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CPL\COMISSÃO 017-S - JULHO.2021\4 - LICITAÇÕES 2022\CONCORRÊNCIA\CP 006.2022 - CÓRREGO RIBEIRA - ETAPA 02\"/>
    </mc:Choice>
  </mc:AlternateContent>
  <xr:revisionPtr revIDLastSave="0" documentId="8_{EE6E330C-6BEF-4EAE-9838-BFFDAF294485}" xr6:coauthVersionLast="47" xr6:coauthVersionMax="47" xr10:uidLastSave="{00000000-0000-0000-0000-000000000000}"/>
  <bookViews>
    <workbookView xWindow="-120" yWindow="-120" windowWidth="29040" windowHeight="15840" xr2:uid="{64900841-24AD-464E-8E7A-FD5F5D43D0AF}"/>
  </bookViews>
  <sheets>
    <sheet name="RESUMO" sheetId="20" r:id="rId1"/>
    <sheet name="BDI " sheetId="14" r:id="rId2"/>
    <sheet name="ORÇAM. SEM DESON" sheetId="15" r:id="rId3"/>
    <sheet name="ORÇAM. DESON" sheetId="29" r:id="rId4"/>
    <sheet name="CURVA ABC" sheetId="30" r:id="rId5"/>
    <sheet name="CRONOGRAMA FISICO-FINANCEIRO" sheetId="35" r:id="rId6"/>
    <sheet name="COMPOSIÇÕES - SEM DESON" sheetId="26" r:id="rId7"/>
    <sheet name="COMPOSIÇÕES - COM DESON" sheetId="25" r:id="rId8"/>
    <sheet name="MEMORIA DE CALCULO" sheetId="21" r:id="rId9"/>
    <sheet name="MERCADO" sheetId="12" r:id="rId10"/>
    <sheet name="BD -  ABC NÃO DESON" sheetId="31" r:id="rId11"/>
    <sheet name="BD -  ABC DESON" sheetId="33" r:id="rId12"/>
    <sheet name="CESAN 08-21" sheetId="36" r:id="rId13"/>
    <sheet name="SICRO SUDESTE 10-21" sheetId="5" r:id="rId14"/>
    <sheet name="IOPES_10-21" sheetId="28" r:id="rId15"/>
    <sheet name="SINAPI 01-22 ES - NÃO DESONER." sheetId="4" r:id="rId16"/>
    <sheet name="SINAPI 01-22 ES - DESONER." sheetId="2" r:id="rId17"/>
    <sheet name="CPOS-178" sheetId="9" r:id="rId18"/>
    <sheet name="SIURB JAN-2020 DESONER." sheetId="10" r:id="rId19"/>
    <sheet name="SIURB JAN-2020 NÃO DESONER." sheetId="11" r:id="rId20"/>
    <sheet name="DER-ES_NOV19_COM DESONER." sheetId="32" r:id="rId21"/>
  </sheets>
  <externalReferences>
    <externalReference r:id="rId22"/>
    <externalReference r:id="rId23"/>
  </externalReferences>
  <definedNames>
    <definedName name="_xlnm._FilterDatabase" localSheetId="11" hidden="1">'BD -  ABC DESON'!$B$1:$J$53</definedName>
    <definedName name="_xlnm._FilterDatabase" localSheetId="10" hidden="1">'BD -  ABC NÃO DESON'!$B$1:$J$53</definedName>
    <definedName name="_xlchart.v1.0" hidden="1">'BD -  ABC NÃO DESON'!$B$2:$B$53</definedName>
    <definedName name="_xlchart.v1.1" hidden="1">'BD -  ABC NÃO DESON'!$K$2:$K$53</definedName>
    <definedName name="_xlchart.v1.2" hidden="1">'BD -  ABC DESON'!$B$2:$B$53</definedName>
    <definedName name="_xlchart.v1.3" hidden="1">'BD -  ABC DESON'!$K$2:$K$53</definedName>
    <definedName name="_xlnm.Print_Area" localSheetId="1">'BDI '!$A$1:$O$39</definedName>
    <definedName name="_xlnm.Print_Area" localSheetId="7">'COMPOSIÇÕES - COM DESON'!$A$1:$O$196</definedName>
    <definedName name="_xlnm.Print_Area" localSheetId="6">'COMPOSIÇÕES - SEM DESON'!$A$1:$O$196</definedName>
    <definedName name="_xlnm.Print_Area" localSheetId="5">'CRONOGRAMA FISICO-FINANCEIRO'!$A$1:$AU$44</definedName>
    <definedName name="_xlnm.Print_Area" localSheetId="4">'CURVA ABC'!$A$1:$Z$60</definedName>
    <definedName name="_xlnm.Print_Area" localSheetId="8">'MEMORIA DE CALCULO'!$A$1:$Z$379</definedName>
    <definedName name="_xlnm.Print_Area" localSheetId="3">'ORÇAM. DESON'!$A$1:$Q$86</definedName>
    <definedName name="_xlnm.Print_Area" localSheetId="2">'ORÇAM. SEM DESON'!$A$1:$Q$86</definedName>
    <definedName name="_xlnm.Print_Area" localSheetId="0">RESUMO!$A$1:$O$36</definedName>
    <definedName name="_xlnm.Print_Titles" localSheetId="5">'CRONOGRAMA FISICO-FINANCEIRO'!$2:$8</definedName>
    <definedName name="_xlnm.Print_Titles" localSheetId="4">'CURVA ABC'!$2:$8</definedName>
    <definedName name="_xlnm.Print_Titles" localSheetId="8">'MEMORIA DE CALCULO'!$1:$9</definedName>
    <definedName name="_xlnm.Print_Titles" localSheetId="3">'ORÇAM. DESON'!$1:$8</definedName>
    <definedName name="_xlnm.Print_Titles" localSheetId="2">'ORÇAM. SEM DESON'!$1:$8</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4" i="33" l="1"/>
  <c r="F4" i="31"/>
  <c r="F9" i="31"/>
  <c r="F19" i="31"/>
  <c r="F7" i="31"/>
  <c r="F3" i="31"/>
  <c r="F2" i="31"/>
  <c r="F6" i="31"/>
  <c r="F27" i="31"/>
  <c r="F11" i="31"/>
  <c r="F5" i="31"/>
  <c r="F37" i="31"/>
  <c r="F12" i="31"/>
  <c r="F21" i="31"/>
  <c r="F32" i="31"/>
  <c r="F26" i="31"/>
  <c r="F23" i="31"/>
  <c r="F42" i="31"/>
  <c r="F33" i="31"/>
  <c r="F14" i="31"/>
  <c r="F35" i="31"/>
  <c r="F48" i="31"/>
  <c r="F43" i="31"/>
  <c r="F52" i="31"/>
  <c r="F34" i="31"/>
  <c r="F31" i="31"/>
  <c r="F30" i="31"/>
  <c r="F49" i="31"/>
  <c r="F22" i="31"/>
  <c r="F18" i="31"/>
  <c r="F10" i="31"/>
  <c r="F24" i="31"/>
  <c r="F17" i="31"/>
  <c r="F20" i="31"/>
  <c r="F16" i="31"/>
  <c r="F47" i="31"/>
  <c r="F13" i="31"/>
  <c r="F15" i="31"/>
  <c r="F44" i="31"/>
  <c r="F51" i="31"/>
  <c r="F29" i="31"/>
  <c r="F28" i="31"/>
  <c r="F38" i="31"/>
  <c r="F25" i="31"/>
  <c r="F50" i="31"/>
  <c r="F53" i="31"/>
  <c r="F36" i="31"/>
  <c r="F39" i="31"/>
  <c r="F41" i="31"/>
  <c r="F45" i="31"/>
  <c r="F40" i="31"/>
  <c r="F46" i="31"/>
  <c r="E9" i="31"/>
  <c r="E19" i="31"/>
  <c r="E7" i="31"/>
  <c r="E3" i="31"/>
  <c r="E2" i="31"/>
  <c r="E6" i="31"/>
  <c r="E27" i="31"/>
  <c r="E11" i="31"/>
  <c r="E5" i="31"/>
  <c r="E37" i="31"/>
  <c r="E12" i="31"/>
  <c r="E21" i="31"/>
  <c r="E32" i="31"/>
  <c r="E26" i="31"/>
  <c r="E23" i="31"/>
  <c r="E42" i="31"/>
  <c r="E33" i="31"/>
  <c r="E14" i="31"/>
  <c r="E35" i="31"/>
  <c r="E48" i="31"/>
  <c r="E43" i="31"/>
  <c r="E52" i="31"/>
  <c r="E34" i="31"/>
  <c r="E31" i="31"/>
  <c r="E30" i="31"/>
  <c r="E49" i="31"/>
  <c r="E22" i="31"/>
  <c r="E18" i="31"/>
  <c r="E10" i="31"/>
  <c r="E24" i="31"/>
  <c r="E17" i="31"/>
  <c r="E20" i="31"/>
  <c r="E16" i="31"/>
  <c r="E47" i="31"/>
  <c r="E13" i="31"/>
  <c r="E15" i="31"/>
  <c r="E44" i="31"/>
  <c r="E51" i="31"/>
  <c r="E29" i="31"/>
  <c r="E28" i="31"/>
  <c r="E38" i="31"/>
  <c r="E25" i="31"/>
  <c r="E50" i="31"/>
  <c r="E53" i="31"/>
  <c r="E36" i="31"/>
  <c r="E39" i="31"/>
  <c r="E41" i="31"/>
  <c r="E45" i="31"/>
  <c r="E40" i="31"/>
  <c r="E46" i="31"/>
  <c r="D51" i="31"/>
  <c r="D29" i="31"/>
  <c r="D28" i="31"/>
  <c r="D38" i="31"/>
  <c r="D25" i="31"/>
  <c r="D50" i="31"/>
  <c r="D53" i="31"/>
  <c r="D36" i="31"/>
  <c r="D39" i="31"/>
  <c r="D41" i="31"/>
  <c r="D45" i="31"/>
  <c r="D40" i="31"/>
  <c r="D46" i="31"/>
  <c r="G46" i="31"/>
  <c r="D17" i="31"/>
  <c r="D20" i="31"/>
  <c r="D16" i="31"/>
  <c r="D47" i="31"/>
  <c r="D13" i="31"/>
  <c r="D15" i="31"/>
  <c r="D44" i="31"/>
  <c r="G17" i="31"/>
  <c r="G20" i="31"/>
  <c r="G16" i="31"/>
  <c r="G47" i="31"/>
  <c r="G13" i="31"/>
  <c r="G15" i="31"/>
  <c r="H15" i="31" s="1"/>
  <c r="G44" i="31"/>
  <c r="G51" i="31"/>
  <c r="B4" i="31"/>
  <c r="E4" i="31" s="1"/>
  <c r="D19" i="31"/>
  <c r="D4" i="31"/>
  <c r="D52" i="33"/>
  <c r="E52" i="33"/>
  <c r="F52" i="33"/>
  <c r="G52" i="33"/>
  <c r="D53" i="33"/>
  <c r="E53" i="33"/>
  <c r="F53" i="33"/>
  <c r="H53" i="33" s="1"/>
  <c r="G53" i="33"/>
  <c r="H52" i="33" l="1"/>
  <c r="J52" i="33"/>
  <c r="H17" i="31"/>
  <c r="J17" i="31" s="1"/>
  <c r="H13" i="31"/>
  <c r="J13" i="31" s="1"/>
  <c r="H46" i="31"/>
  <c r="J46" i="31" s="1"/>
  <c r="H51" i="31"/>
  <c r="J51" i="31" s="1"/>
  <c r="H44" i="31"/>
  <c r="J44" i="31" s="1"/>
  <c r="H16" i="31"/>
  <c r="J16" i="31" s="1"/>
  <c r="H20" i="31"/>
  <c r="J20" i="31" s="1"/>
  <c r="H47" i="31"/>
  <c r="J47" i="31" s="1"/>
  <c r="J15" i="31"/>
  <c r="J53" i="33"/>
  <c r="L113" i="25"/>
  <c r="L110" i="25"/>
  <c r="L102" i="25"/>
  <c r="L101" i="25"/>
  <c r="L98" i="25"/>
  <c r="L97" i="25"/>
  <c r="L89" i="25"/>
  <c r="L90" i="25"/>
  <c r="L91" i="25"/>
  <c r="L92" i="25"/>
  <c r="L93" i="25"/>
  <c r="L94" i="25"/>
  <c r="L88" i="25"/>
  <c r="L84" i="25"/>
  <c r="M81" i="25"/>
  <c r="L81" i="25"/>
  <c r="L77" i="25"/>
  <c r="L69" i="25"/>
  <c r="L68" i="25"/>
  <c r="L65" i="25"/>
  <c r="L64" i="25"/>
  <c r="L61" i="25"/>
  <c r="L51" i="25"/>
  <c r="L56" i="25"/>
  <c r="L57" i="25"/>
  <c r="L58" i="25"/>
  <c r="L59" i="25"/>
  <c r="L60" i="25"/>
  <c r="L55" i="25"/>
  <c r="L89" i="26"/>
  <c r="L90" i="26"/>
  <c r="L91" i="26"/>
  <c r="L92" i="26"/>
  <c r="L93" i="26"/>
  <c r="L94" i="26"/>
  <c r="L88" i="26"/>
  <c r="L56" i="26"/>
  <c r="L57" i="26"/>
  <c r="L58" i="26"/>
  <c r="L59" i="26"/>
  <c r="L60" i="26"/>
  <c r="L61" i="26"/>
  <c r="L55" i="26"/>
  <c r="M48" i="26"/>
  <c r="L48" i="26"/>
  <c r="L36" i="25"/>
  <c r="L35" i="25"/>
  <c r="L32" i="25"/>
  <c r="L31" i="25"/>
  <c r="L23" i="25"/>
  <c r="L24" i="25"/>
  <c r="L25" i="25"/>
  <c r="L26" i="25"/>
  <c r="L27" i="25"/>
  <c r="L28" i="25"/>
  <c r="L22" i="25"/>
  <c r="L19" i="25"/>
  <c r="L18" i="25"/>
  <c r="B53" i="5" l="1"/>
  <c r="B52" i="5"/>
  <c r="W230" i="21"/>
  <c r="F17" i="33" l="1"/>
  <c r="D17" i="33"/>
  <c r="F51" i="33"/>
  <c r="F50" i="33"/>
  <c r="F49" i="33"/>
  <c r="F45" i="33"/>
  <c r="F46" i="33"/>
  <c r="F48" i="33"/>
  <c r="F44" i="33"/>
  <c r="F38" i="33"/>
  <c r="F47" i="33"/>
  <c r="F43" i="33"/>
  <c r="F41" i="33"/>
  <c r="F39" i="33"/>
  <c r="F40" i="33"/>
  <c r="F36" i="33"/>
  <c r="F42" i="33"/>
  <c r="F37" i="33"/>
  <c r="F34" i="33"/>
  <c r="F35" i="33"/>
  <c r="F32" i="33"/>
  <c r="F29" i="33"/>
  <c r="F28" i="33"/>
  <c r="F31" i="33"/>
  <c r="F30" i="33"/>
  <c r="F25" i="33"/>
  <c r="F24" i="33"/>
  <c r="F22" i="33"/>
  <c r="F33" i="33"/>
  <c r="F21" i="33"/>
  <c r="F19" i="33"/>
  <c r="F23" i="33"/>
  <c r="F20" i="33"/>
  <c r="F18" i="33"/>
  <c r="F15" i="33"/>
  <c r="F13" i="33"/>
  <c r="F12" i="33"/>
  <c r="F10" i="33"/>
  <c r="F9" i="33"/>
  <c r="F8" i="33"/>
  <c r="F7" i="33"/>
  <c r="F11" i="33"/>
  <c r="F5" i="33"/>
  <c r="F3" i="33"/>
  <c r="D2" i="33"/>
  <c r="D3" i="33"/>
  <c r="D5" i="33"/>
  <c r="D6" i="33"/>
  <c r="D11" i="33"/>
  <c r="D7" i="33"/>
  <c r="D8" i="33"/>
  <c r="D9" i="33"/>
  <c r="D10" i="33"/>
  <c r="D12" i="33"/>
  <c r="D13" i="33"/>
  <c r="D15" i="33"/>
  <c r="D14" i="33"/>
  <c r="D16" i="33"/>
  <c r="D18" i="33"/>
  <c r="D20" i="33"/>
  <c r="D23" i="33"/>
  <c r="D19" i="33"/>
  <c r="D21" i="33"/>
  <c r="D33" i="33"/>
  <c r="D22" i="33"/>
  <c r="D24" i="33"/>
  <c r="D27" i="33"/>
  <c r="D25" i="33"/>
  <c r="D26" i="33"/>
  <c r="D30" i="33"/>
  <c r="D31" i="33"/>
  <c r="D28" i="33"/>
  <c r="D29" i="33"/>
  <c r="D32" i="33"/>
  <c r="D35" i="33"/>
  <c r="D34" i="33"/>
  <c r="D37" i="33"/>
  <c r="D42" i="33"/>
  <c r="D36" i="33"/>
  <c r="D40" i="33"/>
  <c r="D39" i="33"/>
  <c r="D41" i="33"/>
  <c r="D43" i="33"/>
  <c r="D47" i="33"/>
  <c r="D38" i="33"/>
  <c r="D44" i="33"/>
  <c r="D48" i="33"/>
  <c r="D46" i="33"/>
  <c r="D45" i="33"/>
  <c r="D49" i="33"/>
  <c r="D50" i="33"/>
  <c r="D51" i="33"/>
  <c r="M84" i="29"/>
  <c r="M83" i="29"/>
  <c r="M82" i="29"/>
  <c r="M81" i="29"/>
  <c r="M80" i="29"/>
  <c r="M79" i="29"/>
  <c r="M78" i="29"/>
  <c r="M77" i="29"/>
  <c r="M76" i="29"/>
  <c r="M75" i="29"/>
  <c r="M74" i="29"/>
  <c r="M73" i="29"/>
  <c r="M72" i="29"/>
  <c r="M70" i="29"/>
  <c r="M69" i="29"/>
  <c r="M68" i="29"/>
  <c r="M67" i="29"/>
  <c r="M65" i="29"/>
  <c r="M64" i="29"/>
  <c r="M63" i="29"/>
  <c r="M62" i="29"/>
  <c r="M61" i="29"/>
  <c r="M59" i="29"/>
  <c r="M58" i="29"/>
  <c r="M56" i="29"/>
  <c r="M55" i="29"/>
  <c r="M54" i="29"/>
  <c r="M53" i="29"/>
  <c r="M52" i="29"/>
  <c r="M51" i="29"/>
  <c r="M50" i="29"/>
  <c r="M49" i="29"/>
  <c r="M48" i="29"/>
  <c r="M47" i="29"/>
  <c r="M46" i="29"/>
  <c r="M45" i="29"/>
  <c r="M44" i="29"/>
  <c r="M43" i="29"/>
  <c r="M42" i="29"/>
  <c r="M41" i="29"/>
  <c r="M40" i="29"/>
  <c r="M39" i="29"/>
  <c r="M38" i="29"/>
  <c r="M37" i="29"/>
  <c r="M34" i="29"/>
  <c r="M33" i="29"/>
  <c r="M32" i="29"/>
  <c r="M31" i="29"/>
  <c r="M30" i="29"/>
  <c r="M29" i="29"/>
  <c r="M28" i="29"/>
  <c r="M27" i="29"/>
  <c r="M26" i="29"/>
  <c r="M25" i="29"/>
  <c r="M23" i="29"/>
  <c r="M22" i="29"/>
  <c r="M16" i="29"/>
  <c r="M15" i="29"/>
  <c r="M14" i="29"/>
  <c r="M13" i="29"/>
  <c r="M12" i="29"/>
  <c r="F26" i="33"/>
  <c r="D8" i="31"/>
  <c r="X325" i="21"/>
  <c r="E325" i="21"/>
  <c r="G18" i="28"/>
  <c r="G17" i="28"/>
  <c r="G16" i="28"/>
  <c r="G15" i="28"/>
  <c r="G13" i="28"/>
  <c r="E31" i="14" l="1"/>
  <c r="G31" i="14" s="1"/>
  <c r="K29" i="14"/>
  <c r="K28" i="14"/>
  <c r="K27" i="14"/>
  <c r="K31" i="14" s="1"/>
  <c r="M31" i="14" s="1"/>
  <c r="G24" i="14"/>
  <c r="E24" i="14"/>
  <c r="K24" i="14" s="1"/>
  <c r="M24" i="14" s="1"/>
  <c r="E22" i="14"/>
  <c r="K22" i="14" s="1"/>
  <c r="M22" i="14" s="1"/>
  <c r="E20" i="14"/>
  <c r="K20" i="14" s="1"/>
  <c r="M20" i="14" s="1"/>
  <c r="M18" i="14"/>
  <c r="G18" i="14"/>
  <c r="E17" i="14"/>
  <c r="K17" i="14" s="1"/>
  <c r="M48" i="25"/>
  <c r="L48" i="25"/>
  <c r="G22" i="14" l="1"/>
  <c r="M33" i="14"/>
  <c r="M17" i="14"/>
  <c r="G17" i="14"/>
  <c r="G20" i="14"/>
  <c r="G33" i="14"/>
  <c r="F4" i="33" l="1"/>
  <c r="D4" i="33"/>
  <c r="J191" i="25"/>
  <c r="N191" i="25" s="1"/>
  <c r="J190" i="25"/>
  <c r="N190" i="25" s="1"/>
  <c r="J189" i="25"/>
  <c r="N189" i="25" s="1"/>
  <c r="J188" i="25"/>
  <c r="N188" i="25" s="1"/>
  <c r="J187" i="25"/>
  <c r="N187" i="25" s="1"/>
  <c r="N184" i="25"/>
  <c r="N185" i="25" s="1"/>
  <c r="N181" i="25"/>
  <c r="N180" i="25"/>
  <c r="N179" i="25"/>
  <c r="N178" i="25"/>
  <c r="N177" i="25"/>
  <c r="N182" i="25" s="1"/>
  <c r="N171" i="25"/>
  <c r="N172" i="25" s="1"/>
  <c r="N168" i="25"/>
  <c r="N167" i="25"/>
  <c r="N166" i="25"/>
  <c r="N165" i="25"/>
  <c r="N164" i="25"/>
  <c r="N160" i="25"/>
  <c r="N159" i="25"/>
  <c r="N158" i="25"/>
  <c r="J191" i="26"/>
  <c r="N191" i="26" s="1"/>
  <c r="J190" i="26"/>
  <c r="N190" i="26" s="1"/>
  <c r="J189" i="26"/>
  <c r="N189" i="26" s="1"/>
  <c r="J188" i="26"/>
  <c r="N188" i="26" s="1"/>
  <c r="J187" i="26"/>
  <c r="N187" i="26" s="1"/>
  <c r="N184" i="26"/>
  <c r="N185" i="26" s="1"/>
  <c r="N181" i="26"/>
  <c r="N180" i="26"/>
  <c r="N179" i="26"/>
  <c r="N178" i="26"/>
  <c r="N177" i="26"/>
  <c r="N171" i="26"/>
  <c r="N172" i="26" s="1"/>
  <c r="N168" i="26"/>
  <c r="N167" i="26"/>
  <c r="N166" i="26"/>
  <c r="N165" i="26"/>
  <c r="N164" i="26"/>
  <c r="N160" i="26"/>
  <c r="N159" i="26"/>
  <c r="N158" i="26"/>
  <c r="N169" i="25" l="1"/>
  <c r="N161" i="25"/>
  <c r="N182" i="26"/>
  <c r="N169" i="26"/>
  <c r="N161" i="26"/>
  <c r="N192" i="25"/>
  <c r="N192" i="26"/>
  <c r="M17" i="15"/>
  <c r="M17" i="29" s="1"/>
  <c r="K17" i="15"/>
  <c r="K17" i="29" s="1"/>
  <c r="D17" i="15"/>
  <c r="D17" i="29" s="1"/>
  <c r="X36" i="21"/>
  <c r="E36" i="21"/>
  <c r="C36" i="21"/>
  <c r="N173" i="25" l="1"/>
  <c r="N175" i="25" s="1"/>
  <c r="N193" i="25" s="1"/>
  <c r="E23" i="12" s="1"/>
  <c r="N173" i="26"/>
  <c r="N175" i="26" s="1"/>
  <c r="N193" i="26" s="1"/>
  <c r="D23" i="12" s="1"/>
  <c r="F16" i="33" l="1"/>
  <c r="M66" i="29"/>
  <c r="N83" i="15"/>
  <c r="N77" i="15"/>
  <c r="N65" i="15"/>
  <c r="N58" i="15"/>
  <c r="N51" i="15"/>
  <c r="N45" i="15"/>
  <c r="N39" i="15"/>
  <c r="N33" i="15"/>
  <c r="N27" i="15"/>
  <c r="N20" i="15"/>
  <c r="N13" i="15"/>
  <c r="N82" i="15"/>
  <c r="N76" i="15"/>
  <c r="N70" i="15"/>
  <c r="N64" i="15"/>
  <c r="N56" i="15"/>
  <c r="N50" i="15"/>
  <c r="N44" i="15"/>
  <c r="N32" i="15"/>
  <c r="N26" i="15"/>
  <c r="N19" i="15"/>
  <c r="N12" i="15"/>
  <c r="N81" i="15"/>
  <c r="N75" i="15"/>
  <c r="N69" i="15"/>
  <c r="N63" i="15"/>
  <c r="N55" i="15"/>
  <c r="N49" i="15"/>
  <c r="N43" i="15"/>
  <c r="N38" i="15"/>
  <c r="N31" i="15"/>
  <c r="N25" i="15"/>
  <c r="N17" i="15"/>
  <c r="N80" i="15"/>
  <c r="N74" i="15"/>
  <c r="N68" i="15"/>
  <c r="N62" i="15"/>
  <c r="N54" i="15"/>
  <c r="N48" i="15"/>
  <c r="N42" i="15"/>
  <c r="N37" i="15"/>
  <c r="N30" i="15"/>
  <c r="N23" i="15"/>
  <c r="N16" i="15"/>
  <c r="N79" i="15"/>
  <c r="N73" i="15"/>
  <c r="N67" i="15"/>
  <c r="N61" i="15"/>
  <c r="N53" i="15"/>
  <c r="N47" i="15"/>
  <c r="N41" i="15"/>
  <c r="N35" i="15"/>
  <c r="N29" i="15"/>
  <c r="N22" i="15"/>
  <c r="N15" i="15"/>
  <c r="N84" i="15"/>
  <c r="N78" i="15"/>
  <c r="N72" i="15"/>
  <c r="N66" i="15"/>
  <c r="N59" i="15"/>
  <c r="N52" i="15"/>
  <c r="N46" i="15"/>
  <c r="N40" i="15"/>
  <c r="N34" i="15"/>
  <c r="N28" i="15"/>
  <c r="N21" i="15"/>
  <c r="N14" i="15"/>
  <c r="G40" i="31" l="1"/>
  <c r="G19" i="31"/>
  <c r="G42" i="31"/>
  <c r="G28" i="31"/>
  <c r="G33" i="31"/>
  <c r="G29" i="31"/>
  <c r="G48" i="31"/>
  <c r="G10" i="31"/>
  <c r="G9" i="31"/>
  <c r="G22" i="31"/>
  <c r="G38" i="31"/>
  <c r="G8" i="31"/>
  <c r="G31" i="31"/>
  <c r="G39" i="31"/>
  <c r="G23" i="31"/>
  <c r="G37" i="31"/>
  <c r="G25" i="31"/>
  <c r="G5" i="31"/>
  <c r="G32" i="31"/>
  <c r="G3" i="31"/>
  <c r="G43" i="31"/>
  <c r="G36" i="31"/>
  <c r="G45" i="31"/>
  <c r="G21" i="31"/>
  <c r="G53" i="31"/>
  <c r="G2" i="31"/>
  <c r="G52" i="31"/>
  <c r="G14" i="31"/>
  <c r="G41" i="31"/>
  <c r="G27" i="31"/>
  <c r="G18" i="31"/>
  <c r="G6" i="31"/>
  <c r="G11" i="31"/>
  <c r="G49" i="31"/>
  <c r="G35" i="31"/>
  <c r="G50" i="31"/>
  <c r="G7" i="31"/>
  <c r="G30" i="31"/>
  <c r="G34" i="31"/>
  <c r="G26" i="31"/>
  <c r="G4" i="31"/>
  <c r="G12" i="31"/>
  <c r="G24" i="31"/>
  <c r="N194" i="26"/>
  <c r="N195" i="26" s="1"/>
  <c r="N194" i="25"/>
  <c r="N195" i="25" s="1"/>
  <c r="AQ38" i="35"/>
  <c r="AM38" i="35"/>
  <c r="AI38" i="35"/>
  <c r="AE38" i="35"/>
  <c r="AE34" i="35"/>
  <c r="AA34" i="35"/>
  <c r="W34" i="35"/>
  <c r="AE30" i="35"/>
  <c r="AA30" i="35"/>
  <c r="W30" i="35"/>
  <c r="S30" i="35"/>
  <c r="W26" i="35"/>
  <c r="S26" i="35"/>
  <c r="O26" i="35"/>
  <c r="K26" i="35"/>
  <c r="G22" i="35"/>
  <c r="O18" i="35"/>
  <c r="K18" i="35"/>
  <c r="G18" i="35"/>
  <c r="G14" i="35"/>
  <c r="X11" i="35"/>
  <c r="Y11" i="35" s="1"/>
  <c r="Z11" i="35" s="1"/>
  <c r="AB11" i="35"/>
  <c r="AC11" i="35" s="1"/>
  <c r="AD11" i="35" s="1"/>
  <c r="AF11" i="35"/>
  <c r="AG11" i="35" s="1"/>
  <c r="AH11" i="35" s="1"/>
  <c r="AJ11" i="35"/>
  <c r="AK11" i="35" s="1"/>
  <c r="AL11" i="35" s="1"/>
  <c r="AN11" i="35"/>
  <c r="AO11" i="35" s="1"/>
  <c r="AP11" i="35" s="1"/>
  <c r="AR11" i="35"/>
  <c r="AS11" i="35" s="1"/>
  <c r="AT11" i="35" s="1"/>
  <c r="T11" i="35" l="1"/>
  <c r="U11" i="35" s="1"/>
  <c r="V11" i="35" s="1"/>
  <c r="P11" i="35"/>
  <c r="Q11" i="35" s="1"/>
  <c r="R11" i="35" s="1"/>
  <c r="L11" i="35"/>
  <c r="M11" i="35" s="1"/>
  <c r="N11" i="35" s="1"/>
  <c r="H11" i="35"/>
  <c r="I11" i="35" s="1"/>
  <c r="J11" i="35" s="1"/>
  <c r="D5" i="35"/>
  <c r="H7" i="31"/>
  <c r="H30" i="31"/>
  <c r="H25" i="31"/>
  <c r="H32" i="31"/>
  <c r="H28" i="31"/>
  <c r="H9" i="31"/>
  <c r="H6" i="31"/>
  <c r="D43" i="31"/>
  <c r="D18" i="31"/>
  <c r="D21" i="31"/>
  <c r="D10" i="31"/>
  <c r="D24" i="31"/>
  <c r="D48" i="31"/>
  <c r="D27" i="31"/>
  <c r="D35" i="31"/>
  <c r="D31" i="31"/>
  <c r="D7" i="31"/>
  <c r="D11" i="31"/>
  <c r="D30" i="31"/>
  <c r="D14" i="31"/>
  <c r="D49" i="31"/>
  <c r="D23" i="31"/>
  <c r="D32" i="31"/>
  <c r="D42" i="31"/>
  <c r="D37" i="31"/>
  <c r="D12" i="31"/>
  <c r="D33" i="31"/>
  <c r="D26" i="31"/>
  <c r="D5" i="31"/>
  <c r="D9" i="31"/>
  <c r="D34" i="31"/>
  <c r="D2" i="31"/>
  <c r="D6" i="31"/>
  <c r="D3" i="31"/>
  <c r="D22" i="31"/>
  <c r="D52" i="31"/>
  <c r="E5" i="30"/>
  <c r="H19" i="31" l="1"/>
  <c r="H37" i="31"/>
  <c r="H45" i="31"/>
  <c r="H41" i="31"/>
  <c r="H35" i="31"/>
  <c r="H38" i="31"/>
  <c r="H21" i="31"/>
  <c r="H18" i="31"/>
  <c r="H4" i="31"/>
  <c r="H5" i="31"/>
  <c r="H33" i="31"/>
  <c r="H14" i="31"/>
  <c r="H31" i="31"/>
  <c r="H27" i="31"/>
  <c r="H24" i="31"/>
  <c r="H50" i="31"/>
  <c r="H22" i="31"/>
  <c r="H29" i="31"/>
  <c r="H26" i="31"/>
  <c r="H36" i="31"/>
  <c r="H23" i="31"/>
  <c r="H49" i="31"/>
  <c r="H11" i="31"/>
  <c r="H39" i="31"/>
  <c r="H48" i="31"/>
  <c r="H10" i="31"/>
  <c r="H53" i="31"/>
  <c r="E217" i="21" l="1"/>
  <c r="Q217" i="21"/>
  <c r="W217" i="21" s="1"/>
  <c r="R217" i="21"/>
  <c r="K84" i="29"/>
  <c r="D84" i="29"/>
  <c r="K83" i="29"/>
  <c r="D83" i="29"/>
  <c r="K82" i="29"/>
  <c r="D82" i="29"/>
  <c r="K81" i="29"/>
  <c r="D81" i="29"/>
  <c r="K80" i="29"/>
  <c r="D80" i="29"/>
  <c r="K79" i="29"/>
  <c r="D79" i="29"/>
  <c r="K78" i="29"/>
  <c r="D78" i="29"/>
  <c r="K77" i="29"/>
  <c r="D77" i="29"/>
  <c r="K76" i="29"/>
  <c r="D76" i="29"/>
  <c r="K75" i="29"/>
  <c r="D75" i="29"/>
  <c r="K74" i="29"/>
  <c r="D74" i="29"/>
  <c r="K73" i="29"/>
  <c r="D73" i="29"/>
  <c r="K72" i="29"/>
  <c r="D72" i="29"/>
  <c r="K70" i="29"/>
  <c r="D70" i="29"/>
  <c r="K69" i="29"/>
  <c r="D69" i="29"/>
  <c r="K68" i="29"/>
  <c r="D68" i="29"/>
  <c r="K67" i="29"/>
  <c r="D67" i="29"/>
  <c r="K66" i="29"/>
  <c r="D66" i="29"/>
  <c r="K65" i="29"/>
  <c r="D65" i="29"/>
  <c r="K64" i="29"/>
  <c r="D64" i="29"/>
  <c r="K63" i="29"/>
  <c r="D63" i="29"/>
  <c r="K62" i="29"/>
  <c r="D62" i="29"/>
  <c r="K61" i="29"/>
  <c r="D61" i="29"/>
  <c r="K59" i="29"/>
  <c r="D59" i="29"/>
  <c r="K58" i="29"/>
  <c r="D58" i="29"/>
  <c r="K56" i="29"/>
  <c r="D56" i="29"/>
  <c r="K55" i="29"/>
  <c r="D55" i="29"/>
  <c r="K54" i="29"/>
  <c r="D54" i="29"/>
  <c r="K53" i="29"/>
  <c r="D53" i="29"/>
  <c r="K52" i="29"/>
  <c r="D52" i="29"/>
  <c r="K51" i="29"/>
  <c r="D51" i="29"/>
  <c r="K50" i="29"/>
  <c r="D50" i="29"/>
  <c r="K49" i="29"/>
  <c r="D49" i="29"/>
  <c r="K48" i="29"/>
  <c r="D48" i="29"/>
  <c r="K47" i="29"/>
  <c r="D47" i="29"/>
  <c r="K46" i="29"/>
  <c r="D46" i="29"/>
  <c r="K45" i="29"/>
  <c r="D45" i="29"/>
  <c r="K44" i="29"/>
  <c r="D44" i="29"/>
  <c r="K43" i="29"/>
  <c r="D43" i="29"/>
  <c r="K42" i="29"/>
  <c r="D42" i="29"/>
  <c r="K41" i="29"/>
  <c r="D41" i="29"/>
  <c r="K40" i="29"/>
  <c r="D40" i="29"/>
  <c r="K39" i="29"/>
  <c r="D39" i="29"/>
  <c r="K38" i="29"/>
  <c r="D38" i="29"/>
  <c r="K37" i="29"/>
  <c r="D37" i="29"/>
  <c r="K35" i="29"/>
  <c r="D35" i="29"/>
  <c r="K34" i="29"/>
  <c r="D34" i="29"/>
  <c r="K33" i="29"/>
  <c r="D33" i="29"/>
  <c r="K32" i="29"/>
  <c r="D32" i="29"/>
  <c r="K31" i="29"/>
  <c r="D31" i="29"/>
  <c r="K30" i="29"/>
  <c r="D30" i="29"/>
  <c r="K29" i="29"/>
  <c r="D29" i="29"/>
  <c r="K28" i="29"/>
  <c r="D28" i="29"/>
  <c r="K27" i="29"/>
  <c r="D27" i="29"/>
  <c r="K26" i="29"/>
  <c r="D26" i="29"/>
  <c r="K25" i="29"/>
  <c r="D25" i="29"/>
  <c r="K23" i="29"/>
  <c r="D23" i="29"/>
  <c r="K22" i="29"/>
  <c r="D22" i="29"/>
  <c r="K21" i="29"/>
  <c r="D21" i="29"/>
  <c r="K20" i="29"/>
  <c r="D20" i="29"/>
  <c r="K19" i="29"/>
  <c r="D19" i="29"/>
  <c r="K16" i="29"/>
  <c r="D16" i="29"/>
  <c r="K15" i="29"/>
  <c r="D15" i="29"/>
  <c r="K14" i="29"/>
  <c r="D14" i="29"/>
  <c r="K13" i="29"/>
  <c r="D13" i="29"/>
  <c r="K12" i="29"/>
  <c r="D12" i="29"/>
  <c r="T11" i="29"/>
  <c r="M84" i="15"/>
  <c r="O84" i="15" s="1"/>
  <c r="K84" i="15"/>
  <c r="D84" i="15"/>
  <c r="M83" i="15"/>
  <c r="K83" i="15"/>
  <c r="D83" i="15"/>
  <c r="M82" i="15"/>
  <c r="K82" i="15"/>
  <c r="D82" i="15"/>
  <c r="M81" i="15"/>
  <c r="O81" i="15" s="1"/>
  <c r="K81" i="15"/>
  <c r="D81" i="15"/>
  <c r="M80" i="15"/>
  <c r="K80" i="15"/>
  <c r="D80" i="15"/>
  <c r="M79" i="15"/>
  <c r="K79" i="15"/>
  <c r="D79" i="15"/>
  <c r="M78" i="15"/>
  <c r="O78" i="15" s="1"/>
  <c r="K78" i="15"/>
  <c r="D78" i="15"/>
  <c r="M77" i="15"/>
  <c r="K77" i="15"/>
  <c r="D77" i="15"/>
  <c r="M76" i="15"/>
  <c r="K76" i="15"/>
  <c r="D76" i="15"/>
  <c r="M75" i="15"/>
  <c r="O75" i="15" s="1"/>
  <c r="K75" i="15"/>
  <c r="D75" i="15"/>
  <c r="M74" i="15"/>
  <c r="K74" i="15"/>
  <c r="D74" i="15"/>
  <c r="M73" i="15"/>
  <c r="K73" i="15"/>
  <c r="D73" i="15"/>
  <c r="M72" i="15"/>
  <c r="O72" i="15" s="1"/>
  <c r="K72" i="15"/>
  <c r="D72" i="15"/>
  <c r="M56" i="15"/>
  <c r="O56" i="15" s="1"/>
  <c r="K56" i="15"/>
  <c r="D56" i="15"/>
  <c r="M70" i="15"/>
  <c r="M69" i="15"/>
  <c r="M68" i="15"/>
  <c r="M67" i="15"/>
  <c r="M66" i="15"/>
  <c r="M65" i="15"/>
  <c r="M64" i="15"/>
  <c r="M63" i="15"/>
  <c r="M62" i="15"/>
  <c r="M61" i="15"/>
  <c r="M59" i="15"/>
  <c r="M58" i="15"/>
  <c r="M55" i="15"/>
  <c r="M54" i="15"/>
  <c r="M53" i="15"/>
  <c r="M52" i="15"/>
  <c r="M51" i="15"/>
  <c r="M50" i="15"/>
  <c r="M49" i="15"/>
  <c r="M48" i="15"/>
  <c r="M47" i="15"/>
  <c r="M46" i="15"/>
  <c r="M45" i="15"/>
  <c r="M44" i="15"/>
  <c r="M43" i="15"/>
  <c r="M42" i="15"/>
  <c r="M41" i="15"/>
  <c r="M40" i="15"/>
  <c r="M39" i="15"/>
  <c r="M38" i="15"/>
  <c r="M37" i="15"/>
  <c r="M34" i="15"/>
  <c r="M33" i="15"/>
  <c r="M32" i="15"/>
  <c r="M31" i="15"/>
  <c r="M30" i="15"/>
  <c r="M29" i="15"/>
  <c r="M28" i="15"/>
  <c r="M27" i="15"/>
  <c r="M26" i="15"/>
  <c r="M25" i="15"/>
  <c r="M23" i="15"/>
  <c r="M22" i="15"/>
  <c r="M16" i="15"/>
  <c r="M15" i="15"/>
  <c r="M14" i="15"/>
  <c r="M13" i="15"/>
  <c r="M12" i="15"/>
  <c r="K12" i="15"/>
  <c r="K13" i="15"/>
  <c r="K14" i="15"/>
  <c r="K15" i="15"/>
  <c r="K16" i="15"/>
  <c r="K19" i="15"/>
  <c r="K20" i="15"/>
  <c r="K21" i="15"/>
  <c r="K22" i="15"/>
  <c r="K23" i="15"/>
  <c r="K25" i="15"/>
  <c r="K26" i="15"/>
  <c r="K27" i="15"/>
  <c r="K28" i="15"/>
  <c r="K29" i="15"/>
  <c r="K30" i="15"/>
  <c r="K31" i="15"/>
  <c r="K32" i="15"/>
  <c r="K33" i="15"/>
  <c r="K34" i="15"/>
  <c r="K35" i="15"/>
  <c r="K37" i="15"/>
  <c r="K38" i="15"/>
  <c r="K39" i="15"/>
  <c r="K40" i="15"/>
  <c r="K41" i="15"/>
  <c r="K42" i="15"/>
  <c r="K43" i="15"/>
  <c r="K44" i="15"/>
  <c r="K45" i="15"/>
  <c r="K46" i="15"/>
  <c r="K47" i="15"/>
  <c r="K48" i="15"/>
  <c r="K49" i="15"/>
  <c r="K50" i="15"/>
  <c r="K51" i="15"/>
  <c r="K52" i="15"/>
  <c r="K53" i="15"/>
  <c r="K54" i="15"/>
  <c r="K55" i="15"/>
  <c r="K58" i="15"/>
  <c r="K59" i="15"/>
  <c r="K61" i="15"/>
  <c r="K62" i="15"/>
  <c r="K63" i="15"/>
  <c r="K64" i="15"/>
  <c r="K65" i="15"/>
  <c r="K66" i="15"/>
  <c r="K67" i="15"/>
  <c r="K68" i="15"/>
  <c r="K69" i="15"/>
  <c r="K70" i="15"/>
  <c r="D12" i="15"/>
  <c r="D13" i="15"/>
  <c r="D14" i="15"/>
  <c r="D15" i="15"/>
  <c r="D16" i="15"/>
  <c r="D19" i="15"/>
  <c r="D20" i="15"/>
  <c r="D21" i="15"/>
  <c r="D22" i="15"/>
  <c r="D23" i="15"/>
  <c r="D25" i="15"/>
  <c r="D26" i="15"/>
  <c r="D27" i="15"/>
  <c r="D28" i="15"/>
  <c r="D29" i="15"/>
  <c r="D30" i="15"/>
  <c r="D31" i="15"/>
  <c r="D32" i="15"/>
  <c r="D33" i="15"/>
  <c r="D34" i="15"/>
  <c r="D35" i="15"/>
  <c r="D37" i="15"/>
  <c r="D38" i="15"/>
  <c r="D39" i="15"/>
  <c r="D40" i="15"/>
  <c r="D41" i="15"/>
  <c r="D42" i="15"/>
  <c r="D43" i="15"/>
  <c r="D44" i="15"/>
  <c r="D45" i="15"/>
  <c r="D46" i="15"/>
  <c r="D47" i="15"/>
  <c r="D48" i="15"/>
  <c r="D49" i="15"/>
  <c r="D50" i="15"/>
  <c r="D51" i="15"/>
  <c r="D52" i="15"/>
  <c r="D53" i="15"/>
  <c r="D54" i="15"/>
  <c r="D55" i="15"/>
  <c r="D58" i="15"/>
  <c r="D59" i="15"/>
  <c r="D61" i="15"/>
  <c r="D62" i="15"/>
  <c r="D63" i="15"/>
  <c r="D64" i="15"/>
  <c r="D65" i="15"/>
  <c r="D66" i="15"/>
  <c r="D67" i="15"/>
  <c r="D68" i="15"/>
  <c r="D69" i="15"/>
  <c r="D70" i="15"/>
  <c r="E341" i="21"/>
  <c r="O74" i="15" l="1"/>
  <c r="O77" i="15"/>
  <c r="O80" i="15"/>
  <c r="O83" i="15"/>
  <c r="O66" i="15"/>
  <c r="O53" i="15"/>
  <c r="O69" i="15"/>
  <c r="O26" i="15"/>
  <c r="O50" i="15"/>
  <c r="O34" i="15"/>
  <c r="O73" i="15"/>
  <c r="O76" i="15"/>
  <c r="O79" i="15"/>
  <c r="O82" i="15"/>
  <c r="O13" i="15"/>
  <c r="O51" i="15"/>
  <c r="O37" i="15"/>
  <c r="O48" i="15"/>
  <c r="O63" i="15"/>
  <c r="O65" i="15"/>
  <c r="O43" i="15"/>
  <c r="O61" i="15"/>
  <c r="O67" i="15"/>
  <c r="O55" i="15"/>
  <c r="O46" i="15"/>
  <c r="O52" i="15"/>
  <c r="O38" i="15"/>
  <c r="O49" i="15"/>
  <c r="O47" i="15"/>
  <c r="O42" i="15"/>
  <c r="O28" i="15"/>
  <c r="O32" i="15"/>
  <c r="O62" i="15"/>
  <c r="O68" i="15"/>
  <c r="O14" i="15"/>
  <c r="O39" i="15"/>
  <c r="O27" i="15"/>
  <c r="O33" i="15"/>
  <c r="O44" i="15"/>
  <c r="O16" i="15"/>
  <c r="O23" i="15"/>
  <c r="O30" i="15"/>
  <c r="O41" i="15"/>
  <c r="O25" i="15"/>
  <c r="O45" i="15"/>
  <c r="O15" i="15"/>
  <c r="O22" i="15"/>
  <c r="O29" i="15"/>
  <c r="O40" i="15"/>
  <c r="O58" i="15"/>
  <c r="O64" i="15"/>
  <c r="O70" i="15"/>
  <c r="O59" i="15"/>
  <c r="O17" i="15"/>
  <c r="O31" i="15"/>
  <c r="O54" i="15"/>
  <c r="O12" i="15"/>
  <c r="X288" i="21"/>
  <c r="X290" i="21" s="1"/>
  <c r="E288" i="21"/>
  <c r="D287" i="21"/>
  <c r="B287" i="21"/>
  <c r="M280" i="21"/>
  <c r="M283" i="21" s="1"/>
  <c r="M286" i="21" s="1"/>
  <c r="M289" i="21" s="1"/>
  <c r="W289" i="21" s="1"/>
  <c r="V251" i="21"/>
  <c r="R198" i="21"/>
  <c r="R197" i="21"/>
  <c r="R196" i="21"/>
  <c r="R195" i="21"/>
  <c r="R194" i="21"/>
  <c r="R193" i="21"/>
  <c r="R192" i="21"/>
  <c r="R191" i="21"/>
  <c r="R190" i="21"/>
  <c r="R189" i="21"/>
  <c r="R188" i="21"/>
  <c r="R187" i="21"/>
  <c r="R186" i="21"/>
  <c r="R185" i="21"/>
  <c r="R184" i="21"/>
  <c r="R181" i="21"/>
  <c r="R180" i="21"/>
  <c r="R179" i="21"/>
  <c r="R178" i="21"/>
  <c r="R177" i="21"/>
  <c r="R176" i="21"/>
  <c r="R175" i="21"/>
  <c r="R174" i="21"/>
  <c r="R173" i="21"/>
  <c r="R172" i="21"/>
  <c r="R171" i="21"/>
  <c r="R170" i="21"/>
  <c r="R169" i="21"/>
  <c r="R168" i="21"/>
  <c r="R167" i="21"/>
  <c r="J88" i="25"/>
  <c r="N88" i="25" s="1"/>
  <c r="J55" i="25"/>
  <c r="N55" i="25" s="1"/>
  <c r="I81" i="25"/>
  <c r="N81" i="25"/>
  <c r="J77" i="25"/>
  <c r="I48" i="25"/>
  <c r="N48" i="25"/>
  <c r="J44" i="25"/>
  <c r="J22" i="25"/>
  <c r="N22" i="25" s="1"/>
  <c r="I15" i="25"/>
  <c r="N15" i="25" s="1"/>
  <c r="J11" i="25"/>
  <c r="N88" i="26"/>
  <c r="O56" i="21"/>
  <c r="O55" i="21"/>
  <c r="O54" i="21"/>
  <c r="N50" i="21"/>
  <c r="N55" i="21" s="1"/>
  <c r="N60" i="21" s="1"/>
  <c r="N46" i="21"/>
  <c r="N49" i="21" s="1"/>
  <c r="N54" i="21" s="1"/>
  <c r="N59" i="21" s="1"/>
  <c r="N43" i="21"/>
  <c r="N51" i="21" s="1"/>
  <c r="N56" i="21" s="1"/>
  <c r="N61" i="21" s="1"/>
  <c r="N38" i="21"/>
  <c r="N37" i="21"/>
  <c r="R27" i="21"/>
  <c r="R32" i="21" s="1"/>
  <c r="R28" i="21"/>
  <c r="R33" i="21" s="1"/>
  <c r="R29" i="21"/>
  <c r="R34" i="21" s="1"/>
  <c r="N55" i="26" l="1"/>
  <c r="N48" i="26"/>
  <c r="J26" i="26"/>
  <c r="J23" i="26"/>
  <c r="N22" i="26"/>
  <c r="M150" i="25"/>
  <c r="N150" i="25" s="1"/>
  <c r="N151" i="25" s="1"/>
  <c r="N146" i="25"/>
  <c r="N145" i="25"/>
  <c r="N144" i="25"/>
  <c r="N143" i="25"/>
  <c r="J142" i="25"/>
  <c r="N142" i="25" s="1"/>
  <c r="J141" i="25"/>
  <c r="N141" i="25" s="1"/>
  <c r="N147" i="25" l="1"/>
  <c r="N152" i="25" s="1"/>
  <c r="S16" i="14" s="1"/>
  <c r="J142" i="26"/>
  <c r="N142" i="26" s="1"/>
  <c r="J141" i="26"/>
  <c r="N141" i="26" s="1"/>
  <c r="N145" i="26"/>
  <c r="N144" i="26"/>
  <c r="N143" i="26"/>
  <c r="M150" i="26"/>
  <c r="N150" i="26" s="1"/>
  <c r="N146" i="26"/>
  <c r="D379" i="21"/>
  <c r="B379" i="21"/>
  <c r="W378" i="21"/>
  <c r="X377" i="21"/>
  <c r="X379" i="21" s="1"/>
  <c r="E377" i="21"/>
  <c r="D376" i="21"/>
  <c r="B376" i="21"/>
  <c r="W375" i="21"/>
  <c r="X374" i="21"/>
  <c r="X376" i="21" s="1"/>
  <c r="E374" i="21"/>
  <c r="D373" i="21"/>
  <c r="B373" i="21"/>
  <c r="W372" i="21"/>
  <c r="X371" i="21"/>
  <c r="X373" i="21" s="1"/>
  <c r="E371" i="21"/>
  <c r="D370" i="21"/>
  <c r="B370" i="21"/>
  <c r="W369" i="21"/>
  <c r="X368" i="21"/>
  <c r="X370" i="21" s="1"/>
  <c r="E368" i="21"/>
  <c r="W366" i="21"/>
  <c r="W363" i="21"/>
  <c r="W360" i="21"/>
  <c r="D367" i="21"/>
  <c r="B367" i="21"/>
  <c r="X365" i="21"/>
  <c r="X367" i="21" s="1"/>
  <c r="E365" i="21"/>
  <c r="D364" i="21"/>
  <c r="B364" i="21"/>
  <c r="X362" i="21"/>
  <c r="X364" i="21" s="1"/>
  <c r="E362" i="21"/>
  <c r="D361" i="21"/>
  <c r="B361" i="21"/>
  <c r="X359" i="21"/>
  <c r="X361" i="21" s="1"/>
  <c r="E359" i="21"/>
  <c r="D358" i="21"/>
  <c r="B358" i="21"/>
  <c r="W357" i="21"/>
  <c r="X356" i="21"/>
  <c r="X358" i="21" s="1"/>
  <c r="E356" i="21"/>
  <c r="D355" i="21"/>
  <c r="B355" i="21"/>
  <c r="W354" i="21"/>
  <c r="X353" i="21"/>
  <c r="X355" i="21" s="1"/>
  <c r="E353" i="21"/>
  <c r="D352" i="21"/>
  <c r="B352" i="21"/>
  <c r="W351" i="21"/>
  <c r="X350" i="21"/>
  <c r="X352" i="21" s="1"/>
  <c r="E350" i="21"/>
  <c r="D349" i="21"/>
  <c r="B349" i="21"/>
  <c r="W348" i="21"/>
  <c r="X347" i="21"/>
  <c r="X349" i="21" s="1"/>
  <c r="E347" i="21"/>
  <c r="D346" i="21"/>
  <c r="B346" i="21"/>
  <c r="W345" i="21"/>
  <c r="X344" i="21"/>
  <c r="X346" i="21" s="1"/>
  <c r="E344" i="21"/>
  <c r="W342" i="21"/>
  <c r="X341" i="21"/>
  <c r="X343" i="21" s="1"/>
  <c r="D343" i="21"/>
  <c r="B343" i="21"/>
  <c r="D324" i="21"/>
  <c r="D316" i="21"/>
  <c r="D320" i="21"/>
  <c r="D339" i="21"/>
  <c r="D336" i="21"/>
  <c r="D333" i="21"/>
  <c r="D330" i="21"/>
  <c r="D327" i="21"/>
  <c r="D312" i="21"/>
  <c r="D309" i="21"/>
  <c r="D305" i="21"/>
  <c r="D295" i="21"/>
  <c r="D302" i="21"/>
  <c r="D298" i="21"/>
  <c r="D290" i="21"/>
  <c r="D284" i="21"/>
  <c r="D272" i="21"/>
  <c r="D275" i="21"/>
  <c r="D281" i="21"/>
  <c r="D278" i="21"/>
  <c r="D269" i="21"/>
  <c r="D266" i="21"/>
  <c r="D263" i="21"/>
  <c r="D260" i="21"/>
  <c r="D257" i="21"/>
  <c r="D249" i="21"/>
  <c r="D241" i="21"/>
  <c r="D233" i="21"/>
  <c r="D230" i="21"/>
  <c r="D226" i="21"/>
  <c r="D222" i="21"/>
  <c r="D218" i="21"/>
  <c r="D215" i="21"/>
  <c r="D212" i="21"/>
  <c r="D199" i="21"/>
  <c r="D182" i="21"/>
  <c r="D165" i="21"/>
  <c r="D148" i="21"/>
  <c r="D131" i="21"/>
  <c r="D114" i="21"/>
  <c r="D97" i="21"/>
  <c r="D80" i="21"/>
  <c r="D62" i="21"/>
  <c r="D57" i="21"/>
  <c r="D52" i="21"/>
  <c r="D47" i="21"/>
  <c r="D44" i="21"/>
  <c r="D39" i="21"/>
  <c r="D35" i="21"/>
  <c r="D30" i="21"/>
  <c r="D25" i="21"/>
  <c r="D15" i="21"/>
  <c r="D20" i="21" s="1"/>
  <c r="K7" i="14"/>
  <c r="K5" i="14"/>
  <c r="B339" i="21"/>
  <c r="X337" i="21"/>
  <c r="X339" i="21" s="1"/>
  <c r="E337" i="21"/>
  <c r="B336" i="21"/>
  <c r="X334" i="21"/>
  <c r="X336" i="21" s="1"/>
  <c r="E334" i="21"/>
  <c r="B333" i="21"/>
  <c r="X331" i="21"/>
  <c r="X333" i="21" s="1"/>
  <c r="E331" i="21"/>
  <c r="B330" i="21"/>
  <c r="X328" i="21"/>
  <c r="X330" i="21" s="1"/>
  <c r="E328" i="21"/>
  <c r="B327" i="21"/>
  <c r="X327" i="21"/>
  <c r="B324" i="21"/>
  <c r="X321" i="21"/>
  <c r="X324" i="21" s="1"/>
  <c r="E321" i="21"/>
  <c r="B320" i="21"/>
  <c r="X317" i="21"/>
  <c r="X320" i="21" s="1"/>
  <c r="E317" i="21"/>
  <c r="W308" i="21"/>
  <c r="W309" i="21" s="1"/>
  <c r="Q314" i="21"/>
  <c r="R314" i="21" s="1"/>
  <c r="W314" i="21" s="1"/>
  <c r="N315" i="21"/>
  <c r="R315" i="21" s="1"/>
  <c r="W315" i="21" s="1"/>
  <c r="R311" i="21"/>
  <c r="W311" i="21" s="1"/>
  <c r="W312" i="21" s="1"/>
  <c r="B316" i="21"/>
  <c r="X313" i="21"/>
  <c r="X316" i="21" s="1"/>
  <c r="E313" i="21"/>
  <c r="B312" i="21"/>
  <c r="X310" i="21"/>
  <c r="X312" i="21" s="1"/>
  <c r="E310" i="21"/>
  <c r="B309" i="21"/>
  <c r="R308" i="21"/>
  <c r="X307" i="21"/>
  <c r="X309" i="21" s="1"/>
  <c r="E307" i="21"/>
  <c r="W218" i="21"/>
  <c r="W214" i="21"/>
  <c r="X216" i="21"/>
  <c r="X218" i="21" s="1"/>
  <c r="E216" i="21"/>
  <c r="B218" i="21"/>
  <c r="N133" i="26"/>
  <c r="N132" i="26"/>
  <c r="M129" i="26"/>
  <c r="N129" i="26" s="1"/>
  <c r="M128" i="26"/>
  <c r="N128" i="26" s="1"/>
  <c r="M127" i="26"/>
  <c r="N127" i="26" s="1"/>
  <c r="M126" i="26"/>
  <c r="N126" i="26" s="1"/>
  <c r="N122" i="26"/>
  <c r="N121" i="26"/>
  <c r="M129" i="25"/>
  <c r="N129" i="25" s="1"/>
  <c r="M128" i="25"/>
  <c r="N128" i="25" s="1"/>
  <c r="N133" i="25"/>
  <c r="N121" i="25"/>
  <c r="N122" i="25"/>
  <c r="M126" i="25"/>
  <c r="N126" i="25" s="1"/>
  <c r="M127" i="25"/>
  <c r="N127" i="25" s="1"/>
  <c r="N132" i="25"/>
  <c r="B215" i="21"/>
  <c r="R214" i="21"/>
  <c r="X213" i="21"/>
  <c r="X215" i="21" s="1"/>
  <c r="E213" i="21"/>
  <c r="B305" i="21"/>
  <c r="Q304" i="21"/>
  <c r="W304" i="21" s="1"/>
  <c r="W305" i="21" s="1"/>
  <c r="X303" i="21"/>
  <c r="X305" i="21" s="1"/>
  <c r="E303" i="21"/>
  <c r="B302" i="21"/>
  <c r="W301" i="21"/>
  <c r="W302" i="21" s="1"/>
  <c r="R301" i="21"/>
  <c r="X300" i="21"/>
  <c r="X302" i="21" s="1"/>
  <c r="E300" i="21"/>
  <c r="B298" i="21"/>
  <c r="X296" i="21"/>
  <c r="X298" i="21" s="1"/>
  <c r="E296" i="21"/>
  <c r="N294" i="21"/>
  <c r="R294" i="21" s="1"/>
  <c r="W294" i="21" s="1"/>
  <c r="N293" i="21"/>
  <c r="R293" i="21" s="1"/>
  <c r="W293" i="21" s="1"/>
  <c r="M292" i="21"/>
  <c r="R292" i="21" s="1"/>
  <c r="W292" i="21" s="1"/>
  <c r="B295" i="21"/>
  <c r="X291" i="21"/>
  <c r="X295" i="21" s="1"/>
  <c r="E291" i="21"/>
  <c r="Q286" i="21"/>
  <c r="W286" i="21" s="1"/>
  <c r="B290" i="21"/>
  <c r="X285" i="21"/>
  <c r="E285" i="21"/>
  <c r="W283" i="21"/>
  <c r="W284" i="21" s="1"/>
  <c r="B284" i="21"/>
  <c r="X282" i="21"/>
  <c r="X284" i="21" s="1"/>
  <c r="E282" i="21"/>
  <c r="B281" i="21"/>
  <c r="R280" i="21"/>
  <c r="W280" i="21" s="1"/>
  <c r="W281" i="21" s="1"/>
  <c r="X279" i="21"/>
  <c r="X281" i="21" s="1"/>
  <c r="E279" i="21"/>
  <c r="R277" i="21"/>
  <c r="W277" i="21" s="1"/>
  <c r="W278" i="21" s="1"/>
  <c r="B278" i="21"/>
  <c r="X276" i="21"/>
  <c r="X278" i="21" s="1"/>
  <c r="E276" i="21"/>
  <c r="W271" i="21"/>
  <c r="W272" i="21" s="1"/>
  <c r="B275" i="21"/>
  <c r="W274" i="21"/>
  <c r="W275" i="21" s="1"/>
  <c r="X273" i="21"/>
  <c r="X275" i="21" s="1"/>
  <c r="E273" i="21"/>
  <c r="B272" i="21"/>
  <c r="X270" i="21"/>
  <c r="X272" i="21" s="1"/>
  <c r="E270" i="21"/>
  <c r="W268" i="21"/>
  <c r="W269" i="21" s="1"/>
  <c r="B269" i="21"/>
  <c r="X267" i="21"/>
  <c r="X269" i="21" s="1"/>
  <c r="E267" i="21"/>
  <c r="W259" i="21"/>
  <c r="W265" i="21"/>
  <c r="W266" i="21" s="1"/>
  <c r="R265" i="21"/>
  <c r="W262" i="21"/>
  <c r="W263" i="21" s="1"/>
  <c r="R262" i="21"/>
  <c r="B266" i="21"/>
  <c r="X264" i="21"/>
  <c r="X266" i="21" s="1"/>
  <c r="E264" i="21"/>
  <c r="B263" i="21"/>
  <c r="X261" i="21"/>
  <c r="X263" i="21" s="1"/>
  <c r="E261" i="21"/>
  <c r="B260" i="21"/>
  <c r="R259" i="21"/>
  <c r="X258" i="21"/>
  <c r="X260" i="21" s="1"/>
  <c r="E258" i="21"/>
  <c r="V252" i="21"/>
  <c r="V253" i="21" s="1"/>
  <c r="V254" i="21" s="1"/>
  <c r="V255" i="21" s="1"/>
  <c r="V256" i="21" s="1"/>
  <c r="B257" i="21"/>
  <c r="X250" i="21"/>
  <c r="X257" i="21" s="1"/>
  <c r="E250" i="21"/>
  <c r="B249" i="21"/>
  <c r="X242" i="21"/>
  <c r="X249" i="21" s="1"/>
  <c r="E242" i="21"/>
  <c r="B241" i="21"/>
  <c r="X234" i="21"/>
  <c r="X241" i="21" s="1"/>
  <c r="E234" i="21"/>
  <c r="B233" i="21"/>
  <c r="R232" i="21"/>
  <c r="W232" i="21" s="1"/>
  <c r="W233" i="21" s="1"/>
  <c r="X231" i="21"/>
  <c r="X233" i="21" s="1"/>
  <c r="E231" i="21"/>
  <c r="B230" i="21"/>
  <c r="R229" i="21"/>
  <c r="W229" i="21" s="1"/>
  <c r="R228" i="21"/>
  <c r="W228" i="21" s="1"/>
  <c r="X227" i="21"/>
  <c r="E227" i="21"/>
  <c r="B226" i="21"/>
  <c r="R225" i="21"/>
  <c r="W225" i="21" s="1"/>
  <c r="R224" i="21"/>
  <c r="W224" i="21" s="1"/>
  <c r="X223" i="21"/>
  <c r="X226" i="21" s="1"/>
  <c r="E223" i="21"/>
  <c r="B222" i="21"/>
  <c r="R221" i="21"/>
  <c r="W221" i="21" s="1"/>
  <c r="W222" i="21" s="1"/>
  <c r="N147" i="26" l="1"/>
  <c r="N123" i="25"/>
  <c r="E22" i="12"/>
  <c r="L48" i="29"/>
  <c r="L48" i="15"/>
  <c r="P48" i="15" s="1"/>
  <c r="L59" i="29"/>
  <c r="L59" i="15"/>
  <c r="P59" i="15" s="1"/>
  <c r="L45" i="29"/>
  <c r="L45" i="15"/>
  <c r="P45" i="15" s="1"/>
  <c r="L40" i="29"/>
  <c r="L40" i="15"/>
  <c r="P40" i="15" s="1"/>
  <c r="L47" i="15"/>
  <c r="P47" i="15" s="1"/>
  <c r="L47" i="29"/>
  <c r="L49" i="15"/>
  <c r="P49" i="15" s="1"/>
  <c r="L49" i="29"/>
  <c r="L50" i="15"/>
  <c r="P50" i="15" s="1"/>
  <c r="L50" i="29"/>
  <c r="L62" i="29"/>
  <c r="L62" i="15"/>
  <c r="P62" i="15" s="1"/>
  <c r="L37" i="29"/>
  <c r="L37" i="15"/>
  <c r="P37" i="15" s="1"/>
  <c r="L46" i="29"/>
  <c r="L46" i="15"/>
  <c r="P46" i="15" s="1"/>
  <c r="L58" i="15"/>
  <c r="P58" i="15" s="1"/>
  <c r="L58" i="29"/>
  <c r="L39" i="29"/>
  <c r="L39" i="15"/>
  <c r="P39" i="15" s="1"/>
  <c r="L52" i="29"/>
  <c r="L52" i="15"/>
  <c r="P52" i="15" s="1"/>
  <c r="L51" i="29"/>
  <c r="L51" i="15"/>
  <c r="P51" i="15" s="1"/>
  <c r="L61" i="15"/>
  <c r="P61" i="15" s="1"/>
  <c r="L61" i="29"/>
  <c r="M5" i="15"/>
  <c r="M5" i="29"/>
  <c r="M7" i="29"/>
  <c r="M7" i="15"/>
  <c r="L35" i="15"/>
  <c r="L35" i="29"/>
  <c r="W290" i="21"/>
  <c r="W287" i="21"/>
  <c r="X287" i="21"/>
  <c r="W376" i="21"/>
  <c r="W346" i="21"/>
  <c r="W352" i="21"/>
  <c r="W379" i="21"/>
  <c r="W355" i="21"/>
  <c r="W370" i="21"/>
  <c r="W316" i="21"/>
  <c r="W358" i="21"/>
  <c r="W343" i="21"/>
  <c r="W373" i="21"/>
  <c r="W361" i="21"/>
  <c r="N123" i="26"/>
  <c r="N134" i="26"/>
  <c r="N130" i="26"/>
  <c r="N151" i="26"/>
  <c r="W367" i="21"/>
  <c r="W364" i="21"/>
  <c r="W349" i="21"/>
  <c r="N319" i="21"/>
  <c r="Q318" i="21"/>
  <c r="V318" i="21"/>
  <c r="V319" i="21" s="1"/>
  <c r="W215" i="21"/>
  <c r="N130" i="25"/>
  <c r="N134" i="25"/>
  <c r="N297" i="21"/>
  <c r="R297" i="21" s="1"/>
  <c r="W297" i="21" s="1"/>
  <c r="W298" i="21" s="1"/>
  <c r="R236" i="21"/>
  <c r="R244" i="21" s="1"/>
  <c r="R252" i="21" s="1"/>
  <c r="U252" i="21" s="1"/>
  <c r="W252" i="21" s="1"/>
  <c r="R237" i="21"/>
  <c r="R239" i="21"/>
  <c r="W226" i="21"/>
  <c r="R238" i="21"/>
  <c r="R235" i="21"/>
  <c r="R240" i="21"/>
  <c r="W260" i="21"/>
  <c r="K5" i="26" l="1"/>
  <c r="K5" i="25" s="1"/>
  <c r="U4" i="21" s="1"/>
  <c r="U5" i="30"/>
  <c r="AI5" i="35" s="1"/>
  <c r="K7" i="26"/>
  <c r="K7" i="25" s="1"/>
  <c r="U6" i="21" s="1"/>
  <c r="U7" i="30"/>
  <c r="AI7" i="35" s="1"/>
  <c r="P57" i="15"/>
  <c r="F20" i="35" s="1"/>
  <c r="G23" i="35" s="1"/>
  <c r="L44" i="15"/>
  <c r="P44" i="15" s="1"/>
  <c r="L44" i="29"/>
  <c r="L84" i="15"/>
  <c r="P84" i="15" s="1"/>
  <c r="L84" i="29"/>
  <c r="L72" i="15"/>
  <c r="P72" i="15" s="1"/>
  <c r="L72" i="29"/>
  <c r="L34" i="29"/>
  <c r="L34" i="15"/>
  <c r="P34" i="15" s="1"/>
  <c r="L80" i="15"/>
  <c r="P80" i="15" s="1"/>
  <c r="L80" i="29"/>
  <c r="L78" i="15"/>
  <c r="P78" i="15" s="1"/>
  <c r="L78" i="29"/>
  <c r="L76" i="29"/>
  <c r="L76" i="15"/>
  <c r="P76" i="15" s="1"/>
  <c r="L53" i="15"/>
  <c r="P53" i="15" s="1"/>
  <c r="L53" i="29"/>
  <c r="L75" i="29"/>
  <c r="L75" i="15"/>
  <c r="P75" i="15" s="1"/>
  <c r="L56" i="29"/>
  <c r="L56" i="15"/>
  <c r="P56" i="15" s="1"/>
  <c r="L77" i="29"/>
  <c r="L77" i="15"/>
  <c r="P77" i="15" s="1"/>
  <c r="L73" i="29"/>
  <c r="L73" i="15"/>
  <c r="P73" i="15" s="1"/>
  <c r="L83" i="29"/>
  <c r="L83" i="15"/>
  <c r="P83" i="15" s="1"/>
  <c r="L82" i="29"/>
  <c r="L82" i="15"/>
  <c r="P82" i="15" s="1"/>
  <c r="L54" i="29"/>
  <c r="L54" i="15"/>
  <c r="P54" i="15" s="1"/>
  <c r="L74" i="15"/>
  <c r="P74" i="15" s="1"/>
  <c r="L74" i="29"/>
  <c r="L63" i="29"/>
  <c r="L63" i="15"/>
  <c r="P63" i="15" s="1"/>
  <c r="L38" i="15"/>
  <c r="P38" i="15" s="1"/>
  <c r="L38" i="29"/>
  <c r="L79" i="29"/>
  <c r="L79" i="15"/>
  <c r="P79" i="15" s="1"/>
  <c r="L81" i="29"/>
  <c r="L81" i="15"/>
  <c r="P81" i="15" s="1"/>
  <c r="W244" i="21"/>
  <c r="N135" i="25"/>
  <c r="N135" i="26"/>
  <c r="N152" i="26"/>
  <c r="R16" i="14" s="1"/>
  <c r="R319" i="21"/>
  <c r="U319" i="21" s="1"/>
  <c r="W319" i="21" s="1"/>
  <c r="N323" i="21"/>
  <c r="R323" i="21" s="1"/>
  <c r="W323" i="21" s="1"/>
  <c r="Q322" i="21"/>
  <c r="R318" i="21"/>
  <c r="W236" i="21"/>
  <c r="R245" i="21"/>
  <c r="W237" i="21"/>
  <c r="W295" i="21"/>
  <c r="R248" i="21"/>
  <c r="W240" i="21"/>
  <c r="W239" i="21"/>
  <c r="R247" i="21"/>
  <c r="R243" i="21"/>
  <c r="W235" i="21"/>
  <c r="W238" i="21"/>
  <c r="R246" i="21"/>
  <c r="D21" i="12" l="1"/>
  <c r="H12" i="31" s="1"/>
  <c r="N136" i="26"/>
  <c r="N137" i="26" s="1"/>
  <c r="E21" i="12"/>
  <c r="D22" i="12"/>
  <c r="H40" i="31" s="1"/>
  <c r="N153" i="26"/>
  <c r="N154" i="26" s="1"/>
  <c r="P71" i="15"/>
  <c r="F12" i="35" s="1"/>
  <c r="G15" i="35" s="1"/>
  <c r="L55" i="15"/>
  <c r="P55" i="15" s="1"/>
  <c r="L55" i="29"/>
  <c r="H43" i="31"/>
  <c r="H42" i="31"/>
  <c r="M35" i="15"/>
  <c r="O35" i="15" s="1"/>
  <c r="P35" i="15" s="1"/>
  <c r="R322" i="21"/>
  <c r="W322" i="21" s="1"/>
  <c r="W324" i="21" s="1"/>
  <c r="Q326" i="21"/>
  <c r="U318" i="21"/>
  <c r="W318" i="21" s="1"/>
  <c r="W320" i="21" s="1"/>
  <c r="W245" i="21"/>
  <c r="R253" i="21"/>
  <c r="U253" i="21" s="1"/>
  <c r="W253" i="21" s="1"/>
  <c r="W241" i="21"/>
  <c r="W243" i="21"/>
  <c r="R251" i="21"/>
  <c r="U251" i="21" s="1"/>
  <c r="W251" i="21" s="1"/>
  <c r="W248" i="21"/>
  <c r="R256" i="21"/>
  <c r="U256" i="21" s="1"/>
  <c r="W256" i="21" s="1"/>
  <c r="W247" i="21"/>
  <c r="R255" i="21"/>
  <c r="U255" i="21" s="1"/>
  <c r="W255" i="21" s="1"/>
  <c r="R254" i="21"/>
  <c r="U254" i="21" s="1"/>
  <c r="W254" i="21" s="1"/>
  <c r="W246" i="21"/>
  <c r="M35" i="29" l="1"/>
  <c r="F14" i="33"/>
  <c r="L65" i="15"/>
  <c r="P65" i="15" s="1"/>
  <c r="L65" i="29"/>
  <c r="L64" i="29"/>
  <c r="L64" i="15"/>
  <c r="P64" i="15" s="1"/>
  <c r="L41" i="15"/>
  <c r="P41" i="15" s="1"/>
  <c r="L41" i="29"/>
  <c r="Q329" i="21"/>
  <c r="R326" i="21"/>
  <c r="W326" i="21" s="1"/>
  <c r="W327" i="21" s="1"/>
  <c r="W257" i="21"/>
  <c r="W249" i="21"/>
  <c r="L42" i="29" l="1"/>
  <c r="L42" i="15"/>
  <c r="P42" i="15" s="1"/>
  <c r="L43" i="15"/>
  <c r="P43" i="15" s="1"/>
  <c r="L43" i="29"/>
  <c r="L66" i="29"/>
  <c r="L66" i="15"/>
  <c r="P66" i="15" s="1"/>
  <c r="Q332" i="21"/>
  <c r="Q335" i="21" s="1"/>
  <c r="R335" i="21" s="1"/>
  <c r="W335" i="21" s="1"/>
  <c r="W329" i="21"/>
  <c r="W330" i="21" s="1"/>
  <c r="X220" i="21"/>
  <c r="X222" i="21" s="1"/>
  <c r="E220" i="21"/>
  <c r="B212" i="21"/>
  <c r="B199" i="21"/>
  <c r="B182" i="21"/>
  <c r="B165" i="21"/>
  <c r="B148" i="21"/>
  <c r="B131" i="21"/>
  <c r="B114" i="21"/>
  <c r="B97" i="21"/>
  <c r="B80" i="21"/>
  <c r="B62" i="21"/>
  <c r="B57" i="21"/>
  <c r="B52" i="21"/>
  <c r="B47" i="21"/>
  <c r="B44" i="21"/>
  <c r="B39" i="21"/>
  <c r="B17" i="15" s="1"/>
  <c r="B35" i="21"/>
  <c r="B30" i="21"/>
  <c r="B25" i="21"/>
  <c r="B20" i="21"/>
  <c r="B15" i="21"/>
  <c r="W151" i="21"/>
  <c r="W152" i="21"/>
  <c r="W153" i="21"/>
  <c r="W154" i="21"/>
  <c r="W155" i="21"/>
  <c r="W156" i="21"/>
  <c r="W157" i="21"/>
  <c r="W158" i="21"/>
  <c r="W159" i="21"/>
  <c r="W160" i="21"/>
  <c r="W161" i="21"/>
  <c r="W162" i="21"/>
  <c r="W163" i="21"/>
  <c r="W164" i="21"/>
  <c r="W150" i="21"/>
  <c r="W203" i="21"/>
  <c r="W204" i="21"/>
  <c r="W205" i="21"/>
  <c r="W206" i="21"/>
  <c r="W207" i="21"/>
  <c r="W208" i="21"/>
  <c r="W209" i="21"/>
  <c r="W210" i="21"/>
  <c r="W211" i="21"/>
  <c r="W202" i="21"/>
  <c r="W201" i="21"/>
  <c r="X200" i="21"/>
  <c r="X212" i="21" s="1"/>
  <c r="E200" i="21"/>
  <c r="W198" i="21"/>
  <c r="W197" i="21"/>
  <c r="W196" i="21"/>
  <c r="W195" i="21"/>
  <c r="W194" i="21"/>
  <c r="W193" i="21"/>
  <c r="W192" i="21"/>
  <c r="W191" i="21"/>
  <c r="W190" i="21"/>
  <c r="W189" i="21"/>
  <c r="W188" i="21"/>
  <c r="W187" i="21"/>
  <c r="W186" i="21"/>
  <c r="W185" i="21"/>
  <c r="W184" i="21"/>
  <c r="X183" i="21"/>
  <c r="X199" i="21" s="1"/>
  <c r="E183" i="21"/>
  <c r="W181" i="21"/>
  <c r="W180" i="21"/>
  <c r="W179" i="21"/>
  <c r="W178" i="21"/>
  <c r="W177" i="21"/>
  <c r="W176" i="21"/>
  <c r="W175" i="21"/>
  <c r="W174" i="21"/>
  <c r="W173" i="21"/>
  <c r="W172" i="21"/>
  <c r="W171" i="21"/>
  <c r="W170" i="21"/>
  <c r="W169" i="21"/>
  <c r="W168" i="21"/>
  <c r="W167" i="21"/>
  <c r="X166" i="21"/>
  <c r="X182" i="21" s="1"/>
  <c r="E166" i="21"/>
  <c r="X149" i="21"/>
  <c r="X165" i="21" s="1"/>
  <c r="E149" i="21"/>
  <c r="W147" i="21"/>
  <c r="W146" i="21"/>
  <c r="W145" i="21"/>
  <c r="W144" i="21"/>
  <c r="W143" i="21"/>
  <c r="W142" i="21"/>
  <c r="W141" i="21"/>
  <c r="W140" i="21"/>
  <c r="W139" i="21"/>
  <c r="W138" i="21"/>
  <c r="W137" i="21"/>
  <c r="W136" i="21"/>
  <c r="W135" i="21"/>
  <c r="W134" i="21"/>
  <c r="W133" i="21"/>
  <c r="X132" i="21"/>
  <c r="X148" i="21" s="1"/>
  <c r="E132" i="21"/>
  <c r="W130" i="21"/>
  <c r="W129" i="21"/>
  <c r="W128" i="21"/>
  <c r="W127" i="21"/>
  <c r="W126" i="21"/>
  <c r="W125" i="21"/>
  <c r="W124" i="21"/>
  <c r="W123" i="21"/>
  <c r="W122" i="21"/>
  <c r="W121" i="21"/>
  <c r="W120" i="21"/>
  <c r="W119" i="21"/>
  <c r="W118" i="21"/>
  <c r="W117" i="21"/>
  <c r="W116" i="21"/>
  <c r="X115" i="21"/>
  <c r="X131" i="21" s="1"/>
  <c r="E115" i="21"/>
  <c r="W96" i="21"/>
  <c r="W95" i="21"/>
  <c r="W94" i="21"/>
  <c r="W93" i="21"/>
  <c r="W92" i="21"/>
  <c r="W91" i="21"/>
  <c r="W90" i="21"/>
  <c r="W89" i="21"/>
  <c r="W88" i="21"/>
  <c r="W87" i="21"/>
  <c r="W86" i="21"/>
  <c r="W85" i="21"/>
  <c r="W84" i="21"/>
  <c r="W83" i="21"/>
  <c r="W82" i="21"/>
  <c r="W113" i="21"/>
  <c r="W112" i="21"/>
  <c r="W111" i="21"/>
  <c r="W110" i="21"/>
  <c r="W109" i="21"/>
  <c r="W108" i="21"/>
  <c r="W107" i="21"/>
  <c r="W106" i="21"/>
  <c r="W105" i="21"/>
  <c r="W104" i="21"/>
  <c r="W103" i="21"/>
  <c r="W102" i="21"/>
  <c r="W101" i="21"/>
  <c r="W100" i="21"/>
  <c r="W99" i="21"/>
  <c r="X98" i="21"/>
  <c r="X114" i="21" s="1"/>
  <c r="E98" i="21"/>
  <c r="X81" i="21"/>
  <c r="X97" i="21" s="1"/>
  <c r="E81" i="21"/>
  <c r="J40" i="31" l="1"/>
  <c r="E17" i="33"/>
  <c r="P36" i="15"/>
  <c r="F32" i="35" s="1"/>
  <c r="AE35" i="35" s="1"/>
  <c r="L67" i="15"/>
  <c r="P67" i="15" s="1"/>
  <c r="L67" i="29"/>
  <c r="B17" i="29"/>
  <c r="E41" i="33"/>
  <c r="J41" i="31"/>
  <c r="E35" i="33"/>
  <c r="J32" i="31"/>
  <c r="J18" i="31"/>
  <c r="E36" i="33"/>
  <c r="J36" i="31"/>
  <c r="J53" i="31"/>
  <c r="E38" i="33"/>
  <c r="E30" i="33"/>
  <c r="J38" i="31"/>
  <c r="J50" i="31"/>
  <c r="E29" i="33"/>
  <c r="J30" i="31"/>
  <c r="E20" i="33"/>
  <c r="J49" i="31"/>
  <c r="J27" i="31"/>
  <c r="J10" i="31"/>
  <c r="E25" i="33"/>
  <c r="E34" i="33"/>
  <c r="J24" i="31"/>
  <c r="E51" i="33"/>
  <c r="E10" i="33"/>
  <c r="J45" i="31"/>
  <c r="E50" i="33"/>
  <c r="J35" i="31"/>
  <c r="E31" i="33"/>
  <c r="J48" i="31"/>
  <c r="E45" i="33"/>
  <c r="E48" i="33"/>
  <c r="J25" i="31"/>
  <c r="E49" i="33"/>
  <c r="E18" i="33"/>
  <c r="E44" i="33"/>
  <c r="E24" i="33"/>
  <c r="J23" i="31"/>
  <c r="E47" i="33"/>
  <c r="E14" i="33"/>
  <c r="R332" i="21"/>
  <c r="W332" i="21" s="1"/>
  <c r="W333" i="21" s="1"/>
  <c r="W165" i="21"/>
  <c r="W182" i="21"/>
  <c r="W212" i="21"/>
  <c r="W148" i="21"/>
  <c r="W199" i="21"/>
  <c r="W131" i="21"/>
  <c r="W114" i="21"/>
  <c r="W97" i="21"/>
  <c r="E46" i="33" l="1"/>
  <c r="AA35" i="35"/>
  <c r="W35" i="35"/>
  <c r="L32" i="29"/>
  <c r="L32" i="15"/>
  <c r="P32" i="15" s="1"/>
  <c r="L28" i="29"/>
  <c r="L28" i="15"/>
  <c r="E32" i="33" s="1"/>
  <c r="L29" i="15"/>
  <c r="J43" i="31" s="1"/>
  <c r="L29" i="29"/>
  <c r="L26" i="29"/>
  <c r="L26" i="15"/>
  <c r="L31" i="15"/>
  <c r="P31" i="15" s="1"/>
  <c r="L31" i="29"/>
  <c r="L33" i="29"/>
  <c r="L33" i="15"/>
  <c r="L27" i="29"/>
  <c r="L27" i="15"/>
  <c r="J42" i="31" s="1"/>
  <c r="L30" i="29"/>
  <c r="L30" i="15"/>
  <c r="L68" i="15"/>
  <c r="E13" i="33" s="1"/>
  <c r="L68" i="29"/>
  <c r="Q338" i="21"/>
  <c r="W336" i="21"/>
  <c r="W71" i="21"/>
  <c r="W79" i="21"/>
  <c r="W78" i="21"/>
  <c r="W77" i="21"/>
  <c r="W76" i="21"/>
  <c r="W75" i="21"/>
  <c r="W74" i="21"/>
  <c r="W73" i="21"/>
  <c r="W72" i="21"/>
  <c r="W70" i="21"/>
  <c r="W69" i="21"/>
  <c r="W68" i="21"/>
  <c r="W67" i="21"/>
  <c r="W66" i="21"/>
  <c r="W65" i="21"/>
  <c r="X64" i="21"/>
  <c r="X80" i="21" s="1"/>
  <c r="E64" i="21"/>
  <c r="E42" i="33" l="1"/>
  <c r="E23" i="33"/>
  <c r="J14" i="31"/>
  <c r="P33" i="15"/>
  <c r="J37" i="31"/>
  <c r="E39" i="33"/>
  <c r="P30" i="15"/>
  <c r="J12" i="31"/>
  <c r="P29" i="15"/>
  <c r="E28" i="33"/>
  <c r="J33" i="31"/>
  <c r="P28" i="15"/>
  <c r="J26" i="31"/>
  <c r="P27" i="15"/>
  <c r="E33" i="33"/>
  <c r="J28" i="31"/>
  <c r="P26" i="15"/>
  <c r="J5" i="31"/>
  <c r="L69" i="15"/>
  <c r="J21" i="31" s="1"/>
  <c r="L69" i="29"/>
  <c r="E12" i="33"/>
  <c r="P68" i="15"/>
  <c r="R338" i="21"/>
  <c r="W80" i="21"/>
  <c r="O60" i="21"/>
  <c r="W50" i="21"/>
  <c r="K50" i="21"/>
  <c r="K55" i="21" s="1"/>
  <c r="K60" i="21" s="1"/>
  <c r="I50" i="21"/>
  <c r="I55" i="21" s="1"/>
  <c r="I60" i="21" s="1"/>
  <c r="H50" i="21"/>
  <c r="H55" i="21" s="1"/>
  <c r="H60" i="21" s="1"/>
  <c r="F50" i="21"/>
  <c r="F55" i="21" s="1"/>
  <c r="F60" i="21" s="1"/>
  <c r="K43" i="21"/>
  <c r="I43" i="21"/>
  <c r="W43" i="21"/>
  <c r="L113" i="26"/>
  <c r="N113" i="26" s="1"/>
  <c r="N114" i="26" s="1"/>
  <c r="L110" i="26"/>
  <c r="N110" i="26" s="1"/>
  <c r="N111" i="26" s="1"/>
  <c r="L77" i="26"/>
  <c r="N77" i="26" s="1"/>
  <c r="N78" i="26" s="1"/>
  <c r="L69" i="26"/>
  <c r="L102" i="26" s="1"/>
  <c r="N102" i="26" s="1"/>
  <c r="L68" i="26"/>
  <c r="L101" i="26" s="1"/>
  <c r="N101" i="26" s="1"/>
  <c r="L65" i="26"/>
  <c r="L98" i="26" s="1"/>
  <c r="N98" i="26" s="1"/>
  <c r="L64" i="26"/>
  <c r="N64" i="26" s="1"/>
  <c r="N94" i="26"/>
  <c r="N90" i="26"/>
  <c r="N89" i="26"/>
  <c r="L52" i="26"/>
  <c r="L85" i="26" s="1"/>
  <c r="N85" i="26" s="1"/>
  <c r="L51" i="26"/>
  <c r="N51" i="26" s="1"/>
  <c r="M81" i="26"/>
  <c r="L81" i="26"/>
  <c r="L44" i="26"/>
  <c r="N44" i="26" s="1"/>
  <c r="N45" i="26" s="1"/>
  <c r="N36" i="26"/>
  <c r="N35" i="26"/>
  <c r="N32" i="26"/>
  <c r="N31" i="26"/>
  <c r="N28" i="26"/>
  <c r="N27" i="26"/>
  <c r="N26" i="26"/>
  <c r="N25" i="26"/>
  <c r="N24" i="26"/>
  <c r="N23" i="26"/>
  <c r="N19" i="26"/>
  <c r="N18" i="26"/>
  <c r="N15" i="26"/>
  <c r="N11" i="26"/>
  <c r="N12" i="26" s="1"/>
  <c r="N113" i="25"/>
  <c r="N114" i="25" s="1"/>
  <c r="N110" i="25"/>
  <c r="N111" i="25" s="1"/>
  <c r="N77" i="25"/>
  <c r="N78" i="25" s="1"/>
  <c r="N69" i="25"/>
  <c r="N68" i="25"/>
  <c r="N98" i="25"/>
  <c r="N97" i="25"/>
  <c r="N57" i="25"/>
  <c r="N58" i="25"/>
  <c r="N92" i="25"/>
  <c r="N60" i="25"/>
  <c r="N94" i="25"/>
  <c r="N56" i="25"/>
  <c r="L52" i="25"/>
  <c r="N51" i="25"/>
  <c r="L44" i="25"/>
  <c r="N44" i="25" s="1"/>
  <c r="N45" i="25" s="1"/>
  <c r="N36" i="25"/>
  <c r="N35" i="25"/>
  <c r="N32" i="25"/>
  <c r="N31" i="25"/>
  <c r="N28" i="25"/>
  <c r="N27" i="25"/>
  <c r="N26" i="25"/>
  <c r="N25" i="25"/>
  <c r="N24" i="25"/>
  <c r="N23" i="25"/>
  <c r="N19" i="25"/>
  <c r="N18" i="25"/>
  <c r="N11" i="25"/>
  <c r="N12" i="25" s="1"/>
  <c r="E5" i="12"/>
  <c r="E6" i="12"/>
  <c r="E7" i="12"/>
  <c r="E8" i="12"/>
  <c r="E9" i="12"/>
  <c r="E10" i="12"/>
  <c r="E11" i="12"/>
  <c r="E12" i="12"/>
  <c r="E13" i="12"/>
  <c r="E14" i="12"/>
  <c r="E15" i="12"/>
  <c r="E16" i="12"/>
  <c r="X48" i="21"/>
  <c r="E48" i="21"/>
  <c r="L85" i="25" l="1"/>
  <c r="N85" i="25" s="1"/>
  <c r="N52" i="25"/>
  <c r="N29" i="26"/>
  <c r="E15" i="33"/>
  <c r="N29" i="25"/>
  <c r="W338" i="21"/>
  <c r="W339" i="21" s="1"/>
  <c r="L25" i="15"/>
  <c r="L25" i="29"/>
  <c r="J39" i="31"/>
  <c r="E22" i="33"/>
  <c r="P69" i="15"/>
  <c r="N61" i="25"/>
  <c r="N65" i="25"/>
  <c r="N59" i="25"/>
  <c r="N20" i="26"/>
  <c r="N33" i="26"/>
  <c r="L97" i="26"/>
  <c r="N97" i="26" s="1"/>
  <c r="N99" i="26" s="1"/>
  <c r="N56" i="26"/>
  <c r="N115" i="26"/>
  <c r="N69" i="26"/>
  <c r="N57" i="26"/>
  <c r="L84" i="26"/>
  <c r="N84" i="26" s="1"/>
  <c r="N86" i="26" s="1"/>
  <c r="N37" i="26"/>
  <c r="N59" i="26"/>
  <c r="N68" i="26"/>
  <c r="N70" i="26" s="1"/>
  <c r="N101" i="25"/>
  <c r="N91" i="25"/>
  <c r="N102" i="25"/>
  <c r="N84" i="25"/>
  <c r="N93" i="25"/>
  <c r="N64" i="25"/>
  <c r="N89" i="25"/>
  <c r="N90" i="25"/>
  <c r="N93" i="26"/>
  <c r="N16" i="26"/>
  <c r="N91" i="26"/>
  <c r="N60" i="26"/>
  <c r="N92" i="26"/>
  <c r="N103" i="26"/>
  <c r="N81" i="26"/>
  <c r="N52" i="26"/>
  <c r="N53" i="26" s="1"/>
  <c r="N65" i="26"/>
  <c r="N66" i="26" s="1"/>
  <c r="N58" i="26"/>
  <c r="N61" i="26"/>
  <c r="N115" i="25"/>
  <c r="N70" i="25"/>
  <c r="N53" i="25"/>
  <c r="N20" i="25"/>
  <c r="N16" i="25"/>
  <c r="N99" i="25"/>
  <c r="N37" i="25"/>
  <c r="N33" i="25"/>
  <c r="N86" i="25" l="1"/>
  <c r="N66" i="25"/>
  <c r="N95" i="25"/>
  <c r="N95" i="26"/>
  <c r="E37" i="33"/>
  <c r="D20" i="12"/>
  <c r="H52" i="31" s="1"/>
  <c r="N116" i="26"/>
  <c r="N117" i="26" s="1"/>
  <c r="E20" i="12"/>
  <c r="N62" i="26"/>
  <c r="N62" i="25"/>
  <c r="L70" i="29"/>
  <c r="L70" i="15"/>
  <c r="P25" i="15"/>
  <c r="P24" i="15" s="1"/>
  <c r="F28" i="35" s="1"/>
  <c r="E40" i="33"/>
  <c r="J29" i="31"/>
  <c r="E16" i="33"/>
  <c r="J31" i="31"/>
  <c r="H34" i="31"/>
  <c r="M21" i="15"/>
  <c r="O21" i="15" s="1"/>
  <c r="N103" i="25"/>
  <c r="N82" i="26"/>
  <c r="N104" i="26" s="1"/>
  <c r="N38" i="26"/>
  <c r="N49" i="25"/>
  <c r="N71" i="25" s="1"/>
  <c r="N82" i="25"/>
  <c r="R60" i="21"/>
  <c r="W60" i="21" s="1"/>
  <c r="R55" i="21"/>
  <c r="W55" i="21" s="1"/>
  <c r="N49" i="26"/>
  <c r="N38" i="25"/>
  <c r="N71" i="26" l="1"/>
  <c r="N72" i="26" s="1"/>
  <c r="N73" i="26" s="1"/>
  <c r="M21" i="29"/>
  <c r="F27" i="33"/>
  <c r="E43" i="33"/>
  <c r="P70" i="15"/>
  <c r="W31" i="35"/>
  <c r="S31" i="35"/>
  <c r="AA31" i="35"/>
  <c r="AA42" i="35" s="1"/>
  <c r="AE31" i="35"/>
  <c r="E17" i="12"/>
  <c r="E18" i="12"/>
  <c r="D18" i="12"/>
  <c r="D19" i="12"/>
  <c r="H3" i="31" s="1"/>
  <c r="N105" i="26"/>
  <c r="N106" i="26" s="1"/>
  <c r="N39" i="26"/>
  <c r="N40" i="26" s="1"/>
  <c r="D17" i="12"/>
  <c r="F8" i="31" s="1"/>
  <c r="H8" i="31" s="1"/>
  <c r="N104" i="25"/>
  <c r="F2" i="33" l="1"/>
  <c r="M19" i="29"/>
  <c r="P60" i="15"/>
  <c r="F36" i="35" s="1"/>
  <c r="E19" i="12"/>
  <c r="H2" i="31"/>
  <c r="M19" i="15"/>
  <c r="O19" i="15" s="1"/>
  <c r="M20" i="15"/>
  <c r="O20" i="15" s="1"/>
  <c r="O61" i="21"/>
  <c r="H61" i="21"/>
  <c r="F61" i="21"/>
  <c r="O59" i="21"/>
  <c r="X58" i="21"/>
  <c r="X62" i="21" s="1"/>
  <c r="E58" i="21"/>
  <c r="H56" i="21"/>
  <c r="F56" i="21"/>
  <c r="X53" i="21"/>
  <c r="X57" i="21" s="1"/>
  <c r="E53" i="21"/>
  <c r="W51" i="21"/>
  <c r="H51" i="21"/>
  <c r="F51" i="21"/>
  <c r="X52" i="21"/>
  <c r="W46" i="21"/>
  <c r="W47" i="21" s="1"/>
  <c r="K46" i="21"/>
  <c r="I46" i="21"/>
  <c r="X45" i="21"/>
  <c r="X47" i="21" s="1"/>
  <c r="E45" i="21"/>
  <c r="W42" i="21"/>
  <c r="W44" i="21" s="1"/>
  <c r="X41" i="21"/>
  <c r="X44" i="21" s="1"/>
  <c r="E41" i="21"/>
  <c r="F6" i="33" l="1"/>
  <c r="M20" i="29"/>
  <c r="AM39" i="35"/>
  <c r="AM42" i="35" s="1"/>
  <c r="AI39" i="35"/>
  <c r="AI42" i="35" s="1"/>
  <c r="AQ39" i="35"/>
  <c r="AQ42" i="35" s="1"/>
  <c r="AE39" i="35"/>
  <c r="AE42" i="35" s="1"/>
  <c r="L20" i="29"/>
  <c r="L20" i="15"/>
  <c r="P20" i="15" s="1"/>
  <c r="L19" i="29"/>
  <c r="L19" i="15"/>
  <c r="R61" i="21"/>
  <c r="W61" i="21" s="1"/>
  <c r="R54" i="21"/>
  <c r="W54" i="21" s="1"/>
  <c r="R59" i="21"/>
  <c r="W59" i="21" s="1"/>
  <c r="R49" i="21"/>
  <c r="W49" i="21"/>
  <c r="R51" i="21"/>
  <c r="R56" i="21"/>
  <c r="W56" i="21" s="1"/>
  <c r="P19" i="15" l="1"/>
  <c r="E8" i="31"/>
  <c r="E2" i="33"/>
  <c r="W62" i="21"/>
  <c r="W52" i="21"/>
  <c r="W57" i="21"/>
  <c r="L23" i="29" l="1"/>
  <c r="L23" i="15"/>
  <c r="J7" i="31" s="1"/>
  <c r="L22" i="15"/>
  <c r="J11" i="31" s="1"/>
  <c r="L22" i="29"/>
  <c r="L21" i="29"/>
  <c r="L21" i="15"/>
  <c r="E27" i="33" s="1"/>
  <c r="Q37" i="21"/>
  <c r="W37" i="21" s="1"/>
  <c r="Q38" i="21"/>
  <c r="W38" i="21" s="1"/>
  <c r="H38" i="21"/>
  <c r="F38" i="21"/>
  <c r="X39" i="21"/>
  <c r="R22" i="21"/>
  <c r="W22" i="21" s="1"/>
  <c r="R23" i="21"/>
  <c r="W23" i="21" s="1"/>
  <c r="R24" i="21"/>
  <c r="W24" i="21" s="1"/>
  <c r="W17" i="21"/>
  <c r="W18" i="21"/>
  <c r="W19" i="21"/>
  <c r="N19" i="21"/>
  <c r="H19" i="21"/>
  <c r="F19" i="21"/>
  <c r="H18" i="21"/>
  <c r="F18" i="21"/>
  <c r="N17" i="21"/>
  <c r="X16" i="21"/>
  <c r="X20" i="21" s="1"/>
  <c r="E16" i="21"/>
  <c r="W32" i="21"/>
  <c r="W33" i="21"/>
  <c r="W34" i="21"/>
  <c r="X31" i="21"/>
  <c r="X35" i="21" s="1"/>
  <c r="X26" i="21"/>
  <c r="X30" i="21" s="1"/>
  <c r="X21" i="21"/>
  <c r="X25" i="21" s="1"/>
  <c r="X11" i="21"/>
  <c r="X15" i="21" s="1"/>
  <c r="E11" i="21"/>
  <c r="N34" i="21"/>
  <c r="H34" i="21"/>
  <c r="F34" i="21"/>
  <c r="H33" i="21"/>
  <c r="F33" i="21"/>
  <c r="N32" i="21"/>
  <c r="E31" i="21"/>
  <c r="W29" i="21"/>
  <c r="N29" i="21"/>
  <c r="H29" i="21"/>
  <c r="H43" i="21" s="1"/>
  <c r="F29" i="21"/>
  <c r="F43" i="21" s="1"/>
  <c r="W28" i="21"/>
  <c r="H28" i="21"/>
  <c r="H46" i="21" s="1"/>
  <c r="F28" i="21"/>
  <c r="F46" i="21" s="1"/>
  <c r="W27" i="21"/>
  <c r="N27" i="21"/>
  <c r="E26" i="21"/>
  <c r="N24" i="21"/>
  <c r="H24" i="21"/>
  <c r="F24" i="21"/>
  <c r="H23" i="21"/>
  <c r="F23" i="21"/>
  <c r="N22" i="21"/>
  <c r="E21" i="21"/>
  <c r="P22" i="15" l="1"/>
  <c r="E5" i="33"/>
  <c r="J34" i="31"/>
  <c r="E26" i="33"/>
  <c r="P21" i="15"/>
  <c r="P23" i="15"/>
  <c r="E6" i="33"/>
  <c r="W39" i="21"/>
  <c r="W30" i="21"/>
  <c r="W20" i="21"/>
  <c r="W35" i="21"/>
  <c r="W25" i="21"/>
  <c r="L16" i="15" l="1"/>
  <c r="J9" i="31" s="1"/>
  <c r="L16" i="29"/>
  <c r="L14" i="15"/>
  <c r="L14" i="29"/>
  <c r="L13" i="29"/>
  <c r="L13" i="15"/>
  <c r="L15" i="29"/>
  <c r="L15" i="15"/>
  <c r="L17" i="15"/>
  <c r="L17" i="29"/>
  <c r="P18" i="15"/>
  <c r="W14" i="21"/>
  <c r="W13" i="21"/>
  <c r="W12" i="21"/>
  <c r="N14" i="21"/>
  <c r="N12" i="21"/>
  <c r="H14" i="21"/>
  <c r="F14" i="21"/>
  <c r="H13" i="21"/>
  <c r="F13" i="21"/>
  <c r="E7" i="33" l="1"/>
  <c r="J4" i="31"/>
  <c r="E4" i="33"/>
  <c r="E19" i="33"/>
  <c r="F24" i="35"/>
  <c r="J22" i="31"/>
  <c r="E21" i="33"/>
  <c r="P14" i="15"/>
  <c r="P17" i="15"/>
  <c r="J8" i="31"/>
  <c r="J3" i="31"/>
  <c r="P15" i="15"/>
  <c r="J6" i="31"/>
  <c r="E3" i="33"/>
  <c r="P16" i="15"/>
  <c r="J52" i="31"/>
  <c r="E9" i="33"/>
  <c r="P13" i="15"/>
  <c r="W15" i="21"/>
  <c r="W27" i="35" l="1"/>
  <c r="W42" i="35" s="1"/>
  <c r="S27" i="35"/>
  <c r="S42" i="35" s="1"/>
  <c r="K27" i="35"/>
  <c r="O27" i="35"/>
  <c r="L12" i="29"/>
  <c r="L12" i="15"/>
  <c r="J2" i="31" l="1"/>
  <c r="E8" i="33"/>
  <c r="J19" i="31"/>
  <c r="E11" i="33"/>
  <c r="P12" i="15"/>
  <c r="P11" i="15" s="1"/>
  <c r="D4" i="12"/>
  <c r="E4" i="12" s="1"/>
  <c r="J54" i="31" l="1"/>
  <c r="K46" i="31" s="1"/>
  <c r="F16" i="35"/>
  <c r="P85" i="15"/>
  <c r="U4097" i="9"/>
  <c r="S4097" i="9"/>
  <c r="R4097" i="9"/>
  <c r="P4097" i="9"/>
  <c r="I4097" i="9"/>
  <c r="F4097" i="9"/>
  <c r="U4094" i="9"/>
  <c r="S4094" i="9"/>
  <c r="R4094" i="9"/>
  <c r="T4094" i="9" s="1"/>
  <c r="V4094" i="9" s="1"/>
  <c r="P4094" i="9"/>
  <c r="AB4097" i="9" s="1"/>
  <c r="I4094" i="9"/>
  <c r="F4094" i="9"/>
  <c r="U4093" i="9"/>
  <c r="S4093" i="9"/>
  <c r="R4093" i="9"/>
  <c r="P4093" i="9"/>
  <c r="AB4096" i="9" s="1"/>
  <c r="I4093" i="9"/>
  <c r="H4093" i="9"/>
  <c r="F4093" i="9"/>
  <c r="U4092" i="9"/>
  <c r="S4092" i="9"/>
  <c r="R4092" i="9"/>
  <c r="T4092" i="9" s="1"/>
  <c r="I4092" i="9"/>
  <c r="H4092" i="9"/>
  <c r="F4092" i="9"/>
  <c r="U4091" i="9"/>
  <c r="S4091" i="9"/>
  <c r="R4091" i="9"/>
  <c r="H4091" i="9"/>
  <c r="I4091" i="9"/>
  <c r="F4091" i="9"/>
  <c r="U4090" i="9"/>
  <c r="S4090" i="9"/>
  <c r="R4090" i="9"/>
  <c r="I4090" i="9"/>
  <c r="H4090" i="9"/>
  <c r="F4090" i="9"/>
  <c r="U4089" i="9"/>
  <c r="S4089" i="9"/>
  <c r="R4089" i="9"/>
  <c r="I4089" i="9"/>
  <c r="F4089" i="9"/>
  <c r="U4088" i="9"/>
  <c r="S4088" i="9"/>
  <c r="R4088" i="9"/>
  <c r="H4088" i="9"/>
  <c r="I4088" i="9"/>
  <c r="F4088" i="9"/>
  <c r="U4087" i="9"/>
  <c r="S4087" i="9"/>
  <c r="R4087" i="9"/>
  <c r="I4087" i="9"/>
  <c r="F4087" i="9"/>
  <c r="U4086" i="9"/>
  <c r="S4086" i="9"/>
  <c r="R4086" i="9"/>
  <c r="T4086" i="9" s="1"/>
  <c r="V4086" i="9" s="1"/>
  <c r="I4086" i="9"/>
  <c r="F4086" i="9"/>
  <c r="U4085" i="9"/>
  <c r="S4085" i="9"/>
  <c r="R4085" i="9"/>
  <c r="H4085" i="9"/>
  <c r="I4085" i="9"/>
  <c r="F4085" i="9"/>
  <c r="U4084" i="9"/>
  <c r="S4084" i="9"/>
  <c r="R4084" i="9"/>
  <c r="H4084" i="9"/>
  <c r="I4084" i="9"/>
  <c r="F4084" i="9"/>
  <c r="U4083" i="9"/>
  <c r="S4083" i="9"/>
  <c r="R4083" i="9"/>
  <c r="P4083" i="9"/>
  <c r="AB4086" i="9" s="1"/>
  <c r="I4083" i="9"/>
  <c r="F4083" i="9"/>
  <c r="AB4082" i="9"/>
  <c r="U4082" i="9"/>
  <c r="S4082" i="9"/>
  <c r="R4082" i="9"/>
  <c r="I4082" i="9"/>
  <c r="H4082" i="9"/>
  <c r="J4082" i="9" s="1"/>
  <c r="F4082" i="9"/>
  <c r="U4081" i="9"/>
  <c r="S4081" i="9"/>
  <c r="R4081" i="9"/>
  <c r="I4081" i="9"/>
  <c r="F4081" i="9"/>
  <c r="U4080" i="9"/>
  <c r="S4080" i="9"/>
  <c r="R4080" i="9"/>
  <c r="P4080" i="9"/>
  <c r="AB4083" i="9" s="1"/>
  <c r="H4080" i="9"/>
  <c r="I4080" i="9"/>
  <c r="F4080" i="9"/>
  <c r="U4078" i="9"/>
  <c r="S4078" i="9"/>
  <c r="R4078" i="9"/>
  <c r="P4078" i="9"/>
  <c r="AB4081" i="9" s="1"/>
  <c r="H4078" i="9"/>
  <c r="I4078" i="9"/>
  <c r="F4078" i="9"/>
  <c r="U4077" i="9"/>
  <c r="S4077" i="9"/>
  <c r="R4077" i="9"/>
  <c r="I4077" i="9"/>
  <c r="F4077" i="9"/>
  <c r="U4076" i="9"/>
  <c r="S4076" i="9"/>
  <c r="R4076" i="9"/>
  <c r="P4076" i="9"/>
  <c r="AB4079" i="9" s="1"/>
  <c r="I4076" i="9"/>
  <c r="H4076" i="9"/>
  <c r="J4076" i="9" s="1"/>
  <c r="F4076" i="9"/>
  <c r="U4075" i="9"/>
  <c r="S4075" i="9"/>
  <c r="R4075" i="9"/>
  <c r="I4075" i="9"/>
  <c r="F4075" i="9"/>
  <c r="U4074" i="9"/>
  <c r="S4074" i="9"/>
  <c r="R4074" i="9"/>
  <c r="P4074" i="9"/>
  <c r="AB4077" i="9" s="1"/>
  <c r="I4074" i="9"/>
  <c r="H4074" i="9"/>
  <c r="J4074" i="9" s="1"/>
  <c r="F4074" i="9"/>
  <c r="U4073" i="9"/>
  <c r="S4073" i="9"/>
  <c r="R4073" i="9"/>
  <c r="T4073" i="9" s="1"/>
  <c r="I4073" i="9"/>
  <c r="F4073" i="9"/>
  <c r="AB4072" i="9"/>
  <c r="U4072" i="9"/>
  <c r="S4072" i="9"/>
  <c r="R4072" i="9"/>
  <c r="P4072" i="9"/>
  <c r="AB4075" i="9" s="1"/>
  <c r="I4072" i="9"/>
  <c r="J4072" i="9" s="1"/>
  <c r="H4072" i="9"/>
  <c r="F4072" i="9"/>
  <c r="U4071" i="9"/>
  <c r="S4071" i="9"/>
  <c r="R4071" i="9"/>
  <c r="I4071" i="9"/>
  <c r="F4071" i="9"/>
  <c r="AB4070" i="9"/>
  <c r="U4070" i="9"/>
  <c r="S4070" i="9"/>
  <c r="R4070" i="9"/>
  <c r="P4070" i="9"/>
  <c r="AB4073" i="9" s="1"/>
  <c r="I4070" i="9"/>
  <c r="H4070" i="9"/>
  <c r="F4070" i="9"/>
  <c r="U4068" i="9"/>
  <c r="S4068" i="9"/>
  <c r="R4068" i="9"/>
  <c r="I4068" i="9"/>
  <c r="F4068" i="9"/>
  <c r="U4066" i="9"/>
  <c r="S4066" i="9"/>
  <c r="R4066" i="9"/>
  <c r="T4066" i="9" s="1"/>
  <c r="I4066" i="9"/>
  <c r="F4066" i="9"/>
  <c r="U4065" i="9"/>
  <c r="S4065" i="9"/>
  <c r="T4065" i="9" s="1"/>
  <c r="V4065" i="9" s="1"/>
  <c r="R4065" i="9"/>
  <c r="I4065" i="9"/>
  <c r="H4065" i="9"/>
  <c r="F4065" i="9"/>
  <c r="U4064" i="9"/>
  <c r="S4064" i="9"/>
  <c r="R4064" i="9"/>
  <c r="T4064" i="9" s="1"/>
  <c r="H4064" i="9"/>
  <c r="F4064" i="9"/>
  <c r="U4063" i="9"/>
  <c r="S4063" i="9"/>
  <c r="T4063" i="9" s="1"/>
  <c r="R4063" i="9"/>
  <c r="I4063" i="9"/>
  <c r="H4063" i="9"/>
  <c r="F4063" i="9"/>
  <c r="U4062" i="9"/>
  <c r="S4062" i="9"/>
  <c r="R4062" i="9"/>
  <c r="H4062" i="9"/>
  <c r="I4062" i="9"/>
  <c r="F4062" i="9"/>
  <c r="U4061" i="9"/>
  <c r="S4061" i="9"/>
  <c r="R4061" i="9"/>
  <c r="I4061" i="9"/>
  <c r="F4061" i="9"/>
  <c r="U4060" i="9"/>
  <c r="S4060" i="9"/>
  <c r="R4060" i="9"/>
  <c r="I4060" i="9"/>
  <c r="H4060" i="9"/>
  <c r="J4060" i="9" s="1"/>
  <c r="L4060" i="9" s="1"/>
  <c r="F4060" i="9"/>
  <c r="AB4059" i="9"/>
  <c r="U4059" i="9"/>
  <c r="S4059" i="9"/>
  <c r="R4059" i="9"/>
  <c r="T4059" i="9" s="1"/>
  <c r="V4059" i="9" s="1"/>
  <c r="P4059" i="9"/>
  <c r="AB4062" i="9" s="1"/>
  <c r="H4059" i="9"/>
  <c r="F4059" i="9"/>
  <c r="AB4058" i="9"/>
  <c r="U4058" i="9"/>
  <c r="S4058" i="9"/>
  <c r="R4058" i="9"/>
  <c r="I4058" i="9"/>
  <c r="P4058" i="9"/>
  <c r="AB4061" i="9" s="1"/>
  <c r="F4058" i="9"/>
  <c r="U4057" i="9"/>
  <c r="S4057" i="9"/>
  <c r="R4057" i="9"/>
  <c r="I4057" i="9"/>
  <c r="F4057" i="9"/>
  <c r="U4054" i="9"/>
  <c r="S4054" i="9"/>
  <c r="R4054" i="9"/>
  <c r="T4054" i="9" s="1"/>
  <c r="I4054" i="9"/>
  <c r="F4054" i="9"/>
  <c r="U4053" i="9"/>
  <c r="S4053" i="9"/>
  <c r="R4053" i="9"/>
  <c r="P4053" i="9"/>
  <c r="AB4056" i="9" s="1"/>
  <c r="H4053" i="9"/>
  <c r="F4053" i="9"/>
  <c r="U4052" i="9"/>
  <c r="S4052" i="9"/>
  <c r="R4052" i="9"/>
  <c r="T4052" i="9" s="1"/>
  <c r="V4052" i="9" s="1"/>
  <c r="H4052" i="9"/>
  <c r="I4052" i="9"/>
  <c r="F4052" i="9"/>
  <c r="U4051" i="9"/>
  <c r="S4051" i="9"/>
  <c r="R4051" i="9"/>
  <c r="I4051" i="9"/>
  <c r="H4051" i="9"/>
  <c r="F4051" i="9"/>
  <c r="U4050" i="9"/>
  <c r="S4050" i="9"/>
  <c r="R4050" i="9"/>
  <c r="I4050" i="9"/>
  <c r="H4050" i="9"/>
  <c r="F4050" i="9"/>
  <c r="U4049" i="9"/>
  <c r="S4049" i="9"/>
  <c r="R4049" i="9"/>
  <c r="I4049" i="9"/>
  <c r="F4049" i="9"/>
  <c r="U4048" i="9"/>
  <c r="S4048" i="9"/>
  <c r="R4048" i="9"/>
  <c r="I4048" i="9"/>
  <c r="F4048" i="9"/>
  <c r="U4047" i="9"/>
  <c r="S4047" i="9"/>
  <c r="R4047" i="9"/>
  <c r="I4047" i="9"/>
  <c r="J4047" i="9" s="1"/>
  <c r="L4047" i="9" s="1"/>
  <c r="H4047" i="9"/>
  <c r="F4047" i="9"/>
  <c r="U4046" i="9"/>
  <c r="S4046" i="9"/>
  <c r="R4046" i="9"/>
  <c r="I4046" i="9"/>
  <c r="H4046" i="9"/>
  <c r="F4046" i="9"/>
  <c r="U4045" i="9"/>
  <c r="S4045" i="9"/>
  <c r="R4045" i="9"/>
  <c r="T4045" i="9" s="1"/>
  <c r="I4045" i="9"/>
  <c r="F4045" i="9"/>
  <c r="U4044" i="9"/>
  <c r="S4044" i="9"/>
  <c r="R4044" i="9"/>
  <c r="I4044" i="9"/>
  <c r="H4044" i="9"/>
  <c r="F4044" i="9"/>
  <c r="U4043" i="9"/>
  <c r="S4043" i="9"/>
  <c r="R4043" i="9"/>
  <c r="I4043" i="9"/>
  <c r="F4043" i="9"/>
  <c r="U4042" i="9"/>
  <c r="S4042" i="9"/>
  <c r="R4042" i="9"/>
  <c r="I4042" i="9"/>
  <c r="F4042" i="9"/>
  <c r="U4041" i="9"/>
  <c r="S4041" i="9"/>
  <c r="R4041" i="9"/>
  <c r="H4041" i="9"/>
  <c r="I4041" i="9"/>
  <c r="F4041" i="9"/>
  <c r="U4040" i="9"/>
  <c r="S4040" i="9"/>
  <c r="R4040" i="9"/>
  <c r="I4040" i="9"/>
  <c r="F4040" i="9"/>
  <c r="U4039" i="9"/>
  <c r="S4039" i="9"/>
  <c r="R4039" i="9"/>
  <c r="H4039" i="9"/>
  <c r="F4039" i="9"/>
  <c r="U4038" i="9"/>
  <c r="S4038" i="9"/>
  <c r="R4038" i="9"/>
  <c r="I4038" i="9"/>
  <c r="H4038" i="9"/>
  <c r="F4038" i="9"/>
  <c r="U4037" i="9"/>
  <c r="S4037" i="9"/>
  <c r="R4037" i="9"/>
  <c r="I4037" i="9"/>
  <c r="F4037" i="9"/>
  <c r="U4036" i="9"/>
  <c r="S4036" i="9"/>
  <c r="R4036" i="9"/>
  <c r="I4036" i="9"/>
  <c r="F4036" i="9"/>
  <c r="U4035" i="9"/>
  <c r="S4035" i="9"/>
  <c r="R4035" i="9"/>
  <c r="H4035" i="9"/>
  <c r="I4035" i="9"/>
  <c r="F4035" i="9"/>
  <c r="U4034" i="9"/>
  <c r="S4034" i="9"/>
  <c r="R4034" i="9"/>
  <c r="I4034" i="9"/>
  <c r="H4034" i="9"/>
  <c r="F4034" i="9"/>
  <c r="AB4033" i="9"/>
  <c r="U4033" i="9"/>
  <c r="S4033" i="9"/>
  <c r="R4033" i="9"/>
  <c r="I4033" i="9"/>
  <c r="F4033" i="9"/>
  <c r="U4032" i="9"/>
  <c r="S4032" i="9"/>
  <c r="R4032" i="9"/>
  <c r="I4032" i="9"/>
  <c r="P4032" i="9"/>
  <c r="AB4035" i="9" s="1"/>
  <c r="F4032" i="9"/>
  <c r="U4031" i="9"/>
  <c r="S4031" i="9"/>
  <c r="R4031" i="9"/>
  <c r="I4031" i="9"/>
  <c r="F4031" i="9"/>
  <c r="AB4030" i="9"/>
  <c r="U4029" i="9"/>
  <c r="S4029" i="9"/>
  <c r="R4029" i="9"/>
  <c r="T4029" i="9" s="1"/>
  <c r="V4029" i="9" s="1"/>
  <c r="I4029" i="9"/>
  <c r="H4029" i="9"/>
  <c r="F4029" i="9"/>
  <c r="U4028" i="9"/>
  <c r="S4028" i="9"/>
  <c r="T4028" i="9" s="1"/>
  <c r="R4028" i="9"/>
  <c r="I4028" i="9"/>
  <c r="P4028" i="9"/>
  <c r="AB4031" i="9" s="1"/>
  <c r="F4028" i="9"/>
  <c r="U4026" i="9"/>
  <c r="S4026" i="9"/>
  <c r="R4026" i="9"/>
  <c r="I4026" i="9"/>
  <c r="F4026" i="9"/>
  <c r="U4025" i="9"/>
  <c r="S4025" i="9"/>
  <c r="R4025" i="9"/>
  <c r="I4025" i="9"/>
  <c r="P4025" i="9"/>
  <c r="AB4028" i="9" s="1"/>
  <c r="F4025" i="9"/>
  <c r="AB4024" i="9"/>
  <c r="U4024" i="9"/>
  <c r="S4024" i="9"/>
  <c r="R4024" i="9"/>
  <c r="T4024" i="9" s="1"/>
  <c r="I4024" i="9"/>
  <c r="H4024" i="9"/>
  <c r="F4024" i="9"/>
  <c r="U4023" i="9"/>
  <c r="S4023" i="9"/>
  <c r="R4023" i="9"/>
  <c r="I4023" i="9"/>
  <c r="F4023" i="9"/>
  <c r="AB4022" i="9"/>
  <c r="U4022" i="9"/>
  <c r="S4022" i="9"/>
  <c r="R4022" i="9"/>
  <c r="H4022" i="9"/>
  <c r="F4022" i="9"/>
  <c r="U4020" i="9"/>
  <c r="S4020" i="9"/>
  <c r="R4020" i="9"/>
  <c r="I4020" i="9"/>
  <c r="F4020" i="9"/>
  <c r="U4018" i="9"/>
  <c r="S4018" i="9"/>
  <c r="R4018" i="9"/>
  <c r="I4018" i="9"/>
  <c r="H4018" i="9"/>
  <c r="F4018" i="9"/>
  <c r="U4017" i="9"/>
  <c r="S4017" i="9"/>
  <c r="R4017" i="9"/>
  <c r="I4017" i="9"/>
  <c r="F4017" i="9"/>
  <c r="U4016" i="9"/>
  <c r="S4016" i="9"/>
  <c r="R4016" i="9"/>
  <c r="H4016" i="9"/>
  <c r="F4016" i="9"/>
  <c r="U4015" i="9"/>
  <c r="S4015" i="9"/>
  <c r="R4015" i="9"/>
  <c r="I4015" i="9"/>
  <c r="H4015" i="9"/>
  <c r="F4015" i="9"/>
  <c r="U4014" i="9"/>
  <c r="S4014" i="9"/>
  <c r="R4014" i="9"/>
  <c r="I4014" i="9"/>
  <c r="F4014" i="9"/>
  <c r="U4013" i="9"/>
  <c r="S4013" i="9"/>
  <c r="R4013" i="9"/>
  <c r="H4013" i="9"/>
  <c r="F4013" i="9"/>
  <c r="U4012" i="9"/>
  <c r="T4012" i="9"/>
  <c r="S4012" i="9"/>
  <c r="R4012" i="9"/>
  <c r="I4012" i="9"/>
  <c r="F4012" i="9"/>
  <c r="U4011" i="9"/>
  <c r="S4011" i="9"/>
  <c r="R4011" i="9"/>
  <c r="T4011" i="9" s="1"/>
  <c r="I4011" i="9"/>
  <c r="F4011" i="9"/>
  <c r="U4010" i="9"/>
  <c r="S4010" i="9"/>
  <c r="R4010" i="9"/>
  <c r="H4010" i="9"/>
  <c r="F4010" i="9"/>
  <c r="U4009" i="9"/>
  <c r="T4009" i="9"/>
  <c r="S4009" i="9"/>
  <c r="R4009" i="9"/>
  <c r="P4009" i="9"/>
  <c r="AB4012" i="9" s="1"/>
  <c r="H4009" i="9"/>
  <c r="I4009" i="9"/>
  <c r="F4009" i="9"/>
  <c r="U4008" i="9"/>
  <c r="S4008" i="9"/>
  <c r="R4008" i="9"/>
  <c r="I4008" i="9"/>
  <c r="F4008" i="9"/>
  <c r="U4007" i="9"/>
  <c r="S4007" i="9"/>
  <c r="R4007" i="9"/>
  <c r="H4007" i="9"/>
  <c r="F4007" i="9"/>
  <c r="U4006" i="9"/>
  <c r="S4006" i="9"/>
  <c r="R4006" i="9"/>
  <c r="I4006" i="9"/>
  <c r="F4006" i="9"/>
  <c r="U4005" i="9"/>
  <c r="S4005" i="9"/>
  <c r="R4005" i="9"/>
  <c r="I4005" i="9"/>
  <c r="F4005" i="9"/>
  <c r="AB4004" i="9"/>
  <c r="U4004" i="9"/>
  <c r="S4004" i="9"/>
  <c r="R4004" i="9"/>
  <c r="I4004" i="9"/>
  <c r="F4004" i="9"/>
  <c r="U4003" i="9"/>
  <c r="S4003" i="9"/>
  <c r="R4003" i="9"/>
  <c r="I4003" i="9"/>
  <c r="F4003" i="9"/>
  <c r="U4002" i="9"/>
  <c r="S4002" i="9"/>
  <c r="R4002" i="9"/>
  <c r="I4002" i="9"/>
  <c r="F4002" i="9"/>
  <c r="AB4000" i="9"/>
  <c r="U4000" i="9"/>
  <c r="S4000" i="9"/>
  <c r="T4000" i="9" s="1"/>
  <c r="R4000" i="9"/>
  <c r="I4000" i="9"/>
  <c r="F4000" i="9"/>
  <c r="U3999" i="9"/>
  <c r="S3999" i="9"/>
  <c r="R3999" i="9"/>
  <c r="I3999" i="9"/>
  <c r="F3999" i="9"/>
  <c r="U3998" i="9"/>
  <c r="S3998" i="9"/>
  <c r="R3998" i="9"/>
  <c r="T3998" i="9" s="1"/>
  <c r="V3998" i="9" s="1"/>
  <c r="I3998" i="9"/>
  <c r="F3998" i="9"/>
  <c r="U3996" i="9"/>
  <c r="S3996" i="9"/>
  <c r="R3996" i="9"/>
  <c r="I3996" i="9"/>
  <c r="F3996" i="9"/>
  <c r="U3995" i="9"/>
  <c r="S3995" i="9"/>
  <c r="R3995" i="9"/>
  <c r="P3995" i="9"/>
  <c r="AB3998" i="9" s="1"/>
  <c r="I3995" i="9"/>
  <c r="F3995" i="9"/>
  <c r="U3994" i="9"/>
  <c r="S3994" i="9"/>
  <c r="R3994" i="9"/>
  <c r="T3994" i="9" s="1"/>
  <c r="V3994" i="9" s="1"/>
  <c r="I3994" i="9"/>
  <c r="F3994" i="9"/>
  <c r="U3993" i="9"/>
  <c r="S3993" i="9"/>
  <c r="R3993" i="9"/>
  <c r="I3993" i="9"/>
  <c r="F3993" i="9"/>
  <c r="U3992" i="9"/>
  <c r="S3992" i="9"/>
  <c r="R3992" i="9"/>
  <c r="H3992" i="9"/>
  <c r="F3992" i="9"/>
  <c r="U3991" i="9"/>
  <c r="S3991" i="9"/>
  <c r="R3991" i="9"/>
  <c r="I3991" i="9"/>
  <c r="F3991" i="9"/>
  <c r="AB3990" i="9"/>
  <c r="U3990" i="9"/>
  <c r="S3990" i="9"/>
  <c r="R3990" i="9"/>
  <c r="I3990" i="9"/>
  <c r="P3990" i="9"/>
  <c r="AB3993" i="9" s="1"/>
  <c r="F3990" i="9"/>
  <c r="AB3989" i="9"/>
  <c r="U3989" i="9"/>
  <c r="S3989" i="9"/>
  <c r="R3989" i="9"/>
  <c r="P3989" i="9"/>
  <c r="AB3992" i="9" s="1"/>
  <c r="I3989" i="9"/>
  <c r="H3989" i="9"/>
  <c r="F3989" i="9"/>
  <c r="U3988" i="9"/>
  <c r="S3988" i="9"/>
  <c r="R3988" i="9"/>
  <c r="T3988" i="9" s="1"/>
  <c r="P3988" i="9"/>
  <c r="AB3991" i="9" s="1"/>
  <c r="I3988" i="9"/>
  <c r="H3988" i="9"/>
  <c r="J3988" i="9" s="1"/>
  <c r="F3988" i="9"/>
  <c r="U3985" i="9"/>
  <c r="S3985" i="9"/>
  <c r="R3985" i="9"/>
  <c r="I3985" i="9"/>
  <c r="P3985" i="9"/>
  <c r="AB3988" i="9" s="1"/>
  <c r="F3985" i="9"/>
  <c r="AB3984" i="9"/>
  <c r="U3984" i="9"/>
  <c r="S3984" i="9"/>
  <c r="R3984" i="9"/>
  <c r="P3984" i="9"/>
  <c r="AB3987" i="9" s="1"/>
  <c r="I3984" i="9"/>
  <c r="F3984" i="9"/>
  <c r="U3983" i="9"/>
  <c r="S3983" i="9"/>
  <c r="R3983" i="9"/>
  <c r="T3983" i="9" s="1"/>
  <c r="I3983" i="9"/>
  <c r="H3983" i="9"/>
  <c r="F3983" i="9"/>
  <c r="U3982" i="9"/>
  <c r="S3982" i="9"/>
  <c r="R3982" i="9"/>
  <c r="I3982" i="9"/>
  <c r="H3982" i="9"/>
  <c r="F3982" i="9"/>
  <c r="U3980" i="9"/>
  <c r="S3980" i="9"/>
  <c r="R3980" i="9"/>
  <c r="I3980" i="9"/>
  <c r="F3980" i="9"/>
  <c r="U3979" i="9"/>
  <c r="S3979" i="9"/>
  <c r="R3979" i="9"/>
  <c r="I3979" i="9"/>
  <c r="P3979" i="9"/>
  <c r="AB3982" i="9" s="1"/>
  <c r="F3979" i="9"/>
  <c r="U3978" i="9"/>
  <c r="S3978" i="9"/>
  <c r="R3978" i="9"/>
  <c r="T3978" i="9" s="1"/>
  <c r="V3978" i="9" s="1"/>
  <c r="I3978" i="9"/>
  <c r="F3978" i="9"/>
  <c r="U3977" i="9"/>
  <c r="S3977" i="9"/>
  <c r="R3977" i="9"/>
  <c r="I3977" i="9"/>
  <c r="F3977" i="9"/>
  <c r="U3976" i="9"/>
  <c r="S3976" i="9"/>
  <c r="R3976" i="9"/>
  <c r="I3976" i="9"/>
  <c r="H3976" i="9"/>
  <c r="F3976" i="9"/>
  <c r="U3975" i="9"/>
  <c r="S3975" i="9"/>
  <c r="R3975" i="9"/>
  <c r="T3975" i="9" s="1"/>
  <c r="I3975" i="9"/>
  <c r="F3975" i="9"/>
  <c r="U3974" i="9"/>
  <c r="S3974" i="9"/>
  <c r="R3974" i="9"/>
  <c r="I3974" i="9"/>
  <c r="F3974" i="9"/>
  <c r="U3973" i="9"/>
  <c r="S3973" i="9"/>
  <c r="R3973" i="9"/>
  <c r="P3973" i="9"/>
  <c r="AB3976" i="9" s="1"/>
  <c r="I3973" i="9"/>
  <c r="H3973" i="9"/>
  <c r="F3973" i="9"/>
  <c r="U3972" i="9"/>
  <c r="S3972" i="9"/>
  <c r="T3972" i="9" s="1"/>
  <c r="V3972" i="9" s="1"/>
  <c r="R3972" i="9"/>
  <c r="I3972" i="9"/>
  <c r="F3972" i="9"/>
  <c r="AB3971" i="9"/>
  <c r="U3971" i="9"/>
  <c r="S3971" i="9"/>
  <c r="R3971" i="9"/>
  <c r="I3971" i="9"/>
  <c r="F3971" i="9"/>
  <c r="U3970" i="9"/>
  <c r="S3970" i="9"/>
  <c r="R3970" i="9"/>
  <c r="H3970" i="9"/>
  <c r="F3970" i="9"/>
  <c r="U3969" i="9"/>
  <c r="S3969" i="9"/>
  <c r="R3969" i="9"/>
  <c r="I3969" i="9"/>
  <c r="F3969" i="9"/>
  <c r="U3967" i="9"/>
  <c r="S3967" i="9"/>
  <c r="R3967" i="9"/>
  <c r="I3967" i="9"/>
  <c r="P3967" i="9"/>
  <c r="AB3970" i="9" s="1"/>
  <c r="F3967" i="9"/>
  <c r="U3966" i="9"/>
  <c r="S3966" i="9"/>
  <c r="R3966" i="9"/>
  <c r="I3966" i="9"/>
  <c r="H3966" i="9"/>
  <c r="F3966" i="9"/>
  <c r="U3965" i="9"/>
  <c r="S3965" i="9"/>
  <c r="R3965" i="9"/>
  <c r="I3965" i="9"/>
  <c r="H3965" i="9"/>
  <c r="F3965" i="9"/>
  <c r="U3964" i="9"/>
  <c r="S3964" i="9"/>
  <c r="R3964" i="9"/>
  <c r="I3964" i="9"/>
  <c r="P3964" i="9"/>
  <c r="AB3967" i="9" s="1"/>
  <c r="F3964" i="9"/>
  <c r="U3963" i="9"/>
  <c r="S3963" i="9"/>
  <c r="R3963" i="9"/>
  <c r="I3963" i="9"/>
  <c r="H3963" i="9"/>
  <c r="F3963" i="9"/>
  <c r="U3962" i="9"/>
  <c r="S3962" i="9"/>
  <c r="R3962" i="9"/>
  <c r="I3962" i="9"/>
  <c r="H3962" i="9"/>
  <c r="F3962" i="9"/>
  <c r="U3961" i="9"/>
  <c r="S3961" i="9"/>
  <c r="R3961" i="9"/>
  <c r="I3961" i="9"/>
  <c r="P3961" i="9"/>
  <c r="AB3964" i="9" s="1"/>
  <c r="F3961" i="9"/>
  <c r="U3960" i="9"/>
  <c r="S3960" i="9"/>
  <c r="R3960" i="9"/>
  <c r="P3960" i="9"/>
  <c r="AB3963" i="9" s="1"/>
  <c r="I3960" i="9"/>
  <c r="F3960" i="9"/>
  <c r="U3959" i="9"/>
  <c r="S3959" i="9"/>
  <c r="R3959" i="9"/>
  <c r="I3959" i="9"/>
  <c r="F3959" i="9"/>
  <c r="U3958" i="9"/>
  <c r="T3958" i="9"/>
  <c r="V3958" i="9" s="1"/>
  <c r="S3958" i="9"/>
  <c r="R3958" i="9"/>
  <c r="I3958" i="9"/>
  <c r="P3958" i="9"/>
  <c r="AB3961" i="9" s="1"/>
  <c r="F3958" i="9"/>
  <c r="U3957" i="9"/>
  <c r="S3957" i="9"/>
  <c r="R3957" i="9"/>
  <c r="I3957" i="9"/>
  <c r="H3957" i="9"/>
  <c r="F3957" i="9"/>
  <c r="AB3956" i="9"/>
  <c r="U3956" i="9"/>
  <c r="S3956" i="9"/>
  <c r="R3956" i="9"/>
  <c r="I3956" i="9"/>
  <c r="P3956" i="9"/>
  <c r="AB3959" i="9" s="1"/>
  <c r="F3956" i="9"/>
  <c r="AB3955" i="9"/>
  <c r="U3955" i="9"/>
  <c r="S3955" i="9"/>
  <c r="R3955" i="9"/>
  <c r="I3955" i="9"/>
  <c r="H3955" i="9"/>
  <c r="F3955" i="9"/>
  <c r="U3954" i="9"/>
  <c r="S3954" i="9"/>
  <c r="R3954" i="9"/>
  <c r="P3954" i="9"/>
  <c r="AB3957" i="9" s="1"/>
  <c r="I3954" i="9"/>
  <c r="H3954" i="9"/>
  <c r="F3954" i="9"/>
  <c r="U3951" i="9"/>
  <c r="S3951" i="9"/>
  <c r="R3951" i="9"/>
  <c r="T3951" i="9" s="1"/>
  <c r="I3951" i="9"/>
  <c r="J3951" i="9" s="1"/>
  <c r="L3951" i="9" s="1"/>
  <c r="P3951" i="9"/>
  <c r="AB3954" i="9" s="1"/>
  <c r="H3951" i="9"/>
  <c r="F3951" i="9"/>
  <c r="U3950" i="9"/>
  <c r="S3950" i="9"/>
  <c r="R3950" i="9"/>
  <c r="I3950" i="9"/>
  <c r="H3950" i="9"/>
  <c r="F3950" i="9"/>
  <c r="U3949" i="9"/>
  <c r="S3949" i="9"/>
  <c r="R3949" i="9"/>
  <c r="P3949" i="9"/>
  <c r="AB3952" i="9" s="1"/>
  <c r="I3949" i="9"/>
  <c r="F3949" i="9"/>
  <c r="U3948" i="9"/>
  <c r="S3948" i="9"/>
  <c r="R3948" i="9"/>
  <c r="P3948" i="9"/>
  <c r="AB3951" i="9" s="1"/>
  <c r="I3948" i="9"/>
  <c r="H3948" i="9"/>
  <c r="F3948" i="9"/>
  <c r="U3947" i="9"/>
  <c r="S3947" i="9"/>
  <c r="T3947" i="9" s="1"/>
  <c r="R3947" i="9"/>
  <c r="P3947" i="9"/>
  <c r="AB3950" i="9" s="1"/>
  <c r="I3947" i="9"/>
  <c r="F3947" i="9"/>
  <c r="U3946" i="9"/>
  <c r="S3946" i="9"/>
  <c r="R3946" i="9"/>
  <c r="P3946" i="9"/>
  <c r="AB3949" i="9" s="1"/>
  <c r="I3946" i="9"/>
  <c r="H3946" i="9"/>
  <c r="J3946" i="9" s="1"/>
  <c r="L3946" i="9" s="1"/>
  <c r="F3946" i="9"/>
  <c r="U3945" i="9"/>
  <c r="S3945" i="9"/>
  <c r="R3945" i="9"/>
  <c r="I3945" i="9"/>
  <c r="F3945" i="9"/>
  <c r="U3944" i="9"/>
  <c r="S3944" i="9"/>
  <c r="R3944" i="9"/>
  <c r="I3944" i="9"/>
  <c r="H3944" i="9"/>
  <c r="F3944" i="9"/>
  <c r="AB3943" i="9"/>
  <c r="U3943" i="9"/>
  <c r="S3943" i="9"/>
  <c r="R3943" i="9"/>
  <c r="I3943" i="9"/>
  <c r="H3943" i="9"/>
  <c r="F3943" i="9"/>
  <c r="AB3942" i="9"/>
  <c r="U3942" i="9"/>
  <c r="S3942" i="9"/>
  <c r="R3942" i="9"/>
  <c r="I3942" i="9"/>
  <c r="H3942" i="9"/>
  <c r="F3942" i="9"/>
  <c r="U3941" i="9"/>
  <c r="T3941" i="9"/>
  <c r="S3941" i="9"/>
  <c r="R3941" i="9"/>
  <c r="I3941" i="9"/>
  <c r="H3941" i="9"/>
  <c r="F3941" i="9"/>
  <c r="U3938" i="9"/>
  <c r="S3938" i="9"/>
  <c r="R3938" i="9"/>
  <c r="I3938" i="9"/>
  <c r="H3938" i="9"/>
  <c r="F3938" i="9"/>
  <c r="U3937" i="9"/>
  <c r="S3937" i="9"/>
  <c r="R3937" i="9"/>
  <c r="I3937" i="9"/>
  <c r="H3937" i="9"/>
  <c r="F3937" i="9"/>
  <c r="U3936" i="9"/>
  <c r="S3936" i="9"/>
  <c r="R3936" i="9"/>
  <c r="T3936" i="9" s="1"/>
  <c r="H3936" i="9"/>
  <c r="F3936" i="9"/>
  <c r="U3935" i="9"/>
  <c r="S3935" i="9"/>
  <c r="R3935" i="9"/>
  <c r="P3935" i="9"/>
  <c r="AB3938" i="9" s="1"/>
  <c r="H3935" i="9"/>
  <c r="F3935" i="9"/>
  <c r="AB3934" i="9"/>
  <c r="U3934" i="9"/>
  <c r="S3934" i="9"/>
  <c r="R3934" i="9"/>
  <c r="I3934" i="9"/>
  <c r="F3934" i="9"/>
  <c r="U3933" i="9"/>
  <c r="S3933" i="9"/>
  <c r="T3933" i="9" s="1"/>
  <c r="V3933" i="9" s="1"/>
  <c r="R3933" i="9"/>
  <c r="I3933" i="9"/>
  <c r="P3933" i="9"/>
  <c r="AB3936" i="9" s="1"/>
  <c r="F3933" i="9"/>
  <c r="U3932" i="9"/>
  <c r="S3932" i="9"/>
  <c r="R3932" i="9"/>
  <c r="H3932" i="9"/>
  <c r="F3932" i="9"/>
  <c r="U3930" i="9"/>
  <c r="S3930" i="9"/>
  <c r="R3930" i="9"/>
  <c r="I3930" i="9"/>
  <c r="H3930" i="9"/>
  <c r="F3930" i="9"/>
  <c r="U3929" i="9"/>
  <c r="S3929" i="9"/>
  <c r="T3929" i="9" s="1"/>
  <c r="R3929" i="9"/>
  <c r="H3929" i="9"/>
  <c r="I3929" i="9"/>
  <c r="F3929" i="9"/>
  <c r="U3928" i="9"/>
  <c r="S3928" i="9"/>
  <c r="R3928" i="9"/>
  <c r="H3928" i="9"/>
  <c r="I3928" i="9"/>
  <c r="F3928" i="9"/>
  <c r="U3927" i="9"/>
  <c r="S3927" i="9"/>
  <c r="T3927" i="9" s="1"/>
  <c r="R3927" i="9"/>
  <c r="I3927" i="9"/>
  <c r="H3927" i="9"/>
  <c r="F3927" i="9"/>
  <c r="U3926" i="9"/>
  <c r="S3926" i="9"/>
  <c r="R3926" i="9"/>
  <c r="I3926" i="9"/>
  <c r="F3926" i="9"/>
  <c r="U3925" i="9"/>
  <c r="S3925" i="9"/>
  <c r="R3925" i="9"/>
  <c r="H3925" i="9"/>
  <c r="I3925" i="9"/>
  <c r="F3925" i="9"/>
  <c r="P3924" i="9"/>
  <c r="AB3927" i="9" s="1"/>
  <c r="F3924" i="9"/>
  <c r="F3923" i="9"/>
  <c r="U3922" i="9"/>
  <c r="S3922" i="9"/>
  <c r="R3922" i="9"/>
  <c r="I3922" i="9"/>
  <c r="H3922" i="9"/>
  <c r="F3922" i="9"/>
  <c r="U3921" i="9"/>
  <c r="S3921" i="9"/>
  <c r="R3921" i="9"/>
  <c r="T3921" i="9" s="1"/>
  <c r="V3921" i="9" s="1"/>
  <c r="I3921" i="9"/>
  <c r="H3921" i="9"/>
  <c r="F3921" i="9"/>
  <c r="U3920" i="9"/>
  <c r="S3920" i="9"/>
  <c r="R3920" i="9"/>
  <c r="I3920" i="9"/>
  <c r="H3920" i="9"/>
  <c r="F3920" i="9"/>
  <c r="U3919" i="9"/>
  <c r="S3919" i="9"/>
  <c r="R3919" i="9"/>
  <c r="I3919" i="9"/>
  <c r="H3919" i="9"/>
  <c r="F3919" i="9"/>
  <c r="U3918" i="9"/>
  <c r="S3918" i="9"/>
  <c r="T3918" i="9" s="1"/>
  <c r="R3918" i="9"/>
  <c r="I3918" i="9"/>
  <c r="H3918" i="9"/>
  <c r="F3918" i="9"/>
  <c r="U3917" i="9"/>
  <c r="S3917" i="9"/>
  <c r="R3917" i="9"/>
  <c r="I3917" i="9"/>
  <c r="H3917" i="9"/>
  <c r="F3917" i="9"/>
  <c r="U3916" i="9"/>
  <c r="S3916" i="9"/>
  <c r="R3916" i="9"/>
  <c r="I3916" i="9"/>
  <c r="F3916" i="9"/>
  <c r="U3915" i="9"/>
  <c r="S3915" i="9"/>
  <c r="R3915" i="9"/>
  <c r="I3915" i="9"/>
  <c r="H3915" i="9"/>
  <c r="F3915" i="9"/>
  <c r="U3914" i="9"/>
  <c r="S3914" i="9"/>
  <c r="R3914" i="9"/>
  <c r="P3914" i="9"/>
  <c r="AB3917" i="9" s="1"/>
  <c r="I3914" i="9"/>
  <c r="H3914" i="9"/>
  <c r="F3914" i="9"/>
  <c r="AB3913" i="9"/>
  <c r="U3913" i="9"/>
  <c r="S3913" i="9"/>
  <c r="R3913" i="9"/>
  <c r="I3913" i="9"/>
  <c r="F3913" i="9"/>
  <c r="U3912" i="9"/>
  <c r="S3912" i="9"/>
  <c r="R3912" i="9"/>
  <c r="I3912" i="9"/>
  <c r="H3912" i="9"/>
  <c r="F3912" i="9"/>
  <c r="U3911" i="9"/>
  <c r="S3911" i="9"/>
  <c r="R3911" i="9"/>
  <c r="H3911" i="9"/>
  <c r="I3911" i="9"/>
  <c r="F3911" i="9"/>
  <c r="U3909" i="9"/>
  <c r="S3909" i="9"/>
  <c r="R3909" i="9"/>
  <c r="I3909" i="9"/>
  <c r="H3909" i="9"/>
  <c r="F3909" i="9"/>
  <c r="U3908" i="9"/>
  <c r="S3908" i="9"/>
  <c r="R3908" i="9"/>
  <c r="T3908" i="9" s="1"/>
  <c r="I3908" i="9"/>
  <c r="F3908" i="9"/>
  <c r="U3907" i="9"/>
  <c r="S3907" i="9"/>
  <c r="R3907" i="9"/>
  <c r="I3907" i="9"/>
  <c r="F3907" i="9"/>
  <c r="U3906" i="9"/>
  <c r="S3906" i="9"/>
  <c r="R3906" i="9"/>
  <c r="P3906" i="9"/>
  <c r="AB3909" i="9" s="1"/>
  <c r="I3906" i="9"/>
  <c r="F3906" i="9"/>
  <c r="U3905" i="9"/>
  <c r="S3905" i="9"/>
  <c r="R3905" i="9"/>
  <c r="P3905" i="9"/>
  <c r="AB3908" i="9" s="1"/>
  <c r="I3905" i="9"/>
  <c r="F3905" i="9"/>
  <c r="AB3904" i="9"/>
  <c r="U3904" i="9"/>
  <c r="S3904" i="9"/>
  <c r="R3904" i="9"/>
  <c r="P3904" i="9"/>
  <c r="AB3907" i="9" s="1"/>
  <c r="H3904" i="9"/>
  <c r="I3904" i="9"/>
  <c r="F3904" i="9"/>
  <c r="AB3903" i="9"/>
  <c r="U3903" i="9"/>
  <c r="S3903" i="9"/>
  <c r="R3903" i="9"/>
  <c r="T3903" i="9" s="1"/>
  <c r="H3903" i="9"/>
  <c r="J3903" i="9" s="1"/>
  <c r="L3903" i="9" s="1"/>
  <c r="I3903" i="9"/>
  <c r="F3903" i="9"/>
  <c r="U3902" i="9"/>
  <c r="S3902" i="9"/>
  <c r="R3902" i="9"/>
  <c r="I3902" i="9"/>
  <c r="F3902" i="9"/>
  <c r="AB3901" i="9"/>
  <c r="AB3899" i="9"/>
  <c r="U3899" i="9"/>
  <c r="S3899" i="9"/>
  <c r="R3899" i="9"/>
  <c r="P3899" i="9"/>
  <c r="AB3902" i="9" s="1"/>
  <c r="I3899" i="9"/>
  <c r="H3899" i="9"/>
  <c r="J3899" i="9" s="1"/>
  <c r="L3899" i="9" s="1"/>
  <c r="F3899" i="9"/>
  <c r="AB3898" i="9"/>
  <c r="U3897" i="9"/>
  <c r="S3897" i="9"/>
  <c r="R3897" i="9"/>
  <c r="I3897" i="9"/>
  <c r="F3897" i="9"/>
  <c r="AB3894" i="9"/>
  <c r="U3894" i="9"/>
  <c r="S3894" i="9"/>
  <c r="R3894" i="9"/>
  <c r="T3894" i="9" s="1"/>
  <c r="P3894" i="9"/>
  <c r="AB3897" i="9" s="1"/>
  <c r="I3894" i="9"/>
  <c r="F3894" i="9"/>
  <c r="U3893" i="9"/>
  <c r="S3893" i="9"/>
  <c r="R3893" i="9"/>
  <c r="I3893" i="9"/>
  <c r="F3893" i="9"/>
  <c r="U3892" i="9"/>
  <c r="S3892" i="9"/>
  <c r="R3892" i="9"/>
  <c r="H3892" i="9"/>
  <c r="I3892" i="9"/>
  <c r="F3892" i="9"/>
  <c r="AB3890" i="9"/>
  <c r="U3890" i="9"/>
  <c r="S3890" i="9"/>
  <c r="R3890" i="9"/>
  <c r="P3890" i="9"/>
  <c r="AB3893" i="9" s="1"/>
  <c r="I3890" i="9"/>
  <c r="F3890" i="9"/>
  <c r="AB3889" i="9"/>
  <c r="U3889" i="9"/>
  <c r="S3889" i="9"/>
  <c r="R3889" i="9"/>
  <c r="I3889" i="9"/>
  <c r="F3889" i="9"/>
  <c r="U3888" i="9"/>
  <c r="S3888" i="9"/>
  <c r="R3888" i="9"/>
  <c r="I3888" i="9"/>
  <c r="F3888" i="9"/>
  <c r="U3885" i="9"/>
  <c r="S3885" i="9"/>
  <c r="R3885" i="9"/>
  <c r="I3885" i="9"/>
  <c r="F3885" i="9"/>
  <c r="U3884" i="9"/>
  <c r="S3884" i="9"/>
  <c r="R3884" i="9"/>
  <c r="T3884" i="9" s="1"/>
  <c r="I3884" i="9"/>
  <c r="F3884" i="9"/>
  <c r="U3883" i="9"/>
  <c r="S3883" i="9"/>
  <c r="R3883" i="9"/>
  <c r="T3883" i="9" s="1"/>
  <c r="I3883" i="9"/>
  <c r="F3883" i="9"/>
  <c r="U3882" i="9"/>
  <c r="S3882" i="9"/>
  <c r="R3882" i="9"/>
  <c r="I3882" i="9"/>
  <c r="F3882" i="9"/>
  <c r="AB3881" i="9"/>
  <c r="U3881" i="9"/>
  <c r="S3881" i="9"/>
  <c r="R3881" i="9"/>
  <c r="H3881" i="9"/>
  <c r="I3881" i="9"/>
  <c r="F3881" i="9"/>
  <c r="U3880" i="9"/>
  <c r="S3880" i="9"/>
  <c r="R3880" i="9"/>
  <c r="I3880" i="9"/>
  <c r="F3880" i="9"/>
  <c r="U3879" i="9"/>
  <c r="S3879" i="9"/>
  <c r="R3879" i="9"/>
  <c r="I3879" i="9"/>
  <c r="F3879" i="9"/>
  <c r="U3877" i="9"/>
  <c r="S3877" i="9"/>
  <c r="R3877" i="9"/>
  <c r="H3877" i="9"/>
  <c r="F3877" i="9"/>
  <c r="U3876" i="9"/>
  <c r="S3876" i="9"/>
  <c r="R3876" i="9"/>
  <c r="T3876" i="9" s="1"/>
  <c r="V3876" i="9" s="1"/>
  <c r="I3876" i="9"/>
  <c r="H3876" i="9"/>
  <c r="F3876" i="9"/>
  <c r="U3875" i="9"/>
  <c r="S3875" i="9"/>
  <c r="R3875" i="9"/>
  <c r="I3875" i="9"/>
  <c r="H3875" i="9"/>
  <c r="F3875" i="9"/>
  <c r="U3874" i="9"/>
  <c r="S3874" i="9"/>
  <c r="R3874" i="9"/>
  <c r="I3874" i="9"/>
  <c r="P3874" i="9"/>
  <c r="AB3877" i="9" s="1"/>
  <c r="H3874" i="9"/>
  <c r="F3874" i="9"/>
  <c r="U3873" i="9"/>
  <c r="S3873" i="9"/>
  <c r="R3873" i="9"/>
  <c r="T3873" i="9" s="1"/>
  <c r="I3873" i="9"/>
  <c r="H3873" i="9"/>
  <c r="F3873" i="9"/>
  <c r="U3872" i="9"/>
  <c r="S3872" i="9"/>
  <c r="T3872" i="9" s="1"/>
  <c r="V3872" i="9" s="1"/>
  <c r="R3872" i="9"/>
  <c r="I3872" i="9"/>
  <c r="P3872" i="9"/>
  <c r="AB3875" i="9" s="1"/>
  <c r="F3872" i="9"/>
  <c r="U3871" i="9"/>
  <c r="S3871" i="9"/>
  <c r="R3871" i="9"/>
  <c r="I3871" i="9"/>
  <c r="H3871" i="9"/>
  <c r="F3871" i="9"/>
  <c r="U3870" i="9"/>
  <c r="S3870" i="9"/>
  <c r="R3870" i="9"/>
  <c r="I3870" i="9"/>
  <c r="F3870" i="9"/>
  <c r="U3869" i="9"/>
  <c r="S3869" i="9"/>
  <c r="R3869" i="9"/>
  <c r="I3869" i="9"/>
  <c r="H3869" i="9"/>
  <c r="F3869" i="9"/>
  <c r="U3868" i="9"/>
  <c r="S3868" i="9"/>
  <c r="R3868" i="9"/>
  <c r="T3868" i="9" s="1"/>
  <c r="V3868" i="9" s="1"/>
  <c r="I3868" i="9"/>
  <c r="F3868" i="9"/>
  <c r="U3867" i="9"/>
  <c r="S3867" i="9"/>
  <c r="R3867" i="9"/>
  <c r="I3867" i="9"/>
  <c r="F3867" i="9"/>
  <c r="U3866" i="9"/>
  <c r="S3866" i="9"/>
  <c r="R3866" i="9"/>
  <c r="I3866" i="9"/>
  <c r="F3866" i="9"/>
  <c r="U3865" i="9"/>
  <c r="S3865" i="9"/>
  <c r="R3865" i="9"/>
  <c r="I3865" i="9"/>
  <c r="F3865" i="9"/>
  <c r="U3864" i="9"/>
  <c r="S3864" i="9"/>
  <c r="R3864" i="9"/>
  <c r="I3864" i="9"/>
  <c r="F3864" i="9"/>
  <c r="U3863" i="9"/>
  <c r="S3863" i="9"/>
  <c r="R3863" i="9"/>
  <c r="I3863" i="9"/>
  <c r="P3863" i="9"/>
  <c r="AB3866" i="9" s="1"/>
  <c r="H3863" i="9"/>
  <c r="F3863" i="9"/>
  <c r="U3862" i="9"/>
  <c r="S3862" i="9"/>
  <c r="R3862" i="9"/>
  <c r="H3862" i="9"/>
  <c r="I3862" i="9"/>
  <c r="F3862" i="9"/>
  <c r="U3861" i="9"/>
  <c r="S3861" i="9"/>
  <c r="R3861" i="9"/>
  <c r="T3861" i="9" s="1"/>
  <c r="I3861" i="9"/>
  <c r="H3861" i="9"/>
  <c r="F3861" i="9"/>
  <c r="U3860" i="9"/>
  <c r="S3860" i="9"/>
  <c r="R3860" i="9"/>
  <c r="I3860" i="9"/>
  <c r="H3860" i="9"/>
  <c r="F3860" i="9"/>
  <c r="U3859" i="9"/>
  <c r="S3859" i="9"/>
  <c r="R3859" i="9"/>
  <c r="I3859" i="9"/>
  <c r="H3859" i="9"/>
  <c r="F3859" i="9"/>
  <c r="U3858" i="9"/>
  <c r="S3858" i="9"/>
  <c r="R3858" i="9"/>
  <c r="T3858" i="9" s="1"/>
  <c r="I3858" i="9"/>
  <c r="F3858" i="9"/>
  <c r="U3857" i="9"/>
  <c r="S3857" i="9"/>
  <c r="R3857" i="9"/>
  <c r="I3857" i="9"/>
  <c r="H3857" i="9"/>
  <c r="F3857" i="9"/>
  <c r="U3856" i="9"/>
  <c r="S3856" i="9"/>
  <c r="R3856" i="9"/>
  <c r="I3856" i="9"/>
  <c r="H3856" i="9"/>
  <c r="F3856" i="9"/>
  <c r="AB3855" i="9"/>
  <c r="U3855" i="9"/>
  <c r="S3855" i="9"/>
  <c r="R3855" i="9"/>
  <c r="I3855" i="9"/>
  <c r="F3855" i="9"/>
  <c r="U3854" i="9"/>
  <c r="S3854" i="9"/>
  <c r="R3854" i="9"/>
  <c r="T3854" i="9" s="1"/>
  <c r="V3854" i="9" s="1"/>
  <c r="I3854" i="9"/>
  <c r="P3854" i="9"/>
  <c r="AB3857" i="9" s="1"/>
  <c r="F3854" i="9"/>
  <c r="U3853" i="9"/>
  <c r="S3853" i="9"/>
  <c r="R3853" i="9"/>
  <c r="I3853" i="9"/>
  <c r="F3853" i="9"/>
  <c r="U3851" i="9"/>
  <c r="S3851" i="9"/>
  <c r="R3851" i="9"/>
  <c r="I3851" i="9"/>
  <c r="H3851" i="9"/>
  <c r="F3851" i="9"/>
  <c r="U3850" i="9"/>
  <c r="S3850" i="9"/>
  <c r="R3850" i="9"/>
  <c r="I3850" i="9"/>
  <c r="F3850" i="9"/>
  <c r="U3849" i="9"/>
  <c r="S3849" i="9"/>
  <c r="R3849" i="9"/>
  <c r="I3849" i="9"/>
  <c r="F3849" i="9"/>
  <c r="AB3848" i="9"/>
  <c r="U3848" i="9"/>
  <c r="S3848" i="9"/>
  <c r="R3848" i="9"/>
  <c r="I3848" i="9"/>
  <c r="H3848" i="9"/>
  <c r="F3848" i="9"/>
  <c r="U3847" i="9"/>
  <c r="S3847" i="9"/>
  <c r="R3847" i="9"/>
  <c r="H3847" i="9"/>
  <c r="I3847" i="9"/>
  <c r="F3847" i="9"/>
  <c r="U3846" i="9"/>
  <c r="S3846" i="9"/>
  <c r="R3846" i="9"/>
  <c r="I3846" i="9"/>
  <c r="F3846" i="9"/>
  <c r="U3844" i="9"/>
  <c r="S3844" i="9"/>
  <c r="R3844" i="9"/>
  <c r="I3844" i="9"/>
  <c r="J3844" i="9" s="1"/>
  <c r="L3844" i="9" s="1"/>
  <c r="H3844" i="9"/>
  <c r="F3844" i="9"/>
  <c r="U3843" i="9"/>
  <c r="S3843" i="9"/>
  <c r="R3843" i="9"/>
  <c r="I3843" i="9"/>
  <c r="H3843" i="9"/>
  <c r="F3843" i="9"/>
  <c r="U3842" i="9"/>
  <c r="S3842" i="9"/>
  <c r="R3842" i="9"/>
  <c r="I3842" i="9"/>
  <c r="H3842" i="9"/>
  <c r="F3842" i="9"/>
  <c r="U3841" i="9"/>
  <c r="S3841" i="9"/>
  <c r="R3841" i="9"/>
  <c r="I3841" i="9"/>
  <c r="P3841" i="9"/>
  <c r="AB3844" i="9" s="1"/>
  <c r="F3841" i="9"/>
  <c r="U3840" i="9"/>
  <c r="S3840" i="9"/>
  <c r="R3840" i="9"/>
  <c r="T3840" i="9" s="1"/>
  <c r="I3840" i="9"/>
  <c r="F3840" i="9"/>
  <c r="U3839" i="9"/>
  <c r="S3839" i="9"/>
  <c r="R3839" i="9"/>
  <c r="T3839" i="9" s="1"/>
  <c r="P3839" i="9"/>
  <c r="AB3842" i="9" s="1"/>
  <c r="I3839" i="9"/>
  <c r="H3839" i="9"/>
  <c r="F3839" i="9"/>
  <c r="U3838" i="9"/>
  <c r="S3838" i="9"/>
  <c r="R3838" i="9"/>
  <c r="I3838" i="9"/>
  <c r="F3838" i="9"/>
  <c r="U3837" i="9"/>
  <c r="S3837" i="9"/>
  <c r="R3837" i="9"/>
  <c r="I3837" i="9"/>
  <c r="F3837" i="9"/>
  <c r="U3836" i="9"/>
  <c r="S3836" i="9"/>
  <c r="R3836" i="9"/>
  <c r="P3836" i="9"/>
  <c r="AB3839" i="9" s="1"/>
  <c r="I3836" i="9"/>
  <c r="F3836" i="9"/>
  <c r="U3835" i="9"/>
  <c r="S3835" i="9"/>
  <c r="R3835" i="9"/>
  <c r="I3835" i="9"/>
  <c r="H3835" i="9"/>
  <c r="F3835" i="9"/>
  <c r="U3834" i="9"/>
  <c r="S3834" i="9"/>
  <c r="R3834" i="9"/>
  <c r="I3834" i="9"/>
  <c r="F3834" i="9"/>
  <c r="U3833" i="9"/>
  <c r="S3833" i="9"/>
  <c r="R3833" i="9"/>
  <c r="I3833" i="9"/>
  <c r="H3833" i="9"/>
  <c r="F3833" i="9"/>
  <c r="U3832" i="9"/>
  <c r="S3832" i="9"/>
  <c r="R3832" i="9"/>
  <c r="T3832" i="9" s="1"/>
  <c r="I3832" i="9"/>
  <c r="H3832" i="9"/>
  <c r="F3832" i="9"/>
  <c r="U3831" i="9"/>
  <c r="T3831" i="9"/>
  <c r="V3831" i="9" s="1"/>
  <c r="S3831" i="9"/>
  <c r="R3831" i="9"/>
  <c r="I3831" i="9"/>
  <c r="P3831" i="9"/>
  <c r="AB3834" i="9" s="1"/>
  <c r="F3831" i="9"/>
  <c r="U3830" i="9"/>
  <c r="S3830" i="9"/>
  <c r="R3830" i="9"/>
  <c r="T3830" i="9" s="1"/>
  <c r="P3830" i="9"/>
  <c r="AB3833" i="9" s="1"/>
  <c r="H3830" i="9"/>
  <c r="F3830" i="9"/>
  <c r="U3829" i="9"/>
  <c r="S3829" i="9"/>
  <c r="T3829" i="9" s="1"/>
  <c r="R3829" i="9"/>
  <c r="I3829" i="9"/>
  <c r="F3829" i="9"/>
  <c r="U3828" i="9"/>
  <c r="S3828" i="9"/>
  <c r="R3828" i="9"/>
  <c r="I3828" i="9"/>
  <c r="P3828" i="9"/>
  <c r="AB3831" i="9" s="1"/>
  <c r="F3828" i="9"/>
  <c r="U3827" i="9"/>
  <c r="S3827" i="9"/>
  <c r="R3827" i="9"/>
  <c r="P3827" i="9"/>
  <c r="AB3830" i="9" s="1"/>
  <c r="I3827" i="9"/>
  <c r="F3827" i="9"/>
  <c r="U3826" i="9"/>
  <c r="S3826" i="9"/>
  <c r="R3826" i="9"/>
  <c r="T3826" i="9" s="1"/>
  <c r="I3826" i="9"/>
  <c r="H3826" i="9"/>
  <c r="F3826" i="9"/>
  <c r="U3825" i="9"/>
  <c r="S3825" i="9"/>
  <c r="R3825" i="9"/>
  <c r="I3825" i="9"/>
  <c r="P3825" i="9"/>
  <c r="AB3828" i="9" s="1"/>
  <c r="F3825" i="9"/>
  <c r="U3824" i="9"/>
  <c r="S3824" i="9"/>
  <c r="R3824" i="9"/>
  <c r="P3824" i="9"/>
  <c r="AB3827" i="9" s="1"/>
  <c r="I3824" i="9"/>
  <c r="F3824" i="9"/>
  <c r="U3823" i="9"/>
  <c r="S3823" i="9"/>
  <c r="R3823" i="9"/>
  <c r="I3823" i="9"/>
  <c r="F3823" i="9"/>
  <c r="U3822" i="9"/>
  <c r="S3822" i="9"/>
  <c r="R3822" i="9"/>
  <c r="I3822" i="9"/>
  <c r="F3822" i="9"/>
  <c r="U3821" i="9"/>
  <c r="S3821" i="9"/>
  <c r="R3821" i="9"/>
  <c r="I3821" i="9"/>
  <c r="F3821" i="9"/>
  <c r="U3820" i="9"/>
  <c r="S3820" i="9"/>
  <c r="R3820" i="9"/>
  <c r="I3820" i="9"/>
  <c r="F3820" i="9"/>
  <c r="U3819" i="9"/>
  <c r="S3819" i="9"/>
  <c r="R3819" i="9"/>
  <c r="P3819" i="9"/>
  <c r="AB3822" i="9" s="1"/>
  <c r="H3819" i="9"/>
  <c r="F3819" i="9"/>
  <c r="U3818" i="9"/>
  <c r="S3818" i="9"/>
  <c r="R3818" i="9"/>
  <c r="P3818" i="9"/>
  <c r="AB3821" i="9" s="1"/>
  <c r="H3818" i="9"/>
  <c r="F3818" i="9"/>
  <c r="U3817" i="9"/>
  <c r="S3817" i="9"/>
  <c r="R3817" i="9"/>
  <c r="T3817" i="9" s="1"/>
  <c r="I3817" i="9"/>
  <c r="H3817" i="9"/>
  <c r="F3817" i="9"/>
  <c r="U3816" i="9"/>
  <c r="S3816" i="9"/>
  <c r="R3816" i="9"/>
  <c r="I3816" i="9"/>
  <c r="H3816" i="9"/>
  <c r="F3816" i="9"/>
  <c r="U3815" i="9"/>
  <c r="S3815" i="9"/>
  <c r="R3815" i="9"/>
  <c r="P3815" i="9"/>
  <c r="AB3818" i="9" s="1"/>
  <c r="I3815" i="9"/>
  <c r="F3815" i="9"/>
  <c r="U3814" i="9"/>
  <c r="S3814" i="9"/>
  <c r="R3814" i="9"/>
  <c r="I3814" i="9"/>
  <c r="F3814" i="9"/>
  <c r="U3813" i="9"/>
  <c r="S3813" i="9"/>
  <c r="R3813" i="9"/>
  <c r="I3813" i="9"/>
  <c r="H3813" i="9"/>
  <c r="F3813" i="9"/>
  <c r="U3812" i="9"/>
  <c r="S3812" i="9"/>
  <c r="R3812" i="9"/>
  <c r="I3812" i="9"/>
  <c r="F3812" i="9"/>
  <c r="U3811" i="9"/>
  <c r="S3811" i="9"/>
  <c r="R3811" i="9"/>
  <c r="I3811" i="9"/>
  <c r="F3811" i="9"/>
  <c r="U3810" i="9"/>
  <c r="S3810" i="9"/>
  <c r="R3810" i="9"/>
  <c r="P3810" i="9"/>
  <c r="AB3813" i="9" s="1"/>
  <c r="H3810" i="9"/>
  <c r="I3810" i="9"/>
  <c r="F3810" i="9"/>
  <c r="U3809" i="9"/>
  <c r="S3809" i="9"/>
  <c r="R3809" i="9"/>
  <c r="T3809" i="9" s="1"/>
  <c r="I3809" i="9"/>
  <c r="H3809" i="9"/>
  <c r="F3809" i="9"/>
  <c r="U3808" i="9"/>
  <c r="S3808" i="9"/>
  <c r="T3808" i="9" s="1"/>
  <c r="V3808" i="9" s="1"/>
  <c r="R3808" i="9"/>
  <c r="I3808" i="9"/>
  <c r="F3808" i="9"/>
  <c r="U3807" i="9"/>
  <c r="S3807" i="9"/>
  <c r="R3807" i="9"/>
  <c r="I3807" i="9"/>
  <c r="P3807" i="9"/>
  <c r="AB3810" i="9" s="1"/>
  <c r="F3807" i="9"/>
  <c r="U3806" i="9"/>
  <c r="S3806" i="9"/>
  <c r="R3806" i="9"/>
  <c r="T3806" i="9" s="1"/>
  <c r="I3806" i="9"/>
  <c r="F3806" i="9"/>
  <c r="U3805" i="9"/>
  <c r="S3805" i="9"/>
  <c r="R3805" i="9"/>
  <c r="I3805" i="9"/>
  <c r="F3805" i="9"/>
  <c r="U3804" i="9"/>
  <c r="S3804" i="9"/>
  <c r="R3804" i="9"/>
  <c r="P3804" i="9"/>
  <c r="AB3807" i="9" s="1"/>
  <c r="H3804" i="9"/>
  <c r="I3804" i="9"/>
  <c r="F3804" i="9"/>
  <c r="U3803" i="9"/>
  <c r="S3803" i="9"/>
  <c r="T3803" i="9" s="1"/>
  <c r="R3803" i="9"/>
  <c r="H3803" i="9"/>
  <c r="F3803" i="9"/>
  <c r="U3802" i="9"/>
  <c r="S3802" i="9"/>
  <c r="R3802" i="9"/>
  <c r="I3802" i="9"/>
  <c r="F3802" i="9"/>
  <c r="U3801" i="9"/>
  <c r="S3801" i="9"/>
  <c r="R3801" i="9"/>
  <c r="I3801" i="9"/>
  <c r="H3801" i="9"/>
  <c r="F3801" i="9"/>
  <c r="U3800" i="9"/>
  <c r="S3800" i="9"/>
  <c r="R3800" i="9"/>
  <c r="I3800" i="9"/>
  <c r="F3800" i="9"/>
  <c r="U3799" i="9"/>
  <c r="S3799" i="9"/>
  <c r="R3799" i="9"/>
  <c r="I3799" i="9"/>
  <c r="F3799" i="9"/>
  <c r="AB3798" i="9"/>
  <c r="U3798" i="9"/>
  <c r="S3798" i="9"/>
  <c r="R3798" i="9"/>
  <c r="H3798" i="9"/>
  <c r="I3798" i="9"/>
  <c r="F3798" i="9"/>
  <c r="U3797" i="9"/>
  <c r="V3797" i="9" s="1"/>
  <c r="S3797" i="9"/>
  <c r="R3797" i="9"/>
  <c r="T3797" i="9" s="1"/>
  <c r="P3797" i="9"/>
  <c r="AB3800" i="9" s="1"/>
  <c r="I3797" i="9"/>
  <c r="H3797" i="9"/>
  <c r="F3797" i="9"/>
  <c r="U3796" i="9"/>
  <c r="T3796" i="9"/>
  <c r="S3796" i="9"/>
  <c r="R3796" i="9"/>
  <c r="I3796" i="9"/>
  <c r="F3796" i="9"/>
  <c r="U3794" i="9"/>
  <c r="S3794" i="9"/>
  <c r="R3794" i="9"/>
  <c r="P3794" i="9"/>
  <c r="AB3797" i="9" s="1"/>
  <c r="I3794" i="9"/>
  <c r="F3794" i="9"/>
  <c r="U3793" i="9"/>
  <c r="S3793" i="9"/>
  <c r="R3793" i="9"/>
  <c r="T3793" i="9" s="1"/>
  <c r="I3793" i="9"/>
  <c r="F3793" i="9"/>
  <c r="U3792" i="9"/>
  <c r="S3792" i="9"/>
  <c r="R3792" i="9"/>
  <c r="T3792" i="9" s="1"/>
  <c r="V3792" i="9" s="1"/>
  <c r="H3792" i="9"/>
  <c r="I3792" i="9"/>
  <c r="F3792" i="9"/>
  <c r="AB3791" i="9"/>
  <c r="U3791" i="9"/>
  <c r="V3791" i="9" s="1"/>
  <c r="S3791" i="9"/>
  <c r="R3791" i="9"/>
  <c r="T3791" i="9" s="1"/>
  <c r="P3791" i="9"/>
  <c r="AB3794" i="9" s="1"/>
  <c r="I3791" i="9"/>
  <c r="F3791" i="9"/>
  <c r="AB3790" i="9"/>
  <c r="U3790" i="9"/>
  <c r="S3790" i="9"/>
  <c r="T3790" i="9" s="1"/>
  <c r="R3790" i="9"/>
  <c r="P3790" i="9"/>
  <c r="AB3793" i="9" s="1"/>
  <c r="I3790" i="9"/>
  <c r="H3790" i="9"/>
  <c r="F3790" i="9"/>
  <c r="U3789" i="9"/>
  <c r="S3789" i="9"/>
  <c r="R3789" i="9"/>
  <c r="I3789" i="9"/>
  <c r="F3789" i="9"/>
  <c r="AB3788" i="9"/>
  <c r="AB3786" i="9"/>
  <c r="U3786" i="9"/>
  <c r="S3786" i="9"/>
  <c r="R3786" i="9"/>
  <c r="I3786" i="9"/>
  <c r="F3786" i="9"/>
  <c r="U3784" i="9"/>
  <c r="S3784" i="9"/>
  <c r="T3784" i="9" s="1"/>
  <c r="R3784" i="9"/>
  <c r="P3784" i="9"/>
  <c r="AB3787" i="9" s="1"/>
  <c r="I3784" i="9"/>
  <c r="F3784" i="9"/>
  <c r="U3782" i="9"/>
  <c r="S3782" i="9"/>
  <c r="R3782" i="9"/>
  <c r="T3782" i="9" s="1"/>
  <c r="P3782" i="9"/>
  <c r="AB3785" i="9" s="1"/>
  <c r="I3782" i="9"/>
  <c r="H3782" i="9"/>
  <c r="F3782" i="9"/>
  <c r="U3781" i="9"/>
  <c r="S3781" i="9"/>
  <c r="T3781" i="9" s="1"/>
  <c r="R3781" i="9"/>
  <c r="P3781" i="9"/>
  <c r="AB3784" i="9" s="1"/>
  <c r="I3781" i="9"/>
  <c r="H3781" i="9"/>
  <c r="F3781" i="9"/>
  <c r="U3780" i="9"/>
  <c r="S3780" i="9"/>
  <c r="R3780" i="9"/>
  <c r="H3780" i="9"/>
  <c r="F3780" i="9"/>
  <c r="AB3779" i="9"/>
  <c r="U3779" i="9"/>
  <c r="S3779" i="9"/>
  <c r="R3779" i="9"/>
  <c r="P3779" i="9"/>
  <c r="AB3782" i="9" s="1"/>
  <c r="I3779" i="9"/>
  <c r="F3779" i="9"/>
  <c r="U3778" i="9"/>
  <c r="S3778" i="9"/>
  <c r="R3778" i="9"/>
  <c r="H3778" i="9"/>
  <c r="F3778" i="9"/>
  <c r="U3777" i="9"/>
  <c r="S3777" i="9"/>
  <c r="R3777" i="9"/>
  <c r="H3777" i="9"/>
  <c r="F3777" i="9"/>
  <c r="U3775" i="9"/>
  <c r="S3775" i="9"/>
  <c r="T3775" i="9" s="1"/>
  <c r="V3775" i="9" s="1"/>
  <c r="R3775" i="9"/>
  <c r="P3775" i="9"/>
  <c r="AB3778" i="9" s="1"/>
  <c r="I3775" i="9"/>
  <c r="F3775" i="9"/>
  <c r="U3774" i="9"/>
  <c r="S3774" i="9"/>
  <c r="R3774" i="9"/>
  <c r="I3774" i="9"/>
  <c r="H3774" i="9"/>
  <c r="F3774" i="9"/>
  <c r="U3773" i="9"/>
  <c r="S3773" i="9"/>
  <c r="R3773" i="9"/>
  <c r="P3773" i="9"/>
  <c r="AB3776" i="9" s="1"/>
  <c r="H3773" i="9"/>
  <c r="F3773" i="9"/>
  <c r="U3772" i="9"/>
  <c r="S3772" i="9"/>
  <c r="R3772" i="9"/>
  <c r="T3772" i="9" s="1"/>
  <c r="I3772" i="9"/>
  <c r="H3772" i="9"/>
  <c r="F3772" i="9"/>
  <c r="AB3771" i="9"/>
  <c r="U3771" i="9"/>
  <c r="S3771" i="9"/>
  <c r="R3771" i="9"/>
  <c r="T3771" i="9" s="1"/>
  <c r="I3771" i="9"/>
  <c r="F3771" i="9"/>
  <c r="AB3770" i="9"/>
  <c r="U3770" i="9"/>
  <c r="S3770" i="9"/>
  <c r="R3770" i="9"/>
  <c r="H3770" i="9"/>
  <c r="I3770" i="9"/>
  <c r="J3770" i="9" s="1"/>
  <c r="L3770" i="9" s="1"/>
  <c r="F3770" i="9"/>
  <c r="U3769" i="9"/>
  <c r="S3769" i="9"/>
  <c r="R3769" i="9"/>
  <c r="H3769" i="9"/>
  <c r="F3769" i="9"/>
  <c r="U3766" i="9"/>
  <c r="S3766" i="9"/>
  <c r="R3766" i="9"/>
  <c r="I3766" i="9"/>
  <c r="H3766" i="9"/>
  <c r="F3766" i="9"/>
  <c r="U3765" i="9"/>
  <c r="S3765" i="9"/>
  <c r="R3765" i="9"/>
  <c r="I3765" i="9"/>
  <c r="H3765" i="9"/>
  <c r="F3765" i="9"/>
  <c r="U3764" i="9"/>
  <c r="S3764" i="9"/>
  <c r="R3764" i="9"/>
  <c r="I3764" i="9"/>
  <c r="F3764" i="9"/>
  <c r="AB3763" i="9"/>
  <c r="U3763" i="9"/>
  <c r="S3763" i="9"/>
  <c r="R3763" i="9"/>
  <c r="T3763" i="9" s="1"/>
  <c r="I3763" i="9"/>
  <c r="H3763" i="9"/>
  <c r="F3763" i="9"/>
  <c r="U3762" i="9"/>
  <c r="S3762" i="9"/>
  <c r="R3762" i="9"/>
  <c r="I3762" i="9"/>
  <c r="H3762" i="9"/>
  <c r="F3762" i="9"/>
  <c r="U3761" i="9"/>
  <c r="S3761" i="9"/>
  <c r="R3761" i="9"/>
  <c r="I3761" i="9"/>
  <c r="F3761" i="9"/>
  <c r="U3759" i="9"/>
  <c r="S3759" i="9"/>
  <c r="R3759" i="9"/>
  <c r="I3759" i="9"/>
  <c r="F3759" i="9"/>
  <c r="U3758" i="9"/>
  <c r="S3758" i="9"/>
  <c r="R3758" i="9"/>
  <c r="T3758" i="9" s="1"/>
  <c r="I3758" i="9"/>
  <c r="F3758" i="9"/>
  <c r="U3757" i="9"/>
  <c r="S3757" i="9"/>
  <c r="R3757" i="9"/>
  <c r="I3757" i="9"/>
  <c r="H3757" i="9"/>
  <c r="F3757" i="9"/>
  <c r="AB3756" i="9"/>
  <c r="U3756" i="9"/>
  <c r="S3756" i="9"/>
  <c r="R3756" i="9"/>
  <c r="I3756" i="9"/>
  <c r="F3756" i="9"/>
  <c r="U3755" i="9"/>
  <c r="S3755" i="9"/>
  <c r="T3755" i="9" s="1"/>
  <c r="R3755" i="9"/>
  <c r="I3755" i="9"/>
  <c r="F3755" i="9"/>
  <c r="U3754" i="9"/>
  <c r="S3754" i="9"/>
  <c r="R3754" i="9"/>
  <c r="P3754" i="9"/>
  <c r="AB3757" i="9" s="1"/>
  <c r="I3754" i="9"/>
  <c r="F3754" i="9"/>
  <c r="U3752" i="9"/>
  <c r="S3752" i="9"/>
  <c r="R3752" i="9"/>
  <c r="I3752" i="9"/>
  <c r="H3752" i="9"/>
  <c r="F3752" i="9"/>
  <c r="U3751" i="9"/>
  <c r="S3751" i="9"/>
  <c r="R3751" i="9"/>
  <c r="T3751" i="9" s="1"/>
  <c r="I3751" i="9"/>
  <c r="F3751" i="9"/>
  <c r="U3750" i="9"/>
  <c r="S3750" i="9"/>
  <c r="R3750" i="9"/>
  <c r="I3750" i="9"/>
  <c r="F3750" i="9"/>
  <c r="U3749" i="9"/>
  <c r="S3749" i="9"/>
  <c r="R3749" i="9"/>
  <c r="I3749" i="9"/>
  <c r="F3749" i="9"/>
  <c r="AB3748" i="9"/>
  <c r="U3748" i="9"/>
  <c r="S3748" i="9"/>
  <c r="R3748" i="9"/>
  <c r="I3748" i="9"/>
  <c r="P3748" i="9"/>
  <c r="AB3751" i="9" s="1"/>
  <c r="H3748" i="9"/>
  <c r="F3748" i="9"/>
  <c r="U3747" i="9"/>
  <c r="S3747" i="9"/>
  <c r="R3747" i="9"/>
  <c r="I3747" i="9"/>
  <c r="F3747" i="9"/>
  <c r="U3746" i="9"/>
  <c r="S3746" i="9"/>
  <c r="R3746" i="9"/>
  <c r="I3746" i="9"/>
  <c r="H3746" i="9"/>
  <c r="F3746" i="9"/>
  <c r="AB3744" i="9"/>
  <c r="U3744" i="9"/>
  <c r="S3744" i="9"/>
  <c r="R3744" i="9"/>
  <c r="I3744" i="9"/>
  <c r="F3744" i="9"/>
  <c r="U3743" i="9"/>
  <c r="S3743" i="9"/>
  <c r="R3743" i="9"/>
  <c r="P3743" i="9"/>
  <c r="AB3746" i="9" s="1"/>
  <c r="I3743" i="9"/>
  <c r="H3743" i="9"/>
  <c r="F3743" i="9"/>
  <c r="U3742" i="9"/>
  <c r="S3742" i="9"/>
  <c r="T3742" i="9" s="1"/>
  <c r="R3742" i="9"/>
  <c r="I3742" i="9"/>
  <c r="H3742" i="9"/>
  <c r="F3742" i="9"/>
  <c r="U3740" i="9"/>
  <c r="S3740" i="9"/>
  <c r="R3740" i="9"/>
  <c r="T3740" i="9" s="1"/>
  <c r="P3740" i="9"/>
  <c r="AB3743" i="9" s="1"/>
  <c r="I3740" i="9"/>
  <c r="H3740" i="9"/>
  <c r="F3740" i="9"/>
  <c r="U3739" i="9"/>
  <c r="S3739" i="9"/>
  <c r="R3739" i="9"/>
  <c r="I3739" i="9"/>
  <c r="F3739" i="9"/>
  <c r="U3738" i="9"/>
  <c r="S3738" i="9"/>
  <c r="R3738" i="9"/>
  <c r="H3738" i="9"/>
  <c r="F3738" i="9"/>
  <c r="U3737" i="9"/>
  <c r="S3737" i="9"/>
  <c r="R3737" i="9"/>
  <c r="I3737" i="9"/>
  <c r="H3737" i="9"/>
  <c r="F3737" i="9"/>
  <c r="U3736" i="9"/>
  <c r="S3736" i="9"/>
  <c r="R3736" i="9"/>
  <c r="T3736" i="9" s="1"/>
  <c r="I3736" i="9"/>
  <c r="F3736" i="9"/>
  <c r="U3735" i="9"/>
  <c r="S3735" i="9"/>
  <c r="R3735" i="9"/>
  <c r="P3735" i="9"/>
  <c r="AB3738" i="9" s="1"/>
  <c r="H3735" i="9"/>
  <c r="F3735" i="9"/>
  <c r="AB3734" i="9"/>
  <c r="U3734" i="9"/>
  <c r="S3734" i="9"/>
  <c r="R3734" i="9"/>
  <c r="I3734" i="9"/>
  <c r="H3734" i="9"/>
  <c r="F3734" i="9"/>
  <c r="U3733" i="9"/>
  <c r="S3733" i="9"/>
  <c r="R3733" i="9"/>
  <c r="I3733" i="9"/>
  <c r="H3733" i="9"/>
  <c r="J3733" i="9" s="1"/>
  <c r="F3733" i="9"/>
  <c r="U3732" i="9"/>
  <c r="S3732" i="9"/>
  <c r="R3732" i="9"/>
  <c r="H3732" i="9"/>
  <c r="F3732" i="9"/>
  <c r="U3730" i="9"/>
  <c r="S3730" i="9"/>
  <c r="R3730" i="9"/>
  <c r="I3730" i="9"/>
  <c r="F3730" i="9"/>
  <c r="U3729" i="9"/>
  <c r="S3729" i="9"/>
  <c r="R3729" i="9"/>
  <c r="H3729" i="9"/>
  <c r="F3729" i="9"/>
  <c r="U3728" i="9"/>
  <c r="S3728" i="9"/>
  <c r="R3728" i="9"/>
  <c r="I3728" i="9"/>
  <c r="F3728" i="9"/>
  <c r="U3727" i="9"/>
  <c r="S3727" i="9"/>
  <c r="R3727" i="9"/>
  <c r="I3727" i="9"/>
  <c r="P3727" i="9"/>
  <c r="AB3730" i="9" s="1"/>
  <c r="F3727" i="9"/>
  <c r="AB3726" i="9"/>
  <c r="U3726" i="9"/>
  <c r="S3726" i="9"/>
  <c r="R3726" i="9"/>
  <c r="P3726" i="9"/>
  <c r="AB3729" i="9" s="1"/>
  <c r="I3726" i="9"/>
  <c r="H3726" i="9"/>
  <c r="F3726" i="9"/>
  <c r="U3725" i="9"/>
  <c r="S3725" i="9"/>
  <c r="R3725" i="9"/>
  <c r="I3725" i="9"/>
  <c r="F3725" i="9"/>
  <c r="AB3724" i="9"/>
  <c r="U3724" i="9"/>
  <c r="S3724" i="9"/>
  <c r="R3724" i="9"/>
  <c r="I3724" i="9"/>
  <c r="F3724" i="9"/>
  <c r="U3722" i="9"/>
  <c r="S3722" i="9"/>
  <c r="R3722" i="9"/>
  <c r="P3722" i="9"/>
  <c r="AB3725" i="9" s="1"/>
  <c r="I3722" i="9"/>
  <c r="H3722" i="9"/>
  <c r="F3722" i="9"/>
  <c r="U3720" i="9"/>
  <c r="S3720" i="9"/>
  <c r="R3720" i="9"/>
  <c r="I3720" i="9"/>
  <c r="H3720" i="9"/>
  <c r="F3720" i="9"/>
  <c r="U3719" i="9"/>
  <c r="S3719" i="9"/>
  <c r="T3719" i="9" s="1"/>
  <c r="R3719" i="9"/>
  <c r="H3719" i="9"/>
  <c r="F3719" i="9"/>
  <c r="U3718" i="9"/>
  <c r="S3718" i="9"/>
  <c r="R3718" i="9"/>
  <c r="P3718" i="9"/>
  <c r="AB3721" i="9" s="1"/>
  <c r="I3718" i="9"/>
  <c r="F3718" i="9"/>
  <c r="U3717" i="9"/>
  <c r="S3717" i="9"/>
  <c r="R3717" i="9"/>
  <c r="I3717" i="9"/>
  <c r="F3717" i="9"/>
  <c r="U3716" i="9"/>
  <c r="S3716" i="9"/>
  <c r="R3716" i="9"/>
  <c r="I3716" i="9"/>
  <c r="F3716" i="9"/>
  <c r="U3715" i="9"/>
  <c r="S3715" i="9"/>
  <c r="R3715" i="9"/>
  <c r="I3715" i="9"/>
  <c r="F3715" i="9"/>
  <c r="U3714" i="9"/>
  <c r="S3714" i="9"/>
  <c r="R3714" i="9"/>
  <c r="T3714" i="9" s="1"/>
  <c r="V3714" i="9" s="1"/>
  <c r="I3714" i="9"/>
  <c r="F3714" i="9"/>
  <c r="AB3713" i="9"/>
  <c r="U3713" i="9"/>
  <c r="S3713" i="9"/>
  <c r="R3713" i="9"/>
  <c r="I3713" i="9"/>
  <c r="F3713" i="9"/>
  <c r="AB3712" i="9"/>
  <c r="U3712" i="9"/>
  <c r="S3712" i="9"/>
  <c r="R3712" i="9"/>
  <c r="P3712" i="9"/>
  <c r="AB3715" i="9" s="1"/>
  <c r="I3712" i="9"/>
  <c r="H3712" i="9"/>
  <c r="F3712" i="9"/>
  <c r="U3711" i="9"/>
  <c r="S3711" i="9"/>
  <c r="R3711" i="9"/>
  <c r="I3711" i="9"/>
  <c r="F3711" i="9"/>
  <c r="U3708" i="9"/>
  <c r="S3708" i="9"/>
  <c r="R3708" i="9"/>
  <c r="I3708" i="9"/>
  <c r="F3708" i="9"/>
  <c r="U3707" i="9"/>
  <c r="S3707" i="9"/>
  <c r="R3707" i="9"/>
  <c r="P3707" i="9"/>
  <c r="AB3710" i="9" s="1"/>
  <c r="I3707" i="9"/>
  <c r="F3707" i="9"/>
  <c r="U3706" i="9"/>
  <c r="S3706" i="9"/>
  <c r="R3706" i="9"/>
  <c r="I3706" i="9"/>
  <c r="F3706" i="9"/>
  <c r="AB3705" i="9"/>
  <c r="U3705" i="9"/>
  <c r="S3705" i="9"/>
  <c r="R3705" i="9"/>
  <c r="P3705" i="9"/>
  <c r="AB3708" i="9" s="1"/>
  <c r="I3705" i="9"/>
  <c r="F3705" i="9"/>
  <c r="U3704" i="9"/>
  <c r="S3704" i="9"/>
  <c r="R3704" i="9"/>
  <c r="T3704" i="9" s="1"/>
  <c r="I3704" i="9"/>
  <c r="F3704" i="9"/>
  <c r="U3703" i="9"/>
  <c r="S3703" i="9"/>
  <c r="R3703" i="9"/>
  <c r="P3703" i="9"/>
  <c r="AB3706" i="9" s="1"/>
  <c r="I3703" i="9"/>
  <c r="F3703" i="9"/>
  <c r="U3701" i="9"/>
  <c r="S3701" i="9"/>
  <c r="R3701" i="9"/>
  <c r="H3701" i="9"/>
  <c r="I3701" i="9"/>
  <c r="F3701" i="9"/>
  <c r="U3700" i="9"/>
  <c r="S3700" i="9"/>
  <c r="R3700" i="9"/>
  <c r="T3700" i="9" s="1"/>
  <c r="I3700" i="9"/>
  <c r="F3700" i="9"/>
  <c r="U3699" i="9"/>
  <c r="S3699" i="9"/>
  <c r="R3699" i="9"/>
  <c r="I3699" i="9"/>
  <c r="F3699" i="9"/>
  <c r="U3698" i="9"/>
  <c r="S3698" i="9"/>
  <c r="R3698" i="9"/>
  <c r="I3698" i="9"/>
  <c r="F3698" i="9"/>
  <c r="U3697" i="9"/>
  <c r="S3697" i="9"/>
  <c r="R3697" i="9"/>
  <c r="T3697" i="9" s="1"/>
  <c r="I3697" i="9"/>
  <c r="F3697" i="9"/>
  <c r="U3696" i="9"/>
  <c r="S3696" i="9"/>
  <c r="R3696" i="9"/>
  <c r="I3696" i="9"/>
  <c r="F3696" i="9"/>
  <c r="U3695" i="9"/>
  <c r="S3695" i="9"/>
  <c r="R3695" i="9"/>
  <c r="P3695" i="9"/>
  <c r="AB3698" i="9" s="1"/>
  <c r="H3695" i="9"/>
  <c r="I3695" i="9"/>
  <c r="F3695" i="9"/>
  <c r="U3694" i="9"/>
  <c r="S3694" i="9"/>
  <c r="R3694" i="9"/>
  <c r="T3694" i="9" s="1"/>
  <c r="V3694" i="9" s="1"/>
  <c r="H3694" i="9"/>
  <c r="F3694" i="9"/>
  <c r="U3693" i="9"/>
  <c r="S3693" i="9"/>
  <c r="R3693" i="9"/>
  <c r="I3693" i="9"/>
  <c r="H3693" i="9"/>
  <c r="F3693" i="9"/>
  <c r="AB3692" i="9"/>
  <c r="U3692" i="9"/>
  <c r="S3692" i="9"/>
  <c r="R3692" i="9"/>
  <c r="I3692" i="9"/>
  <c r="H3692" i="9"/>
  <c r="F3692" i="9"/>
  <c r="U3691" i="9"/>
  <c r="S3691" i="9"/>
  <c r="R3691" i="9"/>
  <c r="H3691" i="9"/>
  <c r="F3691" i="9"/>
  <c r="U3690" i="9"/>
  <c r="S3690" i="9"/>
  <c r="R3690" i="9"/>
  <c r="H3690" i="9"/>
  <c r="F3690" i="9"/>
  <c r="U3688" i="9"/>
  <c r="S3688" i="9"/>
  <c r="R3688" i="9"/>
  <c r="I3688" i="9"/>
  <c r="F3688" i="9"/>
  <c r="U3687" i="9"/>
  <c r="S3687" i="9"/>
  <c r="R3687" i="9"/>
  <c r="P3687" i="9"/>
  <c r="AB3690" i="9" s="1"/>
  <c r="H3687" i="9"/>
  <c r="I3687" i="9"/>
  <c r="F3687" i="9"/>
  <c r="U3686" i="9"/>
  <c r="S3686" i="9"/>
  <c r="R3686" i="9"/>
  <c r="I3686" i="9"/>
  <c r="F3686" i="9"/>
  <c r="U3685" i="9"/>
  <c r="S3685" i="9"/>
  <c r="R3685" i="9"/>
  <c r="H3685" i="9"/>
  <c r="F3685" i="9"/>
  <c r="U3684" i="9"/>
  <c r="S3684" i="9"/>
  <c r="R3684" i="9"/>
  <c r="I3684" i="9"/>
  <c r="F3684" i="9"/>
  <c r="U3683" i="9"/>
  <c r="S3683" i="9"/>
  <c r="R3683" i="9"/>
  <c r="I3683" i="9"/>
  <c r="F3683" i="9"/>
  <c r="U3682" i="9"/>
  <c r="S3682" i="9"/>
  <c r="T3682" i="9" s="1"/>
  <c r="V3682" i="9" s="1"/>
  <c r="R3682" i="9"/>
  <c r="H3682" i="9"/>
  <c r="F3682" i="9"/>
  <c r="U3681" i="9"/>
  <c r="S3681" i="9"/>
  <c r="R3681" i="9"/>
  <c r="I3681" i="9"/>
  <c r="H3681" i="9"/>
  <c r="F3681" i="9"/>
  <c r="U3680" i="9"/>
  <c r="S3680" i="9"/>
  <c r="R3680" i="9"/>
  <c r="I3680" i="9"/>
  <c r="F3680" i="9"/>
  <c r="U3679" i="9"/>
  <c r="S3679" i="9"/>
  <c r="R3679" i="9"/>
  <c r="P3679" i="9"/>
  <c r="AB3682" i="9" s="1"/>
  <c r="I3679" i="9"/>
  <c r="H3679" i="9"/>
  <c r="F3679" i="9"/>
  <c r="U3678" i="9"/>
  <c r="S3678" i="9"/>
  <c r="R3678" i="9"/>
  <c r="I3678" i="9"/>
  <c r="H3678" i="9"/>
  <c r="F3678" i="9"/>
  <c r="U3677" i="9"/>
  <c r="S3677" i="9"/>
  <c r="R3677" i="9"/>
  <c r="I3677" i="9"/>
  <c r="F3677" i="9"/>
  <c r="U3676" i="9"/>
  <c r="S3676" i="9"/>
  <c r="R3676" i="9"/>
  <c r="H3676" i="9"/>
  <c r="F3676" i="9"/>
  <c r="U3675" i="9"/>
  <c r="S3675" i="9"/>
  <c r="R3675" i="9"/>
  <c r="T3675" i="9" s="1"/>
  <c r="I3675" i="9"/>
  <c r="F3675" i="9"/>
  <c r="U3674" i="9"/>
  <c r="S3674" i="9"/>
  <c r="R3674" i="9"/>
  <c r="I3674" i="9"/>
  <c r="F3674" i="9"/>
  <c r="U3673" i="9"/>
  <c r="S3673" i="9"/>
  <c r="R3673" i="9"/>
  <c r="H3673" i="9"/>
  <c r="F3673" i="9"/>
  <c r="U3672" i="9"/>
  <c r="S3672" i="9"/>
  <c r="T3672" i="9" s="1"/>
  <c r="R3672" i="9"/>
  <c r="I3672" i="9"/>
  <c r="H3672" i="9"/>
  <c r="F3672" i="9"/>
  <c r="U3671" i="9"/>
  <c r="S3671" i="9"/>
  <c r="R3671" i="9"/>
  <c r="I3671" i="9"/>
  <c r="H3671" i="9"/>
  <c r="F3671" i="9"/>
  <c r="U3670" i="9"/>
  <c r="S3670" i="9"/>
  <c r="R3670" i="9"/>
  <c r="I3670" i="9"/>
  <c r="F3670" i="9"/>
  <c r="U3669" i="9"/>
  <c r="S3669" i="9"/>
  <c r="R3669" i="9"/>
  <c r="P3669" i="9"/>
  <c r="AB3672" i="9" s="1"/>
  <c r="H3669" i="9"/>
  <c r="I3669" i="9"/>
  <c r="J3669" i="9" s="1"/>
  <c r="L3669" i="9" s="1"/>
  <c r="F3669" i="9"/>
  <c r="U3668" i="9"/>
  <c r="S3668" i="9"/>
  <c r="R3668" i="9"/>
  <c r="I3668" i="9"/>
  <c r="F3668" i="9"/>
  <c r="AB3667" i="9"/>
  <c r="U3667" i="9"/>
  <c r="S3667" i="9"/>
  <c r="R3667" i="9"/>
  <c r="I3667" i="9"/>
  <c r="F3667" i="9"/>
  <c r="U3666" i="9"/>
  <c r="S3666" i="9"/>
  <c r="R3666" i="9"/>
  <c r="H3666" i="9"/>
  <c r="I3666" i="9"/>
  <c r="F3666" i="9"/>
  <c r="U3665" i="9"/>
  <c r="S3665" i="9"/>
  <c r="R3665" i="9"/>
  <c r="I3665" i="9"/>
  <c r="H3665" i="9"/>
  <c r="F3665" i="9"/>
  <c r="U3663" i="9"/>
  <c r="S3663" i="9"/>
  <c r="R3663" i="9"/>
  <c r="I3663" i="9"/>
  <c r="F3663" i="9"/>
  <c r="AB3662" i="9"/>
  <c r="U3662" i="9"/>
  <c r="S3662" i="9"/>
  <c r="R3662" i="9"/>
  <c r="I3662" i="9"/>
  <c r="H3662" i="9"/>
  <c r="F3662" i="9"/>
  <c r="U3661" i="9"/>
  <c r="S3661" i="9"/>
  <c r="R3661" i="9"/>
  <c r="I3661" i="9"/>
  <c r="H3661" i="9"/>
  <c r="F3661" i="9"/>
  <c r="U3660" i="9"/>
  <c r="S3660" i="9"/>
  <c r="R3660" i="9"/>
  <c r="I3660" i="9"/>
  <c r="H3660" i="9"/>
  <c r="F3660" i="9"/>
  <c r="U3658" i="9"/>
  <c r="S3658" i="9"/>
  <c r="R3658" i="9"/>
  <c r="H3658" i="9"/>
  <c r="F3658" i="9"/>
  <c r="U3657" i="9"/>
  <c r="S3657" i="9"/>
  <c r="R3657" i="9"/>
  <c r="I3657" i="9"/>
  <c r="H3657" i="9"/>
  <c r="F3657" i="9"/>
  <c r="U3656" i="9"/>
  <c r="S3656" i="9"/>
  <c r="R3656" i="9"/>
  <c r="I3656" i="9"/>
  <c r="P3656" i="9"/>
  <c r="AB3659" i="9" s="1"/>
  <c r="F3656" i="9"/>
  <c r="U3655" i="9"/>
  <c r="S3655" i="9"/>
  <c r="R3655" i="9"/>
  <c r="I3655" i="9"/>
  <c r="H3655" i="9"/>
  <c r="F3655" i="9"/>
  <c r="U3654" i="9"/>
  <c r="S3654" i="9"/>
  <c r="R3654" i="9"/>
  <c r="H3654" i="9"/>
  <c r="I3654" i="9"/>
  <c r="F3654" i="9"/>
  <c r="U3653" i="9"/>
  <c r="S3653" i="9"/>
  <c r="R3653" i="9"/>
  <c r="I3653" i="9"/>
  <c r="H3653" i="9"/>
  <c r="F3653" i="9"/>
  <c r="U3652" i="9"/>
  <c r="S3652" i="9"/>
  <c r="R3652" i="9"/>
  <c r="H3652" i="9"/>
  <c r="F3652" i="9"/>
  <c r="U3651" i="9"/>
  <c r="S3651" i="9"/>
  <c r="R3651" i="9"/>
  <c r="I3651" i="9"/>
  <c r="H3651" i="9"/>
  <c r="F3651" i="9"/>
  <c r="U3650" i="9"/>
  <c r="S3650" i="9"/>
  <c r="R3650" i="9"/>
  <c r="I3650" i="9"/>
  <c r="F3650" i="9"/>
  <c r="U3649" i="9"/>
  <c r="S3649" i="9"/>
  <c r="T3649" i="9" s="1"/>
  <c r="R3649" i="9"/>
  <c r="I3649" i="9"/>
  <c r="P3649" i="9"/>
  <c r="AB3652" i="9" s="1"/>
  <c r="F3649" i="9"/>
  <c r="U3648" i="9"/>
  <c r="S3648" i="9"/>
  <c r="R3648" i="9"/>
  <c r="T3648" i="9" s="1"/>
  <c r="I3648" i="9"/>
  <c r="J3648" i="9" s="1"/>
  <c r="H3648" i="9"/>
  <c r="F3648" i="9"/>
  <c r="U3647" i="9"/>
  <c r="S3647" i="9"/>
  <c r="R3647" i="9"/>
  <c r="I3647" i="9"/>
  <c r="H3647" i="9"/>
  <c r="F3647" i="9"/>
  <c r="U3646" i="9"/>
  <c r="S3646" i="9"/>
  <c r="R3646" i="9"/>
  <c r="T3646" i="9" s="1"/>
  <c r="V3646" i="9" s="1"/>
  <c r="H3646" i="9"/>
  <c r="F3646" i="9"/>
  <c r="U3645" i="9"/>
  <c r="S3645" i="9"/>
  <c r="R3645" i="9"/>
  <c r="I3645" i="9"/>
  <c r="H3645" i="9"/>
  <c r="F3645" i="9"/>
  <c r="AB3644" i="9"/>
  <c r="U3644" i="9"/>
  <c r="S3644" i="9"/>
  <c r="R3644" i="9"/>
  <c r="I3644" i="9"/>
  <c r="H3644" i="9"/>
  <c r="F3644" i="9"/>
  <c r="AB3643" i="9"/>
  <c r="U3643" i="9"/>
  <c r="S3643" i="9"/>
  <c r="R3643" i="9"/>
  <c r="I3643" i="9"/>
  <c r="H3643" i="9"/>
  <c r="F3643" i="9"/>
  <c r="U3642" i="9"/>
  <c r="S3642" i="9"/>
  <c r="R3642" i="9"/>
  <c r="I3642" i="9"/>
  <c r="F3642" i="9"/>
  <c r="AB3640" i="9"/>
  <c r="U3639" i="9"/>
  <c r="S3639" i="9"/>
  <c r="R3639" i="9"/>
  <c r="H3639" i="9"/>
  <c r="J3639" i="9" s="1"/>
  <c r="L3639" i="9" s="1"/>
  <c r="I3639" i="9"/>
  <c r="F3639" i="9"/>
  <c r="U3638" i="9"/>
  <c r="S3638" i="9"/>
  <c r="R3638" i="9"/>
  <c r="I3638" i="9"/>
  <c r="F3638" i="9"/>
  <c r="U3636" i="9"/>
  <c r="S3636" i="9"/>
  <c r="R3636" i="9"/>
  <c r="H3636" i="9"/>
  <c r="I3636" i="9"/>
  <c r="F3636" i="9"/>
  <c r="U3635" i="9"/>
  <c r="S3635" i="9"/>
  <c r="R3635" i="9"/>
  <c r="T3635" i="9" s="1"/>
  <c r="V3635" i="9" s="1"/>
  <c r="I3635" i="9"/>
  <c r="F3635" i="9"/>
  <c r="U3634" i="9"/>
  <c r="S3634" i="9"/>
  <c r="R3634" i="9"/>
  <c r="I3634" i="9"/>
  <c r="F3634" i="9"/>
  <c r="AB3633" i="9"/>
  <c r="U3633" i="9"/>
  <c r="S3633" i="9"/>
  <c r="R3633" i="9"/>
  <c r="I3633" i="9"/>
  <c r="F3633" i="9"/>
  <c r="U3632" i="9"/>
  <c r="S3632" i="9"/>
  <c r="R3632" i="9"/>
  <c r="I3632" i="9"/>
  <c r="H3632" i="9"/>
  <c r="F3632" i="9"/>
  <c r="U3631" i="9"/>
  <c r="S3631" i="9"/>
  <c r="R3631" i="9"/>
  <c r="I3631" i="9"/>
  <c r="F3631" i="9"/>
  <c r="U3629" i="9"/>
  <c r="S3629" i="9"/>
  <c r="R3629" i="9"/>
  <c r="P3629" i="9"/>
  <c r="AB3632" i="9" s="1"/>
  <c r="H3629" i="9"/>
  <c r="F3629" i="9"/>
  <c r="U3628" i="9"/>
  <c r="S3628" i="9"/>
  <c r="R3628" i="9"/>
  <c r="I3628" i="9"/>
  <c r="H3628" i="9"/>
  <c r="F3628" i="9"/>
  <c r="AB3627" i="9"/>
  <c r="U3627" i="9"/>
  <c r="S3627" i="9"/>
  <c r="R3627" i="9"/>
  <c r="T3627" i="9" s="1"/>
  <c r="V3627" i="9" s="1"/>
  <c r="H3627" i="9"/>
  <c r="F3627" i="9"/>
  <c r="U3626" i="9"/>
  <c r="S3626" i="9"/>
  <c r="R3626" i="9"/>
  <c r="H3626" i="9"/>
  <c r="F3626" i="9"/>
  <c r="U3625" i="9"/>
  <c r="S3625" i="9"/>
  <c r="R3625" i="9"/>
  <c r="I3625" i="9"/>
  <c r="H3625" i="9"/>
  <c r="F3625" i="9"/>
  <c r="U3623" i="9"/>
  <c r="S3623" i="9"/>
  <c r="R3623" i="9"/>
  <c r="H3623" i="9"/>
  <c r="I3623" i="9"/>
  <c r="F3623" i="9"/>
  <c r="AB3622" i="9"/>
  <c r="U3622" i="9"/>
  <c r="S3622" i="9"/>
  <c r="R3622" i="9"/>
  <c r="I3622" i="9"/>
  <c r="F3622" i="9"/>
  <c r="U3621" i="9"/>
  <c r="S3621" i="9"/>
  <c r="R3621" i="9"/>
  <c r="I3621" i="9"/>
  <c r="F3621" i="9"/>
  <c r="U3620" i="9"/>
  <c r="S3620" i="9"/>
  <c r="T3620" i="9" s="1"/>
  <c r="V3620" i="9" s="1"/>
  <c r="R3620" i="9"/>
  <c r="I3620" i="9"/>
  <c r="H3620" i="9"/>
  <c r="F3620" i="9"/>
  <c r="U3618" i="9"/>
  <c r="S3618" i="9"/>
  <c r="R3618" i="9"/>
  <c r="T3618" i="9" s="1"/>
  <c r="H3618" i="9"/>
  <c r="F3618" i="9"/>
  <c r="U3617" i="9"/>
  <c r="S3617" i="9"/>
  <c r="R3617" i="9"/>
  <c r="P3617" i="9"/>
  <c r="AB3620" i="9" s="1"/>
  <c r="H3617" i="9"/>
  <c r="F3617" i="9"/>
  <c r="U3616" i="9"/>
  <c r="S3616" i="9"/>
  <c r="R3616" i="9"/>
  <c r="I3616" i="9"/>
  <c r="P3616" i="9"/>
  <c r="AB3619" i="9" s="1"/>
  <c r="F3616" i="9"/>
  <c r="U3615" i="9"/>
  <c r="S3615" i="9"/>
  <c r="R3615" i="9"/>
  <c r="H3615" i="9"/>
  <c r="F3615" i="9"/>
  <c r="AB3614" i="9"/>
  <c r="U3614" i="9"/>
  <c r="S3614" i="9"/>
  <c r="R3614" i="9"/>
  <c r="H3614" i="9"/>
  <c r="F3614" i="9"/>
  <c r="U3613" i="9"/>
  <c r="S3613" i="9"/>
  <c r="R3613" i="9"/>
  <c r="I3613" i="9"/>
  <c r="F3613" i="9"/>
  <c r="U3612" i="9"/>
  <c r="S3612" i="9"/>
  <c r="R3612" i="9"/>
  <c r="H3612" i="9"/>
  <c r="F3612" i="9"/>
  <c r="AB3610" i="9"/>
  <c r="U3610" i="9"/>
  <c r="S3610" i="9"/>
  <c r="R3610" i="9"/>
  <c r="I3610" i="9"/>
  <c r="H3610" i="9"/>
  <c r="F3610" i="9"/>
  <c r="U3609" i="9"/>
  <c r="S3609" i="9"/>
  <c r="T3609" i="9" s="1"/>
  <c r="R3609" i="9"/>
  <c r="I3609" i="9"/>
  <c r="F3609" i="9"/>
  <c r="AB3608" i="9"/>
  <c r="U3608" i="9"/>
  <c r="S3608" i="9"/>
  <c r="R3608" i="9"/>
  <c r="I3608" i="9"/>
  <c r="H3608" i="9"/>
  <c r="F3608" i="9"/>
  <c r="U3606" i="9"/>
  <c r="S3606" i="9"/>
  <c r="R3606" i="9"/>
  <c r="T3606" i="9" s="1"/>
  <c r="V3606" i="9" s="1"/>
  <c r="H3606" i="9"/>
  <c r="F3606" i="9"/>
  <c r="U3604" i="9"/>
  <c r="S3604" i="9"/>
  <c r="R3604" i="9"/>
  <c r="I3604" i="9"/>
  <c r="H3604" i="9"/>
  <c r="F3604" i="9"/>
  <c r="U3603" i="9"/>
  <c r="S3603" i="9"/>
  <c r="R3603" i="9"/>
  <c r="I3603" i="9"/>
  <c r="H3603" i="9"/>
  <c r="F3603" i="9"/>
  <c r="U3602" i="9"/>
  <c r="S3602" i="9"/>
  <c r="R3602" i="9"/>
  <c r="I3602" i="9"/>
  <c r="H3602" i="9"/>
  <c r="F3602" i="9"/>
  <c r="U3601" i="9"/>
  <c r="S3601" i="9"/>
  <c r="R3601" i="9"/>
  <c r="I3601" i="9"/>
  <c r="H3601" i="9"/>
  <c r="F3601" i="9"/>
  <c r="U3600" i="9"/>
  <c r="S3600" i="9"/>
  <c r="R3600" i="9"/>
  <c r="H3600" i="9"/>
  <c r="I3600" i="9"/>
  <c r="F3600" i="9"/>
  <c r="U3599" i="9"/>
  <c r="S3599" i="9"/>
  <c r="R3599" i="9"/>
  <c r="I3599" i="9"/>
  <c r="H3599" i="9"/>
  <c r="F3599" i="9"/>
  <c r="U3598" i="9"/>
  <c r="S3598" i="9"/>
  <c r="R3598" i="9"/>
  <c r="I3598" i="9"/>
  <c r="H3598" i="9"/>
  <c r="F3598" i="9"/>
  <c r="U3597" i="9"/>
  <c r="S3597" i="9"/>
  <c r="R3597" i="9"/>
  <c r="I3597" i="9"/>
  <c r="H3597" i="9"/>
  <c r="F3597" i="9"/>
  <c r="U3596" i="9"/>
  <c r="S3596" i="9"/>
  <c r="R3596" i="9"/>
  <c r="I3596" i="9"/>
  <c r="H3596" i="9"/>
  <c r="F3596" i="9"/>
  <c r="U3595" i="9"/>
  <c r="S3595" i="9"/>
  <c r="R3595" i="9"/>
  <c r="H3595" i="9"/>
  <c r="F3595" i="9"/>
  <c r="U3594" i="9"/>
  <c r="S3594" i="9"/>
  <c r="T3594" i="9" s="1"/>
  <c r="R3594" i="9"/>
  <c r="I3594" i="9"/>
  <c r="F3594" i="9"/>
  <c r="U3593" i="9"/>
  <c r="S3593" i="9"/>
  <c r="R3593" i="9"/>
  <c r="I3593" i="9"/>
  <c r="H3593" i="9"/>
  <c r="F3593" i="9"/>
  <c r="U3592" i="9"/>
  <c r="S3592" i="9"/>
  <c r="R3592" i="9"/>
  <c r="I3592" i="9"/>
  <c r="H3592" i="9"/>
  <c r="F3592" i="9"/>
  <c r="U3591" i="9"/>
  <c r="S3591" i="9"/>
  <c r="R3591" i="9"/>
  <c r="I3591" i="9"/>
  <c r="H3591" i="9"/>
  <c r="F3591" i="9"/>
  <c r="U3590" i="9"/>
  <c r="S3590" i="9"/>
  <c r="R3590" i="9"/>
  <c r="I3590" i="9"/>
  <c r="H3590" i="9"/>
  <c r="F3590" i="9"/>
  <c r="U3589" i="9"/>
  <c r="S3589" i="9"/>
  <c r="R3589" i="9"/>
  <c r="P3589" i="9"/>
  <c r="AB3592" i="9" s="1"/>
  <c r="H3589" i="9"/>
  <c r="F3589" i="9"/>
  <c r="U3588" i="9"/>
  <c r="S3588" i="9"/>
  <c r="R3588" i="9"/>
  <c r="I3588" i="9"/>
  <c r="H3588" i="9"/>
  <c r="F3588" i="9"/>
  <c r="U3587" i="9"/>
  <c r="S3587" i="9"/>
  <c r="R3587" i="9"/>
  <c r="T3587" i="9" s="1"/>
  <c r="V3587" i="9" s="1"/>
  <c r="H3587" i="9"/>
  <c r="F3587" i="9"/>
  <c r="AB3586" i="9"/>
  <c r="U3586" i="9"/>
  <c r="S3586" i="9"/>
  <c r="R3586" i="9"/>
  <c r="I3586" i="9"/>
  <c r="H3586" i="9"/>
  <c r="F3586" i="9"/>
  <c r="U3585" i="9"/>
  <c r="S3585" i="9"/>
  <c r="R3585" i="9"/>
  <c r="I3585" i="9"/>
  <c r="F3585" i="9"/>
  <c r="U3584" i="9"/>
  <c r="S3584" i="9"/>
  <c r="T3584" i="9" s="1"/>
  <c r="V3584" i="9" s="1"/>
  <c r="R3584" i="9"/>
  <c r="I3584" i="9"/>
  <c r="H3584" i="9"/>
  <c r="F3584" i="9"/>
  <c r="AB3583" i="9"/>
  <c r="U3582" i="9"/>
  <c r="S3582" i="9"/>
  <c r="R3582" i="9"/>
  <c r="T3582" i="9" s="1"/>
  <c r="H3582" i="9"/>
  <c r="F3582" i="9"/>
  <c r="AB3581" i="9"/>
  <c r="U3581" i="9"/>
  <c r="S3581" i="9"/>
  <c r="R3581" i="9"/>
  <c r="P3581" i="9"/>
  <c r="AB3584" i="9" s="1"/>
  <c r="H3581" i="9"/>
  <c r="F3581" i="9"/>
  <c r="U3579" i="9"/>
  <c r="S3579" i="9"/>
  <c r="R3579" i="9"/>
  <c r="I3579" i="9"/>
  <c r="F3579" i="9"/>
  <c r="AB3578" i="9"/>
  <c r="U3577" i="9"/>
  <c r="S3577" i="9"/>
  <c r="R3577" i="9"/>
  <c r="I3577" i="9"/>
  <c r="H3577" i="9"/>
  <c r="F3577" i="9"/>
  <c r="U3576" i="9"/>
  <c r="S3576" i="9"/>
  <c r="R3576" i="9"/>
  <c r="T3576" i="9" s="1"/>
  <c r="V3576" i="9" s="1"/>
  <c r="H3576" i="9"/>
  <c r="F3576" i="9"/>
  <c r="U3574" i="9"/>
  <c r="S3574" i="9"/>
  <c r="R3574" i="9"/>
  <c r="I3574" i="9"/>
  <c r="H3574" i="9"/>
  <c r="F3574" i="9"/>
  <c r="U3573" i="9"/>
  <c r="S3573" i="9"/>
  <c r="R3573" i="9"/>
  <c r="I3573" i="9"/>
  <c r="H3573" i="9"/>
  <c r="F3573" i="9"/>
  <c r="U3572" i="9"/>
  <c r="S3572" i="9"/>
  <c r="R3572" i="9"/>
  <c r="I3572" i="9"/>
  <c r="H3572" i="9"/>
  <c r="F3572" i="9"/>
  <c r="AB3571" i="9"/>
  <c r="U3571" i="9"/>
  <c r="S3571" i="9"/>
  <c r="R3571" i="9"/>
  <c r="H3571" i="9"/>
  <c r="I3571" i="9"/>
  <c r="F3571" i="9"/>
  <c r="AB3570" i="9"/>
  <c r="U3570" i="9"/>
  <c r="S3570" i="9"/>
  <c r="R3570" i="9"/>
  <c r="I3570" i="9"/>
  <c r="F3570" i="9"/>
  <c r="U3569" i="9"/>
  <c r="S3569" i="9"/>
  <c r="R3569" i="9"/>
  <c r="H3569" i="9"/>
  <c r="I3569" i="9"/>
  <c r="F3569" i="9"/>
  <c r="AB3566" i="9"/>
  <c r="U3566" i="9"/>
  <c r="S3566" i="9"/>
  <c r="R3566" i="9"/>
  <c r="I3566" i="9"/>
  <c r="H3566" i="9"/>
  <c r="F3566" i="9"/>
  <c r="U3565" i="9"/>
  <c r="S3565" i="9"/>
  <c r="T3565" i="9" s="1"/>
  <c r="V3565" i="9" s="1"/>
  <c r="R3565" i="9"/>
  <c r="P3565" i="9"/>
  <c r="AB3568" i="9" s="1"/>
  <c r="I3565" i="9"/>
  <c r="H3565" i="9"/>
  <c r="F3565" i="9"/>
  <c r="U3564" i="9"/>
  <c r="S3564" i="9"/>
  <c r="R3564" i="9"/>
  <c r="T3564" i="9" s="1"/>
  <c r="V3564" i="9" s="1"/>
  <c r="H3564" i="9"/>
  <c r="F3564" i="9"/>
  <c r="U3562" i="9"/>
  <c r="S3562" i="9"/>
  <c r="R3562" i="9"/>
  <c r="I3562" i="9"/>
  <c r="F3562" i="9"/>
  <c r="U3561" i="9"/>
  <c r="S3561" i="9"/>
  <c r="R3561" i="9"/>
  <c r="I3561" i="9"/>
  <c r="P3561" i="9"/>
  <c r="AB3564" i="9" s="1"/>
  <c r="F3561" i="9"/>
  <c r="U3560" i="9"/>
  <c r="S3560" i="9"/>
  <c r="R3560" i="9"/>
  <c r="I3560" i="9"/>
  <c r="H3560" i="9"/>
  <c r="F3560" i="9"/>
  <c r="U3559" i="9"/>
  <c r="S3559" i="9"/>
  <c r="R3559" i="9"/>
  <c r="P3559" i="9"/>
  <c r="AB3562" i="9" s="1"/>
  <c r="I3559" i="9"/>
  <c r="H3559" i="9"/>
  <c r="F3559" i="9"/>
  <c r="AB3558" i="9"/>
  <c r="U3558" i="9"/>
  <c r="S3558" i="9"/>
  <c r="R3558" i="9"/>
  <c r="I3558" i="9"/>
  <c r="F3558" i="9"/>
  <c r="U3557" i="9"/>
  <c r="S3557" i="9"/>
  <c r="R3557" i="9"/>
  <c r="H3557" i="9"/>
  <c r="I3557" i="9"/>
  <c r="F3557" i="9"/>
  <c r="U3556" i="9"/>
  <c r="S3556" i="9"/>
  <c r="R3556" i="9"/>
  <c r="I3556" i="9"/>
  <c r="H3556" i="9"/>
  <c r="F3556" i="9"/>
  <c r="AB3555" i="9"/>
  <c r="U3554" i="9"/>
  <c r="S3554" i="9"/>
  <c r="R3554" i="9"/>
  <c r="H3554" i="9"/>
  <c r="F3554" i="9"/>
  <c r="U3553" i="9"/>
  <c r="S3553" i="9"/>
  <c r="R3553" i="9"/>
  <c r="I3553" i="9"/>
  <c r="H3553" i="9"/>
  <c r="F3553" i="9"/>
  <c r="U3551" i="9"/>
  <c r="S3551" i="9"/>
  <c r="R3551" i="9"/>
  <c r="T3551" i="9" s="1"/>
  <c r="H3551" i="9"/>
  <c r="F3551" i="9"/>
  <c r="U3550" i="9"/>
  <c r="S3550" i="9"/>
  <c r="R3550" i="9"/>
  <c r="H3550" i="9"/>
  <c r="F3550" i="9"/>
  <c r="U3549" i="9"/>
  <c r="S3549" i="9"/>
  <c r="R3549" i="9"/>
  <c r="I3549" i="9"/>
  <c r="F3549" i="9"/>
  <c r="U3548" i="9"/>
  <c r="S3548" i="9"/>
  <c r="R3548" i="9"/>
  <c r="H3548" i="9"/>
  <c r="F3548" i="9"/>
  <c r="U3546" i="9"/>
  <c r="S3546" i="9"/>
  <c r="R3546" i="9"/>
  <c r="H3546" i="9"/>
  <c r="F3546" i="9"/>
  <c r="U3545" i="9"/>
  <c r="T3545" i="9"/>
  <c r="V3545" i="9" s="1"/>
  <c r="S3545" i="9"/>
  <c r="R3545" i="9"/>
  <c r="I3545" i="9"/>
  <c r="P3545" i="9"/>
  <c r="AB3545" i="9" s="1"/>
  <c r="F3545" i="9"/>
  <c r="U3544" i="9"/>
  <c r="S3544" i="9"/>
  <c r="R3544" i="9"/>
  <c r="T3544" i="9" s="1"/>
  <c r="V3544" i="9" s="1"/>
  <c r="H3544" i="9"/>
  <c r="F3544" i="9"/>
  <c r="U3543" i="9"/>
  <c r="S3543" i="9"/>
  <c r="R3543" i="9"/>
  <c r="H3543" i="9"/>
  <c r="F3543" i="9"/>
  <c r="U3542" i="9"/>
  <c r="S3542" i="9"/>
  <c r="R3542" i="9"/>
  <c r="T3542" i="9" s="1"/>
  <c r="I3542" i="9"/>
  <c r="H3542" i="9"/>
  <c r="F3542" i="9"/>
  <c r="U3541" i="9"/>
  <c r="S3541" i="9"/>
  <c r="R3541" i="9"/>
  <c r="H3541" i="9"/>
  <c r="F3541" i="9"/>
  <c r="U3540" i="9"/>
  <c r="S3540" i="9"/>
  <c r="R3540" i="9"/>
  <c r="H3540" i="9"/>
  <c r="F3540" i="9"/>
  <c r="U3539" i="9"/>
  <c r="S3539" i="9"/>
  <c r="R3539" i="9"/>
  <c r="I3539" i="9"/>
  <c r="F3539" i="9"/>
  <c r="U3538" i="9"/>
  <c r="S3538" i="9"/>
  <c r="R3538" i="9"/>
  <c r="H3538" i="9"/>
  <c r="F3538" i="9"/>
  <c r="U3537" i="9"/>
  <c r="S3537" i="9"/>
  <c r="R3537" i="9"/>
  <c r="I3537" i="9"/>
  <c r="F3537" i="9"/>
  <c r="AB3536" i="9"/>
  <c r="AB3535" i="9"/>
  <c r="U3534" i="9"/>
  <c r="S3534" i="9"/>
  <c r="R3534" i="9"/>
  <c r="T3534" i="9" s="1"/>
  <c r="V3534" i="9" s="1"/>
  <c r="I3534" i="9"/>
  <c r="F3534" i="9"/>
  <c r="U3533" i="9"/>
  <c r="S3533" i="9"/>
  <c r="R3533" i="9"/>
  <c r="I3533" i="9"/>
  <c r="F3533" i="9"/>
  <c r="U3532" i="9"/>
  <c r="S3532" i="9"/>
  <c r="R3532" i="9"/>
  <c r="H3532" i="9"/>
  <c r="F3532" i="9"/>
  <c r="U3531" i="9"/>
  <c r="S3531" i="9"/>
  <c r="R3531" i="9"/>
  <c r="T3531" i="9" s="1"/>
  <c r="I3531" i="9"/>
  <c r="F3531" i="9"/>
  <c r="U3530" i="9"/>
  <c r="S3530" i="9"/>
  <c r="R3530" i="9"/>
  <c r="I3530" i="9"/>
  <c r="F3530" i="9"/>
  <c r="U3529" i="9"/>
  <c r="S3529" i="9"/>
  <c r="R3529" i="9"/>
  <c r="H3529" i="9"/>
  <c r="F3529" i="9"/>
  <c r="U3528" i="9"/>
  <c r="S3528" i="9"/>
  <c r="R3528" i="9"/>
  <c r="I3528" i="9"/>
  <c r="F3528" i="9"/>
  <c r="U3527" i="9"/>
  <c r="S3527" i="9"/>
  <c r="R3527" i="9"/>
  <c r="I3527" i="9"/>
  <c r="H3527" i="9"/>
  <c r="F3527" i="9"/>
  <c r="U3526" i="9"/>
  <c r="S3526" i="9"/>
  <c r="T3526" i="9" s="1"/>
  <c r="V3526" i="9" s="1"/>
  <c r="R3526" i="9"/>
  <c r="H3526" i="9"/>
  <c r="F3526" i="9"/>
  <c r="U3525" i="9"/>
  <c r="T3525" i="9"/>
  <c r="S3525" i="9"/>
  <c r="R3525" i="9"/>
  <c r="I3525" i="9"/>
  <c r="F3525" i="9"/>
  <c r="U3524" i="9"/>
  <c r="S3524" i="9"/>
  <c r="R3524" i="9"/>
  <c r="T3524" i="9" s="1"/>
  <c r="I3524" i="9"/>
  <c r="H3524" i="9"/>
  <c r="F3524" i="9"/>
  <c r="U3523" i="9"/>
  <c r="S3523" i="9"/>
  <c r="R3523" i="9"/>
  <c r="T3523" i="9" s="1"/>
  <c r="H3523" i="9"/>
  <c r="F3523" i="9"/>
  <c r="AB3522" i="9"/>
  <c r="U3521" i="9"/>
  <c r="S3521" i="9"/>
  <c r="R3521" i="9"/>
  <c r="I3521" i="9"/>
  <c r="F3521" i="9"/>
  <c r="U3520" i="9"/>
  <c r="S3520" i="9"/>
  <c r="T3520" i="9" s="1"/>
  <c r="R3520" i="9"/>
  <c r="I3520" i="9"/>
  <c r="F3520" i="9"/>
  <c r="AB3519" i="9"/>
  <c r="U3518" i="9"/>
  <c r="S3518" i="9"/>
  <c r="R3518" i="9"/>
  <c r="T3518" i="9" s="1"/>
  <c r="I3518" i="9"/>
  <c r="H3518" i="9"/>
  <c r="F3518" i="9"/>
  <c r="U3517" i="9"/>
  <c r="S3517" i="9"/>
  <c r="T3517" i="9" s="1"/>
  <c r="R3517" i="9"/>
  <c r="H3517" i="9"/>
  <c r="F3517" i="9"/>
  <c r="U3516" i="9"/>
  <c r="S3516" i="9"/>
  <c r="R3516" i="9"/>
  <c r="I3516" i="9"/>
  <c r="H3516" i="9"/>
  <c r="F3516" i="9"/>
  <c r="U3515" i="9"/>
  <c r="S3515" i="9"/>
  <c r="R3515" i="9"/>
  <c r="I3515" i="9"/>
  <c r="H3515" i="9"/>
  <c r="J3515" i="9" s="1"/>
  <c r="F3515" i="9"/>
  <c r="U3514" i="9"/>
  <c r="S3514" i="9"/>
  <c r="R3514" i="9"/>
  <c r="T3514" i="9" s="1"/>
  <c r="H3514" i="9"/>
  <c r="F3514" i="9"/>
  <c r="U3513" i="9"/>
  <c r="S3513" i="9"/>
  <c r="R3513" i="9"/>
  <c r="I3513" i="9"/>
  <c r="J3513" i="9" s="1"/>
  <c r="L3513" i="9" s="1"/>
  <c r="H3513" i="9"/>
  <c r="F3513" i="9"/>
  <c r="U3512" i="9"/>
  <c r="S3512" i="9"/>
  <c r="R3512" i="9"/>
  <c r="I3512" i="9"/>
  <c r="H3512" i="9"/>
  <c r="F3512" i="9"/>
  <c r="U3511" i="9"/>
  <c r="S3511" i="9"/>
  <c r="R3511" i="9"/>
  <c r="T3511" i="9" s="1"/>
  <c r="V3511" i="9" s="1"/>
  <c r="H3511" i="9"/>
  <c r="F3511" i="9"/>
  <c r="U3510" i="9"/>
  <c r="S3510" i="9"/>
  <c r="R3510" i="9"/>
  <c r="H3510" i="9"/>
  <c r="F3510" i="9"/>
  <c r="U3509" i="9"/>
  <c r="S3509" i="9"/>
  <c r="R3509" i="9"/>
  <c r="T3509" i="9" s="1"/>
  <c r="V3509" i="9" s="1"/>
  <c r="I3509" i="9"/>
  <c r="H3509" i="9"/>
  <c r="F3509" i="9"/>
  <c r="AB3508" i="9"/>
  <c r="U3507" i="9"/>
  <c r="S3507" i="9"/>
  <c r="R3507" i="9"/>
  <c r="I3507" i="9"/>
  <c r="H3507" i="9"/>
  <c r="F3507" i="9"/>
  <c r="U3506" i="9"/>
  <c r="S3506" i="9"/>
  <c r="R3506" i="9"/>
  <c r="I3506" i="9"/>
  <c r="F3506" i="9"/>
  <c r="U3505" i="9"/>
  <c r="S3505" i="9"/>
  <c r="R3505" i="9"/>
  <c r="I3505" i="9"/>
  <c r="H3505" i="9"/>
  <c r="F3505" i="9"/>
  <c r="U3504" i="9"/>
  <c r="S3504" i="9"/>
  <c r="R3504" i="9"/>
  <c r="T3504" i="9" s="1"/>
  <c r="V3504" i="9" s="1"/>
  <c r="I3504" i="9"/>
  <c r="H3504" i="9"/>
  <c r="F3504" i="9"/>
  <c r="AB3503" i="9"/>
  <c r="U3502" i="9"/>
  <c r="S3502" i="9"/>
  <c r="R3502" i="9"/>
  <c r="T3502" i="9" s="1"/>
  <c r="H3502" i="9"/>
  <c r="F3502" i="9"/>
  <c r="AB3501" i="9"/>
  <c r="U3500" i="9"/>
  <c r="S3500" i="9"/>
  <c r="R3500" i="9"/>
  <c r="I3500" i="9"/>
  <c r="F3500" i="9"/>
  <c r="U3499" i="9"/>
  <c r="S3499" i="9"/>
  <c r="R3499" i="9"/>
  <c r="I3499" i="9"/>
  <c r="F3499" i="9"/>
  <c r="U3498" i="9"/>
  <c r="S3498" i="9"/>
  <c r="R3498" i="9"/>
  <c r="H3498" i="9"/>
  <c r="I3498" i="9"/>
  <c r="F3498" i="9"/>
  <c r="U3497" i="9"/>
  <c r="S3497" i="9"/>
  <c r="R3497" i="9"/>
  <c r="I3497" i="9"/>
  <c r="F3497" i="9"/>
  <c r="AB3496" i="9"/>
  <c r="U3495" i="9"/>
  <c r="S3495" i="9"/>
  <c r="R3495" i="9"/>
  <c r="H3495" i="9"/>
  <c r="I3495" i="9"/>
  <c r="F3495" i="9"/>
  <c r="U3494" i="9"/>
  <c r="S3494" i="9"/>
  <c r="R3494" i="9"/>
  <c r="I3494" i="9"/>
  <c r="P3494" i="9"/>
  <c r="AB3494" i="9" s="1"/>
  <c r="F3494" i="9"/>
  <c r="U3493" i="9"/>
  <c r="S3493" i="9"/>
  <c r="R3493" i="9"/>
  <c r="H3493" i="9"/>
  <c r="F3493" i="9"/>
  <c r="U3492" i="9"/>
  <c r="S3492" i="9"/>
  <c r="R3492" i="9"/>
  <c r="P3492" i="9"/>
  <c r="AB3492" i="9" s="1"/>
  <c r="I3492" i="9"/>
  <c r="H3492" i="9"/>
  <c r="J3492" i="9" s="1"/>
  <c r="L3492" i="9" s="1"/>
  <c r="F3492" i="9"/>
  <c r="U3491" i="9"/>
  <c r="S3491" i="9"/>
  <c r="R3491" i="9"/>
  <c r="I3491" i="9"/>
  <c r="H3491" i="9"/>
  <c r="F3491" i="9"/>
  <c r="AB3490" i="9"/>
  <c r="U3489" i="9"/>
  <c r="S3489" i="9"/>
  <c r="R3489" i="9"/>
  <c r="T3489" i="9" s="1"/>
  <c r="I3489" i="9"/>
  <c r="H3489" i="9"/>
  <c r="F3489" i="9"/>
  <c r="U3488" i="9"/>
  <c r="S3488" i="9"/>
  <c r="R3488" i="9"/>
  <c r="I3488" i="9"/>
  <c r="F3488" i="9"/>
  <c r="U3487" i="9"/>
  <c r="S3487" i="9"/>
  <c r="R3487" i="9"/>
  <c r="P3487" i="9"/>
  <c r="AB3487" i="9" s="1"/>
  <c r="H3487" i="9"/>
  <c r="F3487" i="9"/>
  <c r="U3486" i="9"/>
  <c r="S3486" i="9"/>
  <c r="T3486" i="9" s="1"/>
  <c r="V3486" i="9" s="1"/>
  <c r="R3486" i="9"/>
  <c r="I3486" i="9"/>
  <c r="H3486" i="9"/>
  <c r="F3486" i="9"/>
  <c r="U3485" i="9"/>
  <c r="S3485" i="9"/>
  <c r="R3485" i="9"/>
  <c r="I3485" i="9"/>
  <c r="F3485" i="9"/>
  <c r="U3484" i="9"/>
  <c r="S3484" i="9"/>
  <c r="R3484" i="9"/>
  <c r="H3484" i="9"/>
  <c r="I3484" i="9"/>
  <c r="F3484" i="9"/>
  <c r="U3483" i="9"/>
  <c r="S3483" i="9"/>
  <c r="R3483" i="9"/>
  <c r="I3483" i="9"/>
  <c r="H3483" i="9"/>
  <c r="F3483" i="9"/>
  <c r="U3482" i="9"/>
  <c r="S3482" i="9"/>
  <c r="R3482" i="9"/>
  <c r="I3482" i="9"/>
  <c r="F3482" i="9"/>
  <c r="U3481" i="9"/>
  <c r="S3481" i="9"/>
  <c r="T3481" i="9" s="1"/>
  <c r="R3481" i="9"/>
  <c r="H3481" i="9"/>
  <c r="I3481" i="9"/>
  <c r="F3481" i="9"/>
  <c r="U3480" i="9"/>
  <c r="S3480" i="9"/>
  <c r="R3480" i="9"/>
  <c r="T3480" i="9" s="1"/>
  <c r="H3480" i="9"/>
  <c r="J3480" i="9" s="1"/>
  <c r="L3480" i="9" s="1"/>
  <c r="I3480" i="9"/>
  <c r="F3480" i="9"/>
  <c r="U3479" i="9"/>
  <c r="S3479" i="9"/>
  <c r="R3479" i="9"/>
  <c r="I3479" i="9"/>
  <c r="F3479" i="9"/>
  <c r="U3478" i="9"/>
  <c r="S3478" i="9"/>
  <c r="R3478" i="9"/>
  <c r="P3478" i="9"/>
  <c r="AB3478" i="9" s="1"/>
  <c r="H3478" i="9"/>
  <c r="F3478" i="9"/>
  <c r="U3477" i="9"/>
  <c r="S3477" i="9"/>
  <c r="R3477" i="9"/>
  <c r="I3477" i="9"/>
  <c r="F3477" i="9"/>
  <c r="U3476" i="9"/>
  <c r="S3476" i="9"/>
  <c r="R3476" i="9"/>
  <c r="I3476" i="9"/>
  <c r="F3476" i="9"/>
  <c r="U3475" i="9"/>
  <c r="S3475" i="9"/>
  <c r="R3475" i="9"/>
  <c r="H3475" i="9"/>
  <c r="F3475" i="9"/>
  <c r="U3474" i="9"/>
  <c r="S3474" i="9"/>
  <c r="R3474" i="9"/>
  <c r="T3474" i="9" s="1"/>
  <c r="P3474" i="9"/>
  <c r="AB3474" i="9" s="1"/>
  <c r="H3474" i="9"/>
  <c r="F3474" i="9"/>
  <c r="U3473" i="9"/>
  <c r="S3473" i="9"/>
  <c r="R3473" i="9"/>
  <c r="I3473" i="9"/>
  <c r="F3473" i="9"/>
  <c r="AB3472" i="9"/>
  <c r="U3471" i="9"/>
  <c r="S3471" i="9"/>
  <c r="R3471" i="9"/>
  <c r="I3471" i="9"/>
  <c r="J3471" i="9" s="1"/>
  <c r="L3471" i="9" s="1"/>
  <c r="H3471" i="9"/>
  <c r="F3471" i="9"/>
  <c r="U3470" i="9"/>
  <c r="S3470" i="9"/>
  <c r="R3470" i="9"/>
  <c r="I3470" i="9"/>
  <c r="H3470" i="9"/>
  <c r="F3470" i="9"/>
  <c r="U3469" i="9"/>
  <c r="S3469" i="9"/>
  <c r="R3469" i="9"/>
  <c r="T3469" i="9" s="1"/>
  <c r="H3469" i="9"/>
  <c r="F3469" i="9"/>
  <c r="U3468" i="9"/>
  <c r="S3468" i="9"/>
  <c r="R3468" i="9"/>
  <c r="T3468" i="9" s="1"/>
  <c r="V3468" i="9" s="1"/>
  <c r="H3468" i="9"/>
  <c r="I3468" i="9"/>
  <c r="F3468" i="9"/>
  <c r="U3467" i="9"/>
  <c r="S3467" i="9"/>
  <c r="R3467" i="9"/>
  <c r="I3467" i="9"/>
  <c r="P3467" i="9"/>
  <c r="AB3467" i="9" s="1"/>
  <c r="F3467" i="9"/>
  <c r="U3466" i="9"/>
  <c r="S3466" i="9"/>
  <c r="R3466" i="9"/>
  <c r="H3466" i="9"/>
  <c r="F3466" i="9"/>
  <c r="U3465" i="9"/>
  <c r="S3465" i="9"/>
  <c r="T3465" i="9" s="1"/>
  <c r="R3465" i="9"/>
  <c r="I3465" i="9"/>
  <c r="F3465" i="9"/>
  <c r="U3464" i="9"/>
  <c r="S3464" i="9"/>
  <c r="R3464" i="9"/>
  <c r="T3464" i="9" s="1"/>
  <c r="I3464" i="9"/>
  <c r="P3464" i="9"/>
  <c r="AB3464" i="9" s="1"/>
  <c r="F3464" i="9"/>
  <c r="U3463" i="9"/>
  <c r="S3463" i="9"/>
  <c r="R3463" i="9"/>
  <c r="H3463" i="9"/>
  <c r="F3463" i="9"/>
  <c r="U3462" i="9"/>
  <c r="S3462" i="9"/>
  <c r="R3462" i="9"/>
  <c r="H3462" i="9"/>
  <c r="I3462" i="9"/>
  <c r="F3462" i="9"/>
  <c r="U3461" i="9"/>
  <c r="S3461" i="9"/>
  <c r="R3461" i="9"/>
  <c r="I3461" i="9"/>
  <c r="H3461" i="9"/>
  <c r="F3461" i="9"/>
  <c r="U3460" i="9"/>
  <c r="S3460" i="9"/>
  <c r="R3460" i="9"/>
  <c r="T3460" i="9" s="1"/>
  <c r="H3460" i="9"/>
  <c r="F3460" i="9"/>
  <c r="U3459" i="9"/>
  <c r="S3459" i="9"/>
  <c r="R3459" i="9"/>
  <c r="T3459" i="9" s="1"/>
  <c r="H3459" i="9"/>
  <c r="I3459" i="9"/>
  <c r="F3459" i="9"/>
  <c r="U3458" i="9"/>
  <c r="S3458" i="9"/>
  <c r="R3458" i="9"/>
  <c r="I3458" i="9"/>
  <c r="P3458" i="9"/>
  <c r="AB3458" i="9" s="1"/>
  <c r="F3458" i="9"/>
  <c r="U3457" i="9"/>
  <c r="S3457" i="9"/>
  <c r="R3457" i="9"/>
  <c r="H3457" i="9"/>
  <c r="F3457" i="9"/>
  <c r="U3456" i="9"/>
  <c r="S3456" i="9"/>
  <c r="R3456" i="9"/>
  <c r="H3456" i="9"/>
  <c r="I3456" i="9"/>
  <c r="F3456" i="9"/>
  <c r="U3455" i="9"/>
  <c r="S3455" i="9"/>
  <c r="R3455" i="9"/>
  <c r="I3455" i="9"/>
  <c r="P3455" i="9"/>
  <c r="AB3455" i="9" s="1"/>
  <c r="F3455" i="9"/>
  <c r="U3454" i="9"/>
  <c r="S3454" i="9"/>
  <c r="R3454" i="9"/>
  <c r="H3454" i="9"/>
  <c r="F3454" i="9"/>
  <c r="U3453" i="9"/>
  <c r="S3453" i="9"/>
  <c r="R3453" i="9"/>
  <c r="H3453" i="9"/>
  <c r="I3453" i="9"/>
  <c r="F3453" i="9"/>
  <c r="U3452" i="9"/>
  <c r="S3452" i="9"/>
  <c r="R3452" i="9"/>
  <c r="I3452" i="9"/>
  <c r="H3452" i="9"/>
  <c r="F3452" i="9"/>
  <c r="U3451" i="9"/>
  <c r="S3451" i="9"/>
  <c r="R3451" i="9"/>
  <c r="H3451" i="9"/>
  <c r="F3451" i="9"/>
  <c r="U3450" i="9"/>
  <c r="S3450" i="9"/>
  <c r="R3450" i="9"/>
  <c r="T3450" i="9" s="1"/>
  <c r="H3450" i="9"/>
  <c r="F3450" i="9"/>
  <c r="U3449" i="9"/>
  <c r="S3449" i="9"/>
  <c r="R3449" i="9"/>
  <c r="T3449" i="9" s="1"/>
  <c r="I3449" i="9"/>
  <c r="P3449" i="9"/>
  <c r="AB3449" i="9" s="1"/>
  <c r="F3449" i="9"/>
  <c r="U3448" i="9"/>
  <c r="T3448" i="9"/>
  <c r="S3448" i="9"/>
  <c r="R3448" i="9"/>
  <c r="H3448" i="9"/>
  <c r="F3448" i="9"/>
  <c r="U3447" i="9"/>
  <c r="S3447" i="9"/>
  <c r="R3447" i="9"/>
  <c r="I3447" i="9"/>
  <c r="H3447" i="9"/>
  <c r="F3447" i="9"/>
  <c r="U3446" i="9"/>
  <c r="S3446" i="9"/>
  <c r="R3446" i="9"/>
  <c r="I3446" i="9"/>
  <c r="P3446" i="9"/>
  <c r="AB3446" i="9" s="1"/>
  <c r="F3446" i="9"/>
  <c r="U3445" i="9"/>
  <c r="S3445" i="9"/>
  <c r="R3445" i="9"/>
  <c r="H3445" i="9"/>
  <c r="F3445" i="9"/>
  <c r="U3444" i="9"/>
  <c r="S3444" i="9"/>
  <c r="R3444" i="9"/>
  <c r="I3444" i="9"/>
  <c r="H3444" i="9"/>
  <c r="F3444" i="9"/>
  <c r="U3443" i="9"/>
  <c r="S3443" i="9"/>
  <c r="R3443" i="9"/>
  <c r="I3443" i="9"/>
  <c r="H3443" i="9"/>
  <c r="F3443" i="9"/>
  <c r="U3442" i="9"/>
  <c r="T3442" i="9"/>
  <c r="V3442" i="9" s="1"/>
  <c r="S3442" i="9"/>
  <c r="R3442" i="9"/>
  <c r="H3442" i="9"/>
  <c r="F3442" i="9"/>
  <c r="U3441" i="9"/>
  <c r="S3441" i="9"/>
  <c r="R3441" i="9"/>
  <c r="H3441" i="9"/>
  <c r="I3441" i="9"/>
  <c r="F3441" i="9"/>
  <c r="U3440" i="9"/>
  <c r="S3440" i="9"/>
  <c r="R3440" i="9"/>
  <c r="I3440" i="9"/>
  <c r="P3440" i="9"/>
  <c r="AB3440" i="9" s="1"/>
  <c r="F3440" i="9"/>
  <c r="U3439" i="9"/>
  <c r="S3439" i="9"/>
  <c r="R3439" i="9"/>
  <c r="T3439" i="9" s="1"/>
  <c r="I3439" i="9"/>
  <c r="P3439" i="9"/>
  <c r="AB3439" i="9" s="1"/>
  <c r="H3439" i="9"/>
  <c r="F3439" i="9"/>
  <c r="U3438" i="9"/>
  <c r="S3438" i="9"/>
  <c r="R3438" i="9"/>
  <c r="H3438" i="9"/>
  <c r="I3438" i="9"/>
  <c r="F3438" i="9"/>
  <c r="U3437" i="9"/>
  <c r="S3437" i="9"/>
  <c r="R3437" i="9"/>
  <c r="T3437" i="9" s="1"/>
  <c r="V3437" i="9" s="1"/>
  <c r="I3437" i="9"/>
  <c r="P3437" i="9"/>
  <c r="AB3437" i="9" s="1"/>
  <c r="F3437" i="9"/>
  <c r="U3436" i="9"/>
  <c r="S3436" i="9"/>
  <c r="T3436" i="9" s="1"/>
  <c r="R3436" i="9"/>
  <c r="I3436" i="9"/>
  <c r="F3436" i="9"/>
  <c r="U3435" i="9"/>
  <c r="S3435" i="9"/>
  <c r="R3435" i="9"/>
  <c r="I3435" i="9"/>
  <c r="H3435" i="9"/>
  <c r="F3435" i="9"/>
  <c r="U3434" i="9"/>
  <c r="S3434" i="9"/>
  <c r="R3434" i="9"/>
  <c r="I3434" i="9"/>
  <c r="F3434" i="9"/>
  <c r="U3433" i="9"/>
  <c r="T3433" i="9"/>
  <c r="S3433" i="9"/>
  <c r="R3433" i="9"/>
  <c r="I3433" i="9"/>
  <c r="F3433" i="9"/>
  <c r="U3432" i="9"/>
  <c r="S3432" i="9"/>
  <c r="R3432" i="9"/>
  <c r="I3432" i="9"/>
  <c r="H3432" i="9"/>
  <c r="F3432" i="9"/>
  <c r="U3431" i="9"/>
  <c r="S3431" i="9"/>
  <c r="R3431" i="9"/>
  <c r="I3431" i="9"/>
  <c r="H3431" i="9"/>
  <c r="F3431" i="9"/>
  <c r="U3430" i="9"/>
  <c r="S3430" i="9"/>
  <c r="R3430" i="9"/>
  <c r="I3430" i="9"/>
  <c r="H3430" i="9"/>
  <c r="F3430" i="9"/>
  <c r="U3429" i="9"/>
  <c r="S3429" i="9"/>
  <c r="R3429" i="9"/>
  <c r="I3429" i="9"/>
  <c r="H3429" i="9"/>
  <c r="F3429" i="9"/>
  <c r="U3428" i="9"/>
  <c r="S3428" i="9"/>
  <c r="R3428" i="9"/>
  <c r="I3428" i="9"/>
  <c r="F3428" i="9"/>
  <c r="U3427" i="9"/>
  <c r="S3427" i="9"/>
  <c r="T3427" i="9" s="1"/>
  <c r="V3427" i="9" s="1"/>
  <c r="R3427" i="9"/>
  <c r="I3427" i="9"/>
  <c r="F3427" i="9"/>
  <c r="U3426" i="9"/>
  <c r="S3426" i="9"/>
  <c r="R3426" i="9"/>
  <c r="I3426" i="9"/>
  <c r="H3426" i="9"/>
  <c r="F3426" i="9"/>
  <c r="U3425" i="9"/>
  <c r="S3425" i="9"/>
  <c r="R3425" i="9"/>
  <c r="I3425" i="9"/>
  <c r="H3425" i="9"/>
  <c r="F3425" i="9"/>
  <c r="AB3424" i="9"/>
  <c r="U3423" i="9"/>
  <c r="S3423" i="9"/>
  <c r="R3423" i="9"/>
  <c r="I3423" i="9"/>
  <c r="H3423" i="9"/>
  <c r="F3423" i="9"/>
  <c r="U3422" i="9"/>
  <c r="S3422" i="9"/>
  <c r="R3422" i="9"/>
  <c r="I3422" i="9"/>
  <c r="F3422" i="9"/>
  <c r="U3421" i="9"/>
  <c r="S3421" i="9"/>
  <c r="R3421" i="9"/>
  <c r="I3421" i="9"/>
  <c r="H3421" i="9"/>
  <c r="F3421" i="9"/>
  <c r="U3420" i="9"/>
  <c r="S3420" i="9"/>
  <c r="R3420" i="9"/>
  <c r="I3420" i="9"/>
  <c r="H3420" i="9"/>
  <c r="F3420" i="9"/>
  <c r="U3419" i="9"/>
  <c r="S3419" i="9"/>
  <c r="R3419" i="9"/>
  <c r="I3419" i="9"/>
  <c r="F3419" i="9"/>
  <c r="U3418" i="9"/>
  <c r="S3418" i="9"/>
  <c r="R3418" i="9"/>
  <c r="H3418" i="9"/>
  <c r="F3418" i="9"/>
  <c r="U3417" i="9"/>
  <c r="S3417" i="9"/>
  <c r="R3417" i="9"/>
  <c r="I3417" i="9"/>
  <c r="H3417" i="9"/>
  <c r="F3417" i="9"/>
  <c r="U3416" i="9"/>
  <c r="S3416" i="9"/>
  <c r="R3416" i="9"/>
  <c r="I3416" i="9"/>
  <c r="F3416" i="9"/>
  <c r="U3415" i="9"/>
  <c r="S3415" i="9"/>
  <c r="T3415" i="9" s="1"/>
  <c r="R3415" i="9"/>
  <c r="H3415" i="9"/>
  <c r="F3415" i="9"/>
  <c r="U3414" i="9"/>
  <c r="S3414" i="9"/>
  <c r="R3414" i="9"/>
  <c r="I3414" i="9"/>
  <c r="H3414" i="9"/>
  <c r="F3414" i="9"/>
  <c r="AB3413" i="9"/>
  <c r="U3412" i="9"/>
  <c r="S3412" i="9"/>
  <c r="R3412" i="9"/>
  <c r="I3412" i="9"/>
  <c r="H3412" i="9"/>
  <c r="F3412" i="9"/>
  <c r="U3411" i="9"/>
  <c r="S3411" i="9"/>
  <c r="T3411" i="9" s="1"/>
  <c r="V3411" i="9" s="1"/>
  <c r="R3411" i="9"/>
  <c r="I3411" i="9"/>
  <c r="H3411" i="9"/>
  <c r="F3411" i="9"/>
  <c r="U3410" i="9"/>
  <c r="S3410" i="9"/>
  <c r="R3410" i="9"/>
  <c r="I3410" i="9"/>
  <c r="H3410" i="9"/>
  <c r="F3410" i="9"/>
  <c r="U3409" i="9"/>
  <c r="S3409" i="9"/>
  <c r="R3409" i="9"/>
  <c r="I3409" i="9"/>
  <c r="H3409" i="9"/>
  <c r="F3409" i="9"/>
  <c r="U3408" i="9"/>
  <c r="S3408" i="9"/>
  <c r="R3408" i="9"/>
  <c r="I3408" i="9"/>
  <c r="H3408" i="9"/>
  <c r="F3408" i="9"/>
  <c r="U3407" i="9"/>
  <c r="S3407" i="9"/>
  <c r="R3407" i="9"/>
  <c r="I3407" i="9"/>
  <c r="F3407" i="9"/>
  <c r="U3406" i="9"/>
  <c r="S3406" i="9"/>
  <c r="T3406" i="9" s="1"/>
  <c r="R3406" i="9"/>
  <c r="I3406" i="9"/>
  <c r="H3406" i="9"/>
  <c r="F3406" i="9"/>
  <c r="U3405" i="9"/>
  <c r="S3405" i="9"/>
  <c r="R3405" i="9"/>
  <c r="H3405" i="9"/>
  <c r="I3405" i="9"/>
  <c r="F3405" i="9"/>
  <c r="U3404" i="9"/>
  <c r="S3404" i="9"/>
  <c r="R3404" i="9"/>
  <c r="I3404" i="9"/>
  <c r="H3404" i="9"/>
  <c r="F3404" i="9"/>
  <c r="AB3403" i="9"/>
  <c r="U3402" i="9"/>
  <c r="S3402" i="9"/>
  <c r="R3402" i="9"/>
  <c r="I3402" i="9"/>
  <c r="H3402" i="9"/>
  <c r="F3402" i="9"/>
  <c r="U3401" i="9"/>
  <c r="S3401" i="9"/>
  <c r="R3401" i="9"/>
  <c r="I3401" i="9"/>
  <c r="F3401" i="9"/>
  <c r="U3400" i="9"/>
  <c r="S3400" i="9"/>
  <c r="R3400" i="9"/>
  <c r="H3400" i="9"/>
  <c r="I3400" i="9"/>
  <c r="F3400" i="9"/>
  <c r="U3399" i="9"/>
  <c r="S3399" i="9"/>
  <c r="R3399" i="9"/>
  <c r="T3399" i="9" s="1"/>
  <c r="P3399" i="9"/>
  <c r="AB3399" i="9" s="1"/>
  <c r="H3399" i="9"/>
  <c r="F3399" i="9"/>
  <c r="U3398" i="9"/>
  <c r="S3398" i="9"/>
  <c r="R3398" i="9"/>
  <c r="I3398" i="9"/>
  <c r="F3398" i="9"/>
  <c r="U3397" i="9"/>
  <c r="S3397" i="9"/>
  <c r="R3397" i="9"/>
  <c r="I3397" i="9"/>
  <c r="P3397" i="9"/>
  <c r="AB3397" i="9" s="1"/>
  <c r="H3397" i="9"/>
  <c r="F3397" i="9"/>
  <c r="U3396" i="9"/>
  <c r="S3396" i="9"/>
  <c r="R3396" i="9"/>
  <c r="I3396" i="9"/>
  <c r="H3396" i="9"/>
  <c r="F3396" i="9"/>
  <c r="U3395" i="9"/>
  <c r="S3395" i="9"/>
  <c r="R3395" i="9"/>
  <c r="I3395" i="9"/>
  <c r="F3395" i="9"/>
  <c r="U3394" i="9"/>
  <c r="S3394" i="9"/>
  <c r="R3394" i="9"/>
  <c r="I3394" i="9"/>
  <c r="H3394" i="9"/>
  <c r="F3394" i="9"/>
  <c r="U3393" i="9"/>
  <c r="S3393" i="9"/>
  <c r="R3393" i="9"/>
  <c r="H3393" i="9"/>
  <c r="F3393" i="9"/>
  <c r="U3392" i="9"/>
  <c r="S3392" i="9"/>
  <c r="R3392" i="9"/>
  <c r="I3392" i="9"/>
  <c r="F3392" i="9"/>
  <c r="U3391" i="9"/>
  <c r="S3391" i="9"/>
  <c r="R3391" i="9"/>
  <c r="P3391" i="9"/>
  <c r="AB3391" i="9" s="1"/>
  <c r="H3391" i="9"/>
  <c r="F3391" i="9"/>
  <c r="U3390" i="9"/>
  <c r="S3390" i="9"/>
  <c r="R3390" i="9"/>
  <c r="P3390" i="9"/>
  <c r="AB3390" i="9" s="1"/>
  <c r="H3390" i="9"/>
  <c r="I3390" i="9"/>
  <c r="F3390" i="9"/>
  <c r="U3389" i="9"/>
  <c r="S3389" i="9"/>
  <c r="R3389" i="9"/>
  <c r="I3389" i="9"/>
  <c r="F3389" i="9"/>
  <c r="U3388" i="9"/>
  <c r="S3388" i="9"/>
  <c r="R3388" i="9"/>
  <c r="I3388" i="9"/>
  <c r="H3388" i="9"/>
  <c r="F3388" i="9"/>
  <c r="U3387" i="9"/>
  <c r="S3387" i="9"/>
  <c r="R3387" i="9"/>
  <c r="T3387" i="9" s="1"/>
  <c r="V3387" i="9" s="1"/>
  <c r="H3387" i="9"/>
  <c r="F3387" i="9"/>
  <c r="AB3386" i="9"/>
  <c r="AB3385" i="9"/>
  <c r="U3384" i="9"/>
  <c r="S3384" i="9"/>
  <c r="R3384" i="9"/>
  <c r="H3384" i="9"/>
  <c r="I3384" i="9"/>
  <c r="F3384" i="9"/>
  <c r="U3383" i="9"/>
  <c r="S3383" i="9"/>
  <c r="R3383" i="9"/>
  <c r="I3383" i="9"/>
  <c r="F3383" i="9"/>
  <c r="U3382" i="9"/>
  <c r="S3382" i="9"/>
  <c r="R3382" i="9"/>
  <c r="H3382" i="9"/>
  <c r="F3382" i="9"/>
  <c r="U3381" i="9"/>
  <c r="S3381" i="9"/>
  <c r="R3381" i="9"/>
  <c r="T3381" i="9" s="1"/>
  <c r="H3381" i="9"/>
  <c r="I3381" i="9"/>
  <c r="F3381" i="9"/>
  <c r="U3380" i="9"/>
  <c r="S3380" i="9"/>
  <c r="R3380" i="9"/>
  <c r="I3380" i="9"/>
  <c r="F3380" i="9"/>
  <c r="U3379" i="9"/>
  <c r="S3379" i="9"/>
  <c r="R3379" i="9"/>
  <c r="H3379" i="9"/>
  <c r="F3379" i="9"/>
  <c r="U3378" i="9"/>
  <c r="S3378" i="9"/>
  <c r="R3378" i="9"/>
  <c r="H3378" i="9"/>
  <c r="I3378" i="9"/>
  <c r="F3378" i="9"/>
  <c r="U3377" i="9"/>
  <c r="S3377" i="9"/>
  <c r="R3377" i="9"/>
  <c r="I3377" i="9"/>
  <c r="F3377" i="9"/>
  <c r="U3376" i="9"/>
  <c r="S3376" i="9"/>
  <c r="R3376" i="9"/>
  <c r="H3376" i="9"/>
  <c r="F3376" i="9"/>
  <c r="U3375" i="9"/>
  <c r="S3375" i="9"/>
  <c r="R3375" i="9"/>
  <c r="I3375" i="9"/>
  <c r="H3375" i="9"/>
  <c r="F3375" i="9"/>
  <c r="U3374" i="9"/>
  <c r="S3374" i="9"/>
  <c r="R3374" i="9"/>
  <c r="I3374" i="9"/>
  <c r="F3374" i="9"/>
  <c r="U3373" i="9"/>
  <c r="S3373" i="9"/>
  <c r="R3373" i="9"/>
  <c r="H3373" i="9"/>
  <c r="F3373" i="9"/>
  <c r="U3372" i="9"/>
  <c r="S3372" i="9"/>
  <c r="R3372" i="9"/>
  <c r="I3372" i="9"/>
  <c r="F3372" i="9"/>
  <c r="U3371" i="9"/>
  <c r="S3371" i="9"/>
  <c r="R3371" i="9"/>
  <c r="I3371" i="9"/>
  <c r="F3371" i="9"/>
  <c r="U3370" i="9"/>
  <c r="S3370" i="9"/>
  <c r="R3370" i="9"/>
  <c r="T3370" i="9" s="1"/>
  <c r="H3370" i="9"/>
  <c r="F3370" i="9"/>
  <c r="U3369" i="9"/>
  <c r="S3369" i="9"/>
  <c r="R3369" i="9"/>
  <c r="T3369" i="9" s="1"/>
  <c r="I3369" i="9"/>
  <c r="F3369" i="9"/>
  <c r="U3368" i="9"/>
  <c r="S3368" i="9"/>
  <c r="R3368" i="9"/>
  <c r="I3368" i="9"/>
  <c r="F3368" i="9"/>
  <c r="U3367" i="9"/>
  <c r="S3367" i="9"/>
  <c r="R3367" i="9"/>
  <c r="T3367" i="9" s="1"/>
  <c r="H3367" i="9"/>
  <c r="F3367" i="9"/>
  <c r="U3366" i="9"/>
  <c r="S3366" i="9"/>
  <c r="R3366" i="9"/>
  <c r="I3366" i="9"/>
  <c r="F3366" i="9"/>
  <c r="U3365" i="9"/>
  <c r="S3365" i="9"/>
  <c r="R3365" i="9"/>
  <c r="I3365" i="9"/>
  <c r="F3365" i="9"/>
  <c r="U3364" i="9"/>
  <c r="S3364" i="9"/>
  <c r="R3364" i="9"/>
  <c r="H3364" i="9"/>
  <c r="F3364" i="9"/>
  <c r="U3363" i="9"/>
  <c r="S3363" i="9"/>
  <c r="R3363" i="9"/>
  <c r="I3363" i="9"/>
  <c r="F3363" i="9"/>
  <c r="U3362" i="9"/>
  <c r="S3362" i="9"/>
  <c r="R3362" i="9"/>
  <c r="I3362" i="9"/>
  <c r="F3362" i="9"/>
  <c r="U3361" i="9"/>
  <c r="S3361" i="9"/>
  <c r="R3361" i="9"/>
  <c r="T3361" i="9" s="1"/>
  <c r="H3361" i="9"/>
  <c r="F3361" i="9"/>
  <c r="U3360" i="9"/>
  <c r="S3360" i="9"/>
  <c r="R3360" i="9"/>
  <c r="I3360" i="9"/>
  <c r="F3360" i="9"/>
  <c r="U3359" i="9"/>
  <c r="S3359" i="9"/>
  <c r="R3359" i="9"/>
  <c r="I3359" i="9"/>
  <c r="F3359" i="9"/>
  <c r="U3358" i="9"/>
  <c r="S3358" i="9"/>
  <c r="R3358" i="9"/>
  <c r="H3358" i="9"/>
  <c r="F3358" i="9"/>
  <c r="U3357" i="9"/>
  <c r="S3357" i="9"/>
  <c r="R3357" i="9"/>
  <c r="I3357" i="9"/>
  <c r="H3357" i="9"/>
  <c r="F3357" i="9"/>
  <c r="U3356" i="9"/>
  <c r="S3356" i="9"/>
  <c r="R3356" i="9"/>
  <c r="T3356" i="9" s="1"/>
  <c r="I3356" i="9"/>
  <c r="F3356" i="9"/>
  <c r="U3355" i="9"/>
  <c r="S3355" i="9"/>
  <c r="R3355" i="9"/>
  <c r="H3355" i="9"/>
  <c r="F3355" i="9"/>
  <c r="U3354" i="9"/>
  <c r="S3354" i="9"/>
  <c r="T3354" i="9" s="1"/>
  <c r="R3354" i="9"/>
  <c r="I3354" i="9"/>
  <c r="H3354" i="9"/>
  <c r="F3354" i="9"/>
  <c r="U3353" i="9"/>
  <c r="S3353" i="9"/>
  <c r="R3353" i="9"/>
  <c r="I3353" i="9"/>
  <c r="F3353" i="9"/>
  <c r="U3352" i="9"/>
  <c r="S3352" i="9"/>
  <c r="T3352" i="9" s="1"/>
  <c r="R3352" i="9"/>
  <c r="H3352" i="9"/>
  <c r="F3352" i="9"/>
  <c r="U3351" i="9"/>
  <c r="S3351" i="9"/>
  <c r="R3351" i="9"/>
  <c r="H3351" i="9"/>
  <c r="I3351" i="9"/>
  <c r="F3351" i="9"/>
  <c r="U3350" i="9"/>
  <c r="S3350" i="9"/>
  <c r="R3350" i="9"/>
  <c r="I3350" i="9"/>
  <c r="F3350" i="9"/>
  <c r="U3349" i="9"/>
  <c r="S3349" i="9"/>
  <c r="R3349" i="9"/>
  <c r="H3349" i="9"/>
  <c r="F3349" i="9"/>
  <c r="U3348" i="9"/>
  <c r="S3348" i="9"/>
  <c r="R3348" i="9"/>
  <c r="T3348" i="9" s="1"/>
  <c r="H3348" i="9"/>
  <c r="I3348" i="9"/>
  <c r="F3348" i="9"/>
  <c r="U3347" i="9"/>
  <c r="S3347" i="9"/>
  <c r="R3347" i="9"/>
  <c r="I3347" i="9"/>
  <c r="F3347" i="9"/>
  <c r="AB3346" i="9"/>
  <c r="U3345" i="9"/>
  <c r="S3345" i="9"/>
  <c r="R3345" i="9"/>
  <c r="I3345" i="9"/>
  <c r="P3345" i="9"/>
  <c r="AB3345" i="9" s="1"/>
  <c r="H3345" i="9"/>
  <c r="F3345" i="9"/>
  <c r="U3344" i="9"/>
  <c r="S3344" i="9"/>
  <c r="R3344" i="9"/>
  <c r="T3344" i="9" s="1"/>
  <c r="I3344" i="9"/>
  <c r="F3344" i="9"/>
  <c r="U3343" i="9"/>
  <c r="S3343" i="9"/>
  <c r="R3343" i="9"/>
  <c r="I3343" i="9"/>
  <c r="F3343" i="9"/>
  <c r="U3342" i="9"/>
  <c r="S3342" i="9"/>
  <c r="R3342" i="9"/>
  <c r="I3342" i="9"/>
  <c r="P3342" i="9"/>
  <c r="AB3342" i="9" s="1"/>
  <c r="H3342" i="9"/>
  <c r="F3342" i="9"/>
  <c r="U3341" i="9"/>
  <c r="S3341" i="9"/>
  <c r="R3341" i="9"/>
  <c r="I3341" i="9"/>
  <c r="H3341" i="9"/>
  <c r="F3341" i="9"/>
  <c r="U3340" i="9"/>
  <c r="S3340" i="9"/>
  <c r="R3340" i="9"/>
  <c r="I3340" i="9"/>
  <c r="F3340" i="9"/>
  <c r="U3339" i="9"/>
  <c r="S3339" i="9"/>
  <c r="R3339" i="9"/>
  <c r="H3339" i="9"/>
  <c r="F3339" i="9"/>
  <c r="U3338" i="9"/>
  <c r="S3338" i="9"/>
  <c r="R3338" i="9"/>
  <c r="I3338" i="9"/>
  <c r="H3338" i="9"/>
  <c r="F3338" i="9"/>
  <c r="U3337" i="9"/>
  <c r="S3337" i="9"/>
  <c r="R3337" i="9"/>
  <c r="I3337" i="9"/>
  <c r="H3337" i="9"/>
  <c r="F3337" i="9"/>
  <c r="U3336" i="9"/>
  <c r="S3336" i="9"/>
  <c r="R3336" i="9"/>
  <c r="T3336" i="9" s="1"/>
  <c r="V3336" i="9" s="1"/>
  <c r="I3336" i="9"/>
  <c r="H3336" i="9"/>
  <c r="F3336" i="9"/>
  <c r="U3335" i="9"/>
  <c r="S3335" i="9"/>
  <c r="R3335" i="9"/>
  <c r="I3335" i="9"/>
  <c r="F3335" i="9"/>
  <c r="AB3334" i="9"/>
  <c r="U3333" i="9"/>
  <c r="S3333" i="9"/>
  <c r="R3333" i="9"/>
  <c r="I3333" i="9"/>
  <c r="H3333" i="9"/>
  <c r="F3333" i="9"/>
  <c r="U3332" i="9"/>
  <c r="S3332" i="9"/>
  <c r="R3332" i="9"/>
  <c r="H3332" i="9"/>
  <c r="F3332" i="9"/>
  <c r="U3331" i="9"/>
  <c r="S3331" i="9"/>
  <c r="R3331" i="9"/>
  <c r="I3331" i="9"/>
  <c r="H3331" i="9"/>
  <c r="F3331" i="9"/>
  <c r="U3330" i="9"/>
  <c r="S3330" i="9"/>
  <c r="R3330" i="9"/>
  <c r="I3330" i="9"/>
  <c r="H3330" i="9"/>
  <c r="F3330" i="9"/>
  <c r="U3329" i="9"/>
  <c r="S3329" i="9"/>
  <c r="T3329" i="9" s="1"/>
  <c r="R3329" i="9"/>
  <c r="H3329" i="9"/>
  <c r="F3329" i="9"/>
  <c r="U3328" i="9"/>
  <c r="S3328" i="9"/>
  <c r="R3328" i="9"/>
  <c r="H3328" i="9"/>
  <c r="F3328" i="9"/>
  <c r="U3327" i="9"/>
  <c r="S3327" i="9"/>
  <c r="R3327" i="9"/>
  <c r="I3327" i="9"/>
  <c r="H3327" i="9"/>
  <c r="F3327" i="9"/>
  <c r="AB3326" i="9"/>
  <c r="U3325" i="9"/>
  <c r="S3325" i="9"/>
  <c r="R3325" i="9"/>
  <c r="H3325" i="9"/>
  <c r="F3325" i="9"/>
  <c r="U3324" i="9"/>
  <c r="S3324" i="9"/>
  <c r="R3324" i="9"/>
  <c r="I3324" i="9"/>
  <c r="H3324" i="9"/>
  <c r="F3324" i="9"/>
  <c r="U3323" i="9"/>
  <c r="S3323" i="9"/>
  <c r="R3323" i="9"/>
  <c r="I3323" i="9"/>
  <c r="F3323" i="9"/>
  <c r="U3322" i="9"/>
  <c r="S3322" i="9"/>
  <c r="T3322" i="9" s="1"/>
  <c r="R3322" i="9"/>
  <c r="I3322" i="9"/>
  <c r="F3322" i="9"/>
  <c r="U3321" i="9"/>
  <c r="S3321" i="9"/>
  <c r="R3321" i="9"/>
  <c r="I3321" i="9"/>
  <c r="F3321" i="9"/>
  <c r="U3320" i="9"/>
  <c r="S3320" i="9"/>
  <c r="R3320" i="9"/>
  <c r="H3320" i="9"/>
  <c r="F3320" i="9"/>
  <c r="U3319" i="9"/>
  <c r="T3319" i="9"/>
  <c r="V3319" i="9" s="1"/>
  <c r="S3319" i="9"/>
  <c r="R3319" i="9"/>
  <c r="H3319" i="9"/>
  <c r="F3319" i="9"/>
  <c r="U3318" i="9"/>
  <c r="S3318" i="9"/>
  <c r="R3318" i="9"/>
  <c r="H3318" i="9"/>
  <c r="F3318" i="9"/>
  <c r="U3317" i="9"/>
  <c r="S3317" i="9"/>
  <c r="R3317" i="9"/>
  <c r="H3317" i="9"/>
  <c r="F3317" i="9"/>
  <c r="U3316" i="9"/>
  <c r="S3316" i="9"/>
  <c r="R3316" i="9"/>
  <c r="H3316" i="9"/>
  <c r="F3316" i="9"/>
  <c r="U3315" i="9"/>
  <c r="S3315" i="9"/>
  <c r="R3315" i="9"/>
  <c r="H3315" i="9"/>
  <c r="I3315" i="9"/>
  <c r="F3315" i="9"/>
  <c r="U3314" i="9"/>
  <c r="S3314" i="9"/>
  <c r="R3314" i="9"/>
  <c r="I3314" i="9"/>
  <c r="F3314" i="9"/>
  <c r="U3313" i="9"/>
  <c r="T3313" i="9"/>
  <c r="S3313" i="9"/>
  <c r="R3313" i="9"/>
  <c r="I3313" i="9"/>
  <c r="F3313" i="9"/>
  <c r="U3312" i="9"/>
  <c r="S3312" i="9"/>
  <c r="R3312" i="9"/>
  <c r="I3312" i="9"/>
  <c r="F3312" i="9"/>
  <c r="U3311" i="9"/>
  <c r="S3311" i="9"/>
  <c r="R3311" i="9"/>
  <c r="H3311" i="9"/>
  <c r="F3311" i="9"/>
  <c r="U3310" i="9"/>
  <c r="T3310" i="9"/>
  <c r="V3310" i="9" s="1"/>
  <c r="S3310" i="9"/>
  <c r="R3310" i="9"/>
  <c r="I3310" i="9"/>
  <c r="H3310" i="9"/>
  <c r="F3310" i="9"/>
  <c r="U3309" i="9"/>
  <c r="S3309" i="9"/>
  <c r="R3309" i="9"/>
  <c r="T3309" i="9" s="1"/>
  <c r="V3309" i="9" s="1"/>
  <c r="I3309" i="9"/>
  <c r="H3309" i="9"/>
  <c r="F3309" i="9"/>
  <c r="U3308" i="9"/>
  <c r="S3308" i="9"/>
  <c r="T3308" i="9" s="1"/>
  <c r="R3308" i="9"/>
  <c r="I3308" i="9"/>
  <c r="H3308" i="9"/>
  <c r="F3308" i="9"/>
  <c r="U3307" i="9"/>
  <c r="S3307" i="9"/>
  <c r="R3307" i="9"/>
  <c r="I3307" i="9"/>
  <c r="H3307" i="9"/>
  <c r="F3307" i="9"/>
  <c r="U3306" i="9"/>
  <c r="S3306" i="9"/>
  <c r="R3306" i="9"/>
  <c r="P3306" i="9"/>
  <c r="AB3306" i="9" s="1"/>
  <c r="I3306" i="9"/>
  <c r="H3306" i="9"/>
  <c r="F3306" i="9"/>
  <c r="U3305" i="9"/>
  <c r="S3305" i="9"/>
  <c r="R3305" i="9"/>
  <c r="I3305" i="9"/>
  <c r="F3305" i="9"/>
  <c r="U3304" i="9"/>
  <c r="S3304" i="9"/>
  <c r="R3304" i="9"/>
  <c r="I3304" i="9"/>
  <c r="F3304" i="9"/>
  <c r="U3303" i="9"/>
  <c r="S3303" i="9"/>
  <c r="R3303" i="9"/>
  <c r="I3303" i="9"/>
  <c r="F3303" i="9"/>
  <c r="U3302" i="9"/>
  <c r="S3302" i="9"/>
  <c r="R3302" i="9"/>
  <c r="H3302" i="9"/>
  <c r="F3302" i="9"/>
  <c r="U3301" i="9"/>
  <c r="S3301" i="9"/>
  <c r="R3301" i="9"/>
  <c r="I3301" i="9"/>
  <c r="H3301" i="9"/>
  <c r="F3301" i="9"/>
  <c r="U3300" i="9"/>
  <c r="S3300" i="9"/>
  <c r="R3300" i="9"/>
  <c r="I3300" i="9"/>
  <c r="H3300" i="9"/>
  <c r="F3300" i="9"/>
  <c r="U3299" i="9"/>
  <c r="S3299" i="9"/>
  <c r="R3299" i="9"/>
  <c r="I3299" i="9"/>
  <c r="H3299" i="9"/>
  <c r="F3299" i="9"/>
  <c r="U3298" i="9"/>
  <c r="S3298" i="9"/>
  <c r="R3298" i="9"/>
  <c r="P3298" i="9"/>
  <c r="AB3298" i="9" s="1"/>
  <c r="H3298" i="9"/>
  <c r="I3298" i="9"/>
  <c r="F3298" i="9"/>
  <c r="U3297" i="9"/>
  <c r="S3297" i="9"/>
  <c r="R3297" i="9"/>
  <c r="I3297" i="9"/>
  <c r="F3297" i="9"/>
  <c r="U3296" i="9"/>
  <c r="S3296" i="9"/>
  <c r="R3296" i="9"/>
  <c r="T3296" i="9" s="1"/>
  <c r="I3296" i="9"/>
  <c r="H3296" i="9"/>
  <c r="F3296" i="9"/>
  <c r="U3295" i="9"/>
  <c r="S3295" i="9"/>
  <c r="R3295" i="9"/>
  <c r="I3295" i="9"/>
  <c r="H3295" i="9"/>
  <c r="F3295" i="9"/>
  <c r="U3294" i="9"/>
  <c r="S3294" i="9"/>
  <c r="R3294" i="9"/>
  <c r="I3294" i="9"/>
  <c r="F3294" i="9"/>
  <c r="U3293" i="9"/>
  <c r="S3293" i="9"/>
  <c r="R3293" i="9"/>
  <c r="H3293" i="9"/>
  <c r="I3293" i="9"/>
  <c r="F3293" i="9"/>
  <c r="U3292" i="9"/>
  <c r="S3292" i="9"/>
  <c r="R3292" i="9"/>
  <c r="T3292" i="9" s="1"/>
  <c r="I3292" i="9"/>
  <c r="F3292" i="9"/>
  <c r="U3291" i="9"/>
  <c r="S3291" i="9"/>
  <c r="R3291" i="9"/>
  <c r="I3291" i="9"/>
  <c r="H3291" i="9"/>
  <c r="F3291" i="9"/>
  <c r="U3290" i="9"/>
  <c r="S3290" i="9"/>
  <c r="R3290" i="9"/>
  <c r="H3290" i="9"/>
  <c r="F3290" i="9"/>
  <c r="U3289" i="9"/>
  <c r="S3289" i="9"/>
  <c r="R3289" i="9"/>
  <c r="H3289" i="9"/>
  <c r="F3289" i="9"/>
  <c r="U3288" i="9"/>
  <c r="S3288" i="9"/>
  <c r="R3288" i="9"/>
  <c r="I3288" i="9"/>
  <c r="F3288" i="9"/>
  <c r="U3287" i="9"/>
  <c r="S3287" i="9"/>
  <c r="R3287" i="9"/>
  <c r="H3287" i="9"/>
  <c r="I3287" i="9"/>
  <c r="F3287" i="9"/>
  <c r="U3286" i="9"/>
  <c r="S3286" i="9"/>
  <c r="R3286" i="9"/>
  <c r="I3286" i="9"/>
  <c r="F3286" i="9"/>
  <c r="U3285" i="9"/>
  <c r="S3285" i="9"/>
  <c r="T3285" i="9" s="1"/>
  <c r="R3285" i="9"/>
  <c r="I3285" i="9"/>
  <c r="F3285" i="9"/>
  <c r="U3284" i="9"/>
  <c r="S3284" i="9"/>
  <c r="R3284" i="9"/>
  <c r="I3284" i="9"/>
  <c r="H3284" i="9"/>
  <c r="F3284" i="9"/>
  <c r="U3283" i="9"/>
  <c r="S3283" i="9"/>
  <c r="R3283" i="9"/>
  <c r="H3283" i="9"/>
  <c r="F3283" i="9"/>
  <c r="U3282" i="9"/>
  <c r="S3282" i="9"/>
  <c r="T3282" i="9" s="1"/>
  <c r="R3282" i="9"/>
  <c r="I3282" i="9"/>
  <c r="F3282" i="9"/>
  <c r="U3281" i="9"/>
  <c r="S3281" i="9"/>
  <c r="R3281" i="9"/>
  <c r="P3281" i="9"/>
  <c r="AB3281" i="9" s="1"/>
  <c r="H3281" i="9"/>
  <c r="F3281" i="9"/>
  <c r="U3280" i="9"/>
  <c r="S3280" i="9"/>
  <c r="R3280" i="9"/>
  <c r="H3280" i="9"/>
  <c r="F3280" i="9"/>
  <c r="U3279" i="9"/>
  <c r="S3279" i="9"/>
  <c r="R3279" i="9"/>
  <c r="T3279" i="9" s="1"/>
  <c r="I3279" i="9"/>
  <c r="F3279" i="9"/>
  <c r="U3278" i="9"/>
  <c r="S3278" i="9"/>
  <c r="R3278" i="9"/>
  <c r="P3278" i="9"/>
  <c r="AB3278" i="9" s="1"/>
  <c r="H3278" i="9"/>
  <c r="I3278" i="9"/>
  <c r="F3278" i="9"/>
  <c r="U3277" i="9"/>
  <c r="S3277" i="9"/>
  <c r="T3277" i="9" s="1"/>
  <c r="R3277" i="9"/>
  <c r="I3277" i="9"/>
  <c r="H3277" i="9"/>
  <c r="F3277" i="9"/>
  <c r="U3276" i="9"/>
  <c r="S3276" i="9"/>
  <c r="R3276" i="9"/>
  <c r="T3276" i="9" s="1"/>
  <c r="I3276" i="9"/>
  <c r="F3276" i="9"/>
  <c r="U3275" i="9"/>
  <c r="S3275" i="9"/>
  <c r="R3275" i="9"/>
  <c r="H3275" i="9"/>
  <c r="I3275" i="9"/>
  <c r="F3275" i="9"/>
  <c r="U3274" i="9"/>
  <c r="S3274" i="9"/>
  <c r="R3274" i="9"/>
  <c r="H3274" i="9"/>
  <c r="F3274" i="9"/>
  <c r="U3273" i="9"/>
  <c r="S3273" i="9"/>
  <c r="R3273" i="9"/>
  <c r="T3273" i="9" s="1"/>
  <c r="I3273" i="9"/>
  <c r="F3273" i="9"/>
  <c r="U3272" i="9"/>
  <c r="S3272" i="9"/>
  <c r="R3272" i="9"/>
  <c r="H3272" i="9"/>
  <c r="F3272" i="9"/>
  <c r="U3271" i="9"/>
  <c r="S3271" i="9"/>
  <c r="T3271" i="9" s="1"/>
  <c r="R3271" i="9"/>
  <c r="H3271" i="9"/>
  <c r="F3271" i="9"/>
  <c r="U3270" i="9"/>
  <c r="S3270" i="9"/>
  <c r="R3270" i="9"/>
  <c r="I3270" i="9"/>
  <c r="F3270" i="9"/>
  <c r="U3269" i="9"/>
  <c r="S3269" i="9"/>
  <c r="R3269" i="9"/>
  <c r="H3269" i="9"/>
  <c r="I3269" i="9"/>
  <c r="F3269" i="9"/>
  <c r="U3268" i="9"/>
  <c r="S3268" i="9"/>
  <c r="R3268" i="9"/>
  <c r="I3268" i="9"/>
  <c r="H3268" i="9"/>
  <c r="F3268" i="9"/>
  <c r="U3267" i="9"/>
  <c r="S3267" i="9"/>
  <c r="R3267" i="9"/>
  <c r="I3267" i="9"/>
  <c r="F3267" i="9"/>
  <c r="U3266" i="9"/>
  <c r="S3266" i="9"/>
  <c r="R3266" i="9"/>
  <c r="H3266" i="9"/>
  <c r="F3266" i="9"/>
  <c r="U3265" i="9"/>
  <c r="S3265" i="9"/>
  <c r="T3265" i="9" s="1"/>
  <c r="R3265" i="9"/>
  <c r="I3265" i="9"/>
  <c r="H3265" i="9"/>
  <c r="F3265" i="9"/>
  <c r="AB3264" i="9"/>
  <c r="U3263" i="9"/>
  <c r="S3263" i="9"/>
  <c r="R3263" i="9"/>
  <c r="I3263" i="9"/>
  <c r="H3263" i="9"/>
  <c r="F3263" i="9"/>
  <c r="U3262" i="9"/>
  <c r="S3262" i="9"/>
  <c r="R3262" i="9"/>
  <c r="H3262" i="9"/>
  <c r="F3262" i="9"/>
  <c r="U3261" i="9"/>
  <c r="S3261" i="9"/>
  <c r="R3261" i="9"/>
  <c r="I3261" i="9"/>
  <c r="H3261" i="9"/>
  <c r="F3261" i="9"/>
  <c r="U3260" i="9"/>
  <c r="S3260" i="9"/>
  <c r="R3260" i="9"/>
  <c r="I3260" i="9"/>
  <c r="H3260" i="9"/>
  <c r="F3260" i="9"/>
  <c r="U3259" i="9"/>
  <c r="S3259" i="9"/>
  <c r="R3259" i="9"/>
  <c r="H3259" i="9"/>
  <c r="F3259" i="9"/>
  <c r="U3258" i="9"/>
  <c r="S3258" i="9"/>
  <c r="R3258" i="9"/>
  <c r="H3258" i="9"/>
  <c r="F3258" i="9"/>
  <c r="U3257" i="9"/>
  <c r="S3257" i="9"/>
  <c r="R3257" i="9"/>
  <c r="I3257" i="9"/>
  <c r="H3257" i="9"/>
  <c r="F3257" i="9"/>
  <c r="U3256" i="9"/>
  <c r="S3256" i="9"/>
  <c r="R3256" i="9"/>
  <c r="H3256" i="9"/>
  <c r="F3256" i="9"/>
  <c r="AB3255" i="9"/>
  <c r="U3254" i="9"/>
  <c r="S3254" i="9"/>
  <c r="R3254" i="9"/>
  <c r="T3254" i="9" s="1"/>
  <c r="P3254" i="9"/>
  <c r="AB3254" i="9" s="1"/>
  <c r="H3254" i="9"/>
  <c r="I3254" i="9"/>
  <c r="F3254" i="9"/>
  <c r="U3253" i="9"/>
  <c r="S3253" i="9"/>
  <c r="T3253" i="9" s="1"/>
  <c r="R3253" i="9"/>
  <c r="I3253" i="9"/>
  <c r="H3253" i="9"/>
  <c r="F3253" i="9"/>
  <c r="U3252" i="9"/>
  <c r="S3252" i="9"/>
  <c r="R3252" i="9"/>
  <c r="I3252" i="9"/>
  <c r="F3252" i="9"/>
  <c r="U3251" i="9"/>
  <c r="S3251" i="9"/>
  <c r="R3251" i="9"/>
  <c r="I3251" i="9"/>
  <c r="H3251" i="9"/>
  <c r="F3251" i="9"/>
  <c r="U3250" i="9"/>
  <c r="S3250" i="9"/>
  <c r="R3250" i="9"/>
  <c r="P3250" i="9"/>
  <c r="AB3250" i="9" s="1"/>
  <c r="H3250" i="9"/>
  <c r="F3250" i="9"/>
  <c r="U3249" i="9"/>
  <c r="S3249" i="9"/>
  <c r="R3249" i="9"/>
  <c r="I3249" i="9"/>
  <c r="F3249" i="9"/>
  <c r="U3248" i="9"/>
  <c r="S3248" i="9"/>
  <c r="R3248" i="9"/>
  <c r="I3248" i="9"/>
  <c r="H3248" i="9"/>
  <c r="F3248" i="9"/>
  <c r="U3247" i="9"/>
  <c r="S3247" i="9"/>
  <c r="R3247" i="9"/>
  <c r="H3247" i="9"/>
  <c r="I3247" i="9"/>
  <c r="F3247" i="9"/>
  <c r="U3246" i="9"/>
  <c r="S3246" i="9"/>
  <c r="T3246" i="9" s="1"/>
  <c r="R3246" i="9"/>
  <c r="I3246" i="9"/>
  <c r="F3246" i="9"/>
  <c r="U3245" i="9"/>
  <c r="S3245" i="9"/>
  <c r="R3245" i="9"/>
  <c r="P3245" i="9"/>
  <c r="AB3245" i="9" s="1"/>
  <c r="H3245" i="9"/>
  <c r="F3245" i="9"/>
  <c r="U3244" i="9"/>
  <c r="S3244" i="9"/>
  <c r="R3244" i="9"/>
  <c r="I3244" i="9"/>
  <c r="H3244" i="9"/>
  <c r="F3244" i="9"/>
  <c r="U3243" i="9"/>
  <c r="S3243" i="9"/>
  <c r="R3243" i="9"/>
  <c r="T3243" i="9" s="1"/>
  <c r="I3243" i="9"/>
  <c r="H3243" i="9"/>
  <c r="F3243" i="9"/>
  <c r="U3242" i="9"/>
  <c r="S3242" i="9"/>
  <c r="R3242" i="9"/>
  <c r="I3242" i="9"/>
  <c r="H3242" i="9"/>
  <c r="F3242" i="9"/>
  <c r="AB3241" i="9"/>
  <c r="U3240" i="9"/>
  <c r="S3240" i="9"/>
  <c r="R3240" i="9"/>
  <c r="P3240" i="9"/>
  <c r="AB3240" i="9" s="1"/>
  <c r="H3240" i="9"/>
  <c r="F3240" i="9"/>
  <c r="U3239" i="9"/>
  <c r="S3239" i="9"/>
  <c r="R3239" i="9"/>
  <c r="T3239" i="9" s="1"/>
  <c r="I3239" i="9"/>
  <c r="F3239" i="9"/>
  <c r="AB3238" i="9"/>
  <c r="U3237" i="9"/>
  <c r="S3237" i="9"/>
  <c r="T3237" i="9" s="1"/>
  <c r="R3237" i="9"/>
  <c r="I3237" i="9"/>
  <c r="F3237" i="9"/>
  <c r="U3236" i="9"/>
  <c r="S3236" i="9"/>
  <c r="R3236" i="9"/>
  <c r="I3236" i="9"/>
  <c r="F3236" i="9"/>
  <c r="U3235" i="9"/>
  <c r="S3235" i="9"/>
  <c r="R3235" i="9"/>
  <c r="I3235" i="9"/>
  <c r="H3235" i="9"/>
  <c r="F3235" i="9"/>
  <c r="U3234" i="9"/>
  <c r="S3234" i="9"/>
  <c r="R3234" i="9"/>
  <c r="I3234" i="9"/>
  <c r="H3234" i="9"/>
  <c r="F3234" i="9"/>
  <c r="U3233" i="9"/>
  <c r="S3233" i="9"/>
  <c r="R3233" i="9"/>
  <c r="P3233" i="9"/>
  <c r="AB3233" i="9" s="1"/>
  <c r="H3233" i="9"/>
  <c r="F3233" i="9"/>
  <c r="U3232" i="9"/>
  <c r="S3232" i="9"/>
  <c r="R3232" i="9"/>
  <c r="I3232" i="9"/>
  <c r="P3232" i="9"/>
  <c r="AB3232" i="9" s="1"/>
  <c r="F3232" i="9"/>
  <c r="U3231" i="9"/>
  <c r="S3231" i="9"/>
  <c r="R3231" i="9"/>
  <c r="I3231" i="9"/>
  <c r="H3231" i="9"/>
  <c r="F3231" i="9"/>
  <c r="U3230" i="9"/>
  <c r="S3230" i="9"/>
  <c r="R3230" i="9"/>
  <c r="I3230" i="9"/>
  <c r="H3230" i="9"/>
  <c r="F3230" i="9"/>
  <c r="U3229" i="9"/>
  <c r="S3229" i="9"/>
  <c r="R3229" i="9"/>
  <c r="I3229" i="9"/>
  <c r="H3229" i="9"/>
  <c r="F3229" i="9"/>
  <c r="AB3228" i="9"/>
  <c r="U3227" i="9"/>
  <c r="T3227" i="9"/>
  <c r="S3227" i="9"/>
  <c r="R3227" i="9"/>
  <c r="I3227" i="9"/>
  <c r="F3227" i="9"/>
  <c r="U3226" i="9"/>
  <c r="S3226" i="9"/>
  <c r="R3226" i="9"/>
  <c r="H3226" i="9"/>
  <c r="F3226" i="9"/>
  <c r="U3225" i="9"/>
  <c r="S3225" i="9"/>
  <c r="R3225" i="9"/>
  <c r="H3225" i="9"/>
  <c r="F3225" i="9"/>
  <c r="U3224" i="9"/>
  <c r="T3224" i="9"/>
  <c r="S3224" i="9"/>
  <c r="R3224" i="9"/>
  <c r="I3224" i="9"/>
  <c r="P3224" i="9"/>
  <c r="AB3224" i="9" s="1"/>
  <c r="F3224" i="9"/>
  <c r="U3223" i="9"/>
  <c r="S3223" i="9"/>
  <c r="R3223" i="9"/>
  <c r="H3223" i="9"/>
  <c r="F3223" i="9"/>
  <c r="U3222" i="9"/>
  <c r="S3222" i="9"/>
  <c r="R3222" i="9"/>
  <c r="H3222" i="9"/>
  <c r="F3222" i="9"/>
  <c r="U3221" i="9"/>
  <c r="S3221" i="9"/>
  <c r="R3221" i="9"/>
  <c r="I3221" i="9"/>
  <c r="P3221" i="9"/>
  <c r="AB3221" i="9" s="1"/>
  <c r="F3221" i="9"/>
  <c r="U3220" i="9"/>
  <c r="S3220" i="9"/>
  <c r="R3220" i="9"/>
  <c r="H3220" i="9"/>
  <c r="F3220" i="9"/>
  <c r="U3219" i="9"/>
  <c r="S3219" i="9"/>
  <c r="R3219" i="9"/>
  <c r="I3219" i="9"/>
  <c r="H3219" i="9"/>
  <c r="F3219" i="9"/>
  <c r="U3218" i="9"/>
  <c r="S3218" i="9"/>
  <c r="R3218" i="9"/>
  <c r="T3218" i="9" s="1"/>
  <c r="V3218" i="9" s="1"/>
  <c r="I3218" i="9"/>
  <c r="F3218" i="9"/>
  <c r="U3217" i="9"/>
  <c r="S3217" i="9"/>
  <c r="R3217" i="9"/>
  <c r="H3217" i="9"/>
  <c r="F3217" i="9"/>
  <c r="U3216" i="9"/>
  <c r="S3216" i="9"/>
  <c r="R3216" i="9"/>
  <c r="I3216" i="9"/>
  <c r="H3216" i="9"/>
  <c r="F3216" i="9"/>
  <c r="U3215" i="9"/>
  <c r="S3215" i="9"/>
  <c r="R3215" i="9"/>
  <c r="T3215" i="9" s="1"/>
  <c r="V3215" i="9" s="1"/>
  <c r="I3215" i="9"/>
  <c r="H3215" i="9"/>
  <c r="F3215" i="9"/>
  <c r="U3214" i="9"/>
  <c r="S3214" i="9"/>
  <c r="T3214" i="9" s="1"/>
  <c r="R3214" i="9"/>
  <c r="H3214" i="9"/>
  <c r="F3214" i="9"/>
  <c r="U3213" i="9"/>
  <c r="S3213" i="9"/>
  <c r="R3213" i="9"/>
  <c r="I3213" i="9"/>
  <c r="P3213" i="9"/>
  <c r="AB3213" i="9" s="1"/>
  <c r="F3213" i="9"/>
  <c r="U3212" i="9"/>
  <c r="S3212" i="9"/>
  <c r="R3212" i="9"/>
  <c r="I3212" i="9"/>
  <c r="H3212" i="9"/>
  <c r="F3212" i="9"/>
  <c r="U3211" i="9"/>
  <c r="S3211" i="9"/>
  <c r="R3211" i="9"/>
  <c r="H3211" i="9"/>
  <c r="F3211" i="9"/>
  <c r="U3210" i="9"/>
  <c r="S3210" i="9"/>
  <c r="R3210" i="9"/>
  <c r="I3210" i="9"/>
  <c r="P3210" i="9"/>
  <c r="AB3210" i="9" s="1"/>
  <c r="F3210" i="9"/>
  <c r="U3209" i="9"/>
  <c r="S3209" i="9"/>
  <c r="R3209" i="9"/>
  <c r="I3209" i="9"/>
  <c r="H3209" i="9"/>
  <c r="F3209" i="9"/>
  <c r="U3208" i="9"/>
  <c r="S3208" i="9"/>
  <c r="R3208" i="9"/>
  <c r="T3208" i="9" s="1"/>
  <c r="V3208" i="9" s="1"/>
  <c r="H3208" i="9"/>
  <c r="F3208" i="9"/>
  <c r="U3207" i="9"/>
  <c r="S3207" i="9"/>
  <c r="R3207" i="9"/>
  <c r="I3207" i="9"/>
  <c r="H3207" i="9"/>
  <c r="F3207" i="9"/>
  <c r="U3206" i="9"/>
  <c r="S3206" i="9"/>
  <c r="R3206" i="9"/>
  <c r="I3206" i="9"/>
  <c r="H3206" i="9"/>
  <c r="F3206" i="9"/>
  <c r="AB3205" i="9"/>
  <c r="U3204" i="9"/>
  <c r="S3204" i="9"/>
  <c r="R3204" i="9"/>
  <c r="I3204" i="9"/>
  <c r="F3204" i="9"/>
  <c r="U3203" i="9"/>
  <c r="S3203" i="9"/>
  <c r="R3203" i="9"/>
  <c r="I3203" i="9"/>
  <c r="H3203" i="9"/>
  <c r="F3203" i="9"/>
  <c r="U3202" i="9"/>
  <c r="S3202" i="9"/>
  <c r="R3202" i="9"/>
  <c r="P3202" i="9"/>
  <c r="AB3202" i="9" s="1"/>
  <c r="H3202" i="9"/>
  <c r="F3202" i="9"/>
  <c r="AB3201" i="9"/>
  <c r="U3200" i="9"/>
  <c r="S3200" i="9"/>
  <c r="R3200" i="9"/>
  <c r="I3200" i="9"/>
  <c r="H3200" i="9"/>
  <c r="F3200" i="9"/>
  <c r="U3199" i="9"/>
  <c r="S3199" i="9"/>
  <c r="R3199" i="9"/>
  <c r="T3199" i="9" s="1"/>
  <c r="H3199" i="9"/>
  <c r="F3199" i="9"/>
  <c r="U3198" i="9"/>
  <c r="S3198" i="9"/>
  <c r="R3198" i="9"/>
  <c r="I3198" i="9"/>
  <c r="H3198" i="9"/>
  <c r="F3198" i="9"/>
  <c r="U3197" i="9"/>
  <c r="S3197" i="9"/>
  <c r="R3197" i="9"/>
  <c r="T3197" i="9" s="1"/>
  <c r="V3197" i="9" s="1"/>
  <c r="I3197" i="9"/>
  <c r="F3197" i="9"/>
  <c r="U3196" i="9"/>
  <c r="S3196" i="9"/>
  <c r="R3196" i="9"/>
  <c r="T3196" i="9" s="1"/>
  <c r="H3196" i="9"/>
  <c r="F3196" i="9"/>
  <c r="U3195" i="9"/>
  <c r="S3195" i="9"/>
  <c r="R3195" i="9"/>
  <c r="I3195" i="9"/>
  <c r="H3195" i="9"/>
  <c r="F3195" i="9"/>
  <c r="U3194" i="9"/>
  <c r="S3194" i="9"/>
  <c r="R3194" i="9"/>
  <c r="I3194" i="9"/>
  <c r="F3194" i="9"/>
  <c r="U3193" i="9"/>
  <c r="S3193" i="9"/>
  <c r="R3193" i="9"/>
  <c r="H3193" i="9"/>
  <c r="F3193" i="9"/>
  <c r="U3192" i="9"/>
  <c r="S3192" i="9"/>
  <c r="R3192" i="9"/>
  <c r="I3192" i="9"/>
  <c r="H3192" i="9"/>
  <c r="F3192" i="9"/>
  <c r="U3191" i="9"/>
  <c r="S3191" i="9"/>
  <c r="R3191" i="9"/>
  <c r="T3191" i="9" s="1"/>
  <c r="V3191" i="9" s="1"/>
  <c r="I3191" i="9"/>
  <c r="H3191" i="9"/>
  <c r="F3191" i="9"/>
  <c r="U3190" i="9"/>
  <c r="S3190" i="9"/>
  <c r="R3190" i="9"/>
  <c r="H3190" i="9"/>
  <c r="F3190" i="9"/>
  <c r="U3189" i="9"/>
  <c r="S3189" i="9"/>
  <c r="R3189" i="9"/>
  <c r="I3189" i="9"/>
  <c r="H3189" i="9"/>
  <c r="J3189" i="9" s="1"/>
  <c r="F3189" i="9"/>
  <c r="AB3188" i="9"/>
  <c r="U3187" i="9"/>
  <c r="S3187" i="9"/>
  <c r="R3187" i="9"/>
  <c r="I3187" i="9"/>
  <c r="F3187" i="9"/>
  <c r="U3186" i="9"/>
  <c r="S3186" i="9"/>
  <c r="R3186" i="9"/>
  <c r="I3186" i="9"/>
  <c r="F3186" i="9"/>
  <c r="U3185" i="9"/>
  <c r="S3185" i="9"/>
  <c r="R3185" i="9"/>
  <c r="H3185" i="9"/>
  <c r="I3185" i="9"/>
  <c r="F3185" i="9"/>
  <c r="U3184" i="9"/>
  <c r="S3184" i="9"/>
  <c r="R3184" i="9"/>
  <c r="H3184" i="9"/>
  <c r="F3184" i="9"/>
  <c r="U3183" i="9"/>
  <c r="S3183" i="9"/>
  <c r="R3183" i="9"/>
  <c r="I3183" i="9"/>
  <c r="F3183" i="9"/>
  <c r="U3182" i="9"/>
  <c r="S3182" i="9"/>
  <c r="R3182" i="9"/>
  <c r="I3182" i="9"/>
  <c r="F3182" i="9"/>
  <c r="U3181" i="9"/>
  <c r="S3181" i="9"/>
  <c r="R3181" i="9"/>
  <c r="P3181" i="9"/>
  <c r="AB3181" i="9" s="1"/>
  <c r="I3181" i="9"/>
  <c r="H3181" i="9"/>
  <c r="F3181" i="9"/>
  <c r="U3180" i="9"/>
  <c r="S3180" i="9"/>
  <c r="R3180" i="9"/>
  <c r="I3180" i="9"/>
  <c r="F3180" i="9"/>
  <c r="U3179" i="9"/>
  <c r="S3179" i="9"/>
  <c r="R3179" i="9"/>
  <c r="H3179" i="9"/>
  <c r="F3179" i="9"/>
  <c r="U3178" i="9"/>
  <c r="S3178" i="9"/>
  <c r="R3178" i="9"/>
  <c r="H3178" i="9"/>
  <c r="I3178" i="9"/>
  <c r="F3178" i="9"/>
  <c r="U3177" i="9"/>
  <c r="S3177" i="9"/>
  <c r="R3177" i="9"/>
  <c r="I3177" i="9"/>
  <c r="F3177" i="9"/>
  <c r="U3176" i="9"/>
  <c r="S3176" i="9"/>
  <c r="R3176" i="9"/>
  <c r="I3176" i="9"/>
  <c r="H3176" i="9"/>
  <c r="F3176" i="9"/>
  <c r="U3175" i="9"/>
  <c r="S3175" i="9"/>
  <c r="T3175" i="9" s="1"/>
  <c r="V3175" i="9" s="1"/>
  <c r="R3175" i="9"/>
  <c r="I3175" i="9"/>
  <c r="F3175" i="9"/>
  <c r="AB3174" i="9"/>
  <c r="U3173" i="9"/>
  <c r="S3173" i="9"/>
  <c r="R3173" i="9"/>
  <c r="I3173" i="9"/>
  <c r="H3173" i="9"/>
  <c r="F3173" i="9"/>
  <c r="U3172" i="9"/>
  <c r="S3172" i="9"/>
  <c r="R3172" i="9"/>
  <c r="P3172" i="9"/>
  <c r="AB3172" i="9" s="1"/>
  <c r="H3172" i="9"/>
  <c r="F3172" i="9"/>
  <c r="U3171" i="9"/>
  <c r="S3171" i="9"/>
  <c r="R3171" i="9"/>
  <c r="T3171" i="9" s="1"/>
  <c r="V3171" i="9" s="1"/>
  <c r="I3171" i="9"/>
  <c r="H3171" i="9"/>
  <c r="F3171" i="9"/>
  <c r="U3170" i="9"/>
  <c r="T3170" i="9"/>
  <c r="S3170" i="9"/>
  <c r="R3170" i="9"/>
  <c r="I3170" i="9"/>
  <c r="H3170" i="9"/>
  <c r="F3170" i="9"/>
  <c r="U3169" i="9"/>
  <c r="S3169" i="9"/>
  <c r="R3169" i="9"/>
  <c r="P3169" i="9"/>
  <c r="AB3169" i="9" s="1"/>
  <c r="H3169" i="9"/>
  <c r="F3169" i="9"/>
  <c r="U3168" i="9"/>
  <c r="S3168" i="9"/>
  <c r="R3168" i="9"/>
  <c r="P3168" i="9"/>
  <c r="AB3168" i="9" s="1"/>
  <c r="H3168" i="9"/>
  <c r="F3168" i="9"/>
  <c r="U3167" i="9"/>
  <c r="S3167" i="9"/>
  <c r="R3167" i="9"/>
  <c r="I3167" i="9"/>
  <c r="H3167" i="9"/>
  <c r="F3167" i="9"/>
  <c r="U3166" i="9"/>
  <c r="S3166" i="9"/>
  <c r="R3166" i="9"/>
  <c r="H3166" i="9"/>
  <c r="F3166" i="9"/>
  <c r="U3165" i="9"/>
  <c r="S3165" i="9"/>
  <c r="R3165" i="9"/>
  <c r="H3165" i="9"/>
  <c r="F3165" i="9"/>
  <c r="U3164" i="9"/>
  <c r="S3164" i="9"/>
  <c r="R3164" i="9"/>
  <c r="I3164" i="9"/>
  <c r="F3164" i="9"/>
  <c r="U3163" i="9"/>
  <c r="S3163" i="9"/>
  <c r="R3163" i="9"/>
  <c r="H3163" i="9"/>
  <c r="F3163" i="9"/>
  <c r="U3162" i="9"/>
  <c r="S3162" i="9"/>
  <c r="R3162" i="9"/>
  <c r="P3162" i="9"/>
  <c r="AB3162" i="9" s="1"/>
  <c r="H3162" i="9"/>
  <c r="F3162" i="9"/>
  <c r="U3161" i="9"/>
  <c r="S3161" i="9"/>
  <c r="R3161" i="9"/>
  <c r="I3161" i="9"/>
  <c r="H3161" i="9"/>
  <c r="F3161" i="9"/>
  <c r="U3160" i="9"/>
  <c r="S3160" i="9"/>
  <c r="R3160" i="9"/>
  <c r="H3160" i="9"/>
  <c r="F3160" i="9"/>
  <c r="U3159" i="9"/>
  <c r="S3159" i="9"/>
  <c r="R3159" i="9"/>
  <c r="P3159" i="9"/>
  <c r="AB3159" i="9" s="1"/>
  <c r="H3159" i="9"/>
  <c r="F3159" i="9"/>
  <c r="U3158" i="9"/>
  <c r="S3158" i="9"/>
  <c r="R3158" i="9"/>
  <c r="I3158" i="9"/>
  <c r="H3158" i="9"/>
  <c r="F3158" i="9"/>
  <c r="U3157" i="9"/>
  <c r="S3157" i="9"/>
  <c r="T3157" i="9" s="1"/>
  <c r="V3157" i="9" s="1"/>
  <c r="R3157" i="9"/>
  <c r="H3157" i="9"/>
  <c r="F3157" i="9"/>
  <c r="U3156" i="9"/>
  <c r="S3156" i="9"/>
  <c r="R3156" i="9"/>
  <c r="P3156" i="9"/>
  <c r="AB3156" i="9" s="1"/>
  <c r="H3156" i="9"/>
  <c r="F3156" i="9"/>
  <c r="U3155" i="9"/>
  <c r="S3155" i="9"/>
  <c r="R3155" i="9"/>
  <c r="I3155" i="9"/>
  <c r="H3155" i="9"/>
  <c r="F3155" i="9"/>
  <c r="U3154" i="9"/>
  <c r="S3154" i="9"/>
  <c r="R3154" i="9"/>
  <c r="P3154" i="9"/>
  <c r="AB3154" i="9" s="1"/>
  <c r="H3154" i="9"/>
  <c r="F3154" i="9"/>
  <c r="U3153" i="9"/>
  <c r="S3153" i="9"/>
  <c r="R3153" i="9"/>
  <c r="H3153" i="9"/>
  <c r="F3153" i="9"/>
  <c r="U3152" i="9"/>
  <c r="S3152" i="9"/>
  <c r="R3152" i="9"/>
  <c r="I3152" i="9"/>
  <c r="H3152" i="9"/>
  <c r="F3152" i="9"/>
  <c r="U3151" i="9"/>
  <c r="S3151" i="9"/>
  <c r="R3151" i="9"/>
  <c r="H3151" i="9"/>
  <c r="F3151" i="9"/>
  <c r="U3150" i="9"/>
  <c r="S3150" i="9"/>
  <c r="R3150" i="9"/>
  <c r="H3150" i="9"/>
  <c r="F3150" i="9"/>
  <c r="U3149" i="9"/>
  <c r="S3149" i="9"/>
  <c r="R3149" i="9"/>
  <c r="I3149" i="9"/>
  <c r="H3149" i="9"/>
  <c r="F3149" i="9"/>
  <c r="U3148" i="9"/>
  <c r="S3148" i="9"/>
  <c r="R3148" i="9"/>
  <c r="P3148" i="9"/>
  <c r="AB3148" i="9" s="1"/>
  <c r="H3148" i="9"/>
  <c r="F3148" i="9"/>
  <c r="U3147" i="9"/>
  <c r="S3147" i="9"/>
  <c r="R3147" i="9"/>
  <c r="P3147" i="9"/>
  <c r="AB3147" i="9" s="1"/>
  <c r="H3147" i="9"/>
  <c r="F3147" i="9"/>
  <c r="U3146" i="9"/>
  <c r="S3146" i="9"/>
  <c r="R3146" i="9"/>
  <c r="I3146" i="9"/>
  <c r="H3146" i="9"/>
  <c r="F3146" i="9"/>
  <c r="AB3145" i="9"/>
  <c r="U3144" i="9"/>
  <c r="S3144" i="9"/>
  <c r="R3144" i="9"/>
  <c r="I3144" i="9"/>
  <c r="F3144" i="9"/>
  <c r="U3143" i="9"/>
  <c r="S3143" i="9"/>
  <c r="R3143" i="9"/>
  <c r="I3143" i="9"/>
  <c r="F3143" i="9"/>
  <c r="U3142" i="9"/>
  <c r="S3142" i="9"/>
  <c r="R3142" i="9"/>
  <c r="P3142" i="9"/>
  <c r="AB3142" i="9" s="1"/>
  <c r="I3142" i="9"/>
  <c r="H3142" i="9"/>
  <c r="F3142" i="9"/>
  <c r="U3141" i="9"/>
  <c r="S3141" i="9"/>
  <c r="T3141" i="9" s="1"/>
  <c r="R3141" i="9"/>
  <c r="I3141" i="9"/>
  <c r="F3141" i="9"/>
  <c r="U3140" i="9"/>
  <c r="S3140" i="9"/>
  <c r="R3140" i="9"/>
  <c r="I3140" i="9"/>
  <c r="F3140" i="9"/>
  <c r="U3139" i="9"/>
  <c r="S3139" i="9"/>
  <c r="T3139" i="9" s="1"/>
  <c r="R3139" i="9"/>
  <c r="I3139" i="9"/>
  <c r="F3139" i="9"/>
  <c r="U3138" i="9"/>
  <c r="S3138" i="9"/>
  <c r="R3138" i="9"/>
  <c r="I3138" i="9"/>
  <c r="F3138" i="9"/>
  <c r="U3137" i="9"/>
  <c r="S3137" i="9"/>
  <c r="R3137" i="9"/>
  <c r="I3137" i="9"/>
  <c r="F3137" i="9"/>
  <c r="U3136" i="9"/>
  <c r="S3136" i="9"/>
  <c r="R3136" i="9"/>
  <c r="I3136" i="9"/>
  <c r="F3136" i="9"/>
  <c r="U3135" i="9"/>
  <c r="S3135" i="9"/>
  <c r="R3135" i="9"/>
  <c r="I3135" i="9"/>
  <c r="F3135" i="9"/>
  <c r="U3134" i="9"/>
  <c r="S3134" i="9"/>
  <c r="R3134" i="9"/>
  <c r="I3134" i="9"/>
  <c r="F3134" i="9"/>
  <c r="U3133" i="9"/>
  <c r="S3133" i="9"/>
  <c r="T3133" i="9" s="1"/>
  <c r="R3133" i="9"/>
  <c r="I3133" i="9"/>
  <c r="F3133" i="9"/>
  <c r="U3132" i="9"/>
  <c r="S3132" i="9"/>
  <c r="R3132" i="9"/>
  <c r="I3132" i="9"/>
  <c r="F3132" i="9"/>
  <c r="U3131" i="9"/>
  <c r="S3131" i="9"/>
  <c r="R3131" i="9"/>
  <c r="I3131" i="9"/>
  <c r="F3131" i="9"/>
  <c r="U3130" i="9"/>
  <c r="S3130" i="9"/>
  <c r="R3130" i="9"/>
  <c r="I3130" i="9"/>
  <c r="F3130" i="9"/>
  <c r="AB3129" i="9"/>
  <c r="U3128" i="9"/>
  <c r="S3128" i="9"/>
  <c r="R3128" i="9"/>
  <c r="I3128" i="9"/>
  <c r="F3128" i="9"/>
  <c r="U3127" i="9"/>
  <c r="S3127" i="9"/>
  <c r="R3127" i="9"/>
  <c r="H3127" i="9"/>
  <c r="F3127" i="9"/>
  <c r="U3126" i="9"/>
  <c r="S3126" i="9"/>
  <c r="R3126" i="9"/>
  <c r="P3126" i="9"/>
  <c r="AB3126" i="9" s="1"/>
  <c r="H3126" i="9"/>
  <c r="F3126" i="9"/>
  <c r="U3125" i="9"/>
  <c r="S3125" i="9"/>
  <c r="R3125" i="9"/>
  <c r="I3125" i="9"/>
  <c r="H3125" i="9"/>
  <c r="F3125" i="9"/>
  <c r="U3124" i="9"/>
  <c r="S3124" i="9"/>
  <c r="R3124" i="9"/>
  <c r="T3124" i="9" s="1"/>
  <c r="V3124" i="9" s="1"/>
  <c r="H3124" i="9"/>
  <c r="F3124" i="9"/>
  <c r="U3123" i="9"/>
  <c r="S3123" i="9"/>
  <c r="R3123" i="9"/>
  <c r="P3123" i="9"/>
  <c r="AB3123" i="9" s="1"/>
  <c r="H3123" i="9"/>
  <c r="F3123" i="9"/>
  <c r="U3122" i="9"/>
  <c r="S3122" i="9"/>
  <c r="R3122" i="9"/>
  <c r="I3122" i="9"/>
  <c r="H3122" i="9"/>
  <c r="F3122" i="9"/>
  <c r="U3121" i="9"/>
  <c r="T3121" i="9"/>
  <c r="V3121" i="9" s="1"/>
  <c r="S3121" i="9"/>
  <c r="R3121" i="9"/>
  <c r="H3121" i="9"/>
  <c r="F3121" i="9"/>
  <c r="U3120" i="9"/>
  <c r="S3120" i="9"/>
  <c r="R3120" i="9"/>
  <c r="P3120" i="9"/>
  <c r="AB3120" i="9" s="1"/>
  <c r="H3120" i="9"/>
  <c r="F3120" i="9"/>
  <c r="U3119" i="9"/>
  <c r="S3119" i="9"/>
  <c r="R3119" i="9"/>
  <c r="I3119" i="9"/>
  <c r="H3119" i="9"/>
  <c r="F3119" i="9"/>
  <c r="U3118" i="9"/>
  <c r="S3118" i="9"/>
  <c r="R3118" i="9"/>
  <c r="T3118" i="9" s="1"/>
  <c r="V3118" i="9" s="1"/>
  <c r="H3118" i="9"/>
  <c r="F3118" i="9"/>
  <c r="U3117" i="9"/>
  <c r="S3117" i="9"/>
  <c r="R3117" i="9"/>
  <c r="P3117" i="9"/>
  <c r="AB3117" i="9" s="1"/>
  <c r="H3117" i="9"/>
  <c r="F3117" i="9"/>
  <c r="U3116" i="9"/>
  <c r="S3116" i="9"/>
  <c r="R3116" i="9"/>
  <c r="I3116" i="9"/>
  <c r="H3116" i="9"/>
  <c r="F3116" i="9"/>
  <c r="U3115" i="9"/>
  <c r="T3115" i="9"/>
  <c r="S3115" i="9"/>
  <c r="R3115" i="9"/>
  <c r="H3115" i="9"/>
  <c r="F3115" i="9"/>
  <c r="U3114" i="9"/>
  <c r="S3114" i="9"/>
  <c r="R3114" i="9"/>
  <c r="H3114" i="9"/>
  <c r="F3114" i="9"/>
  <c r="U3113" i="9"/>
  <c r="S3113" i="9"/>
  <c r="R3113" i="9"/>
  <c r="I3113" i="9"/>
  <c r="H3113" i="9"/>
  <c r="F3113" i="9"/>
  <c r="U3112" i="9"/>
  <c r="S3112" i="9"/>
  <c r="R3112" i="9"/>
  <c r="H3112" i="9"/>
  <c r="F3112" i="9"/>
  <c r="U3111" i="9"/>
  <c r="S3111" i="9"/>
  <c r="R3111" i="9"/>
  <c r="H3111" i="9"/>
  <c r="F3111" i="9"/>
  <c r="U3110" i="9"/>
  <c r="S3110" i="9"/>
  <c r="R3110" i="9"/>
  <c r="I3110" i="9"/>
  <c r="F3110" i="9"/>
  <c r="U3109" i="9"/>
  <c r="T3109" i="9"/>
  <c r="S3109" i="9"/>
  <c r="R3109" i="9"/>
  <c r="H3109" i="9"/>
  <c r="F3109" i="9"/>
  <c r="U3108" i="9"/>
  <c r="S3108" i="9"/>
  <c r="R3108" i="9"/>
  <c r="I3108" i="9"/>
  <c r="F3108" i="9"/>
  <c r="U3107" i="9"/>
  <c r="S3107" i="9"/>
  <c r="R3107" i="9"/>
  <c r="I3107" i="9"/>
  <c r="H3107" i="9"/>
  <c r="F3107" i="9"/>
  <c r="U3106" i="9"/>
  <c r="S3106" i="9"/>
  <c r="R3106" i="9"/>
  <c r="T3106" i="9" s="1"/>
  <c r="H3106" i="9"/>
  <c r="F3106" i="9"/>
  <c r="U3105" i="9"/>
  <c r="S3105" i="9"/>
  <c r="R3105" i="9"/>
  <c r="I3105" i="9"/>
  <c r="F3105" i="9"/>
  <c r="U3104" i="9"/>
  <c r="S3104" i="9"/>
  <c r="R3104" i="9"/>
  <c r="I3104" i="9"/>
  <c r="H3104" i="9"/>
  <c r="F3104" i="9"/>
  <c r="U3103" i="9"/>
  <c r="S3103" i="9"/>
  <c r="R3103" i="9"/>
  <c r="T3103" i="9" s="1"/>
  <c r="H3103" i="9"/>
  <c r="F3103" i="9"/>
  <c r="U3102" i="9"/>
  <c r="S3102" i="9"/>
  <c r="R3102" i="9"/>
  <c r="I3102" i="9"/>
  <c r="F3102" i="9"/>
  <c r="U3101" i="9"/>
  <c r="S3101" i="9"/>
  <c r="R3101" i="9"/>
  <c r="I3101" i="9"/>
  <c r="F3101" i="9"/>
  <c r="U3100" i="9"/>
  <c r="S3100" i="9"/>
  <c r="R3100" i="9"/>
  <c r="H3100" i="9"/>
  <c r="F3100" i="9"/>
  <c r="U3099" i="9"/>
  <c r="S3099" i="9"/>
  <c r="R3099" i="9"/>
  <c r="T3099" i="9" s="1"/>
  <c r="I3099" i="9"/>
  <c r="P3099" i="9"/>
  <c r="AB3099" i="9" s="1"/>
  <c r="F3099" i="9"/>
  <c r="U3098" i="9"/>
  <c r="S3098" i="9"/>
  <c r="R3098" i="9"/>
  <c r="I3098" i="9"/>
  <c r="H3098" i="9"/>
  <c r="F3098" i="9"/>
  <c r="AB3097" i="9"/>
  <c r="U3096" i="9"/>
  <c r="S3096" i="9"/>
  <c r="R3096" i="9"/>
  <c r="T3096" i="9" s="1"/>
  <c r="I3096" i="9"/>
  <c r="H3096" i="9"/>
  <c r="F3096" i="9"/>
  <c r="U3095" i="9"/>
  <c r="S3095" i="9"/>
  <c r="R3095" i="9"/>
  <c r="I3095" i="9"/>
  <c r="F3095" i="9"/>
  <c r="U3094" i="9"/>
  <c r="S3094" i="9"/>
  <c r="T3094" i="9" s="1"/>
  <c r="V3094" i="9" s="1"/>
  <c r="R3094" i="9"/>
  <c r="I3094" i="9"/>
  <c r="H3094" i="9"/>
  <c r="F3094" i="9"/>
  <c r="U3093" i="9"/>
  <c r="S3093" i="9"/>
  <c r="R3093" i="9"/>
  <c r="H3093" i="9"/>
  <c r="I3093" i="9"/>
  <c r="F3093" i="9"/>
  <c r="U3092" i="9"/>
  <c r="S3092" i="9"/>
  <c r="R3092" i="9"/>
  <c r="I3092" i="9"/>
  <c r="F3092" i="9"/>
  <c r="U3091" i="9"/>
  <c r="S3091" i="9"/>
  <c r="R3091" i="9"/>
  <c r="P3091" i="9"/>
  <c r="AB3091" i="9" s="1"/>
  <c r="I3091" i="9"/>
  <c r="H3091" i="9"/>
  <c r="F3091" i="9"/>
  <c r="U3090" i="9"/>
  <c r="S3090" i="9"/>
  <c r="R3090" i="9"/>
  <c r="H3090" i="9"/>
  <c r="I3090" i="9"/>
  <c r="F3090" i="9"/>
  <c r="U3089" i="9"/>
  <c r="S3089" i="9"/>
  <c r="R3089" i="9"/>
  <c r="I3089" i="9"/>
  <c r="F3089" i="9"/>
  <c r="U3088" i="9"/>
  <c r="S3088" i="9"/>
  <c r="R3088" i="9"/>
  <c r="I3088" i="9"/>
  <c r="H3088" i="9"/>
  <c r="F3088" i="9"/>
  <c r="U3087" i="9"/>
  <c r="S3087" i="9"/>
  <c r="R3087" i="9"/>
  <c r="T3087" i="9" s="1"/>
  <c r="I3087" i="9"/>
  <c r="H3087" i="9"/>
  <c r="F3087" i="9"/>
  <c r="AB3086" i="9"/>
  <c r="U3085" i="9"/>
  <c r="S3085" i="9"/>
  <c r="R3085" i="9"/>
  <c r="T3085" i="9" s="1"/>
  <c r="H3085" i="9"/>
  <c r="F3085" i="9"/>
  <c r="U3084" i="9"/>
  <c r="S3084" i="9"/>
  <c r="R3084" i="9"/>
  <c r="I3084" i="9"/>
  <c r="F3084" i="9"/>
  <c r="U3083" i="9"/>
  <c r="S3083" i="9"/>
  <c r="R3083" i="9"/>
  <c r="I3083" i="9"/>
  <c r="F3083" i="9"/>
  <c r="U3082" i="9"/>
  <c r="S3082" i="9"/>
  <c r="R3082" i="9"/>
  <c r="H3082" i="9"/>
  <c r="F3082" i="9"/>
  <c r="U3081" i="9"/>
  <c r="S3081" i="9"/>
  <c r="R3081" i="9"/>
  <c r="I3081" i="9"/>
  <c r="F3081" i="9"/>
  <c r="U3080" i="9"/>
  <c r="S3080" i="9"/>
  <c r="R3080" i="9"/>
  <c r="I3080" i="9"/>
  <c r="F3080" i="9"/>
  <c r="U3079" i="9"/>
  <c r="S3079" i="9"/>
  <c r="R3079" i="9"/>
  <c r="H3079" i="9"/>
  <c r="F3079" i="9"/>
  <c r="U3078" i="9"/>
  <c r="S3078" i="9"/>
  <c r="R3078" i="9"/>
  <c r="P3078" i="9"/>
  <c r="AB3078" i="9" s="1"/>
  <c r="I3078" i="9"/>
  <c r="H3078" i="9"/>
  <c r="F3078" i="9"/>
  <c r="U3077" i="9"/>
  <c r="S3077" i="9"/>
  <c r="R3077" i="9"/>
  <c r="I3077" i="9"/>
  <c r="H3077" i="9"/>
  <c r="F3077" i="9"/>
  <c r="U3076" i="9"/>
  <c r="S3076" i="9"/>
  <c r="R3076" i="9"/>
  <c r="H3076" i="9"/>
  <c r="F3076" i="9"/>
  <c r="AB3075" i="9"/>
  <c r="U3074" i="9"/>
  <c r="S3074" i="9"/>
  <c r="R3074" i="9"/>
  <c r="I3074" i="9"/>
  <c r="F3074" i="9"/>
  <c r="U3073" i="9"/>
  <c r="S3073" i="9"/>
  <c r="T3073" i="9" s="1"/>
  <c r="R3073" i="9"/>
  <c r="I3073" i="9"/>
  <c r="P3073" i="9"/>
  <c r="AB3073" i="9" s="1"/>
  <c r="F3073" i="9"/>
  <c r="U3072" i="9"/>
  <c r="S3072" i="9"/>
  <c r="R3072" i="9"/>
  <c r="T3072" i="9" s="1"/>
  <c r="I3072" i="9"/>
  <c r="H3072" i="9"/>
  <c r="F3072" i="9"/>
  <c r="U3071" i="9"/>
  <c r="S3071" i="9"/>
  <c r="R3071" i="9"/>
  <c r="I3071" i="9"/>
  <c r="F3071" i="9"/>
  <c r="U3070" i="9"/>
  <c r="S3070" i="9"/>
  <c r="R3070" i="9"/>
  <c r="H3070" i="9"/>
  <c r="I3070" i="9"/>
  <c r="F3070" i="9"/>
  <c r="U3069" i="9"/>
  <c r="S3069" i="9"/>
  <c r="R3069" i="9"/>
  <c r="I3069" i="9"/>
  <c r="H3069" i="9"/>
  <c r="F3069" i="9"/>
  <c r="AB3068" i="9"/>
  <c r="U3067" i="9"/>
  <c r="S3067" i="9"/>
  <c r="R3067" i="9"/>
  <c r="H3067" i="9"/>
  <c r="F3067" i="9"/>
  <c r="U3066" i="9"/>
  <c r="S3066" i="9"/>
  <c r="R3066" i="9"/>
  <c r="I3066" i="9"/>
  <c r="F3066" i="9"/>
  <c r="U3065" i="9"/>
  <c r="S3065" i="9"/>
  <c r="R3065" i="9"/>
  <c r="I3065" i="9"/>
  <c r="F3065" i="9"/>
  <c r="U3064" i="9"/>
  <c r="S3064" i="9"/>
  <c r="R3064" i="9"/>
  <c r="H3064" i="9"/>
  <c r="F3064" i="9"/>
  <c r="U3063" i="9"/>
  <c r="S3063" i="9"/>
  <c r="R3063" i="9"/>
  <c r="I3063" i="9"/>
  <c r="H3063" i="9"/>
  <c r="F3063" i="9"/>
  <c r="U3062" i="9"/>
  <c r="S3062" i="9"/>
  <c r="R3062" i="9"/>
  <c r="I3062" i="9"/>
  <c r="F3062" i="9"/>
  <c r="U3061" i="9"/>
  <c r="S3061" i="9"/>
  <c r="R3061" i="9"/>
  <c r="T3061" i="9" s="1"/>
  <c r="V3061" i="9" s="1"/>
  <c r="H3061" i="9"/>
  <c r="F3061" i="9"/>
  <c r="U3060" i="9"/>
  <c r="S3060" i="9"/>
  <c r="R3060" i="9"/>
  <c r="I3060" i="9"/>
  <c r="F3060" i="9"/>
  <c r="AB3059" i="9"/>
  <c r="U3058" i="9"/>
  <c r="S3058" i="9"/>
  <c r="R3058" i="9"/>
  <c r="H3058" i="9"/>
  <c r="F3058" i="9"/>
  <c r="U3057" i="9"/>
  <c r="S3057" i="9"/>
  <c r="R3057" i="9"/>
  <c r="H3057" i="9"/>
  <c r="I3057" i="9"/>
  <c r="F3057" i="9"/>
  <c r="U3056" i="9"/>
  <c r="S3056" i="9"/>
  <c r="R3056" i="9"/>
  <c r="I3056" i="9"/>
  <c r="F3056" i="9"/>
  <c r="U3055" i="9"/>
  <c r="S3055" i="9"/>
  <c r="R3055" i="9"/>
  <c r="H3055" i="9"/>
  <c r="F3055" i="9"/>
  <c r="U3054" i="9"/>
  <c r="S3054" i="9"/>
  <c r="R3054" i="9"/>
  <c r="T3054" i="9" s="1"/>
  <c r="I3054" i="9"/>
  <c r="H3054" i="9"/>
  <c r="F3054" i="9"/>
  <c r="AB3053" i="9"/>
  <c r="U3052" i="9"/>
  <c r="S3052" i="9"/>
  <c r="R3052" i="9"/>
  <c r="H3052" i="9"/>
  <c r="F3052" i="9"/>
  <c r="U3051" i="9"/>
  <c r="S3051" i="9"/>
  <c r="R3051" i="9"/>
  <c r="I3051" i="9"/>
  <c r="P3051" i="9"/>
  <c r="AB3051" i="9" s="1"/>
  <c r="H3051" i="9"/>
  <c r="F3051" i="9"/>
  <c r="U3050" i="9"/>
  <c r="S3050" i="9"/>
  <c r="R3050" i="9"/>
  <c r="I3050" i="9"/>
  <c r="H3050" i="9"/>
  <c r="J3050" i="9" s="1"/>
  <c r="F3050" i="9"/>
  <c r="U3049" i="9"/>
  <c r="S3049" i="9"/>
  <c r="R3049" i="9"/>
  <c r="H3049" i="9"/>
  <c r="F3049" i="9"/>
  <c r="AB3048" i="9"/>
  <c r="U3047" i="9"/>
  <c r="S3047" i="9"/>
  <c r="R3047" i="9"/>
  <c r="I3047" i="9"/>
  <c r="F3047" i="9"/>
  <c r="U3046" i="9"/>
  <c r="S3046" i="9"/>
  <c r="R3046" i="9"/>
  <c r="P3046" i="9"/>
  <c r="AB3046" i="9" s="1"/>
  <c r="H3046" i="9"/>
  <c r="I3046" i="9"/>
  <c r="F3046" i="9"/>
  <c r="U3045" i="9"/>
  <c r="S3045" i="9"/>
  <c r="R3045" i="9"/>
  <c r="I3045" i="9"/>
  <c r="H3045" i="9"/>
  <c r="F3045" i="9"/>
  <c r="U3044" i="9"/>
  <c r="S3044" i="9"/>
  <c r="R3044" i="9"/>
  <c r="I3044" i="9"/>
  <c r="F3044" i="9"/>
  <c r="U3043" i="9"/>
  <c r="S3043" i="9"/>
  <c r="T3043" i="9" s="1"/>
  <c r="R3043" i="9"/>
  <c r="I3043" i="9"/>
  <c r="H3043" i="9"/>
  <c r="F3043" i="9"/>
  <c r="U3042" i="9"/>
  <c r="S3042" i="9"/>
  <c r="R3042" i="9"/>
  <c r="T3042" i="9" s="1"/>
  <c r="I3042" i="9"/>
  <c r="H3042" i="9"/>
  <c r="F3042" i="9"/>
  <c r="U3041" i="9"/>
  <c r="S3041" i="9"/>
  <c r="R3041" i="9"/>
  <c r="I3041" i="9"/>
  <c r="H3041" i="9"/>
  <c r="F3041" i="9"/>
  <c r="U3040" i="9"/>
  <c r="S3040" i="9"/>
  <c r="R3040" i="9"/>
  <c r="H3040" i="9"/>
  <c r="I3040" i="9"/>
  <c r="F3040" i="9"/>
  <c r="U3039" i="9"/>
  <c r="S3039" i="9"/>
  <c r="R3039" i="9"/>
  <c r="T3039" i="9" s="1"/>
  <c r="P3039" i="9"/>
  <c r="AB3039" i="9" s="1"/>
  <c r="H3039" i="9"/>
  <c r="I3039" i="9"/>
  <c r="F3039" i="9"/>
  <c r="AB3038" i="9"/>
  <c r="AB3037" i="9"/>
  <c r="U3036" i="9"/>
  <c r="S3036" i="9"/>
  <c r="R3036" i="9"/>
  <c r="P3036" i="9"/>
  <c r="AB3036" i="9" s="1"/>
  <c r="H3036" i="9"/>
  <c r="J3036" i="9" s="1"/>
  <c r="L3036" i="9" s="1"/>
  <c r="I3036" i="9"/>
  <c r="F3036" i="9"/>
  <c r="AB3035" i="9"/>
  <c r="U3034" i="9"/>
  <c r="S3034" i="9"/>
  <c r="R3034" i="9"/>
  <c r="H3034" i="9"/>
  <c r="I3034" i="9"/>
  <c r="F3034" i="9"/>
  <c r="U3033" i="9"/>
  <c r="S3033" i="9"/>
  <c r="T3033" i="9" s="1"/>
  <c r="R3033" i="9"/>
  <c r="I3033" i="9"/>
  <c r="H3033" i="9"/>
  <c r="F3033" i="9"/>
  <c r="U3032" i="9"/>
  <c r="S3032" i="9"/>
  <c r="R3032" i="9"/>
  <c r="T3032" i="9" s="1"/>
  <c r="I3032" i="9"/>
  <c r="H3032" i="9"/>
  <c r="F3032" i="9"/>
  <c r="U3031" i="9"/>
  <c r="S3031" i="9"/>
  <c r="R3031" i="9"/>
  <c r="H3031" i="9"/>
  <c r="I3031" i="9"/>
  <c r="J3031" i="9" s="1"/>
  <c r="F3031" i="9"/>
  <c r="U3030" i="9"/>
  <c r="S3030" i="9"/>
  <c r="T3030" i="9" s="1"/>
  <c r="R3030" i="9"/>
  <c r="I3030" i="9"/>
  <c r="F3030" i="9"/>
  <c r="AB3029" i="9"/>
  <c r="U3028" i="9"/>
  <c r="S3028" i="9"/>
  <c r="R3028" i="9"/>
  <c r="T3028" i="9" s="1"/>
  <c r="V3028" i="9" s="1"/>
  <c r="I3028" i="9"/>
  <c r="H3028" i="9"/>
  <c r="F3028" i="9"/>
  <c r="U3027" i="9"/>
  <c r="S3027" i="9"/>
  <c r="R3027" i="9"/>
  <c r="H3027" i="9"/>
  <c r="F3027" i="9"/>
  <c r="U3026" i="9"/>
  <c r="S3026" i="9"/>
  <c r="R3026" i="9"/>
  <c r="H3026" i="9"/>
  <c r="F3026" i="9"/>
  <c r="U3025" i="9"/>
  <c r="S3025" i="9"/>
  <c r="R3025" i="9"/>
  <c r="I3025" i="9"/>
  <c r="H3025" i="9"/>
  <c r="F3025" i="9"/>
  <c r="U3024" i="9"/>
  <c r="S3024" i="9"/>
  <c r="R3024" i="9"/>
  <c r="H3024" i="9"/>
  <c r="F3024" i="9"/>
  <c r="AB3023" i="9"/>
  <c r="U3022" i="9"/>
  <c r="S3022" i="9"/>
  <c r="R3022" i="9"/>
  <c r="I3022" i="9"/>
  <c r="H3022" i="9"/>
  <c r="F3022" i="9"/>
  <c r="U3021" i="9"/>
  <c r="S3021" i="9"/>
  <c r="T3021" i="9" s="1"/>
  <c r="R3021" i="9"/>
  <c r="H3021" i="9"/>
  <c r="I3021" i="9"/>
  <c r="F3021" i="9"/>
  <c r="U3020" i="9"/>
  <c r="S3020" i="9"/>
  <c r="R3020" i="9"/>
  <c r="T3020" i="9" s="1"/>
  <c r="V3020" i="9" s="1"/>
  <c r="I3020" i="9"/>
  <c r="H3020" i="9"/>
  <c r="F3020" i="9"/>
  <c r="U3019" i="9"/>
  <c r="S3019" i="9"/>
  <c r="R3019" i="9"/>
  <c r="H3019" i="9"/>
  <c r="I3019" i="9"/>
  <c r="F3019" i="9"/>
  <c r="U3018" i="9"/>
  <c r="S3018" i="9"/>
  <c r="R3018" i="9"/>
  <c r="I3018" i="9"/>
  <c r="H3018" i="9"/>
  <c r="F3018" i="9"/>
  <c r="U3017" i="9"/>
  <c r="S3017" i="9"/>
  <c r="R3017" i="9"/>
  <c r="T3017" i="9" s="1"/>
  <c r="H3017" i="9"/>
  <c r="I3017" i="9"/>
  <c r="F3017" i="9"/>
  <c r="AB3016" i="9"/>
  <c r="AB3015" i="9"/>
  <c r="U3014" i="9"/>
  <c r="S3014" i="9"/>
  <c r="R3014" i="9"/>
  <c r="I3014" i="9"/>
  <c r="H3014" i="9"/>
  <c r="F3014" i="9"/>
  <c r="U3013" i="9"/>
  <c r="S3013" i="9"/>
  <c r="R3013" i="9"/>
  <c r="I3013" i="9"/>
  <c r="F3013" i="9"/>
  <c r="U3012" i="9"/>
  <c r="S3012" i="9"/>
  <c r="R3012" i="9"/>
  <c r="I3012" i="9"/>
  <c r="F3012" i="9"/>
  <c r="U3011" i="9"/>
  <c r="S3011" i="9"/>
  <c r="R3011" i="9"/>
  <c r="H3011" i="9"/>
  <c r="I3011" i="9"/>
  <c r="F3011" i="9"/>
  <c r="U3010" i="9"/>
  <c r="S3010" i="9"/>
  <c r="R3010" i="9"/>
  <c r="I3010" i="9"/>
  <c r="H3010" i="9"/>
  <c r="J3010" i="9" s="1"/>
  <c r="F3010" i="9"/>
  <c r="U3009" i="9"/>
  <c r="S3009" i="9"/>
  <c r="R3009" i="9"/>
  <c r="T3009" i="9" s="1"/>
  <c r="I3009" i="9"/>
  <c r="F3009" i="9"/>
  <c r="U3008" i="9"/>
  <c r="S3008" i="9"/>
  <c r="R3008" i="9"/>
  <c r="I3008" i="9"/>
  <c r="F3008" i="9"/>
  <c r="U3007" i="9"/>
  <c r="S3007" i="9"/>
  <c r="R3007" i="9"/>
  <c r="I3007" i="9"/>
  <c r="P3007" i="9"/>
  <c r="AB3007" i="9" s="1"/>
  <c r="F3007" i="9"/>
  <c r="U3006" i="9"/>
  <c r="S3006" i="9"/>
  <c r="R3006" i="9"/>
  <c r="I3006" i="9"/>
  <c r="F3006" i="9"/>
  <c r="U3005" i="9"/>
  <c r="S3005" i="9"/>
  <c r="R3005" i="9"/>
  <c r="H3005" i="9"/>
  <c r="J3005" i="9" s="1"/>
  <c r="L3005" i="9" s="1"/>
  <c r="I3005" i="9"/>
  <c r="F3005" i="9"/>
  <c r="U3004" i="9"/>
  <c r="S3004" i="9"/>
  <c r="R3004" i="9"/>
  <c r="I3004" i="9"/>
  <c r="H3004" i="9"/>
  <c r="F3004" i="9"/>
  <c r="U3003" i="9"/>
  <c r="S3003" i="9"/>
  <c r="R3003" i="9"/>
  <c r="I3003" i="9"/>
  <c r="P3003" i="9"/>
  <c r="AB3003" i="9" s="1"/>
  <c r="F3003" i="9"/>
  <c r="U3002" i="9"/>
  <c r="S3002" i="9"/>
  <c r="R3002" i="9"/>
  <c r="I3002" i="9"/>
  <c r="H3002" i="9"/>
  <c r="F3002" i="9"/>
  <c r="U3001" i="9"/>
  <c r="S3001" i="9"/>
  <c r="R3001" i="9"/>
  <c r="I3001" i="9"/>
  <c r="F3001" i="9"/>
  <c r="U3000" i="9"/>
  <c r="S3000" i="9"/>
  <c r="R3000" i="9"/>
  <c r="I3000" i="9"/>
  <c r="F3000" i="9"/>
  <c r="U2999" i="9"/>
  <c r="S2999" i="9"/>
  <c r="R2999" i="9"/>
  <c r="I2999" i="9"/>
  <c r="P2999" i="9"/>
  <c r="AB2999" i="9" s="1"/>
  <c r="H2999" i="9"/>
  <c r="F2999" i="9"/>
  <c r="U2998" i="9"/>
  <c r="S2998" i="9"/>
  <c r="R2998" i="9"/>
  <c r="T2998" i="9" s="1"/>
  <c r="V2998" i="9" s="1"/>
  <c r="H2998" i="9"/>
  <c r="F2998" i="9"/>
  <c r="U2997" i="9"/>
  <c r="S2997" i="9"/>
  <c r="R2997" i="9"/>
  <c r="I2997" i="9"/>
  <c r="F2997" i="9"/>
  <c r="U2996" i="9"/>
  <c r="S2996" i="9"/>
  <c r="R2996" i="9"/>
  <c r="I2996" i="9"/>
  <c r="H2996" i="9"/>
  <c r="F2996" i="9"/>
  <c r="U2995" i="9"/>
  <c r="S2995" i="9"/>
  <c r="R2995" i="9"/>
  <c r="H2995" i="9"/>
  <c r="F2995" i="9"/>
  <c r="U2994" i="9"/>
  <c r="S2994" i="9"/>
  <c r="R2994" i="9"/>
  <c r="P2994" i="9"/>
  <c r="AB2994" i="9" s="1"/>
  <c r="H2994" i="9"/>
  <c r="F2994" i="9"/>
  <c r="U2993" i="9"/>
  <c r="S2993" i="9"/>
  <c r="R2993" i="9"/>
  <c r="I2993" i="9"/>
  <c r="F2993" i="9"/>
  <c r="U2992" i="9"/>
  <c r="S2992" i="9"/>
  <c r="R2992" i="9"/>
  <c r="I2992" i="9"/>
  <c r="F2992" i="9"/>
  <c r="U2991" i="9"/>
  <c r="S2991" i="9"/>
  <c r="R2991" i="9"/>
  <c r="I2991" i="9"/>
  <c r="H2991" i="9"/>
  <c r="F2991" i="9"/>
  <c r="U2990" i="9"/>
  <c r="S2990" i="9"/>
  <c r="R2990" i="9"/>
  <c r="I2990" i="9"/>
  <c r="F2990" i="9"/>
  <c r="AB2989" i="9"/>
  <c r="U2988" i="9"/>
  <c r="S2988" i="9"/>
  <c r="T2988" i="9" s="1"/>
  <c r="R2988" i="9"/>
  <c r="H2988" i="9"/>
  <c r="F2988" i="9"/>
  <c r="U2987" i="9"/>
  <c r="S2987" i="9"/>
  <c r="R2987" i="9"/>
  <c r="I2987" i="9"/>
  <c r="P2987" i="9"/>
  <c r="AB2987" i="9" s="1"/>
  <c r="F2987" i="9"/>
  <c r="U2986" i="9"/>
  <c r="S2986" i="9"/>
  <c r="R2986" i="9"/>
  <c r="I2986" i="9"/>
  <c r="H2986" i="9"/>
  <c r="F2986" i="9"/>
  <c r="U2985" i="9"/>
  <c r="S2985" i="9"/>
  <c r="R2985" i="9"/>
  <c r="H2985" i="9"/>
  <c r="F2985" i="9"/>
  <c r="U2984" i="9"/>
  <c r="S2984" i="9"/>
  <c r="R2984" i="9"/>
  <c r="I2984" i="9"/>
  <c r="F2984" i="9"/>
  <c r="U2983" i="9"/>
  <c r="S2983" i="9"/>
  <c r="R2983" i="9"/>
  <c r="I2983" i="9"/>
  <c r="P2983" i="9"/>
  <c r="AB2983" i="9" s="1"/>
  <c r="F2983" i="9"/>
  <c r="U2982" i="9"/>
  <c r="S2982" i="9"/>
  <c r="R2982" i="9"/>
  <c r="T2982" i="9" s="1"/>
  <c r="V2982" i="9" s="1"/>
  <c r="H2982" i="9"/>
  <c r="F2982" i="9"/>
  <c r="U2981" i="9"/>
  <c r="S2981" i="9"/>
  <c r="R2981" i="9"/>
  <c r="P2981" i="9"/>
  <c r="AB2981" i="9" s="1"/>
  <c r="H2981" i="9"/>
  <c r="F2981" i="9"/>
  <c r="U2980" i="9"/>
  <c r="S2980" i="9"/>
  <c r="R2980" i="9"/>
  <c r="T2980" i="9" s="1"/>
  <c r="I2980" i="9"/>
  <c r="P2980" i="9"/>
  <c r="AB2980" i="9" s="1"/>
  <c r="F2980" i="9"/>
  <c r="U2979" i="9"/>
  <c r="T2979" i="9"/>
  <c r="V2979" i="9" s="1"/>
  <c r="S2979" i="9"/>
  <c r="R2979" i="9"/>
  <c r="H2979" i="9"/>
  <c r="F2979" i="9"/>
  <c r="U2978" i="9"/>
  <c r="S2978" i="9"/>
  <c r="R2978" i="9"/>
  <c r="P2978" i="9"/>
  <c r="AB2978" i="9" s="1"/>
  <c r="H2978" i="9"/>
  <c r="F2978" i="9"/>
  <c r="U2977" i="9"/>
  <c r="S2977" i="9"/>
  <c r="R2977" i="9"/>
  <c r="I2977" i="9"/>
  <c r="P2977" i="9"/>
  <c r="AB2977" i="9" s="1"/>
  <c r="F2977" i="9"/>
  <c r="U2976" i="9"/>
  <c r="S2976" i="9"/>
  <c r="R2976" i="9"/>
  <c r="T2976" i="9" s="1"/>
  <c r="V2976" i="9" s="1"/>
  <c r="H2976" i="9"/>
  <c r="F2976" i="9"/>
  <c r="U2975" i="9"/>
  <c r="S2975" i="9"/>
  <c r="R2975" i="9"/>
  <c r="P2975" i="9"/>
  <c r="AB2975" i="9" s="1"/>
  <c r="H2975" i="9"/>
  <c r="F2975" i="9"/>
  <c r="U2974" i="9"/>
  <c r="S2974" i="9"/>
  <c r="R2974" i="9"/>
  <c r="T2974" i="9" s="1"/>
  <c r="I2974" i="9"/>
  <c r="H2974" i="9"/>
  <c r="F2974" i="9"/>
  <c r="U2973" i="9"/>
  <c r="T2973" i="9"/>
  <c r="V2973" i="9" s="1"/>
  <c r="S2973" i="9"/>
  <c r="R2973" i="9"/>
  <c r="H2973" i="9"/>
  <c r="F2973" i="9"/>
  <c r="U2972" i="9"/>
  <c r="S2972" i="9"/>
  <c r="R2972" i="9"/>
  <c r="P2972" i="9"/>
  <c r="AB2972" i="9" s="1"/>
  <c r="H2972" i="9"/>
  <c r="F2972" i="9"/>
  <c r="U2971" i="9"/>
  <c r="S2971" i="9"/>
  <c r="R2971" i="9"/>
  <c r="I2971" i="9"/>
  <c r="H2971" i="9"/>
  <c r="F2971" i="9"/>
  <c r="U2970" i="9"/>
  <c r="S2970" i="9"/>
  <c r="R2970" i="9"/>
  <c r="T2970" i="9" s="1"/>
  <c r="H2970" i="9"/>
  <c r="F2970" i="9"/>
  <c r="U2969" i="9"/>
  <c r="S2969" i="9"/>
  <c r="R2969" i="9"/>
  <c r="T2969" i="9" s="1"/>
  <c r="V2969" i="9" s="1"/>
  <c r="P2969" i="9"/>
  <c r="AB2969" i="9" s="1"/>
  <c r="H2969" i="9"/>
  <c r="I2969" i="9"/>
  <c r="F2969" i="9"/>
  <c r="AB2968" i="9"/>
  <c r="U2967" i="9"/>
  <c r="S2967" i="9"/>
  <c r="R2967" i="9"/>
  <c r="P2967" i="9"/>
  <c r="AB2967" i="9" s="1"/>
  <c r="H2967" i="9"/>
  <c r="F2967" i="9"/>
  <c r="U2966" i="9"/>
  <c r="S2966" i="9"/>
  <c r="T2966" i="9" s="1"/>
  <c r="R2966" i="9"/>
  <c r="I2966" i="9"/>
  <c r="H2966" i="9"/>
  <c r="F2966" i="9"/>
  <c r="U2965" i="9"/>
  <c r="S2965" i="9"/>
  <c r="R2965" i="9"/>
  <c r="I2965" i="9"/>
  <c r="F2965" i="9"/>
  <c r="AB2964" i="9"/>
  <c r="U2963" i="9"/>
  <c r="S2963" i="9"/>
  <c r="R2963" i="9"/>
  <c r="H2963" i="9"/>
  <c r="I2963" i="9"/>
  <c r="F2963" i="9"/>
  <c r="U2962" i="9"/>
  <c r="S2962" i="9"/>
  <c r="R2962" i="9"/>
  <c r="I2962" i="9"/>
  <c r="H2962" i="9"/>
  <c r="F2962" i="9"/>
  <c r="U2961" i="9"/>
  <c r="S2961" i="9"/>
  <c r="T2961" i="9" s="1"/>
  <c r="R2961" i="9"/>
  <c r="H2961" i="9"/>
  <c r="F2961" i="9"/>
  <c r="U2960" i="9"/>
  <c r="S2960" i="9"/>
  <c r="R2960" i="9"/>
  <c r="T2960" i="9" s="1"/>
  <c r="V2960" i="9" s="1"/>
  <c r="P2960" i="9"/>
  <c r="AB2960" i="9" s="1"/>
  <c r="H2960" i="9"/>
  <c r="F2960" i="9"/>
  <c r="U2959" i="9"/>
  <c r="S2959" i="9"/>
  <c r="R2959" i="9"/>
  <c r="I2959" i="9"/>
  <c r="H2959" i="9"/>
  <c r="J2959" i="9" s="1"/>
  <c r="L2959" i="9" s="1"/>
  <c r="F2959" i="9"/>
  <c r="U2958" i="9"/>
  <c r="S2958" i="9"/>
  <c r="R2958" i="9"/>
  <c r="H2958" i="9"/>
  <c r="F2958" i="9"/>
  <c r="U2957" i="9"/>
  <c r="S2957" i="9"/>
  <c r="R2957" i="9"/>
  <c r="P2957" i="9"/>
  <c r="AB2957" i="9" s="1"/>
  <c r="H2957" i="9"/>
  <c r="F2957" i="9"/>
  <c r="U2956" i="9"/>
  <c r="S2956" i="9"/>
  <c r="R2956" i="9"/>
  <c r="I2956" i="9"/>
  <c r="H2956" i="9"/>
  <c r="F2956" i="9"/>
  <c r="U2955" i="9"/>
  <c r="S2955" i="9"/>
  <c r="R2955" i="9"/>
  <c r="T2955" i="9" s="1"/>
  <c r="H2955" i="9"/>
  <c r="F2955" i="9"/>
  <c r="U2954" i="9"/>
  <c r="S2954" i="9"/>
  <c r="R2954" i="9"/>
  <c r="P2954" i="9"/>
  <c r="AB2954" i="9" s="1"/>
  <c r="H2954" i="9"/>
  <c r="F2954" i="9"/>
  <c r="U2953" i="9"/>
  <c r="S2953" i="9"/>
  <c r="R2953" i="9"/>
  <c r="I2953" i="9"/>
  <c r="H2953" i="9"/>
  <c r="F2953" i="9"/>
  <c r="U2952" i="9"/>
  <c r="S2952" i="9"/>
  <c r="R2952" i="9"/>
  <c r="T2952" i="9" s="1"/>
  <c r="H2952" i="9"/>
  <c r="F2952" i="9"/>
  <c r="U2951" i="9"/>
  <c r="S2951" i="9"/>
  <c r="R2951" i="9"/>
  <c r="H2951" i="9"/>
  <c r="I2951" i="9"/>
  <c r="F2951" i="9"/>
  <c r="U2950" i="9"/>
  <c r="S2950" i="9"/>
  <c r="R2950" i="9"/>
  <c r="I2950" i="9"/>
  <c r="H2950" i="9"/>
  <c r="F2950" i="9"/>
  <c r="U2949" i="9"/>
  <c r="S2949" i="9"/>
  <c r="R2949" i="9"/>
  <c r="H2949" i="9"/>
  <c r="F2949" i="9"/>
  <c r="U2948" i="9"/>
  <c r="S2948" i="9"/>
  <c r="R2948" i="9"/>
  <c r="H2948" i="9"/>
  <c r="I2948" i="9"/>
  <c r="F2948" i="9"/>
  <c r="U2947" i="9"/>
  <c r="S2947" i="9"/>
  <c r="R2947" i="9"/>
  <c r="I2947" i="9"/>
  <c r="H2947" i="9"/>
  <c r="F2947" i="9"/>
  <c r="U2946" i="9"/>
  <c r="S2946" i="9"/>
  <c r="R2946" i="9"/>
  <c r="H2946" i="9"/>
  <c r="F2946" i="9"/>
  <c r="U2945" i="9"/>
  <c r="S2945" i="9"/>
  <c r="R2945" i="9"/>
  <c r="I2945" i="9"/>
  <c r="H2945" i="9"/>
  <c r="F2945" i="9"/>
  <c r="U2944" i="9"/>
  <c r="S2944" i="9"/>
  <c r="R2944" i="9"/>
  <c r="I2944" i="9"/>
  <c r="H2944" i="9"/>
  <c r="F2944" i="9"/>
  <c r="U2943" i="9"/>
  <c r="S2943" i="9"/>
  <c r="R2943" i="9"/>
  <c r="H2943" i="9"/>
  <c r="F2943" i="9"/>
  <c r="U2942" i="9"/>
  <c r="S2942" i="9"/>
  <c r="R2942" i="9"/>
  <c r="P2942" i="9"/>
  <c r="AB2942" i="9" s="1"/>
  <c r="H2942" i="9"/>
  <c r="F2942" i="9"/>
  <c r="U2941" i="9"/>
  <c r="S2941" i="9"/>
  <c r="R2941" i="9"/>
  <c r="T2941" i="9" s="1"/>
  <c r="I2941" i="9"/>
  <c r="H2941" i="9"/>
  <c r="F2941" i="9"/>
  <c r="U2940" i="9"/>
  <c r="T2940" i="9"/>
  <c r="V2940" i="9" s="1"/>
  <c r="S2940" i="9"/>
  <c r="R2940" i="9"/>
  <c r="H2940" i="9"/>
  <c r="F2940" i="9"/>
  <c r="U2939" i="9"/>
  <c r="S2939" i="9"/>
  <c r="R2939" i="9"/>
  <c r="P2939" i="9"/>
  <c r="AB2939" i="9" s="1"/>
  <c r="H2939" i="9"/>
  <c r="F2939" i="9"/>
  <c r="U2938" i="9"/>
  <c r="S2938" i="9"/>
  <c r="R2938" i="9"/>
  <c r="I2938" i="9"/>
  <c r="H2938" i="9"/>
  <c r="F2938" i="9"/>
  <c r="U2937" i="9"/>
  <c r="S2937" i="9"/>
  <c r="R2937" i="9"/>
  <c r="T2937" i="9" s="1"/>
  <c r="V2937" i="9" s="1"/>
  <c r="H2937" i="9"/>
  <c r="F2937" i="9"/>
  <c r="U2936" i="9"/>
  <c r="S2936" i="9"/>
  <c r="R2936" i="9"/>
  <c r="P2936" i="9"/>
  <c r="AB2936" i="9" s="1"/>
  <c r="H2936" i="9"/>
  <c r="F2936" i="9"/>
  <c r="U2935" i="9"/>
  <c r="S2935" i="9"/>
  <c r="R2935" i="9"/>
  <c r="T2935" i="9" s="1"/>
  <c r="V2935" i="9" s="1"/>
  <c r="I2935" i="9"/>
  <c r="H2935" i="9"/>
  <c r="F2935" i="9"/>
  <c r="U2934" i="9"/>
  <c r="S2934" i="9"/>
  <c r="T2934" i="9" s="1"/>
  <c r="V2934" i="9" s="1"/>
  <c r="R2934" i="9"/>
  <c r="H2934" i="9"/>
  <c r="F2934" i="9"/>
  <c r="U2933" i="9"/>
  <c r="S2933" i="9"/>
  <c r="R2933" i="9"/>
  <c r="P2933" i="9"/>
  <c r="AB2933" i="9" s="1"/>
  <c r="H2933" i="9"/>
  <c r="F2933" i="9"/>
  <c r="U2932" i="9"/>
  <c r="S2932" i="9"/>
  <c r="R2932" i="9"/>
  <c r="I2932" i="9"/>
  <c r="F2932" i="9"/>
  <c r="U2931" i="9"/>
  <c r="S2931" i="9"/>
  <c r="T2931" i="9" s="1"/>
  <c r="V2931" i="9" s="1"/>
  <c r="R2931" i="9"/>
  <c r="H2931" i="9"/>
  <c r="F2931" i="9"/>
  <c r="U2930" i="9"/>
  <c r="S2930" i="9"/>
  <c r="R2930" i="9"/>
  <c r="P2930" i="9"/>
  <c r="AB2930" i="9" s="1"/>
  <c r="H2930" i="9"/>
  <c r="F2930" i="9"/>
  <c r="U2929" i="9"/>
  <c r="S2929" i="9"/>
  <c r="R2929" i="9"/>
  <c r="I2929" i="9"/>
  <c r="H2929" i="9"/>
  <c r="F2929" i="9"/>
  <c r="U2928" i="9"/>
  <c r="S2928" i="9"/>
  <c r="R2928" i="9"/>
  <c r="H2928" i="9"/>
  <c r="F2928" i="9"/>
  <c r="U2927" i="9"/>
  <c r="S2927" i="9"/>
  <c r="R2927" i="9"/>
  <c r="H2927" i="9"/>
  <c r="I2927" i="9"/>
  <c r="F2927" i="9"/>
  <c r="U2926" i="9"/>
  <c r="S2926" i="9"/>
  <c r="R2926" i="9"/>
  <c r="I2926" i="9"/>
  <c r="F2926" i="9"/>
  <c r="AB2925" i="9"/>
  <c r="U2924" i="9"/>
  <c r="S2924" i="9"/>
  <c r="R2924" i="9"/>
  <c r="T2924" i="9" s="1"/>
  <c r="P2924" i="9"/>
  <c r="AB2924" i="9" s="1"/>
  <c r="I2924" i="9"/>
  <c r="H2924" i="9"/>
  <c r="F2924" i="9"/>
  <c r="U2923" i="9"/>
  <c r="S2923" i="9"/>
  <c r="R2923" i="9"/>
  <c r="I2923" i="9"/>
  <c r="H2923" i="9"/>
  <c r="F2923" i="9"/>
  <c r="U2922" i="9"/>
  <c r="S2922" i="9"/>
  <c r="R2922" i="9"/>
  <c r="I2922" i="9"/>
  <c r="H2922" i="9"/>
  <c r="F2922" i="9"/>
  <c r="P2921" i="9"/>
  <c r="AB2921" i="9" s="1"/>
  <c r="F2921" i="9"/>
  <c r="AB2920" i="9"/>
  <c r="U2919" i="9"/>
  <c r="S2919" i="9"/>
  <c r="R2919" i="9"/>
  <c r="P2919" i="9"/>
  <c r="AB2919" i="9" s="1"/>
  <c r="H2919" i="9"/>
  <c r="F2919" i="9"/>
  <c r="U2918" i="9"/>
  <c r="S2918" i="9"/>
  <c r="R2918" i="9"/>
  <c r="I2918" i="9"/>
  <c r="F2918" i="9"/>
  <c r="U2917" i="9"/>
  <c r="S2917" i="9"/>
  <c r="R2917" i="9"/>
  <c r="I2917" i="9"/>
  <c r="F2917" i="9"/>
  <c r="U2916" i="9"/>
  <c r="S2916" i="9"/>
  <c r="R2916" i="9"/>
  <c r="I2916" i="9"/>
  <c r="F2916" i="9"/>
  <c r="U2915" i="9"/>
  <c r="S2915" i="9"/>
  <c r="R2915" i="9"/>
  <c r="I2915" i="9"/>
  <c r="F2915" i="9"/>
  <c r="U2914" i="9"/>
  <c r="S2914" i="9"/>
  <c r="R2914" i="9"/>
  <c r="I2914" i="9"/>
  <c r="F2914" i="9"/>
  <c r="U2913" i="9"/>
  <c r="S2913" i="9"/>
  <c r="R2913" i="9"/>
  <c r="T2913" i="9" s="1"/>
  <c r="H2913" i="9"/>
  <c r="I2913" i="9"/>
  <c r="F2913" i="9"/>
  <c r="U2912" i="9"/>
  <c r="S2912" i="9"/>
  <c r="R2912" i="9"/>
  <c r="I2912" i="9"/>
  <c r="F2912" i="9"/>
  <c r="U2911" i="9"/>
  <c r="S2911" i="9"/>
  <c r="R2911" i="9"/>
  <c r="I2911" i="9"/>
  <c r="F2911" i="9"/>
  <c r="U2910" i="9"/>
  <c r="S2910" i="9"/>
  <c r="R2910" i="9"/>
  <c r="T2910" i="9" s="1"/>
  <c r="H2910" i="9"/>
  <c r="I2910" i="9"/>
  <c r="F2910" i="9"/>
  <c r="U2909" i="9"/>
  <c r="S2909" i="9"/>
  <c r="R2909" i="9"/>
  <c r="I2909" i="9"/>
  <c r="F2909" i="9"/>
  <c r="U2908" i="9"/>
  <c r="S2908" i="9"/>
  <c r="R2908" i="9"/>
  <c r="P2908" i="9"/>
  <c r="AB2908" i="9" s="1"/>
  <c r="I2908" i="9"/>
  <c r="H2908" i="9"/>
  <c r="F2908" i="9"/>
  <c r="U2907" i="9"/>
  <c r="S2907" i="9"/>
  <c r="T2907" i="9" s="1"/>
  <c r="R2907" i="9"/>
  <c r="I2907" i="9"/>
  <c r="F2907" i="9"/>
  <c r="U2906" i="9"/>
  <c r="S2906" i="9"/>
  <c r="R2906" i="9"/>
  <c r="I2906" i="9"/>
  <c r="F2906" i="9"/>
  <c r="U2905" i="9"/>
  <c r="S2905" i="9"/>
  <c r="R2905" i="9"/>
  <c r="P2905" i="9"/>
  <c r="AB2905" i="9" s="1"/>
  <c r="I2905" i="9"/>
  <c r="H2905" i="9"/>
  <c r="F2905" i="9"/>
  <c r="U2904" i="9"/>
  <c r="S2904" i="9"/>
  <c r="R2904" i="9"/>
  <c r="T2904" i="9" s="1"/>
  <c r="I2904" i="9"/>
  <c r="H2904" i="9"/>
  <c r="F2904" i="9"/>
  <c r="U2903" i="9"/>
  <c r="S2903" i="9"/>
  <c r="R2903" i="9"/>
  <c r="I2903" i="9"/>
  <c r="F2903" i="9"/>
  <c r="U2902" i="9"/>
  <c r="S2902" i="9"/>
  <c r="R2902" i="9"/>
  <c r="H2902" i="9"/>
  <c r="I2902" i="9"/>
  <c r="F2902" i="9"/>
  <c r="AB2901" i="9"/>
  <c r="AB2900" i="9"/>
  <c r="U2899" i="9"/>
  <c r="S2899" i="9"/>
  <c r="R2899" i="9"/>
  <c r="H2899" i="9"/>
  <c r="I2899" i="9"/>
  <c r="F2899" i="9"/>
  <c r="U2898" i="9"/>
  <c r="S2898" i="9"/>
  <c r="T2898" i="9" s="1"/>
  <c r="R2898" i="9"/>
  <c r="I2898" i="9"/>
  <c r="H2898" i="9"/>
  <c r="F2898" i="9"/>
  <c r="U2897" i="9"/>
  <c r="S2897" i="9"/>
  <c r="R2897" i="9"/>
  <c r="I2897" i="9"/>
  <c r="F2897" i="9"/>
  <c r="U2896" i="9"/>
  <c r="S2896" i="9"/>
  <c r="R2896" i="9"/>
  <c r="I2896" i="9"/>
  <c r="H2896" i="9"/>
  <c r="F2896" i="9"/>
  <c r="AB2895" i="9"/>
  <c r="U2894" i="9"/>
  <c r="S2894" i="9"/>
  <c r="R2894" i="9"/>
  <c r="I2894" i="9"/>
  <c r="H2894" i="9"/>
  <c r="F2894" i="9"/>
  <c r="AB2893" i="9"/>
  <c r="U2892" i="9"/>
  <c r="S2892" i="9"/>
  <c r="R2892" i="9"/>
  <c r="T2892" i="9" s="1"/>
  <c r="V2892" i="9" s="1"/>
  <c r="I2892" i="9"/>
  <c r="H2892" i="9"/>
  <c r="F2892" i="9"/>
  <c r="U2891" i="9"/>
  <c r="S2891" i="9"/>
  <c r="R2891" i="9"/>
  <c r="I2891" i="9"/>
  <c r="F2891" i="9"/>
  <c r="U2890" i="9"/>
  <c r="S2890" i="9"/>
  <c r="T2890" i="9" s="1"/>
  <c r="R2890" i="9"/>
  <c r="H2890" i="9"/>
  <c r="F2890" i="9"/>
  <c r="U2889" i="9"/>
  <c r="S2889" i="9"/>
  <c r="R2889" i="9"/>
  <c r="I2889" i="9"/>
  <c r="H2889" i="9"/>
  <c r="F2889" i="9"/>
  <c r="U2888" i="9"/>
  <c r="S2888" i="9"/>
  <c r="R2888" i="9"/>
  <c r="I2888" i="9"/>
  <c r="F2888" i="9"/>
  <c r="U2887" i="9"/>
  <c r="S2887" i="9"/>
  <c r="R2887" i="9"/>
  <c r="I2887" i="9"/>
  <c r="H2887" i="9"/>
  <c r="F2887" i="9"/>
  <c r="U2886" i="9"/>
  <c r="S2886" i="9"/>
  <c r="T2886" i="9" s="1"/>
  <c r="R2886" i="9"/>
  <c r="I2886" i="9"/>
  <c r="H2886" i="9"/>
  <c r="F2886" i="9"/>
  <c r="U2885" i="9"/>
  <c r="S2885" i="9"/>
  <c r="R2885" i="9"/>
  <c r="I2885" i="9"/>
  <c r="F2885" i="9"/>
  <c r="U2884" i="9"/>
  <c r="S2884" i="9"/>
  <c r="R2884" i="9"/>
  <c r="P2884" i="9"/>
  <c r="AB2884" i="9" s="1"/>
  <c r="H2884" i="9"/>
  <c r="F2884" i="9"/>
  <c r="U2883" i="9"/>
  <c r="S2883" i="9"/>
  <c r="R2883" i="9"/>
  <c r="T2883" i="9" s="1"/>
  <c r="V2883" i="9" s="1"/>
  <c r="H2883" i="9"/>
  <c r="I2883" i="9"/>
  <c r="F2883" i="9"/>
  <c r="U2882" i="9"/>
  <c r="S2882" i="9"/>
  <c r="R2882" i="9"/>
  <c r="I2882" i="9"/>
  <c r="F2882" i="9"/>
  <c r="U2881" i="9"/>
  <c r="S2881" i="9"/>
  <c r="R2881" i="9"/>
  <c r="H2881" i="9"/>
  <c r="F2881" i="9"/>
  <c r="U2880" i="9"/>
  <c r="S2880" i="9"/>
  <c r="R2880" i="9"/>
  <c r="H2880" i="9"/>
  <c r="I2880" i="9"/>
  <c r="F2880" i="9"/>
  <c r="U2879" i="9"/>
  <c r="S2879" i="9"/>
  <c r="R2879" i="9"/>
  <c r="I2879" i="9"/>
  <c r="F2879" i="9"/>
  <c r="U2878" i="9"/>
  <c r="S2878" i="9"/>
  <c r="R2878" i="9"/>
  <c r="I2878" i="9"/>
  <c r="H2878" i="9"/>
  <c r="F2878" i="9"/>
  <c r="U2877" i="9"/>
  <c r="S2877" i="9"/>
  <c r="R2877" i="9"/>
  <c r="P2877" i="9"/>
  <c r="AB2877" i="9" s="1"/>
  <c r="H2877" i="9"/>
  <c r="I2877" i="9"/>
  <c r="F2877" i="9"/>
  <c r="AB2876" i="9"/>
  <c r="U2875" i="9"/>
  <c r="S2875" i="9"/>
  <c r="R2875" i="9"/>
  <c r="H2875" i="9"/>
  <c r="F2875" i="9"/>
  <c r="U2874" i="9"/>
  <c r="S2874" i="9"/>
  <c r="R2874" i="9"/>
  <c r="P2874" i="9"/>
  <c r="AB2874" i="9" s="1"/>
  <c r="H2874" i="9"/>
  <c r="I2874" i="9"/>
  <c r="F2874" i="9"/>
  <c r="U2873" i="9"/>
  <c r="S2873" i="9"/>
  <c r="R2873" i="9"/>
  <c r="I2873" i="9"/>
  <c r="H2873" i="9"/>
  <c r="F2873" i="9"/>
  <c r="U2872" i="9"/>
  <c r="S2872" i="9"/>
  <c r="R2872" i="9"/>
  <c r="H2872" i="9"/>
  <c r="F2872" i="9"/>
  <c r="U2871" i="9"/>
  <c r="S2871" i="9"/>
  <c r="R2871" i="9"/>
  <c r="T2871" i="9" s="1"/>
  <c r="V2871" i="9" s="1"/>
  <c r="I2871" i="9"/>
  <c r="H2871" i="9"/>
  <c r="F2871" i="9"/>
  <c r="U2870" i="9"/>
  <c r="S2870" i="9"/>
  <c r="R2870" i="9"/>
  <c r="I2870" i="9"/>
  <c r="F2870" i="9"/>
  <c r="U2869" i="9"/>
  <c r="S2869" i="9"/>
  <c r="R2869" i="9"/>
  <c r="H2869" i="9"/>
  <c r="F2869" i="9"/>
  <c r="U2868" i="9"/>
  <c r="S2868" i="9"/>
  <c r="R2868" i="9"/>
  <c r="T2868" i="9" s="1"/>
  <c r="V2868" i="9" s="1"/>
  <c r="I2868" i="9"/>
  <c r="H2868" i="9"/>
  <c r="F2868" i="9"/>
  <c r="U2867" i="9"/>
  <c r="S2867" i="9"/>
  <c r="R2867" i="9"/>
  <c r="I2867" i="9"/>
  <c r="H2867" i="9"/>
  <c r="F2867" i="9"/>
  <c r="U2866" i="9"/>
  <c r="S2866" i="9"/>
  <c r="R2866" i="9"/>
  <c r="H2866" i="9"/>
  <c r="F2866" i="9"/>
  <c r="U2865" i="9"/>
  <c r="S2865" i="9"/>
  <c r="R2865" i="9"/>
  <c r="H2865" i="9"/>
  <c r="I2865" i="9"/>
  <c r="F2865" i="9"/>
  <c r="U2864" i="9"/>
  <c r="S2864" i="9"/>
  <c r="R2864" i="9"/>
  <c r="I2864" i="9"/>
  <c r="F2864" i="9"/>
  <c r="U2863" i="9"/>
  <c r="S2863" i="9"/>
  <c r="R2863" i="9"/>
  <c r="H2863" i="9"/>
  <c r="F2863" i="9"/>
  <c r="U2862" i="9"/>
  <c r="S2862" i="9"/>
  <c r="R2862" i="9"/>
  <c r="H2862" i="9"/>
  <c r="I2862" i="9"/>
  <c r="F2862" i="9"/>
  <c r="U2861" i="9"/>
  <c r="S2861" i="9"/>
  <c r="R2861" i="9"/>
  <c r="I2861" i="9"/>
  <c r="H2861" i="9"/>
  <c r="F2861" i="9"/>
  <c r="U2860" i="9"/>
  <c r="S2860" i="9"/>
  <c r="R2860" i="9"/>
  <c r="H2860" i="9"/>
  <c r="F2860" i="9"/>
  <c r="U2859" i="9"/>
  <c r="S2859" i="9"/>
  <c r="R2859" i="9"/>
  <c r="T2859" i="9" s="1"/>
  <c r="H2859" i="9"/>
  <c r="I2859" i="9"/>
  <c r="F2859" i="9"/>
  <c r="U2858" i="9"/>
  <c r="S2858" i="9"/>
  <c r="R2858" i="9"/>
  <c r="I2858" i="9"/>
  <c r="H2858" i="9"/>
  <c r="F2858" i="9"/>
  <c r="U2857" i="9"/>
  <c r="S2857" i="9"/>
  <c r="R2857" i="9"/>
  <c r="P2857" i="9"/>
  <c r="AB2857" i="9" s="1"/>
  <c r="H2857" i="9"/>
  <c r="F2857" i="9"/>
  <c r="U2856" i="9"/>
  <c r="S2856" i="9"/>
  <c r="R2856" i="9"/>
  <c r="H2856" i="9"/>
  <c r="I2856" i="9"/>
  <c r="F2856" i="9"/>
  <c r="U2855" i="9"/>
  <c r="S2855" i="9"/>
  <c r="R2855" i="9"/>
  <c r="T2855" i="9" s="1"/>
  <c r="I2855" i="9"/>
  <c r="P2855" i="9"/>
  <c r="AB2855" i="9" s="1"/>
  <c r="F2855" i="9"/>
  <c r="U2854" i="9"/>
  <c r="S2854" i="9"/>
  <c r="R2854" i="9"/>
  <c r="I2854" i="9"/>
  <c r="H2854" i="9"/>
  <c r="F2854" i="9"/>
  <c r="U2853" i="9"/>
  <c r="S2853" i="9"/>
  <c r="R2853" i="9"/>
  <c r="I2853" i="9"/>
  <c r="H2853" i="9"/>
  <c r="F2853" i="9"/>
  <c r="AB2852" i="9"/>
  <c r="U2851" i="9"/>
  <c r="S2851" i="9"/>
  <c r="R2851" i="9"/>
  <c r="H2851" i="9"/>
  <c r="F2851" i="9"/>
  <c r="U2850" i="9"/>
  <c r="S2850" i="9"/>
  <c r="R2850" i="9"/>
  <c r="T2850" i="9" s="1"/>
  <c r="I2850" i="9"/>
  <c r="H2850" i="9"/>
  <c r="F2850" i="9"/>
  <c r="U2849" i="9"/>
  <c r="S2849" i="9"/>
  <c r="R2849" i="9"/>
  <c r="T2849" i="9" s="1"/>
  <c r="V2849" i="9" s="1"/>
  <c r="I2849" i="9"/>
  <c r="F2849" i="9"/>
  <c r="U2848" i="9"/>
  <c r="S2848" i="9"/>
  <c r="R2848" i="9"/>
  <c r="I2848" i="9"/>
  <c r="F2848" i="9"/>
  <c r="U2847" i="9"/>
  <c r="S2847" i="9"/>
  <c r="R2847" i="9"/>
  <c r="T2847" i="9" s="1"/>
  <c r="I2847" i="9"/>
  <c r="H2847" i="9"/>
  <c r="F2847" i="9"/>
  <c r="U2846" i="9"/>
  <c r="S2846" i="9"/>
  <c r="R2846" i="9"/>
  <c r="I2846" i="9"/>
  <c r="H2846" i="9"/>
  <c r="F2846" i="9"/>
  <c r="U2845" i="9"/>
  <c r="S2845" i="9"/>
  <c r="R2845" i="9"/>
  <c r="H2845" i="9"/>
  <c r="F2845" i="9"/>
  <c r="U2844" i="9"/>
  <c r="S2844" i="9"/>
  <c r="R2844" i="9"/>
  <c r="T2844" i="9" s="1"/>
  <c r="I2844" i="9"/>
  <c r="H2844" i="9"/>
  <c r="F2844" i="9"/>
  <c r="U2843" i="9"/>
  <c r="S2843" i="9"/>
  <c r="R2843" i="9"/>
  <c r="I2843" i="9"/>
  <c r="F2843" i="9"/>
  <c r="U2842" i="9"/>
  <c r="S2842" i="9"/>
  <c r="R2842" i="9"/>
  <c r="I2842" i="9"/>
  <c r="P2842" i="9"/>
  <c r="AB2842" i="9" s="1"/>
  <c r="F2842" i="9"/>
  <c r="U2841" i="9"/>
  <c r="S2841" i="9"/>
  <c r="R2841" i="9"/>
  <c r="T2841" i="9" s="1"/>
  <c r="V2841" i="9" s="1"/>
  <c r="H2841" i="9"/>
  <c r="I2841" i="9"/>
  <c r="F2841" i="9"/>
  <c r="U2840" i="9"/>
  <c r="S2840" i="9"/>
  <c r="R2840" i="9"/>
  <c r="I2840" i="9"/>
  <c r="H2840" i="9"/>
  <c r="J2840" i="9" s="1"/>
  <c r="L2840" i="9" s="1"/>
  <c r="F2840" i="9"/>
  <c r="U2839" i="9"/>
  <c r="S2839" i="9"/>
  <c r="R2839" i="9"/>
  <c r="H2839" i="9"/>
  <c r="F2839" i="9"/>
  <c r="U2838" i="9"/>
  <c r="S2838" i="9"/>
  <c r="R2838" i="9"/>
  <c r="I2838" i="9"/>
  <c r="H2838" i="9"/>
  <c r="F2838" i="9"/>
  <c r="U2837" i="9"/>
  <c r="S2837" i="9"/>
  <c r="R2837" i="9"/>
  <c r="I2837" i="9"/>
  <c r="F2837" i="9"/>
  <c r="AB2836" i="9"/>
  <c r="U2835" i="9"/>
  <c r="S2835" i="9"/>
  <c r="R2835" i="9"/>
  <c r="I2835" i="9"/>
  <c r="H2835" i="9"/>
  <c r="F2835" i="9"/>
  <c r="U2834" i="9"/>
  <c r="S2834" i="9"/>
  <c r="R2834" i="9"/>
  <c r="I2834" i="9"/>
  <c r="P2834" i="9"/>
  <c r="AB2834" i="9" s="1"/>
  <c r="F2834" i="9"/>
  <c r="U2833" i="9"/>
  <c r="S2833" i="9"/>
  <c r="R2833" i="9"/>
  <c r="I2833" i="9"/>
  <c r="H2833" i="9"/>
  <c r="F2833" i="9"/>
  <c r="U2832" i="9"/>
  <c r="S2832" i="9"/>
  <c r="T2832" i="9" s="1"/>
  <c r="V2832" i="9" s="1"/>
  <c r="R2832" i="9"/>
  <c r="I2832" i="9"/>
  <c r="H2832" i="9"/>
  <c r="F2832" i="9"/>
  <c r="U2831" i="9"/>
  <c r="S2831" i="9"/>
  <c r="R2831" i="9"/>
  <c r="I2831" i="9"/>
  <c r="H2831" i="9"/>
  <c r="F2831" i="9"/>
  <c r="U2830" i="9"/>
  <c r="S2830" i="9"/>
  <c r="R2830" i="9"/>
  <c r="H2830" i="9"/>
  <c r="I2830" i="9"/>
  <c r="F2830" i="9"/>
  <c r="U2829" i="9"/>
  <c r="S2829" i="9"/>
  <c r="R2829" i="9"/>
  <c r="H2829" i="9"/>
  <c r="F2829" i="9"/>
  <c r="U2828" i="9"/>
  <c r="S2828" i="9"/>
  <c r="R2828" i="9"/>
  <c r="I2828" i="9"/>
  <c r="F2828" i="9"/>
  <c r="U2827" i="9"/>
  <c r="S2827" i="9"/>
  <c r="R2827" i="9"/>
  <c r="I2827" i="9"/>
  <c r="H2827" i="9"/>
  <c r="F2827" i="9"/>
  <c r="U2826" i="9"/>
  <c r="S2826" i="9"/>
  <c r="R2826" i="9"/>
  <c r="I2826" i="9"/>
  <c r="H2826" i="9"/>
  <c r="F2826" i="9"/>
  <c r="AB2825" i="9"/>
  <c r="U2824" i="9"/>
  <c r="S2824" i="9"/>
  <c r="R2824" i="9"/>
  <c r="I2824" i="9"/>
  <c r="H2824" i="9"/>
  <c r="F2824" i="9"/>
  <c r="AB2823" i="9"/>
  <c r="U2822" i="9"/>
  <c r="S2822" i="9"/>
  <c r="R2822" i="9"/>
  <c r="I2822" i="9"/>
  <c r="H2822" i="9"/>
  <c r="F2822" i="9"/>
  <c r="AB2821" i="9"/>
  <c r="U2820" i="9"/>
  <c r="S2820" i="9"/>
  <c r="R2820" i="9"/>
  <c r="T2820" i="9" s="1"/>
  <c r="V2820" i="9" s="1"/>
  <c r="H2820" i="9"/>
  <c r="F2820" i="9"/>
  <c r="AB2819" i="9"/>
  <c r="U2818" i="9"/>
  <c r="S2818" i="9"/>
  <c r="R2818" i="9"/>
  <c r="I2818" i="9"/>
  <c r="F2818" i="9"/>
  <c r="U2817" i="9"/>
  <c r="S2817" i="9"/>
  <c r="R2817" i="9"/>
  <c r="H2817" i="9"/>
  <c r="I2817" i="9"/>
  <c r="F2817" i="9"/>
  <c r="U2816" i="9"/>
  <c r="S2816" i="9"/>
  <c r="R2816" i="9"/>
  <c r="I2816" i="9"/>
  <c r="H2816" i="9"/>
  <c r="F2816" i="9"/>
  <c r="U2815" i="9"/>
  <c r="S2815" i="9"/>
  <c r="R2815" i="9"/>
  <c r="I2815" i="9"/>
  <c r="F2815" i="9"/>
  <c r="U2814" i="9"/>
  <c r="S2814" i="9"/>
  <c r="R2814" i="9"/>
  <c r="H2814" i="9"/>
  <c r="I2814" i="9"/>
  <c r="F2814" i="9"/>
  <c r="U2813" i="9"/>
  <c r="S2813" i="9"/>
  <c r="R2813" i="9"/>
  <c r="I2813" i="9"/>
  <c r="H2813" i="9"/>
  <c r="F2813" i="9"/>
  <c r="U2812" i="9"/>
  <c r="S2812" i="9"/>
  <c r="R2812" i="9"/>
  <c r="F2812" i="9"/>
  <c r="U2811" i="9"/>
  <c r="S2811" i="9"/>
  <c r="R2811" i="9"/>
  <c r="H2811" i="9"/>
  <c r="F2811" i="9"/>
  <c r="U2810" i="9"/>
  <c r="S2810" i="9"/>
  <c r="R2810" i="9"/>
  <c r="I2810" i="9"/>
  <c r="H2810" i="9"/>
  <c r="F2810" i="9"/>
  <c r="AB2809" i="9"/>
  <c r="U2808" i="9"/>
  <c r="S2808" i="9"/>
  <c r="R2808" i="9"/>
  <c r="I2808" i="9"/>
  <c r="H2808" i="9"/>
  <c r="F2808" i="9"/>
  <c r="U2807" i="9"/>
  <c r="S2807" i="9"/>
  <c r="R2807" i="9"/>
  <c r="T2807" i="9" s="1"/>
  <c r="I2807" i="9"/>
  <c r="F2807" i="9"/>
  <c r="U2806" i="9"/>
  <c r="S2806" i="9"/>
  <c r="T2806" i="9" s="1"/>
  <c r="R2806" i="9"/>
  <c r="P2806" i="9"/>
  <c r="AB2806" i="9" s="1"/>
  <c r="H2806" i="9"/>
  <c r="F2806" i="9"/>
  <c r="U2805" i="9"/>
  <c r="S2805" i="9"/>
  <c r="R2805" i="9"/>
  <c r="H2805" i="9"/>
  <c r="I2805" i="9"/>
  <c r="F2805" i="9"/>
  <c r="U2804" i="9"/>
  <c r="S2804" i="9"/>
  <c r="R2804" i="9"/>
  <c r="I2804" i="9"/>
  <c r="F2804" i="9"/>
  <c r="U2803" i="9"/>
  <c r="S2803" i="9"/>
  <c r="R2803" i="9"/>
  <c r="I2803" i="9"/>
  <c r="H2803" i="9"/>
  <c r="F2803" i="9"/>
  <c r="U2802" i="9"/>
  <c r="S2802" i="9"/>
  <c r="R2802" i="9"/>
  <c r="I2802" i="9"/>
  <c r="H2802" i="9"/>
  <c r="F2802" i="9"/>
  <c r="U2801" i="9"/>
  <c r="S2801" i="9"/>
  <c r="R2801" i="9"/>
  <c r="I2801" i="9"/>
  <c r="F2801" i="9"/>
  <c r="U2800" i="9"/>
  <c r="S2800" i="9"/>
  <c r="R2800" i="9"/>
  <c r="I2800" i="9"/>
  <c r="H2800" i="9"/>
  <c r="F2800" i="9"/>
  <c r="AB2799" i="9"/>
  <c r="U2798" i="9"/>
  <c r="S2798" i="9"/>
  <c r="R2798" i="9"/>
  <c r="T2798" i="9" s="1"/>
  <c r="I2798" i="9"/>
  <c r="H2798" i="9"/>
  <c r="J2798" i="9" s="1"/>
  <c r="F2798" i="9"/>
  <c r="U2797" i="9"/>
  <c r="S2797" i="9"/>
  <c r="R2797" i="9"/>
  <c r="H2797" i="9"/>
  <c r="F2797" i="9"/>
  <c r="AB2796" i="9"/>
  <c r="AB2795" i="9"/>
  <c r="U2794" i="9"/>
  <c r="S2794" i="9"/>
  <c r="R2794" i="9"/>
  <c r="H2794" i="9"/>
  <c r="F2794" i="9"/>
  <c r="U2793" i="9"/>
  <c r="S2793" i="9"/>
  <c r="R2793" i="9"/>
  <c r="H2793" i="9"/>
  <c r="F2793" i="9"/>
  <c r="U2792" i="9"/>
  <c r="S2792" i="9"/>
  <c r="R2792" i="9"/>
  <c r="I2792" i="9"/>
  <c r="H2792" i="9"/>
  <c r="F2792" i="9"/>
  <c r="U2791" i="9"/>
  <c r="S2791" i="9"/>
  <c r="R2791" i="9"/>
  <c r="T2791" i="9" s="1"/>
  <c r="V2791" i="9" s="1"/>
  <c r="H2791" i="9"/>
  <c r="F2791" i="9"/>
  <c r="U2790" i="9"/>
  <c r="S2790" i="9"/>
  <c r="R2790" i="9"/>
  <c r="H2790" i="9"/>
  <c r="F2790" i="9"/>
  <c r="U2789" i="9"/>
  <c r="S2789" i="9"/>
  <c r="R2789" i="9"/>
  <c r="I2789" i="9"/>
  <c r="H2789" i="9"/>
  <c r="F2789" i="9"/>
  <c r="U2788" i="9"/>
  <c r="S2788" i="9"/>
  <c r="R2788" i="9"/>
  <c r="T2788" i="9" s="1"/>
  <c r="V2788" i="9" s="1"/>
  <c r="H2788" i="9"/>
  <c r="F2788" i="9"/>
  <c r="U2787" i="9"/>
  <c r="S2787" i="9"/>
  <c r="R2787" i="9"/>
  <c r="P2787" i="9"/>
  <c r="AB2787" i="9" s="1"/>
  <c r="H2787" i="9"/>
  <c r="F2787" i="9"/>
  <c r="U2786" i="9"/>
  <c r="S2786" i="9"/>
  <c r="R2786" i="9"/>
  <c r="I2786" i="9"/>
  <c r="H2786" i="9"/>
  <c r="F2786" i="9"/>
  <c r="U2785" i="9"/>
  <c r="S2785" i="9"/>
  <c r="T2785" i="9" s="1"/>
  <c r="V2785" i="9" s="1"/>
  <c r="R2785" i="9"/>
  <c r="H2785" i="9"/>
  <c r="F2785" i="9"/>
  <c r="U2784" i="9"/>
  <c r="S2784" i="9"/>
  <c r="R2784" i="9"/>
  <c r="H2784" i="9"/>
  <c r="F2784" i="9"/>
  <c r="U2783" i="9"/>
  <c r="S2783" i="9"/>
  <c r="R2783" i="9"/>
  <c r="I2783" i="9"/>
  <c r="H2783" i="9"/>
  <c r="F2783" i="9"/>
  <c r="U2782" i="9"/>
  <c r="S2782" i="9"/>
  <c r="R2782" i="9"/>
  <c r="H2782" i="9"/>
  <c r="F2782" i="9"/>
  <c r="U2781" i="9"/>
  <c r="S2781" i="9"/>
  <c r="R2781" i="9"/>
  <c r="H2781" i="9"/>
  <c r="F2781" i="9"/>
  <c r="U2780" i="9"/>
  <c r="S2780" i="9"/>
  <c r="R2780" i="9"/>
  <c r="I2780" i="9"/>
  <c r="H2780" i="9"/>
  <c r="F2780" i="9"/>
  <c r="U2779" i="9"/>
  <c r="S2779" i="9"/>
  <c r="R2779" i="9"/>
  <c r="H2779" i="9"/>
  <c r="F2779" i="9"/>
  <c r="U2778" i="9"/>
  <c r="S2778" i="9"/>
  <c r="R2778" i="9"/>
  <c r="T2778" i="9" s="1"/>
  <c r="H2778" i="9"/>
  <c r="F2778" i="9"/>
  <c r="U2777" i="9"/>
  <c r="S2777" i="9"/>
  <c r="R2777" i="9"/>
  <c r="I2777" i="9"/>
  <c r="H2777" i="9"/>
  <c r="F2777" i="9"/>
  <c r="U2776" i="9"/>
  <c r="S2776" i="9"/>
  <c r="T2776" i="9" s="1"/>
  <c r="V2776" i="9" s="1"/>
  <c r="R2776" i="9"/>
  <c r="H2776" i="9"/>
  <c r="F2776" i="9"/>
  <c r="U2775" i="9"/>
  <c r="S2775" i="9"/>
  <c r="R2775" i="9"/>
  <c r="H2775" i="9"/>
  <c r="F2775" i="9"/>
  <c r="AB2774" i="9"/>
  <c r="U2773" i="9"/>
  <c r="S2773" i="9"/>
  <c r="R2773" i="9"/>
  <c r="P2773" i="9"/>
  <c r="AB2773" i="9" s="1"/>
  <c r="H2773" i="9"/>
  <c r="I2773" i="9"/>
  <c r="F2773" i="9"/>
  <c r="U2772" i="9"/>
  <c r="S2772" i="9"/>
  <c r="R2772" i="9"/>
  <c r="I2772" i="9"/>
  <c r="F2772" i="9"/>
  <c r="U2771" i="9"/>
  <c r="S2771" i="9"/>
  <c r="R2771" i="9"/>
  <c r="I2771" i="9"/>
  <c r="F2771" i="9"/>
  <c r="U2770" i="9"/>
  <c r="S2770" i="9"/>
  <c r="T2770" i="9" s="1"/>
  <c r="R2770" i="9"/>
  <c r="I2770" i="9"/>
  <c r="F2770" i="9"/>
  <c r="U2769" i="9"/>
  <c r="S2769" i="9"/>
  <c r="R2769" i="9"/>
  <c r="I2769" i="9"/>
  <c r="H2769" i="9"/>
  <c r="F2769" i="9"/>
  <c r="U2768" i="9"/>
  <c r="S2768" i="9"/>
  <c r="R2768" i="9"/>
  <c r="T2768" i="9" s="1"/>
  <c r="V2768" i="9" s="1"/>
  <c r="I2768" i="9"/>
  <c r="F2768" i="9"/>
  <c r="U2767" i="9"/>
  <c r="S2767" i="9"/>
  <c r="T2767" i="9" s="1"/>
  <c r="R2767" i="9"/>
  <c r="I2767" i="9"/>
  <c r="F2767" i="9"/>
  <c r="U2766" i="9"/>
  <c r="S2766" i="9"/>
  <c r="R2766" i="9"/>
  <c r="I2766" i="9"/>
  <c r="H2766" i="9"/>
  <c r="F2766" i="9"/>
  <c r="U2765" i="9"/>
  <c r="S2765" i="9"/>
  <c r="R2765" i="9"/>
  <c r="I2765" i="9"/>
  <c r="F2765" i="9"/>
  <c r="U2764" i="9"/>
  <c r="S2764" i="9"/>
  <c r="T2764" i="9" s="1"/>
  <c r="R2764" i="9"/>
  <c r="H2764" i="9"/>
  <c r="F2764" i="9"/>
  <c r="U2763" i="9"/>
  <c r="S2763" i="9"/>
  <c r="R2763" i="9"/>
  <c r="H2763" i="9"/>
  <c r="I2763" i="9"/>
  <c r="F2763" i="9"/>
  <c r="U2762" i="9"/>
  <c r="S2762" i="9"/>
  <c r="R2762" i="9"/>
  <c r="I2762" i="9"/>
  <c r="F2762" i="9"/>
  <c r="U2761" i="9"/>
  <c r="S2761" i="9"/>
  <c r="R2761" i="9"/>
  <c r="I2761" i="9"/>
  <c r="H2761" i="9"/>
  <c r="F2761" i="9"/>
  <c r="U2760" i="9"/>
  <c r="S2760" i="9"/>
  <c r="R2760" i="9"/>
  <c r="I2760" i="9"/>
  <c r="F2760" i="9"/>
  <c r="U2759" i="9"/>
  <c r="S2759" i="9"/>
  <c r="R2759" i="9"/>
  <c r="I2759" i="9"/>
  <c r="F2759" i="9"/>
  <c r="U2758" i="9"/>
  <c r="S2758" i="9"/>
  <c r="R2758" i="9"/>
  <c r="I2758" i="9"/>
  <c r="F2758" i="9"/>
  <c r="U2757" i="9"/>
  <c r="S2757" i="9"/>
  <c r="R2757" i="9"/>
  <c r="I2757" i="9"/>
  <c r="H2757" i="9"/>
  <c r="F2757" i="9"/>
  <c r="U2756" i="9"/>
  <c r="S2756" i="9"/>
  <c r="R2756" i="9"/>
  <c r="T2756" i="9" s="1"/>
  <c r="I2756" i="9"/>
  <c r="F2756" i="9"/>
  <c r="U2755" i="9"/>
  <c r="S2755" i="9"/>
  <c r="T2755" i="9" s="1"/>
  <c r="R2755" i="9"/>
  <c r="I2755" i="9"/>
  <c r="F2755" i="9"/>
  <c r="U2754" i="9"/>
  <c r="S2754" i="9"/>
  <c r="R2754" i="9"/>
  <c r="P2754" i="9"/>
  <c r="AB2754" i="9" s="1"/>
  <c r="H2754" i="9"/>
  <c r="I2754" i="9"/>
  <c r="F2754" i="9"/>
  <c r="U2753" i="9"/>
  <c r="S2753" i="9"/>
  <c r="R2753" i="9"/>
  <c r="I2753" i="9"/>
  <c r="F2753" i="9"/>
  <c r="U2752" i="9"/>
  <c r="S2752" i="9"/>
  <c r="R2752" i="9"/>
  <c r="P2752" i="9"/>
  <c r="AB2752" i="9" s="1"/>
  <c r="H2752" i="9"/>
  <c r="I2752" i="9"/>
  <c r="F2752" i="9"/>
  <c r="U2751" i="9"/>
  <c r="S2751" i="9"/>
  <c r="T2751" i="9" s="1"/>
  <c r="R2751" i="9"/>
  <c r="I2751" i="9"/>
  <c r="H2751" i="9"/>
  <c r="F2751" i="9"/>
  <c r="U2750" i="9"/>
  <c r="S2750" i="9"/>
  <c r="R2750" i="9"/>
  <c r="I2750" i="9"/>
  <c r="F2750" i="9"/>
  <c r="U2749" i="9"/>
  <c r="S2749" i="9"/>
  <c r="R2749" i="9"/>
  <c r="H2749" i="9"/>
  <c r="I2749" i="9"/>
  <c r="F2749" i="9"/>
  <c r="U2748" i="9"/>
  <c r="S2748" i="9"/>
  <c r="R2748" i="9"/>
  <c r="I2748" i="9"/>
  <c r="H2748" i="9"/>
  <c r="F2748" i="9"/>
  <c r="U2747" i="9"/>
  <c r="S2747" i="9"/>
  <c r="R2747" i="9"/>
  <c r="I2747" i="9"/>
  <c r="F2747" i="9"/>
  <c r="U2746" i="9"/>
  <c r="S2746" i="9"/>
  <c r="R2746" i="9"/>
  <c r="I2746" i="9"/>
  <c r="F2746" i="9"/>
  <c r="U2745" i="9"/>
  <c r="S2745" i="9"/>
  <c r="R2745" i="9"/>
  <c r="I2745" i="9"/>
  <c r="H2745" i="9"/>
  <c r="F2745" i="9"/>
  <c r="U2744" i="9"/>
  <c r="S2744" i="9"/>
  <c r="R2744" i="9"/>
  <c r="I2744" i="9"/>
  <c r="F2744" i="9"/>
  <c r="U2743" i="9"/>
  <c r="S2743" i="9"/>
  <c r="T2743" i="9" s="1"/>
  <c r="R2743" i="9"/>
  <c r="P2743" i="9"/>
  <c r="AB2743" i="9" s="1"/>
  <c r="I2743" i="9"/>
  <c r="H2743" i="9"/>
  <c r="F2743" i="9"/>
  <c r="U2742" i="9"/>
  <c r="S2742" i="9"/>
  <c r="R2742" i="9"/>
  <c r="I2742" i="9"/>
  <c r="F2742" i="9"/>
  <c r="U2741" i="9"/>
  <c r="S2741" i="9"/>
  <c r="R2741" i="9"/>
  <c r="I2741" i="9"/>
  <c r="F2741" i="9"/>
  <c r="U2740" i="9"/>
  <c r="S2740" i="9"/>
  <c r="R2740" i="9"/>
  <c r="P2740" i="9"/>
  <c r="AB2740" i="9" s="1"/>
  <c r="H2740" i="9"/>
  <c r="F2740" i="9"/>
  <c r="U2739" i="9"/>
  <c r="S2739" i="9"/>
  <c r="R2739" i="9"/>
  <c r="I2739" i="9"/>
  <c r="H2739" i="9"/>
  <c r="F2739" i="9"/>
  <c r="U2738" i="9"/>
  <c r="S2738" i="9"/>
  <c r="R2738" i="9"/>
  <c r="I2738" i="9"/>
  <c r="F2738" i="9"/>
  <c r="U2737" i="9"/>
  <c r="S2737" i="9"/>
  <c r="R2737" i="9"/>
  <c r="I2737" i="9"/>
  <c r="H2737" i="9"/>
  <c r="F2737" i="9"/>
  <c r="U2736" i="9"/>
  <c r="S2736" i="9"/>
  <c r="T2736" i="9" s="1"/>
  <c r="V2736" i="9" s="1"/>
  <c r="R2736" i="9"/>
  <c r="I2736" i="9"/>
  <c r="F2736" i="9"/>
  <c r="U2735" i="9"/>
  <c r="S2735" i="9"/>
  <c r="R2735" i="9"/>
  <c r="I2735" i="9"/>
  <c r="F2735" i="9"/>
  <c r="U2734" i="9"/>
  <c r="S2734" i="9"/>
  <c r="R2734" i="9"/>
  <c r="I2734" i="9"/>
  <c r="F2734" i="9"/>
  <c r="U2733" i="9"/>
  <c r="S2733" i="9"/>
  <c r="R2733" i="9"/>
  <c r="I2733" i="9"/>
  <c r="H2733" i="9"/>
  <c r="F2733" i="9"/>
  <c r="U2732" i="9"/>
  <c r="S2732" i="9"/>
  <c r="R2732" i="9"/>
  <c r="T2732" i="9" s="1"/>
  <c r="I2732" i="9"/>
  <c r="F2732" i="9"/>
  <c r="U2731" i="9"/>
  <c r="S2731" i="9"/>
  <c r="R2731" i="9"/>
  <c r="I2731" i="9"/>
  <c r="F2731" i="9"/>
  <c r="U2730" i="9"/>
  <c r="S2730" i="9"/>
  <c r="R2730" i="9"/>
  <c r="I2730" i="9"/>
  <c r="H2730" i="9"/>
  <c r="F2730" i="9"/>
  <c r="AB2729" i="9"/>
  <c r="U2728" i="9"/>
  <c r="S2728" i="9"/>
  <c r="R2728" i="9"/>
  <c r="H2728" i="9"/>
  <c r="F2728" i="9"/>
  <c r="U2727" i="9"/>
  <c r="S2727" i="9"/>
  <c r="R2727" i="9"/>
  <c r="H2727" i="9"/>
  <c r="F2727" i="9"/>
  <c r="U2726" i="9"/>
  <c r="S2726" i="9"/>
  <c r="R2726" i="9"/>
  <c r="I2726" i="9"/>
  <c r="H2726" i="9"/>
  <c r="F2726" i="9"/>
  <c r="U2725" i="9"/>
  <c r="S2725" i="9"/>
  <c r="R2725" i="9"/>
  <c r="T2725" i="9" s="1"/>
  <c r="V2725" i="9" s="1"/>
  <c r="H2725" i="9"/>
  <c r="F2725" i="9"/>
  <c r="U2724" i="9"/>
  <c r="S2724" i="9"/>
  <c r="R2724" i="9"/>
  <c r="T2724" i="9" s="1"/>
  <c r="H2724" i="9"/>
  <c r="F2724" i="9"/>
  <c r="U2723" i="9"/>
  <c r="S2723" i="9"/>
  <c r="R2723" i="9"/>
  <c r="T2723" i="9" s="1"/>
  <c r="I2723" i="9"/>
  <c r="H2723" i="9"/>
  <c r="F2723" i="9"/>
  <c r="U2722" i="9"/>
  <c r="S2722" i="9"/>
  <c r="R2722" i="9"/>
  <c r="T2722" i="9" s="1"/>
  <c r="V2722" i="9" s="1"/>
  <c r="H2722" i="9"/>
  <c r="F2722" i="9"/>
  <c r="AB2721" i="9"/>
  <c r="U2720" i="9"/>
  <c r="S2720" i="9"/>
  <c r="R2720" i="9"/>
  <c r="I2720" i="9"/>
  <c r="F2720" i="9"/>
  <c r="U2719" i="9"/>
  <c r="S2719" i="9"/>
  <c r="R2719" i="9"/>
  <c r="I2719" i="9"/>
  <c r="H2719" i="9"/>
  <c r="F2719" i="9"/>
  <c r="U2718" i="9"/>
  <c r="S2718" i="9"/>
  <c r="T2718" i="9" s="1"/>
  <c r="V2718" i="9" s="1"/>
  <c r="R2718" i="9"/>
  <c r="H2718" i="9"/>
  <c r="I2718" i="9"/>
  <c r="F2718" i="9"/>
  <c r="U2717" i="9"/>
  <c r="S2717" i="9"/>
  <c r="R2717" i="9"/>
  <c r="I2717" i="9"/>
  <c r="F2717" i="9"/>
  <c r="AB2716" i="9"/>
  <c r="U2715" i="9"/>
  <c r="S2715" i="9"/>
  <c r="R2715" i="9"/>
  <c r="P2715" i="9"/>
  <c r="AB2715" i="9" s="1"/>
  <c r="H2715" i="9"/>
  <c r="F2715" i="9"/>
  <c r="U2714" i="9"/>
  <c r="S2714" i="9"/>
  <c r="R2714" i="9"/>
  <c r="I2714" i="9"/>
  <c r="H2714" i="9"/>
  <c r="F2714" i="9"/>
  <c r="U2713" i="9"/>
  <c r="S2713" i="9"/>
  <c r="T2713" i="9" s="1"/>
  <c r="V2713" i="9" s="1"/>
  <c r="R2713" i="9"/>
  <c r="H2713" i="9"/>
  <c r="F2713" i="9"/>
  <c r="U2712" i="9"/>
  <c r="S2712" i="9"/>
  <c r="R2712" i="9"/>
  <c r="H2712" i="9"/>
  <c r="F2712" i="9"/>
  <c r="U2711" i="9"/>
  <c r="S2711" i="9"/>
  <c r="R2711" i="9"/>
  <c r="I2711" i="9"/>
  <c r="H2711" i="9"/>
  <c r="F2711" i="9"/>
  <c r="U2710" i="9"/>
  <c r="S2710" i="9"/>
  <c r="R2710" i="9"/>
  <c r="H2710" i="9"/>
  <c r="F2710" i="9"/>
  <c r="AB2709" i="9"/>
  <c r="U2708" i="9"/>
  <c r="S2708" i="9"/>
  <c r="R2708" i="9"/>
  <c r="I2708" i="9"/>
  <c r="F2708" i="9"/>
  <c r="U2707" i="9"/>
  <c r="S2707" i="9"/>
  <c r="R2707" i="9"/>
  <c r="I2707" i="9"/>
  <c r="H2707" i="9"/>
  <c r="F2707" i="9"/>
  <c r="U2706" i="9"/>
  <c r="S2706" i="9"/>
  <c r="T2706" i="9" s="1"/>
  <c r="R2706" i="9"/>
  <c r="I2706" i="9"/>
  <c r="F2706" i="9"/>
  <c r="U2705" i="9"/>
  <c r="S2705" i="9"/>
  <c r="R2705" i="9"/>
  <c r="I2705" i="9"/>
  <c r="F2705" i="9"/>
  <c r="U2704" i="9"/>
  <c r="S2704" i="9"/>
  <c r="T2704" i="9" s="1"/>
  <c r="V2704" i="9" s="1"/>
  <c r="R2704" i="9"/>
  <c r="I2704" i="9"/>
  <c r="F2704" i="9"/>
  <c r="U2703" i="9"/>
  <c r="S2703" i="9"/>
  <c r="R2703" i="9"/>
  <c r="I2703" i="9"/>
  <c r="H2703" i="9"/>
  <c r="F2703" i="9"/>
  <c r="U2702" i="9"/>
  <c r="S2702" i="9"/>
  <c r="R2702" i="9"/>
  <c r="I2702" i="9"/>
  <c r="F2702" i="9"/>
  <c r="U2701" i="9"/>
  <c r="S2701" i="9"/>
  <c r="T2701" i="9" s="1"/>
  <c r="R2701" i="9"/>
  <c r="I2701" i="9"/>
  <c r="F2701" i="9"/>
  <c r="AB2700" i="9"/>
  <c r="AB2699" i="9"/>
  <c r="U2698" i="9"/>
  <c r="S2698" i="9"/>
  <c r="R2698" i="9"/>
  <c r="P2698" i="9"/>
  <c r="AB2698" i="9" s="1"/>
  <c r="H2698" i="9"/>
  <c r="F2698" i="9"/>
  <c r="U2697" i="9"/>
  <c r="S2697" i="9"/>
  <c r="R2697" i="9"/>
  <c r="I2697" i="9"/>
  <c r="F2697" i="9"/>
  <c r="U2696" i="9"/>
  <c r="S2696" i="9"/>
  <c r="R2696" i="9"/>
  <c r="I2696" i="9"/>
  <c r="H2696" i="9"/>
  <c r="F2696" i="9"/>
  <c r="U2695" i="9"/>
  <c r="S2695" i="9"/>
  <c r="R2695" i="9"/>
  <c r="I2695" i="9"/>
  <c r="H2695" i="9"/>
  <c r="F2695" i="9"/>
  <c r="U2694" i="9"/>
  <c r="S2694" i="9"/>
  <c r="R2694" i="9"/>
  <c r="I2694" i="9"/>
  <c r="F2694" i="9"/>
  <c r="U2693" i="9"/>
  <c r="S2693" i="9"/>
  <c r="R2693" i="9"/>
  <c r="I2693" i="9"/>
  <c r="H2693" i="9"/>
  <c r="F2693" i="9"/>
  <c r="U2692" i="9"/>
  <c r="S2692" i="9"/>
  <c r="R2692" i="9"/>
  <c r="I2692" i="9"/>
  <c r="F2692" i="9"/>
  <c r="U2691" i="9"/>
  <c r="S2691" i="9"/>
  <c r="T2691" i="9" s="1"/>
  <c r="R2691" i="9"/>
  <c r="I2691" i="9"/>
  <c r="F2691" i="9"/>
  <c r="U2690" i="9"/>
  <c r="S2690" i="9"/>
  <c r="R2690" i="9"/>
  <c r="I2690" i="9"/>
  <c r="H2690" i="9"/>
  <c r="F2690" i="9"/>
  <c r="U2689" i="9"/>
  <c r="S2689" i="9"/>
  <c r="R2689" i="9"/>
  <c r="I2689" i="9"/>
  <c r="H2689" i="9"/>
  <c r="F2689" i="9"/>
  <c r="U2688" i="9"/>
  <c r="S2688" i="9"/>
  <c r="R2688" i="9"/>
  <c r="P2688" i="9"/>
  <c r="AB2688" i="9" s="1"/>
  <c r="H2688" i="9"/>
  <c r="I2688" i="9"/>
  <c r="F2688" i="9"/>
  <c r="U2687" i="9"/>
  <c r="S2687" i="9"/>
  <c r="R2687" i="9"/>
  <c r="I2687" i="9"/>
  <c r="H2687" i="9"/>
  <c r="F2687" i="9"/>
  <c r="U2686" i="9"/>
  <c r="S2686" i="9"/>
  <c r="R2686" i="9"/>
  <c r="I2686" i="9"/>
  <c r="F2686" i="9"/>
  <c r="U2685" i="9"/>
  <c r="S2685" i="9"/>
  <c r="R2685" i="9"/>
  <c r="I2685" i="9"/>
  <c r="H2685" i="9"/>
  <c r="F2685" i="9"/>
  <c r="U2684" i="9"/>
  <c r="S2684" i="9"/>
  <c r="R2684" i="9"/>
  <c r="I2684" i="9"/>
  <c r="H2684" i="9"/>
  <c r="F2684" i="9"/>
  <c r="U2683" i="9"/>
  <c r="S2683" i="9"/>
  <c r="R2683" i="9"/>
  <c r="I2683" i="9"/>
  <c r="H2683" i="9"/>
  <c r="F2683" i="9"/>
  <c r="AB2682" i="9"/>
  <c r="U2681" i="9"/>
  <c r="S2681" i="9"/>
  <c r="R2681" i="9"/>
  <c r="I2681" i="9"/>
  <c r="H2681" i="9"/>
  <c r="F2681" i="9"/>
  <c r="AB2680" i="9"/>
  <c r="U2679" i="9"/>
  <c r="S2679" i="9"/>
  <c r="R2679" i="9"/>
  <c r="P2679" i="9"/>
  <c r="AB2679" i="9" s="1"/>
  <c r="F2679" i="9"/>
  <c r="U2678" i="9"/>
  <c r="S2678" i="9"/>
  <c r="R2678" i="9"/>
  <c r="P2678" i="9"/>
  <c r="AB2678" i="9" s="1"/>
  <c r="F2678" i="9"/>
  <c r="U2677" i="9"/>
  <c r="S2677" i="9"/>
  <c r="R2677" i="9"/>
  <c r="I2677" i="9"/>
  <c r="H2677" i="9"/>
  <c r="F2677" i="9"/>
  <c r="U2676" i="9"/>
  <c r="S2676" i="9"/>
  <c r="R2676" i="9"/>
  <c r="I2676" i="9"/>
  <c r="H2676" i="9"/>
  <c r="F2676" i="9"/>
  <c r="AB2675" i="9"/>
  <c r="U2674" i="9"/>
  <c r="S2674" i="9"/>
  <c r="R2674" i="9"/>
  <c r="T2674" i="9" s="1"/>
  <c r="V2674" i="9" s="1"/>
  <c r="H2674" i="9"/>
  <c r="F2674" i="9"/>
  <c r="AB2673" i="9"/>
  <c r="U2672" i="9"/>
  <c r="S2672" i="9"/>
  <c r="R2672" i="9"/>
  <c r="I2672" i="9"/>
  <c r="H2672" i="9"/>
  <c r="F2672" i="9"/>
  <c r="U2671" i="9"/>
  <c r="S2671" i="9"/>
  <c r="R2671" i="9"/>
  <c r="H2671" i="9"/>
  <c r="I2671" i="9"/>
  <c r="F2671" i="9"/>
  <c r="U2670" i="9"/>
  <c r="S2670" i="9"/>
  <c r="R2670" i="9"/>
  <c r="I2670" i="9"/>
  <c r="F2670" i="9"/>
  <c r="U2669" i="9"/>
  <c r="S2669" i="9"/>
  <c r="R2669" i="9"/>
  <c r="P2669" i="9"/>
  <c r="AB2669" i="9" s="1"/>
  <c r="H2669" i="9"/>
  <c r="I2669" i="9"/>
  <c r="F2669" i="9"/>
  <c r="U2668" i="9"/>
  <c r="S2668" i="9"/>
  <c r="R2668" i="9"/>
  <c r="I2668" i="9"/>
  <c r="H2668" i="9"/>
  <c r="F2668" i="9"/>
  <c r="U2667" i="9"/>
  <c r="S2667" i="9"/>
  <c r="R2667" i="9"/>
  <c r="I2667" i="9"/>
  <c r="H2667" i="9"/>
  <c r="F2667" i="9"/>
  <c r="U2666" i="9"/>
  <c r="S2666" i="9"/>
  <c r="R2666" i="9"/>
  <c r="H2666" i="9"/>
  <c r="I2666" i="9"/>
  <c r="F2666" i="9"/>
  <c r="U2665" i="9"/>
  <c r="S2665" i="9"/>
  <c r="R2665" i="9"/>
  <c r="I2665" i="9"/>
  <c r="H2665" i="9"/>
  <c r="F2665" i="9"/>
  <c r="U2664" i="9"/>
  <c r="S2664" i="9"/>
  <c r="R2664" i="9"/>
  <c r="I2664" i="9"/>
  <c r="F2664" i="9"/>
  <c r="U2663" i="9"/>
  <c r="S2663" i="9"/>
  <c r="R2663" i="9"/>
  <c r="H2663" i="9"/>
  <c r="I2663" i="9"/>
  <c r="F2663" i="9"/>
  <c r="U2662" i="9"/>
  <c r="S2662" i="9"/>
  <c r="T2662" i="9" s="1"/>
  <c r="V2662" i="9" s="1"/>
  <c r="R2662" i="9"/>
  <c r="I2662" i="9"/>
  <c r="H2662" i="9"/>
  <c r="F2662" i="9"/>
  <c r="U2661" i="9"/>
  <c r="S2661" i="9"/>
  <c r="R2661" i="9"/>
  <c r="I2661" i="9"/>
  <c r="H2661" i="9"/>
  <c r="F2661" i="9"/>
  <c r="U2660" i="9"/>
  <c r="S2660" i="9"/>
  <c r="R2660" i="9"/>
  <c r="P2660" i="9"/>
  <c r="AB2660" i="9" s="1"/>
  <c r="I2660" i="9"/>
  <c r="H2660" i="9"/>
  <c r="F2660" i="9"/>
  <c r="U2659" i="9"/>
  <c r="S2659" i="9"/>
  <c r="R2659" i="9"/>
  <c r="H2659" i="9"/>
  <c r="I2659" i="9"/>
  <c r="F2659" i="9"/>
  <c r="U2658" i="9"/>
  <c r="S2658" i="9"/>
  <c r="R2658" i="9"/>
  <c r="I2658" i="9"/>
  <c r="F2658" i="9"/>
  <c r="U2657" i="9"/>
  <c r="S2657" i="9"/>
  <c r="R2657" i="9"/>
  <c r="I2657" i="9"/>
  <c r="F2657" i="9"/>
  <c r="U2656" i="9"/>
  <c r="S2656" i="9"/>
  <c r="R2656" i="9"/>
  <c r="I2656" i="9"/>
  <c r="H2656" i="9"/>
  <c r="F2656" i="9"/>
  <c r="U2655" i="9"/>
  <c r="S2655" i="9"/>
  <c r="R2655" i="9"/>
  <c r="H2655" i="9"/>
  <c r="I2655" i="9"/>
  <c r="F2655" i="9"/>
  <c r="U2654" i="9"/>
  <c r="S2654" i="9"/>
  <c r="R2654" i="9"/>
  <c r="I2654" i="9"/>
  <c r="F2654" i="9"/>
  <c r="U2653" i="9"/>
  <c r="S2653" i="9"/>
  <c r="R2653" i="9"/>
  <c r="I2653" i="9"/>
  <c r="F2653" i="9"/>
  <c r="U2652" i="9"/>
  <c r="S2652" i="9"/>
  <c r="R2652" i="9"/>
  <c r="H2652" i="9"/>
  <c r="I2652" i="9"/>
  <c r="F2652" i="9"/>
  <c r="U2651" i="9"/>
  <c r="S2651" i="9"/>
  <c r="R2651" i="9"/>
  <c r="T2651" i="9" s="1"/>
  <c r="P2651" i="9"/>
  <c r="AB2651" i="9" s="1"/>
  <c r="I2651" i="9"/>
  <c r="H2651" i="9"/>
  <c r="F2651" i="9"/>
  <c r="U2650" i="9"/>
  <c r="S2650" i="9"/>
  <c r="R2650" i="9"/>
  <c r="I2650" i="9"/>
  <c r="H2650" i="9"/>
  <c r="F2650" i="9"/>
  <c r="AB2649" i="9"/>
  <c r="U2648" i="9"/>
  <c r="S2648" i="9"/>
  <c r="T2648" i="9" s="1"/>
  <c r="V2648" i="9" s="1"/>
  <c r="R2648" i="9"/>
  <c r="I2648" i="9"/>
  <c r="F2648" i="9"/>
  <c r="U2647" i="9"/>
  <c r="S2647" i="9"/>
  <c r="R2647" i="9"/>
  <c r="F2647" i="9"/>
  <c r="U2646" i="9"/>
  <c r="S2646" i="9"/>
  <c r="R2646" i="9"/>
  <c r="I2646" i="9"/>
  <c r="F2646" i="9"/>
  <c r="U2645" i="9"/>
  <c r="S2645" i="9"/>
  <c r="R2645" i="9"/>
  <c r="I2645" i="9"/>
  <c r="P2645" i="9"/>
  <c r="AB2645" i="9" s="1"/>
  <c r="H2645" i="9"/>
  <c r="F2645" i="9"/>
  <c r="U2644" i="9"/>
  <c r="S2644" i="9"/>
  <c r="R2644" i="9"/>
  <c r="I2644" i="9"/>
  <c r="H2644" i="9"/>
  <c r="F2644" i="9"/>
  <c r="AB2643" i="9"/>
  <c r="U2642" i="9"/>
  <c r="S2642" i="9"/>
  <c r="R2642" i="9"/>
  <c r="H2642" i="9"/>
  <c r="I2642" i="9"/>
  <c r="F2642" i="9"/>
  <c r="U2641" i="9"/>
  <c r="S2641" i="9"/>
  <c r="R2641" i="9"/>
  <c r="I2641" i="9"/>
  <c r="P2641" i="9"/>
  <c r="AB2641" i="9" s="1"/>
  <c r="H2641" i="9"/>
  <c r="F2641" i="9"/>
  <c r="U2640" i="9"/>
  <c r="S2640" i="9"/>
  <c r="R2640" i="9"/>
  <c r="T2640" i="9" s="1"/>
  <c r="I2640" i="9"/>
  <c r="H2640" i="9"/>
  <c r="F2640" i="9"/>
  <c r="U2639" i="9"/>
  <c r="S2639" i="9"/>
  <c r="R2639" i="9"/>
  <c r="H2639" i="9"/>
  <c r="F2639" i="9"/>
  <c r="U2638" i="9"/>
  <c r="S2638" i="9"/>
  <c r="R2638" i="9"/>
  <c r="I2638" i="9"/>
  <c r="H2638" i="9"/>
  <c r="F2638" i="9"/>
  <c r="U2637" i="9"/>
  <c r="S2637" i="9"/>
  <c r="R2637" i="9"/>
  <c r="I2637" i="9"/>
  <c r="F2637" i="9"/>
  <c r="AB2636" i="9"/>
  <c r="U2635" i="9"/>
  <c r="S2635" i="9"/>
  <c r="R2635" i="9"/>
  <c r="I2635" i="9"/>
  <c r="F2635" i="9"/>
  <c r="U2634" i="9"/>
  <c r="S2634" i="9"/>
  <c r="R2634" i="9"/>
  <c r="I2634" i="9"/>
  <c r="H2634" i="9"/>
  <c r="F2634" i="9"/>
  <c r="U2633" i="9"/>
  <c r="S2633" i="9"/>
  <c r="T2633" i="9" s="1"/>
  <c r="V2633" i="9" s="1"/>
  <c r="R2633" i="9"/>
  <c r="I2633" i="9"/>
  <c r="F2633" i="9"/>
  <c r="U2632" i="9"/>
  <c r="S2632" i="9"/>
  <c r="R2632" i="9"/>
  <c r="H2632" i="9"/>
  <c r="I2632" i="9"/>
  <c r="F2632" i="9"/>
  <c r="U2631" i="9"/>
  <c r="S2631" i="9"/>
  <c r="R2631" i="9"/>
  <c r="I2631" i="9"/>
  <c r="P2631" i="9"/>
  <c r="AB2631" i="9" s="1"/>
  <c r="F2631" i="9"/>
  <c r="U2630" i="9"/>
  <c r="S2630" i="9"/>
  <c r="R2630" i="9"/>
  <c r="I2630" i="9"/>
  <c r="F2630" i="9"/>
  <c r="U2629" i="9"/>
  <c r="S2629" i="9"/>
  <c r="R2629" i="9"/>
  <c r="H2629" i="9"/>
  <c r="I2629" i="9"/>
  <c r="F2629" i="9"/>
  <c r="U2628" i="9"/>
  <c r="S2628" i="9"/>
  <c r="R2628" i="9"/>
  <c r="I2628" i="9"/>
  <c r="F2628" i="9"/>
  <c r="U2627" i="9"/>
  <c r="S2627" i="9"/>
  <c r="R2627" i="9"/>
  <c r="I2627" i="9"/>
  <c r="F2627" i="9"/>
  <c r="U2626" i="9"/>
  <c r="S2626" i="9"/>
  <c r="R2626" i="9"/>
  <c r="I2626" i="9"/>
  <c r="J2626" i="9" s="1"/>
  <c r="L2626" i="9" s="1"/>
  <c r="H2626" i="9"/>
  <c r="F2626" i="9"/>
  <c r="U2625" i="9"/>
  <c r="S2625" i="9"/>
  <c r="R2625" i="9"/>
  <c r="I2625" i="9"/>
  <c r="F2625" i="9"/>
  <c r="AB2624" i="9"/>
  <c r="U2623" i="9"/>
  <c r="S2623" i="9"/>
  <c r="R2623" i="9"/>
  <c r="I2623" i="9"/>
  <c r="F2623" i="9"/>
  <c r="U2622" i="9"/>
  <c r="S2622" i="9"/>
  <c r="R2622" i="9"/>
  <c r="T2622" i="9" s="1"/>
  <c r="I2622" i="9"/>
  <c r="H2622" i="9"/>
  <c r="F2622" i="9"/>
  <c r="U2621" i="9"/>
  <c r="S2621" i="9"/>
  <c r="R2621" i="9"/>
  <c r="P2621" i="9"/>
  <c r="AB2621" i="9" s="1"/>
  <c r="I2621" i="9"/>
  <c r="H2621" i="9"/>
  <c r="F2621" i="9"/>
  <c r="U2620" i="9"/>
  <c r="S2620" i="9"/>
  <c r="R2620" i="9"/>
  <c r="T2620" i="9" s="1"/>
  <c r="V2620" i="9" s="1"/>
  <c r="H2620" i="9"/>
  <c r="F2620" i="9"/>
  <c r="U2619" i="9"/>
  <c r="S2619" i="9"/>
  <c r="R2619" i="9"/>
  <c r="I2619" i="9"/>
  <c r="H2619" i="9"/>
  <c r="F2619" i="9"/>
  <c r="U2618" i="9"/>
  <c r="S2618" i="9"/>
  <c r="R2618" i="9"/>
  <c r="H2618" i="9"/>
  <c r="F2618" i="9"/>
  <c r="U2617" i="9"/>
  <c r="S2617" i="9"/>
  <c r="R2617" i="9"/>
  <c r="T2617" i="9" s="1"/>
  <c r="V2617" i="9" s="1"/>
  <c r="I2617" i="9"/>
  <c r="H2617" i="9"/>
  <c r="F2617" i="9"/>
  <c r="U2616" i="9"/>
  <c r="S2616" i="9"/>
  <c r="R2616" i="9"/>
  <c r="I2616" i="9"/>
  <c r="F2616" i="9"/>
  <c r="U2615" i="9"/>
  <c r="S2615" i="9"/>
  <c r="R2615" i="9"/>
  <c r="I2615" i="9"/>
  <c r="F2615" i="9"/>
  <c r="U2614" i="9"/>
  <c r="S2614" i="9"/>
  <c r="R2614" i="9"/>
  <c r="T2614" i="9" s="1"/>
  <c r="V2614" i="9" s="1"/>
  <c r="I2614" i="9"/>
  <c r="H2614" i="9"/>
  <c r="F2614" i="9"/>
  <c r="U2613" i="9"/>
  <c r="S2613" i="9"/>
  <c r="R2613" i="9"/>
  <c r="I2613" i="9"/>
  <c r="F2613" i="9"/>
  <c r="AB2612" i="9"/>
  <c r="U2611" i="9"/>
  <c r="S2611" i="9"/>
  <c r="R2611" i="9"/>
  <c r="I2611" i="9"/>
  <c r="H2611" i="9"/>
  <c r="F2611" i="9"/>
  <c r="U2610" i="9"/>
  <c r="S2610" i="9"/>
  <c r="R2610" i="9"/>
  <c r="I2610" i="9"/>
  <c r="P2610" i="9"/>
  <c r="AB2610" i="9" s="1"/>
  <c r="F2610" i="9"/>
  <c r="U2609" i="9"/>
  <c r="S2609" i="9"/>
  <c r="R2609" i="9"/>
  <c r="I2609" i="9"/>
  <c r="F2609" i="9"/>
  <c r="U2608" i="9"/>
  <c r="S2608" i="9"/>
  <c r="T2608" i="9" s="1"/>
  <c r="V2608" i="9" s="1"/>
  <c r="R2608" i="9"/>
  <c r="H2608" i="9"/>
  <c r="F2608" i="9"/>
  <c r="U2607" i="9"/>
  <c r="S2607" i="9"/>
  <c r="R2607" i="9"/>
  <c r="I2607" i="9"/>
  <c r="F2607" i="9"/>
  <c r="U2606" i="9"/>
  <c r="S2606" i="9"/>
  <c r="R2606" i="9"/>
  <c r="T2606" i="9" s="1"/>
  <c r="V2606" i="9" s="1"/>
  <c r="I2606" i="9"/>
  <c r="H2606" i="9"/>
  <c r="F2606" i="9"/>
  <c r="U2605" i="9"/>
  <c r="S2605" i="9"/>
  <c r="R2605" i="9"/>
  <c r="I2605" i="9"/>
  <c r="P2605" i="9"/>
  <c r="AB2605" i="9" s="1"/>
  <c r="F2605" i="9"/>
  <c r="AB2604" i="9"/>
  <c r="U2603" i="9"/>
  <c r="S2603" i="9"/>
  <c r="R2603" i="9"/>
  <c r="I2603" i="9"/>
  <c r="H2603" i="9"/>
  <c r="F2603" i="9"/>
  <c r="U2602" i="9"/>
  <c r="S2602" i="9"/>
  <c r="R2602" i="9"/>
  <c r="T2602" i="9" s="1"/>
  <c r="V2602" i="9" s="1"/>
  <c r="P2602" i="9"/>
  <c r="AB2602" i="9" s="1"/>
  <c r="H2602" i="9"/>
  <c r="F2602" i="9"/>
  <c r="U2601" i="9"/>
  <c r="S2601" i="9"/>
  <c r="R2601" i="9"/>
  <c r="I2601" i="9"/>
  <c r="F2601" i="9"/>
  <c r="U2600" i="9"/>
  <c r="S2600" i="9"/>
  <c r="R2600" i="9"/>
  <c r="I2600" i="9"/>
  <c r="H2600" i="9"/>
  <c r="F2600" i="9"/>
  <c r="U2599" i="9"/>
  <c r="S2599" i="9"/>
  <c r="R2599" i="9"/>
  <c r="T2599" i="9" s="1"/>
  <c r="V2599" i="9" s="1"/>
  <c r="H2599" i="9"/>
  <c r="F2599" i="9"/>
  <c r="U2598" i="9"/>
  <c r="S2598" i="9"/>
  <c r="R2598" i="9"/>
  <c r="I2598" i="9"/>
  <c r="F2598" i="9"/>
  <c r="U2597" i="9"/>
  <c r="S2597" i="9"/>
  <c r="R2597" i="9"/>
  <c r="I2597" i="9"/>
  <c r="H2597" i="9"/>
  <c r="F2597" i="9"/>
  <c r="U2596" i="9"/>
  <c r="S2596" i="9"/>
  <c r="R2596" i="9"/>
  <c r="T2596" i="9" s="1"/>
  <c r="I2596" i="9"/>
  <c r="H2596" i="9"/>
  <c r="F2596" i="9"/>
  <c r="U2595" i="9"/>
  <c r="S2595" i="9"/>
  <c r="R2595" i="9"/>
  <c r="T2595" i="9" s="1"/>
  <c r="V2595" i="9" s="1"/>
  <c r="I2595" i="9"/>
  <c r="F2595" i="9"/>
  <c r="AB2594" i="9"/>
  <c r="U2593" i="9"/>
  <c r="S2593" i="9"/>
  <c r="R2593" i="9"/>
  <c r="I2593" i="9"/>
  <c r="P2593" i="9"/>
  <c r="AB2593" i="9" s="1"/>
  <c r="H2593" i="9"/>
  <c r="F2593" i="9"/>
  <c r="U2592" i="9"/>
  <c r="S2592" i="9"/>
  <c r="R2592" i="9"/>
  <c r="I2592" i="9"/>
  <c r="F2592" i="9"/>
  <c r="U2591" i="9"/>
  <c r="S2591" i="9"/>
  <c r="R2591" i="9"/>
  <c r="I2591" i="9"/>
  <c r="H2591" i="9"/>
  <c r="F2591" i="9"/>
  <c r="U2590" i="9"/>
  <c r="S2590" i="9"/>
  <c r="R2590" i="9"/>
  <c r="I2590" i="9"/>
  <c r="H2590" i="9"/>
  <c r="F2590" i="9"/>
  <c r="U2589" i="9"/>
  <c r="S2589" i="9"/>
  <c r="R2589" i="9"/>
  <c r="I2589" i="9"/>
  <c r="F2589" i="9"/>
  <c r="U2588" i="9"/>
  <c r="S2588" i="9"/>
  <c r="R2588" i="9"/>
  <c r="I2588" i="9"/>
  <c r="H2588" i="9"/>
  <c r="F2588" i="9"/>
  <c r="U2587" i="9"/>
  <c r="S2587" i="9"/>
  <c r="R2587" i="9"/>
  <c r="P2587" i="9"/>
  <c r="AB2587" i="9" s="1"/>
  <c r="I2587" i="9"/>
  <c r="H2587" i="9"/>
  <c r="F2587" i="9"/>
  <c r="U2586" i="9"/>
  <c r="S2586" i="9"/>
  <c r="R2586" i="9"/>
  <c r="I2586" i="9"/>
  <c r="F2586" i="9"/>
  <c r="U2585" i="9"/>
  <c r="S2585" i="9"/>
  <c r="R2585" i="9"/>
  <c r="I2585" i="9"/>
  <c r="H2585" i="9"/>
  <c r="F2585" i="9"/>
  <c r="U2584" i="9"/>
  <c r="S2584" i="9"/>
  <c r="R2584" i="9"/>
  <c r="P2584" i="9"/>
  <c r="AB2584" i="9" s="1"/>
  <c r="H2584" i="9"/>
  <c r="I2584" i="9"/>
  <c r="F2584" i="9"/>
  <c r="U2583" i="9"/>
  <c r="S2583" i="9"/>
  <c r="R2583" i="9"/>
  <c r="I2583" i="9"/>
  <c r="F2583" i="9"/>
  <c r="U2582" i="9"/>
  <c r="S2582" i="9"/>
  <c r="R2582" i="9"/>
  <c r="I2582" i="9"/>
  <c r="H2582" i="9"/>
  <c r="F2582" i="9"/>
  <c r="U2581" i="9"/>
  <c r="S2581" i="9"/>
  <c r="R2581" i="9"/>
  <c r="H2581" i="9"/>
  <c r="J2581" i="9" s="1"/>
  <c r="I2581" i="9"/>
  <c r="F2581" i="9"/>
  <c r="U2580" i="9"/>
  <c r="S2580" i="9"/>
  <c r="R2580" i="9"/>
  <c r="I2580" i="9"/>
  <c r="F2580" i="9"/>
  <c r="U2579" i="9"/>
  <c r="S2579" i="9"/>
  <c r="R2579" i="9"/>
  <c r="I2579" i="9"/>
  <c r="H2579" i="9"/>
  <c r="F2579" i="9"/>
  <c r="U2578" i="9"/>
  <c r="S2578" i="9"/>
  <c r="R2578" i="9"/>
  <c r="I2578" i="9"/>
  <c r="H2578" i="9"/>
  <c r="F2578" i="9"/>
  <c r="U2577" i="9"/>
  <c r="S2577" i="9"/>
  <c r="R2577" i="9"/>
  <c r="I2577" i="9"/>
  <c r="F2577" i="9"/>
  <c r="U2576" i="9"/>
  <c r="S2576" i="9"/>
  <c r="R2576" i="9"/>
  <c r="I2576" i="9"/>
  <c r="H2576" i="9"/>
  <c r="F2576" i="9"/>
  <c r="AB2575" i="9"/>
  <c r="U2574" i="9"/>
  <c r="S2574" i="9"/>
  <c r="R2574" i="9"/>
  <c r="I2574" i="9"/>
  <c r="F2574" i="9"/>
  <c r="U2573" i="9"/>
  <c r="S2573" i="9"/>
  <c r="R2573" i="9"/>
  <c r="I2573" i="9"/>
  <c r="P2573" i="9"/>
  <c r="AB2573" i="9" s="1"/>
  <c r="F2573" i="9"/>
  <c r="U2572" i="9"/>
  <c r="S2572" i="9"/>
  <c r="R2572" i="9"/>
  <c r="I2572" i="9"/>
  <c r="H2572" i="9"/>
  <c r="F2572" i="9"/>
  <c r="AB2571" i="9"/>
  <c r="U2570" i="9"/>
  <c r="S2570" i="9"/>
  <c r="R2570" i="9"/>
  <c r="I2570" i="9"/>
  <c r="H2570" i="9"/>
  <c r="F2570" i="9"/>
  <c r="U2569" i="9"/>
  <c r="S2569" i="9"/>
  <c r="R2569" i="9"/>
  <c r="P2569" i="9"/>
  <c r="AB2569" i="9" s="1"/>
  <c r="I2569" i="9"/>
  <c r="H2569" i="9"/>
  <c r="F2569" i="9"/>
  <c r="U2568" i="9"/>
  <c r="S2568" i="9"/>
  <c r="R2568" i="9"/>
  <c r="I2568" i="9"/>
  <c r="F2568" i="9"/>
  <c r="AB2567" i="9"/>
  <c r="U2566" i="9"/>
  <c r="S2566" i="9"/>
  <c r="R2566" i="9"/>
  <c r="T2566" i="9" s="1"/>
  <c r="V2566" i="9" s="1"/>
  <c r="H2566" i="9"/>
  <c r="F2566" i="9"/>
  <c r="U2565" i="9"/>
  <c r="S2565" i="9"/>
  <c r="R2565" i="9"/>
  <c r="T2565" i="9" s="1"/>
  <c r="I2565" i="9"/>
  <c r="F2565" i="9"/>
  <c r="AB2564" i="9"/>
  <c r="U2563" i="9"/>
  <c r="S2563" i="9"/>
  <c r="R2563" i="9"/>
  <c r="H2563" i="9"/>
  <c r="F2563" i="9"/>
  <c r="U2562" i="9"/>
  <c r="S2562" i="9"/>
  <c r="R2562" i="9"/>
  <c r="T2562" i="9" s="1"/>
  <c r="I2562" i="9"/>
  <c r="F2562" i="9"/>
  <c r="U2561" i="9"/>
  <c r="S2561" i="9"/>
  <c r="R2561" i="9"/>
  <c r="I2561" i="9"/>
  <c r="H2561" i="9"/>
  <c r="F2561" i="9"/>
  <c r="U2560" i="9"/>
  <c r="S2560" i="9"/>
  <c r="R2560" i="9"/>
  <c r="I2560" i="9"/>
  <c r="P2560" i="9"/>
  <c r="AB2560" i="9" s="1"/>
  <c r="F2560" i="9"/>
  <c r="AB2559" i="9"/>
  <c r="AB2558" i="9"/>
  <c r="U2557" i="9"/>
  <c r="S2557" i="9"/>
  <c r="R2557" i="9"/>
  <c r="T2557" i="9" s="1"/>
  <c r="V2557" i="9" s="1"/>
  <c r="H2557" i="9"/>
  <c r="F2557" i="9"/>
  <c r="U2556" i="9"/>
  <c r="S2556" i="9"/>
  <c r="R2556" i="9"/>
  <c r="I2556" i="9"/>
  <c r="F2556" i="9"/>
  <c r="U2555" i="9"/>
  <c r="S2555" i="9"/>
  <c r="R2555" i="9"/>
  <c r="I2555" i="9"/>
  <c r="H2555" i="9"/>
  <c r="J2555" i="9" s="1"/>
  <c r="L2555" i="9" s="1"/>
  <c r="F2555" i="9"/>
  <c r="U2554" i="9"/>
  <c r="S2554" i="9"/>
  <c r="R2554" i="9"/>
  <c r="I2554" i="9"/>
  <c r="P2554" i="9"/>
  <c r="AB2554" i="9" s="1"/>
  <c r="F2554" i="9"/>
  <c r="U2553" i="9"/>
  <c r="S2553" i="9"/>
  <c r="R2553" i="9"/>
  <c r="T2553" i="9" s="1"/>
  <c r="I2553" i="9"/>
  <c r="F2553" i="9"/>
  <c r="U2552" i="9"/>
  <c r="S2552" i="9"/>
  <c r="R2552" i="9"/>
  <c r="I2552" i="9"/>
  <c r="H2552" i="9"/>
  <c r="F2552" i="9"/>
  <c r="U2551" i="9"/>
  <c r="S2551" i="9"/>
  <c r="R2551" i="9"/>
  <c r="H2551" i="9"/>
  <c r="I2551" i="9"/>
  <c r="F2551" i="9"/>
  <c r="U2550" i="9"/>
  <c r="S2550" i="9"/>
  <c r="R2550" i="9"/>
  <c r="I2550" i="9"/>
  <c r="P2550" i="9"/>
  <c r="AB2550" i="9" s="1"/>
  <c r="F2550" i="9"/>
  <c r="U2549" i="9"/>
  <c r="S2549" i="9"/>
  <c r="R2549" i="9"/>
  <c r="I2549" i="9"/>
  <c r="F2549" i="9"/>
  <c r="U2548" i="9"/>
  <c r="S2548" i="9"/>
  <c r="R2548" i="9"/>
  <c r="P2548" i="9"/>
  <c r="AB2548" i="9" s="1"/>
  <c r="I2548" i="9"/>
  <c r="H2548" i="9"/>
  <c r="F2548" i="9"/>
  <c r="U2547" i="9"/>
  <c r="S2547" i="9"/>
  <c r="R2547" i="9"/>
  <c r="I2547" i="9"/>
  <c r="P2547" i="9"/>
  <c r="AB2547" i="9" s="1"/>
  <c r="F2547" i="9"/>
  <c r="U2546" i="9"/>
  <c r="S2546" i="9"/>
  <c r="R2546" i="9"/>
  <c r="I2546" i="9"/>
  <c r="F2546" i="9"/>
  <c r="U2545" i="9"/>
  <c r="S2545" i="9"/>
  <c r="R2545" i="9"/>
  <c r="T2545" i="9" s="1"/>
  <c r="V2545" i="9" s="1"/>
  <c r="P2545" i="9"/>
  <c r="AB2545" i="9" s="1"/>
  <c r="H2545" i="9"/>
  <c r="F2545" i="9"/>
  <c r="AB2544" i="9"/>
  <c r="U2543" i="9"/>
  <c r="S2543" i="9"/>
  <c r="R2543" i="9"/>
  <c r="I2543" i="9"/>
  <c r="F2543" i="9"/>
  <c r="U2542" i="9"/>
  <c r="S2542" i="9"/>
  <c r="R2542" i="9"/>
  <c r="H2542" i="9"/>
  <c r="I2542" i="9"/>
  <c r="F2542" i="9"/>
  <c r="AB2541" i="9"/>
  <c r="U2540" i="9"/>
  <c r="S2540" i="9"/>
  <c r="R2540" i="9"/>
  <c r="T2540" i="9" s="1"/>
  <c r="I2540" i="9"/>
  <c r="H2540" i="9"/>
  <c r="F2540" i="9"/>
  <c r="U2539" i="9"/>
  <c r="S2539" i="9"/>
  <c r="R2539" i="9"/>
  <c r="P2539" i="9"/>
  <c r="AB2539" i="9" s="1"/>
  <c r="I2539" i="9"/>
  <c r="H2539" i="9"/>
  <c r="F2539" i="9"/>
  <c r="AB2538" i="9"/>
  <c r="U2537" i="9"/>
  <c r="S2537" i="9"/>
  <c r="R2537" i="9"/>
  <c r="I2537" i="9"/>
  <c r="H2537" i="9"/>
  <c r="F2537" i="9"/>
  <c r="U2536" i="9"/>
  <c r="S2536" i="9"/>
  <c r="R2536" i="9"/>
  <c r="I2536" i="9"/>
  <c r="H2536" i="9"/>
  <c r="F2536" i="9"/>
  <c r="U2535" i="9"/>
  <c r="S2535" i="9"/>
  <c r="R2535" i="9"/>
  <c r="T2535" i="9" s="1"/>
  <c r="I2535" i="9"/>
  <c r="F2535" i="9"/>
  <c r="U2534" i="9"/>
  <c r="S2534" i="9"/>
  <c r="R2534" i="9"/>
  <c r="I2534" i="9"/>
  <c r="H2534" i="9"/>
  <c r="F2534" i="9"/>
  <c r="AB2533" i="9"/>
  <c r="U2532" i="9"/>
  <c r="S2532" i="9"/>
  <c r="R2532" i="9"/>
  <c r="I2532" i="9"/>
  <c r="P2532" i="9"/>
  <c r="AB2532" i="9" s="1"/>
  <c r="F2532" i="9"/>
  <c r="U2531" i="9"/>
  <c r="V2531" i="9" s="1"/>
  <c r="S2531" i="9"/>
  <c r="R2531" i="9"/>
  <c r="T2531" i="9" s="1"/>
  <c r="I2531" i="9"/>
  <c r="H2531" i="9"/>
  <c r="F2531" i="9"/>
  <c r="U2530" i="9"/>
  <c r="S2530" i="9"/>
  <c r="R2530" i="9"/>
  <c r="T2530" i="9" s="1"/>
  <c r="V2530" i="9" s="1"/>
  <c r="I2530" i="9"/>
  <c r="F2530" i="9"/>
  <c r="U2529" i="9"/>
  <c r="S2529" i="9"/>
  <c r="R2529" i="9"/>
  <c r="I2529" i="9"/>
  <c r="P2529" i="9"/>
  <c r="AB2529" i="9" s="1"/>
  <c r="F2529" i="9"/>
  <c r="U2528" i="9"/>
  <c r="S2528" i="9"/>
  <c r="R2528" i="9"/>
  <c r="T2528" i="9" s="1"/>
  <c r="V2528" i="9" s="1"/>
  <c r="I2528" i="9"/>
  <c r="H2528" i="9"/>
  <c r="F2528" i="9"/>
  <c r="U2527" i="9"/>
  <c r="S2527" i="9"/>
  <c r="R2527" i="9"/>
  <c r="I2527" i="9"/>
  <c r="H2527" i="9"/>
  <c r="F2527" i="9"/>
  <c r="U2526" i="9"/>
  <c r="S2526" i="9"/>
  <c r="R2526" i="9"/>
  <c r="I2526" i="9"/>
  <c r="F2526" i="9"/>
  <c r="U2525" i="9"/>
  <c r="S2525" i="9"/>
  <c r="R2525" i="9"/>
  <c r="I2525" i="9"/>
  <c r="H2525" i="9"/>
  <c r="F2525" i="9"/>
  <c r="U2524" i="9"/>
  <c r="S2524" i="9"/>
  <c r="T2524" i="9" s="1"/>
  <c r="R2524" i="9"/>
  <c r="I2524" i="9"/>
  <c r="H2524" i="9"/>
  <c r="F2524" i="9"/>
  <c r="U2523" i="9"/>
  <c r="S2523" i="9"/>
  <c r="R2523" i="9"/>
  <c r="I2523" i="9"/>
  <c r="F2523" i="9"/>
  <c r="U2522" i="9"/>
  <c r="S2522" i="9"/>
  <c r="R2522" i="9"/>
  <c r="I2522" i="9"/>
  <c r="H2522" i="9"/>
  <c r="F2522" i="9"/>
  <c r="AB2521" i="9"/>
  <c r="U2520" i="9"/>
  <c r="S2520" i="9"/>
  <c r="R2520" i="9"/>
  <c r="I2520" i="9"/>
  <c r="F2520" i="9"/>
  <c r="U2519" i="9"/>
  <c r="S2519" i="9"/>
  <c r="R2519" i="9"/>
  <c r="I2519" i="9"/>
  <c r="H2519" i="9"/>
  <c r="F2519" i="9"/>
  <c r="U2518" i="9"/>
  <c r="S2518" i="9"/>
  <c r="T2518" i="9" s="1"/>
  <c r="V2518" i="9" s="1"/>
  <c r="R2518" i="9"/>
  <c r="P2518" i="9"/>
  <c r="AB2518" i="9" s="1"/>
  <c r="H2518" i="9"/>
  <c r="F2518" i="9"/>
  <c r="U2517" i="9"/>
  <c r="S2517" i="9"/>
  <c r="R2517" i="9"/>
  <c r="I2517" i="9"/>
  <c r="F2517" i="9"/>
  <c r="U2516" i="9"/>
  <c r="S2516" i="9"/>
  <c r="R2516" i="9"/>
  <c r="I2516" i="9"/>
  <c r="P2516" i="9"/>
  <c r="AB2516" i="9" s="1"/>
  <c r="F2516" i="9"/>
  <c r="U2515" i="9"/>
  <c r="S2515" i="9"/>
  <c r="R2515" i="9"/>
  <c r="T2515" i="9" s="1"/>
  <c r="V2515" i="9" s="1"/>
  <c r="H2515" i="9"/>
  <c r="F2515" i="9"/>
  <c r="U2514" i="9"/>
  <c r="S2514" i="9"/>
  <c r="R2514" i="9"/>
  <c r="T2514" i="9" s="1"/>
  <c r="I2514" i="9"/>
  <c r="F2514" i="9"/>
  <c r="U2513" i="9"/>
  <c r="S2513" i="9"/>
  <c r="R2513" i="9"/>
  <c r="I2513" i="9"/>
  <c r="H2513" i="9"/>
  <c r="F2513" i="9"/>
  <c r="U2512" i="9"/>
  <c r="S2512" i="9"/>
  <c r="R2512" i="9"/>
  <c r="T2512" i="9" s="1"/>
  <c r="V2512" i="9" s="1"/>
  <c r="P2512" i="9"/>
  <c r="AB2512" i="9" s="1"/>
  <c r="H2512" i="9"/>
  <c r="F2512" i="9"/>
  <c r="U2511" i="9"/>
  <c r="S2511" i="9"/>
  <c r="R2511" i="9"/>
  <c r="T2511" i="9" s="1"/>
  <c r="I2511" i="9"/>
  <c r="F2511" i="9"/>
  <c r="U2510" i="9"/>
  <c r="S2510" i="9"/>
  <c r="R2510" i="9"/>
  <c r="I2510" i="9"/>
  <c r="H2510" i="9"/>
  <c r="F2510" i="9"/>
  <c r="U2509" i="9"/>
  <c r="T2509" i="9"/>
  <c r="V2509" i="9" s="1"/>
  <c r="S2509" i="9"/>
  <c r="R2509" i="9"/>
  <c r="H2509" i="9"/>
  <c r="F2509" i="9"/>
  <c r="U2508" i="9"/>
  <c r="S2508" i="9"/>
  <c r="R2508" i="9"/>
  <c r="I2508" i="9"/>
  <c r="F2508" i="9"/>
  <c r="U2507" i="9"/>
  <c r="S2507" i="9"/>
  <c r="R2507" i="9"/>
  <c r="I2507" i="9"/>
  <c r="H2507" i="9"/>
  <c r="F2507" i="9"/>
  <c r="U2506" i="9"/>
  <c r="S2506" i="9"/>
  <c r="R2506" i="9"/>
  <c r="I2506" i="9"/>
  <c r="F2506" i="9"/>
  <c r="AB2505" i="9"/>
  <c r="U2504" i="9"/>
  <c r="S2504" i="9"/>
  <c r="R2504" i="9"/>
  <c r="I2504" i="9"/>
  <c r="H2504" i="9"/>
  <c r="F2504" i="9"/>
  <c r="U2503" i="9"/>
  <c r="S2503" i="9"/>
  <c r="R2503" i="9"/>
  <c r="T2503" i="9" s="1"/>
  <c r="P2503" i="9"/>
  <c r="AB2503" i="9" s="1"/>
  <c r="I2503" i="9"/>
  <c r="H2503" i="9"/>
  <c r="F2503" i="9"/>
  <c r="U2502" i="9"/>
  <c r="S2502" i="9"/>
  <c r="R2502" i="9"/>
  <c r="I2502" i="9"/>
  <c r="P2502" i="9"/>
  <c r="AB2502" i="9" s="1"/>
  <c r="F2502" i="9"/>
  <c r="AB2501" i="9"/>
  <c r="U2500" i="9"/>
  <c r="S2500" i="9"/>
  <c r="R2500" i="9"/>
  <c r="H2500" i="9"/>
  <c r="I2500" i="9"/>
  <c r="F2500" i="9"/>
  <c r="U2499" i="9"/>
  <c r="S2499" i="9"/>
  <c r="R2499" i="9"/>
  <c r="I2499" i="9"/>
  <c r="F2499" i="9"/>
  <c r="U2498" i="9"/>
  <c r="S2498" i="9"/>
  <c r="R2498" i="9"/>
  <c r="I2498" i="9"/>
  <c r="P2498" i="9"/>
  <c r="AB2498" i="9" s="1"/>
  <c r="F2498" i="9"/>
  <c r="U2497" i="9"/>
  <c r="S2497" i="9"/>
  <c r="R2497" i="9"/>
  <c r="I2497" i="9"/>
  <c r="H2497" i="9"/>
  <c r="F2497" i="9"/>
  <c r="U2496" i="9"/>
  <c r="S2496" i="9"/>
  <c r="R2496" i="9"/>
  <c r="I2496" i="9"/>
  <c r="F2496" i="9"/>
  <c r="U2495" i="9"/>
  <c r="S2495" i="9"/>
  <c r="R2495" i="9"/>
  <c r="T2495" i="9" s="1"/>
  <c r="V2495" i="9" s="1"/>
  <c r="I2495" i="9"/>
  <c r="H2495" i="9"/>
  <c r="F2495" i="9"/>
  <c r="U2494" i="9"/>
  <c r="S2494" i="9"/>
  <c r="R2494" i="9"/>
  <c r="I2494" i="9"/>
  <c r="H2494" i="9"/>
  <c r="F2494" i="9"/>
  <c r="U2493" i="9"/>
  <c r="S2493" i="9"/>
  <c r="R2493" i="9"/>
  <c r="I2493" i="9"/>
  <c r="F2493" i="9"/>
  <c r="U2492" i="9"/>
  <c r="S2492" i="9"/>
  <c r="R2492" i="9"/>
  <c r="I2492" i="9"/>
  <c r="H2492" i="9"/>
  <c r="F2492" i="9"/>
  <c r="AB2491" i="9"/>
  <c r="U2490" i="9"/>
  <c r="S2490" i="9"/>
  <c r="R2490" i="9"/>
  <c r="I2490" i="9"/>
  <c r="P2490" i="9"/>
  <c r="AB2490" i="9" s="1"/>
  <c r="F2490" i="9"/>
  <c r="U2489" i="9"/>
  <c r="S2489" i="9"/>
  <c r="R2489" i="9"/>
  <c r="I2489" i="9"/>
  <c r="H2489" i="9"/>
  <c r="F2489" i="9"/>
  <c r="U2488" i="9"/>
  <c r="S2488" i="9"/>
  <c r="R2488" i="9"/>
  <c r="P2488" i="9"/>
  <c r="AB2488" i="9" s="1"/>
  <c r="I2488" i="9"/>
  <c r="F2488" i="9"/>
  <c r="U2487" i="9"/>
  <c r="S2487" i="9"/>
  <c r="R2487" i="9"/>
  <c r="I2487" i="9"/>
  <c r="P2487" i="9"/>
  <c r="AB2487" i="9" s="1"/>
  <c r="F2487" i="9"/>
  <c r="U2486" i="9"/>
  <c r="S2486" i="9"/>
  <c r="R2486" i="9"/>
  <c r="I2486" i="9"/>
  <c r="H2486" i="9"/>
  <c r="F2486" i="9"/>
  <c r="U2485" i="9"/>
  <c r="S2485" i="9"/>
  <c r="R2485" i="9"/>
  <c r="I2485" i="9"/>
  <c r="H2485" i="9"/>
  <c r="F2485" i="9"/>
  <c r="U2484" i="9"/>
  <c r="S2484" i="9"/>
  <c r="R2484" i="9"/>
  <c r="I2484" i="9"/>
  <c r="F2484" i="9"/>
  <c r="U2483" i="9"/>
  <c r="S2483" i="9"/>
  <c r="R2483" i="9"/>
  <c r="I2483" i="9"/>
  <c r="H2483" i="9"/>
  <c r="F2483" i="9"/>
  <c r="U2482" i="9"/>
  <c r="S2482" i="9"/>
  <c r="R2482" i="9"/>
  <c r="P2482" i="9"/>
  <c r="AB2482" i="9" s="1"/>
  <c r="I2482" i="9"/>
  <c r="F2482" i="9"/>
  <c r="U2481" i="9"/>
  <c r="S2481" i="9"/>
  <c r="R2481" i="9"/>
  <c r="T2481" i="9" s="1"/>
  <c r="I2481" i="9"/>
  <c r="F2481" i="9"/>
  <c r="U2480" i="9"/>
  <c r="S2480" i="9"/>
  <c r="R2480" i="9"/>
  <c r="I2480" i="9"/>
  <c r="H2480" i="9"/>
  <c r="F2480" i="9"/>
  <c r="U2479" i="9"/>
  <c r="S2479" i="9"/>
  <c r="R2479" i="9"/>
  <c r="H2479" i="9"/>
  <c r="F2479" i="9"/>
  <c r="U2478" i="9"/>
  <c r="S2478" i="9"/>
  <c r="R2478" i="9"/>
  <c r="I2478" i="9"/>
  <c r="P2478" i="9"/>
  <c r="AB2478" i="9" s="1"/>
  <c r="F2478" i="9"/>
  <c r="U2477" i="9"/>
  <c r="S2477" i="9"/>
  <c r="R2477" i="9"/>
  <c r="I2477" i="9"/>
  <c r="H2477" i="9"/>
  <c r="F2477" i="9"/>
  <c r="AB2476" i="9"/>
  <c r="U2475" i="9"/>
  <c r="S2475" i="9"/>
  <c r="R2475" i="9"/>
  <c r="T2475" i="9" s="1"/>
  <c r="I2475" i="9"/>
  <c r="F2475" i="9"/>
  <c r="U2474" i="9"/>
  <c r="S2474" i="9"/>
  <c r="R2474" i="9"/>
  <c r="I2474" i="9"/>
  <c r="H2474" i="9"/>
  <c r="F2474" i="9"/>
  <c r="U2473" i="9"/>
  <c r="S2473" i="9"/>
  <c r="R2473" i="9"/>
  <c r="H2473" i="9"/>
  <c r="I2473" i="9"/>
  <c r="F2473" i="9"/>
  <c r="U2472" i="9"/>
  <c r="S2472" i="9"/>
  <c r="R2472" i="9"/>
  <c r="I2472" i="9"/>
  <c r="F2472" i="9"/>
  <c r="U2471" i="9"/>
  <c r="S2471" i="9"/>
  <c r="R2471" i="9"/>
  <c r="I2471" i="9"/>
  <c r="P2471" i="9"/>
  <c r="AB2471" i="9" s="1"/>
  <c r="F2471" i="9"/>
  <c r="U2470" i="9"/>
  <c r="S2470" i="9"/>
  <c r="R2470" i="9"/>
  <c r="P2470" i="9"/>
  <c r="AB2470" i="9" s="1"/>
  <c r="H2470" i="9"/>
  <c r="I2470" i="9"/>
  <c r="F2470" i="9"/>
  <c r="U2469" i="9"/>
  <c r="S2469" i="9"/>
  <c r="R2469" i="9"/>
  <c r="I2469" i="9"/>
  <c r="F2469" i="9"/>
  <c r="U2468" i="9"/>
  <c r="S2468" i="9"/>
  <c r="R2468" i="9"/>
  <c r="I2468" i="9"/>
  <c r="P2468" i="9"/>
  <c r="AB2468" i="9" s="1"/>
  <c r="F2468" i="9"/>
  <c r="U2467" i="9"/>
  <c r="S2467" i="9"/>
  <c r="R2467" i="9"/>
  <c r="I2467" i="9"/>
  <c r="H2467" i="9"/>
  <c r="F2467" i="9"/>
  <c r="U2466" i="9"/>
  <c r="S2466" i="9"/>
  <c r="R2466" i="9"/>
  <c r="I2466" i="9"/>
  <c r="F2466" i="9"/>
  <c r="U2465" i="9"/>
  <c r="S2465" i="9"/>
  <c r="R2465" i="9"/>
  <c r="I2465" i="9"/>
  <c r="F2465" i="9"/>
  <c r="U2464" i="9"/>
  <c r="S2464" i="9"/>
  <c r="R2464" i="9"/>
  <c r="I2464" i="9"/>
  <c r="H2464" i="9"/>
  <c r="F2464" i="9"/>
  <c r="U2463" i="9"/>
  <c r="S2463" i="9"/>
  <c r="R2463" i="9"/>
  <c r="I2463" i="9"/>
  <c r="F2463" i="9"/>
  <c r="AB2462" i="9"/>
  <c r="U2461" i="9"/>
  <c r="S2461" i="9"/>
  <c r="R2461" i="9"/>
  <c r="T2461" i="9" s="1"/>
  <c r="I2461" i="9"/>
  <c r="H2461" i="9"/>
  <c r="F2461" i="9"/>
  <c r="U2460" i="9"/>
  <c r="S2460" i="9"/>
  <c r="R2460" i="9"/>
  <c r="T2460" i="9" s="1"/>
  <c r="I2460" i="9"/>
  <c r="F2460" i="9"/>
  <c r="U2459" i="9"/>
  <c r="S2459" i="9"/>
  <c r="R2459" i="9"/>
  <c r="I2459" i="9"/>
  <c r="H2459" i="9"/>
  <c r="F2459" i="9"/>
  <c r="U2458" i="9"/>
  <c r="S2458" i="9"/>
  <c r="R2458" i="9"/>
  <c r="P2458" i="9"/>
  <c r="AB2458" i="9" s="1"/>
  <c r="H2458" i="9"/>
  <c r="F2458" i="9"/>
  <c r="U2457" i="9"/>
  <c r="S2457" i="9"/>
  <c r="R2457" i="9"/>
  <c r="I2457" i="9"/>
  <c r="P2457" i="9"/>
  <c r="AB2457" i="9" s="1"/>
  <c r="F2457" i="9"/>
  <c r="U2456" i="9"/>
  <c r="S2456" i="9"/>
  <c r="R2456" i="9"/>
  <c r="I2456" i="9"/>
  <c r="H2456" i="9"/>
  <c r="F2456" i="9"/>
  <c r="U2455" i="9"/>
  <c r="S2455" i="9"/>
  <c r="R2455" i="9"/>
  <c r="T2455" i="9" s="1"/>
  <c r="V2455" i="9" s="1"/>
  <c r="H2455" i="9"/>
  <c r="F2455" i="9"/>
  <c r="U2454" i="9"/>
  <c r="S2454" i="9"/>
  <c r="R2454" i="9"/>
  <c r="I2454" i="9"/>
  <c r="P2454" i="9"/>
  <c r="AB2454" i="9" s="1"/>
  <c r="F2454" i="9"/>
  <c r="U2453" i="9"/>
  <c r="S2453" i="9"/>
  <c r="R2453" i="9"/>
  <c r="I2453" i="9"/>
  <c r="H2453" i="9"/>
  <c r="F2453" i="9"/>
  <c r="U2452" i="9"/>
  <c r="S2452" i="9"/>
  <c r="R2452" i="9"/>
  <c r="I2452" i="9"/>
  <c r="P2452" i="9"/>
  <c r="AB2452" i="9" s="1"/>
  <c r="F2452" i="9"/>
  <c r="U2451" i="9"/>
  <c r="S2451" i="9"/>
  <c r="R2451" i="9"/>
  <c r="I2451" i="9"/>
  <c r="F2451" i="9"/>
  <c r="U2450" i="9"/>
  <c r="S2450" i="9"/>
  <c r="R2450" i="9"/>
  <c r="T2450" i="9" s="1"/>
  <c r="I2450" i="9"/>
  <c r="H2450" i="9"/>
  <c r="F2450" i="9"/>
  <c r="U2449" i="9"/>
  <c r="S2449" i="9"/>
  <c r="R2449" i="9"/>
  <c r="T2449" i="9" s="1"/>
  <c r="V2449" i="9" s="1"/>
  <c r="I2449" i="9"/>
  <c r="H2449" i="9"/>
  <c r="F2449" i="9"/>
  <c r="U2448" i="9"/>
  <c r="S2448" i="9"/>
  <c r="R2448" i="9"/>
  <c r="I2448" i="9"/>
  <c r="P2448" i="9"/>
  <c r="AB2448" i="9" s="1"/>
  <c r="F2448" i="9"/>
  <c r="AB2447" i="9"/>
  <c r="U2446" i="9"/>
  <c r="S2446" i="9"/>
  <c r="R2446" i="9"/>
  <c r="I2446" i="9"/>
  <c r="H2446" i="9"/>
  <c r="F2446" i="9"/>
  <c r="U2445" i="9"/>
  <c r="S2445" i="9"/>
  <c r="R2445" i="9"/>
  <c r="I2445" i="9"/>
  <c r="F2445" i="9"/>
  <c r="U2444" i="9"/>
  <c r="S2444" i="9"/>
  <c r="R2444" i="9"/>
  <c r="I2444" i="9"/>
  <c r="H2444" i="9"/>
  <c r="F2444" i="9"/>
  <c r="U2443" i="9"/>
  <c r="S2443" i="9"/>
  <c r="R2443" i="9"/>
  <c r="I2443" i="9"/>
  <c r="H2443" i="9"/>
  <c r="F2443" i="9"/>
  <c r="AB2442" i="9"/>
  <c r="AB2441" i="9"/>
  <c r="U2440" i="9"/>
  <c r="S2440" i="9"/>
  <c r="R2440" i="9"/>
  <c r="P2440" i="9"/>
  <c r="AB2440" i="9" s="1"/>
  <c r="H2440" i="9"/>
  <c r="F2440" i="9"/>
  <c r="AB2439" i="9"/>
  <c r="U2438" i="9"/>
  <c r="S2438" i="9"/>
  <c r="R2438" i="9"/>
  <c r="I2438" i="9"/>
  <c r="H2438" i="9"/>
  <c r="F2438" i="9"/>
  <c r="U2437" i="9"/>
  <c r="S2437" i="9"/>
  <c r="R2437" i="9"/>
  <c r="I2437" i="9"/>
  <c r="H2437" i="9"/>
  <c r="F2437" i="9"/>
  <c r="U2436" i="9"/>
  <c r="S2436" i="9"/>
  <c r="R2436" i="9"/>
  <c r="I2436" i="9"/>
  <c r="P2436" i="9"/>
  <c r="AB2436" i="9" s="1"/>
  <c r="F2436" i="9"/>
  <c r="U2435" i="9"/>
  <c r="S2435" i="9"/>
  <c r="R2435" i="9"/>
  <c r="I2435" i="9"/>
  <c r="H2435" i="9"/>
  <c r="F2435" i="9"/>
  <c r="U2434" i="9"/>
  <c r="S2434" i="9"/>
  <c r="R2434" i="9"/>
  <c r="P2434" i="9"/>
  <c r="AB2434" i="9" s="1"/>
  <c r="I2434" i="9"/>
  <c r="H2434" i="9"/>
  <c r="F2434" i="9"/>
  <c r="AB2433" i="9"/>
  <c r="U2432" i="9"/>
  <c r="S2432" i="9"/>
  <c r="R2432" i="9"/>
  <c r="T2432" i="9" s="1"/>
  <c r="V2432" i="9" s="1"/>
  <c r="I2432" i="9"/>
  <c r="H2432" i="9"/>
  <c r="F2432" i="9"/>
  <c r="U2431" i="9"/>
  <c r="S2431" i="9"/>
  <c r="R2431" i="9"/>
  <c r="I2431" i="9"/>
  <c r="H2431" i="9"/>
  <c r="F2431" i="9"/>
  <c r="U2430" i="9"/>
  <c r="S2430" i="9"/>
  <c r="R2430" i="9"/>
  <c r="I2430" i="9"/>
  <c r="F2430" i="9"/>
  <c r="U2429" i="9"/>
  <c r="S2429" i="9"/>
  <c r="R2429" i="9"/>
  <c r="I2429" i="9"/>
  <c r="H2429" i="9"/>
  <c r="F2429" i="9"/>
  <c r="U2428" i="9"/>
  <c r="S2428" i="9"/>
  <c r="R2428" i="9"/>
  <c r="H2428" i="9"/>
  <c r="F2428" i="9"/>
  <c r="AB2427" i="9"/>
  <c r="U2426" i="9"/>
  <c r="S2426" i="9"/>
  <c r="R2426" i="9"/>
  <c r="I2426" i="9"/>
  <c r="H2426" i="9"/>
  <c r="F2426" i="9"/>
  <c r="U2425" i="9"/>
  <c r="S2425" i="9"/>
  <c r="R2425" i="9"/>
  <c r="H2425" i="9"/>
  <c r="F2425" i="9"/>
  <c r="U2424" i="9"/>
  <c r="S2424" i="9"/>
  <c r="R2424" i="9"/>
  <c r="T2424" i="9" s="1"/>
  <c r="I2424" i="9"/>
  <c r="P2424" i="9"/>
  <c r="AB2424" i="9" s="1"/>
  <c r="F2424" i="9"/>
  <c r="U2423" i="9"/>
  <c r="S2423" i="9"/>
  <c r="R2423" i="9"/>
  <c r="I2423" i="9"/>
  <c r="P2423" i="9"/>
  <c r="AB2423" i="9" s="1"/>
  <c r="F2423" i="9"/>
  <c r="U2422" i="9"/>
  <c r="S2422" i="9"/>
  <c r="R2422" i="9"/>
  <c r="H2422" i="9"/>
  <c r="F2422" i="9"/>
  <c r="U2421" i="9"/>
  <c r="S2421" i="9"/>
  <c r="R2421" i="9"/>
  <c r="I2421" i="9"/>
  <c r="P2421" i="9"/>
  <c r="AB2421" i="9" s="1"/>
  <c r="F2421" i="9"/>
  <c r="U2420" i="9"/>
  <c r="S2420" i="9"/>
  <c r="R2420" i="9"/>
  <c r="I2420" i="9"/>
  <c r="H2420" i="9"/>
  <c r="F2420" i="9"/>
  <c r="U2419" i="9"/>
  <c r="S2419" i="9"/>
  <c r="R2419" i="9"/>
  <c r="T2419" i="9" s="1"/>
  <c r="H2419" i="9"/>
  <c r="F2419" i="9"/>
  <c r="U2418" i="9"/>
  <c r="S2418" i="9"/>
  <c r="R2418" i="9"/>
  <c r="I2418" i="9"/>
  <c r="F2418" i="9"/>
  <c r="U2417" i="9"/>
  <c r="S2417" i="9"/>
  <c r="R2417" i="9"/>
  <c r="I2417" i="9"/>
  <c r="P2417" i="9"/>
  <c r="AB2417" i="9" s="1"/>
  <c r="F2417" i="9"/>
  <c r="U2416" i="9"/>
  <c r="S2416" i="9"/>
  <c r="R2416" i="9"/>
  <c r="T2416" i="9" s="1"/>
  <c r="H2416" i="9"/>
  <c r="F2416" i="9"/>
  <c r="U2415" i="9"/>
  <c r="S2415" i="9"/>
  <c r="R2415" i="9"/>
  <c r="P2415" i="9"/>
  <c r="AB2415" i="9" s="1"/>
  <c r="I2415" i="9"/>
  <c r="F2415" i="9"/>
  <c r="U2414" i="9"/>
  <c r="S2414" i="9"/>
  <c r="R2414" i="9"/>
  <c r="I2414" i="9"/>
  <c r="H2414" i="9"/>
  <c r="F2414" i="9"/>
  <c r="U2413" i="9"/>
  <c r="S2413" i="9"/>
  <c r="R2413" i="9"/>
  <c r="H2413" i="9"/>
  <c r="F2413" i="9"/>
  <c r="U2412" i="9"/>
  <c r="S2412" i="9"/>
  <c r="R2412" i="9"/>
  <c r="T2412" i="9" s="1"/>
  <c r="I2412" i="9"/>
  <c r="F2412" i="9"/>
  <c r="AB2411" i="9"/>
  <c r="U2410" i="9"/>
  <c r="S2410" i="9"/>
  <c r="R2410" i="9"/>
  <c r="I2410" i="9"/>
  <c r="P2410" i="9"/>
  <c r="AB2410" i="9" s="1"/>
  <c r="F2410" i="9"/>
  <c r="U2409" i="9"/>
  <c r="S2409" i="9"/>
  <c r="R2409" i="9"/>
  <c r="I2409" i="9"/>
  <c r="F2409" i="9"/>
  <c r="AB2408" i="9"/>
  <c r="U2407" i="9"/>
  <c r="S2407" i="9"/>
  <c r="T2407" i="9" s="1"/>
  <c r="R2407" i="9"/>
  <c r="H2407" i="9"/>
  <c r="F2407" i="9"/>
  <c r="U2406" i="9"/>
  <c r="S2406" i="9"/>
  <c r="R2406" i="9"/>
  <c r="I2406" i="9"/>
  <c r="P2406" i="9"/>
  <c r="AB2406" i="9" s="1"/>
  <c r="F2406" i="9"/>
  <c r="U2405" i="9"/>
  <c r="S2405" i="9"/>
  <c r="R2405" i="9"/>
  <c r="I2405" i="9"/>
  <c r="H2405" i="9"/>
  <c r="F2405" i="9"/>
  <c r="U2404" i="9"/>
  <c r="S2404" i="9"/>
  <c r="R2404" i="9"/>
  <c r="H2404" i="9"/>
  <c r="F2404" i="9"/>
  <c r="U2403" i="9"/>
  <c r="S2403" i="9"/>
  <c r="R2403" i="9"/>
  <c r="I2403" i="9"/>
  <c r="P2403" i="9"/>
  <c r="AB2403" i="9" s="1"/>
  <c r="F2403" i="9"/>
  <c r="U2402" i="9"/>
  <c r="S2402" i="9"/>
  <c r="R2402" i="9"/>
  <c r="I2402" i="9"/>
  <c r="H2402" i="9"/>
  <c r="F2402" i="9"/>
  <c r="AB2401" i="9"/>
  <c r="U2400" i="9"/>
  <c r="S2400" i="9"/>
  <c r="R2400" i="9"/>
  <c r="I2400" i="9"/>
  <c r="F2400" i="9"/>
  <c r="U2399" i="9"/>
  <c r="S2399" i="9"/>
  <c r="R2399" i="9"/>
  <c r="I2399" i="9"/>
  <c r="P2399" i="9"/>
  <c r="AB2399" i="9" s="1"/>
  <c r="F2399" i="9"/>
  <c r="U2398" i="9"/>
  <c r="S2398" i="9"/>
  <c r="R2398" i="9"/>
  <c r="I2398" i="9"/>
  <c r="F2398" i="9"/>
  <c r="U2397" i="9"/>
  <c r="S2397" i="9"/>
  <c r="R2397" i="9"/>
  <c r="I2397" i="9"/>
  <c r="F2397" i="9"/>
  <c r="U2396" i="9"/>
  <c r="S2396" i="9"/>
  <c r="R2396" i="9"/>
  <c r="I2396" i="9"/>
  <c r="F2396" i="9"/>
  <c r="U2395" i="9"/>
  <c r="S2395" i="9"/>
  <c r="R2395" i="9"/>
  <c r="I2395" i="9"/>
  <c r="H2395" i="9"/>
  <c r="F2395" i="9"/>
  <c r="U2394" i="9"/>
  <c r="S2394" i="9"/>
  <c r="R2394" i="9"/>
  <c r="I2394" i="9"/>
  <c r="F2394" i="9"/>
  <c r="U2393" i="9"/>
  <c r="S2393" i="9"/>
  <c r="R2393" i="9"/>
  <c r="I2393" i="9"/>
  <c r="F2393" i="9"/>
  <c r="U2392" i="9"/>
  <c r="S2392" i="9"/>
  <c r="R2392" i="9"/>
  <c r="P2392" i="9"/>
  <c r="AB2392" i="9" s="1"/>
  <c r="H2392" i="9"/>
  <c r="F2392" i="9"/>
  <c r="U2391" i="9"/>
  <c r="S2391" i="9"/>
  <c r="R2391" i="9"/>
  <c r="I2391" i="9"/>
  <c r="F2391" i="9"/>
  <c r="U2390" i="9"/>
  <c r="S2390" i="9"/>
  <c r="R2390" i="9"/>
  <c r="I2390" i="9"/>
  <c r="P2390" i="9"/>
  <c r="AB2390" i="9" s="1"/>
  <c r="F2390" i="9"/>
  <c r="U2389" i="9"/>
  <c r="S2389" i="9"/>
  <c r="R2389" i="9"/>
  <c r="P2389" i="9"/>
  <c r="AB2389" i="9" s="1"/>
  <c r="I2389" i="9"/>
  <c r="H2389" i="9"/>
  <c r="F2389" i="9"/>
  <c r="U2388" i="9"/>
  <c r="S2388" i="9"/>
  <c r="R2388" i="9"/>
  <c r="I2388" i="9"/>
  <c r="F2388" i="9"/>
  <c r="U2387" i="9"/>
  <c r="S2387" i="9"/>
  <c r="R2387" i="9"/>
  <c r="I2387" i="9"/>
  <c r="F2387" i="9"/>
  <c r="U2386" i="9"/>
  <c r="S2386" i="9"/>
  <c r="T2386" i="9" s="1"/>
  <c r="R2386" i="9"/>
  <c r="H2386" i="9"/>
  <c r="F2386" i="9"/>
  <c r="U2385" i="9"/>
  <c r="S2385" i="9"/>
  <c r="R2385" i="9"/>
  <c r="I2385" i="9"/>
  <c r="F2385" i="9"/>
  <c r="U2384" i="9"/>
  <c r="S2384" i="9"/>
  <c r="R2384" i="9"/>
  <c r="I2384" i="9"/>
  <c r="F2384" i="9"/>
  <c r="U2383" i="9"/>
  <c r="S2383" i="9"/>
  <c r="R2383" i="9"/>
  <c r="I2383" i="9"/>
  <c r="P2383" i="9"/>
  <c r="AB2383" i="9" s="1"/>
  <c r="F2383" i="9"/>
  <c r="U2382" i="9"/>
  <c r="S2382" i="9"/>
  <c r="R2382" i="9"/>
  <c r="I2382" i="9"/>
  <c r="F2382" i="9"/>
  <c r="U2381" i="9"/>
  <c r="S2381" i="9"/>
  <c r="R2381" i="9"/>
  <c r="I2381" i="9"/>
  <c r="F2381" i="9"/>
  <c r="U2380" i="9"/>
  <c r="S2380" i="9"/>
  <c r="R2380" i="9"/>
  <c r="I2380" i="9"/>
  <c r="P2380" i="9"/>
  <c r="AB2380" i="9" s="1"/>
  <c r="F2380" i="9"/>
  <c r="U2379" i="9"/>
  <c r="S2379" i="9"/>
  <c r="R2379" i="9"/>
  <c r="I2379" i="9"/>
  <c r="F2379" i="9"/>
  <c r="AB2378" i="9"/>
  <c r="U2377" i="9"/>
  <c r="S2377" i="9"/>
  <c r="T2377" i="9" s="1"/>
  <c r="V2377" i="9" s="1"/>
  <c r="R2377" i="9"/>
  <c r="I2377" i="9"/>
  <c r="H2377" i="9"/>
  <c r="F2377" i="9"/>
  <c r="U2376" i="9"/>
  <c r="S2376" i="9"/>
  <c r="R2376" i="9"/>
  <c r="I2376" i="9"/>
  <c r="H2376" i="9"/>
  <c r="F2376" i="9"/>
  <c r="U2375" i="9"/>
  <c r="S2375" i="9"/>
  <c r="R2375" i="9"/>
  <c r="H2375" i="9"/>
  <c r="F2375" i="9"/>
  <c r="AB2374" i="9"/>
  <c r="U2373" i="9"/>
  <c r="S2373" i="9"/>
  <c r="R2373" i="9"/>
  <c r="I2373" i="9"/>
  <c r="F2373" i="9"/>
  <c r="U2372" i="9"/>
  <c r="S2372" i="9"/>
  <c r="R2372" i="9"/>
  <c r="P2372" i="9"/>
  <c r="AB2372" i="9" s="1"/>
  <c r="I2372" i="9"/>
  <c r="H2372" i="9"/>
  <c r="F2372" i="9"/>
  <c r="U2371" i="9"/>
  <c r="S2371" i="9"/>
  <c r="R2371" i="9"/>
  <c r="I2371" i="9"/>
  <c r="F2371" i="9"/>
  <c r="U2370" i="9"/>
  <c r="S2370" i="9"/>
  <c r="R2370" i="9"/>
  <c r="I2370" i="9"/>
  <c r="P2370" i="9"/>
  <c r="AB2370" i="9" s="1"/>
  <c r="F2370" i="9"/>
  <c r="U2369" i="9"/>
  <c r="S2369" i="9"/>
  <c r="R2369" i="9"/>
  <c r="P2369" i="9"/>
  <c r="AB2369" i="9" s="1"/>
  <c r="H2369" i="9"/>
  <c r="F2369" i="9"/>
  <c r="U2368" i="9"/>
  <c r="S2368" i="9"/>
  <c r="R2368" i="9"/>
  <c r="I2368" i="9"/>
  <c r="H2368" i="9"/>
  <c r="F2368" i="9"/>
  <c r="U2367" i="9"/>
  <c r="S2367" i="9"/>
  <c r="R2367" i="9"/>
  <c r="I2367" i="9"/>
  <c r="F2367" i="9"/>
  <c r="AB2366" i="9"/>
  <c r="U2365" i="9"/>
  <c r="S2365" i="9"/>
  <c r="R2365" i="9"/>
  <c r="I2365" i="9"/>
  <c r="F2365" i="9"/>
  <c r="U2364" i="9"/>
  <c r="S2364" i="9"/>
  <c r="R2364" i="9"/>
  <c r="I2364" i="9"/>
  <c r="H2364" i="9"/>
  <c r="F2364" i="9"/>
  <c r="AB2363" i="9"/>
  <c r="U2362" i="9"/>
  <c r="S2362" i="9"/>
  <c r="R2362" i="9"/>
  <c r="T2362" i="9" s="1"/>
  <c r="V2362" i="9" s="1"/>
  <c r="P2362" i="9"/>
  <c r="AB2362" i="9" s="1"/>
  <c r="H2362" i="9"/>
  <c r="I2362" i="9"/>
  <c r="F2362" i="9"/>
  <c r="U2361" i="9"/>
  <c r="S2361" i="9"/>
  <c r="R2361" i="9"/>
  <c r="I2361" i="9"/>
  <c r="F2361" i="9"/>
  <c r="AB2360" i="9"/>
  <c r="U2359" i="9"/>
  <c r="S2359" i="9"/>
  <c r="R2359" i="9"/>
  <c r="I2359" i="9"/>
  <c r="F2359" i="9"/>
  <c r="U2358" i="9"/>
  <c r="S2358" i="9"/>
  <c r="R2358" i="9"/>
  <c r="T2358" i="9" s="1"/>
  <c r="I2358" i="9"/>
  <c r="H2358" i="9"/>
  <c r="F2358" i="9"/>
  <c r="U2357" i="9"/>
  <c r="S2357" i="9"/>
  <c r="R2357" i="9"/>
  <c r="T2357" i="9" s="1"/>
  <c r="V2357" i="9" s="1"/>
  <c r="H2357" i="9"/>
  <c r="F2357" i="9"/>
  <c r="AB2356" i="9"/>
  <c r="U2355" i="9"/>
  <c r="S2355" i="9"/>
  <c r="R2355" i="9"/>
  <c r="I2355" i="9"/>
  <c r="F2355" i="9"/>
  <c r="U2354" i="9"/>
  <c r="S2354" i="9"/>
  <c r="R2354" i="9"/>
  <c r="I2354" i="9"/>
  <c r="H2354" i="9"/>
  <c r="F2354" i="9"/>
  <c r="U2353" i="9"/>
  <c r="S2353" i="9"/>
  <c r="R2353" i="9"/>
  <c r="I2353" i="9"/>
  <c r="H2353" i="9"/>
  <c r="F2353" i="9"/>
  <c r="U2352" i="9"/>
  <c r="S2352" i="9"/>
  <c r="R2352" i="9"/>
  <c r="I2352" i="9"/>
  <c r="F2352" i="9"/>
  <c r="U2351" i="9"/>
  <c r="S2351" i="9"/>
  <c r="R2351" i="9"/>
  <c r="P2351" i="9"/>
  <c r="AB2351" i="9" s="1"/>
  <c r="H2351" i="9"/>
  <c r="I2351" i="9"/>
  <c r="F2351" i="9"/>
  <c r="U2350" i="9"/>
  <c r="S2350" i="9"/>
  <c r="R2350" i="9"/>
  <c r="I2350" i="9"/>
  <c r="F2350" i="9"/>
  <c r="U2349" i="9"/>
  <c r="S2349" i="9"/>
  <c r="R2349" i="9"/>
  <c r="I2349" i="9"/>
  <c r="F2349" i="9"/>
  <c r="U2348" i="9"/>
  <c r="S2348" i="9"/>
  <c r="R2348" i="9"/>
  <c r="H2348" i="9"/>
  <c r="I2348" i="9"/>
  <c r="F2348" i="9"/>
  <c r="U2347" i="9"/>
  <c r="S2347" i="9"/>
  <c r="R2347" i="9"/>
  <c r="I2347" i="9"/>
  <c r="H2347" i="9"/>
  <c r="F2347" i="9"/>
  <c r="U2346" i="9"/>
  <c r="S2346" i="9"/>
  <c r="R2346" i="9"/>
  <c r="I2346" i="9"/>
  <c r="F2346" i="9"/>
  <c r="U2345" i="9"/>
  <c r="S2345" i="9"/>
  <c r="R2345" i="9"/>
  <c r="H2345" i="9"/>
  <c r="I2345" i="9"/>
  <c r="F2345" i="9"/>
  <c r="U2344" i="9"/>
  <c r="S2344" i="9"/>
  <c r="R2344" i="9"/>
  <c r="P2344" i="9"/>
  <c r="AB2344" i="9" s="1"/>
  <c r="I2344" i="9"/>
  <c r="H2344" i="9"/>
  <c r="F2344" i="9"/>
  <c r="U2343" i="9"/>
  <c r="S2343" i="9"/>
  <c r="R2343" i="9"/>
  <c r="I2343" i="9"/>
  <c r="F2343" i="9"/>
  <c r="U2342" i="9"/>
  <c r="S2342" i="9"/>
  <c r="R2342" i="9"/>
  <c r="I2342" i="9"/>
  <c r="F2342" i="9"/>
  <c r="U2341" i="9"/>
  <c r="S2341" i="9"/>
  <c r="R2341" i="9"/>
  <c r="T2341" i="9" s="1"/>
  <c r="I2341" i="9"/>
  <c r="H2341" i="9"/>
  <c r="F2341" i="9"/>
  <c r="U2340" i="9"/>
  <c r="S2340" i="9"/>
  <c r="R2340" i="9"/>
  <c r="I2340" i="9"/>
  <c r="F2340" i="9"/>
  <c r="AB2339" i="9"/>
  <c r="U2338" i="9"/>
  <c r="S2338" i="9"/>
  <c r="R2338" i="9"/>
  <c r="I2338" i="9"/>
  <c r="H2338" i="9"/>
  <c r="F2338" i="9"/>
  <c r="U2337" i="9"/>
  <c r="S2337" i="9"/>
  <c r="R2337" i="9"/>
  <c r="T2337" i="9" s="1"/>
  <c r="I2337" i="9"/>
  <c r="H2337" i="9"/>
  <c r="F2337" i="9"/>
  <c r="U2336" i="9"/>
  <c r="S2336" i="9"/>
  <c r="R2336" i="9"/>
  <c r="T2336" i="9" s="1"/>
  <c r="V2336" i="9" s="1"/>
  <c r="H2336" i="9"/>
  <c r="F2336" i="9"/>
  <c r="U2335" i="9"/>
  <c r="S2335" i="9"/>
  <c r="R2335" i="9"/>
  <c r="P2335" i="9"/>
  <c r="AB2335" i="9" s="1"/>
  <c r="H2335" i="9"/>
  <c r="F2335" i="9"/>
  <c r="U2334" i="9"/>
  <c r="S2334" i="9"/>
  <c r="R2334" i="9"/>
  <c r="T2334" i="9" s="1"/>
  <c r="I2334" i="9"/>
  <c r="H2334" i="9"/>
  <c r="J2334" i="9" s="1"/>
  <c r="L2334" i="9" s="1"/>
  <c r="F2334" i="9"/>
  <c r="U2333" i="9"/>
  <c r="S2333" i="9"/>
  <c r="R2333" i="9"/>
  <c r="H2333" i="9"/>
  <c r="F2333" i="9"/>
  <c r="U2332" i="9"/>
  <c r="S2332" i="9"/>
  <c r="R2332" i="9"/>
  <c r="H2332" i="9"/>
  <c r="I2332" i="9"/>
  <c r="F2332" i="9"/>
  <c r="U2331" i="9"/>
  <c r="S2331" i="9"/>
  <c r="R2331" i="9"/>
  <c r="I2331" i="9"/>
  <c r="P2331" i="9"/>
  <c r="AB2331" i="9" s="1"/>
  <c r="F2331" i="9"/>
  <c r="U2330" i="9"/>
  <c r="S2330" i="9"/>
  <c r="R2330" i="9"/>
  <c r="H2330" i="9"/>
  <c r="F2330" i="9"/>
  <c r="U2329" i="9"/>
  <c r="S2329" i="9"/>
  <c r="R2329" i="9"/>
  <c r="H2329" i="9"/>
  <c r="F2329" i="9"/>
  <c r="U2328" i="9"/>
  <c r="S2328" i="9"/>
  <c r="R2328" i="9"/>
  <c r="I2328" i="9"/>
  <c r="F2328" i="9"/>
  <c r="U2327" i="9"/>
  <c r="S2327" i="9"/>
  <c r="R2327" i="9"/>
  <c r="H2327" i="9"/>
  <c r="F2327" i="9"/>
  <c r="AB2326" i="9"/>
  <c r="U2325" i="9"/>
  <c r="S2325" i="9"/>
  <c r="R2325" i="9"/>
  <c r="I2325" i="9"/>
  <c r="F2325" i="9"/>
  <c r="U2324" i="9"/>
  <c r="S2324" i="9"/>
  <c r="R2324" i="9"/>
  <c r="H2324" i="9"/>
  <c r="F2324" i="9"/>
  <c r="U2323" i="9"/>
  <c r="S2323" i="9"/>
  <c r="T2323" i="9" s="1"/>
  <c r="R2323" i="9"/>
  <c r="I2323" i="9"/>
  <c r="F2323" i="9"/>
  <c r="U2322" i="9"/>
  <c r="S2322" i="9"/>
  <c r="R2322" i="9"/>
  <c r="I2322" i="9"/>
  <c r="F2322" i="9"/>
  <c r="U2321" i="9"/>
  <c r="S2321" i="9"/>
  <c r="R2321" i="9"/>
  <c r="P2321" i="9"/>
  <c r="AB2321" i="9" s="1"/>
  <c r="I2321" i="9"/>
  <c r="H2321" i="9"/>
  <c r="F2321" i="9"/>
  <c r="U2320" i="9"/>
  <c r="S2320" i="9"/>
  <c r="R2320" i="9"/>
  <c r="I2320" i="9"/>
  <c r="H2320" i="9"/>
  <c r="F2320" i="9"/>
  <c r="U2319" i="9"/>
  <c r="S2319" i="9"/>
  <c r="R2319" i="9"/>
  <c r="I2319" i="9"/>
  <c r="F2319" i="9"/>
  <c r="U2318" i="9"/>
  <c r="S2318" i="9"/>
  <c r="R2318" i="9"/>
  <c r="I2318" i="9"/>
  <c r="H2318" i="9"/>
  <c r="F2318" i="9"/>
  <c r="AB2317" i="9"/>
  <c r="U2316" i="9"/>
  <c r="S2316" i="9"/>
  <c r="R2316" i="9"/>
  <c r="I2316" i="9"/>
  <c r="F2316" i="9"/>
  <c r="U2315" i="9"/>
  <c r="S2315" i="9"/>
  <c r="R2315" i="9"/>
  <c r="H2315" i="9"/>
  <c r="F2315" i="9"/>
  <c r="U2314" i="9"/>
  <c r="S2314" i="9"/>
  <c r="R2314" i="9"/>
  <c r="H2314" i="9"/>
  <c r="I2314" i="9"/>
  <c r="F2314" i="9"/>
  <c r="U2313" i="9"/>
  <c r="S2313" i="9"/>
  <c r="R2313" i="9"/>
  <c r="I2313" i="9"/>
  <c r="H2313" i="9"/>
  <c r="F2313" i="9"/>
  <c r="AB2312" i="9"/>
  <c r="U2311" i="9"/>
  <c r="S2311" i="9"/>
  <c r="R2311" i="9"/>
  <c r="H2311" i="9"/>
  <c r="F2311" i="9"/>
  <c r="AB2310" i="9"/>
  <c r="U2309" i="9"/>
  <c r="T2309" i="9"/>
  <c r="V2309" i="9" s="1"/>
  <c r="S2309" i="9"/>
  <c r="R2309" i="9"/>
  <c r="H2309" i="9"/>
  <c r="F2309" i="9"/>
  <c r="U2308" i="9"/>
  <c r="S2308" i="9"/>
  <c r="R2308" i="9"/>
  <c r="I2308" i="9"/>
  <c r="H2308" i="9"/>
  <c r="F2308" i="9"/>
  <c r="U2307" i="9"/>
  <c r="S2307" i="9"/>
  <c r="R2307" i="9"/>
  <c r="I2307" i="9"/>
  <c r="H2307" i="9"/>
  <c r="F2307" i="9"/>
  <c r="U2306" i="9"/>
  <c r="S2306" i="9"/>
  <c r="R2306" i="9"/>
  <c r="H2306" i="9"/>
  <c r="F2306" i="9"/>
  <c r="U2305" i="9"/>
  <c r="S2305" i="9"/>
  <c r="R2305" i="9"/>
  <c r="I2305" i="9"/>
  <c r="F2305" i="9"/>
  <c r="U2304" i="9"/>
  <c r="S2304" i="9"/>
  <c r="R2304" i="9"/>
  <c r="I2304" i="9"/>
  <c r="F2304" i="9"/>
  <c r="U2303" i="9"/>
  <c r="S2303" i="9"/>
  <c r="T2303" i="9" s="1"/>
  <c r="R2303" i="9"/>
  <c r="H2303" i="9"/>
  <c r="F2303" i="9"/>
  <c r="AB2302" i="9"/>
  <c r="U2301" i="9"/>
  <c r="S2301" i="9"/>
  <c r="R2301" i="9"/>
  <c r="I2301" i="9"/>
  <c r="F2301" i="9"/>
  <c r="U2300" i="9"/>
  <c r="S2300" i="9"/>
  <c r="R2300" i="9"/>
  <c r="P2300" i="9"/>
  <c r="AB2300" i="9" s="1"/>
  <c r="H2300" i="9"/>
  <c r="F2300" i="9"/>
  <c r="U2299" i="9"/>
  <c r="S2299" i="9"/>
  <c r="R2299" i="9"/>
  <c r="I2299" i="9"/>
  <c r="F2299" i="9"/>
  <c r="U2298" i="9"/>
  <c r="S2298" i="9"/>
  <c r="R2298" i="9"/>
  <c r="I2298" i="9"/>
  <c r="F2298" i="9"/>
  <c r="U2297" i="9"/>
  <c r="S2297" i="9"/>
  <c r="R2297" i="9"/>
  <c r="I2297" i="9"/>
  <c r="F2297" i="9"/>
  <c r="AB2296" i="9"/>
  <c r="U2295" i="9"/>
  <c r="S2295" i="9"/>
  <c r="R2295" i="9"/>
  <c r="T2295" i="9" s="1"/>
  <c r="I2295" i="9"/>
  <c r="H2295" i="9"/>
  <c r="F2295" i="9"/>
  <c r="U2294" i="9"/>
  <c r="S2294" i="9"/>
  <c r="T2294" i="9" s="1"/>
  <c r="V2294" i="9" s="1"/>
  <c r="R2294" i="9"/>
  <c r="H2294" i="9"/>
  <c r="F2294" i="9"/>
  <c r="U2293" i="9"/>
  <c r="S2293" i="9"/>
  <c r="R2293" i="9"/>
  <c r="I2293" i="9"/>
  <c r="F2293" i="9"/>
  <c r="U2292" i="9"/>
  <c r="S2292" i="9"/>
  <c r="R2292" i="9"/>
  <c r="I2292" i="9"/>
  <c r="F2292" i="9"/>
  <c r="U2291" i="9"/>
  <c r="S2291" i="9"/>
  <c r="R2291" i="9"/>
  <c r="T2291" i="9" s="1"/>
  <c r="V2291" i="9" s="1"/>
  <c r="H2291" i="9"/>
  <c r="F2291" i="9"/>
  <c r="AB2290" i="9"/>
  <c r="AB2289" i="9"/>
  <c r="U2288" i="9"/>
  <c r="S2288" i="9"/>
  <c r="R2288" i="9"/>
  <c r="H2288" i="9"/>
  <c r="F2288" i="9"/>
  <c r="U2287" i="9"/>
  <c r="S2287" i="9"/>
  <c r="T2287" i="9" s="1"/>
  <c r="R2287" i="9"/>
  <c r="I2287" i="9"/>
  <c r="F2287" i="9"/>
  <c r="U2286" i="9"/>
  <c r="S2286" i="9"/>
  <c r="R2286" i="9"/>
  <c r="I2286" i="9"/>
  <c r="F2286" i="9"/>
  <c r="U2285" i="9"/>
  <c r="S2285" i="9"/>
  <c r="T2285" i="9" s="1"/>
  <c r="V2285" i="9" s="1"/>
  <c r="R2285" i="9"/>
  <c r="H2285" i="9"/>
  <c r="F2285" i="9"/>
  <c r="U2284" i="9"/>
  <c r="S2284" i="9"/>
  <c r="R2284" i="9"/>
  <c r="I2284" i="9"/>
  <c r="F2284" i="9"/>
  <c r="U2283" i="9"/>
  <c r="S2283" i="9"/>
  <c r="R2283" i="9"/>
  <c r="T2283" i="9" s="1"/>
  <c r="V2283" i="9" s="1"/>
  <c r="I2283" i="9"/>
  <c r="H2283" i="9"/>
  <c r="F2283" i="9"/>
  <c r="U2282" i="9"/>
  <c r="S2282" i="9"/>
  <c r="R2282" i="9"/>
  <c r="H2282" i="9"/>
  <c r="F2282" i="9"/>
  <c r="U2281" i="9"/>
  <c r="S2281" i="9"/>
  <c r="R2281" i="9"/>
  <c r="I2281" i="9"/>
  <c r="F2281" i="9"/>
  <c r="U2280" i="9"/>
  <c r="S2280" i="9"/>
  <c r="R2280" i="9"/>
  <c r="T2280" i="9" s="1"/>
  <c r="I2280" i="9"/>
  <c r="H2280" i="9"/>
  <c r="F2280" i="9"/>
  <c r="U2279" i="9"/>
  <c r="S2279" i="9"/>
  <c r="R2279" i="9"/>
  <c r="H2279" i="9"/>
  <c r="F2279" i="9"/>
  <c r="U2278" i="9"/>
  <c r="S2278" i="9"/>
  <c r="R2278" i="9"/>
  <c r="I2278" i="9"/>
  <c r="F2278" i="9"/>
  <c r="U2277" i="9"/>
  <c r="S2277" i="9"/>
  <c r="R2277" i="9"/>
  <c r="T2277" i="9" s="1"/>
  <c r="I2277" i="9"/>
  <c r="H2277" i="9"/>
  <c r="F2277" i="9"/>
  <c r="U2276" i="9"/>
  <c r="S2276" i="9"/>
  <c r="R2276" i="9"/>
  <c r="H2276" i="9"/>
  <c r="F2276" i="9"/>
  <c r="U2275" i="9"/>
  <c r="S2275" i="9"/>
  <c r="R2275" i="9"/>
  <c r="I2275" i="9"/>
  <c r="F2275" i="9"/>
  <c r="U2274" i="9"/>
  <c r="S2274" i="9"/>
  <c r="R2274" i="9"/>
  <c r="T2274" i="9" s="1"/>
  <c r="I2274" i="9"/>
  <c r="F2274" i="9"/>
  <c r="U2273" i="9"/>
  <c r="S2273" i="9"/>
  <c r="R2273" i="9"/>
  <c r="H2273" i="9"/>
  <c r="F2273" i="9"/>
  <c r="U2272" i="9"/>
  <c r="S2272" i="9"/>
  <c r="R2272" i="9"/>
  <c r="I2272" i="9"/>
  <c r="F2272" i="9"/>
  <c r="U2271" i="9"/>
  <c r="S2271" i="9"/>
  <c r="R2271" i="9"/>
  <c r="I2271" i="9"/>
  <c r="H2271" i="9"/>
  <c r="F2271" i="9"/>
  <c r="U2270" i="9"/>
  <c r="S2270" i="9"/>
  <c r="T2270" i="9" s="1"/>
  <c r="V2270" i="9" s="1"/>
  <c r="R2270" i="9"/>
  <c r="H2270" i="9"/>
  <c r="F2270" i="9"/>
  <c r="AB2269" i="9"/>
  <c r="U2268" i="9"/>
  <c r="S2268" i="9"/>
  <c r="R2268" i="9"/>
  <c r="I2268" i="9"/>
  <c r="F2268" i="9"/>
  <c r="U2267" i="9"/>
  <c r="S2267" i="9"/>
  <c r="R2267" i="9"/>
  <c r="P2267" i="9"/>
  <c r="AB2267" i="9" s="1"/>
  <c r="I2267" i="9"/>
  <c r="H2267" i="9"/>
  <c r="F2267" i="9"/>
  <c r="U2266" i="9"/>
  <c r="S2266" i="9"/>
  <c r="R2266" i="9"/>
  <c r="I2266" i="9"/>
  <c r="F2266" i="9"/>
  <c r="U2265" i="9"/>
  <c r="S2265" i="9"/>
  <c r="R2265" i="9"/>
  <c r="I2265" i="9"/>
  <c r="F2265" i="9"/>
  <c r="U2264" i="9"/>
  <c r="S2264" i="9"/>
  <c r="R2264" i="9"/>
  <c r="H2264" i="9"/>
  <c r="F2264" i="9"/>
  <c r="U2263" i="9"/>
  <c r="S2263" i="9"/>
  <c r="R2263" i="9"/>
  <c r="H2263" i="9"/>
  <c r="I2263" i="9"/>
  <c r="F2263" i="9"/>
  <c r="U2262" i="9"/>
  <c r="S2262" i="9"/>
  <c r="R2262" i="9"/>
  <c r="I2262" i="9"/>
  <c r="F2262" i="9"/>
  <c r="U2261" i="9"/>
  <c r="S2261" i="9"/>
  <c r="T2261" i="9" s="1"/>
  <c r="R2261" i="9"/>
  <c r="I2261" i="9"/>
  <c r="H2261" i="9"/>
  <c r="F2261" i="9"/>
  <c r="U2260" i="9"/>
  <c r="S2260" i="9"/>
  <c r="R2260" i="9"/>
  <c r="H2260" i="9"/>
  <c r="I2260" i="9"/>
  <c r="F2260" i="9"/>
  <c r="U2259" i="9"/>
  <c r="S2259" i="9"/>
  <c r="R2259" i="9"/>
  <c r="I2259" i="9"/>
  <c r="F2259" i="9"/>
  <c r="U2258" i="9"/>
  <c r="S2258" i="9"/>
  <c r="R2258" i="9"/>
  <c r="I2258" i="9"/>
  <c r="F2258" i="9"/>
  <c r="U2257" i="9"/>
  <c r="S2257" i="9"/>
  <c r="R2257" i="9"/>
  <c r="H2257" i="9"/>
  <c r="I2257" i="9"/>
  <c r="F2257" i="9"/>
  <c r="AB2256" i="9"/>
  <c r="U2255" i="9"/>
  <c r="S2255" i="9"/>
  <c r="R2255" i="9"/>
  <c r="H2255" i="9"/>
  <c r="F2255" i="9"/>
  <c r="U2254" i="9"/>
  <c r="S2254" i="9"/>
  <c r="R2254" i="9"/>
  <c r="H2254" i="9"/>
  <c r="I2254" i="9"/>
  <c r="F2254" i="9"/>
  <c r="U2253" i="9"/>
  <c r="S2253" i="9"/>
  <c r="R2253" i="9"/>
  <c r="I2253" i="9"/>
  <c r="H2253" i="9"/>
  <c r="F2253" i="9"/>
  <c r="U2252" i="9"/>
  <c r="S2252" i="9"/>
  <c r="R2252" i="9"/>
  <c r="H2252" i="9"/>
  <c r="F2252" i="9"/>
  <c r="U2251" i="9"/>
  <c r="S2251" i="9"/>
  <c r="R2251" i="9"/>
  <c r="T2251" i="9" s="1"/>
  <c r="P2251" i="9"/>
  <c r="AB2251" i="9" s="1"/>
  <c r="H2251" i="9"/>
  <c r="F2251" i="9"/>
  <c r="U2250" i="9"/>
  <c r="S2250" i="9"/>
  <c r="R2250" i="9"/>
  <c r="I2250" i="9"/>
  <c r="H2250" i="9"/>
  <c r="F2250" i="9"/>
  <c r="U2249" i="9"/>
  <c r="S2249" i="9"/>
  <c r="R2249" i="9"/>
  <c r="I2249" i="9"/>
  <c r="H2249" i="9"/>
  <c r="F2249" i="9"/>
  <c r="U2248" i="9"/>
  <c r="S2248" i="9"/>
  <c r="R2248" i="9"/>
  <c r="I2248" i="9"/>
  <c r="F2248" i="9"/>
  <c r="U2247" i="9"/>
  <c r="S2247" i="9"/>
  <c r="R2247" i="9"/>
  <c r="I2247" i="9"/>
  <c r="F2247" i="9"/>
  <c r="U2246" i="9"/>
  <c r="S2246" i="9"/>
  <c r="R2246" i="9"/>
  <c r="I2246" i="9"/>
  <c r="F2246" i="9"/>
  <c r="U2245" i="9"/>
  <c r="S2245" i="9"/>
  <c r="R2245" i="9"/>
  <c r="I2245" i="9"/>
  <c r="H2245" i="9"/>
  <c r="F2245" i="9"/>
  <c r="U2244" i="9"/>
  <c r="S2244" i="9"/>
  <c r="R2244" i="9"/>
  <c r="I2244" i="9"/>
  <c r="H2244" i="9"/>
  <c r="F2244" i="9"/>
  <c r="U2243" i="9"/>
  <c r="S2243" i="9"/>
  <c r="R2243" i="9"/>
  <c r="I2243" i="9"/>
  <c r="H2243" i="9"/>
  <c r="F2243" i="9"/>
  <c r="U2242" i="9"/>
  <c r="S2242" i="9"/>
  <c r="R2242" i="9"/>
  <c r="I2242" i="9"/>
  <c r="F2242" i="9"/>
  <c r="U2241" i="9"/>
  <c r="S2241" i="9"/>
  <c r="R2241" i="9"/>
  <c r="T2241" i="9" s="1"/>
  <c r="I2241" i="9"/>
  <c r="F2241" i="9"/>
  <c r="AB2240" i="9"/>
  <c r="U2239" i="9"/>
  <c r="S2239" i="9"/>
  <c r="R2239" i="9"/>
  <c r="T2239" i="9" s="1"/>
  <c r="P2239" i="9"/>
  <c r="AB2239" i="9" s="1"/>
  <c r="F2239" i="9"/>
  <c r="U2238" i="9"/>
  <c r="S2238" i="9"/>
  <c r="R2238" i="9"/>
  <c r="F2238" i="9"/>
  <c r="U2237" i="9"/>
  <c r="S2237" i="9"/>
  <c r="R2237" i="9"/>
  <c r="P2237" i="9"/>
  <c r="AB2237" i="9" s="1"/>
  <c r="F2237" i="9"/>
  <c r="U2236" i="9"/>
  <c r="S2236" i="9"/>
  <c r="R2236" i="9"/>
  <c r="F2236" i="9"/>
  <c r="AB2235" i="9"/>
  <c r="U2234" i="9"/>
  <c r="S2234" i="9"/>
  <c r="R2234" i="9"/>
  <c r="I2234" i="9"/>
  <c r="H2234" i="9"/>
  <c r="F2234" i="9"/>
  <c r="U2233" i="9"/>
  <c r="S2233" i="9"/>
  <c r="R2233" i="9"/>
  <c r="I2233" i="9"/>
  <c r="H2233" i="9"/>
  <c r="F2233" i="9"/>
  <c r="U2232" i="9"/>
  <c r="S2232" i="9"/>
  <c r="R2232" i="9"/>
  <c r="I2232" i="9"/>
  <c r="F2232" i="9"/>
  <c r="U2231" i="9"/>
  <c r="S2231" i="9"/>
  <c r="R2231" i="9"/>
  <c r="I2231" i="9"/>
  <c r="F2231" i="9"/>
  <c r="U2230" i="9"/>
  <c r="S2230" i="9"/>
  <c r="R2230" i="9"/>
  <c r="I2230" i="9"/>
  <c r="H2230" i="9"/>
  <c r="F2230" i="9"/>
  <c r="AB2229" i="9"/>
  <c r="U2228" i="9"/>
  <c r="S2228" i="9"/>
  <c r="R2228" i="9"/>
  <c r="I2228" i="9"/>
  <c r="H2228" i="9"/>
  <c r="F2228" i="9"/>
  <c r="U2227" i="9"/>
  <c r="T2227" i="9"/>
  <c r="V2227" i="9" s="1"/>
  <c r="S2227" i="9"/>
  <c r="R2227" i="9"/>
  <c r="I2227" i="9"/>
  <c r="H2227" i="9"/>
  <c r="F2227" i="9"/>
  <c r="U2226" i="9"/>
  <c r="S2226" i="9"/>
  <c r="R2226" i="9"/>
  <c r="T2226" i="9" s="1"/>
  <c r="V2226" i="9" s="1"/>
  <c r="H2226" i="9"/>
  <c r="I2226" i="9"/>
  <c r="F2226" i="9"/>
  <c r="U2225" i="9"/>
  <c r="S2225" i="9"/>
  <c r="R2225" i="9"/>
  <c r="I2225" i="9"/>
  <c r="H2225" i="9"/>
  <c r="F2225" i="9"/>
  <c r="U2224" i="9"/>
  <c r="S2224" i="9"/>
  <c r="T2224" i="9" s="1"/>
  <c r="R2224" i="9"/>
  <c r="I2224" i="9"/>
  <c r="F2224" i="9"/>
  <c r="U2223" i="9"/>
  <c r="S2223" i="9"/>
  <c r="R2223" i="9"/>
  <c r="I2223" i="9"/>
  <c r="F2223" i="9"/>
  <c r="U2222" i="9"/>
  <c r="S2222" i="9"/>
  <c r="R2222" i="9"/>
  <c r="I2222" i="9"/>
  <c r="F2222" i="9"/>
  <c r="U2221" i="9"/>
  <c r="S2221" i="9"/>
  <c r="R2221" i="9"/>
  <c r="I2221" i="9"/>
  <c r="F2221" i="9"/>
  <c r="U2220" i="9"/>
  <c r="S2220" i="9"/>
  <c r="R2220" i="9"/>
  <c r="P2220" i="9"/>
  <c r="AB2220" i="9" s="1"/>
  <c r="H2220" i="9"/>
  <c r="I2220" i="9"/>
  <c r="F2220" i="9"/>
  <c r="U2219" i="9"/>
  <c r="S2219" i="9"/>
  <c r="R2219" i="9"/>
  <c r="I2219" i="9"/>
  <c r="H2219" i="9"/>
  <c r="F2219" i="9"/>
  <c r="U2218" i="9"/>
  <c r="S2218" i="9"/>
  <c r="R2218" i="9"/>
  <c r="I2218" i="9"/>
  <c r="H2218" i="9"/>
  <c r="F2218" i="9"/>
  <c r="U2217" i="9"/>
  <c r="S2217" i="9"/>
  <c r="R2217" i="9"/>
  <c r="I2217" i="9"/>
  <c r="H2217" i="9"/>
  <c r="F2217" i="9"/>
  <c r="U2216" i="9"/>
  <c r="S2216" i="9"/>
  <c r="R2216" i="9"/>
  <c r="I2216" i="9"/>
  <c r="F2216" i="9"/>
  <c r="U2215" i="9"/>
  <c r="S2215" i="9"/>
  <c r="T2215" i="9" s="1"/>
  <c r="R2215" i="9"/>
  <c r="I2215" i="9"/>
  <c r="H2215" i="9"/>
  <c r="F2215" i="9"/>
  <c r="AB2214" i="9"/>
  <c r="U2213" i="9"/>
  <c r="S2213" i="9"/>
  <c r="R2213" i="9"/>
  <c r="T2213" i="9" s="1"/>
  <c r="I2213" i="9"/>
  <c r="H2213" i="9"/>
  <c r="F2213" i="9"/>
  <c r="U2212" i="9"/>
  <c r="S2212" i="9"/>
  <c r="R2212" i="9"/>
  <c r="I2212" i="9"/>
  <c r="H2212" i="9"/>
  <c r="F2212" i="9"/>
  <c r="U2211" i="9"/>
  <c r="S2211" i="9"/>
  <c r="R2211" i="9"/>
  <c r="H2211" i="9"/>
  <c r="F2211" i="9"/>
  <c r="U2210" i="9"/>
  <c r="S2210" i="9"/>
  <c r="R2210" i="9"/>
  <c r="I2210" i="9"/>
  <c r="H2210" i="9"/>
  <c r="F2210" i="9"/>
  <c r="U2209" i="9"/>
  <c r="S2209" i="9"/>
  <c r="R2209" i="9"/>
  <c r="I2209" i="9"/>
  <c r="F2209" i="9"/>
  <c r="U2208" i="9"/>
  <c r="S2208" i="9"/>
  <c r="R2208" i="9"/>
  <c r="H2208" i="9"/>
  <c r="F2208" i="9"/>
  <c r="U2207" i="9"/>
  <c r="S2207" i="9"/>
  <c r="R2207" i="9"/>
  <c r="I2207" i="9"/>
  <c r="F2207" i="9"/>
  <c r="U2206" i="9"/>
  <c r="S2206" i="9"/>
  <c r="R2206" i="9"/>
  <c r="P2206" i="9"/>
  <c r="AB2206" i="9" s="1"/>
  <c r="I2206" i="9"/>
  <c r="F2206" i="9"/>
  <c r="U2205" i="9"/>
  <c r="S2205" i="9"/>
  <c r="T2205" i="9" s="1"/>
  <c r="R2205" i="9"/>
  <c r="I2205" i="9"/>
  <c r="F2205" i="9"/>
  <c r="AB2204" i="9"/>
  <c r="U2203" i="9"/>
  <c r="S2203" i="9"/>
  <c r="R2203" i="9"/>
  <c r="I2203" i="9"/>
  <c r="H2203" i="9"/>
  <c r="F2203" i="9"/>
  <c r="U2202" i="9"/>
  <c r="S2202" i="9"/>
  <c r="R2202" i="9"/>
  <c r="T2202" i="9" s="1"/>
  <c r="P2202" i="9"/>
  <c r="AB2202" i="9" s="1"/>
  <c r="H2202" i="9"/>
  <c r="F2202" i="9"/>
  <c r="U2201" i="9"/>
  <c r="S2201" i="9"/>
  <c r="R2201" i="9"/>
  <c r="T2201" i="9" s="1"/>
  <c r="P2201" i="9"/>
  <c r="AB2201" i="9" s="1"/>
  <c r="I2201" i="9"/>
  <c r="F2201" i="9"/>
  <c r="U2200" i="9"/>
  <c r="S2200" i="9"/>
  <c r="R2200" i="9"/>
  <c r="I2200" i="9"/>
  <c r="H2200" i="9"/>
  <c r="F2200" i="9"/>
  <c r="U2199" i="9"/>
  <c r="S2199" i="9"/>
  <c r="R2199" i="9"/>
  <c r="T2199" i="9" s="1"/>
  <c r="P2199" i="9"/>
  <c r="AB2199" i="9" s="1"/>
  <c r="H2199" i="9"/>
  <c r="F2199" i="9"/>
  <c r="U2198" i="9"/>
  <c r="S2198" i="9"/>
  <c r="R2198" i="9"/>
  <c r="T2198" i="9" s="1"/>
  <c r="V2198" i="9" s="1"/>
  <c r="P2198" i="9"/>
  <c r="AB2198" i="9" s="1"/>
  <c r="I2198" i="9"/>
  <c r="H2198" i="9"/>
  <c r="F2198" i="9"/>
  <c r="U2197" i="9"/>
  <c r="S2197" i="9"/>
  <c r="R2197" i="9"/>
  <c r="I2197" i="9"/>
  <c r="H2197" i="9"/>
  <c r="F2197" i="9"/>
  <c r="AB2196" i="9"/>
  <c r="U2195" i="9"/>
  <c r="S2195" i="9"/>
  <c r="R2195" i="9"/>
  <c r="I2195" i="9"/>
  <c r="F2195" i="9"/>
  <c r="U2194" i="9"/>
  <c r="S2194" i="9"/>
  <c r="R2194" i="9"/>
  <c r="I2194" i="9"/>
  <c r="F2194" i="9"/>
  <c r="U2193" i="9"/>
  <c r="S2193" i="9"/>
  <c r="R2193" i="9"/>
  <c r="I2193" i="9"/>
  <c r="P2193" i="9"/>
  <c r="AB2193" i="9" s="1"/>
  <c r="F2193" i="9"/>
  <c r="U2192" i="9"/>
  <c r="S2192" i="9"/>
  <c r="T2192" i="9" s="1"/>
  <c r="R2192" i="9"/>
  <c r="I2192" i="9"/>
  <c r="F2192" i="9"/>
  <c r="U2191" i="9"/>
  <c r="S2191" i="9"/>
  <c r="R2191" i="9"/>
  <c r="I2191" i="9"/>
  <c r="F2191" i="9"/>
  <c r="AB2190" i="9"/>
  <c r="U2189" i="9"/>
  <c r="S2189" i="9"/>
  <c r="R2189" i="9"/>
  <c r="H2189" i="9"/>
  <c r="J2189" i="9" s="1"/>
  <c r="L2189" i="9" s="1"/>
  <c r="I2189" i="9"/>
  <c r="F2189" i="9"/>
  <c r="U2188" i="9"/>
  <c r="S2188" i="9"/>
  <c r="R2188" i="9"/>
  <c r="I2188" i="9"/>
  <c r="H2188" i="9"/>
  <c r="F2188" i="9"/>
  <c r="U2187" i="9"/>
  <c r="S2187" i="9"/>
  <c r="T2187" i="9" s="1"/>
  <c r="V2187" i="9" s="1"/>
  <c r="R2187" i="9"/>
  <c r="H2187" i="9"/>
  <c r="F2187" i="9"/>
  <c r="U2186" i="9"/>
  <c r="S2186" i="9"/>
  <c r="R2186" i="9"/>
  <c r="I2186" i="9"/>
  <c r="F2186" i="9"/>
  <c r="U2185" i="9"/>
  <c r="S2185" i="9"/>
  <c r="R2185" i="9"/>
  <c r="I2185" i="9"/>
  <c r="H2185" i="9"/>
  <c r="F2185" i="9"/>
  <c r="U2184" i="9"/>
  <c r="S2184" i="9"/>
  <c r="R2184" i="9"/>
  <c r="P2184" i="9"/>
  <c r="AB2184" i="9" s="1"/>
  <c r="H2184" i="9"/>
  <c r="F2184" i="9"/>
  <c r="U2183" i="9"/>
  <c r="S2183" i="9"/>
  <c r="R2183" i="9"/>
  <c r="P2183" i="9"/>
  <c r="AB2183" i="9" s="1"/>
  <c r="I2183" i="9"/>
  <c r="H2183" i="9"/>
  <c r="F2183" i="9"/>
  <c r="U2182" i="9"/>
  <c r="S2182" i="9"/>
  <c r="R2182" i="9"/>
  <c r="I2182" i="9"/>
  <c r="H2182" i="9"/>
  <c r="F2182" i="9"/>
  <c r="U2181" i="9"/>
  <c r="S2181" i="9"/>
  <c r="R2181" i="9"/>
  <c r="H2181" i="9"/>
  <c r="F2181" i="9"/>
  <c r="AB2180" i="9"/>
  <c r="U2179" i="9"/>
  <c r="S2179" i="9"/>
  <c r="R2179" i="9"/>
  <c r="I2179" i="9"/>
  <c r="F2179" i="9"/>
  <c r="U2178" i="9"/>
  <c r="S2178" i="9"/>
  <c r="R2178" i="9"/>
  <c r="I2178" i="9"/>
  <c r="H2178" i="9"/>
  <c r="F2178" i="9"/>
  <c r="U2177" i="9"/>
  <c r="S2177" i="9"/>
  <c r="R2177" i="9"/>
  <c r="T2177" i="9" s="1"/>
  <c r="I2177" i="9"/>
  <c r="F2177" i="9"/>
  <c r="U2176" i="9"/>
  <c r="S2176" i="9"/>
  <c r="R2176" i="9"/>
  <c r="I2176" i="9"/>
  <c r="P2176" i="9"/>
  <c r="AB2176" i="9" s="1"/>
  <c r="F2176" i="9"/>
  <c r="U2175" i="9"/>
  <c r="S2175" i="9"/>
  <c r="R2175" i="9"/>
  <c r="I2175" i="9"/>
  <c r="H2175" i="9"/>
  <c r="F2175" i="9"/>
  <c r="U2174" i="9"/>
  <c r="S2174" i="9"/>
  <c r="R2174" i="9"/>
  <c r="T2174" i="9" s="1"/>
  <c r="I2174" i="9"/>
  <c r="F2174" i="9"/>
  <c r="U2173" i="9"/>
  <c r="S2173" i="9"/>
  <c r="R2173" i="9"/>
  <c r="I2173" i="9"/>
  <c r="F2173" i="9"/>
  <c r="U2172" i="9"/>
  <c r="S2172" i="9"/>
  <c r="R2172" i="9"/>
  <c r="H2172" i="9"/>
  <c r="I2172" i="9"/>
  <c r="F2172" i="9"/>
  <c r="U2171" i="9"/>
  <c r="S2171" i="9"/>
  <c r="R2171" i="9"/>
  <c r="T2171" i="9" s="1"/>
  <c r="V2171" i="9" s="1"/>
  <c r="I2171" i="9"/>
  <c r="F2171" i="9"/>
  <c r="U2170" i="9"/>
  <c r="S2170" i="9"/>
  <c r="R2170" i="9"/>
  <c r="I2170" i="9"/>
  <c r="F2170" i="9"/>
  <c r="U2169" i="9"/>
  <c r="S2169" i="9"/>
  <c r="R2169" i="9"/>
  <c r="H2169" i="9"/>
  <c r="F2169" i="9"/>
  <c r="U2168" i="9"/>
  <c r="S2168" i="9"/>
  <c r="R2168" i="9"/>
  <c r="T2168" i="9" s="1"/>
  <c r="I2168" i="9"/>
  <c r="F2168" i="9"/>
  <c r="U2167" i="9"/>
  <c r="S2167" i="9"/>
  <c r="R2167" i="9"/>
  <c r="I2167" i="9"/>
  <c r="F2167" i="9"/>
  <c r="U2166" i="9"/>
  <c r="S2166" i="9"/>
  <c r="R2166" i="9"/>
  <c r="I2166" i="9"/>
  <c r="P2166" i="9"/>
  <c r="AB2166" i="9" s="1"/>
  <c r="F2166" i="9"/>
  <c r="U2165" i="9"/>
  <c r="S2165" i="9"/>
  <c r="R2165" i="9"/>
  <c r="T2165" i="9" s="1"/>
  <c r="I2165" i="9"/>
  <c r="F2165" i="9"/>
  <c r="U2164" i="9"/>
  <c r="S2164" i="9"/>
  <c r="R2164" i="9"/>
  <c r="I2164" i="9"/>
  <c r="P2164" i="9"/>
  <c r="AB2164" i="9" s="1"/>
  <c r="F2164" i="9"/>
  <c r="U2163" i="9"/>
  <c r="S2163" i="9"/>
  <c r="R2163" i="9"/>
  <c r="P2163" i="9"/>
  <c r="AB2163" i="9" s="1"/>
  <c r="I2163" i="9"/>
  <c r="H2163" i="9"/>
  <c r="F2163" i="9"/>
  <c r="U2162" i="9"/>
  <c r="S2162" i="9"/>
  <c r="R2162" i="9"/>
  <c r="I2162" i="9"/>
  <c r="F2162" i="9"/>
  <c r="U2161" i="9"/>
  <c r="S2161" i="9"/>
  <c r="R2161" i="9"/>
  <c r="I2161" i="9"/>
  <c r="P2161" i="9"/>
  <c r="AB2161" i="9" s="1"/>
  <c r="F2161" i="9"/>
  <c r="AB2160" i="9"/>
  <c r="U2159" i="9"/>
  <c r="S2159" i="9"/>
  <c r="R2159" i="9"/>
  <c r="T2159" i="9" s="1"/>
  <c r="I2159" i="9"/>
  <c r="H2159" i="9"/>
  <c r="F2159" i="9"/>
  <c r="U2158" i="9"/>
  <c r="S2158" i="9"/>
  <c r="R2158" i="9"/>
  <c r="I2158" i="9"/>
  <c r="P2158" i="9"/>
  <c r="AB2158" i="9" s="1"/>
  <c r="F2158" i="9"/>
  <c r="U2157" i="9"/>
  <c r="S2157" i="9"/>
  <c r="R2157" i="9"/>
  <c r="P2157" i="9"/>
  <c r="AB2157" i="9" s="1"/>
  <c r="H2157" i="9"/>
  <c r="F2157" i="9"/>
  <c r="U2156" i="9"/>
  <c r="S2156" i="9"/>
  <c r="R2156" i="9"/>
  <c r="T2156" i="9" s="1"/>
  <c r="I2156" i="9"/>
  <c r="P2156" i="9"/>
  <c r="AB2156" i="9" s="1"/>
  <c r="F2156" i="9"/>
  <c r="U2155" i="9"/>
  <c r="S2155" i="9"/>
  <c r="R2155" i="9"/>
  <c r="I2155" i="9"/>
  <c r="H2155" i="9"/>
  <c r="F2155" i="9"/>
  <c r="U2154" i="9"/>
  <c r="S2154" i="9"/>
  <c r="T2154" i="9" s="1"/>
  <c r="V2154" i="9" s="1"/>
  <c r="R2154" i="9"/>
  <c r="H2154" i="9"/>
  <c r="F2154" i="9"/>
  <c r="U2153" i="9"/>
  <c r="S2153" i="9"/>
  <c r="R2153" i="9"/>
  <c r="I2153" i="9"/>
  <c r="F2153" i="9"/>
  <c r="U2152" i="9"/>
  <c r="S2152" i="9"/>
  <c r="R2152" i="9"/>
  <c r="I2152" i="9"/>
  <c r="H2152" i="9"/>
  <c r="F2152" i="9"/>
  <c r="U2151" i="9"/>
  <c r="T2151" i="9"/>
  <c r="V2151" i="9" s="1"/>
  <c r="S2151" i="9"/>
  <c r="R2151" i="9"/>
  <c r="H2151" i="9"/>
  <c r="F2151" i="9"/>
  <c r="AB2150" i="9"/>
  <c r="U2149" i="9"/>
  <c r="S2149" i="9"/>
  <c r="R2149" i="9"/>
  <c r="I2149" i="9"/>
  <c r="F2149" i="9"/>
  <c r="U2148" i="9"/>
  <c r="S2148" i="9"/>
  <c r="R2148" i="9"/>
  <c r="P2148" i="9"/>
  <c r="AB2148" i="9" s="1"/>
  <c r="I2148" i="9"/>
  <c r="F2148" i="9"/>
  <c r="U2147" i="9"/>
  <c r="S2147" i="9"/>
  <c r="R2147" i="9"/>
  <c r="I2147" i="9"/>
  <c r="F2147" i="9"/>
  <c r="U2146" i="9"/>
  <c r="S2146" i="9"/>
  <c r="R2146" i="9"/>
  <c r="I2146" i="9"/>
  <c r="F2146" i="9"/>
  <c r="U2145" i="9"/>
  <c r="S2145" i="9"/>
  <c r="R2145" i="9"/>
  <c r="I2145" i="9"/>
  <c r="H2145" i="9"/>
  <c r="F2145" i="9"/>
  <c r="U2144" i="9"/>
  <c r="S2144" i="9"/>
  <c r="R2144" i="9"/>
  <c r="I2144" i="9"/>
  <c r="F2144" i="9"/>
  <c r="U2143" i="9"/>
  <c r="S2143" i="9"/>
  <c r="R2143" i="9"/>
  <c r="T2143" i="9" s="1"/>
  <c r="I2143" i="9"/>
  <c r="F2143" i="9"/>
  <c r="U2142" i="9"/>
  <c r="S2142" i="9"/>
  <c r="R2142" i="9"/>
  <c r="I2142" i="9"/>
  <c r="H2142" i="9"/>
  <c r="F2142" i="9"/>
  <c r="AB2141" i="9"/>
  <c r="U2140" i="9"/>
  <c r="S2140" i="9"/>
  <c r="R2140" i="9"/>
  <c r="I2140" i="9"/>
  <c r="H2140" i="9"/>
  <c r="F2140" i="9"/>
  <c r="U2139" i="9"/>
  <c r="S2139" i="9"/>
  <c r="R2139" i="9"/>
  <c r="T2139" i="9" s="1"/>
  <c r="P2139" i="9"/>
  <c r="AB2139" i="9" s="1"/>
  <c r="H2139" i="9"/>
  <c r="F2139" i="9"/>
  <c r="U2138" i="9"/>
  <c r="S2138" i="9"/>
  <c r="R2138" i="9"/>
  <c r="T2138" i="9" s="1"/>
  <c r="P2138" i="9"/>
  <c r="AB2138" i="9" s="1"/>
  <c r="I2138" i="9"/>
  <c r="H2138" i="9"/>
  <c r="J2138" i="9" s="1"/>
  <c r="L2138" i="9" s="1"/>
  <c r="F2138" i="9"/>
  <c r="U2137" i="9"/>
  <c r="S2137" i="9"/>
  <c r="R2137" i="9"/>
  <c r="I2137" i="9"/>
  <c r="H2137" i="9"/>
  <c r="F2137" i="9"/>
  <c r="U2136" i="9"/>
  <c r="S2136" i="9"/>
  <c r="R2136" i="9"/>
  <c r="H2136" i="9"/>
  <c r="F2136" i="9"/>
  <c r="U2135" i="9"/>
  <c r="S2135" i="9"/>
  <c r="R2135" i="9"/>
  <c r="I2135" i="9"/>
  <c r="H2135" i="9"/>
  <c r="F2135" i="9"/>
  <c r="U2134" i="9"/>
  <c r="S2134" i="9"/>
  <c r="R2134" i="9"/>
  <c r="I2134" i="9"/>
  <c r="H2134" i="9"/>
  <c r="F2134" i="9"/>
  <c r="U2133" i="9"/>
  <c r="S2133" i="9"/>
  <c r="R2133" i="9"/>
  <c r="T2133" i="9" s="1"/>
  <c r="P2133" i="9"/>
  <c r="AB2133" i="9" s="1"/>
  <c r="H2133" i="9"/>
  <c r="F2133" i="9"/>
  <c r="AB2132" i="9"/>
  <c r="U2131" i="9"/>
  <c r="S2131" i="9"/>
  <c r="R2131" i="9"/>
  <c r="P2131" i="9"/>
  <c r="AB2131" i="9" s="1"/>
  <c r="I2131" i="9"/>
  <c r="F2131" i="9"/>
  <c r="U2130" i="9"/>
  <c r="S2130" i="9"/>
  <c r="R2130" i="9"/>
  <c r="I2130" i="9"/>
  <c r="H2130" i="9"/>
  <c r="F2130" i="9"/>
  <c r="U2129" i="9"/>
  <c r="S2129" i="9"/>
  <c r="T2129" i="9" s="1"/>
  <c r="R2129" i="9"/>
  <c r="I2129" i="9"/>
  <c r="F2129" i="9"/>
  <c r="U2128" i="9"/>
  <c r="S2128" i="9"/>
  <c r="R2128" i="9"/>
  <c r="I2128" i="9"/>
  <c r="F2128" i="9"/>
  <c r="U2127" i="9"/>
  <c r="S2127" i="9"/>
  <c r="R2127" i="9"/>
  <c r="I2127" i="9"/>
  <c r="H2127" i="9"/>
  <c r="F2127" i="9"/>
  <c r="U2126" i="9"/>
  <c r="S2126" i="9"/>
  <c r="R2126" i="9"/>
  <c r="I2126" i="9"/>
  <c r="F2126" i="9"/>
  <c r="U2125" i="9"/>
  <c r="S2125" i="9"/>
  <c r="R2125" i="9"/>
  <c r="I2125" i="9"/>
  <c r="F2125" i="9"/>
  <c r="U2124" i="9"/>
  <c r="S2124" i="9"/>
  <c r="R2124" i="9"/>
  <c r="H2124" i="9"/>
  <c r="F2124" i="9"/>
  <c r="AB2123" i="9"/>
  <c r="AB2122" i="9"/>
  <c r="U2121" i="9"/>
  <c r="S2121" i="9"/>
  <c r="R2121" i="9"/>
  <c r="I2121" i="9"/>
  <c r="F2121" i="9"/>
  <c r="U2120" i="9"/>
  <c r="S2120" i="9"/>
  <c r="R2120" i="9"/>
  <c r="I2120" i="9"/>
  <c r="F2120" i="9"/>
  <c r="U2119" i="9"/>
  <c r="S2119" i="9"/>
  <c r="R2119" i="9"/>
  <c r="I2119" i="9"/>
  <c r="F2119" i="9"/>
  <c r="U2118" i="9"/>
  <c r="S2118" i="9"/>
  <c r="R2118" i="9"/>
  <c r="H2118" i="9"/>
  <c r="I2118" i="9"/>
  <c r="F2118" i="9"/>
  <c r="U2117" i="9"/>
  <c r="S2117" i="9"/>
  <c r="R2117" i="9"/>
  <c r="I2117" i="9"/>
  <c r="F2117" i="9"/>
  <c r="U2116" i="9"/>
  <c r="S2116" i="9"/>
  <c r="R2116" i="9"/>
  <c r="I2116" i="9"/>
  <c r="F2116" i="9"/>
  <c r="AB2115" i="9"/>
  <c r="F2114" i="9"/>
  <c r="F2113" i="9"/>
  <c r="F2112" i="9"/>
  <c r="F2111" i="9"/>
  <c r="U2110" i="9"/>
  <c r="S2110" i="9"/>
  <c r="R2110" i="9"/>
  <c r="T2110" i="9" s="1"/>
  <c r="P2110" i="9"/>
  <c r="AB2110" i="9" s="1"/>
  <c r="I2110" i="9"/>
  <c r="J2110" i="9" s="1"/>
  <c r="L2110" i="9" s="1"/>
  <c r="H2110" i="9"/>
  <c r="F2110" i="9"/>
  <c r="U2109" i="9"/>
  <c r="S2109" i="9"/>
  <c r="R2109" i="9"/>
  <c r="I2109" i="9"/>
  <c r="H2109" i="9"/>
  <c r="F2109" i="9"/>
  <c r="U2108" i="9"/>
  <c r="S2108" i="9"/>
  <c r="R2108" i="9"/>
  <c r="T2108" i="9" s="1"/>
  <c r="V2108" i="9" s="1"/>
  <c r="H2108" i="9"/>
  <c r="F2108" i="9"/>
  <c r="AB2107" i="9"/>
  <c r="U2106" i="9"/>
  <c r="S2106" i="9"/>
  <c r="R2106" i="9"/>
  <c r="I2106" i="9"/>
  <c r="P2106" i="9"/>
  <c r="AB2106" i="9" s="1"/>
  <c r="F2106" i="9"/>
  <c r="AB2105" i="9"/>
  <c r="U2104" i="9"/>
  <c r="S2104" i="9"/>
  <c r="R2104" i="9"/>
  <c r="P2104" i="9"/>
  <c r="AB2104" i="9" s="1"/>
  <c r="I2104" i="9"/>
  <c r="H2104" i="9"/>
  <c r="F2104" i="9"/>
  <c r="AB2103" i="9"/>
  <c r="U2102" i="9"/>
  <c r="S2102" i="9"/>
  <c r="R2102" i="9"/>
  <c r="P2102" i="9"/>
  <c r="AB2102" i="9" s="1"/>
  <c r="I2102" i="9"/>
  <c r="H2102" i="9"/>
  <c r="F2102" i="9"/>
  <c r="U2101" i="9"/>
  <c r="S2101" i="9"/>
  <c r="R2101" i="9"/>
  <c r="I2101" i="9"/>
  <c r="F2101" i="9"/>
  <c r="U2100" i="9"/>
  <c r="S2100" i="9"/>
  <c r="R2100" i="9"/>
  <c r="I2100" i="9"/>
  <c r="F2100" i="9"/>
  <c r="U2099" i="9"/>
  <c r="S2099" i="9"/>
  <c r="R2099" i="9"/>
  <c r="H2099" i="9"/>
  <c r="F2099" i="9"/>
  <c r="U2098" i="9"/>
  <c r="S2098" i="9"/>
  <c r="R2098" i="9"/>
  <c r="T2098" i="9" s="1"/>
  <c r="I2098" i="9"/>
  <c r="F2098" i="9"/>
  <c r="U2097" i="9"/>
  <c r="S2097" i="9"/>
  <c r="R2097" i="9"/>
  <c r="T2097" i="9" s="1"/>
  <c r="V2097" i="9" s="1"/>
  <c r="I2097" i="9"/>
  <c r="F2097" i="9"/>
  <c r="U2096" i="9"/>
  <c r="S2096" i="9"/>
  <c r="R2096" i="9"/>
  <c r="P2096" i="9"/>
  <c r="AB2096" i="9" s="1"/>
  <c r="I2096" i="9"/>
  <c r="F2096" i="9"/>
  <c r="U2095" i="9"/>
  <c r="S2095" i="9"/>
  <c r="R2095" i="9"/>
  <c r="T2095" i="9" s="1"/>
  <c r="P2095" i="9"/>
  <c r="AB2095" i="9" s="1"/>
  <c r="I2095" i="9"/>
  <c r="H2095" i="9"/>
  <c r="F2095" i="9"/>
  <c r="U2094" i="9"/>
  <c r="S2094" i="9"/>
  <c r="R2094" i="9"/>
  <c r="I2094" i="9"/>
  <c r="H2094" i="9"/>
  <c r="F2094" i="9"/>
  <c r="U2093" i="9"/>
  <c r="S2093" i="9"/>
  <c r="R2093" i="9"/>
  <c r="T2093" i="9" s="1"/>
  <c r="I2093" i="9"/>
  <c r="H2093" i="9"/>
  <c r="F2093" i="9"/>
  <c r="U2092" i="9"/>
  <c r="S2092" i="9"/>
  <c r="R2092" i="9"/>
  <c r="I2092" i="9"/>
  <c r="H2092" i="9"/>
  <c r="F2092" i="9"/>
  <c r="U2091" i="9"/>
  <c r="S2091" i="9"/>
  <c r="R2091" i="9"/>
  <c r="I2091" i="9"/>
  <c r="H2091" i="9"/>
  <c r="F2091" i="9"/>
  <c r="U2090" i="9"/>
  <c r="S2090" i="9"/>
  <c r="R2090" i="9"/>
  <c r="P2090" i="9"/>
  <c r="AB2090" i="9" s="1"/>
  <c r="H2090" i="9"/>
  <c r="F2090" i="9"/>
  <c r="AB2089" i="9"/>
  <c r="U2088" i="9"/>
  <c r="S2088" i="9"/>
  <c r="R2088" i="9"/>
  <c r="I2088" i="9"/>
  <c r="F2088" i="9"/>
  <c r="U2087" i="9"/>
  <c r="S2087" i="9"/>
  <c r="R2087" i="9"/>
  <c r="P2087" i="9"/>
  <c r="AB2087" i="9" s="1"/>
  <c r="I2087" i="9"/>
  <c r="H2087" i="9"/>
  <c r="F2087" i="9"/>
  <c r="U2086" i="9"/>
  <c r="S2086" i="9"/>
  <c r="R2086" i="9"/>
  <c r="I2086" i="9"/>
  <c r="F2086" i="9"/>
  <c r="U2085" i="9"/>
  <c r="S2085" i="9"/>
  <c r="R2085" i="9"/>
  <c r="I2085" i="9"/>
  <c r="F2085" i="9"/>
  <c r="U2084" i="9"/>
  <c r="S2084" i="9"/>
  <c r="R2084" i="9"/>
  <c r="H2084" i="9"/>
  <c r="F2084" i="9"/>
  <c r="AB2083" i="9"/>
  <c r="U2082" i="9"/>
  <c r="S2082" i="9"/>
  <c r="R2082" i="9"/>
  <c r="I2082" i="9"/>
  <c r="H2082" i="9"/>
  <c r="F2082" i="9"/>
  <c r="U2081" i="9"/>
  <c r="S2081" i="9"/>
  <c r="R2081" i="9"/>
  <c r="H2081" i="9"/>
  <c r="F2081" i="9"/>
  <c r="U2080" i="9"/>
  <c r="S2080" i="9"/>
  <c r="R2080" i="9"/>
  <c r="P2080" i="9"/>
  <c r="AB2080" i="9" s="1"/>
  <c r="I2080" i="9"/>
  <c r="H2080" i="9"/>
  <c r="J2080" i="9" s="1"/>
  <c r="L2080" i="9" s="1"/>
  <c r="F2080" i="9"/>
  <c r="AB2079" i="9"/>
  <c r="U2078" i="9"/>
  <c r="S2078" i="9"/>
  <c r="R2078" i="9"/>
  <c r="P2078" i="9"/>
  <c r="AB2078" i="9" s="1"/>
  <c r="H2078" i="9"/>
  <c r="F2078" i="9"/>
  <c r="U2077" i="9"/>
  <c r="S2077" i="9"/>
  <c r="R2077" i="9"/>
  <c r="I2077" i="9"/>
  <c r="F2077" i="9"/>
  <c r="U2076" i="9"/>
  <c r="S2076" i="9"/>
  <c r="R2076" i="9"/>
  <c r="I2076" i="9"/>
  <c r="F2076" i="9"/>
  <c r="U2075" i="9"/>
  <c r="S2075" i="9"/>
  <c r="R2075" i="9"/>
  <c r="I2075" i="9"/>
  <c r="F2075" i="9"/>
  <c r="U2074" i="9"/>
  <c r="S2074" i="9"/>
  <c r="R2074" i="9"/>
  <c r="T2074" i="9" s="1"/>
  <c r="I2074" i="9"/>
  <c r="F2074" i="9"/>
  <c r="U2073" i="9"/>
  <c r="S2073" i="9"/>
  <c r="R2073" i="9"/>
  <c r="I2073" i="9"/>
  <c r="F2073" i="9"/>
  <c r="U2072" i="9"/>
  <c r="S2072" i="9"/>
  <c r="R2072" i="9"/>
  <c r="P2072" i="9"/>
  <c r="AB2072" i="9" s="1"/>
  <c r="I2072" i="9"/>
  <c r="H2072" i="9"/>
  <c r="F2072" i="9"/>
  <c r="U2071" i="9"/>
  <c r="S2071" i="9"/>
  <c r="R2071" i="9"/>
  <c r="I2071" i="9"/>
  <c r="F2071" i="9"/>
  <c r="U2070" i="9"/>
  <c r="S2070" i="9"/>
  <c r="R2070" i="9"/>
  <c r="I2070" i="9"/>
  <c r="F2070" i="9"/>
  <c r="AB2069" i="9"/>
  <c r="U2068" i="9"/>
  <c r="S2068" i="9"/>
  <c r="R2068" i="9"/>
  <c r="P2068" i="9"/>
  <c r="AB2068" i="9" s="1"/>
  <c r="H2068" i="9"/>
  <c r="F2068" i="9"/>
  <c r="AB2067" i="9"/>
  <c r="U2066" i="9"/>
  <c r="S2066" i="9"/>
  <c r="R2066" i="9"/>
  <c r="H2066" i="9"/>
  <c r="F2066" i="9"/>
  <c r="U2065" i="9"/>
  <c r="S2065" i="9"/>
  <c r="R2065" i="9"/>
  <c r="T2065" i="9" s="1"/>
  <c r="I2065" i="9"/>
  <c r="F2065" i="9"/>
  <c r="U2064" i="9"/>
  <c r="S2064" i="9"/>
  <c r="R2064" i="9"/>
  <c r="I2064" i="9"/>
  <c r="F2064" i="9"/>
  <c r="U2063" i="9"/>
  <c r="S2063" i="9"/>
  <c r="R2063" i="9"/>
  <c r="I2063" i="9"/>
  <c r="P2063" i="9"/>
  <c r="AB2063" i="9" s="1"/>
  <c r="F2063" i="9"/>
  <c r="U2062" i="9"/>
  <c r="S2062" i="9"/>
  <c r="R2062" i="9"/>
  <c r="T2062" i="9" s="1"/>
  <c r="I2062" i="9"/>
  <c r="F2062" i="9"/>
  <c r="U2061" i="9"/>
  <c r="S2061" i="9"/>
  <c r="R2061" i="9"/>
  <c r="P2061" i="9"/>
  <c r="AB2061" i="9" s="1"/>
  <c r="I2061" i="9"/>
  <c r="F2061" i="9"/>
  <c r="U2060" i="9"/>
  <c r="S2060" i="9"/>
  <c r="R2060" i="9"/>
  <c r="P2060" i="9"/>
  <c r="AB2060" i="9" s="1"/>
  <c r="I2060" i="9"/>
  <c r="H2060" i="9"/>
  <c r="F2060" i="9"/>
  <c r="AB2059" i="9"/>
  <c r="U2058" i="9"/>
  <c r="S2058" i="9"/>
  <c r="R2058" i="9"/>
  <c r="T2058" i="9" s="1"/>
  <c r="I2058" i="9"/>
  <c r="H2058" i="9"/>
  <c r="F2058" i="9"/>
  <c r="U2057" i="9"/>
  <c r="S2057" i="9"/>
  <c r="T2057" i="9" s="1"/>
  <c r="V2057" i="9" s="1"/>
  <c r="R2057" i="9"/>
  <c r="H2057" i="9"/>
  <c r="F2057" i="9"/>
  <c r="U2056" i="9"/>
  <c r="S2056" i="9"/>
  <c r="R2056" i="9"/>
  <c r="I2056" i="9"/>
  <c r="H2056" i="9"/>
  <c r="F2056" i="9"/>
  <c r="U2055" i="9"/>
  <c r="S2055" i="9"/>
  <c r="R2055" i="9"/>
  <c r="I2055" i="9"/>
  <c r="H2055" i="9"/>
  <c r="F2055" i="9"/>
  <c r="U2054" i="9"/>
  <c r="S2054" i="9"/>
  <c r="R2054" i="9"/>
  <c r="P2054" i="9"/>
  <c r="AB2054" i="9" s="1"/>
  <c r="H2054" i="9"/>
  <c r="F2054" i="9"/>
  <c r="U2053" i="9"/>
  <c r="S2053" i="9"/>
  <c r="R2053" i="9"/>
  <c r="T2053" i="9" s="1"/>
  <c r="P2053" i="9"/>
  <c r="AB2053" i="9" s="1"/>
  <c r="I2053" i="9"/>
  <c r="H2053" i="9"/>
  <c r="F2053" i="9"/>
  <c r="U2052" i="9"/>
  <c r="S2052" i="9"/>
  <c r="R2052" i="9"/>
  <c r="I2052" i="9"/>
  <c r="P2052" i="9"/>
  <c r="AB2052" i="9" s="1"/>
  <c r="F2052" i="9"/>
  <c r="U2051" i="9"/>
  <c r="S2051" i="9"/>
  <c r="R2051" i="9"/>
  <c r="P2051" i="9"/>
  <c r="AB2051" i="9" s="1"/>
  <c r="H2051" i="9"/>
  <c r="F2051" i="9"/>
  <c r="U2050" i="9"/>
  <c r="S2050" i="9"/>
  <c r="R2050" i="9"/>
  <c r="T2050" i="9" s="1"/>
  <c r="I2050" i="9"/>
  <c r="P2050" i="9"/>
  <c r="AB2050" i="9" s="1"/>
  <c r="F2050" i="9"/>
  <c r="U2049" i="9"/>
  <c r="S2049" i="9"/>
  <c r="R2049" i="9"/>
  <c r="I2049" i="9"/>
  <c r="H2049" i="9"/>
  <c r="F2049" i="9"/>
  <c r="U2048" i="9"/>
  <c r="S2048" i="9"/>
  <c r="R2048" i="9"/>
  <c r="H2048" i="9"/>
  <c r="F2048" i="9"/>
  <c r="U2047" i="9"/>
  <c r="S2047" i="9"/>
  <c r="R2047" i="9"/>
  <c r="P2047" i="9"/>
  <c r="AB2047" i="9" s="1"/>
  <c r="H2047" i="9"/>
  <c r="F2047" i="9"/>
  <c r="U2046" i="9"/>
  <c r="S2046" i="9"/>
  <c r="R2046" i="9"/>
  <c r="I2046" i="9"/>
  <c r="H2046" i="9"/>
  <c r="F2046" i="9"/>
  <c r="U2045" i="9"/>
  <c r="S2045" i="9"/>
  <c r="R2045" i="9"/>
  <c r="H2045" i="9"/>
  <c r="F2045" i="9"/>
  <c r="U2044" i="9"/>
  <c r="S2044" i="9"/>
  <c r="R2044" i="9"/>
  <c r="P2044" i="9"/>
  <c r="AB2044" i="9" s="1"/>
  <c r="I2044" i="9"/>
  <c r="F2044" i="9"/>
  <c r="U2043" i="9"/>
  <c r="S2043" i="9"/>
  <c r="R2043" i="9"/>
  <c r="I2043" i="9"/>
  <c r="H2043" i="9"/>
  <c r="F2043" i="9"/>
  <c r="U2042" i="9"/>
  <c r="S2042" i="9"/>
  <c r="R2042" i="9"/>
  <c r="H2042" i="9"/>
  <c r="F2042" i="9"/>
  <c r="U2041" i="9"/>
  <c r="S2041" i="9"/>
  <c r="R2041" i="9"/>
  <c r="I2041" i="9"/>
  <c r="P2041" i="9"/>
  <c r="AB2041" i="9" s="1"/>
  <c r="F2041" i="9"/>
  <c r="U2040" i="9"/>
  <c r="S2040" i="9"/>
  <c r="R2040" i="9"/>
  <c r="I2040" i="9"/>
  <c r="H2040" i="9"/>
  <c r="J2040" i="9" s="1"/>
  <c r="L2040" i="9" s="1"/>
  <c r="F2040" i="9"/>
  <c r="U2039" i="9"/>
  <c r="S2039" i="9"/>
  <c r="R2039" i="9"/>
  <c r="T2039" i="9" s="1"/>
  <c r="H2039" i="9"/>
  <c r="F2039" i="9"/>
  <c r="U2038" i="9"/>
  <c r="S2038" i="9"/>
  <c r="R2038" i="9"/>
  <c r="P2038" i="9"/>
  <c r="AB2038" i="9" s="1"/>
  <c r="H2038" i="9"/>
  <c r="F2038" i="9"/>
  <c r="U2037" i="9"/>
  <c r="S2037" i="9"/>
  <c r="R2037" i="9"/>
  <c r="I2037" i="9"/>
  <c r="H2037" i="9"/>
  <c r="F2037" i="9"/>
  <c r="AB2036" i="9"/>
  <c r="U2035" i="9"/>
  <c r="S2035" i="9"/>
  <c r="R2035" i="9"/>
  <c r="I2035" i="9"/>
  <c r="F2035" i="9"/>
  <c r="U2034" i="9"/>
  <c r="S2034" i="9"/>
  <c r="R2034" i="9"/>
  <c r="I2034" i="9"/>
  <c r="P2034" i="9"/>
  <c r="AB2034" i="9" s="1"/>
  <c r="F2034" i="9"/>
  <c r="U2033" i="9"/>
  <c r="S2033" i="9"/>
  <c r="R2033" i="9"/>
  <c r="I2033" i="9"/>
  <c r="F2033" i="9"/>
  <c r="U2032" i="9"/>
  <c r="S2032" i="9"/>
  <c r="R2032" i="9"/>
  <c r="I2032" i="9"/>
  <c r="F2032" i="9"/>
  <c r="U2031" i="9"/>
  <c r="S2031" i="9"/>
  <c r="R2031" i="9"/>
  <c r="P2031" i="9"/>
  <c r="AB2031" i="9" s="1"/>
  <c r="I2031" i="9"/>
  <c r="F2031" i="9"/>
  <c r="U2030" i="9"/>
  <c r="S2030" i="9"/>
  <c r="R2030" i="9"/>
  <c r="I2030" i="9"/>
  <c r="H2030" i="9"/>
  <c r="F2030" i="9"/>
  <c r="U2029" i="9"/>
  <c r="S2029" i="9"/>
  <c r="R2029" i="9"/>
  <c r="I2029" i="9"/>
  <c r="F2029" i="9"/>
  <c r="U2028" i="9"/>
  <c r="S2028" i="9"/>
  <c r="R2028" i="9"/>
  <c r="I2028" i="9"/>
  <c r="F2028" i="9"/>
  <c r="U2027" i="9"/>
  <c r="S2027" i="9"/>
  <c r="T2027" i="9" s="1"/>
  <c r="R2027" i="9"/>
  <c r="I2027" i="9"/>
  <c r="H2027" i="9"/>
  <c r="F2027" i="9"/>
  <c r="U2026" i="9"/>
  <c r="S2026" i="9"/>
  <c r="R2026" i="9"/>
  <c r="I2026" i="9"/>
  <c r="F2026" i="9"/>
  <c r="U2025" i="9"/>
  <c r="S2025" i="9"/>
  <c r="R2025" i="9"/>
  <c r="I2025" i="9"/>
  <c r="P2025" i="9"/>
  <c r="AB2025" i="9" s="1"/>
  <c r="F2025" i="9"/>
  <c r="U2024" i="9"/>
  <c r="S2024" i="9"/>
  <c r="R2024" i="9"/>
  <c r="P2024" i="9"/>
  <c r="AB2024" i="9" s="1"/>
  <c r="I2024" i="9"/>
  <c r="H2024" i="9"/>
  <c r="F2024" i="9"/>
  <c r="U2023" i="9"/>
  <c r="S2023" i="9"/>
  <c r="R2023" i="9"/>
  <c r="I2023" i="9"/>
  <c r="F2023" i="9"/>
  <c r="F2022" i="9"/>
  <c r="U2021" i="9"/>
  <c r="S2021" i="9"/>
  <c r="R2021" i="9"/>
  <c r="I2021" i="9"/>
  <c r="F2021" i="9"/>
  <c r="U2020" i="9"/>
  <c r="S2020" i="9"/>
  <c r="T2020" i="9" s="1"/>
  <c r="R2020" i="9"/>
  <c r="I2020" i="9"/>
  <c r="H2020" i="9"/>
  <c r="F2020" i="9"/>
  <c r="U2019" i="9"/>
  <c r="S2019" i="9"/>
  <c r="R2019" i="9"/>
  <c r="I2019" i="9"/>
  <c r="F2019" i="9"/>
  <c r="U2018" i="9"/>
  <c r="S2018" i="9"/>
  <c r="R2018" i="9"/>
  <c r="I2018" i="9"/>
  <c r="P2018" i="9"/>
  <c r="AB2018" i="9" s="1"/>
  <c r="F2018" i="9"/>
  <c r="U2017" i="9"/>
  <c r="S2017" i="9"/>
  <c r="R2017" i="9"/>
  <c r="P2017" i="9"/>
  <c r="AB2017" i="9" s="1"/>
  <c r="I2017" i="9"/>
  <c r="H2017" i="9"/>
  <c r="F2017" i="9"/>
  <c r="U2016" i="9"/>
  <c r="S2016" i="9"/>
  <c r="R2016" i="9"/>
  <c r="I2016" i="9"/>
  <c r="H2016" i="9"/>
  <c r="F2016" i="9"/>
  <c r="U2015" i="9"/>
  <c r="S2015" i="9"/>
  <c r="R2015" i="9"/>
  <c r="I2015" i="9"/>
  <c r="F2015" i="9"/>
  <c r="U2014" i="9"/>
  <c r="S2014" i="9"/>
  <c r="R2014" i="9"/>
  <c r="H2014" i="9"/>
  <c r="F2014" i="9"/>
  <c r="U2013" i="9"/>
  <c r="S2013" i="9"/>
  <c r="R2013" i="9"/>
  <c r="T2013" i="9" s="1"/>
  <c r="I2013" i="9"/>
  <c r="F2013" i="9"/>
  <c r="U2012" i="9"/>
  <c r="S2012" i="9"/>
  <c r="R2012" i="9"/>
  <c r="I2012" i="9"/>
  <c r="F2012" i="9"/>
  <c r="U2011" i="9"/>
  <c r="S2011" i="9"/>
  <c r="R2011" i="9"/>
  <c r="I2011" i="9"/>
  <c r="H2011" i="9"/>
  <c r="F2011" i="9"/>
  <c r="U2010" i="9"/>
  <c r="S2010" i="9"/>
  <c r="R2010" i="9"/>
  <c r="H2010" i="9"/>
  <c r="I2010" i="9"/>
  <c r="F2010" i="9"/>
  <c r="U2009" i="9"/>
  <c r="S2009" i="9"/>
  <c r="R2009" i="9"/>
  <c r="I2009" i="9"/>
  <c r="F2009" i="9"/>
  <c r="U2008" i="9"/>
  <c r="S2008" i="9"/>
  <c r="R2008" i="9"/>
  <c r="I2008" i="9"/>
  <c r="H2008" i="9"/>
  <c r="F2008" i="9"/>
  <c r="U2007" i="9"/>
  <c r="S2007" i="9"/>
  <c r="R2007" i="9"/>
  <c r="P2007" i="9"/>
  <c r="AB2007" i="9" s="1"/>
  <c r="H2007" i="9"/>
  <c r="F2007" i="9"/>
  <c r="U2006" i="9"/>
  <c r="S2006" i="9"/>
  <c r="R2006" i="9"/>
  <c r="I2006" i="9"/>
  <c r="F2006" i="9"/>
  <c r="U2005" i="9"/>
  <c r="S2005" i="9"/>
  <c r="R2005" i="9"/>
  <c r="P2005" i="9"/>
  <c r="AB2005" i="9" s="1"/>
  <c r="H2005" i="9"/>
  <c r="F2005" i="9"/>
  <c r="U2004" i="9"/>
  <c r="S2004" i="9"/>
  <c r="R2004" i="9"/>
  <c r="H2004" i="9"/>
  <c r="I2004" i="9"/>
  <c r="F2004" i="9"/>
  <c r="U2003" i="9"/>
  <c r="S2003" i="9"/>
  <c r="R2003" i="9"/>
  <c r="I2003" i="9"/>
  <c r="F2003" i="9"/>
  <c r="AB2002" i="9"/>
  <c r="U2001" i="9"/>
  <c r="S2001" i="9"/>
  <c r="T2001" i="9" s="1"/>
  <c r="V2001" i="9" s="1"/>
  <c r="R2001" i="9"/>
  <c r="I2001" i="9"/>
  <c r="H2001" i="9"/>
  <c r="F2001" i="9"/>
  <c r="U2000" i="9"/>
  <c r="S2000" i="9"/>
  <c r="R2000" i="9"/>
  <c r="I2000" i="9"/>
  <c r="H2000" i="9"/>
  <c r="F2000" i="9"/>
  <c r="U1999" i="9"/>
  <c r="T1999" i="9"/>
  <c r="S1999" i="9"/>
  <c r="R1999" i="9"/>
  <c r="H1999" i="9"/>
  <c r="F1999" i="9"/>
  <c r="U1998" i="9"/>
  <c r="S1998" i="9"/>
  <c r="R1998" i="9"/>
  <c r="T1998" i="9" s="1"/>
  <c r="P1998" i="9"/>
  <c r="AB1998" i="9" s="1"/>
  <c r="I1998" i="9"/>
  <c r="F1998" i="9"/>
  <c r="U1997" i="9"/>
  <c r="S1997" i="9"/>
  <c r="R1997" i="9"/>
  <c r="I1997" i="9"/>
  <c r="H1997" i="9"/>
  <c r="F1997" i="9"/>
  <c r="U1996" i="9"/>
  <c r="S1996" i="9"/>
  <c r="R1996" i="9"/>
  <c r="H1996" i="9"/>
  <c r="F1996" i="9"/>
  <c r="U1995" i="9"/>
  <c r="S1995" i="9"/>
  <c r="R1995" i="9"/>
  <c r="P1995" i="9"/>
  <c r="AB1995" i="9" s="1"/>
  <c r="H1995" i="9"/>
  <c r="I1995" i="9"/>
  <c r="F1995" i="9"/>
  <c r="U1994" i="9"/>
  <c r="S1994" i="9"/>
  <c r="R1994" i="9"/>
  <c r="I1994" i="9"/>
  <c r="H1994" i="9"/>
  <c r="F1994" i="9"/>
  <c r="U1993" i="9"/>
  <c r="S1993" i="9"/>
  <c r="R1993" i="9"/>
  <c r="H1993" i="9"/>
  <c r="F1993" i="9"/>
  <c r="AB1992" i="9"/>
  <c r="U1991" i="9"/>
  <c r="S1991" i="9"/>
  <c r="R1991" i="9"/>
  <c r="I1991" i="9"/>
  <c r="F1991" i="9"/>
  <c r="U1990" i="9"/>
  <c r="S1990" i="9"/>
  <c r="T1990" i="9" s="1"/>
  <c r="R1990" i="9"/>
  <c r="I1990" i="9"/>
  <c r="H1990" i="9"/>
  <c r="F1990" i="9"/>
  <c r="U1989" i="9"/>
  <c r="S1989" i="9"/>
  <c r="R1989" i="9"/>
  <c r="T1989" i="9" s="1"/>
  <c r="H1989" i="9"/>
  <c r="F1989" i="9"/>
  <c r="U1988" i="9"/>
  <c r="S1988" i="9"/>
  <c r="R1988" i="9"/>
  <c r="I1988" i="9"/>
  <c r="F1988" i="9"/>
  <c r="U1987" i="9"/>
  <c r="S1987" i="9"/>
  <c r="R1987" i="9"/>
  <c r="P1987" i="9"/>
  <c r="AB1987" i="9" s="1"/>
  <c r="H1987" i="9"/>
  <c r="F1987" i="9"/>
  <c r="U1986" i="9"/>
  <c r="S1986" i="9"/>
  <c r="R1986" i="9"/>
  <c r="T1986" i="9" s="1"/>
  <c r="H1986" i="9"/>
  <c r="I1986" i="9"/>
  <c r="F1986" i="9"/>
  <c r="U1985" i="9"/>
  <c r="S1985" i="9"/>
  <c r="R1985" i="9"/>
  <c r="I1985" i="9"/>
  <c r="F1985" i="9"/>
  <c r="AB1984" i="9"/>
  <c r="U1983" i="9"/>
  <c r="S1983" i="9"/>
  <c r="R1983" i="9"/>
  <c r="I1983" i="9"/>
  <c r="F1983" i="9"/>
  <c r="AB1982" i="9"/>
  <c r="U1981" i="9"/>
  <c r="S1981" i="9"/>
  <c r="T1981" i="9" s="1"/>
  <c r="R1981" i="9"/>
  <c r="I1981" i="9"/>
  <c r="F1981" i="9"/>
  <c r="AB1980" i="9"/>
  <c r="U1979" i="9"/>
  <c r="S1979" i="9"/>
  <c r="R1979" i="9"/>
  <c r="I1979" i="9"/>
  <c r="H1979" i="9"/>
  <c r="F1979" i="9"/>
  <c r="U1978" i="9"/>
  <c r="S1978" i="9"/>
  <c r="R1978" i="9"/>
  <c r="T1978" i="9" s="1"/>
  <c r="H1978" i="9"/>
  <c r="F1978" i="9"/>
  <c r="U1977" i="9"/>
  <c r="S1977" i="9"/>
  <c r="R1977" i="9"/>
  <c r="T1977" i="9" s="1"/>
  <c r="P1977" i="9"/>
  <c r="AB1977" i="9" s="1"/>
  <c r="I1977" i="9"/>
  <c r="H1977" i="9"/>
  <c r="F1977" i="9"/>
  <c r="U1976" i="9"/>
  <c r="S1976" i="9"/>
  <c r="R1976" i="9"/>
  <c r="I1976" i="9"/>
  <c r="H1976" i="9"/>
  <c r="F1976" i="9"/>
  <c r="U1975" i="9"/>
  <c r="S1975" i="9"/>
  <c r="R1975" i="9"/>
  <c r="T1975" i="9" s="1"/>
  <c r="H1975" i="9"/>
  <c r="F1975" i="9"/>
  <c r="U1974" i="9"/>
  <c r="S1974" i="9"/>
  <c r="R1974" i="9"/>
  <c r="P1974" i="9"/>
  <c r="AB1974" i="9" s="1"/>
  <c r="H1974" i="9"/>
  <c r="I1974" i="9"/>
  <c r="F1974" i="9"/>
  <c r="AB1973" i="9"/>
  <c r="U1972" i="9"/>
  <c r="S1972" i="9"/>
  <c r="R1972" i="9"/>
  <c r="I1972" i="9"/>
  <c r="H1972" i="9"/>
  <c r="F1972" i="9"/>
  <c r="U1971" i="9"/>
  <c r="S1971" i="9"/>
  <c r="R1971" i="9"/>
  <c r="I1971" i="9"/>
  <c r="F1971" i="9"/>
  <c r="U1970" i="9"/>
  <c r="S1970" i="9"/>
  <c r="R1970" i="9"/>
  <c r="I1970" i="9"/>
  <c r="F1970" i="9"/>
  <c r="U1969" i="9"/>
  <c r="S1969" i="9"/>
  <c r="R1969" i="9"/>
  <c r="I1969" i="9"/>
  <c r="H1969" i="9"/>
  <c r="F1969" i="9"/>
  <c r="U1968" i="9"/>
  <c r="S1968" i="9"/>
  <c r="R1968" i="9"/>
  <c r="I1968" i="9"/>
  <c r="F1968" i="9"/>
  <c r="U1967" i="9"/>
  <c r="S1967" i="9"/>
  <c r="R1967" i="9"/>
  <c r="I1967" i="9"/>
  <c r="F1967" i="9"/>
  <c r="AB1966" i="9"/>
  <c r="U1965" i="9"/>
  <c r="S1965" i="9"/>
  <c r="R1965" i="9"/>
  <c r="T1965" i="9" s="1"/>
  <c r="V1965" i="9" s="1"/>
  <c r="I1965" i="9"/>
  <c r="F1965" i="9"/>
  <c r="U1964" i="9"/>
  <c r="S1964" i="9"/>
  <c r="R1964" i="9"/>
  <c r="I1964" i="9"/>
  <c r="F1964" i="9"/>
  <c r="U1963" i="9"/>
  <c r="S1963" i="9"/>
  <c r="R1963" i="9"/>
  <c r="H1963" i="9"/>
  <c r="F1963" i="9"/>
  <c r="U1962" i="9"/>
  <c r="S1962" i="9"/>
  <c r="R1962" i="9"/>
  <c r="T1962" i="9" s="1"/>
  <c r="I1962" i="9"/>
  <c r="F1962" i="9"/>
  <c r="AB1961" i="9"/>
  <c r="U1960" i="9"/>
  <c r="S1960" i="9"/>
  <c r="T1960" i="9" s="1"/>
  <c r="V1960" i="9" s="1"/>
  <c r="R1960" i="9"/>
  <c r="I1960" i="9"/>
  <c r="P1960" i="9"/>
  <c r="AB1960" i="9" s="1"/>
  <c r="F1960" i="9"/>
  <c r="U1959" i="9"/>
  <c r="S1959" i="9"/>
  <c r="R1959" i="9"/>
  <c r="I1959" i="9"/>
  <c r="H1959" i="9"/>
  <c r="F1959" i="9"/>
  <c r="U1958" i="9"/>
  <c r="S1958" i="9"/>
  <c r="R1958" i="9"/>
  <c r="I1958" i="9"/>
  <c r="F1958" i="9"/>
  <c r="U1957" i="9"/>
  <c r="S1957" i="9"/>
  <c r="R1957" i="9"/>
  <c r="I1957" i="9"/>
  <c r="F1957" i="9"/>
  <c r="U1956" i="9"/>
  <c r="S1956" i="9"/>
  <c r="R1956" i="9"/>
  <c r="I1956" i="9"/>
  <c r="H1956" i="9"/>
  <c r="F1956" i="9"/>
  <c r="AB1955" i="9"/>
  <c r="AB1954" i="9"/>
  <c r="U1953" i="9"/>
  <c r="S1953" i="9"/>
  <c r="R1953" i="9"/>
  <c r="I1953" i="9"/>
  <c r="H1953" i="9"/>
  <c r="F1953" i="9"/>
  <c r="U1952" i="9"/>
  <c r="S1952" i="9"/>
  <c r="R1952" i="9"/>
  <c r="T1952" i="9" s="1"/>
  <c r="I1952" i="9"/>
  <c r="F1952" i="9"/>
  <c r="U1951" i="9"/>
  <c r="S1951" i="9"/>
  <c r="R1951" i="9"/>
  <c r="I1951" i="9"/>
  <c r="H1951" i="9"/>
  <c r="F1951" i="9"/>
  <c r="U1950" i="9"/>
  <c r="S1950" i="9"/>
  <c r="R1950" i="9"/>
  <c r="I1950" i="9"/>
  <c r="H1950" i="9"/>
  <c r="F1950" i="9"/>
  <c r="U1949" i="9"/>
  <c r="S1949" i="9"/>
  <c r="R1949" i="9"/>
  <c r="I1949" i="9"/>
  <c r="F1949" i="9"/>
  <c r="U1948" i="9"/>
  <c r="S1948" i="9"/>
  <c r="R1948" i="9"/>
  <c r="P1948" i="9"/>
  <c r="AB1948" i="9" s="1"/>
  <c r="H1948" i="9"/>
  <c r="F1948" i="9"/>
  <c r="U1947" i="9"/>
  <c r="S1947" i="9"/>
  <c r="R1947" i="9"/>
  <c r="I1947" i="9"/>
  <c r="H1947" i="9"/>
  <c r="F1947" i="9"/>
  <c r="U1946" i="9"/>
  <c r="S1946" i="9"/>
  <c r="R1946" i="9"/>
  <c r="I1946" i="9"/>
  <c r="F1946" i="9"/>
  <c r="U1945" i="9"/>
  <c r="S1945" i="9"/>
  <c r="R1945" i="9"/>
  <c r="I1945" i="9"/>
  <c r="H1945" i="9"/>
  <c r="F1945" i="9"/>
  <c r="U1944" i="9"/>
  <c r="S1944" i="9"/>
  <c r="R1944" i="9"/>
  <c r="H1944" i="9"/>
  <c r="I1944" i="9"/>
  <c r="F1944" i="9"/>
  <c r="U1943" i="9"/>
  <c r="S1943" i="9"/>
  <c r="R1943" i="9"/>
  <c r="T1943" i="9" s="1"/>
  <c r="I1943" i="9"/>
  <c r="F1943" i="9"/>
  <c r="U1942" i="9"/>
  <c r="S1942" i="9"/>
  <c r="R1942" i="9"/>
  <c r="P1942" i="9"/>
  <c r="AB1942" i="9" s="1"/>
  <c r="H1942" i="9"/>
  <c r="F1942" i="9"/>
  <c r="U1941" i="9"/>
  <c r="S1941" i="9"/>
  <c r="R1941" i="9"/>
  <c r="P1941" i="9"/>
  <c r="AB1941" i="9" s="1"/>
  <c r="I1941" i="9"/>
  <c r="H1941" i="9"/>
  <c r="F1941" i="9"/>
  <c r="U1940" i="9"/>
  <c r="S1940" i="9"/>
  <c r="R1940" i="9"/>
  <c r="I1940" i="9"/>
  <c r="F1940" i="9"/>
  <c r="U1939" i="9"/>
  <c r="S1939" i="9"/>
  <c r="R1939" i="9"/>
  <c r="I1939" i="9"/>
  <c r="H1939" i="9"/>
  <c r="F1939" i="9"/>
  <c r="U1938" i="9"/>
  <c r="S1938" i="9"/>
  <c r="R1938" i="9"/>
  <c r="H1938" i="9"/>
  <c r="F1938" i="9"/>
  <c r="U1937" i="9"/>
  <c r="S1937" i="9"/>
  <c r="R1937" i="9"/>
  <c r="P1937" i="9"/>
  <c r="AB1937" i="9" s="1"/>
  <c r="H1937" i="9"/>
  <c r="F1937" i="9"/>
  <c r="U1936" i="9"/>
  <c r="S1936" i="9"/>
  <c r="R1936" i="9"/>
  <c r="I1936" i="9"/>
  <c r="H1936" i="9"/>
  <c r="F1936" i="9"/>
  <c r="U1935" i="9"/>
  <c r="S1935" i="9"/>
  <c r="R1935" i="9"/>
  <c r="H1935" i="9"/>
  <c r="F1935" i="9"/>
  <c r="U1934" i="9"/>
  <c r="S1934" i="9"/>
  <c r="R1934" i="9"/>
  <c r="P1934" i="9"/>
  <c r="AB1934" i="9" s="1"/>
  <c r="I1934" i="9"/>
  <c r="H1934" i="9"/>
  <c r="F1934" i="9"/>
  <c r="U1933" i="9"/>
  <c r="S1933" i="9"/>
  <c r="R1933" i="9"/>
  <c r="I1933" i="9"/>
  <c r="H1933" i="9"/>
  <c r="J1933" i="9" s="1"/>
  <c r="L1933" i="9" s="1"/>
  <c r="F1933" i="9"/>
  <c r="U1932" i="9"/>
  <c r="S1932" i="9"/>
  <c r="R1932" i="9"/>
  <c r="H1932" i="9"/>
  <c r="F1932" i="9"/>
  <c r="U1931" i="9"/>
  <c r="S1931" i="9"/>
  <c r="R1931" i="9"/>
  <c r="T1931" i="9" s="1"/>
  <c r="V1931" i="9" s="1"/>
  <c r="P1931" i="9"/>
  <c r="AB1931" i="9" s="1"/>
  <c r="I1931" i="9"/>
  <c r="H1931" i="9"/>
  <c r="J1931" i="9" s="1"/>
  <c r="L1931" i="9" s="1"/>
  <c r="F1931" i="9"/>
  <c r="U1930" i="9"/>
  <c r="S1930" i="9"/>
  <c r="R1930" i="9"/>
  <c r="T1930" i="9" s="1"/>
  <c r="I1930" i="9"/>
  <c r="H1930" i="9"/>
  <c r="F1930" i="9"/>
  <c r="U1929" i="9"/>
  <c r="S1929" i="9"/>
  <c r="R1929" i="9"/>
  <c r="H1929" i="9"/>
  <c r="F1929" i="9"/>
  <c r="U1928" i="9"/>
  <c r="S1928" i="9"/>
  <c r="R1928" i="9"/>
  <c r="P1928" i="9"/>
  <c r="AB1928" i="9" s="1"/>
  <c r="I1928" i="9"/>
  <c r="F1928" i="9"/>
  <c r="AB1927" i="9"/>
  <c r="U1926" i="9"/>
  <c r="S1926" i="9"/>
  <c r="T1926" i="9" s="1"/>
  <c r="V1926" i="9" s="1"/>
  <c r="R1926" i="9"/>
  <c r="H1926" i="9"/>
  <c r="I1926" i="9"/>
  <c r="F1926" i="9"/>
  <c r="U1925" i="9"/>
  <c r="S1925" i="9"/>
  <c r="R1925" i="9"/>
  <c r="I1925" i="9"/>
  <c r="H1925" i="9"/>
  <c r="F1925" i="9"/>
  <c r="U1924" i="9"/>
  <c r="S1924" i="9"/>
  <c r="R1924" i="9"/>
  <c r="I1924" i="9"/>
  <c r="F1924" i="9"/>
  <c r="U1923" i="9"/>
  <c r="S1923" i="9"/>
  <c r="R1923" i="9"/>
  <c r="P1923" i="9"/>
  <c r="AB1923" i="9" s="1"/>
  <c r="H1923" i="9"/>
  <c r="F1923" i="9"/>
  <c r="U1922" i="9"/>
  <c r="S1922" i="9"/>
  <c r="R1922" i="9"/>
  <c r="T1922" i="9" s="1"/>
  <c r="V1922" i="9" s="1"/>
  <c r="H1922" i="9"/>
  <c r="I1922" i="9"/>
  <c r="F1922" i="9"/>
  <c r="U1921" i="9"/>
  <c r="S1921" i="9"/>
  <c r="R1921" i="9"/>
  <c r="I1921" i="9"/>
  <c r="F1921" i="9"/>
  <c r="U1920" i="9"/>
  <c r="S1920" i="9"/>
  <c r="R1920" i="9"/>
  <c r="I1920" i="9"/>
  <c r="H1920" i="9"/>
  <c r="F1920" i="9"/>
  <c r="U1919" i="9"/>
  <c r="S1919" i="9"/>
  <c r="T1919" i="9" s="1"/>
  <c r="V1919" i="9" s="1"/>
  <c r="R1919" i="9"/>
  <c r="I1919" i="9"/>
  <c r="H1919" i="9"/>
  <c r="F1919" i="9"/>
  <c r="U1918" i="9"/>
  <c r="S1918" i="9"/>
  <c r="R1918" i="9"/>
  <c r="I1918" i="9"/>
  <c r="F1918" i="9"/>
  <c r="U1917" i="9"/>
  <c r="S1917" i="9"/>
  <c r="R1917" i="9"/>
  <c r="H1917" i="9"/>
  <c r="F1917" i="9"/>
  <c r="U1916" i="9"/>
  <c r="S1916" i="9"/>
  <c r="R1916" i="9"/>
  <c r="P1916" i="9"/>
  <c r="AB1916" i="9" s="1"/>
  <c r="I1916" i="9"/>
  <c r="H1916" i="9"/>
  <c r="F1916" i="9"/>
  <c r="U1915" i="9"/>
  <c r="S1915" i="9"/>
  <c r="R1915" i="9"/>
  <c r="I1915" i="9"/>
  <c r="F1915" i="9"/>
  <c r="U1914" i="9"/>
  <c r="S1914" i="9"/>
  <c r="T1914" i="9" s="1"/>
  <c r="R1914" i="9"/>
  <c r="I1914" i="9"/>
  <c r="H1914" i="9"/>
  <c r="F1914" i="9"/>
  <c r="U1913" i="9"/>
  <c r="S1913" i="9"/>
  <c r="R1913" i="9"/>
  <c r="I1913" i="9"/>
  <c r="H1913" i="9"/>
  <c r="F1913" i="9"/>
  <c r="U1912" i="9"/>
  <c r="S1912" i="9"/>
  <c r="R1912" i="9"/>
  <c r="I1912" i="9"/>
  <c r="F1912" i="9"/>
  <c r="U1911" i="9"/>
  <c r="S1911" i="9"/>
  <c r="R1911" i="9"/>
  <c r="H1911" i="9"/>
  <c r="F1911" i="9"/>
  <c r="U1910" i="9"/>
  <c r="S1910" i="9"/>
  <c r="R1910" i="9"/>
  <c r="T1910" i="9" s="1"/>
  <c r="I1910" i="9"/>
  <c r="H1910" i="9"/>
  <c r="F1910" i="9"/>
  <c r="U1909" i="9"/>
  <c r="S1909" i="9"/>
  <c r="R1909" i="9"/>
  <c r="I1909" i="9"/>
  <c r="F1909" i="9"/>
  <c r="U1908" i="9"/>
  <c r="S1908" i="9"/>
  <c r="T1908" i="9" s="1"/>
  <c r="R1908" i="9"/>
  <c r="I1908" i="9"/>
  <c r="H1908" i="9"/>
  <c r="F1908" i="9"/>
  <c r="AB1907" i="9"/>
  <c r="U1906" i="9"/>
  <c r="S1906" i="9"/>
  <c r="R1906" i="9"/>
  <c r="I1906" i="9"/>
  <c r="P1906" i="9"/>
  <c r="AB1906" i="9" s="1"/>
  <c r="F1906" i="9"/>
  <c r="U1905" i="9"/>
  <c r="S1905" i="9"/>
  <c r="R1905" i="9"/>
  <c r="H1905" i="9"/>
  <c r="F1905" i="9"/>
  <c r="U1904" i="9"/>
  <c r="S1904" i="9"/>
  <c r="R1904" i="9"/>
  <c r="T1904" i="9" s="1"/>
  <c r="I1904" i="9"/>
  <c r="H1904" i="9"/>
  <c r="F1904" i="9"/>
  <c r="U1903" i="9"/>
  <c r="S1903" i="9"/>
  <c r="R1903" i="9"/>
  <c r="I1903" i="9"/>
  <c r="P1903" i="9"/>
  <c r="AB1903" i="9" s="1"/>
  <c r="F1903" i="9"/>
  <c r="U1902" i="9"/>
  <c r="S1902" i="9"/>
  <c r="R1902" i="9"/>
  <c r="H1902" i="9"/>
  <c r="F1902" i="9"/>
  <c r="U1901" i="9"/>
  <c r="S1901" i="9"/>
  <c r="R1901" i="9"/>
  <c r="I1901" i="9"/>
  <c r="P1901" i="9"/>
  <c r="AB1901" i="9" s="1"/>
  <c r="F1901" i="9"/>
  <c r="U1900" i="9"/>
  <c r="S1900" i="9"/>
  <c r="R1900" i="9"/>
  <c r="T1900" i="9" s="1"/>
  <c r="I1900" i="9"/>
  <c r="F1900" i="9"/>
  <c r="U1899" i="9"/>
  <c r="S1899" i="9"/>
  <c r="R1899" i="9"/>
  <c r="H1899" i="9"/>
  <c r="F1899" i="9"/>
  <c r="U1898" i="9"/>
  <c r="S1898" i="9"/>
  <c r="R1898" i="9"/>
  <c r="P1898" i="9"/>
  <c r="AB1898" i="9" s="1"/>
  <c r="I1898" i="9"/>
  <c r="F1898" i="9"/>
  <c r="U1897" i="9"/>
  <c r="S1897" i="9"/>
  <c r="R1897" i="9"/>
  <c r="T1897" i="9" s="1"/>
  <c r="V1897" i="9" s="1"/>
  <c r="I1897" i="9"/>
  <c r="F1897" i="9"/>
  <c r="AB1896" i="9"/>
  <c r="U1895" i="9"/>
  <c r="S1895" i="9"/>
  <c r="R1895" i="9"/>
  <c r="I1895" i="9"/>
  <c r="F1895" i="9"/>
  <c r="U1894" i="9"/>
  <c r="S1894" i="9"/>
  <c r="R1894" i="9"/>
  <c r="I1894" i="9"/>
  <c r="F1894" i="9"/>
  <c r="U1893" i="9"/>
  <c r="S1893" i="9"/>
  <c r="R1893" i="9"/>
  <c r="I1893" i="9"/>
  <c r="H1893" i="9"/>
  <c r="F1893" i="9"/>
  <c r="U1892" i="9"/>
  <c r="S1892" i="9"/>
  <c r="T1892" i="9" s="1"/>
  <c r="R1892" i="9"/>
  <c r="I1892" i="9"/>
  <c r="F1892" i="9"/>
  <c r="AB1891" i="9"/>
  <c r="U1890" i="9"/>
  <c r="S1890" i="9"/>
  <c r="R1890" i="9"/>
  <c r="H1890" i="9"/>
  <c r="F1890" i="9"/>
  <c r="U1889" i="9"/>
  <c r="S1889" i="9"/>
  <c r="R1889" i="9"/>
  <c r="I1889" i="9"/>
  <c r="F1889" i="9"/>
  <c r="AB1888" i="9"/>
  <c r="U1887" i="9"/>
  <c r="S1887" i="9"/>
  <c r="R1887" i="9"/>
  <c r="H1887" i="9"/>
  <c r="I1887" i="9"/>
  <c r="F1887" i="9"/>
  <c r="U1886" i="9"/>
  <c r="S1886" i="9"/>
  <c r="R1886" i="9"/>
  <c r="I1886" i="9"/>
  <c r="H1886" i="9"/>
  <c r="F1886" i="9"/>
  <c r="U1885" i="9"/>
  <c r="S1885" i="9"/>
  <c r="R1885" i="9"/>
  <c r="I1885" i="9"/>
  <c r="F1885" i="9"/>
  <c r="U1884" i="9"/>
  <c r="S1884" i="9"/>
  <c r="R1884" i="9"/>
  <c r="H1884" i="9"/>
  <c r="F1884" i="9"/>
  <c r="U1883" i="9"/>
  <c r="T1883" i="9"/>
  <c r="V1883" i="9" s="1"/>
  <c r="S1883" i="9"/>
  <c r="R1883" i="9"/>
  <c r="H1883" i="9"/>
  <c r="F1883" i="9"/>
  <c r="U1882" i="9"/>
  <c r="S1882" i="9"/>
  <c r="R1882" i="9"/>
  <c r="I1882" i="9"/>
  <c r="F1882" i="9"/>
  <c r="AB1881" i="9"/>
  <c r="U1880" i="9"/>
  <c r="S1880" i="9"/>
  <c r="R1880" i="9"/>
  <c r="P1880" i="9"/>
  <c r="AB1880" i="9" s="1"/>
  <c r="H1880" i="9"/>
  <c r="I1880" i="9"/>
  <c r="F1880" i="9"/>
  <c r="U1879" i="9"/>
  <c r="S1879" i="9"/>
  <c r="R1879" i="9"/>
  <c r="I1879" i="9"/>
  <c r="H1879" i="9"/>
  <c r="F1879" i="9"/>
  <c r="U1878" i="9"/>
  <c r="S1878" i="9"/>
  <c r="R1878" i="9"/>
  <c r="H1878" i="9"/>
  <c r="F1878" i="9"/>
  <c r="U1877" i="9"/>
  <c r="S1877" i="9"/>
  <c r="R1877" i="9"/>
  <c r="H1877" i="9"/>
  <c r="F1877" i="9"/>
  <c r="AB1876" i="9"/>
  <c r="U1875" i="9"/>
  <c r="S1875" i="9"/>
  <c r="R1875" i="9"/>
  <c r="I1875" i="9"/>
  <c r="H1875" i="9"/>
  <c r="F1875" i="9"/>
  <c r="U1874" i="9"/>
  <c r="S1874" i="9"/>
  <c r="R1874" i="9"/>
  <c r="I1874" i="9"/>
  <c r="H1874" i="9"/>
  <c r="F1874" i="9"/>
  <c r="U1873" i="9"/>
  <c r="S1873" i="9"/>
  <c r="R1873" i="9"/>
  <c r="H1873" i="9"/>
  <c r="I1873" i="9"/>
  <c r="J1873" i="9" s="1"/>
  <c r="F1873" i="9"/>
  <c r="U1872" i="9"/>
  <c r="S1872" i="9"/>
  <c r="R1872" i="9"/>
  <c r="I1872" i="9"/>
  <c r="F1872" i="9"/>
  <c r="U1871" i="9"/>
  <c r="S1871" i="9"/>
  <c r="R1871" i="9"/>
  <c r="I1871" i="9"/>
  <c r="H1871" i="9"/>
  <c r="F1871" i="9"/>
  <c r="U1870" i="9"/>
  <c r="S1870" i="9"/>
  <c r="R1870" i="9"/>
  <c r="T1870" i="9" s="1"/>
  <c r="I1870" i="9"/>
  <c r="H1870" i="9"/>
  <c r="F1870" i="9"/>
  <c r="U1869" i="9"/>
  <c r="S1869" i="9"/>
  <c r="R1869" i="9"/>
  <c r="H1869" i="9"/>
  <c r="I1869" i="9"/>
  <c r="F1869" i="9"/>
  <c r="U1868" i="9"/>
  <c r="S1868" i="9"/>
  <c r="R1868" i="9"/>
  <c r="P1868" i="9"/>
  <c r="AB1868" i="9" s="1"/>
  <c r="I1868" i="9"/>
  <c r="H1868" i="9"/>
  <c r="F1868" i="9"/>
  <c r="U1867" i="9"/>
  <c r="S1867" i="9"/>
  <c r="R1867" i="9"/>
  <c r="I1867" i="9"/>
  <c r="H1867" i="9"/>
  <c r="F1867" i="9"/>
  <c r="U1866" i="9"/>
  <c r="S1866" i="9"/>
  <c r="R1866" i="9"/>
  <c r="I1866" i="9"/>
  <c r="H1866" i="9"/>
  <c r="F1866" i="9"/>
  <c r="U1865" i="9"/>
  <c r="T1865" i="9"/>
  <c r="S1865" i="9"/>
  <c r="R1865" i="9"/>
  <c r="H1865" i="9"/>
  <c r="F1865" i="9"/>
  <c r="AB1864" i="9"/>
  <c r="U1863" i="9"/>
  <c r="S1863" i="9"/>
  <c r="R1863" i="9"/>
  <c r="H1863" i="9"/>
  <c r="F1863" i="9"/>
  <c r="U1862" i="9"/>
  <c r="S1862" i="9"/>
  <c r="R1862" i="9"/>
  <c r="I1862" i="9"/>
  <c r="H1862" i="9"/>
  <c r="F1862" i="9"/>
  <c r="U1861" i="9"/>
  <c r="S1861" i="9"/>
  <c r="R1861" i="9"/>
  <c r="I1861" i="9"/>
  <c r="F1861" i="9"/>
  <c r="AB1860" i="9"/>
  <c r="AB1859" i="9"/>
  <c r="U1858" i="9"/>
  <c r="S1858" i="9"/>
  <c r="R1858" i="9"/>
  <c r="T1858" i="9" s="1"/>
  <c r="I1858" i="9"/>
  <c r="F1858" i="9"/>
  <c r="U1857" i="9"/>
  <c r="S1857" i="9"/>
  <c r="R1857" i="9"/>
  <c r="I1857" i="9"/>
  <c r="F1857" i="9"/>
  <c r="AB1856" i="9"/>
  <c r="U1855" i="9"/>
  <c r="S1855" i="9"/>
  <c r="R1855" i="9"/>
  <c r="I1855" i="9"/>
  <c r="H1855" i="9"/>
  <c r="F1855" i="9"/>
  <c r="U1854" i="9"/>
  <c r="S1854" i="9"/>
  <c r="R1854" i="9"/>
  <c r="T1854" i="9" s="1"/>
  <c r="V1854" i="9" s="1"/>
  <c r="I1854" i="9"/>
  <c r="F1854" i="9"/>
  <c r="U1853" i="9"/>
  <c r="S1853" i="9"/>
  <c r="R1853" i="9"/>
  <c r="H1853" i="9"/>
  <c r="F1853" i="9"/>
  <c r="U1852" i="9"/>
  <c r="S1852" i="9"/>
  <c r="R1852" i="9"/>
  <c r="H1852" i="9"/>
  <c r="F1852" i="9"/>
  <c r="AB1851" i="9"/>
  <c r="U1850" i="9"/>
  <c r="S1850" i="9"/>
  <c r="R1850" i="9"/>
  <c r="I1850" i="9"/>
  <c r="H1850" i="9"/>
  <c r="F1850" i="9"/>
  <c r="U1849" i="9"/>
  <c r="S1849" i="9"/>
  <c r="R1849" i="9"/>
  <c r="H1849" i="9"/>
  <c r="I1849" i="9"/>
  <c r="F1849" i="9"/>
  <c r="U1848" i="9"/>
  <c r="S1848" i="9"/>
  <c r="R1848" i="9"/>
  <c r="H1848" i="9"/>
  <c r="I1848" i="9"/>
  <c r="F1848" i="9"/>
  <c r="U1847" i="9"/>
  <c r="S1847" i="9"/>
  <c r="R1847" i="9"/>
  <c r="I1847" i="9"/>
  <c r="F1847" i="9"/>
  <c r="AB1846" i="9"/>
  <c r="U1845" i="9"/>
  <c r="S1845" i="9"/>
  <c r="R1845" i="9"/>
  <c r="I1845" i="9"/>
  <c r="H1845" i="9"/>
  <c r="F1845" i="9"/>
  <c r="U1844" i="9"/>
  <c r="S1844" i="9"/>
  <c r="R1844" i="9"/>
  <c r="H1844" i="9"/>
  <c r="F1844" i="9"/>
  <c r="U1843" i="9"/>
  <c r="S1843" i="9"/>
  <c r="R1843" i="9"/>
  <c r="H1843" i="9"/>
  <c r="F1843" i="9"/>
  <c r="U1842" i="9"/>
  <c r="S1842" i="9"/>
  <c r="R1842" i="9"/>
  <c r="T1842" i="9" s="1"/>
  <c r="I1842" i="9"/>
  <c r="H1842" i="9"/>
  <c r="F1842" i="9"/>
  <c r="U1841" i="9"/>
  <c r="S1841" i="9"/>
  <c r="R1841" i="9"/>
  <c r="H1841" i="9"/>
  <c r="F1841" i="9"/>
  <c r="AB1840" i="9"/>
  <c r="U1839" i="9"/>
  <c r="S1839" i="9"/>
  <c r="R1839" i="9"/>
  <c r="P1839" i="9"/>
  <c r="AB1839" i="9" s="1"/>
  <c r="I1839" i="9"/>
  <c r="F1839" i="9"/>
  <c r="AB1838" i="9"/>
  <c r="U1837" i="9"/>
  <c r="S1837" i="9"/>
  <c r="R1837" i="9"/>
  <c r="I1837" i="9"/>
  <c r="P1837" i="9"/>
  <c r="AB1837" i="9" s="1"/>
  <c r="F1837" i="9"/>
  <c r="U1836" i="9"/>
  <c r="S1836" i="9"/>
  <c r="R1836" i="9"/>
  <c r="I1836" i="9"/>
  <c r="H1836" i="9"/>
  <c r="F1836" i="9"/>
  <c r="U1835" i="9"/>
  <c r="S1835" i="9"/>
  <c r="R1835" i="9"/>
  <c r="I1835" i="9"/>
  <c r="H1835" i="9"/>
  <c r="F1835" i="9"/>
  <c r="U1834" i="9"/>
  <c r="S1834" i="9"/>
  <c r="R1834" i="9"/>
  <c r="I1834" i="9"/>
  <c r="H1834" i="9"/>
  <c r="F1834" i="9"/>
  <c r="U1833" i="9"/>
  <c r="S1833" i="9"/>
  <c r="R1833" i="9"/>
  <c r="I1833" i="9"/>
  <c r="F1833" i="9"/>
  <c r="AB1832" i="9"/>
  <c r="AB1831" i="9"/>
  <c r="U1830" i="9"/>
  <c r="S1830" i="9"/>
  <c r="R1830" i="9"/>
  <c r="H1830" i="9"/>
  <c r="F1830" i="9"/>
  <c r="U1829" i="9"/>
  <c r="S1829" i="9"/>
  <c r="R1829" i="9"/>
  <c r="I1829" i="9"/>
  <c r="H1829" i="9"/>
  <c r="F1829" i="9"/>
  <c r="U1828" i="9"/>
  <c r="S1828" i="9"/>
  <c r="R1828" i="9"/>
  <c r="I1828" i="9"/>
  <c r="H1828" i="9"/>
  <c r="F1828" i="9"/>
  <c r="U1827" i="9"/>
  <c r="S1827" i="9"/>
  <c r="T1827" i="9" s="1"/>
  <c r="R1827" i="9"/>
  <c r="I1827" i="9"/>
  <c r="H1827" i="9"/>
  <c r="F1827" i="9"/>
  <c r="U1826" i="9"/>
  <c r="S1826" i="9"/>
  <c r="R1826" i="9"/>
  <c r="P1826" i="9"/>
  <c r="AB1826" i="9" s="1"/>
  <c r="I1826" i="9"/>
  <c r="H1826" i="9"/>
  <c r="F1826" i="9"/>
  <c r="U1825" i="9"/>
  <c r="S1825" i="9"/>
  <c r="T1825" i="9" s="1"/>
  <c r="R1825" i="9"/>
  <c r="I1825" i="9"/>
  <c r="H1825" i="9"/>
  <c r="F1825" i="9"/>
  <c r="U1824" i="9"/>
  <c r="S1824" i="9"/>
  <c r="R1824" i="9"/>
  <c r="H1824" i="9"/>
  <c r="F1824" i="9"/>
  <c r="AB1823" i="9"/>
  <c r="U1822" i="9"/>
  <c r="S1822" i="9"/>
  <c r="R1822" i="9"/>
  <c r="H1822" i="9"/>
  <c r="I1822" i="9"/>
  <c r="F1822" i="9"/>
  <c r="U1821" i="9"/>
  <c r="S1821" i="9"/>
  <c r="R1821" i="9"/>
  <c r="P1821" i="9"/>
  <c r="AB1821" i="9" s="1"/>
  <c r="H1821" i="9"/>
  <c r="F1821" i="9"/>
  <c r="U1820" i="9"/>
  <c r="S1820" i="9"/>
  <c r="R1820" i="9"/>
  <c r="I1820" i="9"/>
  <c r="H1820" i="9"/>
  <c r="F1820" i="9"/>
  <c r="U1819" i="9"/>
  <c r="S1819" i="9"/>
  <c r="R1819" i="9"/>
  <c r="P1819" i="9"/>
  <c r="AB1819" i="9" s="1"/>
  <c r="H1819" i="9"/>
  <c r="I1819" i="9"/>
  <c r="F1819" i="9"/>
  <c r="U1818" i="9"/>
  <c r="S1818" i="9"/>
  <c r="R1818" i="9"/>
  <c r="I1818" i="9"/>
  <c r="H1818" i="9"/>
  <c r="F1818" i="9"/>
  <c r="U1817" i="9"/>
  <c r="S1817" i="9"/>
  <c r="R1817" i="9"/>
  <c r="H1817" i="9"/>
  <c r="I1817" i="9"/>
  <c r="F1817" i="9"/>
  <c r="AB1816" i="9"/>
  <c r="U1815" i="9"/>
  <c r="S1815" i="9"/>
  <c r="R1815" i="9"/>
  <c r="H1815" i="9"/>
  <c r="F1815" i="9"/>
  <c r="U1814" i="9"/>
  <c r="S1814" i="9"/>
  <c r="R1814" i="9"/>
  <c r="I1814" i="9"/>
  <c r="F1814" i="9"/>
  <c r="U1813" i="9"/>
  <c r="S1813" i="9"/>
  <c r="R1813" i="9"/>
  <c r="I1813" i="9"/>
  <c r="H1813" i="9"/>
  <c r="F1813" i="9"/>
  <c r="U1812" i="9"/>
  <c r="S1812" i="9"/>
  <c r="R1812" i="9"/>
  <c r="H1812" i="9"/>
  <c r="F1812" i="9"/>
  <c r="U1811" i="9"/>
  <c r="S1811" i="9"/>
  <c r="R1811" i="9"/>
  <c r="T1811" i="9" s="1"/>
  <c r="H1811" i="9"/>
  <c r="F1811" i="9"/>
  <c r="U1810" i="9"/>
  <c r="S1810" i="9"/>
  <c r="R1810" i="9"/>
  <c r="I1810" i="9"/>
  <c r="H1810" i="9"/>
  <c r="F1810" i="9"/>
  <c r="U1809" i="9"/>
  <c r="S1809" i="9"/>
  <c r="R1809" i="9"/>
  <c r="P1809" i="9"/>
  <c r="AB1809" i="9" s="1"/>
  <c r="H1809" i="9"/>
  <c r="F1809" i="9"/>
  <c r="U1808" i="9"/>
  <c r="S1808" i="9"/>
  <c r="R1808" i="9"/>
  <c r="I1808" i="9"/>
  <c r="F1808" i="9"/>
  <c r="U1807" i="9"/>
  <c r="S1807" i="9"/>
  <c r="R1807" i="9"/>
  <c r="P1807" i="9"/>
  <c r="AB1807" i="9" s="1"/>
  <c r="H1807" i="9"/>
  <c r="I1807" i="9"/>
  <c r="F1807" i="9"/>
  <c r="U1806" i="9"/>
  <c r="S1806" i="9"/>
  <c r="R1806" i="9"/>
  <c r="P1806" i="9"/>
  <c r="AB1806" i="9" s="1"/>
  <c r="I1806" i="9"/>
  <c r="F1806" i="9"/>
  <c r="U1805" i="9"/>
  <c r="S1805" i="9"/>
  <c r="R1805" i="9"/>
  <c r="I1805" i="9"/>
  <c r="F1805" i="9"/>
  <c r="U1804" i="9"/>
  <c r="S1804" i="9"/>
  <c r="R1804" i="9"/>
  <c r="P1804" i="9"/>
  <c r="AB1804" i="9" s="1"/>
  <c r="I1804" i="9"/>
  <c r="F1804" i="9"/>
  <c r="U1803" i="9"/>
  <c r="S1803" i="9"/>
  <c r="R1803" i="9"/>
  <c r="I1803" i="9"/>
  <c r="F1803" i="9"/>
  <c r="U1802" i="9"/>
  <c r="S1802" i="9"/>
  <c r="R1802" i="9"/>
  <c r="P1802" i="9"/>
  <c r="AB1802" i="9" s="1"/>
  <c r="I1802" i="9"/>
  <c r="F1802" i="9"/>
  <c r="U1801" i="9"/>
  <c r="S1801" i="9"/>
  <c r="R1801" i="9"/>
  <c r="I1801" i="9"/>
  <c r="H1801" i="9"/>
  <c r="F1801" i="9"/>
  <c r="U1800" i="9"/>
  <c r="S1800" i="9"/>
  <c r="R1800" i="9"/>
  <c r="I1800" i="9"/>
  <c r="P1800" i="9"/>
  <c r="AB1800" i="9" s="1"/>
  <c r="F1800" i="9"/>
  <c r="U1799" i="9"/>
  <c r="S1799" i="9"/>
  <c r="R1799" i="9"/>
  <c r="P1799" i="9"/>
  <c r="AB1799" i="9" s="1"/>
  <c r="I1799" i="9"/>
  <c r="H1799" i="9"/>
  <c r="F1799" i="9"/>
  <c r="U1798" i="9"/>
  <c r="S1798" i="9"/>
  <c r="R1798" i="9"/>
  <c r="I1798" i="9"/>
  <c r="H1798" i="9"/>
  <c r="F1798" i="9"/>
  <c r="AB1797" i="9"/>
  <c r="U1796" i="9"/>
  <c r="S1796" i="9"/>
  <c r="R1796" i="9"/>
  <c r="I1796" i="9"/>
  <c r="P1796" i="9"/>
  <c r="AB1796" i="9" s="1"/>
  <c r="F1796" i="9"/>
  <c r="U1795" i="9"/>
  <c r="S1795" i="9"/>
  <c r="R1795" i="9"/>
  <c r="I1795" i="9"/>
  <c r="F1795" i="9"/>
  <c r="U1794" i="9"/>
  <c r="S1794" i="9"/>
  <c r="R1794" i="9"/>
  <c r="I1794" i="9"/>
  <c r="F1794" i="9"/>
  <c r="U1793" i="9"/>
  <c r="S1793" i="9"/>
  <c r="R1793" i="9"/>
  <c r="H1793" i="9"/>
  <c r="F1793" i="9"/>
  <c r="U1792" i="9"/>
  <c r="S1792" i="9"/>
  <c r="T1792" i="9" s="1"/>
  <c r="R1792" i="9"/>
  <c r="I1792" i="9"/>
  <c r="F1792" i="9"/>
  <c r="U1791" i="9"/>
  <c r="S1791" i="9"/>
  <c r="R1791" i="9"/>
  <c r="I1791" i="9"/>
  <c r="P1791" i="9"/>
  <c r="AB1791" i="9" s="1"/>
  <c r="F1791" i="9"/>
  <c r="U1790" i="9"/>
  <c r="S1790" i="9"/>
  <c r="R1790" i="9"/>
  <c r="P1790" i="9"/>
  <c r="AB1790" i="9" s="1"/>
  <c r="H1790" i="9"/>
  <c r="I1790" i="9"/>
  <c r="F1790" i="9"/>
  <c r="U1789" i="9"/>
  <c r="S1789" i="9"/>
  <c r="R1789" i="9"/>
  <c r="I1789" i="9"/>
  <c r="F1789" i="9"/>
  <c r="AB1788" i="9"/>
  <c r="U1787" i="9"/>
  <c r="S1787" i="9"/>
  <c r="T1787" i="9" s="1"/>
  <c r="R1787" i="9"/>
  <c r="H1787" i="9"/>
  <c r="F1787" i="9"/>
  <c r="U1786" i="9"/>
  <c r="S1786" i="9"/>
  <c r="R1786" i="9"/>
  <c r="I1786" i="9"/>
  <c r="H1786" i="9"/>
  <c r="F1786" i="9"/>
  <c r="U1785" i="9"/>
  <c r="S1785" i="9"/>
  <c r="R1785" i="9"/>
  <c r="I1785" i="9"/>
  <c r="H1785" i="9"/>
  <c r="F1785" i="9"/>
  <c r="U1784" i="9"/>
  <c r="S1784" i="9"/>
  <c r="R1784" i="9"/>
  <c r="H1784" i="9"/>
  <c r="F1784" i="9"/>
  <c r="AB1783" i="9"/>
  <c r="U1782" i="9"/>
  <c r="S1782" i="9"/>
  <c r="R1782" i="9"/>
  <c r="P1782" i="9"/>
  <c r="AB1782" i="9" s="1"/>
  <c r="I1782" i="9"/>
  <c r="F1782" i="9"/>
  <c r="U1781" i="9"/>
  <c r="S1781" i="9"/>
  <c r="R1781" i="9"/>
  <c r="I1781" i="9"/>
  <c r="F1781" i="9"/>
  <c r="U1780" i="9"/>
  <c r="S1780" i="9"/>
  <c r="R1780" i="9"/>
  <c r="T1780" i="9" s="1"/>
  <c r="V1780" i="9" s="1"/>
  <c r="H1780" i="9"/>
  <c r="F1780" i="9"/>
  <c r="U1779" i="9"/>
  <c r="S1779" i="9"/>
  <c r="R1779" i="9"/>
  <c r="I1779" i="9"/>
  <c r="H1779" i="9"/>
  <c r="F1779" i="9"/>
  <c r="U1778" i="9"/>
  <c r="S1778" i="9"/>
  <c r="R1778" i="9"/>
  <c r="I1778" i="9"/>
  <c r="H1778" i="9"/>
  <c r="F1778" i="9"/>
  <c r="U1777" i="9"/>
  <c r="S1777" i="9"/>
  <c r="R1777" i="9"/>
  <c r="T1777" i="9" s="1"/>
  <c r="V1777" i="9" s="1"/>
  <c r="H1777" i="9"/>
  <c r="F1777" i="9"/>
  <c r="U1776" i="9"/>
  <c r="S1776" i="9"/>
  <c r="R1776" i="9"/>
  <c r="H1776" i="9"/>
  <c r="F1776" i="9"/>
  <c r="U1775" i="9"/>
  <c r="S1775" i="9"/>
  <c r="R1775" i="9"/>
  <c r="T1775" i="9" s="1"/>
  <c r="I1775" i="9"/>
  <c r="H1775" i="9"/>
  <c r="F1775" i="9"/>
  <c r="AB1774" i="9"/>
  <c r="U1773" i="9"/>
  <c r="S1773" i="9"/>
  <c r="R1773" i="9"/>
  <c r="P1773" i="9"/>
  <c r="AB1773" i="9" s="1"/>
  <c r="H1773" i="9"/>
  <c r="F1773" i="9"/>
  <c r="U1772" i="9"/>
  <c r="S1772" i="9"/>
  <c r="R1772" i="9"/>
  <c r="I1772" i="9"/>
  <c r="H1772" i="9"/>
  <c r="F1772" i="9"/>
  <c r="AB1771" i="9"/>
  <c r="AB1770" i="9"/>
  <c r="U1769" i="9"/>
  <c r="S1769" i="9"/>
  <c r="R1769" i="9"/>
  <c r="H1769" i="9"/>
  <c r="I1769" i="9"/>
  <c r="F1769" i="9"/>
  <c r="AB1768" i="9"/>
  <c r="U1767" i="9"/>
  <c r="S1767" i="9"/>
  <c r="R1767" i="9"/>
  <c r="H1767" i="9"/>
  <c r="I1767" i="9"/>
  <c r="F1767" i="9"/>
  <c r="AB1766" i="9"/>
  <c r="U1765" i="9"/>
  <c r="S1765" i="9"/>
  <c r="R1765" i="9"/>
  <c r="I1765" i="9"/>
  <c r="F1765" i="9"/>
  <c r="U1764" i="9"/>
  <c r="S1764" i="9"/>
  <c r="R1764" i="9"/>
  <c r="P1764" i="9"/>
  <c r="AB1764" i="9" s="1"/>
  <c r="I1764" i="9"/>
  <c r="F1764" i="9"/>
  <c r="U1763" i="9"/>
  <c r="S1763" i="9"/>
  <c r="R1763" i="9"/>
  <c r="I1763" i="9"/>
  <c r="P1763" i="9"/>
  <c r="AB1763" i="9" s="1"/>
  <c r="F1763" i="9"/>
  <c r="U1762" i="9"/>
  <c r="S1762" i="9"/>
  <c r="R1762" i="9"/>
  <c r="T1762" i="9" s="1"/>
  <c r="H1762" i="9"/>
  <c r="F1762" i="9"/>
  <c r="U1761" i="9"/>
  <c r="S1761" i="9"/>
  <c r="R1761" i="9"/>
  <c r="I1761" i="9"/>
  <c r="H1761" i="9"/>
  <c r="F1761" i="9"/>
  <c r="U1760" i="9"/>
  <c r="S1760" i="9"/>
  <c r="R1760" i="9"/>
  <c r="I1760" i="9"/>
  <c r="F1760" i="9"/>
  <c r="U1759" i="9"/>
  <c r="S1759" i="9"/>
  <c r="R1759" i="9"/>
  <c r="T1759" i="9" s="1"/>
  <c r="H1759" i="9"/>
  <c r="F1759" i="9"/>
  <c r="U1758" i="9"/>
  <c r="S1758" i="9"/>
  <c r="R1758" i="9"/>
  <c r="H1758" i="9"/>
  <c r="J1758" i="9" s="1"/>
  <c r="I1758" i="9"/>
  <c r="F1758" i="9"/>
  <c r="U1757" i="9"/>
  <c r="S1757" i="9"/>
  <c r="R1757" i="9"/>
  <c r="I1757" i="9"/>
  <c r="F1757" i="9"/>
  <c r="U1756" i="9"/>
  <c r="S1756" i="9"/>
  <c r="R1756" i="9"/>
  <c r="H1756" i="9"/>
  <c r="F1756" i="9"/>
  <c r="AB1755" i="9"/>
  <c r="U1754" i="9"/>
  <c r="S1754" i="9"/>
  <c r="R1754" i="9"/>
  <c r="P1754" i="9"/>
  <c r="AB1754" i="9" s="1"/>
  <c r="F1754" i="9"/>
  <c r="U1753" i="9"/>
  <c r="S1753" i="9"/>
  <c r="R1753" i="9"/>
  <c r="I1753" i="9"/>
  <c r="P1753" i="9"/>
  <c r="AB1753" i="9" s="1"/>
  <c r="F1753" i="9"/>
  <c r="AB1752" i="9"/>
  <c r="U1751" i="9"/>
  <c r="S1751" i="9"/>
  <c r="R1751" i="9"/>
  <c r="P1751" i="9"/>
  <c r="AB1751" i="9" s="1"/>
  <c r="F1751" i="9"/>
  <c r="U1750" i="9"/>
  <c r="S1750" i="9"/>
  <c r="R1750" i="9"/>
  <c r="P1750" i="9"/>
  <c r="AB1750" i="9" s="1"/>
  <c r="F1750" i="9"/>
  <c r="U1749" i="9"/>
  <c r="S1749" i="9"/>
  <c r="R1749" i="9"/>
  <c r="I1749" i="9"/>
  <c r="F1749" i="9"/>
  <c r="U1748" i="9"/>
  <c r="S1748" i="9"/>
  <c r="R1748" i="9"/>
  <c r="P1748" i="9"/>
  <c r="AB1748" i="9" s="1"/>
  <c r="I1748" i="9"/>
  <c r="F1748" i="9"/>
  <c r="U1747" i="9"/>
  <c r="S1747" i="9"/>
  <c r="R1747" i="9"/>
  <c r="I1747" i="9"/>
  <c r="H1747" i="9"/>
  <c r="F1747" i="9"/>
  <c r="AB1746" i="9"/>
  <c r="U1745" i="9"/>
  <c r="S1745" i="9"/>
  <c r="R1745" i="9"/>
  <c r="I1745" i="9"/>
  <c r="F1745" i="9"/>
  <c r="AB1744" i="9"/>
  <c r="U1743" i="9"/>
  <c r="S1743" i="9"/>
  <c r="R1743" i="9"/>
  <c r="T1743" i="9" s="1"/>
  <c r="H1743" i="9"/>
  <c r="F1743" i="9"/>
  <c r="U1742" i="9"/>
  <c r="S1742" i="9"/>
  <c r="R1742" i="9"/>
  <c r="T1742" i="9" s="1"/>
  <c r="V1742" i="9" s="1"/>
  <c r="I1742" i="9"/>
  <c r="H1742" i="9"/>
  <c r="F1742" i="9"/>
  <c r="U1741" i="9"/>
  <c r="S1741" i="9"/>
  <c r="R1741" i="9"/>
  <c r="I1741" i="9"/>
  <c r="H1741" i="9"/>
  <c r="F1741" i="9"/>
  <c r="U1740" i="9"/>
  <c r="S1740" i="9"/>
  <c r="R1740" i="9"/>
  <c r="H1740" i="9"/>
  <c r="F1740" i="9"/>
  <c r="AB1739" i="9"/>
  <c r="U1738" i="9"/>
  <c r="S1738" i="9"/>
  <c r="R1738" i="9"/>
  <c r="I1738" i="9"/>
  <c r="P1738" i="9"/>
  <c r="AB1738" i="9" s="1"/>
  <c r="F1738" i="9"/>
  <c r="U1737" i="9"/>
  <c r="S1737" i="9"/>
  <c r="R1737" i="9"/>
  <c r="I1737" i="9"/>
  <c r="H1737" i="9"/>
  <c r="F1737" i="9"/>
  <c r="U1736" i="9"/>
  <c r="S1736" i="9"/>
  <c r="R1736" i="9"/>
  <c r="I1736" i="9"/>
  <c r="F1736" i="9"/>
  <c r="U1735" i="9"/>
  <c r="S1735" i="9"/>
  <c r="R1735" i="9"/>
  <c r="T1735" i="9" s="1"/>
  <c r="I1735" i="9"/>
  <c r="P1735" i="9"/>
  <c r="AB1735" i="9" s="1"/>
  <c r="F1735" i="9"/>
  <c r="U1734" i="9"/>
  <c r="S1734" i="9"/>
  <c r="T1734" i="9" s="1"/>
  <c r="V1734" i="9" s="1"/>
  <c r="R1734" i="9"/>
  <c r="I1734" i="9"/>
  <c r="F1734" i="9"/>
  <c r="U1733" i="9"/>
  <c r="S1733" i="9"/>
  <c r="R1733" i="9"/>
  <c r="I1733" i="9"/>
  <c r="F1733" i="9"/>
  <c r="U1732" i="9"/>
  <c r="S1732" i="9"/>
  <c r="R1732" i="9"/>
  <c r="I1732" i="9"/>
  <c r="F1732" i="9"/>
  <c r="AB1731" i="9"/>
  <c r="U1730" i="9"/>
  <c r="S1730" i="9"/>
  <c r="R1730" i="9"/>
  <c r="H1730" i="9"/>
  <c r="F1730" i="9"/>
  <c r="U1729" i="9"/>
  <c r="S1729" i="9"/>
  <c r="R1729" i="9"/>
  <c r="I1729" i="9"/>
  <c r="H1729" i="9"/>
  <c r="F1729" i="9"/>
  <c r="U1728" i="9"/>
  <c r="S1728" i="9"/>
  <c r="R1728" i="9"/>
  <c r="H1728" i="9"/>
  <c r="F1728" i="9"/>
  <c r="AB1727" i="9"/>
  <c r="U1726" i="9"/>
  <c r="S1726" i="9"/>
  <c r="R1726" i="9"/>
  <c r="I1726" i="9"/>
  <c r="F1726" i="9"/>
  <c r="U1725" i="9"/>
  <c r="S1725" i="9"/>
  <c r="R1725" i="9"/>
  <c r="I1725" i="9"/>
  <c r="H1725" i="9"/>
  <c r="F1725" i="9"/>
  <c r="U1724" i="9"/>
  <c r="S1724" i="9"/>
  <c r="R1724" i="9"/>
  <c r="I1724" i="9"/>
  <c r="F1724" i="9"/>
  <c r="U1723" i="9"/>
  <c r="S1723" i="9"/>
  <c r="R1723" i="9"/>
  <c r="I1723" i="9"/>
  <c r="F1723" i="9"/>
  <c r="U1722" i="9"/>
  <c r="S1722" i="9"/>
  <c r="R1722" i="9"/>
  <c r="I1722" i="9"/>
  <c r="P1722" i="9"/>
  <c r="AB1722" i="9" s="1"/>
  <c r="F1722" i="9"/>
  <c r="AB1721" i="9"/>
  <c r="AB1720" i="9"/>
  <c r="U1719" i="9"/>
  <c r="S1719" i="9"/>
  <c r="R1719" i="9"/>
  <c r="H1719" i="9"/>
  <c r="F1719" i="9"/>
  <c r="U1718" i="9"/>
  <c r="S1718" i="9"/>
  <c r="T1718" i="9" s="1"/>
  <c r="R1718" i="9"/>
  <c r="I1718" i="9"/>
  <c r="F1718" i="9"/>
  <c r="U1717" i="9"/>
  <c r="S1717" i="9"/>
  <c r="R1717" i="9"/>
  <c r="I1717" i="9"/>
  <c r="F1717" i="9"/>
  <c r="U1716" i="9"/>
  <c r="S1716" i="9"/>
  <c r="R1716" i="9"/>
  <c r="P1716" i="9"/>
  <c r="AB1716" i="9" s="1"/>
  <c r="I1716" i="9"/>
  <c r="H1716" i="9"/>
  <c r="F1716" i="9"/>
  <c r="AB1715" i="9"/>
  <c r="U1714" i="9"/>
  <c r="S1714" i="9"/>
  <c r="R1714" i="9"/>
  <c r="I1714" i="9"/>
  <c r="F1714" i="9"/>
  <c r="U1713" i="9"/>
  <c r="S1713" i="9"/>
  <c r="R1713" i="9"/>
  <c r="I1713" i="9"/>
  <c r="F1713" i="9"/>
  <c r="U1712" i="9"/>
  <c r="S1712" i="9"/>
  <c r="R1712" i="9"/>
  <c r="P1712" i="9"/>
  <c r="AB1712" i="9" s="1"/>
  <c r="I1712" i="9"/>
  <c r="H1712" i="9"/>
  <c r="F1712" i="9"/>
  <c r="U1711" i="9"/>
  <c r="V1711" i="9" s="1"/>
  <c r="S1711" i="9"/>
  <c r="R1711" i="9"/>
  <c r="P1711" i="9"/>
  <c r="AB1711" i="9" s="1"/>
  <c r="L1711" i="9"/>
  <c r="F1711" i="9"/>
  <c r="U1710" i="9"/>
  <c r="S1710" i="9"/>
  <c r="R1710" i="9"/>
  <c r="H1710" i="9"/>
  <c r="F1710" i="9"/>
  <c r="AB1709" i="9"/>
  <c r="U1708" i="9"/>
  <c r="S1708" i="9"/>
  <c r="R1708" i="9"/>
  <c r="T1708" i="9" s="1"/>
  <c r="I1708" i="9"/>
  <c r="F1708" i="9"/>
  <c r="U1707" i="9"/>
  <c r="S1707" i="9"/>
  <c r="R1707" i="9"/>
  <c r="I1707" i="9"/>
  <c r="F1707" i="9"/>
  <c r="U1706" i="9"/>
  <c r="S1706" i="9"/>
  <c r="R1706" i="9"/>
  <c r="I1706" i="9"/>
  <c r="F1706" i="9"/>
  <c r="U1705" i="9"/>
  <c r="S1705" i="9"/>
  <c r="R1705" i="9"/>
  <c r="I1705" i="9"/>
  <c r="F1705" i="9"/>
  <c r="U1704" i="9"/>
  <c r="S1704" i="9"/>
  <c r="R1704" i="9"/>
  <c r="I1704" i="9"/>
  <c r="F1704" i="9"/>
  <c r="U1703" i="9"/>
  <c r="S1703" i="9"/>
  <c r="R1703" i="9"/>
  <c r="I1703" i="9"/>
  <c r="F1703" i="9"/>
  <c r="U1702" i="9"/>
  <c r="S1702" i="9"/>
  <c r="R1702" i="9"/>
  <c r="I1702" i="9"/>
  <c r="F1702" i="9"/>
  <c r="AB1701" i="9"/>
  <c r="U1700" i="9"/>
  <c r="S1700" i="9"/>
  <c r="R1700" i="9"/>
  <c r="T1700" i="9" s="1"/>
  <c r="P1700" i="9"/>
  <c r="AB1700" i="9" s="1"/>
  <c r="H1700" i="9"/>
  <c r="I1700" i="9"/>
  <c r="F1700" i="9"/>
  <c r="U1699" i="9"/>
  <c r="T1699" i="9"/>
  <c r="S1699" i="9"/>
  <c r="R1699" i="9"/>
  <c r="I1699" i="9"/>
  <c r="F1699" i="9"/>
  <c r="U1698" i="9"/>
  <c r="S1698" i="9"/>
  <c r="R1698" i="9"/>
  <c r="I1698" i="9"/>
  <c r="F1698" i="9"/>
  <c r="U1697" i="9"/>
  <c r="S1697" i="9"/>
  <c r="R1697" i="9"/>
  <c r="P1697" i="9"/>
  <c r="AB1697" i="9" s="1"/>
  <c r="I1697" i="9"/>
  <c r="H1697" i="9"/>
  <c r="F1697" i="9"/>
  <c r="U1696" i="9"/>
  <c r="S1696" i="9"/>
  <c r="R1696" i="9"/>
  <c r="I1696" i="9"/>
  <c r="F1696" i="9"/>
  <c r="AB1695" i="9"/>
  <c r="U1694" i="9"/>
  <c r="S1694" i="9"/>
  <c r="T1694" i="9" s="1"/>
  <c r="R1694" i="9"/>
  <c r="H1694" i="9"/>
  <c r="F1694" i="9"/>
  <c r="U1693" i="9"/>
  <c r="S1693" i="9"/>
  <c r="R1693" i="9"/>
  <c r="I1693" i="9"/>
  <c r="H1693" i="9"/>
  <c r="F1693" i="9"/>
  <c r="U1692" i="9"/>
  <c r="S1692" i="9"/>
  <c r="R1692" i="9"/>
  <c r="I1692" i="9"/>
  <c r="H1692" i="9"/>
  <c r="F1692" i="9"/>
  <c r="U1691" i="9"/>
  <c r="S1691" i="9"/>
  <c r="R1691" i="9"/>
  <c r="H1691" i="9"/>
  <c r="F1691" i="9"/>
  <c r="U1690" i="9"/>
  <c r="S1690" i="9"/>
  <c r="R1690" i="9"/>
  <c r="I1690" i="9"/>
  <c r="H1690" i="9"/>
  <c r="F1690" i="9"/>
  <c r="U1689" i="9"/>
  <c r="S1689" i="9"/>
  <c r="R1689" i="9"/>
  <c r="I1689" i="9"/>
  <c r="H1689" i="9"/>
  <c r="F1689" i="9"/>
  <c r="U1688" i="9"/>
  <c r="S1688" i="9"/>
  <c r="R1688" i="9"/>
  <c r="H1688" i="9"/>
  <c r="F1688" i="9"/>
  <c r="U1687" i="9"/>
  <c r="S1687" i="9"/>
  <c r="R1687" i="9"/>
  <c r="I1687" i="9"/>
  <c r="H1687" i="9"/>
  <c r="F1687" i="9"/>
  <c r="U1686" i="9"/>
  <c r="S1686" i="9"/>
  <c r="R1686" i="9"/>
  <c r="I1686" i="9"/>
  <c r="H1686" i="9"/>
  <c r="F1686" i="9"/>
  <c r="U1685" i="9"/>
  <c r="S1685" i="9"/>
  <c r="R1685" i="9"/>
  <c r="H1685" i="9"/>
  <c r="F1685" i="9"/>
  <c r="U1684" i="9"/>
  <c r="S1684" i="9"/>
  <c r="R1684" i="9"/>
  <c r="I1684" i="9"/>
  <c r="H1684" i="9"/>
  <c r="F1684" i="9"/>
  <c r="U1683" i="9"/>
  <c r="S1683" i="9"/>
  <c r="R1683" i="9"/>
  <c r="T1683" i="9" s="1"/>
  <c r="V1683" i="9" s="1"/>
  <c r="I1683" i="9"/>
  <c r="H1683" i="9"/>
  <c r="F1683" i="9"/>
  <c r="U1682" i="9"/>
  <c r="S1682" i="9"/>
  <c r="T1682" i="9" s="1"/>
  <c r="R1682" i="9"/>
  <c r="H1682" i="9"/>
  <c r="F1682" i="9"/>
  <c r="U1681" i="9"/>
  <c r="S1681" i="9"/>
  <c r="R1681" i="9"/>
  <c r="I1681" i="9"/>
  <c r="H1681" i="9"/>
  <c r="F1681" i="9"/>
  <c r="U1680" i="9"/>
  <c r="S1680" i="9"/>
  <c r="R1680" i="9"/>
  <c r="I1680" i="9"/>
  <c r="H1680" i="9"/>
  <c r="F1680" i="9"/>
  <c r="U1679" i="9"/>
  <c r="S1679" i="9"/>
  <c r="R1679" i="9"/>
  <c r="H1679" i="9"/>
  <c r="F1679" i="9"/>
  <c r="U1678" i="9"/>
  <c r="S1678" i="9"/>
  <c r="R1678" i="9"/>
  <c r="I1678" i="9"/>
  <c r="H1678" i="9"/>
  <c r="F1678" i="9"/>
  <c r="U1677" i="9"/>
  <c r="S1677" i="9"/>
  <c r="R1677" i="9"/>
  <c r="T1677" i="9" s="1"/>
  <c r="V1677" i="9" s="1"/>
  <c r="I1677" i="9"/>
  <c r="H1677" i="9"/>
  <c r="F1677" i="9"/>
  <c r="U1676" i="9"/>
  <c r="S1676" i="9"/>
  <c r="R1676" i="9"/>
  <c r="H1676" i="9"/>
  <c r="F1676" i="9"/>
  <c r="U1675" i="9"/>
  <c r="S1675" i="9"/>
  <c r="R1675" i="9"/>
  <c r="I1675" i="9"/>
  <c r="H1675" i="9"/>
  <c r="F1675" i="9"/>
  <c r="U1674" i="9"/>
  <c r="S1674" i="9"/>
  <c r="R1674" i="9"/>
  <c r="I1674" i="9"/>
  <c r="H1674" i="9"/>
  <c r="F1674" i="9"/>
  <c r="U1673" i="9"/>
  <c r="S1673" i="9"/>
  <c r="R1673" i="9"/>
  <c r="H1673" i="9"/>
  <c r="F1673" i="9"/>
  <c r="U1672" i="9"/>
  <c r="S1672" i="9"/>
  <c r="R1672" i="9"/>
  <c r="I1672" i="9"/>
  <c r="H1672" i="9"/>
  <c r="F1672" i="9"/>
  <c r="U1671" i="9"/>
  <c r="S1671" i="9"/>
  <c r="R1671" i="9"/>
  <c r="T1671" i="9" s="1"/>
  <c r="V1671" i="9" s="1"/>
  <c r="I1671" i="9"/>
  <c r="H1671" i="9"/>
  <c r="F1671" i="9"/>
  <c r="U1670" i="9"/>
  <c r="S1670" i="9"/>
  <c r="R1670" i="9"/>
  <c r="H1670" i="9"/>
  <c r="F1670" i="9"/>
  <c r="AB1669" i="9"/>
  <c r="U1668" i="9"/>
  <c r="S1668" i="9"/>
  <c r="R1668" i="9"/>
  <c r="I1668" i="9"/>
  <c r="F1668" i="9"/>
  <c r="U1667" i="9"/>
  <c r="S1667" i="9"/>
  <c r="R1667" i="9"/>
  <c r="I1667" i="9"/>
  <c r="F1667" i="9"/>
  <c r="U1666" i="9"/>
  <c r="S1666" i="9"/>
  <c r="R1666" i="9"/>
  <c r="T1666" i="9" s="1"/>
  <c r="I1666" i="9"/>
  <c r="F1666" i="9"/>
  <c r="U1665" i="9"/>
  <c r="S1665" i="9"/>
  <c r="R1665" i="9"/>
  <c r="T1665" i="9" s="1"/>
  <c r="I1665" i="9"/>
  <c r="F1665" i="9"/>
  <c r="U1664" i="9"/>
  <c r="S1664" i="9"/>
  <c r="R1664" i="9"/>
  <c r="I1664" i="9"/>
  <c r="H1664" i="9"/>
  <c r="F1664" i="9"/>
  <c r="U1663" i="9"/>
  <c r="S1663" i="9"/>
  <c r="R1663" i="9"/>
  <c r="I1663" i="9"/>
  <c r="F1663" i="9"/>
  <c r="U1662" i="9"/>
  <c r="S1662" i="9"/>
  <c r="R1662" i="9"/>
  <c r="I1662" i="9"/>
  <c r="F1662" i="9"/>
  <c r="U1661" i="9"/>
  <c r="S1661" i="9"/>
  <c r="R1661" i="9"/>
  <c r="I1661" i="9"/>
  <c r="H1661" i="9"/>
  <c r="F1661" i="9"/>
  <c r="AB1660" i="9"/>
  <c r="U1659" i="9"/>
  <c r="S1659" i="9"/>
  <c r="R1659" i="9"/>
  <c r="T1659" i="9" s="1"/>
  <c r="V1659" i="9" s="1"/>
  <c r="I1659" i="9"/>
  <c r="H1659" i="9"/>
  <c r="F1659" i="9"/>
  <c r="U1658" i="9"/>
  <c r="S1658" i="9"/>
  <c r="T1658" i="9" s="1"/>
  <c r="R1658" i="9"/>
  <c r="H1658" i="9"/>
  <c r="F1658" i="9"/>
  <c r="AB1657" i="9"/>
  <c r="U1656" i="9"/>
  <c r="S1656" i="9"/>
  <c r="R1656" i="9"/>
  <c r="T1656" i="9" s="1"/>
  <c r="P1656" i="9"/>
  <c r="AB1656" i="9" s="1"/>
  <c r="I1656" i="9"/>
  <c r="F1656" i="9"/>
  <c r="U1655" i="9"/>
  <c r="S1655" i="9"/>
  <c r="R1655" i="9"/>
  <c r="I1655" i="9"/>
  <c r="P1655" i="9"/>
  <c r="AB1655" i="9" s="1"/>
  <c r="F1655" i="9"/>
  <c r="U1654" i="9"/>
  <c r="S1654" i="9"/>
  <c r="R1654" i="9"/>
  <c r="T1654" i="9" s="1"/>
  <c r="V1654" i="9" s="1"/>
  <c r="H1654" i="9"/>
  <c r="F1654" i="9"/>
  <c r="U1653" i="9"/>
  <c r="S1653" i="9"/>
  <c r="R1653" i="9"/>
  <c r="P1653" i="9"/>
  <c r="AB1653" i="9" s="1"/>
  <c r="I1653" i="9"/>
  <c r="F1653" i="9"/>
  <c r="U1652" i="9"/>
  <c r="S1652" i="9"/>
  <c r="R1652" i="9"/>
  <c r="T1652" i="9" s="1"/>
  <c r="P1652" i="9"/>
  <c r="AB1652" i="9" s="1"/>
  <c r="I1652" i="9"/>
  <c r="F1652" i="9"/>
  <c r="U1651" i="9"/>
  <c r="S1651" i="9"/>
  <c r="R1651" i="9"/>
  <c r="P1651" i="9"/>
  <c r="AB1651" i="9" s="1"/>
  <c r="H1651" i="9"/>
  <c r="I1651" i="9"/>
  <c r="F1651" i="9"/>
  <c r="U1650" i="9"/>
  <c r="S1650" i="9"/>
  <c r="R1650" i="9"/>
  <c r="I1650" i="9"/>
  <c r="H1650" i="9"/>
  <c r="F1650" i="9"/>
  <c r="U1649" i="9"/>
  <c r="S1649" i="9"/>
  <c r="R1649" i="9"/>
  <c r="P1649" i="9"/>
  <c r="AB1649" i="9" s="1"/>
  <c r="H1649" i="9"/>
  <c r="F1649" i="9"/>
  <c r="U1648" i="9"/>
  <c r="S1648" i="9"/>
  <c r="R1648" i="9"/>
  <c r="P1648" i="9"/>
  <c r="AB1648" i="9" s="1"/>
  <c r="H1648" i="9"/>
  <c r="F1648" i="9"/>
  <c r="AB1647" i="9"/>
  <c r="U1646" i="9"/>
  <c r="S1646" i="9"/>
  <c r="R1646" i="9"/>
  <c r="P1646" i="9"/>
  <c r="AB1646" i="9" s="1"/>
  <c r="H1646" i="9"/>
  <c r="F1646" i="9"/>
  <c r="U1645" i="9"/>
  <c r="S1645" i="9"/>
  <c r="T1645" i="9" s="1"/>
  <c r="R1645" i="9"/>
  <c r="I1645" i="9"/>
  <c r="F1645" i="9"/>
  <c r="U1644" i="9"/>
  <c r="S1644" i="9"/>
  <c r="R1644" i="9"/>
  <c r="I1644" i="9"/>
  <c r="F1644" i="9"/>
  <c r="U1643" i="9"/>
  <c r="S1643" i="9"/>
  <c r="R1643" i="9"/>
  <c r="I1643" i="9"/>
  <c r="F1643" i="9"/>
  <c r="U1642" i="9"/>
  <c r="S1642" i="9"/>
  <c r="R1642" i="9"/>
  <c r="T1642" i="9" s="1"/>
  <c r="V1642" i="9" s="1"/>
  <c r="I1642" i="9"/>
  <c r="F1642" i="9"/>
  <c r="U1641" i="9"/>
  <c r="S1641" i="9"/>
  <c r="R1641" i="9"/>
  <c r="I1641" i="9"/>
  <c r="F1641" i="9"/>
  <c r="U1640" i="9"/>
  <c r="S1640" i="9"/>
  <c r="R1640" i="9"/>
  <c r="P1640" i="9"/>
  <c r="AB1640" i="9" s="1"/>
  <c r="I1640" i="9"/>
  <c r="H1640" i="9"/>
  <c r="F1640" i="9"/>
  <c r="U1639" i="9"/>
  <c r="S1639" i="9"/>
  <c r="R1639" i="9"/>
  <c r="I1639" i="9"/>
  <c r="F1639" i="9"/>
  <c r="U1638" i="9"/>
  <c r="S1638" i="9"/>
  <c r="R1638" i="9"/>
  <c r="I1638" i="9"/>
  <c r="F1638" i="9"/>
  <c r="U1637" i="9"/>
  <c r="S1637" i="9"/>
  <c r="R1637" i="9"/>
  <c r="H1637" i="9"/>
  <c r="I1637" i="9"/>
  <c r="F1637" i="9"/>
  <c r="AB1636" i="9"/>
  <c r="U1635" i="9"/>
  <c r="S1635" i="9"/>
  <c r="R1635" i="9"/>
  <c r="I1635" i="9"/>
  <c r="F1635" i="9"/>
  <c r="U1634" i="9"/>
  <c r="S1634" i="9"/>
  <c r="R1634" i="9"/>
  <c r="I1634" i="9"/>
  <c r="F1634" i="9"/>
  <c r="U1633" i="9"/>
  <c r="S1633" i="9"/>
  <c r="R1633" i="9"/>
  <c r="P1633" i="9"/>
  <c r="AB1633" i="9" s="1"/>
  <c r="I1633" i="9"/>
  <c r="F1633" i="9"/>
  <c r="U1632" i="9"/>
  <c r="S1632" i="9"/>
  <c r="T1632" i="9" s="1"/>
  <c r="R1632" i="9"/>
  <c r="P1632" i="9"/>
  <c r="AB1632" i="9" s="1"/>
  <c r="I1632" i="9"/>
  <c r="F1632" i="9"/>
  <c r="U1631" i="9"/>
  <c r="S1631" i="9"/>
  <c r="R1631" i="9"/>
  <c r="P1631" i="9"/>
  <c r="AB1631" i="9" s="1"/>
  <c r="H1631" i="9"/>
  <c r="F1631" i="9"/>
  <c r="U1630" i="9"/>
  <c r="S1630" i="9"/>
  <c r="R1630" i="9"/>
  <c r="T1630" i="9" s="1"/>
  <c r="I1630" i="9"/>
  <c r="F1630" i="9"/>
  <c r="U1629" i="9"/>
  <c r="S1629" i="9"/>
  <c r="R1629" i="9"/>
  <c r="I1629" i="9"/>
  <c r="F1629" i="9"/>
  <c r="U1628" i="9"/>
  <c r="S1628" i="9"/>
  <c r="R1628" i="9"/>
  <c r="I1628" i="9"/>
  <c r="F1628" i="9"/>
  <c r="U1627" i="9"/>
  <c r="S1627" i="9"/>
  <c r="R1627" i="9"/>
  <c r="I1627" i="9"/>
  <c r="F1627" i="9"/>
  <c r="AB1626" i="9"/>
  <c r="AB1625" i="9"/>
  <c r="U1624" i="9"/>
  <c r="S1624" i="9"/>
  <c r="R1624" i="9"/>
  <c r="P1624" i="9"/>
  <c r="AB1624" i="9" s="1"/>
  <c r="I1624" i="9"/>
  <c r="F1624" i="9"/>
  <c r="U1623" i="9"/>
  <c r="S1623" i="9"/>
  <c r="R1623" i="9"/>
  <c r="P1623" i="9"/>
  <c r="AB1623" i="9" s="1"/>
  <c r="I1623" i="9"/>
  <c r="F1623" i="9"/>
  <c r="U1622" i="9"/>
  <c r="S1622" i="9"/>
  <c r="R1622" i="9"/>
  <c r="P1622" i="9"/>
  <c r="AB1622" i="9" s="1"/>
  <c r="I1622" i="9"/>
  <c r="H1622" i="9"/>
  <c r="J1622" i="9" s="1"/>
  <c r="L1622" i="9" s="1"/>
  <c r="F1622" i="9"/>
  <c r="U1621" i="9"/>
  <c r="S1621" i="9"/>
  <c r="R1621" i="9"/>
  <c r="P1621" i="9"/>
  <c r="AB1621" i="9" s="1"/>
  <c r="I1621" i="9"/>
  <c r="H1621" i="9"/>
  <c r="F1621" i="9"/>
  <c r="AB1620" i="9"/>
  <c r="U1619" i="9"/>
  <c r="S1619" i="9"/>
  <c r="R1619" i="9"/>
  <c r="I1619" i="9"/>
  <c r="H1619" i="9"/>
  <c r="F1619" i="9"/>
  <c r="U1618" i="9"/>
  <c r="S1618" i="9"/>
  <c r="T1618" i="9" s="1"/>
  <c r="R1618" i="9"/>
  <c r="H1618" i="9"/>
  <c r="F1618" i="9"/>
  <c r="U1617" i="9"/>
  <c r="S1617" i="9"/>
  <c r="R1617" i="9"/>
  <c r="P1617" i="9"/>
  <c r="AB1617" i="9" s="1"/>
  <c r="I1617" i="9"/>
  <c r="H1617" i="9"/>
  <c r="F1617" i="9"/>
  <c r="U1616" i="9"/>
  <c r="S1616" i="9"/>
  <c r="R1616" i="9"/>
  <c r="I1616" i="9"/>
  <c r="H1616" i="9"/>
  <c r="F1616" i="9"/>
  <c r="AB1615" i="9"/>
  <c r="U1614" i="9"/>
  <c r="S1614" i="9"/>
  <c r="R1614" i="9"/>
  <c r="I1614" i="9"/>
  <c r="F1614" i="9"/>
  <c r="U1613" i="9"/>
  <c r="S1613" i="9"/>
  <c r="R1613" i="9"/>
  <c r="P1613" i="9"/>
  <c r="AB1613" i="9" s="1"/>
  <c r="I1613" i="9"/>
  <c r="F1613" i="9"/>
  <c r="U1612" i="9"/>
  <c r="S1612" i="9"/>
  <c r="T1612" i="9" s="1"/>
  <c r="V1612" i="9" s="1"/>
  <c r="R1612" i="9"/>
  <c r="I1612" i="9"/>
  <c r="F1612" i="9"/>
  <c r="U1611" i="9"/>
  <c r="S1611" i="9"/>
  <c r="T1611" i="9" s="1"/>
  <c r="R1611" i="9"/>
  <c r="I1611" i="9"/>
  <c r="F1611" i="9"/>
  <c r="U1610" i="9"/>
  <c r="S1610" i="9"/>
  <c r="R1610" i="9"/>
  <c r="I1610" i="9"/>
  <c r="F1610" i="9"/>
  <c r="U1609" i="9"/>
  <c r="S1609" i="9"/>
  <c r="R1609" i="9"/>
  <c r="I1609" i="9"/>
  <c r="H1609" i="9"/>
  <c r="F1609" i="9"/>
  <c r="U1608" i="9"/>
  <c r="S1608" i="9"/>
  <c r="R1608" i="9"/>
  <c r="I1608" i="9"/>
  <c r="F1608" i="9"/>
  <c r="U1607" i="9"/>
  <c r="S1607" i="9"/>
  <c r="R1607" i="9"/>
  <c r="I1607" i="9"/>
  <c r="F1607" i="9"/>
  <c r="U1606" i="9"/>
  <c r="S1606" i="9"/>
  <c r="R1606" i="9"/>
  <c r="H1606" i="9"/>
  <c r="F1606" i="9"/>
  <c r="U1605" i="9"/>
  <c r="T1605" i="9"/>
  <c r="V1605" i="9" s="1"/>
  <c r="S1605" i="9"/>
  <c r="R1605" i="9"/>
  <c r="I1605" i="9"/>
  <c r="F1605" i="9"/>
  <c r="U1604" i="9"/>
  <c r="S1604" i="9"/>
  <c r="R1604" i="9"/>
  <c r="I1604" i="9"/>
  <c r="F1604" i="9"/>
  <c r="U1603" i="9"/>
  <c r="S1603" i="9"/>
  <c r="R1603" i="9"/>
  <c r="I1603" i="9"/>
  <c r="P1603" i="9"/>
  <c r="AB1603" i="9" s="1"/>
  <c r="F1603" i="9"/>
  <c r="AB1602" i="9"/>
  <c r="U1601" i="9"/>
  <c r="S1601" i="9"/>
  <c r="R1601" i="9"/>
  <c r="I1601" i="9"/>
  <c r="P1601" i="9"/>
  <c r="AB1601" i="9" s="1"/>
  <c r="F1601" i="9"/>
  <c r="U1600" i="9"/>
  <c r="S1600" i="9"/>
  <c r="R1600" i="9"/>
  <c r="P1600" i="9"/>
  <c r="AB1600" i="9" s="1"/>
  <c r="H1600" i="9"/>
  <c r="F1600" i="9"/>
  <c r="U1599" i="9"/>
  <c r="S1599" i="9"/>
  <c r="R1599" i="9"/>
  <c r="P1599" i="9"/>
  <c r="AB1599" i="9" s="1"/>
  <c r="I1599" i="9"/>
  <c r="H1599" i="9"/>
  <c r="F1599" i="9"/>
  <c r="U1598" i="9"/>
  <c r="S1598" i="9"/>
  <c r="R1598" i="9"/>
  <c r="I1598" i="9"/>
  <c r="F1598" i="9"/>
  <c r="U1597" i="9"/>
  <c r="S1597" i="9"/>
  <c r="R1597" i="9"/>
  <c r="I1597" i="9"/>
  <c r="F1597" i="9"/>
  <c r="U1596" i="9"/>
  <c r="S1596" i="9"/>
  <c r="R1596" i="9"/>
  <c r="I1596" i="9"/>
  <c r="F1596" i="9"/>
  <c r="U1595" i="9"/>
  <c r="S1595" i="9"/>
  <c r="T1595" i="9" s="1"/>
  <c r="V1595" i="9" s="1"/>
  <c r="R1595" i="9"/>
  <c r="I1595" i="9"/>
  <c r="F1595" i="9"/>
  <c r="U1594" i="9"/>
  <c r="S1594" i="9"/>
  <c r="R1594" i="9"/>
  <c r="I1594" i="9"/>
  <c r="F1594" i="9"/>
  <c r="AB1593" i="9"/>
  <c r="U1592" i="9"/>
  <c r="S1592" i="9"/>
  <c r="R1592" i="9"/>
  <c r="T1592" i="9" s="1"/>
  <c r="V1592" i="9" s="1"/>
  <c r="P1592" i="9"/>
  <c r="AB1592" i="9" s="1"/>
  <c r="I1592" i="9"/>
  <c r="H1592" i="9"/>
  <c r="F1592" i="9"/>
  <c r="U1591" i="9"/>
  <c r="S1591" i="9"/>
  <c r="R1591" i="9"/>
  <c r="I1591" i="9"/>
  <c r="H1591" i="9"/>
  <c r="F1591" i="9"/>
  <c r="AB1590" i="9"/>
  <c r="U1589" i="9"/>
  <c r="T1589" i="9"/>
  <c r="S1589" i="9"/>
  <c r="R1589" i="9"/>
  <c r="I1589" i="9"/>
  <c r="F1589" i="9"/>
  <c r="U1588" i="9"/>
  <c r="S1588" i="9"/>
  <c r="R1588" i="9"/>
  <c r="I1588" i="9"/>
  <c r="F1588" i="9"/>
  <c r="U1587" i="9"/>
  <c r="S1587" i="9"/>
  <c r="R1587" i="9"/>
  <c r="I1587" i="9"/>
  <c r="H1587" i="9"/>
  <c r="F1587" i="9"/>
  <c r="U1586" i="9"/>
  <c r="S1586" i="9"/>
  <c r="R1586" i="9"/>
  <c r="I1586" i="9"/>
  <c r="F1586" i="9"/>
  <c r="U1585" i="9"/>
  <c r="S1585" i="9"/>
  <c r="R1585" i="9"/>
  <c r="P1585" i="9"/>
  <c r="AB1585" i="9" s="1"/>
  <c r="I1585" i="9"/>
  <c r="F1585" i="9"/>
  <c r="U1584" i="9"/>
  <c r="S1584" i="9"/>
  <c r="R1584" i="9"/>
  <c r="P1584" i="9"/>
  <c r="AB1584" i="9" s="1"/>
  <c r="I1584" i="9"/>
  <c r="H1584" i="9"/>
  <c r="F1584" i="9"/>
  <c r="U1583" i="9"/>
  <c r="S1583" i="9"/>
  <c r="R1583" i="9"/>
  <c r="I1583" i="9"/>
  <c r="F1583" i="9"/>
  <c r="U1582" i="9"/>
  <c r="S1582" i="9"/>
  <c r="R1582" i="9"/>
  <c r="I1582" i="9"/>
  <c r="F1582" i="9"/>
  <c r="U1581" i="9"/>
  <c r="S1581" i="9"/>
  <c r="R1581" i="9"/>
  <c r="I1581" i="9"/>
  <c r="F1581" i="9"/>
  <c r="U1580" i="9"/>
  <c r="S1580" i="9"/>
  <c r="R1580" i="9"/>
  <c r="I1580" i="9"/>
  <c r="F1580" i="9"/>
  <c r="AB1579" i="9"/>
  <c r="AB1578" i="9"/>
  <c r="U1577" i="9"/>
  <c r="S1577" i="9"/>
  <c r="T1577" i="9" s="1"/>
  <c r="R1577" i="9"/>
  <c r="I1577" i="9"/>
  <c r="F1577" i="9"/>
  <c r="AB1576" i="9"/>
  <c r="U1575" i="9"/>
  <c r="S1575" i="9"/>
  <c r="R1575" i="9"/>
  <c r="I1575" i="9"/>
  <c r="P1575" i="9"/>
  <c r="AB1575" i="9" s="1"/>
  <c r="F1575" i="9"/>
  <c r="U1574" i="9"/>
  <c r="S1574" i="9"/>
  <c r="R1574" i="9"/>
  <c r="T1574" i="9" s="1"/>
  <c r="I1574" i="9"/>
  <c r="F1574" i="9"/>
  <c r="U1573" i="9"/>
  <c r="S1573" i="9"/>
  <c r="R1573" i="9"/>
  <c r="T1573" i="9" s="1"/>
  <c r="V1573" i="9" s="1"/>
  <c r="I1573" i="9"/>
  <c r="H1573" i="9"/>
  <c r="F1573" i="9"/>
  <c r="U1572" i="9"/>
  <c r="T1572" i="9"/>
  <c r="S1572" i="9"/>
  <c r="R1572" i="9"/>
  <c r="I1572" i="9"/>
  <c r="F1572" i="9"/>
  <c r="AB1571" i="9"/>
  <c r="U1570" i="9"/>
  <c r="S1570" i="9"/>
  <c r="R1570" i="9"/>
  <c r="I1570" i="9"/>
  <c r="F1570" i="9"/>
  <c r="U1569" i="9"/>
  <c r="S1569" i="9"/>
  <c r="R1569" i="9"/>
  <c r="I1569" i="9"/>
  <c r="P1569" i="9"/>
  <c r="AB1569" i="9" s="1"/>
  <c r="F1569" i="9"/>
  <c r="U1568" i="9"/>
  <c r="S1568" i="9"/>
  <c r="R1568" i="9"/>
  <c r="I1568" i="9"/>
  <c r="F1568" i="9"/>
  <c r="U1567" i="9"/>
  <c r="S1567" i="9"/>
  <c r="R1567" i="9"/>
  <c r="I1567" i="9"/>
  <c r="P1567" i="9"/>
  <c r="AB1567" i="9" s="1"/>
  <c r="F1567" i="9"/>
  <c r="U1566" i="9"/>
  <c r="S1566" i="9"/>
  <c r="R1566" i="9"/>
  <c r="T1566" i="9" s="1"/>
  <c r="P1566" i="9"/>
  <c r="AB1566" i="9" s="1"/>
  <c r="H1566" i="9"/>
  <c r="I1566" i="9"/>
  <c r="F1566" i="9"/>
  <c r="AB1565" i="9"/>
  <c r="AB1564" i="9"/>
  <c r="P1563" i="9"/>
  <c r="AB1563" i="9" s="1"/>
  <c r="F1563" i="9"/>
  <c r="U1562" i="9"/>
  <c r="S1562" i="9"/>
  <c r="R1562" i="9"/>
  <c r="P1562" i="9"/>
  <c r="AB1562" i="9" s="1"/>
  <c r="I1562" i="9"/>
  <c r="H1562" i="9"/>
  <c r="F1562" i="9"/>
  <c r="U1561" i="9"/>
  <c r="S1561" i="9"/>
  <c r="R1561" i="9"/>
  <c r="I1561" i="9"/>
  <c r="F1561" i="9"/>
  <c r="U1560" i="9"/>
  <c r="S1560" i="9"/>
  <c r="R1560" i="9"/>
  <c r="I1560" i="9"/>
  <c r="F1560" i="9"/>
  <c r="U1559" i="9"/>
  <c r="S1559" i="9"/>
  <c r="R1559" i="9"/>
  <c r="I1559" i="9"/>
  <c r="F1559" i="9"/>
  <c r="U1558" i="9"/>
  <c r="S1558" i="9"/>
  <c r="R1558" i="9"/>
  <c r="P1558" i="9"/>
  <c r="AB1558" i="9" s="1"/>
  <c r="I1558" i="9"/>
  <c r="F1558" i="9"/>
  <c r="U1557" i="9"/>
  <c r="S1557" i="9"/>
  <c r="R1557" i="9"/>
  <c r="P1557" i="9"/>
  <c r="AB1557" i="9" s="1"/>
  <c r="I1557" i="9"/>
  <c r="F1557" i="9"/>
  <c r="U1556" i="9"/>
  <c r="S1556" i="9"/>
  <c r="R1556" i="9"/>
  <c r="I1556" i="9"/>
  <c r="F1556" i="9"/>
  <c r="U1555" i="9"/>
  <c r="S1555" i="9"/>
  <c r="R1555" i="9"/>
  <c r="I1555" i="9"/>
  <c r="P1555" i="9"/>
  <c r="AB1555" i="9" s="1"/>
  <c r="F1555" i="9"/>
  <c r="U1554" i="9"/>
  <c r="S1554" i="9"/>
  <c r="R1554" i="9"/>
  <c r="P1554" i="9"/>
  <c r="AB1554" i="9" s="1"/>
  <c r="H1554" i="9"/>
  <c r="F1554" i="9"/>
  <c r="U1553" i="9"/>
  <c r="S1553" i="9"/>
  <c r="R1553" i="9"/>
  <c r="I1553" i="9"/>
  <c r="F1553" i="9"/>
  <c r="U1552" i="9"/>
  <c r="S1552" i="9"/>
  <c r="R1552" i="9"/>
  <c r="I1552" i="9"/>
  <c r="F1552" i="9"/>
  <c r="U1551" i="9"/>
  <c r="S1551" i="9"/>
  <c r="T1551" i="9" s="1"/>
  <c r="R1551" i="9"/>
  <c r="H1551" i="9"/>
  <c r="F1551" i="9"/>
  <c r="U1550" i="9"/>
  <c r="S1550" i="9"/>
  <c r="R1550" i="9"/>
  <c r="I1550" i="9"/>
  <c r="F1550" i="9"/>
  <c r="U1549" i="9"/>
  <c r="S1549" i="9"/>
  <c r="R1549" i="9"/>
  <c r="I1549" i="9"/>
  <c r="F1549" i="9"/>
  <c r="U1548" i="9"/>
  <c r="S1548" i="9"/>
  <c r="R1548" i="9"/>
  <c r="I1548" i="9"/>
  <c r="H1548" i="9"/>
  <c r="F1548" i="9"/>
  <c r="U1547" i="9"/>
  <c r="S1547" i="9"/>
  <c r="R1547" i="9"/>
  <c r="I1547" i="9"/>
  <c r="F1547" i="9"/>
  <c r="U1546" i="9"/>
  <c r="S1546" i="9"/>
  <c r="R1546" i="9"/>
  <c r="P1546" i="9"/>
  <c r="AB1546" i="9" s="1"/>
  <c r="I1546" i="9"/>
  <c r="F1546" i="9"/>
  <c r="U1545" i="9"/>
  <c r="S1545" i="9"/>
  <c r="R1545" i="9"/>
  <c r="I1545" i="9"/>
  <c r="P1545" i="9"/>
  <c r="AB1545" i="9" s="1"/>
  <c r="F1545" i="9"/>
  <c r="U1544" i="9"/>
  <c r="S1544" i="9"/>
  <c r="R1544" i="9"/>
  <c r="I1544" i="9"/>
  <c r="F1544" i="9"/>
  <c r="U1543" i="9"/>
  <c r="S1543" i="9"/>
  <c r="R1543" i="9"/>
  <c r="I1543" i="9"/>
  <c r="F1543" i="9"/>
  <c r="U1542" i="9"/>
  <c r="S1542" i="9"/>
  <c r="R1542" i="9"/>
  <c r="P1542" i="9"/>
  <c r="AB1542" i="9" s="1"/>
  <c r="H1542" i="9"/>
  <c r="F1542" i="9"/>
  <c r="U1541" i="9"/>
  <c r="T1541" i="9"/>
  <c r="S1541" i="9"/>
  <c r="R1541" i="9"/>
  <c r="I1541" i="9"/>
  <c r="F1541" i="9"/>
  <c r="U1540" i="9"/>
  <c r="S1540" i="9"/>
  <c r="R1540" i="9"/>
  <c r="I1540" i="9"/>
  <c r="F1540" i="9"/>
  <c r="U1539" i="9"/>
  <c r="S1539" i="9"/>
  <c r="R1539" i="9"/>
  <c r="H1539" i="9"/>
  <c r="I1539" i="9"/>
  <c r="F1539" i="9"/>
  <c r="U1538" i="9"/>
  <c r="S1538" i="9"/>
  <c r="R1538" i="9"/>
  <c r="I1538" i="9"/>
  <c r="F1538" i="9"/>
  <c r="U1537" i="9"/>
  <c r="S1537" i="9"/>
  <c r="R1537" i="9"/>
  <c r="I1537" i="9"/>
  <c r="F1537" i="9"/>
  <c r="U1536" i="9"/>
  <c r="S1536" i="9"/>
  <c r="T1536" i="9" s="1"/>
  <c r="R1536" i="9"/>
  <c r="I1536" i="9"/>
  <c r="H1536" i="9"/>
  <c r="F1536" i="9"/>
  <c r="U1535" i="9"/>
  <c r="S1535" i="9"/>
  <c r="R1535" i="9"/>
  <c r="H1535" i="9"/>
  <c r="F1535" i="9"/>
  <c r="U1534" i="9"/>
  <c r="S1534" i="9"/>
  <c r="R1534" i="9"/>
  <c r="T1534" i="9" s="1"/>
  <c r="P1534" i="9"/>
  <c r="AB1534" i="9" s="1"/>
  <c r="I1534" i="9"/>
  <c r="H1534" i="9"/>
  <c r="F1534" i="9"/>
  <c r="U1533" i="9"/>
  <c r="S1533" i="9"/>
  <c r="R1533" i="9"/>
  <c r="I1533" i="9"/>
  <c r="F1533" i="9"/>
  <c r="U1532" i="9"/>
  <c r="S1532" i="9"/>
  <c r="R1532" i="9"/>
  <c r="T1532" i="9" s="1"/>
  <c r="P1532" i="9"/>
  <c r="AB1532" i="9" s="1"/>
  <c r="I1532" i="9"/>
  <c r="J1532" i="9" s="1"/>
  <c r="L1532" i="9" s="1"/>
  <c r="H1532" i="9"/>
  <c r="F1532" i="9"/>
  <c r="AB1531" i="9"/>
  <c r="U1530" i="9"/>
  <c r="S1530" i="9"/>
  <c r="R1530" i="9"/>
  <c r="P1530" i="9"/>
  <c r="AB1530" i="9" s="1"/>
  <c r="I1530" i="9"/>
  <c r="F1530" i="9"/>
  <c r="U1529" i="9"/>
  <c r="S1529" i="9"/>
  <c r="R1529" i="9"/>
  <c r="P1529" i="9"/>
  <c r="AB1529" i="9" s="1"/>
  <c r="I1529" i="9"/>
  <c r="F1529" i="9"/>
  <c r="U1528" i="9"/>
  <c r="S1528" i="9"/>
  <c r="R1528" i="9"/>
  <c r="T1528" i="9" s="1"/>
  <c r="P1528" i="9"/>
  <c r="AB1528" i="9" s="1"/>
  <c r="I1528" i="9"/>
  <c r="H1528" i="9"/>
  <c r="F1528" i="9"/>
  <c r="U1527" i="9"/>
  <c r="S1527" i="9"/>
  <c r="R1527" i="9"/>
  <c r="P1527" i="9"/>
  <c r="AB1527" i="9" s="1"/>
  <c r="I1527" i="9"/>
  <c r="F1527" i="9"/>
  <c r="U1526" i="9"/>
  <c r="S1526" i="9"/>
  <c r="R1526" i="9"/>
  <c r="P1526" i="9"/>
  <c r="AB1526" i="9" s="1"/>
  <c r="I1526" i="9"/>
  <c r="H1526" i="9"/>
  <c r="F1526" i="9"/>
  <c r="AB1525" i="9"/>
  <c r="U1524" i="9"/>
  <c r="S1524" i="9"/>
  <c r="R1524" i="9"/>
  <c r="I1524" i="9"/>
  <c r="F1524" i="9"/>
  <c r="U1523" i="9"/>
  <c r="S1523" i="9"/>
  <c r="R1523" i="9"/>
  <c r="I1523" i="9"/>
  <c r="F1523" i="9"/>
  <c r="U1522" i="9"/>
  <c r="S1522" i="9"/>
  <c r="R1522" i="9"/>
  <c r="I1522" i="9"/>
  <c r="F1522" i="9"/>
  <c r="U1521" i="9"/>
  <c r="S1521" i="9"/>
  <c r="T1521" i="9" s="1"/>
  <c r="R1521" i="9"/>
  <c r="I1521" i="9"/>
  <c r="F1521" i="9"/>
  <c r="U1520" i="9"/>
  <c r="S1520" i="9"/>
  <c r="R1520" i="9"/>
  <c r="I1520" i="9"/>
  <c r="P1520" i="9"/>
  <c r="AB1520" i="9" s="1"/>
  <c r="F1520" i="9"/>
  <c r="U1519" i="9"/>
  <c r="S1519" i="9"/>
  <c r="R1519" i="9"/>
  <c r="I1519" i="9"/>
  <c r="H1519" i="9"/>
  <c r="F1519" i="9"/>
  <c r="U1518" i="9"/>
  <c r="S1518" i="9"/>
  <c r="R1518" i="9"/>
  <c r="I1518" i="9"/>
  <c r="F1518" i="9"/>
  <c r="U1517" i="9"/>
  <c r="S1517" i="9"/>
  <c r="R1517" i="9"/>
  <c r="P1517" i="9"/>
  <c r="AB1517" i="9" s="1"/>
  <c r="I1517" i="9"/>
  <c r="F1517" i="9"/>
  <c r="U1516" i="9"/>
  <c r="S1516" i="9"/>
  <c r="R1516" i="9"/>
  <c r="P1516" i="9"/>
  <c r="AB1516" i="9" s="1"/>
  <c r="I1516" i="9"/>
  <c r="H1516" i="9"/>
  <c r="F1516" i="9"/>
  <c r="U1515" i="9"/>
  <c r="S1515" i="9"/>
  <c r="R1515" i="9"/>
  <c r="I1515" i="9"/>
  <c r="F1515" i="9"/>
  <c r="U1514" i="9"/>
  <c r="S1514" i="9"/>
  <c r="R1514" i="9"/>
  <c r="I1514" i="9"/>
  <c r="F1514" i="9"/>
  <c r="U1513" i="9"/>
  <c r="S1513" i="9"/>
  <c r="R1513" i="9"/>
  <c r="I1513" i="9"/>
  <c r="F1513" i="9"/>
  <c r="U1512" i="9"/>
  <c r="V1512" i="9" s="1"/>
  <c r="S1512" i="9"/>
  <c r="R1512" i="9"/>
  <c r="L1512" i="9"/>
  <c r="F1512" i="9"/>
  <c r="U1511" i="9"/>
  <c r="S1511" i="9"/>
  <c r="R1511" i="9"/>
  <c r="I1511" i="9"/>
  <c r="F1511" i="9"/>
  <c r="U1510" i="9"/>
  <c r="S1510" i="9"/>
  <c r="R1510" i="9"/>
  <c r="P1510" i="9"/>
  <c r="AB1510" i="9" s="1"/>
  <c r="I1510" i="9"/>
  <c r="H1510" i="9"/>
  <c r="F1510" i="9"/>
  <c r="U1509" i="9"/>
  <c r="T1509" i="9"/>
  <c r="V1509" i="9" s="1"/>
  <c r="S1509" i="9"/>
  <c r="R1509" i="9"/>
  <c r="I1509" i="9"/>
  <c r="F1509" i="9"/>
  <c r="U1508" i="9"/>
  <c r="S1508" i="9"/>
  <c r="R1508" i="9"/>
  <c r="I1508" i="9"/>
  <c r="F1508" i="9"/>
  <c r="U1507" i="9"/>
  <c r="S1507" i="9"/>
  <c r="R1507" i="9"/>
  <c r="I1507" i="9"/>
  <c r="H1507" i="9"/>
  <c r="F1507" i="9"/>
  <c r="U1506" i="9"/>
  <c r="S1506" i="9"/>
  <c r="R1506" i="9"/>
  <c r="I1506" i="9"/>
  <c r="F1506" i="9"/>
  <c r="U1505" i="9"/>
  <c r="S1505" i="9"/>
  <c r="R1505" i="9"/>
  <c r="P1505" i="9"/>
  <c r="AB1505" i="9" s="1"/>
  <c r="I1505" i="9"/>
  <c r="F1505" i="9"/>
  <c r="AB1504" i="9"/>
  <c r="AB1503" i="9"/>
  <c r="U1502" i="9"/>
  <c r="S1502" i="9"/>
  <c r="R1502" i="9"/>
  <c r="I1502" i="9"/>
  <c r="F1502" i="9"/>
  <c r="U1501" i="9"/>
  <c r="S1501" i="9"/>
  <c r="R1501" i="9"/>
  <c r="I1501" i="9"/>
  <c r="F1501" i="9"/>
  <c r="U1500" i="9"/>
  <c r="S1500" i="9"/>
  <c r="T1500" i="9" s="1"/>
  <c r="V1500" i="9" s="1"/>
  <c r="R1500" i="9"/>
  <c r="I1500" i="9"/>
  <c r="F1500" i="9"/>
  <c r="U1499" i="9"/>
  <c r="S1499" i="9"/>
  <c r="R1499" i="9"/>
  <c r="I1499" i="9"/>
  <c r="F1499" i="9"/>
  <c r="U1498" i="9"/>
  <c r="S1498" i="9"/>
  <c r="R1498" i="9"/>
  <c r="T1498" i="9" s="1"/>
  <c r="H1498" i="9"/>
  <c r="I1498" i="9"/>
  <c r="F1498" i="9"/>
  <c r="U1497" i="9"/>
  <c r="S1497" i="9"/>
  <c r="R1497" i="9"/>
  <c r="I1497" i="9"/>
  <c r="F1497" i="9"/>
  <c r="U1496" i="9"/>
  <c r="S1496" i="9"/>
  <c r="R1496" i="9"/>
  <c r="I1496" i="9"/>
  <c r="F1496" i="9"/>
  <c r="AB1495" i="9"/>
  <c r="U1494" i="9"/>
  <c r="S1494" i="9"/>
  <c r="R1494" i="9"/>
  <c r="P1494" i="9"/>
  <c r="AB1494" i="9" s="1"/>
  <c r="I1494" i="9"/>
  <c r="H1494" i="9"/>
  <c r="J1494" i="9" s="1"/>
  <c r="F1494" i="9"/>
  <c r="AB1493" i="9"/>
  <c r="U1492" i="9"/>
  <c r="S1492" i="9"/>
  <c r="R1492" i="9"/>
  <c r="H1492" i="9"/>
  <c r="I1492" i="9"/>
  <c r="F1492" i="9"/>
  <c r="U1491" i="9"/>
  <c r="S1491" i="9"/>
  <c r="R1491" i="9"/>
  <c r="I1491" i="9"/>
  <c r="F1491" i="9"/>
  <c r="U1490" i="9"/>
  <c r="S1490" i="9"/>
  <c r="R1490" i="9"/>
  <c r="I1490" i="9"/>
  <c r="P1490" i="9"/>
  <c r="AB1490" i="9" s="1"/>
  <c r="F1490" i="9"/>
  <c r="U1489" i="9"/>
  <c r="S1489" i="9"/>
  <c r="R1489" i="9"/>
  <c r="P1489" i="9"/>
  <c r="AB1489" i="9" s="1"/>
  <c r="I1489" i="9"/>
  <c r="H1489" i="9"/>
  <c r="F1489" i="9"/>
  <c r="AB1488" i="9"/>
  <c r="AB1487" i="9"/>
  <c r="U1486" i="9"/>
  <c r="S1486" i="9"/>
  <c r="R1486" i="9"/>
  <c r="I1486" i="9"/>
  <c r="H1486" i="9"/>
  <c r="F1486" i="9"/>
  <c r="U1485" i="9"/>
  <c r="S1485" i="9"/>
  <c r="R1485" i="9"/>
  <c r="I1485" i="9"/>
  <c r="F1485" i="9"/>
  <c r="AB1484" i="9"/>
  <c r="U1483" i="9"/>
  <c r="S1483" i="9"/>
  <c r="R1483" i="9"/>
  <c r="I1483" i="9"/>
  <c r="H1483" i="9"/>
  <c r="F1483" i="9"/>
  <c r="U1482" i="9"/>
  <c r="S1482" i="9"/>
  <c r="R1482" i="9"/>
  <c r="T1482" i="9" s="1"/>
  <c r="V1482" i="9" s="1"/>
  <c r="P1482" i="9"/>
  <c r="AB1482" i="9" s="1"/>
  <c r="I1482" i="9"/>
  <c r="H1482" i="9"/>
  <c r="F1482" i="9"/>
  <c r="AB1481" i="9"/>
  <c r="U1480" i="9"/>
  <c r="S1480" i="9"/>
  <c r="R1480" i="9"/>
  <c r="I1480" i="9"/>
  <c r="F1480" i="9"/>
  <c r="U1479" i="9"/>
  <c r="S1479" i="9"/>
  <c r="R1479" i="9"/>
  <c r="P1479" i="9"/>
  <c r="AB1479" i="9" s="1"/>
  <c r="I1479" i="9"/>
  <c r="F1479" i="9"/>
  <c r="U1478" i="9"/>
  <c r="S1478" i="9"/>
  <c r="R1478" i="9"/>
  <c r="I1478" i="9"/>
  <c r="F1478" i="9"/>
  <c r="U1477" i="9"/>
  <c r="S1477" i="9"/>
  <c r="R1477" i="9"/>
  <c r="P1477" i="9"/>
  <c r="AB1477" i="9" s="1"/>
  <c r="I1477" i="9"/>
  <c r="F1477" i="9"/>
  <c r="AB1476" i="9"/>
  <c r="U1475" i="9"/>
  <c r="S1475" i="9"/>
  <c r="R1475" i="9"/>
  <c r="P1475" i="9"/>
  <c r="AB1475" i="9" s="1"/>
  <c r="I1475" i="9"/>
  <c r="F1475" i="9"/>
  <c r="U1474" i="9"/>
  <c r="S1474" i="9"/>
  <c r="R1474" i="9"/>
  <c r="P1474" i="9"/>
  <c r="AB1474" i="9" s="1"/>
  <c r="I1474" i="9"/>
  <c r="F1474" i="9"/>
  <c r="U1473" i="9"/>
  <c r="S1473" i="9"/>
  <c r="R1473" i="9"/>
  <c r="T1473" i="9" s="1"/>
  <c r="P1473" i="9"/>
  <c r="AB1473" i="9" s="1"/>
  <c r="I1473" i="9"/>
  <c r="F1473" i="9"/>
  <c r="U1472" i="9"/>
  <c r="S1472" i="9"/>
  <c r="R1472" i="9"/>
  <c r="P1472" i="9"/>
  <c r="AB1472" i="9" s="1"/>
  <c r="I1472" i="9"/>
  <c r="F1472" i="9"/>
  <c r="U1471" i="9"/>
  <c r="S1471" i="9"/>
  <c r="R1471" i="9"/>
  <c r="P1471" i="9"/>
  <c r="AB1471" i="9" s="1"/>
  <c r="H1471" i="9"/>
  <c r="I1471" i="9"/>
  <c r="F1471" i="9"/>
  <c r="U1470" i="9"/>
  <c r="S1470" i="9"/>
  <c r="R1470" i="9"/>
  <c r="P1470" i="9"/>
  <c r="AB1470" i="9" s="1"/>
  <c r="I1470" i="9"/>
  <c r="F1470" i="9"/>
  <c r="U1469" i="9"/>
  <c r="S1469" i="9"/>
  <c r="R1469" i="9"/>
  <c r="I1469" i="9"/>
  <c r="F1469" i="9"/>
  <c r="U1468" i="9"/>
  <c r="T1468" i="9"/>
  <c r="V1468" i="9" s="1"/>
  <c r="S1468" i="9"/>
  <c r="R1468" i="9"/>
  <c r="P1468" i="9"/>
  <c r="AB1468" i="9" s="1"/>
  <c r="I1468" i="9"/>
  <c r="F1468" i="9"/>
  <c r="AB1467" i="9"/>
  <c r="U1466" i="9"/>
  <c r="S1466" i="9"/>
  <c r="R1466" i="9"/>
  <c r="I1466" i="9"/>
  <c r="H1466" i="9"/>
  <c r="F1466" i="9"/>
  <c r="U1465" i="9"/>
  <c r="S1465" i="9"/>
  <c r="R1465" i="9"/>
  <c r="T1465" i="9" s="1"/>
  <c r="V1465" i="9" s="1"/>
  <c r="I1465" i="9"/>
  <c r="F1465" i="9"/>
  <c r="U1464" i="9"/>
  <c r="S1464" i="9"/>
  <c r="R1464" i="9"/>
  <c r="P1464" i="9"/>
  <c r="AB1464" i="9" s="1"/>
  <c r="H1464" i="9"/>
  <c r="I1464" i="9"/>
  <c r="F1464" i="9"/>
  <c r="U1463" i="9"/>
  <c r="S1463" i="9"/>
  <c r="R1463" i="9"/>
  <c r="I1463" i="9"/>
  <c r="F1463" i="9"/>
  <c r="U1462" i="9"/>
  <c r="S1462" i="9"/>
  <c r="R1462" i="9"/>
  <c r="I1462" i="9"/>
  <c r="H1462" i="9"/>
  <c r="F1462" i="9"/>
  <c r="U1461" i="9"/>
  <c r="S1461" i="9"/>
  <c r="R1461" i="9"/>
  <c r="T1461" i="9" s="1"/>
  <c r="P1461" i="9"/>
  <c r="AB1461" i="9" s="1"/>
  <c r="I1461" i="9"/>
  <c r="H1461" i="9"/>
  <c r="F1461" i="9"/>
  <c r="V1460" i="9"/>
  <c r="U1460" i="9"/>
  <c r="S1460" i="9"/>
  <c r="R1460" i="9"/>
  <c r="T1460" i="9" s="1"/>
  <c r="I1460" i="9"/>
  <c r="H1460" i="9"/>
  <c r="F1460" i="9"/>
  <c r="U1459" i="9"/>
  <c r="S1459" i="9"/>
  <c r="T1459" i="9" s="1"/>
  <c r="V1459" i="9" s="1"/>
  <c r="R1459" i="9"/>
  <c r="I1459" i="9"/>
  <c r="F1459" i="9"/>
  <c r="U1458" i="9"/>
  <c r="S1458" i="9"/>
  <c r="R1458" i="9"/>
  <c r="I1458" i="9"/>
  <c r="F1458" i="9"/>
  <c r="U1457" i="9"/>
  <c r="S1457" i="9"/>
  <c r="R1457" i="9"/>
  <c r="T1457" i="9" s="1"/>
  <c r="I1457" i="9"/>
  <c r="H1457" i="9"/>
  <c r="F1457" i="9"/>
  <c r="U1456" i="9"/>
  <c r="T1456" i="9"/>
  <c r="V1456" i="9" s="1"/>
  <c r="S1456" i="9"/>
  <c r="R1456" i="9"/>
  <c r="I1456" i="9"/>
  <c r="F1456" i="9"/>
  <c r="U1455" i="9"/>
  <c r="S1455" i="9"/>
  <c r="R1455" i="9"/>
  <c r="P1455" i="9"/>
  <c r="AB1455" i="9" s="1"/>
  <c r="H1455" i="9"/>
  <c r="F1455" i="9"/>
  <c r="U1454" i="9"/>
  <c r="S1454" i="9"/>
  <c r="R1454" i="9"/>
  <c r="I1454" i="9"/>
  <c r="F1454" i="9"/>
  <c r="U1453" i="9"/>
  <c r="S1453" i="9"/>
  <c r="T1453" i="9" s="1"/>
  <c r="R1453" i="9"/>
  <c r="I1453" i="9"/>
  <c r="P1453" i="9"/>
  <c r="AB1453" i="9" s="1"/>
  <c r="F1453" i="9"/>
  <c r="U1452" i="9"/>
  <c r="S1452" i="9"/>
  <c r="R1452" i="9"/>
  <c r="H1452" i="9"/>
  <c r="F1452" i="9"/>
  <c r="AB1451" i="9"/>
  <c r="AB1450" i="9"/>
  <c r="U1449" i="9"/>
  <c r="S1449" i="9"/>
  <c r="R1449" i="9"/>
  <c r="P1449" i="9"/>
  <c r="AB1449" i="9" s="1"/>
  <c r="I1449" i="9"/>
  <c r="F1449" i="9"/>
  <c r="AB1448" i="9"/>
  <c r="U1447" i="9"/>
  <c r="S1447" i="9"/>
  <c r="R1447" i="9"/>
  <c r="I1447" i="9"/>
  <c r="H1447" i="9"/>
  <c r="F1447" i="9"/>
  <c r="U1446" i="9"/>
  <c r="S1446" i="9"/>
  <c r="R1446" i="9"/>
  <c r="H1446" i="9"/>
  <c r="F1446" i="9"/>
  <c r="U1445" i="9"/>
  <c r="S1445" i="9"/>
  <c r="R1445" i="9"/>
  <c r="I1445" i="9"/>
  <c r="F1445" i="9"/>
  <c r="U1444" i="9"/>
  <c r="S1444" i="9"/>
  <c r="R1444" i="9"/>
  <c r="I1444" i="9"/>
  <c r="H1444" i="9"/>
  <c r="F1444" i="9"/>
  <c r="U1443" i="9"/>
  <c r="S1443" i="9"/>
  <c r="R1443" i="9"/>
  <c r="T1443" i="9" s="1"/>
  <c r="H1443" i="9"/>
  <c r="F1443" i="9"/>
  <c r="U1442" i="9"/>
  <c r="S1442" i="9"/>
  <c r="R1442" i="9"/>
  <c r="I1442" i="9"/>
  <c r="H1442" i="9"/>
  <c r="F1442" i="9"/>
  <c r="U1441" i="9"/>
  <c r="S1441" i="9"/>
  <c r="R1441" i="9"/>
  <c r="I1441" i="9"/>
  <c r="H1441" i="9"/>
  <c r="F1441" i="9"/>
  <c r="U1440" i="9"/>
  <c r="S1440" i="9"/>
  <c r="R1440" i="9"/>
  <c r="H1440" i="9"/>
  <c r="F1440" i="9"/>
  <c r="U1439" i="9"/>
  <c r="S1439" i="9"/>
  <c r="R1439" i="9"/>
  <c r="H1439" i="9"/>
  <c r="F1439" i="9"/>
  <c r="U1438" i="9"/>
  <c r="S1438" i="9"/>
  <c r="R1438" i="9"/>
  <c r="I1438" i="9"/>
  <c r="H1438" i="9"/>
  <c r="F1438" i="9"/>
  <c r="U1437" i="9"/>
  <c r="S1437" i="9"/>
  <c r="R1437" i="9"/>
  <c r="H1437" i="9"/>
  <c r="F1437" i="9"/>
  <c r="U1436" i="9"/>
  <c r="S1436" i="9"/>
  <c r="R1436" i="9"/>
  <c r="I1436" i="9"/>
  <c r="F1436" i="9"/>
  <c r="U1435" i="9"/>
  <c r="S1435" i="9"/>
  <c r="R1435" i="9"/>
  <c r="T1435" i="9" s="1"/>
  <c r="I1435" i="9"/>
  <c r="H1435" i="9"/>
  <c r="F1435" i="9"/>
  <c r="U1434" i="9"/>
  <c r="S1434" i="9"/>
  <c r="R1434" i="9"/>
  <c r="H1434" i="9"/>
  <c r="F1434" i="9"/>
  <c r="U1433" i="9"/>
  <c r="S1433" i="9"/>
  <c r="R1433" i="9"/>
  <c r="I1433" i="9"/>
  <c r="F1433" i="9"/>
  <c r="U1432" i="9"/>
  <c r="S1432" i="9"/>
  <c r="R1432" i="9"/>
  <c r="T1432" i="9" s="1"/>
  <c r="I1432" i="9"/>
  <c r="H1432" i="9"/>
  <c r="F1432" i="9"/>
  <c r="AB1431" i="9"/>
  <c r="U1430" i="9"/>
  <c r="S1430" i="9"/>
  <c r="R1430" i="9"/>
  <c r="P1430" i="9"/>
  <c r="AB1430" i="9" s="1"/>
  <c r="I1430" i="9"/>
  <c r="H1430" i="9"/>
  <c r="F1430" i="9"/>
  <c r="U1429" i="9"/>
  <c r="S1429" i="9"/>
  <c r="R1429" i="9"/>
  <c r="I1429" i="9"/>
  <c r="F1429" i="9"/>
  <c r="U1428" i="9"/>
  <c r="S1428" i="9"/>
  <c r="T1428" i="9" s="1"/>
  <c r="R1428" i="9"/>
  <c r="H1428" i="9"/>
  <c r="F1428" i="9"/>
  <c r="U1427" i="9"/>
  <c r="S1427" i="9"/>
  <c r="R1427" i="9"/>
  <c r="T1427" i="9" s="1"/>
  <c r="V1427" i="9" s="1"/>
  <c r="H1427" i="9"/>
  <c r="F1427" i="9"/>
  <c r="U1426" i="9"/>
  <c r="S1426" i="9"/>
  <c r="R1426" i="9"/>
  <c r="H1426" i="9"/>
  <c r="I1426" i="9"/>
  <c r="F1426" i="9"/>
  <c r="U1425" i="9"/>
  <c r="S1425" i="9"/>
  <c r="R1425" i="9"/>
  <c r="I1425" i="9"/>
  <c r="F1425" i="9"/>
  <c r="U1424" i="9"/>
  <c r="S1424" i="9"/>
  <c r="R1424" i="9"/>
  <c r="I1424" i="9"/>
  <c r="F1424" i="9"/>
  <c r="U1423" i="9"/>
  <c r="S1423" i="9"/>
  <c r="R1423" i="9"/>
  <c r="I1423" i="9"/>
  <c r="F1423" i="9"/>
  <c r="U1422" i="9"/>
  <c r="S1422" i="9"/>
  <c r="R1422" i="9"/>
  <c r="I1422" i="9"/>
  <c r="F1422" i="9"/>
  <c r="U1421" i="9"/>
  <c r="S1421" i="9"/>
  <c r="R1421" i="9"/>
  <c r="I1421" i="9"/>
  <c r="F1421" i="9"/>
  <c r="U1420" i="9"/>
  <c r="S1420" i="9"/>
  <c r="R1420" i="9"/>
  <c r="I1420" i="9"/>
  <c r="F1420" i="9"/>
  <c r="U1419" i="9"/>
  <c r="S1419" i="9"/>
  <c r="R1419" i="9"/>
  <c r="I1419" i="9"/>
  <c r="F1419" i="9"/>
  <c r="U1418" i="9"/>
  <c r="S1418" i="9"/>
  <c r="R1418" i="9"/>
  <c r="H1418" i="9"/>
  <c r="I1418" i="9"/>
  <c r="F1418" i="9"/>
  <c r="U1417" i="9"/>
  <c r="S1417" i="9"/>
  <c r="R1417" i="9"/>
  <c r="T1417" i="9" s="1"/>
  <c r="V1417" i="9" s="1"/>
  <c r="I1417" i="9"/>
  <c r="H1417" i="9"/>
  <c r="F1417" i="9"/>
  <c r="U1416" i="9"/>
  <c r="S1416" i="9"/>
  <c r="R1416" i="9"/>
  <c r="I1416" i="9"/>
  <c r="F1416" i="9"/>
  <c r="U1415" i="9"/>
  <c r="S1415" i="9"/>
  <c r="R1415" i="9"/>
  <c r="P1415" i="9"/>
  <c r="AB1415" i="9" s="1"/>
  <c r="I1415" i="9"/>
  <c r="H1415" i="9"/>
  <c r="F1415" i="9"/>
  <c r="U1414" i="9"/>
  <c r="S1414" i="9"/>
  <c r="R1414" i="9"/>
  <c r="I1414" i="9"/>
  <c r="H1414" i="9"/>
  <c r="F1414" i="9"/>
  <c r="U1413" i="9"/>
  <c r="S1413" i="9"/>
  <c r="R1413" i="9"/>
  <c r="P1413" i="9"/>
  <c r="AB1413" i="9" s="1"/>
  <c r="I1413" i="9"/>
  <c r="F1413" i="9"/>
  <c r="U1412" i="9"/>
  <c r="S1412" i="9"/>
  <c r="R1412" i="9"/>
  <c r="I1412" i="9"/>
  <c r="H1412" i="9"/>
  <c r="F1412" i="9"/>
  <c r="U1411" i="9"/>
  <c r="S1411" i="9"/>
  <c r="R1411" i="9"/>
  <c r="I1411" i="9"/>
  <c r="H1411" i="9"/>
  <c r="F1411" i="9"/>
  <c r="U1410" i="9"/>
  <c r="S1410" i="9"/>
  <c r="R1410" i="9"/>
  <c r="P1410" i="9"/>
  <c r="AB1410" i="9" s="1"/>
  <c r="I1410" i="9"/>
  <c r="F1410" i="9"/>
  <c r="U1409" i="9"/>
  <c r="S1409" i="9"/>
  <c r="R1409" i="9"/>
  <c r="I1409" i="9"/>
  <c r="H1409" i="9"/>
  <c r="F1409" i="9"/>
  <c r="U1408" i="9"/>
  <c r="S1408" i="9"/>
  <c r="T1408" i="9" s="1"/>
  <c r="R1408" i="9"/>
  <c r="I1408" i="9"/>
  <c r="H1408" i="9"/>
  <c r="F1408" i="9"/>
  <c r="U1407" i="9"/>
  <c r="S1407" i="9"/>
  <c r="R1407" i="9"/>
  <c r="H1407" i="9"/>
  <c r="I1407" i="9"/>
  <c r="F1407" i="9"/>
  <c r="U1406" i="9"/>
  <c r="S1406" i="9"/>
  <c r="R1406" i="9"/>
  <c r="I1406" i="9"/>
  <c r="H1406" i="9"/>
  <c r="F1406" i="9"/>
  <c r="U1405" i="9"/>
  <c r="S1405" i="9"/>
  <c r="R1405" i="9"/>
  <c r="I1405" i="9"/>
  <c r="H1405" i="9"/>
  <c r="F1405" i="9"/>
  <c r="U1404" i="9"/>
  <c r="S1404" i="9"/>
  <c r="R1404" i="9"/>
  <c r="I1404" i="9"/>
  <c r="P1404" i="9"/>
  <c r="AB1404" i="9" s="1"/>
  <c r="F1404" i="9"/>
  <c r="U1403" i="9"/>
  <c r="S1403" i="9"/>
  <c r="R1403" i="9"/>
  <c r="I1403" i="9"/>
  <c r="H1403" i="9"/>
  <c r="F1403" i="9"/>
  <c r="AB1402" i="9"/>
  <c r="AB1401" i="9"/>
  <c r="U1400" i="9"/>
  <c r="S1400" i="9"/>
  <c r="R1400" i="9"/>
  <c r="I1400" i="9"/>
  <c r="H1400" i="9"/>
  <c r="F1400" i="9"/>
  <c r="U1399" i="9"/>
  <c r="T1399" i="9"/>
  <c r="S1399" i="9"/>
  <c r="R1399" i="9"/>
  <c r="I1399" i="9"/>
  <c r="H1399" i="9"/>
  <c r="F1399" i="9"/>
  <c r="U1398" i="9"/>
  <c r="S1398" i="9"/>
  <c r="R1398" i="9"/>
  <c r="H1398" i="9"/>
  <c r="I1398" i="9"/>
  <c r="F1398" i="9"/>
  <c r="U1397" i="9"/>
  <c r="S1397" i="9"/>
  <c r="R1397" i="9"/>
  <c r="I1397" i="9"/>
  <c r="H1397" i="9"/>
  <c r="F1397" i="9"/>
  <c r="U1396" i="9"/>
  <c r="S1396" i="9"/>
  <c r="T1396" i="9" s="1"/>
  <c r="R1396" i="9"/>
  <c r="I1396" i="9"/>
  <c r="H1396" i="9"/>
  <c r="F1396" i="9"/>
  <c r="U1395" i="9"/>
  <c r="S1395" i="9"/>
  <c r="R1395" i="9"/>
  <c r="T1395" i="9" s="1"/>
  <c r="V1395" i="9" s="1"/>
  <c r="I1395" i="9"/>
  <c r="J1395" i="9" s="1"/>
  <c r="L1395" i="9" s="1"/>
  <c r="H1395" i="9"/>
  <c r="F1395" i="9"/>
  <c r="U1394" i="9"/>
  <c r="S1394" i="9"/>
  <c r="R1394" i="9"/>
  <c r="I1394" i="9"/>
  <c r="H1394" i="9"/>
  <c r="J1394" i="9" s="1"/>
  <c r="F1394" i="9"/>
  <c r="U1393" i="9"/>
  <c r="S1393" i="9"/>
  <c r="R1393" i="9"/>
  <c r="H1393" i="9"/>
  <c r="F1393" i="9"/>
  <c r="U1392" i="9"/>
  <c r="S1392" i="9"/>
  <c r="R1392" i="9"/>
  <c r="P1392" i="9"/>
  <c r="AB1392" i="9" s="1"/>
  <c r="I1392" i="9"/>
  <c r="H1392" i="9"/>
  <c r="F1392" i="9"/>
  <c r="U1391" i="9"/>
  <c r="S1391" i="9"/>
  <c r="R1391" i="9"/>
  <c r="P1391" i="9"/>
  <c r="AB1391" i="9" s="1"/>
  <c r="I1391" i="9"/>
  <c r="H1391" i="9"/>
  <c r="F1391" i="9"/>
  <c r="U1390" i="9"/>
  <c r="S1390" i="9"/>
  <c r="R1390" i="9"/>
  <c r="I1390" i="9"/>
  <c r="F1390" i="9"/>
  <c r="U1389" i="9"/>
  <c r="S1389" i="9"/>
  <c r="R1389" i="9"/>
  <c r="H1389" i="9"/>
  <c r="F1389" i="9"/>
  <c r="AB1388" i="9"/>
  <c r="U1387" i="9"/>
  <c r="S1387" i="9"/>
  <c r="T1387" i="9" s="1"/>
  <c r="R1387" i="9"/>
  <c r="H1387" i="9"/>
  <c r="I1387" i="9"/>
  <c r="F1387" i="9"/>
  <c r="U1386" i="9"/>
  <c r="S1386" i="9"/>
  <c r="R1386" i="9"/>
  <c r="I1386" i="9"/>
  <c r="F1386" i="9"/>
  <c r="U1385" i="9"/>
  <c r="S1385" i="9"/>
  <c r="R1385" i="9"/>
  <c r="H1385" i="9"/>
  <c r="F1385" i="9"/>
  <c r="AB1384" i="9"/>
  <c r="U1383" i="9"/>
  <c r="S1383" i="9"/>
  <c r="R1383" i="9"/>
  <c r="T1383" i="9" s="1"/>
  <c r="I1383" i="9"/>
  <c r="H1383" i="9"/>
  <c r="F1383" i="9"/>
  <c r="U1382" i="9"/>
  <c r="S1382" i="9"/>
  <c r="R1382" i="9"/>
  <c r="I1382" i="9"/>
  <c r="H1382" i="9"/>
  <c r="F1382" i="9"/>
  <c r="AB1381" i="9"/>
  <c r="U1380" i="9"/>
  <c r="S1380" i="9"/>
  <c r="R1380" i="9"/>
  <c r="I1380" i="9"/>
  <c r="F1380" i="9"/>
  <c r="AB1379" i="9"/>
  <c r="U1378" i="9"/>
  <c r="S1378" i="9"/>
  <c r="R1378" i="9"/>
  <c r="P1378" i="9"/>
  <c r="AB1378" i="9" s="1"/>
  <c r="I1378" i="9"/>
  <c r="H1378" i="9"/>
  <c r="F1378" i="9"/>
  <c r="U1377" i="9"/>
  <c r="S1377" i="9"/>
  <c r="R1377" i="9"/>
  <c r="I1377" i="9"/>
  <c r="H1377" i="9"/>
  <c r="F1377" i="9"/>
  <c r="U1376" i="9"/>
  <c r="S1376" i="9"/>
  <c r="R1376" i="9"/>
  <c r="I1376" i="9"/>
  <c r="H1376" i="9"/>
  <c r="F1376" i="9"/>
  <c r="U1375" i="9"/>
  <c r="S1375" i="9"/>
  <c r="R1375" i="9"/>
  <c r="I1375" i="9"/>
  <c r="P1375" i="9"/>
  <c r="AB1375" i="9" s="1"/>
  <c r="F1375" i="9"/>
  <c r="U1374" i="9"/>
  <c r="S1374" i="9"/>
  <c r="R1374" i="9"/>
  <c r="T1374" i="9" s="1"/>
  <c r="I1374" i="9"/>
  <c r="H1374" i="9"/>
  <c r="F1374" i="9"/>
  <c r="U1373" i="9"/>
  <c r="S1373" i="9"/>
  <c r="R1373" i="9"/>
  <c r="I1373" i="9"/>
  <c r="H1373" i="9"/>
  <c r="F1373" i="9"/>
  <c r="U1372" i="9"/>
  <c r="S1372" i="9"/>
  <c r="R1372" i="9"/>
  <c r="I1372" i="9"/>
  <c r="H1372" i="9"/>
  <c r="F1372" i="9"/>
  <c r="U1371" i="9"/>
  <c r="S1371" i="9"/>
  <c r="R1371" i="9"/>
  <c r="I1371" i="9"/>
  <c r="H1371" i="9"/>
  <c r="F1371" i="9"/>
  <c r="U1370" i="9"/>
  <c r="S1370" i="9"/>
  <c r="R1370" i="9"/>
  <c r="H1370" i="9"/>
  <c r="F1370" i="9"/>
  <c r="U1369" i="9"/>
  <c r="S1369" i="9"/>
  <c r="R1369" i="9"/>
  <c r="I1369" i="9"/>
  <c r="P1369" i="9"/>
  <c r="AB1369" i="9" s="1"/>
  <c r="F1369" i="9"/>
  <c r="U1368" i="9"/>
  <c r="S1368" i="9"/>
  <c r="R1368" i="9"/>
  <c r="I1368" i="9"/>
  <c r="H1368" i="9"/>
  <c r="F1368" i="9"/>
  <c r="U1367" i="9"/>
  <c r="S1367" i="9"/>
  <c r="R1367" i="9"/>
  <c r="I1367" i="9"/>
  <c r="H1367" i="9"/>
  <c r="F1367" i="9"/>
  <c r="U1366" i="9"/>
  <c r="S1366" i="9"/>
  <c r="R1366" i="9"/>
  <c r="I1366" i="9"/>
  <c r="H1366" i="9"/>
  <c r="F1366" i="9"/>
  <c r="U1365" i="9"/>
  <c r="S1365" i="9"/>
  <c r="R1365" i="9"/>
  <c r="I1365" i="9"/>
  <c r="F1365" i="9"/>
  <c r="U1364" i="9"/>
  <c r="S1364" i="9"/>
  <c r="R1364" i="9"/>
  <c r="I1364" i="9"/>
  <c r="H1364" i="9"/>
  <c r="F1364" i="9"/>
  <c r="U1363" i="9"/>
  <c r="S1363" i="9"/>
  <c r="R1363" i="9"/>
  <c r="I1363" i="9"/>
  <c r="H1363" i="9"/>
  <c r="F1363" i="9"/>
  <c r="U1362" i="9"/>
  <c r="S1362" i="9"/>
  <c r="R1362" i="9"/>
  <c r="I1362" i="9"/>
  <c r="H1362" i="9"/>
  <c r="F1362" i="9"/>
  <c r="U1361" i="9"/>
  <c r="S1361" i="9"/>
  <c r="T1361" i="9" s="1"/>
  <c r="V1361" i="9" s="1"/>
  <c r="R1361" i="9"/>
  <c r="I1361" i="9"/>
  <c r="H1361" i="9"/>
  <c r="F1361" i="9"/>
  <c r="U1360" i="9"/>
  <c r="S1360" i="9"/>
  <c r="R1360" i="9"/>
  <c r="I1360" i="9"/>
  <c r="H1360" i="9"/>
  <c r="F1360" i="9"/>
  <c r="U1359" i="9"/>
  <c r="S1359" i="9"/>
  <c r="R1359" i="9"/>
  <c r="I1359" i="9"/>
  <c r="P1359" i="9"/>
  <c r="AB1359" i="9" s="1"/>
  <c r="F1359" i="9"/>
  <c r="U1358" i="9"/>
  <c r="S1358" i="9"/>
  <c r="R1358" i="9"/>
  <c r="I1358" i="9"/>
  <c r="P1358" i="9"/>
  <c r="AB1358" i="9" s="1"/>
  <c r="F1358" i="9"/>
  <c r="U1357" i="9"/>
  <c r="S1357" i="9"/>
  <c r="R1357" i="9"/>
  <c r="I1357" i="9"/>
  <c r="H1357" i="9"/>
  <c r="F1357" i="9"/>
  <c r="U1356" i="9"/>
  <c r="S1356" i="9"/>
  <c r="R1356" i="9"/>
  <c r="I1356" i="9"/>
  <c r="P1356" i="9"/>
  <c r="AB1356" i="9" s="1"/>
  <c r="F1356" i="9"/>
  <c r="U1355" i="9"/>
  <c r="S1355" i="9"/>
  <c r="R1355" i="9"/>
  <c r="I1355" i="9"/>
  <c r="P1355" i="9"/>
  <c r="AB1355" i="9" s="1"/>
  <c r="F1355" i="9"/>
  <c r="AB1354" i="9"/>
  <c r="U1353" i="9"/>
  <c r="S1353" i="9"/>
  <c r="R1353" i="9"/>
  <c r="P1353" i="9"/>
  <c r="AB1353" i="9" s="1"/>
  <c r="I1353" i="9"/>
  <c r="F1353" i="9"/>
  <c r="U1352" i="9"/>
  <c r="S1352" i="9"/>
  <c r="R1352" i="9"/>
  <c r="T1352" i="9" s="1"/>
  <c r="V1352" i="9" s="1"/>
  <c r="I1352" i="9"/>
  <c r="H1352" i="9"/>
  <c r="F1352" i="9"/>
  <c r="U1351" i="9"/>
  <c r="S1351" i="9"/>
  <c r="R1351" i="9"/>
  <c r="I1351" i="9"/>
  <c r="H1351" i="9"/>
  <c r="F1351" i="9"/>
  <c r="U1350" i="9"/>
  <c r="S1350" i="9"/>
  <c r="R1350" i="9"/>
  <c r="T1350" i="9" s="1"/>
  <c r="V1350" i="9" s="1"/>
  <c r="I1350" i="9"/>
  <c r="J1350" i="9" s="1"/>
  <c r="L1350" i="9" s="1"/>
  <c r="H1350" i="9"/>
  <c r="F1350" i="9"/>
  <c r="U1349" i="9"/>
  <c r="S1349" i="9"/>
  <c r="R1349" i="9"/>
  <c r="I1349" i="9"/>
  <c r="P1349" i="9"/>
  <c r="AB1349" i="9" s="1"/>
  <c r="F1349" i="9"/>
  <c r="U1348" i="9"/>
  <c r="S1348" i="9"/>
  <c r="R1348" i="9"/>
  <c r="I1348" i="9"/>
  <c r="P1348" i="9"/>
  <c r="AB1348" i="9" s="1"/>
  <c r="F1348" i="9"/>
  <c r="U1347" i="9"/>
  <c r="S1347" i="9"/>
  <c r="R1347" i="9"/>
  <c r="H1347" i="9"/>
  <c r="F1347" i="9"/>
  <c r="U1346" i="9"/>
  <c r="S1346" i="9"/>
  <c r="R1346" i="9"/>
  <c r="T1346" i="9" s="1"/>
  <c r="I1346" i="9"/>
  <c r="H1346" i="9"/>
  <c r="F1346" i="9"/>
  <c r="U1345" i="9"/>
  <c r="S1345" i="9"/>
  <c r="R1345" i="9"/>
  <c r="I1345" i="9"/>
  <c r="P1345" i="9"/>
  <c r="AB1345" i="9" s="1"/>
  <c r="F1345" i="9"/>
  <c r="U1344" i="9"/>
  <c r="S1344" i="9"/>
  <c r="R1344" i="9"/>
  <c r="H1344" i="9"/>
  <c r="I1344" i="9"/>
  <c r="F1344" i="9"/>
  <c r="U1343" i="9"/>
  <c r="S1343" i="9"/>
  <c r="R1343" i="9"/>
  <c r="I1343" i="9"/>
  <c r="H1343" i="9"/>
  <c r="F1343" i="9"/>
  <c r="U1342" i="9"/>
  <c r="S1342" i="9"/>
  <c r="R1342" i="9"/>
  <c r="T1342" i="9" s="1"/>
  <c r="I1342" i="9"/>
  <c r="H1342" i="9"/>
  <c r="F1342" i="9"/>
  <c r="U1341" i="9"/>
  <c r="S1341" i="9"/>
  <c r="R1341" i="9"/>
  <c r="I1341" i="9"/>
  <c r="H1341" i="9"/>
  <c r="F1341" i="9"/>
  <c r="U1340" i="9"/>
  <c r="V1340" i="9" s="1"/>
  <c r="S1340" i="9"/>
  <c r="R1340" i="9"/>
  <c r="T1340" i="9" s="1"/>
  <c r="I1340" i="9"/>
  <c r="H1340" i="9"/>
  <c r="F1340" i="9"/>
  <c r="U1339" i="9"/>
  <c r="S1339" i="9"/>
  <c r="R1339" i="9"/>
  <c r="I1339" i="9"/>
  <c r="H1339" i="9"/>
  <c r="F1339" i="9"/>
  <c r="AB1338" i="9"/>
  <c r="U1337" i="9"/>
  <c r="S1337" i="9"/>
  <c r="R1337" i="9"/>
  <c r="T1337" i="9" s="1"/>
  <c r="I1337" i="9"/>
  <c r="F1337" i="9"/>
  <c r="U1336" i="9"/>
  <c r="S1336" i="9"/>
  <c r="R1336" i="9"/>
  <c r="I1336" i="9"/>
  <c r="H1336" i="9"/>
  <c r="F1336" i="9"/>
  <c r="U1335" i="9"/>
  <c r="S1335" i="9"/>
  <c r="R1335" i="9"/>
  <c r="T1335" i="9" s="1"/>
  <c r="P1335" i="9"/>
  <c r="AB1335" i="9" s="1"/>
  <c r="H1335" i="9"/>
  <c r="F1335" i="9"/>
  <c r="U1334" i="9"/>
  <c r="S1334" i="9"/>
  <c r="R1334" i="9"/>
  <c r="I1334" i="9"/>
  <c r="F1334" i="9"/>
  <c r="U1333" i="9"/>
  <c r="S1333" i="9"/>
  <c r="R1333" i="9"/>
  <c r="T1333" i="9" s="1"/>
  <c r="I1333" i="9"/>
  <c r="P1333" i="9"/>
  <c r="AB1333" i="9" s="1"/>
  <c r="H1333" i="9"/>
  <c r="F1333" i="9"/>
  <c r="U1332" i="9"/>
  <c r="S1332" i="9"/>
  <c r="T1332" i="9" s="1"/>
  <c r="R1332" i="9"/>
  <c r="I1332" i="9"/>
  <c r="H1332" i="9"/>
  <c r="F1332" i="9"/>
  <c r="U1331" i="9"/>
  <c r="S1331" i="9"/>
  <c r="R1331" i="9"/>
  <c r="I1331" i="9"/>
  <c r="F1331" i="9"/>
  <c r="U1330" i="9"/>
  <c r="S1330" i="9"/>
  <c r="R1330" i="9"/>
  <c r="H1330" i="9"/>
  <c r="F1330" i="9"/>
  <c r="U1329" i="9"/>
  <c r="S1329" i="9"/>
  <c r="R1329" i="9"/>
  <c r="I1329" i="9"/>
  <c r="H1329" i="9"/>
  <c r="F1329" i="9"/>
  <c r="U1328" i="9"/>
  <c r="S1328" i="9"/>
  <c r="R1328" i="9"/>
  <c r="T1328" i="9" s="1"/>
  <c r="I1328" i="9"/>
  <c r="F1328" i="9"/>
  <c r="U1327" i="9"/>
  <c r="S1327" i="9"/>
  <c r="R1327" i="9"/>
  <c r="H1327" i="9"/>
  <c r="F1327" i="9"/>
  <c r="U1326" i="9"/>
  <c r="T1326" i="9"/>
  <c r="S1326" i="9"/>
  <c r="R1326" i="9"/>
  <c r="I1326" i="9"/>
  <c r="H1326" i="9"/>
  <c r="F1326" i="9"/>
  <c r="U1325" i="9"/>
  <c r="S1325" i="9"/>
  <c r="R1325" i="9"/>
  <c r="I1325" i="9"/>
  <c r="F1325" i="9"/>
  <c r="U1324" i="9"/>
  <c r="S1324" i="9"/>
  <c r="R1324" i="9"/>
  <c r="H1324" i="9"/>
  <c r="I1324" i="9"/>
  <c r="F1324" i="9"/>
  <c r="U1323" i="9"/>
  <c r="S1323" i="9"/>
  <c r="R1323" i="9"/>
  <c r="T1323" i="9" s="1"/>
  <c r="I1323" i="9"/>
  <c r="H1323" i="9"/>
  <c r="F1323" i="9"/>
  <c r="U1322" i="9"/>
  <c r="S1322" i="9"/>
  <c r="R1322" i="9"/>
  <c r="I1322" i="9"/>
  <c r="F1322" i="9"/>
  <c r="U1321" i="9"/>
  <c r="S1321" i="9"/>
  <c r="R1321" i="9"/>
  <c r="P1321" i="9"/>
  <c r="AB1321" i="9" s="1"/>
  <c r="H1321" i="9"/>
  <c r="F1321" i="9"/>
  <c r="U1320" i="9"/>
  <c r="S1320" i="9"/>
  <c r="T1320" i="9" s="1"/>
  <c r="R1320" i="9"/>
  <c r="I1320" i="9"/>
  <c r="H1320" i="9"/>
  <c r="F1320" i="9"/>
  <c r="U1319" i="9"/>
  <c r="S1319" i="9"/>
  <c r="R1319" i="9"/>
  <c r="I1319" i="9"/>
  <c r="F1319" i="9"/>
  <c r="U1318" i="9"/>
  <c r="S1318" i="9"/>
  <c r="R1318" i="9"/>
  <c r="I1318" i="9"/>
  <c r="H1318" i="9"/>
  <c r="F1318" i="9"/>
  <c r="U1317" i="9"/>
  <c r="S1317" i="9"/>
  <c r="R1317" i="9"/>
  <c r="T1317" i="9" s="1"/>
  <c r="I1317" i="9"/>
  <c r="H1317" i="9"/>
  <c r="F1317" i="9"/>
  <c r="U1316" i="9"/>
  <c r="S1316" i="9"/>
  <c r="R1316" i="9"/>
  <c r="I1316" i="9"/>
  <c r="F1316" i="9"/>
  <c r="U1315" i="9"/>
  <c r="S1315" i="9"/>
  <c r="R1315" i="9"/>
  <c r="H1315" i="9"/>
  <c r="F1315" i="9"/>
  <c r="U1314" i="9"/>
  <c r="S1314" i="9"/>
  <c r="R1314" i="9"/>
  <c r="T1314" i="9" s="1"/>
  <c r="I1314" i="9"/>
  <c r="H1314" i="9"/>
  <c r="F1314" i="9"/>
  <c r="U1313" i="9"/>
  <c r="S1313" i="9"/>
  <c r="R1313" i="9"/>
  <c r="I1313" i="9"/>
  <c r="F1313" i="9"/>
  <c r="U1312" i="9"/>
  <c r="S1312" i="9"/>
  <c r="R1312" i="9"/>
  <c r="I1312" i="9"/>
  <c r="H1312" i="9"/>
  <c r="F1312" i="9"/>
  <c r="U1311" i="9"/>
  <c r="S1311" i="9"/>
  <c r="R1311" i="9"/>
  <c r="H1311" i="9"/>
  <c r="I1311" i="9"/>
  <c r="F1311" i="9"/>
  <c r="U1310" i="9"/>
  <c r="S1310" i="9"/>
  <c r="R1310" i="9"/>
  <c r="I1310" i="9"/>
  <c r="F1310" i="9"/>
  <c r="AB1309" i="9"/>
  <c r="U1308" i="9"/>
  <c r="S1308" i="9"/>
  <c r="R1308" i="9"/>
  <c r="P1308" i="9"/>
  <c r="AB1308" i="9" s="1"/>
  <c r="I1308" i="9"/>
  <c r="H1308" i="9"/>
  <c r="J1308" i="9" s="1"/>
  <c r="L1308" i="9" s="1"/>
  <c r="F1308" i="9"/>
  <c r="U1307" i="9"/>
  <c r="S1307" i="9"/>
  <c r="R1307" i="9"/>
  <c r="I1307" i="9"/>
  <c r="H1307" i="9"/>
  <c r="F1307" i="9"/>
  <c r="U1306" i="9"/>
  <c r="S1306" i="9"/>
  <c r="R1306" i="9"/>
  <c r="I1306" i="9"/>
  <c r="H1306" i="9"/>
  <c r="F1306" i="9"/>
  <c r="U1305" i="9"/>
  <c r="S1305" i="9"/>
  <c r="R1305" i="9"/>
  <c r="T1305" i="9" s="1"/>
  <c r="P1305" i="9"/>
  <c r="AB1305" i="9" s="1"/>
  <c r="I1305" i="9"/>
  <c r="F1305" i="9"/>
  <c r="U1304" i="9"/>
  <c r="S1304" i="9"/>
  <c r="R1304" i="9"/>
  <c r="I1304" i="9"/>
  <c r="F1304" i="9"/>
  <c r="U1303" i="9"/>
  <c r="S1303" i="9"/>
  <c r="R1303" i="9"/>
  <c r="I1303" i="9"/>
  <c r="F1303" i="9"/>
  <c r="U1302" i="9"/>
  <c r="S1302" i="9"/>
  <c r="R1302" i="9"/>
  <c r="I1302" i="9"/>
  <c r="H1302" i="9"/>
  <c r="F1302" i="9"/>
  <c r="U1301" i="9"/>
  <c r="S1301" i="9"/>
  <c r="T1301" i="9" s="1"/>
  <c r="R1301" i="9"/>
  <c r="I1301" i="9"/>
  <c r="F1301" i="9"/>
  <c r="U1300" i="9"/>
  <c r="S1300" i="9"/>
  <c r="R1300" i="9"/>
  <c r="I1300" i="9"/>
  <c r="F1300" i="9"/>
  <c r="U1299" i="9"/>
  <c r="S1299" i="9"/>
  <c r="R1299" i="9"/>
  <c r="I1299" i="9"/>
  <c r="H1299" i="9"/>
  <c r="F1299" i="9"/>
  <c r="U1298" i="9"/>
  <c r="S1298" i="9"/>
  <c r="R1298" i="9"/>
  <c r="I1298" i="9"/>
  <c r="F1298" i="9"/>
  <c r="U1297" i="9"/>
  <c r="S1297" i="9"/>
  <c r="R1297" i="9"/>
  <c r="I1297" i="9"/>
  <c r="F1297" i="9"/>
  <c r="AB1296" i="9"/>
  <c r="AB1295" i="9"/>
  <c r="U1294" i="9"/>
  <c r="S1294" i="9"/>
  <c r="R1294" i="9"/>
  <c r="I1294" i="9"/>
  <c r="F1294" i="9"/>
  <c r="U1293" i="9"/>
  <c r="S1293" i="9"/>
  <c r="R1293" i="9"/>
  <c r="I1293" i="9"/>
  <c r="H1293" i="9"/>
  <c r="F1293" i="9"/>
  <c r="U1292" i="9"/>
  <c r="S1292" i="9"/>
  <c r="R1292" i="9"/>
  <c r="I1292" i="9"/>
  <c r="F1292" i="9"/>
  <c r="U1291" i="9"/>
  <c r="S1291" i="9"/>
  <c r="R1291" i="9"/>
  <c r="I1291" i="9"/>
  <c r="F1291" i="9"/>
  <c r="U1290" i="9"/>
  <c r="S1290" i="9"/>
  <c r="R1290" i="9"/>
  <c r="I1290" i="9"/>
  <c r="H1290" i="9"/>
  <c r="F1290" i="9"/>
  <c r="U1289" i="9"/>
  <c r="S1289" i="9"/>
  <c r="R1289" i="9"/>
  <c r="I1289" i="9"/>
  <c r="F1289" i="9"/>
  <c r="U1288" i="9"/>
  <c r="S1288" i="9"/>
  <c r="R1288" i="9"/>
  <c r="I1288" i="9"/>
  <c r="F1288" i="9"/>
  <c r="U1287" i="9"/>
  <c r="S1287" i="9"/>
  <c r="R1287" i="9"/>
  <c r="I1287" i="9"/>
  <c r="H1287" i="9"/>
  <c r="F1287" i="9"/>
  <c r="U1286" i="9"/>
  <c r="S1286" i="9"/>
  <c r="R1286" i="9"/>
  <c r="I1286" i="9"/>
  <c r="H1286" i="9"/>
  <c r="F1286" i="9"/>
  <c r="U1285" i="9"/>
  <c r="S1285" i="9"/>
  <c r="R1285" i="9"/>
  <c r="P1285" i="9"/>
  <c r="AB1285" i="9" s="1"/>
  <c r="I1285" i="9"/>
  <c r="H1285" i="9"/>
  <c r="F1285" i="9"/>
  <c r="U1284" i="9"/>
  <c r="S1284" i="9"/>
  <c r="R1284" i="9"/>
  <c r="P1284" i="9"/>
  <c r="AB1284" i="9" s="1"/>
  <c r="H1284" i="9"/>
  <c r="F1284" i="9"/>
  <c r="U1283" i="9"/>
  <c r="S1283" i="9"/>
  <c r="R1283" i="9"/>
  <c r="P1283" i="9"/>
  <c r="AB1283" i="9" s="1"/>
  <c r="I1283" i="9"/>
  <c r="H1283" i="9"/>
  <c r="J1283" i="9" s="1"/>
  <c r="L1283" i="9" s="1"/>
  <c r="F1283" i="9"/>
  <c r="U1282" i="9"/>
  <c r="S1282" i="9"/>
  <c r="R1282" i="9"/>
  <c r="I1282" i="9"/>
  <c r="F1282" i="9"/>
  <c r="U1281" i="9"/>
  <c r="S1281" i="9"/>
  <c r="R1281" i="9"/>
  <c r="I1281" i="9"/>
  <c r="P1281" i="9"/>
  <c r="AB1281" i="9" s="1"/>
  <c r="F1281" i="9"/>
  <c r="U1280" i="9"/>
  <c r="S1280" i="9"/>
  <c r="R1280" i="9"/>
  <c r="P1280" i="9"/>
  <c r="AB1280" i="9" s="1"/>
  <c r="I1280" i="9"/>
  <c r="H1280" i="9"/>
  <c r="F1280" i="9"/>
  <c r="U1279" i="9"/>
  <c r="S1279" i="9"/>
  <c r="R1279" i="9"/>
  <c r="T1279" i="9" s="1"/>
  <c r="P1279" i="9"/>
  <c r="AB1279" i="9" s="1"/>
  <c r="H1279" i="9"/>
  <c r="F1279" i="9"/>
  <c r="U1278" i="9"/>
  <c r="S1278" i="9"/>
  <c r="R1278" i="9"/>
  <c r="P1278" i="9"/>
  <c r="AB1278" i="9" s="1"/>
  <c r="H1278" i="9"/>
  <c r="F1278" i="9"/>
  <c r="U1277" i="9"/>
  <c r="S1277" i="9"/>
  <c r="R1277" i="9"/>
  <c r="I1277" i="9"/>
  <c r="F1277" i="9"/>
  <c r="AB1276" i="9"/>
  <c r="U1275" i="9"/>
  <c r="S1275" i="9"/>
  <c r="R1275" i="9"/>
  <c r="P1275" i="9"/>
  <c r="AB1275" i="9" s="1"/>
  <c r="I1275" i="9"/>
  <c r="F1275" i="9"/>
  <c r="U1274" i="9"/>
  <c r="S1274" i="9"/>
  <c r="R1274" i="9"/>
  <c r="P1274" i="9"/>
  <c r="AB1274" i="9" s="1"/>
  <c r="I1274" i="9"/>
  <c r="F1274" i="9"/>
  <c r="U1273" i="9"/>
  <c r="S1273" i="9"/>
  <c r="R1273" i="9"/>
  <c r="T1273" i="9" s="1"/>
  <c r="P1273" i="9"/>
  <c r="AB1273" i="9" s="1"/>
  <c r="I1273" i="9"/>
  <c r="F1273" i="9"/>
  <c r="U1272" i="9"/>
  <c r="S1272" i="9"/>
  <c r="R1272" i="9"/>
  <c r="P1272" i="9"/>
  <c r="AB1272" i="9" s="1"/>
  <c r="I1272" i="9"/>
  <c r="F1272" i="9"/>
  <c r="U1271" i="9"/>
  <c r="S1271" i="9"/>
  <c r="R1271" i="9"/>
  <c r="T1271" i="9" s="1"/>
  <c r="P1271" i="9"/>
  <c r="AB1271" i="9" s="1"/>
  <c r="I1271" i="9"/>
  <c r="F1271" i="9"/>
  <c r="U1270" i="9"/>
  <c r="S1270" i="9"/>
  <c r="R1270" i="9"/>
  <c r="H1270" i="9"/>
  <c r="I1270" i="9"/>
  <c r="F1270" i="9"/>
  <c r="AB1269" i="9"/>
  <c r="U1268" i="9"/>
  <c r="S1268" i="9"/>
  <c r="R1268" i="9"/>
  <c r="T1268" i="9" s="1"/>
  <c r="V1268" i="9" s="1"/>
  <c r="P1268" i="9"/>
  <c r="AB1268" i="9" s="1"/>
  <c r="I1268" i="9"/>
  <c r="H1268" i="9"/>
  <c r="F1268" i="9"/>
  <c r="AB1267" i="9"/>
  <c r="U1266" i="9"/>
  <c r="S1266" i="9"/>
  <c r="R1266" i="9"/>
  <c r="I1266" i="9"/>
  <c r="F1266" i="9"/>
  <c r="U1265" i="9"/>
  <c r="S1265" i="9"/>
  <c r="R1265" i="9"/>
  <c r="P1265" i="9"/>
  <c r="AB1265" i="9" s="1"/>
  <c r="H1265" i="9"/>
  <c r="F1265" i="9"/>
  <c r="U1264" i="9"/>
  <c r="S1264" i="9"/>
  <c r="R1264" i="9"/>
  <c r="I1264" i="9"/>
  <c r="F1264" i="9"/>
  <c r="U1263" i="9"/>
  <c r="S1263" i="9"/>
  <c r="R1263" i="9"/>
  <c r="I1263" i="9"/>
  <c r="F1263" i="9"/>
  <c r="AB1262" i="9"/>
  <c r="U1261" i="9"/>
  <c r="S1261" i="9"/>
  <c r="R1261" i="9"/>
  <c r="H1261" i="9"/>
  <c r="J1261" i="9" s="1"/>
  <c r="L1261" i="9" s="1"/>
  <c r="I1261" i="9"/>
  <c r="F1261" i="9"/>
  <c r="U1260" i="9"/>
  <c r="S1260" i="9"/>
  <c r="R1260" i="9"/>
  <c r="I1260" i="9"/>
  <c r="H1260" i="9"/>
  <c r="F1260" i="9"/>
  <c r="U1259" i="9"/>
  <c r="S1259" i="9"/>
  <c r="R1259" i="9"/>
  <c r="T1259" i="9" s="1"/>
  <c r="P1259" i="9"/>
  <c r="AB1259" i="9" s="1"/>
  <c r="H1259" i="9"/>
  <c r="F1259" i="9"/>
  <c r="U1258" i="9"/>
  <c r="S1258" i="9"/>
  <c r="R1258" i="9"/>
  <c r="I1258" i="9"/>
  <c r="H1258" i="9"/>
  <c r="F1258" i="9"/>
  <c r="U1257" i="9"/>
  <c r="S1257" i="9"/>
  <c r="R1257" i="9"/>
  <c r="I1257" i="9"/>
  <c r="H1257" i="9"/>
  <c r="F1257" i="9"/>
  <c r="U1256" i="9"/>
  <c r="S1256" i="9"/>
  <c r="R1256" i="9"/>
  <c r="P1256" i="9"/>
  <c r="AB1256" i="9" s="1"/>
  <c r="H1256" i="9"/>
  <c r="F1256" i="9"/>
  <c r="U1255" i="9"/>
  <c r="S1255" i="9"/>
  <c r="R1255" i="9"/>
  <c r="T1255" i="9" s="1"/>
  <c r="H1255" i="9"/>
  <c r="I1255" i="9"/>
  <c r="F1255" i="9"/>
  <c r="U1254" i="9"/>
  <c r="S1254" i="9"/>
  <c r="R1254" i="9"/>
  <c r="I1254" i="9"/>
  <c r="H1254" i="9"/>
  <c r="F1254" i="9"/>
  <c r="U1253" i="9"/>
  <c r="S1253" i="9"/>
  <c r="R1253" i="9"/>
  <c r="T1253" i="9" s="1"/>
  <c r="H1253" i="9"/>
  <c r="F1253" i="9"/>
  <c r="U1252" i="9"/>
  <c r="S1252" i="9"/>
  <c r="R1252" i="9"/>
  <c r="T1252" i="9" s="1"/>
  <c r="V1252" i="9" s="1"/>
  <c r="I1252" i="9"/>
  <c r="H1252" i="9"/>
  <c r="F1252" i="9"/>
  <c r="U1251" i="9"/>
  <c r="S1251" i="9"/>
  <c r="R1251" i="9"/>
  <c r="I1251" i="9"/>
  <c r="H1251" i="9"/>
  <c r="F1251" i="9"/>
  <c r="U1250" i="9"/>
  <c r="S1250" i="9"/>
  <c r="R1250" i="9"/>
  <c r="P1250" i="9"/>
  <c r="AB1250" i="9" s="1"/>
  <c r="H1250" i="9"/>
  <c r="F1250" i="9"/>
  <c r="U1249" i="9"/>
  <c r="S1249" i="9"/>
  <c r="R1249" i="9"/>
  <c r="P1249" i="9"/>
  <c r="AB1249" i="9" s="1"/>
  <c r="I1249" i="9"/>
  <c r="H1249" i="9"/>
  <c r="F1249" i="9"/>
  <c r="U1248" i="9"/>
  <c r="S1248" i="9"/>
  <c r="R1248" i="9"/>
  <c r="I1248" i="9"/>
  <c r="H1248" i="9"/>
  <c r="F1248" i="9"/>
  <c r="U1247" i="9"/>
  <c r="S1247" i="9"/>
  <c r="R1247" i="9"/>
  <c r="T1247" i="9" s="1"/>
  <c r="H1247" i="9"/>
  <c r="F1247" i="9"/>
  <c r="U1246" i="9"/>
  <c r="S1246" i="9"/>
  <c r="R1246" i="9"/>
  <c r="T1246" i="9" s="1"/>
  <c r="V1246" i="9" s="1"/>
  <c r="P1246" i="9"/>
  <c r="AB1246" i="9" s="1"/>
  <c r="H1246" i="9"/>
  <c r="I1246" i="9"/>
  <c r="F1246" i="9"/>
  <c r="U1245" i="9"/>
  <c r="S1245" i="9"/>
  <c r="R1245" i="9"/>
  <c r="I1245" i="9"/>
  <c r="H1245" i="9"/>
  <c r="F1245" i="9"/>
  <c r="U1244" i="9"/>
  <c r="S1244" i="9"/>
  <c r="R1244" i="9"/>
  <c r="P1244" i="9"/>
  <c r="AB1244" i="9" s="1"/>
  <c r="H1244" i="9"/>
  <c r="F1244" i="9"/>
  <c r="U1243" i="9"/>
  <c r="S1243" i="9"/>
  <c r="R1243" i="9"/>
  <c r="T1243" i="9" s="1"/>
  <c r="H1243" i="9"/>
  <c r="I1243" i="9"/>
  <c r="F1243" i="9"/>
  <c r="U1242" i="9"/>
  <c r="S1242" i="9"/>
  <c r="R1242" i="9"/>
  <c r="I1242" i="9"/>
  <c r="H1242" i="9"/>
  <c r="F1242" i="9"/>
  <c r="U1241" i="9"/>
  <c r="S1241" i="9"/>
  <c r="R1241" i="9"/>
  <c r="T1241" i="9" s="1"/>
  <c r="P1241" i="9"/>
  <c r="AB1241" i="9" s="1"/>
  <c r="H1241" i="9"/>
  <c r="F1241" i="9"/>
  <c r="AB1240" i="9"/>
  <c r="U1239" i="9"/>
  <c r="S1239" i="9"/>
  <c r="R1239" i="9"/>
  <c r="I1239" i="9"/>
  <c r="F1239" i="9"/>
  <c r="U1238" i="9"/>
  <c r="S1238" i="9"/>
  <c r="R1238" i="9"/>
  <c r="I1238" i="9"/>
  <c r="F1238" i="9"/>
  <c r="U1237" i="9"/>
  <c r="S1237" i="9"/>
  <c r="R1237" i="9"/>
  <c r="P1237" i="9"/>
  <c r="AB1237" i="9" s="1"/>
  <c r="I1237" i="9"/>
  <c r="F1237" i="9"/>
  <c r="U1236" i="9"/>
  <c r="S1236" i="9"/>
  <c r="R1236" i="9"/>
  <c r="P1236" i="9"/>
  <c r="AB1236" i="9" s="1"/>
  <c r="I1236" i="9"/>
  <c r="F1236" i="9"/>
  <c r="U1235" i="9"/>
  <c r="S1235" i="9"/>
  <c r="R1235" i="9"/>
  <c r="I1235" i="9"/>
  <c r="F1235" i="9"/>
  <c r="U1234" i="9"/>
  <c r="S1234" i="9"/>
  <c r="R1234" i="9"/>
  <c r="I1234" i="9"/>
  <c r="F1234" i="9"/>
  <c r="U1233" i="9"/>
  <c r="S1233" i="9"/>
  <c r="R1233" i="9"/>
  <c r="I1233" i="9"/>
  <c r="F1233" i="9"/>
  <c r="U1232" i="9"/>
  <c r="S1232" i="9"/>
  <c r="R1232" i="9"/>
  <c r="T1232" i="9" s="1"/>
  <c r="P1232" i="9"/>
  <c r="AB1232" i="9" s="1"/>
  <c r="I1232" i="9"/>
  <c r="F1232" i="9"/>
  <c r="U1231" i="9"/>
  <c r="S1231" i="9"/>
  <c r="R1231" i="9"/>
  <c r="P1231" i="9"/>
  <c r="AB1231" i="9" s="1"/>
  <c r="H1231" i="9"/>
  <c r="I1231" i="9"/>
  <c r="F1231" i="9"/>
  <c r="U1230" i="9"/>
  <c r="S1230" i="9"/>
  <c r="R1230" i="9"/>
  <c r="I1230" i="9"/>
  <c r="F1230" i="9"/>
  <c r="U1229" i="9"/>
  <c r="S1229" i="9"/>
  <c r="R1229" i="9"/>
  <c r="P1229" i="9"/>
  <c r="AB1229" i="9" s="1"/>
  <c r="I1229" i="9"/>
  <c r="F1229" i="9"/>
  <c r="U1228" i="9"/>
  <c r="S1228" i="9"/>
  <c r="R1228" i="9"/>
  <c r="T1228" i="9" s="1"/>
  <c r="I1228" i="9"/>
  <c r="H1228" i="9"/>
  <c r="F1228" i="9"/>
  <c r="U1227" i="9"/>
  <c r="S1227" i="9"/>
  <c r="R1227" i="9"/>
  <c r="H1227" i="9"/>
  <c r="F1227" i="9"/>
  <c r="U1226" i="9"/>
  <c r="S1226" i="9"/>
  <c r="R1226" i="9"/>
  <c r="I1226" i="9"/>
  <c r="H1226" i="9"/>
  <c r="F1226" i="9"/>
  <c r="AB1225" i="9"/>
  <c r="U1224" i="9"/>
  <c r="S1224" i="9"/>
  <c r="R1224" i="9"/>
  <c r="I1224" i="9"/>
  <c r="H1224" i="9"/>
  <c r="F1224" i="9"/>
  <c r="U1223" i="9"/>
  <c r="S1223" i="9"/>
  <c r="R1223" i="9"/>
  <c r="T1223" i="9" s="1"/>
  <c r="I1223" i="9"/>
  <c r="F1223" i="9"/>
  <c r="U1222" i="9"/>
  <c r="S1222" i="9"/>
  <c r="R1222" i="9"/>
  <c r="I1222" i="9"/>
  <c r="F1222" i="9"/>
  <c r="U1221" i="9"/>
  <c r="S1221" i="9"/>
  <c r="R1221" i="9"/>
  <c r="I1221" i="9"/>
  <c r="H1221" i="9"/>
  <c r="J1221" i="9" s="1"/>
  <c r="L1221" i="9" s="1"/>
  <c r="F1221" i="9"/>
  <c r="U1220" i="9"/>
  <c r="S1220" i="9"/>
  <c r="R1220" i="9"/>
  <c r="T1220" i="9" s="1"/>
  <c r="I1220" i="9"/>
  <c r="F1220" i="9"/>
  <c r="U1219" i="9"/>
  <c r="S1219" i="9"/>
  <c r="R1219" i="9"/>
  <c r="I1219" i="9"/>
  <c r="F1219" i="9"/>
  <c r="U1218" i="9"/>
  <c r="S1218" i="9"/>
  <c r="R1218" i="9"/>
  <c r="I1218" i="9"/>
  <c r="H1218" i="9"/>
  <c r="F1218" i="9"/>
  <c r="U1217" i="9"/>
  <c r="S1217" i="9"/>
  <c r="R1217" i="9"/>
  <c r="T1217" i="9" s="1"/>
  <c r="I1217" i="9"/>
  <c r="F1217" i="9"/>
  <c r="U1216" i="9"/>
  <c r="S1216" i="9"/>
  <c r="R1216" i="9"/>
  <c r="I1216" i="9"/>
  <c r="P1216" i="9"/>
  <c r="AB1216" i="9" s="1"/>
  <c r="F1216" i="9"/>
  <c r="U1215" i="9"/>
  <c r="S1215" i="9"/>
  <c r="T1215" i="9" s="1"/>
  <c r="R1215" i="9"/>
  <c r="I1215" i="9"/>
  <c r="F1215" i="9"/>
  <c r="U1214" i="9"/>
  <c r="S1214" i="9"/>
  <c r="R1214" i="9"/>
  <c r="T1214" i="9" s="1"/>
  <c r="I1214" i="9"/>
  <c r="F1214" i="9"/>
  <c r="U1213" i="9"/>
  <c r="S1213" i="9"/>
  <c r="R1213" i="9"/>
  <c r="I1213" i="9"/>
  <c r="F1213" i="9"/>
  <c r="U1212" i="9"/>
  <c r="S1212" i="9"/>
  <c r="R1212" i="9"/>
  <c r="H1212" i="9"/>
  <c r="F1212" i="9"/>
  <c r="U1211" i="9"/>
  <c r="S1211" i="9"/>
  <c r="T1211" i="9" s="1"/>
  <c r="R1211" i="9"/>
  <c r="I1211" i="9"/>
  <c r="F1211" i="9"/>
  <c r="AB1210" i="9"/>
  <c r="U1209" i="9"/>
  <c r="S1209" i="9"/>
  <c r="R1209" i="9"/>
  <c r="P1209" i="9"/>
  <c r="AB1209" i="9" s="1"/>
  <c r="H1209" i="9"/>
  <c r="F1209" i="9"/>
  <c r="U1208" i="9"/>
  <c r="S1208" i="9"/>
  <c r="R1208" i="9"/>
  <c r="I1208" i="9"/>
  <c r="H1208" i="9"/>
  <c r="F1208" i="9"/>
  <c r="U1207" i="9"/>
  <c r="S1207" i="9"/>
  <c r="R1207" i="9"/>
  <c r="I1207" i="9"/>
  <c r="P1207" i="9"/>
  <c r="AB1207" i="9" s="1"/>
  <c r="F1207" i="9"/>
  <c r="U1206" i="9"/>
  <c r="S1206" i="9"/>
  <c r="R1206" i="9"/>
  <c r="H1206" i="9"/>
  <c r="F1206" i="9"/>
  <c r="U1205" i="9"/>
  <c r="S1205" i="9"/>
  <c r="R1205" i="9"/>
  <c r="T1205" i="9" s="1"/>
  <c r="H1205" i="9"/>
  <c r="I1205" i="9"/>
  <c r="F1205" i="9"/>
  <c r="AB1204" i="9"/>
  <c r="U1203" i="9"/>
  <c r="S1203" i="9"/>
  <c r="R1203" i="9"/>
  <c r="P1203" i="9"/>
  <c r="AB1203" i="9" s="1"/>
  <c r="I1203" i="9"/>
  <c r="H1203" i="9"/>
  <c r="F1203" i="9"/>
  <c r="U1202" i="9"/>
  <c r="S1202" i="9"/>
  <c r="T1202" i="9" s="1"/>
  <c r="R1202" i="9"/>
  <c r="I1202" i="9"/>
  <c r="F1202" i="9"/>
  <c r="AB1201" i="9"/>
  <c r="AB1200" i="9"/>
  <c r="U1199" i="9"/>
  <c r="S1199" i="9"/>
  <c r="T1199" i="9" s="1"/>
  <c r="R1199" i="9"/>
  <c r="P1199" i="9"/>
  <c r="AB1199" i="9" s="1"/>
  <c r="I1199" i="9"/>
  <c r="H1199" i="9"/>
  <c r="F1199" i="9"/>
  <c r="U1198" i="9"/>
  <c r="S1198" i="9"/>
  <c r="R1198" i="9"/>
  <c r="P1198" i="9"/>
  <c r="AB1198" i="9" s="1"/>
  <c r="I1198" i="9"/>
  <c r="F1198" i="9"/>
  <c r="U1197" i="9"/>
  <c r="S1197" i="9"/>
  <c r="R1197" i="9"/>
  <c r="I1197" i="9"/>
  <c r="H1197" i="9"/>
  <c r="F1197" i="9"/>
  <c r="U1196" i="9"/>
  <c r="S1196" i="9"/>
  <c r="R1196" i="9"/>
  <c r="I1196" i="9"/>
  <c r="H1196" i="9"/>
  <c r="F1196" i="9"/>
  <c r="U1195" i="9"/>
  <c r="S1195" i="9"/>
  <c r="R1195" i="9"/>
  <c r="I1195" i="9"/>
  <c r="F1195" i="9"/>
  <c r="AB1194" i="9"/>
  <c r="U1193" i="9"/>
  <c r="S1193" i="9"/>
  <c r="R1193" i="9"/>
  <c r="T1193" i="9" s="1"/>
  <c r="P1193" i="9"/>
  <c r="AB1193" i="9" s="1"/>
  <c r="I1193" i="9"/>
  <c r="F1193" i="9"/>
  <c r="U1192" i="9"/>
  <c r="S1192" i="9"/>
  <c r="R1192" i="9"/>
  <c r="P1192" i="9"/>
  <c r="AB1192" i="9" s="1"/>
  <c r="I1192" i="9"/>
  <c r="F1192" i="9"/>
  <c r="U1191" i="9"/>
  <c r="S1191" i="9"/>
  <c r="R1191" i="9"/>
  <c r="T1191" i="9" s="1"/>
  <c r="P1191" i="9"/>
  <c r="AB1191" i="9" s="1"/>
  <c r="I1191" i="9"/>
  <c r="F1191" i="9"/>
  <c r="U1190" i="9"/>
  <c r="S1190" i="9"/>
  <c r="R1190" i="9"/>
  <c r="P1190" i="9"/>
  <c r="AB1190" i="9" s="1"/>
  <c r="I1190" i="9"/>
  <c r="H1190" i="9"/>
  <c r="F1190" i="9"/>
  <c r="U1189" i="9"/>
  <c r="S1189" i="9"/>
  <c r="R1189" i="9"/>
  <c r="P1189" i="9"/>
  <c r="AB1189" i="9" s="1"/>
  <c r="I1189" i="9"/>
  <c r="F1189" i="9"/>
  <c r="U1188" i="9"/>
  <c r="S1188" i="9"/>
  <c r="R1188" i="9"/>
  <c r="P1188" i="9"/>
  <c r="AB1188" i="9" s="1"/>
  <c r="I1188" i="9"/>
  <c r="F1188" i="9"/>
  <c r="U1187" i="9"/>
  <c r="S1187" i="9"/>
  <c r="R1187" i="9"/>
  <c r="P1187" i="9"/>
  <c r="AB1187" i="9" s="1"/>
  <c r="I1187" i="9"/>
  <c r="F1187" i="9"/>
  <c r="U1186" i="9"/>
  <c r="S1186" i="9"/>
  <c r="R1186" i="9"/>
  <c r="H1186" i="9"/>
  <c r="F1186" i="9"/>
  <c r="AB1185" i="9"/>
  <c r="U1184" i="9"/>
  <c r="S1184" i="9"/>
  <c r="R1184" i="9"/>
  <c r="I1184" i="9"/>
  <c r="F1184" i="9"/>
  <c r="AB1183" i="9"/>
  <c r="U1182" i="9"/>
  <c r="S1182" i="9"/>
  <c r="R1182" i="9"/>
  <c r="T1182" i="9" s="1"/>
  <c r="P1182" i="9"/>
  <c r="AB1182" i="9" s="1"/>
  <c r="F1182" i="9"/>
  <c r="U1181" i="9"/>
  <c r="S1181" i="9"/>
  <c r="R1181" i="9"/>
  <c r="P1181" i="9"/>
  <c r="AB1181" i="9" s="1"/>
  <c r="I1181" i="9"/>
  <c r="F1181" i="9"/>
  <c r="U1180" i="9"/>
  <c r="S1180" i="9"/>
  <c r="R1180" i="9"/>
  <c r="P1180" i="9"/>
  <c r="AB1180" i="9" s="1"/>
  <c r="I1180" i="9"/>
  <c r="H1180" i="9"/>
  <c r="F1180" i="9"/>
  <c r="U1179" i="9"/>
  <c r="S1179" i="9"/>
  <c r="R1179" i="9"/>
  <c r="P1179" i="9"/>
  <c r="AB1179" i="9" s="1"/>
  <c r="I1179" i="9"/>
  <c r="F1179" i="9"/>
  <c r="U1178" i="9"/>
  <c r="S1178" i="9"/>
  <c r="R1178" i="9"/>
  <c r="T1178" i="9" s="1"/>
  <c r="P1178" i="9"/>
  <c r="AB1178" i="9" s="1"/>
  <c r="H1178" i="9"/>
  <c r="I1178" i="9"/>
  <c r="F1178" i="9"/>
  <c r="U1177" i="9"/>
  <c r="S1177" i="9"/>
  <c r="R1177" i="9"/>
  <c r="P1177" i="9"/>
  <c r="AB1177" i="9" s="1"/>
  <c r="I1177" i="9"/>
  <c r="H1177" i="9"/>
  <c r="F1177" i="9"/>
  <c r="U1176" i="9"/>
  <c r="S1176" i="9"/>
  <c r="T1176" i="9" s="1"/>
  <c r="V1176" i="9" s="1"/>
  <c r="R1176" i="9"/>
  <c r="P1176" i="9"/>
  <c r="AB1176" i="9" s="1"/>
  <c r="I1176" i="9"/>
  <c r="F1176" i="9"/>
  <c r="U1175" i="9"/>
  <c r="S1175" i="9"/>
  <c r="R1175" i="9"/>
  <c r="P1175" i="9"/>
  <c r="AB1175" i="9" s="1"/>
  <c r="I1175" i="9"/>
  <c r="H1175" i="9"/>
  <c r="F1175" i="9"/>
  <c r="AB1174" i="9"/>
  <c r="U1173" i="9"/>
  <c r="S1173" i="9"/>
  <c r="R1173" i="9"/>
  <c r="I1173" i="9"/>
  <c r="F1173" i="9"/>
  <c r="U1172" i="9"/>
  <c r="S1172" i="9"/>
  <c r="R1172" i="9"/>
  <c r="P1172" i="9"/>
  <c r="AB1172" i="9" s="1"/>
  <c r="I1172" i="9"/>
  <c r="F1172" i="9"/>
  <c r="U1171" i="9"/>
  <c r="S1171" i="9"/>
  <c r="R1171" i="9"/>
  <c r="I1171" i="9"/>
  <c r="F1171" i="9"/>
  <c r="U1170" i="9"/>
  <c r="S1170" i="9"/>
  <c r="R1170" i="9"/>
  <c r="P1170" i="9"/>
  <c r="AB1170" i="9" s="1"/>
  <c r="I1170" i="9"/>
  <c r="F1170" i="9"/>
  <c r="AB1169" i="9"/>
  <c r="U1168" i="9"/>
  <c r="S1168" i="9"/>
  <c r="R1168" i="9"/>
  <c r="P1168" i="9"/>
  <c r="AB1168" i="9" s="1"/>
  <c r="I1168" i="9"/>
  <c r="H1168" i="9"/>
  <c r="F1168" i="9"/>
  <c r="U1167" i="9"/>
  <c r="T1167" i="9"/>
  <c r="S1167" i="9"/>
  <c r="R1167" i="9"/>
  <c r="I1167" i="9"/>
  <c r="F1167" i="9"/>
  <c r="U1166" i="9"/>
  <c r="S1166" i="9"/>
  <c r="R1166" i="9"/>
  <c r="T1166" i="9" s="1"/>
  <c r="V1166" i="9" s="1"/>
  <c r="I1166" i="9"/>
  <c r="F1166" i="9"/>
  <c r="U1165" i="9"/>
  <c r="S1165" i="9"/>
  <c r="R1165" i="9"/>
  <c r="I1165" i="9"/>
  <c r="H1165" i="9"/>
  <c r="F1165" i="9"/>
  <c r="U1164" i="9"/>
  <c r="S1164" i="9"/>
  <c r="R1164" i="9"/>
  <c r="T1164" i="9" s="1"/>
  <c r="I1164" i="9"/>
  <c r="F1164" i="9"/>
  <c r="U1163" i="9"/>
  <c r="S1163" i="9"/>
  <c r="R1163" i="9"/>
  <c r="T1163" i="9" s="1"/>
  <c r="V1163" i="9" s="1"/>
  <c r="I1163" i="9"/>
  <c r="F1163" i="9"/>
  <c r="AB1162" i="9"/>
  <c r="AB1161" i="9"/>
  <c r="P1160" i="9"/>
  <c r="AB1160" i="9" s="1"/>
  <c r="F1160" i="9"/>
  <c r="U1159" i="9"/>
  <c r="S1159" i="9"/>
  <c r="R1159" i="9"/>
  <c r="I1159" i="9"/>
  <c r="F1159" i="9"/>
  <c r="U1158" i="9"/>
  <c r="S1158" i="9"/>
  <c r="R1158" i="9"/>
  <c r="P1158" i="9"/>
  <c r="AB1158" i="9" s="1"/>
  <c r="I1158" i="9"/>
  <c r="H1158" i="9"/>
  <c r="F1158" i="9"/>
  <c r="U1157" i="9"/>
  <c r="S1157" i="9"/>
  <c r="R1157" i="9"/>
  <c r="I1157" i="9"/>
  <c r="F1157" i="9"/>
  <c r="U1156" i="9"/>
  <c r="S1156" i="9"/>
  <c r="R1156" i="9"/>
  <c r="I1156" i="9"/>
  <c r="F1156" i="9"/>
  <c r="U1155" i="9"/>
  <c r="S1155" i="9"/>
  <c r="R1155" i="9"/>
  <c r="I1155" i="9"/>
  <c r="H1155" i="9"/>
  <c r="F1155" i="9"/>
  <c r="U1154" i="9"/>
  <c r="S1154" i="9"/>
  <c r="R1154" i="9"/>
  <c r="T1154" i="9" s="1"/>
  <c r="V1154" i="9" s="1"/>
  <c r="P1154" i="9"/>
  <c r="AB1154" i="9" s="1"/>
  <c r="I1154" i="9"/>
  <c r="F1154" i="9"/>
  <c r="U1153" i="9"/>
  <c r="S1153" i="9"/>
  <c r="R1153" i="9"/>
  <c r="P1153" i="9"/>
  <c r="AB1153" i="9" s="1"/>
  <c r="I1153" i="9"/>
  <c r="H1153" i="9"/>
  <c r="F1153" i="9"/>
  <c r="U1152" i="9"/>
  <c r="S1152" i="9"/>
  <c r="R1152" i="9"/>
  <c r="I1152" i="9"/>
  <c r="P1152" i="9"/>
  <c r="AB1152" i="9" s="1"/>
  <c r="F1152" i="9"/>
  <c r="U1151" i="9"/>
  <c r="S1151" i="9"/>
  <c r="R1151" i="9"/>
  <c r="I1151" i="9"/>
  <c r="H1151" i="9"/>
  <c r="F1151" i="9"/>
  <c r="AB1150" i="9"/>
  <c r="U1149" i="9"/>
  <c r="S1149" i="9"/>
  <c r="R1149" i="9"/>
  <c r="T1149" i="9" s="1"/>
  <c r="V1149" i="9" s="1"/>
  <c r="P1149" i="9"/>
  <c r="AB1149" i="9" s="1"/>
  <c r="I1149" i="9"/>
  <c r="H1149" i="9"/>
  <c r="F1149" i="9"/>
  <c r="U1148" i="9"/>
  <c r="S1148" i="9"/>
  <c r="R1148" i="9"/>
  <c r="I1148" i="9"/>
  <c r="F1148" i="9"/>
  <c r="AB1147" i="9"/>
  <c r="U1146" i="9"/>
  <c r="S1146" i="9"/>
  <c r="R1146" i="9"/>
  <c r="P1146" i="9"/>
  <c r="AB1146" i="9" s="1"/>
  <c r="I1146" i="9"/>
  <c r="F1146" i="9"/>
  <c r="U1145" i="9"/>
  <c r="S1145" i="9"/>
  <c r="R1145" i="9"/>
  <c r="P1145" i="9"/>
  <c r="AB1145" i="9" s="1"/>
  <c r="I1145" i="9"/>
  <c r="F1145" i="9"/>
  <c r="U1144" i="9"/>
  <c r="S1144" i="9"/>
  <c r="R1144" i="9"/>
  <c r="T1144" i="9" s="1"/>
  <c r="I1144" i="9"/>
  <c r="H1144" i="9"/>
  <c r="F1144" i="9"/>
  <c r="U1143" i="9"/>
  <c r="S1143" i="9"/>
  <c r="R1143" i="9"/>
  <c r="I1143" i="9"/>
  <c r="H1143" i="9"/>
  <c r="F1143" i="9"/>
  <c r="U1142" i="9"/>
  <c r="S1142" i="9"/>
  <c r="R1142" i="9"/>
  <c r="T1142" i="9" s="1"/>
  <c r="I1142" i="9"/>
  <c r="H1142" i="9"/>
  <c r="J1142" i="9" s="1"/>
  <c r="L1142" i="9" s="1"/>
  <c r="F1142" i="9"/>
  <c r="U1141" i="9"/>
  <c r="S1141" i="9"/>
  <c r="R1141" i="9"/>
  <c r="I1141" i="9"/>
  <c r="F1141" i="9"/>
  <c r="U1140" i="9"/>
  <c r="S1140" i="9"/>
  <c r="R1140" i="9"/>
  <c r="H1140" i="9"/>
  <c r="F1140" i="9"/>
  <c r="U1139" i="9"/>
  <c r="S1139" i="9"/>
  <c r="R1139" i="9"/>
  <c r="T1139" i="9" s="1"/>
  <c r="V1139" i="9" s="1"/>
  <c r="I1139" i="9"/>
  <c r="H1139" i="9"/>
  <c r="F1139" i="9"/>
  <c r="AB1138" i="9"/>
  <c r="U1137" i="9"/>
  <c r="S1137" i="9"/>
  <c r="R1137" i="9"/>
  <c r="P1137" i="9"/>
  <c r="AB1137" i="9" s="1"/>
  <c r="H1137" i="9"/>
  <c r="J1137" i="9" s="1"/>
  <c r="L1137" i="9" s="1"/>
  <c r="I1137" i="9"/>
  <c r="F1137" i="9"/>
  <c r="AB1136" i="9"/>
  <c r="U1135" i="9"/>
  <c r="S1135" i="9"/>
  <c r="R1135" i="9"/>
  <c r="P1135" i="9"/>
  <c r="AB1135" i="9" s="1"/>
  <c r="I1135" i="9"/>
  <c r="F1135" i="9"/>
  <c r="U1134" i="9"/>
  <c r="S1134" i="9"/>
  <c r="R1134" i="9"/>
  <c r="I1134" i="9"/>
  <c r="F1134" i="9"/>
  <c r="AB1133" i="9"/>
  <c r="U1132" i="9"/>
  <c r="S1132" i="9"/>
  <c r="R1132" i="9"/>
  <c r="T1132" i="9" s="1"/>
  <c r="P1132" i="9"/>
  <c r="AB1132" i="9" s="1"/>
  <c r="I1132" i="9"/>
  <c r="H1132" i="9"/>
  <c r="F1132" i="9"/>
  <c r="U1131" i="9"/>
  <c r="S1131" i="9"/>
  <c r="R1131" i="9"/>
  <c r="P1131" i="9"/>
  <c r="AB1131" i="9" s="1"/>
  <c r="I1131" i="9"/>
  <c r="F1131" i="9"/>
  <c r="AB1130" i="9"/>
  <c r="U1129" i="9"/>
  <c r="S1129" i="9"/>
  <c r="R1129" i="9"/>
  <c r="I1129" i="9"/>
  <c r="F1129" i="9"/>
  <c r="U1128" i="9"/>
  <c r="S1128" i="9"/>
  <c r="R1128" i="9"/>
  <c r="P1128" i="9"/>
  <c r="AB1128" i="9" s="1"/>
  <c r="I1128" i="9"/>
  <c r="H1128" i="9"/>
  <c r="F1128" i="9"/>
  <c r="U1127" i="9"/>
  <c r="S1127" i="9"/>
  <c r="R1127" i="9"/>
  <c r="I1127" i="9"/>
  <c r="F1127" i="9"/>
  <c r="U1126" i="9"/>
  <c r="S1126" i="9"/>
  <c r="R1126" i="9"/>
  <c r="P1126" i="9"/>
  <c r="AB1126" i="9" s="1"/>
  <c r="I1126" i="9"/>
  <c r="F1126" i="9"/>
  <c r="AB1125" i="9"/>
  <c r="U1124" i="9"/>
  <c r="S1124" i="9"/>
  <c r="R1124" i="9"/>
  <c r="H1124" i="9"/>
  <c r="I1124" i="9"/>
  <c r="F1124" i="9"/>
  <c r="U1123" i="9"/>
  <c r="S1123" i="9"/>
  <c r="R1123" i="9"/>
  <c r="T1123" i="9" s="1"/>
  <c r="I1123" i="9"/>
  <c r="F1123" i="9"/>
  <c r="U1122" i="9"/>
  <c r="S1122" i="9"/>
  <c r="R1122" i="9"/>
  <c r="I1122" i="9"/>
  <c r="F1122" i="9"/>
  <c r="U1121" i="9"/>
  <c r="S1121" i="9"/>
  <c r="R1121" i="9"/>
  <c r="I1121" i="9"/>
  <c r="H1121" i="9"/>
  <c r="F1121" i="9"/>
  <c r="U1120" i="9"/>
  <c r="S1120" i="9"/>
  <c r="R1120" i="9"/>
  <c r="T1120" i="9" s="1"/>
  <c r="I1120" i="9"/>
  <c r="F1120" i="9"/>
  <c r="U1119" i="9"/>
  <c r="S1119" i="9"/>
  <c r="R1119" i="9"/>
  <c r="I1119" i="9"/>
  <c r="F1119" i="9"/>
  <c r="U1118" i="9"/>
  <c r="S1118" i="9"/>
  <c r="T1118" i="9" s="1"/>
  <c r="R1118" i="9"/>
  <c r="P1118" i="9"/>
  <c r="AB1118" i="9" s="1"/>
  <c r="I1118" i="9"/>
  <c r="F1118" i="9"/>
  <c r="U1117" i="9"/>
  <c r="S1117" i="9"/>
  <c r="R1117" i="9"/>
  <c r="T1117" i="9" s="1"/>
  <c r="V1117" i="9" s="1"/>
  <c r="I1117" i="9"/>
  <c r="P1117" i="9"/>
  <c r="AB1117" i="9" s="1"/>
  <c r="F1117" i="9"/>
  <c r="U1116" i="9"/>
  <c r="S1116" i="9"/>
  <c r="R1116" i="9"/>
  <c r="I1116" i="9"/>
  <c r="H1116" i="9"/>
  <c r="F1116" i="9"/>
  <c r="AB1115" i="9"/>
  <c r="U1114" i="9"/>
  <c r="S1114" i="9"/>
  <c r="R1114" i="9"/>
  <c r="P1114" i="9"/>
  <c r="AB1114" i="9" s="1"/>
  <c r="I1114" i="9"/>
  <c r="F1114" i="9"/>
  <c r="U1113" i="9"/>
  <c r="S1113" i="9"/>
  <c r="R1113" i="9"/>
  <c r="T1113" i="9" s="1"/>
  <c r="I1113" i="9"/>
  <c r="H1113" i="9"/>
  <c r="F1113" i="9"/>
  <c r="AB1112" i="9"/>
  <c r="AB1111" i="9"/>
  <c r="U1110" i="9"/>
  <c r="S1110" i="9"/>
  <c r="R1110" i="9"/>
  <c r="T1110" i="9" s="1"/>
  <c r="P1110" i="9"/>
  <c r="AB1110" i="9" s="1"/>
  <c r="I1110" i="9"/>
  <c r="F1110" i="9"/>
  <c r="U1109" i="9"/>
  <c r="S1109" i="9"/>
  <c r="R1109" i="9"/>
  <c r="P1109" i="9"/>
  <c r="AB1109" i="9" s="1"/>
  <c r="H1109" i="9"/>
  <c r="I1109" i="9"/>
  <c r="F1109" i="9"/>
  <c r="U1108" i="9"/>
  <c r="S1108" i="9"/>
  <c r="R1108" i="9"/>
  <c r="T1108" i="9" s="1"/>
  <c r="I1108" i="9"/>
  <c r="F1108" i="9"/>
  <c r="U1107" i="9"/>
  <c r="S1107" i="9"/>
  <c r="R1107" i="9"/>
  <c r="I1107" i="9"/>
  <c r="P1107" i="9"/>
  <c r="AB1107" i="9" s="1"/>
  <c r="F1107" i="9"/>
  <c r="U1106" i="9"/>
  <c r="S1106" i="9"/>
  <c r="R1106" i="9"/>
  <c r="I1106" i="9"/>
  <c r="F1106" i="9"/>
  <c r="AB1105" i="9"/>
  <c r="U1104" i="9"/>
  <c r="S1104" i="9"/>
  <c r="R1104" i="9"/>
  <c r="I1104" i="9"/>
  <c r="F1104" i="9"/>
  <c r="U1103" i="9"/>
  <c r="S1103" i="9"/>
  <c r="R1103" i="9"/>
  <c r="I1103" i="9"/>
  <c r="F1103" i="9"/>
  <c r="AB1102" i="9"/>
  <c r="U1101" i="9"/>
  <c r="S1101" i="9"/>
  <c r="R1101" i="9"/>
  <c r="I1101" i="9"/>
  <c r="H1101" i="9"/>
  <c r="F1101" i="9"/>
  <c r="AB1100" i="9"/>
  <c r="U1099" i="9"/>
  <c r="S1099" i="9"/>
  <c r="R1099" i="9"/>
  <c r="P1099" i="9"/>
  <c r="AB1099" i="9" s="1"/>
  <c r="I1099" i="9"/>
  <c r="F1099" i="9"/>
  <c r="AB1098" i="9"/>
  <c r="U1097" i="9"/>
  <c r="S1097" i="9"/>
  <c r="R1097" i="9"/>
  <c r="I1097" i="9"/>
  <c r="F1097" i="9"/>
  <c r="AB1096" i="9"/>
  <c r="AB1095" i="9"/>
  <c r="U1094" i="9"/>
  <c r="S1094" i="9"/>
  <c r="R1094" i="9"/>
  <c r="I1094" i="9"/>
  <c r="F1094" i="9"/>
  <c r="AB1093" i="9"/>
  <c r="U1092" i="9"/>
  <c r="S1092" i="9"/>
  <c r="R1092" i="9"/>
  <c r="T1092" i="9" s="1"/>
  <c r="I1092" i="9"/>
  <c r="H1092" i="9"/>
  <c r="F1092" i="9"/>
  <c r="U1091" i="9"/>
  <c r="S1091" i="9"/>
  <c r="R1091" i="9"/>
  <c r="I1091" i="9"/>
  <c r="P1091" i="9"/>
  <c r="AB1091" i="9" s="1"/>
  <c r="F1091" i="9"/>
  <c r="U1090" i="9"/>
  <c r="S1090" i="9"/>
  <c r="R1090" i="9"/>
  <c r="T1090" i="9" s="1"/>
  <c r="I1090" i="9"/>
  <c r="F1090" i="9"/>
  <c r="U1089" i="9"/>
  <c r="S1089" i="9"/>
  <c r="R1089" i="9"/>
  <c r="T1089" i="9" s="1"/>
  <c r="V1089" i="9" s="1"/>
  <c r="I1089" i="9"/>
  <c r="P1089" i="9"/>
  <c r="AB1089" i="9" s="1"/>
  <c r="F1089" i="9"/>
  <c r="U1088" i="9"/>
  <c r="S1088" i="9"/>
  <c r="R1088" i="9"/>
  <c r="I1088" i="9"/>
  <c r="H1088" i="9"/>
  <c r="F1088" i="9"/>
  <c r="U1087" i="9"/>
  <c r="S1087" i="9"/>
  <c r="R1087" i="9"/>
  <c r="I1087" i="9"/>
  <c r="H1087" i="9"/>
  <c r="F1087" i="9"/>
  <c r="U1086" i="9"/>
  <c r="S1086" i="9"/>
  <c r="R1086" i="9"/>
  <c r="T1086" i="9" s="1"/>
  <c r="I1086" i="9"/>
  <c r="F1086" i="9"/>
  <c r="U1085" i="9"/>
  <c r="S1085" i="9"/>
  <c r="R1085" i="9"/>
  <c r="T1085" i="9" s="1"/>
  <c r="P1085" i="9"/>
  <c r="AB1085" i="9" s="1"/>
  <c r="I1085" i="9"/>
  <c r="H1085" i="9"/>
  <c r="J1085" i="9" s="1"/>
  <c r="L1085" i="9" s="1"/>
  <c r="F1085" i="9"/>
  <c r="U1084" i="9"/>
  <c r="S1084" i="9"/>
  <c r="R1084" i="9"/>
  <c r="I1084" i="9"/>
  <c r="F1084" i="9"/>
  <c r="AB1083" i="9"/>
  <c r="U1082" i="9"/>
  <c r="S1082" i="9"/>
  <c r="R1082" i="9"/>
  <c r="I1082" i="9"/>
  <c r="F1082" i="9"/>
  <c r="U1081" i="9"/>
  <c r="S1081" i="9"/>
  <c r="R1081" i="9"/>
  <c r="T1081" i="9" s="1"/>
  <c r="I1081" i="9"/>
  <c r="F1081" i="9"/>
  <c r="U1080" i="9"/>
  <c r="S1080" i="9"/>
  <c r="R1080" i="9"/>
  <c r="I1080" i="9"/>
  <c r="F1080" i="9"/>
  <c r="U1079" i="9"/>
  <c r="S1079" i="9"/>
  <c r="R1079" i="9"/>
  <c r="I1079" i="9"/>
  <c r="F1079" i="9"/>
  <c r="U1078" i="9"/>
  <c r="S1078" i="9"/>
  <c r="R1078" i="9"/>
  <c r="I1078" i="9"/>
  <c r="F1078" i="9"/>
  <c r="U1077" i="9"/>
  <c r="S1077" i="9"/>
  <c r="R1077" i="9"/>
  <c r="H1077" i="9"/>
  <c r="I1077" i="9"/>
  <c r="F1077" i="9"/>
  <c r="U1076" i="9"/>
  <c r="S1076" i="9"/>
  <c r="R1076" i="9"/>
  <c r="I1076" i="9"/>
  <c r="F1076" i="9"/>
  <c r="AB1075" i="9"/>
  <c r="U1074" i="9"/>
  <c r="S1074" i="9"/>
  <c r="R1074" i="9"/>
  <c r="I1074" i="9"/>
  <c r="H1074" i="9"/>
  <c r="F1074" i="9"/>
  <c r="U1073" i="9"/>
  <c r="S1073" i="9"/>
  <c r="R1073" i="9"/>
  <c r="T1073" i="9" s="1"/>
  <c r="V1073" i="9" s="1"/>
  <c r="P1073" i="9"/>
  <c r="AB1073" i="9" s="1"/>
  <c r="I1073" i="9"/>
  <c r="H1073" i="9"/>
  <c r="F1073" i="9"/>
  <c r="U1072" i="9"/>
  <c r="S1072" i="9"/>
  <c r="R1072" i="9"/>
  <c r="I1072" i="9"/>
  <c r="H1072" i="9"/>
  <c r="F1072" i="9"/>
  <c r="U1071" i="9"/>
  <c r="S1071" i="9"/>
  <c r="R1071" i="9"/>
  <c r="I1071" i="9"/>
  <c r="H1071" i="9"/>
  <c r="F1071" i="9"/>
  <c r="U1070" i="9"/>
  <c r="S1070" i="9"/>
  <c r="R1070" i="9"/>
  <c r="P1070" i="9"/>
  <c r="AB1070" i="9" s="1"/>
  <c r="I1070" i="9"/>
  <c r="H1070" i="9"/>
  <c r="F1070" i="9"/>
  <c r="U1069" i="9"/>
  <c r="S1069" i="9"/>
  <c r="R1069" i="9"/>
  <c r="I1069" i="9"/>
  <c r="H1069" i="9"/>
  <c r="F1069" i="9"/>
  <c r="U1068" i="9"/>
  <c r="S1068" i="9"/>
  <c r="R1068" i="9"/>
  <c r="T1068" i="9" s="1"/>
  <c r="V1068" i="9" s="1"/>
  <c r="I1068" i="9"/>
  <c r="F1068" i="9"/>
  <c r="U1067" i="9"/>
  <c r="S1067" i="9"/>
  <c r="R1067" i="9"/>
  <c r="I1067" i="9"/>
  <c r="P1067" i="9"/>
  <c r="AB1067" i="9" s="1"/>
  <c r="F1067" i="9"/>
  <c r="U1066" i="9"/>
  <c r="S1066" i="9"/>
  <c r="R1066" i="9"/>
  <c r="I1066" i="9"/>
  <c r="H1066" i="9"/>
  <c r="F1066" i="9"/>
  <c r="U1065" i="9"/>
  <c r="S1065" i="9"/>
  <c r="R1065" i="9"/>
  <c r="H1065" i="9"/>
  <c r="F1065" i="9"/>
  <c r="AB1064" i="9"/>
  <c r="AB1063" i="9"/>
  <c r="U1062" i="9"/>
  <c r="S1062" i="9"/>
  <c r="R1062" i="9"/>
  <c r="I1062" i="9"/>
  <c r="F1062" i="9"/>
  <c r="U1061" i="9"/>
  <c r="S1061" i="9"/>
  <c r="R1061" i="9"/>
  <c r="I1061" i="9"/>
  <c r="P1061" i="9"/>
  <c r="AB1061" i="9" s="1"/>
  <c r="F1061" i="9"/>
  <c r="U1060" i="9"/>
  <c r="S1060" i="9"/>
  <c r="R1060" i="9"/>
  <c r="I1060" i="9"/>
  <c r="F1060" i="9"/>
  <c r="AB1059" i="9"/>
  <c r="U1058" i="9"/>
  <c r="S1058" i="9"/>
  <c r="R1058" i="9"/>
  <c r="I1058" i="9"/>
  <c r="F1058" i="9"/>
  <c r="U1057" i="9"/>
  <c r="S1057" i="9"/>
  <c r="R1057" i="9"/>
  <c r="I1057" i="9"/>
  <c r="F1057" i="9"/>
  <c r="U1056" i="9"/>
  <c r="S1056" i="9"/>
  <c r="R1056" i="9"/>
  <c r="I1056" i="9"/>
  <c r="F1056" i="9"/>
  <c r="AB1055" i="9"/>
  <c r="U1054" i="9"/>
  <c r="S1054" i="9"/>
  <c r="R1054" i="9"/>
  <c r="I1054" i="9"/>
  <c r="F1054" i="9"/>
  <c r="U1053" i="9"/>
  <c r="S1053" i="9"/>
  <c r="R1053" i="9"/>
  <c r="I1053" i="9"/>
  <c r="H1053" i="9"/>
  <c r="F1053" i="9"/>
  <c r="U1052" i="9"/>
  <c r="S1052" i="9"/>
  <c r="R1052" i="9"/>
  <c r="I1052" i="9"/>
  <c r="P1052" i="9"/>
  <c r="AB1052" i="9" s="1"/>
  <c r="F1052" i="9"/>
  <c r="U1051" i="9"/>
  <c r="S1051" i="9"/>
  <c r="R1051" i="9"/>
  <c r="I1051" i="9"/>
  <c r="H1051" i="9"/>
  <c r="F1051" i="9"/>
  <c r="U1050" i="9"/>
  <c r="S1050" i="9"/>
  <c r="R1050" i="9"/>
  <c r="T1050" i="9" s="1"/>
  <c r="V1050" i="9" s="1"/>
  <c r="I1050" i="9"/>
  <c r="P1050" i="9"/>
  <c r="AB1050" i="9" s="1"/>
  <c r="F1050" i="9"/>
  <c r="AB1049" i="9"/>
  <c r="U1048" i="9"/>
  <c r="S1048" i="9"/>
  <c r="R1048" i="9"/>
  <c r="I1048" i="9"/>
  <c r="F1048" i="9"/>
  <c r="U1047" i="9"/>
  <c r="S1047" i="9"/>
  <c r="R1047" i="9"/>
  <c r="H1047" i="9"/>
  <c r="I1047" i="9"/>
  <c r="F1047" i="9"/>
  <c r="U1046" i="9"/>
  <c r="S1046" i="9"/>
  <c r="R1046" i="9"/>
  <c r="I1046" i="9"/>
  <c r="F1046" i="9"/>
  <c r="U1045" i="9"/>
  <c r="S1045" i="9"/>
  <c r="R1045" i="9"/>
  <c r="P1045" i="9"/>
  <c r="AB1045" i="9" s="1"/>
  <c r="I1045" i="9"/>
  <c r="F1045" i="9"/>
  <c r="U1044" i="9"/>
  <c r="S1044" i="9"/>
  <c r="R1044" i="9"/>
  <c r="I1044" i="9"/>
  <c r="P1044" i="9"/>
  <c r="AB1044" i="9" s="1"/>
  <c r="F1044" i="9"/>
  <c r="U1043" i="9"/>
  <c r="S1043" i="9"/>
  <c r="R1043" i="9"/>
  <c r="T1043" i="9" s="1"/>
  <c r="I1043" i="9"/>
  <c r="F1043" i="9"/>
  <c r="U1042" i="9"/>
  <c r="S1042" i="9"/>
  <c r="R1042" i="9"/>
  <c r="T1042" i="9" s="1"/>
  <c r="I1042" i="9"/>
  <c r="F1042" i="9"/>
  <c r="U1041" i="9"/>
  <c r="S1041" i="9"/>
  <c r="R1041" i="9"/>
  <c r="P1041" i="9"/>
  <c r="AB1041" i="9" s="1"/>
  <c r="I1041" i="9"/>
  <c r="H1041" i="9"/>
  <c r="F1041" i="9"/>
  <c r="U1040" i="9"/>
  <c r="S1040" i="9"/>
  <c r="R1040" i="9"/>
  <c r="I1040" i="9"/>
  <c r="F1040" i="9"/>
  <c r="U1039" i="9"/>
  <c r="S1039" i="9"/>
  <c r="R1039" i="9"/>
  <c r="I1039" i="9"/>
  <c r="F1039" i="9"/>
  <c r="U1038" i="9"/>
  <c r="S1038" i="9"/>
  <c r="R1038" i="9"/>
  <c r="P1038" i="9"/>
  <c r="AB1038" i="9" s="1"/>
  <c r="I1038" i="9"/>
  <c r="H1038" i="9"/>
  <c r="F1038" i="9"/>
  <c r="U1037" i="9"/>
  <c r="T1037" i="9"/>
  <c r="S1037" i="9"/>
  <c r="R1037" i="9"/>
  <c r="I1037" i="9"/>
  <c r="F1037" i="9"/>
  <c r="AB1036" i="9"/>
  <c r="U1035" i="9"/>
  <c r="S1035" i="9"/>
  <c r="T1035" i="9" s="1"/>
  <c r="V1035" i="9" s="1"/>
  <c r="R1035" i="9"/>
  <c r="I1035" i="9"/>
  <c r="P1035" i="9"/>
  <c r="AB1035" i="9" s="1"/>
  <c r="F1035" i="9"/>
  <c r="U1034" i="9"/>
  <c r="S1034" i="9"/>
  <c r="R1034" i="9"/>
  <c r="I1034" i="9"/>
  <c r="H1034" i="9"/>
  <c r="F1034" i="9"/>
  <c r="U1033" i="9"/>
  <c r="S1033" i="9"/>
  <c r="R1033" i="9"/>
  <c r="I1033" i="9"/>
  <c r="P1033" i="9"/>
  <c r="AB1033" i="9" s="1"/>
  <c r="F1033" i="9"/>
  <c r="U1032" i="9"/>
  <c r="S1032" i="9"/>
  <c r="R1032" i="9"/>
  <c r="T1032" i="9" s="1"/>
  <c r="I1032" i="9"/>
  <c r="H1032" i="9"/>
  <c r="F1032" i="9"/>
  <c r="U1031" i="9"/>
  <c r="S1031" i="9"/>
  <c r="R1031" i="9"/>
  <c r="P1031" i="9"/>
  <c r="AB1031" i="9" s="1"/>
  <c r="I1031" i="9"/>
  <c r="H1031" i="9"/>
  <c r="F1031" i="9"/>
  <c r="U1030" i="9"/>
  <c r="S1030" i="9"/>
  <c r="R1030" i="9"/>
  <c r="T1030" i="9" s="1"/>
  <c r="I1030" i="9"/>
  <c r="H1030" i="9"/>
  <c r="F1030" i="9"/>
  <c r="U1029" i="9"/>
  <c r="S1029" i="9"/>
  <c r="R1029" i="9"/>
  <c r="I1029" i="9"/>
  <c r="F1029" i="9"/>
  <c r="U1028" i="9"/>
  <c r="S1028" i="9"/>
  <c r="R1028" i="9"/>
  <c r="I1028" i="9"/>
  <c r="H1028" i="9"/>
  <c r="F1028" i="9"/>
  <c r="U1027" i="9"/>
  <c r="S1027" i="9"/>
  <c r="R1027" i="9"/>
  <c r="I1027" i="9"/>
  <c r="H1027" i="9"/>
  <c r="F1027" i="9"/>
  <c r="U1026" i="9"/>
  <c r="S1026" i="9"/>
  <c r="R1026" i="9"/>
  <c r="T1026" i="9" s="1"/>
  <c r="I1026" i="9"/>
  <c r="F1026" i="9"/>
  <c r="U1025" i="9"/>
  <c r="S1025" i="9"/>
  <c r="R1025" i="9"/>
  <c r="P1025" i="9"/>
  <c r="AB1025" i="9" s="1"/>
  <c r="I1025" i="9"/>
  <c r="F1025" i="9"/>
  <c r="U1024" i="9"/>
  <c r="S1024" i="9"/>
  <c r="R1024" i="9"/>
  <c r="I1024" i="9"/>
  <c r="P1024" i="9"/>
  <c r="AB1024" i="9" s="1"/>
  <c r="F1024" i="9"/>
  <c r="U1023" i="9"/>
  <c r="S1023" i="9"/>
  <c r="R1023" i="9"/>
  <c r="I1023" i="9"/>
  <c r="H1023" i="9"/>
  <c r="F1023" i="9"/>
  <c r="AB1022" i="9"/>
  <c r="U1021" i="9"/>
  <c r="S1021" i="9"/>
  <c r="R1021" i="9"/>
  <c r="I1021" i="9"/>
  <c r="F1021" i="9"/>
  <c r="U1020" i="9"/>
  <c r="S1020" i="9"/>
  <c r="R1020" i="9"/>
  <c r="I1020" i="9"/>
  <c r="P1020" i="9"/>
  <c r="AB1020" i="9" s="1"/>
  <c r="F1020" i="9"/>
  <c r="U1019" i="9"/>
  <c r="S1019" i="9"/>
  <c r="R1019" i="9"/>
  <c r="I1019" i="9"/>
  <c r="F1019" i="9"/>
  <c r="U1018" i="9"/>
  <c r="S1018" i="9"/>
  <c r="R1018" i="9"/>
  <c r="I1018" i="9"/>
  <c r="F1018" i="9"/>
  <c r="U1017" i="9"/>
  <c r="S1017" i="9"/>
  <c r="R1017" i="9"/>
  <c r="I1017" i="9"/>
  <c r="F1017" i="9"/>
  <c r="U1016" i="9"/>
  <c r="S1016" i="9"/>
  <c r="R1016" i="9"/>
  <c r="I1016" i="9"/>
  <c r="F1016" i="9"/>
  <c r="U1015" i="9"/>
  <c r="S1015" i="9"/>
  <c r="R1015" i="9"/>
  <c r="I1015" i="9"/>
  <c r="F1015" i="9"/>
  <c r="U1014" i="9"/>
  <c r="S1014" i="9"/>
  <c r="R1014" i="9"/>
  <c r="H1014" i="9"/>
  <c r="I1014" i="9"/>
  <c r="F1014" i="9"/>
  <c r="U1013" i="9"/>
  <c r="S1013" i="9"/>
  <c r="R1013" i="9"/>
  <c r="I1013" i="9"/>
  <c r="F1013" i="9"/>
  <c r="U1012" i="9"/>
  <c r="S1012" i="9"/>
  <c r="R1012" i="9"/>
  <c r="I1012" i="9"/>
  <c r="P1012" i="9"/>
  <c r="AB1012" i="9" s="1"/>
  <c r="F1012" i="9"/>
  <c r="U1011" i="9"/>
  <c r="S1011" i="9"/>
  <c r="R1011" i="9"/>
  <c r="H1011" i="9"/>
  <c r="I1011" i="9"/>
  <c r="F1011" i="9"/>
  <c r="U1010" i="9"/>
  <c r="T1010" i="9"/>
  <c r="S1010" i="9"/>
  <c r="R1010" i="9"/>
  <c r="I1010" i="9"/>
  <c r="F1010" i="9"/>
  <c r="U1009" i="9"/>
  <c r="S1009" i="9"/>
  <c r="R1009" i="9"/>
  <c r="I1009" i="9"/>
  <c r="F1009" i="9"/>
  <c r="U1008" i="9"/>
  <c r="S1008" i="9"/>
  <c r="R1008" i="9"/>
  <c r="I1008" i="9"/>
  <c r="P1008" i="9"/>
  <c r="AB1008" i="9" s="1"/>
  <c r="F1008" i="9"/>
  <c r="U1007" i="9"/>
  <c r="S1007" i="9"/>
  <c r="R1007" i="9"/>
  <c r="I1007" i="9"/>
  <c r="F1007" i="9"/>
  <c r="U1006" i="9"/>
  <c r="S1006" i="9"/>
  <c r="R1006" i="9"/>
  <c r="I1006" i="9"/>
  <c r="F1006" i="9"/>
  <c r="U1005" i="9"/>
  <c r="S1005" i="9"/>
  <c r="R1005" i="9"/>
  <c r="T1005" i="9" s="1"/>
  <c r="P1005" i="9"/>
  <c r="AB1005" i="9" s="1"/>
  <c r="I1005" i="9"/>
  <c r="H1005" i="9"/>
  <c r="F1005" i="9"/>
  <c r="U1004" i="9"/>
  <c r="S1004" i="9"/>
  <c r="R1004" i="9"/>
  <c r="T1004" i="9" s="1"/>
  <c r="I1004" i="9"/>
  <c r="F1004" i="9"/>
  <c r="U1003" i="9"/>
  <c r="S1003" i="9"/>
  <c r="R1003" i="9"/>
  <c r="I1003" i="9"/>
  <c r="F1003" i="9"/>
  <c r="U1002" i="9"/>
  <c r="S1002" i="9"/>
  <c r="R1002" i="9"/>
  <c r="I1002" i="9"/>
  <c r="P1002" i="9"/>
  <c r="AB1002" i="9" s="1"/>
  <c r="F1002" i="9"/>
  <c r="U1001" i="9"/>
  <c r="S1001" i="9"/>
  <c r="R1001" i="9"/>
  <c r="T1001" i="9" s="1"/>
  <c r="V1001" i="9" s="1"/>
  <c r="I1001" i="9"/>
  <c r="F1001" i="9"/>
  <c r="U1000" i="9"/>
  <c r="S1000" i="9"/>
  <c r="R1000" i="9"/>
  <c r="I1000" i="9"/>
  <c r="F1000" i="9"/>
  <c r="U999" i="9"/>
  <c r="S999" i="9"/>
  <c r="R999" i="9"/>
  <c r="I999" i="9"/>
  <c r="F999" i="9"/>
  <c r="AB998" i="9"/>
  <c r="U997" i="9"/>
  <c r="S997" i="9"/>
  <c r="R997" i="9"/>
  <c r="I997" i="9"/>
  <c r="P997" i="9"/>
  <c r="AB997" i="9" s="1"/>
  <c r="F997" i="9"/>
  <c r="AB996" i="9"/>
  <c r="AB995" i="9"/>
  <c r="U994" i="9"/>
  <c r="S994" i="9"/>
  <c r="R994" i="9"/>
  <c r="I994" i="9"/>
  <c r="H994" i="9"/>
  <c r="F994" i="9"/>
  <c r="U993" i="9"/>
  <c r="T993" i="9"/>
  <c r="S993" i="9"/>
  <c r="R993" i="9"/>
  <c r="P993" i="9"/>
  <c r="AB993" i="9" s="1"/>
  <c r="H993" i="9"/>
  <c r="F993" i="9"/>
  <c r="U992" i="9"/>
  <c r="S992" i="9"/>
  <c r="R992" i="9"/>
  <c r="I992" i="9"/>
  <c r="F992" i="9"/>
  <c r="U991" i="9"/>
  <c r="S991" i="9"/>
  <c r="R991" i="9"/>
  <c r="I991" i="9"/>
  <c r="F991" i="9"/>
  <c r="U990" i="9"/>
  <c r="S990" i="9"/>
  <c r="R990" i="9"/>
  <c r="I990" i="9"/>
  <c r="H990" i="9"/>
  <c r="F990" i="9"/>
  <c r="U989" i="9"/>
  <c r="S989" i="9"/>
  <c r="T989" i="9" s="1"/>
  <c r="R989" i="9"/>
  <c r="P989" i="9"/>
  <c r="AB989" i="9" s="1"/>
  <c r="I989" i="9"/>
  <c r="F989" i="9"/>
  <c r="U988" i="9"/>
  <c r="S988" i="9"/>
  <c r="R988" i="9"/>
  <c r="T988" i="9" s="1"/>
  <c r="P988" i="9"/>
  <c r="AB988" i="9" s="1"/>
  <c r="I988" i="9"/>
  <c r="F988" i="9"/>
  <c r="U987" i="9"/>
  <c r="S987" i="9"/>
  <c r="R987" i="9"/>
  <c r="I987" i="9"/>
  <c r="F987" i="9"/>
  <c r="U986" i="9"/>
  <c r="S986" i="9"/>
  <c r="R986" i="9"/>
  <c r="I986" i="9"/>
  <c r="F986" i="9"/>
  <c r="AB985" i="9"/>
  <c r="U984" i="9"/>
  <c r="S984" i="9"/>
  <c r="R984" i="9"/>
  <c r="I984" i="9"/>
  <c r="F984" i="9"/>
  <c r="U983" i="9"/>
  <c r="S983" i="9"/>
  <c r="R983" i="9"/>
  <c r="T983" i="9" s="1"/>
  <c r="I983" i="9"/>
  <c r="F983" i="9"/>
  <c r="U982" i="9"/>
  <c r="S982" i="9"/>
  <c r="R982" i="9"/>
  <c r="I982" i="9"/>
  <c r="F982" i="9"/>
  <c r="U981" i="9"/>
  <c r="S981" i="9"/>
  <c r="R981" i="9"/>
  <c r="I981" i="9"/>
  <c r="P981" i="9"/>
  <c r="AB981" i="9" s="1"/>
  <c r="F981" i="9"/>
  <c r="U980" i="9"/>
  <c r="S980" i="9"/>
  <c r="R980" i="9"/>
  <c r="T980" i="9" s="1"/>
  <c r="I980" i="9"/>
  <c r="H980" i="9"/>
  <c r="F980" i="9"/>
  <c r="AB979" i="9"/>
  <c r="U978" i="9"/>
  <c r="S978" i="9"/>
  <c r="R978" i="9"/>
  <c r="T978" i="9" s="1"/>
  <c r="V978" i="9" s="1"/>
  <c r="I978" i="9"/>
  <c r="H978" i="9"/>
  <c r="F978" i="9"/>
  <c r="U977" i="9"/>
  <c r="S977" i="9"/>
  <c r="R977" i="9"/>
  <c r="I977" i="9"/>
  <c r="H977" i="9"/>
  <c r="J977" i="9" s="1"/>
  <c r="L977" i="9" s="1"/>
  <c r="F977" i="9"/>
  <c r="U976" i="9"/>
  <c r="S976" i="9"/>
  <c r="R976" i="9"/>
  <c r="T976" i="9" s="1"/>
  <c r="V976" i="9" s="1"/>
  <c r="I976" i="9"/>
  <c r="H976" i="9"/>
  <c r="F976" i="9"/>
  <c r="U975" i="9"/>
  <c r="T975" i="9"/>
  <c r="S975" i="9"/>
  <c r="R975" i="9"/>
  <c r="I975" i="9"/>
  <c r="H975" i="9"/>
  <c r="F975" i="9"/>
  <c r="U974" i="9"/>
  <c r="S974" i="9"/>
  <c r="R974" i="9"/>
  <c r="P974" i="9"/>
  <c r="AB974" i="9" s="1"/>
  <c r="I974" i="9"/>
  <c r="H974" i="9"/>
  <c r="F974" i="9"/>
  <c r="AB973" i="9"/>
  <c r="U972" i="9"/>
  <c r="S972" i="9"/>
  <c r="R972" i="9"/>
  <c r="I972" i="9"/>
  <c r="F972" i="9"/>
  <c r="U971" i="9"/>
  <c r="S971" i="9"/>
  <c r="R971" i="9"/>
  <c r="I971" i="9"/>
  <c r="H971" i="9"/>
  <c r="F971" i="9"/>
  <c r="U970" i="9"/>
  <c r="S970" i="9"/>
  <c r="R970" i="9"/>
  <c r="I970" i="9"/>
  <c r="F970" i="9"/>
  <c r="U969" i="9"/>
  <c r="S969" i="9"/>
  <c r="R969" i="9"/>
  <c r="I969" i="9"/>
  <c r="F969" i="9"/>
  <c r="U968" i="9"/>
  <c r="S968" i="9"/>
  <c r="R968" i="9"/>
  <c r="I968" i="9"/>
  <c r="H968" i="9"/>
  <c r="F968" i="9"/>
  <c r="U967" i="9"/>
  <c r="S967" i="9"/>
  <c r="R967" i="9"/>
  <c r="I967" i="9"/>
  <c r="F967" i="9"/>
  <c r="AB966" i="9"/>
  <c r="U965" i="9"/>
  <c r="S965" i="9"/>
  <c r="R965" i="9"/>
  <c r="P965" i="9"/>
  <c r="AB965" i="9" s="1"/>
  <c r="I965" i="9"/>
  <c r="H965" i="9"/>
  <c r="F965" i="9"/>
  <c r="U964" i="9"/>
  <c r="S964" i="9"/>
  <c r="R964" i="9"/>
  <c r="I964" i="9"/>
  <c r="F964" i="9"/>
  <c r="U963" i="9"/>
  <c r="S963" i="9"/>
  <c r="R963" i="9"/>
  <c r="I963" i="9"/>
  <c r="H963" i="9"/>
  <c r="F963" i="9"/>
  <c r="U962" i="9"/>
  <c r="S962" i="9"/>
  <c r="R962" i="9"/>
  <c r="P962" i="9"/>
  <c r="AB962" i="9" s="1"/>
  <c r="I962" i="9"/>
  <c r="H962" i="9"/>
  <c r="F962" i="9"/>
  <c r="U961" i="9"/>
  <c r="S961" i="9"/>
  <c r="R961" i="9"/>
  <c r="I961" i="9"/>
  <c r="H961" i="9"/>
  <c r="F961" i="9"/>
  <c r="AB960" i="9"/>
  <c r="U959" i="9"/>
  <c r="S959" i="9"/>
  <c r="R959" i="9"/>
  <c r="I959" i="9"/>
  <c r="F959" i="9"/>
  <c r="U958" i="9"/>
  <c r="S958" i="9"/>
  <c r="R958" i="9"/>
  <c r="I958" i="9"/>
  <c r="F958" i="9"/>
  <c r="AB957" i="9"/>
  <c r="U956" i="9"/>
  <c r="S956" i="9"/>
  <c r="R956" i="9"/>
  <c r="I956" i="9"/>
  <c r="F956" i="9"/>
  <c r="U955" i="9"/>
  <c r="S955" i="9"/>
  <c r="R955" i="9"/>
  <c r="I955" i="9"/>
  <c r="H955" i="9"/>
  <c r="F955" i="9"/>
  <c r="U954" i="9"/>
  <c r="S954" i="9"/>
  <c r="R954" i="9"/>
  <c r="T954" i="9" s="1"/>
  <c r="V954" i="9" s="1"/>
  <c r="I954" i="9"/>
  <c r="H954" i="9"/>
  <c r="F954" i="9"/>
  <c r="U953" i="9"/>
  <c r="S953" i="9"/>
  <c r="R953" i="9"/>
  <c r="I953" i="9"/>
  <c r="F953" i="9"/>
  <c r="U952" i="9"/>
  <c r="S952" i="9"/>
  <c r="R952" i="9"/>
  <c r="I952" i="9"/>
  <c r="F952" i="9"/>
  <c r="U951" i="9"/>
  <c r="S951" i="9"/>
  <c r="R951" i="9"/>
  <c r="T951" i="9" s="1"/>
  <c r="V951" i="9" s="1"/>
  <c r="I951" i="9"/>
  <c r="H951" i="9"/>
  <c r="F951" i="9"/>
  <c r="U950" i="9"/>
  <c r="T950" i="9"/>
  <c r="S950" i="9"/>
  <c r="R950" i="9"/>
  <c r="I950" i="9"/>
  <c r="H950" i="9"/>
  <c r="F950" i="9"/>
  <c r="U949" i="9"/>
  <c r="S949" i="9"/>
  <c r="R949" i="9"/>
  <c r="I949" i="9"/>
  <c r="H949" i="9"/>
  <c r="J949" i="9" s="1"/>
  <c r="L949" i="9" s="1"/>
  <c r="F949" i="9"/>
  <c r="U948" i="9"/>
  <c r="S948" i="9"/>
  <c r="R948" i="9"/>
  <c r="T948" i="9" s="1"/>
  <c r="I948" i="9"/>
  <c r="P948" i="9"/>
  <c r="AB948" i="9" s="1"/>
  <c r="F948" i="9"/>
  <c r="U947" i="9"/>
  <c r="S947" i="9"/>
  <c r="R947" i="9"/>
  <c r="I947" i="9"/>
  <c r="F947" i="9"/>
  <c r="AB946" i="9"/>
  <c r="U945" i="9"/>
  <c r="S945" i="9"/>
  <c r="R945" i="9"/>
  <c r="T945" i="9" s="1"/>
  <c r="I945" i="9"/>
  <c r="F945" i="9"/>
  <c r="U944" i="9"/>
  <c r="S944" i="9"/>
  <c r="R944" i="9"/>
  <c r="I944" i="9"/>
  <c r="H944" i="9"/>
  <c r="F944" i="9"/>
  <c r="F943" i="9"/>
  <c r="U942" i="9"/>
  <c r="S942" i="9"/>
  <c r="R942" i="9"/>
  <c r="I942" i="9"/>
  <c r="F942" i="9"/>
  <c r="U941" i="9"/>
  <c r="S941" i="9"/>
  <c r="R941" i="9"/>
  <c r="I941" i="9"/>
  <c r="F941" i="9"/>
  <c r="U940" i="9"/>
  <c r="T940" i="9"/>
  <c r="S940" i="9"/>
  <c r="R940" i="9"/>
  <c r="H940" i="9"/>
  <c r="I940" i="9"/>
  <c r="F940" i="9"/>
  <c r="U939" i="9"/>
  <c r="S939" i="9"/>
  <c r="R939" i="9"/>
  <c r="I939" i="9"/>
  <c r="F939" i="9"/>
  <c r="U938" i="9"/>
  <c r="S938" i="9"/>
  <c r="R938" i="9"/>
  <c r="I938" i="9"/>
  <c r="P938" i="9"/>
  <c r="AB938" i="9" s="1"/>
  <c r="H938" i="9"/>
  <c r="F938" i="9"/>
  <c r="U937" i="9"/>
  <c r="S937" i="9"/>
  <c r="R937" i="9"/>
  <c r="T937" i="9" s="1"/>
  <c r="V937" i="9" s="1"/>
  <c r="H937" i="9"/>
  <c r="I937" i="9"/>
  <c r="F937" i="9"/>
  <c r="U936" i="9"/>
  <c r="S936" i="9"/>
  <c r="R936" i="9"/>
  <c r="I936" i="9"/>
  <c r="F936" i="9"/>
  <c r="AB935" i="9"/>
  <c r="U934" i="9"/>
  <c r="S934" i="9"/>
  <c r="T934" i="9" s="1"/>
  <c r="R934" i="9"/>
  <c r="I934" i="9"/>
  <c r="F934" i="9"/>
  <c r="U933" i="9"/>
  <c r="S933" i="9"/>
  <c r="R933" i="9"/>
  <c r="I933" i="9"/>
  <c r="P933" i="9"/>
  <c r="AB933" i="9" s="1"/>
  <c r="F933" i="9"/>
  <c r="U932" i="9"/>
  <c r="S932" i="9"/>
  <c r="T932" i="9" s="1"/>
  <c r="R932" i="9"/>
  <c r="I932" i="9"/>
  <c r="H932" i="9"/>
  <c r="F932" i="9"/>
  <c r="U931" i="9"/>
  <c r="S931" i="9"/>
  <c r="R931" i="9"/>
  <c r="I931" i="9"/>
  <c r="P931" i="9"/>
  <c r="AB931" i="9" s="1"/>
  <c r="F931" i="9"/>
  <c r="U930" i="9"/>
  <c r="S930" i="9"/>
  <c r="R930" i="9"/>
  <c r="I930" i="9"/>
  <c r="F930" i="9"/>
  <c r="U929" i="9"/>
  <c r="S929" i="9"/>
  <c r="R929" i="9"/>
  <c r="T929" i="9" s="1"/>
  <c r="I929" i="9"/>
  <c r="H929" i="9"/>
  <c r="F929" i="9"/>
  <c r="AB928" i="9"/>
  <c r="AB927" i="9"/>
  <c r="U926" i="9"/>
  <c r="S926" i="9"/>
  <c r="R926" i="9"/>
  <c r="I926" i="9"/>
  <c r="H926" i="9"/>
  <c r="F926" i="9"/>
  <c r="U925" i="9"/>
  <c r="S925" i="9"/>
  <c r="T925" i="9" s="1"/>
  <c r="R925" i="9"/>
  <c r="I925" i="9"/>
  <c r="H925" i="9"/>
  <c r="F925" i="9"/>
  <c r="U924" i="9"/>
  <c r="S924" i="9"/>
  <c r="R924" i="9"/>
  <c r="P924" i="9"/>
  <c r="AB924" i="9" s="1"/>
  <c r="H924" i="9"/>
  <c r="F924" i="9"/>
  <c r="U923" i="9"/>
  <c r="S923" i="9"/>
  <c r="R923" i="9"/>
  <c r="P923" i="9"/>
  <c r="AB923" i="9" s="1"/>
  <c r="H923" i="9"/>
  <c r="F923" i="9"/>
  <c r="U922" i="9"/>
  <c r="S922" i="9"/>
  <c r="R922" i="9"/>
  <c r="P922" i="9"/>
  <c r="AB922" i="9" s="1"/>
  <c r="H922" i="9"/>
  <c r="F922" i="9"/>
  <c r="U921" i="9"/>
  <c r="S921" i="9"/>
  <c r="R921" i="9"/>
  <c r="P921" i="9"/>
  <c r="AB921" i="9" s="1"/>
  <c r="I921" i="9"/>
  <c r="J921" i="9" s="1"/>
  <c r="H921" i="9"/>
  <c r="F921" i="9"/>
  <c r="U920" i="9"/>
  <c r="S920" i="9"/>
  <c r="R920" i="9"/>
  <c r="I920" i="9"/>
  <c r="H920" i="9"/>
  <c r="F920" i="9"/>
  <c r="AB919" i="9"/>
  <c r="U918" i="9"/>
  <c r="S918" i="9"/>
  <c r="R918" i="9"/>
  <c r="H918" i="9"/>
  <c r="I918" i="9"/>
  <c r="F918" i="9"/>
  <c r="U917" i="9"/>
  <c r="S917" i="9"/>
  <c r="R917" i="9"/>
  <c r="I917" i="9"/>
  <c r="F917" i="9"/>
  <c r="U916" i="9"/>
  <c r="S916" i="9"/>
  <c r="R916" i="9"/>
  <c r="P916" i="9"/>
  <c r="AB916" i="9" s="1"/>
  <c r="I916" i="9"/>
  <c r="H916" i="9"/>
  <c r="F916" i="9"/>
  <c r="U915" i="9"/>
  <c r="S915" i="9"/>
  <c r="R915" i="9"/>
  <c r="P915" i="9"/>
  <c r="AB915" i="9" s="1"/>
  <c r="H915" i="9"/>
  <c r="I915" i="9"/>
  <c r="F915" i="9"/>
  <c r="U914" i="9"/>
  <c r="S914" i="9"/>
  <c r="R914" i="9"/>
  <c r="I914" i="9"/>
  <c r="F914" i="9"/>
  <c r="U913" i="9"/>
  <c r="S913" i="9"/>
  <c r="R913" i="9"/>
  <c r="I913" i="9"/>
  <c r="H913" i="9"/>
  <c r="F913" i="9"/>
  <c r="U912" i="9"/>
  <c r="S912" i="9"/>
  <c r="R912" i="9"/>
  <c r="T912" i="9" s="1"/>
  <c r="P912" i="9"/>
  <c r="AB912" i="9" s="1"/>
  <c r="H912" i="9"/>
  <c r="I912" i="9"/>
  <c r="F912" i="9"/>
  <c r="AB911" i="9"/>
  <c r="U910" i="9"/>
  <c r="S910" i="9"/>
  <c r="T910" i="9" s="1"/>
  <c r="R910" i="9"/>
  <c r="I910" i="9"/>
  <c r="F910" i="9"/>
  <c r="U909" i="9"/>
  <c r="S909" i="9"/>
  <c r="R909" i="9"/>
  <c r="P909" i="9"/>
  <c r="AB909" i="9" s="1"/>
  <c r="I909" i="9"/>
  <c r="H909" i="9"/>
  <c r="F909" i="9"/>
  <c r="U908" i="9"/>
  <c r="S908" i="9"/>
  <c r="R908" i="9"/>
  <c r="I908" i="9"/>
  <c r="F908" i="9"/>
  <c r="AB907" i="9"/>
  <c r="U906" i="9"/>
  <c r="S906" i="9"/>
  <c r="R906" i="9"/>
  <c r="T906" i="9" s="1"/>
  <c r="P906" i="9"/>
  <c r="AB906" i="9" s="1"/>
  <c r="I906" i="9"/>
  <c r="H906" i="9"/>
  <c r="F906" i="9"/>
  <c r="AB905" i="9"/>
  <c r="U904" i="9"/>
  <c r="S904" i="9"/>
  <c r="R904" i="9"/>
  <c r="I904" i="9"/>
  <c r="F904" i="9"/>
  <c r="U903" i="9"/>
  <c r="S903" i="9"/>
  <c r="R903" i="9"/>
  <c r="I903" i="9"/>
  <c r="H903" i="9"/>
  <c r="F903" i="9"/>
  <c r="AB902" i="9"/>
  <c r="U901" i="9"/>
  <c r="S901" i="9"/>
  <c r="R901" i="9"/>
  <c r="I901" i="9"/>
  <c r="P901" i="9"/>
  <c r="AB901" i="9" s="1"/>
  <c r="F901" i="9"/>
  <c r="U900" i="9"/>
  <c r="S900" i="9"/>
  <c r="R900" i="9"/>
  <c r="I900" i="9"/>
  <c r="F900" i="9"/>
  <c r="U899" i="9"/>
  <c r="S899" i="9"/>
  <c r="R899" i="9"/>
  <c r="P899" i="9"/>
  <c r="AB899" i="9" s="1"/>
  <c r="I899" i="9"/>
  <c r="F899" i="9"/>
  <c r="AB898" i="9"/>
  <c r="U897" i="9"/>
  <c r="S897" i="9"/>
  <c r="R897" i="9"/>
  <c r="I897" i="9"/>
  <c r="F897" i="9"/>
  <c r="U896" i="9"/>
  <c r="S896" i="9"/>
  <c r="R896" i="9"/>
  <c r="T896" i="9" s="1"/>
  <c r="V896" i="9" s="1"/>
  <c r="I896" i="9"/>
  <c r="H896" i="9"/>
  <c r="F896" i="9"/>
  <c r="U895" i="9"/>
  <c r="S895" i="9"/>
  <c r="R895" i="9"/>
  <c r="I895" i="9"/>
  <c r="F895" i="9"/>
  <c r="U894" i="9"/>
  <c r="S894" i="9"/>
  <c r="R894" i="9"/>
  <c r="P894" i="9"/>
  <c r="AB894" i="9" s="1"/>
  <c r="H894" i="9"/>
  <c r="I894" i="9"/>
  <c r="F894" i="9"/>
  <c r="AB893" i="9"/>
  <c r="U892" i="9"/>
  <c r="S892" i="9"/>
  <c r="R892" i="9"/>
  <c r="I892" i="9"/>
  <c r="H892" i="9"/>
  <c r="F892" i="9"/>
  <c r="U891" i="9"/>
  <c r="S891" i="9"/>
  <c r="R891" i="9"/>
  <c r="I891" i="9"/>
  <c r="P891" i="9"/>
  <c r="AB891" i="9" s="1"/>
  <c r="H891" i="9"/>
  <c r="F891" i="9"/>
  <c r="U890" i="9"/>
  <c r="S890" i="9"/>
  <c r="R890" i="9"/>
  <c r="I890" i="9"/>
  <c r="F890" i="9"/>
  <c r="U889" i="9"/>
  <c r="S889" i="9"/>
  <c r="R889" i="9"/>
  <c r="I889" i="9"/>
  <c r="H889" i="9"/>
  <c r="F889" i="9"/>
  <c r="U888" i="9"/>
  <c r="S888" i="9"/>
  <c r="T888" i="9" s="1"/>
  <c r="R888" i="9"/>
  <c r="I888" i="9"/>
  <c r="F888" i="9"/>
  <c r="U887" i="9"/>
  <c r="S887" i="9"/>
  <c r="R887" i="9"/>
  <c r="I887" i="9"/>
  <c r="F887" i="9"/>
  <c r="AB886" i="9"/>
  <c r="U885" i="9"/>
  <c r="S885" i="9"/>
  <c r="R885" i="9"/>
  <c r="I885" i="9"/>
  <c r="F885" i="9"/>
  <c r="U884" i="9"/>
  <c r="S884" i="9"/>
  <c r="R884" i="9"/>
  <c r="H884" i="9"/>
  <c r="I884" i="9"/>
  <c r="F884" i="9"/>
  <c r="AB883" i="9"/>
  <c r="U882" i="9"/>
  <c r="S882" i="9"/>
  <c r="R882" i="9"/>
  <c r="I882" i="9"/>
  <c r="H882" i="9"/>
  <c r="F882" i="9"/>
  <c r="U881" i="9"/>
  <c r="S881" i="9"/>
  <c r="R881" i="9"/>
  <c r="I881" i="9"/>
  <c r="F881" i="9"/>
  <c r="U880" i="9"/>
  <c r="S880" i="9"/>
  <c r="R880" i="9"/>
  <c r="I880" i="9"/>
  <c r="F880" i="9"/>
  <c r="U879" i="9"/>
  <c r="S879" i="9"/>
  <c r="R879" i="9"/>
  <c r="I879" i="9"/>
  <c r="F879" i="9"/>
  <c r="U878" i="9"/>
  <c r="S878" i="9"/>
  <c r="R878" i="9"/>
  <c r="I878" i="9"/>
  <c r="F878" i="9"/>
  <c r="U877" i="9"/>
  <c r="S877" i="9"/>
  <c r="R877" i="9"/>
  <c r="I877" i="9"/>
  <c r="F877" i="9"/>
  <c r="U876" i="9"/>
  <c r="S876" i="9"/>
  <c r="R876" i="9"/>
  <c r="I876" i="9"/>
  <c r="H876" i="9"/>
  <c r="F876" i="9"/>
  <c r="U875" i="9"/>
  <c r="S875" i="9"/>
  <c r="R875" i="9"/>
  <c r="I875" i="9"/>
  <c r="H875" i="9"/>
  <c r="F875" i="9"/>
  <c r="U874" i="9"/>
  <c r="S874" i="9"/>
  <c r="R874" i="9"/>
  <c r="I874" i="9"/>
  <c r="H874" i="9"/>
  <c r="F874" i="9"/>
  <c r="U873" i="9"/>
  <c r="S873" i="9"/>
  <c r="R873" i="9"/>
  <c r="T873" i="9" s="1"/>
  <c r="I873" i="9"/>
  <c r="H873" i="9"/>
  <c r="F873" i="9"/>
  <c r="U872" i="9"/>
  <c r="S872" i="9"/>
  <c r="R872" i="9"/>
  <c r="H872" i="9"/>
  <c r="F872" i="9"/>
  <c r="AB871" i="9"/>
  <c r="U870" i="9"/>
  <c r="S870" i="9"/>
  <c r="R870" i="9"/>
  <c r="I870" i="9"/>
  <c r="H870" i="9"/>
  <c r="F870" i="9"/>
  <c r="U869" i="9"/>
  <c r="S869" i="9"/>
  <c r="R869" i="9"/>
  <c r="I869" i="9"/>
  <c r="H869" i="9"/>
  <c r="F869" i="9"/>
  <c r="U868" i="9"/>
  <c r="S868" i="9"/>
  <c r="R868" i="9"/>
  <c r="I868" i="9"/>
  <c r="F868" i="9"/>
  <c r="U867" i="9"/>
  <c r="S867" i="9"/>
  <c r="R867" i="9"/>
  <c r="P867" i="9"/>
  <c r="AB867" i="9" s="1"/>
  <c r="H867" i="9"/>
  <c r="F867" i="9"/>
  <c r="U866" i="9"/>
  <c r="S866" i="9"/>
  <c r="R866" i="9"/>
  <c r="T866" i="9" s="1"/>
  <c r="P866" i="9"/>
  <c r="AB866" i="9" s="1"/>
  <c r="H866" i="9"/>
  <c r="I866" i="9"/>
  <c r="F866" i="9"/>
  <c r="U865" i="9"/>
  <c r="S865" i="9"/>
  <c r="R865" i="9"/>
  <c r="I865" i="9"/>
  <c r="F865" i="9"/>
  <c r="U864" i="9"/>
  <c r="S864" i="9"/>
  <c r="R864" i="9"/>
  <c r="I864" i="9"/>
  <c r="F864" i="9"/>
  <c r="U863" i="9"/>
  <c r="S863" i="9"/>
  <c r="T863" i="9" s="1"/>
  <c r="V863" i="9" s="1"/>
  <c r="R863" i="9"/>
  <c r="I863" i="9"/>
  <c r="F863" i="9"/>
  <c r="AB862" i="9"/>
  <c r="AB861" i="9"/>
  <c r="U860" i="9"/>
  <c r="S860" i="9"/>
  <c r="R860" i="9"/>
  <c r="H860" i="9"/>
  <c r="I860" i="9"/>
  <c r="F860" i="9"/>
  <c r="U859" i="9"/>
  <c r="S859" i="9"/>
  <c r="R859" i="9"/>
  <c r="I859" i="9"/>
  <c r="F859" i="9"/>
  <c r="U858" i="9"/>
  <c r="S858" i="9"/>
  <c r="R858" i="9"/>
  <c r="T858" i="9" s="1"/>
  <c r="I858" i="9"/>
  <c r="H858" i="9"/>
  <c r="F858" i="9"/>
  <c r="AB857" i="9"/>
  <c r="U856" i="9"/>
  <c r="S856" i="9"/>
  <c r="R856" i="9"/>
  <c r="I856" i="9"/>
  <c r="F856" i="9"/>
  <c r="U855" i="9"/>
  <c r="S855" i="9"/>
  <c r="R855" i="9"/>
  <c r="I855" i="9"/>
  <c r="F855" i="9"/>
  <c r="U854" i="9"/>
  <c r="S854" i="9"/>
  <c r="R854" i="9"/>
  <c r="I854" i="9"/>
  <c r="H854" i="9"/>
  <c r="F854" i="9"/>
  <c r="U853" i="9"/>
  <c r="S853" i="9"/>
  <c r="R853" i="9"/>
  <c r="I853" i="9"/>
  <c r="P853" i="9"/>
  <c r="AB853" i="9" s="1"/>
  <c r="F853" i="9"/>
  <c r="U852" i="9"/>
  <c r="S852" i="9"/>
  <c r="R852" i="9"/>
  <c r="I852" i="9"/>
  <c r="F852" i="9"/>
  <c r="AB851" i="9"/>
  <c r="U850" i="9"/>
  <c r="S850" i="9"/>
  <c r="R850" i="9"/>
  <c r="I850" i="9"/>
  <c r="F850" i="9"/>
  <c r="U849" i="9"/>
  <c r="S849" i="9"/>
  <c r="R849" i="9"/>
  <c r="P849" i="9"/>
  <c r="AB849" i="9" s="1"/>
  <c r="I849" i="9"/>
  <c r="H849" i="9"/>
  <c r="F849" i="9"/>
  <c r="U848" i="9"/>
  <c r="S848" i="9"/>
  <c r="R848" i="9"/>
  <c r="I848" i="9"/>
  <c r="F848" i="9"/>
  <c r="U847" i="9"/>
  <c r="S847" i="9"/>
  <c r="R847" i="9"/>
  <c r="P847" i="9"/>
  <c r="AB847" i="9" s="1"/>
  <c r="I847" i="9"/>
  <c r="H847" i="9"/>
  <c r="F847" i="9"/>
  <c r="U846" i="9"/>
  <c r="T846" i="9"/>
  <c r="S846" i="9"/>
  <c r="R846" i="9"/>
  <c r="H846" i="9"/>
  <c r="F846" i="9"/>
  <c r="U845" i="9"/>
  <c r="S845" i="9"/>
  <c r="R845" i="9"/>
  <c r="P845" i="9"/>
  <c r="AB845" i="9" s="1"/>
  <c r="H845" i="9"/>
  <c r="J845" i="9" s="1"/>
  <c r="L845" i="9" s="1"/>
  <c r="I845" i="9"/>
  <c r="F845" i="9"/>
  <c r="AB844" i="9"/>
  <c r="U843" i="9"/>
  <c r="S843" i="9"/>
  <c r="R843" i="9"/>
  <c r="T843" i="9" s="1"/>
  <c r="H843" i="9"/>
  <c r="I843" i="9"/>
  <c r="F843" i="9"/>
  <c r="U842" i="9"/>
  <c r="S842" i="9"/>
  <c r="R842" i="9"/>
  <c r="I842" i="9"/>
  <c r="F842" i="9"/>
  <c r="U841" i="9"/>
  <c r="S841" i="9"/>
  <c r="R841" i="9"/>
  <c r="I841" i="9"/>
  <c r="H841" i="9"/>
  <c r="F841" i="9"/>
  <c r="U840" i="9"/>
  <c r="S840" i="9"/>
  <c r="R840" i="9"/>
  <c r="T840" i="9" s="1"/>
  <c r="H840" i="9"/>
  <c r="I840" i="9"/>
  <c r="F840" i="9"/>
  <c r="U839" i="9"/>
  <c r="S839" i="9"/>
  <c r="R839" i="9"/>
  <c r="T839" i="9" s="1"/>
  <c r="I839" i="9"/>
  <c r="F839" i="9"/>
  <c r="U838" i="9"/>
  <c r="S838" i="9"/>
  <c r="R838" i="9"/>
  <c r="I838" i="9"/>
  <c r="H838" i="9"/>
  <c r="F838" i="9"/>
  <c r="U837" i="9"/>
  <c r="S837" i="9"/>
  <c r="R837" i="9"/>
  <c r="H837" i="9"/>
  <c r="I837" i="9"/>
  <c r="F837" i="9"/>
  <c r="U836" i="9"/>
  <c r="S836" i="9"/>
  <c r="R836" i="9"/>
  <c r="I836" i="9"/>
  <c r="F836" i="9"/>
  <c r="U835" i="9"/>
  <c r="S835" i="9"/>
  <c r="R835" i="9"/>
  <c r="I835" i="9"/>
  <c r="H835" i="9"/>
  <c r="F835" i="9"/>
  <c r="U834" i="9"/>
  <c r="S834" i="9"/>
  <c r="R834" i="9"/>
  <c r="T834" i="9" s="1"/>
  <c r="I834" i="9"/>
  <c r="H834" i="9"/>
  <c r="F834" i="9"/>
  <c r="U833" i="9"/>
  <c r="S833" i="9"/>
  <c r="R833" i="9"/>
  <c r="I833" i="9"/>
  <c r="F833" i="9"/>
  <c r="U832" i="9"/>
  <c r="S832" i="9"/>
  <c r="R832" i="9"/>
  <c r="I832" i="9"/>
  <c r="H832" i="9"/>
  <c r="F832" i="9"/>
  <c r="U831" i="9"/>
  <c r="S831" i="9"/>
  <c r="R831" i="9"/>
  <c r="I831" i="9"/>
  <c r="H831" i="9"/>
  <c r="F831" i="9"/>
  <c r="AB830" i="9"/>
  <c r="AB829" i="9"/>
  <c r="U828" i="9"/>
  <c r="S828" i="9"/>
  <c r="R828" i="9"/>
  <c r="I828" i="9"/>
  <c r="H828" i="9"/>
  <c r="F828" i="9"/>
  <c r="U827" i="9"/>
  <c r="S827" i="9"/>
  <c r="R827" i="9"/>
  <c r="I827" i="9"/>
  <c r="F827" i="9"/>
  <c r="U826" i="9"/>
  <c r="S826" i="9"/>
  <c r="R826" i="9"/>
  <c r="T826" i="9" s="1"/>
  <c r="V826" i="9" s="1"/>
  <c r="H826" i="9"/>
  <c r="F826" i="9"/>
  <c r="U825" i="9"/>
  <c r="S825" i="9"/>
  <c r="R825" i="9"/>
  <c r="H825" i="9"/>
  <c r="I825" i="9"/>
  <c r="F825" i="9"/>
  <c r="U824" i="9"/>
  <c r="S824" i="9"/>
  <c r="R824" i="9"/>
  <c r="T824" i="9" s="1"/>
  <c r="I824" i="9"/>
  <c r="F824" i="9"/>
  <c r="U823" i="9"/>
  <c r="S823" i="9"/>
  <c r="R823" i="9"/>
  <c r="I823" i="9"/>
  <c r="H823" i="9"/>
  <c r="F823" i="9"/>
  <c r="AB822" i="9"/>
  <c r="U821" i="9"/>
  <c r="S821" i="9"/>
  <c r="T821" i="9" s="1"/>
  <c r="R821" i="9"/>
  <c r="P821" i="9"/>
  <c r="AB821" i="9" s="1"/>
  <c r="I821" i="9"/>
  <c r="H821" i="9"/>
  <c r="F821" i="9"/>
  <c r="AB820" i="9"/>
  <c r="U819" i="9"/>
  <c r="S819" i="9"/>
  <c r="R819" i="9"/>
  <c r="I819" i="9"/>
  <c r="F819" i="9"/>
  <c r="U818" i="9"/>
  <c r="S818" i="9"/>
  <c r="R818" i="9"/>
  <c r="P818" i="9"/>
  <c r="AB818" i="9" s="1"/>
  <c r="I818" i="9"/>
  <c r="F818" i="9"/>
  <c r="U817" i="9"/>
  <c r="S817" i="9"/>
  <c r="R817" i="9"/>
  <c r="I817" i="9"/>
  <c r="F817" i="9"/>
  <c r="U816" i="9"/>
  <c r="S816" i="9"/>
  <c r="R816" i="9"/>
  <c r="P816" i="9"/>
  <c r="AB816" i="9" s="1"/>
  <c r="I816" i="9"/>
  <c r="F816" i="9"/>
  <c r="U815" i="9"/>
  <c r="S815" i="9"/>
  <c r="R815" i="9"/>
  <c r="I815" i="9"/>
  <c r="F815" i="9"/>
  <c r="U814" i="9"/>
  <c r="S814" i="9"/>
  <c r="R814" i="9"/>
  <c r="P814" i="9"/>
  <c r="AB814" i="9" s="1"/>
  <c r="I814" i="9"/>
  <c r="F814" i="9"/>
  <c r="U813" i="9"/>
  <c r="S813" i="9"/>
  <c r="R813" i="9"/>
  <c r="T813" i="9" s="1"/>
  <c r="I813" i="9"/>
  <c r="P813" i="9"/>
  <c r="AB813" i="9" s="1"/>
  <c r="F813" i="9"/>
  <c r="U812" i="9"/>
  <c r="S812" i="9"/>
  <c r="R812" i="9"/>
  <c r="P812" i="9"/>
  <c r="AB812" i="9" s="1"/>
  <c r="I812" i="9"/>
  <c r="F812" i="9"/>
  <c r="U811" i="9"/>
  <c r="S811" i="9"/>
  <c r="R811" i="9"/>
  <c r="T811" i="9" s="1"/>
  <c r="V811" i="9" s="1"/>
  <c r="H811" i="9"/>
  <c r="J811" i="9" s="1"/>
  <c r="I811" i="9"/>
  <c r="F811" i="9"/>
  <c r="U810" i="9"/>
  <c r="S810" i="9"/>
  <c r="R810" i="9"/>
  <c r="P810" i="9"/>
  <c r="AB810" i="9" s="1"/>
  <c r="I810" i="9"/>
  <c r="H810" i="9"/>
  <c r="F810" i="9"/>
  <c r="U809" i="9"/>
  <c r="S809" i="9"/>
  <c r="R809" i="9"/>
  <c r="P809" i="9"/>
  <c r="AB809" i="9" s="1"/>
  <c r="I809" i="9"/>
  <c r="F809" i="9"/>
  <c r="U808" i="9"/>
  <c r="S808" i="9"/>
  <c r="R808" i="9"/>
  <c r="P808" i="9"/>
  <c r="AB808" i="9" s="1"/>
  <c r="I808" i="9"/>
  <c r="F808" i="9"/>
  <c r="U807" i="9"/>
  <c r="S807" i="9"/>
  <c r="R807" i="9"/>
  <c r="P807" i="9"/>
  <c r="AB807" i="9" s="1"/>
  <c r="I807" i="9"/>
  <c r="H807" i="9"/>
  <c r="F807" i="9"/>
  <c r="U806" i="9"/>
  <c r="S806" i="9"/>
  <c r="R806" i="9"/>
  <c r="P806" i="9"/>
  <c r="AB806" i="9" s="1"/>
  <c r="H806" i="9"/>
  <c r="I806" i="9"/>
  <c r="F806" i="9"/>
  <c r="U805" i="9"/>
  <c r="S805" i="9"/>
  <c r="R805" i="9"/>
  <c r="P805" i="9"/>
  <c r="AB805" i="9" s="1"/>
  <c r="I805" i="9"/>
  <c r="F805" i="9"/>
  <c r="U804" i="9"/>
  <c r="S804" i="9"/>
  <c r="R804" i="9"/>
  <c r="P804" i="9"/>
  <c r="AB804" i="9" s="1"/>
  <c r="I804" i="9"/>
  <c r="F804" i="9"/>
  <c r="U803" i="9"/>
  <c r="S803" i="9"/>
  <c r="T803" i="9" s="1"/>
  <c r="V803" i="9" s="1"/>
  <c r="R803" i="9"/>
  <c r="P803" i="9"/>
  <c r="AB803" i="9" s="1"/>
  <c r="H803" i="9"/>
  <c r="I803" i="9"/>
  <c r="F803" i="9"/>
  <c r="U802" i="9"/>
  <c r="S802" i="9"/>
  <c r="R802" i="9"/>
  <c r="P802" i="9"/>
  <c r="AB802" i="9" s="1"/>
  <c r="I802" i="9"/>
  <c r="H802" i="9"/>
  <c r="F802" i="9"/>
  <c r="U801" i="9"/>
  <c r="S801" i="9"/>
  <c r="R801" i="9"/>
  <c r="P801" i="9"/>
  <c r="AB801" i="9" s="1"/>
  <c r="H801" i="9"/>
  <c r="I801" i="9"/>
  <c r="F801" i="9"/>
  <c r="U800" i="9"/>
  <c r="S800" i="9"/>
  <c r="R800" i="9"/>
  <c r="P800" i="9"/>
  <c r="AB800" i="9" s="1"/>
  <c r="I800" i="9"/>
  <c r="F800" i="9"/>
  <c r="U799" i="9"/>
  <c r="S799" i="9"/>
  <c r="R799" i="9"/>
  <c r="T799" i="9" s="1"/>
  <c r="P799" i="9"/>
  <c r="AB799" i="9" s="1"/>
  <c r="I799" i="9"/>
  <c r="F799" i="9"/>
  <c r="U798" i="9"/>
  <c r="S798" i="9"/>
  <c r="R798" i="9"/>
  <c r="P798" i="9"/>
  <c r="AB798" i="9" s="1"/>
  <c r="I798" i="9"/>
  <c r="H798" i="9"/>
  <c r="F798" i="9"/>
  <c r="U797" i="9"/>
  <c r="S797" i="9"/>
  <c r="R797" i="9"/>
  <c r="I797" i="9"/>
  <c r="F797" i="9"/>
  <c r="U796" i="9"/>
  <c r="S796" i="9"/>
  <c r="R796" i="9"/>
  <c r="P796" i="9"/>
  <c r="AB796" i="9" s="1"/>
  <c r="I796" i="9"/>
  <c r="F796" i="9"/>
  <c r="U795" i="9"/>
  <c r="S795" i="9"/>
  <c r="R795" i="9"/>
  <c r="T795" i="9" s="1"/>
  <c r="I795" i="9"/>
  <c r="H795" i="9"/>
  <c r="J795" i="9" s="1"/>
  <c r="L795" i="9" s="1"/>
  <c r="F795" i="9"/>
  <c r="AB794" i="9"/>
  <c r="U793" i="9"/>
  <c r="S793" i="9"/>
  <c r="R793" i="9"/>
  <c r="H793" i="9"/>
  <c r="F793" i="9"/>
  <c r="U792" i="9"/>
  <c r="S792" i="9"/>
  <c r="R792" i="9"/>
  <c r="I792" i="9"/>
  <c r="F792" i="9"/>
  <c r="U791" i="9"/>
  <c r="S791" i="9"/>
  <c r="R791" i="9"/>
  <c r="I791" i="9"/>
  <c r="P791" i="9"/>
  <c r="AB791" i="9" s="1"/>
  <c r="F791" i="9"/>
  <c r="U790" i="9"/>
  <c r="T790" i="9"/>
  <c r="S790" i="9"/>
  <c r="R790" i="9"/>
  <c r="I790" i="9"/>
  <c r="H790" i="9"/>
  <c r="F790" i="9"/>
  <c r="AB789" i="9"/>
  <c r="U788" i="9"/>
  <c r="T788" i="9"/>
  <c r="V788" i="9" s="1"/>
  <c r="S788" i="9"/>
  <c r="R788" i="9"/>
  <c r="I788" i="9"/>
  <c r="H788" i="9"/>
  <c r="F788" i="9"/>
  <c r="U787" i="9"/>
  <c r="S787" i="9"/>
  <c r="R787" i="9"/>
  <c r="T787" i="9" s="1"/>
  <c r="V787" i="9" s="1"/>
  <c r="P787" i="9"/>
  <c r="AB787" i="9" s="1"/>
  <c r="I787" i="9"/>
  <c r="F787" i="9"/>
  <c r="AB786" i="9"/>
  <c r="U785" i="9"/>
  <c r="S785" i="9"/>
  <c r="R785" i="9"/>
  <c r="I785" i="9"/>
  <c r="H785" i="9"/>
  <c r="F785" i="9"/>
  <c r="U784" i="9"/>
  <c r="S784" i="9"/>
  <c r="T784" i="9" s="1"/>
  <c r="V784" i="9" s="1"/>
  <c r="R784" i="9"/>
  <c r="I784" i="9"/>
  <c r="H784" i="9"/>
  <c r="F784" i="9"/>
  <c r="U783" i="9"/>
  <c r="S783" i="9"/>
  <c r="R783" i="9"/>
  <c r="I783" i="9"/>
  <c r="F783" i="9"/>
  <c r="U782" i="9"/>
  <c r="S782" i="9"/>
  <c r="R782" i="9"/>
  <c r="I782" i="9"/>
  <c r="H782" i="9"/>
  <c r="F782" i="9"/>
  <c r="AB781" i="9"/>
  <c r="U780" i="9"/>
  <c r="S780" i="9"/>
  <c r="R780" i="9"/>
  <c r="I780" i="9"/>
  <c r="H780" i="9"/>
  <c r="F780" i="9"/>
  <c r="U779" i="9"/>
  <c r="S779" i="9"/>
  <c r="R779" i="9"/>
  <c r="I779" i="9"/>
  <c r="H779" i="9"/>
  <c r="F779" i="9"/>
  <c r="U778" i="9"/>
  <c r="S778" i="9"/>
  <c r="R778" i="9"/>
  <c r="T778" i="9" s="1"/>
  <c r="V778" i="9" s="1"/>
  <c r="I778" i="9"/>
  <c r="H778" i="9"/>
  <c r="F778" i="9"/>
  <c r="U777" i="9"/>
  <c r="S777" i="9"/>
  <c r="R777" i="9"/>
  <c r="I777" i="9"/>
  <c r="H777" i="9"/>
  <c r="F777" i="9"/>
  <c r="AB776" i="9"/>
  <c r="U775" i="9"/>
  <c r="S775" i="9"/>
  <c r="T775" i="9" s="1"/>
  <c r="R775" i="9"/>
  <c r="I775" i="9"/>
  <c r="H775" i="9"/>
  <c r="F775" i="9"/>
  <c r="U774" i="9"/>
  <c r="S774" i="9"/>
  <c r="R774" i="9"/>
  <c r="I774" i="9"/>
  <c r="F774" i="9"/>
  <c r="U773" i="9"/>
  <c r="S773" i="9"/>
  <c r="T773" i="9" s="1"/>
  <c r="V773" i="9" s="1"/>
  <c r="R773" i="9"/>
  <c r="I773" i="9"/>
  <c r="P773" i="9"/>
  <c r="AB773" i="9" s="1"/>
  <c r="F773" i="9"/>
  <c r="AB772" i="9"/>
  <c r="U771" i="9"/>
  <c r="S771" i="9"/>
  <c r="R771" i="9"/>
  <c r="I771" i="9"/>
  <c r="H771" i="9"/>
  <c r="F771" i="9"/>
  <c r="U770" i="9"/>
  <c r="S770" i="9"/>
  <c r="T770" i="9" s="1"/>
  <c r="R770" i="9"/>
  <c r="I770" i="9"/>
  <c r="H770" i="9"/>
  <c r="F770" i="9"/>
  <c r="AB769" i="9"/>
  <c r="U768" i="9"/>
  <c r="S768" i="9"/>
  <c r="R768" i="9"/>
  <c r="I768" i="9"/>
  <c r="F768" i="9"/>
  <c r="U767" i="9"/>
  <c r="S767" i="9"/>
  <c r="R767" i="9"/>
  <c r="I767" i="9"/>
  <c r="H767" i="9"/>
  <c r="F767" i="9"/>
  <c r="U766" i="9"/>
  <c r="S766" i="9"/>
  <c r="R766" i="9"/>
  <c r="I766" i="9"/>
  <c r="H766" i="9"/>
  <c r="F766" i="9"/>
  <c r="AB765" i="9"/>
  <c r="U764" i="9"/>
  <c r="S764" i="9"/>
  <c r="R764" i="9"/>
  <c r="I764" i="9"/>
  <c r="H764" i="9"/>
  <c r="F764" i="9"/>
  <c r="U763" i="9"/>
  <c r="S763" i="9"/>
  <c r="R763" i="9"/>
  <c r="I763" i="9"/>
  <c r="H763" i="9"/>
  <c r="F763" i="9"/>
  <c r="U762" i="9"/>
  <c r="S762" i="9"/>
  <c r="R762" i="9"/>
  <c r="T762" i="9" s="1"/>
  <c r="I762" i="9"/>
  <c r="H762" i="9"/>
  <c r="F762" i="9"/>
  <c r="AB761" i="9"/>
  <c r="U760" i="9"/>
  <c r="S760" i="9"/>
  <c r="R760" i="9"/>
  <c r="I760" i="9"/>
  <c r="F760" i="9"/>
  <c r="U759" i="9"/>
  <c r="S759" i="9"/>
  <c r="R759" i="9"/>
  <c r="P759" i="9"/>
  <c r="AB759" i="9" s="1"/>
  <c r="I759" i="9"/>
  <c r="H759" i="9"/>
  <c r="F759" i="9"/>
  <c r="U758" i="9"/>
  <c r="S758" i="9"/>
  <c r="R758" i="9"/>
  <c r="I758" i="9"/>
  <c r="P758" i="9"/>
  <c r="AB758" i="9" s="1"/>
  <c r="F758" i="9"/>
  <c r="U757" i="9"/>
  <c r="S757" i="9"/>
  <c r="R757" i="9"/>
  <c r="T757" i="9" s="1"/>
  <c r="I757" i="9"/>
  <c r="F757" i="9"/>
  <c r="U756" i="9"/>
  <c r="S756" i="9"/>
  <c r="R756" i="9"/>
  <c r="P756" i="9"/>
  <c r="AB756" i="9" s="1"/>
  <c r="H756" i="9"/>
  <c r="I756" i="9"/>
  <c r="F756" i="9"/>
  <c r="U755" i="9"/>
  <c r="S755" i="9"/>
  <c r="T755" i="9" s="1"/>
  <c r="R755" i="9"/>
  <c r="I755" i="9"/>
  <c r="H755" i="9"/>
  <c r="F755" i="9"/>
  <c r="AB754" i="9"/>
  <c r="U753" i="9"/>
  <c r="S753" i="9"/>
  <c r="R753" i="9"/>
  <c r="I753" i="9"/>
  <c r="F753" i="9"/>
  <c r="U752" i="9"/>
  <c r="S752" i="9"/>
  <c r="R752" i="9"/>
  <c r="H752" i="9"/>
  <c r="F752" i="9"/>
  <c r="U751" i="9"/>
  <c r="S751" i="9"/>
  <c r="R751" i="9"/>
  <c r="I751" i="9"/>
  <c r="F751" i="9"/>
  <c r="AB750" i="9"/>
  <c r="AB749" i="9"/>
  <c r="U748" i="9"/>
  <c r="S748" i="9"/>
  <c r="R748" i="9"/>
  <c r="I748" i="9"/>
  <c r="P748" i="9"/>
  <c r="AB748" i="9" s="1"/>
  <c r="F748" i="9"/>
  <c r="U747" i="9"/>
  <c r="S747" i="9"/>
  <c r="R747" i="9"/>
  <c r="I747" i="9"/>
  <c r="F747" i="9"/>
  <c r="U746" i="9"/>
  <c r="S746" i="9"/>
  <c r="R746" i="9"/>
  <c r="P746" i="9"/>
  <c r="AB746" i="9" s="1"/>
  <c r="H746" i="9"/>
  <c r="F746" i="9"/>
  <c r="U745" i="9"/>
  <c r="S745" i="9"/>
  <c r="R745" i="9"/>
  <c r="I745" i="9"/>
  <c r="P745" i="9"/>
  <c r="AB745" i="9" s="1"/>
  <c r="F745" i="9"/>
  <c r="U744" i="9"/>
  <c r="S744" i="9"/>
  <c r="R744" i="9"/>
  <c r="I744" i="9"/>
  <c r="F744" i="9"/>
  <c r="U743" i="9"/>
  <c r="S743" i="9"/>
  <c r="R743" i="9"/>
  <c r="P743" i="9"/>
  <c r="AB743" i="9" s="1"/>
  <c r="H743" i="9"/>
  <c r="F743" i="9"/>
  <c r="AB742" i="9"/>
  <c r="U741" i="9"/>
  <c r="S741" i="9"/>
  <c r="R741" i="9"/>
  <c r="I741" i="9"/>
  <c r="H741" i="9"/>
  <c r="F741" i="9"/>
  <c r="U740" i="9"/>
  <c r="S740" i="9"/>
  <c r="R740" i="9"/>
  <c r="I740" i="9"/>
  <c r="H740" i="9"/>
  <c r="F740" i="9"/>
  <c r="U739" i="9"/>
  <c r="S739" i="9"/>
  <c r="R739" i="9"/>
  <c r="T739" i="9" s="1"/>
  <c r="V739" i="9" s="1"/>
  <c r="I739" i="9"/>
  <c r="F739" i="9"/>
  <c r="U738" i="9"/>
  <c r="S738" i="9"/>
  <c r="R738" i="9"/>
  <c r="I738" i="9"/>
  <c r="H738" i="9"/>
  <c r="F738" i="9"/>
  <c r="AB737" i="9"/>
  <c r="U736" i="9"/>
  <c r="S736" i="9"/>
  <c r="R736" i="9"/>
  <c r="I736" i="9"/>
  <c r="P736" i="9"/>
  <c r="AB736" i="9" s="1"/>
  <c r="F736" i="9"/>
  <c r="U735" i="9"/>
  <c r="S735" i="9"/>
  <c r="R735" i="9"/>
  <c r="T735" i="9" s="1"/>
  <c r="I735" i="9"/>
  <c r="F735" i="9"/>
  <c r="U734" i="9"/>
  <c r="S734" i="9"/>
  <c r="R734" i="9"/>
  <c r="P734" i="9"/>
  <c r="AB734" i="9" s="1"/>
  <c r="H734" i="9"/>
  <c r="F734" i="9"/>
  <c r="U733" i="9"/>
  <c r="S733" i="9"/>
  <c r="R733" i="9"/>
  <c r="I733" i="9"/>
  <c r="H733" i="9"/>
  <c r="F733" i="9"/>
  <c r="U732" i="9"/>
  <c r="S732" i="9"/>
  <c r="R732" i="9"/>
  <c r="T732" i="9" s="1"/>
  <c r="I732" i="9"/>
  <c r="F732" i="9"/>
  <c r="U731" i="9"/>
  <c r="S731" i="9"/>
  <c r="R731" i="9"/>
  <c r="H731" i="9"/>
  <c r="F731" i="9"/>
  <c r="U730" i="9"/>
  <c r="S730" i="9"/>
  <c r="R730" i="9"/>
  <c r="P730" i="9"/>
  <c r="AB730" i="9" s="1"/>
  <c r="I730" i="9"/>
  <c r="H730" i="9"/>
  <c r="F730" i="9"/>
  <c r="U729" i="9"/>
  <c r="S729" i="9"/>
  <c r="R729" i="9"/>
  <c r="I729" i="9"/>
  <c r="F729" i="9"/>
  <c r="U728" i="9"/>
  <c r="S728" i="9"/>
  <c r="R728" i="9"/>
  <c r="P728" i="9"/>
  <c r="AB728" i="9" s="1"/>
  <c r="H728" i="9"/>
  <c r="F728" i="9"/>
  <c r="U727" i="9"/>
  <c r="S727" i="9"/>
  <c r="R727" i="9"/>
  <c r="P727" i="9"/>
  <c r="AB727" i="9" s="1"/>
  <c r="I727" i="9"/>
  <c r="H727" i="9"/>
  <c r="F727" i="9"/>
  <c r="AB726" i="9"/>
  <c r="AB725" i="9"/>
  <c r="U724" i="9"/>
  <c r="S724" i="9"/>
  <c r="R724" i="9"/>
  <c r="P724" i="9"/>
  <c r="AB724" i="9" s="1"/>
  <c r="I724" i="9"/>
  <c r="H724" i="9"/>
  <c r="F724" i="9"/>
  <c r="U723" i="9"/>
  <c r="S723" i="9"/>
  <c r="R723" i="9"/>
  <c r="T723" i="9" s="1"/>
  <c r="V723" i="9" s="1"/>
  <c r="I723" i="9"/>
  <c r="F723" i="9"/>
  <c r="U722" i="9"/>
  <c r="S722" i="9"/>
  <c r="R722" i="9"/>
  <c r="H722" i="9"/>
  <c r="F722" i="9"/>
  <c r="U721" i="9"/>
  <c r="S721" i="9"/>
  <c r="R721" i="9"/>
  <c r="P721" i="9"/>
  <c r="AB721" i="9" s="1"/>
  <c r="I721" i="9"/>
  <c r="F721" i="9"/>
  <c r="AB720" i="9"/>
  <c r="U719" i="9"/>
  <c r="T719" i="9"/>
  <c r="S719" i="9"/>
  <c r="R719" i="9"/>
  <c r="I719" i="9"/>
  <c r="F719" i="9"/>
  <c r="U718" i="9"/>
  <c r="S718" i="9"/>
  <c r="R718" i="9"/>
  <c r="H718" i="9"/>
  <c r="F718" i="9"/>
  <c r="U717" i="9"/>
  <c r="S717" i="9"/>
  <c r="R717" i="9"/>
  <c r="I717" i="9"/>
  <c r="P717" i="9"/>
  <c r="AB717" i="9" s="1"/>
  <c r="H717" i="9"/>
  <c r="F717" i="9"/>
  <c r="U716" i="9"/>
  <c r="S716" i="9"/>
  <c r="R716" i="9"/>
  <c r="T716" i="9" s="1"/>
  <c r="I716" i="9"/>
  <c r="F716" i="9"/>
  <c r="U715" i="9"/>
  <c r="S715" i="9"/>
  <c r="R715" i="9"/>
  <c r="H715" i="9"/>
  <c r="F715" i="9"/>
  <c r="U714" i="9"/>
  <c r="S714" i="9"/>
  <c r="R714" i="9"/>
  <c r="I714" i="9"/>
  <c r="P714" i="9"/>
  <c r="AB714" i="9" s="1"/>
  <c r="F714" i="9"/>
  <c r="U713" i="9"/>
  <c r="S713" i="9"/>
  <c r="R713" i="9"/>
  <c r="T713" i="9" s="1"/>
  <c r="I713" i="9"/>
  <c r="F713" i="9"/>
  <c r="U712" i="9"/>
  <c r="S712" i="9"/>
  <c r="R712" i="9"/>
  <c r="H712" i="9"/>
  <c r="F712" i="9"/>
  <c r="U711" i="9"/>
  <c r="S711" i="9"/>
  <c r="R711" i="9"/>
  <c r="P711" i="9"/>
  <c r="AB711" i="9" s="1"/>
  <c r="I711" i="9"/>
  <c r="F711" i="9"/>
  <c r="AB710" i="9"/>
  <c r="U709" i="9"/>
  <c r="S709" i="9"/>
  <c r="R709" i="9"/>
  <c r="T709" i="9" s="1"/>
  <c r="V709" i="9" s="1"/>
  <c r="I709" i="9"/>
  <c r="H709" i="9"/>
  <c r="F709" i="9"/>
  <c r="U708" i="9"/>
  <c r="S708" i="9"/>
  <c r="R708" i="9"/>
  <c r="P708" i="9"/>
  <c r="AB708" i="9" s="1"/>
  <c r="I708" i="9"/>
  <c r="H708" i="9"/>
  <c r="F708" i="9"/>
  <c r="U707" i="9"/>
  <c r="T707" i="9"/>
  <c r="S707" i="9"/>
  <c r="R707" i="9"/>
  <c r="P707" i="9"/>
  <c r="AB707" i="9" s="1"/>
  <c r="I707" i="9"/>
  <c r="F707" i="9"/>
  <c r="U706" i="9"/>
  <c r="S706" i="9"/>
  <c r="R706" i="9"/>
  <c r="P706" i="9"/>
  <c r="AB706" i="9" s="1"/>
  <c r="I706" i="9"/>
  <c r="F706" i="9"/>
  <c r="U705" i="9"/>
  <c r="S705" i="9"/>
  <c r="R705" i="9"/>
  <c r="P705" i="9"/>
  <c r="AB705" i="9" s="1"/>
  <c r="I705" i="9"/>
  <c r="F705" i="9"/>
  <c r="AB704" i="9"/>
  <c r="U703" i="9"/>
  <c r="S703" i="9"/>
  <c r="R703" i="9"/>
  <c r="P703" i="9"/>
  <c r="AB703" i="9" s="1"/>
  <c r="I703" i="9"/>
  <c r="F703" i="9"/>
  <c r="U702" i="9"/>
  <c r="S702" i="9"/>
  <c r="R702" i="9"/>
  <c r="I702" i="9"/>
  <c r="F702" i="9"/>
  <c r="U701" i="9"/>
  <c r="S701" i="9"/>
  <c r="R701" i="9"/>
  <c r="P701" i="9"/>
  <c r="AB701" i="9" s="1"/>
  <c r="I701" i="9"/>
  <c r="F701" i="9"/>
  <c r="U700" i="9"/>
  <c r="S700" i="9"/>
  <c r="R700" i="9"/>
  <c r="I700" i="9"/>
  <c r="F700" i="9"/>
  <c r="U699" i="9"/>
  <c r="S699" i="9"/>
  <c r="R699" i="9"/>
  <c r="P699" i="9"/>
  <c r="AB699" i="9" s="1"/>
  <c r="I699" i="9"/>
  <c r="F699" i="9"/>
  <c r="U698" i="9"/>
  <c r="S698" i="9"/>
  <c r="R698" i="9"/>
  <c r="I698" i="9"/>
  <c r="F698" i="9"/>
  <c r="U697" i="9"/>
  <c r="S697" i="9"/>
  <c r="R697" i="9"/>
  <c r="H697" i="9"/>
  <c r="F697" i="9"/>
  <c r="U696" i="9"/>
  <c r="S696" i="9"/>
  <c r="R696" i="9"/>
  <c r="T696" i="9" s="1"/>
  <c r="P696" i="9"/>
  <c r="AB696" i="9" s="1"/>
  <c r="I696" i="9"/>
  <c r="H696" i="9"/>
  <c r="F696" i="9"/>
  <c r="U695" i="9"/>
  <c r="T695" i="9"/>
  <c r="S695" i="9"/>
  <c r="R695" i="9"/>
  <c r="I695" i="9"/>
  <c r="F695" i="9"/>
  <c r="U694" i="9"/>
  <c r="S694" i="9"/>
  <c r="R694" i="9"/>
  <c r="P694" i="9"/>
  <c r="AB694" i="9" s="1"/>
  <c r="H694" i="9"/>
  <c r="F694" i="9"/>
  <c r="U693" i="9"/>
  <c r="S693" i="9"/>
  <c r="R693" i="9"/>
  <c r="P693" i="9"/>
  <c r="AB693" i="9" s="1"/>
  <c r="I693" i="9"/>
  <c r="H693" i="9"/>
  <c r="F693" i="9"/>
  <c r="U692" i="9"/>
  <c r="T692" i="9"/>
  <c r="S692" i="9"/>
  <c r="R692" i="9"/>
  <c r="I692" i="9"/>
  <c r="F692" i="9"/>
  <c r="U691" i="9"/>
  <c r="S691" i="9"/>
  <c r="R691" i="9"/>
  <c r="H691" i="9"/>
  <c r="F691" i="9"/>
  <c r="U690" i="9"/>
  <c r="S690" i="9"/>
  <c r="R690" i="9"/>
  <c r="I690" i="9"/>
  <c r="H690" i="9"/>
  <c r="F690" i="9"/>
  <c r="U689" i="9"/>
  <c r="S689" i="9"/>
  <c r="R689" i="9"/>
  <c r="T689" i="9" s="1"/>
  <c r="P689" i="9"/>
  <c r="AB689" i="9" s="1"/>
  <c r="I689" i="9"/>
  <c r="F689" i="9"/>
  <c r="AB688" i="9"/>
  <c r="U687" i="9"/>
  <c r="S687" i="9"/>
  <c r="R687" i="9"/>
  <c r="H687" i="9"/>
  <c r="F687" i="9"/>
  <c r="U686" i="9"/>
  <c r="S686" i="9"/>
  <c r="R686" i="9"/>
  <c r="I686" i="9"/>
  <c r="H686" i="9"/>
  <c r="F686" i="9"/>
  <c r="U685" i="9"/>
  <c r="S685" i="9"/>
  <c r="R685" i="9"/>
  <c r="I685" i="9"/>
  <c r="F685" i="9"/>
  <c r="U684" i="9"/>
  <c r="S684" i="9"/>
  <c r="R684" i="9"/>
  <c r="H684" i="9"/>
  <c r="F684" i="9"/>
  <c r="U683" i="9"/>
  <c r="S683" i="9"/>
  <c r="R683" i="9"/>
  <c r="P683" i="9"/>
  <c r="AB683" i="9" s="1"/>
  <c r="H683" i="9"/>
  <c r="I683" i="9"/>
  <c r="F683" i="9"/>
  <c r="AB682" i="9"/>
  <c r="U681" i="9"/>
  <c r="S681" i="9"/>
  <c r="R681" i="9"/>
  <c r="I681" i="9"/>
  <c r="F681" i="9"/>
  <c r="U680" i="9"/>
  <c r="S680" i="9"/>
  <c r="R680" i="9"/>
  <c r="P680" i="9"/>
  <c r="AB680" i="9" s="1"/>
  <c r="H680" i="9"/>
  <c r="F680" i="9"/>
  <c r="U679" i="9"/>
  <c r="S679" i="9"/>
  <c r="R679" i="9"/>
  <c r="P679" i="9"/>
  <c r="AB679" i="9" s="1"/>
  <c r="I679" i="9"/>
  <c r="F679" i="9"/>
  <c r="U678" i="9"/>
  <c r="S678" i="9"/>
  <c r="R678" i="9"/>
  <c r="T678" i="9" s="1"/>
  <c r="I678" i="9"/>
  <c r="F678" i="9"/>
  <c r="U677" i="9"/>
  <c r="S677" i="9"/>
  <c r="R677" i="9"/>
  <c r="P677" i="9"/>
  <c r="AB677" i="9" s="1"/>
  <c r="I677" i="9"/>
  <c r="F677" i="9"/>
  <c r="AB676" i="9"/>
  <c r="U675" i="9"/>
  <c r="S675" i="9"/>
  <c r="R675" i="9"/>
  <c r="I675" i="9"/>
  <c r="F675" i="9"/>
  <c r="U674" i="9"/>
  <c r="S674" i="9"/>
  <c r="R674" i="9"/>
  <c r="I674" i="9"/>
  <c r="F674" i="9"/>
  <c r="U673" i="9"/>
  <c r="S673" i="9"/>
  <c r="R673" i="9"/>
  <c r="P673" i="9"/>
  <c r="AB673" i="9" s="1"/>
  <c r="H673" i="9"/>
  <c r="F673" i="9"/>
  <c r="U672" i="9"/>
  <c r="S672" i="9"/>
  <c r="R672" i="9"/>
  <c r="I672" i="9"/>
  <c r="F672" i="9"/>
  <c r="U671" i="9"/>
  <c r="S671" i="9"/>
  <c r="R671" i="9"/>
  <c r="I671" i="9"/>
  <c r="F671" i="9"/>
  <c r="U670" i="9"/>
  <c r="S670" i="9"/>
  <c r="R670" i="9"/>
  <c r="P670" i="9"/>
  <c r="AB670" i="9" s="1"/>
  <c r="H670" i="9"/>
  <c r="F670" i="9"/>
  <c r="U669" i="9"/>
  <c r="S669" i="9"/>
  <c r="R669" i="9"/>
  <c r="T669" i="9" s="1"/>
  <c r="V669" i="9" s="1"/>
  <c r="P669" i="9"/>
  <c r="AB669" i="9" s="1"/>
  <c r="I669" i="9"/>
  <c r="H669" i="9"/>
  <c r="F669" i="9"/>
  <c r="AB668" i="9"/>
  <c r="U667" i="9"/>
  <c r="S667" i="9"/>
  <c r="R667" i="9"/>
  <c r="T667" i="9" s="1"/>
  <c r="V667" i="9" s="1"/>
  <c r="I667" i="9"/>
  <c r="F667" i="9"/>
  <c r="U666" i="9"/>
  <c r="S666" i="9"/>
  <c r="R666" i="9"/>
  <c r="H666" i="9"/>
  <c r="F666" i="9"/>
  <c r="U665" i="9"/>
  <c r="S665" i="9"/>
  <c r="R665" i="9"/>
  <c r="P665" i="9"/>
  <c r="AB665" i="9" s="1"/>
  <c r="I665" i="9"/>
  <c r="H665" i="9"/>
  <c r="F665" i="9"/>
  <c r="AB664" i="9"/>
  <c r="AB663" i="9"/>
  <c r="U662" i="9"/>
  <c r="S662" i="9"/>
  <c r="R662" i="9"/>
  <c r="T662" i="9" s="1"/>
  <c r="P662" i="9"/>
  <c r="AB662" i="9" s="1"/>
  <c r="I662" i="9"/>
  <c r="H662" i="9"/>
  <c r="F662" i="9"/>
  <c r="U661" i="9"/>
  <c r="S661" i="9"/>
  <c r="R661" i="9"/>
  <c r="T661" i="9" s="1"/>
  <c r="I661" i="9"/>
  <c r="F661" i="9"/>
  <c r="U660" i="9"/>
  <c r="S660" i="9"/>
  <c r="R660" i="9"/>
  <c r="P660" i="9"/>
  <c r="AB660" i="9" s="1"/>
  <c r="H660" i="9"/>
  <c r="F660" i="9"/>
  <c r="U659" i="9"/>
  <c r="S659" i="9"/>
  <c r="R659" i="9"/>
  <c r="P659" i="9"/>
  <c r="AB659" i="9" s="1"/>
  <c r="I659" i="9"/>
  <c r="H659" i="9"/>
  <c r="F659" i="9"/>
  <c r="U658" i="9"/>
  <c r="T658" i="9"/>
  <c r="V658" i="9" s="1"/>
  <c r="S658" i="9"/>
  <c r="R658" i="9"/>
  <c r="I658" i="9"/>
  <c r="F658" i="9"/>
  <c r="AB657" i="9"/>
  <c r="U656" i="9"/>
  <c r="S656" i="9"/>
  <c r="R656" i="9"/>
  <c r="P656" i="9"/>
  <c r="AB656" i="9" s="1"/>
  <c r="H656" i="9"/>
  <c r="F656" i="9"/>
  <c r="U655" i="9"/>
  <c r="S655" i="9"/>
  <c r="R655" i="9"/>
  <c r="I655" i="9"/>
  <c r="H655" i="9"/>
  <c r="F655" i="9"/>
  <c r="U654" i="9"/>
  <c r="S654" i="9"/>
  <c r="R654" i="9"/>
  <c r="I654" i="9"/>
  <c r="F654" i="9"/>
  <c r="U653" i="9"/>
  <c r="S653" i="9"/>
  <c r="R653" i="9"/>
  <c r="H653" i="9"/>
  <c r="F653" i="9"/>
  <c r="U652" i="9"/>
  <c r="S652" i="9"/>
  <c r="R652" i="9"/>
  <c r="P652" i="9"/>
  <c r="AB652" i="9" s="1"/>
  <c r="I652" i="9"/>
  <c r="H652" i="9"/>
  <c r="F652" i="9"/>
  <c r="U651" i="9"/>
  <c r="T651" i="9"/>
  <c r="S651" i="9"/>
  <c r="R651" i="9"/>
  <c r="I651" i="9"/>
  <c r="F651" i="9"/>
  <c r="U650" i="9"/>
  <c r="S650" i="9"/>
  <c r="R650" i="9"/>
  <c r="P650" i="9"/>
  <c r="AB650" i="9" s="1"/>
  <c r="H650" i="9"/>
  <c r="F650" i="9"/>
  <c r="U649" i="9"/>
  <c r="S649" i="9"/>
  <c r="T649" i="9" s="1"/>
  <c r="R649" i="9"/>
  <c r="I649" i="9"/>
  <c r="P649" i="9"/>
  <c r="AB649" i="9" s="1"/>
  <c r="F649" i="9"/>
  <c r="U648" i="9"/>
  <c r="S648" i="9"/>
  <c r="R648" i="9"/>
  <c r="T648" i="9" s="1"/>
  <c r="I648" i="9"/>
  <c r="F648" i="9"/>
  <c r="U647" i="9"/>
  <c r="S647" i="9"/>
  <c r="R647" i="9"/>
  <c r="P647" i="9"/>
  <c r="AB647" i="9" s="1"/>
  <c r="H647" i="9"/>
  <c r="I647" i="9"/>
  <c r="F647" i="9"/>
  <c r="U646" i="9"/>
  <c r="S646" i="9"/>
  <c r="R646" i="9"/>
  <c r="I646" i="9"/>
  <c r="H646" i="9"/>
  <c r="U645" i="9"/>
  <c r="S645" i="9"/>
  <c r="R645" i="9"/>
  <c r="I645" i="9"/>
  <c r="F645" i="9"/>
  <c r="AB644" i="9"/>
  <c r="U643" i="9"/>
  <c r="S643" i="9"/>
  <c r="R643" i="9"/>
  <c r="P643" i="9"/>
  <c r="AB643" i="9" s="1"/>
  <c r="I643" i="9"/>
  <c r="F643" i="9"/>
  <c r="U642" i="9"/>
  <c r="S642" i="9"/>
  <c r="T642" i="9" s="1"/>
  <c r="R642" i="9"/>
  <c r="I642" i="9"/>
  <c r="H642" i="9"/>
  <c r="F642" i="9"/>
  <c r="U641" i="9"/>
  <c r="S641" i="9"/>
  <c r="R641" i="9"/>
  <c r="T641" i="9" s="1"/>
  <c r="P641" i="9"/>
  <c r="AB641" i="9" s="1"/>
  <c r="I641" i="9"/>
  <c r="J641" i="9" s="1"/>
  <c r="H641" i="9"/>
  <c r="F641" i="9"/>
  <c r="U640" i="9"/>
  <c r="S640" i="9"/>
  <c r="R640" i="9"/>
  <c r="I640" i="9"/>
  <c r="H640" i="9"/>
  <c r="F640" i="9"/>
  <c r="U639" i="9"/>
  <c r="S639" i="9"/>
  <c r="R639" i="9"/>
  <c r="P639" i="9"/>
  <c r="AB639" i="9" s="1"/>
  <c r="I639" i="9"/>
  <c r="H639" i="9"/>
  <c r="F639" i="9"/>
  <c r="AB638" i="9"/>
  <c r="U637" i="9"/>
  <c r="S637" i="9"/>
  <c r="R637" i="9"/>
  <c r="P637" i="9"/>
  <c r="AB637" i="9" s="1"/>
  <c r="I637" i="9"/>
  <c r="H637" i="9"/>
  <c r="F637" i="9"/>
  <c r="U636" i="9"/>
  <c r="S636" i="9"/>
  <c r="R636" i="9"/>
  <c r="I636" i="9"/>
  <c r="H636" i="9"/>
  <c r="F636" i="9"/>
  <c r="U635" i="9"/>
  <c r="S635" i="9"/>
  <c r="R635" i="9"/>
  <c r="I635" i="9"/>
  <c r="F635" i="9"/>
  <c r="U634" i="9"/>
  <c r="S634" i="9"/>
  <c r="R634" i="9"/>
  <c r="H634" i="9"/>
  <c r="I634" i="9"/>
  <c r="F634" i="9"/>
  <c r="U633" i="9"/>
  <c r="S633" i="9"/>
  <c r="R633" i="9"/>
  <c r="I633" i="9"/>
  <c r="H633" i="9"/>
  <c r="F633" i="9"/>
  <c r="AB632" i="9"/>
  <c r="U631" i="9"/>
  <c r="S631" i="9"/>
  <c r="R631" i="9"/>
  <c r="I631" i="9"/>
  <c r="F631" i="9"/>
  <c r="U630" i="9"/>
  <c r="S630" i="9"/>
  <c r="R630" i="9"/>
  <c r="H630" i="9"/>
  <c r="F630" i="9"/>
  <c r="U629" i="9"/>
  <c r="S629" i="9"/>
  <c r="R629" i="9"/>
  <c r="T629" i="9" s="1"/>
  <c r="I629" i="9"/>
  <c r="H629" i="9"/>
  <c r="F629" i="9"/>
  <c r="AB628" i="9"/>
  <c r="U627" i="9"/>
  <c r="S627" i="9"/>
  <c r="R627" i="9"/>
  <c r="I627" i="9"/>
  <c r="H627" i="9"/>
  <c r="F627" i="9"/>
  <c r="U626" i="9"/>
  <c r="S626" i="9"/>
  <c r="R626" i="9"/>
  <c r="I626" i="9"/>
  <c r="P626" i="9"/>
  <c r="AB626" i="9" s="1"/>
  <c r="F626" i="9"/>
  <c r="AB625" i="9"/>
  <c r="U624" i="9"/>
  <c r="S624" i="9"/>
  <c r="R624" i="9"/>
  <c r="P624" i="9"/>
  <c r="AB624" i="9" s="1"/>
  <c r="I624" i="9"/>
  <c r="F624" i="9"/>
  <c r="U623" i="9"/>
  <c r="S623" i="9"/>
  <c r="R623" i="9"/>
  <c r="I623" i="9"/>
  <c r="F623" i="9"/>
  <c r="U622" i="9"/>
  <c r="S622" i="9"/>
  <c r="R622" i="9"/>
  <c r="P622" i="9"/>
  <c r="AB622" i="9" s="1"/>
  <c r="I622" i="9"/>
  <c r="F622" i="9"/>
  <c r="AB621" i="9"/>
  <c r="U620" i="9"/>
  <c r="S620" i="9"/>
  <c r="R620" i="9"/>
  <c r="P620" i="9"/>
  <c r="AB620" i="9" s="1"/>
  <c r="I620" i="9"/>
  <c r="F620" i="9"/>
  <c r="U619" i="9"/>
  <c r="S619" i="9"/>
  <c r="R619" i="9"/>
  <c r="P619" i="9"/>
  <c r="AB619" i="9" s="1"/>
  <c r="I619" i="9"/>
  <c r="H619" i="9"/>
  <c r="F619" i="9"/>
  <c r="U618" i="9"/>
  <c r="S618" i="9"/>
  <c r="R618" i="9"/>
  <c r="P618" i="9"/>
  <c r="AB618" i="9" s="1"/>
  <c r="I618" i="9"/>
  <c r="F618" i="9"/>
  <c r="U617" i="9"/>
  <c r="S617" i="9"/>
  <c r="R617" i="9"/>
  <c r="P617" i="9"/>
  <c r="AB617" i="9" s="1"/>
  <c r="I617" i="9"/>
  <c r="H617" i="9"/>
  <c r="F617" i="9"/>
  <c r="U616" i="9"/>
  <c r="S616" i="9"/>
  <c r="R616" i="9"/>
  <c r="T616" i="9" s="1"/>
  <c r="P616" i="9"/>
  <c r="AB616" i="9" s="1"/>
  <c r="I616" i="9"/>
  <c r="F616" i="9"/>
  <c r="U615" i="9"/>
  <c r="S615" i="9"/>
  <c r="R615" i="9"/>
  <c r="T615" i="9" s="1"/>
  <c r="P615" i="9"/>
  <c r="AB615" i="9" s="1"/>
  <c r="I615" i="9"/>
  <c r="H615" i="9"/>
  <c r="F615" i="9"/>
  <c r="U614" i="9"/>
  <c r="S614" i="9"/>
  <c r="R614" i="9"/>
  <c r="P614" i="9"/>
  <c r="AB614" i="9" s="1"/>
  <c r="I614" i="9"/>
  <c r="F614" i="9"/>
  <c r="U613" i="9"/>
  <c r="S613" i="9"/>
  <c r="R613" i="9"/>
  <c r="P613" i="9"/>
  <c r="AB613" i="9" s="1"/>
  <c r="I613" i="9"/>
  <c r="H613" i="9"/>
  <c r="J613" i="9" s="1"/>
  <c r="L613" i="9" s="1"/>
  <c r="F613" i="9"/>
  <c r="U612" i="9"/>
  <c r="S612" i="9"/>
  <c r="R612" i="9"/>
  <c r="P612" i="9"/>
  <c r="AB612" i="9" s="1"/>
  <c r="I612" i="9"/>
  <c r="F612" i="9"/>
  <c r="U611" i="9"/>
  <c r="S611" i="9"/>
  <c r="R611" i="9"/>
  <c r="P611" i="9"/>
  <c r="AB611" i="9" s="1"/>
  <c r="I611" i="9"/>
  <c r="F611" i="9"/>
  <c r="U610" i="9"/>
  <c r="S610" i="9"/>
  <c r="R610" i="9"/>
  <c r="T610" i="9" s="1"/>
  <c r="P610" i="9"/>
  <c r="AB610" i="9" s="1"/>
  <c r="I610" i="9"/>
  <c r="H610" i="9"/>
  <c r="F610" i="9"/>
  <c r="U609" i="9"/>
  <c r="S609" i="9"/>
  <c r="R609" i="9"/>
  <c r="P609" i="9"/>
  <c r="AB609" i="9" s="1"/>
  <c r="I609" i="9"/>
  <c r="H609" i="9"/>
  <c r="F609" i="9"/>
  <c r="AB608" i="9"/>
  <c r="AB607" i="9"/>
  <c r="U606" i="9"/>
  <c r="S606" i="9"/>
  <c r="R606" i="9"/>
  <c r="H606" i="9"/>
  <c r="F606" i="9"/>
  <c r="AB605" i="9"/>
  <c r="U604" i="9"/>
  <c r="S604" i="9"/>
  <c r="R604" i="9"/>
  <c r="I604" i="9"/>
  <c r="H604" i="9"/>
  <c r="F604" i="9"/>
  <c r="U603" i="9"/>
  <c r="S603" i="9"/>
  <c r="R603" i="9"/>
  <c r="I603" i="9"/>
  <c r="H603" i="9"/>
  <c r="F603" i="9"/>
  <c r="U602" i="9"/>
  <c r="S602" i="9"/>
  <c r="R602" i="9"/>
  <c r="I602" i="9"/>
  <c r="F602" i="9"/>
  <c r="AB601" i="9"/>
  <c r="AB600" i="9"/>
  <c r="U599" i="9"/>
  <c r="S599" i="9"/>
  <c r="T599" i="9" s="1"/>
  <c r="R599" i="9"/>
  <c r="I599" i="9"/>
  <c r="F599" i="9"/>
  <c r="AB598" i="9"/>
  <c r="U597" i="9"/>
  <c r="S597" i="9"/>
  <c r="R597" i="9"/>
  <c r="H597" i="9"/>
  <c r="F597" i="9"/>
  <c r="U596" i="9"/>
  <c r="S596" i="9"/>
  <c r="R596" i="9"/>
  <c r="I596" i="9"/>
  <c r="H596" i="9"/>
  <c r="F596" i="9"/>
  <c r="U595" i="9"/>
  <c r="S595" i="9"/>
  <c r="R595" i="9"/>
  <c r="T595" i="9" s="1"/>
  <c r="I595" i="9"/>
  <c r="F595" i="9"/>
  <c r="U594" i="9"/>
  <c r="S594" i="9"/>
  <c r="R594" i="9"/>
  <c r="P594" i="9"/>
  <c r="AB594" i="9" s="1"/>
  <c r="H594" i="9"/>
  <c r="F594" i="9"/>
  <c r="U593" i="9"/>
  <c r="S593" i="9"/>
  <c r="R593" i="9"/>
  <c r="I593" i="9"/>
  <c r="H593" i="9"/>
  <c r="F593" i="9"/>
  <c r="AB592" i="9"/>
  <c r="U591" i="9"/>
  <c r="S591" i="9"/>
  <c r="R591" i="9"/>
  <c r="I591" i="9"/>
  <c r="H591" i="9"/>
  <c r="F591" i="9"/>
  <c r="U590" i="9"/>
  <c r="S590" i="9"/>
  <c r="R590" i="9"/>
  <c r="I590" i="9"/>
  <c r="P590" i="9"/>
  <c r="AB590" i="9" s="1"/>
  <c r="F590" i="9"/>
  <c r="U589" i="9"/>
  <c r="S589" i="9"/>
  <c r="R589" i="9"/>
  <c r="I589" i="9"/>
  <c r="H589" i="9"/>
  <c r="F589" i="9"/>
  <c r="U588" i="9"/>
  <c r="S588" i="9"/>
  <c r="R588" i="9"/>
  <c r="I588" i="9"/>
  <c r="H588" i="9"/>
  <c r="F588" i="9"/>
  <c r="U587" i="9"/>
  <c r="S587" i="9"/>
  <c r="R587" i="9"/>
  <c r="T587" i="9" s="1"/>
  <c r="V587" i="9" s="1"/>
  <c r="I587" i="9"/>
  <c r="F587" i="9"/>
  <c r="U586" i="9"/>
  <c r="S586" i="9"/>
  <c r="R586" i="9"/>
  <c r="I586" i="9"/>
  <c r="H586" i="9"/>
  <c r="F586" i="9"/>
  <c r="U585" i="9"/>
  <c r="S585" i="9"/>
  <c r="R585" i="9"/>
  <c r="I585" i="9"/>
  <c r="P585" i="9"/>
  <c r="AB585" i="9" s="1"/>
  <c r="F585" i="9"/>
  <c r="U584" i="9"/>
  <c r="T584" i="9"/>
  <c r="S584" i="9"/>
  <c r="R584" i="9"/>
  <c r="I584" i="9"/>
  <c r="F584" i="9"/>
  <c r="U583" i="9"/>
  <c r="S583" i="9"/>
  <c r="R583" i="9"/>
  <c r="T583" i="9" s="1"/>
  <c r="I583" i="9"/>
  <c r="J583" i="9" s="1"/>
  <c r="L583" i="9" s="1"/>
  <c r="H583" i="9"/>
  <c r="F583" i="9"/>
  <c r="AB582" i="9"/>
  <c r="U581" i="9"/>
  <c r="S581" i="9"/>
  <c r="R581" i="9"/>
  <c r="P581" i="9"/>
  <c r="AB581" i="9" s="1"/>
  <c r="I581" i="9"/>
  <c r="H581" i="9"/>
  <c r="F581" i="9"/>
  <c r="U580" i="9"/>
  <c r="T580" i="9"/>
  <c r="V580" i="9" s="1"/>
  <c r="S580" i="9"/>
  <c r="R580" i="9"/>
  <c r="P580" i="9"/>
  <c r="AB580" i="9" s="1"/>
  <c r="H580" i="9"/>
  <c r="F580" i="9"/>
  <c r="U579" i="9"/>
  <c r="S579" i="9"/>
  <c r="R579" i="9"/>
  <c r="T579" i="9" s="1"/>
  <c r="V579" i="9" s="1"/>
  <c r="P579" i="9"/>
  <c r="AB579" i="9" s="1"/>
  <c r="I579" i="9"/>
  <c r="H579" i="9"/>
  <c r="F579" i="9"/>
  <c r="U578" i="9"/>
  <c r="S578" i="9"/>
  <c r="R578" i="9"/>
  <c r="T578" i="9" s="1"/>
  <c r="I578" i="9"/>
  <c r="F578" i="9"/>
  <c r="U577" i="9"/>
  <c r="S577" i="9"/>
  <c r="R577" i="9"/>
  <c r="P577" i="9"/>
  <c r="AB577" i="9" s="1"/>
  <c r="H577" i="9"/>
  <c r="F577" i="9"/>
  <c r="AB576" i="9"/>
  <c r="AB575" i="9"/>
  <c r="U574" i="9"/>
  <c r="S574" i="9"/>
  <c r="R574" i="9"/>
  <c r="P574" i="9"/>
  <c r="AB574" i="9" s="1"/>
  <c r="H574" i="9"/>
  <c r="F574" i="9"/>
  <c r="U573" i="9"/>
  <c r="S573" i="9"/>
  <c r="R573" i="9"/>
  <c r="I573" i="9"/>
  <c r="P573" i="9"/>
  <c r="AB573" i="9" s="1"/>
  <c r="F573" i="9"/>
  <c r="U572" i="9"/>
  <c r="S572" i="9"/>
  <c r="R572" i="9"/>
  <c r="I572" i="9"/>
  <c r="F572" i="9"/>
  <c r="U571" i="9"/>
  <c r="S571" i="9"/>
  <c r="R571" i="9"/>
  <c r="P571" i="9"/>
  <c r="AB571" i="9" s="1"/>
  <c r="H571" i="9"/>
  <c r="F571" i="9"/>
  <c r="AB570" i="9"/>
  <c r="U569" i="9"/>
  <c r="S569" i="9"/>
  <c r="R569" i="9"/>
  <c r="I569" i="9"/>
  <c r="H569" i="9"/>
  <c r="F569" i="9"/>
  <c r="U568" i="9"/>
  <c r="S568" i="9"/>
  <c r="R568" i="9"/>
  <c r="I568" i="9"/>
  <c r="F568" i="9"/>
  <c r="U567" i="9"/>
  <c r="S567" i="9"/>
  <c r="R567" i="9"/>
  <c r="P567" i="9"/>
  <c r="AB567" i="9" s="1"/>
  <c r="I567" i="9"/>
  <c r="F567" i="9"/>
  <c r="U566" i="9"/>
  <c r="S566" i="9"/>
  <c r="T566" i="9" s="1"/>
  <c r="R566" i="9"/>
  <c r="I566" i="9"/>
  <c r="F566" i="9"/>
  <c r="AB565" i="9"/>
  <c r="U564" i="9"/>
  <c r="S564" i="9"/>
  <c r="R564" i="9"/>
  <c r="T564" i="9" s="1"/>
  <c r="I564" i="9"/>
  <c r="F564" i="9"/>
  <c r="U563" i="9"/>
  <c r="S563" i="9"/>
  <c r="R563" i="9"/>
  <c r="I563" i="9"/>
  <c r="H563" i="9"/>
  <c r="F563" i="9"/>
  <c r="U562" i="9"/>
  <c r="S562" i="9"/>
  <c r="R562" i="9"/>
  <c r="I562" i="9"/>
  <c r="P562" i="9"/>
  <c r="AB562" i="9" s="1"/>
  <c r="F562" i="9"/>
  <c r="AB561" i="9"/>
  <c r="U560" i="9"/>
  <c r="S560" i="9"/>
  <c r="R560" i="9"/>
  <c r="I560" i="9"/>
  <c r="F560" i="9"/>
  <c r="U559" i="9"/>
  <c r="S559" i="9"/>
  <c r="R559" i="9"/>
  <c r="H559" i="9"/>
  <c r="F559" i="9"/>
  <c r="U558" i="9"/>
  <c r="S558" i="9"/>
  <c r="R558" i="9"/>
  <c r="I558" i="9"/>
  <c r="P558" i="9"/>
  <c r="AB558" i="9" s="1"/>
  <c r="F558" i="9"/>
  <c r="U557" i="9"/>
  <c r="S557" i="9"/>
  <c r="R557" i="9"/>
  <c r="I557" i="9"/>
  <c r="F557" i="9"/>
  <c r="U556" i="9"/>
  <c r="S556" i="9"/>
  <c r="R556" i="9"/>
  <c r="H556" i="9"/>
  <c r="F556" i="9"/>
  <c r="U555" i="9"/>
  <c r="S555" i="9"/>
  <c r="R555" i="9"/>
  <c r="I555" i="9"/>
  <c r="P555" i="9"/>
  <c r="AB555" i="9" s="1"/>
  <c r="F555" i="9"/>
  <c r="AB554" i="9"/>
  <c r="U553" i="9"/>
  <c r="S553" i="9"/>
  <c r="R553" i="9"/>
  <c r="H553" i="9"/>
  <c r="F553" i="9"/>
  <c r="AB552" i="9"/>
  <c r="U551" i="9"/>
  <c r="S551" i="9"/>
  <c r="T551" i="9" s="1"/>
  <c r="R551" i="9"/>
  <c r="P551" i="9"/>
  <c r="AB551" i="9" s="1"/>
  <c r="H551" i="9"/>
  <c r="F551" i="9"/>
  <c r="U550" i="9"/>
  <c r="S550" i="9"/>
  <c r="R550" i="9"/>
  <c r="P550" i="9"/>
  <c r="AB550" i="9" s="1"/>
  <c r="I550" i="9"/>
  <c r="F550" i="9"/>
  <c r="U549" i="9"/>
  <c r="S549" i="9"/>
  <c r="R549" i="9"/>
  <c r="I549" i="9"/>
  <c r="F549" i="9"/>
  <c r="U548" i="9"/>
  <c r="S548" i="9"/>
  <c r="R548" i="9"/>
  <c r="T548" i="9" s="1"/>
  <c r="P548" i="9"/>
  <c r="AB548" i="9" s="1"/>
  <c r="H548" i="9"/>
  <c r="F548" i="9"/>
  <c r="AB547" i="9"/>
  <c r="U546" i="9"/>
  <c r="S546" i="9"/>
  <c r="R546" i="9"/>
  <c r="P546" i="9"/>
  <c r="AB546" i="9" s="1"/>
  <c r="I546" i="9"/>
  <c r="H546" i="9"/>
  <c r="F546" i="9"/>
  <c r="U545" i="9"/>
  <c r="S545" i="9"/>
  <c r="T545" i="9" s="1"/>
  <c r="R545" i="9"/>
  <c r="P545" i="9"/>
  <c r="AB545" i="9" s="1"/>
  <c r="I545" i="9"/>
  <c r="F545" i="9"/>
  <c r="U544" i="9"/>
  <c r="S544" i="9"/>
  <c r="R544" i="9"/>
  <c r="P544" i="9"/>
  <c r="AB544" i="9" s="1"/>
  <c r="I544" i="9"/>
  <c r="F544" i="9"/>
  <c r="U543" i="9"/>
  <c r="S543" i="9"/>
  <c r="R543" i="9"/>
  <c r="I543" i="9"/>
  <c r="F543" i="9"/>
  <c r="U542" i="9"/>
  <c r="S542" i="9"/>
  <c r="R542" i="9"/>
  <c r="H542" i="9"/>
  <c r="F542" i="9"/>
  <c r="U541" i="9"/>
  <c r="S541" i="9"/>
  <c r="R541" i="9"/>
  <c r="P541" i="9"/>
  <c r="AB541" i="9" s="1"/>
  <c r="I541" i="9"/>
  <c r="H541" i="9"/>
  <c r="F541" i="9"/>
  <c r="U540" i="9"/>
  <c r="S540" i="9"/>
  <c r="R540" i="9"/>
  <c r="T540" i="9" s="1"/>
  <c r="I540" i="9"/>
  <c r="F540" i="9"/>
  <c r="AB539" i="9"/>
  <c r="AB538" i="9"/>
  <c r="U537" i="9"/>
  <c r="S537" i="9"/>
  <c r="R537" i="9"/>
  <c r="I537" i="9"/>
  <c r="F537" i="9"/>
  <c r="U536" i="9"/>
  <c r="S536" i="9"/>
  <c r="R536" i="9"/>
  <c r="H536" i="9"/>
  <c r="F536" i="9"/>
  <c r="U535" i="9"/>
  <c r="S535" i="9"/>
  <c r="R535" i="9"/>
  <c r="I535" i="9"/>
  <c r="H535" i="9"/>
  <c r="F535" i="9"/>
  <c r="U534" i="9"/>
  <c r="S534" i="9"/>
  <c r="R534" i="9"/>
  <c r="I534" i="9"/>
  <c r="F534" i="9"/>
  <c r="AB533" i="9"/>
  <c r="U532" i="9"/>
  <c r="S532" i="9"/>
  <c r="R532" i="9"/>
  <c r="T532" i="9" s="1"/>
  <c r="I532" i="9"/>
  <c r="F532" i="9"/>
  <c r="U531" i="9"/>
  <c r="S531" i="9"/>
  <c r="R531" i="9"/>
  <c r="H531" i="9"/>
  <c r="I531" i="9"/>
  <c r="F531" i="9"/>
  <c r="AB530" i="9"/>
  <c r="U529" i="9"/>
  <c r="S529" i="9"/>
  <c r="R529" i="9"/>
  <c r="I529" i="9"/>
  <c r="H529" i="9"/>
  <c r="F529" i="9"/>
  <c r="AB528" i="9"/>
  <c r="U527" i="9"/>
  <c r="S527" i="9"/>
  <c r="R527" i="9"/>
  <c r="I527" i="9"/>
  <c r="F527" i="9"/>
  <c r="AB526" i="9"/>
  <c r="U525" i="9"/>
  <c r="S525" i="9"/>
  <c r="R525" i="9"/>
  <c r="I525" i="9"/>
  <c r="F525" i="9"/>
  <c r="U524" i="9"/>
  <c r="S524" i="9"/>
  <c r="R524" i="9"/>
  <c r="P524" i="9"/>
  <c r="AB524" i="9" s="1"/>
  <c r="H524" i="9"/>
  <c r="I524" i="9"/>
  <c r="F524" i="9"/>
  <c r="AB523" i="9"/>
  <c r="U522" i="9"/>
  <c r="S522" i="9"/>
  <c r="R522" i="9"/>
  <c r="I522" i="9"/>
  <c r="P522" i="9"/>
  <c r="AB522" i="9" s="1"/>
  <c r="F522" i="9"/>
  <c r="U521" i="9"/>
  <c r="S521" i="9"/>
  <c r="R521" i="9"/>
  <c r="I521" i="9"/>
  <c r="F521" i="9"/>
  <c r="U520" i="9"/>
  <c r="S520" i="9"/>
  <c r="R520" i="9"/>
  <c r="H520" i="9"/>
  <c r="F520" i="9"/>
  <c r="U519" i="9"/>
  <c r="S519" i="9"/>
  <c r="R519" i="9"/>
  <c r="I519" i="9"/>
  <c r="H519" i="9"/>
  <c r="F519" i="9"/>
  <c r="AB518" i="9"/>
  <c r="U517" i="9"/>
  <c r="S517" i="9"/>
  <c r="R517" i="9"/>
  <c r="I517" i="9"/>
  <c r="F517" i="9"/>
  <c r="U516" i="9"/>
  <c r="S516" i="9"/>
  <c r="R516" i="9"/>
  <c r="P516" i="9"/>
  <c r="AB516" i="9" s="1"/>
  <c r="H516" i="9"/>
  <c r="F516" i="9"/>
  <c r="U515" i="9"/>
  <c r="S515" i="9"/>
  <c r="R515" i="9"/>
  <c r="I515" i="9"/>
  <c r="H515" i="9"/>
  <c r="F515" i="9"/>
  <c r="U514" i="9"/>
  <c r="S514" i="9"/>
  <c r="R514" i="9"/>
  <c r="I514" i="9"/>
  <c r="F514" i="9"/>
  <c r="AB513" i="9"/>
  <c r="AB512" i="9"/>
  <c r="U511" i="9"/>
  <c r="S511" i="9"/>
  <c r="R511" i="9"/>
  <c r="I511" i="9"/>
  <c r="J511" i="9" s="1"/>
  <c r="L511" i="9" s="1"/>
  <c r="H511" i="9"/>
  <c r="F511" i="9"/>
  <c r="AB510" i="9"/>
  <c r="U509" i="9"/>
  <c r="S509" i="9"/>
  <c r="R509" i="9"/>
  <c r="P509" i="9"/>
  <c r="AB509" i="9" s="1"/>
  <c r="H509" i="9"/>
  <c r="F509" i="9"/>
  <c r="AB508" i="9"/>
  <c r="U507" i="9"/>
  <c r="S507" i="9"/>
  <c r="R507" i="9"/>
  <c r="I507" i="9"/>
  <c r="H507" i="9"/>
  <c r="F507" i="9"/>
  <c r="U506" i="9"/>
  <c r="S506" i="9"/>
  <c r="R506" i="9"/>
  <c r="I506" i="9"/>
  <c r="H506" i="9"/>
  <c r="F506" i="9"/>
  <c r="U505" i="9"/>
  <c r="S505" i="9"/>
  <c r="R505" i="9"/>
  <c r="P505" i="9"/>
  <c r="AB505" i="9" s="1"/>
  <c r="I505" i="9"/>
  <c r="H505" i="9"/>
  <c r="F505" i="9"/>
  <c r="AB504" i="9"/>
  <c r="U503" i="9"/>
  <c r="S503" i="9"/>
  <c r="T503" i="9" s="1"/>
  <c r="R503" i="9"/>
  <c r="H503" i="9"/>
  <c r="F503" i="9"/>
  <c r="U502" i="9"/>
  <c r="S502" i="9"/>
  <c r="R502" i="9"/>
  <c r="P502" i="9"/>
  <c r="AB502" i="9" s="1"/>
  <c r="I502" i="9"/>
  <c r="J502" i="9" s="1"/>
  <c r="H502" i="9"/>
  <c r="F502" i="9"/>
  <c r="AB501" i="9"/>
  <c r="U500" i="9"/>
  <c r="S500" i="9"/>
  <c r="R500" i="9"/>
  <c r="I500" i="9"/>
  <c r="H500" i="9"/>
  <c r="F500" i="9"/>
  <c r="U499" i="9"/>
  <c r="S499" i="9"/>
  <c r="R499" i="9"/>
  <c r="T499" i="9" s="1"/>
  <c r="P499" i="9"/>
  <c r="AB499" i="9" s="1"/>
  <c r="H499" i="9"/>
  <c r="F499" i="9"/>
  <c r="AB498" i="9"/>
  <c r="AB497" i="9"/>
  <c r="U496" i="9"/>
  <c r="S496" i="9"/>
  <c r="R496" i="9"/>
  <c r="P496" i="9"/>
  <c r="AB496" i="9" s="1"/>
  <c r="I496" i="9"/>
  <c r="F496" i="9"/>
  <c r="U495" i="9"/>
  <c r="S495" i="9"/>
  <c r="T495" i="9" s="1"/>
  <c r="R495" i="9"/>
  <c r="I495" i="9"/>
  <c r="F495" i="9"/>
  <c r="U494" i="9"/>
  <c r="S494" i="9"/>
  <c r="R494" i="9"/>
  <c r="P494" i="9"/>
  <c r="AB494" i="9" s="1"/>
  <c r="I494" i="9"/>
  <c r="F494" i="9"/>
  <c r="U493" i="9"/>
  <c r="S493" i="9"/>
  <c r="R493" i="9"/>
  <c r="I493" i="9"/>
  <c r="F493" i="9"/>
  <c r="U492" i="9"/>
  <c r="S492" i="9"/>
  <c r="R492" i="9"/>
  <c r="P492" i="9"/>
  <c r="AB492" i="9" s="1"/>
  <c r="I492" i="9"/>
  <c r="F492" i="9"/>
  <c r="U491" i="9"/>
  <c r="S491" i="9"/>
  <c r="R491" i="9"/>
  <c r="I491" i="9"/>
  <c r="F491" i="9"/>
  <c r="U490" i="9"/>
  <c r="S490" i="9"/>
  <c r="R490" i="9"/>
  <c r="P490" i="9"/>
  <c r="AB490" i="9" s="1"/>
  <c r="I490" i="9"/>
  <c r="F490" i="9"/>
  <c r="U489" i="9"/>
  <c r="S489" i="9"/>
  <c r="R489" i="9"/>
  <c r="I489" i="9"/>
  <c r="F489" i="9"/>
  <c r="U488" i="9"/>
  <c r="S488" i="9"/>
  <c r="R488" i="9"/>
  <c r="P488" i="9"/>
  <c r="AB488" i="9" s="1"/>
  <c r="I488" i="9"/>
  <c r="F488" i="9"/>
  <c r="U487" i="9"/>
  <c r="S487" i="9"/>
  <c r="R487" i="9"/>
  <c r="I487" i="9"/>
  <c r="F487" i="9"/>
  <c r="U486" i="9"/>
  <c r="S486" i="9"/>
  <c r="R486" i="9"/>
  <c r="P486" i="9"/>
  <c r="AB486" i="9" s="1"/>
  <c r="I486" i="9"/>
  <c r="F486" i="9"/>
  <c r="U485" i="9"/>
  <c r="S485" i="9"/>
  <c r="R485" i="9"/>
  <c r="I485" i="9"/>
  <c r="F485" i="9"/>
  <c r="U484" i="9"/>
  <c r="S484" i="9"/>
  <c r="R484" i="9"/>
  <c r="P484" i="9"/>
  <c r="AB484" i="9" s="1"/>
  <c r="I484" i="9"/>
  <c r="F484" i="9"/>
  <c r="U483" i="9"/>
  <c r="S483" i="9"/>
  <c r="R483" i="9"/>
  <c r="I483" i="9"/>
  <c r="F483" i="9"/>
  <c r="U482" i="9"/>
  <c r="S482" i="9"/>
  <c r="R482" i="9"/>
  <c r="P482" i="9"/>
  <c r="AB482" i="9" s="1"/>
  <c r="I482" i="9"/>
  <c r="F482" i="9"/>
  <c r="AB481" i="9"/>
  <c r="U480" i="9"/>
  <c r="S480" i="9"/>
  <c r="R480" i="9"/>
  <c r="P480" i="9"/>
  <c r="AB480" i="9" s="1"/>
  <c r="I480" i="9"/>
  <c r="H480" i="9"/>
  <c r="U479" i="9"/>
  <c r="S479" i="9"/>
  <c r="R479" i="9"/>
  <c r="P479" i="9"/>
  <c r="AB479" i="9" s="1"/>
  <c r="I479" i="9"/>
  <c r="F479" i="9"/>
  <c r="U478" i="9"/>
  <c r="S478" i="9"/>
  <c r="R478" i="9"/>
  <c r="I478" i="9"/>
  <c r="F478" i="9"/>
  <c r="AB477" i="9"/>
  <c r="U476" i="9"/>
  <c r="T476" i="9"/>
  <c r="V476" i="9" s="1"/>
  <c r="S476" i="9"/>
  <c r="R476" i="9"/>
  <c r="P476" i="9"/>
  <c r="AB476" i="9" s="1"/>
  <c r="I476" i="9"/>
  <c r="F476" i="9"/>
  <c r="U475" i="9"/>
  <c r="S475" i="9"/>
  <c r="R475" i="9"/>
  <c r="P475" i="9"/>
  <c r="AB475" i="9" s="1"/>
  <c r="I475" i="9"/>
  <c r="F475" i="9"/>
  <c r="U474" i="9"/>
  <c r="S474" i="9"/>
  <c r="R474" i="9"/>
  <c r="P474" i="9"/>
  <c r="AB474" i="9" s="1"/>
  <c r="I474" i="9"/>
  <c r="F474" i="9"/>
  <c r="U473" i="9"/>
  <c r="S473" i="9"/>
  <c r="R473" i="9"/>
  <c r="P473" i="9"/>
  <c r="AB473" i="9" s="1"/>
  <c r="I473" i="9"/>
  <c r="H473" i="9"/>
  <c r="F473" i="9"/>
  <c r="U472" i="9"/>
  <c r="S472" i="9"/>
  <c r="R472" i="9"/>
  <c r="T472" i="9" s="1"/>
  <c r="P472" i="9"/>
  <c r="AB472" i="9" s="1"/>
  <c r="I472" i="9"/>
  <c r="F472" i="9"/>
  <c r="U471" i="9"/>
  <c r="S471" i="9"/>
  <c r="R471" i="9"/>
  <c r="P471" i="9"/>
  <c r="AB471" i="9" s="1"/>
  <c r="I471" i="9"/>
  <c r="F471" i="9"/>
  <c r="AB470" i="9"/>
  <c r="U469" i="9"/>
  <c r="S469" i="9"/>
  <c r="R469" i="9"/>
  <c r="T469" i="9" s="1"/>
  <c r="V469" i="9" s="1"/>
  <c r="I469" i="9"/>
  <c r="F469" i="9"/>
  <c r="U468" i="9"/>
  <c r="S468" i="9"/>
  <c r="R468" i="9"/>
  <c r="I468" i="9"/>
  <c r="F468" i="9"/>
  <c r="U467" i="9"/>
  <c r="S467" i="9"/>
  <c r="R467" i="9"/>
  <c r="I467" i="9"/>
  <c r="H467" i="9"/>
  <c r="F467" i="9"/>
  <c r="U466" i="9"/>
  <c r="S466" i="9"/>
  <c r="R466" i="9"/>
  <c r="T466" i="9" s="1"/>
  <c r="I466" i="9"/>
  <c r="F466" i="9"/>
  <c r="AB465" i="9"/>
  <c r="U464" i="9"/>
  <c r="S464" i="9"/>
  <c r="R464" i="9"/>
  <c r="T464" i="9" s="1"/>
  <c r="I464" i="9"/>
  <c r="F464" i="9"/>
  <c r="AB463" i="9"/>
  <c r="AB462" i="9"/>
  <c r="U461" i="9"/>
  <c r="S461" i="9"/>
  <c r="R461" i="9"/>
  <c r="I461" i="9"/>
  <c r="H461" i="9"/>
  <c r="F461" i="9"/>
  <c r="U460" i="9"/>
  <c r="S460" i="9"/>
  <c r="R460" i="9"/>
  <c r="I460" i="9"/>
  <c r="H460" i="9"/>
  <c r="F460" i="9"/>
  <c r="U459" i="9"/>
  <c r="S459" i="9"/>
  <c r="R459" i="9"/>
  <c r="T459" i="9" s="1"/>
  <c r="I459" i="9"/>
  <c r="H459" i="9"/>
  <c r="F459" i="9"/>
  <c r="U458" i="9"/>
  <c r="S458" i="9"/>
  <c r="R458" i="9"/>
  <c r="P458" i="9"/>
  <c r="AB458" i="9" s="1"/>
  <c r="I458" i="9"/>
  <c r="H458" i="9"/>
  <c r="F458" i="9"/>
  <c r="U457" i="9"/>
  <c r="S457" i="9"/>
  <c r="R457" i="9"/>
  <c r="T457" i="9" s="1"/>
  <c r="V457" i="9" s="1"/>
  <c r="I457" i="9"/>
  <c r="F457" i="9"/>
  <c r="AB456" i="9"/>
  <c r="U455" i="9"/>
  <c r="S455" i="9"/>
  <c r="R455" i="9"/>
  <c r="I455" i="9"/>
  <c r="H455" i="9"/>
  <c r="F455" i="9"/>
  <c r="AB454" i="9"/>
  <c r="U453" i="9"/>
  <c r="S453" i="9"/>
  <c r="R453" i="9"/>
  <c r="I453" i="9"/>
  <c r="H453" i="9"/>
  <c r="F453" i="9"/>
  <c r="AB452" i="9"/>
  <c r="U451" i="9"/>
  <c r="S451" i="9"/>
  <c r="R451" i="9"/>
  <c r="H451" i="9"/>
  <c r="F451" i="9"/>
  <c r="U450" i="9"/>
  <c r="S450" i="9"/>
  <c r="R450" i="9"/>
  <c r="P450" i="9"/>
  <c r="AB450" i="9" s="1"/>
  <c r="H450" i="9"/>
  <c r="F450" i="9"/>
  <c r="U449" i="9"/>
  <c r="S449" i="9"/>
  <c r="R449" i="9"/>
  <c r="H449" i="9"/>
  <c r="F449" i="9"/>
  <c r="U448" i="9"/>
  <c r="S448" i="9"/>
  <c r="R448" i="9"/>
  <c r="P448" i="9"/>
  <c r="AB448" i="9" s="1"/>
  <c r="H448" i="9"/>
  <c r="F448" i="9"/>
  <c r="U447" i="9"/>
  <c r="S447" i="9"/>
  <c r="R447" i="9"/>
  <c r="H447" i="9"/>
  <c r="F447" i="9"/>
  <c r="AB446" i="9"/>
  <c r="U445" i="9"/>
  <c r="S445" i="9"/>
  <c r="R445" i="9"/>
  <c r="I445" i="9"/>
  <c r="H445" i="9"/>
  <c r="F445" i="9"/>
  <c r="U444" i="9"/>
  <c r="S444" i="9"/>
  <c r="R444" i="9"/>
  <c r="I444" i="9"/>
  <c r="H444" i="9"/>
  <c r="F444" i="9"/>
  <c r="U443" i="9"/>
  <c r="S443" i="9"/>
  <c r="R443" i="9"/>
  <c r="P443" i="9"/>
  <c r="AB443" i="9" s="1"/>
  <c r="H443" i="9"/>
  <c r="F443" i="9"/>
  <c r="U442" i="9"/>
  <c r="S442" i="9"/>
  <c r="R442" i="9"/>
  <c r="T442" i="9" s="1"/>
  <c r="I442" i="9"/>
  <c r="H442" i="9"/>
  <c r="F442" i="9"/>
  <c r="U441" i="9"/>
  <c r="S441" i="9"/>
  <c r="R441" i="9"/>
  <c r="P441" i="9"/>
  <c r="AB441" i="9" s="1"/>
  <c r="I441" i="9"/>
  <c r="H441" i="9"/>
  <c r="J441" i="9" s="1"/>
  <c r="F441" i="9"/>
  <c r="U440" i="9"/>
  <c r="S440" i="9"/>
  <c r="R440" i="9"/>
  <c r="I440" i="9"/>
  <c r="P440" i="9"/>
  <c r="AB440" i="9" s="1"/>
  <c r="H440" i="9"/>
  <c r="F440" i="9"/>
  <c r="U439" i="9"/>
  <c r="S439" i="9"/>
  <c r="R439" i="9"/>
  <c r="T439" i="9" s="1"/>
  <c r="I439" i="9"/>
  <c r="H439" i="9"/>
  <c r="F439" i="9"/>
  <c r="U438" i="9"/>
  <c r="S438" i="9"/>
  <c r="R438" i="9"/>
  <c r="I438" i="9"/>
  <c r="H438" i="9"/>
  <c r="F438" i="9"/>
  <c r="U437" i="9"/>
  <c r="S437" i="9"/>
  <c r="R437" i="9"/>
  <c r="I437" i="9"/>
  <c r="H437" i="9"/>
  <c r="F437" i="9"/>
  <c r="AB436" i="9"/>
  <c r="U435" i="9"/>
  <c r="S435" i="9"/>
  <c r="R435" i="9"/>
  <c r="P435" i="9"/>
  <c r="AB435" i="9" s="1"/>
  <c r="I435" i="9"/>
  <c r="J435" i="9" s="1"/>
  <c r="H435" i="9"/>
  <c r="F435" i="9"/>
  <c r="U434" i="9"/>
  <c r="S434" i="9"/>
  <c r="R434" i="9"/>
  <c r="H434" i="9"/>
  <c r="F434" i="9"/>
  <c r="U433" i="9"/>
  <c r="S433" i="9"/>
  <c r="R433" i="9"/>
  <c r="P433" i="9"/>
  <c r="AB433" i="9" s="1"/>
  <c r="H433" i="9"/>
  <c r="F433" i="9"/>
  <c r="U432" i="9"/>
  <c r="S432" i="9"/>
  <c r="R432" i="9"/>
  <c r="H432" i="9"/>
  <c r="F432" i="9"/>
  <c r="U431" i="9"/>
  <c r="S431" i="9"/>
  <c r="R431" i="9"/>
  <c r="P431" i="9"/>
  <c r="AB431" i="9" s="1"/>
  <c r="H431" i="9"/>
  <c r="F431" i="9"/>
  <c r="U430" i="9"/>
  <c r="S430" i="9"/>
  <c r="R430" i="9"/>
  <c r="H430" i="9"/>
  <c r="F430" i="9"/>
  <c r="U429" i="9"/>
  <c r="S429" i="9"/>
  <c r="R429" i="9"/>
  <c r="P429" i="9"/>
  <c r="AB429" i="9" s="1"/>
  <c r="I429" i="9"/>
  <c r="H429" i="9"/>
  <c r="F429" i="9"/>
  <c r="U428" i="9"/>
  <c r="S428" i="9"/>
  <c r="R428" i="9"/>
  <c r="H428" i="9"/>
  <c r="F428" i="9"/>
  <c r="U427" i="9"/>
  <c r="S427" i="9"/>
  <c r="R427" i="9"/>
  <c r="I427" i="9"/>
  <c r="F427" i="9"/>
  <c r="U426" i="9"/>
  <c r="S426" i="9"/>
  <c r="R426" i="9"/>
  <c r="I426" i="9"/>
  <c r="H426" i="9"/>
  <c r="F426" i="9"/>
  <c r="U425" i="9"/>
  <c r="S425" i="9"/>
  <c r="R425" i="9"/>
  <c r="T425" i="9" s="1"/>
  <c r="V425" i="9" s="1"/>
  <c r="I425" i="9"/>
  <c r="H425" i="9"/>
  <c r="F425" i="9"/>
  <c r="U424" i="9"/>
  <c r="S424" i="9"/>
  <c r="R424" i="9"/>
  <c r="I424" i="9"/>
  <c r="H424" i="9"/>
  <c r="F424" i="9"/>
  <c r="U423" i="9"/>
  <c r="S423" i="9"/>
  <c r="R423" i="9"/>
  <c r="I423" i="9"/>
  <c r="H423" i="9"/>
  <c r="F423" i="9"/>
  <c r="U422" i="9"/>
  <c r="S422" i="9"/>
  <c r="R422" i="9"/>
  <c r="I422" i="9"/>
  <c r="H422" i="9"/>
  <c r="F422" i="9"/>
  <c r="U421" i="9"/>
  <c r="S421" i="9"/>
  <c r="R421" i="9"/>
  <c r="I421" i="9"/>
  <c r="H421" i="9"/>
  <c r="F421" i="9"/>
  <c r="AB420" i="9"/>
  <c r="U419" i="9"/>
  <c r="S419" i="9"/>
  <c r="R419" i="9"/>
  <c r="P419" i="9"/>
  <c r="AB419" i="9" s="1"/>
  <c r="I419" i="9"/>
  <c r="H419" i="9"/>
  <c r="F419" i="9"/>
  <c r="U418" i="9"/>
  <c r="S418" i="9"/>
  <c r="R418" i="9"/>
  <c r="H418" i="9"/>
  <c r="F418" i="9"/>
  <c r="U417" i="9"/>
  <c r="S417" i="9"/>
  <c r="R417" i="9"/>
  <c r="P417" i="9"/>
  <c r="AB417" i="9" s="1"/>
  <c r="H417" i="9"/>
  <c r="F417" i="9"/>
  <c r="U416" i="9"/>
  <c r="S416" i="9"/>
  <c r="R416" i="9"/>
  <c r="H416" i="9"/>
  <c r="F416" i="9"/>
  <c r="U415" i="9"/>
  <c r="S415" i="9"/>
  <c r="R415" i="9"/>
  <c r="P415" i="9"/>
  <c r="AB415" i="9" s="1"/>
  <c r="H415" i="9"/>
  <c r="F415" i="9"/>
  <c r="U414" i="9"/>
  <c r="S414" i="9"/>
  <c r="R414" i="9"/>
  <c r="T414" i="9" s="1"/>
  <c r="H414" i="9"/>
  <c r="F414" i="9"/>
  <c r="AB413" i="9"/>
  <c r="U412" i="9"/>
  <c r="T412" i="9"/>
  <c r="V412" i="9" s="1"/>
  <c r="S412" i="9"/>
  <c r="R412" i="9"/>
  <c r="P412" i="9"/>
  <c r="AB412" i="9" s="1"/>
  <c r="H412" i="9"/>
  <c r="F412" i="9"/>
  <c r="U411" i="9"/>
  <c r="S411" i="9"/>
  <c r="R411" i="9"/>
  <c r="P411" i="9"/>
  <c r="AB411" i="9" s="1"/>
  <c r="H411" i="9"/>
  <c r="F411" i="9"/>
  <c r="U410" i="9"/>
  <c r="S410" i="9"/>
  <c r="R410" i="9"/>
  <c r="H410" i="9"/>
  <c r="F410" i="9"/>
  <c r="U409" i="9"/>
  <c r="S409" i="9"/>
  <c r="R409" i="9"/>
  <c r="P409" i="9"/>
  <c r="AB409" i="9" s="1"/>
  <c r="H409" i="9"/>
  <c r="F409" i="9"/>
  <c r="U408" i="9"/>
  <c r="S408" i="9"/>
  <c r="R408" i="9"/>
  <c r="H408" i="9"/>
  <c r="F408" i="9"/>
  <c r="U407" i="9"/>
  <c r="S407" i="9"/>
  <c r="R407" i="9"/>
  <c r="P407" i="9"/>
  <c r="AB407" i="9" s="1"/>
  <c r="H407" i="9"/>
  <c r="F407" i="9"/>
  <c r="U406" i="9"/>
  <c r="S406" i="9"/>
  <c r="R406" i="9"/>
  <c r="H406" i="9"/>
  <c r="F406" i="9"/>
  <c r="U405" i="9"/>
  <c r="S405" i="9"/>
  <c r="R405" i="9"/>
  <c r="P405" i="9"/>
  <c r="AB405" i="9" s="1"/>
  <c r="H405" i="9"/>
  <c r="F405" i="9"/>
  <c r="U404" i="9"/>
  <c r="S404" i="9"/>
  <c r="R404" i="9"/>
  <c r="H404" i="9"/>
  <c r="F404" i="9"/>
  <c r="U403" i="9"/>
  <c r="S403" i="9"/>
  <c r="R403" i="9"/>
  <c r="P403" i="9"/>
  <c r="AB403" i="9" s="1"/>
  <c r="H403" i="9"/>
  <c r="F403" i="9"/>
  <c r="AB402" i="9"/>
  <c r="U401" i="9"/>
  <c r="S401" i="9"/>
  <c r="R401" i="9"/>
  <c r="I401" i="9"/>
  <c r="H401" i="9"/>
  <c r="F401" i="9"/>
  <c r="U400" i="9"/>
  <c r="S400" i="9"/>
  <c r="T400" i="9" s="1"/>
  <c r="R400" i="9"/>
  <c r="I400" i="9"/>
  <c r="H400" i="9"/>
  <c r="F400" i="9"/>
  <c r="U399" i="9"/>
  <c r="S399" i="9"/>
  <c r="R399" i="9"/>
  <c r="I399" i="9"/>
  <c r="H399" i="9"/>
  <c r="F399" i="9"/>
  <c r="U398" i="9"/>
  <c r="S398" i="9"/>
  <c r="R398" i="9"/>
  <c r="I398" i="9"/>
  <c r="H398" i="9"/>
  <c r="F398" i="9"/>
  <c r="U397" i="9"/>
  <c r="S397" i="9"/>
  <c r="R397" i="9"/>
  <c r="P397" i="9"/>
  <c r="AB397" i="9" s="1"/>
  <c r="I397" i="9"/>
  <c r="H397" i="9"/>
  <c r="F397" i="9"/>
  <c r="U396" i="9"/>
  <c r="S396" i="9"/>
  <c r="R396" i="9"/>
  <c r="I396" i="9"/>
  <c r="H396" i="9"/>
  <c r="F396" i="9"/>
  <c r="U395" i="9"/>
  <c r="S395" i="9"/>
  <c r="R395" i="9"/>
  <c r="I395" i="9"/>
  <c r="H395" i="9"/>
  <c r="F395" i="9"/>
  <c r="U394" i="9"/>
  <c r="S394" i="9"/>
  <c r="T394" i="9" s="1"/>
  <c r="R394" i="9"/>
  <c r="P394" i="9"/>
  <c r="AB394" i="9" s="1"/>
  <c r="H394" i="9"/>
  <c r="F394" i="9"/>
  <c r="U393" i="9"/>
  <c r="S393" i="9"/>
  <c r="R393" i="9"/>
  <c r="T393" i="9" s="1"/>
  <c r="I393" i="9"/>
  <c r="H393" i="9"/>
  <c r="F393" i="9"/>
  <c r="U392" i="9"/>
  <c r="S392" i="9"/>
  <c r="R392" i="9"/>
  <c r="P392" i="9"/>
  <c r="AB392" i="9" s="1"/>
  <c r="I392" i="9"/>
  <c r="J392" i="9" s="1"/>
  <c r="L392" i="9" s="1"/>
  <c r="H392" i="9"/>
  <c r="F392" i="9"/>
  <c r="U391" i="9"/>
  <c r="S391" i="9"/>
  <c r="R391" i="9"/>
  <c r="I391" i="9"/>
  <c r="H391" i="9"/>
  <c r="F391" i="9"/>
  <c r="U390" i="9"/>
  <c r="S390" i="9"/>
  <c r="R390" i="9"/>
  <c r="T390" i="9" s="1"/>
  <c r="P390" i="9"/>
  <c r="AB390" i="9" s="1"/>
  <c r="I390" i="9"/>
  <c r="H390" i="9"/>
  <c r="F390" i="9"/>
  <c r="U389" i="9"/>
  <c r="S389" i="9"/>
  <c r="R389" i="9"/>
  <c r="I389" i="9"/>
  <c r="H389" i="9"/>
  <c r="F389" i="9"/>
  <c r="U388" i="9"/>
  <c r="S388" i="9"/>
  <c r="R388" i="9"/>
  <c r="T388" i="9" s="1"/>
  <c r="V388" i="9" s="1"/>
  <c r="P388" i="9"/>
  <c r="AB388" i="9" s="1"/>
  <c r="H388" i="9"/>
  <c r="F388" i="9"/>
  <c r="U387" i="9"/>
  <c r="S387" i="9"/>
  <c r="R387" i="9"/>
  <c r="I387" i="9"/>
  <c r="H387" i="9"/>
  <c r="F387" i="9"/>
  <c r="U386" i="9"/>
  <c r="S386" i="9"/>
  <c r="T386" i="9" s="1"/>
  <c r="R386" i="9"/>
  <c r="P386" i="9"/>
  <c r="AB386" i="9" s="1"/>
  <c r="H386" i="9"/>
  <c r="F386" i="9"/>
  <c r="U385" i="9"/>
  <c r="S385" i="9"/>
  <c r="R385" i="9"/>
  <c r="I385" i="9"/>
  <c r="H385" i="9"/>
  <c r="F385" i="9"/>
  <c r="U384" i="9"/>
  <c r="T384" i="9"/>
  <c r="S384" i="9"/>
  <c r="R384" i="9"/>
  <c r="P384" i="9"/>
  <c r="AB384" i="9" s="1"/>
  <c r="I384" i="9"/>
  <c r="H384" i="9"/>
  <c r="F384" i="9"/>
  <c r="U383" i="9"/>
  <c r="S383" i="9"/>
  <c r="R383" i="9"/>
  <c r="I383" i="9"/>
  <c r="H383" i="9"/>
  <c r="F383" i="9"/>
  <c r="U382" i="9"/>
  <c r="S382" i="9"/>
  <c r="R382" i="9"/>
  <c r="P382" i="9"/>
  <c r="AB382" i="9" s="1"/>
  <c r="H382" i="9"/>
  <c r="F382" i="9"/>
  <c r="U381" i="9"/>
  <c r="S381" i="9"/>
  <c r="R381" i="9"/>
  <c r="I381" i="9"/>
  <c r="H381" i="9"/>
  <c r="F381" i="9"/>
  <c r="U380" i="9"/>
  <c r="S380" i="9"/>
  <c r="R380" i="9"/>
  <c r="P380" i="9"/>
  <c r="AB380" i="9" s="1"/>
  <c r="H380" i="9"/>
  <c r="F380" i="9"/>
  <c r="U379" i="9"/>
  <c r="S379" i="9"/>
  <c r="R379" i="9"/>
  <c r="I379" i="9"/>
  <c r="H379" i="9"/>
  <c r="F379" i="9"/>
  <c r="U378" i="9"/>
  <c r="S378" i="9"/>
  <c r="R378" i="9"/>
  <c r="I378" i="9"/>
  <c r="J378" i="9" s="1"/>
  <c r="L378" i="9" s="1"/>
  <c r="H378" i="9"/>
  <c r="F378" i="9"/>
  <c r="U377" i="9"/>
  <c r="S377" i="9"/>
  <c r="R377" i="9"/>
  <c r="I377" i="9"/>
  <c r="H377" i="9"/>
  <c r="F377" i="9"/>
  <c r="U376" i="9"/>
  <c r="S376" i="9"/>
  <c r="R376" i="9"/>
  <c r="P376" i="9"/>
  <c r="AB376" i="9" s="1"/>
  <c r="H376" i="9"/>
  <c r="F376" i="9"/>
  <c r="U375" i="9"/>
  <c r="S375" i="9"/>
  <c r="R375" i="9"/>
  <c r="I375" i="9"/>
  <c r="H375" i="9"/>
  <c r="F375" i="9"/>
  <c r="U374" i="9"/>
  <c r="S374" i="9"/>
  <c r="R374" i="9"/>
  <c r="T374" i="9" s="1"/>
  <c r="P374" i="9"/>
  <c r="AB374" i="9" s="1"/>
  <c r="H374" i="9"/>
  <c r="F374" i="9"/>
  <c r="U373" i="9"/>
  <c r="S373" i="9"/>
  <c r="R373" i="9"/>
  <c r="I373" i="9"/>
  <c r="H373" i="9"/>
  <c r="F373" i="9"/>
  <c r="U372" i="9"/>
  <c r="S372" i="9"/>
  <c r="R372" i="9"/>
  <c r="I372" i="9"/>
  <c r="H372" i="9"/>
  <c r="F372" i="9"/>
  <c r="AB371" i="9"/>
  <c r="U370" i="9"/>
  <c r="S370" i="9"/>
  <c r="R370" i="9"/>
  <c r="P370" i="9"/>
  <c r="AB370" i="9" s="1"/>
  <c r="I370" i="9"/>
  <c r="J370" i="9" s="1"/>
  <c r="L370" i="9" s="1"/>
  <c r="H370" i="9"/>
  <c r="F370" i="9"/>
  <c r="U369" i="9"/>
  <c r="S369" i="9"/>
  <c r="R369" i="9"/>
  <c r="H369" i="9"/>
  <c r="F369" i="9"/>
  <c r="U368" i="9"/>
  <c r="S368" i="9"/>
  <c r="R368" i="9"/>
  <c r="P368" i="9"/>
  <c r="AB368" i="9" s="1"/>
  <c r="H368" i="9"/>
  <c r="F368" i="9"/>
  <c r="U367" i="9"/>
  <c r="S367" i="9"/>
  <c r="R367" i="9"/>
  <c r="T367" i="9" s="1"/>
  <c r="H367" i="9"/>
  <c r="F367" i="9"/>
  <c r="U366" i="9"/>
  <c r="S366" i="9"/>
  <c r="R366" i="9"/>
  <c r="I366" i="9"/>
  <c r="H366" i="9"/>
  <c r="F366" i="9"/>
  <c r="U365" i="9"/>
  <c r="S365" i="9"/>
  <c r="R365" i="9"/>
  <c r="T365" i="9" s="1"/>
  <c r="H365" i="9"/>
  <c r="F365" i="9"/>
  <c r="U364" i="9"/>
  <c r="S364" i="9"/>
  <c r="R364" i="9"/>
  <c r="P364" i="9"/>
  <c r="AB364" i="9" s="1"/>
  <c r="H364" i="9"/>
  <c r="F364" i="9"/>
  <c r="U363" i="9"/>
  <c r="S363" i="9"/>
  <c r="R363" i="9"/>
  <c r="H363" i="9"/>
  <c r="F363" i="9"/>
  <c r="U362" i="9"/>
  <c r="S362" i="9"/>
  <c r="R362" i="9"/>
  <c r="P362" i="9"/>
  <c r="AB362" i="9" s="1"/>
  <c r="I362" i="9"/>
  <c r="H362" i="9"/>
  <c r="F362" i="9"/>
  <c r="U361" i="9"/>
  <c r="S361" i="9"/>
  <c r="R361" i="9"/>
  <c r="H361" i="9"/>
  <c r="F361" i="9"/>
  <c r="U360" i="9"/>
  <c r="S360" i="9"/>
  <c r="R360" i="9"/>
  <c r="P360" i="9"/>
  <c r="AB360" i="9" s="1"/>
  <c r="I360" i="9"/>
  <c r="H360" i="9"/>
  <c r="F360" i="9"/>
  <c r="U359" i="9"/>
  <c r="T359" i="9"/>
  <c r="S359" i="9"/>
  <c r="R359" i="9"/>
  <c r="H359" i="9"/>
  <c r="F359" i="9"/>
  <c r="AB358" i="9"/>
  <c r="U357" i="9"/>
  <c r="S357" i="9"/>
  <c r="R357" i="9"/>
  <c r="P357" i="9"/>
  <c r="AB357" i="9" s="1"/>
  <c r="I357" i="9"/>
  <c r="H357" i="9"/>
  <c r="F357" i="9"/>
  <c r="U356" i="9"/>
  <c r="S356" i="9"/>
  <c r="R356" i="9"/>
  <c r="I356" i="9"/>
  <c r="H356" i="9"/>
  <c r="F356" i="9"/>
  <c r="AB355" i="9"/>
  <c r="U354" i="9"/>
  <c r="S354" i="9"/>
  <c r="R354" i="9"/>
  <c r="P354" i="9"/>
  <c r="AB354" i="9" s="1"/>
  <c r="I354" i="9"/>
  <c r="J354" i="9" s="1"/>
  <c r="H354" i="9"/>
  <c r="F354" i="9"/>
  <c r="U353" i="9"/>
  <c r="S353" i="9"/>
  <c r="R353" i="9"/>
  <c r="I353" i="9"/>
  <c r="H353" i="9"/>
  <c r="F353" i="9"/>
  <c r="AB352" i="9"/>
  <c r="U351" i="9"/>
  <c r="S351" i="9"/>
  <c r="R351" i="9"/>
  <c r="H351" i="9"/>
  <c r="F351" i="9"/>
  <c r="U350" i="9"/>
  <c r="S350" i="9"/>
  <c r="R350" i="9"/>
  <c r="P350" i="9"/>
  <c r="AB350" i="9" s="1"/>
  <c r="I350" i="9"/>
  <c r="H350" i="9"/>
  <c r="F350" i="9"/>
  <c r="AB349" i="9"/>
  <c r="U348" i="9"/>
  <c r="S348" i="9"/>
  <c r="R348" i="9"/>
  <c r="P348" i="9"/>
  <c r="AB348" i="9" s="1"/>
  <c r="I348" i="9"/>
  <c r="H348" i="9"/>
  <c r="F348" i="9"/>
  <c r="U347" i="9"/>
  <c r="S347" i="9"/>
  <c r="R347" i="9"/>
  <c r="I347" i="9"/>
  <c r="H347" i="9"/>
  <c r="F347" i="9"/>
  <c r="U346" i="9"/>
  <c r="S346" i="9"/>
  <c r="R346" i="9"/>
  <c r="T346" i="9" s="1"/>
  <c r="I346" i="9"/>
  <c r="H346" i="9"/>
  <c r="F346" i="9"/>
  <c r="U345" i="9"/>
  <c r="S345" i="9"/>
  <c r="R345" i="9"/>
  <c r="P345" i="9"/>
  <c r="AB345" i="9" s="1"/>
  <c r="I345" i="9"/>
  <c r="H345" i="9"/>
  <c r="F345" i="9"/>
  <c r="U344" i="9"/>
  <c r="S344" i="9"/>
  <c r="R344" i="9"/>
  <c r="I344" i="9"/>
  <c r="H344" i="9"/>
  <c r="F344" i="9"/>
  <c r="U343" i="9"/>
  <c r="S343" i="9"/>
  <c r="R343" i="9"/>
  <c r="P343" i="9"/>
  <c r="AB343" i="9" s="1"/>
  <c r="H343" i="9"/>
  <c r="F343" i="9"/>
  <c r="U342" i="9"/>
  <c r="S342" i="9"/>
  <c r="R342" i="9"/>
  <c r="I342" i="9"/>
  <c r="H342" i="9"/>
  <c r="F342" i="9"/>
  <c r="U341" i="9"/>
  <c r="S341" i="9"/>
  <c r="R341" i="9"/>
  <c r="P341" i="9"/>
  <c r="AB341" i="9" s="1"/>
  <c r="I341" i="9"/>
  <c r="J341" i="9" s="1"/>
  <c r="L341" i="9" s="1"/>
  <c r="H341" i="9"/>
  <c r="F341" i="9"/>
  <c r="U340" i="9"/>
  <c r="S340" i="9"/>
  <c r="R340" i="9"/>
  <c r="I340" i="9"/>
  <c r="H340" i="9"/>
  <c r="F340" i="9"/>
  <c r="U339" i="9"/>
  <c r="S339" i="9"/>
  <c r="R339" i="9"/>
  <c r="P339" i="9"/>
  <c r="AB339" i="9" s="1"/>
  <c r="I339" i="9"/>
  <c r="H339" i="9"/>
  <c r="F339" i="9"/>
  <c r="AB338" i="9"/>
  <c r="U337" i="9"/>
  <c r="S337" i="9"/>
  <c r="R337" i="9"/>
  <c r="T337" i="9" s="1"/>
  <c r="P337" i="9"/>
  <c r="AB337" i="9" s="1"/>
  <c r="H337" i="9"/>
  <c r="F337" i="9"/>
  <c r="U336" i="9"/>
  <c r="S336" i="9"/>
  <c r="R336" i="9"/>
  <c r="P336" i="9"/>
  <c r="AB336" i="9" s="1"/>
  <c r="H336" i="9"/>
  <c r="F336" i="9"/>
  <c r="U335" i="9"/>
  <c r="S335" i="9"/>
  <c r="R335" i="9"/>
  <c r="I335" i="9"/>
  <c r="H335" i="9"/>
  <c r="F335" i="9"/>
  <c r="U334" i="9"/>
  <c r="S334" i="9"/>
  <c r="R334" i="9"/>
  <c r="P334" i="9"/>
  <c r="AB334" i="9" s="1"/>
  <c r="I334" i="9"/>
  <c r="J334" i="9" s="1"/>
  <c r="L334" i="9" s="1"/>
  <c r="H334" i="9"/>
  <c r="F334" i="9"/>
  <c r="AB333" i="9"/>
  <c r="U332" i="9"/>
  <c r="S332" i="9"/>
  <c r="R332" i="9"/>
  <c r="I332" i="9"/>
  <c r="H332" i="9"/>
  <c r="F332" i="9"/>
  <c r="U331" i="9"/>
  <c r="S331" i="9"/>
  <c r="R331" i="9"/>
  <c r="T331" i="9" s="1"/>
  <c r="H331" i="9"/>
  <c r="F331" i="9"/>
  <c r="U330" i="9"/>
  <c r="S330" i="9"/>
  <c r="R330" i="9"/>
  <c r="I330" i="9"/>
  <c r="J330" i="9" s="1"/>
  <c r="L330" i="9" s="1"/>
  <c r="H330" i="9"/>
  <c r="F330" i="9"/>
  <c r="U329" i="9"/>
  <c r="S329" i="9"/>
  <c r="R329" i="9"/>
  <c r="T329" i="9" s="1"/>
  <c r="H329" i="9"/>
  <c r="F329" i="9"/>
  <c r="U328" i="9"/>
  <c r="S328" i="9"/>
  <c r="R328" i="9"/>
  <c r="H328" i="9"/>
  <c r="F328" i="9"/>
  <c r="U327" i="9"/>
  <c r="S327" i="9"/>
  <c r="R327" i="9"/>
  <c r="H327" i="9"/>
  <c r="F327" i="9"/>
  <c r="U326" i="9"/>
  <c r="S326" i="9"/>
  <c r="R326" i="9"/>
  <c r="P326" i="9"/>
  <c r="AB326" i="9" s="1"/>
  <c r="H326" i="9"/>
  <c r="F326" i="9"/>
  <c r="U325" i="9"/>
  <c r="S325" i="9"/>
  <c r="R325" i="9"/>
  <c r="H325" i="9"/>
  <c r="F325" i="9"/>
  <c r="AB324" i="9"/>
  <c r="U323" i="9"/>
  <c r="S323" i="9"/>
  <c r="R323" i="9"/>
  <c r="T323" i="9" s="1"/>
  <c r="P323" i="9"/>
  <c r="AB323" i="9" s="1"/>
  <c r="I323" i="9"/>
  <c r="J323" i="9" s="1"/>
  <c r="L323" i="9" s="1"/>
  <c r="H323" i="9"/>
  <c r="F323" i="9"/>
  <c r="U322" i="9"/>
  <c r="T322" i="9"/>
  <c r="S322" i="9"/>
  <c r="R322" i="9"/>
  <c r="I322" i="9"/>
  <c r="H322" i="9"/>
  <c r="F322" i="9"/>
  <c r="U321" i="9"/>
  <c r="S321" i="9"/>
  <c r="R321" i="9"/>
  <c r="P321" i="9"/>
  <c r="AB321" i="9" s="1"/>
  <c r="I321" i="9"/>
  <c r="H321" i="9"/>
  <c r="F321" i="9"/>
  <c r="U320" i="9"/>
  <c r="S320" i="9"/>
  <c r="R320" i="9"/>
  <c r="I320" i="9"/>
  <c r="H320" i="9"/>
  <c r="F320" i="9"/>
  <c r="U319" i="9"/>
  <c r="S319" i="9"/>
  <c r="T319" i="9" s="1"/>
  <c r="R319" i="9"/>
  <c r="P319" i="9"/>
  <c r="AB319" i="9" s="1"/>
  <c r="I319" i="9"/>
  <c r="H319" i="9"/>
  <c r="F319" i="9"/>
  <c r="AB318" i="9"/>
  <c r="U317" i="9"/>
  <c r="S317" i="9"/>
  <c r="R317" i="9"/>
  <c r="P317" i="9"/>
  <c r="AB317" i="9" s="1"/>
  <c r="H317" i="9"/>
  <c r="F317" i="9"/>
  <c r="U316" i="9"/>
  <c r="S316" i="9"/>
  <c r="R316" i="9"/>
  <c r="P316" i="9"/>
  <c r="AB316" i="9" s="1"/>
  <c r="H316" i="9"/>
  <c r="F316" i="9"/>
  <c r="U315" i="9"/>
  <c r="S315" i="9"/>
  <c r="R315" i="9"/>
  <c r="I315" i="9"/>
  <c r="H315" i="9"/>
  <c r="F315" i="9"/>
  <c r="AB314" i="9"/>
  <c r="U313" i="9"/>
  <c r="S313" i="9"/>
  <c r="T313" i="9" s="1"/>
  <c r="R313" i="9"/>
  <c r="H313" i="9"/>
  <c r="F313" i="9"/>
  <c r="U312" i="9"/>
  <c r="S312" i="9"/>
  <c r="R312" i="9"/>
  <c r="P312" i="9"/>
  <c r="AB312" i="9" s="1"/>
  <c r="I312" i="9"/>
  <c r="H312" i="9"/>
  <c r="F312" i="9"/>
  <c r="U311" i="9"/>
  <c r="T311" i="9"/>
  <c r="S311" i="9"/>
  <c r="R311" i="9"/>
  <c r="H311" i="9"/>
  <c r="F311" i="9"/>
  <c r="U310" i="9"/>
  <c r="S310" i="9"/>
  <c r="R310" i="9"/>
  <c r="I310" i="9"/>
  <c r="H310" i="9"/>
  <c r="F310" i="9"/>
  <c r="U309" i="9"/>
  <c r="S309" i="9"/>
  <c r="R309" i="9"/>
  <c r="H309" i="9"/>
  <c r="F309" i="9"/>
  <c r="AB308" i="9"/>
  <c r="U307" i="9"/>
  <c r="S307" i="9"/>
  <c r="R307" i="9"/>
  <c r="P307" i="9"/>
  <c r="AB307" i="9" s="1"/>
  <c r="I307" i="9"/>
  <c r="J307" i="9" s="1"/>
  <c r="H307" i="9"/>
  <c r="F307" i="9"/>
  <c r="U306" i="9"/>
  <c r="S306" i="9"/>
  <c r="R306" i="9"/>
  <c r="P306" i="9"/>
  <c r="AB306" i="9" s="1"/>
  <c r="I306" i="9"/>
  <c r="H306" i="9"/>
  <c r="F306" i="9"/>
  <c r="U305" i="9"/>
  <c r="S305" i="9"/>
  <c r="R305" i="9"/>
  <c r="P305" i="9"/>
  <c r="AB305" i="9" s="1"/>
  <c r="H305" i="9"/>
  <c r="F305" i="9"/>
  <c r="U304" i="9"/>
  <c r="S304" i="9"/>
  <c r="R304" i="9"/>
  <c r="T304" i="9" s="1"/>
  <c r="I304" i="9"/>
  <c r="H304" i="9"/>
  <c r="F304" i="9"/>
  <c r="U303" i="9"/>
  <c r="S303" i="9"/>
  <c r="R303" i="9"/>
  <c r="P303" i="9"/>
  <c r="AB303" i="9" s="1"/>
  <c r="I303" i="9"/>
  <c r="H303" i="9"/>
  <c r="F303" i="9"/>
  <c r="U302" i="9"/>
  <c r="S302" i="9"/>
  <c r="T302" i="9" s="1"/>
  <c r="R302" i="9"/>
  <c r="I302" i="9"/>
  <c r="H302" i="9"/>
  <c r="F302" i="9"/>
  <c r="AB301" i="9"/>
  <c r="U300" i="9"/>
  <c r="S300" i="9"/>
  <c r="R300" i="9"/>
  <c r="P300" i="9"/>
  <c r="AB300" i="9" s="1"/>
  <c r="I300" i="9"/>
  <c r="H300" i="9"/>
  <c r="F300" i="9"/>
  <c r="U299" i="9"/>
  <c r="S299" i="9"/>
  <c r="R299" i="9"/>
  <c r="H299" i="9"/>
  <c r="F299" i="9"/>
  <c r="U298" i="9"/>
  <c r="S298" i="9"/>
  <c r="T298" i="9" s="1"/>
  <c r="R298" i="9"/>
  <c r="P298" i="9"/>
  <c r="AB298" i="9" s="1"/>
  <c r="I298" i="9"/>
  <c r="H298" i="9"/>
  <c r="F298" i="9"/>
  <c r="U297" i="9"/>
  <c r="S297" i="9"/>
  <c r="R297" i="9"/>
  <c r="P297" i="9"/>
  <c r="AB297" i="9" s="1"/>
  <c r="I297" i="9"/>
  <c r="H297" i="9"/>
  <c r="F297" i="9"/>
  <c r="U296" i="9"/>
  <c r="S296" i="9"/>
  <c r="R296" i="9"/>
  <c r="P296" i="9"/>
  <c r="AB296" i="9" s="1"/>
  <c r="H296" i="9"/>
  <c r="F296" i="9"/>
  <c r="AB295" i="9"/>
  <c r="U294" i="9"/>
  <c r="S294" i="9"/>
  <c r="R294" i="9"/>
  <c r="P294" i="9"/>
  <c r="AB294" i="9" s="1"/>
  <c r="H294" i="9"/>
  <c r="F294" i="9"/>
  <c r="U293" i="9"/>
  <c r="S293" i="9"/>
  <c r="R293" i="9"/>
  <c r="I293" i="9"/>
  <c r="H293" i="9"/>
  <c r="F293" i="9"/>
  <c r="U292" i="9"/>
  <c r="S292" i="9"/>
  <c r="R292" i="9"/>
  <c r="T292" i="9" s="1"/>
  <c r="P292" i="9"/>
  <c r="AB292" i="9" s="1"/>
  <c r="H292" i="9"/>
  <c r="F292" i="9"/>
  <c r="U291" i="9"/>
  <c r="S291" i="9"/>
  <c r="R291" i="9"/>
  <c r="I291" i="9"/>
  <c r="H291" i="9"/>
  <c r="F291" i="9"/>
  <c r="U290" i="9"/>
  <c r="S290" i="9"/>
  <c r="R290" i="9"/>
  <c r="P290" i="9"/>
  <c r="AB290" i="9" s="1"/>
  <c r="I290" i="9"/>
  <c r="H290" i="9"/>
  <c r="F290" i="9"/>
  <c r="AB289" i="9"/>
  <c r="U288" i="9"/>
  <c r="S288" i="9"/>
  <c r="R288" i="9"/>
  <c r="P288" i="9"/>
  <c r="AB288" i="9" s="1"/>
  <c r="I288" i="9"/>
  <c r="F288" i="9"/>
  <c r="U287" i="9"/>
  <c r="S287" i="9"/>
  <c r="R287" i="9"/>
  <c r="P287" i="9"/>
  <c r="AB287" i="9" s="1"/>
  <c r="I287" i="9"/>
  <c r="H287" i="9"/>
  <c r="F287" i="9"/>
  <c r="U286" i="9"/>
  <c r="S286" i="9"/>
  <c r="R286" i="9"/>
  <c r="I286" i="9"/>
  <c r="H286" i="9"/>
  <c r="F286" i="9"/>
  <c r="U285" i="9"/>
  <c r="S285" i="9"/>
  <c r="R285" i="9"/>
  <c r="P285" i="9"/>
  <c r="AB285" i="9" s="1"/>
  <c r="I285" i="9"/>
  <c r="H285" i="9"/>
  <c r="F285" i="9"/>
  <c r="U284" i="9"/>
  <c r="S284" i="9"/>
  <c r="T284" i="9" s="1"/>
  <c r="R284" i="9"/>
  <c r="I284" i="9"/>
  <c r="H284" i="9"/>
  <c r="J284" i="9" s="1"/>
  <c r="L284" i="9" s="1"/>
  <c r="F284" i="9"/>
  <c r="U283" i="9"/>
  <c r="S283" i="9"/>
  <c r="R283" i="9"/>
  <c r="I283" i="9"/>
  <c r="H283" i="9"/>
  <c r="F283" i="9"/>
  <c r="U282" i="9"/>
  <c r="S282" i="9"/>
  <c r="R282" i="9"/>
  <c r="I282" i="9"/>
  <c r="H282" i="9"/>
  <c r="F282" i="9"/>
  <c r="AB281" i="9"/>
  <c r="U280" i="9"/>
  <c r="S280" i="9"/>
  <c r="R280" i="9"/>
  <c r="P280" i="9"/>
  <c r="AB280" i="9" s="1"/>
  <c r="H280" i="9"/>
  <c r="F280" i="9"/>
  <c r="U279" i="9"/>
  <c r="S279" i="9"/>
  <c r="R279" i="9"/>
  <c r="T279" i="9" s="1"/>
  <c r="I279" i="9"/>
  <c r="H279" i="9"/>
  <c r="F279" i="9"/>
  <c r="U278" i="9"/>
  <c r="S278" i="9"/>
  <c r="R278" i="9"/>
  <c r="I278" i="9"/>
  <c r="H278" i="9"/>
  <c r="F278" i="9"/>
  <c r="U277" i="9"/>
  <c r="S277" i="9"/>
  <c r="R277" i="9"/>
  <c r="P277" i="9"/>
  <c r="AB277" i="9" s="1"/>
  <c r="I277" i="9"/>
  <c r="H277" i="9"/>
  <c r="F277" i="9"/>
  <c r="U276" i="9"/>
  <c r="S276" i="9"/>
  <c r="R276" i="9"/>
  <c r="I276" i="9"/>
  <c r="H276" i="9"/>
  <c r="F276" i="9"/>
  <c r="U275" i="9"/>
  <c r="S275" i="9"/>
  <c r="R275" i="9"/>
  <c r="T275" i="9" s="1"/>
  <c r="P275" i="9"/>
  <c r="AB275" i="9" s="1"/>
  <c r="H275" i="9"/>
  <c r="F275" i="9"/>
  <c r="AB274" i="9"/>
  <c r="AB273" i="9"/>
  <c r="F272" i="9"/>
  <c r="P271" i="9"/>
  <c r="AB271" i="9" s="1"/>
  <c r="F271" i="9"/>
  <c r="AB270" i="9"/>
  <c r="U269" i="9"/>
  <c r="S269" i="9"/>
  <c r="R269" i="9"/>
  <c r="T269" i="9" s="1"/>
  <c r="H269" i="9"/>
  <c r="F269" i="9"/>
  <c r="U268" i="9"/>
  <c r="S268" i="9"/>
  <c r="R268" i="9"/>
  <c r="I268" i="9"/>
  <c r="H268" i="9"/>
  <c r="F268" i="9"/>
  <c r="U267" i="9"/>
  <c r="S267" i="9"/>
  <c r="R267" i="9"/>
  <c r="I267" i="9"/>
  <c r="F267" i="9"/>
  <c r="U266" i="9"/>
  <c r="S266" i="9"/>
  <c r="R266" i="9"/>
  <c r="H266" i="9"/>
  <c r="I266" i="9"/>
  <c r="F266" i="9"/>
  <c r="U265" i="9"/>
  <c r="S265" i="9"/>
  <c r="R265" i="9"/>
  <c r="H265" i="9"/>
  <c r="I265" i="9"/>
  <c r="F265" i="9"/>
  <c r="U264" i="9"/>
  <c r="S264" i="9"/>
  <c r="R264" i="9"/>
  <c r="I264" i="9"/>
  <c r="F264" i="9"/>
  <c r="AB263" i="9"/>
  <c r="U262" i="9"/>
  <c r="T262" i="9"/>
  <c r="S262" i="9"/>
  <c r="R262" i="9"/>
  <c r="P262" i="9"/>
  <c r="AB262" i="9" s="1"/>
  <c r="H262" i="9"/>
  <c r="F262" i="9"/>
  <c r="U261" i="9"/>
  <c r="S261" i="9"/>
  <c r="R261" i="9"/>
  <c r="P261" i="9"/>
  <c r="AB261" i="9" s="1"/>
  <c r="I261" i="9"/>
  <c r="H261" i="9"/>
  <c r="F261" i="9"/>
  <c r="U260" i="9"/>
  <c r="S260" i="9"/>
  <c r="R260" i="9"/>
  <c r="P260" i="9"/>
  <c r="AB260" i="9" s="1"/>
  <c r="H260" i="9"/>
  <c r="F260" i="9"/>
  <c r="AB259" i="9"/>
  <c r="U258" i="9"/>
  <c r="S258" i="9"/>
  <c r="R258" i="9"/>
  <c r="I258" i="9"/>
  <c r="H258" i="9"/>
  <c r="F258" i="9"/>
  <c r="U257" i="9"/>
  <c r="S257" i="9"/>
  <c r="R257" i="9"/>
  <c r="I257" i="9"/>
  <c r="H257" i="9"/>
  <c r="F257" i="9"/>
  <c r="U256" i="9"/>
  <c r="S256" i="9"/>
  <c r="R256" i="9"/>
  <c r="I256" i="9"/>
  <c r="H256" i="9"/>
  <c r="F256" i="9"/>
  <c r="U255" i="9"/>
  <c r="S255" i="9"/>
  <c r="R255" i="9"/>
  <c r="I255" i="9"/>
  <c r="H255" i="9"/>
  <c r="F255" i="9"/>
  <c r="AB254" i="9"/>
  <c r="U253" i="9"/>
  <c r="S253" i="9"/>
  <c r="R253" i="9"/>
  <c r="P253" i="9"/>
  <c r="AB253" i="9" s="1"/>
  <c r="I253" i="9"/>
  <c r="H253" i="9"/>
  <c r="F253" i="9"/>
  <c r="U252" i="9"/>
  <c r="S252" i="9"/>
  <c r="R252" i="9"/>
  <c r="I252" i="9"/>
  <c r="F252" i="9"/>
  <c r="U251" i="9"/>
  <c r="S251" i="9"/>
  <c r="R251" i="9"/>
  <c r="P251" i="9"/>
  <c r="AB251" i="9" s="1"/>
  <c r="I251" i="9"/>
  <c r="F251" i="9"/>
  <c r="U250" i="9"/>
  <c r="S250" i="9"/>
  <c r="R250" i="9"/>
  <c r="I250" i="9"/>
  <c r="H250" i="9"/>
  <c r="F250" i="9"/>
  <c r="U249" i="9"/>
  <c r="S249" i="9"/>
  <c r="R249" i="9"/>
  <c r="I249" i="9"/>
  <c r="F249" i="9"/>
  <c r="AB248" i="9"/>
  <c r="U247" i="9"/>
  <c r="S247" i="9"/>
  <c r="R247" i="9"/>
  <c r="I247" i="9"/>
  <c r="P247" i="9"/>
  <c r="AB247" i="9" s="1"/>
  <c r="F247" i="9"/>
  <c r="U246" i="9"/>
  <c r="S246" i="9"/>
  <c r="R246" i="9"/>
  <c r="T246" i="9" s="1"/>
  <c r="V246" i="9" s="1"/>
  <c r="I246" i="9"/>
  <c r="H246" i="9"/>
  <c r="F246" i="9"/>
  <c r="AB245" i="9"/>
  <c r="U244" i="9"/>
  <c r="S244" i="9"/>
  <c r="R244" i="9"/>
  <c r="P244" i="9"/>
  <c r="AB244" i="9" s="1"/>
  <c r="I244" i="9"/>
  <c r="H244" i="9"/>
  <c r="F244" i="9"/>
  <c r="AB243" i="9"/>
  <c r="U242" i="9"/>
  <c r="S242" i="9"/>
  <c r="R242" i="9"/>
  <c r="P242" i="9"/>
  <c r="AB242" i="9" s="1"/>
  <c r="I242" i="9"/>
  <c r="H242" i="9"/>
  <c r="F242" i="9"/>
  <c r="U241" i="9"/>
  <c r="S241" i="9"/>
  <c r="R241" i="9"/>
  <c r="P241" i="9"/>
  <c r="AB241" i="9" s="1"/>
  <c r="H241" i="9"/>
  <c r="F241" i="9"/>
  <c r="U240" i="9"/>
  <c r="S240" i="9"/>
  <c r="R240" i="9"/>
  <c r="T240" i="9" s="1"/>
  <c r="I240" i="9"/>
  <c r="H240" i="9"/>
  <c r="F240" i="9"/>
  <c r="AB239" i="9"/>
  <c r="U238" i="9"/>
  <c r="S238" i="9"/>
  <c r="T238" i="9" s="1"/>
  <c r="R238" i="9"/>
  <c r="P238" i="9"/>
  <c r="AB238" i="9" s="1"/>
  <c r="I238" i="9"/>
  <c r="H238" i="9"/>
  <c r="F238" i="9"/>
  <c r="U237" i="9"/>
  <c r="S237" i="9"/>
  <c r="R237" i="9"/>
  <c r="H237" i="9"/>
  <c r="F237" i="9"/>
  <c r="U236" i="9"/>
  <c r="S236" i="9"/>
  <c r="T236" i="9" s="1"/>
  <c r="R236" i="9"/>
  <c r="I236" i="9"/>
  <c r="H236" i="9"/>
  <c r="F236" i="9"/>
  <c r="AB235" i="9"/>
  <c r="U234" i="9"/>
  <c r="S234" i="9"/>
  <c r="R234" i="9"/>
  <c r="P234" i="9"/>
  <c r="AB234" i="9" s="1"/>
  <c r="H234" i="9"/>
  <c r="F234" i="9"/>
  <c r="U233" i="9"/>
  <c r="S233" i="9"/>
  <c r="R233" i="9"/>
  <c r="H233" i="9"/>
  <c r="F233" i="9"/>
  <c r="AB232" i="9"/>
  <c r="U231" i="9"/>
  <c r="S231" i="9"/>
  <c r="R231" i="9"/>
  <c r="I231" i="9"/>
  <c r="P231" i="9"/>
  <c r="AB231" i="9" s="1"/>
  <c r="F231" i="9"/>
  <c r="U230" i="9"/>
  <c r="S230" i="9"/>
  <c r="R230" i="9"/>
  <c r="H230" i="9"/>
  <c r="F230" i="9"/>
  <c r="U229" i="9"/>
  <c r="S229" i="9"/>
  <c r="R229" i="9"/>
  <c r="I229" i="9"/>
  <c r="H229" i="9"/>
  <c r="F229" i="9"/>
  <c r="U228" i="9"/>
  <c r="S228" i="9"/>
  <c r="R228" i="9"/>
  <c r="I228" i="9"/>
  <c r="H228" i="9"/>
  <c r="F228" i="9"/>
  <c r="U227" i="9"/>
  <c r="S227" i="9"/>
  <c r="R227" i="9"/>
  <c r="H227" i="9"/>
  <c r="F227" i="9"/>
  <c r="U226" i="9"/>
  <c r="T226" i="9"/>
  <c r="S226" i="9"/>
  <c r="R226" i="9"/>
  <c r="I226" i="9"/>
  <c r="P226" i="9"/>
  <c r="AB226" i="9" s="1"/>
  <c r="F226" i="9"/>
  <c r="U225" i="9"/>
  <c r="S225" i="9"/>
  <c r="R225" i="9"/>
  <c r="I225" i="9"/>
  <c r="F225" i="9"/>
  <c r="U224" i="9"/>
  <c r="S224" i="9"/>
  <c r="R224" i="9"/>
  <c r="H224" i="9"/>
  <c r="F224" i="9"/>
  <c r="U223" i="9"/>
  <c r="S223" i="9"/>
  <c r="R223" i="9"/>
  <c r="H223" i="9"/>
  <c r="F223" i="9"/>
  <c r="U222" i="9"/>
  <c r="S222" i="9"/>
  <c r="R222" i="9"/>
  <c r="P222" i="9"/>
  <c r="AB222" i="9" s="1"/>
  <c r="I222" i="9"/>
  <c r="H222" i="9"/>
  <c r="F222" i="9"/>
  <c r="U221" i="9"/>
  <c r="S221" i="9"/>
  <c r="R221" i="9"/>
  <c r="H221" i="9"/>
  <c r="F221" i="9"/>
  <c r="AB220" i="9"/>
  <c r="AB219" i="9"/>
  <c r="U218" i="9"/>
  <c r="S218" i="9"/>
  <c r="R218" i="9"/>
  <c r="I218" i="9"/>
  <c r="F218" i="9"/>
  <c r="U217" i="9"/>
  <c r="S217" i="9"/>
  <c r="R217" i="9"/>
  <c r="H217" i="9"/>
  <c r="I217" i="9"/>
  <c r="F217" i="9"/>
  <c r="U216" i="9"/>
  <c r="S216" i="9"/>
  <c r="R216" i="9"/>
  <c r="I216" i="9"/>
  <c r="H216" i="9"/>
  <c r="F216" i="9"/>
  <c r="U215" i="9"/>
  <c r="S215" i="9"/>
  <c r="R215" i="9"/>
  <c r="I215" i="9"/>
  <c r="F215" i="9"/>
  <c r="AB214" i="9"/>
  <c r="U213" i="9"/>
  <c r="S213" i="9"/>
  <c r="R213" i="9"/>
  <c r="I213" i="9"/>
  <c r="P213" i="9"/>
  <c r="AB213" i="9" s="1"/>
  <c r="F213" i="9"/>
  <c r="U212" i="9"/>
  <c r="S212" i="9"/>
  <c r="R212" i="9"/>
  <c r="T212" i="9" s="1"/>
  <c r="V212" i="9" s="1"/>
  <c r="H212" i="9"/>
  <c r="F212" i="9"/>
  <c r="U211" i="9"/>
  <c r="S211" i="9"/>
  <c r="R211" i="9"/>
  <c r="T211" i="9" s="1"/>
  <c r="I211" i="9"/>
  <c r="H211" i="9"/>
  <c r="J211" i="9" s="1"/>
  <c r="F211" i="9"/>
  <c r="U210" i="9"/>
  <c r="S210" i="9"/>
  <c r="R210" i="9"/>
  <c r="I210" i="9"/>
  <c r="H210" i="9"/>
  <c r="F210" i="9"/>
  <c r="U209" i="9"/>
  <c r="S209" i="9"/>
  <c r="R209" i="9"/>
  <c r="H209" i="9"/>
  <c r="F209" i="9"/>
  <c r="AB208" i="9"/>
  <c r="U207" i="9"/>
  <c r="S207" i="9"/>
  <c r="R207" i="9"/>
  <c r="I207" i="9"/>
  <c r="H207" i="9"/>
  <c r="F207" i="9"/>
  <c r="U206" i="9"/>
  <c r="S206" i="9"/>
  <c r="R206" i="9"/>
  <c r="I206" i="9"/>
  <c r="F206" i="9"/>
  <c r="U205" i="9"/>
  <c r="S205" i="9"/>
  <c r="R205" i="9"/>
  <c r="I205" i="9"/>
  <c r="H205" i="9"/>
  <c r="F205" i="9"/>
  <c r="AB204" i="9"/>
  <c r="U203" i="9"/>
  <c r="S203" i="9"/>
  <c r="R203" i="9"/>
  <c r="H203" i="9"/>
  <c r="F203" i="9"/>
  <c r="U202" i="9"/>
  <c r="S202" i="9"/>
  <c r="R202" i="9"/>
  <c r="I202" i="9"/>
  <c r="H202" i="9"/>
  <c r="F202" i="9"/>
  <c r="AB201" i="9"/>
  <c r="U200" i="9"/>
  <c r="S200" i="9"/>
  <c r="R200" i="9"/>
  <c r="I200" i="9"/>
  <c r="F200" i="9"/>
  <c r="U199" i="9"/>
  <c r="S199" i="9"/>
  <c r="R199" i="9"/>
  <c r="T199" i="9" s="1"/>
  <c r="I199" i="9"/>
  <c r="H199" i="9"/>
  <c r="F199" i="9"/>
  <c r="U198" i="9"/>
  <c r="S198" i="9"/>
  <c r="R198" i="9"/>
  <c r="P198" i="9"/>
  <c r="AB198" i="9" s="1"/>
  <c r="I198" i="9"/>
  <c r="H198" i="9"/>
  <c r="F198" i="9"/>
  <c r="U197" i="9"/>
  <c r="S197" i="9"/>
  <c r="R197" i="9"/>
  <c r="P197" i="9"/>
  <c r="AB197" i="9" s="1"/>
  <c r="I197" i="9"/>
  <c r="H197" i="9"/>
  <c r="F197" i="9"/>
  <c r="U196" i="9"/>
  <c r="S196" i="9"/>
  <c r="R196" i="9"/>
  <c r="T196" i="9" s="1"/>
  <c r="I196" i="9"/>
  <c r="H196" i="9"/>
  <c r="F196" i="9"/>
  <c r="U195" i="9"/>
  <c r="S195" i="9"/>
  <c r="R195" i="9"/>
  <c r="P195" i="9"/>
  <c r="AB195" i="9" s="1"/>
  <c r="H195" i="9"/>
  <c r="F195" i="9"/>
  <c r="U194" i="9"/>
  <c r="S194" i="9"/>
  <c r="R194" i="9"/>
  <c r="I194" i="9"/>
  <c r="H194" i="9"/>
  <c r="F194" i="9"/>
  <c r="AB193" i="9"/>
  <c r="U192" i="9"/>
  <c r="S192" i="9"/>
  <c r="R192" i="9"/>
  <c r="I192" i="9"/>
  <c r="F192" i="9"/>
  <c r="U191" i="9"/>
  <c r="S191" i="9"/>
  <c r="R191" i="9"/>
  <c r="I191" i="9"/>
  <c r="H191" i="9"/>
  <c r="F191" i="9"/>
  <c r="U190" i="9"/>
  <c r="S190" i="9"/>
  <c r="R190" i="9"/>
  <c r="P190" i="9"/>
  <c r="AB190" i="9" s="1"/>
  <c r="H190" i="9"/>
  <c r="I190" i="9"/>
  <c r="F190" i="9"/>
  <c r="U189" i="9"/>
  <c r="S189" i="9"/>
  <c r="R189" i="9"/>
  <c r="I189" i="9"/>
  <c r="F189" i="9"/>
  <c r="U188" i="9"/>
  <c r="S188" i="9"/>
  <c r="T188" i="9" s="1"/>
  <c r="V188" i="9" s="1"/>
  <c r="R188" i="9"/>
  <c r="P188" i="9"/>
  <c r="AB188" i="9" s="1"/>
  <c r="H188" i="9"/>
  <c r="I188" i="9"/>
  <c r="F188" i="9"/>
  <c r="U187" i="9"/>
  <c r="S187" i="9"/>
  <c r="R187" i="9"/>
  <c r="H187" i="9"/>
  <c r="I187" i="9"/>
  <c r="F187" i="9"/>
  <c r="U186" i="9"/>
  <c r="S186" i="9"/>
  <c r="T186" i="9" s="1"/>
  <c r="R186" i="9"/>
  <c r="I186" i="9"/>
  <c r="F186" i="9"/>
  <c r="U185" i="9"/>
  <c r="S185" i="9"/>
  <c r="R185" i="9"/>
  <c r="P185" i="9"/>
  <c r="AB185" i="9" s="1"/>
  <c r="H185" i="9"/>
  <c r="F185" i="9"/>
  <c r="U184" i="9"/>
  <c r="S184" i="9"/>
  <c r="R184" i="9"/>
  <c r="H184" i="9"/>
  <c r="I184" i="9"/>
  <c r="F184" i="9"/>
  <c r="U183" i="9"/>
  <c r="S183" i="9"/>
  <c r="T183" i="9" s="1"/>
  <c r="R183" i="9"/>
  <c r="I183" i="9"/>
  <c r="F183" i="9"/>
  <c r="U182" i="9"/>
  <c r="S182" i="9"/>
  <c r="R182" i="9"/>
  <c r="I182" i="9"/>
  <c r="H182" i="9"/>
  <c r="F182" i="9"/>
  <c r="AB181" i="9"/>
  <c r="U180" i="9"/>
  <c r="S180" i="9"/>
  <c r="R180" i="9"/>
  <c r="H180" i="9"/>
  <c r="F180" i="9"/>
  <c r="U179" i="9"/>
  <c r="S179" i="9"/>
  <c r="R179" i="9"/>
  <c r="T179" i="9" s="1"/>
  <c r="V179" i="9" s="1"/>
  <c r="H179" i="9"/>
  <c r="F179" i="9"/>
  <c r="U178" i="9"/>
  <c r="S178" i="9"/>
  <c r="R178" i="9"/>
  <c r="I178" i="9"/>
  <c r="H178" i="9"/>
  <c r="F178" i="9"/>
  <c r="U177" i="9"/>
  <c r="S177" i="9"/>
  <c r="R177" i="9"/>
  <c r="H177" i="9"/>
  <c r="F177" i="9"/>
  <c r="U176" i="9"/>
  <c r="S176" i="9"/>
  <c r="T176" i="9" s="1"/>
  <c r="V176" i="9" s="1"/>
  <c r="R176" i="9"/>
  <c r="H176" i="9"/>
  <c r="F176" i="9"/>
  <c r="AB175" i="9"/>
  <c r="U174" i="9"/>
  <c r="S174" i="9"/>
  <c r="R174" i="9"/>
  <c r="I174" i="9"/>
  <c r="F174" i="9"/>
  <c r="U173" i="9"/>
  <c r="S173" i="9"/>
  <c r="R173" i="9"/>
  <c r="P173" i="9"/>
  <c r="AB173" i="9" s="1"/>
  <c r="I173" i="9"/>
  <c r="H173" i="9"/>
  <c r="F173" i="9"/>
  <c r="U172" i="9"/>
  <c r="S172" i="9"/>
  <c r="R172" i="9"/>
  <c r="T172" i="9" s="1"/>
  <c r="V172" i="9" s="1"/>
  <c r="H172" i="9"/>
  <c r="F172" i="9"/>
  <c r="U171" i="9"/>
  <c r="S171" i="9"/>
  <c r="R171" i="9"/>
  <c r="I171" i="9"/>
  <c r="P171" i="9"/>
  <c r="AB171" i="9" s="1"/>
  <c r="F171" i="9"/>
  <c r="AB170" i="9"/>
  <c r="AB169" i="9"/>
  <c r="U168" i="9"/>
  <c r="S168" i="9"/>
  <c r="R168" i="9"/>
  <c r="P168" i="9"/>
  <c r="AB168" i="9" s="1"/>
  <c r="I168" i="9"/>
  <c r="F168" i="9"/>
  <c r="U167" i="9"/>
  <c r="S167" i="9"/>
  <c r="R167" i="9"/>
  <c r="P167" i="9"/>
  <c r="AB167" i="9" s="1"/>
  <c r="I167" i="9"/>
  <c r="H167" i="9"/>
  <c r="F167" i="9"/>
  <c r="U166" i="9"/>
  <c r="S166" i="9"/>
  <c r="R166" i="9"/>
  <c r="P166" i="9"/>
  <c r="AB166" i="9" s="1"/>
  <c r="I166" i="9"/>
  <c r="F166" i="9"/>
  <c r="U165" i="9"/>
  <c r="S165" i="9"/>
  <c r="R165" i="9"/>
  <c r="T165" i="9" s="1"/>
  <c r="P165" i="9"/>
  <c r="AB165" i="9" s="1"/>
  <c r="I165" i="9"/>
  <c r="F165" i="9"/>
  <c r="U164" i="9"/>
  <c r="S164" i="9"/>
  <c r="R164" i="9"/>
  <c r="I164" i="9"/>
  <c r="H164" i="9"/>
  <c r="F164" i="9"/>
  <c r="U163" i="9"/>
  <c r="S163" i="9"/>
  <c r="R163" i="9"/>
  <c r="I163" i="9"/>
  <c r="F163" i="9"/>
  <c r="U162" i="9"/>
  <c r="S162" i="9"/>
  <c r="R162" i="9"/>
  <c r="P162" i="9"/>
  <c r="AB162" i="9" s="1"/>
  <c r="I162" i="9"/>
  <c r="H162" i="9"/>
  <c r="F162" i="9"/>
  <c r="U161" i="9"/>
  <c r="S161" i="9"/>
  <c r="R161" i="9"/>
  <c r="T161" i="9" s="1"/>
  <c r="V161" i="9" s="1"/>
  <c r="I161" i="9"/>
  <c r="F161" i="9"/>
  <c r="U160" i="9"/>
  <c r="S160" i="9"/>
  <c r="R160" i="9"/>
  <c r="H160" i="9"/>
  <c r="J160" i="9" s="1"/>
  <c r="I160" i="9"/>
  <c r="F160" i="9"/>
  <c r="U159" i="9"/>
  <c r="S159" i="9"/>
  <c r="R159" i="9"/>
  <c r="I159" i="9"/>
  <c r="F159" i="9"/>
  <c r="U158" i="9"/>
  <c r="S158" i="9"/>
  <c r="R158" i="9"/>
  <c r="H158" i="9"/>
  <c r="J158" i="9" s="1"/>
  <c r="L158" i="9" s="1"/>
  <c r="I158" i="9"/>
  <c r="F158" i="9"/>
  <c r="U157" i="9"/>
  <c r="S157" i="9"/>
  <c r="R157" i="9"/>
  <c r="I157" i="9"/>
  <c r="F157" i="9"/>
  <c r="U156" i="9"/>
  <c r="S156" i="9"/>
  <c r="R156" i="9"/>
  <c r="P156" i="9"/>
  <c r="AB156" i="9" s="1"/>
  <c r="I156" i="9"/>
  <c r="F156" i="9"/>
  <c r="U155" i="9"/>
  <c r="S155" i="9"/>
  <c r="R155" i="9"/>
  <c r="I155" i="9"/>
  <c r="F155" i="9"/>
  <c r="U154" i="9"/>
  <c r="S154" i="9"/>
  <c r="R154" i="9"/>
  <c r="P154" i="9"/>
  <c r="AB154" i="9" s="1"/>
  <c r="I154" i="9"/>
  <c r="H154" i="9"/>
  <c r="F154" i="9"/>
  <c r="U153" i="9"/>
  <c r="S153" i="9"/>
  <c r="R153" i="9"/>
  <c r="I153" i="9"/>
  <c r="F153" i="9"/>
  <c r="U152" i="9"/>
  <c r="S152" i="9"/>
  <c r="R152" i="9"/>
  <c r="P152" i="9"/>
  <c r="AB152" i="9" s="1"/>
  <c r="I152" i="9"/>
  <c r="H152" i="9"/>
  <c r="J152" i="9" s="1"/>
  <c r="L152" i="9" s="1"/>
  <c r="F152" i="9"/>
  <c r="U151" i="9"/>
  <c r="S151" i="9"/>
  <c r="R151" i="9"/>
  <c r="I151" i="9"/>
  <c r="F151" i="9"/>
  <c r="U150" i="9"/>
  <c r="S150" i="9"/>
  <c r="R150" i="9"/>
  <c r="H150" i="9"/>
  <c r="I150" i="9"/>
  <c r="F150" i="9"/>
  <c r="U149" i="9"/>
  <c r="S149" i="9"/>
  <c r="R149" i="9"/>
  <c r="I149" i="9"/>
  <c r="F149" i="9"/>
  <c r="U148" i="9"/>
  <c r="S148" i="9"/>
  <c r="R148" i="9"/>
  <c r="P148" i="9"/>
  <c r="AB148" i="9" s="1"/>
  <c r="I148" i="9"/>
  <c r="F148" i="9"/>
  <c r="U147" i="9"/>
  <c r="S147" i="9"/>
  <c r="R147" i="9"/>
  <c r="I147" i="9"/>
  <c r="F147" i="9"/>
  <c r="U146" i="9"/>
  <c r="S146" i="9"/>
  <c r="R146" i="9"/>
  <c r="P146" i="9"/>
  <c r="AB146" i="9" s="1"/>
  <c r="I146" i="9"/>
  <c r="H146" i="9"/>
  <c r="J146" i="9" s="1"/>
  <c r="F146" i="9"/>
  <c r="U145" i="9"/>
  <c r="S145" i="9"/>
  <c r="R145" i="9"/>
  <c r="I145" i="9"/>
  <c r="F145" i="9"/>
  <c r="U144" i="9"/>
  <c r="S144" i="9"/>
  <c r="R144" i="9"/>
  <c r="H144" i="9"/>
  <c r="I144" i="9"/>
  <c r="F144" i="9"/>
  <c r="U143" i="9"/>
  <c r="S143" i="9"/>
  <c r="R143" i="9"/>
  <c r="I143" i="9"/>
  <c r="F143" i="9"/>
  <c r="U142" i="9"/>
  <c r="S142" i="9"/>
  <c r="R142" i="9"/>
  <c r="H142" i="9"/>
  <c r="I142" i="9"/>
  <c r="F142" i="9"/>
  <c r="U141" i="9"/>
  <c r="S141" i="9"/>
  <c r="R141" i="9"/>
  <c r="I141" i="9"/>
  <c r="F141" i="9"/>
  <c r="U140" i="9"/>
  <c r="S140" i="9"/>
  <c r="R140" i="9"/>
  <c r="P140" i="9"/>
  <c r="AB140" i="9" s="1"/>
  <c r="I140" i="9"/>
  <c r="H140" i="9"/>
  <c r="F140" i="9"/>
  <c r="U139" i="9"/>
  <c r="S139" i="9"/>
  <c r="R139" i="9"/>
  <c r="I139" i="9"/>
  <c r="F139" i="9"/>
  <c r="U138" i="9"/>
  <c r="S138" i="9"/>
  <c r="R138" i="9"/>
  <c r="P138" i="9"/>
  <c r="AB138" i="9" s="1"/>
  <c r="I138" i="9"/>
  <c r="F138" i="9"/>
  <c r="U137" i="9"/>
  <c r="S137" i="9"/>
  <c r="R137" i="9"/>
  <c r="I137" i="9"/>
  <c r="F137" i="9"/>
  <c r="U136" i="9"/>
  <c r="S136" i="9"/>
  <c r="R136" i="9"/>
  <c r="H136" i="9"/>
  <c r="I136" i="9"/>
  <c r="F136" i="9"/>
  <c r="U135" i="9"/>
  <c r="S135" i="9"/>
  <c r="R135" i="9"/>
  <c r="I135" i="9"/>
  <c r="F135" i="9"/>
  <c r="U134" i="9"/>
  <c r="S134" i="9"/>
  <c r="R134" i="9"/>
  <c r="P134" i="9"/>
  <c r="AB134" i="9" s="1"/>
  <c r="I134" i="9"/>
  <c r="H134" i="9"/>
  <c r="F134" i="9"/>
  <c r="U133" i="9"/>
  <c r="S133" i="9"/>
  <c r="R133" i="9"/>
  <c r="T133" i="9" s="1"/>
  <c r="V133" i="9" s="1"/>
  <c r="I133" i="9"/>
  <c r="F133" i="9"/>
  <c r="U132" i="9"/>
  <c r="S132" i="9"/>
  <c r="R132" i="9"/>
  <c r="P132" i="9"/>
  <c r="AB132" i="9" s="1"/>
  <c r="I132" i="9"/>
  <c r="F132" i="9"/>
  <c r="U131" i="9"/>
  <c r="S131" i="9"/>
  <c r="R131" i="9"/>
  <c r="I131" i="9"/>
  <c r="F131" i="9"/>
  <c r="U130" i="9"/>
  <c r="S130" i="9"/>
  <c r="R130" i="9"/>
  <c r="P130" i="9"/>
  <c r="AB130" i="9" s="1"/>
  <c r="I130" i="9"/>
  <c r="H130" i="9"/>
  <c r="J130" i="9" s="1"/>
  <c r="F130" i="9"/>
  <c r="U129" i="9"/>
  <c r="S129" i="9"/>
  <c r="R129" i="9"/>
  <c r="I129" i="9"/>
  <c r="F129" i="9"/>
  <c r="U128" i="9"/>
  <c r="S128" i="9"/>
  <c r="R128" i="9"/>
  <c r="P128" i="9"/>
  <c r="AB128" i="9" s="1"/>
  <c r="I128" i="9"/>
  <c r="F128" i="9"/>
  <c r="U127" i="9"/>
  <c r="S127" i="9"/>
  <c r="R127" i="9"/>
  <c r="I127" i="9"/>
  <c r="F127" i="9"/>
  <c r="U126" i="9"/>
  <c r="S126" i="9"/>
  <c r="R126" i="9"/>
  <c r="P126" i="9"/>
  <c r="AB126" i="9" s="1"/>
  <c r="I126" i="9"/>
  <c r="H126" i="9"/>
  <c r="F126" i="9"/>
  <c r="U125" i="9"/>
  <c r="S125" i="9"/>
  <c r="R125" i="9"/>
  <c r="I125" i="9"/>
  <c r="F125" i="9"/>
  <c r="U124" i="9"/>
  <c r="S124" i="9"/>
  <c r="R124" i="9"/>
  <c r="T124" i="9" s="1"/>
  <c r="P124" i="9"/>
  <c r="AB124" i="9" s="1"/>
  <c r="I124" i="9"/>
  <c r="F124" i="9"/>
  <c r="U123" i="9"/>
  <c r="S123" i="9"/>
  <c r="R123" i="9"/>
  <c r="I123" i="9"/>
  <c r="F123" i="9"/>
  <c r="U122" i="9"/>
  <c r="S122" i="9"/>
  <c r="R122" i="9"/>
  <c r="P122" i="9"/>
  <c r="AB122" i="9" s="1"/>
  <c r="I122" i="9"/>
  <c r="H122" i="9"/>
  <c r="F122" i="9"/>
  <c r="U121" i="9"/>
  <c r="S121" i="9"/>
  <c r="R121" i="9"/>
  <c r="I121" i="9"/>
  <c r="F121" i="9"/>
  <c r="U120" i="9"/>
  <c r="S120" i="9"/>
  <c r="R120" i="9"/>
  <c r="H120" i="9"/>
  <c r="I120" i="9"/>
  <c r="F120" i="9"/>
  <c r="U119" i="9"/>
  <c r="S119" i="9"/>
  <c r="R119" i="9"/>
  <c r="I119" i="9"/>
  <c r="F119" i="9"/>
  <c r="U118" i="9"/>
  <c r="S118" i="9"/>
  <c r="R118" i="9"/>
  <c r="P118" i="9"/>
  <c r="AB118" i="9" s="1"/>
  <c r="I118" i="9"/>
  <c r="H118" i="9"/>
  <c r="J118" i="9" s="1"/>
  <c r="L118" i="9" s="1"/>
  <c r="F118" i="9"/>
  <c r="U117" i="9"/>
  <c r="S117" i="9"/>
  <c r="R117" i="9"/>
  <c r="I117" i="9"/>
  <c r="F117" i="9"/>
  <c r="U116" i="9"/>
  <c r="S116" i="9"/>
  <c r="R116" i="9"/>
  <c r="P116" i="9"/>
  <c r="AB116" i="9" s="1"/>
  <c r="I116" i="9"/>
  <c r="H116" i="9"/>
  <c r="F116" i="9"/>
  <c r="U115" i="9"/>
  <c r="S115" i="9"/>
  <c r="R115" i="9"/>
  <c r="I115" i="9"/>
  <c r="F115" i="9"/>
  <c r="U114" i="9"/>
  <c r="S114" i="9"/>
  <c r="R114" i="9"/>
  <c r="P114" i="9"/>
  <c r="AB114" i="9" s="1"/>
  <c r="I114" i="9"/>
  <c r="F114" i="9"/>
  <c r="U113" i="9"/>
  <c r="S113" i="9"/>
  <c r="R113" i="9"/>
  <c r="T113" i="9" s="1"/>
  <c r="I113" i="9"/>
  <c r="F113" i="9"/>
  <c r="U112" i="9"/>
  <c r="S112" i="9"/>
  <c r="R112" i="9"/>
  <c r="T112" i="9" s="1"/>
  <c r="H112" i="9"/>
  <c r="J112" i="9" s="1"/>
  <c r="L112" i="9" s="1"/>
  <c r="I112" i="9"/>
  <c r="F112" i="9"/>
  <c r="U111" i="9"/>
  <c r="S111" i="9"/>
  <c r="R111" i="9"/>
  <c r="I111" i="9"/>
  <c r="F111" i="9"/>
  <c r="U110" i="9"/>
  <c r="S110" i="9"/>
  <c r="R110" i="9"/>
  <c r="P110" i="9"/>
  <c r="AB110" i="9" s="1"/>
  <c r="I110" i="9"/>
  <c r="F110" i="9"/>
  <c r="AB109" i="9"/>
  <c r="U108" i="9"/>
  <c r="S108" i="9"/>
  <c r="R108" i="9"/>
  <c r="I108" i="9"/>
  <c r="H108" i="9"/>
  <c r="F108" i="9"/>
  <c r="U107" i="9"/>
  <c r="S107" i="9"/>
  <c r="R107" i="9"/>
  <c r="H107" i="9"/>
  <c r="F107" i="9"/>
  <c r="U106" i="9"/>
  <c r="S106" i="9"/>
  <c r="R106" i="9"/>
  <c r="H106" i="9"/>
  <c r="I106" i="9"/>
  <c r="F106" i="9"/>
  <c r="U105" i="9"/>
  <c r="S105" i="9"/>
  <c r="R105" i="9"/>
  <c r="P105" i="9"/>
  <c r="AB105" i="9" s="1"/>
  <c r="I105" i="9"/>
  <c r="H105" i="9"/>
  <c r="F105" i="9"/>
  <c r="U104" i="9"/>
  <c r="S104" i="9"/>
  <c r="T104" i="9" s="1"/>
  <c r="R104" i="9"/>
  <c r="I104" i="9"/>
  <c r="H104" i="9"/>
  <c r="F104" i="9"/>
  <c r="U103" i="9"/>
  <c r="S103" i="9"/>
  <c r="R103" i="9"/>
  <c r="I103" i="9"/>
  <c r="H103" i="9"/>
  <c r="F103" i="9"/>
  <c r="U102" i="9"/>
  <c r="S102" i="9"/>
  <c r="R102" i="9"/>
  <c r="P102" i="9"/>
  <c r="AB102" i="9" s="1"/>
  <c r="H102" i="9"/>
  <c r="F102" i="9"/>
  <c r="U101" i="9"/>
  <c r="S101" i="9"/>
  <c r="R101" i="9"/>
  <c r="I101" i="9"/>
  <c r="H101" i="9"/>
  <c r="F101" i="9"/>
  <c r="AB100" i="9"/>
  <c r="U99" i="9"/>
  <c r="S99" i="9"/>
  <c r="R99" i="9"/>
  <c r="T99" i="9" s="1"/>
  <c r="I99" i="9"/>
  <c r="H99" i="9"/>
  <c r="F99" i="9"/>
  <c r="U98" i="9"/>
  <c r="S98" i="9"/>
  <c r="R98" i="9"/>
  <c r="H98" i="9"/>
  <c r="F98" i="9"/>
  <c r="U97" i="9"/>
  <c r="S97" i="9"/>
  <c r="R97" i="9"/>
  <c r="I97" i="9"/>
  <c r="H97" i="9"/>
  <c r="F97" i="9"/>
  <c r="U96" i="9"/>
  <c r="S96" i="9"/>
  <c r="R96" i="9"/>
  <c r="I96" i="9"/>
  <c r="F96" i="9"/>
  <c r="U95" i="9"/>
  <c r="S95" i="9"/>
  <c r="R95" i="9"/>
  <c r="P95" i="9"/>
  <c r="AB95" i="9" s="1"/>
  <c r="I95" i="9"/>
  <c r="F95" i="9"/>
  <c r="U94" i="9"/>
  <c r="S94" i="9"/>
  <c r="R94" i="9"/>
  <c r="T94" i="9" s="1"/>
  <c r="V94" i="9" s="1"/>
  <c r="P94" i="9"/>
  <c r="AB94" i="9" s="1"/>
  <c r="I94" i="9"/>
  <c r="F94" i="9"/>
  <c r="U93" i="9"/>
  <c r="S93" i="9"/>
  <c r="R93" i="9"/>
  <c r="P93" i="9"/>
  <c r="AB93" i="9" s="1"/>
  <c r="I93" i="9"/>
  <c r="F93" i="9"/>
  <c r="U92" i="9"/>
  <c r="S92" i="9"/>
  <c r="T92" i="9" s="1"/>
  <c r="V92" i="9" s="1"/>
  <c r="R92" i="9"/>
  <c r="P92" i="9"/>
  <c r="AB92" i="9" s="1"/>
  <c r="I92" i="9"/>
  <c r="F92" i="9"/>
  <c r="U91" i="9"/>
  <c r="S91" i="9"/>
  <c r="R91" i="9"/>
  <c r="P91" i="9"/>
  <c r="AB91" i="9" s="1"/>
  <c r="I91" i="9"/>
  <c r="F91" i="9"/>
  <c r="U90" i="9"/>
  <c r="S90" i="9"/>
  <c r="R90" i="9"/>
  <c r="T90" i="9" s="1"/>
  <c r="P90" i="9"/>
  <c r="AB90" i="9" s="1"/>
  <c r="I90" i="9"/>
  <c r="F90" i="9"/>
  <c r="U89" i="9"/>
  <c r="S89" i="9"/>
  <c r="R89" i="9"/>
  <c r="P89" i="9"/>
  <c r="AB89" i="9" s="1"/>
  <c r="I89" i="9"/>
  <c r="F89" i="9"/>
  <c r="U88" i="9"/>
  <c r="S88" i="9"/>
  <c r="R88" i="9"/>
  <c r="T88" i="9" s="1"/>
  <c r="P88" i="9"/>
  <c r="AB88" i="9" s="1"/>
  <c r="I88" i="9"/>
  <c r="F88" i="9"/>
  <c r="U87" i="9"/>
  <c r="S87" i="9"/>
  <c r="R87" i="9"/>
  <c r="P87" i="9"/>
  <c r="AB87" i="9" s="1"/>
  <c r="I87" i="9"/>
  <c r="F87" i="9"/>
  <c r="U86" i="9"/>
  <c r="S86" i="9"/>
  <c r="R86" i="9"/>
  <c r="T86" i="9" s="1"/>
  <c r="V86" i="9" s="1"/>
  <c r="P86" i="9"/>
  <c r="AB86" i="9" s="1"/>
  <c r="I86" i="9"/>
  <c r="H86" i="9"/>
  <c r="F86" i="9"/>
  <c r="U85" i="9"/>
  <c r="S85" i="9"/>
  <c r="R85" i="9"/>
  <c r="P85" i="9"/>
  <c r="AB85" i="9" s="1"/>
  <c r="H85" i="9"/>
  <c r="I85" i="9"/>
  <c r="F85" i="9"/>
  <c r="U84" i="9"/>
  <c r="S84" i="9"/>
  <c r="R84" i="9"/>
  <c r="P84" i="9"/>
  <c r="AB84" i="9" s="1"/>
  <c r="I84" i="9"/>
  <c r="H84" i="9"/>
  <c r="F84" i="9"/>
  <c r="U83" i="9"/>
  <c r="S83" i="9"/>
  <c r="R83" i="9"/>
  <c r="P83" i="9"/>
  <c r="AB83" i="9" s="1"/>
  <c r="H83" i="9"/>
  <c r="I83" i="9"/>
  <c r="F83" i="9"/>
  <c r="U82" i="9"/>
  <c r="S82" i="9"/>
  <c r="R82" i="9"/>
  <c r="T82" i="9" s="1"/>
  <c r="P82" i="9"/>
  <c r="AB82" i="9" s="1"/>
  <c r="I82" i="9"/>
  <c r="H82" i="9"/>
  <c r="J82" i="9" s="1"/>
  <c r="L82" i="9" s="1"/>
  <c r="F82" i="9"/>
  <c r="U81" i="9"/>
  <c r="S81" i="9"/>
  <c r="R81" i="9"/>
  <c r="P81" i="9"/>
  <c r="AB81" i="9" s="1"/>
  <c r="H81" i="9"/>
  <c r="J81" i="9" s="1"/>
  <c r="I81" i="9"/>
  <c r="F81" i="9"/>
  <c r="U80" i="9"/>
  <c r="S80" i="9"/>
  <c r="R80" i="9"/>
  <c r="P80" i="9"/>
  <c r="AB80" i="9" s="1"/>
  <c r="I80" i="9"/>
  <c r="H80" i="9"/>
  <c r="F80" i="9"/>
  <c r="U79" i="9"/>
  <c r="S79" i="9"/>
  <c r="T79" i="9" s="1"/>
  <c r="V79" i="9" s="1"/>
  <c r="R79" i="9"/>
  <c r="P79" i="9"/>
  <c r="AB79" i="9" s="1"/>
  <c r="H79" i="9"/>
  <c r="I79" i="9"/>
  <c r="F79" i="9"/>
  <c r="U78" i="9"/>
  <c r="S78" i="9"/>
  <c r="R78" i="9"/>
  <c r="T78" i="9" s="1"/>
  <c r="V78" i="9" s="1"/>
  <c r="P78" i="9"/>
  <c r="AB78" i="9" s="1"/>
  <c r="I78" i="9"/>
  <c r="F78" i="9"/>
  <c r="U77" i="9"/>
  <c r="S77" i="9"/>
  <c r="R77" i="9"/>
  <c r="T77" i="9" s="1"/>
  <c r="P77" i="9"/>
  <c r="AB77" i="9" s="1"/>
  <c r="I77" i="9"/>
  <c r="F77" i="9"/>
  <c r="U76" i="9"/>
  <c r="S76" i="9"/>
  <c r="R76" i="9"/>
  <c r="P76" i="9"/>
  <c r="AB76" i="9" s="1"/>
  <c r="I76" i="9"/>
  <c r="F76" i="9"/>
  <c r="U75" i="9"/>
  <c r="S75" i="9"/>
  <c r="R75" i="9"/>
  <c r="P75" i="9"/>
  <c r="AB75" i="9" s="1"/>
  <c r="I75" i="9"/>
  <c r="F75" i="9"/>
  <c r="U74" i="9"/>
  <c r="S74" i="9"/>
  <c r="R74" i="9"/>
  <c r="P74" i="9"/>
  <c r="AB74" i="9" s="1"/>
  <c r="I74" i="9"/>
  <c r="F74" i="9"/>
  <c r="U73" i="9"/>
  <c r="S73" i="9"/>
  <c r="R73" i="9"/>
  <c r="T73" i="9" s="1"/>
  <c r="V73" i="9" s="1"/>
  <c r="I73" i="9"/>
  <c r="H73" i="9"/>
  <c r="F73" i="9"/>
  <c r="U72" i="9"/>
  <c r="S72" i="9"/>
  <c r="R72" i="9"/>
  <c r="I72" i="9"/>
  <c r="H72" i="9"/>
  <c r="F72" i="9"/>
  <c r="U71" i="9"/>
  <c r="S71" i="9"/>
  <c r="R71" i="9"/>
  <c r="P71" i="9"/>
  <c r="AB71" i="9" s="1"/>
  <c r="H71" i="9"/>
  <c r="F71" i="9"/>
  <c r="U70" i="9"/>
  <c r="S70" i="9"/>
  <c r="R70" i="9"/>
  <c r="I70" i="9"/>
  <c r="P70" i="9"/>
  <c r="AB70" i="9" s="1"/>
  <c r="H70" i="9"/>
  <c r="F70" i="9"/>
  <c r="U69" i="9"/>
  <c r="S69" i="9"/>
  <c r="R69" i="9"/>
  <c r="P69" i="9"/>
  <c r="AB69" i="9" s="1"/>
  <c r="H69" i="9"/>
  <c r="F69" i="9"/>
  <c r="U68" i="9"/>
  <c r="S68" i="9"/>
  <c r="R68" i="9"/>
  <c r="T68" i="9" s="1"/>
  <c r="V68" i="9" s="1"/>
  <c r="I68" i="9"/>
  <c r="H68" i="9"/>
  <c r="F68" i="9"/>
  <c r="U67" i="9"/>
  <c r="S67" i="9"/>
  <c r="R67" i="9"/>
  <c r="P67" i="9"/>
  <c r="AB67" i="9" s="1"/>
  <c r="I67" i="9"/>
  <c r="F67" i="9"/>
  <c r="AB66" i="9"/>
  <c r="U65" i="9"/>
  <c r="S65" i="9"/>
  <c r="R65" i="9"/>
  <c r="P65" i="9"/>
  <c r="AB65" i="9" s="1"/>
  <c r="I65" i="9"/>
  <c r="F65" i="9"/>
  <c r="U64" i="9"/>
  <c r="S64" i="9"/>
  <c r="R64" i="9"/>
  <c r="P64" i="9"/>
  <c r="AB64" i="9" s="1"/>
  <c r="I64" i="9"/>
  <c r="H64" i="9"/>
  <c r="J64" i="9" s="1"/>
  <c r="L64" i="9" s="1"/>
  <c r="F64" i="9"/>
  <c r="U63" i="9"/>
  <c r="S63" i="9"/>
  <c r="T63" i="9" s="1"/>
  <c r="R63" i="9"/>
  <c r="P63" i="9"/>
  <c r="AB63" i="9" s="1"/>
  <c r="I63" i="9"/>
  <c r="F63" i="9"/>
  <c r="U62" i="9"/>
  <c r="S62" i="9"/>
  <c r="R62" i="9"/>
  <c r="P62" i="9"/>
  <c r="AB62" i="9" s="1"/>
  <c r="I62" i="9"/>
  <c r="H62" i="9"/>
  <c r="J62" i="9" s="1"/>
  <c r="L62" i="9" s="1"/>
  <c r="F62" i="9"/>
  <c r="U61" i="9"/>
  <c r="S61" i="9"/>
  <c r="R61" i="9"/>
  <c r="T61" i="9" s="1"/>
  <c r="V61" i="9" s="1"/>
  <c r="P61" i="9"/>
  <c r="AB61" i="9" s="1"/>
  <c r="I61" i="9"/>
  <c r="F61" i="9"/>
  <c r="U60" i="9"/>
  <c r="S60" i="9"/>
  <c r="R60" i="9"/>
  <c r="P60" i="9"/>
  <c r="AB60" i="9" s="1"/>
  <c r="I60" i="9"/>
  <c r="H60" i="9"/>
  <c r="F60" i="9"/>
  <c r="U59" i="9"/>
  <c r="S59" i="9"/>
  <c r="R59" i="9"/>
  <c r="P59" i="9"/>
  <c r="AB59" i="9" s="1"/>
  <c r="I59" i="9"/>
  <c r="F59" i="9"/>
  <c r="AB58" i="9"/>
  <c r="U57" i="9"/>
  <c r="S57" i="9"/>
  <c r="R57" i="9"/>
  <c r="H57" i="9"/>
  <c r="J57" i="9" s="1"/>
  <c r="I57" i="9"/>
  <c r="F57" i="9"/>
  <c r="U56" i="9"/>
  <c r="S56" i="9"/>
  <c r="R56" i="9"/>
  <c r="I56" i="9"/>
  <c r="F56" i="9"/>
  <c r="U55" i="9"/>
  <c r="S55" i="9"/>
  <c r="R55" i="9"/>
  <c r="T55" i="9" s="1"/>
  <c r="H55" i="9"/>
  <c r="F55" i="9"/>
  <c r="U54" i="9"/>
  <c r="S54" i="9"/>
  <c r="R54" i="9"/>
  <c r="I54" i="9"/>
  <c r="H54" i="9"/>
  <c r="F54" i="9"/>
  <c r="U53" i="9"/>
  <c r="S53" i="9"/>
  <c r="R53" i="9"/>
  <c r="I53" i="9"/>
  <c r="P53" i="9"/>
  <c r="AB53" i="9" s="1"/>
  <c r="F53" i="9"/>
  <c r="U52" i="9"/>
  <c r="S52" i="9"/>
  <c r="R52" i="9"/>
  <c r="P52" i="9"/>
  <c r="AB52" i="9" s="1"/>
  <c r="H52" i="9"/>
  <c r="F52" i="9"/>
  <c r="U51" i="9"/>
  <c r="S51" i="9"/>
  <c r="R51" i="9"/>
  <c r="H51" i="9"/>
  <c r="F51" i="9"/>
  <c r="U50" i="9"/>
  <c r="S50" i="9"/>
  <c r="R50" i="9"/>
  <c r="I50" i="9"/>
  <c r="J50" i="9" s="1"/>
  <c r="L50" i="9" s="1"/>
  <c r="H50" i="9"/>
  <c r="F50" i="9"/>
  <c r="U49" i="9"/>
  <c r="S49" i="9"/>
  <c r="R49" i="9"/>
  <c r="T49" i="9" s="1"/>
  <c r="V49" i="9" s="1"/>
  <c r="H49" i="9"/>
  <c r="F49" i="9"/>
  <c r="U48" i="9"/>
  <c r="S48" i="9"/>
  <c r="R48" i="9"/>
  <c r="P48" i="9"/>
  <c r="AB48" i="9" s="1"/>
  <c r="H48" i="9"/>
  <c r="F48" i="9"/>
  <c r="U47" i="9"/>
  <c r="S47" i="9"/>
  <c r="R47" i="9"/>
  <c r="T47" i="9" s="1"/>
  <c r="I47" i="9"/>
  <c r="P47" i="9"/>
  <c r="AB47" i="9" s="1"/>
  <c r="F47" i="9"/>
  <c r="U46" i="9"/>
  <c r="S46" i="9"/>
  <c r="R46" i="9"/>
  <c r="H46" i="9"/>
  <c r="F46" i="9"/>
  <c r="U45" i="9"/>
  <c r="S45" i="9"/>
  <c r="R45" i="9"/>
  <c r="I45" i="9"/>
  <c r="H45" i="9"/>
  <c r="F45" i="9"/>
  <c r="U44" i="9"/>
  <c r="S44" i="9"/>
  <c r="R44" i="9"/>
  <c r="I44" i="9"/>
  <c r="H44" i="9"/>
  <c r="F44" i="9"/>
  <c r="U43" i="9"/>
  <c r="S43" i="9"/>
  <c r="R43" i="9"/>
  <c r="H43" i="9"/>
  <c r="F43" i="9"/>
  <c r="U42" i="9"/>
  <c r="S42" i="9"/>
  <c r="R42" i="9"/>
  <c r="H42" i="9"/>
  <c r="J42" i="9" s="1"/>
  <c r="L42" i="9" s="1"/>
  <c r="I42" i="9"/>
  <c r="F42" i="9"/>
  <c r="U41" i="9"/>
  <c r="S41" i="9"/>
  <c r="R41" i="9"/>
  <c r="I41" i="9"/>
  <c r="P41" i="9"/>
  <c r="AB41" i="9" s="1"/>
  <c r="F41" i="9"/>
  <c r="U40" i="9"/>
  <c r="S40" i="9"/>
  <c r="R40" i="9"/>
  <c r="T40" i="9" s="1"/>
  <c r="H40" i="9"/>
  <c r="F40" i="9"/>
  <c r="U39" i="9"/>
  <c r="S39" i="9"/>
  <c r="R39" i="9"/>
  <c r="T39" i="9" s="1"/>
  <c r="V39" i="9" s="1"/>
  <c r="I39" i="9"/>
  <c r="H39" i="9"/>
  <c r="F39" i="9"/>
  <c r="U38" i="9"/>
  <c r="S38" i="9"/>
  <c r="R38" i="9"/>
  <c r="I38" i="9"/>
  <c r="H38" i="9"/>
  <c r="J38" i="9" s="1"/>
  <c r="L38" i="9" s="1"/>
  <c r="F38" i="9"/>
  <c r="U37" i="9"/>
  <c r="S37" i="9"/>
  <c r="R37" i="9"/>
  <c r="H37" i="9"/>
  <c r="F37" i="9"/>
  <c r="U36" i="9"/>
  <c r="S36" i="9"/>
  <c r="R36" i="9"/>
  <c r="P36" i="9"/>
  <c r="AB36" i="9" s="1"/>
  <c r="I36" i="9"/>
  <c r="H36" i="9"/>
  <c r="F36" i="9"/>
  <c r="U35" i="9"/>
  <c r="S35" i="9"/>
  <c r="R35" i="9"/>
  <c r="T35" i="9" s="1"/>
  <c r="V35" i="9" s="1"/>
  <c r="I35" i="9"/>
  <c r="H35" i="9"/>
  <c r="F35" i="9"/>
  <c r="U34" i="9"/>
  <c r="S34" i="9"/>
  <c r="R34" i="9"/>
  <c r="T34" i="9" s="1"/>
  <c r="H34" i="9"/>
  <c r="F34" i="9"/>
  <c r="U33" i="9"/>
  <c r="S33" i="9"/>
  <c r="R33" i="9"/>
  <c r="P33" i="9"/>
  <c r="AB33" i="9" s="1"/>
  <c r="I33" i="9"/>
  <c r="F33" i="9"/>
  <c r="AB32" i="9"/>
  <c r="U31" i="9"/>
  <c r="S31" i="9"/>
  <c r="R31" i="9"/>
  <c r="I31" i="9"/>
  <c r="H31" i="9"/>
  <c r="F31" i="9"/>
  <c r="U30" i="9"/>
  <c r="S30" i="9"/>
  <c r="R30" i="9"/>
  <c r="P30" i="9"/>
  <c r="AB30" i="9" s="1"/>
  <c r="I30" i="9"/>
  <c r="H30" i="9"/>
  <c r="F30" i="9"/>
  <c r="U29" i="9"/>
  <c r="S29" i="9"/>
  <c r="R29" i="9"/>
  <c r="I29" i="9"/>
  <c r="H29" i="9"/>
  <c r="F29" i="9"/>
  <c r="U28" i="9"/>
  <c r="S28" i="9"/>
  <c r="R28" i="9"/>
  <c r="P28" i="9"/>
  <c r="AB28" i="9" s="1"/>
  <c r="H28" i="9"/>
  <c r="F28" i="9"/>
  <c r="U27" i="9"/>
  <c r="S27" i="9"/>
  <c r="R27" i="9"/>
  <c r="I27" i="9"/>
  <c r="J27" i="9" s="1"/>
  <c r="H27" i="9"/>
  <c r="F27" i="9"/>
  <c r="U26" i="9"/>
  <c r="S26" i="9"/>
  <c r="R26" i="9"/>
  <c r="P26" i="9"/>
  <c r="AB26" i="9" s="1"/>
  <c r="I26" i="9"/>
  <c r="H26" i="9"/>
  <c r="F26" i="9"/>
  <c r="U25" i="9"/>
  <c r="S25" i="9"/>
  <c r="R25" i="9"/>
  <c r="I25" i="9"/>
  <c r="H25" i="9"/>
  <c r="F25" i="9"/>
  <c r="U24" i="9"/>
  <c r="S24" i="9"/>
  <c r="R24" i="9"/>
  <c r="P24" i="9"/>
  <c r="AB24" i="9" s="1"/>
  <c r="H24" i="9"/>
  <c r="F24" i="9"/>
  <c r="U23" i="9"/>
  <c r="S23" i="9"/>
  <c r="R23" i="9"/>
  <c r="I23" i="9"/>
  <c r="H23" i="9"/>
  <c r="F23" i="9"/>
  <c r="U22" i="9"/>
  <c r="S22" i="9"/>
  <c r="R22" i="9"/>
  <c r="P22" i="9"/>
  <c r="AB22" i="9" s="1"/>
  <c r="I22" i="9"/>
  <c r="H22" i="9"/>
  <c r="F22" i="9"/>
  <c r="U21" i="9"/>
  <c r="S21" i="9"/>
  <c r="R21" i="9"/>
  <c r="I21" i="9"/>
  <c r="H21" i="9"/>
  <c r="F21" i="9"/>
  <c r="U20" i="9"/>
  <c r="S20" i="9"/>
  <c r="R20" i="9"/>
  <c r="P20" i="9"/>
  <c r="AB20" i="9" s="1"/>
  <c r="H20" i="9"/>
  <c r="F20" i="9"/>
  <c r="AB19" i="9"/>
  <c r="U18" i="9"/>
  <c r="S18" i="9"/>
  <c r="T18" i="9" s="1"/>
  <c r="R18" i="9"/>
  <c r="I18" i="9"/>
  <c r="H18" i="9"/>
  <c r="F18" i="9"/>
  <c r="U17" i="9"/>
  <c r="S17" i="9"/>
  <c r="R17" i="9"/>
  <c r="I17" i="9"/>
  <c r="H17" i="9"/>
  <c r="F17" i="9"/>
  <c r="U16" i="9"/>
  <c r="S16" i="9"/>
  <c r="R16" i="9"/>
  <c r="I16" i="9"/>
  <c r="H16" i="9"/>
  <c r="F16" i="9"/>
  <c r="U15" i="9"/>
  <c r="S15" i="9"/>
  <c r="R15" i="9"/>
  <c r="I15" i="9"/>
  <c r="H15" i="9"/>
  <c r="F15" i="9"/>
  <c r="AB14" i="9"/>
  <c r="F14" i="9"/>
  <c r="U13" i="9"/>
  <c r="S13" i="9"/>
  <c r="R13" i="9"/>
  <c r="I13" i="9"/>
  <c r="H13" i="9"/>
  <c r="F13" i="9"/>
  <c r="U12" i="9"/>
  <c r="S12" i="9"/>
  <c r="R12" i="9"/>
  <c r="I12" i="9"/>
  <c r="H12" i="9"/>
  <c r="F12" i="9"/>
  <c r="U11" i="9"/>
  <c r="S11" i="9"/>
  <c r="T11" i="9" s="1"/>
  <c r="R11" i="9"/>
  <c r="I11" i="9"/>
  <c r="H11" i="9"/>
  <c r="F11" i="9"/>
  <c r="U10" i="9"/>
  <c r="S10" i="9"/>
  <c r="R10" i="9"/>
  <c r="I10" i="9"/>
  <c r="H10" i="9"/>
  <c r="F10" i="9"/>
  <c r="U9" i="9"/>
  <c r="S9" i="9"/>
  <c r="R9" i="9"/>
  <c r="I9" i="9"/>
  <c r="H9" i="9"/>
  <c r="F9" i="9"/>
  <c r="K40" i="31" l="1"/>
  <c r="K51" i="31"/>
  <c r="K16" i="31"/>
  <c r="K17" i="31"/>
  <c r="K15" i="31"/>
  <c r="K44" i="31"/>
  <c r="K20" i="31"/>
  <c r="K13" i="31"/>
  <c r="K47" i="31"/>
  <c r="R17" i="14"/>
  <c r="R18" i="14" s="1"/>
  <c r="R8" i="14"/>
  <c r="J55" i="31"/>
  <c r="J319" i="9"/>
  <c r="T354" i="9"/>
  <c r="T426" i="9"/>
  <c r="T451" i="9"/>
  <c r="V451" i="9" s="1"/>
  <c r="T1265" i="9"/>
  <c r="T1272" i="9"/>
  <c r="V1272" i="9" s="1"/>
  <c r="T1286" i="9"/>
  <c r="T1292" i="9"/>
  <c r="T282" i="9"/>
  <c r="J298" i="9"/>
  <c r="T443" i="9"/>
  <c r="J1243" i="9"/>
  <c r="L1243" i="9" s="1"/>
  <c r="J1255" i="9"/>
  <c r="L1255" i="9" s="1"/>
  <c r="T162" i="9"/>
  <c r="V162" i="9" s="1"/>
  <c r="J184" i="9"/>
  <c r="L184" i="9" s="1"/>
  <c r="J617" i="9"/>
  <c r="T619" i="9"/>
  <c r="T654" i="9"/>
  <c r="T875" i="9"/>
  <c r="V875" i="9" s="1"/>
  <c r="J150" i="9"/>
  <c r="L150" i="9" s="1"/>
  <c r="T376" i="9"/>
  <c r="T613" i="9"/>
  <c r="V613" i="9" s="1"/>
  <c r="T1013" i="9"/>
  <c r="T1016" i="9"/>
  <c r="V1016" i="9" s="1"/>
  <c r="T1040" i="9"/>
  <c r="V1040" i="9" s="1"/>
  <c r="T1047" i="9"/>
  <c r="V1047" i="9" s="1"/>
  <c r="T1052" i="9"/>
  <c r="V1052" i="9" s="1"/>
  <c r="J1069" i="9"/>
  <c r="L1069" i="9" s="1"/>
  <c r="J1074" i="9"/>
  <c r="T1076" i="9"/>
  <c r="T1079" i="9"/>
  <c r="T369" i="9"/>
  <c r="V369" i="9" s="1"/>
  <c r="T521" i="9"/>
  <c r="V211" i="9"/>
  <c r="T62" i="9"/>
  <c r="V62" i="9" s="1"/>
  <c r="T129" i="9"/>
  <c r="J187" i="9"/>
  <c r="L187" i="9" s="1"/>
  <c r="J236" i="9"/>
  <c r="T286" i="9"/>
  <c r="V286" i="9" s="1"/>
  <c r="V292" i="9"/>
  <c r="J339" i="9"/>
  <c r="T603" i="9"/>
  <c r="V641" i="9"/>
  <c r="T646" i="9"/>
  <c r="V646" i="9" s="1"/>
  <c r="T730" i="9"/>
  <c r="V730" i="9" s="1"/>
  <c r="T747" i="9"/>
  <c r="T759" i="9"/>
  <c r="J798" i="9"/>
  <c r="L798" i="9" s="1"/>
  <c r="V799" i="9"/>
  <c r="T817" i="9"/>
  <c r="V817" i="9" s="1"/>
  <c r="T833" i="9"/>
  <c r="T837" i="9"/>
  <c r="T865" i="9"/>
  <c r="T895" i="9"/>
  <c r="T909" i="9"/>
  <c r="V909" i="9" s="1"/>
  <c r="V929" i="9"/>
  <c r="V948" i="9"/>
  <c r="T961" i="9"/>
  <c r="V988" i="9"/>
  <c r="T1143" i="9"/>
  <c r="V1143" i="9" s="1"/>
  <c r="T1148" i="9"/>
  <c r="V1220" i="9"/>
  <c r="V1228" i="9"/>
  <c r="J1466" i="9"/>
  <c r="L1466" i="9" s="1"/>
  <c r="V1528" i="9"/>
  <c r="V1534" i="9"/>
  <c r="T1688" i="9"/>
  <c r="T1756" i="9"/>
  <c r="T1789" i="9"/>
  <c r="V1789" i="9" s="1"/>
  <c r="T1812" i="9"/>
  <c r="V1812" i="9" s="1"/>
  <c r="T1821" i="9"/>
  <c r="T1847" i="9"/>
  <c r="V1847" i="9" s="1"/>
  <c r="V1986" i="9"/>
  <c r="V1989" i="9"/>
  <c r="V2039" i="9"/>
  <c r="T2066" i="9"/>
  <c r="T2078" i="9"/>
  <c r="T42" i="9"/>
  <c r="T52" i="9"/>
  <c r="V52" i="9" s="1"/>
  <c r="V55" i="9"/>
  <c r="T256" i="9"/>
  <c r="T368" i="9"/>
  <c r="J445" i="9"/>
  <c r="L445" i="9" s="1"/>
  <c r="J524" i="9"/>
  <c r="T534" i="9"/>
  <c r="T537" i="9"/>
  <c r="V537" i="9" s="1"/>
  <c r="T543" i="9"/>
  <c r="T549" i="9"/>
  <c r="V549" i="9" s="1"/>
  <c r="T602" i="9"/>
  <c r="J609" i="9"/>
  <c r="T617" i="9"/>
  <c r="V617" i="9" s="1"/>
  <c r="J633" i="9"/>
  <c r="T634" i="9"/>
  <c r="T729" i="9"/>
  <c r="T733" i="9"/>
  <c r="J802" i="9"/>
  <c r="T804" i="9"/>
  <c r="T889" i="9"/>
  <c r="T915" i="9"/>
  <c r="T921" i="9"/>
  <c r="T1029" i="9"/>
  <c r="T1074" i="9"/>
  <c r="T1094" i="9"/>
  <c r="V1094" i="9" s="1"/>
  <c r="T1104" i="9"/>
  <c r="T1121" i="9"/>
  <c r="T1124" i="9"/>
  <c r="V1124" i="9" s="1"/>
  <c r="T1129" i="9"/>
  <c r="V1129" i="9" s="1"/>
  <c r="J1190" i="9"/>
  <c r="L1190" i="9" s="1"/>
  <c r="T1206" i="9"/>
  <c r="J1246" i="9"/>
  <c r="L1246" i="9" s="1"/>
  <c r="T1264" i="9"/>
  <c r="T1275" i="9"/>
  <c r="V1275" i="9" s="1"/>
  <c r="T1284" i="9"/>
  <c r="V1284" i="9" s="1"/>
  <c r="T1312" i="9"/>
  <c r="T1358" i="9"/>
  <c r="V1358" i="9" s="1"/>
  <c r="T1362" i="9"/>
  <c r="V1362" i="9" s="1"/>
  <c r="T1366" i="9"/>
  <c r="T1378" i="9"/>
  <c r="T1440" i="9"/>
  <c r="V1440" i="9" s="1"/>
  <c r="T1444" i="9"/>
  <c r="V1444" i="9" s="1"/>
  <c r="T1447" i="9"/>
  <c r="T1515" i="9"/>
  <c r="T1519" i="9"/>
  <c r="V1519" i="9" s="1"/>
  <c r="T1527" i="9"/>
  <c r="V1527" i="9" s="1"/>
  <c r="T1533" i="9"/>
  <c r="T1627" i="9"/>
  <c r="T1691" i="9"/>
  <c r="V1691" i="9" s="1"/>
  <c r="T1714" i="9"/>
  <c r="V1714" i="9" s="1"/>
  <c r="T1776" i="9"/>
  <c r="T1808" i="9"/>
  <c r="V1808" i="9" s="1"/>
  <c r="T1974" i="9"/>
  <c r="V2020" i="9"/>
  <c r="T2071" i="9"/>
  <c r="T2077" i="9"/>
  <c r="T51" i="9"/>
  <c r="V51" i="9" s="1"/>
  <c r="V82" i="9"/>
  <c r="T83" i="9"/>
  <c r="V83" i="9" s="1"/>
  <c r="V88" i="9"/>
  <c r="J142" i="9"/>
  <c r="L142" i="9" s="1"/>
  <c r="T154" i="9"/>
  <c r="V337" i="9"/>
  <c r="T1670" i="9"/>
  <c r="T1706" i="9"/>
  <c r="V2053" i="9"/>
  <c r="V2062" i="9"/>
  <c r="V2138" i="9"/>
  <c r="V2143" i="9"/>
  <c r="V11" i="9"/>
  <c r="T17" i="9"/>
  <c r="V17" i="9" s="1"/>
  <c r="T27" i="9"/>
  <c r="T33" i="9"/>
  <c r="T37" i="9"/>
  <c r="V37" i="9" s="1"/>
  <c r="T75" i="9"/>
  <c r="V75" i="9" s="1"/>
  <c r="J86" i="9"/>
  <c r="L86" i="9" s="1"/>
  <c r="J116" i="9"/>
  <c r="L116" i="9" s="1"/>
  <c r="T117" i="9"/>
  <c r="J134" i="9"/>
  <c r="L134" i="9" s="1"/>
  <c r="T145" i="9"/>
  <c r="V145" i="9" s="1"/>
  <c r="J162" i="9"/>
  <c r="L162" i="9" s="1"/>
  <c r="T291" i="9"/>
  <c r="V304" i="9"/>
  <c r="J347" i="9"/>
  <c r="L347" i="9" s="1"/>
  <c r="T382" i="9"/>
  <c r="V382" i="9" s="1"/>
  <c r="T387" i="9"/>
  <c r="V387" i="9" s="1"/>
  <c r="T397" i="9"/>
  <c r="J439" i="9"/>
  <c r="L439" i="9" s="1"/>
  <c r="T681" i="9"/>
  <c r="T774" i="9"/>
  <c r="V774" i="9" s="1"/>
  <c r="J801" i="9"/>
  <c r="L801" i="9" s="1"/>
  <c r="T808" i="9"/>
  <c r="V808" i="9" s="1"/>
  <c r="T819" i="9"/>
  <c r="V819" i="9" s="1"/>
  <c r="T854" i="9"/>
  <c r="V854" i="9" s="1"/>
  <c r="T1062" i="9"/>
  <c r="T1072" i="9"/>
  <c r="T1137" i="9"/>
  <c r="T1157" i="9"/>
  <c r="T1175" i="9"/>
  <c r="V1175" i="9" s="1"/>
  <c r="J1205" i="9"/>
  <c r="T1227" i="9"/>
  <c r="J1249" i="9"/>
  <c r="L1249" i="9" s="1"/>
  <c r="T1250" i="9"/>
  <c r="V1250" i="9" s="1"/>
  <c r="T1274" i="9"/>
  <c r="V1274" i="9" s="1"/>
  <c r="T1373" i="9"/>
  <c r="T1471" i="9"/>
  <c r="V1471" i="9" s="1"/>
  <c r="T1475" i="9"/>
  <c r="V1665" i="9"/>
  <c r="T1703" i="9"/>
  <c r="T1740" i="9"/>
  <c r="V1740" i="9" s="1"/>
  <c r="T1758" i="9"/>
  <c r="V1758" i="9" s="1"/>
  <c r="T1761" i="9"/>
  <c r="V1761" i="9" s="1"/>
  <c r="T1841" i="9"/>
  <c r="T1895" i="9"/>
  <c r="V1914" i="9"/>
  <c r="J1939" i="9"/>
  <c r="L1939" i="9" s="1"/>
  <c r="T1947" i="9"/>
  <c r="T2000" i="9"/>
  <c r="T2048" i="9"/>
  <c r="V2048" i="9" s="1"/>
  <c r="T2101" i="9"/>
  <c r="V2101" i="9" s="1"/>
  <c r="T2117" i="9"/>
  <c r="T2120" i="9"/>
  <c r="T2137" i="9"/>
  <c r="V2137" i="9" s="1"/>
  <c r="T2157" i="9"/>
  <c r="T2162" i="9"/>
  <c r="T2175" i="9"/>
  <c r="T2183" i="9"/>
  <c r="V2183" i="9" s="1"/>
  <c r="T2479" i="9"/>
  <c r="V2479" i="9" s="1"/>
  <c r="V99" i="9"/>
  <c r="V240" i="9"/>
  <c r="T260" i="9"/>
  <c r="V260" i="9" s="1"/>
  <c r="T278" i="9"/>
  <c r="V278" i="9" s="1"/>
  <c r="J300" i="9"/>
  <c r="V548" i="9"/>
  <c r="J604" i="9"/>
  <c r="L604" i="9" s="1"/>
  <c r="T609" i="9"/>
  <c r="V609" i="9" s="1"/>
  <c r="T631" i="9"/>
  <c r="V762" i="9"/>
  <c r="T882" i="9"/>
  <c r="V882" i="9" s="1"/>
  <c r="V888" i="9"/>
  <c r="V945" i="9"/>
  <c r="T990" i="9"/>
  <c r="V990" i="9" s="1"/>
  <c r="V1032" i="9"/>
  <c r="T1077" i="9"/>
  <c r="V1077" i="9" s="1"/>
  <c r="V1205" i="9"/>
  <c r="V1241" i="9"/>
  <c r="V1305" i="9"/>
  <c r="J1364" i="9"/>
  <c r="L1364" i="9" s="1"/>
  <c r="V1532" i="9"/>
  <c r="V1652" i="9"/>
  <c r="T1676" i="9"/>
  <c r="V1775" i="9"/>
  <c r="V1977" i="9"/>
  <c r="J9" i="9"/>
  <c r="J13" i="9"/>
  <c r="L13" i="9" s="1"/>
  <c r="J15" i="9"/>
  <c r="J25" i="9"/>
  <c r="L25" i="9" s="1"/>
  <c r="T54" i="9"/>
  <c r="V54" i="9" s="1"/>
  <c r="T57" i="9"/>
  <c r="V57" i="9" s="1"/>
  <c r="T70" i="9"/>
  <c r="J85" i="9"/>
  <c r="T91" i="9"/>
  <c r="V91" i="9" s="1"/>
  <c r="J144" i="9"/>
  <c r="L144" i="9" s="1"/>
  <c r="J198" i="9"/>
  <c r="T210" i="9"/>
  <c r="V210" i="9" s="1"/>
  <c r="T221" i="9"/>
  <c r="V221" i="9" s="1"/>
  <c r="T258" i="9"/>
  <c r="T356" i="9"/>
  <c r="V359" i="9"/>
  <c r="T372" i="9"/>
  <c r="T396" i="9"/>
  <c r="J419" i="9"/>
  <c r="L419" i="9" s="1"/>
  <c r="J429" i="9"/>
  <c r="T433" i="9"/>
  <c r="V433" i="9" s="1"/>
  <c r="T455" i="9"/>
  <c r="T461" i="9"/>
  <c r="T474" i="9"/>
  <c r="V503" i="9"/>
  <c r="T511" i="9"/>
  <c r="T531" i="9"/>
  <c r="V531" i="9" s="1"/>
  <c r="T557" i="9"/>
  <c r="T560" i="9"/>
  <c r="T593" i="9"/>
  <c r="T604" i="9"/>
  <c r="T626" i="9"/>
  <c r="V626" i="9" s="1"/>
  <c r="T760" i="9"/>
  <c r="T815" i="9"/>
  <c r="T831" i="9"/>
  <c r="T835" i="9"/>
  <c r="T876" i="9"/>
  <c r="V876" i="9" s="1"/>
  <c r="T982" i="9"/>
  <c r="V982" i="9" s="1"/>
  <c r="T986" i="9"/>
  <c r="T1061" i="9"/>
  <c r="T1071" i="9"/>
  <c r="V1071" i="9" s="1"/>
  <c r="T1082" i="9"/>
  <c r="T1091" i="9"/>
  <c r="V1091" i="9" s="1"/>
  <c r="T1107" i="9"/>
  <c r="T1141" i="9"/>
  <c r="V1141" i="9" s="1"/>
  <c r="T1156" i="9"/>
  <c r="J1178" i="9"/>
  <c r="L1178" i="9" s="1"/>
  <c r="T1184" i="9"/>
  <c r="T1189" i="9"/>
  <c r="V1189" i="9" s="1"/>
  <c r="T1208" i="9"/>
  <c r="T1236" i="9"/>
  <c r="T1298" i="9"/>
  <c r="T1310" i="9"/>
  <c r="T1343" i="9"/>
  <c r="V1343" i="9" s="1"/>
  <c r="T1351" i="9"/>
  <c r="V1351" i="9" s="1"/>
  <c r="T1360" i="9"/>
  <c r="T1442" i="9"/>
  <c r="V1442" i="9" s="1"/>
  <c r="T1511" i="9"/>
  <c r="V1511" i="9" s="1"/>
  <c r="V1521" i="9"/>
  <c r="J1528" i="9"/>
  <c r="L1528" i="9" s="1"/>
  <c r="T1535" i="9"/>
  <c r="T1538" i="9"/>
  <c r="V1632" i="9"/>
  <c r="T1639" i="9"/>
  <c r="T1689" i="9"/>
  <c r="V1689" i="9" s="1"/>
  <c r="T1723" i="9"/>
  <c r="T1773" i="9"/>
  <c r="T1778" i="9"/>
  <c r="V1778" i="9" s="1"/>
  <c r="T1799" i="9"/>
  <c r="V1799" i="9" s="1"/>
  <c r="T1803" i="9"/>
  <c r="T1813" i="9"/>
  <c r="V1813" i="9" s="1"/>
  <c r="T1839" i="9"/>
  <c r="T1913" i="9"/>
  <c r="V1913" i="9" s="1"/>
  <c r="T1953" i="9"/>
  <c r="T1956" i="9"/>
  <c r="T1959" i="9"/>
  <c r="T2008" i="9"/>
  <c r="T2029" i="9"/>
  <c r="V2156" i="9"/>
  <c r="V2165" i="9"/>
  <c r="T1469" i="9"/>
  <c r="V1469" i="9" s="1"/>
  <c r="T1485" i="9"/>
  <c r="V1485" i="9" s="1"/>
  <c r="T1494" i="9"/>
  <c r="V1494" i="9" s="1"/>
  <c r="T1523" i="9"/>
  <c r="T1621" i="9"/>
  <c r="V1621" i="9" s="1"/>
  <c r="T1868" i="9"/>
  <c r="T1949" i="9"/>
  <c r="V1999" i="9"/>
  <c r="T2007" i="9"/>
  <c r="V2007" i="9" s="1"/>
  <c r="T2032" i="9"/>
  <c r="T2136" i="9"/>
  <c r="T2142" i="9"/>
  <c r="V2142" i="9" s="1"/>
  <c r="T3378" i="9"/>
  <c r="T3856" i="9"/>
  <c r="J2245" i="9"/>
  <c r="L2245" i="9" s="1"/>
  <c r="T2248" i="9"/>
  <c r="T2255" i="9"/>
  <c r="V2255" i="9" s="1"/>
  <c r="T2263" i="9"/>
  <c r="J2314" i="9"/>
  <c r="J2332" i="9"/>
  <c r="L2332" i="9" s="1"/>
  <c r="J2358" i="9"/>
  <c r="L2358" i="9" s="1"/>
  <c r="T2365" i="9"/>
  <c r="V2365" i="9" s="1"/>
  <c r="T2375" i="9"/>
  <c r="V2375" i="9" s="1"/>
  <c r="T2425" i="9"/>
  <c r="V2425" i="9" s="1"/>
  <c r="T2506" i="9"/>
  <c r="T2653" i="9"/>
  <c r="T2719" i="9"/>
  <c r="V2723" i="9"/>
  <c r="T2731" i="9"/>
  <c r="V2731" i="9" s="1"/>
  <c r="T2734" i="9"/>
  <c r="V2734" i="9" s="1"/>
  <c r="T2760" i="9"/>
  <c r="T2772" i="9"/>
  <c r="V2772" i="9" s="1"/>
  <c r="T2906" i="9"/>
  <c r="T2958" i="9"/>
  <c r="V2958" i="9" s="1"/>
  <c r="J2971" i="9"/>
  <c r="L2971" i="9" s="1"/>
  <c r="T2972" i="9"/>
  <c r="T3014" i="9"/>
  <c r="T3058" i="9"/>
  <c r="T3065" i="9"/>
  <c r="T3070" i="9"/>
  <c r="V3070" i="9" s="1"/>
  <c r="J3077" i="9"/>
  <c r="L3077" i="9" s="1"/>
  <c r="T3108" i="9"/>
  <c r="T3111" i="9"/>
  <c r="V3111" i="9" s="1"/>
  <c r="T3173" i="9"/>
  <c r="V3173" i="9" s="1"/>
  <c r="T3192" i="9"/>
  <c r="T3221" i="9"/>
  <c r="T3294" i="9"/>
  <c r="V3294" i="9" s="1"/>
  <c r="T3312" i="9"/>
  <c r="T3318" i="9"/>
  <c r="T3340" i="9"/>
  <c r="T3358" i="9"/>
  <c r="T3441" i="9"/>
  <c r="V3514" i="9"/>
  <c r="V3518" i="9"/>
  <c r="V3524" i="9"/>
  <c r="T3530" i="9"/>
  <c r="T3617" i="9"/>
  <c r="V3617" i="9" s="1"/>
  <c r="T3638" i="9"/>
  <c r="V3638" i="9" s="1"/>
  <c r="V3648" i="9"/>
  <c r="T3746" i="9"/>
  <c r="T3823" i="9"/>
  <c r="J3842" i="9"/>
  <c r="T3866" i="9"/>
  <c r="T3985" i="9"/>
  <c r="V4073" i="9"/>
  <c r="T4077" i="9"/>
  <c r="T2207" i="9"/>
  <c r="T2279" i="9"/>
  <c r="T2293" i="9"/>
  <c r="T2347" i="9"/>
  <c r="T2350" i="9"/>
  <c r="T2379" i="9"/>
  <c r="T2382" i="9"/>
  <c r="V2382" i="9" s="1"/>
  <c r="T2385" i="9"/>
  <c r="T2421" i="9"/>
  <c r="T2440" i="9"/>
  <c r="T2448" i="9"/>
  <c r="T2452" i="9"/>
  <c r="V2452" i="9" s="1"/>
  <c r="T2464" i="9"/>
  <c r="T2467" i="9"/>
  <c r="T2483" i="9"/>
  <c r="V2483" i="9" s="1"/>
  <c r="V2524" i="9"/>
  <c r="T2527" i="9"/>
  <c r="T2548" i="9"/>
  <c r="V2548" i="9" s="1"/>
  <c r="T2555" i="9"/>
  <c r="V2555" i="9" s="1"/>
  <c r="T2588" i="9"/>
  <c r="V2588" i="9" s="1"/>
  <c r="T2613" i="9"/>
  <c r="T2616" i="9"/>
  <c r="V2706" i="9"/>
  <c r="T2710" i="9"/>
  <c r="V2710" i="9" s="1"/>
  <c r="T2797" i="9"/>
  <c r="V2797" i="9" s="1"/>
  <c r="T2826" i="9"/>
  <c r="V2826" i="9" s="1"/>
  <c r="T2829" i="9"/>
  <c r="T2853" i="9"/>
  <c r="T2857" i="9"/>
  <c r="T2870" i="9"/>
  <c r="T2874" i="9"/>
  <c r="V2874" i="9" s="1"/>
  <c r="V2886" i="9"/>
  <c r="T2889" i="9"/>
  <c r="T2894" i="9"/>
  <c r="V2894" i="9" s="1"/>
  <c r="J2924" i="9"/>
  <c r="T2930" i="9"/>
  <c r="V2930" i="9" s="1"/>
  <c r="J2953" i="9"/>
  <c r="L2953" i="9" s="1"/>
  <c r="T2990" i="9"/>
  <c r="T2993" i="9"/>
  <c r="V3030" i="9"/>
  <c r="T3151" i="9"/>
  <c r="V3151" i="9" s="1"/>
  <c r="T3162" i="9"/>
  <c r="V3162" i="9" s="1"/>
  <c r="V3282" i="9"/>
  <c r="V3352" i="9"/>
  <c r="T3363" i="9"/>
  <c r="T3495" i="9"/>
  <c r="T3527" i="9"/>
  <c r="V3527" i="9" s="1"/>
  <c r="J3559" i="9"/>
  <c r="L3559" i="9" s="1"/>
  <c r="J3628" i="9"/>
  <c r="L3628" i="9" s="1"/>
  <c r="T3629" i="9"/>
  <c r="V3629" i="9" s="1"/>
  <c r="T3643" i="9"/>
  <c r="V3643" i="9" s="1"/>
  <c r="T3691" i="9"/>
  <c r="V3691" i="9" s="1"/>
  <c r="J3701" i="9"/>
  <c r="L3701" i="9" s="1"/>
  <c r="T3706" i="9"/>
  <c r="T3711" i="9"/>
  <c r="T3799" i="9"/>
  <c r="T3810" i="9"/>
  <c r="T3813" i="9"/>
  <c r="T3820" i="9"/>
  <c r="T3863" i="9"/>
  <c r="J3983" i="9"/>
  <c r="L3983" i="9" s="1"/>
  <c r="T3984" i="9"/>
  <c r="T4015" i="9"/>
  <c r="T4018" i="9"/>
  <c r="T4023" i="9"/>
  <c r="V4063" i="9"/>
  <c r="T2184" i="9"/>
  <c r="T2193" i="9"/>
  <c r="T2218" i="9"/>
  <c r="T2233" i="9"/>
  <c r="V2233" i="9" s="1"/>
  <c r="T2338" i="9"/>
  <c r="V2338" i="9" s="1"/>
  <c r="T2409" i="9"/>
  <c r="T2417" i="9"/>
  <c r="T2420" i="9"/>
  <c r="T2428" i="9"/>
  <c r="V2428" i="9" s="1"/>
  <c r="T2446" i="9"/>
  <c r="V2446" i="9" s="1"/>
  <c r="T2470" i="9"/>
  <c r="V2470" i="9" s="1"/>
  <c r="T2526" i="9"/>
  <c r="V2526" i="9" s="1"/>
  <c r="T2576" i="9"/>
  <c r="V2576" i="9" s="1"/>
  <c r="T2611" i="9"/>
  <c r="V2611" i="9" s="1"/>
  <c r="T2619" i="9"/>
  <c r="V2619" i="9" s="1"/>
  <c r="T2705" i="9"/>
  <c r="V2705" i="9" s="1"/>
  <c r="T2728" i="9"/>
  <c r="V2728" i="9" s="1"/>
  <c r="T2801" i="9"/>
  <c r="T2816" i="9"/>
  <c r="T2824" i="9"/>
  <c r="V2824" i="9" s="1"/>
  <c r="T2856" i="9"/>
  <c r="V2856" i="9" s="1"/>
  <c r="J2859" i="9"/>
  <c r="L2859" i="9" s="1"/>
  <c r="T2863" i="9"/>
  <c r="V2863" i="9" s="1"/>
  <c r="T2932" i="9"/>
  <c r="V2932" i="9" s="1"/>
  <c r="J2938" i="9"/>
  <c r="L2938" i="9" s="1"/>
  <c r="T2978" i="9"/>
  <c r="T2999" i="9"/>
  <c r="V2999" i="9" s="1"/>
  <c r="T3052" i="9"/>
  <c r="J3119" i="9"/>
  <c r="L3119" i="9" s="1"/>
  <c r="T3120" i="9"/>
  <c r="T3190" i="9"/>
  <c r="V3190" i="9" s="1"/>
  <c r="T3220" i="9"/>
  <c r="V3220" i="9" s="1"/>
  <c r="T3245" i="9"/>
  <c r="T3260" i="9"/>
  <c r="J3306" i="9"/>
  <c r="L3306" i="9" s="1"/>
  <c r="T3323" i="9"/>
  <c r="V3323" i="9" s="1"/>
  <c r="T3339" i="9"/>
  <c r="V3339" i="9" s="1"/>
  <c r="T3357" i="9"/>
  <c r="T3373" i="9"/>
  <c r="T3417" i="9"/>
  <c r="V3417" i="9" s="1"/>
  <c r="T3420" i="9"/>
  <c r="V3420" i="9" s="1"/>
  <c r="J3435" i="9"/>
  <c r="L3435" i="9" s="1"/>
  <c r="T3454" i="9"/>
  <c r="V3454" i="9" s="1"/>
  <c r="T3457" i="9"/>
  <c r="V3457" i="9" s="1"/>
  <c r="J3470" i="9"/>
  <c r="L3470" i="9" s="1"/>
  <c r="T3485" i="9"/>
  <c r="T3499" i="9"/>
  <c r="T3505" i="9"/>
  <c r="T3540" i="9"/>
  <c r="T3546" i="9"/>
  <c r="J3553" i="9"/>
  <c r="L3553" i="9" s="1"/>
  <c r="T3616" i="9"/>
  <c r="T3690" i="9"/>
  <c r="V3690" i="9" s="1"/>
  <c r="T3705" i="9"/>
  <c r="T3717" i="9"/>
  <c r="V3717" i="9" s="1"/>
  <c r="T3722" i="9"/>
  <c r="T3735" i="9"/>
  <c r="V3735" i="9" s="1"/>
  <c r="T3749" i="9"/>
  <c r="T3752" i="9"/>
  <c r="V3752" i="9" s="1"/>
  <c r="T3756" i="9"/>
  <c r="V3756" i="9" s="1"/>
  <c r="T3774" i="9"/>
  <c r="T3865" i="9"/>
  <c r="T3904" i="9"/>
  <c r="T3948" i="9"/>
  <c r="V3948" i="9" s="1"/>
  <c r="T3991" i="9"/>
  <c r="T4036" i="9"/>
  <c r="V4036" i="9" s="1"/>
  <c r="T4039" i="9"/>
  <c r="J4041" i="9"/>
  <c r="L4041" i="9" s="1"/>
  <c r="T4081" i="9"/>
  <c r="V4081" i="9" s="1"/>
  <c r="J4085" i="9"/>
  <c r="L4085" i="9" s="1"/>
  <c r="V3858" i="9"/>
  <c r="T4075" i="9"/>
  <c r="V4075" i="9" s="1"/>
  <c r="T2195" i="9"/>
  <c r="T2221" i="9"/>
  <c r="J2280" i="9"/>
  <c r="L2280" i="9" s="1"/>
  <c r="T2311" i="9"/>
  <c r="V2311" i="9" s="1"/>
  <c r="V2337" i="9"/>
  <c r="T2342" i="9"/>
  <c r="V2342" i="9" s="1"/>
  <c r="T2404" i="9"/>
  <c r="V2404" i="9" s="1"/>
  <c r="V2416" i="9"/>
  <c r="V2419" i="9"/>
  <c r="V2420" i="9"/>
  <c r="T2437" i="9"/>
  <c r="V2437" i="9" s="1"/>
  <c r="V2514" i="9"/>
  <c r="V2553" i="9"/>
  <c r="T2560" i="9"/>
  <c r="V2560" i="9" s="1"/>
  <c r="T2563" i="9"/>
  <c r="V2563" i="9" s="1"/>
  <c r="T2568" i="9"/>
  <c r="T2569" i="9"/>
  <c r="V2569" i="9" s="1"/>
  <c r="J2606" i="9"/>
  <c r="L2606" i="9" s="1"/>
  <c r="V2640" i="9"/>
  <c r="J2645" i="9"/>
  <c r="L2645" i="9" s="1"/>
  <c r="T2646" i="9"/>
  <c r="T2650" i="9"/>
  <c r="V2650" i="9" s="1"/>
  <c r="V2724" i="9"/>
  <c r="V2847" i="9"/>
  <c r="J2865" i="9"/>
  <c r="L2865" i="9" s="1"/>
  <c r="T2872" i="9"/>
  <c r="T2878" i="9"/>
  <c r="V2878" i="9" s="1"/>
  <c r="T2911" i="9"/>
  <c r="V2911" i="9" s="1"/>
  <c r="T2914" i="9"/>
  <c r="V2914" i="9" s="1"/>
  <c r="T2942" i="9"/>
  <c r="V2942" i="9" s="1"/>
  <c r="V2952" i="9"/>
  <c r="T2956" i="9"/>
  <c r="V2956" i="9" s="1"/>
  <c r="T2984" i="9"/>
  <c r="V2984" i="9" s="1"/>
  <c r="T2995" i="9"/>
  <c r="V2995" i="9" s="1"/>
  <c r="T3012" i="9"/>
  <c r="J3022" i="9"/>
  <c r="L3022" i="9" s="1"/>
  <c r="V3032" i="9"/>
  <c r="V3042" i="9"/>
  <c r="V3106" i="9"/>
  <c r="T3136" i="9"/>
  <c r="T3166" i="9"/>
  <c r="V3166" i="9" s="1"/>
  <c r="V3196" i="9"/>
  <c r="V3199" i="9"/>
  <c r="T3204" i="9"/>
  <c r="V3204" i="9" s="1"/>
  <c r="T3216" i="9"/>
  <c r="T3263" i="9"/>
  <c r="V3276" i="9"/>
  <c r="V3292" i="9"/>
  <c r="T3382" i="9"/>
  <c r="V3382" i="9" s="1"/>
  <c r="J3456" i="9"/>
  <c r="L3456" i="9" s="1"/>
  <c r="V3502" i="9"/>
  <c r="V3594" i="9"/>
  <c r="J3600" i="9"/>
  <c r="T3622" i="9"/>
  <c r="T3670" i="9"/>
  <c r="T3676" i="9"/>
  <c r="J3692" i="9"/>
  <c r="T3708" i="9"/>
  <c r="T3748" i="9"/>
  <c r="V3763" i="9"/>
  <c r="V3782" i="9"/>
  <c r="T3857" i="9"/>
  <c r="V3857" i="9" s="1"/>
  <c r="J3963" i="9"/>
  <c r="T3964" i="9"/>
  <c r="T3971" i="9"/>
  <c r="V4054" i="9"/>
  <c r="V4064" i="9"/>
  <c r="T4068" i="9"/>
  <c r="J4091" i="9"/>
  <c r="T2211" i="9"/>
  <c r="T2249" i="9"/>
  <c r="V2261" i="9"/>
  <c r="T2286" i="9"/>
  <c r="T2315" i="9"/>
  <c r="V2315" i="9" s="1"/>
  <c r="T2330" i="9"/>
  <c r="V2330" i="9" s="1"/>
  <c r="T2333" i="9"/>
  <c r="V2407" i="9"/>
  <c r="T2422" i="9"/>
  <c r="V2422" i="9" s="1"/>
  <c r="T2430" i="9"/>
  <c r="T2488" i="9"/>
  <c r="V2488" i="9" s="1"/>
  <c r="T2497" i="9"/>
  <c r="V2497" i="9" s="1"/>
  <c r="T2500" i="9"/>
  <c r="V2500" i="9" s="1"/>
  <c r="T2539" i="9"/>
  <c r="V2539" i="9" s="1"/>
  <c r="V2540" i="9"/>
  <c r="T2593" i="9"/>
  <c r="T2601" i="9"/>
  <c r="T2621" i="9"/>
  <c r="V2621" i="9" s="1"/>
  <c r="T2632" i="9"/>
  <c r="V2632" i="9" s="1"/>
  <c r="T2661" i="9"/>
  <c r="V2755" i="9"/>
  <c r="V2767" i="9"/>
  <c r="V2770" i="9"/>
  <c r="T2790" i="9"/>
  <c r="V2790" i="9" s="1"/>
  <c r="T2835" i="9"/>
  <c r="T2839" i="9"/>
  <c r="T2843" i="9"/>
  <c r="T2919" i="9"/>
  <c r="T2945" i="9"/>
  <c r="V3012" i="9"/>
  <c r="T3022" i="9"/>
  <c r="V3022" i="9" s="1"/>
  <c r="T3126" i="9"/>
  <c r="V3126" i="9" s="1"/>
  <c r="J3195" i="9"/>
  <c r="T3267" i="9"/>
  <c r="V3267" i="9" s="1"/>
  <c r="T3270" i="9"/>
  <c r="V3270" i="9" s="1"/>
  <c r="T3333" i="9"/>
  <c r="T3345" i="9"/>
  <c r="V3345" i="9" s="1"/>
  <c r="T3364" i="9"/>
  <c r="T3375" i="9"/>
  <c r="T3466" i="9"/>
  <c r="V3466" i="9" s="1"/>
  <c r="V3481" i="9"/>
  <c r="T3589" i="9"/>
  <c r="T3610" i="9"/>
  <c r="T3631" i="9"/>
  <c r="T3692" i="9"/>
  <c r="V3692" i="9" s="1"/>
  <c r="T3696" i="9"/>
  <c r="T3699" i="9"/>
  <c r="V3699" i="9" s="1"/>
  <c r="T3773" i="9"/>
  <c r="T3777" i="9"/>
  <c r="V3777" i="9" s="1"/>
  <c r="T3836" i="9"/>
  <c r="J3869" i="9"/>
  <c r="L3869" i="9" s="1"/>
  <c r="T3899" i="9"/>
  <c r="V3899" i="9" s="1"/>
  <c r="T3911" i="9"/>
  <c r="V3911" i="9" s="1"/>
  <c r="T3919" i="9"/>
  <c r="V3919" i="9" s="1"/>
  <c r="T3926" i="9"/>
  <c r="V3926" i="9" s="1"/>
  <c r="T3938" i="9"/>
  <c r="V3938" i="9" s="1"/>
  <c r="T3954" i="9"/>
  <c r="V3954" i="9" s="1"/>
  <c r="J3962" i="9"/>
  <c r="L3962" i="9" s="1"/>
  <c r="T3967" i="9"/>
  <c r="V3967" i="9" s="1"/>
  <c r="T4013" i="9"/>
  <c r="V4013" i="9" s="1"/>
  <c r="T4050" i="9"/>
  <c r="V4050" i="9" s="1"/>
  <c r="T4091" i="9"/>
  <c r="V4091" i="9" s="1"/>
  <c r="K45" i="31"/>
  <c r="K7" i="31"/>
  <c r="K14" i="31"/>
  <c r="K10" i="31"/>
  <c r="K49" i="31"/>
  <c r="K48" i="31"/>
  <c r="K39" i="31"/>
  <c r="K27" i="31"/>
  <c r="K41" i="31"/>
  <c r="K35" i="31"/>
  <c r="K26" i="31"/>
  <c r="K5" i="31"/>
  <c r="K32" i="31"/>
  <c r="K37" i="31"/>
  <c r="K38" i="31"/>
  <c r="K53" i="31"/>
  <c r="K30" i="31"/>
  <c r="K23" i="31"/>
  <c r="K11" i="31"/>
  <c r="K43" i="31"/>
  <c r="K33" i="31"/>
  <c r="K31" i="31"/>
  <c r="K12" i="31"/>
  <c r="K50" i="31"/>
  <c r="K29" i="31"/>
  <c r="K24" i="31"/>
  <c r="K18" i="31"/>
  <c r="K28" i="31"/>
  <c r="K21" i="31"/>
  <c r="K42" i="31"/>
  <c r="K36" i="31"/>
  <c r="K25" i="31"/>
  <c r="K2" i="31"/>
  <c r="L2" i="31" s="1"/>
  <c r="K4" i="31"/>
  <c r="K9" i="31"/>
  <c r="K34" i="31"/>
  <c r="K52" i="31"/>
  <c r="K22" i="31"/>
  <c r="K6" i="31"/>
  <c r="K8" i="31"/>
  <c r="K3" i="31"/>
  <c r="K19" i="31"/>
  <c r="E20" i="20"/>
  <c r="G19" i="35"/>
  <c r="G42" i="35" s="1"/>
  <c r="K19" i="35"/>
  <c r="K42" i="35" s="1"/>
  <c r="O19" i="35"/>
  <c r="O42" i="35" s="1"/>
  <c r="F40" i="35"/>
  <c r="T22" i="9"/>
  <c r="V22" i="9" s="1"/>
  <c r="T31" i="9"/>
  <c r="V31" i="9" s="1"/>
  <c r="V40" i="9"/>
  <c r="V47" i="9"/>
  <c r="T53" i="9"/>
  <c r="T56" i="9"/>
  <c r="V56" i="9" s="1"/>
  <c r="V70" i="9"/>
  <c r="T72" i="9"/>
  <c r="V72" i="9" s="1"/>
  <c r="J79" i="9"/>
  <c r="J83" i="9"/>
  <c r="L83" i="9" s="1"/>
  <c r="T93" i="9"/>
  <c r="V93" i="9" s="1"/>
  <c r="T97" i="9"/>
  <c r="V97" i="9" s="1"/>
  <c r="V113" i="9"/>
  <c r="J120" i="9"/>
  <c r="V129" i="9"/>
  <c r="J136" i="9"/>
  <c r="T158" i="9"/>
  <c r="J173" i="9"/>
  <c r="L173" i="9" s="1"/>
  <c r="T173" i="9"/>
  <c r="V173" i="9" s="1"/>
  <c r="J178" i="9"/>
  <c r="T180" i="9"/>
  <c r="V180" i="9" s="1"/>
  <c r="T189" i="9"/>
  <c r="T197" i="9"/>
  <c r="V197" i="9" s="1"/>
  <c r="V199" i="9"/>
  <c r="T223" i="9"/>
  <c r="V223" i="9" s="1"/>
  <c r="T228" i="9"/>
  <c r="V228" i="9" s="1"/>
  <c r="T233" i="9"/>
  <c r="V233" i="9" s="1"/>
  <c r="T264" i="9"/>
  <c r="V264" i="9" s="1"/>
  <c r="J265" i="9"/>
  <c r="L265" i="9" s="1"/>
  <c r="J276" i="9"/>
  <c r="L276" i="9" s="1"/>
  <c r="V279" i="9"/>
  <c r="T288" i="9"/>
  <c r="V288" i="9" s="1"/>
  <c r="J291" i="9"/>
  <c r="J321" i="9"/>
  <c r="L321" i="9" s="1"/>
  <c r="V323" i="9"/>
  <c r="J332" i="9"/>
  <c r="L332" i="9" s="1"/>
  <c r="T339" i="9"/>
  <c r="T341" i="9"/>
  <c r="V341" i="9" s="1"/>
  <c r="T343" i="9"/>
  <c r="V343" i="9" s="1"/>
  <c r="J357" i="9"/>
  <c r="T381" i="9"/>
  <c r="V381" i="9" s="1"/>
  <c r="V397" i="9"/>
  <c r="V414" i="9"/>
  <c r="V426" i="9"/>
  <c r="T434" i="9"/>
  <c r="V434" i="9" s="1"/>
  <c r="V442" i="9"/>
  <c r="T445" i="9"/>
  <c r="V445" i="9" s="1"/>
  <c r="J461" i="9"/>
  <c r="L461" i="9" s="1"/>
  <c r="V472" i="9"/>
  <c r="T478" i="9"/>
  <c r="V478" i="9" s="1"/>
  <c r="V495" i="9"/>
  <c r="V521" i="9"/>
  <c r="T553" i="9"/>
  <c r="V553" i="9" s="1"/>
  <c r="T562" i="9"/>
  <c r="J563" i="9"/>
  <c r="L563" i="9" s="1"/>
  <c r="V602" i="9"/>
  <c r="J610" i="9"/>
  <c r="L610" i="9" s="1"/>
  <c r="V619" i="9"/>
  <c r="V634" i="9"/>
  <c r="T636" i="9"/>
  <c r="V636" i="9" s="1"/>
  <c r="J639" i="9"/>
  <c r="L639" i="9" s="1"/>
  <c r="V662" i="9"/>
  <c r="V696" i="9"/>
  <c r="V733" i="9"/>
  <c r="T779" i="9"/>
  <c r="V779" i="9" s="1"/>
  <c r="J780" i="9"/>
  <c r="L780" i="9" s="1"/>
  <c r="T793" i="9"/>
  <c r="V793" i="9" s="1"/>
  <c r="T809" i="9"/>
  <c r="V809" i="9" s="1"/>
  <c r="V815" i="9"/>
  <c r="T825" i="9"/>
  <c r="V825" i="9" s="1"/>
  <c r="T828" i="9"/>
  <c r="V828" i="9" s="1"/>
  <c r="T879" i="9"/>
  <c r="V1082" i="9"/>
  <c r="T1187" i="9"/>
  <c r="V1187" i="9" s="1"/>
  <c r="T1282" i="9"/>
  <c r="V18" i="9"/>
  <c r="T26" i="9"/>
  <c r="V26" i="9" s="1"/>
  <c r="V42" i="9"/>
  <c r="T43" i="9"/>
  <c r="V43" i="9" s="1"/>
  <c r="T45" i="9"/>
  <c r="V45" i="9" s="1"/>
  <c r="T59" i="9"/>
  <c r="V59" i="9" s="1"/>
  <c r="J60" i="9"/>
  <c r="L60" i="9" s="1"/>
  <c r="V63" i="9"/>
  <c r="T69" i="9"/>
  <c r="V69" i="9" s="1"/>
  <c r="T74" i="9"/>
  <c r="V74" i="9" s="1"/>
  <c r="T80" i="9"/>
  <c r="V80" i="9" s="1"/>
  <c r="T81" i="9"/>
  <c r="V81" i="9" s="1"/>
  <c r="T84" i="9"/>
  <c r="V84" i="9" s="1"/>
  <c r="T85" i="9"/>
  <c r="V85" i="9" s="1"/>
  <c r="T87" i="9"/>
  <c r="V87" i="9" s="1"/>
  <c r="T95" i="9"/>
  <c r="V95" i="9" s="1"/>
  <c r="T98" i="9"/>
  <c r="T102" i="9"/>
  <c r="T108" i="9"/>
  <c r="T120" i="9"/>
  <c r="V120" i="9" s="1"/>
  <c r="T125" i="9"/>
  <c r="J126" i="9"/>
  <c r="L126" i="9" s="1"/>
  <c r="T136" i="9"/>
  <c r="J140" i="9"/>
  <c r="T141" i="9"/>
  <c r="T148" i="9"/>
  <c r="T157" i="9"/>
  <c r="V157" i="9" s="1"/>
  <c r="T164" i="9"/>
  <c r="V164" i="9" s="1"/>
  <c r="T178" i="9"/>
  <c r="V178" i="9" s="1"/>
  <c r="V183" i="9"/>
  <c r="T191" i="9"/>
  <c r="V191" i="9" s="1"/>
  <c r="J197" i="9"/>
  <c r="T202" i="9"/>
  <c r="V202" i="9" s="1"/>
  <c r="T209" i="9"/>
  <c r="V209" i="9" s="1"/>
  <c r="T213" i="9"/>
  <c r="T224" i="9"/>
  <c r="V224" i="9" s="1"/>
  <c r="T231" i="9"/>
  <c r="T234" i="9"/>
  <c r="V234" i="9" s="1"/>
  <c r="V236" i="9"/>
  <c r="V238" i="9"/>
  <c r="T247" i="9"/>
  <c r="V247" i="9" s="1"/>
  <c r="J255" i="9"/>
  <c r="L255" i="9" s="1"/>
  <c r="J257" i="9"/>
  <c r="L257" i="9" s="1"/>
  <c r="T297" i="9"/>
  <c r="T317" i="9"/>
  <c r="V317" i="9" s="1"/>
  <c r="T327" i="9"/>
  <c r="V327" i="9" s="1"/>
  <c r="T332" i="9"/>
  <c r="V332" i="9" s="1"/>
  <c r="T348" i="9"/>
  <c r="T353" i="9"/>
  <c r="V353" i="9" s="1"/>
  <c r="T361" i="9"/>
  <c r="V361" i="9" s="1"/>
  <c r="T363" i="9"/>
  <c r="V363" i="9" s="1"/>
  <c r="T392" i="9"/>
  <c r="V392" i="9" s="1"/>
  <c r="J397" i="9"/>
  <c r="L397" i="9" s="1"/>
  <c r="T421" i="9"/>
  <c r="V421" i="9" s="1"/>
  <c r="T423" i="9"/>
  <c r="V423" i="9" s="1"/>
  <c r="T432" i="9"/>
  <c r="V432" i="9" s="1"/>
  <c r="T467" i="9"/>
  <c r="V467" i="9" s="1"/>
  <c r="J480" i="9"/>
  <c r="L480" i="9" s="1"/>
  <c r="J500" i="9"/>
  <c r="L500" i="9" s="1"/>
  <c r="T535" i="9"/>
  <c r="V535" i="9" s="1"/>
  <c r="T571" i="9"/>
  <c r="V571" i="9" s="1"/>
  <c r="T581" i="9"/>
  <c r="V581" i="9" s="1"/>
  <c r="T585" i="9"/>
  <c r="V585" i="9" s="1"/>
  <c r="T596" i="9"/>
  <c r="V596" i="9" s="1"/>
  <c r="T611" i="9"/>
  <c r="V611" i="9" s="1"/>
  <c r="J615" i="9"/>
  <c r="L615" i="9" s="1"/>
  <c r="J619" i="9"/>
  <c r="L619" i="9" s="1"/>
  <c r="T622" i="9"/>
  <c r="T635" i="9"/>
  <c r="V635" i="9" s="1"/>
  <c r="T645" i="9"/>
  <c r="V645" i="9" s="1"/>
  <c r="T647" i="9"/>
  <c r="T665" i="9"/>
  <c r="V665" i="9" s="1"/>
  <c r="T705" i="9"/>
  <c r="V705" i="9" s="1"/>
  <c r="T806" i="9"/>
  <c r="V806" i="9" s="1"/>
  <c r="J807" i="9"/>
  <c r="V813" i="9"/>
  <c r="T838" i="9"/>
  <c r="V838" i="9" s="1"/>
  <c r="V873" i="9"/>
  <c r="V950" i="9"/>
  <c r="T956" i="9"/>
  <c r="V956" i="9" s="1"/>
  <c r="T964" i="9"/>
  <c r="T974" i="9"/>
  <c r="V974" i="9" s="1"/>
  <c r="V975" i="9"/>
  <c r="V980" i="9"/>
  <c r="T1019" i="9"/>
  <c r="V1019" i="9" s="1"/>
  <c r="T1119" i="9"/>
  <c r="V1119" i="9" s="1"/>
  <c r="T1209" i="9"/>
  <c r="V1209" i="9" s="1"/>
  <c r="T1222" i="9"/>
  <c r="V1222" i="9" s="1"/>
  <c r="V1227" i="9"/>
  <c r="T1230" i="9"/>
  <c r="V1230" i="9" s="1"/>
  <c r="J1231" i="9"/>
  <c r="T1235" i="9"/>
  <c r="V1235" i="9" s="1"/>
  <c r="T1237" i="9"/>
  <c r="T1244" i="9"/>
  <c r="V1244" i="9" s="1"/>
  <c r="T1256" i="9"/>
  <c r="V1256" i="9" s="1"/>
  <c r="T1258" i="9"/>
  <c r="V1258" i="9" s="1"/>
  <c r="T1277" i="9"/>
  <c r="V1277" i="9" s="1"/>
  <c r="T1316" i="9"/>
  <c r="T1318" i="9"/>
  <c r="V1318" i="9" s="1"/>
  <c r="T1330" i="9"/>
  <c r="V1330" i="9" s="1"/>
  <c r="V1332" i="9"/>
  <c r="T1341" i="9"/>
  <c r="V1341" i="9" s="1"/>
  <c r="T1345" i="9"/>
  <c r="V1345" i="9" s="1"/>
  <c r="T9" i="9"/>
  <c r="V9" i="9" s="1"/>
  <c r="T13" i="9"/>
  <c r="V13" i="9" s="1"/>
  <c r="T15" i="9"/>
  <c r="V15" i="9" s="1"/>
  <c r="T23" i="9"/>
  <c r="V23" i="9" s="1"/>
  <c r="T30" i="9"/>
  <c r="V30" i="9" s="1"/>
  <c r="V34" i="9"/>
  <c r="T41" i="9"/>
  <c r="V41" i="9" s="1"/>
  <c r="T46" i="9"/>
  <c r="V46" i="9" s="1"/>
  <c r="T48" i="9"/>
  <c r="V48" i="9" s="1"/>
  <c r="T65" i="9"/>
  <c r="V65" i="9" s="1"/>
  <c r="T71" i="9"/>
  <c r="V71" i="9" s="1"/>
  <c r="T76" i="9"/>
  <c r="V76" i="9" s="1"/>
  <c r="V77" i="9"/>
  <c r="J80" i="9"/>
  <c r="L80" i="9" s="1"/>
  <c r="J84" i="9"/>
  <c r="L84" i="9" s="1"/>
  <c r="T89" i="9"/>
  <c r="V89" i="9" s="1"/>
  <c r="V90" i="9"/>
  <c r="T96" i="9"/>
  <c r="V96" i="9" s="1"/>
  <c r="V104" i="9"/>
  <c r="T121" i="9"/>
  <c r="V121" i="9" s="1"/>
  <c r="J122" i="9"/>
  <c r="L122" i="9" s="1"/>
  <c r="T132" i="9"/>
  <c r="T137" i="9"/>
  <c r="V137" i="9" s="1"/>
  <c r="T144" i="9"/>
  <c r="V144" i="9" s="1"/>
  <c r="T149" i="9"/>
  <c r="T153" i="9"/>
  <c r="V153" i="9" s="1"/>
  <c r="J154" i="9"/>
  <c r="L154" i="9" s="1"/>
  <c r="T168" i="9"/>
  <c r="V168" i="9" s="1"/>
  <c r="T171" i="9"/>
  <c r="T184" i="9"/>
  <c r="V186" i="9"/>
  <c r="T195" i="9"/>
  <c r="V195" i="9" s="1"/>
  <c r="T198" i="9"/>
  <c r="J202" i="9"/>
  <c r="L202" i="9" s="1"/>
  <c r="T225" i="9"/>
  <c r="V225" i="9" s="1"/>
  <c r="V226" i="9"/>
  <c r="T227" i="9"/>
  <c r="V227" i="9" s="1"/>
  <c r="T229" i="9"/>
  <c r="V229" i="9" s="1"/>
  <c r="V262" i="9"/>
  <c r="T268" i="9"/>
  <c r="V268" i="9" s="1"/>
  <c r="T280" i="9"/>
  <c r="V280" i="9" s="1"/>
  <c r="V282" i="9"/>
  <c r="V284" i="9"/>
  <c r="V291" i="9"/>
  <c r="V298" i="9"/>
  <c r="T299" i="9"/>
  <c r="V299" i="9" s="1"/>
  <c r="T321" i="9"/>
  <c r="V321" i="9" s="1"/>
  <c r="T325" i="9"/>
  <c r="V325" i="9" s="1"/>
  <c r="T344" i="9"/>
  <c r="V344" i="9" s="1"/>
  <c r="V346" i="9"/>
  <c r="T347" i="9"/>
  <c r="V347" i="9" s="1"/>
  <c r="J348" i="9"/>
  <c r="L348" i="9" s="1"/>
  <c r="T351" i="9"/>
  <c r="V351" i="9" s="1"/>
  <c r="T357" i="9"/>
  <c r="V357" i="9" s="1"/>
  <c r="V365" i="9"/>
  <c r="V374" i="9"/>
  <c r="T378" i="9"/>
  <c r="V378" i="9" s="1"/>
  <c r="T380" i="9"/>
  <c r="V380" i="9" s="1"/>
  <c r="V386" i="9"/>
  <c r="J389" i="9"/>
  <c r="L389" i="9" s="1"/>
  <c r="V396" i="9"/>
  <c r="T437" i="9"/>
  <c r="T441" i="9"/>
  <c r="V441" i="9" s="1"/>
  <c r="V455" i="9"/>
  <c r="V464" i="9"/>
  <c r="V474" i="9"/>
  <c r="T479" i="9"/>
  <c r="V479" i="9" s="1"/>
  <c r="V499" i="9"/>
  <c r="T506" i="9"/>
  <c r="V506" i="9" s="1"/>
  <c r="T514" i="9"/>
  <c r="V514" i="9" s="1"/>
  <c r="T524" i="9"/>
  <c r="V524" i="9" s="1"/>
  <c r="T541" i="9"/>
  <c r="V541" i="9" s="1"/>
  <c r="V566" i="9"/>
  <c r="T572" i="9"/>
  <c r="V572" i="9" s="1"/>
  <c r="J581" i="9"/>
  <c r="T590" i="9"/>
  <c r="V590" i="9" s="1"/>
  <c r="V615" i="9"/>
  <c r="T637" i="9"/>
  <c r="T639" i="9"/>
  <c r="V639" i="9" s="1"/>
  <c r="V642" i="9"/>
  <c r="V649" i="9"/>
  <c r="J659" i="9"/>
  <c r="L659" i="9" s="1"/>
  <c r="T666" i="9"/>
  <c r="V666" i="9" s="1"/>
  <c r="T671" i="9"/>
  <c r="T674" i="9"/>
  <c r="T685" i="9"/>
  <c r="V685" i="9" s="1"/>
  <c r="T766" i="9"/>
  <c r="V766" i="9" s="1"/>
  <c r="T805" i="9"/>
  <c r="V805" i="9" s="1"/>
  <c r="T832" i="9"/>
  <c r="V832" i="9" s="1"/>
  <c r="T884" i="9"/>
  <c r="V884" i="9" s="1"/>
  <c r="J889" i="9"/>
  <c r="L889" i="9" s="1"/>
  <c r="T892" i="9"/>
  <c r="V892" i="9" s="1"/>
  <c r="T894" i="9"/>
  <c r="V894" i="9" s="1"/>
  <c r="T899" i="9"/>
  <c r="V899" i="9" s="1"/>
  <c r="J906" i="9"/>
  <c r="L906" i="9" s="1"/>
  <c r="V910" i="9"/>
  <c r="T918" i="9"/>
  <c r="V918" i="9" s="1"/>
  <c r="T922" i="9"/>
  <c r="V922" i="9" s="1"/>
  <c r="V925" i="9"/>
  <c r="T931" i="9"/>
  <c r="V931" i="9" s="1"/>
  <c r="J932" i="9"/>
  <c r="L932" i="9" s="1"/>
  <c r="T944" i="9"/>
  <c r="V944" i="9" s="1"/>
  <c r="V989" i="9"/>
  <c r="T992" i="9"/>
  <c r="T1003" i="9"/>
  <c r="V1003" i="9" s="1"/>
  <c r="T1058" i="9"/>
  <c r="V1058" i="9" s="1"/>
  <c r="T1084" i="9"/>
  <c r="V1084" i="9" s="1"/>
  <c r="T1197" i="9"/>
  <c r="V1197" i="9" s="1"/>
  <c r="T1308" i="9"/>
  <c r="V1308" i="9" s="1"/>
  <c r="T1311" i="9"/>
  <c r="V1335" i="9"/>
  <c r="T1393" i="9"/>
  <c r="V1393" i="9" s="1"/>
  <c r="T1452" i="9"/>
  <c r="V1452" i="9" s="1"/>
  <c r="T1550" i="9"/>
  <c r="V1550" i="9" s="1"/>
  <c r="T758" i="9"/>
  <c r="V758" i="9" s="1"/>
  <c r="T764" i="9"/>
  <c r="V764" i="9" s="1"/>
  <c r="J803" i="9"/>
  <c r="L803" i="9" s="1"/>
  <c r="V804" i="9"/>
  <c r="V835" i="9"/>
  <c r="T841" i="9"/>
  <c r="V841" i="9" s="1"/>
  <c r="T852" i="9"/>
  <c r="V852" i="9" s="1"/>
  <c r="V858" i="9"/>
  <c r="T860" i="9"/>
  <c r="V865" i="9"/>
  <c r="V889" i="9"/>
  <c r="T900" i="9"/>
  <c r="V915" i="9"/>
  <c r="V921" i="9"/>
  <c r="T930" i="9"/>
  <c r="V930" i="9" s="1"/>
  <c r="V961" i="9"/>
  <c r="T991" i="9"/>
  <c r="V991" i="9" s="1"/>
  <c r="V1029" i="9"/>
  <c r="J1073" i="9"/>
  <c r="V1092" i="9"/>
  <c r="V1113" i="9"/>
  <c r="V1123" i="9"/>
  <c r="V1132" i="9"/>
  <c r="V1137" i="9"/>
  <c r="V1142" i="9"/>
  <c r="V1144" i="9"/>
  <c r="T1152" i="9"/>
  <c r="V1152" i="9" s="1"/>
  <c r="V1156" i="9"/>
  <c r="V1164" i="9"/>
  <c r="V1182" i="9"/>
  <c r="V1184" i="9"/>
  <c r="V1191" i="9"/>
  <c r="V1193" i="9"/>
  <c r="T1196" i="9"/>
  <c r="V1196" i="9" s="1"/>
  <c r="V1206" i="9"/>
  <c r="V1208" i="9"/>
  <c r="T1238" i="9"/>
  <c r="V1238" i="9" s="1"/>
  <c r="V1243" i="9"/>
  <c r="V1247" i="9"/>
  <c r="V1253" i="9"/>
  <c r="V1255" i="9"/>
  <c r="V1259" i="9"/>
  <c r="V1271" i="9"/>
  <c r="V1273" i="9"/>
  <c r="V1312" i="9"/>
  <c r="J1324" i="9"/>
  <c r="V1333" i="9"/>
  <c r="V1342" i="9"/>
  <c r="V1346" i="9"/>
  <c r="T1348" i="9"/>
  <c r="V1348" i="9" s="1"/>
  <c r="V1360" i="9"/>
  <c r="T1363" i="9"/>
  <c r="V1363" i="9" s="1"/>
  <c r="V1366" i="9"/>
  <c r="T1370" i="9"/>
  <c r="V1378" i="9"/>
  <c r="T1405" i="9"/>
  <c r="T1420" i="9"/>
  <c r="V1420" i="9" s="1"/>
  <c r="V1447" i="9"/>
  <c r="T1449" i="9"/>
  <c r="V1449" i="9" s="1"/>
  <c r="V1457" i="9"/>
  <c r="V1461" i="9"/>
  <c r="V1473" i="9"/>
  <c r="V1475" i="9"/>
  <c r="V1498" i="9"/>
  <c r="V1523" i="9"/>
  <c r="V1533" i="9"/>
  <c r="V1535" i="9"/>
  <c r="V1538" i="9"/>
  <c r="T1542" i="9"/>
  <c r="T1543" i="9"/>
  <c r="V1543" i="9" s="1"/>
  <c r="T1556" i="9"/>
  <c r="V1556" i="9" s="1"/>
  <c r="T1558" i="9"/>
  <c r="V1558" i="9" s="1"/>
  <c r="V1566" i="9"/>
  <c r="T1568" i="9"/>
  <c r="V1574" i="9"/>
  <c r="T1580" i="9"/>
  <c r="V1580" i="9" s="1"/>
  <c r="T1586" i="9"/>
  <c r="V1586" i="9" s="1"/>
  <c r="T1591" i="9"/>
  <c r="V1591" i="9" s="1"/>
  <c r="J1592" i="9"/>
  <c r="L1592" i="9" s="1"/>
  <c r="T1596" i="9"/>
  <c r="V1596" i="9" s="1"/>
  <c r="T1599" i="9"/>
  <c r="V1599" i="9" s="1"/>
  <c r="T1601" i="9"/>
  <c r="V1601" i="9" s="1"/>
  <c r="T1603" i="9"/>
  <c r="V1603" i="9" s="1"/>
  <c r="T1610" i="9"/>
  <c r="T1616" i="9"/>
  <c r="V1616" i="9" s="1"/>
  <c r="J1617" i="9"/>
  <c r="L1617" i="9" s="1"/>
  <c r="J1621" i="9"/>
  <c r="L1621" i="9" s="1"/>
  <c r="T1622" i="9"/>
  <c r="T1624" i="9"/>
  <c r="T1628" i="9"/>
  <c r="V1628" i="9" s="1"/>
  <c r="T1629" i="9"/>
  <c r="V1629" i="9" s="1"/>
  <c r="T1644" i="9"/>
  <c r="T1649" i="9"/>
  <c r="V1649" i="9" s="1"/>
  <c r="T1663" i="9"/>
  <c r="V1663" i="9" s="1"/>
  <c r="J1664" i="9"/>
  <c r="T1673" i="9"/>
  <c r="V1673" i="9" s="1"/>
  <c r="T1679" i="9"/>
  <c r="V1679" i="9" s="1"/>
  <c r="T1685" i="9"/>
  <c r="V1685" i="9" s="1"/>
  <c r="J740" i="9"/>
  <c r="L740" i="9" s="1"/>
  <c r="T744" i="9"/>
  <c r="T753" i="9"/>
  <c r="V753" i="9" s="1"/>
  <c r="V755" i="9"/>
  <c r="J771" i="9"/>
  <c r="T777" i="9"/>
  <c r="V777" i="9" s="1"/>
  <c r="T797" i="9"/>
  <c r="V797" i="9" s="1"/>
  <c r="T800" i="9"/>
  <c r="V800" i="9" s="1"/>
  <c r="T801" i="9"/>
  <c r="T807" i="9"/>
  <c r="V807" i="9" s="1"/>
  <c r="T810" i="9"/>
  <c r="V810" i="9" s="1"/>
  <c r="T812" i="9"/>
  <c r="V812" i="9" s="1"/>
  <c r="V821" i="9"/>
  <c r="T836" i="9"/>
  <c r="T842" i="9"/>
  <c r="V842" i="9" s="1"/>
  <c r="J847" i="9"/>
  <c r="L847" i="9" s="1"/>
  <c r="T848" i="9"/>
  <c r="V848" i="9" s="1"/>
  <c r="J849" i="9"/>
  <c r="L849" i="9" s="1"/>
  <c r="T855" i="9"/>
  <c r="V855" i="9" s="1"/>
  <c r="T869" i="9"/>
  <c r="J873" i="9"/>
  <c r="L873" i="9" s="1"/>
  <c r="J876" i="9"/>
  <c r="L876" i="9" s="1"/>
  <c r="T878" i="9"/>
  <c r="V878" i="9" s="1"/>
  <c r="J891" i="9"/>
  <c r="T891" i="9"/>
  <c r="V891" i="9" s="1"/>
  <c r="T947" i="9"/>
  <c r="T953" i="9"/>
  <c r="V953" i="9" s="1"/>
  <c r="T959" i="9"/>
  <c r="V959" i="9" s="1"/>
  <c r="T963" i="9"/>
  <c r="V963" i="9" s="1"/>
  <c r="T965" i="9"/>
  <c r="V965" i="9" s="1"/>
  <c r="T968" i="9"/>
  <c r="T971" i="9"/>
  <c r="T977" i="9"/>
  <c r="V977" i="9" s="1"/>
  <c r="T984" i="9"/>
  <c r="V984" i="9" s="1"/>
  <c r="J994" i="9"/>
  <c r="L994" i="9" s="1"/>
  <c r="T1007" i="9"/>
  <c r="V1007" i="9" s="1"/>
  <c r="T1014" i="9"/>
  <c r="V1014" i="9" s="1"/>
  <c r="T1023" i="9"/>
  <c r="V1023" i="9" s="1"/>
  <c r="T1025" i="9"/>
  <c r="V1025" i="9" s="1"/>
  <c r="J1028" i="9"/>
  <c r="L1028" i="9" s="1"/>
  <c r="T1031" i="9"/>
  <c r="V1031" i="9" s="1"/>
  <c r="J1032" i="9"/>
  <c r="T1041" i="9"/>
  <c r="V1041" i="9" s="1"/>
  <c r="T1046" i="9"/>
  <c r="V1046" i="9" s="1"/>
  <c r="T1051" i="9"/>
  <c r="T1053" i="9"/>
  <c r="V1053" i="9" s="1"/>
  <c r="T1057" i="9"/>
  <c r="V1057" i="9" s="1"/>
  <c r="T1060" i="9"/>
  <c r="V1060" i="9" s="1"/>
  <c r="T1065" i="9"/>
  <c r="V1065" i="9" s="1"/>
  <c r="T1069" i="9"/>
  <c r="V1069" i="9" s="1"/>
  <c r="J1087" i="9"/>
  <c r="T1097" i="9"/>
  <c r="V1097" i="9" s="1"/>
  <c r="T1103" i="9"/>
  <c r="T1106" i="9"/>
  <c r="V1106" i="9" s="1"/>
  <c r="T1109" i="9"/>
  <c r="V1109" i="9" s="1"/>
  <c r="J1139" i="9"/>
  <c r="L1139" i="9" s="1"/>
  <c r="T1146" i="9"/>
  <c r="V1146" i="9" s="1"/>
  <c r="T1177" i="9"/>
  <c r="V1177" i="9" s="1"/>
  <c r="T1180" i="9"/>
  <c r="T1198" i="9"/>
  <c r="V1198" i="9" s="1"/>
  <c r="J1199" i="9"/>
  <c r="V1211" i="9"/>
  <c r="V1215" i="9"/>
  <c r="T1229" i="9"/>
  <c r="V1229" i="9" s="1"/>
  <c r="T1231" i="9"/>
  <c r="T1233" i="9"/>
  <c r="V1233" i="9" s="1"/>
  <c r="T1249" i="9"/>
  <c r="V1249" i="9" s="1"/>
  <c r="J1252" i="9"/>
  <c r="L1252" i="9" s="1"/>
  <c r="J1258" i="9"/>
  <c r="L1258" i="9" s="1"/>
  <c r="T1261" i="9"/>
  <c r="V1261" i="9" s="1"/>
  <c r="T1278" i="9"/>
  <c r="V1278" i="9" s="1"/>
  <c r="T1283" i="9"/>
  <c r="V1283" i="9" s="1"/>
  <c r="V1286" i="9"/>
  <c r="T1289" i="9"/>
  <c r="V1289" i="9" s="1"/>
  <c r="T1304" i="9"/>
  <c r="T1322" i="9"/>
  <c r="T1324" i="9"/>
  <c r="V1324" i="9" s="1"/>
  <c r="T1329" i="9"/>
  <c r="T1347" i="9"/>
  <c r="T1349" i="9"/>
  <c r="T1357" i="9"/>
  <c r="V1357" i="9" s="1"/>
  <c r="T1377" i="9"/>
  <c r="V1377" i="9" s="1"/>
  <c r="J1378" i="9"/>
  <c r="L1378" i="9" s="1"/>
  <c r="V1387" i="9"/>
  <c r="T1392" i="9"/>
  <c r="J1400" i="9"/>
  <c r="L1400" i="9" s="1"/>
  <c r="T1404" i="9"/>
  <c r="V1404" i="9" s="1"/>
  <c r="T1412" i="9"/>
  <c r="T1414" i="9"/>
  <c r="T1421" i="9"/>
  <c r="V1421" i="9" s="1"/>
  <c r="J1426" i="9"/>
  <c r="L1426" i="9" s="1"/>
  <c r="T1430" i="9"/>
  <c r="V1430" i="9" s="1"/>
  <c r="T1436" i="9"/>
  <c r="V1436" i="9" s="1"/>
  <c r="T1441" i="9"/>
  <c r="V1441" i="9" s="1"/>
  <c r="T1445" i="9"/>
  <c r="V1445" i="9" s="1"/>
  <c r="T1470" i="9"/>
  <c r="T1483" i="9"/>
  <c r="T1491" i="9"/>
  <c r="T1506" i="9"/>
  <c r="V1506" i="9" s="1"/>
  <c r="T1510" i="9"/>
  <c r="V1510" i="9" s="1"/>
  <c r="T1518" i="9"/>
  <c r="J1519" i="9"/>
  <c r="L1519" i="9" s="1"/>
  <c r="T1524" i="9"/>
  <c r="T1526" i="9"/>
  <c r="V1526" i="9" s="1"/>
  <c r="T1529" i="9"/>
  <c r="V1529" i="9" s="1"/>
  <c r="T1544" i="9"/>
  <c r="T1549" i="9"/>
  <c r="V1549" i="9" s="1"/>
  <c r="T1552" i="9"/>
  <c r="V1552" i="9" s="1"/>
  <c r="T1560" i="9"/>
  <c r="V1560" i="9" s="1"/>
  <c r="T1562" i="9"/>
  <c r="V1562" i="9" s="1"/>
  <c r="J1573" i="9"/>
  <c r="L1573" i="9" s="1"/>
  <c r="V1577" i="9"/>
  <c r="T1581" i="9"/>
  <c r="V1581" i="9" s="1"/>
  <c r="T1582" i="9"/>
  <c r="V1582" i="9" s="1"/>
  <c r="T1598" i="9"/>
  <c r="V1598" i="9" s="1"/>
  <c r="J1599" i="9"/>
  <c r="L1599" i="9" s="1"/>
  <c r="T1608" i="9"/>
  <c r="T1614" i="9"/>
  <c r="V1614" i="9" s="1"/>
  <c r="V1618" i="9"/>
  <c r="T1623" i="9"/>
  <c r="T1634" i="9"/>
  <c r="V1634" i="9" s="1"/>
  <c r="T1651" i="9"/>
  <c r="V1651" i="9" s="1"/>
  <c r="T1655" i="9"/>
  <c r="V1655" i="9" s="1"/>
  <c r="T1674" i="9"/>
  <c r="V1674" i="9" s="1"/>
  <c r="T1680" i="9"/>
  <c r="V1680" i="9" s="1"/>
  <c r="T1686" i="9"/>
  <c r="V1686" i="9" s="1"/>
  <c r="T1702" i="9"/>
  <c r="V1702" i="9" s="1"/>
  <c r="V1706" i="9"/>
  <c r="T1730" i="9"/>
  <c r="T1745" i="9"/>
  <c r="V1745" i="9" s="1"/>
  <c r="T1751" i="9"/>
  <c r="T1763" i="9"/>
  <c r="J1769" i="9"/>
  <c r="T1798" i="9"/>
  <c r="V1798" i="9" s="1"/>
  <c r="V1811" i="9"/>
  <c r="T1833" i="9"/>
  <c r="T1365" i="9"/>
  <c r="J1368" i="9"/>
  <c r="L1368" i="9" s="1"/>
  <c r="T1369" i="9"/>
  <c r="V1369" i="9" s="1"/>
  <c r="V1373" i="9"/>
  <c r="T1386" i="9"/>
  <c r="V1386" i="9" s="1"/>
  <c r="T1389" i="9"/>
  <c r="V1389" i="9" s="1"/>
  <c r="T1398" i="9"/>
  <c r="V1399" i="9"/>
  <c r="T1423" i="9"/>
  <c r="J1432" i="9"/>
  <c r="L1432" i="9" s="1"/>
  <c r="V1443" i="9"/>
  <c r="T1446" i="9"/>
  <c r="V1446" i="9" s="1"/>
  <c r="J1447" i="9"/>
  <c r="L1447" i="9" s="1"/>
  <c r="V1453" i="9"/>
  <c r="T1462" i="9"/>
  <c r="T1464" i="9"/>
  <c r="V1464" i="9" s="1"/>
  <c r="T1466" i="9"/>
  <c r="V1466" i="9" s="1"/>
  <c r="T1472" i="9"/>
  <c r="T1474" i="9"/>
  <c r="T1489" i="9"/>
  <c r="V1489" i="9" s="1"/>
  <c r="T1497" i="9"/>
  <c r="T1516" i="9"/>
  <c r="V1516" i="9" s="1"/>
  <c r="J1526" i="9"/>
  <c r="L1526" i="9" s="1"/>
  <c r="T1547" i="9"/>
  <c r="V1547" i="9" s="1"/>
  <c r="T1553" i="9"/>
  <c r="V1553" i="9" s="1"/>
  <c r="T1561" i="9"/>
  <c r="T1570" i="9"/>
  <c r="V1570" i="9" s="1"/>
  <c r="V1572" i="9"/>
  <c r="T1575" i="9"/>
  <c r="V1575" i="9" s="1"/>
  <c r="T1583" i="9"/>
  <c r="V1583" i="9" s="1"/>
  <c r="V1589" i="9"/>
  <c r="T1600" i="9"/>
  <c r="V1600" i="9" s="1"/>
  <c r="V1611" i="9"/>
  <c r="J1616" i="9"/>
  <c r="L1616" i="9" s="1"/>
  <c r="T1619" i="9"/>
  <c r="V1619" i="9" s="1"/>
  <c r="T1635" i="9"/>
  <c r="V1635" i="9" s="1"/>
  <c r="T1638" i="9"/>
  <c r="V1638" i="9" s="1"/>
  <c r="T1648" i="9"/>
  <c r="V1648" i="9" s="1"/>
  <c r="T1653" i="9"/>
  <c r="V1653" i="9" s="1"/>
  <c r="V1658" i="9"/>
  <c r="V1670" i="9"/>
  <c r="V1676" i="9"/>
  <c r="V1682" i="9"/>
  <c r="T1696" i="9"/>
  <c r="T1728" i="9"/>
  <c r="V1728" i="9" s="1"/>
  <c r="V1787" i="9"/>
  <c r="T1819" i="9"/>
  <c r="V1819" i="9" s="1"/>
  <c r="T1824" i="9"/>
  <c r="V1824" i="9" s="1"/>
  <c r="V1827" i="9"/>
  <c r="T1830" i="9"/>
  <c r="V1830" i="9" s="1"/>
  <c r="T1902" i="9"/>
  <c r="V1902" i="9" s="1"/>
  <c r="T1692" i="9"/>
  <c r="V1692" i="9" s="1"/>
  <c r="V1700" i="9"/>
  <c r="T1719" i="9"/>
  <c r="T1722" i="9"/>
  <c r="V1722" i="9" s="1"/>
  <c r="V1723" i="9"/>
  <c r="V1735" i="9"/>
  <c r="V1743" i="9"/>
  <c r="V1756" i="9"/>
  <c r="V1759" i="9"/>
  <c r="V1762" i="9"/>
  <c r="T1769" i="9"/>
  <c r="V1769" i="9" s="1"/>
  <c r="T1772" i="9"/>
  <c r="V1772" i="9" s="1"/>
  <c r="T1784" i="9"/>
  <c r="V1784" i="9" s="1"/>
  <c r="T1793" i="9"/>
  <c r="T1796" i="9"/>
  <c r="V1796" i="9" s="1"/>
  <c r="J1798" i="9"/>
  <c r="L1798" i="9" s="1"/>
  <c r="J1799" i="9"/>
  <c r="L1799" i="9" s="1"/>
  <c r="T1818" i="9"/>
  <c r="V1818" i="9" s="1"/>
  <c r="J1826" i="9"/>
  <c r="L1826" i="9" s="1"/>
  <c r="T1828" i="9"/>
  <c r="V1841" i="9"/>
  <c r="T1845" i="9"/>
  <c r="V1845" i="9" s="1"/>
  <c r="T1850" i="9"/>
  <c r="V1850" i="9" s="1"/>
  <c r="V1858" i="9"/>
  <c r="V1868" i="9"/>
  <c r="V1870" i="9"/>
  <c r="T1872" i="9"/>
  <c r="T1874" i="9"/>
  <c r="V1874" i="9" s="1"/>
  <c r="V1910" i="9"/>
  <c r="T1938" i="9"/>
  <c r="V1938" i="9" s="1"/>
  <c r="V1962" i="9"/>
  <c r="T1983" i="9"/>
  <c r="V1983" i="9" s="1"/>
  <c r="T1996" i="9"/>
  <c r="V1996" i="9" s="1"/>
  <c r="V1998" i="9"/>
  <c r="V2000" i="9"/>
  <c r="T2014" i="9"/>
  <c r="V2014" i="9" s="1"/>
  <c r="T2026" i="9"/>
  <c r="V2026" i="9" s="1"/>
  <c r="V2050" i="9"/>
  <c r="V2058" i="9"/>
  <c r="V2074" i="9"/>
  <c r="T2081" i="9"/>
  <c r="V2081" i="9" s="1"/>
  <c r="J2092" i="9"/>
  <c r="L2092" i="9" s="1"/>
  <c r="V2095" i="9"/>
  <c r="J2118" i="9"/>
  <c r="L2118" i="9" s="1"/>
  <c r="T2130" i="9"/>
  <c r="V2130" i="9" s="1"/>
  <c r="V2133" i="9"/>
  <c r="V2139" i="9"/>
  <c r="V2157" i="9"/>
  <c r="V2184" i="9"/>
  <c r="V2287" i="9"/>
  <c r="V2295" i="9"/>
  <c r="T2329" i="9"/>
  <c r="V2329" i="9" s="1"/>
  <c r="V1688" i="9"/>
  <c r="V1694" i="9"/>
  <c r="T1710" i="9"/>
  <c r="V1710" i="9" s="1"/>
  <c r="J1716" i="9"/>
  <c r="L1716" i="9" s="1"/>
  <c r="T1724" i="9"/>
  <c r="T1729" i="9"/>
  <c r="V1729" i="9" s="1"/>
  <c r="T1733" i="9"/>
  <c r="V1733" i="9" s="1"/>
  <c r="T1736" i="9"/>
  <c r="V1736" i="9" s="1"/>
  <c r="T1757" i="9"/>
  <c r="T1760" i="9"/>
  <c r="T1765" i="9"/>
  <c r="V1765" i="9" s="1"/>
  <c r="T1779" i="9"/>
  <c r="V1779" i="9" s="1"/>
  <c r="T1785" i="9"/>
  <c r="V1785" i="9" s="1"/>
  <c r="T1795" i="9"/>
  <c r="T1800" i="9"/>
  <c r="V1800" i="9" s="1"/>
  <c r="T1805" i="9"/>
  <c r="V1805" i="9" s="1"/>
  <c r="J1813" i="9"/>
  <c r="T1814" i="9"/>
  <c r="V1814" i="9" s="1"/>
  <c r="T1815" i="9"/>
  <c r="V1815" i="9" s="1"/>
  <c r="T1817" i="9"/>
  <c r="V1817" i="9" s="1"/>
  <c r="T1820" i="9"/>
  <c r="V1820" i="9" s="1"/>
  <c r="T1829" i="9"/>
  <c r="V1829" i="9" s="1"/>
  <c r="J1845" i="9"/>
  <c r="T1849" i="9"/>
  <c r="V1849" i="9" s="1"/>
  <c r="T1852" i="9"/>
  <c r="V1852" i="9" s="1"/>
  <c r="T1855" i="9"/>
  <c r="V1855" i="9" s="1"/>
  <c r="T1862" i="9"/>
  <c r="V1862" i="9" s="1"/>
  <c r="V1872" i="9"/>
  <c r="T1878" i="9"/>
  <c r="V1878" i="9" s="1"/>
  <c r="T1898" i="9"/>
  <c r="V1898" i="9" s="1"/>
  <c r="T1901" i="9"/>
  <c r="V1901" i="9" s="1"/>
  <c r="T1905" i="9"/>
  <c r="V1905" i="9" s="1"/>
  <c r="T1920" i="9"/>
  <c r="V1920" i="9" s="1"/>
  <c r="T1925" i="9"/>
  <c r="V1925" i="9" s="1"/>
  <c r="T1934" i="9"/>
  <c r="V1934" i="9" s="1"/>
  <c r="T1939" i="9"/>
  <c r="T1941" i="9"/>
  <c r="T1946" i="9"/>
  <c r="T1950" i="9"/>
  <c r="T1958" i="9"/>
  <c r="T1969" i="9"/>
  <c r="T1972" i="9"/>
  <c r="T1993" i="9"/>
  <c r="V1993" i="9" s="1"/>
  <c r="T1997" i="9"/>
  <c r="V1997" i="9" s="1"/>
  <c r="T2010" i="9"/>
  <c r="V2010" i="9" s="1"/>
  <c r="T2019" i="9"/>
  <c r="V2019" i="9" s="1"/>
  <c r="T2023" i="9"/>
  <c r="V2023" i="9" s="1"/>
  <c r="T2035" i="9"/>
  <c r="V2035" i="9" s="1"/>
  <c r="T2040" i="9"/>
  <c r="V2040" i="9" s="1"/>
  <c r="T2042" i="9"/>
  <c r="V2042" i="9" s="1"/>
  <c r="T2044" i="9"/>
  <c r="V2044" i="9" s="1"/>
  <c r="T2054" i="9"/>
  <c r="V2054" i="9" s="1"/>
  <c r="T2082" i="9"/>
  <c r="V2082" i="9" s="1"/>
  <c r="T2084" i="9"/>
  <c r="T2085" i="9"/>
  <c r="V2085" i="9" s="1"/>
  <c r="T2090" i="9"/>
  <c r="V2090" i="9" s="1"/>
  <c r="V2199" i="9"/>
  <c r="V2211" i="9"/>
  <c r="V2241" i="9"/>
  <c r="V2249" i="9"/>
  <c r="V2277" i="9"/>
  <c r="V2279" i="9"/>
  <c r="V2293" i="9"/>
  <c r="T2320" i="9"/>
  <c r="V2440" i="9"/>
  <c r="T1853" i="9"/>
  <c r="V1853" i="9" s="1"/>
  <c r="V1865" i="9"/>
  <c r="T1879" i="9"/>
  <c r="V1879" i="9" s="1"/>
  <c r="T1880" i="9"/>
  <c r="V1880" i="9" s="1"/>
  <c r="T1886" i="9"/>
  <c r="V1886" i="9" s="1"/>
  <c r="T1889" i="9"/>
  <c r="V1889" i="9" s="1"/>
  <c r="T1899" i="9"/>
  <c r="V1899" i="9" s="1"/>
  <c r="T1906" i="9"/>
  <c r="V1906" i="9" s="1"/>
  <c r="V1908" i="9"/>
  <c r="T1916" i="9"/>
  <c r="V1916" i="9" s="1"/>
  <c r="T1933" i="9"/>
  <c r="V1933" i="9" s="1"/>
  <c r="J1934" i="9"/>
  <c r="L1934" i="9" s="1"/>
  <c r="T1944" i="9"/>
  <c r="J1945" i="9"/>
  <c r="T1968" i="9"/>
  <c r="J1976" i="9"/>
  <c r="L1976" i="9" s="1"/>
  <c r="V1978" i="9"/>
  <c r="T1995" i="9"/>
  <c r="V1995" i="9" s="1"/>
  <c r="T2004" i="9"/>
  <c r="V2004" i="9" s="1"/>
  <c r="T2016" i="9"/>
  <c r="V2016" i="9" s="1"/>
  <c r="V2027" i="9"/>
  <c r="T2043" i="9"/>
  <c r="V2043" i="9" s="1"/>
  <c r="T2045" i="9"/>
  <c r="V2045" i="9" s="1"/>
  <c r="J2046" i="9"/>
  <c r="T2049" i="9"/>
  <c r="V2049" i="9" s="1"/>
  <c r="T2051" i="9"/>
  <c r="V2051" i="9" s="1"/>
  <c r="T2070" i="9"/>
  <c r="V2070" i="9" s="1"/>
  <c r="T2076" i="9"/>
  <c r="V2076" i="9" s="1"/>
  <c r="T2086" i="9"/>
  <c r="T2104" i="9"/>
  <c r="V2104" i="9" s="1"/>
  <c r="V2136" i="9"/>
  <c r="V2303" i="9"/>
  <c r="T2584" i="9"/>
  <c r="V2584" i="9" s="1"/>
  <c r="V2334" i="9"/>
  <c r="V2341" i="9"/>
  <c r="V2358" i="9"/>
  <c r="V2385" i="9"/>
  <c r="V2409" i="9"/>
  <c r="V2412" i="9"/>
  <c r="V2450" i="9"/>
  <c r="V2461" i="9"/>
  <c r="V2464" i="9"/>
  <c r="V2467" i="9"/>
  <c r="V2481" i="9"/>
  <c r="V2503" i="9"/>
  <c r="V2506" i="9"/>
  <c r="V2527" i="9"/>
  <c r="V2562" i="9"/>
  <c r="V2565" i="9"/>
  <c r="V2568" i="9"/>
  <c r="V2593" i="9"/>
  <c r="V2596" i="9"/>
  <c r="V2622" i="9"/>
  <c r="V2732" i="9"/>
  <c r="V2778" i="9"/>
  <c r="V2798" i="9"/>
  <c r="V2801" i="9"/>
  <c r="V2839" i="9"/>
  <c r="V2843" i="9"/>
  <c r="V2855" i="9"/>
  <c r="V2857" i="9"/>
  <c r="V2859" i="9"/>
  <c r="V2870" i="9"/>
  <c r="V2889" i="9"/>
  <c r="T2926" i="9"/>
  <c r="V2926" i="9" s="1"/>
  <c r="T2928" i="9"/>
  <c r="V2928" i="9" s="1"/>
  <c r="T2943" i="9"/>
  <c r="V2943" i="9" s="1"/>
  <c r="T2946" i="9"/>
  <c r="V2946" i="9" s="1"/>
  <c r="J2947" i="9"/>
  <c r="L2947" i="9" s="1"/>
  <c r="T2948" i="9"/>
  <c r="V2948" i="9" s="1"/>
  <c r="T2953" i="9"/>
  <c r="V2953" i="9" s="1"/>
  <c r="J2956" i="9"/>
  <c r="L2956" i="9" s="1"/>
  <c r="T2959" i="9"/>
  <c r="V2959" i="9" s="1"/>
  <c r="T2963" i="9"/>
  <c r="V2963" i="9" s="1"/>
  <c r="J2969" i="9"/>
  <c r="L2969" i="9" s="1"/>
  <c r="T3001" i="9"/>
  <c r="V3001" i="9" s="1"/>
  <c r="J3025" i="9"/>
  <c r="L3025" i="9" s="1"/>
  <c r="T3045" i="9"/>
  <c r="V3045" i="9" s="1"/>
  <c r="J3051" i="9"/>
  <c r="L3051" i="9" s="1"/>
  <c r="T3057" i="9"/>
  <c r="V3057" i="9" s="1"/>
  <c r="T3067" i="9"/>
  <c r="V3067" i="9" s="1"/>
  <c r="T3077" i="9"/>
  <c r="V3077" i="9" s="1"/>
  <c r="J3078" i="9"/>
  <c r="T3098" i="9"/>
  <c r="V3098" i="9" s="1"/>
  <c r="T3107" i="9"/>
  <c r="T3112" i="9"/>
  <c r="V3112" i="9" s="1"/>
  <c r="T3119" i="9"/>
  <c r="V3119" i="9" s="1"/>
  <c r="T3125" i="9"/>
  <c r="V3125" i="9" s="1"/>
  <c r="V3139" i="9"/>
  <c r="T3161" i="9"/>
  <c r="V3161" i="9" s="1"/>
  <c r="T3172" i="9"/>
  <c r="T2109" i="9"/>
  <c r="V2109" i="9" s="1"/>
  <c r="T2126" i="9"/>
  <c r="V2126" i="9" s="1"/>
  <c r="J2152" i="9"/>
  <c r="L2152" i="9" s="1"/>
  <c r="T2167" i="9"/>
  <c r="V2167" i="9" s="1"/>
  <c r="T2181" i="9"/>
  <c r="V2181" i="9" s="1"/>
  <c r="J2182" i="9"/>
  <c r="L2182" i="9" s="1"/>
  <c r="T2197" i="9"/>
  <c r="V2197" i="9" s="1"/>
  <c r="T2212" i="9"/>
  <c r="V2212" i="9" s="1"/>
  <c r="T2217" i="9"/>
  <c r="V2217" i="9" s="1"/>
  <c r="J2220" i="9"/>
  <c r="L2220" i="9" s="1"/>
  <c r="T2223" i="9"/>
  <c r="J2228" i="9"/>
  <c r="L2228" i="9" s="1"/>
  <c r="T2232" i="9"/>
  <c r="T2243" i="9"/>
  <c r="V2243" i="9" s="1"/>
  <c r="T2245" i="9"/>
  <c r="T2258" i="9"/>
  <c r="T2266" i="9"/>
  <c r="V2266" i="9" s="1"/>
  <c r="T2271" i="9"/>
  <c r="V2271" i="9" s="1"/>
  <c r="T2275" i="9"/>
  <c r="V2275" i="9" s="1"/>
  <c r="T2278" i="9"/>
  <c r="V2278" i="9" s="1"/>
  <c r="T2281" i="9"/>
  <c r="V2281" i="9" s="1"/>
  <c r="T2299" i="9"/>
  <c r="T2305" i="9"/>
  <c r="V2305" i="9" s="1"/>
  <c r="T2306" i="9"/>
  <c r="V2306" i="9" s="1"/>
  <c r="T2308" i="9"/>
  <c r="V2308" i="9" s="1"/>
  <c r="T2316" i="9"/>
  <c r="V2316" i="9" s="1"/>
  <c r="T2318" i="9"/>
  <c r="T2327" i="9"/>
  <c r="V2327" i="9" s="1"/>
  <c r="T2332" i="9"/>
  <c r="V2332" i="9" s="1"/>
  <c r="T2344" i="9"/>
  <c r="T2353" i="9"/>
  <c r="V2353" i="9" s="1"/>
  <c r="T2359" i="9"/>
  <c r="V2359" i="9" s="1"/>
  <c r="T2364" i="9"/>
  <c r="V2364" i="9" s="1"/>
  <c r="T2394" i="9"/>
  <c r="T2397" i="9"/>
  <c r="T2400" i="9"/>
  <c r="V2400" i="9" s="1"/>
  <c r="T2405" i="9"/>
  <c r="V2405" i="9" s="1"/>
  <c r="T2413" i="9"/>
  <c r="V2413" i="9" s="1"/>
  <c r="T2415" i="9"/>
  <c r="V2415" i="9" s="1"/>
  <c r="T2418" i="9"/>
  <c r="V2418" i="9" s="1"/>
  <c r="T2431" i="9"/>
  <c r="V2431" i="9" s="1"/>
  <c r="T2435" i="9"/>
  <c r="V2435" i="9" s="1"/>
  <c r="T2443" i="9"/>
  <c r="V2443" i="9" s="1"/>
  <c r="T2451" i="9"/>
  <c r="V2451" i="9" s="1"/>
  <c r="T2453" i="9"/>
  <c r="V2453" i="9" s="1"/>
  <c r="T2459" i="9"/>
  <c r="T2472" i="9"/>
  <c r="V2472" i="9" s="1"/>
  <c r="T2484" i="9"/>
  <c r="V2484" i="9" s="1"/>
  <c r="T2486" i="9"/>
  <c r="V2486" i="9" s="1"/>
  <c r="T2494" i="9"/>
  <c r="V2494" i="9" s="1"/>
  <c r="T2520" i="9"/>
  <c r="T2523" i="9"/>
  <c r="V2523" i="9" s="1"/>
  <c r="J2524" i="9"/>
  <c r="T2525" i="9"/>
  <c r="V2525" i="9" s="1"/>
  <c r="T2529" i="9"/>
  <c r="T2536" i="9"/>
  <c r="V2536" i="9" s="1"/>
  <c r="T2552" i="9"/>
  <c r="V2552" i="9" s="1"/>
  <c r="T2554" i="9"/>
  <c r="V2554" i="9" s="1"/>
  <c r="J2561" i="9"/>
  <c r="L2561" i="9" s="1"/>
  <c r="T2570" i="9"/>
  <c r="V2570" i="9" s="1"/>
  <c r="T2572" i="9"/>
  <c r="V2572" i="9" s="1"/>
  <c r="T2578" i="9"/>
  <c r="V2578" i="9" s="1"/>
  <c r="T2580" i="9"/>
  <c r="T2582" i="9"/>
  <c r="T2586" i="9"/>
  <c r="V2586" i="9" s="1"/>
  <c r="J2587" i="9"/>
  <c r="L2587" i="9" s="1"/>
  <c r="T2587" i="9"/>
  <c r="V2587" i="9" s="1"/>
  <c r="T2590" i="9"/>
  <c r="V2590" i="9" s="1"/>
  <c r="T2592" i="9"/>
  <c r="J2600" i="9"/>
  <c r="L2600" i="9" s="1"/>
  <c r="T2605" i="9"/>
  <c r="V2605" i="9" s="1"/>
  <c r="T2623" i="9"/>
  <c r="V2623" i="9" s="1"/>
  <c r="T2626" i="9"/>
  <c r="V2626" i="9" s="1"/>
  <c r="T2629" i="9"/>
  <c r="V2629" i="9" s="1"/>
  <c r="T2641" i="9"/>
  <c r="V2641" i="9" s="1"/>
  <c r="T2645" i="9"/>
  <c r="V2645" i="9" s="1"/>
  <c r="T2658" i="9"/>
  <c r="T2664" i="9"/>
  <c r="T2668" i="9"/>
  <c r="V2668" i="9" s="1"/>
  <c r="T2670" i="9"/>
  <c r="T2677" i="9"/>
  <c r="V2677" i="9" s="1"/>
  <c r="T2681" i="9"/>
  <c r="V2681" i="9" s="1"/>
  <c r="J2714" i="9"/>
  <c r="L2714" i="9" s="1"/>
  <c r="T2715" i="9"/>
  <c r="V2715" i="9" s="1"/>
  <c r="T2740" i="9"/>
  <c r="T2745" i="9"/>
  <c r="T2748" i="9"/>
  <c r="V2748" i="9" s="1"/>
  <c r="T2757" i="9"/>
  <c r="J2777" i="9"/>
  <c r="T2779" i="9"/>
  <c r="J2780" i="9"/>
  <c r="L2780" i="9" s="1"/>
  <c r="T2781" i="9"/>
  <c r="V2781" i="9" s="1"/>
  <c r="T2782" i="9"/>
  <c r="V2782" i="9" s="1"/>
  <c r="T2787" i="9"/>
  <c r="V2787" i="9" s="1"/>
  <c r="J2810" i="9"/>
  <c r="L2810" i="9" s="1"/>
  <c r="T2815" i="9"/>
  <c r="V2815" i="9" s="1"/>
  <c r="J2826" i="9"/>
  <c r="T2828" i="9"/>
  <c r="T2830" i="9"/>
  <c r="V2830" i="9" s="1"/>
  <c r="T2834" i="9"/>
  <c r="T2837" i="9"/>
  <c r="V2837" i="9" s="1"/>
  <c r="T2851" i="9"/>
  <c r="V2851" i="9" s="1"/>
  <c r="T2862" i="9"/>
  <c r="V2862" i="9" s="1"/>
  <c r="T2865" i="9"/>
  <c r="V2865" i="9" s="1"/>
  <c r="T2875" i="9"/>
  <c r="V2875" i="9" s="1"/>
  <c r="T2877" i="9"/>
  <c r="V2877" i="9" s="1"/>
  <c r="T2897" i="9"/>
  <c r="V2897" i="9" s="1"/>
  <c r="J2910" i="9"/>
  <c r="T2916" i="9"/>
  <c r="T2929" i="9"/>
  <c r="V2929" i="9" s="1"/>
  <c r="J2935" i="9"/>
  <c r="L2935" i="9" s="1"/>
  <c r="T2938" i="9"/>
  <c r="V2938" i="9" s="1"/>
  <c r="J2941" i="9"/>
  <c r="L2941" i="9" s="1"/>
  <c r="T2949" i="9"/>
  <c r="V2949" i="9" s="1"/>
  <c r="T2951" i="9"/>
  <c r="V2951" i="9" s="1"/>
  <c r="V2955" i="9"/>
  <c r="V2961" i="9"/>
  <c r="T2971" i="9"/>
  <c r="V2971" i="9" s="1"/>
  <c r="J2974" i="9"/>
  <c r="L2974" i="9" s="1"/>
  <c r="T2975" i="9"/>
  <c r="T2977" i="9"/>
  <c r="V2977" i="9" s="1"/>
  <c r="T2981" i="9"/>
  <c r="T2983" i="9"/>
  <c r="V2983" i="9" s="1"/>
  <c r="T2986" i="9"/>
  <c r="V2988" i="9"/>
  <c r="T2992" i="9"/>
  <c r="V2992" i="9" s="1"/>
  <c r="T2997" i="9"/>
  <c r="V3017" i="9"/>
  <c r="V3021" i="9"/>
  <c r="V3052" i="9"/>
  <c r="V3054" i="9"/>
  <c r="T3064" i="9"/>
  <c r="V3064" i="9" s="1"/>
  <c r="T3080" i="9"/>
  <c r="V3080" i="9" s="1"/>
  <c r="V3085" i="9"/>
  <c r="T3090" i="9"/>
  <c r="V3099" i="9"/>
  <c r="T3100" i="9"/>
  <c r="V3100" i="9" s="1"/>
  <c r="V3109" i="9"/>
  <c r="J3122" i="9"/>
  <c r="L3122" i="9" s="1"/>
  <c r="T3123" i="9"/>
  <c r="V3123" i="9" s="1"/>
  <c r="T3146" i="9"/>
  <c r="V3146" i="9" s="1"/>
  <c r="T3148" i="9"/>
  <c r="V3148" i="9" s="1"/>
  <c r="T3155" i="9"/>
  <c r="V3155" i="9" s="1"/>
  <c r="T3169" i="9"/>
  <c r="T3183" i="9"/>
  <c r="V3183" i="9" s="1"/>
  <c r="T3186" i="9"/>
  <c r="V3186" i="9" s="1"/>
  <c r="T3189" i="9"/>
  <c r="V3189" i="9" s="1"/>
  <c r="J3192" i="9"/>
  <c r="T3194" i="9"/>
  <c r="V3194" i="9" s="1"/>
  <c r="T3240" i="9"/>
  <c r="V3240" i="9" s="1"/>
  <c r="T3343" i="9"/>
  <c r="V3343" i="9" s="1"/>
  <c r="T3360" i="9"/>
  <c r="T3372" i="9"/>
  <c r="T2144" i="9"/>
  <c r="T2147" i="9"/>
  <c r="V2147" i="9" s="1"/>
  <c r="T2152" i="9"/>
  <c r="V2152" i="9" s="1"/>
  <c r="T2155" i="9"/>
  <c r="V2155" i="9" s="1"/>
  <c r="T2161" i="9"/>
  <c r="V2161" i="9" s="1"/>
  <c r="J2172" i="9"/>
  <c r="L2172" i="9" s="1"/>
  <c r="T2182" i="9"/>
  <c r="J2183" i="9"/>
  <c r="T2188" i="9"/>
  <c r="V2188" i="9" s="1"/>
  <c r="T2191" i="9"/>
  <c r="T2206" i="9"/>
  <c r="V2206" i="9" s="1"/>
  <c r="T2208" i="9"/>
  <c r="V2208" i="9" s="1"/>
  <c r="T2228" i="9"/>
  <c r="V2228" i="9" s="1"/>
  <c r="T2230" i="9"/>
  <c r="T2242" i="9"/>
  <c r="T2246" i="9"/>
  <c r="V2246" i="9" s="1"/>
  <c r="T2247" i="9"/>
  <c r="V2247" i="9" s="1"/>
  <c r="J2253" i="9"/>
  <c r="T2254" i="9"/>
  <c r="V2254" i="9" s="1"/>
  <c r="T2257" i="9"/>
  <c r="V2257" i="9" s="1"/>
  <c r="T2260" i="9"/>
  <c r="T2264" i="9"/>
  <c r="V2264" i="9" s="1"/>
  <c r="T2272" i="9"/>
  <c r="V2272" i="9" s="1"/>
  <c r="T2273" i="9"/>
  <c r="V2273" i="9" s="1"/>
  <c r="T2288" i="9"/>
  <c r="T2292" i="9"/>
  <c r="V2292" i="9" s="1"/>
  <c r="T2298" i="9"/>
  <c r="V2298" i="9" s="1"/>
  <c r="T2301" i="9"/>
  <c r="J2313" i="9"/>
  <c r="T2314" i="9"/>
  <c r="V2314" i="9" s="1"/>
  <c r="T2324" i="9"/>
  <c r="J2364" i="9"/>
  <c r="L2364" i="9" s="1"/>
  <c r="T2380" i="9"/>
  <c r="V2380" i="9" s="1"/>
  <c r="T2383" i="9"/>
  <c r="V2383" i="9" s="1"/>
  <c r="T2398" i="9"/>
  <c r="V2398" i="9" s="1"/>
  <c r="T2410" i="9"/>
  <c r="V2410" i="9" s="1"/>
  <c r="J2434" i="9"/>
  <c r="L2434" i="9" s="1"/>
  <c r="T2434" i="9"/>
  <c r="V2434" i="9" s="1"/>
  <c r="T2445" i="9"/>
  <c r="T2454" i="9"/>
  <c r="V2454" i="9" s="1"/>
  <c r="T2458" i="9"/>
  <c r="V2458" i="9" s="1"/>
  <c r="T2469" i="9"/>
  <c r="V2469" i="9" s="1"/>
  <c r="T2473" i="9"/>
  <c r="V2473" i="9" s="1"/>
  <c r="T2482" i="9"/>
  <c r="V2482" i="9" s="1"/>
  <c r="T2485" i="9"/>
  <c r="V2485" i="9" s="1"/>
  <c r="T2508" i="9"/>
  <c r="T2510" i="9"/>
  <c r="V2510" i="9" s="1"/>
  <c r="T2517" i="9"/>
  <c r="T2542" i="9"/>
  <c r="V2542" i="9" s="1"/>
  <c r="T2551" i="9"/>
  <c r="V2551" i="9" s="1"/>
  <c r="T2556" i="9"/>
  <c r="V2556" i="9" s="1"/>
  <c r="T2561" i="9"/>
  <c r="V2561" i="9" s="1"/>
  <c r="T2577" i="9"/>
  <c r="V2577" i="9" s="1"/>
  <c r="T2579" i="9"/>
  <c r="V2579" i="9" s="1"/>
  <c r="T2581" i="9"/>
  <c r="V2581" i="9" s="1"/>
  <c r="V2582" i="9"/>
  <c r="T2589" i="9"/>
  <c r="V2589" i="9" s="1"/>
  <c r="T2591" i="9"/>
  <c r="V2591" i="9" s="1"/>
  <c r="T2598" i="9"/>
  <c r="T2600" i="9"/>
  <c r="V2600" i="9" s="1"/>
  <c r="T2607" i="9"/>
  <c r="V2607" i="9" s="1"/>
  <c r="T2630" i="9"/>
  <c r="T2642" i="9"/>
  <c r="V2642" i="9" s="1"/>
  <c r="J2651" i="9"/>
  <c r="V2653" i="9"/>
  <c r="J2655" i="9"/>
  <c r="T2657" i="9"/>
  <c r="V2657" i="9" s="1"/>
  <c r="T2659" i="9"/>
  <c r="V2659" i="9" s="1"/>
  <c r="T2663" i="9"/>
  <c r="T2665" i="9"/>
  <c r="V2665" i="9" s="1"/>
  <c r="T2667" i="9"/>
  <c r="T2669" i="9"/>
  <c r="T2671" i="9"/>
  <c r="V2671" i="9" s="1"/>
  <c r="T2679" i="9"/>
  <c r="J2681" i="9"/>
  <c r="L2681" i="9" s="1"/>
  <c r="T2688" i="9"/>
  <c r="V2688" i="9" s="1"/>
  <c r="T2698" i="9"/>
  <c r="T2714" i="9"/>
  <c r="V2714" i="9" s="1"/>
  <c r="T2726" i="9"/>
  <c r="V2726" i="9" s="1"/>
  <c r="T2742" i="9"/>
  <c r="V2742" i="9" s="1"/>
  <c r="T2777" i="9"/>
  <c r="V2777" i="9" s="1"/>
  <c r="T2780" i="9"/>
  <c r="V2780" i="9" s="1"/>
  <c r="T2786" i="9"/>
  <c r="V2786" i="9" s="1"/>
  <c r="T2794" i="9"/>
  <c r="V2794" i="9" s="1"/>
  <c r="T2802" i="9"/>
  <c r="T2813" i="9"/>
  <c r="T2838" i="9"/>
  <c r="J2841" i="9"/>
  <c r="L2841" i="9" s="1"/>
  <c r="T2845" i="9"/>
  <c r="V2845" i="9" s="1"/>
  <c r="J2846" i="9"/>
  <c r="L2846" i="9" s="1"/>
  <c r="T2869" i="9"/>
  <c r="V2869" i="9" s="1"/>
  <c r="J2873" i="9"/>
  <c r="L2873" i="9" s="1"/>
  <c r="T2880" i="9"/>
  <c r="V2880" i="9" s="1"/>
  <c r="T2903" i="9"/>
  <c r="V2903" i="9" s="1"/>
  <c r="T2917" i="9"/>
  <c r="V2917" i="9" s="1"/>
  <c r="T2918" i="9"/>
  <c r="V2918" i="9" s="1"/>
  <c r="T2922" i="9"/>
  <c r="V2922" i="9" s="1"/>
  <c r="T2923" i="9"/>
  <c r="V2923" i="9" s="1"/>
  <c r="V2941" i="9"/>
  <c r="V2945" i="9"/>
  <c r="J2963" i="9"/>
  <c r="V2970" i="9"/>
  <c r="V2974" i="9"/>
  <c r="V2980" i="9"/>
  <c r="T2985" i="9"/>
  <c r="V2985" i="9" s="1"/>
  <c r="V2986" i="9"/>
  <c r="T2996" i="9"/>
  <c r="V2996" i="9" s="1"/>
  <c r="J2999" i="9"/>
  <c r="L2999" i="9" s="1"/>
  <c r="T3000" i="9"/>
  <c r="V3000" i="9" s="1"/>
  <c r="T3002" i="9"/>
  <c r="T3006" i="9"/>
  <c r="V3006" i="9" s="1"/>
  <c r="T3018" i="9"/>
  <c r="T3036" i="9"/>
  <c r="T3049" i="9"/>
  <c r="T3069" i="9"/>
  <c r="V3069" i="9" s="1"/>
  <c r="T3076" i="9"/>
  <c r="V3076" i="9" s="1"/>
  <c r="T3078" i="9"/>
  <c r="V3078" i="9" s="1"/>
  <c r="T3081" i="9"/>
  <c r="T3093" i="9"/>
  <c r="T3102" i="9"/>
  <c r="T3122" i="9"/>
  <c r="V3122" i="9" s="1"/>
  <c r="T3127" i="9"/>
  <c r="V3127" i="9" s="1"/>
  <c r="T3130" i="9"/>
  <c r="V3130" i="9" s="1"/>
  <c r="T3138" i="9"/>
  <c r="T3144" i="9"/>
  <c r="V3144" i="9" s="1"/>
  <c r="J3146" i="9"/>
  <c r="L3146" i="9" s="1"/>
  <c r="T3147" i="9"/>
  <c r="V3147" i="9" s="1"/>
  <c r="T3163" i="9"/>
  <c r="T3168" i="9"/>
  <c r="V3168" i="9" s="1"/>
  <c r="T3176" i="9"/>
  <c r="V3176" i="9" s="1"/>
  <c r="T3198" i="9"/>
  <c r="V3198" i="9" s="1"/>
  <c r="T3203" i="9"/>
  <c r="V3203" i="9" s="1"/>
  <c r="T3206" i="9"/>
  <c r="V3206" i="9" s="1"/>
  <c r="T3366" i="9"/>
  <c r="T3384" i="9"/>
  <c r="T3184" i="9"/>
  <c r="T3187" i="9"/>
  <c r="V3187" i="9" s="1"/>
  <c r="V3192" i="9"/>
  <c r="T3209" i="9"/>
  <c r="V3209" i="9" s="1"/>
  <c r="T3211" i="9"/>
  <c r="V3211" i="9" s="1"/>
  <c r="V3216" i="9"/>
  <c r="V3221" i="9"/>
  <c r="T3226" i="9"/>
  <c r="V3226" i="9" s="1"/>
  <c r="V3239" i="9"/>
  <c r="V3243" i="9"/>
  <c r="V3254" i="9"/>
  <c r="T3280" i="9"/>
  <c r="V3280" i="9" s="1"/>
  <c r="T3286" i="9"/>
  <c r="V3286" i="9" s="1"/>
  <c r="T3289" i="9"/>
  <c r="V3296" i="9"/>
  <c r="T3307" i="9"/>
  <c r="T3311" i="9"/>
  <c r="V3311" i="9" s="1"/>
  <c r="T3314" i="9"/>
  <c r="V3314" i="9" s="1"/>
  <c r="T3320" i="9"/>
  <c r="V3320" i="9" s="1"/>
  <c r="T3332" i="9"/>
  <c r="V3332" i="9" s="1"/>
  <c r="T3335" i="9"/>
  <c r="V3335" i="9" s="1"/>
  <c r="J3336" i="9"/>
  <c r="L3336" i="9" s="1"/>
  <c r="V3358" i="9"/>
  <c r="V3361" i="9"/>
  <c r="V3364" i="9"/>
  <c r="V3367" i="9"/>
  <c r="V3370" i="9"/>
  <c r="V3373" i="9"/>
  <c r="T3412" i="9"/>
  <c r="V3412" i="9" s="1"/>
  <c r="T3414" i="9"/>
  <c r="V3414" i="9" s="1"/>
  <c r="T3423" i="9"/>
  <c r="V3423" i="9" s="1"/>
  <c r="T3432" i="9"/>
  <c r="V3432" i="9" s="1"/>
  <c r="V3439" i="9"/>
  <c r="T3445" i="9"/>
  <c r="V3445" i="9" s="1"/>
  <c r="T3447" i="9"/>
  <c r="V3447" i="9" s="1"/>
  <c r="V3450" i="9"/>
  <c r="J3453" i="9"/>
  <c r="L3453" i="9" s="1"/>
  <c r="T3455" i="9"/>
  <c r="V3455" i="9" s="1"/>
  <c r="J3462" i="9"/>
  <c r="L3462" i="9" s="1"/>
  <c r="V3469" i="9"/>
  <c r="V3474" i="9"/>
  <c r="T3477" i="9"/>
  <c r="V3480" i="9"/>
  <c r="T3484" i="9"/>
  <c r="V3484" i="9" s="1"/>
  <c r="V3485" i="9"/>
  <c r="J3491" i="9"/>
  <c r="L3491" i="9" s="1"/>
  <c r="T3493" i="9"/>
  <c r="V3493" i="9" s="1"/>
  <c r="T3498" i="9"/>
  <c r="V3498" i="9" s="1"/>
  <c r="T3507" i="9"/>
  <c r="T3510" i="9"/>
  <c r="V3531" i="9"/>
  <c r="V3542" i="9"/>
  <c r="T3557" i="9"/>
  <c r="V3557" i="9" s="1"/>
  <c r="T3560" i="9"/>
  <c r="V3560" i="9" s="1"/>
  <c r="T3566" i="9"/>
  <c r="V3566" i="9" s="1"/>
  <c r="T3569" i="9"/>
  <c r="V3569" i="9" s="1"/>
  <c r="V3618" i="9"/>
  <c r="V3622" i="9"/>
  <c r="T3738" i="9"/>
  <c r="V3738" i="9" s="1"/>
  <c r="T3769" i="9"/>
  <c r="T3789" i="9"/>
  <c r="J3790" i="9"/>
  <c r="L3790" i="9" s="1"/>
  <c r="V3790" i="9"/>
  <c r="V3796" i="9"/>
  <c r="T3798" i="9"/>
  <c r="V3798" i="9" s="1"/>
  <c r="T3805" i="9"/>
  <c r="V3805" i="9" s="1"/>
  <c r="T3812" i="9"/>
  <c r="V3812" i="9" s="1"/>
  <c r="T3822" i="9"/>
  <c r="V3822" i="9" s="1"/>
  <c r="T3185" i="9"/>
  <c r="V3185" i="9" s="1"/>
  <c r="T3193" i="9"/>
  <c r="V3193" i="9" s="1"/>
  <c r="T3195" i="9"/>
  <c r="V3195" i="9" s="1"/>
  <c r="T3200" i="9"/>
  <c r="V3200" i="9" s="1"/>
  <c r="T3207" i="9"/>
  <c r="V3207" i="9" s="1"/>
  <c r="T3212" i="9"/>
  <c r="V3212" i="9" s="1"/>
  <c r="V3214" i="9"/>
  <c r="T3217" i="9"/>
  <c r="V3217" i="9" s="1"/>
  <c r="T3219" i="9"/>
  <c r="V3219" i="9" s="1"/>
  <c r="T3222" i="9"/>
  <c r="V3222" i="9" s="1"/>
  <c r="T3229" i="9"/>
  <c r="J3230" i="9"/>
  <c r="L3230" i="9" s="1"/>
  <c r="T3231" i="9"/>
  <c r="V3231" i="9" s="1"/>
  <c r="T3257" i="9"/>
  <c r="T3258" i="9"/>
  <c r="V3258" i="9" s="1"/>
  <c r="V3265" i="9"/>
  <c r="V3271" i="9"/>
  <c r="T3274" i="9"/>
  <c r="J3278" i="9"/>
  <c r="L3278" i="9" s="1"/>
  <c r="V3289" i="9"/>
  <c r="J3295" i="9"/>
  <c r="L3295" i="9" s="1"/>
  <c r="T3304" i="9"/>
  <c r="J3331" i="9"/>
  <c r="T3342" i="9"/>
  <c r="T3351" i="9"/>
  <c r="T3376" i="9"/>
  <c r="V3376" i="9" s="1"/>
  <c r="T3390" i="9"/>
  <c r="V3390" i="9" s="1"/>
  <c r="T3393" i="9"/>
  <c r="V3393" i="9" s="1"/>
  <c r="V3415" i="9"/>
  <c r="T3421" i="9"/>
  <c r="T3438" i="9"/>
  <c r="V3438" i="9" s="1"/>
  <c r="J3439" i="9"/>
  <c r="L3439" i="9" s="1"/>
  <c r="T3446" i="9"/>
  <c r="V3446" i="9" s="1"/>
  <c r="T3451" i="9"/>
  <c r="V3451" i="9" s="1"/>
  <c r="T3458" i="9"/>
  <c r="V3458" i="9" s="1"/>
  <c r="J3461" i="9"/>
  <c r="L3461" i="9" s="1"/>
  <c r="T3467" i="9"/>
  <c r="V3467" i="9" s="1"/>
  <c r="J3468" i="9"/>
  <c r="L3468" i="9" s="1"/>
  <c r="T3483" i="9"/>
  <c r="T3494" i="9"/>
  <c r="V3494" i="9" s="1"/>
  <c r="V3499" i="9"/>
  <c r="J3509" i="9"/>
  <c r="L3509" i="9" s="1"/>
  <c r="J3518" i="9"/>
  <c r="L3518" i="9" s="1"/>
  <c r="T3528" i="9"/>
  <c r="V3528" i="9" s="1"/>
  <c r="T3532" i="9"/>
  <c r="V3532" i="9" s="1"/>
  <c r="T3543" i="9"/>
  <c r="V3543" i="9" s="1"/>
  <c r="T3549" i="9"/>
  <c r="V3549" i="9" s="1"/>
  <c r="J3571" i="9"/>
  <c r="T3577" i="9"/>
  <c r="V3577" i="9" s="1"/>
  <c r="T3581" i="9"/>
  <c r="V3581" i="9" s="1"/>
  <c r="T3591" i="9"/>
  <c r="V3591" i="9" s="1"/>
  <c r="T3596" i="9"/>
  <c r="V3596" i="9" s="1"/>
  <c r="T3602" i="9"/>
  <c r="V3602" i="9" s="1"/>
  <c r="T3613" i="9"/>
  <c r="V3613" i="9" s="1"/>
  <c r="T3614" i="9"/>
  <c r="V3614" i="9" s="1"/>
  <c r="T3625" i="9"/>
  <c r="V3625" i="9" s="1"/>
  <c r="T3674" i="9"/>
  <c r="T3693" i="9"/>
  <c r="V3693" i="9" s="1"/>
  <c r="T3698" i="9"/>
  <c r="V3698" i="9" s="1"/>
  <c r="V3711" i="9"/>
  <c r="T3761" i="9"/>
  <c r="V3761" i="9" s="1"/>
  <c r="T3786" i="9"/>
  <c r="V3786" i="9" s="1"/>
  <c r="V3823" i="9"/>
  <c r="V3856" i="9"/>
  <c r="T3859" i="9"/>
  <c r="V3859" i="9" s="1"/>
  <c r="T3223" i="9"/>
  <c r="V3224" i="9"/>
  <c r="V3227" i="9"/>
  <c r="V3246" i="9"/>
  <c r="T3251" i="9"/>
  <c r="V3251" i="9" s="1"/>
  <c r="V3253" i="9"/>
  <c r="T3259" i="9"/>
  <c r="V3259" i="9" s="1"/>
  <c r="T3269" i="9"/>
  <c r="V3269" i="9" s="1"/>
  <c r="T3275" i="9"/>
  <c r="V3275" i="9" s="1"/>
  <c r="V3277" i="9"/>
  <c r="T3288" i="9"/>
  <c r="V3288" i="9" s="1"/>
  <c r="T3301" i="9"/>
  <c r="V3301" i="9" s="1"/>
  <c r="T3331" i="9"/>
  <c r="V3333" i="9"/>
  <c r="T3338" i="9"/>
  <c r="T3341" i="9"/>
  <c r="V3341" i="9" s="1"/>
  <c r="T3349" i="9"/>
  <c r="V3349" i="9" s="1"/>
  <c r="T3379" i="9"/>
  <c r="V3379" i="9" s="1"/>
  <c r="T3396" i="9"/>
  <c r="V3396" i="9" s="1"/>
  <c r="V3399" i="9"/>
  <c r="T3402" i="9"/>
  <c r="V3402" i="9" s="1"/>
  <c r="V3406" i="9"/>
  <c r="J3412" i="9"/>
  <c r="V3433" i="9"/>
  <c r="V3436" i="9"/>
  <c r="T3440" i="9"/>
  <c r="V3440" i="9" s="1"/>
  <c r="J3441" i="9"/>
  <c r="L3441" i="9" s="1"/>
  <c r="V3448" i="9"/>
  <c r="T3456" i="9"/>
  <c r="V3456" i="9" s="1"/>
  <c r="V3460" i="9"/>
  <c r="T3463" i="9"/>
  <c r="V3463" i="9" s="1"/>
  <c r="V3465" i="9"/>
  <c r="T3473" i="9"/>
  <c r="V3505" i="9"/>
  <c r="J3512" i="9"/>
  <c r="L3512" i="9" s="1"/>
  <c r="T3513" i="9"/>
  <c r="V3513" i="9" s="1"/>
  <c r="V3517" i="9"/>
  <c r="V3520" i="9"/>
  <c r="V3523" i="9"/>
  <c r="J3527" i="9"/>
  <c r="L3527" i="9" s="1"/>
  <c r="T3529" i="9"/>
  <c r="V3529" i="9" s="1"/>
  <c r="T3533" i="9"/>
  <c r="T3537" i="9"/>
  <c r="V3537" i="9" s="1"/>
  <c r="V3540" i="9"/>
  <c r="T3550" i="9"/>
  <c r="T3572" i="9"/>
  <c r="V3572" i="9" s="1"/>
  <c r="T3574" i="9"/>
  <c r="V3574" i="9" s="1"/>
  <c r="T3590" i="9"/>
  <c r="V3590" i="9" s="1"/>
  <c r="T3592" i="9"/>
  <c r="V3592" i="9" s="1"/>
  <c r="T3599" i="9"/>
  <c r="V3599" i="9" s="1"/>
  <c r="T3601" i="9"/>
  <c r="V3601" i="9" s="1"/>
  <c r="T3612" i="9"/>
  <c r="V3612" i="9" s="1"/>
  <c r="V3616" i="9"/>
  <c r="T3626" i="9"/>
  <c r="V3626" i="9" s="1"/>
  <c r="V3649" i="9"/>
  <c r="T3660" i="9"/>
  <c r="T3669" i="9"/>
  <c r="V3669" i="9" s="1"/>
  <c r="V3773" i="9"/>
  <c r="V3829" i="9"/>
  <c r="T3850" i="9"/>
  <c r="J3873" i="9"/>
  <c r="L3873" i="9" s="1"/>
  <c r="T3902" i="9"/>
  <c r="V3902" i="9" s="1"/>
  <c r="T3913" i="9"/>
  <c r="T3914" i="9"/>
  <c r="V3914" i="9" s="1"/>
  <c r="V3918" i="9"/>
  <c r="T3925" i="9"/>
  <c r="V3925" i="9" s="1"/>
  <c r="V3929" i="9"/>
  <c r="T3944" i="9"/>
  <c r="V3944" i="9" s="1"/>
  <c r="T3946" i="9"/>
  <c r="V3947" i="9"/>
  <c r="V3964" i="9"/>
  <c r="V3985" i="9"/>
  <c r="T3993" i="9"/>
  <c r="V3993" i="9" s="1"/>
  <c r="T3996" i="9"/>
  <c r="V4000" i="9"/>
  <c r="T4008" i="9"/>
  <c r="V4008" i="9" s="1"/>
  <c r="V4028" i="9"/>
  <c r="T4042" i="9"/>
  <c r="V4042" i="9" s="1"/>
  <c r="T4061" i="9"/>
  <c r="V4061" i="9" s="1"/>
  <c r="T4089" i="9"/>
  <c r="J3644" i="9"/>
  <c r="T3651" i="9"/>
  <c r="T3655" i="9"/>
  <c r="T3657" i="9"/>
  <c r="J3665" i="9"/>
  <c r="L3665" i="9" s="1"/>
  <c r="T3666" i="9"/>
  <c r="T3678" i="9"/>
  <c r="V3678" i="9" s="1"/>
  <c r="J3695" i="9"/>
  <c r="L3695" i="9" s="1"/>
  <c r="T3701" i="9"/>
  <c r="V3701" i="9" s="1"/>
  <c r="V3705" i="9"/>
  <c r="T3720" i="9"/>
  <c r="V3720" i="9" s="1"/>
  <c r="T3728" i="9"/>
  <c r="V3728" i="9" s="1"/>
  <c r="J3740" i="9"/>
  <c r="L3740" i="9" s="1"/>
  <c r="J3743" i="9"/>
  <c r="L3743" i="9" s="1"/>
  <c r="T3744" i="9"/>
  <c r="V3758" i="9"/>
  <c r="T3765" i="9"/>
  <c r="T3778" i="9"/>
  <c r="V3778" i="9" s="1"/>
  <c r="T3779" i="9"/>
  <c r="T3794" i="9"/>
  <c r="V3794" i="9" s="1"/>
  <c r="V3810" i="9"/>
  <c r="V3813" i="9"/>
  <c r="V3820" i="9"/>
  <c r="V3832" i="9"/>
  <c r="T3834" i="9"/>
  <c r="V3834" i="9" s="1"/>
  <c r="T3841" i="9"/>
  <c r="V3841" i="9" s="1"/>
  <c r="T3843" i="9"/>
  <c r="J3862" i="9"/>
  <c r="L3862" i="9" s="1"/>
  <c r="V3863" i="9"/>
  <c r="V3884" i="9"/>
  <c r="J3892" i="9"/>
  <c r="L3892" i="9" s="1"/>
  <c r="V3903" i="9"/>
  <c r="V3904" i="9"/>
  <c r="T3905" i="9"/>
  <c r="V3913" i="9"/>
  <c r="T3949" i="9"/>
  <c r="V3949" i="9" s="1"/>
  <c r="T3961" i="9"/>
  <c r="V3961" i="9" s="1"/>
  <c r="V3984" i="9"/>
  <c r="J4038" i="9"/>
  <c r="L4038" i="9" s="1"/>
  <c r="V4039" i="9"/>
  <c r="J4044" i="9"/>
  <c r="L4044" i="9" s="1"/>
  <c r="V4077" i="9"/>
  <c r="T3628" i="9"/>
  <c r="V3628" i="9" s="1"/>
  <c r="T3642" i="9"/>
  <c r="V3642" i="9" s="1"/>
  <c r="T3645" i="9"/>
  <c r="T3652" i="9"/>
  <c r="V3652" i="9" s="1"/>
  <c r="J3653" i="9"/>
  <c r="L3653" i="9" s="1"/>
  <c r="T3654" i="9"/>
  <c r="V3654" i="9" s="1"/>
  <c r="T3661" i="9"/>
  <c r="V3661" i="9" s="1"/>
  <c r="V3670" i="9"/>
  <c r="V3672" i="9"/>
  <c r="V3676" i="9"/>
  <c r="T3681" i="9"/>
  <c r="V3681" i="9" s="1"/>
  <c r="T3684" i="9"/>
  <c r="T3687" i="9"/>
  <c r="V3687" i="9" s="1"/>
  <c r="T3715" i="9"/>
  <c r="V3715" i="9" s="1"/>
  <c r="J3720" i="9"/>
  <c r="T3725" i="9"/>
  <c r="V3725" i="9" s="1"/>
  <c r="V3742" i="9"/>
  <c r="T3747" i="9"/>
  <c r="V3747" i="9" s="1"/>
  <c r="T3759" i="9"/>
  <c r="T3762" i="9"/>
  <c r="V3762" i="9" s="1"/>
  <c r="T3764" i="9"/>
  <c r="T3766" i="9"/>
  <c r="T3770" i="9"/>
  <c r="V3781" i="9"/>
  <c r="J3792" i="9"/>
  <c r="L3792" i="9" s="1"/>
  <c r="J3797" i="9"/>
  <c r="L3797" i="9" s="1"/>
  <c r="T3800" i="9"/>
  <c r="T3802" i="9"/>
  <c r="V3802" i="9" s="1"/>
  <c r="T3804" i="9"/>
  <c r="V3804" i="9" s="1"/>
  <c r="T3811" i="9"/>
  <c r="V3811" i="9" s="1"/>
  <c r="T3814" i="9"/>
  <c r="V3814" i="9" s="1"/>
  <c r="T3816" i="9"/>
  <c r="V3816" i="9" s="1"/>
  <c r="T3818" i="9"/>
  <c r="V3818" i="9" s="1"/>
  <c r="T3821" i="9"/>
  <c r="V3821" i="9" s="1"/>
  <c r="T3835" i="9"/>
  <c r="V3835" i="9" s="1"/>
  <c r="T3838" i="9"/>
  <c r="V3838" i="9" s="1"/>
  <c r="J3839" i="9"/>
  <c r="L3839" i="9" s="1"/>
  <c r="T3847" i="9"/>
  <c r="V3847" i="9" s="1"/>
  <c r="T3853" i="9"/>
  <c r="V3853" i="9" s="1"/>
  <c r="J3857" i="9"/>
  <c r="T3860" i="9"/>
  <c r="V3860" i="9" s="1"/>
  <c r="J3863" i="9"/>
  <c r="L3863" i="9" s="1"/>
  <c r="T3864" i="9"/>
  <c r="V3864" i="9" s="1"/>
  <c r="T3870" i="9"/>
  <c r="V3870" i="9" s="1"/>
  <c r="T3875" i="9"/>
  <c r="V3875" i="9" s="1"/>
  <c r="T3892" i="9"/>
  <c r="T3909" i="9"/>
  <c r="V3909" i="9" s="1"/>
  <c r="J3911" i="9"/>
  <c r="L3911" i="9" s="1"/>
  <c r="T3912" i="9"/>
  <c r="V3912" i="9" s="1"/>
  <c r="T3916" i="9"/>
  <c r="V3916" i="9" s="1"/>
  <c r="T3922" i="9"/>
  <c r="V3922" i="9" s="1"/>
  <c r="J3928" i="9"/>
  <c r="J3965" i="9"/>
  <c r="T3969" i="9"/>
  <c r="T4004" i="9"/>
  <c r="V4004" i="9" s="1"/>
  <c r="T4007" i="9"/>
  <c r="V4007" i="9" s="1"/>
  <c r="T4014" i="9"/>
  <c r="V4014" i="9" s="1"/>
  <c r="T4017" i="9"/>
  <c r="V4017" i="9" s="1"/>
  <c r="T4033" i="9"/>
  <c r="T4035" i="9"/>
  <c r="V4035" i="9" s="1"/>
  <c r="T4048" i="9"/>
  <c r="T4051" i="9"/>
  <c r="V4051" i="9" s="1"/>
  <c r="T4057" i="9"/>
  <c r="V4057" i="9" s="1"/>
  <c r="T4060" i="9"/>
  <c r="V4060" i="9" s="1"/>
  <c r="T4071" i="9"/>
  <c r="T4082" i="9"/>
  <c r="V4082" i="9" s="1"/>
  <c r="T4083" i="9"/>
  <c r="J4084" i="9"/>
  <c r="L4084" i="9" s="1"/>
  <c r="T4093" i="9"/>
  <c r="V4093" i="9" s="1"/>
  <c r="I48" i="9"/>
  <c r="J48" i="9" s="1"/>
  <c r="L48" i="9" s="1"/>
  <c r="H110" i="9"/>
  <c r="J110" i="9" s="1"/>
  <c r="L110" i="9" s="1"/>
  <c r="L15" i="9"/>
  <c r="L57" i="9"/>
  <c r="J106" i="9"/>
  <c r="L106" i="9" s="1"/>
  <c r="H114" i="9"/>
  <c r="J114" i="9" s="1"/>
  <c r="L114" i="9" s="1"/>
  <c r="P142" i="9"/>
  <c r="AB142" i="9" s="1"/>
  <c r="H171" i="9"/>
  <c r="J171" i="9" s="1"/>
  <c r="L171" i="9" s="1"/>
  <c r="J191" i="9"/>
  <c r="L198" i="9"/>
  <c r="J210" i="9"/>
  <c r="L210" i="9" s="1"/>
  <c r="L211" i="9"/>
  <c r="P266" i="9"/>
  <c r="AB266" i="9" s="1"/>
  <c r="P269" i="9"/>
  <c r="AB269" i="9" s="1"/>
  <c r="P283" i="9"/>
  <c r="AB283" i="9" s="1"/>
  <c r="J285" i="9"/>
  <c r="L285" i="9" s="1"/>
  <c r="I316" i="9"/>
  <c r="J316" i="9" s="1"/>
  <c r="L319" i="9"/>
  <c r="I326" i="9"/>
  <c r="I336" i="9"/>
  <c r="J336" i="9" s="1"/>
  <c r="L339" i="9"/>
  <c r="J350" i="9"/>
  <c r="L350" i="9" s="1"/>
  <c r="J356" i="9"/>
  <c r="L356" i="9" s="1"/>
  <c r="I368" i="9"/>
  <c r="P372" i="9"/>
  <c r="AB372" i="9" s="1"/>
  <c r="I376" i="9"/>
  <c r="J384" i="9"/>
  <c r="L384" i="9" s="1"/>
  <c r="I386" i="9"/>
  <c r="J386" i="9" s="1"/>
  <c r="L386" i="9" s="1"/>
  <c r="P387" i="9"/>
  <c r="AB387" i="9" s="1"/>
  <c r="I448" i="9"/>
  <c r="J448" i="9" s="1"/>
  <c r="L448" i="9" s="1"/>
  <c r="P464" i="9"/>
  <c r="AB464" i="9" s="1"/>
  <c r="P520" i="9"/>
  <c r="AB520" i="9" s="1"/>
  <c r="I551" i="9"/>
  <c r="P556" i="9"/>
  <c r="AB556" i="9" s="1"/>
  <c r="P559" i="9"/>
  <c r="AB559" i="9" s="1"/>
  <c r="P583" i="9"/>
  <c r="AB583" i="9" s="1"/>
  <c r="J586" i="9"/>
  <c r="L586" i="9" s="1"/>
  <c r="P597" i="9"/>
  <c r="AB597" i="9" s="1"/>
  <c r="P604" i="9"/>
  <c r="AB604" i="9" s="1"/>
  <c r="H616" i="9"/>
  <c r="J616" i="9" s="1"/>
  <c r="L616" i="9" s="1"/>
  <c r="H649" i="9"/>
  <c r="J649" i="9" s="1"/>
  <c r="H711" i="9"/>
  <c r="P712" i="9"/>
  <c r="AB712" i="9" s="1"/>
  <c r="P715" i="9"/>
  <c r="AB715" i="9" s="1"/>
  <c r="H748" i="9"/>
  <c r="P751" i="9"/>
  <c r="AB751" i="9" s="1"/>
  <c r="P764" i="9"/>
  <c r="AB764" i="9" s="1"/>
  <c r="H791" i="9"/>
  <c r="P793" i="9"/>
  <c r="AB793" i="9" s="1"/>
  <c r="H814" i="9"/>
  <c r="J814" i="9" s="1"/>
  <c r="L814" i="9" s="1"/>
  <c r="P823" i="9"/>
  <c r="AB823" i="9" s="1"/>
  <c r="P826" i="9"/>
  <c r="AB826" i="9" s="1"/>
  <c r="P854" i="9"/>
  <c r="AB854" i="9" s="1"/>
  <c r="J892" i="9"/>
  <c r="L892" i="9" s="1"/>
  <c r="P952" i="9"/>
  <c r="AB952" i="9" s="1"/>
  <c r="P984" i="9"/>
  <c r="AB984" i="9" s="1"/>
  <c r="J1031" i="9"/>
  <c r="J1372" i="9"/>
  <c r="L1372" i="9" s="1"/>
  <c r="H138" i="9"/>
  <c r="J138" i="9" s="1"/>
  <c r="L138" i="9" s="1"/>
  <c r="L9" i="9"/>
  <c r="P12" i="9"/>
  <c r="AB12" i="9" s="1"/>
  <c r="P18" i="9"/>
  <c r="AB18" i="9" s="1"/>
  <c r="P35" i="9"/>
  <c r="AB35" i="9" s="1"/>
  <c r="P37" i="9"/>
  <c r="AB37" i="9" s="1"/>
  <c r="J54" i="9"/>
  <c r="L54" i="9" s="1"/>
  <c r="I71" i="9"/>
  <c r="J71" i="9" s="1"/>
  <c r="L71" i="9" s="1"/>
  <c r="P158" i="9"/>
  <c r="AB158" i="9" s="1"/>
  <c r="P194" i="9"/>
  <c r="AB194" i="9" s="1"/>
  <c r="I195" i="9"/>
  <c r="J222" i="9"/>
  <c r="L222" i="9" s="1"/>
  <c r="P225" i="9"/>
  <c r="AB225" i="9" s="1"/>
  <c r="P228" i="9"/>
  <c r="AB228" i="9" s="1"/>
  <c r="P236" i="9"/>
  <c r="AB236" i="9" s="1"/>
  <c r="P250" i="9"/>
  <c r="AB250" i="9" s="1"/>
  <c r="P267" i="9"/>
  <c r="AB267" i="9" s="1"/>
  <c r="L300" i="9"/>
  <c r="P330" i="9"/>
  <c r="AB330" i="9" s="1"/>
  <c r="P332" i="9"/>
  <c r="AB332" i="9" s="1"/>
  <c r="I343" i="9"/>
  <c r="J343" i="9" s="1"/>
  <c r="L343" i="9" s="1"/>
  <c r="J398" i="9"/>
  <c r="L398" i="9" s="1"/>
  <c r="I411" i="9"/>
  <c r="J411" i="9" s="1"/>
  <c r="L411" i="9" s="1"/>
  <c r="I415" i="9"/>
  <c r="J415" i="9" s="1"/>
  <c r="L415" i="9" s="1"/>
  <c r="L429" i="9"/>
  <c r="P507" i="9"/>
  <c r="AB507" i="9" s="1"/>
  <c r="P531" i="9"/>
  <c r="AB531" i="9" s="1"/>
  <c r="H555" i="9"/>
  <c r="H558" i="9"/>
  <c r="J569" i="9"/>
  <c r="L569" i="9" s="1"/>
  <c r="H585" i="9"/>
  <c r="J585" i="9" s="1"/>
  <c r="P587" i="9"/>
  <c r="AB587" i="9" s="1"/>
  <c r="P634" i="9"/>
  <c r="AB634" i="9" s="1"/>
  <c r="P658" i="9"/>
  <c r="AB658" i="9" s="1"/>
  <c r="P686" i="9"/>
  <c r="AB686" i="9" s="1"/>
  <c r="H714" i="9"/>
  <c r="P739" i="9"/>
  <c r="AB739" i="9" s="1"/>
  <c r="J741" i="9"/>
  <c r="L741" i="9" s="1"/>
  <c r="H758" i="9"/>
  <c r="J758" i="9" s="1"/>
  <c r="L758" i="9" s="1"/>
  <c r="J763" i="9"/>
  <c r="L763" i="9" s="1"/>
  <c r="H787" i="9"/>
  <c r="J787" i="9" s="1"/>
  <c r="L787" i="9" s="1"/>
  <c r="J788" i="9"/>
  <c r="L788" i="9" s="1"/>
  <c r="J831" i="9"/>
  <c r="L831" i="9" s="1"/>
  <c r="P872" i="9"/>
  <c r="AB872" i="9" s="1"/>
  <c r="I872" i="9"/>
  <c r="J872" i="9" s="1"/>
  <c r="L872" i="9" s="1"/>
  <c r="H885" i="9"/>
  <c r="P885" i="9"/>
  <c r="AB885" i="9" s="1"/>
  <c r="L921" i="9"/>
  <c r="J925" i="9"/>
  <c r="L925" i="9" s="1"/>
  <c r="J961" i="9"/>
  <c r="L961" i="9" s="1"/>
  <c r="J962" i="9"/>
  <c r="L962" i="9" s="1"/>
  <c r="J965" i="9"/>
  <c r="J1034" i="9"/>
  <c r="L1034" i="9" s="1"/>
  <c r="J283" i="9"/>
  <c r="L283" i="9" s="1"/>
  <c r="J372" i="9"/>
  <c r="J596" i="9"/>
  <c r="L596" i="9" s="1"/>
  <c r="J834" i="9"/>
  <c r="L834" i="9" s="1"/>
  <c r="H941" i="9"/>
  <c r="P941" i="9"/>
  <c r="AB941" i="9" s="1"/>
  <c r="P992" i="9"/>
  <c r="AB992" i="9" s="1"/>
  <c r="H992" i="9"/>
  <c r="J992" i="9" s="1"/>
  <c r="L992" i="9" s="1"/>
  <c r="P10" i="9"/>
  <c r="AB10" i="9" s="1"/>
  <c r="P16" i="9"/>
  <c r="AB16" i="9" s="1"/>
  <c r="J22" i="9"/>
  <c r="L22" i="9" s="1"/>
  <c r="J26" i="9"/>
  <c r="L26" i="9" s="1"/>
  <c r="J30" i="9"/>
  <c r="L30" i="9" s="1"/>
  <c r="H47" i="9"/>
  <c r="J47" i="9" s="1"/>
  <c r="L47" i="9" s="1"/>
  <c r="P51" i="9"/>
  <c r="AB51" i="9" s="1"/>
  <c r="J99" i="9"/>
  <c r="L99" i="9" s="1"/>
  <c r="P107" i="9"/>
  <c r="AB107" i="9" s="1"/>
  <c r="L120" i="9"/>
  <c r="L130" i="9"/>
  <c r="L140" i="9"/>
  <c r="L146" i="9"/>
  <c r="P150" i="9"/>
  <c r="AB150" i="9" s="1"/>
  <c r="L160" i="9"/>
  <c r="P205" i="9"/>
  <c r="AB205" i="9" s="1"/>
  <c r="H213" i="9"/>
  <c r="J213" i="9" s="1"/>
  <c r="L213" i="9" s="1"/>
  <c r="P291" i="9"/>
  <c r="AB291" i="9" s="1"/>
  <c r="I292" i="9"/>
  <c r="J292" i="9" s="1"/>
  <c r="L292" i="9" s="1"/>
  <c r="P310" i="9"/>
  <c r="AB310" i="9" s="1"/>
  <c r="P347" i="9"/>
  <c r="AB347" i="9" s="1"/>
  <c r="P353" i="9"/>
  <c r="AB353" i="9" s="1"/>
  <c r="P356" i="9"/>
  <c r="AB356" i="9" s="1"/>
  <c r="I364" i="9"/>
  <c r="P378" i="9"/>
  <c r="AB378" i="9" s="1"/>
  <c r="J390" i="9"/>
  <c r="L390" i="9" s="1"/>
  <c r="I409" i="9"/>
  <c r="J409" i="9" s="1"/>
  <c r="P460" i="9"/>
  <c r="AB460" i="9" s="1"/>
  <c r="P467" i="9"/>
  <c r="AB467" i="9" s="1"/>
  <c r="J531" i="9"/>
  <c r="L531" i="9" s="1"/>
  <c r="P542" i="9"/>
  <c r="AB542" i="9" s="1"/>
  <c r="P563" i="9"/>
  <c r="AB563" i="9" s="1"/>
  <c r="L609" i="9"/>
  <c r="L633" i="9"/>
  <c r="P697" i="9"/>
  <c r="AB697" i="9" s="1"/>
  <c r="P731" i="9"/>
  <c r="AB731" i="9" s="1"/>
  <c r="P733" i="9"/>
  <c r="AB733" i="9" s="1"/>
  <c r="P752" i="9"/>
  <c r="AB752" i="9" s="1"/>
  <c r="L807" i="9"/>
  <c r="P811" i="9"/>
  <c r="AB811" i="9" s="1"/>
  <c r="J837" i="9"/>
  <c r="L837" i="9" s="1"/>
  <c r="J854" i="9"/>
  <c r="L854" i="9" s="1"/>
  <c r="P890" i="9"/>
  <c r="AB890" i="9" s="1"/>
  <c r="H890" i="9"/>
  <c r="J890" i="9" s="1"/>
  <c r="L890" i="9" s="1"/>
  <c r="H945" i="9"/>
  <c r="J945" i="9" s="1"/>
  <c r="P945" i="9"/>
  <c r="AB945" i="9" s="1"/>
  <c r="H959" i="9"/>
  <c r="P959" i="9"/>
  <c r="AB959" i="9" s="1"/>
  <c r="P46" i="9"/>
  <c r="AB46" i="9" s="1"/>
  <c r="P56" i="9"/>
  <c r="AB56" i="9" s="1"/>
  <c r="H128" i="9"/>
  <c r="J128" i="9" s="1"/>
  <c r="L128" i="9" s="1"/>
  <c r="L136" i="9"/>
  <c r="P164" i="9"/>
  <c r="AB164" i="9" s="1"/>
  <c r="L178" i="9"/>
  <c r="H231" i="9"/>
  <c r="J231" i="9" s="1"/>
  <c r="L231" i="9" s="1"/>
  <c r="J244" i="9"/>
  <c r="L244" i="9" s="1"/>
  <c r="P246" i="9"/>
  <c r="AB246" i="9" s="1"/>
  <c r="H247" i="9"/>
  <c r="I260" i="9"/>
  <c r="J287" i="9"/>
  <c r="L287" i="9" s="1"/>
  <c r="I296" i="9"/>
  <c r="J296" i="9" s="1"/>
  <c r="L296" i="9" s="1"/>
  <c r="I305" i="9"/>
  <c r="J305" i="9" s="1"/>
  <c r="L305" i="9" s="1"/>
  <c r="P346" i="9"/>
  <c r="AB346" i="9" s="1"/>
  <c r="J360" i="9"/>
  <c r="L360" i="9" s="1"/>
  <c r="P366" i="9"/>
  <c r="AB366" i="9" s="1"/>
  <c r="J375" i="9"/>
  <c r="L375" i="9" s="1"/>
  <c r="I380" i="9"/>
  <c r="J380" i="9" s="1"/>
  <c r="J385" i="9"/>
  <c r="L385" i="9" s="1"/>
  <c r="J421" i="9"/>
  <c r="L421" i="9" s="1"/>
  <c r="P536" i="9"/>
  <c r="AB536" i="9" s="1"/>
  <c r="L581" i="9"/>
  <c r="J591" i="9"/>
  <c r="L591" i="9" s="1"/>
  <c r="P593" i="9"/>
  <c r="AB593" i="9" s="1"/>
  <c r="P596" i="9"/>
  <c r="AB596" i="9" s="1"/>
  <c r="H611" i="9"/>
  <c r="J611" i="9" s="1"/>
  <c r="J627" i="9"/>
  <c r="L627" i="9" s="1"/>
  <c r="P629" i="9"/>
  <c r="AB629" i="9" s="1"/>
  <c r="F646" i="9"/>
  <c r="I650" i="9"/>
  <c r="J650" i="9" s="1"/>
  <c r="P655" i="9"/>
  <c r="AB655" i="9" s="1"/>
  <c r="P666" i="9"/>
  <c r="AB666" i="9" s="1"/>
  <c r="P672" i="9"/>
  <c r="AB672" i="9" s="1"/>
  <c r="P675" i="9"/>
  <c r="AB675" i="9" s="1"/>
  <c r="P684" i="9"/>
  <c r="AB684" i="9" s="1"/>
  <c r="P690" i="9"/>
  <c r="AB690" i="9" s="1"/>
  <c r="P763" i="9"/>
  <c r="AB763" i="9" s="1"/>
  <c r="J764" i="9"/>
  <c r="P778" i="9"/>
  <c r="AB778" i="9" s="1"/>
  <c r="H818" i="9"/>
  <c r="J818" i="9" s="1"/>
  <c r="L818" i="9" s="1"/>
  <c r="J840" i="9"/>
  <c r="L840" i="9" s="1"/>
  <c r="J860" i="9"/>
  <c r="H934" i="9"/>
  <c r="J934" i="9" s="1"/>
  <c r="L934" i="9" s="1"/>
  <c r="P934" i="9"/>
  <c r="AB934" i="9" s="1"/>
  <c r="J1143" i="9"/>
  <c r="L1143" i="9" s="1"/>
  <c r="L354" i="9"/>
  <c r="J368" i="9"/>
  <c r="L368" i="9" s="1"/>
  <c r="J376" i="9"/>
  <c r="L376" i="9" s="1"/>
  <c r="I407" i="9"/>
  <c r="J407" i="9" s="1"/>
  <c r="L407" i="9" s="1"/>
  <c r="J551" i="9"/>
  <c r="L551" i="9" s="1"/>
  <c r="J762" i="9"/>
  <c r="L762" i="9" s="1"/>
  <c r="J778" i="9"/>
  <c r="L778" i="9" s="1"/>
  <c r="H816" i="9"/>
  <c r="J816" i="9" s="1"/>
  <c r="L816" i="9" s="1"/>
  <c r="P888" i="9"/>
  <c r="AB888" i="9" s="1"/>
  <c r="H888" i="9"/>
  <c r="J888" i="9" s="1"/>
  <c r="L888" i="9" s="1"/>
  <c r="P947" i="9"/>
  <c r="AB947" i="9" s="1"/>
  <c r="H947" i="9"/>
  <c r="J947" i="9" s="1"/>
  <c r="L947" i="9" s="1"/>
  <c r="H987" i="9"/>
  <c r="P987" i="9"/>
  <c r="AB987" i="9" s="1"/>
  <c r="H999" i="9"/>
  <c r="P999" i="9"/>
  <c r="AB999" i="9" s="1"/>
  <c r="I1278" i="9"/>
  <c r="J1278" i="9" s="1"/>
  <c r="L1278" i="9" s="1"/>
  <c r="P1327" i="9"/>
  <c r="AB1327" i="9" s="1"/>
  <c r="H1375" i="9"/>
  <c r="J1375" i="9" s="1"/>
  <c r="L1375" i="9" s="1"/>
  <c r="P1398" i="9"/>
  <c r="AB1398" i="9" s="1"/>
  <c r="H1404" i="9"/>
  <c r="J1404" i="9" s="1"/>
  <c r="L1404" i="9" s="1"/>
  <c r="P1439" i="9"/>
  <c r="AB1439" i="9" s="1"/>
  <c r="P1442" i="9"/>
  <c r="AB1442" i="9" s="1"/>
  <c r="J1461" i="9"/>
  <c r="L1461" i="9" s="1"/>
  <c r="J1464" i="9"/>
  <c r="L1464" i="9" s="1"/>
  <c r="H1479" i="9"/>
  <c r="J1479" i="9" s="1"/>
  <c r="L1479" i="9" s="1"/>
  <c r="J1507" i="9"/>
  <c r="I1554" i="9"/>
  <c r="H1643" i="9"/>
  <c r="J1643" i="9" s="1"/>
  <c r="L1643" i="9" s="1"/>
  <c r="P1643" i="9"/>
  <c r="AB1643" i="9" s="1"/>
  <c r="J2053" i="9"/>
  <c r="L2053" i="9" s="1"/>
  <c r="J2104" i="9"/>
  <c r="L2104" i="9" s="1"/>
  <c r="J894" i="9"/>
  <c r="J909" i="9"/>
  <c r="P953" i="9"/>
  <c r="AB953" i="9" s="1"/>
  <c r="P956" i="9"/>
  <c r="AB956" i="9" s="1"/>
  <c r="P977" i="9"/>
  <c r="AB977" i="9" s="1"/>
  <c r="H981" i="9"/>
  <c r="H984" i="9"/>
  <c r="J984" i="9" s="1"/>
  <c r="H997" i="9"/>
  <c r="J997" i="9" s="1"/>
  <c r="L997" i="9" s="1"/>
  <c r="H1020" i="9"/>
  <c r="J1047" i="9"/>
  <c r="L1047" i="9" s="1"/>
  <c r="J1053" i="9"/>
  <c r="L1053" i="9" s="1"/>
  <c r="P1056" i="9"/>
  <c r="AB1056" i="9" s="1"/>
  <c r="P1068" i="9"/>
  <c r="AB1068" i="9" s="1"/>
  <c r="J1088" i="9"/>
  <c r="L1088" i="9" s="1"/>
  <c r="J1101" i="9"/>
  <c r="L1101" i="9" s="1"/>
  <c r="H1107" i="9"/>
  <c r="J1107" i="9" s="1"/>
  <c r="L1107" i="9" s="1"/>
  <c r="J1116" i="9"/>
  <c r="L1116" i="9" s="1"/>
  <c r="P1121" i="9"/>
  <c r="AB1121" i="9" s="1"/>
  <c r="J1128" i="9"/>
  <c r="L1128" i="9" s="1"/>
  <c r="J1155" i="9"/>
  <c r="L1155" i="9" s="1"/>
  <c r="P1196" i="9"/>
  <c r="AB1196" i="9" s="1"/>
  <c r="P1212" i="9"/>
  <c r="AB1212" i="9" s="1"/>
  <c r="P1213" i="9"/>
  <c r="AB1213" i="9" s="1"/>
  <c r="H1232" i="9"/>
  <c r="J1232" i="9" s="1"/>
  <c r="P1239" i="9"/>
  <c r="AB1239" i="9" s="1"/>
  <c r="P1247" i="9"/>
  <c r="AB1247" i="9" s="1"/>
  <c r="P1252" i="9"/>
  <c r="AB1252" i="9" s="1"/>
  <c r="P1270" i="9"/>
  <c r="AB1270" i="9" s="1"/>
  <c r="P1346" i="9"/>
  <c r="AB1346" i="9" s="1"/>
  <c r="J1352" i="9"/>
  <c r="L1352" i="9" s="1"/>
  <c r="J1362" i="9"/>
  <c r="L1362" i="9" s="1"/>
  <c r="J1366" i="9"/>
  <c r="L1366" i="9" s="1"/>
  <c r="J1397" i="9"/>
  <c r="L1397" i="9" s="1"/>
  <c r="P1436" i="9"/>
  <c r="AB1436" i="9" s="1"/>
  <c r="H1436" i="9"/>
  <c r="J1436" i="9" s="1"/>
  <c r="L1436" i="9" s="1"/>
  <c r="L1494" i="9"/>
  <c r="H1545" i="9"/>
  <c r="P913" i="9"/>
  <c r="AB913" i="9" s="1"/>
  <c r="J920" i="9"/>
  <c r="J963" i="9"/>
  <c r="L963" i="9" s="1"/>
  <c r="P1000" i="9"/>
  <c r="AB1000" i="9" s="1"/>
  <c r="P1011" i="9"/>
  <c r="AB1011" i="9" s="1"/>
  <c r="J1014" i="9"/>
  <c r="L1014" i="9" s="1"/>
  <c r="P1017" i="9"/>
  <c r="AB1017" i="9" s="1"/>
  <c r="H1052" i="9"/>
  <c r="J1052" i="9" s="1"/>
  <c r="P1080" i="9"/>
  <c r="AB1080" i="9" s="1"/>
  <c r="H1091" i="9"/>
  <c r="J1091" i="9" s="1"/>
  <c r="P1122" i="9"/>
  <c r="AB1122" i="9" s="1"/>
  <c r="H1126" i="9"/>
  <c r="J1126" i="9" s="1"/>
  <c r="L1126" i="9" s="1"/>
  <c r="H1176" i="9"/>
  <c r="J1176" i="9" s="1"/>
  <c r="L1176" i="9" s="1"/>
  <c r="H1198" i="9"/>
  <c r="H1237" i="9"/>
  <c r="J1237" i="9" s="1"/>
  <c r="L1237" i="9" s="1"/>
  <c r="P1255" i="9"/>
  <c r="AB1255" i="9" s="1"/>
  <c r="H1305" i="9"/>
  <c r="J1305" i="9" s="1"/>
  <c r="L1305" i="9" s="1"/>
  <c r="J1333" i="9"/>
  <c r="L1333" i="9" s="1"/>
  <c r="J1398" i="9"/>
  <c r="L1398" i="9" s="1"/>
  <c r="J1407" i="9"/>
  <c r="L1407" i="9" s="1"/>
  <c r="P1458" i="9"/>
  <c r="AB1458" i="9" s="1"/>
  <c r="H1458" i="9"/>
  <c r="J1458" i="9" s="1"/>
  <c r="L1458" i="9" s="1"/>
  <c r="P1469" i="9"/>
  <c r="AB1469" i="9" s="1"/>
  <c r="H1469" i="9"/>
  <c r="J1469" i="9" s="1"/>
  <c r="L1469" i="9" s="1"/>
  <c r="H1667" i="9"/>
  <c r="J1667" i="9" s="1"/>
  <c r="L1667" i="9" s="1"/>
  <c r="P1667" i="9"/>
  <c r="AB1667" i="9" s="1"/>
  <c r="H899" i="9"/>
  <c r="J899" i="9" s="1"/>
  <c r="L899" i="9" s="1"/>
  <c r="J937" i="9"/>
  <c r="L937" i="9" s="1"/>
  <c r="P940" i="9"/>
  <c r="AB940" i="9" s="1"/>
  <c r="H1025" i="9"/>
  <c r="J1025" i="9" s="1"/>
  <c r="L1025" i="9" s="1"/>
  <c r="P1028" i="9"/>
  <c r="AB1028" i="9" s="1"/>
  <c r="P1047" i="9"/>
  <c r="AB1047" i="9" s="1"/>
  <c r="H1061" i="9"/>
  <c r="J1061" i="9" s="1"/>
  <c r="L1061" i="9" s="1"/>
  <c r="P1065" i="9"/>
  <c r="AB1065" i="9" s="1"/>
  <c r="J1066" i="9"/>
  <c r="L1066" i="9" s="1"/>
  <c r="H1067" i="9"/>
  <c r="J1067" i="9" s="1"/>
  <c r="L1067" i="9" s="1"/>
  <c r="P1186" i="9"/>
  <c r="AB1186" i="9" s="1"/>
  <c r="P1206" i="9"/>
  <c r="AB1206" i="9" s="1"/>
  <c r="L1232" i="9"/>
  <c r="P1253" i="9"/>
  <c r="AB1253" i="9" s="1"/>
  <c r="P1258" i="9"/>
  <c r="AB1258" i="9" s="1"/>
  <c r="J1312" i="9"/>
  <c r="P1347" i="9"/>
  <c r="AB1347" i="9" s="1"/>
  <c r="P1350" i="9"/>
  <c r="AB1350" i="9" s="1"/>
  <c r="P1357" i="9"/>
  <c r="AB1357" i="9" s="1"/>
  <c r="P1360" i="9"/>
  <c r="AB1360" i="9" s="1"/>
  <c r="P1372" i="9"/>
  <c r="AB1372" i="9" s="1"/>
  <c r="P1414" i="9"/>
  <c r="AB1414" i="9" s="1"/>
  <c r="P1466" i="9"/>
  <c r="AB1466" i="9" s="1"/>
  <c r="H1707" i="9"/>
  <c r="P1707" i="9"/>
  <c r="AB1707" i="9" s="1"/>
  <c r="J874" i="9"/>
  <c r="L874" i="9" s="1"/>
  <c r="J929" i="9"/>
  <c r="L929" i="9" s="1"/>
  <c r="P963" i="9"/>
  <c r="AB963" i="9" s="1"/>
  <c r="P972" i="9"/>
  <c r="AB972" i="9" s="1"/>
  <c r="P1014" i="9"/>
  <c r="AB1014" i="9" s="1"/>
  <c r="P1015" i="9"/>
  <c r="AB1015" i="9" s="1"/>
  <c r="P1029" i="9"/>
  <c r="AB1029" i="9" s="1"/>
  <c r="H1044" i="9"/>
  <c r="J1044" i="9" s="1"/>
  <c r="L1044" i="9" s="1"/>
  <c r="P1054" i="9"/>
  <c r="AB1054" i="9" s="1"/>
  <c r="P1071" i="9"/>
  <c r="AB1071" i="9" s="1"/>
  <c r="P1077" i="9"/>
  <c r="AB1077" i="9" s="1"/>
  <c r="P1078" i="9"/>
  <c r="AB1078" i="9" s="1"/>
  <c r="P1088" i="9"/>
  <c r="AB1088" i="9" s="1"/>
  <c r="H1089" i="9"/>
  <c r="P1101" i="9"/>
  <c r="AB1101" i="9" s="1"/>
  <c r="P1116" i="9"/>
  <c r="AB1116" i="9" s="1"/>
  <c r="H1117" i="9"/>
  <c r="J1117" i="9" s="1"/>
  <c r="P1140" i="9"/>
  <c r="AB1140" i="9" s="1"/>
  <c r="P1141" i="9"/>
  <c r="AB1141" i="9" s="1"/>
  <c r="P1155" i="9"/>
  <c r="AB1155" i="9" s="1"/>
  <c r="J1165" i="9"/>
  <c r="L1165" i="9" s="1"/>
  <c r="L1199" i="9"/>
  <c r="P1215" i="9"/>
  <c r="AB1215" i="9" s="1"/>
  <c r="P1222" i="9"/>
  <c r="AB1222" i="9" s="1"/>
  <c r="J1226" i="9"/>
  <c r="L1226" i="9" s="1"/>
  <c r="P1233" i="9"/>
  <c r="AB1233" i="9" s="1"/>
  <c r="P1243" i="9"/>
  <c r="AB1243" i="9" s="1"/>
  <c r="P1261" i="9"/>
  <c r="AB1261" i="9" s="1"/>
  <c r="P1266" i="9"/>
  <c r="AB1266" i="9" s="1"/>
  <c r="P1315" i="9"/>
  <c r="AB1315" i="9" s="1"/>
  <c r="J1318" i="9"/>
  <c r="J1340" i="9"/>
  <c r="L1340" i="9" s="1"/>
  <c r="J1344" i="9"/>
  <c r="L1344" i="9" s="1"/>
  <c r="H1369" i="9"/>
  <c r="J1369" i="9" s="1"/>
  <c r="L1369" i="9" s="1"/>
  <c r="J1387" i="9"/>
  <c r="L1387" i="9" s="1"/>
  <c r="J1392" i="9"/>
  <c r="P1395" i="9"/>
  <c r="AB1395" i="9" s="1"/>
  <c r="P1426" i="9"/>
  <c r="AB1426" i="9" s="1"/>
  <c r="P969" i="9"/>
  <c r="AB969" i="9" s="1"/>
  <c r="J974" i="9"/>
  <c r="L974" i="9" s="1"/>
  <c r="P994" i="9"/>
  <c r="AB994" i="9" s="1"/>
  <c r="P1006" i="9"/>
  <c r="AB1006" i="9" s="1"/>
  <c r="P1021" i="9"/>
  <c r="AB1021" i="9" s="1"/>
  <c r="L1032" i="9"/>
  <c r="P1034" i="9"/>
  <c r="AB1034" i="9" s="1"/>
  <c r="P1039" i="9"/>
  <c r="AB1039" i="9" s="1"/>
  <c r="J1070" i="9"/>
  <c r="L1070" i="9" s="1"/>
  <c r="L1074" i="9"/>
  <c r="P1134" i="9"/>
  <c r="AB1134" i="9" s="1"/>
  <c r="P1143" i="9"/>
  <c r="AB1143" i="9" s="1"/>
  <c r="P1159" i="9"/>
  <c r="AB1159" i="9" s="1"/>
  <c r="J1208" i="9"/>
  <c r="P1219" i="9"/>
  <c r="AB1219" i="9" s="1"/>
  <c r="L1231" i="9"/>
  <c r="P1234" i="9"/>
  <c r="AB1234" i="9" s="1"/>
  <c r="P1238" i="9"/>
  <c r="AB1238" i="9" s="1"/>
  <c r="P1263" i="9"/>
  <c r="AB1263" i="9" s="1"/>
  <c r="J1346" i="9"/>
  <c r="L1346" i="9" s="1"/>
  <c r="P1407" i="9"/>
  <c r="AB1407" i="9" s="1"/>
  <c r="P1424" i="9"/>
  <c r="AB1424" i="9" s="1"/>
  <c r="H1424" i="9"/>
  <c r="J1424" i="9" s="1"/>
  <c r="L1424" i="9" s="1"/>
  <c r="P1445" i="9"/>
  <c r="AB1445" i="9" s="1"/>
  <c r="H1445" i="9"/>
  <c r="J1445" i="9" s="1"/>
  <c r="L1445" i="9" s="1"/>
  <c r="I1455" i="9"/>
  <c r="J1455" i="9" s="1"/>
  <c r="L1455" i="9" s="1"/>
  <c r="H1473" i="9"/>
  <c r="I1648" i="9"/>
  <c r="H1704" i="9"/>
  <c r="P1704" i="9"/>
  <c r="AB1704" i="9" s="1"/>
  <c r="J2198" i="9"/>
  <c r="L2198" i="9" s="1"/>
  <c r="J1438" i="9"/>
  <c r="L1438" i="9" s="1"/>
  <c r="H1475" i="9"/>
  <c r="J1475" i="9" s="1"/>
  <c r="L1475" i="9" s="1"/>
  <c r="J1486" i="9"/>
  <c r="H1530" i="9"/>
  <c r="P1537" i="9"/>
  <c r="AB1537" i="9" s="1"/>
  <c r="P1551" i="9"/>
  <c r="AB1551" i="9" s="1"/>
  <c r="J1587" i="9"/>
  <c r="L1587" i="9" s="1"/>
  <c r="P1597" i="9"/>
  <c r="AB1597" i="9" s="1"/>
  <c r="P1606" i="9"/>
  <c r="AB1606" i="9" s="1"/>
  <c r="P1607" i="9"/>
  <c r="AB1607" i="9" s="1"/>
  <c r="P1634" i="9"/>
  <c r="AB1634" i="9" s="1"/>
  <c r="P1662" i="9"/>
  <c r="AB1662" i="9" s="1"/>
  <c r="P1719" i="9"/>
  <c r="AB1719" i="9" s="1"/>
  <c r="P1740" i="9"/>
  <c r="AB1740" i="9" s="1"/>
  <c r="P1743" i="9"/>
  <c r="AB1743" i="9" s="1"/>
  <c r="P1760" i="9"/>
  <c r="AB1760" i="9" s="1"/>
  <c r="P1778" i="9"/>
  <c r="AB1778" i="9" s="1"/>
  <c r="P1780" i="9"/>
  <c r="AB1780" i="9" s="1"/>
  <c r="P1781" i="9"/>
  <c r="AB1781" i="9" s="1"/>
  <c r="P1811" i="9"/>
  <c r="AB1811" i="9" s="1"/>
  <c r="J1818" i="9"/>
  <c r="P1865" i="9"/>
  <c r="AB1865" i="9" s="1"/>
  <c r="J1879" i="9"/>
  <c r="L1879" i="9" s="1"/>
  <c r="H1898" i="9"/>
  <c r="J1898" i="9" s="1"/>
  <c r="L1898" i="9" s="1"/>
  <c r="P1900" i="9"/>
  <c r="AB1900" i="9" s="1"/>
  <c r="H1901" i="9"/>
  <c r="J1901" i="9" s="1"/>
  <c r="L1901" i="9" s="1"/>
  <c r="P1904" i="9"/>
  <c r="AB1904" i="9" s="1"/>
  <c r="P1911" i="9"/>
  <c r="AB1911" i="9" s="1"/>
  <c r="P1922" i="9"/>
  <c r="AB1922" i="9" s="1"/>
  <c r="H1928" i="9"/>
  <c r="J1928" i="9" s="1"/>
  <c r="L1928" i="9" s="1"/>
  <c r="P2075" i="9"/>
  <c r="AB2075" i="9" s="1"/>
  <c r="P2093" i="9"/>
  <c r="AB2093" i="9" s="1"/>
  <c r="P2099" i="9"/>
  <c r="AB2099" i="9" s="1"/>
  <c r="H2156" i="9"/>
  <c r="J2156" i="9" s="1"/>
  <c r="L2156" i="9" s="1"/>
  <c r="P2159" i="9"/>
  <c r="AB2159" i="9" s="1"/>
  <c r="P2169" i="9"/>
  <c r="AB2169" i="9" s="1"/>
  <c r="P2175" i="9"/>
  <c r="AB2175" i="9" s="1"/>
  <c r="P2208" i="9"/>
  <c r="AB2208" i="9" s="1"/>
  <c r="P2211" i="9"/>
  <c r="AB2211" i="9" s="1"/>
  <c r="J2244" i="9"/>
  <c r="P2254" i="9"/>
  <c r="AB2254" i="9" s="1"/>
  <c r="P2257" i="9"/>
  <c r="AB2257" i="9" s="1"/>
  <c r="P2260" i="9"/>
  <c r="AB2260" i="9" s="1"/>
  <c r="J2341" i="9"/>
  <c r="P1433" i="9"/>
  <c r="AB1433" i="9" s="1"/>
  <c r="J1492" i="9"/>
  <c r="L1492" i="9" s="1"/>
  <c r="P1522" i="9"/>
  <c r="AB1522" i="9" s="1"/>
  <c r="P1572" i="9"/>
  <c r="AB1572" i="9" s="1"/>
  <c r="P1574" i="9"/>
  <c r="AB1574" i="9" s="1"/>
  <c r="H1575" i="9"/>
  <c r="J1575" i="9" s="1"/>
  <c r="L1575" i="9" s="1"/>
  <c r="P1594" i="9"/>
  <c r="AB1594" i="9" s="1"/>
  <c r="P1612" i="9"/>
  <c r="AB1612" i="9" s="1"/>
  <c r="P1628" i="9"/>
  <c r="AB1628" i="9" s="1"/>
  <c r="P1644" i="9"/>
  <c r="AB1644" i="9" s="1"/>
  <c r="P1717" i="9"/>
  <c r="AB1717" i="9" s="1"/>
  <c r="J1725" i="9"/>
  <c r="L1725" i="9" s="1"/>
  <c r="P1734" i="9"/>
  <c r="AB1734" i="9" s="1"/>
  <c r="P1757" i="9"/>
  <c r="AB1757" i="9" s="1"/>
  <c r="P1767" i="9"/>
  <c r="AB1767" i="9" s="1"/>
  <c r="J1772" i="9"/>
  <c r="L1772" i="9" s="1"/>
  <c r="L1813" i="9"/>
  <c r="J1825" i="9"/>
  <c r="L1825" i="9" s="1"/>
  <c r="J1829" i="9"/>
  <c r="J1835" i="9"/>
  <c r="L1835" i="9" s="1"/>
  <c r="J1850" i="9"/>
  <c r="J1855" i="9"/>
  <c r="L1855" i="9" s="1"/>
  <c r="J1880" i="9"/>
  <c r="L1880" i="9" s="1"/>
  <c r="P1889" i="9"/>
  <c r="AB1889" i="9" s="1"/>
  <c r="P1940" i="9"/>
  <c r="AB1940" i="9" s="1"/>
  <c r="J1941" i="9"/>
  <c r="L1941" i="9" s="1"/>
  <c r="J1974" i="9"/>
  <c r="L1974" i="9" s="1"/>
  <c r="P1981" i="9"/>
  <c r="AB1981" i="9" s="1"/>
  <c r="J1995" i="9"/>
  <c r="L1995" i="9" s="1"/>
  <c r="H2044" i="9"/>
  <c r="J2044" i="9" s="1"/>
  <c r="L2044" i="9" s="1"/>
  <c r="J2056" i="9"/>
  <c r="L2056" i="9" s="1"/>
  <c r="P2073" i="9"/>
  <c r="AB2073" i="9" s="1"/>
  <c r="P2088" i="9"/>
  <c r="AB2088" i="9" s="1"/>
  <c r="P2100" i="9"/>
  <c r="AB2100" i="9" s="1"/>
  <c r="P2112" i="9"/>
  <c r="AB2112" i="9" s="1"/>
  <c r="P2116" i="9"/>
  <c r="AB2116" i="9" s="1"/>
  <c r="P2118" i="9"/>
  <c r="AB2118" i="9" s="1"/>
  <c r="P2119" i="9"/>
  <c r="AB2119" i="9" s="1"/>
  <c r="J2135" i="9"/>
  <c r="L2135" i="9" s="1"/>
  <c r="P2153" i="9"/>
  <c r="AB2153" i="9" s="1"/>
  <c r="P2170" i="9"/>
  <c r="AB2170" i="9" s="1"/>
  <c r="P2172" i="9"/>
  <c r="AB2172" i="9" s="1"/>
  <c r="J2178" i="9"/>
  <c r="L2178" i="9" s="1"/>
  <c r="P2186" i="9"/>
  <c r="AB2186" i="9" s="1"/>
  <c r="P2332" i="9"/>
  <c r="AB2332" i="9" s="1"/>
  <c r="P2342" i="9"/>
  <c r="AB2342" i="9" s="1"/>
  <c r="I2458" i="9"/>
  <c r="H2488" i="9"/>
  <c r="J1761" i="9"/>
  <c r="L1761" i="9" s="1"/>
  <c r="J2127" i="9"/>
  <c r="L2127" i="9" s="1"/>
  <c r="J2338" i="9"/>
  <c r="L2338" i="9" s="1"/>
  <c r="H2506" i="9"/>
  <c r="P2506" i="9"/>
  <c r="AB2506" i="9" s="1"/>
  <c r="L1664" i="9"/>
  <c r="P1730" i="9"/>
  <c r="AB1730" i="9" s="1"/>
  <c r="L1758" i="9"/>
  <c r="L1769" i="9"/>
  <c r="P1776" i="9"/>
  <c r="AB1776" i="9" s="1"/>
  <c r="J1822" i="9"/>
  <c r="J1848" i="9"/>
  <c r="P1862" i="9"/>
  <c r="AB1862" i="9" s="1"/>
  <c r="J1869" i="9"/>
  <c r="P1883" i="9"/>
  <c r="AB1883" i="9" s="1"/>
  <c r="J1904" i="9"/>
  <c r="L1904" i="9" s="1"/>
  <c r="J1977" i="9"/>
  <c r="L1977" i="9" s="1"/>
  <c r="J1997" i="9"/>
  <c r="L1997" i="9" s="1"/>
  <c r="P2011" i="9"/>
  <c r="AB2011" i="9" s="1"/>
  <c r="P2045" i="9"/>
  <c r="AB2045" i="9" s="1"/>
  <c r="L2046" i="9"/>
  <c r="P2084" i="9"/>
  <c r="AB2084" i="9" s="1"/>
  <c r="P2092" i="9"/>
  <c r="AB2092" i="9" s="1"/>
  <c r="P2124" i="9"/>
  <c r="AB2124" i="9" s="1"/>
  <c r="P2145" i="9"/>
  <c r="AB2145" i="9" s="1"/>
  <c r="J2159" i="9"/>
  <c r="L2159" i="9" s="1"/>
  <c r="P2178" i="9"/>
  <c r="AB2178" i="9" s="1"/>
  <c r="P2179" i="9"/>
  <c r="AB2179" i="9" s="1"/>
  <c r="P2189" i="9"/>
  <c r="AB2189" i="9" s="1"/>
  <c r="H2193" i="9"/>
  <c r="P2205" i="9"/>
  <c r="AB2205" i="9" s="1"/>
  <c r="J2226" i="9"/>
  <c r="L2226" i="9" s="1"/>
  <c r="P2245" i="9"/>
  <c r="AB2245" i="9" s="1"/>
  <c r="P2308" i="9"/>
  <c r="AB2308" i="9" s="1"/>
  <c r="L2313" i="9"/>
  <c r="J2348" i="9"/>
  <c r="L2348" i="9" s="1"/>
  <c r="J1457" i="9"/>
  <c r="L1457" i="9" s="1"/>
  <c r="P1459" i="9"/>
  <c r="AB1459" i="9" s="1"/>
  <c r="P1463" i="9"/>
  <c r="AB1463" i="9" s="1"/>
  <c r="H1477" i="9"/>
  <c r="J1477" i="9" s="1"/>
  <c r="L1477" i="9" s="1"/>
  <c r="P1496" i="9"/>
  <c r="AB1496" i="9" s="1"/>
  <c r="P1499" i="9"/>
  <c r="AB1499" i="9" s="1"/>
  <c r="P1535" i="9"/>
  <c r="AB1535" i="9" s="1"/>
  <c r="P1559" i="9"/>
  <c r="AB1559" i="9" s="1"/>
  <c r="P1573" i="9"/>
  <c r="AB1573" i="9" s="1"/>
  <c r="H1574" i="9"/>
  <c r="J1574" i="9" s="1"/>
  <c r="L1574" i="9" s="1"/>
  <c r="P1581" i="9"/>
  <c r="AB1581" i="9" s="1"/>
  <c r="P1596" i="9"/>
  <c r="AB1596" i="9" s="1"/>
  <c r="P1610" i="9"/>
  <c r="AB1610" i="9" s="1"/>
  <c r="P1668" i="9"/>
  <c r="AB1668" i="9" s="1"/>
  <c r="P1708" i="9"/>
  <c r="AB1708" i="9" s="1"/>
  <c r="P1723" i="9"/>
  <c r="AB1723" i="9" s="1"/>
  <c r="P1732" i="9"/>
  <c r="AB1732" i="9" s="1"/>
  <c r="P1742" i="9"/>
  <c r="AB1742" i="9" s="1"/>
  <c r="J1778" i="9"/>
  <c r="L1778" i="9" s="1"/>
  <c r="P1779" i="9"/>
  <c r="AB1779" i="9" s="1"/>
  <c r="P1793" i="9"/>
  <c r="AB1793" i="9" s="1"/>
  <c r="P1794" i="9"/>
  <c r="AB1794" i="9" s="1"/>
  <c r="P1814" i="9"/>
  <c r="AB1814" i="9" s="1"/>
  <c r="P1830" i="9"/>
  <c r="AB1830" i="9" s="1"/>
  <c r="J1842" i="9"/>
  <c r="L1842" i="9" s="1"/>
  <c r="P1855" i="9"/>
  <c r="AB1855" i="9" s="1"/>
  <c r="P1861" i="9"/>
  <c r="AB1861" i="9" s="1"/>
  <c r="P1873" i="9"/>
  <c r="AB1873" i="9" s="1"/>
  <c r="H1889" i="9"/>
  <c r="J1889" i="9" s="1"/>
  <c r="L1889" i="9" s="1"/>
  <c r="P1910" i="9"/>
  <c r="AB1910" i="9" s="1"/>
  <c r="P1917" i="9"/>
  <c r="AB1917" i="9" s="1"/>
  <c r="I1937" i="9"/>
  <c r="J1937" i="9" s="1"/>
  <c r="L1937" i="9" s="1"/>
  <c r="H1940" i="9"/>
  <c r="J1940" i="9" s="1"/>
  <c r="L1940" i="9" s="1"/>
  <c r="J1979" i="9"/>
  <c r="P1983" i="9"/>
  <c r="AB1983" i="9" s="1"/>
  <c r="I1987" i="9"/>
  <c r="P2014" i="9"/>
  <c r="AB2014" i="9" s="1"/>
  <c r="P2016" i="9"/>
  <c r="AB2016" i="9" s="1"/>
  <c r="P2030" i="9"/>
  <c r="AB2030" i="9" s="1"/>
  <c r="P2033" i="9"/>
  <c r="AB2033" i="9" s="1"/>
  <c r="I2038" i="9"/>
  <c r="J2038" i="9" s="1"/>
  <c r="L2038" i="9" s="1"/>
  <c r="I2047" i="9"/>
  <c r="J2047" i="9" s="1"/>
  <c r="L2047" i="9" s="1"/>
  <c r="P2056" i="9"/>
  <c r="AB2056" i="9" s="1"/>
  <c r="P2066" i="9"/>
  <c r="AB2066" i="9" s="1"/>
  <c r="P2111" i="9"/>
  <c r="AB2111" i="9" s="1"/>
  <c r="P2113" i="9"/>
  <c r="AB2113" i="9" s="1"/>
  <c r="P2121" i="9"/>
  <c r="AB2121" i="9" s="1"/>
  <c r="P2125" i="9"/>
  <c r="AB2125" i="9" s="1"/>
  <c r="P2127" i="9"/>
  <c r="AB2127" i="9" s="1"/>
  <c r="P2128" i="9"/>
  <c r="AB2128" i="9" s="1"/>
  <c r="P2135" i="9"/>
  <c r="AB2135" i="9" s="1"/>
  <c r="P2146" i="9"/>
  <c r="AB2146" i="9" s="1"/>
  <c r="H2153" i="9"/>
  <c r="J2153" i="9" s="1"/>
  <c r="L2153" i="9" s="1"/>
  <c r="H2186" i="9"/>
  <c r="J2186" i="9" s="1"/>
  <c r="L2186" i="9" s="1"/>
  <c r="J2188" i="9"/>
  <c r="L2188" i="9" s="1"/>
  <c r="J2200" i="9"/>
  <c r="L2200" i="9" s="1"/>
  <c r="H2201" i="9"/>
  <c r="J2201" i="9" s="1"/>
  <c r="L2201" i="9" s="1"/>
  <c r="P2215" i="9"/>
  <c r="AB2215" i="9" s="1"/>
  <c r="J2250" i="9"/>
  <c r="I2251" i="9"/>
  <c r="J2251" i="9" s="1"/>
  <c r="L2251" i="9" s="1"/>
  <c r="J2267" i="9"/>
  <c r="L2267" i="9" s="1"/>
  <c r="P2328" i="9"/>
  <c r="AB2328" i="9" s="1"/>
  <c r="I2369" i="9"/>
  <c r="I2392" i="9"/>
  <c r="J2392" i="9" s="1"/>
  <c r="L2392" i="9" s="1"/>
  <c r="J1801" i="9"/>
  <c r="L1801" i="9" s="1"/>
  <c r="I2005" i="9"/>
  <c r="H2041" i="9"/>
  <c r="J2041" i="9" s="1"/>
  <c r="L2041" i="9" s="1"/>
  <c r="H2050" i="9"/>
  <c r="J2050" i="9" s="1"/>
  <c r="L2050" i="9" s="1"/>
  <c r="I2068" i="9"/>
  <c r="J2068" i="9" s="1"/>
  <c r="L2068" i="9" s="1"/>
  <c r="J2213" i="9"/>
  <c r="L2213" i="9" s="1"/>
  <c r="I2335" i="9"/>
  <c r="J2335" i="9" s="1"/>
  <c r="L2335" i="9" s="1"/>
  <c r="J2453" i="9"/>
  <c r="L2453" i="9" s="1"/>
  <c r="H2530" i="9"/>
  <c r="J2530" i="9" s="1"/>
  <c r="L2530" i="9" s="1"/>
  <c r="P2530" i="9"/>
  <c r="AB2530" i="9" s="1"/>
  <c r="P2428" i="9"/>
  <c r="AB2428" i="9" s="1"/>
  <c r="P2473" i="9"/>
  <c r="AB2473" i="9" s="1"/>
  <c r="P2479" i="9"/>
  <c r="AB2479" i="9" s="1"/>
  <c r="P2515" i="9"/>
  <c r="AB2515" i="9" s="1"/>
  <c r="P2524" i="9"/>
  <c r="AB2524" i="9" s="1"/>
  <c r="P2546" i="9"/>
  <c r="AB2546" i="9" s="1"/>
  <c r="P2566" i="9"/>
  <c r="AB2566" i="9" s="1"/>
  <c r="P2581" i="9"/>
  <c r="AB2581" i="9" s="1"/>
  <c r="P2590" i="9"/>
  <c r="AB2590" i="9" s="1"/>
  <c r="P2603" i="9"/>
  <c r="AB2603" i="9" s="1"/>
  <c r="P2607" i="9"/>
  <c r="AB2607" i="9" s="1"/>
  <c r="P2629" i="9"/>
  <c r="AB2629" i="9" s="1"/>
  <c r="P2633" i="9"/>
  <c r="AB2633" i="9" s="1"/>
  <c r="P2637" i="9"/>
  <c r="AB2637" i="9" s="1"/>
  <c r="P2646" i="9"/>
  <c r="AB2646" i="9" s="1"/>
  <c r="J2652" i="9"/>
  <c r="L2652" i="9" s="1"/>
  <c r="P2663" i="9"/>
  <c r="AB2663" i="9" s="1"/>
  <c r="J2789" i="9"/>
  <c r="L2789" i="9" s="1"/>
  <c r="P2827" i="9"/>
  <c r="AB2827" i="9" s="1"/>
  <c r="P2848" i="9"/>
  <c r="AB2848" i="9" s="1"/>
  <c r="P2896" i="9"/>
  <c r="AB2896" i="9" s="1"/>
  <c r="P2911" i="9"/>
  <c r="AB2911" i="9" s="1"/>
  <c r="P2914" i="9"/>
  <c r="AB2914" i="9" s="1"/>
  <c r="P2917" i="9"/>
  <c r="AB2917" i="9" s="1"/>
  <c r="P2927" i="9"/>
  <c r="AB2927" i="9" s="1"/>
  <c r="J2944" i="9"/>
  <c r="L2944" i="9" s="1"/>
  <c r="J2951" i="9"/>
  <c r="H2977" i="9"/>
  <c r="J2977" i="9" s="1"/>
  <c r="L2977" i="9" s="1"/>
  <c r="H2980" i="9"/>
  <c r="J2980" i="9" s="1"/>
  <c r="L2980" i="9" s="1"/>
  <c r="H2983" i="9"/>
  <c r="J2983" i="9" s="1"/>
  <c r="L2983" i="9" s="1"/>
  <c r="P3060" i="9"/>
  <c r="AB3060" i="9" s="1"/>
  <c r="H3073" i="9"/>
  <c r="P3081" i="9"/>
  <c r="AB3081" i="9" s="1"/>
  <c r="H3081" i="9"/>
  <c r="J3081" i="9" s="1"/>
  <c r="L3081" i="9" s="1"/>
  <c r="P3088" i="9"/>
  <c r="AB3088" i="9" s="1"/>
  <c r="P3108" i="9"/>
  <c r="AB3108" i="9" s="1"/>
  <c r="H3108" i="9"/>
  <c r="H3130" i="9"/>
  <c r="J3130" i="9" s="1"/>
  <c r="L3130" i="9" s="1"/>
  <c r="P3130" i="9"/>
  <c r="AB3130" i="9" s="1"/>
  <c r="J3429" i="9"/>
  <c r="L3429" i="9" s="1"/>
  <c r="P2373" i="9"/>
  <c r="AB2373" i="9" s="1"/>
  <c r="P2376" i="9"/>
  <c r="AB2376" i="9" s="1"/>
  <c r="P2384" i="9"/>
  <c r="AB2384" i="9" s="1"/>
  <c r="P2386" i="9"/>
  <c r="AB2386" i="9" s="1"/>
  <c r="P2387" i="9"/>
  <c r="AB2387" i="9" s="1"/>
  <c r="P2396" i="9"/>
  <c r="AB2396" i="9" s="1"/>
  <c r="P2419" i="9"/>
  <c r="AB2419" i="9" s="1"/>
  <c r="P2437" i="9"/>
  <c r="AB2437" i="9" s="1"/>
  <c r="J2458" i="9"/>
  <c r="L2458" i="9" s="1"/>
  <c r="P2485" i="9"/>
  <c r="AB2485" i="9" s="1"/>
  <c r="H2516" i="9"/>
  <c r="J2516" i="9" s="1"/>
  <c r="L2516" i="9" s="1"/>
  <c r="P2527" i="9"/>
  <c r="AB2527" i="9" s="1"/>
  <c r="P2542" i="9"/>
  <c r="AB2542" i="9" s="1"/>
  <c r="P2543" i="9"/>
  <c r="AB2543" i="9" s="1"/>
  <c r="P2549" i="9"/>
  <c r="AB2549" i="9" s="1"/>
  <c r="P2563" i="9"/>
  <c r="AB2563" i="9" s="1"/>
  <c r="P2580" i="9"/>
  <c r="AB2580" i="9" s="1"/>
  <c r="P2583" i="9"/>
  <c r="AB2583" i="9" s="1"/>
  <c r="J2611" i="9"/>
  <c r="L2611" i="9" s="1"/>
  <c r="J2622" i="9"/>
  <c r="P2625" i="9"/>
  <c r="AB2625" i="9" s="1"/>
  <c r="J2638" i="9"/>
  <c r="L2638" i="9" s="1"/>
  <c r="P2653" i="9"/>
  <c r="AB2653" i="9" s="1"/>
  <c r="P2666" i="9"/>
  <c r="AB2666" i="9" s="1"/>
  <c r="P2749" i="9"/>
  <c r="AB2749" i="9" s="1"/>
  <c r="L2826" i="9"/>
  <c r="P2899" i="9"/>
  <c r="AB2899" i="9" s="1"/>
  <c r="P2902" i="9"/>
  <c r="AB2902" i="9" s="1"/>
  <c r="J2948" i="9"/>
  <c r="H3013" i="9"/>
  <c r="J3013" i="9" s="1"/>
  <c r="L3013" i="9" s="1"/>
  <c r="P3013" i="9"/>
  <c r="AB3013" i="9" s="1"/>
  <c r="P3102" i="9"/>
  <c r="AB3102" i="9" s="1"/>
  <c r="H3102" i="9"/>
  <c r="J3102" i="9" s="1"/>
  <c r="L3102" i="9" s="1"/>
  <c r="J2590" i="9"/>
  <c r="L2590" i="9" s="1"/>
  <c r="L2622" i="9"/>
  <c r="P2826" i="9"/>
  <c r="AB2826" i="9" s="1"/>
  <c r="P2829" i="9"/>
  <c r="AB2829" i="9" s="1"/>
  <c r="J2832" i="9"/>
  <c r="L2832" i="9" s="1"/>
  <c r="J2853" i="9"/>
  <c r="L2853" i="9" s="1"/>
  <c r="J2867" i="9"/>
  <c r="L2867" i="9" s="1"/>
  <c r="I2933" i="9"/>
  <c r="J2933" i="9" s="1"/>
  <c r="L2933" i="9" s="1"/>
  <c r="J2945" i="9"/>
  <c r="P2971" i="9"/>
  <c r="AB2971" i="9" s="1"/>
  <c r="I2972" i="9"/>
  <c r="J2972" i="9" s="1"/>
  <c r="L2972" i="9" s="1"/>
  <c r="P2974" i="9"/>
  <c r="AB2974" i="9" s="1"/>
  <c r="I2975" i="9"/>
  <c r="J2975" i="9" s="1"/>
  <c r="L2975" i="9" s="1"/>
  <c r="I2978" i="9"/>
  <c r="J2978" i="9" s="1"/>
  <c r="L2978" i="9" s="1"/>
  <c r="I2981" i="9"/>
  <c r="J2981" i="9" s="1"/>
  <c r="L2981" i="9" s="1"/>
  <c r="P2455" i="9"/>
  <c r="AB2455" i="9" s="1"/>
  <c r="J2459" i="9"/>
  <c r="L2459" i="9" s="1"/>
  <c r="P2465" i="9"/>
  <c r="AB2465" i="9" s="1"/>
  <c r="I2479" i="9"/>
  <c r="H2482" i="9"/>
  <c r="J2482" i="9" s="1"/>
  <c r="L2482" i="9" s="1"/>
  <c r="J2485" i="9"/>
  <c r="L2485" i="9" s="1"/>
  <c r="L2524" i="9"/>
  <c r="J2527" i="9"/>
  <c r="L2527" i="9" s="1"/>
  <c r="J2539" i="9"/>
  <c r="P2557" i="9"/>
  <c r="AB2557" i="9" s="1"/>
  <c r="J2569" i="9"/>
  <c r="L2569" i="9" s="1"/>
  <c r="P2578" i="9"/>
  <c r="AB2578" i="9" s="1"/>
  <c r="L2581" i="9"/>
  <c r="P2596" i="9"/>
  <c r="AB2596" i="9" s="1"/>
  <c r="P2599" i="9"/>
  <c r="AB2599" i="9" s="1"/>
  <c r="P2608" i="9"/>
  <c r="AB2608" i="9" s="1"/>
  <c r="P2611" i="9"/>
  <c r="AB2611" i="9" s="1"/>
  <c r="P2614" i="9"/>
  <c r="AB2614" i="9" s="1"/>
  <c r="P2615" i="9"/>
  <c r="AB2615" i="9" s="1"/>
  <c r="P2620" i="9"/>
  <c r="AB2620" i="9" s="1"/>
  <c r="J2632" i="9"/>
  <c r="L2632" i="9" s="1"/>
  <c r="P2654" i="9"/>
  <c r="AB2654" i="9" s="1"/>
  <c r="P2672" i="9"/>
  <c r="AB2672" i="9" s="1"/>
  <c r="J2683" i="9"/>
  <c r="J2689" i="9"/>
  <c r="P2719" i="9"/>
  <c r="AB2719" i="9" s="1"/>
  <c r="P2745" i="9"/>
  <c r="AB2745" i="9" s="1"/>
  <c r="J2751" i="9"/>
  <c r="L2751" i="9" s="1"/>
  <c r="P2778" i="9"/>
  <c r="AB2778" i="9" s="1"/>
  <c r="J2783" i="9"/>
  <c r="L2783" i="9" s="1"/>
  <c r="J2854" i="9"/>
  <c r="L2854" i="9" s="1"/>
  <c r="P2864" i="9"/>
  <c r="AB2864" i="9" s="1"/>
  <c r="J2871" i="9"/>
  <c r="L2871" i="9" s="1"/>
  <c r="L2924" i="9"/>
  <c r="J2927" i="9"/>
  <c r="L2927" i="9" s="1"/>
  <c r="J2962" i="9"/>
  <c r="L2962" i="9" s="1"/>
  <c r="P2997" i="9"/>
  <c r="AB2997" i="9" s="1"/>
  <c r="P3000" i="9"/>
  <c r="AB3000" i="9" s="1"/>
  <c r="J3004" i="9"/>
  <c r="L3004" i="9" s="1"/>
  <c r="H3008" i="9"/>
  <c r="J3008" i="9" s="1"/>
  <c r="L3008" i="9" s="1"/>
  <c r="P3008" i="9"/>
  <c r="AB3008" i="9" s="1"/>
  <c r="P3026" i="9"/>
  <c r="AB3026" i="9" s="1"/>
  <c r="P3031" i="9"/>
  <c r="AB3031" i="9" s="1"/>
  <c r="P2398" i="9"/>
  <c r="AB2398" i="9" s="1"/>
  <c r="J2402" i="9"/>
  <c r="L2402" i="9" s="1"/>
  <c r="P2413" i="9"/>
  <c r="AB2413" i="9" s="1"/>
  <c r="J2456" i="9"/>
  <c r="L2456" i="9" s="1"/>
  <c r="P2460" i="9"/>
  <c r="AB2460" i="9" s="1"/>
  <c r="P2509" i="9"/>
  <c r="AB2509" i="9" s="1"/>
  <c r="J2551" i="9"/>
  <c r="L2551" i="9" s="1"/>
  <c r="P2592" i="9"/>
  <c r="AB2592" i="9" s="1"/>
  <c r="J2593" i="9"/>
  <c r="L2593" i="9" s="1"/>
  <c r="P2606" i="9"/>
  <c r="AB2606" i="9" s="1"/>
  <c r="P2609" i="9"/>
  <c r="AB2609" i="9" s="1"/>
  <c r="P2617" i="9"/>
  <c r="AB2617" i="9" s="1"/>
  <c r="P2707" i="9"/>
  <c r="AB2707" i="9" s="1"/>
  <c r="P2737" i="9"/>
  <c r="AB2737" i="9" s="1"/>
  <c r="L2777" i="9"/>
  <c r="L2798" i="9"/>
  <c r="J2847" i="9"/>
  <c r="L2847" i="9" s="1"/>
  <c r="J2868" i="9"/>
  <c r="P2984" i="9"/>
  <c r="AB2984" i="9" s="1"/>
  <c r="L3010" i="9"/>
  <c r="P3012" i="9"/>
  <c r="AB3012" i="9" s="1"/>
  <c r="P3084" i="9"/>
  <c r="AB3084" i="9" s="1"/>
  <c r="H3084" i="9"/>
  <c r="J3084" i="9" s="1"/>
  <c r="L3084" i="9" s="1"/>
  <c r="J2510" i="9"/>
  <c r="L2510" i="9" s="1"/>
  <c r="L2539" i="9"/>
  <c r="J2578" i="9"/>
  <c r="L2578" i="9" s="1"/>
  <c r="J2786" i="9"/>
  <c r="L2786" i="9" s="1"/>
  <c r="P3066" i="9"/>
  <c r="AB3066" i="9" s="1"/>
  <c r="H3066" i="9"/>
  <c r="J3066" i="9" s="1"/>
  <c r="L3066" i="9" s="1"/>
  <c r="P3043" i="9"/>
  <c r="AB3043" i="9" s="1"/>
  <c r="H3060" i="9"/>
  <c r="J3060" i="9" s="1"/>
  <c r="L3060" i="9" s="1"/>
  <c r="P3063" i="9"/>
  <c r="AB3063" i="9" s="1"/>
  <c r="J3091" i="9"/>
  <c r="L3091" i="9" s="1"/>
  <c r="J3094" i="9"/>
  <c r="L3094" i="9" s="1"/>
  <c r="P3190" i="9"/>
  <c r="AB3190" i="9" s="1"/>
  <c r="J3191" i="9"/>
  <c r="L3191" i="9" s="1"/>
  <c r="P3193" i="9"/>
  <c r="AB3193" i="9" s="1"/>
  <c r="P3194" i="9"/>
  <c r="AB3194" i="9" s="1"/>
  <c r="P3196" i="9"/>
  <c r="AB3196" i="9" s="1"/>
  <c r="P3197" i="9"/>
  <c r="AB3197" i="9" s="1"/>
  <c r="P3199" i="9"/>
  <c r="AB3199" i="9" s="1"/>
  <c r="P3207" i="9"/>
  <c r="AB3207" i="9" s="1"/>
  <c r="P3247" i="9"/>
  <c r="AB3247" i="9" s="1"/>
  <c r="P3259" i="9"/>
  <c r="AB3259" i="9" s="1"/>
  <c r="P3296" i="9"/>
  <c r="AB3296" i="9" s="1"/>
  <c r="J3299" i="9"/>
  <c r="L3299" i="9" s="1"/>
  <c r="P3301" i="9"/>
  <c r="AB3301" i="9" s="1"/>
  <c r="P3309" i="9"/>
  <c r="AB3309" i="9" s="1"/>
  <c r="J3324" i="9"/>
  <c r="L3324" i="9" s="1"/>
  <c r="P3331" i="9"/>
  <c r="AB3331" i="9" s="1"/>
  <c r="P3333" i="9"/>
  <c r="AB3333" i="9" s="1"/>
  <c r="P3393" i="9"/>
  <c r="AB3393" i="9" s="1"/>
  <c r="J3443" i="9"/>
  <c r="L3443" i="9" s="1"/>
  <c r="H3499" i="9"/>
  <c r="J3499" i="9" s="1"/>
  <c r="L3499" i="9" s="1"/>
  <c r="P3499" i="9"/>
  <c r="AB3499" i="9" s="1"/>
  <c r="J3516" i="9"/>
  <c r="L3516" i="9" s="1"/>
  <c r="J3542" i="9"/>
  <c r="L3542" i="9" s="1"/>
  <c r="J3557" i="9"/>
  <c r="I3564" i="9"/>
  <c r="J3564" i="9" s="1"/>
  <c r="L3564" i="9" s="1"/>
  <c r="P3564" i="9"/>
  <c r="AB3567" i="9" s="1"/>
  <c r="P3645" i="9"/>
  <c r="AB3648" i="9" s="1"/>
  <c r="H3764" i="9"/>
  <c r="P3764" i="9"/>
  <c r="AB3767" i="9" s="1"/>
  <c r="H3789" i="9"/>
  <c r="P3789" i="9"/>
  <c r="AB3792" i="9" s="1"/>
  <c r="H3865" i="9"/>
  <c r="J3865" i="9" s="1"/>
  <c r="L3865" i="9" s="1"/>
  <c r="P3865" i="9"/>
  <c r="AB3868" i="9" s="1"/>
  <c r="P3101" i="9"/>
  <c r="AB3101" i="9" s="1"/>
  <c r="P3105" i="9"/>
  <c r="AB3105" i="9" s="1"/>
  <c r="J3173" i="9"/>
  <c r="L3173" i="9" s="1"/>
  <c r="L3189" i="9"/>
  <c r="L3192" i="9"/>
  <c r="L3195" i="9"/>
  <c r="J3257" i="9"/>
  <c r="L3257" i="9" s="1"/>
  <c r="J3287" i="9"/>
  <c r="J3315" i="9"/>
  <c r="L3315" i="9" s="1"/>
  <c r="L3331" i="9"/>
  <c r="J3408" i="9"/>
  <c r="L3408" i="9" s="1"/>
  <c r="J3447" i="9"/>
  <c r="L3447" i="9" s="1"/>
  <c r="H3561" i="9"/>
  <c r="J3566" i="9"/>
  <c r="L3566" i="9" s="1"/>
  <c r="J3577" i="9"/>
  <c r="J3586" i="9"/>
  <c r="J3798" i="9"/>
  <c r="L3798" i="9" s="1"/>
  <c r="H3821" i="9"/>
  <c r="J3821" i="9" s="1"/>
  <c r="L3821" i="9" s="1"/>
  <c r="P3821" i="9"/>
  <c r="AB3824" i="9" s="1"/>
  <c r="P3290" i="9"/>
  <c r="AB3290" i="9" s="1"/>
  <c r="P3299" i="9"/>
  <c r="AB3299" i="9" s="1"/>
  <c r="P3308" i="9"/>
  <c r="AB3308" i="9" s="1"/>
  <c r="J3330" i="9"/>
  <c r="P3354" i="9"/>
  <c r="AB3354" i="9" s="1"/>
  <c r="J3375" i="9"/>
  <c r="L3375" i="9" s="1"/>
  <c r="J3444" i="9"/>
  <c r="L3444" i="9" s="1"/>
  <c r="P3450" i="9"/>
  <c r="AB3450" i="9" s="1"/>
  <c r="P3471" i="9"/>
  <c r="AB3471" i="9" s="1"/>
  <c r="P3475" i="9"/>
  <c r="AB3475" i="9" s="1"/>
  <c r="J3505" i="9"/>
  <c r="P3510" i="9"/>
  <c r="AB3510" i="9" s="1"/>
  <c r="I3510" i="9"/>
  <c r="J3510" i="9" s="1"/>
  <c r="L3510" i="9" s="1"/>
  <c r="L3515" i="9"/>
  <c r="H3525" i="9"/>
  <c r="J3525" i="9" s="1"/>
  <c r="L3525" i="9" s="1"/>
  <c r="P3525" i="9"/>
  <c r="AB3525" i="9" s="1"/>
  <c r="H3558" i="9"/>
  <c r="J3558" i="9" s="1"/>
  <c r="L3558" i="9" s="1"/>
  <c r="P3558" i="9"/>
  <c r="AB3561" i="9" s="1"/>
  <c r="J3672" i="9"/>
  <c r="L3672" i="9" s="1"/>
  <c r="J3832" i="9"/>
  <c r="L3832" i="9" s="1"/>
  <c r="J3063" i="9"/>
  <c r="L3063" i="9" s="1"/>
  <c r="J3108" i="9"/>
  <c r="L3108" i="9" s="1"/>
  <c r="P3114" i="9"/>
  <c r="AB3114" i="9" s="1"/>
  <c r="P3153" i="9"/>
  <c r="AB3153" i="9" s="1"/>
  <c r="P3160" i="9"/>
  <c r="AB3160" i="9" s="1"/>
  <c r="P3163" i="9"/>
  <c r="AB3163" i="9" s="1"/>
  <c r="P3176" i="9"/>
  <c r="AB3176" i="9" s="1"/>
  <c r="J3185" i="9"/>
  <c r="P3219" i="9"/>
  <c r="AB3219" i="9" s="1"/>
  <c r="H3221" i="9"/>
  <c r="J3221" i="9" s="1"/>
  <c r="L3221" i="9" s="1"/>
  <c r="P3230" i="9"/>
  <c r="AB3230" i="9" s="1"/>
  <c r="H3232" i="9"/>
  <c r="J3232" i="9" s="1"/>
  <c r="L3232" i="9" s="1"/>
  <c r="P3266" i="9"/>
  <c r="AB3266" i="9" s="1"/>
  <c r="P3268" i="9"/>
  <c r="AB3268" i="9" s="1"/>
  <c r="P3274" i="9"/>
  <c r="AB3274" i="9" s="1"/>
  <c r="P3293" i="9"/>
  <c r="AB3293" i="9" s="1"/>
  <c r="P3295" i="9"/>
  <c r="AB3295" i="9" s="1"/>
  <c r="J3341" i="9"/>
  <c r="J3378" i="9"/>
  <c r="L3378" i="9" s="1"/>
  <c r="J3405" i="9"/>
  <c r="L3405" i="9" s="1"/>
  <c r="P3426" i="9"/>
  <c r="AB3426" i="9" s="1"/>
  <c r="P3429" i="9"/>
  <c r="AB3429" i="9" s="1"/>
  <c r="J3438" i="9"/>
  <c r="L3438" i="9" s="1"/>
  <c r="P3447" i="9"/>
  <c r="AB3447" i="9" s="1"/>
  <c r="P3453" i="9"/>
  <c r="AB3453" i="9" s="1"/>
  <c r="P3595" i="9"/>
  <c r="AB3598" i="9" s="1"/>
  <c r="I3595" i="9"/>
  <c r="J3595" i="9" s="1"/>
  <c r="H3853" i="9"/>
  <c r="P3853" i="9"/>
  <c r="AB3856" i="9" s="1"/>
  <c r="J3032" i="9"/>
  <c r="L3032" i="9" s="1"/>
  <c r="P3083" i="9"/>
  <c r="AB3083" i="9" s="1"/>
  <c r="H3105" i="9"/>
  <c r="J3105" i="9" s="1"/>
  <c r="L3105" i="9" s="1"/>
  <c r="J3107" i="9"/>
  <c r="L3107" i="9" s="1"/>
  <c r="P3127" i="9"/>
  <c r="AB3127" i="9" s="1"/>
  <c r="J3155" i="9"/>
  <c r="L3155" i="9" s="1"/>
  <c r="J3215" i="9"/>
  <c r="L3215" i="9" s="1"/>
  <c r="P3218" i="9"/>
  <c r="AB3218" i="9" s="1"/>
  <c r="J3242" i="9"/>
  <c r="P3258" i="9"/>
  <c r="AB3258" i="9" s="1"/>
  <c r="J3263" i="9"/>
  <c r="L3263" i="9" s="1"/>
  <c r="P3272" i="9"/>
  <c r="AB3272" i="9" s="1"/>
  <c r="J3275" i="9"/>
  <c r="P3280" i="9"/>
  <c r="AB3280" i="9" s="1"/>
  <c r="I3281" i="9"/>
  <c r="J3281" i="9" s="1"/>
  <c r="P3286" i="9"/>
  <c r="AB3286" i="9" s="1"/>
  <c r="J3296" i="9"/>
  <c r="L3296" i="9" s="1"/>
  <c r="J3348" i="9"/>
  <c r="L3348" i="9" s="1"/>
  <c r="J3381" i="9"/>
  <c r="L3381" i="9" s="1"/>
  <c r="P3387" i="9"/>
  <c r="AB3387" i="9" s="1"/>
  <c r="P3394" i="9"/>
  <c r="AB3394" i="9" s="1"/>
  <c r="P3402" i="9"/>
  <c r="AB3402" i="9" s="1"/>
  <c r="J3406" i="9"/>
  <c r="L3406" i="9" s="1"/>
  <c r="P3412" i="9"/>
  <c r="AB3412" i="9" s="1"/>
  <c r="P3432" i="9"/>
  <c r="AB3432" i="9" s="1"/>
  <c r="P3433" i="9"/>
  <c r="AB3433" i="9" s="1"/>
  <c r="P3441" i="9"/>
  <c r="AB3441" i="9" s="1"/>
  <c r="J3452" i="9"/>
  <c r="L3452" i="9" s="1"/>
  <c r="J3556" i="9"/>
  <c r="L3556" i="9" s="1"/>
  <c r="P3566" i="9"/>
  <c r="AB3569" i="9" s="1"/>
  <c r="L3648" i="9"/>
  <c r="J3954" i="9"/>
  <c r="P3339" i="9"/>
  <c r="AB3339" i="9" s="1"/>
  <c r="J3342" i="9"/>
  <c r="L3342" i="9" s="1"/>
  <c r="J3345" i="9"/>
  <c r="L3345" i="9" s="1"/>
  <c r="J3351" i="9"/>
  <c r="L3351" i="9" s="1"/>
  <c r="J3384" i="9"/>
  <c r="L3384" i="9" s="1"/>
  <c r="P3435" i="9"/>
  <c r="AB3435" i="9" s="1"/>
  <c r="I3450" i="9"/>
  <c r="J3450" i="9" s="1"/>
  <c r="L3450" i="9" s="1"/>
  <c r="J3459" i="9"/>
  <c r="L3459" i="9" s="1"/>
  <c r="H3465" i="9"/>
  <c r="J3465" i="9" s="1"/>
  <c r="L3465" i="9" s="1"/>
  <c r="P3465" i="9"/>
  <c r="AB3465" i="9" s="1"/>
  <c r="J3481" i="9"/>
  <c r="J3495" i="9"/>
  <c r="L3495" i="9" s="1"/>
  <c r="P3498" i="9"/>
  <c r="AB3498" i="9" s="1"/>
  <c r="H3868" i="9"/>
  <c r="J3868" i="9" s="1"/>
  <c r="L3868" i="9" s="1"/>
  <c r="P3868" i="9"/>
  <c r="AB3871" i="9" s="1"/>
  <c r="P3550" i="9"/>
  <c r="AB3550" i="9" s="1"/>
  <c r="P3599" i="9"/>
  <c r="AB3602" i="9" s="1"/>
  <c r="P3635" i="9"/>
  <c r="AB3638" i="9" s="1"/>
  <c r="J3651" i="9"/>
  <c r="P3670" i="9"/>
  <c r="AB3673" i="9" s="1"/>
  <c r="J3679" i="9"/>
  <c r="L3679" i="9" s="1"/>
  <c r="J3681" i="9"/>
  <c r="L3681" i="9" s="1"/>
  <c r="P3688" i="9"/>
  <c r="AB3691" i="9" s="1"/>
  <c r="P3713" i="9"/>
  <c r="AB3716" i="9" s="1"/>
  <c r="P3716" i="9"/>
  <c r="AB3719" i="9" s="1"/>
  <c r="P3729" i="9"/>
  <c r="AB3732" i="9" s="1"/>
  <c r="P3806" i="9"/>
  <c r="AB3809" i="9" s="1"/>
  <c r="P3812" i="9"/>
  <c r="AB3815" i="9" s="1"/>
  <c r="J3816" i="9"/>
  <c r="L3816" i="9" s="1"/>
  <c r="P3834" i="9"/>
  <c r="AB3837" i="9" s="1"/>
  <c r="H3841" i="9"/>
  <c r="J3841" i="9" s="1"/>
  <c r="H3872" i="9"/>
  <c r="P3903" i="9"/>
  <c r="AB3906" i="9" s="1"/>
  <c r="H3906" i="9"/>
  <c r="P3916" i="9"/>
  <c r="AB3919" i="9" s="1"/>
  <c r="P3930" i="9"/>
  <c r="AB3933" i="9" s="1"/>
  <c r="P3943" i="9"/>
  <c r="AB3946" i="9" s="1"/>
  <c r="P3957" i="9"/>
  <c r="AB3960" i="9" s="1"/>
  <c r="P3963" i="9"/>
  <c r="AB3966" i="9" s="1"/>
  <c r="P3966" i="9"/>
  <c r="AB3969" i="9" s="1"/>
  <c r="P3999" i="9"/>
  <c r="AB4002" i="9" s="1"/>
  <c r="P4015" i="9"/>
  <c r="AB4018" i="9" s="1"/>
  <c r="P4031" i="9"/>
  <c r="AB4034" i="9" s="1"/>
  <c r="P4062" i="9"/>
  <c r="AB4065" i="9" s="1"/>
  <c r="L3692" i="9"/>
  <c r="J3804" i="9"/>
  <c r="L3804" i="9" s="1"/>
  <c r="J3810" i="9"/>
  <c r="L3810" i="9" s="1"/>
  <c r="L3963" i="9"/>
  <c r="H3984" i="9"/>
  <c r="J3984" i="9" s="1"/>
  <c r="L3984" i="9" s="1"/>
  <c r="P4082" i="9"/>
  <c r="AB4085" i="9" s="1"/>
  <c r="P4088" i="9"/>
  <c r="AB4091" i="9" s="1"/>
  <c r="P3546" i="9"/>
  <c r="AB3546" i="9" s="1"/>
  <c r="P3571" i="9"/>
  <c r="AB3574" i="9" s="1"/>
  <c r="P3587" i="9"/>
  <c r="AB3590" i="9" s="1"/>
  <c r="P3603" i="9"/>
  <c r="AB3606" i="9" s="1"/>
  <c r="P3626" i="9"/>
  <c r="AB3629" i="9" s="1"/>
  <c r="L3644" i="9"/>
  <c r="P3648" i="9"/>
  <c r="AB3651" i="9" s="1"/>
  <c r="J3654" i="9"/>
  <c r="L3654" i="9" s="1"/>
  <c r="P3673" i="9"/>
  <c r="AB3676" i="9" s="1"/>
  <c r="P3681" i="9"/>
  <c r="AB3684" i="9" s="1"/>
  <c r="P3690" i="9"/>
  <c r="AB3693" i="9" s="1"/>
  <c r="P3732" i="9"/>
  <c r="AB3735" i="9" s="1"/>
  <c r="L3733" i="9"/>
  <c r="J3748" i="9"/>
  <c r="L3748" i="9" s="1"/>
  <c r="P3792" i="9"/>
  <c r="AB3795" i="9" s="1"/>
  <c r="J3801" i="9"/>
  <c r="L3801" i="9" s="1"/>
  <c r="P3842" i="9"/>
  <c r="AB3845" i="9" s="1"/>
  <c r="P3892" i="9"/>
  <c r="AB3895" i="9" s="1"/>
  <c r="J3920" i="9"/>
  <c r="L3920" i="9" s="1"/>
  <c r="P4041" i="9"/>
  <c r="AB4044" i="9" s="1"/>
  <c r="J4050" i="9"/>
  <c r="L4050" i="9" s="1"/>
  <c r="P3459" i="9"/>
  <c r="AB3459" i="9" s="1"/>
  <c r="P3468" i="9"/>
  <c r="AB3468" i="9" s="1"/>
  <c r="J3504" i="9"/>
  <c r="L3504" i="9" s="1"/>
  <c r="P3613" i="9"/>
  <c r="AB3616" i="9" s="1"/>
  <c r="J3636" i="9"/>
  <c r="L3636" i="9" s="1"/>
  <c r="J3693" i="9"/>
  <c r="L3693" i="9" s="1"/>
  <c r="P3770" i="9"/>
  <c r="AB3773" i="9" s="1"/>
  <c r="J3781" i="9"/>
  <c r="L3781" i="9" s="1"/>
  <c r="P3798" i="9"/>
  <c r="AB3801" i="9" s="1"/>
  <c r="H3836" i="9"/>
  <c r="J3836" i="9" s="1"/>
  <c r="L3836" i="9" s="1"/>
  <c r="J3843" i="9"/>
  <c r="L3843" i="9" s="1"/>
  <c r="P3847" i="9"/>
  <c r="AB3850" i="9" s="1"/>
  <c r="J3848" i="9"/>
  <c r="L3848" i="9" s="1"/>
  <c r="P3877" i="9"/>
  <c r="AB3880" i="9" s="1"/>
  <c r="P3911" i="9"/>
  <c r="AB3914" i="9" s="1"/>
  <c r="P3918" i="9"/>
  <c r="AB3921" i="9" s="1"/>
  <c r="P3925" i="9"/>
  <c r="AB3928" i="9" s="1"/>
  <c r="J3937" i="9"/>
  <c r="L3937" i="9" s="1"/>
  <c r="J3943" i="9"/>
  <c r="L3943" i="9" s="1"/>
  <c r="J3957" i="9"/>
  <c r="L3957" i="9" s="1"/>
  <c r="P3965" i="9"/>
  <c r="AB3968" i="9" s="1"/>
  <c r="J3966" i="9"/>
  <c r="L3966" i="9" s="1"/>
  <c r="P3977" i="9"/>
  <c r="AB3980" i="9" s="1"/>
  <c r="L3988" i="9"/>
  <c r="H4025" i="9"/>
  <c r="P4044" i="9"/>
  <c r="AB4047" i="9" s="1"/>
  <c r="P4046" i="9"/>
  <c r="AB4049" i="9" s="1"/>
  <c r="P4052" i="9"/>
  <c r="AB4055" i="9" s="1"/>
  <c r="P4061" i="9"/>
  <c r="AB4064" i="9" s="1"/>
  <c r="J4062" i="9"/>
  <c r="L4062" i="9" s="1"/>
  <c r="L4074" i="9"/>
  <c r="L4076" i="9"/>
  <c r="P4087" i="9"/>
  <c r="AB4090" i="9" s="1"/>
  <c r="P4091" i="9"/>
  <c r="AB4094" i="9" s="1"/>
  <c r="P3638" i="9"/>
  <c r="AB3641" i="9" s="1"/>
  <c r="P3650" i="9"/>
  <c r="AB3653" i="9" s="1"/>
  <c r="P3698" i="9"/>
  <c r="AB3701" i="9" s="1"/>
  <c r="P3715" i="9"/>
  <c r="AB3718" i="9" s="1"/>
  <c r="P3724" i="9"/>
  <c r="AB3727" i="9" s="1"/>
  <c r="I3818" i="9"/>
  <c r="H3824" i="9"/>
  <c r="J3824" i="9" s="1"/>
  <c r="L3824" i="9" s="1"/>
  <c r="H3827" i="9"/>
  <c r="J3827" i="9" s="1"/>
  <c r="L3827" i="9" s="1"/>
  <c r="P3832" i="9"/>
  <c r="AB3835" i="9" s="1"/>
  <c r="P3855" i="9"/>
  <c r="AB3858" i="9" s="1"/>
  <c r="P3875" i="9"/>
  <c r="AB3878" i="9" s="1"/>
  <c r="P3879" i="9"/>
  <c r="AB3882" i="9" s="1"/>
  <c r="J3919" i="9"/>
  <c r="L3919" i="9" s="1"/>
  <c r="P3921" i="9"/>
  <c r="AB3924" i="9" s="1"/>
  <c r="P3945" i="9"/>
  <c r="AB3948" i="9" s="1"/>
  <c r="J3955" i="9"/>
  <c r="L3955" i="9" s="1"/>
  <c r="H3960" i="9"/>
  <c r="J3960" i="9" s="1"/>
  <c r="L3960" i="9" s="1"/>
  <c r="P3974" i="9"/>
  <c r="AB3977" i="9" s="1"/>
  <c r="P4036" i="9"/>
  <c r="AB4039" i="9" s="1"/>
  <c r="L4072" i="9"/>
  <c r="J4092" i="9"/>
  <c r="L4092" i="9" s="1"/>
  <c r="J3874" i="9"/>
  <c r="L3874" i="9" s="1"/>
  <c r="J4046" i="9"/>
  <c r="L4046" i="9" s="1"/>
  <c r="J11" i="9"/>
  <c r="L11" i="9" s="1"/>
  <c r="J17" i="9"/>
  <c r="L17" i="9" s="1"/>
  <c r="V33" i="9"/>
  <c r="H41" i="9"/>
  <c r="J41" i="9" s="1"/>
  <c r="L41" i="9" s="1"/>
  <c r="P42" i="9"/>
  <c r="AB42" i="9" s="1"/>
  <c r="T10" i="9"/>
  <c r="V10" i="9" s="1"/>
  <c r="T16" i="9"/>
  <c r="V16" i="9" s="1"/>
  <c r="I20" i="9"/>
  <c r="J20" i="9" s="1"/>
  <c r="L20" i="9" s="1"/>
  <c r="T20" i="9"/>
  <c r="V20" i="9" s="1"/>
  <c r="T21" i="9"/>
  <c r="V21" i="9" s="1"/>
  <c r="J23" i="9"/>
  <c r="L23" i="9" s="1"/>
  <c r="I28" i="9"/>
  <c r="J28" i="9" s="1"/>
  <c r="L28" i="9" s="1"/>
  <c r="T28" i="9"/>
  <c r="V28" i="9" s="1"/>
  <c r="T29" i="9"/>
  <c r="V29" i="9" s="1"/>
  <c r="J31" i="9"/>
  <c r="L31" i="9" s="1"/>
  <c r="T38" i="9"/>
  <c r="V38" i="9" s="1"/>
  <c r="P39" i="9"/>
  <c r="AB39" i="9" s="1"/>
  <c r="P40" i="9"/>
  <c r="AB40" i="9" s="1"/>
  <c r="P43" i="9"/>
  <c r="AB43" i="9" s="1"/>
  <c r="T44" i="9"/>
  <c r="V44" i="9" s="1"/>
  <c r="P45" i="9"/>
  <c r="AB45" i="9" s="1"/>
  <c r="P50" i="9"/>
  <c r="AB50" i="9" s="1"/>
  <c r="P55" i="9"/>
  <c r="AB55" i="9" s="1"/>
  <c r="T60" i="9"/>
  <c r="V60" i="9" s="1"/>
  <c r="T67" i="9"/>
  <c r="V67" i="9" s="1"/>
  <c r="P68" i="9"/>
  <c r="AB68" i="9" s="1"/>
  <c r="J70" i="9"/>
  <c r="L70" i="9" s="1"/>
  <c r="P72" i="9"/>
  <c r="AB72" i="9" s="1"/>
  <c r="H74" i="9"/>
  <c r="J74" i="9" s="1"/>
  <c r="L74" i="9" s="1"/>
  <c r="H76" i="9"/>
  <c r="J76" i="9" s="1"/>
  <c r="L76" i="9" s="1"/>
  <c r="H78" i="9"/>
  <c r="J78" i="9" s="1"/>
  <c r="L78" i="9" s="1"/>
  <c r="H87" i="9"/>
  <c r="J87" i="9" s="1"/>
  <c r="L87" i="9" s="1"/>
  <c r="H89" i="9"/>
  <c r="J89" i="9" s="1"/>
  <c r="L89" i="9" s="1"/>
  <c r="H91" i="9"/>
  <c r="J91" i="9" s="1"/>
  <c r="L91" i="9" s="1"/>
  <c r="H93" i="9"/>
  <c r="J93" i="9" s="1"/>
  <c r="L93" i="9" s="1"/>
  <c r="H95" i="9"/>
  <c r="J95" i="9" s="1"/>
  <c r="L95" i="9" s="1"/>
  <c r="T101" i="9"/>
  <c r="I102" i="9"/>
  <c r="J102" i="9" s="1"/>
  <c r="L102" i="9" s="1"/>
  <c r="J103" i="9"/>
  <c r="L103" i="9" s="1"/>
  <c r="I107" i="9"/>
  <c r="J108" i="9"/>
  <c r="L108" i="9" s="1"/>
  <c r="P112" i="9"/>
  <c r="AB112" i="9" s="1"/>
  <c r="T114" i="9"/>
  <c r="V114" i="9" s="1"/>
  <c r="T115" i="9"/>
  <c r="V115" i="9" s="1"/>
  <c r="P120" i="9"/>
  <c r="AB120" i="9" s="1"/>
  <c r="T123" i="9"/>
  <c r="V123" i="9" s="1"/>
  <c r="H124" i="9"/>
  <c r="J124" i="9" s="1"/>
  <c r="L124" i="9" s="1"/>
  <c r="T130" i="9"/>
  <c r="T131" i="9"/>
  <c r="V131" i="9" s="1"/>
  <c r="H132" i="9"/>
  <c r="J132" i="9" s="1"/>
  <c r="L132" i="9" s="1"/>
  <c r="P136" i="9"/>
  <c r="AB136" i="9" s="1"/>
  <c r="T138" i="9"/>
  <c r="V138" i="9" s="1"/>
  <c r="T139" i="9"/>
  <c r="V139" i="9" s="1"/>
  <c r="P144" i="9"/>
  <c r="AB144" i="9" s="1"/>
  <c r="T147" i="9"/>
  <c r="V147" i="9" s="1"/>
  <c r="H148" i="9"/>
  <c r="J148" i="9" s="1"/>
  <c r="L148" i="9" s="1"/>
  <c r="T155" i="9"/>
  <c r="V155" i="9" s="1"/>
  <c r="H156" i="9"/>
  <c r="J156" i="9" s="1"/>
  <c r="L156" i="9" s="1"/>
  <c r="T156" i="9"/>
  <c r="V156" i="9" s="1"/>
  <c r="P160" i="9"/>
  <c r="AB160" i="9" s="1"/>
  <c r="T163" i="9"/>
  <c r="V163" i="9" s="1"/>
  <c r="J164" i="9"/>
  <c r="L164" i="9" s="1"/>
  <c r="T166" i="9"/>
  <c r="V166" i="9" s="1"/>
  <c r="J167" i="9"/>
  <c r="L167" i="9" s="1"/>
  <c r="T174" i="9"/>
  <c r="P178" i="9"/>
  <c r="AB178" i="9" s="1"/>
  <c r="P182" i="9"/>
  <c r="AB182" i="9" s="1"/>
  <c r="I185" i="9"/>
  <c r="T187" i="9"/>
  <c r="T194" i="9"/>
  <c r="V194" i="9" s="1"/>
  <c r="P199" i="9"/>
  <c r="AB199" i="9" s="1"/>
  <c r="T200" i="9"/>
  <c r="T206" i="9"/>
  <c r="V206" i="9" s="1"/>
  <c r="T207" i="9"/>
  <c r="V207" i="9" s="1"/>
  <c r="P210" i="9"/>
  <c r="AB210" i="9" s="1"/>
  <c r="J216" i="9"/>
  <c r="L216" i="9" s="1"/>
  <c r="H225" i="9"/>
  <c r="J225" i="9" s="1"/>
  <c r="L225" i="9" s="1"/>
  <c r="J228" i="9"/>
  <c r="L228" i="9" s="1"/>
  <c r="P229" i="9"/>
  <c r="AB229" i="9" s="1"/>
  <c r="T230" i="9"/>
  <c r="V230" i="9" s="1"/>
  <c r="T237" i="9"/>
  <c r="V237" i="9" s="1"/>
  <c r="P240" i="9"/>
  <c r="AB240" i="9" s="1"/>
  <c r="T244" i="9"/>
  <c r="V244" i="9" s="1"/>
  <c r="J246" i="9"/>
  <c r="L246" i="9" s="1"/>
  <c r="T249" i="9"/>
  <c r="V249" i="9" s="1"/>
  <c r="T251" i="9"/>
  <c r="V251" i="9" s="1"/>
  <c r="T252" i="9"/>
  <c r="V252" i="9" s="1"/>
  <c r="T255" i="9"/>
  <c r="V255" i="9" s="1"/>
  <c r="T257" i="9"/>
  <c r="V257" i="9" s="1"/>
  <c r="I262" i="9"/>
  <c r="J262" i="9" s="1"/>
  <c r="L262" i="9" s="1"/>
  <c r="P264" i="9"/>
  <c r="AB264" i="9" s="1"/>
  <c r="T265" i="9"/>
  <c r="V265" i="9" s="1"/>
  <c r="T267" i="9"/>
  <c r="V267" i="9" s="1"/>
  <c r="P268" i="9"/>
  <c r="AB268" i="9" s="1"/>
  <c r="I275" i="9"/>
  <c r="J275" i="9" s="1"/>
  <c r="L275" i="9" s="1"/>
  <c r="T276" i="9"/>
  <c r="V276" i="9" s="1"/>
  <c r="J277" i="9"/>
  <c r="L277" i="9" s="1"/>
  <c r="T277" i="9"/>
  <c r="V277" i="9" s="1"/>
  <c r="P279" i="9"/>
  <c r="AB279" i="9" s="1"/>
  <c r="T283" i="9"/>
  <c r="V283" i="9" s="1"/>
  <c r="T285" i="9"/>
  <c r="V285" i="9" s="1"/>
  <c r="T287" i="9"/>
  <c r="V287" i="9" s="1"/>
  <c r="J290" i="9"/>
  <c r="L290" i="9" s="1"/>
  <c r="T290" i="9"/>
  <c r="V290" i="9" s="1"/>
  <c r="P293" i="9"/>
  <c r="AB293" i="9" s="1"/>
  <c r="T296" i="9"/>
  <c r="V296" i="9" s="1"/>
  <c r="V297" i="9"/>
  <c r="I299" i="9"/>
  <c r="P299" i="9"/>
  <c r="AB299" i="9" s="1"/>
  <c r="V302" i="9"/>
  <c r="T305" i="9"/>
  <c r="V305" i="9" s="1"/>
  <c r="J306" i="9"/>
  <c r="L306" i="9" s="1"/>
  <c r="V311" i="9"/>
  <c r="V329" i="9"/>
  <c r="J345" i="9"/>
  <c r="L345" i="9" s="1"/>
  <c r="T12" i="9"/>
  <c r="V12" i="9" s="1"/>
  <c r="I24" i="9"/>
  <c r="J24" i="9" s="1"/>
  <c r="L24" i="9" s="1"/>
  <c r="T24" i="9"/>
  <c r="V24" i="9" s="1"/>
  <c r="T25" i="9"/>
  <c r="V25" i="9" s="1"/>
  <c r="L27" i="9"/>
  <c r="H33" i="9"/>
  <c r="J33" i="9" s="1"/>
  <c r="L33" i="9" s="1"/>
  <c r="P34" i="9"/>
  <c r="AB34" i="9" s="1"/>
  <c r="T36" i="9"/>
  <c r="V36" i="9" s="1"/>
  <c r="P38" i="9"/>
  <c r="AB38" i="9" s="1"/>
  <c r="J39" i="9"/>
  <c r="L39" i="9" s="1"/>
  <c r="P44" i="9"/>
  <c r="AB44" i="9" s="1"/>
  <c r="J45" i="9"/>
  <c r="L45" i="9" s="1"/>
  <c r="P49" i="9"/>
  <c r="AB49" i="9" s="1"/>
  <c r="T50" i="9"/>
  <c r="V50" i="9" s="1"/>
  <c r="I51" i="9"/>
  <c r="J51" i="9" s="1"/>
  <c r="L51" i="9" s="1"/>
  <c r="T64" i="9"/>
  <c r="V64" i="9" s="1"/>
  <c r="J68" i="9"/>
  <c r="L68" i="9" s="1"/>
  <c r="J72" i="9"/>
  <c r="L72" i="9" s="1"/>
  <c r="J73" i="9"/>
  <c r="L73" i="9" s="1"/>
  <c r="P73" i="9"/>
  <c r="AB73" i="9" s="1"/>
  <c r="H75" i="9"/>
  <c r="J75" i="9" s="1"/>
  <c r="L75" i="9" s="1"/>
  <c r="H77" i="9"/>
  <c r="J77" i="9" s="1"/>
  <c r="L77" i="9" s="1"/>
  <c r="H88" i="9"/>
  <c r="J88" i="9" s="1"/>
  <c r="L88" i="9" s="1"/>
  <c r="H90" i="9"/>
  <c r="J90" i="9" s="1"/>
  <c r="L90" i="9" s="1"/>
  <c r="H92" i="9"/>
  <c r="J92" i="9" s="1"/>
  <c r="L92" i="9" s="1"/>
  <c r="H94" i="9"/>
  <c r="J94" i="9" s="1"/>
  <c r="L94" i="9" s="1"/>
  <c r="J97" i="9"/>
  <c r="L97" i="9" s="1"/>
  <c r="P98" i="9"/>
  <c r="AB98" i="9" s="1"/>
  <c r="P101" i="9"/>
  <c r="AB101" i="9" s="1"/>
  <c r="T103" i="9"/>
  <c r="V103" i="9" s="1"/>
  <c r="T105" i="9"/>
  <c r="T107" i="9"/>
  <c r="P108" i="9"/>
  <c r="AB108" i="9" s="1"/>
  <c r="T111" i="9"/>
  <c r="V111" i="9" s="1"/>
  <c r="T118" i="9"/>
  <c r="T119" i="9"/>
  <c r="V119" i="9" s="1"/>
  <c r="T126" i="9"/>
  <c r="V126" i="9" s="1"/>
  <c r="T127" i="9"/>
  <c r="V127" i="9" s="1"/>
  <c r="T135" i="9"/>
  <c r="V135" i="9" s="1"/>
  <c r="T142" i="9"/>
  <c r="T143" i="9"/>
  <c r="V143" i="9" s="1"/>
  <c r="T150" i="9"/>
  <c r="V150" i="9" s="1"/>
  <c r="T151" i="9"/>
  <c r="V151" i="9" s="1"/>
  <c r="T159" i="9"/>
  <c r="V159" i="9" s="1"/>
  <c r="T160" i="9"/>
  <c r="H165" i="9"/>
  <c r="J165" i="9" s="1"/>
  <c r="L165" i="9" s="1"/>
  <c r="T167" i="9"/>
  <c r="T177" i="9"/>
  <c r="V177" i="9" s="1"/>
  <c r="J182" i="9"/>
  <c r="L182" i="9" s="1"/>
  <c r="T182" i="9"/>
  <c r="V182" i="9" s="1"/>
  <c r="T185" i="9"/>
  <c r="V185" i="9" s="1"/>
  <c r="T190" i="9"/>
  <c r="T192" i="9"/>
  <c r="J194" i="9"/>
  <c r="L194" i="9" s="1"/>
  <c r="J195" i="9"/>
  <c r="J196" i="9"/>
  <c r="L196" i="9" s="1"/>
  <c r="P196" i="9"/>
  <c r="AB196" i="9" s="1"/>
  <c r="J199" i="9"/>
  <c r="L199" i="9" s="1"/>
  <c r="P202" i="9"/>
  <c r="AB202" i="9" s="1"/>
  <c r="T203" i="9"/>
  <c r="V203" i="9" s="1"/>
  <c r="T205" i="9"/>
  <c r="V205" i="9" s="1"/>
  <c r="J207" i="9"/>
  <c r="L207" i="9" s="1"/>
  <c r="T215" i="9"/>
  <c r="T216" i="9"/>
  <c r="V216" i="9" s="1"/>
  <c r="T218" i="9"/>
  <c r="V218" i="9" s="1"/>
  <c r="T222" i="9"/>
  <c r="V222" i="9" s="1"/>
  <c r="H226" i="9"/>
  <c r="J226" i="9" s="1"/>
  <c r="L226" i="9" s="1"/>
  <c r="J229" i="9"/>
  <c r="L229" i="9" s="1"/>
  <c r="I234" i="9"/>
  <c r="J234" i="9" s="1"/>
  <c r="L234" i="9" s="1"/>
  <c r="L236" i="9"/>
  <c r="J238" i="9"/>
  <c r="L238" i="9" s="1"/>
  <c r="T241" i="9"/>
  <c r="V241" i="9" s="1"/>
  <c r="J242" i="9"/>
  <c r="L242" i="9" s="1"/>
  <c r="T242" i="9"/>
  <c r="V242" i="9" s="1"/>
  <c r="P249" i="9"/>
  <c r="AB249" i="9" s="1"/>
  <c r="T250" i="9"/>
  <c r="V250" i="9" s="1"/>
  <c r="P252" i="9"/>
  <c r="AB252" i="9" s="1"/>
  <c r="T253" i="9"/>
  <c r="V253" i="9" s="1"/>
  <c r="P255" i="9"/>
  <c r="AB255" i="9" s="1"/>
  <c r="P257" i="9"/>
  <c r="AB257" i="9" s="1"/>
  <c r="J260" i="9"/>
  <c r="L260" i="9" s="1"/>
  <c r="T261" i="9"/>
  <c r="V261" i="9" s="1"/>
  <c r="T266" i="9"/>
  <c r="V266" i="9" s="1"/>
  <c r="J268" i="9"/>
  <c r="L268" i="9" s="1"/>
  <c r="I269" i="9"/>
  <c r="J269" i="9" s="1"/>
  <c r="L269" i="9" s="1"/>
  <c r="P272" i="9"/>
  <c r="AB272" i="9" s="1"/>
  <c r="P276" i="9"/>
  <c r="AB276" i="9" s="1"/>
  <c r="P278" i="9"/>
  <c r="AB278" i="9" s="1"/>
  <c r="L291" i="9"/>
  <c r="T293" i="9"/>
  <c r="V293" i="9" s="1"/>
  <c r="T294" i="9"/>
  <c r="V294" i="9" s="1"/>
  <c r="L298" i="9"/>
  <c r="T300" i="9"/>
  <c r="V300" i="9" s="1"/>
  <c r="L307" i="9"/>
  <c r="T309" i="9"/>
  <c r="V309" i="9" s="1"/>
  <c r="J310" i="9"/>
  <c r="L310" i="9" s="1"/>
  <c r="V313" i="9"/>
  <c r="P315" i="9"/>
  <c r="AB315" i="9" s="1"/>
  <c r="T316" i="9"/>
  <c r="V316" i="9" s="1"/>
  <c r="P322" i="9"/>
  <c r="AB322" i="9" s="1"/>
  <c r="V322" i="9"/>
  <c r="I328" i="9"/>
  <c r="J328" i="9" s="1"/>
  <c r="L328" i="9" s="1"/>
  <c r="P328" i="9"/>
  <c r="AB328" i="9" s="1"/>
  <c r="T334" i="9"/>
  <c r="V334" i="9" s="1"/>
  <c r="P335" i="9"/>
  <c r="AB335" i="9" s="1"/>
  <c r="T336" i="9"/>
  <c r="V336" i="9" s="1"/>
  <c r="P342" i="9"/>
  <c r="AB342" i="9" s="1"/>
  <c r="J21" i="9"/>
  <c r="L21" i="9" s="1"/>
  <c r="V27" i="9"/>
  <c r="J29" i="9"/>
  <c r="L29" i="9" s="1"/>
  <c r="J36" i="9"/>
  <c r="L36" i="9" s="1"/>
  <c r="J44" i="9"/>
  <c r="L44" i="9" s="1"/>
  <c r="H53" i="9"/>
  <c r="J53" i="9" s="1"/>
  <c r="L53" i="9" s="1"/>
  <c r="V53" i="9"/>
  <c r="P54" i="9"/>
  <c r="AB54" i="9" s="1"/>
  <c r="H56" i="9"/>
  <c r="J56" i="9" s="1"/>
  <c r="L56" i="9" s="1"/>
  <c r="P57" i="9"/>
  <c r="AB57" i="9" s="1"/>
  <c r="L79" i="9"/>
  <c r="L81" i="9"/>
  <c r="L85" i="9"/>
  <c r="V98" i="9"/>
  <c r="P104" i="9"/>
  <c r="AB104" i="9" s="1"/>
  <c r="J105" i="9"/>
  <c r="V108" i="9"/>
  <c r="V117" i="9"/>
  <c r="V125" i="9"/>
  <c r="V132" i="9"/>
  <c r="V141" i="9"/>
  <c r="V149" i="9"/>
  <c r="V165" i="9"/>
  <c r="V171" i="9"/>
  <c r="V184" i="9"/>
  <c r="P187" i="9"/>
  <c r="AB187" i="9" s="1"/>
  <c r="J188" i="9"/>
  <c r="L188" i="9" s="1"/>
  <c r="P191" i="9"/>
  <c r="AB191" i="9" s="1"/>
  <c r="J205" i="9"/>
  <c r="L205" i="9" s="1"/>
  <c r="V213" i="9"/>
  <c r="P217" i="9"/>
  <c r="AB217" i="9" s="1"/>
  <c r="V231" i="9"/>
  <c r="I241" i="9"/>
  <c r="J241" i="9" s="1"/>
  <c r="L241" i="9" s="1"/>
  <c r="J250" i="9"/>
  <c r="L250" i="9" s="1"/>
  <c r="J253" i="9"/>
  <c r="L253" i="9" s="1"/>
  <c r="V256" i="9"/>
  <c r="V258" i="9"/>
  <c r="P265" i="9"/>
  <c r="AB265" i="9" s="1"/>
  <c r="J266" i="9"/>
  <c r="L266" i="9" s="1"/>
  <c r="V269" i="9"/>
  <c r="V275" i="9"/>
  <c r="J278" i="9"/>
  <c r="L278" i="9" s="1"/>
  <c r="I280" i="9"/>
  <c r="J280" i="9" s="1"/>
  <c r="L280" i="9" s="1"/>
  <c r="J293" i="9"/>
  <c r="L293" i="9" s="1"/>
  <c r="I294" i="9"/>
  <c r="J294" i="9" s="1"/>
  <c r="L294" i="9" s="1"/>
  <c r="J303" i="9"/>
  <c r="L303" i="9" s="1"/>
  <c r="J312" i="9"/>
  <c r="L312" i="9" s="1"/>
  <c r="J322" i="9"/>
  <c r="L322" i="9" s="1"/>
  <c r="V331" i="9"/>
  <c r="J342" i="9"/>
  <c r="L342" i="9" s="1"/>
  <c r="J366" i="9"/>
  <c r="L366" i="9" s="1"/>
  <c r="J555" i="9"/>
  <c r="L555" i="9" s="1"/>
  <c r="J558" i="9"/>
  <c r="L558" i="9" s="1"/>
  <c r="J589" i="9"/>
  <c r="L589" i="9" s="1"/>
  <c r="J714" i="9"/>
  <c r="L714" i="9" s="1"/>
  <c r="J717" i="9"/>
  <c r="L717" i="9" s="1"/>
  <c r="J748" i="9"/>
  <c r="L748" i="9" s="1"/>
  <c r="P852" i="9"/>
  <c r="AB852" i="9" s="1"/>
  <c r="H852" i="9"/>
  <c r="T303" i="9"/>
  <c r="V303" i="9" s="1"/>
  <c r="T306" i="9"/>
  <c r="V306" i="9" s="1"/>
  <c r="T312" i="9"/>
  <c r="V312" i="9" s="1"/>
  <c r="T315" i="9"/>
  <c r="V315" i="9" s="1"/>
  <c r="L316" i="9"/>
  <c r="T320" i="9"/>
  <c r="V320" i="9" s="1"/>
  <c r="T335" i="9"/>
  <c r="V335" i="9" s="1"/>
  <c r="L336" i="9"/>
  <c r="T340" i="9"/>
  <c r="V340" i="9" s="1"/>
  <c r="T342" i="9"/>
  <c r="V342" i="9" s="1"/>
  <c r="T345" i="9"/>
  <c r="V345" i="9" s="1"/>
  <c r="J346" i="9"/>
  <c r="L346" i="9" s="1"/>
  <c r="T350" i="9"/>
  <c r="V350" i="9" s="1"/>
  <c r="T360" i="9"/>
  <c r="V360" i="9" s="1"/>
  <c r="V368" i="9"/>
  <c r="I374" i="9"/>
  <c r="J374" i="9" s="1"/>
  <c r="L374" i="9" s="1"/>
  <c r="T379" i="9"/>
  <c r="V379" i="9" s="1"/>
  <c r="I382" i="9"/>
  <c r="J382" i="9" s="1"/>
  <c r="L382" i="9" s="1"/>
  <c r="V393" i="9"/>
  <c r="P399" i="9"/>
  <c r="AB399" i="9" s="1"/>
  <c r="J400" i="9"/>
  <c r="L400" i="9" s="1"/>
  <c r="T404" i="9"/>
  <c r="V404" i="9" s="1"/>
  <c r="T405" i="9"/>
  <c r="V405" i="9" s="1"/>
  <c r="T406" i="9"/>
  <c r="V406" i="9" s="1"/>
  <c r="T416" i="9"/>
  <c r="V416" i="9" s="1"/>
  <c r="T417" i="9"/>
  <c r="V417" i="9" s="1"/>
  <c r="T418" i="9"/>
  <c r="V418" i="9" s="1"/>
  <c r="J422" i="9"/>
  <c r="L422" i="9" s="1"/>
  <c r="P422" i="9"/>
  <c r="AB422" i="9" s="1"/>
  <c r="J424" i="9"/>
  <c r="L424" i="9" s="1"/>
  <c r="P424" i="9"/>
  <c r="AB424" i="9" s="1"/>
  <c r="J425" i="9"/>
  <c r="L425" i="9" s="1"/>
  <c r="I431" i="9"/>
  <c r="J431" i="9" s="1"/>
  <c r="L431" i="9" s="1"/>
  <c r="I433" i="9"/>
  <c r="J433" i="9" s="1"/>
  <c r="L433" i="9" s="1"/>
  <c r="P438" i="9"/>
  <c r="AB438" i="9" s="1"/>
  <c r="T440" i="9"/>
  <c r="V440" i="9" s="1"/>
  <c r="I443" i="9"/>
  <c r="J443" i="9" s="1"/>
  <c r="L443" i="9" s="1"/>
  <c r="P444" i="9"/>
  <c r="AB444" i="9" s="1"/>
  <c r="I450" i="9"/>
  <c r="J450" i="9" s="1"/>
  <c r="L450" i="9" s="1"/>
  <c r="J453" i="9"/>
  <c r="L453" i="9" s="1"/>
  <c r="P453" i="9"/>
  <c r="AB453" i="9" s="1"/>
  <c r="T458" i="9"/>
  <c r="V458" i="9" s="1"/>
  <c r="T460" i="9"/>
  <c r="V460" i="9" s="1"/>
  <c r="T471" i="9"/>
  <c r="V471" i="9" s="1"/>
  <c r="T480" i="9"/>
  <c r="V480" i="9" s="1"/>
  <c r="I499" i="9"/>
  <c r="J499" i="9" s="1"/>
  <c r="L499" i="9" s="1"/>
  <c r="T509" i="9"/>
  <c r="V509" i="9" s="1"/>
  <c r="T515" i="9"/>
  <c r="V515" i="9" s="1"/>
  <c r="T517" i="9"/>
  <c r="T519" i="9"/>
  <c r="V519" i="9" s="1"/>
  <c r="H522" i="9"/>
  <c r="T525" i="9"/>
  <c r="V525" i="9" s="1"/>
  <c r="T527" i="9"/>
  <c r="V527" i="9" s="1"/>
  <c r="T529" i="9"/>
  <c r="V529" i="9" s="1"/>
  <c r="H544" i="9"/>
  <c r="J544" i="9" s="1"/>
  <c r="L544" i="9" s="1"/>
  <c r="H550" i="9"/>
  <c r="J550" i="9" s="1"/>
  <c r="L550" i="9" s="1"/>
  <c r="T563" i="9"/>
  <c r="V563" i="9" s="1"/>
  <c r="T568" i="9"/>
  <c r="V568" i="9" s="1"/>
  <c r="H573" i="9"/>
  <c r="T577" i="9"/>
  <c r="V577" i="9" s="1"/>
  <c r="I580" i="9"/>
  <c r="J580" i="9" s="1"/>
  <c r="L580" i="9" s="1"/>
  <c r="V583" i="9"/>
  <c r="P586" i="9"/>
  <c r="AB586" i="9" s="1"/>
  <c r="T588" i="9"/>
  <c r="V588" i="9" s="1"/>
  <c r="V593" i="9"/>
  <c r="V604" i="9"/>
  <c r="P606" i="9"/>
  <c r="AB606" i="9" s="1"/>
  <c r="V610" i="9"/>
  <c r="H612" i="9"/>
  <c r="J612" i="9" s="1"/>
  <c r="L612" i="9" s="1"/>
  <c r="V616" i="9"/>
  <c r="H618" i="9"/>
  <c r="J618" i="9" s="1"/>
  <c r="L618" i="9" s="1"/>
  <c r="V622" i="9"/>
  <c r="V629" i="9"/>
  <c r="P630" i="9"/>
  <c r="AB630" i="9" s="1"/>
  <c r="J634" i="9"/>
  <c r="L634" i="9" s="1"/>
  <c r="V637" i="9"/>
  <c r="P640" i="9"/>
  <c r="AB640" i="9" s="1"/>
  <c r="V647" i="9"/>
  <c r="T652" i="9"/>
  <c r="V652" i="9" s="1"/>
  <c r="P653" i="9"/>
  <c r="AB653" i="9" s="1"/>
  <c r="T655" i="9"/>
  <c r="V655" i="9" s="1"/>
  <c r="T659" i="9"/>
  <c r="V659" i="9" s="1"/>
  <c r="H672" i="9"/>
  <c r="J672" i="9" s="1"/>
  <c r="L672" i="9" s="1"/>
  <c r="H675" i="9"/>
  <c r="J675" i="9" s="1"/>
  <c r="L675" i="9" s="1"/>
  <c r="H679" i="9"/>
  <c r="J679" i="9" s="1"/>
  <c r="L679" i="9" s="1"/>
  <c r="P687" i="9"/>
  <c r="AB687" i="9" s="1"/>
  <c r="T690" i="9"/>
  <c r="V690" i="9" s="1"/>
  <c r="P691" i="9"/>
  <c r="AB691" i="9" s="1"/>
  <c r="T693" i="9"/>
  <c r="V693" i="9" s="1"/>
  <c r="T698" i="9"/>
  <c r="V698" i="9" s="1"/>
  <c r="T700" i="9"/>
  <c r="V700" i="9" s="1"/>
  <c r="T702" i="9"/>
  <c r="V702" i="9" s="1"/>
  <c r="H706" i="9"/>
  <c r="P718" i="9"/>
  <c r="AB718" i="9" s="1"/>
  <c r="H721" i="9"/>
  <c r="J721" i="9" s="1"/>
  <c r="L721" i="9" s="1"/>
  <c r="P722" i="9"/>
  <c r="AB722" i="9" s="1"/>
  <c r="T724" i="9"/>
  <c r="V724" i="9" s="1"/>
  <c r="T727" i="9"/>
  <c r="V727" i="9" s="1"/>
  <c r="H736" i="9"/>
  <c r="J736" i="9" s="1"/>
  <c r="L736" i="9" s="1"/>
  <c r="P738" i="9"/>
  <c r="AB738" i="9" s="1"/>
  <c r="T740" i="9"/>
  <c r="V740" i="9" s="1"/>
  <c r="H745" i="9"/>
  <c r="J745" i="9" s="1"/>
  <c r="L745" i="9" s="1"/>
  <c r="H751" i="9"/>
  <c r="T756" i="9"/>
  <c r="V756" i="9" s="1"/>
  <c r="V759" i="9"/>
  <c r="P766" i="9"/>
  <c r="AB766" i="9" s="1"/>
  <c r="H773" i="9"/>
  <c r="P775" i="9"/>
  <c r="AB775" i="9" s="1"/>
  <c r="P790" i="9"/>
  <c r="AB790" i="9" s="1"/>
  <c r="T791" i="9"/>
  <c r="V791" i="9" s="1"/>
  <c r="T792" i="9"/>
  <c r="V792" i="9" s="1"/>
  <c r="I793" i="9"/>
  <c r="J793" i="9" s="1"/>
  <c r="L793" i="9" s="1"/>
  <c r="T798" i="9"/>
  <c r="V798" i="9" s="1"/>
  <c r="H799" i="9"/>
  <c r="J799" i="9" s="1"/>
  <c r="L799" i="9" s="1"/>
  <c r="H805" i="9"/>
  <c r="J805" i="9" s="1"/>
  <c r="L805" i="9" s="1"/>
  <c r="H808" i="9"/>
  <c r="J808" i="9" s="1"/>
  <c r="L808" i="9" s="1"/>
  <c r="H813" i="9"/>
  <c r="J813" i="9" s="1"/>
  <c r="L813" i="9" s="1"/>
  <c r="J823" i="9"/>
  <c r="L823" i="9" s="1"/>
  <c r="T823" i="9"/>
  <c r="V823" i="9" s="1"/>
  <c r="T827" i="9"/>
  <c r="V827" i="9" s="1"/>
  <c r="P828" i="9"/>
  <c r="AB828" i="9" s="1"/>
  <c r="P856" i="9"/>
  <c r="AB856" i="9" s="1"/>
  <c r="L860" i="9"/>
  <c r="P864" i="9"/>
  <c r="AB864" i="9" s="1"/>
  <c r="H864" i="9"/>
  <c r="J864" i="9" s="1"/>
  <c r="L864" i="9" s="1"/>
  <c r="H881" i="9"/>
  <c r="J881" i="9" s="1"/>
  <c r="L881" i="9" s="1"/>
  <c r="P881" i="9"/>
  <c r="AB881" i="9" s="1"/>
  <c r="H887" i="9"/>
  <c r="J887" i="9" s="1"/>
  <c r="L887" i="9" s="1"/>
  <c r="P887" i="9"/>
  <c r="AB887" i="9" s="1"/>
  <c r="L894" i="9"/>
  <c r="P910" i="9"/>
  <c r="AB910" i="9" s="1"/>
  <c r="H910" i="9"/>
  <c r="J910" i="9" s="1"/>
  <c r="L910" i="9" s="1"/>
  <c r="J304" i="9"/>
  <c r="L304" i="9" s="1"/>
  <c r="T307" i="9"/>
  <c r="V307" i="9" s="1"/>
  <c r="V319" i="9"/>
  <c r="J326" i="9"/>
  <c r="L326" i="9" s="1"/>
  <c r="T328" i="9"/>
  <c r="V328" i="9" s="1"/>
  <c r="V339" i="9"/>
  <c r="J364" i="9"/>
  <c r="L364" i="9" s="1"/>
  <c r="L372" i="9"/>
  <c r="P373" i="9"/>
  <c r="AB373" i="9" s="1"/>
  <c r="T377" i="9"/>
  <c r="V377" i="9" s="1"/>
  <c r="J379" i="9"/>
  <c r="L379" i="9" s="1"/>
  <c r="T385" i="9"/>
  <c r="V385" i="9" s="1"/>
  <c r="I388" i="9"/>
  <c r="J388" i="9" s="1"/>
  <c r="T391" i="9"/>
  <c r="V391" i="9" s="1"/>
  <c r="I394" i="9"/>
  <c r="J394" i="9" s="1"/>
  <c r="L394" i="9" s="1"/>
  <c r="P395" i="9"/>
  <c r="AB395" i="9" s="1"/>
  <c r="J396" i="9"/>
  <c r="L396" i="9" s="1"/>
  <c r="T398" i="9"/>
  <c r="V398" i="9" s="1"/>
  <c r="T399" i="9"/>
  <c r="V399" i="9" s="1"/>
  <c r="P401" i="9"/>
  <c r="AB401" i="9" s="1"/>
  <c r="I403" i="9"/>
  <c r="J403" i="9" s="1"/>
  <c r="L403" i="9" s="1"/>
  <c r="I405" i="9"/>
  <c r="J405" i="9" s="1"/>
  <c r="L405" i="9" s="1"/>
  <c r="T408" i="9"/>
  <c r="V408" i="9" s="1"/>
  <c r="T409" i="9"/>
  <c r="V409" i="9" s="1"/>
  <c r="T410" i="9"/>
  <c r="V410" i="9" s="1"/>
  <c r="I417" i="9"/>
  <c r="J417" i="9" s="1"/>
  <c r="L417" i="9" s="1"/>
  <c r="T422" i="9"/>
  <c r="V422" i="9" s="1"/>
  <c r="J423" i="9"/>
  <c r="L423" i="9" s="1"/>
  <c r="T424" i="9"/>
  <c r="V424" i="9" s="1"/>
  <c r="P427" i="9"/>
  <c r="AB427" i="9" s="1"/>
  <c r="J437" i="9"/>
  <c r="L437" i="9" s="1"/>
  <c r="T438" i="9"/>
  <c r="V438" i="9" s="1"/>
  <c r="V443" i="9"/>
  <c r="J444" i="9"/>
  <c r="L444" i="9" s="1"/>
  <c r="T444" i="9"/>
  <c r="V444" i="9" s="1"/>
  <c r="T453" i="9"/>
  <c r="V453" i="9" s="1"/>
  <c r="J455" i="9"/>
  <c r="L455" i="9" s="1"/>
  <c r="V461" i="9"/>
  <c r="P468" i="9"/>
  <c r="AB468" i="9" s="1"/>
  <c r="J473" i="9"/>
  <c r="L473" i="9" s="1"/>
  <c r="T482" i="9"/>
  <c r="V482" i="9" s="1"/>
  <c r="T483" i="9"/>
  <c r="V483" i="9" s="1"/>
  <c r="T484" i="9"/>
  <c r="V484" i="9" s="1"/>
  <c r="T485" i="9"/>
  <c r="V485" i="9" s="1"/>
  <c r="T487" i="9"/>
  <c r="V487" i="9" s="1"/>
  <c r="T488" i="9"/>
  <c r="V488" i="9" s="1"/>
  <c r="T489" i="9"/>
  <c r="V489" i="9" s="1"/>
  <c r="T491" i="9"/>
  <c r="V491" i="9" s="1"/>
  <c r="T492" i="9"/>
  <c r="V492" i="9" s="1"/>
  <c r="T493" i="9"/>
  <c r="V493" i="9" s="1"/>
  <c r="T496" i="9"/>
  <c r="V496" i="9" s="1"/>
  <c r="J505" i="9"/>
  <c r="L505" i="9" s="1"/>
  <c r="J506" i="9"/>
  <c r="L506" i="9" s="1"/>
  <c r="T507" i="9"/>
  <c r="V507" i="9" s="1"/>
  <c r="I509" i="9"/>
  <c r="J509" i="9" s="1"/>
  <c r="L509" i="9" s="1"/>
  <c r="V517" i="9"/>
  <c r="P525" i="9"/>
  <c r="AB525" i="9" s="1"/>
  <c r="J541" i="9"/>
  <c r="L541" i="9" s="1"/>
  <c r="T544" i="9"/>
  <c r="V544" i="9" s="1"/>
  <c r="J546" i="9"/>
  <c r="L546" i="9" s="1"/>
  <c r="T555" i="9"/>
  <c r="V555" i="9" s="1"/>
  <c r="T558" i="9"/>
  <c r="V558" i="9" s="1"/>
  <c r="H562" i="9"/>
  <c r="J562" i="9" s="1"/>
  <c r="L562" i="9" s="1"/>
  <c r="P569" i="9"/>
  <c r="AB569" i="9" s="1"/>
  <c r="T586" i="9"/>
  <c r="V586" i="9" s="1"/>
  <c r="P589" i="9"/>
  <c r="AB589" i="9" s="1"/>
  <c r="T591" i="9"/>
  <c r="V591" i="9" s="1"/>
  <c r="P602" i="9"/>
  <c r="AB602" i="9" s="1"/>
  <c r="T606" i="9"/>
  <c r="V606" i="9" s="1"/>
  <c r="T612" i="9"/>
  <c r="V612" i="9" s="1"/>
  <c r="H614" i="9"/>
  <c r="J614" i="9" s="1"/>
  <c r="L614" i="9" s="1"/>
  <c r="T618" i="9"/>
  <c r="V618" i="9" s="1"/>
  <c r="H620" i="9"/>
  <c r="J620" i="9" s="1"/>
  <c r="L620" i="9" s="1"/>
  <c r="T623" i="9"/>
  <c r="V623" i="9" s="1"/>
  <c r="T624" i="9"/>
  <c r="V624" i="9" s="1"/>
  <c r="T627" i="9"/>
  <c r="V627" i="9" s="1"/>
  <c r="T633" i="9"/>
  <c r="V633" i="9" s="1"/>
  <c r="P635" i="9"/>
  <c r="AB635" i="9" s="1"/>
  <c r="J637" i="9"/>
  <c r="L637" i="9" s="1"/>
  <c r="T640" i="9"/>
  <c r="V640" i="9" s="1"/>
  <c r="P645" i="9"/>
  <c r="AB645" i="9" s="1"/>
  <c r="J647" i="9"/>
  <c r="L647" i="9" s="1"/>
  <c r="J662" i="9"/>
  <c r="L662" i="9" s="1"/>
  <c r="J683" i="9"/>
  <c r="L683" i="9" s="1"/>
  <c r="T686" i="9"/>
  <c r="V686" i="9" s="1"/>
  <c r="T687" i="9"/>
  <c r="V687" i="9" s="1"/>
  <c r="J696" i="9"/>
  <c r="L696" i="9" s="1"/>
  <c r="T706" i="9"/>
  <c r="V706" i="9" s="1"/>
  <c r="J709" i="9"/>
  <c r="L709" i="9" s="1"/>
  <c r="J711" i="9"/>
  <c r="L711" i="9" s="1"/>
  <c r="T714" i="9"/>
  <c r="V714" i="9" s="1"/>
  <c r="T717" i="9"/>
  <c r="V717" i="9" s="1"/>
  <c r="T721" i="9"/>
  <c r="V721" i="9" s="1"/>
  <c r="T722" i="9"/>
  <c r="V722" i="9" s="1"/>
  <c r="J730" i="9"/>
  <c r="L730" i="9" s="1"/>
  <c r="J733" i="9"/>
  <c r="L733" i="9" s="1"/>
  <c r="T738" i="9"/>
  <c r="V738" i="9" s="1"/>
  <c r="P740" i="9"/>
  <c r="AB740" i="9" s="1"/>
  <c r="P741" i="9"/>
  <c r="AB741" i="9" s="1"/>
  <c r="T748" i="9"/>
  <c r="V748" i="9" s="1"/>
  <c r="J756" i="9"/>
  <c r="L756" i="9" s="1"/>
  <c r="J759" i="9"/>
  <c r="L759" i="9" s="1"/>
  <c r="P762" i="9"/>
  <c r="AB762" i="9" s="1"/>
  <c r="J777" i="9"/>
  <c r="L777" i="9" s="1"/>
  <c r="T780" i="9"/>
  <c r="V780" i="9" s="1"/>
  <c r="P784" i="9"/>
  <c r="AB784" i="9" s="1"/>
  <c r="V795" i="9"/>
  <c r="L802" i="9"/>
  <c r="L811" i="9"/>
  <c r="V824" i="9"/>
  <c r="P825" i="9"/>
  <c r="AB825" i="9" s="1"/>
  <c r="P855" i="9"/>
  <c r="AB855" i="9" s="1"/>
  <c r="H855" i="9"/>
  <c r="H878" i="9"/>
  <c r="J878" i="9" s="1"/>
  <c r="L878" i="9" s="1"/>
  <c r="P878" i="9"/>
  <c r="AB878" i="9" s="1"/>
  <c r="P897" i="9"/>
  <c r="AB897" i="9" s="1"/>
  <c r="H897" i="9"/>
  <c r="J897" i="9" s="1"/>
  <c r="L897" i="9" s="1"/>
  <c r="P900" i="9"/>
  <c r="AB900" i="9" s="1"/>
  <c r="H900" i="9"/>
  <c r="J900" i="9" s="1"/>
  <c r="L900" i="9" s="1"/>
  <c r="V348" i="9"/>
  <c r="V354" i="9"/>
  <c r="V356" i="9"/>
  <c r="L357" i="9"/>
  <c r="J362" i="9"/>
  <c r="L362" i="9" s="1"/>
  <c r="T364" i="9"/>
  <c r="V364" i="9" s="1"/>
  <c r="V367" i="9"/>
  <c r="V372" i="9"/>
  <c r="T373" i="9"/>
  <c r="V373" i="9" s="1"/>
  <c r="T375" i="9"/>
  <c r="V375" i="9" s="1"/>
  <c r="V376" i="9"/>
  <c r="L380" i="9"/>
  <c r="T383" i="9"/>
  <c r="V383" i="9" s="1"/>
  <c r="V384" i="9"/>
  <c r="T389" i="9"/>
  <c r="V389" i="9" s="1"/>
  <c r="V390" i="9"/>
  <c r="V394" i="9"/>
  <c r="T395" i="9"/>
  <c r="V395" i="9" s="1"/>
  <c r="V400" i="9"/>
  <c r="T401" i="9"/>
  <c r="V401" i="9" s="1"/>
  <c r="L409" i="9"/>
  <c r="T428" i="9"/>
  <c r="V428" i="9" s="1"/>
  <c r="T429" i="9"/>
  <c r="V429" i="9" s="1"/>
  <c r="T430" i="9"/>
  <c r="V430" i="9" s="1"/>
  <c r="L435" i="9"/>
  <c r="T435" i="9"/>
  <c r="V435" i="9" s="1"/>
  <c r="T447" i="9"/>
  <c r="V447" i="9" s="1"/>
  <c r="T448" i="9"/>
  <c r="V448" i="9" s="1"/>
  <c r="T449" i="9"/>
  <c r="V449" i="9" s="1"/>
  <c r="T473" i="9"/>
  <c r="V473" i="9" s="1"/>
  <c r="T475" i="9"/>
  <c r="V475" i="9" s="1"/>
  <c r="T500" i="9"/>
  <c r="V500" i="9" s="1"/>
  <c r="L502" i="9"/>
  <c r="T505" i="9"/>
  <c r="V505" i="9" s="1"/>
  <c r="T522" i="9"/>
  <c r="V522" i="9" s="1"/>
  <c r="L524" i="9"/>
  <c r="P532" i="9"/>
  <c r="AB532" i="9" s="1"/>
  <c r="V532" i="9"/>
  <c r="T546" i="9"/>
  <c r="V546" i="9" s="1"/>
  <c r="T550" i="9"/>
  <c r="V550" i="9" s="1"/>
  <c r="V551" i="9"/>
  <c r="V562" i="9"/>
  <c r="P564" i="9"/>
  <c r="AB564" i="9" s="1"/>
  <c r="V564" i="9"/>
  <c r="T569" i="9"/>
  <c r="V569" i="9" s="1"/>
  <c r="T573" i="9"/>
  <c r="V573" i="9" s="1"/>
  <c r="T574" i="9"/>
  <c r="V574" i="9" s="1"/>
  <c r="V578" i="9"/>
  <c r="P584" i="9"/>
  <c r="AB584" i="9" s="1"/>
  <c r="V584" i="9"/>
  <c r="L585" i="9"/>
  <c r="T589" i="9"/>
  <c r="V589" i="9" s="1"/>
  <c r="P591" i="9"/>
  <c r="AB591" i="9" s="1"/>
  <c r="J593" i="9"/>
  <c r="L593" i="9" s="1"/>
  <c r="P599" i="9"/>
  <c r="AB599" i="9" s="1"/>
  <c r="V599" i="9"/>
  <c r="V603" i="9"/>
  <c r="L611" i="9"/>
  <c r="T614" i="9"/>
  <c r="V614" i="9" s="1"/>
  <c r="L617" i="9"/>
  <c r="T620" i="9"/>
  <c r="V620" i="9" s="1"/>
  <c r="P627" i="9"/>
  <c r="AB627" i="9" s="1"/>
  <c r="J629" i="9"/>
  <c r="L629" i="9" s="1"/>
  <c r="P633" i="9"/>
  <c r="AB633" i="9" s="1"/>
  <c r="P648" i="9"/>
  <c r="AB648" i="9" s="1"/>
  <c r="V648" i="9"/>
  <c r="L649" i="9"/>
  <c r="L650" i="9"/>
  <c r="J652" i="9"/>
  <c r="L652" i="9" s="1"/>
  <c r="J655" i="9"/>
  <c r="L655" i="9" s="1"/>
  <c r="J669" i="9"/>
  <c r="L669" i="9" s="1"/>
  <c r="T672" i="9"/>
  <c r="V672" i="9" s="1"/>
  <c r="T675" i="9"/>
  <c r="V675" i="9" s="1"/>
  <c r="T679" i="9"/>
  <c r="V679" i="9" s="1"/>
  <c r="T683" i="9"/>
  <c r="V683" i="9" s="1"/>
  <c r="T684" i="9"/>
  <c r="V684" i="9" s="1"/>
  <c r="J690" i="9"/>
  <c r="L690" i="9" s="1"/>
  <c r="J693" i="9"/>
  <c r="L693" i="9" s="1"/>
  <c r="V707" i="9"/>
  <c r="T708" i="9"/>
  <c r="V708" i="9" s="1"/>
  <c r="T711" i="9"/>
  <c r="V711" i="9" s="1"/>
  <c r="J727" i="9"/>
  <c r="L727" i="9" s="1"/>
  <c r="T736" i="9"/>
  <c r="V736" i="9" s="1"/>
  <c r="J738" i="9"/>
  <c r="L738" i="9" s="1"/>
  <c r="T741" i="9"/>
  <c r="V741" i="9" s="1"/>
  <c r="T745" i="9"/>
  <c r="V745" i="9" s="1"/>
  <c r="T751" i="9"/>
  <c r="V751" i="9" s="1"/>
  <c r="T752" i="9"/>
  <c r="V752" i="9" s="1"/>
  <c r="P757" i="9"/>
  <c r="AB757" i="9" s="1"/>
  <c r="V757" i="9"/>
  <c r="P760" i="9"/>
  <c r="AB760" i="9" s="1"/>
  <c r="V760" i="9"/>
  <c r="T763" i="9"/>
  <c r="V763" i="9" s="1"/>
  <c r="L764" i="9"/>
  <c r="V770" i="9"/>
  <c r="L771" i="9"/>
  <c r="T771" i="9"/>
  <c r="V771" i="9" s="1"/>
  <c r="H800" i="9"/>
  <c r="J800" i="9" s="1"/>
  <c r="L800" i="9" s="1"/>
  <c r="T802" i="9"/>
  <c r="V802" i="9" s="1"/>
  <c r="H804" i="9"/>
  <c r="H809" i="9"/>
  <c r="J809" i="9" s="1"/>
  <c r="L809" i="9" s="1"/>
  <c r="H812" i="9"/>
  <c r="I826" i="9"/>
  <c r="J826" i="9" s="1"/>
  <c r="L826" i="9" s="1"/>
  <c r="V846" i="9"/>
  <c r="H863" i="9"/>
  <c r="P863" i="9"/>
  <c r="AB863" i="9" s="1"/>
  <c r="T864" i="9"/>
  <c r="V864" i="9" s="1"/>
  <c r="V866" i="9"/>
  <c r="I867" i="9"/>
  <c r="T881" i="9"/>
  <c r="V881" i="9" s="1"/>
  <c r="J950" i="9"/>
  <c r="L950" i="9" s="1"/>
  <c r="J1218" i="9"/>
  <c r="L1218" i="9" s="1"/>
  <c r="J875" i="9"/>
  <c r="L875" i="9" s="1"/>
  <c r="P877" i="9"/>
  <c r="AB877" i="9" s="1"/>
  <c r="P879" i="9"/>
  <c r="AB879" i="9" s="1"/>
  <c r="P880" i="9"/>
  <c r="AB880" i="9" s="1"/>
  <c r="T887" i="9"/>
  <c r="V887" i="9" s="1"/>
  <c r="T890" i="9"/>
  <c r="V890" i="9" s="1"/>
  <c r="L891" i="9"/>
  <c r="T897" i="9"/>
  <c r="V897" i="9" s="1"/>
  <c r="V900" i="9"/>
  <c r="T904" i="9"/>
  <c r="V904" i="9" s="1"/>
  <c r="P908" i="9"/>
  <c r="AB908" i="9" s="1"/>
  <c r="L909" i="9"/>
  <c r="V912" i="9"/>
  <c r="T914" i="9"/>
  <c r="V914" i="9" s="1"/>
  <c r="J916" i="9"/>
  <c r="L916" i="9" s="1"/>
  <c r="L920" i="9"/>
  <c r="T920" i="9"/>
  <c r="V920" i="9" s="1"/>
  <c r="P932" i="9"/>
  <c r="AB932" i="9" s="1"/>
  <c r="V932" i="9"/>
  <c r="V934" i="9"/>
  <c r="T939" i="9"/>
  <c r="V940" i="9"/>
  <c r="T942" i="9"/>
  <c r="V942" i="9" s="1"/>
  <c r="P949" i="9"/>
  <c r="AB949" i="9" s="1"/>
  <c r="H953" i="9"/>
  <c r="J953" i="9" s="1"/>
  <c r="L953" i="9" s="1"/>
  <c r="T955" i="9"/>
  <c r="V955" i="9" s="1"/>
  <c r="H956" i="9"/>
  <c r="J956" i="9" s="1"/>
  <c r="L956" i="9" s="1"/>
  <c r="T962" i="9"/>
  <c r="V962" i="9" s="1"/>
  <c r="P964" i="9"/>
  <c r="AB964" i="9" s="1"/>
  <c r="L965" i="9"/>
  <c r="T972" i="9"/>
  <c r="V972" i="9" s="1"/>
  <c r="J976" i="9"/>
  <c r="L976" i="9" s="1"/>
  <c r="J980" i="9"/>
  <c r="L980" i="9" s="1"/>
  <c r="P983" i="9"/>
  <c r="AB983" i="9" s="1"/>
  <c r="L984" i="9"/>
  <c r="V986" i="9"/>
  <c r="J987" i="9"/>
  <c r="L987" i="9" s="1"/>
  <c r="P991" i="9"/>
  <c r="AB991" i="9" s="1"/>
  <c r="V993" i="9"/>
  <c r="T994" i="9"/>
  <c r="V994" i="9" s="1"/>
  <c r="T997" i="9"/>
  <c r="V997" i="9" s="1"/>
  <c r="T1002" i="9"/>
  <c r="V1002" i="9" s="1"/>
  <c r="J1005" i="9"/>
  <c r="L1005" i="9" s="1"/>
  <c r="T1008" i="9"/>
  <c r="V1008" i="9" s="1"/>
  <c r="T1012" i="9"/>
  <c r="V1012" i="9" s="1"/>
  <c r="T1017" i="9"/>
  <c r="V1017" i="9" s="1"/>
  <c r="P1018" i="9"/>
  <c r="AB1018" i="9" s="1"/>
  <c r="T1021" i="9"/>
  <c r="V1021" i="9" s="1"/>
  <c r="P1026" i="9"/>
  <c r="AB1026" i="9" s="1"/>
  <c r="V1026" i="9"/>
  <c r="T1027" i="9"/>
  <c r="V1027" i="9" s="1"/>
  <c r="L1031" i="9"/>
  <c r="V1037" i="9"/>
  <c r="P1042" i="9"/>
  <c r="AB1042" i="9" s="1"/>
  <c r="P1048" i="9"/>
  <c r="AB1048" i="9" s="1"/>
  <c r="L1052" i="9"/>
  <c r="T1056" i="9"/>
  <c r="V1056" i="9" s="1"/>
  <c r="P1057" i="9"/>
  <c r="AB1057" i="9" s="1"/>
  <c r="P1060" i="9"/>
  <c r="AB1060" i="9" s="1"/>
  <c r="P1062" i="9"/>
  <c r="AB1062" i="9" s="1"/>
  <c r="V1062" i="9"/>
  <c r="T1070" i="9"/>
  <c r="V1070" i="9" s="1"/>
  <c r="L1073" i="9"/>
  <c r="P1074" i="9"/>
  <c r="AB1074" i="9" s="1"/>
  <c r="V1074" i="9"/>
  <c r="T1080" i="9"/>
  <c r="V1080" i="9" s="1"/>
  <c r="P1081" i="9"/>
  <c r="AB1081" i="9" s="1"/>
  <c r="P1084" i="9"/>
  <c r="AB1084" i="9" s="1"/>
  <c r="P1086" i="9"/>
  <c r="AB1086" i="9" s="1"/>
  <c r="V1086" i="9"/>
  <c r="L1087" i="9"/>
  <c r="T1087" i="9"/>
  <c r="V1087" i="9" s="1"/>
  <c r="T1088" i="9"/>
  <c r="V1088" i="9" s="1"/>
  <c r="P1090" i="9"/>
  <c r="AB1090" i="9" s="1"/>
  <c r="L1091" i="9"/>
  <c r="T1099" i="9"/>
  <c r="V1099" i="9" s="1"/>
  <c r="T1101" i="9"/>
  <c r="V1101" i="9" s="1"/>
  <c r="P1103" i="9"/>
  <c r="AB1103" i="9" s="1"/>
  <c r="P1106" i="9"/>
  <c r="AB1106" i="9" s="1"/>
  <c r="P1108" i="9"/>
  <c r="AB1108" i="9" s="1"/>
  <c r="V1108" i="9"/>
  <c r="J1109" i="9"/>
  <c r="L1109" i="9" s="1"/>
  <c r="V1110" i="9"/>
  <c r="T1114" i="9"/>
  <c r="V1114" i="9" s="1"/>
  <c r="T1116" i="9"/>
  <c r="V1116" i="9" s="1"/>
  <c r="L1117" i="9"/>
  <c r="V1118" i="9"/>
  <c r="V1120" i="9"/>
  <c r="P1124" i="9"/>
  <c r="AB1124" i="9" s="1"/>
  <c r="T1127" i="9"/>
  <c r="V1127" i="9" s="1"/>
  <c r="H1134" i="9"/>
  <c r="J1134" i="9" s="1"/>
  <c r="L1134" i="9" s="1"/>
  <c r="T1134" i="9"/>
  <c r="V1134" i="9" s="1"/>
  <c r="T1135" i="9"/>
  <c r="V1135" i="9" s="1"/>
  <c r="T1145" i="9"/>
  <c r="V1145" i="9" s="1"/>
  <c r="J1149" i="9"/>
  <c r="L1149" i="9" s="1"/>
  <c r="T1151" i="9"/>
  <c r="V1151" i="9" s="1"/>
  <c r="H1152" i="9"/>
  <c r="J1152" i="9" s="1"/>
  <c r="L1152" i="9" s="1"/>
  <c r="P1156" i="9"/>
  <c r="AB1156" i="9" s="1"/>
  <c r="P1165" i="9"/>
  <c r="AB1165" i="9" s="1"/>
  <c r="P1166" i="9"/>
  <c r="AB1166" i="9" s="1"/>
  <c r="J1175" i="9"/>
  <c r="L1175" i="9" s="1"/>
  <c r="J1177" i="9"/>
  <c r="L1177" i="9" s="1"/>
  <c r="T1179" i="9"/>
  <c r="V1179" i="9" s="1"/>
  <c r="J1180" i="9"/>
  <c r="L1180" i="9" s="1"/>
  <c r="T1181" i="9"/>
  <c r="V1181" i="9" s="1"/>
  <c r="T1186" i="9"/>
  <c r="V1186" i="9" s="1"/>
  <c r="T1188" i="9"/>
  <c r="V1188" i="9" s="1"/>
  <c r="H1192" i="9"/>
  <c r="J1192" i="9" s="1"/>
  <c r="L1192" i="9" s="1"/>
  <c r="T1195" i="9"/>
  <c r="V1195" i="9" s="1"/>
  <c r="J1198" i="9"/>
  <c r="L1198" i="9" s="1"/>
  <c r="P1205" i="9"/>
  <c r="AB1205" i="9" s="1"/>
  <c r="P1208" i="9"/>
  <c r="AB1208" i="9" s="1"/>
  <c r="T1212" i="9"/>
  <c r="V1212" i="9" s="1"/>
  <c r="T1213" i="9"/>
  <c r="V1213" i="9" s="1"/>
  <c r="P1218" i="9"/>
  <c r="AB1218" i="9" s="1"/>
  <c r="P1221" i="9"/>
  <c r="AB1221" i="9" s="1"/>
  <c r="P1224" i="9"/>
  <c r="AB1224" i="9" s="1"/>
  <c r="T1226" i="9"/>
  <c r="V1226" i="9" s="1"/>
  <c r="T1242" i="9"/>
  <c r="V1242" i="9" s="1"/>
  <c r="T1245" i="9"/>
  <c r="V1245" i="9" s="1"/>
  <c r="T1248" i="9"/>
  <c r="V1248" i="9" s="1"/>
  <c r="T1251" i="9"/>
  <c r="V1251" i="9" s="1"/>
  <c r="T1254" i="9"/>
  <c r="V1254" i="9" s="1"/>
  <c r="T1257" i="9"/>
  <c r="V1257" i="9" s="1"/>
  <c r="T1260" i="9"/>
  <c r="V1260" i="9" s="1"/>
  <c r="V1265" i="9"/>
  <c r="J1268" i="9"/>
  <c r="L1268" i="9" s="1"/>
  <c r="J1270" i="9"/>
  <c r="L1270" i="9" s="1"/>
  <c r="J1285" i="9"/>
  <c r="L1285" i="9" s="1"/>
  <c r="V1304" i="9"/>
  <c r="P1312" i="9"/>
  <c r="AB1312" i="9" s="1"/>
  <c r="P1318" i="9"/>
  <c r="AB1318" i="9" s="1"/>
  <c r="P1324" i="9"/>
  <c r="AB1324" i="9" s="1"/>
  <c r="J1343" i="9"/>
  <c r="L1343" i="9" s="1"/>
  <c r="T1344" i="9"/>
  <c r="V1344" i="9" s="1"/>
  <c r="H1345" i="9"/>
  <c r="J1345" i="9" s="1"/>
  <c r="L1345" i="9" s="1"/>
  <c r="H1348" i="9"/>
  <c r="J1348" i="9" s="1"/>
  <c r="L1348" i="9" s="1"/>
  <c r="T1355" i="9"/>
  <c r="V1355" i="9" s="1"/>
  <c r="H1356" i="9"/>
  <c r="J1356" i="9" s="1"/>
  <c r="L1356" i="9" s="1"/>
  <c r="T1356" i="9"/>
  <c r="V1356" i="9" s="1"/>
  <c r="T1359" i="9"/>
  <c r="V1359" i="9" s="1"/>
  <c r="J1360" i="9"/>
  <c r="L1360" i="9" s="1"/>
  <c r="P1364" i="9"/>
  <c r="AB1364" i="9" s="1"/>
  <c r="P1366" i="9"/>
  <c r="AB1366" i="9" s="1"/>
  <c r="V1370" i="9"/>
  <c r="T1371" i="9"/>
  <c r="T1375" i="9"/>
  <c r="V1375" i="9" s="1"/>
  <c r="T1380" i="9"/>
  <c r="V1383" i="9"/>
  <c r="T1385" i="9"/>
  <c r="V1385" i="9" s="1"/>
  <c r="V1392" i="9"/>
  <c r="V1398" i="9"/>
  <c r="J1403" i="9"/>
  <c r="L1403" i="9" s="1"/>
  <c r="V1408" i="9"/>
  <c r="T1409" i="9"/>
  <c r="H1410" i="9"/>
  <c r="J1410" i="9" s="1"/>
  <c r="L1410" i="9" s="1"/>
  <c r="V1414" i="9"/>
  <c r="H1433" i="9"/>
  <c r="J1433" i="9" s="1"/>
  <c r="L1433" i="9" s="1"/>
  <c r="J1441" i="9"/>
  <c r="L1441" i="9" s="1"/>
  <c r="J1442" i="9"/>
  <c r="L1442" i="9" s="1"/>
  <c r="P1452" i="9"/>
  <c r="AB1452" i="9" s="1"/>
  <c r="I1452" i="9"/>
  <c r="J1452" i="9" s="1"/>
  <c r="L1452" i="9" s="1"/>
  <c r="V1470" i="9"/>
  <c r="V1472" i="9"/>
  <c r="V1474" i="9"/>
  <c r="V1483" i="9"/>
  <c r="L1486" i="9"/>
  <c r="J1951" i="9"/>
  <c r="J913" i="9"/>
  <c r="L913" i="9" s="1"/>
  <c r="J1151" i="9"/>
  <c r="L1151" i="9" s="1"/>
  <c r="J1286" i="9"/>
  <c r="L1286" i="9" s="1"/>
  <c r="J1341" i="9"/>
  <c r="L1341" i="9" s="1"/>
  <c r="J1363" i="9"/>
  <c r="L1363" i="9" s="1"/>
  <c r="P1427" i="9"/>
  <c r="AB1427" i="9" s="1"/>
  <c r="I1427" i="9"/>
  <c r="P1511" i="9"/>
  <c r="AB1511" i="9" s="1"/>
  <c r="H1511" i="9"/>
  <c r="J1511" i="9" s="1"/>
  <c r="L1511" i="9" s="1"/>
  <c r="P1513" i="9"/>
  <c r="AB1513" i="9" s="1"/>
  <c r="H1513" i="9"/>
  <c r="J1513" i="9" s="1"/>
  <c r="L1513" i="9" s="1"/>
  <c r="J843" i="9"/>
  <c r="L843" i="9" s="1"/>
  <c r="T856" i="9"/>
  <c r="V856" i="9" s="1"/>
  <c r="T870" i="9"/>
  <c r="V870" i="9" s="1"/>
  <c r="T872" i="9"/>
  <c r="V872" i="9" s="1"/>
  <c r="T874" i="9"/>
  <c r="V874" i="9" s="1"/>
  <c r="P875" i="9"/>
  <c r="AB875" i="9" s="1"/>
  <c r="T877" i="9"/>
  <c r="V877" i="9" s="1"/>
  <c r="H879" i="9"/>
  <c r="J879" i="9" s="1"/>
  <c r="L879" i="9" s="1"/>
  <c r="T880" i="9"/>
  <c r="V880" i="9" s="1"/>
  <c r="V895" i="9"/>
  <c r="P896" i="9"/>
  <c r="AB896" i="9" s="1"/>
  <c r="T903" i="9"/>
  <c r="V903" i="9" s="1"/>
  <c r="T908" i="9"/>
  <c r="V908" i="9" s="1"/>
  <c r="T916" i="9"/>
  <c r="V916" i="9" s="1"/>
  <c r="I922" i="9"/>
  <c r="I923" i="9"/>
  <c r="J923" i="9" s="1"/>
  <c r="L923" i="9" s="1"/>
  <c r="T924" i="9"/>
  <c r="V924" i="9" s="1"/>
  <c r="P925" i="9"/>
  <c r="AB925" i="9" s="1"/>
  <c r="T926" i="9"/>
  <c r="V926" i="9" s="1"/>
  <c r="P929" i="9"/>
  <c r="AB929" i="9" s="1"/>
  <c r="H931" i="9"/>
  <c r="J931" i="9" s="1"/>
  <c r="L931" i="9" s="1"/>
  <c r="V947" i="9"/>
  <c r="H948" i="9"/>
  <c r="J948" i="9" s="1"/>
  <c r="L948" i="9" s="1"/>
  <c r="T949" i="9"/>
  <c r="V949" i="9" s="1"/>
  <c r="P950" i="9"/>
  <c r="AB950" i="9" s="1"/>
  <c r="P951" i="9"/>
  <c r="AB951" i="9" s="1"/>
  <c r="H964" i="9"/>
  <c r="J964" i="9" s="1"/>
  <c r="L964" i="9" s="1"/>
  <c r="V964" i="9"/>
  <c r="J968" i="9"/>
  <c r="L968" i="9" s="1"/>
  <c r="H969" i="9"/>
  <c r="H972" i="9"/>
  <c r="J972" i="9" s="1"/>
  <c r="L972" i="9" s="1"/>
  <c r="P980" i="9"/>
  <c r="AB980" i="9" s="1"/>
  <c r="H983" i="9"/>
  <c r="J983" i="9" s="1"/>
  <c r="L983" i="9" s="1"/>
  <c r="V983" i="9"/>
  <c r="T987" i="9"/>
  <c r="V987" i="9" s="1"/>
  <c r="H991" i="9"/>
  <c r="V992" i="9"/>
  <c r="T999" i="9"/>
  <c r="V999" i="9" s="1"/>
  <c r="H1002" i="9"/>
  <c r="V1005" i="9"/>
  <c r="H1008" i="9"/>
  <c r="J1008" i="9" s="1"/>
  <c r="L1008" i="9" s="1"/>
  <c r="H1017" i="9"/>
  <c r="H1026" i="9"/>
  <c r="J1026" i="9" s="1"/>
  <c r="L1026" i="9" s="1"/>
  <c r="V1030" i="9"/>
  <c r="V1042" i="9"/>
  <c r="V1051" i="9"/>
  <c r="H1056" i="9"/>
  <c r="J1056" i="9" s="1"/>
  <c r="L1056" i="9" s="1"/>
  <c r="H1060" i="9"/>
  <c r="J1060" i="9" s="1"/>
  <c r="L1060" i="9" s="1"/>
  <c r="V1061" i="9"/>
  <c r="H1062" i="9"/>
  <c r="V1072" i="9"/>
  <c r="H1080" i="9"/>
  <c r="J1080" i="9" s="1"/>
  <c r="L1080" i="9" s="1"/>
  <c r="V1081" i="9"/>
  <c r="H1084" i="9"/>
  <c r="J1084" i="9" s="1"/>
  <c r="L1084" i="9" s="1"/>
  <c r="V1085" i="9"/>
  <c r="H1086" i="9"/>
  <c r="H1090" i="9"/>
  <c r="J1090" i="9" s="1"/>
  <c r="L1090" i="9" s="1"/>
  <c r="V1090" i="9"/>
  <c r="V1103" i="9"/>
  <c r="H1106" i="9"/>
  <c r="V1107" i="9"/>
  <c r="H1108" i="9"/>
  <c r="J1108" i="9" s="1"/>
  <c r="L1108" i="9" s="1"/>
  <c r="H1118" i="9"/>
  <c r="J1118" i="9" s="1"/>
  <c r="L1118" i="9" s="1"/>
  <c r="V1121" i="9"/>
  <c r="H1131" i="9"/>
  <c r="J1131" i="9" s="1"/>
  <c r="L1131" i="9" s="1"/>
  <c r="I1140" i="9"/>
  <c r="J1140" i="9" s="1"/>
  <c r="L1140" i="9" s="1"/>
  <c r="T1155" i="9"/>
  <c r="V1155" i="9" s="1"/>
  <c r="T1165" i="9"/>
  <c r="V1165" i="9" s="1"/>
  <c r="I1186" i="9"/>
  <c r="J1186" i="9" s="1"/>
  <c r="L1186" i="9" s="1"/>
  <c r="H1188" i="9"/>
  <c r="J1188" i="9" s="1"/>
  <c r="L1188" i="9" s="1"/>
  <c r="T1192" i="9"/>
  <c r="V1192" i="9" s="1"/>
  <c r="J1197" i="9"/>
  <c r="L1197" i="9" s="1"/>
  <c r="P1197" i="9"/>
  <c r="AB1197" i="9" s="1"/>
  <c r="L1205" i="9"/>
  <c r="L1208" i="9"/>
  <c r="I1212" i="9"/>
  <c r="J1212" i="9" s="1"/>
  <c r="L1212" i="9" s="1"/>
  <c r="H1215" i="9"/>
  <c r="T1218" i="9"/>
  <c r="V1218" i="9" s="1"/>
  <c r="T1221" i="9"/>
  <c r="V1221" i="9" s="1"/>
  <c r="T1224" i="9"/>
  <c r="V1224" i="9" s="1"/>
  <c r="H1233" i="9"/>
  <c r="J1233" i="9" s="1"/>
  <c r="L1233" i="9" s="1"/>
  <c r="H1236" i="9"/>
  <c r="J1236" i="9" s="1"/>
  <c r="L1236" i="9" s="1"/>
  <c r="H1238" i="9"/>
  <c r="I1265" i="9"/>
  <c r="T1270" i="9"/>
  <c r="V1270" i="9" s="1"/>
  <c r="I1279" i="9"/>
  <c r="J1279" i="9" s="1"/>
  <c r="L1279" i="9" s="1"/>
  <c r="T1287" i="9"/>
  <c r="V1287" i="9" s="1"/>
  <c r="T1299" i="9"/>
  <c r="V1299" i="9" s="1"/>
  <c r="I1315" i="9"/>
  <c r="J1315" i="9" s="1"/>
  <c r="L1315" i="9" s="1"/>
  <c r="I1321" i="9"/>
  <c r="J1321" i="9" s="1"/>
  <c r="L1321" i="9" s="1"/>
  <c r="I1327" i="9"/>
  <c r="J1327" i="9" s="1"/>
  <c r="L1327" i="9" s="1"/>
  <c r="I1335" i="9"/>
  <c r="I1347" i="9"/>
  <c r="J1347" i="9" s="1"/>
  <c r="L1347" i="9" s="1"/>
  <c r="V1371" i="9"/>
  <c r="T1376" i="9"/>
  <c r="V1376" i="9" s="1"/>
  <c r="T1382" i="9"/>
  <c r="V1382" i="9" s="1"/>
  <c r="J1383" i="9"/>
  <c r="L1383" i="9" s="1"/>
  <c r="L1394" i="9"/>
  <c r="T1411" i="9"/>
  <c r="V1411" i="9" s="1"/>
  <c r="H1413" i="9"/>
  <c r="J1413" i="9" s="1"/>
  <c r="L1413" i="9" s="1"/>
  <c r="H1420" i="9"/>
  <c r="P1420" i="9"/>
  <c r="AB1420" i="9" s="1"/>
  <c r="P1421" i="9"/>
  <c r="AB1421" i="9" s="1"/>
  <c r="H1421" i="9"/>
  <c r="P1454" i="9"/>
  <c r="AB1454" i="9" s="1"/>
  <c r="H1454" i="9"/>
  <c r="J1454" i="9" s="1"/>
  <c r="L1454" i="9" s="1"/>
  <c r="P1456" i="9"/>
  <c r="AB1456" i="9" s="1"/>
  <c r="H1456" i="9"/>
  <c r="J1456" i="9" s="1"/>
  <c r="L1456" i="9" s="1"/>
  <c r="T853" i="9"/>
  <c r="V853" i="9" s="1"/>
  <c r="T859" i="9"/>
  <c r="J869" i="9"/>
  <c r="L869" i="9" s="1"/>
  <c r="P876" i="9"/>
  <c r="AB876" i="9" s="1"/>
  <c r="V879" i="9"/>
  <c r="J884" i="9"/>
  <c r="L884" i="9" s="1"/>
  <c r="P889" i="9"/>
  <c r="AB889" i="9" s="1"/>
  <c r="P892" i="9"/>
  <c r="AB892" i="9" s="1"/>
  <c r="T901" i="9"/>
  <c r="V901" i="9" s="1"/>
  <c r="T913" i="9"/>
  <c r="V913" i="9" s="1"/>
  <c r="T917" i="9"/>
  <c r="V917" i="9" s="1"/>
  <c r="P918" i="9"/>
  <c r="AB918" i="9" s="1"/>
  <c r="P926" i="9"/>
  <c r="AB926" i="9" s="1"/>
  <c r="P930" i="9"/>
  <c r="AB930" i="9" s="1"/>
  <c r="T933" i="9"/>
  <c r="V933" i="9" s="1"/>
  <c r="J940" i="9"/>
  <c r="L940" i="9" s="1"/>
  <c r="J944" i="9"/>
  <c r="L944" i="9" s="1"/>
  <c r="H952" i="9"/>
  <c r="J952" i="9" s="1"/>
  <c r="L952" i="9" s="1"/>
  <c r="T952" i="9"/>
  <c r="V952" i="9" s="1"/>
  <c r="J955" i="9"/>
  <c r="L955" i="9" s="1"/>
  <c r="T958" i="9"/>
  <c r="V958" i="9" s="1"/>
  <c r="P971" i="9"/>
  <c r="AB971" i="9" s="1"/>
  <c r="H989" i="9"/>
  <c r="J989" i="9" s="1"/>
  <c r="L989" i="9" s="1"/>
  <c r="J990" i="9"/>
  <c r="L990" i="9" s="1"/>
  <c r="P1003" i="9"/>
  <c r="AB1003" i="9" s="1"/>
  <c r="P1009" i="9"/>
  <c r="AB1009" i="9" s="1"/>
  <c r="T1011" i="9"/>
  <c r="V1011" i="9" s="1"/>
  <c r="T1015" i="9"/>
  <c r="V1015" i="9" s="1"/>
  <c r="T1020" i="9"/>
  <c r="V1020" i="9" s="1"/>
  <c r="P1023" i="9"/>
  <c r="AB1023" i="9" s="1"/>
  <c r="H1024" i="9"/>
  <c r="J1024" i="9" s="1"/>
  <c r="L1024" i="9" s="1"/>
  <c r="T1024" i="9"/>
  <c r="V1024" i="9" s="1"/>
  <c r="T1028" i="9"/>
  <c r="V1028" i="9" s="1"/>
  <c r="H1029" i="9"/>
  <c r="J1029" i="9" s="1"/>
  <c r="L1029" i="9" s="1"/>
  <c r="P1032" i="9"/>
  <c r="AB1032" i="9" s="1"/>
  <c r="H1033" i="9"/>
  <c r="T1033" i="9"/>
  <c r="V1033" i="9" s="1"/>
  <c r="T1034" i="9"/>
  <c r="V1034" i="9" s="1"/>
  <c r="H1035" i="9"/>
  <c r="J1035" i="9" s="1"/>
  <c r="L1035" i="9" s="1"/>
  <c r="T1038" i="9"/>
  <c r="V1038" i="9" s="1"/>
  <c r="T1044" i="9"/>
  <c r="V1044" i="9" s="1"/>
  <c r="H1050" i="9"/>
  <c r="J1050" i="9" s="1"/>
  <c r="L1050" i="9" s="1"/>
  <c r="P1053" i="9"/>
  <c r="AB1053" i="9" s="1"/>
  <c r="H1054" i="9"/>
  <c r="T1054" i="9"/>
  <c r="V1054" i="9" s="1"/>
  <c r="T1066" i="9"/>
  <c r="V1066" i="9" s="1"/>
  <c r="T1067" i="9"/>
  <c r="V1067" i="9" s="1"/>
  <c r="H1068" i="9"/>
  <c r="P1069" i="9"/>
  <c r="AB1069" i="9" s="1"/>
  <c r="T1078" i="9"/>
  <c r="V1078" i="9" s="1"/>
  <c r="P1092" i="9"/>
  <c r="AB1092" i="9" s="1"/>
  <c r="H1099" i="9"/>
  <c r="J1099" i="9" s="1"/>
  <c r="L1099" i="9" s="1"/>
  <c r="P1113" i="9"/>
  <c r="AB1113" i="9" s="1"/>
  <c r="H1114" i="9"/>
  <c r="J1114" i="9" s="1"/>
  <c r="L1114" i="9" s="1"/>
  <c r="P1119" i="9"/>
  <c r="AB1119" i="9" s="1"/>
  <c r="T1131" i="9"/>
  <c r="V1131" i="9" s="1"/>
  <c r="J1132" i="9"/>
  <c r="L1132" i="9" s="1"/>
  <c r="T1140" i="9"/>
  <c r="V1140" i="9" s="1"/>
  <c r="H1141" i="9"/>
  <c r="P1144" i="9"/>
  <c r="AB1144" i="9" s="1"/>
  <c r="H1145" i="9"/>
  <c r="J1145" i="9" s="1"/>
  <c r="L1145" i="9" s="1"/>
  <c r="P1151" i="9"/>
  <c r="AB1151" i="9" s="1"/>
  <c r="T1153" i="9"/>
  <c r="V1153" i="9" s="1"/>
  <c r="T1158" i="9"/>
  <c r="V1158" i="9" s="1"/>
  <c r="P1163" i="9"/>
  <c r="AB1163" i="9" s="1"/>
  <c r="T1168" i="9"/>
  <c r="V1168" i="9" s="1"/>
  <c r="T1170" i="9"/>
  <c r="V1170" i="9" s="1"/>
  <c r="T1171" i="9"/>
  <c r="V1171" i="9" s="1"/>
  <c r="T1173" i="9"/>
  <c r="V1173" i="9" s="1"/>
  <c r="H1179" i="9"/>
  <c r="H1181" i="9"/>
  <c r="J1181" i="9" s="1"/>
  <c r="L1181" i="9" s="1"/>
  <c r="T1190" i="9"/>
  <c r="V1190" i="9" s="1"/>
  <c r="J1196" i="9"/>
  <c r="L1196" i="9" s="1"/>
  <c r="T1203" i="9"/>
  <c r="V1203" i="9" s="1"/>
  <c r="H1207" i="9"/>
  <c r="J1207" i="9" s="1"/>
  <c r="L1207" i="9" s="1"/>
  <c r="T1207" i="9"/>
  <c r="V1207" i="9" s="1"/>
  <c r="P1226" i="9"/>
  <c r="AB1226" i="9" s="1"/>
  <c r="P1227" i="9"/>
  <c r="AB1227" i="9" s="1"/>
  <c r="V1231" i="9"/>
  <c r="V1236" i="9"/>
  <c r="T1263" i="9"/>
  <c r="V1263" i="9" s="1"/>
  <c r="H1272" i="9"/>
  <c r="J1272" i="9" s="1"/>
  <c r="L1272" i="9" s="1"/>
  <c r="H1274" i="9"/>
  <c r="J1274" i="9" s="1"/>
  <c r="L1274" i="9" s="1"/>
  <c r="T1280" i="9"/>
  <c r="V1280" i="9" s="1"/>
  <c r="P1286" i="9"/>
  <c r="AB1286" i="9" s="1"/>
  <c r="T1288" i="9"/>
  <c r="V1288" i="9" s="1"/>
  <c r="T1290" i="9"/>
  <c r="V1290" i="9" s="1"/>
  <c r="T1293" i="9"/>
  <c r="V1293" i="9" s="1"/>
  <c r="T1306" i="9"/>
  <c r="V1306" i="9" s="1"/>
  <c r="T1307" i="9"/>
  <c r="V1307" i="9" s="1"/>
  <c r="T1313" i="9"/>
  <c r="T1315" i="9"/>
  <c r="V1315" i="9" s="1"/>
  <c r="T1319" i="9"/>
  <c r="T1321" i="9"/>
  <c r="V1321" i="9" s="1"/>
  <c r="T1325" i="9"/>
  <c r="T1327" i="9"/>
  <c r="V1327" i="9" s="1"/>
  <c r="P1332" i="9"/>
  <c r="AB1332" i="9" s="1"/>
  <c r="T1339" i="9"/>
  <c r="V1339" i="9" s="1"/>
  <c r="P1341" i="9"/>
  <c r="AB1341" i="9" s="1"/>
  <c r="P1344" i="9"/>
  <c r="AB1344" i="9" s="1"/>
  <c r="V1347" i="9"/>
  <c r="H1355" i="9"/>
  <c r="J1355" i="9" s="1"/>
  <c r="L1355" i="9" s="1"/>
  <c r="J1357" i="9"/>
  <c r="L1357" i="9" s="1"/>
  <c r="H1358" i="9"/>
  <c r="J1358" i="9" s="1"/>
  <c r="L1358" i="9" s="1"/>
  <c r="P1363" i="9"/>
  <c r="AB1363" i="9" s="1"/>
  <c r="T1364" i="9"/>
  <c r="V1364" i="9" s="1"/>
  <c r="V1365" i="9"/>
  <c r="T1367" i="9"/>
  <c r="V1367" i="9" s="1"/>
  <c r="T1368" i="9"/>
  <c r="V1368" i="9" s="1"/>
  <c r="T1372" i="9"/>
  <c r="V1372" i="9" s="1"/>
  <c r="V1374" i="9"/>
  <c r="P1387" i="9"/>
  <c r="AB1387" i="9" s="1"/>
  <c r="L1392" i="9"/>
  <c r="V1396" i="9"/>
  <c r="P1428" i="9"/>
  <c r="AB1428" i="9" s="1"/>
  <c r="I1428" i="9"/>
  <c r="I1439" i="9"/>
  <c r="J1439" i="9" s="1"/>
  <c r="L1439" i="9" s="1"/>
  <c r="V1462" i="9"/>
  <c r="P1501" i="9"/>
  <c r="AB1501" i="9" s="1"/>
  <c r="H1501" i="9"/>
  <c r="J1501" i="9" s="1"/>
  <c r="L1501" i="9" s="1"/>
  <c r="L1507" i="9"/>
  <c r="T1391" i="9"/>
  <c r="V1391" i="9" s="1"/>
  <c r="T1394" i="9"/>
  <c r="V1394" i="9" s="1"/>
  <c r="T1397" i="9"/>
  <c r="V1397" i="9" s="1"/>
  <c r="T1400" i="9"/>
  <c r="V1400" i="9" s="1"/>
  <c r="V1405" i="9"/>
  <c r="T1406" i="9"/>
  <c r="V1406" i="9" s="1"/>
  <c r="T1410" i="9"/>
  <c r="V1410" i="9" s="1"/>
  <c r="V1412" i="9"/>
  <c r="P1417" i="9"/>
  <c r="AB1417" i="9" s="1"/>
  <c r="P1418" i="9"/>
  <c r="AB1418" i="9" s="1"/>
  <c r="V1428" i="9"/>
  <c r="T1433" i="9"/>
  <c r="V1433" i="9" s="1"/>
  <c r="V1435" i="9"/>
  <c r="P1444" i="9"/>
  <c r="AB1444" i="9" s="1"/>
  <c r="H1453" i="9"/>
  <c r="J1453" i="9" s="1"/>
  <c r="L1453" i="9" s="1"/>
  <c r="T1458" i="9"/>
  <c r="V1458" i="9" s="1"/>
  <c r="H1459" i="9"/>
  <c r="J1459" i="9" s="1"/>
  <c r="L1459" i="9" s="1"/>
  <c r="P1462" i="9"/>
  <c r="AB1462" i="9" s="1"/>
  <c r="H1463" i="9"/>
  <c r="J1463" i="9" s="1"/>
  <c r="L1463" i="9" s="1"/>
  <c r="T1463" i="9"/>
  <c r="V1463" i="9" s="1"/>
  <c r="J1471" i="9"/>
  <c r="L1471" i="9" s="1"/>
  <c r="J1473" i="9"/>
  <c r="L1473" i="9" s="1"/>
  <c r="T1478" i="9"/>
  <c r="V1478" i="9" s="1"/>
  <c r="P1483" i="9"/>
  <c r="AB1483" i="9" s="1"/>
  <c r="P1486" i="9"/>
  <c r="AB1486" i="9" s="1"/>
  <c r="J1489" i="9"/>
  <c r="L1489" i="9" s="1"/>
  <c r="T1490" i="9"/>
  <c r="V1490" i="9" s="1"/>
  <c r="P1492" i="9"/>
  <c r="AB1492" i="9" s="1"/>
  <c r="T1496" i="9"/>
  <c r="V1496" i="9" s="1"/>
  <c r="P1498" i="9"/>
  <c r="AB1498" i="9" s="1"/>
  <c r="T1501" i="9"/>
  <c r="V1501" i="9" s="1"/>
  <c r="T1505" i="9"/>
  <c r="V1505" i="9" s="1"/>
  <c r="P1507" i="9"/>
  <c r="AB1507" i="9" s="1"/>
  <c r="P1508" i="9"/>
  <c r="AB1508" i="9" s="1"/>
  <c r="T1513" i="9"/>
  <c r="V1513" i="9" s="1"/>
  <c r="J1516" i="9"/>
  <c r="L1516" i="9" s="1"/>
  <c r="T1517" i="9"/>
  <c r="V1517" i="9" s="1"/>
  <c r="P1519" i="9"/>
  <c r="AB1519" i="9" s="1"/>
  <c r="T1522" i="9"/>
  <c r="V1522" i="9" s="1"/>
  <c r="J1530" i="9"/>
  <c r="L1530" i="9" s="1"/>
  <c r="J1534" i="9"/>
  <c r="L1534" i="9" s="1"/>
  <c r="V1536" i="9"/>
  <c r="P1539" i="9"/>
  <c r="AB1539" i="9" s="1"/>
  <c r="P1540" i="9"/>
  <c r="AB1540" i="9" s="1"/>
  <c r="V1542" i="9"/>
  <c r="J1545" i="9"/>
  <c r="L1545" i="9" s="1"/>
  <c r="P1548" i="9"/>
  <c r="AB1548" i="9" s="1"/>
  <c r="P1549" i="9"/>
  <c r="AB1549" i="9" s="1"/>
  <c r="V1551" i="9"/>
  <c r="J1554" i="9"/>
  <c r="L1554" i="9" s="1"/>
  <c r="T1559" i="9"/>
  <c r="V1559" i="9" s="1"/>
  <c r="T1569" i="9"/>
  <c r="V1569" i="9" s="1"/>
  <c r="P1570" i="9"/>
  <c r="AB1570" i="9" s="1"/>
  <c r="T1585" i="9"/>
  <c r="V1585" i="9" s="1"/>
  <c r="P1587" i="9"/>
  <c r="AB1587" i="9" s="1"/>
  <c r="P1588" i="9"/>
  <c r="AB1588" i="9" s="1"/>
  <c r="P1604" i="9"/>
  <c r="AB1604" i="9" s="1"/>
  <c r="T1606" i="9"/>
  <c r="V1606" i="9" s="1"/>
  <c r="T1607" i="9"/>
  <c r="V1607" i="9" s="1"/>
  <c r="P1609" i="9"/>
  <c r="AB1609" i="9" s="1"/>
  <c r="T1617" i="9"/>
  <c r="V1617" i="9" s="1"/>
  <c r="P1629" i="9"/>
  <c r="AB1629" i="9" s="1"/>
  <c r="T1631" i="9"/>
  <c r="V1631" i="9" s="1"/>
  <c r="T1633" i="9"/>
  <c r="V1633" i="9" s="1"/>
  <c r="P1637" i="9"/>
  <c r="AB1637" i="9" s="1"/>
  <c r="P1638" i="9"/>
  <c r="AB1638" i="9" s="1"/>
  <c r="P1641" i="9"/>
  <c r="AB1641" i="9" s="1"/>
  <c r="T1646" i="9"/>
  <c r="V1646" i="9" s="1"/>
  <c r="T1650" i="9"/>
  <c r="V1650" i="9" s="1"/>
  <c r="H1653" i="9"/>
  <c r="P1654" i="9"/>
  <c r="AB1654" i="9" s="1"/>
  <c r="P1659" i="9"/>
  <c r="AB1659" i="9" s="1"/>
  <c r="P1661" i="9"/>
  <c r="AB1661" i="9" s="1"/>
  <c r="P1664" i="9"/>
  <c r="AB1664" i="9" s="1"/>
  <c r="P1665" i="9"/>
  <c r="AB1665" i="9" s="1"/>
  <c r="T1672" i="9"/>
  <c r="V1672" i="9" s="1"/>
  <c r="T1675" i="9"/>
  <c r="V1675" i="9" s="1"/>
  <c r="T1678" i="9"/>
  <c r="V1678" i="9" s="1"/>
  <c r="T1681" i="9"/>
  <c r="V1681" i="9" s="1"/>
  <c r="T1684" i="9"/>
  <c r="V1684" i="9" s="1"/>
  <c r="T1687" i="9"/>
  <c r="V1687" i="9" s="1"/>
  <c r="T1690" i="9"/>
  <c r="V1690" i="9" s="1"/>
  <c r="T1693" i="9"/>
  <c r="V1693" i="9" s="1"/>
  <c r="P1698" i="9"/>
  <c r="AB1698" i="9" s="1"/>
  <c r="J1700" i="9"/>
  <c r="L1700" i="9" s="1"/>
  <c r="P1702" i="9"/>
  <c r="AB1702" i="9" s="1"/>
  <c r="P1705" i="9"/>
  <c r="AB1705" i="9" s="1"/>
  <c r="P1713" i="9"/>
  <c r="AB1713" i="9" s="1"/>
  <c r="V1719" i="9"/>
  <c r="P1725" i="9"/>
  <c r="AB1725" i="9" s="1"/>
  <c r="P1726" i="9"/>
  <c r="AB1726" i="9" s="1"/>
  <c r="P1737" i="9"/>
  <c r="AB1737" i="9" s="1"/>
  <c r="T1741" i="9"/>
  <c r="V1741" i="9" s="1"/>
  <c r="T1747" i="9"/>
  <c r="V1747" i="9" s="1"/>
  <c r="T1748" i="9"/>
  <c r="V1748" i="9" s="1"/>
  <c r="T1749" i="9"/>
  <c r="V1749" i="9" s="1"/>
  <c r="T1750" i="9"/>
  <c r="V1750" i="9" s="1"/>
  <c r="T1754" i="9"/>
  <c r="V1754" i="9" s="1"/>
  <c r="P1756" i="9"/>
  <c r="AB1756" i="9" s="1"/>
  <c r="P1758" i="9"/>
  <c r="AB1758" i="9" s="1"/>
  <c r="P1759" i="9"/>
  <c r="AB1759" i="9" s="1"/>
  <c r="P1761" i="9"/>
  <c r="AB1761" i="9" s="1"/>
  <c r="P1762" i="9"/>
  <c r="AB1762" i="9" s="1"/>
  <c r="P1769" i="9"/>
  <c r="AB1769" i="9" s="1"/>
  <c r="P1772" i="9"/>
  <c r="AB1772" i="9" s="1"/>
  <c r="P1775" i="9"/>
  <c r="AB1775" i="9" s="1"/>
  <c r="H1781" i="9"/>
  <c r="J1781" i="9" s="1"/>
  <c r="L1781" i="9" s="1"/>
  <c r="T1781" i="9"/>
  <c r="V1781" i="9" s="1"/>
  <c r="T1786" i="9"/>
  <c r="V1786" i="9" s="1"/>
  <c r="V1793" i="9"/>
  <c r="P1801" i="9"/>
  <c r="AB1801" i="9" s="1"/>
  <c r="V1803" i="9"/>
  <c r="T1804" i="9"/>
  <c r="V1804" i="9" s="1"/>
  <c r="P1813" i="9"/>
  <c r="AB1813" i="9" s="1"/>
  <c r="P1817" i="9"/>
  <c r="AB1817" i="9" s="1"/>
  <c r="V1821" i="9"/>
  <c r="T1822" i="9"/>
  <c r="V1822" i="9" s="1"/>
  <c r="V1828" i="9"/>
  <c r="P1829" i="9"/>
  <c r="AB1829" i="9" s="1"/>
  <c r="T1836" i="9"/>
  <c r="V1836" i="9" s="1"/>
  <c r="H1837" i="9"/>
  <c r="T1843" i="9"/>
  <c r="V1843" i="9" s="1"/>
  <c r="T1844" i="9"/>
  <c r="V1844" i="9" s="1"/>
  <c r="P1849" i="9"/>
  <c r="AB1849" i="9" s="1"/>
  <c r="T1861" i="9"/>
  <c r="V1861" i="9" s="1"/>
  <c r="J1862" i="9"/>
  <c r="L1862" i="9" s="1"/>
  <c r="T1863" i="9"/>
  <c r="V1863" i="9" s="1"/>
  <c r="T1867" i="9"/>
  <c r="V1867" i="9" s="1"/>
  <c r="P1869" i="9"/>
  <c r="AB1869" i="9" s="1"/>
  <c r="J1870" i="9"/>
  <c r="L1870" i="9" s="1"/>
  <c r="T1875" i="9"/>
  <c r="V1875" i="9" s="1"/>
  <c r="T1877" i="9"/>
  <c r="V1877" i="9" s="1"/>
  <c r="T1884" i="9"/>
  <c r="V1884" i="9" s="1"/>
  <c r="P1886" i="9"/>
  <c r="AB1886" i="9" s="1"/>
  <c r="P1887" i="9"/>
  <c r="AB1887" i="9" s="1"/>
  <c r="P1897" i="9"/>
  <c r="AB1897" i="9" s="1"/>
  <c r="T1903" i="9"/>
  <c r="V1903" i="9" s="1"/>
  <c r="T1928" i="9"/>
  <c r="V1928" i="9" s="1"/>
  <c r="V1930" i="9"/>
  <c r="T1935" i="9"/>
  <c r="V1935" i="9" s="1"/>
  <c r="T1936" i="9"/>
  <c r="T1940" i="9"/>
  <c r="V1940" i="9" s="1"/>
  <c r="T1942" i="9"/>
  <c r="V1942" i="9" s="1"/>
  <c r="P1945" i="9"/>
  <c r="AB1945" i="9" s="1"/>
  <c r="T1948" i="9"/>
  <c r="V1948" i="9" s="1"/>
  <c r="P1951" i="9"/>
  <c r="AB1951" i="9" s="1"/>
  <c r="P1957" i="9"/>
  <c r="AB1957" i="9" s="1"/>
  <c r="H1957" i="9"/>
  <c r="H1960" i="9"/>
  <c r="J1960" i="9" s="1"/>
  <c r="L1960" i="9" s="1"/>
  <c r="T1971" i="9"/>
  <c r="V1975" i="9"/>
  <c r="V1981" i="9"/>
  <c r="H1983" i="9"/>
  <c r="J1672" i="9"/>
  <c r="L1672" i="9" s="1"/>
  <c r="J1675" i="9"/>
  <c r="L1675" i="9" s="1"/>
  <c r="J1678" i="9"/>
  <c r="L1678" i="9" s="1"/>
  <c r="J1681" i="9"/>
  <c r="L1681" i="9" s="1"/>
  <c r="J1684" i="9"/>
  <c r="L1684" i="9" s="1"/>
  <c r="J1687" i="9"/>
  <c r="L1687" i="9" s="1"/>
  <c r="J1690" i="9"/>
  <c r="L1690" i="9" s="1"/>
  <c r="J1693" i="9"/>
  <c r="L1693" i="9" s="1"/>
  <c r="J1786" i="9"/>
  <c r="L1786" i="9" s="1"/>
  <c r="J1836" i="9"/>
  <c r="L1836" i="9" s="1"/>
  <c r="J1867" i="9"/>
  <c r="L1867" i="9" s="1"/>
  <c r="J1875" i="9"/>
  <c r="L1875" i="9" s="1"/>
  <c r="J1959" i="9"/>
  <c r="L1959" i="9" s="1"/>
  <c r="J1983" i="9"/>
  <c r="L1983" i="9" s="1"/>
  <c r="T1418" i="9"/>
  <c r="V1418" i="9" s="1"/>
  <c r="T1434" i="9"/>
  <c r="V1434" i="9" s="1"/>
  <c r="J1435" i="9"/>
  <c r="L1435" i="9" s="1"/>
  <c r="J1444" i="9"/>
  <c r="L1444" i="9" s="1"/>
  <c r="T1486" i="9"/>
  <c r="V1486" i="9" s="1"/>
  <c r="T1492" i="9"/>
  <c r="V1492" i="9" s="1"/>
  <c r="T1507" i="9"/>
  <c r="V1507" i="9" s="1"/>
  <c r="H1522" i="9"/>
  <c r="T1530" i="9"/>
  <c r="V1530" i="9" s="1"/>
  <c r="P1536" i="9"/>
  <c r="AB1536" i="9" s="1"/>
  <c r="T1539" i="9"/>
  <c r="V1539" i="9" s="1"/>
  <c r="I1542" i="9"/>
  <c r="J1542" i="9" s="1"/>
  <c r="L1542" i="9" s="1"/>
  <c r="T1548" i="9"/>
  <c r="V1548" i="9" s="1"/>
  <c r="I1551" i="9"/>
  <c r="H1557" i="9"/>
  <c r="J1557" i="9" s="1"/>
  <c r="L1557" i="9" s="1"/>
  <c r="H1559" i="9"/>
  <c r="H1569" i="9"/>
  <c r="J1569" i="9" s="1"/>
  <c r="L1569" i="9" s="1"/>
  <c r="H1581" i="9"/>
  <c r="T1587" i="9"/>
  <c r="V1587" i="9" s="1"/>
  <c r="H1596" i="9"/>
  <c r="H1603" i="9"/>
  <c r="J1603" i="9" s="1"/>
  <c r="L1603" i="9" s="1"/>
  <c r="I1606" i="9"/>
  <c r="T1609" i="9"/>
  <c r="V1609" i="9" s="1"/>
  <c r="H1612" i="9"/>
  <c r="J1612" i="9" s="1"/>
  <c r="L1612" i="9" s="1"/>
  <c r="H1623" i="9"/>
  <c r="H1628" i="9"/>
  <c r="J1628" i="9" s="1"/>
  <c r="L1628" i="9" s="1"/>
  <c r="I1631" i="9"/>
  <c r="J1631" i="9" s="1"/>
  <c r="L1631" i="9" s="1"/>
  <c r="H1633" i="9"/>
  <c r="J1633" i="9" s="1"/>
  <c r="L1633" i="9" s="1"/>
  <c r="T1637" i="9"/>
  <c r="V1637" i="9" s="1"/>
  <c r="I1646" i="9"/>
  <c r="J1646" i="9" s="1"/>
  <c r="L1646" i="9" s="1"/>
  <c r="H1652" i="9"/>
  <c r="J1652" i="9" s="1"/>
  <c r="L1652" i="9" s="1"/>
  <c r="J1659" i="9"/>
  <c r="L1659" i="9" s="1"/>
  <c r="T1661" i="9"/>
  <c r="V1661" i="9" s="1"/>
  <c r="T1664" i="9"/>
  <c r="V1664" i="9" s="1"/>
  <c r="I1719" i="9"/>
  <c r="J1719" i="9" s="1"/>
  <c r="L1719" i="9" s="1"/>
  <c r="H1722" i="9"/>
  <c r="T1725" i="9"/>
  <c r="V1725" i="9" s="1"/>
  <c r="P1728" i="9"/>
  <c r="AB1728" i="9" s="1"/>
  <c r="I1730" i="9"/>
  <c r="J1730" i="9" s="1"/>
  <c r="L1730" i="9" s="1"/>
  <c r="H1734" i="9"/>
  <c r="T1737" i="9"/>
  <c r="V1737" i="9" s="1"/>
  <c r="I1773" i="9"/>
  <c r="J1773" i="9" s="1"/>
  <c r="L1773" i="9" s="1"/>
  <c r="J1775" i="9"/>
  <c r="L1775" i="9" s="1"/>
  <c r="I1776" i="9"/>
  <c r="J1776" i="9" s="1"/>
  <c r="L1776" i="9" s="1"/>
  <c r="P1777" i="9"/>
  <c r="AB1777" i="9" s="1"/>
  <c r="I1793" i="9"/>
  <c r="J1793" i="9" s="1"/>
  <c r="L1793" i="9" s="1"/>
  <c r="H1796" i="9"/>
  <c r="J1796" i="9" s="1"/>
  <c r="L1796" i="9" s="1"/>
  <c r="H1800" i="9"/>
  <c r="J1800" i="9" s="1"/>
  <c r="L1800" i="9" s="1"/>
  <c r="T1810" i="9"/>
  <c r="V1810" i="9" s="1"/>
  <c r="I1811" i="9"/>
  <c r="J1811" i="9" s="1"/>
  <c r="L1811" i="9" s="1"/>
  <c r="H1814" i="9"/>
  <c r="J1814" i="9" s="1"/>
  <c r="L1814" i="9" s="1"/>
  <c r="L1818" i="9"/>
  <c r="I1821" i="9"/>
  <c r="J1821" i="9" s="1"/>
  <c r="L1821" i="9" s="1"/>
  <c r="L1822" i="9"/>
  <c r="L1829" i="9"/>
  <c r="I1830" i="9"/>
  <c r="T1834" i="9"/>
  <c r="T1837" i="9"/>
  <c r="H1839" i="9"/>
  <c r="J1839" i="9" s="1"/>
  <c r="L1839" i="9" s="1"/>
  <c r="L1845" i="9"/>
  <c r="L1850" i="9"/>
  <c r="I1865" i="9"/>
  <c r="L1869" i="9"/>
  <c r="T1869" i="9"/>
  <c r="V1869" i="9" s="1"/>
  <c r="I1883" i="9"/>
  <c r="P1884" i="9"/>
  <c r="AB1884" i="9" s="1"/>
  <c r="T1887" i="9"/>
  <c r="V1887" i="9" s="1"/>
  <c r="I1911" i="9"/>
  <c r="I1917" i="9"/>
  <c r="I1923" i="9"/>
  <c r="T1929" i="9"/>
  <c r="V1929" i="9" s="1"/>
  <c r="V1936" i="9"/>
  <c r="I1942" i="9"/>
  <c r="J1942" i="9" s="1"/>
  <c r="L1942" i="9" s="1"/>
  <c r="T1945" i="9"/>
  <c r="V1945" i="9" s="1"/>
  <c r="I1948" i="9"/>
  <c r="J1948" i="9" s="1"/>
  <c r="L1948" i="9" s="1"/>
  <c r="T1951" i="9"/>
  <c r="V1951" i="9" s="1"/>
  <c r="P1989" i="9"/>
  <c r="AB1989" i="9" s="1"/>
  <c r="I1989" i="9"/>
  <c r="T1390" i="9"/>
  <c r="V1390" i="9" s="1"/>
  <c r="T1403" i="9"/>
  <c r="V1403" i="9" s="1"/>
  <c r="T1407" i="9"/>
  <c r="V1407" i="9" s="1"/>
  <c r="V1409" i="9"/>
  <c r="T1415" i="9"/>
  <c r="V1415" i="9" s="1"/>
  <c r="T1425" i="9"/>
  <c r="V1425" i="9" s="1"/>
  <c r="V1432" i="9"/>
  <c r="T1437" i="9"/>
  <c r="V1437" i="9" s="1"/>
  <c r="T1438" i="9"/>
  <c r="V1438" i="9" s="1"/>
  <c r="T1439" i="9"/>
  <c r="V1439" i="9" s="1"/>
  <c r="P1447" i="9"/>
  <c r="AB1447" i="9" s="1"/>
  <c r="H1449" i="9"/>
  <c r="T1454" i="9"/>
  <c r="V1454" i="9" s="1"/>
  <c r="T1455" i="9"/>
  <c r="V1455" i="9" s="1"/>
  <c r="P1457" i="9"/>
  <c r="AB1457" i="9" s="1"/>
  <c r="T1479" i="9"/>
  <c r="V1479" i="9" s="1"/>
  <c r="T1480" i="9"/>
  <c r="V1480" i="9" s="1"/>
  <c r="T1499" i="9"/>
  <c r="V1499" i="9" s="1"/>
  <c r="P1502" i="9"/>
  <c r="AB1502" i="9" s="1"/>
  <c r="P1512" i="9"/>
  <c r="AB1512" i="9" s="1"/>
  <c r="P1514" i="9"/>
  <c r="AB1514" i="9" s="1"/>
  <c r="P1523" i="9"/>
  <c r="AB1523" i="9" s="1"/>
  <c r="J1536" i="9"/>
  <c r="L1536" i="9" s="1"/>
  <c r="P1543" i="9"/>
  <c r="AB1543" i="9" s="1"/>
  <c r="T1545" i="9"/>
  <c r="V1545" i="9" s="1"/>
  <c r="P1552" i="9"/>
  <c r="AB1552" i="9" s="1"/>
  <c r="T1554" i="9"/>
  <c r="V1554" i="9" s="1"/>
  <c r="T1557" i="9"/>
  <c r="V1557" i="9" s="1"/>
  <c r="H1558" i="9"/>
  <c r="J1558" i="9" s="1"/>
  <c r="L1558" i="9" s="1"/>
  <c r="P1560" i="9"/>
  <c r="AB1560" i="9" s="1"/>
  <c r="H1572" i="9"/>
  <c r="J1572" i="9" s="1"/>
  <c r="L1572" i="9" s="1"/>
  <c r="P1582" i="9"/>
  <c r="AB1582" i="9" s="1"/>
  <c r="T1584" i="9"/>
  <c r="V1584" i="9" s="1"/>
  <c r="H1601" i="9"/>
  <c r="J1601" i="9" s="1"/>
  <c r="L1601" i="9" s="1"/>
  <c r="V1610" i="9"/>
  <c r="P1618" i="9"/>
  <c r="AB1618" i="9" s="1"/>
  <c r="V1623" i="9"/>
  <c r="H1624" i="9"/>
  <c r="J1624" i="9" s="1"/>
  <c r="L1624" i="9" s="1"/>
  <c r="T1640" i="9"/>
  <c r="V1640" i="9" s="1"/>
  <c r="T1643" i="9"/>
  <c r="V1643" i="9" s="1"/>
  <c r="V1644" i="9"/>
  <c r="J1648" i="9"/>
  <c r="L1648" i="9" s="1"/>
  <c r="J1651" i="9"/>
  <c r="L1651" i="9" s="1"/>
  <c r="H1655" i="9"/>
  <c r="V1656" i="9"/>
  <c r="P1658" i="9"/>
  <c r="AB1658" i="9" s="1"/>
  <c r="T1667" i="9"/>
  <c r="V1667" i="9" s="1"/>
  <c r="P1670" i="9"/>
  <c r="AB1670" i="9" s="1"/>
  <c r="P1672" i="9"/>
  <c r="AB1672" i="9" s="1"/>
  <c r="P1673" i="9"/>
  <c r="AB1673" i="9" s="1"/>
  <c r="P1675" i="9"/>
  <c r="AB1675" i="9" s="1"/>
  <c r="P1676" i="9"/>
  <c r="AB1676" i="9" s="1"/>
  <c r="P1678" i="9"/>
  <c r="AB1678" i="9" s="1"/>
  <c r="P1679" i="9"/>
  <c r="AB1679" i="9" s="1"/>
  <c r="P1681" i="9"/>
  <c r="AB1681" i="9" s="1"/>
  <c r="P1682" i="9"/>
  <c r="AB1682" i="9" s="1"/>
  <c r="P1684" i="9"/>
  <c r="AB1684" i="9" s="1"/>
  <c r="P1685" i="9"/>
  <c r="AB1685" i="9" s="1"/>
  <c r="P1687" i="9"/>
  <c r="AB1687" i="9" s="1"/>
  <c r="P1688" i="9"/>
  <c r="AB1688" i="9" s="1"/>
  <c r="P1690" i="9"/>
  <c r="AB1690" i="9" s="1"/>
  <c r="P1691" i="9"/>
  <c r="AB1691" i="9" s="1"/>
  <c r="P1693" i="9"/>
  <c r="AB1693" i="9" s="1"/>
  <c r="P1694" i="9"/>
  <c r="AB1694" i="9" s="1"/>
  <c r="T1697" i="9"/>
  <c r="V1697" i="9" s="1"/>
  <c r="T1704" i="9"/>
  <c r="V1704" i="9" s="1"/>
  <c r="T1707" i="9"/>
  <c r="V1707" i="9" s="1"/>
  <c r="V1708" i="9"/>
  <c r="P1710" i="9"/>
  <c r="AB1710" i="9" s="1"/>
  <c r="T1712" i="9"/>
  <c r="V1712" i="9" s="1"/>
  <c r="T1716" i="9"/>
  <c r="V1716" i="9" s="1"/>
  <c r="T1717" i="9"/>
  <c r="V1717" i="9" s="1"/>
  <c r="V1730" i="9"/>
  <c r="J1742" i="9"/>
  <c r="L1742" i="9" s="1"/>
  <c r="V1751" i="9"/>
  <c r="H1757" i="9"/>
  <c r="J1757" i="9" s="1"/>
  <c r="L1757" i="9" s="1"/>
  <c r="V1757" i="9"/>
  <c r="H1760" i="9"/>
  <c r="J1760" i="9" s="1"/>
  <c r="L1760" i="9" s="1"/>
  <c r="V1760" i="9"/>
  <c r="H1763" i="9"/>
  <c r="J1763" i="9" s="1"/>
  <c r="L1763" i="9" s="1"/>
  <c r="V1763" i="9"/>
  <c r="T1767" i="9"/>
  <c r="V1767" i="9" s="1"/>
  <c r="V1776" i="9"/>
  <c r="J1779" i="9"/>
  <c r="L1779" i="9" s="1"/>
  <c r="P1784" i="9"/>
  <c r="AB1784" i="9" s="1"/>
  <c r="P1786" i="9"/>
  <c r="AB1786" i="9" s="1"/>
  <c r="P1787" i="9"/>
  <c r="AB1787" i="9" s="1"/>
  <c r="T1790" i="9"/>
  <c r="V1790" i="9" s="1"/>
  <c r="T1791" i="9"/>
  <c r="V1791" i="9" s="1"/>
  <c r="H1802" i="9"/>
  <c r="J1802" i="9" s="1"/>
  <c r="L1802" i="9" s="1"/>
  <c r="H1804" i="9"/>
  <c r="J1804" i="9" s="1"/>
  <c r="L1804" i="9" s="1"/>
  <c r="T1807" i="9"/>
  <c r="V1807" i="9" s="1"/>
  <c r="J1819" i="9"/>
  <c r="L1819" i="9" s="1"/>
  <c r="P1820" i="9"/>
  <c r="AB1820" i="9" s="1"/>
  <c r="P1827" i="9"/>
  <c r="AB1827" i="9" s="1"/>
  <c r="V1837" i="9"/>
  <c r="V1839" i="9"/>
  <c r="P1843" i="9"/>
  <c r="AB1843" i="9" s="1"/>
  <c r="P1848" i="9"/>
  <c r="AB1848" i="9" s="1"/>
  <c r="P1854" i="9"/>
  <c r="AB1854" i="9" s="1"/>
  <c r="T1857" i="9"/>
  <c r="V1857" i="9" s="1"/>
  <c r="H1861" i="9"/>
  <c r="J1861" i="9" s="1"/>
  <c r="L1861" i="9" s="1"/>
  <c r="T1866" i="9"/>
  <c r="V1866" i="9" s="1"/>
  <c r="P1867" i="9"/>
  <c r="AB1867" i="9" s="1"/>
  <c r="T1871" i="9"/>
  <c r="V1871" i="9" s="1"/>
  <c r="P1874" i="9"/>
  <c r="AB1874" i="9" s="1"/>
  <c r="I1884" i="9"/>
  <c r="T1890" i="9"/>
  <c r="V1890" i="9" s="1"/>
  <c r="T1893" i="9"/>
  <c r="V1893" i="9" s="1"/>
  <c r="V1900" i="9"/>
  <c r="V1904" i="9"/>
  <c r="P1908" i="9"/>
  <c r="AB1908" i="9" s="1"/>
  <c r="T1911" i="9"/>
  <c r="V1911" i="9" s="1"/>
  <c r="P1913" i="9"/>
  <c r="AB1913" i="9" s="1"/>
  <c r="P1914" i="9"/>
  <c r="AB1914" i="9" s="1"/>
  <c r="T1917" i="9"/>
  <c r="V1917" i="9" s="1"/>
  <c r="P1919" i="9"/>
  <c r="AB1919" i="9" s="1"/>
  <c r="P1920" i="9"/>
  <c r="AB1920" i="9" s="1"/>
  <c r="T1923" i="9"/>
  <c r="V1923" i="9" s="1"/>
  <c r="P1925" i="9"/>
  <c r="AB1925" i="9" s="1"/>
  <c r="P1926" i="9"/>
  <c r="AB1926" i="9" s="1"/>
  <c r="T1932" i="9"/>
  <c r="V1932" i="9" s="1"/>
  <c r="T1937" i="9"/>
  <c r="V1937" i="9" s="1"/>
  <c r="V1939" i="9"/>
  <c r="T1957" i="9"/>
  <c r="V1957" i="9" s="1"/>
  <c r="V1958" i="9"/>
  <c r="P1962" i="9"/>
  <c r="AB1962" i="9" s="1"/>
  <c r="H1962" i="9"/>
  <c r="P1965" i="9"/>
  <c r="AB1965" i="9" s="1"/>
  <c r="H1965" i="9"/>
  <c r="J1965" i="9" s="1"/>
  <c r="L1965" i="9" s="1"/>
  <c r="V1974" i="9"/>
  <c r="L1979" i="9"/>
  <c r="H1981" i="9"/>
  <c r="J1981" i="9" s="1"/>
  <c r="L1981" i="9" s="1"/>
  <c r="J2001" i="9"/>
  <c r="L2001" i="9" s="1"/>
  <c r="J1956" i="9"/>
  <c r="L1956" i="9" s="1"/>
  <c r="T1963" i="9"/>
  <c r="V1963" i="9" s="1"/>
  <c r="T1964" i="9"/>
  <c r="V1964" i="9" s="1"/>
  <c r="T1994" i="9"/>
  <c r="V1994" i="9" s="1"/>
  <c r="H1998" i="9"/>
  <c r="P2001" i="9"/>
  <c r="AB2001" i="9" s="1"/>
  <c r="J2016" i="9"/>
  <c r="L2016" i="9" s="1"/>
  <c r="T2017" i="9"/>
  <c r="V2017" i="9" s="1"/>
  <c r="P2020" i="9"/>
  <c r="AB2020" i="9" s="1"/>
  <c r="P2021" i="9"/>
  <c r="AB2021" i="9" s="1"/>
  <c r="P2022" i="9"/>
  <c r="AB2022" i="9" s="1"/>
  <c r="T2024" i="9"/>
  <c r="V2024" i="9" s="1"/>
  <c r="P2027" i="9"/>
  <c r="AB2027" i="9" s="1"/>
  <c r="P2028" i="9"/>
  <c r="AB2028" i="9" s="1"/>
  <c r="T2030" i="9"/>
  <c r="V2030" i="9" s="1"/>
  <c r="H2033" i="9"/>
  <c r="T2037" i="9"/>
  <c r="V2037" i="9" s="1"/>
  <c r="T2038" i="9"/>
  <c r="V2038" i="9" s="1"/>
  <c r="P2040" i="9"/>
  <c r="AB2040" i="9" s="1"/>
  <c r="P2042" i="9"/>
  <c r="AB2042" i="9" s="1"/>
  <c r="T2047" i="9"/>
  <c r="V2047" i="9" s="1"/>
  <c r="H2052" i="9"/>
  <c r="J2052" i="9" s="1"/>
  <c r="L2052" i="9" s="1"/>
  <c r="T2052" i="9"/>
  <c r="V2052" i="9" s="1"/>
  <c r="P2057" i="9"/>
  <c r="AB2057" i="9" s="1"/>
  <c r="T2060" i="9"/>
  <c r="V2060" i="9" s="1"/>
  <c r="H2063" i="9"/>
  <c r="J2063" i="9" s="1"/>
  <c r="L2063" i="9" s="1"/>
  <c r="T2068" i="9"/>
  <c r="V2068" i="9" s="1"/>
  <c r="P2070" i="9"/>
  <c r="AB2070" i="9" s="1"/>
  <c r="T2072" i="9"/>
  <c r="V2072" i="9" s="1"/>
  <c r="H2075" i="9"/>
  <c r="P2081" i="9"/>
  <c r="AB2081" i="9" s="1"/>
  <c r="P2085" i="9"/>
  <c r="AB2085" i="9" s="1"/>
  <c r="T2087" i="9"/>
  <c r="V2087" i="9" s="1"/>
  <c r="T2091" i="9"/>
  <c r="V2091" i="9" s="1"/>
  <c r="T2092" i="9"/>
  <c r="V2092" i="9" s="1"/>
  <c r="J2093" i="9"/>
  <c r="L2093" i="9" s="1"/>
  <c r="P2094" i="9"/>
  <c r="AB2094" i="9" s="1"/>
  <c r="H2096" i="9"/>
  <c r="T2102" i="9"/>
  <c r="V2102" i="9" s="1"/>
  <c r="V2110" i="9"/>
  <c r="T2118" i="9"/>
  <c r="V2118" i="9" s="1"/>
  <c r="H2121" i="9"/>
  <c r="T2127" i="9"/>
  <c r="V2127" i="9" s="1"/>
  <c r="P2130" i="9"/>
  <c r="AB2130" i="9" s="1"/>
  <c r="P2136" i="9"/>
  <c r="AB2136" i="9" s="1"/>
  <c r="T2140" i="9"/>
  <c r="V2140" i="9" s="1"/>
  <c r="P2142" i="9"/>
  <c r="AB2142" i="9" s="1"/>
  <c r="P2143" i="9"/>
  <c r="AB2143" i="9" s="1"/>
  <c r="T2145" i="9"/>
  <c r="V2145" i="9" s="1"/>
  <c r="H2148" i="9"/>
  <c r="J2148" i="9" s="1"/>
  <c r="L2148" i="9" s="1"/>
  <c r="P2154" i="9"/>
  <c r="AB2154" i="9" s="1"/>
  <c r="V2159" i="9"/>
  <c r="T2163" i="9"/>
  <c r="V2163" i="9" s="1"/>
  <c r="H2166" i="9"/>
  <c r="T2172" i="9"/>
  <c r="V2172" i="9" s="1"/>
  <c r="T2178" i="9"/>
  <c r="V2178" i="9" s="1"/>
  <c r="V2182" i="9"/>
  <c r="P2187" i="9"/>
  <c r="AB2187" i="9" s="1"/>
  <c r="V2191" i="9"/>
  <c r="V2201" i="9"/>
  <c r="T2210" i="9"/>
  <c r="V2210" i="9" s="1"/>
  <c r="V2213" i="9"/>
  <c r="P2230" i="9"/>
  <c r="AB2230" i="9" s="1"/>
  <c r="L2244" i="9"/>
  <c r="L2250" i="9"/>
  <c r="L2253" i="9"/>
  <c r="J2271" i="9"/>
  <c r="L2271" i="9" s="1"/>
  <c r="H2275" i="9"/>
  <c r="J2275" i="9" s="1"/>
  <c r="L2275" i="9" s="1"/>
  <c r="P2275" i="9"/>
  <c r="AB2275" i="9" s="1"/>
  <c r="H2281" i="9"/>
  <c r="J2281" i="9" s="1"/>
  <c r="L2281" i="9" s="1"/>
  <c r="P2281" i="9"/>
  <c r="AB2281" i="9" s="1"/>
  <c r="H2297" i="9"/>
  <c r="P2297" i="9"/>
  <c r="AB2297" i="9" s="1"/>
  <c r="H2299" i="9"/>
  <c r="J2299" i="9" s="1"/>
  <c r="L2299" i="9" s="1"/>
  <c r="P2299" i="9"/>
  <c r="AB2299" i="9" s="1"/>
  <c r="I2300" i="9"/>
  <c r="H2305" i="9"/>
  <c r="J2305" i="9" s="1"/>
  <c r="L2305" i="9" s="1"/>
  <c r="P2305" i="9"/>
  <c r="AB2305" i="9" s="1"/>
  <c r="J1962" i="9"/>
  <c r="L1962" i="9" s="1"/>
  <c r="V1969" i="9"/>
  <c r="V1972" i="9"/>
  <c r="T1976" i="9"/>
  <c r="V1976" i="9" s="1"/>
  <c r="T1979" i="9"/>
  <c r="V1979" i="9" s="1"/>
  <c r="P1986" i="9"/>
  <c r="AB1986" i="9" s="1"/>
  <c r="V1990" i="9"/>
  <c r="J1998" i="9"/>
  <c r="L1998" i="9" s="1"/>
  <c r="J2000" i="9"/>
  <c r="L2000" i="9" s="1"/>
  <c r="P2004" i="9"/>
  <c r="AB2004" i="9" s="1"/>
  <c r="V2008" i="9"/>
  <c r="P2010" i="9"/>
  <c r="AB2010" i="9" s="1"/>
  <c r="T2015" i="9"/>
  <c r="V2015" i="9" s="1"/>
  <c r="J2017" i="9"/>
  <c r="L2017" i="9" s="1"/>
  <c r="J2024" i="9"/>
  <c r="L2024" i="9" s="1"/>
  <c r="J2030" i="9"/>
  <c r="L2030" i="9" s="1"/>
  <c r="T2031" i="9"/>
  <c r="V2031" i="9" s="1"/>
  <c r="T2041" i="9"/>
  <c r="V2041" i="9" s="1"/>
  <c r="T2046" i="9"/>
  <c r="V2046" i="9" s="1"/>
  <c r="T2055" i="9"/>
  <c r="V2055" i="9" s="1"/>
  <c r="T2056" i="9"/>
  <c r="V2056" i="9" s="1"/>
  <c r="P2058" i="9"/>
  <c r="AB2058" i="9" s="1"/>
  <c r="P2064" i="9"/>
  <c r="AB2064" i="9" s="1"/>
  <c r="V2066" i="9"/>
  <c r="P2076" i="9"/>
  <c r="AB2076" i="9" s="1"/>
  <c r="V2078" i="9"/>
  <c r="T2080" i="9"/>
  <c r="V2080" i="9" s="1"/>
  <c r="V2084" i="9"/>
  <c r="T2094" i="9"/>
  <c r="V2094" i="9" s="1"/>
  <c r="J2095" i="9"/>
  <c r="L2095" i="9" s="1"/>
  <c r="P2097" i="9"/>
  <c r="AB2097" i="9" s="1"/>
  <c r="T2099" i="9"/>
  <c r="V2099" i="9" s="1"/>
  <c r="J2102" i="9"/>
  <c r="L2102" i="9" s="1"/>
  <c r="P2108" i="9"/>
  <c r="AB2108" i="9" s="1"/>
  <c r="P2114" i="9"/>
  <c r="AB2114" i="9" s="1"/>
  <c r="T2119" i="9"/>
  <c r="V2119" i="9" s="1"/>
  <c r="T2124" i="9"/>
  <c r="V2124" i="9" s="1"/>
  <c r="T2134" i="9"/>
  <c r="V2134" i="9" s="1"/>
  <c r="T2135" i="9"/>
  <c r="V2135" i="9" s="1"/>
  <c r="P2137" i="9"/>
  <c r="AB2137" i="9" s="1"/>
  <c r="P2149" i="9"/>
  <c r="AB2149" i="9" s="1"/>
  <c r="T2153" i="9"/>
  <c r="V2153" i="9" s="1"/>
  <c r="H2158" i="9"/>
  <c r="J2158" i="9" s="1"/>
  <c r="L2158" i="9" s="1"/>
  <c r="T2158" i="9"/>
  <c r="V2158" i="9" s="1"/>
  <c r="P2167" i="9"/>
  <c r="AB2167" i="9" s="1"/>
  <c r="T2169" i="9"/>
  <c r="V2169" i="9" s="1"/>
  <c r="T2179" i="9"/>
  <c r="V2179" i="9" s="1"/>
  <c r="P2181" i="9"/>
  <c r="AB2181" i="9" s="1"/>
  <c r="T2185" i="9"/>
  <c r="V2185" i="9" s="1"/>
  <c r="T2186" i="9"/>
  <c r="V2186" i="9" s="1"/>
  <c r="P2188" i="9"/>
  <c r="AB2188" i="9" s="1"/>
  <c r="P2194" i="9"/>
  <c r="AB2194" i="9" s="1"/>
  <c r="T2200" i="9"/>
  <c r="V2200" i="9" s="1"/>
  <c r="H2205" i="9"/>
  <c r="J2205" i="9" s="1"/>
  <c r="L2205" i="9" s="1"/>
  <c r="I2208" i="9"/>
  <c r="J2208" i="9" s="1"/>
  <c r="L2208" i="9" s="1"/>
  <c r="P2212" i="9"/>
  <c r="AB2212" i="9" s="1"/>
  <c r="V2215" i="9"/>
  <c r="P2218" i="9"/>
  <c r="AB2218" i="9" s="1"/>
  <c r="V2221" i="9"/>
  <c r="P2225" i="9"/>
  <c r="AB2225" i="9" s="1"/>
  <c r="J2234" i="9"/>
  <c r="L2234" i="9" s="1"/>
  <c r="T2237" i="9"/>
  <c r="P2246" i="9"/>
  <c r="AB2246" i="9" s="1"/>
  <c r="H2246" i="9"/>
  <c r="J2246" i="9" s="1"/>
  <c r="L2246" i="9" s="1"/>
  <c r="V2258" i="9"/>
  <c r="V2260" i="9"/>
  <c r="H2278" i="9"/>
  <c r="J2278" i="9" s="1"/>
  <c r="L2278" i="9" s="1"/>
  <c r="P2278" i="9"/>
  <c r="AB2278" i="9" s="1"/>
  <c r="H2284" i="9"/>
  <c r="J2284" i="9" s="1"/>
  <c r="L2284" i="9" s="1"/>
  <c r="P2284" i="9"/>
  <c r="AB2284" i="9" s="1"/>
  <c r="V2288" i="9"/>
  <c r="T2304" i="9"/>
  <c r="V2333" i="9"/>
  <c r="J2461" i="9"/>
  <c r="L2461" i="9" s="1"/>
  <c r="P2173" i="9"/>
  <c r="AB2173" i="9" s="1"/>
  <c r="V2175" i="9"/>
  <c r="P2182" i="9"/>
  <c r="AB2182" i="9" s="1"/>
  <c r="L2183" i="9"/>
  <c r="T2189" i="9"/>
  <c r="V2189" i="9" s="1"/>
  <c r="P2191" i="9"/>
  <c r="AB2191" i="9" s="1"/>
  <c r="V2193" i="9"/>
  <c r="V2195" i="9"/>
  <c r="V2202" i="9"/>
  <c r="V2205" i="9"/>
  <c r="V2223" i="9"/>
  <c r="P2258" i="9"/>
  <c r="AB2258" i="9" s="1"/>
  <c r="H2258" i="9"/>
  <c r="H2287" i="9"/>
  <c r="J2287" i="9" s="1"/>
  <c r="L2287" i="9" s="1"/>
  <c r="P2287" i="9"/>
  <c r="AB2287" i="9" s="1"/>
  <c r="H2293" i="9"/>
  <c r="J2293" i="9" s="1"/>
  <c r="L2293" i="9" s="1"/>
  <c r="P2293" i="9"/>
  <c r="AB2293" i="9" s="1"/>
  <c r="P2311" i="9"/>
  <c r="AB2311" i="9" s="1"/>
  <c r="I2311" i="9"/>
  <c r="J2449" i="9"/>
  <c r="L2449" i="9" s="1"/>
  <c r="T1987" i="9"/>
  <c r="V1987" i="9" s="1"/>
  <c r="P1990" i="9"/>
  <c r="AB1990" i="9" s="1"/>
  <c r="J1994" i="9"/>
  <c r="L1994" i="9" s="1"/>
  <c r="T2005" i="9"/>
  <c r="V2005" i="9" s="1"/>
  <c r="I2007" i="9"/>
  <c r="P2008" i="9"/>
  <c r="AB2008" i="9" s="1"/>
  <c r="T2011" i="9"/>
  <c r="V2011" i="9" s="1"/>
  <c r="I2014" i="9"/>
  <c r="J2014" i="9" s="1"/>
  <c r="L2014" i="9" s="1"/>
  <c r="T2033" i="9"/>
  <c r="V2033" i="9" s="1"/>
  <c r="P2039" i="9"/>
  <c r="AB2039" i="9" s="1"/>
  <c r="P2048" i="9"/>
  <c r="AB2048" i="9" s="1"/>
  <c r="J2058" i="9"/>
  <c r="L2058" i="9" s="1"/>
  <c r="T2063" i="9"/>
  <c r="V2063" i="9" s="1"/>
  <c r="I2066" i="9"/>
  <c r="T2075" i="9"/>
  <c r="V2075" i="9" s="1"/>
  <c r="I2078" i="9"/>
  <c r="J2078" i="9" s="1"/>
  <c r="L2078" i="9" s="1"/>
  <c r="I2084" i="9"/>
  <c r="J2084" i="9" s="1"/>
  <c r="L2084" i="9" s="1"/>
  <c r="T2096" i="9"/>
  <c r="V2096" i="9" s="1"/>
  <c r="I2099" i="9"/>
  <c r="T2121" i="9"/>
  <c r="V2121" i="9" s="1"/>
  <c r="I2124" i="9"/>
  <c r="J2137" i="9"/>
  <c r="L2137" i="9" s="1"/>
  <c r="T2148" i="9"/>
  <c r="V2148" i="9" s="1"/>
  <c r="P2151" i="9"/>
  <c r="AB2151" i="9" s="1"/>
  <c r="T2166" i="9"/>
  <c r="V2166" i="9" s="1"/>
  <c r="I2169" i="9"/>
  <c r="H2223" i="9"/>
  <c r="P2223" i="9"/>
  <c r="AB2223" i="9" s="1"/>
  <c r="H2266" i="9"/>
  <c r="P2266" i="9"/>
  <c r="AB2266" i="9" s="1"/>
  <c r="H2272" i="9"/>
  <c r="J2272" i="9" s="1"/>
  <c r="L2272" i="9" s="1"/>
  <c r="P2272" i="9"/>
  <c r="AB2272" i="9" s="1"/>
  <c r="T2282" i="9"/>
  <c r="V2282" i="9" s="1"/>
  <c r="J2283" i="9"/>
  <c r="L2283" i="9" s="1"/>
  <c r="T2297" i="9"/>
  <c r="V2297" i="9" s="1"/>
  <c r="P2324" i="9"/>
  <c r="AB2324" i="9" s="1"/>
  <c r="I2324" i="9"/>
  <c r="P2329" i="9"/>
  <c r="AB2329" i="9" s="1"/>
  <c r="I2329" i="9"/>
  <c r="J2329" i="9" s="1"/>
  <c r="L2329" i="9" s="1"/>
  <c r="J2337" i="9"/>
  <c r="L2337" i="9" s="1"/>
  <c r="V2218" i="9"/>
  <c r="P2222" i="9"/>
  <c r="AB2222" i="9" s="1"/>
  <c r="T2225" i="9"/>
  <c r="V2225" i="9" s="1"/>
  <c r="V2230" i="9"/>
  <c r="T2231" i="9"/>
  <c r="V2231" i="9" s="1"/>
  <c r="T2252" i="9"/>
  <c r="V2252" i="9" s="1"/>
  <c r="T2253" i="9"/>
  <c r="V2253" i="9" s="1"/>
  <c r="T2284" i="9"/>
  <c r="V2284" i="9" s="1"/>
  <c r="P2292" i="9"/>
  <c r="AB2292" i="9" s="1"/>
  <c r="J2295" i="9"/>
  <c r="L2295" i="9" s="1"/>
  <c r="T2300" i="9"/>
  <c r="V2300" i="9" s="1"/>
  <c r="T2307" i="9"/>
  <c r="V2307" i="9" s="1"/>
  <c r="P2314" i="9"/>
  <c r="AB2314" i="9" s="1"/>
  <c r="P2316" i="9"/>
  <c r="AB2316" i="9" s="1"/>
  <c r="V2318" i="9"/>
  <c r="J2321" i="9"/>
  <c r="L2321" i="9" s="1"/>
  <c r="V2324" i="9"/>
  <c r="T2325" i="9"/>
  <c r="V2325" i="9" s="1"/>
  <c r="T2328" i="9"/>
  <c r="V2328" i="9" s="1"/>
  <c r="T2331" i="9"/>
  <c r="V2331" i="9" s="1"/>
  <c r="P2337" i="9"/>
  <c r="AB2337" i="9" s="1"/>
  <c r="P2338" i="9"/>
  <c r="AB2338" i="9" s="1"/>
  <c r="P2341" i="9"/>
  <c r="AB2341" i="9" s="1"/>
  <c r="P2345" i="9"/>
  <c r="AB2345" i="9" s="1"/>
  <c r="J2347" i="9"/>
  <c r="L2347" i="9" s="1"/>
  <c r="P2348" i="9"/>
  <c r="AB2348" i="9" s="1"/>
  <c r="P2353" i="9"/>
  <c r="AB2353" i="9" s="1"/>
  <c r="P2354" i="9"/>
  <c r="AB2354" i="9" s="1"/>
  <c r="P2359" i="9"/>
  <c r="AB2359" i="9" s="1"/>
  <c r="T2361" i="9"/>
  <c r="V2361" i="9" s="1"/>
  <c r="T2368" i="9"/>
  <c r="T2371" i="9"/>
  <c r="V2371" i="9" s="1"/>
  <c r="J2377" i="9"/>
  <c r="L2377" i="9" s="1"/>
  <c r="V2386" i="9"/>
  <c r="T2388" i="9"/>
  <c r="V2388" i="9" s="1"/>
  <c r="J2389" i="9"/>
  <c r="L2389" i="9" s="1"/>
  <c r="T2391" i="9"/>
  <c r="V2391" i="9" s="1"/>
  <c r="P2393" i="9"/>
  <c r="AB2393" i="9" s="1"/>
  <c r="P2395" i="9"/>
  <c r="AB2395" i="9" s="1"/>
  <c r="T2402" i="9"/>
  <c r="V2402" i="9" s="1"/>
  <c r="T2403" i="9"/>
  <c r="V2403" i="9" s="1"/>
  <c r="P2412" i="9"/>
  <c r="AB2412" i="9" s="1"/>
  <c r="T2414" i="9"/>
  <c r="V2414" i="9" s="1"/>
  <c r="P2416" i="9"/>
  <c r="AB2416" i="9" s="1"/>
  <c r="P2418" i="9"/>
  <c r="AB2418" i="9" s="1"/>
  <c r="H2423" i="9"/>
  <c r="J2423" i="9" s="1"/>
  <c r="L2423" i="9" s="1"/>
  <c r="T2423" i="9"/>
  <c r="V2423" i="9" s="1"/>
  <c r="T2426" i="9"/>
  <c r="V2426" i="9" s="1"/>
  <c r="P2429" i="9"/>
  <c r="AB2429" i="9" s="1"/>
  <c r="P2432" i="9"/>
  <c r="AB2432" i="9" s="1"/>
  <c r="T2436" i="9"/>
  <c r="V2436" i="9" s="1"/>
  <c r="J2437" i="9"/>
  <c r="L2437" i="9" s="1"/>
  <c r="T2438" i="9"/>
  <c r="V2438" i="9" s="1"/>
  <c r="P2444" i="9"/>
  <c r="AB2444" i="9" s="1"/>
  <c r="P2449" i="9"/>
  <c r="AB2449" i="9" s="1"/>
  <c r="P2451" i="9"/>
  <c r="AB2451" i="9" s="1"/>
  <c r="T2456" i="9"/>
  <c r="V2456" i="9" s="1"/>
  <c r="T2457" i="9"/>
  <c r="V2457" i="9" s="1"/>
  <c r="P2461" i="9"/>
  <c r="AB2461" i="9" s="1"/>
  <c r="T2463" i="9"/>
  <c r="V2463" i="9" s="1"/>
  <c r="P2464" i="9"/>
  <c r="AB2464" i="9" s="1"/>
  <c r="T2466" i="9"/>
  <c r="V2466" i="9" s="1"/>
  <c r="P2467" i="9"/>
  <c r="AB2467" i="9" s="1"/>
  <c r="H2468" i="9"/>
  <c r="H2471" i="9"/>
  <c r="J2471" i="9" s="1"/>
  <c r="T2471" i="9"/>
  <c r="V2471" i="9" s="1"/>
  <c r="T2478" i="9"/>
  <c r="V2478" i="9" s="1"/>
  <c r="J2479" i="9"/>
  <c r="L2479" i="9" s="1"/>
  <c r="T2480" i="9"/>
  <c r="V2480" i="9" s="1"/>
  <c r="P2484" i="9"/>
  <c r="AB2484" i="9" s="1"/>
  <c r="T2490" i="9"/>
  <c r="V2490" i="9" s="1"/>
  <c r="P2492" i="9"/>
  <c r="AB2492" i="9" s="1"/>
  <c r="P2495" i="9"/>
  <c r="AB2495" i="9" s="1"/>
  <c r="T2499" i="9"/>
  <c r="P2500" i="9"/>
  <c r="AB2500" i="9" s="1"/>
  <c r="P2519" i="9"/>
  <c r="AB2519" i="9" s="1"/>
  <c r="T2522" i="9"/>
  <c r="V2522" i="9" s="1"/>
  <c r="P2526" i="9"/>
  <c r="AB2526" i="9" s="1"/>
  <c r="T2532" i="9"/>
  <c r="V2532" i="9" s="1"/>
  <c r="P2534" i="9"/>
  <c r="AB2534" i="9" s="1"/>
  <c r="P2537" i="9"/>
  <c r="AB2537" i="9" s="1"/>
  <c r="H2543" i="9"/>
  <c r="J2543" i="9" s="1"/>
  <c r="L2543" i="9" s="1"/>
  <c r="H2546" i="9"/>
  <c r="J2546" i="9" s="1"/>
  <c r="L2546" i="9" s="1"/>
  <c r="T2546" i="9"/>
  <c r="V2546" i="9" s="1"/>
  <c r="T2547" i="9"/>
  <c r="V2547" i="9" s="1"/>
  <c r="J2548" i="9"/>
  <c r="L2548" i="9" s="1"/>
  <c r="P2551" i="9"/>
  <c r="AB2551" i="9" s="1"/>
  <c r="P2552" i="9"/>
  <c r="AB2552" i="9" s="1"/>
  <c r="P2553" i="9"/>
  <c r="AB2553" i="9" s="1"/>
  <c r="T2574" i="9"/>
  <c r="V2574" i="9" s="1"/>
  <c r="P2577" i="9"/>
  <c r="AB2577" i="9" s="1"/>
  <c r="T2583" i="9"/>
  <c r="V2583" i="9" s="1"/>
  <c r="J2584" i="9"/>
  <c r="L2584" i="9" s="1"/>
  <c r="T2585" i="9"/>
  <c r="V2585" i="9" s="1"/>
  <c r="P2589" i="9"/>
  <c r="AB2589" i="9" s="1"/>
  <c r="H2609" i="9"/>
  <c r="J2609" i="9" s="1"/>
  <c r="L2609" i="9" s="1"/>
  <c r="T2609" i="9"/>
  <c r="V2609" i="9" s="1"/>
  <c r="T2610" i="9"/>
  <c r="V2610" i="9" s="1"/>
  <c r="H2615" i="9"/>
  <c r="J2615" i="9" s="1"/>
  <c r="L2615" i="9" s="1"/>
  <c r="T2615" i="9"/>
  <c r="V2615" i="9" s="1"/>
  <c r="J2621" i="9"/>
  <c r="L2621" i="9" s="1"/>
  <c r="T2625" i="9"/>
  <c r="V2625" i="9" s="1"/>
  <c r="V2630" i="9"/>
  <c r="T2631" i="9"/>
  <c r="V2631" i="9" s="1"/>
  <c r="J2641" i="9"/>
  <c r="L2641" i="9" s="1"/>
  <c r="P2642" i="9"/>
  <c r="AB2642" i="9" s="1"/>
  <c r="H2646" i="9"/>
  <c r="J2646" i="9" s="1"/>
  <c r="L2646" i="9" s="1"/>
  <c r="P2655" i="9"/>
  <c r="AB2655" i="9" s="1"/>
  <c r="V2658" i="9"/>
  <c r="V2664" i="9"/>
  <c r="V2670" i="9"/>
  <c r="V2679" i="9"/>
  <c r="P2681" i="9"/>
  <c r="AB2681" i="9" s="1"/>
  <c r="P2685" i="9"/>
  <c r="AB2685" i="9" s="1"/>
  <c r="H2697" i="9"/>
  <c r="P2697" i="9"/>
  <c r="AB2697" i="9" s="1"/>
  <c r="V2701" i="9"/>
  <c r="T2702" i="9"/>
  <c r="V2702" i="9" s="1"/>
  <c r="H2706" i="9"/>
  <c r="P2706" i="9"/>
  <c r="AB2706" i="9" s="1"/>
  <c r="J2711" i="9"/>
  <c r="L2711" i="9" s="1"/>
  <c r="H2731" i="9"/>
  <c r="J2731" i="9" s="1"/>
  <c r="L2731" i="9" s="1"/>
  <c r="P2731" i="9"/>
  <c r="AB2731" i="9" s="1"/>
  <c r="T2744" i="9"/>
  <c r="V2744" i="9" s="1"/>
  <c r="H2746" i="9"/>
  <c r="J2746" i="9" s="1"/>
  <c r="L2746" i="9" s="1"/>
  <c r="P2746" i="9"/>
  <c r="AB2746" i="9" s="1"/>
  <c r="H2758" i="9"/>
  <c r="P2758" i="9"/>
  <c r="AB2758" i="9" s="1"/>
  <c r="H2772" i="9"/>
  <c r="P2772" i="9"/>
  <c r="AB2772" i="9" s="1"/>
  <c r="J2431" i="9"/>
  <c r="L2431" i="9" s="1"/>
  <c r="J2494" i="9"/>
  <c r="L2494" i="9" s="1"/>
  <c r="J2497" i="9"/>
  <c r="L2497" i="9" s="1"/>
  <c r="J2661" i="9"/>
  <c r="L2661" i="9" s="1"/>
  <c r="J2667" i="9"/>
  <c r="H2701" i="9"/>
  <c r="P2701" i="9"/>
  <c r="AB2701" i="9" s="1"/>
  <c r="H2770" i="9"/>
  <c r="J2770" i="9" s="1"/>
  <c r="L2770" i="9" s="1"/>
  <c r="P2770" i="9"/>
  <c r="AB2770" i="9" s="1"/>
  <c r="L2314" i="9"/>
  <c r="L2341" i="9"/>
  <c r="H2342" i="9"/>
  <c r="J2342" i="9" s="1"/>
  <c r="L2342" i="9" s="1"/>
  <c r="T2345" i="9"/>
  <c r="V2345" i="9" s="1"/>
  <c r="T2348" i="9"/>
  <c r="V2348" i="9" s="1"/>
  <c r="T2354" i="9"/>
  <c r="V2354" i="9" s="1"/>
  <c r="H2380" i="9"/>
  <c r="J2380" i="9" s="1"/>
  <c r="L2380" i="9" s="1"/>
  <c r="H2383" i="9"/>
  <c r="J2383" i="9" s="1"/>
  <c r="L2383" i="9" s="1"/>
  <c r="I2386" i="9"/>
  <c r="T2395" i="9"/>
  <c r="V2395" i="9" s="1"/>
  <c r="H2398" i="9"/>
  <c r="J2398" i="9" s="1"/>
  <c r="L2398" i="9" s="1"/>
  <c r="P2407" i="9"/>
  <c r="AB2407" i="9" s="1"/>
  <c r="H2410" i="9"/>
  <c r="P2422" i="9"/>
  <c r="AB2422" i="9" s="1"/>
  <c r="P2425" i="9"/>
  <c r="AB2425" i="9" s="1"/>
  <c r="I2428" i="9"/>
  <c r="J2432" i="9"/>
  <c r="I2440" i="9"/>
  <c r="J2444" i="9"/>
  <c r="L2444" i="9" s="1"/>
  <c r="J2450" i="9"/>
  <c r="L2450" i="9" s="1"/>
  <c r="H2452" i="9"/>
  <c r="J2452" i="9" s="1"/>
  <c r="L2452" i="9" s="1"/>
  <c r="I2455" i="9"/>
  <c r="J2455" i="9" s="1"/>
  <c r="L2455" i="9" s="1"/>
  <c r="J2495" i="9"/>
  <c r="L2495" i="9" s="1"/>
  <c r="I2509" i="9"/>
  <c r="I2512" i="9"/>
  <c r="J2512" i="9" s="1"/>
  <c r="L2512" i="9" s="1"/>
  <c r="I2515" i="9"/>
  <c r="I2518" i="9"/>
  <c r="J2537" i="9"/>
  <c r="L2537" i="9" s="1"/>
  <c r="I2545" i="9"/>
  <c r="J2545" i="9" s="1"/>
  <c r="L2545" i="9" s="1"/>
  <c r="J2552" i="9"/>
  <c r="L2552" i="9" s="1"/>
  <c r="H2554" i="9"/>
  <c r="J2554" i="9" s="1"/>
  <c r="L2554" i="9" s="1"/>
  <c r="I2557" i="9"/>
  <c r="J2557" i="9" s="1"/>
  <c r="L2557" i="9" s="1"/>
  <c r="H2560" i="9"/>
  <c r="J2560" i="9" s="1"/>
  <c r="L2560" i="9" s="1"/>
  <c r="I2563" i="9"/>
  <c r="J2563" i="9" s="1"/>
  <c r="L2563" i="9" s="1"/>
  <c r="I2566" i="9"/>
  <c r="J2566" i="9" s="1"/>
  <c r="L2566" i="9" s="1"/>
  <c r="I2599" i="9"/>
  <c r="I2602" i="9"/>
  <c r="J2602" i="9" s="1"/>
  <c r="L2602" i="9" s="1"/>
  <c r="H2605" i="9"/>
  <c r="J2605" i="9" s="1"/>
  <c r="L2605" i="9" s="1"/>
  <c r="I2608" i="9"/>
  <c r="J2608" i="9" s="1"/>
  <c r="L2608" i="9" s="1"/>
  <c r="I2620" i="9"/>
  <c r="J2620" i="9" s="1"/>
  <c r="L2620" i="9" s="1"/>
  <c r="T2627" i="9"/>
  <c r="V2627" i="9" s="1"/>
  <c r="J2634" i="9"/>
  <c r="L2634" i="9" s="1"/>
  <c r="P2634" i="9"/>
  <c r="AB2634" i="9" s="1"/>
  <c r="P2639" i="9"/>
  <c r="AB2639" i="9" s="1"/>
  <c r="P2647" i="9"/>
  <c r="AB2647" i="9" s="1"/>
  <c r="J2650" i="9"/>
  <c r="L2650" i="9" s="1"/>
  <c r="P2650" i="9"/>
  <c r="AB2650" i="9" s="1"/>
  <c r="L2655" i="9"/>
  <c r="T2655" i="9"/>
  <c r="V2655" i="9" s="1"/>
  <c r="T2656" i="9"/>
  <c r="V2656" i="9" s="1"/>
  <c r="T2685" i="9"/>
  <c r="H2691" i="9"/>
  <c r="P2691" i="9"/>
  <c r="AB2691" i="9" s="1"/>
  <c r="T2694" i="9"/>
  <c r="V2694" i="9" s="1"/>
  <c r="P2724" i="9"/>
  <c r="AB2724" i="9" s="1"/>
  <c r="H2734" i="9"/>
  <c r="P2734" i="9"/>
  <c r="AB2734" i="9" s="1"/>
  <c r="T2739" i="9"/>
  <c r="I2740" i="9"/>
  <c r="H2767" i="9"/>
  <c r="P2767" i="9"/>
  <c r="AB2767" i="9" s="1"/>
  <c r="T2203" i="9"/>
  <c r="V2203" i="9" s="1"/>
  <c r="P2209" i="9"/>
  <c r="AB2209" i="9" s="1"/>
  <c r="J2217" i="9"/>
  <c r="L2217" i="9" s="1"/>
  <c r="J2219" i="9"/>
  <c r="T2220" i="9"/>
  <c r="V2220" i="9" s="1"/>
  <c r="V2245" i="9"/>
  <c r="V2251" i="9"/>
  <c r="J2254" i="9"/>
  <c r="L2254" i="9" s="1"/>
  <c r="T2267" i="9"/>
  <c r="V2267" i="9" s="1"/>
  <c r="V2274" i="9"/>
  <c r="T2276" i="9"/>
  <c r="V2276" i="9" s="1"/>
  <c r="V2280" i="9"/>
  <c r="P2286" i="9"/>
  <c r="AB2286" i="9" s="1"/>
  <c r="V2301" i="9"/>
  <c r="P2304" i="9"/>
  <c r="AB2304" i="9" s="1"/>
  <c r="J2307" i="9"/>
  <c r="L2307" i="9" s="1"/>
  <c r="J2308" i="9"/>
  <c r="L2308" i="9" s="1"/>
  <c r="T2313" i="9"/>
  <c r="V2313" i="9" s="1"/>
  <c r="T2321" i="9"/>
  <c r="V2321" i="9" s="1"/>
  <c r="H2328" i="9"/>
  <c r="J2328" i="9" s="1"/>
  <c r="L2328" i="9" s="1"/>
  <c r="H2331" i="9"/>
  <c r="J2331" i="9" s="1"/>
  <c r="L2331" i="9" s="1"/>
  <c r="T2335" i="9"/>
  <c r="V2335" i="9" s="1"/>
  <c r="T2340" i="9"/>
  <c r="V2340" i="9" s="1"/>
  <c r="T2351" i="9"/>
  <c r="V2351" i="9" s="1"/>
  <c r="T2352" i="9"/>
  <c r="V2352" i="9" s="1"/>
  <c r="J2362" i="9"/>
  <c r="L2362" i="9" s="1"/>
  <c r="P2365" i="9"/>
  <c r="AB2365" i="9" s="1"/>
  <c r="P2368" i="9"/>
  <c r="AB2368" i="9" s="1"/>
  <c r="T2369" i="9"/>
  <c r="V2369" i="9" s="1"/>
  <c r="T2370" i="9"/>
  <c r="V2370" i="9" s="1"/>
  <c r="T2372" i="9"/>
  <c r="V2372" i="9" s="1"/>
  <c r="T2373" i="9"/>
  <c r="V2373" i="9" s="1"/>
  <c r="P2375" i="9"/>
  <c r="AB2375" i="9" s="1"/>
  <c r="T2376" i="9"/>
  <c r="V2376" i="9" s="1"/>
  <c r="P2381" i="9"/>
  <c r="AB2381" i="9" s="1"/>
  <c r="T2389" i="9"/>
  <c r="V2389" i="9" s="1"/>
  <c r="T2392" i="9"/>
  <c r="V2392" i="9" s="1"/>
  <c r="V2394" i="9"/>
  <c r="P2404" i="9"/>
  <c r="AB2404" i="9" s="1"/>
  <c r="T2406" i="9"/>
  <c r="V2406" i="9" s="1"/>
  <c r="H2417" i="9"/>
  <c r="J2417" i="9" s="1"/>
  <c r="L2417" i="9" s="1"/>
  <c r="V2417" i="9"/>
  <c r="V2421" i="9"/>
  <c r="V2424" i="9"/>
  <c r="V2430" i="9"/>
  <c r="P2431" i="9"/>
  <c r="AB2431" i="9" s="1"/>
  <c r="P2443" i="9"/>
  <c r="AB2443" i="9" s="1"/>
  <c r="P2446" i="9"/>
  <c r="AB2446" i="9" s="1"/>
  <c r="V2448" i="9"/>
  <c r="V2459" i="9"/>
  <c r="V2460" i="9"/>
  <c r="H2465" i="9"/>
  <c r="J2465" i="9" s="1"/>
  <c r="L2465" i="9" s="1"/>
  <c r="J2470" i="9"/>
  <c r="L2470" i="9" s="1"/>
  <c r="J2473" i="9"/>
  <c r="L2473" i="9" s="1"/>
  <c r="P2474" i="9"/>
  <c r="AB2474" i="9" s="1"/>
  <c r="T2477" i="9"/>
  <c r="V2477" i="9" s="1"/>
  <c r="P2481" i="9"/>
  <c r="AB2481" i="9" s="1"/>
  <c r="T2487" i="9"/>
  <c r="V2487" i="9" s="1"/>
  <c r="J2488" i="9"/>
  <c r="L2488" i="9" s="1"/>
  <c r="T2489" i="9"/>
  <c r="V2489" i="9" s="1"/>
  <c r="T2493" i="9"/>
  <c r="V2493" i="9" s="1"/>
  <c r="P2494" i="9"/>
  <c r="AB2494" i="9" s="1"/>
  <c r="T2496" i="9"/>
  <c r="V2496" i="9" s="1"/>
  <c r="P2497" i="9"/>
  <c r="AB2497" i="9" s="1"/>
  <c r="H2498" i="9"/>
  <c r="T2502" i="9"/>
  <c r="V2502" i="9" s="1"/>
  <c r="J2503" i="9"/>
  <c r="L2503" i="9" s="1"/>
  <c r="T2504" i="9"/>
  <c r="V2504" i="9" s="1"/>
  <c r="J2506" i="9"/>
  <c r="L2506" i="9" s="1"/>
  <c r="P2507" i="9"/>
  <c r="AB2507" i="9" s="1"/>
  <c r="P2510" i="9"/>
  <c r="AB2510" i="9" s="1"/>
  <c r="P2513" i="9"/>
  <c r="AB2513" i="9" s="1"/>
  <c r="V2520" i="9"/>
  <c r="P2523" i="9"/>
  <c r="AB2523" i="9" s="1"/>
  <c r="V2529" i="9"/>
  <c r="V2535" i="9"/>
  <c r="P2536" i="9"/>
  <c r="AB2536" i="9" s="1"/>
  <c r="J2542" i="9"/>
  <c r="L2542" i="9" s="1"/>
  <c r="H2549" i="9"/>
  <c r="J2549" i="9" s="1"/>
  <c r="L2549" i="9" s="1"/>
  <c r="T2549" i="9"/>
  <c r="V2549" i="9" s="1"/>
  <c r="T2550" i="9"/>
  <c r="V2550" i="9" s="1"/>
  <c r="P2555" i="9"/>
  <c r="AB2555" i="9" s="1"/>
  <c r="P2556" i="9"/>
  <c r="AB2556" i="9" s="1"/>
  <c r="P2561" i="9"/>
  <c r="AB2561" i="9" s="1"/>
  <c r="P2562" i="9"/>
  <c r="AB2562" i="9" s="1"/>
  <c r="P2568" i="9"/>
  <c r="AB2568" i="9" s="1"/>
  <c r="P2572" i="9"/>
  <c r="AB2572" i="9" s="1"/>
  <c r="H2573" i="9"/>
  <c r="V2580" i="9"/>
  <c r="P2586" i="9"/>
  <c r="AB2586" i="9" s="1"/>
  <c r="V2592" i="9"/>
  <c r="J2596" i="9"/>
  <c r="L2596" i="9" s="1"/>
  <c r="P2597" i="9"/>
  <c r="AB2597" i="9" s="1"/>
  <c r="P2600" i="9"/>
  <c r="AB2600" i="9" s="1"/>
  <c r="J2617" i="9"/>
  <c r="L2617" i="9" s="1"/>
  <c r="P2618" i="9"/>
  <c r="AB2618" i="9" s="1"/>
  <c r="P2623" i="9"/>
  <c r="AB2623" i="9" s="1"/>
  <c r="H2625" i="9"/>
  <c r="P2628" i="9"/>
  <c r="AB2628" i="9" s="1"/>
  <c r="J2629" i="9"/>
  <c r="L2629" i="9" s="1"/>
  <c r="H2633" i="9"/>
  <c r="T2635" i="9"/>
  <c r="T2638" i="9"/>
  <c r="V2638" i="9" s="1"/>
  <c r="J2644" i="9"/>
  <c r="L2644" i="9" s="1"/>
  <c r="T2647" i="9"/>
  <c r="V2647" i="9" s="1"/>
  <c r="T2652" i="9"/>
  <c r="V2652" i="9" s="1"/>
  <c r="T2676" i="9"/>
  <c r="V2676" i="9" s="1"/>
  <c r="P2677" i="9"/>
  <c r="AB2677" i="9" s="1"/>
  <c r="T2678" i="9"/>
  <c r="V2678" i="9" s="1"/>
  <c r="H2694" i="9"/>
  <c r="P2694" i="9"/>
  <c r="AB2694" i="9" s="1"/>
  <c r="T2697" i="9"/>
  <c r="I2698" i="9"/>
  <c r="J2698" i="9" s="1"/>
  <c r="L2698" i="9" s="1"/>
  <c r="H2704" i="9"/>
  <c r="J2704" i="9" s="1"/>
  <c r="L2704" i="9" s="1"/>
  <c r="P2704" i="9"/>
  <c r="AB2704" i="9" s="1"/>
  <c r="J2723" i="9"/>
  <c r="L2723" i="9" s="1"/>
  <c r="P2727" i="9"/>
  <c r="AB2727" i="9" s="1"/>
  <c r="H2736" i="9"/>
  <c r="J2736" i="9" s="1"/>
  <c r="L2736" i="9" s="1"/>
  <c r="P2736" i="9"/>
  <c r="AB2736" i="9" s="1"/>
  <c r="T2746" i="9"/>
  <c r="V2746" i="9" s="1"/>
  <c r="H2755" i="9"/>
  <c r="J2755" i="9" s="1"/>
  <c r="P2755" i="9"/>
  <c r="AB2755" i="9" s="1"/>
  <c r="T2758" i="9"/>
  <c r="V2758" i="9" s="1"/>
  <c r="P2764" i="9"/>
  <c r="AB2764" i="9" s="1"/>
  <c r="I2764" i="9"/>
  <c r="V2779" i="9"/>
  <c r="J2695" i="9"/>
  <c r="V2698" i="9"/>
  <c r="J2703" i="9"/>
  <c r="L2703" i="9" s="1"/>
  <c r="T2708" i="9"/>
  <c r="T2712" i="9"/>
  <c r="V2712" i="9" s="1"/>
  <c r="V2719" i="9"/>
  <c r="T2720" i="9"/>
  <c r="V2720" i="9" s="1"/>
  <c r="P2723" i="9"/>
  <c r="AB2723" i="9" s="1"/>
  <c r="J2733" i="9"/>
  <c r="L2733" i="9" s="1"/>
  <c r="T2738" i="9"/>
  <c r="V2740" i="9"/>
  <c r="V2743" i="9"/>
  <c r="V2760" i="9"/>
  <c r="P2761" i="9"/>
  <c r="AB2761" i="9" s="1"/>
  <c r="P2763" i="9"/>
  <c r="AB2763" i="9" s="1"/>
  <c r="J2764" i="9"/>
  <c r="L2764" i="9" s="1"/>
  <c r="V2764" i="9"/>
  <c r="J2769" i="9"/>
  <c r="L2769" i="9" s="1"/>
  <c r="T2775" i="9"/>
  <c r="V2775" i="9" s="1"/>
  <c r="T2784" i="9"/>
  <c r="V2784" i="9" s="1"/>
  <c r="T2793" i="9"/>
  <c r="V2793" i="9" s="1"/>
  <c r="P2798" i="9"/>
  <c r="AB2798" i="9" s="1"/>
  <c r="P2800" i="9"/>
  <c r="AB2800" i="9" s="1"/>
  <c r="P2803" i="9"/>
  <c r="AB2803" i="9" s="1"/>
  <c r="P2805" i="9"/>
  <c r="AB2805" i="9" s="1"/>
  <c r="V2806" i="9"/>
  <c r="T2811" i="9"/>
  <c r="V2811" i="9" s="1"/>
  <c r="P2812" i="9"/>
  <c r="AB2812" i="9" s="1"/>
  <c r="V2813" i="9"/>
  <c r="P2814" i="9"/>
  <c r="AB2814" i="9" s="1"/>
  <c r="P2817" i="9"/>
  <c r="AB2817" i="9" s="1"/>
  <c r="J2827" i="9"/>
  <c r="P2828" i="9"/>
  <c r="AB2828" i="9" s="1"/>
  <c r="P2830" i="9"/>
  <c r="AB2830" i="9" s="1"/>
  <c r="T2833" i="9"/>
  <c r="V2833" i="9" s="1"/>
  <c r="H2842" i="9"/>
  <c r="H2848" i="9"/>
  <c r="P2854" i="9"/>
  <c r="AB2854" i="9" s="1"/>
  <c r="P2862" i="9"/>
  <c r="AB2862" i="9" s="1"/>
  <c r="P2865" i="9"/>
  <c r="AB2865" i="9" s="1"/>
  <c r="P2868" i="9"/>
  <c r="AB2868" i="9" s="1"/>
  <c r="P2870" i="9"/>
  <c r="AB2870" i="9" s="1"/>
  <c r="P2871" i="9"/>
  <c r="AB2871" i="9" s="1"/>
  <c r="V2872" i="9"/>
  <c r="T2873" i="9"/>
  <c r="V2873" i="9" s="1"/>
  <c r="V2890" i="9"/>
  <c r="P2910" i="9"/>
  <c r="AB2910" i="9" s="1"/>
  <c r="T2912" i="9"/>
  <c r="V2912" i="9" s="1"/>
  <c r="T2915" i="9"/>
  <c r="P2945" i="9"/>
  <c r="AB2945" i="9" s="1"/>
  <c r="P2948" i="9"/>
  <c r="AB2948" i="9" s="1"/>
  <c r="P2951" i="9"/>
  <c r="AB2951" i="9" s="1"/>
  <c r="P2963" i="9"/>
  <c r="AB2963" i="9" s="1"/>
  <c r="T2967" i="9"/>
  <c r="V2967" i="9" s="1"/>
  <c r="P2985" i="9"/>
  <c r="AB2985" i="9" s="1"/>
  <c r="T2987" i="9"/>
  <c r="V2987" i="9" s="1"/>
  <c r="P2991" i="9"/>
  <c r="AB2991" i="9" s="1"/>
  <c r="P2992" i="9"/>
  <c r="AB2992" i="9" s="1"/>
  <c r="I2994" i="9"/>
  <c r="T2994" i="9"/>
  <c r="V2994" i="9" s="1"/>
  <c r="H3003" i="9"/>
  <c r="T3005" i="9"/>
  <c r="V3005" i="9" s="1"/>
  <c r="V3018" i="9"/>
  <c r="T3019" i="9"/>
  <c r="V3019" i="9" s="1"/>
  <c r="P3021" i="9"/>
  <c r="AB3021" i="9" s="1"/>
  <c r="P3032" i="9"/>
  <c r="AB3032" i="9" s="1"/>
  <c r="V3036" i="9"/>
  <c r="J3039" i="9"/>
  <c r="L3039" i="9" s="1"/>
  <c r="P3057" i="9"/>
  <c r="AB3057" i="9" s="1"/>
  <c r="V3058" i="9"/>
  <c r="T3063" i="9"/>
  <c r="V3063" i="9" s="1"/>
  <c r="P3065" i="9"/>
  <c r="AB3065" i="9" s="1"/>
  <c r="V3065" i="9"/>
  <c r="P3070" i="9"/>
  <c r="AB3070" i="9" s="1"/>
  <c r="V3073" i="9"/>
  <c r="P3077" i="9"/>
  <c r="AB3077" i="9" s="1"/>
  <c r="T3082" i="9"/>
  <c r="V3082" i="9" s="1"/>
  <c r="H3083" i="9"/>
  <c r="J3083" i="9" s="1"/>
  <c r="L3083" i="9" s="1"/>
  <c r="T3083" i="9"/>
  <c r="V3083" i="9" s="1"/>
  <c r="T3084" i="9"/>
  <c r="V3084" i="9" s="1"/>
  <c r="T3088" i="9"/>
  <c r="V3088" i="9" s="1"/>
  <c r="P3094" i="9"/>
  <c r="AB3094" i="9" s="1"/>
  <c r="H3099" i="9"/>
  <c r="J3099" i="9" s="1"/>
  <c r="L3099" i="9" s="1"/>
  <c r="H3101" i="9"/>
  <c r="J3101" i="9" s="1"/>
  <c r="L3101" i="9" s="1"/>
  <c r="T3101" i="9"/>
  <c r="V3101" i="9" s="1"/>
  <c r="T3105" i="9"/>
  <c r="V3105" i="9" s="1"/>
  <c r="T3116" i="9"/>
  <c r="V3116" i="9" s="1"/>
  <c r="P3119" i="9"/>
  <c r="AB3119" i="9" s="1"/>
  <c r="H3136" i="9"/>
  <c r="J3136" i="9" s="1"/>
  <c r="L3136" i="9" s="1"/>
  <c r="P3136" i="9"/>
  <c r="AB3136" i="9" s="1"/>
  <c r="T3159" i="9"/>
  <c r="V3159" i="9" s="1"/>
  <c r="T3160" i="9"/>
  <c r="V3160" i="9" s="1"/>
  <c r="V3163" i="9"/>
  <c r="V3170" i="9"/>
  <c r="J2802" i="9"/>
  <c r="L2802" i="9" s="1"/>
  <c r="J2816" i="9"/>
  <c r="L2816" i="9" s="1"/>
  <c r="J2898" i="9"/>
  <c r="L2898" i="9" s="1"/>
  <c r="J2904" i="9"/>
  <c r="L2904" i="9" s="1"/>
  <c r="J2923" i="9"/>
  <c r="L2923" i="9" s="1"/>
  <c r="J3002" i="9"/>
  <c r="L3002" i="9" s="1"/>
  <c r="V3014" i="9"/>
  <c r="J3017" i="9"/>
  <c r="L3017" i="9" s="1"/>
  <c r="T3025" i="9"/>
  <c r="V3025" i="9" s="1"/>
  <c r="T3026" i="9"/>
  <c r="V3026" i="9" s="1"/>
  <c r="T3027" i="9"/>
  <c r="V3027" i="9" s="1"/>
  <c r="V3033" i="9"/>
  <c r="T3034" i="9"/>
  <c r="V3034" i="9" s="1"/>
  <c r="V3039" i="9"/>
  <c r="V3043" i="9"/>
  <c r="V3049" i="9"/>
  <c r="L3050" i="9"/>
  <c r="T3050" i="9"/>
  <c r="V3050" i="9" s="1"/>
  <c r="T3051" i="9"/>
  <c r="V3051" i="9" s="1"/>
  <c r="T3062" i="9"/>
  <c r="T3066" i="9"/>
  <c r="V3066" i="9" s="1"/>
  <c r="V3072" i="9"/>
  <c r="L3078" i="9"/>
  <c r="P3080" i="9"/>
  <c r="AB3080" i="9" s="1"/>
  <c r="J3088" i="9"/>
  <c r="L3088" i="9" s="1"/>
  <c r="V3103" i="9"/>
  <c r="T3104" i="9"/>
  <c r="V3104" i="9" s="1"/>
  <c r="V3108" i="9"/>
  <c r="P3110" i="9"/>
  <c r="AB3110" i="9" s="1"/>
  <c r="V3115" i="9"/>
  <c r="T3117" i="9"/>
  <c r="V3117" i="9" s="1"/>
  <c r="V3120" i="9"/>
  <c r="V3133" i="9"/>
  <c r="T3134" i="9"/>
  <c r="V3134" i="9" s="1"/>
  <c r="H3139" i="9"/>
  <c r="P3139" i="9"/>
  <c r="AB3139" i="9" s="1"/>
  <c r="P3140" i="9"/>
  <c r="AB3140" i="9" s="1"/>
  <c r="T3152" i="9"/>
  <c r="V3152" i="9" s="1"/>
  <c r="T3153" i="9"/>
  <c r="V3153" i="9" s="1"/>
  <c r="T3154" i="9"/>
  <c r="V3154" i="9" s="1"/>
  <c r="P3164" i="9"/>
  <c r="AB3164" i="9" s="1"/>
  <c r="H3164" i="9"/>
  <c r="J3164" i="9" s="1"/>
  <c r="L3164" i="9" s="1"/>
  <c r="H3175" i="9"/>
  <c r="P3175" i="9"/>
  <c r="AB3175" i="9" s="1"/>
  <c r="P3184" i="9"/>
  <c r="AB3184" i="9" s="1"/>
  <c r="I3184" i="9"/>
  <c r="T2761" i="9"/>
  <c r="V2761" i="9" s="1"/>
  <c r="T2763" i="9"/>
  <c r="T2800" i="9"/>
  <c r="V2800" i="9" s="1"/>
  <c r="T2803" i="9"/>
  <c r="V2803" i="9" s="1"/>
  <c r="T2805" i="9"/>
  <c r="V2805" i="9" s="1"/>
  <c r="I2806" i="9"/>
  <c r="J2806" i="9" s="1"/>
  <c r="L2806" i="9" s="1"/>
  <c r="T2814" i="9"/>
  <c r="V2814" i="9" s="1"/>
  <c r="T2817" i="9"/>
  <c r="V2817" i="9" s="1"/>
  <c r="I2829" i="9"/>
  <c r="P2833" i="9"/>
  <c r="AB2833" i="9" s="1"/>
  <c r="T2842" i="9"/>
  <c r="V2842" i="9" s="1"/>
  <c r="T2848" i="9"/>
  <c r="V2848" i="9" s="1"/>
  <c r="T2854" i="9"/>
  <c r="V2854" i="9" s="1"/>
  <c r="I2857" i="9"/>
  <c r="L2868" i="9"/>
  <c r="T2881" i="9"/>
  <c r="V2881" i="9" s="1"/>
  <c r="J2894" i="9"/>
  <c r="L2894" i="9" s="1"/>
  <c r="L2910" i="9"/>
  <c r="H2911" i="9"/>
  <c r="H2914" i="9"/>
  <c r="J2914" i="9" s="1"/>
  <c r="L2914" i="9" s="1"/>
  <c r="H2917" i="9"/>
  <c r="I2919" i="9"/>
  <c r="J2919" i="9" s="1"/>
  <c r="L2919" i="9" s="1"/>
  <c r="J2922" i="9"/>
  <c r="L2922" i="9" s="1"/>
  <c r="I2930" i="9"/>
  <c r="J2930" i="9" s="1"/>
  <c r="L2930" i="9" s="1"/>
  <c r="I2936" i="9"/>
  <c r="J2936" i="9" s="1"/>
  <c r="L2936" i="9" s="1"/>
  <c r="I2939" i="9"/>
  <c r="J2939" i="9" s="1"/>
  <c r="L2939" i="9" s="1"/>
  <c r="I2942" i="9"/>
  <c r="J2942" i="9" s="1"/>
  <c r="L2942" i="9" s="1"/>
  <c r="L2945" i="9"/>
  <c r="L2948" i="9"/>
  <c r="L2951" i="9"/>
  <c r="I2954" i="9"/>
  <c r="J2954" i="9" s="1"/>
  <c r="L2954" i="9" s="1"/>
  <c r="I2957" i="9"/>
  <c r="J2957" i="9" s="1"/>
  <c r="L2957" i="9" s="1"/>
  <c r="I2960" i="9"/>
  <c r="J2960" i="9" s="1"/>
  <c r="L2960" i="9" s="1"/>
  <c r="L2963" i="9"/>
  <c r="I2967" i="9"/>
  <c r="P2973" i="9"/>
  <c r="AB2973" i="9" s="1"/>
  <c r="P2976" i="9"/>
  <c r="AB2976" i="9" s="1"/>
  <c r="P2979" i="9"/>
  <c r="AB2979" i="9" s="1"/>
  <c r="P2982" i="9"/>
  <c r="AB2982" i="9" s="1"/>
  <c r="T2991" i="9"/>
  <c r="V2991" i="9" s="1"/>
  <c r="P2998" i="9"/>
  <c r="AB2998" i="9" s="1"/>
  <c r="T3003" i="9"/>
  <c r="V3003" i="9" s="1"/>
  <c r="T3011" i="9"/>
  <c r="V3011" i="9" s="1"/>
  <c r="H3012" i="9"/>
  <c r="J3012" i="9" s="1"/>
  <c r="L3012" i="9" s="1"/>
  <c r="J3098" i="9"/>
  <c r="L3098" i="9" s="1"/>
  <c r="H3133" i="9"/>
  <c r="P3133" i="9"/>
  <c r="AB3133" i="9" s="1"/>
  <c r="T2683" i="9"/>
  <c r="V2683" i="9" s="1"/>
  <c r="T2686" i="9"/>
  <c r="V2686" i="9" s="1"/>
  <c r="T2687" i="9"/>
  <c r="V2687" i="9" s="1"/>
  <c r="T2689" i="9"/>
  <c r="T2692" i="9"/>
  <c r="V2692" i="9" s="1"/>
  <c r="T2693" i="9"/>
  <c r="V2693" i="9" s="1"/>
  <c r="T2695" i="9"/>
  <c r="T2703" i="9"/>
  <c r="J2707" i="9"/>
  <c r="T2707" i="9"/>
  <c r="V2707" i="9" s="1"/>
  <c r="T2711" i="9"/>
  <c r="V2711" i="9" s="1"/>
  <c r="P2712" i="9"/>
  <c r="AB2712" i="9" s="1"/>
  <c r="T2727" i="9"/>
  <c r="V2727" i="9" s="1"/>
  <c r="T2730" i="9"/>
  <c r="V2730" i="9" s="1"/>
  <c r="T2733" i="9"/>
  <c r="J2737" i="9"/>
  <c r="T2737" i="9"/>
  <c r="V2737" i="9" s="1"/>
  <c r="T2749" i="9"/>
  <c r="V2749" i="9" s="1"/>
  <c r="T2750" i="9"/>
  <c r="V2750" i="9" s="1"/>
  <c r="T2752" i="9"/>
  <c r="V2752" i="9" s="1"/>
  <c r="T2754" i="9"/>
  <c r="V2754" i="9" s="1"/>
  <c r="T2762" i="9"/>
  <c r="V2762" i="9" s="1"/>
  <c r="T2766" i="9"/>
  <c r="V2766" i="9" s="1"/>
  <c r="T2769" i="9"/>
  <c r="J2773" i="9"/>
  <c r="T2773" i="9"/>
  <c r="V2773" i="9" s="1"/>
  <c r="P2775" i="9"/>
  <c r="AB2775" i="9" s="1"/>
  <c r="P2781" i="9"/>
  <c r="AB2781" i="9" s="1"/>
  <c r="T2783" i="9"/>
  <c r="V2783" i="9" s="1"/>
  <c r="P2784" i="9"/>
  <c r="AB2784" i="9" s="1"/>
  <c r="T2789" i="9"/>
  <c r="V2789" i="9" s="1"/>
  <c r="P2790" i="9"/>
  <c r="AB2790" i="9" s="1"/>
  <c r="T2792" i="9"/>
  <c r="V2792" i="9" s="1"/>
  <c r="P2793" i="9"/>
  <c r="AB2793" i="9" s="1"/>
  <c r="T2808" i="9"/>
  <c r="T2810" i="9"/>
  <c r="V2810" i="9" s="1"/>
  <c r="P2811" i="9"/>
  <c r="AB2811" i="9" s="1"/>
  <c r="T2822" i="9"/>
  <c r="P2824" i="9"/>
  <c r="AB2824" i="9" s="1"/>
  <c r="T2827" i="9"/>
  <c r="V2827" i="9" s="1"/>
  <c r="P2832" i="9"/>
  <c r="AB2832" i="9" s="1"/>
  <c r="P2835" i="9"/>
  <c r="AB2835" i="9" s="1"/>
  <c r="V2853" i="9"/>
  <c r="J2856" i="9"/>
  <c r="L2856" i="9" s="1"/>
  <c r="T2860" i="9"/>
  <c r="V2860" i="9" s="1"/>
  <c r="T2861" i="9"/>
  <c r="V2861" i="9" s="1"/>
  <c r="T2864" i="9"/>
  <c r="V2864" i="9" s="1"/>
  <c r="T2866" i="9"/>
  <c r="V2866" i="9" s="1"/>
  <c r="T2867" i="9"/>
  <c r="V2867" i="9" s="1"/>
  <c r="J2874" i="9"/>
  <c r="L2874" i="9" s="1"/>
  <c r="T2884" i="9"/>
  <c r="V2884" i="9" s="1"/>
  <c r="P2886" i="9"/>
  <c r="AB2886" i="9" s="1"/>
  <c r="T2887" i="9"/>
  <c r="V2887" i="9" s="1"/>
  <c r="T2896" i="9"/>
  <c r="V2896" i="9" s="1"/>
  <c r="T2899" i="9"/>
  <c r="V2899" i="9" s="1"/>
  <c r="T2902" i="9"/>
  <c r="V2902" i="9" s="1"/>
  <c r="T2905" i="9"/>
  <c r="V2905" i="9" s="1"/>
  <c r="T2908" i="9"/>
  <c r="V2908" i="9" s="1"/>
  <c r="T2909" i="9"/>
  <c r="V2909" i="9" s="1"/>
  <c r="J2913" i="9"/>
  <c r="L2913" i="9" s="1"/>
  <c r="P2923" i="9"/>
  <c r="AB2923" i="9" s="1"/>
  <c r="T2927" i="9"/>
  <c r="V2927" i="9" s="1"/>
  <c r="P2932" i="9"/>
  <c r="AB2932" i="9" s="1"/>
  <c r="T2933" i="9"/>
  <c r="V2933" i="9" s="1"/>
  <c r="T2936" i="9"/>
  <c r="V2936" i="9" s="1"/>
  <c r="T2939" i="9"/>
  <c r="V2939" i="9" s="1"/>
  <c r="T2944" i="9"/>
  <c r="V2944" i="9" s="1"/>
  <c r="T2947" i="9"/>
  <c r="V2947" i="9" s="1"/>
  <c r="T2950" i="9"/>
  <c r="V2950" i="9" s="1"/>
  <c r="T2954" i="9"/>
  <c r="V2954" i="9" s="1"/>
  <c r="T2957" i="9"/>
  <c r="V2957" i="9" s="1"/>
  <c r="T2962" i="9"/>
  <c r="V2962" i="9" s="1"/>
  <c r="P2966" i="9"/>
  <c r="AB2966" i="9" s="1"/>
  <c r="V2972" i="9"/>
  <c r="V2975" i="9"/>
  <c r="V2978" i="9"/>
  <c r="V2981" i="9"/>
  <c r="P2988" i="9"/>
  <c r="AB2988" i="9" s="1"/>
  <c r="V2990" i="9"/>
  <c r="V2993" i="9"/>
  <c r="P2995" i="9"/>
  <c r="AB2995" i="9" s="1"/>
  <c r="V2997" i="9"/>
  <c r="V3002" i="9"/>
  <c r="T3008" i="9"/>
  <c r="V3008" i="9" s="1"/>
  <c r="J3011" i="9"/>
  <c r="L3011" i="9" s="1"/>
  <c r="P3014" i="9"/>
  <c r="AB3014" i="9" s="1"/>
  <c r="P3017" i="9"/>
  <c r="AB3017" i="9" s="1"/>
  <c r="T3024" i="9"/>
  <c r="V3024" i="9" s="1"/>
  <c r="T3040" i="9"/>
  <c r="V3040" i="9" s="1"/>
  <c r="T3041" i="9"/>
  <c r="V3041" i="9" s="1"/>
  <c r="T3046" i="9"/>
  <c r="V3046" i="9" s="1"/>
  <c r="P3050" i="9"/>
  <c r="AB3050" i="9" s="1"/>
  <c r="P3054" i="9"/>
  <c r="AB3054" i="9" s="1"/>
  <c r="T3055" i="9"/>
  <c r="V3055" i="9" s="1"/>
  <c r="T3056" i="9"/>
  <c r="V3056" i="9" s="1"/>
  <c r="T3060" i="9"/>
  <c r="V3060" i="9" s="1"/>
  <c r="P3062" i="9"/>
  <c r="AB3062" i="9" s="1"/>
  <c r="V3062" i="9"/>
  <c r="T3079" i="9"/>
  <c r="V3079" i="9" s="1"/>
  <c r="H3080" i="9"/>
  <c r="J3080" i="9" s="1"/>
  <c r="L3080" i="9" s="1"/>
  <c r="V3081" i="9"/>
  <c r="T3091" i="9"/>
  <c r="V3091" i="9" s="1"/>
  <c r="V3102" i="9"/>
  <c r="V3107" i="9"/>
  <c r="H3110" i="9"/>
  <c r="J3110" i="9" s="1"/>
  <c r="L3110" i="9" s="1"/>
  <c r="T3110" i="9"/>
  <c r="V3110" i="9" s="1"/>
  <c r="P3111" i="9"/>
  <c r="AB3111" i="9" s="1"/>
  <c r="T3113" i="9"/>
  <c r="V3113" i="9" s="1"/>
  <c r="T3114" i="9"/>
  <c r="V3114" i="9" s="1"/>
  <c r="J3116" i="9"/>
  <c r="L3116" i="9" s="1"/>
  <c r="P3128" i="9"/>
  <c r="AB3128" i="9" s="1"/>
  <c r="H3128" i="9"/>
  <c r="J3128" i="9" s="1"/>
  <c r="L3128" i="9" s="1"/>
  <c r="T3131" i="9"/>
  <c r="V3131" i="9" s="1"/>
  <c r="V3136" i="9"/>
  <c r="P3143" i="9"/>
  <c r="AB3143" i="9" s="1"/>
  <c r="P3157" i="9"/>
  <c r="AB3157" i="9" s="1"/>
  <c r="T3167" i="9"/>
  <c r="V3167" i="9" s="1"/>
  <c r="V3169" i="9"/>
  <c r="J3171" i="9"/>
  <c r="L3171" i="9" s="1"/>
  <c r="V3172" i="9"/>
  <c r="P3179" i="9"/>
  <c r="AB3179" i="9" s="1"/>
  <c r="I3179" i="9"/>
  <c r="J3179" i="9" s="1"/>
  <c r="L3179" i="9" s="1"/>
  <c r="H3182" i="9"/>
  <c r="J3182" i="9" s="1"/>
  <c r="P3182" i="9"/>
  <c r="AB3182" i="9" s="1"/>
  <c r="H3187" i="9"/>
  <c r="J3187" i="9" s="1"/>
  <c r="L3187" i="9" s="1"/>
  <c r="P3187" i="9"/>
  <c r="AB3187" i="9" s="1"/>
  <c r="J3261" i="9"/>
  <c r="L3261" i="9" s="1"/>
  <c r="P3137" i="9"/>
  <c r="AB3137" i="9" s="1"/>
  <c r="T3150" i="9"/>
  <c r="V3150" i="9" s="1"/>
  <c r="P3155" i="9"/>
  <c r="AB3155" i="9" s="1"/>
  <c r="T3158" i="9"/>
  <c r="V3158" i="9" s="1"/>
  <c r="T3165" i="9"/>
  <c r="V3165" i="9" s="1"/>
  <c r="P3171" i="9"/>
  <c r="AB3171" i="9" s="1"/>
  <c r="P3178" i="9"/>
  <c r="AB3178" i="9" s="1"/>
  <c r="T3180" i="9"/>
  <c r="V3180" i="9" s="1"/>
  <c r="T3182" i="9"/>
  <c r="V3182" i="9" s="1"/>
  <c r="V3184" i="9"/>
  <c r="P3185" i="9"/>
  <c r="AB3185" i="9" s="1"/>
  <c r="P3189" i="9"/>
  <c r="AB3189" i="9" s="1"/>
  <c r="P3192" i="9"/>
  <c r="AB3192" i="9" s="1"/>
  <c r="P3195" i="9"/>
  <c r="AB3195" i="9" s="1"/>
  <c r="J3198" i="9"/>
  <c r="L3198" i="9" s="1"/>
  <c r="T3202" i="9"/>
  <c r="V3202" i="9" s="1"/>
  <c r="P3203" i="9"/>
  <c r="AB3203" i="9" s="1"/>
  <c r="J3207" i="9"/>
  <c r="L3207" i="9" s="1"/>
  <c r="P3208" i="9"/>
  <c r="AB3208" i="9" s="1"/>
  <c r="P3209" i="9"/>
  <c r="AB3209" i="9" s="1"/>
  <c r="H3210" i="9"/>
  <c r="T3210" i="9"/>
  <c r="V3210" i="9" s="1"/>
  <c r="T3213" i="9"/>
  <c r="V3213" i="9" s="1"/>
  <c r="P3216" i="9"/>
  <c r="AB3216" i="9" s="1"/>
  <c r="T3225" i="9"/>
  <c r="V3225" i="9" s="1"/>
  <c r="V3229" i="9"/>
  <c r="P3234" i="9"/>
  <c r="AB3234" i="9" s="1"/>
  <c r="P3235" i="9"/>
  <c r="AB3235" i="9" s="1"/>
  <c r="T3242" i="9"/>
  <c r="P3243" i="9"/>
  <c r="AB3243" i="9" s="1"/>
  <c r="P3244" i="9"/>
  <c r="AB3244" i="9" s="1"/>
  <c r="T3248" i="9"/>
  <c r="V3248" i="9" s="1"/>
  <c r="T3250" i="9"/>
  <c r="V3250" i="9" s="1"/>
  <c r="P3251" i="9"/>
  <c r="AB3251" i="9" s="1"/>
  <c r="T3256" i="9"/>
  <c r="V3256" i="9" s="1"/>
  <c r="T3261" i="9"/>
  <c r="V3261" i="9" s="1"/>
  <c r="T3262" i="9"/>
  <c r="V3262" i="9" s="1"/>
  <c r="J3269" i="9"/>
  <c r="L3269" i="9" s="1"/>
  <c r="P3269" i="9"/>
  <c r="AB3269" i="9" s="1"/>
  <c r="V3274" i="9"/>
  <c r="P3275" i="9"/>
  <c r="AB3275" i="9" s="1"/>
  <c r="T3287" i="9"/>
  <c r="V3287" i="9" s="1"/>
  <c r="T3300" i="9"/>
  <c r="V3300" i="9" s="1"/>
  <c r="T3302" i="9"/>
  <c r="V3302" i="9" s="1"/>
  <c r="T3305" i="9"/>
  <c r="V3305" i="9" s="1"/>
  <c r="P3315" i="9"/>
  <c r="AB3315" i="9" s="1"/>
  <c r="V3318" i="9"/>
  <c r="L3330" i="9"/>
  <c r="T3330" i="9"/>
  <c r="V3330" i="9" s="1"/>
  <c r="P3336" i="9"/>
  <c r="AB3336" i="9" s="1"/>
  <c r="P3340" i="9"/>
  <c r="AB3340" i="9" s="1"/>
  <c r="H3340" i="9"/>
  <c r="J3340" i="9" s="1"/>
  <c r="L3340" i="9" s="1"/>
  <c r="P3343" i="9"/>
  <c r="AB3343" i="9" s="1"/>
  <c r="H3343" i="9"/>
  <c r="J3343" i="9" s="1"/>
  <c r="J3231" i="9"/>
  <c r="L3231" i="9" s="1"/>
  <c r="J3248" i="9"/>
  <c r="L3248" i="9" s="1"/>
  <c r="V3260" i="9"/>
  <c r="J3265" i="9"/>
  <c r="L3265" i="9" s="1"/>
  <c r="J3284" i="9"/>
  <c r="L3284" i="9" s="1"/>
  <c r="J3300" i="9"/>
  <c r="L3300" i="9" s="1"/>
  <c r="T3303" i="9"/>
  <c r="V3307" i="9"/>
  <c r="V3308" i="9"/>
  <c r="T3328" i="9"/>
  <c r="V3328" i="9" s="1"/>
  <c r="V3329" i="9"/>
  <c r="T3178" i="9"/>
  <c r="V3178" i="9" s="1"/>
  <c r="I3202" i="9"/>
  <c r="J3202" i="9" s="1"/>
  <c r="L3202" i="9" s="1"/>
  <c r="J3203" i="9"/>
  <c r="L3203" i="9" s="1"/>
  <c r="J3216" i="9"/>
  <c r="L3216" i="9" s="1"/>
  <c r="T3232" i="9"/>
  <c r="V3232" i="9" s="1"/>
  <c r="I3233" i="9"/>
  <c r="J3233" i="9" s="1"/>
  <c r="L3233" i="9" s="1"/>
  <c r="J3234" i="9"/>
  <c r="L3234" i="9" s="1"/>
  <c r="T3234" i="9"/>
  <c r="V3234" i="9" s="1"/>
  <c r="I3240" i="9"/>
  <c r="J3240" i="9" s="1"/>
  <c r="L3240" i="9" s="1"/>
  <c r="T3244" i="9"/>
  <c r="V3244" i="9" s="1"/>
  <c r="I3245" i="9"/>
  <c r="T3249" i="9"/>
  <c r="V3249" i="9" s="1"/>
  <c r="I3250" i="9"/>
  <c r="J3251" i="9"/>
  <c r="L3251" i="9" s="1"/>
  <c r="I3258" i="9"/>
  <c r="J3260" i="9"/>
  <c r="L3260" i="9" s="1"/>
  <c r="I3266" i="9"/>
  <c r="J3266" i="9" s="1"/>
  <c r="L3266" i="9" s="1"/>
  <c r="I3272" i="9"/>
  <c r="J3272" i="9" s="1"/>
  <c r="L3272" i="9" s="1"/>
  <c r="I3274" i="9"/>
  <c r="J3274" i="9" s="1"/>
  <c r="L3274" i="9" s="1"/>
  <c r="L3275" i="9"/>
  <c r="I3280" i="9"/>
  <c r="H3286" i="9"/>
  <c r="P3289" i="9"/>
  <c r="AB3289" i="9" s="1"/>
  <c r="I3290" i="9"/>
  <c r="J3308" i="9"/>
  <c r="L3308" i="9" s="1"/>
  <c r="P3325" i="9"/>
  <c r="AB3325" i="9" s="1"/>
  <c r="I3325" i="9"/>
  <c r="T3128" i="9"/>
  <c r="V3128" i="9" s="1"/>
  <c r="P3131" i="9"/>
  <c r="AB3131" i="9" s="1"/>
  <c r="T3132" i="9"/>
  <c r="V3132" i="9" s="1"/>
  <c r="P3134" i="9"/>
  <c r="AB3134" i="9" s="1"/>
  <c r="T3135" i="9"/>
  <c r="V3135" i="9" s="1"/>
  <c r="T3140" i="9"/>
  <c r="V3140" i="9" s="1"/>
  <c r="T3142" i="9"/>
  <c r="V3142" i="9" s="1"/>
  <c r="P3146" i="9"/>
  <c r="AB3146" i="9" s="1"/>
  <c r="T3149" i="9"/>
  <c r="V3149" i="9" s="1"/>
  <c r="P3150" i="9"/>
  <c r="AB3150" i="9" s="1"/>
  <c r="P3151" i="9"/>
  <c r="AB3151" i="9" s="1"/>
  <c r="T3156" i="9"/>
  <c r="V3156" i="9" s="1"/>
  <c r="T3164" i="9"/>
  <c r="V3164" i="9" s="1"/>
  <c r="P3165" i="9"/>
  <c r="AB3165" i="9" s="1"/>
  <c r="P3166" i="9"/>
  <c r="AB3166" i="9" s="1"/>
  <c r="J3176" i="9"/>
  <c r="T3177" i="9"/>
  <c r="V3177" i="9" s="1"/>
  <c r="T3179" i="9"/>
  <c r="V3179" i="9" s="1"/>
  <c r="T3181" i="9"/>
  <c r="V3181" i="9" s="1"/>
  <c r="H3194" i="9"/>
  <c r="J3194" i="9" s="1"/>
  <c r="L3194" i="9" s="1"/>
  <c r="H3197" i="9"/>
  <c r="J3197" i="9" s="1"/>
  <c r="L3197" i="9" s="1"/>
  <c r="P3198" i="9"/>
  <c r="AB3198" i="9" s="1"/>
  <c r="J3210" i="9"/>
  <c r="L3210" i="9" s="1"/>
  <c r="P3211" i="9"/>
  <c r="AB3211" i="9" s="1"/>
  <c r="H3213" i="9"/>
  <c r="J3213" i="9" s="1"/>
  <c r="L3213" i="9" s="1"/>
  <c r="P3214" i="9"/>
  <c r="AB3214" i="9" s="1"/>
  <c r="H3218" i="9"/>
  <c r="J3218" i="9" s="1"/>
  <c r="L3218" i="9" s="1"/>
  <c r="P3220" i="9"/>
  <c r="AB3220" i="9" s="1"/>
  <c r="V3223" i="9"/>
  <c r="H3224" i="9"/>
  <c r="J3224" i="9" s="1"/>
  <c r="L3224" i="9" s="1"/>
  <c r="P3225" i="9"/>
  <c r="AB3225" i="9" s="1"/>
  <c r="P3231" i="9"/>
  <c r="AB3231" i="9" s="1"/>
  <c r="T3235" i="9"/>
  <c r="V3235" i="9" s="1"/>
  <c r="P3242" i="9"/>
  <c r="AB3242" i="9" s="1"/>
  <c r="V3245" i="9"/>
  <c r="J3247" i="9"/>
  <c r="L3247" i="9" s="1"/>
  <c r="T3247" i="9"/>
  <c r="V3247" i="9" s="1"/>
  <c r="P3248" i="9"/>
  <c r="AB3248" i="9" s="1"/>
  <c r="T3252" i="9"/>
  <c r="V3252" i="9" s="1"/>
  <c r="P3253" i="9"/>
  <c r="AB3253" i="9" s="1"/>
  <c r="P3256" i="9"/>
  <c r="AB3256" i="9" s="1"/>
  <c r="V3257" i="9"/>
  <c r="P3261" i="9"/>
  <c r="AB3261" i="9" s="1"/>
  <c r="P3262" i="9"/>
  <c r="AB3262" i="9" s="1"/>
  <c r="V3263" i="9"/>
  <c r="P3265" i="9"/>
  <c r="AB3265" i="9" s="1"/>
  <c r="T3266" i="9"/>
  <c r="V3266" i="9" s="1"/>
  <c r="J3268" i="9"/>
  <c r="L3268" i="9" s="1"/>
  <c r="T3268" i="9"/>
  <c r="V3268" i="9" s="1"/>
  <c r="P3271" i="9"/>
  <c r="AB3271" i="9" s="1"/>
  <c r="T3281" i="9"/>
  <c r="V3281" i="9" s="1"/>
  <c r="T3283" i="9"/>
  <c r="V3283" i="9" s="1"/>
  <c r="P3284" i="9"/>
  <c r="AB3284" i="9" s="1"/>
  <c r="P3287" i="9"/>
  <c r="AB3287" i="9" s="1"/>
  <c r="T3290" i="9"/>
  <c r="V3290" i="9" s="1"/>
  <c r="T3293" i="9"/>
  <c r="V3293" i="9" s="1"/>
  <c r="T3295" i="9"/>
  <c r="V3295" i="9" s="1"/>
  <c r="T3298" i="9"/>
  <c r="V3298" i="9" s="1"/>
  <c r="T3299" i="9"/>
  <c r="V3299" i="9" s="1"/>
  <c r="P3300" i="9"/>
  <c r="AB3300" i="9" s="1"/>
  <c r="P3307" i="9"/>
  <c r="AB3307" i="9" s="1"/>
  <c r="J3309" i="9"/>
  <c r="L3309" i="9" s="1"/>
  <c r="P3310" i="9"/>
  <c r="AB3310" i="9" s="1"/>
  <c r="P3316" i="9"/>
  <c r="AB3316" i="9" s="1"/>
  <c r="I3316" i="9"/>
  <c r="P3317" i="9"/>
  <c r="AB3317" i="9" s="1"/>
  <c r="I3317" i="9"/>
  <c r="J3317" i="9" s="1"/>
  <c r="L3317" i="9" s="1"/>
  <c r="P3318" i="9"/>
  <c r="AB3318" i="9" s="1"/>
  <c r="I3318" i="9"/>
  <c r="J3318" i="9" s="1"/>
  <c r="L3318" i="9" s="1"/>
  <c r="P3319" i="9"/>
  <c r="AB3319" i="9" s="1"/>
  <c r="I3319" i="9"/>
  <c r="P3324" i="9"/>
  <c r="AB3324" i="9" s="1"/>
  <c r="J3337" i="9"/>
  <c r="L3337" i="9" s="1"/>
  <c r="V3331" i="9"/>
  <c r="J3333" i="9"/>
  <c r="L3333" i="9" s="1"/>
  <c r="V3340" i="9"/>
  <c r="L3341" i="9"/>
  <c r="V3342" i="9"/>
  <c r="P3351" i="9"/>
  <c r="AB3351" i="9" s="1"/>
  <c r="J3354" i="9"/>
  <c r="L3354" i="9" s="1"/>
  <c r="P3388" i="9"/>
  <c r="AB3388" i="9" s="1"/>
  <c r="P3396" i="9"/>
  <c r="AB3396" i="9" s="1"/>
  <c r="P3400" i="9"/>
  <c r="AB3400" i="9" s="1"/>
  <c r="P3405" i="9"/>
  <c r="AB3405" i="9" s="1"/>
  <c r="P3408" i="9"/>
  <c r="AB3408" i="9" s="1"/>
  <c r="P3411" i="9"/>
  <c r="AB3411" i="9" s="1"/>
  <c r="P3414" i="9"/>
  <c r="AB3414" i="9" s="1"/>
  <c r="V3421" i="9"/>
  <c r="P3423" i="9"/>
  <c r="AB3423" i="9" s="1"/>
  <c r="J3426" i="9"/>
  <c r="L3426" i="9" s="1"/>
  <c r="H3433" i="9"/>
  <c r="J3433" i="9" s="1"/>
  <c r="P3438" i="9"/>
  <c r="AB3438" i="9" s="1"/>
  <c r="V3441" i="9"/>
  <c r="P3444" i="9"/>
  <c r="AB3444" i="9" s="1"/>
  <c r="V3449" i="9"/>
  <c r="P3456" i="9"/>
  <c r="AB3456" i="9" s="1"/>
  <c r="V3459" i="9"/>
  <c r="P3462" i="9"/>
  <c r="AB3462" i="9" s="1"/>
  <c r="V3464" i="9"/>
  <c r="P3480" i="9"/>
  <c r="AB3480" i="9" s="1"/>
  <c r="P3481" i="9"/>
  <c r="AB3481" i="9" s="1"/>
  <c r="P3484" i="9"/>
  <c r="AB3484" i="9" s="1"/>
  <c r="P3489" i="9"/>
  <c r="AB3489" i="9" s="1"/>
  <c r="V3495" i="9"/>
  <c r="P3504" i="9"/>
  <c r="AB3504" i="9" s="1"/>
  <c r="P3505" i="9"/>
  <c r="AB3505" i="9" s="1"/>
  <c r="P3509" i="9"/>
  <c r="AB3509" i="9" s="1"/>
  <c r="V3510" i="9"/>
  <c r="P3516" i="9"/>
  <c r="AB3516" i="9" s="1"/>
  <c r="H3528" i="9"/>
  <c r="J3528" i="9" s="1"/>
  <c r="L3528" i="9" s="1"/>
  <c r="P3528" i="9"/>
  <c r="AB3528" i="9" s="1"/>
  <c r="P3530" i="9"/>
  <c r="AB3530" i="9" s="1"/>
  <c r="H3530" i="9"/>
  <c r="J3530" i="9" s="1"/>
  <c r="L3530" i="9" s="1"/>
  <c r="H3531" i="9"/>
  <c r="J3531" i="9" s="1"/>
  <c r="L3531" i="9" s="1"/>
  <c r="P3531" i="9"/>
  <c r="AB3531" i="9" s="1"/>
  <c r="P3533" i="9"/>
  <c r="AB3533" i="9" s="1"/>
  <c r="H3533" i="9"/>
  <c r="J3533" i="9" s="1"/>
  <c r="L3533" i="9" s="1"/>
  <c r="H3534" i="9"/>
  <c r="J3534" i="9" s="1"/>
  <c r="L3534" i="9" s="1"/>
  <c r="P3534" i="9"/>
  <c r="AB3534" i="9" s="1"/>
  <c r="V3550" i="9"/>
  <c r="T3316" i="9"/>
  <c r="V3316" i="9" s="1"/>
  <c r="T3317" i="9"/>
  <c r="V3317" i="9" s="1"/>
  <c r="T3327" i="9"/>
  <c r="V3327" i="9" s="1"/>
  <c r="P3337" i="9"/>
  <c r="AB3337" i="9" s="1"/>
  <c r="I3339" i="9"/>
  <c r="J3339" i="9" s="1"/>
  <c r="L3339" i="9" s="1"/>
  <c r="T3353" i="9"/>
  <c r="T3355" i="9"/>
  <c r="V3355" i="9" s="1"/>
  <c r="J3357" i="9"/>
  <c r="L3357" i="9" s="1"/>
  <c r="P3358" i="9"/>
  <c r="AB3358" i="9" s="1"/>
  <c r="P3361" i="9"/>
  <c r="AB3361" i="9" s="1"/>
  <c r="P3364" i="9"/>
  <c r="AB3364" i="9" s="1"/>
  <c r="P3367" i="9"/>
  <c r="AB3367" i="9" s="1"/>
  <c r="P3370" i="9"/>
  <c r="AB3370" i="9" s="1"/>
  <c r="P3373" i="9"/>
  <c r="AB3373" i="9" s="1"/>
  <c r="P3376" i="9"/>
  <c r="AB3376" i="9" s="1"/>
  <c r="P3379" i="9"/>
  <c r="AB3379" i="9" s="1"/>
  <c r="P3382" i="9"/>
  <c r="AB3382" i="9" s="1"/>
  <c r="I3393" i="9"/>
  <c r="T3405" i="9"/>
  <c r="V3405" i="9" s="1"/>
  <c r="T3408" i="9"/>
  <c r="V3408" i="9" s="1"/>
  <c r="T3418" i="9"/>
  <c r="V3418" i="9" s="1"/>
  <c r="P3420" i="9"/>
  <c r="AB3420" i="9" s="1"/>
  <c r="J3425" i="9"/>
  <c r="L3425" i="9" s="1"/>
  <c r="T3425" i="9"/>
  <c r="V3425" i="9" s="1"/>
  <c r="P3427" i="9"/>
  <c r="AB3427" i="9" s="1"/>
  <c r="T3428" i="9"/>
  <c r="V3428" i="9" s="1"/>
  <c r="T3430" i="9"/>
  <c r="V3430" i="9" s="1"/>
  <c r="T3431" i="9"/>
  <c r="V3431" i="9" s="1"/>
  <c r="L3433" i="9"/>
  <c r="T3434" i="9"/>
  <c r="V3434" i="9" s="1"/>
  <c r="P3436" i="9"/>
  <c r="AB3436" i="9" s="1"/>
  <c r="H3437" i="9"/>
  <c r="J3437" i="9" s="1"/>
  <c r="L3437" i="9" s="1"/>
  <c r="H3440" i="9"/>
  <c r="J3440" i="9" s="1"/>
  <c r="L3440" i="9" s="1"/>
  <c r="P3443" i="9"/>
  <c r="AB3443" i="9" s="1"/>
  <c r="T3444" i="9"/>
  <c r="V3444" i="9" s="1"/>
  <c r="T3452" i="9"/>
  <c r="V3452" i="9" s="1"/>
  <c r="H3455" i="9"/>
  <c r="J3455" i="9" s="1"/>
  <c r="L3455" i="9" s="1"/>
  <c r="H3458" i="9"/>
  <c r="J3458" i="9" s="1"/>
  <c r="L3458" i="9" s="1"/>
  <c r="P3461" i="9"/>
  <c r="AB3461" i="9" s="1"/>
  <c r="T3462" i="9"/>
  <c r="V3462" i="9" s="1"/>
  <c r="T3470" i="9"/>
  <c r="V3470" i="9" s="1"/>
  <c r="I3474" i="9"/>
  <c r="I3475" i="9"/>
  <c r="J3475" i="9" s="1"/>
  <c r="L3475" i="9" s="1"/>
  <c r="I3478" i="9"/>
  <c r="J3478" i="9" s="1"/>
  <c r="L3478" i="9" s="1"/>
  <c r="J3486" i="9"/>
  <c r="L3486" i="9" s="1"/>
  <c r="I3487" i="9"/>
  <c r="J3487" i="9" s="1"/>
  <c r="L3487" i="9" s="1"/>
  <c r="T3491" i="9"/>
  <c r="V3491" i="9" s="1"/>
  <c r="H3494" i="9"/>
  <c r="J3494" i="9" s="1"/>
  <c r="L3494" i="9" s="1"/>
  <c r="T3497" i="9"/>
  <c r="P3512" i="9"/>
  <c r="AB3512" i="9" s="1"/>
  <c r="P3513" i="9"/>
  <c r="AB3513" i="9" s="1"/>
  <c r="P3515" i="9"/>
  <c r="AB3515" i="9" s="1"/>
  <c r="T3516" i="9"/>
  <c r="V3516" i="9" s="1"/>
  <c r="P3520" i="9"/>
  <c r="AB3520" i="9" s="1"/>
  <c r="H3520" i="9"/>
  <c r="J3520" i="9" s="1"/>
  <c r="L3520" i="9" s="1"/>
  <c r="T3538" i="9"/>
  <c r="V3538" i="9" s="1"/>
  <c r="H3537" i="9"/>
  <c r="J3537" i="9" s="1"/>
  <c r="L3537" i="9" s="1"/>
  <c r="P3537" i="9"/>
  <c r="AB3537" i="9" s="1"/>
  <c r="I3546" i="9"/>
  <c r="J3546" i="9" s="1"/>
  <c r="L3546" i="9" s="1"/>
  <c r="T3321" i="9"/>
  <c r="T3325" i="9"/>
  <c r="V3325" i="9" s="1"/>
  <c r="P3330" i="9"/>
  <c r="AB3330" i="9" s="1"/>
  <c r="T3337" i="9"/>
  <c r="V3337" i="9" s="1"/>
  <c r="J3338" i="9"/>
  <c r="L3338" i="9" s="1"/>
  <c r="T3347" i="9"/>
  <c r="V3347" i="9" s="1"/>
  <c r="T3350" i="9"/>
  <c r="V3350" i="9" s="1"/>
  <c r="P3357" i="9"/>
  <c r="AB3357" i="9" s="1"/>
  <c r="T3359" i="9"/>
  <c r="T3362" i="9"/>
  <c r="T3365" i="9"/>
  <c r="T3368" i="9"/>
  <c r="V3368" i="9" s="1"/>
  <c r="T3371" i="9"/>
  <c r="V3371" i="9" s="1"/>
  <c r="T3374" i="9"/>
  <c r="T3377" i="9"/>
  <c r="V3377" i="9" s="1"/>
  <c r="T3380" i="9"/>
  <c r="V3380" i="9" s="1"/>
  <c r="T3383" i="9"/>
  <c r="V3383" i="9" s="1"/>
  <c r="I3387" i="9"/>
  <c r="I3391" i="9"/>
  <c r="I3399" i="9"/>
  <c r="J3399" i="9" s="1"/>
  <c r="L3399" i="9" s="1"/>
  <c r="J3404" i="9"/>
  <c r="L3404" i="9" s="1"/>
  <c r="T3404" i="9"/>
  <c r="V3404" i="9" s="1"/>
  <c r="P3406" i="9"/>
  <c r="AB3406" i="9" s="1"/>
  <c r="T3407" i="9"/>
  <c r="V3407" i="9" s="1"/>
  <c r="T3409" i="9"/>
  <c r="V3409" i="9" s="1"/>
  <c r="T3410" i="9"/>
  <c r="V3410" i="9" s="1"/>
  <c r="L3412" i="9"/>
  <c r="P3418" i="9"/>
  <c r="AB3418" i="9" s="1"/>
  <c r="T3426" i="9"/>
  <c r="V3426" i="9" s="1"/>
  <c r="H3427" i="9"/>
  <c r="J3427" i="9" s="1"/>
  <c r="L3427" i="9" s="1"/>
  <c r="T3429" i="9"/>
  <c r="V3429" i="9" s="1"/>
  <c r="P3434" i="9"/>
  <c r="AB3434" i="9" s="1"/>
  <c r="T3435" i="9"/>
  <c r="V3435" i="9" s="1"/>
  <c r="H3436" i="9"/>
  <c r="T3443" i="9"/>
  <c r="V3443" i="9" s="1"/>
  <c r="H3446" i="9"/>
  <c r="J3446" i="9" s="1"/>
  <c r="L3446" i="9" s="1"/>
  <c r="H3449" i="9"/>
  <c r="J3449" i="9" s="1"/>
  <c r="L3449" i="9" s="1"/>
  <c r="P3452" i="9"/>
  <c r="AB3452" i="9" s="1"/>
  <c r="T3453" i="9"/>
  <c r="V3453" i="9" s="1"/>
  <c r="T3461" i="9"/>
  <c r="V3461" i="9" s="1"/>
  <c r="H3464" i="9"/>
  <c r="J3464" i="9" s="1"/>
  <c r="L3464" i="9" s="1"/>
  <c r="H3467" i="9"/>
  <c r="J3467" i="9" s="1"/>
  <c r="L3467" i="9" s="1"/>
  <c r="P3470" i="9"/>
  <c r="AB3470" i="9" s="1"/>
  <c r="T3471" i="9"/>
  <c r="V3471" i="9" s="1"/>
  <c r="T3475" i="9"/>
  <c r="V3475" i="9" s="1"/>
  <c r="T3478" i="9"/>
  <c r="V3478" i="9" s="1"/>
  <c r="T3479" i="9"/>
  <c r="V3479" i="9" s="1"/>
  <c r="T3487" i="9"/>
  <c r="V3487" i="9" s="1"/>
  <c r="P3491" i="9"/>
  <c r="AB3491" i="9" s="1"/>
  <c r="T3492" i="9"/>
  <c r="V3492" i="9" s="1"/>
  <c r="P3495" i="9"/>
  <c r="AB3495" i="9" s="1"/>
  <c r="T3512" i="9"/>
  <c r="V3512" i="9" s="1"/>
  <c r="T3515" i="9"/>
  <c r="V3515" i="9" s="1"/>
  <c r="V3525" i="9"/>
  <c r="T3541" i="9"/>
  <c r="V3541" i="9" s="1"/>
  <c r="V3530" i="9"/>
  <c r="V3533" i="9"/>
  <c r="P3540" i="9"/>
  <c r="AB3540" i="9" s="1"/>
  <c r="V3546" i="9"/>
  <c r="V3551" i="9"/>
  <c r="T3558" i="9"/>
  <c r="V3558" i="9" s="1"/>
  <c r="P3560" i="9"/>
  <c r="AB3563" i="9" s="1"/>
  <c r="T3570" i="9"/>
  <c r="V3570" i="9" s="1"/>
  <c r="L3577" i="9"/>
  <c r="V3582" i="9"/>
  <c r="J3588" i="9"/>
  <c r="L3588" i="9" s="1"/>
  <c r="V3589" i="9"/>
  <c r="P3591" i="9"/>
  <c r="AB3594" i="9" s="1"/>
  <c r="J3592" i="9"/>
  <c r="L3592" i="9" s="1"/>
  <c r="P3596" i="9"/>
  <c r="AB3599" i="9" s="1"/>
  <c r="T3597" i="9"/>
  <c r="V3597" i="9" s="1"/>
  <c r="P3598" i="9"/>
  <c r="AB3601" i="9" s="1"/>
  <c r="P3602" i="9"/>
  <c r="AB3605" i="9" s="1"/>
  <c r="J3603" i="9"/>
  <c r="T3603" i="9"/>
  <c r="H3613" i="9"/>
  <c r="J3613" i="9" s="1"/>
  <c r="L3613" i="9" s="1"/>
  <c r="P3620" i="9"/>
  <c r="AB3623" i="9" s="1"/>
  <c r="P3621" i="9"/>
  <c r="AB3624" i="9" s="1"/>
  <c r="P3625" i="9"/>
  <c r="AB3628" i="9" s="1"/>
  <c r="P3628" i="9"/>
  <c r="AB3631" i="9" s="1"/>
  <c r="T3633" i="9"/>
  <c r="V3633" i="9" s="1"/>
  <c r="P3636" i="9"/>
  <c r="AB3639" i="9" s="1"/>
  <c r="T3639" i="9"/>
  <c r="V3639" i="9" s="1"/>
  <c r="J3645" i="9"/>
  <c r="L3645" i="9" s="1"/>
  <c r="H3649" i="9"/>
  <c r="T3656" i="9"/>
  <c r="V3656" i="9" s="1"/>
  <c r="P3657" i="9"/>
  <c r="AB3660" i="9" s="1"/>
  <c r="P3661" i="9"/>
  <c r="AB3664" i="9" s="1"/>
  <c r="T3663" i="9"/>
  <c r="J3666" i="9"/>
  <c r="L3666" i="9" s="1"/>
  <c r="T3668" i="9"/>
  <c r="V3668" i="9" s="1"/>
  <c r="P3672" i="9"/>
  <c r="AB3675" i="9" s="1"/>
  <c r="T3673" i="9"/>
  <c r="V3673" i="9" s="1"/>
  <c r="P3678" i="9"/>
  <c r="AB3681" i="9" s="1"/>
  <c r="P3682" i="9"/>
  <c r="AB3685" i="9" s="1"/>
  <c r="T3685" i="9"/>
  <c r="V3685" i="9" s="1"/>
  <c r="H3688" i="9"/>
  <c r="J3688" i="9" s="1"/>
  <c r="L3688" i="9" s="1"/>
  <c r="P3693" i="9"/>
  <c r="AB3696" i="9" s="1"/>
  <c r="V3704" i="9"/>
  <c r="V3706" i="9"/>
  <c r="H3715" i="9"/>
  <c r="H3718" i="9"/>
  <c r="J3718" i="9" s="1"/>
  <c r="L3718" i="9" s="1"/>
  <c r="P3719" i="9"/>
  <c r="AB3722" i="9" s="1"/>
  <c r="V3722" i="9"/>
  <c r="I3729" i="9"/>
  <c r="V3736" i="9"/>
  <c r="P3737" i="9"/>
  <c r="AB3740" i="9" s="1"/>
  <c r="V3740" i="9"/>
  <c r="H3754" i="9"/>
  <c r="J3754" i="9" s="1"/>
  <c r="L3754" i="9" s="1"/>
  <c r="V3764" i="9"/>
  <c r="P3765" i="9"/>
  <c r="AB3768" i="9" s="1"/>
  <c r="V3766" i="9"/>
  <c r="P3774" i="9"/>
  <c r="AB3777" i="9" s="1"/>
  <c r="V3774" i="9"/>
  <c r="H3784" i="9"/>
  <c r="V3799" i="9"/>
  <c r="P3518" i="9"/>
  <c r="AB3518" i="9" s="1"/>
  <c r="P3529" i="9"/>
  <c r="AB3529" i="9" s="1"/>
  <c r="P3532" i="9"/>
  <c r="AB3532" i="9" s="1"/>
  <c r="T3539" i="9"/>
  <c r="V3539" i="9" s="1"/>
  <c r="T3548" i="9"/>
  <c r="V3548" i="9" s="1"/>
  <c r="T3553" i="9"/>
  <c r="V3553" i="9" s="1"/>
  <c r="T3554" i="9"/>
  <c r="V3554" i="9" s="1"/>
  <c r="T3562" i="9"/>
  <c r="P3572" i="9"/>
  <c r="AB3575" i="9" s="1"/>
  <c r="T3573" i="9"/>
  <c r="V3573" i="9" s="1"/>
  <c r="P3574" i="9"/>
  <c r="AB3577" i="9" s="1"/>
  <c r="P3586" i="9"/>
  <c r="AB3589" i="9" s="1"/>
  <c r="P3590" i="9"/>
  <c r="AB3593" i="9" s="1"/>
  <c r="J3597" i="9"/>
  <c r="L3597" i="9" s="1"/>
  <c r="T3598" i="9"/>
  <c r="V3598" i="9" s="1"/>
  <c r="P3600" i="9"/>
  <c r="AB3603" i="9" s="1"/>
  <c r="J3601" i="9"/>
  <c r="L3601" i="9" s="1"/>
  <c r="P3610" i="9"/>
  <c r="AB3613" i="9" s="1"/>
  <c r="T3615" i="9"/>
  <c r="V3615" i="9" s="1"/>
  <c r="H3616" i="9"/>
  <c r="J3616" i="9" s="1"/>
  <c r="L3616" i="9" s="1"/>
  <c r="P3623" i="9"/>
  <c r="AB3626" i="9" s="1"/>
  <c r="J3625" i="9"/>
  <c r="L3625" i="9" s="1"/>
  <c r="P3632" i="9"/>
  <c r="AB3635" i="9" s="1"/>
  <c r="P3633" i="9"/>
  <c r="AB3636" i="9" s="1"/>
  <c r="T3634" i="9"/>
  <c r="T3636" i="9"/>
  <c r="V3636" i="9" s="1"/>
  <c r="T3650" i="9"/>
  <c r="V3650" i="9" s="1"/>
  <c r="P3651" i="9"/>
  <c r="AB3654" i="9" s="1"/>
  <c r="P3654" i="9"/>
  <c r="AB3657" i="9" s="1"/>
  <c r="V3655" i="9"/>
  <c r="J3660" i="9"/>
  <c r="L3660" i="9" s="1"/>
  <c r="P3671" i="9"/>
  <c r="AB3674" i="9" s="1"/>
  <c r="T3679" i="9"/>
  <c r="V3679" i="9" s="1"/>
  <c r="I3682" i="9"/>
  <c r="J3682" i="9" s="1"/>
  <c r="L3682" i="9" s="1"/>
  <c r="T3683" i="9"/>
  <c r="T3695" i="9"/>
  <c r="V3695" i="9" s="1"/>
  <c r="H3698" i="9"/>
  <c r="P3699" i="9"/>
  <c r="AB3702" i="9" s="1"/>
  <c r="P3701" i="9"/>
  <c r="AB3704" i="9" s="1"/>
  <c r="T3703" i="9"/>
  <c r="V3703" i="9" s="1"/>
  <c r="T3712" i="9"/>
  <c r="V3712" i="9" s="1"/>
  <c r="T3718" i="9"/>
  <c r="V3718" i="9" s="1"/>
  <c r="P3720" i="9"/>
  <c r="AB3723" i="9" s="1"/>
  <c r="T3724" i="9"/>
  <c r="V3724" i="9" s="1"/>
  <c r="T3726" i="9"/>
  <c r="V3726" i="9" s="1"/>
  <c r="T3729" i="9"/>
  <c r="V3729" i="9" s="1"/>
  <c r="T3732" i="9"/>
  <c r="V3732" i="9" s="1"/>
  <c r="T3733" i="9"/>
  <c r="V3733" i="9" s="1"/>
  <c r="P3734" i="9"/>
  <c r="AB3737" i="9" s="1"/>
  <c r="T3737" i="9"/>
  <c r="V3737" i="9" s="1"/>
  <c r="P3738" i="9"/>
  <c r="AB3741" i="9" s="1"/>
  <c r="P3747" i="9"/>
  <c r="AB3750" i="9" s="1"/>
  <c r="T3750" i="9"/>
  <c r="V3750" i="9" s="1"/>
  <c r="T3754" i="9"/>
  <c r="V3754" i="9" s="1"/>
  <c r="P3759" i="9"/>
  <c r="AB3762" i="9" s="1"/>
  <c r="P3762" i="9"/>
  <c r="AB3765" i="9" s="1"/>
  <c r="V3771" i="9"/>
  <c r="P3772" i="9"/>
  <c r="AB3775" i="9" s="1"/>
  <c r="V3779" i="9"/>
  <c r="T3780" i="9"/>
  <c r="V3780" i="9" s="1"/>
  <c r="H3791" i="9"/>
  <c r="J3791" i="9" s="1"/>
  <c r="L3791" i="9" s="1"/>
  <c r="H3794" i="9"/>
  <c r="J3794" i="9" s="1"/>
  <c r="L3794" i="9" s="1"/>
  <c r="P3800" i="9"/>
  <c r="AB3803" i="9" s="1"/>
  <c r="H3800" i="9"/>
  <c r="J3800" i="9" s="1"/>
  <c r="L3800" i="9" s="1"/>
  <c r="P3801" i="9"/>
  <c r="AB3804" i="9" s="1"/>
  <c r="J3560" i="9"/>
  <c r="L3560" i="9" s="1"/>
  <c r="J3573" i="9"/>
  <c r="L3573" i="9" s="1"/>
  <c r="J3591" i="9"/>
  <c r="L3591" i="9" s="1"/>
  <c r="J3598" i="9"/>
  <c r="L3598" i="9" s="1"/>
  <c r="J3657" i="9"/>
  <c r="L3657" i="9" s="1"/>
  <c r="V3697" i="9"/>
  <c r="V3700" i="9"/>
  <c r="J3712" i="9"/>
  <c r="L3712" i="9" s="1"/>
  <c r="T3713" i="9"/>
  <c r="V3713" i="9" s="1"/>
  <c r="T3716" i="9"/>
  <c r="V3716" i="9" s="1"/>
  <c r="V3719" i="9"/>
  <c r="L3720" i="9"/>
  <c r="T3727" i="9"/>
  <c r="V3727" i="9" s="1"/>
  <c r="P3730" i="9"/>
  <c r="AB3733" i="9" s="1"/>
  <c r="T3734" i="9"/>
  <c r="V3734" i="9" s="1"/>
  <c r="T3739" i="9"/>
  <c r="V3739" i="9" s="1"/>
  <c r="V3748" i="9"/>
  <c r="V3749" i="9"/>
  <c r="V3751" i="9"/>
  <c r="V3755" i="9"/>
  <c r="J3757" i="9"/>
  <c r="L3757" i="9" s="1"/>
  <c r="V3759" i="9"/>
  <c r="J3764" i="9"/>
  <c r="L3764" i="9" s="1"/>
  <c r="J3765" i="9"/>
  <c r="L3765" i="9" s="1"/>
  <c r="V3765" i="9"/>
  <c r="I3803" i="9"/>
  <c r="J3803" i="9" s="1"/>
  <c r="L3803" i="9" s="1"/>
  <c r="P3803" i="9"/>
  <c r="AB3806" i="9" s="1"/>
  <c r="T3561" i="9"/>
  <c r="V3561" i="9" s="1"/>
  <c r="J3574" i="9"/>
  <c r="L3574" i="9" s="1"/>
  <c r="T3579" i="9"/>
  <c r="V3579" i="9" s="1"/>
  <c r="T3585" i="9"/>
  <c r="V3585" i="9" s="1"/>
  <c r="I3587" i="9"/>
  <c r="T3588" i="9"/>
  <c r="V3588" i="9" s="1"/>
  <c r="I3589" i="9"/>
  <c r="J3589" i="9" s="1"/>
  <c r="L3589" i="9" s="1"/>
  <c r="T3593" i="9"/>
  <c r="V3593" i="9" s="1"/>
  <c r="L3600" i="9"/>
  <c r="T3600" i="9"/>
  <c r="V3600" i="9" s="1"/>
  <c r="T3608" i="9"/>
  <c r="V3608" i="9" s="1"/>
  <c r="T3621" i="9"/>
  <c r="V3621" i="9" s="1"/>
  <c r="T3623" i="9"/>
  <c r="V3623" i="9" s="1"/>
  <c r="J3632" i="9"/>
  <c r="L3632" i="9" s="1"/>
  <c r="T3632" i="9"/>
  <c r="V3632" i="9" s="1"/>
  <c r="J3647" i="9"/>
  <c r="L3647" i="9" s="1"/>
  <c r="L3651" i="9"/>
  <c r="P3655" i="9"/>
  <c r="AB3658" i="9" s="1"/>
  <c r="T3658" i="9"/>
  <c r="V3658" i="9" s="1"/>
  <c r="T3667" i="9"/>
  <c r="V3667" i="9" s="1"/>
  <c r="J3671" i="9"/>
  <c r="L3671" i="9" s="1"/>
  <c r="I3673" i="9"/>
  <c r="T3688" i="9"/>
  <c r="V3688" i="9" s="1"/>
  <c r="I3690" i="9"/>
  <c r="J3690" i="9" s="1"/>
  <c r="L3690" i="9" s="1"/>
  <c r="J3734" i="9"/>
  <c r="L3734" i="9" s="1"/>
  <c r="J3762" i="9"/>
  <c r="L3762" i="9" s="1"/>
  <c r="I3769" i="9"/>
  <c r="P3769" i="9"/>
  <c r="AB3772" i="9" s="1"/>
  <c r="P3793" i="9"/>
  <c r="AB3796" i="9" s="1"/>
  <c r="H3793" i="9"/>
  <c r="J3793" i="9" s="1"/>
  <c r="L3793" i="9" s="1"/>
  <c r="J3833" i="9"/>
  <c r="L3833" i="9" s="1"/>
  <c r="I3773" i="9"/>
  <c r="J3773" i="9" s="1"/>
  <c r="L3773" i="9" s="1"/>
  <c r="H3775" i="9"/>
  <c r="J3775" i="9" s="1"/>
  <c r="L3775" i="9" s="1"/>
  <c r="V3784" i="9"/>
  <c r="V3789" i="9"/>
  <c r="V3800" i="9"/>
  <c r="T3801" i="9"/>
  <c r="V3801" i="9" s="1"/>
  <c r="H3806" i="9"/>
  <c r="V3806" i="9"/>
  <c r="T3807" i="9"/>
  <c r="V3807" i="9" s="1"/>
  <c r="H3812" i="9"/>
  <c r="J3812" i="9" s="1"/>
  <c r="L3812" i="9" s="1"/>
  <c r="J3813" i="9"/>
  <c r="L3813" i="9" s="1"/>
  <c r="P3813" i="9"/>
  <c r="AB3816" i="9" s="1"/>
  <c r="P3816" i="9"/>
  <c r="AB3819" i="9" s="1"/>
  <c r="P3817" i="9"/>
  <c r="AB3820" i="9" s="1"/>
  <c r="T3824" i="9"/>
  <c r="V3824" i="9" s="1"/>
  <c r="T3825" i="9"/>
  <c r="V3825" i="9" s="1"/>
  <c r="T3827" i="9"/>
  <c r="V3827" i="9" s="1"/>
  <c r="T3828" i="9"/>
  <c r="V3828" i="9" s="1"/>
  <c r="P3833" i="9"/>
  <c r="AB3836" i="9" s="1"/>
  <c r="P3837" i="9"/>
  <c r="AB3840" i="9" s="1"/>
  <c r="T3844" i="9"/>
  <c r="V3844" i="9" s="1"/>
  <c r="T3846" i="9"/>
  <c r="V3846" i="9" s="1"/>
  <c r="P3848" i="9"/>
  <c r="AB3851" i="9" s="1"/>
  <c r="P3857" i="9"/>
  <c r="AB3860" i="9" s="1"/>
  <c r="P3860" i="9"/>
  <c r="AB3863" i="9" s="1"/>
  <c r="P3862" i="9"/>
  <c r="AB3865" i="9" s="1"/>
  <c r="T3867" i="9"/>
  <c r="V3867" i="9" s="1"/>
  <c r="P3869" i="9"/>
  <c r="AB3872" i="9" s="1"/>
  <c r="P3871" i="9"/>
  <c r="AB3874" i="9" s="1"/>
  <c r="P3873" i="9"/>
  <c r="AB3876" i="9" s="1"/>
  <c r="V3873" i="9"/>
  <c r="V3892" i="9"/>
  <c r="J3909" i="9"/>
  <c r="L3909" i="9" s="1"/>
  <c r="P3823" i="9"/>
  <c r="AB3826" i="9" s="1"/>
  <c r="T3833" i="9"/>
  <c r="V3833" i="9" s="1"/>
  <c r="P3840" i="9"/>
  <c r="AB3843" i="9" s="1"/>
  <c r="V3840" i="9"/>
  <c r="L3841" i="9"/>
  <c r="L3842" i="9"/>
  <c r="T3848" i="9"/>
  <c r="V3848" i="9" s="1"/>
  <c r="T3855" i="9"/>
  <c r="V3855" i="9" s="1"/>
  <c r="J3856" i="9"/>
  <c r="L3856" i="9" s="1"/>
  <c r="P3858" i="9"/>
  <c r="AB3861" i="9" s="1"/>
  <c r="J3859" i="9"/>
  <c r="L3859" i="9" s="1"/>
  <c r="T3862" i="9"/>
  <c r="V3862" i="9" s="1"/>
  <c r="P3866" i="9"/>
  <c r="AB3869" i="9" s="1"/>
  <c r="V3866" i="9"/>
  <c r="P3870" i="9"/>
  <c r="AB3873" i="9" s="1"/>
  <c r="T3871" i="9"/>
  <c r="V3871" i="9" s="1"/>
  <c r="T3874" i="9"/>
  <c r="V3874" i="9" s="1"/>
  <c r="T3880" i="9"/>
  <c r="V3880" i="9" s="1"/>
  <c r="H3884" i="9"/>
  <c r="J3884" i="9" s="1"/>
  <c r="L3884" i="9" s="1"/>
  <c r="P3884" i="9"/>
  <c r="AB3887" i="9" s="1"/>
  <c r="V3803" i="9"/>
  <c r="H3807" i="9"/>
  <c r="J3807" i="9" s="1"/>
  <c r="L3807" i="9" s="1"/>
  <c r="P3809" i="9"/>
  <c r="AB3812" i="9" s="1"/>
  <c r="V3809" i="9"/>
  <c r="J3817" i="9"/>
  <c r="L3817" i="9" s="1"/>
  <c r="I3819" i="9"/>
  <c r="J3819" i="9" s="1"/>
  <c r="L3819" i="9" s="1"/>
  <c r="I3830" i="9"/>
  <c r="J3830" i="9" s="1"/>
  <c r="L3830" i="9" s="1"/>
  <c r="J3871" i="9"/>
  <c r="L3871" i="9" s="1"/>
  <c r="P3893" i="9"/>
  <c r="AB3896" i="9" s="1"/>
  <c r="H3893" i="9"/>
  <c r="V3769" i="9"/>
  <c r="V3770" i="9"/>
  <c r="V3772" i="9"/>
  <c r="J3784" i="9"/>
  <c r="L3784" i="9" s="1"/>
  <c r="J3789" i="9"/>
  <c r="L3789" i="9" s="1"/>
  <c r="V3793" i="9"/>
  <c r="H3815" i="9"/>
  <c r="J3815" i="9" s="1"/>
  <c r="L3815" i="9" s="1"/>
  <c r="T3815" i="9"/>
  <c r="V3815" i="9" s="1"/>
  <c r="T3819" i="9"/>
  <c r="V3819" i="9" s="1"/>
  <c r="P3822" i="9"/>
  <c r="AB3825" i="9" s="1"/>
  <c r="H3823" i="9"/>
  <c r="J3823" i="9" s="1"/>
  <c r="L3823" i="9" s="1"/>
  <c r="V3826" i="9"/>
  <c r="V3830" i="9"/>
  <c r="V3836" i="9"/>
  <c r="T3837" i="9"/>
  <c r="V3837" i="9" s="1"/>
  <c r="V3839" i="9"/>
  <c r="T3842" i="9"/>
  <c r="V3842" i="9" s="1"/>
  <c r="V3843" i="9"/>
  <c r="P3844" i="9"/>
  <c r="AB3847" i="9" s="1"/>
  <c r="J3853" i="9"/>
  <c r="L3853" i="9" s="1"/>
  <c r="H3854" i="9"/>
  <c r="J3854" i="9" s="1"/>
  <c r="L3854" i="9" s="1"/>
  <c r="P3856" i="9"/>
  <c r="AB3859" i="9" s="1"/>
  <c r="L3857" i="9"/>
  <c r="P3859" i="9"/>
  <c r="AB3862" i="9" s="1"/>
  <c r="V3861" i="9"/>
  <c r="V3865" i="9"/>
  <c r="H3866" i="9"/>
  <c r="J3866" i="9" s="1"/>
  <c r="T3869" i="9"/>
  <c r="V3869" i="9" s="1"/>
  <c r="H3870" i="9"/>
  <c r="J3870" i="9" s="1"/>
  <c r="L3870" i="9" s="1"/>
  <c r="I3877" i="9"/>
  <c r="J3877" i="9" s="1"/>
  <c r="L3877" i="9" s="1"/>
  <c r="H3894" i="9"/>
  <c r="J3894" i="9" s="1"/>
  <c r="L3894" i="9" s="1"/>
  <c r="H3902" i="9"/>
  <c r="J3902" i="9" s="1"/>
  <c r="L3902" i="9" s="1"/>
  <c r="P3902" i="9"/>
  <c r="AB3905" i="9" s="1"/>
  <c r="T3879" i="9"/>
  <c r="V3879" i="9" s="1"/>
  <c r="T3881" i="9"/>
  <c r="V3881" i="9" s="1"/>
  <c r="P3882" i="9"/>
  <c r="AB3885" i="9" s="1"/>
  <c r="T3889" i="9"/>
  <c r="V3889" i="9" s="1"/>
  <c r="T3890" i="9"/>
  <c r="V3890" i="9" s="1"/>
  <c r="T3893" i="9"/>
  <c r="V3893" i="9" s="1"/>
  <c r="T3897" i="9"/>
  <c r="V3897" i="9" s="1"/>
  <c r="J3904" i="9"/>
  <c r="L3904" i="9" s="1"/>
  <c r="V3905" i="9"/>
  <c r="J3906" i="9"/>
  <c r="L3906" i="9" s="1"/>
  <c r="T3906" i="9"/>
  <c r="V3906" i="9" s="1"/>
  <c r="P3907" i="9"/>
  <c r="AB3910" i="9" s="1"/>
  <c r="P3909" i="9"/>
  <c r="AB3912" i="9" s="1"/>
  <c r="P3912" i="9"/>
  <c r="AB3915" i="9" s="1"/>
  <c r="P3915" i="9"/>
  <c r="AB3918" i="9" s="1"/>
  <c r="T3917" i="9"/>
  <c r="V3917" i="9" s="1"/>
  <c r="T3920" i="9"/>
  <c r="V3920" i="9" s="1"/>
  <c r="J3922" i="9"/>
  <c r="L3922" i="9" s="1"/>
  <c r="T3930" i="9"/>
  <c r="V3930" i="9" s="1"/>
  <c r="T3932" i="9"/>
  <c r="V3932" i="9" s="1"/>
  <c r="H3933" i="9"/>
  <c r="T3935" i="9"/>
  <c r="V3935" i="9" s="1"/>
  <c r="P3937" i="9"/>
  <c r="AB3940" i="9" s="1"/>
  <c r="J3942" i="9"/>
  <c r="L3942" i="9" s="1"/>
  <c r="P3944" i="9"/>
  <c r="AB3947" i="9" s="1"/>
  <c r="H3945" i="9"/>
  <c r="J3945" i="9" s="1"/>
  <c r="L3945" i="9" s="1"/>
  <c r="T3945" i="9"/>
  <c r="V3945" i="9" s="1"/>
  <c r="P3955" i="9"/>
  <c r="AB3958" i="9" s="1"/>
  <c r="H3956" i="9"/>
  <c r="J3956" i="9" s="1"/>
  <c r="L3956" i="9" s="1"/>
  <c r="T3956" i="9"/>
  <c r="T3957" i="9"/>
  <c r="V3957" i="9" s="1"/>
  <c r="H3958" i="9"/>
  <c r="T3960" i="9"/>
  <c r="V3960" i="9" s="1"/>
  <c r="H3961" i="9"/>
  <c r="J3961" i="9" s="1"/>
  <c r="L3961" i="9" s="1"/>
  <c r="T3963" i="9"/>
  <c r="V3963" i="9" s="1"/>
  <c r="H3964" i="9"/>
  <c r="J3964" i="9" s="1"/>
  <c r="L3964" i="9" s="1"/>
  <c r="T3966" i="9"/>
  <c r="V3966" i="9" s="1"/>
  <c r="H3967" i="9"/>
  <c r="T3970" i="9"/>
  <c r="V3970" i="9" s="1"/>
  <c r="T3973" i="9"/>
  <c r="V3973" i="9" s="1"/>
  <c r="T3976" i="9"/>
  <c r="V3976" i="9" s="1"/>
  <c r="T3979" i="9"/>
  <c r="V3979" i="9" s="1"/>
  <c r="P3980" i="9"/>
  <c r="AB3983" i="9" s="1"/>
  <c r="P3982" i="9"/>
  <c r="AB3985" i="9" s="1"/>
  <c r="H4002" i="9"/>
  <c r="P4002" i="9"/>
  <c r="AB4005" i="9" s="1"/>
  <c r="T4006" i="9"/>
  <c r="T4010" i="9"/>
  <c r="V4010" i="9" s="1"/>
  <c r="J3917" i="9"/>
  <c r="L3917" i="9" s="1"/>
  <c r="L3928" i="9"/>
  <c r="T3928" i="9"/>
  <c r="V3928" i="9" s="1"/>
  <c r="T3934" i="9"/>
  <c r="V3934" i="9" s="1"/>
  <c r="T3937" i="9"/>
  <c r="V3937" i="9" s="1"/>
  <c r="V3941" i="9"/>
  <c r="T3942" i="9"/>
  <c r="V3942" i="9" s="1"/>
  <c r="T3943" i="9"/>
  <c r="V3943" i="9" s="1"/>
  <c r="T3950" i="9"/>
  <c r="V3950" i="9" s="1"/>
  <c r="L3954" i="9"/>
  <c r="T3959" i="9"/>
  <c r="V3959" i="9" s="1"/>
  <c r="T3962" i="9"/>
  <c r="V3962" i="9" s="1"/>
  <c r="L3965" i="9"/>
  <c r="T3965" i="9"/>
  <c r="V3965" i="9" s="1"/>
  <c r="P3971" i="9"/>
  <c r="AB3974" i="9" s="1"/>
  <c r="H4012" i="9"/>
  <c r="J4012" i="9" s="1"/>
  <c r="L4012" i="9" s="1"/>
  <c r="P4012" i="9"/>
  <c r="AB4015" i="9" s="1"/>
  <c r="J3912" i="9"/>
  <c r="L3912" i="9" s="1"/>
  <c r="J3930" i="9"/>
  <c r="L3930" i="9" s="1"/>
  <c r="V3956" i="9"/>
  <c r="H3995" i="9"/>
  <c r="J3995" i="9" s="1"/>
  <c r="L3995" i="9" s="1"/>
  <c r="T4003" i="9"/>
  <c r="V4003" i="9" s="1"/>
  <c r="H4006" i="9"/>
  <c r="J4006" i="9" s="1"/>
  <c r="L4006" i="9" s="1"/>
  <c r="P4006" i="9"/>
  <c r="AB4009" i="9" s="1"/>
  <c r="T3877" i="9"/>
  <c r="V3877" i="9" s="1"/>
  <c r="P3881" i="9"/>
  <c r="AB3884" i="9" s="1"/>
  <c r="P3885" i="9"/>
  <c r="AB3888" i="9" s="1"/>
  <c r="P3888" i="9"/>
  <c r="AB3891" i="9" s="1"/>
  <c r="J3914" i="9"/>
  <c r="L3914" i="9" s="1"/>
  <c r="T3915" i="9"/>
  <c r="V3915" i="9" s="1"/>
  <c r="H3916" i="9"/>
  <c r="J3916" i="9" s="1"/>
  <c r="L3916" i="9" s="1"/>
  <c r="P3917" i="9"/>
  <c r="AB3920" i="9" s="1"/>
  <c r="P3920" i="9"/>
  <c r="AB3923" i="9" s="1"/>
  <c r="P3923" i="9"/>
  <c r="AB3926" i="9" s="1"/>
  <c r="J3925" i="9"/>
  <c r="L3925" i="9" s="1"/>
  <c r="I3935" i="9"/>
  <c r="J3935" i="9" s="1"/>
  <c r="L3935" i="9" s="1"/>
  <c r="V3936" i="9"/>
  <c r="V3946" i="9"/>
  <c r="H3947" i="9"/>
  <c r="J3947" i="9" s="1"/>
  <c r="L3947" i="9" s="1"/>
  <c r="V3951" i="9"/>
  <c r="T3955" i="9"/>
  <c r="V3955" i="9" s="1"/>
  <c r="V3971" i="9"/>
  <c r="P3976" i="9"/>
  <c r="AB3979" i="9" s="1"/>
  <c r="H3979" i="9"/>
  <c r="T3982" i="9"/>
  <c r="V3982" i="9" s="1"/>
  <c r="V3983" i="9"/>
  <c r="H3985" i="9"/>
  <c r="T3989" i="9"/>
  <c r="V3989" i="9" s="1"/>
  <c r="P3998" i="9"/>
  <c r="AB4001" i="9" s="1"/>
  <c r="H3998" i="9"/>
  <c r="H4003" i="9"/>
  <c r="J4003" i="9" s="1"/>
  <c r="L4003" i="9" s="1"/>
  <c r="P4003" i="9"/>
  <c r="AB4006" i="9" s="1"/>
  <c r="P4034" i="9"/>
  <c r="AB4037" i="9" s="1"/>
  <c r="H4036" i="9"/>
  <c r="J4036" i="9" s="1"/>
  <c r="L4036" i="9" s="1"/>
  <c r="J4051" i="9"/>
  <c r="L4051" i="9" s="1"/>
  <c r="I4053" i="9"/>
  <c r="J4053" i="9" s="1"/>
  <c r="L4053" i="9" s="1"/>
  <c r="I4059" i="9"/>
  <c r="J4059" i="9" s="1"/>
  <c r="L4059" i="9" s="1"/>
  <c r="T3992" i="9"/>
  <c r="V3992" i="9" s="1"/>
  <c r="V3996" i="9"/>
  <c r="V4011" i="9"/>
  <c r="J4015" i="9"/>
  <c r="L4015" i="9" s="1"/>
  <c r="P4018" i="9"/>
  <c r="AB4021" i="9" s="1"/>
  <c r="V4023" i="9"/>
  <c r="H4031" i="9"/>
  <c r="J4031" i="9" s="1"/>
  <c r="L4031" i="9" s="1"/>
  <c r="T4034" i="9"/>
  <c r="V4034" i="9" s="1"/>
  <c r="J4035" i="9"/>
  <c r="L4035" i="9" s="1"/>
  <c r="P4040" i="9"/>
  <c r="AB4043" i="9" s="1"/>
  <c r="T4041" i="9"/>
  <c r="V4041" i="9" s="1"/>
  <c r="P4043" i="9"/>
  <c r="AB4046" i="9" s="1"/>
  <c r="T4044" i="9"/>
  <c r="V4044" i="9" s="1"/>
  <c r="T4046" i="9"/>
  <c r="V4046" i="9" s="1"/>
  <c r="P4047" i="9"/>
  <c r="AB4050" i="9" s="1"/>
  <c r="T4053" i="9"/>
  <c r="V4053" i="9" s="1"/>
  <c r="H4058" i="9"/>
  <c r="P4060" i="9"/>
  <c r="AB4063" i="9" s="1"/>
  <c r="H4061" i="9"/>
  <c r="J4061" i="9" s="1"/>
  <c r="L4061" i="9" s="1"/>
  <c r="T4062" i="9"/>
  <c r="V4062" i="9" s="1"/>
  <c r="P4065" i="9"/>
  <c r="AB4068" i="9" s="1"/>
  <c r="T4074" i="9"/>
  <c r="V4074" i="9" s="1"/>
  <c r="T4076" i="9"/>
  <c r="V4076" i="9" s="1"/>
  <c r="T4080" i="9"/>
  <c r="V4080" i="9" s="1"/>
  <c r="P4084" i="9"/>
  <c r="AB4087" i="9" s="1"/>
  <c r="H4087" i="9"/>
  <c r="J4087" i="9" s="1"/>
  <c r="L4087" i="9" s="1"/>
  <c r="J4088" i="9"/>
  <c r="L4088" i="9" s="1"/>
  <c r="T4088" i="9"/>
  <c r="V4088" i="9" s="1"/>
  <c r="P4090" i="9"/>
  <c r="AB4093" i="9" s="1"/>
  <c r="T4097" i="9"/>
  <c r="V4097" i="9" s="1"/>
  <c r="P3993" i="9"/>
  <c r="AB3996" i="9" s="1"/>
  <c r="T4005" i="9"/>
  <c r="V4005" i="9" s="1"/>
  <c r="J4009" i="9"/>
  <c r="L4009" i="9" s="1"/>
  <c r="T4016" i="9"/>
  <c r="V4016" i="9" s="1"/>
  <c r="H4028" i="9"/>
  <c r="J4028" i="9" s="1"/>
  <c r="L4028" i="9" s="1"/>
  <c r="T4031" i="9"/>
  <c r="V4031" i="9" s="1"/>
  <c r="T4032" i="9"/>
  <c r="V4032" i="9" s="1"/>
  <c r="T4047" i="9"/>
  <c r="V4047" i="9" s="1"/>
  <c r="T4049" i="9"/>
  <c r="V4049" i="9" s="1"/>
  <c r="P4050" i="9"/>
  <c r="AB4053" i="9" s="1"/>
  <c r="P4051" i="9"/>
  <c r="AB4054" i="9" s="1"/>
  <c r="J4052" i="9"/>
  <c r="L4052" i="9" s="1"/>
  <c r="T4058" i="9"/>
  <c r="V4058" i="9" s="1"/>
  <c r="V4066" i="9"/>
  <c r="J4078" i="9"/>
  <c r="L4078" i="9" s="1"/>
  <c r="J4080" i="9"/>
  <c r="L4080" i="9" s="1"/>
  <c r="T4084" i="9"/>
  <c r="V4084" i="9" s="1"/>
  <c r="P4085" i="9"/>
  <c r="AB4088" i="9" s="1"/>
  <c r="T4087" i="9"/>
  <c r="V4087" i="9" s="1"/>
  <c r="J4090" i="9"/>
  <c r="L4090" i="9" s="1"/>
  <c r="T4090" i="9"/>
  <c r="V4090" i="9" s="1"/>
  <c r="J4018" i="9"/>
  <c r="L4018" i="9" s="1"/>
  <c r="T4020" i="9"/>
  <c r="V4020" i="9" s="1"/>
  <c r="V4048" i="9"/>
  <c r="J4065" i="9"/>
  <c r="L4065" i="9" s="1"/>
  <c r="V4068" i="9"/>
  <c r="J4070" i="9"/>
  <c r="L4070" i="9" s="1"/>
  <c r="L4082" i="9"/>
  <c r="T4085" i="9"/>
  <c r="V4085" i="9" s="1"/>
  <c r="L4091" i="9"/>
  <c r="P4092" i="9"/>
  <c r="AB4095" i="9" s="1"/>
  <c r="V4092" i="9"/>
  <c r="J35" i="9"/>
  <c r="L35" i="9" s="1"/>
  <c r="J10" i="9"/>
  <c r="L10" i="9" s="1"/>
  <c r="J12" i="9"/>
  <c r="L12" i="9" s="1"/>
  <c r="J16" i="9"/>
  <c r="L16" i="9" s="1"/>
  <c r="J18" i="9"/>
  <c r="L18" i="9" s="1"/>
  <c r="V105" i="9"/>
  <c r="V112" i="9"/>
  <c r="V118" i="9"/>
  <c r="V124" i="9"/>
  <c r="V130" i="9"/>
  <c r="V136" i="9"/>
  <c r="V142" i="9"/>
  <c r="V148" i="9"/>
  <c r="P177" i="9"/>
  <c r="AB177" i="9" s="1"/>
  <c r="I177" i="9"/>
  <c r="J177" i="9" s="1"/>
  <c r="L177" i="9" s="1"/>
  <c r="P186" i="9"/>
  <c r="AB186" i="9" s="1"/>
  <c r="H186" i="9"/>
  <c r="J186" i="9" s="1"/>
  <c r="L186" i="9" s="1"/>
  <c r="V187" i="9"/>
  <c r="V196" i="9"/>
  <c r="P227" i="9"/>
  <c r="AB227" i="9" s="1"/>
  <c r="I227" i="9"/>
  <c r="J227" i="9" s="1"/>
  <c r="L227" i="9" s="1"/>
  <c r="I237" i="9"/>
  <c r="J237" i="9" s="1"/>
  <c r="L237" i="9" s="1"/>
  <c r="P237" i="9"/>
  <c r="AB237" i="9" s="1"/>
  <c r="J256" i="9"/>
  <c r="L256" i="9" s="1"/>
  <c r="P21" i="9"/>
  <c r="AB21" i="9" s="1"/>
  <c r="P23" i="9"/>
  <c r="AB23" i="9" s="1"/>
  <c r="P25" i="9"/>
  <c r="AB25" i="9" s="1"/>
  <c r="P27" i="9"/>
  <c r="AB27" i="9" s="1"/>
  <c r="P29" i="9"/>
  <c r="AB29" i="9" s="1"/>
  <c r="P31" i="9"/>
  <c r="AB31" i="9" s="1"/>
  <c r="H67" i="9"/>
  <c r="J67" i="9" s="1"/>
  <c r="L67" i="9" s="1"/>
  <c r="I98" i="9"/>
  <c r="J98" i="9" s="1"/>
  <c r="L98" i="9" s="1"/>
  <c r="P99" i="9"/>
  <c r="AB99" i="9" s="1"/>
  <c r="J101" i="9"/>
  <c r="L101" i="9" s="1"/>
  <c r="P103" i="9"/>
  <c r="AB103" i="9" s="1"/>
  <c r="J107" i="9"/>
  <c r="L107" i="9" s="1"/>
  <c r="P113" i="9"/>
  <c r="AB113" i="9" s="1"/>
  <c r="H113" i="9"/>
  <c r="J113" i="9" s="1"/>
  <c r="L113" i="9" s="1"/>
  <c r="P119" i="9"/>
  <c r="AB119" i="9" s="1"/>
  <c r="H119" i="9"/>
  <c r="J119" i="9" s="1"/>
  <c r="L119" i="9" s="1"/>
  <c r="P125" i="9"/>
  <c r="AB125" i="9" s="1"/>
  <c r="H125" i="9"/>
  <c r="J125" i="9" s="1"/>
  <c r="L125" i="9" s="1"/>
  <c r="P131" i="9"/>
  <c r="AB131" i="9" s="1"/>
  <c r="H131" i="9"/>
  <c r="J131" i="9" s="1"/>
  <c r="L131" i="9" s="1"/>
  <c r="P137" i="9"/>
  <c r="AB137" i="9" s="1"/>
  <c r="H137" i="9"/>
  <c r="J137" i="9" s="1"/>
  <c r="L137" i="9" s="1"/>
  <c r="P143" i="9"/>
  <c r="AB143" i="9" s="1"/>
  <c r="H143" i="9"/>
  <c r="J143" i="9" s="1"/>
  <c r="L143" i="9" s="1"/>
  <c r="P149" i="9"/>
  <c r="AB149" i="9" s="1"/>
  <c r="H149" i="9"/>
  <c r="J149" i="9" s="1"/>
  <c r="L149" i="9" s="1"/>
  <c r="V154" i="9"/>
  <c r="P155" i="9"/>
  <c r="AB155" i="9" s="1"/>
  <c r="H155" i="9"/>
  <c r="J155" i="9" s="1"/>
  <c r="L155" i="9" s="1"/>
  <c r="V160" i="9"/>
  <c r="P161" i="9"/>
  <c r="AB161" i="9" s="1"/>
  <c r="H161" i="9"/>
  <c r="J161" i="9" s="1"/>
  <c r="L161" i="9" s="1"/>
  <c r="P176" i="9"/>
  <c r="AB176" i="9" s="1"/>
  <c r="I176" i="9"/>
  <c r="J176" i="9" s="1"/>
  <c r="L176" i="9" s="1"/>
  <c r="J185" i="9"/>
  <c r="L185" i="9" s="1"/>
  <c r="P189" i="9"/>
  <c r="AB189" i="9" s="1"/>
  <c r="H189" i="9"/>
  <c r="J189" i="9" s="1"/>
  <c r="L189" i="9" s="1"/>
  <c r="V190" i="9"/>
  <c r="L197" i="9"/>
  <c r="V200" i="9"/>
  <c r="P216" i="9"/>
  <c r="AB216" i="9" s="1"/>
  <c r="T217" i="9"/>
  <c r="V217" i="9" s="1"/>
  <c r="J279" i="9"/>
  <c r="L279" i="9" s="1"/>
  <c r="J286" i="9"/>
  <c r="L286" i="9" s="1"/>
  <c r="J297" i="9"/>
  <c r="L297" i="9" s="1"/>
  <c r="J299" i="9"/>
  <c r="L299" i="9" s="1"/>
  <c r="F4098" i="9"/>
  <c r="H1" i="9" s="1"/>
  <c r="P174" i="9"/>
  <c r="AB174" i="9" s="1"/>
  <c r="H174" i="9"/>
  <c r="J174" i="9" s="1"/>
  <c r="L174" i="9" s="1"/>
  <c r="P180" i="9"/>
  <c r="AB180" i="9" s="1"/>
  <c r="I180" i="9"/>
  <c r="J180" i="9" s="1"/>
  <c r="L180" i="9" s="1"/>
  <c r="P192" i="9"/>
  <c r="AB192" i="9" s="1"/>
  <c r="H192" i="9"/>
  <c r="J192" i="9" s="1"/>
  <c r="L192" i="9" s="1"/>
  <c r="P203" i="9"/>
  <c r="AB203" i="9" s="1"/>
  <c r="I203" i="9"/>
  <c r="J203" i="9" s="1"/>
  <c r="L203" i="9" s="1"/>
  <c r="P215" i="9"/>
  <c r="AB215" i="9" s="1"/>
  <c r="H215" i="9"/>
  <c r="J215" i="9" s="1"/>
  <c r="L215" i="9" s="1"/>
  <c r="I221" i="9"/>
  <c r="J221" i="9" s="1"/>
  <c r="L221" i="9" s="1"/>
  <c r="P221" i="9"/>
  <c r="AB221" i="9" s="1"/>
  <c r="P230" i="9"/>
  <c r="AB230" i="9" s="1"/>
  <c r="I230" i="9"/>
  <c r="J230" i="9" s="1"/>
  <c r="L230" i="9" s="1"/>
  <c r="P9" i="9"/>
  <c r="AB9" i="9" s="1"/>
  <c r="P11" i="9"/>
  <c r="AB11" i="9" s="1"/>
  <c r="P13" i="9"/>
  <c r="AB13" i="9" s="1"/>
  <c r="P15" i="9"/>
  <c r="AB15" i="9" s="1"/>
  <c r="P17" i="9"/>
  <c r="AB17" i="9" s="1"/>
  <c r="I34" i="9"/>
  <c r="J34" i="9" s="1"/>
  <c r="L34" i="9" s="1"/>
  <c r="I37" i="9"/>
  <c r="J37" i="9" s="1"/>
  <c r="L37" i="9" s="1"/>
  <c r="I40" i="9"/>
  <c r="J40" i="9" s="1"/>
  <c r="L40" i="9" s="1"/>
  <c r="I43" i="9"/>
  <c r="J43" i="9" s="1"/>
  <c r="L43" i="9" s="1"/>
  <c r="I46" i="9"/>
  <c r="J46" i="9" s="1"/>
  <c r="L46" i="9" s="1"/>
  <c r="I49" i="9"/>
  <c r="J49" i="9" s="1"/>
  <c r="L49" i="9" s="1"/>
  <c r="I52" i="9"/>
  <c r="J52" i="9" s="1"/>
  <c r="L52" i="9" s="1"/>
  <c r="I55" i="9"/>
  <c r="J55" i="9" s="1"/>
  <c r="L55" i="9" s="1"/>
  <c r="H59" i="9"/>
  <c r="J59" i="9" s="1"/>
  <c r="L59" i="9" s="1"/>
  <c r="H61" i="9"/>
  <c r="J61" i="9" s="1"/>
  <c r="L61" i="9" s="1"/>
  <c r="H63" i="9"/>
  <c r="J63" i="9" s="1"/>
  <c r="L63" i="9" s="1"/>
  <c r="H65" i="9"/>
  <c r="J65" i="9" s="1"/>
  <c r="L65" i="9" s="1"/>
  <c r="I69" i="9"/>
  <c r="J69" i="9" s="1"/>
  <c r="L69" i="9" s="1"/>
  <c r="V102" i="9"/>
  <c r="L105" i="9"/>
  <c r="P115" i="9"/>
  <c r="AB115" i="9" s="1"/>
  <c r="H115" i="9"/>
  <c r="J115" i="9" s="1"/>
  <c r="L115" i="9" s="1"/>
  <c r="P121" i="9"/>
  <c r="AB121" i="9" s="1"/>
  <c r="H121" i="9"/>
  <c r="J121" i="9" s="1"/>
  <c r="L121" i="9" s="1"/>
  <c r="P127" i="9"/>
  <c r="AB127" i="9" s="1"/>
  <c r="H127" i="9"/>
  <c r="J127" i="9" s="1"/>
  <c r="L127" i="9" s="1"/>
  <c r="P133" i="9"/>
  <c r="AB133" i="9" s="1"/>
  <c r="H133" i="9"/>
  <c r="J133" i="9" s="1"/>
  <c r="L133" i="9" s="1"/>
  <c r="P139" i="9"/>
  <c r="AB139" i="9" s="1"/>
  <c r="H139" i="9"/>
  <c r="J139" i="9" s="1"/>
  <c r="L139" i="9" s="1"/>
  <c r="P145" i="9"/>
  <c r="AB145" i="9" s="1"/>
  <c r="H145" i="9"/>
  <c r="J145" i="9" s="1"/>
  <c r="L145" i="9" s="1"/>
  <c r="P151" i="9"/>
  <c r="AB151" i="9" s="1"/>
  <c r="H151" i="9"/>
  <c r="J151" i="9" s="1"/>
  <c r="L151" i="9" s="1"/>
  <c r="P157" i="9"/>
  <c r="AB157" i="9" s="1"/>
  <c r="H157" i="9"/>
  <c r="J157" i="9" s="1"/>
  <c r="L157" i="9" s="1"/>
  <c r="P163" i="9"/>
  <c r="AB163" i="9" s="1"/>
  <c r="H163" i="9"/>
  <c r="J163" i="9" s="1"/>
  <c r="L163" i="9" s="1"/>
  <c r="P179" i="9"/>
  <c r="AB179" i="9" s="1"/>
  <c r="I179" i="9"/>
  <c r="J179" i="9" s="1"/>
  <c r="L179" i="9" s="1"/>
  <c r="L191" i="9"/>
  <c r="V198" i="9"/>
  <c r="P209" i="9"/>
  <c r="AB209" i="9" s="1"/>
  <c r="I209" i="9"/>
  <c r="J209" i="9" s="1"/>
  <c r="L209" i="9" s="1"/>
  <c r="P218" i="9"/>
  <c r="AB218" i="9" s="1"/>
  <c r="H218" i="9"/>
  <c r="J218" i="9" s="1"/>
  <c r="L218" i="9" s="1"/>
  <c r="J240" i="9"/>
  <c r="L240" i="9" s="1"/>
  <c r="J282" i="9"/>
  <c r="L282" i="9" s="1"/>
  <c r="J302" i="9"/>
  <c r="L302" i="9" s="1"/>
  <c r="P96" i="9"/>
  <c r="AB96" i="9" s="1"/>
  <c r="H96" i="9"/>
  <c r="J96" i="9" s="1"/>
  <c r="L96" i="9" s="1"/>
  <c r="P97" i="9"/>
  <c r="AB97" i="9" s="1"/>
  <c r="J104" i="9"/>
  <c r="L104" i="9" s="1"/>
  <c r="P106" i="9"/>
  <c r="AB106" i="9" s="1"/>
  <c r="T110" i="9"/>
  <c r="V110" i="9" s="1"/>
  <c r="T116" i="9"/>
  <c r="V116" i="9" s="1"/>
  <c r="T122" i="9"/>
  <c r="V122" i="9" s="1"/>
  <c r="T128" i="9"/>
  <c r="V128" i="9" s="1"/>
  <c r="T134" i="9"/>
  <c r="V134" i="9" s="1"/>
  <c r="T140" i="9"/>
  <c r="V140" i="9" s="1"/>
  <c r="T146" i="9"/>
  <c r="V146" i="9" s="1"/>
  <c r="T152" i="9"/>
  <c r="V152" i="9" s="1"/>
  <c r="V167" i="9"/>
  <c r="P184" i="9"/>
  <c r="AB184" i="9" s="1"/>
  <c r="V189" i="9"/>
  <c r="J190" i="9"/>
  <c r="L190" i="9" s="1"/>
  <c r="L195" i="9"/>
  <c r="P200" i="9"/>
  <c r="AB200" i="9" s="1"/>
  <c r="H200" i="9"/>
  <c r="J200" i="9" s="1"/>
  <c r="L200" i="9" s="1"/>
  <c r="P207" i="9"/>
  <c r="AB207" i="9" s="1"/>
  <c r="J217" i="9"/>
  <c r="L217" i="9" s="1"/>
  <c r="P224" i="9"/>
  <c r="AB224" i="9" s="1"/>
  <c r="I224" i="9"/>
  <c r="J224" i="9" s="1"/>
  <c r="L224" i="9" s="1"/>
  <c r="J258" i="9"/>
  <c r="L258" i="9" s="1"/>
  <c r="J261" i="9"/>
  <c r="L261" i="9" s="1"/>
  <c r="V101" i="9"/>
  <c r="T106" i="9"/>
  <c r="V106" i="9" s="1"/>
  <c r="V107" i="9"/>
  <c r="P111" i="9"/>
  <c r="AB111" i="9" s="1"/>
  <c r="H111" i="9"/>
  <c r="J111" i="9" s="1"/>
  <c r="L111" i="9" s="1"/>
  <c r="P117" i="9"/>
  <c r="AB117" i="9" s="1"/>
  <c r="H117" i="9"/>
  <c r="J117" i="9" s="1"/>
  <c r="L117" i="9" s="1"/>
  <c r="P123" i="9"/>
  <c r="AB123" i="9" s="1"/>
  <c r="H123" i="9"/>
  <c r="J123" i="9" s="1"/>
  <c r="L123" i="9" s="1"/>
  <c r="P129" i="9"/>
  <c r="AB129" i="9" s="1"/>
  <c r="H129" i="9"/>
  <c r="J129" i="9" s="1"/>
  <c r="L129" i="9" s="1"/>
  <c r="P135" i="9"/>
  <c r="AB135" i="9" s="1"/>
  <c r="H135" i="9"/>
  <c r="J135" i="9" s="1"/>
  <c r="L135" i="9" s="1"/>
  <c r="P141" i="9"/>
  <c r="AB141" i="9" s="1"/>
  <c r="H141" i="9"/>
  <c r="J141" i="9" s="1"/>
  <c r="L141" i="9" s="1"/>
  <c r="P147" i="9"/>
  <c r="AB147" i="9" s="1"/>
  <c r="H147" i="9"/>
  <c r="J147" i="9" s="1"/>
  <c r="L147" i="9" s="1"/>
  <c r="P153" i="9"/>
  <c r="AB153" i="9" s="1"/>
  <c r="H153" i="9"/>
  <c r="J153" i="9" s="1"/>
  <c r="L153" i="9" s="1"/>
  <c r="V158" i="9"/>
  <c r="P159" i="9"/>
  <c r="AB159" i="9" s="1"/>
  <c r="H159" i="9"/>
  <c r="J159" i="9" s="1"/>
  <c r="L159" i="9" s="1"/>
  <c r="P172" i="9"/>
  <c r="AB172" i="9" s="1"/>
  <c r="I172" i="9"/>
  <c r="J172" i="9" s="1"/>
  <c r="L172" i="9" s="1"/>
  <c r="V174" i="9"/>
  <c r="P183" i="9"/>
  <c r="AB183" i="9" s="1"/>
  <c r="H183" i="9"/>
  <c r="J183" i="9" s="1"/>
  <c r="L183" i="9" s="1"/>
  <c r="V192" i="9"/>
  <c r="P206" i="9"/>
  <c r="AB206" i="9" s="1"/>
  <c r="H206" i="9"/>
  <c r="J206" i="9" s="1"/>
  <c r="L206" i="9" s="1"/>
  <c r="P211" i="9"/>
  <c r="AB211" i="9" s="1"/>
  <c r="P212" i="9"/>
  <c r="AB212" i="9" s="1"/>
  <c r="I212" i="9"/>
  <c r="J212" i="9" s="1"/>
  <c r="L212" i="9" s="1"/>
  <c r="V215" i="9"/>
  <c r="I223" i="9"/>
  <c r="J223" i="9" s="1"/>
  <c r="L223" i="9" s="1"/>
  <c r="P223" i="9"/>
  <c r="AB223" i="9" s="1"/>
  <c r="I233" i="9"/>
  <c r="J233" i="9" s="1"/>
  <c r="L233" i="9" s="1"/>
  <c r="P233" i="9"/>
  <c r="AB233" i="9" s="1"/>
  <c r="J247" i="9"/>
  <c r="L247" i="9" s="1"/>
  <c r="I309" i="9"/>
  <c r="J309" i="9" s="1"/>
  <c r="L309" i="9" s="1"/>
  <c r="P309" i="9"/>
  <c r="AB309" i="9" s="1"/>
  <c r="J315" i="9"/>
  <c r="L315" i="9" s="1"/>
  <c r="I317" i="9"/>
  <c r="J317" i="9" s="1"/>
  <c r="L317" i="9" s="1"/>
  <c r="I327" i="9"/>
  <c r="J327" i="9" s="1"/>
  <c r="L327" i="9" s="1"/>
  <c r="P327" i="9"/>
  <c r="AB327" i="9" s="1"/>
  <c r="J335" i="9"/>
  <c r="L335" i="9" s="1"/>
  <c r="I337" i="9"/>
  <c r="J337" i="9" s="1"/>
  <c r="L337" i="9" s="1"/>
  <c r="I363" i="9"/>
  <c r="J363" i="9" s="1"/>
  <c r="L363" i="9" s="1"/>
  <c r="P363" i="9"/>
  <c r="AB363" i="9" s="1"/>
  <c r="J373" i="9"/>
  <c r="L373" i="9" s="1"/>
  <c r="J381" i="9"/>
  <c r="L381" i="9" s="1"/>
  <c r="J391" i="9"/>
  <c r="L391" i="9" s="1"/>
  <c r="I430" i="9"/>
  <c r="J430" i="9" s="1"/>
  <c r="L430" i="9" s="1"/>
  <c r="P430" i="9"/>
  <c r="AB430" i="9" s="1"/>
  <c r="J442" i="9"/>
  <c r="L442" i="9" s="1"/>
  <c r="P457" i="9"/>
  <c r="AB457" i="9" s="1"/>
  <c r="H457" i="9"/>
  <c r="J457" i="9" s="1"/>
  <c r="L457" i="9" s="1"/>
  <c r="P489" i="9"/>
  <c r="AB489" i="9" s="1"/>
  <c r="H489" i="9"/>
  <c r="J489" i="9" s="1"/>
  <c r="L489" i="9" s="1"/>
  <c r="P572" i="9"/>
  <c r="AB572" i="9" s="1"/>
  <c r="H572" i="9"/>
  <c r="J572" i="9" s="1"/>
  <c r="L572" i="9" s="1"/>
  <c r="P667" i="9"/>
  <c r="AB667" i="9" s="1"/>
  <c r="H667" i="9"/>
  <c r="J667" i="9" s="1"/>
  <c r="L667" i="9" s="1"/>
  <c r="P685" i="9"/>
  <c r="AB685" i="9" s="1"/>
  <c r="H685" i="9"/>
  <c r="J685" i="9" s="1"/>
  <c r="L685" i="9" s="1"/>
  <c r="P698" i="9"/>
  <c r="AB698" i="9" s="1"/>
  <c r="H698" i="9"/>
  <c r="J698" i="9" s="1"/>
  <c r="L698" i="9" s="1"/>
  <c r="P700" i="9"/>
  <c r="AB700" i="9" s="1"/>
  <c r="H700" i="9"/>
  <c r="J700" i="9" s="1"/>
  <c r="L700" i="9" s="1"/>
  <c r="P702" i="9"/>
  <c r="AB702" i="9" s="1"/>
  <c r="H702" i="9"/>
  <c r="J702" i="9" s="1"/>
  <c r="L702" i="9" s="1"/>
  <c r="P723" i="9"/>
  <c r="AB723" i="9" s="1"/>
  <c r="H723" i="9"/>
  <c r="J723" i="9" s="1"/>
  <c r="L723" i="9" s="1"/>
  <c r="H249" i="9"/>
  <c r="J249" i="9" s="1"/>
  <c r="L249" i="9" s="1"/>
  <c r="H252" i="9"/>
  <c r="J252" i="9" s="1"/>
  <c r="L252" i="9" s="1"/>
  <c r="P256" i="9"/>
  <c r="AB256" i="9" s="1"/>
  <c r="P258" i="9"/>
  <c r="AB258" i="9" s="1"/>
  <c r="T310" i="9"/>
  <c r="V310" i="9" s="1"/>
  <c r="I325" i="9"/>
  <c r="J325" i="9" s="1"/>
  <c r="L325" i="9" s="1"/>
  <c r="P325" i="9"/>
  <c r="AB325" i="9" s="1"/>
  <c r="T330" i="9"/>
  <c r="V330" i="9" s="1"/>
  <c r="P344" i="9"/>
  <c r="AB344" i="9" s="1"/>
  <c r="I351" i="9"/>
  <c r="J351" i="9" s="1"/>
  <c r="L351" i="9" s="1"/>
  <c r="P351" i="9"/>
  <c r="AB351" i="9" s="1"/>
  <c r="I361" i="9"/>
  <c r="J361" i="9" s="1"/>
  <c r="L361" i="9" s="1"/>
  <c r="P361" i="9"/>
  <c r="AB361" i="9" s="1"/>
  <c r="T366" i="9"/>
  <c r="V366" i="9" s="1"/>
  <c r="P377" i="9"/>
  <c r="AB377" i="9" s="1"/>
  <c r="P383" i="9"/>
  <c r="AB383" i="9" s="1"/>
  <c r="P393" i="9"/>
  <c r="AB393" i="9" s="1"/>
  <c r="J395" i="9"/>
  <c r="L395" i="9" s="1"/>
  <c r="J401" i="9"/>
  <c r="L401" i="9" s="1"/>
  <c r="I404" i="9"/>
  <c r="J404" i="9" s="1"/>
  <c r="L404" i="9" s="1"/>
  <c r="P404" i="9"/>
  <c r="AB404" i="9" s="1"/>
  <c r="T407" i="9"/>
  <c r="V407" i="9" s="1"/>
  <c r="T415" i="9"/>
  <c r="V415" i="9" s="1"/>
  <c r="I432" i="9"/>
  <c r="J432" i="9" s="1"/>
  <c r="L432" i="9" s="1"/>
  <c r="P432" i="9"/>
  <c r="AB432" i="9" s="1"/>
  <c r="V437" i="9"/>
  <c r="J440" i="9"/>
  <c r="L440" i="9" s="1"/>
  <c r="J458" i="9"/>
  <c r="L458" i="9" s="1"/>
  <c r="V466" i="9"/>
  <c r="H471" i="9"/>
  <c r="J471" i="9" s="1"/>
  <c r="L471" i="9" s="1"/>
  <c r="H475" i="9"/>
  <c r="J475" i="9" s="1"/>
  <c r="L475" i="9" s="1"/>
  <c r="P491" i="9"/>
  <c r="AB491" i="9" s="1"/>
  <c r="H491" i="9"/>
  <c r="J491" i="9" s="1"/>
  <c r="L491" i="9" s="1"/>
  <c r="T494" i="9"/>
  <c r="V494" i="9" s="1"/>
  <c r="T502" i="9"/>
  <c r="V502" i="9" s="1"/>
  <c r="P514" i="9"/>
  <c r="AB514" i="9" s="1"/>
  <c r="H514" i="9"/>
  <c r="J514" i="9" s="1"/>
  <c r="L514" i="9" s="1"/>
  <c r="P515" i="9"/>
  <c r="AB515" i="9" s="1"/>
  <c r="T516" i="9"/>
  <c r="V516" i="9" s="1"/>
  <c r="P534" i="9"/>
  <c r="AB534" i="9" s="1"/>
  <c r="H534" i="9"/>
  <c r="J534" i="9" s="1"/>
  <c r="L534" i="9" s="1"/>
  <c r="P535" i="9"/>
  <c r="AB535" i="9" s="1"/>
  <c r="T536" i="9"/>
  <c r="V536" i="9" s="1"/>
  <c r="P540" i="9"/>
  <c r="AB540" i="9" s="1"/>
  <c r="H540" i="9"/>
  <c r="J540" i="9" s="1"/>
  <c r="L540" i="9" s="1"/>
  <c r="V557" i="9"/>
  <c r="T559" i="9"/>
  <c r="V559" i="9" s="1"/>
  <c r="P560" i="9"/>
  <c r="AB560" i="9" s="1"/>
  <c r="H560" i="9"/>
  <c r="J560" i="9" s="1"/>
  <c r="L560" i="9" s="1"/>
  <c r="T567" i="9"/>
  <c r="V567" i="9" s="1"/>
  <c r="J573" i="9"/>
  <c r="L573" i="9" s="1"/>
  <c r="P588" i="9"/>
  <c r="AB588" i="9" s="1"/>
  <c r="T594" i="9"/>
  <c r="V594" i="9" s="1"/>
  <c r="P595" i="9"/>
  <c r="AB595" i="9" s="1"/>
  <c r="H595" i="9"/>
  <c r="J595" i="9" s="1"/>
  <c r="L595" i="9" s="1"/>
  <c r="V631" i="9"/>
  <c r="J636" i="9"/>
  <c r="L636" i="9" s="1"/>
  <c r="J642" i="9"/>
  <c r="L642" i="9" s="1"/>
  <c r="J646" i="9"/>
  <c r="L646" i="9" s="1"/>
  <c r="V654" i="9"/>
  <c r="T656" i="9"/>
  <c r="V656" i="9" s="1"/>
  <c r="T660" i="9"/>
  <c r="V660" i="9" s="1"/>
  <c r="P661" i="9"/>
  <c r="AB661" i="9" s="1"/>
  <c r="H661" i="9"/>
  <c r="J661" i="9" s="1"/>
  <c r="L661" i="9" s="1"/>
  <c r="V674" i="9"/>
  <c r="V678" i="9"/>
  <c r="T680" i="9"/>
  <c r="V680" i="9" s="1"/>
  <c r="P681" i="9"/>
  <c r="AB681" i="9" s="1"/>
  <c r="H681" i="9"/>
  <c r="J681" i="9" s="1"/>
  <c r="L681" i="9" s="1"/>
  <c r="J686" i="9"/>
  <c r="L686" i="9" s="1"/>
  <c r="V692" i="9"/>
  <c r="T694" i="9"/>
  <c r="V694" i="9" s="1"/>
  <c r="P695" i="9"/>
  <c r="AB695" i="9" s="1"/>
  <c r="H695" i="9"/>
  <c r="J695" i="9" s="1"/>
  <c r="L695" i="9" s="1"/>
  <c r="J706" i="9"/>
  <c r="L706" i="9" s="1"/>
  <c r="J708" i="9"/>
  <c r="L708" i="9" s="1"/>
  <c r="V716" i="9"/>
  <c r="T718" i="9"/>
  <c r="V718" i="9" s="1"/>
  <c r="P719" i="9"/>
  <c r="AB719" i="9" s="1"/>
  <c r="H719" i="9"/>
  <c r="J719" i="9" s="1"/>
  <c r="L719" i="9" s="1"/>
  <c r="J724" i="9"/>
  <c r="L724" i="9" s="1"/>
  <c r="V732" i="9"/>
  <c r="T734" i="9"/>
  <c r="V734" i="9" s="1"/>
  <c r="P735" i="9"/>
  <c r="AB735" i="9" s="1"/>
  <c r="H735" i="9"/>
  <c r="J735" i="9" s="1"/>
  <c r="L735" i="9" s="1"/>
  <c r="T743" i="9"/>
  <c r="V743" i="9" s="1"/>
  <c r="P744" i="9"/>
  <c r="AB744" i="9" s="1"/>
  <c r="H744" i="9"/>
  <c r="J744" i="9" s="1"/>
  <c r="L744" i="9" s="1"/>
  <c r="J751" i="9"/>
  <c r="L751" i="9" s="1"/>
  <c r="J755" i="9"/>
  <c r="L755" i="9" s="1"/>
  <c r="I359" i="9"/>
  <c r="J359" i="9" s="1"/>
  <c r="L359" i="9" s="1"/>
  <c r="P359" i="9"/>
  <c r="AB359" i="9" s="1"/>
  <c r="I406" i="9"/>
  <c r="P406" i="9"/>
  <c r="AB406" i="9" s="1"/>
  <c r="I414" i="9"/>
  <c r="P414" i="9"/>
  <c r="AB414" i="9" s="1"/>
  <c r="I434" i="9"/>
  <c r="J434" i="9" s="1"/>
  <c r="L434" i="9" s="1"/>
  <c r="P434" i="9"/>
  <c r="AB434" i="9" s="1"/>
  <c r="P478" i="9"/>
  <c r="AB478" i="9" s="1"/>
  <c r="H478" i="9"/>
  <c r="J478" i="9" s="1"/>
  <c r="L478" i="9" s="1"/>
  <c r="P493" i="9"/>
  <c r="AB493" i="9" s="1"/>
  <c r="H493" i="9"/>
  <c r="J493" i="9" s="1"/>
  <c r="L493" i="9" s="1"/>
  <c r="J515" i="9"/>
  <c r="L515" i="9" s="1"/>
  <c r="J535" i="9"/>
  <c r="L535" i="9" s="1"/>
  <c r="P537" i="9"/>
  <c r="AB537" i="9" s="1"/>
  <c r="H537" i="9"/>
  <c r="J537" i="9" s="1"/>
  <c r="L537" i="9" s="1"/>
  <c r="P549" i="9"/>
  <c r="AB549" i="9" s="1"/>
  <c r="H549" i="9"/>
  <c r="J549" i="9" s="1"/>
  <c r="L549" i="9" s="1"/>
  <c r="P566" i="9"/>
  <c r="AB566" i="9" s="1"/>
  <c r="H566" i="9"/>
  <c r="J566" i="9" s="1"/>
  <c r="L566" i="9" s="1"/>
  <c r="P568" i="9"/>
  <c r="AB568" i="9" s="1"/>
  <c r="H568" i="9"/>
  <c r="J568" i="9" s="1"/>
  <c r="L568" i="9" s="1"/>
  <c r="P578" i="9"/>
  <c r="AB578" i="9" s="1"/>
  <c r="H578" i="9"/>
  <c r="J578" i="9" s="1"/>
  <c r="L578" i="9" s="1"/>
  <c r="H251" i="9"/>
  <c r="J251" i="9" s="1"/>
  <c r="L251" i="9" s="1"/>
  <c r="H264" i="9"/>
  <c r="J264" i="9" s="1"/>
  <c r="L264" i="9" s="1"/>
  <c r="H267" i="9"/>
  <c r="J267" i="9" s="1"/>
  <c r="L267" i="9" s="1"/>
  <c r="P282" i="9"/>
  <c r="AB282" i="9" s="1"/>
  <c r="P284" i="9"/>
  <c r="AB284" i="9" s="1"/>
  <c r="P286" i="9"/>
  <c r="AB286" i="9" s="1"/>
  <c r="H288" i="9"/>
  <c r="J288" i="9" s="1"/>
  <c r="L288" i="9" s="1"/>
  <c r="P302" i="9"/>
  <c r="AB302" i="9" s="1"/>
  <c r="P304" i="9"/>
  <c r="AB304" i="9" s="1"/>
  <c r="I313" i="9"/>
  <c r="J313" i="9" s="1"/>
  <c r="L313" i="9" s="1"/>
  <c r="P313" i="9"/>
  <c r="AB313" i="9" s="1"/>
  <c r="P320" i="9"/>
  <c r="AB320" i="9" s="1"/>
  <c r="T326" i="9"/>
  <c r="V326" i="9" s="1"/>
  <c r="P340" i="9"/>
  <c r="AB340" i="9" s="1"/>
  <c r="J344" i="9"/>
  <c r="L344" i="9" s="1"/>
  <c r="T362" i="9"/>
  <c r="V362" i="9" s="1"/>
  <c r="I369" i="9"/>
  <c r="J369" i="9" s="1"/>
  <c r="L369" i="9" s="1"/>
  <c r="P369" i="9"/>
  <c r="AB369" i="9" s="1"/>
  <c r="P375" i="9"/>
  <c r="AB375" i="9" s="1"/>
  <c r="P381" i="9"/>
  <c r="AB381" i="9" s="1"/>
  <c r="P391" i="9"/>
  <c r="AB391" i="9" s="1"/>
  <c r="I408" i="9"/>
  <c r="J408" i="9" s="1"/>
  <c r="L408" i="9" s="1"/>
  <c r="P408" i="9"/>
  <c r="AB408" i="9" s="1"/>
  <c r="T411" i="9"/>
  <c r="V411" i="9" s="1"/>
  <c r="I416" i="9"/>
  <c r="J416" i="9" s="1"/>
  <c r="L416" i="9" s="1"/>
  <c r="P416" i="9"/>
  <c r="AB416" i="9" s="1"/>
  <c r="T419" i="9"/>
  <c r="V419" i="9" s="1"/>
  <c r="P426" i="9"/>
  <c r="AB426" i="9" s="1"/>
  <c r="T427" i="9"/>
  <c r="V427" i="9" s="1"/>
  <c r="V439" i="9"/>
  <c r="L441" i="9"/>
  <c r="P442" i="9"/>
  <c r="AB442" i="9" s="1"/>
  <c r="I447" i="9"/>
  <c r="J447" i="9" s="1"/>
  <c r="L447" i="9" s="1"/>
  <c r="P447" i="9"/>
  <c r="AB447" i="9" s="1"/>
  <c r="T450" i="9"/>
  <c r="V450" i="9" s="1"/>
  <c r="J460" i="9"/>
  <c r="L460" i="9" s="1"/>
  <c r="P466" i="9"/>
  <c r="AB466" i="9" s="1"/>
  <c r="H466" i="9"/>
  <c r="J466" i="9" s="1"/>
  <c r="L466" i="9" s="1"/>
  <c r="T468" i="9"/>
  <c r="V468" i="9" s="1"/>
  <c r="T486" i="9"/>
  <c r="V486" i="9" s="1"/>
  <c r="P495" i="9"/>
  <c r="AB495" i="9" s="1"/>
  <c r="H495" i="9"/>
  <c r="J495" i="9" s="1"/>
  <c r="L495" i="9" s="1"/>
  <c r="I503" i="9"/>
  <c r="J503" i="9" s="1"/>
  <c r="L503" i="9" s="1"/>
  <c r="P503" i="9"/>
  <c r="AB503" i="9" s="1"/>
  <c r="P517" i="9"/>
  <c r="AB517" i="9" s="1"/>
  <c r="H517" i="9"/>
  <c r="J517" i="9" s="1"/>
  <c r="L517" i="9" s="1"/>
  <c r="P519" i="9"/>
  <c r="AB519" i="9" s="1"/>
  <c r="T520" i="9"/>
  <c r="V520" i="9" s="1"/>
  <c r="P527" i="9"/>
  <c r="AB527" i="9" s="1"/>
  <c r="H527" i="9"/>
  <c r="J527" i="9" s="1"/>
  <c r="L527" i="9" s="1"/>
  <c r="P529" i="9"/>
  <c r="AB529" i="9" s="1"/>
  <c r="V543" i="9"/>
  <c r="V545" i="9"/>
  <c r="T556" i="9"/>
  <c r="V556" i="9" s="1"/>
  <c r="P557" i="9"/>
  <c r="AB557" i="9" s="1"/>
  <c r="H557" i="9"/>
  <c r="J557" i="9" s="1"/>
  <c r="L557" i="9" s="1"/>
  <c r="J579" i="9"/>
  <c r="L579" i="9" s="1"/>
  <c r="J603" i="9"/>
  <c r="L603" i="9" s="1"/>
  <c r="T630" i="9"/>
  <c r="V630" i="9" s="1"/>
  <c r="P631" i="9"/>
  <c r="AB631" i="9" s="1"/>
  <c r="H631" i="9"/>
  <c r="J631" i="9" s="1"/>
  <c r="L631" i="9" s="1"/>
  <c r="P636" i="9"/>
  <c r="AB636" i="9" s="1"/>
  <c r="L641" i="9"/>
  <c r="P642" i="9"/>
  <c r="AB642" i="9" s="1"/>
  <c r="T643" i="9"/>
  <c r="V643" i="9" s="1"/>
  <c r="P646" i="9"/>
  <c r="AB646" i="9" s="1"/>
  <c r="V651" i="9"/>
  <c r="T653" i="9"/>
  <c r="V653" i="9" s="1"/>
  <c r="P654" i="9"/>
  <c r="AB654" i="9" s="1"/>
  <c r="H654" i="9"/>
  <c r="J654" i="9" s="1"/>
  <c r="L654" i="9" s="1"/>
  <c r="J665" i="9"/>
  <c r="L665" i="9" s="1"/>
  <c r="V671" i="9"/>
  <c r="T673" i="9"/>
  <c r="V673" i="9" s="1"/>
  <c r="P674" i="9"/>
  <c r="AB674" i="9" s="1"/>
  <c r="H674" i="9"/>
  <c r="J674" i="9" s="1"/>
  <c r="L674" i="9" s="1"/>
  <c r="T677" i="9"/>
  <c r="V677" i="9" s="1"/>
  <c r="P678" i="9"/>
  <c r="AB678" i="9" s="1"/>
  <c r="H678" i="9"/>
  <c r="J678" i="9" s="1"/>
  <c r="L678" i="9" s="1"/>
  <c r="V689" i="9"/>
  <c r="T691" i="9"/>
  <c r="V691" i="9" s="1"/>
  <c r="P692" i="9"/>
  <c r="AB692" i="9" s="1"/>
  <c r="H692" i="9"/>
  <c r="J692" i="9" s="1"/>
  <c r="L692" i="9" s="1"/>
  <c r="V713" i="9"/>
  <c r="T715" i="9"/>
  <c r="V715" i="9" s="1"/>
  <c r="P716" i="9"/>
  <c r="AB716" i="9" s="1"/>
  <c r="H716" i="9"/>
  <c r="J716" i="9" s="1"/>
  <c r="L716" i="9" s="1"/>
  <c r="V729" i="9"/>
  <c r="T731" i="9"/>
  <c r="V731" i="9" s="1"/>
  <c r="P732" i="9"/>
  <c r="AB732" i="9" s="1"/>
  <c r="H732" i="9"/>
  <c r="J732" i="9" s="1"/>
  <c r="L732" i="9" s="1"/>
  <c r="V747" i="9"/>
  <c r="P755" i="9"/>
  <c r="AB755" i="9" s="1"/>
  <c r="I311" i="9"/>
  <c r="J311" i="9" s="1"/>
  <c r="L311" i="9" s="1"/>
  <c r="P311" i="9"/>
  <c r="AB311" i="9" s="1"/>
  <c r="I331" i="9"/>
  <c r="J331" i="9" s="1"/>
  <c r="L331" i="9" s="1"/>
  <c r="P331" i="9"/>
  <c r="AB331" i="9" s="1"/>
  <c r="J353" i="9"/>
  <c r="L353" i="9" s="1"/>
  <c r="I367" i="9"/>
  <c r="J367" i="9" s="1"/>
  <c r="L367" i="9" s="1"/>
  <c r="P367" i="9"/>
  <c r="AB367" i="9" s="1"/>
  <c r="J377" i="9"/>
  <c r="L377" i="9" s="1"/>
  <c r="J383" i="9"/>
  <c r="L383" i="9" s="1"/>
  <c r="J393" i="9"/>
  <c r="L393" i="9" s="1"/>
  <c r="I410" i="9"/>
  <c r="J410" i="9" s="1"/>
  <c r="L410" i="9" s="1"/>
  <c r="P410" i="9"/>
  <c r="AB410" i="9" s="1"/>
  <c r="I418" i="9"/>
  <c r="J418" i="9" s="1"/>
  <c r="L418" i="9" s="1"/>
  <c r="P418" i="9"/>
  <c r="AB418" i="9" s="1"/>
  <c r="J426" i="9"/>
  <c r="L426" i="9" s="1"/>
  <c r="I449" i="9"/>
  <c r="J449" i="9" s="1"/>
  <c r="L449" i="9" s="1"/>
  <c r="P449" i="9"/>
  <c r="AB449" i="9" s="1"/>
  <c r="P469" i="9"/>
  <c r="AB469" i="9" s="1"/>
  <c r="H469" i="9"/>
  <c r="J469" i="9" s="1"/>
  <c r="L469" i="9" s="1"/>
  <c r="P483" i="9"/>
  <c r="AB483" i="9" s="1"/>
  <c r="H483" i="9"/>
  <c r="J483" i="9" s="1"/>
  <c r="L483" i="9" s="1"/>
  <c r="P485" i="9"/>
  <c r="AB485" i="9" s="1"/>
  <c r="H485" i="9"/>
  <c r="J485" i="9" s="1"/>
  <c r="L485" i="9" s="1"/>
  <c r="J519" i="9"/>
  <c r="L519" i="9" s="1"/>
  <c r="P521" i="9"/>
  <c r="AB521" i="9" s="1"/>
  <c r="H521" i="9"/>
  <c r="J521" i="9" s="1"/>
  <c r="L521" i="9" s="1"/>
  <c r="J529" i="9"/>
  <c r="L529" i="9" s="1"/>
  <c r="J640" i="9"/>
  <c r="L640" i="9" s="1"/>
  <c r="P753" i="9"/>
  <c r="AB753" i="9" s="1"/>
  <c r="H753" i="9"/>
  <c r="J753" i="9" s="1"/>
  <c r="L753" i="9" s="1"/>
  <c r="H166" i="9"/>
  <c r="J166" i="9" s="1"/>
  <c r="L166" i="9" s="1"/>
  <c r="H168" i="9"/>
  <c r="J168" i="9" s="1"/>
  <c r="L168" i="9" s="1"/>
  <c r="J320" i="9"/>
  <c r="L320" i="9" s="1"/>
  <c r="I329" i="9"/>
  <c r="J329" i="9" s="1"/>
  <c r="L329" i="9" s="1"/>
  <c r="P329" i="9"/>
  <c r="AB329" i="9" s="1"/>
  <c r="J340" i="9"/>
  <c r="L340" i="9" s="1"/>
  <c r="I365" i="9"/>
  <c r="J365" i="9" s="1"/>
  <c r="L365" i="9" s="1"/>
  <c r="P365" i="9"/>
  <c r="AB365" i="9" s="1"/>
  <c r="T370" i="9"/>
  <c r="V370" i="9" s="1"/>
  <c r="P379" i="9"/>
  <c r="AB379" i="9" s="1"/>
  <c r="P385" i="9"/>
  <c r="AB385" i="9" s="1"/>
  <c r="J387" i="9"/>
  <c r="L387" i="9" s="1"/>
  <c r="L388" i="9"/>
  <c r="P389" i="9"/>
  <c r="AB389" i="9" s="1"/>
  <c r="J399" i="9"/>
  <c r="L399" i="9" s="1"/>
  <c r="T403" i="9"/>
  <c r="V403" i="9" s="1"/>
  <c r="J406" i="9"/>
  <c r="L406" i="9" s="1"/>
  <c r="J414" i="9"/>
  <c r="L414" i="9" s="1"/>
  <c r="I428" i="9"/>
  <c r="J428" i="9" s="1"/>
  <c r="L428" i="9" s="1"/>
  <c r="P428" i="9"/>
  <c r="AB428" i="9" s="1"/>
  <c r="T431" i="9"/>
  <c r="V431" i="9" s="1"/>
  <c r="J438" i="9"/>
  <c r="L438" i="9" s="1"/>
  <c r="I451" i="9"/>
  <c r="J451" i="9" s="1"/>
  <c r="L451" i="9" s="1"/>
  <c r="P451" i="9"/>
  <c r="AB451" i="9" s="1"/>
  <c r="J459" i="9"/>
  <c r="L459" i="9" s="1"/>
  <c r="V459" i="9"/>
  <c r="J467" i="9"/>
  <c r="L467" i="9" s="1"/>
  <c r="P487" i="9"/>
  <c r="AB487" i="9" s="1"/>
  <c r="H487" i="9"/>
  <c r="J487" i="9" s="1"/>
  <c r="L487" i="9" s="1"/>
  <c r="T490" i="9"/>
  <c r="V490" i="9" s="1"/>
  <c r="P500" i="9"/>
  <c r="AB500" i="9" s="1"/>
  <c r="J507" i="9"/>
  <c r="L507" i="9" s="1"/>
  <c r="V511" i="9"/>
  <c r="J522" i="9"/>
  <c r="L522" i="9" s="1"/>
  <c r="V534" i="9"/>
  <c r="V540" i="9"/>
  <c r="T542" i="9"/>
  <c r="V542" i="9" s="1"/>
  <c r="P543" i="9"/>
  <c r="AB543" i="9" s="1"/>
  <c r="H543" i="9"/>
  <c r="J543" i="9" s="1"/>
  <c r="L543" i="9" s="1"/>
  <c r="I553" i="9"/>
  <c r="J553" i="9" s="1"/>
  <c r="L553" i="9" s="1"/>
  <c r="P553" i="9"/>
  <c r="AB553" i="9" s="1"/>
  <c r="V560" i="9"/>
  <c r="J588" i="9"/>
  <c r="L588" i="9" s="1"/>
  <c r="V595" i="9"/>
  <c r="T597" i="9"/>
  <c r="V597" i="9" s="1"/>
  <c r="P603" i="9"/>
  <c r="AB603" i="9" s="1"/>
  <c r="P623" i="9"/>
  <c r="AB623" i="9" s="1"/>
  <c r="H623" i="9"/>
  <c r="J623" i="9" s="1"/>
  <c r="L623" i="9" s="1"/>
  <c r="T650" i="9"/>
  <c r="V650" i="9" s="1"/>
  <c r="P651" i="9"/>
  <c r="AB651" i="9" s="1"/>
  <c r="H651" i="9"/>
  <c r="J651" i="9" s="1"/>
  <c r="L651" i="9" s="1"/>
  <c r="V661" i="9"/>
  <c r="T670" i="9"/>
  <c r="V670" i="9" s="1"/>
  <c r="P671" i="9"/>
  <c r="AB671" i="9" s="1"/>
  <c r="H671" i="9"/>
  <c r="J671" i="9" s="1"/>
  <c r="L671" i="9" s="1"/>
  <c r="V681" i="9"/>
  <c r="V695" i="9"/>
  <c r="T697" i="9"/>
  <c r="V697" i="9" s="1"/>
  <c r="T699" i="9"/>
  <c r="V699" i="9" s="1"/>
  <c r="T701" i="9"/>
  <c r="V701" i="9" s="1"/>
  <c r="T703" i="9"/>
  <c r="V703" i="9" s="1"/>
  <c r="T712" i="9"/>
  <c r="V712" i="9" s="1"/>
  <c r="P713" i="9"/>
  <c r="AB713" i="9" s="1"/>
  <c r="H713" i="9"/>
  <c r="J713" i="9" s="1"/>
  <c r="L713" i="9" s="1"/>
  <c r="V719" i="9"/>
  <c r="T728" i="9"/>
  <c r="V728" i="9" s="1"/>
  <c r="P729" i="9"/>
  <c r="AB729" i="9" s="1"/>
  <c r="H729" i="9"/>
  <c r="J729" i="9" s="1"/>
  <c r="L729" i="9" s="1"/>
  <c r="V735" i="9"/>
  <c r="V744" i="9"/>
  <c r="T746" i="9"/>
  <c r="V746" i="9" s="1"/>
  <c r="P747" i="9"/>
  <c r="AB747" i="9" s="1"/>
  <c r="H747" i="9"/>
  <c r="J747" i="9" s="1"/>
  <c r="L747" i="9" s="1"/>
  <c r="P768" i="9"/>
  <c r="AB768" i="9" s="1"/>
  <c r="H768" i="9"/>
  <c r="J768" i="9" s="1"/>
  <c r="L768" i="9" s="1"/>
  <c r="P783" i="9"/>
  <c r="AB783" i="9" s="1"/>
  <c r="H783" i="9"/>
  <c r="J783" i="9" s="1"/>
  <c r="L783" i="9" s="1"/>
  <c r="P797" i="9"/>
  <c r="AB797" i="9" s="1"/>
  <c r="H797" i="9"/>
  <c r="J797" i="9" s="1"/>
  <c r="L797" i="9" s="1"/>
  <c r="P970" i="9"/>
  <c r="AB970" i="9" s="1"/>
  <c r="H970" i="9"/>
  <c r="J970" i="9" s="1"/>
  <c r="L970" i="9" s="1"/>
  <c r="P1010" i="9"/>
  <c r="AB1010" i="9" s="1"/>
  <c r="H1010" i="9"/>
  <c r="J1010" i="9" s="1"/>
  <c r="L1010" i="9" s="1"/>
  <c r="P1076" i="9"/>
  <c r="AB1076" i="9" s="1"/>
  <c r="H1076" i="9"/>
  <c r="J1076" i="9" s="1"/>
  <c r="L1076" i="9" s="1"/>
  <c r="P1127" i="9"/>
  <c r="AB1127" i="9" s="1"/>
  <c r="H1127" i="9"/>
  <c r="J1127" i="9" s="1"/>
  <c r="L1127" i="9" s="1"/>
  <c r="P1129" i="9"/>
  <c r="AB1129" i="9" s="1"/>
  <c r="H1129" i="9"/>
  <c r="J1129" i="9" s="1"/>
  <c r="L1129" i="9" s="1"/>
  <c r="P1148" i="9"/>
  <c r="AB1148" i="9" s="1"/>
  <c r="H1148" i="9"/>
  <c r="J1148" i="9" s="1"/>
  <c r="L1148" i="9" s="1"/>
  <c r="P1173" i="9"/>
  <c r="AB1173" i="9" s="1"/>
  <c r="H1173" i="9"/>
  <c r="J1173" i="9" s="1"/>
  <c r="L1173" i="9" s="1"/>
  <c r="P1217" i="9"/>
  <c r="AB1217" i="9" s="1"/>
  <c r="H1217" i="9"/>
  <c r="J1217" i="9" s="1"/>
  <c r="L1217" i="9" s="1"/>
  <c r="P1282" i="9"/>
  <c r="AB1282" i="9" s="1"/>
  <c r="H1282" i="9"/>
  <c r="J1282" i="9" s="1"/>
  <c r="L1282" i="9" s="1"/>
  <c r="P1434" i="9"/>
  <c r="AB1434" i="9" s="1"/>
  <c r="I1434" i="9"/>
  <c r="J1434" i="9" s="1"/>
  <c r="L1434" i="9" s="1"/>
  <c r="P1938" i="9"/>
  <c r="AB1938" i="9" s="1"/>
  <c r="I1938" i="9"/>
  <c r="J1938" i="9" s="1"/>
  <c r="L1938" i="9" s="1"/>
  <c r="P767" i="9"/>
  <c r="AB767" i="9" s="1"/>
  <c r="J770" i="9"/>
  <c r="L770" i="9" s="1"/>
  <c r="J773" i="9"/>
  <c r="L773" i="9" s="1"/>
  <c r="P782" i="9"/>
  <c r="AB782" i="9" s="1"/>
  <c r="P785" i="9"/>
  <c r="AB785" i="9" s="1"/>
  <c r="J791" i="9"/>
  <c r="L791" i="9" s="1"/>
  <c r="P831" i="9"/>
  <c r="AB831" i="9" s="1"/>
  <c r="P833" i="9"/>
  <c r="AB833" i="9" s="1"/>
  <c r="H833" i="9"/>
  <c r="J833" i="9" s="1"/>
  <c r="L833" i="9" s="1"/>
  <c r="P834" i="9"/>
  <c r="AB834" i="9" s="1"/>
  <c r="P836" i="9"/>
  <c r="AB836" i="9" s="1"/>
  <c r="H836" i="9"/>
  <c r="J836" i="9" s="1"/>
  <c r="L836" i="9" s="1"/>
  <c r="P837" i="9"/>
  <c r="AB837" i="9" s="1"/>
  <c r="P839" i="9"/>
  <c r="AB839" i="9" s="1"/>
  <c r="H839" i="9"/>
  <c r="J839" i="9" s="1"/>
  <c r="L839" i="9" s="1"/>
  <c r="P840" i="9"/>
  <c r="AB840" i="9" s="1"/>
  <c r="P842" i="9"/>
  <c r="AB842" i="9" s="1"/>
  <c r="H842" i="9"/>
  <c r="J842" i="9" s="1"/>
  <c r="L842" i="9" s="1"/>
  <c r="P843" i="9"/>
  <c r="AB843" i="9" s="1"/>
  <c r="P859" i="9"/>
  <c r="AB859" i="9" s="1"/>
  <c r="H859" i="9"/>
  <c r="J859" i="9" s="1"/>
  <c r="L859" i="9" s="1"/>
  <c r="P860" i="9"/>
  <c r="AB860" i="9" s="1"/>
  <c r="P904" i="9"/>
  <c r="AB904" i="9" s="1"/>
  <c r="H904" i="9"/>
  <c r="J904" i="9" s="1"/>
  <c r="L904" i="9" s="1"/>
  <c r="P939" i="9"/>
  <c r="AB939" i="9" s="1"/>
  <c r="H939" i="9"/>
  <c r="J939" i="9" s="1"/>
  <c r="L939" i="9" s="1"/>
  <c r="P944" i="9"/>
  <c r="AB944" i="9" s="1"/>
  <c r="J978" i="9"/>
  <c r="L978" i="9" s="1"/>
  <c r="P1013" i="9"/>
  <c r="AB1013" i="9" s="1"/>
  <c r="H1013" i="9"/>
  <c r="J1013" i="9" s="1"/>
  <c r="L1013" i="9" s="1"/>
  <c r="J1062" i="9"/>
  <c r="L1062" i="9" s="1"/>
  <c r="P1079" i="9"/>
  <c r="AB1079" i="9" s="1"/>
  <c r="H1079" i="9"/>
  <c r="J1079" i="9" s="1"/>
  <c r="L1079" i="9" s="1"/>
  <c r="J1086" i="9"/>
  <c r="L1086" i="9" s="1"/>
  <c r="P1104" i="9"/>
  <c r="AB1104" i="9" s="1"/>
  <c r="H1104" i="9"/>
  <c r="J1104" i="9" s="1"/>
  <c r="L1104" i="9" s="1"/>
  <c r="J1141" i="9"/>
  <c r="L1141" i="9" s="1"/>
  <c r="P1157" i="9"/>
  <c r="AB1157" i="9" s="1"/>
  <c r="H1157" i="9"/>
  <c r="J1157" i="9" s="1"/>
  <c r="L1157" i="9" s="1"/>
  <c r="P1167" i="9"/>
  <c r="AB1167" i="9" s="1"/>
  <c r="H1167" i="9"/>
  <c r="J1167" i="9" s="1"/>
  <c r="L1167" i="9" s="1"/>
  <c r="P1171" i="9"/>
  <c r="AB1171" i="9" s="1"/>
  <c r="H1171" i="9"/>
  <c r="J1171" i="9" s="1"/>
  <c r="L1171" i="9" s="1"/>
  <c r="P1202" i="9"/>
  <c r="AB1202" i="9" s="1"/>
  <c r="H1202" i="9"/>
  <c r="J1202" i="9" s="1"/>
  <c r="L1202" i="9" s="1"/>
  <c r="P1214" i="9"/>
  <c r="AB1214" i="9" s="1"/>
  <c r="H1214" i="9"/>
  <c r="J1214" i="9" s="1"/>
  <c r="L1214" i="9" s="1"/>
  <c r="H1288" i="9"/>
  <c r="J1288" i="9" s="1"/>
  <c r="L1288" i="9" s="1"/>
  <c r="P1288" i="9"/>
  <c r="AB1288" i="9" s="1"/>
  <c r="P1304" i="9"/>
  <c r="AB1304" i="9" s="1"/>
  <c r="H1304" i="9"/>
  <c r="J1304" i="9" s="1"/>
  <c r="L1304" i="9" s="1"/>
  <c r="I1385" i="9"/>
  <c r="J1385" i="9" s="1"/>
  <c r="L1385" i="9" s="1"/>
  <c r="P1385" i="9"/>
  <c r="AB1385" i="9" s="1"/>
  <c r="P1857" i="9"/>
  <c r="AB1857" i="9" s="1"/>
  <c r="H1857" i="9"/>
  <c r="J1857" i="9" s="1"/>
  <c r="L1857" i="9" s="1"/>
  <c r="P1858" i="9"/>
  <c r="AB1858" i="9" s="1"/>
  <c r="H1858" i="9"/>
  <c r="J1858" i="9" s="1"/>
  <c r="L1858" i="9" s="1"/>
  <c r="P2117" i="9"/>
  <c r="AB2117" i="9" s="1"/>
  <c r="H2117" i="9"/>
  <c r="J2117" i="9" s="1"/>
  <c r="L2117" i="9" s="1"/>
  <c r="P421" i="9"/>
  <c r="AB421" i="9" s="1"/>
  <c r="P423" i="9"/>
  <c r="AB423" i="9" s="1"/>
  <c r="P425" i="9"/>
  <c r="AB425" i="9" s="1"/>
  <c r="P437" i="9"/>
  <c r="AB437" i="9" s="1"/>
  <c r="P439" i="9"/>
  <c r="AB439" i="9" s="1"/>
  <c r="P459" i="9"/>
  <c r="AB459" i="9" s="1"/>
  <c r="H464" i="9"/>
  <c r="J464" i="9" s="1"/>
  <c r="L464" i="9" s="1"/>
  <c r="P506" i="9"/>
  <c r="AB506" i="9" s="1"/>
  <c r="P511" i="9"/>
  <c r="AB511" i="9" s="1"/>
  <c r="H525" i="9"/>
  <c r="J525" i="9" s="1"/>
  <c r="L525" i="9" s="1"/>
  <c r="H532" i="9"/>
  <c r="J532" i="9" s="1"/>
  <c r="L532" i="9" s="1"/>
  <c r="H545" i="9"/>
  <c r="J545" i="9" s="1"/>
  <c r="L545" i="9" s="1"/>
  <c r="H564" i="9"/>
  <c r="J564" i="9" s="1"/>
  <c r="L564" i="9" s="1"/>
  <c r="H584" i="9"/>
  <c r="J584" i="9" s="1"/>
  <c r="L584" i="9" s="1"/>
  <c r="H587" i="9"/>
  <c r="J587" i="9" s="1"/>
  <c r="L587" i="9" s="1"/>
  <c r="H590" i="9"/>
  <c r="J590" i="9" s="1"/>
  <c r="L590" i="9" s="1"/>
  <c r="H599" i="9"/>
  <c r="J599" i="9" s="1"/>
  <c r="L599" i="9" s="1"/>
  <c r="H602" i="9"/>
  <c r="J602" i="9" s="1"/>
  <c r="L602" i="9" s="1"/>
  <c r="H626" i="9"/>
  <c r="J626" i="9" s="1"/>
  <c r="L626" i="9" s="1"/>
  <c r="H635" i="9"/>
  <c r="J635" i="9" s="1"/>
  <c r="L635" i="9" s="1"/>
  <c r="H645" i="9"/>
  <c r="J645" i="9" s="1"/>
  <c r="L645" i="9" s="1"/>
  <c r="H648" i="9"/>
  <c r="J648" i="9" s="1"/>
  <c r="L648" i="9" s="1"/>
  <c r="H658" i="9"/>
  <c r="J658" i="9" s="1"/>
  <c r="L658" i="9" s="1"/>
  <c r="H689" i="9"/>
  <c r="J689" i="9" s="1"/>
  <c r="L689" i="9" s="1"/>
  <c r="H705" i="9"/>
  <c r="J705" i="9" s="1"/>
  <c r="L705" i="9" s="1"/>
  <c r="H707" i="9"/>
  <c r="J707" i="9" s="1"/>
  <c r="L707" i="9" s="1"/>
  <c r="P709" i="9"/>
  <c r="AB709" i="9" s="1"/>
  <c r="H739" i="9"/>
  <c r="J739" i="9" s="1"/>
  <c r="L739" i="9" s="1"/>
  <c r="H757" i="9"/>
  <c r="J757" i="9" s="1"/>
  <c r="L757" i="9" s="1"/>
  <c r="H760" i="9"/>
  <c r="J760" i="9" s="1"/>
  <c r="L760" i="9" s="1"/>
  <c r="J767" i="9"/>
  <c r="L767" i="9" s="1"/>
  <c r="T767" i="9"/>
  <c r="V767" i="9" s="1"/>
  <c r="T768" i="9"/>
  <c r="V768" i="9" s="1"/>
  <c r="V775" i="9"/>
  <c r="J779" i="9"/>
  <c r="L779" i="9" s="1"/>
  <c r="J782" i="9"/>
  <c r="L782" i="9" s="1"/>
  <c r="T782" i="9"/>
  <c r="V782" i="9" s="1"/>
  <c r="T783" i="9"/>
  <c r="V783" i="9" s="1"/>
  <c r="J785" i="9"/>
  <c r="L785" i="9" s="1"/>
  <c r="T785" i="9"/>
  <c r="V785" i="9" s="1"/>
  <c r="P788" i="9"/>
  <c r="AB788" i="9" s="1"/>
  <c r="V790" i="9"/>
  <c r="V801" i="9"/>
  <c r="P815" i="9"/>
  <c r="AB815" i="9" s="1"/>
  <c r="H815" i="9"/>
  <c r="J815" i="9" s="1"/>
  <c r="L815" i="9" s="1"/>
  <c r="P817" i="9"/>
  <c r="AB817" i="9" s="1"/>
  <c r="H817" i="9"/>
  <c r="J817" i="9" s="1"/>
  <c r="L817" i="9" s="1"/>
  <c r="P819" i="9"/>
  <c r="AB819" i="9" s="1"/>
  <c r="H819" i="9"/>
  <c r="J819" i="9" s="1"/>
  <c r="L819" i="9" s="1"/>
  <c r="J821" i="9"/>
  <c r="L821" i="9" s="1"/>
  <c r="J825" i="9"/>
  <c r="L825" i="9" s="1"/>
  <c r="J828" i="9"/>
  <c r="L828" i="9" s="1"/>
  <c r="P832" i="9"/>
  <c r="AB832" i="9" s="1"/>
  <c r="P835" i="9"/>
  <c r="AB835" i="9" s="1"/>
  <c r="P838" i="9"/>
  <c r="AB838" i="9" s="1"/>
  <c r="P841" i="9"/>
  <c r="AB841" i="9" s="1"/>
  <c r="I846" i="9"/>
  <c r="J846" i="9" s="1"/>
  <c r="L846" i="9" s="1"/>
  <c r="P846" i="9"/>
  <c r="AB846" i="9" s="1"/>
  <c r="P848" i="9"/>
  <c r="AB848" i="9" s="1"/>
  <c r="H848" i="9"/>
  <c r="J848" i="9" s="1"/>
  <c r="L848" i="9" s="1"/>
  <c r="P850" i="9"/>
  <c r="AB850" i="9" s="1"/>
  <c r="H850" i="9"/>
  <c r="J850" i="9" s="1"/>
  <c r="L850" i="9" s="1"/>
  <c r="P858" i="9"/>
  <c r="AB858" i="9" s="1"/>
  <c r="J863" i="9"/>
  <c r="L863" i="9" s="1"/>
  <c r="J866" i="9"/>
  <c r="L866" i="9" s="1"/>
  <c r="P868" i="9"/>
  <c r="AB868" i="9" s="1"/>
  <c r="H868" i="9"/>
  <c r="J868" i="9" s="1"/>
  <c r="L868" i="9" s="1"/>
  <c r="P869" i="9"/>
  <c r="AB869" i="9" s="1"/>
  <c r="P870" i="9"/>
  <c r="AB870" i="9" s="1"/>
  <c r="P873" i="9"/>
  <c r="AB873" i="9" s="1"/>
  <c r="P874" i="9"/>
  <c r="AB874" i="9" s="1"/>
  <c r="J882" i="9"/>
  <c r="L882" i="9" s="1"/>
  <c r="P884" i="9"/>
  <c r="AB884" i="9" s="1"/>
  <c r="J896" i="9"/>
  <c r="L896" i="9" s="1"/>
  <c r="P903" i="9"/>
  <c r="AB903" i="9" s="1"/>
  <c r="J912" i="9"/>
  <c r="L912" i="9" s="1"/>
  <c r="J915" i="9"/>
  <c r="L915" i="9" s="1"/>
  <c r="J918" i="9"/>
  <c r="L918" i="9" s="1"/>
  <c r="J941" i="9"/>
  <c r="L941" i="9" s="1"/>
  <c r="T941" i="9"/>
  <c r="V941" i="9" s="1"/>
  <c r="J954" i="9"/>
  <c r="L954" i="9" s="1"/>
  <c r="J959" i="9"/>
  <c r="L959" i="9" s="1"/>
  <c r="P968" i="9"/>
  <c r="AB968" i="9" s="1"/>
  <c r="T970" i="9"/>
  <c r="V970" i="9" s="1"/>
  <c r="V971" i="9"/>
  <c r="J975" i="9"/>
  <c r="L975" i="9" s="1"/>
  <c r="J981" i="9"/>
  <c r="L981" i="9" s="1"/>
  <c r="T981" i="9"/>
  <c r="V981" i="9" s="1"/>
  <c r="T1000" i="9"/>
  <c r="V1000" i="9" s="1"/>
  <c r="V1004" i="9"/>
  <c r="J1011" i="9"/>
  <c r="L1011" i="9" s="1"/>
  <c r="P1016" i="9"/>
  <c r="AB1016" i="9" s="1"/>
  <c r="H1016" i="9"/>
  <c r="J1016" i="9" s="1"/>
  <c r="L1016" i="9" s="1"/>
  <c r="T1018" i="9"/>
  <c r="V1018" i="9" s="1"/>
  <c r="J1023" i="9"/>
  <c r="L1023" i="9" s="1"/>
  <c r="J1027" i="9"/>
  <c r="L1027" i="9" s="1"/>
  <c r="P1037" i="9"/>
  <c r="AB1037" i="9" s="1"/>
  <c r="H1037" i="9"/>
  <c r="J1037" i="9" s="1"/>
  <c r="L1037" i="9" s="1"/>
  <c r="T1039" i="9"/>
  <c r="V1039" i="9" s="1"/>
  <c r="V1043" i="9"/>
  <c r="P1058" i="9"/>
  <c r="AB1058" i="9" s="1"/>
  <c r="H1058" i="9"/>
  <c r="J1058" i="9" s="1"/>
  <c r="L1058" i="9" s="1"/>
  <c r="P1066" i="9"/>
  <c r="AB1066" i="9" s="1"/>
  <c r="J1068" i="9"/>
  <c r="L1068" i="9" s="1"/>
  <c r="J1072" i="9"/>
  <c r="L1072" i="9" s="1"/>
  <c r="J1077" i="9"/>
  <c r="L1077" i="9" s="1"/>
  <c r="P1082" i="9"/>
  <c r="AB1082" i="9" s="1"/>
  <c r="H1082" i="9"/>
  <c r="J1082" i="9" s="1"/>
  <c r="L1082" i="9" s="1"/>
  <c r="P1087" i="9"/>
  <c r="AB1087" i="9" s="1"/>
  <c r="J1089" i="9"/>
  <c r="L1089" i="9" s="1"/>
  <c r="J1113" i="9"/>
  <c r="L1113" i="9" s="1"/>
  <c r="P1120" i="9"/>
  <c r="AB1120" i="9" s="1"/>
  <c r="H1120" i="9"/>
  <c r="J1120" i="9" s="1"/>
  <c r="L1120" i="9" s="1"/>
  <c r="T1122" i="9"/>
  <c r="V1122" i="9" s="1"/>
  <c r="P1139" i="9"/>
  <c r="AB1139" i="9" s="1"/>
  <c r="P1142" i="9"/>
  <c r="AB1142" i="9" s="1"/>
  <c r="J1144" i="9"/>
  <c r="L1144" i="9" s="1"/>
  <c r="J1158" i="9"/>
  <c r="L1158" i="9" s="1"/>
  <c r="P1164" i="9"/>
  <c r="AB1164" i="9" s="1"/>
  <c r="H1164" i="9"/>
  <c r="J1164" i="9" s="1"/>
  <c r="L1164" i="9" s="1"/>
  <c r="J1168" i="9"/>
  <c r="L1168" i="9" s="1"/>
  <c r="V1178" i="9"/>
  <c r="P1184" i="9"/>
  <c r="AB1184" i="9" s="1"/>
  <c r="H1184" i="9"/>
  <c r="J1184" i="9" s="1"/>
  <c r="L1184" i="9" s="1"/>
  <c r="J1203" i="9"/>
  <c r="L1203" i="9" s="1"/>
  <c r="P1211" i="9"/>
  <c r="AB1211" i="9" s="1"/>
  <c r="H1211" i="9"/>
  <c r="J1211" i="9" s="1"/>
  <c r="L1211" i="9" s="1"/>
  <c r="J1215" i="9"/>
  <c r="L1215" i="9" s="1"/>
  <c r="V1223" i="9"/>
  <c r="J1228" i="9"/>
  <c r="L1228" i="9" s="1"/>
  <c r="J1238" i="9"/>
  <c r="L1238" i="9" s="1"/>
  <c r="V1264" i="9"/>
  <c r="T1266" i="9"/>
  <c r="V1266" i="9" s="1"/>
  <c r="J1280" i="9"/>
  <c r="L1280" i="9" s="1"/>
  <c r="P1287" i="9"/>
  <c r="AB1287" i="9" s="1"/>
  <c r="H1301" i="9"/>
  <c r="J1301" i="9" s="1"/>
  <c r="L1301" i="9" s="1"/>
  <c r="P1301" i="9"/>
  <c r="AB1301" i="9" s="1"/>
  <c r="J1377" i="9"/>
  <c r="L1377" i="9" s="1"/>
  <c r="I1389" i="9"/>
  <c r="J1389" i="9" s="1"/>
  <c r="L1389" i="9" s="1"/>
  <c r="P1389" i="9"/>
  <c r="AB1389" i="9" s="1"/>
  <c r="J1412" i="9"/>
  <c r="L1412" i="9" s="1"/>
  <c r="P1425" i="9"/>
  <c r="AB1425" i="9" s="1"/>
  <c r="H1425" i="9"/>
  <c r="J1425" i="9" s="1"/>
  <c r="L1425" i="9" s="1"/>
  <c r="P1515" i="9"/>
  <c r="AB1515" i="9" s="1"/>
  <c r="H1515" i="9"/>
  <c r="J1515" i="9" s="1"/>
  <c r="L1515" i="9" s="1"/>
  <c r="H2013" i="9"/>
  <c r="J2013" i="9" s="1"/>
  <c r="L2013" i="9" s="1"/>
  <c r="P2013" i="9"/>
  <c r="AB2013" i="9" s="1"/>
  <c r="P396" i="9"/>
  <c r="AB396" i="9" s="1"/>
  <c r="P398" i="9"/>
  <c r="AB398" i="9" s="1"/>
  <c r="P400" i="9"/>
  <c r="AB400" i="9" s="1"/>
  <c r="H427" i="9"/>
  <c r="J427" i="9" s="1"/>
  <c r="L427" i="9" s="1"/>
  <c r="P445" i="9"/>
  <c r="AB445" i="9" s="1"/>
  <c r="P455" i="9"/>
  <c r="AB455" i="9" s="1"/>
  <c r="P461" i="9"/>
  <c r="AB461" i="9" s="1"/>
  <c r="H468" i="9"/>
  <c r="J468" i="9" s="1"/>
  <c r="L468" i="9" s="1"/>
  <c r="H472" i="9"/>
  <c r="J472" i="9" s="1"/>
  <c r="L472" i="9" s="1"/>
  <c r="H474" i="9"/>
  <c r="J474" i="9" s="1"/>
  <c r="L474" i="9" s="1"/>
  <c r="H476" i="9"/>
  <c r="J476" i="9" s="1"/>
  <c r="L476" i="9" s="1"/>
  <c r="J775" i="9"/>
  <c r="L775" i="9" s="1"/>
  <c r="J790" i="9"/>
  <c r="L790" i="9" s="1"/>
  <c r="J832" i="9"/>
  <c r="L832" i="9" s="1"/>
  <c r="V833" i="9"/>
  <c r="J835" i="9"/>
  <c r="L835" i="9" s="1"/>
  <c r="V836" i="9"/>
  <c r="J838" i="9"/>
  <c r="L838" i="9" s="1"/>
  <c r="V839" i="9"/>
  <c r="J841" i="9"/>
  <c r="L841" i="9" s="1"/>
  <c r="J852" i="9"/>
  <c r="L852" i="9" s="1"/>
  <c r="H853" i="9"/>
  <c r="J853" i="9" s="1"/>
  <c r="L853" i="9" s="1"/>
  <c r="J855" i="9"/>
  <c r="L855" i="9" s="1"/>
  <c r="H856" i="9"/>
  <c r="J856" i="9" s="1"/>
  <c r="L856" i="9" s="1"/>
  <c r="J858" i="9"/>
  <c r="L858" i="9" s="1"/>
  <c r="V859" i="9"/>
  <c r="J870" i="9"/>
  <c r="L870" i="9" s="1"/>
  <c r="H880" i="9"/>
  <c r="J880" i="9" s="1"/>
  <c r="L880" i="9" s="1"/>
  <c r="H901" i="9"/>
  <c r="J901" i="9" s="1"/>
  <c r="L901" i="9" s="1"/>
  <c r="J903" i="9"/>
  <c r="L903" i="9" s="1"/>
  <c r="J926" i="9"/>
  <c r="L926" i="9" s="1"/>
  <c r="P936" i="9"/>
  <c r="AB936" i="9" s="1"/>
  <c r="H936" i="9"/>
  <c r="J936" i="9" s="1"/>
  <c r="L936" i="9" s="1"/>
  <c r="P937" i="9"/>
  <c r="AB937" i="9" s="1"/>
  <c r="V939" i="9"/>
  <c r="L945" i="9"/>
  <c r="J951" i="9"/>
  <c r="L951" i="9" s="1"/>
  <c r="P967" i="9"/>
  <c r="AB967" i="9" s="1"/>
  <c r="H967" i="9"/>
  <c r="J967" i="9" s="1"/>
  <c r="L967" i="9" s="1"/>
  <c r="J971" i="9"/>
  <c r="L971" i="9" s="1"/>
  <c r="P986" i="9"/>
  <c r="AB986" i="9" s="1"/>
  <c r="H986" i="9"/>
  <c r="J986" i="9" s="1"/>
  <c r="L986" i="9" s="1"/>
  <c r="P1001" i="9"/>
  <c r="AB1001" i="9" s="1"/>
  <c r="H1001" i="9"/>
  <c r="J1001" i="9" s="1"/>
  <c r="L1001" i="9" s="1"/>
  <c r="P1019" i="9"/>
  <c r="AB1019" i="9" s="1"/>
  <c r="H1019" i="9"/>
  <c r="J1019" i="9" s="1"/>
  <c r="L1019" i="9" s="1"/>
  <c r="J1030" i="9"/>
  <c r="L1030" i="9" s="1"/>
  <c r="P1040" i="9"/>
  <c r="AB1040" i="9" s="1"/>
  <c r="H1040" i="9"/>
  <c r="J1040" i="9" s="1"/>
  <c r="L1040" i="9" s="1"/>
  <c r="J1051" i="9"/>
  <c r="L1051" i="9" s="1"/>
  <c r="J1071" i="9"/>
  <c r="L1071" i="9" s="1"/>
  <c r="J1092" i="9"/>
  <c r="L1092" i="9" s="1"/>
  <c r="P1123" i="9"/>
  <c r="AB1123" i="9" s="1"/>
  <c r="H1123" i="9"/>
  <c r="J1123" i="9" s="1"/>
  <c r="L1123" i="9" s="1"/>
  <c r="P1195" i="9"/>
  <c r="AB1195" i="9" s="1"/>
  <c r="H1195" i="9"/>
  <c r="J1195" i="9" s="1"/>
  <c r="L1195" i="9" s="1"/>
  <c r="J1242" i="9"/>
  <c r="L1242" i="9" s="1"/>
  <c r="J1245" i="9"/>
  <c r="L1245" i="9" s="1"/>
  <c r="J1248" i="9"/>
  <c r="L1248" i="9" s="1"/>
  <c r="J1251" i="9"/>
  <c r="L1251" i="9" s="1"/>
  <c r="J1254" i="9"/>
  <c r="L1254" i="9" s="1"/>
  <c r="J1257" i="9"/>
  <c r="L1257" i="9" s="1"/>
  <c r="J1260" i="9"/>
  <c r="L1260" i="9" s="1"/>
  <c r="H1298" i="9"/>
  <c r="J1298" i="9" s="1"/>
  <c r="L1298" i="9" s="1"/>
  <c r="P1298" i="9"/>
  <c r="AB1298" i="9" s="1"/>
  <c r="J1307" i="9"/>
  <c r="L1307" i="9" s="1"/>
  <c r="V1349" i="9"/>
  <c r="P1365" i="9"/>
  <c r="AB1365" i="9" s="1"/>
  <c r="H1365" i="9"/>
  <c r="J1365" i="9" s="1"/>
  <c r="L1365" i="9" s="1"/>
  <c r="J1374" i="9"/>
  <c r="L1374" i="9" s="1"/>
  <c r="J1409" i="9"/>
  <c r="L1409" i="9" s="1"/>
  <c r="V1423" i="9"/>
  <c r="P1541" i="9"/>
  <c r="AB1541" i="9" s="1"/>
  <c r="H1541" i="9"/>
  <c r="J1541" i="9" s="1"/>
  <c r="L1541" i="9" s="1"/>
  <c r="H1872" i="9"/>
  <c r="J1872" i="9" s="1"/>
  <c r="L1872" i="9" s="1"/>
  <c r="P1872" i="9"/>
  <c r="AB1872" i="9" s="1"/>
  <c r="H479" i="9"/>
  <c r="J479" i="9" s="1"/>
  <c r="L479" i="9" s="1"/>
  <c r="H482" i="9"/>
  <c r="J482" i="9" s="1"/>
  <c r="L482" i="9" s="1"/>
  <c r="H484" i="9"/>
  <c r="J484" i="9" s="1"/>
  <c r="L484" i="9" s="1"/>
  <c r="H486" i="9"/>
  <c r="J486" i="9" s="1"/>
  <c r="L486" i="9" s="1"/>
  <c r="H488" i="9"/>
  <c r="J488" i="9" s="1"/>
  <c r="L488" i="9" s="1"/>
  <c r="H490" i="9"/>
  <c r="J490" i="9" s="1"/>
  <c r="L490" i="9" s="1"/>
  <c r="H492" i="9"/>
  <c r="J492" i="9" s="1"/>
  <c r="L492" i="9" s="1"/>
  <c r="H494" i="9"/>
  <c r="J494" i="9" s="1"/>
  <c r="L494" i="9" s="1"/>
  <c r="H496" i="9"/>
  <c r="J496" i="9" s="1"/>
  <c r="L496" i="9" s="1"/>
  <c r="I516" i="9"/>
  <c r="J516" i="9" s="1"/>
  <c r="L516" i="9" s="1"/>
  <c r="I520" i="9"/>
  <c r="J520" i="9" s="1"/>
  <c r="L520" i="9" s="1"/>
  <c r="I536" i="9"/>
  <c r="J536" i="9" s="1"/>
  <c r="L536" i="9" s="1"/>
  <c r="I542" i="9"/>
  <c r="J542" i="9" s="1"/>
  <c r="L542" i="9" s="1"/>
  <c r="I548" i="9"/>
  <c r="J548" i="9" s="1"/>
  <c r="L548" i="9" s="1"/>
  <c r="I556" i="9"/>
  <c r="J556" i="9" s="1"/>
  <c r="L556" i="9" s="1"/>
  <c r="I559" i="9"/>
  <c r="J559" i="9" s="1"/>
  <c r="L559" i="9" s="1"/>
  <c r="H567" i="9"/>
  <c r="J567" i="9" s="1"/>
  <c r="L567" i="9" s="1"/>
  <c r="I571" i="9"/>
  <c r="J571" i="9" s="1"/>
  <c r="L571" i="9" s="1"/>
  <c r="I574" i="9"/>
  <c r="J574" i="9" s="1"/>
  <c r="L574" i="9" s="1"/>
  <c r="I577" i="9"/>
  <c r="J577" i="9" s="1"/>
  <c r="L577" i="9" s="1"/>
  <c r="I594" i="9"/>
  <c r="J594" i="9" s="1"/>
  <c r="L594" i="9" s="1"/>
  <c r="I597" i="9"/>
  <c r="J597" i="9" s="1"/>
  <c r="L597" i="9" s="1"/>
  <c r="I606" i="9"/>
  <c r="J606" i="9" s="1"/>
  <c r="L606" i="9" s="1"/>
  <c r="H622" i="9"/>
  <c r="J622" i="9" s="1"/>
  <c r="L622" i="9" s="1"/>
  <c r="H624" i="9"/>
  <c r="J624" i="9" s="1"/>
  <c r="L624" i="9" s="1"/>
  <c r="I630" i="9"/>
  <c r="J630" i="9" s="1"/>
  <c r="L630" i="9" s="1"/>
  <c r="H643" i="9"/>
  <c r="J643" i="9" s="1"/>
  <c r="L643" i="9" s="1"/>
  <c r="I653" i="9"/>
  <c r="J653" i="9" s="1"/>
  <c r="L653" i="9" s="1"/>
  <c r="I656" i="9"/>
  <c r="J656" i="9" s="1"/>
  <c r="L656" i="9" s="1"/>
  <c r="I660" i="9"/>
  <c r="J660" i="9" s="1"/>
  <c r="L660" i="9" s="1"/>
  <c r="I666" i="9"/>
  <c r="J666" i="9" s="1"/>
  <c r="L666" i="9" s="1"/>
  <c r="I670" i="9"/>
  <c r="J670" i="9" s="1"/>
  <c r="L670" i="9" s="1"/>
  <c r="I673" i="9"/>
  <c r="J673" i="9" s="1"/>
  <c r="L673" i="9" s="1"/>
  <c r="H677" i="9"/>
  <c r="J677" i="9" s="1"/>
  <c r="L677" i="9" s="1"/>
  <c r="I680" i="9"/>
  <c r="J680" i="9" s="1"/>
  <c r="L680" i="9" s="1"/>
  <c r="I684" i="9"/>
  <c r="J684" i="9" s="1"/>
  <c r="L684" i="9" s="1"/>
  <c r="I687" i="9"/>
  <c r="J687" i="9" s="1"/>
  <c r="L687" i="9" s="1"/>
  <c r="I691" i="9"/>
  <c r="J691" i="9" s="1"/>
  <c r="L691" i="9" s="1"/>
  <c r="I694" i="9"/>
  <c r="J694" i="9" s="1"/>
  <c r="L694" i="9" s="1"/>
  <c r="I697" i="9"/>
  <c r="J697" i="9" s="1"/>
  <c r="L697" i="9" s="1"/>
  <c r="H699" i="9"/>
  <c r="J699" i="9" s="1"/>
  <c r="L699" i="9" s="1"/>
  <c r="H701" i="9"/>
  <c r="J701" i="9" s="1"/>
  <c r="L701" i="9" s="1"/>
  <c r="H703" i="9"/>
  <c r="J703" i="9" s="1"/>
  <c r="L703" i="9" s="1"/>
  <c r="I712" i="9"/>
  <c r="J712" i="9" s="1"/>
  <c r="L712" i="9" s="1"/>
  <c r="I715" i="9"/>
  <c r="J715" i="9" s="1"/>
  <c r="L715" i="9" s="1"/>
  <c r="I718" i="9"/>
  <c r="J718" i="9" s="1"/>
  <c r="L718" i="9" s="1"/>
  <c r="I722" i="9"/>
  <c r="J722" i="9" s="1"/>
  <c r="L722" i="9" s="1"/>
  <c r="I728" i="9"/>
  <c r="J728" i="9" s="1"/>
  <c r="L728" i="9" s="1"/>
  <c r="I731" i="9"/>
  <c r="J731" i="9" s="1"/>
  <c r="L731" i="9" s="1"/>
  <c r="I734" i="9"/>
  <c r="J734" i="9" s="1"/>
  <c r="L734" i="9" s="1"/>
  <c r="I743" i="9"/>
  <c r="J743" i="9" s="1"/>
  <c r="L743" i="9" s="1"/>
  <c r="I746" i="9"/>
  <c r="J746" i="9" s="1"/>
  <c r="L746" i="9" s="1"/>
  <c r="I752" i="9"/>
  <c r="J752" i="9" s="1"/>
  <c r="L752" i="9" s="1"/>
  <c r="J766" i="9"/>
  <c r="L766" i="9" s="1"/>
  <c r="P770" i="9"/>
  <c r="AB770" i="9" s="1"/>
  <c r="P771" i="9"/>
  <c r="AB771" i="9" s="1"/>
  <c r="J784" i="9"/>
  <c r="L784" i="9" s="1"/>
  <c r="P792" i="9"/>
  <c r="AB792" i="9" s="1"/>
  <c r="H792" i="9"/>
  <c r="J792" i="9" s="1"/>
  <c r="L792" i="9" s="1"/>
  <c r="P795" i="9"/>
  <c r="AB795" i="9" s="1"/>
  <c r="T796" i="9"/>
  <c r="V796" i="9" s="1"/>
  <c r="T814" i="9"/>
  <c r="V814" i="9" s="1"/>
  <c r="T816" i="9"/>
  <c r="V816" i="9" s="1"/>
  <c r="T818" i="9"/>
  <c r="V818" i="9" s="1"/>
  <c r="P824" i="9"/>
  <c r="AB824" i="9" s="1"/>
  <c r="H824" i="9"/>
  <c r="J824" i="9" s="1"/>
  <c r="L824" i="9" s="1"/>
  <c r="P827" i="9"/>
  <c r="AB827" i="9" s="1"/>
  <c r="H827" i="9"/>
  <c r="J827" i="9" s="1"/>
  <c r="L827" i="9" s="1"/>
  <c r="V831" i="9"/>
  <c r="V834" i="9"/>
  <c r="V837" i="9"/>
  <c r="V840" i="9"/>
  <c r="V843" i="9"/>
  <c r="T845" i="9"/>
  <c r="V845" i="9" s="1"/>
  <c r="T847" i="9"/>
  <c r="V847" i="9" s="1"/>
  <c r="T849" i="9"/>
  <c r="V849" i="9" s="1"/>
  <c r="T850" i="9"/>
  <c r="V850" i="9" s="1"/>
  <c r="V860" i="9"/>
  <c r="P865" i="9"/>
  <c r="AB865" i="9" s="1"/>
  <c r="H865" i="9"/>
  <c r="J865" i="9" s="1"/>
  <c r="L865" i="9" s="1"/>
  <c r="T868" i="9"/>
  <c r="V868" i="9" s="1"/>
  <c r="H877" i="9"/>
  <c r="J877" i="9" s="1"/>
  <c r="L877" i="9" s="1"/>
  <c r="J885" i="9"/>
  <c r="L885" i="9" s="1"/>
  <c r="T885" i="9"/>
  <c r="V885" i="9" s="1"/>
  <c r="P895" i="9"/>
  <c r="AB895" i="9" s="1"/>
  <c r="H895" i="9"/>
  <c r="J895" i="9" s="1"/>
  <c r="L895" i="9" s="1"/>
  <c r="V906" i="9"/>
  <c r="H908" i="9"/>
  <c r="J908" i="9" s="1"/>
  <c r="L908" i="9" s="1"/>
  <c r="P914" i="9"/>
  <c r="AB914" i="9" s="1"/>
  <c r="H914" i="9"/>
  <c r="J914" i="9" s="1"/>
  <c r="L914" i="9" s="1"/>
  <c r="P917" i="9"/>
  <c r="AB917" i="9" s="1"/>
  <c r="H917" i="9"/>
  <c r="J917" i="9" s="1"/>
  <c r="L917" i="9" s="1"/>
  <c r="P920" i="9"/>
  <c r="AB920" i="9" s="1"/>
  <c r="T923" i="9"/>
  <c r="V923" i="9" s="1"/>
  <c r="I924" i="9"/>
  <c r="J924" i="9" s="1"/>
  <c r="L924" i="9" s="1"/>
  <c r="H930" i="9"/>
  <c r="J930" i="9" s="1"/>
  <c r="L930" i="9" s="1"/>
  <c r="H933" i="9"/>
  <c r="J933" i="9" s="1"/>
  <c r="L933" i="9" s="1"/>
  <c r="P942" i="9"/>
  <c r="AB942" i="9" s="1"/>
  <c r="H942" i="9"/>
  <c r="J942" i="9" s="1"/>
  <c r="L942" i="9" s="1"/>
  <c r="P961" i="9"/>
  <c r="AB961" i="9" s="1"/>
  <c r="J969" i="9"/>
  <c r="L969" i="9" s="1"/>
  <c r="T969" i="9"/>
  <c r="V969" i="9" s="1"/>
  <c r="P978" i="9"/>
  <c r="AB978" i="9" s="1"/>
  <c r="P982" i="9"/>
  <c r="AB982" i="9" s="1"/>
  <c r="H982" i="9"/>
  <c r="J982" i="9" s="1"/>
  <c r="L982" i="9" s="1"/>
  <c r="J991" i="9"/>
  <c r="L991" i="9" s="1"/>
  <c r="J999" i="9"/>
  <c r="L999" i="9" s="1"/>
  <c r="P1004" i="9"/>
  <c r="AB1004" i="9" s="1"/>
  <c r="H1004" i="9"/>
  <c r="J1004" i="9" s="1"/>
  <c r="L1004" i="9" s="1"/>
  <c r="T1006" i="9"/>
  <c r="V1006" i="9" s="1"/>
  <c r="V1010" i="9"/>
  <c r="J1017" i="9"/>
  <c r="L1017" i="9" s="1"/>
  <c r="P1027" i="9"/>
  <c r="AB1027" i="9" s="1"/>
  <c r="J1033" i="9"/>
  <c r="L1033" i="9" s="1"/>
  <c r="J1038" i="9"/>
  <c r="L1038" i="9" s="1"/>
  <c r="P1043" i="9"/>
  <c r="AB1043" i="9" s="1"/>
  <c r="H1043" i="9"/>
  <c r="J1043" i="9" s="1"/>
  <c r="L1043" i="9" s="1"/>
  <c r="T1045" i="9"/>
  <c r="V1045" i="9" s="1"/>
  <c r="J1054" i="9"/>
  <c r="L1054" i="9" s="1"/>
  <c r="P1072" i="9"/>
  <c r="AB1072" i="9" s="1"/>
  <c r="V1076" i="9"/>
  <c r="J1106" i="9"/>
  <c r="L1106" i="9" s="1"/>
  <c r="J1121" i="9"/>
  <c r="L1121" i="9" s="1"/>
  <c r="V1148" i="9"/>
  <c r="J1153" i="9"/>
  <c r="L1153" i="9" s="1"/>
  <c r="V1180" i="9"/>
  <c r="V1217" i="9"/>
  <c r="T1219" i="9"/>
  <c r="V1219" i="9" s="1"/>
  <c r="P1223" i="9"/>
  <c r="AB1223" i="9" s="1"/>
  <c r="H1223" i="9"/>
  <c r="J1223" i="9" s="1"/>
  <c r="L1223" i="9" s="1"/>
  <c r="P1228" i="9"/>
  <c r="AB1228" i="9" s="1"/>
  <c r="P1230" i="9"/>
  <c r="AB1230" i="9" s="1"/>
  <c r="H1230" i="9"/>
  <c r="J1230" i="9" s="1"/>
  <c r="L1230" i="9" s="1"/>
  <c r="V1232" i="9"/>
  <c r="T1234" i="9"/>
  <c r="V1234" i="9" s="1"/>
  <c r="P1264" i="9"/>
  <c r="AB1264" i="9" s="1"/>
  <c r="H1264" i="9"/>
  <c r="J1264" i="9" s="1"/>
  <c r="L1264" i="9" s="1"/>
  <c r="V1282" i="9"/>
  <c r="H1292" i="9"/>
  <c r="J1292" i="9" s="1"/>
  <c r="L1292" i="9" s="1"/>
  <c r="P1292" i="9"/>
  <c r="AB1292" i="9" s="1"/>
  <c r="I1330" i="9"/>
  <c r="J1330" i="9" s="1"/>
  <c r="L1330" i="9" s="1"/>
  <c r="P1330" i="9"/>
  <c r="AB1330" i="9" s="1"/>
  <c r="P1370" i="9"/>
  <c r="AB1370" i="9" s="1"/>
  <c r="I1370" i="9"/>
  <c r="J1370" i="9" s="1"/>
  <c r="L1370" i="9" s="1"/>
  <c r="J1371" i="9"/>
  <c r="L1371" i="9" s="1"/>
  <c r="P1386" i="9"/>
  <c r="AB1386" i="9" s="1"/>
  <c r="H1386" i="9"/>
  <c r="J1386" i="9" s="1"/>
  <c r="L1386" i="9" s="1"/>
  <c r="J1406" i="9"/>
  <c r="L1406" i="9" s="1"/>
  <c r="P1568" i="9"/>
  <c r="AB1568" i="9" s="1"/>
  <c r="H1568" i="9"/>
  <c r="J1568" i="9" s="1"/>
  <c r="L1568" i="9" s="1"/>
  <c r="P1598" i="9"/>
  <c r="AB1598" i="9" s="1"/>
  <c r="H1598" i="9"/>
  <c r="J1598" i="9" s="1"/>
  <c r="L1598" i="9" s="1"/>
  <c r="P1765" i="9"/>
  <c r="AB1765" i="9" s="1"/>
  <c r="H1765" i="9"/>
  <c r="J1765" i="9" s="1"/>
  <c r="L1765" i="9" s="1"/>
  <c r="P1795" i="9"/>
  <c r="AB1795" i="9" s="1"/>
  <c r="H1795" i="9"/>
  <c r="J1795" i="9" s="1"/>
  <c r="L1795" i="9" s="1"/>
  <c r="P774" i="9"/>
  <c r="AB774" i="9" s="1"/>
  <c r="H774" i="9"/>
  <c r="J774" i="9" s="1"/>
  <c r="L774" i="9" s="1"/>
  <c r="P777" i="9"/>
  <c r="AB777" i="9" s="1"/>
  <c r="P779" i="9"/>
  <c r="AB779" i="9" s="1"/>
  <c r="P780" i="9"/>
  <c r="AB780" i="9" s="1"/>
  <c r="J804" i="9"/>
  <c r="L804" i="9" s="1"/>
  <c r="J806" i="9"/>
  <c r="L806" i="9" s="1"/>
  <c r="J810" i="9"/>
  <c r="L810" i="9" s="1"/>
  <c r="J812" i="9"/>
  <c r="L812" i="9" s="1"/>
  <c r="J867" i="9"/>
  <c r="L867" i="9" s="1"/>
  <c r="T867" i="9"/>
  <c r="V867" i="9" s="1"/>
  <c r="V869" i="9"/>
  <c r="P882" i="9"/>
  <c r="AB882" i="9" s="1"/>
  <c r="J922" i="9"/>
  <c r="L922" i="9" s="1"/>
  <c r="T936" i="9"/>
  <c r="V936" i="9" s="1"/>
  <c r="J938" i="9"/>
  <c r="L938" i="9" s="1"/>
  <c r="T938" i="9"/>
  <c r="V938" i="9" s="1"/>
  <c r="P943" i="9"/>
  <c r="AB943" i="9" s="1"/>
  <c r="P954" i="9"/>
  <c r="AB954" i="9" s="1"/>
  <c r="P955" i="9"/>
  <c r="AB955" i="9" s="1"/>
  <c r="P958" i="9"/>
  <c r="AB958" i="9" s="1"/>
  <c r="H958" i="9"/>
  <c r="J958" i="9" s="1"/>
  <c r="L958" i="9" s="1"/>
  <c r="T967" i="9"/>
  <c r="V967" i="9" s="1"/>
  <c r="V968" i="9"/>
  <c r="P975" i="9"/>
  <c r="AB975" i="9" s="1"/>
  <c r="P976" i="9"/>
  <c r="AB976" i="9" s="1"/>
  <c r="J1002" i="9"/>
  <c r="L1002" i="9" s="1"/>
  <c r="P1007" i="9"/>
  <c r="AB1007" i="9" s="1"/>
  <c r="H1007" i="9"/>
  <c r="J1007" i="9" s="1"/>
  <c r="L1007" i="9" s="1"/>
  <c r="T1009" i="9"/>
  <c r="V1009" i="9" s="1"/>
  <c r="V1013" i="9"/>
  <c r="J1020" i="9"/>
  <c r="L1020" i="9" s="1"/>
  <c r="P1030" i="9"/>
  <c r="AB1030" i="9" s="1"/>
  <c r="J1041" i="9"/>
  <c r="L1041" i="9" s="1"/>
  <c r="P1046" i="9"/>
  <c r="AB1046" i="9" s="1"/>
  <c r="H1046" i="9"/>
  <c r="J1046" i="9" s="1"/>
  <c r="L1046" i="9" s="1"/>
  <c r="T1048" i="9"/>
  <c r="V1048" i="9" s="1"/>
  <c r="P1051" i="9"/>
  <c r="AB1051" i="9" s="1"/>
  <c r="V1079" i="9"/>
  <c r="P1094" i="9"/>
  <c r="AB1094" i="9" s="1"/>
  <c r="H1094" i="9"/>
  <c r="J1094" i="9" s="1"/>
  <c r="L1094" i="9" s="1"/>
  <c r="P1097" i="9"/>
  <c r="AB1097" i="9" s="1"/>
  <c r="H1097" i="9"/>
  <c r="J1097" i="9" s="1"/>
  <c r="L1097" i="9" s="1"/>
  <c r="V1104" i="9"/>
  <c r="J1124" i="9"/>
  <c r="L1124" i="9" s="1"/>
  <c r="T1126" i="9"/>
  <c r="V1126" i="9" s="1"/>
  <c r="T1128" i="9"/>
  <c r="V1128" i="9" s="1"/>
  <c r="V1157" i="9"/>
  <c r="T1159" i="9"/>
  <c r="V1159" i="9" s="1"/>
  <c r="V1167" i="9"/>
  <c r="T1172" i="9"/>
  <c r="V1172" i="9" s="1"/>
  <c r="J1179" i="9"/>
  <c r="L1179" i="9" s="1"/>
  <c r="V1199" i="9"/>
  <c r="V1202" i="9"/>
  <c r="V1214" i="9"/>
  <c r="T1216" i="9"/>
  <c r="V1216" i="9" s="1"/>
  <c r="P1220" i="9"/>
  <c r="AB1220" i="9" s="1"/>
  <c r="H1220" i="9"/>
  <c r="J1220" i="9" s="1"/>
  <c r="L1220" i="9" s="1"/>
  <c r="J1224" i="9"/>
  <c r="L1224" i="9" s="1"/>
  <c r="P1235" i="9"/>
  <c r="AB1235" i="9" s="1"/>
  <c r="H1235" i="9"/>
  <c r="J1235" i="9" s="1"/>
  <c r="L1235" i="9" s="1"/>
  <c r="V1237" i="9"/>
  <c r="T1239" i="9"/>
  <c r="V1239" i="9" s="1"/>
  <c r="P1242" i="9"/>
  <c r="AB1242" i="9" s="1"/>
  <c r="P1245" i="9"/>
  <c r="AB1245" i="9" s="1"/>
  <c r="P1248" i="9"/>
  <c r="AB1248" i="9" s="1"/>
  <c r="P1251" i="9"/>
  <c r="AB1251" i="9" s="1"/>
  <c r="P1254" i="9"/>
  <c r="AB1254" i="9" s="1"/>
  <c r="P1257" i="9"/>
  <c r="AB1257" i="9" s="1"/>
  <c r="P1260" i="9"/>
  <c r="AB1260" i="9" s="1"/>
  <c r="J1265" i="9"/>
  <c r="L1265" i="9" s="1"/>
  <c r="P1277" i="9"/>
  <c r="AB1277" i="9" s="1"/>
  <c r="H1277" i="9"/>
  <c r="J1277" i="9" s="1"/>
  <c r="L1277" i="9" s="1"/>
  <c r="V1279" i="9"/>
  <c r="T1281" i="9"/>
  <c r="V1281" i="9" s="1"/>
  <c r="H1289" i="9"/>
  <c r="J1289" i="9" s="1"/>
  <c r="L1289" i="9" s="1"/>
  <c r="P1289" i="9"/>
  <c r="AB1289" i="9" s="1"/>
  <c r="P1390" i="9"/>
  <c r="AB1390" i="9" s="1"/>
  <c r="H1390" i="9"/>
  <c r="J1390" i="9" s="1"/>
  <c r="L1390" i="9" s="1"/>
  <c r="P1437" i="9"/>
  <c r="AB1437" i="9" s="1"/>
  <c r="I1437" i="9"/>
  <c r="J1437" i="9" s="1"/>
  <c r="L1437" i="9" s="1"/>
  <c r="P1627" i="9"/>
  <c r="AB1627" i="9" s="1"/>
  <c r="H1627" i="9"/>
  <c r="J1627" i="9" s="1"/>
  <c r="L1627" i="9" s="1"/>
  <c r="P1696" i="9"/>
  <c r="AB1696" i="9" s="1"/>
  <c r="H1696" i="9"/>
  <c r="J1696" i="9" s="1"/>
  <c r="L1696" i="9" s="1"/>
  <c r="T1285" i="9"/>
  <c r="V1285" i="9" s="1"/>
  <c r="P1310" i="9"/>
  <c r="AB1310" i="9" s="1"/>
  <c r="H1310" i="9"/>
  <c r="J1310" i="9" s="1"/>
  <c r="L1310" i="9" s="1"/>
  <c r="P1311" i="9"/>
  <c r="AB1311" i="9" s="1"/>
  <c r="P1313" i="9"/>
  <c r="AB1313" i="9" s="1"/>
  <c r="H1313" i="9"/>
  <c r="J1313" i="9" s="1"/>
  <c r="L1313" i="9" s="1"/>
  <c r="P1314" i="9"/>
  <c r="AB1314" i="9" s="1"/>
  <c r="P1316" i="9"/>
  <c r="AB1316" i="9" s="1"/>
  <c r="H1316" i="9"/>
  <c r="J1316" i="9" s="1"/>
  <c r="L1316" i="9" s="1"/>
  <c r="P1317" i="9"/>
  <c r="AB1317" i="9" s="1"/>
  <c r="P1319" i="9"/>
  <c r="AB1319" i="9" s="1"/>
  <c r="H1319" i="9"/>
  <c r="J1319" i="9" s="1"/>
  <c r="L1319" i="9" s="1"/>
  <c r="P1320" i="9"/>
  <c r="AB1320" i="9" s="1"/>
  <c r="P1322" i="9"/>
  <c r="AB1322" i="9" s="1"/>
  <c r="H1322" i="9"/>
  <c r="J1322" i="9" s="1"/>
  <c r="L1322" i="9" s="1"/>
  <c r="P1323" i="9"/>
  <c r="AB1323" i="9" s="1"/>
  <c r="P1325" i="9"/>
  <c r="AB1325" i="9" s="1"/>
  <c r="H1325" i="9"/>
  <c r="J1325" i="9" s="1"/>
  <c r="L1325" i="9" s="1"/>
  <c r="P1326" i="9"/>
  <c r="AB1326" i="9" s="1"/>
  <c r="P1328" i="9"/>
  <c r="AB1328" i="9" s="1"/>
  <c r="H1328" i="9"/>
  <c r="J1328" i="9" s="1"/>
  <c r="L1328" i="9" s="1"/>
  <c r="P1329" i="9"/>
  <c r="AB1329" i="9" s="1"/>
  <c r="T1331" i="9"/>
  <c r="V1331" i="9" s="1"/>
  <c r="J1335" i="9"/>
  <c r="L1335" i="9" s="1"/>
  <c r="P1337" i="9"/>
  <c r="AB1337" i="9" s="1"/>
  <c r="H1337" i="9"/>
  <c r="J1337" i="9" s="1"/>
  <c r="L1337" i="9" s="1"/>
  <c r="J1342" i="9"/>
  <c r="L1342" i="9" s="1"/>
  <c r="P1351" i="9"/>
  <c r="AB1351" i="9" s="1"/>
  <c r="P1352" i="9"/>
  <c r="AB1352" i="9" s="1"/>
  <c r="T1353" i="9"/>
  <c r="V1353" i="9" s="1"/>
  <c r="P1361" i="9"/>
  <c r="AB1361" i="9" s="1"/>
  <c r="P1362" i="9"/>
  <c r="AB1362" i="9" s="1"/>
  <c r="P1380" i="9"/>
  <c r="AB1380" i="9" s="1"/>
  <c r="H1380" i="9"/>
  <c r="J1380" i="9" s="1"/>
  <c r="L1380" i="9" s="1"/>
  <c r="J1391" i="9"/>
  <c r="L1391" i="9" s="1"/>
  <c r="J1396" i="9"/>
  <c r="L1396" i="9" s="1"/>
  <c r="J1399" i="9"/>
  <c r="L1399" i="9" s="1"/>
  <c r="T1413" i="9"/>
  <c r="V1413" i="9" s="1"/>
  <c r="J1415" i="9"/>
  <c r="L1415" i="9" s="1"/>
  <c r="T1416" i="9"/>
  <c r="V1416" i="9" s="1"/>
  <c r="J1418" i="9"/>
  <c r="L1418" i="9" s="1"/>
  <c r="T1419" i="9"/>
  <c r="V1419" i="9" s="1"/>
  <c r="J1421" i="9"/>
  <c r="L1421" i="9" s="1"/>
  <c r="T1422" i="9"/>
  <c r="V1422" i="9" s="1"/>
  <c r="T1426" i="9"/>
  <c r="V1426" i="9" s="1"/>
  <c r="J1428" i="9"/>
  <c r="L1428" i="9" s="1"/>
  <c r="T1429" i="9"/>
  <c r="V1429" i="9" s="1"/>
  <c r="P1460" i="9"/>
  <c r="AB1460" i="9" s="1"/>
  <c r="J1462" i="9"/>
  <c r="L1462" i="9" s="1"/>
  <c r="T1477" i="9"/>
  <c r="V1477" i="9" s="1"/>
  <c r="P1491" i="9"/>
  <c r="AB1491" i="9" s="1"/>
  <c r="H1491" i="9"/>
  <c r="J1491" i="9" s="1"/>
  <c r="L1491" i="9" s="1"/>
  <c r="V1497" i="9"/>
  <c r="J1510" i="9"/>
  <c r="L1510" i="9" s="1"/>
  <c r="P1518" i="9"/>
  <c r="AB1518" i="9" s="1"/>
  <c r="H1518" i="9"/>
  <c r="J1518" i="9" s="1"/>
  <c r="L1518" i="9" s="1"/>
  <c r="T1520" i="9"/>
  <c r="V1520" i="9" s="1"/>
  <c r="V1524" i="9"/>
  <c r="J1539" i="9"/>
  <c r="L1539" i="9" s="1"/>
  <c r="P1544" i="9"/>
  <c r="AB1544" i="9" s="1"/>
  <c r="H1544" i="9"/>
  <c r="J1544" i="9" s="1"/>
  <c r="L1544" i="9" s="1"/>
  <c r="T1546" i="9"/>
  <c r="V1546" i="9" s="1"/>
  <c r="V1561" i="9"/>
  <c r="J1566" i="9"/>
  <c r="L1566" i="9" s="1"/>
  <c r="J1596" i="9"/>
  <c r="L1596" i="9" s="1"/>
  <c r="T1604" i="9"/>
  <c r="V1604" i="9" s="1"/>
  <c r="V1608" i="9"/>
  <c r="V1622" i="9"/>
  <c r="P1630" i="9"/>
  <c r="AB1630" i="9" s="1"/>
  <c r="H1630" i="9"/>
  <c r="J1630" i="9" s="1"/>
  <c r="L1630" i="9" s="1"/>
  <c r="V1639" i="9"/>
  <c r="T1641" i="9"/>
  <c r="V1641" i="9" s="1"/>
  <c r="P1645" i="9"/>
  <c r="AB1645" i="9" s="1"/>
  <c r="H1645" i="9"/>
  <c r="J1645" i="9" s="1"/>
  <c r="L1645" i="9" s="1"/>
  <c r="P1650" i="9"/>
  <c r="AB1650" i="9" s="1"/>
  <c r="J1655" i="9"/>
  <c r="L1655" i="9" s="1"/>
  <c r="T1662" i="9"/>
  <c r="V1662" i="9" s="1"/>
  <c r="P1666" i="9"/>
  <c r="AB1666" i="9" s="1"/>
  <c r="H1666" i="9"/>
  <c r="J1666" i="9" s="1"/>
  <c r="L1666" i="9" s="1"/>
  <c r="J1697" i="9"/>
  <c r="L1697" i="9" s="1"/>
  <c r="V1703" i="9"/>
  <c r="T1705" i="9"/>
  <c r="V1705" i="9" s="1"/>
  <c r="T1713" i="9"/>
  <c r="V1713" i="9" s="1"/>
  <c r="P1718" i="9"/>
  <c r="AB1718" i="9" s="1"/>
  <c r="H1718" i="9"/>
  <c r="J1718" i="9" s="1"/>
  <c r="L1718" i="9" s="1"/>
  <c r="P1724" i="9"/>
  <c r="AB1724" i="9" s="1"/>
  <c r="H1724" i="9"/>
  <c r="J1724" i="9" s="1"/>
  <c r="L1724" i="9" s="1"/>
  <c r="T1738" i="9"/>
  <c r="V1738" i="9" s="1"/>
  <c r="P1741" i="9"/>
  <c r="AB1741" i="9" s="1"/>
  <c r="P1747" i="9"/>
  <c r="AB1747" i="9" s="1"/>
  <c r="P1749" i="9"/>
  <c r="AB1749" i="9" s="1"/>
  <c r="H1749" i="9"/>
  <c r="J1749" i="9" s="1"/>
  <c r="L1749" i="9" s="1"/>
  <c r="J1767" i="9"/>
  <c r="L1767" i="9" s="1"/>
  <c r="V1773" i="9"/>
  <c r="T1782" i="9"/>
  <c r="V1782" i="9" s="1"/>
  <c r="P1785" i="9"/>
  <c r="AB1785" i="9" s="1"/>
  <c r="P1792" i="9"/>
  <c r="AB1792" i="9" s="1"/>
  <c r="H1792" i="9"/>
  <c r="J1792" i="9" s="1"/>
  <c r="L1792" i="9" s="1"/>
  <c r="T1801" i="9"/>
  <c r="V1801" i="9" s="1"/>
  <c r="H1808" i="9"/>
  <c r="J1808" i="9" s="1"/>
  <c r="L1808" i="9" s="1"/>
  <c r="P1808" i="9"/>
  <c r="AB1808" i="9" s="1"/>
  <c r="P1877" i="9"/>
  <c r="AB1877" i="9" s="1"/>
  <c r="I1877" i="9"/>
  <c r="J1877" i="9" s="1"/>
  <c r="L1877" i="9" s="1"/>
  <c r="H1895" i="9"/>
  <c r="J1895" i="9" s="1"/>
  <c r="L1895" i="9" s="1"/>
  <c r="P1895" i="9"/>
  <c r="AB1895" i="9" s="1"/>
  <c r="P1935" i="9"/>
  <c r="AB1935" i="9" s="1"/>
  <c r="I1935" i="9"/>
  <c r="J1935" i="9" s="1"/>
  <c r="L1935" i="9" s="1"/>
  <c r="J1936" i="9"/>
  <c r="L1936" i="9" s="1"/>
  <c r="P1964" i="9"/>
  <c r="AB1964" i="9" s="1"/>
  <c r="H1964" i="9"/>
  <c r="J1964" i="9" s="1"/>
  <c r="L1964" i="9" s="1"/>
  <c r="H1971" i="9"/>
  <c r="J1971" i="9" s="1"/>
  <c r="L1971" i="9" s="1"/>
  <c r="P1971" i="9"/>
  <c r="AB1971" i="9" s="1"/>
  <c r="P2247" i="9"/>
  <c r="AB2247" i="9" s="1"/>
  <c r="H2247" i="9"/>
  <c r="J2247" i="9" s="1"/>
  <c r="L2247" i="9" s="1"/>
  <c r="P2361" i="9"/>
  <c r="AB2361" i="9" s="1"/>
  <c r="H2361" i="9"/>
  <c r="J2361" i="9" s="1"/>
  <c r="L2361" i="9" s="1"/>
  <c r="J1287" i="9"/>
  <c r="L1287" i="9" s="1"/>
  <c r="P1291" i="9"/>
  <c r="AB1291" i="9" s="1"/>
  <c r="H1291" i="9"/>
  <c r="J1291" i="9" s="1"/>
  <c r="L1291" i="9" s="1"/>
  <c r="P1294" i="9"/>
  <c r="AB1294" i="9" s="1"/>
  <c r="H1294" i="9"/>
  <c r="J1294" i="9" s="1"/>
  <c r="L1294" i="9" s="1"/>
  <c r="P1297" i="9"/>
  <c r="AB1297" i="9" s="1"/>
  <c r="H1297" i="9"/>
  <c r="J1297" i="9" s="1"/>
  <c r="L1297" i="9" s="1"/>
  <c r="P1300" i="9"/>
  <c r="AB1300" i="9" s="1"/>
  <c r="H1300" i="9"/>
  <c r="J1300" i="9" s="1"/>
  <c r="L1300" i="9" s="1"/>
  <c r="P1303" i="9"/>
  <c r="AB1303" i="9" s="1"/>
  <c r="H1303" i="9"/>
  <c r="J1303" i="9" s="1"/>
  <c r="L1303" i="9" s="1"/>
  <c r="J1306" i="9"/>
  <c r="L1306" i="9" s="1"/>
  <c r="J1339" i="9"/>
  <c r="L1339" i="9" s="1"/>
  <c r="J1367" i="9"/>
  <c r="L1367" i="9" s="1"/>
  <c r="J1373" i="9"/>
  <c r="L1373" i="9" s="1"/>
  <c r="J1376" i="9"/>
  <c r="L1376" i="9" s="1"/>
  <c r="J1382" i="9"/>
  <c r="L1382" i="9" s="1"/>
  <c r="J1405" i="9"/>
  <c r="L1405" i="9" s="1"/>
  <c r="J1408" i="9"/>
  <c r="L1408" i="9" s="1"/>
  <c r="J1411" i="9"/>
  <c r="L1411" i="9" s="1"/>
  <c r="P1478" i="9"/>
  <c r="AB1478" i="9" s="1"/>
  <c r="H1478" i="9"/>
  <c r="J1478" i="9" s="1"/>
  <c r="L1478" i="9" s="1"/>
  <c r="J1483" i="9"/>
  <c r="L1483" i="9" s="1"/>
  <c r="P1521" i="9"/>
  <c r="AB1521" i="9" s="1"/>
  <c r="H1521" i="9"/>
  <c r="J1521" i="9" s="1"/>
  <c r="L1521" i="9" s="1"/>
  <c r="P1547" i="9"/>
  <c r="AB1547" i="9" s="1"/>
  <c r="H1547" i="9"/>
  <c r="J1547" i="9" s="1"/>
  <c r="L1547" i="9" s="1"/>
  <c r="P1577" i="9"/>
  <c r="AB1577" i="9" s="1"/>
  <c r="H1577" i="9"/>
  <c r="J1577" i="9" s="1"/>
  <c r="L1577" i="9" s="1"/>
  <c r="P1580" i="9"/>
  <c r="AB1580" i="9" s="1"/>
  <c r="H1580" i="9"/>
  <c r="J1580" i="9" s="1"/>
  <c r="L1580" i="9" s="1"/>
  <c r="J1591" i="9"/>
  <c r="L1591" i="9" s="1"/>
  <c r="P1605" i="9"/>
  <c r="AB1605" i="9" s="1"/>
  <c r="H1605" i="9"/>
  <c r="J1605" i="9" s="1"/>
  <c r="L1605" i="9" s="1"/>
  <c r="P1642" i="9"/>
  <c r="AB1642" i="9" s="1"/>
  <c r="H1642" i="9"/>
  <c r="J1642" i="9" s="1"/>
  <c r="L1642" i="9" s="1"/>
  <c r="P1663" i="9"/>
  <c r="AB1663" i="9" s="1"/>
  <c r="H1663" i="9"/>
  <c r="J1663" i="9" s="1"/>
  <c r="L1663" i="9" s="1"/>
  <c r="P1706" i="9"/>
  <c r="AB1706" i="9" s="1"/>
  <c r="H1706" i="9"/>
  <c r="J1706" i="9" s="1"/>
  <c r="L1706" i="9" s="1"/>
  <c r="P1714" i="9"/>
  <c r="AB1714" i="9" s="1"/>
  <c r="H1714" i="9"/>
  <c r="J1714" i="9" s="1"/>
  <c r="L1714" i="9" s="1"/>
  <c r="P1745" i="9"/>
  <c r="AB1745" i="9" s="1"/>
  <c r="H1745" i="9"/>
  <c r="J1745" i="9" s="1"/>
  <c r="L1745" i="9" s="1"/>
  <c r="P1789" i="9"/>
  <c r="AB1789" i="9" s="1"/>
  <c r="H1789" i="9"/>
  <c r="J1789" i="9" s="1"/>
  <c r="L1789" i="9" s="1"/>
  <c r="J1828" i="9"/>
  <c r="L1828" i="9" s="1"/>
  <c r="H1847" i="9"/>
  <c r="J1847" i="9" s="1"/>
  <c r="L1847" i="9" s="1"/>
  <c r="P1847" i="9"/>
  <c r="AB1847" i="9" s="1"/>
  <c r="J1866" i="9"/>
  <c r="L1866" i="9" s="1"/>
  <c r="H1892" i="9"/>
  <c r="J1892" i="9" s="1"/>
  <c r="L1892" i="9" s="1"/>
  <c r="P1892" i="9"/>
  <c r="AB1892" i="9" s="1"/>
  <c r="P1932" i="9"/>
  <c r="AB1932" i="9" s="1"/>
  <c r="I1932" i="9"/>
  <c r="J1932" i="9" s="1"/>
  <c r="L1932" i="9" s="1"/>
  <c r="H1968" i="9"/>
  <c r="J1968" i="9" s="1"/>
  <c r="L1968" i="9" s="1"/>
  <c r="P1968" i="9"/>
  <c r="AB1968" i="9" s="1"/>
  <c r="P2340" i="9"/>
  <c r="AB2340" i="9" s="1"/>
  <c r="H2340" i="9"/>
  <c r="J2340" i="9" s="1"/>
  <c r="L2340" i="9" s="1"/>
  <c r="P2535" i="9"/>
  <c r="AB2535" i="9" s="1"/>
  <c r="H2535" i="9"/>
  <c r="J2535" i="9" s="1"/>
  <c r="L2535" i="9" s="1"/>
  <c r="H988" i="9"/>
  <c r="J988" i="9" s="1"/>
  <c r="L988" i="9" s="1"/>
  <c r="P990" i="9"/>
  <c r="AB990" i="9" s="1"/>
  <c r="I993" i="9"/>
  <c r="J993" i="9" s="1"/>
  <c r="L993" i="9" s="1"/>
  <c r="H1000" i="9"/>
  <c r="J1000" i="9" s="1"/>
  <c r="L1000" i="9" s="1"/>
  <c r="H1003" i="9"/>
  <c r="J1003" i="9" s="1"/>
  <c r="L1003" i="9" s="1"/>
  <c r="H1006" i="9"/>
  <c r="J1006" i="9" s="1"/>
  <c r="L1006" i="9" s="1"/>
  <c r="H1009" i="9"/>
  <c r="J1009" i="9" s="1"/>
  <c r="L1009" i="9" s="1"/>
  <c r="H1012" i="9"/>
  <c r="J1012" i="9" s="1"/>
  <c r="L1012" i="9" s="1"/>
  <c r="H1015" i="9"/>
  <c r="J1015" i="9" s="1"/>
  <c r="L1015" i="9" s="1"/>
  <c r="H1018" i="9"/>
  <c r="J1018" i="9" s="1"/>
  <c r="L1018" i="9" s="1"/>
  <c r="H1021" i="9"/>
  <c r="J1021" i="9" s="1"/>
  <c r="L1021" i="9" s="1"/>
  <c r="H1039" i="9"/>
  <c r="J1039" i="9" s="1"/>
  <c r="L1039" i="9" s="1"/>
  <c r="H1042" i="9"/>
  <c r="J1042" i="9" s="1"/>
  <c r="L1042" i="9" s="1"/>
  <c r="H1045" i="9"/>
  <c r="J1045" i="9" s="1"/>
  <c r="L1045" i="9" s="1"/>
  <c r="H1048" i="9"/>
  <c r="J1048" i="9" s="1"/>
  <c r="L1048" i="9" s="1"/>
  <c r="H1057" i="9"/>
  <c r="J1057" i="9" s="1"/>
  <c r="L1057" i="9" s="1"/>
  <c r="I1065" i="9"/>
  <c r="J1065" i="9" s="1"/>
  <c r="L1065" i="9" s="1"/>
  <c r="H1078" i="9"/>
  <c r="J1078" i="9" s="1"/>
  <c r="L1078" i="9" s="1"/>
  <c r="H1081" i="9"/>
  <c r="J1081" i="9" s="1"/>
  <c r="L1081" i="9" s="1"/>
  <c r="H1103" i="9"/>
  <c r="J1103" i="9" s="1"/>
  <c r="L1103" i="9" s="1"/>
  <c r="H1110" i="9"/>
  <c r="J1110" i="9" s="1"/>
  <c r="L1110" i="9" s="1"/>
  <c r="H1119" i="9"/>
  <c r="J1119" i="9" s="1"/>
  <c r="L1119" i="9" s="1"/>
  <c r="H1122" i="9"/>
  <c r="J1122" i="9" s="1"/>
  <c r="L1122" i="9" s="1"/>
  <c r="H1146" i="9"/>
  <c r="J1146" i="9" s="1"/>
  <c r="L1146" i="9" s="1"/>
  <c r="H1154" i="9"/>
  <c r="J1154" i="9" s="1"/>
  <c r="L1154" i="9" s="1"/>
  <c r="H1156" i="9"/>
  <c r="J1156" i="9" s="1"/>
  <c r="L1156" i="9" s="1"/>
  <c r="H1159" i="9"/>
  <c r="J1159" i="9" s="1"/>
  <c r="L1159" i="9" s="1"/>
  <c r="H1163" i="9"/>
  <c r="J1163" i="9" s="1"/>
  <c r="L1163" i="9" s="1"/>
  <c r="H1166" i="9"/>
  <c r="J1166" i="9" s="1"/>
  <c r="L1166" i="9" s="1"/>
  <c r="H1187" i="9"/>
  <c r="J1187" i="9" s="1"/>
  <c r="L1187" i="9" s="1"/>
  <c r="H1189" i="9"/>
  <c r="J1189" i="9" s="1"/>
  <c r="L1189" i="9" s="1"/>
  <c r="H1191" i="9"/>
  <c r="J1191" i="9" s="1"/>
  <c r="L1191" i="9" s="1"/>
  <c r="H1193" i="9"/>
  <c r="J1193" i="9" s="1"/>
  <c r="L1193" i="9" s="1"/>
  <c r="I1206" i="9"/>
  <c r="J1206" i="9" s="1"/>
  <c r="L1206" i="9" s="1"/>
  <c r="I1209" i="9"/>
  <c r="J1209" i="9" s="1"/>
  <c r="L1209" i="9" s="1"/>
  <c r="H1213" i="9"/>
  <c r="J1213" i="9" s="1"/>
  <c r="L1213" i="9" s="1"/>
  <c r="H1216" i="9"/>
  <c r="J1216" i="9" s="1"/>
  <c r="L1216" i="9" s="1"/>
  <c r="H1219" i="9"/>
  <c r="J1219" i="9" s="1"/>
  <c r="L1219" i="9" s="1"/>
  <c r="H1222" i="9"/>
  <c r="J1222" i="9" s="1"/>
  <c r="L1222" i="9" s="1"/>
  <c r="I1227" i="9"/>
  <c r="J1227" i="9" s="1"/>
  <c r="L1227" i="9" s="1"/>
  <c r="H1234" i="9"/>
  <c r="J1234" i="9" s="1"/>
  <c r="L1234" i="9" s="1"/>
  <c r="H1239" i="9"/>
  <c r="J1239" i="9" s="1"/>
  <c r="L1239" i="9" s="1"/>
  <c r="I1241" i="9"/>
  <c r="J1241" i="9" s="1"/>
  <c r="L1241" i="9" s="1"/>
  <c r="I1244" i="9"/>
  <c r="J1244" i="9" s="1"/>
  <c r="L1244" i="9" s="1"/>
  <c r="I1247" i="9"/>
  <c r="J1247" i="9" s="1"/>
  <c r="L1247" i="9" s="1"/>
  <c r="I1250" i="9"/>
  <c r="J1250" i="9" s="1"/>
  <c r="L1250" i="9" s="1"/>
  <c r="I1253" i="9"/>
  <c r="J1253" i="9" s="1"/>
  <c r="L1253" i="9" s="1"/>
  <c r="I1256" i="9"/>
  <c r="J1256" i="9" s="1"/>
  <c r="L1256" i="9" s="1"/>
  <c r="I1259" i="9"/>
  <c r="J1259" i="9" s="1"/>
  <c r="L1259" i="9" s="1"/>
  <c r="H1263" i="9"/>
  <c r="J1263" i="9" s="1"/>
  <c r="L1263" i="9" s="1"/>
  <c r="H1266" i="9"/>
  <c r="J1266" i="9" s="1"/>
  <c r="L1266" i="9" s="1"/>
  <c r="H1271" i="9"/>
  <c r="J1271" i="9" s="1"/>
  <c r="L1271" i="9" s="1"/>
  <c r="H1273" i="9"/>
  <c r="J1273" i="9" s="1"/>
  <c r="L1273" i="9" s="1"/>
  <c r="H1275" i="9"/>
  <c r="J1275" i="9" s="1"/>
  <c r="L1275" i="9" s="1"/>
  <c r="H1281" i="9"/>
  <c r="J1281" i="9" s="1"/>
  <c r="L1281" i="9" s="1"/>
  <c r="I1284" i="9"/>
  <c r="J1284" i="9" s="1"/>
  <c r="L1284" i="9" s="1"/>
  <c r="P1290" i="9"/>
  <c r="AB1290" i="9" s="1"/>
  <c r="P1293" i="9"/>
  <c r="AB1293" i="9" s="1"/>
  <c r="P1299" i="9"/>
  <c r="AB1299" i="9" s="1"/>
  <c r="P1302" i="9"/>
  <c r="AB1302" i="9" s="1"/>
  <c r="V1310" i="9"/>
  <c r="L1312" i="9"/>
  <c r="V1313" i="9"/>
  <c r="V1316" i="9"/>
  <c r="L1318" i="9"/>
  <c r="V1319" i="9"/>
  <c r="V1322" i="9"/>
  <c r="L1324" i="9"/>
  <c r="V1325" i="9"/>
  <c r="V1328" i="9"/>
  <c r="J1332" i="9"/>
  <c r="L1332" i="9" s="1"/>
  <c r="P1334" i="9"/>
  <c r="AB1334" i="9" s="1"/>
  <c r="H1334" i="9"/>
  <c r="J1334" i="9" s="1"/>
  <c r="L1334" i="9" s="1"/>
  <c r="P1336" i="9"/>
  <c r="AB1336" i="9" s="1"/>
  <c r="V1337" i="9"/>
  <c r="V1380" i="9"/>
  <c r="J1414" i="9"/>
  <c r="L1414" i="9" s="1"/>
  <c r="J1417" i="9"/>
  <c r="L1417" i="9" s="1"/>
  <c r="J1420" i="9"/>
  <c r="L1420" i="9" s="1"/>
  <c r="P1423" i="9"/>
  <c r="AB1423" i="9" s="1"/>
  <c r="H1423" i="9"/>
  <c r="J1423" i="9" s="1"/>
  <c r="L1423" i="9" s="1"/>
  <c r="J1427" i="9"/>
  <c r="L1427" i="9" s="1"/>
  <c r="J1430" i="9"/>
  <c r="L1430" i="9" s="1"/>
  <c r="P1446" i="9"/>
  <c r="AB1446" i="9" s="1"/>
  <c r="I1446" i="9"/>
  <c r="J1446" i="9" s="1"/>
  <c r="L1446" i="9" s="1"/>
  <c r="P1480" i="9"/>
  <c r="AB1480" i="9" s="1"/>
  <c r="H1480" i="9"/>
  <c r="J1480" i="9" s="1"/>
  <c r="L1480" i="9" s="1"/>
  <c r="P1497" i="9"/>
  <c r="AB1497" i="9" s="1"/>
  <c r="H1497" i="9"/>
  <c r="J1497" i="9" s="1"/>
  <c r="L1497" i="9" s="1"/>
  <c r="P1524" i="9"/>
  <c r="AB1524" i="9" s="1"/>
  <c r="H1524" i="9"/>
  <c r="J1524" i="9" s="1"/>
  <c r="L1524" i="9" s="1"/>
  <c r="P1550" i="9"/>
  <c r="AB1550" i="9" s="1"/>
  <c r="H1550" i="9"/>
  <c r="J1550" i="9" s="1"/>
  <c r="L1550" i="9" s="1"/>
  <c r="P1561" i="9"/>
  <c r="AB1561" i="9" s="1"/>
  <c r="H1561" i="9"/>
  <c r="J1561" i="9" s="1"/>
  <c r="L1561" i="9" s="1"/>
  <c r="P1583" i="9"/>
  <c r="AB1583" i="9" s="1"/>
  <c r="H1583" i="9"/>
  <c r="J1583" i="9" s="1"/>
  <c r="L1583" i="9" s="1"/>
  <c r="P1608" i="9"/>
  <c r="AB1608" i="9" s="1"/>
  <c r="H1608" i="9"/>
  <c r="J1608" i="9" s="1"/>
  <c r="L1608" i="9" s="1"/>
  <c r="J1619" i="9"/>
  <c r="L1619" i="9" s="1"/>
  <c r="P1639" i="9"/>
  <c r="AB1639" i="9" s="1"/>
  <c r="H1639" i="9"/>
  <c r="J1639" i="9" s="1"/>
  <c r="L1639" i="9" s="1"/>
  <c r="J1671" i="9"/>
  <c r="L1671" i="9" s="1"/>
  <c r="J1674" i="9"/>
  <c r="L1674" i="9" s="1"/>
  <c r="J1677" i="9"/>
  <c r="L1677" i="9" s="1"/>
  <c r="J1680" i="9"/>
  <c r="L1680" i="9" s="1"/>
  <c r="J1683" i="9"/>
  <c r="L1683" i="9" s="1"/>
  <c r="J1686" i="9"/>
  <c r="L1686" i="9" s="1"/>
  <c r="J1689" i="9"/>
  <c r="L1689" i="9" s="1"/>
  <c r="J1692" i="9"/>
  <c r="L1692" i="9" s="1"/>
  <c r="V1699" i="9"/>
  <c r="P1703" i="9"/>
  <c r="AB1703" i="9" s="1"/>
  <c r="H1703" i="9"/>
  <c r="J1703" i="9" s="1"/>
  <c r="L1703" i="9" s="1"/>
  <c r="J1707" i="9"/>
  <c r="L1707" i="9" s="1"/>
  <c r="J1722" i="9"/>
  <c r="L1722" i="9" s="1"/>
  <c r="J1729" i="9"/>
  <c r="L1729" i="9" s="1"/>
  <c r="T1732" i="9"/>
  <c r="V1732" i="9" s="1"/>
  <c r="P1736" i="9"/>
  <c r="AB1736" i="9" s="1"/>
  <c r="H1736" i="9"/>
  <c r="J1736" i="9" s="1"/>
  <c r="L1736" i="9" s="1"/>
  <c r="J1790" i="9"/>
  <c r="L1790" i="9" s="1"/>
  <c r="J1837" i="9"/>
  <c r="L1837" i="9" s="1"/>
  <c r="P1852" i="9"/>
  <c r="AB1852" i="9" s="1"/>
  <c r="I1852" i="9"/>
  <c r="J1852" i="9" s="1"/>
  <c r="L1852" i="9" s="1"/>
  <c r="P1929" i="9"/>
  <c r="AB1929" i="9" s="1"/>
  <c r="I1929" i="9"/>
  <c r="J1929" i="9" s="1"/>
  <c r="L1929" i="9" s="1"/>
  <c r="J1930" i="9"/>
  <c r="L1930" i="9" s="1"/>
  <c r="P2015" i="9"/>
  <c r="AB2015" i="9" s="1"/>
  <c r="H2015" i="9"/>
  <c r="J2015" i="9" s="1"/>
  <c r="L2015" i="9" s="1"/>
  <c r="H796" i="9"/>
  <c r="J796" i="9" s="1"/>
  <c r="L796" i="9" s="1"/>
  <c r="H1135" i="9"/>
  <c r="J1135" i="9" s="1"/>
  <c r="L1135" i="9" s="1"/>
  <c r="H1170" i="9"/>
  <c r="J1170" i="9" s="1"/>
  <c r="L1170" i="9" s="1"/>
  <c r="H1172" i="9"/>
  <c r="J1172" i="9" s="1"/>
  <c r="L1172" i="9" s="1"/>
  <c r="H1229" i="9"/>
  <c r="J1229" i="9" s="1"/>
  <c r="L1229" i="9" s="1"/>
  <c r="J1290" i="9"/>
  <c r="L1290" i="9" s="1"/>
  <c r="T1291" i="9"/>
  <c r="V1291" i="9" s="1"/>
  <c r="J1293" i="9"/>
  <c r="L1293" i="9" s="1"/>
  <c r="T1294" i="9"/>
  <c r="V1294" i="9" s="1"/>
  <c r="T1297" i="9"/>
  <c r="V1297" i="9" s="1"/>
  <c r="J1299" i="9"/>
  <c r="L1299" i="9" s="1"/>
  <c r="T1300" i="9"/>
  <c r="V1300" i="9" s="1"/>
  <c r="J1302" i="9"/>
  <c r="L1302" i="9" s="1"/>
  <c r="T1302" i="9"/>
  <c r="V1302" i="9" s="1"/>
  <c r="T1303" i="9"/>
  <c r="V1303" i="9" s="1"/>
  <c r="V1311" i="9"/>
  <c r="V1314" i="9"/>
  <c r="V1317" i="9"/>
  <c r="V1320" i="9"/>
  <c r="V1323" i="9"/>
  <c r="V1326" i="9"/>
  <c r="V1329" i="9"/>
  <c r="J1336" i="9"/>
  <c r="L1336" i="9" s="1"/>
  <c r="T1336" i="9"/>
  <c r="V1336" i="9" s="1"/>
  <c r="P1342" i="9"/>
  <c r="AB1342" i="9" s="1"/>
  <c r="P1343" i="9"/>
  <c r="AB1343" i="9" s="1"/>
  <c r="J1351" i="9"/>
  <c r="L1351" i="9" s="1"/>
  <c r="J1361" i="9"/>
  <c r="L1361" i="9" s="1"/>
  <c r="P1394" i="9"/>
  <c r="AB1394" i="9" s="1"/>
  <c r="P1396" i="9"/>
  <c r="AB1396" i="9" s="1"/>
  <c r="P1397" i="9"/>
  <c r="AB1397" i="9" s="1"/>
  <c r="P1399" i="9"/>
  <c r="AB1399" i="9" s="1"/>
  <c r="P1400" i="9"/>
  <c r="AB1400" i="9" s="1"/>
  <c r="T1424" i="9"/>
  <c r="V1424" i="9" s="1"/>
  <c r="P1441" i="9"/>
  <c r="AB1441" i="9" s="1"/>
  <c r="P1443" i="9"/>
  <c r="AB1443" i="9" s="1"/>
  <c r="I1443" i="9"/>
  <c r="J1443" i="9" s="1"/>
  <c r="L1443" i="9" s="1"/>
  <c r="P1465" i="9"/>
  <c r="AB1465" i="9" s="1"/>
  <c r="H1465" i="9"/>
  <c r="J1465" i="9" s="1"/>
  <c r="L1465" i="9" s="1"/>
  <c r="P1485" i="9"/>
  <c r="AB1485" i="9" s="1"/>
  <c r="H1485" i="9"/>
  <c r="J1485" i="9" s="1"/>
  <c r="L1485" i="9" s="1"/>
  <c r="P1500" i="9"/>
  <c r="AB1500" i="9" s="1"/>
  <c r="H1500" i="9"/>
  <c r="J1500" i="9" s="1"/>
  <c r="L1500" i="9" s="1"/>
  <c r="T1502" i="9"/>
  <c r="V1502" i="9" s="1"/>
  <c r="P1506" i="9"/>
  <c r="AB1506" i="9" s="1"/>
  <c r="H1506" i="9"/>
  <c r="J1506" i="9" s="1"/>
  <c r="L1506" i="9" s="1"/>
  <c r="T1508" i="9"/>
  <c r="V1508" i="9" s="1"/>
  <c r="V1515" i="9"/>
  <c r="J1522" i="9"/>
  <c r="L1522" i="9" s="1"/>
  <c r="P1533" i="9"/>
  <c r="AB1533" i="9" s="1"/>
  <c r="H1533" i="9"/>
  <c r="J1533" i="9" s="1"/>
  <c r="L1533" i="9" s="1"/>
  <c r="T1537" i="9"/>
  <c r="V1537" i="9" s="1"/>
  <c r="V1541" i="9"/>
  <c r="J1548" i="9"/>
  <c r="L1548" i="9" s="1"/>
  <c r="P1553" i="9"/>
  <c r="AB1553" i="9" s="1"/>
  <c r="H1553" i="9"/>
  <c r="J1553" i="9" s="1"/>
  <c r="L1553" i="9" s="1"/>
  <c r="T1555" i="9"/>
  <c r="V1555" i="9" s="1"/>
  <c r="J1559" i="9"/>
  <c r="L1559" i="9" s="1"/>
  <c r="V1568" i="9"/>
  <c r="J1581" i="9"/>
  <c r="L1581" i="9" s="1"/>
  <c r="P1586" i="9"/>
  <c r="AB1586" i="9" s="1"/>
  <c r="H1586" i="9"/>
  <c r="J1586" i="9" s="1"/>
  <c r="L1586" i="9" s="1"/>
  <c r="T1588" i="9"/>
  <c r="V1588" i="9" s="1"/>
  <c r="P1591" i="9"/>
  <c r="AB1591" i="9" s="1"/>
  <c r="T1594" i="9"/>
  <c r="V1594" i="9" s="1"/>
  <c r="J1606" i="9"/>
  <c r="L1606" i="9" s="1"/>
  <c r="P1611" i="9"/>
  <c r="AB1611" i="9" s="1"/>
  <c r="H1611" i="9"/>
  <c r="J1611" i="9" s="1"/>
  <c r="L1611" i="9" s="1"/>
  <c r="T1613" i="9"/>
  <c r="V1613" i="9" s="1"/>
  <c r="P1616" i="9"/>
  <c r="AB1616" i="9" s="1"/>
  <c r="V1624" i="9"/>
  <c r="V1627" i="9"/>
  <c r="P1635" i="9"/>
  <c r="AB1635" i="9" s="1"/>
  <c r="H1635" i="9"/>
  <c r="J1635" i="9" s="1"/>
  <c r="L1635" i="9" s="1"/>
  <c r="J1640" i="9"/>
  <c r="L1640" i="9" s="1"/>
  <c r="J1661" i="9"/>
  <c r="L1661" i="9" s="1"/>
  <c r="V1696" i="9"/>
  <c r="T1698" i="9"/>
  <c r="V1698" i="9" s="1"/>
  <c r="J1704" i="9"/>
  <c r="L1704" i="9" s="1"/>
  <c r="J1712" i="9"/>
  <c r="L1712" i="9" s="1"/>
  <c r="P1733" i="9"/>
  <c r="AB1733" i="9" s="1"/>
  <c r="H1733" i="9"/>
  <c r="J1733" i="9" s="1"/>
  <c r="L1733" i="9" s="1"/>
  <c r="J1737" i="9"/>
  <c r="L1737" i="9" s="1"/>
  <c r="T1753" i="9"/>
  <c r="V1753" i="9" s="1"/>
  <c r="V1795" i="9"/>
  <c r="J1807" i="9"/>
  <c r="L1807" i="9" s="1"/>
  <c r="V1825" i="9"/>
  <c r="H1833" i="9"/>
  <c r="J1833" i="9" s="1"/>
  <c r="L1833" i="9" s="1"/>
  <c r="P1833" i="9"/>
  <c r="AB1833" i="9" s="1"/>
  <c r="P2177" i="9"/>
  <c r="AB2177" i="9" s="1"/>
  <c r="H2177" i="9"/>
  <c r="J2177" i="9" s="1"/>
  <c r="L2177" i="9" s="1"/>
  <c r="V1292" i="9"/>
  <c r="V1298" i="9"/>
  <c r="V1301" i="9"/>
  <c r="P1306" i="9"/>
  <c r="AB1306" i="9" s="1"/>
  <c r="P1307" i="9"/>
  <c r="AB1307" i="9" s="1"/>
  <c r="J1311" i="9"/>
  <c r="L1311" i="9" s="1"/>
  <c r="J1314" i="9"/>
  <c r="L1314" i="9" s="1"/>
  <c r="J1317" i="9"/>
  <c r="L1317" i="9" s="1"/>
  <c r="J1320" i="9"/>
  <c r="L1320" i="9" s="1"/>
  <c r="J1323" i="9"/>
  <c r="L1323" i="9" s="1"/>
  <c r="J1326" i="9"/>
  <c r="L1326" i="9" s="1"/>
  <c r="J1329" i="9"/>
  <c r="L1329" i="9" s="1"/>
  <c r="P1331" i="9"/>
  <c r="AB1331" i="9" s="1"/>
  <c r="H1331" i="9"/>
  <c r="J1331" i="9" s="1"/>
  <c r="L1331" i="9" s="1"/>
  <c r="T1334" i="9"/>
  <c r="V1334" i="9" s="1"/>
  <c r="P1339" i="9"/>
  <c r="AB1339" i="9" s="1"/>
  <c r="P1340" i="9"/>
  <c r="AB1340" i="9" s="1"/>
  <c r="H1349" i="9"/>
  <c r="J1349" i="9" s="1"/>
  <c r="L1349" i="9" s="1"/>
  <c r="H1359" i="9"/>
  <c r="J1359" i="9" s="1"/>
  <c r="L1359" i="9" s="1"/>
  <c r="P1367" i="9"/>
  <c r="AB1367" i="9" s="1"/>
  <c r="P1368" i="9"/>
  <c r="AB1368" i="9" s="1"/>
  <c r="P1371" i="9"/>
  <c r="AB1371" i="9" s="1"/>
  <c r="P1373" i="9"/>
  <c r="AB1373" i="9" s="1"/>
  <c r="P1374" i="9"/>
  <c r="AB1374" i="9" s="1"/>
  <c r="P1376" i="9"/>
  <c r="AB1376" i="9" s="1"/>
  <c r="P1377" i="9"/>
  <c r="AB1377" i="9" s="1"/>
  <c r="P1382" i="9"/>
  <c r="AB1382" i="9" s="1"/>
  <c r="P1383" i="9"/>
  <c r="AB1383" i="9" s="1"/>
  <c r="P1393" i="9"/>
  <c r="AB1393" i="9" s="1"/>
  <c r="I1393" i="9"/>
  <c r="J1393" i="9" s="1"/>
  <c r="L1393" i="9" s="1"/>
  <c r="P1403" i="9"/>
  <c r="AB1403" i="9" s="1"/>
  <c r="P1405" i="9"/>
  <c r="AB1405" i="9" s="1"/>
  <c r="P1406" i="9"/>
  <c r="AB1406" i="9" s="1"/>
  <c r="P1408" i="9"/>
  <c r="AB1408" i="9" s="1"/>
  <c r="P1409" i="9"/>
  <c r="AB1409" i="9" s="1"/>
  <c r="P1411" i="9"/>
  <c r="AB1411" i="9" s="1"/>
  <c r="P1412" i="9"/>
  <c r="AB1412" i="9" s="1"/>
  <c r="P1416" i="9"/>
  <c r="AB1416" i="9" s="1"/>
  <c r="H1416" i="9"/>
  <c r="J1416" i="9" s="1"/>
  <c r="L1416" i="9" s="1"/>
  <c r="P1419" i="9"/>
  <c r="AB1419" i="9" s="1"/>
  <c r="H1419" i="9"/>
  <c r="J1419" i="9" s="1"/>
  <c r="L1419" i="9" s="1"/>
  <c r="P1422" i="9"/>
  <c r="AB1422" i="9" s="1"/>
  <c r="H1422" i="9"/>
  <c r="J1422" i="9" s="1"/>
  <c r="L1422" i="9" s="1"/>
  <c r="P1429" i="9"/>
  <c r="AB1429" i="9" s="1"/>
  <c r="H1429" i="9"/>
  <c r="J1429" i="9" s="1"/>
  <c r="L1429" i="9" s="1"/>
  <c r="P1432" i="9"/>
  <c r="AB1432" i="9" s="1"/>
  <c r="P1435" i="9"/>
  <c r="AB1435" i="9" s="1"/>
  <c r="P1438" i="9"/>
  <c r="AB1438" i="9" s="1"/>
  <c r="P1440" i="9"/>
  <c r="AB1440" i="9" s="1"/>
  <c r="I1440" i="9"/>
  <c r="J1440" i="9" s="1"/>
  <c r="L1440" i="9" s="1"/>
  <c r="J1449" i="9"/>
  <c r="L1449" i="9" s="1"/>
  <c r="J1460" i="9"/>
  <c r="L1460" i="9" s="1"/>
  <c r="J1482" i="9"/>
  <c r="L1482" i="9" s="1"/>
  <c r="V1491" i="9"/>
  <c r="J1498" i="9"/>
  <c r="L1498" i="9" s="1"/>
  <c r="P1509" i="9"/>
  <c r="AB1509" i="9" s="1"/>
  <c r="H1509" i="9"/>
  <c r="J1509" i="9" s="1"/>
  <c r="L1509" i="9" s="1"/>
  <c r="T1514" i="9"/>
  <c r="V1514" i="9" s="1"/>
  <c r="V1518" i="9"/>
  <c r="P1538" i="9"/>
  <c r="AB1538" i="9" s="1"/>
  <c r="H1538" i="9"/>
  <c r="J1538" i="9" s="1"/>
  <c r="L1538" i="9" s="1"/>
  <c r="T1540" i="9"/>
  <c r="V1540" i="9" s="1"/>
  <c r="V1544" i="9"/>
  <c r="J1551" i="9"/>
  <c r="L1551" i="9" s="1"/>
  <c r="P1556" i="9"/>
  <c r="AB1556" i="9" s="1"/>
  <c r="H1556" i="9"/>
  <c r="J1556" i="9" s="1"/>
  <c r="L1556" i="9" s="1"/>
  <c r="J1562" i="9"/>
  <c r="L1562" i="9" s="1"/>
  <c r="T1567" i="9"/>
  <c r="V1567" i="9" s="1"/>
  <c r="J1584" i="9"/>
  <c r="L1584" i="9" s="1"/>
  <c r="P1589" i="9"/>
  <c r="AB1589" i="9" s="1"/>
  <c r="H1589" i="9"/>
  <c r="J1589" i="9" s="1"/>
  <c r="L1589" i="9" s="1"/>
  <c r="P1595" i="9"/>
  <c r="AB1595" i="9" s="1"/>
  <c r="H1595" i="9"/>
  <c r="J1595" i="9" s="1"/>
  <c r="L1595" i="9" s="1"/>
  <c r="T1597" i="9"/>
  <c r="V1597" i="9" s="1"/>
  <c r="J1609" i="9"/>
  <c r="L1609" i="9" s="1"/>
  <c r="P1614" i="9"/>
  <c r="AB1614" i="9" s="1"/>
  <c r="H1614" i="9"/>
  <c r="J1614" i="9" s="1"/>
  <c r="L1614" i="9" s="1"/>
  <c r="P1619" i="9"/>
  <c r="AB1619" i="9" s="1"/>
  <c r="J1623" i="9"/>
  <c r="L1623" i="9" s="1"/>
  <c r="V1630" i="9"/>
  <c r="J1637" i="9"/>
  <c r="L1637" i="9" s="1"/>
  <c r="V1645" i="9"/>
  <c r="J1650" i="9"/>
  <c r="L1650" i="9" s="1"/>
  <c r="J1653" i="9"/>
  <c r="L1653" i="9" s="1"/>
  <c r="V1666" i="9"/>
  <c r="T1668" i="9"/>
  <c r="V1668" i="9" s="1"/>
  <c r="P1671" i="9"/>
  <c r="AB1671" i="9" s="1"/>
  <c r="P1674" i="9"/>
  <c r="AB1674" i="9" s="1"/>
  <c r="P1677" i="9"/>
  <c r="AB1677" i="9" s="1"/>
  <c r="P1680" i="9"/>
  <c r="AB1680" i="9" s="1"/>
  <c r="P1683" i="9"/>
  <c r="AB1683" i="9" s="1"/>
  <c r="P1686" i="9"/>
  <c r="AB1686" i="9" s="1"/>
  <c r="P1689" i="9"/>
  <c r="AB1689" i="9" s="1"/>
  <c r="P1692" i="9"/>
  <c r="AB1692" i="9" s="1"/>
  <c r="P1699" i="9"/>
  <c r="AB1699" i="9" s="1"/>
  <c r="H1699" i="9"/>
  <c r="J1699" i="9" s="1"/>
  <c r="L1699" i="9" s="1"/>
  <c r="V1718" i="9"/>
  <c r="V1724" i="9"/>
  <c r="T1726" i="9"/>
  <c r="V1726" i="9" s="1"/>
  <c r="P1729" i="9"/>
  <c r="AB1729" i="9" s="1"/>
  <c r="J1734" i="9"/>
  <c r="L1734" i="9" s="1"/>
  <c r="J1741" i="9"/>
  <c r="L1741" i="9" s="1"/>
  <c r="J1747" i="9"/>
  <c r="L1747" i="9" s="1"/>
  <c r="T1764" i="9"/>
  <c r="V1764" i="9" s="1"/>
  <c r="J1785" i="9"/>
  <c r="L1785" i="9" s="1"/>
  <c r="V1792" i="9"/>
  <c r="T1794" i="9"/>
  <c r="V1794" i="9" s="1"/>
  <c r="P1803" i="9"/>
  <c r="AB1803" i="9" s="1"/>
  <c r="H1803" i="9"/>
  <c r="J1803" i="9" s="1"/>
  <c r="L1803" i="9" s="1"/>
  <c r="T1809" i="9"/>
  <c r="V1809" i="9" s="1"/>
  <c r="J1810" i="9"/>
  <c r="L1810" i="9" s="1"/>
  <c r="V1834" i="9"/>
  <c r="V1842" i="9"/>
  <c r="P1890" i="9"/>
  <c r="AB1890" i="9" s="1"/>
  <c r="I1890" i="9"/>
  <c r="J1890" i="9" s="1"/>
  <c r="L1890" i="9" s="1"/>
  <c r="J1957" i="9"/>
  <c r="L1957" i="9" s="1"/>
  <c r="P2029" i="9"/>
  <c r="AB2029" i="9" s="1"/>
  <c r="H2029" i="9"/>
  <c r="J2029" i="9" s="1"/>
  <c r="L2029" i="9" s="1"/>
  <c r="P1798" i="9"/>
  <c r="AB1798" i="9" s="1"/>
  <c r="T1802" i="9"/>
  <c r="V1802" i="9" s="1"/>
  <c r="P1815" i="9"/>
  <c r="AB1815" i="9" s="1"/>
  <c r="I1815" i="9"/>
  <c r="J1815" i="9" s="1"/>
  <c r="L1815" i="9" s="1"/>
  <c r="J1817" i="9"/>
  <c r="L1817" i="9" s="1"/>
  <c r="P1822" i="9"/>
  <c r="AB1822" i="9" s="1"/>
  <c r="P1824" i="9"/>
  <c r="AB1824" i="9" s="1"/>
  <c r="I1824" i="9"/>
  <c r="J1824" i="9" s="1"/>
  <c r="L1824" i="9" s="1"/>
  <c r="P1825" i="9"/>
  <c r="AB1825" i="9" s="1"/>
  <c r="J1827" i="9"/>
  <c r="L1827" i="9" s="1"/>
  <c r="P1841" i="9"/>
  <c r="AB1841" i="9" s="1"/>
  <c r="I1841" i="9"/>
  <c r="J1841" i="9" s="1"/>
  <c r="L1841" i="9" s="1"/>
  <c r="P1842" i="9"/>
  <c r="AB1842" i="9" s="1"/>
  <c r="J1849" i="9"/>
  <c r="L1849" i="9" s="1"/>
  <c r="P1863" i="9"/>
  <c r="AB1863" i="9" s="1"/>
  <c r="I1863" i="9"/>
  <c r="J1863" i="9" s="1"/>
  <c r="L1863" i="9" s="1"/>
  <c r="J1865" i="9"/>
  <c r="L1865" i="9" s="1"/>
  <c r="P1870" i="9"/>
  <c r="AB1870" i="9" s="1"/>
  <c r="P1871" i="9"/>
  <c r="AB1871" i="9" s="1"/>
  <c r="J1874" i="9"/>
  <c r="L1874" i="9" s="1"/>
  <c r="P1879" i="9"/>
  <c r="AB1879" i="9" s="1"/>
  <c r="J1883" i="9"/>
  <c r="L1883" i="9" s="1"/>
  <c r="J1886" i="9"/>
  <c r="L1886" i="9" s="1"/>
  <c r="J1910" i="9"/>
  <c r="L1910" i="9" s="1"/>
  <c r="J1913" i="9"/>
  <c r="L1913" i="9" s="1"/>
  <c r="J1916" i="9"/>
  <c r="L1916" i="9" s="1"/>
  <c r="J1919" i="9"/>
  <c r="L1919" i="9" s="1"/>
  <c r="J1922" i="9"/>
  <c r="L1922" i="9" s="1"/>
  <c r="J1925" i="9"/>
  <c r="L1925" i="9" s="1"/>
  <c r="P1943" i="9"/>
  <c r="AB1943" i="9" s="1"/>
  <c r="H1943" i="9"/>
  <c r="J1943" i="9" s="1"/>
  <c r="L1943" i="9" s="1"/>
  <c r="P1944" i="9"/>
  <c r="AB1944" i="9" s="1"/>
  <c r="P1946" i="9"/>
  <c r="AB1946" i="9" s="1"/>
  <c r="H1946" i="9"/>
  <c r="J1946" i="9" s="1"/>
  <c r="L1946" i="9" s="1"/>
  <c r="P1947" i="9"/>
  <c r="AB1947" i="9" s="1"/>
  <c r="P1949" i="9"/>
  <c r="AB1949" i="9" s="1"/>
  <c r="H1949" i="9"/>
  <c r="J1949" i="9" s="1"/>
  <c r="L1949" i="9" s="1"/>
  <c r="P1950" i="9"/>
  <c r="AB1950" i="9" s="1"/>
  <c r="P1952" i="9"/>
  <c r="AB1952" i="9" s="1"/>
  <c r="H1952" i="9"/>
  <c r="J1952" i="9" s="1"/>
  <c r="L1952" i="9" s="1"/>
  <c r="P1953" i="9"/>
  <c r="AB1953" i="9" s="1"/>
  <c r="V1956" i="9"/>
  <c r="V1959" i="9"/>
  <c r="P1963" i="9"/>
  <c r="AB1963" i="9" s="1"/>
  <c r="I1963" i="9"/>
  <c r="J1963" i="9" s="1"/>
  <c r="L1963" i="9" s="1"/>
  <c r="J1986" i="9"/>
  <c r="L1986" i="9" s="1"/>
  <c r="J1989" i="9"/>
  <c r="L1989" i="9" s="1"/>
  <c r="P1994" i="9"/>
  <c r="AB1994" i="9" s="1"/>
  <c r="P1997" i="9"/>
  <c r="AB1997" i="9" s="1"/>
  <c r="P2000" i="9"/>
  <c r="AB2000" i="9" s="1"/>
  <c r="J2004" i="9"/>
  <c r="L2004" i="9" s="1"/>
  <c r="J2007" i="9"/>
  <c r="L2007" i="9" s="1"/>
  <c r="J2010" i="9"/>
  <c r="L2010" i="9" s="1"/>
  <c r="J2020" i="9"/>
  <c r="L2020" i="9" s="1"/>
  <c r="J2027" i="9"/>
  <c r="L2027" i="9" s="1"/>
  <c r="P2032" i="9"/>
  <c r="AB2032" i="9" s="1"/>
  <c r="H2032" i="9"/>
  <c r="J2032" i="9" s="1"/>
  <c r="L2032" i="9" s="1"/>
  <c r="T2034" i="9"/>
  <c r="V2034" i="9" s="1"/>
  <c r="P2037" i="9"/>
  <c r="AB2037" i="9" s="1"/>
  <c r="J2039" i="9"/>
  <c r="L2039" i="9" s="1"/>
  <c r="J2043" i="9"/>
  <c r="L2043" i="9" s="1"/>
  <c r="P2055" i="9"/>
  <c r="AB2055" i="9" s="1"/>
  <c r="J2066" i="9"/>
  <c r="L2066" i="9" s="1"/>
  <c r="P2071" i="9"/>
  <c r="AB2071" i="9" s="1"/>
  <c r="H2071" i="9"/>
  <c r="J2071" i="9" s="1"/>
  <c r="L2071" i="9" s="1"/>
  <c r="T2073" i="9"/>
  <c r="V2073" i="9" s="1"/>
  <c r="V2077" i="9"/>
  <c r="P2086" i="9"/>
  <c r="AB2086" i="9" s="1"/>
  <c r="H2086" i="9"/>
  <c r="J2086" i="9" s="1"/>
  <c r="L2086" i="9" s="1"/>
  <c r="T2088" i="9"/>
  <c r="V2088" i="9" s="1"/>
  <c r="P2091" i="9"/>
  <c r="AB2091" i="9" s="1"/>
  <c r="J2094" i="9"/>
  <c r="L2094" i="9" s="1"/>
  <c r="V2098" i="9"/>
  <c r="P2120" i="9"/>
  <c r="AB2120" i="9" s="1"/>
  <c r="H2120" i="9"/>
  <c r="J2120" i="9" s="1"/>
  <c r="L2120" i="9" s="1"/>
  <c r="J2130" i="9"/>
  <c r="L2130" i="9" s="1"/>
  <c r="P2140" i="9"/>
  <c r="AB2140" i="9" s="1"/>
  <c r="V2144" i="9"/>
  <c r="P2162" i="9"/>
  <c r="AB2162" i="9" s="1"/>
  <c r="H2162" i="9"/>
  <c r="J2162" i="9" s="1"/>
  <c r="L2162" i="9" s="1"/>
  <c r="T2164" i="9"/>
  <c r="V2164" i="9" s="1"/>
  <c r="V2168" i="9"/>
  <c r="J2175" i="9"/>
  <c r="L2175" i="9" s="1"/>
  <c r="P2185" i="9"/>
  <c r="AB2185" i="9" s="1"/>
  <c r="V2192" i="9"/>
  <c r="J2197" i="9"/>
  <c r="L2197" i="9" s="1"/>
  <c r="P2207" i="9"/>
  <c r="AB2207" i="9" s="1"/>
  <c r="H2207" i="9"/>
  <c r="J2207" i="9" s="1"/>
  <c r="L2207" i="9" s="1"/>
  <c r="T2209" i="9"/>
  <c r="V2209" i="9" s="1"/>
  <c r="J2210" i="9"/>
  <c r="L2210" i="9" s="1"/>
  <c r="P2216" i="9"/>
  <c r="AB2216" i="9" s="1"/>
  <c r="H2216" i="9"/>
  <c r="J2216" i="9" s="1"/>
  <c r="L2216" i="9" s="1"/>
  <c r="L2219" i="9"/>
  <c r="P2221" i="9"/>
  <c r="AB2221" i="9" s="1"/>
  <c r="P2224" i="9"/>
  <c r="AB2224" i="9" s="1"/>
  <c r="H2224" i="9"/>
  <c r="J2224" i="9" s="1"/>
  <c r="L2224" i="9" s="1"/>
  <c r="P2276" i="9"/>
  <c r="AB2276" i="9" s="1"/>
  <c r="I2276" i="9"/>
  <c r="J2276" i="9" s="1"/>
  <c r="L2276" i="9" s="1"/>
  <c r="J2277" i="9"/>
  <c r="L2277" i="9" s="1"/>
  <c r="H2350" i="9"/>
  <c r="J2350" i="9" s="1"/>
  <c r="L2350" i="9" s="1"/>
  <c r="P2350" i="9"/>
  <c r="AB2350" i="9" s="1"/>
  <c r="P2382" i="9"/>
  <c r="AB2382" i="9" s="1"/>
  <c r="H2382" i="9"/>
  <c r="J2382" i="9" s="1"/>
  <c r="L2382" i="9" s="1"/>
  <c r="P1805" i="9"/>
  <c r="AB1805" i="9" s="1"/>
  <c r="H1805" i="9"/>
  <c r="J1805" i="9" s="1"/>
  <c r="L1805" i="9" s="1"/>
  <c r="P1853" i="9"/>
  <c r="AB1853" i="9" s="1"/>
  <c r="I1853" i="9"/>
  <c r="J1853" i="9" s="1"/>
  <c r="L1853" i="9" s="1"/>
  <c r="P1878" i="9"/>
  <c r="AB1878" i="9" s="1"/>
  <c r="I1878" i="9"/>
  <c r="J1878" i="9" s="1"/>
  <c r="L1878" i="9" s="1"/>
  <c r="P1894" i="9"/>
  <c r="AB1894" i="9" s="1"/>
  <c r="H1894" i="9"/>
  <c r="J1894" i="9" s="1"/>
  <c r="L1894" i="9" s="1"/>
  <c r="P1967" i="9"/>
  <c r="AB1967" i="9" s="1"/>
  <c r="H1967" i="9"/>
  <c r="J1967" i="9" s="1"/>
  <c r="L1967" i="9" s="1"/>
  <c r="P1970" i="9"/>
  <c r="AB1970" i="9" s="1"/>
  <c r="H1970" i="9"/>
  <c r="J1970" i="9" s="1"/>
  <c r="L1970" i="9" s="1"/>
  <c r="P1993" i="9"/>
  <c r="AB1993" i="9" s="1"/>
  <c r="I1993" i="9"/>
  <c r="P1996" i="9"/>
  <c r="AB1996" i="9" s="1"/>
  <c r="I1996" i="9"/>
  <c r="J1996" i="9" s="1"/>
  <c r="L1996" i="9" s="1"/>
  <c r="P1999" i="9"/>
  <c r="AB1999" i="9" s="1"/>
  <c r="I1999" i="9"/>
  <c r="J1999" i="9" s="1"/>
  <c r="L1999" i="9" s="1"/>
  <c r="P2035" i="9"/>
  <c r="AB2035" i="9" s="1"/>
  <c r="H2035" i="9"/>
  <c r="J2035" i="9" s="1"/>
  <c r="L2035" i="9" s="1"/>
  <c r="P2074" i="9"/>
  <c r="AB2074" i="9" s="1"/>
  <c r="H2074" i="9"/>
  <c r="J2074" i="9" s="1"/>
  <c r="L2074" i="9" s="1"/>
  <c r="P2165" i="9"/>
  <c r="AB2165" i="9" s="1"/>
  <c r="H2165" i="9"/>
  <c r="J2165" i="9" s="1"/>
  <c r="L2165" i="9" s="1"/>
  <c r="H2248" i="9"/>
  <c r="J2248" i="9" s="1"/>
  <c r="L2248" i="9" s="1"/>
  <c r="P2248" i="9"/>
  <c r="AB2248" i="9" s="1"/>
  <c r="I2264" i="9"/>
  <c r="J2264" i="9" s="1"/>
  <c r="L2264" i="9" s="1"/>
  <c r="P2264" i="9"/>
  <c r="AB2264" i="9" s="1"/>
  <c r="P2298" i="9"/>
  <c r="AB2298" i="9" s="1"/>
  <c r="H2298" i="9"/>
  <c r="J2298" i="9" s="1"/>
  <c r="L2298" i="9" s="1"/>
  <c r="H1468" i="9"/>
  <c r="J1468" i="9" s="1"/>
  <c r="L1468" i="9" s="1"/>
  <c r="H1470" i="9"/>
  <c r="J1470" i="9" s="1"/>
  <c r="L1470" i="9" s="1"/>
  <c r="H1472" i="9"/>
  <c r="J1472" i="9" s="1"/>
  <c r="L1472" i="9" s="1"/>
  <c r="H1474" i="9"/>
  <c r="J1474" i="9" s="1"/>
  <c r="L1474" i="9" s="1"/>
  <c r="H1490" i="9"/>
  <c r="J1490" i="9" s="1"/>
  <c r="L1490" i="9" s="1"/>
  <c r="H1496" i="9"/>
  <c r="J1496" i="9" s="1"/>
  <c r="L1496" i="9" s="1"/>
  <c r="H1499" i="9"/>
  <c r="J1499" i="9" s="1"/>
  <c r="L1499" i="9" s="1"/>
  <c r="H1502" i="9"/>
  <c r="J1502" i="9" s="1"/>
  <c r="L1502" i="9" s="1"/>
  <c r="H1505" i="9"/>
  <c r="J1505" i="9" s="1"/>
  <c r="L1505" i="9" s="1"/>
  <c r="H1508" i="9"/>
  <c r="J1508" i="9" s="1"/>
  <c r="L1508" i="9" s="1"/>
  <c r="H1514" i="9"/>
  <c r="J1514" i="9" s="1"/>
  <c r="L1514" i="9" s="1"/>
  <c r="H1517" i="9"/>
  <c r="J1517" i="9" s="1"/>
  <c r="L1517" i="9" s="1"/>
  <c r="H1520" i="9"/>
  <c r="J1520" i="9" s="1"/>
  <c r="L1520" i="9" s="1"/>
  <c r="H1523" i="9"/>
  <c r="J1523" i="9" s="1"/>
  <c r="L1523" i="9" s="1"/>
  <c r="H1527" i="9"/>
  <c r="J1527" i="9" s="1"/>
  <c r="L1527" i="9" s="1"/>
  <c r="H1529" i="9"/>
  <c r="J1529" i="9" s="1"/>
  <c r="L1529" i="9" s="1"/>
  <c r="I1535" i="9"/>
  <c r="J1535" i="9" s="1"/>
  <c r="L1535" i="9" s="1"/>
  <c r="H1537" i="9"/>
  <c r="J1537" i="9" s="1"/>
  <c r="L1537" i="9" s="1"/>
  <c r="H1540" i="9"/>
  <c r="J1540" i="9" s="1"/>
  <c r="L1540" i="9" s="1"/>
  <c r="H1543" i="9"/>
  <c r="J1543" i="9" s="1"/>
  <c r="L1543" i="9" s="1"/>
  <c r="H1546" i="9"/>
  <c r="J1546" i="9" s="1"/>
  <c r="L1546" i="9" s="1"/>
  <c r="H1549" i="9"/>
  <c r="J1549" i="9" s="1"/>
  <c r="L1549" i="9" s="1"/>
  <c r="H1552" i="9"/>
  <c r="J1552" i="9" s="1"/>
  <c r="L1552" i="9" s="1"/>
  <c r="H1555" i="9"/>
  <c r="J1555" i="9" s="1"/>
  <c r="L1555" i="9" s="1"/>
  <c r="H1560" i="9"/>
  <c r="J1560" i="9" s="1"/>
  <c r="L1560" i="9" s="1"/>
  <c r="H1567" i="9"/>
  <c r="J1567" i="9" s="1"/>
  <c r="L1567" i="9" s="1"/>
  <c r="H1570" i="9"/>
  <c r="J1570" i="9" s="1"/>
  <c r="L1570" i="9" s="1"/>
  <c r="H1582" i="9"/>
  <c r="J1582" i="9" s="1"/>
  <c r="L1582" i="9" s="1"/>
  <c r="H1585" i="9"/>
  <c r="J1585" i="9" s="1"/>
  <c r="L1585" i="9" s="1"/>
  <c r="H1588" i="9"/>
  <c r="J1588" i="9" s="1"/>
  <c r="L1588" i="9" s="1"/>
  <c r="H1594" i="9"/>
  <c r="J1594" i="9" s="1"/>
  <c r="L1594" i="9" s="1"/>
  <c r="H1597" i="9"/>
  <c r="J1597" i="9" s="1"/>
  <c r="L1597" i="9" s="1"/>
  <c r="I1600" i="9"/>
  <c r="J1600" i="9" s="1"/>
  <c r="L1600" i="9" s="1"/>
  <c r="H1604" i="9"/>
  <c r="J1604" i="9" s="1"/>
  <c r="L1604" i="9" s="1"/>
  <c r="H1607" i="9"/>
  <c r="J1607" i="9" s="1"/>
  <c r="L1607" i="9" s="1"/>
  <c r="H1610" i="9"/>
  <c r="J1610" i="9" s="1"/>
  <c r="L1610" i="9" s="1"/>
  <c r="H1613" i="9"/>
  <c r="J1613" i="9" s="1"/>
  <c r="L1613" i="9" s="1"/>
  <c r="I1618" i="9"/>
  <c r="J1618" i="9" s="1"/>
  <c r="L1618" i="9" s="1"/>
  <c r="H1629" i="9"/>
  <c r="J1629" i="9" s="1"/>
  <c r="L1629" i="9" s="1"/>
  <c r="H1632" i="9"/>
  <c r="J1632" i="9" s="1"/>
  <c r="L1632" i="9" s="1"/>
  <c r="H1634" i="9"/>
  <c r="J1634" i="9" s="1"/>
  <c r="L1634" i="9" s="1"/>
  <c r="H1638" i="9"/>
  <c r="J1638" i="9" s="1"/>
  <c r="L1638" i="9" s="1"/>
  <c r="H1641" i="9"/>
  <c r="J1641" i="9" s="1"/>
  <c r="L1641" i="9" s="1"/>
  <c r="H1644" i="9"/>
  <c r="J1644" i="9" s="1"/>
  <c r="L1644" i="9" s="1"/>
  <c r="I1649" i="9"/>
  <c r="J1649" i="9" s="1"/>
  <c r="L1649" i="9" s="1"/>
  <c r="I1654" i="9"/>
  <c r="J1654" i="9" s="1"/>
  <c r="L1654" i="9" s="1"/>
  <c r="I1658" i="9"/>
  <c r="J1658" i="9" s="1"/>
  <c r="L1658" i="9" s="1"/>
  <c r="H1662" i="9"/>
  <c r="J1662" i="9" s="1"/>
  <c r="L1662" i="9" s="1"/>
  <c r="H1665" i="9"/>
  <c r="J1665" i="9" s="1"/>
  <c r="L1665" i="9" s="1"/>
  <c r="H1668" i="9"/>
  <c r="J1668" i="9" s="1"/>
  <c r="L1668" i="9" s="1"/>
  <c r="I1670" i="9"/>
  <c r="J1670" i="9" s="1"/>
  <c r="L1670" i="9" s="1"/>
  <c r="I1673" i="9"/>
  <c r="J1673" i="9" s="1"/>
  <c r="L1673" i="9" s="1"/>
  <c r="I1676" i="9"/>
  <c r="J1676" i="9" s="1"/>
  <c r="L1676" i="9" s="1"/>
  <c r="I1679" i="9"/>
  <c r="J1679" i="9" s="1"/>
  <c r="L1679" i="9" s="1"/>
  <c r="I1682" i="9"/>
  <c r="J1682" i="9" s="1"/>
  <c r="L1682" i="9" s="1"/>
  <c r="I1685" i="9"/>
  <c r="J1685" i="9" s="1"/>
  <c r="L1685" i="9" s="1"/>
  <c r="I1688" i="9"/>
  <c r="J1688" i="9" s="1"/>
  <c r="L1688" i="9" s="1"/>
  <c r="I1691" i="9"/>
  <c r="J1691" i="9" s="1"/>
  <c r="L1691" i="9" s="1"/>
  <c r="I1694" i="9"/>
  <c r="J1694" i="9" s="1"/>
  <c r="L1694" i="9" s="1"/>
  <c r="H1698" i="9"/>
  <c r="J1698" i="9" s="1"/>
  <c r="L1698" i="9" s="1"/>
  <c r="H1702" i="9"/>
  <c r="J1702" i="9" s="1"/>
  <c r="L1702" i="9" s="1"/>
  <c r="H1705" i="9"/>
  <c r="J1705" i="9" s="1"/>
  <c r="L1705" i="9" s="1"/>
  <c r="H1708" i="9"/>
  <c r="J1708" i="9" s="1"/>
  <c r="L1708" i="9" s="1"/>
  <c r="I1710" i="9"/>
  <c r="J1710" i="9" s="1"/>
  <c r="L1710" i="9" s="1"/>
  <c r="H1713" i="9"/>
  <c r="J1713" i="9" s="1"/>
  <c r="L1713" i="9" s="1"/>
  <c r="H1717" i="9"/>
  <c r="J1717" i="9" s="1"/>
  <c r="L1717" i="9" s="1"/>
  <c r="H1723" i="9"/>
  <c r="J1723" i="9" s="1"/>
  <c r="L1723" i="9" s="1"/>
  <c r="H1726" i="9"/>
  <c r="J1726" i="9" s="1"/>
  <c r="L1726" i="9" s="1"/>
  <c r="I1728" i="9"/>
  <c r="J1728" i="9" s="1"/>
  <c r="L1728" i="9" s="1"/>
  <c r="H1732" i="9"/>
  <c r="J1732" i="9" s="1"/>
  <c r="L1732" i="9" s="1"/>
  <c r="H1735" i="9"/>
  <c r="J1735" i="9" s="1"/>
  <c r="L1735" i="9" s="1"/>
  <c r="H1738" i="9"/>
  <c r="J1738" i="9" s="1"/>
  <c r="L1738" i="9" s="1"/>
  <c r="I1740" i="9"/>
  <c r="J1740" i="9" s="1"/>
  <c r="L1740" i="9" s="1"/>
  <c r="I1743" i="9"/>
  <c r="J1743" i="9" s="1"/>
  <c r="L1743" i="9" s="1"/>
  <c r="H1753" i="9"/>
  <c r="J1753" i="9" s="1"/>
  <c r="L1753" i="9" s="1"/>
  <c r="I1756" i="9"/>
  <c r="J1756" i="9" s="1"/>
  <c r="L1756" i="9" s="1"/>
  <c r="I1759" i="9"/>
  <c r="J1759" i="9" s="1"/>
  <c r="L1759" i="9" s="1"/>
  <c r="I1762" i="9"/>
  <c r="J1762" i="9" s="1"/>
  <c r="L1762" i="9" s="1"/>
  <c r="I1777" i="9"/>
  <c r="J1777" i="9" s="1"/>
  <c r="L1777" i="9" s="1"/>
  <c r="I1780" i="9"/>
  <c r="J1780" i="9" s="1"/>
  <c r="L1780" i="9" s="1"/>
  <c r="I1784" i="9"/>
  <c r="J1784" i="9" s="1"/>
  <c r="L1784" i="9" s="1"/>
  <c r="I1787" i="9"/>
  <c r="J1787" i="9" s="1"/>
  <c r="L1787" i="9" s="1"/>
  <c r="H1791" i="9"/>
  <c r="J1791" i="9" s="1"/>
  <c r="L1791" i="9" s="1"/>
  <c r="H1794" i="9"/>
  <c r="J1794" i="9" s="1"/>
  <c r="L1794" i="9" s="1"/>
  <c r="P1812" i="9"/>
  <c r="AB1812" i="9" s="1"/>
  <c r="I1812" i="9"/>
  <c r="J1812" i="9" s="1"/>
  <c r="L1812" i="9" s="1"/>
  <c r="J1820" i="9"/>
  <c r="L1820" i="9" s="1"/>
  <c r="J1830" i="9"/>
  <c r="L1830" i="9" s="1"/>
  <c r="P1834" i="9"/>
  <c r="AB1834" i="9" s="1"/>
  <c r="J1868" i="9"/>
  <c r="L1868" i="9" s="1"/>
  <c r="P1882" i="9"/>
  <c r="AB1882" i="9" s="1"/>
  <c r="H1882" i="9"/>
  <c r="J1882" i="9" s="1"/>
  <c r="L1882" i="9" s="1"/>
  <c r="P1885" i="9"/>
  <c r="AB1885" i="9" s="1"/>
  <c r="H1885" i="9"/>
  <c r="J1885" i="9" s="1"/>
  <c r="L1885" i="9" s="1"/>
  <c r="P1893" i="9"/>
  <c r="AB1893" i="9" s="1"/>
  <c r="P1899" i="9"/>
  <c r="AB1899" i="9" s="1"/>
  <c r="I1899" i="9"/>
  <c r="J1899" i="9" s="1"/>
  <c r="L1899" i="9" s="1"/>
  <c r="P1902" i="9"/>
  <c r="AB1902" i="9" s="1"/>
  <c r="I1902" i="9"/>
  <c r="J1902" i="9" s="1"/>
  <c r="L1902" i="9" s="1"/>
  <c r="P1905" i="9"/>
  <c r="AB1905" i="9" s="1"/>
  <c r="I1905" i="9"/>
  <c r="J1905" i="9" s="1"/>
  <c r="L1905" i="9" s="1"/>
  <c r="P1909" i="9"/>
  <c r="AB1909" i="9" s="1"/>
  <c r="H1909" i="9"/>
  <c r="J1909" i="9" s="1"/>
  <c r="L1909" i="9" s="1"/>
  <c r="P1912" i="9"/>
  <c r="AB1912" i="9" s="1"/>
  <c r="H1912" i="9"/>
  <c r="J1912" i="9" s="1"/>
  <c r="L1912" i="9" s="1"/>
  <c r="P1915" i="9"/>
  <c r="AB1915" i="9" s="1"/>
  <c r="H1915" i="9"/>
  <c r="J1915" i="9" s="1"/>
  <c r="L1915" i="9" s="1"/>
  <c r="P1918" i="9"/>
  <c r="AB1918" i="9" s="1"/>
  <c r="H1918" i="9"/>
  <c r="J1918" i="9" s="1"/>
  <c r="L1918" i="9" s="1"/>
  <c r="P1921" i="9"/>
  <c r="AB1921" i="9" s="1"/>
  <c r="H1921" i="9"/>
  <c r="J1921" i="9" s="1"/>
  <c r="L1921" i="9" s="1"/>
  <c r="P1924" i="9"/>
  <c r="AB1924" i="9" s="1"/>
  <c r="H1924" i="9"/>
  <c r="J1924" i="9" s="1"/>
  <c r="L1924" i="9" s="1"/>
  <c r="V1943" i="9"/>
  <c r="L1945" i="9"/>
  <c r="V1946" i="9"/>
  <c r="V1949" i="9"/>
  <c r="L1951" i="9"/>
  <c r="V1952" i="9"/>
  <c r="P1969" i="9"/>
  <c r="AB1969" i="9" s="1"/>
  <c r="P1972" i="9"/>
  <c r="AB1972" i="9" s="1"/>
  <c r="P1985" i="9"/>
  <c r="AB1985" i="9" s="1"/>
  <c r="H1985" i="9"/>
  <c r="J1985" i="9" s="1"/>
  <c r="L1985" i="9" s="1"/>
  <c r="P1988" i="9"/>
  <c r="AB1988" i="9" s="1"/>
  <c r="H1988" i="9"/>
  <c r="J1988" i="9" s="1"/>
  <c r="L1988" i="9" s="1"/>
  <c r="P1991" i="9"/>
  <c r="AB1991" i="9" s="1"/>
  <c r="H1991" i="9"/>
  <c r="J1991" i="9" s="1"/>
  <c r="L1991" i="9" s="1"/>
  <c r="P2003" i="9"/>
  <c r="AB2003" i="9" s="1"/>
  <c r="H2003" i="9"/>
  <c r="J2003" i="9" s="1"/>
  <c r="L2003" i="9" s="1"/>
  <c r="P2006" i="9"/>
  <c r="AB2006" i="9" s="1"/>
  <c r="H2006" i="9"/>
  <c r="J2006" i="9" s="1"/>
  <c r="L2006" i="9" s="1"/>
  <c r="P2009" i="9"/>
  <c r="AB2009" i="9" s="1"/>
  <c r="H2009" i="9"/>
  <c r="J2009" i="9" s="1"/>
  <c r="L2009" i="9" s="1"/>
  <c r="P2012" i="9"/>
  <c r="AB2012" i="9" s="1"/>
  <c r="H2012" i="9"/>
  <c r="J2012" i="9" s="1"/>
  <c r="L2012" i="9" s="1"/>
  <c r="J2033" i="9"/>
  <c r="L2033" i="9" s="1"/>
  <c r="P2043" i="9"/>
  <c r="AB2043" i="9" s="1"/>
  <c r="J2049" i="9"/>
  <c r="L2049" i="9" s="1"/>
  <c r="T2061" i="9"/>
  <c r="V2061" i="9" s="1"/>
  <c r="V2065" i="9"/>
  <c r="J2072" i="9"/>
  <c r="L2072" i="9" s="1"/>
  <c r="P2077" i="9"/>
  <c r="AB2077" i="9" s="1"/>
  <c r="H2077" i="9"/>
  <c r="J2077" i="9" s="1"/>
  <c r="L2077" i="9" s="1"/>
  <c r="J2082" i="9"/>
  <c r="L2082" i="9" s="1"/>
  <c r="J2087" i="9"/>
  <c r="L2087" i="9" s="1"/>
  <c r="V2093" i="9"/>
  <c r="P2098" i="9"/>
  <c r="AB2098" i="9" s="1"/>
  <c r="H2098" i="9"/>
  <c r="J2098" i="9" s="1"/>
  <c r="L2098" i="9" s="1"/>
  <c r="T2100" i="9"/>
  <c r="V2100" i="9" s="1"/>
  <c r="J2109" i="9"/>
  <c r="L2109" i="9" s="1"/>
  <c r="J2121" i="9"/>
  <c r="L2121" i="9" s="1"/>
  <c r="T2125" i="9"/>
  <c r="V2125" i="9" s="1"/>
  <c r="V2129" i="9"/>
  <c r="J2134" i="9"/>
  <c r="L2134" i="9" s="1"/>
  <c r="P2144" i="9"/>
  <c r="AB2144" i="9" s="1"/>
  <c r="H2144" i="9"/>
  <c r="J2144" i="9" s="1"/>
  <c r="L2144" i="9" s="1"/>
  <c r="T2146" i="9"/>
  <c r="V2146" i="9" s="1"/>
  <c r="J2155" i="9"/>
  <c r="L2155" i="9" s="1"/>
  <c r="J2163" i="9"/>
  <c r="L2163" i="9" s="1"/>
  <c r="P2168" i="9"/>
  <c r="AB2168" i="9" s="1"/>
  <c r="H2168" i="9"/>
  <c r="J2168" i="9" s="1"/>
  <c r="L2168" i="9" s="1"/>
  <c r="T2170" i="9"/>
  <c r="V2170" i="9" s="1"/>
  <c r="V2174" i="9"/>
  <c r="P2192" i="9"/>
  <c r="AB2192" i="9" s="1"/>
  <c r="H2192" i="9"/>
  <c r="J2192" i="9" s="1"/>
  <c r="L2192" i="9" s="1"/>
  <c r="T2194" i="9"/>
  <c r="V2194" i="9" s="1"/>
  <c r="P2197" i="9"/>
  <c r="AB2197" i="9" s="1"/>
  <c r="J2203" i="9"/>
  <c r="L2203" i="9" s="1"/>
  <c r="J2225" i="9"/>
  <c r="L2225" i="9" s="1"/>
  <c r="J2230" i="9"/>
  <c r="L2230" i="9" s="1"/>
  <c r="P2231" i="9"/>
  <c r="AB2231" i="9" s="1"/>
  <c r="H2231" i="9"/>
  <c r="J2231" i="9" s="1"/>
  <c r="L2231" i="9" s="1"/>
  <c r="P2241" i="9"/>
  <c r="AB2241" i="9" s="1"/>
  <c r="H2241" i="9"/>
  <c r="J2241" i="9" s="1"/>
  <c r="L2241" i="9" s="1"/>
  <c r="J2258" i="9"/>
  <c r="L2258" i="9" s="1"/>
  <c r="P2400" i="9"/>
  <c r="AB2400" i="9" s="1"/>
  <c r="H2400" i="9"/>
  <c r="J2400" i="9" s="1"/>
  <c r="L2400" i="9" s="1"/>
  <c r="H1353" i="9"/>
  <c r="J1353" i="9" s="1"/>
  <c r="L1353" i="9" s="1"/>
  <c r="H1656" i="9"/>
  <c r="J1656" i="9" s="1"/>
  <c r="L1656" i="9" s="1"/>
  <c r="H1748" i="9"/>
  <c r="J1748" i="9" s="1"/>
  <c r="L1748" i="9" s="1"/>
  <c r="H1764" i="9"/>
  <c r="J1764" i="9" s="1"/>
  <c r="L1764" i="9" s="1"/>
  <c r="H1782" i="9"/>
  <c r="J1782" i="9" s="1"/>
  <c r="L1782" i="9" s="1"/>
  <c r="H1806" i="9"/>
  <c r="J1806" i="9" s="1"/>
  <c r="L1806" i="9" s="1"/>
  <c r="I1809" i="9"/>
  <c r="J1809" i="9" s="1"/>
  <c r="L1809" i="9" s="1"/>
  <c r="P1818" i="9"/>
  <c r="AB1818" i="9" s="1"/>
  <c r="T1826" i="9"/>
  <c r="V1826" i="9" s="1"/>
  <c r="P1828" i="9"/>
  <c r="AB1828" i="9" s="1"/>
  <c r="J1834" i="9"/>
  <c r="L1834" i="9" s="1"/>
  <c r="P1835" i="9"/>
  <c r="AB1835" i="9" s="1"/>
  <c r="P1836" i="9"/>
  <c r="AB1836" i="9" s="1"/>
  <c r="I1843" i="9"/>
  <c r="J1843" i="9" s="1"/>
  <c r="L1843" i="9" s="1"/>
  <c r="T1848" i="9"/>
  <c r="V1848" i="9" s="1"/>
  <c r="P1850" i="9"/>
  <c r="AB1850" i="9" s="1"/>
  <c r="H1854" i="9"/>
  <c r="J1854" i="9" s="1"/>
  <c r="L1854" i="9" s="1"/>
  <c r="P1866" i="9"/>
  <c r="AB1866" i="9" s="1"/>
  <c r="T1873" i="9"/>
  <c r="V1873" i="9" s="1"/>
  <c r="P1875" i="9"/>
  <c r="AB1875" i="9" s="1"/>
  <c r="J1893" i="9"/>
  <c r="L1893" i="9" s="1"/>
  <c r="T1894" i="9"/>
  <c r="V1894" i="9" s="1"/>
  <c r="V1941" i="9"/>
  <c r="V1944" i="9"/>
  <c r="V1947" i="9"/>
  <c r="V1950" i="9"/>
  <c r="V1953" i="9"/>
  <c r="P1956" i="9"/>
  <c r="AB1956" i="9" s="1"/>
  <c r="P1958" i="9"/>
  <c r="AB1958" i="9" s="1"/>
  <c r="H1958" i="9"/>
  <c r="J1958" i="9" s="1"/>
  <c r="L1958" i="9" s="1"/>
  <c r="P1959" i="9"/>
  <c r="AB1959" i="9" s="1"/>
  <c r="T1967" i="9"/>
  <c r="V1967" i="9" s="1"/>
  <c r="J1969" i="9"/>
  <c r="L1969" i="9" s="1"/>
  <c r="T1970" i="9"/>
  <c r="V1970" i="9" s="1"/>
  <c r="J1972" i="9"/>
  <c r="L1972" i="9" s="1"/>
  <c r="P1976" i="9"/>
  <c r="AB1976" i="9" s="1"/>
  <c r="P1979" i="9"/>
  <c r="AB1979" i="9" s="1"/>
  <c r="J1993" i="9"/>
  <c r="L1993" i="9" s="1"/>
  <c r="T2018" i="9"/>
  <c r="V2018" i="9" s="1"/>
  <c r="P2023" i="9"/>
  <c r="AB2023" i="9" s="1"/>
  <c r="H2023" i="9"/>
  <c r="J2023" i="9" s="1"/>
  <c r="L2023" i="9" s="1"/>
  <c r="T2025" i="9"/>
  <c r="V2025" i="9" s="1"/>
  <c r="V2029" i="9"/>
  <c r="P2046" i="9"/>
  <c r="AB2046" i="9" s="1"/>
  <c r="P2062" i="9"/>
  <c r="AB2062" i="9" s="1"/>
  <c r="H2062" i="9"/>
  <c r="J2062" i="9" s="1"/>
  <c r="L2062" i="9" s="1"/>
  <c r="T2064" i="9"/>
  <c r="V2064" i="9" s="1"/>
  <c r="J2075" i="9"/>
  <c r="L2075" i="9" s="1"/>
  <c r="J2096" i="9"/>
  <c r="L2096" i="9" s="1"/>
  <c r="P2101" i="9"/>
  <c r="AB2101" i="9" s="1"/>
  <c r="H2101" i="9"/>
  <c r="J2101" i="9" s="1"/>
  <c r="L2101" i="9" s="1"/>
  <c r="V2117" i="9"/>
  <c r="P2126" i="9"/>
  <c r="AB2126" i="9" s="1"/>
  <c r="H2126" i="9"/>
  <c r="J2126" i="9" s="1"/>
  <c r="L2126" i="9" s="1"/>
  <c r="T2128" i="9"/>
  <c r="V2128" i="9" s="1"/>
  <c r="J2142" i="9"/>
  <c r="L2142" i="9" s="1"/>
  <c r="P2147" i="9"/>
  <c r="AB2147" i="9" s="1"/>
  <c r="H2147" i="9"/>
  <c r="J2147" i="9" s="1"/>
  <c r="L2147" i="9" s="1"/>
  <c r="T2149" i="9"/>
  <c r="V2149" i="9" s="1"/>
  <c r="P2152" i="9"/>
  <c r="AB2152" i="9" s="1"/>
  <c r="J2166" i="9"/>
  <c r="L2166" i="9" s="1"/>
  <c r="P2171" i="9"/>
  <c r="AB2171" i="9" s="1"/>
  <c r="H2171" i="9"/>
  <c r="J2171" i="9" s="1"/>
  <c r="L2171" i="9" s="1"/>
  <c r="T2173" i="9"/>
  <c r="V2173" i="9" s="1"/>
  <c r="V2177" i="9"/>
  <c r="P2195" i="9"/>
  <c r="AB2195" i="9" s="1"/>
  <c r="H2195" i="9"/>
  <c r="J2195" i="9" s="1"/>
  <c r="L2195" i="9" s="1"/>
  <c r="P2200" i="9"/>
  <c r="AB2200" i="9" s="1"/>
  <c r="J2223" i="9"/>
  <c r="L2223" i="9" s="1"/>
  <c r="V2286" i="9"/>
  <c r="V2304" i="9"/>
  <c r="T1806" i="9"/>
  <c r="V1806" i="9" s="1"/>
  <c r="P1810" i="9"/>
  <c r="AB1810" i="9" s="1"/>
  <c r="V1833" i="9"/>
  <c r="T1835" i="9"/>
  <c r="V1835" i="9" s="1"/>
  <c r="P1844" i="9"/>
  <c r="AB1844" i="9" s="1"/>
  <c r="I1844" i="9"/>
  <c r="J1844" i="9" s="1"/>
  <c r="L1844" i="9" s="1"/>
  <c r="P1845" i="9"/>
  <c r="AB1845" i="9" s="1"/>
  <c r="L1848" i="9"/>
  <c r="J1871" i="9"/>
  <c r="L1871" i="9" s="1"/>
  <c r="L1873" i="9"/>
  <c r="T1882" i="9"/>
  <c r="V1882" i="9" s="1"/>
  <c r="J1884" i="9"/>
  <c r="L1884" i="9" s="1"/>
  <c r="T1885" i="9"/>
  <c r="V1885" i="9" s="1"/>
  <c r="J1887" i="9"/>
  <c r="L1887" i="9" s="1"/>
  <c r="V1892" i="9"/>
  <c r="V1895" i="9"/>
  <c r="H1897" i="9"/>
  <c r="J1897" i="9" s="1"/>
  <c r="L1897" i="9" s="1"/>
  <c r="H1900" i="9"/>
  <c r="J1900" i="9" s="1"/>
  <c r="L1900" i="9" s="1"/>
  <c r="H1903" i="9"/>
  <c r="J1903" i="9" s="1"/>
  <c r="L1903" i="9" s="1"/>
  <c r="H1906" i="9"/>
  <c r="J1906" i="9" s="1"/>
  <c r="L1906" i="9" s="1"/>
  <c r="J1908" i="9"/>
  <c r="L1908" i="9" s="1"/>
  <c r="T1909" i="9"/>
  <c r="V1909" i="9" s="1"/>
  <c r="J1911" i="9"/>
  <c r="L1911" i="9" s="1"/>
  <c r="T1912" i="9"/>
  <c r="V1912" i="9" s="1"/>
  <c r="J1914" i="9"/>
  <c r="L1914" i="9" s="1"/>
  <c r="T1915" i="9"/>
  <c r="V1915" i="9" s="1"/>
  <c r="J1917" i="9"/>
  <c r="L1917" i="9" s="1"/>
  <c r="T1918" i="9"/>
  <c r="V1918" i="9" s="1"/>
  <c r="J1920" i="9"/>
  <c r="L1920" i="9" s="1"/>
  <c r="T1921" i="9"/>
  <c r="V1921" i="9" s="1"/>
  <c r="J1923" i="9"/>
  <c r="L1923" i="9" s="1"/>
  <c r="T1924" i="9"/>
  <c r="V1924" i="9" s="1"/>
  <c r="J1926" i="9"/>
  <c r="L1926" i="9" s="1"/>
  <c r="P1930" i="9"/>
  <c r="AB1930" i="9" s="1"/>
  <c r="P1933" i="9"/>
  <c r="AB1933" i="9" s="1"/>
  <c r="P1936" i="9"/>
  <c r="AB1936" i="9" s="1"/>
  <c r="P1939" i="9"/>
  <c r="AB1939" i="9" s="1"/>
  <c r="J1944" i="9"/>
  <c r="L1944" i="9" s="1"/>
  <c r="J1947" i="9"/>
  <c r="L1947" i="9" s="1"/>
  <c r="J1950" i="9"/>
  <c r="L1950" i="9" s="1"/>
  <c r="J1953" i="9"/>
  <c r="L1953" i="9" s="1"/>
  <c r="V1968" i="9"/>
  <c r="V1971" i="9"/>
  <c r="P1975" i="9"/>
  <c r="AB1975" i="9" s="1"/>
  <c r="I1975" i="9"/>
  <c r="J1975" i="9" s="1"/>
  <c r="L1975" i="9" s="1"/>
  <c r="P1978" i="9"/>
  <c r="AB1978" i="9" s="1"/>
  <c r="I1978" i="9"/>
  <c r="J1978" i="9" s="1"/>
  <c r="L1978" i="9" s="1"/>
  <c r="T1985" i="9"/>
  <c r="V1985" i="9" s="1"/>
  <c r="J1987" i="9"/>
  <c r="L1987" i="9" s="1"/>
  <c r="T1988" i="9"/>
  <c r="V1988" i="9" s="1"/>
  <c r="J1990" i="9"/>
  <c r="L1990" i="9" s="1"/>
  <c r="T1991" i="9"/>
  <c r="V1991" i="9" s="1"/>
  <c r="T2003" i="9"/>
  <c r="V2003" i="9" s="1"/>
  <c r="J2005" i="9"/>
  <c r="L2005" i="9" s="1"/>
  <c r="T2006" i="9"/>
  <c r="V2006" i="9" s="1"/>
  <c r="J2008" i="9"/>
  <c r="L2008" i="9" s="1"/>
  <c r="T2009" i="9"/>
  <c r="V2009" i="9" s="1"/>
  <c r="J2011" i="9"/>
  <c r="L2011" i="9" s="1"/>
  <c r="T2012" i="9"/>
  <c r="V2012" i="9" s="1"/>
  <c r="V2013" i="9"/>
  <c r="P2019" i="9"/>
  <c r="AB2019" i="9" s="1"/>
  <c r="H2019" i="9"/>
  <c r="J2019" i="9" s="1"/>
  <c r="L2019" i="9" s="1"/>
  <c r="T2021" i="9"/>
  <c r="V2021" i="9" s="1"/>
  <c r="P2026" i="9"/>
  <c r="AB2026" i="9" s="1"/>
  <c r="H2026" i="9"/>
  <c r="J2026" i="9" s="1"/>
  <c r="L2026" i="9" s="1"/>
  <c r="T2028" i="9"/>
  <c r="V2028" i="9" s="1"/>
  <c r="V2032" i="9"/>
  <c r="J2037" i="9"/>
  <c r="L2037" i="9" s="1"/>
  <c r="P2049" i="9"/>
  <c r="AB2049" i="9" s="1"/>
  <c r="J2055" i="9"/>
  <c r="L2055" i="9" s="1"/>
  <c r="J2060" i="9"/>
  <c r="L2060" i="9" s="1"/>
  <c r="P2065" i="9"/>
  <c r="AB2065" i="9" s="1"/>
  <c r="H2065" i="9"/>
  <c r="J2065" i="9" s="1"/>
  <c r="L2065" i="9" s="1"/>
  <c r="V2071" i="9"/>
  <c r="P2082" i="9"/>
  <c r="AB2082" i="9" s="1"/>
  <c r="V2086" i="9"/>
  <c r="J2091" i="9"/>
  <c r="L2091" i="9" s="1"/>
  <c r="J2099" i="9"/>
  <c r="L2099" i="9" s="1"/>
  <c r="T2106" i="9"/>
  <c r="V2106" i="9" s="1"/>
  <c r="P2109" i="9"/>
  <c r="AB2109" i="9" s="1"/>
  <c r="T2116" i="9"/>
  <c r="V2116" i="9" s="1"/>
  <c r="V2120" i="9"/>
  <c r="J2124" i="9"/>
  <c r="L2124" i="9" s="1"/>
  <c r="P2129" i="9"/>
  <c r="AB2129" i="9" s="1"/>
  <c r="H2129" i="9"/>
  <c r="J2129" i="9" s="1"/>
  <c r="L2129" i="9" s="1"/>
  <c r="T2131" i="9"/>
  <c r="V2131" i="9" s="1"/>
  <c r="P2134" i="9"/>
  <c r="AB2134" i="9" s="1"/>
  <c r="J2140" i="9"/>
  <c r="L2140" i="9" s="1"/>
  <c r="J2145" i="9"/>
  <c r="L2145" i="9" s="1"/>
  <c r="P2155" i="9"/>
  <c r="AB2155" i="9" s="1"/>
  <c r="V2162" i="9"/>
  <c r="J2169" i="9"/>
  <c r="L2169" i="9" s="1"/>
  <c r="P2174" i="9"/>
  <c r="AB2174" i="9" s="1"/>
  <c r="H2174" i="9"/>
  <c r="J2174" i="9" s="1"/>
  <c r="L2174" i="9" s="1"/>
  <c r="T2176" i="9"/>
  <c r="V2176" i="9" s="1"/>
  <c r="J2185" i="9"/>
  <c r="L2185" i="9" s="1"/>
  <c r="J2193" i="9"/>
  <c r="L2193" i="9" s="1"/>
  <c r="P2203" i="9"/>
  <c r="AB2203" i="9" s="1"/>
  <c r="V2207" i="9"/>
  <c r="J2212" i="9"/>
  <c r="L2212" i="9" s="1"/>
  <c r="J2218" i="9"/>
  <c r="L2218" i="9" s="1"/>
  <c r="V2224" i="9"/>
  <c r="H2232" i="9"/>
  <c r="J2232" i="9" s="1"/>
  <c r="L2232" i="9" s="1"/>
  <c r="P2232" i="9"/>
  <c r="AB2232" i="9" s="1"/>
  <c r="H2242" i="9"/>
  <c r="J2242" i="9" s="1"/>
  <c r="L2242" i="9" s="1"/>
  <c r="P2242" i="9"/>
  <c r="AB2242" i="9" s="1"/>
  <c r="P2274" i="9"/>
  <c r="AB2274" i="9" s="1"/>
  <c r="H2274" i="9"/>
  <c r="J2274" i="9" s="1"/>
  <c r="L2274" i="9" s="1"/>
  <c r="H2323" i="9"/>
  <c r="J2323" i="9" s="1"/>
  <c r="L2323" i="9" s="1"/>
  <c r="P2323" i="9"/>
  <c r="AB2323" i="9" s="1"/>
  <c r="P2391" i="9"/>
  <c r="AB2391" i="9" s="1"/>
  <c r="H2391" i="9"/>
  <c r="J2391" i="9" s="1"/>
  <c r="L2391" i="9" s="1"/>
  <c r="P2463" i="9"/>
  <c r="AB2463" i="9" s="1"/>
  <c r="H2463" i="9"/>
  <c r="J2463" i="9" s="1"/>
  <c r="L2463" i="9" s="1"/>
  <c r="P2514" i="9"/>
  <c r="AB2514" i="9" s="1"/>
  <c r="H2514" i="9"/>
  <c r="J2514" i="9" s="1"/>
  <c r="L2514" i="9" s="1"/>
  <c r="P2213" i="9"/>
  <c r="AB2213" i="9" s="1"/>
  <c r="H2221" i="9"/>
  <c r="J2221" i="9" s="1"/>
  <c r="L2221" i="9" s="1"/>
  <c r="P2226" i="9"/>
  <c r="AB2226" i="9" s="1"/>
  <c r="T2236" i="9"/>
  <c r="V2236" i="9" s="1"/>
  <c r="J2260" i="9"/>
  <c r="L2260" i="9" s="1"/>
  <c r="P2262" i="9"/>
  <c r="AB2262" i="9" s="1"/>
  <c r="H2262" i="9"/>
  <c r="J2262" i="9" s="1"/>
  <c r="L2262" i="9" s="1"/>
  <c r="P2263" i="9"/>
  <c r="AB2263" i="9" s="1"/>
  <c r="T2265" i="9"/>
  <c r="V2265" i="9" s="1"/>
  <c r="P2271" i="9"/>
  <c r="AB2271" i="9" s="1"/>
  <c r="P2273" i="9"/>
  <c r="AB2273" i="9" s="1"/>
  <c r="I2273" i="9"/>
  <c r="J2273" i="9" s="1"/>
  <c r="L2273" i="9" s="1"/>
  <c r="P2295" i="9"/>
  <c r="AB2295" i="9" s="1"/>
  <c r="J2300" i="9"/>
  <c r="L2300" i="9" s="1"/>
  <c r="P2307" i="9"/>
  <c r="AB2307" i="9" s="1"/>
  <c r="P2309" i="9"/>
  <c r="AB2309" i="9" s="1"/>
  <c r="I2309" i="9"/>
  <c r="J2309" i="9" s="1"/>
  <c r="L2309" i="9" s="1"/>
  <c r="J2311" i="9"/>
  <c r="L2311" i="9" s="1"/>
  <c r="P2319" i="9"/>
  <c r="AB2319" i="9" s="1"/>
  <c r="H2319" i="9"/>
  <c r="J2319" i="9" s="1"/>
  <c r="L2319" i="9" s="1"/>
  <c r="P2320" i="9"/>
  <c r="AB2320" i="9" s="1"/>
  <c r="P2330" i="9"/>
  <c r="AB2330" i="9" s="1"/>
  <c r="I2330" i="9"/>
  <c r="J2330" i="9" s="1"/>
  <c r="L2330" i="9" s="1"/>
  <c r="P2343" i="9"/>
  <c r="AB2343" i="9" s="1"/>
  <c r="H2343" i="9"/>
  <c r="J2343" i="9" s="1"/>
  <c r="L2343" i="9" s="1"/>
  <c r="J2345" i="9"/>
  <c r="L2345" i="9" s="1"/>
  <c r="P2347" i="9"/>
  <c r="AB2347" i="9" s="1"/>
  <c r="J2353" i="9"/>
  <c r="L2353" i="9" s="1"/>
  <c r="T2355" i="9"/>
  <c r="V2355" i="9" s="1"/>
  <c r="P2367" i="9"/>
  <c r="AB2367" i="9" s="1"/>
  <c r="H2367" i="9"/>
  <c r="J2367" i="9" s="1"/>
  <c r="L2367" i="9" s="1"/>
  <c r="V2368" i="9"/>
  <c r="T2387" i="9"/>
  <c r="V2387" i="9" s="1"/>
  <c r="T2396" i="9"/>
  <c r="V2396" i="9" s="1"/>
  <c r="J2405" i="9"/>
  <c r="L2405" i="9" s="1"/>
  <c r="P2414" i="9"/>
  <c r="AB2414" i="9" s="1"/>
  <c r="J2420" i="9"/>
  <c r="L2420" i="9" s="1"/>
  <c r="J2426" i="9"/>
  <c r="L2426" i="9" s="1"/>
  <c r="J2428" i="9"/>
  <c r="L2428" i="9" s="1"/>
  <c r="J2435" i="9"/>
  <c r="L2435" i="9" s="1"/>
  <c r="J2438" i="9"/>
  <c r="L2438" i="9" s="1"/>
  <c r="J2440" i="9"/>
  <c r="L2440" i="9" s="1"/>
  <c r="V2445" i="9"/>
  <c r="J2446" i="9"/>
  <c r="L2446" i="9" s="1"/>
  <c r="J2467" i="9"/>
  <c r="L2467" i="9" s="1"/>
  <c r="T2474" i="9"/>
  <c r="V2474" i="9" s="1"/>
  <c r="T2498" i="9"/>
  <c r="V2498" i="9" s="1"/>
  <c r="P2504" i="9"/>
  <c r="AB2504" i="9" s="1"/>
  <c r="T2507" i="9"/>
  <c r="V2507" i="9" s="1"/>
  <c r="P2511" i="9"/>
  <c r="AB2511" i="9" s="1"/>
  <c r="H2511" i="9"/>
  <c r="J2511" i="9" s="1"/>
  <c r="L2511" i="9" s="1"/>
  <c r="J2513" i="9"/>
  <c r="L2513" i="9" s="1"/>
  <c r="V2517" i="9"/>
  <c r="J2518" i="9"/>
  <c r="L2518" i="9" s="1"/>
  <c r="P2522" i="9"/>
  <c r="AB2522" i="9" s="1"/>
  <c r="P2525" i="9"/>
  <c r="AB2525" i="9" s="1"/>
  <c r="P2528" i="9"/>
  <c r="AB2528" i="9" s="1"/>
  <c r="P2531" i="9"/>
  <c r="AB2531" i="9" s="1"/>
  <c r="J2534" i="9"/>
  <c r="L2534" i="9" s="1"/>
  <c r="J2570" i="9"/>
  <c r="L2570" i="9" s="1"/>
  <c r="J2572" i="9"/>
  <c r="L2572" i="9" s="1"/>
  <c r="P2576" i="9"/>
  <c r="AB2576" i="9" s="1"/>
  <c r="P2579" i="9"/>
  <c r="AB2579" i="9" s="1"/>
  <c r="P2582" i="9"/>
  <c r="AB2582" i="9" s="1"/>
  <c r="P2585" i="9"/>
  <c r="AB2585" i="9" s="1"/>
  <c r="P2588" i="9"/>
  <c r="AB2588" i="9" s="1"/>
  <c r="P2591" i="9"/>
  <c r="AB2591" i="9" s="1"/>
  <c r="T2597" i="9"/>
  <c r="V2597" i="9" s="1"/>
  <c r="P2601" i="9"/>
  <c r="AB2601" i="9" s="1"/>
  <c r="H2601" i="9"/>
  <c r="J2601" i="9" s="1"/>
  <c r="L2601" i="9" s="1"/>
  <c r="J2603" i="9"/>
  <c r="L2603" i="9" s="1"/>
  <c r="P2616" i="9"/>
  <c r="AB2616" i="9" s="1"/>
  <c r="H2616" i="9"/>
  <c r="J2616" i="9" s="1"/>
  <c r="L2616" i="9" s="1"/>
  <c r="V2635" i="9"/>
  <c r="V2646" i="9"/>
  <c r="H2657" i="9"/>
  <c r="J2657" i="9" s="1"/>
  <c r="L2657" i="9" s="1"/>
  <c r="P2657" i="9"/>
  <c r="AB2657" i="9" s="1"/>
  <c r="J2726" i="9"/>
  <c r="L2726" i="9" s="1"/>
  <c r="P2270" i="9"/>
  <c r="AB2270" i="9" s="1"/>
  <c r="I2270" i="9"/>
  <c r="P2288" i="9"/>
  <c r="AB2288" i="9" s="1"/>
  <c r="I2288" i="9"/>
  <c r="J2288" i="9" s="1"/>
  <c r="L2288" i="9" s="1"/>
  <c r="P2294" i="9"/>
  <c r="AB2294" i="9" s="1"/>
  <c r="I2294" i="9"/>
  <c r="J2294" i="9" s="1"/>
  <c r="L2294" i="9" s="1"/>
  <c r="P2306" i="9"/>
  <c r="AB2306" i="9" s="1"/>
  <c r="I2306" i="9"/>
  <c r="J2306" i="9" s="1"/>
  <c r="L2306" i="9" s="1"/>
  <c r="P2346" i="9"/>
  <c r="AB2346" i="9" s="1"/>
  <c r="H2346" i="9"/>
  <c r="J2346" i="9" s="1"/>
  <c r="L2346" i="9" s="1"/>
  <c r="P2379" i="9"/>
  <c r="AB2379" i="9" s="1"/>
  <c r="H2379" i="9"/>
  <c r="J2379" i="9" s="1"/>
  <c r="L2379" i="9" s="1"/>
  <c r="P2388" i="9"/>
  <c r="AB2388" i="9" s="1"/>
  <c r="H2388" i="9"/>
  <c r="J2388" i="9" s="1"/>
  <c r="L2388" i="9" s="1"/>
  <c r="P2397" i="9"/>
  <c r="AB2397" i="9" s="1"/>
  <c r="H2397" i="9"/>
  <c r="J2397" i="9" s="1"/>
  <c r="L2397" i="9" s="1"/>
  <c r="J2443" i="9"/>
  <c r="L2443" i="9" s="1"/>
  <c r="J2464" i="9"/>
  <c r="L2464" i="9" s="1"/>
  <c r="P2475" i="9"/>
  <c r="AB2475" i="9" s="1"/>
  <c r="H2475" i="9"/>
  <c r="J2475" i="9" s="1"/>
  <c r="L2475" i="9" s="1"/>
  <c r="P2499" i="9"/>
  <c r="AB2499" i="9" s="1"/>
  <c r="H2499" i="9"/>
  <c r="J2499" i="9" s="1"/>
  <c r="L2499" i="9" s="1"/>
  <c r="P2508" i="9"/>
  <c r="AB2508" i="9" s="1"/>
  <c r="H2508" i="9"/>
  <c r="J2508" i="9" s="1"/>
  <c r="L2508" i="9" s="1"/>
  <c r="J2515" i="9"/>
  <c r="L2515" i="9" s="1"/>
  <c r="J2536" i="9"/>
  <c r="L2536" i="9" s="1"/>
  <c r="P2598" i="9"/>
  <c r="AB2598" i="9" s="1"/>
  <c r="H2598" i="9"/>
  <c r="J2598" i="9" s="1"/>
  <c r="L2598" i="9" s="1"/>
  <c r="P2613" i="9"/>
  <c r="AB2613" i="9" s="1"/>
  <c r="H2613" i="9"/>
  <c r="J2613" i="9" s="1"/>
  <c r="L2613" i="9" s="1"/>
  <c r="H2664" i="9"/>
  <c r="J2664" i="9" s="1"/>
  <c r="L2664" i="9" s="1"/>
  <c r="P2664" i="9"/>
  <c r="AB2664" i="9" s="1"/>
  <c r="H2692" i="9"/>
  <c r="J2692" i="9" s="1"/>
  <c r="L2692" i="9" s="1"/>
  <c r="P2692" i="9"/>
  <c r="AB2692" i="9" s="1"/>
  <c r="P2732" i="9"/>
  <c r="AB2732" i="9" s="1"/>
  <c r="H2732" i="9"/>
  <c r="J2732" i="9" s="1"/>
  <c r="L2732" i="9" s="1"/>
  <c r="H2742" i="9"/>
  <c r="J2742" i="9" s="1"/>
  <c r="L2742" i="9" s="1"/>
  <c r="P2742" i="9"/>
  <c r="AB2742" i="9" s="1"/>
  <c r="J2792" i="9"/>
  <c r="L2792" i="9" s="1"/>
  <c r="H2907" i="9"/>
  <c r="J2907" i="9" s="1"/>
  <c r="L2907" i="9" s="1"/>
  <c r="P2907" i="9"/>
  <c r="AB2907" i="9" s="1"/>
  <c r="H2018" i="9"/>
  <c r="J2018" i="9" s="1"/>
  <c r="L2018" i="9" s="1"/>
  <c r="H2021" i="9"/>
  <c r="J2021" i="9" s="1"/>
  <c r="L2021" i="9" s="1"/>
  <c r="H2025" i="9"/>
  <c r="J2025" i="9" s="1"/>
  <c r="L2025" i="9" s="1"/>
  <c r="H2028" i="9"/>
  <c r="J2028" i="9" s="1"/>
  <c r="L2028" i="9" s="1"/>
  <c r="H2031" i="9"/>
  <c r="J2031" i="9" s="1"/>
  <c r="L2031" i="9" s="1"/>
  <c r="H2034" i="9"/>
  <c r="J2034" i="9" s="1"/>
  <c r="L2034" i="9" s="1"/>
  <c r="I2039" i="9"/>
  <c r="I2042" i="9"/>
  <c r="J2042" i="9" s="1"/>
  <c r="L2042" i="9" s="1"/>
  <c r="I2045" i="9"/>
  <c r="J2045" i="9" s="1"/>
  <c r="L2045" i="9" s="1"/>
  <c r="I2048" i="9"/>
  <c r="J2048" i="9" s="1"/>
  <c r="L2048" i="9" s="1"/>
  <c r="I2051" i="9"/>
  <c r="J2051" i="9" s="1"/>
  <c r="L2051" i="9" s="1"/>
  <c r="I2054" i="9"/>
  <c r="J2054" i="9" s="1"/>
  <c r="L2054" i="9" s="1"/>
  <c r="I2057" i="9"/>
  <c r="J2057" i="9" s="1"/>
  <c r="L2057" i="9" s="1"/>
  <c r="H2061" i="9"/>
  <c r="J2061" i="9" s="1"/>
  <c r="L2061" i="9" s="1"/>
  <c r="H2064" i="9"/>
  <c r="J2064" i="9" s="1"/>
  <c r="L2064" i="9" s="1"/>
  <c r="H2070" i="9"/>
  <c r="J2070" i="9" s="1"/>
  <c r="L2070" i="9" s="1"/>
  <c r="H2073" i="9"/>
  <c r="J2073" i="9" s="1"/>
  <c r="L2073" i="9" s="1"/>
  <c r="H2076" i="9"/>
  <c r="J2076" i="9" s="1"/>
  <c r="L2076" i="9" s="1"/>
  <c r="I2081" i="9"/>
  <c r="J2081" i="9" s="1"/>
  <c r="L2081" i="9" s="1"/>
  <c r="H2085" i="9"/>
  <c r="J2085" i="9" s="1"/>
  <c r="L2085" i="9" s="1"/>
  <c r="H2088" i="9"/>
  <c r="J2088" i="9" s="1"/>
  <c r="L2088" i="9" s="1"/>
  <c r="I2090" i="9"/>
  <c r="J2090" i="9" s="1"/>
  <c r="L2090" i="9" s="1"/>
  <c r="H2097" i="9"/>
  <c r="J2097" i="9" s="1"/>
  <c r="L2097" i="9" s="1"/>
  <c r="H2100" i="9"/>
  <c r="J2100" i="9" s="1"/>
  <c r="L2100" i="9" s="1"/>
  <c r="H2106" i="9"/>
  <c r="J2106" i="9" s="1"/>
  <c r="L2106" i="9" s="1"/>
  <c r="I2108" i="9"/>
  <c r="J2108" i="9" s="1"/>
  <c r="L2108" i="9" s="1"/>
  <c r="H2116" i="9"/>
  <c r="J2116" i="9" s="1"/>
  <c r="L2116" i="9" s="1"/>
  <c r="H2119" i="9"/>
  <c r="J2119" i="9" s="1"/>
  <c r="L2119" i="9" s="1"/>
  <c r="H2125" i="9"/>
  <c r="J2125" i="9" s="1"/>
  <c r="L2125" i="9" s="1"/>
  <c r="H2128" i="9"/>
  <c r="J2128" i="9" s="1"/>
  <c r="L2128" i="9" s="1"/>
  <c r="H2131" i="9"/>
  <c r="J2131" i="9" s="1"/>
  <c r="L2131" i="9" s="1"/>
  <c r="I2133" i="9"/>
  <c r="J2133" i="9" s="1"/>
  <c r="L2133" i="9" s="1"/>
  <c r="I2136" i="9"/>
  <c r="J2136" i="9" s="1"/>
  <c r="L2136" i="9" s="1"/>
  <c r="I2139" i="9"/>
  <c r="J2139" i="9" s="1"/>
  <c r="L2139" i="9" s="1"/>
  <c r="H2143" i="9"/>
  <c r="J2143" i="9" s="1"/>
  <c r="L2143" i="9" s="1"/>
  <c r="H2146" i="9"/>
  <c r="J2146" i="9" s="1"/>
  <c r="L2146" i="9" s="1"/>
  <c r="H2149" i="9"/>
  <c r="J2149" i="9" s="1"/>
  <c r="L2149" i="9" s="1"/>
  <c r="I2151" i="9"/>
  <c r="J2151" i="9" s="1"/>
  <c r="L2151" i="9" s="1"/>
  <c r="I2154" i="9"/>
  <c r="J2154" i="9" s="1"/>
  <c r="L2154" i="9" s="1"/>
  <c r="I2157" i="9"/>
  <c r="J2157" i="9" s="1"/>
  <c r="L2157" i="9" s="1"/>
  <c r="H2161" i="9"/>
  <c r="J2161" i="9" s="1"/>
  <c r="L2161" i="9" s="1"/>
  <c r="H2164" i="9"/>
  <c r="J2164" i="9" s="1"/>
  <c r="L2164" i="9" s="1"/>
  <c r="H2167" i="9"/>
  <c r="J2167" i="9" s="1"/>
  <c r="L2167" i="9" s="1"/>
  <c r="H2170" i="9"/>
  <c r="J2170" i="9" s="1"/>
  <c r="L2170" i="9" s="1"/>
  <c r="H2173" i="9"/>
  <c r="J2173" i="9" s="1"/>
  <c r="L2173" i="9" s="1"/>
  <c r="H2176" i="9"/>
  <c r="J2176" i="9" s="1"/>
  <c r="L2176" i="9" s="1"/>
  <c r="H2179" i="9"/>
  <c r="J2179" i="9" s="1"/>
  <c r="L2179" i="9" s="1"/>
  <c r="I2181" i="9"/>
  <c r="J2181" i="9" s="1"/>
  <c r="L2181" i="9" s="1"/>
  <c r="I2184" i="9"/>
  <c r="J2184" i="9" s="1"/>
  <c r="L2184" i="9" s="1"/>
  <c r="I2187" i="9"/>
  <c r="J2187" i="9" s="1"/>
  <c r="L2187" i="9" s="1"/>
  <c r="H2191" i="9"/>
  <c r="J2191" i="9" s="1"/>
  <c r="L2191" i="9" s="1"/>
  <c r="H2194" i="9"/>
  <c r="J2194" i="9" s="1"/>
  <c r="L2194" i="9" s="1"/>
  <c r="I2199" i="9"/>
  <c r="J2199" i="9" s="1"/>
  <c r="L2199" i="9" s="1"/>
  <c r="I2202" i="9"/>
  <c r="J2202" i="9" s="1"/>
  <c r="L2202" i="9" s="1"/>
  <c r="H2206" i="9"/>
  <c r="J2206" i="9" s="1"/>
  <c r="L2206" i="9" s="1"/>
  <c r="H2209" i="9"/>
  <c r="J2209" i="9" s="1"/>
  <c r="L2209" i="9" s="1"/>
  <c r="I2211" i="9"/>
  <c r="J2211" i="9" s="1"/>
  <c r="L2211" i="9" s="1"/>
  <c r="T2216" i="9"/>
  <c r="V2216" i="9" s="1"/>
  <c r="P2219" i="9"/>
  <c r="AB2219" i="9" s="1"/>
  <c r="J2227" i="9"/>
  <c r="L2227" i="9" s="1"/>
  <c r="P2227" i="9"/>
  <c r="AB2227" i="9" s="1"/>
  <c r="J2233" i="9"/>
  <c r="L2233" i="9" s="1"/>
  <c r="P2233" i="9"/>
  <c r="AB2233" i="9" s="1"/>
  <c r="P2234" i="9"/>
  <c r="AB2234" i="9" s="1"/>
  <c r="P2238" i="9"/>
  <c r="AB2238" i="9" s="1"/>
  <c r="V2239" i="9"/>
  <c r="J2243" i="9"/>
  <c r="L2243" i="9" s="1"/>
  <c r="P2243" i="9"/>
  <c r="AB2243" i="9" s="1"/>
  <c r="P2244" i="9"/>
  <c r="AB2244" i="9" s="1"/>
  <c r="J2249" i="9"/>
  <c r="L2249" i="9" s="1"/>
  <c r="P2249" i="9"/>
  <c r="AB2249" i="9" s="1"/>
  <c r="P2250" i="9"/>
  <c r="AB2250" i="9" s="1"/>
  <c r="P2253" i="9"/>
  <c r="AB2253" i="9" s="1"/>
  <c r="P2255" i="9"/>
  <c r="AB2255" i="9" s="1"/>
  <c r="I2255" i="9"/>
  <c r="J2255" i="9" s="1"/>
  <c r="L2255" i="9" s="1"/>
  <c r="J2257" i="9"/>
  <c r="L2257" i="9" s="1"/>
  <c r="P2259" i="9"/>
  <c r="AB2259" i="9" s="1"/>
  <c r="H2259" i="9"/>
  <c r="J2259" i="9" s="1"/>
  <c r="L2259" i="9" s="1"/>
  <c r="P2261" i="9"/>
  <c r="AB2261" i="9" s="1"/>
  <c r="T2262" i="9"/>
  <c r="V2262" i="9" s="1"/>
  <c r="J2266" i="9"/>
  <c r="L2266" i="9" s="1"/>
  <c r="P2268" i="9"/>
  <c r="AB2268" i="9" s="1"/>
  <c r="H2268" i="9"/>
  <c r="J2268" i="9" s="1"/>
  <c r="L2268" i="9" s="1"/>
  <c r="P2283" i="9"/>
  <c r="AB2283" i="9" s="1"/>
  <c r="P2285" i="9"/>
  <c r="AB2285" i="9" s="1"/>
  <c r="I2285" i="9"/>
  <c r="J2285" i="9" s="1"/>
  <c r="L2285" i="9" s="1"/>
  <c r="P2291" i="9"/>
  <c r="AB2291" i="9" s="1"/>
  <c r="I2291" i="9"/>
  <c r="J2291" i="9" s="1"/>
  <c r="L2291" i="9" s="1"/>
  <c r="J2297" i="9"/>
  <c r="L2297" i="9" s="1"/>
  <c r="V2299" i="9"/>
  <c r="P2303" i="9"/>
  <c r="AB2303" i="9" s="1"/>
  <c r="I2303" i="9"/>
  <c r="P2313" i="9"/>
  <c r="AB2313" i="9" s="1"/>
  <c r="P2315" i="9"/>
  <c r="AB2315" i="9" s="1"/>
  <c r="I2315" i="9"/>
  <c r="J2315" i="9" s="1"/>
  <c r="L2315" i="9" s="1"/>
  <c r="P2318" i="9"/>
  <c r="AB2318" i="9" s="1"/>
  <c r="T2319" i="9"/>
  <c r="V2319" i="9" s="1"/>
  <c r="P2322" i="9"/>
  <c r="AB2322" i="9" s="1"/>
  <c r="H2322" i="9"/>
  <c r="J2322" i="9" s="1"/>
  <c r="L2322" i="9" s="1"/>
  <c r="J2324" i="9"/>
  <c r="L2324" i="9" s="1"/>
  <c r="P2327" i="9"/>
  <c r="AB2327" i="9" s="1"/>
  <c r="I2327" i="9"/>
  <c r="J2327" i="9" s="1"/>
  <c r="L2327" i="9" s="1"/>
  <c r="P2336" i="9"/>
  <c r="AB2336" i="9" s="1"/>
  <c r="I2336" i="9"/>
  <c r="J2336" i="9" s="1"/>
  <c r="L2336" i="9" s="1"/>
  <c r="T2343" i="9"/>
  <c r="V2343" i="9" s="1"/>
  <c r="V2344" i="9"/>
  <c r="P2349" i="9"/>
  <c r="AB2349" i="9" s="1"/>
  <c r="H2349" i="9"/>
  <c r="J2349" i="9" s="1"/>
  <c r="L2349" i="9" s="1"/>
  <c r="J2351" i="9"/>
  <c r="L2351" i="9" s="1"/>
  <c r="P2358" i="9"/>
  <c r="AB2358" i="9" s="1"/>
  <c r="T2367" i="9"/>
  <c r="V2367" i="9" s="1"/>
  <c r="P2371" i="9"/>
  <c r="AB2371" i="9" s="1"/>
  <c r="H2371" i="9"/>
  <c r="J2371" i="9" s="1"/>
  <c r="L2371" i="9" s="1"/>
  <c r="J2372" i="9"/>
  <c r="L2372" i="9" s="1"/>
  <c r="T2384" i="9"/>
  <c r="V2384" i="9" s="1"/>
  <c r="T2393" i="9"/>
  <c r="V2393" i="9" s="1"/>
  <c r="P2405" i="9"/>
  <c r="AB2405" i="9" s="1"/>
  <c r="P2409" i="9"/>
  <c r="AB2409" i="9" s="1"/>
  <c r="H2409" i="9"/>
  <c r="J2409" i="9" s="1"/>
  <c r="L2409" i="9" s="1"/>
  <c r="J2410" i="9"/>
  <c r="L2410" i="9" s="1"/>
  <c r="P2420" i="9"/>
  <c r="AB2420" i="9" s="1"/>
  <c r="P2426" i="9"/>
  <c r="AB2426" i="9" s="1"/>
  <c r="T2429" i="9"/>
  <c r="V2429" i="9" s="1"/>
  <c r="P2435" i="9"/>
  <c r="AB2435" i="9" s="1"/>
  <c r="P2438" i="9"/>
  <c r="AB2438" i="9" s="1"/>
  <c r="T2468" i="9"/>
  <c r="V2468" i="9" s="1"/>
  <c r="P2472" i="9"/>
  <c r="AB2472" i="9" s="1"/>
  <c r="H2472" i="9"/>
  <c r="J2472" i="9" s="1"/>
  <c r="L2472" i="9" s="1"/>
  <c r="J2474" i="9"/>
  <c r="L2474" i="9" s="1"/>
  <c r="J2477" i="9"/>
  <c r="L2477" i="9" s="1"/>
  <c r="J2480" i="9"/>
  <c r="L2480" i="9" s="1"/>
  <c r="J2483" i="9"/>
  <c r="L2483" i="9" s="1"/>
  <c r="J2486" i="9"/>
  <c r="L2486" i="9" s="1"/>
  <c r="J2489" i="9"/>
  <c r="L2489" i="9" s="1"/>
  <c r="T2492" i="9"/>
  <c r="V2492" i="9" s="1"/>
  <c r="P2496" i="9"/>
  <c r="AB2496" i="9" s="1"/>
  <c r="H2496" i="9"/>
  <c r="J2496" i="9" s="1"/>
  <c r="L2496" i="9" s="1"/>
  <c r="J2498" i="9"/>
  <c r="L2498" i="9" s="1"/>
  <c r="J2507" i="9"/>
  <c r="L2507" i="9" s="1"/>
  <c r="V2511" i="9"/>
  <c r="T2519" i="9"/>
  <c r="V2519" i="9" s="1"/>
  <c r="J2540" i="9"/>
  <c r="L2540" i="9" s="1"/>
  <c r="P2570" i="9"/>
  <c r="AB2570" i="9" s="1"/>
  <c r="T2573" i="9"/>
  <c r="V2573" i="9" s="1"/>
  <c r="P2595" i="9"/>
  <c r="AB2595" i="9" s="1"/>
  <c r="H2595" i="9"/>
  <c r="J2595" i="9" s="1"/>
  <c r="L2595" i="9" s="1"/>
  <c r="J2597" i="9"/>
  <c r="L2597" i="9" s="1"/>
  <c r="V2601" i="9"/>
  <c r="V2616" i="9"/>
  <c r="J2625" i="9"/>
  <c r="L2625" i="9" s="1"/>
  <c r="P2630" i="9"/>
  <c r="AB2630" i="9" s="1"/>
  <c r="H2630" i="9"/>
  <c r="J2630" i="9" s="1"/>
  <c r="L2630" i="9" s="1"/>
  <c r="T2639" i="9"/>
  <c r="V2639" i="9" s="1"/>
  <c r="J2640" i="9"/>
  <c r="L2640" i="9" s="1"/>
  <c r="V2651" i="9"/>
  <c r="P2656" i="9"/>
  <c r="AB2656" i="9" s="1"/>
  <c r="P2750" i="9"/>
  <c r="AB2750" i="9" s="1"/>
  <c r="H2750" i="9"/>
  <c r="J2750" i="9" s="1"/>
  <c r="L2750" i="9" s="1"/>
  <c r="H2760" i="9"/>
  <c r="J2760" i="9" s="1"/>
  <c r="L2760" i="9" s="1"/>
  <c r="P2760" i="9"/>
  <c r="AB2760" i="9" s="1"/>
  <c r="P2801" i="9"/>
  <c r="AB2801" i="9" s="1"/>
  <c r="H2801" i="9"/>
  <c r="J2801" i="9" s="1"/>
  <c r="L2801" i="9" s="1"/>
  <c r="P2815" i="9"/>
  <c r="AB2815" i="9" s="1"/>
  <c r="H2815" i="9"/>
  <c r="J2815" i="9" s="1"/>
  <c r="L2815" i="9" s="1"/>
  <c r="P2217" i="9"/>
  <c r="AB2217" i="9" s="1"/>
  <c r="T2219" i="9"/>
  <c r="V2219" i="9" s="1"/>
  <c r="H2222" i="9"/>
  <c r="J2222" i="9" s="1"/>
  <c r="L2222" i="9" s="1"/>
  <c r="P2228" i="9"/>
  <c r="AB2228" i="9" s="1"/>
  <c r="P2252" i="9"/>
  <c r="AB2252" i="9" s="1"/>
  <c r="I2252" i="9"/>
  <c r="J2252" i="9" s="1"/>
  <c r="L2252" i="9" s="1"/>
  <c r="J2261" i="9"/>
  <c r="L2261" i="9" s="1"/>
  <c r="V2263" i="9"/>
  <c r="J2270" i="9"/>
  <c r="L2270" i="9" s="1"/>
  <c r="P2280" i="9"/>
  <c r="AB2280" i="9" s="1"/>
  <c r="P2282" i="9"/>
  <c r="AB2282" i="9" s="1"/>
  <c r="I2282" i="9"/>
  <c r="J2282" i="9" s="1"/>
  <c r="L2282" i="9" s="1"/>
  <c r="P2301" i="9"/>
  <c r="AB2301" i="9" s="1"/>
  <c r="H2301" i="9"/>
  <c r="J2301" i="9" s="1"/>
  <c r="L2301" i="9" s="1"/>
  <c r="J2318" i="9"/>
  <c r="L2318" i="9" s="1"/>
  <c r="V2320" i="9"/>
  <c r="P2325" i="9"/>
  <c r="AB2325" i="9" s="1"/>
  <c r="H2325" i="9"/>
  <c r="J2325" i="9" s="1"/>
  <c r="L2325" i="9" s="1"/>
  <c r="P2334" i="9"/>
  <c r="AB2334" i="9" s="1"/>
  <c r="J2344" i="9"/>
  <c r="L2344" i="9" s="1"/>
  <c r="T2346" i="9"/>
  <c r="V2346" i="9" s="1"/>
  <c r="V2347" i="9"/>
  <c r="P2352" i="9"/>
  <c r="AB2352" i="9" s="1"/>
  <c r="H2352" i="9"/>
  <c r="J2352" i="9" s="1"/>
  <c r="L2352" i="9" s="1"/>
  <c r="J2354" i="9"/>
  <c r="L2354" i="9" s="1"/>
  <c r="P2357" i="9"/>
  <c r="AB2357" i="9" s="1"/>
  <c r="I2357" i="9"/>
  <c r="J2357" i="9" s="1"/>
  <c r="L2357" i="9" s="1"/>
  <c r="P2364" i="9"/>
  <c r="AB2364" i="9" s="1"/>
  <c r="J2368" i="9"/>
  <c r="L2368" i="9" s="1"/>
  <c r="J2376" i="9"/>
  <c r="L2376" i="9" s="1"/>
  <c r="V2379" i="9"/>
  <c r="P2385" i="9"/>
  <c r="AB2385" i="9" s="1"/>
  <c r="H2385" i="9"/>
  <c r="J2385" i="9" s="1"/>
  <c r="L2385" i="9" s="1"/>
  <c r="J2386" i="9"/>
  <c r="L2386" i="9" s="1"/>
  <c r="P2394" i="9"/>
  <c r="AB2394" i="9" s="1"/>
  <c r="H2394" i="9"/>
  <c r="J2394" i="9" s="1"/>
  <c r="L2394" i="9" s="1"/>
  <c r="J2395" i="9"/>
  <c r="L2395" i="9" s="1"/>
  <c r="V2397" i="9"/>
  <c r="P2402" i="9"/>
  <c r="AB2402" i="9" s="1"/>
  <c r="P2430" i="9"/>
  <c r="AB2430" i="9" s="1"/>
  <c r="H2430" i="9"/>
  <c r="J2430" i="9" s="1"/>
  <c r="L2430" i="9" s="1"/>
  <c r="L2432" i="9"/>
  <c r="T2444" i="9"/>
  <c r="V2444" i="9" s="1"/>
  <c r="P2450" i="9"/>
  <c r="AB2450" i="9" s="1"/>
  <c r="P2453" i="9"/>
  <c r="AB2453" i="9" s="1"/>
  <c r="P2456" i="9"/>
  <c r="AB2456" i="9" s="1"/>
  <c r="P2459" i="9"/>
  <c r="AB2459" i="9" s="1"/>
  <c r="T2465" i="9"/>
  <c r="V2465" i="9" s="1"/>
  <c r="P2469" i="9"/>
  <c r="AB2469" i="9" s="1"/>
  <c r="H2469" i="9"/>
  <c r="J2469" i="9" s="1"/>
  <c r="L2469" i="9" s="1"/>
  <c r="L2471" i="9"/>
  <c r="V2475" i="9"/>
  <c r="P2493" i="9"/>
  <c r="AB2493" i="9" s="1"/>
  <c r="H2493" i="9"/>
  <c r="J2493" i="9" s="1"/>
  <c r="L2493" i="9" s="1"/>
  <c r="V2499" i="9"/>
  <c r="J2500" i="9"/>
  <c r="L2500" i="9" s="1"/>
  <c r="V2508" i="9"/>
  <c r="J2509" i="9"/>
  <c r="L2509" i="9" s="1"/>
  <c r="T2516" i="9"/>
  <c r="V2516" i="9" s="1"/>
  <c r="P2520" i="9"/>
  <c r="AB2520" i="9" s="1"/>
  <c r="H2520" i="9"/>
  <c r="J2520" i="9" s="1"/>
  <c r="L2520" i="9" s="1"/>
  <c r="T2537" i="9"/>
  <c r="V2537" i="9" s="1"/>
  <c r="P2565" i="9"/>
  <c r="AB2565" i="9" s="1"/>
  <c r="H2565" i="9"/>
  <c r="J2565" i="9" s="1"/>
  <c r="L2565" i="9" s="1"/>
  <c r="P2574" i="9"/>
  <c r="AB2574" i="9" s="1"/>
  <c r="H2574" i="9"/>
  <c r="J2574" i="9" s="1"/>
  <c r="L2574" i="9" s="1"/>
  <c r="V2598" i="9"/>
  <c r="J2599" i="9"/>
  <c r="L2599" i="9" s="1"/>
  <c r="V2613" i="9"/>
  <c r="J2614" i="9"/>
  <c r="L2614" i="9" s="1"/>
  <c r="T2637" i="9"/>
  <c r="V2637" i="9" s="1"/>
  <c r="P2638" i="9"/>
  <c r="AB2638" i="9" s="1"/>
  <c r="J2642" i="9"/>
  <c r="L2642" i="9" s="1"/>
  <c r="T2644" i="9"/>
  <c r="V2644" i="9" s="1"/>
  <c r="L2651" i="9"/>
  <c r="P2702" i="9"/>
  <c r="AB2702" i="9" s="1"/>
  <c r="H2702" i="9"/>
  <c r="J2702" i="9" s="1"/>
  <c r="L2702" i="9" s="1"/>
  <c r="P2768" i="9"/>
  <c r="AB2768" i="9" s="1"/>
  <c r="H2768" i="9"/>
  <c r="J2768" i="9" s="1"/>
  <c r="L2768" i="9" s="1"/>
  <c r="P2210" i="9"/>
  <c r="AB2210" i="9" s="1"/>
  <c r="J2215" i="9"/>
  <c r="L2215" i="9" s="1"/>
  <c r="T2222" i="9"/>
  <c r="V2222" i="9" s="1"/>
  <c r="V2232" i="9"/>
  <c r="T2234" i="9"/>
  <c r="V2234" i="9" s="1"/>
  <c r="P2236" i="9"/>
  <c r="AB2236" i="9" s="1"/>
  <c r="V2237" i="9"/>
  <c r="T2238" i="9"/>
  <c r="V2238" i="9" s="1"/>
  <c r="V2242" i="9"/>
  <c r="T2244" i="9"/>
  <c r="V2244" i="9" s="1"/>
  <c r="V2248" i="9"/>
  <c r="T2250" i="9"/>
  <c r="V2250" i="9" s="1"/>
  <c r="T2259" i="9"/>
  <c r="V2259" i="9" s="1"/>
  <c r="J2263" i="9"/>
  <c r="L2263" i="9" s="1"/>
  <c r="P2265" i="9"/>
  <c r="AB2265" i="9" s="1"/>
  <c r="H2265" i="9"/>
  <c r="J2265" i="9" s="1"/>
  <c r="L2265" i="9" s="1"/>
  <c r="T2268" i="9"/>
  <c r="V2268" i="9" s="1"/>
  <c r="P2277" i="9"/>
  <c r="AB2277" i="9" s="1"/>
  <c r="P2279" i="9"/>
  <c r="AB2279" i="9" s="1"/>
  <c r="I2279" i="9"/>
  <c r="J2279" i="9" s="1"/>
  <c r="L2279" i="9" s="1"/>
  <c r="H2286" i="9"/>
  <c r="J2286" i="9" s="1"/>
  <c r="L2286" i="9" s="1"/>
  <c r="H2292" i="9"/>
  <c r="J2292" i="9" s="1"/>
  <c r="L2292" i="9" s="1"/>
  <c r="J2303" i="9"/>
  <c r="L2303" i="9" s="1"/>
  <c r="H2304" i="9"/>
  <c r="J2304" i="9" s="1"/>
  <c r="L2304" i="9" s="1"/>
  <c r="H2316" i="9"/>
  <c r="J2316" i="9" s="1"/>
  <c r="L2316" i="9" s="1"/>
  <c r="J2320" i="9"/>
  <c r="L2320" i="9" s="1"/>
  <c r="T2322" i="9"/>
  <c r="V2322" i="9" s="1"/>
  <c r="V2323" i="9"/>
  <c r="P2333" i="9"/>
  <c r="AB2333" i="9" s="1"/>
  <c r="I2333" i="9"/>
  <c r="J2333" i="9" s="1"/>
  <c r="L2333" i="9" s="1"/>
  <c r="T2349" i="9"/>
  <c r="V2349" i="9" s="1"/>
  <c r="V2350" i="9"/>
  <c r="P2355" i="9"/>
  <c r="AB2355" i="9" s="1"/>
  <c r="H2355" i="9"/>
  <c r="J2355" i="9" s="1"/>
  <c r="L2355" i="9" s="1"/>
  <c r="J2369" i="9"/>
  <c r="L2369" i="9" s="1"/>
  <c r="T2381" i="9"/>
  <c r="V2381" i="9" s="1"/>
  <c r="T2390" i="9"/>
  <c r="V2390" i="9" s="1"/>
  <c r="T2399" i="9"/>
  <c r="V2399" i="9" s="1"/>
  <c r="J2414" i="9"/>
  <c r="L2414" i="9" s="1"/>
  <c r="J2429" i="9"/>
  <c r="L2429" i="9" s="1"/>
  <c r="P2445" i="9"/>
  <c r="AB2445" i="9" s="1"/>
  <c r="H2445" i="9"/>
  <c r="J2445" i="9" s="1"/>
  <c r="L2445" i="9" s="1"/>
  <c r="P2466" i="9"/>
  <c r="AB2466" i="9" s="1"/>
  <c r="H2466" i="9"/>
  <c r="J2466" i="9" s="1"/>
  <c r="L2466" i="9" s="1"/>
  <c r="J2468" i="9"/>
  <c r="L2468" i="9" s="1"/>
  <c r="P2477" i="9"/>
  <c r="AB2477" i="9" s="1"/>
  <c r="P2480" i="9"/>
  <c r="AB2480" i="9" s="1"/>
  <c r="P2483" i="9"/>
  <c r="AB2483" i="9" s="1"/>
  <c r="P2486" i="9"/>
  <c r="AB2486" i="9" s="1"/>
  <c r="P2489" i="9"/>
  <c r="AB2489" i="9" s="1"/>
  <c r="J2492" i="9"/>
  <c r="L2492" i="9" s="1"/>
  <c r="J2504" i="9"/>
  <c r="L2504" i="9" s="1"/>
  <c r="T2513" i="9"/>
  <c r="V2513" i="9" s="1"/>
  <c r="P2517" i="9"/>
  <c r="AB2517" i="9" s="1"/>
  <c r="H2517" i="9"/>
  <c r="J2517" i="9" s="1"/>
  <c r="L2517" i="9" s="1"/>
  <c r="J2519" i="9"/>
  <c r="L2519" i="9" s="1"/>
  <c r="J2522" i="9"/>
  <c r="L2522" i="9" s="1"/>
  <c r="J2525" i="9"/>
  <c r="L2525" i="9" s="1"/>
  <c r="J2528" i="9"/>
  <c r="L2528" i="9" s="1"/>
  <c r="J2531" i="9"/>
  <c r="L2531" i="9" s="1"/>
  <c r="T2534" i="9"/>
  <c r="V2534" i="9" s="1"/>
  <c r="P2540" i="9"/>
  <c r="AB2540" i="9" s="1"/>
  <c r="T2543" i="9"/>
  <c r="V2543" i="9" s="1"/>
  <c r="J2573" i="9"/>
  <c r="L2573" i="9" s="1"/>
  <c r="J2576" i="9"/>
  <c r="L2576" i="9" s="1"/>
  <c r="J2579" i="9"/>
  <c r="L2579" i="9" s="1"/>
  <c r="J2582" i="9"/>
  <c r="L2582" i="9" s="1"/>
  <c r="J2585" i="9"/>
  <c r="L2585" i="9" s="1"/>
  <c r="J2588" i="9"/>
  <c r="L2588" i="9" s="1"/>
  <c r="J2591" i="9"/>
  <c r="L2591" i="9" s="1"/>
  <c r="T2603" i="9"/>
  <c r="V2603" i="9" s="1"/>
  <c r="T2618" i="9"/>
  <c r="V2618" i="9" s="1"/>
  <c r="J2619" i="9"/>
  <c r="L2619" i="9" s="1"/>
  <c r="P2627" i="9"/>
  <c r="AB2627" i="9" s="1"/>
  <c r="H2635" i="9"/>
  <c r="J2635" i="9" s="1"/>
  <c r="L2635" i="9" s="1"/>
  <c r="P2635" i="9"/>
  <c r="AB2635" i="9" s="1"/>
  <c r="H2658" i="9"/>
  <c r="J2658" i="9" s="1"/>
  <c r="L2658" i="9" s="1"/>
  <c r="P2658" i="9"/>
  <c r="AB2658" i="9" s="1"/>
  <c r="H2670" i="9"/>
  <c r="J2670" i="9" s="1"/>
  <c r="L2670" i="9" s="1"/>
  <c r="P2670" i="9"/>
  <c r="AB2670" i="9" s="1"/>
  <c r="P2674" i="9"/>
  <c r="AB2674" i="9" s="1"/>
  <c r="I2674" i="9"/>
  <c r="J2674" i="9" s="1"/>
  <c r="L2674" i="9" s="1"/>
  <c r="H2686" i="9"/>
  <c r="J2686" i="9" s="1"/>
  <c r="L2686" i="9" s="1"/>
  <c r="P2686" i="9"/>
  <c r="AB2686" i="9" s="1"/>
  <c r="P2720" i="9"/>
  <c r="AB2720" i="9" s="1"/>
  <c r="H2720" i="9"/>
  <c r="J2720" i="9" s="1"/>
  <c r="L2720" i="9" s="1"/>
  <c r="P2820" i="9"/>
  <c r="AB2820" i="9" s="1"/>
  <c r="I2820" i="9"/>
  <c r="J2820" i="9" s="1"/>
  <c r="L2820" i="9" s="1"/>
  <c r="P2622" i="9"/>
  <c r="AB2622" i="9" s="1"/>
  <c r="H2627" i="9"/>
  <c r="J2627" i="9" s="1"/>
  <c r="L2627" i="9" s="1"/>
  <c r="P2632" i="9"/>
  <c r="AB2632" i="9" s="1"/>
  <c r="T2634" i="9"/>
  <c r="V2634" i="9" s="1"/>
  <c r="H2653" i="9"/>
  <c r="J2653" i="9" s="1"/>
  <c r="L2653" i="9" s="1"/>
  <c r="P2659" i="9"/>
  <c r="AB2659" i="9" s="1"/>
  <c r="T2660" i="9"/>
  <c r="V2660" i="9" s="1"/>
  <c r="V2661" i="9"/>
  <c r="J2663" i="9"/>
  <c r="L2663" i="9" s="1"/>
  <c r="P2665" i="9"/>
  <c r="AB2665" i="9" s="1"/>
  <c r="T2666" i="9"/>
  <c r="V2666" i="9" s="1"/>
  <c r="V2667" i="9"/>
  <c r="J2669" i="9"/>
  <c r="L2669" i="9" s="1"/>
  <c r="P2671" i="9"/>
  <c r="AB2671" i="9" s="1"/>
  <c r="T2672" i="9"/>
  <c r="V2672" i="9" s="1"/>
  <c r="P2676" i="9"/>
  <c r="AB2676" i="9" s="1"/>
  <c r="J2685" i="9"/>
  <c r="L2685" i="9" s="1"/>
  <c r="P2687" i="9"/>
  <c r="AB2687" i="9" s="1"/>
  <c r="V2689" i="9"/>
  <c r="J2691" i="9"/>
  <c r="L2691" i="9" s="1"/>
  <c r="P2693" i="9"/>
  <c r="AB2693" i="9" s="1"/>
  <c r="V2695" i="9"/>
  <c r="J2697" i="9"/>
  <c r="L2697" i="9" s="1"/>
  <c r="J2701" i="9"/>
  <c r="L2701" i="9" s="1"/>
  <c r="V2703" i="9"/>
  <c r="P2705" i="9"/>
  <c r="AB2705" i="9" s="1"/>
  <c r="H2705" i="9"/>
  <c r="J2705" i="9" s="1"/>
  <c r="L2705" i="9" s="1"/>
  <c r="P2710" i="9"/>
  <c r="AB2710" i="9" s="1"/>
  <c r="I2710" i="9"/>
  <c r="P2714" i="9"/>
  <c r="AB2714" i="9" s="1"/>
  <c r="T2717" i="9"/>
  <c r="V2717" i="9" s="1"/>
  <c r="J2719" i="9"/>
  <c r="L2719" i="9" s="1"/>
  <c r="P2725" i="9"/>
  <c r="AB2725" i="9" s="1"/>
  <c r="I2725" i="9"/>
  <c r="J2725" i="9" s="1"/>
  <c r="L2725" i="9" s="1"/>
  <c r="V2733" i="9"/>
  <c r="P2735" i="9"/>
  <c r="AB2735" i="9" s="1"/>
  <c r="H2735" i="9"/>
  <c r="J2735" i="9" s="1"/>
  <c r="L2735" i="9" s="1"/>
  <c r="P2739" i="9"/>
  <c r="AB2739" i="9" s="1"/>
  <c r="J2745" i="9"/>
  <c r="L2745" i="9" s="1"/>
  <c r="T2747" i="9"/>
  <c r="V2747" i="9" s="1"/>
  <c r="J2749" i="9"/>
  <c r="L2749" i="9" s="1"/>
  <c r="V2751" i="9"/>
  <c r="P2753" i="9"/>
  <c r="AB2753" i="9" s="1"/>
  <c r="H2753" i="9"/>
  <c r="J2753" i="9" s="1"/>
  <c r="L2753" i="9" s="1"/>
  <c r="P2757" i="9"/>
  <c r="AB2757" i="9" s="1"/>
  <c r="J2763" i="9"/>
  <c r="L2763" i="9" s="1"/>
  <c r="T2765" i="9"/>
  <c r="V2765" i="9" s="1"/>
  <c r="J2767" i="9"/>
  <c r="L2767" i="9" s="1"/>
  <c r="V2769" i="9"/>
  <c r="P2771" i="9"/>
  <c r="AB2771" i="9" s="1"/>
  <c r="H2771" i="9"/>
  <c r="J2771" i="9" s="1"/>
  <c r="L2771" i="9" s="1"/>
  <c r="P2777" i="9"/>
  <c r="AB2777" i="9" s="1"/>
  <c r="P2782" i="9"/>
  <c r="AB2782" i="9" s="1"/>
  <c r="I2782" i="9"/>
  <c r="J2782" i="9" s="1"/>
  <c r="L2782" i="9" s="1"/>
  <c r="P2786" i="9"/>
  <c r="AB2786" i="9" s="1"/>
  <c r="P2791" i="9"/>
  <c r="AB2791" i="9" s="1"/>
  <c r="I2791" i="9"/>
  <c r="J2791" i="9" s="1"/>
  <c r="L2791" i="9" s="1"/>
  <c r="J2800" i="9"/>
  <c r="L2800" i="9" s="1"/>
  <c r="V2802" i="9"/>
  <c r="P2804" i="9"/>
  <c r="AB2804" i="9" s="1"/>
  <c r="H2804" i="9"/>
  <c r="J2804" i="9" s="1"/>
  <c r="L2804" i="9" s="1"/>
  <c r="P2808" i="9"/>
  <c r="AB2808" i="9" s="1"/>
  <c r="T2812" i="9"/>
  <c r="V2812" i="9" s="1"/>
  <c r="J2814" i="9"/>
  <c r="L2814" i="9" s="1"/>
  <c r="V2816" i="9"/>
  <c r="P2818" i="9"/>
  <c r="AB2818" i="9" s="1"/>
  <c r="H2818" i="9"/>
  <c r="J2818" i="9" s="1"/>
  <c r="L2818" i="9" s="1"/>
  <c r="P2822" i="9"/>
  <c r="AB2822" i="9" s="1"/>
  <c r="V2828" i="9"/>
  <c r="J2829" i="9"/>
  <c r="L2829" i="9" s="1"/>
  <c r="P2838" i="9"/>
  <c r="AB2838" i="9" s="1"/>
  <c r="P2844" i="9"/>
  <c r="AB2844" i="9" s="1"/>
  <c r="P2850" i="9"/>
  <c r="AB2850" i="9" s="1"/>
  <c r="J2858" i="9"/>
  <c r="L2858" i="9" s="1"/>
  <c r="I2890" i="9"/>
  <c r="J2890" i="9" s="1"/>
  <c r="L2890" i="9" s="1"/>
  <c r="P2890" i="9"/>
  <c r="AB2890" i="9" s="1"/>
  <c r="P2926" i="9"/>
  <c r="AB2926" i="9" s="1"/>
  <c r="H2926" i="9"/>
  <c r="J2926" i="9" s="1"/>
  <c r="L2926" i="9" s="1"/>
  <c r="P2940" i="9"/>
  <c r="AB2940" i="9" s="1"/>
  <c r="I2940" i="9"/>
  <c r="J2940" i="9" s="1"/>
  <c r="L2940" i="9" s="1"/>
  <c r="P2958" i="9"/>
  <c r="AB2958" i="9" s="1"/>
  <c r="I2958" i="9"/>
  <c r="P2648" i="9"/>
  <c r="AB2648" i="9" s="1"/>
  <c r="J2656" i="9"/>
  <c r="L2656" i="9" s="1"/>
  <c r="J2662" i="9"/>
  <c r="L2662" i="9" s="1"/>
  <c r="J2668" i="9"/>
  <c r="L2668" i="9" s="1"/>
  <c r="J2684" i="9"/>
  <c r="L2684" i="9" s="1"/>
  <c r="J2690" i="9"/>
  <c r="L2690" i="9" s="1"/>
  <c r="J2696" i="9"/>
  <c r="L2696" i="9" s="1"/>
  <c r="P2708" i="9"/>
  <c r="AB2708" i="9" s="1"/>
  <c r="H2708" i="9"/>
  <c r="J2708" i="9" s="1"/>
  <c r="L2708" i="9" s="1"/>
  <c r="J2718" i="9"/>
  <c r="L2718" i="9" s="1"/>
  <c r="J2730" i="9"/>
  <c r="L2730" i="9" s="1"/>
  <c r="J2734" i="9"/>
  <c r="L2734" i="9" s="1"/>
  <c r="P2738" i="9"/>
  <c r="AB2738" i="9" s="1"/>
  <c r="H2738" i="9"/>
  <c r="J2738" i="9" s="1"/>
  <c r="L2738" i="9" s="1"/>
  <c r="J2748" i="9"/>
  <c r="L2748" i="9" s="1"/>
  <c r="J2752" i="9"/>
  <c r="L2752" i="9" s="1"/>
  <c r="P2756" i="9"/>
  <c r="AB2756" i="9" s="1"/>
  <c r="H2756" i="9"/>
  <c r="J2756" i="9" s="1"/>
  <c r="L2756" i="9" s="1"/>
  <c r="J2766" i="9"/>
  <c r="L2766" i="9" s="1"/>
  <c r="J2803" i="9"/>
  <c r="L2803" i="9" s="1"/>
  <c r="P2807" i="9"/>
  <c r="AB2807" i="9" s="1"/>
  <c r="H2807" i="9"/>
  <c r="J2807" i="9" s="1"/>
  <c r="L2807" i="9" s="1"/>
  <c r="J2813" i="9"/>
  <c r="L2813" i="9" s="1"/>
  <c r="J2817" i="9"/>
  <c r="L2817" i="9" s="1"/>
  <c r="V2838" i="9"/>
  <c r="V2844" i="9"/>
  <c r="V2850" i="9"/>
  <c r="P2909" i="9"/>
  <c r="AB2909" i="9" s="1"/>
  <c r="H2909" i="9"/>
  <c r="J2909" i="9" s="1"/>
  <c r="L2909" i="9" s="1"/>
  <c r="H2370" i="9"/>
  <c r="J2370" i="9" s="1"/>
  <c r="L2370" i="9" s="1"/>
  <c r="H2373" i="9"/>
  <c r="J2373" i="9" s="1"/>
  <c r="L2373" i="9" s="1"/>
  <c r="I2375" i="9"/>
  <c r="J2375" i="9" s="1"/>
  <c r="L2375" i="9" s="1"/>
  <c r="P2377" i="9"/>
  <c r="AB2377" i="9" s="1"/>
  <c r="H2381" i="9"/>
  <c r="J2381" i="9" s="1"/>
  <c r="L2381" i="9" s="1"/>
  <c r="H2384" i="9"/>
  <c r="J2384" i="9" s="1"/>
  <c r="L2384" i="9" s="1"/>
  <c r="H2387" i="9"/>
  <c r="J2387" i="9" s="1"/>
  <c r="L2387" i="9" s="1"/>
  <c r="H2390" i="9"/>
  <c r="J2390" i="9" s="1"/>
  <c r="L2390" i="9" s="1"/>
  <c r="H2393" i="9"/>
  <c r="J2393" i="9" s="1"/>
  <c r="L2393" i="9" s="1"/>
  <c r="H2396" i="9"/>
  <c r="J2396" i="9" s="1"/>
  <c r="L2396" i="9" s="1"/>
  <c r="H2399" i="9"/>
  <c r="J2399" i="9" s="1"/>
  <c r="L2399" i="9" s="1"/>
  <c r="I2404" i="9"/>
  <c r="J2404" i="9" s="1"/>
  <c r="L2404" i="9" s="1"/>
  <c r="I2407" i="9"/>
  <c r="J2407" i="9" s="1"/>
  <c r="L2407" i="9" s="1"/>
  <c r="I2413" i="9"/>
  <c r="J2413" i="9" s="1"/>
  <c r="L2413" i="9" s="1"/>
  <c r="I2416" i="9"/>
  <c r="J2416" i="9" s="1"/>
  <c r="L2416" i="9" s="1"/>
  <c r="I2419" i="9"/>
  <c r="J2419" i="9" s="1"/>
  <c r="L2419" i="9" s="1"/>
  <c r="I2422" i="9"/>
  <c r="J2422" i="9" s="1"/>
  <c r="L2422" i="9" s="1"/>
  <c r="I2425" i="9"/>
  <c r="J2425" i="9" s="1"/>
  <c r="L2425" i="9" s="1"/>
  <c r="J2633" i="9"/>
  <c r="L2633" i="9" s="1"/>
  <c r="L2667" i="9"/>
  <c r="L2683" i="9"/>
  <c r="L2689" i="9"/>
  <c r="L2695" i="9"/>
  <c r="L2707" i="9"/>
  <c r="J2710" i="9"/>
  <c r="L2710" i="9" s="1"/>
  <c r="P2713" i="9"/>
  <c r="AB2713" i="9" s="1"/>
  <c r="I2713" i="9"/>
  <c r="J2713" i="9" s="1"/>
  <c r="L2713" i="9" s="1"/>
  <c r="P2728" i="9"/>
  <c r="AB2728" i="9" s="1"/>
  <c r="I2728" i="9"/>
  <c r="J2728" i="9" s="1"/>
  <c r="L2728" i="9" s="1"/>
  <c r="T2735" i="9"/>
  <c r="V2735" i="9" s="1"/>
  <c r="L2737" i="9"/>
  <c r="V2739" i="9"/>
  <c r="P2741" i="9"/>
  <c r="AB2741" i="9" s="1"/>
  <c r="H2741" i="9"/>
  <c r="J2741" i="9" s="1"/>
  <c r="L2741" i="9" s="1"/>
  <c r="T2753" i="9"/>
  <c r="V2753" i="9" s="1"/>
  <c r="L2755" i="9"/>
  <c r="V2757" i="9"/>
  <c r="P2759" i="9"/>
  <c r="AB2759" i="9" s="1"/>
  <c r="H2759" i="9"/>
  <c r="J2759" i="9" s="1"/>
  <c r="L2759" i="9" s="1"/>
  <c r="T2771" i="9"/>
  <c r="V2771" i="9" s="1"/>
  <c r="L2773" i="9"/>
  <c r="P2776" i="9"/>
  <c r="AB2776" i="9" s="1"/>
  <c r="I2776" i="9"/>
  <c r="P2780" i="9"/>
  <c r="AB2780" i="9" s="1"/>
  <c r="P2785" i="9"/>
  <c r="AB2785" i="9" s="1"/>
  <c r="I2785" i="9"/>
  <c r="J2785" i="9" s="1"/>
  <c r="L2785" i="9" s="1"/>
  <c r="P2789" i="9"/>
  <c r="AB2789" i="9" s="1"/>
  <c r="P2794" i="9"/>
  <c r="AB2794" i="9" s="1"/>
  <c r="I2794" i="9"/>
  <c r="J2794" i="9" s="1"/>
  <c r="L2794" i="9" s="1"/>
  <c r="T2804" i="9"/>
  <c r="V2804" i="9" s="1"/>
  <c r="V2808" i="9"/>
  <c r="T2818" i="9"/>
  <c r="V2818" i="9" s="1"/>
  <c r="V2822" i="9"/>
  <c r="J2831" i="9"/>
  <c r="L2831" i="9" s="1"/>
  <c r="P2837" i="9"/>
  <c r="AB2837" i="9" s="1"/>
  <c r="H2837" i="9"/>
  <c r="J2837" i="9" s="1"/>
  <c r="L2837" i="9" s="1"/>
  <c r="J2842" i="9"/>
  <c r="L2842" i="9" s="1"/>
  <c r="P2843" i="9"/>
  <c r="AB2843" i="9" s="1"/>
  <c r="H2843" i="9"/>
  <c r="J2843" i="9" s="1"/>
  <c r="L2843" i="9" s="1"/>
  <c r="J2848" i="9"/>
  <c r="L2848" i="9" s="1"/>
  <c r="P2849" i="9"/>
  <c r="AB2849" i="9" s="1"/>
  <c r="H2849" i="9"/>
  <c r="J2849" i="9" s="1"/>
  <c r="L2849" i="9" s="1"/>
  <c r="H2916" i="9"/>
  <c r="J2916" i="9" s="1"/>
  <c r="L2916" i="9" s="1"/>
  <c r="P2916" i="9"/>
  <c r="AB2916" i="9" s="1"/>
  <c r="P2928" i="9"/>
  <c r="AB2928" i="9" s="1"/>
  <c r="I2928" i="9"/>
  <c r="J2928" i="9" s="1"/>
  <c r="L2928" i="9" s="1"/>
  <c r="J2929" i="9"/>
  <c r="L2929" i="9" s="1"/>
  <c r="H2359" i="9"/>
  <c r="J2359" i="9" s="1"/>
  <c r="L2359" i="9" s="1"/>
  <c r="H2365" i="9"/>
  <c r="J2365" i="9" s="1"/>
  <c r="L2365" i="9" s="1"/>
  <c r="H2403" i="9"/>
  <c r="J2403" i="9" s="1"/>
  <c r="L2403" i="9" s="1"/>
  <c r="H2406" i="9"/>
  <c r="J2406" i="9" s="1"/>
  <c r="L2406" i="9" s="1"/>
  <c r="H2412" i="9"/>
  <c r="J2412" i="9" s="1"/>
  <c r="L2412" i="9" s="1"/>
  <c r="H2415" i="9"/>
  <c r="J2415" i="9" s="1"/>
  <c r="L2415" i="9" s="1"/>
  <c r="H2418" i="9"/>
  <c r="J2418" i="9" s="1"/>
  <c r="L2418" i="9" s="1"/>
  <c r="H2421" i="9"/>
  <c r="J2421" i="9" s="1"/>
  <c r="L2421" i="9" s="1"/>
  <c r="H2424" i="9"/>
  <c r="J2424" i="9" s="1"/>
  <c r="L2424" i="9" s="1"/>
  <c r="H2436" i="9"/>
  <c r="J2436" i="9" s="1"/>
  <c r="L2436" i="9" s="1"/>
  <c r="H2448" i="9"/>
  <c r="J2448" i="9" s="1"/>
  <c r="L2448" i="9" s="1"/>
  <c r="H2451" i="9"/>
  <c r="J2451" i="9" s="1"/>
  <c r="L2451" i="9" s="1"/>
  <c r="H2454" i="9"/>
  <c r="J2454" i="9" s="1"/>
  <c r="L2454" i="9" s="1"/>
  <c r="H2457" i="9"/>
  <c r="J2457" i="9" s="1"/>
  <c r="L2457" i="9" s="1"/>
  <c r="H2460" i="9"/>
  <c r="J2460" i="9" s="1"/>
  <c r="L2460" i="9" s="1"/>
  <c r="H2478" i="9"/>
  <c r="J2478" i="9" s="1"/>
  <c r="L2478" i="9" s="1"/>
  <c r="H2481" i="9"/>
  <c r="J2481" i="9" s="1"/>
  <c r="L2481" i="9" s="1"/>
  <c r="H2484" i="9"/>
  <c r="J2484" i="9" s="1"/>
  <c r="L2484" i="9" s="1"/>
  <c r="H2487" i="9"/>
  <c r="J2487" i="9" s="1"/>
  <c r="L2487" i="9" s="1"/>
  <c r="H2490" i="9"/>
  <c r="J2490" i="9" s="1"/>
  <c r="L2490" i="9" s="1"/>
  <c r="H2502" i="9"/>
  <c r="J2502" i="9" s="1"/>
  <c r="L2502" i="9" s="1"/>
  <c r="H2523" i="9"/>
  <c r="J2523" i="9" s="1"/>
  <c r="L2523" i="9" s="1"/>
  <c r="H2526" i="9"/>
  <c r="J2526" i="9" s="1"/>
  <c r="L2526" i="9" s="1"/>
  <c r="H2529" i="9"/>
  <c r="J2529" i="9" s="1"/>
  <c r="L2529" i="9" s="1"/>
  <c r="H2532" i="9"/>
  <c r="J2532" i="9" s="1"/>
  <c r="L2532" i="9" s="1"/>
  <c r="H2547" i="9"/>
  <c r="J2547" i="9" s="1"/>
  <c r="L2547" i="9" s="1"/>
  <c r="H2550" i="9"/>
  <c r="J2550" i="9" s="1"/>
  <c r="L2550" i="9" s="1"/>
  <c r="H2553" i="9"/>
  <c r="J2553" i="9" s="1"/>
  <c r="L2553" i="9" s="1"/>
  <c r="H2556" i="9"/>
  <c r="J2556" i="9" s="1"/>
  <c r="L2556" i="9" s="1"/>
  <c r="H2562" i="9"/>
  <c r="J2562" i="9" s="1"/>
  <c r="L2562" i="9" s="1"/>
  <c r="H2568" i="9"/>
  <c r="J2568" i="9" s="1"/>
  <c r="L2568" i="9" s="1"/>
  <c r="H2577" i="9"/>
  <c r="J2577" i="9" s="1"/>
  <c r="L2577" i="9" s="1"/>
  <c r="H2580" i="9"/>
  <c r="J2580" i="9" s="1"/>
  <c r="L2580" i="9" s="1"/>
  <c r="H2583" i="9"/>
  <c r="J2583" i="9" s="1"/>
  <c r="L2583" i="9" s="1"/>
  <c r="H2586" i="9"/>
  <c r="J2586" i="9" s="1"/>
  <c r="L2586" i="9" s="1"/>
  <c r="H2589" i="9"/>
  <c r="J2589" i="9" s="1"/>
  <c r="L2589" i="9" s="1"/>
  <c r="H2592" i="9"/>
  <c r="J2592" i="9" s="1"/>
  <c r="L2592" i="9" s="1"/>
  <c r="H2607" i="9"/>
  <c r="J2607" i="9" s="1"/>
  <c r="L2607" i="9" s="1"/>
  <c r="H2610" i="9"/>
  <c r="J2610" i="9" s="1"/>
  <c r="L2610" i="9" s="1"/>
  <c r="I2618" i="9"/>
  <c r="J2618" i="9" s="1"/>
  <c r="L2618" i="9" s="1"/>
  <c r="H2623" i="9"/>
  <c r="J2623" i="9" s="1"/>
  <c r="L2623" i="9" s="1"/>
  <c r="H2628" i="9"/>
  <c r="J2628" i="9" s="1"/>
  <c r="L2628" i="9" s="1"/>
  <c r="I2639" i="9"/>
  <c r="J2639" i="9" s="1"/>
  <c r="L2639" i="9" s="1"/>
  <c r="P2644" i="9"/>
  <c r="AB2644" i="9" s="1"/>
  <c r="H2648" i="9"/>
  <c r="J2648" i="9" s="1"/>
  <c r="L2648" i="9" s="1"/>
  <c r="H2654" i="9"/>
  <c r="J2654" i="9" s="1"/>
  <c r="L2654" i="9" s="1"/>
  <c r="J2660" i="9"/>
  <c r="L2660" i="9" s="1"/>
  <c r="P2662" i="9"/>
  <c r="AB2662" i="9" s="1"/>
  <c r="V2663" i="9"/>
  <c r="J2666" i="9"/>
  <c r="L2666" i="9" s="1"/>
  <c r="P2668" i="9"/>
  <c r="AB2668" i="9" s="1"/>
  <c r="V2669" i="9"/>
  <c r="J2672" i="9"/>
  <c r="L2672" i="9" s="1"/>
  <c r="J2677" i="9"/>
  <c r="L2677" i="9" s="1"/>
  <c r="P2684" i="9"/>
  <c r="AB2684" i="9" s="1"/>
  <c r="J2688" i="9"/>
  <c r="L2688" i="9" s="1"/>
  <c r="P2690" i="9"/>
  <c r="AB2690" i="9" s="1"/>
  <c r="J2694" i="9"/>
  <c r="L2694" i="9" s="1"/>
  <c r="P2696" i="9"/>
  <c r="AB2696" i="9" s="1"/>
  <c r="J2706" i="9"/>
  <c r="L2706" i="9" s="1"/>
  <c r="V2708" i="9"/>
  <c r="P2718" i="9"/>
  <c r="AB2718" i="9" s="1"/>
  <c r="P2730" i="9"/>
  <c r="AB2730" i="9" s="1"/>
  <c r="V2738" i="9"/>
  <c r="J2740" i="9"/>
  <c r="L2740" i="9" s="1"/>
  <c r="P2744" i="9"/>
  <c r="AB2744" i="9" s="1"/>
  <c r="H2744" i="9"/>
  <c r="J2744" i="9" s="1"/>
  <c r="L2744" i="9" s="1"/>
  <c r="P2748" i="9"/>
  <c r="AB2748" i="9" s="1"/>
  <c r="J2754" i="9"/>
  <c r="L2754" i="9" s="1"/>
  <c r="V2756" i="9"/>
  <c r="J2758" i="9"/>
  <c r="L2758" i="9" s="1"/>
  <c r="P2762" i="9"/>
  <c r="AB2762" i="9" s="1"/>
  <c r="H2762" i="9"/>
  <c r="J2762" i="9" s="1"/>
  <c r="L2762" i="9" s="1"/>
  <c r="P2766" i="9"/>
  <c r="AB2766" i="9" s="1"/>
  <c r="J2772" i="9"/>
  <c r="L2772" i="9" s="1"/>
  <c r="P2797" i="9"/>
  <c r="AB2797" i="9" s="1"/>
  <c r="I2797" i="9"/>
  <c r="J2797" i="9" s="1"/>
  <c r="L2797" i="9" s="1"/>
  <c r="J2805" i="9"/>
  <c r="L2805" i="9" s="1"/>
  <c r="V2807" i="9"/>
  <c r="P2813" i="9"/>
  <c r="AB2813" i="9" s="1"/>
  <c r="L2827" i="9"/>
  <c r="V2834" i="9"/>
  <c r="J2835" i="9"/>
  <c r="L2835" i="9" s="1"/>
  <c r="I2839" i="9"/>
  <c r="J2839" i="9" s="1"/>
  <c r="L2839" i="9" s="1"/>
  <c r="P2839" i="9"/>
  <c r="AB2839" i="9" s="1"/>
  <c r="I2845" i="9"/>
  <c r="J2845" i="9" s="1"/>
  <c r="L2845" i="9" s="1"/>
  <c r="P2845" i="9"/>
  <c r="AB2845" i="9" s="1"/>
  <c r="I2851" i="9"/>
  <c r="P2851" i="9"/>
  <c r="AB2851" i="9" s="1"/>
  <c r="J2862" i="9"/>
  <c r="L2862" i="9" s="1"/>
  <c r="I2881" i="9"/>
  <c r="J2881" i="9" s="1"/>
  <c r="L2881" i="9" s="1"/>
  <c r="P2881" i="9"/>
  <c r="AB2881" i="9" s="1"/>
  <c r="P2949" i="9"/>
  <c r="AB2949" i="9" s="1"/>
  <c r="I2949" i="9"/>
  <c r="J2949" i="9" s="1"/>
  <c r="L2949" i="9" s="1"/>
  <c r="P3103" i="9"/>
  <c r="AB3103" i="9" s="1"/>
  <c r="I3103" i="9"/>
  <c r="J3103" i="9" s="1"/>
  <c r="L3103" i="9" s="1"/>
  <c r="P2619" i="9"/>
  <c r="AB2619" i="9" s="1"/>
  <c r="P2626" i="9"/>
  <c r="AB2626" i="9" s="1"/>
  <c r="T2628" i="9"/>
  <c r="V2628" i="9" s="1"/>
  <c r="H2631" i="9"/>
  <c r="J2631" i="9" s="1"/>
  <c r="L2631" i="9" s="1"/>
  <c r="H2637" i="9"/>
  <c r="J2637" i="9" s="1"/>
  <c r="L2637" i="9" s="1"/>
  <c r="P2640" i="9"/>
  <c r="AB2640" i="9" s="1"/>
  <c r="P2652" i="9"/>
  <c r="AB2652" i="9" s="1"/>
  <c r="T2654" i="9"/>
  <c r="V2654" i="9" s="1"/>
  <c r="J2659" i="9"/>
  <c r="L2659" i="9" s="1"/>
  <c r="P2661" i="9"/>
  <c r="AB2661" i="9" s="1"/>
  <c r="J2665" i="9"/>
  <c r="L2665" i="9" s="1"/>
  <c r="P2667" i="9"/>
  <c r="AB2667" i="9" s="1"/>
  <c r="J2671" i="9"/>
  <c r="L2671" i="9" s="1"/>
  <c r="J2676" i="9"/>
  <c r="L2676" i="9" s="1"/>
  <c r="P2683" i="9"/>
  <c r="AB2683" i="9" s="1"/>
  <c r="T2684" i="9"/>
  <c r="V2684" i="9" s="1"/>
  <c r="V2685" i="9"/>
  <c r="J2687" i="9"/>
  <c r="L2687" i="9" s="1"/>
  <c r="P2689" i="9"/>
  <c r="AB2689" i="9" s="1"/>
  <c r="T2690" i="9"/>
  <c r="V2690" i="9" s="1"/>
  <c r="V2691" i="9"/>
  <c r="J2693" i="9"/>
  <c r="L2693" i="9" s="1"/>
  <c r="P2695" i="9"/>
  <c r="AB2695" i="9" s="1"/>
  <c r="T2696" i="9"/>
  <c r="V2696" i="9" s="1"/>
  <c r="V2697" i="9"/>
  <c r="P2703" i="9"/>
  <c r="AB2703" i="9" s="1"/>
  <c r="P2711" i="9"/>
  <c r="AB2711" i="9" s="1"/>
  <c r="P2717" i="9"/>
  <c r="AB2717" i="9" s="1"/>
  <c r="H2717" i="9"/>
  <c r="J2717" i="9" s="1"/>
  <c r="L2717" i="9" s="1"/>
  <c r="P2722" i="9"/>
  <c r="AB2722" i="9" s="1"/>
  <c r="I2722" i="9"/>
  <c r="J2722" i="9" s="1"/>
  <c r="L2722" i="9" s="1"/>
  <c r="P2726" i="9"/>
  <c r="AB2726" i="9" s="1"/>
  <c r="P2733" i="9"/>
  <c r="AB2733" i="9" s="1"/>
  <c r="J2739" i="9"/>
  <c r="L2739" i="9" s="1"/>
  <c r="T2741" i="9"/>
  <c r="V2741" i="9" s="1"/>
  <c r="J2743" i="9"/>
  <c r="L2743" i="9" s="1"/>
  <c r="V2745" i="9"/>
  <c r="P2747" i="9"/>
  <c r="AB2747" i="9" s="1"/>
  <c r="H2747" i="9"/>
  <c r="J2747" i="9" s="1"/>
  <c r="L2747" i="9" s="1"/>
  <c r="P2751" i="9"/>
  <c r="AB2751" i="9" s="1"/>
  <c r="J2757" i="9"/>
  <c r="L2757" i="9" s="1"/>
  <c r="T2759" i="9"/>
  <c r="V2759" i="9" s="1"/>
  <c r="J2761" i="9"/>
  <c r="L2761" i="9" s="1"/>
  <c r="V2763" i="9"/>
  <c r="P2765" i="9"/>
  <c r="AB2765" i="9" s="1"/>
  <c r="H2765" i="9"/>
  <c r="J2765" i="9" s="1"/>
  <c r="L2765" i="9" s="1"/>
  <c r="P2769" i="9"/>
  <c r="AB2769" i="9" s="1"/>
  <c r="J2776" i="9"/>
  <c r="L2776" i="9" s="1"/>
  <c r="P2779" i="9"/>
  <c r="AB2779" i="9" s="1"/>
  <c r="I2779" i="9"/>
  <c r="J2779" i="9" s="1"/>
  <c r="L2779" i="9" s="1"/>
  <c r="P2783" i="9"/>
  <c r="AB2783" i="9" s="1"/>
  <c r="P2788" i="9"/>
  <c r="AB2788" i="9" s="1"/>
  <c r="I2788" i="9"/>
  <c r="J2788" i="9" s="1"/>
  <c r="L2788" i="9" s="1"/>
  <c r="P2792" i="9"/>
  <c r="AB2792" i="9" s="1"/>
  <c r="P2802" i="9"/>
  <c r="AB2802" i="9" s="1"/>
  <c r="J2808" i="9"/>
  <c r="L2808" i="9" s="1"/>
  <c r="P2810" i="9"/>
  <c r="AB2810" i="9" s="1"/>
  <c r="P2816" i="9"/>
  <c r="AB2816" i="9" s="1"/>
  <c r="J2822" i="9"/>
  <c r="L2822" i="9" s="1"/>
  <c r="J2838" i="9"/>
  <c r="L2838" i="9" s="1"/>
  <c r="J2844" i="9"/>
  <c r="L2844" i="9" s="1"/>
  <c r="J2850" i="9"/>
  <c r="L2850" i="9" s="1"/>
  <c r="P2860" i="9"/>
  <c r="AB2860" i="9" s="1"/>
  <c r="I2860" i="9"/>
  <c r="J2860" i="9" s="1"/>
  <c r="L2860" i="9" s="1"/>
  <c r="J2861" i="9"/>
  <c r="L2861" i="9" s="1"/>
  <c r="P2918" i="9"/>
  <c r="AB2918" i="9" s="1"/>
  <c r="H2918" i="9"/>
  <c r="J2918" i="9" s="1"/>
  <c r="L2918" i="9" s="1"/>
  <c r="J2950" i="9"/>
  <c r="L2950" i="9" s="1"/>
  <c r="H2828" i="9"/>
  <c r="J2828" i="9" s="1"/>
  <c r="L2828" i="9" s="1"/>
  <c r="J2830" i="9"/>
  <c r="L2830" i="9" s="1"/>
  <c r="P2831" i="9"/>
  <c r="AB2831" i="9" s="1"/>
  <c r="H2834" i="9"/>
  <c r="J2834" i="9" s="1"/>
  <c r="L2834" i="9" s="1"/>
  <c r="P2853" i="9"/>
  <c r="AB2853" i="9" s="1"/>
  <c r="T2858" i="9"/>
  <c r="V2858" i="9" s="1"/>
  <c r="P2859" i="9"/>
  <c r="AB2859" i="9" s="1"/>
  <c r="H2864" i="9"/>
  <c r="J2864" i="9" s="1"/>
  <c r="L2864" i="9" s="1"/>
  <c r="P2873" i="9"/>
  <c r="AB2873" i="9" s="1"/>
  <c r="P2875" i="9"/>
  <c r="AB2875" i="9" s="1"/>
  <c r="I2875" i="9"/>
  <c r="J2875" i="9" s="1"/>
  <c r="L2875" i="9" s="1"/>
  <c r="J2877" i="9"/>
  <c r="L2877" i="9" s="1"/>
  <c r="P2879" i="9"/>
  <c r="AB2879" i="9" s="1"/>
  <c r="H2879" i="9"/>
  <c r="J2879" i="9" s="1"/>
  <c r="L2879" i="9" s="1"/>
  <c r="P2880" i="9"/>
  <c r="AB2880" i="9" s="1"/>
  <c r="T2882" i="9"/>
  <c r="V2882" i="9" s="1"/>
  <c r="I2884" i="9"/>
  <c r="J2884" i="9" s="1"/>
  <c r="L2884" i="9" s="1"/>
  <c r="J2886" i="9"/>
  <c r="L2886" i="9" s="1"/>
  <c r="P2888" i="9"/>
  <c r="AB2888" i="9" s="1"/>
  <c r="H2888" i="9"/>
  <c r="J2888" i="9" s="1"/>
  <c r="L2888" i="9" s="1"/>
  <c r="P2889" i="9"/>
  <c r="AB2889" i="9" s="1"/>
  <c r="T2891" i="9"/>
  <c r="V2891" i="9" s="1"/>
  <c r="J2896" i="9"/>
  <c r="L2896" i="9" s="1"/>
  <c r="V2898" i="9"/>
  <c r="J2902" i="9"/>
  <c r="L2902" i="9" s="1"/>
  <c r="V2904" i="9"/>
  <c r="J2911" i="9"/>
  <c r="L2911" i="9" s="1"/>
  <c r="V2913" i="9"/>
  <c r="H2932" i="9"/>
  <c r="J2932" i="9" s="1"/>
  <c r="L2932" i="9" s="1"/>
  <c r="P2938" i="9"/>
  <c r="AB2938" i="9" s="1"/>
  <c r="P2947" i="9"/>
  <c r="AB2947" i="9" s="1"/>
  <c r="P2956" i="9"/>
  <c r="AB2956" i="9" s="1"/>
  <c r="P2965" i="9"/>
  <c r="AB2965" i="9" s="1"/>
  <c r="H2965" i="9"/>
  <c r="J2965" i="9" s="1"/>
  <c r="L2965" i="9" s="1"/>
  <c r="J2967" i="9"/>
  <c r="L2967" i="9" s="1"/>
  <c r="J2986" i="9"/>
  <c r="L2986" i="9" s="1"/>
  <c r="P2993" i="9"/>
  <c r="AB2993" i="9" s="1"/>
  <c r="H2993" i="9"/>
  <c r="J2993" i="9" s="1"/>
  <c r="L2993" i="9" s="1"/>
  <c r="J2994" i="9"/>
  <c r="L2994" i="9" s="1"/>
  <c r="P3009" i="9"/>
  <c r="AB3009" i="9" s="1"/>
  <c r="H3009" i="9"/>
  <c r="J3009" i="9" s="1"/>
  <c r="L3009" i="9" s="1"/>
  <c r="J3028" i="9"/>
  <c r="L3028" i="9" s="1"/>
  <c r="J3104" i="9"/>
  <c r="L3104" i="9" s="1"/>
  <c r="J3113" i="9"/>
  <c r="L3113" i="9" s="1"/>
  <c r="P3144" i="9"/>
  <c r="AB3144" i="9" s="1"/>
  <c r="H3144" i="9"/>
  <c r="J3144" i="9" s="1"/>
  <c r="L3144" i="9" s="1"/>
  <c r="H3236" i="9"/>
  <c r="J3236" i="9" s="1"/>
  <c r="L3236" i="9" s="1"/>
  <c r="P3236" i="9"/>
  <c r="AB3236" i="9" s="1"/>
  <c r="P2872" i="9"/>
  <c r="AB2872" i="9" s="1"/>
  <c r="I2872" i="9"/>
  <c r="J2872" i="9" s="1"/>
  <c r="L2872" i="9" s="1"/>
  <c r="P2906" i="9"/>
  <c r="AB2906" i="9" s="1"/>
  <c r="H2906" i="9"/>
  <c r="J2906" i="9" s="1"/>
  <c r="L2906" i="9" s="1"/>
  <c r="P2915" i="9"/>
  <c r="AB2915" i="9" s="1"/>
  <c r="H2915" i="9"/>
  <c r="J2915" i="9" s="1"/>
  <c r="L2915" i="9" s="1"/>
  <c r="P2937" i="9"/>
  <c r="AB2937" i="9" s="1"/>
  <c r="I2937" i="9"/>
  <c r="J2937" i="9" s="1"/>
  <c r="L2937" i="9" s="1"/>
  <c r="P2946" i="9"/>
  <c r="AB2946" i="9" s="1"/>
  <c r="I2946" i="9"/>
  <c r="J2946" i="9" s="1"/>
  <c r="L2946" i="9" s="1"/>
  <c r="P2955" i="9"/>
  <c r="AB2955" i="9" s="1"/>
  <c r="I2955" i="9"/>
  <c r="J2955" i="9" s="1"/>
  <c r="L2955" i="9" s="1"/>
  <c r="J2958" i="9"/>
  <c r="L2958" i="9" s="1"/>
  <c r="J3018" i="9"/>
  <c r="L3018" i="9" s="1"/>
  <c r="J3033" i="9"/>
  <c r="L3033" i="9" s="1"/>
  <c r="J3040" i="9"/>
  <c r="L3040" i="9" s="1"/>
  <c r="P3056" i="9"/>
  <c r="AB3056" i="9" s="1"/>
  <c r="H3056" i="9"/>
  <c r="J3056" i="9" s="1"/>
  <c r="L3056" i="9" s="1"/>
  <c r="I3320" i="9"/>
  <c r="P3320" i="9"/>
  <c r="AB3320" i="9" s="1"/>
  <c r="V2829" i="9"/>
  <c r="T2831" i="9"/>
  <c r="V2831" i="9" s="1"/>
  <c r="V2835" i="9"/>
  <c r="P2840" i="9"/>
  <c r="AB2840" i="9" s="1"/>
  <c r="P2846" i="9"/>
  <c r="AB2846" i="9" s="1"/>
  <c r="J2851" i="9"/>
  <c r="L2851" i="9" s="1"/>
  <c r="P2867" i="9"/>
  <c r="AB2867" i="9" s="1"/>
  <c r="P2869" i="9"/>
  <c r="AB2869" i="9" s="1"/>
  <c r="I2869" i="9"/>
  <c r="P2878" i="9"/>
  <c r="AB2878" i="9" s="1"/>
  <c r="T2879" i="9"/>
  <c r="V2879" i="9" s="1"/>
  <c r="J2883" i="9"/>
  <c r="L2883" i="9" s="1"/>
  <c r="P2885" i="9"/>
  <c r="AB2885" i="9" s="1"/>
  <c r="H2885" i="9"/>
  <c r="J2885" i="9" s="1"/>
  <c r="L2885" i="9" s="1"/>
  <c r="P2887" i="9"/>
  <c r="AB2887" i="9" s="1"/>
  <c r="T2888" i="9"/>
  <c r="V2888" i="9" s="1"/>
  <c r="J2892" i="9"/>
  <c r="L2892" i="9" s="1"/>
  <c r="J2908" i="9"/>
  <c r="L2908" i="9" s="1"/>
  <c r="V2910" i="9"/>
  <c r="J2917" i="9"/>
  <c r="L2917" i="9" s="1"/>
  <c r="V2919" i="9"/>
  <c r="V2924" i="9"/>
  <c r="P2935" i="9"/>
  <c r="AB2935" i="9" s="1"/>
  <c r="P2944" i="9"/>
  <c r="AB2944" i="9" s="1"/>
  <c r="P2953" i="9"/>
  <c r="AB2953" i="9" s="1"/>
  <c r="P2962" i="9"/>
  <c r="AB2962" i="9" s="1"/>
  <c r="T2965" i="9"/>
  <c r="V2965" i="9" s="1"/>
  <c r="V2966" i="9"/>
  <c r="P2986" i="9"/>
  <c r="AB2986" i="9" s="1"/>
  <c r="P2990" i="9"/>
  <c r="AB2990" i="9" s="1"/>
  <c r="H2990" i="9"/>
  <c r="J2990" i="9" s="1"/>
  <c r="L2990" i="9" s="1"/>
  <c r="J2991" i="9"/>
  <c r="L2991" i="9" s="1"/>
  <c r="J2996" i="9"/>
  <c r="L2996" i="9" s="1"/>
  <c r="J3003" i="9"/>
  <c r="L3003" i="9" s="1"/>
  <c r="P3006" i="9"/>
  <c r="AB3006" i="9" s="1"/>
  <c r="J2833" i="9"/>
  <c r="L2833" i="9" s="1"/>
  <c r="P2856" i="9"/>
  <c r="AB2856" i="9" s="1"/>
  <c r="P2866" i="9"/>
  <c r="AB2866" i="9" s="1"/>
  <c r="I2866" i="9"/>
  <c r="J2866" i="9" s="1"/>
  <c r="L2866" i="9" s="1"/>
  <c r="J2878" i="9"/>
  <c r="L2878" i="9" s="1"/>
  <c r="J2887" i="9"/>
  <c r="L2887" i="9" s="1"/>
  <c r="P2897" i="9"/>
  <c r="AB2897" i="9" s="1"/>
  <c r="H2897" i="9"/>
  <c r="J2897" i="9" s="1"/>
  <c r="L2897" i="9" s="1"/>
  <c r="P2898" i="9"/>
  <c r="AB2898" i="9" s="1"/>
  <c r="P2903" i="9"/>
  <c r="AB2903" i="9" s="1"/>
  <c r="H2903" i="9"/>
  <c r="J2903" i="9" s="1"/>
  <c r="L2903" i="9" s="1"/>
  <c r="P2904" i="9"/>
  <c r="AB2904" i="9" s="1"/>
  <c r="V2906" i="9"/>
  <c r="P2912" i="9"/>
  <c r="AB2912" i="9" s="1"/>
  <c r="H2912" i="9"/>
  <c r="J2912" i="9" s="1"/>
  <c r="L2912" i="9" s="1"/>
  <c r="P2913" i="9"/>
  <c r="AB2913" i="9" s="1"/>
  <c r="V2915" i="9"/>
  <c r="P2934" i="9"/>
  <c r="AB2934" i="9" s="1"/>
  <c r="I2934" i="9"/>
  <c r="J2934" i="9" s="1"/>
  <c r="L2934" i="9" s="1"/>
  <c r="P2943" i="9"/>
  <c r="AB2943" i="9" s="1"/>
  <c r="I2943" i="9"/>
  <c r="J2943" i="9" s="1"/>
  <c r="L2943" i="9" s="1"/>
  <c r="P2952" i="9"/>
  <c r="AB2952" i="9" s="1"/>
  <c r="I2952" i="9"/>
  <c r="J2952" i="9" s="1"/>
  <c r="L2952" i="9" s="1"/>
  <c r="P2961" i="9"/>
  <c r="AB2961" i="9" s="1"/>
  <c r="I2961" i="9"/>
  <c r="J2961" i="9" s="1"/>
  <c r="L2961" i="9" s="1"/>
  <c r="J2966" i="9"/>
  <c r="L2966" i="9" s="1"/>
  <c r="I2712" i="9"/>
  <c r="J2712" i="9" s="1"/>
  <c r="L2712" i="9" s="1"/>
  <c r="I2715" i="9"/>
  <c r="J2715" i="9" s="1"/>
  <c r="L2715" i="9" s="1"/>
  <c r="I2724" i="9"/>
  <c r="J2724" i="9" s="1"/>
  <c r="L2724" i="9" s="1"/>
  <c r="I2727" i="9"/>
  <c r="J2727" i="9" s="1"/>
  <c r="L2727" i="9" s="1"/>
  <c r="I2775" i="9"/>
  <c r="J2775" i="9" s="1"/>
  <c r="L2775" i="9" s="1"/>
  <c r="I2778" i="9"/>
  <c r="J2778" i="9" s="1"/>
  <c r="L2778" i="9" s="1"/>
  <c r="I2781" i="9"/>
  <c r="J2781" i="9" s="1"/>
  <c r="L2781" i="9" s="1"/>
  <c r="I2784" i="9"/>
  <c r="J2784" i="9" s="1"/>
  <c r="L2784" i="9" s="1"/>
  <c r="I2787" i="9"/>
  <c r="J2787" i="9" s="1"/>
  <c r="L2787" i="9" s="1"/>
  <c r="I2790" i="9"/>
  <c r="J2790" i="9" s="1"/>
  <c r="L2790" i="9" s="1"/>
  <c r="I2793" i="9"/>
  <c r="J2793" i="9" s="1"/>
  <c r="L2793" i="9" s="1"/>
  <c r="I2811" i="9"/>
  <c r="J2811" i="9" s="1"/>
  <c r="L2811" i="9" s="1"/>
  <c r="J2824" i="9"/>
  <c r="L2824" i="9" s="1"/>
  <c r="T2840" i="9"/>
  <c r="V2840" i="9" s="1"/>
  <c r="P2841" i="9"/>
  <c r="AB2841" i="9" s="1"/>
  <c r="T2846" i="9"/>
  <c r="V2846" i="9" s="1"/>
  <c r="P2847" i="9"/>
  <c r="AB2847" i="9" s="1"/>
  <c r="H2855" i="9"/>
  <c r="J2855" i="9" s="1"/>
  <c r="L2855" i="9" s="1"/>
  <c r="J2857" i="9"/>
  <c r="L2857" i="9" s="1"/>
  <c r="P2858" i="9"/>
  <c r="AB2858" i="9" s="1"/>
  <c r="P2861" i="9"/>
  <c r="AB2861" i="9" s="1"/>
  <c r="P2863" i="9"/>
  <c r="AB2863" i="9" s="1"/>
  <c r="I2863" i="9"/>
  <c r="J2863" i="9" s="1"/>
  <c r="L2863" i="9" s="1"/>
  <c r="J2869" i="9"/>
  <c r="L2869" i="9" s="1"/>
  <c r="H2870" i="9"/>
  <c r="J2870" i="9" s="1"/>
  <c r="L2870" i="9" s="1"/>
  <c r="J2880" i="9"/>
  <c r="L2880" i="9" s="1"/>
  <c r="P2882" i="9"/>
  <c r="AB2882" i="9" s="1"/>
  <c r="H2882" i="9"/>
  <c r="J2882" i="9" s="1"/>
  <c r="L2882" i="9" s="1"/>
  <c r="P2883" i="9"/>
  <c r="AB2883" i="9" s="1"/>
  <c r="T2885" i="9"/>
  <c r="V2885" i="9" s="1"/>
  <c r="J2889" i="9"/>
  <c r="L2889" i="9" s="1"/>
  <c r="P2891" i="9"/>
  <c r="AB2891" i="9" s="1"/>
  <c r="H2891" i="9"/>
  <c r="J2891" i="9" s="1"/>
  <c r="L2891" i="9" s="1"/>
  <c r="P2892" i="9"/>
  <c r="AB2892" i="9" s="1"/>
  <c r="P2894" i="9"/>
  <c r="AB2894" i="9" s="1"/>
  <c r="J2899" i="9"/>
  <c r="L2899" i="9" s="1"/>
  <c r="J2905" i="9"/>
  <c r="L2905" i="9" s="1"/>
  <c r="V2907" i="9"/>
  <c r="V2916" i="9"/>
  <c r="P2922" i="9"/>
  <c r="AB2922" i="9" s="1"/>
  <c r="P2929" i="9"/>
  <c r="AB2929" i="9" s="1"/>
  <c r="P2931" i="9"/>
  <c r="AB2931" i="9" s="1"/>
  <c r="I2931" i="9"/>
  <c r="J2931" i="9" s="1"/>
  <c r="L2931" i="9" s="1"/>
  <c r="P2941" i="9"/>
  <c r="AB2941" i="9" s="1"/>
  <c r="P2950" i="9"/>
  <c r="AB2950" i="9" s="1"/>
  <c r="P2959" i="9"/>
  <c r="AB2959" i="9" s="1"/>
  <c r="P2970" i="9"/>
  <c r="AB2970" i="9" s="1"/>
  <c r="I2970" i="9"/>
  <c r="J2970" i="9" s="1"/>
  <c r="L2970" i="9" s="1"/>
  <c r="P2996" i="9"/>
  <c r="AB2996" i="9" s="1"/>
  <c r="P3001" i="9"/>
  <c r="AB3001" i="9" s="1"/>
  <c r="H3001" i="9"/>
  <c r="J3001" i="9" s="1"/>
  <c r="L3001" i="9" s="1"/>
  <c r="V3009" i="9"/>
  <c r="J3019" i="9"/>
  <c r="L3019" i="9" s="1"/>
  <c r="H3030" i="9"/>
  <c r="J3030" i="9" s="1"/>
  <c r="L3030" i="9" s="1"/>
  <c r="P3030" i="9"/>
  <c r="AB3030" i="9" s="1"/>
  <c r="J3034" i="9"/>
  <c r="L3034" i="9" s="1"/>
  <c r="J3041" i="9"/>
  <c r="L3041" i="9" s="1"/>
  <c r="I3055" i="9"/>
  <c r="J3055" i="9" s="1"/>
  <c r="L3055" i="9" s="1"/>
  <c r="P3055" i="9"/>
  <c r="AB3055" i="9" s="1"/>
  <c r="I3058" i="9"/>
  <c r="J3058" i="9" s="1"/>
  <c r="L3058" i="9" s="1"/>
  <c r="P3058" i="9"/>
  <c r="AB3058" i="9" s="1"/>
  <c r="H3006" i="9"/>
  <c r="J3006" i="9" s="1"/>
  <c r="L3006" i="9" s="1"/>
  <c r="T3013" i="9"/>
  <c r="V3013" i="9" s="1"/>
  <c r="J3021" i="9"/>
  <c r="L3021" i="9" s="1"/>
  <c r="P3022" i="9"/>
  <c r="AB3022" i="9" s="1"/>
  <c r="P3024" i="9"/>
  <c r="AB3024" i="9" s="1"/>
  <c r="I3024" i="9"/>
  <c r="J3024" i="9" s="1"/>
  <c r="L3024" i="9" s="1"/>
  <c r="P3025" i="9"/>
  <c r="AB3025" i="9" s="1"/>
  <c r="J3043" i="9"/>
  <c r="L3043" i="9" s="1"/>
  <c r="T3044" i="9"/>
  <c r="V3044" i="9" s="1"/>
  <c r="J3046" i="9"/>
  <c r="L3046" i="9" s="1"/>
  <c r="T3047" i="9"/>
  <c r="V3047" i="9" s="1"/>
  <c r="J3070" i="9"/>
  <c r="L3070" i="9" s="1"/>
  <c r="T3071" i="9"/>
  <c r="V3071" i="9" s="1"/>
  <c r="J3073" i="9"/>
  <c r="L3073" i="9" s="1"/>
  <c r="T3074" i="9"/>
  <c r="V3074" i="9" s="1"/>
  <c r="V3087" i="9"/>
  <c r="P3090" i="9"/>
  <c r="AB3090" i="9" s="1"/>
  <c r="T3092" i="9"/>
  <c r="V3092" i="9" s="1"/>
  <c r="V3093" i="9"/>
  <c r="P3096" i="9"/>
  <c r="AB3096" i="9" s="1"/>
  <c r="P3098" i="9"/>
  <c r="AB3098" i="9" s="1"/>
  <c r="P3100" i="9"/>
  <c r="AB3100" i="9" s="1"/>
  <c r="I3100" i="9"/>
  <c r="J3100" i="9" s="1"/>
  <c r="L3100" i="9" s="1"/>
  <c r="P3112" i="9"/>
  <c r="AB3112" i="9" s="1"/>
  <c r="I3112" i="9"/>
  <c r="J3112" i="9" s="1"/>
  <c r="L3112" i="9" s="1"/>
  <c r="P3116" i="9"/>
  <c r="AB3116" i="9" s="1"/>
  <c r="P3121" i="9"/>
  <c r="AB3121" i="9" s="1"/>
  <c r="I3121" i="9"/>
  <c r="J3121" i="9" s="1"/>
  <c r="L3121" i="9" s="1"/>
  <c r="J3133" i="9"/>
  <c r="L3133" i="9" s="1"/>
  <c r="T3137" i="9"/>
  <c r="V3137" i="9" s="1"/>
  <c r="P3141" i="9"/>
  <c r="AB3141" i="9" s="1"/>
  <c r="H3141" i="9"/>
  <c r="J3141" i="9" s="1"/>
  <c r="L3141" i="9" s="1"/>
  <c r="P3149" i="9"/>
  <c r="AB3149" i="9" s="1"/>
  <c r="P3158" i="9"/>
  <c r="AB3158" i="9" s="1"/>
  <c r="P3167" i="9"/>
  <c r="AB3167" i="9" s="1"/>
  <c r="P3177" i="9"/>
  <c r="AB3177" i="9" s="1"/>
  <c r="H3177" i="9"/>
  <c r="J3177" i="9" s="1"/>
  <c r="L3177" i="9" s="1"/>
  <c r="P3180" i="9"/>
  <c r="AB3180" i="9" s="1"/>
  <c r="H3180" i="9"/>
  <c r="J3180" i="9" s="1"/>
  <c r="L3180" i="9" s="1"/>
  <c r="P3183" i="9"/>
  <c r="AB3183" i="9" s="1"/>
  <c r="H3183" i="9"/>
  <c r="J3183" i="9" s="1"/>
  <c r="L3183" i="9" s="1"/>
  <c r="P3186" i="9"/>
  <c r="AB3186" i="9" s="1"/>
  <c r="H3186" i="9"/>
  <c r="J3186" i="9" s="1"/>
  <c r="L3186" i="9" s="1"/>
  <c r="P3200" i="9"/>
  <c r="AB3200" i="9" s="1"/>
  <c r="P3206" i="9"/>
  <c r="AB3206" i="9" s="1"/>
  <c r="P3217" i="9"/>
  <c r="AB3217" i="9" s="1"/>
  <c r="I3217" i="9"/>
  <c r="J3217" i="9" s="1"/>
  <c r="L3217" i="9" s="1"/>
  <c r="V3237" i="9"/>
  <c r="J3253" i="9"/>
  <c r="L3253" i="9" s="1"/>
  <c r="J3258" i="9"/>
  <c r="L3258" i="9" s="1"/>
  <c r="P3297" i="9"/>
  <c r="AB3297" i="9" s="1"/>
  <c r="H3297" i="9"/>
  <c r="J3297" i="9" s="1"/>
  <c r="L3297" i="9" s="1"/>
  <c r="J3087" i="9"/>
  <c r="L3087" i="9" s="1"/>
  <c r="P3089" i="9"/>
  <c r="AB3089" i="9" s="1"/>
  <c r="H3089" i="9"/>
  <c r="J3089" i="9" s="1"/>
  <c r="L3089" i="9" s="1"/>
  <c r="J3093" i="9"/>
  <c r="L3093" i="9" s="1"/>
  <c r="P3095" i="9"/>
  <c r="AB3095" i="9" s="1"/>
  <c r="H3095" i="9"/>
  <c r="J3095" i="9" s="1"/>
  <c r="L3095" i="9" s="1"/>
  <c r="P3138" i="9"/>
  <c r="AB3138" i="9" s="1"/>
  <c r="H3138" i="9"/>
  <c r="J3138" i="9" s="1"/>
  <c r="L3138" i="9" s="1"/>
  <c r="J3219" i="9"/>
  <c r="L3219" i="9" s="1"/>
  <c r="P3222" i="9"/>
  <c r="AB3222" i="9" s="1"/>
  <c r="I3222" i="9"/>
  <c r="J3222" i="9" s="1"/>
  <c r="L3222" i="9" s="1"/>
  <c r="J3245" i="9"/>
  <c r="L3245" i="9" s="1"/>
  <c r="J3250" i="9"/>
  <c r="L3250" i="9" s="1"/>
  <c r="I3283" i="9"/>
  <c r="J3283" i="9" s="1"/>
  <c r="L3283" i="9" s="1"/>
  <c r="P3283" i="9"/>
  <c r="AB3283" i="9" s="1"/>
  <c r="I2973" i="9"/>
  <c r="J2973" i="9" s="1"/>
  <c r="L2973" i="9" s="1"/>
  <c r="I2976" i="9"/>
  <c r="J2976" i="9" s="1"/>
  <c r="L2976" i="9" s="1"/>
  <c r="I2979" i="9"/>
  <c r="J2979" i="9" s="1"/>
  <c r="L2979" i="9" s="1"/>
  <c r="I2982" i="9"/>
  <c r="J2982" i="9" s="1"/>
  <c r="L2982" i="9" s="1"/>
  <c r="I2985" i="9"/>
  <c r="J2985" i="9" s="1"/>
  <c r="L2985" i="9" s="1"/>
  <c r="I2988" i="9"/>
  <c r="J2988" i="9" s="1"/>
  <c r="L2988" i="9" s="1"/>
  <c r="H2992" i="9"/>
  <c r="J2992" i="9" s="1"/>
  <c r="L2992" i="9" s="1"/>
  <c r="I2995" i="9"/>
  <c r="J2995" i="9" s="1"/>
  <c r="L2995" i="9" s="1"/>
  <c r="I2998" i="9"/>
  <c r="J2998" i="9" s="1"/>
  <c r="L2998" i="9" s="1"/>
  <c r="P3004" i="9"/>
  <c r="AB3004" i="9" s="1"/>
  <c r="J3020" i="9"/>
  <c r="L3020" i="9" s="1"/>
  <c r="J3042" i="9"/>
  <c r="L3042" i="9" s="1"/>
  <c r="J3045" i="9"/>
  <c r="L3045" i="9" s="1"/>
  <c r="P3061" i="9"/>
  <c r="AB3061" i="9" s="1"/>
  <c r="I3061" i="9"/>
  <c r="J3061" i="9" s="1"/>
  <c r="L3061" i="9" s="1"/>
  <c r="P3064" i="9"/>
  <c r="AB3064" i="9" s="1"/>
  <c r="I3064" i="9"/>
  <c r="J3064" i="9" s="1"/>
  <c r="L3064" i="9" s="1"/>
  <c r="P3067" i="9"/>
  <c r="AB3067" i="9" s="1"/>
  <c r="I3067" i="9"/>
  <c r="J3069" i="9"/>
  <c r="L3069" i="9" s="1"/>
  <c r="J3072" i="9"/>
  <c r="L3072" i="9" s="1"/>
  <c r="P3085" i="9"/>
  <c r="AB3085" i="9" s="1"/>
  <c r="I3085" i="9"/>
  <c r="P3115" i="9"/>
  <c r="AB3115" i="9" s="1"/>
  <c r="I3115" i="9"/>
  <c r="J3115" i="9" s="1"/>
  <c r="L3115" i="9" s="1"/>
  <c r="P3124" i="9"/>
  <c r="AB3124" i="9" s="1"/>
  <c r="I3124" i="9"/>
  <c r="J3125" i="9"/>
  <c r="L3125" i="9" s="1"/>
  <c r="P3135" i="9"/>
  <c r="AB3135" i="9" s="1"/>
  <c r="H3135" i="9"/>
  <c r="J3135" i="9" s="1"/>
  <c r="L3135" i="9" s="1"/>
  <c r="J3152" i="9"/>
  <c r="L3152" i="9" s="1"/>
  <c r="J3161" i="9"/>
  <c r="L3161" i="9" s="1"/>
  <c r="J3170" i="9"/>
  <c r="L3170" i="9" s="1"/>
  <c r="L3176" i="9"/>
  <c r="L3182" i="9"/>
  <c r="L3185" i="9"/>
  <c r="J3212" i="9"/>
  <c r="L3212" i="9" s="1"/>
  <c r="P3226" i="9"/>
  <c r="AB3226" i="9" s="1"/>
  <c r="I3226" i="9"/>
  <c r="J3226" i="9" s="1"/>
  <c r="L3226" i="9" s="1"/>
  <c r="P3227" i="9"/>
  <c r="AB3227" i="9" s="1"/>
  <c r="H3227" i="9"/>
  <c r="J3227" i="9" s="1"/>
  <c r="L3227" i="9" s="1"/>
  <c r="P3282" i="9"/>
  <c r="AB3282" i="9" s="1"/>
  <c r="H3282" i="9"/>
  <c r="J3282" i="9" s="1"/>
  <c r="L3282" i="9" s="1"/>
  <c r="H2984" i="9"/>
  <c r="J2984" i="9" s="1"/>
  <c r="L2984" i="9" s="1"/>
  <c r="H2987" i="9"/>
  <c r="J2987" i="9" s="1"/>
  <c r="L2987" i="9" s="1"/>
  <c r="H2997" i="9"/>
  <c r="J2997" i="9" s="1"/>
  <c r="L2997" i="9" s="1"/>
  <c r="H3000" i="9"/>
  <c r="J3000" i="9" s="1"/>
  <c r="L3000" i="9" s="1"/>
  <c r="P3002" i="9"/>
  <c r="AB3002" i="9" s="1"/>
  <c r="T3004" i="9"/>
  <c r="V3004" i="9" s="1"/>
  <c r="H3007" i="9"/>
  <c r="J3007" i="9" s="1"/>
  <c r="L3007" i="9" s="1"/>
  <c r="P3010" i="9"/>
  <c r="AB3010" i="9" s="1"/>
  <c r="P3011" i="9"/>
  <c r="AB3011" i="9" s="1"/>
  <c r="J3014" i="9"/>
  <c r="L3014" i="9" s="1"/>
  <c r="P3018" i="9"/>
  <c r="AB3018" i="9" s="1"/>
  <c r="I3026" i="9"/>
  <c r="J3026" i="9" s="1"/>
  <c r="L3026" i="9" s="1"/>
  <c r="T3031" i="9"/>
  <c r="V3031" i="9" s="1"/>
  <c r="P3033" i="9"/>
  <c r="AB3033" i="9" s="1"/>
  <c r="P3040" i="9"/>
  <c r="AB3040" i="9" s="1"/>
  <c r="P3049" i="9"/>
  <c r="AB3049" i="9" s="1"/>
  <c r="I3049" i="9"/>
  <c r="J3049" i="9" s="1"/>
  <c r="L3049" i="9" s="1"/>
  <c r="P3052" i="9"/>
  <c r="AB3052" i="9" s="1"/>
  <c r="I3052" i="9"/>
  <c r="J3052" i="9" s="1"/>
  <c r="L3052" i="9" s="1"/>
  <c r="J3054" i="9"/>
  <c r="L3054" i="9" s="1"/>
  <c r="J3057" i="9"/>
  <c r="L3057" i="9" s="1"/>
  <c r="P3076" i="9"/>
  <c r="AB3076" i="9" s="1"/>
  <c r="I3076" i="9"/>
  <c r="J3076" i="9" s="1"/>
  <c r="L3076" i="9" s="1"/>
  <c r="P3079" i="9"/>
  <c r="AB3079" i="9" s="1"/>
  <c r="I3079" i="9"/>
  <c r="J3079" i="9" s="1"/>
  <c r="L3079" i="9" s="1"/>
  <c r="P3082" i="9"/>
  <c r="AB3082" i="9" s="1"/>
  <c r="I3082" i="9"/>
  <c r="J3082" i="9" s="1"/>
  <c r="L3082" i="9" s="1"/>
  <c r="P3087" i="9"/>
  <c r="AB3087" i="9" s="1"/>
  <c r="T3089" i="9"/>
  <c r="V3089" i="9" s="1"/>
  <c r="V3090" i="9"/>
  <c r="P3093" i="9"/>
  <c r="AB3093" i="9" s="1"/>
  <c r="T3095" i="9"/>
  <c r="V3095" i="9" s="1"/>
  <c r="V3096" i="9"/>
  <c r="P3107" i="9"/>
  <c r="AB3107" i="9" s="1"/>
  <c r="P3109" i="9"/>
  <c r="AB3109" i="9" s="1"/>
  <c r="I3109" i="9"/>
  <c r="J3109" i="9" s="1"/>
  <c r="L3109" i="9" s="1"/>
  <c r="P3132" i="9"/>
  <c r="AB3132" i="9" s="1"/>
  <c r="H3132" i="9"/>
  <c r="J3132" i="9" s="1"/>
  <c r="L3132" i="9" s="1"/>
  <c r="V3141" i="9"/>
  <c r="J3142" i="9"/>
  <c r="L3142" i="9" s="1"/>
  <c r="P3173" i="9"/>
  <c r="AB3173" i="9" s="1"/>
  <c r="J3175" i="9"/>
  <c r="L3175" i="9" s="1"/>
  <c r="J3178" i="9"/>
  <c r="L3178" i="9" s="1"/>
  <c r="J3181" i="9"/>
  <c r="L3181" i="9" s="1"/>
  <c r="J3184" i="9"/>
  <c r="L3184" i="9" s="1"/>
  <c r="P3191" i="9"/>
  <c r="AB3191" i="9" s="1"/>
  <c r="P3204" i="9"/>
  <c r="AB3204" i="9" s="1"/>
  <c r="H3204" i="9"/>
  <c r="J3204" i="9" s="1"/>
  <c r="L3204" i="9" s="1"/>
  <c r="J3209" i="9"/>
  <c r="L3209" i="9" s="1"/>
  <c r="P3215" i="9"/>
  <c r="AB3215" i="9" s="1"/>
  <c r="H3237" i="9"/>
  <c r="J3237" i="9" s="1"/>
  <c r="L3237" i="9" s="1"/>
  <c r="P3237" i="9"/>
  <c r="AB3237" i="9" s="1"/>
  <c r="L3242" i="9"/>
  <c r="J3244" i="9"/>
  <c r="L3244" i="9" s="1"/>
  <c r="I3302" i="9"/>
  <c r="J3302" i="9" s="1"/>
  <c r="L3302" i="9" s="1"/>
  <c r="P3302" i="9"/>
  <c r="AB3302" i="9" s="1"/>
  <c r="P3005" i="9"/>
  <c r="AB3005" i="9" s="1"/>
  <c r="T3007" i="9"/>
  <c r="V3007" i="9" s="1"/>
  <c r="T3010" i="9"/>
  <c r="V3010" i="9" s="1"/>
  <c r="P3019" i="9"/>
  <c r="AB3019" i="9" s="1"/>
  <c r="P3020" i="9"/>
  <c r="AB3020" i="9" s="1"/>
  <c r="P3027" i="9"/>
  <c r="AB3027" i="9" s="1"/>
  <c r="I3027" i="9"/>
  <c r="J3027" i="9" s="1"/>
  <c r="L3027" i="9" s="1"/>
  <c r="P3028" i="9"/>
  <c r="AB3028" i="9" s="1"/>
  <c r="L3031" i="9"/>
  <c r="P3034" i="9"/>
  <c r="AB3034" i="9" s="1"/>
  <c r="P3041" i="9"/>
  <c r="AB3041" i="9" s="1"/>
  <c r="P3042" i="9"/>
  <c r="AB3042" i="9" s="1"/>
  <c r="P3044" i="9"/>
  <c r="AB3044" i="9" s="1"/>
  <c r="H3044" i="9"/>
  <c r="J3044" i="9" s="1"/>
  <c r="L3044" i="9" s="1"/>
  <c r="P3045" i="9"/>
  <c r="AB3045" i="9" s="1"/>
  <c r="P3047" i="9"/>
  <c r="AB3047" i="9" s="1"/>
  <c r="H3047" i="9"/>
  <c r="J3047" i="9" s="1"/>
  <c r="L3047" i="9" s="1"/>
  <c r="H3062" i="9"/>
  <c r="J3062" i="9" s="1"/>
  <c r="L3062" i="9" s="1"/>
  <c r="H3065" i="9"/>
  <c r="J3065" i="9" s="1"/>
  <c r="L3065" i="9" s="1"/>
  <c r="J3067" i="9"/>
  <c r="L3067" i="9" s="1"/>
  <c r="P3069" i="9"/>
  <c r="AB3069" i="9" s="1"/>
  <c r="P3071" i="9"/>
  <c r="AB3071" i="9" s="1"/>
  <c r="H3071" i="9"/>
  <c r="J3071" i="9" s="1"/>
  <c r="L3071" i="9" s="1"/>
  <c r="P3072" i="9"/>
  <c r="AB3072" i="9" s="1"/>
  <c r="P3074" i="9"/>
  <c r="AB3074" i="9" s="1"/>
  <c r="H3074" i="9"/>
  <c r="J3074" i="9" s="1"/>
  <c r="L3074" i="9" s="1"/>
  <c r="J3085" i="9"/>
  <c r="L3085" i="9" s="1"/>
  <c r="J3090" i="9"/>
  <c r="L3090" i="9" s="1"/>
  <c r="P3092" i="9"/>
  <c r="AB3092" i="9" s="1"/>
  <c r="H3092" i="9"/>
  <c r="J3092" i="9" s="1"/>
  <c r="L3092" i="9" s="1"/>
  <c r="J3096" i="9"/>
  <c r="L3096" i="9" s="1"/>
  <c r="P3104" i="9"/>
  <c r="AB3104" i="9" s="1"/>
  <c r="P3106" i="9"/>
  <c r="AB3106" i="9" s="1"/>
  <c r="I3106" i="9"/>
  <c r="J3106" i="9" s="1"/>
  <c r="L3106" i="9" s="1"/>
  <c r="P3113" i="9"/>
  <c r="AB3113" i="9" s="1"/>
  <c r="P3118" i="9"/>
  <c r="AB3118" i="9" s="1"/>
  <c r="I3118" i="9"/>
  <c r="J3118" i="9" s="1"/>
  <c r="L3118" i="9" s="1"/>
  <c r="P3122" i="9"/>
  <c r="AB3122" i="9" s="1"/>
  <c r="J3124" i="9"/>
  <c r="L3124" i="9" s="1"/>
  <c r="P3125" i="9"/>
  <c r="AB3125" i="9" s="1"/>
  <c r="V3138" i="9"/>
  <c r="J3139" i="9"/>
  <c r="L3139" i="9" s="1"/>
  <c r="T3143" i="9"/>
  <c r="V3143" i="9" s="1"/>
  <c r="J3149" i="9"/>
  <c r="L3149" i="9" s="1"/>
  <c r="P3152" i="9"/>
  <c r="AB3152" i="9" s="1"/>
  <c r="J3158" i="9"/>
  <c r="L3158" i="9" s="1"/>
  <c r="P3161" i="9"/>
  <c r="AB3161" i="9" s="1"/>
  <c r="J3167" i="9"/>
  <c r="L3167" i="9" s="1"/>
  <c r="P3170" i="9"/>
  <c r="AB3170" i="9" s="1"/>
  <c r="J3200" i="9"/>
  <c r="L3200" i="9" s="1"/>
  <c r="J3206" i="9"/>
  <c r="L3206" i="9" s="1"/>
  <c r="P3212" i="9"/>
  <c r="AB3212" i="9" s="1"/>
  <c r="J3254" i="9"/>
  <c r="L3254" i="9" s="1"/>
  <c r="I3311" i="9"/>
  <c r="J3311" i="9" s="1"/>
  <c r="L3311" i="9" s="1"/>
  <c r="P3311" i="9"/>
  <c r="AB3311" i="9" s="1"/>
  <c r="T3233" i="9"/>
  <c r="V3233" i="9" s="1"/>
  <c r="J3243" i="9"/>
  <c r="L3243" i="9" s="1"/>
  <c r="I3271" i="9"/>
  <c r="J3271" i="9" s="1"/>
  <c r="L3271" i="9" s="1"/>
  <c r="T3272" i="9"/>
  <c r="V3272" i="9" s="1"/>
  <c r="V3273" i="9"/>
  <c r="P3279" i="9"/>
  <c r="AB3279" i="9" s="1"/>
  <c r="H3279" i="9"/>
  <c r="J3279" i="9" s="1"/>
  <c r="L3279" i="9" s="1"/>
  <c r="J3286" i="9"/>
  <c r="L3286" i="9" s="1"/>
  <c r="I3289" i="9"/>
  <c r="J3289" i="9" s="1"/>
  <c r="L3289" i="9" s="1"/>
  <c r="J3291" i="9"/>
  <c r="L3291" i="9" s="1"/>
  <c r="H3305" i="9"/>
  <c r="J3305" i="9" s="1"/>
  <c r="L3305" i="9" s="1"/>
  <c r="P3305" i="9"/>
  <c r="AB3305" i="9" s="1"/>
  <c r="H3314" i="9"/>
  <c r="J3314" i="9" s="1"/>
  <c r="L3314" i="9" s="1"/>
  <c r="P3314" i="9"/>
  <c r="AB3314" i="9" s="1"/>
  <c r="H3323" i="9"/>
  <c r="J3323" i="9" s="1"/>
  <c r="L3323" i="9" s="1"/>
  <c r="P3323" i="9"/>
  <c r="AB3323" i="9" s="1"/>
  <c r="P3223" i="9"/>
  <c r="AB3223" i="9" s="1"/>
  <c r="I3223" i="9"/>
  <c r="J3223" i="9" s="1"/>
  <c r="L3223" i="9" s="1"/>
  <c r="J3235" i="9"/>
  <c r="L3235" i="9" s="1"/>
  <c r="P3276" i="9"/>
  <c r="AB3276" i="9" s="1"/>
  <c r="H3276" i="9"/>
  <c r="J3276" i="9" s="1"/>
  <c r="L3276" i="9" s="1"/>
  <c r="H3292" i="9"/>
  <c r="J3292" i="9" s="1"/>
  <c r="L3292" i="9" s="1"/>
  <c r="P3292" i="9"/>
  <c r="AB3292" i="9" s="1"/>
  <c r="H3304" i="9"/>
  <c r="J3304" i="9" s="1"/>
  <c r="L3304" i="9" s="1"/>
  <c r="P3304" i="9"/>
  <c r="AB3304" i="9" s="1"/>
  <c r="H3313" i="9"/>
  <c r="J3313" i="9" s="1"/>
  <c r="L3313" i="9" s="1"/>
  <c r="P3313" i="9"/>
  <c r="AB3313" i="9" s="1"/>
  <c r="H3322" i="9"/>
  <c r="J3322" i="9" s="1"/>
  <c r="L3322" i="9" s="1"/>
  <c r="P3322" i="9"/>
  <c r="AB3322" i="9" s="1"/>
  <c r="P3328" i="9"/>
  <c r="AB3328" i="9" s="1"/>
  <c r="I3328" i="9"/>
  <c r="J3328" i="9" s="1"/>
  <c r="L3328" i="9" s="1"/>
  <c r="P3332" i="9"/>
  <c r="AB3332" i="9" s="1"/>
  <c r="I3332" i="9"/>
  <c r="J3332" i="9" s="1"/>
  <c r="L3332" i="9" s="1"/>
  <c r="I3127" i="9"/>
  <c r="J3127" i="9" s="1"/>
  <c r="L3127" i="9" s="1"/>
  <c r="H3131" i="9"/>
  <c r="J3131" i="9" s="1"/>
  <c r="L3131" i="9" s="1"/>
  <c r="H3134" i="9"/>
  <c r="J3134" i="9" s="1"/>
  <c r="L3134" i="9" s="1"/>
  <c r="H3137" i="9"/>
  <c r="J3137" i="9" s="1"/>
  <c r="L3137" i="9" s="1"/>
  <c r="H3140" i="9"/>
  <c r="J3140" i="9" s="1"/>
  <c r="L3140" i="9" s="1"/>
  <c r="H3143" i="9"/>
  <c r="J3143" i="9" s="1"/>
  <c r="L3143" i="9" s="1"/>
  <c r="I3148" i="9"/>
  <c r="J3148" i="9" s="1"/>
  <c r="L3148" i="9" s="1"/>
  <c r="I3151" i="9"/>
  <c r="J3151" i="9" s="1"/>
  <c r="L3151" i="9" s="1"/>
  <c r="I3154" i="9"/>
  <c r="J3154" i="9" s="1"/>
  <c r="L3154" i="9" s="1"/>
  <c r="I3157" i="9"/>
  <c r="J3157" i="9" s="1"/>
  <c r="L3157" i="9" s="1"/>
  <c r="I3160" i="9"/>
  <c r="J3160" i="9" s="1"/>
  <c r="L3160" i="9" s="1"/>
  <c r="I3163" i="9"/>
  <c r="J3163" i="9" s="1"/>
  <c r="L3163" i="9" s="1"/>
  <c r="I3166" i="9"/>
  <c r="J3166" i="9" s="1"/>
  <c r="L3166" i="9" s="1"/>
  <c r="I3169" i="9"/>
  <c r="J3169" i="9" s="1"/>
  <c r="L3169" i="9" s="1"/>
  <c r="I3172" i="9"/>
  <c r="J3172" i="9" s="1"/>
  <c r="L3172" i="9" s="1"/>
  <c r="I3190" i="9"/>
  <c r="J3190" i="9" s="1"/>
  <c r="L3190" i="9" s="1"/>
  <c r="I3193" i="9"/>
  <c r="J3193" i="9" s="1"/>
  <c r="L3193" i="9" s="1"/>
  <c r="I3196" i="9"/>
  <c r="J3196" i="9" s="1"/>
  <c r="L3196" i="9" s="1"/>
  <c r="I3199" i="9"/>
  <c r="J3199" i="9" s="1"/>
  <c r="L3199" i="9" s="1"/>
  <c r="I3208" i="9"/>
  <c r="J3208" i="9" s="1"/>
  <c r="L3208" i="9" s="1"/>
  <c r="I3211" i="9"/>
  <c r="J3211" i="9" s="1"/>
  <c r="L3211" i="9" s="1"/>
  <c r="I3214" i="9"/>
  <c r="J3214" i="9" s="1"/>
  <c r="L3214" i="9" s="1"/>
  <c r="I3220" i="9"/>
  <c r="J3220" i="9" s="1"/>
  <c r="L3220" i="9" s="1"/>
  <c r="P3229" i="9"/>
  <c r="AB3229" i="9" s="1"/>
  <c r="T3236" i="9"/>
  <c r="V3236" i="9" s="1"/>
  <c r="P3239" i="9"/>
  <c r="AB3239" i="9" s="1"/>
  <c r="P3246" i="9"/>
  <c r="AB3246" i="9" s="1"/>
  <c r="H3246" i="9"/>
  <c r="J3246" i="9" s="1"/>
  <c r="L3246" i="9" s="1"/>
  <c r="P3249" i="9"/>
  <c r="AB3249" i="9" s="1"/>
  <c r="H3249" i="9"/>
  <c r="J3249" i="9" s="1"/>
  <c r="L3249" i="9" s="1"/>
  <c r="P3252" i="9"/>
  <c r="AB3252" i="9" s="1"/>
  <c r="H3252" i="9"/>
  <c r="J3252" i="9" s="1"/>
  <c r="L3252" i="9" s="1"/>
  <c r="P3257" i="9"/>
  <c r="AB3257" i="9" s="1"/>
  <c r="P3260" i="9"/>
  <c r="AB3260" i="9" s="1"/>
  <c r="P3263" i="9"/>
  <c r="AB3263" i="9" s="1"/>
  <c r="P3273" i="9"/>
  <c r="AB3273" i="9" s="1"/>
  <c r="H3273" i="9"/>
  <c r="J3273" i="9" s="1"/>
  <c r="L3273" i="9" s="1"/>
  <c r="P3277" i="9"/>
  <c r="AB3277" i="9" s="1"/>
  <c r="J3280" i="9"/>
  <c r="L3280" i="9" s="1"/>
  <c r="T3284" i="9"/>
  <c r="V3284" i="9" s="1"/>
  <c r="V3285" i="9"/>
  <c r="L3287" i="9"/>
  <c r="P3294" i="9"/>
  <c r="AB3294" i="9" s="1"/>
  <c r="H3294" i="9"/>
  <c r="J3294" i="9" s="1"/>
  <c r="L3294" i="9" s="1"/>
  <c r="J3327" i="9"/>
  <c r="L3327" i="9" s="1"/>
  <c r="J3229" i="9"/>
  <c r="L3229" i="9" s="1"/>
  <c r="V3242" i="9"/>
  <c r="P3270" i="9"/>
  <c r="AB3270" i="9" s="1"/>
  <c r="H3270" i="9"/>
  <c r="J3270" i="9" s="1"/>
  <c r="L3270" i="9" s="1"/>
  <c r="J3277" i="9"/>
  <c r="L3277" i="9" s="1"/>
  <c r="P3288" i="9"/>
  <c r="AB3288" i="9" s="1"/>
  <c r="H3288" i="9"/>
  <c r="J3288" i="9" s="1"/>
  <c r="L3288" i="9" s="1"/>
  <c r="P3344" i="9"/>
  <c r="AB3344" i="9" s="1"/>
  <c r="H3344" i="9"/>
  <c r="J3344" i="9" s="1"/>
  <c r="L3344" i="9" s="1"/>
  <c r="I3111" i="9"/>
  <c r="J3111" i="9" s="1"/>
  <c r="L3111" i="9" s="1"/>
  <c r="I3114" i="9"/>
  <c r="J3114" i="9" s="1"/>
  <c r="L3114" i="9" s="1"/>
  <c r="I3117" i="9"/>
  <c r="J3117" i="9" s="1"/>
  <c r="L3117" i="9" s="1"/>
  <c r="I3120" i="9"/>
  <c r="J3120" i="9" s="1"/>
  <c r="L3120" i="9" s="1"/>
  <c r="I3123" i="9"/>
  <c r="J3123" i="9" s="1"/>
  <c r="L3123" i="9" s="1"/>
  <c r="I3126" i="9"/>
  <c r="J3126" i="9" s="1"/>
  <c r="L3126" i="9" s="1"/>
  <c r="I3147" i="9"/>
  <c r="J3147" i="9" s="1"/>
  <c r="L3147" i="9" s="1"/>
  <c r="I3150" i="9"/>
  <c r="J3150" i="9" s="1"/>
  <c r="L3150" i="9" s="1"/>
  <c r="I3153" i="9"/>
  <c r="J3153" i="9" s="1"/>
  <c r="L3153" i="9" s="1"/>
  <c r="I3156" i="9"/>
  <c r="J3156" i="9" s="1"/>
  <c r="L3156" i="9" s="1"/>
  <c r="I3159" i="9"/>
  <c r="J3159" i="9" s="1"/>
  <c r="L3159" i="9" s="1"/>
  <c r="I3162" i="9"/>
  <c r="J3162" i="9" s="1"/>
  <c r="L3162" i="9" s="1"/>
  <c r="I3165" i="9"/>
  <c r="J3165" i="9" s="1"/>
  <c r="L3165" i="9" s="1"/>
  <c r="I3168" i="9"/>
  <c r="J3168" i="9" s="1"/>
  <c r="L3168" i="9" s="1"/>
  <c r="I3225" i="9"/>
  <c r="J3225" i="9" s="1"/>
  <c r="L3225" i="9" s="1"/>
  <c r="T3230" i="9"/>
  <c r="V3230" i="9" s="1"/>
  <c r="H3239" i="9"/>
  <c r="J3239" i="9" s="1"/>
  <c r="L3239" i="9" s="1"/>
  <c r="P3267" i="9"/>
  <c r="AB3267" i="9" s="1"/>
  <c r="H3267" i="9"/>
  <c r="J3267" i="9" s="1"/>
  <c r="L3267" i="9" s="1"/>
  <c r="T3278" i="9"/>
  <c r="V3278" i="9" s="1"/>
  <c r="V3279" i="9"/>
  <c r="L3281" i="9"/>
  <c r="P3285" i="9"/>
  <c r="AB3285" i="9" s="1"/>
  <c r="H3285" i="9"/>
  <c r="J3285" i="9" s="1"/>
  <c r="L3285" i="9" s="1"/>
  <c r="P3291" i="9"/>
  <c r="AB3291" i="9" s="1"/>
  <c r="H3303" i="9"/>
  <c r="J3303" i="9" s="1"/>
  <c r="L3303" i="9" s="1"/>
  <c r="P3303" i="9"/>
  <c r="AB3303" i="9" s="1"/>
  <c r="H3312" i="9"/>
  <c r="J3312" i="9" s="1"/>
  <c r="L3312" i="9" s="1"/>
  <c r="P3312" i="9"/>
  <c r="AB3312" i="9" s="1"/>
  <c r="J3320" i="9"/>
  <c r="L3320" i="9" s="1"/>
  <c r="H3321" i="9"/>
  <c r="J3321" i="9" s="1"/>
  <c r="L3321" i="9" s="1"/>
  <c r="P3321" i="9"/>
  <c r="AB3321" i="9" s="1"/>
  <c r="P3349" i="9"/>
  <c r="AB3349" i="9" s="1"/>
  <c r="I3349" i="9"/>
  <c r="P3353" i="9"/>
  <c r="AB3353" i="9" s="1"/>
  <c r="H3353" i="9"/>
  <c r="J3353" i="9" s="1"/>
  <c r="L3353" i="9" s="1"/>
  <c r="H3372" i="9"/>
  <c r="J3372" i="9" s="1"/>
  <c r="L3372" i="9" s="1"/>
  <c r="P3372" i="9"/>
  <c r="AB3372" i="9" s="1"/>
  <c r="T3291" i="9"/>
  <c r="V3291" i="9" s="1"/>
  <c r="J3298" i="9"/>
  <c r="L3298" i="9" s="1"/>
  <c r="J3307" i="9"/>
  <c r="L3307" i="9" s="1"/>
  <c r="J3316" i="9"/>
  <c r="L3316" i="9" s="1"/>
  <c r="J3325" i="9"/>
  <c r="L3325" i="9" s="1"/>
  <c r="V3338" i="9"/>
  <c r="V3344" i="9"/>
  <c r="P3352" i="9"/>
  <c r="AB3352" i="9" s="1"/>
  <c r="I3352" i="9"/>
  <c r="J3352" i="9" s="1"/>
  <c r="L3352" i="9" s="1"/>
  <c r="P3356" i="9"/>
  <c r="AB3356" i="9" s="1"/>
  <c r="H3356" i="9"/>
  <c r="J3356" i="9" s="1"/>
  <c r="L3356" i="9" s="1"/>
  <c r="V3365" i="9"/>
  <c r="H3369" i="9"/>
  <c r="J3369" i="9" s="1"/>
  <c r="L3369" i="9" s="1"/>
  <c r="P3369" i="9"/>
  <c r="AB3369" i="9" s="1"/>
  <c r="P3407" i="9"/>
  <c r="AB3407" i="9" s="1"/>
  <c r="H3407" i="9"/>
  <c r="J3407" i="9" s="1"/>
  <c r="L3407" i="9" s="1"/>
  <c r="P3428" i="9"/>
  <c r="AB3428" i="9" s="1"/>
  <c r="H3428" i="9"/>
  <c r="J3428" i="9" s="1"/>
  <c r="L3428" i="9" s="1"/>
  <c r="H3477" i="9"/>
  <c r="J3477" i="9" s="1"/>
  <c r="L3477" i="9" s="1"/>
  <c r="P3477" i="9"/>
  <c r="AB3477" i="9" s="1"/>
  <c r="V3303" i="9"/>
  <c r="V3312" i="9"/>
  <c r="V3321" i="9"/>
  <c r="P3329" i="9"/>
  <c r="AB3329" i="9" s="1"/>
  <c r="I3329" i="9"/>
  <c r="J3329" i="9" s="1"/>
  <c r="L3329" i="9" s="1"/>
  <c r="P3348" i="9"/>
  <c r="AB3348" i="9" s="1"/>
  <c r="V3353" i="9"/>
  <c r="V3362" i="9"/>
  <c r="H3366" i="9"/>
  <c r="J3366" i="9" s="1"/>
  <c r="L3366" i="9" s="1"/>
  <c r="P3366" i="9"/>
  <c r="AB3366" i="9" s="1"/>
  <c r="J3411" i="9"/>
  <c r="L3411" i="9" s="1"/>
  <c r="J3432" i="9"/>
  <c r="L3432" i="9" s="1"/>
  <c r="P3485" i="9"/>
  <c r="AB3485" i="9" s="1"/>
  <c r="H3485" i="9"/>
  <c r="J3485" i="9" s="1"/>
  <c r="L3485" i="9" s="1"/>
  <c r="I3256" i="9"/>
  <c r="J3256" i="9" s="1"/>
  <c r="L3256" i="9" s="1"/>
  <c r="I3259" i="9"/>
  <c r="J3259" i="9" s="1"/>
  <c r="L3259" i="9" s="1"/>
  <c r="I3262" i="9"/>
  <c r="J3262" i="9" s="1"/>
  <c r="L3262" i="9" s="1"/>
  <c r="J3290" i="9"/>
  <c r="L3290" i="9" s="1"/>
  <c r="T3297" i="9"/>
  <c r="V3297" i="9" s="1"/>
  <c r="J3301" i="9"/>
  <c r="L3301" i="9" s="1"/>
  <c r="J3310" i="9"/>
  <c r="L3310" i="9" s="1"/>
  <c r="J3319" i="9"/>
  <c r="L3319" i="9" s="1"/>
  <c r="P3347" i="9"/>
  <c r="AB3347" i="9" s="1"/>
  <c r="H3347" i="9"/>
  <c r="J3347" i="9" s="1"/>
  <c r="L3347" i="9" s="1"/>
  <c r="J3349" i="9"/>
  <c r="L3349" i="9" s="1"/>
  <c r="P3355" i="9"/>
  <c r="AB3355" i="9" s="1"/>
  <c r="I3355" i="9"/>
  <c r="J3355" i="9" s="1"/>
  <c r="L3355" i="9" s="1"/>
  <c r="V3356" i="9"/>
  <c r="V3359" i="9"/>
  <c r="H3363" i="9"/>
  <c r="J3363" i="9" s="1"/>
  <c r="L3363" i="9" s="1"/>
  <c r="P3363" i="9"/>
  <c r="AB3363" i="9" s="1"/>
  <c r="J3410" i="9"/>
  <c r="L3410" i="9" s="1"/>
  <c r="J3431" i="9"/>
  <c r="L3431" i="9" s="1"/>
  <c r="P3523" i="9"/>
  <c r="AB3523" i="9" s="1"/>
  <c r="I3523" i="9"/>
  <c r="P3538" i="9"/>
  <c r="AB3538" i="9" s="1"/>
  <c r="I3538" i="9"/>
  <c r="J3538" i="9" s="1"/>
  <c r="L3538" i="9" s="1"/>
  <c r="P3539" i="9"/>
  <c r="AB3539" i="9" s="1"/>
  <c r="H3539" i="9"/>
  <c r="J3539" i="9" s="1"/>
  <c r="L3539" i="9" s="1"/>
  <c r="P3554" i="9"/>
  <c r="I3554" i="9"/>
  <c r="J3554" i="9" s="1"/>
  <c r="L3554" i="9" s="1"/>
  <c r="J3293" i="9"/>
  <c r="L3293" i="9" s="1"/>
  <c r="V3304" i="9"/>
  <c r="T3306" i="9"/>
  <c r="V3306" i="9" s="1"/>
  <c r="V3313" i="9"/>
  <c r="T3315" i="9"/>
  <c r="V3315" i="9" s="1"/>
  <c r="V3322" i="9"/>
  <c r="T3324" i="9"/>
  <c r="V3324" i="9" s="1"/>
  <c r="P3327" i="9"/>
  <c r="AB3327" i="9" s="1"/>
  <c r="P3335" i="9"/>
  <c r="AB3335" i="9" s="1"/>
  <c r="H3335" i="9"/>
  <c r="J3335" i="9" s="1"/>
  <c r="L3335" i="9" s="1"/>
  <c r="L3343" i="9"/>
  <c r="P3350" i="9"/>
  <c r="AB3350" i="9" s="1"/>
  <c r="H3350" i="9"/>
  <c r="J3350" i="9" s="1"/>
  <c r="L3350" i="9" s="1"/>
  <c r="H3360" i="9"/>
  <c r="J3360" i="9" s="1"/>
  <c r="L3360" i="9" s="1"/>
  <c r="P3360" i="9"/>
  <c r="AB3360" i="9" s="1"/>
  <c r="V3374" i="9"/>
  <c r="I3415" i="9"/>
  <c r="J3415" i="9" s="1"/>
  <c r="L3415" i="9" s="1"/>
  <c r="P3415" i="9"/>
  <c r="AB3415" i="9" s="1"/>
  <c r="J3524" i="9"/>
  <c r="L3524" i="9" s="1"/>
  <c r="P3338" i="9"/>
  <c r="AB3338" i="9" s="1"/>
  <c r="V3348" i="9"/>
  <c r="V3351" i="9"/>
  <c r="V3354" i="9"/>
  <c r="V3357" i="9"/>
  <c r="I3358" i="9"/>
  <c r="J3358" i="9" s="1"/>
  <c r="L3358" i="9" s="1"/>
  <c r="V3360" i="9"/>
  <c r="I3361" i="9"/>
  <c r="J3361" i="9" s="1"/>
  <c r="L3361" i="9" s="1"/>
  <c r="V3363" i="9"/>
  <c r="I3364" i="9"/>
  <c r="J3364" i="9" s="1"/>
  <c r="L3364" i="9" s="1"/>
  <c r="V3366" i="9"/>
  <c r="I3367" i="9"/>
  <c r="J3367" i="9" s="1"/>
  <c r="L3367" i="9" s="1"/>
  <c r="V3369" i="9"/>
  <c r="I3370" i="9"/>
  <c r="J3370" i="9" s="1"/>
  <c r="L3370" i="9" s="1"/>
  <c r="V3372" i="9"/>
  <c r="I3373" i="9"/>
  <c r="J3373" i="9" s="1"/>
  <c r="L3373" i="9" s="1"/>
  <c r="V3375" i="9"/>
  <c r="I3376" i="9"/>
  <c r="J3376" i="9" s="1"/>
  <c r="L3376" i="9" s="1"/>
  <c r="V3378" i="9"/>
  <c r="I3379" i="9"/>
  <c r="J3379" i="9" s="1"/>
  <c r="L3379" i="9" s="1"/>
  <c r="V3381" i="9"/>
  <c r="I3382" i="9"/>
  <c r="J3382" i="9" s="1"/>
  <c r="L3382" i="9" s="1"/>
  <c r="V3384" i="9"/>
  <c r="P3389" i="9"/>
  <c r="AB3389" i="9" s="1"/>
  <c r="H3389" i="9"/>
  <c r="J3389" i="9" s="1"/>
  <c r="L3389" i="9" s="1"/>
  <c r="P3392" i="9"/>
  <c r="AB3392" i="9" s="1"/>
  <c r="H3392" i="9"/>
  <c r="J3392" i="9" s="1"/>
  <c r="L3392" i="9" s="1"/>
  <c r="P3395" i="9"/>
  <c r="AB3395" i="9" s="1"/>
  <c r="H3395" i="9"/>
  <c r="J3395" i="9" s="1"/>
  <c r="L3395" i="9" s="1"/>
  <c r="P3398" i="9"/>
  <c r="AB3398" i="9" s="1"/>
  <c r="H3398" i="9"/>
  <c r="J3398" i="9" s="1"/>
  <c r="L3398" i="9" s="1"/>
  <c r="P3401" i="9"/>
  <c r="AB3401" i="9" s="1"/>
  <c r="H3401" i="9"/>
  <c r="J3401" i="9" s="1"/>
  <c r="L3401" i="9" s="1"/>
  <c r="P3404" i="9"/>
  <c r="AB3404" i="9" s="1"/>
  <c r="T3416" i="9"/>
  <c r="V3416" i="9" s="1"/>
  <c r="I3418" i="9"/>
  <c r="J3418" i="9" s="1"/>
  <c r="L3418" i="9" s="1"/>
  <c r="J3420" i="9"/>
  <c r="L3420" i="9" s="1"/>
  <c r="P3422" i="9"/>
  <c r="AB3422" i="9" s="1"/>
  <c r="H3422" i="9"/>
  <c r="J3422" i="9" s="1"/>
  <c r="L3422" i="9" s="1"/>
  <c r="P3425" i="9"/>
  <c r="AB3425" i="9" s="1"/>
  <c r="H3434" i="9"/>
  <c r="J3434" i="9" s="1"/>
  <c r="L3434" i="9" s="1"/>
  <c r="P3448" i="9"/>
  <c r="AB3448" i="9" s="1"/>
  <c r="I3448" i="9"/>
  <c r="J3448" i="9" s="1"/>
  <c r="L3448" i="9" s="1"/>
  <c r="P3457" i="9"/>
  <c r="AB3457" i="9" s="1"/>
  <c r="I3457" i="9"/>
  <c r="J3457" i="9" s="1"/>
  <c r="L3457" i="9" s="1"/>
  <c r="P3466" i="9"/>
  <c r="AB3466" i="9" s="1"/>
  <c r="I3466" i="9"/>
  <c r="J3466" i="9" s="1"/>
  <c r="L3466" i="9" s="1"/>
  <c r="T3482" i="9"/>
  <c r="V3482" i="9" s="1"/>
  <c r="V3483" i="9"/>
  <c r="P3488" i="9"/>
  <c r="AB3488" i="9" s="1"/>
  <c r="H3488" i="9"/>
  <c r="J3488" i="9" s="1"/>
  <c r="L3488" i="9" s="1"/>
  <c r="T3506" i="9"/>
  <c r="V3506" i="9" s="1"/>
  <c r="V3507" i="9"/>
  <c r="P3514" i="9"/>
  <c r="AB3514" i="9" s="1"/>
  <c r="I3514" i="9"/>
  <c r="J3514" i="9" s="1"/>
  <c r="L3514" i="9" s="1"/>
  <c r="P3521" i="9"/>
  <c r="AB3521" i="9" s="1"/>
  <c r="H3521" i="9"/>
  <c r="J3521" i="9" s="1"/>
  <c r="L3521" i="9" s="1"/>
  <c r="L3557" i="9"/>
  <c r="J3409" i="9"/>
  <c r="L3409" i="9" s="1"/>
  <c r="J3430" i="9"/>
  <c r="L3430" i="9" s="1"/>
  <c r="P3473" i="9"/>
  <c r="AB3473" i="9" s="1"/>
  <c r="H3473" i="9"/>
  <c r="J3473" i="9" s="1"/>
  <c r="L3473" i="9" s="1"/>
  <c r="J3483" i="9"/>
  <c r="L3483" i="9" s="1"/>
  <c r="P3497" i="9"/>
  <c r="AB3497" i="9" s="1"/>
  <c r="H3497" i="9"/>
  <c r="J3497" i="9" s="1"/>
  <c r="L3497" i="9" s="1"/>
  <c r="P3502" i="9"/>
  <c r="AB3502" i="9" s="1"/>
  <c r="I3502" i="9"/>
  <c r="J3502" i="9" s="1"/>
  <c r="L3502" i="9" s="1"/>
  <c r="J3507" i="9"/>
  <c r="L3507" i="9" s="1"/>
  <c r="J3523" i="9"/>
  <c r="L3523" i="9" s="1"/>
  <c r="P3543" i="9"/>
  <c r="AB3543" i="9" s="1"/>
  <c r="I3543" i="9"/>
  <c r="J3543" i="9" s="1"/>
  <c r="L3543" i="9" s="1"/>
  <c r="H3570" i="9"/>
  <c r="J3570" i="9" s="1"/>
  <c r="L3570" i="9" s="1"/>
  <c r="P3570" i="9"/>
  <c r="AB3573" i="9" s="1"/>
  <c r="H3579" i="9"/>
  <c r="J3579" i="9" s="1"/>
  <c r="L3579" i="9" s="1"/>
  <c r="P3579" i="9"/>
  <c r="AB3582" i="9" s="1"/>
  <c r="P3622" i="9"/>
  <c r="AB3625" i="9" s="1"/>
  <c r="H3622" i="9"/>
  <c r="J3622" i="9" s="1"/>
  <c r="L3622" i="9" s="1"/>
  <c r="H3684" i="9"/>
  <c r="J3684" i="9" s="1"/>
  <c r="L3684" i="9" s="1"/>
  <c r="P3684" i="9"/>
  <c r="AB3687" i="9" s="1"/>
  <c r="J3388" i="9"/>
  <c r="L3388" i="9" s="1"/>
  <c r="T3388" i="9"/>
  <c r="V3388" i="9" s="1"/>
  <c r="T3389" i="9"/>
  <c r="V3389" i="9" s="1"/>
  <c r="J3391" i="9"/>
  <c r="L3391" i="9" s="1"/>
  <c r="T3391" i="9"/>
  <c r="V3391" i="9" s="1"/>
  <c r="T3392" i="9"/>
  <c r="V3392" i="9" s="1"/>
  <c r="J3394" i="9"/>
  <c r="L3394" i="9" s="1"/>
  <c r="T3394" i="9"/>
  <c r="V3394" i="9" s="1"/>
  <c r="T3395" i="9"/>
  <c r="V3395" i="9" s="1"/>
  <c r="J3397" i="9"/>
  <c r="L3397" i="9" s="1"/>
  <c r="T3397" i="9"/>
  <c r="V3397" i="9" s="1"/>
  <c r="T3398" i="9"/>
  <c r="V3398" i="9" s="1"/>
  <c r="J3400" i="9"/>
  <c r="L3400" i="9" s="1"/>
  <c r="T3400" i="9"/>
  <c r="V3400" i="9" s="1"/>
  <c r="T3401" i="9"/>
  <c r="V3401" i="9" s="1"/>
  <c r="J3417" i="9"/>
  <c r="L3417" i="9" s="1"/>
  <c r="P3419" i="9"/>
  <c r="AB3419" i="9" s="1"/>
  <c r="H3419" i="9"/>
  <c r="J3419" i="9" s="1"/>
  <c r="L3419" i="9" s="1"/>
  <c r="P3421" i="9"/>
  <c r="AB3421" i="9" s="1"/>
  <c r="T3422" i="9"/>
  <c r="V3422" i="9" s="1"/>
  <c r="P3445" i="9"/>
  <c r="AB3445" i="9" s="1"/>
  <c r="I3445" i="9"/>
  <c r="J3445" i="9" s="1"/>
  <c r="L3445" i="9" s="1"/>
  <c r="P3454" i="9"/>
  <c r="AB3454" i="9" s="1"/>
  <c r="I3454" i="9"/>
  <c r="J3454" i="9" s="1"/>
  <c r="L3454" i="9" s="1"/>
  <c r="P3463" i="9"/>
  <c r="AB3463" i="9" s="1"/>
  <c r="I3463" i="9"/>
  <c r="J3463" i="9" s="1"/>
  <c r="L3463" i="9" s="1"/>
  <c r="P3476" i="9"/>
  <c r="AB3476" i="9" s="1"/>
  <c r="H3476" i="9"/>
  <c r="J3476" i="9" s="1"/>
  <c r="L3476" i="9" s="1"/>
  <c r="T3488" i="9"/>
  <c r="V3488" i="9" s="1"/>
  <c r="V3489" i="9"/>
  <c r="P3500" i="9"/>
  <c r="AB3500" i="9" s="1"/>
  <c r="H3500" i="9"/>
  <c r="J3500" i="9" s="1"/>
  <c r="L3500" i="9" s="1"/>
  <c r="P3511" i="9"/>
  <c r="AB3511" i="9" s="1"/>
  <c r="I3511" i="9"/>
  <c r="J3511" i="9" s="1"/>
  <c r="L3511" i="9" s="1"/>
  <c r="T3521" i="9"/>
  <c r="V3521" i="9" s="1"/>
  <c r="P3527" i="9"/>
  <c r="AB3527" i="9" s="1"/>
  <c r="H3585" i="9"/>
  <c r="J3585" i="9" s="1"/>
  <c r="L3585" i="9" s="1"/>
  <c r="P3585" i="9"/>
  <c r="AB3588" i="9" s="1"/>
  <c r="P3359" i="9"/>
  <c r="AB3359" i="9" s="1"/>
  <c r="H3359" i="9"/>
  <c r="J3359" i="9" s="1"/>
  <c r="L3359" i="9" s="1"/>
  <c r="P3362" i="9"/>
  <c r="AB3362" i="9" s="1"/>
  <c r="H3362" i="9"/>
  <c r="J3362" i="9" s="1"/>
  <c r="L3362" i="9" s="1"/>
  <c r="P3365" i="9"/>
  <c r="AB3365" i="9" s="1"/>
  <c r="H3365" i="9"/>
  <c r="J3365" i="9" s="1"/>
  <c r="L3365" i="9" s="1"/>
  <c r="P3368" i="9"/>
  <c r="AB3368" i="9" s="1"/>
  <c r="H3368" i="9"/>
  <c r="J3368" i="9" s="1"/>
  <c r="L3368" i="9" s="1"/>
  <c r="P3371" i="9"/>
  <c r="AB3371" i="9" s="1"/>
  <c r="H3371" i="9"/>
  <c r="J3371" i="9" s="1"/>
  <c r="L3371" i="9" s="1"/>
  <c r="P3374" i="9"/>
  <c r="AB3374" i="9" s="1"/>
  <c r="H3374" i="9"/>
  <c r="J3374" i="9" s="1"/>
  <c r="L3374" i="9" s="1"/>
  <c r="P3375" i="9"/>
  <c r="AB3375" i="9" s="1"/>
  <c r="P3377" i="9"/>
  <c r="AB3377" i="9" s="1"/>
  <c r="H3377" i="9"/>
  <c r="J3377" i="9" s="1"/>
  <c r="L3377" i="9" s="1"/>
  <c r="P3378" i="9"/>
  <c r="AB3378" i="9" s="1"/>
  <c r="P3380" i="9"/>
  <c r="AB3380" i="9" s="1"/>
  <c r="H3380" i="9"/>
  <c r="J3380" i="9" s="1"/>
  <c r="L3380" i="9" s="1"/>
  <c r="P3381" i="9"/>
  <c r="AB3381" i="9" s="1"/>
  <c r="P3383" i="9"/>
  <c r="AB3383" i="9" s="1"/>
  <c r="H3383" i="9"/>
  <c r="J3383" i="9" s="1"/>
  <c r="L3383" i="9" s="1"/>
  <c r="P3384" i="9"/>
  <c r="AB3384" i="9" s="1"/>
  <c r="J3421" i="9"/>
  <c r="L3421" i="9" s="1"/>
  <c r="V3473" i="9"/>
  <c r="P3479" i="9"/>
  <c r="AB3479" i="9" s="1"/>
  <c r="H3479" i="9"/>
  <c r="J3479" i="9" s="1"/>
  <c r="L3479" i="9" s="1"/>
  <c r="L3481" i="9"/>
  <c r="P3483" i="9"/>
  <c r="AB3483" i="9" s="1"/>
  <c r="J3489" i="9"/>
  <c r="L3489" i="9" s="1"/>
  <c r="V3497" i="9"/>
  <c r="L3505" i="9"/>
  <c r="P3507" i="9"/>
  <c r="AB3507" i="9" s="1"/>
  <c r="P3526" i="9"/>
  <c r="AB3526" i="9" s="1"/>
  <c r="I3526" i="9"/>
  <c r="J3526" i="9" s="1"/>
  <c r="L3526" i="9" s="1"/>
  <c r="P3548" i="9"/>
  <c r="AB3548" i="9" s="1"/>
  <c r="I3548" i="9"/>
  <c r="J3548" i="9" s="1"/>
  <c r="L3548" i="9" s="1"/>
  <c r="P3549" i="9"/>
  <c r="AB3549" i="9" s="1"/>
  <c r="H3549" i="9"/>
  <c r="J3549" i="9" s="1"/>
  <c r="L3549" i="9" s="1"/>
  <c r="H3594" i="9"/>
  <c r="J3594" i="9" s="1"/>
  <c r="L3594" i="9" s="1"/>
  <c r="P3594" i="9"/>
  <c r="AB3597" i="9" s="1"/>
  <c r="P3341" i="9"/>
  <c r="AB3341" i="9" s="1"/>
  <c r="J3387" i="9"/>
  <c r="L3387" i="9" s="1"/>
  <c r="J3390" i="9"/>
  <c r="L3390" i="9" s="1"/>
  <c r="J3393" i="9"/>
  <c r="L3393" i="9" s="1"/>
  <c r="J3396" i="9"/>
  <c r="L3396" i="9" s="1"/>
  <c r="J3402" i="9"/>
  <c r="L3402" i="9" s="1"/>
  <c r="P3409" i="9"/>
  <c r="AB3409" i="9" s="1"/>
  <c r="P3410" i="9"/>
  <c r="AB3410" i="9" s="1"/>
  <c r="J3414" i="9"/>
  <c r="L3414" i="9" s="1"/>
  <c r="P3416" i="9"/>
  <c r="AB3416" i="9" s="1"/>
  <c r="H3416" i="9"/>
  <c r="J3416" i="9" s="1"/>
  <c r="L3416" i="9" s="1"/>
  <c r="P3417" i="9"/>
  <c r="AB3417" i="9" s="1"/>
  <c r="T3419" i="9"/>
  <c r="V3419" i="9" s="1"/>
  <c r="J3423" i="9"/>
  <c r="L3423" i="9" s="1"/>
  <c r="P3430" i="9"/>
  <c r="AB3430" i="9" s="1"/>
  <c r="P3431" i="9"/>
  <c r="AB3431" i="9" s="1"/>
  <c r="J3436" i="9"/>
  <c r="L3436" i="9" s="1"/>
  <c r="P3442" i="9"/>
  <c r="AB3442" i="9" s="1"/>
  <c r="I3442" i="9"/>
  <c r="J3442" i="9" s="1"/>
  <c r="L3442" i="9" s="1"/>
  <c r="P3451" i="9"/>
  <c r="AB3451" i="9" s="1"/>
  <c r="I3451" i="9"/>
  <c r="J3451" i="9" s="1"/>
  <c r="L3451" i="9" s="1"/>
  <c r="P3460" i="9"/>
  <c r="AB3460" i="9" s="1"/>
  <c r="I3460" i="9"/>
  <c r="J3460" i="9" s="1"/>
  <c r="L3460" i="9" s="1"/>
  <c r="P3469" i="9"/>
  <c r="AB3469" i="9" s="1"/>
  <c r="I3469" i="9"/>
  <c r="J3469" i="9" s="1"/>
  <c r="L3469" i="9" s="1"/>
  <c r="J3474" i="9"/>
  <c r="L3474" i="9" s="1"/>
  <c r="T3476" i="9"/>
  <c r="V3476" i="9" s="1"/>
  <c r="V3477" i="9"/>
  <c r="P3482" i="9"/>
  <c r="AB3482" i="9" s="1"/>
  <c r="H3482" i="9"/>
  <c r="J3482" i="9" s="1"/>
  <c r="L3482" i="9" s="1"/>
  <c r="J3484" i="9"/>
  <c r="L3484" i="9" s="1"/>
  <c r="P3486" i="9"/>
  <c r="AB3486" i="9" s="1"/>
  <c r="P3493" i="9"/>
  <c r="AB3493" i="9" s="1"/>
  <c r="I3493" i="9"/>
  <c r="J3493" i="9" s="1"/>
  <c r="L3493" i="9" s="1"/>
  <c r="J3498" i="9"/>
  <c r="L3498" i="9" s="1"/>
  <c r="T3500" i="9"/>
  <c r="V3500" i="9" s="1"/>
  <c r="P3506" i="9"/>
  <c r="AB3506" i="9" s="1"/>
  <c r="H3506" i="9"/>
  <c r="J3506" i="9" s="1"/>
  <c r="L3506" i="9" s="1"/>
  <c r="P3517" i="9"/>
  <c r="AB3517" i="9" s="1"/>
  <c r="I3517" i="9"/>
  <c r="J3517" i="9" s="1"/>
  <c r="L3517" i="9" s="1"/>
  <c r="P3524" i="9"/>
  <c r="AB3524" i="9" s="1"/>
  <c r="H3562" i="9"/>
  <c r="J3562" i="9" s="1"/>
  <c r="L3562" i="9" s="1"/>
  <c r="P3562" i="9"/>
  <c r="AB3565" i="9" s="1"/>
  <c r="T3559" i="9"/>
  <c r="V3559" i="9" s="1"/>
  <c r="P3569" i="9"/>
  <c r="AB3572" i="9" s="1"/>
  <c r="J3572" i="9"/>
  <c r="L3572" i="9" s="1"/>
  <c r="P3584" i="9"/>
  <c r="AB3587" i="9" s="1"/>
  <c r="J3587" i="9"/>
  <c r="L3587" i="9" s="1"/>
  <c r="P3592" i="9"/>
  <c r="AB3595" i="9" s="1"/>
  <c r="P3593" i="9"/>
  <c r="AB3596" i="9" s="1"/>
  <c r="J3596" i="9"/>
  <c r="L3596" i="9" s="1"/>
  <c r="P3601" i="9"/>
  <c r="AB3604" i="9" s="1"/>
  <c r="V3603" i="9"/>
  <c r="P3609" i="9"/>
  <c r="AB3612" i="9" s="1"/>
  <c r="H3609" i="9"/>
  <c r="J3609" i="9" s="1"/>
  <c r="L3609" i="9" s="1"/>
  <c r="V3610" i="9"/>
  <c r="P3614" i="9"/>
  <c r="AB3617" i="9" s="1"/>
  <c r="I3614" i="9"/>
  <c r="J3614" i="9" s="1"/>
  <c r="L3614" i="9" s="1"/>
  <c r="P3615" i="9"/>
  <c r="AB3618" i="9" s="1"/>
  <c r="I3615" i="9"/>
  <c r="J3615" i="9" s="1"/>
  <c r="L3615" i="9" s="1"/>
  <c r="P3618" i="9"/>
  <c r="AB3621" i="9" s="1"/>
  <c r="I3618" i="9"/>
  <c r="J3618" i="9" s="1"/>
  <c r="L3618" i="9" s="1"/>
  <c r="P3739" i="9"/>
  <c r="AB3742" i="9" s="1"/>
  <c r="H3739" i="9"/>
  <c r="J3739" i="9" s="1"/>
  <c r="L3739" i="9" s="1"/>
  <c r="P3544" i="9"/>
  <c r="AB3544" i="9" s="1"/>
  <c r="I3544" i="9"/>
  <c r="J3544" i="9" s="1"/>
  <c r="L3544" i="9" s="1"/>
  <c r="J3561" i="9"/>
  <c r="L3561" i="9" s="1"/>
  <c r="J3604" i="9"/>
  <c r="L3604" i="9" s="1"/>
  <c r="J3608" i="9"/>
  <c r="L3608" i="9" s="1"/>
  <c r="I3646" i="9"/>
  <c r="J3646" i="9" s="1"/>
  <c r="L3646" i="9" s="1"/>
  <c r="P3646" i="9"/>
  <c r="AB3649" i="9" s="1"/>
  <c r="I3652" i="9"/>
  <c r="J3652" i="9" s="1"/>
  <c r="L3652" i="9" s="1"/>
  <c r="P3652" i="9"/>
  <c r="AB3655" i="9" s="1"/>
  <c r="I3658" i="9"/>
  <c r="J3658" i="9" s="1"/>
  <c r="L3658" i="9" s="1"/>
  <c r="P3658" i="9"/>
  <c r="AB3661" i="9" s="1"/>
  <c r="P3708" i="9"/>
  <c r="AB3711" i="9" s="1"/>
  <c r="H3708" i="9"/>
  <c r="J3708" i="9" s="1"/>
  <c r="L3708" i="9" s="1"/>
  <c r="I3529" i="9"/>
  <c r="J3529" i="9" s="1"/>
  <c r="L3529" i="9" s="1"/>
  <c r="I3532" i="9"/>
  <c r="J3532" i="9" s="1"/>
  <c r="L3532" i="9" s="1"/>
  <c r="I3540" i="9"/>
  <c r="J3540" i="9" s="1"/>
  <c r="L3540" i="9" s="1"/>
  <c r="I3550" i="9"/>
  <c r="J3550" i="9" s="1"/>
  <c r="L3550" i="9" s="1"/>
  <c r="V3562" i="9"/>
  <c r="J3590" i="9"/>
  <c r="L3590" i="9" s="1"/>
  <c r="J3599" i="9"/>
  <c r="L3599" i="9" s="1"/>
  <c r="L3603" i="9"/>
  <c r="P3606" i="9"/>
  <c r="AB3609" i="9" s="1"/>
  <c r="I3606" i="9"/>
  <c r="J3606" i="9" s="1"/>
  <c r="L3606" i="9" s="1"/>
  <c r="P3631" i="9"/>
  <c r="AB3634" i="9" s="1"/>
  <c r="H3631" i="9"/>
  <c r="J3631" i="9" s="1"/>
  <c r="L3631" i="9" s="1"/>
  <c r="P3634" i="9"/>
  <c r="AB3637" i="9" s="1"/>
  <c r="H3634" i="9"/>
  <c r="J3634" i="9" s="1"/>
  <c r="L3634" i="9" s="1"/>
  <c r="H3663" i="9"/>
  <c r="J3663" i="9" s="1"/>
  <c r="L3663" i="9" s="1"/>
  <c r="P3663" i="9"/>
  <c r="AB3666" i="9" s="1"/>
  <c r="P3541" i="9"/>
  <c r="AB3541" i="9" s="1"/>
  <c r="I3541" i="9"/>
  <c r="J3541" i="9" s="1"/>
  <c r="L3541" i="9" s="1"/>
  <c r="P3542" i="9"/>
  <c r="AB3542" i="9" s="1"/>
  <c r="H3545" i="9"/>
  <c r="J3545" i="9" s="1"/>
  <c r="L3545" i="9" s="1"/>
  <c r="P3551" i="9"/>
  <c r="AB3551" i="9" s="1"/>
  <c r="I3551" i="9"/>
  <c r="J3551" i="9" s="1"/>
  <c r="L3551" i="9" s="1"/>
  <c r="P3553" i="9"/>
  <c r="P3556" i="9"/>
  <c r="AB3559" i="9" s="1"/>
  <c r="P3557" i="9"/>
  <c r="AB3560" i="9" s="1"/>
  <c r="T3571" i="9"/>
  <c r="V3571" i="9" s="1"/>
  <c r="P3573" i="9"/>
  <c r="AB3576" i="9" s="1"/>
  <c r="I3581" i="9"/>
  <c r="J3581" i="9" s="1"/>
  <c r="L3581" i="9" s="1"/>
  <c r="T3586" i="9"/>
  <c r="V3586" i="9" s="1"/>
  <c r="P3588" i="9"/>
  <c r="AB3591" i="9" s="1"/>
  <c r="T3595" i="9"/>
  <c r="V3595" i="9" s="1"/>
  <c r="P3597" i="9"/>
  <c r="AB3600" i="9" s="1"/>
  <c r="J3602" i="9"/>
  <c r="L3602" i="9" s="1"/>
  <c r="P3604" i="9"/>
  <c r="AB3607" i="9" s="1"/>
  <c r="P3608" i="9"/>
  <c r="AB3611" i="9" s="1"/>
  <c r="V3609" i="9"/>
  <c r="J3610" i="9"/>
  <c r="L3610" i="9" s="1"/>
  <c r="P3612" i="9"/>
  <c r="AB3615" i="9" s="1"/>
  <c r="I3612" i="9"/>
  <c r="J3612" i="9" s="1"/>
  <c r="L3612" i="9" s="1"/>
  <c r="J3620" i="9"/>
  <c r="L3620" i="9" s="1"/>
  <c r="J3623" i="9"/>
  <c r="L3623" i="9" s="1"/>
  <c r="P3627" i="9"/>
  <c r="AB3630" i="9" s="1"/>
  <c r="I3627" i="9"/>
  <c r="J3627" i="9" s="1"/>
  <c r="L3627" i="9" s="1"/>
  <c r="H3642" i="9"/>
  <c r="J3642" i="9" s="1"/>
  <c r="L3642" i="9" s="1"/>
  <c r="P3642" i="9"/>
  <c r="AB3645" i="9" s="1"/>
  <c r="J3662" i="9"/>
  <c r="L3662" i="9" s="1"/>
  <c r="H3675" i="9"/>
  <c r="J3675" i="9" s="1"/>
  <c r="L3675" i="9" s="1"/>
  <c r="P3675" i="9"/>
  <c r="AB3678" i="9" s="1"/>
  <c r="T3556" i="9"/>
  <c r="V3556" i="9" s="1"/>
  <c r="J3565" i="9"/>
  <c r="L3565" i="9" s="1"/>
  <c r="J3569" i="9"/>
  <c r="L3569" i="9" s="1"/>
  <c r="L3571" i="9"/>
  <c r="P3576" i="9"/>
  <c r="AB3579" i="9" s="1"/>
  <c r="I3576" i="9"/>
  <c r="J3576" i="9" s="1"/>
  <c r="L3576" i="9" s="1"/>
  <c r="P3577" i="9"/>
  <c r="AB3580" i="9" s="1"/>
  <c r="P3582" i="9"/>
  <c r="AB3585" i="9" s="1"/>
  <c r="I3582" i="9"/>
  <c r="J3582" i="9" s="1"/>
  <c r="L3582" i="9" s="1"/>
  <c r="J3584" i="9"/>
  <c r="L3584" i="9" s="1"/>
  <c r="L3586" i="9"/>
  <c r="J3593" i="9"/>
  <c r="L3593" i="9" s="1"/>
  <c r="L3595" i="9"/>
  <c r="T3604" i="9"/>
  <c r="V3604" i="9" s="1"/>
  <c r="V3631" i="9"/>
  <c r="V3634" i="9"/>
  <c r="V3663" i="9"/>
  <c r="P3647" i="9"/>
  <c r="AB3650" i="9" s="1"/>
  <c r="H3650" i="9"/>
  <c r="J3650" i="9" s="1"/>
  <c r="L3650" i="9" s="1"/>
  <c r="P3653" i="9"/>
  <c r="AB3656" i="9" s="1"/>
  <c r="H3656" i="9"/>
  <c r="J3656" i="9" s="1"/>
  <c r="L3656" i="9" s="1"/>
  <c r="V3660" i="9"/>
  <c r="T3662" i="9"/>
  <c r="V3662" i="9" s="1"/>
  <c r="V3666" i="9"/>
  <c r="P3667" i="9"/>
  <c r="AB3670" i="9" s="1"/>
  <c r="H3667" i="9"/>
  <c r="J3667" i="9" s="1"/>
  <c r="L3667" i="9" s="1"/>
  <c r="P3668" i="9"/>
  <c r="AB3671" i="9" s="1"/>
  <c r="H3668" i="9"/>
  <c r="J3668" i="9" s="1"/>
  <c r="L3668" i="9" s="1"/>
  <c r="V3696" i="9"/>
  <c r="P3697" i="9"/>
  <c r="AB3700" i="9" s="1"/>
  <c r="H3697" i="9"/>
  <c r="J3697" i="9" s="1"/>
  <c r="L3697" i="9" s="1"/>
  <c r="P3677" i="9"/>
  <c r="AB3680" i="9" s="1"/>
  <c r="H3677" i="9"/>
  <c r="J3677" i="9" s="1"/>
  <c r="L3677" i="9" s="1"/>
  <c r="P3686" i="9"/>
  <c r="AB3689" i="9" s="1"/>
  <c r="H3686" i="9"/>
  <c r="J3686" i="9" s="1"/>
  <c r="L3686" i="9" s="1"/>
  <c r="P3704" i="9"/>
  <c r="AB3707" i="9" s="1"/>
  <c r="H3704" i="9"/>
  <c r="J3704" i="9" s="1"/>
  <c r="L3704" i="9" s="1"/>
  <c r="P3706" i="9"/>
  <c r="AB3709" i="9" s="1"/>
  <c r="H3706" i="9"/>
  <c r="J3706" i="9" s="1"/>
  <c r="L3706" i="9" s="1"/>
  <c r="J3722" i="9"/>
  <c r="L3722" i="9" s="1"/>
  <c r="P3756" i="9"/>
  <c r="AB3759" i="9" s="1"/>
  <c r="H3756" i="9"/>
  <c r="J3756" i="9" s="1"/>
  <c r="L3756" i="9" s="1"/>
  <c r="P3838" i="9"/>
  <c r="AB3841" i="9" s="1"/>
  <c r="H3838" i="9"/>
  <c r="J3838" i="9" s="1"/>
  <c r="L3838" i="9" s="1"/>
  <c r="I3617" i="9"/>
  <c r="J3617" i="9" s="1"/>
  <c r="L3617" i="9" s="1"/>
  <c r="H3621" i="9"/>
  <c r="J3621" i="9" s="1"/>
  <c r="L3621" i="9" s="1"/>
  <c r="I3626" i="9"/>
  <c r="J3626" i="9" s="1"/>
  <c r="L3626" i="9" s="1"/>
  <c r="I3629" i="9"/>
  <c r="J3629" i="9" s="1"/>
  <c r="L3629" i="9" s="1"/>
  <c r="H3633" i="9"/>
  <c r="J3633" i="9" s="1"/>
  <c r="L3633" i="9" s="1"/>
  <c r="J3643" i="9"/>
  <c r="L3643" i="9" s="1"/>
  <c r="P3643" i="9"/>
  <c r="AB3646" i="9" s="1"/>
  <c r="P3644" i="9"/>
  <c r="AB3647" i="9" s="1"/>
  <c r="V3645" i="9"/>
  <c r="T3647" i="9"/>
  <c r="V3647" i="9" s="1"/>
  <c r="V3651" i="9"/>
  <c r="T3653" i="9"/>
  <c r="V3653" i="9" s="1"/>
  <c r="V3657" i="9"/>
  <c r="P3691" i="9"/>
  <c r="AB3694" i="9" s="1"/>
  <c r="I3691" i="9"/>
  <c r="J3691" i="9" s="1"/>
  <c r="L3691" i="9" s="1"/>
  <c r="P3711" i="9"/>
  <c r="AB3714" i="9" s="1"/>
  <c r="H3711" i="9"/>
  <c r="J3711" i="9" s="1"/>
  <c r="L3711" i="9" s="1"/>
  <c r="P3714" i="9"/>
  <c r="AB3717" i="9" s="1"/>
  <c r="H3714" i="9"/>
  <c r="J3714" i="9" s="1"/>
  <c r="L3714" i="9" s="1"/>
  <c r="P3725" i="9"/>
  <c r="AB3728" i="9" s="1"/>
  <c r="H3725" i="9"/>
  <c r="J3725" i="9" s="1"/>
  <c r="L3725" i="9" s="1"/>
  <c r="J3729" i="9"/>
  <c r="L3729" i="9" s="1"/>
  <c r="P3736" i="9"/>
  <c r="AB3739" i="9" s="1"/>
  <c r="H3736" i="9"/>
  <c r="J3736" i="9" s="1"/>
  <c r="L3736" i="9" s="1"/>
  <c r="P3744" i="9"/>
  <c r="AB3747" i="9" s="1"/>
  <c r="H3744" i="9"/>
  <c r="J3744" i="9" s="1"/>
  <c r="L3744" i="9" s="1"/>
  <c r="I3780" i="9"/>
  <c r="J3780" i="9" s="1"/>
  <c r="L3780" i="9" s="1"/>
  <c r="P3780" i="9"/>
  <c r="AB3783" i="9" s="1"/>
  <c r="P3820" i="9"/>
  <c r="AB3823" i="9" s="1"/>
  <c r="H3820" i="9"/>
  <c r="J3820" i="9" s="1"/>
  <c r="L3820" i="9" s="1"/>
  <c r="H3638" i="9"/>
  <c r="J3638" i="9" s="1"/>
  <c r="L3638" i="9" s="1"/>
  <c r="J3649" i="9"/>
  <c r="L3649" i="9" s="1"/>
  <c r="J3655" i="9"/>
  <c r="L3655" i="9" s="1"/>
  <c r="P3660" i="9"/>
  <c r="AB3663" i="9" s="1"/>
  <c r="P3665" i="9"/>
  <c r="AB3668" i="9" s="1"/>
  <c r="P3666" i="9"/>
  <c r="AB3669" i="9" s="1"/>
  <c r="H3670" i="9"/>
  <c r="J3670" i="9" s="1"/>
  <c r="L3670" i="9" s="1"/>
  <c r="P3694" i="9"/>
  <c r="AB3697" i="9" s="1"/>
  <c r="I3694" i="9"/>
  <c r="J3694" i="9" s="1"/>
  <c r="L3694" i="9" s="1"/>
  <c r="P3829" i="9"/>
  <c r="AB3832" i="9" s="1"/>
  <c r="H3829" i="9"/>
  <c r="J3829" i="9" s="1"/>
  <c r="L3829" i="9" s="1"/>
  <c r="H3635" i="9"/>
  <c r="J3635" i="9" s="1"/>
  <c r="L3635" i="9" s="1"/>
  <c r="P3639" i="9"/>
  <c r="AB3642" i="9" s="1"/>
  <c r="T3644" i="9"/>
  <c r="V3644" i="9" s="1"/>
  <c r="J3661" i="9"/>
  <c r="L3661" i="9" s="1"/>
  <c r="P3662" i="9"/>
  <c r="AB3665" i="9" s="1"/>
  <c r="I3676" i="9"/>
  <c r="J3676" i="9" s="1"/>
  <c r="L3676" i="9" s="1"/>
  <c r="P3676" i="9"/>
  <c r="AB3679" i="9" s="1"/>
  <c r="T3680" i="9"/>
  <c r="V3680" i="9" s="1"/>
  <c r="I3685" i="9"/>
  <c r="J3685" i="9" s="1"/>
  <c r="L3685" i="9" s="1"/>
  <c r="P3685" i="9"/>
  <c r="AB3688" i="9" s="1"/>
  <c r="J3737" i="9"/>
  <c r="L3737" i="9" s="1"/>
  <c r="P3749" i="9"/>
  <c r="AB3752" i="9" s="1"/>
  <c r="H3749" i="9"/>
  <c r="J3749" i="9" s="1"/>
  <c r="L3749" i="9" s="1"/>
  <c r="P3674" i="9"/>
  <c r="AB3677" i="9" s="1"/>
  <c r="H3674" i="9"/>
  <c r="J3674" i="9" s="1"/>
  <c r="L3674" i="9" s="1"/>
  <c r="T3677" i="9"/>
  <c r="V3677" i="9" s="1"/>
  <c r="P3683" i="9"/>
  <c r="AB3686" i="9" s="1"/>
  <c r="H3683" i="9"/>
  <c r="J3683" i="9" s="1"/>
  <c r="L3683" i="9" s="1"/>
  <c r="T3686" i="9"/>
  <c r="V3686" i="9" s="1"/>
  <c r="P3761" i="9"/>
  <c r="AB3764" i="9" s="1"/>
  <c r="H3761" i="9"/>
  <c r="J3761" i="9" s="1"/>
  <c r="L3761" i="9" s="1"/>
  <c r="I3778" i="9"/>
  <c r="J3778" i="9" s="1"/>
  <c r="L3778" i="9" s="1"/>
  <c r="P3778" i="9"/>
  <c r="AB3781" i="9" s="1"/>
  <c r="P3786" i="9"/>
  <c r="AB3789" i="9" s="1"/>
  <c r="H3786" i="9"/>
  <c r="J3786" i="9" s="1"/>
  <c r="L3786" i="9" s="1"/>
  <c r="H3850" i="9"/>
  <c r="J3850" i="9" s="1"/>
  <c r="L3850" i="9" s="1"/>
  <c r="P3850" i="9"/>
  <c r="AB3853" i="9" s="1"/>
  <c r="V3674" i="9"/>
  <c r="J3678" i="9"/>
  <c r="L3678" i="9" s="1"/>
  <c r="P3680" i="9"/>
  <c r="AB3683" i="9" s="1"/>
  <c r="H3680" i="9"/>
  <c r="J3680" i="9" s="1"/>
  <c r="L3680" i="9" s="1"/>
  <c r="V3683" i="9"/>
  <c r="J3687" i="9"/>
  <c r="L3687" i="9" s="1"/>
  <c r="J3698" i="9"/>
  <c r="L3698" i="9" s="1"/>
  <c r="J3715" i="9"/>
  <c r="L3715" i="9" s="1"/>
  <c r="J3726" i="9"/>
  <c r="L3726" i="9" s="1"/>
  <c r="H3750" i="9"/>
  <c r="J3750" i="9" s="1"/>
  <c r="L3750" i="9" s="1"/>
  <c r="P3750" i="9"/>
  <c r="AB3753" i="9" s="1"/>
  <c r="P3755" i="9"/>
  <c r="AB3758" i="9" s="1"/>
  <c r="H3755" i="9"/>
  <c r="J3755" i="9" s="1"/>
  <c r="L3755" i="9" s="1"/>
  <c r="I3777" i="9"/>
  <c r="J3777" i="9" s="1"/>
  <c r="L3777" i="9" s="1"/>
  <c r="P3777" i="9"/>
  <c r="AB3780" i="9" s="1"/>
  <c r="J3806" i="9"/>
  <c r="L3806" i="9" s="1"/>
  <c r="T3665" i="9"/>
  <c r="V3665" i="9" s="1"/>
  <c r="T3671" i="9"/>
  <c r="V3671" i="9" s="1"/>
  <c r="J3673" i="9"/>
  <c r="L3673" i="9" s="1"/>
  <c r="V3675" i="9"/>
  <c r="V3684" i="9"/>
  <c r="P3692" i="9"/>
  <c r="AB3695" i="9" s="1"/>
  <c r="P3696" i="9"/>
  <c r="AB3699" i="9" s="1"/>
  <c r="H3696" i="9"/>
  <c r="J3696" i="9" s="1"/>
  <c r="L3696" i="9" s="1"/>
  <c r="P3700" i="9"/>
  <c r="AB3703" i="9" s="1"/>
  <c r="H3700" i="9"/>
  <c r="J3700" i="9" s="1"/>
  <c r="L3700" i="9" s="1"/>
  <c r="T3707" i="9"/>
  <c r="V3707" i="9" s="1"/>
  <c r="V3708" i="9"/>
  <c r="P3717" i="9"/>
  <c r="AB3720" i="9" s="1"/>
  <c r="H3717" i="9"/>
  <c r="J3717" i="9" s="1"/>
  <c r="L3717" i="9" s="1"/>
  <c r="P3728" i="9"/>
  <c r="AB3731" i="9" s="1"/>
  <c r="H3728" i="9"/>
  <c r="J3728" i="9" s="1"/>
  <c r="L3728" i="9" s="1"/>
  <c r="T3730" i="9"/>
  <c r="V3730" i="9" s="1"/>
  <c r="P3733" i="9"/>
  <c r="AB3736" i="9" s="1"/>
  <c r="V3744" i="9"/>
  <c r="V3746" i="9"/>
  <c r="J3774" i="9"/>
  <c r="L3774" i="9" s="1"/>
  <c r="J3809" i="9"/>
  <c r="L3809" i="9" s="1"/>
  <c r="J3766" i="9"/>
  <c r="L3766" i="9" s="1"/>
  <c r="J3818" i="9"/>
  <c r="L3818" i="9" s="1"/>
  <c r="P3969" i="9"/>
  <c r="AB3972" i="9" s="1"/>
  <c r="H3969" i="9"/>
  <c r="J3969" i="9" s="1"/>
  <c r="L3969" i="9" s="1"/>
  <c r="P3972" i="9"/>
  <c r="AB3975" i="9" s="1"/>
  <c r="H3972" i="9"/>
  <c r="J3972" i="9" s="1"/>
  <c r="L3972" i="9" s="1"/>
  <c r="T3743" i="9"/>
  <c r="V3743" i="9" s="1"/>
  <c r="P3746" i="9"/>
  <c r="AB3749" i="9" s="1"/>
  <c r="P3751" i="9"/>
  <c r="AB3754" i="9" s="1"/>
  <c r="H3751" i="9"/>
  <c r="J3751" i="9" s="1"/>
  <c r="L3751" i="9" s="1"/>
  <c r="P3763" i="9"/>
  <c r="AB3766" i="9" s="1"/>
  <c r="J3769" i="9"/>
  <c r="L3769" i="9" s="1"/>
  <c r="J3772" i="9"/>
  <c r="L3772" i="9" s="1"/>
  <c r="J3782" i="9"/>
  <c r="L3782" i="9" s="1"/>
  <c r="V3817" i="9"/>
  <c r="P3864" i="9"/>
  <c r="AB3867" i="9" s="1"/>
  <c r="H3864" i="9"/>
  <c r="J3864" i="9" s="1"/>
  <c r="L3864" i="9" s="1"/>
  <c r="P3883" i="9"/>
  <c r="AB3886" i="9" s="1"/>
  <c r="H3883" i="9"/>
  <c r="J3883" i="9" s="1"/>
  <c r="L3883" i="9" s="1"/>
  <c r="P3758" i="9"/>
  <c r="AB3761" i="9" s="1"/>
  <c r="H3758" i="9"/>
  <c r="J3758" i="9" s="1"/>
  <c r="L3758" i="9" s="1"/>
  <c r="J3826" i="9"/>
  <c r="L3826" i="9" s="1"/>
  <c r="J3835" i="9"/>
  <c r="L3835" i="9" s="1"/>
  <c r="P3889" i="9"/>
  <c r="AB3892" i="9" s="1"/>
  <c r="H3889" i="9"/>
  <c r="J3889" i="9" s="1"/>
  <c r="L3889" i="9" s="1"/>
  <c r="H3699" i="9"/>
  <c r="J3699" i="9" s="1"/>
  <c r="L3699" i="9" s="1"/>
  <c r="H3713" i="9"/>
  <c r="J3713" i="9" s="1"/>
  <c r="L3713" i="9" s="1"/>
  <c r="H3716" i="9"/>
  <c r="J3716" i="9" s="1"/>
  <c r="L3716" i="9" s="1"/>
  <c r="I3719" i="9"/>
  <c r="J3719" i="9" s="1"/>
  <c r="L3719" i="9" s="1"/>
  <c r="H3724" i="9"/>
  <c r="J3724" i="9" s="1"/>
  <c r="L3724" i="9" s="1"/>
  <c r="H3727" i="9"/>
  <c r="J3727" i="9" s="1"/>
  <c r="L3727" i="9" s="1"/>
  <c r="H3730" i="9"/>
  <c r="J3730" i="9" s="1"/>
  <c r="L3730" i="9" s="1"/>
  <c r="I3732" i="9"/>
  <c r="J3732" i="9" s="1"/>
  <c r="L3732" i="9" s="1"/>
  <c r="I3735" i="9"/>
  <c r="J3735" i="9" s="1"/>
  <c r="L3735" i="9" s="1"/>
  <c r="I3738" i="9"/>
  <c r="J3738" i="9" s="1"/>
  <c r="L3738" i="9" s="1"/>
  <c r="J3742" i="9"/>
  <c r="L3742" i="9" s="1"/>
  <c r="P3742" i="9"/>
  <c r="AB3745" i="9" s="1"/>
  <c r="J3752" i="9"/>
  <c r="L3752" i="9" s="1"/>
  <c r="P3752" i="9"/>
  <c r="AB3755" i="9" s="1"/>
  <c r="P3757" i="9"/>
  <c r="AB3760" i="9" s="1"/>
  <c r="V3850" i="9"/>
  <c r="J3861" i="9"/>
  <c r="L3861" i="9" s="1"/>
  <c r="P3867" i="9"/>
  <c r="AB3870" i="9" s="1"/>
  <c r="H3867" i="9"/>
  <c r="J3867" i="9" s="1"/>
  <c r="L3867" i="9" s="1"/>
  <c r="J3876" i="9"/>
  <c r="L3876" i="9" s="1"/>
  <c r="P3897" i="9"/>
  <c r="AB3900" i="9" s="1"/>
  <c r="H3897" i="9"/>
  <c r="J3897" i="9" s="1"/>
  <c r="L3897" i="9" s="1"/>
  <c r="P3908" i="9"/>
  <c r="AB3911" i="9" s="1"/>
  <c r="H3908" i="9"/>
  <c r="J3908" i="9" s="1"/>
  <c r="L3908" i="9" s="1"/>
  <c r="I4022" i="9"/>
  <c r="J4022" i="9" s="1"/>
  <c r="L4022" i="9" s="1"/>
  <c r="P4022" i="9"/>
  <c r="AB4025" i="9" s="1"/>
  <c r="H3703" i="9"/>
  <c r="J3703" i="9" s="1"/>
  <c r="L3703" i="9" s="1"/>
  <c r="H3705" i="9"/>
  <c r="J3705" i="9" s="1"/>
  <c r="L3705" i="9" s="1"/>
  <c r="H3707" i="9"/>
  <c r="J3707" i="9" s="1"/>
  <c r="L3707" i="9" s="1"/>
  <c r="J3746" i="9"/>
  <c r="L3746" i="9" s="1"/>
  <c r="H3747" i="9"/>
  <c r="J3747" i="9" s="1"/>
  <c r="L3747" i="9" s="1"/>
  <c r="T3757" i="9"/>
  <c r="V3757" i="9" s="1"/>
  <c r="H3759" i="9"/>
  <c r="J3759" i="9" s="1"/>
  <c r="L3759" i="9" s="1"/>
  <c r="J3763" i="9"/>
  <c r="L3763" i="9" s="1"/>
  <c r="P3766" i="9"/>
  <c r="AB3769" i="9" s="1"/>
  <c r="P3771" i="9"/>
  <c r="AB3774" i="9" s="1"/>
  <c r="H3771" i="9"/>
  <c r="J3771" i="9" s="1"/>
  <c r="L3771" i="9" s="1"/>
  <c r="P3796" i="9"/>
  <c r="AB3799" i="9" s="1"/>
  <c r="H3796" i="9"/>
  <c r="J3796" i="9" s="1"/>
  <c r="L3796" i="9" s="1"/>
  <c r="P3799" i="9"/>
  <c r="AB3802" i="9" s="1"/>
  <c r="H3799" i="9"/>
  <c r="J3799" i="9" s="1"/>
  <c r="L3799" i="9" s="1"/>
  <c r="P3802" i="9"/>
  <c r="AB3805" i="9" s="1"/>
  <c r="H3802" i="9"/>
  <c r="J3802" i="9" s="1"/>
  <c r="L3802" i="9" s="1"/>
  <c r="P3805" i="9"/>
  <c r="AB3808" i="9" s="1"/>
  <c r="H3805" i="9"/>
  <c r="J3805" i="9" s="1"/>
  <c r="L3805" i="9" s="1"/>
  <c r="P3808" i="9"/>
  <c r="AB3811" i="9" s="1"/>
  <c r="H3808" i="9"/>
  <c r="J3808" i="9" s="1"/>
  <c r="L3808" i="9" s="1"/>
  <c r="P3811" i="9"/>
  <c r="AB3814" i="9" s="1"/>
  <c r="H3811" i="9"/>
  <c r="J3811" i="9" s="1"/>
  <c r="L3811" i="9" s="1"/>
  <c r="P3814" i="9"/>
  <c r="AB3817" i="9" s="1"/>
  <c r="H3814" i="9"/>
  <c r="J3814" i="9" s="1"/>
  <c r="L3814" i="9" s="1"/>
  <c r="P3826" i="9"/>
  <c r="AB3829" i="9" s="1"/>
  <c r="P3835" i="9"/>
  <c r="AB3838" i="9" s="1"/>
  <c r="L3866" i="9"/>
  <c r="T3885" i="9"/>
  <c r="V3885" i="9" s="1"/>
  <c r="P3913" i="9"/>
  <c r="AB3916" i="9" s="1"/>
  <c r="H3913" i="9"/>
  <c r="J3913" i="9" s="1"/>
  <c r="L3913" i="9" s="1"/>
  <c r="J3872" i="9"/>
  <c r="L3872" i="9" s="1"/>
  <c r="J3915" i="9"/>
  <c r="L3915" i="9" s="1"/>
  <c r="J3927" i="9"/>
  <c r="L3927" i="9" s="1"/>
  <c r="P3959" i="9"/>
  <c r="AB3962" i="9" s="1"/>
  <c r="H3959" i="9"/>
  <c r="J3959" i="9" s="1"/>
  <c r="L3959" i="9" s="1"/>
  <c r="J3976" i="9"/>
  <c r="L3976" i="9" s="1"/>
  <c r="P4008" i="9"/>
  <c r="AB4011" i="9" s="1"/>
  <c r="H4008" i="9"/>
  <c r="J4008" i="9" s="1"/>
  <c r="L4008" i="9" s="1"/>
  <c r="P4017" i="9"/>
  <c r="AB4020" i="9" s="1"/>
  <c r="H4017" i="9"/>
  <c r="J4017" i="9" s="1"/>
  <c r="L4017" i="9" s="1"/>
  <c r="H3822" i="9"/>
  <c r="J3822" i="9" s="1"/>
  <c r="L3822" i="9" s="1"/>
  <c r="H3825" i="9"/>
  <c r="J3825" i="9" s="1"/>
  <c r="L3825" i="9" s="1"/>
  <c r="H3828" i="9"/>
  <c r="J3828" i="9" s="1"/>
  <c r="L3828" i="9" s="1"/>
  <c r="H3831" i="9"/>
  <c r="J3831" i="9" s="1"/>
  <c r="L3831" i="9" s="1"/>
  <c r="H3834" i="9"/>
  <c r="J3834" i="9" s="1"/>
  <c r="L3834" i="9" s="1"/>
  <c r="H3837" i="9"/>
  <c r="J3837" i="9" s="1"/>
  <c r="L3837" i="9" s="1"/>
  <c r="H3840" i="9"/>
  <c r="J3840" i="9" s="1"/>
  <c r="L3840" i="9" s="1"/>
  <c r="J3847" i="9"/>
  <c r="L3847" i="9" s="1"/>
  <c r="P3849" i="9"/>
  <c r="AB3852" i="9" s="1"/>
  <c r="H3849" i="9"/>
  <c r="J3849" i="9" s="1"/>
  <c r="L3849" i="9" s="1"/>
  <c r="P3851" i="9"/>
  <c r="AB3854" i="9" s="1"/>
  <c r="P3880" i="9"/>
  <c r="AB3883" i="9" s="1"/>
  <c r="H3880" i="9"/>
  <c r="J3880" i="9" s="1"/>
  <c r="L3880" i="9" s="1"/>
  <c r="J3918" i="9"/>
  <c r="L3918" i="9" s="1"/>
  <c r="P3934" i="9"/>
  <c r="AB3937" i="9" s="1"/>
  <c r="H3934" i="9"/>
  <c r="J3934" i="9" s="1"/>
  <c r="L3934" i="9" s="1"/>
  <c r="I3992" i="9"/>
  <c r="J3992" i="9" s="1"/>
  <c r="L3992" i="9" s="1"/>
  <c r="P3992" i="9"/>
  <c r="AB3995" i="9" s="1"/>
  <c r="P4077" i="9"/>
  <c r="AB4080" i="9" s="1"/>
  <c r="H4077" i="9"/>
  <c r="J4077" i="9" s="1"/>
  <c r="L4077" i="9" s="1"/>
  <c r="H3779" i="9"/>
  <c r="J3779" i="9" s="1"/>
  <c r="L3779" i="9" s="1"/>
  <c r="J3851" i="9"/>
  <c r="L3851" i="9" s="1"/>
  <c r="T3851" i="9"/>
  <c r="V3851" i="9" s="1"/>
  <c r="J3860" i="9"/>
  <c r="L3860" i="9" s="1"/>
  <c r="J3875" i="9"/>
  <c r="L3875" i="9" s="1"/>
  <c r="T3882" i="9"/>
  <c r="V3882" i="9" s="1"/>
  <c r="V3883" i="9"/>
  <c r="T3907" i="9"/>
  <c r="V3907" i="9" s="1"/>
  <c r="V3908" i="9"/>
  <c r="P3919" i="9"/>
  <c r="AB3922" i="9" s="1"/>
  <c r="J3921" i="9"/>
  <c r="L3921" i="9" s="1"/>
  <c r="H3926" i="9"/>
  <c r="J3926" i="9" s="1"/>
  <c r="L3926" i="9" s="1"/>
  <c r="P3926" i="9"/>
  <c r="AB3929" i="9" s="1"/>
  <c r="P3932" i="9"/>
  <c r="AB3935" i="9" s="1"/>
  <c r="I3932" i="9"/>
  <c r="J3932" i="9" s="1"/>
  <c r="L3932" i="9" s="1"/>
  <c r="T3977" i="9"/>
  <c r="V3977" i="9" s="1"/>
  <c r="V3988" i="9"/>
  <c r="P3991" i="9"/>
  <c r="AB3994" i="9" s="1"/>
  <c r="H3991" i="9"/>
  <c r="J3991" i="9" s="1"/>
  <c r="L3991" i="9" s="1"/>
  <c r="P3843" i="9"/>
  <c r="AB3846" i="9" s="1"/>
  <c r="P3846" i="9"/>
  <c r="AB3849" i="9" s="1"/>
  <c r="H3846" i="9"/>
  <c r="J3846" i="9" s="1"/>
  <c r="L3846" i="9" s="1"/>
  <c r="T3849" i="9"/>
  <c r="V3849" i="9" s="1"/>
  <c r="H3855" i="9"/>
  <c r="J3855" i="9" s="1"/>
  <c r="L3855" i="9" s="1"/>
  <c r="H3858" i="9"/>
  <c r="J3858" i="9" s="1"/>
  <c r="L3858" i="9" s="1"/>
  <c r="P3861" i="9"/>
  <c r="AB3864" i="9" s="1"/>
  <c r="P3876" i="9"/>
  <c r="AB3879" i="9" s="1"/>
  <c r="J3881" i="9"/>
  <c r="L3881" i="9" s="1"/>
  <c r="T3888" i="9"/>
  <c r="V3888" i="9" s="1"/>
  <c r="J3893" i="9"/>
  <c r="L3893" i="9" s="1"/>
  <c r="V3894" i="9"/>
  <c r="P3922" i="9"/>
  <c r="AB3925" i="9" s="1"/>
  <c r="V3927" i="9"/>
  <c r="P3936" i="9"/>
  <c r="AB3939" i="9" s="1"/>
  <c r="I3936" i="9"/>
  <c r="J3936" i="9" s="1"/>
  <c r="L3936" i="9" s="1"/>
  <c r="I3970" i="9"/>
  <c r="J3970" i="9" s="1"/>
  <c r="L3970" i="9" s="1"/>
  <c r="P3970" i="9"/>
  <c r="AB3973" i="9" s="1"/>
  <c r="P3996" i="9"/>
  <c r="AB3999" i="9" s="1"/>
  <c r="H3996" i="9"/>
  <c r="J3996" i="9" s="1"/>
  <c r="L3996" i="9" s="1"/>
  <c r="I4013" i="9"/>
  <c r="J4013" i="9" s="1"/>
  <c r="L4013" i="9" s="1"/>
  <c r="P4013" i="9"/>
  <c r="AB4016" i="9" s="1"/>
  <c r="J3938" i="9"/>
  <c r="L3938" i="9" s="1"/>
  <c r="J3941" i="9"/>
  <c r="L3941" i="9" s="1"/>
  <c r="J3944" i="9"/>
  <c r="L3944" i="9" s="1"/>
  <c r="P3962" i="9"/>
  <c r="AB3965" i="9" s="1"/>
  <c r="J3973" i="9"/>
  <c r="L3973" i="9" s="1"/>
  <c r="T3974" i="9"/>
  <c r="V3974" i="9" s="1"/>
  <c r="V3975" i="9"/>
  <c r="P3978" i="9"/>
  <c r="AB3981" i="9" s="1"/>
  <c r="H3978" i="9"/>
  <c r="J3978" i="9" s="1"/>
  <c r="L3978" i="9" s="1"/>
  <c r="J3998" i="9"/>
  <c r="L3998" i="9" s="1"/>
  <c r="T3999" i="9"/>
  <c r="V3999" i="9" s="1"/>
  <c r="I4007" i="9"/>
  <c r="J4007" i="9" s="1"/>
  <c r="L4007" i="9" s="1"/>
  <c r="P4007" i="9"/>
  <c r="AB4010" i="9" s="1"/>
  <c r="P4011" i="9"/>
  <c r="AB4014" i="9" s="1"/>
  <c r="H4011" i="9"/>
  <c r="J4011" i="9" s="1"/>
  <c r="L4011" i="9" s="1"/>
  <c r="I4016" i="9"/>
  <c r="J4016" i="9" s="1"/>
  <c r="L4016" i="9" s="1"/>
  <c r="P4016" i="9"/>
  <c r="AB4019" i="9" s="1"/>
  <c r="P4020" i="9"/>
  <c r="AB4023" i="9" s="1"/>
  <c r="H4020" i="9"/>
  <c r="J4020" i="9" s="1"/>
  <c r="L4020" i="9" s="1"/>
  <c r="J4025" i="9"/>
  <c r="L4025" i="9" s="1"/>
  <c r="T4025" i="9"/>
  <c r="V4025" i="9" s="1"/>
  <c r="J3929" i="9"/>
  <c r="L3929" i="9" s="1"/>
  <c r="J3933" i="9"/>
  <c r="L3933" i="9" s="1"/>
  <c r="J3950" i="9"/>
  <c r="L3950" i="9" s="1"/>
  <c r="J3982" i="9"/>
  <c r="L3982" i="9" s="1"/>
  <c r="J4002" i="9"/>
  <c r="L4002" i="9" s="1"/>
  <c r="I4039" i="9"/>
  <c r="J4039" i="9" s="1"/>
  <c r="L4039" i="9" s="1"/>
  <c r="P4039" i="9"/>
  <c r="AB4042" i="9" s="1"/>
  <c r="P4057" i="9"/>
  <c r="AB4060" i="9" s="1"/>
  <c r="H4057" i="9"/>
  <c r="J4057" i="9" s="1"/>
  <c r="L4057" i="9" s="1"/>
  <c r="H3879" i="9"/>
  <c r="J3879" i="9" s="1"/>
  <c r="L3879" i="9" s="1"/>
  <c r="H3882" i="9"/>
  <c r="J3882" i="9" s="1"/>
  <c r="L3882" i="9" s="1"/>
  <c r="H3885" i="9"/>
  <c r="J3885" i="9" s="1"/>
  <c r="L3885" i="9" s="1"/>
  <c r="H3888" i="9"/>
  <c r="J3888" i="9" s="1"/>
  <c r="L3888" i="9" s="1"/>
  <c r="H3905" i="9"/>
  <c r="J3905" i="9" s="1"/>
  <c r="L3905" i="9" s="1"/>
  <c r="H3907" i="9"/>
  <c r="J3907" i="9" s="1"/>
  <c r="L3907" i="9" s="1"/>
  <c r="P3927" i="9"/>
  <c r="AB3930" i="9" s="1"/>
  <c r="J3948" i="9"/>
  <c r="L3948" i="9" s="1"/>
  <c r="P3975" i="9"/>
  <c r="AB3978" i="9" s="1"/>
  <c r="H3975" i="9"/>
  <c r="J3975" i="9" s="1"/>
  <c r="L3975" i="9" s="1"/>
  <c r="J3979" i="9"/>
  <c r="L3979" i="9" s="1"/>
  <c r="T3980" i="9"/>
  <c r="V3980" i="9" s="1"/>
  <c r="P3983" i="9"/>
  <c r="AB3986" i="9" s="1"/>
  <c r="J3989" i="9"/>
  <c r="L3989" i="9" s="1"/>
  <c r="T3990" i="9"/>
  <c r="V3990" i="9" s="1"/>
  <c r="P4000" i="9"/>
  <c r="AB4003" i="9" s="1"/>
  <c r="H4000" i="9"/>
  <c r="J4000" i="9" s="1"/>
  <c r="L4000" i="9" s="1"/>
  <c r="P4005" i="9"/>
  <c r="AB4008" i="9" s="1"/>
  <c r="H4005" i="9"/>
  <c r="J4005" i="9" s="1"/>
  <c r="L4005" i="9" s="1"/>
  <c r="I4010" i="9"/>
  <c r="J4010" i="9" s="1"/>
  <c r="L4010" i="9" s="1"/>
  <c r="P4010" i="9"/>
  <c r="AB4013" i="9" s="1"/>
  <c r="P4014" i="9"/>
  <c r="AB4017" i="9" s="1"/>
  <c r="H4014" i="9"/>
  <c r="J4014" i="9" s="1"/>
  <c r="L4014" i="9" s="1"/>
  <c r="P4048" i="9"/>
  <c r="AB4051" i="9" s="1"/>
  <c r="H4048" i="9"/>
  <c r="J4048" i="9" s="1"/>
  <c r="L4048" i="9" s="1"/>
  <c r="H4068" i="9"/>
  <c r="J4068" i="9" s="1"/>
  <c r="L4068" i="9" s="1"/>
  <c r="P4068" i="9"/>
  <c r="AB4071" i="9" s="1"/>
  <c r="V4071" i="9"/>
  <c r="H3890" i="9"/>
  <c r="J3890" i="9" s="1"/>
  <c r="L3890" i="9" s="1"/>
  <c r="P3928" i="9"/>
  <c r="AB3931" i="9" s="1"/>
  <c r="P3929" i="9"/>
  <c r="AB3932" i="9" s="1"/>
  <c r="P3938" i="9"/>
  <c r="AB3941" i="9" s="1"/>
  <c r="P3941" i="9"/>
  <c r="AB3944" i="9" s="1"/>
  <c r="P3942" i="9"/>
  <c r="AB3945" i="9" s="1"/>
  <c r="P3950" i="9"/>
  <c r="AB3953" i="9" s="1"/>
  <c r="J3958" i="9"/>
  <c r="L3958" i="9" s="1"/>
  <c r="J3967" i="9"/>
  <c r="L3967" i="9" s="1"/>
  <c r="V3969" i="9"/>
  <c r="J3985" i="9"/>
  <c r="L3985" i="9" s="1"/>
  <c r="V3991" i="9"/>
  <c r="P3994" i="9"/>
  <c r="AB3997" i="9" s="1"/>
  <c r="H3994" i="9"/>
  <c r="J3994" i="9" s="1"/>
  <c r="L3994" i="9" s="1"/>
  <c r="T3995" i="9"/>
  <c r="V3995" i="9" s="1"/>
  <c r="H4004" i="9"/>
  <c r="J4004" i="9" s="1"/>
  <c r="L4004" i="9" s="1"/>
  <c r="P4004" i="9"/>
  <c r="AB4007" i="9" s="1"/>
  <c r="V4033" i="9"/>
  <c r="P4042" i="9"/>
  <c r="AB4045" i="9" s="1"/>
  <c r="H4042" i="9"/>
  <c r="J4042" i="9" s="1"/>
  <c r="L4042" i="9" s="1"/>
  <c r="P4045" i="9"/>
  <c r="AB4048" i="9" s="1"/>
  <c r="H4045" i="9"/>
  <c r="J4045" i="9" s="1"/>
  <c r="L4045" i="9" s="1"/>
  <c r="T4002" i="9"/>
  <c r="V4002" i="9" s="1"/>
  <c r="T4022" i="9"/>
  <c r="V4022" i="9" s="1"/>
  <c r="V4024" i="9"/>
  <c r="P4033" i="9"/>
  <c r="AB4036" i="9" s="1"/>
  <c r="H4033" i="9"/>
  <c r="J4033" i="9" s="1"/>
  <c r="L4033" i="9" s="1"/>
  <c r="T4043" i="9"/>
  <c r="V4043" i="9" s="1"/>
  <c r="P4066" i="9"/>
  <c r="AB4069" i="9" s="1"/>
  <c r="H4066" i="9"/>
  <c r="J4066" i="9" s="1"/>
  <c r="L4066" i="9" s="1"/>
  <c r="T4070" i="9"/>
  <c r="V4070" i="9" s="1"/>
  <c r="J4024" i="9"/>
  <c r="L4024" i="9" s="1"/>
  <c r="P4026" i="9"/>
  <c r="AB4029" i="9" s="1"/>
  <c r="H4026" i="9"/>
  <c r="J4026" i="9" s="1"/>
  <c r="L4026" i="9" s="1"/>
  <c r="J4029" i="9"/>
  <c r="L4029" i="9" s="1"/>
  <c r="P4049" i="9"/>
  <c r="AB4052" i="9" s="1"/>
  <c r="H4049" i="9"/>
  <c r="J4049" i="9" s="1"/>
  <c r="L4049" i="9" s="1"/>
  <c r="J4093" i="9"/>
  <c r="L4093" i="9" s="1"/>
  <c r="H3949" i="9"/>
  <c r="J3949" i="9" s="1"/>
  <c r="L3949" i="9" s="1"/>
  <c r="H3971" i="9"/>
  <c r="J3971" i="9" s="1"/>
  <c r="L3971" i="9" s="1"/>
  <c r="H3974" i="9"/>
  <c r="J3974" i="9" s="1"/>
  <c r="L3974" i="9" s="1"/>
  <c r="H3977" i="9"/>
  <c r="J3977" i="9" s="1"/>
  <c r="L3977" i="9" s="1"/>
  <c r="H3980" i="9"/>
  <c r="J3980" i="9" s="1"/>
  <c r="L3980" i="9" s="1"/>
  <c r="H3990" i="9"/>
  <c r="J3990" i="9" s="1"/>
  <c r="L3990" i="9" s="1"/>
  <c r="H3993" i="9"/>
  <c r="J3993" i="9" s="1"/>
  <c r="L3993" i="9" s="1"/>
  <c r="H3999" i="9"/>
  <c r="J3999" i="9" s="1"/>
  <c r="L3999" i="9" s="1"/>
  <c r="V4006" i="9"/>
  <c r="V4009" i="9"/>
  <c r="V4012" i="9"/>
  <c r="V4015" i="9"/>
  <c r="V4018" i="9"/>
  <c r="J4034" i="9"/>
  <c r="L4034" i="9" s="1"/>
  <c r="P4054" i="9"/>
  <c r="AB4057" i="9" s="1"/>
  <c r="H4054" i="9"/>
  <c r="J4054" i="9" s="1"/>
  <c r="L4054" i="9" s="1"/>
  <c r="J4058" i="9"/>
  <c r="L4058" i="9" s="1"/>
  <c r="P4081" i="9"/>
  <c r="AB4084" i="9" s="1"/>
  <c r="H4081" i="9"/>
  <c r="J4081" i="9" s="1"/>
  <c r="L4081" i="9" s="1"/>
  <c r="P4086" i="9"/>
  <c r="AB4089" i="9" s="1"/>
  <c r="H4086" i="9"/>
  <c r="J4086" i="9" s="1"/>
  <c r="L4086" i="9" s="1"/>
  <c r="V4089" i="9"/>
  <c r="P4023" i="9"/>
  <c r="AB4026" i="9" s="1"/>
  <c r="H4023" i="9"/>
  <c r="J4023" i="9" s="1"/>
  <c r="L4023" i="9" s="1"/>
  <c r="P4024" i="9"/>
  <c r="AB4027" i="9" s="1"/>
  <c r="T4026" i="9"/>
  <c r="V4026" i="9" s="1"/>
  <c r="P4029" i="9"/>
  <c r="AB4032" i="9" s="1"/>
  <c r="P4037" i="9"/>
  <c r="AB4040" i="9" s="1"/>
  <c r="H4037" i="9"/>
  <c r="J4037" i="9" s="1"/>
  <c r="L4037" i="9" s="1"/>
  <c r="T4038" i="9"/>
  <c r="V4038" i="9" s="1"/>
  <c r="V4045" i="9"/>
  <c r="I4064" i="9"/>
  <c r="J4064" i="9" s="1"/>
  <c r="L4064" i="9" s="1"/>
  <c r="P4064" i="9"/>
  <c r="AB4067" i="9" s="1"/>
  <c r="P4075" i="9"/>
  <c r="AB4078" i="9" s="1"/>
  <c r="H4075" i="9"/>
  <c r="J4075" i="9" s="1"/>
  <c r="L4075" i="9" s="1"/>
  <c r="V4083" i="9"/>
  <c r="J4063" i="9"/>
  <c r="L4063" i="9" s="1"/>
  <c r="P4073" i="9"/>
  <c r="AB4076" i="9" s="1"/>
  <c r="H4073" i="9"/>
  <c r="J4073" i="9" s="1"/>
  <c r="L4073" i="9" s="1"/>
  <c r="T4078" i="9"/>
  <c r="V4078" i="9" s="1"/>
  <c r="P4089" i="9"/>
  <c r="AB4092" i="9" s="1"/>
  <c r="P4071" i="9"/>
  <c r="AB4074" i="9" s="1"/>
  <c r="H4071" i="9"/>
  <c r="J4071" i="9" s="1"/>
  <c r="L4071" i="9" s="1"/>
  <c r="H4032" i="9"/>
  <c r="J4032" i="9" s="1"/>
  <c r="L4032" i="9" s="1"/>
  <c r="P4035" i="9"/>
  <c r="AB4038" i="9" s="1"/>
  <c r="T4037" i="9"/>
  <c r="V4037" i="9" s="1"/>
  <c r="H4040" i="9"/>
  <c r="J4040" i="9" s="1"/>
  <c r="L4040" i="9" s="1"/>
  <c r="P4038" i="9"/>
  <c r="AB4041" i="9" s="1"/>
  <c r="T4040" i="9"/>
  <c r="V4040" i="9" s="1"/>
  <c r="H4043" i="9"/>
  <c r="J4043" i="9" s="1"/>
  <c r="L4043" i="9" s="1"/>
  <c r="P4063" i="9"/>
  <c r="AB4066" i="9" s="1"/>
  <c r="T4072" i="9"/>
  <c r="V4072" i="9" s="1"/>
  <c r="H4089" i="9"/>
  <c r="J4089" i="9" s="1"/>
  <c r="L4089" i="9" s="1"/>
  <c r="H4083" i="9"/>
  <c r="J4083" i="9" s="1"/>
  <c r="L4083" i="9" s="1"/>
  <c r="H4094" i="9"/>
  <c r="J4094" i="9" s="1"/>
  <c r="L4094" i="9" s="1"/>
  <c r="H4097" i="9"/>
  <c r="J4097" i="9" s="1"/>
  <c r="L4097" i="9" s="1"/>
  <c r="O40" i="35" l="1"/>
  <c r="AA40" i="35"/>
  <c r="AE40" i="35"/>
  <c r="AI40" i="35"/>
  <c r="AM40" i="35"/>
  <c r="AQ40" i="35"/>
  <c r="W40" i="35"/>
  <c r="S40" i="35"/>
  <c r="K40" i="35"/>
  <c r="G43" i="35"/>
  <c r="K43" i="35" s="1"/>
  <c r="O43" i="35" s="1"/>
  <c r="S43" i="35" s="1"/>
  <c r="W43" i="35" s="1"/>
  <c r="AA43" i="35" s="1"/>
  <c r="AE43" i="35" s="1"/>
  <c r="AI43" i="35" s="1"/>
  <c r="AM43" i="35" s="1"/>
  <c r="AQ43" i="35" s="1"/>
  <c r="G40" i="35"/>
  <c r="G41" i="35" s="1"/>
  <c r="AB3553" i="9"/>
  <c r="AB3556" i="9"/>
  <c r="AB3557" i="9"/>
  <c r="AB3554" i="9"/>
  <c r="K41" i="35" l="1"/>
  <c r="O41" i="35" s="1"/>
  <c r="S41" i="35" s="1"/>
  <c r="W41" i="35" s="1"/>
  <c r="AA41" i="35" s="1"/>
  <c r="AE41" i="35" s="1"/>
  <c r="AI41" i="35" s="1"/>
  <c r="AM41" i="35" s="1"/>
  <c r="AQ41" i="35" s="1"/>
  <c r="N62" i="29" l="1"/>
  <c r="O62" i="29" s="1"/>
  <c r="P62" i="29" s="1"/>
  <c r="N63" i="29"/>
  <c r="O63" i="29" s="1"/>
  <c r="P63" i="29" s="1"/>
  <c r="N48" i="29" l="1"/>
  <c r="O48" i="29" s="1"/>
  <c r="P48" i="29" s="1"/>
  <c r="N51" i="29"/>
  <c r="O51" i="29" s="1"/>
  <c r="P51" i="29" s="1"/>
  <c r="N74" i="29"/>
  <c r="O74" i="29" s="1"/>
  <c r="P74" i="29" s="1"/>
  <c r="N21" i="29"/>
  <c r="O21" i="29" s="1"/>
  <c r="P21" i="29" s="1"/>
  <c r="N20" i="29"/>
  <c r="O20" i="29" s="1"/>
  <c r="P20" i="29" s="1"/>
  <c r="N38" i="29"/>
  <c r="O38" i="29" s="1"/>
  <c r="P38" i="29" s="1"/>
  <c r="N59" i="29"/>
  <c r="O59" i="29" s="1"/>
  <c r="P59" i="29" s="1"/>
  <c r="N39" i="25"/>
  <c r="N40" i="25" s="1"/>
  <c r="N52" i="29"/>
  <c r="O52" i="29" s="1"/>
  <c r="P52" i="29" s="1"/>
  <c r="N68" i="29"/>
  <c r="O68" i="29" s="1"/>
  <c r="P68" i="29" s="1"/>
  <c r="N44" i="29"/>
  <c r="O44" i="29" s="1"/>
  <c r="P44" i="29" s="1"/>
  <c r="N41" i="29"/>
  <c r="O41" i="29" s="1"/>
  <c r="P41" i="29" s="1"/>
  <c r="N72" i="29"/>
  <c r="O72" i="29" s="1"/>
  <c r="P72" i="29" s="1"/>
  <c r="N136" i="25"/>
  <c r="N137" i="25" s="1"/>
  <c r="N73" i="29"/>
  <c r="O73" i="29" s="1"/>
  <c r="P73" i="29" s="1"/>
  <c r="N26" i="29"/>
  <c r="O26" i="29" s="1"/>
  <c r="P26" i="29" s="1"/>
  <c r="N40" i="29"/>
  <c r="O40" i="29" s="1"/>
  <c r="P40" i="29" s="1"/>
  <c r="N45" i="29"/>
  <c r="O45" i="29" s="1"/>
  <c r="P45" i="29" s="1"/>
  <c r="N29" i="29"/>
  <c r="O29" i="29" s="1"/>
  <c r="P29" i="29" s="1"/>
  <c r="N54" i="29"/>
  <c r="O54" i="29" s="1"/>
  <c r="P54" i="29" s="1"/>
  <c r="N31" i="29"/>
  <c r="O31" i="29" s="1"/>
  <c r="P31" i="29" s="1"/>
  <c r="N77" i="29"/>
  <c r="O77" i="29" s="1"/>
  <c r="P77" i="29" s="1"/>
  <c r="N67" i="29"/>
  <c r="O67" i="29" s="1"/>
  <c r="P67" i="29" s="1"/>
  <c r="N39" i="29"/>
  <c r="O39" i="29" s="1"/>
  <c r="P39" i="29" s="1"/>
  <c r="N83" i="29"/>
  <c r="O83" i="29" s="1"/>
  <c r="P83" i="29" s="1"/>
  <c r="N55" i="29"/>
  <c r="O55" i="29" s="1"/>
  <c r="P55" i="29" s="1"/>
  <c r="N30" i="29"/>
  <c r="O30" i="29" s="1"/>
  <c r="P30" i="29" s="1"/>
  <c r="N56" i="29"/>
  <c r="O56" i="29" s="1"/>
  <c r="P56" i="29" s="1"/>
  <c r="N33" i="29"/>
  <c r="O33" i="29" s="1"/>
  <c r="P33" i="29" s="1"/>
  <c r="N105" i="25"/>
  <c r="N106" i="25" s="1"/>
  <c r="G51" i="33"/>
  <c r="H51" i="33" s="1"/>
  <c r="J51" i="33" s="1"/>
  <c r="G50" i="33"/>
  <c r="H50" i="33" s="1"/>
  <c r="J50" i="33" s="1"/>
  <c r="G49" i="33"/>
  <c r="H49" i="33" s="1"/>
  <c r="J49" i="33" s="1"/>
  <c r="G45" i="33"/>
  <c r="H45" i="33" s="1"/>
  <c r="J45" i="33" s="1"/>
  <c r="G46" i="33"/>
  <c r="H46" i="33" s="1"/>
  <c r="J46" i="33" s="1"/>
  <c r="G44" i="33"/>
  <c r="H44" i="33" s="1"/>
  <c r="J44" i="33" s="1"/>
  <c r="G48" i="33"/>
  <c r="H48" i="33" s="1"/>
  <c r="J48" i="33" s="1"/>
  <c r="G38" i="33"/>
  <c r="H38" i="33" s="1"/>
  <c r="J38" i="33" s="1"/>
  <c r="G47" i="33"/>
  <c r="H47" i="33" s="1"/>
  <c r="J47" i="33" s="1"/>
  <c r="G43" i="33"/>
  <c r="H43" i="33" s="1"/>
  <c r="J43" i="33" s="1"/>
  <c r="G41" i="33"/>
  <c r="H41" i="33" s="1"/>
  <c r="J41" i="33" s="1"/>
  <c r="G39" i="33"/>
  <c r="H39" i="33" s="1"/>
  <c r="J39" i="33" s="1"/>
  <c r="G40" i="33"/>
  <c r="H40" i="33" s="1"/>
  <c r="J40" i="33" s="1"/>
  <c r="G36" i="33"/>
  <c r="H36" i="33" s="1"/>
  <c r="J36" i="33" s="1"/>
  <c r="G42" i="33"/>
  <c r="H42" i="33" s="1"/>
  <c r="J42" i="33" s="1"/>
  <c r="G37" i="33"/>
  <c r="H37" i="33" s="1"/>
  <c r="J37" i="33" s="1"/>
  <c r="G34" i="33"/>
  <c r="H34" i="33" s="1"/>
  <c r="J34" i="33" s="1"/>
  <c r="G35" i="33"/>
  <c r="H35" i="33" s="1"/>
  <c r="J35" i="33" s="1"/>
  <c r="G32" i="33"/>
  <c r="H32" i="33" s="1"/>
  <c r="J32" i="33" s="1"/>
  <c r="G29" i="33"/>
  <c r="H29" i="33" s="1"/>
  <c r="J29" i="33" s="1"/>
  <c r="G28" i="33"/>
  <c r="H28" i="33" s="1"/>
  <c r="J28" i="33" s="1"/>
  <c r="G31" i="33"/>
  <c r="H31" i="33" s="1"/>
  <c r="J31" i="33" s="1"/>
  <c r="G30" i="33"/>
  <c r="H30" i="33" s="1"/>
  <c r="J30" i="33" s="1"/>
  <c r="G26" i="33"/>
  <c r="H26" i="33" s="1"/>
  <c r="J26" i="33" s="1"/>
  <c r="G25" i="33"/>
  <c r="H25" i="33" s="1"/>
  <c r="J25" i="33" s="1"/>
  <c r="G27" i="33"/>
  <c r="H27" i="33" s="1"/>
  <c r="J27" i="33" s="1"/>
  <c r="G24" i="33"/>
  <c r="H24" i="33" s="1"/>
  <c r="J24" i="33" s="1"/>
  <c r="G22" i="33"/>
  <c r="H22" i="33" s="1"/>
  <c r="J22" i="33" s="1"/>
  <c r="G33" i="33"/>
  <c r="H33" i="33" s="1"/>
  <c r="J33" i="33" s="1"/>
  <c r="G21" i="33"/>
  <c r="H21" i="33" s="1"/>
  <c r="J21" i="33" s="1"/>
  <c r="G19" i="33"/>
  <c r="H19" i="33" s="1"/>
  <c r="J19" i="33" s="1"/>
  <c r="G23" i="33"/>
  <c r="H23" i="33" s="1"/>
  <c r="J23" i="33" s="1"/>
  <c r="G20" i="33"/>
  <c r="H20" i="33" s="1"/>
  <c r="J20" i="33" s="1"/>
  <c r="G18" i="33"/>
  <c r="H18" i="33" s="1"/>
  <c r="J18" i="33" s="1"/>
  <c r="G17" i="33"/>
  <c r="H17" i="33" s="1"/>
  <c r="J17" i="33" s="1"/>
  <c r="G16" i="33"/>
  <c r="H16" i="33" s="1"/>
  <c r="J16" i="33" s="1"/>
  <c r="G14" i="33"/>
  <c r="H14" i="33" s="1"/>
  <c r="J14" i="33" s="1"/>
  <c r="G15" i="33"/>
  <c r="H15" i="33" s="1"/>
  <c r="J15" i="33" s="1"/>
  <c r="G13" i="33"/>
  <c r="H13" i="33" s="1"/>
  <c r="J13" i="33" s="1"/>
  <c r="G12" i="33"/>
  <c r="H12" i="33" s="1"/>
  <c r="J12" i="33" s="1"/>
  <c r="G10" i="33"/>
  <c r="H10" i="33" s="1"/>
  <c r="J10" i="33" s="1"/>
  <c r="G9" i="33"/>
  <c r="H9" i="33" s="1"/>
  <c r="J9" i="33" s="1"/>
  <c r="G7" i="33"/>
  <c r="H7" i="33" s="1"/>
  <c r="J7" i="33" s="1"/>
  <c r="G8" i="33"/>
  <c r="H8" i="33" s="1"/>
  <c r="J8" i="33" s="1"/>
  <c r="G11" i="33"/>
  <c r="H11" i="33" s="1"/>
  <c r="J11" i="33" s="1"/>
  <c r="G6" i="33"/>
  <c r="H6" i="33" s="1"/>
  <c r="J6" i="33" s="1"/>
  <c r="G5" i="33"/>
  <c r="H5" i="33" s="1"/>
  <c r="J5" i="33" s="1"/>
  <c r="N46" i="29"/>
  <c r="O46" i="29" s="1"/>
  <c r="P46" i="29" s="1"/>
  <c r="N72" i="25"/>
  <c r="N73" i="25" s="1"/>
  <c r="N35" i="29"/>
  <c r="O35" i="29" s="1"/>
  <c r="P35" i="29" s="1"/>
  <c r="N76" i="29"/>
  <c r="O76" i="29" s="1"/>
  <c r="P76" i="29" s="1"/>
  <c r="N14" i="29"/>
  <c r="O14" i="29" s="1"/>
  <c r="P14" i="29" s="1"/>
  <c r="N75" i="29"/>
  <c r="O75" i="29" s="1"/>
  <c r="P75" i="29" s="1"/>
  <c r="N32" i="29"/>
  <c r="O32" i="29" s="1"/>
  <c r="P32" i="29" s="1"/>
  <c r="N58" i="29"/>
  <c r="O58" i="29" s="1"/>
  <c r="P58" i="29" s="1"/>
  <c r="N25" i="29"/>
  <c r="O25" i="29" s="1"/>
  <c r="P25" i="29" s="1"/>
  <c r="N19" i="29"/>
  <c r="O19" i="29" s="1"/>
  <c r="P19" i="29" s="1"/>
  <c r="N116" i="25"/>
  <c r="N117" i="25" s="1"/>
  <c r="N66" i="29"/>
  <c r="O66" i="29" s="1"/>
  <c r="P66" i="29" s="1"/>
  <c r="N22" i="29"/>
  <c r="O22" i="29" s="1"/>
  <c r="P22" i="29" s="1"/>
  <c r="N153" i="25"/>
  <c r="N154" i="25" s="1"/>
  <c r="G2" i="33"/>
  <c r="H2" i="33" s="1"/>
  <c r="J2" i="33" s="1"/>
  <c r="N53" i="29"/>
  <c r="O53" i="29" s="1"/>
  <c r="P53" i="29" s="1"/>
  <c r="N69" i="29"/>
  <c r="O69" i="29" s="1"/>
  <c r="P69" i="29" s="1"/>
  <c r="N23" i="29"/>
  <c r="O23" i="29" s="1"/>
  <c r="P23" i="29" s="1"/>
  <c r="N27" i="29"/>
  <c r="O27" i="29" s="1"/>
  <c r="P27" i="29" s="1"/>
  <c r="N82" i="29"/>
  <c r="O82" i="29" s="1"/>
  <c r="P82" i="29" s="1"/>
  <c r="N16" i="29"/>
  <c r="O16" i="29" s="1"/>
  <c r="P16" i="29" s="1"/>
  <c r="N84" i="29"/>
  <c r="O84" i="29" s="1"/>
  <c r="P84" i="29" s="1"/>
  <c r="N65" i="29"/>
  <c r="O65" i="29" s="1"/>
  <c r="P65" i="29" s="1"/>
  <c r="N81" i="29"/>
  <c r="O81" i="29" s="1"/>
  <c r="P81" i="29" s="1"/>
  <c r="N70" i="29"/>
  <c r="O70" i="29" s="1"/>
  <c r="P70" i="29" s="1"/>
  <c r="N34" i="29"/>
  <c r="O34" i="29" s="1"/>
  <c r="P34" i="29" s="1"/>
  <c r="N15" i="29"/>
  <c r="O15" i="29" s="1"/>
  <c r="P15" i="29" s="1"/>
  <c r="N78" i="29"/>
  <c r="O78" i="29" s="1"/>
  <c r="P78" i="29" s="1"/>
  <c r="N42" i="29"/>
  <c r="O42" i="29" s="1"/>
  <c r="P42" i="29" s="1"/>
  <c r="N80" i="29"/>
  <c r="O80" i="29" s="1"/>
  <c r="P80" i="29" s="1"/>
  <c r="G3" i="33"/>
  <c r="H3" i="33" s="1"/>
  <c r="J3" i="33" s="1"/>
  <c r="N37" i="29"/>
  <c r="O37" i="29" s="1"/>
  <c r="P37" i="29" s="1"/>
  <c r="N61" i="29"/>
  <c r="O61" i="29" s="1"/>
  <c r="P61" i="29" s="1"/>
  <c r="N13" i="29"/>
  <c r="O13" i="29" s="1"/>
  <c r="P13" i="29" s="1"/>
  <c r="N47" i="29"/>
  <c r="O47" i="29" s="1"/>
  <c r="P47" i="29" s="1"/>
  <c r="N64" i="29"/>
  <c r="O64" i="29" s="1"/>
  <c r="P64" i="29" s="1"/>
  <c r="N28" i="29"/>
  <c r="O28" i="29" s="1"/>
  <c r="P28" i="29" s="1"/>
  <c r="N43" i="29"/>
  <c r="O43" i="29" s="1"/>
  <c r="P43" i="29" s="1"/>
  <c r="N79" i="29"/>
  <c r="O79" i="29" s="1"/>
  <c r="P79" i="29" s="1"/>
  <c r="G4" i="33"/>
  <c r="H4" i="33" s="1"/>
  <c r="J4" i="33" s="1"/>
  <c r="N49" i="29"/>
  <c r="O49" i="29" s="1"/>
  <c r="P49" i="29" s="1"/>
  <c r="N17" i="29"/>
  <c r="O17" i="29" s="1"/>
  <c r="P17" i="29" s="1"/>
  <c r="N12" i="29"/>
  <c r="O12" i="29" s="1"/>
  <c r="P12" i="29" s="1"/>
  <c r="N50" i="29"/>
  <c r="O50" i="29" s="1"/>
  <c r="P50" i="29" s="1"/>
  <c r="P57" i="29" l="1"/>
  <c r="P60" i="29"/>
  <c r="P18" i="29"/>
  <c r="P71" i="29"/>
  <c r="J54" i="33"/>
  <c r="P24" i="29"/>
  <c r="P36" i="29"/>
  <c r="P11" i="29"/>
  <c r="K6" i="33" l="1"/>
  <c r="K52" i="33"/>
  <c r="K53" i="33"/>
  <c r="K27" i="33"/>
  <c r="K5" i="33"/>
  <c r="K50" i="33"/>
  <c r="K44" i="33"/>
  <c r="K49" i="33"/>
  <c r="K35" i="33"/>
  <c r="K41" i="33"/>
  <c r="K30" i="33"/>
  <c r="K40" i="33"/>
  <c r="K26" i="33"/>
  <c r="K10" i="33"/>
  <c r="K16" i="33"/>
  <c r="K17" i="33"/>
  <c r="K39" i="33"/>
  <c r="K3" i="33"/>
  <c r="K25" i="33"/>
  <c r="K15" i="33"/>
  <c r="K20" i="33"/>
  <c r="K37" i="33"/>
  <c r="K19" i="33"/>
  <c r="K47" i="33"/>
  <c r="K8" i="33"/>
  <c r="K45" i="33"/>
  <c r="K13" i="33"/>
  <c r="K31" i="33"/>
  <c r="K14" i="33"/>
  <c r="K36" i="33"/>
  <c r="K11" i="33"/>
  <c r="K22" i="33"/>
  <c r="K34" i="33"/>
  <c r="P85" i="29"/>
  <c r="S17" i="14" s="1"/>
  <c r="K21" i="33"/>
  <c r="K38" i="33"/>
  <c r="K7" i="33"/>
  <c r="K29" i="33"/>
  <c r="K2" i="33"/>
  <c r="L2" i="33" s="1"/>
  <c r="I2" i="33" s="1"/>
  <c r="K42" i="33"/>
  <c r="K51" i="33"/>
  <c r="K18" i="33"/>
  <c r="K12" i="33"/>
  <c r="K28" i="33"/>
  <c r="K46" i="33"/>
  <c r="K33" i="33"/>
  <c r="K48" i="33"/>
  <c r="K9" i="33"/>
  <c r="K32" i="33"/>
  <c r="K4" i="33"/>
  <c r="K23" i="33"/>
  <c r="K24" i="33"/>
  <c r="K43" i="33"/>
  <c r="L3" i="33" l="1"/>
  <c r="I3" i="33" s="1"/>
  <c r="H20" i="20"/>
  <c r="J55" i="33"/>
  <c r="S18" i="14"/>
  <c r="L4" i="33" l="1"/>
  <c r="M22" i="20"/>
  <c r="G22" i="20"/>
  <c r="I4" i="33" l="1"/>
  <c r="L5" i="33"/>
  <c r="L6" i="33" l="1"/>
  <c r="I5" i="33"/>
  <c r="I6" i="33" l="1"/>
  <c r="L7" i="33" l="1"/>
  <c r="L8" i="33" s="1"/>
  <c r="I8" i="33" s="1"/>
  <c r="I7" i="33" l="1"/>
  <c r="L9" i="33"/>
  <c r="I9" i="33" l="1"/>
  <c r="L10" i="33"/>
  <c r="L11" i="33" s="1"/>
  <c r="I11" i="33" s="1"/>
  <c r="I10" i="33" l="1"/>
  <c r="L12" i="33"/>
  <c r="I12" i="33" l="1"/>
  <c r="L13" i="33"/>
  <c r="I13" i="33" l="1"/>
  <c r="L14" i="33" l="1"/>
  <c r="L15" i="33" s="1"/>
  <c r="I15" i="33" s="1"/>
  <c r="I14" i="33" l="1"/>
  <c r="L16" i="33"/>
  <c r="I16" i="33" l="1"/>
  <c r="L17" i="33"/>
  <c r="I17" i="33" l="1"/>
  <c r="L18" i="33"/>
  <c r="I18" i="33" l="1"/>
  <c r="L19" i="33" l="1"/>
  <c r="L20" i="33" s="1"/>
  <c r="I20" i="33" s="1"/>
  <c r="I19" i="33" l="1"/>
  <c r="L21" i="33"/>
  <c r="I21" i="33" l="1"/>
  <c r="L22" i="33" l="1"/>
  <c r="L23" i="33" s="1"/>
  <c r="I23" i="33" s="1"/>
  <c r="L24" i="33" l="1"/>
  <c r="I22" i="33"/>
  <c r="I24" i="33" l="1"/>
  <c r="L25" i="33" l="1"/>
  <c r="L26" i="33" l="1"/>
  <c r="L27" i="33" s="1"/>
  <c r="I27" i="33" s="1"/>
  <c r="I25" i="33"/>
  <c r="I26" i="33" l="1"/>
  <c r="L28" i="33" l="1"/>
  <c r="L29" i="33" l="1"/>
  <c r="L30" i="33" s="1"/>
  <c r="I28" i="33"/>
  <c r="I30" i="33" l="1"/>
  <c r="L31" i="33"/>
  <c r="I31" i="33" s="1"/>
  <c r="I29" i="33"/>
  <c r="L32" i="33" l="1"/>
  <c r="L33" i="33" s="1"/>
  <c r="I33" i="33" s="1"/>
  <c r="I32" i="33" l="1"/>
  <c r="L34" i="33"/>
  <c r="L35" i="33" s="1"/>
  <c r="I35" i="33" s="1"/>
  <c r="I34" i="33" l="1"/>
  <c r="L36" i="33" l="1"/>
  <c r="L37" i="33" s="1"/>
  <c r="I37" i="33" s="1"/>
  <c r="I36" i="33" l="1"/>
  <c r="L38" i="33" l="1"/>
  <c r="L39" i="33" s="1"/>
  <c r="L40" i="33" l="1"/>
  <c r="I39" i="33"/>
  <c r="I38" i="33"/>
  <c r="I40" i="33" l="1"/>
  <c r="L41" i="33"/>
  <c r="L42" i="33" l="1"/>
  <c r="I41" i="33"/>
  <c r="I42" i="33" l="1"/>
  <c r="L43" i="33"/>
  <c r="I43" i="33" l="1"/>
  <c r="L44" i="33"/>
  <c r="I44" i="33" l="1"/>
  <c r="L45" i="33"/>
  <c r="L46" i="33" l="1"/>
  <c r="I45" i="33"/>
  <c r="L47" i="33" l="1"/>
  <c r="I46" i="33"/>
  <c r="I47" i="33" l="1"/>
  <c r="L48" i="33"/>
  <c r="I48" i="33" l="1"/>
  <c r="L49" i="33"/>
  <c r="I49" i="33" l="1"/>
  <c r="L50" i="33"/>
  <c r="I50" i="33" l="1"/>
  <c r="L51" i="33"/>
  <c r="L52" i="33" s="1"/>
  <c r="I52" i="33" l="1"/>
  <c r="L53" i="33"/>
  <c r="I51" i="33"/>
  <c r="I53" i="33" l="1"/>
  <c r="E14" i="30" l="1"/>
  <c r="E15" i="30"/>
  <c r="E13" i="30"/>
  <c r="E16" i="30" l="1"/>
  <c r="L3" i="31" l="1"/>
  <c r="I2" i="31"/>
  <c r="I3" i="31" l="1"/>
  <c r="L4" i="31"/>
  <c r="L5" i="31" l="1"/>
  <c r="I4" i="31"/>
  <c r="L6" i="31" l="1"/>
  <c r="I5" i="31"/>
  <c r="L7" i="31" l="1"/>
  <c r="I6" i="31"/>
  <c r="L8" i="31" l="1"/>
  <c r="I7" i="31"/>
  <c r="L9" i="31" l="1"/>
  <c r="I8" i="31"/>
  <c r="L10" i="31" l="1"/>
  <c r="I9" i="31"/>
  <c r="L11" i="31" l="1"/>
  <c r="I10" i="31"/>
  <c r="L12" i="31" l="1"/>
  <c r="I11" i="31"/>
  <c r="L13" i="31" l="1"/>
  <c r="I12" i="31"/>
  <c r="L14" i="31" l="1"/>
  <c r="I13" i="31"/>
  <c r="L15" i="31" l="1"/>
  <c r="I14" i="31"/>
  <c r="L16" i="31" l="1"/>
  <c r="I15" i="31"/>
  <c r="L17" i="31" l="1"/>
  <c r="I16" i="31"/>
  <c r="L18" i="31" l="1"/>
  <c r="I17" i="31"/>
  <c r="L19" i="31" l="1"/>
  <c r="I18" i="31"/>
  <c r="L20" i="31" l="1"/>
  <c r="I19" i="31"/>
  <c r="L21" i="31" l="1"/>
  <c r="I20" i="31"/>
  <c r="L22" i="31" l="1"/>
  <c r="I21" i="31"/>
  <c r="L23" i="31" l="1"/>
  <c r="I22" i="31"/>
  <c r="L24" i="31" l="1"/>
  <c r="I23" i="31"/>
  <c r="L25" i="31" l="1"/>
  <c r="I24" i="31"/>
  <c r="L26" i="31" l="1"/>
  <c r="I25" i="31"/>
  <c r="L27" i="31" l="1"/>
  <c r="I26" i="31"/>
  <c r="L28" i="31" l="1"/>
  <c r="I27" i="31"/>
  <c r="L29" i="31" l="1"/>
  <c r="I28" i="31"/>
  <c r="L30" i="31" l="1"/>
  <c r="I29" i="31"/>
  <c r="L31" i="31" l="1"/>
  <c r="I30" i="31"/>
  <c r="L32" i="31" l="1"/>
  <c r="I31" i="31"/>
  <c r="L33" i="31" l="1"/>
  <c r="I32" i="31"/>
  <c r="L34" i="31" l="1"/>
  <c r="I33" i="31"/>
  <c r="L35" i="31" l="1"/>
  <c r="I34" i="31"/>
  <c r="L36" i="31" l="1"/>
  <c r="I35" i="31"/>
  <c r="L37" i="31" l="1"/>
  <c r="I36" i="31"/>
  <c r="L38" i="31" l="1"/>
  <c r="I37" i="31"/>
  <c r="L39" i="31" l="1"/>
  <c r="I38" i="31"/>
  <c r="L40" i="31" l="1"/>
  <c r="I39" i="31"/>
  <c r="L41" i="31" l="1"/>
  <c r="I40" i="31"/>
  <c r="L42" i="31" l="1"/>
  <c r="I41" i="31"/>
  <c r="L43" i="31" l="1"/>
  <c r="I42" i="31"/>
  <c r="L44" i="31" l="1"/>
  <c r="I43" i="31"/>
  <c r="L45" i="31" l="1"/>
  <c r="I44" i="31"/>
  <c r="L46" i="31" l="1"/>
  <c r="I45" i="31"/>
  <c r="L47" i="31" l="1"/>
  <c r="I46" i="31"/>
  <c r="L48" i="31" l="1"/>
  <c r="I47" i="31"/>
  <c r="L49" i="31" l="1"/>
  <c r="I48" i="31"/>
  <c r="L50" i="31" l="1"/>
  <c r="I49" i="31"/>
  <c r="L51" i="31" l="1"/>
  <c r="I50" i="31"/>
  <c r="L52" i="31" l="1"/>
  <c r="I51" i="31"/>
  <c r="L53" i="31" l="1"/>
  <c r="I53" i="31" s="1"/>
  <c r="E40" i="30" s="1"/>
  <c r="I52" i="31"/>
  <c r="E39" i="30" s="1"/>
  <c r="E41" i="30" l="1"/>
  <c r="E42" i="30" s="1"/>
</calcChain>
</file>

<file path=xl/sharedStrings.xml><?xml version="1.0" encoding="utf-8"?>
<sst xmlns="http://schemas.openxmlformats.org/spreadsheetml/2006/main" count="198630" uniqueCount="39145">
  <si>
    <t>Título:</t>
  </si>
  <si>
    <t>Data:</t>
  </si>
  <si>
    <t>Objeto:</t>
  </si>
  <si>
    <t>Código:</t>
  </si>
  <si>
    <t>SEDURB
Secretária do Estado de Saneamento, Habitação e Desenvolvimento Urbano</t>
  </si>
  <si>
    <t>Adequação dos Projetos Executivos da Bacia do Córrego da Ribeira, Incluindo Atualização dos Estudos Hidrológicos - Viana/ES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</si>
  <si>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</si>
  <si>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</si>
  <si>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</si>
  <si>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</si>
  <si>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</si>
  <si>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</si>
  <si>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</si>
  <si>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</si>
  <si>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</si>
  <si>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</si>
  <si>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</si>
  <si>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</si>
  <si>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</si>
  <si>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</si>
  <si>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</si>
  <si>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</si>
  <si>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</si>
  <si>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</si>
  <si>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COEFICIENTE DE REPRESENTATIVIDADE</t>
  </si>
  <si>
    <t>CAIXA REFERENCIAL</t>
  </si>
  <si>
    <t>ASSENTAMENTO DE TUBO DE FERRO FUNDIDO PARA REDE DE ÁGUA, DN 100 MM, JUNTA ELÁSTICA, INSTALADO EM LOCAL COM NÍVEL ALTO DE INTERFERÊNCIAS (NÃO INCLUI FORNECIMENTO). AF_11/2017</t>
  </si>
  <si>
    <t>7,34</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</si>
  <si>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</si>
  <si>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</si>
  <si>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11,20</t>
  </si>
  <si>
    <t>ASSENTAMENTO DE TUBO DE FERRO FUNDIDO PARA REDE DE ÁGUA, DN 250 MM, JUNTA ELÁSTICA, INSTALADO EM LOCAL COM NÍVEL ALTO DE INTERFERÊNCIAS (NÃO INCLUI FORNECIMENTO). AF_11/2017</t>
  </si>
  <si>
    <t>13,15</t>
  </si>
  <si>
    <t>ASSENTAMENTO DE TUBO DE FERRO FUNDIDO PARA REDE DE ÁGUA, DN 300 MM, JUNTA ELÁSTICA, INSTALADO EM LOCAL COM NÍVEL ALTO DE INTERFERÊNCIAS (NÃO INCLUI FORNECIMENTO). AF_11/2017</t>
  </si>
  <si>
    <t>15,09</t>
  </si>
  <si>
    <t>ASSENTAMENTO DE TUBO DE FERRO FUNDIDO PARA REDE DE ÁGUA, DN 350 MM, JUNTA ELÁSTICA, INSTALADO EM LOCAL COM NÍVEL ALTO DE INTERFERÊNCIAS (NÃO INCLUI FORNECIMENTO). AF_11/2017</t>
  </si>
  <si>
    <t>17,05</t>
  </si>
  <si>
    <t>ASSENTAMENTO DE TUBO DE FERRO FUNDIDO PARA REDE DE ÁGUA, DN 400 MM, JUNTA ELÁSTICA, INSTALADO EM LOCAL COM NÍVEL ALTO DE INTERFERÊNCIAS (NÃO INCLUI FORNECIMENTO). AF_11/2017</t>
  </si>
  <si>
    <t>19,00</t>
  </si>
  <si>
    <t>ASSENTAMENTO DE TUBO DE FERRO FUNDIDO PARA REDE DE ÁGUA, DN 450 MM, JUNTA ELÁSTICA, INSTALADO EM LOCAL COM NÍVEL ALTO DE INTERFERÊNCIAS (NÃO INCLUI FORNECIMENTO). AF_11/2017</t>
  </si>
  <si>
    <t>20,96</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</si>
  <si>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</si>
  <si>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</si>
  <si>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</si>
  <si>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33,72</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</si>
  <si>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</si>
  <si>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</si>
  <si>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</si>
  <si>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</si>
  <si>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</si>
  <si>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3,94</t>
  </si>
  <si>
    <t>ASSENTAMENTO DE TUBO DE FERRO FUNDIDO PARA REDE DE ÁGUA, DN 100 MM, JUNTA ELÁSTICA, INSTALADO EM LOCAL COM NÍVEL BAIXO DE INTERFERÊNCIAS (NÃO INCLUI FORNECIMENTO). AF_11/2017</t>
  </si>
  <si>
    <t>4,41</t>
  </si>
  <si>
    <t>ASSENTAMENTO DE TUBO DE FERRO FUNDIDO PARA REDE DE ÁGUA, DN 150 MM, JUNTA ELÁSTICA, INSTALADO EM LOCAL COM NÍVEL BAIXO DE INTERFERÊNCIAS (NÃO INCLUI FORNECIMENTO). AF_11/2017</t>
  </si>
  <si>
    <t>5,58</t>
  </si>
  <si>
    <t>ASSENTAMENTO DE TUBO DE FERRO FUNDIDO PARA REDE DE ÁGUA, DN 200 MM, JUNTA ELÁSTICA, INSTALADO EM LOCAL COM NÍVEL BAIXO DE INTERFERÊNCIAS (NÃO INCLUI FORNECIMENTO). AF_11/2017</t>
  </si>
  <si>
    <t>6,73</t>
  </si>
  <si>
    <t>ASSENTAMENTO DE TUBO DE FERRO FUNDIDO PARA REDE DE ÁGUA, DN 250 MM, JUNTA ELÁSTICA, INSTALADO EM LOCAL COM NÍVEL BAIXO DE INTERFERÊNCIAS (NÃO INCLUI FORNECIMENTO). AF_11/2017</t>
  </si>
  <si>
    <t>7,94</t>
  </si>
  <si>
    <t>ASSENTAMENTO DE TUBO DE FERRO FUNDIDO PARA REDE DE ÁGUA, DN 300 MM, JUNTA ELÁSTICA, INSTALADO EM LOCAL COM NÍVEL BAIXO DE INTERFERÊNCIAS (NÃO INCLUI FORNECIMENTO). AF_11/2017</t>
  </si>
  <si>
    <t>9,10</t>
  </si>
  <si>
    <t>ASSENTAMENTO DE TUBO DE FERRO FUNDIDO PARA REDE DE ÁGUA, DN 350 MM, JUNTA ELÁSTICA, INSTALADO EM LOCAL COM NÍVEL BAIXO DE INTERFERÊNCIAS (NÃO INCLUI FORNECIMENTO). AF_11/2017</t>
  </si>
  <si>
    <t>10,30</t>
  </si>
  <si>
    <t>ASSENTAMENTO DE TUBO DE FERRO FUNDIDO PARA REDE DE ÁGUA, DN 400 MM, JUNTA ELÁSTICA, INSTALADO EM LOCAL COM NÍVEL BAIXO DE INTERFERÊNCIAS (NÃO INCLUI FORNECIMENTO). AF_11/2017</t>
  </si>
  <si>
    <t>11,48</t>
  </si>
  <si>
    <t>ASSENTAMENTO DE TUBO DE FERRO FUNDIDO PARA REDE DE ÁGUA, DN 450 MM, JUNTA ELÁSTICA, INSTALADO EM LOCAL COM NÍVEL BAIXO DE INTERFERÊNCIAS (NÃO INCLUI FORNECIMENTO). AF_11/2017</t>
  </si>
  <si>
    <t>12,69</t>
  </si>
  <si>
    <t>ASSENTAMENTO DE TUBO DE FERRO FUNDIDO PARA REDE DE ÁGUA, DN 500 MM, JUNTA ELÁSTICA, INSTALADO EM LOCAL COM NÍVEL BAIXO DE INTERFERÊNCIAS (NÃO INCLUI FORNECIMENTO). AF_11/2017</t>
  </si>
  <si>
    <t>15,36</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</si>
  <si>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</si>
  <si>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</si>
  <si>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</si>
  <si>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22,94</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</si>
  <si>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</si>
  <si>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</si>
  <si>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</si>
  <si>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</si>
  <si>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</si>
  <si>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</si>
  <si>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29,37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</si>
  <si>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</si>
  <si>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</si>
  <si>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38,57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</si>
  <si>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</si>
  <si>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</si>
  <si>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</si>
  <si>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</si>
  <si>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</si>
  <si>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</si>
  <si>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</si>
  <si>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</si>
  <si>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24,24</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</si>
  <si>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</si>
  <si>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</si>
  <si>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31,96</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</si>
  <si>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</si>
  <si>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</si>
  <si>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</si>
  <si>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</si>
  <si>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</si>
  <si>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</si>
  <si>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</si>
  <si>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</si>
  <si>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</si>
  <si>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21,06</t>
  </si>
  <si>
    <t>43,02</t>
  </si>
  <si>
    <t>63,61</t>
  </si>
  <si>
    <t>169,88</t>
  </si>
  <si>
    <t>31,67</t>
  </si>
  <si>
    <t>41,77</t>
  </si>
  <si>
    <t>56,97</t>
  </si>
  <si>
    <t>2,35</t>
  </si>
  <si>
    <t>2,85</t>
  </si>
  <si>
    <t>3,39</t>
  </si>
  <si>
    <t>4,44</t>
  </si>
  <si>
    <t>4,96</t>
  </si>
  <si>
    <t>10,79</t>
  </si>
  <si>
    <t>5,22</t>
  </si>
  <si>
    <t>5,75</t>
  </si>
  <si>
    <t>6,27</t>
  </si>
  <si>
    <t>7,32</t>
  </si>
  <si>
    <t>15,43</t>
  </si>
  <si>
    <t>3,18</t>
  </si>
  <si>
    <t>11,83</t>
  </si>
  <si>
    <t>4,72</t>
  </si>
  <si>
    <t>5,24</t>
  </si>
  <si>
    <t>5,77</t>
  </si>
  <si>
    <t>6,29</t>
  </si>
  <si>
    <t>6,82</t>
  </si>
  <si>
    <t>14,45</t>
  </si>
  <si>
    <t>7,61</t>
  </si>
  <si>
    <t>8,13</t>
  </si>
  <si>
    <t>9,17</t>
  </si>
  <si>
    <t>3,89</t>
  </si>
  <si>
    <t>0,77</t>
  </si>
  <si>
    <t>1,36</t>
  </si>
  <si>
    <t>17,93</t>
  </si>
  <si>
    <t>25,76</t>
  </si>
  <si>
    <t>1,73</t>
  </si>
  <si>
    <t>20,81</t>
  </si>
  <si>
    <t>24,18</t>
  </si>
  <si>
    <t>29,20</t>
  </si>
  <si>
    <t>34,24</t>
  </si>
  <si>
    <t>44,32</t>
  </si>
  <si>
    <t>ASSENTAMENTO DE TUBO DE PVC PBA PARA REDE DE ÁGUA, DN 50 MM, JUNTA ELÁSTICA INTEGRADA, INSTALADO EM LOCAL COM NÍVEL ALTO DE INTERFERÊNCIAS (NÃO INCLUI FORNECIMENTO). AF_11/2017</t>
  </si>
  <si>
    <t>1,74</t>
  </si>
  <si>
    <t>ASSENTAMENTO DE TUBO DE PVC PBA PARA REDE DE ÁGUA, DN 75 MM, JUNTA ELÁSTICA INTEGRADA, INSTALADO EM LOCAL COM NÍVEL ALTO DE INTERFERÊNCIAS (NÃO INCLUI FORNECIMENTO). AF_11/2017</t>
  </si>
  <si>
    <t>2,42</t>
  </si>
  <si>
    <t>ASSENTAMENTO DE TUBO DE PVC PBA PARA REDE DE ÁGUA, DN 100 MM, JUNTA ELÁSTICA INTEGRADA, INSTALADO EM LOCAL COM NÍVEL ALTO DE INTERFERÊNCIAS (NÃO INCLUI FORNECIMENTO). AF_11/2017</t>
  </si>
  <si>
    <t>3,07</t>
  </si>
  <si>
    <t>ASSENTAMENTO DE TUBO DE PVC PBA PARA REDE DE ÁGUA, DN 50 MM, JUNTA ELÁSTICA INTEGRADA, INSTALADO EM LOCAL COM NÍVEL BAIXO DE INTERFERÊNCIAS (NÃO INCLUI FORNECIMENTO). AF_11/2017</t>
  </si>
  <si>
    <t>0,76</t>
  </si>
  <si>
    <t>ASSENTAMENTO DE TUBO DE PVC PBA PARA REDE DE ÁGUA, DN 75 MM, JUNTA ELÁSTICA INTEGRADA, INSTALADO EM LOCAL COM NÍVEL BAIXO DE INTERFERÊNCIAS (NÃO INCLUI FORNECIMENTO). AF_11/2017</t>
  </si>
  <si>
    <t>1,09</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</si>
  <si>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</si>
  <si>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</si>
  <si>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</si>
  <si>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</si>
  <si>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</si>
  <si>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6,72</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</si>
  <si>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</si>
  <si>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</si>
  <si>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8,58</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</si>
  <si>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</si>
  <si>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</si>
  <si>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10,31</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</si>
  <si>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</si>
  <si>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</si>
  <si>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12,20</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</si>
  <si>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</si>
  <si>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</si>
  <si>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</si>
  <si>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</si>
  <si>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15,84</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</si>
  <si>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</si>
  <si>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</si>
  <si>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17,58</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</si>
  <si>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</si>
  <si>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</si>
  <si>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19,50</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</si>
  <si>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</si>
  <si>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</si>
  <si>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</si>
  <si>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</si>
  <si>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16,07</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</si>
  <si>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</si>
  <si>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</si>
  <si>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19,57</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</si>
  <si>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</si>
  <si>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</si>
  <si>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</si>
  <si>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</si>
  <si>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26,42</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</si>
  <si>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</si>
  <si>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</si>
  <si>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</si>
  <si>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</si>
  <si>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33,45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</si>
  <si>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</si>
  <si>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</si>
  <si>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36,94</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</si>
  <si>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</si>
  <si>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</si>
  <si>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</si>
  <si>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94,05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</si>
  <si>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</si>
  <si>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</si>
  <si>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</si>
  <si>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</si>
  <si>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</si>
  <si>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</si>
  <si>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</si>
  <si>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</si>
  <si>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</si>
  <si>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</si>
  <si>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</si>
  <si>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</si>
  <si>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</si>
  <si>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</si>
  <si>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</si>
  <si>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</si>
  <si>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</si>
  <si>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</si>
  <si>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</si>
  <si>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</si>
  <si>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</si>
  <si>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</si>
  <si>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</si>
  <si>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</si>
  <si>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</si>
  <si>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</si>
  <si>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36,14</t>
  </si>
  <si>
    <t>ASSENTAMENTO DE TUBO DE CONCRETO PARA REDES COLETORAS DE ÁGUAS PLUVIAIS, DIÂMETRO DE 400 MM, JUNTA RÍGIDA, INSTALADO EM LOCAL COM ALTO NÍVEL DE INTERFERÊNCIAS (NÃO INCLUI FORNECIMENTO). AF_12/2015</t>
  </si>
  <si>
    <t>46,30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</si>
  <si>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</si>
  <si>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</si>
  <si>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</si>
  <si>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</si>
  <si>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</si>
  <si>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</si>
  <si>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</si>
  <si>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</si>
  <si>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</si>
  <si>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</si>
  <si>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</si>
  <si>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</si>
  <si>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</si>
  <si>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63,86</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</si>
  <si>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</si>
  <si>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</si>
  <si>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</si>
  <si>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</si>
  <si>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</si>
  <si>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</si>
  <si>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</si>
  <si>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</si>
  <si>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</si>
  <si>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8,26</t>
  </si>
  <si>
    <t>ASSENTAMENTO DE TUBO DE PVC DEFOFO OU PRFV OU RPVC PARA REDE DE ÁGUA, DN 250 MM, JUNTA ELÁSTICA INTEGRADA, INSTALADO EM LOCAL COM NÍVEL ALTO DE INTERFERÊNCIAS (NÃO INCLUI FORNECIMENTO). AF_11/2017</t>
  </si>
  <si>
    <t>10,16</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</si>
  <si>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</si>
  <si>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</si>
  <si>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13,96</t>
  </si>
  <si>
    <t>ASSENTAMENTO DE TUBO DE PVC DEFOFO OU PRFV OU RPVC PARA REDE DE ÁGUA, DN 400 MM, JUNTA ELÁSTICA INTEGRADA, INSTALADO EM LOCAL COM NÍVEL ALTO DE INTERFERÊNCIAS (NÃO INCLUI FORNECIMENTO). AF_11/2017</t>
  </si>
  <si>
    <t>15,85</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</si>
  <si>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</si>
  <si>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</si>
  <si>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1,99</t>
  </si>
  <si>
    <t>ASSENTAMENTO DE TUBO DE PVC DEFOFO OU PRFV OU RPVC PARA REDE DE ÁGUA, DN 200 MM, JUNTA ELÁSTICA INTEGRADA, INSTALADO EM LOCAL COM NÍVEL BAIXO DE INTERFERÊNCIAS (NÃO INCLUI FORNECIMENTO). AF_11/2017</t>
  </si>
  <si>
    <t>4,07</t>
  </si>
  <si>
    <t>ASSENTAMENTO DE TUBO DE PVC DEFOFO OU PRFV OU RPVC PARA REDE DE ÁGUA, DN 250 MM, JUNTA ELÁSTICA INTEGRADA, INSTALADO EM LOCAL COM NÍVEL BAIXO DE INTERFERÊNCIAS (NÃO INCLUI FORNECIMENTO). AF_11/2017</t>
  </si>
  <si>
    <t>5,00</t>
  </si>
  <si>
    <t>ASSENTAMENTO DE TUBO DE PVC DEFOFO OU PRFV OU RPVC PARA REDE DE ÁGUA, DN 300 MM, JUNTA ELÁSTICA INTEGRADA, INSTALADO EM LOCAL COM NÍVEL BAIXO DE INTERFERÊNCIAS (NÃO INCLUI FORNECIMENTO). AF_11/2017</t>
  </si>
  <si>
    <t>5,94</t>
  </si>
  <si>
    <t>ASSENTAMENTO DE TUBO DE PVC DEFOFO OU PRFV OU RPVC PARA REDE DE ÁGUA, DN 350 MM, JUNTA ELÁSTICA INTEGRADA, INSTALADO EM LOCAL COM NÍVEL BAIXO DE INTERFERÊNCIAS (NÃO INCLUI FORNECIMENTO). AF_11/2017</t>
  </si>
  <si>
    <t>6,87</t>
  </si>
  <si>
    <t>ASSENTAMENTO DE TUBO DE PVC DEFOFO OU PRFV OU RPVC PARA REDE DE ÁGUA, DN 400 MM, JUNTA ELÁSTICA INTEGRADA, INSTALADO EM LOCAL COM NÍVEL BAIXO DE INTERFERÊNCIAS (NÃO INCLUI FORNECIMENTO). AF_11/2017</t>
  </si>
  <si>
    <t>7,80</t>
  </si>
  <si>
    <t>ASSENTAMENTO DE TUBO DE PVC DEFOFO OU PRFV OU RPVC PARA REDE DE ÁGUA, DN 500 MM, JUNTA ELÁSTICA INTEGRADA, INSTALADO EM LOCAL COM NÍVEL BAIXO DE INTERFERÊNCIAS (NÃO INCLUI FORNECIMENTO). AF_11/2017</t>
  </si>
  <si>
    <t>9,68</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</si>
  <si>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</si>
  <si>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</si>
  <si>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</si>
  <si>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</si>
  <si>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</si>
  <si>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</si>
  <si>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</si>
  <si>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</si>
  <si>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</si>
  <si>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</si>
  <si>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</si>
  <si>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</si>
  <si>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</si>
  <si>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</si>
  <si>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</si>
  <si>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</si>
  <si>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</si>
  <si>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</si>
  <si>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</si>
  <si>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93,00</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</si>
  <si>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</si>
  <si>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</si>
  <si>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</si>
  <si>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</si>
  <si>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</si>
  <si>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</si>
  <si>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</si>
  <si>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</si>
  <si>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</si>
  <si>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</si>
  <si>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</si>
  <si>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</si>
  <si>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</si>
  <si>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</si>
  <si>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</si>
  <si>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</si>
  <si>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</si>
  <si>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</si>
  <si>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</si>
  <si>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</si>
  <si>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</si>
  <si>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</si>
  <si>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</si>
  <si>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</si>
  <si>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</si>
  <si>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</si>
  <si>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</si>
  <si>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</si>
  <si>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</si>
  <si>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</si>
  <si>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</si>
  <si>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</si>
  <si>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</si>
  <si>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</si>
  <si>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</si>
  <si>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</si>
  <si>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</si>
  <si>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4,84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</si>
  <si>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</si>
  <si>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</si>
  <si>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</si>
  <si>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</si>
  <si>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</si>
  <si>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11,49</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</si>
  <si>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</si>
  <si>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</si>
  <si>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</si>
  <si>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</si>
  <si>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</si>
  <si>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</si>
  <si>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</si>
  <si>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</si>
  <si>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26,10</t>
  </si>
  <si>
    <t>GRADE DE DISCO REBOCÁVEL COM 20 DISCOS 24" X 6 MM COM PNEUS PARA TRANSPORTE - CHP DIURNO. AF_06/2014</t>
  </si>
  <si>
    <t>2,53</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</si>
  <si>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</si>
  <si>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</si>
  <si>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</si>
  <si>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</si>
  <si>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</si>
  <si>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</si>
  <si>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</si>
  <si>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</si>
  <si>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</si>
  <si>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</si>
  <si>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</si>
  <si>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</si>
  <si>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</si>
  <si>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</si>
  <si>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</si>
  <si>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6,07</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</si>
  <si>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</si>
  <si>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</si>
  <si>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</si>
  <si>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2,90</t>
  </si>
  <si>
    <t>MISTURADOR DE ARGAMASSA, EIXO HORIZONTAL, CAPACIDADE DE MISTURA 300 KG, MOTOR ELÉTRICO POTÊNCIA 5 CV - CHP DIURNO. AF_06/2014</t>
  </si>
  <si>
    <t>3,25</t>
  </si>
  <si>
    <t>MISTURADOR DE ARGAMASSA, EIXO HORIZONTAL, CAPACIDADE DE MISTURA 600 KG, MOTOR ELÉTRICO POTÊNCIA 7,5 CV - CHP DIURNO. AF_06/2014</t>
  </si>
  <si>
    <t>4,48</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</si>
  <si>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</si>
  <si>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</si>
  <si>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</si>
  <si>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</si>
  <si>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</si>
  <si>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</si>
  <si>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</si>
  <si>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</si>
  <si>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</si>
  <si>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</si>
  <si>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</si>
  <si>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</si>
  <si>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</si>
  <si>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</si>
  <si>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</si>
  <si>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</si>
  <si>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</si>
  <si>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6,83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</si>
  <si>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</si>
  <si>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</si>
  <si>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</si>
  <si>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</si>
  <si>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</si>
  <si>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</si>
  <si>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</si>
  <si>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9,86</t>
  </si>
  <si>
    <t>BOMBA TRIPLEX, PARA INJEÇÃO DE NATA DE CIMENTO, VAZÃO MÁXIMA DE 100 LITROS/MINUTO, PRESSÃO MÁXIMA DE 70 BAR - CHP DIURNO. AF_06/2015</t>
  </si>
  <si>
    <t>14,06</t>
  </si>
  <si>
    <t>BOMBA CENTRÍFUGA MONOESTÁGIO COM MOTOR ELÉTRICO MONOFÁSICO, POTÊNCIA 15 HP, DIÂMETRO DO ROTOR 173 MM, HM/Q = 30 MCA / 90 M3/H A 45 MCA / 55 M3/H - CHP DIURNO. AF_06/2015</t>
  </si>
  <si>
    <t>7,26</t>
  </si>
  <si>
    <t>BOMBA DE PROJEÇÃO DE CONCRETO SECO, POTÊNCIA 10 CV, VAZÃO 3 M3/H - CHP DIURNO. AF_06/2015</t>
  </si>
  <si>
    <t>BOMBA DE PROJEÇÃO DE CONCRETO SECO, POTÊNCIA 10 CV, VAZÃO 6 M3/H - CHP DIURNO. AF_06/2015</t>
  </si>
  <si>
    <t>10,18</t>
  </si>
  <si>
    <t>PROJETOR PNEUMÁTICO DE ARGAMASSA PARA CHAPISCO E REBOCO COM RECIPIENTE ACOPLADO, TIPO CANEQUINHA, COM COMPRESSOR DE AR REBOCÁVEL VAZÃO 89 PCM E MOTOR DIESEL DE 20 CV - CHP DIURNO. AF_06/2015</t>
  </si>
  <si>
    <t>18,09</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</si>
  <si>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</si>
  <si>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</si>
  <si>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</si>
  <si>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</si>
  <si>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</si>
  <si>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</si>
  <si>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</si>
  <si>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</si>
  <si>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</si>
  <si>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</si>
  <si>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</si>
  <si>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</si>
  <si>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15,20</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</si>
  <si>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</si>
  <si>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</si>
  <si>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28,66</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</si>
  <si>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</si>
  <si>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</si>
  <si>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</si>
  <si>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25,18</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</si>
  <si>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</si>
  <si>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</si>
  <si>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</si>
  <si>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</si>
  <si>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</si>
  <si>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</si>
  <si>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</si>
  <si>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</si>
  <si>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</si>
  <si>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</si>
  <si>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18,20</t>
  </si>
  <si>
    <t>MÁQUINA EXTRUSORA DE CONCRETO PARA GUIAS E SARJETAS, MOTOR A DIESEL, POTÊNCIA 14 CV - CHP DIURNO. AF_12/2015</t>
  </si>
  <si>
    <t>MARTELO PERFURADOR PNEUMÁTICO MANUAL, HASTE 25 X 75 MM, 21 KG - CHP DIURNO. AF_12/2015</t>
  </si>
  <si>
    <t>22,48</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</si>
  <si>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</si>
  <si>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</si>
  <si>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6,32</t>
  </si>
  <si>
    <t>GRUA ASCENSIONAL, LANCA DE 30 M, CAPACIDADE DE 1,0 T A 30 M, ALTURA ATE 39 M - CHP DIURNO. AF_03/2016</t>
  </si>
  <si>
    <t>GUINCHO ELÉTRICO DE COLUNA, CAPACIDADE 400 KG, COM MOTO FREIO, MOTOR TRIFÁSICO DE 1,25 CV - CHP DIURNO. AF_03/2016</t>
  </si>
  <si>
    <t>20,43</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</si>
  <si>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</si>
  <si>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</si>
  <si>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</si>
  <si>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</si>
  <si>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10,37</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</si>
  <si>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</si>
  <si>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</si>
  <si>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</si>
  <si>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</si>
  <si>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</si>
  <si>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</si>
  <si>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</si>
  <si>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</si>
  <si>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</si>
  <si>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</si>
  <si>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25,80</t>
  </si>
  <si>
    <t>MARTELO DEMOLIDOR PNEUMÁTICO MANUAL, 32 KG - CHP DIURNO. AF_09/2016</t>
  </si>
  <si>
    <t>COMPACTADOR DE SOLOS DE PERCUSÃO (SOQUETE) COM MOTOR A GASOLINA, POTÊNCIA 3 CV - CHP DIURNO. AF_09/2016</t>
  </si>
  <si>
    <t>4,68</t>
  </si>
  <si>
    <t>RÉGUA VIBRATÓRIA DUPLA PARA CONCRETO, PESO DE 60KG, COMPRIMENTO 4 M, COM MOTOR A GASOLINA, POTÊNCIA 5,5 HP - CHP DIURNO. AF_09/2016</t>
  </si>
  <si>
    <t>6,62</t>
  </si>
  <si>
    <t>POLIDORA DE PISO (POLITRIZ), PESO DE 100KG, DIÂMETRO 450 MM, MOTOR ELÉTRICO, POTÊNCIA 4 HP - CHP DIURNO. AF_09/2016</t>
  </si>
  <si>
    <t>2,29</t>
  </si>
  <si>
    <t>DESEMPENADEIRA DE CONCRETO, PESO DE 75KG, 4 PÁS, MOTOR A GASOLINA, POTÊNCIA 5,5 HP - CHP DIURNO. AF_09/2016</t>
  </si>
  <si>
    <t>6,60</t>
  </si>
  <si>
    <t>PERFURATRIZ PNEUMATICA MANUAL DE PESO MEDIO, MARTELETE, 18KG, COMPRIMENTO MÁXIMO DE CURSO DE 6 M, DIAMETRO DO PISTAO DE 5,5 CM - CHP DIURNO. AF_11/2016</t>
  </si>
  <si>
    <t>21,69</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</si>
  <si>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</si>
  <si>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</si>
  <si>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</si>
  <si>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</si>
  <si>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</si>
  <si>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</si>
  <si>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</si>
  <si>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</si>
  <si>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</si>
  <si>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</si>
  <si>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</si>
  <si>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</si>
  <si>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</si>
  <si>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1,08</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</si>
  <si>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</si>
  <si>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</si>
  <si>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2,94</t>
  </si>
  <si>
    <t>LAVADORA DE ALTA PRESSAO (LAVA-JATO) PARA AGUA FRIA, PRESSAO DE OPERACAO ENTRE 1400 E 1900 LIB/POL2, VAZAO MAXIMA ENTRE 400 E 700 L/H - CHP DIURNO. AF_04/2019</t>
  </si>
  <si>
    <t>1,02</t>
  </si>
  <si>
    <t>USINA DE MISTURA ASFÁLTICA À QUENTE, TIPO CONTRA FLUXO, PROD 100 A 140 TON/HORA - CHP DIURNO. AF_12/2019</t>
  </si>
  <si>
    <t>USINA DE ASFALTO, TIPO GRAVIMÉTRICA, PROD 150 TON/HORA - CHP DIURNO. AF_12/2019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</si>
  <si>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</si>
  <si>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</si>
  <si>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</si>
  <si>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</si>
  <si>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</si>
  <si>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</si>
  <si>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</si>
  <si>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</si>
  <si>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2,00</t>
  </si>
  <si>
    <t>MOTOBOMBA CENTRÍFUGA, MOTOR A GASOLINA, POTÊNCIA 5,42 HP, BOCAIS 1 1/2" X 1", DIÂMETRO ROTOR 143 MM HM/Q = 6 MCA / 16,8 M3/H A 38 MCA / 6,6 M3/H - CHI DIURNO. AF_06/2014</t>
  </si>
  <si>
    <t>0,19</t>
  </si>
  <si>
    <t>CAMINHÃO TOCO, PBT 16.000 KG, CARGA ÚTIL MÁX. 10.685 KG, DIST. ENTRE EIXOS 4,8 M, POTÊNCIA 189 CV, INCLUSIVE CARROCERIA FIXA ABERTA DE MADEIRA P/ TRANSPORTE GERAL DE CARGA SECA, DIMEN. APROX. 2,5 X 7,00 X 0,50 M - CHI DIURNO. AF_06/2014</t>
  </si>
  <si>
    <t>32,97</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</si>
  <si>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</si>
  <si>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</si>
  <si>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</si>
  <si>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</si>
  <si>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</si>
  <si>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54,76</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</si>
  <si>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</si>
  <si>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</si>
  <si>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</si>
  <si>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</si>
  <si>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</si>
  <si>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42,61</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</si>
  <si>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</si>
  <si>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</si>
  <si>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35,95</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</si>
  <si>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</si>
  <si>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</si>
  <si>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</si>
  <si>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</si>
  <si>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</si>
  <si>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1,57</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</si>
  <si>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</si>
  <si>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</si>
  <si>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57,84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</si>
  <si>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</si>
  <si>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</si>
  <si>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</si>
  <si>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21,02</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</si>
  <si>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</si>
  <si>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</si>
  <si>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37,69</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</si>
  <si>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</si>
  <si>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</si>
  <si>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</si>
  <si>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</si>
  <si>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0,23</t>
  </si>
  <si>
    <t>ROLO COMPACTADOR PE DE CARNEIRO VIBRATORIO, POTENCIA 125 HP, PESO OPERACIONAL SEM/COM LASTRO 11,95 / 13,30 T, IMPACTO DINAMICO 38,5 / 22,5 T, LARGURA DE TRABALHO 2,15 M - CHI DIURNO. AF_06/2014</t>
  </si>
  <si>
    <t>46,65</t>
  </si>
  <si>
    <t>CAMINHÃO BASCULANTE 6 M3 TOCO, PESO BRUTO TOTAL 16.000 KG, CARGA ÚTIL MÁXIMA 11.130 KG, DISTÂNCIA ENTRE EIXOS 5,36 M, POTÊNCIA 185 CV, INCLUSIVE CAÇAMBA METÁLICA - CHI DIURNO. AF_06/2014</t>
  </si>
  <si>
    <t>36,98</t>
  </si>
  <si>
    <t>GRUPO GERADOR ESTACIONÁRIO, MOTOR DIESEL POTÊNCIA 170 KVA - CHI DIURNO. AF_02/2016</t>
  </si>
  <si>
    <t>5,18</t>
  </si>
  <si>
    <t>GRUPO DE SOLDAGEM COM GERADOR A DIESEL 60 CV PARA SOLDA ELÉTRICA, SOBRE 04 RODAS, COM MOTOR 4 CILINDROS 600 A - CHI DIURNO. AF_02/2016</t>
  </si>
  <si>
    <t>35,25</t>
  </si>
  <si>
    <t>ESCAVADEIRA HIDRÁULICA SOBRE ESTEIRAS, CAÇAMBA 0,80 M3, PESO OPERACIONAL 17,8 T, POTÊNCIA LÍQUIDA 110 HP - CHI DIURNO. AF_10/2014</t>
  </si>
  <si>
    <t>55,38</t>
  </si>
  <si>
    <t>BETONEIRA CAPACIDADE NOMINAL 400 L, CAPACIDADE DE MISTURA 310 L, MOTOR A DIESEL POTÊNCIA 5,0 HP, SEM CARREGADOR - CHI DIURNO. AF_06/2014</t>
  </si>
  <si>
    <t>0,32</t>
  </si>
  <si>
    <t>MISTURADOR DE ARGAMASSA, EIXO HORIZONTAL, CAPACIDADE DE MISTURA 300 KG, MOTOR ELÉTRICO POTÊNCIA 5 CV - CHI DIURNO. AF_06/2014</t>
  </si>
  <si>
    <t>0,63</t>
  </si>
  <si>
    <t>MISTURADOR DE ARGAMASSA, EIXO HORIZONTAL, CAPACIDADE DE MISTURA 600 KG, MOTOR ELÉTRICO POTÊNCIA 7,5 CV - CHI DIURNO. AF_06/2014</t>
  </si>
  <si>
    <t>MISTURADOR DE ARGAMASSA, EIXO HORIZONTAL, CAPACIDADE DE MISTURA 160 KG, MOTOR ELÉTRICO POTÊNCIA 3 CV - CHI DIURNO. AF_06/2014</t>
  </si>
  <si>
    <t>0,60</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</si>
  <si>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</si>
  <si>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</si>
  <si>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5,28</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</si>
  <si>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</si>
  <si>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</si>
  <si>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</si>
  <si>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</si>
  <si>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0,30</t>
  </si>
  <si>
    <t>TANQUE DE ASFALTO ESTACIONÁRIO COM MAÇARICO, CAPACIDADE 20.000 L - CHI DIURNO. AF_06/2014</t>
  </si>
  <si>
    <t>3,16</t>
  </si>
  <si>
    <t>TRATOR DE ESTEIRAS, POTÊNCIA 100 HP, PESO OPERACIONAL 9,4 T, COM LÂMINA 2,19 M3 - CHI DIURNO. AF_06/2014</t>
  </si>
  <si>
    <t>TRATOR DE PNEUS, POTÊNCIA 85 CV, TRAÇÃO 4X4, PESO COM LASTRO DE 4.675 KG - CHI DIURNO. AF_06/2014</t>
  </si>
  <si>
    <t>33,39</t>
  </si>
  <si>
    <t>BATE-ESTACAS POR GRAVIDADE, POTÊNCIA DE 160 HP, PESO DO MARTELO ATÉ 3 TONELADAS - CHI DIURNO. AF_11/2014</t>
  </si>
  <si>
    <t>BETONEIRA CAPACIDADE NOMINAL DE 600 L, CAPACIDADE DE MISTURA 360 L, MOTOR ELÉTRICO TRIFÁSICO POTÊNCIA DE 4 CV, SEM CARREGADOR - CHI DIURNO. AF_11/2014</t>
  </si>
  <si>
    <t>0,98</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</si>
  <si>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</si>
  <si>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</si>
  <si>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</si>
  <si>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</si>
  <si>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</si>
  <si>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</si>
  <si>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1,20</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</si>
  <si>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</si>
  <si>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</si>
  <si>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</si>
  <si>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0,34</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</si>
  <si>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</si>
  <si>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</si>
  <si>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</si>
  <si>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</si>
  <si>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</si>
  <si>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0,69</t>
  </si>
  <si>
    <t>BOMBA DE PROJEÇÃO DE CONCRETO SECO, POTÊNCIA 10 CV, VAZÃO 3 M3/H - CHI DIURNO. AF_06/2015</t>
  </si>
  <si>
    <t>2,97</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</si>
  <si>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</si>
  <si>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</si>
  <si>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5,01</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</si>
  <si>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</si>
  <si>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</si>
  <si>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</si>
  <si>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</si>
  <si>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</si>
  <si>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4,24</t>
  </si>
  <si>
    <t>COMPRESSOR DE AR REBOCAVEL, VAZÃO 250 PCM, PRESSAO DE TRABALHO 102 PSI, MOTOR A DIESEL POTÊNCIA 81 CV - CHI DIURNO. AF_06/2015</t>
  </si>
  <si>
    <t>4,25</t>
  </si>
  <si>
    <t>COMPRESSOR DE AR REBOCÁVEL, VAZÃO 748 PCM, PRESSÃO EFETIVA DE TRABALHO 102 PSI, MOTOR DIESEL, POTÊNCIA 210 CV - CHI DIURNO. AF_06/2015</t>
  </si>
  <si>
    <t>10,80</t>
  </si>
  <si>
    <t>COMPRESSOR DE AR REBOCAVEL, VAZÃO 400 PCM, PRESSAO DE TRABALHO 102 PSI, MOTOR A DIESEL POTÊNCIA 110 CV - CHI DIURNO. AF_06/2015</t>
  </si>
  <si>
    <t>5,04</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</si>
  <si>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</si>
  <si>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</si>
  <si>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0,45</t>
  </si>
  <si>
    <t>CORTADORA DE PISO COM MOTOR 4 TEMPOS A GASOLINA, POTÊNCIA DE 13 HP, COM DISCO DE CORTE DIAMANTADO SEGMENTADO PARA CONCRETO, DIÂMETRO DE 350 MM, FURO DE 1" (14 X 1") - CHI DIURNO. AF_08/2015</t>
  </si>
  <si>
    <t>0,74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</si>
  <si>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</si>
  <si>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</si>
  <si>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</si>
  <si>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</si>
  <si>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</si>
  <si>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</si>
  <si>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</si>
  <si>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</si>
  <si>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</si>
  <si>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</si>
  <si>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</si>
  <si>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40,94</t>
  </si>
  <si>
    <t>PENEIRA ROTATIVA COM MOTOR ELÉTRICO TRIFÁSICO DE 2 CV, CILINDRO DE 1 M X 0,60 M, COM FUROS DE 3,17 MM - CHI DIURNO. AF_11/2015</t>
  </si>
  <si>
    <t>0,71</t>
  </si>
  <si>
    <t>DOSADOR DE AREIA, CAPACIDADE DE 26 LITROS - CHI DIURNO. AF_11/2015</t>
  </si>
  <si>
    <t>0,07</t>
  </si>
  <si>
    <t>CAMINHONETE COM MOTOR A DIESEL, POTÊNCIA 180 CV, CABINE DUPLA, 4X4 - CHI DIURNO. AF_11/2015</t>
  </si>
  <si>
    <t>30,58</t>
  </si>
  <si>
    <t>CAMINHONETE CABINE SIMPLES COM MOTOR 1.6 FLEX, CÂMBIO MANUAL, POTÊNCIA 101/104 CV, 2 PORTAS - CHI DIURNO. AF_11/2015</t>
  </si>
  <si>
    <t>23,51</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</si>
  <si>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</si>
  <si>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</si>
  <si>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0,18</t>
  </si>
  <si>
    <t>MÁQUINA EXTRUSORA DE CONCRETO PARA GUIAS E SARJETAS, MOTOR A DIESEL, POTÊNCIA 14 CV - CHI DIURNO. AF_12/2015</t>
  </si>
  <si>
    <t>4,34</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</si>
  <si>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</si>
  <si>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</si>
  <si>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</si>
  <si>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</si>
  <si>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40,35</t>
  </si>
  <si>
    <t>GRUA ASCENSIONAL, LANÇA DE 30 M, CAPACIDADE DE 1,0 T A 30 M, ALTURA ATÉ 39 M - CHI DIURNO. AF_03/2016</t>
  </si>
  <si>
    <t>GUINCHO ELÉTRICO DE COLUNA, CAPACIDADE 400 KG, COM MOTO FREIO, MOTOR TRIFÁSICO DE 1,25 CV - CHI DIURNO. AF_03/2016</t>
  </si>
  <si>
    <t>19,70</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</si>
  <si>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</si>
  <si>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</si>
  <si>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</si>
  <si>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</si>
  <si>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0,24</t>
  </si>
  <si>
    <t>GRUPO GERADOR REBOCÁVEL, POTÊNCIA 66 KVA, MOTOR A DIESEL - CHI DIURNO. AF_03/2016</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</si>
  <si>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</si>
  <si>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</si>
  <si>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</si>
  <si>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</si>
  <si>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</si>
  <si>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</si>
  <si>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</si>
  <si>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</si>
  <si>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</si>
  <si>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</si>
  <si>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20,88</t>
  </si>
  <si>
    <t>COMPACTADOR DE SOLOS DE PERCUSÃO (SOQUETE) COM MOTOR A GASOLINA, POTÊNCIA 3 CV - CHI DIURNO. AF_09/2016</t>
  </si>
  <si>
    <t>0,58</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</si>
  <si>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</si>
  <si>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</si>
  <si>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</si>
  <si>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</si>
  <si>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</si>
  <si>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</si>
  <si>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</si>
  <si>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</si>
  <si>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</si>
  <si>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</si>
  <si>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</si>
  <si>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60,60</t>
  </si>
  <si>
    <t>GRUPO GERADOR COM CARENAGEM, MOTOR DIESEL POTÊNCIA STANDART ENTRE 250 E 260 KVA - CHI DIURNO. AF_12/2016</t>
  </si>
  <si>
    <t>7,36</t>
  </si>
  <si>
    <t>TRATOR DE PNEUS COM POTÊNCIA DE 122 CV, TRAÇÃO 4X4, COM VASSOURA MECÂNICA ACOPLADA - CHI DIURNO. AF_02/2017</t>
  </si>
  <si>
    <t>38,84</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</si>
  <si>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</si>
  <si>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</si>
  <si>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</si>
  <si>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</si>
  <si>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</si>
  <si>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40,79</t>
  </si>
  <si>
    <t>MÁQUINA DEMARCADORA DE FAIXA DE TRÁFEGO À FRIO, AUTOPROPELIDA, POTÊNCIA 38 HP - CHI DIURNO. AF_07/2016</t>
  </si>
  <si>
    <t>MINIESCAVADEIRA SOBRE ESTEIRAS, POTENCIA LIQUIDA DE *30* HP, PESO OPERACIONAL DE *3.500* KG - CHI DIURNO. AF_04/2017</t>
  </si>
  <si>
    <t>0,14</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</si>
  <si>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</si>
  <si>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</si>
  <si>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</si>
  <si>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</si>
  <si>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</si>
  <si>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</si>
  <si>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</si>
  <si>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</si>
  <si>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</si>
  <si>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H</t>
  </si>
  <si>
    <t>20,76</t>
  </si>
  <si>
    <t>ESCAVADEIRA HIDRÁULICA SOBRE ESTEIRAS, CAÇAMBA 0,80 M3, PESO OPERACIONAL 17 T, POTENCIA BRUTA 111 HP - DEPRECIAÇÃO. AF_06/2014</t>
  </si>
  <si>
    <t>ESCAVADEIRA HIDRÁULICA SOBRE ESTEIRAS, CAÇAMBA 0,80 M3, PESO OPERACIONAL 17 T, POTENCIA BRUTA 111 HP - JUROS. AF_06/2014</t>
  </si>
  <si>
    <t>3,57</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</si>
  <si>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</si>
  <si>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</si>
  <si>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</si>
  <si>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1,22</t>
  </si>
  <si>
    <t>RETROESCAVADEIRA SOBRE RODAS COM CARREGADEIRA, TRAÇÃO 4X4, POTÊNCIA LÍQ. 88 HP, CAÇAMBA CARREG. CAP. MÍN. 1 M3, CAÇAMBA RETRO CAP. 0,26 M3, PESO OPERACIONAL MÍN. 6.674 KG, PROFUNDIDADE ESCAVAÇÃO MÁX. 4,37 M - MANUTENÇÃO. AF_06/2014</t>
  </si>
  <si>
    <t>17,96</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</si>
  <si>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</si>
  <si>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</si>
  <si>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</si>
  <si>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19,97</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</si>
  <si>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</si>
  <si>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</si>
  <si>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5,69</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</si>
  <si>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</si>
  <si>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</si>
  <si>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</si>
  <si>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</si>
  <si>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</si>
  <si>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</si>
  <si>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</si>
  <si>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8,57</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</si>
  <si>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</si>
  <si>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</si>
  <si>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</si>
  <si>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51,08</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</si>
  <si>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</si>
  <si>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</si>
  <si>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</si>
  <si>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6,02</t>
  </si>
  <si>
    <t>ROLO COMPACTADOR VIBRATÓRIO TANDEM AÇO LISO, POTÊNCIA 58 HP, PESO SEM/COM LASTRO 6,5 / 9,4 T, LARGURA DE TRABALHO 1,2 M - MANUTENÇÃO. AF_06/2014</t>
  </si>
  <si>
    <t>24,52</t>
  </si>
  <si>
    <t>ROLO COMPACTADOR VIBRATÓRIO TANDEM AÇO LISO, POTÊNCIA 58 HP, PESO SEM/COM LASTRO 6,5 / 9,4 T, LARGURA DE TRABALHO 1,2 M - MATERIAIS NA OPERAÇÃO. AF_06/2014</t>
  </si>
  <si>
    <t>22,55</t>
  </si>
  <si>
    <t>RETROESCAVADEIRA SOBRE RODAS COM CARREGADEIRA, TRAÇÃO 4X4, POTÊNCIA LÍQ. 72 HP, CAÇAMBA CARREG. CAP. MÍN. 0,79 M3, CAÇAMBA RETRO CAP. 0,18 M3, PESO OPERACIONAL MÍN. 7.140 KG, PROFUNDIDADE ESCAVAÇÃO MÁX. 4,50 M - MANUTENÇÃO. AF_06/2014</t>
  </si>
  <si>
    <t>17,32</t>
  </si>
  <si>
    <t>RETROESCAVADEIRA SOBRE RODAS COM CARREGADEIRA, TRAÇÃO 4X4, POTÊNCIA LÍQ. 72 HP, CAÇAMBA CARREG. CAP. MÍN. 0,79 M3, CAÇAMBA RETRO CAP. 0,18 M3, PESO OPERACIONAL MÍN. 7.140 KG, PROFUNDIDADE ESCAVAÇÃO MÁX. 4,50 M - MATERIAIS NA OPERAÇÃO. AF_06/2014</t>
  </si>
  <si>
    <t>24,64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</si>
  <si>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</si>
  <si>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</si>
  <si>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27,28</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</si>
  <si>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</si>
  <si>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</si>
  <si>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</si>
  <si>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</si>
  <si>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16,12</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</si>
  <si>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</si>
  <si>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</si>
  <si>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23,70</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</si>
  <si>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</si>
  <si>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</si>
  <si>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</si>
  <si>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</si>
  <si>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</si>
  <si>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</si>
  <si>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3,49</t>
  </si>
  <si>
    <t>BOMBA SUBMERSÍVEL ELÉTRICA TRIFÁSICA, POTÊNCIA 2,96 HP, Ø ROTOR 144 MM SEMI-ABERTO, BOCAL DE SAÍDA Ø 2, HM/Q = 2 MCA / 38,8 M3/H A 28 MCA / 5 M3/H - MANUTENÇÃO. AF_06/2014</t>
  </si>
  <si>
    <t>0,29</t>
  </si>
  <si>
    <t>TANQUE DE ASFALTO ESTACIONÁRIO COM SERPENTINA, CAPACIDADE 30.000 L - DEPRECIAÇÃO. AF_06/2014</t>
  </si>
  <si>
    <t>3,34</t>
  </si>
  <si>
    <t>TANQUE DE ASFALTO ESTACIONÁRIO COM SERPENTINA, CAPACIDADE 30.000 L - JUROS. AF_06/2014</t>
  </si>
  <si>
    <t>0,55</t>
  </si>
  <si>
    <t>TANQUE DE ASFALTO ESTACIONÁRIO COM SERPENTINA, CAPACIDADE 30.000 L - MANUTENÇÃO. AF_06/2014</t>
  </si>
  <si>
    <t>6,26</t>
  </si>
  <si>
    <t>TANQUE DE ASFALTO ESTACIONÁRIO COM SERPENTINA, CAPACIDADE 30.000 L - MATERIAIS NA OPERAÇÃO. AF_06/2014</t>
  </si>
  <si>
    <t>ROLO COMPACTADOR DE PNEUS ESTÁTICO, PRESSÃO VARIÁVEL, POTÊNCIA 111 HP, PESO SEM/COM LASTRO 9,5 / 26 T, LARGURA DE TRABALHO 1,90 M - DEPRECIAÇÃO. AF_07/2014</t>
  </si>
  <si>
    <t>24,94</t>
  </si>
  <si>
    <t>ROLO COMPACTADOR DE PNEUS ESTÁTICO, PRESSÃO VARIÁVEL, POTÊNCIA 111 HP, PESO SEM/COM LASTRO 9,5 / 26 T, LARGURA DE TRABALHO 1,90 M - JUROS. AF_07/2014</t>
  </si>
  <si>
    <t>3,46</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</si>
  <si>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</si>
  <si>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</si>
  <si>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0,21</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</si>
  <si>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</si>
  <si>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</si>
  <si>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</si>
  <si>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</si>
  <si>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6,69</t>
  </si>
  <si>
    <t>ROLO COMPACTADOR PE DE CARNEIRO VIBRATORIO, POTENCIA 125 HP, PESO OPERACIONAL SEM/COM LASTRO 11,95 / 13,30 T, IMPACTO DINAMICO 38,5 / 22,5 T, LARGURA DE TRABALHO 2,15 M - DEPRECIAÇÃO. AF_06/2014</t>
  </si>
  <si>
    <t>22,12</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</si>
  <si>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</si>
  <si>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</si>
  <si>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27,68</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</si>
  <si>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</si>
  <si>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</si>
  <si>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12,12</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</si>
  <si>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</si>
  <si>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</si>
  <si>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</si>
  <si>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44,40</t>
  </si>
  <si>
    <t>TRATOR DE PNEUS, POTÊNCIA 122 CV, TRAÇÃO 4X4, PESO COM LASTRO DE 4.510 KG - DEPRECIAÇÃO. AF_06/2014</t>
  </si>
  <si>
    <t>10,69</t>
  </si>
  <si>
    <t>TRATOR DE PNEUS, POTÊNCIA 122 CV, TRAÇÃO 4X4, PESO COM LASTRO DE 4.510 KG - JUROS. AF_06/2014</t>
  </si>
  <si>
    <t>1,48</t>
  </si>
  <si>
    <t>TRATOR DE PNEUS, POTÊNCIA 122 CV, TRAÇÃO 4X4, PESO COM LASTRO DE 4.510 KG - MANUTENÇÃO. AF_06/2014</t>
  </si>
  <si>
    <t>11,69</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</si>
  <si>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</si>
  <si>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</si>
  <si>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29,07</t>
  </si>
  <si>
    <t>ROLO COMPACTADOR VIBRATÓRIO DE UM CILINDRO AÇO LISO, POTÊNCIA 80 HP, PESO OPERACIONAL MÁXIMO 8,1 T, IMPACTO DINÂMICO 16,15 / 9,5 T, LARGURA DE TRABALHO 1,68 M - MATERIAIS NA OPERAÇÃO. AF_06/2014</t>
  </si>
  <si>
    <t>31,13</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</si>
  <si>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</si>
  <si>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</si>
  <si>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</si>
  <si>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</si>
  <si>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</si>
  <si>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2,54</t>
  </si>
  <si>
    <t>TRATOR DE ESTEIRAS, POTÊNCIA 170 HP, PESO OPERACIONAL 19 T, CAÇAMBA 5,2 M3 - MANUTENÇÃO. AF_06/2014</t>
  </si>
  <si>
    <t>44,20</t>
  </si>
  <si>
    <t>TRATOR DE ESTEIRAS, POTÊNCIA 150 HP, PESO OPERACIONAL 16,7 T, COM RODA MOTRIZ ELEVADA E LÂMINA 3,18 M3 - MANUTENÇÃO. AF_06/2014</t>
  </si>
  <si>
    <t>TRATOR DE ESTEIRAS, POTÊNCIA 347 HP, PESO OPERACIONAL 38,5 T, COM LÂMINA 8,70 M3 - MANUTENÇÃO. AF_06/2014</t>
  </si>
  <si>
    <t>145,69</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</si>
  <si>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</si>
  <si>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</si>
  <si>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</si>
  <si>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</si>
  <si>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</si>
  <si>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</si>
  <si>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1,38</t>
  </si>
  <si>
    <t>GRADE DE DISCO REBOCÁVEL COM 20 DISCOS 24" X 6 MM COM PNEUS PARA TRANSPORTE - MANUTENÇÃO. AF_06/2014</t>
  </si>
  <si>
    <t>0,96</t>
  </si>
  <si>
    <t>MOTONIVELADORA POTÊNCIA BÁSICA LÍQUIDA (PRIMEIRA MARCHA) 125 HP, PESO BRUTO 13032 KG, LARGURA DA LÂMINA DE 3,7 M - MATERIAIS NA OPERAÇÃO. AF_06/2014</t>
  </si>
  <si>
    <t>45,60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</si>
  <si>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</si>
  <si>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</si>
  <si>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</si>
  <si>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</si>
  <si>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</si>
  <si>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</si>
  <si>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</si>
  <si>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18,48</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</si>
  <si>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</si>
  <si>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</si>
  <si>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</si>
  <si>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</si>
  <si>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</si>
  <si>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16,59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</si>
  <si>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</si>
  <si>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</si>
  <si>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</si>
  <si>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</si>
  <si>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17,53</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</si>
  <si>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</si>
  <si>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</si>
  <si>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</si>
  <si>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</si>
  <si>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</si>
  <si>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</si>
  <si>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</si>
  <si>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</si>
  <si>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</si>
  <si>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</si>
  <si>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0,03</t>
  </si>
  <si>
    <t>0,27</t>
  </si>
  <si>
    <t>MISTURADOR DE ARGAMASSA, EIXO HORIZONTAL, CAPACIDADE DE MISTURA 300 KG, MOTOR ELÉTRICO POTÊNCIA 5 CV - DEPRECIAÇÃO. AF_06/2014</t>
  </si>
  <si>
    <t>0,57</t>
  </si>
  <si>
    <t>MISTURADOR DE ARGAMASSA, EIXO HORIZONTAL, CAPACIDADE DE MISTURA 300 KG, MOTOR ELÉTRICO POTÊNCIA 5 CV - JUROS. AF_06/2014</t>
  </si>
  <si>
    <t>MISTURADOR DE ARGAMASSA, EIXO HORIZONTAL, CAPACIDADE DE MISTURA 300 KG, MOTOR ELÉTRICO POTÊNCIA 5 CV - MANUTENÇÃO. AF_06/2014</t>
  </si>
  <si>
    <t>0,72</t>
  </si>
  <si>
    <t>MISTURADOR DE ARGAMASSA, EIXO HORIZONTAL, CAPACIDADE DE MISTURA 300 KG, MOTOR ELÉTRICO POTÊNCIA 5 CV - MATERIAIS NA OPERAÇÃO. AF_06/2014</t>
  </si>
  <si>
    <t>1,90</t>
  </si>
  <si>
    <t>MISTURADOR DE ARGAMASSA, EIXO HORIZONTAL, CAPACIDADE DE MISTURA 600 KG, MOTOR ELÉTRICO POTÊNCIA 7,5 CV - DEPRECIAÇÃO. AF_06/2014</t>
  </si>
  <si>
    <t>0,68</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</si>
  <si>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</si>
  <si>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</si>
  <si>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</si>
  <si>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0,86</t>
  </si>
  <si>
    <t>MISTURADOR DE ARGAMASSA, EIXO HORIZONTAL, CAPACIDADE DE MISTURA 600 KG, MOTOR ELÉTRICO POTÊNCIA 7,5 CV - MATERIAIS NA OPERAÇÃO. AF_06/2014</t>
  </si>
  <si>
    <t>2,86</t>
  </si>
  <si>
    <t>MISTURADOR DE ARGAMASSA, EIXO HORIZONTAL, CAPACIDADE DE MISTURA 160 KG, MOTOR ELÉTRICO POTÊNCIA 3 CV - DEPRECIAÇÃO. AF_06/2014</t>
  </si>
  <si>
    <t>0,54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</si>
  <si>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</si>
  <si>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</si>
  <si>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</si>
  <si>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1,14</t>
  </si>
  <si>
    <t>PROJETOR DE ARGAMASSA, CAPACIDADE DE PROJEÇÃO 1,5 M3/H, ALCANCE DE 30 ATÉ 60 M, MOTOR ELÉTRICO POTÊNCIA 7,5 HP - DEPRECIAÇÃO. AF_06/2014</t>
  </si>
  <si>
    <t>3,56</t>
  </si>
  <si>
    <t>PROJETOR DE ARGAMASSA, CAPACIDADE DE PROJEÇÃO 1,5 M3/H, ALCANCE DE 30 ATÉ 60 M, MOTOR ELÉTRICO POTÊNCIA 7,5 HP - JUROS. AF_06/2014</t>
  </si>
  <si>
    <t>0,42</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</si>
  <si>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</si>
  <si>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</si>
  <si>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</si>
  <si>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</si>
  <si>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0,56</t>
  </si>
  <si>
    <t>PROJETOR DE ARGAMASSA, CAPACIDADE DE PROJEÇÃO 2 M3/H, ALCANCE ATÉ 50 M, MOTOR ELÉTRICO POTÊNCIA 7,5 HP - MANUTENÇÃO. AF_06/2014</t>
  </si>
  <si>
    <t>5,16</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</si>
  <si>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</si>
  <si>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</si>
  <si>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</si>
  <si>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</si>
  <si>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0,53</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</si>
  <si>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</si>
  <si>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</si>
  <si>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</si>
  <si>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</si>
  <si>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</si>
  <si>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</si>
  <si>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25,11</t>
  </si>
  <si>
    <t>ESCAVADEIRA HIDRÁULICA SOBRE ESTEIRAS, CAÇAMBA 0,80 M3, PESO OPERACIONAL 17,8 T, POTÊNCIA LÍQUIDA 110 HP - JUROS. AF_10/2014</t>
  </si>
  <si>
    <t>3,40</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</si>
  <si>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</si>
  <si>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</si>
  <si>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</si>
  <si>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</si>
  <si>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4,52</t>
  </si>
  <si>
    <t>TRATOR DE ESTEIRAS, POTÊNCIA 125 HP, PESO OPERACIONAL 12,9 T, COM LÂMINA 2,7 M3 - MANUTENÇÃO. AF_10/2014</t>
  </si>
  <si>
    <t>35,91</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</si>
  <si>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</si>
  <si>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</si>
  <si>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</si>
  <si>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</si>
  <si>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3,05</t>
  </si>
  <si>
    <t>MOTOBOMBA CENTRÍFUGA, MOTOR A GASOLINA, POTÊNCIA 5,42 HP, BOCAIS 1 1/2" X 1", DIÂMETRO ROTOR 143 MM HM/Q = 6 MCA / 16,8 M3/H A 38 MCA / 6,6 M3/H - DEPRECIAÇÃO. AF_06/2014</t>
  </si>
  <si>
    <t>0,17</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</si>
  <si>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</si>
  <si>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</si>
  <si>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1,76</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</si>
  <si>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</si>
  <si>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</si>
  <si>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</si>
  <si>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</si>
  <si>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</si>
  <si>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</si>
  <si>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</si>
  <si>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</si>
  <si>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</si>
  <si>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</si>
  <si>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24,88</t>
  </si>
  <si>
    <t>TRATOR DE ESTEIRAS, POTÊNCIA 150 HP, PESO OPERACIONAL 16,7 T, COM RODA MOTRIZ ELEVADA E LÂMINA 3,18 M3 - JUROS. AF_06/2014</t>
  </si>
  <si>
    <t>5,60</t>
  </si>
  <si>
    <t>RETROESCAVADEIRA SOBRE RODAS COM CARREGADEIRA, TRAÇÃO 4X4, POTÊNCIA LÍQ. 72 HP, CAÇAMBA CARREG. CAP. MÍN. 0,79 M3, CAÇAMBA RETRO CAP. 0,18 M3, PESO OPERACIONAL MÍN. 7.140 KG, PROFUNDIDADE ESCAVAÇÃO MÁX. 4,50 M - DEPRECIAÇÃO. AF_06/2014</t>
  </si>
  <si>
    <t>13,86</t>
  </si>
  <si>
    <t>RETROESCAVADEIRA SOBRE RODAS COM CARREGADEIRA, TRAÇÃO 4X4, POTÊNCIA LÍQ. 72 HP, CAÇAMBA CARREG. CAP. MÍN. 0,79 M3, CAÇAMBA RETRO CAP. 0,18 M3, PESO OPERACIONAL MÍN. 7.140 KG, PROFUNDIDADE ESCAVAÇÃO MÁX. 4,50 M - JUROS. AF_06/2014</t>
  </si>
  <si>
    <t>1,88</t>
  </si>
  <si>
    <t>TRATOR DE ESTEIRAS, POTÊNCIA 347 HP, PESO OPERACIONAL 38,5 T, COM LÂMINA 8,70 M3 - DEPRECIAÇÃO. AF_06/2014</t>
  </si>
  <si>
    <t>81,49</t>
  </si>
  <si>
    <t>TRATOR DE ESTEIRAS, POTÊNCIA 347 HP, PESO OPERACIONAL 38,5 T, COM LÂMINA 8,70 M3 - JUROS. AF_06/2014</t>
  </si>
  <si>
    <t>18,34</t>
  </si>
  <si>
    <t>VASSOURA MECÂNICA REBOCÁVEL COM ESCOVA CILÍNDRICA, LARGURA ÚTIL DE VARRIMENTO DE 2,44 M - DEPRECIAÇÃO. AF_06/2014</t>
  </si>
  <si>
    <t>2,03</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</si>
  <si>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</si>
  <si>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</si>
  <si>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</si>
  <si>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5,56</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</si>
  <si>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</si>
  <si>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</si>
  <si>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</si>
  <si>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2,71</t>
  </si>
  <si>
    <t>TANQUE DE ASFALTO ESTACIONÁRIO COM MAÇARICO, CAPACIDADE 20.000 L - JUROS. AF_06/2014</t>
  </si>
  <si>
    <t>TANQUE DE ASFALTO ESTACIONÁRIO COM MAÇARICO, CAPACIDADE 20.000 L - MANUTENÇÃO. AF_06/2014</t>
  </si>
  <si>
    <t>5,09</t>
  </si>
  <si>
    <t>TANQUE DE ASFALTO ESTACIONÁRIO COM MAÇARICO, CAPACIDADE 20.000 L - MATERIAIS NA OPERAÇÃO. AF_06/2014</t>
  </si>
  <si>
    <t>TRATOR DE ESTEIRAS, POTÊNCIA 100 HP, PESO OPERACIONAL 9,4 T, COM LÂMINA 2,19 M3 - DEPRECIAÇÃO. AF_06/2014</t>
  </si>
  <si>
    <t>19,19</t>
  </si>
  <si>
    <t>TRATOR DE ESTEIRAS, POTÊNCIA 100 HP, PESO OPERACIONAL 9,4 T, COM LÂMINA 2,19 M3 - JUROS. AF_06/2014</t>
  </si>
  <si>
    <t>TRATOR DE PNEUS, POTÊNCIA 85 CV, TRAÇÃO 4X4, PESO COM LASTRO DE 4.675 KG - DEPRECIAÇÃO. AF_06/2014</t>
  </si>
  <si>
    <t>7,83</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</si>
  <si>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</si>
  <si>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</si>
  <si>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</si>
  <si>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</si>
  <si>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</si>
  <si>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3,86</t>
  </si>
  <si>
    <t>ROLO COMPACTADOR VIBRATÓRIO DE UM CILINDRO AÇO LISO, POTÊNCIA 80 HP, PESO OPERACIONAL MÁXIMO 8,1 T, IMPACTO DINÂMICO 16,15 / 9,5 T, LARGURA DE TRABALHO 1,68 M - DEPRECIAÇÃO. AF_06/2014</t>
  </si>
  <si>
    <t>15,95</t>
  </si>
  <si>
    <t>ROLO COMPACTADOR VIBRATÓRIO DE UM CILINDRO AÇO LISO, POTÊNCIA 80 HP, PESO OPERACIONAL MÁXIMO 8,1 T, IMPACTO DINÂMICO 16,15 / 9,5 T, LARGURA DE TRABALHO 1,68 M - JUROS. AF_06/2014</t>
  </si>
  <si>
    <t>2,21</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</si>
  <si>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</si>
  <si>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</si>
  <si>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</si>
  <si>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</si>
  <si>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</si>
  <si>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</si>
  <si>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</si>
  <si>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0,88</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</si>
  <si>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</si>
  <si>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</si>
  <si>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</si>
  <si>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0,83</t>
  </si>
  <si>
    <t>BETONEIRA CAPACIDADE NOMINAL DE 600 L, CAPACIDADE DE MISTURA 360 L, MOTOR ELÉTRICO TRIFÁSICO POTÊNCIA DE 4 CV, SEM CARREGADOR - MATERIAIS NA OPERAÇÃO. AF_11/2014</t>
  </si>
  <si>
    <t>1,52</t>
  </si>
  <si>
    <t>MOTONIVELADORA POTÊNCIA BÁSICA LÍQUIDA (PRIMEIRA MARCHA) 125 HP, PESO BRUTO 13032 KG, LARGURA DA LÂMINA DE 3,7 M - DEPRECIAÇÃO. AF_06/2014</t>
  </si>
  <si>
    <t>23,66</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</si>
  <si>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</si>
  <si>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</si>
  <si>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</si>
  <si>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14,23</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</si>
  <si>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</si>
  <si>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</si>
  <si>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</si>
  <si>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</si>
  <si>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33,25</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</si>
  <si>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</si>
  <si>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</si>
  <si>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</si>
  <si>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64,41</t>
  </si>
  <si>
    <t>VIBROACABADORA DE ASFALTO SOBRE ESTEIRAS, LARGURA DE PAVIMENTAÇÃO 1,90 M A 5,30 M, POTÊNCIA 105 HP CAPACIDADE 450 T/H - JUROS. AF_11/2014</t>
  </si>
  <si>
    <t>11,59</t>
  </si>
  <si>
    <t>RECICLADORA DE ASFALTO A FRIO SOBRE RODAS, LARGURA FRESAGEM DE 2,0 M, POTÊNCIA 422 HP - DEPRECIAÇÃO. AF_11/2014</t>
  </si>
  <si>
    <t>182,37</t>
  </si>
  <si>
    <t>RECICLADORA DE ASFALTO A FRIO SOBRE RODAS, LARGURA FRESAGEM DE 2,0 M, POTÊNCIA 422 HP - JUROS. AF_11/2014</t>
  </si>
  <si>
    <t>28,89</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</si>
  <si>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</si>
  <si>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</si>
  <si>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</si>
  <si>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</si>
  <si>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</si>
  <si>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</si>
  <si>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</si>
  <si>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</si>
  <si>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2,04</t>
  </si>
  <si>
    <t>GUINDAUTO HIDRÁULICO, CAPACIDADE MÁXIMA DE CARGA 6200 KG, MOMENTO MÁXIMO DE CARGA 11,7 TM, ALCANCE MÁXIMO HORIZONTAL 9,70 M, INCLUSIVE CAMINHÃO TOCO PBT 16.000 KG, POTÊNCIA DE 189 CV - MANUTENÇÃO. AF_06/2014</t>
  </si>
  <si>
    <t>18,29</t>
  </si>
  <si>
    <t>CAMINHÃO TOCO, PBT 16.000 KG, CARGA ÚTIL MÁX. 10.685 KG, DIST. ENTRE EIXOS 4,8 M, POTÊNCIA 189 CV, INCLUSIVE CARROCERIA FIXA ABERTA DE MADEIRA P/ TRANSPORTE GERAL DE CARGA SECA, DIMEN. APROX. 2,5 X 7,00 X 0,50 M - DEPRECIAÇÃO. AF_06/2014</t>
  </si>
  <si>
    <t>7,88</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</si>
  <si>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</si>
  <si>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</si>
  <si>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0,64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</si>
  <si>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</si>
  <si>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</si>
  <si>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</si>
  <si>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</si>
  <si>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</si>
  <si>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</si>
  <si>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42,48</t>
  </si>
  <si>
    <t>GUINDASTE HIDRÁULICO AUTOPROPELIDO, COM LANÇA TELESCÓPICA 28,80 M, CAPACIDADE MÁXIMA 30 T, POTÊNCIA 97 KW, TRAÇÃO 4 X 4 - MATERIAIS NA OPERAÇÃO. AF_11/2014</t>
  </si>
  <si>
    <t>15,81</t>
  </si>
  <si>
    <t>0,12</t>
  </si>
  <si>
    <t>1,01</t>
  </si>
  <si>
    <t>4,62</t>
  </si>
  <si>
    <t>ROLO COMPACTADOR VIBRATÓRIO TANDEM AÇO LISO, POTÊNCIA 58 HP, PESO SEM/COM LASTRO 6,5 / 9,4 T, LARGURA DE TRABALHO 1,2 M - DEPRECIAÇÃO. AF_06/2014</t>
  </si>
  <si>
    <t>19,59</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</si>
  <si>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</si>
  <si>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</si>
  <si>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21,16</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</si>
  <si>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</si>
  <si>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</si>
  <si>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1,53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</si>
  <si>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</si>
  <si>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</si>
  <si>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</si>
  <si>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22,32</t>
  </si>
  <si>
    <t>CAMINHÃO BASCULANTE 18 M3, COM CAVALO MECÂNICO DE CAPACIDADE MÁXIMA DE TRAÇÃO COMBINADO DE 45000 KG, POTÊNCIA 330 CV, INCLUSIVE SEMIREBOQUE COM CAÇAMBA METÁLICA - JUROS. AF_12/2014</t>
  </si>
  <si>
    <t>4,12</t>
  </si>
  <si>
    <t>CAMINHÃO BASCULANTE 18 M3, COM CAVALO MECÂNICO DE CAPACIDADE MÁXIMA DE TRAÇÃO COMBINADO DE 45000 KG, POTÊNCIA 330 CV, INCLUSIVE SEMIREBOQUE COM CAÇAMBA METÁLICA - IMPOSTOS E SEGUROS. AF_12/2014</t>
  </si>
  <si>
    <t>1,61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</si>
  <si>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</si>
  <si>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</si>
  <si>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</si>
  <si>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0,31</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</si>
  <si>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</si>
  <si>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</si>
  <si>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</si>
  <si>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</si>
  <si>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</si>
  <si>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</si>
  <si>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</si>
  <si>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</si>
  <si>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</si>
  <si>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</si>
  <si>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3,82</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</si>
  <si>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</si>
  <si>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</si>
  <si>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7,73</t>
  </si>
  <si>
    <t>MISTURADOR DUPLO HORIZONTAL DE ALTA TURBULÊNCIA, CAPACIDADE / VOLUME 2 X 500 LITROS, MOTORES ELÉTRICOS MÍNIMO 5 CV CADA, PARA NATA CIMENTO, ARGAMASSA E OUTROS - DEPRECIAÇÃO. AF_06/2015</t>
  </si>
  <si>
    <t>2,74</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</si>
  <si>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</si>
  <si>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</si>
  <si>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2,99</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</si>
  <si>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</si>
  <si>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</si>
  <si>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</si>
  <si>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0,48</t>
  </si>
  <si>
    <t>BOMBA TRIPLEX, PARA INJEÇÃO DE NATA DE CIMENTO, VAZÃO MÁXIMA DE 100 LITROS/MINUTO, PRESSÃO MÁXIMA DE 70 BAR - MANUTENÇÃO. AF_06/2015</t>
  </si>
  <si>
    <t>4,47</t>
  </si>
  <si>
    <t>BOMBA TRIPLEX, PARA INJEÇÃO DE NATA DE CIMENTO, VAZÃO MÁXIMA DE 100 LITROS/MINUTO, PRESSÃO MÁXIMA DE 70 BAR - MATERIAIS NA OPERAÇÃO. AF_06/2015</t>
  </si>
  <si>
    <t>5,02</t>
  </si>
  <si>
    <t>BOMBA CENTRÍFUGA MONOESTÁGIO COM MOTOR ELÉTRICO MONOFÁSICO, POTÊNCIA 15 HP, DIÂMETRO DO ROTOR 173 MM, HM/Q = 30 MCA / 90 M3/H A 45 MCA / 55 M3/H - DEPRECIAÇÃO. AF_06/2015</t>
  </si>
  <si>
    <t>0,62</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</si>
  <si>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</si>
  <si>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</si>
  <si>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</si>
  <si>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5,89</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</si>
  <si>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</si>
  <si>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</si>
  <si>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</si>
  <si>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2,91</t>
  </si>
  <si>
    <t>BOMBA DE PROJEÇÃO DE CONCRETO SECO, POTÊNCIA 10 CV, VAZÃO 3 M3/H - MATERIAIS NA OPERAÇÃO. AF_06/2015</t>
  </si>
  <si>
    <t>3,88</t>
  </si>
  <si>
    <t>BOMBA DE PROJEÇÃO DE CONCRETO SECO, POTÊNCIA 10 CV, VAZÃO 6 M3/H - DEPRECIAÇÃO. AF_06/2015</t>
  </si>
  <si>
    <t>BOMBA DE PROJEÇÃO DE CONCRETO SECO, POTÊNCIA 10 CV, VAZÃO 6 M3/H - JUROS. AF_06/2015</t>
  </si>
  <si>
    <t>0,33</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</si>
  <si>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</si>
  <si>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</si>
  <si>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</si>
  <si>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4,50</t>
  </si>
  <si>
    <t>PROJETOR PNEUMÁTICO DE ARGAMASSA PARA CHAPISCO E REBOCO COM RECIPIENTE ACOPLADO, TIPO CANEQUINHA, COM COMPRESSOR DE AR REBOCÁVEL VAZÃO 89 PCM E MOTOR DIESEL DE 20 CV - JUROS. AF_06/2015</t>
  </si>
  <si>
    <t>0,51</t>
  </si>
  <si>
    <t>PROJETOR PNEUMÁTICO DE ARGAMASSA PARA CHAPISCO E REBOCO COM RECIPIENTE ACOPLADO, TIPO CANEQUINHA, COM COMPRESSOR DE AR REBOCÁVEL VAZÃO 89 PCM E MOTOR DIESEL DE 20 CV - MANUTENÇÃO. AF_06/2015</t>
  </si>
  <si>
    <t>4,93</t>
  </si>
  <si>
    <t>PROJETOR PNEUMÁTICO DE ARGAMASSA PARA CHAPISCO E REBOCO COM RECIPIENTE ACOPLADO, TIPO CANEQUINHA, COM COMPRESSOR DE AR REBOCÁVEL VAZÃO 89 PCM E MOTOR DIESEL DE 20 CV - MATERIAIS NA OPERAÇÃO. AF_06/2015</t>
  </si>
  <si>
    <t>8,15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</si>
  <si>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</si>
  <si>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</si>
  <si>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</si>
  <si>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</si>
  <si>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65,20</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</si>
  <si>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</si>
  <si>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</si>
  <si>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8,76</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</si>
  <si>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</si>
  <si>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</si>
  <si>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</si>
  <si>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22,69</t>
  </si>
  <si>
    <t>MANIPULADOR TELESCÓPICO, POTÊNCIA DE 85 HP, CAPACIDADE DE CARGA DE 3.500 KG, ALTURA MÁXIMA DE ELEVAÇÃO DE 12,3 M - JUROS. AF_06/2015</t>
  </si>
  <si>
    <t>2,69</t>
  </si>
  <si>
    <t>MANIPULADOR TELESCÓPICO, POTÊNCIA DE 85 HP, CAPACIDADE DE CARGA DE 3.500 KG, ALTURA MÁXIMA DE ELEVAÇÃO DE 12,3 M - MANUTENÇÃO. AF_06/2015</t>
  </si>
  <si>
    <t>24,82</t>
  </si>
  <si>
    <t>MANIPULADOR TELESCÓPICO, POTÊNCIA DE 85 HP, CAPACIDADE DE CARGA DE 3.500 KG, ALTURA MÁXIMA DE ELEVAÇÃO DE 12,3 M - MATERIAIS NA OPERAÇÃO. AF_06/2015</t>
  </si>
  <si>
    <t>31,00</t>
  </si>
  <si>
    <t>MINICARREGADEIRA SOBRE RODAS, POTÊNCIA LÍQUIDA DE 47 HP, CAPACIDADE NOMINAL DE OPERAÇÃO DE 646 KG - DEPRECIAÇÃO. AF_06/2015</t>
  </si>
  <si>
    <t>13,39</t>
  </si>
  <si>
    <t>MINICARREGADEIRA SOBRE RODAS, POTÊNCIA LÍQUIDA DE 47 HP, CAPACIDADE NOMINAL DE OPERAÇÃO DE 646 KG - JUROS. AF_06/2015</t>
  </si>
  <si>
    <t>1,35</t>
  </si>
  <si>
    <t>MINICARREGADEIRA SOBRE RODAS, POTÊNCIA LÍQUIDA DE 47 HP, CAPACIDADE NOMINAL DE OPERAÇÃO DE 646 KG - MANUTENÇÃO. AF_06/2015</t>
  </si>
  <si>
    <t>16,73</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</si>
  <si>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</si>
  <si>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</si>
  <si>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2,79</t>
  </si>
  <si>
    <t>COMPRESSOR DE AR REBOCÁVEL, VAZÃO 189 PCM, PRESSÃO EFETIVA DE TRABALHO 102 PSI, MOTOR DIESEL, POTÊNCIA 63 CV - JUROS. AF_06/2015</t>
  </si>
  <si>
    <t>0,38</t>
  </si>
  <si>
    <t>COMPRESSOR DE AR REBOCÁVEL, VAZÃO 89 PCM, PRESSÃO EFETIVA DE TRABALHO 102 PSI, MOTOR DIESEL, POTÊNCIA 20 CV - DEPRECIAÇÃO. AF_06/2015</t>
  </si>
  <si>
    <t>3,73</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</si>
  <si>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</si>
  <si>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</si>
  <si>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4,66</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</si>
  <si>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</si>
  <si>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</si>
  <si>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</si>
  <si>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</si>
  <si>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</si>
  <si>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</si>
  <si>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</si>
  <si>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1,31</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</si>
  <si>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</si>
  <si>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</si>
  <si>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</si>
  <si>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</si>
  <si>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0,61</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</si>
  <si>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</si>
  <si>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</si>
  <si>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</si>
  <si>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</si>
  <si>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11,11</t>
  </si>
  <si>
    <t>CAMINHÃO TRUCADO (C/ TERCEIRO EIXO) ELETRÔNICO - POTÊNCIA 231CV - PBT = 22000KG - DIST. ENTRE EIXOS 5170 MM - INCLUI CARROCERIA FIXA ABERTA DE MADEIRA - JUROS. AF_06/2015</t>
  </si>
  <si>
    <t>2,33</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</si>
  <si>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</si>
  <si>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</si>
  <si>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</si>
  <si>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</si>
  <si>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0,40</t>
  </si>
  <si>
    <t>PLACA VIBRATÓRIA REVERSÍVEL COM MOTOR 4 TEMPOS A GASOLINA, FORÇA CENTRÍFUGA DE 25 KN (2500 KGF), POTÊNCIA 5,5 CV - JUROS. AF_08/2015</t>
  </si>
  <si>
    <t>0,05</t>
  </si>
  <si>
    <t>PLACA VIBRATÓRIA REVERSÍVEL COM MOTOR 4 TEMPOS A GASOLINA, FORÇA CENTRÍFUGA DE 25 KN (2500 KGF), POTÊNCIA 5,5 CV - MANUTENÇÃO. AF_08/2015</t>
  </si>
  <si>
    <t>0,50</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</si>
  <si>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</si>
  <si>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</si>
  <si>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0,67</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</si>
  <si>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</si>
  <si>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</si>
  <si>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0,85</t>
  </si>
  <si>
    <t>CORTADORA DE PISO COM MOTOR 4 TEMPOS A GASOLINA, POTÊNCIA DE 13 HP, COM DISCO DE CORTE DIAMANTADO SEGMENTADO PARA CONCRETO, DIÂMETRO DE 350 MM, FURO DE 1" (14 X 1") - MATERIAIS NA OPERAÇÃO. AF_08/2015</t>
  </si>
  <si>
    <t>13,61</t>
  </si>
  <si>
    <t>CAMINHÃO TOCO, PESO BRUTO TOTAL 14.300 KG, CARGA ÚTIL MÁXIMA 9590 KG, DISTÂNCIA ENTRE EIXOS 4,76 M, POTÊNCIA 185 CV (NÃO INCLUI CARROCERIA) - DEPRECIAÇÃO. AF_06/2014</t>
  </si>
  <si>
    <t>8,60</t>
  </si>
  <si>
    <t>CAMINHÃO TOCO, PESO BRUTO TOTAL 14.300 KG, CARGA ÚTIL MÁXIMA 9590 KG, DISTÂNCIA ENTRE EIXOS 4,76 M, POTÊNCIA 185 CV (NÃO INCLUI CARROCERIA) - JUROS. AF_06/2014</t>
  </si>
  <si>
    <t>1,80</t>
  </si>
  <si>
    <t>CAMINHÃO TOCO, PESO BRUTO TOTAL 14.300 KG, CARGA ÚTIL MÁXIMA 9590 KG, DISTÂNCIA ENTRE EIXOS 4,76 M, POTÊNCIA 185 CV (NÃO INCLUI CARROCERIA) - IMPOSTOS E SEGUROS. AF_06/2014</t>
  </si>
  <si>
    <t>0,70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</si>
  <si>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</si>
  <si>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</si>
  <si>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2,06</t>
  </si>
  <si>
    <t>CAMINHÃO PIPA 6.000 L, PESO BRUTO TOTAL 13.000 KG, DISTÂNCIA ENTRE EIXOS 4,80 M, POTÊNCIA 189 CV INCLUSIVE TANQUE DE AÇO PARA TRANSPORTE DE ÁGUA, CAPACIDADE 6 M3 - IMPOSTOS E SEGUROS. AF_06/2014</t>
  </si>
  <si>
    <t>0,80</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</si>
  <si>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</si>
  <si>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</si>
  <si>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2,34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</si>
  <si>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</si>
  <si>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</si>
  <si>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7,24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</si>
  <si>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</si>
  <si>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</si>
  <si>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0,59</t>
  </si>
  <si>
    <t>CAMINHÃO BASCULANTE 10 M3, TRUCADO CABINE SIMPLES, PESO BRUTO TOTAL 23.000 KG, CARGA ÚTIL MÁXIMA 15.935 KG, DISTÂNCIA ENTRE EIXOS 4,80 M, POTÊNCIA 230 CV INCLUSIVE CAÇAMBA METÁLICA - DEPRECIAÇÃO. AF_06/2014</t>
  </si>
  <si>
    <t>14,36</t>
  </si>
  <si>
    <t>CAMINHÃO BASCULANTE 10 M3, TRUCADO CABINE SIMPLES, PESO BRUTO TOTAL 23.000 KG, CARGA ÚTIL MÁXIMA 15.935 KG, DISTÂNCIA ENTRE EIXOS 4,80 M, POTÊNCIA 230 CV INCLUSIVE CAÇAMBA METÁLICA - JUROS. AF_06/2014</t>
  </si>
  <si>
    <t>2,65</t>
  </si>
  <si>
    <t>CAMINHÃO BASCULANTE 10 M3, TRUCADO CABINE SIMPLES, PESO BRUTO TOTAL 23.000 KG, CARGA ÚTIL MÁXIMA 15.935 KG, DISTÂNCIA ENTRE EIXOS 4,80 M, POTÊNCIA 230 CV INCLUSIVE CAÇAMBA METÁLICA - IMPOSTOS E SEGUROS. AF_06/2014</t>
  </si>
  <si>
    <t>1,03</t>
  </si>
  <si>
    <t>CAMINHÃO BASCULANTE 10 M3, TRUCADO CABINE SIMPLES, PESO BRUTO TOTAL 23.000 KG, CARGA ÚTIL MÁXIMA 15.935 KG, DISTÂNCIA ENTRE EIXOS 4,80 M, POTÊNCIA 230 CV INCLUSIVE CAÇAMBA METÁLICA - MANUTENÇÃO. AF_06/2014</t>
  </si>
  <si>
    <t>26,93</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</si>
  <si>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</si>
  <si>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</si>
  <si>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</si>
  <si>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</si>
  <si>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0,75</t>
  </si>
  <si>
    <t>CAMINHÃO PIPA 10.000 L TRUCADO, PESO BRUTO TOTAL 23.000 KG, CARGA ÚTIL MÁXIMA 15.935 KG, DISTÂNCIA ENTRE EIXOS 4,8 M, POTÊNCIA 230 CV, INCLUSIVE TANQUE DE AÇO PARA TRANSPORTE DE ÁGUA - DEPRECIAÇÃO. AF_06/2014</t>
  </si>
  <si>
    <t>12,64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</si>
  <si>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</si>
  <si>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</si>
  <si>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</si>
  <si>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0,87</t>
  </si>
  <si>
    <t>GUINDAUTO HIDRÁULICO, CAPACIDADE MÁXIMA DE CARGA 6200 KG, MOMENTO MÁXIMO DE CARGA 11,7 TM, ALCANCE MÁXIMO HORIZONTAL 9,70 M, INCLUSIVE CAMINHÃO TOCO PBT 16.000 KG, POTÊNCIA DE 189 CV - IMPOSTOS E SEGUROS. AF_08/2015</t>
  </si>
  <si>
    <t>0,79</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</si>
  <si>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</si>
  <si>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</si>
  <si>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13,57</t>
  </si>
  <si>
    <t>ESPARGIDOR DE ASFALTO PRESSURIZADO, TANQUE 6 M3 COM ISOLAÇÃO TÉRMICA, AQUECIDO COM 2 MAÇARICOS, COM BARRA ESPARGIDORA 3,60 M, MONTADO SOBRE CAMINHÃO  TOCO, PBT 14.300 KG, POTÊNCIA 185 CV - JUROS. AF_08/2015</t>
  </si>
  <si>
    <t>2,93</t>
  </si>
  <si>
    <t>ESPARGIDOR DE ASFALTO PRESSURIZADO, TANQUE 6 M3 COM ISOLAÇÃO TÉRMICA, AQUECIDO COM 2 MAÇARICOS, COM BARRA ESPARGIDORA 3,60 M, MONTADO SOBRE CAMINHÃO  TOCO, PBT 14.300 KG, POTÊNCIA 185 CV - IMPOSTOS E SEGUROS. AF_08/2015</t>
  </si>
  <si>
    <t>0,93</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</si>
  <si>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</si>
  <si>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</si>
  <si>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</si>
  <si>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</si>
  <si>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</si>
  <si>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4,13</t>
  </si>
  <si>
    <t>GUINDAUTO HIDRÁULICO, CAPACIDADE MÁXIMA DE CARGA 6500 KG, MOMENTO MÁXIMO DE CARGA 5,8 TM, ALCANCE MÁXIMO HORIZONTAL 7,60 M, INCLUSIVE CAMINHÃO TOCO PBT 9.700 KG, POTÊNCIA DE 160 CV - DEPRECIAÇÃO. AF_08/2015</t>
  </si>
  <si>
    <t>9,02</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</si>
  <si>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</si>
  <si>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</si>
  <si>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0,73</t>
  </si>
  <si>
    <t>GUINDAUTO HIDRÁULICO, CAPACIDADE MÁXIMA DE CARGA 6500 KG, MOMENTO MÁXIMO DE CARGA 5,8 TM, ALCANCE MÁXIMO HORIZONTAL 7,60 M, INCLUSIVE CAMINHÃO TOCO PBT 9.700 KG, POTÊNCIA DE 160 CV - MANUTENÇÃO. AF_08/2015</t>
  </si>
  <si>
    <t>16,93</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</si>
  <si>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</si>
  <si>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</si>
  <si>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22,26</t>
  </si>
  <si>
    <t>CAMINHÃO DE TRANSPORTE DE MATERIAL ASFÁLTICO 30.000 L, COM CAVALO MECÂNICO DE CAPACIDADE MÁXIMA DE TRAÇÃO COMBINADO DE 66.000 KG, POTÊNCIA 360 CV, INCLUSIVE TANQUE DE ASFALTO COM SERPENTINA - JUROS. AF_08/2015</t>
  </si>
  <si>
    <t>4,67</t>
  </si>
  <si>
    <t>CAMINHÃO DE TRANSPORTE DE MATERIAL ASFÁLTICO 30.000 L, COM CAVALO MECÂNICO DE CAPACIDADE MÁXIMA DE TRAÇÃO COMBINADO DE 66.000 KG, POTÊNCIA 360 CV, INCLUSIVE TANQUE DE ASFALTO COM SERPENTINA - IMPOSTOS E SEGUROS. AF_08/2015</t>
  </si>
  <si>
    <t>1,81</t>
  </si>
  <si>
    <t>CAMINHÃO DE TRANSPORTE DE MATERIAL ASFÁLTICO 30.000 L, COM CAVALO MECÂNICO DE CAPACIDADE MÁXIMA DE TRAÇÃO COMBINADO DE 66.000 KG, POTÊNCIA 360 CV, INCLUSIVE TANQUE DE ASFALTO COM SERPENTINA - MANUTENÇÃO. AF_08/2015</t>
  </si>
  <si>
    <t>41,74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</si>
  <si>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</si>
  <si>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</si>
  <si>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</si>
  <si>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</si>
  <si>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</si>
  <si>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</si>
  <si>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</si>
  <si>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</si>
  <si>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0,43</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</si>
  <si>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</si>
  <si>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</si>
  <si>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</si>
  <si>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</si>
  <si>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</si>
  <si>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</si>
  <si>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26,37</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</si>
  <si>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</si>
  <si>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</si>
  <si>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</si>
  <si>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</si>
  <si>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</si>
  <si>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</si>
  <si>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</si>
  <si>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0,00</t>
  </si>
  <si>
    <t>DOSADOR DE AREIA, CAPACIDADE DE 26 LITROS - MANUTENÇÃO. AF_11/2015</t>
  </si>
  <si>
    <t>0,09</t>
  </si>
  <si>
    <t>CAMINHONETE COM MOTOR A DIESEL, POTÊNCIA 180 CV, CABINE DUPLA, 4X4 - DEPRECIAÇÃO. AF_11/2015</t>
  </si>
  <si>
    <t>8,33</t>
  </si>
  <si>
    <t>CAMINHONETE COM MOTOR A DIESEL, POTÊNCIA 180 CV, CABINE DUPLA, 4X4 - JUROS. AF_11/2015</t>
  </si>
  <si>
    <t>CAMINHONETE COM MOTOR A DIESEL, POTÊNCIA 180 CV, CABINE DUPLA, 4X4 - IMPOSTOS E SEGUROS. AF_11/2015</t>
  </si>
  <si>
    <t>0,52</t>
  </si>
  <si>
    <t>CAMINHONETE COM MOTOR A DIESEL, POTÊNCIA 180 CV, CABINE DUPLA, 4X4 - MANUTENÇÃO. AF_11/2015</t>
  </si>
  <si>
    <t>CAMINHONETE COM MOTOR A DIESEL, POTÊNCIA 180 CV, CABINE DUPLA, 4X4 - MATERIAIS NA OPERAÇÃO. AF_11/2015</t>
  </si>
  <si>
    <t>21,58</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</si>
  <si>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</si>
  <si>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</si>
  <si>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</si>
  <si>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</si>
  <si>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</si>
  <si>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</si>
  <si>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</si>
  <si>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16,28</t>
  </si>
  <si>
    <t>CAMINHÃO DE TRANSPORTE DE MATERIAL ASFÁLTICO 20.000 L, COM CAVALO MECÂNICO DE CAPACIDADE MÁXIMA DE TRAÇÃO COMBINADO DE 45.000 KG, POTÊNCIA 330 CV, INCLUSIVE TANQUE DE ASFALTO COM MAÇARICO - JUROS. AF_12/2015</t>
  </si>
  <si>
    <t>3,42</t>
  </si>
  <si>
    <t>CAMINHÃO DE TRANSPORTE DE MATERIAL ASFÁLTICO 20.000 L, COM CAVALO MECÂNICO DE CAPACIDADE MÁXIMA DE TRAÇÃO COMBINADO DE 45.000 KG, POTÊNCIA 330 CV, INCLUSIVE TANQUE DE ASFALTO COM MAÇARICO - IMPOSTOS E SEGUROS. AF_12/2015</t>
  </si>
  <si>
    <t>1,32</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</si>
  <si>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</si>
  <si>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</si>
  <si>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</si>
  <si>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</si>
  <si>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</si>
  <si>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</si>
  <si>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17,81</t>
  </si>
  <si>
    <t>MÁQUINA EXTRUSORA DE CONCRETO PARA GUIAS E SARJETAS, MOTOR A DIESEL, POTÊNCIA 14 CV - DEPRECIAÇÃO. AF_12/2015</t>
  </si>
  <si>
    <t>MÁQUINA EXTRUSORA DE CONCRETO PARA GUIAS E SARJETAS, MOTOR A DIESEL, POTÊNCIA 14 CV - JUROS. AF_12/2015</t>
  </si>
  <si>
    <t>0,46</t>
  </si>
  <si>
    <t>MÁQUINA EXTRUSORA DE CONCRETO PARA GUIAS E SARJETAS, MOTOR A DIESEL, POTÊNCIA 14 CV - MANUTENÇÃO. AF_12/2015</t>
  </si>
  <si>
    <t>MÁQUINA EXTRUSORA DE CONCRETO PARA GUIAS E SARJETAS, MOTOR A DIESEL, POTÊNCIA 14 CV - MATERIAIS NA OPERAÇÃO. AF_12/2015</t>
  </si>
  <si>
    <t>5,05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</si>
  <si>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</si>
  <si>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</si>
  <si>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</si>
  <si>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1,42</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</si>
  <si>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</si>
  <si>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</si>
  <si>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26,54</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</si>
  <si>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</si>
  <si>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</si>
  <si>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0,25</t>
  </si>
  <si>
    <t>GRUPO GERADOR ESTACIONÁRIO, MOTOR DIESEL POTÊNCIA 170 KVA - JUROS. AF_02/2016</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</si>
  <si>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</si>
  <si>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</si>
  <si>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</si>
  <si>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3,02</t>
  </si>
  <si>
    <t>ROLO COMPACTADOR VIBRATÓRIO PÉ DE CARNEIRO, OPERADO POR CONTROLE REMOTO, POTÊNCIA 12,5 KW, PESO OPERACIONAL 1,675 T, LARGURA DE TRABALHO 0,85 M - MATERIAIS NA OPERAÇÃO. AF_02/2016</t>
  </si>
  <si>
    <t>6,52</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</si>
  <si>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</si>
  <si>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</si>
  <si>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</si>
  <si>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</si>
  <si>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</si>
  <si>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</si>
  <si>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</si>
  <si>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0,28</t>
  </si>
  <si>
    <t>GUINCHO ELÉTRICO DE COLUNA, CAPACIDADE 400 KG, COM MOTO FREIO, MOTOR TRIFÁSICO DE 1,25 CV - JUROS. AF_03/2016</t>
  </si>
  <si>
    <t>GUINCHO ELÉTRICO DE COLUNA, CAPACIDADE 400 KG, COM MOTO FREIO, MOTOR TRIFÁSICO DE 1,25 CV - MANUTENÇÃO. AF_03/2016</t>
  </si>
  <si>
    <t>0,26</t>
  </si>
  <si>
    <t>GUINCHO ELÉTRICO DE COLUNA, CAPACIDADE 400 KG, COM MOTO FREIO, MOTOR TRIFÁSICO DE 1,25 CV - MATERIAIS NA OPERAÇÃO. AF_03/2016</t>
  </si>
  <si>
    <t>0,47</t>
  </si>
  <si>
    <t>GUINDASTE HIDRÁULICO AUTOPROPELIDO, COM LANÇA TELESCÓPICA 40 M, CAPACIDADE MÁXIMA 60 T, POTÊNCIA 260 KW - DEPRECIAÇÃO. AF_03/2016</t>
  </si>
  <si>
    <t>GUINDASTE HIDRÁULICO AUTOPROPELIDO, COM LANÇA TELESCÓPICA 40 M, CAPACIDADE MÁXIMA 60 T, POTÊNCIA 260 KW - JUROS. AF_03/2016</t>
  </si>
  <si>
    <t>9,65</t>
  </si>
  <si>
    <t>GUINDASTE HIDRÁULICO AUTOPROPELIDO, COM LANÇA TELESCÓPICA 40 M, CAPACIDADE MÁXIMA 60 T, POTÊNCIA 260 KW - MANUTENÇÃO. AF_03/2016</t>
  </si>
  <si>
    <t>81,69</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</si>
  <si>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</si>
  <si>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</si>
  <si>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3,55</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</si>
  <si>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</si>
  <si>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</si>
  <si>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</si>
  <si>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</si>
  <si>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</si>
  <si>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</si>
  <si>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</si>
  <si>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</si>
  <si>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6,57</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</si>
  <si>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</si>
  <si>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</si>
  <si>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</si>
  <si>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</si>
  <si>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</si>
  <si>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9,95</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</si>
  <si>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</si>
  <si>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</si>
  <si>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</si>
  <si>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</si>
  <si>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36,54</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</si>
  <si>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</si>
  <si>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</si>
  <si>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</si>
  <si>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</si>
  <si>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</si>
  <si>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</si>
  <si>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</si>
  <si>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</si>
  <si>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</si>
  <si>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</si>
  <si>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</si>
  <si>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</si>
  <si>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</si>
  <si>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16,17</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</si>
  <si>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</si>
  <si>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</si>
  <si>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</si>
  <si>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</si>
  <si>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</si>
  <si>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</si>
  <si>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34,04</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</si>
  <si>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</si>
  <si>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</si>
  <si>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</si>
  <si>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</si>
  <si>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</si>
  <si>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</si>
  <si>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</si>
  <si>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</si>
  <si>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</si>
  <si>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</si>
  <si>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</si>
  <si>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20,23</t>
  </si>
  <si>
    <t>MÁQUINA DEMARCADORA DE FAIXA DE TRÁFEGO À FRIO, AUTOPROPELIDA, POTÊNCIA 38 HP - JUROS. AF_07/2016</t>
  </si>
  <si>
    <t>3,64</t>
  </si>
  <si>
    <t>MÁQUINA DEMARCADORA DE FAIXA DE TRÁFEGO À FRIO, AUTOPROPELIDA, POTÊNCIA 38 HP - MANUTENÇÃO. AF_07/2016</t>
  </si>
  <si>
    <t>MÁQUINA DEMARCADORA DE FAIXA DE TRÁFEGO À FRIO, AUTOPROPELIDA, POTÊNCIA 38 HP - MATERIAIS NA OPERAÇÃO. AF_07/2016</t>
  </si>
  <si>
    <t>17,57</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</si>
  <si>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</si>
  <si>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</si>
  <si>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</si>
  <si>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</si>
  <si>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</si>
  <si>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</si>
  <si>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</si>
  <si>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</si>
  <si>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0,22</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</si>
  <si>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</si>
  <si>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</si>
  <si>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</si>
  <si>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</si>
  <si>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</si>
  <si>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</si>
  <si>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</si>
  <si>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</si>
  <si>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</si>
  <si>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</si>
  <si>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3,08</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</si>
  <si>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</si>
  <si>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</si>
  <si>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</si>
  <si>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</si>
  <si>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</si>
  <si>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</si>
  <si>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</si>
  <si>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</si>
  <si>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</si>
  <si>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</si>
  <si>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</si>
  <si>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</si>
  <si>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</si>
  <si>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</si>
  <si>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</si>
  <si>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</si>
  <si>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</si>
  <si>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23,87</t>
  </si>
  <si>
    <t>ROLO COMPACTADOR VIBRATORIO TANDEM, ACO LISO, POTENCIA 125 HP, PESO SEM/COM LASTRO 10,20/11,65 T, LARGURA DE TRABALHO 1,73 M - JUROS. AF_11/2016</t>
  </si>
  <si>
    <t>3,31</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</si>
  <si>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</si>
  <si>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</si>
  <si>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</si>
  <si>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</si>
  <si>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</si>
  <si>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</si>
  <si>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</si>
  <si>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</si>
  <si>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25,67</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</si>
  <si>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</si>
  <si>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</si>
  <si>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</si>
  <si>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21,27</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</si>
  <si>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</si>
  <si>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</si>
  <si>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4,18</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</si>
  <si>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</si>
  <si>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</si>
  <si>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</si>
  <si>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29,70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</si>
  <si>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</si>
  <si>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</si>
  <si>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</si>
  <si>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</si>
  <si>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</si>
  <si>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</si>
  <si>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</si>
  <si>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</si>
  <si>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</si>
  <si>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</si>
  <si>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</si>
  <si>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12,62</t>
  </si>
  <si>
    <t>TRATOR DE PNEUS COM POTÊNCIA DE 122 CV, TRAÇÃO 4X4, COM VASSOURA MECÂNICA ACOPLADA - JUROS. AF_02/2017</t>
  </si>
  <si>
    <t>TRATOR DE PNEUS COM POTÊNCIA DE 122 CV, TRAÇÃO 4X4, COM VASSOURA MECÂNICA ACOPLADA - MANUTENÇÃO. AF_02/2017</t>
  </si>
  <si>
    <t>13,81</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</si>
  <si>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</si>
  <si>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</si>
  <si>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</si>
  <si>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</si>
  <si>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13,69</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</si>
  <si>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</si>
  <si>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</si>
  <si>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</si>
  <si>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1,33</t>
  </si>
  <si>
    <t>TRATOR DE PNEUS COM POTÊNCIA DE 85 CV, TRAÇÃO 4X4, COM GRADE DE DISCOS ACOPLADA - MANUTENÇÃO. AF_02/2017</t>
  </si>
  <si>
    <t>10,57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</si>
  <si>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</si>
  <si>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</si>
  <si>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16,65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</si>
  <si>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</si>
  <si>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</si>
  <si>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</si>
  <si>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31,23</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</si>
  <si>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</si>
  <si>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</si>
  <si>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</si>
  <si>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16,29</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</si>
  <si>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</si>
  <si>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</si>
  <si>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</si>
  <si>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</si>
  <si>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</si>
  <si>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20,36</t>
  </si>
  <si>
    <t>MINICARREGADEIRA SOBRE RODAS POTENCIA 47HP CAPACIDADE OPERACAO 646 KG, COM VASSOURA MECÂNICA ACOPLADA - MATERIAIS NA OPERAÇÃO. AF_03/2017</t>
  </si>
  <si>
    <t>MINIESCAVADEIRA SOBRE ESTEIRAS, POTENCIA LIQUIDA DE *30* HP, PESO OPERACIONAL DE *3.500* KG - DEPRECIACAO. AF_04/2017</t>
  </si>
  <si>
    <t>14,22</t>
  </si>
  <si>
    <t>MINIESCAVADEIRA SOBRE ESTEIRAS, POTENCIA LIQUIDA DE *30* HP, PESO OPERACIONAL DE *3.500* KG - JUROS. AF_04/2017</t>
  </si>
  <si>
    <t>MINIESCAVADEIRA SOBRE ESTEIRAS, POTENCIA LIQUIDA DE *30* HP, PESO OPERACIONAL DE *3.500* KG - MANUTENCAO. AF_04/2017</t>
  </si>
  <si>
    <t>17,78</t>
  </si>
  <si>
    <t>MINIESCAVADEIRA SOBRE ESTEIRAS, POTENCIA LIQUIDA DE *30* HP, PESO OPERACIONAL DE *3.500* KG - MATERIAIS NA OPERACAO. AF_04/2017</t>
  </si>
  <si>
    <t>9,48</t>
  </si>
  <si>
    <t>40,08</t>
  </si>
  <si>
    <t>50,16</t>
  </si>
  <si>
    <t>PERFURATRIZ ROTATIVA SOBRE ESTEIRA, TORQUE MAXIMO 2500 KGM, POTENCIA 110 HP, MOTOR DIESEL - MATERIAIS NA OPERAÇÃO. AF_05/2017</t>
  </si>
  <si>
    <t>26,76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</si>
  <si>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</si>
  <si>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</si>
  <si>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</si>
  <si>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3,67</t>
  </si>
  <si>
    <t>ROLO COMPACTADOR DE PNEUS, ESTATICO, PRESSAO VARIAVEL, POTENCIA 110 HP, PESO SEM/COM LASTRO 10,8/27 T, LARGURA DE ROLAGEM 2,30 M - DEPRECIAÇÃO. AF_06/2017</t>
  </si>
  <si>
    <t>26,47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</si>
  <si>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</si>
  <si>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</si>
  <si>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</si>
  <si>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</si>
  <si>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</si>
  <si>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</si>
  <si>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</si>
  <si>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</si>
  <si>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</si>
  <si>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</si>
  <si>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</si>
  <si>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</si>
  <si>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</si>
  <si>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</si>
  <si>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</si>
  <si>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</si>
  <si>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</si>
  <si>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</si>
  <si>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</si>
  <si>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</si>
  <si>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</si>
  <si>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</si>
  <si>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</si>
  <si>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</si>
  <si>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</si>
  <si>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</si>
  <si>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</si>
  <si>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</si>
  <si>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</si>
  <si>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</si>
  <si>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15,39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</si>
  <si>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</si>
  <si>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</si>
  <si>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</si>
  <si>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</si>
  <si>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</si>
  <si>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</si>
  <si>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</si>
  <si>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</si>
  <si>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</si>
  <si>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</si>
  <si>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</si>
  <si>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</si>
  <si>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</si>
  <si>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</si>
  <si>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</si>
  <si>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</si>
  <si>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</si>
  <si>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</si>
  <si>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</si>
  <si>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</si>
  <si>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</si>
  <si>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</si>
  <si>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27,00</t>
  </si>
  <si>
    <t>FABRICAÇÃO E INSTALAÇÃO DE ESTRUTURA PONTALETADA DE MADEIRA NÃO APARELHADA PARA TELHADOS COM ATÉ 2 ÁGUAS E PARA TELHA ONDULADA DE FIBROCIMENTO, METÁLICA, PLÁSTICA OU TERMOACÚSTICA, INCLUSO TRANSPORTE VERTICAL. AF_12/2015</t>
  </si>
  <si>
    <t>16,23</t>
  </si>
  <si>
    <t>FABRICAÇÃO E INSTALAÇÃO DE ESTRUTURA PONTALETADA DE MADEIRA NÃO APARELHADA PARA TELHADOS COM MAIS QUE 2 ÁGUAS E PARA TELHA CERÂMICA OU DE CONCRETO, INCLUSO TRANSPORTE VERTICAL. AF_12/2015</t>
  </si>
  <si>
    <t>24,01</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</si>
  <si>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</si>
  <si>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</si>
  <si>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</si>
  <si>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</si>
  <si>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17,65</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</si>
  <si>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</si>
  <si>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</si>
  <si>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</si>
  <si>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</si>
  <si>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</si>
  <si>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</si>
  <si>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13,03</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</si>
  <si>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</si>
  <si>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</si>
  <si>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14,99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</si>
  <si>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</si>
  <si>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</si>
  <si>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</si>
  <si>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14,39</t>
  </si>
  <si>
    <t>RETIRADA E RECOLOCAÇÃO DE CAIBRO EM TELHADOS DE MAIS DE 2 ÁGUAS COM TELHA CERÂMICA CAPA-CANAL, INCLUSO TRANSPORTE VERTICAL. AF_07/2019</t>
  </si>
  <si>
    <t>17,91</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</si>
  <si>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</si>
  <si>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</si>
  <si>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</si>
  <si>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</si>
  <si>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</si>
  <si>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</si>
  <si>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</si>
  <si>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</si>
  <si>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57,93</t>
  </si>
  <si>
    <t>EMBOÇAMENTO COM ARGAMASSA TRAÇO 1:2:9 (CIMENTO, CAL E AREIA). AF_07/2019</t>
  </si>
  <si>
    <t>20,27</t>
  </si>
  <si>
    <t>23,95</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</si>
  <si>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</si>
  <si>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</si>
  <si>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</si>
  <si>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</si>
  <si>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</si>
  <si>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</si>
  <si>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</si>
  <si>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</si>
  <si>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</si>
  <si>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</si>
  <si>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</si>
  <si>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</si>
  <si>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</si>
  <si>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</si>
  <si>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</si>
  <si>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</si>
  <si>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</si>
  <si>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</si>
  <si>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</si>
  <si>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</si>
  <si>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</si>
  <si>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28,71</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</si>
  <si>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</si>
  <si>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</si>
  <si>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23,15</t>
  </si>
  <si>
    <t>CUMEEIRA PARA TELHA DE CONCRETO EMBOÇADA COM ARGAMASSA TRAÇO 1:2:9 (CIMENTO, CAL E AREIA) PARA TELHADOS COM ATÉ 2 ÁGUAS, INCLUSO TRANSPORTE VERTICAL. AF_07/2019</t>
  </si>
  <si>
    <t>30,02</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</si>
  <si>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</si>
  <si>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</si>
  <si>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</si>
  <si>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</si>
  <si>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</si>
  <si>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</si>
  <si>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</si>
  <si>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13,01</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</si>
  <si>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</si>
  <si>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</si>
  <si>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</si>
  <si>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22,49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</si>
  <si>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</si>
  <si>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</si>
  <si>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</si>
  <si>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</si>
  <si>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</si>
  <si>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</si>
  <si>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</si>
  <si>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</si>
  <si>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</si>
  <si>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</si>
  <si>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</si>
  <si>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</si>
  <si>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</si>
  <si>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</si>
  <si>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</si>
  <si>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</si>
  <si>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</si>
  <si>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</si>
  <si>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</si>
  <si>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</si>
  <si>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</si>
  <si>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</si>
  <si>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</si>
  <si>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</si>
  <si>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</si>
  <si>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</si>
  <si>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</si>
  <si>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</si>
  <si>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</si>
  <si>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</si>
  <si>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</si>
  <si>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</si>
  <si>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</si>
  <si>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</si>
  <si>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</si>
  <si>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</si>
  <si>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</si>
  <si>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</si>
  <si>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</si>
  <si>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</si>
  <si>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</si>
  <si>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</si>
  <si>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</si>
  <si>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7,30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</si>
  <si>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</si>
  <si>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</si>
  <si>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</si>
  <si>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</si>
  <si>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</si>
  <si>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</si>
  <si>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</si>
  <si>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</si>
  <si>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</si>
  <si>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</si>
  <si>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</si>
  <si>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</si>
  <si>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</si>
  <si>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</si>
  <si>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</si>
  <si>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</si>
  <si>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</si>
  <si>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</si>
  <si>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</si>
  <si>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</si>
  <si>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</si>
  <si>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</si>
  <si>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</si>
  <si>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</si>
  <si>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</si>
  <si>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</si>
  <si>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</si>
  <si>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</si>
  <si>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</si>
  <si>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</si>
  <si>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</si>
  <si>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</si>
  <si>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</si>
  <si>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</si>
  <si>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</si>
  <si>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7,62</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</si>
  <si>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</si>
  <si>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</si>
  <si>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</si>
  <si>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</si>
  <si>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</si>
  <si>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</si>
  <si>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</si>
  <si>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</si>
  <si>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</si>
  <si>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10,62</t>
  </si>
  <si>
    <t>60,99</t>
  </si>
  <si>
    <t>45,83</t>
  </si>
  <si>
    <t>55,56</t>
  </si>
  <si>
    <t>16,41</t>
  </si>
  <si>
    <t>19,67</t>
  </si>
  <si>
    <t>21,10</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</si>
  <si>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</si>
  <si>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</si>
  <si>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</si>
  <si>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</si>
  <si>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</si>
  <si>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</si>
  <si>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</si>
  <si>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</si>
  <si>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</si>
  <si>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</si>
  <si>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</si>
  <si>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</si>
  <si>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</si>
  <si>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</si>
  <si>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</si>
  <si>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</si>
  <si>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</si>
  <si>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</si>
  <si>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</si>
  <si>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</si>
  <si>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</si>
  <si>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82,63</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</si>
  <si>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</si>
  <si>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</si>
  <si>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</si>
  <si>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</si>
  <si>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</si>
  <si>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</si>
  <si>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</si>
  <si>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</si>
  <si>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</si>
  <si>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</si>
  <si>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</si>
  <si>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</si>
  <si>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</si>
  <si>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</si>
  <si>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</si>
  <si>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</si>
  <si>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</si>
  <si>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</si>
  <si>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</si>
  <si>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</si>
  <si>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</si>
  <si>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</si>
  <si>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</si>
  <si>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</si>
  <si>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</si>
  <si>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106,19</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</si>
  <si>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</si>
  <si>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</si>
  <si>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</si>
  <si>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</si>
  <si>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</si>
  <si>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</si>
  <si>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</si>
  <si>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</si>
  <si>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</si>
  <si>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</si>
  <si>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</si>
  <si>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</si>
  <si>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</si>
  <si>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</si>
  <si>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</si>
  <si>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</si>
  <si>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</si>
  <si>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</si>
  <si>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</si>
  <si>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</si>
  <si>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</si>
  <si>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</si>
  <si>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</si>
  <si>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</si>
  <si>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</si>
  <si>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</si>
  <si>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</si>
  <si>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</si>
  <si>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</si>
  <si>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</si>
  <si>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</si>
  <si>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</si>
  <si>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23,78</t>
  </si>
  <si>
    <t>ARMAÇÃO DE CORTINA DE CONTENÇÃO EM CONCRETO ARMADO, COM AÇO CA-50 DE 6,3 MM - MONTAGEM. AF_07/2019</t>
  </si>
  <si>
    <t>10,88</t>
  </si>
  <si>
    <t>ARMAÇÃO DE CORTINA DE CONTENÇÃO EM CONCRETO ARMADO, COM AÇO CA-50 DE 8 MM - MONTAGEM. AF_07/2019</t>
  </si>
  <si>
    <t>ARMAÇÃO DE CORTINA DE CONTENÇÃO EM CONCRETO ARMADO, COM AÇO CA-50 DE 10 MM - MONTAGEM. AF_07/2019</t>
  </si>
  <si>
    <t>8,85</t>
  </si>
  <si>
    <t>ARMAÇÃO DE CORTINA DE CONTENÇÃO EM CONCRETO ARMADO, COM AÇO CA-50 DE 12,5 MM - MONTAGEM. AF_07/2019</t>
  </si>
  <si>
    <t>7,42</t>
  </si>
  <si>
    <t>ARMAÇÃO DE CORTINA DE CONTENÇÃO EM CONCRETO ARMADO, COM AÇO CA-50 DE 16 MM - MONTAGEM. AF_07/2019</t>
  </si>
  <si>
    <t>ARMAÇÃO DE CORTINA DE CONTENÇÃO EM CONCRETO ARMADO, COM AÇO CA-50 DE 20 MM - MONTAGEM. AF_07/2019</t>
  </si>
  <si>
    <t>7,74</t>
  </si>
  <si>
    <t>ARMAÇÃO DE CORTINA DE CONTENÇÃO EM CONCRETO ARMADO, COM AÇO CA-50 DE 25 MM - MONTAGEM. AF_07/2019</t>
  </si>
  <si>
    <t>7,51</t>
  </si>
  <si>
    <t>CONCRETAGEM DE CORTINA DE CONTENÇÃO, ATRAVÉS DE BOMBA   LANÇAMENTO, ADENSAMENTO E ACABAMENTO. AF_07/2019</t>
  </si>
  <si>
    <t>POCOS DE VISITA/BOCAS DE LOBO/CX. DE PASSAGEM/CX. DIVERSAS</t>
  </si>
  <si>
    <t>0036</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</si>
  <si>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</si>
  <si>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</si>
  <si>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</si>
  <si>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</si>
  <si>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</si>
  <si>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</si>
  <si>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</si>
  <si>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</si>
  <si>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</si>
  <si>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</si>
  <si>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</si>
  <si>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</si>
  <si>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</si>
  <si>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</si>
  <si>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</si>
  <si>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</si>
  <si>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</si>
  <si>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</si>
  <si>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</si>
  <si>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</si>
  <si>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</si>
  <si>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</si>
  <si>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</si>
  <si>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</si>
  <si>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</si>
  <si>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</si>
  <si>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</si>
  <si>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</si>
  <si>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40,47</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</si>
  <si>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</si>
  <si>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</si>
  <si>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</si>
  <si>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</si>
  <si>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</si>
  <si>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</si>
  <si>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45,65</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</si>
  <si>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</si>
  <si>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</si>
  <si>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</si>
  <si>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37,68</t>
  </si>
  <si>
    <t>EXECUÇÃO DE SARJETA DE CONCRETO USINADO, MOLDADA  IN LOCO  EM TRECHO CURVO, 30 CM BASE X 15 CM ALTURA. AF_06/2016</t>
  </si>
  <si>
    <t>48,52</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</si>
  <si>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</si>
  <si>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</si>
  <si>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</si>
  <si>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</si>
  <si>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</si>
  <si>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</si>
  <si>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</si>
  <si>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</si>
  <si>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46,67</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</si>
  <si>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</si>
  <si>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</si>
  <si>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</si>
  <si>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</si>
  <si>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6,20</t>
  </si>
  <si>
    <t>ESCORAMENTO</t>
  </si>
  <si>
    <t>ESCO</t>
  </si>
  <si>
    <t>ESCORAMENTO DE MADEIRA EM VALAS</t>
  </si>
  <si>
    <t>0023</t>
  </si>
  <si>
    <t>24,35</t>
  </si>
  <si>
    <t>13,91</t>
  </si>
  <si>
    <t>20,60</t>
  </si>
  <si>
    <t>10,53</t>
  </si>
  <si>
    <t>16,63</t>
  </si>
  <si>
    <t>19,52</t>
  </si>
  <si>
    <t>32,71</t>
  </si>
  <si>
    <t>29,40</t>
  </si>
  <si>
    <t>ESCORAMENTO DE VALA, TIPO PONTALETEAMENTO, COM PROFUNDIDADE DE 0 A 1,5 M, LARGURA MENOR QUE 1,5 M. AF_08/2020</t>
  </si>
  <si>
    <t>16,94</t>
  </si>
  <si>
    <t>ESCORAMENTO DE VALA, TIPO PONTALETEAMENTO, COM PROFUNDIDADE DE 0 A 1,5 M, LARGURA MAIOR OU IGUAL A 1,5 M E MENOR QUE 2,5 M. AF_08/2020</t>
  </si>
  <si>
    <t>ESCORAMENTO DE VALA, TIPO PONTALETEAMENTO, COM PROFUNDIDADE DE 1,5 A 3,0 M, LARGURA MENOR QUE 1,5 M. AF_08/2020</t>
  </si>
  <si>
    <t>13,14</t>
  </si>
  <si>
    <t>ESCORAMENTO DE VALA, TIPO PONTALETEAMENTO, COM PROFUNDIDADE DE 1,5 A 3,0 M, LARGURA MAIOR OU IGUAL A 1,5 M E MENOR QUE 2,5 M. AF_08/2020</t>
  </si>
  <si>
    <t>20,06</t>
  </si>
  <si>
    <t>ESCORAMENTO DE VALA, TIPO PONTALETEAMENTO, COM PROFUNDIDADE DE 3,0 A 4,5 M, LARGURA MENOR QUE 1,5 M. AF_08/2020</t>
  </si>
  <si>
    <t>9,82</t>
  </si>
  <si>
    <t>ESCORAMENTO DE VALA, TIPO PONTALETEAMENTO, COM PROFUNDIDADE DE 3,0 A 4,5 M, LARGURA MAIOR OU IGUAL A 1,5 M E MENOR QUE 2,5 M. AF_08/2020</t>
  </si>
  <si>
    <t>ESCORAMENTO DE VALA, TIPO DESCONTÍNUO, COM PROFUNDIDADE DE 0 A 1,5 M, LARGURA MENOR QUE 1,5 M. AF_08/2020</t>
  </si>
  <si>
    <t>28,37</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</si>
  <si>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</si>
  <si>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</si>
  <si>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</si>
  <si>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</si>
  <si>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</si>
  <si>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</si>
  <si>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</si>
  <si>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</si>
  <si>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36,67</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</si>
  <si>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</si>
  <si>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</si>
  <si>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</si>
  <si>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</si>
  <si>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</si>
  <si>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</si>
  <si>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</si>
  <si>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</si>
  <si>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</si>
  <si>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</si>
  <si>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</si>
  <si>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</si>
  <si>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12,08</t>
  </si>
  <si>
    <t>ESCORAMENTO DE VALA, TIPO BLINDAGEM COM PROFUNDIDADE DE 0 A 1,5 M, LARGURA MAIOR OU IGUAL A 1,5 M E MENOR QUE 2,5 M - EXECUÇÃO, NÃO INCLUI MATERIAL. AF_08/2020</t>
  </si>
  <si>
    <t>17,88</t>
  </si>
  <si>
    <t>ESCORAMENTO DE VALA, TIPO BLINDAGEM, COM PROFUNDIDADE DE 1,5 A 3,0 M, LARGURA MENOR QUE 1,5 M - EXECUÇÃO, NÃO INCLUI MATERIAL. AF_08/2020</t>
  </si>
  <si>
    <t>8,97</t>
  </si>
  <si>
    <t>ESCORAMENTO DE VALA, TIPO BLINDAGEM, COM PROFUNDIDADE DE 1,5 A 3,0 M, LARGURA MAIOR OU IGUAL A 1,5 M E MENOR QUE 2,5 M - EXECUÇÃO, NÃO INCLUI MATERIAL. AF_08/2020</t>
  </si>
  <si>
    <t>14,77</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</si>
  <si>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</si>
  <si>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</si>
  <si>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</si>
  <si>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11,66</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</si>
  <si>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</si>
  <si>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</si>
  <si>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</si>
  <si>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</si>
  <si>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</si>
  <si>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</si>
  <si>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</si>
  <si>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</si>
  <si>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</si>
  <si>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</si>
  <si>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</si>
  <si>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</si>
  <si>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</si>
  <si>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</si>
  <si>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</si>
  <si>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</si>
  <si>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</si>
  <si>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</si>
  <si>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</si>
  <si>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</si>
  <si>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</si>
  <si>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</si>
  <si>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</si>
  <si>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</si>
  <si>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</si>
  <si>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</si>
  <si>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</si>
  <si>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</si>
  <si>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</si>
  <si>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</si>
  <si>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</si>
  <si>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</si>
  <si>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</si>
  <si>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</si>
  <si>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</si>
  <si>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</si>
  <si>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</si>
  <si>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</si>
  <si>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</si>
  <si>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</si>
  <si>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</si>
  <si>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</si>
  <si>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</si>
  <si>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</si>
  <si>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</si>
  <si>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</si>
  <si>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</si>
  <si>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</si>
  <si>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</si>
  <si>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</si>
  <si>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</si>
  <si>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</si>
  <si>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</si>
  <si>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</si>
  <si>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</si>
  <si>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</si>
  <si>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</si>
  <si>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</si>
  <si>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</si>
  <si>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</si>
  <si>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</si>
  <si>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</si>
  <si>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</si>
  <si>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</si>
  <si>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</si>
  <si>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</si>
  <si>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</si>
  <si>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</si>
  <si>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</si>
  <si>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</si>
  <si>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</si>
  <si>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</si>
  <si>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</si>
  <si>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</si>
  <si>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</si>
  <si>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</si>
  <si>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</si>
  <si>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</si>
  <si>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</si>
  <si>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</si>
  <si>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</si>
  <si>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</si>
  <si>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</si>
  <si>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</si>
  <si>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4,80</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</si>
  <si>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</si>
  <si>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</si>
  <si>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</si>
  <si>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</si>
  <si>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</si>
  <si>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</si>
  <si>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</si>
  <si>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</si>
  <si>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</si>
  <si>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</si>
  <si>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</si>
  <si>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</si>
  <si>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</si>
  <si>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</si>
  <si>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</si>
  <si>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</si>
  <si>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</si>
  <si>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</si>
  <si>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</si>
  <si>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</si>
  <si>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</si>
  <si>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</si>
  <si>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</si>
  <si>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</si>
  <si>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</si>
  <si>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</si>
  <si>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</si>
  <si>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</si>
  <si>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</si>
  <si>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</si>
  <si>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</si>
  <si>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</si>
  <si>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</si>
  <si>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</si>
  <si>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</si>
  <si>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</si>
  <si>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</si>
  <si>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</si>
  <si>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</si>
  <si>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</si>
  <si>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</si>
  <si>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</si>
  <si>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</si>
  <si>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</si>
  <si>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44,42</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</si>
  <si>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</si>
  <si>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</si>
  <si>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</si>
  <si>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</si>
  <si>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</si>
  <si>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</si>
  <si>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</si>
  <si>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</si>
  <si>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</si>
  <si>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</si>
  <si>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</si>
  <si>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</si>
  <si>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</si>
  <si>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</si>
  <si>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</si>
  <si>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</si>
  <si>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</si>
  <si>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</si>
  <si>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</si>
  <si>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</si>
  <si>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</si>
  <si>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</si>
  <si>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</si>
  <si>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</si>
  <si>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</si>
  <si>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</si>
  <si>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</si>
  <si>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</si>
  <si>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</si>
  <si>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</si>
  <si>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</si>
  <si>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</si>
  <si>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</si>
  <si>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106,22</t>
  </si>
  <si>
    <t>126,93</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</si>
  <si>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</si>
  <si>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</si>
  <si>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</si>
  <si>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</si>
  <si>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</si>
  <si>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</si>
  <si>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</si>
  <si>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</si>
  <si>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</si>
  <si>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</si>
  <si>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</si>
  <si>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</si>
  <si>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</si>
  <si>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</si>
  <si>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</si>
  <si>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</si>
  <si>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</si>
  <si>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</si>
  <si>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</si>
  <si>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</si>
  <si>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</si>
  <si>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</si>
  <si>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</si>
  <si>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</si>
  <si>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</si>
  <si>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</si>
  <si>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</si>
  <si>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</si>
  <si>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</si>
  <si>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</si>
  <si>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</si>
  <si>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</si>
  <si>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19,34</t>
  </si>
  <si>
    <t>66,67</t>
  </si>
  <si>
    <t>5,99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</si>
  <si>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</si>
  <si>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</si>
  <si>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</si>
  <si>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</si>
  <si>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8,30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</si>
  <si>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</si>
  <si>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</si>
  <si>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</si>
  <si>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7,87</t>
  </si>
  <si>
    <t>ESTACA METÁLICA PARA CONTENÇÃO, UTILIZANDO PERFIL LAMINADO W250X44,8 (EXCLUSIVE MOBILIZAÇÃO E DESMOBILIZAÇÃO). AF_01/2020</t>
  </si>
  <si>
    <t>7,78</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</si>
  <si>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</si>
  <si>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</si>
  <si>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72,04</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</si>
  <si>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</si>
  <si>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</si>
  <si>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59,04</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</si>
  <si>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</si>
  <si>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</si>
  <si>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</si>
  <si>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</si>
  <si>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</si>
  <si>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</si>
  <si>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0040</t>
  </si>
  <si>
    <t>12,59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</si>
  <si>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</si>
  <si>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</si>
  <si>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</si>
  <si>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</si>
  <si>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</si>
  <si>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2,73</t>
  </si>
  <si>
    <t>88,05</t>
  </si>
  <si>
    <t>FORMAS/CIMBRAMENTOS/ESCORAMENTOS</t>
  </si>
  <si>
    <t>0041</t>
  </si>
  <si>
    <t>17,70</t>
  </si>
  <si>
    <t>21,52</t>
  </si>
  <si>
    <t>14,90</t>
  </si>
  <si>
    <t>17,36</t>
  </si>
  <si>
    <t>13,70</t>
  </si>
  <si>
    <t>16,55</t>
  </si>
  <si>
    <t>11,26</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</si>
  <si>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</si>
  <si>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</si>
  <si>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</si>
  <si>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</si>
  <si>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</si>
  <si>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26,41</t>
  </si>
  <si>
    <t>FABRICAÇÃO DE FÔRMA PARA LAJES, EM CHAPA DE MADEIRA COMPENSADA PLASTIFICADA, E = 18 MM. AF_09/2020</t>
  </si>
  <si>
    <t>35,49</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</si>
  <si>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</si>
  <si>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</si>
  <si>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</si>
  <si>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</si>
  <si>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</si>
  <si>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</si>
  <si>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</si>
  <si>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</si>
  <si>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</si>
  <si>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</si>
  <si>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</si>
  <si>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</si>
  <si>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</si>
  <si>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</si>
  <si>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</si>
  <si>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</si>
  <si>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</si>
  <si>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</si>
  <si>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</si>
  <si>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</si>
  <si>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</si>
  <si>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</si>
  <si>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</si>
  <si>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</si>
  <si>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</si>
  <si>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</si>
  <si>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</si>
  <si>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99,38</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</si>
  <si>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</si>
  <si>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</si>
  <si>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</si>
  <si>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</si>
  <si>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</si>
  <si>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</si>
  <si>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</si>
  <si>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</si>
  <si>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</si>
  <si>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</si>
  <si>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</si>
  <si>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</si>
  <si>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</si>
  <si>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</si>
  <si>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</si>
  <si>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66,98</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</si>
  <si>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</si>
  <si>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</si>
  <si>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</si>
  <si>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</si>
  <si>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</si>
  <si>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</si>
  <si>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</si>
  <si>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</si>
  <si>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</si>
  <si>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</si>
  <si>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</si>
  <si>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</si>
  <si>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</si>
  <si>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</si>
  <si>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</si>
  <si>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</si>
  <si>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</si>
  <si>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</si>
  <si>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</si>
  <si>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</si>
  <si>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</si>
  <si>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</si>
  <si>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</si>
  <si>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</si>
  <si>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</si>
  <si>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</si>
  <si>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37,36</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</si>
  <si>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</si>
  <si>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</si>
  <si>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</si>
  <si>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</si>
  <si>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35,28</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</si>
  <si>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</si>
  <si>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</si>
  <si>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</si>
  <si>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</si>
  <si>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</si>
  <si>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</si>
  <si>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22,36</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</si>
  <si>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</si>
  <si>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</si>
  <si>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</si>
  <si>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19,32</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</si>
  <si>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</si>
  <si>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</si>
  <si>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</si>
  <si>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48,05</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</si>
  <si>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</si>
  <si>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</si>
  <si>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</si>
  <si>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16,67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</si>
  <si>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</si>
  <si>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</si>
  <si>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</si>
  <si>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</si>
  <si>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</si>
  <si>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</si>
  <si>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</si>
  <si>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</si>
  <si>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</si>
  <si>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</si>
  <si>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59,79</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</si>
  <si>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</si>
  <si>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</si>
  <si>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</si>
  <si>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</si>
  <si>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</si>
  <si>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</si>
  <si>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</si>
  <si>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</si>
  <si>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</si>
  <si>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13,75</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</si>
  <si>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</si>
  <si>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</si>
  <si>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</si>
  <si>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</si>
  <si>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20,24</t>
  </si>
  <si>
    <t>ARMADURAS</t>
  </si>
  <si>
    <t>0042</t>
  </si>
  <si>
    <t>8,24</t>
  </si>
  <si>
    <t>9,43</t>
  </si>
  <si>
    <t>ARMAÇÃO DO SISTEMA DE PAREDES DE CONCRETO, EXECUTADA EM PAREDES DE EDIFICAÇÕES DE MÚLTIPLOS PAVIMENTOS, TELA Q-138. AF_06/2019</t>
  </si>
  <si>
    <t>8,07</t>
  </si>
  <si>
    <t>ARMAÇÃO DO SISTEMA DE PAREDES DE CONCRETO, EXECUTADA EM PAREDES DE EDIFICAÇÕES TÉRREAS OU DE MÚLTIPLOS PAVIMENTOS, TELA Q-92. AF_06/2019</t>
  </si>
  <si>
    <t>8,38</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</si>
  <si>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</si>
  <si>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</si>
  <si>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</si>
  <si>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5,93</t>
  </si>
  <si>
    <t>ARMAÇÃO DO SISTEMA DE PAREDES DE CONCRETO, EXECUTADA COMO ARMADURA POSITIVA DE LAJES, TELA Q-113. AF_06/2019</t>
  </si>
  <si>
    <t>8,18</t>
  </si>
  <si>
    <t>ARMAÇÃO DO SISTEMA DE PAREDES DE CONCRETO, EXECUTADA COMO ARMADURA NEGATIVA DE LAJES, TELA L-159. AF_06/2019</t>
  </si>
  <si>
    <t>ARMAÇÃO DO SISTEMA DE PAREDES DE CONCRETO, EXECUTADA EM PLATIBANDAS, TELA Q-92. AF_06/2019</t>
  </si>
  <si>
    <t>10,34</t>
  </si>
  <si>
    <t>ARMAÇÃO DO SISTEMA DE PAREDES DE CONCRETO, EXECUTADA COMO REFORÇO, VERGALHÃO DE 6,3 MM DE DIÂMETRO. AF_06/2019</t>
  </si>
  <si>
    <t>9,33</t>
  </si>
  <si>
    <t>ARMAÇÃO DO SISTEMA DE PAREDES DE CONCRETO, EXECUTADA COMO REFORÇO, VERGALHÃO DE 8,0 MM DE DIÂMETRO. AF_06/2019</t>
  </si>
  <si>
    <t>8,53</t>
  </si>
  <si>
    <t>ARMAÇÃO DO SISTEMA DE PAREDES DE CONCRETO, EXECUTADA COMO REFORÇO, VERGALHÃO DE 10,0 MM DE DIÂMETRO. AF_06/2019</t>
  </si>
  <si>
    <t>8,06</t>
  </si>
  <si>
    <t>ARMAÇÃO DE PILAR OU VIGA DE UMA ESTRUTURA CONVENCIONAL DE CONCRETO ARMADO EM UM EDIFÍCIO DE MÚLTIPLOS PAVIMENTOS UTILIZANDO AÇO CA-60 DE 5,0 MM - MONTAGEM. AF_12/2015</t>
  </si>
  <si>
    <t>11,42</t>
  </si>
  <si>
    <t>ARMAÇÃO DE PILAR OU VIGA DE UMA ESTRUTURA CONVENCIONAL DE CONCRETO ARMADO EM UM EDIFÍCIO DE MÚLTIPLOS PAVIMENTOS UTILIZANDO AÇO CA-50 DE 6,3 MM - MONTAGEM. AF_12/2015</t>
  </si>
  <si>
    <t>10,56</t>
  </si>
  <si>
    <t>ARMAÇÃO DE PILAR OU VIGA DE UMA ESTRUTURA CONVENCIONAL DE CONCRETO ARMADO EM UM EDIFÍCIO DE MÚLTIPLOS PAVIMENTOS UTILIZANDO AÇO CA-50 DE 8,0 MM - MONTAGEM. AF_12/2015</t>
  </si>
  <si>
    <t>9,78</t>
  </si>
  <si>
    <t>ARMAÇÃO DE PILAR OU VIGA DE UMA ESTRUTURA CONVENCIONAL DE CONCRETO ARMADO EM UM EDIFÍCIO DE MÚLTIPLOS PAVIMENTOS UTILIZANDO AÇO CA-50 DE 10,0 MM - MONTAGEM. AF_12/2015</t>
  </si>
  <si>
    <t>8,67</t>
  </si>
  <si>
    <t>ARMAÇÃO DE PILAR OU VIGA DE UMA ESTRUTURA CONVENCIONAL DE CONCRETO ARMADO EM UM EDIFÍCIO DE MÚLTIPLOS PAVIMENTOS UTILIZANDO AÇO CA-50 DE 12,5 MM - MONTAGEM. AF_12/2015</t>
  </si>
  <si>
    <t>7,27</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</si>
  <si>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</si>
  <si>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</si>
  <si>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</si>
  <si>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7,47</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</si>
  <si>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</si>
  <si>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</si>
  <si>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</si>
  <si>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9,62</t>
  </si>
  <si>
    <t>ARMAÇÃO DE LAJE DE UMA ESTRUTURA CONVENCIONAL DE CONCRETO ARMADO EM UM EDIFÍCIO DE MÚLTIPLOS PAVIMENTOS UTILIZANDO AÇO CA-50 DE 8,0 MM - MONTAGEM. AF_12/2015</t>
  </si>
  <si>
    <t>9,06</t>
  </si>
  <si>
    <t>ARMAÇÃO DE LAJE DE UMA ESTRUTURA CONVENCIONAL DE CONCRETO ARMADO EM UM EDIFÍCIO DE MÚLTIPLOS PAVIMENTOS UTILIZANDO AÇO CA-50 DE 10,0 MM - MONTAGEM. AF_12/2015</t>
  </si>
  <si>
    <t>8,11</t>
  </si>
  <si>
    <t>ARMAÇÃO DE LAJE DE UMA ESTRUTURA CONVENCIONAL DE CONCRETO ARMADO EM UM EDIFÍCIO DE MÚLTIPLOS PAVIMENTOS UTILIZANDO AÇO CA-50 DE 12,5 MM - MONTAGEM. AF_12/2015</t>
  </si>
  <si>
    <t>6,86</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</si>
  <si>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</si>
  <si>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</si>
  <si>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7,46</t>
  </si>
  <si>
    <t>ARMAÇÃO DE PILAR OU VIGA DE UMA ESTRUTURA CONVENCIONAL DE CONCRETO ARMADO EM UMA EDIFICAÇÃO TÉRREA OU SOBRADO UTILIZANDO AÇO CA-60 DE 5,0 MM - MONTAGEM. AF_12/2015</t>
  </si>
  <si>
    <t>13,85</t>
  </si>
  <si>
    <t>ARMAÇÃO DE PILAR OU VIGA DE UMA ESTRUTURA CONVENCIONAL DE CONCRETO ARMADO EM UMA EDIFICAÇÃO TÉRREA OU SOBRADO UTILIZANDO AÇO CA-50 DE 6,3 MM - MONTAGEM. AF_12/2015</t>
  </si>
  <si>
    <t>12,42</t>
  </si>
  <si>
    <t>ARMAÇÃO DE PILAR OU VIGA DE UMA ESTRUTURA CONVENCIONAL DE CONCRETO ARMADO EM UMA EDIFICAÇÃO TÉRREA OU SOBRADO UTILIZANDO AÇO CA-50 DE 8,0 MM - MONTAGEM. AF_12/2015</t>
  </si>
  <si>
    <t>11,16</t>
  </si>
  <si>
    <t>ARMAÇÃO DE PILAR OU VIGA DE UMA ESTRUTURA CONVENCIONAL DE CONCRETO ARMADO EM UMA EDIFICAÇÃO TÉRREA OU SOBRADO UTILIZANDO AÇO CA-50 DE 10,0 MM - MONTAGEM. AF_12/2015</t>
  </si>
  <si>
    <t>9,70</t>
  </si>
  <si>
    <t>ARMAÇÃO DE PILAR OU VIGA DE UMA ESTRUTURA CONVENCIONAL DE CONCRETO ARMADO EM UMA EDIFICAÇÃO TÉRREA OU SOBRADO UTILIZANDO AÇO CA-50 DE 12,5 MM - MONTAGEM. AF_12/2015</t>
  </si>
  <si>
    <t>8,03</t>
  </si>
  <si>
    <t>ARMAÇÃO DE PILAR OU VIGA DE UMA ESTRUTURA CONVENCIONAL DE CONCRETO ARMADO EM UMA EDIFICAÇÃO TÉRREA OU SOBRADO UTILIZANDO AÇO CA-50 DE 16,0 MM - MONTAGEM. AF_12/2015</t>
  </si>
  <si>
    <t>7,37</t>
  </si>
  <si>
    <t>ARMAÇÃO DE PILAR OU VIGA DE UMA ESTRUTURA CONVENCIONAL DE CONCRETO ARMADO EM UMA EDIFICAÇÃO TÉRREA OU SOBRADO UTILIZANDO AÇO CA-50 DE 20,0 MM - MONTAGEM. AF_12/2015</t>
  </si>
  <si>
    <t>8,02</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</si>
  <si>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</si>
  <si>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</si>
  <si>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</si>
  <si>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</si>
  <si>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10,89</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</si>
  <si>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</si>
  <si>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</si>
  <si>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8,80</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</si>
  <si>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</si>
  <si>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</si>
  <si>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6,88</t>
  </si>
  <si>
    <t>ARMAÇÃO DE LAJE DE UMA ESTRUTURA CONVENCIONAL DE CONCRETO ARMADO EM UMA EDIFICAÇÃO TÉRREA OU SOBRADO UTILIZANDO AÇO CA-50 DE 20,0 MM - MONTAGEM. AF_12/2015</t>
  </si>
  <si>
    <t>7,64</t>
  </si>
  <si>
    <t>CORTE E DOBRA DE AÇO CA-60, DIÂMETRO DE 5,0 MM, UTILIZADO EM ESTRUTURAS DIVERSAS, EXCETO LAJES. AF_12/2015</t>
  </si>
  <si>
    <t>7,97</t>
  </si>
  <si>
    <t>CORTE E DOBRA DE AÇO CA-50, DIÂMETRO DE 6,3 MM, UTILIZADO EM ESTRUTURAS DIVERSAS, EXCETO LAJES. AF_12/2015</t>
  </si>
  <si>
    <t>7,85</t>
  </si>
  <si>
    <t>CORTE E DOBRA DE AÇO CA-50, DIÂMETRO DE 8,0 MM, UTILIZADO EM ESTRUTURAS DIVERSAS, EXCETO LAJES. AF_12/2015</t>
  </si>
  <si>
    <t>7,68</t>
  </si>
  <si>
    <t>CORTE E DOBRA DE AÇO CA-50, DIÂMETRO DE 10,0 MM, UTILIZADO EM ESTRUTURAS DIVERSAS, EXCETO LAJES. AF_12/2015</t>
  </si>
  <si>
    <t>CORTE E DOBRA DE AÇO CA-50, DIÂMETRO DE 12,5 MM, UTILIZADO EM ESTRUTURAS DIVERSAS, EXCETO LAJES. AF_12/2015</t>
  </si>
  <si>
    <t>6,00</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</si>
  <si>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</si>
  <si>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</si>
  <si>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</si>
  <si>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6,93</t>
  </si>
  <si>
    <t>CORTE E DOBRA DE AÇO CA-60, DIÂMETRO DE 4,2 MM, UTILIZADO EM LAJE. AF_12/2015</t>
  </si>
  <si>
    <t>8,36</t>
  </si>
  <si>
    <t>CORTE E DOBRA DE AÇO CA-60, DIÂMETRO DE 5,0 MM, UTILIZADO EM LAJE. AF_12/2015</t>
  </si>
  <si>
    <t>7,52</t>
  </si>
  <si>
    <t>CORTE E DOBRA DE AÇO CA-50, DIÂMETRO DE 6,3 MM, UTILIZADO EM LAJE. AF_12/2015</t>
  </si>
  <si>
    <t>7,59</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</si>
  <si>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</si>
  <si>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</si>
  <si>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</si>
  <si>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</si>
  <si>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</si>
  <si>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</si>
  <si>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7,23</t>
  </si>
  <si>
    <t>CORTE E DOBRA DE AÇO CA-25, DIÂMETRO DE 8,0 MM. AF_12/2015</t>
  </si>
  <si>
    <t>7,01</t>
  </si>
  <si>
    <t>CORTE E DOBRA DE AÇO CA-25, DIÂMETRO DE 10,0 MM. AF_12/2015</t>
  </si>
  <si>
    <t>CORTE E DOBRA DE AÇO CA-25, DIÂMETRO DE 12,5 MM. AF_12/2015</t>
  </si>
  <si>
    <t>7,40</t>
  </si>
  <si>
    <t>CORTE E DOBRA DE AÇO CA-25, DIÂMETRO DE 16,0 MM. AF_12/2015</t>
  </si>
  <si>
    <t>CORTE E DOBRA DE AÇO CA-25, DIÂMETRO DE 20,0 MM. AF_12/2015</t>
  </si>
  <si>
    <t>7,48</t>
  </si>
  <si>
    <t>CORTE E DOBRA DE AÇO CA-25, DIÂMETRO DE 25,0 MM. AF_12/2015</t>
  </si>
  <si>
    <t>ARMAÇÃO UTILIZANDO AÇO CA-25 DE 6,3 MM - MONTAGEM. AF_12/2015</t>
  </si>
  <si>
    <t>9,94</t>
  </si>
  <si>
    <t>ARMAÇÃO UTILIZANDO AÇO CA-25 DE 8,0 MM - MONTAGEM. AF_12/2015</t>
  </si>
  <si>
    <t>9,11</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</si>
  <si>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</si>
  <si>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</si>
  <si>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</si>
  <si>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</si>
  <si>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8,20</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</si>
  <si>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</si>
  <si>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</si>
  <si>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</si>
  <si>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</si>
  <si>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10,47</t>
  </si>
  <si>
    <t>ARMAÇÃO DE ESTRUTURAS DE CONCRETO ARMADO, EXCETO VIGAS, PILARES, LAJES E FUNDAÇÕES, UTILIZANDO AÇO CA-50 DE 10,0 MM - MONTAGEM. AF_12/2015</t>
  </si>
  <si>
    <t>9,19</t>
  </si>
  <si>
    <t>ARMAÇÃO DE ESTRUTURAS DE CONCRETO ARMADO, EXCETO VIGAS, PILARES, LAJES E FUNDAÇÕES, UTILIZANDO AÇO CA-50 DE 12,5 MM - MONTAGEM. AF_12/2015</t>
  </si>
  <si>
    <t>7,65</t>
  </si>
  <si>
    <t>ARMAÇÃO DE ESTRUTURAS DE CONCRETO ARMADO, EXCETO VIGAS, PILARES, LAJES E FUNDAÇÕES, UTILIZANDO AÇO CA-50 DE 16,0 MM - MONTAGEM. AF_12/2015</t>
  </si>
  <si>
    <t>7,11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</si>
  <si>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</si>
  <si>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</si>
  <si>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7,57</t>
  </si>
  <si>
    <t>6,35</t>
  </si>
  <si>
    <t>CORTE E DOBRA DE AÇO CA-50, DIÂMERO DE 32 MM, UTILIZADO EM ESTRUTURAS DIVERSAS, EXCETO LAJE. AF_10/2016</t>
  </si>
  <si>
    <t>7,63</t>
  </si>
  <si>
    <t>8,90</t>
  </si>
  <si>
    <t>7,18</t>
  </si>
  <si>
    <t>13,10</t>
  </si>
  <si>
    <t>9,21</t>
  </si>
  <si>
    <t>7,38</t>
  </si>
  <si>
    <t>7,99</t>
  </si>
  <si>
    <t>8,50</t>
  </si>
  <si>
    <t>12,94</t>
  </si>
  <si>
    <t>15,15</t>
  </si>
  <si>
    <t>ARMAÇÃO DE BLOCO, VIGA BALDRAME OU SAPATA UTILIZANDO AÇO CA-50 DE 6,3 MM - MONTAGEM. AF_06/2017</t>
  </si>
  <si>
    <t>ARMAÇÃO DE BLOCO, VIGA BALDRAME OU SAPATA UTILIZANDO AÇO CA-50 DE 8 MM - MONTAGEM. AF_06/2017</t>
  </si>
  <si>
    <t>11,18</t>
  </si>
  <si>
    <t>ARMAÇÃO DE BLOCO, VIGA BALDRAME OU SAPATA UTILIZANDO AÇO CA-50 DE 10 MM - MONTAGEM. AF_06/2017</t>
  </si>
  <si>
    <t>9,77</t>
  </si>
  <si>
    <t>ARMAÇÃO DE BLOCO, VIGA BALDRAME OU SAPATA UTILIZANDO AÇO CA-50 DE 12,5 MM - MONTAGEM. AF_06/2017</t>
  </si>
  <si>
    <t>8,16</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</si>
  <si>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</si>
  <si>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</si>
  <si>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</si>
  <si>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</si>
  <si>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8,19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</si>
  <si>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</si>
  <si>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</si>
  <si>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</si>
  <si>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</si>
  <si>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</si>
  <si>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</si>
  <si>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</si>
  <si>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</si>
  <si>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</si>
  <si>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</si>
  <si>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</si>
  <si>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</si>
  <si>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</si>
  <si>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</si>
  <si>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</si>
  <si>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</si>
  <si>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</si>
  <si>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</si>
  <si>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</si>
  <si>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</si>
  <si>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</si>
  <si>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</si>
  <si>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</si>
  <si>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</si>
  <si>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</si>
  <si>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</si>
  <si>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</si>
  <si>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</si>
  <si>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</si>
  <si>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</si>
  <si>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</si>
  <si>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</si>
  <si>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</si>
  <si>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</si>
  <si>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</si>
  <si>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</si>
  <si>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</si>
  <si>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</si>
  <si>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</si>
  <si>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</si>
  <si>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</si>
  <si>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</si>
  <si>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14,93</t>
  </si>
  <si>
    <t>CINTAS E VERGAS</t>
  </si>
  <si>
    <t>0296</t>
  </si>
  <si>
    <t>VERGA PRÉ-MOLDADA PARA JANELAS COM ATÉ 1,5 M DE VÃO. AF_03/2016</t>
  </si>
  <si>
    <t>30,23</t>
  </si>
  <si>
    <t>VERGA PRÉ-MOLDADA PARA JANELAS COM MAIS DE 1,5 M DE VÃO. AF_03/2016</t>
  </si>
  <si>
    <t>VERGA PRÉ-MOLDADA PARA PORTAS COM ATÉ 1,5 M DE VÃO. AF_03/2016</t>
  </si>
  <si>
    <t>22,87</t>
  </si>
  <si>
    <t>VERGA PRÉ-MOLDADA PARA PORTAS COM MAIS DE 1,5 M DE VÃO. AF_03/2016</t>
  </si>
  <si>
    <t>VERGA MOLDADA IN LOCO EM CONCRETO PARA JANELAS COM ATÉ 1,5 M DE VÃO. AF_03/2016</t>
  </si>
  <si>
    <t>VERGA MOLDADA IN LOCO EM CONCRETO PARA JANELAS COM MAIS DE 1,5 M DE VÃO. AF_03/2016</t>
  </si>
  <si>
    <t>63,44</t>
  </si>
  <si>
    <t>VERGA MOLDADA IN LOCO EM CONCRETO PARA PORTAS COM ATÉ 1,5 M DE VÃO. AF_03/2016</t>
  </si>
  <si>
    <t>VERGA MOLDADA IN LOCO EM CONCRETO PARA PORTAS COM MAIS DE 1,5 M DE VÃO. AF_03/2016</t>
  </si>
  <si>
    <t>63,67</t>
  </si>
  <si>
    <t>VERGA MOLDADA IN LOCO COM UTILIZAÇÃO DE BLOCOS CANALETA PARA JANELAS COM ATÉ 1,5 M DE VÃO. AF_03/2016</t>
  </si>
  <si>
    <t>VERGA MOLDADA IN LOCO COM UTILIZAÇÃO DE BLOCOS CANALETA PARA JANELAS COM MAIS DE 1,5 M DE VÃO. AF_03/2016</t>
  </si>
  <si>
    <t>30,92</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</si>
  <si>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</si>
  <si>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</si>
  <si>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</si>
  <si>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29,67</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</si>
  <si>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</si>
  <si>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</si>
  <si>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</si>
  <si>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</si>
  <si>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</si>
  <si>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26,24</t>
  </si>
  <si>
    <t>FIXAÇÃO (ENCUNHAMENTO) DE ALVENARIA DE VEDAÇÃO COM ARGAMASSA APLICADA COM BISNAGA. AF_03/2016</t>
  </si>
  <si>
    <t>2,23</t>
  </si>
  <si>
    <t>FIXAÇÃO (ENCUNHAMENTO) DE ALVENARIA DE VEDAÇÃO COM ARGAMASSA APLICADA COM COLHER. AF_03/2016</t>
  </si>
  <si>
    <t>FIXAÇÃO (ENCUNHAMENTO) DE ALVENARIA DE VEDAÇÃO COM TIJOLO MACIÇO. AF_03/2016</t>
  </si>
  <si>
    <t>19,88</t>
  </si>
  <si>
    <t>FIXAÇÃO (ENCUNHAMENTO) DE ALVENARIA DE VEDAÇÃO COM ESPUMA DE POLIURETANO EXPANSIVA. AF_03/2016</t>
  </si>
  <si>
    <t>12,43</t>
  </si>
  <si>
    <t>CINTA DE AMARRAÇÃO DE ALVENARIA MOLDADA IN LOCO EM CONCRETO. AF_03/2016</t>
  </si>
  <si>
    <t>CINTA DE AMARRAÇÃO DE ALVENARIA MOLDADA IN LOCO COM UTILIZAÇÃO DE BLOCOS CANALETA. AF_03/2016</t>
  </si>
  <si>
    <t>25,90</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</si>
  <si>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</si>
  <si>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</si>
  <si>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</si>
  <si>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</si>
  <si>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</si>
  <si>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</si>
  <si>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</si>
  <si>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</si>
  <si>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</si>
  <si>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</si>
  <si>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</si>
  <si>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</si>
  <si>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</si>
  <si>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</si>
  <si>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</si>
  <si>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</si>
  <si>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</si>
  <si>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</si>
  <si>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</si>
  <si>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</si>
  <si>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</si>
  <si>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</si>
  <si>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</si>
  <si>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</si>
  <si>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</si>
  <si>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</si>
  <si>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</si>
  <si>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</si>
  <si>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</si>
  <si>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</si>
  <si>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</si>
  <si>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</si>
  <si>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</si>
  <si>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</si>
  <si>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</si>
  <si>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</si>
  <si>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</si>
  <si>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</si>
  <si>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</si>
  <si>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</si>
  <si>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</si>
  <si>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</si>
  <si>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</si>
  <si>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9,04</t>
  </si>
  <si>
    <t>CONTRAVENTAMENTO COM CANTONEIRAS DE AÇO, ABAS IGUAIS, COM CONEXÕES PARAFUSADAS, INCLUSOS MÃO DE OBRA, TRANSPORTE E IÇAMENTO UTILIZANDO TALHA MANUAL, PARA EDIFÍCIOS DE ATÉ 2 PAVIMENTOS - FORNECIMENTO E INSTALAÇÃO. AF_01/2020_P</t>
  </si>
  <si>
    <t>15,96</t>
  </si>
  <si>
    <t>CONTRAVENTAMENTO COM CANTONEIRAS DE AÇO, ABAS IGUAIS, COM CONEXÕES PARAFUSADAS, INCLUSOS MÃO DE OBRA, TRANSPORTE E IÇAMENTO UTILIZANDO GUINDASTE, PARA EDIFÍCIOS DE 3 A 5 PAVIMENTOS - FORNECIMENTO E INSTALAÇÃO. AF_01/2020_P</t>
  </si>
  <si>
    <t>14,65</t>
  </si>
  <si>
    <t>CONTRAVENTAMENTO COM CANTONEIRAS DE AÇO, ABAS IGUAIS, COM CONEXÕES PARAFUSADAS, INCLUSOS MÃO DE OBRA, TRANSPORTE E IÇAMENTO UTILIZANDO GRUA, PARA EDIFÍCIOS DE 6 A 10 PAVIMENTOS - FORNECIMENTO E INSTALAÇÃO. AF_01/2020_P</t>
  </si>
  <si>
    <t>17,12</t>
  </si>
  <si>
    <t>10,19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</si>
  <si>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</si>
  <si>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</si>
  <si>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</si>
  <si>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</si>
  <si>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13,40</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</si>
  <si>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</si>
  <si>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</si>
  <si>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5,85</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</si>
  <si>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</si>
  <si>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</si>
  <si>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</si>
  <si>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</si>
  <si>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</si>
  <si>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</si>
  <si>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</si>
  <si>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</si>
  <si>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</si>
  <si>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</si>
  <si>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</si>
  <si>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</si>
  <si>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6,01</t>
  </si>
  <si>
    <t>TRATAMENTO DE RODAPÉ COM VÉU DE POLIÉSTER. AF_06/2018</t>
  </si>
  <si>
    <t>3,32</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</si>
  <si>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</si>
  <si>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</si>
  <si>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</si>
  <si>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</si>
  <si>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</si>
  <si>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</si>
  <si>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</si>
  <si>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</si>
  <si>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</si>
  <si>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</si>
  <si>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</si>
  <si>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</si>
  <si>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25,58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</si>
  <si>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</si>
  <si>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</si>
  <si>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</si>
  <si>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</si>
  <si>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</si>
  <si>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</si>
  <si>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</si>
  <si>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</si>
  <si>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</si>
  <si>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</si>
  <si>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44,05</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</si>
  <si>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</si>
  <si>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</si>
  <si>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</si>
  <si>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</si>
  <si>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</si>
  <si>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</si>
  <si>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5,98</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</si>
  <si>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</si>
  <si>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</si>
  <si>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7,09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</si>
  <si>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</si>
  <si>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</si>
  <si>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</si>
  <si>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8,25</t>
  </si>
  <si>
    <t>ELETRODUTO FLEXÍVEL CORRUGADO, PEAD, DN 40 MM (1 1/4"), PARA CIRCUITOS TERMINAIS, INSTALADO EM FORRO - FORNECIMENTO E INSTALAÇÃO. AF_12/2015</t>
  </si>
  <si>
    <t>10,39</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</si>
  <si>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</si>
  <si>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</si>
  <si>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4,15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</si>
  <si>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</si>
  <si>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</si>
  <si>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4,87</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</si>
  <si>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</si>
  <si>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</si>
  <si>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</si>
  <si>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8,21</t>
  </si>
  <si>
    <t>ELETRODUTO FLEXÍVEL LISO, PEAD, DN 32 MM (1"), PARA CIRCUITOS TERMINAIS, INSTALADO EM LAJE - FORNECIMENTO E INSTALAÇÃO. AF_12/2015</t>
  </si>
  <si>
    <t>6,71</t>
  </si>
  <si>
    <t>ELETRODUTO FLEXÍVEL CORRUGADO, PEAD, DN 40 MM (1 1/4"), PARA CIRCUITOS TERMINAIS, INSTALADO EM LAJE - FORNECIMENTO E INSTALAÇÃO. AF_12/2015</t>
  </si>
  <si>
    <t>8,88</t>
  </si>
  <si>
    <t>ELETRODUTO FLEXÍVEL LISO, PEAD, DN 40 MM (1 1/4"), PARA CIRCUITOS TERMINAIS, INSTALADO EM LAJE - FORNECIMENTO E INSTALAÇÃO. AF_12/2015</t>
  </si>
  <si>
    <t>8,35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</si>
  <si>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</si>
  <si>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</si>
  <si>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6,65</t>
  </si>
  <si>
    <t>ELETRODUTO FLEXÍVEL CORRUGADO, PVC, DN 25 MM (3/4"), PARA CIRCUITOS TERMINAIS, INSTALADO EM PAREDE - FORNECIMENTO E INSTALAÇÃO. AF_12/2015</t>
  </si>
  <si>
    <t>7,10</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</si>
  <si>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</si>
  <si>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</si>
  <si>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8,78</t>
  </si>
  <si>
    <t>ELETRODUTO FLEXÍVEL CORRUGADO REFORÇADO, PVC, DN 32 MM (1"), PARA CIRCUITOS TERMINAIS, INSTALADO EM PAREDE - FORNECIMENTO E INSTALAÇÃO. AF_12/2015</t>
  </si>
  <si>
    <t>10,24</t>
  </si>
  <si>
    <t>ELETRODUTO FLEXÍVEL LISO, PEAD, DN 32 MM (1"), PARA CIRCUITOS TERMINAIS, INSTALADO EM PAREDE - FORNECIMENTO E INSTALAÇÃO. AF_12/2015</t>
  </si>
  <si>
    <t>8,86</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</si>
  <si>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</si>
  <si>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</si>
  <si>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10,46</t>
  </si>
  <si>
    <t>ELETRODUTO RÍGIDO ROSCÁVEL, PVC, DN 20 MM (1/2"), PARA CIRCUITOS TERMINAIS, INSTALADO EM FORRO - FORNECIMENTO E INSTALAÇÃO. AF_12/2015</t>
  </si>
  <si>
    <t>6,76</t>
  </si>
  <si>
    <t>ELETRODUTO RÍGIDO ROSCÁVEL, PVC, DN 25 MM (3/4"), PARA CIRCUITOS TERMINAIS, INSTALADO EM FORRO - FORNECIMENTO E INSTALAÇÃO. AF_12/2015</t>
  </si>
  <si>
    <t>7,89</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</si>
  <si>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</si>
  <si>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</si>
  <si>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12,49</t>
  </si>
  <si>
    <t>ELETRODUTO RÍGIDO ROSCÁVEL, PVC, DN 20 MM (1/2"), PARA CIRCUITOS TERMINAIS, INSTALADO EM LAJE - FORNECIMENTO E INSTALAÇÃO. AF_12/2015</t>
  </si>
  <si>
    <t>ELETRODUTO RÍGIDO ROSCÁVEL, PVC, DN 25 MM (3/4"), PARA CIRCUITOS TERMINAIS, INSTALADO EM LAJE - FORNECIMENTO E INSTALAÇÃO. AF_12/2015</t>
  </si>
  <si>
    <t>6,48</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</si>
  <si>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</si>
  <si>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</si>
  <si>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</si>
  <si>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8,08</t>
  </si>
  <si>
    <t>ELETRODUTO RÍGIDO ROSCÁVEL, PVC, DN 25 MM (3/4"), PARA CIRCUITOS TERMINAIS, INSTALADO EM PAREDE - FORNECIMENTO E INSTALAÇÃO. AF_12/2015</t>
  </si>
  <si>
    <t>9,26</t>
  </si>
  <si>
    <t>ELETRODUTO RÍGIDO ROSCÁVEL, PVC, DN 32 MM (1"), PARA CIRCUITOS TERMINAIS, INSTALADO EM PAREDE - FORNECIMENTO E INSTALAÇÃO. AF_12/2015</t>
  </si>
  <si>
    <t>11,53</t>
  </si>
  <si>
    <t>ELETRODUTO RÍGIDO ROSCÁVEL, PVC, DN 40 MM (1 1/4"), PARA CIRCUITOS TERMINAIS, INSTALADO EM PAREDE - FORNECIMENTO E INSTALAÇÃO. AF_12/2015</t>
  </si>
  <si>
    <t>13,82</t>
  </si>
  <si>
    <t>14,50</t>
  </si>
  <si>
    <t>ELETRODUTO RÍGIDO SOLDÁVEL, PVC, DN 20 MM (½), APARENTE, INSTALADO EM TETO - FORNECIMENTO E INSTALAÇÃO. AF_11/2016_P</t>
  </si>
  <si>
    <t>ELETRODUTO RÍGIDO SOLDÁVEL, PVC, DN 25 MM (3/4), APARENTE, INSTALADO EM TETO - FORNECIMENTO E INSTALAÇÃO. AF_11/2016_P</t>
  </si>
  <si>
    <t>5,23</t>
  </si>
  <si>
    <t>ELETRODUTO RÍGIDO SOLDÁVEL, PVC, DN 32 MM (1), APARENTE, INSTALADO EM TETO - FORNECIMENTO E INSTALAÇÃO. AF_11/2016_P</t>
  </si>
  <si>
    <t>6,44</t>
  </si>
  <si>
    <t>ELETRODUTO RÍGIDO SOLDÁVEL, PVC, DN 20 MM (½), APARENTE, INSTALADO EM PAREDE - FORNECIMENTO E INSTALAÇÃO. AF_11/2016_P</t>
  </si>
  <si>
    <t>6,36</t>
  </si>
  <si>
    <t>ELETRODUTO RÍGIDO SOLDÁVEL, PVC, DN 25 MM (3/4), APARENTE, INSTALADO EM PAREDE - FORNECIMENTO E INSTALAÇÃO. AF_11/2016_P</t>
  </si>
  <si>
    <t>6,98</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</si>
  <si>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</si>
  <si>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</si>
  <si>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</si>
  <si>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</si>
  <si>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</si>
  <si>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</si>
  <si>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</si>
  <si>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21,77</t>
  </si>
  <si>
    <t>ELETRODUTO DE AÇO GALVANIZADO, CLASSE LEVE, DN 25 MM (1), APARENTE, INSTALADO EM PAREDE - FORNECIMENTO E INSTALAÇÃO. AF_11/2016_P</t>
  </si>
  <si>
    <t>25,53</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</si>
  <si>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</si>
  <si>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</si>
  <si>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40,46</t>
  </si>
  <si>
    <t>10,06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</si>
  <si>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</si>
  <si>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</si>
  <si>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</si>
  <si>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</si>
  <si>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5,41</t>
  </si>
  <si>
    <t>LUVA PARA ELETRODUTO, PVC, ROSCÁVEL, DN 32 MM (1"), PARA CIRCUITOS TERMINAIS, INSTALADA EM FORRO - FORNECIMENTO E INSTALAÇÃO. AF_12/2015</t>
  </si>
  <si>
    <t>7,12</t>
  </si>
  <si>
    <t>LUVA PARA ELETRODUTO, PVC, ROSCÁVEL, DN 40 MM (1 1/4"), PARA CIRCUITOS TERMINAIS, INSTALADA EM FORRO - FORNECIMENTO E INSTALAÇÃO. AF_12/2015</t>
  </si>
  <si>
    <t>9,44</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</si>
  <si>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</si>
  <si>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</si>
  <si>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6,56</t>
  </si>
  <si>
    <t>LUVA PARA ELETRODUTO, PVC, ROSCÁVEL, DN 32 MM (1"), PARA CIRCUITOS TERMINAIS, INSTALADA EM LAJE - FORNECIMENTO E INSTALAÇÃO. AF_12/2015</t>
  </si>
  <si>
    <t>8,32</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</si>
  <si>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</si>
  <si>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</si>
  <si>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</si>
  <si>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7,55</t>
  </si>
  <si>
    <t>LUVA PARA ELETRODUTO, PVC, ROSCÁVEL, DN 32 MM (1"), PARA CIRCUITOS TERMINAIS, INSTALADA EM PAREDE - FORNECIMENTO E INSTALAÇÃO. AF_12/2015</t>
  </si>
  <si>
    <t>8,89</t>
  </si>
  <si>
    <t>LUVA PARA ELETRODUTO, PVC, ROSCÁVEL, DN 40 MM (1 1/4"), PARA CIRCUITOS TERMINAIS, INSTALADA EM PAREDE - FORNECIMENTO E INSTALAÇÃO. AF_12/2015</t>
  </si>
  <si>
    <t>10,76</t>
  </si>
  <si>
    <t>CURVA 90 GRAUS PARA ELETRODUTO, PVC, ROSCÁVEL, DN 20 MM (1/2"), PARA CIRCUITOS TERMINAIS, INSTALADA EM FORRO - FORNECIMENTO E INSTALAÇÃO. AF_12/2015</t>
  </si>
  <si>
    <t>7,45</t>
  </si>
  <si>
    <t>CURVA 180 GRAUS PARA ELETRODUTO, PVC, ROSCÁVEL, DN 20 MM (1/2"), PARA CIRCUITOS TERMINAIS, INSTALADA EM FORRO - FORNECIMENTO E INSTALAÇÃO. AF_12/2015</t>
  </si>
  <si>
    <t>7,20</t>
  </si>
  <si>
    <t>CURVA 90 GRAUS PARA ELETRODUTO, PVC, ROSCÁVEL, DN 25 MM (3/4"), PARA CIRCUITOS TERMINAIS, INSTALADA EM FORRO - FORNECIMENTO E INSTALAÇÃO. AF_12/2015</t>
  </si>
  <si>
    <t>8,92</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</si>
  <si>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</si>
  <si>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</si>
  <si>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12,14</t>
  </si>
  <si>
    <t>CURVA 180 GRAUS PARA ELETRODUTO, PVC, ROSCÁVEL, DN 32 MM (1"), PARA CIRCUITOS TERMINAIS, INSTALADA EM FORRO - FORNECIMENTO E INSTALAÇÃO. AF_12/2015</t>
  </si>
  <si>
    <t>13,84</t>
  </si>
  <si>
    <t>CURVA 90 GRAUS PARA ELETRODUTO, PVC, ROSCÁVEL, DN 40 MM (1 1/4"), PARA CIRCUITOS TERMINAIS, INSTALADA EM FORRO - FORNECIMENTO E INSTALAÇÃO. AF_12/2015</t>
  </si>
  <si>
    <t>14,86</t>
  </si>
  <si>
    <t>CURVA 180 GRAUS PARA ELETRODUTO, PVC, ROSCÁVEL, DN 40 MM (1 1/4"), PARA CIRCUITOS TERMINAIS, INSTALADA EM FORRO - FORNECIMENTO E INSTALAÇÃO. AF_12/2015</t>
  </si>
  <si>
    <t>16,68</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</si>
  <si>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</si>
  <si>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</si>
  <si>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</si>
  <si>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10,65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</si>
  <si>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</si>
  <si>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</si>
  <si>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13,87</t>
  </si>
  <si>
    <t>CURVA 180 GRAUS PARA ELETRODUTO, PVC, ROSCÁVEL, DN 32 MM (1), PARA CIRCUITOS TERMINAIS, INSTALADA EM LAJE - FORNECIMENTO E INSTALAÇÃO. AF_12/2015</t>
  </si>
  <si>
    <t>15,57</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</si>
  <si>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</si>
  <si>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</si>
  <si>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</si>
  <si>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11,15</t>
  </si>
  <si>
    <t>CURVA 180 GRAUS PARA ELETRODUTO, PVC, ROSCÁVEL, DN 20 MM (1/2"), PARA CIRCUITOS TERMINAIS, INSTALADA EM PAREDE - FORNECIMENTO E INSTALAÇÃO. AF_12/2015</t>
  </si>
  <si>
    <t>10,90</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</si>
  <si>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</si>
  <si>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</si>
  <si>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</si>
  <si>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</si>
  <si>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16,47</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</si>
  <si>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</si>
  <si>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</si>
  <si>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12,23</t>
  </si>
  <si>
    <t>14,98</t>
  </si>
  <si>
    <t>18,67</t>
  </si>
  <si>
    <t>41,23</t>
  </si>
  <si>
    <t>66,70</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</si>
  <si>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</si>
  <si>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</si>
  <si>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</si>
  <si>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5,50</t>
  </si>
  <si>
    <t>LUVA PARA ELETRODUTO, PVC, SOLDÁVEL, DN 25 MM (3/4), APARENTE, INSTALADA EM PAREDE - FORNECIMENTO E INSTALAÇÃO. AF_11/2016_P</t>
  </si>
  <si>
    <t>LUVA PARA ELETRODUTO, PVC, SOLDÁVEL, DN 32 MM (1), APARENTE, INSTALADA EM PAREDE - FORNECIMENTO E INSTALAÇÃO. AF_11/2016_P</t>
  </si>
  <si>
    <t>7,71</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</si>
  <si>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</si>
  <si>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</si>
  <si>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</si>
  <si>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</si>
  <si>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</si>
  <si>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9,01</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</si>
  <si>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</si>
  <si>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</si>
  <si>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</si>
  <si>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</si>
  <si>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</si>
  <si>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</si>
  <si>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11,98</t>
  </si>
  <si>
    <t>FIOS/CABOS</t>
  </si>
  <si>
    <t>0167</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</si>
  <si>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</si>
  <si>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</si>
  <si>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</si>
  <si>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</si>
  <si>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</si>
  <si>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3,65</t>
  </si>
  <si>
    <t>CABO DE COBRE FLEXÍVEL ISOLADO, 4 MM², ANTI-CHAMA 450/750 V, PARA CIRCUITOS TERMINAIS - FORNECIMENTO E INSTALAÇÃO. AF_12/2015</t>
  </si>
  <si>
    <t>CABO DE COBRE FLEXÍVEL ISOLADO, 4 MM², ANTI-CHAMA 0,6/1,0 KV, PARA CIRCUITOS TERMINAIS - FORNECIMENTO E INSTALAÇÃO. AF_12/2015</t>
  </si>
  <si>
    <t>5,13</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</si>
  <si>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</si>
  <si>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</si>
  <si>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</si>
  <si>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10,15</t>
  </si>
  <si>
    <t>CABO DE COBRE FLEXÍVEL ISOLADO, 10 MM², ANTI-CHAMA 0,6/1,0 KV, PARA CIRCUITOS TERMINAIS - FORNECIMENTO E INSTALAÇÃO. AF_12/2015</t>
  </si>
  <si>
    <t>10,78</t>
  </si>
  <si>
    <t>CABO DE COBRE FLEXÍVEL ISOLADO, 16 MM², ANTI-CHAMA 450/750 V, PARA CIRCUITOS TERMINAIS - FORNECIMENTO E INSTALAÇÃO. AF_12/2015</t>
  </si>
  <si>
    <t>CABO DE COBRE FLEXÍVEL ISOLADO, 16 MM², ANTI-CHAMA 0,6/1,0 KV, PARA CIRCUITOS TERMINAIS - FORNECIMENTO E INSTALAÇÃO. AF_12/2015</t>
  </si>
  <si>
    <t>16,40</t>
  </si>
  <si>
    <t>CABO DE COBRE FLEXÍVEL ISOLADO, 10 MM², ANTI-CHAMA 450/750 V, PARA DISTRIBUIÇÃO - FORNECIMENTO E INSTALAÇÃO. AF_12/2015</t>
  </si>
  <si>
    <t>6,40</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</si>
  <si>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</si>
  <si>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</si>
  <si>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</si>
  <si>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17,33</t>
  </si>
  <si>
    <t>60,01</t>
  </si>
  <si>
    <t>CAIXAS</t>
  </si>
  <si>
    <t>0168</t>
  </si>
  <si>
    <t>CAIXA OCTOGONAL 4" X 4", PVC, INSTALADA EM LAJE - FORNECIMENTO E INSTALAÇÃO. AF_12/2015</t>
  </si>
  <si>
    <t>11,09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</si>
  <si>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</si>
  <si>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</si>
  <si>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</si>
  <si>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12,58</t>
  </si>
  <si>
    <t>CAIXA RETANGULAR 4" X 2" BAIXA (0,30 M DO PISO), PVC, INSTALADA EM PAREDE - FORNECIMENTO E INSTALAÇÃO. AF_12/2015</t>
  </si>
  <si>
    <t>8,37</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</si>
  <si>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</si>
  <si>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</si>
  <si>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</si>
  <si>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11,36</t>
  </si>
  <si>
    <t>CAIXA OCTOGONAL 4" X 4", METÁLICA, INSTALADA EM LAJE - FORNECIMENTO E INSTALAÇÃO. AF_12/2015</t>
  </si>
  <si>
    <t>8,10</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</si>
  <si>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</si>
  <si>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</si>
  <si>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</si>
  <si>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11,61</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</si>
  <si>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</si>
  <si>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</si>
  <si>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</si>
  <si>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</si>
  <si>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9,58</t>
  </si>
  <si>
    <t>CONDULETE DE ALUMÍNIO, TIPO B, PARA ELETRODUTO DE AÇO GALVANIZADO DN 20 MM (3/4''), APARENTE - FORNECIMENTO E INSTALAÇÃO. AF_11/2016_P</t>
  </si>
  <si>
    <t>23,76</t>
  </si>
  <si>
    <t>CONDULETE DE ALUMÍNIO, TIPO C, PARA ELETRODUTO DE AÇO GALVANIZADO DN 20 MM (3/4''), APARENTE - FORNECIMENTO E INSTALAÇÃO. AF_11/2016_P</t>
  </si>
  <si>
    <t>24,33</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</si>
  <si>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</si>
  <si>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</si>
  <si>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</si>
  <si>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27,40</t>
  </si>
  <si>
    <t>CONDULETE DE ALUMÍNIO, TIPO E, ELETRODUTO DE AÇO GALVANIZADO DN 25 MM (1''), APARENTE - FORNECIMENTO E INSTALAÇÃO. AF_11/2016_P</t>
  </si>
  <si>
    <t>28,50</t>
  </si>
  <si>
    <t>CONDULETE DE ALUMÍNIO, TIPO E, PARA ELETRODUTO DE AÇO GALVANIZADO DN 32 MM (1 1/4''), APARENTE - FORNECIMENTO E INSTALAÇÃO. AF_11/2016_P</t>
  </si>
  <si>
    <t>32,36</t>
  </si>
  <si>
    <t>CONDULETE DE ALUMÍNIO, TIPO LR, PARA ELETRODUTO DE AÇO GALVANIZADO DN 20 MM (3/4''), APARENTE - FORNECIMENTO E INSTALAÇÃO. AF_11/2016_P</t>
  </si>
  <si>
    <t>24,08</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</si>
  <si>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</si>
  <si>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</si>
  <si>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</si>
  <si>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</si>
  <si>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</si>
  <si>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44,37</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</si>
  <si>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</si>
  <si>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</si>
  <si>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</si>
  <si>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</si>
  <si>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20,38</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</si>
  <si>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</si>
  <si>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</si>
  <si>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</si>
  <si>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</si>
  <si>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24,05</t>
  </si>
  <si>
    <t>CONDULETE DE PVC, TIPO LL, PARA ELETRODUTO DE PVC SOLDÁVEL DN 32 MM (1''), APARENTE - FORNECIMENTO E INSTALAÇÃO. AF_11/2016</t>
  </si>
  <si>
    <t>CONDULETE DE PVC, TIPO LB, PARA ELETRODUTO DE PVC SOLDÁVEL DN 20 MM (1/2''), APARENTE - FORNECIMENTO E INSTALAÇÃO. AF_11/2016</t>
  </si>
  <si>
    <t>12,68</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</si>
  <si>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</si>
  <si>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</si>
  <si>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</si>
  <si>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</si>
  <si>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</si>
  <si>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</si>
  <si>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</si>
  <si>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</si>
  <si>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</si>
  <si>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</si>
  <si>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DISJUNTORES</t>
  </si>
  <si>
    <t>12,02</t>
  </si>
  <si>
    <t>9,16</t>
  </si>
  <si>
    <t>10,66</t>
  </si>
  <si>
    <t>11,86</t>
  </si>
  <si>
    <t>17,16</t>
  </si>
  <si>
    <t>19,61</t>
  </si>
  <si>
    <t>57,37</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</si>
  <si>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</si>
  <si>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</si>
  <si>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</si>
  <si>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</si>
  <si>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</si>
  <si>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5,64</t>
  </si>
  <si>
    <t>SUPORTE PARAFUSADO COM PLACA DE ENCAIXE 4" X 4" ALTO (2,00 M DO PISO) PARA PONTO ELÉTRICO - FORNECIMENTO E INSTALAÇÃO. AF_12/2015</t>
  </si>
  <si>
    <t>11,85</t>
  </si>
  <si>
    <t>SUPORTE PARAFUSADO COM PLACA DE ENCAIXE 4" X 4" MÉDIO (1,30 M DO PISO) PARA PONTO ELÉTRICO - FORNECIMENTO E INSTALAÇÃO. AF_12/2015</t>
  </si>
  <si>
    <t>10,22</t>
  </si>
  <si>
    <t>SUPORTE PARAFUSADO COM PLACA DE ENCAIXE 4" X 4" BAIXO (0,30 M DO PISO) PARA PONTO ELÉTRICO - FORNECIMENTO E INSTALAÇÃO. AF_12/2015</t>
  </si>
  <si>
    <t>INTERRUPTOR SIMPLES (1 MÓDULO), 10A/250V, SEM SUPORTE E SEM PLACA - FORNECIMENTO E INSTALAÇÃO. AF_12/2015</t>
  </si>
  <si>
    <t>14,85</t>
  </si>
  <si>
    <t>INTERRUPTOR SIMPLES (1 MÓDULO), 10A/250V, INCLUINDO SUPORTE E PLACA - FORNECIMENTO E INSTALAÇÃO. AF_12/2015</t>
  </si>
  <si>
    <t>21,33</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</si>
  <si>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</si>
  <si>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</si>
  <si>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</si>
  <si>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</si>
  <si>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</si>
  <si>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</si>
  <si>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</si>
  <si>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37,43</t>
  </si>
  <si>
    <t>INTERRUPTOR PARALELO (2 MÓDULOS), 10A/250V, INCLUINDO SUPORTE E PLACA - FORNECIMENTO E INSTALAÇÃO. AF_12/2015</t>
  </si>
  <si>
    <t>INTERRUPTOR SIMPLES (1 MÓDULO) COM INTERRUPTOR PARALELO (2 MÓDULOS), 10A/250V, SEM SUPORTE E SEM PLACA - FORNECIMENTO E INSTALAÇÃO. AF_12/2015</t>
  </si>
  <si>
    <t>49,82</t>
  </si>
  <si>
    <t>INTERRUPTOR SIMPLES (1 MÓDULO) COM INTERRUPTOR PARALELO (2 MÓDULOS), 10A/250V, INCLUINDO SUPORTE E PLACA - FORNECIMENTO E INSTALAÇÃO. AF_12/2015</t>
  </si>
  <si>
    <t>56,30</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</si>
  <si>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</si>
  <si>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</si>
  <si>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</si>
  <si>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</si>
  <si>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</si>
  <si>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</si>
  <si>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</si>
  <si>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57,40</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</si>
  <si>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</si>
  <si>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</si>
  <si>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62,50</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</si>
  <si>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</si>
  <si>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</si>
  <si>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</si>
  <si>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</si>
  <si>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</si>
  <si>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87,38</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</si>
  <si>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</si>
  <si>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</si>
  <si>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</si>
  <si>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30,56</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</si>
  <si>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</si>
  <si>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</si>
  <si>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</si>
  <si>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</si>
  <si>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13,94</t>
  </si>
  <si>
    <t>INTERRUPTOR PULSADOR CAMPAINHA (1 MÓDULO), 10A/250V, INCLUINDO SUPORTE E PLACA - FORNECIMENTO E INSTALAÇÃO. AF_09/2017</t>
  </si>
  <si>
    <t>20,42</t>
  </si>
  <si>
    <t>CAMPAINHA CIGARRA (1 MÓDULO), 10A/250V, SEM SUPORTE E SEM PLACA - FORNECIMENTO E INSTALAÇÃO. AF_09/2017</t>
  </si>
  <si>
    <t>29,46</t>
  </si>
  <si>
    <t>CAMPAINHA CIGARRA (1 MÓDULO), 10A/250V, INCLUINDO SUPORTE E PLACA - FORNECIMENTO E INSTALAÇÃO. AF_09/2017</t>
  </si>
  <si>
    <t>35,94</t>
  </si>
  <si>
    <t>INTERRUPTOR PULSADOR MINUTERIA (1 MÓDULO), 10A/250V, SEM SUPORTE E SEM PLACA - FORNECIMENTO E INSTALAÇÃO. AF_09/2017</t>
  </si>
  <si>
    <t>INTERRUPTOR PULSADOR MINUTERIA (1 MÓDULO), 10A/250V, INCLUINDO SUPORTE E PLACA - FORNECIMENTO E INSTALAÇÃO. AF_09/2017</t>
  </si>
  <si>
    <t>23,72</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</si>
  <si>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</si>
  <si>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</si>
  <si>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</si>
  <si>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</si>
  <si>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</si>
  <si>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</si>
  <si>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20,83</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</si>
  <si>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</si>
  <si>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</si>
  <si>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</si>
  <si>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16,04</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</si>
  <si>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</si>
  <si>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</si>
  <si>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</si>
  <si>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</si>
  <si>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35,59</t>
  </si>
  <si>
    <t>TOMADA MÉDIA DE EMBUTIR (2 MÓDULOS), 2P+T 20 A, SEM SUPORTE E SEM PLACA - FORNECIMENTO E INSTALAÇÃO. AF_12/2015</t>
  </si>
  <si>
    <t>39,15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</si>
  <si>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</si>
  <si>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</si>
  <si>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</si>
  <si>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</si>
  <si>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33,14</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</si>
  <si>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</si>
  <si>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</si>
  <si>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</si>
  <si>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</si>
  <si>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</si>
  <si>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</si>
  <si>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</si>
  <si>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</si>
  <si>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</si>
  <si>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</si>
  <si>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</si>
  <si>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</si>
  <si>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</si>
  <si>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</si>
  <si>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</si>
  <si>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</si>
  <si>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</si>
  <si>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</si>
  <si>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</si>
  <si>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</si>
  <si>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50,27</t>
  </si>
  <si>
    <t>INTERRUPTOR PARALELO (1 MÓDULO) COM 1 TOMADA DE EMBUTIR 2P+T 10 A,  SEM SUPORTE E SEM PLACA - FORNECIMENTO E INSTALAÇÃO. AF_12/2015</t>
  </si>
  <si>
    <t>36,51</t>
  </si>
  <si>
    <t>INTERRUPTOR PARALELO (1 MÓDULO) COM 1 TOMADA DE EMBUTIR 2P+T 10 A,  INCLUINDO SUPORTE E PLACA - FORNECIMENTO E INSTALAÇÃO. AF_12/2015</t>
  </si>
  <si>
    <t>42,99</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</si>
  <si>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</si>
  <si>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</si>
  <si>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</si>
  <si>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</si>
  <si>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</si>
  <si>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</si>
  <si>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</si>
  <si>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</si>
  <si>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LUMINÁRIA TIPO CALHA, DE SOBREPOR, COM 1 LÂMPADA TUBULAR FLUORESCENTE DE 18 W, COM REATOR DE PARTIDA RÁPIDA - FORNECIMENTO E INSTALAÇÃO. AF_02/2020</t>
  </si>
  <si>
    <t>51,12</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</si>
  <si>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</si>
  <si>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</si>
  <si>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</si>
  <si>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</si>
  <si>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</si>
  <si>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30,90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</si>
  <si>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</si>
  <si>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</si>
  <si>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</si>
  <si>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</si>
  <si>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</si>
  <si>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82,97</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</si>
  <si>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</si>
  <si>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</si>
  <si>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</si>
  <si>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</si>
  <si>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</si>
  <si>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</si>
  <si>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15,91</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</si>
  <si>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</si>
  <si>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</si>
  <si>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</si>
  <si>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</si>
  <si>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25,32</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</si>
  <si>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</si>
  <si>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</si>
  <si>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</si>
  <si>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40,92</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</si>
  <si>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</si>
  <si>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</si>
  <si>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</si>
  <si>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</si>
  <si>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</si>
  <si>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</si>
  <si>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</si>
  <si>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</si>
  <si>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</si>
  <si>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</si>
  <si>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</si>
  <si>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</si>
  <si>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</si>
  <si>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</si>
  <si>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</si>
  <si>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</si>
  <si>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</si>
  <si>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</si>
  <si>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</si>
  <si>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</si>
  <si>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</si>
  <si>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</si>
  <si>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</si>
  <si>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</si>
  <si>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</si>
  <si>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</si>
  <si>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</si>
  <si>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</si>
  <si>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</si>
  <si>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</si>
  <si>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</si>
  <si>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</si>
  <si>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</si>
  <si>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</si>
  <si>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</si>
  <si>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</si>
  <si>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</si>
  <si>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</si>
  <si>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</si>
  <si>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</si>
  <si>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</si>
  <si>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</si>
  <si>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</si>
  <si>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</si>
  <si>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</si>
  <si>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</si>
  <si>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</si>
  <si>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</si>
  <si>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</si>
  <si>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</si>
  <si>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</si>
  <si>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</si>
  <si>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</si>
  <si>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</si>
  <si>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</si>
  <si>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</si>
  <si>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</si>
  <si>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</si>
  <si>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</si>
  <si>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</si>
  <si>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</si>
  <si>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</si>
  <si>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</si>
  <si>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</si>
  <si>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31,87</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</si>
  <si>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</si>
  <si>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</si>
  <si>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</si>
  <si>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</si>
  <si>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24,22</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</si>
  <si>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</si>
  <si>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</si>
  <si>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</si>
  <si>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</si>
  <si>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</si>
  <si>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</si>
  <si>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</si>
  <si>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14,47</t>
  </si>
  <si>
    <t>ALÇA PREFORMADA DE DISTRIBUIÇÃO, EM  AÇO GALVANIZADO, AWG 1 - FORNECIMENTO E INSTALAÇÃO. AF_07/2020</t>
  </si>
  <si>
    <t>ALÇA PREFORMADA DE DISTRIBUIÇÃO, EM  AÇO GALVANIZADO, AWG 2 - FORNECIMENTO E INSTALAÇÃO. AF_07/2020</t>
  </si>
  <si>
    <t>8,45</t>
  </si>
  <si>
    <t>ALÇA PREFORMADA DE DISTRIBUIÇÃO, EM  AÇO GALVANIZADO, AWG 4 - FORNECIMENTO E INSTALAÇÃO. AF_07/2020</t>
  </si>
  <si>
    <t>ALÇA PREFORMADA DE DISTRIBUIÇÃO, EM  AÇO GALVANIZADO, AWG 6 - FORNECIMENTO E INSTALAÇÃO. AF_07/2020</t>
  </si>
  <si>
    <t>5,33</t>
  </si>
  <si>
    <t>CABO DE COBRE FLEXÍVEL ISOLADO, 10 MM², 0,6/1,0 KV, PARA REDE AÉREA DE DISTRIBUIÇÃO DE ENERGIA ELÉTRICA DE BAIXA TENSÃO - FORNECIMENTO E INSTALAÇÃO. AF_07/2020</t>
  </si>
  <si>
    <t>6,70</t>
  </si>
  <si>
    <t>CABO DE COBRE FLEXÍVEL ISOLADO, 16 MM², 0,6/1,0 KV, PARA REDE AÉREA DE DISTRIBUIÇÃO DE ENERGIA ELÉTRICA DE BAIXA TENSÃO - FORNECIMENTO E INSTALAÇÃO. AF_07/2020</t>
  </si>
  <si>
    <t>10,25</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</si>
  <si>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</si>
  <si>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</si>
  <si>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21,44</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</si>
  <si>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</si>
  <si>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</si>
  <si>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</si>
  <si>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56,16</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</si>
  <si>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</si>
  <si>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</si>
  <si>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</si>
  <si>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</si>
  <si>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</si>
  <si>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</si>
  <si>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</si>
  <si>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</si>
  <si>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</si>
  <si>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</si>
  <si>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</si>
  <si>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</si>
  <si>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</si>
  <si>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</si>
  <si>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</si>
  <si>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31,82</t>
  </si>
  <si>
    <t>LÂMPADA VAPOR DE MERCÚRIO 400 W - FORNECIMENTO E INSTALAÇÃO. AF_08/2020</t>
  </si>
  <si>
    <t>43,01</t>
  </si>
  <si>
    <t>LÂMPADA MISTA 160 W - FORNECIMENTO E INSTALAÇÃO. AF_08/2020</t>
  </si>
  <si>
    <t>LÂMPADA MISTA 250 W - FORNECIMENTO E INSTALAÇÃO. AF_08/2020</t>
  </si>
  <si>
    <t>27,09</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</si>
  <si>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</si>
  <si>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</si>
  <si>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</si>
  <si>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</si>
  <si>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</si>
  <si>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</si>
  <si>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</si>
  <si>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</si>
  <si>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</si>
  <si>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</si>
  <si>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</si>
  <si>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</si>
  <si>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</si>
  <si>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</si>
  <si>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</si>
  <si>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76,26</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</si>
  <si>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</si>
  <si>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</si>
  <si>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</si>
  <si>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</si>
  <si>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</si>
  <si>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</si>
  <si>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</si>
  <si>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</si>
  <si>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</si>
  <si>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</si>
  <si>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</si>
  <si>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</si>
  <si>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</si>
  <si>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</si>
  <si>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</si>
  <si>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</si>
  <si>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</si>
  <si>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</si>
  <si>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</si>
  <si>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</si>
  <si>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</si>
  <si>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</si>
  <si>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</si>
  <si>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</si>
  <si>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</si>
  <si>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</si>
  <si>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</si>
  <si>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</si>
  <si>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</si>
  <si>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</si>
  <si>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</si>
  <si>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</si>
  <si>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</si>
  <si>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</si>
  <si>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</si>
  <si>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</si>
  <si>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</si>
  <si>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</si>
  <si>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</si>
  <si>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</si>
  <si>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</si>
  <si>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</si>
  <si>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</si>
  <si>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</si>
  <si>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</si>
  <si>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</si>
  <si>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</si>
  <si>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</si>
  <si>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</si>
  <si>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</si>
  <si>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</si>
  <si>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</si>
  <si>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</si>
  <si>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</si>
  <si>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</si>
  <si>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</si>
  <si>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</si>
  <si>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</si>
  <si>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</si>
  <si>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</si>
  <si>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</si>
  <si>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</si>
  <si>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</si>
  <si>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</si>
  <si>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</si>
  <si>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</si>
  <si>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</si>
  <si>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</si>
  <si>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</si>
  <si>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</si>
  <si>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</si>
  <si>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</si>
  <si>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</si>
  <si>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</si>
  <si>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</si>
  <si>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</si>
  <si>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</si>
  <si>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</si>
  <si>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</si>
  <si>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</si>
  <si>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</si>
  <si>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</si>
  <si>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</si>
  <si>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</si>
  <si>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40,67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</si>
  <si>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</si>
  <si>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</si>
  <si>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</si>
  <si>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</si>
  <si>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29,16</t>
  </si>
  <si>
    <t>CORDOALHA DE COBRE NU 70 MM², ENTERRADA, SEM ISOLADOR - FORNECIMENTO E INSTALAÇÃO. AF_12/2017</t>
  </si>
  <si>
    <t>CORDOALHA DE COBRE NU 95 MM², ENTERRADA, SEM ISOLADOR - FORNECIMENTO E INSTALAÇÃO. AF_12/2017</t>
  </si>
  <si>
    <t>57,06</t>
  </si>
  <si>
    <t>ELETRODUTO PVC 40MM (1 ¼ ) PARA SPDA - FORNECIMENTO E INSTALAÇÃO. AF_12/2017</t>
  </si>
  <si>
    <t>HASTE DE ATERRAMENTO 5/8  PARA SPDA - FORNECIMENTO E INSTALAÇÃO. AF_12/2017</t>
  </si>
  <si>
    <t>58,82</t>
  </si>
  <si>
    <t>HASTE DE ATERRAMENTO 3/4  PARA SPDA - FORNECIMENTO E INSTALAÇÃO. AF_12/2017</t>
  </si>
  <si>
    <t>BASE METÁLICA PARA MASTRO 1 ½  PARA SPDA - FORNECIMENTO E INSTALAÇÃO. AF_12/2017</t>
  </si>
  <si>
    <t>116,90</t>
  </si>
  <si>
    <t>MASTRO 1 ½  PARA SPDA - FORNECIMENTO E INSTALAÇÃO. AF_12/2017</t>
  </si>
  <si>
    <t>CAPTOR TIPO FRANKLIN PARA SPDA - FORNECIMENTO E INSTALAÇÃO. AF_12/2017</t>
  </si>
  <si>
    <t>SUPORTE ISOLADOR PARA CORDOALHA DE COBRE - FORNECIMENTO E INSTALAÇÃO. AF_12/2017</t>
  </si>
  <si>
    <t>22,44</t>
  </si>
  <si>
    <t>INSTALACOES ESPECIAIS</t>
  </si>
  <si>
    <t>INES</t>
  </si>
  <si>
    <t>INCENDIO</t>
  </si>
  <si>
    <t>0186</t>
  </si>
  <si>
    <t>TELEFONE</t>
  </si>
  <si>
    <t>0187</t>
  </si>
  <si>
    <t>CABO TELEFÔNICO CCI-50 1 PAR, INSTALADO EM ENTRADA DE EDIFICAÇÃO - FORNECIMENTO E INSTALAÇÃO. AF_11/2019</t>
  </si>
  <si>
    <t>3,03</t>
  </si>
  <si>
    <t>CABO TELEFÔNICO CCI-50 2 PARES, SEM BLINDAGEM, INSTALADO EM ENTRADA DE EDIFICAÇÃO - FORNECIMENTO E INSTALAÇÃO. AF_11/2019</t>
  </si>
  <si>
    <t>3,54</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</si>
  <si>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</si>
  <si>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</si>
  <si>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</si>
  <si>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</si>
  <si>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</si>
  <si>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9,23</t>
  </si>
  <si>
    <t>CABO TELEFÔNICO CI-50 20 PARES INSTALADO EM ENTRADA DE EDIFICAÇÃO - FORNECIMENTO E INSTALAÇÃO. AF_11/2019</t>
  </si>
  <si>
    <t>14,87</t>
  </si>
  <si>
    <t>CABO TELEFÔNICO CI-50 30 PARES INSTALADO EM ENTRADA DE EDIFICAÇÃO - FORNECIMENTO E INSTALAÇÃO. AF_11/2019</t>
  </si>
  <si>
    <t>19,11</t>
  </si>
  <si>
    <t>CABO TELEFÔNICO CI-50 50 PARES INSTALADO EM ENTRADA DE EDIFICAÇÃO - FORNECIMENTO E INSTALAÇÃO. AF_11/2019</t>
  </si>
  <si>
    <t>30,80</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</si>
  <si>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</si>
  <si>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</si>
  <si>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</si>
  <si>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</si>
  <si>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</si>
  <si>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</si>
  <si>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6,75</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</si>
  <si>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</si>
  <si>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</si>
  <si>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</si>
  <si>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28,32</t>
  </si>
  <si>
    <t>CABO TELEFÔNICO CCI-50 1 PAR, SEM BLINDAGEM, INSTALADO EM DISTRIBUIÇÃO DE EDIFICAÇÃO RESIDENCIAL - FORNECIMENTO E INSTALAÇÃO. AF_11/2019</t>
  </si>
  <si>
    <t>6,23</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</si>
  <si>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</si>
  <si>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</si>
  <si>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</si>
  <si>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</si>
  <si>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</si>
  <si>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</si>
  <si>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</si>
  <si>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</si>
  <si>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</si>
  <si>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</si>
  <si>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</si>
  <si>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</si>
  <si>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3,79</t>
  </si>
  <si>
    <t>CABO TELEFÔNICO CI-50 10 PARES INSTALADO EM DISTRIBUIÇÃO DE EDIFICAÇÃO INSTITUCIONAL - FORNECIMENTO E INSTALAÇÃO. AF_11/2019</t>
  </si>
  <si>
    <t>CABO TELEFÔNICO CTP-APL-50 10 PARES INSTALADO EM ENTRADA DE EDIFICAÇÃO - FORNECIMENTO E INSTALAÇÃO. AF_11/2019</t>
  </si>
  <si>
    <t>10,86</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</si>
  <si>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</si>
  <si>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</si>
  <si>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</si>
  <si>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</si>
  <si>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</si>
  <si>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</si>
  <si>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</si>
  <si>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</si>
  <si>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</si>
  <si>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</si>
  <si>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</si>
  <si>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</si>
  <si>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</si>
  <si>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</si>
  <si>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</si>
  <si>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</si>
  <si>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</si>
  <si>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</si>
  <si>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</si>
  <si>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</si>
  <si>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</si>
  <si>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</si>
  <si>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</si>
  <si>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</si>
  <si>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</si>
  <si>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25,00</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</si>
  <si>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</si>
  <si>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</si>
  <si>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</si>
  <si>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</si>
  <si>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</si>
  <si>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</si>
  <si>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</si>
  <si>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</si>
  <si>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</si>
  <si>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</si>
  <si>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</si>
  <si>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</si>
  <si>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</si>
  <si>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8,14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</si>
  <si>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</si>
  <si>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</si>
  <si>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</si>
  <si>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22,07</t>
  </si>
  <si>
    <t>TUBO, PVC, SOLDÁVEL, DN 75MM, INSTALADO EM PRUMADA DE ÁGUA - FORNECIMENTO E INSTALAÇÃO. AF_12/2014</t>
  </si>
  <si>
    <t>36,38</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</si>
  <si>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</si>
  <si>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</si>
  <si>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</si>
  <si>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</si>
  <si>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</si>
  <si>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</si>
  <si>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</si>
  <si>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</si>
  <si>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</si>
  <si>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18,99</t>
  </si>
  <si>
    <t>TUBO, CPVC, SOLDÁVEL, DN 22MM, INSTALADO EM RAMAL OU SUB-RAMAL DE ÁGUA - FORNECIMENTO E INSTALAÇÃO. AF_12/2014</t>
  </si>
  <si>
    <t>28,26</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</si>
  <si>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</si>
  <si>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</si>
  <si>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</si>
  <si>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16,35</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</si>
  <si>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</si>
  <si>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</si>
  <si>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</si>
  <si>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</si>
  <si>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</si>
  <si>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28,61</t>
  </si>
  <si>
    <t>TUBO, CPVC, SOLDÁVEL, DN 35MM, INSTALADO EM PRUMADA DE ÁGUA  FORNECIMENTO E INSTALAÇÃO. AF_12/2014</t>
  </si>
  <si>
    <t>TUBO, CPVC, SOLDÁVEL, DN 42MM, INSTALADO EM PRUMADA DE ÁGUA  FORNECIMENTO E INSTALAÇÃO. AF_12/2014</t>
  </si>
  <si>
    <t>41,36</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</si>
  <si>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</si>
  <si>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</si>
  <si>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</si>
  <si>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</si>
  <si>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15,86</t>
  </si>
  <si>
    <t>TUBO PVC, SERIE NORMAL, ESGOTO PREDIAL, DN 100 MM, FORNECIDO E INSTALADO EM PRUMADA DE ESGOTO SANITÁRIO OU VENTILAÇÃO. AF_12/2014</t>
  </si>
  <si>
    <t>19,72</t>
  </si>
  <si>
    <t>TUBO PVC, SERIE NORMAL, ESGOTO PREDIAL, DN 100 MM, FORNECIDO E INSTALADO EM SUBCOLETOR AÉREO DE ESGOTO SANITÁRIO. AF_12/2014</t>
  </si>
  <si>
    <t>24,47</t>
  </si>
  <si>
    <t>TUBO PVC, SERIE NORMAL, ESGOTO PREDIAL, DN 150 MM, FORNECIDO E INSTALADO EM SUBCOLETOR AÉREO DE ESGOTO SANITÁRIO. AF_12/2014</t>
  </si>
  <si>
    <t>TUBO, PVC, SOLDÁVEL, DN 25MM, INSTALADO EM DRENO DE AR-CONDICIONADO - FORNECIMENTO E INSTALAÇÃO. AF_12/2014</t>
  </si>
  <si>
    <t>10,91</t>
  </si>
  <si>
    <t>(COMPOSIÇÃO REPRESENTATIVA) DO SERVIÇO DE INSTALAÇÃO DE TUBOS DE PVC, SOLDÁVEL, ÁGUA FRIA, DN 20 MM (INSTALADO EM RAMAL, SUB-RAMAL OU RAMAL DE DISTRIBUIÇÃO), INCLUSIVE CONEXÕES, CORTES E FIXAÇÕES, PARA PRÉDIOS. AF_10/2015</t>
  </si>
  <si>
    <t>36,37</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</si>
  <si>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</si>
  <si>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</si>
  <si>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</si>
  <si>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25,25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</si>
  <si>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</si>
  <si>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</si>
  <si>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35,06</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</si>
  <si>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</si>
  <si>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</si>
  <si>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</si>
  <si>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47,92</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</si>
  <si>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</si>
  <si>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</si>
  <si>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</si>
  <si>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</si>
  <si>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</si>
  <si>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39,64</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</si>
  <si>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</si>
  <si>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</si>
  <si>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</si>
  <si>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</si>
  <si>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</si>
  <si>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</si>
  <si>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</si>
  <si>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</si>
  <si>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</si>
  <si>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</si>
  <si>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</si>
  <si>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</si>
  <si>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26,92</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</si>
  <si>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</si>
  <si>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</si>
  <si>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</si>
  <si>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</si>
  <si>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</si>
  <si>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</si>
  <si>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</si>
  <si>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</si>
  <si>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</si>
  <si>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</si>
  <si>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</si>
  <si>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61,46</t>
  </si>
  <si>
    <t>83,87</t>
  </si>
  <si>
    <t>107,41</t>
  </si>
  <si>
    <t>76,93</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</si>
  <si>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</si>
  <si>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</si>
  <si>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</si>
  <si>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</si>
  <si>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</si>
  <si>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</si>
  <si>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</si>
  <si>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</si>
  <si>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8,49</t>
  </si>
  <si>
    <t>TUBO, PVC, SOLDÁVEL, DN 32 MM, INSTALADO EM RESERVAÇÃO DE ÁGUA DE EDIFICAÇÃO QUE POSSUA RESERVATÓRIO DE FIBRA/FIBROCIMENTO   FORNECIMENTO E INSTALAÇÃO. AF_06/2016</t>
  </si>
  <si>
    <t>12,50</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</si>
  <si>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</si>
  <si>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</si>
  <si>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19,39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</si>
  <si>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</si>
  <si>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</si>
  <si>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</si>
  <si>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</si>
  <si>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</si>
  <si>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19,25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</si>
  <si>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</si>
  <si>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</si>
  <si>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34,62</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</si>
  <si>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</si>
  <si>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</si>
  <si>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</si>
  <si>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</si>
  <si>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</si>
  <si>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</si>
  <si>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</si>
  <si>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14,82</t>
  </si>
  <si>
    <t>TUBO, PPR, DN 32, CLASSE PN 12,  INSTALADO EM RAMAL DE DISTRIBUIÇÃO DE ÁGUA  FORNECIMENTO E INSTALAÇÃO. AF_06/2015</t>
  </si>
  <si>
    <t>19,27</t>
  </si>
  <si>
    <t>TUBO, PPR, DN 40, CLASSE PN 12,  INSTALADO EM RAMAL DE DISTRIBUIÇÃO DE ÁGUA  FORNECIMENTO E INSTALAÇÃO. AF_06/2015</t>
  </si>
  <si>
    <t>TUBO, PPR, DN 25, CLASSE PN 25,  INSTALADO EM RAMAL DE DISTRIBUIÇÃO DE ÁGUA  FORNECIMENTO E INSTALAÇÃO. AF_06/2015</t>
  </si>
  <si>
    <t>13,23</t>
  </si>
  <si>
    <t>TUBO, PPR, DN 32, CLASSE PN 25,  INSTALADO EM RAMAL DE DISTRIBUIÇÃO DE ÁGUA  FORNECIMENTO E INSTALAÇÃO. AF_06/2015</t>
  </si>
  <si>
    <t>TUBO, PPR, DN 40, CLASSE PN 25,  INSTALADO EM RAMAL DE DISTRIBUIÇÃO DE ÁGUA  FORNECIMENTO E INSTALAÇÃO. AF_06/2015</t>
  </si>
  <si>
    <t>36,10</t>
  </si>
  <si>
    <t>TUBO, PPR, DN 25, CLASSE PN 20,  INSTALADO EM PRUMADA DE ÁGUA  FORNECIMENTO E INSTALAÇÃO. AF_06/2015</t>
  </si>
  <si>
    <t>8,71</t>
  </si>
  <si>
    <t>TUBO, PPR, DN 32, CLASSE PN 12,  INSTALADO EM PRUMADA DE ÁGUA  FORNECIMENTO E INSTALAÇÃO. AF_06/2015</t>
  </si>
  <si>
    <t>10,81</t>
  </si>
  <si>
    <t>TUBO, PPR, DN 40, CLASSE PN 12,  INSTALADO EM PRUMADA DE ÁGUA  FORNECIMENTO E INSTALAÇÃO. AF_06/2015</t>
  </si>
  <si>
    <t>TUBO, PPR, DN 50, CLASSE PN 12,  INSTALADO EM PRUMADA DE ÁGUA  FORNECIMENTO E INSTALAÇÃO. AF_06/2015</t>
  </si>
  <si>
    <t>22,01</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</si>
  <si>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</si>
  <si>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</si>
  <si>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</si>
  <si>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</si>
  <si>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</si>
  <si>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</si>
  <si>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</si>
  <si>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19,83</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</si>
  <si>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</si>
  <si>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</si>
  <si>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</si>
  <si>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</si>
  <si>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</si>
  <si>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</si>
  <si>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</si>
  <si>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</si>
  <si>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15,03</t>
  </si>
  <si>
    <t>TUBO, PPR, DN 40, CLASSE PN 12,  INSTALADO EM RESERVAÇÃO DE ÁGUA DE EDIFICAÇÃO QUE POSSUA RESERVATÓRIO DE FIBRA/FIBROCIMENTO  FORNECIMENTO E INSTALAÇÃO. AF_06/2016</t>
  </si>
  <si>
    <t>19,74</t>
  </si>
  <si>
    <t>TUBO, PPR, DN 50, CLASSE PN 12,  INSTALADO EM RESERVAÇÃO DE ÁGUA DE EDIFICAÇÃO QUE POSSUA RESERVATÓRIO DE FIBRA/FIBROCIMENTO  FORNECIMENTO E INSTALAÇÃO. AF_06/2016</t>
  </si>
  <si>
    <t>27,18</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</si>
  <si>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</si>
  <si>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</si>
  <si>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</si>
  <si>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</si>
  <si>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</si>
  <si>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</si>
  <si>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12,90</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</si>
  <si>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</si>
  <si>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</si>
  <si>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</si>
  <si>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</si>
  <si>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</si>
  <si>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</si>
  <si>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</si>
  <si>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</si>
  <si>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7,17</t>
  </si>
  <si>
    <t>TUBO, PEX, MONOCAMADA, DN 20, INSTALADO EM RAMAL OU SUB-RAMAL DE ÁGUA  FORNECIMENTO E INSTALAÇÃO. AF_06/2015</t>
  </si>
  <si>
    <t>9,09</t>
  </si>
  <si>
    <t>TUBO, PEX, MONOCAMADA, DN 25, INSTALADO EM RAMAL OU SUB-RAMAL DE ÁGUA  FORNECIMENTO E INSTALAÇÃO. AF_06/2015</t>
  </si>
  <si>
    <t>TUBO, PEX, MONOCAMADA, DN 32, INSTALADO EM RAMAL OU SUB-RAMAL DE ÁGUA  FORNECIMENTO E INSTALAÇÃO. AF_06/2015</t>
  </si>
  <si>
    <t>18,96</t>
  </si>
  <si>
    <t>TUBO, PEX, MONOCAMADA, DN 16, INSTALADO EM RAMAL DE DISTRIBUIÇÃO DE ÁGUA  FORNECIMENTO E INSTALAÇÃO. AF_06/2015</t>
  </si>
  <si>
    <t>TUBO, PEX, MONOCAMADA, DN 20, INSTALADO EM RAMAL DE DISTRIBUIÇÃO DE ÁGUA  FORNECIMENTO E INSTALAÇÃO. AF_06/2015</t>
  </si>
  <si>
    <t>9,79</t>
  </si>
  <si>
    <t>TUBO, PEX, MONOCAMADA, DN 25, INSTALADO EM RAMAL DE DISTRIBUIÇÃO DE ÁGUA  FORNECIMENTO E INSTALAÇÃO. AF_06/2015</t>
  </si>
  <si>
    <t>14,08</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</si>
  <si>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</si>
  <si>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</si>
  <si>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20,01</t>
  </si>
  <si>
    <t>TUBO EM COBRE FLEXÍVEL, DN 3/8", COM ISOLAMENTO, INSTALADO EM RAMAL DE ALIMENTAÇÃO DE AR CONDICIONADO COM CONDENSADORA INDIVIDUAL  FORNECIMENTO E INSTALAÇÃO. AF_12/2015</t>
  </si>
  <si>
    <t>33,92</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</si>
  <si>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</si>
  <si>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</si>
  <si>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</si>
  <si>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20,29</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</si>
  <si>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</si>
  <si>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</si>
  <si>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</si>
  <si>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</si>
  <si>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</si>
  <si>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</si>
  <si>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</si>
  <si>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</si>
  <si>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</si>
  <si>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</si>
  <si>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</si>
  <si>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</si>
  <si>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</si>
  <si>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</si>
  <si>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</si>
  <si>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</si>
  <si>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</si>
  <si>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</si>
  <si>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</si>
  <si>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</si>
  <si>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</si>
  <si>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</si>
  <si>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</si>
  <si>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</si>
  <si>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</si>
  <si>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</si>
  <si>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86,80</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</si>
  <si>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</si>
  <si>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</si>
  <si>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</si>
  <si>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15,10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</si>
  <si>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</si>
  <si>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</si>
  <si>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</si>
  <si>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</si>
  <si>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</si>
  <si>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</si>
  <si>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</si>
  <si>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0180</t>
  </si>
  <si>
    <t>JOELHO 90 GRAUS, PVC, SOLDÁVEL, DN 20MM, INSTALADO EM RAMAL OU SUB-RAMAL DE ÁGUA - FORNECIMENTO E INSTALAÇÃO. AF_12/2014</t>
  </si>
  <si>
    <t>6,25</t>
  </si>
  <si>
    <t>JOELHO 45 GRAUS, PVC, SOLDÁVEL, DN 20MM, INSTALADO EM RAMAL OU SUB-RAMAL DE ÁGUA - FORNECIMENTO E INSTALAÇÃO. AF_12/2014</t>
  </si>
  <si>
    <t>CURVA 90 GRAUS, PVC, SOLDÁVEL, DN 20MM, INSTALADO EM RAMAL OU SUB-RAMAL DE ÁGUA - FORNECIMENTO E INSTALAÇÃO. AF_12/2014</t>
  </si>
  <si>
    <t>7,79</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</si>
  <si>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</si>
  <si>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</si>
  <si>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</si>
  <si>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</si>
  <si>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9,38</t>
  </si>
  <si>
    <t>CURVA 45 GRAUS, PVC, SOLDÁVEL, DN 25MM, INSTALADO EM RAMAL OU SUB-RAMAL DE ÁGUA - FORNECIMENTO E INSTALAÇÃO. AF_12/2014</t>
  </si>
  <si>
    <t>8,79</t>
  </si>
  <si>
    <t>JOELHO 90 GRAUS COM BUCHA DE LATÃO, PVC, SOLDÁVEL, DN 25MM, X 3/4 INSTALADO EM RAMAL OU SUB-RAMAL DE ÁGUA - FORNECIMENTO E INSTALAÇÃO. AF_12/2014</t>
  </si>
  <si>
    <t>12,85</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</si>
  <si>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</si>
  <si>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</si>
  <si>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</si>
  <si>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</si>
  <si>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11,47</t>
  </si>
  <si>
    <t>LUVA, PVC, SOLDÁVEL, DN 20MM, INSTALADO EM RAMAL OU SUB-RAMAL DE ÁGUA - FORNECIMENTO E INSTALAÇÃO. AF_12/2014</t>
  </si>
  <si>
    <t>LUVA DE CORRER, PVC, SOLDÁVEL, DN 20MM, INSTALADO EM RAMAL OU SUB-RAMAL DE ÁGUA - FORNECIMENTO E INSTALAÇÃO. AF_12/2014</t>
  </si>
  <si>
    <t>10,52</t>
  </si>
  <si>
    <t>LUVA DE REDUÇÃO, PVC, SOLDÁVEL, DN 25MM X 20MM, INSTALADO EM RAMAL OU SUB-RAMAL DE ÁGUA - FORNECIMENTO E INSTALAÇÃO. AF_12/2014</t>
  </si>
  <si>
    <t>5,17</t>
  </si>
  <si>
    <t>LUVA COM BUCHA DE LATÃO, PVC, SOLDÁVEL, DN 20MM X 1/2, INSTALADO EM RAMAL OU SUB-RAMAL DE ÁGUA - FORNECIMENTO E INSTALAÇÃO. AF_12/2014</t>
  </si>
  <si>
    <t>UNIÃO, PVC, SOLDÁVEL, DN 20MM, INSTALADO EM RAMAL OU SUB-RAMAL DE ÁGUA - FORNECIMENTO E INSTALAÇÃO. AF_12/2014</t>
  </si>
  <si>
    <t>10,28</t>
  </si>
  <si>
    <t>ADAPTADOR CURTO COM BOLSA E ROSCA PARA REGISTRO, PVC, SOLDÁVEL, DN 20MM X 1/2, INSTALADO EM RAMAL OU SUB-RAMAL DE ÁGUA - FORNECIMENTO E INSTALAÇÃO. AF_12/2014</t>
  </si>
  <si>
    <t>4,69</t>
  </si>
  <si>
    <t>CURVA DE TRANSPOSIÇÃO, PVC, SOLDÁVEL, DN 20MM, INSTALADO EM RAMAL OU SUB-RAMAL DE ÁGUA - FORNECIMENTO E INSTALAÇÃO. AF_12/2014</t>
  </si>
  <si>
    <t>7,54</t>
  </si>
  <si>
    <t>LUVA, PVC, SOLDÁVEL, DN 25MM, INSTALADO EM RAMAL OU SUB-RAMAL DE ÁGUA - FORNECIMENTO E INSTALAÇÃO. AF_12/2014</t>
  </si>
  <si>
    <t>LUVA DE CORRER, PVC, SOLDÁVEL, DN 25MM, INSTALADO EM RAMAL OU SUB-RAMAL DE ÁGUA - FORNECIMENTO E INSTALAÇÃO. AF_12/2014</t>
  </si>
  <si>
    <t>13,33</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</si>
  <si>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</si>
  <si>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</si>
  <si>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10,44</t>
  </si>
  <si>
    <t>UNIÃO, PVC, SOLDÁVEL, DN 25MM, INSTALADO EM RAMAL OU SUB-RAMAL DE ÁGUA - FORNECIMENTO E INSTALAÇÃO. AF_12/2014</t>
  </si>
  <si>
    <t>12,24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</si>
  <si>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</si>
  <si>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</si>
  <si>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</si>
  <si>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6,18</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</si>
  <si>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</si>
  <si>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</si>
  <si>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</si>
  <si>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9,57</t>
  </si>
  <si>
    <t>LUVA SOLDÁVEL E COM ROSCA, PVC, SOLDÁVEL, DN 32MM X 1, INSTALADO EM RAMAL OU SUB-RAMAL DE ÁGUA - FORNECIMENTO E INSTALAÇÃO. AF_12/2014</t>
  </si>
  <si>
    <t>10,29</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</si>
  <si>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</si>
  <si>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</si>
  <si>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</si>
  <si>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</si>
  <si>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</si>
  <si>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</si>
  <si>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</si>
  <si>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</si>
  <si>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</si>
  <si>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</si>
  <si>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25,31</t>
  </si>
  <si>
    <t>TÊ DE REDUÇÃO, PVC, SOLDÁVEL, DN 32MM X 25MM, INSTALADO EM RAMAL OU SUB-RAMAL DE ÁGUA - FORNECIMENTO E INSTALAÇÃO. AF_12/2014</t>
  </si>
  <si>
    <t>16,31</t>
  </si>
  <si>
    <t>JOELHO 90 GRAUS, PVC, SOLDÁVEL, DN 20MM, INSTALADO EM RAMAL DE DISTRIBUIÇÃO DE ÁGUA - FORNECIMENTO E INSTALAÇÃO. AF_12/2014</t>
  </si>
  <si>
    <t>JOELHO 45 GRAUS, PVC, SOLDÁVEL, DN 20MM, INSTALADO EM RAMAL DE DISTRIBUIÇÃO DE ÁGUA - FORNECIMENTO E INSTALAÇÃO. AF_12/2014</t>
  </si>
  <si>
    <t>4,45</t>
  </si>
  <si>
    <t>CURVA 90 GRAUS, PVC, SOLDÁVEL, DN 20MM, INSTALADO EM RAMAL DE DISTRIBUIÇÃO DE ÁGUA - FORNECIMENTO E INSTALAÇÃO. AF_12/2014</t>
  </si>
  <si>
    <t>CURVA 45 GRAUS, PVC, SOLDÁVEL, DN 20MM, INSTALADO EM RAMAL DE DISTRIBUIÇÃO DE ÁGUA - FORNECIMENTO E INSTALAÇÃO. AF_12/2014</t>
  </si>
  <si>
    <t>5,20</t>
  </si>
  <si>
    <t>JOELHO 90 GRAUS, PVC, SOLDÁVEL, DN 25MM, INSTALADO EM RAMAL DE DISTRIBUIÇÃO DE ÁGUA - FORNECIMENTO E INSTALAÇÃO. AF_12/2014</t>
  </si>
  <si>
    <t>4,99</t>
  </si>
  <si>
    <t>JOELHO 45 GRAUS, PVC, SOLDÁVEL, DN 25MM, INSTALADO EM RAMAL DE DISTRIBUIÇÃO DE ÁGUA - FORNECIMENTO E INSTALAÇÃO. AF_12/2014</t>
  </si>
  <si>
    <t>5,62</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</si>
  <si>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</si>
  <si>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</si>
  <si>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</si>
  <si>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</si>
  <si>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7,14</t>
  </si>
  <si>
    <t>JOELHO 45 GRAUS, PVC, SOLDÁVEL, DN 32MM, INSTALADO EM RAMAL DE DISTRIBUIÇÃO DE ÁGUA - FORNECIMENTO E INSTALAÇÃO. AF_12/2014</t>
  </si>
  <si>
    <t>CURVA 90 GRAUS, PVC, SOLDÁVEL, DN 32MM, INSTALADO EM RAMAL DE DISTRIBUIÇÃO DE ÁGUA - FORNECIMENTO E INSTALAÇÃO. AF_12/2014</t>
  </si>
  <si>
    <t>11,13</t>
  </si>
  <si>
    <t>CURVA 45 GRAUS, PVC, SOLDÁVEL, DN 32MM, INSTALADO EM RAMAL DE DISTRIBUIÇÃO DE ÁGUA - FORNECIMENTO E INSTALAÇÃO. AF_12/2014</t>
  </si>
  <si>
    <t>LUVA, PVC, SOLDÁVEL, DN 20MM, INSTALADO EM RAMAL DE DISTRIBUIÇÃO DE ÁGUA - FORNECIMENTO E INSTALAÇÃO. AF_12/2014</t>
  </si>
  <si>
    <t>3,24</t>
  </si>
  <si>
    <t>LUVA DE CORRER, PVC, SOLDÁVEL, DN 20MM, INSTALADO EM RAMAL DE DISTRIBUIÇÃO DE ÁGUA - FORNECIMENTO E INSTALAÇÃO. AF_12/2014</t>
  </si>
  <si>
    <t>9,13</t>
  </si>
  <si>
    <t>LUVA DE REDUÇÃO, PVC, SOLDÁVEL, DN 25MM X 20MM, INSTALADO EM RAMAL DE DISTRIBUIÇÃO DE ÁGUA - FORNECIMENTO E INSTALAÇÃO. AF_12/2014</t>
  </si>
  <si>
    <t>3,78</t>
  </si>
  <si>
    <t>LUVA COM BUCHA DE LATÃO, PVC, SOLDÁVEL, DN 20MM X 1/2, INSTALADO EM RAMAL DE DISTRIBUIÇÃO DE ÁGUA - FORNECIMENTO E INSTALAÇÃO. AF_12/2014</t>
  </si>
  <si>
    <t>6,97</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</si>
  <si>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</si>
  <si>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</si>
  <si>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</si>
  <si>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</si>
  <si>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</si>
  <si>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</si>
  <si>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</si>
  <si>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</si>
  <si>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</si>
  <si>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</si>
  <si>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</si>
  <si>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</si>
  <si>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</si>
  <si>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</si>
  <si>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8,34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</si>
  <si>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</si>
  <si>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</si>
  <si>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</si>
  <si>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19,28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</si>
  <si>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</si>
  <si>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</si>
  <si>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</si>
  <si>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7,05</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</si>
  <si>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</si>
  <si>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</si>
  <si>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</si>
  <si>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</si>
  <si>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</si>
  <si>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12,46</t>
  </si>
  <si>
    <t>JOELHO 90 GRAUS, PVC, SOLDÁVEL, DN 25MM, INSTALADO EM PRUMADA DE ÁGUA - FORNECIMENTO E INSTALAÇÃO. AF_12/2014</t>
  </si>
  <si>
    <t>3,76</t>
  </si>
  <si>
    <t>JOELHO 45 GRAUS, PVC, SOLDÁVEL, DN 25MM, INSTALADO EM PRUMADA DE ÁGUA - FORNECIMENTO E INSTALAÇÃO. AF_12/2014</t>
  </si>
  <si>
    <t>CURVA 90 GRAUS, PVC, SOLDÁVEL, DN 25MM, INSTALADO EM PRUMADA DE ÁGUA - FORNECIMENTO E INSTALAÇÃO. AF_12/2014</t>
  </si>
  <si>
    <t>5,71</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</si>
  <si>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</si>
  <si>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</si>
  <si>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</si>
  <si>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7,53</t>
  </si>
  <si>
    <t>CURVA 90 GRAUS, PVC, SOLDÁVEL, DN 32MM, INSTALADO EM PRUMADA DE ÁGUA - FORNECIMENTO E INSTALAÇÃO. AF_12/2014</t>
  </si>
  <si>
    <t>9,74</t>
  </si>
  <si>
    <t>CURVA 45 GRAUS, PVC, SOLDÁVEL, DN 32MM, INSTALADO EM PRUMADA DE ÁGUA - FORNECIMENTO E INSTALAÇÃO. AF_12/2014</t>
  </si>
  <si>
    <t>7,16</t>
  </si>
  <si>
    <t>JOELHO 90 GRAUS, PVC, SOLDÁVEL, DN 40MM, INSTALADO EM PRUMADA DE ÁGUA - FORNECIMENTO E INSTALAÇÃO. AF_12/2014</t>
  </si>
  <si>
    <t>9,20</t>
  </si>
  <si>
    <t>JOELHO 45 GRAUS, PVC, SOLDÁVEL, DN 40MM, INSTALADO EM PRUMADA DE ÁGUA - FORNECIMENTO E INSTALAÇÃO. AF_12/2014</t>
  </si>
  <si>
    <t>CURVA 90 GRAUS, PVC, SOLDÁVEL, DN 40MM, INSTALADO EM PRUMADA DE ÁGUA - FORNECIMENTO E INSTALAÇÃO. AF_12/2014</t>
  </si>
  <si>
    <t>15,21</t>
  </si>
  <si>
    <t>CURVA 45 GRAUS, PVC, SOLDÁVEL, DN 40MM, INSTALADO EM PRUMADA DE ÁGUA - FORNECIMENTO E INSTALAÇÃO. AF_12/2014</t>
  </si>
  <si>
    <t>JOELHO 90 GRAUS, PVC, SOLDÁVEL, DN 50MM, INSTALADO EM PRUMADA DE ÁGUA - FORNECIMENTO E INSTALAÇÃO. AF_12/2014</t>
  </si>
  <si>
    <t>11,04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</si>
  <si>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</si>
  <si>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</si>
  <si>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</si>
  <si>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</si>
  <si>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</si>
  <si>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</si>
  <si>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</si>
  <si>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</si>
  <si>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</si>
  <si>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</si>
  <si>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</si>
  <si>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6,79</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</si>
  <si>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</si>
  <si>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</si>
  <si>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</si>
  <si>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37,23</t>
  </si>
  <si>
    <t>JOELHO 45 GRAUS, PVC, SERIE R, ÁGUA PLUVIAL, DN 50 MM, JUNTA ELÁSTICA, FORNECIDO E INSTALADO EM RAMAL DE ENCAMINHAMENTO. AF_12/2014</t>
  </si>
  <si>
    <t>9,54</t>
  </si>
  <si>
    <t>JOELHO 90 GRAUS, PVC, SOLDÁVEL, DN 85MM, INSTALADO EM PRUMADA DE ÁGUA - FORNECIMENTO E INSTALAÇÃO. AF_12/2014</t>
  </si>
  <si>
    <t>JOELHO 90 GRAUS, PVC, SERIE R, ÁGUA PLUVIAL, DN 75 MM, JUNTA ELÁSTICA, FORNECIDO E INSTALADO EM RAMAL DE ENCAMINHAMENTO. AF_12/2014</t>
  </si>
  <si>
    <t>21,82</t>
  </si>
  <si>
    <t>JOELHO 45 GRAUS, PVC, SOLDÁVEL, DN 85MM, INSTALADO EM PRUMADA DE ÁGUA - FORNECIMENTO E INSTALAÇÃO. AF_12/2014</t>
  </si>
  <si>
    <t>JOELHO 45 GRAUS, PVC, SERIE R, ÁGUA PLUVIAL, DN 75 MM, JUNTA ELÁSTICA, FORNECIDO E INSTALADO EM RAMAL DE ENCAMINHAMENTO. AF_12/2014</t>
  </si>
  <si>
    <t>19,29</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</si>
  <si>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</si>
  <si>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</si>
  <si>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</si>
  <si>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</si>
  <si>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</si>
  <si>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</si>
  <si>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</si>
  <si>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</si>
  <si>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5,42</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</si>
  <si>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</si>
  <si>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</si>
  <si>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</si>
  <si>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</si>
  <si>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</si>
  <si>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</si>
  <si>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</si>
  <si>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</si>
  <si>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23,29</t>
  </si>
  <si>
    <t>LUVA SIMPLES, PVC, SERIE R, ÁGUA PLUVIAL, DN 40 MM, JUNTA SOLDÁVEL, FORNECIDO E INSTALADO EM RAMAL DE ENCAMINHAMENTO. AF_12/2014</t>
  </si>
  <si>
    <t>6,81</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</si>
  <si>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</si>
  <si>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</si>
  <si>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8,44</t>
  </si>
  <si>
    <t>LUVA SIMPLES, PVC, SERIE R, ÁGUA PLUVIAL, DN 75 MM, JUNTA ELÁSTICA, FORNECIDO E INSTALADO EM RAMAL DE ENCAMINHAMENTO. AF_12/2014</t>
  </si>
  <si>
    <t>14,58</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</si>
  <si>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</si>
  <si>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</si>
  <si>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</si>
  <si>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28,39</t>
  </si>
  <si>
    <t>LUVA SOLDÁVEL E COM ROSCA, PVC, SOLDÁVEL, DN 32MM X 1, INSTALADO EM PRUMADA DE ÁGUA - FORNECIMENTO E INSTALAÇÃO. AF_12/2014</t>
  </si>
  <si>
    <t>7,41</t>
  </si>
  <si>
    <t>UNIÃO, PVC, SOLDÁVEL, DN 32MM, INSTALADO EM PRUMADA DE ÁGUA - FORNECIMENTO E INSTALAÇÃO. AF_12/2014</t>
  </si>
  <si>
    <t>15,13</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</si>
  <si>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</si>
  <si>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</si>
  <si>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</si>
  <si>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</si>
  <si>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26,66</t>
  </si>
  <si>
    <t>REDUÇÃO EXCÊNTRICA, PVC, SERIE R, ÁGUA PLUVIAL, DN 100 X 75 MM, JUNTA ELÁSTICA, FORNECIDO E INSTALADO EM RAMAL DE ENCAMINHAMENTO. AF_12/2014</t>
  </si>
  <si>
    <t>21,01</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</si>
  <si>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</si>
  <si>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</si>
  <si>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</si>
  <si>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</si>
  <si>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</si>
  <si>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</si>
  <si>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13,53</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</si>
  <si>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</si>
  <si>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</si>
  <si>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</si>
  <si>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</si>
  <si>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</si>
  <si>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</si>
  <si>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9,56</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</si>
  <si>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</si>
  <si>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</si>
  <si>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</si>
  <si>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</si>
  <si>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95,92</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</si>
  <si>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</si>
  <si>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</si>
  <si>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</si>
  <si>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8,98</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</si>
  <si>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</si>
  <si>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</si>
  <si>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</si>
  <si>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</si>
  <si>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</si>
  <si>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24,79</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</si>
  <si>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</si>
  <si>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</si>
  <si>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</si>
  <si>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</si>
  <si>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</si>
  <si>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</si>
  <si>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</si>
  <si>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</si>
  <si>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</si>
  <si>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8,61</t>
  </si>
  <si>
    <t>LUVA, PVC, SOLDÁVEL, DN 60MM, INSTALADO EM PRUMADA DE ÁGUA - FORNECIMENTO E INSTALAÇÃO. AF_12/2014</t>
  </si>
  <si>
    <t>16,14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</si>
  <si>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</si>
  <si>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</si>
  <si>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</si>
  <si>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14,66</t>
  </si>
  <si>
    <t>LUVA DE REDUÇÃO, PVC, SOLDÁVEL, DN 60MM X 50MM, INSTALADO EM PRUMADA DE ÁGUA - FORNECIMENTO E INSTALAÇÃO. AF_12/2014</t>
  </si>
  <si>
    <t>15,76</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</si>
  <si>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</si>
  <si>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</si>
  <si>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</si>
  <si>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</si>
  <si>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</si>
  <si>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</si>
  <si>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</si>
  <si>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</si>
  <si>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</si>
  <si>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</si>
  <si>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</si>
  <si>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</si>
  <si>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8,95</t>
  </si>
  <si>
    <t>TÊ COM BUCHA DE LATÃO NA BOLSA CENTRAL, PVC, SOLDÁVEL, DN 32MM X 3/4, INSTALADO EM PRUMADA DE ÁGUA - FORNECIMENTO E INSTALAÇÃO. AF_12/2014</t>
  </si>
  <si>
    <t>TÊ DE REDUÇÃO, PVC, SOLDÁVEL, DN 32MM X 25MM, INSTALADO EM PRUMADA DE ÁGUA - FORNECIMENTO E INSTALAÇÃO. AF_12/2014</t>
  </si>
  <si>
    <t>10,61</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</si>
  <si>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</si>
  <si>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</si>
  <si>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</si>
  <si>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</si>
  <si>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23,67</t>
  </si>
  <si>
    <t>TÊ DE REDUÇÃO, PVC, SOLDÁVEL, DN 50MM X 25MM, INSTALADO EM PRUMADA DE ÁGUA - FORNECIMENTO E INSTALAÇÃO. AF_12/2014</t>
  </si>
  <si>
    <t>16,22</t>
  </si>
  <si>
    <t>TE, PVC, SOLDÁVEL, DN 60MM, INSTALADO EM PRUMADA DE ÁGUA - FORNECIMENTO E INSTALAÇÃO. AF_12/2014</t>
  </si>
  <si>
    <t>35,96</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</si>
  <si>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</si>
  <si>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</si>
  <si>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</si>
  <si>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</si>
  <si>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</si>
  <si>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</si>
  <si>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7,76</t>
  </si>
  <si>
    <t>CURVA 90 GRAUS, CPVC, SOLDÁVEL, DN 15MM, INSTALADO EM RAMAL OU SUB-RAMAL DE ÁGUA - FORNECIMENTO E INSTALAÇÃO. AF_12/2014</t>
  </si>
  <si>
    <t>8,01</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</si>
  <si>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</si>
  <si>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</si>
  <si>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9,84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</si>
  <si>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</si>
  <si>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</si>
  <si>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</si>
  <si>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17,30</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</si>
  <si>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</si>
  <si>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</si>
  <si>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14,68</t>
  </si>
  <si>
    <t>JOELHO 45 GRAUS, CPVC, SOLDÁVEL, DN 28MM, INSTALADO EM RAMAL OU SUB-RAMAL DE ÁGUA  FORNECIMENTO E INSTALAÇÃO. AF_12/2014</t>
  </si>
  <si>
    <t>14,40</t>
  </si>
  <si>
    <t>CURVA 90 GRAUS, CPVC, SOLDÁVEL, DN 28MM, INSTALADO EM RAMAL OU SUB-RAMAL DE ÁGUA  FORNECIMENTO E INSTALAÇÃO. AF_12/2014</t>
  </si>
  <si>
    <t>15,72</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</si>
  <si>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</si>
  <si>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</si>
  <si>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</si>
  <si>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4,88</t>
  </si>
  <si>
    <t>LUVA DE CORRER, CPVC, SOLDÁVEL, DN 15MM, INSTALADO EM RAMAL OU SUB-RAMAL DE ÁGUA  FORNECIMENTO E INSTALAÇÃO. AF_12/2014</t>
  </si>
  <si>
    <t>LUVA DE TRANSIÇÃO, CPVC, SOLDÁVEL, DN15MM X 1/2", INSTALADO EM RAMAL OU SUB-RAMAL DE ÁGUA - FORNECIMENTO E INSTALAÇÃO. AF_12/2014</t>
  </si>
  <si>
    <t>12,04</t>
  </si>
  <si>
    <t>UNIÃO, CPVC, SOLDÁVEL, DN15MM, INSTALADO EM RAMAL OU SUB-RAMAL DE ÁGUA  FORNECIMENTO E INSTALAÇÃO. AF_12/2014</t>
  </si>
  <si>
    <t>11,75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</si>
  <si>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</si>
  <si>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</si>
  <si>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</si>
  <si>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8,29</t>
  </si>
  <si>
    <t>LUVA, CPVC, SOLDÁVEL, DN 22MM, INSTALADO EM RAMAL OU SUB-RAMAL DE ÁGUA  FORNECIMENTO E INSTALAÇÃO. AF_12/2014</t>
  </si>
  <si>
    <t>LUVA DE CORRER, CPVC, SOLDÁVEL, DN 22MM, INSTALADO EM RAMAL OU SUB-RAMAL DE ÁGUA  FORNECIMENTO E INSTALAÇÃO. AF_12/2014</t>
  </si>
  <si>
    <t>10,94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</si>
  <si>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</si>
  <si>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</si>
  <si>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</si>
  <si>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</si>
  <si>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</si>
  <si>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</si>
  <si>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10,03</t>
  </si>
  <si>
    <t>BUCHA DE REDUÇÃO, CPVC, SOLDÁVEL, DN22MM X 15MM, INSTALADO EM RAMAL OU SUB-RAMAL DE ÁGUA  FORNECIMENTO E INSTALAÇÃO. AF_12/2014</t>
  </si>
  <si>
    <t>5,61</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</si>
  <si>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</si>
  <si>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</si>
  <si>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</si>
  <si>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</si>
  <si>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</si>
  <si>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</si>
  <si>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14,42</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</si>
  <si>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</si>
  <si>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</si>
  <si>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20,71</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</si>
  <si>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</si>
  <si>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</si>
  <si>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</si>
  <si>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</si>
  <si>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7,28</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</si>
  <si>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</si>
  <si>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</si>
  <si>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</si>
  <si>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</si>
  <si>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</si>
  <si>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</si>
  <si>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</si>
  <si>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</si>
  <si>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</si>
  <si>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23,34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</si>
  <si>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</si>
  <si>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</si>
  <si>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9,22</t>
  </si>
  <si>
    <t>JUNÇÃO SIMPLES, PVC, SERIE R, ÁGUA PLUVIAL, DN 100 X 75 MM, JUNTA ELÁSTICA, FORNECIDO E INSTALADO EM CONDUTORES VERTICAIS DE ÁGUAS PLUVIAIS. AF_12/2014</t>
  </si>
  <si>
    <t>53,20</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</si>
  <si>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</si>
  <si>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</si>
  <si>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</si>
  <si>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</si>
  <si>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</si>
  <si>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</si>
  <si>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</si>
  <si>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</si>
  <si>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</si>
  <si>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</si>
  <si>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</si>
  <si>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32,05</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</si>
  <si>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</si>
  <si>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</si>
  <si>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</si>
  <si>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</si>
  <si>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</si>
  <si>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</si>
  <si>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</si>
  <si>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</si>
  <si>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15,07</t>
  </si>
  <si>
    <t>JOELHO 90 GRAUS, CPVC, SOLDÁVEL, DN 28MM, INSTALADO EM RAMAL DE DISTRIBUIÇÃO DE ÁGUA   FORNECIMENTO E INSTALAÇÃO. AF_12/2014</t>
  </si>
  <si>
    <t>12,10</t>
  </si>
  <si>
    <t>JOELHO 90 GRAUS, PVC, SERIE NORMAL, ESGOTO PREDIAL, DN 40 MM, JUNTA SOLDÁVEL, FORNECIDO E INSTALADO EM RAMAL DE DESCARGA OU RAMAL DE ESGOTO SANITÁRIO. AF_12/2014</t>
  </si>
  <si>
    <t>8,05</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</si>
  <si>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</si>
  <si>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</si>
  <si>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</si>
  <si>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</si>
  <si>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8,54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</si>
  <si>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</si>
  <si>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</si>
  <si>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</si>
  <si>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</si>
  <si>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</si>
  <si>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</si>
  <si>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</si>
  <si>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</si>
  <si>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</si>
  <si>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</si>
  <si>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</si>
  <si>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</si>
  <si>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</si>
  <si>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</si>
  <si>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</si>
  <si>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</si>
  <si>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</si>
  <si>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19,79</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</si>
  <si>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</si>
  <si>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</si>
  <si>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</si>
  <si>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</si>
  <si>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</si>
  <si>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</si>
  <si>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</si>
  <si>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</si>
  <si>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</si>
  <si>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</si>
  <si>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</si>
  <si>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</si>
  <si>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</si>
  <si>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</si>
  <si>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</si>
  <si>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12,34</t>
  </si>
  <si>
    <t>LUVA DE CORRER, CPVC, SOLDÁVEL, DN 35MM, INSTALADO EM RAMAL DE DISTRIBUIÇÃO DE ÁGUA - FORNECIMENTO E INSTALAÇÃO. AF_12/2014</t>
  </si>
  <si>
    <t>19,73</t>
  </si>
  <si>
    <t>UNIÃO, CPVC, SOLDÁVEL, DN35MM, INSTALADO EM RAMAL DE DISTRIBUIÇÃO DE ÁGUA - FORNECIMENTO E INSTALAÇÃO. AF_12/2014</t>
  </si>
  <si>
    <t>27,65</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</si>
  <si>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</si>
  <si>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</si>
  <si>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</si>
  <si>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</si>
  <si>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14,03</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</si>
  <si>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</si>
  <si>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</si>
  <si>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</si>
  <si>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</si>
  <si>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</si>
  <si>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11,73</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</si>
  <si>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</si>
  <si>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</si>
  <si>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</si>
  <si>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</si>
  <si>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</si>
  <si>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</si>
  <si>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</si>
  <si>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</si>
  <si>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9,98</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</si>
  <si>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</si>
  <si>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</si>
  <si>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16,85</t>
  </si>
  <si>
    <t>TE, PVC, SERIE NORMAL, ESGOTO PREDIAL, DN 75 X 75 MM, JUNTA ELÁSTICA, FORNECIDO E INSTALADO EM RAMAL DE DESCARGA OU RAMAL DE ESGOTO SANITÁRIO. AF_12/2014</t>
  </si>
  <si>
    <t>25,57</t>
  </si>
  <si>
    <t>JOELHO 45 GRAUS, CPVC, SOLDÁVEL, DN 42MM, INSTALADO EM PRUMADA DE ÁGUA  FORNECIMENTO E INSTALAÇÃO. AF_12/2014</t>
  </si>
  <si>
    <t>JOELHO 90 GRAUS, CPVC, SOLDÁVEL, DN 54MM, INSTALADO EM PRUMADA DE ÁGUA  FORNECIMENTO E INSTALAÇÃO. AF_12/2014</t>
  </si>
  <si>
    <t>47,29</t>
  </si>
  <si>
    <t>JOELHO 45 GRAUS, CPVC, SOLDÁVEL, DN 54MM, INSTALADO EM PRUMADA DE ÁGUA  FORNECIMENTO E INSTALAÇÃO. AF_12/2014</t>
  </si>
  <si>
    <t>48,02</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</si>
  <si>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</si>
  <si>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</si>
  <si>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</si>
  <si>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</si>
  <si>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</si>
  <si>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</si>
  <si>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</si>
  <si>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</si>
  <si>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</si>
  <si>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</si>
  <si>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</si>
  <si>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10,73</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</si>
  <si>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</si>
  <si>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</si>
  <si>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</si>
  <si>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11,24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</si>
  <si>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</si>
  <si>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</si>
  <si>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29,84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</si>
  <si>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</si>
  <si>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</si>
  <si>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</si>
  <si>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</si>
  <si>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</si>
  <si>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5,06</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</si>
  <si>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</si>
  <si>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</si>
  <si>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18,81</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</si>
  <si>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</si>
  <si>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</si>
  <si>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</si>
  <si>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</si>
  <si>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</si>
  <si>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</si>
  <si>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11,22</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</si>
  <si>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</si>
  <si>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</si>
  <si>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</si>
  <si>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</si>
  <si>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</si>
  <si>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</si>
  <si>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</si>
  <si>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</si>
  <si>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</si>
  <si>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</si>
  <si>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</si>
  <si>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26,65</t>
  </si>
  <si>
    <t>TE, PVC, SERIE NORMAL, ESGOTO PREDIAL, DN 100 X 100 MM, JUNTA ELÁSTICA, FORNECIDO E INSTALADO EM PRUMADA DE ESGOTO SANITÁRIO OU VENTILAÇÃO. AF_12/2014</t>
  </si>
  <si>
    <t>24,95</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</si>
  <si>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</si>
  <si>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</si>
  <si>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</si>
  <si>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</si>
  <si>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86,68</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</si>
  <si>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</si>
  <si>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</si>
  <si>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</si>
  <si>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</si>
  <si>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</si>
  <si>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</si>
  <si>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</si>
  <si>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</si>
  <si>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</si>
  <si>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</si>
  <si>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19,07</t>
  </si>
  <si>
    <t>JOELHO 45 GRAUS, PVC, SERIE NORMAL, ESGOTO PREDIAL, DN 100 MM, JUNTA ELÁSTICA, FORNECIDO E INSTALADO EM SUBCOLETOR AÉREO DE ESGOTO SANITÁRIO. AF_12/2014</t>
  </si>
  <si>
    <t>19,03</t>
  </si>
  <si>
    <t>CURVA CURTA 90 GRAUS, PVC, SERIE NORMAL, ESGOTO PREDIAL, DN 100 MM, JUNTA ELÁSTICA, FORNECIDO E INSTALADO EM SUBCOLETOR AÉREO DE ESGOTO SANITÁRIO. AF_12/2014</t>
  </si>
  <si>
    <t>29,53</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</si>
  <si>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</si>
  <si>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</si>
  <si>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61,72</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</si>
  <si>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</si>
  <si>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</si>
  <si>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</si>
  <si>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22,46</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</si>
  <si>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</si>
  <si>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</si>
  <si>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</si>
  <si>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35,63</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</si>
  <si>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</si>
  <si>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</si>
  <si>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</si>
  <si>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</si>
  <si>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</si>
  <si>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3,04</t>
  </si>
  <si>
    <t>TE, PVC, SOLDÁVEL, DN 25MM, INSTALADO EM DRENO DE AR-CONDICIONADO - FORNECIMENTO E INSTALAÇÃO. AF_12/2014</t>
  </si>
  <si>
    <t>LUVA COM BUCHA DE LATÃO, PVC, SOLDÁVEL, DN 32MM X 1 , INSTALADO EM RAMAL OU SUB-RAMAL DE ÁGUA   FORNECIMENTO E INSTALAÇÃO. AF_12/2014</t>
  </si>
  <si>
    <t>21,13</t>
  </si>
  <si>
    <t>LUVA COM BUCHA DE LATÃO, PVC, SOLDÁVEL, DN 25MM X 3/4, INSTALADO EM PRUMADA DE ÁGUA - FORNECIMENTO E INSTALAÇÃO. AF_12/2014</t>
  </si>
  <si>
    <t>LUVA SOLDÁVEL E COM BUCHA DE LATÃO, PVC, SOLDÁVEL, DN 32MM X 1 , INSTALADO EM PRUMADA DE ÁGUA   FORNECIMENTO E INSTALAÇÃO. AF_12/2014</t>
  </si>
  <si>
    <t>18,25</t>
  </si>
  <si>
    <t>JOELHO 90 GRAUS COM BUCHA DE LATÃO, PVC, SOLDÁVEL, DN 25MM, X 1/2 INSTALADO EM RAMAL OU SUB-RAMAL DE ÁGUA - FORNECIMENTO E INSTALAÇÃO. AF_12/2014</t>
  </si>
  <si>
    <t>11,91</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</si>
  <si>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</si>
  <si>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</si>
  <si>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</si>
  <si>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</si>
  <si>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</si>
  <si>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</si>
  <si>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</si>
  <si>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</si>
  <si>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</si>
  <si>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</si>
  <si>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</si>
  <si>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</si>
  <si>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</si>
  <si>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</si>
  <si>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</si>
  <si>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17,49</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</si>
  <si>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</si>
  <si>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</si>
  <si>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</si>
  <si>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</si>
  <si>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</si>
  <si>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</si>
  <si>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</si>
  <si>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15,73</t>
  </si>
  <si>
    <t>COTOVELO EM COBRE, DN 28 MM, 90 GRAUS, SEM ANEL DE SOLDA, INSTALADO EM RAMAL DE DISTRIBUIÇÃO  FORNECIMENTO E INSTALAÇÃO. AF_12/2015</t>
  </si>
  <si>
    <t>22,72</t>
  </si>
  <si>
    <t>LUVA EM COBRE, DN 15 MM, SEM ANEL DE SOLDA, INSTALADO EM RAMAL DE DISTRIBUIÇÃO  FORNECIMENTO E INSTALAÇÃO. AF_12/2015</t>
  </si>
  <si>
    <t>LUVA EM COBRE, DN 22 MM, SEM ANEL DE SOLDA, INSTALADO EM RAMAL DE DISTRIBUIÇÃO  FORNECIMENTO E INSTALAÇÃO. AF_12/2015</t>
  </si>
  <si>
    <t>9,37</t>
  </si>
  <si>
    <t>LUVA EM COBRE, DN 28 MM, SEM ANEL DE SOLDA, INSTALADO EM RAMAL DE DISTRIBUIÇÃO  FORNECIMENTO E INSTALAÇÃO. AF_12/2015</t>
  </si>
  <si>
    <t>TE EM COBRE, DN 15 MM, SEM ANEL DE SOLDA, INSTALADO EM RAMAL DE DISTRIBUIÇÃO  FORNECIMENTO E INSTALAÇÃO. AF_12/2015</t>
  </si>
  <si>
    <t>13,37</t>
  </si>
  <si>
    <t>TE EM COBRE, DN 22 MM, SEM ANEL DE SOLDA, INSTALADO EM RAMAL DE DISTRIBUIÇÃO  FORNECIMENTO E INSTALAÇÃO. AF_12/2015</t>
  </si>
  <si>
    <t>TE EM COBRE, DN 28 MM, SEM ANEL DE SOLDA, INSTALADO EM RAMAL DE DISTRIBUIÇÃO  FORNECIMENTO E INSTALAÇÃO. AF_12/2015</t>
  </si>
  <si>
    <t>29,15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</si>
  <si>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</si>
  <si>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</si>
  <si>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</si>
  <si>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</si>
  <si>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</si>
  <si>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</si>
  <si>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16,88</t>
  </si>
  <si>
    <t>TE EM COBRE, DN 15 MM, SEM ANEL DE SOLDA, INSTALADO EM RAMAL E SUB-RAMAL  FORNECIMENTO E INSTALAÇÃO. AF_12/2015</t>
  </si>
  <si>
    <t>13,60</t>
  </si>
  <si>
    <t>TE EM COBRE, DN 22 MM, SEM ANEL DE SOLDA, INSTALADO EM RAMAL E SUB-RAMAL  FORNECIMENTO E INSTALAÇÃO. AF_12/2015</t>
  </si>
  <si>
    <t>TE EM COBRE, DN 28 MM, SEM ANEL DE SOLDA, INSTALADO EM RAMAL E SUB-RAMAL  FORNECIMENTO E INSTALAÇÃO. AF_12/2015</t>
  </si>
  <si>
    <t>66,78</t>
  </si>
  <si>
    <t>70,06</t>
  </si>
  <si>
    <t>32,64</t>
  </si>
  <si>
    <t>49,53</t>
  </si>
  <si>
    <t>54,41</t>
  </si>
  <si>
    <t>68,61</t>
  </si>
  <si>
    <t>24,10</t>
  </si>
  <si>
    <t>51,86</t>
  </si>
  <si>
    <t>103,34</t>
  </si>
  <si>
    <t>16,89</t>
  </si>
  <si>
    <t>31,81</t>
  </si>
  <si>
    <t>21,54</t>
  </si>
  <si>
    <t>31,25</t>
  </si>
  <si>
    <t>24,93</t>
  </si>
  <si>
    <t>17,69</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</si>
  <si>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</si>
  <si>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</si>
  <si>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</si>
  <si>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</si>
  <si>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</si>
  <si>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</si>
  <si>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</si>
  <si>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</si>
  <si>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</si>
  <si>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21,95</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</si>
  <si>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</si>
  <si>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</si>
  <si>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</si>
  <si>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20,00</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</si>
  <si>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</si>
  <si>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</si>
  <si>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</si>
  <si>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</si>
  <si>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</si>
  <si>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</si>
  <si>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45,56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</si>
  <si>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</si>
  <si>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</si>
  <si>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</si>
  <si>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</si>
  <si>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</si>
  <si>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</si>
  <si>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</si>
  <si>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15,87</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</si>
  <si>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</si>
  <si>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</si>
  <si>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</si>
  <si>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24,12</t>
  </si>
  <si>
    <t>CURVA EM COBRE, DN 28 MM, 45 GRAUS, SEM ANEL DE SOLDA, BOLSA X BOLSA, INSTALADO EM RAMAL DE DISTRIBUIÇÃO  FORNECIMENTO E INSTALAÇÃO. AF_01/2016</t>
  </si>
  <si>
    <t>21,47</t>
  </si>
  <si>
    <t>LUVA PASSANTE EM COBRE, DN 15 MM, SEM ANEL DE SOLDA, INSTALADO EM RAMAL DE DISTRIBUIÇÃO  FORNECIMENTO E INSTALAÇÃO. AF_01/2016</t>
  </si>
  <si>
    <t>6,43</t>
  </si>
  <si>
    <t>CONECTOR EM BRONZE/LATÃO, DN 15 MM X 1/2", SEM ANEL DE SOLDA, BOLSA X ROSCA F, INSTALADO EM RAMAL DE DISTRIBUIÇÃO  FORNECIMENTO E INSTALAÇÃO. AF_01/2016</t>
  </si>
  <si>
    <t>14,11</t>
  </si>
  <si>
    <t>CURVA DE TRANSPOSIÇÃO EM BRONZE/LATÃO, DN 15 MM, SEM ANEL DE SOLDA, BOLSA X BOLSA, INSTALADO EM RAMAL DE DISTRIBUIÇÃO  FORNECIMENTO E INSTALAÇÃO. AF_01/2016</t>
  </si>
  <si>
    <t>17,17</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</si>
  <si>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</si>
  <si>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</si>
  <si>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</si>
  <si>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</si>
  <si>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</si>
  <si>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</si>
  <si>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17,85</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</si>
  <si>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</si>
  <si>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</si>
  <si>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</si>
  <si>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12,63</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</si>
  <si>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</si>
  <si>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</si>
  <si>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</si>
  <si>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</si>
  <si>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</si>
  <si>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</si>
  <si>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</si>
  <si>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</si>
  <si>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</si>
  <si>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</si>
  <si>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</si>
  <si>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</si>
  <si>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6,59</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</si>
  <si>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</si>
  <si>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</si>
  <si>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</si>
  <si>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</si>
  <si>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11,81</t>
  </si>
  <si>
    <t>BUCHA DE REDUÇÃO EM COBRE, DN 22 MM X 15 MM, SEM ANEL DE SOLDA, PONTA X BOLSA, INSTALADO EM RAMAL E SUB-RAMAL  FORNECIMENTO E INSTALAÇÃO. AF_01/2016</t>
  </si>
  <si>
    <t>11,17</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</si>
  <si>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</si>
  <si>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</si>
  <si>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16,87</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</si>
  <si>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</si>
  <si>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</si>
  <si>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35,42</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</si>
  <si>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</si>
  <si>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</si>
  <si>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26,36</t>
  </si>
  <si>
    <t>CURVA DE TRANSPOSIÇÃO EM BRONZE/LATÃO, DN 28 MM, SEM ANEL DE SOLDA, BOLSA X BOLSA, INSTALADO EM RAMAL E SUB-RAMAL  FORNECIMENTO E INSTALAÇÃO. AF_01/2016</t>
  </si>
  <si>
    <t>60,30</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</si>
  <si>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</si>
  <si>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</si>
  <si>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</si>
  <si>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</si>
  <si>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</si>
  <si>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</si>
  <si>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</si>
  <si>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18,98</t>
  </si>
  <si>
    <t>CURVA EM COBRE, DN 35 MM, 45 GRAUS, SEM ANEL DE SOLDA, BOLSA X BOLSA, INSTALADO EM PRUMADA  FORNECIMENTO E INSTALAÇÃO. AF_01/2016</t>
  </si>
  <si>
    <t>41,16</t>
  </si>
  <si>
    <t>CURVA EM COBRE, DN 42 MM, 45 GRAUS, SEM ANEL DE SOLDA, BOLSA X BOLSA, INSTALADO EM PRUMADA  FORNECIMENTO E INSTALAÇÃO. AF_01/2016</t>
  </si>
  <si>
    <t>64,40</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</si>
  <si>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</si>
  <si>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</si>
  <si>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</si>
  <si>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</si>
  <si>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35,19</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</si>
  <si>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</si>
  <si>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</si>
  <si>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</si>
  <si>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</si>
  <si>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</si>
  <si>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</si>
  <si>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</si>
  <si>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</si>
  <si>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</si>
  <si>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</si>
  <si>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</si>
  <si>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</si>
  <si>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</si>
  <si>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</si>
  <si>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</si>
  <si>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58,46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</si>
  <si>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</si>
  <si>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</si>
  <si>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</si>
  <si>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</si>
  <si>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</si>
  <si>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</si>
  <si>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</si>
  <si>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</si>
  <si>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</si>
  <si>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</si>
  <si>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</si>
  <si>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</si>
  <si>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</si>
  <si>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</si>
  <si>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</si>
  <si>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</si>
  <si>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5,87</t>
  </si>
  <si>
    <t>LUVA PVC, SOLDÁVEL, DN 32 MM, INSTALADA EM RESERVAÇÃO DE ÁGUA DE EDIFICAÇÃO QUE POSSUA RESERVATÓRIO DE FIBRA/FIBROCIMENTO   FORNECIMENTO E INSTALAÇÃO. AF_06/2016</t>
  </si>
  <si>
    <t>5,96</t>
  </si>
  <si>
    <t>ADAPTADOR CURTO COM BOLSA E ROSCA PARA REGISTRO, PVC, SOLDÁVEL, DN 40 MM X 1 1/4 , INSTALADO EM RESERVAÇÃO DE ÁGUA DE EDIFICAÇÃO QUE POSSUA RESERVATÓRIO DE FIBRA/FIBROCIMENTO   FORNECIMENTO E INSTALAÇÃO. AF_06/2016</t>
  </si>
  <si>
    <t>9,51</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</si>
  <si>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</si>
  <si>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</si>
  <si>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</si>
  <si>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10,45</t>
  </si>
  <si>
    <t>ADAPTADOR CURTO COM BOLSA E ROSCA PARA REGISTRO, PVC, SOLDÁVEL, DN 60 MM X 2 , INSTALADO EM RESERVAÇÃO DE ÁGUA DE EDIFICAÇÃO QUE POSSUA RESERVATÓRIO DE FIBRA/FIBROCIMENTO   FORNECIMENTO E INSTALAÇÃO. AF_06/2016</t>
  </si>
  <si>
    <t>21,97</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</si>
  <si>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</si>
  <si>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</si>
  <si>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26,50</t>
  </si>
  <si>
    <t>LUVA, PVC, SOLDÁVEL, DN 75 MM, INSTALADO EM RESERVAÇÃO DE ÁGUA DE EDIFICAÇÃO QUE POSSUA RESERVATÓRIO DE FIBRA/FIBROCIMENTO   FORNECIMENTO E INSTALAÇÃO. AF_06/2016</t>
  </si>
  <si>
    <t>29,33</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</si>
  <si>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</si>
  <si>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</si>
  <si>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</si>
  <si>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</si>
  <si>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</si>
  <si>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</si>
  <si>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8,51</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</si>
  <si>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</si>
  <si>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</si>
  <si>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11,76</t>
  </si>
  <si>
    <t>JOELHO 90 GRAUS, PVC, SOLDÁVEL, DN 40 MM INSTALADO EM RESERVAÇÃO DE ÁGUA DE EDIFICAÇÃO QUE POSSUA RESERVATÓRIO DE FIBRA/FIBROCIMENTO   FORNECIMENTO E INSTALAÇÃO. AF_06/2016</t>
  </si>
  <si>
    <t>13,22</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</si>
  <si>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</si>
  <si>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</si>
  <si>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</si>
  <si>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21,49</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</si>
  <si>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</si>
  <si>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</si>
  <si>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</si>
  <si>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</si>
  <si>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</si>
  <si>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118,10</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</si>
  <si>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</si>
  <si>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</si>
  <si>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</si>
  <si>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</si>
  <si>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</si>
  <si>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</si>
  <si>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11,51</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</si>
  <si>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</si>
  <si>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</si>
  <si>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19,75</t>
  </si>
  <si>
    <t>TÊ DE REDUÇÃO, PVC, SOLDÁVEL, DN 40 MM X 32 MM, INSTALADO EM RESERVAÇÃO DE ÁGUA DE EDIFICAÇÃO QUE POSSUA RESERVATÓRIO DE FIBRA/FIBROCIMENTO   FORNECIMENTO E INSTALAÇÃO. AF_06/2016</t>
  </si>
  <si>
    <t>20,59</t>
  </si>
  <si>
    <t>TÊ, PVC, SOLDÁVEL, DN 50 MM INSTALADO EM RESERVAÇÃO DE ÁGUA DE EDIFICAÇÃO QUE POSSUA RESERVATÓRIO DE FIBRA/FIBROCIMENTO   FORNECIMENTO E INSTALAÇÃO. AF_06/2016</t>
  </si>
  <si>
    <t>20,63</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</si>
  <si>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</si>
  <si>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</si>
  <si>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</si>
  <si>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</si>
  <si>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63,04</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</si>
  <si>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</si>
  <si>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</si>
  <si>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</si>
  <si>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</si>
  <si>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</si>
  <si>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</si>
  <si>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</si>
  <si>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</si>
  <si>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</si>
  <si>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</si>
  <si>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</si>
  <si>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</si>
  <si>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</si>
  <si>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</si>
  <si>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</si>
  <si>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</si>
  <si>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</si>
  <si>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</si>
  <si>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18,75</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</si>
  <si>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</si>
  <si>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</si>
  <si>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28,47</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</si>
  <si>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</si>
  <si>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</si>
  <si>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</si>
  <si>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</si>
  <si>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</si>
  <si>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</si>
  <si>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28,11</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</si>
  <si>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</si>
  <si>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</si>
  <si>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</si>
  <si>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</si>
  <si>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</si>
  <si>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12,52</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</si>
  <si>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</si>
  <si>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</si>
  <si>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</si>
  <si>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</si>
  <si>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</si>
  <si>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</si>
  <si>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</si>
  <si>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</si>
  <si>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</si>
  <si>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</si>
  <si>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</si>
  <si>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</si>
  <si>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</si>
  <si>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14,80</t>
  </si>
  <si>
    <t>ADAPTADOR COM FLANGES LIVRES, PVC, SOLDÁVEL LONGO, DN 32 MM X 1 , INSTALADO EM RESERVAÇÃO DE ÁGUA DE EDIFICAÇÃO QUE POSSUA RESERVATÓRIO DE FIBRA/FIBROCIMENTO   FORNECIMENTO E INSTALAÇÃO. AF_06/2016</t>
  </si>
  <si>
    <t>26,87</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</si>
  <si>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</si>
  <si>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</si>
  <si>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45,86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</si>
  <si>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</si>
  <si>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</si>
  <si>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</si>
  <si>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</si>
  <si>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</si>
  <si>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</si>
  <si>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</si>
  <si>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19,18</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</si>
  <si>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</si>
  <si>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</si>
  <si>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</si>
  <si>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</si>
  <si>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11,28</t>
  </si>
  <si>
    <t>JOELHO 45 GRAUS, PPR, DN 25 MM, CLASSE PN 25, INSTALADO EM RAMAL OU SUB-RAMAL DE ÁGUA  FORNECIMENTO E INSTALAÇÃO . AF_06/2015</t>
  </si>
  <si>
    <t>10,93</t>
  </si>
  <si>
    <t>LUVA, PPR, DN 25 MM, CLASSE PN 25, INSTALADO EM RAMAL OU SUB-RAMAL DE ÁGUA  FORNECIMENTO E INSTALAÇÃO . AF_06/2015</t>
  </si>
  <si>
    <t>7,81</t>
  </si>
  <si>
    <t>CONECTOR MACHO, PPR, 25 X 1/2'', CLASSE PN 25, INSTALADO EM RAMAL OU SUB-RAMAL DE ÁGUA   FORNECIMENTO E INSTALAÇÃO . AF_06/2015</t>
  </si>
  <si>
    <t>17,76</t>
  </si>
  <si>
    <t>CONECTOR FÊMEA, PPR, 25 X 1/2'', CLASSE PN 25, INSTALADO EM RAMAL OU SUB-RAMAL DE ÁGUA   FORNECIMENTO E INSTALAÇÃO . AF_06/2015</t>
  </si>
  <si>
    <t>14,21</t>
  </si>
  <si>
    <t>TÊ NORMAL, PPR, DN 25 MM, CLASSE PN 25, INSTALADO EM RAMAL OU SUB-RAMAL DE ÁGUA  FORNECIMENTO E INSTALAÇÃO . AF_06/2015</t>
  </si>
  <si>
    <t>14,97</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</si>
  <si>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</si>
  <si>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</si>
  <si>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</si>
  <si>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7,92</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</si>
  <si>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</si>
  <si>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</si>
  <si>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</si>
  <si>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</si>
  <si>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25,87</t>
  </si>
  <si>
    <t>LUVA, PPR, DN 25 MM, CLASSE PN 25, INSTALADO EM RAMAL DE DISTRIBUIÇÃO DE ÁGUA  FORNECIMENTO E INSTALAÇÃO . AF_06/2015</t>
  </si>
  <si>
    <t>5,82</t>
  </si>
  <si>
    <t>CONECTOR MACHO, PPR, 25 X 1/2, CLASSE PN 25, INSTALADO EM RAMAL DE DISTRIBUIÇÃO DE ÁGUA  FORNECIMENTO E INSTALAÇÃO . AF_06/2015</t>
  </si>
  <si>
    <t>15,77</t>
  </si>
  <si>
    <t>CONECTOR FÊMEA, PPR, 25 X 1/2'', CLASSE PN 25, INSTALADO EM RAMAL DE DISTRIBUIÇÃO DE ÁGUA   FORNECIMENTO E INSTALAÇÃO . AF_06/2015</t>
  </si>
  <si>
    <t>12,22</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</si>
  <si>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</si>
  <si>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</si>
  <si>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</si>
  <si>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</si>
  <si>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10,96</t>
  </si>
  <si>
    <t>LUVA, PPR, DN 40 MM, CLASSE PN 25, INSTALADO EM RAMAL DE DISTRIBUIÇÃO DE ÁGUA  FORNECIMENTO E INSTALAÇÃO. AF_06/2015</t>
  </si>
  <si>
    <t>BUCHA DE REDUÇÃO, PPR, 40 X 25, CLASSE PN 25, INSTALADO EM RAMAL DE DISTRIBUIÇÃO DE ÁGUA  FORNECIMENTO E INSTALAÇÃO . AF_06/2015</t>
  </si>
  <si>
    <t>20,26</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</si>
  <si>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</si>
  <si>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</si>
  <si>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</si>
  <si>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</si>
  <si>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</si>
  <si>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</si>
  <si>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</si>
  <si>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</si>
  <si>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</si>
  <si>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</si>
  <si>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17,38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</si>
  <si>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</si>
  <si>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</si>
  <si>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</si>
  <si>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</si>
  <si>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</si>
  <si>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54,94</t>
  </si>
  <si>
    <t>JOELHO 90 GRAUS, PPR, DN 90 MM, CLASSE PN 25, INSTALADO EM PRUMADA DE ÁGUA  FORNECIMENTO E INSTALAÇÃO . AF_06/2015</t>
  </si>
  <si>
    <t>84,84</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</si>
  <si>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</si>
  <si>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</si>
  <si>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</si>
  <si>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</si>
  <si>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</si>
  <si>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</si>
  <si>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</si>
  <si>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7,90</t>
  </si>
  <si>
    <t>BUCHA DE REDUÇÃO, PPR, 40 X 25, CLASSE PN 25, INSTALADO EM PRUMADA DE ÁGUA  FORNECIMENTO E INSTALAÇÃO . AF_06/2015</t>
  </si>
  <si>
    <t>9,07</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</si>
  <si>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</si>
  <si>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</si>
  <si>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</si>
  <si>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36,35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</si>
  <si>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</si>
  <si>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</si>
  <si>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</si>
  <si>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</si>
  <si>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7,60</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</si>
  <si>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</si>
  <si>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</si>
  <si>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</si>
  <si>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</si>
  <si>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</si>
  <si>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</si>
  <si>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</si>
  <si>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</si>
  <si>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</si>
  <si>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14,94</t>
  </si>
  <si>
    <t>LUVA, PPR, DN 32 MM, CLASSE PN 25, INSTALADO EM RESERVAÇÃO DE ÁGUA DE EDIFICAÇÃO QUE POSSUA RESERVATÓRIO DE FIBRA/FIBROCIMENTO  FORNECIMENTO E INSTALAÇÃO. AF_06/2016</t>
  </si>
  <si>
    <t>6,45</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</si>
  <si>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</si>
  <si>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</si>
  <si>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</si>
  <si>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14,71</t>
  </si>
  <si>
    <t>LUVA, PPR, DN 63 MM, CLASSE PN 25, INSTALADO EM RESERVAÇÃO DE ÁGUA DE EDIFICAÇÃO QUE POSSUA RESERVATÓRIO DE FIBRA/FIBROCIMENTO  FORNECIMENTO E INSTALAÇÃO. AF_06/2016</t>
  </si>
  <si>
    <t>18,64</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</si>
  <si>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</si>
  <si>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</si>
  <si>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</si>
  <si>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</si>
  <si>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</si>
  <si>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7,04</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</si>
  <si>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</si>
  <si>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</si>
  <si>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</si>
  <si>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</si>
  <si>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</si>
  <si>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</si>
  <si>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</si>
  <si>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</si>
  <si>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</si>
  <si>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10,71</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</si>
  <si>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</si>
  <si>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</si>
  <si>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17,84</t>
  </si>
  <si>
    <t>TÊ, PPR, DN 50 MM, CLASSE PN 25,  INSTALADO EM RESERVAÇÃO DE ÁGUA DE EDIFICAÇÃO QUE POSSUA RESERVATÓRIO DE FIBRA/FIBROCIMENTO  FORNECIMENTO E INSTALAÇÃO. AF_06/2016</t>
  </si>
  <si>
    <t>25,49</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</si>
  <si>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</si>
  <si>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</si>
  <si>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</si>
  <si>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</si>
  <si>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</si>
  <si>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</si>
  <si>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</si>
  <si>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</si>
  <si>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</si>
  <si>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</si>
  <si>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</si>
  <si>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</si>
  <si>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</si>
  <si>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</si>
  <si>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13,90</t>
  </si>
  <si>
    <t>CONEXÃO FIXA, ROSCA FÊMEA, METÁLICA, PARA INSTALAÇÕES EM PEX, DN 20 MM X 1/2", COM ANEL DESLIZANTE. FORNECIMENTO E INSTALAÇÃO. AF_06/2015</t>
  </si>
  <si>
    <t>13,38</t>
  </si>
  <si>
    <t>CONEXÃO FIXA, ROSCA FÊMEA, METÁLICA, PARA INSTALAÇÕES EM PEX, DN 20 MM X 3/4", COM ANEL DESLIZANTE. FORNECIMENTO E INSTALAÇÃO. AF_06/2015</t>
  </si>
  <si>
    <t>15,32</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</si>
  <si>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</si>
  <si>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</si>
  <si>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</si>
  <si>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</si>
  <si>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</si>
  <si>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19,01</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</si>
  <si>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</si>
  <si>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</si>
  <si>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</si>
  <si>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</si>
  <si>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</si>
  <si>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12,21</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</si>
  <si>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</si>
  <si>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</si>
  <si>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18,43</t>
  </si>
  <si>
    <t>LUVA PARA INSTALAÇÕES EM PEX, DN 20 MM, CONEXÃO POR CRIMPAGEM   FORNECIMENTO E INSTALAÇÃO. AF_06/2015</t>
  </si>
  <si>
    <t>CONEXÃO FIXA, ROSCA FÊMEA, PARA INSTALAÇÕES EM PEX, DN 20MM X 1/2", CONEXÃO POR CRIMPAGEM  FORNECIMENTO E INSTALAÇÃO. AF_06/2015</t>
  </si>
  <si>
    <t>17,46</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</si>
  <si>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</si>
  <si>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</si>
  <si>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</si>
  <si>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</si>
  <si>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</si>
  <si>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</si>
  <si>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</si>
  <si>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</si>
  <si>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</si>
  <si>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</si>
  <si>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18,12</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</si>
  <si>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</si>
  <si>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</si>
  <si>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16,48</t>
  </si>
  <si>
    <t>JOELHO 90 GRAUS, METÁLICO, PARA INSTALAÇÕES EM PEX, DN 20 MM, CONEXÃO POR ANEL DESLIZANTE  FORNECIMENTO E INSTALAÇÃO . AF_06/2015</t>
  </si>
  <si>
    <t>21,20</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</si>
  <si>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</si>
  <si>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</si>
  <si>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23,50</t>
  </si>
  <si>
    <t>JOELHO ROSCA FÊMEA, COM BASE FIXA, METÁLICO, PARA INSTALAÇÕES EM PEX, DN 20MM X 1/2", CONEXÃO POR ANEL DESLIZANTE  FORNECIMENTO E INSTALAÇÃO. AF_06/2015</t>
  </si>
  <si>
    <t>22,64</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</si>
  <si>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</si>
  <si>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</si>
  <si>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</si>
  <si>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26,07</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</si>
  <si>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</si>
  <si>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</si>
  <si>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</si>
  <si>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</si>
  <si>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</si>
  <si>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23,62</t>
  </si>
  <si>
    <t>JOELHO 90 GRAUS, PARA INSTALAÇÕES EM PEX, DN 20 MM, CONEXÃO POR CRIMPAGEM   FORNECIMENTO E INSTALAÇÃO. AF_06/2015</t>
  </si>
  <si>
    <t>JOELHO 90 GRAUS, ROSCA FÊMEA TERMINAL, PARA INSTALAÇÕES EM PEX, DN 20MM X 1/2", CONEXÃO POR CRIMPAGEM  FORNECIMENTO E INSTALAÇÃO. AF_06/2015</t>
  </si>
  <si>
    <t>22,98</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</si>
  <si>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</si>
  <si>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</si>
  <si>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</si>
  <si>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25,81</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</si>
  <si>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</si>
  <si>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</si>
  <si>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</si>
  <si>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</si>
  <si>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</si>
  <si>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</si>
  <si>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25,54</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</si>
  <si>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</si>
  <si>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</si>
  <si>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</si>
  <si>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</si>
  <si>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</si>
  <si>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59,67</t>
  </si>
  <si>
    <t>TÊ, PARA INSTALAÇÕES EM PEX, DN 16 MM, CONEXÃO POR CRIMPAGEM  FORNECIMENTO E INSTALAÇÃO. AF_06/2015</t>
  </si>
  <si>
    <t>23,88</t>
  </si>
  <si>
    <t>TÊ, PARA INSTALAÇÕES EM PEX, DN 20 MM, CONEXÃO POR CRIMPAGEM  FORNECIMENTO E INSTALAÇÃO. AF_06/2015</t>
  </si>
  <si>
    <t>28,51</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</si>
  <si>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</si>
  <si>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</si>
  <si>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</si>
  <si>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</si>
  <si>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67,66</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</si>
  <si>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</si>
  <si>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</si>
  <si>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</si>
  <si>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</si>
  <si>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</si>
  <si>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</si>
  <si>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</si>
  <si>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</si>
  <si>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</si>
  <si>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</si>
  <si>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</si>
  <si>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</si>
  <si>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</si>
  <si>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65,74</t>
  </si>
  <si>
    <t>118,19</t>
  </si>
  <si>
    <t>145,20</t>
  </si>
  <si>
    <t>19,43</t>
  </si>
  <si>
    <t>16,49</t>
  </si>
  <si>
    <t>32,91</t>
  </si>
  <si>
    <t>39,25</t>
  </si>
  <si>
    <t>47,58</t>
  </si>
  <si>
    <t>79,45</t>
  </si>
  <si>
    <t>85,17</t>
  </si>
  <si>
    <t>21,50</t>
  </si>
  <si>
    <t>36,53</t>
  </si>
  <si>
    <t>33,59</t>
  </si>
  <si>
    <t>30,88</t>
  </si>
  <si>
    <t>CONECTOR EM BRONZE/LATÃO, DN 22 MM X 1/2", SEM ANEL DE SOLDA, BOLSA X ROSCA F, INSTALADO EM PRUMADA  FORNECIMENTO E INSTALAÇÃO. AF_01/2016</t>
  </si>
  <si>
    <t>13,67</t>
  </si>
  <si>
    <t>CAIXAS D'DAGUA, DE INSPECAO E DE GORDURA</t>
  </si>
  <si>
    <t>0181</t>
  </si>
  <si>
    <t>RALOS/CAIXA SIFONADA</t>
  </si>
  <si>
    <t>0182</t>
  </si>
  <si>
    <t>CAIXA SIFONADA, PVC, DN 100 X 100 X 50 MM, FORNECIDA E INSTALADA EM RAMAIS DE ENCAMINHAMENTO DE ÁGUA PLUVIAL. AF_12/2014</t>
  </si>
  <si>
    <t>21,43</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</si>
  <si>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</si>
  <si>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</si>
  <si>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</si>
  <si>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26,19</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</si>
  <si>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</si>
  <si>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</si>
  <si>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</si>
  <si>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</si>
  <si>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</si>
  <si>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</si>
  <si>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</si>
  <si>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</si>
  <si>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</si>
  <si>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214,78</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</si>
  <si>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</si>
  <si>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</si>
  <si>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</si>
  <si>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6,78</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</si>
  <si>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</si>
  <si>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</si>
  <si>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</si>
  <si>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</si>
  <si>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11,43</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</si>
  <si>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</si>
  <si>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</si>
  <si>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</si>
  <si>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</si>
  <si>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31,43</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</si>
  <si>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</si>
  <si>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</si>
  <si>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</si>
  <si>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</si>
  <si>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</si>
  <si>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</si>
  <si>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</si>
  <si>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</si>
  <si>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</si>
  <si>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</si>
  <si>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</si>
  <si>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</si>
  <si>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</si>
  <si>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</si>
  <si>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</si>
  <si>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</si>
  <si>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</si>
  <si>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</si>
  <si>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</si>
  <si>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</si>
  <si>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</si>
  <si>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</si>
  <si>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</si>
  <si>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</si>
  <si>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</si>
  <si>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</si>
  <si>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</si>
  <si>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</si>
  <si>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</si>
  <si>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</si>
  <si>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</si>
  <si>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</si>
  <si>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</si>
  <si>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</si>
  <si>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</si>
  <si>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</si>
  <si>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</si>
  <si>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</si>
  <si>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</si>
  <si>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</si>
  <si>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</si>
  <si>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</si>
  <si>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</si>
  <si>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</si>
  <si>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</si>
  <si>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</si>
  <si>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</si>
  <si>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</si>
  <si>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</si>
  <si>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</si>
  <si>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</si>
  <si>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</si>
  <si>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</si>
  <si>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</si>
  <si>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</si>
  <si>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42,87</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</si>
  <si>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</si>
  <si>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</si>
  <si>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</si>
  <si>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</si>
  <si>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</si>
  <si>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60,80</t>
  </si>
  <si>
    <t>VASO SANITÁRIO INFANTIL LOUÇA BRANCA - FORNECIMENTO E INSTALACAO. AF_01/2020</t>
  </si>
  <si>
    <t>ASSENTO SANITÁRIO CONVENCIONAL - FORNECIMENTO E INSTALACAO. AF_01/2020</t>
  </si>
  <si>
    <t>29,98</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</si>
  <si>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</si>
  <si>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</si>
  <si>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</si>
  <si>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</si>
  <si>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</si>
  <si>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22,83</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</si>
  <si>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</si>
  <si>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</si>
  <si>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</si>
  <si>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</si>
  <si>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</si>
  <si>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</si>
  <si>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</si>
  <si>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</si>
  <si>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</si>
  <si>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</si>
  <si>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</si>
  <si>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</si>
  <si>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</si>
  <si>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</si>
  <si>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</si>
  <si>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</si>
  <si>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</si>
  <si>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</si>
  <si>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</si>
  <si>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</si>
  <si>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23,94</t>
  </si>
  <si>
    <t>22,38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</si>
  <si>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</si>
  <si>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</si>
  <si>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</si>
  <si>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</si>
  <si>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</si>
  <si>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</si>
  <si>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25,75</t>
  </si>
  <si>
    <t>30,12</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</si>
  <si>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</si>
  <si>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</si>
  <si>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</si>
  <si>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</si>
  <si>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41,24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</si>
  <si>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</si>
  <si>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</si>
  <si>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58,57</t>
  </si>
  <si>
    <t>26,31</t>
  </si>
  <si>
    <t>61,49</t>
  </si>
  <si>
    <t>65,67</t>
  </si>
  <si>
    <t>78,99</t>
  </si>
  <si>
    <t>91,46</t>
  </si>
  <si>
    <t>42,45</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</si>
  <si>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</si>
  <si>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</si>
  <si>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</si>
  <si>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</si>
  <si>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</si>
  <si>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</si>
  <si>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</si>
  <si>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</si>
  <si>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</si>
  <si>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</si>
  <si>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</si>
  <si>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</si>
  <si>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</si>
  <si>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</si>
  <si>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</si>
  <si>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</si>
  <si>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</si>
  <si>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</si>
  <si>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</si>
  <si>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</si>
  <si>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</si>
  <si>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</si>
  <si>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12,40</t>
  </si>
  <si>
    <t>FURO EM ALVENARIA PARA DIÂMETROS MAIORES QUE 40 MM E MENORES OU IGUAIS A 75 MM. AF_05/2015</t>
  </si>
  <si>
    <t>FURO EM ALVENARIA PARA DIÂMETROS MAIORES QUE 75 MM. AF_05/2015</t>
  </si>
  <si>
    <t>FURO EM CONCRETO PARA DIÂMETROS MENORES OU IGUAIS A 40 MM. AF_05/2015</t>
  </si>
  <si>
    <t>54,56</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</si>
  <si>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</si>
  <si>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</si>
  <si>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</si>
  <si>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</si>
  <si>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</si>
  <si>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</si>
  <si>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</si>
  <si>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</si>
  <si>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</si>
  <si>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13,97</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</si>
  <si>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</si>
  <si>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</si>
  <si>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</si>
  <si>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</si>
  <si>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3,61</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</si>
  <si>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</si>
  <si>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</si>
  <si>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</si>
  <si>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</si>
  <si>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6,90</t>
  </si>
  <si>
    <t>SUPORTE PARA MAIS DE 3 TUBOS HORIZONTAIS, ESPAÇADO A CADA 1 M, EM PERFILADO DE SEÇÃO 38X76 MM, POR METRO DE TUBULAÇÃO FIXADA. AF_05/2015</t>
  </si>
  <si>
    <t>4,59</t>
  </si>
  <si>
    <t>SUPORTE PARA ATÉ 3 TUBOS VERTICAIS, ESPAÇADO A CADA 3 M, EM PERFILADO DE SEÇÃO 38X38 MM, POR METRO DE TUBULAÇÃO FIXADA. AF_05/2015</t>
  </si>
  <si>
    <t>0,99</t>
  </si>
  <si>
    <t>SUPORTE PARA MAIS DE 3 TUBOS VERTICAIS, ESPAÇADO A CADA 3 M, EM PERFILADO DE SEÇÃO 38X38 MM, POR METRO DE TUBULAÇÃO FIXADA. AF_05/2015</t>
  </si>
  <si>
    <t>0,90</t>
  </si>
  <si>
    <t>CHUMBAMENTO LINEAR EM ALVENARIA PARA RAMAIS/DISTRIBUIÇÃO COM DIÂMETROS MENORES OU IGUAIS A 40 MM. AF_05/2015</t>
  </si>
  <si>
    <t>11,03</t>
  </si>
  <si>
    <t>CHUMBAMENTO LINEAR EM ALVENARIA PARA RAMAIS/DISTRIBUIÇÃO COM DIÂMETROS MAIORES QUE 40 MM E MENORES OU IGUAIS A 75 MM. AF_05/2015</t>
  </si>
  <si>
    <t>17,41</t>
  </si>
  <si>
    <t>CHUMBAMENTO LINEAR EM CONTRAPISO PARA RAMAIS/DISTRIBUIÇÃO COM DIÂMETROS MENORES OU IGUAIS A 40 MM. AF_05/2015</t>
  </si>
  <si>
    <t>4,71</t>
  </si>
  <si>
    <t>CHUMBAMENTO LINEAR EM CONTRAPISO PARA RAMAIS/DISTRIBUIÇÃO COM DIÂMETROS MAIORES QUE 40 MM E MENORES OU IGUAIS A 75 MM. AF_05/2015</t>
  </si>
  <si>
    <t>CHUMBAMENTO LINEAR EM CONTRAPISO PARA RAMAIS/DISTRIBUIÇÃO COM DIÂMETROS MAIORES QUE 75 MM. AF_05/2015</t>
  </si>
  <si>
    <t>10,26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</si>
  <si>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</si>
  <si>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</si>
  <si>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</si>
  <si>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</si>
  <si>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7,86</t>
  </si>
  <si>
    <t>FIXAÇÃO DE TUBOS HORIZONTAIS DE PVC, CPVC OU COBRE DIÂMETROS MENORES OU IGUAIS A 40 MM OU ELETROCALHAS ATÉ 150MM DE LARGURA, COM ABRAÇADEIRA METÁLICA RÍGIDA TIPO D 1/2, FIXADA EM PERFILADO EM LAJE. AF_05/2015</t>
  </si>
  <si>
    <t>2,26</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</si>
  <si>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</si>
  <si>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</si>
  <si>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</si>
  <si>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</si>
  <si>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</si>
  <si>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</si>
  <si>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20,61</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</si>
  <si>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</si>
  <si>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</si>
  <si>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11,19</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</si>
  <si>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</si>
  <si>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</si>
  <si>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4,74</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</si>
  <si>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</si>
  <si>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</si>
  <si>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23,36</t>
  </si>
  <si>
    <t>FIXAÇÃO DE TUBOS HORIZONTAIS DE PPR DIÂMETROS MAIORES QUE 40 MM E MENORES OU IGUAIS A 75 MM COM ABRAÇADEIRA METÁLICA FLEXÍVEL 18 MM, FIXADA DIRETAMENTE NA LAJE. AF_05/2015</t>
  </si>
  <si>
    <t>11,54</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</si>
  <si>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</si>
  <si>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</si>
  <si>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</si>
  <si>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</si>
  <si>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</si>
  <si>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</si>
  <si>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</si>
  <si>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4,29</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</si>
  <si>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</si>
  <si>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</si>
  <si>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</si>
  <si>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12,13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</si>
  <si>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</si>
  <si>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</si>
  <si>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</si>
  <si>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</si>
  <si>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</si>
  <si>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4,02</t>
  </si>
  <si>
    <t>SUPORTE PARA DUTO EM CHAPA GALVANIZADA BITOLA 26, ESPAÇADO A CADA 1 M, EM PERFILADO DE SEÇÃO 38X76 MM, POR ÁREA DE DUTO FIXADO. AF_07/2017</t>
  </si>
  <si>
    <t>19,30</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</si>
  <si>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</si>
  <si>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</si>
  <si>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</si>
  <si>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12,31</t>
  </si>
  <si>
    <t>14,70</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</si>
  <si>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</si>
  <si>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</si>
  <si>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</si>
  <si>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</si>
  <si>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</si>
  <si>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</si>
  <si>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</si>
  <si>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</si>
  <si>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</si>
  <si>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</si>
  <si>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</si>
  <si>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</si>
  <si>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</si>
  <si>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</si>
  <si>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</si>
  <si>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0018</t>
  </si>
  <si>
    <t>30,32</t>
  </si>
  <si>
    <t>FABRICAÇÃO, MONTAGEM E DESMONTAGEM DE FÔRMA PARA BLOCO DE COROAMENTO, EM MADEIRA SERRADA, E=25 MM, 1 UTILIZAÇÃO. AF_06/2017</t>
  </si>
  <si>
    <t>ESCAVAÇÃO HORIZONTAL EM SOLO DE 1A CATEGORIA COM TRATOR DE ESTEIRAS (100HP/LÂMINA: 2,19M3). AF_07/2020</t>
  </si>
  <si>
    <t>2,82</t>
  </si>
  <si>
    <t>ESCAVAÇÃO HORIZONTAL EM SOLO DE 1A CATEGORIA COM TRATOR DE ESTEIRAS (150HP/LÂMINA: 3,18M3). AF_07/2020</t>
  </si>
  <si>
    <t>ESCAVAÇÃO HORIZONTAL EM SOLO DE 1A CATEGORIA COM TRATOR DE ESTEIRAS (170HP/LÂMINA: 5,20M3). AF_07/2020</t>
  </si>
  <si>
    <t>1,43</t>
  </si>
  <si>
    <t>ESCAVAÇÃO HORIZONTAL EM SOLO DE 1A CATEGORIA COM TRATOR DE ESTEIRAS (347HP/LÂMINA: 8,70M3). AF_07/2020</t>
  </si>
  <si>
    <t>1,86</t>
  </si>
  <si>
    <t>ESCAVAÇÃO HORIZONTAL EM SOLO DE 1A CATEGORIA COM TRATOR DE ESTEIRAS (125HP/LÂMINA: 2,70M3). AF_07/2020</t>
  </si>
  <si>
    <t>ESCAVAÇÃO HORIZONTAL, INCLUINDO ESCARIFICAÇÃO EM SOLO DE 2A CATEGORIA COM TRATOR DE ESTEIRAS (100HP/LÂMINA: 2,19M3). AF_07/2020</t>
  </si>
  <si>
    <t>5,40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</si>
  <si>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</si>
  <si>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</si>
  <si>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</si>
  <si>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</si>
  <si>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</si>
  <si>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</si>
  <si>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</si>
  <si>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7,44</t>
  </si>
  <si>
    <t>ESCAVAÇÃO HORIZONTAL, INCLUINDO CARGA E DESCARGA EM SOLO DE 1A CATEGORIA COM TRATOR DE ESTEIRAS (347HP/LÂMINA: 8,70M3). AF_07/2020</t>
  </si>
  <si>
    <t>ESCAVAÇÃO HORIZONTAL, INCLUINDO CARGA E DESCARGA EM SOLO DE 1A CATEGORIA COM TRATOR DE ESTEIRAS (125HP/LÂMINA: 2,70M3). AF_07/2020</t>
  </si>
  <si>
    <t>8,43</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</si>
  <si>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</si>
  <si>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</si>
  <si>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</si>
  <si>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</si>
  <si>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</si>
  <si>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</si>
  <si>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</si>
  <si>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</si>
  <si>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</si>
  <si>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</si>
  <si>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</si>
  <si>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12,03</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</si>
  <si>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</si>
  <si>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</si>
  <si>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</si>
  <si>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</si>
  <si>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11,23</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</si>
  <si>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</si>
  <si>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</si>
  <si>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</si>
  <si>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7,98</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</si>
  <si>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</si>
  <si>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</si>
  <si>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8,96</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</si>
  <si>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</si>
  <si>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</si>
  <si>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</si>
  <si>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</si>
  <si>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</si>
  <si>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11,41</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</si>
  <si>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</si>
  <si>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</si>
  <si>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</si>
  <si>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6,08</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</si>
  <si>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</si>
  <si>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</si>
  <si>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10,04</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</si>
  <si>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</si>
  <si>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</si>
  <si>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</si>
  <si>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14,00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</si>
  <si>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</si>
  <si>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</si>
  <si>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</si>
  <si>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</si>
  <si>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</si>
  <si>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12,35</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</si>
  <si>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</si>
  <si>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</si>
  <si>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</si>
  <si>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</si>
  <si>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</si>
  <si>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</si>
  <si>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16,10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</si>
  <si>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</si>
  <si>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</si>
  <si>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</si>
  <si>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10,50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</si>
  <si>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</si>
  <si>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</si>
  <si>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14,09</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</si>
  <si>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</si>
  <si>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</si>
  <si>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</si>
  <si>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</si>
  <si>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</si>
  <si>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</si>
  <si>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</si>
  <si>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</si>
  <si>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12,80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</si>
  <si>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</si>
  <si>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</si>
  <si>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</si>
  <si>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</si>
  <si>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</si>
  <si>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11,80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</si>
  <si>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</si>
  <si>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</si>
  <si>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</si>
  <si>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</si>
  <si>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11,10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</si>
  <si>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</si>
  <si>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</si>
  <si>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</si>
  <si>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</si>
  <si>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8,69</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</si>
  <si>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</si>
  <si>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9,91</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</si>
  <si>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</si>
  <si>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10,72</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</si>
  <si>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</si>
  <si>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13,49</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</si>
  <si>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</si>
  <si>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</si>
  <si>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</si>
  <si>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</si>
  <si>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</si>
  <si>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13,30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</si>
  <si>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</si>
  <si>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14,76</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</si>
  <si>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</si>
  <si>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18,38</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</si>
  <si>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</si>
  <si>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</si>
  <si>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10,87</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</si>
  <si>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</si>
  <si>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12,53</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</si>
  <si>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</si>
  <si>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</si>
  <si>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</si>
  <si>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</si>
  <si>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</si>
  <si>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</si>
  <si>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11,01</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</si>
  <si>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</si>
  <si>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</si>
  <si>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</si>
  <si>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17,51</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</si>
  <si>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</si>
  <si>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</si>
  <si>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</si>
  <si>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</si>
  <si>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13,28</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</si>
  <si>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</si>
  <si>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</si>
  <si>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</si>
  <si>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6,11</t>
  </si>
  <si>
    <t>4,77</t>
  </si>
  <si>
    <t>4,35</t>
  </si>
  <si>
    <t>3,72</t>
  </si>
  <si>
    <t>10,85</t>
  </si>
  <si>
    <t>5,43</t>
  </si>
  <si>
    <t>ATERRO COM OU S/COMPACTACAO</t>
  </si>
  <si>
    <t>0020</t>
  </si>
  <si>
    <t>ATERRO MECANIZADO DE VALA COM ESCAVADEIRA HIDRÁULICA (CAPACIDADE DA CAÇAMBA: 0,8 M³ / POTÊNCIA: 111 HP), LARGURA DE 1,5 A 2,5 M, PROFUNDIDADE ATÉ 1,5 M, COM SOLO ARGILO-ARENOSO. AF_05/2016</t>
  </si>
  <si>
    <t>25,43</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</si>
  <si>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</si>
  <si>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</si>
  <si>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18,77</t>
  </si>
  <si>
    <t>ATERRO MECANIZADO DE VALA COM ESCAVADEIRA HIDRÁULICA (CAPACIDADE DA CAÇAMBA: 0,8 M³ / POTÊNCIA: 111 HP), LARGURA ATÉ 1,5 M, PROFUNDIDADE DE 3,0 A 4,5 M, COM SOLO ARGILO-ARENOSO. AF_05/2016</t>
  </si>
  <si>
    <t>19,62</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</si>
  <si>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</si>
  <si>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</si>
  <si>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</si>
  <si>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16,75</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</si>
  <si>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</si>
  <si>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</si>
  <si>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</si>
  <si>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</si>
  <si>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</si>
  <si>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</si>
  <si>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</si>
  <si>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</si>
  <si>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66,42</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</si>
  <si>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</si>
  <si>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</si>
  <si>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</si>
  <si>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</si>
  <si>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</si>
  <si>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</si>
  <si>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</si>
  <si>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</si>
  <si>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</si>
  <si>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</si>
  <si>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</si>
  <si>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4,90</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</si>
  <si>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</si>
  <si>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</si>
  <si>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</si>
  <si>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</si>
  <si>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12,57</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</si>
  <si>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</si>
  <si>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</si>
  <si>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9,61</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</si>
  <si>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</si>
  <si>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</si>
  <si>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</si>
  <si>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</si>
  <si>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</si>
  <si>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</si>
  <si>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</si>
  <si>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</si>
  <si>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</si>
  <si>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</si>
  <si>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</si>
  <si>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</si>
  <si>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</si>
  <si>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12,18</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</si>
  <si>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</si>
  <si>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</si>
  <si>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</si>
  <si>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14,17</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</si>
  <si>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</si>
  <si>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</si>
  <si>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7,39</t>
  </si>
  <si>
    <t>REATERRO MANUAL DE VALAS COM COMPACTAÇÃO MECANIZADA. AF_04/2016</t>
  </si>
  <si>
    <t>27,08</t>
  </si>
  <si>
    <t>REATERRO MANUAL APILOADO COM SOQUETE. AF_10/2017</t>
  </si>
  <si>
    <t>CARGA, DESCARGA E/OU TRANSPORTE DE MATERIAIS</t>
  </si>
  <si>
    <t>0022</t>
  </si>
  <si>
    <t>TRANSPORTE COM CAMINHÃO BASCULANTE DE 6 M³, EM VIA URBANA EM LEITO NATURAL (UNIDADE: TXKM). AF_07/2020</t>
  </si>
  <si>
    <t>1,39</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</si>
  <si>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</si>
  <si>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</si>
  <si>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</si>
  <si>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</si>
  <si>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</si>
  <si>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</si>
  <si>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</si>
  <si>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2,55</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</si>
  <si>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</si>
  <si>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</si>
  <si>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</si>
  <si>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</si>
  <si>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</si>
  <si>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</si>
  <si>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</si>
  <si>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</si>
  <si>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</si>
  <si>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0283</t>
  </si>
  <si>
    <t>UMIDIFICAÇÃO DE MATERIAL PARA VALAS COM CAMINHÃO PIPA 10000L. AF_11/2016</t>
  </si>
  <si>
    <t>1,27</t>
  </si>
  <si>
    <t>PAREDES/PAINEIS</t>
  </si>
  <si>
    <t>PARE</t>
  </si>
  <si>
    <t>ALVENARIA DE TIJOLOS CERAMICOS</t>
  </si>
  <si>
    <t>0063</t>
  </si>
  <si>
    <t>61,48</t>
  </si>
  <si>
    <t>47,25</t>
  </si>
  <si>
    <t>66,20</t>
  </si>
  <si>
    <t>ALVENARIA DE VEDAÇÃO DE BLOCOS CERÂMICOS MACIÇOS DE 5X10X20CM (ESPESSURA 10CM) E ARGAMASSA DE ASSENTAMENTO COM PREPARO EM BETONEIRA. AF_05/2020</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</si>
  <si>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</si>
  <si>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</si>
  <si>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</si>
  <si>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</si>
  <si>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</si>
  <si>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</si>
  <si>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</si>
  <si>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</si>
  <si>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</si>
  <si>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49,11</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</si>
  <si>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</si>
  <si>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</si>
  <si>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</si>
  <si>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</si>
  <si>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</si>
  <si>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57,24</t>
  </si>
  <si>
    <t>ALVENARIA ESTRUTURAL DE BLOCOS CERÂMICOS 14X19X29, (ESPESSURA DE 14 CM), PARA PAREDES COM ÁREA LÍQUIDA MENOR QUE 6M², COM VÃOS, UTILIZANDO PALHETA E ARGAMASSA DE ASSENTAMENTO COM PREPARO EM BETONEIRA. AF_12/2014</t>
  </si>
  <si>
    <t>66,79</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</si>
  <si>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</si>
  <si>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</si>
  <si>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</si>
  <si>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</si>
  <si>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</si>
  <si>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64,37</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</si>
  <si>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</si>
  <si>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</si>
  <si>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</si>
  <si>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</si>
  <si>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</si>
  <si>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</si>
  <si>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</si>
  <si>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</si>
  <si>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</si>
  <si>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</si>
  <si>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</si>
  <si>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</si>
  <si>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84,62</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</si>
  <si>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</si>
  <si>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</si>
  <si>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</si>
  <si>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</si>
  <si>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0065</t>
  </si>
  <si>
    <t>49,27</t>
  </si>
  <si>
    <t>72,29</t>
  </si>
  <si>
    <t>73,65</t>
  </si>
  <si>
    <t>55,60</t>
  </si>
  <si>
    <t>71,18</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</si>
  <si>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</si>
  <si>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</si>
  <si>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</si>
  <si>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</si>
  <si>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52,33</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</si>
  <si>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</si>
  <si>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</si>
  <si>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</si>
  <si>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58,75</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</si>
  <si>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</si>
  <si>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</si>
  <si>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</si>
  <si>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</si>
  <si>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66,07</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</si>
  <si>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</si>
  <si>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</si>
  <si>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</si>
  <si>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</si>
  <si>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</si>
  <si>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</si>
  <si>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</si>
  <si>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</si>
  <si>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</si>
  <si>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</si>
  <si>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</si>
  <si>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</si>
  <si>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</si>
  <si>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</si>
  <si>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88,43</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</si>
  <si>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</si>
  <si>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</si>
  <si>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</si>
  <si>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</si>
  <si>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</si>
  <si>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88,92</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</si>
  <si>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</si>
  <si>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</si>
  <si>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</si>
  <si>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</si>
  <si>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</si>
  <si>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</si>
  <si>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</si>
  <si>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</si>
  <si>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</si>
  <si>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</si>
  <si>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</si>
  <si>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</si>
  <si>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</si>
  <si>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54,00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</si>
  <si>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</si>
  <si>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</si>
  <si>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</si>
  <si>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</si>
  <si>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</si>
  <si>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</si>
  <si>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</si>
  <si>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</si>
  <si>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</si>
  <si>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</si>
  <si>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</si>
  <si>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</si>
  <si>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</si>
  <si>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</si>
  <si>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</si>
  <si>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</si>
  <si>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</si>
  <si>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</si>
  <si>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</si>
  <si>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</si>
  <si>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</si>
  <si>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</si>
  <si>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</si>
  <si>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</si>
  <si>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</si>
  <si>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REGULARIZACAO/REFORCO DE SUBLEITO</t>
  </si>
  <si>
    <t>0055</t>
  </si>
  <si>
    <t>REGULARIZAÇÃO E COMPACTAÇÃO DE SUBLEITO DE SOLO  PREDOMINANTEMENTE ARGILOSO. AF_11/2019</t>
  </si>
  <si>
    <t>1,55</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</si>
  <si>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</si>
  <si>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</si>
  <si>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</si>
  <si>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</si>
  <si>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7,00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</si>
  <si>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</si>
  <si>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</si>
  <si>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</si>
  <si>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</si>
  <si>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94,48</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</si>
  <si>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</si>
  <si>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</si>
  <si>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</si>
  <si>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</si>
  <si>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</si>
  <si>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</si>
  <si>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</si>
  <si>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</si>
  <si>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</si>
  <si>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</si>
  <si>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</si>
  <si>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</si>
  <si>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</si>
  <si>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</si>
  <si>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</si>
  <si>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</si>
  <si>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</si>
  <si>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</si>
  <si>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</si>
  <si>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18,26</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</si>
  <si>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</si>
  <si>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</si>
  <si>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</si>
  <si>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</si>
  <si>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</si>
  <si>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</si>
  <si>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</si>
  <si>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</si>
  <si>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</si>
  <si>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</si>
  <si>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</si>
  <si>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</si>
  <si>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</si>
  <si>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72,01</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</si>
  <si>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</si>
  <si>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</si>
  <si>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</si>
  <si>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</si>
  <si>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</si>
  <si>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</si>
  <si>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</si>
  <si>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</si>
  <si>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64,31</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</si>
  <si>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</si>
  <si>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</si>
  <si>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</si>
  <si>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</si>
  <si>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0,39</t>
  </si>
  <si>
    <t>APLICAÇÃO DE GRAXA EM BARRAS DE TRANSFERÊNCIA PARA EXECUÇÃO DE PAVIMENTO DE CONCRETO.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</si>
  <si>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</si>
  <si>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</si>
  <si>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</si>
  <si>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</si>
  <si>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</si>
  <si>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</si>
  <si>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15,41</t>
  </si>
  <si>
    <t>PAVIMENTO COM TRATAMENTO SUPERFICIAL TRIPLO, COM EMULSÃO ASFÁLTICA RR-2C. AF_01/2020</t>
  </si>
  <si>
    <t>PAVIMENTO COM TRATAMENTO SUPERFICIAL TRIPLO, COM EMULSÃO ASFÁLTICA RR-2C, COM BANHO DILUÍDO. AF_01/2020</t>
  </si>
  <si>
    <t>13,68</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</si>
  <si>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</si>
  <si>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</si>
  <si>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</si>
  <si>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</si>
  <si>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</si>
  <si>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33,94</t>
  </si>
  <si>
    <t>EXECUÇÃO DE PAVIMENTO EM PEDRAS POLIÉDRICAS, REJUNTAMENTO COM PEDRISCO E EMULSÃO ASFÁLTICA. AF_05/2020_P</t>
  </si>
  <si>
    <t>EXECUÇÃO DE PAVIMENTO EM PEDRAS POLIÉDRICAS, REJUNTAMENTO COM ARGAMASSA TRAÇO 1:3 (CIMENTO E AREIA). AF_05/2020</t>
  </si>
  <si>
    <t>15,17</t>
  </si>
  <si>
    <t>4,16</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</si>
  <si>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</si>
  <si>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</si>
  <si>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</si>
  <si>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</si>
  <si>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</si>
  <si>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5,11</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</si>
  <si>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</si>
  <si>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</si>
  <si>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</si>
  <si>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</si>
  <si>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</si>
  <si>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</si>
  <si>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</si>
  <si>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</si>
  <si>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</si>
  <si>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</si>
  <si>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</si>
  <si>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</si>
  <si>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</si>
  <si>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</si>
  <si>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</si>
  <si>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</si>
  <si>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</si>
  <si>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</si>
  <si>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</si>
  <si>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</si>
  <si>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</si>
  <si>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</si>
  <si>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4,30</t>
  </si>
  <si>
    <t>APLICAÇÃO MANUAL DE FUNDO SELADOR ACRÍLICO EM PAREDES EXTERNAS DE CASAS. AF_06/2014</t>
  </si>
  <si>
    <t>APLICAÇÃO MANUAL DE PINTURA COM TINTA TEXTURIZADA ACRÍLICA EM PANOS COM PRESENÇA DE VÃOS DE EDIFÍCIOS DE MÚLTIPLOS PAVIMENTOS, UMA COR. AF_06/2014</t>
  </si>
  <si>
    <t>17,87</t>
  </si>
  <si>
    <t>APLICAÇÃO MANUAL DE PINTURA COM TINTA TEXTURIZADA ACRÍLICA EM PANOS CEGOS DE FACHADA (SEM PRESENÇA DE VÃOS) DE EDIFÍCIOS DE MÚLTIPLOS PAVIMENTOS, UMA COR. AF_06/2014</t>
  </si>
  <si>
    <t>15,54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</si>
  <si>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</si>
  <si>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</si>
  <si>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</si>
  <si>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18,61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</si>
  <si>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</si>
  <si>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</si>
  <si>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17,04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</si>
  <si>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</si>
  <si>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</si>
  <si>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</si>
  <si>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</si>
  <si>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</si>
  <si>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2,77</t>
  </si>
  <si>
    <t>APLICAÇÃO DE FUNDO SELADOR ACRÍLICO EM PAREDES, UMA DEMÃO. AF_06/2014</t>
  </si>
  <si>
    <t>11,79</t>
  </si>
  <si>
    <t>10,54</t>
  </si>
  <si>
    <t>APLICAÇÃO MANUAL DE PINTURA COM TINTA LÁTEX ACRÍLICA EM TETO, DUAS DEMÃOS. AF_06/2014</t>
  </si>
  <si>
    <t>APLICAÇÃO MANUAL DE PINTURA COM TINTA LÁTEX ACRÍLICA EM PAREDES, DUAS DEMÃOS. AF_06/2014</t>
  </si>
  <si>
    <t>10,20</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</si>
  <si>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</si>
  <si>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</si>
  <si>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</si>
  <si>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</si>
  <si>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</si>
  <si>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</si>
  <si>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</si>
  <si>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</si>
  <si>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</si>
  <si>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20,15</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</si>
  <si>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</si>
  <si>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</si>
  <si>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</si>
  <si>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16,25</t>
  </si>
  <si>
    <t>APLICAÇÃO MANUAL DE MASSA ACRÍLICA EM PANOS DE FACHADA SEM PRESENÇA DE VÃOS, DE EDIFÍCIOS DE MÚLTIPLOS PAVIMENTOS, UMA DEMÃO. AF_05/2017</t>
  </si>
  <si>
    <t>12,25</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</si>
  <si>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</si>
  <si>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</si>
  <si>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</si>
  <si>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</si>
  <si>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</si>
  <si>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</si>
  <si>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</si>
  <si>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</si>
  <si>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</si>
  <si>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</si>
  <si>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18,92</t>
  </si>
  <si>
    <t>25,71</t>
  </si>
  <si>
    <t>21,40</t>
  </si>
  <si>
    <t>20,16</t>
  </si>
  <si>
    <t>20,98</t>
  </si>
  <si>
    <t>PINTURA PARA METAL</t>
  </si>
  <si>
    <t>0158</t>
  </si>
  <si>
    <t>JATEAMENTO ABRASIVO COM GRANALHA DE AÇO EM PERFIL METÁLICO EM FÁBRICA. AF_01/2020</t>
  </si>
  <si>
    <t>22,28</t>
  </si>
  <si>
    <t>LIXAMENTO MANUAL EM SUPERFÍCIES METÁLICAS EM OBRA. AF_01/2020</t>
  </si>
  <si>
    <t>COLOCAÇÃO DE FITA PROTETORA PARA PINTURA. AF_01/2020</t>
  </si>
  <si>
    <t>1,21</t>
  </si>
  <si>
    <t>PINTURA COM TINTA ALQUÍDICA DE FUNDO (TIPO ZARCÃO) APLICADA A ROLO OU PINCEL SOBRE PERFIL METÁLICO EXECUTADO EM FÁBRICA (POR DEMÃO). AF_01/2020</t>
  </si>
  <si>
    <t>20,78</t>
  </si>
  <si>
    <t>PINTURA COM TINTA ALQUÍDICA DE FUNDO (TIPO ZARCÃO) APLICADA A ROLO OU PINCEL SOBRE SUPERFÍCIES METÁLICAS (EXCETO PERFIL) EXECUTADO EM OBRA (POR DEMÃO). AF_01/2020</t>
  </si>
  <si>
    <t>20,56</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</si>
  <si>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</si>
  <si>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</si>
  <si>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22,30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</si>
  <si>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</si>
  <si>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</si>
  <si>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19,85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</si>
  <si>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</si>
  <si>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</si>
  <si>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12,27</t>
  </si>
  <si>
    <t>PINTURA COM TINTA ALQUÍDICA DE ACABAMENTO (ESMALTE SINTÉTICO ACETINADO) APLICADA A ROLO OU PINCEL SOBRE PERFIL METÁLICO EXECUTADO EM FÁBRICA (POR DEMÃO). AF_01/2020</t>
  </si>
  <si>
    <t>19,99</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</si>
  <si>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</si>
  <si>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</si>
  <si>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</si>
  <si>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</si>
  <si>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</si>
  <si>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33,38</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</si>
  <si>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</si>
  <si>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</si>
  <si>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</si>
  <si>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39,66</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</si>
  <si>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</si>
  <si>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</si>
  <si>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</si>
  <si>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0161</t>
  </si>
  <si>
    <t>14,61</t>
  </si>
  <si>
    <t>24,40</t>
  </si>
  <si>
    <t>22,58</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</si>
  <si>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</si>
  <si>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</si>
  <si>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</si>
  <si>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</si>
  <si>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</si>
  <si>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</si>
  <si>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</si>
  <si>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</si>
  <si>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</si>
  <si>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</si>
  <si>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</si>
  <si>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</si>
  <si>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</si>
  <si>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</si>
  <si>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</si>
  <si>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</si>
  <si>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</si>
  <si>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50,06</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</si>
  <si>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</si>
  <si>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</si>
  <si>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</si>
  <si>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</si>
  <si>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</si>
  <si>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</si>
  <si>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</si>
  <si>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</si>
  <si>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86,35</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</si>
  <si>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</si>
  <si>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</si>
  <si>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</si>
  <si>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</si>
  <si>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</si>
  <si>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</si>
  <si>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29,50</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</si>
  <si>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</si>
  <si>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</si>
  <si>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</si>
  <si>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</si>
  <si>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</si>
  <si>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</si>
  <si>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25,85</t>
  </si>
  <si>
    <t>PISO CIMENTADO, TRAÇO 1:3 (CIMENTO E AREIA), ACABAMENTO LISO, ESPESSURA 3,0 CM, PREPARO MECÂNICO DA ARGAMASSA. AF_09/2020</t>
  </si>
  <si>
    <t>PISO CIMENTADO, TRAÇO 1:3 (CIMENTO E AREIA), ACABAMENTO RÚSTICO, ESPESSURA 2,0 CM, PREPARO MECÂNICO DA ARGAMASSA. AF_09/2020</t>
  </si>
  <si>
    <t>23,90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</si>
  <si>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</si>
  <si>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</si>
  <si>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</si>
  <si>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</si>
  <si>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</si>
  <si>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</si>
  <si>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</si>
  <si>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</si>
  <si>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</si>
  <si>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</si>
  <si>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</si>
  <si>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</si>
  <si>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</si>
  <si>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</si>
  <si>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</si>
  <si>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</si>
  <si>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</si>
  <si>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</si>
  <si>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</si>
  <si>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</si>
  <si>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</si>
  <si>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</si>
  <si>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</si>
  <si>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</si>
  <si>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</si>
  <si>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423,38</t>
  </si>
  <si>
    <t>SOLEIRA DE MARMORE/GRANITO</t>
  </si>
  <si>
    <t>0122</t>
  </si>
  <si>
    <t>SOLEIRA EM MÁRMORE, LARGURA 15 CM, ESPESSURA 2,0 CM. AF_09/2020</t>
  </si>
  <si>
    <t>RODAPÉ EM MÁRMORE, ALTURA 7 CM. AF_09/2020</t>
  </si>
  <si>
    <t>49,24</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</si>
  <si>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</si>
  <si>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</si>
  <si>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</si>
  <si>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</si>
  <si>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</si>
  <si>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</si>
  <si>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</si>
  <si>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</si>
  <si>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</si>
  <si>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</si>
  <si>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</si>
  <si>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</si>
  <si>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</si>
  <si>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</si>
  <si>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</si>
  <si>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</si>
  <si>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</si>
  <si>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</si>
  <si>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</si>
  <si>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61,71</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</si>
  <si>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</si>
  <si>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</si>
  <si>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</si>
  <si>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</si>
  <si>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</si>
  <si>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</si>
  <si>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</si>
  <si>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</si>
  <si>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</si>
  <si>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</si>
  <si>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</si>
  <si>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</si>
  <si>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</si>
  <si>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REGULARIZACAO DE CONTRA-PISOS E OUTRAS SUPERFICIES</t>
  </si>
  <si>
    <t>0264</t>
  </si>
  <si>
    <t>25,61</t>
  </si>
  <si>
    <t>31,53</t>
  </si>
  <si>
    <t>69,54</t>
  </si>
  <si>
    <t>92,53</t>
  </si>
  <si>
    <t>29,52</t>
  </si>
  <si>
    <t>88,80</t>
  </si>
  <si>
    <t>24,11</t>
  </si>
  <si>
    <t>112,05</t>
  </si>
  <si>
    <t>58,66</t>
  </si>
  <si>
    <t>62,83</t>
  </si>
  <si>
    <t>(COMPOSIÇÃO REPRESENTATIVA) DO SERVIÇO DE CONTRAPISO EM ARGAMASSA TRAÇO 1:4 (CIM E AREIA), EM BETONEIRA 400 L, ESPESSURA 3 CM ÁREAS SECAS E 3 CM ÁREAS MOLHADAS, PARA EDIFICAÇÃO HABITACIONAL UNIFAMILIAR (CASA) E EDIFICAÇÃO PÚBLICA PADRÃO. AF_11/2014</t>
  </si>
  <si>
    <t>38,11</t>
  </si>
  <si>
    <t>(COMPOSIÇÃO REPRESENTATIVA) DO SERVIÇO DE CONTRAPISO EM ARGAMASSA TRAÇO 1:4 (CIM E AREIA), EM BETONEIRA 400 L, ESPESSURA 3 CM ÁREAS SECAS E 3 CM ÁREAS MOLHADAS, PARA EDIFICAÇÃO HABITACIONAL MULTIFAMILIAR (PRÉDIO). AF_11/2014</t>
  </si>
  <si>
    <t>33,20</t>
  </si>
  <si>
    <t>RODAPE VINILICO/BORRACHA</t>
  </si>
  <si>
    <t>0308</t>
  </si>
  <si>
    <t>RODAPÉ BORRACHA LISO, ALTURA = 7CM, ESPESSURA = 2 MM, PARA ARGAMASSA. AF_09/2020</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</si>
  <si>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</si>
  <si>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</si>
  <si>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</si>
  <si>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</si>
  <si>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</si>
  <si>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</si>
  <si>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10,21</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</si>
  <si>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</si>
  <si>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</si>
  <si>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4,26</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</si>
  <si>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</si>
  <si>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</si>
  <si>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</si>
  <si>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</si>
  <si>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3,10</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</si>
  <si>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</si>
  <si>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</si>
  <si>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4,17</t>
  </si>
  <si>
    <t>CHAPISCO APLICADO NO TETO, COM ROLO PARA TEXTURA ACRÍLICA. ARGAMASSA INDUSTRIALIZADA COM PREPARO MANUAL. AF_06/2014</t>
  </si>
  <si>
    <t>6,31</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</si>
  <si>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</si>
  <si>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</si>
  <si>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</si>
  <si>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</si>
  <si>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</si>
  <si>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5,52</t>
  </si>
  <si>
    <t>CHAPISCO APLICADO EM ALVENARIA (SEM PRESENÇA DE VÃOS) E ESTRUTURAS DE CONCRETO DE FACHADA, COM ROLO PARA TEXTURA ACRÍLICA.  ARGAMASSA INDUSTRIALIZADA COM PREPARO MANUAL. AF_06/2014</t>
  </si>
  <si>
    <t>7,66</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</si>
  <si>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</si>
  <si>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</si>
  <si>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5,73</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</si>
  <si>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</si>
  <si>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</si>
  <si>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</si>
  <si>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</si>
  <si>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6,74</t>
  </si>
  <si>
    <t>CHAPISCO APLICADO EM ALVENARIA (COM PRESENÇA DE VÃOS) E ESTRUTURAS DE CONCRETO DE FACHADA, COM ROLO PARA TEXTURA ACRÍLICA.  ARGAMASSA TRAÇO 1:4 E EMULSÃO POLIMÉRICA (ADESIVO) COM PREPARO EM BETONEIRA 400L. AF_06/2014</t>
  </si>
  <si>
    <t>6,61</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</si>
  <si>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</si>
  <si>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</si>
  <si>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</si>
  <si>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</si>
  <si>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</si>
  <si>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</si>
  <si>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</si>
  <si>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</si>
  <si>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</si>
  <si>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</si>
  <si>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</si>
  <si>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13,13</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</si>
  <si>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</si>
  <si>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</si>
  <si>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</si>
  <si>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</si>
  <si>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</si>
  <si>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</si>
  <si>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</si>
  <si>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</si>
  <si>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</si>
  <si>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</si>
  <si>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</si>
  <si>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</si>
  <si>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</si>
  <si>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</si>
  <si>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29,62</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</si>
  <si>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</si>
  <si>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</si>
  <si>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</si>
  <si>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</si>
  <si>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</si>
  <si>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</si>
  <si>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16,50</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</si>
  <si>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</si>
  <si>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</si>
  <si>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</si>
  <si>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</si>
  <si>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</si>
  <si>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</si>
  <si>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</si>
  <si>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</si>
  <si>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</si>
  <si>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</si>
  <si>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</si>
  <si>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</si>
  <si>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26,29</t>
  </si>
  <si>
    <t>MASSA ÚNICA, PARA RECEBIMENTO DE PINTURA, EM ARGAMASSA TRAÇO 1:2:8, PREPARO MANUAL, APLICADA MANUALMENTE EM FACES INTERNAS DE PAREDES, ESPESSURA DE 20MM, COM EXECUÇÃO DE TALISCAS. AF_06/2014</t>
  </si>
  <si>
    <t>30,25</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</si>
  <si>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</si>
  <si>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</si>
  <si>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29,14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</si>
  <si>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</si>
  <si>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</si>
  <si>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</si>
  <si>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</si>
  <si>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</si>
  <si>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</si>
  <si>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</si>
  <si>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</si>
  <si>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</si>
  <si>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</si>
  <si>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17,27</t>
  </si>
  <si>
    <t>MASSA ÚNICA, PARA RECEBIMENTO DE PINTURA, EM ARGAMASSA TRAÇO 1:2:8, PREPARO MANUAL, APLICADA MANUALMENTE EM FACES INTERNAS DE PAREDES, ESPESSURA DE 10MM, COM EXECUÇÃO DE TALISCAS. AF_06/2014</t>
  </si>
  <si>
    <t>19,51</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</si>
  <si>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</si>
  <si>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</si>
  <si>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</si>
  <si>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</si>
  <si>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15,28</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</si>
  <si>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</si>
  <si>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</si>
  <si>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</si>
  <si>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</si>
  <si>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</si>
  <si>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</si>
  <si>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</si>
  <si>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</si>
  <si>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</si>
  <si>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</si>
  <si>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</si>
  <si>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</si>
  <si>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57,74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</si>
  <si>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</si>
  <si>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</si>
  <si>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93,91</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</si>
  <si>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</si>
  <si>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</si>
  <si>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</si>
  <si>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</si>
  <si>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</si>
  <si>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</si>
  <si>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46,07</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</si>
  <si>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</si>
  <si>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</si>
  <si>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39,10</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</si>
  <si>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</si>
  <si>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</si>
  <si>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</si>
  <si>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46,81</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</si>
  <si>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</si>
  <si>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</si>
  <si>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</si>
  <si>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</si>
  <si>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</si>
  <si>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</si>
  <si>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</si>
  <si>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89,41</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</si>
  <si>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</si>
  <si>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</si>
  <si>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</si>
  <si>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</si>
  <si>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84,97</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</si>
  <si>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</si>
  <si>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</si>
  <si>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</si>
  <si>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</si>
  <si>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</si>
  <si>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</si>
  <si>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</si>
  <si>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</si>
  <si>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</si>
  <si>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</si>
  <si>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</si>
  <si>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</si>
  <si>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</si>
  <si>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</si>
  <si>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</si>
  <si>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</si>
  <si>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</si>
  <si>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</si>
  <si>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</si>
  <si>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</si>
  <si>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</si>
  <si>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</si>
  <si>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</si>
  <si>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</si>
  <si>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</si>
  <si>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</si>
  <si>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</si>
  <si>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</si>
  <si>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</si>
  <si>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106,98</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</si>
  <si>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</si>
  <si>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</si>
  <si>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</si>
  <si>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</si>
  <si>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</si>
  <si>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</si>
  <si>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</si>
  <si>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</si>
  <si>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</si>
  <si>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</si>
  <si>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</si>
  <si>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</si>
  <si>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</si>
  <si>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</si>
  <si>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</si>
  <si>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28,31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</si>
  <si>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</si>
  <si>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</si>
  <si>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</si>
  <si>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</si>
  <si>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</si>
  <si>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</si>
  <si>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</si>
  <si>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</si>
  <si>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</si>
  <si>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56,09</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</si>
  <si>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</si>
  <si>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</si>
  <si>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</si>
  <si>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</si>
  <si>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</si>
  <si>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</si>
  <si>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</si>
  <si>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</si>
  <si>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</si>
  <si>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</si>
  <si>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</si>
  <si>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</si>
  <si>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</si>
  <si>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51,74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</si>
  <si>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</si>
  <si>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</si>
  <si>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35,62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</si>
  <si>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</si>
  <si>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</si>
  <si>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</si>
  <si>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47,49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</si>
  <si>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</si>
  <si>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</si>
  <si>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</si>
  <si>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46,87</t>
  </si>
  <si>
    <t>PEITORIL DE MARMORE/GRANITO</t>
  </si>
  <si>
    <t>0125</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</si>
  <si>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</si>
  <si>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</si>
  <si>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</si>
  <si>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</si>
  <si>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</si>
  <si>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</si>
  <si>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</si>
  <si>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</si>
  <si>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</si>
  <si>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</si>
  <si>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</si>
  <si>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</si>
  <si>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2,70</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</si>
  <si>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</si>
  <si>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</si>
  <si>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</si>
  <si>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</si>
  <si>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</si>
  <si>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</si>
  <si>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45,74</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</si>
  <si>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</si>
  <si>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</si>
  <si>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</si>
  <si>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53,67</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</si>
  <si>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</si>
  <si>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</si>
  <si>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</si>
  <si>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</si>
  <si>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</si>
  <si>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</si>
  <si>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</si>
  <si>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14,12</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</si>
  <si>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</si>
  <si>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</si>
  <si>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</si>
  <si>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</si>
  <si>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</si>
  <si>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</si>
  <si>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</si>
  <si>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</si>
  <si>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</si>
  <si>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</si>
  <si>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</si>
  <si>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</si>
  <si>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</si>
  <si>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</si>
  <si>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</si>
  <si>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</si>
  <si>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</si>
  <si>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</si>
  <si>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</si>
  <si>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</si>
  <si>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</si>
  <si>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</si>
  <si>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</si>
  <si>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</si>
  <si>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</si>
  <si>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</si>
  <si>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</si>
  <si>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</si>
  <si>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</si>
  <si>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</si>
  <si>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</si>
  <si>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</si>
  <si>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</si>
  <si>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</si>
  <si>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</si>
  <si>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</si>
  <si>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</si>
  <si>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</si>
  <si>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</si>
  <si>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</si>
  <si>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</si>
  <si>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</si>
  <si>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</si>
  <si>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</si>
  <si>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</si>
  <si>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</si>
  <si>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</si>
  <si>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</si>
  <si>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</si>
  <si>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</si>
  <si>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</si>
  <si>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</si>
  <si>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</si>
  <si>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</si>
  <si>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</si>
  <si>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</si>
  <si>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</si>
  <si>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</si>
  <si>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</si>
  <si>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</si>
  <si>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</si>
  <si>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</si>
  <si>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</si>
  <si>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</si>
  <si>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</si>
  <si>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</si>
  <si>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</si>
  <si>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</si>
  <si>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</si>
  <si>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</si>
  <si>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</si>
  <si>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</si>
  <si>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</si>
  <si>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</si>
  <si>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</si>
  <si>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</si>
  <si>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</si>
  <si>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</si>
  <si>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</si>
  <si>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</si>
  <si>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</si>
  <si>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</si>
  <si>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</si>
  <si>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</si>
  <si>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</si>
  <si>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</si>
  <si>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</si>
  <si>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</si>
  <si>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</si>
  <si>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</si>
  <si>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</si>
  <si>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</si>
  <si>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</si>
  <si>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</si>
  <si>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</si>
  <si>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</si>
  <si>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</si>
  <si>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</si>
  <si>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</si>
  <si>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</si>
  <si>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</si>
  <si>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</si>
  <si>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</si>
  <si>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</si>
  <si>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</si>
  <si>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</si>
  <si>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</si>
  <si>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</si>
  <si>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</si>
  <si>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</si>
  <si>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</si>
  <si>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</si>
  <si>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</si>
  <si>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</si>
  <si>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</si>
  <si>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</si>
  <si>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</si>
  <si>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</si>
  <si>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</si>
  <si>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</si>
  <si>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</si>
  <si>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</si>
  <si>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</si>
  <si>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</si>
  <si>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</si>
  <si>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</si>
  <si>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</si>
  <si>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</si>
  <si>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</si>
  <si>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</si>
  <si>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</si>
  <si>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</si>
  <si>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</si>
  <si>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</si>
  <si>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</si>
  <si>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</si>
  <si>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</si>
  <si>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</si>
  <si>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</si>
  <si>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</si>
  <si>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</si>
  <si>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</si>
  <si>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</si>
  <si>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</si>
  <si>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</si>
  <si>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</si>
  <si>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</si>
  <si>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</si>
  <si>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</si>
  <si>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</si>
  <si>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</si>
  <si>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</si>
  <si>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</si>
  <si>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</si>
  <si>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</si>
  <si>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</si>
  <si>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</si>
  <si>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</si>
  <si>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</si>
  <si>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</si>
  <si>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</si>
  <si>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</si>
  <si>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</si>
  <si>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</si>
  <si>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0,94</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</si>
  <si>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</si>
  <si>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</si>
  <si>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</si>
  <si>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</si>
  <si>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</si>
  <si>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</si>
  <si>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</si>
  <si>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15,27</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</si>
  <si>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</si>
  <si>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</si>
  <si>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6,51</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</si>
  <si>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</si>
  <si>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</si>
  <si>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</si>
  <si>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</si>
  <si>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0,82</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</si>
  <si>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</si>
  <si>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</si>
  <si>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1,46</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</si>
  <si>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</si>
  <si>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</si>
  <si>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</si>
  <si>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</si>
  <si>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</si>
  <si>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4,78</t>
  </si>
  <si>
    <t>TRANSPORTE HORIZONTAL COM MANIPULADOR TELESCÓPICO, DE CAIXA COM REVESTIMENTO CERÂMICO (UNIDADE: M2XKM). AF_07/2019</t>
  </si>
  <si>
    <t>TRANSPORTE HORIZONTAL MANUAL, DE LATA DE 18 LITROS (UNIDADE: LXKM). AF_07/2019</t>
  </si>
  <si>
    <t>1,87</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</si>
  <si>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</si>
  <si>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</si>
  <si>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</si>
  <si>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</si>
  <si>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</si>
  <si>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</si>
  <si>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</si>
  <si>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</si>
  <si>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</si>
  <si>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</si>
  <si>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</si>
  <si>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</si>
  <si>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</si>
  <si>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</si>
  <si>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</si>
  <si>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</si>
  <si>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3,41</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</si>
  <si>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</si>
  <si>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</si>
  <si>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</si>
  <si>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</si>
  <si>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</si>
  <si>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</si>
  <si>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</si>
  <si>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</si>
  <si>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</si>
  <si>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</si>
  <si>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</si>
  <si>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</si>
  <si>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</si>
  <si>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22,45</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</si>
  <si>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</si>
  <si>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</si>
  <si>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11,39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</si>
  <si>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</si>
  <si>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</si>
  <si>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</si>
  <si>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</si>
  <si>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</si>
  <si>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</si>
  <si>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4,65</t>
  </si>
  <si>
    <t>TRANSPORTE HORIZONTAL MANUAL, DE VERGALHÕES DE AÇO COM DIÂMETRO DE 8 MM (UNIDADE: KGXKM). AF_07/2019</t>
  </si>
  <si>
    <t>2,88</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</si>
  <si>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</si>
  <si>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</si>
  <si>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</si>
  <si>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</si>
  <si>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</si>
  <si>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</si>
  <si>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</si>
  <si>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</si>
  <si>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53,57</t>
  </si>
  <si>
    <t>TRANSPORTE HORIZONTAL MANUAL, DE VIDRO (UNIDADE: M2XKM). AF_07/2019</t>
  </si>
  <si>
    <t>TRANSPORTE VERTICAL MANUAL, 1 PAVIMENTO, DE VIDRO (UNIDADE: M2). AF_07/2019</t>
  </si>
  <si>
    <t>1,06</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</si>
  <si>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</si>
  <si>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</si>
  <si>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</si>
  <si>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</si>
  <si>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</si>
  <si>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</si>
  <si>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</si>
  <si>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</si>
  <si>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</si>
  <si>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2,62</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</si>
  <si>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</si>
  <si>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</si>
  <si>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</si>
  <si>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7,69</t>
  </si>
  <si>
    <t>TRANSPORTE HORIZONTAL MANUAL, DE BARRAMENTO BLINDADO (UNIDADE: MXKM). AF_07/2019</t>
  </si>
  <si>
    <t>35,97</t>
  </si>
  <si>
    <t>TRANSPORTE HORIZONTAL COM CARRINHO PLATAFORMA, DE BARRAMENTO BLINDADO (UNIDADE: MXKM). AF_07/2019</t>
  </si>
  <si>
    <t>11,72</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</si>
  <si>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</si>
  <si>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</si>
  <si>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</si>
  <si>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</si>
  <si>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</si>
  <si>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</si>
  <si>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</si>
  <si>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</si>
  <si>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</si>
  <si>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</si>
  <si>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</si>
  <si>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</si>
  <si>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</si>
  <si>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</si>
  <si>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</si>
  <si>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</si>
  <si>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</si>
  <si>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46,54</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</si>
  <si>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</si>
  <si>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</si>
  <si>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</si>
  <si>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</si>
  <si>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</si>
  <si>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</si>
  <si>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40,62</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</si>
  <si>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</si>
  <si>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</si>
  <si>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</si>
  <si>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</si>
  <si>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</si>
  <si>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</si>
  <si>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</si>
  <si>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28,60</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</si>
  <si>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</si>
  <si>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</si>
  <si>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</si>
  <si>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</si>
  <si>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</si>
  <si>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</si>
  <si>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</si>
  <si>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</si>
  <si>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</si>
  <si>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</si>
  <si>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</si>
  <si>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</si>
  <si>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</si>
  <si>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</si>
  <si>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</si>
  <si>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</si>
  <si>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</si>
  <si>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</si>
  <si>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</si>
  <si>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</si>
  <si>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</si>
  <si>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34,12</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</si>
  <si>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</si>
  <si>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</si>
  <si>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</si>
  <si>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</si>
  <si>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</si>
  <si>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</si>
  <si>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2,14</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</si>
  <si>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</si>
  <si>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</si>
  <si>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</si>
  <si>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</si>
  <si>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</si>
  <si>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</si>
  <si>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</si>
  <si>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</si>
  <si>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</si>
  <si>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4,10</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</si>
  <si>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</si>
  <si>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</si>
  <si>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</si>
  <si>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</si>
  <si>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</si>
  <si>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</si>
  <si>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</si>
  <si>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</si>
  <si>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</si>
  <si>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</si>
  <si>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</si>
  <si>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</si>
  <si>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</si>
  <si>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</si>
  <si>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</si>
  <si>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</si>
  <si>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</si>
  <si>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</si>
  <si>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</si>
  <si>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</si>
  <si>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</si>
  <si>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</si>
  <si>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1,28</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</si>
  <si>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</si>
  <si>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</si>
  <si>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</si>
  <si>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</si>
  <si>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</si>
  <si>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</si>
  <si>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</si>
  <si>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</si>
  <si>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</si>
  <si>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</si>
  <si>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</si>
  <si>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</si>
  <si>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</si>
  <si>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</si>
  <si>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</si>
  <si>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</si>
  <si>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</si>
  <si>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</si>
  <si>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</si>
  <si>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</si>
  <si>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</si>
  <si>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</si>
  <si>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1,44</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</si>
  <si>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</si>
  <si>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</si>
  <si>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</si>
  <si>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</si>
  <si>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</si>
  <si>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1,11</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</si>
  <si>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</si>
  <si>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</si>
  <si>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</si>
  <si>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</si>
  <si>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</si>
  <si>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</si>
  <si>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1,29</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</si>
  <si>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</si>
  <si>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</si>
  <si>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</si>
  <si>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</si>
  <si>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</si>
  <si>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</si>
  <si>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</si>
  <si>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</si>
  <si>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</si>
  <si>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</si>
  <si>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0,81</t>
  </si>
  <si>
    <t>TRANSPORTE COM CAMINHÃO BASCULANTE DE 18 M³, EM VIA URBANA PAVIMENTADA, DMT ATÉ 30 KM (UNIDADE: TXKM). AF_07/2020</t>
  </si>
  <si>
    <t>TRANSPORTE COM CAMINHÃO BASCULANTE DE 6 M³, EM VIA URBANA EM LEITO NATURAL (UNIDADE: M3XKM). AF_07/2020</t>
  </si>
  <si>
    <t>2,09</t>
  </si>
  <si>
    <t>TRANSPORTE COM CAMINHÃO BASCULANTE DE 6 M³, EM VIA URBANA EM REVESTIMENTO PRIMÁRIO (UNIDADE: M3XKM). AF_07/2020</t>
  </si>
  <si>
    <t>1,82</t>
  </si>
  <si>
    <t>TRANSPORTE COM CAMINHÃO BASCULANTE DE 6 M³, EM VIA URBANA PAVIMENTADA, DMT ATÉ 30 KM (UNIDADE: M3XKM). AF_07/2020</t>
  </si>
  <si>
    <t>1,66</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</si>
  <si>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</si>
  <si>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</si>
  <si>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</si>
  <si>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4,01</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</si>
  <si>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</si>
  <si>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</si>
  <si>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</si>
  <si>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</si>
  <si>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2,68</t>
  </si>
  <si>
    <t>TRANSPORTE COM CAMINHÃO BASCULANTE DE 14 M³, EM VIA INTERNA (DENTRO DO CANTEIRO - UNIDADE: TXKM). AF_07/2020</t>
  </si>
  <si>
    <t>2,43</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</si>
  <si>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</si>
  <si>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</si>
  <si>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</si>
  <si>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1,26</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</si>
  <si>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</si>
  <si>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</si>
  <si>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</si>
  <si>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</si>
  <si>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</si>
  <si>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</si>
  <si>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</si>
  <si>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</si>
  <si>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</si>
  <si>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</si>
  <si>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2,36</t>
  </si>
  <si>
    <t>TRANSPORTE COM CAMINHÃO PIPA DE 6 M³, EM VIA URBANA PAVIMENTADA, DMT ATÉ 30KM (UNIDADE: M3XKM). AF_07/2020</t>
  </si>
  <si>
    <t>2,15</t>
  </si>
  <si>
    <t>TRANSPORTE COM CAMINHÃO PIPA DE 6 M³, EM VIA URBANA PAVIMENTADA, ADICIONAL PARA DMT EXCEDENTE A 30 KM (UNIDADE: M3XKM). AF_07/2020</t>
  </si>
  <si>
    <t>TRANSPORTE COM CAMINHÃO PIPA DE 6 M³, EM VIA INTERNA (DENTRO DO CANTEIRO - UNIDADE: M3XKM). AF_07/2020</t>
  </si>
  <si>
    <t>6,47</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</si>
  <si>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</si>
  <si>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</si>
  <si>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</si>
  <si>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</si>
  <si>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</si>
  <si>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</si>
  <si>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</si>
  <si>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4,82</t>
  </si>
  <si>
    <t>CARGA, MANOBRA E DESCARGA DE SOLOS E MATERIAIS GRANULARES EM CAMINHÃO BASCULANTE 14 M³ - CARGA COM PÁ CARREGADEIRA (CAÇAMBA DE 1,7 A 2,8 M³ / 128 HP) E DESCARGA LIVRE (UNIDADE: M3). AF_07/2020</t>
  </si>
  <si>
    <t>TRANSPORTE MATERIAIS BETUMINOSOS</t>
  </si>
  <si>
    <t>0333</t>
  </si>
  <si>
    <t>1,85</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</si>
  <si>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</si>
  <si>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</si>
  <si>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</si>
  <si>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</si>
  <si>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</si>
  <si>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</si>
  <si>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</si>
  <si>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</si>
  <si>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</si>
  <si>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</si>
  <si>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</si>
  <si>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</si>
  <si>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</si>
  <si>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</si>
  <si>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</si>
  <si>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4,85</t>
  </si>
  <si>
    <t>CARGA, MANOBRA E DESCARGA DE SOLOS E MATERIAIS GRANULARES EM CAMINHÃO BASCULANTE 6 M³ - CARGA COM ESCAVADEIRA HIDRÁULICA (CAÇAMBA DE 1,20 M³ / 155 HP) E DESCARGA LIVRE (UNIDADE: M3). AF_07/2020</t>
  </si>
  <si>
    <t>4,42</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</si>
  <si>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</si>
  <si>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</si>
  <si>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</si>
  <si>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</si>
  <si>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</si>
  <si>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</si>
  <si>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</si>
  <si>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</si>
  <si>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4,22</t>
  </si>
  <si>
    <t>CARGA DE MISTURA ASFÁLTICA EM CAMINHÃO BASCULANTE 10 M³ (UNIDADE: M3). AF_07/2020</t>
  </si>
  <si>
    <t>CARGA DE MISTURA ASFÁLTICA EM CAMINHÃO BASCULANTE 14 M³ (UNIDADE: M3). AF_07/2020</t>
  </si>
  <si>
    <t>5,81</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</si>
  <si>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</si>
  <si>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</si>
  <si>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</si>
  <si>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</si>
  <si>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</si>
  <si>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3,23</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</si>
  <si>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</si>
  <si>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</si>
  <si>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</si>
  <si>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2,52</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</si>
  <si>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</si>
  <si>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</si>
  <si>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3,60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</si>
  <si>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</si>
  <si>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</si>
  <si>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</si>
  <si>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</si>
  <si>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</si>
  <si>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</si>
  <si>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</si>
  <si>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</si>
  <si>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10,33</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</si>
  <si>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</si>
  <si>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</si>
  <si>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</si>
  <si>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</si>
  <si>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</si>
  <si>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13,56</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</si>
  <si>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</si>
  <si>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</si>
  <si>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</si>
  <si>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</si>
  <si>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</si>
  <si>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</si>
  <si>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</si>
  <si>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25,34</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</si>
  <si>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</si>
  <si>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</si>
  <si>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</si>
  <si>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</si>
  <si>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</si>
  <si>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</si>
  <si>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20,74</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</si>
  <si>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</si>
  <si>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</si>
  <si>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</si>
  <si>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10,99</t>
  </si>
  <si>
    <t>CARGA, MANOBRA E DESCARGA DE TUBOS METÁLICOS, DN 600 MM, EM CAMINHÃO CARROCERIA COM GUINDAUTO (MUNCK) 11,7 TM. AF_07/2020</t>
  </si>
  <si>
    <t>CARGA, MANOBRA E DESCARGA DE TUBOS METÁLICOS, DN 700 MM, EM CAMINHÃO CARROCERIA COM GUINDAUTO (MUNCK) 11,7 TM. AF_07/2020</t>
  </si>
  <si>
    <t>11,32</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</si>
  <si>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</si>
  <si>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</si>
  <si>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</si>
  <si>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7,33</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</si>
  <si>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</si>
  <si>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</si>
  <si>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</si>
  <si>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</si>
  <si>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20,77</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</si>
  <si>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</si>
  <si>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</si>
  <si>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</si>
  <si>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</si>
  <si>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</si>
  <si>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</si>
  <si>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</si>
  <si>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</si>
  <si>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</si>
  <si>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</si>
  <si>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</si>
  <si>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43,30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</si>
  <si>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</si>
  <si>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</si>
  <si>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</si>
  <si>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</si>
  <si>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</si>
  <si>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</si>
  <si>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</si>
  <si>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</si>
  <si>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</si>
  <si>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</si>
  <si>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</si>
  <si>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30,19</t>
  </si>
  <si>
    <t>CERCA COM MOURÕES DE MADEIRA ROLIÇA, DIÂMETRO 11 CM, ESPAÇAMENTO DE 2,5 M, ALTURA LIVRE DE 1,7 M, CRAVADOS 0,5 M, COM 5 FIOS DE ARAME DE AÇO OVALADO 15X17 - FORNECIMENTO E INSTALAÇÃO. AF_05/2020</t>
  </si>
  <si>
    <t>29,68</t>
  </si>
  <si>
    <t>CERCA COM MOURÕES DE MADEIRA ROLIÇA, DIÂMETRO 11 CM, ESPAÇAMENTO DE 2,5 M, ALTURA LIVRE DE 1,7 M, CRAVADOS 0,5 M, COM 5 FIOS DE ARAME MISTO - FORNECIMENTO E INSTALAÇÃO. AF_05/2020</t>
  </si>
  <si>
    <t>29,88</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</si>
  <si>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</si>
  <si>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</si>
  <si>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</si>
  <si>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</si>
  <si>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</si>
  <si>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</si>
  <si>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</si>
  <si>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59,65</t>
  </si>
  <si>
    <t>PLANTIO DE ÁRVORE ORNAMENTAL COM ALTURA DE MUDA MAIOR QUE 2,00 M E MENOR OU IGUAL A 4,00 M. AF_05/2018</t>
  </si>
  <si>
    <t>PLANTIO DE PALMEIRA COM ALTURA DE MUDA MENOR OU IGUAL A 2,00 M. AF_05/2018</t>
  </si>
  <si>
    <t>REVOLVIMENTO E LIMPEZA MANUAL DE SOLO. AF_05/2018</t>
  </si>
  <si>
    <t>1,78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</si>
  <si>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</si>
  <si>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</si>
  <si>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</si>
  <si>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</si>
  <si>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2,80</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</si>
  <si>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</si>
  <si>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</si>
  <si>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</si>
  <si>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</si>
  <si>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</si>
  <si>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</si>
  <si>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</si>
  <si>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</si>
  <si>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</si>
  <si>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</si>
  <si>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</si>
  <si>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</si>
  <si>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</si>
  <si>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</si>
  <si>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</si>
  <si>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72,14</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</si>
  <si>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</si>
  <si>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</si>
  <si>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</si>
  <si>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</si>
  <si>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16,54</t>
  </si>
  <si>
    <t>ENCARGOS COMPLEMENTARES REFERENCIAL</t>
  </si>
  <si>
    <t>AJUDANTE DE CARPINTEIRO COM ENCARGOS COMPLEMENTARES</t>
  </si>
  <si>
    <t>17,75</t>
  </si>
  <si>
    <t>AJUDANTE DE ESTRUTURA METÁLICA COM ENCARGOS COMPLEMENTARES</t>
  </si>
  <si>
    <t>16,56</t>
  </si>
  <si>
    <t>AJUDANTE DE OPERAÇÃO EM GERAL COM ENCARGOS COMPLEMENTARES</t>
  </si>
  <si>
    <t>AJUDANTE DE PEDREIRO COM ENCARGOS COMPLEMENTARES</t>
  </si>
  <si>
    <t>AJUDANTE ESPECIALIZADO COM ENCARGOS COMPLEMENTARES</t>
  </si>
  <si>
    <t>22,16</t>
  </si>
  <si>
    <t>ARMADOR COM ENCARGOS COMPLEMENTARES</t>
  </si>
  <si>
    <t>ASSENTADOR DE TUBOS COM ENCARGOS COMPLEMENTARES</t>
  </si>
  <si>
    <t>20,87</t>
  </si>
  <si>
    <t>AUXILIAR DE ELETRICISTA COM ENCARGOS COMPLEMENTARES</t>
  </si>
  <si>
    <t>17,90</t>
  </si>
  <si>
    <t>AUXILIAR DE ENCANADOR OU BOMBEIRO HIDRÁULICO COM ENCARGOS COMPLEMENTARES</t>
  </si>
  <si>
    <t>17,28</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</si>
  <si>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</si>
  <si>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</si>
  <si>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</si>
  <si>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</si>
  <si>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</si>
  <si>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</si>
  <si>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</si>
  <si>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21,53</t>
  </si>
  <si>
    <t>BLASTER, DINAMITADOR OU CABO DE FOGO COM ENCARGOS COMPLEMENTARES</t>
  </si>
  <si>
    <t>19,41</t>
  </si>
  <si>
    <t>CADASTRISTA DE REDES DE AGUA E ESGOTO COM ENCARGOS COMPLEMENTARES</t>
  </si>
  <si>
    <t>13,00</t>
  </si>
  <si>
    <t>CALCETEIRO COM ENCARGOS COMPLEMENTARES</t>
  </si>
  <si>
    <t>CARPINTEIRO DE ESQUADRIA COM ENCARGOS COMPLEMENTARES</t>
  </si>
  <si>
    <t>21,15</t>
  </si>
  <si>
    <t>CARPINTEIRO DE FORMAS COM ENCARGOS COMPLEMENTARES</t>
  </si>
  <si>
    <t>21,11</t>
  </si>
  <si>
    <t>CAVOUQUEIRO OU OPERADOR PERFURATRIZ/ROMPEDOR COM ENCARGOS COMPLEMENTARES</t>
  </si>
  <si>
    <t>ELETRICISTA COM ENCARGOS COMPLEMENTARES</t>
  </si>
  <si>
    <t>23,28</t>
  </si>
  <si>
    <t>ELETRICISTA INDUSTRIAL COM ENCARGOS COMPLEMENTARES</t>
  </si>
  <si>
    <t>ELETROTÉCNICO COM ENCARGOS COMPLEMENTARES</t>
  </si>
  <si>
    <t>30,89</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</si>
  <si>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</si>
  <si>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</si>
  <si>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</si>
  <si>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</si>
  <si>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</si>
  <si>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</si>
  <si>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</si>
  <si>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</si>
  <si>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</si>
  <si>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</si>
  <si>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</si>
  <si>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</si>
  <si>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</si>
  <si>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</si>
  <si>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</si>
  <si>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</si>
  <si>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</si>
  <si>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</si>
  <si>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</si>
  <si>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</si>
  <si>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</si>
  <si>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</si>
  <si>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</si>
  <si>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</si>
  <si>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23,12</t>
  </si>
  <si>
    <t>OPERADOR DE MARTELETE OU MARTELETEIRO COM ENCARGOS COMPLEMENTARES</t>
  </si>
  <si>
    <t>OPERADOR DE MOTO-ESCREIPER COM ENCARGOS COMPLEMENTARES</t>
  </si>
  <si>
    <t>25,20</t>
  </si>
  <si>
    <t>OPERADOR DE MOTONIVELADORA COM ENCARGOS COMPLEMENTARES</t>
  </si>
  <si>
    <t>OPERADOR DE PÁ CARREGADEIRA COM ENCARGOS COMPLEMENTARES</t>
  </si>
  <si>
    <t>22,86</t>
  </si>
  <si>
    <t>OPERADOR DE PAVIMENTADORA COM ENCARGOS COMPLEMENTARES</t>
  </si>
  <si>
    <t>25,88</t>
  </si>
  <si>
    <t>OPERADOR DE ROLO COMPACTADOR COM ENCARGOS COMPLEMENTARES</t>
  </si>
  <si>
    <t>OPERADOR DE USINA DE ASFALTO, DE SOLOS OU DE CONCRETO COM ENCARGOS COMPLEMENTARES</t>
  </si>
  <si>
    <t>22,84</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</si>
  <si>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</si>
  <si>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</si>
  <si>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</si>
  <si>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</si>
  <si>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</si>
  <si>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</si>
  <si>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</si>
  <si>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</si>
  <si>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</si>
  <si>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</si>
  <si>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</si>
  <si>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</si>
  <si>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</si>
  <si>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</si>
  <si>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24,73</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</si>
  <si>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</si>
  <si>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</si>
  <si>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</si>
  <si>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</si>
  <si>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</si>
  <si>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</si>
  <si>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</si>
  <si>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20,45</t>
  </si>
  <si>
    <t>JARDINEIRO COM ENCARGOS COMPLEMENTARES</t>
  </si>
  <si>
    <t>DESENHISTA DETALHISTA COM ENCARGOS COMPLEMENTARES</t>
  </si>
  <si>
    <t>ALMOXARIFE COM ENCARGOS COMPLEMENTARES</t>
  </si>
  <si>
    <t>19,78</t>
  </si>
  <si>
    <t>APONTADOR OU APROPRIADOR COM ENCARGOS COMPLEMENTARES</t>
  </si>
  <si>
    <t>19,93</t>
  </si>
  <si>
    <t>ARQUITETO DE OBRA JUNIOR COM ENCARGOS COMPLEMENTARES</t>
  </si>
  <si>
    <t>ARQUITETO DE OBRA PLENO COM ENCARGOS COMPLEMENTARES</t>
  </si>
  <si>
    <t>ARQUITETO DE OBRA SENIOR COM ENCARGOS COMPLEMENTARES</t>
  </si>
  <si>
    <t>111,43</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</si>
  <si>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</si>
  <si>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</si>
  <si>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</si>
  <si>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</si>
  <si>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</si>
  <si>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</si>
  <si>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</si>
  <si>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</si>
  <si>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</si>
  <si>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</si>
  <si>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</si>
  <si>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</si>
  <si>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</si>
  <si>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</si>
  <si>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</si>
  <si>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</si>
  <si>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</si>
  <si>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</si>
  <si>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</si>
  <si>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</si>
  <si>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</si>
  <si>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</si>
  <si>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</si>
  <si>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</si>
  <si>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</si>
  <si>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</si>
  <si>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</si>
  <si>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</si>
  <si>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</si>
  <si>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</si>
  <si>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</si>
  <si>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</si>
  <si>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</si>
  <si>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</si>
  <si>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</si>
  <si>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</si>
  <si>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</si>
  <si>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</si>
  <si>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</si>
  <si>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</si>
  <si>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</si>
  <si>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</si>
  <si>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</si>
  <si>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</si>
  <si>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</si>
  <si>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</si>
  <si>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</si>
  <si>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</si>
  <si>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</si>
  <si>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</si>
  <si>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</si>
  <si>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</si>
  <si>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</si>
  <si>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0,37</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</si>
  <si>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</si>
  <si>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</si>
  <si>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</si>
  <si>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</si>
  <si>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</si>
  <si>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</si>
  <si>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</si>
  <si>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</si>
  <si>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</si>
  <si>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</si>
  <si>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</si>
  <si>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</si>
  <si>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</si>
  <si>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</si>
  <si>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</si>
  <si>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</si>
  <si>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</si>
  <si>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</si>
  <si>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</si>
  <si>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</si>
  <si>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</si>
  <si>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</si>
  <si>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</si>
  <si>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</si>
  <si>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</si>
  <si>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</si>
  <si>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</si>
  <si>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</si>
  <si>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</si>
  <si>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</si>
  <si>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</si>
  <si>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</si>
  <si>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</si>
  <si>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</si>
  <si>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</si>
  <si>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</si>
  <si>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</si>
  <si>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</si>
  <si>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</si>
  <si>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</si>
  <si>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</si>
  <si>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</si>
  <si>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</si>
  <si>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</si>
  <si>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</si>
  <si>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</si>
  <si>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</si>
  <si>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</si>
  <si>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</si>
  <si>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</si>
  <si>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</si>
  <si>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</si>
  <si>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</si>
  <si>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</si>
  <si>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</si>
  <si>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</si>
  <si>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</si>
  <si>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1,25</t>
  </si>
  <si>
    <t>CURSO DE CAPACITAÇÃO PARA MESTRE DE OBRAS (ENCARGOS COMPLEMENTARES) - HORISTA</t>
  </si>
  <si>
    <t>CURSO DE CAPACITAÇÃO PARA TOPÓGRAFO (ENCARGOS COMPLEMENTARES) - HORISTA</t>
  </si>
  <si>
    <t>CURSO DE CAPACITAÇÃO PARA ENGENHEIRO ELETRICISTA (ENCARGOS COMPLEMENTARES) - HORISTA</t>
  </si>
  <si>
    <t>1,83</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</si>
  <si>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</si>
  <si>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</si>
  <si>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</si>
  <si>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18,22</t>
  </si>
  <si>
    <t>CURSO DE CAPACITAÇÃO PARA DESENHISTA PROJETISTA (ENCARGOS COMPLEMENTARES) - MENSALISTA</t>
  </si>
  <si>
    <t>CURSO DE CAPACITAÇÃO PARA AUXILIAR DE DESENHISTA (ENCARGOS COMPLEMENTARES) - MENSALISTA</t>
  </si>
  <si>
    <t>24,71</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</si>
  <si>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</si>
  <si>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</si>
  <si>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</si>
  <si>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</si>
  <si>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</si>
  <si>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</si>
  <si>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</si>
  <si>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</si>
  <si>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</si>
  <si>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</si>
  <si>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</si>
  <si>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</si>
  <si>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</si>
  <si>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</si>
  <si>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</si>
  <si>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</si>
  <si>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</si>
  <si>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</si>
  <si>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</si>
  <si>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</si>
  <si>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</si>
  <si>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</si>
  <si>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</si>
  <si>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</si>
  <si>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</si>
  <si>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</si>
  <si>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</si>
  <si>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</si>
  <si>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17,08</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</si>
  <si>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</si>
  <si>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</si>
  <si>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</si>
  <si>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</si>
  <si>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</si>
  <si>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</si>
  <si>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37,22</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</si>
  <si>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</si>
  <si>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</si>
  <si>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</si>
  <si>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</si>
  <si>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</si>
  <si>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</si>
  <si>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</si>
  <si>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</si>
  <si>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</si>
  <si>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</si>
  <si>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</si>
  <si>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</si>
  <si>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</si>
  <si>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</si>
  <si>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</si>
  <si>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12,97</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</si>
  <si>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</si>
  <si>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</si>
  <si>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</si>
  <si>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12,99</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</si>
  <si>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</si>
  <si>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</si>
  <si>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</si>
  <si>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</si>
  <si>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</si>
  <si>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</si>
  <si>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</si>
  <si>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</si>
  <si>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</si>
  <si>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</si>
  <si>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10,92</t>
  </si>
  <si>
    <t>CURSO DE CAPACITAÇÃO PARA AUXILIAR TÉCNICO DE ENGENHARIA (ENCARGOS COMPLEMENTARES) - MENSALISTA</t>
  </si>
  <si>
    <t>23,24</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</si>
  <si>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</si>
  <si>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</si>
  <si>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</si>
  <si>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24,80</t>
  </si>
  <si>
    <t>27,05</t>
  </si>
  <si>
    <t>CURSO DE CAPACITAÇÃO PARA CALCETEIRO (ENCARGOS COMPLEMENTARES) - MENSALISTA</t>
  </si>
  <si>
    <t>CURSO DE CAPACITAÇÃO PARA MONTADOR DE ESTRUTURAS METALICAS (ENCARGOS COMPLEMENTARES) - MENSALISTA</t>
  </si>
  <si>
    <t>15,93</t>
  </si>
  <si>
    <t>CURSO DE CAPACITAÇÃO PARA CARPINTEIRO AUXILIAR (ENCARGOS COMPLEMENTARES) - MENSALISTA</t>
  </si>
  <si>
    <t>17,13</t>
  </si>
  <si>
    <t>CURSO DE CAPACITAÇÃO PARA CARPINTEIRO DE ESQUADRIAS (ENCARGOS COMPLEMENTARES) - MENSALISTA</t>
  </si>
  <si>
    <t>CURSO DE CAPACITAÇÃO PARA CARPINTEIRO DE FORMAS (ENCARGOS COMPLEMENTARES) - MENSALISTA</t>
  </si>
  <si>
    <t>17,00</t>
  </si>
  <si>
    <t>CURSO DE CAPACITAÇÃO PARA CAVOUQUEIRO OU OPERADOR DE PERFURATRIZ (ENCARGOS COMPLEMENTARES) - MENSALISTA</t>
  </si>
  <si>
    <t>11,64</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</si>
  <si>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</si>
  <si>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</si>
  <si>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</si>
  <si>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</si>
  <si>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</si>
  <si>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</si>
  <si>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</si>
  <si>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</si>
  <si>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</si>
  <si>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</si>
  <si>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</si>
  <si>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</si>
  <si>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</si>
  <si>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</si>
  <si>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</si>
  <si>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11,63</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</si>
  <si>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</si>
  <si>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</si>
  <si>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</si>
  <si>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</si>
  <si>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</si>
  <si>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</si>
  <si>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</si>
  <si>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</si>
  <si>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25,95</t>
  </si>
  <si>
    <t>CURSO DE CAPACITAÇÃO PARA NIVELADOR (ENCARGOS COMPLEMENTARES) - MENSALISTA</t>
  </si>
  <si>
    <t>13,76</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</si>
  <si>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</si>
  <si>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</si>
  <si>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</si>
  <si>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</si>
  <si>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12,05</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</si>
  <si>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</si>
  <si>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</si>
  <si>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</si>
  <si>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22,71</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</si>
  <si>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</si>
  <si>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</si>
  <si>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</si>
  <si>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</si>
  <si>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</si>
  <si>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</si>
  <si>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</si>
  <si>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</si>
  <si>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</si>
  <si>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</si>
  <si>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21,41</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</si>
  <si>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</si>
  <si>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</si>
  <si>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</si>
  <si>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</si>
  <si>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25,37</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</si>
  <si>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</si>
  <si>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</si>
  <si>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</si>
  <si>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</si>
  <si>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</si>
  <si>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</si>
  <si>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</si>
  <si>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</si>
  <si>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</si>
  <si>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</si>
  <si>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</si>
  <si>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24,81</t>
  </si>
  <si>
    <t>CURSO DE CAPACITAÇÃO PARA TELHADOR (ENCARGOS COMPLEMENTARES) - MENSALISTA</t>
  </si>
  <si>
    <t>17,02</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</si>
  <si>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</si>
  <si>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</si>
  <si>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</si>
  <si>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</si>
  <si>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</si>
  <si>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</si>
  <si>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</si>
  <si>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</si>
  <si>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</si>
  <si>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</si>
  <si>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</si>
  <si>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</si>
  <si>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</si>
  <si>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</si>
  <si>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</si>
  <si>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</si>
  <si>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</si>
  <si>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</si>
  <si>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</si>
  <si>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</si>
  <si>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</si>
  <si>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</si>
  <si>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</si>
  <si>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</si>
  <si>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</si>
  <si>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</si>
  <si>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</si>
  <si>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</si>
  <si>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</si>
  <si>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</si>
  <si>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</si>
  <si>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</si>
  <si>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</si>
  <si>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</si>
  <si>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</si>
  <si>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</si>
  <si>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</si>
  <si>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</si>
  <si>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</si>
  <si>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</si>
  <si>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</si>
  <si>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</si>
  <si>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</si>
  <si>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</si>
  <si>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</si>
  <si>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</si>
  <si>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PCI.817.01 - CUSTO DE COMPOSIÇÕES - SINTÉTICO                                               DATA DE EMISSÃO: 22/10/2020 14:21:43            DATA DE RT: 21/10/2020</t>
  </si>
  <si>
    <t>ENCARGOS SOCIAIS DESONERADOS: 85,00%(HORA)   48,02%(MÊS)</t>
  </si>
  <si>
    <t>ABRANGÊNCIA : NACIONAL                                              LOCALIDADE  : VITORIA                                                                                                             DATA DE PREÇO   : 09/2020 REFERÊNCIA COLETA : MEDIANO</t>
  </si>
  <si>
    <t>14,35</t>
  </si>
  <si>
    <t>16,20</t>
  </si>
  <si>
    <t>18,04</t>
  </si>
  <si>
    <t>19,92</t>
  </si>
  <si>
    <t>32,65</t>
  </si>
  <si>
    <t>36,70</t>
  </si>
  <si>
    <t>44,87</t>
  </si>
  <si>
    <t>3,77</t>
  </si>
  <si>
    <t>7,58</t>
  </si>
  <si>
    <t>19,80</t>
  </si>
  <si>
    <t>27,26</t>
  </si>
  <si>
    <t>34,69</t>
  </si>
  <si>
    <t>91,33</t>
  </si>
  <si>
    <t>28,20</t>
  </si>
  <si>
    <t>38,40</t>
  </si>
  <si>
    <t>52,00</t>
  </si>
  <si>
    <t>ATRIBUÍDO SÃO PAULO</t>
  </si>
  <si>
    <t>20,91</t>
  </si>
  <si>
    <t>37,52</t>
  </si>
  <si>
    <t>22,66</t>
  </si>
  <si>
    <t>44,61</t>
  </si>
  <si>
    <t>65,16</t>
  </si>
  <si>
    <t>211,28</t>
  </si>
  <si>
    <t>39,26</t>
  </si>
  <si>
    <t>34,15</t>
  </si>
  <si>
    <t>43,52</t>
  </si>
  <si>
    <t>52,92</t>
  </si>
  <si>
    <t>2,20</t>
  </si>
  <si>
    <t>3,19</t>
  </si>
  <si>
    <t>10,40</t>
  </si>
  <si>
    <t>6,38</t>
  </si>
  <si>
    <t>11,71</t>
  </si>
  <si>
    <t>3,95</t>
  </si>
  <si>
    <t>13,92</t>
  </si>
  <si>
    <t>8,62</t>
  </si>
  <si>
    <t>17,74</t>
  </si>
  <si>
    <t>23,92</t>
  </si>
  <si>
    <t>33,88</t>
  </si>
  <si>
    <t>2,28</t>
  </si>
  <si>
    <t>1,30</t>
  </si>
  <si>
    <t>13,29</t>
  </si>
  <si>
    <t>15,11</t>
  </si>
  <si>
    <t>18,58</t>
  </si>
  <si>
    <t>215,08</t>
  </si>
  <si>
    <t>35,21</t>
  </si>
  <si>
    <t>104,66</t>
  </si>
  <si>
    <t>150,14</t>
  </si>
  <si>
    <t>266,29</t>
  </si>
  <si>
    <t>113,48</t>
  </si>
  <si>
    <t>34,39</t>
  </si>
  <si>
    <t>135,38</t>
  </si>
  <si>
    <t>78,04</t>
  </si>
  <si>
    <t>82,09</t>
  </si>
  <si>
    <t>9,67</t>
  </si>
  <si>
    <t>18,70</t>
  </si>
  <si>
    <t>7,49</t>
  </si>
  <si>
    <t>9,30</t>
  </si>
  <si>
    <t>95,40</t>
  </si>
  <si>
    <t>97,91</t>
  </si>
  <si>
    <t>82,89</t>
  </si>
  <si>
    <t>91,11</t>
  </si>
  <si>
    <t>79,12</t>
  </si>
  <si>
    <t>83,61</t>
  </si>
  <si>
    <t>15,74</t>
  </si>
  <si>
    <t>141,36</t>
  </si>
  <si>
    <t>84,26</t>
  </si>
  <si>
    <t>76,56</t>
  </si>
  <si>
    <t>122,15</t>
  </si>
  <si>
    <t>119,32</t>
  </si>
  <si>
    <t>99,73</t>
  </si>
  <si>
    <t>105,05</t>
  </si>
  <si>
    <t>71,54</t>
  </si>
  <si>
    <t>4,95</t>
  </si>
  <si>
    <t>2,56</t>
  </si>
  <si>
    <t>13,07</t>
  </si>
  <si>
    <t>116,41</t>
  </si>
  <si>
    <t>3,51</t>
  </si>
  <si>
    <t>123,75</t>
  </si>
  <si>
    <t>5,79</t>
  </si>
  <si>
    <t>108,09</t>
  </si>
  <si>
    <t>55,31</t>
  </si>
  <si>
    <t>16,05</t>
  </si>
  <si>
    <t>27,98</t>
  </si>
  <si>
    <t>259,15</t>
  </si>
  <si>
    <t>53,49</t>
  </si>
  <si>
    <t>20,93</t>
  </si>
  <si>
    <t>15,82</t>
  </si>
  <si>
    <t>20,52</t>
  </si>
  <si>
    <t>22,37</t>
  </si>
  <si>
    <t>15,45</t>
  </si>
  <si>
    <t>6,84</t>
  </si>
  <si>
    <t>32,32</t>
  </si>
  <si>
    <t>145,43</t>
  </si>
  <si>
    <t>1,24</t>
  </si>
  <si>
    <t>1,18</t>
  </si>
  <si>
    <t>36,12</t>
  </si>
  <si>
    <t>29,75</t>
  </si>
  <si>
    <t>98,45</t>
  </si>
  <si>
    <t>32,17</t>
  </si>
  <si>
    <t>30,95</t>
  </si>
  <si>
    <t>17,56</t>
  </si>
  <si>
    <t>48,60</t>
  </si>
  <si>
    <t>43,15</t>
  </si>
  <si>
    <t>32,58</t>
  </si>
  <si>
    <t>3,63</t>
  </si>
  <si>
    <t>4,83</t>
  </si>
  <si>
    <t>33,04</t>
  </si>
  <si>
    <t>2,92</t>
  </si>
  <si>
    <t>36,23</t>
  </si>
  <si>
    <t>53,81</t>
  </si>
  <si>
    <t>59,54</t>
  </si>
  <si>
    <t>82,48</t>
  </si>
  <si>
    <t>21,76</t>
  </si>
  <si>
    <t>14,02</t>
  </si>
  <si>
    <t>25,92</t>
  </si>
  <si>
    <t>38,37</t>
  </si>
  <si>
    <t>35,23</t>
  </si>
  <si>
    <t>39,19</t>
  </si>
  <si>
    <t>45,46</t>
  </si>
  <si>
    <t>39,44</t>
  </si>
  <si>
    <t>17,61</t>
  </si>
  <si>
    <t>65,06</t>
  </si>
  <si>
    <t>24,57</t>
  </si>
  <si>
    <t>85,89</t>
  </si>
  <si>
    <t>2,96</t>
  </si>
  <si>
    <t>48,49</t>
  </si>
  <si>
    <t>21,87</t>
  </si>
  <si>
    <t>93,37</t>
  </si>
  <si>
    <t>28,99</t>
  </si>
  <si>
    <t>31,03</t>
  </si>
  <si>
    <t>63,27</t>
  </si>
  <si>
    <t>30,10</t>
  </si>
  <si>
    <t>43,45</t>
  </si>
  <si>
    <t>0,78</t>
  </si>
  <si>
    <t>3,47</t>
  </si>
  <si>
    <t>3,52</t>
  </si>
  <si>
    <t>4,32</t>
  </si>
  <si>
    <t>34,67</t>
  </si>
  <si>
    <t>41,27</t>
  </si>
  <si>
    <t>15,26</t>
  </si>
  <si>
    <t>3,26</t>
  </si>
  <si>
    <t>4,53</t>
  </si>
  <si>
    <t>50,44</t>
  </si>
  <si>
    <t>26,60</t>
  </si>
  <si>
    <t>19,38</t>
  </si>
  <si>
    <t>3,58</t>
  </si>
  <si>
    <t>1,40</t>
  </si>
  <si>
    <t>95,77</t>
  </si>
  <si>
    <t>30,21</t>
  </si>
  <si>
    <t>37,80</t>
  </si>
  <si>
    <t>2,50</t>
  </si>
  <si>
    <t>7,22</t>
  </si>
  <si>
    <t>2,61</t>
  </si>
  <si>
    <t>173,49</t>
  </si>
  <si>
    <t>9,59</t>
  </si>
  <si>
    <t>32,92</t>
  </si>
  <si>
    <t>20,49</t>
  </si>
  <si>
    <t>14,19</t>
  </si>
  <si>
    <t>2,25</t>
  </si>
  <si>
    <t>77,02</t>
  </si>
  <si>
    <t>1,91</t>
  </si>
  <si>
    <t>21,51</t>
  </si>
  <si>
    <t>27,96</t>
  </si>
  <si>
    <t>20,51</t>
  </si>
  <si>
    <t>5,03</t>
  </si>
  <si>
    <t>6,50</t>
  </si>
  <si>
    <t>6,91</t>
  </si>
  <si>
    <t>163,54</t>
  </si>
  <si>
    <t>3,21</t>
  </si>
  <si>
    <t>28,95</t>
  </si>
  <si>
    <t>4,54</t>
  </si>
  <si>
    <t>2,95</t>
  </si>
  <si>
    <t>1,15</t>
  </si>
  <si>
    <t>9,45</t>
  </si>
  <si>
    <t>45,20</t>
  </si>
  <si>
    <t>26,68</t>
  </si>
  <si>
    <t>56,22</t>
  </si>
  <si>
    <t>73,03</t>
  </si>
  <si>
    <t>13,44</t>
  </si>
  <si>
    <t>1.662,82</t>
  </si>
  <si>
    <t>24,45</t>
  </si>
  <si>
    <t>41,09</t>
  </si>
  <si>
    <t>18,18</t>
  </si>
  <si>
    <t>19,15</t>
  </si>
  <si>
    <t>17,62</t>
  </si>
  <si>
    <t>22,89</t>
  </si>
  <si>
    <t>24,68</t>
  </si>
  <si>
    <t>23,54</t>
  </si>
  <si>
    <t>33,68</t>
  </si>
  <si>
    <t>17,48</t>
  </si>
  <si>
    <t>17,29</t>
  </si>
  <si>
    <t>34,28</t>
  </si>
  <si>
    <t>70,16</t>
  </si>
  <si>
    <t>41,57</t>
  </si>
  <si>
    <t>40,01</t>
  </si>
  <si>
    <t>11,65</t>
  </si>
  <si>
    <t>12,60</t>
  </si>
  <si>
    <t>46,03</t>
  </si>
  <si>
    <t>43,70</t>
  </si>
  <si>
    <t>66,49</t>
  </si>
  <si>
    <t>52,91</t>
  </si>
  <si>
    <t>28,93</t>
  </si>
  <si>
    <t>112,81</t>
  </si>
  <si>
    <t>56,98</t>
  </si>
  <si>
    <t>39,16</t>
  </si>
  <si>
    <t>11,57</t>
  </si>
  <si>
    <t>46,76</t>
  </si>
  <si>
    <t>30,00</t>
  </si>
  <si>
    <t>101,25</t>
  </si>
  <si>
    <t>48,08</t>
  </si>
  <si>
    <t>209,10</t>
  </si>
  <si>
    <t>86,33</t>
  </si>
  <si>
    <t>94,80</t>
  </si>
  <si>
    <t>117,27</t>
  </si>
  <si>
    <t>97,63</t>
  </si>
  <si>
    <t>107,10</t>
  </si>
  <si>
    <t>86,61</t>
  </si>
  <si>
    <t>106,34</t>
  </si>
  <si>
    <t>133,02</t>
  </si>
  <si>
    <t>161,61</t>
  </si>
  <si>
    <t>37,66</t>
  </si>
  <si>
    <t>33,06</t>
  </si>
  <si>
    <t>45,79</t>
  </si>
  <si>
    <t>55,15</t>
  </si>
  <si>
    <t>64,63</t>
  </si>
  <si>
    <t>28,38</t>
  </si>
  <si>
    <t>50,35</t>
  </si>
  <si>
    <t>13,11</t>
  </si>
  <si>
    <t>10,01</t>
  </si>
  <si>
    <t>15,65</t>
  </si>
  <si>
    <t>21,79</t>
  </si>
  <si>
    <t>12,16</t>
  </si>
  <si>
    <t>23,43</t>
  </si>
  <si>
    <t>27,51</t>
  </si>
  <si>
    <t>22,17</t>
  </si>
  <si>
    <t>30,01</t>
  </si>
  <si>
    <t>19,17</t>
  </si>
  <si>
    <t>27,10</t>
  </si>
  <si>
    <t>12,33</t>
  </si>
  <si>
    <t>35,34</t>
  </si>
  <si>
    <t>30,38</t>
  </si>
  <si>
    <t>30,17</t>
  </si>
  <si>
    <t>42,74</t>
  </si>
  <si>
    <t>31,18</t>
  </si>
  <si>
    <t>58,63</t>
  </si>
  <si>
    <t>11,14</t>
  </si>
  <si>
    <t>13,62</t>
  </si>
  <si>
    <t>69,50</t>
  </si>
  <si>
    <t>607,75</t>
  </si>
  <si>
    <t>67,13</t>
  </si>
  <si>
    <t>613,99</t>
  </si>
  <si>
    <t>616,34</t>
  </si>
  <si>
    <t>41,31</t>
  </si>
  <si>
    <t>55,33</t>
  </si>
  <si>
    <t>50,34</t>
  </si>
  <si>
    <t>18,23</t>
  </si>
  <si>
    <t>61,45</t>
  </si>
  <si>
    <t>113,56</t>
  </si>
  <si>
    <t>253,65</t>
  </si>
  <si>
    <t>30,39</t>
  </si>
  <si>
    <t>6,28</t>
  </si>
  <si>
    <t>10,38</t>
  </si>
  <si>
    <t>141,33</t>
  </si>
  <si>
    <t>57,01</t>
  </si>
  <si>
    <t>19,13</t>
  </si>
  <si>
    <t>110,76</t>
  </si>
  <si>
    <t>88,74</t>
  </si>
  <si>
    <t>71,45</t>
  </si>
  <si>
    <t>11,87</t>
  </si>
  <si>
    <t>13,71</t>
  </si>
  <si>
    <t>15,92</t>
  </si>
  <si>
    <t>93,25</t>
  </si>
  <si>
    <t>69,66</t>
  </si>
  <si>
    <t>49,29</t>
  </si>
  <si>
    <t>56,58</t>
  </si>
  <si>
    <t>43,44</t>
  </si>
  <si>
    <t>32,44</t>
  </si>
  <si>
    <t>139,77</t>
  </si>
  <si>
    <t>121,74</t>
  </si>
  <si>
    <t>78,28</t>
  </si>
  <si>
    <t>68,48</t>
  </si>
  <si>
    <t>112,22</t>
  </si>
  <si>
    <t>148,15</t>
  </si>
  <si>
    <t>143,89</t>
  </si>
  <si>
    <t>60,13</t>
  </si>
  <si>
    <t>52,75</t>
  </si>
  <si>
    <t>41,05</t>
  </si>
  <si>
    <t>104,78</t>
  </si>
  <si>
    <t>35,68</t>
  </si>
  <si>
    <t>33,69</t>
  </si>
  <si>
    <t>32,37</t>
  </si>
  <si>
    <t>25,40</t>
  </si>
  <si>
    <t>21,17</t>
  </si>
  <si>
    <t>41,89</t>
  </si>
  <si>
    <t>42,42</t>
  </si>
  <si>
    <t>18,87</t>
  </si>
  <si>
    <t>40,22</t>
  </si>
  <si>
    <t>18,13</t>
  </si>
  <si>
    <t>81,67</t>
  </si>
  <si>
    <t>8,22</t>
  </si>
  <si>
    <t>11,34</t>
  </si>
  <si>
    <t>8,39</t>
  </si>
  <si>
    <t>8,70</t>
  </si>
  <si>
    <t>8,63</t>
  </si>
  <si>
    <t>6,14</t>
  </si>
  <si>
    <t>8,46</t>
  </si>
  <si>
    <t>7,13</t>
  </si>
  <si>
    <t>8,23</t>
  </si>
  <si>
    <t>11,02</t>
  </si>
  <si>
    <t>6,21</t>
  </si>
  <si>
    <t>6,13</t>
  </si>
  <si>
    <t>7,21</t>
  </si>
  <si>
    <t>7,19</t>
  </si>
  <si>
    <t>7,75</t>
  </si>
  <si>
    <t>9,31</t>
  </si>
  <si>
    <t>9,41</t>
  </si>
  <si>
    <t>6,53</t>
  </si>
  <si>
    <t>7,07</t>
  </si>
  <si>
    <t>10,55</t>
  </si>
  <si>
    <t>9,42</t>
  </si>
  <si>
    <t>8,28</t>
  </si>
  <si>
    <t>15,79</t>
  </si>
  <si>
    <t>15,05</t>
  </si>
  <si>
    <t>11,33</t>
  </si>
  <si>
    <t>9,97</t>
  </si>
  <si>
    <t>296,12</t>
  </si>
  <si>
    <t>392,81</t>
  </si>
  <si>
    <t>355,62</t>
  </si>
  <si>
    <t>25,55</t>
  </si>
  <si>
    <t>397,32</t>
  </si>
  <si>
    <t>75,75</t>
  </si>
  <si>
    <t>62,10</t>
  </si>
  <si>
    <t>15,98</t>
  </si>
  <si>
    <t>63,58</t>
  </si>
  <si>
    <t>28,72</t>
  </si>
  <si>
    <t>30,14</t>
  </si>
  <si>
    <t>29,30</t>
  </si>
  <si>
    <t>4,64</t>
  </si>
  <si>
    <t>19,31</t>
  </si>
  <si>
    <t>87,64</t>
  </si>
  <si>
    <t>63,51</t>
  </si>
  <si>
    <t>79,10</t>
  </si>
  <si>
    <t>74,95</t>
  </si>
  <si>
    <t>12,38</t>
  </si>
  <si>
    <t>12,26</t>
  </si>
  <si>
    <t>17,39</t>
  </si>
  <si>
    <t>11,27</t>
  </si>
  <si>
    <t>18,94</t>
  </si>
  <si>
    <t>35,72</t>
  </si>
  <si>
    <t>5,46</t>
  </si>
  <si>
    <t>75,48</t>
  </si>
  <si>
    <t>41,11</t>
  </si>
  <si>
    <t>42,60</t>
  </si>
  <si>
    <t>50,82</t>
  </si>
  <si>
    <t>52,74</t>
  </si>
  <si>
    <t>6,22</t>
  </si>
  <si>
    <t>5,78</t>
  </si>
  <si>
    <t>10,64</t>
  </si>
  <si>
    <t>6,68</t>
  </si>
  <si>
    <t>12,89</t>
  </si>
  <si>
    <t>5,54</t>
  </si>
  <si>
    <t>14,34</t>
  </si>
  <si>
    <t>27,07</t>
  </si>
  <si>
    <t>15,50</t>
  </si>
  <si>
    <t>20,90</t>
  </si>
  <si>
    <t>36,76</t>
  </si>
  <si>
    <t>5,97</t>
  </si>
  <si>
    <t>18,97</t>
  </si>
  <si>
    <t>4,89</t>
  </si>
  <si>
    <t>6,05</t>
  </si>
  <si>
    <t>6,10</t>
  </si>
  <si>
    <t>6,99</t>
  </si>
  <si>
    <t>15,08</t>
  </si>
  <si>
    <t>23,52</t>
  </si>
  <si>
    <t>33,70</t>
  </si>
  <si>
    <t>13,20</t>
  </si>
  <si>
    <t>14,79</t>
  </si>
  <si>
    <t>4,97</t>
  </si>
  <si>
    <t>15,01</t>
  </si>
  <si>
    <t>10,36</t>
  </si>
  <si>
    <t>22,63</t>
  </si>
  <si>
    <t>32,41</t>
  </si>
  <si>
    <t>32,49</t>
  </si>
  <si>
    <t>75,62</t>
  </si>
  <si>
    <t>93,34</t>
  </si>
  <si>
    <t>22,14</t>
  </si>
  <si>
    <t>26,81</t>
  </si>
  <si>
    <t>21,84</t>
  </si>
  <si>
    <t>7,25</t>
  </si>
  <si>
    <t>24,63</t>
  </si>
  <si>
    <t>22,54</t>
  </si>
  <si>
    <t>27,45</t>
  </si>
  <si>
    <t>27,91</t>
  </si>
  <si>
    <t>29,13</t>
  </si>
  <si>
    <t>39,29</t>
  </si>
  <si>
    <t>45,62</t>
  </si>
  <si>
    <t>33,63</t>
  </si>
  <si>
    <t>23,23</t>
  </si>
  <si>
    <t>10,98</t>
  </si>
  <si>
    <t>12,96</t>
  </si>
  <si>
    <t>31,35</t>
  </si>
  <si>
    <t>19,35</t>
  </si>
  <si>
    <t>71,78</t>
  </si>
  <si>
    <t>9,52</t>
  </si>
  <si>
    <t>12,00</t>
  </si>
  <si>
    <t>17,47</t>
  </si>
  <si>
    <t>47,57</t>
  </si>
  <si>
    <t>60,81</t>
  </si>
  <si>
    <t>63,48</t>
  </si>
  <si>
    <t>8,04</t>
  </si>
  <si>
    <t>6,77</t>
  </si>
  <si>
    <t>12,41</t>
  </si>
  <si>
    <t>26,96</t>
  </si>
  <si>
    <t>27,77</t>
  </si>
  <si>
    <t>57,50</t>
  </si>
  <si>
    <t>74,59</t>
  </si>
  <si>
    <t>32,59</t>
  </si>
  <si>
    <t>31,48</t>
  </si>
  <si>
    <t>38,25</t>
  </si>
  <si>
    <t>85,46</t>
  </si>
  <si>
    <t>20,80</t>
  </si>
  <si>
    <t>30,52</t>
  </si>
  <si>
    <t>37,29</t>
  </si>
  <si>
    <t>17,73</t>
  </si>
  <si>
    <t>28,48</t>
  </si>
  <si>
    <t>27,92</t>
  </si>
  <si>
    <t>18,30</t>
  </si>
  <si>
    <t>25,07</t>
  </si>
  <si>
    <t>39,92</t>
  </si>
  <si>
    <t>42,71</t>
  </si>
  <si>
    <t>37,02</t>
  </si>
  <si>
    <t>58,70</t>
  </si>
  <si>
    <t>59,50</t>
  </si>
  <si>
    <t>50,96</t>
  </si>
  <si>
    <t>69,39</t>
  </si>
  <si>
    <t>97,46</t>
  </si>
  <si>
    <t>38,60</t>
  </si>
  <si>
    <t>44,56</t>
  </si>
  <si>
    <t>67,39</t>
  </si>
  <si>
    <t>30,03</t>
  </si>
  <si>
    <t>39,89</t>
  </si>
  <si>
    <t>42,15</t>
  </si>
  <si>
    <t>39,96</t>
  </si>
  <si>
    <t>31,80</t>
  </si>
  <si>
    <t>24,39</t>
  </si>
  <si>
    <t>38,97</t>
  </si>
  <si>
    <t>26,06</t>
  </si>
  <si>
    <t>48,40</t>
  </si>
  <si>
    <t>81,77</t>
  </si>
  <si>
    <t>42,34</t>
  </si>
  <si>
    <t>31,63</t>
  </si>
  <si>
    <t>115,49</t>
  </si>
  <si>
    <t>68,37</t>
  </si>
  <si>
    <t>27,57</t>
  </si>
  <si>
    <t>15,22</t>
  </si>
  <si>
    <t>20,97</t>
  </si>
  <si>
    <t>29,86</t>
  </si>
  <si>
    <t>41,35</t>
  </si>
  <si>
    <t>25,65</t>
  </si>
  <si>
    <t>54,91</t>
  </si>
  <si>
    <t>70,17</t>
  </si>
  <si>
    <t>51,36</t>
  </si>
  <si>
    <t>506,30</t>
  </si>
  <si>
    <t>391,31</t>
  </si>
  <si>
    <t>1.009,14</t>
  </si>
  <si>
    <t>157,31</t>
  </si>
  <si>
    <t>42,84</t>
  </si>
  <si>
    <t>42,91</t>
  </si>
  <si>
    <t>66,99</t>
  </si>
  <si>
    <t>62,92</t>
  </si>
  <si>
    <t>257,61</t>
  </si>
  <si>
    <t>147,71</t>
  </si>
  <si>
    <t>2,83</t>
  </si>
  <si>
    <t>5,10</t>
  </si>
  <si>
    <t>2,75</t>
  </si>
  <si>
    <t>5,80</t>
  </si>
  <si>
    <t>1,96</t>
  </si>
  <si>
    <t>18,52</t>
  </si>
  <si>
    <t>31,57</t>
  </si>
  <si>
    <t>13,32</t>
  </si>
  <si>
    <t>47,85</t>
  </si>
  <si>
    <t>54,58</t>
  </si>
  <si>
    <t>16,61</t>
  </si>
  <si>
    <t>34,18</t>
  </si>
  <si>
    <t>43,43</t>
  </si>
  <si>
    <t>17,26</t>
  </si>
  <si>
    <t>28,30</t>
  </si>
  <si>
    <t>10,58</t>
  </si>
  <si>
    <t>31,64</t>
  </si>
  <si>
    <t>25,70</t>
  </si>
  <si>
    <t>32,61</t>
  </si>
  <si>
    <t>58,04</t>
  </si>
  <si>
    <t>39,31</t>
  </si>
  <si>
    <t>38,95</t>
  </si>
  <si>
    <t>83,08</t>
  </si>
  <si>
    <t>135,09</t>
  </si>
  <si>
    <t>40,95</t>
  </si>
  <si>
    <t>81,09</t>
  </si>
  <si>
    <t>71,48</t>
  </si>
  <si>
    <t>69,12</t>
  </si>
  <si>
    <t>84,36</t>
  </si>
  <si>
    <t>28,49</t>
  </si>
  <si>
    <t>34,94</t>
  </si>
  <si>
    <t>201,43</t>
  </si>
  <si>
    <t>30,72</t>
  </si>
  <si>
    <t>58,74</t>
  </si>
  <si>
    <t>83,58</t>
  </si>
  <si>
    <t>31,73</t>
  </si>
  <si>
    <t>91,34</t>
  </si>
  <si>
    <t>32,81</t>
  </si>
  <si>
    <t>21,48</t>
  </si>
  <si>
    <t>104,93</t>
  </si>
  <si>
    <t>143,69</t>
  </si>
  <si>
    <t>33,77</t>
  </si>
  <si>
    <t>55,16</t>
  </si>
  <si>
    <t>10,00</t>
  </si>
  <si>
    <t>17,95</t>
  </si>
  <si>
    <t>40,84</t>
  </si>
  <si>
    <t>8,56</t>
  </si>
  <si>
    <t>32,83</t>
  </si>
  <si>
    <t>50,76</t>
  </si>
  <si>
    <t>56,54</t>
  </si>
  <si>
    <t>38,08</t>
  </si>
  <si>
    <t>45,05</t>
  </si>
  <si>
    <t>94,06</t>
  </si>
  <si>
    <t>71,27</t>
  </si>
  <si>
    <t>20,55</t>
  </si>
  <si>
    <t>27,32</t>
  </si>
  <si>
    <t>36,88</t>
  </si>
  <si>
    <t>19,76</t>
  </si>
  <si>
    <t>35,71</t>
  </si>
  <si>
    <t>168,56</t>
  </si>
  <si>
    <t>407,11</t>
  </si>
  <si>
    <t>5,37</t>
  </si>
  <si>
    <t>8,91</t>
  </si>
  <si>
    <t>10,82</t>
  </si>
  <si>
    <t>13,18</t>
  </si>
  <si>
    <t>10,42</t>
  </si>
  <si>
    <t>4,06</t>
  </si>
  <si>
    <t>13,19</t>
  </si>
  <si>
    <t>10,11</t>
  </si>
  <si>
    <t>17,99</t>
  </si>
  <si>
    <t>15,67</t>
  </si>
  <si>
    <t>3,96</t>
  </si>
  <si>
    <t>6,49</t>
  </si>
  <si>
    <t>2,98</t>
  </si>
  <si>
    <t>8,77</t>
  </si>
  <si>
    <t>25,10</t>
  </si>
  <si>
    <t>5,49</t>
  </si>
  <si>
    <t>4,86</t>
  </si>
  <si>
    <t>9,64</t>
  </si>
  <si>
    <t>15,30</t>
  </si>
  <si>
    <t>19,08</t>
  </si>
  <si>
    <t>28,67</t>
  </si>
  <si>
    <t>32,43</t>
  </si>
  <si>
    <t>31,89</t>
  </si>
  <si>
    <t>47,43</t>
  </si>
  <si>
    <t>15,62</t>
  </si>
  <si>
    <t>23,00</t>
  </si>
  <si>
    <t>17,18</t>
  </si>
  <si>
    <t>13,80</t>
  </si>
  <si>
    <t>37,31</t>
  </si>
  <si>
    <t>61,93</t>
  </si>
  <si>
    <t>29,10</t>
  </si>
  <si>
    <t>22,67</t>
  </si>
  <si>
    <t>34,68</t>
  </si>
  <si>
    <t>89,40</t>
  </si>
  <si>
    <t>31,85</t>
  </si>
  <si>
    <t>11,67</t>
  </si>
  <si>
    <t>16,27</t>
  </si>
  <si>
    <t>44,11</t>
  </si>
  <si>
    <t>51,82</t>
  </si>
  <si>
    <t>34,90</t>
  </si>
  <si>
    <t>13,99</t>
  </si>
  <si>
    <t>14,89</t>
  </si>
  <si>
    <t>16,80</t>
  </si>
  <si>
    <t>23,71</t>
  </si>
  <si>
    <t>12,15</t>
  </si>
  <si>
    <t>17,31</t>
  </si>
  <si>
    <t>6,33</t>
  </si>
  <si>
    <t>9,73</t>
  </si>
  <si>
    <t>13,65</t>
  </si>
  <si>
    <t>18,68</t>
  </si>
  <si>
    <t>28,88</t>
  </si>
  <si>
    <t>16,78</t>
  </si>
  <si>
    <t>90,21</t>
  </si>
  <si>
    <t>11,94</t>
  </si>
  <si>
    <t>60,27</t>
  </si>
  <si>
    <t>17,72</t>
  </si>
  <si>
    <t>41,98</t>
  </si>
  <si>
    <t>10,83</t>
  </si>
  <si>
    <t>52,46</t>
  </si>
  <si>
    <t>144,14</t>
  </si>
  <si>
    <t>25,42</t>
  </si>
  <si>
    <t>14,88</t>
  </si>
  <si>
    <t>29,61</t>
  </si>
  <si>
    <t>9,80</t>
  </si>
  <si>
    <t>10,84</t>
  </si>
  <si>
    <t>3,62</t>
  </si>
  <si>
    <t>10,27</t>
  </si>
  <si>
    <t>22,25</t>
  </si>
  <si>
    <t>14,56</t>
  </si>
  <si>
    <t>9,29</t>
  </si>
  <si>
    <t>17,01</t>
  </si>
  <si>
    <t>93,95</t>
  </si>
  <si>
    <t>111,14</t>
  </si>
  <si>
    <t>31,78</t>
  </si>
  <si>
    <t>12,79</t>
  </si>
  <si>
    <t>10,97</t>
  </si>
  <si>
    <t>11,77</t>
  </si>
  <si>
    <t>33,80</t>
  </si>
  <si>
    <t>5,31</t>
  </si>
  <si>
    <t>11,99</t>
  </si>
  <si>
    <t>82,83</t>
  </si>
  <si>
    <t>14,52</t>
  </si>
  <si>
    <t>12,37</t>
  </si>
  <si>
    <t>13,41</t>
  </si>
  <si>
    <t>30,77</t>
  </si>
  <si>
    <t>68,70</t>
  </si>
  <si>
    <t>99,45</t>
  </si>
  <si>
    <t>18,63</t>
  </si>
  <si>
    <t>12,55</t>
  </si>
  <si>
    <t>51,84</t>
  </si>
  <si>
    <t>29,59</t>
  </si>
  <si>
    <t>27,46</t>
  </si>
  <si>
    <t>5,88</t>
  </si>
  <si>
    <t>31,93</t>
  </si>
  <si>
    <t>63,91</t>
  </si>
  <si>
    <t>97,96</t>
  </si>
  <si>
    <t>92,68</t>
  </si>
  <si>
    <t>141,25</t>
  </si>
  <si>
    <t>36,63</t>
  </si>
  <si>
    <t>37,82</t>
  </si>
  <si>
    <t>35,98</t>
  </si>
  <si>
    <t>44,78</t>
  </si>
  <si>
    <t>60,17</t>
  </si>
  <si>
    <t>70,08</t>
  </si>
  <si>
    <t>143,47</t>
  </si>
  <si>
    <t>38,67</t>
  </si>
  <si>
    <t>28,53</t>
  </si>
  <si>
    <t>95,78</t>
  </si>
  <si>
    <t>54,07</t>
  </si>
  <si>
    <t>14,83</t>
  </si>
  <si>
    <t>24,06</t>
  </si>
  <si>
    <t>22,56</t>
  </si>
  <si>
    <t>48,17</t>
  </si>
  <si>
    <t>41,22</t>
  </si>
  <si>
    <t>71,36</t>
  </si>
  <si>
    <t>139,94</t>
  </si>
  <si>
    <t>101,71</t>
  </si>
  <si>
    <t>37,70</t>
  </si>
  <si>
    <t>7,50</t>
  </si>
  <si>
    <t>31,75</t>
  </si>
  <si>
    <t>21,39</t>
  </si>
  <si>
    <t>34,40</t>
  </si>
  <si>
    <t>32,23</t>
  </si>
  <si>
    <t>50,99</t>
  </si>
  <si>
    <t>44,63</t>
  </si>
  <si>
    <t>22,99</t>
  </si>
  <si>
    <t>20,20</t>
  </si>
  <si>
    <t>13,45</t>
  </si>
  <si>
    <t>16,51</t>
  </si>
  <si>
    <t>60,83</t>
  </si>
  <si>
    <t>24,87</t>
  </si>
  <si>
    <t>21,93</t>
  </si>
  <si>
    <t>5,90</t>
  </si>
  <si>
    <t>10,13</t>
  </si>
  <si>
    <t>42,81</t>
  </si>
  <si>
    <t>92,12</t>
  </si>
  <si>
    <t>38,19</t>
  </si>
  <si>
    <t>80,43</t>
  </si>
  <si>
    <t>93,14</t>
  </si>
  <si>
    <t>4,58</t>
  </si>
  <si>
    <t>4,49</t>
  </si>
  <si>
    <t>26,28</t>
  </si>
  <si>
    <t>12,72</t>
  </si>
  <si>
    <t>47,03</t>
  </si>
  <si>
    <t>120,99</t>
  </si>
  <si>
    <t>227,71</t>
  </si>
  <si>
    <t>18,72</t>
  </si>
  <si>
    <t>20,07</t>
  </si>
  <si>
    <t>40,60</t>
  </si>
  <si>
    <t>171,28</t>
  </si>
  <si>
    <t>5,66</t>
  </si>
  <si>
    <t>100,52</t>
  </si>
  <si>
    <t>22,51</t>
  </si>
  <si>
    <t>34,74</t>
  </si>
  <si>
    <t>45,69</t>
  </si>
  <si>
    <t>13,12</t>
  </si>
  <si>
    <t>13,66</t>
  </si>
  <si>
    <t>5,08</t>
  </si>
  <si>
    <t>25,84</t>
  </si>
  <si>
    <t>16,91</t>
  </si>
  <si>
    <t>52,79</t>
  </si>
  <si>
    <t>8,99</t>
  </si>
  <si>
    <t>55,04</t>
  </si>
  <si>
    <t>18,55</t>
  </si>
  <si>
    <t>58,55</t>
  </si>
  <si>
    <t>3,85</t>
  </si>
  <si>
    <t>5,68</t>
  </si>
  <si>
    <t>22,27</t>
  </si>
  <si>
    <t>13,54</t>
  </si>
  <si>
    <t>57,75</t>
  </si>
  <si>
    <t>80,91</t>
  </si>
  <si>
    <t>9,87</t>
  </si>
  <si>
    <t>16,30</t>
  </si>
  <si>
    <t>23,17</t>
  </si>
  <si>
    <t>32,51</t>
  </si>
  <si>
    <t>63,10</t>
  </si>
  <si>
    <t>14,43</t>
  </si>
  <si>
    <t>17,86</t>
  </si>
  <si>
    <t>21,09</t>
  </si>
  <si>
    <t>23,49</t>
  </si>
  <si>
    <t>20,72</t>
  </si>
  <si>
    <t>31,55</t>
  </si>
  <si>
    <t>15,61</t>
  </si>
  <si>
    <t>17,35</t>
  </si>
  <si>
    <t>21,30</t>
  </si>
  <si>
    <t>31,16</t>
  </si>
  <si>
    <t>14,64</t>
  </si>
  <si>
    <t>24,60</t>
  </si>
  <si>
    <t>49,18</t>
  </si>
  <si>
    <t>21,29</t>
  </si>
  <si>
    <t>37,30</t>
  </si>
  <si>
    <t>49,06</t>
  </si>
  <si>
    <t>27,15</t>
  </si>
  <si>
    <t>62,30</t>
  </si>
  <si>
    <t>58,28</t>
  </si>
  <si>
    <t>67,10</t>
  </si>
  <si>
    <t>164,40</t>
  </si>
  <si>
    <t>27,63</t>
  </si>
  <si>
    <t>31,44</t>
  </si>
  <si>
    <t>48,43</t>
  </si>
  <si>
    <t>30,67</t>
  </si>
  <si>
    <t>38,47</t>
  </si>
  <si>
    <t>73,37</t>
  </si>
  <si>
    <t>86,96</t>
  </si>
  <si>
    <t>139,23</t>
  </si>
  <si>
    <t>67,85</t>
  </si>
  <si>
    <t>113,69</t>
  </si>
  <si>
    <t>62,61</t>
  </si>
  <si>
    <t>23,16</t>
  </si>
  <si>
    <t>39,90</t>
  </si>
  <si>
    <t>50,02</t>
  </si>
  <si>
    <t>60,93</t>
  </si>
  <si>
    <t>75,28</t>
  </si>
  <si>
    <t>207,87</t>
  </si>
  <si>
    <t>58,94</t>
  </si>
  <si>
    <t>24,28</t>
  </si>
  <si>
    <t>35,41</t>
  </si>
  <si>
    <t>50,95</t>
  </si>
  <si>
    <t>854,07</t>
  </si>
  <si>
    <t>5,07</t>
  </si>
  <si>
    <t>13,50</t>
  </si>
  <si>
    <t>210,88</t>
  </si>
  <si>
    <t>69,20</t>
  </si>
  <si>
    <t>168,72</t>
  </si>
  <si>
    <t>43,05</t>
  </si>
  <si>
    <t>51,25</t>
  </si>
  <si>
    <t>224,25</t>
  </si>
  <si>
    <t>23,57</t>
  </si>
  <si>
    <t>20,21</t>
  </si>
  <si>
    <t>34,26</t>
  </si>
  <si>
    <t>65,55</t>
  </si>
  <si>
    <t>62,15</t>
  </si>
  <si>
    <t>27,12</t>
  </si>
  <si>
    <t>24,20</t>
  </si>
  <si>
    <t>64,27</t>
  </si>
  <si>
    <t>78,97</t>
  </si>
  <si>
    <t>107,23</t>
  </si>
  <si>
    <t>110,07</t>
  </si>
  <si>
    <t>69,06</t>
  </si>
  <si>
    <t>124,42</t>
  </si>
  <si>
    <t>75,84</t>
  </si>
  <si>
    <t>41,45</t>
  </si>
  <si>
    <t>9,24</t>
  </si>
  <si>
    <t>17,79</t>
  </si>
  <si>
    <t>5,32</t>
  </si>
  <si>
    <t>3,90</t>
  </si>
  <si>
    <t>19,20</t>
  </si>
  <si>
    <t>14,33</t>
  </si>
  <si>
    <t>19,71</t>
  </si>
  <si>
    <t>4,76</t>
  </si>
  <si>
    <t>31,42</t>
  </si>
  <si>
    <t>14,01</t>
  </si>
  <si>
    <t>439,40</t>
  </si>
  <si>
    <t>2,64</t>
  </si>
  <si>
    <t>3,50</t>
  </si>
  <si>
    <t>8,65</t>
  </si>
  <si>
    <t>11,78</t>
  </si>
  <si>
    <t>5,39</t>
  </si>
  <si>
    <t>11,05</t>
  </si>
  <si>
    <t>5,21</t>
  </si>
  <si>
    <t>8,64</t>
  </si>
  <si>
    <t>9,46</t>
  </si>
  <si>
    <t>6,17</t>
  </si>
  <si>
    <t>12,29</t>
  </si>
  <si>
    <t>16,33</t>
  </si>
  <si>
    <t>12,87</t>
  </si>
  <si>
    <t>6,19</t>
  </si>
  <si>
    <t>3,70</t>
  </si>
  <si>
    <t>6,09</t>
  </si>
  <si>
    <t>18,50</t>
  </si>
  <si>
    <t>26,30</t>
  </si>
  <si>
    <t>57,33</t>
  </si>
  <si>
    <t>14,32</t>
  </si>
  <si>
    <t>14,53</t>
  </si>
  <si>
    <t>83,38</t>
  </si>
  <si>
    <t>82,61</t>
  </si>
  <si>
    <t>54,95</t>
  </si>
  <si>
    <t>66,71</t>
  </si>
  <si>
    <t>46,57</t>
  </si>
  <si>
    <t>47,35</t>
  </si>
  <si>
    <t>40,14</t>
  </si>
  <si>
    <t>54,83</t>
  </si>
  <si>
    <t>78,72</t>
  </si>
  <si>
    <t>58,33</t>
  </si>
  <si>
    <t>65,05</t>
  </si>
  <si>
    <t>100,17</t>
  </si>
  <si>
    <t>62,79</t>
  </si>
  <si>
    <t>111,08</t>
  </si>
  <si>
    <t>64,05</t>
  </si>
  <si>
    <t>61,82</t>
  </si>
  <si>
    <t>47,22</t>
  </si>
  <si>
    <t>56,68</t>
  </si>
  <si>
    <t>49,35</t>
  </si>
  <si>
    <t>50,20</t>
  </si>
  <si>
    <t>56,46</t>
  </si>
  <si>
    <t>66,77</t>
  </si>
  <si>
    <t>58,22</t>
  </si>
  <si>
    <t>80,49</t>
  </si>
  <si>
    <t>70,31</t>
  </si>
  <si>
    <t>46,95</t>
  </si>
  <si>
    <t>74,43</t>
  </si>
  <si>
    <t>42,98</t>
  </si>
  <si>
    <t>56,74</t>
  </si>
  <si>
    <t>57,81</t>
  </si>
  <si>
    <t>68,51</t>
  </si>
  <si>
    <t>67,76</t>
  </si>
  <si>
    <t>79,62</t>
  </si>
  <si>
    <t>60,29</t>
  </si>
  <si>
    <t>73,15</t>
  </si>
  <si>
    <t>52,41</t>
  </si>
  <si>
    <t>64,59</t>
  </si>
  <si>
    <t>55,80</t>
  </si>
  <si>
    <t>63,81</t>
  </si>
  <si>
    <t>60,22</t>
  </si>
  <si>
    <t>75,10</t>
  </si>
  <si>
    <t>82,23</t>
  </si>
  <si>
    <t>52,31</t>
  </si>
  <si>
    <t>13,93</t>
  </si>
  <si>
    <t>81,02</t>
  </si>
  <si>
    <t>96,73</t>
  </si>
  <si>
    <t>47,02</t>
  </si>
  <si>
    <t>16,69</t>
  </si>
  <si>
    <t>39,41</t>
  </si>
  <si>
    <t>22,78</t>
  </si>
  <si>
    <t>0,65</t>
  </si>
  <si>
    <t>66,75</t>
  </si>
  <si>
    <t>71,90</t>
  </si>
  <si>
    <t>62,21</t>
  </si>
  <si>
    <t>117,87</t>
  </si>
  <si>
    <t>75,26</t>
  </si>
  <si>
    <t>40,15</t>
  </si>
  <si>
    <t>50,64</t>
  </si>
  <si>
    <t>0,35</t>
  </si>
  <si>
    <t>36,50</t>
  </si>
  <si>
    <t>80,28</t>
  </si>
  <si>
    <t>31,74</t>
  </si>
  <si>
    <t>286,76</t>
  </si>
  <si>
    <t>1,98</t>
  </si>
  <si>
    <t>4,04</t>
  </si>
  <si>
    <t>18,44</t>
  </si>
  <si>
    <t>15,00</t>
  </si>
  <si>
    <t>19,53</t>
  </si>
  <si>
    <t>15,46</t>
  </si>
  <si>
    <t>22,35</t>
  </si>
  <si>
    <t>16,95</t>
  </si>
  <si>
    <t>33,57</t>
  </si>
  <si>
    <t>22,93</t>
  </si>
  <si>
    <t>16,21</t>
  </si>
  <si>
    <t>13,73</t>
  </si>
  <si>
    <t>18,54</t>
  </si>
  <si>
    <t>23,10</t>
  </si>
  <si>
    <t>20,47</t>
  </si>
  <si>
    <t>18,37</t>
  </si>
  <si>
    <t>7,82</t>
  </si>
  <si>
    <t>12,01</t>
  </si>
  <si>
    <t>18,07</t>
  </si>
  <si>
    <t>18,49</t>
  </si>
  <si>
    <t>18,51</t>
  </si>
  <si>
    <t>37,05</t>
  </si>
  <si>
    <t>21,07</t>
  </si>
  <si>
    <t>19,37</t>
  </si>
  <si>
    <t>31,69</t>
  </si>
  <si>
    <t>47,55</t>
  </si>
  <si>
    <t>38,52</t>
  </si>
  <si>
    <t>171,81</t>
  </si>
  <si>
    <t>23,01</t>
  </si>
  <si>
    <t>26,74</t>
  </si>
  <si>
    <t>47,47</t>
  </si>
  <si>
    <t>61,41</t>
  </si>
  <si>
    <t>2,60</t>
  </si>
  <si>
    <t>147,62</t>
  </si>
  <si>
    <t>27,83</t>
  </si>
  <si>
    <t>30,81</t>
  </si>
  <si>
    <t>32,00</t>
  </si>
  <si>
    <t>32,47</t>
  </si>
  <si>
    <t>62,45</t>
  </si>
  <si>
    <t>79,92</t>
  </si>
  <si>
    <t>70,84</t>
  </si>
  <si>
    <t>76,75</t>
  </si>
  <si>
    <t>40,80</t>
  </si>
  <si>
    <t>54,02</t>
  </si>
  <si>
    <t>107,35</t>
  </si>
  <si>
    <t>119,02</t>
  </si>
  <si>
    <t>57,62</t>
  </si>
  <si>
    <t>30,31</t>
  </si>
  <si>
    <t>33,64</t>
  </si>
  <si>
    <t>4,73</t>
  </si>
  <si>
    <t>15,19</t>
  </si>
  <si>
    <t>15,35</t>
  </si>
  <si>
    <t>28,22</t>
  </si>
  <si>
    <t>13,78</t>
  </si>
  <si>
    <t>23,44</t>
  </si>
  <si>
    <t>28,74</t>
  </si>
  <si>
    <t>28,06</t>
  </si>
  <si>
    <t>27,06</t>
  </si>
  <si>
    <t>16,46</t>
  </si>
  <si>
    <t>14,20</t>
  </si>
  <si>
    <t>29,00</t>
  </si>
  <si>
    <t>29,21</t>
  </si>
  <si>
    <t>53,39</t>
  </si>
  <si>
    <t>73,23</t>
  </si>
  <si>
    <t>32,85</t>
  </si>
  <si>
    <t>70,58</t>
  </si>
  <si>
    <t>49,16</t>
  </si>
  <si>
    <t>77,03</t>
  </si>
  <si>
    <t>142,60</t>
  </si>
  <si>
    <t>72,35</t>
  </si>
  <si>
    <t>57,78</t>
  </si>
  <si>
    <t>88,32</t>
  </si>
  <si>
    <t>90,31</t>
  </si>
  <si>
    <t>93,36</t>
  </si>
  <si>
    <t>14,96</t>
  </si>
  <si>
    <t>36,32</t>
  </si>
  <si>
    <t>50,14</t>
  </si>
  <si>
    <t>33,56</t>
  </si>
  <si>
    <t>39,32</t>
  </si>
  <si>
    <t>44,79</t>
  </si>
  <si>
    <t>91,42</t>
  </si>
  <si>
    <t>29,92</t>
  </si>
  <si>
    <t>53,93</t>
  </si>
  <si>
    <t>54,33</t>
  </si>
  <si>
    <t>40,97</t>
  </si>
  <si>
    <t>47,37</t>
  </si>
  <si>
    <t>4,11</t>
  </si>
  <si>
    <t>318,44</t>
  </si>
  <si>
    <t>237,91</t>
  </si>
  <si>
    <t>307,56</t>
  </si>
  <si>
    <t>308,60</t>
  </si>
  <si>
    <t>13,16</t>
  </si>
  <si>
    <t>2,44</t>
  </si>
  <si>
    <t>18,91</t>
  </si>
  <si>
    <t>3,80</t>
  </si>
  <si>
    <t>2,17</t>
  </si>
  <si>
    <t>3,69</t>
  </si>
  <si>
    <t>26,70</t>
  </si>
  <si>
    <t>0,84</t>
  </si>
  <si>
    <t>2,51</t>
  </si>
  <si>
    <t>0,36</t>
  </si>
  <si>
    <t>2,45</t>
  </si>
  <si>
    <t>1,04</t>
  </si>
  <si>
    <t>26,14</t>
  </si>
  <si>
    <t>42,16</t>
  </si>
  <si>
    <t>11,31</t>
  </si>
  <si>
    <t>19,33</t>
  </si>
  <si>
    <t>12,73</t>
  </si>
  <si>
    <t>38,46</t>
  </si>
  <si>
    <t>36,08</t>
  </si>
  <si>
    <t>190,08</t>
  </si>
  <si>
    <t>2,32</t>
  </si>
  <si>
    <t>55,29</t>
  </si>
  <si>
    <t>90,86</t>
  </si>
  <si>
    <t>127,43</t>
  </si>
  <si>
    <t>3,35</t>
  </si>
  <si>
    <t>1,13</t>
  </si>
  <si>
    <t>1,72</t>
  </si>
  <si>
    <t>1,58</t>
  </si>
  <si>
    <t>2,57</t>
  </si>
  <si>
    <t>4,28</t>
  </si>
  <si>
    <t>2,63</t>
  </si>
  <si>
    <t>1,49</t>
  </si>
  <si>
    <t>91,29</t>
  </si>
  <si>
    <t>3,45</t>
  </si>
  <si>
    <t>4,00</t>
  </si>
  <si>
    <t>2,49</t>
  </si>
  <si>
    <t>2,67</t>
  </si>
  <si>
    <t>21,70</t>
  </si>
  <si>
    <t>22,04</t>
  </si>
  <si>
    <t>15,90</t>
  </si>
  <si>
    <t>15,68</t>
  </si>
  <si>
    <t>35,33</t>
  </si>
  <si>
    <t>44,04</t>
  </si>
  <si>
    <t>45,47</t>
  </si>
  <si>
    <t>28,70</t>
  </si>
  <si>
    <t>15,14</t>
  </si>
  <si>
    <t>56,85</t>
  </si>
  <si>
    <t>53,00</t>
  </si>
  <si>
    <t>69,33</t>
  </si>
  <si>
    <t>15,69</t>
  </si>
  <si>
    <t>14,57</t>
  </si>
  <si>
    <t>16,99</t>
  </si>
  <si>
    <t>22,59</t>
  </si>
  <si>
    <t>21,12</t>
  </si>
  <si>
    <t>18,36</t>
  </si>
  <si>
    <t>22,03</t>
  </si>
  <si>
    <t>16,32</t>
  </si>
  <si>
    <t>29,72</t>
  </si>
  <si>
    <t>32,50</t>
  </si>
  <si>
    <t>18,46</t>
  </si>
  <si>
    <t>56,03</t>
  </si>
  <si>
    <t>29,03</t>
  </si>
  <si>
    <t>14,75</t>
  </si>
  <si>
    <t>9,93</t>
  </si>
  <si>
    <t>94,21</t>
  </si>
  <si>
    <t>20,11</t>
  </si>
  <si>
    <t>51,73</t>
  </si>
  <si>
    <t>80,89</t>
  </si>
  <si>
    <t>40,50</t>
  </si>
  <si>
    <t>16,03</t>
  </si>
  <si>
    <t>21,83</t>
  </si>
  <si>
    <t>22,61</t>
  </si>
  <si>
    <t>13,08</t>
  </si>
  <si>
    <t>27,37</t>
  </si>
  <si>
    <t>22,34</t>
  </si>
  <si>
    <t>27,64</t>
  </si>
  <si>
    <t>22,05</t>
  </si>
  <si>
    <t>PCI.817.01 - CUSTO DE COMPOSIÇÕES - SINTÉTICO                                               DATA DE EMISSÃO: 22/10/2020 14:20:11            DATA DE RT: 21/10/2020</t>
  </si>
  <si>
    <t>ENCARGOS SOCIAIS SOBRE PREÇOS DA MÃO-DE-OBRA: 114,15%(HORA)   71,41%(MÊS)</t>
  </si>
  <si>
    <t>44,35</t>
  </si>
  <si>
    <t>10,74</t>
  </si>
  <si>
    <t>11,96</t>
  </si>
  <si>
    <t>26,84</t>
  </si>
  <si>
    <t>35,27</t>
  </si>
  <si>
    <t>32,95</t>
  </si>
  <si>
    <t>41,84</t>
  </si>
  <si>
    <t>59,62</t>
  </si>
  <si>
    <t>68,50</t>
  </si>
  <si>
    <t>30,44</t>
  </si>
  <si>
    <t>63,79</t>
  </si>
  <si>
    <t>38,10</t>
  </si>
  <si>
    <t>128,60</t>
  </si>
  <si>
    <t>108,61</t>
  </si>
  <si>
    <t>212,04</t>
  </si>
  <si>
    <t>27,55</t>
  </si>
  <si>
    <t>58,76</t>
  </si>
  <si>
    <t>74,35</t>
  </si>
  <si>
    <t>3,00</t>
  </si>
  <si>
    <t>6,04</t>
  </si>
  <si>
    <t>18,90</t>
  </si>
  <si>
    <t>14,29</t>
  </si>
  <si>
    <t>337,79</t>
  </si>
  <si>
    <t>20,04</t>
  </si>
  <si>
    <t>287,70</t>
  </si>
  <si>
    <t>48,20</t>
  </si>
  <si>
    <t>36,96</t>
  </si>
  <si>
    <t>90,89</t>
  </si>
  <si>
    <t>116,91</t>
  </si>
  <si>
    <t>192,80</t>
  </si>
  <si>
    <t>77,72</t>
  </si>
  <si>
    <t>69,11</t>
  </si>
  <si>
    <t>85,23</t>
  </si>
  <si>
    <t>114,41</t>
  </si>
  <si>
    <t>20,46</t>
  </si>
  <si>
    <t>5,19</t>
  </si>
  <si>
    <t>153,28</t>
  </si>
  <si>
    <t>102,62</t>
  </si>
  <si>
    <t>114,57</t>
  </si>
  <si>
    <t>87,26</t>
  </si>
  <si>
    <t>102,03</t>
  </si>
  <si>
    <t>74,12</t>
  </si>
  <si>
    <t>153,89</t>
  </si>
  <si>
    <t>128,20</t>
  </si>
  <si>
    <t>135,00</t>
  </si>
  <si>
    <t>83,88</t>
  </si>
  <si>
    <t>128,50</t>
  </si>
  <si>
    <t>27,60</t>
  </si>
  <si>
    <t>17,21</t>
  </si>
  <si>
    <t>97,34</t>
  </si>
  <si>
    <t>155,04</t>
  </si>
  <si>
    <t>118,06</t>
  </si>
  <si>
    <t>59,99</t>
  </si>
  <si>
    <t>44,24</t>
  </si>
  <si>
    <t>123,69</t>
  </si>
  <si>
    <t>42,43</t>
  </si>
  <si>
    <t>45,31</t>
  </si>
  <si>
    <t>35,16</t>
  </si>
  <si>
    <t>58,44</t>
  </si>
  <si>
    <t>63,78</t>
  </si>
  <si>
    <t>49,32</t>
  </si>
  <si>
    <t>36,39</t>
  </si>
  <si>
    <t>38,53</t>
  </si>
  <si>
    <t>39,73</t>
  </si>
  <si>
    <t>25,77</t>
  </si>
  <si>
    <t>57,08</t>
  </si>
  <si>
    <t>49,36</t>
  </si>
  <si>
    <t>63,99</t>
  </si>
  <si>
    <t>29,77</t>
  </si>
  <si>
    <t>67,59</t>
  </si>
  <si>
    <t>28,75</t>
  </si>
  <si>
    <t>58,17</t>
  </si>
  <si>
    <t>38,36</t>
  </si>
  <si>
    <t>58,12</t>
  </si>
  <si>
    <t>13,79</t>
  </si>
  <si>
    <t>28,54</t>
  </si>
  <si>
    <t>19,81</t>
  </si>
  <si>
    <t>15,88</t>
  </si>
  <si>
    <t>23,31</t>
  </si>
  <si>
    <t>25,28</t>
  </si>
  <si>
    <t>34,77</t>
  </si>
  <si>
    <t>39,22</t>
  </si>
  <si>
    <t>158,46</t>
  </si>
  <si>
    <t>34,33</t>
  </si>
  <si>
    <t>17,92</t>
  </si>
  <si>
    <t>197,03</t>
  </si>
  <si>
    <t>67,51</t>
  </si>
  <si>
    <t>31,77</t>
  </si>
  <si>
    <t>39,91</t>
  </si>
  <si>
    <t>994,36</t>
  </si>
  <si>
    <t>9,35</t>
  </si>
  <si>
    <t>28,78</t>
  </si>
  <si>
    <t>68,90</t>
  </si>
  <si>
    <t>48,00</t>
  </si>
  <si>
    <t>31,92</t>
  </si>
  <si>
    <t>155,24</t>
  </si>
  <si>
    <t>57,44</t>
  </si>
  <si>
    <t>51,87</t>
  </si>
  <si>
    <t>22,21</t>
  </si>
  <si>
    <t>133,94</t>
  </si>
  <si>
    <t>101,74</t>
  </si>
  <si>
    <t>152,91</t>
  </si>
  <si>
    <t>126,20</t>
  </si>
  <si>
    <t>145,41</t>
  </si>
  <si>
    <t>149,61</t>
  </si>
  <si>
    <t>10,51</t>
  </si>
  <si>
    <t>388,56</t>
  </si>
  <si>
    <t>35,83</t>
  </si>
  <si>
    <t>67,95</t>
  </si>
  <si>
    <t>30,16</t>
  </si>
  <si>
    <t>24,89</t>
  </si>
  <si>
    <t>17,71</t>
  </si>
  <si>
    <t>17,03</t>
  </si>
  <si>
    <t>30,30</t>
  </si>
  <si>
    <t>37,78</t>
  </si>
  <si>
    <t>17,25</t>
  </si>
  <si>
    <t>60,55</t>
  </si>
  <si>
    <t>61,85</t>
  </si>
  <si>
    <t>344,67</t>
  </si>
  <si>
    <t>728,11</t>
  </si>
  <si>
    <t>628,07</t>
  </si>
  <si>
    <t>77,79</t>
  </si>
  <si>
    <t>45,76</t>
  </si>
  <si>
    <t>50,93</t>
  </si>
  <si>
    <t>56,13</t>
  </si>
  <si>
    <t>70,85</t>
  </si>
  <si>
    <t>50,77</t>
  </si>
  <si>
    <t>139,18</t>
  </si>
  <si>
    <t>15,16</t>
  </si>
  <si>
    <t>25,39</t>
  </si>
  <si>
    <t>70,53</t>
  </si>
  <si>
    <t>10,32</t>
  </si>
  <si>
    <t>57,92</t>
  </si>
  <si>
    <t>17,60</t>
  </si>
  <si>
    <t>73,05</t>
  </si>
  <si>
    <t>97,22</t>
  </si>
  <si>
    <t>55,75</t>
  </si>
  <si>
    <t>70,33</t>
  </si>
  <si>
    <t>35,93</t>
  </si>
  <si>
    <t>41,69</t>
  </si>
  <si>
    <t>62,84</t>
  </si>
  <si>
    <t>52,86</t>
  </si>
  <si>
    <t>56,24</t>
  </si>
  <si>
    <t>62,69</t>
  </si>
  <si>
    <t>32,35</t>
  </si>
  <si>
    <t>52,61</t>
  </si>
  <si>
    <t>42,04</t>
  </si>
  <si>
    <t>132,43</t>
  </si>
  <si>
    <t>134,31</t>
  </si>
  <si>
    <t>86,90</t>
  </si>
  <si>
    <t>25,47</t>
  </si>
  <si>
    <t>8,52</t>
  </si>
  <si>
    <t>10,49</t>
  </si>
  <si>
    <t>9,08</t>
  </si>
  <si>
    <t>7,93</t>
  </si>
  <si>
    <t>17,66</t>
  </si>
  <si>
    <t>12,98</t>
  </si>
  <si>
    <t>288,82</t>
  </si>
  <si>
    <t>384,72</t>
  </si>
  <si>
    <t>174,14</t>
  </si>
  <si>
    <t>227,59</t>
  </si>
  <si>
    <t>93,31</t>
  </si>
  <si>
    <t>23,35</t>
  </si>
  <si>
    <t>57,80</t>
  </si>
  <si>
    <t>31,08</t>
  </si>
  <si>
    <t>56,44</t>
  </si>
  <si>
    <t>20,79</t>
  </si>
  <si>
    <t>25,86</t>
  </si>
  <si>
    <t>70,04</t>
  </si>
  <si>
    <t>64,38</t>
  </si>
  <si>
    <t>80,02</t>
  </si>
  <si>
    <t>99,56</t>
  </si>
  <si>
    <t>105,97</t>
  </si>
  <si>
    <t>56,83</t>
  </si>
  <si>
    <t>65,21</t>
  </si>
  <si>
    <t>86,99</t>
  </si>
  <si>
    <t>112,85</t>
  </si>
  <si>
    <t>17,23</t>
  </si>
  <si>
    <t>31,17</t>
  </si>
  <si>
    <t>20,34</t>
  </si>
  <si>
    <t>32,66</t>
  </si>
  <si>
    <t>27,78</t>
  </si>
  <si>
    <t>24,29</t>
  </si>
  <si>
    <t>37,38</t>
  </si>
  <si>
    <t>5,92</t>
  </si>
  <si>
    <t>5,36</t>
  </si>
  <si>
    <t>9,27</t>
  </si>
  <si>
    <t>10,14</t>
  </si>
  <si>
    <t>16,76</t>
  </si>
  <si>
    <t>27,85</t>
  </si>
  <si>
    <t>3,68</t>
  </si>
  <si>
    <t>26,03</t>
  </si>
  <si>
    <t>7,03</t>
  </si>
  <si>
    <t>18,40</t>
  </si>
  <si>
    <t>6,34</t>
  </si>
  <si>
    <t>15,99</t>
  </si>
  <si>
    <t>16,44</t>
  </si>
  <si>
    <t>22,96</t>
  </si>
  <si>
    <t>23,61</t>
  </si>
  <si>
    <t>24,51</t>
  </si>
  <si>
    <t>12,67</t>
  </si>
  <si>
    <t>29,55</t>
  </si>
  <si>
    <t>24,21</t>
  </si>
  <si>
    <t>15,47</t>
  </si>
  <si>
    <t>34,97</t>
  </si>
  <si>
    <t>37,73</t>
  </si>
  <si>
    <t>47,94</t>
  </si>
  <si>
    <t>35,89</t>
  </si>
  <si>
    <t>138,25</t>
  </si>
  <si>
    <t>98,90</t>
  </si>
  <si>
    <t>19,68</t>
  </si>
  <si>
    <t>64,30</t>
  </si>
  <si>
    <t>48,98</t>
  </si>
  <si>
    <t>61,70</t>
  </si>
  <si>
    <t>59,81</t>
  </si>
  <si>
    <t>68,03</t>
  </si>
  <si>
    <t>74,00</t>
  </si>
  <si>
    <t>81,56</t>
  </si>
  <si>
    <t>28,69</t>
  </si>
  <si>
    <t>42,11</t>
  </si>
  <si>
    <t>29,54</t>
  </si>
  <si>
    <t>36,64</t>
  </si>
  <si>
    <t>61,10</t>
  </si>
  <si>
    <t>59,47</t>
  </si>
  <si>
    <t>67,78</t>
  </si>
  <si>
    <t>68,00</t>
  </si>
  <si>
    <t>41,46</t>
  </si>
  <si>
    <t>86,81</t>
  </si>
  <si>
    <t>22,15</t>
  </si>
  <si>
    <t>30,74</t>
  </si>
  <si>
    <t>27,66</t>
  </si>
  <si>
    <t>45,57</t>
  </si>
  <si>
    <t>59,92</t>
  </si>
  <si>
    <t>73,27</t>
  </si>
  <si>
    <t>91,69</t>
  </si>
  <si>
    <t>33,98</t>
  </si>
  <si>
    <t>39,50</t>
  </si>
  <si>
    <t>60,07</t>
  </si>
  <si>
    <t>51,79</t>
  </si>
  <si>
    <t>162,81</t>
  </si>
  <si>
    <t>63,55</t>
  </si>
  <si>
    <t>18,32</t>
  </si>
  <si>
    <t>24,96</t>
  </si>
  <si>
    <t>43,06</t>
  </si>
  <si>
    <t>39,83</t>
  </si>
  <si>
    <t>48,97</t>
  </si>
  <si>
    <t>152,65</t>
  </si>
  <si>
    <t>54,88</t>
  </si>
  <si>
    <t>71,06</t>
  </si>
  <si>
    <t>27,74</t>
  </si>
  <si>
    <t>15,23</t>
  </si>
  <si>
    <t>72,80</t>
  </si>
  <si>
    <t>26,53</t>
  </si>
  <si>
    <t>21,91</t>
  </si>
  <si>
    <t>333,82</t>
  </si>
  <si>
    <t>397,71</t>
  </si>
  <si>
    <t>61,96</t>
  </si>
  <si>
    <t>179,48</t>
  </si>
  <si>
    <t>66,05</t>
  </si>
  <si>
    <t>84,82</t>
  </si>
  <si>
    <t>45,87</t>
  </si>
  <si>
    <t>68,79</t>
  </si>
  <si>
    <t>154,11</t>
  </si>
  <si>
    <t>13,42</t>
  </si>
  <si>
    <t>14,46</t>
  </si>
  <si>
    <t>24,38</t>
  </si>
  <si>
    <t>11,95</t>
  </si>
  <si>
    <t>19,04</t>
  </si>
  <si>
    <t>41,65</t>
  </si>
  <si>
    <t>38,59</t>
  </si>
  <si>
    <t>76,45</t>
  </si>
  <si>
    <t>17,59</t>
  </si>
  <si>
    <t>36,87</t>
  </si>
  <si>
    <t>44,76</t>
  </si>
  <si>
    <t>17,63</t>
  </si>
  <si>
    <t>38,75</t>
  </si>
  <si>
    <t>21,37</t>
  </si>
  <si>
    <t>25,72</t>
  </si>
  <si>
    <t>34,00</t>
  </si>
  <si>
    <t>46,49</t>
  </si>
  <si>
    <t>49,98</t>
  </si>
  <si>
    <t>56,34</t>
  </si>
  <si>
    <t>85,09</t>
  </si>
  <si>
    <t>75,41</t>
  </si>
  <si>
    <t>203,94</t>
  </si>
  <si>
    <t>60,72</t>
  </si>
  <si>
    <t>63,75</t>
  </si>
  <si>
    <t>28,65</t>
  </si>
  <si>
    <t>23,37</t>
  </si>
  <si>
    <t>52,08</t>
  </si>
  <si>
    <t>73,20</t>
  </si>
  <si>
    <t>126,90</t>
  </si>
  <si>
    <t>19,63</t>
  </si>
  <si>
    <t>41,75</t>
  </si>
  <si>
    <t>38,54</t>
  </si>
  <si>
    <t>60,24</t>
  </si>
  <si>
    <t>45,38</t>
  </si>
  <si>
    <t>53,14</t>
  </si>
  <si>
    <t>37,33</t>
  </si>
  <si>
    <t>217,34</t>
  </si>
  <si>
    <t>128,89</t>
  </si>
  <si>
    <t>176,65</t>
  </si>
  <si>
    <t>123,91</t>
  </si>
  <si>
    <t>4,38</t>
  </si>
  <si>
    <t>21,88</t>
  </si>
  <si>
    <t>3,11</t>
  </si>
  <si>
    <t>9,39</t>
  </si>
  <si>
    <t>9,14</t>
  </si>
  <si>
    <t>15,63</t>
  </si>
  <si>
    <t>19,47</t>
  </si>
  <si>
    <t>16,98</t>
  </si>
  <si>
    <t>40,72</t>
  </si>
  <si>
    <t>11,93</t>
  </si>
  <si>
    <t>81,27</t>
  </si>
  <si>
    <t>21,35</t>
  </si>
  <si>
    <t>61,00</t>
  </si>
  <si>
    <t>29,23</t>
  </si>
  <si>
    <t>32,45</t>
  </si>
  <si>
    <t>15,80</t>
  </si>
  <si>
    <t>30,05</t>
  </si>
  <si>
    <t>54,34</t>
  </si>
  <si>
    <t>62,62</t>
  </si>
  <si>
    <t>109,17</t>
  </si>
  <si>
    <t>90,02</t>
  </si>
  <si>
    <t>26,51</t>
  </si>
  <si>
    <t>52,26</t>
  </si>
  <si>
    <t>37,16</t>
  </si>
  <si>
    <t>85,54</t>
  </si>
  <si>
    <t>64,32</t>
  </si>
  <si>
    <t>15,29</t>
  </si>
  <si>
    <t>6,85</t>
  </si>
  <si>
    <t>10,68</t>
  </si>
  <si>
    <t>23,65</t>
  </si>
  <si>
    <t>83,85</t>
  </si>
  <si>
    <t>20,28</t>
  </si>
  <si>
    <t>38,94</t>
  </si>
  <si>
    <t>111,82</t>
  </si>
  <si>
    <t>9,71</t>
  </si>
  <si>
    <t>38,13</t>
  </si>
  <si>
    <t>22,68</t>
  </si>
  <si>
    <t>12,09</t>
  </si>
  <si>
    <t>15,49</t>
  </si>
  <si>
    <t>14,74</t>
  </si>
  <si>
    <t>16,74</t>
  </si>
  <si>
    <t>20,84</t>
  </si>
  <si>
    <t>21,73</t>
  </si>
  <si>
    <t>31,94</t>
  </si>
  <si>
    <t>68,99</t>
  </si>
  <si>
    <t>48,65</t>
  </si>
  <si>
    <t>31,91</t>
  </si>
  <si>
    <t>56,37</t>
  </si>
  <si>
    <t>37,76</t>
  </si>
  <si>
    <t>19,14</t>
  </si>
  <si>
    <t>11,74</t>
  </si>
  <si>
    <t>34,59</t>
  </si>
  <si>
    <t>52,42</t>
  </si>
  <si>
    <t>249,31</t>
  </si>
  <si>
    <t>65,04</t>
  </si>
  <si>
    <t>22,10</t>
  </si>
  <si>
    <t>28,33</t>
  </si>
  <si>
    <t>100,76</t>
  </si>
  <si>
    <t>152,64</t>
  </si>
  <si>
    <t>182,77</t>
  </si>
  <si>
    <t>50,29</t>
  </si>
  <si>
    <t>51,39</t>
  </si>
  <si>
    <t>59,02</t>
  </si>
  <si>
    <t>116,42</t>
  </si>
  <si>
    <t>108,88</t>
  </si>
  <si>
    <t>52,28</t>
  </si>
  <si>
    <t>64,10</t>
  </si>
  <si>
    <t>187,88</t>
  </si>
  <si>
    <t>19,87</t>
  </si>
  <si>
    <t>29,60</t>
  </si>
  <si>
    <t>63,13</t>
  </si>
  <si>
    <t>59,38</t>
  </si>
  <si>
    <t>135,01</t>
  </si>
  <si>
    <t>48,41</t>
  </si>
  <si>
    <t>15,78</t>
  </si>
  <si>
    <t>19,91</t>
  </si>
  <si>
    <t>100,32</t>
  </si>
  <si>
    <t>43,03</t>
  </si>
  <si>
    <t>100,28</t>
  </si>
  <si>
    <t>53,62</t>
  </si>
  <si>
    <t>64,58</t>
  </si>
  <si>
    <t>212,23</t>
  </si>
  <si>
    <t>28,03</t>
  </si>
  <si>
    <t>34,81</t>
  </si>
  <si>
    <t>39,85</t>
  </si>
  <si>
    <t>21,14</t>
  </si>
  <si>
    <t>26,97</t>
  </si>
  <si>
    <t>42,90</t>
  </si>
  <si>
    <t>21,66</t>
  </si>
  <si>
    <t>61,60</t>
  </si>
  <si>
    <t>22,76</t>
  </si>
  <si>
    <t>11,30</t>
  </si>
  <si>
    <t>18,73</t>
  </si>
  <si>
    <t>34,91</t>
  </si>
  <si>
    <t>12,70</t>
  </si>
  <si>
    <t>205,27</t>
  </si>
  <si>
    <t>88,88</t>
  </si>
  <si>
    <t>87,52</t>
  </si>
  <si>
    <t>19,55</t>
  </si>
  <si>
    <t>47,39</t>
  </si>
  <si>
    <t>90,65</t>
  </si>
  <si>
    <t>11,38</t>
  </si>
  <si>
    <t>52,32</t>
  </si>
  <si>
    <t>27,24</t>
  </si>
  <si>
    <t>44,17</t>
  </si>
  <si>
    <t>34,76</t>
  </si>
  <si>
    <t>24,56</t>
  </si>
  <si>
    <t>25,59</t>
  </si>
  <si>
    <t>12,66</t>
  </si>
  <si>
    <t>11,58</t>
  </si>
  <si>
    <t>13,83</t>
  </si>
  <si>
    <t>9,32</t>
  </si>
  <si>
    <t>14,16</t>
  </si>
  <si>
    <t>38,23</t>
  </si>
  <si>
    <t>88,49</t>
  </si>
  <si>
    <t>26,62</t>
  </si>
  <si>
    <t>82,44</t>
  </si>
  <si>
    <t>17,11</t>
  </si>
  <si>
    <t>33,74</t>
  </si>
  <si>
    <t>141,49</t>
  </si>
  <si>
    <t>10,10</t>
  </si>
  <si>
    <t>11,55</t>
  </si>
  <si>
    <t>14,91</t>
  </si>
  <si>
    <t>21,19</t>
  </si>
  <si>
    <t>32,08</t>
  </si>
  <si>
    <t>20,57</t>
  </si>
  <si>
    <t>18,06</t>
  </si>
  <si>
    <t>25,24</t>
  </si>
  <si>
    <t>23,33</t>
  </si>
  <si>
    <t>63,36</t>
  </si>
  <si>
    <t>163,79</t>
  </si>
  <si>
    <t>166,68</t>
  </si>
  <si>
    <t>189,75</t>
  </si>
  <si>
    <t>32,40</t>
  </si>
  <si>
    <t>41,25</t>
  </si>
  <si>
    <t>49,39</t>
  </si>
  <si>
    <t>96,98</t>
  </si>
  <si>
    <t>25,97</t>
  </si>
  <si>
    <t>47,34</t>
  </si>
  <si>
    <t>56,42</t>
  </si>
  <si>
    <t>41,88</t>
  </si>
  <si>
    <t>116,51</t>
  </si>
  <si>
    <t>226,54</t>
  </si>
  <si>
    <t>94,38</t>
  </si>
  <si>
    <t>37,77</t>
  </si>
  <si>
    <t>29,49</t>
  </si>
  <si>
    <t>466,69</t>
  </si>
  <si>
    <t>177,69</t>
  </si>
  <si>
    <t>200,18</t>
  </si>
  <si>
    <t>227,58</t>
  </si>
  <si>
    <t>109,79</t>
  </si>
  <si>
    <t>195,90</t>
  </si>
  <si>
    <t>63,15</t>
  </si>
  <si>
    <t>40,41</t>
  </si>
  <si>
    <t>56,89</t>
  </si>
  <si>
    <t>103,73</t>
  </si>
  <si>
    <t>67,14</t>
  </si>
  <si>
    <t>123,32</t>
  </si>
  <si>
    <t>71,93</t>
  </si>
  <si>
    <t>271,93</t>
  </si>
  <si>
    <t>169,61</t>
  </si>
  <si>
    <t>125,31</t>
  </si>
  <si>
    <t>56,07</t>
  </si>
  <si>
    <t>11,35</t>
  </si>
  <si>
    <t>27,59</t>
  </si>
  <si>
    <t>45,89</t>
  </si>
  <si>
    <t>2,89</t>
  </si>
  <si>
    <t>2,10</t>
  </si>
  <si>
    <t>3,87</t>
  </si>
  <si>
    <t>19,42</t>
  </si>
  <si>
    <t>5,14</t>
  </si>
  <si>
    <t>21,65</t>
  </si>
  <si>
    <t>8,74</t>
  </si>
  <si>
    <t>4,19</t>
  </si>
  <si>
    <t>75,59</t>
  </si>
  <si>
    <t>120,58</t>
  </si>
  <si>
    <t>76,23</t>
  </si>
  <si>
    <t>13,64</t>
  </si>
  <si>
    <t>10,07</t>
  </si>
  <si>
    <t>11,45</t>
  </si>
  <si>
    <t>9,81</t>
  </si>
  <si>
    <t>12,56</t>
  </si>
  <si>
    <t>11,46</t>
  </si>
  <si>
    <t>35,18</t>
  </si>
  <si>
    <t>63,65</t>
  </si>
  <si>
    <t>59,30</t>
  </si>
  <si>
    <t>74,67</t>
  </si>
  <si>
    <t>38,56</t>
  </si>
  <si>
    <t>202,22</t>
  </si>
  <si>
    <t>122,63</t>
  </si>
  <si>
    <t>43,49</t>
  </si>
  <si>
    <t>77,51</t>
  </si>
  <si>
    <t>85,01</t>
  </si>
  <si>
    <t>68,58</t>
  </si>
  <si>
    <t>67,41</t>
  </si>
  <si>
    <t>119,83</t>
  </si>
  <si>
    <t>51,41</t>
  </si>
  <si>
    <t>64,96</t>
  </si>
  <si>
    <t>69,21</t>
  </si>
  <si>
    <t>74,50</t>
  </si>
  <si>
    <t>75,97</t>
  </si>
  <si>
    <t>45,02</t>
  </si>
  <si>
    <t>55,32</t>
  </si>
  <si>
    <t>84,98</t>
  </si>
  <si>
    <t>48,57</t>
  </si>
  <si>
    <t>49,60</t>
  </si>
  <si>
    <t>64,77</t>
  </si>
  <si>
    <t>63,60</t>
  </si>
  <si>
    <t>70,12</t>
  </si>
  <si>
    <t>65,25</t>
  </si>
  <si>
    <t>77,82</t>
  </si>
  <si>
    <t>63,90</t>
  </si>
  <si>
    <t>78,92</t>
  </si>
  <si>
    <t>87,18</t>
  </si>
  <si>
    <t>99,12</t>
  </si>
  <si>
    <t>54,21</t>
  </si>
  <si>
    <t>526,99</t>
  </si>
  <si>
    <t>118,51</t>
  </si>
  <si>
    <t>133,66</t>
  </si>
  <si>
    <t>55,57</t>
  </si>
  <si>
    <t>81,40</t>
  </si>
  <si>
    <t>48,27</t>
  </si>
  <si>
    <t>62,98</t>
  </si>
  <si>
    <t>53,22</t>
  </si>
  <si>
    <t>55,87</t>
  </si>
  <si>
    <t>57,43</t>
  </si>
  <si>
    <t>73,56</t>
  </si>
  <si>
    <t>16,13</t>
  </si>
  <si>
    <t>16,81</t>
  </si>
  <si>
    <t>33,09</t>
  </si>
  <si>
    <t>24,91</t>
  </si>
  <si>
    <t>39,52</t>
  </si>
  <si>
    <t>32,88</t>
  </si>
  <si>
    <t>44,15</t>
  </si>
  <si>
    <t>32,53</t>
  </si>
  <si>
    <t>50,09</t>
  </si>
  <si>
    <t>33,48</t>
  </si>
  <si>
    <t>66,36</t>
  </si>
  <si>
    <t>83,97</t>
  </si>
  <si>
    <t>24,43</t>
  </si>
  <si>
    <t>80,03</t>
  </si>
  <si>
    <t>47,74</t>
  </si>
  <si>
    <t>18,82</t>
  </si>
  <si>
    <t>470,50</t>
  </si>
  <si>
    <t>73,87</t>
  </si>
  <si>
    <t>87,71</t>
  </si>
  <si>
    <t>49,58</t>
  </si>
  <si>
    <t>55,70</t>
  </si>
  <si>
    <t>67,12</t>
  </si>
  <si>
    <t>31,32</t>
  </si>
  <si>
    <t>31,84</t>
  </si>
  <si>
    <t>82,80</t>
  </si>
  <si>
    <t>38,76</t>
  </si>
  <si>
    <t>79,72</t>
  </si>
  <si>
    <t>25,44</t>
  </si>
  <si>
    <t>56,64</t>
  </si>
  <si>
    <t>59,14</t>
  </si>
  <si>
    <t>138,23</t>
  </si>
  <si>
    <t>16,19</t>
  </si>
  <si>
    <t>18,65</t>
  </si>
  <si>
    <t>29,11</t>
  </si>
  <si>
    <t>21,68</t>
  </si>
  <si>
    <t>22,74</t>
  </si>
  <si>
    <t>30,40</t>
  </si>
  <si>
    <t>30,08</t>
  </si>
  <si>
    <t>50,63</t>
  </si>
  <si>
    <t>27,16</t>
  </si>
  <si>
    <t>28,40</t>
  </si>
  <si>
    <t>79,32</t>
  </si>
  <si>
    <t>91,99</t>
  </si>
  <si>
    <t>100,23</t>
  </si>
  <si>
    <t>36,20</t>
  </si>
  <si>
    <t>55,63</t>
  </si>
  <si>
    <t>42,28</t>
  </si>
  <si>
    <t>131,36</t>
  </si>
  <si>
    <t>108,37</t>
  </si>
  <si>
    <t>23,58</t>
  </si>
  <si>
    <t>45,01</t>
  </si>
  <si>
    <t>254,68</t>
  </si>
  <si>
    <t>332,97</t>
  </si>
  <si>
    <t>221,24</t>
  </si>
  <si>
    <t>333,63</t>
  </si>
  <si>
    <t>311,22</t>
  </si>
  <si>
    <t>292,48</t>
  </si>
  <si>
    <t>350,26</t>
  </si>
  <si>
    <t>38,55</t>
  </si>
  <si>
    <t>3,99</t>
  </si>
  <si>
    <t>29,51</t>
  </si>
  <si>
    <t>31,52</t>
  </si>
  <si>
    <t>49,02</t>
  </si>
  <si>
    <t>46,62</t>
  </si>
  <si>
    <t>71,21</t>
  </si>
  <si>
    <t>14,18</t>
  </si>
  <si>
    <t>24,83</t>
  </si>
  <si>
    <t>138,90</t>
  </si>
  <si>
    <t>41,13</t>
  </si>
  <si>
    <t>2,11</t>
  </si>
  <si>
    <t>3,53</t>
  </si>
  <si>
    <t>1,59</t>
  </si>
  <si>
    <t>1,51</t>
  </si>
  <si>
    <t>5,59</t>
  </si>
  <si>
    <t>21,86</t>
  </si>
  <si>
    <t>16,57</t>
  </si>
  <si>
    <t>54,17</t>
  </si>
  <si>
    <t>31,72</t>
  </si>
  <si>
    <t>15,55</t>
  </si>
  <si>
    <t>42,05</t>
  </si>
  <si>
    <t>193,54</t>
  </si>
  <si>
    <t>18,27</t>
  </si>
  <si>
    <t>12,44</t>
  </si>
  <si>
    <t>33,83</t>
  </si>
  <si>
    <t>23,64</t>
  </si>
  <si>
    <t>17,67</t>
  </si>
  <si>
    <t>24,70</t>
  </si>
  <si>
    <t>18,10</t>
  </si>
  <si>
    <t>23,11</t>
  </si>
  <si>
    <t>21,64</t>
  </si>
  <si>
    <t>24,32</t>
  </si>
  <si>
    <t>18,47</t>
  </si>
  <si>
    <t>25,04</t>
  </si>
  <si>
    <t>21,94</t>
  </si>
  <si>
    <t>20,65</t>
  </si>
  <si>
    <t>29,02</t>
  </si>
  <si>
    <t>89,67</t>
  </si>
  <si>
    <t>12,81</t>
  </si>
  <si>
    <t>49,78</t>
  </si>
  <si>
    <t>92,19</t>
  </si>
  <si>
    <t>19,65</t>
  </si>
  <si>
    <t>67,33</t>
  </si>
  <si>
    <t>105,69</t>
  </si>
  <si>
    <t>44,45</t>
  </si>
  <si>
    <t>46,90</t>
  </si>
  <si>
    <t>14,07</t>
  </si>
  <si>
    <t>18,56</t>
  </si>
  <si>
    <t>25,30</t>
  </si>
  <si>
    <t>73,46</t>
  </si>
  <si>
    <t>66,26</t>
  </si>
  <si>
    <t>15,44</t>
  </si>
  <si>
    <t>23,46</t>
  </si>
  <si>
    <t>21,00</t>
  </si>
  <si>
    <t>21,99</t>
  </si>
  <si>
    <t>23,09</t>
  </si>
  <si>
    <t>TOTAL</t>
  </si>
  <si>
    <t>Espírito Santo - Abril/2020</t>
  </si>
  <si>
    <t xml:space="preserve">CGCIT </t>
  </si>
  <si>
    <t>SISTEMA DE CUSTOS REFERENCIAIS DE OBRAS - SICRO</t>
  </si>
  <si>
    <t xml:space="preserve"> DNIT</t>
  </si>
  <si>
    <t>CÓDIGO</t>
  </si>
  <si>
    <t>DESCRIÇÃO DO SERVIÇO</t>
  </si>
  <si>
    <t>CUSTO UNITÁRIO (R$)</t>
  </si>
  <si>
    <t>m³</t>
  </si>
  <si>
    <t>OBS. COMO A PLANILHA A DISPOSIÇÃO ESTAVA EM PDF, NESTA GUIA CONSTAM APENAS OS ITENS UTILIZADOS NO PROJETO</t>
  </si>
  <si>
    <t>SELO DE ARGILA APILOADO (SOLO LOCAL)</t>
  </si>
  <si>
    <t>km</t>
  </si>
  <si>
    <t>FONTE</t>
  </si>
  <si>
    <t>DESCRIÇÃO</t>
  </si>
  <si>
    <t>UNID.</t>
  </si>
  <si>
    <t>CPOS - COMPANHIA PAULISTA DE OBRAS E SERVIÇOS</t>
  </si>
  <si>
    <t>01</t>
  </si>
  <si>
    <t>SERVIÇO TÉCNICO ESPECIALIZADO</t>
  </si>
  <si>
    <t>01.02</t>
  </si>
  <si>
    <t>Parecer técnico</t>
  </si>
  <si>
    <t>01.02.071</t>
  </si>
  <si>
    <t>un</t>
  </si>
  <si>
    <t>01.02.081</t>
  </si>
  <si>
    <t>01.02.091</t>
  </si>
  <si>
    <t>01.02.101</t>
  </si>
  <si>
    <t>01.02.111</t>
  </si>
  <si>
    <t>01.06</t>
  </si>
  <si>
    <t>01.06.021</t>
  </si>
  <si>
    <t>01.06.031</t>
  </si>
  <si>
    <t>01.06.032</t>
  </si>
  <si>
    <t>01.06.041</t>
  </si>
  <si>
    <t>01.17</t>
  </si>
  <si>
    <t>01.17.031</t>
  </si>
  <si>
    <t>01.17.041</t>
  </si>
  <si>
    <t>01.17.051</t>
  </si>
  <si>
    <t>01.17.061</t>
  </si>
  <si>
    <t>01.17.071</t>
  </si>
  <si>
    <t>01.17.081</t>
  </si>
  <si>
    <t>01.17.111</t>
  </si>
  <si>
    <t>01.17.121</t>
  </si>
  <si>
    <t>01.17.151</t>
  </si>
  <si>
    <t>01.17.161</t>
  </si>
  <si>
    <t>01.17.171</t>
  </si>
  <si>
    <t>01.17.181</t>
  </si>
  <si>
    <t>01.20</t>
  </si>
  <si>
    <t>01.20.010</t>
  </si>
  <si>
    <t>tx</t>
  </si>
  <si>
    <t>01.20.691</t>
  </si>
  <si>
    <t>m²</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</si>
  <si>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</si>
  <si>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</si>
  <si>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</si>
  <si>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</si>
  <si>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</si>
  <si>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</si>
  <si>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</si>
  <si>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</si>
  <si>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</si>
  <si>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</si>
  <si>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</si>
  <si>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</si>
  <si>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</si>
  <si>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</si>
  <si>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</si>
  <si>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</si>
  <si>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</si>
  <si>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</si>
  <si>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</si>
  <si>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01.20.891</t>
  </si>
  <si>
    <t>01.20.901</t>
  </si>
  <si>
    <t>01.20.911</t>
  </si>
  <si>
    <t>01.20.921</t>
  </si>
  <si>
    <t>01.21</t>
  </si>
  <si>
    <t>01.21.010</t>
  </si>
  <si>
    <t>01.21.090</t>
  </si>
  <si>
    <t>01.21.100</t>
  </si>
  <si>
    <t>m</t>
  </si>
  <si>
    <t>01.21.110</t>
  </si>
  <si>
    <t>01.21.120</t>
  </si>
  <si>
    <t>01.21.130</t>
  </si>
  <si>
    <t>01.21.140</t>
  </si>
  <si>
    <t>01.23</t>
  </si>
  <si>
    <t>01.23.010</t>
  </si>
  <si>
    <t>01.23.020</t>
  </si>
  <si>
    <t>01.23.030</t>
  </si>
  <si>
    <t>01.23.040</t>
  </si>
  <si>
    <t>01.23.060</t>
  </si>
  <si>
    <t>01.23.070</t>
  </si>
  <si>
    <t>01.23.100</t>
  </si>
  <si>
    <t>01.23.140</t>
  </si>
  <si>
    <t>01.23.150</t>
  </si>
  <si>
    <t>01.23.160</t>
  </si>
  <si>
    <t>01.23.190</t>
  </si>
  <si>
    <t>01.23.200</t>
  </si>
  <si>
    <t>01.23.221</t>
  </si>
  <si>
    <t>01.23.222</t>
  </si>
  <si>
    <t>01.23.223</t>
  </si>
  <si>
    <t>01.23.231</t>
  </si>
  <si>
    <t>01.23.232</t>
  </si>
  <si>
    <t>01.23.233</t>
  </si>
  <si>
    <t>01.23.234</t>
  </si>
  <si>
    <t>01.23.236</t>
  </si>
  <si>
    <t>01.23.237</t>
  </si>
  <si>
    <t>01.23.238</t>
  </si>
  <si>
    <t>01.23.239</t>
  </si>
  <si>
    <t>01.23.254</t>
  </si>
  <si>
    <t>01.23.260</t>
  </si>
  <si>
    <t>01.23.264</t>
  </si>
  <si>
    <t>01.23.270</t>
  </si>
  <si>
    <t>01.23.274</t>
  </si>
  <si>
    <t>01.23.280</t>
  </si>
  <si>
    <t>01.23.510</t>
  </si>
  <si>
    <t>01.23.700</t>
  </si>
  <si>
    <t>01.23.701</t>
  </si>
  <si>
    <t>01.23.702</t>
  </si>
  <si>
    <t>01.27</t>
  </si>
  <si>
    <t>01.27.011</t>
  </si>
  <si>
    <t>01.27.021</t>
  </si>
  <si>
    <t>01.27.031</t>
  </si>
  <si>
    <t>01.27.041</t>
  </si>
  <si>
    <t>01.27.051</t>
  </si>
  <si>
    <t>01.27.061</t>
  </si>
  <si>
    <t>01.27.071</t>
  </si>
  <si>
    <t>01.27.091</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</si>
  <si>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</si>
  <si>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</si>
  <si>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</si>
  <si>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</si>
  <si>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</si>
  <si>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</si>
  <si>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</si>
  <si>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</si>
  <si>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</si>
  <si>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</si>
  <si>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</si>
  <si>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</si>
  <si>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</si>
  <si>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</si>
  <si>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</si>
  <si>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</si>
  <si>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</si>
  <si>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</si>
  <si>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</si>
  <si>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</si>
  <si>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</si>
  <si>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</si>
  <si>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</si>
  <si>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</si>
  <si>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</si>
  <si>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</si>
  <si>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</si>
  <si>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</si>
  <si>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</si>
  <si>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</si>
  <si>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</si>
  <si>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</si>
  <si>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01.28.350</t>
  </si>
  <si>
    <t>01.28.360</t>
  </si>
  <si>
    <t>01.28.370</t>
  </si>
  <si>
    <t>01.28.380</t>
  </si>
  <si>
    <t>01.28.390</t>
  </si>
  <si>
    <t>01.28.400</t>
  </si>
  <si>
    <t>01.28.410</t>
  </si>
  <si>
    <t>01.28.420</t>
  </si>
  <si>
    <t>01.28.430</t>
  </si>
  <si>
    <t>01.28.440</t>
  </si>
  <si>
    <t>01.28.450</t>
  </si>
  <si>
    <t>01.28.460</t>
  </si>
  <si>
    <t>01.28.470</t>
  </si>
  <si>
    <t>01.28.480</t>
  </si>
  <si>
    <t>01.28.490</t>
  </si>
  <si>
    <t>01.28.500</t>
  </si>
  <si>
    <t>h</t>
  </si>
  <si>
    <t>01.28.510</t>
  </si>
  <si>
    <t>01.28.520</t>
  </si>
  <si>
    <t>01.28.530</t>
  </si>
  <si>
    <t>01.28.540</t>
  </si>
  <si>
    <t>01.28.550</t>
  </si>
  <si>
    <t>cj</t>
  </si>
  <si>
    <t>01.28.560</t>
  </si>
  <si>
    <t>01.28.570</t>
  </si>
  <si>
    <t>01.28.580</t>
  </si>
  <si>
    <t>01.28.590</t>
  </si>
  <si>
    <t>01.28.600</t>
  </si>
  <si>
    <t>01.28.610</t>
  </si>
  <si>
    <t>01.28.620</t>
  </si>
  <si>
    <t>02</t>
  </si>
  <si>
    <t>INÍCIO, APOIO E ADMINISTRAÇÃO DA OBRA</t>
  </si>
  <si>
    <t>02.01</t>
  </si>
  <si>
    <t>02.01.021</t>
  </si>
  <si>
    <t>02.01.171</t>
  </si>
  <si>
    <t>02.01.180</t>
  </si>
  <si>
    <t>unxmês</t>
  </si>
  <si>
    <t>02.01.200</t>
  </si>
  <si>
    <t>02.02</t>
  </si>
  <si>
    <t>02.02.120</t>
  </si>
  <si>
    <t>02.02.130</t>
  </si>
  <si>
    <t>02.02.140</t>
  </si>
  <si>
    <t>02.02.150</t>
  </si>
  <si>
    <t>02.02.160</t>
  </si>
  <si>
    <t>02.03</t>
  </si>
  <si>
    <t>02.03.030</t>
  </si>
  <si>
    <t>02.03.060</t>
  </si>
  <si>
    <t>02.03.080</t>
  </si>
  <si>
    <t>02.03.110</t>
  </si>
  <si>
    <t>02.03.120</t>
  </si>
  <si>
    <t>02.03.200</t>
  </si>
  <si>
    <t>m²xmês</t>
  </si>
  <si>
    <t>02.03.240</t>
  </si>
  <si>
    <t>02.03.250</t>
  </si>
  <si>
    <t>02.03.260</t>
  </si>
  <si>
    <t>02.03.270</t>
  </si>
  <si>
    <t>02.03.500</t>
  </si>
  <si>
    <t>02.05</t>
  </si>
  <si>
    <t>02.05.060</t>
  </si>
  <si>
    <t>02.05.080</t>
  </si>
  <si>
    <t>02.05.090</t>
  </si>
  <si>
    <t>02.05.100</t>
  </si>
  <si>
    <t>02.05.195</t>
  </si>
  <si>
    <t>02.05.202</t>
  </si>
  <si>
    <t>mxmês</t>
  </si>
  <si>
    <t>02.05.212</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</si>
  <si>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</si>
  <si>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</si>
  <si>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</si>
  <si>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</si>
  <si>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</si>
  <si>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</si>
  <si>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</si>
  <si>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</si>
  <si>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</si>
  <si>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</si>
  <si>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</si>
  <si>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</si>
  <si>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</si>
  <si>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</si>
  <si>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</si>
  <si>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</si>
  <si>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</si>
  <si>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</si>
  <si>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t>
  </si>
  <si>
    <t>DEMOLIÇÃO SEM REAPROVEITAMENTO</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</si>
  <si>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</si>
  <si>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</si>
  <si>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</si>
  <si>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</si>
  <si>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</si>
  <si>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</si>
  <si>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</si>
  <si>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</si>
  <si>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</si>
  <si>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</si>
  <si>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</si>
  <si>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</si>
  <si>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</si>
  <si>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</si>
  <si>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</si>
  <si>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</si>
  <si>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</si>
  <si>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</si>
  <si>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</si>
  <si>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</si>
  <si>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</si>
  <si>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</si>
  <si>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</si>
  <si>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</si>
  <si>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</si>
  <si>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</si>
  <si>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</si>
  <si>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</si>
  <si>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</si>
  <si>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</si>
  <si>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</si>
  <si>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</si>
  <si>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</si>
  <si>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</si>
  <si>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</si>
  <si>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</si>
  <si>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</si>
  <si>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</si>
  <si>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</si>
  <si>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</si>
  <si>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</si>
  <si>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</si>
  <si>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</si>
  <si>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</si>
  <si>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</si>
  <si>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</si>
  <si>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03.10.080</t>
  </si>
  <si>
    <t>03.10.100</t>
  </si>
  <si>
    <t>03.10.120</t>
  </si>
  <si>
    <t>03.10.140</t>
  </si>
  <si>
    <t>04</t>
  </si>
  <si>
    <t>RETIRADA COM PROVÁVEL REAPROVEITAMENTO</t>
  </si>
  <si>
    <t>04.01</t>
  </si>
  <si>
    <t>04.01.020</t>
  </si>
  <si>
    <t>04.01.040</t>
  </si>
  <si>
    <t>04.01.060</t>
  </si>
  <si>
    <t>04.01.080</t>
  </si>
  <si>
    <t>04.01.090</t>
  </si>
  <si>
    <t>04.01.100</t>
  </si>
  <si>
    <t>04.02</t>
  </si>
  <si>
    <t>04.02.020</t>
  </si>
  <si>
    <t>04.02.030</t>
  </si>
  <si>
    <t>04.02.050</t>
  </si>
  <si>
    <t>04.02.070</t>
  </si>
  <si>
    <t>04.02.090</t>
  </si>
  <si>
    <t>04.02.110</t>
  </si>
  <si>
    <t>04.02.140</t>
  </si>
  <si>
    <t>kg</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</si>
  <si>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</si>
  <si>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</si>
  <si>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</si>
  <si>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</si>
  <si>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</si>
  <si>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</si>
  <si>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</si>
  <si>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</si>
  <si>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</si>
  <si>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</si>
  <si>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</si>
  <si>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</si>
  <si>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</si>
  <si>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</si>
  <si>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</si>
  <si>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</si>
  <si>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</si>
  <si>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</si>
  <si>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</si>
  <si>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</si>
  <si>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</si>
  <si>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</si>
  <si>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</si>
  <si>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</si>
  <si>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</si>
  <si>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</si>
  <si>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</si>
  <si>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</si>
  <si>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</si>
  <si>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</si>
  <si>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</si>
  <si>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</si>
  <si>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</si>
  <si>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</si>
  <si>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04.08.100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</si>
  <si>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</si>
  <si>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</si>
  <si>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</si>
  <si>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</si>
  <si>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</si>
  <si>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</si>
  <si>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</si>
  <si>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</si>
  <si>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</si>
  <si>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</si>
  <si>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</si>
  <si>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</si>
  <si>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</si>
  <si>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</si>
  <si>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</si>
  <si>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</si>
  <si>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</si>
  <si>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</si>
  <si>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</si>
  <si>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</si>
  <si>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</si>
  <si>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</si>
  <si>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</si>
  <si>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</si>
  <si>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</si>
  <si>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</si>
  <si>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</si>
  <si>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</si>
  <si>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</si>
  <si>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</si>
  <si>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</si>
  <si>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</si>
  <si>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</si>
  <si>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</si>
  <si>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</si>
  <si>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</si>
  <si>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</si>
  <si>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</si>
  <si>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</si>
  <si>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</si>
  <si>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</si>
  <si>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</si>
  <si>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</si>
  <si>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</si>
  <si>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</si>
  <si>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</si>
  <si>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</si>
  <si>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</si>
  <si>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</si>
  <si>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</si>
  <si>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</si>
  <si>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</si>
  <si>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</si>
  <si>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</si>
  <si>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</si>
  <si>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</si>
  <si>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</si>
  <si>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</si>
  <si>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</si>
  <si>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</si>
  <si>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</si>
  <si>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</si>
  <si>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</si>
  <si>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</si>
  <si>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</si>
  <si>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</si>
  <si>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</si>
  <si>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</si>
  <si>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</si>
  <si>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</si>
  <si>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</si>
  <si>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</si>
  <si>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</si>
  <si>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</si>
  <si>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</si>
  <si>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</si>
  <si>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</si>
  <si>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</si>
  <si>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</si>
  <si>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</si>
  <si>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</si>
  <si>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</si>
  <si>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</si>
  <si>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</si>
  <si>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</si>
  <si>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</si>
  <si>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</si>
  <si>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</si>
  <si>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04.19.190</t>
  </si>
  <si>
    <t>04.20</t>
  </si>
  <si>
    <t>04.20.020</t>
  </si>
  <si>
    <t>04.20.040</t>
  </si>
  <si>
    <t>04.20.060</t>
  </si>
  <si>
    <t>04.20.080</t>
  </si>
  <si>
    <t>04.20.100</t>
  </si>
  <si>
    <t>04.20.120</t>
  </si>
  <si>
    <t>04.21</t>
  </si>
  <si>
    <t>04.21.020</t>
  </si>
  <si>
    <t>l</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</si>
  <si>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</si>
  <si>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</si>
  <si>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</si>
  <si>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</si>
  <si>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</si>
  <si>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</si>
  <si>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</si>
  <si>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</si>
  <si>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</si>
  <si>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</si>
  <si>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</si>
  <si>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</si>
  <si>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</si>
  <si>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</si>
  <si>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</si>
  <si>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</si>
  <si>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</si>
  <si>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</si>
  <si>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</si>
  <si>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</si>
  <si>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</si>
  <si>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</si>
  <si>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</si>
  <si>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</si>
  <si>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</si>
  <si>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</si>
  <si>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</si>
  <si>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</si>
  <si>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</si>
  <si>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</si>
  <si>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</si>
  <si>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</si>
  <si>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</si>
  <si>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</si>
  <si>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</si>
  <si>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</si>
  <si>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</si>
  <si>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</si>
  <si>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</si>
  <si>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</si>
  <si>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t>
  </si>
  <si>
    <t>TRANSPORTE E MOVIMENTAÇÃO, DENTRO E FORA DA OBRA</t>
  </si>
  <si>
    <t>05.04</t>
  </si>
  <si>
    <t>05.04.060</t>
  </si>
  <si>
    <t>05.07</t>
  </si>
  <si>
    <t>05.07.040</t>
  </si>
  <si>
    <t>05.07.050</t>
  </si>
  <si>
    <t>05.07.060</t>
  </si>
  <si>
    <t>05.07.070</t>
  </si>
  <si>
    <t>05.08</t>
  </si>
  <si>
    <t>05.08.060</t>
  </si>
  <si>
    <t>05.08.080</t>
  </si>
  <si>
    <t>05.08.100</t>
  </si>
  <si>
    <t>05.08.120</t>
  </si>
  <si>
    <t>05.08.140</t>
  </si>
  <si>
    <t>m³xkm</t>
  </si>
  <si>
    <t>05.08.220</t>
  </si>
  <si>
    <t>05.09</t>
  </si>
  <si>
    <t>05.09.006</t>
  </si>
  <si>
    <t>t</t>
  </si>
  <si>
    <t>05.09.007</t>
  </si>
  <si>
    <t>05.09.008</t>
  </si>
  <si>
    <t>05.10</t>
  </si>
  <si>
    <t>05.10.010</t>
  </si>
  <si>
    <t>05.10.020</t>
  </si>
  <si>
    <t>05.10.021</t>
  </si>
  <si>
    <t>05.10.022</t>
  </si>
  <si>
    <t>05.10.023</t>
  </si>
  <si>
    <t>05.10.024</t>
  </si>
  <si>
    <t>05.10.025</t>
  </si>
  <si>
    <t>05.10.026</t>
  </si>
  <si>
    <t>05.10.030</t>
  </si>
  <si>
    <t>05.10.031</t>
  </si>
  <si>
    <t>05.10.032</t>
  </si>
  <si>
    <t>05.10.033</t>
  </si>
  <si>
    <t>05.10.034</t>
  </si>
  <si>
    <t>05.10.035</t>
  </si>
  <si>
    <t>05.10.036</t>
  </si>
  <si>
    <t>06</t>
  </si>
  <si>
    <t>SERVIÇO EM SOLO E ROCHA, MANUAL</t>
  </si>
  <si>
    <t>06.01</t>
  </si>
  <si>
    <t>06.01.020</t>
  </si>
  <si>
    <t>06.01.040</t>
  </si>
  <si>
    <t>06.02</t>
  </si>
  <si>
    <t>06.02.020</t>
  </si>
  <si>
    <t>06.02.040</t>
  </si>
  <si>
    <t>06.11</t>
  </si>
  <si>
    <t>06.11.020</t>
  </si>
  <si>
    <t>06.11.040</t>
  </si>
  <si>
    <t>06.11.060</t>
  </si>
  <si>
    <t>06.12</t>
  </si>
  <si>
    <t>06.12.020</t>
  </si>
  <si>
    <t>06.14</t>
  </si>
  <si>
    <t>06.14.020</t>
  </si>
  <si>
    <t>07</t>
  </si>
  <si>
    <t>SERVIÇO EM SOLO E ROCHA, MECANIZADO</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</si>
  <si>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</si>
  <si>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</si>
  <si>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</si>
  <si>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</si>
  <si>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</si>
  <si>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</si>
  <si>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</si>
  <si>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</si>
  <si>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</si>
  <si>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</si>
  <si>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</si>
  <si>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</si>
  <si>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</si>
  <si>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</si>
  <si>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</si>
  <si>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</si>
  <si>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</si>
  <si>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</si>
  <si>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</si>
  <si>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</si>
  <si>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</si>
  <si>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</si>
  <si>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</si>
  <si>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</si>
  <si>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</si>
  <si>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t>
  </si>
  <si>
    <t>ESCORAMENTO, CONTENÇÃO E DRENAGEM</t>
  </si>
  <si>
    <t>08.01</t>
  </si>
  <si>
    <t>08.01.020</t>
  </si>
  <si>
    <t>08.01.040</t>
  </si>
  <si>
    <t>08.01.060</t>
  </si>
  <si>
    <t>08.01.080</t>
  </si>
  <si>
    <t>08.01.100</t>
  </si>
  <si>
    <t>08.01.110</t>
  </si>
  <si>
    <t>08.01.120</t>
  </si>
  <si>
    <t>08.02</t>
  </si>
  <si>
    <t>08.02.020</t>
  </si>
  <si>
    <t>08.02.040</t>
  </si>
  <si>
    <t>08.02.050</t>
  </si>
  <si>
    <t>m³xmês</t>
  </si>
  <si>
    <t>08.02.060</t>
  </si>
  <si>
    <t>08.03</t>
  </si>
  <si>
    <t>08.03.020</t>
  </si>
  <si>
    <t>08.05</t>
  </si>
  <si>
    <t>08.05.010</t>
  </si>
  <si>
    <t>08.05.100</t>
  </si>
  <si>
    <t>08.05.110</t>
  </si>
  <si>
    <t>08.05.180</t>
  </si>
  <si>
    <t>08.05.190</t>
  </si>
  <si>
    <t>08.05.220</t>
  </si>
  <si>
    <t>08.06</t>
  </si>
  <si>
    <t>08.06.040</t>
  </si>
  <si>
    <t>08.06.060</t>
  </si>
  <si>
    <t>08.06.080</t>
  </si>
  <si>
    <t>08.07</t>
  </si>
  <si>
    <t>08.07.050</t>
  </si>
  <si>
    <t>08.07.060</t>
  </si>
  <si>
    <t>cjxdia</t>
  </si>
  <si>
    <t>08.07.070</t>
  </si>
  <si>
    <t>08.07.090</t>
  </si>
  <si>
    <t>HPxh</t>
  </si>
  <si>
    <t>08.10</t>
  </si>
  <si>
    <t>08.10.040</t>
  </si>
  <si>
    <t>08.10.060</t>
  </si>
  <si>
    <t>08.10.108</t>
  </si>
  <si>
    <t>08.10.109</t>
  </si>
  <si>
    <t>09</t>
  </si>
  <si>
    <t>FORMA</t>
  </si>
  <si>
    <t>09.01</t>
  </si>
  <si>
    <t>09.01.020</t>
  </si>
  <si>
    <t>09.01.030</t>
  </si>
  <si>
    <t>09.01.040</t>
  </si>
  <si>
    <t>09.01.150</t>
  </si>
  <si>
    <t>09.01.160</t>
  </si>
  <si>
    <t>09.02</t>
  </si>
  <si>
    <t>09.02.020</t>
  </si>
  <si>
    <t>09.02.040</t>
  </si>
  <si>
    <t>09.02.060</t>
  </si>
  <si>
    <t>09.02.080</t>
  </si>
  <si>
    <t>09.02.100</t>
  </si>
  <si>
    <t>09.02.120</t>
  </si>
  <si>
    <t>09.02.130</t>
  </si>
  <si>
    <t>09.02.140</t>
  </si>
  <si>
    <t>09.02.150</t>
  </si>
  <si>
    <t>09.04</t>
  </si>
  <si>
    <t>09.04.020</t>
  </si>
  <si>
    <t>09.04.030</t>
  </si>
  <si>
    <t>09.04.040</t>
  </si>
  <si>
    <t>09.04.050</t>
  </si>
  <si>
    <t>09.04.060</t>
  </si>
  <si>
    <t>09.07</t>
  </si>
  <si>
    <t>09.07.060</t>
  </si>
  <si>
    <t>10</t>
  </si>
  <si>
    <t>ARMADURA E CORDOALHA ESTRUTURAL</t>
  </si>
  <si>
    <t>10.01</t>
  </si>
  <si>
    <t>10.01.020</t>
  </si>
  <si>
    <t>10.01.040</t>
  </si>
  <si>
    <t>10.01.060</t>
  </si>
  <si>
    <t>10.02</t>
  </si>
  <si>
    <t>10.02.020</t>
  </si>
  <si>
    <t>11</t>
  </si>
  <si>
    <t>CONCRETO, MASSA E LASTRO</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</si>
  <si>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</si>
  <si>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</si>
  <si>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</si>
  <si>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</si>
  <si>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</si>
  <si>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</si>
  <si>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</si>
  <si>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</si>
  <si>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</si>
  <si>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</si>
  <si>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</si>
  <si>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</si>
  <si>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</si>
  <si>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</si>
  <si>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</si>
  <si>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</si>
  <si>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</si>
  <si>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</si>
  <si>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</si>
  <si>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</si>
  <si>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</si>
  <si>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</si>
  <si>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</si>
  <si>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</si>
  <si>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</si>
  <si>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</si>
  <si>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</si>
  <si>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</si>
  <si>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</si>
  <si>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</si>
  <si>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</si>
  <si>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</si>
  <si>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</si>
  <si>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</si>
  <si>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</si>
  <si>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</si>
  <si>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</si>
  <si>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</si>
  <si>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</si>
  <si>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</si>
  <si>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</si>
  <si>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</si>
  <si>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</si>
  <si>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</si>
  <si>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</si>
  <si>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</si>
  <si>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</si>
  <si>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</si>
  <si>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</si>
  <si>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</si>
  <si>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</si>
  <si>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</si>
  <si>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</si>
  <si>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</si>
  <si>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t>
  </si>
  <si>
    <t>FUNDAÇÃO PROFUNDA</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</si>
  <si>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</si>
  <si>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</si>
  <si>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</si>
  <si>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</si>
  <si>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</si>
  <si>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</si>
  <si>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</si>
  <si>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</si>
  <si>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</si>
  <si>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</si>
  <si>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</si>
  <si>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</si>
  <si>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</si>
  <si>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</si>
  <si>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</si>
  <si>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</si>
  <si>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</si>
  <si>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</si>
  <si>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</si>
  <si>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</si>
  <si>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</si>
  <si>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</si>
  <si>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</si>
  <si>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</si>
  <si>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</si>
  <si>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</si>
  <si>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</si>
  <si>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</si>
  <si>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</si>
  <si>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</si>
  <si>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</si>
  <si>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</si>
  <si>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</si>
  <si>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</si>
  <si>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</si>
  <si>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</si>
  <si>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</si>
  <si>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</si>
  <si>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</si>
  <si>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</si>
  <si>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</si>
  <si>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</si>
  <si>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</si>
  <si>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</si>
  <si>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</si>
  <si>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</si>
  <si>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</si>
  <si>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</si>
  <si>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</si>
  <si>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</si>
  <si>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</si>
  <si>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</si>
  <si>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</si>
  <si>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</si>
  <si>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</si>
  <si>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</si>
  <si>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12.14</t>
  </si>
  <si>
    <t>12.14.010</t>
  </si>
  <si>
    <t>12.14.040</t>
  </si>
  <si>
    <t>12.14.050</t>
  </si>
  <si>
    <t>12.14.060</t>
  </si>
  <si>
    <t>13</t>
  </si>
  <si>
    <t>LAJE E PAINEL DE FECHAMENTO PRÉ-FABRICADOS</t>
  </si>
  <si>
    <t>13.01</t>
  </si>
  <si>
    <t>13.01.130</t>
  </si>
  <si>
    <t>13.01.150</t>
  </si>
  <si>
    <t>13.01.170</t>
  </si>
  <si>
    <t>13.01.190</t>
  </si>
  <si>
    <t>13.01.210</t>
  </si>
  <si>
    <t>13.01.310</t>
  </si>
  <si>
    <t>13.01.320</t>
  </si>
  <si>
    <t>13.01.330</t>
  </si>
  <si>
    <t>13.01.340</t>
  </si>
  <si>
    <t>13.01.350</t>
  </si>
  <si>
    <t>13.02</t>
  </si>
  <si>
    <t>13.02.150</t>
  </si>
  <si>
    <t>13.02.170</t>
  </si>
  <si>
    <t>13.02.190</t>
  </si>
  <si>
    <t>13.02.210</t>
  </si>
  <si>
    <t>13.05</t>
  </si>
  <si>
    <t>13.05.084</t>
  </si>
  <si>
    <t>13.05.090</t>
  </si>
  <si>
    <t>13.05.094</t>
  </si>
  <si>
    <t>13.05.096</t>
  </si>
  <si>
    <t>13.05.110</t>
  </si>
  <si>
    <t>13.05.150</t>
  </si>
  <si>
    <t>14</t>
  </si>
  <si>
    <t>ALVENARIA E ELEMENTO DIVISOR</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</si>
  <si>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</si>
  <si>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</si>
  <si>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</si>
  <si>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</si>
  <si>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</si>
  <si>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</si>
  <si>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</si>
  <si>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</si>
  <si>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</si>
  <si>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</si>
  <si>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</si>
  <si>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</si>
  <si>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</si>
  <si>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</si>
  <si>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</si>
  <si>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</si>
  <si>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</si>
  <si>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</si>
  <si>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</si>
  <si>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</si>
  <si>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</si>
  <si>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</si>
  <si>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</si>
  <si>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14.10.101</t>
  </si>
  <si>
    <t>14.10.111</t>
  </si>
  <si>
    <t>14.10.121</t>
  </si>
  <si>
    <t>14.11</t>
  </si>
  <si>
    <t>14.11.221</t>
  </si>
  <si>
    <t>14.11.231</t>
  </si>
  <si>
    <t>14.11.261</t>
  </si>
  <si>
    <t>14.11.271</t>
  </si>
  <si>
    <t>14.15</t>
  </si>
  <si>
    <t>14.15.060</t>
  </si>
  <si>
    <t>14.15.100</t>
  </si>
  <si>
    <t>14.15.120</t>
  </si>
  <si>
    <t>14.15.140</t>
  </si>
  <si>
    <t>14.20</t>
  </si>
  <si>
    <t>14.20.010</t>
  </si>
  <si>
    <t>14.20.020</t>
  </si>
  <si>
    <t>14.28</t>
  </si>
  <si>
    <t>14.28.030</t>
  </si>
  <si>
    <t>14.28.100</t>
  </si>
  <si>
    <t>14.28.110</t>
  </si>
  <si>
    <t>14.28.140</t>
  </si>
  <si>
    <t>14.30</t>
  </si>
  <si>
    <t>14.30.010</t>
  </si>
  <si>
    <t>14.30.020</t>
  </si>
  <si>
    <t>14.30.070</t>
  </si>
  <si>
    <t>14.30.080</t>
  </si>
  <si>
    <t>14.30.110</t>
  </si>
  <si>
    <t>14.30.160</t>
  </si>
  <si>
    <t>14.30.190</t>
  </si>
  <si>
    <t>14.30.230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</si>
  <si>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</si>
  <si>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</si>
  <si>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</si>
  <si>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</si>
  <si>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</si>
  <si>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</si>
  <si>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</si>
  <si>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</si>
  <si>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</si>
  <si>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</si>
  <si>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</si>
  <si>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</si>
  <si>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</si>
  <si>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</si>
  <si>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</si>
  <si>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</si>
  <si>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</si>
  <si>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</si>
  <si>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</si>
  <si>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</si>
  <si>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</si>
  <si>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</si>
  <si>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</si>
  <si>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</si>
  <si>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</si>
  <si>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</si>
  <si>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t>
  </si>
  <si>
    <t>ESTRUTURA EM MADEIRA, FERRO, ALUMÍNIO E CONCRETO</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</si>
  <si>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</si>
  <si>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</si>
  <si>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</si>
  <si>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</si>
  <si>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</si>
  <si>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</si>
  <si>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</si>
  <si>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</si>
  <si>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</si>
  <si>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</si>
  <si>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</si>
  <si>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</si>
  <si>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</si>
  <si>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</si>
  <si>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</si>
  <si>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</si>
  <si>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</si>
  <si>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</si>
  <si>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</si>
  <si>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</si>
  <si>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15.03.150</t>
  </si>
  <si>
    <t>15.05</t>
  </si>
  <si>
    <t>15.05.290</t>
  </si>
  <si>
    <t>15.05.300</t>
  </si>
  <si>
    <t>15.05.520</t>
  </si>
  <si>
    <t>15.05.530</t>
  </si>
  <si>
    <t>15.05.540</t>
  </si>
  <si>
    <t>15.20</t>
  </si>
  <si>
    <t>15.20.020</t>
  </si>
  <si>
    <t>15.20.040</t>
  </si>
  <si>
    <t>15.20.060</t>
  </si>
  <si>
    <t>16</t>
  </si>
  <si>
    <t>TELHAMENTO</t>
  </si>
  <si>
    <t>16.02</t>
  </si>
  <si>
    <t>16.02.010</t>
  </si>
  <si>
    <t>16.02.020</t>
  </si>
  <si>
    <t>16.02.030</t>
  </si>
  <si>
    <t>16.02.045</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</si>
  <si>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</si>
  <si>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</si>
  <si>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</si>
  <si>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</si>
  <si>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</si>
  <si>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</si>
  <si>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</si>
  <si>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</si>
  <si>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</si>
  <si>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</si>
  <si>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</si>
  <si>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</si>
  <si>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</si>
  <si>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</si>
  <si>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</si>
  <si>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</si>
  <si>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</si>
  <si>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</si>
  <si>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</si>
  <si>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</si>
  <si>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</si>
  <si>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</si>
  <si>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</si>
  <si>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</si>
  <si>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</si>
  <si>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</si>
  <si>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</si>
  <si>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</si>
  <si>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</si>
  <si>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</si>
  <si>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</si>
  <si>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</si>
  <si>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</si>
  <si>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</si>
  <si>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16.16.400</t>
  </si>
  <si>
    <t>16.20</t>
  </si>
  <si>
    <t>16.20.020</t>
  </si>
  <si>
    <t>16.20.040</t>
  </si>
  <si>
    <t>16.30</t>
  </si>
  <si>
    <t>16.30.020</t>
  </si>
  <si>
    <t>16.32</t>
  </si>
  <si>
    <t>16.32.070</t>
  </si>
  <si>
    <t>16.32.120</t>
  </si>
  <si>
    <t>16.32.130</t>
  </si>
  <si>
    <t>16.33</t>
  </si>
  <si>
    <t>16.33.022</t>
  </si>
  <si>
    <t>16.33.052</t>
  </si>
  <si>
    <t>16.33.062</t>
  </si>
  <si>
    <t>16.33.082</t>
  </si>
  <si>
    <t>16.33.102</t>
  </si>
  <si>
    <t>16.33.400</t>
  </si>
  <si>
    <t>16.33.410</t>
  </si>
  <si>
    <t>16.40</t>
  </si>
  <si>
    <t>16.40.040</t>
  </si>
  <si>
    <t>16.40.060</t>
  </si>
  <si>
    <t>16.40.080</t>
  </si>
  <si>
    <t>16.40.090</t>
  </si>
  <si>
    <t>16.40.120</t>
  </si>
  <si>
    <t>16.40.140</t>
  </si>
  <si>
    <t>16.40.150</t>
  </si>
  <si>
    <t>17</t>
  </si>
  <si>
    <t>REVESTIMENTO EM MASSA OU FUNDIDO NO LOCAL</t>
  </si>
  <si>
    <t>17.01</t>
  </si>
  <si>
    <t>17.01.010</t>
  </si>
  <si>
    <t>17.01.020</t>
  </si>
  <si>
    <t>17.01.040</t>
  </si>
  <si>
    <t>17.01.050</t>
  </si>
  <si>
    <t>17.01.060</t>
  </si>
  <si>
    <t>17.01.120</t>
  </si>
  <si>
    <t>17.02</t>
  </si>
  <si>
    <t>17.02.020</t>
  </si>
  <si>
    <t>17.02.030</t>
  </si>
  <si>
    <t>17.02.040</t>
  </si>
  <si>
    <t>17.02.060</t>
  </si>
  <si>
    <t>17.02.080</t>
  </si>
  <si>
    <t>17.02.120</t>
  </si>
  <si>
    <t>17.02.140</t>
  </si>
  <si>
    <t>17.02.220</t>
  </si>
  <si>
    <t>17.02.260</t>
  </si>
  <si>
    <t>17.03</t>
  </si>
  <si>
    <t>17.03.020</t>
  </si>
  <si>
    <t>17.03.040</t>
  </si>
  <si>
    <t>17.03.060</t>
  </si>
  <si>
    <t>17.03.080</t>
  </si>
  <si>
    <t>17.03.100</t>
  </si>
  <si>
    <t>17.03.200</t>
  </si>
  <si>
    <t>17.03.300</t>
  </si>
  <si>
    <t>17.03.310</t>
  </si>
  <si>
    <t>17.03.320</t>
  </si>
  <si>
    <t>17.03.330</t>
  </si>
  <si>
    <t>17.04</t>
  </si>
  <si>
    <t>17.04.020</t>
  </si>
  <si>
    <t>17.04.040</t>
  </si>
  <si>
    <t>17.05</t>
  </si>
  <si>
    <t>17.05.020</t>
  </si>
  <si>
    <t>17.05.070</t>
  </si>
  <si>
    <t>17.05.100</t>
  </si>
  <si>
    <t>17.05.320</t>
  </si>
  <si>
    <t>17.05.420</t>
  </si>
  <si>
    <t>17.10</t>
  </si>
  <si>
    <t>17.10.020</t>
  </si>
  <si>
    <t>17.10.100</t>
  </si>
  <si>
    <t>17.10.120</t>
  </si>
  <si>
    <t>17.10.200</t>
  </si>
  <si>
    <t>17.10.410</t>
  </si>
  <si>
    <t>17.10.430</t>
  </si>
  <si>
    <t>17.12</t>
  </si>
  <si>
    <t>17.12.060</t>
  </si>
  <si>
    <t>17.12.100</t>
  </si>
  <si>
    <t>17.12.120</t>
  </si>
  <si>
    <t>17.12.140</t>
  </si>
  <si>
    <t>17.12.240</t>
  </si>
  <si>
    <t>17.20</t>
  </si>
  <si>
    <t>17.20.020</t>
  </si>
  <si>
    <t>17.20.040</t>
  </si>
  <si>
    <t>17.20.050</t>
  </si>
  <si>
    <t>17.20.060</t>
  </si>
  <si>
    <t>17.20.140</t>
  </si>
  <si>
    <t>17.40</t>
  </si>
  <si>
    <t>17.40.010</t>
  </si>
  <si>
    <t>17.40.020</t>
  </si>
  <si>
    <t>17.40.030</t>
  </si>
  <si>
    <t>17.40.070</t>
  </si>
  <si>
    <t>17.40.110</t>
  </si>
  <si>
    <t>17.40.150</t>
  </si>
  <si>
    <t>17.40.160</t>
  </si>
  <si>
    <t>17.40.180</t>
  </si>
  <si>
    <t>17.40.190</t>
  </si>
  <si>
    <t>18</t>
  </si>
  <si>
    <t>REVESTIMENTO CERÂMICO</t>
  </si>
  <si>
    <t>18.05</t>
  </si>
  <si>
    <t>18.05.020</t>
  </si>
  <si>
    <t>18.06</t>
  </si>
  <si>
    <t>18.06.022</t>
  </si>
  <si>
    <t>18.06.023</t>
  </si>
  <si>
    <t>18.06.062</t>
  </si>
  <si>
    <t>18.06.063</t>
  </si>
  <si>
    <t>18.06.102</t>
  </si>
  <si>
    <t>18.06.103</t>
  </si>
  <si>
    <t>18.06.142</t>
  </si>
  <si>
    <t>18.06.143</t>
  </si>
  <si>
    <t>18.06.182</t>
  </si>
  <si>
    <t>18.06.183</t>
  </si>
  <si>
    <t>18.06.222</t>
  </si>
  <si>
    <t>18.06.223</t>
  </si>
  <si>
    <t>18.06.302</t>
  </si>
  <si>
    <t>18.06.303</t>
  </si>
  <si>
    <t>18.06.350</t>
  </si>
  <si>
    <t>18.06.400</t>
  </si>
  <si>
    <t>18.06.410</t>
  </si>
  <si>
    <t>18.06.420</t>
  </si>
  <si>
    <t>18.06.430</t>
  </si>
  <si>
    <t>18.06.500</t>
  </si>
  <si>
    <t>18.06.510</t>
  </si>
  <si>
    <t>18.06.520</t>
  </si>
  <si>
    <t>18.06.530</t>
  </si>
  <si>
    <t>18.07</t>
  </si>
  <si>
    <t>18.07.020</t>
  </si>
  <si>
    <t>18.07.040</t>
  </si>
  <si>
    <t>18.07.080</t>
  </si>
  <si>
    <t>18.07.160</t>
  </si>
  <si>
    <t>18.07.170</t>
  </si>
  <si>
    <t>18.07.200</t>
  </si>
  <si>
    <t>18.07.210</t>
  </si>
  <si>
    <t>18.07.220</t>
  </si>
  <si>
    <t>18.07.230</t>
  </si>
  <si>
    <t>18.07.250</t>
  </si>
  <si>
    <t>18.07.300</t>
  </si>
  <si>
    <t>18.07.310</t>
  </si>
  <si>
    <t>18.08</t>
  </si>
  <si>
    <t>18.08.032</t>
  </si>
  <si>
    <t>18.08.042</t>
  </si>
  <si>
    <t>18.08.062</t>
  </si>
  <si>
    <t>18.08.072</t>
  </si>
  <si>
    <t>18.08.090</t>
  </si>
  <si>
    <t>18.08.100</t>
  </si>
  <si>
    <t>18.08.110</t>
  </si>
  <si>
    <t>18.08.120</t>
  </si>
  <si>
    <t>18.08.152</t>
  </si>
  <si>
    <t>18.08.162</t>
  </si>
  <si>
    <t>18.08.170</t>
  </si>
  <si>
    <t>18.08.180</t>
  </si>
  <si>
    <t>18.11</t>
  </si>
  <si>
    <t>18.11.012</t>
  </si>
  <si>
    <t>18.11.022</t>
  </si>
  <si>
    <t>18.11.032</t>
  </si>
  <si>
    <t>18.11.042</t>
  </si>
  <si>
    <t>18.11.052</t>
  </si>
  <si>
    <t>18.12</t>
  </si>
  <si>
    <t>18.12.020</t>
  </si>
  <si>
    <t>18.12.120</t>
  </si>
  <si>
    <t>18.12.140</t>
  </si>
  <si>
    <t>18.13</t>
  </si>
  <si>
    <t>18.13.010</t>
  </si>
  <si>
    <t>18.13.020</t>
  </si>
  <si>
    <t>18.13.202</t>
  </si>
  <si>
    <t>19</t>
  </si>
  <si>
    <t>REVESTIMENTO EM PEDRA</t>
  </si>
  <si>
    <t>19.01</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</si>
  <si>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</si>
  <si>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</si>
  <si>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</si>
  <si>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</si>
  <si>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</si>
  <si>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</si>
  <si>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</si>
  <si>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</si>
  <si>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</si>
  <si>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</si>
  <si>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</si>
  <si>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</si>
  <si>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</si>
  <si>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</si>
  <si>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</si>
  <si>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</si>
  <si>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</si>
  <si>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</si>
  <si>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</si>
  <si>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</si>
  <si>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t>
  </si>
  <si>
    <t>REVESTIMENTO EM MADEIRA</t>
  </si>
  <si>
    <t>20.01</t>
  </si>
  <si>
    <t>20.01.040</t>
  </si>
  <si>
    <t>20.03</t>
  </si>
  <si>
    <t>20.03.010</t>
  </si>
  <si>
    <t>20.04</t>
  </si>
  <si>
    <t>20.04.020</t>
  </si>
  <si>
    <t>20.10</t>
  </si>
  <si>
    <t>20.10.040</t>
  </si>
  <si>
    <t>20.10.120</t>
  </si>
  <si>
    <t>20.20</t>
  </si>
  <si>
    <t>20.20.020</t>
  </si>
  <si>
    <t>20.20.040</t>
  </si>
  <si>
    <t>20.20.100</t>
  </si>
  <si>
    <t>20.20.200</t>
  </si>
  <si>
    <t>20.20.220</t>
  </si>
  <si>
    <t>21</t>
  </si>
  <si>
    <t>REVESTIMENTO SINTÉTICO E METÁLICO</t>
  </si>
  <si>
    <t>21.01</t>
  </si>
  <si>
    <t>21.01.100</t>
  </si>
  <si>
    <t>21.01.160</t>
  </si>
  <si>
    <t>21.02</t>
  </si>
  <si>
    <t>21.02.050</t>
  </si>
  <si>
    <t>21.02.060</t>
  </si>
  <si>
    <t>21.02.071</t>
  </si>
  <si>
    <t>21.02.271</t>
  </si>
  <si>
    <t>21.02.281</t>
  </si>
  <si>
    <t>21.02.291</t>
  </si>
  <si>
    <t>21.02.310</t>
  </si>
  <si>
    <t>21.02.311</t>
  </si>
  <si>
    <t>21.02.320</t>
  </si>
  <si>
    <t>21.03</t>
  </si>
  <si>
    <t>21.03.010</t>
  </si>
  <si>
    <t>21.03.090</t>
  </si>
  <si>
    <t>21.03.151</t>
  </si>
  <si>
    <t>21.03.152</t>
  </si>
  <si>
    <t>21.04</t>
  </si>
  <si>
    <t>21.04.100</t>
  </si>
  <si>
    <t>21.04.110</t>
  </si>
  <si>
    <t>21.05</t>
  </si>
  <si>
    <t>21.05.010</t>
  </si>
  <si>
    <t>21.05.100</t>
  </si>
  <si>
    <t>21.07</t>
  </si>
  <si>
    <t>21.07.010</t>
  </si>
  <si>
    <t>21.10</t>
  </si>
  <si>
    <t>21.10.050</t>
  </si>
  <si>
    <t>21.10.051</t>
  </si>
  <si>
    <t>21.10.061</t>
  </si>
  <si>
    <t>21.10.071</t>
  </si>
  <si>
    <t>21.10.081</t>
  </si>
  <si>
    <t>21.10.210</t>
  </si>
  <si>
    <t>21.10.220</t>
  </si>
  <si>
    <t>21.10.250</t>
  </si>
  <si>
    <t>21.11</t>
  </si>
  <si>
    <t>21.11.050</t>
  </si>
  <si>
    <t>21.11.131</t>
  </si>
  <si>
    <t>21.20</t>
  </si>
  <si>
    <t>21.20.020</t>
  </si>
  <si>
    <t>21.20.040</t>
  </si>
  <si>
    <t>21.20.050</t>
  </si>
  <si>
    <t>21.20.060</t>
  </si>
  <si>
    <t>21.20.100</t>
  </si>
  <si>
    <t>21.20.300</t>
  </si>
  <si>
    <t>21.20.302</t>
  </si>
  <si>
    <t>21.20.410</t>
  </si>
  <si>
    <t>21.20.460</t>
  </si>
  <si>
    <t>22</t>
  </si>
  <si>
    <t>FORRO, BRISE E FACHADA</t>
  </si>
  <si>
    <t>22.01</t>
  </si>
  <si>
    <t>22.01.010</t>
  </si>
  <si>
    <t>22.01.020</t>
  </si>
  <si>
    <t>22.01.080</t>
  </si>
  <si>
    <t>22.01.210</t>
  </si>
  <si>
    <t>22.01.220</t>
  </si>
  <si>
    <t>22.01.240</t>
  </si>
  <si>
    <t>22.02</t>
  </si>
  <si>
    <t>22.02.010</t>
  </si>
  <si>
    <t>22.02.030</t>
  </si>
  <si>
    <t>22.02.100</t>
  </si>
  <si>
    <t>22.02.190</t>
  </si>
  <si>
    <t>22.03</t>
  </si>
  <si>
    <t>22.03.020</t>
  </si>
  <si>
    <t>22.03.030</t>
  </si>
  <si>
    <t>22.03.040</t>
  </si>
  <si>
    <t>22.03.050</t>
  </si>
  <si>
    <t>22.03.070</t>
  </si>
  <si>
    <t>22.03.122</t>
  </si>
  <si>
    <t>22.03.140</t>
  </si>
  <si>
    <t>22.03.171</t>
  </si>
  <si>
    <t>22.04</t>
  </si>
  <si>
    <t>22.04.020</t>
  </si>
  <si>
    <t>22.06</t>
  </si>
  <si>
    <t>22.06.130</t>
  </si>
  <si>
    <t>22.06.230</t>
  </si>
  <si>
    <t>22.06.240</t>
  </si>
  <si>
    <t>22.06.250</t>
  </si>
  <si>
    <t>22.06.300</t>
  </si>
  <si>
    <t>22.06.330</t>
  </si>
  <si>
    <t>22.06.340</t>
  </si>
  <si>
    <t>22.06.350</t>
  </si>
  <si>
    <t>22.20</t>
  </si>
  <si>
    <t>22.20.020</t>
  </si>
  <si>
    <t>22.20.040</t>
  </si>
  <si>
    <t>22.20.050</t>
  </si>
  <si>
    <t>22.20.090</t>
  </si>
  <si>
    <t>23</t>
  </si>
  <si>
    <t>ESQUADRIA, MARCENARIA E ELEMENTO EM MADEIRA</t>
  </si>
  <si>
    <t>23.01</t>
  </si>
  <si>
    <t>23.01.050</t>
  </si>
  <si>
    <t>23.01.060</t>
  </si>
  <si>
    <t>23.02</t>
  </si>
  <si>
    <t>23.02.010</t>
  </si>
  <si>
    <t>23.02.030</t>
  </si>
  <si>
    <t>23.02.040</t>
  </si>
  <si>
    <t>23.02.050</t>
  </si>
  <si>
    <t>23.02.060</t>
  </si>
  <si>
    <t>23.04</t>
  </si>
  <si>
    <t>23.04.070</t>
  </si>
  <si>
    <t>23.04.080</t>
  </si>
  <si>
    <t>23.04.090</t>
  </si>
  <si>
    <t>23.04.100</t>
  </si>
  <si>
    <t>23.04.110</t>
  </si>
  <si>
    <t>23.04.120</t>
  </si>
  <si>
    <t>23.04.130</t>
  </si>
  <si>
    <t>23.04.140</t>
  </si>
  <si>
    <t>23.04.570</t>
  </si>
  <si>
    <t>23.04.580</t>
  </si>
  <si>
    <t>23.04.590</t>
  </si>
  <si>
    <t>23.04.600</t>
  </si>
  <si>
    <t>23.04.610</t>
  </si>
  <si>
    <t>23.04.620</t>
  </si>
  <si>
    <t>23.08</t>
  </si>
  <si>
    <t>23.08.010</t>
  </si>
  <si>
    <t>23.08.020</t>
  </si>
  <si>
    <t>23.08.030</t>
  </si>
  <si>
    <t>23.08.040</t>
  </si>
  <si>
    <t>23.08.060</t>
  </si>
  <si>
    <t>23.08.080</t>
  </si>
  <si>
    <t>23.08.100</t>
  </si>
  <si>
    <t>23.08.110</t>
  </si>
  <si>
    <t>23.08.160</t>
  </si>
  <si>
    <t>23.08.170</t>
  </si>
  <si>
    <t>23.08.210</t>
  </si>
  <si>
    <t>23.08.220</t>
  </si>
  <si>
    <t>23.08.320</t>
  </si>
  <si>
    <t>23.08.380</t>
  </si>
  <si>
    <t>23.09</t>
  </si>
  <si>
    <t>23.09.010</t>
  </si>
  <si>
    <t>23.09.020</t>
  </si>
  <si>
    <t>23.09.030</t>
  </si>
  <si>
    <t>23.09.040</t>
  </si>
  <si>
    <t>23.09.050</t>
  </si>
  <si>
    <t>23.09.052</t>
  </si>
  <si>
    <t>23.09.060</t>
  </si>
  <si>
    <t>23.09.100</t>
  </si>
  <si>
    <t>23.09.420</t>
  </si>
  <si>
    <t>23.09.430</t>
  </si>
  <si>
    <t>23.09.440</t>
  </si>
  <si>
    <t>23.09.520</t>
  </si>
  <si>
    <t>23.09.530</t>
  </si>
  <si>
    <t>23.09.540</t>
  </si>
  <si>
    <t>23.09.550</t>
  </si>
  <si>
    <t>23.09.560</t>
  </si>
  <si>
    <t>23.09.570</t>
  </si>
  <si>
    <t>23.09.590</t>
  </si>
  <si>
    <t>23.09.600</t>
  </si>
  <si>
    <t>23.09.610</t>
  </si>
  <si>
    <t>23.09.630</t>
  </si>
  <si>
    <t>23.11</t>
  </si>
  <si>
    <t>23.11.010</t>
  </si>
  <si>
    <t>23.11.030</t>
  </si>
  <si>
    <t>23.11.040</t>
  </si>
  <si>
    <t>23.11.050</t>
  </si>
  <si>
    <t>23.12</t>
  </si>
  <si>
    <t>23.12.001</t>
  </si>
  <si>
    <t>23.13</t>
  </si>
  <si>
    <t>23.13.001</t>
  </si>
  <si>
    <t>23.13.002</t>
  </si>
  <si>
    <t>23.13.020</t>
  </si>
  <si>
    <t>23.13.040</t>
  </si>
  <si>
    <t>23.13.052</t>
  </si>
  <si>
    <t>23.13.064</t>
  </si>
  <si>
    <t>23.20</t>
  </si>
  <si>
    <t>23.20.020</t>
  </si>
  <si>
    <t>23.20.040</t>
  </si>
  <si>
    <t>23.20.060</t>
  </si>
  <si>
    <t>23.20.100</t>
  </si>
  <si>
    <t>23.20.110</t>
  </si>
  <si>
    <t>23.20.120</t>
  </si>
  <si>
    <t>23.20.140</t>
  </si>
  <si>
    <t>23.20.160</t>
  </si>
  <si>
    <t>23.20.170</t>
  </si>
  <si>
    <t>23.20.180</t>
  </si>
  <si>
    <t>23.20.310</t>
  </si>
  <si>
    <t>23.20.320</t>
  </si>
  <si>
    <t>23.20.330</t>
  </si>
  <si>
    <t>23.20.340</t>
  </si>
  <si>
    <t>23.20.450</t>
  </si>
  <si>
    <t>23.20.460</t>
  </si>
  <si>
    <t>23.20.550</t>
  </si>
  <si>
    <t>23.20.600</t>
  </si>
  <si>
    <t>24</t>
  </si>
  <si>
    <t>ESQUADRIA, SERRALHERIA E ELEMENTO EM FERRO</t>
  </si>
  <si>
    <t>24.01</t>
  </si>
  <si>
    <t>24.01.010</t>
  </si>
  <si>
    <t>24.01.030</t>
  </si>
  <si>
    <t>24.01.070</t>
  </si>
  <si>
    <t>24.01.080</t>
  </si>
  <si>
    <t>24.01.090</t>
  </si>
  <si>
    <t>24.01.100</t>
  </si>
  <si>
    <t>24.01.110</t>
  </si>
  <si>
    <t>24.01.120</t>
  </si>
  <si>
    <t>24.01.180</t>
  </si>
  <si>
    <t>24.01.190</t>
  </si>
  <si>
    <t>24.01.200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</si>
  <si>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</si>
  <si>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</si>
  <si>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</si>
  <si>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</si>
  <si>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</si>
  <si>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</si>
  <si>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</si>
  <si>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</si>
  <si>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</si>
  <si>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</si>
  <si>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</si>
  <si>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</si>
  <si>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</si>
  <si>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</si>
  <si>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</si>
  <si>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</si>
  <si>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</si>
  <si>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</si>
  <si>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</si>
  <si>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</si>
  <si>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</si>
  <si>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</si>
  <si>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</si>
  <si>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</si>
  <si>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</si>
  <si>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</si>
  <si>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</si>
  <si>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</si>
  <si>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</si>
  <si>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</si>
  <si>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</si>
  <si>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</si>
  <si>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</si>
  <si>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</si>
  <si>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</si>
  <si>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</si>
  <si>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</si>
  <si>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</si>
  <si>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</si>
  <si>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</si>
  <si>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</si>
  <si>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</si>
  <si>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</si>
  <si>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</si>
  <si>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</si>
  <si>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</si>
  <si>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</si>
  <si>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</si>
  <si>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</si>
  <si>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</si>
  <si>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</si>
  <si>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</si>
  <si>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</si>
  <si>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</si>
  <si>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</si>
  <si>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</si>
  <si>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</si>
  <si>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</si>
  <si>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</si>
  <si>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</si>
  <si>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</si>
  <si>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</si>
  <si>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</si>
  <si>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</si>
  <si>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</si>
  <si>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</si>
  <si>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</si>
  <si>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</si>
  <si>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</si>
  <si>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</si>
  <si>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</si>
  <si>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</si>
  <si>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</si>
  <si>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</si>
  <si>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</si>
  <si>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</si>
  <si>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</si>
  <si>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</si>
  <si>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24.08.031</t>
  </si>
  <si>
    <t>24.08.040</t>
  </si>
  <si>
    <t>24.20</t>
  </si>
  <si>
    <t>24.20.020</t>
  </si>
  <si>
    <t>24.20.040</t>
  </si>
  <si>
    <t>24.20.060</t>
  </si>
  <si>
    <t>24.20.090</t>
  </si>
  <si>
    <t>24.20.100</t>
  </si>
  <si>
    <t>24.20.120</t>
  </si>
  <si>
    <t>24.20.140</t>
  </si>
  <si>
    <t>24.20.200</t>
  </si>
  <si>
    <t>24.20.230</t>
  </si>
  <si>
    <t>24.20.270</t>
  </si>
  <si>
    <t>24.20.300</t>
  </si>
  <si>
    <t>24.20.310</t>
  </si>
  <si>
    <t>25</t>
  </si>
  <si>
    <t>ESQUADRIA, SERRALHERIA E ELEMENTO EM ALUMÍNIO</t>
  </si>
  <si>
    <t>25.01</t>
  </si>
  <si>
    <t>25.01.020</t>
  </si>
  <si>
    <t>25.01.030</t>
  </si>
  <si>
    <t>25.01.040</t>
  </si>
  <si>
    <t>25.01.050</t>
  </si>
  <si>
    <t>25.01.060</t>
  </si>
  <si>
    <t>25.01.070</t>
  </si>
  <si>
    <t>25.01.080</t>
  </si>
  <si>
    <t>25.01.090</t>
  </si>
  <si>
    <t>25.01.100</t>
  </si>
  <si>
    <t>25.01.110</t>
  </si>
  <si>
    <t>25.01.120</t>
  </si>
  <si>
    <t>25.01.240</t>
  </si>
  <si>
    <t>25.01.361</t>
  </si>
  <si>
    <t>25.01.371</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</si>
  <si>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</si>
  <si>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</si>
  <si>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</si>
  <si>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</si>
  <si>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</si>
  <si>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</si>
  <si>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</si>
  <si>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</si>
  <si>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</si>
  <si>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</si>
  <si>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</si>
  <si>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</si>
  <si>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</si>
  <si>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</si>
  <si>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</si>
  <si>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</si>
  <si>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</si>
  <si>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</si>
  <si>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</si>
  <si>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</si>
  <si>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</si>
  <si>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</si>
  <si>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25.02.211</t>
  </si>
  <si>
    <t>25.02.221</t>
  </si>
  <si>
    <t>25.02.230</t>
  </si>
  <si>
    <t>25.02.240</t>
  </si>
  <si>
    <t>25.02.250</t>
  </si>
  <si>
    <t>25.02.260</t>
  </si>
  <si>
    <t>25.02.300</t>
  </si>
  <si>
    <t>25.02.310</t>
  </si>
  <si>
    <t>25.20</t>
  </si>
  <si>
    <t>25.20.020</t>
  </si>
  <si>
    <t>26</t>
  </si>
  <si>
    <t>ESQUADRIA E ELEMENTO EM VIDRO</t>
  </si>
  <si>
    <t>26.01</t>
  </si>
  <si>
    <t>26.01.020</t>
  </si>
  <si>
    <t>26.01.040</t>
  </si>
  <si>
    <t>26.01.060</t>
  </si>
  <si>
    <t>26.01.080</t>
  </si>
  <si>
    <t>26.01.140</t>
  </si>
  <si>
    <t>26.01.155</t>
  </si>
  <si>
    <t>26.01.160</t>
  </si>
  <si>
    <t>26.01.168</t>
  </si>
  <si>
    <t>26.01.169</t>
  </si>
  <si>
    <t>26.01.170</t>
  </si>
  <si>
    <t>26.01.190</t>
  </si>
  <si>
    <t>26.01.230</t>
  </si>
  <si>
    <t>26.01.348</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</si>
  <si>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</si>
  <si>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</si>
  <si>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</si>
  <si>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</si>
  <si>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</si>
  <si>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</si>
  <si>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</si>
  <si>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</si>
  <si>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</si>
  <si>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</si>
  <si>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</si>
  <si>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</si>
  <si>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</si>
  <si>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</si>
  <si>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</si>
  <si>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</si>
  <si>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</si>
  <si>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</si>
  <si>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</si>
  <si>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</si>
  <si>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</si>
  <si>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t>
  </si>
  <si>
    <t>ESQUADRIA E ELEMENTO EM MATERIAL ESPECIAL</t>
  </si>
  <si>
    <t>27.02</t>
  </si>
  <si>
    <t>27.02.001</t>
  </si>
  <si>
    <t>27.02.011</t>
  </si>
  <si>
    <t>27.02.041</t>
  </si>
  <si>
    <t>27.02.050</t>
  </si>
  <si>
    <t>27.03</t>
  </si>
  <si>
    <t>27.03.030</t>
  </si>
  <si>
    <t>27.04</t>
  </si>
  <si>
    <t>PVC / VINIL</t>
  </si>
  <si>
    <t>27.04.031</t>
  </si>
  <si>
    <t>27.04.040</t>
  </si>
  <si>
    <t>27.04.050</t>
  </si>
  <si>
    <t>27.04.051</t>
  </si>
  <si>
    <t>27.04.052</t>
  </si>
  <si>
    <t>27.04.060</t>
  </si>
  <si>
    <t>27.04.070</t>
  </si>
  <si>
    <t>28</t>
  </si>
  <si>
    <t>FERRAGEM COMPLEMENTAR PARA ESQUADRIAS</t>
  </si>
  <si>
    <t>28.01</t>
  </si>
  <si>
    <t>28.01.020</t>
  </si>
  <si>
    <t>28.01.030</t>
  </si>
  <si>
    <t>28.01.040</t>
  </si>
  <si>
    <t>28.01.050</t>
  </si>
  <si>
    <t>28.01.070</t>
  </si>
  <si>
    <t>28.01.080</t>
  </si>
  <si>
    <t>28.01.090</t>
  </si>
  <si>
    <t>28.01.146</t>
  </si>
  <si>
    <t>28.01.150</t>
  </si>
  <si>
    <t>28.01.160</t>
  </si>
  <si>
    <t>28.01.171</t>
  </si>
  <si>
    <t>28.01.180</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</si>
  <si>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</si>
  <si>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</si>
  <si>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</si>
  <si>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</si>
  <si>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</si>
  <si>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</si>
  <si>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</si>
  <si>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</si>
  <si>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</si>
  <si>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</si>
  <si>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</si>
  <si>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</si>
  <si>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</si>
  <si>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</si>
  <si>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</si>
  <si>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</si>
  <si>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</si>
  <si>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</si>
  <si>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</si>
  <si>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</si>
  <si>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</si>
  <si>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</si>
  <si>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</si>
  <si>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</si>
  <si>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</si>
  <si>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</si>
  <si>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</si>
  <si>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28.20.360</t>
  </si>
  <si>
    <t>28.20.411</t>
  </si>
  <si>
    <t>28.20.412</t>
  </si>
  <si>
    <t>28.20.413</t>
  </si>
  <si>
    <t>28.20.430</t>
  </si>
  <si>
    <t>28.20.510</t>
  </si>
  <si>
    <t>28.20.550</t>
  </si>
  <si>
    <t>28.20.590</t>
  </si>
  <si>
    <t>28.20.600</t>
  </si>
  <si>
    <t>28.20.650</t>
  </si>
  <si>
    <t>28.20.750</t>
  </si>
  <si>
    <t>28.20.760</t>
  </si>
  <si>
    <t>28.20.770</t>
  </si>
  <si>
    <t>28.20.800</t>
  </si>
  <si>
    <t>28.20.810</t>
  </si>
  <si>
    <t>28.20.820</t>
  </si>
  <si>
    <t>28.20.830</t>
  </si>
  <si>
    <t>28.20.840</t>
  </si>
  <si>
    <t>28.20.850</t>
  </si>
  <si>
    <t>29</t>
  </si>
  <si>
    <t>INSERTE METÁLICO</t>
  </si>
  <si>
    <t>29.01</t>
  </si>
  <si>
    <t>29.01.020</t>
  </si>
  <si>
    <t>29.01.030</t>
  </si>
  <si>
    <t>29.01.040</t>
  </si>
  <si>
    <t>29.01.210</t>
  </si>
  <si>
    <t>29.01.230</t>
  </si>
  <si>
    <t>29.03</t>
  </si>
  <si>
    <t>29.03.010</t>
  </si>
  <si>
    <t>29.03.020</t>
  </si>
  <si>
    <t>29.03.030</t>
  </si>
  <si>
    <t>29.03.040</t>
  </si>
  <si>
    <t>29.20</t>
  </si>
  <si>
    <t>29.20.030</t>
  </si>
  <si>
    <t>30</t>
  </si>
  <si>
    <t>ACESSIBILIDADE</t>
  </si>
  <si>
    <t>30.01</t>
  </si>
  <si>
    <t>30.01.010</t>
  </si>
  <si>
    <t>30.01.020</t>
  </si>
  <si>
    <t>30.01.030</t>
  </si>
  <si>
    <t>30.01.050</t>
  </si>
  <si>
    <t>30.01.061</t>
  </si>
  <si>
    <t>30.01.080</t>
  </si>
  <si>
    <t>30.01.090</t>
  </si>
  <si>
    <t>30.01.110</t>
  </si>
  <si>
    <t>30.01.120</t>
  </si>
  <si>
    <t>30.01.130</t>
  </si>
  <si>
    <t>30.03</t>
  </si>
  <si>
    <t>30.04</t>
  </si>
  <si>
    <t>30.04.010</t>
  </si>
  <si>
    <t>30.04.020</t>
  </si>
  <si>
    <t>30.04.030</t>
  </si>
  <si>
    <t>30.04.040</t>
  </si>
  <si>
    <t>30.04.060</t>
  </si>
  <si>
    <t>30.04.070</t>
  </si>
  <si>
    <t>30.04.090</t>
  </si>
  <si>
    <t>30.04.100</t>
  </si>
  <si>
    <t>30.06</t>
  </si>
  <si>
    <t>30.06.010</t>
  </si>
  <si>
    <t>30.06.020</t>
  </si>
  <si>
    <t>30.06.030</t>
  </si>
  <si>
    <t>30.06.050</t>
  </si>
  <si>
    <t>30.06.061</t>
  </si>
  <si>
    <t>30.06.064</t>
  </si>
  <si>
    <t>30.06.080</t>
  </si>
  <si>
    <t>30.06.090</t>
  </si>
  <si>
    <t>30.06.100</t>
  </si>
  <si>
    <t>30.06.110</t>
  </si>
  <si>
    <t>30.06.124</t>
  </si>
  <si>
    <t>30.06.132</t>
  </si>
  <si>
    <t>30.08</t>
  </si>
  <si>
    <t>30.08.030</t>
  </si>
  <si>
    <t>30.08.040</t>
  </si>
  <si>
    <t>30.08.050</t>
  </si>
  <si>
    <t>30.08.060</t>
  </si>
  <si>
    <t>30.14</t>
  </si>
  <si>
    <t>30.14.010</t>
  </si>
  <si>
    <t>30.14.020</t>
  </si>
  <si>
    <t>30.14.030</t>
  </si>
  <si>
    <t>30.14.040</t>
  </si>
  <si>
    <t>32</t>
  </si>
  <si>
    <t>IMPERMEABILIZAÇÃO, PROTEÇÃO E JUNTA</t>
  </si>
  <si>
    <t>32.06</t>
  </si>
  <si>
    <t>32.06.010</t>
  </si>
  <si>
    <t>32.06.030</t>
  </si>
  <si>
    <t>32.06.120</t>
  </si>
  <si>
    <t>32.06.130</t>
  </si>
  <si>
    <t>32.06.151</t>
  </si>
  <si>
    <t>32.06.231</t>
  </si>
  <si>
    <t>32.06.380</t>
  </si>
  <si>
    <t>32.06.396</t>
  </si>
  <si>
    <t>32.06.400</t>
  </si>
  <si>
    <t>32.07</t>
  </si>
  <si>
    <t>32.07.040</t>
  </si>
  <si>
    <t>32.07.060</t>
  </si>
  <si>
    <t>32.07.090</t>
  </si>
  <si>
    <t>32.07.110</t>
  </si>
  <si>
    <t>cm³</t>
  </si>
  <si>
    <t>32.07.120</t>
  </si>
  <si>
    <t>32.07.160</t>
  </si>
  <si>
    <t>32.07.230</t>
  </si>
  <si>
    <t>32.07.240</t>
  </si>
  <si>
    <t>32.07.250</t>
  </si>
  <si>
    <t>32.07.260</t>
  </si>
  <si>
    <t>32.08</t>
  </si>
  <si>
    <t>32.08.010</t>
  </si>
  <si>
    <t>32.08.030</t>
  </si>
  <si>
    <t>32.08.050</t>
  </si>
  <si>
    <t>32.08.060</t>
  </si>
  <si>
    <t>32.08.070</t>
  </si>
  <si>
    <t>32.08.090</t>
  </si>
  <si>
    <t>32.08.110</t>
  </si>
  <si>
    <t>32.08.130</t>
  </si>
  <si>
    <t>32.08.160</t>
  </si>
  <si>
    <t>32.09</t>
  </si>
  <si>
    <t>32.09.020</t>
  </si>
  <si>
    <t>32.09.040</t>
  </si>
  <si>
    <t>dm³</t>
  </si>
  <si>
    <t>32.10</t>
  </si>
  <si>
    <t>32.10.050</t>
  </si>
  <si>
    <t>32.10.060</t>
  </si>
  <si>
    <t>32.10.070</t>
  </si>
  <si>
    <t>32.10.080</t>
  </si>
  <si>
    <t>32.10.082</t>
  </si>
  <si>
    <t>32.10.090</t>
  </si>
  <si>
    <t>32.10.100</t>
  </si>
  <si>
    <t>32.10.110</t>
  </si>
  <si>
    <t>32.11</t>
  </si>
  <si>
    <t>32.11.150</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</si>
  <si>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</si>
  <si>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</si>
  <si>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</si>
  <si>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</si>
  <si>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</si>
  <si>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</si>
  <si>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</si>
  <si>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</si>
  <si>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</si>
  <si>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</si>
  <si>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</si>
  <si>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</si>
  <si>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</si>
  <si>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</si>
  <si>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</si>
  <si>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</si>
  <si>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</si>
  <si>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</si>
  <si>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</si>
  <si>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</si>
  <si>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</si>
  <si>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</si>
  <si>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</si>
  <si>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</si>
  <si>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</si>
  <si>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</si>
  <si>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</si>
  <si>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32.15.080</t>
  </si>
  <si>
    <t>32.15.100</t>
  </si>
  <si>
    <t>32.15.240</t>
  </si>
  <si>
    <t>32.16</t>
  </si>
  <si>
    <t>32.16.010</t>
  </si>
  <si>
    <t>32.16.020</t>
  </si>
  <si>
    <t>32.16.030</t>
  </si>
  <si>
    <t>32.16.040</t>
  </si>
  <si>
    <t>32.16.050</t>
  </si>
  <si>
    <t>32.16.060</t>
  </si>
  <si>
    <t>32.16.070</t>
  </si>
  <si>
    <t>32.17</t>
  </si>
  <si>
    <t>32.17.010</t>
  </si>
  <si>
    <t>32.17.012</t>
  </si>
  <si>
    <t>32.17.030</t>
  </si>
  <si>
    <t>32.17.040</t>
  </si>
  <si>
    <t>32.17.070</t>
  </si>
  <si>
    <t>32.20</t>
  </si>
  <si>
    <t>32.20.010</t>
  </si>
  <si>
    <t>32.20.020</t>
  </si>
  <si>
    <t>32.20.050</t>
  </si>
  <si>
    <t>32.20.060</t>
  </si>
  <si>
    <t>33</t>
  </si>
  <si>
    <t>PINTURA</t>
  </si>
  <si>
    <t>33.01</t>
  </si>
  <si>
    <t>33.01.040</t>
  </si>
  <si>
    <t>33.01.050</t>
  </si>
  <si>
    <t>33.01.060</t>
  </si>
  <si>
    <t>33.01.280</t>
  </si>
  <si>
    <t>33.01.350</t>
  </si>
  <si>
    <t>33.02</t>
  </si>
  <si>
    <t>33.02.060</t>
  </si>
  <si>
    <t>33.02.080</t>
  </si>
  <si>
    <t>33.02.120</t>
  </si>
  <si>
    <t>33.03</t>
  </si>
  <si>
    <t>33.03.220</t>
  </si>
  <si>
    <t>33.03.350</t>
  </si>
  <si>
    <t>33.03.740</t>
  </si>
  <si>
    <t>33.03.750</t>
  </si>
  <si>
    <t>33.03.760</t>
  </si>
  <si>
    <t>33.03.770</t>
  </si>
  <si>
    <t>33.03.780</t>
  </si>
  <si>
    <t>33.05</t>
  </si>
  <si>
    <t>33.05.010</t>
  </si>
  <si>
    <t>33.05.120</t>
  </si>
  <si>
    <t>33.05.330</t>
  </si>
  <si>
    <t>33.05.360</t>
  </si>
  <si>
    <t>33.06</t>
  </si>
  <si>
    <t>33.06.020</t>
  </si>
  <si>
    <t>33.07</t>
  </si>
  <si>
    <t>33.07.102</t>
  </si>
  <si>
    <t>33.07.130</t>
  </si>
  <si>
    <t>33.07.140</t>
  </si>
  <si>
    <t>33.07.303</t>
  </si>
  <si>
    <t>33.07.304</t>
  </si>
  <si>
    <t>33.09</t>
  </si>
  <si>
    <t>33.09.020</t>
  </si>
  <si>
    <t>33.10</t>
  </si>
  <si>
    <t>33.10.010</t>
  </si>
  <si>
    <t>33.10.020</t>
  </si>
  <si>
    <t>33.10.030</t>
  </si>
  <si>
    <t>33.10.041</t>
  </si>
  <si>
    <t>33.10.050</t>
  </si>
  <si>
    <t>33.10.060</t>
  </si>
  <si>
    <t>33.10.070</t>
  </si>
  <si>
    <t>33.10.100</t>
  </si>
  <si>
    <t>33.10.120</t>
  </si>
  <si>
    <t>33.10.130</t>
  </si>
  <si>
    <t>33.11</t>
  </si>
  <si>
    <t>33.11.050</t>
  </si>
  <si>
    <t>33.12</t>
  </si>
  <si>
    <t>33.12.011</t>
  </si>
  <si>
    <t>34</t>
  </si>
  <si>
    <t>PAISAGISMO E FECHAMENTOS</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</si>
  <si>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</si>
  <si>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</si>
  <si>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</si>
  <si>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</si>
  <si>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</si>
  <si>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</si>
  <si>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</si>
  <si>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</si>
  <si>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</si>
  <si>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</si>
  <si>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</si>
  <si>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</si>
  <si>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</si>
  <si>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</si>
  <si>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</si>
  <si>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</si>
  <si>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</si>
  <si>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</si>
  <si>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</si>
  <si>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</si>
  <si>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</si>
  <si>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34.04.164</t>
  </si>
  <si>
    <t>34.04.166</t>
  </si>
  <si>
    <t>34.04.280</t>
  </si>
  <si>
    <t>34.04.360</t>
  </si>
  <si>
    <t>34.04.370</t>
  </si>
  <si>
    <t>34.05</t>
  </si>
  <si>
    <t>34.05.020</t>
  </si>
  <si>
    <t>34.05.030</t>
  </si>
  <si>
    <t>34.05.032</t>
  </si>
  <si>
    <t>34.05.050</t>
  </si>
  <si>
    <t>34.05.080</t>
  </si>
  <si>
    <t>34.05.110</t>
  </si>
  <si>
    <t>34.05.120</t>
  </si>
  <si>
    <t>34.05.170</t>
  </si>
  <si>
    <t>34.05.210</t>
  </si>
  <si>
    <t>34.05.260</t>
  </si>
  <si>
    <t>34.05.270</t>
  </si>
  <si>
    <t>34.05.290</t>
  </si>
  <si>
    <t>34.05.300</t>
  </si>
  <si>
    <t>34.05.310</t>
  </si>
  <si>
    <t>34.05.320</t>
  </si>
  <si>
    <t>34.05.350</t>
  </si>
  <si>
    <t>34.05.360</t>
  </si>
  <si>
    <t>34.05.370</t>
  </si>
  <si>
    <t>34.13</t>
  </si>
  <si>
    <t>34.13.011</t>
  </si>
  <si>
    <t>34.13.021</t>
  </si>
  <si>
    <t>34.13.031</t>
  </si>
  <si>
    <t>34.13.041</t>
  </si>
  <si>
    <t>34.13.051</t>
  </si>
  <si>
    <t>34.13.060</t>
  </si>
  <si>
    <t>34.20</t>
  </si>
  <si>
    <t>34.20.050</t>
  </si>
  <si>
    <t>34.20.080</t>
  </si>
  <si>
    <t>34.20.110</t>
  </si>
  <si>
    <t>34.20.160</t>
  </si>
  <si>
    <t>34.20.170</t>
  </si>
  <si>
    <t>34.20.380</t>
  </si>
  <si>
    <t>34.20.390</t>
  </si>
  <si>
    <t>35</t>
  </si>
  <si>
    <t>PLAYGROUND E EQUIPAMENTO RECREATIVO</t>
  </si>
  <si>
    <t>35.01</t>
  </si>
  <si>
    <t>35.01.070</t>
  </si>
  <si>
    <t>35.01.150</t>
  </si>
  <si>
    <t>35.01.160</t>
  </si>
  <si>
    <t>35.01.170</t>
  </si>
  <si>
    <t>35.01.550</t>
  </si>
  <si>
    <t>35.03</t>
  </si>
  <si>
    <t>35.03.030</t>
  </si>
  <si>
    <t>35.04</t>
  </si>
  <si>
    <t>35.04.020</t>
  </si>
  <si>
    <t>35.04.120</t>
  </si>
  <si>
    <t>35.04.130</t>
  </si>
  <si>
    <t>35.04.140</t>
  </si>
  <si>
    <t>35.04.150</t>
  </si>
  <si>
    <t>35.05</t>
  </si>
  <si>
    <t>35.05.200</t>
  </si>
  <si>
    <t>35.05.210</t>
  </si>
  <si>
    <t>35.05.220</t>
  </si>
  <si>
    <t>35.05.240</t>
  </si>
  <si>
    <t>35.07</t>
  </si>
  <si>
    <t>35.07.020</t>
  </si>
  <si>
    <t>35.07.030</t>
  </si>
  <si>
    <t>35.07.060</t>
  </si>
  <si>
    <t>35.07.070</t>
  </si>
  <si>
    <t>35.20</t>
  </si>
  <si>
    <t>35.20.010</t>
  </si>
  <si>
    <t>35.20.050</t>
  </si>
  <si>
    <t>36</t>
  </si>
  <si>
    <t>ENTRADA DE ENERGIA ELÉTRICA E TELEFONIA</t>
  </si>
  <si>
    <t>36.01</t>
  </si>
  <si>
    <t>36.01.242</t>
  </si>
  <si>
    <t>36.01.252</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</si>
  <si>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</si>
  <si>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</si>
  <si>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</si>
  <si>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</si>
  <si>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</si>
  <si>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</si>
  <si>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</si>
  <si>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</si>
  <si>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</si>
  <si>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</si>
  <si>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</si>
  <si>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</si>
  <si>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</si>
  <si>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</si>
  <si>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</si>
  <si>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</si>
  <si>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</si>
  <si>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</si>
  <si>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</si>
  <si>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</si>
  <si>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</si>
  <si>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36.05.040</t>
  </si>
  <si>
    <t>36.05.080</t>
  </si>
  <si>
    <t>36.05.100</t>
  </si>
  <si>
    <t>36.05.110</t>
  </si>
  <si>
    <t>36.06</t>
  </si>
  <si>
    <t>36.06.060</t>
  </si>
  <si>
    <t>36.06.080</t>
  </si>
  <si>
    <t>36.07</t>
  </si>
  <si>
    <t>36.07.010</t>
  </si>
  <si>
    <t>36.07.030</t>
  </si>
  <si>
    <t>36.07.050</t>
  </si>
  <si>
    <t>36.07.060</t>
  </si>
  <si>
    <t>36.08</t>
  </si>
  <si>
    <t>36.08.030</t>
  </si>
  <si>
    <t>36.08.040</t>
  </si>
  <si>
    <t>36.08.050</t>
  </si>
  <si>
    <t>36.08.060</t>
  </si>
  <si>
    <t>36.08.100</t>
  </si>
  <si>
    <t>36.08.110</t>
  </si>
  <si>
    <t>36.08.290</t>
  </si>
  <si>
    <t>36.08.350</t>
  </si>
  <si>
    <t>36.08.360</t>
  </si>
  <si>
    <t>36.08.540</t>
  </si>
  <si>
    <t>36.09</t>
  </si>
  <si>
    <t>36.09.020</t>
  </si>
  <si>
    <t>36.09.050</t>
  </si>
  <si>
    <t>36.09.060</t>
  </si>
  <si>
    <t>36.09.070</t>
  </si>
  <si>
    <t>36.09.100</t>
  </si>
  <si>
    <t>36.09.110</t>
  </si>
  <si>
    <t>36.09.150</t>
  </si>
  <si>
    <t>36.09.170</t>
  </si>
  <si>
    <t>36.09.180</t>
  </si>
  <si>
    <t>36.09.220</t>
  </si>
  <si>
    <t>36.09.230</t>
  </si>
  <si>
    <t>36.09.250</t>
  </si>
  <si>
    <t>36.09.300</t>
  </si>
  <si>
    <t>36.09.360</t>
  </si>
  <si>
    <t>36.09.370</t>
  </si>
  <si>
    <t>36.09.410</t>
  </si>
  <si>
    <t>36.09.440</t>
  </si>
  <si>
    <t>36.09.480</t>
  </si>
  <si>
    <t>36.09.490</t>
  </si>
  <si>
    <t>36.20</t>
  </si>
  <si>
    <t>36.20.010</t>
  </si>
  <si>
    <t>36.20.030</t>
  </si>
  <si>
    <t>36.20.040</t>
  </si>
  <si>
    <t>36.20.050</t>
  </si>
  <si>
    <t>36.20.060</t>
  </si>
  <si>
    <t>36.20.070</t>
  </si>
  <si>
    <t>36.20.090</t>
  </si>
  <si>
    <t>36.20.100</t>
  </si>
  <si>
    <t>36.20.120</t>
  </si>
  <si>
    <t>36.20.140</t>
  </si>
  <si>
    <t>36.20.180</t>
  </si>
  <si>
    <t>par</t>
  </si>
  <si>
    <t>36.20.200</t>
  </si>
  <si>
    <t>36.20.210</t>
  </si>
  <si>
    <t>36.20.220</t>
  </si>
  <si>
    <t>36.20.240</t>
  </si>
  <si>
    <t>36.20.260</t>
  </si>
  <si>
    <t>36.20.280</t>
  </si>
  <si>
    <t>36.20.330</t>
  </si>
  <si>
    <t>36.20.340</t>
  </si>
  <si>
    <t>36.20.350</t>
  </si>
  <si>
    <t>36.20.360</t>
  </si>
  <si>
    <t>36.20.380</t>
  </si>
  <si>
    <t>36.20.540</t>
  </si>
  <si>
    <t>36.20.560</t>
  </si>
  <si>
    <t>36.20.570</t>
  </si>
  <si>
    <t>36.20.580</t>
  </si>
  <si>
    <t>37</t>
  </si>
  <si>
    <t>QUADRO E PAINEL PARA ENERGIA ELÉTRICA E TELEFONIA</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</si>
  <si>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</si>
  <si>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</si>
  <si>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</si>
  <si>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</si>
  <si>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</si>
  <si>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</si>
  <si>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</si>
  <si>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</si>
  <si>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</si>
  <si>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</si>
  <si>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</si>
  <si>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</si>
  <si>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</si>
  <si>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</si>
  <si>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</si>
  <si>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</si>
  <si>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</si>
  <si>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</si>
  <si>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</si>
  <si>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</si>
  <si>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</si>
  <si>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</si>
  <si>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</si>
  <si>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</si>
  <si>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</si>
  <si>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</si>
  <si>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</si>
  <si>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</si>
  <si>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</si>
  <si>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</si>
  <si>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</si>
  <si>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</si>
  <si>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</si>
  <si>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</si>
  <si>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</si>
  <si>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</si>
  <si>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37.11.140</t>
  </si>
  <si>
    <t>37.12</t>
  </si>
  <si>
    <t>37.12.020</t>
  </si>
  <si>
    <t>37.12.040</t>
  </si>
  <si>
    <t>37.12.060</t>
  </si>
  <si>
    <t>37.12.080</t>
  </si>
  <si>
    <t>37.12.120</t>
  </si>
  <si>
    <t>37.12.140</t>
  </si>
  <si>
    <t>37.12.200</t>
  </si>
  <si>
    <t>37.12.220</t>
  </si>
  <si>
    <t>37.12.300</t>
  </si>
  <si>
    <t>37.13</t>
  </si>
  <si>
    <t>37.13.510</t>
  </si>
  <si>
    <t>37.13.520</t>
  </si>
  <si>
    <t>37.13.530</t>
  </si>
  <si>
    <t>37.13.550</t>
  </si>
  <si>
    <t>37.13.570</t>
  </si>
  <si>
    <t>37.13.600</t>
  </si>
  <si>
    <t>37.13.610</t>
  </si>
  <si>
    <t>37.13.630</t>
  </si>
  <si>
    <t>37.13.640</t>
  </si>
  <si>
    <t>37.13.650</t>
  </si>
  <si>
    <t>37.13.660</t>
  </si>
  <si>
    <t>37.13.690</t>
  </si>
  <si>
    <t>37.13.700</t>
  </si>
  <si>
    <t>37.13.720</t>
  </si>
  <si>
    <t>37.13.730</t>
  </si>
  <si>
    <t>37.13.740</t>
  </si>
  <si>
    <t>37.13.760</t>
  </si>
  <si>
    <t>37.13.770</t>
  </si>
  <si>
    <t>37.13.780</t>
  </si>
  <si>
    <t>37.13.800</t>
  </si>
  <si>
    <t>37.13.810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</si>
  <si>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</si>
  <si>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</si>
  <si>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</si>
  <si>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</si>
  <si>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</si>
  <si>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</si>
  <si>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</si>
  <si>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</si>
  <si>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</si>
  <si>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</si>
  <si>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</si>
  <si>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</si>
  <si>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</si>
  <si>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</si>
  <si>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</si>
  <si>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</si>
  <si>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</si>
  <si>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</si>
  <si>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</si>
  <si>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</si>
  <si>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</si>
  <si>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</si>
  <si>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</si>
  <si>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</si>
  <si>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</si>
  <si>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</si>
  <si>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</si>
  <si>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</si>
  <si>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</si>
  <si>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</si>
  <si>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</si>
  <si>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</si>
  <si>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37.14.830</t>
  </si>
  <si>
    <t>37.15</t>
  </si>
  <si>
    <t>37.15.110</t>
  </si>
  <si>
    <t>37.15.120</t>
  </si>
  <si>
    <t>37.15.150</t>
  </si>
  <si>
    <t>37.15.160</t>
  </si>
  <si>
    <t>37.15.170</t>
  </si>
  <si>
    <t>37.15.200</t>
  </si>
  <si>
    <t>37.15.210</t>
  </si>
  <si>
    <t>37.16</t>
  </si>
  <si>
    <t>37.16.071</t>
  </si>
  <si>
    <t>Axm</t>
  </si>
  <si>
    <t>37.17</t>
  </si>
  <si>
    <t>37.17.060</t>
  </si>
  <si>
    <t>37.17.070</t>
  </si>
  <si>
    <t>37.17.074</t>
  </si>
  <si>
    <t>37.17.080</t>
  </si>
  <si>
    <t>37.17.090</t>
  </si>
  <si>
    <t>37.17.100</t>
  </si>
  <si>
    <t>37.17.110</t>
  </si>
  <si>
    <t>37.17.114</t>
  </si>
  <si>
    <t>37.17.130</t>
  </si>
  <si>
    <t>37.18</t>
  </si>
  <si>
    <t>37.18.010</t>
  </si>
  <si>
    <t>37.18.020</t>
  </si>
  <si>
    <t>37.18.030</t>
  </si>
  <si>
    <t>37.19</t>
  </si>
  <si>
    <t>37.19.010</t>
  </si>
  <si>
    <t>37.19.020</t>
  </si>
  <si>
    <t>37.19.030</t>
  </si>
  <si>
    <t>37.19.060</t>
  </si>
  <si>
    <t>37.19.080</t>
  </si>
  <si>
    <t>37.20</t>
  </si>
  <si>
    <t>37.20.010</t>
  </si>
  <si>
    <t>37.20.030</t>
  </si>
  <si>
    <t>37.20.080</t>
  </si>
  <si>
    <t>37.20.090</t>
  </si>
  <si>
    <t>37.20.100</t>
  </si>
  <si>
    <t>37.20.110</t>
  </si>
  <si>
    <t>37.20.130</t>
  </si>
  <si>
    <t>37.20.140</t>
  </si>
  <si>
    <t>37.20.150</t>
  </si>
  <si>
    <t>37.20.190</t>
  </si>
  <si>
    <t>37.20.191</t>
  </si>
  <si>
    <t>37.20.193</t>
  </si>
  <si>
    <t>37.20.210</t>
  </si>
  <si>
    <t>37.21</t>
  </si>
  <si>
    <t>37.21.010</t>
  </si>
  <si>
    <t>37.22</t>
  </si>
  <si>
    <t>37.22.010</t>
  </si>
  <si>
    <t>37.24</t>
  </si>
  <si>
    <t>37.24.031</t>
  </si>
  <si>
    <t>37.24.032</t>
  </si>
  <si>
    <t>37.24.040</t>
  </si>
  <si>
    <t>37.25</t>
  </si>
  <si>
    <t>37.25.090</t>
  </si>
  <si>
    <t>37.25.100</t>
  </si>
  <si>
    <t>37.25.110</t>
  </si>
  <si>
    <t>37.25.200</t>
  </si>
  <si>
    <t>37.25.210</t>
  </si>
  <si>
    <t>37.25.215</t>
  </si>
  <si>
    <t>38</t>
  </si>
  <si>
    <t>TUBULAÇÃO E CONDUTOR PARA ENERGIA ELÉTRICA E TELEFONIA BÁSICA</t>
  </si>
  <si>
    <t>38.01</t>
  </si>
  <si>
    <t>38.01.040</t>
  </si>
  <si>
    <t>38.01.060</t>
  </si>
  <si>
    <t>38.01.080</t>
  </si>
  <si>
    <t>38.01.100</t>
  </si>
  <si>
    <t>38.01.120</t>
  </si>
  <si>
    <t>38.01.140</t>
  </si>
  <si>
    <t>38.01.160</t>
  </si>
  <si>
    <t>38.01.180</t>
  </si>
  <si>
    <t>38.04</t>
  </si>
  <si>
    <t>38.04.040</t>
  </si>
  <si>
    <t>38.04.060</t>
  </si>
  <si>
    <t>38.04.080</t>
  </si>
  <si>
    <t>38.04.100</t>
  </si>
  <si>
    <t>38.04.120</t>
  </si>
  <si>
    <t>38.04.140</t>
  </si>
  <si>
    <t>38.04.160</t>
  </si>
  <si>
    <t>38.04.180</t>
  </si>
  <si>
    <t>38.05</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</si>
  <si>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</si>
  <si>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</si>
  <si>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</si>
  <si>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</si>
  <si>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</si>
  <si>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</si>
  <si>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</si>
  <si>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</si>
  <si>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</si>
  <si>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</si>
  <si>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</si>
  <si>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</si>
  <si>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</si>
  <si>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</si>
  <si>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</si>
  <si>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</si>
  <si>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</si>
  <si>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</si>
  <si>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</si>
  <si>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38.07.030</t>
  </si>
  <si>
    <t>38.07.050</t>
  </si>
  <si>
    <t>38.07.120</t>
  </si>
  <si>
    <t>38.07.130</t>
  </si>
  <si>
    <t>38.07.134</t>
  </si>
  <si>
    <t>38.07.140</t>
  </si>
  <si>
    <t>38.07.172</t>
  </si>
  <si>
    <t>38.07.200</t>
  </si>
  <si>
    <t>38.07.210</t>
  </si>
  <si>
    <t>38.07.216</t>
  </si>
  <si>
    <t>38.07.300</t>
  </si>
  <si>
    <t>38.07.310</t>
  </si>
  <si>
    <t>38.07.340</t>
  </si>
  <si>
    <t>38.07.700</t>
  </si>
  <si>
    <t>38.07.710</t>
  </si>
  <si>
    <t>38.07.720</t>
  </si>
  <si>
    <t>38.07.730</t>
  </si>
  <si>
    <t>38.07.740</t>
  </si>
  <si>
    <t>38.07.750</t>
  </si>
  <si>
    <t>38.10</t>
  </si>
  <si>
    <t>38.10.010</t>
  </si>
  <si>
    <t>38.10.020</t>
  </si>
  <si>
    <t>38.10.024</t>
  </si>
  <si>
    <t>38.10.026</t>
  </si>
  <si>
    <t>38.10.030</t>
  </si>
  <si>
    <t>38.10.060</t>
  </si>
  <si>
    <t>38.10.070</t>
  </si>
  <si>
    <t>38.10.080</t>
  </si>
  <si>
    <t>38.10.090</t>
  </si>
  <si>
    <t>38.12</t>
  </si>
  <si>
    <t>38.12.086</t>
  </si>
  <si>
    <t>38.12.090</t>
  </si>
  <si>
    <t>38.12.100</t>
  </si>
  <si>
    <t>38.12.120</t>
  </si>
  <si>
    <t>38.12.130</t>
  </si>
  <si>
    <t>38.13</t>
  </si>
  <si>
    <t>38.13.010</t>
  </si>
  <si>
    <t>38.13.016</t>
  </si>
  <si>
    <t>38.13.020</t>
  </si>
  <si>
    <t>38.13.030</t>
  </si>
  <si>
    <t>38.13.040</t>
  </si>
  <si>
    <t>38.13.050</t>
  </si>
  <si>
    <t>38.13.060</t>
  </si>
  <si>
    <t>38.15</t>
  </si>
  <si>
    <t>38.15.010</t>
  </si>
  <si>
    <t>38.15.020</t>
  </si>
  <si>
    <t>38.15.040</t>
  </si>
  <si>
    <t>38.15.110</t>
  </si>
  <si>
    <t>38.15.120</t>
  </si>
  <si>
    <t>38.15.140</t>
  </si>
  <si>
    <t>38.15.310</t>
  </si>
  <si>
    <t>38.15.320</t>
  </si>
  <si>
    <t>38.15.340</t>
  </si>
  <si>
    <t>38.16</t>
  </si>
  <si>
    <t>38.16.030</t>
  </si>
  <si>
    <t>38.16.060</t>
  </si>
  <si>
    <t>38.16.080</t>
  </si>
  <si>
    <t>38.16.090</t>
  </si>
  <si>
    <t>38.16.110</t>
  </si>
  <si>
    <t>38.16.130</t>
  </si>
  <si>
    <t>38.16.140</t>
  </si>
  <si>
    <t>38.16.150</t>
  </si>
  <si>
    <t>38.16.160</t>
  </si>
  <si>
    <t>38.16.190</t>
  </si>
  <si>
    <t>38.16.200</t>
  </si>
  <si>
    <t>38.16.230</t>
  </si>
  <si>
    <t>38.16.250</t>
  </si>
  <si>
    <t>38.16.270</t>
  </si>
  <si>
    <t>38.19</t>
  </si>
  <si>
    <t>38.19.020</t>
  </si>
  <si>
    <t>38.19.030</t>
  </si>
  <si>
    <t>38.19.040</t>
  </si>
  <si>
    <t>38.19.210</t>
  </si>
  <si>
    <t>38.19.220</t>
  </si>
  <si>
    <t>38.20</t>
  </si>
  <si>
    <t>38.20.010</t>
  </si>
  <si>
    <t>38.20.020</t>
  </si>
  <si>
    <t>38.20.030</t>
  </si>
  <si>
    <t>38.20.040</t>
  </si>
  <si>
    <t>38.21</t>
  </si>
  <si>
    <t>38.21.110</t>
  </si>
  <si>
    <t>38.21.120</t>
  </si>
  <si>
    <t>38.21.130</t>
  </si>
  <si>
    <t>38.21.140</t>
  </si>
  <si>
    <t>38.21.150</t>
  </si>
  <si>
    <t>38.21.310</t>
  </si>
  <si>
    <t>38.21.320</t>
  </si>
  <si>
    <t>38.21.330</t>
  </si>
  <si>
    <t>38.21.340</t>
  </si>
  <si>
    <t>38.21.350</t>
  </si>
  <si>
    <t>38.21.360</t>
  </si>
  <si>
    <t>38.21.920</t>
  </si>
  <si>
    <t>38.21.930</t>
  </si>
  <si>
    <t>38.21.940</t>
  </si>
  <si>
    <t>38.21.950</t>
  </si>
  <si>
    <t>38.22</t>
  </si>
  <si>
    <t>38.22.120</t>
  </si>
  <si>
    <t>38.22.130</t>
  </si>
  <si>
    <t>38.22.140</t>
  </si>
  <si>
    <t>38.22.150</t>
  </si>
  <si>
    <t>38.22.160</t>
  </si>
  <si>
    <t>38.22.610</t>
  </si>
  <si>
    <t>38.22.620</t>
  </si>
  <si>
    <t>38.22.630</t>
  </si>
  <si>
    <t>38.22.640</t>
  </si>
  <si>
    <t>38.22.650</t>
  </si>
  <si>
    <t>38.22.660</t>
  </si>
  <si>
    <t>38.22.670</t>
  </si>
  <si>
    <t>38.23</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</si>
  <si>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</si>
  <si>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</si>
  <si>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</si>
  <si>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</si>
  <si>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</si>
  <si>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</si>
  <si>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</si>
  <si>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</si>
  <si>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</si>
  <si>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</si>
  <si>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</si>
  <si>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</si>
  <si>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</si>
  <si>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</si>
  <si>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</si>
  <si>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</si>
  <si>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</si>
  <si>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</si>
  <si>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</si>
  <si>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</si>
  <si>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ENFIAÇÃO DE ENERGIA ELÉTRICA E TELEFONIA</t>
  </si>
  <si>
    <t>39.02</t>
  </si>
  <si>
    <t>39.02.010</t>
  </si>
  <si>
    <t>39.02.016</t>
  </si>
  <si>
    <t>39.02.020</t>
  </si>
  <si>
    <t>39.02.030</t>
  </si>
  <si>
    <t>39.02.040</t>
  </si>
  <si>
    <t>39.03</t>
  </si>
  <si>
    <t>39.03.160</t>
  </si>
  <si>
    <t>39.03.170</t>
  </si>
  <si>
    <t>39.03.174</t>
  </si>
  <si>
    <t>39.03.178</t>
  </si>
  <si>
    <t>39.03.182</t>
  </si>
  <si>
    <t>39.04</t>
  </si>
  <si>
    <t>39.04.050</t>
  </si>
  <si>
    <t>39.04.060</t>
  </si>
  <si>
    <t>39.04.070</t>
  </si>
  <si>
    <t>39.04.080</t>
  </si>
  <si>
    <t>39.04.100</t>
  </si>
  <si>
    <t>39.04.120</t>
  </si>
  <si>
    <t>39.04.180</t>
  </si>
  <si>
    <t>39.05</t>
  </si>
  <si>
    <t>39.05.070</t>
  </si>
  <si>
    <t>39.06</t>
  </si>
  <si>
    <t>39.06.060</t>
  </si>
  <si>
    <t>39.06.070</t>
  </si>
  <si>
    <t>39.06.074</t>
  </si>
  <si>
    <t>39.06.084</t>
  </si>
  <si>
    <t>39.09</t>
  </si>
  <si>
    <t>39.09.010</t>
  </si>
  <si>
    <t>39.09.015</t>
  </si>
  <si>
    <t>39.09.020</t>
  </si>
  <si>
    <t>39.09.040</t>
  </si>
  <si>
    <t>39.09.060</t>
  </si>
  <si>
    <t>39.09.100</t>
  </si>
  <si>
    <t>39.09.120</t>
  </si>
  <si>
    <t>39.09.140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</si>
  <si>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</si>
  <si>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</si>
  <si>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</si>
  <si>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</si>
  <si>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</si>
  <si>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</si>
  <si>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</si>
  <si>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</si>
  <si>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</si>
  <si>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</si>
  <si>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</si>
  <si>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</si>
  <si>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</si>
  <si>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</si>
  <si>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</si>
  <si>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</si>
  <si>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</si>
  <si>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</si>
  <si>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</si>
  <si>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</si>
  <si>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</si>
  <si>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39.11.210</t>
  </si>
  <si>
    <t>39.11.230</t>
  </si>
  <si>
    <t>39.11.240</t>
  </si>
  <si>
    <t>39.11.270</t>
  </si>
  <si>
    <t>39.11.280</t>
  </si>
  <si>
    <t>39.11.300</t>
  </si>
  <si>
    <t>39.11.400</t>
  </si>
  <si>
    <t>39.11.410</t>
  </si>
  <si>
    <t>39.11.430</t>
  </si>
  <si>
    <t>39.12</t>
  </si>
  <si>
    <t>39.12.510</t>
  </si>
  <si>
    <t>39.12.520</t>
  </si>
  <si>
    <t>39.12.530</t>
  </si>
  <si>
    <t>39.14</t>
  </si>
  <si>
    <t>39.14.010</t>
  </si>
  <si>
    <t>39.14.050</t>
  </si>
  <si>
    <t>39.15</t>
  </si>
  <si>
    <t>39.15.040</t>
  </si>
  <si>
    <t>39.15.070</t>
  </si>
  <si>
    <t>39.18</t>
  </si>
  <si>
    <t>39.18.100</t>
  </si>
  <si>
    <t>39.18.104</t>
  </si>
  <si>
    <t>39.18.106</t>
  </si>
  <si>
    <t>39.18.110</t>
  </si>
  <si>
    <t>39.18.114</t>
  </si>
  <si>
    <t>39.18.120</t>
  </si>
  <si>
    <t>39.18.126</t>
  </si>
  <si>
    <t>39.20</t>
  </si>
  <si>
    <t>39.20.005</t>
  </si>
  <si>
    <t>39.20.010</t>
  </si>
  <si>
    <t>39.20.030</t>
  </si>
  <si>
    <t>39.21</t>
  </si>
  <si>
    <t>39.21.010</t>
  </si>
  <si>
    <t>39.21.020</t>
  </si>
  <si>
    <t>39.21.030</t>
  </si>
  <si>
    <t>39.21.040</t>
  </si>
  <si>
    <t>39.21.050</t>
  </si>
  <si>
    <t>39.21.060</t>
  </si>
  <si>
    <t>39.21.070</t>
  </si>
  <si>
    <t>39.21.080</t>
  </si>
  <si>
    <t>39.21.090</t>
  </si>
  <si>
    <t>39.21.100</t>
  </si>
  <si>
    <t>39.21.110</t>
  </si>
  <si>
    <t>39.21.120</t>
  </si>
  <si>
    <t>39.21.125</t>
  </si>
  <si>
    <t>39.21.130</t>
  </si>
  <si>
    <t>39.21.140</t>
  </si>
  <si>
    <t>39.21.201</t>
  </si>
  <si>
    <t>39.21.230</t>
  </si>
  <si>
    <t>39.21.231</t>
  </si>
  <si>
    <t>39.21.234</t>
  </si>
  <si>
    <t>39.21.236</t>
  </si>
  <si>
    <t>39.21.237</t>
  </si>
  <si>
    <t>39.21.254</t>
  </si>
  <si>
    <t>39.24</t>
  </si>
  <si>
    <t>39.24.151</t>
  </si>
  <si>
    <t>39.24.152</t>
  </si>
  <si>
    <t>39.24.153</t>
  </si>
  <si>
    <t>39.24.154</t>
  </si>
  <si>
    <t>39.24.173</t>
  </si>
  <si>
    <t>39.24.174</t>
  </si>
  <si>
    <t>39.25</t>
  </si>
  <si>
    <t>39.25.020</t>
  </si>
  <si>
    <t>39.25.030</t>
  </si>
  <si>
    <t>39.26</t>
  </si>
  <si>
    <t>39.26.010</t>
  </si>
  <si>
    <t>39.26.020</t>
  </si>
  <si>
    <t>39.26.030</t>
  </si>
  <si>
    <t>39.26.040</t>
  </si>
  <si>
    <t>39.26.050</t>
  </si>
  <si>
    <t>39.26.060</t>
  </si>
  <si>
    <t>39.26.070</t>
  </si>
  <si>
    <t>39.26.080</t>
  </si>
  <si>
    <t>39.26.090</t>
  </si>
  <si>
    <t>39.26.100</t>
  </si>
  <si>
    <t>39.26.110</t>
  </si>
  <si>
    <t>39.26.120</t>
  </si>
  <si>
    <t>39.26.130</t>
  </si>
  <si>
    <t>39.26.140</t>
  </si>
  <si>
    <t>39.26.150</t>
  </si>
  <si>
    <t>39.27</t>
  </si>
  <si>
    <t>39.27.010</t>
  </si>
  <si>
    <t>39.27.020</t>
  </si>
  <si>
    <t>39.27.030</t>
  </si>
  <si>
    <t>39.27.110</t>
  </si>
  <si>
    <t>39.27.120</t>
  </si>
  <si>
    <t>39.29</t>
  </si>
  <si>
    <t>39.29.110</t>
  </si>
  <si>
    <t>39.29.111</t>
  </si>
  <si>
    <t>39.29.112</t>
  </si>
  <si>
    <t>39.29.113</t>
  </si>
  <si>
    <t>39.29.114</t>
  </si>
  <si>
    <t>39.30</t>
  </si>
  <si>
    <t>39.30.010</t>
  </si>
  <si>
    <t>40</t>
  </si>
  <si>
    <t>DISTRIBUIÇÃO DE FORÇA E COMANDO DE ENERGIA ELÉTRICA E TELEFONIA</t>
  </si>
  <si>
    <t>40.01</t>
  </si>
  <si>
    <t>40.01.020</t>
  </si>
  <si>
    <t>40.01.040</t>
  </si>
  <si>
    <t>40.01.080</t>
  </si>
  <si>
    <t>40.01.090</t>
  </si>
  <si>
    <t>40.02</t>
  </si>
  <si>
    <t>40.02.010</t>
  </si>
  <si>
    <t>40.02.020</t>
  </si>
  <si>
    <t>40.02.040</t>
  </si>
  <si>
    <t>40.02.060</t>
  </si>
  <si>
    <t>40.02.080</t>
  </si>
  <si>
    <t>40.02.100</t>
  </si>
  <si>
    <t>40.02.120</t>
  </si>
  <si>
    <t>40.02.440</t>
  </si>
  <si>
    <t>40.02.450</t>
  </si>
  <si>
    <t>40.02.460</t>
  </si>
  <si>
    <t>40.02.470</t>
  </si>
  <si>
    <t>40.02.600</t>
  </si>
  <si>
    <t>40.02.610</t>
  </si>
  <si>
    <t>40.02.620</t>
  </si>
  <si>
    <t>40.04</t>
  </si>
  <si>
    <t>40.04.080</t>
  </si>
  <si>
    <t>40.04.090</t>
  </si>
  <si>
    <t>40.04.096</t>
  </si>
  <si>
    <t>40.04.140</t>
  </si>
  <si>
    <t>40.04.146</t>
  </si>
  <si>
    <t>40.04.230</t>
  </si>
  <si>
    <t>40.04.340</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</si>
  <si>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</si>
  <si>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</si>
  <si>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</si>
  <si>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</si>
  <si>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</si>
  <si>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</si>
  <si>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</si>
  <si>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</si>
  <si>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</si>
  <si>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</si>
  <si>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</si>
  <si>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</si>
  <si>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</si>
  <si>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</si>
  <si>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</si>
  <si>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</si>
  <si>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</si>
  <si>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</si>
  <si>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</si>
  <si>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</si>
  <si>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</si>
  <si>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</si>
  <si>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40.06.040</t>
  </si>
  <si>
    <t>40.06.060</t>
  </si>
  <si>
    <t>40.06.080</t>
  </si>
  <si>
    <t>40.06.100</t>
  </si>
  <si>
    <t>40.06.120</t>
  </si>
  <si>
    <t>40.06.140</t>
  </si>
  <si>
    <t>40.06.160</t>
  </si>
  <si>
    <t>40.06.170</t>
  </si>
  <si>
    <t>40.06.510</t>
  </si>
  <si>
    <t>40.07</t>
  </si>
  <si>
    <t>40.07.010</t>
  </si>
  <si>
    <t>40.07.020</t>
  </si>
  <si>
    <t>40.07.040</t>
  </si>
  <si>
    <t>40.10</t>
  </si>
  <si>
    <t>40.10.016</t>
  </si>
  <si>
    <t>40.10.020</t>
  </si>
  <si>
    <t>40.10.040</t>
  </si>
  <si>
    <t>40.10.060</t>
  </si>
  <si>
    <t>40.10.080</t>
  </si>
  <si>
    <t>40.10.100</t>
  </si>
  <si>
    <t>40.10.106</t>
  </si>
  <si>
    <t>40.10.110</t>
  </si>
  <si>
    <t>40.10.132</t>
  </si>
  <si>
    <t>40.10.136</t>
  </si>
  <si>
    <t>40.10.140</t>
  </si>
  <si>
    <t>40.10.150</t>
  </si>
  <si>
    <t>40.10.500</t>
  </si>
  <si>
    <t>40.10.510</t>
  </si>
  <si>
    <t>40.10.520</t>
  </si>
  <si>
    <t>40.11</t>
  </si>
  <si>
    <t>40.11.010</t>
  </si>
  <si>
    <t>40.11.020</t>
  </si>
  <si>
    <t>40.11.030</t>
  </si>
  <si>
    <t>40.11.050</t>
  </si>
  <si>
    <t>40.11.060</t>
  </si>
  <si>
    <t>40.11.070</t>
  </si>
  <si>
    <t>40.11.120</t>
  </si>
  <si>
    <t>40.11.191</t>
  </si>
  <si>
    <t>40.11.230</t>
  </si>
  <si>
    <t>40.11.240</t>
  </si>
  <si>
    <t>40.11.250</t>
  </si>
  <si>
    <t>40.12</t>
  </si>
  <si>
    <t>40.12.020</t>
  </si>
  <si>
    <t>40.12.030</t>
  </si>
  <si>
    <t>40.12.200</t>
  </si>
  <si>
    <t>40.12.210</t>
  </si>
  <si>
    <t>40.13</t>
  </si>
  <si>
    <t>40.13.010</t>
  </si>
  <si>
    <t>40.13.040</t>
  </si>
  <si>
    <t>40.14</t>
  </si>
  <si>
    <t>40.14.010</t>
  </si>
  <si>
    <t>40.14.030</t>
  </si>
  <si>
    <t>40.20</t>
  </si>
  <si>
    <t>40.20.050</t>
  </si>
  <si>
    <t>40.20.060</t>
  </si>
  <si>
    <t>40.20.090</t>
  </si>
  <si>
    <t>40.20.100</t>
  </si>
  <si>
    <t>40.20.110</t>
  </si>
  <si>
    <t>40.20.120</t>
  </si>
  <si>
    <t>40.20.140</t>
  </si>
  <si>
    <t>40.20.200</t>
  </si>
  <si>
    <t>40.20.240</t>
  </si>
  <si>
    <t>40.20.250</t>
  </si>
  <si>
    <t>40.20.300</t>
  </si>
  <si>
    <t>40.20.310</t>
  </si>
  <si>
    <t>40.20.320</t>
  </si>
  <si>
    <t>41</t>
  </si>
  <si>
    <t>ILUMINAÇÃO</t>
  </si>
  <si>
    <t>41.02</t>
  </si>
  <si>
    <t>41.02.541</t>
  </si>
  <si>
    <t>41.02.551</t>
  </si>
  <si>
    <t>41.02.562</t>
  </si>
  <si>
    <t>41.02.580</t>
  </si>
  <si>
    <t>41.04</t>
  </si>
  <si>
    <t>41.04.020</t>
  </si>
  <si>
    <t>41.04.050</t>
  </si>
  <si>
    <t>41.05</t>
  </si>
  <si>
    <t>41.05.710</t>
  </si>
  <si>
    <t>41.05.720</t>
  </si>
  <si>
    <t>41.05.800</t>
  </si>
  <si>
    <t>41.06</t>
  </si>
  <si>
    <t>41.06.100</t>
  </si>
  <si>
    <t>41.06.130</t>
  </si>
  <si>
    <t>41.06.410</t>
  </si>
  <si>
    <t>41.07</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</si>
  <si>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</si>
  <si>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</si>
  <si>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</si>
  <si>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</si>
  <si>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</si>
  <si>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</si>
  <si>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</si>
  <si>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</si>
  <si>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</si>
  <si>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</si>
  <si>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</si>
  <si>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</si>
  <si>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</si>
  <si>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</si>
  <si>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</si>
  <si>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</si>
  <si>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</si>
  <si>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41.07.860</t>
  </si>
  <si>
    <t>41.08</t>
  </si>
  <si>
    <t>41.08.010</t>
  </si>
  <si>
    <t>41.08.230</t>
  </si>
  <si>
    <t>41.08.250</t>
  </si>
  <si>
    <t>41.08.270</t>
  </si>
  <si>
    <t>41.08.280</t>
  </si>
  <si>
    <t>41.08.420</t>
  </si>
  <si>
    <t>41.08.440</t>
  </si>
  <si>
    <t>41.08.450</t>
  </si>
  <si>
    <t>41.08.460</t>
  </si>
  <si>
    <t>41.09</t>
  </si>
  <si>
    <t>41.09.710</t>
  </si>
  <si>
    <t>41.09.720</t>
  </si>
  <si>
    <t>41.09.740</t>
  </si>
  <si>
    <t>41.09.750</t>
  </si>
  <si>
    <t>41.09.830</t>
  </si>
  <si>
    <t>41.09.870</t>
  </si>
  <si>
    <t>41.09.890</t>
  </si>
  <si>
    <t>41.10</t>
  </si>
  <si>
    <t>41.10.060</t>
  </si>
  <si>
    <t>41.10.070</t>
  </si>
  <si>
    <t>41.10.080</t>
  </si>
  <si>
    <t>41.10.260</t>
  </si>
  <si>
    <t>41.10.330</t>
  </si>
  <si>
    <t>41.10.340</t>
  </si>
  <si>
    <t>41.10.400</t>
  </si>
  <si>
    <t>41.10.410</t>
  </si>
  <si>
    <t>41.10.430</t>
  </si>
  <si>
    <t>41.10.490</t>
  </si>
  <si>
    <t>41.10.500</t>
  </si>
  <si>
    <t>41.11</t>
  </si>
  <si>
    <t>41.11.060</t>
  </si>
  <si>
    <t>41.11.090</t>
  </si>
  <si>
    <t>41.11.100</t>
  </si>
  <si>
    <t>41.11.110</t>
  </si>
  <si>
    <t>41.11.703</t>
  </si>
  <si>
    <t>41.11.711</t>
  </si>
  <si>
    <t>41.11.721</t>
  </si>
  <si>
    <t>41.12</t>
  </si>
  <si>
    <t>41.12.050</t>
  </si>
  <si>
    <t>41.12.060</t>
  </si>
  <si>
    <t>41.12.070</t>
  </si>
  <si>
    <t>41.12.080</t>
  </si>
  <si>
    <t>41.12.090</t>
  </si>
  <si>
    <t>41.13</t>
  </si>
  <si>
    <t>41.13.030</t>
  </si>
  <si>
    <t>41.13.040</t>
  </si>
  <si>
    <t>41.13.050</t>
  </si>
  <si>
    <t>41.13.102</t>
  </si>
  <si>
    <t>41.13.200</t>
  </si>
  <si>
    <t>41.14</t>
  </si>
  <si>
    <t>41.14.020</t>
  </si>
  <si>
    <t>41.14.070</t>
  </si>
  <si>
    <t>41.14.090</t>
  </si>
  <si>
    <t>41.14.180</t>
  </si>
  <si>
    <t>41.14.210</t>
  </si>
  <si>
    <t>41.14.310</t>
  </si>
  <si>
    <t>41.14.390</t>
  </si>
  <si>
    <t>41.14.430</t>
  </si>
  <si>
    <t>41.14.510</t>
  </si>
  <si>
    <t>41.14.530</t>
  </si>
  <si>
    <t>41.14.560</t>
  </si>
  <si>
    <t>41.14.590</t>
  </si>
  <si>
    <t>41.14.600</t>
  </si>
  <si>
    <t>41.14.620</t>
  </si>
  <si>
    <t>41.14.640</t>
  </si>
  <si>
    <t>41.14.670</t>
  </si>
  <si>
    <t>41.14.700</t>
  </si>
  <si>
    <t>41.14.730</t>
  </si>
  <si>
    <t>41.14.740</t>
  </si>
  <si>
    <t>41.14.750</t>
  </si>
  <si>
    <t>41.14.770</t>
  </si>
  <si>
    <t>41.14.780</t>
  </si>
  <si>
    <t>41.14.790</t>
  </si>
  <si>
    <t>41.15</t>
  </si>
  <si>
    <t>41.15.170</t>
  </si>
  <si>
    <t>41.20</t>
  </si>
  <si>
    <t>41.20.020</t>
  </si>
  <si>
    <t>41.20.080</t>
  </si>
  <si>
    <t>41.20.120</t>
  </si>
  <si>
    <t>41.20.130</t>
  </si>
  <si>
    <t>41.30</t>
  </si>
  <si>
    <t>41.30.250</t>
  </si>
  <si>
    <t>41.31</t>
  </si>
  <si>
    <t>41.31.010</t>
  </si>
  <si>
    <t>41.31.012</t>
  </si>
  <si>
    <t>41.31.040</t>
  </si>
  <si>
    <t>41.31.044</t>
  </si>
  <si>
    <t>41.31.048</t>
  </si>
  <si>
    <t>41.31.050</t>
  </si>
  <si>
    <t>41.31.060</t>
  </si>
  <si>
    <t>41.31.064</t>
  </si>
  <si>
    <t>41.31.070</t>
  </si>
  <si>
    <t>41.31.072</t>
  </si>
  <si>
    <t>41.31.080</t>
  </si>
  <si>
    <t>41.31.082</t>
  </si>
  <si>
    <t>41.31.083</t>
  </si>
  <si>
    <t>41.31.085</t>
  </si>
  <si>
    <t>41.31.087</t>
  </si>
  <si>
    <t>42</t>
  </si>
  <si>
    <t>PARA-RAIOS PARA EDIFICAÇÃO</t>
  </si>
  <si>
    <t>42.01</t>
  </si>
  <si>
    <t>42.01.020</t>
  </si>
  <si>
    <t>42.01.040</t>
  </si>
  <si>
    <t>42.01.060</t>
  </si>
  <si>
    <t>42.01.080</t>
  </si>
  <si>
    <t>42.01.086</t>
  </si>
  <si>
    <t>42.01.090</t>
  </si>
  <si>
    <t>42.01.096</t>
  </si>
  <si>
    <t>42.01.098</t>
  </si>
  <si>
    <t>42.02</t>
  </si>
  <si>
    <t>42.02.010</t>
  </si>
  <si>
    <t>42.02.020</t>
  </si>
  <si>
    <t>42.02.040</t>
  </si>
  <si>
    <t>42.02.060</t>
  </si>
  <si>
    <t>42.02.080</t>
  </si>
  <si>
    <t>42.02.100</t>
  </si>
  <si>
    <t>42.03</t>
  </si>
  <si>
    <t>42.03.020</t>
  </si>
  <si>
    <t>42.03.040</t>
  </si>
  <si>
    <t>42.03.060</t>
  </si>
  <si>
    <t>42.03.080</t>
  </si>
  <si>
    <t>42.04</t>
  </si>
  <si>
    <t>42.04.020</t>
  </si>
  <si>
    <t>42.04.040</t>
  </si>
  <si>
    <t>42.04.060</t>
  </si>
  <si>
    <t>42.04.080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</si>
  <si>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</si>
  <si>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</si>
  <si>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</si>
  <si>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</si>
  <si>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</si>
  <si>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</si>
  <si>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</si>
  <si>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</si>
  <si>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</si>
  <si>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</si>
  <si>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</si>
  <si>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</si>
  <si>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</si>
  <si>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</si>
  <si>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</si>
  <si>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</si>
  <si>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</si>
  <si>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</si>
  <si>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</si>
  <si>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</si>
  <si>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</si>
  <si>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</si>
  <si>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</si>
  <si>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</si>
  <si>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</si>
  <si>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42.05.290</t>
  </si>
  <si>
    <t>42.05.300</t>
  </si>
  <si>
    <t>42.05.310</t>
  </si>
  <si>
    <t>42.05.320</t>
  </si>
  <si>
    <t>42.05.330</t>
  </si>
  <si>
    <t>42.05.340</t>
  </si>
  <si>
    <t>42.05.370</t>
  </si>
  <si>
    <t>42.05.380</t>
  </si>
  <si>
    <t>42.05.390</t>
  </si>
  <si>
    <t>42.05.410</t>
  </si>
  <si>
    <t>42.05.440</t>
  </si>
  <si>
    <t>42.05.450</t>
  </si>
  <si>
    <t>42.05.510</t>
  </si>
  <si>
    <t>42.05.520</t>
  </si>
  <si>
    <t>42.05.542</t>
  </si>
  <si>
    <t>42.05.550</t>
  </si>
  <si>
    <t>42.05.560</t>
  </si>
  <si>
    <t>42.05.570</t>
  </si>
  <si>
    <t>42.05.580</t>
  </si>
  <si>
    <t>42.05.590</t>
  </si>
  <si>
    <t>42.05.620</t>
  </si>
  <si>
    <t>42.05.630</t>
  </si>
  <si>
    <t>42.05.650</t>
  </si>
  <si>
    <t>42.20</t>
  </si>
  <si>
    <t>42.20.080</t>
  </si>
  <si>
    <t>42.20.090</t>
  </si>
  <si>
    <t>42.20.120</t>
  </si>
  <si>
    <t>42.20.130</t>
  </si>
  <si>
    <t>42.20.150</t>
  </si>
  <si>
    <t>42.20.160</t>
  </si>
  <si>
    <t>42.20.170</t>
  </si>
  <si>
    <t>42.20.190</t>
  </si>
  <si>
    <t>42.20.210</t>
  </si>
  <si>
    <t>42.20.220</t>
  </si>
  <si>
    <t>42.20.230</t>
  </si>
  <si>
    <t>42.20.240</t>
  </si>
  <si>
    <t>42.20.250</t>
  </si>
  <si>
    <t>42.20.260</t>
  </si>
  <si>
    <t>42.20.270</t>
  </si>
  <si>
    <t>42.20.280</t>
  </si>
  <si>
    <t>42.20.290</t>
  </si>
  <si>
    <t>42.20.300</t>
  </si>
  <si>
    <t>42.20.310</t>
  </si>
  <si>
    <t>42.20.320</t>
  </si>
  <si>
    <t>43</t>
  </si>
  <si>
    <t>APARELHOS ELÉTRICOS, HIDRÁULICOS E A GÁS.</t>
  </si>
  <si>
    <t>43.01</t>
  </si>
  <si>
    <t>43.02</t>
  </si>
  <si>
    <t>43.02.010</t>
  </si>
  <si>
    <t>43.02.070</t>
  </si>
  <si>
    <t>43.02.080</t>
  </si>
  <si>
    <t>43.02.100</t>
  </si>
  <si>
    <t>43.02.120</t>
  </si>
  <si>
    <t>43.02.140</t>
  </si>
  <si>
    <t>43.02.160</t>
  </si>
  <si>
    <t>43.02.170</t>
  </si>
  <si>
    <t>43.02.180</t>
  </si>
  <si>
    <t>43.03</t>
  </si>
  <si>
    <t>43.03.050</t>
  </si>
  <si>
    <t>43.03.130</t>
  </si>
  <si>
    <t>43.03.212</t>
  </si>
  <si>
    <t>43.03.220</t>
  </si>
  <si>
    <t>43.03.230</t>
  </si>
  <si>
    <t>43.03.240</t>
  </si>
  <si>
    <t>43.03.500</t>
  </si>
  <si>
    <t>43.03.510</t>
  </si>
  <si>
    <t>43.03.550</t>
  </si>
  <si>
    <t>43.04</t>
  </si>
  <si>
    <t>43.04.020</t>
  </si>
  <si>
    <t>43.05</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</si>
  <si>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</si>
  <si>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</si>
  <si>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</si>
  <si>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</si>
  <si>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</si>
  <si>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</si>
  <si>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</si>
  <si>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</si>
  <si>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</si>
  <si>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</si>
  <si>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</si>
  <si>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</si>
  <si>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</si>
  <si>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</si>
  <si>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</si>
  <si>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</si>
  <si>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</si>
  <si>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</si>
  <si>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</si>
  <si>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</si>
  <si>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</si>
  <si>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</si>
  <si>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</si>
  <si>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</si>
  <si>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</si>
  <si>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</si>
  <si>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</si>
  <si>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</si>
  <si>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</si>
  <si>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</si>
  <si>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</si>
  <si>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</si>
  <si>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</si>
  <si>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</si>
  <si>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</si>
  <si>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</si>
  <si>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</si>
  <si>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</si>
  <si>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</si>
  <si>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43.10.450</t>
  </si>
  <si>
    <t>43.10.452</t>
  </si>
  <si>
    <t>43.10.454</t>
  </si>
  <si>
    <t>43.10.456</t>
  </si>
  <si>
    <t>43.10.480</t>
  </si>
  <si>
    <t>43.10.490</t>
  </si>
  <si>
    <t>43.10.620</t>
  </si>
  <si>
    <t>43.10.670</t>
  </si>
  <si>
    <t>43.10.730</t>
  </si>
  <si>
    <t>43.10.740</t>
  </si>
  <si>
    <t>43.10.750</t>
  </si>
  <si>
    <t>43.10.770</t>
  </si>
  <si>
    <t>43.10.780</t>
  </si>
  <si>
    <t>43.10.790</t>
  </si>
  <si>
    <t>43.10.794</t>
  </si>
  <si>
    <t>43.11</t>
  </si>
  <si>
    <t>43.11.050</t>
  </si>
  <si>
    <t>43.11.060</t>
  </si>
  <si>
    <t>43.11.100</t>
  </si>
  <si>
    <t>43.11.110</t>
  </si>
  <si>
    <t>43.11.130</t>
  </si>
  <si>
    <t>43.11.150</t>
  </si>
  <si>
    <t>43.11.320</t>
  </si>
  <si>
    <t>43.11.330</t>
  </si>
  <si>
    <t>43.11.360</t>
  </si>
  <si>
    <t>43.11.370</t>
  </si>
  <si>
    <t>43.11.380</t>
  </si>
  <si>
    <t>43.11.390</t>
  </si>
  <si>
    <t>43.11.400</t>
  </si>
  <si>
    <t>43.11.410</t>
  </si>
  <si>
    <t>43.11.420</t>
  </si>
  <si>
    <t>43.11.460</t>
  </si>
  <si>
    <t>43.12</t>
  </si>
  <si>
    <t>43.12.500</t>
  </si>
  <si>
    <t>43.20</t>
  </si>
  <si>
    <t>43.20.130</t>
  </si>
  <si>
    <t>43.20.140</t>
  </si>
  <si>
    <t>43.20.200</t>
  </si>
  <si>
    <t>43.20.210</t>
  </si>
  <si>
    <t>44</t>
  </si>
  <si>
    <t>APARELHOS E METAIS HIDRÁULICOS</t>
  </si>
  <si>
    <t>44.01</t>
  </si>
  <si>
    <t>44.01.030</t>
  </si>
  <si>
    <t>44.01.050</t>
  </si>
  <si>
    <t>44.01.070</t>
  </si>
  <si>
    <t>44.01.100</t>
  </si>
  <si>
    <t>44.01.110</t>
  </si>
  <si>
    <t>44.01.160</t>
  </si>
  <si>
    <t>44.01.170</t>
  </si>
  <si>
    <t>44.01.200</t>
  </si>
  <si>
    <t>44.01.240</t>
  </si>
  <si>
    <t>44.01.270</t>
  </si>
  <si>
    <t>44.01.310</t>
  </si>
  <si>
    <t>44.01.360</t>
  </si>
  <si>
    <t>44.01.370</t>
  </si>
  <si>
    <t>44.01.610</t>
  </si>
  <si>
    <t>44.01.680</t>
  </si>
  <si>
    <t>44.01.690</t>
  </si>
  <si>
    <t>44.01.800</t>
  </si>
  <si>
    <t>44.01.850</t>
  </si>
  <si>
    <t>44.02</t>
  </si>
  <si>
    <t>44.02.100</t>
  </si>
  <si>
    <t>44.02.200</t>
  </si>
  <si>
    <t>44.02.300</t>
  </si>
  <si>
    <t>44.03</t>
  </si>
  <si>
    <t>44.03.010</t>
  </si>
  <si>
    <t>44.03.020</t>
  </si>
  <si>
    <t>44.03.030</t>
  </si>
  <si>
    <t>44.03.040</t>
  </si>
  <si>
    <t>44.03.050</t>
  </si>
  <si>
    <t>44.03.080</t>
  </si>
  <si>
    <t>44.03.090</t>
  </si>
  <si>
    <t>44.03.130</t>
  </si>
  <si>
    <t>44.03.180</t>
  </si>
  <si>
    <t>44.03.210</t>
  </si>
  <si>
    <t>44.03.260</t>
  </si>
  <si>
    <t>44.03.300</t>
  </si>
  <si>
    <t>44.03.310</t>
  </si>
  <si>
    <t>44.03.360</t>
  </si>
  <si>
    <t>44.03.370</t>
  </si>
  <si>
    <t>44.03.380</t>
  </si>
  <si>
    <t>44.03.400</t>
  </si>
  <si>
    <t>44.03.420</t>
  </si>
  <si>
    <t>44.03.430</t>
  </si>
  <si>
    <t>44.03.440</t>
  </si>
  <si>
    <t>44.03.450</t>
  </si>
  <si>
    <t>44.03.470</t>
  </si>
  <si>
    <t>44.03.480</t>
  </si>
  <si>
    <t>44.03.500</t>
  </si>
  <si>
    <t>44.03.510</t>
  </si>
  <si>
    <t>44.03.590</t>
  </si>
  <si>
    <t>44.03.630</t>
  </si>
  <si>
    <t>44.03.640</t>
  </si>
  <si>
    <t>44.03.670</t>
  </si>
  <si>
    <t>44.03.690</t>
  </si>
  <si>
    <t>44.03.700</t>
  </si>
  <si>
    <t>44.03.720</t>
  </si>
  <si>
    <t>44.03.825</t>
  </si>
  <si>
    <t>44.03.900</t>
  </si>
  <si>
    <t>44.03.920</t>
  </si>
  <si>
    <t>44.03.931</t>
  </si>
  <si>
    <t>44.03.940</t>
  </si>
  <si>
    <t>44.03.950</t>
  </si>
  <si>
    <t>44.04</t>
  </si>
  <si>
    <t>44.04.030</t>
  </si>
  <si>
    <t>44.04.040</t>
  </si>
  <si>
    <t>44.04.050</t>
  </si>
  <si>
    <t>44.06</t>
  </si>
  <si>
    <t>44.06.010</t>
  </si>
  <si>
    <t>44.06.100</t>
  </si>
  <si>
    <t>44.06.200</t>
  </si>
  <si>
    <t>44.06.250</t>
  </si>
  <si>
    <t>44.06.300</t>
  </si>
  <si>
    <t>44.06.310</t>
  </si>
  <si>
    <t>44.06.320</t>
  </si>
  <si>
    <t>44.06.330</t>
  </si>
  <si>
    <t>44.06.360</t>
  </si>
  <si>
    <t>44.06.370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</si>
  <si>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</si>
  <si>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</si>
  <si>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</si>
  <si>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</si>
  <si>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</si>
  <si>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</si>
  <si>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</si>
  <si>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</si>
  <si>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</si>
  <si>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</si>
  <si>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</si>
  <si>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</si>
  <si>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</si>
  <si>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</si>
  <si>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</si>
  <si>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</si>
  <si>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</si>
  <si>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</si>
  <si>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</si>
  <si>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</si>
  <si>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</si>
  <si>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</si>
  <si>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</si>
  <si>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</si>
  <si>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</si>
  <si>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</si>
  <si>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</si>
  <si>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</si>
  <si>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</si>
  <si>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</si>
  <si>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</si>
  <si>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</si>
  <si>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</si>
  <si>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</si>
  <si>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</si>
  <si>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</si>
  <si>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45</t>
  </si>
  <si>
    <t>ENTRADA DE ÁGUA, INCÊNDIO E GÁS</t>
  </si>
  <si>
    <t>45.01</t>
  </si>
  <si>
    <t>45.01.020</t>
  </si>
  <si>
    <t>45.01.040</t>
  </si>
  <si>
    <t>45.01.060</t>
  </si>
  <si>
    <t>45.01.066</t>
  </si>
  <si>
    <t>45.01.080</t>
  </si>
  <si>
    <t>45.01.082</t>
  </si>
  <si>
    <t>45.02</t>
  </si>
  <si>
    <t>45.02.020</t>
  </si>
  <si>
    <t>45.02.040</t>
  </si>
  <si>
    <t>45.02.060</t>
  </si>
  <si>
    <t>45.02.080</t>
  </si>
  <si>
    <t>45.02.200</t>
  </si>
  <si>
    <t>45.03</t>
  </si>
  <si>
    <t>45.03.010</t>
  </si>
  <si>
    <t>45.03.030</t>
  </si>
  <si>
    <t>45.03.100</t>
  </si>
  <si>
    <t>45.03.110</t>
  </si>
  <si>
    <t>45.03.200</t>
  </si>
  <si>
    <t>45.20</t>
  </si>
  <si>
    <t>45.20.020</t>
  </si>
  <si>
    <t>46</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</si>
  <si>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</si>
  <si>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</si>
  <si>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</si>
  <si>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</si>
  <si>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</si>
  <si>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</si>
  <si>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</si>
  <si>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</si>
  <si>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</si>
  <si>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</si>
  <si>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</si>
  <si>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</si>
  <si>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</si>
  <si>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</si>
  <si>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</si>
  <si>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</si>
  <si>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</si>
  <si>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</si>
  <si>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</si>
  <si>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</si>
  <si>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</si>
  <si>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</si>
  <si>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</si>
  <si>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</si>
  <si>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</si>
  <si>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</si>
  <si>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</si>
  <si>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</si>
  <si>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</si>
  <si>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</si>
  <si>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</si>
  <si>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</si>
  <si>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</si>
  <si>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46.05.040</t>
  </si>
  <si>
    <t>46.05.050</t>
  </si>
  <si>
    <t>46.05.060</t>
  </si>
  <si>
    <t>46.05.070</t>
  </si>
  <si>
    <t>46.05.090</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</si>
  <si>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</si>
  <si>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</si>
  <si>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</si>
  <si>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</si>
  <si>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</si>
  <si>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</si>
  <si>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</si>
  <si>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</si>
  <si>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</si>
  <si>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</si>
  <si>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</si>
  <si>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</si>
  <si>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</si>
  <si>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</si>
  <si>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</si>
  <si>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</si>
  <si>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</si>
  <si>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</si>
  <si>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</si>
  <si>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</si>
  <si>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</si>
  <si>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</si>
  <si>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</si>
  <si>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</si>
  <si>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</si>
  <si>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</si>
  <si>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</si>
  <si>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</si>
  <si>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</si>
  <si>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</si>
  <si>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</si>
  <si>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</si>
  <si>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</si>
  <si>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</si>
  <si>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</si>
  <si>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</si>
  <si>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</si>
  <si>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</si>
  <si>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</si>
  <si>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</si>
  <si>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</si>
  <si>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</si>
  <si>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</si>
  <si>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</si>
  <si>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</si>
  <si>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</si>
  <si>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</si>
  <si>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</si>
  <si>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</si>
  <si>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</si>
  <si>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</si>
  <si>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</si>
  <si>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</si>
  <si>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</si>
  <si>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</si>
  <si>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</si>
  <si>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</si>
  <si>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</si>
  <si>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</si>
  <si>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</si>
  <si>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</si>
  <si>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</si>
  <si>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</si>
  <si>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</si>
  <si>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</si>
  <si>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</si>
  <si>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</si>
  <si>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</si>
  <si>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</si>
  <si>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</si>
  <si>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</si>
  <si>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</si>
  <si>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</si>
  <si>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46.12.050</t>
  </si>
  <si>
    <t>46.12.060</t>
  </si>
  <si>
    <t>46.12.070</t>
  </si>
  <si>
    <t>46.12.080</t>
  </si>
  <si>
    <t>46.12.100</t>
  </si>
  <si>
    <t>46.12.120</t>
  </si>
  <si>
    <t>46.12.140</t>
  </si>
  <si>
    <t>46.12.150</t>
  </si>
  <si>
    <t>46.12.160</t>
  </si>
  <si>
    <t>46.12.170</t>
  </si>
  <si>
    <t>46.12.180</t>
  </si>
  <si>
    <t>46.12.190</t>
  </si>
  <si>
    <t>46.12.200</t>
  </si>
  <si>
    <t>46.12.210</t>
  </si>
  <si>
    <t>46.12.220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</si>
  <si>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</si>
  <si>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</si>
  <si>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</si>
  <si>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</si>
  <si>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</si>
  <si>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</si>
  <si>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</si>
  <si>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</si>
  <si>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</si>
  <si>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</si>
  <si>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</si>
  <si>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</si>
  <si>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</si>
  <si>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</si>
  <si>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</si>
  <si>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</si>
  <si>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</si>
  <si>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46.13.100</t>
  </si>
  <si>
    <t>46.13.101</t>
  </si>
  <si>
    <t>46.13.102</t>
  </si>
  <si>
    <t>46.13.103</t>
  </si>
  <si>
    <t>46.13.104</t>
  </si>
  <si>
    <t>46.13.105</t>
  </si>
  <si>
    <t>46.13.106</t>
  </si>
  <si>
    <t>46.13.107</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</si>
  <si>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</si>
  <si>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</si>
  <si>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</si>
  <si>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</si>
  <si>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</si>
  <si>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</si>
  <si>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</si>
  <si>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</si>
  <si>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</si>
  <si>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</si>
  <si>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</si>
  <si>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</si>
  <si>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</si>
  <si>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</si>
  <si>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</si>
  <si>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</si>
  <si>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</si>
  <si>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</si>
  <si>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</si>
  <si>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</si>
  <si>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</si>
  <si>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</si>
  <si>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</si>
  <si>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</si>
  <si>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46.18.089</t>
  </si>
  <si>
    <t>46.18.090</t>
  </si>
  <si>
    <t>46.18.100</t>
  </si>
  <si>
    <t>46.18.110</t>
  </si>
  <si>
    <t>46.18.120</t>
  </si>
  <si>
    <t>46.18.130</t>
  </si>
  <si>
    <t>46.18.140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</si>
  <si>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</si>
  <si>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</si>
  <si>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</si>
  <si>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</si>
  <si>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</si>
  <si>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</si>
  <si>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</si>
  <si>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</si>
  <si>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</si>
  <si>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</si>
  <si>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</si>
  <si>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</si>
  <si>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</si>
  <si>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</si>
  <si>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</si>
  <si>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</si>
  <si>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</si>
  <si>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</si>
  <si>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</si>
  <si>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</si>
  <si>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</si>
  <si>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</si>
  <si>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</si>
  <si>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</si>
  <si>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</si>
  <si>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</si>
  <si>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</si>
  <si>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</si>
  <si>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</si>
  <si>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</si>
  <si>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</si>
  <si>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</si>
  <si>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</si>
  <si>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</si>
  <si>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</si>
  <si>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</si>
  <si>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</si>
  <si>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</si>
  <si>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</si>
  <si>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</si>
  <si>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</si>
  <si>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</si>
  <si>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</si>
  <si>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</si>
  <si>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</si>
  <si>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</si>
  <si>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</si>
  <si>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</si>
  <si>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</si>
  <si>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</si>
  <si>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</si>
  <si>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</si>
  <si>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</si>
  <si>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</si>
  <si>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</si>
  <si>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</si>
  <si>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</si>
  <si>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</si>
  <si>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</si>
  <si>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</si>
  <si>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</si>
  <si>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</si>
  <si>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</si>
  <si>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</si>
  <si>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</si>
  <si>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</si>
  <si>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</si>
  <si>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</si>
  <si>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</si>
  <si>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</si>
  <si>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</si>
  <si>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</si>
  <si>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</si>
  <si>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</si>
  <si>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</si>
  <si>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</si>
  <si>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</si>
  <si>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</si>
  <si>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</si>
  <si>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</si>
  <si>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</si>
  <si>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</si>
  <si>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</si>
  <si>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</si>
  <si>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</si>
  <si>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</si>
  <si>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</si>
  <si>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</si>
  <si>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</si>
  <si>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46.26.636</t>
  </si>
  <si>
    <t>46.26.640</t>
  </si>
  <si>
    <t>46.26.690</t>
  </si>
  <si>
    <t>46.26.700</t>
  </si>
  <si>
    <t>46.26.710</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</si>
  <si>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</si>
  <si>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</si>
  <si>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</si>
  <si>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</si>
  <si>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</si>
  <si>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</si>
  <si>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</si>
  <si>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</si>
  <si>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</si>
  <si>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</si>
  <si>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</si>
  <si>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</si>
  <si>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</si>
  <si>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</si>
  <si>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</si>
  <si>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</si>
  <si>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</si>
  <si>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</si>
  <si>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</si>
  <si>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</si>
  <si>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46.32</t>
  </si>
  <si>
    <t>46.32.001</t>
  </si>
  <si>
    <t>46.32.002</t>
  </si>
  <si>
    <t>46.32.003</t>
  </si>
  <si>
    <t>46.32.004</t>
  </si>
  <si>
    <t>46.32.005</t>
  </si>
  <si>
    <t>46.32.006</t>
  </si>
  <si>
    <t>46.32.007</t>
  </si>
  <si>
    <t>46.32.008</t>
  </si>
  <si>
    <t>46.32.009</t>
  </si>
  <si>
    <t>46.32.010</t>
  </si>
  <si>
    <t>46.32.011</t>
  </si>
  <si>
    <t>46.33</t>
  </si>
  <si>
    <t>46.33.001</t>
  </si>
  <si>
    <t>46.33.002</t>
  </si>
  <si>
    <t>46.33.003</t>
  </si>
  <si>
    <t>46.33.004</t>
  </si>
  <si>
    <t>46.33.020</t>
  </si>
  <si>
    <t>46.33.021</t>
  </si>
  <si>
    <t>46.33.022</t>
  </si>
  <si>
    <t>46.33.023</t>
  </si>
  <si>
    <t>46.33.047</t>
  </si>
  <si>
    <t>46.33.048</t>
  </si>
  <si>
    <t>46.33.049</t>
  </si>
  <si>
    <t>46.33.074</t>
  </si>
  <si>
    <t>46.33.102</t>
  </si>
  <si>
    <t>46.33.103</t>
  </si>
  <si>
    <t>46.33.104</t>
  </si>
  <si>
    <t>46.33.105</t>
  </si>
  <si>
    <t>46.33.116</t>
  </si>
  <si>
    <t>46.33.117</t>
  </si>
  <si>
    <t>46.33.118</t>
  </si>
  <si>
    <t>46.33.130</t>
  </si>
  <si>
    <t>46.33.131</t>
  </si>
  <si>
    <t>46.33.132</t>
  </si>
  <si>
    <t>46.33.137</t>
  </si>
  <si>
    <t>46.33.140</t>
  </si>
  <si>
    <t>46.33.149</t>
  </si>
  <si>
    <t>46.33.150</t>
  </si>
  <si>
    <t>46.33.151</t>
  </si>
  <si>
    <t>46.33.159</t>
  </si>
  <si>
    <t>46.33.160</t>
  </si>
  <si>
    <t>46.33.161</t>
  </si>
  <si>
    <t>46.33.170</t>
  </si>
  <si>
    <t>46.33.186</t>
  </si>
  <si>
    <t>46.33.197</t>
  </si>
  <si>
    <t>46.33.201</t>
  </si>
  <si>
    <t>46.33.206</t>
  </si>
  <si>
    <t>46.33.207</t>
  </si>
  <si>
    <t>46.33.210</t>
  </si>
  <si>
    <t>46.33.211</t>
  </si>
  <si>
    <t>47</t>
  </si>
  <si>
    <t>VÁLVULAS E APARELHOS DE MEDIÇÃO E CONTROLE PARA LÍQUIDOS E GASES</t>
  </si>
  <si>
    <t>47.01</t>
  </si>
  <si>
    <t>47.01.010</t>
  </si>
  <si>
    <t>47.01.020</t>
  </si>
  <si>
    <t>47.01.030</t>
  </si>
  <si>
    <t>47.01.040</t>
  </si>
  <si>
    <t>47.01.050</t>
  </si>
  <si>
    <t>47.01.060</t>
  </si>
  <si>
    <t>47.01.070</t>
  </si>
  <si>
    <t>47.01.080</t>
  </si>
  <si>
    <t>47.01.090</t>
  </si>
  <si>
    <t>47.01.130</t>
  </si>
  <si>
    <t>47.01.170</t>
  </si>
  <si>
    <t>47.01.180</t>
  </si>
  <si>
    <t>47.01.190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</si>
  <si>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</si>
  <si>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</si>
  <si>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</si>
  <si>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</si>
  <si>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</si>
  <si>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</si>
  <si>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</si>
  <si>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</si>
  <si>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</si>
  <si>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</si>
  <si>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</si>
  <si>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</si>
  <si>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</si>
  <si>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</si>
  <si>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</si>
  <si>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</si>
  <si>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</si>
  <si>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</si>
  <si>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</si>
  <si>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</si>
  <si>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</si>
  <si>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</si>
  <si>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</si>
  <si>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</si>
  <si>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</si>
  <si>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</si>
  <si>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</si>
  <si>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</si>
  <si>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</si>
  <si>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</si>
  <si>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</si>
  <si>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</si>
  <si>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</si>
  <si>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</si>
  <si>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</si>
  <si>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</si>
  <si>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</si>
  <si>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</si>
  <si>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</si>
  <si>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</si>
  <si>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</si>
  <si>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</si>
  <si>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</si>
  <si>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</si>
  <si>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</si>
  <si>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</si>
  <si>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</si>
  <si>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</si>
  <si>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</si>
  <si>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</si>
  <si>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</si>
  <si>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</si>
  <si>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</si>
  <si>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</si>
  <si>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</si>
  <si>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</si>
  <si>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</si>
  <si>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</si>
  <si>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</si>
  <si>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</si>
  <si>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</si>
  <si>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</si>
  <si>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</si>
  <si>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</si>
  <si>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</si>
  <si>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</si>
  <si>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</si>
  <si>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</si>
  <si>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</si>
  <si>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</si>
  <si>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</si>
  <si>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</si>
  <si>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</si>
  <si>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</si>
  <si>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</si>
  <si>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</si>
  <si>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</si>
  <si>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</si>
  <si>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</si>
  <si>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</si>
  <si>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</si>
  <si>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</si>
  <si>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</si>
  <si>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</si>
  <si>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</si>
  <si>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</si>
  <si>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</si>
  <si>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</si>
  <si>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</si>
  <si>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47.07.090</t>
  </si>
  <si>
    <t>47.09</t>
  </si>
  <si>
    <t>47.09.010</t>
  </si>
  <si>
    <t>47.09.020</t>
  </si>
  <si>
    <t>47.09.030</t>
  </si>
  <si>
    <t>47.09.040</t>
  </si>
  <si>
    <t>47.10</t>
  </si>
  <si>
    <t>47.10.010</t>
  </si>
  <si>
    <t>47.11</t>
  </si>
  <si>
    <t>47.11.021</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</si>
  <si>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</si>
  <si>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</si>
  <si>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</si>
  <si>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</si>
  <si>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</si>
  <si>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</si>
  <si>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</si>
  <si>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</si>
  <si>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</si>
  <si>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</si>
  <si>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</si>
  <si>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</si>
  <si>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</si>
  <si>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</si>
  <si>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</si>
  <si>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</si>
  <si>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</si>
  <si>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</si>
  <si>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</si>
  <si>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</si>
  <si>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</si>
  <si>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47.20.070</t>
  </si>
  <si>
    <t>47.20.080</t>
  </si>
  <si>
    <t>47.20.100</t>
  </si>
  <si>
    <t>47.20.120</t>
  </si>
  <si>
    <t>47.20.181</t>
  </si>
  <si>
    <t>47.20.190</t>
  </si>
  <si>
    <t>47.20.300</t>
  </si>
  <si>
    <t>47.20.320</t>
  </si>
  <si>
    <t>47.20.330</t>
  </si>
  <si>
    <t>48</t>
  </si>
  <si>
    <t>RESERVATÓRIO E TANQUE PARA LÍQUIDOS E GASES</t>
  </si>
  <si>
    <t>48.02</t>
  </si>
  <si>
    <t>48.02.008</t>
  </si>
  <si>
    <t>48.02.009</t>
  </si>
  <si>
    <t>48.02.300</t>
  </si>
  <si>
    <t>48.02.310</t>
  </si>
  <si>
    <t>48.02.400</t>
  </si>
  <si>
    <t>48.02.401</t>
  </si>
  <si>
    <t>48.03</t>
  </si>
  <si>
    <t>48.03.010</t>
  </si>
  <si>
    <t>48.03.112</t>
  </si>
  <si>
    <t>48.03.130</t>
  </si>
  <si>
    <t>48.03.138</t>
  </si>
  <si>
    <t>48.04</t>
  </si>
  <si>
    <t>48.04.381</t>
  </si>
  <si>
    <t>48.04.391</t>
  </si>
  <si>
    <t>48.05</t>
  </si>
  <si>
    <t>48.05.010</t>
  </si>
  <si>
    <t>48.05.020</t>
  </si>
  <si>
    <t>48.05.030</t>
  </si>
  <si>
    <t>48.05.040</t>
  </si>
  <si>
    <t>48.05.050</t>
  </si>
  <si>
    <t>48.05.052</t>
  </si>
  <si>
    <t>48.05.070</t>
  </si>
  <si>
    <t>48.20</t>
  </si>
  <si>
    <t>48.20.020</t>
  </si>
  <si>
    <t>48.20.040</t>
  </si>
  <si>
    <t>48.20.060</t>
  </si>
  <si>
    <t>49</t>
  </si>
  <si>
    <t>CAIXA, RALO, GRELHA E ACESSÓRIO HIDRÁULICO</t>
  </si>
  <si>
    <t>49.01</t>
  </si>
  <si>
    <t>49.01.016</t>
  </si>
  <si>
    <t>49.01.020</t>
  </si>
  <si>
    <t>49.01.030</t>
  </si>
  <si>
    <t>49.01.040</t>
  </si>
  <si>
    <t>49.01.050</t>
  </si>
  <si>
    <t>49.01.070</t>
  </si>
  <si>
    <t>49.03</t>
  </si>
  <si>
    <t>49.03.020</t>
  </si>
  <si>
    <t>49.03.036</t>
  </si>
  <si>
    <t>49.04</t>
  </si>
  <si>
    <t>49.04.010</t>
  </si>
  <si>
    <t>49.05</t>
  </si>
  <si>
    <t>49.05.020</t>
  </si>
  <si>
    <t>49.05.040</t>
  </si>
  <si>
    <t>49.06</t>
  </si>
  <si>
    <t>49.06.010</t>
  </si>
  <si>
    <t>49.06.020</t>
  </si>
  <si>
    <t>49.06.030</t>
  </si>
  <si>
    <t>49.06.080</t>
  </si>
  <si>
    <t>49.06.110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</si>
  <si>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</si>
  <si>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</si>
  <si>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</si>
  <si>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</si>
  <si>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</si>
  <si>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</si>
  <si>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</si>
  <si>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</si>
  <si>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</si>
  <si>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</si>
  <si>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</si>
  <si>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</si>
  <si>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</si>
  <si>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</si>
  <si>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</si>
  <si>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</si>
  <si>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</si>
  <si>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</si>
  <si>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</si>
  <si>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</si>
  <si>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49.11.141</t>
  </si>
  <si>
    <t>49.12</t>
  </si>
  <si>
    <t>49.12.010</t>
  </si>
  <si>
    <t>49.12.030</t>
  </si>
  <si>
    <t>49.12.050</t>
  </si>
  <si>
    <t>49.12.058</t>
  </si>
  <si>
    <t>49.12.110</t>
  </si>
  <si>
    <t>49.12.120</t>
  </si>
  <si>
    <t>49.12.140</t>
  </si>
  <si>
    <t>49.13</t>
  </si>
  <si>
    <t>49.13.010</t>
  </si>
  <si>
    <t>49.13.020</t>
  </si>
  <si>
    <t>49.13.030</t>
  </si>
  <si>
    <t>49.13.040</t>
  </si>
  <si>
    <t>49.14</t>
  </si>
  <si>
    <t>49.14.010</t>
  </si>
  <si>
    <t>49.14.020</t>
  </si>
  <si>
    <t>49.14.030</t>
  </si>
  <si>
    <t>49.14.061</t>
  </si>
  <si>
    <t>49.14.071</t>
  </si>
  <si>
    <t>49.15</t>
  </si>
  <si>
    <t>49.15.010</t>
  </si>
  <si>
    <t>49.15.030</t>
  </si>
  <si>
    <t>49.15.040</t>
  </si>
  <si>
    <t>49.15.050</t>
  </si>
  <si>
    <t>49.15.060</t>
  </si>
  <si>
    <t>49.15.100</t>
  </si>
  <si>
    <t>49.16</t>
  </si>
  <si>
    <t>49.16.050</t>
  </si>
  <si>
    <t>49.16.051</t>
  </si>
  <si>
    <t>50</t>
  </si>
  <si>
    <t>DETECÇÃO, COMBATE E PREVENÇÃO A INCÊNDIO</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</si>
  <si>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</si>
  <si>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</si>
  <si>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</si>
  <si>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</si>
  <si>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</si>
  <si>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</si>
  <si>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</si>
  <si>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</si>
  <si>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</si>
  <si>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</si>
  <si>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</si>
  <si>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</si>
  <si>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</si>
  <si>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</si>
  <si>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</si>
  <si>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</si>
  <si>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</si>
  <si>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</si>
  <si>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</si>
  <si>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</si>
  <si>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</si>
  <si>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</si>
  <si>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</si>
  <si>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</si>
  <si>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</si>
  <si>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50.05.022</t>
  </si>
  <si>
    <t>50.05.060</t>
  </si>
  <si>
    <t>50.05.070</t>
  </si>
  <si>
    <t>50.05.080</t>
  </si>
  <si>
    <t>50.05.160</t>
  </si>
  <si>
    <t>50.05.170</t>
  </si>
  <si>
    <t>50.05.210</t>
  </si>
  <si>
    <t>50.05.214</t>
  </si>
  <si>
    <t>50.05.230</t>
  </si>
  <si>
    <t>50.05.240</t>
  </si>
  <si>
    <t>50.05.250</t>
  </si>
  <si>
    <t>50.05.260</t>
  </si>
  <si>
    <t>50.05.270</t>
  </si>
  <si>
    <t>50.05.280</t>
  </si>
  <si>
    <t>50.05.400</t>
  </si>
  <si>
    <t>50.05.430</t>
  </si>
  <si>
    <t>50.05.440</t>
  </si>
  <si>
    <t>50.05.450</t>
  </si>
  <si>
    <t>50.05.470</t>
  </si>
  <si>
    <t>50.05.490</t>
  </si>
  <si>
    <t>50.05.491</t>
  </si>
  <si>
    <t>50.05.492</t>
  </si>
  <si>
    <t>50.10</t>
  </si>
  <si>
    <t>50.10.030</t>
  </si>
  <si>
    <t>50.10.050</t>
  </si>
  <si>
    <t>50.10.058</t>
  </si>
  <si>
    <t>50.10.060</t>
  </si>
  <si>
    <t>50.10.084</t>
  </si>
  <si>
    <t>50.10.100</t>
  </si>
  <si>
    <t>50.10.110</t>
  </si>
  <si>
    <t>50.10.120</t>
  </si>
  <si>
    <t>50.10.140</t>
  </si>
  <si>
    <t>50.10.210</t>
  </si>
  <si>
    <t>50.10.220</t>
  </si>
  <si>
    <t>50.20</t>
  </si>
  <si>
    <t>50.20.110</t>
  </si>
  <si>
    <t>50.20.120</t>
  </si>
  <si>
    <t>50.20.130</t>
  </si>
  <si>
    <t>50.20.160</t>
  </si>
  <si>
    <t>50.20.170</t>
  </si>
  <si>
    <t>50.20.200</t>
  </si>
  <si>
    <t>54</t>
  </si>
  <si>
    <t>PAVIMENTAÇÃO E PASSEIO</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</si>
  <si>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</si>
  <si>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</si>
  <si>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</si>
  <si>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</si>
  <si>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</si>
  <si>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</si>
  <si>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</si>
  <si>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</si>
  <si>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</si>
  <si>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</si>
  <si>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</si>
  <si>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</si>
  <si>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</si>
  <si>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</si>
  <si>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</si>
  <si>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</si>
  <si>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</si>
  <si>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</si>
  <si>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</si>
  <si>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</si>
  <si>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</si>
  <si>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</si>
  <si>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</si>
  <si>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</si>
  <si>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</si>
  <si>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</si>
  <si>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</si>
  <si>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54.04.342</t>
  </si>
  <si>
    <t>54.04.350</t>
  </si>
  <si>
    <t>54.04.360</t>
  </si>
  <si>
    <t>54.04.392</t>
  </si>
  <si>
    <t>54.06</t>
  </si>
  <si>
    <t>54.06.020</t>
  </si>
  <si>
    <t>54.06.040</t>
  </si>
  <si>
    <t>54.06.100</t>
  </si>
  <si>
    <t>54.06.110</t>
  </si>
  <si>
    <t>54.06.150</t>
  </si>
  <si>
    <t>54.06.160</t>
  </si>
  <si>
    <t>54.06.170</t>
  </si>
  <si>
    <t>54.07</t>
  </si>
  <si>
    <t>54.07.040</t>
  </si>
  <si>
    <t>54.07.110</t>
  </si>
  <si>
    <t>54.07.130</t>
  </si>
  <si>
    <t>54.07.210</t>
  </si>
  <si>
    <t>54.07.240</t>
  </si>
  <si>
    <t>54.07.260</t>
  </si>
  <si>
    <t>54.20</t>
  </si>
  <si>
    <t>54.20.040</t>
  </si>
  <si>
    <t>54.20.100</t>
  </si>
  <si>
    <t>54.20.110</t>
  </si>
  <si>
    <t>54.20.120</t>
  </si>
  <si>
    <t>54.20.130</t>
  </si>
  <si>
    <t>54.20.140</t>
  </si>
  <si>
    <t>55</t>
  </si>
  <si>
    <t>LIMPEZA E ARREMATE</t>
  </si>
  <si>
    <t>55.01</t>
  </si>
  <si>
    <t>55.01.020</t>
  </si>
  <si>
    <t>55.01.030</t>
  </si>
  <si>
    <t>55.01.070</t>
  </si>
  <si>
    <t>55.01.080</t>
  </si>
  <si>
    <t>55.01.100</t>
  </si>
  <si>
    <t>55.01.130</t>
  </si>
  <si>
    <t>55.01.140</t>
  </si>
  <si>
    <t>55.02</t>
  </si>
  <si>
    <t>55.02.010</t>
  </si>
  <si>
    <t>55.02.020</t>
  </si>
  <si>
    <t>55.02.040</t>
  </si>
  <si>
    <t>55.02.050</t>
  </si>
  <si>
    <t>55.02.060</t>
  </si>
  <si>
    <t>55.10</t>
  </si>
  <si>
    <t>55.10.030</t>
  </si>
  <si>
    <t>61</t>
  </si>
  <si>
    <t>CONFORTO MECÂNICO, EQUIPAMENTO E SISTEMA</t>
  </si>
  <si>
    <t>61.01</t>
  </si>
  <si>
    <t>61.01.670</t>
  </si>
  <si>
    <t>61.01.680</t>
  </si>
  <si>
    <t>61.01.690</t>
  </si>
  <si>
    <t>61.01.760</t>
  </si>
  <si>
    <t>61.01.770</t>
  </si>
  <si>
    <t>61.01.800</t>
  </si>
  <si>
    <t>61.10</t>
  </si>
  <si>
    <t>61.10.001</t>
  </si>
  <si>
    <t>61.10.007</t>
  </si>
  <si>
    <t>61.10.010</t>
  </si>
  <si>
    <t>61.10.012</t>
  </si>
  <si>
    <t>61.10.100</t>
  </si>
  <si>
    <t>61.10.110</t>
  </si>
  <si>
    <t>61.10.120</t>
  </si>
  <si>
    <t>61.10.200</t>
  </si>
  <si>
    <t>61.10.210</t>
  </si>
  <si>
    <t>61.10.220</t>
  </si>
  <si>
    <t>61.10.230</t>
  </si>
  <si>
    <t>61.10.250</t>
  </si>
  <si>
    <t>61.10.260</t>
  </si>
  <si>
    <t>61.10.270</t>
  </si>
  <si>
    <t>61.10.300</t>
  </si>
  <si>
    <t>61.10.310</t>
  </si>
  <si>
    <t>61.10.320</t>
  </si>
  <si>
    <t>61.10.380</t>
  </si>
  <si>
    <t>61.10.400</t>
  </si>
  <si>
    <t>61.10.401</t>
  </si>
  <si>
    <t>61.10.402</t>
  </si>
  <si>
    <t>61.10.403</t>
  </si>
  <si>
    <t>61.10.410</t>
  </si>
  <si>
    <t>61.10.420</t>
  </si>
  <si>
    <t>61.10.430</t>
  </si>
  <si>
    <t>61.10.440</t>
  </si>
  <si>
    <t>61.10.510</t>
  </si>
  <si>
    <t>61.10.511</t>
  </si>
  <si>
    <t>61.10.512</t>
  </si>
  <si>
    <t>61.10.513</t>
  </si>
  <si>
    <t>61.10.514</t>
  </si>
  <si>
    <t>61.10.530</t>
  </si>
  <si>
    <t>61.10.550</t>
  </si>
  <si>
    <t>61.10.564</t>
  </si>
  <si>
    <t>61.10.565</t>
  </si>
  <si>
    <t>61.10.566</t>
  </si>
  <si>
    <t>61.10.567</t>
  </si>
  <si>
    <t>61.10.568</t>
  </si>
  <si>
    <t>61.10.569</t>
  </si>
  <si>
    <t>61.10.574</t>
  </si>
  <si>
    <t>61.10.575</t>
  </si>
  <si>
    <t>61.10.576</t>
  </si>
  <si>
    <t>61.10.577</t>
  </si>
  <si>
    <t>61.10.578</t>
  </si>
  <si>
    <t>61.10.581</t>
  </si>
  <si>
    <t>61.10.582</t>
  </si>
  <si>
    <t>61.10.583</t>
  </si>
  <si>
    <t>61.10.584</t>
  </si>
  <si>
    <t>61.14</t>
  </si>
  <si>
    <t>61.14.005</t>
  </si>
  <si>
    <t>61.14.015</t>
  </si>
  <si>
    <t>61.14.050</t>
  </si>
  <si>
    <t>61.14.070</t>
  </si>
  <si>
    <t>61.14.080</t>
  </si>
  <si>
    <t>61.14.100</t>
  </si>
  <si>
    <t>61.15</t>
  </si>
  <si>
    <t>61.15.010</t>
  </si>
  <si>
    <t>61.15.020</t>
  </si>
  <si>
    <t>61.15.030</t>
  </si>
  <si>
    <t>61.15.040</t>
  </si>
  <si>
    <t>61.15.050</t>
  </si>
  <si>
    <t>61.15.060</t>
  </si>
  <si>
    <t>61.15.070</t>
  </si>
  <si>
    <t>61.15.080</t>
  </si>
  <si>
    <t>61.15.090</t>
  </si>
  <si>
    <t>61.15.100</t>
  </si>
  <si>
    <t>61.15.110</t>
  </si>
  <si>
    <t>61.15.120</t>
  </si>
  <si>
    <t>61.15.130</t>
  </si>
  <si>
    <t>61.15.140</t>
  </si>
  <si>
    <t>61.15.150</t>
  </si>
  <si>
    <t>61.15.160</t>
  </si>
  <si>
    <t>61.15.164</t>
  </si>
  <si>
    <t>61.15.170</t>
  </si>
  <si>
    <t>61.15.172</t>
  </si>
  <si>
    <t>61.15.174</t>
  </si>
  <si>
    <t>61.15.181</t>
  </si>
  <si>
    <t>61.15.191</t>
  </si>
  <si>
    <t>61.15.196</t>
  </si>
  <si>
    <t>61.15.201</t>
  </si>
  <si>
    <t>61.20</t>
  </si>
  <si>
    <t>61.20.040</t>
  </si>
  <si>
    <t>61.20.092</t>
  </si>
  <si>
    <t>61.20.100</t>
  </si>
  <si>
    <t>61.20.110</t>
  </si>
  <si>
    <t>61.20.120</t>
  </si>
  <si>
    <t>61.20.130</t>
  </si>
  <si>
    <t>61.20.450</t>
  </si>
  <si>
    <t>62</t>
  </si>
  <si>
    <t>COZINHA, REFEITÓRIO, LAVANDERIA INDUSTRIAL E EQUIPAMENTOS</t>
  </si>
  <si>
    <t>62.04</t>
  </si>
  <si>
    <t>62.04.060</t>
  </si>
  <si>
    <t>62.04.070</t>
  </si>
  <si>
    <t>62.04.090</t>
  </si>
  <si>
    <t>62.20</t>
  </si>
  <si>
    <t>62.20.330</t>
  </si>
  <si>
    <t>62.20.340</t>
  </si>
  <si>
    <t>62.20.350</t>
  </si>
  <si>
    <t>65</t>
  </si>
  <si>
    <t>RESFRIAMENTO E CONSERVAÇÃO DE MATERIAL PERECÍVEL</t>
  </si>
  <si>
    <t>65.01</t>
  </si>
  <si>
    <t>65.01.210</t>
  </si>
  <si>
    <t>65.02</t>
  </si>
  <si>
    <t>65.02.100</t>
  </si>
  <si>
    <t>66</t>
  </si>
  <si>
    <t>SEGURANÇA, VIGILÂNCIA E CONTROLE, EQUIPAMENTO E SISTEMA</t>
  </si>
  <si>
    <t>66.02</t>
  </si>
  <si>
    <t>66.02.060</t>
  </si>
  <si>
    <t>66.02.090</t>
  </si>
  <si>
    <t>66.02.130</t>
  </si>
  <si>
    <t>66.02.239</t>
  </si>
  <si>
    <t>66.02.240</t>
  </si>
  <si>
    <t>66.02.460</t>
  </si>
  <si>
    <t>66.02.500</t>
  </si>
  <si>
    <t>66.02.560</t>
  </si>
  <si>
    <t>66.08</t>
  </si>
  <si>
    <t>66.08.061</t>
  </si>
  <si>
    <t>66.08.081</t>
  </si>
  <si>
    <t>66.08.100</t>
  </si>
  <si>
    <t>66.08.110</t>
  </si>
  <si>
    <t>66.08.111</t>
  </si>
  <si>
    <t>66.08.115</t>
  </si>
  <si>
    <t>66.08.131</t>
  </si>
  <si>
    <t>66.08.240</t>
  </si>
  <si>
    <t>66.08.260</t>
  </si>
  <si>
    <t>66.08.270</t>
  </si>
  <si>
    <t>66.08.340</t>
  </si>
  <si>
    <t>66.08.400</t>
  </si>
  <si>
    <t>66.08.401</t>
  </si>
  <si>
    <t>66.08.600</t>
  </si>
  <si>
    <t>66.08.610</t>
  </si>
  <si>
    <t>66.08.620</t>
  </si>
  <si>
    <t>66.20</t>
  </si>
  <si>
    <t>66.20.150</t>
  </si>
  <si>
    <t>66.20.170</t>
  </si>
  <si>
    <t>66.20.180</t>
  </si>
  <si>
    <t>66.20.202</t>
  </si>
  <si>
    <t>66.20.212</t>
  </si>
  <si>
    <t>66.20.221</t>
  </si>
  <si>
    <t>66.20.225</t>
  </si>
  <si>
    <t>67</t>
  </si>
  <si>
    <t>CAPTAÇÃO, ADUÇÃO E TRATAMENTO DE ÁGUA E ESGOTO, EQUIPAMENTOS E SISTEMA</t>
  </si>
  <si>
    <t>67.02</t>
  </si>
  <si>
    <t>67.02.160</t>
  </si>
  <si>
    <t>67.02.210</t>
  </si>
  <si>
    <t>67.02.240</t>
  </si>
  <si>
    <t>67.02.280</t>
  </si>
  <si>
    <t>67.02.301</t>
  </si>
  <si>
    <t>67.02.320</t>
  </si>
  <si>
    <t>67.02.330</t>
  </si>
  <si>
    <t>67.02.400</t>
  </si>
  <si>
    <t>67.02.410</t>
  </si>
  <si>
    <t>67.02.502</t>
  </si>
  <si>
    <t>67.02.503</t>
  </si>
  <si>
    <t>68</t>
  </si>
  <si>
    <t>ELETRIFICAÇÃO, EQUIPAMENTOS E SISTEMA</t>
  </si>
  <si>
    <t>68.01</t>
  </si>
  <si>
    <t>68.01.600</t>
  </si>
  <si>
    <t>68.01.620</t>
  </si>
  <si>
    <t>68.01.630</t>
  </si>
  <si>
    <t>68.01.640</t>
  </si>
  <si>
    <t>68.01.650</t>
  </si>
  <si>
    <t>68.01.670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</si>
  <si>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</si>
  <si>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</si>
  <si>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</si>
  <si>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</si>
  <si>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</si>
  <si>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</si>
  <si>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</si>
  <si>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</si>
  <si>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</si>
  <si>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</si>
  <si>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</si>
  <si>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</si>
  <si>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</si>
  <si>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</si>
  <si>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</si>
  <si>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</si>
  <si>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</si>
  <si>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</si>
  <si>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</si>
  <si>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</si>
  <si>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68.02.140</t>
  </si>
  <si>
    <t>68.20</t>
  </si>
  <si>
    <t>68.20.010</t>
  </si>
  <si>
    <t>68.20.040</t>
  </si>
  <si>
    <t>68.20.050</t>
  </si>
  <si>
    <t>68.20.120</t>
  </si>
  <si>
    <t>69</t>
  </si>
  <si>
    <t>TELEFONIA, LÓGICA E TRANSMISSÃO DE DADOS, EQUIPAMENTOS E SISTEMA</t>
  </si>
  <si>
    <t>69.03</t>
  </si>
  <si>
    <t>69.03.090</t>
  </si>
  <si>
    <t>69.03.130</t>
  </si>
  <si>
    <t>69.03.140</t>
  </si>
  <si>
    <t>69.03.310</t>
  </si>
  <si>
    <t>69.03.340</t>
  </si>
  <si>
    <t>69.03.360</t>
  </si>
  <si>
    <t>69.03.400</t>
  </si>
  <si>
    <t>69.03.410</t>
  </si>
  <si>
    <t>69.03.420</t>
  </si>
  <si>
    <t>69.05</t>
  </si>
  <si>
    <t>69.05.010</t>
  </si>
  <si>
    <t>69.05.040</t>
  </si>
  <si>
    <t>69.05.230</t>
  </si>
  <si>
    <t>69.06</t>
  </si>
  <si>
    <t>69.06.020</t>
  </si>
  <si>
    <t>69.06.030</t>
  </si>
  <si>
    <t>69.06.040</t>
  </si>
  <si>
    <t>69.06.050</t>
  </si>
  <si>
    <t>69.06.080</t>
  </si>
  <si>
    <t>69.06.100</t>
  </si>
  <si>
    <t>69.06.110</t>
  </si>
  <si>
    <t>69.06.120</t>
  </si>
  <si>
    <t>69.06.200</t>
  </si>
  <si>
    <t>69.06.210</t>
  </si>
  <si>
    <t>69.06.220</t>
  </si>
  <si>
    <t>69.06.240</t>
  </si>
  <si>
    <t>69.06.280</t>
  </si>
  <si>
    <t>69.06.290</t>
  </si>
  <si>
    <t>69.06.300</t>
  </si>
  <si>
    <t>69.06.320</t>
  </si>
  <si>
    <t>69.06.390</t>
  </si>
  <si>
    <t>69.08</t>
  </si>
  <si>
    <t>69.08.010</t>
  </si>
  <si>
    <t>69.09</t>
  </si>
  <si>
    <t>69.09.250</t>
  </si>
  <si>
    <t>69.09.260</t>
  </si>
  <si>
    <t>69.09.300</t>
  </si>
  <si>
    <t>69.09.360</t>
  </si>
  <si>
    <t>69.09.370</t>
  </si>
  <si>
    <t>69.10</t>
  </si>
  <si>
    <t>69.10.130</t>
  </si>
  <si>
    <t>69.10.140</t>
  </si>
  <si>
    <t>69.20</t>
  </si>
  <si>
    <t>69.20.010</t>
  </si>
  <si>
    <t>69.20.040</t>
  </si>
  <si>
    <t>69.20.050</t>
  </si>
  <si>
    <t>69.20.070</t>
  </si>
  <si>
    <t>69.20.100</t>
  </si>
  <si>
    <t>69.20.110</t>
  </si>
  <si>
    <t>69.20.130</t>
  </si>
  <si>
    <t>69.20.140</t>
  </si>
  <si>
    <t>69.20.170</t>
  </si>
  <si>
    <t>69.20.180</t>
  </si>
  <si>
    <t>69.20.200</t>
  </si>
  <si>
    <t>69.20.210</t>
  </si>
  <si>
    <t>69.20.220</t>
  </si>
  <si>
    <t>69.20.230</t>
  </si>
  <si>
    <t>69.20.240</t>
  </si>
  <si>
    <t>69.20.248</t>
  </si>
  <si>
    <t>69.20.250</t>
  </si>
  <si>
    <t>69.20.260</t>
  </si>
  <si>
    <t>69.20.270</t>
  </si>
  <si>
    <t>69.20.280</t>
  </si>
  <si>
    <t>69.20.290</t>
  </si>
  <si>
    <t>69.20.300</t>
  </si>
  <si>
    <t>69.20.340</t>
  </si>
  <si>
    <t>69.20.350</t>
  </si>
  <si>
    <t>97</t>
  </si>
  <si>
    <t>SINALIZAÇÃO E COMUNICAÇÃO VISUAL</t>
  </si>
  <si>
    <t>97.02</t>
  </si>
  <si>
    <t>97.02.030</t>
  </si>
  <si>
    <t>97.02.036</t>
  </si>
  <si>
    <t>97.02.190</t>
  </si>
  <si>
    <t>97.02.193</t>
  </si>
  <si>
    <t>97.02.194</t>
  </si>
  <si>
    <t>97.02.195</t>
  </si>
  <si>
    <t>97.02.196</t>
  </si>
  <si>
    <t>97.02.197</t>
  </si>
  <si>
    <t>97.02.198</t>
  </si>
  <si>
    <t>97.02.210</t>
  </si>
  <si>
    <t>97.03</t>
  </si>
  <si>
    <t>97.03.010</t>
  </si>
  <si>
    <t>97.04</t>
  </si>
  <si>
    <t>97.04.010</t>
  </si>
  <si>
    <t>97.04.020</t>
  </si>
  <si>
    <t>97.05</t>
  </si>
  <si>
    <t>97.05.070</t>
  </si>
  <si>
    <t>97.05.080</t>
  </si>
  <si>
    <t>97.05.100</t>
  </si>
  <si>
    <t>97.05.130</t>
  </si>
  <si>
    <t>97.05.140</t>
  </si>
  <si>
    <t>98</t>
  </si>
  <si>
    <t>ARQUITETURA DE INTERIORES</t>
  </si>
  <si>
    <t>98.02</t>
  </si>
  <si>
    <t>98.02.210</t>
  </si>
  <si>
    <t>Banco de madeira com encosto e pés em ferro fundido pintado</t>
  </si>
  <si>
    <t>Total Planilha R$=</t>
  </si>
  <si>
    <t>Digite as quantidades de seu Edital na coluna D</t>
  </si>
  <si>
    <t>Taxa de BDI%=</t>
  </si>
  <si>
    <r>
      <t xml:space="preserve">Defina o BDI digitando o percentual na célula </t>
    </r>
    <r>
      <rPr>
        <b/>
        <sz val="8"/>
        <rFont val="Arial"/>
        <family val="2"/>
      </rPr>
      <t>H2</t>
    </r>
  </si>
  <si>
    <t>Versão 178 - Vigência: a partir de 01/03/2020</t>
  </si>
  <si>
    <t>Enc. Social %=</t>
  </si>
  <si>
    <r>
      <t xml:space="preserve">Digite na </t>
    </r>
    <r>
      <rPr>
        <sz val="8"/>
        <color rgb="FFFF0000"/>
        <rFont val="Arial"/>
        <family val="2"/>
      </rPr>
      <t xml:space="preserve">célula </t>
    </r>
    <r>
      <rPr>
        <b/>
        <sz val="8"/>
        <color rgb="FFFF0000"/>
        <rFont val="Arial"/>
        <family val="2"/>
      </rPr>
      <t>H3</t>
    </r>
    <r>
      <rPr>
        <sz val="8"/>
        <rFont val="Arial"/>
        <family val="2"/>
      </rPr>
      <t xml:space="preserve"> a taxa de Encargos Sociais.</t>
    </r>
  </si>
  <si>
    <t>COM DESONERAÇÃO  L.S.: 98,38%</t>
  </si>
  <si>
    <t>CUSTOS UNITÁRIOS CPOS R$</t>
  </si>
  <si>
    <t>UNITÁRIOS CPUs  altere o BDI na célula H2 e o Enc. Social na célula H3</t>
  </si>
  <si>
    <t>UNITÁRIOS CPUs R$ - SEM TAXA DO BDI</t>
  </si>
  <si>
    <r>
      <t xml:space="preserve">UNITÁRIOS CPOS - </t>
    </r>
    <r>
      <rPr>
        <b/>
        <sz val="8"/>
        <color rgb="FFFF0000"/>
        <rFont val="Arial"/>
        <family val="2"/>
      </rPr>
      <t>Enc. Sociais 126,72%</t>
    </r>
    <r>
      <rPr>
        <b/>
        <sz val="8"/>
        <rFont val="Arial"/>
        <family val="2"/>
      </rPr>
      <t>,  BDI digite na célula H2</t>
    </r>
  </si>
  <si>
    <t>SEM BDI - BASE RELAÇÃO DE SERVIÇOS</t>
  </si>
  <si>
    <t>UNID</t>
  </si>
  <si>
    <t>QUANTIDADE</t>
  </si>
  <si>
    <t>CUSTO UNITÁRIO CPUs R$</t>
  </si>
  <si>
    <t>TOTAL SERVIÇO R$</t>
  </si>
  <si>
    <t>MATERIAL CPUs</t>
  </si>
  <si>
    <t>MÃO DE OBRA CPUs</t>
  </si>
  <si>
    <t>TOTAL R$ MAT+MO</t>
  </si>
  <si>
    <t>TAXA DO BDI</t>
  </si>
  <si>
    <t>TOTAL CPUs</t>
  </si>
  <si>
    <t>UNITÁRIO  CPUs</t>
  </si>
  <si>
    <t>MATERIAL CPOS</t>
  </si>
  <si>
    <t>MÃO DE OBRA CPOS</t>
  </si>
  <si>
    <t>TOTAL CPOS</t>
  </si>
  <si>
    <t>UNITÁRIO  CPOS</t>
  </si>
  <si>
    <t>Diferença : CPUs - CPOS</t>
  </si>
  <si>
    <t>03.16</t>
  </si>
  <si>
    <t>03.16.010</t>
  </si>
  <si>
    <t>03.16.011</t>
  </si>
  <si>
    <t>11.18.220</t>
  </si>
  <si>
    <t>17.02.160</t>
  </si>
  <si>
    <t>18.07.021</t>
  </si>
  <si>
    <t>19.01.022</t>
  </si>
  <si>
    <t>19.01.062</t>
  </si>
  <si>
    <t>19.01.064</t>
  </si>
  <si>
    <t>19.01.122</t>
  </si>
  <si>
    <t>19.01.322</t>
  </si>
  <si>
    <t>19.01.324</t>
  </si>
  <si>
    <t>19.01.412</t>
  </si>
  <si>
    <t>19.01.422</t>
  </si>
  <si>
    <t>19.01.432</t>
  </si>
  <si>
    <t>19.01.442</t>
  </si>
  <si>
    <t>21.20.500</t>
  </si>
  <si>
    <t>22.20.011</t>
  </si>
  <si>
    <t>25.02.042</t>
  </si>
  <si>
    <t>26.01.460</t>
  </si>
  <si>
    <t>28.20.860</t>
  </si>
  <si>
    <t>30.03.032</t>
  </si>
  <si>
    <t>30.03.042</t>
  </si>
  <si>
    <t>33.09.021</t>
  </si>
  <si>
    <t>37.13.791</t>
  </si>
  <si>
    <t>37.14.912</t>
  </si>
  <si>
    <t>37.24.042</t>
  </si>
  <si>
    <t>37.24.043</t>
  </si>
  <si>
    <t>37.24.044</t>
  </si>
  <si>
    <t>37.24.045</t>
  </si>
  <si>
    <t>41.11.440</t>
  </si>
  <si>
    <t>41.11.450</t>
  </si>
  <si>
    <t>41.11.702</t>
  </si>
  <si>
    <t>41.11.715</t>
  </si>
  <si>
    <t>41.12.210</t>
  </si>
  <si>
    <t>-</t>
  </si>
  <si>
    <t>41.31.300</t>
  </si>
  <si>
    <t>43.01.012</t>
  </si>
  <si>
    <t>43.01.032</t>
  </si>
  <si>
    <t>44.02.062</t>
  </si>
  <si>
    <t>46.26.843</t>
  </si>
  <si>
    <t>47.01.191</t>
  </si>
  <si>
    <t>47.05.213</t>
  </si>
  <si>
    <t>47.05.394</t>
  </si>
  <si>
    <t>47.05.398</t>
  </si>
  <si>
    <t>47.05.406</t>
  </si>
  <si>
    <t>47.07.031</t>
  </si>
  <si>
    <t>48.02.204</t>
  </si>
  <si>
    <t>48.02.205</t>
  </si>
  <si>
    <t>48.02.206</t>
  </si>
  <si>
    <t>48.02.207</t>
  </si>
  <si>
    <t>49.06.072</t>
  </si>
  <si>
    <t>50.05.312</t>
  </si>
  <si>
    <t>50.10.096</t>
  </si>
  <si>
    <t>54.05</t>
  </si>
  <si>
    <t>54.05.001</t>
  </si>
  <si>
    <t>54.05.002</t>
  </si>
  <si>
    <t>54.05.003</t>
  </si>
  <si>
    <t>55.02.012</t>
  </si>
  <si>
    <t>55.30</t>
  </si>
  <si>
    <t>55.30.010</t>
  </si>
  <si>
    <t>61.10.014</t>
  </si>
  <si>
    <t>61.15.163</t>
  </si>
  <si>
    <t>66.08.258</t>
  </si>
  <si>
    <t>66.08.324</t>
  </si>
  <si>
    <t>66.08.326</t>
  </si>
  <si>
    <t>66.08.328</t>
  </si>
  <si>
    <t>97.04.015</t>
  </si>
  <si>
    <t>97.04.035</t>
  </si>
  <si>
    <t>97.04.036</t>
  </si>
  <si>
    <t>97.04.038</t>
  </si>
  <si>
    <t>97.04.040</t>
  </si>
  <si>
    <t>97.04.050</t>
  </si>
  <si>
    <t>97.04.060</t>
  </si>
  <si>
    <t>97.05.170</t>
  </si>
  <si>
    <t>97.05.175</t>
  </si>
  <si>
    <t>97.05.180</t>
  </si>
  <si>
    <t>97.05.181</t>
  </si>
  <si>
    <t>97.05.185</t>
  </si>
  <si>
    <t>97.05.186</t>
  </si>
  <si>
    <t>97.05.190</t>
  </si>
  <si>
    <t>97.05.200</t>
  </si>
  <si>
    <t>97.05.205</t>
  </si>
  <si>
    <t>97.05.210</t>
  </si>
  <si>
    <t>TOTAL PLANILHA</t>
  </si>
  <si>
    <t>LONA PLÁSTICA</t>
  </si>
  <si>
    <t>CUSTO UNIT R$</t>
  </si>
  <si>
    <t>TOPOGRAFIA - EQUIPAMENTOS E SERVIÇOS</t>
  </si>
  <si>
    <t>LEVANTAMENTO PLANIMÉTRICO CADASTRAL</t>
  </si>
  <si>
    <t>LEVANTAMENTO PLANIALTIMÉTRICO CADASTRAL</t>
  </si>
  <si>
    <t>LOCAÇÃO DE EIXO DE REFERÊNCIA PARA PROJETO DE VIA PÚBLICA</t>
  </si>
  <si>
    <t>NIVELAMENTO DE SEÇÕES TRANSVERSAIS</t>
  </si>
  <si>
    <t>LEVANTAMENTO PLANIMÉTRICO DE VIA PÚBLICA E SEMI-CADASTRO DE IMÓVEIS</t>
  </si>
  <si>
    <t>NIVELAMENTO DO EIXO DE VIA PÚBLICA INCLUSIVE SOLEIRAS, GUIAS E TAMPÕES</t>
  </si>
  <si>
    <t>CADASTRO DE GALERIA EXISTENTE</t>
  </si>
  <si>
    <t>PV</t>
  </si>
  <si>
    <t>ELEMENTOS PARA LOCAÇÃO DE OBRA DE ARTE</t>
  </si>
  <si>
    <t>TRANSPORTE DE COTA DE REFERÊNCIA DE NÍVEL</t>
  </si>
  <si>
    <t>NIVELAMENTO GEOMÉTRICO NO INTERIOR DA GALERIA</t>
  </si>
  <si>
    <t>CADASTRO ESPECIAL DE GALERIA MOLDADA (1:500)</t>
  </si>
  <si>
    <t>NIVELAMENTO GEOMÉTRICO DE FUNDO DO CANAL OU CÓRREGO</t>
  </si>
  <si>
    <t>RELATÓRIO TÉCNICO</t>
  </si>
  <si>
    <t>CADASTRO DE CANALIZAÇÕES CIRCULARES</t>
  </si>
  <si>
    <t>CADASTRO E AMARRAÇÃO DE CAIXA DE INSPEÇÃO, OU CAIXA DE CONCORDÂNCIA, OU CAIXA MORTA</t>
  </si>
  <si>
    <t>CADASTRO E AMARRAÇÂO DE BOCA DE LOBO OU LEÃO</t>
  </si>
  <si>
    <t>CADASTRO E AMARRAÇÃO DE PV</t>
  </si>
  <si>
    <t>CADASTRO E AMARRAÇÃO DE PV RECOBERTO</t>
  </si>
  <si>
    <t>TRANSPORTE DE COORDENADAS</t>
  </si>
  <si>
    <t>ESTAÇÃO TOTAL PRECISÃO 5", TIPO "LEICA" TC-705 OU SIMILAR, INCLUSIVE ACESSÓRIOS</t>
  </si>
  <si>
    <t>ESTAÇÃO TOTAL PRECISÃO 3", TIPO "LEICA" TC-1103 OU SIMILAR, INCLUSIVE ACESSÓRIOS</t>
  </si>
  <si>
    <t>ESTAÇÃO TOTAL PRECISÃO 1,5", TIPO "LEICA" TC 1101 OU SIMILAR, INCLUSIVE ACESSÓRIOS</t>
  </si>
  <si>
    <t>TEODOLITO DE PRECISÃO 10", TIPO "LEICA" TC 110 OU SIMILAR, INCLUSIVE ACESSÓRIOS</t>
  </si>
  <si>
    <t>NÍVEL PRECISÃO 1,5 MM/KM, TIPO "LEICA" NA2 OU SIMILAR</t>
  </si>
  <si>
    <t>NÍVEL PRECISÃO 0,7 MM/KM, TIPO "LEICA" NA2 OU SIMILAR, INCLUSIVE ACESSÓRIOS</t>
  </si>
  <si>
    <t>NÍVEL PRECISÃO 0,3 MM/KM, TIPO "LEICA" NA2, ACOPLADO COM GPM3 OU SIMILAR, INCLUSIVE ACESSÓRIOS</t>
  </si>
  <si>
    <t>SONDAGENS E ENSAIOS</t>
  </si>
  <si>
    <t>SONDAGEM MANUAL</t>
  </si>
  <si>
    <t>.</t>
  </si>
  <si>
    <t>SONDAGEM A TRADO MANUAL</t>
  </si>
  <si>
    <t>SONDAGEM COM EXTRAÇÃO DE AMOSTRAS NAS CONDIÇÕES NATURAIS</t>
  </si>
  <si>
    <t>SONDAGEM A PERCUSSÃO</t>
  </si>
  <si>
    <t>MOBILIZAÇÃO E INSTALAÇÃO DE 1 EQUIPAMENTO</t>
  </si>
  <si>
    <t>DESLOCAMENTO DE EQUIPAMENTO ENTRE FUROS EM TERRENO PLANO, CONSIDERANDO A DISTÂNCIA ATÉ 100M</t>
  </si>
  <si>
    <t>DESLOCAMENTO DE EQUIPAMENTO ENTRE FUROS EM TERRENO PLANO, CONSIDERANDO A DISTÂNCIA DE 100 À 200M</t>
  </si>
  <si>
    <t>DESLOCAMENTO DE EQUIPAMENTO ENTRE FUROS EM TERRENO PLANO, CONSIDERANDO A DISTÂNCIA ACIMA DE 200M</t>
  </si>
  <si>
    <t>DESLOCAMENTO DE EQUIPAMENTO EM TERRENO ACIDENTADO, CONSIDERANDO A DISTÂNCIA ATÉ 50M</t>
  </si>
  <si>
    <t>DESLOCAMENTO DE EQUIPAMENTO EM TERRENO ACIDENTADO, CONSIDERANDO A DISTÂNCIA ACIMA DE 50M</t>
  </si>
  <si>
    <t>EXECUÇÃO DE PLATAFORMA EM TERRENO ALAGADIÇO OU ACIDENTADO</t>
  </si>
  <si>
    <t>PERFURAÇÃO E EXECUÇÃO  DE  ENSAIO PENETOMÉTRICO OU DE LAVAGEM POR TEMPO</t>
  </si>
  <si>
    <t>SONDAGEM ROTATIVA</t>
  </si>
  <si>
    <t>MOBILIZAÇÃO E INSTALAÇÃO DE 1 EQUIPAMENTO, CONSIDERANDO A DISTÂNCIA ATÉ 10KM</t>
  </si>
  <si>
    <t>MOBILIZAÇÃO E INSTALAÇÃO DE 1 EQUIPAMENTO, CONSIDERANDO A DISTÂNCIA DE 10 À 20KM</t>
  </si>
  <si>
    <t>MOBILIZAÇÃO E INSTALAÇÃO DE 1 EQUIPAMENTO, CONSIDERANDO A DISTÂNCIA ACIMA DE 20KM</t>
  </si>
  <si>
    <t>DESLOCAMENTO DE EQUIPAMENTO ENTRE FUROS EM TERRENO ACIDENTADO, CONSIDERANDO A DISTÂNCIA ATÉ 50M</t>
  </si>
  <si>
    <t>DESLOCAMENTO DE EQUIPAMENTO ENTRE FUROS EM TERRENO ACIDENTADO, CONSIDERANDO A DISTÂNCIA ACIMA DE 50M</t>
  </si>
  <si>
    <t>PERFURAÇÃO EM SOLOS OU ROCHAS DECOMPOSTAS HX</t>
  </si>
  <si>
    <t>PERFURAÇÃO EM SOLOS OU ROCHAS DECOMPOSTAS NX</t>
  </si>
  <si>
    <t>PERFURAÇÃO EM SOLOS OU ROCHAS DECOMPOSTAS BX</t>
  </si>
  <si>
    <t>PERFURAÇÃO EM SOLOS OU ROCHAS DECOMPOSTAS AX</t>
  </si>
  <si>
    <t>PERFURAÇÃO EM ROCHA MOLE (FILITOS, SILTITOS, ARENITOS, E ROCHAS AFINS), ACRÉSCIMO DE ... (EM RELAÇÃO AO PREÇO DA PERFURAÇÃO EM SOLOS E ROCHAS DECOMPOSTAS)</t>
  </si>
  <si>
    <t>%</t>
  </si>
  <si>
    <t>PERFURAÇÃO EM ROCHA DURA OU EXTRA-DURA (GRANITOS, GNAISSES, QUARTZITOS E ROCHAS AFINS), ACRÉSCIMO DE... (EM RELAÇÃO AO PREÇO DA PERFURAÇÃO EM SOLOS OU ROCHAS DECOMPOSTAS)</t>
  </si>
  <si>
    <t>POÇOS DE INSPEÇÃO</t>
  </si>
  <si>
    <t>EXECUÇÃO DE POÇO COM 1M2 DE ÁREA</t>
  </si>
  <si>
    <t>EXECUÇÃO E MATERIAL PARA ESCORAMENTO</t>
  </si>
  <si>
    <t>REATERRO DO POÇO</t>
  </si>
  <si>
    <t>ENSAIOS "IN SITU"</t>
  </si>
  <si>
    <t>INSTALAÇÃO DE MEDIDOR DE NÍVEL D'ÁGUA</t>
  </si>
  <si>
    <t>INSTALAÇÃO DE PIEZOMETRO</t>
  </si>
  <si>
    <t>ENSAIOS DE LABORATÓRIO</t>
  </si>
  <si>
    <t>ENSAIOS DE LABORATÓRIO - UMIDADE NATURAL</t>
  </si>
  <si>
    <t>ENS.</t>
  </si>
  <si>
    <t>ENSAIOS DE LABORATÓRIO - LIMITE DE LIQUIDEZ</t>
  </si>
  <si>
    <t>ENSAIOS DE LABORATÓRIO - PLASTICIDADE</t>
  </si>
  <si>
    <t>ENSAIOS DE LABORATÓRIO - COMPACTAÇÃO</t>
  </si>
  <si>
    <t>ENSAIOS DE LABORATÓRIO - GRANULOMETRIA</t>
  </si>
  <si>
    <t>ENSAIOS DE LABORATÓRIO - PROCTOR SIMPLES</t>
  </si>
  <si>
    <t>ENSAIOS DE LABORATÓRIO - CBR MOLDADO</t>
  </si>
  <si>
    <t>ENSAIOS DE LABORATÓRIO - ENSAIO DE CBR INDEFORMADO</t>
  </si>
  <si>
    <t>ENSAIOS DE LABORATÓRIO - CBR-5 PONTOS (MOLDADO)</t>
  </si>
  <si>
    <t>ENSAIOS DE LABORATÓRIO - CBR-5 PONTOS (INDEFORMADO)</t>
  </si>
  <si>
    <t>ENSAIOS DE LABORATÓRIO - LOS ANGELES</t>
  </si>
  <si>
    <t>ENSAIOS DE LABORATÓRIO - DURABILIDADE</t>
  </si>
  <si>
    <t>ENSAIOS DE LABORATÓRIO - ADESIVIDADE</t>
  </si>
  <si>
    <t>ENSAIOS DE LABORATÓRIO - VISCOSIDADE</t>
  </si>
  <si>
    <t>ENSAIOS DE LABORATÓRIO - PONTO DE FULGOR</t>
  </si>
  <si>
    <t>ENSAIOS DE LABORATÓRIO - PENETRAÇÃO</t>
  </si>
  <si>
    <t>ENSAIOS DE LABORATÓRIO - PONTO DE AMOLECIMENTO</t>
  </si>
  <si>
    <t>ENSAIOS DE LABORATÓRIO - DOSAGEM MARSHALL, GRANULOMETRIA, TEOR DE ASFALTO, ESTABILIDADE E FLUÊNCIA</t>
  </si>
  <si>
    <t>CONTROLE TECNOLÓGICO DE CONCRETO - ENSAIO DE ESCLEROMETRIA EM 10 PONTOS COM 16 TIROS POR PONTO</t>
  </si>
  <si>
    <t>PROJETOS, ESTUDOS E SERVIÇOS</t>
  </si>
  <si>
    <t>DIMENSIONAMENTO DE PAVIMENTO</t>
  </si>
  <si>
    <t>FURO</t>
  </si>
  <si>
    <t>PROJETO EM PLANTA PARA PAVIMENTAÇÃO DE VIA PÚBLICA COM UMA PISTA</t>
  </si>
  <si>
    <t>PROJETO EM PERFIL DE PAVIMENTAÇÃO DE VIA PÚBLICA COM UMA PISTA</t>
  </si>
  <si>
    <t>PROJETO HIDRÁULICO DE GALERIA PLUVIAL EM TUBOS</t>
  </si>
  <si>
    <t>PROJETO HIDRÁULICO DE GALERIA PLUVIAL MOLDADA EXCLUINDO O PROJETO ESTRUTURAL</t>
  </si>
  <si>
    <t>PROJETO HIDRÁULICO DE REFORÇO DE GALERIA EXISTENTE, EM TUBOS</t>
  </si>
  <si>
    <t>ESTUDO HIDROLÓGICO DE VIA PÚBLICA INTEGRANTE DE PROGRAMA DE PAVIMENTAÇÃO, QUE VIER A DISPENSAR GALERIA OU EXIGÍ-LA MOLDADA</t>
  </si>
  <si>
    <t>ESTUDO HIDROLÓGICO DE VIA PÚBLICA INTEGRANTE DE PROGRAMA DE PAVIMENTAÇÃO E PROJETO HIDRÁULICO, SE NECESSÁRIA GALERIA EM TUBOS</t>
  </si>
  <si>
    <t>ESTUDO HIDROLÓGICO DE ÁREA ARRUADA</t>
  </si>
  <si>
    <t>ESTUDO HIDROLÓGICO DE ÁREA NÃO ARRUADA</t>
  </si>
  <si>
    <t>ESTUDO HIDRÁULICO DE VIA SITUADA EM ÁREA, OBJETO DE ESTUDO HIDROLÓGICO</t>
  </si>
  <si>
    <t>ESTUDO HIDROLÓGICO E VERIFICAÇÃO DA SUFICIÊNCIA DE GALERIA EXISTENTE, EM TUBOS</t>
  </si>
  <si>
    <t>VERIFICAÇÃO NO PROJETO DE SISTEMA DE DRENAGEM, DE VIAS QUE DISPENSAM GALERIA DE ÁGUAS PLUVIAIS</t>
  </si>
  <si>
    <t>TRANSCRIÇÃO E ADAPTAÇÃO DE SISTEMAS DE DRENAGEM PROJETADOS EM VIAS PÚBLICAS</t>
  </si>
  <si>
    <t>CÁLCULO ESTRUTURAL DE CONCRETO ARMADO PARA PONTES, VIADUTOS, MUROS DE ARRIMO E OBRAS CONGÊNERES - PERCENTAGEM A SER APLICADA AO ORÇAMENTO DA PARTE ESTRUTURAL DA OBRA, USANDO OS PREÇOS UNITÁRIOS DA TABELA DE SIURB</t>
  </si>
  <si>
    <t>CÁLCULO ESTRUTURAL DE CONCRETO ARMADO PARA PONTES, VIADUTOS, MUROS DE ARRIMO E OBRAS CONGÊNERES - PERCENTAGEM A SER APLICADA AO ORÇAMENTO DA PARTE ESTRUTURAL DA OBRA, USANDO OS PREÇOS UNITÁRIOS DA TABELA DE SMSO - ATÉ  50M3</t>
  </si>
  <si>
    <t>CÁLCULO ESTRUTURAL DE CONCRETO ARMADO PARA PONTES, VIADUTOS, MUROS DE ARRIMO E OBRAS CONGÊNERES - PERCENTAGEM A SER APLICADA AO ORÇAMENTO DA PARTE ESTRUTURAL DA OBRA, USANDO OS PREÇOS UNITÁRIOS DA TABELA DE SMSO - ATÉ 100M3</t>
  </si>
  <si>
    <t>CÁLCULO ESTRUTURAL DE CONCRETO ARMADO PARA PONTES, VIADUTOS, MUROS DE ARRIMO E OBRAS CONGÊNERES - PERCENTAGEM A SER APLICADA AO ORÇAMENTO DA PARTE ESTRUTURAL DA OBRA, USANDO OS PREÇOS UNITÁRIOS DA TABELA DE SMSO - ATÉ 200M3</t>
  </si>
  <si>
    <t>CÁLCULO ESTRUTURAL DE CONCRETO ARMADO PARA PONTES, VIADUTOS, MUROS DE ARRIMO E OBRAS CONGÊNERES - PERCENTAGEM A SER APLICADA AO ORÇAMENTO DA PARTE ESTRUTURAL DA OBRA, USANDO OS PREÇOS UNITÁRIOS DA TABELA DE SMSO - ATÉ 500M3</t>
  </si>
  <si>
    <t>CÁLCULO ESTRUTURAL DE CONCRETO ARMADO PARA PONTES, VIADUTOS, MUROS DE ARRIMO E OBRAS CONGÊNERES - PERCENTAGEM A SER APLICADA AO ORÇAMENTO DA PARTE ESTRUTURAL DA OBRA, USANDO OS PREÇOS UNITÁRIOS DA TABELA DE SMSO - ATÉ 1.000M3</t>
  </si>
  <si>
    <t>CÁLCULO ESTRUTURAL DE CONCRETO ARMADO PARA PONTES, VIADUTOS, MUROS DE ARRIMO E OBRAS CONGÊNERES - PERCENTAGEM A SER APLICADA AO ORÇAMENTO DA PARTE ESTRUTURAL DA OBRA, USANDO OS PREÇOS UNITÁRIOS DA TABELA DE SMSO - ATÉ 2.000M3</t>
  </si>
  <si>
    <t>CÁLCULO ESTRUTURAL DE CONCRETO ARMADO PARA PONTES, VIADUTOS, MUROS DE ARRIMO E OBRAS CONGÊNERES - PERCENTAGEM A SER APLICADA AO ORÇAMENTO DA PARTE ESTRUTURAL DA OBRA, USANDO OS PREÇOS UNITÁRIOS DA TABELA DE SMSO - ATÉ 5.000M3</t>
  </si>
  <si>
    <t>CÁLCULO ESTRUTURAL DE CONCRETO ARMADO PARA PONTES, VIADUTOS, MUROS DE ARRIMO E OBRAS CONGÊNERES - PERCENTAGEM A SER APLICADA AO ORÇAMENTO DA PARTE ESTRUTURAL DA OBRA, USANDO OS PREÇOS UNITÁRIOS DA TABELA DE SMSO - ATÉ 10.000M3</t>
  </si>
  <si>
    <t>CÁLCULO ESTRUTURAL DE CONCRETO ARMADO PARA PONTES, VIADUTOS, MUROS DE ARRIMO E OBRAS CONGÊNERES - PERCENTAGEM A SER APLICADA AO ORÇAMENTO DA PARTE ESTRUTURAL DA OBRA, USANDO OS PREÇOS UNITÁRIOS DA TABELA DE SMSO - ACIMA DE 10.000M3</t>
  </si>
  <si>
    <t>PROJETO ESTRUTURAL DE CONCRETO ARMADO PARA GALERIA MOLDADA, EM MÓDULOS DE 10M DE EXTENSÃO, PODENDO AS FUNDAÇÕES SEREM DIRETAS, SOBRE ESTACAS OU AMBAS AS SOLUÇÕES, APLICA-SE OS PERCENTUAIS DO ITEM 3.15 PARA MÓDULO; PARA REPETIÇÃO DE MÓDULOS ADOTA-SE:</t>
  </si>
  <si>
    <t>PROJETO ESTRUTURAL DE CONCRETO ARMADO PARA GALERIA MOLDADA, EM MÓDULOS DE 10M DE EXTENSÃO, PODENDO AS FUNDAÇÕES SEREM DIRETAS, SOBRE ESTACAS OU AMBAS AS SOLUÇÕES, APLICA-SE OS PERCENTUAIS DO ITEM 3.15 PARA MÓDULO; PARA REPETIÇÃO DE MÓDULOS ADOTA-SE  1  A 5 REPETIÇÕES</t>
  </si>
  <si>
    <t>25N</t>
  </si>
  <si>
    <t>PROJETO ESTRUTURAL DE CONCRETO ARMADO PARA GALERIA MOLDADA, EM MÓDULOS DE 10M DE EXTENSÃO, PODENDO AS FUNDAÇÕES SEREM DIRETAS, SOBRE ESTACAS OU AMBAS AS SOLUÇÕES, APLICA-SE OS PERCENTUAIS DO ITEM 3.15 PARA MÓDULO; PARA REPETIÇÃO DE MÓDULOS ADOTA-SE  6  A 10 REPETIÇÕES</t>
  </si>
  <si>
    <t>25+20N</t>
  </si>
  <si>
    <t>PROJETO ESTRUTURAL DE CONCRETO ARMADO PARA GALERIA MOLDADA, EM MÓDULOS DE 10M DE EXTENSÃO, PODENDO AS FUNDAÇÕES SEREM DIRETAS, SOBRE ESTACAS OU AMBAS AS SOLUÇÕES, APLICA-SE OS PERCENTUAIS DO ITEM 3.15 PARA MÓDULO; PARA REPETIÇÃO DE MÓDULOS ADOTA-SE 11  A 20 REPETIÇÕES</t>
  </si>
  <si>
    <t>75+15N</t>
  </si>
  <si>
    <t>PROJETO ESTRUTURAL DE CONCRETO ARMADO PARA GALERIA MOLDADA, EM MÓDULOS DE 10M DE EXTENSÃO, PODENDO AS FUNDAÇÕES SEREM DIRETAS, SOBRE ESTACAS OU AMBAS AS SOLUÇÕES, APLICA-SE OS PERCENTUAIS DO ITEM 3.15 PARA MÓDULO; PARA REPETIÇÃO DE MÓDULOS ADOTA-SE 21  A 40 REPETIÇÕES</t>
  </si>
  <si>
    <t>175+10N</t>
  </si>
  <si>
    <t>PROJETO ESTRUTURAL DE CONCRETO ARMADO PARA GALERIA MOLDADA, EM MÓDULOS DE 10M DE EXTENSÃO, PODENDO AS FUNDAÇÕES SEREM DIRETAS, SOBRE ESTACAS OU AMBAS AS SOLUÇÕES, APLICA-SE OS PERCENTUAIS DO ITEM 3.15 PARA MÓDULO; PARA REPETIÇÃO DE MÓDULOS ADOTA-SE 41 EM DIANTE</t>
  </si>
  <si>
    <t>375+5N</t>
  </si>
  <si>
    <t>VISTORIA TÉCNICA DE VIAS DE PROGRAMA DE PAVIMENTAÇÃO</t>
  </si>
  <si>
    <t>PLANILHA DE QUANTIDADE DE SERVIÇOS DE VIAS DO PROGRAMA DE PAVIMENTAÇÃO</t>
  </si>
  <si>
    <t>CÓPIA XEROX EM TAMANHO OFÍCIO, UMA FACE, PRETO E BRANCO</t>
  </si>
  <si>
    <t>CÓPIA XEROX TAMANHO OFÍCIO UMA FACE COLORIDA</t>
  </si>
  <si>
    <t>CÓPIA XEROX TAMANHO A3 UMA FACE-PRETO E BRANCO</t>
  </si>
  <si>
    <t>CÓPIA XEROX TAMANHO A3 UMA FACE COLORIDA</t>
  </si>
  <si>
    <t>CÓPIA XEROX PRETO E BRANCO</t>
  </si>
  <si>
    <t>LOCAÇÃO DE VEÍCULO DE PASSAGEIRO TIPO VW GOL OU SIMILAR, COM MOTORISTA, INCLUINDO MANUTENÇÃO E COMBUSTÍVEL (MÍNIMO 200 H/MÊS)</t>
  </si>
  <si>
    <t>FOTO COLORIDA 10 X 15CM ( REVELAÇÃO)</t>
  </si>
  <si>
    <t>CONSULTOR</t>
  </si>
  <si>
    <t>COORDENADOR GERAL</t>
  </si>
  <si>
    <t>COORDENADOR SETORIAL</t>
  </si>
  <si>
    <t>ENGENHEIRO/ ARQUITETO SÊNIOR</t>
  </si>
  <si>
    <t>ENGENHEIRO/ ARQUITETO  PLENO</t>
  </si>
  <si>
    <t>ENGENHEIRO/ ARQUITETO JUNIOR</t>
  </si>
  <si>
    <t>AUXILIAR DE LABORATÓRIO</t>
  </si>
  <si>
    <t>AUXILIAR DE TOPOGRAFIA</t>
  </si>
  <si>
    <t>TECNÓLOGO - 5 À 10 ANOS DE EXPERIÊNCIA COM FORMAÇÃO EM EDIFICAÇÕES</t>
  </si>
  <si>
    <t>DESENHISTA - CADISTA</t>
  </si>
  <si>
    <t>DESENHISTA PROJETISTA</t>
  </si>
  <si>
    <t>LABORATORISTA DE SOLO/PAVIMENTAÇÃO</t>
  </si>
  <si>
    <t>PROJETISTA</t>
  </si>
  <si>
    <t>TOPÓGRAFO</t>
  </si>
  <si>
    <t>AJUDANTE GERAL</t>
  </si>
  <si>
    <t>DIGITADOR</t>
  </si>
  <si>
    <t>MENSAGEIRO</t>
  </si>
  <si>
    <t>SECRETÁRIA</t>
  </si>
  <si>
    <t>SECRETÁRIA EXECUTIVA</t>
  </si>
  <si>
    <t>DESENHISTA DE TOPOGRAFIA</t>
  </si>
  <si>
    <t>TÉCNICO - NÍVEL MÉDIO</t>
  </si>
  <si>
    <t>SERVIÇO DE PLOTAGEM EM PAPEL SULFITE, TAMANHO A1, PRETO E BRANCO</t>
  </si>
  <si>
    <t>PLOTAGEM EM PAPEL SULFITE, TAMANHO A1, COLORIDA (ARQUIVO ORIGINAL COM EXTENSÃO "PLT")</t>
  </si>
  <si>
    <t>PLOTAGEM EM PAPEL SULFITE, TAMANHO A0, PRETO E BRANCO (ARQUIVO ORIGINAL COM EXTENSÃO "PLT")</t>
  </si>
  <si>
    <t>PLOTAGEM EM PAPEL SULFITE,TAMANHO A0, COLORIDA (ARQUIVO ORIGINAL COM EXTENSÃO "PLT")</t>
  </si>
  <si>
    <t>PROJETO BÁSICO (PRANCHA A1)</t>
  </si>
  <si>
    <t>PROJETO EXECUTIVO (PRANCHA A1)</t>
  </si>
  <si>
    <t>ADVOGADO JÚNIOR</t>
  </si>
  <si>
    <t>ADVOGADO PLENO</t>
  </si>
  <si>
    <t>ADVOGADO SÊNIOR</t>
  </si>
  <si>
    <t>GEÓLOGO JÚNIOR</t>
  </si>
  <si>
    <t>GEÓLOGO PLENO</t>
  </si>
  <si>
    <t>GEÓLOGO SÊNIOR</t>
  </si>
  <si>
    <t>GEÓGRAFO JÚNIOR</t>
  </si>
  <si>
    <t>GEÓGRAFO PLENO</t>
  </si>
  <si>
    <t>GEÓGRAFO SÊNIOR</t>
  </si>
  <si>
    <t>ASSISTENTE SOCIAL JÚNIOR</t>
  </si>
  <si>
    <t>ASSISTENTE SOCIAL PLENO</t>
  </si>
  <si>
    <t>ASSISTENTE SOCIAL SÊNIOR</t>
  </si>
  <si>
    <t>ESTUDOS, PROJETOS E RELATÓRIOS PARA LICENCIAMENTO AMBIENTAL</t>
  </si>
  <si>
    <t>RELATÓRIO DE DOCUMENTAÇÃO (ATAS DE REUNIÃO, PROTOCOLOS, E CÓPIAS DE DOCUMENTOS)</t>
  </si>
  <si>
    <t>RELATÓRIO FOTOGRÁFICO DE VISTORIA</t>
  </si>
  <si>
    <t>RELATÓRIO DE CONSULTA PRÉVIA CONFORME PORTARIA SVMA 80/2007 E ART.12 RESOLUÇÃO 203 CADES/ SVMA 2019</t>
  </si>
  <si>
    <t>ESTUDO DE VIABILIDADE AMBIENTAL - EVA</t>
  </si>
  <si>
    <t>RELATÓRIO DE COMPLEMENTAÇÃO AO EVA</t>
  </si>
  <si>
    <t>AUDIÊNCIA PÚBLICA</t>
  </si>
  <si>
    <t>RELATÓRIO DE COMPLEMENTAÇÃO AO EIA/RIMA</t>
  </si>
  <si>
    <t>PLANO BÁSICO AMBIENTAL - PBA CONTENDO OS PLANOS E PROGRAMAS DO MEIO FÍSICO, BIÓTICO E SOCIOECONÔMICO ELENCADOS NO TR</t>
  </si>
  <si>
    <t>RELATÓRIO DE ATENDIMENTO ÀS EXIGÊNCIAS DA LICENÇA AMBIENTAL PÉVIA - LAP</t>
  </si>
  <si>
    <t>RELATÓRIO DE SOLICITAÇÃO DA LICENÇA AMBIENTAL DE INSTALAÇÃO - LAI</t>
  </si>
  <si>
    <t>ARQUEOLOGIA E PATRIMÔNIO CULTURAL</t>
  </si>
  <si>
    <t>FICHA DE CARACTERIZAÇÃO DO EMPREENDIMENTO - FCA, CONFORME INSTRUÇÃO NORMATIVA IPHAN N°01/2015</t>
  </si>
  <si>
    <t>RELATÓRIO DE AVALIAÇÃO DE IMPACTO AOS BENS CULTURAIS TOMBADOS, VALORADOS E REGISTRADOS</t>
  </si>
  <si>
    <t>PROGRAMA DE GESTÃO DOS BENS CULTURAIS TOMBADOS, VALORADOS E REGISTRADOS</t>
  </si>
  <si>
    <t>RELATÓRIO DE GESTÃO DE BENS CULTURAIS TOMBADOS, VALORADOS E REGISTRADOS</t>
  </si>
  <si>
    <t>PROJETO DE SALVAMENTO ARQUEOLÓGICO</t>
  </si>
  <si>
    <t>RELATÓRIO DE SALVAMENTO ARQUEOLÓGICO</t>
  </si>
  <si>
    <t>PROGRAMA DE EDUCAÇÃO PATRIMONIAL</t>
  </si>
  <si>
    <t>MANEJO DE VEGETAÇÃO DENTRO E FORA DA APP</t>
  </si>
  <si>
    <t>CARACTERIZAÇÃO DA APP E FRAGMENTO DE MATA PARA ÁREA DE ATÉ 25.000M2</t>
  </si>
  <si>
    <t>CARACTERIZAÇÃO DA APP E FRAGMENTO DE MATA ACIMA DE 25.000M2</t>
  </si>
  <si>
    <t>CADASTRAMENTO ARBÓREO DE ATÉ 100 EXEMPLARES ARBÓREOS</t>
  </si>
  <si>
    <t>CADASTRAMENTO ARBÓREO DE ATÉ 1000 EXEMPLARES</t>
  </si>
  <si>
    <t>CADASTRAMENTO ARBÓREO MAIOR QUE 1000 EXEMPLARES</t>
  </si>
  <si>
    <t>ELABORAÇÃO DE DOCUMENTOS TÉCNICOS PARA O TERMO DE COMPROMISSO AMBIENTAL TCA E PLANTAS DE SITUAÇÃO ATUAL, SITUAÇÃO PRETENDIDA E PROJETO DE COMPENSAÇÃO AMBIENTAL PARA ATÉ 100 EXEMPLARES ARBÓREOS</t>
  </si>
  <si>
    <t>ELABORAÇÃO DE DOCUMENTOS TÉCNICOS PARA O TERMO DE COMPROMISSO AMBIENTAL TCA E PLANTAS DE SITUAÇÃO ATUAL, SITUAÇÃO PRETENDIDA E PROJETO DE COMPENSAÇÃO AMBIENTAL DE 101 ATÉ 1000 EXEMPLARES ARBÓREOS</t>
  </si>
  <si>
    <t>ELABORAÇÃO DE DOCUMENTOS TÉCNICOS PARA O TERMO DE COMPROMISSO AMBIENTAL TCA E PLANTAS DE SITUAÇÃO ATUAL, SITUAÇÃO PRETENDIDA E PROJETO DE COMPENSAÇÃO AMBIENTAL PARA MAIS DE 1000 EXEMPLARES ARBÓREOS</t>
  </si>
  <si>
    <t>ELABORAÇÃO DE COMPLEMENTAÇÃO DO TERMO DE COMPROMISSO AMBIENTAL - TCA</t>
  </si>
  <si>
    <t>OUTORGA DO DAEE</t>
  </si>
  <si>
    <t>REQUERIMENTO, ESTUDOS, DOCUMENTOS, MAPAS E PLANTAS PARA A OBTENÇÃO DA OUTORGA DO DAEE</t>
  </si>
  <si>
    <t>ÁREAS CONTAMINADAS</t>
  </si>
  <si>
    <t>RELATÓRIO DE AVALIAÇÃO PRELIMINAR CONFORME CETESB DD N°38/2017/C</t>
  </si>
  <si>
    <t>RELATÓRIO DE INVESTIGAÇÃO CONFIRMATÓRIA CONFORME CETESP DD N°38/2018/C</t>
  </si>
  <si>
    <t>ESCAVAÇÃO MANUAL PARA FUNDAÇÕES E VALAS COM PROFUNDIDADE MÉDIA MENOR OU IGUAL À 1,50M</t>
  </si>
  <si>
    <t>ESCAVAÇÃO MANUAL PARA FUNDAÇÕES E VALAS COM PROFUNDIDADE MÉDIA MAIOR QUE 1,5M E MENOR OU IGUAL À 3,0M</t>
  </si>
  <si>
    <t>ESCAVAÇÃO MANUAL PARA FUNDAÇÕES E VALAS COM PROFUNDIDADE MÉDIA MAIOR QUE 3,00M</t>
  </si>
  <si>
    <t>ESCAVAÇÃO MECÂNICA PARA FUNDAÇÕES E VALAS COM PROFUNDIDADE MENOR OU IGUAL À 4,0M</t>
  </si>
  <si>
    <t>ESCAVAÇÃO MECÂNICA PARA FUNDAÇÕES E VALAS COM PROFUNDIDADE MAIOR QUE 4,0M</t>
  </si>
  <si>
    <t>ESCAVAÇÃO MANUAL DE CÓRREGO</t>
  </si>
  <si>
    <t>ESCAVAÇÃO MECÂNICA DE CÓRREGO</t>
  </si>
  <si>
    <t>REATERRO COMPACTADO DE FUNDAÇÃO</t>
  </si>
  <si>
    <t>REENCHIMENTO DE VALA COM COMPACTAÇÃO, SEM FORNECIMENTO DE TERRA</t>
  </si>
  <si>
    <t>ESCAVAÇÃO MECÂNICA, CARGA E REMOÇÃO DE TERRA ATÉ A DISTÂNCIA MÉDIA DE 1,0KM</t>
  </si>
  <si>
    <t>CARGA E REMOÇÃO DE TERRA ATÉ A DISTÂNCIA MÉDIA DE 1,0KM</t>
  </si>
  <si>
    <t>FORNECIMENTO DE TERRA, INCLUINDO ESCAVAÇÃO, CARGA E TRANSPORTE ATÉ A DISTÂNCIA MÉDIA DE 1,0KM, MEDIDO NO ATERRO COMPACTADO</t>
  </si>
  <si>
    <t>COMPACTAÇÃO DE TERRA, MEDIDA NO ATERRO</t>
  </si>
  <si>
    <t>LIMPEZA MECANIZADA DE TERRENO, INCLUSIVE DE CAMADA VEGETAL ATÉ 30CM DE PROFUNDIDADE, SEM TRANSPORTE</t>
  </si>
  <si>
    <t>CORTE, RECORTE E REMOÇÃO DE ÁRVORES INCLUSIVE RAIZES DIÂM. &gt; 5 E &lt; 15CM</t>
  </si>
  <si>
    <t>CORTE, RECORTE E REMOÇÃO DE ÁRVORES INCLUSIVE RAIZES DIÂM. &gt; 15 E &lt; 30CM</t>
  </si>
  <si>
    <t>CORTE, RECORTE E REMOÇÃO DE ÁRVORES INCLUSIVE RAIZES DIÂM. &gt; 30 E &lt; 60CM</t>
  </si>
  <si>
    <t>CORTE, RECORTE E REMOÇÃO DE ÁRVORES INCLUSIVE RAIZES DIÂM. &gt; 60 E &lt; 90 CM</t>
  </si>
  <si>
    <t>CORTE, RECORTE E REMOÇÃO DE ÁRVORES INCLUSIVE RAIZES DIÂM. &gt; 90CM</t>
  </si>
  <si>
    <t>APILOAMENTO MANUAL DE CAVA DE FUNDAÇÃO</t>
  </si>
  <si>
    <t>REMOÇÃO DE TERRA ALÉM DO PRIMEIRO KM</t>
  </si>
  <si>
    <t>PAVIMENTAÇÃO</t>
  </si>
  <si>
    <t>ARRANCAMENTO DE GUIAS, INCLUI CARGA EM CAMINHÃO</t>
  </si>
  <si>
    <t>ARRANCAMENTO DE PARALELEPÍPEDOS, INCLUI CARGA EM CAMINHÃO</t>
  </si>
  <si>
    <t>DEMOLIÇÃO DE PAVIMENTO DE CONCRETO, SARJETA OU SARJETÃO, INCLUI CARGA EM CAMINHÃO</t>
  </si>
  <si>
    <t>DEMOLIÇÃO DE PAVIMENTO ASFÁLTICO, INCLUSIVE CAPA, INCLUI CARGA NO CAMINHÃO</t>
  </si>
  <si>
    <t>DEMOLIÇÃO DE CAPA ASFÁLTICA, INCLUI CARGA NO CAMINHÃO</t>
  </si>
  <si>
    <t>DEMOLIÇÃO DE ROCHA E CARGA NO CAMINHÃO (COM EMPREGO DE EXPLOSIVO)</t>
  </si>
  <si>
    <t>REGULARIZAÇÃO E COMPACTAÇÃO DE RUAS DE TERRA (IE-5)</t>
  </si>
  <si>
    <t>REMANEJAMENTO DE RAMAL DOMICILIAR DE ÁGUA, INCLUSIVE ABERTURA E FECHAMENTO DE VALA</t>
  </si>
  <si>
    <t>REMANEJAMENTO GERAL DE ÁGUA ATÉ 4", INCLUSIVE ABERTURA E FECHAMENTO DE VALA</t>
  </si>
  <si>
    <t>ABERTURA DE CAIXA ATÉ 40CM, INCLUI ESCAVAÇÃO, COMPACTAÇÃO, TRANSPORTE E PREPARO DO SUB-LEITO</t>
  </si>
  <si>
    <t>ABERTURA DE CAIXA ATÉ 25CM, INCLUI ESCAVAÇÃO, COMPACTAÇÃO, TRANSPORTE E PREPARO DO SUB-LEITO</t>
  </si>
  <si>
    <t>BASE DE CONCRETO FCK=15,00MPA PARA GUIAS, SARJETAS OU SARJETÕES</t>
  </si>
  <si>
    <t>FORNECIMENTO E ASSENTAMENTO DE GUIAS TIPO PMSP 100, INCLUSIVE ENCOSTAMENTO DE TERRA</t>
  </si>
  <si>
    <t>FORNECIMENTO E ASSENTAMENTO DE GUIAS TIPO PMSP 100, INCLUSIVE ENCOSTAMENTO DE TERRA - FCK=20,0MPA</t>
  </si>
  <si>
    <t>FORNECIMENTO E ASSENTAMENTO DE GUIAS TIPO PMSP 100, INCLUSIVE ENCOSTAMENTO DE TERRA - FCK=25,0MPA</t>
  </si>
  <si>
    <t>FORNECIMENTO E ASSENTAMENTO DE GUIAS TIPO PMSP 100, INCLUSIVE ENCOSTAMENTO DE TERRA - FCK=30,0MPA</t>
  </si>
  <si>
    <t>FORNECIMENTO E ASSENTAMENTO DE BLOCOS DE CONCRETO SOBRE AREIA, PARA REVITALIZAÇÃO DE CALÇADÕES, DIMENSÃO 200 X 400 X 160MM (COR NATURAL)</t>
  </si>
  <si>
    <t>FORNECIMENTO E ASSENTAMENTO DE BLOCOS DE CONCRETO SOBRE AREIA, PARA REVITALIZAÇÃO DE CALÇADÕES, DIMENSÃO 200 X 400 X 160MM (COR GRAFITE)</t>
  </si>
  <si>
    <t>FORNECIMENTO E ASSENTAMENTO DE BLOCOS DE CONCRETO SOBRE AREIA, PARA REVITALIZAÇÃO DE CALÇADÕES, DIMENSÃO 200 X 400 X 160MM (COR CINZA)</t>
  </si>
  <si>
    <t>FORNECIMENTO E ASSENTAMENTO DE GUIAS PARA JARDIM 7 X 11 X 100CM (IE-3)</t>
  </si>
  <si>
    <t>ARRANCAMENTO E REASSENTAMENTO DE GUIAS SOBRE CONCRETO</t>
  </si>
  <si>
    <t>ABERTURA DE GARGULA COM RECONSTRUÇÃO DE TRECHO DA CANALIZAÇÃO</t>
  </si>
  <si>
    <t>CONSTRUÇÃO DE SARJETA OU SARJETÃO DE CONCRETO</t>
  </si>
  <si>
    <t>CONSTRUÇÃO DE SARJETA OU SARJETÃO DE CONCRETO - FCK=25,0MPA</t>
  </si>
  <si>
    <t>CONSTRUÇÃO DE SARJETA OU SARJETÃO DE CONCRETO - FCK= 20,0MPA</t>
  </si>
  <si>
    <t>FUNDAÇÃO DE RACHÃO</t>
  </si>
  <si>
    <t>BASE DE MACADAME HIDRÁULICO</t>
  </si>
  <si>
    <t>CAMADA DE ISOLAMENTO SOB O MACADAME HIDRÁULICO CONFORME IE-8</t>
  </si>
  <si>
    <t>BASE DE COXIM DE AREIA</t>
  </si>
  <si>
    <t>BASE DE CONCRETO FCK=15,0MPA, PARA PAVIMENTO</t>
  </si>
  <si>
    <t>BASE DE MACADAME BETUMINOSO</t>
  </si>
  <si>
    <t>BASE DE MACADAME BETUMINOSO COM EMULSÃO ASFÁLTICA CATIÔNICA</t>
  </si>
  <si>
    <t>BASE DE BINDER</t>
  </si>
  <si>
    <t>BASE DE BINDER ABERTO (SEM TRANSPORTE)</t>
  </si>
  <si>
    <t>BASE DE BINDER DENSO (SEM TRANSPORTE)</t>
  </si>
  <si>
    <t>IMPRIMAÇÃO BETUMINOSA LIGANTE</t>
  </si>
  <si>
    <t>IMPRIMAÇÃO BETUMINOSA IMPERMEABILIZANTE</t>
  </si>
  <si>
    <t>REVESTIMENTO DE CONCRETO ASFÁLTICO (SEM TRANSPORTE)</t>
  </si>
  <si>
    <t>REVESTIMENTO DE CONCRETO ASFÁLTICO, SEM O FORNECIMENTO DOS MATERIAIS</t>
  </si>
  <si>
    <t>REVESTIMENTO DE PRÉ-MISTURADO À QUENTE (SEM TRANSPORTE)</t>
  </si>
  <si>
    <t>REVESTIMENTO DE PRÉ-MISTURADO À FRIO (SEM TRANSPORTE)</t>
  </si>
  <si>
    <t>REVESTIMENTO DE MASTIQUE ASFÁLTICO, COM ESPESSURA DE 3,0CM</t>
  </si>
  <si>
    <t>FORNECIMENTO E ASSENTAMENTO DE PARALELEPÍPEDOS SOBRE AREIA (IE-23)</t>
  </si>
  <si>
    <t>FORNECIMENTO E ASSENTAMENTO DE PARALELEPÍPEDOS SOBRE BASE DE CONCRETO, FCK=15,0MPA (IE-23)</t>
  </si>
  <si>
    <t>ARRANCAMENTO E REASSENTAMENTO DE PARALELEPÍPEDOS SOBRE CONCRETO FCK=15,0MPA (IE-23)</t>
  </si>
  <si>
    <t>ARRANCAMENTO E REASSENTAMENTO DE PARALELEPÍPEDOS SOBRE AREIA (IE-23)</t>
  </si>
  <si>
    <t>ARRANCAMENTO, LIMPEZA E EMPILHAMENTO DE PARALELEPÍPEDOS</t>
  </si>
  <si>
    <t>REJUNTAMENTO DE PARALELEPÍPEDOS COM AREIA (IE-23)</t>
  </si>
  <si>
    <t>REJUNTAMENTO DE PARALELEPÍPEDOS COM ARGAMASSA DE CIMENTO E AREIA 1:3 (IE-23)</t>
  </si>
  <si>
    <t>REJUNTAMENTO DE PARALELEPÍPEDOS COM ASFALTO E PEDRISCO (IE-23)</t>
  </si>
  <si>
    <t>TRANSPORTE DE PARALELEPÍPEDOS</t>
  </si>
  <si>
    <t>PASSEIO DE CONCRETO FCK=15,0MPA, INCLUSIVE PREPARO DE CAIXA E LASTRO DE BRITA</t>
  </si>
  <si>
    <t>PASSEIO DE MOSAICO, INCLUSIVE PREPARO DE CAIXA E BASE CONCRETO COM 7CM DE ESPESSURA</t>
  </si>
  <si>
    <t>PASSEIO DE LADRILHO HIDRÁULICO, INCLUSIVE PREPARO DE CAIXA E BASE DE CONCRETO COM 5CM DE ESPESSURA</t>
  </si>
  <si>
    <t>PLANTIO DE GRAMA EM PLACAS</t>
  </si>
  <si>
    <t>REVESTIMENTO PRIMÁRIO COM PEDRA BRITADA N.2 MISTURADA AO SOLO LOCAL, INCLUSIVE ESCARIFICAÇÃO, VERIFICAÇÃO, UMEDECIMENTO, COMPACTAÇÃO E ENSAIOS, CAMADA ACABADA (IE-7)</t>
  </si>
  <si>
    <t>BASE DE BICA CORRIDA</t>
  </si>
  <si>
    <t>BASE DE BRITA GRADUADA</t>
  </si>
  <si>
    <t>REFORÇO DE SUB-LEITO/SUB-BASE DE SOLO MELHORADO COM ADITIVO QUÍMICO - 2,0%</t>
  </si>
  <si>
    <t>REFORÇO DE SUB-LEITO/SUB-BASE DE SOLO MELHORADO COM ADITIVO QUÍMICO - 2,5%</t>
  </si>
  <si>
    <t>REFORÇO DE SUB-LEITO/SUB-BASE DE SOLO MELHORADO COM ADITIVO QUÍMICO - 3,0%</t>
  </si>
  <si>
    <t>REFORÇO DE SUB-LEITO/SUB-BASE DE SOLO MELHORADO COM CIMENTO 3,0% EM PESO</t>
  </si>
  <si>
    <t>REFORÇO DE SUB-LEITO/SUB-BASE DE SOLO MELHORADO COM CIMENTO 4,0% EM PESO</t>
  </si>
  <si>
    <t>REFORÇO DE SUB-LEITO/SUB-BASE DE SOLO MELHORADO COM CIMENTO 5,0% EM PESO</t>
  </si>
  <si>
    <t>REFORÇO DE SUB-LEITO/SUB-BASE DE SOLO  MELHORADO COM CIMENTO 6,0% EM PESO</t>
  </si>
  <si>
    <t>REFORÇO DE SUB-LEITO/SUB-BASE DE SOLO MELHORADO COM CAL 3,0% EM PESO</t>
  </si>
  <si>
    <t>REFORÇO DE SUB-LEITO/SUB-BASE DE SOLO MELHORADO COM CAL 4,0% EM PESO</t>
  </si>
  <si>
    <t>REFORÇO DE SUB-LEITO/SUB-BASE DE SOLO MELHORADO COM CAL 5,0% EM PESO</t>
  </si>
  <si>
    <t>REFORÇO DE SUB-LEITO/SUB-BASE DE SOLO MELHORADO COM CAL 6,0% EM PESO</t>
  </si>
  <si>
    <t>REFORÇO DE SUB-LEITO/SUB-BASE DE SOLO MELHORADO COM BRITA 30% EM VOLUME</t>
  </si>
  <si>
    <t>REFORÇO DE SUB-LEITO/SUB-BASE DE SOLO MELHORADO COM BRITA 40% EM VOLUME</t>
  </si>
  <si>
    <t>REFORÇO DE SUB-LEITO/SUB-BASE DE SOLO MELHORADO COM BRITA 50,0% EM VOLUME</t>
  </si>
  <si>
    <t>REFORÇO DE SUB-LEITO/SUB-BASE DE SOLO MELHORADO COM BRITA 60% EM VOLUME</t>
  </si>
  <si>
    <t>TRANSPORTE DE PAVIMENTO ASFÁLTICO</t>
  </si>
  <si>
    <t>TRANSPORTE DE CAPA ASFÁLTICA</t>
  </si>
  <si>
    <t>IRRIGAÇÃO DE RUAS</t>
  </si>
  <si>
    <t>ASSENTAMENTO DE PARALELEPÍPEDOS SOBRE BASE DE CONCRETO FCK=15,0MPA (IE-23)</t>
  </si>
  <si>
    <t>ASSENTAMENTO DE PARALELEPÍPEDOS SOBRE AREIA (IE-23)</t>
  </si>
  <si>
    <t>PASSEIOS DE LADRILHO HIDRÁULICO FORNECIDO PELA PREFEITURA</t>
  </si>
  <si>
    <t>ASSENTAMENTO DE GUIAS TIPO PMSP 100, INCLUSIVE ENCOSTAMENTO DE TERRA</t>
  </si>
  <si>
    <t>ASSENTAMENTO DE GUIAS PARA JARDIM 7 X 11 X 100CM (IE-3)</t>
  </si>
  <si>
    <t>REBAIXAMENTO DE GUIAS</t>
  </si>
  <si>
    <t>TRANSPORTE DE ROCHA</t>
  </si>
  <si>
    <t>TRANSPORTE DE PRÉ-MISTURADO À QUENTE</t>
  </si>
  <si>
    <t>CARGA, DESCARGA E TRANSPORTE DE PMQ ATÉ A DISTÂNCIA MÉDIA DE IDA E VOLTA DE 1KM</t>
  </si>
  <si>
    <t>TRANSPORTE DE PMQ ALÉM DO PRIMEIRO KM</t>
  </si>
  <si>
    <t>TRANSPORTE DE CONCRETO ASFÁLTICO</t>
  </si>
  <si>
    <t>CARGA, DESCARGA E TRANSPORTE DE CONCRETO ASFÁLTICO ATÉ A DISTÂNCIA MÉDIA DE IDA E VOLTA DE 1KM</t>
  </si>
  <si>
    <t>TRANSPORTE DE CONCRETO ASFÁLTICO ALÉM DO PRIMEIRO KM</t>
  </si>
  <si>
    <t>TRANSPORTE DE BINDER</t>
  </si>
  <si>
    <t>CARGA, DESCARGA E TRANSPORTE DE BINDER ATÉ A DISTÂNCIA MÉDIA DE IDA E VOLTA DE 1KM</t>
  </si>
  <si>
    <t>TRANSPORTE DE BINDER ALÉM DO PRIMEIRO KM</t>
  </si>
  <si>
    <t>TRANSPORTE DE PRÉ-MISTURADO À FRIO</t>
  </si>
  <si>
    <t>CARGA, DESCARGA E TRANSPORTE DE PMF ATÉ A DISTÂNCIA MÉDIA DE IDA E VOLTA DE 1KM</t>
  </si>
  <si>
    <t>TRANSPORTE DE PMF ALÉM DO PRIMEIRO KM</t>
  </si>
  <si>
    <t>TRANSPORTE DE PAVIMENTO DE CONCRETO, SARJETA E SARJETÃO</t>
  </si>
  <si>
    <t>TRANSPORTE DE GUIAS</t>
  </si>
  <si>
    <t>REFORÇO DE SUB-LEITO/SUB-BASE DE SOLO MELHORADO COM BRITA 10% EM VOLUME</t>
  </si>
  <si>
    <t>REFORÇO DE SUB-LEITO/SUB-BASE DE SOLO MELHORADO COM BRITA 20% EM VOLUME</t>
  </si>
  <si>
    <t>FORNECIMENTO E ASSENTAMENTO DE BLOCOS DE CONCRETO SOBRE AREIA</t>
  </si>
  <si>
    <t>FORNECIMENTO E ASSENTAMENTO DE BLOCOS DE CONCRETO SOBRE AREIA - VIAS TRÁFEGO LEVE</t>
  </si>
  <si>
    <t>FORNECIMENTO E ASSENTAMENTO DE BLOCOS DE CONCRETO SOBRE AREIA - VIAS TRÁFEGO MÉDIO</t>
  </si>
  <si>
    <t>FORNECIMENTO E ASSENTAMENTO DE BLOCOS DE CONCRETO SOBRE AREIA - VIAS ARTERIAIS</t>
  </si>
  <si>
    <t>FORNECIMENTO E INSTALAÇÃO DE DEFENSA METÁLICA GALVANIZADA, TIPO SEMI-MALEÁVEL SIMPLES</t>
  </si>
  <si>
    <t>RETIRADA DE DEFENSA METÁLICA TIPO SEMI-MALEÁVEL SIMPLES</t>
  </si>
  <si>
    <t>REMANEJAMENTO DE DEFENSA METÁLICA TIPO SEMI-MALEÁVEL SIMPLES</t>
  </si>
  <si>
    <t>BASE DE BRITA GRADUADA TRATADA COM CIMENTO - BGTC</t>
  </si>
  <si>
    <t>PAVIMENTOS PERMEÁVEIS - PERFIL PARA CALÇADAS E PASSEIOS COM PISO DE CONCRETO PRÉ-MOLDADO INTERTRAVADO DRENANTE COM INFILTRAÇÃO TOTAL</t>
  </si>
  <si>
    <t>PAVIMENTOS PERMEÁVEIS - PERFIL PARA ESTACIONAMENTO DE VEÍCULOS LEVES COM PISOS DE CONCRETO PRÉ-MOLDADO INTERTRAVADO DRENANTE COM INFILTRAÇÃO TOTAL</t>
  </si>
  <si>
    <t>PISO/ PASSEIO DE CONCRETO, INCLUINDO O PREPARO DA CAIXA, LASTRO DE BRITA E A MÃO DE OBRA REFERENTE AOS SERVIÇOS NO CONCRETO: LANÇAMENTO E ACABAMENTO (RIPADO E DESEMPENADO) EXCLUSIVE O FORNECIMENTO DO CONCRETO</t>
  </si>
  <si>
    <t>PISO/ PASSEIO DE CONCRETO ARMADO, INCLUINDO O PREPARO DA CAIXA, LASTRO DE BRITA, TELA METÁLICA E A MÃO DE OBRA REFERENTE AOS SERVIÇOS NO CONCRETO: LANÇAMENTO E ACABAMENTO (RIPADO E DESEMPENADO), EXCLUSIVE O FORNECIMENTO DO CONCRETO</t>
  </si>
  <si>
    <t>REVESTIMENTO DE MISTURA ASFÁLTICA  TIPO SMA COM POLÍMERO E FIBRA (SEM TRANSPORTE)</t>
  </si>
  <si>
    <t>REVESTIMENTO DE MISTURA ASFÁLTICA TIPO CPA COM POLÍMERO E FIBRA (SEM TRANSPORTE)</t>
  </si>
  <si>
    <t>REVESTIMENTO DE MISTURA ASFÁLTICA TIPO CPA COM BORRACHA (SEM TRANSPORTE)</t>
  </si>
  <si>
    <t>REVESTIMENTO DE MISTURA ASFÁLTICA TIPO "GAP GRADED" COM POLÍMERO (SEM TRANSPORTE)</t>
  </si>
  <si>
    <t>REVESTIMENTO DE MISTURA ASFÁLTICA TIPO "GAP GRADED" COM BORRACHA (SEM TRANSPORTE)</t>
  </si>
  <si>
    <t>BASE BETUMINOSA DE MATERIAIS PROVENIENTES DA FRESAGEM DE PAVIMENTOS ASFÁLTICOS (RAP) RECICLADO EM USINA MÓVEL COM ATÉ 3% DE EMULSÃO MODIFICADA COM POLÍMERO, FORNECIMENTO E APLICAÇÃO, NÃO INCLUI TRANSPORTE ATÉ O LOCAL DOS SERVIÇOS, CAMADA ACABADA</t>
  </si>
  <si>
    <t xml:space="preserve">BASE BETUMINOSA DE MATERIAIS PROVENIENTES DOS RESÍDUOS SÓLIDOS DA CONSTRUÇÃO CIVIL (RCC) E/OU DA FRESAGEM DE PAVIMENTOS ASFÁLTICOS (RAP) RECICLADO EM USINA MÓVEL COM ATÉ 3% DE CAP, FORNECIMENTO E APLICAÇÃO, NÃO INCLUI TRANSPORTE ATÉ O LOCAL DOS SERVIÇOS, </t>
  </si>
  <si>
    <t>REVESTIMENTO DE MISTURA ASFÁLTICA COM POLÍMERO -  FAIXA III (SEM TRANSPORTE)</t>
  </si>
  <si>
    <t>REVESTIMENTO DE CONCRETO ASFÁLTICO USINADO MORNO ( SEM TRANSPORTE)</t>
  </si>
  <si>
    <t>MICRO REVESTIMENTO ASFÁLTICO À FRIO COM EMULSÃO MODIFICADA COM POLÍMERO, COM TAXA MÉDIA DE APLICAÇÃO DE 12 KG/M2 CONFORME NORMA DNIT 035/2018 - ES</t>
  </si>
  <si>
    <t>SELAGEM DE TRINCAS À QUENTE COM EQUIPAMENTO SELA TRINCA ACOPLADO AO CAMINHÃO CARROCERIA DE MADEIRA</t>
  </si>
  <si>
    <t>CANALIZAÇÃO DE TUBOS</t>
  </si>
  <si>
    <t>ARRANCAMENTO E REMOÇÃO DE CANALIZAÇÃO, 30,0CM &lt; 0 &lt; OU = A 60CM</t>
  </si>
  <si>
    <t>ARRANCAMENTO E REMOÇÃO DE CANALIZAÇÃO 0 &gt; 60CM</t>
  </si>
  <si>
    <t>ESCORAMENTO DESCONTÍNUO DE MADEIRA PARA CANALIZAÇÃO DE TUBOS</t>
  </si>
  <si>
    <t>ESCORAMENTO CONTÍNUO DE MADEIRA PARA CANALIZAÇÃO DE TUBOS</t>
  </si>
  <si>
    <t>LASTRO DE BRITA E PÓ DE PEDRA</t>
  </si>
  <si>
    <t>LASTRO DE CONCRETO FCK=10MPA</t>
  </si>
  <si>
    <t>FORNECIMENTO E ASSENTAMENTO DE TUBOS DE CONCRETO SIMPLES - DIÂMETRO 30CM</t>
  </si>
  <si>
    <t>FORNECIMENTO E ASSENTAMENTO DE TUBOS DE CONCRETO SIMPLES - DIÂMETRO 40CM</t>
  </si>
  <si>
    <t>FORNECIMENTO E ASSENTAMENTO DE TUBOS DE CONCRETO SIMPLES - DIÂMETRO 50CM</t>
  </si>
  <si>
    <t>FORNECIMENTO E ASSENTAMENTO DE TUBOS DE CONCRETO ARMADO, DIÂMETRO 60CM</t>
  </si>
  <si>
    <t>FORNECIMENTO E ASSENTAMENTO DE TUBOS DE CONCRETO ARMADO, DIÂMETRO 60CM - TIPO PA-2</t>
  </si>
  <si>
    <t>FORNECIMENTO E ASSENTAMENTO DE TUBOS DE CONCRETO ARMADO, DIÂMETRO 60CM - TIPO PA-3</t>
  </si>
  <si>
    <t>FORNECIMENTO E ASSENTAMENTO DE TUBO DE CONCRETO ARMADO, DIÂMETRO 70CM</t>
  </si>
  <si>
    <t>FORNECIMENTO E ASSENTAMENTO DE TUBO DE CONCRETO ARMADO, DIÂMETRO 70CM - TIPO PA-2</t>
  </si>
  <si>
    <t>FORNECIMENTO E ASSENTAMENTO DE TUBO DE CONCRETO ARMADO, DIÂMETRO 70CM - TIPO PA-3</t>
  </si>
  <si>
    <t>FORNECIMENTO E ASSENTAMENTO DE TUBOS DE CONCRETO ARMADO, DIÂMETRO 80CM</t>
  </si>
  <si>
    <t>FORNECIMENTO E ASSENTAMENTO DE TUBOS DE CONCRETO ARMADO, DIÂMETRO 80CM - TIPO PA-2</t>
  </si>
  <si>
    <t>FORNECIMENTO E ASSENTAMENTO DE TUBOS DE CONCRETO ARMADO, DIÂMETRO 80CM - TIPO PA-3</t>
  </si>
  <si>
    <t>FORNECIMENTO E ASSENTAMENTO DE TUBOS DE CONCRETO ARMADO, DIÂMETRO 90CM</t>
  </si>
  <si>
    <t>FORNECIMENTO E ASSENTAMENTO DE TUBOS DE CONCRETO ARMADO, DIÂMETRO 90CM - TIPO PA-2</t>
  </si>
  <si>
    <t>FORNECIMENTO E ASSENTAMENTO DE TUBOS DE CONCRETO ARMADO, DIÂMETRO 90CM - TIPO PA-3</t>
  </si>
  <si>
    <t>FORNECIMENTO E ASSENTAMENTO DE TUBOS DE CONCRETO ARMADO, DIÂMETRO 100CM</t>
  </si>
  <si>
    <t>FORNECIMENTO E ASSENTAMENTO DE TUBOS DE CONCRETO ARMADO, DIÂMETRO 100CM - TIPO PA-2</t>
  </si>
  <si>
    <t>FORNECIMENTO E ASSENTAMENTO DE TUBOS DE CONCRETO ARMADO, DIÂMETRO 100CM - TIPO PA-3</t>
  </si>
  <si>
    <t>FORNECIMENTO E ASSENTAMENTO DE TUBOS DE CONCRETO ARMADO, DIÂMETRO 110CM</t>
  </si>
  <si>
    <t>FORNECIMENTO E ASSENTAMENTO DE TUBOS DE CONCRETO ARMADO, DIÂMETRO 110CM - TIPO PA-2</t>
  </si>
  <si>
    <t>FORNECIMENTO E ASSENTAMENTO DE TUBOS DE CONCRETO ARMADO, DIÂMETRO 110CM - TIPO PA-3</t>
  </si>
  <si>
    <t>FORNECIMENTO E ASSENTAMENTO DE TUBOS DE CONCRETO ARMADO, DIÂMETRO 120CM</t>
  </si>
  <si>
    <t>FORNECIMENTO E ASSENTAMENTO DE TUBOS DE CONCRETO ARMADO, DIÂMETRO 120CM - TIPO PA-2</t>
  </si>
  <si>
    <t>FORNECIMENTO E ASSENTAMENTO DE TUBOS DE CONCRETO ARMADO, DIÂMETRO 120CM - TIPO PA-3</t>
  </si>
  <si>
    <t>FORNECIMENTO E ASSENTAMENTO DE TUBOS DE CONCRETO ARMADO, DIÂMETRO 150CM</t>
  </si>
  <si>
    <t>FORNECIMENTO E ASSENTAMENTO DE TUBOS DE CONCRETO ARMADO, DIÂMETRO 150CM - TIPO PA-2</t>
  </si>
  <si>
    <t>FORNECIMENTO E ASSENTAMENTO DE TUBOS DE CONCRETO ARMADO, DIÂMETRO 150CM - TIPO PA-3</t>
  </si>
  <si>
    <t>FORNECIMENTO E ASSENTAMENTO DE TUBO EM POLIETILENO DE ALTA RESISTÊNCIA PEAD, COR PRETA, COM DN 300MM</t>
  </si>
  <si>
    <t>FORNECIMENTO E ASSENTAMENTO DE TUBO EM POLIETILENO DE ALTA RESISTÊNCIA PEAD, COR PRETA, COM DN 400MM</t>
  </si>
  <si>
    <t>FORNECIMENTO E ASSENTAMENTO DE TUBO EM POLIETILENO DE ALTA RESISTÊNCIA PEAD, COR PRETA, COM DN 500MM</t>
  </si>
  <si>
    <t>FORNECIMENTO E ASSENTAMENTO DE TUBO EM POLIETILENO DE ALTA RESISTÊNCIA PEAD, COR PRETA, COM DN 600MM</t>
  </si>
  <si>
    <t>FORNECIMENTO E ASSENTAMENTO DE TUBO EM POLIETILENO DE ALTA RESISTÊNCIA PEAD, COR PRETA, COM DN 800MM</t>
  </si>
  <si>
    <t>FORNECIMENTO E ASSENTAMENTO DE TUBO EM POLIETILENO DE ALTA RESISTÊNCIA PEAD, COR PRETA, COM DN 1000MM</t>
  </si>
  <si>
    <t>FORNECIMENTO E ASSENTAMENTO DE TUBO EM POLIETILENO DE ALTA RESISTÊNCIA PEAD, COR PRETA, COM DN 1200MM</t>
  </si>
  <si>
    <t>POÇO DE VISITA</t>
  </si>
  <si>
    <t>POÇO DE VISITA TIPO 1 - 1,40 X 1,40 X 1,40M</t>
  </si>
  <si>
    <t>POÇO DE VISITA TIPO 2 - 1,60 X 1,60 X 1,60M</t>
  </si>
  <si>
    <t>POÇO DE VISITA TIPO 3 - 2,20 X 2,20 X 2,20M</t>
  </si>
  <si>
    <t>CHAMINÉ DE POÇO DE VISITA COM ALVENARIA DE UM TIJOLO COMUM</t>
  </si>
  <si>
    <t>TAMPÃO PARA GALERIAS DE ÁGUAS PLUVIAIS</t>
  </si>
  <si>
    <t>INSTALAÇÃO DE TAMPÃO PARA GALERIA DE ÁGUAS PLUVIAIS - ARTICULADO, EXCETO FORNECIMENTO DE TAMPÃO</t>
  </si>
  <si>
    <t>INSTALAÇÃO DE TAMPÃO PARA GALERIA DE ÁGUAS PLUVIAIS - NÃO ARTICULADO, EXCETO FORNECIMENTO DE TAMPÃO</t>
  </si>
  <si>
    <t>FORNECIMENTO DE TAMPÃO DE FERRO FUNDIDO DÚCTIL CLASSE MÍNIMA 400 (40T) D=600MM - NBR 10160 ARTICULADO - P/ GAL. ÁGUAS PLUV.</t>
  </si>
  <si>
    <t>FORNECIMENTO DE TAMPÃO DE FERRO FUNDIDO DÚCTIL CLASSE MÍNIMA 400 (40T) D=600MM - NBR 10160 NÃO ARTICULADO - P/ GAL. ÁGUAS PLUV.</t>
  </si>
  <si>
    <t>FORNECIMENTO DE TAMPÃO - GRELHA DE FERRO FUNDIDO DÚCTIL CLASSE MÍNIMA 400 (40T) D=600MM - NBR 10160 ARTICULADO - P/ GAL. ÁGUAS PLUV.</t>
  </si>
  <si>
    <t>FORNECIMENTO DE TAMPÃO - GRELHA DE FERRO FUNDIDO DÚCTIL CLASSE MÍNIMA 400 (40T) D=600MM - NBR 10160 NÃO ARTICULADO - P/ GAL. ÁGUAS PLUV.</t>
  </si>
  <si>
    <t>FORNECIMENTO DE TAMPÃO MAIS ARO, AMBOS EM PLÁSTICO CLASSE MÍNIMA 400 (40T) D=600MM - ABNT - P/ GAL. ÁGUAS PLUV.</t>
  </si>
  <si>
    <t>LEVANTAMENTO OU REBAIXAMENTO DE TAMPÃO DE POÇO DE VISITA</t>
  </si>
  <si>
    <t>BOCA DE LOBO</t>
  </si>
  <si>
    <t>BOCA DE LOBO SIMPLES</t>
  </si>
  <si>
    <t>BOCA DE LOBO DUPLA</t>
  </si>
  <si>
    <t>BOCA DE LOBO TRIPLA</t>
  </si>
  <si>
    <t>BOCA DE LOBO QUÁDRUPLA</t>
  </si>
  <si>
    <t>REFORMA DE BOCA DE LOBO</t>
  </si>
  <si>
    <t>REFORMA DE BOCA DE LOBO SIMPLES</t>
  </si>
  <si>
    <t>REFORMA DE BOCA DE LOBO DUPLA</t>
  </si>
  <si>
    <t>REFORMA DE BOCA DE LOBO TRIPLA</t>
  </si>
  <si>
    <t>SUBSTITUIÇÃO DE GUIA CHAPÉU PARA BOCA DE LOBO</t>
  </si>
  <si>
    <t>SUBSTITUIÇÃO DE TAMPA DE CONCRETO PARA BOCA DE LOBO</t>
  </si>
  <si>
    <t>DRENO DE BRITA</t>
  </si>
  <si>
    <t>DRENO DE AREIA</t>
  </si>
  <si>
    <t>FORNECIMENTO E ASSENTAMENTO DE TUBO DRENO DE CONCRETO FURADO - DIÂMETRO 20,0CM</t>
  </si>
  <si>
    <t>FORNECIMENTO E ASSENTAMENTO DE DRENO DE MANILHA DE CERÂMICA -DIÂMETRO 6"</t>
  </si>
  <si>
    <t>FORNECIMENTO E ASSENTAMENTO DE DRENO DE MANILHA DE CERÂMICA -  DIÂMETRO 8"</t>
  </si>
  <si>
    <t>FORNECIMENTO E ASSENTAMENTO DE TUBO DE PEAD CORRUGADO E PERFURADOPARA DRENAGEM - DIÂMETRO 2,5" (EM ACORDO COM AS NORMAS DNIT 093/06, NBR 15073 E NBR 14692)</t>
  </si>
  <si>
    <t>FORNECIMENTO E ASSENTAMENTO DE TUBO DE PEAD CORRUGADO E PERFURADOPARA DRENAGEM - DIÂMETRO 3,0" (EM ACORDO COM AS NORMAS DNIT 093/06, NBR 15073 E NBR 14692)</t>
  </si>
  <si>
    <t>FORNECIMENTO E ASSENTAMENTO DE TUBO DE PEAD CORRUGADO E PERFURADOPARA DRENAGEM - DIÂMETRO 4,0" (EM ACORDO COM AS NORMAS DNIT 093/06, NBR 15073 E NBR 14692)</t>
  </si>
  <si>
    <t>FORNECIMENTO E ASSENTAMENTO DE TUBO DE PEAD CORRUGADO E PERFURADOPARA DRENAGEM - DIÂMETRO 6,0" (EM ACORDO COM AS NORMAS DNIT 093/06, NBR 15073 E NBR 14692)</t>
  </si>
  <si>
    <t>FORNECIMENTO E ASSENTAMENTO DE MANILHA DE CERÂMICA - DIÂMETRO 4" X 60CM</t>
  </si>
  <si>
    <t>FORNECIMENTO E ASSENTAMENTO DE MANILHA DE CERÂMICA - DIÂMETRO 6" X 1M</t>
  </si>
  <si>
    <t>FORNECIMENTO E ASSENTAMENTO DE MANILHA DE CERÂMICA - DIÂMETRO 8" X 1M</t>
  </si>
  <si>
    <t>FORNECIMENTO E ASSENTAMENTO DE MANILHA DE CERÂMICA - DIÂMETRO 12" X 1M</t>
  </si>
  <si>
    <t>LIGAÇÃO DOMICILIAR DE ESGOTO COM MANILHA DE CERÂMICA TIPO SABESP - DIÂMETRO 4"</t>
  </si>
  <si>
    <t>ASSENTAMENTO DE MANILHA DE CERÂMICA - DIÂMETRO 4"</t>
  </si>
  <si>
    <t>ASSENTAMENTO DE MANILHA DE CERÂMICA - DIÂMETRO 6"</t>
  </si>
  <si>
    <t>ASSENTAMENTO DE MANILHA DE CERÂMICA - DIÂMETRO 8"</t>
  </si>
  <si>
    <t>ASSENTAMENTO DE MANILHA DE CERÂMICA - DIÂMETRO 12"</t>
  </si>
  <si>
    <t>ASSENTAMENTO DE TUBULAÇÃO DE FERRO FUNDIDO TIPO SABESP - DIÂMETRO 75MM</t>
  </si>
  <si>
    <t>ASSENTAMENTO DE TUBULAÇÃO DE FERRO FUNDIDO TIPO SABESP - DIÂMETRO 100MM</t>
  </si>
  <si>
    <t>ENSECADEIRA DE MADEIRA EM PAREDES SIMPLES, COM POSTERIOR RETIRADA DO MATERIAL</t>
  </si>
  <si>
    <t>ENSECADEIRA DE MADEIRA EM PAREDES DUPLAS, COM POSTERIOR RETIRADA DO MATERIAL</t>
  </si>
  <si>
    <t>FORNECIMENTO E ASSENTAMENTO DE CANALETA (MEIO TUBO) DE CONCRETO - DIÂMETRO 30CM</t>
  </si>
  <si>
    <t>FORNECIMENTO E ASSENTAMENTO DE CANALETA (MEIO TUBO) DE CONCRETO - DIÂMETRO 40CM</t>
  </si>
  <si>
    <t>FORNECIMENTO E ASSENTAMENTO DE CANALETA (MEIO TUBO) DE CONCRETO - DIÂMETRO 50CM</t>
  </si>
  <si>
    <t>ESGOTAMENTO D'ÁGUA COM BOMBA SUBMERSA - POTÊNCIA ATÉ 5HP</t>
  </si>
  <si>
    <t>ASSENTAMENTO DE TUBOS DE CONCRETO EXISTENTE - DIÂMETRO 30CM</t>
  </si>
  <si>
    <t>ASSENTAMENTO DE TUBOS DE CONCRETO EXISTENTE - DIÂMETRO 40CM</t>
  </si>
  <si>
    <t>ASSENTAMENTO DE TUBOS DE CONCRETO EXISTENTE - DIÂMETRO 50CM</t>
  </si>
  <si>
    <t>ASSENTAMENTO DE TUBOS DE CONCRETO EXISTENTE - DIÂMETRO 60CM</t>
  </si>
  <si>
    <t>ASSENTAMENTO DE TUBOS DE CONCRETO EXISTENTE -  DIÂMETRO 70CM</t>
  </si>
  <si>
    <t>ASSENTAMENTO DE TUBOS DE CONCRETO EXISTENTE - DIÂMETRO 80CM</t>
  </si>
  <si>
    <t>ASSENTAMENTO DE TUBOS DE CONCRETO EXISTENTE - DIÂMETRO 90CM</t>
  </si>
  <si>
    <t>ASSENTAMENTO DE TUBOS DE CONCRETO EXISTENTE - DIÂMETRO 100CM</t>
  </si>
  <si>
    <t>ASSENTAMENTO DE TUBOS DE CONCRETO EXISTENTE - DIÂMETRO 110CM</t>
  </si>
  <si>
    <t>ASSENTAMENTO DE TUBOS DE CONCRETO EXISTENTE - DIÂMETRO 120CM</t>
  </si>
  <si>
    <t>ASSENTAMENTO DE TUBOS DE CONCRETO EXISTENTE - DIÂMETRO 150CM</t>
  </si>
  <si>
    <t>BOCA DE LEÃO</t>
  </si>
  <si>
    <t>INSTALAÇÃO DE BOCA DE LEÃO SIMPLES COM GRELHA ARTICULADA, EXCETO FORNECIMENTO DA GRELHA</t>
  </si>
  <si>
    <t>INSTALAÇÃO DE BOCA DE LEÃO SIMPLES COM GRELHA NÃO-ARTICULADA, EXCETO FORNECIMENTO DA GRELHA</t>
  </si>
  <si>
    <t>INSTALAÇÃO DE BOCA DE LEÃO DUPLA COM GRELHA ARTICULADA, EXCETO O FORNECIMENTO DA GRELHA</t>
  </si>
  <si>
    <t>INSTALAÇÃO DE BOCA DE LEÃO DUPLA COM GRELHA NÃO-ARTICULADA, EXCETO O FORNECIMENTO DA GRELHA</t>
  </si>
  <si>
    <t>FORNECIMENTO DE GRELHA TIPO "BOCA DE LEÃO" DE FERRO FUND. DÚCTIL CL. MÍN.250 - 25T - DIM. APR=810X270MM - NBR 10160 - T. ARTICU. - P/ GAL. ÁGUAS PLUV.</t>
  </si>
  <si>
    <t>FORNECIMENTO DE GRELHA TIPO "BOCA DE LEÃO" DE FERRO FUND. DÚCTIL CL. MÍN.250 - 25T - DIM. APR=810X270MM - NBR 10160 - T. NÃO ARTICU. - P/ GAL. ÁGUAS PLUV.</t>
  </si>
  <si>
    <t>FORNECIMENTO DE GRELHA TIPO "BOCA DE LEÃO" DE FERRO FUND. DÚCTIL CL. MÍN.D400 - 40T - DIM. APR=810X270MM - NBR 10160 - T. ARTICU. - P/ GAL. ÁGUAS PLUV.</t>
  </si>
  <si>
    <t>FORNECIMENTO DE GRELHA TIPO "BOCA DE LEÃO" DE FERRO FUND. DÚCTIL CL. MÍN.D400 - 40T - DIM. APR=810X270MM - NBR 10160 - T. NÃO ARTICU. - P/ GAL. ÁGUAS PLUV.</t>
  </si>
  <si>
    <t>FORNECIMENTO DE GRELHA TIPO "BOCA DE LEÃO" DE FERRO FUND. DÚCTIL CL. MÍN.D400 - 40T - DIM. APR=500X500MM - NBR 10160 - T. ARTICU. - P/ GAL. ÁGUAS PLUV.</t>
  </si>
  <si>
    <t>FORNECIMENTO DE GRELHA TIPO "BOCA DE LEÃO" DE PLÁSTICO CL. MÍNIMA 250 - 25T - DIM.APR=810X270MM - ABNT - T. ARTICU. P/ GAL. ÁGUAS PLUV.</t>
  </si>
  <si>
    <t>REFORMA DE BOCA DE LEÃO</t>
  </si>
  <si>
    <t>REFORMA DE BOCA DE LEÃO SIMPLES</t>
  </si>
  <si>
    <t>REFORMA DE BOCA DE LEÃO DUPLA</t>
  </si>
  <si>
    <t>SUBSTITUIÇÃO DA GRELHA TIPO "BOCA DE LEÃO" - TIPO ARTICULADA, EXCETO O FORNECIMENTO DA GRELHA</t>
  </si>
  <si>
    <t>SUBSTITUIÇÃO DE GRELHA TIPO "BOCA DE LEÃO" - TIPO NÃO-ARTICULADA, EXCETO O FORNECIMENTO DA GRELHA</t>
  </si>
  <si>
    <t>FORNECIMENTO E ASSENTAMENTO DE TUBO DE PVC RÍGIDO, COR BRANCA, PARA ESGOTO, JUNTAS SOLDADAS</t>
  </si>
  <si>
    <t>FORNECIMENTO E ASSENTAMENTO DE TUBO DE PVC RÍGIDO, COR BRANCA, PARA ESGOTO, PONTA E BOLSA - DIÂMETRO 50MM (2")</t>
  </si>
  <si>
    <t>FORNECIMENTO E ASSENTAMENTO DE TUBO DE PVC RÍGIDO, COR BRANCA, PARA ESGOTO, PONTA E BOLSA - DIÂMETRO 75MM (3")</t>
  </si>
  <si>
    <t>FORNECIMENTO E ASSENTAMENTO DE TUBO DE PVC RÍGIDO, COR BRANCA, PARA ESGOTO, PONTA E BOLSA - DIÂMETRO 100MM (4")</t>
  </si>
  <si>
    <t>FORNECIMENTO E COLOCAÇÃO DE MANTA GEOTÊXTIL COM  RESISTÊNCIA  À TRAÇÃO LONGITUDINAL  DE 7KN/M E TRAÇÃO TRANSVERSAL DE 6KN/M</t>
  </si>
  <si>
    <t>FORNECIMENTO E COLOCAÇÃO DE MANTA GEOTÊXTIL COM RESISTÊNCIA À TRAÇÃO LONGITUDINAL DE 8KN/M E TRAÇÃO TRANSVERSAL DE 7KN/M</t>
  </si>
  <si>
    <t>FORNECIMENTO E COLOCAÇÃO DE MANTA GEOTÊXTIL COM RESISTÊNCIA À TRAÇÃO LONGITUDINAL DE 9KN/M E TRAÇÃO TRANSVERSAL DE 8KN/M</t>
  </si>
  <si>
    <t>FORNECIMENTO E COLOCAÇÃO DE MANTA GEOTÊXTIL COM RESISTÊNCIA À TRAÇÃO LONGITUDINAL DE 10KN/M E TRAÇÃO TRANSVERSAL DE 9KN/M</t>
  </si>
  <si>
    <t>FORNECIMENTO E COLOCAÇÃO DE MANTA GEOTÊXTIL COM RESISTÊNCIA À TRAÇÃO LONGITUDINAL DE 14KN/M E TRAÇÃO TRANSVERSAL DE 12KN/M</t>
  </si>
  <si>
    <t>FORNECIMENTO E COLOCAÇÃO DE MANTA GEOTÊXTIL COM RESISTÊNCIA À TRAÇÃO LONGITUDINAL DE 16KN/M E TRAÇÃO TRANSVERSAL DE 14KN/M</t>
  </si>
  <si>
    <t>FORNECIMENTO E COLOCAÇÃO DE MANTA GEOTÊXTIL COM RESISTÊNCIA À TRAÇÃO LONGITUDINAL DE 21KN/M E TRAÇÃO TRANSVERSAL DE 19KN/M</t>
  </si>
  <si>
    <t>FORNECIMENTO E COLOCAÇÃO DE MANTA GEOTÊXTIL COM RESISTÊNCIA À TRAÇÃO LONGITUDINAL DE 26KN/M E TRAÇÃO TRANSVERSAL DE 23KN/M</t>
  </si>
  <si>
    <t>FORNECIMENTO E COLOCAÇÃO DE MANTA GEOTÊXTIL COM RESISTÊNCIA À TRAÇÃO LONGITUDINAL DE 31KN/M E TRAÇÃO TRANSVERSAL DE 27KN/M</t>
  </si>
  <si>
    <t>FORNECIMENTO E APLICAÇÃO DE GEOMEMBRANA DE PEAD - 1MM DE ESPESSURA</t>
  </si>
  <si>
    <t>FORNECIMENTO E APLICAÇÃO DE MANTA FORMADA PELA ASSOCIAÇÃO DE UM TECIDO TÉCNICO DE POLIESTER COM FILME DE POLIETILENO DE BAIXA DENSIDADE EM ACORDO COM A NBR12824</t>
  </si>
  <si>
    <t>FORNECIMENTO E APLICAÇÃO DE GEOCOMPOSTO FORMADO POR NÚCLEO TRIDIMENSIONAL, FLEXÍVEL DE FILAMENTO DE POLIPROPILENO, ASSOCIADO ÀS SUAS DUAS SUPERFÍCIES GEOTEXTEIS NÃO TECIDOS</t>
  </si>
  <si>
    <t>SERVIÇOS DE LIMPEZA MECÂNICA DOS SISTEMAS DE DRENAGEM (GALERIAS, BOCA DE LOBO, PV, ETC), COM UTILIZAÇÃO DE EQUIPAMENTO COMBINADO HIDROJATO/ SUGADOR</t>
  </si>
  <si>
    <t>SERVIÇOS DE LIMPEZA MECÂNICA DOS SISTEMAS DE DRENAGEM (GALERIAS, BOCA DE LOBO, PV, ETC), COM UTILIZAÇÃO DE EQUIPAMENTO COMBINADO HIDROJATO/ SUGADOR/ RECICLADOR</t>
  </si>
  <si>
    <t>GALERIAS MOLDADAS, CÓRREGOS E DRENAGEM</t>
  </si>
  <si>
    <t>ESCORAMENTO CONTÍNUO DE MADEIRA PARA GALERIAS MOLDADAS, COM REAPROVEITAMENTO</t>
  </si>
  <si>
    <t>ESCORAMENTO PARA GALERIAS MOLDADAS UTILIZANDO PERFIS METÁLICOS, COM REAPROVEITAMENTO</t>
  </si>
  <si>
    <t>ESCORAMENTO PARA GALERIAS MOLDADAS, UTILIZANDO PERFIS METÁLICOS, COM REAPROVEITAMENTO - PROFUNDIDADE &lt; OU = 4M, COM BOCA DE 3 À 5M</t>
  </si>
  <si>
    <t>ESCORAMENTO PARA GALERIAS MOLDADAS, UTILIZANDO PERFIS METÁLICOS, COM REAPROVEITAMENTO - PROFUNDIDADE &lt; OU = 4M, COM BOCA DE 5 À 8M</t>
  </si>
  <si>
    <t>ESCORAMENTO PARA GALERIAS MOLDADAS, UTILIZANDO PERFIS METÁLICOS, COM REAPROVEITAMENTO - PROFUNDIDADE &gt; 4M, &lt; OU = 6M, COM BOCA DE 3 À 5M</t>
  </si>
  <si>
    <t>ESCORAMENTO PARA GALERIAS MOLDADAS, UTILIZANDO PERFIS METÁLICOS, COM REAPROVEITAMENTO - PROFUNDIDADE &gt; 4M, &lt; OU = 6M, COM BOCA DE 5 À 8M</t>
  </si>
  <si>
    <t>ESCORAMENTO PARA GALERIAS MOLDADAS, UTILIZANDO PERFIS METÁLICOS, COM REAPROVEITAMENTO - PROFUNDIDADE &gt; 6M, &lt; OU = 8M, COM BOCA DE 3 À 5M</t>
  </si>
  <si>
    <t>ESCORAMENTO PARA GALERIAS MOLDADAS, UTILIZANDO PERFIS METÁLICOS, COM REAPROVEITAMENTO - PROFUNDIDADE &gt; 6M, &lt; OU = 8M, COM BOCA DE 5 À 8M</t>
  </si>
  <si>
    <t>PERFIS METÁLICOS PERDIDOS EM ESCORAMENTOS, NO CASO DE IMPOSSIBILIDADE DO REAPROVEITAMENTO PREVISTO NOS ITENS 7.3.</t>
  </si>
  <si>
    <t>CIMBRAMENTO EM GALERIA MOLDADA</t>
  </si>
  <si>
    <t>FORMA PARA GALERIA MOLDADA</t>
  </si>
  <si>
    <t>FORNECIMENTO E APLICAÇÃO DE AÇO CA-25</t>
  </si>
  <si>
    <t>FORNECIMENTO E APLICAÇÃO DE AÇO CA-50 - DIÂMETRO &lt;  1/2"</t>
  </si>
  <si>
    <t>FORNECIMENTO E APLICAÇÃO DE AÇO CA-50 - DIÂMETRO &gt; OU = 1/2"</t>
  </si>
  <si>
    <t>FORNECIMENTO E APLICAÇÃO DE AÇO CA-60</t>
  </si>
  <si>
    <t>FORNECIMENTO E APLICAÇÃO DE TELA DE AÇO</t>
  </si>
  <si>
    <t>FORNECIMENTO E APLICAÇÃO DE CONCRETO USINADO FCK=10MPA</t>
  </si>
  <si>
    <t>FORNECIMENTO E APLICAÇÃO DE CONCRETO USINADO FCK=15,0MPA</t>
  </si>
  <si>
    <t>FORNECIMENTO E APLICAÇÃO DE CONCRETO USINADO FCK=20,0MPA</t>
  </si>
  <si>
    <t>FORNECIMENTO E APLICAÇÃO DE CONCRETO USINADO FCK=25MPA</t>
  </si>
  <si>
    <t>FORNECIMENTO E APLICAÇÃO DE CONCRETO USINADO FCK=30,0MPA</t>
  </si>
  <si>
    <t>ENROCAMENTO DE PEDRA EM TALUDES</t>
  </si>
  <si>
    <t>BARBACANS DE TUBOS DE PVC - DIÂMETRO 4"</t>
  </si>
  <si>
    <t>MURO DE ARRIMO DE RACHÃO COM ARGAMASSA DE CIMENTO E AREIA 1:3</t>
  </si>
  <si>
    <t>DESASSOREAMENTO, LIMPEZA E REMOÇÃO DE MATERIAL DE GALERIA MOLDADA</t>
  </si>
  <si>
    <t>FORNECIMENTO E COLOCAÇÃO DE GABIÃO TIPO CAIXA, H = 0,50 M, DE MALHA 8 X 10CM, GALVANIZADO, DE FIO Ø = 2,7MM</t>
  </si>
  <si>
    <t>FORNECIMENTO E COLOCAÇÃO DE GABIÃO TIPO CAIXA, H = 1,00M, DE MALHA 8 X 10CM, GALVANIZADO, DE FIO Ø = 2,7MM</t>
  </si>
  <si>
    <t>FORNECIMENTO E COLOCAÇÃO DE GABIÃO TIPO CAIXA, H = 0,50M, DE MALHA 8 X 10CM, GALVANIZADO E REVESTIDO EM PVC, DE FIO Ø = 2,4MM</t>
  </si>
  <si>
    <t>FORNECIMENTO E COLOCAÇÃO DE GABIÃO TIPO CAIXA, H = 1,00M, DE MALHA 8 X 10CM, GALVANIZADO E REVESTIDO EM PVC, DE FIO Ø = 2,4MM</t>
  </si>
  <si>
    <t>FORNECIMENTO  E COLOCAÇÃO DE GABIÃO TIPO COLCHÃO RENO, H = 0,17M, DE MALHA 6 X 8CM, GALVANIZADO, REVESTIDO EM PVC, DE FIO Ø = 2,0MM</t>
  </si>
  <si>
    <t>FORNECIMENTO  E COLOCAÇÃO DE GABIÃO TIPO COLCHÃO RENO, H = 0,23M, DE MALHA 6 X 8CM, GALVANIZADO, REVESTIDO EM PVC, DE FIO Ø = 2,0MM</t>
  </si>
  <si>
    <t>FORNECIMENTO  E COLOCAÇÃO DE GABIÃO TIPO COLCHÃO RENO, H = 0,30M, DE MALHA 6 X 8CM, GALVANIZADO, REVESTIDO EM PVC, DE FIO Ø = 2,0MM</t>
  </si>
  <si>
    <t>FORNECIMENTO E COLOCAÇÃO DE GABIÃO TIPO SACO, D = 0,65M, DE MALHA 8 X 10CM, GALVANIZADO, REVESTIDO EM PVC, DE FIO Ø = 2,4MM</t>
  </si>
  <si>
    <t>MURO DE ARRIMO EM PEÇAS PRÉ-FABRICADAS DE CONCFRETO COM SISTEMA DE ENCAIXE TIPO "S" 20CM</t>
  </si>
  <si>
    <t>PEÇA</t>
  </si>
  <si>
    <t>MURO DE ARRIMO EM PEÇAS PRÉ-FABRICADAS DE CONCRETO COM SISTEMA DE ENCAIXE TIPO "S" 10CM</t>
  </si>
  <si>
    <t>FORNECIMENTO E COLOCAÇÃO DE MANTA GEOTÊXTIL COM RESISTÊNCIA À TRAÇÃO LONGITUDINAL DE 7KN/M E TRAÇÃO TRANSVERSAL DE 6KN/M EM JUNTA DE DILATAÇÃO</t>
  </si>
  <si>
    <t>FORNECIMENTO E COLOCAÇÃO DE MANTA GEOTÊXTIL COM RESISTÊNCIA À TRAÇÃO LONGITUDINAL DE 8KN/M E TRAÇÃO TRANSVERSAL DE 7KN/M EM JUNTA DE DILATAÇÃO</t>
  </si>
  <si>
    <t>FORNECIMENTO E COLOCAÇÃO DE MANTA GEOTÊXTIL COM RESISTÊNCIA À TRAÇÃO LONGITUDINAL DE 9KN/M E TRAÇÃO TRANSVERSAL DE 8KN/M EM JUNTA DE DILATAÇÃO</t>
  </si>
  <si>
    <t>FORNECIMENTO E COLOCAÇÃO DE MANTA GEOTÊXTIL COM RESISTÊNCIA À TRAÇÃO LONGITUDINAL DE 10KN/M E TRAÇÃO TRANSVERSAL DE 9KN/M EM JUNTA DE DILATAÇÃO</t>
  </si>
  <si>
    <t>FORNECIMENTO E COLOCAÇÃO DE MANTA GEOTÊXTIL COM RESISTÊNCIA À TRAÇÃO LONGITUDINAL DE 14KN/M E TRAÇÃO TRANSVERSAL DE 12KN/M EM JUNTA DE DILATAÇÃO</t>
  </si>
  <si>
    <t>FORNECIMENTO E COLOCAÇÃO DE MANTA GEOTÊXTIL COM RESISTÊNCIA À TRAÇÃO LONGITUDINAL DE 16KN/M E TRAÇÃO TRANSVERSAL DE 14KN/M EM JUNTA DE DILATAÇÃO</t>
  </si>
  <si>
    <t>FORNECIMENTO E COLOCAÇÃO DE MANTA GEOTÊXTIL COM RESISTÊNCIA À TRAÇÃO LONGITUDINAL DE 21KN/M E TRAÇÃO TRANSVERSAL DE 19KN/M EM JUNTA DE DILATAÇÃO</t>
  </si>
  <si>
    <t>FORNECIMENTO E COLOCAÇÃO DE MANTA GEOTÊXTIL COM RESISTÊNCIA À TRAÇÃO LONGITUDINAL DE 26KN/M E TRAÇÃO TRANSVERSAL DE 23KN/M EM JUNTA DE DILATAÇÃO</t>
  </si>
  <si>
    <t>FORNECIMENTO E COLOCAÇÃO DE MANTA GEOTÊXTIL COM RESISTÊNCIA À TRAÇÃO LONGITUDINAL DE 31KN/M E TRAÇÃO TRANSVERSAL DE 27KN/M EM JUNTA DE DILATAÇÃO</t>
  </si>
  <si>
    <t>PONTES E VIADUTOS</t>
  </si>
  <si>
    <t>FORNECIMENTO E CRAVAÇÃO DE ESTACAS DE EUCALIPTO - DIÂMETRO 20 À 30CM</t>
  </si>
  <si>
    <t>FORNECIMENTO E CRAVAÇÃO DE ESTACAS DE CONCRETO PARA 20T</t>
  </si>
  <si>
    <t>FORNECIMENTO E CRAVAÇÃO DE ESTACA DE CONCRETO PARA 30T</t>
  </si>
  <si>
    <t>FORNECIMENTO E CRAVAÇÃO DE ESTACAS DE CONCRETO PARA 40T</t>
  </si>
  <si>
    <t>FORNECIMENTO E CRAVAÇÃO DE ESTACA DE CONCRETO PARA 50T</t>
  </si>
  <si>
    <t>FORNECIMENTO E CRAVAÇÃO DE ESTACA METÁLICA - PERFIL DE AÇO LAMINADO W 250X32,7</t>
  </si>
  <si>
    <t>FORNECIMENTO E CRAVAÇÃO DE ESTACA METÁLICA - PERFIL DE AÇO LAMINADO W 310X52</t>
  </si>
  <si>
    <t>FORMA PARA SAPATAS E BALDRAMES</t>
  </si>
  <si>
    <t>FORMA COMUM</t>
  </si>
  <si>
    <t>FORMA COMUM, INCLUSIVE CIMBRAMENTO</t>
  </si>
  <si>
    <t>FORMA COMUM, EXCLUSIVE  CIMBRAMENTO</t>
  </si>
  <si>
    <t>FORMA PARA CONCRETO APARENTE</t>
  </si>
  <si>
    <t>FORMA PARA CONCRETO APARENTE, INCLUSIVE CIMBRAMENTO DE ALTURA ATÉ 3M</t>
  </si>
  <si>
    <t>FORMA PARA CONCRETO APARENTE, EXCLUSIVE CIMBRAMENTO</t>
  </si>
  <si>
    <t>FORMA INTERNA NÃO RECUPERÁVEL, INCLUSIVE CIMBRAMENTO ATÉ 3,00M</t>
  </si>
  <si>
    <t>CIMBRAMENTO METÁLICO DE ALTURA MAIOR QUE 3,00M - FORNECIMENTO DOS MATERIAIS</t>
  </si>
  <si>
    <t>CIMBRAMENTO METÁLICO DE ALTURA MAIOR QUE 3,00M, MONTAGEM E POSTERIOR DESMONTAGEM, INCLUSIVE O TRANSPORTE DOS MATERIAIS</t>
  </si>
  <si>
    <t>FORNECIMENTO E APLICAÇÃO DE AÇO CA-50 - DIÂMETRO MENOR QUE 1/2"</t>
  </si>
  <si>
    <t>FORNECIMENTO E APLICAÇÃO DE AÇO CA-50 - DIÂMETRO MAIOR OU IGUAL À 1/2"</t>
  </si>
  <si>
    <t>FORNECIMENTO E APLICAÇÃO DE CONCRETO USINADO FCK=10MPA - BOMBEADO</t>
  </si>
  <si>
    <t>FORNECIMENTO  E APLICAÇÃO DE CONCRETO USINADO FCK=15,0MPA - BOMBEADO</t>
  </si>
  <si>
    <t>FORNECIMENTO  E APLICAÇÃO DE CONCRETO USINADO FCK=20,0MPA - BOMBEADO</t>
  </si>
  <si>
    <t>FORNECIMENTO  E APLICAÇÃO DE CONCRETO USINADO FCK=25MPA  -BOMBEADO</t>
  </si>
  <si>
    <t>FORNECIMENTO  E APLICAÇÃO DE CONCRETO USINADO FCK=30,0MPA - BOMBEADO</t>
  </si>
  <si>
    <t>FORNECIMENTO E APLICAÇÃO DE CONCRETO CICLÓPICO, CONTENDO 70% DE CONCRETO FCK=15,0MPA E 30% DE PEDRA AMARROADA</t>
  </si>
  <si>
    <t>ALVENARIA DE TIJOLO COMUM PARA FUNDAÇÃO</t>
  </si>
  <si>
    <t>ALVENARIA DE UM TIJOLO COMUM</t>
  </si>
  <si>
    <t>ALVENARIA DE MEIO TIJOLO COMUM</t>
  </si>
  <si>
    <t>ALVENARIA EM BLOCOS DE CONCRETO 09 X 19 X 39CM</t>
  </si>
  <si>
    <t>ALVENARIA EM BLOCOS DE CONCRETO 19 X 19 X 39CM</t>
  </si>
  <si>
    <t>ALVENARIA DE PEDRA SECA</t>
  </si>
  <si>
    <t>ALVENARIA DE PEDRA ARGAMASSADA</t>
  </si>
  <si>
    <t>CHAPISCO COM ARGAMASSA DE CIMENTO E AREIA 1:6</t>
  </si>
  <si>
    <t>REVESTIMENTO COM 2CM DE ARGAMASSA, CIMENTO E AREIA 1:3</t>
  </si>
  <si>
    <t>EMBOÇO COM ARGAMASSA DE CIMENTO, CAL E AREIA NO TRAÇO 1:2:8</t>
  </si>
  <si>
    <t>REBOCO</t>
  </si>
  <si>
    <t>IMPERMEABILIZAÇÃO DE CONCRETO EM CONTATO COM A TERRA</t>
  </si>
  <si>
    <t>IMPERMEABILIZAÇÃO DE TABULEIROS</t>
  </si>
  <si>
    <t>JUNTA TIPO FUNGENBAND O-12 OU SIMILAR</t>
  </si>
  <si>
    <t>JUNTA TIPO FUNGENBAND O-22 OU SIMILAR</t>
  </si>
  <si>
    <t>APOIO DE NEOPRENE SIMPLES</t>
  </si>
  <si>
    <t>APOIO DE NEOPRENE FRETADO</t>
  </si>
  <si>
    <t>GRADIL DE FERRO MODELO PMSP</t>
  </si>
  <si>
    <t>GRADIL DE FERRO MODELO PMSP, INCLUI PINTURA</t>
  </si>
  <si>
    <t>PINTURA DE GRADIL DE FERRO, MODELO PMSP</t>
  </si>
  <si>
    <t>DEMOLIÇÃO DE CONCRETO SIMPLES</t>
  </si>
  <si>
    <t>DEMOLIÇÃO DE ALVENARIA</t>
  </si>
  <si>
    <t>DEMOLIÇÃO DE CONCRETO ARMADO</t>
  </si>
  <si>
    <t>CORTE DE PERFIL DE AÇO 10"</t>
  </si>
  <si>
    <t>CORTE DE PERFIL DE AÇO 12"</t>
  </si>
  <si>
    <t>EMENDA DE TOPO DE PERFIL DE AÇO 10"</t>
  </si>
  <si>
    <t>EMENDA DE TOPO DE PERFIL DE AÇO 12"</t>
  </si>
  <si>
    <t>FORNECIMENTO E COLOCAÇÃO DE JUNTA DE DILATAÇÃO DE ELASTÔMERO DE NEOPRENE, TIPO JEENE JJ 2540 VV OU SIMILAR</t>
  </si>
  <si>
    <t>FORNECIMENTO E COLOCAÇÃO DE JUNTA DE DILATAÇÃO DE ELASTÔMERO DE NEOPRENE, TIPO JEENE JJ 3550 VV OU SIMILAR</t>
  </si>
  <si>
    <t>FORNECIMENTO E COLOCAÇÃO DE AÇO DE PROTENSÃO CP-190-RB - 4 Ø=1/2" INCLUINDO BAINHA, PROTENSÃO E INJEÇÃO</t>
  </si>
  <si>
    <t>FORNECIMENTO E COLOCAÇÃO DE AÇO DE PROTENSÃO CP-190-RB 6 Ø = 1/2"   INCLUINDO BAINHA, PROTENSÃO E INJEÇÃO</t>
  </si>
  <si>
    <t>FORNECIMENTO E COLOCAÇÃO DE AÇO DE PROTENSÃO CP-190-RB - 12 Ø = 1/2" INCLUINDO BAINHA, PROTENSÃO E INJEÇÃO</t>
  </si>
  <si>
    <t>ANCORAGEM ATIVA SÉRIE V- 4 Ø = 1/2"</t>
  </si>
  <si>
    <t>ANCORAGEM ATIVA SÉRIE V-6 - Ø = 1/2"</t>
  </si>
  <si>
    <t>ANCORAGEM ATIVA SÉRIE V-12 - Ø = 1/2"</t>
  </si>
  <si>
    <t>BROCA, DIÂMETRO 25CM, PROFUNDIDADE ATÉ 4M</t>
  </si>
  <si>
    <t>ALVENARIA DE BLOCOS DE CONCRETO 14 X 19 X 39CM</t>
  </si>
  <si>
    <t>FORNECIMENTO E COLOCAÇÃO DE JUNTA DE DILATAÇÃO DE ELASTÔMERO DE NEOPRENE, TIPO JEENE JJ6080VV OU SIMILAR</t>
  </si>
  <si>
    <t>FORNECIMENTO E COLOCAÇÃO DE JUNTA DE DILATAÇÃO DE ELASTÔMERO DE NEOPRENE, TIPO JEENE JJ 99120 VV OU SIMILAR</t>
  </si>
  <si>
    <t>FORNECIMENTO E COLOCAÇÃO DE AÇO DE PROTENSÃO CP-190 RB 12 DIÂMETRO 5/8", INCLUIDO BAINHA, PROTENSÃO E INJEÇÃO</t>
  </si>
  <si>
    <t>FORNECIMENTO E COLOCAÇÃO DE JUNTA DE DILATAÇÃO DE ELASTÔMERO DE NEOPRENE, TIPO JEENE JJ 0411 M OU SIMILAR</t>
  </si>
  <si>
    <t>FORNECIMENTO E COLOCAÇÃO DE JUNTA DILATAÇÃO ELASTÔMERO NEOPRENE, JEENE JJ2027M OU SIMILAR</t>
  </si>
  <si>
    <t>FORNECIMENTO E COLOCAÇÃO DE JUNTA DE DILATAÇÃO DE ELASTÔMERO DE NEOPRENE, TIPO JEENE JJ5070 OU SIMILAR</t>
  </si>
  <si>
    <t>ANCORAGEM ATIVA SÉRIE V 12 Ø = 5/8 "</t>
  </si>
  <si>
    <t>CARGA E REMOÇÃO DE ENTULHO ATÉ A DISTÂNCIA MÉDIA DE IDA E VOLTA DE 1KM</t>
  </si>
  <si>
    <t>REMOÇÃO DE ENTULHO ALÉM DO PRIMEIRO KM</t>
  </si>
  <si>
    <t>BRITAGEM DOS MATERIAIS PROVENIENTES DOS RESÍDUOS DA CONSTRUÇÃO CIVIL</t>
  </si>
  <si>
    <t>FRESAGEM</t>
  </si>
  <si>
    <t>FRESAGEM DE PAVIMENTO ASFÁLTICO COM ESPESSURA ATÉ 3CM, EM VIAS EXPRESSAS, INCLUSIVE REMOÇÃO DO MATERIAL FRESADO ATÉ 10KM E VARRIÇÃO</t>
  </si>
  <si>
    <t>FRESAGEM DE PAVIMENTO ASFÁLTICO COM ESPESSURA ATÉ 3CM, EM VIAS ARTERIAIS, INCLUSIVE REMOÇÃO DO MATERIAL FRESADO ATÉ 10KM E VARRIÇÃO</t>
  </si>
  <si>
    <t>FRESAGEM DE PAVIMENTO ASFÁLTICO COM ESPESSURA ATÉ 5CM, EM VIAS EXPRESSAS, INCLUSIVE REMOÇÃO DO MATERIAL FRESADO ATÉ 10KM E VARRIÇÃO</t>
  </si>
  <si>
    <t>FRESAGEM DE PAVIMENTO ASFÁLTICO COM ESPESSURA ATÉ 5CM, EM VIAS ARTERIAIS, INCLUSIVE REMOÇÃO DO MATERIAL FRESADO ATÉ 10KM E VARRIÇÃO</t>
  </si>
  <si>
    <t>RECUPERAÇÃO ESTRUTURAL DE OBRAS DE ARTE (PONTES E VIADUTOS)</t>
  </si>
  <si>
    <t>ANDAIMES METÁLICOS</t>
  </si>
  <si>
    <t>ANDAIMES METÁLICOS - FORNECIMENTO</t>
  </si>
  <si>
    <t>ANDAIMES METÁLICOS - MONTAGEM E DESMONTAGEM</t>
  </si>
  <si>
    <t>PLATAFORMA DE MADEIRA A SEREM ARMADAS SOBRE ANDAIMES METÁLICOS</t>
  </si>
  <si>
    <t>APICOAMENTO DE SUPERFÍCIES DE CONCRETO (COM EQUIPAMENTO PNEUMÁTICO)</t>
  </si>
  <si>
    <t>CORTE SUPERFICIAL DE CONCRETO ATÉ 3 CM DE PROFUNDIDADE</t>
  </si>
  <si>
    <t>JATEAMENTO PARA LIMPEZA DE FERRAGENS E SUPERFÍCIES DE CONCRETO</t>
  </si>
  <si>
    <t>FORNECIMENTO, PREPARO E APLICAÇÃO DE ADESIVO EPOXÍDICO PARA COLAGEM</t>
  </si>
  <si>
    <t>FORNECIMENTO, PREPARO E APLICAÇÃO DE CONCRETO PROJETADO, MEDIDO NO PROJETO</t>
  </si>
  <si>
    <t>FORNECIMENTO, PREPARO E APLICAÇÃO DE CONCRETO PROJETADO, MEDIDO NO PROJETO - FCK = 20MPA - EM OBRAS DE CONTENÇÃO</t>
  </si>
  <si>
    <t>FORNECIMENTO, PREPARO E APLICAÇÃO DE CONCRETO PROJETADO, MEDIDO NO PROJETO - FCK = 25MPA - EM OBRAS DE CONTENÇÃO</t>
  </si>
  <si>
    <t>FORNECIMENTO, PREPARO E APLICAÇÃO DE CONCRETO PROJETADO, MEDIDO NO PROJETO - FCK = 30MPA - EM OBRAS DE CONTENÇÃO</t>
  </si>
  <si>
    <t>GRAUTE</t>
  </si>
  <si>
    <t>GRAUTE COM PEDRISCO - FORNECIMENTO, PREPARO E APLICAÇÃO</t>
  </si>
  <si>
    <t>GRAUTE - FORNECIMENTO, PREPARO E APLICAÇÃO</t>
  </si>
  <si>
    <t>COLMATAÇÃO DE FISSURAS COM FORNECIMENTO E APLICAÇÃO DE ARGAMASSA EPOXÍDICA</t>
  </si>
  <si>
    <t>BICOS DE INJEÇÃO PARA RESINAS - FORNECIMENTO, INSTALAÇÃO E POSTERIOR CORTE</t>
  </si>
  <si>
    <t>TRATAMENTO DE TRINCAS INATIVAS COM INJEÇÃO DE RESINA EPÓXI</t>
  </si>
  <si>
    <t>CALDA DE CIMENTO PARA INJEÇÃO - FORNECIMENTO, PREPARO E APLICAÇÃO</t>
  </si>
  <si>
    <t>TRATAMENTO DE TRINCAS INATIVAS COM INJEÇÃO DE RESINA EPÓXI DE BAIXA VISCOSIDADE, BICOMPONENTE, ISENTA DE SOLVENTES</t>
  </si>
  <si>
    <t>CURA QUÍMICA</t>
  </si>
  <si>
    <t>SINALIZAÇÃO</t>
  </si>
  <si>
    <t>SINALIZAÇÃO - TAPUME MÓVEL</t>
  </si>
  <si>
    <t>SINALIZAÇÃO - ILUMINAÇÃO</t>
  </si>
  <si>
    <t>PLACA DE OBRA EM CHAPA DE AÇO GALVANIZADO</t>
  </si>
  <si>
    <t>HIDROJATEAMENTO DE ALTA PRESSÃO PARA LIMPEZA DE SUPERFÍCIES</t>
  </si>
  <si>
    <t>PROTEÇÃO PARA TERCEIROS COM TELA DE NYLON</t>
  </si>
  <si>
    <t>LIXAMENTO MECÂNICO DE SUPERFÍCIES DE CONCRETO</t>
  </si>
  <si>
    <t>FORNECIMENTO E APLICAÇÃO DE RESINA EPOXÍDICA PARA CHUMBAMENTO DE ARMADURAS EM FUROS DE CONCRETO</t>
  </si>
  <si>
    <t>CORTE DE CONCRETO COM DISCO DIAMANTADO ATÉ PROFUNDIDADE DE 13CM</t>
  </si>
  <si>
    <t>REMOÇÃO DE PINTURA EXISTENTE COM REMOVEDOR "PINTOFF" OU SIMILAR</t>
  </si>
  <si>
    <t>TINTA PVA (LÁTEX) - CONCRETO OU REBOCO SEM MASSA CORRIDA</t>
  </si>
  <si>
    <t>FURAÇÃO EM CONCRETO ARMADO</t>
  </si>
  <si>
    <t>FURAÇÃO EM CONCRETO - DIÂMETRO 5/8"</t>
  </si>
  <si>
    <t>FURAÇÃO EM CONCRETO - DIÂMETRO 3/4"</t>
  </si>
  <si>
    <t>FURAÇÃO EM CONCRETO - DIÂMETRO 1"</t>
  </si>
  <si>
    <t>FURAÇÃO EM CONCRETO - DIÂMETRO 1 1/4"</t>
  </si>
  <si>
    <t>FURAÇÃO EM CONCRETO ARMADO - DIÂMETRO 2"</t>
  </si>
  <si>
    <t>FURAÇÃO EM CONCRETO ARMADO - DIÂMETRO 3"</t>
  </si>
  <si>
    <t>FURAÇÃO EM CONCRETO ARMADO - DIÂMETRO 4"</t>
  </si>
  <si>
    <t>FURAÇÃO DE CONCRETO ARMADO - DIÂMETRO 1 1/2"</t>
  </si>
  <si>
    <t>APLICAÇÃO DE TINTA ANTI-PICHAÇÃO - BASE SOLVENTE - 2 DEMÃOS</t>
  </si>
  <si>
    <t>APLICAÇÃO DE VERNIZ ANTI-PICHAÇÃO - BASE SOLVENTE - 2 DEMÃOS (REMOÇÃO DA PICHAÇÃO SOMENTE A SECO OU COM ÁGUA E SABÃO)</t>
  </si>
  <si>
    <t>CUSTO HORÁRIO EM OPERAÇÃO DE MÁQUINAS E VIATURAS (INCLUI COMBUSTÍVEL E OPERADOR)</t>
  </si>
  <si>
    <t>CAMINHÃO BASCULANTE 4,0M3</t>
  </si>
  <si>
    <t>CAMINHÃO CARGA SECA CAPACIDADE  8TON.</t>
  </si>
  <si>
    <t>CAMINHÃO CARGA SECA CAPACIDADE 8TON COM GUINDASTE</t>
  </si>
  <si>
    <t>CAMINHÃO COM TANQUE IRRIGADOR DE 6000 LITROS</t>
  </si>
  <si>
    <t>CAMINHÃO TRATOR COM SEMI REBOQUE PLANO CARREGA TUDO</t>
  </si>
  <si>
    <t>COMPRESSOR PORTÁTIL - 295 PCM</t>
  </si>
  <si>
    <t>CARRO POPULAR</t>
  </si>
  <si>
    <t>MOTONIVELADORA - 125HP</t>
  </si>
  <si>
    <t>MOTONIVELADORA</t>
  </si>
  <si>
    <t>PÁ CARREGADEIRA DE PNEUS - 1,80M3</t>
  </si>
  <si>
    <t>RETROESCAVADEIRA CAP CAÇAMBA FRONTAL 0,76M3</t>
  </si>
  <si>
    <t>ROLO COMPACTADOR VIBRATÓRIO LISO 4T</t>
  </si>
  <si>
    <t>ROLO COMPACTADOR  PÉ DE CARNEIRO DE UM CIL. 12,2 TON</t>
  </si>
  <si>
    <t>TRATOR DE TRAÇÃO AGRÍCOLA</t>
  </si>
  <si>
    <t>TRATOR DE ESTEIRA - 9TON</t>
  </si>
  <si>
    <t>TRATOR DE ESTEIRA - 16TON</t>
  </si>
  <si>
    <t>FURGÃO LONGO, TETO ALTO  50% EM OPERAÇÃO</t>
  </si>
  <si>
    <t>CAMINHÃO BASCULANTE 10M3</t>
  </si>
  <si>
    <t>ROMPEDOR</t>
  </si>
  <si>
    <t>CAMINHÃO ESPARGIDOR - 6000L</t>
  </si>
  <si>
    <t>VIBROACABADORA  DE ASFALTO SOBRE ESTEIRA CAP. 300 TON/H</t>
  </si>
  <si>
    <t>GUINDASTE DE LANÇA FIXA SOBRE ESTEIRAS - 12T</t>
  </si>
  <si>
    <t>GUINDASTE HIDRÁULICO SOBRE PNEUS - 20/25 T</t>
  </si>
  <si>
    <t>MÃO DE OBRA PARA SERVIÇOS NAS SUBPREFEITURAS  (INCLUI ENCARGOS SOCIAIS)</t>
  </si>
  <si>
    <t>CALCETEIRO</t>
  </si>
  <si>
    <t>CARPINTEIRO</t>
  </si>
  <si>
    <t>ELETRICISTA</t>
  </si>
  <si>
    <t>ENCANADOR</t>
  </si>
  <si>
    <t>ESGOTEIRO</t>
  </si>
  <si>
    <t>FERREIRO</t>
  </si>
  <si>
    <t>MOTORISTA DE CAMINHÃO</t>
  </si>
  <si>
    <t>OPERADOR DE MÁQUINA PESADA</t>
  </si>
  <si>
    <t>PEDREIRO</t>
  </si>
  <si>
    <t>SERVENTE</t>
  </si>
  <si>
    <t>ENCARREGADO</t>
  </si>
  <si>
    <t>ENGENHEIRO DA OBRA</t>
  </si>
  <si>
    <t>FUNDAÇÕES</t>
  </si>
  <si>
    <t>EXECUÇÃO DE ESTACA RAIZ, SEM O FORNECIMENTO DOS MATERIAIS</t>
  </si>
  <si>
    <t>ESTACA TIPO RAIZ, 100MM, COM PERFURAÇÃO EM SOLO - 10T</t>
  </si>
  <si>
    <t>ESTACA TIPO RAIZ, 100MM, COM PERFURAÇÃO EM ROCHA - 10T</t>
  </si>
  <si>
    <t>ESTACA TIPO RAIZ, 120MM, COM PERFURAÇÃO EM SOLO - 15T</t>
  </si>
  <si>
    <t>ESTACA TIPO RAIZ, 120MM, COM PERFURAÇÃO EM ROCHA - 15T</t>
  </si>
  <si>
    <t>ESTACA TIPO RAIZ, 150MM, COM PERFURAÇÃO EM SOLO - 25T</t>
  </si>
  <si>
    <t>ESTACA TIPO RAIZ, 150MM, COM PERFURAÇÃO EM ROCHA - 25T</t>
  </si>
  <si>
    <t>ESTACA TIPO RAIZ, 160MM, COM PERFURAÇÃO EM SOLO - 35T</t>
  </si>
  <si>
    <t>ESTACA TIPO RAIZ, 160MM, COM PERFURAÇÃO EM ROCHA - 35T</t>
  </si>
  <si>
    <t>ESTACA TIPO RAIZ, 200MM, COM PERFURAÇÃO EM SOLO - 50T</t>
  </si>
  <si>
    <t>ESTACA TIPO RAIZ, 200MM, COM PERFURAÇÃO EM ROCHA - 50T</t>
  </si>
  <si>
    <t>ESTACA TIPO RAIZ, 250MM, COM PERFURAÇÃO EM SOLO - 80T</t>
  </si>
  <si>
    <t>ESTACA TIPO RAIZ, 250MM, COM PERFURAÇÃO EM ROCHA - 80T</t>
  </si>
  <si>
    <t>ESTACA TIPO RAIZ, 310MM, COM PERFURAÇÃO EM SOLO - 100T</t>
  </si>
  <si>
    <t>ESTACA TIPO RAIZ, 310MM, COM PERFURAÇÃO EM ROCHA - 100T</t>
  </si>
  <si>
    <t>ESTACA TIPO RAIZ, 400MM, COM PERFURAÇÃO EM SOLO - 130T</t>
  </si>
  <si>
    <t>ESTACA TIPO RAIZ, 400MM, COM PERFURAÇÃO EM ROCHA - 130T</t>
  </si>
  <si>
    <t>MATERIAIS PARA A ESTACA TIPO RAIZ (AS QUANTIDADES SERÃO LEVANTADAS NO PROJETO)</t>
  </si>
  <si>
    <t>MATERIAIS PARA A ESTACA TIPO RAIZ (AS QUANTIDADES SERÃO LEVANTADAS NO PROJETO) - FORNECIMENTO DE CIMENTO COMUM</t>
  </si>
  <si>
    <t>MATERIAIS PARA A ESTACA TIPO RAIZ (AS QUANTIDADES SERÃO LEVANTADAS NO PROJETO) - FORNECIMENTO DE AREIA</t>
  </si>
  <si>
    <t>MATERIAIS PARA A ESTACA TIPO RAIZ (AS QUANTIDADES SERÃO LEVANTADAS NO PROJETO) - FORNECIMENTO DE AÇO CA-50, COM BITOLA &gt; = 12,5MM</t>
  </si>
  <si>
    <t>MATERIAIS PARA A ESTACA TIPO RAIZ (AS QUANTIDADES SERÃO LEVANTADAS NO PROJETO) - FORNECIMENTO DE AÇO CA-50, COM BITOLA = &lt; 12,5MM</t>
  </si>
  <si>
    <t>MATERIAIS PARA A ESTACA TIPO RAIZ (AS QUANTIDADES SERÃO LEVANTADAS NO PROJETO) - FORNECIMENTO DE ÁGUA</t>
  </si>
  <si>
    <t>MATERIAIS PARA A ESTACA TIPO RAIZ (AS QUANTIDADES SERÃO LEVANTADAS NO PROJETO) - FORNECIMENTO DE ARAME RECOZIDO N.18</t>
  </si>
  <si>
    <t>SERVIÇOS COM AGREGADOS RECICLADOS DE RESÍDUOS DA CONSTRUÇÃO</t>
  </si>
  <si>
    <t>SERVIÇOS NÃO INCLUINDO O FORNECIMENTO DOS  AGREGADOS RECICLADOS</t>
  </si>
  <si>
    <t>REVESTIMENTO PRIMÁRIO COM AGREGADO RECICLADO MISTURADO AO SOLO LOCAL, INCLUSIVE ESCARIFICAÇÃO, VERIFICAÇÃO, UMEDECIMENTO, COMPACTAÇÃO E ENSAIOS, CAMADA ACABADA, SEM FORNECIMENTO DE AGREGADO</t>
  </si>
  <si>
    <t>BASE DE AGREGADO RECICLADO, SEM FORNECIMENTO DE AGREGADO</t>
  </si>
  <si>
    <t>REFORÇO SO SUB-LEITO/SUB-BASE DE SOLO MELHORADO COM AGREGADO RECICLADO 10% EM VOLUME, SEM FORNECIMENTO DE AGREGADO</t>
  </si>
  <si>
    <t>REFORÇO DO SUB-LEITO/SUB-BASE DE SOLO MELHORADO COM AGREGADO RECICLADO 20% EM VOLUME, SEM FORNECIMENTO DE AGREGADO</t>
  </si>
  <si>
    <t>REFORÇO DO SUB-LEITO/SUB-BASE DE SOLO MELHORADO COM AGREGADO RECICLADO 30% EM VOLUME, SEM FORNECIMENTO DE AGREGADO</t>
  </si>
  <si>
    <t>REFORÇO DO SUB-LEITO/SUB-BASE DE SOLO MELHORADO COM AGREGADO RECICLADO 40% EM VOLUME, SEM FORNECIMENTO DE AGREGADO</t>
  </si>
  <si>
    <t>REFORÇO DO SUB-LEITO/SUB-BASE DE SOLO MELHORADO COM AGREGADO RECICLADO 50% EM VOLUME, SEM FORNECIMENTO DE AGREGADO</t>
  </si>
  <si>
    <t>REFORÇO DO SUB-LEITO/SUB-BASE DE SOLO MELHORADO COM AGREGADO RECICLADO 60% EM VOLUME, SEM FORNECIMENTO DE AGREGADO</t>
  </si>
  <si>
    <t>LASTRO DE AGREGADO RECICLADO, SEM FORNECIMENTO DE AGREGADO</t>
  </si>
  <si>
    <t>DRENO DE AGREGADO RECICLADO, SEM FORNECIMENTO DE AGREGADO</t>
  </si>
  <si>
    <t>SERVIÇOS INCLUINDO O FORNECIMENTO DOS AGREGADOS RECICLADOS</t>
  </si>
  <si>
    <t>FUNDAÇÃO DE AGREGADO RECICLADO, COM FORNECIMENTO DE AGREGADO</t>
  </si>
  <si>
    <t>REVESTIMENTO PRIMÁRIO COM AGREGADO RECICLADO MISTURADO AO SOLO LOCAL, COM FORNECIMENTO DE AGREGADO</t>
  </si>
  <si>
    <t>BASE DE AGREGADO RECICLADO, COM FORNECIMENTO DE AGREGADO</t>
  </si>
  <si>
    <t>REFORÇO DO SUB-LEITO/SUB-BASE DE SOLO MELHORADO COM AGREGADO RECICLADO 10% EM VOLUME, COM FORNECIMENTO DE AGREGADO</t>
  </si>
  <si>
    <t>REFORÇO DO SUB-LEITO/SUB-BASE DE SOLO MELHORADO COM AGREGADO RECICLADO 20% EM VOLUME, COM FORNECIMENTO DE AGREGADO</t>
  </si>
  <si>
    <t>REFORÇO DO SUB-LEITO/SUB-BASE DE SOLO MELHORADO COM AGREGADO RECICLADO 30% EM VOLUME, COM FORNECIMENTO DE AGREGADO</t>
  </si>
  <si>
    <t>REFORÇO DO SUB-LEITO/SUB-BASE DE SOLO MELHORADO COM AGREGADO RECICLADO 40% EM VOLUME, COM FORNECIMENTO DE AGREGADO</t>
  </si>
  <si>
    <t>REFORÇO DO SUB-LEITO/SUB-BASE DE SOLO MELHORADO COM AGREGADO RECICLADO 50% EM VOLUME, COM FORNECIMENTO DE AGREGADO</t>
  </si>
  <si>
    <t>REFORÇO DO SUB-LEITO/SUB-BASE DE SOLO MELHORADO COM AGREGADO RECICLADO 60% EM VOLUME, COM FORNECIMENTO DE AGREGADO</t>
  </si>
  <si>
    <t>LASTRO DE AGREGADO RECICLADO, COM FORNECIMENTO DE AGREGADO</t>
  </si>
  <si>
    <t>DRENO DE AGREGADO RECICLADO, COM FORNECIMENTO DE AGREGADO</t>
  </si>
  <si>
    <t>TÚNEIS</t>
  </si>
  <si>
    <t>ESCAVAÇÃO MANUAL EM SOLO PARA EXECUÇÃO DE TÚNEL POR SISTEMA NÃO DESTRUTIVO, INCLUSIVE REMOÇÃO DO MATERIAL ESCAVADO ATÉ FORA DO POÇO</t>
  </si>
  <si>
    <t>ESCAVAÇÃO MANUAL EM SOLO PARA EXECUÇÃO DE POÇO DE ACESSO</t>
  </si>
  <si>
    <t>ILUMINAÇÃO E VENTILAÇÃO PARA EXECUÇÃO DE TÚNEL POR SISTEMA NÃO DESTRUTIVO</t>
  </si>
  <si>
    <t>EXECUÇÃO DE POÇO DE ACESSO EM CHAPA DE AÇO CORRUGADA, INCLUSA MONTAGEM DAS CHAPAS E CONSOLIDAÇÃO EXTERNA COM INJEÇÃO DE SOLO-CIMENTO, SEM FORNECIMENTO DE SOLO, CIMENTO E CHAPAS DE AÇO</t>
  </si>
  <si>
    <t>EXECUÇÃO DE POÇO DE ACESSO EM CHAPA DE AÇO CORRUGADA, INCLUSA MONTAGEM DAS CHAPAS E CONSOLIDAÇÃO EXTERNA COM INJEÇÃO DE SOLO-CIMENTO, SEM FORNECIMENTO DE SOLO, CIMENTO E CHAPAS DE AÇO - DIÂMETRO 2,40M</t>
  </si>
  <si>
    <t>EXECUÇÃO DE POÇO DE ACESSO EM CHAPA DE AÇO CORRUGADA, INCLUSA MONTAGEM DAS CHAPAS E CONSOLIDAÇÃO EXTERNA COM INJEÇÃO DE SOLO-CIMENTO, SEM FORNECIMENTO DE SOLO, CIMENTO E CHAPAS DE AÇO - DIÂMETRO 2,60M</t>
  </si>
  <si>
    <t>EXECUÇÃO DE POÇO DE ACESSO EM CHAPA DE AÇO CORRUGADA, INCLUSA MONTAGEM DAS CHAPAS E CONSOLIDAÇÃO EXTERNA COM INJEÇÃO DE SOLO-CIMENTO, SEM FORNECIMENTO DE SOLO, CIMENTO E CHAPAS DE AÇO - DIÂMETRO 2,80M</t>
  </si>
  <si>
    <t>EXECUÇÃO DE POÇO DE ACESSO EM CHAPA DE AÇO CORRUGADA, INCLUSA MONTAGEM DAS CHAPAS E CONSOLIDAÇÃO EXTERNA COM INJEÇÃO DE SOLO-CIMENTO, SEM FORNECIMENTO DE SOLO, CIMENTO E CHAPAS DE AÇO - DIÂMETRO 3,00M</t>
  </si>
  <si>
    <t>EXECUÇÃO DE POÇO DE ACESSO EM CHAPA DE AÇO CORRUGADA, INCLUSA MONTAGEM DAS CHAPAS E CONSOLIDAÇÃO EXTERNA COM INJEÇÃO DE SOLO-CIMENTO, SEM FORNECIMENTO DE SOLO, CIMENTO E CHAPAS DE AÇO - DIÂMETRO 3,20M</t>
  </si>
  <si>
    <t>EXECUÇÃO DE "TUNNEL LINER" INCLUSA MONTAGEM DAS CHAPAS E CONSOLIDAÇÃO EXTERNA COM INJEÇÃO DE SOLO-CIMENTO, SEM FORNECIMENTO DAS CHAPAS DE AÇO, SOLO E CIMENTO</t>
  </si>
  <si>
    <t>EXECUÇÃO DE "TUNNEL LINER" INCLUSA MONTAGEM DAS CHAPAS E CONSOLIDAÇÃO EXTERNA COM INJEÇÃO DE SOLO-CIMENTO, SEM FORNECIMENTO DAS CHAPAS DE AÇO, SOLO E CIMENTO - DIÂMETRO 1,60M</t>
  </si>
  <si>
    <t>EXECUÇÃO DE "TUNNEL LINER" INCLUSA MONTAGEM DAS CHAPAS E CONSOLIDAÇÃO EXTERNA COM INJEÇÃO DE SOLO-CIMENTO, SEM FORNECIMENTO DAS CHAPAS DE AÇO, SOLO E CIMENTO - DIÂMETRO 1,80M</t>
  </si>
  <si>
    <t>EXECUÇÃO DE "TUNNEL LINER" INCLUSA MONTAGEM DAS CHAPAS E CONSOLIDAÇÃO EXTERNA COM INJEÇÃO DE SOLO-CIMENTO, SEM FORNECIMENTO DAS CHAPAS DE AÇO, SOLO E CIMENTO - DIÂMETRO 2,00M</t>
  </si>
  <si>
    <t>EXECUÇÃO DE "TUNNEL LINER" INCLUSA MONTAGEM DAS CHAPAS E CONSOLIDAÇÃO EXTERNA COM INJEÇÃO DE SOLO-CIMENTO, SEM FORNECIMENTO DAS CHAPAS DE AÇO, SOLO E CIMENTO - DIÂMETRO 2,20M</t>
  </si>
  <si>
    <t>FORNECIMENTO DE CHAPA DE AÇO CORRUGADA, TIPO "TUNNEL LINER", GALVANIZADA</t>
  </si>
  <si>
    <t>FORNECIMENTO DE CHAPA DE AÇO CORRUGADA, TIPO "TUNNEL LINER", GALVANIZADA - DIÂMETRO 1,60M E ESPESSURA 2,70MM</t>
  </si>
  <si>
    <t>FORNECIMENTO DE CHAPA DE AÇO CORRUGADA, TIPO "TUNNEL LINER", GALVANIZADA - DIÂMETRO 1,80M E ESPESSURA 2,70MM</t>
  </si>
  <si>
    <t>FORNECIMENTO DE CHAPA DE AÇO CORRUGADA, TIPO "TUNNEL LINER", GALVANIZADA - DIÂMETRO 2,00M E ESPESSURA 2,70MM</t>
  </si>
  <si>
    <t>FORNECIMENTO DE CHAPA DE AÇO CORRUGADA, TIPO "TUNNEL LINER", GALVANIZADA - DIÂMETRO 2,20M E ESPESSURA 2,70MM</t>
  </si>
  <si>
    <t>FORNECIMENTO DE CHAPA DE AÇO CORRUGADA, TIPO "TUNNEL LINER", GALVANIZADA - DIÂMETRO 2,40M E ESPESSURA 2,70MM</t>
  </si>
  <si>
    <t>FORNECIMENTO DE CHAPA DE AÇO CORRUGADA, TIPO "TUNNEL LINER", GALVANIZADA - DIÂMETRO 2,60M E ESPESSURA 2,70MM</t>
  </si>
  <si>
    <t>FORNECIMENTO DE CHAPA DE AÇO CORRUGADA, TIPO "TUNNEL LINER", GALVANIZADA - DIÂMETRO 2,80M E ESPESSURA 2,70MM</t>
  </si>
  <si>
    <t>FORNECIMENTO DE CHAPA DE AÇO CORRUGADA, TIPO "TUNNEL LINER", GALVANIZADA - DIÂMETRO 3,00M E ESPESSURA 2,70MM</t>
  </si>
  <si>
    <t>FORNECIMENTO DE CHAPA DE AÇO CORRUGADA, TIPO "TUNNEL LINER", GALVANIZADA - DIÂMETRO 3,20M E ESPESSURA 2,70MM</t>
  </si>
  <si>
    <t>FORNECIMENTO DE CHAPA DE AÇO CORRUGADA, TIPO "TUNNEL LINER", GALVANIZADA - DIÂMETRO 2,00M E ESPESSURA 3,40MM</t>
  </si>
  <si>
    <t>FORNECIMENTO DE CHAPA DE AÇO CORRUGADA, TIPO "TUNNEL LINER", GALVANIZADA - DIÂMETRO 2,20M E ESPESSURA 3,40MM</t>
  </si>
  <si>
    <t>FORNECIMENTO DE CHAPA DE AÇO CORRUGADA, TIPO "TUNNEL LINER", GALVANIZADA - DIÂMETRO 2,40M E ESPESSURA 3,40MM</t>
  </si>
  <si>
    <t>FORNECIMENTO DE CHAPA DE AÇO CORRUGADA, TIPO "TUNNEL LINER", GALVANIZADA - DIÂMETRO 2,60M E ESPESSURA 3,40MM</t>
  </si>
  <si>
    <t>FORNECIMENTO DE CHAPA DE AÇO CORRUGADA, TIPO "TUNNEL LINER", GALVANIZADA - DIÂMETRO 2,80M E ESPESSURA 3,40MM</t>
  </si>
  <si>
    <t>FORNECIMENTO DE CHAPA DE AÇO CORRUGADA, TIPO "TUNNEL LINER", GALVANIZADA - DIÂMETRO 3,00M E ESPESSURA 3,40MM</t>
  </si>
  <si>
    <t>FORNECIMENTO DE CHAPA DE AÇO CORRUGADA, TIPO "TUNNEL LINER", GALVANIZADA - DIÂMETRO 3,20M E ESPESSURA 3,40MM</t>
  </si>
  <si>
    <t>FORNECIMENTO DE CHAPA PRETA DE AÇO CORRUGADA, TIPO "TUNNEL LINER"</t>
  </si>
  <si>
    <t>FORNECIMENTO DE CHAPA PRETA DE AÇO CORRUGADA, TIPO "TUNNEL LINER" - DIÂMETRO 1,60M E ESPESSURA 2,50MM</t>
  </si>
  <si>
    <t>FORNECIMENTO DE CHAPA PRETA DE AÇO CORRUGADA, TIPO "TUNNEL LINER" - DIÂMETRO 1,80M E ESPESSURA 2,50MM</t>
  </si>
  <si>
    <t>FORNECIMENTO DE CHAPA PRETA DE AÇO CORRUGADA, TIPO "TUNNEL LINER" - DIÂMETRO 2,00M E ESPESSURA 2,50MM</t>
  </si>
  <si>
    <t>FORNECIMENTO DE CHAPA PRETA DE AÇO CORRUGADA, TIPO "TUNNEL LINER" - DIÂMETRO 2,20M E ESPESSURA 2,50MM</t>
  </si>
  <si>
    <t>FORNECIMENTO DE CHAPA PRETA DE AÇO CORRUGADA, TIPO "TUNNEL LINER" - DIÂMETRO 2,40M E ESPESSURA 2,50MM</t>
  </si>
  <si>
    <t>FORNECIMENTO DE CHAPA PRETA DE AÇO CORRUGADA, TIPO "TUNNEL LINER" - DIÂMETRO 2,60M E ESPESSURA 2,50MM</t>
  </si>
  <si>
    <t>FORNECIMENTO DE CHAPA PRETA DE AÇO CORRUGADA, TIPO "TUNNEL LINER" - DIÂMETRO 2,80M E ESPESSURA 2,50MM</t>
  </si>
  <si>
    <t>FORNECIMENTO DE CHAPA PRETA DE AÇO CORRUGADA, TIPO "TUNNEL LINER" - DIÂMETRO 3,00M E ESPESSURA 2,50MM</t>
  </si>
  <si>
    <t>FORNECIMENTO DE CHAPA PRETA DE AÇO CORRUGADA, TIPO "TUNNEL LINER" - DIÂMETRO 3,20M E ESPESSURA 2,50MM</t>
  </si>
  <si>
    <t>FORNECIMENTO DE CHAPA PRETA DE AÇO CORRUGADA, TIPO "TUNNEL LINER" - DIÂMETRO 2,00M E ESPESSURA 3,40MM</t>
  </si>
  <si>
    <t>FORNECIMENTO DE CHAPA PRETA DE AÇO CORRUGADA, TIPO "TUNNEL LINER" - DIÂMETRO 2,20M E ESPESSURA 3,40MM</t>
  </si>
  <si>
    <t>FORNECIMENTO DE CHAPA PRETA DE AÇO CORRUGADA, TIPO "TUNNEL LINER" - DIÂMETRO 2,40M E ESPESSURA 3,40MM</t>
  </si>
  <si>
    <t>FORNECIMENTO DE CHAPA PRETA DE AÇO CORRUGADA, TIPO "TUNNEL LINER" - DIÂMETRO 2,60M E ESPESSURA 3,40MM</t>
  </si>
  <si>
    <t>FORNECIMENTO DE CHAPA PRETA DE AÇO CORRUGADA, TIPO "TUNNEL LINER" - DIÂMETRO 2,80M E ESPESSURA 3,40MM</t>
  </si>
  <si>
    <t>FORNECIMENTO DE CHAPA PRETA DE AÇO CORRUGADA, TIPO "TUNNEL LINER" - DIÂMETRO 3,00M E ESPESSURA 3,40MM</t>
  </si>
  <si>
    <t>FORNECIMENTO DE CHAPA PRETA DE AÇO CORRUGADA, TIPO "TUNNEL LINER" - DIÂMETRO 3,20M E ESPESSURA 3,40MM</t>
  </si>
  <si>
    <t>CAMBOTAS METÁLICAS PARA TÚNEL NATM</t>
  </si>
  <si>
    <t>FORNECIMENTO E APLICAÇÃO DE ENFILAGEM, COM TUBO DE AÇO, DIÂMETRO 2 1/2" E PAREDE DE 5,16MM DE ESPESSURA, EXCETO INJEÇÃO, PARA IMPLATAÇÃO DE TÚNEL NATM</t>
  </si>
  <si>
    <t>FORMAS METÁLICAS PARA CONCRETAGEM DO REVESTIMENTO INTERNO DE "TUNNEL LINER", FORNECIMENTO, MONTAGEM E POSTERIOR DESMONTAGEM</t>
  </si>
  <si>
    <t>CARRO POPULAR 50% EM OPERAÇÃO</t>
  </si>
  <si>
    <t>SINAPI</t>
  </si>
  <si>
    <t>SICRO</t>
  </si>
  <si>
    <t>ESPALHAMENTO DE MATERIAL EM BOTA-FORA</t>
  </si>
  <si>
    <t>unIDADE</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</si>
  <si>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</si>
  <si>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</si>
  <si>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</si>
  <si>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</si>
  <si>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</si>
  <si>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</si>
  <si>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</si>
  <si>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</si>
  <si>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</si>
  <si>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PROJETO EXECUTIVO</t>
  </si>
  <si>
    <t>PROJETO EXECUTIVO DE ARQUITETURA EM FORMATO A1</t>
  </si>
  <si>
    <t>PROJETO EXECUTIVO DE ARQUITETURA EM FORMATO A0</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</si>
  <si>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</si>
  <si>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</si>
  <si>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</si>
  <si>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</si>
  <si>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</si>
  <si>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</si>
  <si>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CLIMATIZAÇÃO EM FORMATO A1</t>
  </si>
  <si>
    <t>PROJETO EXECUTIVO DE CLIMATIZAÇÃO EM FORMATO A0</t>
  </si>
  <si>
    <t>PROJETO EXECUTIVO DE CHUVEIROS AUTOMÁTICOS EM FORMATO A1</t>
  </si>
  <si>
    <t>PROJETO EXECUTIVO DE CHUVEIROS AUTOMÁTICOS EM FORMATO A0</t>
  </si>
  <si>
    <t>LEVANTAMENTO TOPOGRÁFICO E GEOFÍSICO</t>
  </si>
  <si>
    <t>TAXA DE MOBILIZAÇÃO E DESMOBILIZAÇÃO DE EQUIPAMENTOS PARA EXECUÇÃO DE LEVANTAMENTO TOPOGRÁFICO</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</si>
  <si>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</si>
  <si>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</si>
  <si>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</si>
  <si>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</si>
  <si>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</si>
  <si>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</si>
  <si>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</si>
  <si>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</si>
  <si>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</si>
  <si>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</si>
  <si>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</si>
  <si>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</si>
  <si>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</si>
  <si>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</si>
  <si>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</si>
  <si>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</si>
  <si>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</si>
  <si>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</si>
  <si>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</si>
  <si>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</si>
  <si>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</si>
  <si>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</si>
  <si>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 (MÍNIMO DE 2 KM)</t>
  </si>
  <si>
    <t>IMPLANTAÇÃO DE MARCOS ATRAVÉS DE LEVANTAMENTO COM GPS (MÍNIMO DE 3 MARCOS)</t>
  </si>
  <si>
    <t>ESTUDO GEOTÉCNICO (SONDAGEM)</t>
  </si>
  <si>
    <t>TAXA DE MOBILIZAÇÃO E DESMOBILIZAÇÃO DE EQUIPAMENTOS PARA EXECUÇÃO DE SONDAGEM</t>
  </si>
  <si>
    <t>TAXA DE MOBILIZAÇÃO E DESMOBILIZAÇÃO DE EQUIPAMENTOS PARA EXECUÇÃO DE SONDAGEM ROTATIVA</t>
  </si>
  <si>
    <t>SONDAGEM DO TERRENO A TRADO</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</si>
  <si>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</si>
  <si>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</si>
  <si>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</si>
  <si>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</si>
  <si>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</si>
  <si>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TAXA DE MOBILIZAÇÃO E DESMOBILIZAÇÃO DE EQUIPAMENTOS PARA EXECUÇÃO DE CORTE EM CONCRETO ARMADO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</si>
  <si>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</si>
  <si>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</si>
  <si>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</si>
  <si>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</si>
  <si>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</si>
  <si>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</si>
  <si>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</si>
  <si>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</si>
  <si>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</si>
  <si>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</si>
  <si>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</si>
  <si>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</si>
  <si>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12,5MM X 100MM EM CONCRETO ARMADO, INCLUSIVE COLAGEM DE ARMADURA (PARA 10MM)</t>
  </si>
  <si>
    <t>FURAÇÃO PARA 16MM X 100MM EM CONCRETO ARMADO, INCLUSIVE COLAGEM DE ARMADURA (PARA 12,5MM)</t>
  </si>
  <si>
    <t>FURAÇÃO PARA ATÉ 10MM X 150MM EM CONCRETO ARMADO, INCLUSIVE COLAGEM DE ARMADURA (PARA ATÉ 8MM)</t>
  </si>
  <si>
    <t>FURAÇÃO PARA 12,5MM X 150MM EM CONCRETO ARMADO, INCLUSIVE COLAGEM DE ARMADURA (PARA 10MM)</t>
  </si>
  <si>
    <t>FURAÇÃO PARA 16MM X 150MM EM CONCRETO ARMADO, INCLUSIVE COLAGEM DE ARMADURA (PARA 12,5MM)</t>
  </si>
  <si>
    <t>FURAÇÃO PARA 20MM X 150MM EM CONCRETO ARMADO, INCLUSIVE COLAGEM DE ARMADURA (PARA 16MM)</t>
  </si>
  <si>
    <t>FURAÇÃO PARA ATÉ 10MM X 200MM EM CONCRETO ARMADO, INCLUSIVE COLAGEM DE ARMADURA (PARA 8MM)</t>
  </si>
  <si>
    <t>FURAÇÃO PARA 12,5MM X 200MM EM CONCRETO ARMADO, INCLUSIVE COLAGEM DE ARMADURA (PARA 10MM)</t>
  </si>
  <si>
    <t>FURAÇÃO PARA 16MM X 200MM EM CONCRETO ARMADO, INCLUSIVE COLAGEM DE ARMADURA (PARA 12,5MM)</t>
  </si>
  <si>
    <t>FURAÇÃO PARA 20MM X 200MM EM CONCRETO ARMADO, INCLUSIVE COLAGEM DE ARMADURA (PARA 16MM)</t>
  </si>
  <si>
    <t>FURAÇÃO DE 1" EM CONCRETO ARMADO</t>
  </si>
  <si>
    <t>FURAÇÃO DE 2" EM CONCRETO ARMADO</t>
  </si>
  <si>
    <t>FURAÇÃO DE 3" EM CONCRETO ARMADO</t>
  </si>
  <si>
    <t>FURAÇÃO DE 4" EM CONCRETO ARMADO</t>
  </si>
  <si>
    <t>FURAÇÃO DE 5" EM CONCRETO ARMADO</t>
  </si>
  <si>
    <t>FURAÇÃO DE 6" EM CONCRETO ARMADO</t>
  </si>
  <si>
    <t>CORTE VERTICAL EM CONCRETO ARMADO, ESPESSURA DE 15 CM</t>
  </si>
  <si>
    <t>TAXA DE MOBILIZAÇÃO E DESMOBILIZAÇÃO PARA REFORÇO ESTRUTURAL COM FIBRA DE CARBONO</t>
  </si>
  <si>
    <t>PREPARAÇÃO DE SUBSTRATO PARA COLAGEM DE FIBRA DE CARBONO, MEDIANTE LIXAMENTO E/OU APICOAMENTO E ESCOVAÇÃO</t>
  </si>
  <si>
    <t>FIBRA DE CARBONO PARA REFORÇO ESTRUTURAL DE ALTA RESISTÊNCIA - 300 G/M²</t>
  </si>
  <si>
    <t>ESTUDO E PROGRAMA AMBIENTAIS</t>
  </si>
  <si>
    <t>PROJETO E IMPLEMENTAÇÃO DE GERENCIAMENTO INTEGRADO DE RESÍDUOS SÓLIDOS E GESTÃO DE PERDAS</t>
  </si>
  <si>
    <t>PROJETO E IMPLEMENTAÇÃO DE EDUCAÇÃO AMBIENTAL</t>
  </si>
  <si>
    <t>PROJETO E IMPLEMENTAÇÃO DE CONTROLE AMBIENTAL DE OBRA</t>
  </si>
  <si>
    <t>LAUDO DE CARACTERIZAÇÃO DE VEGETAÇÃO</t>
  </si>
  <si>
    <t>LAUDO DE CARACTERIZAÇÃO DA FAUNA ASSOCIADA À FLORA</t>
  </si>
  <si>
    <t>PROJETO E IMPLEMENTAÇÃO DE MONITORAMENTO DA FAUNA DURANTE A OBRA</t>
  </si>
  <si>
    <t>LAUDO DE AUTODEPURAÇÃO</t>
  </si>
  <si>
    <t>ESTUDO DE IMPACTO DE VIZINHANÇA, EM ÁREA URBANA ATÉ 10.000 M²</t>
  </si>
  <si>
    <t>POÇO PROFUNDO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</si>
  <si>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</si>
  <si>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</si>
  <si>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</si>
  <si>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</si>
  <si>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</si>
  <si>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</si>
  <si>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</si>
  <si>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</si>
  <si>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</si>
  <si>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</si>
  <si>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</si>
  <si>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</si>
  <si>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</si>
  <si>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</si>
  <si>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</si>
  <si>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</si>
  <si>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</si>
  <si>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</si>
  <si>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</si>
  <si>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</si>
  <si>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</si>
  <si>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</si>
  <si>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</si>
  <si>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</si>
  <si>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</si>
  <si>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</si>
  <si>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</si>
  <si>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DIÂMETRO DE 6" (152,40 MM)</t>
  </si>
  <si>
    <t>REVESTIMENTO INTERNO DE POÇO PROFUNDO TUBO PRETO DIN 2440, DIÂMETRO DE 6" (150 MM)</t>
  </si>
  <si>
    <t>REVESTIMENTO INTERNO DE POÇO PROFUNDO TUBO PRETO DIN 2440, DIÂMETRO DE 8" (200 MM)</t>
  </si>
  <si>
    <t>REVESTIMENTO INTERNO DE POÇO PROFUNDO TUBO DE AÇO PRETO LISO CALANDRADO, DIÂMETRO DE 16" (406,40 MM)</t>
  </si>
  <si>
    <t>REVESTIMENTO DA BOCA DE POÇO PROFUNDO TUBO CHAPA 3/16", DIÂMETRO DE 12"</t>
  </si>
  <si>
    <t>REVESTIMENTO DA BOCA DE POÇO PROFUNDO TUBO CHAPA 3/16", DIÂMETRO DE 14"</t>
  </si>
  <si>
    <t>REVESTIMENTO DA BOCA DE POÇO PROFUNDO TUBO CHAPA 3/16", DIÂMETRO DE 16"</t>
  </si>
  <si>
    <t>REVESTIMENTO DA BOCA DE POÇO PROFUNDO TUBO CHAPA 3/16", DIÂMETRO DE 20"</t>
  </si>
  <si>
    <t>FILTRO PVC GEOMECÂNICO NERVURADO TIPO STANDARD PARA POÇO PROFUNDO, DIÂMETRO DE 6" (150 MM)</t>
  </si>
  <si>
    <t>FILTRO PVC GEOMECÂNICO NERVURADO TIPO REFORÇADO PARA POÇO PROFUNDO, DIÂMETRO DE 8" (200 MM)</t>
  </si>
  <si>
    <t>FILTRO ESPIRALADO GALVANIZADO SIMPLES (STANDARD) PARA POÇO PROFUNDO, DIÂMETRO DE 6" (152,40 MM)</t>
  </si>
  <si>
    <t>FILTRO ESPIRALADO GALVANIZADO REFORÇADO PARA POÇO PROFUNDO, DIÂMETRO DE 6" (152,40 MM)</t>
  </si>
  <si>
    <t>FILTRO ESPIRALADO EM AÇO INOXIDÁVEL REFORÇADO PARA POÇO PROFUNDO, DIÂMETRO DE 6" (152,40 MM)</t>
  </si>
  <si>
    <t>FILTRO GALVANIZADO TIPO NOLD PARA POÇO PROFUNDO, DIÂMETRO DE 6" (150 MM)</t>
  </si>
  <si>
    <t>PRÉ-FILTRO TIPO PÉROLA PARA POÇO PROFUNDO</t>
  </si>
  <si>
    <t>PRÉ-FILTRO TIPO JACAREÍ PARA POÇO PROFUNDO</t>
  </si>
  <si>
    <t>PERFILAGEM ÓTICA (FILMAGEM / ENDOSCOPIA) PARA POÇO PROFUNDO</t>
  </si>
  <si>
    <t>PERFILAGEM ELÉTRICA DE POÇO PROFUNDO</t>
  </si>
  <si>
    <t>TAXA DE MOBILIZAÇÃO E DESMOBILIZAÇÃO DE EQUIPAMENTOS PARA EXECUÇÃO DE BOMBEAMENTO, LIMPEZA, DESENVOLVIMENTO E TESTE DE VAZÃO</t>
  </si>
  <si>
    <t>LIMPEZA E DESENVOLVIMENTO DO POÇO PROFUNDO</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</si>
  <si>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</si>
  <si>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</si>
  <si>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</si>
  <si>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</si>
  <si>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</si>
  <si>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</si>
  <si>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</si>
  <si>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</si>
  <si>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</si>
  <si>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LICENÇA DE PERFURAÇÃO PARA POÇO PROFUNDO</t>
  </si>
  <si>
    <t>OUTORGA DE DIREITO DE USO PARA POÇO PROFUNDO</t>
  </si>
  <si>
    <t>PARECER TÉCNICO JUNTO A CETESB</t>
  </si>
  <si>
    <t>CONSTRUÇÃO PROVISÓRIA</t>
  </si>
  <si>
    <t>CONSTRUÇÃO PROVISÓRIA EM MADEIRA - FORNECIMENTO E MONTAGEM</t>
  </si>
  <si>
    <t>SANITÁRIO/VESTIÁRIO PROVISÓRIO EM ALVENARIA</t>
  </si>
  <si>
    <t>BANHEIRO QUÍMICO MODELO STANDARD, COM MANUTENÇÃO CONFORME EXIGÊNCIAS DA CETESB</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</si>
  <si>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</si>
  <si>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</si>
  <si>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</si>
  <si>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</si>
  <si>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</si>
  <si>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DEPÓSITO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</si>
  <si>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</si>
  <si>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</si>
  <si>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</si>
  <si>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</si>
  <si>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</si>
  <si>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TAPUME MÓVEL PARA FECHAMENTO DE ÁREAS</t>
  </si>
  <si>
    <t>TAPUME FIXO PARA FECHAMENTO DE ÁREAS, COM PORTÃO</t>
  </si>
  <si>
    <t>LOCAÇÃO DE QUADROS METÁLICOS PARA PLATAFORMA DE PROTEÇÃO, INCLUSIVE O MADEIRAMENTO</t>
  </si>
  <si>
    <t>PROTEÇÃO DE PISO COM TECIDO DE ANIAGEM E GESSO</t>
  </si>
  <si>
    <t>TAPUME FIXO EM PAINEL OSB - ESPESSURA 8 MM</t>
  </si>
  <si>
    <t>TAPUME FIXO EM PAINEL OSB - ESPESSURA 10 MM</t>
  </si>
  <si>
    <t>TAPUME FIXO EM PAINEL OSB - ESPESSURA 12 MM</t>
  </si>
  <si>
    <t>PROTEÇÃO EM MADEIRA E LONA PLÁSTICA PARA EQUIPAMENTO MECÂNICO OU INFORMÁTICA - PARA OBRAS DE REFORMA</t>
  </si>
  <si>
    <t>ANDAIME E BALANCIM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</si>
  <si>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</si>
  <si>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</si>
  <si>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</si>
  <si>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</si>
  <si>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BALANCIM ELÉTRICO TIPO PLATAFORMA PARA TRANSPORTE VERTICAL, COM ALTURA ATÉ 60 M</t>
  </si>
  <si>
    <t>ANDAIME TORRE METÁLICO (1,5 X 1,5 M) COM PISO METÁLICO</t>
  </si>
  <si>
    <t>ANDAIME TUBULAR FACHADEIRO COM PISO METÁLICO E SAPATAS AJUSTÁVEIS</t>
  </si>
  <si>
    <t>ALOCAÇÃO DE EQUIPE, EQUIPAMENTO E FERRAMENTAL</t>
  </si>
  <si>
    <t>LOCAÇÃO DE PLATAFORMA ELEVATÓRIA ARTICULADA, COM ALTURA APROXIMADA DE 12,5M, CAPACIDADE DE CARGA DE 227 KG, ELÉTRICA</t>
  </si>
  <si>
    <t>LOCAÇÃO DE PLATAFORMA ELEVATÓRIA ARTICULADA, COM ALTURA APROXIMADA DE 20 M, CAPACIDADE DE CARGA DE 227 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</si>
  <si>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</si>
  <si>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</si>
  <si>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</si>
  <si>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</si>
  <si>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</si>
  <si>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</si>
  <si>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</si>
  <si>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</si>
  <si>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CORTE E DERRUBADA DE EUCALIPTO (1° CORTE) - IDADE ATÉ 4 ANOS</t>
  </si>
  <si>
    <t>CORTE E DERRUBADA DE EUCALIPTO (1° CORTE) - IDADE ACIMA DE 4 ANOS</t>
  </si>
  <si>
    <t>LOCAÇÃO DE OBRA</t>
  </si>
  <si>
    <t>LOCAÇÃO DE OBRA DE EDIFICAÇÃO</t>
  </si>
  <si>
    <t>LOCAÇÃO DE REDE DE CANALIZAÇÃO</t>
  </si>
  <si>
    <t>LOCAÇÃO PARA MUROS, CERCAS E ALAMBRADOS</t>
  </si>
  <si>
    <t>LOCAÇÃO DE VIAS, CALÇADAS, TANQUES E LAGOAS</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</si>
  <si>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</si>
  <si>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</si>
  <si>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</si>
  <si>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</si>
  <si>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 QUILÔMETRO E DESCARREGAMENTO</t>
  </si>
  <si>
    <t>DEMOLIÇÃO MECANIZADA DE CONCRETO ARMADO, INCLUSIVE FRAGMENTAÇÃO E ACOMODAÇÃO DO MATERIAL</t>
  </si>
  <si>
    <t>DEMOLIÇÃO MECANIZADA DE CONCRETO SIMPLES, INCLUSIVE FRAGMENTAÇÃO, CARREGAMENTO, TRANSPORTE ATÉ 1 QUILÔMETRO E DESCARREGAMENTO</t>
  </si>
  <si>
    <t>DEMOLIÇÃO MECANIZADA DE CONCRETO SIMPLES, INCLUSIVE FRAGMENTAÇÃO E ACOMODAÇÃO DO MATERIAL</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</si>
  <si>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</si>
  <si>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</si>
  <si>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</si>
  <si>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</si>
  <si>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</si>
  <si>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</si>
  <si>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</si>
  <si>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</si>
  <si>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</si>
  <si>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</si>
  <si>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</si>
  <si>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</si>
  <si>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</si>
  <si>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</si>
  <si>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</si>
  <si>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</si>
  <si>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</si>
  <si>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</si>
  <si>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</si>
  <si>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</si>
  <si>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</si>
  <si>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</si>
  <si>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</si>
  <si>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ACOMODAÇÃO DO MATERIAL</t>
  </si>
  <si>
    <t>FRESAGEM DE PAVIMENTO ASFÁLTICO COM ESPESSURA ATÉ 5 CM, INCLUSIVE REMOÇÃO DO MATERIAL FRESADO ATÉ 10 QUILÔMETROS E VARRIÇÃO</t>
  </si>
  <si>
    <t>DEMOLIÇÃO DE FORRO / DIVISÓRIAS</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</si>
  <si>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</si>
  <si>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</si>
  <si>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</si>
  <si>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</si>
  <si>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</si>
  <si>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</si>
  <si>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DEMOLIÇÃO MANUAL DE ARGAMASSA REGULARIZANTE, ISOLANTE OU PROTETORA E PAPEL KRAFT</t>
  </si>
  <si>
    <t>REMOÇÃO MANUAL DE JUNTA DE DILATAÇÃO OU RETRAÇÃO, INCLUSIVE APOIO</t>
  </si>
  <si>
    <t>REMOÇÃO DE PINTURA</t>
  </si>
  <si>
    <t>REMOÇÃO DE PINTURA EM RODAPÉ, BAGUETE OU MOLDURA COM LIXA</t>
  </si>
  <si>
    <t>REMOÇÃO DE PINTURA EM RODAPÉ, BAGUETE OU MOLDURA COM PRODUTO QUÍMICO</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</si>
  <si>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</si>
  <si>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</si>
  <si>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</si>
  <si>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</si>
  <si>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REMOÇÃO DE SINALIZAÇÃO HORIZONTAL</t>
  </si>
  <si>
    <t>REMOÇÃO DE SINALIZAÇÃO HORIZONTAL EXISTENTE</t>
  </si>
  <si>
    <t>REMOÇÃO DE TACHA/TACHÕES</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</si>
  <si>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</si>
  <si>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</si>
  <si>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</si>
  <si>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</si>
  <si>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</si>
  <si>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</si>
  <si>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</si>
  <si>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</si>
  <si>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</si>
  <si>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</si>
  <si>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</si>
  <si>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</si>
  <si>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</si>
  <si>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</si>
  <si>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</si>
  <si>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</si>
  <si>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</si>
  <si>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</si>
  <si>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</si>
  <si>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</si>
  <si>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</si>
  <si>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</si>
  <si>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</si>
  <si>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</si>
  <si>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</si>
  <si>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</si>
  <si>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</si>
  <si>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</si>
  <si>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</si>
  <si>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</si>
  <si>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</si>
  <si>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</si>
  <si>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</si>
  <si>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</si>
  <si>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</si>
  <si>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</si>
  <si>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</si>
  <si>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</si>
  <si>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</si>
  <si>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</si>
  <si>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 E FACHADA</t>
  </si>
  <si>
    <t>RETIRADA DE FORRO QUALQUER EM PLACAS OU TIRAS FIXADAS</t>
  </si>
  <si>
    <t>RETIRADA DE FORRO QUALQUER EM PLACAS OU TIRAS APOIADAS</t>
  </si>
  <si>
    <t>RETIRADA DE SISTEMA DE FIXAÇÃO OU 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</si>
  <si>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</si>
  <si>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</si>
  <si>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</si>
  <si>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</si>
  <si>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</si>
  <si>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ARMÁRIO EM MADEIRA OU METAL</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</si>
  <si>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</si>
  <si>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</si>
  <si>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</si>
  <si>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</si>
  <si>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</si>
  <si>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</si>
  <si>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</si>
  <si>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</si>
  <si>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</si>
  <si>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</si>
  <si>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</si>
  <si>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</si>
  <si>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</si>
  <si>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</si>
  <si>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</si>
  <si>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</si>
  <si>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</si>
  <si>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</si>
  <si>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</si>
  <si>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</si>
  <si>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</si>
  <si>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</si>
  <si>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</si>
  <si>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</si>
  <si>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</si>
  <si>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</si>
  <si>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</si>
  <si>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</si>
  <si>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</si>
  <si>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</si>
  <si>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</si>
  <si>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</si>
  <si>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</si>
  <si>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</si>
  <si>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</si>
  <si>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</si>
  <si>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</si>
  <si>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</si>
  <si>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</si>
  <si>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</si>
  <si>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</si>
  <si>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</si>
  <si>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</si>
  <si>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</si>
  <si>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</si>
  <si>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</si>
  <si>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</si>
  <si>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</si>
  <si>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</si>
  <si>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</si>
  <si>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</si>
  <si>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</si>
  <si>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</si>
  <si>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</si>
  <si>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</si>
  <si>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</si>
  <si>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</si>
  <si>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</si>
  <si>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</si>
  <si>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</si>
  <si>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</si>
  <si>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</si>
  <si>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</si>
  <si>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</si>
  <si>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</si>
  <si>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</si>
  <si>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</si>
  <si>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</si>
  <si>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</si>
  <si>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</si>
  <si>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</si>
  <si>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</si>
  <si>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</si>
  <si>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</si>
  <si>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</si>
  <si>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</si>
  <si>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</si>
  <si>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</si>
  <si>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</si>
  <si>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</si>
  <si>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</si>
  <si>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DISJUNTOR TERMOMAGNÉTICO</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</si>
  <si>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</si>
  <si>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</si>
  <si>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</si>
  <si>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</si>
  <si>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</si>
  <si>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</si>
  <si>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REMOÇÃO DE ISOLADOR GALVANIZADO USO GERAL</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</si>
  <si>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</si>
  <si>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</si>
  <si>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</si>
  <si>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</si>
  <si>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</si>
  <si>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</si>
  <si>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</si>
  <si>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</si>
  <si>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</si>
  <si>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</si>
  <si>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</si>
  <si>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</si>
  <si>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</si>
  <si>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</si>
  <si>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</si>
  <si>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</si>
  <si>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</si>
  <si>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</si>
  <si>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</si>
  <si>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</si>
  <si>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</si>
  <si>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</si>
  <si>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</si>
  <si>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</si>
  <si>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</si>
  <si>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</si>
  <si>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</si>
  <si>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</si>
  <si>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</si>
  <si>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</si>
  <si>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</si>
  <si>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</si>
  <si>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</si>
  <si>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</si>
  <si>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</si>
  <si>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</si>
  <si>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</si>
  <si>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</si>
  <si>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</si>
  <si>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</si>
  <si>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</si>
  <si>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</si>
  <si>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</si>
  <si>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DIVERSA DE PEÇAS PRÉ-MOLDADAS</t>
  </si>
  <si>
    <t>RETIRADA MANUAL DE GUIA PRÉ-MOLDADA, INCLUSIVE LIMPEZA, CARREGAMENTO, TRANSPORTE ATÉ 1 QUILÔMETRO E DESCARREGAMENTO</t>
  </si>
  <si>
    <t>RETIRADA DE SOLEIRA OU PEITORIL EM GERAL</t>
  </si>
  <si>
    <t>RETIRADA MANUAL DE GUIA PRÉ-MOLDADA, INCLUSIVE LIMPEZA E EMPILHAMENTO</t>
  </si>
  <si>
    <t>RETIRADA MANUAL DE PARALELEPÍPEDO OU LAJOTA DE CONCRETO, INCLUSIVE LIMPEZA, CARREGAMENTO, TRANSPORTE ATÉ 1 QUILÔMETRO E DESCARREGAMENTO</t>
  </si>
  <si>
    <t>RETIRADA MANUAL DE PARALELEPÍPEDO OU LAJOTA DE CONCRETO, INCLUSIVE LIMPEZA E EMPILHAMENTO</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</si>
  <si>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</si>
  <si>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</si>
  <si>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</si>
  <si>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</si>
  <si>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</si>
  <si>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</si>
  <si>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</si>
  <si>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</si>
  <si>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</si>
  <si>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</si>
  <si>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</si>
  <si>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</si>
  <si>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</si>
  <si>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CARREGAMENTO MECANIZADO DE ENTULHO FRAGMENTADO, COM CAMINHÃO À DISPOSIÇÃO DENTRO DA OBRA, ATÉ O RAIO DE 1 KM</t>
  </si>
  <si>
    <t>TAXAS DE RECOLHIMENTO</t>
  </si>
  <si>
    <t>TAXA DE DESTINAÇÃO DE RESÍDUO SÓLIDO EM ATERRO, TIPO INERTE</t>
  </si>
  <si>
    <t>TAXA DE DESTINAÇÃO DE RESÍDUO SÓLIDO EM ATERRO, TIPO SOLO/TERRA</t>
  </si>
  <si>
    <t>TRANSPORTE E TAXA DE DESTINAÇÃO DE RESÍDUO SÓLIDO EM ATERRO, TIPO TELHAS CIMENTO AMIANTO</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</si>
  <si>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</si>
  <si>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</si>
  <si>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</si>
  <si>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</si>
  <si>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</si>
  <si>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</si>
  <si>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</si>
  <si>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</si>
  <si>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</si>
  <si>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</si>
  <si>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</si>
  <si>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</si>
  <si>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</si>
  <si>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</si>
  <si>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</si>
  <si>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</si>
  <si>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</si>
  <si>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</si>
  <si>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</si>
  <si>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</si>
  <si>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 M</t>
  </si>
  <si>
    <t>ESCAVAÇÃO MANUAL EM SOLO DE 1ª E 2ª CATEGORIA EM VALA OU CAVA ALÉM DE 1,5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</si>
  <si>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</si>
  <si>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</si>
  <si>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</si>
  <si>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</si>
  <si>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</si>
  <si>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</si>
  <si>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</si>
  <si>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</si>
  <si>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</si>
  <si>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</si>
  <si>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</si>
  <si>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</si>
  <si>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 KM</t>
  </si>
  <si>
    <t>ESCAVAÇÃO MECANIZADA DE VALAS E BURACOS EM SOLO, EXCETO ROCHA</t>
  </si>
  <si>
    <t>ESCAVAÇÃO MECANIZADA DE VALAS OU CAVAS COM PROFUNDIDADE DE ATÉ 2 M</t>
  </si>
  <si>
    <t>ESCAVAÇÃO MECANIZADA DE VALAS OU CAVAS COM PROFUNDIDADE DE ATÉ 3 M</t>
  </si>
  <si>
    <t>ESCAVAÇÃO MECANIZADA DE VALAS OU CAVAS COM PROFUNDIDADE DE ATÉ 4 M</t>
  </si>
  <si>
    <t>ESCAVAÇÃO MECANIZADA DE VALAS OU CAVAS COM PROFUNDIDADE ACIMA DE 4 M, COM ESCAVADEIRA HIDRÁULICA</t>
  </si>
  <si>
    <t>ESCAVAÇÃO MECANIZADA EM SOLO BREJOSO OU TURFA</t>
  </si>
  <si>
    <t>ESCAVAÇÃO E CARGA MECANIZADA EM SOLO BREJOSO OU TURFA</t>
  </si>
  <si>
    <t>ESCAVAÇÃO E CARGA MECANIZADA EM SOLO VEGETAL SUPERFICIAL</t>
  </si>
  <si>
    <t>ESCAVAÇÃO OU CARGA MECANIZADA EM CAMPO ABERTO</t>
  </si>
  <si>
    <t>ESCAVAÇÃO E CARGA MECANIZADA EM CAMPO ABERTO, COM ROMPEDOR HIDRÁULICO, EM ROCHA</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</si>
  <si>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</si>
  <si>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</si>
  <si>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</si>
  <si>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</si>
  <si>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</si>
  <si>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</si>
  <si>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</si>
  <si>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</si>
  <si>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</si>
  <si>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</si>
  <si>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ESCORAMENTO DE SOLO CONTÍNUO</t>
  </si>
  <si>
    <t>ESCORAMENTO DE SOLO DESCONTÍNUO</t>
  </si>
  <si>
    <t>ESCORAMENTO DE SOLO PONTALETADO</t>
  </si>
  <si>
    <t>ESCORAMENTO DE SOLO ESPECIAL</t>
  </si>
  <si>
    <t>ESCORAMENTO COM ESTACAS PRANCHAS METÁLICAS - PROFUNDIDADE ATÉ 4 M</t>
  </si>
  <si>
    <t>ESCORAMENTO COM ESTACAS PRANCHAS METÁLICAS - PROFUNDIDADE ATÉ 6 M</t>
  </si>
  <si>
    <t>ESCORAMENTO COM ESTACAS PRANCHAS METÁLICAS - PROFUNDIDADE ATÉ 8 M</t>
  </si>
  <si>
    <t>CIMBRAMENTO</t>
  </si>
  <si>
    <t>CIMBRAMENTO EM MADEIRA COM ESTRONCAS DE EUCALIPTO</t>
  </si>
  <si>
    <t>CIMBRAMENTO EM PERFIL METÁLICO PARA OBRAS DE ARTE</t>
  </si>
  <si>
    <t>CIMBRAMENTO TUBULAR METÁLICO</t>
  </si>
  <si>
    <t>MONTAGEM E DESMONTAGEM DE CIMBRAMENTO TUBULAR METÁLICO</t>
  </si>
  <si>
    <t>DESCIMBRAMENTO</t>
  </si>
  <si>
    <t>DESCIMBRAMENTO EM MADEIRA</t>
  </si>
  <si>
    <t>MANTA, FILTRO E DRENO</t>
  </si>
  <si>
    <t>GEOMEMBRANA EM POLIETILENO DE ALTA DENSIDADE PEAD DE 1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</si>
  <si>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</si>
  <si>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</si>
  <si>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</si>
  <si>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</si>
  <si>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</si>
  <si>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t>
  </si>
  <si>
    <t>BARBACÃ EM TUBO DE PVC COM DIÂMETRO 50 MM</t>
  </si>
  <si>
    <t>BARBACÃ EM TUBO DE PVC COM DIÂMETRO 75 MM</t>
  </si>
  <si>
    <t>BARBACÃ EM TUBO DE PVC COM DIÂMETRO 100 MM</t>
  </si>
  <si>
    <t>ESGOTAMENTO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</si>
  <si>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</si>
  <si>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</si>
  <si>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PONTEIRAS FILTRANTES, PROFUNDIDADE ATÉ 5 M</t>
  </si>
  <si>
    <t>ESGOTAMENTO DE ÁGUAS SUPERFICIAIS COM BOMBA DE SUPERFÍCIE OU SUBMERSA</t>
  </si>
  <si>
    <t>CONTENÇÃO</t>
  </si>
  <si>
    <t>ENROCAMENTO COM PEDRA ARRUMADA</t>
  </si>
  <si>
    <t>ENROCAMENTO COM PEDRA ASSENTADA</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</si>
  <si>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</si>
  <si>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</si>
  <si>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FORMA EM TÁBUA</t>
  </si>
  <si>
    <t>FORMA EM MADEIRA COMUM PARA FUNDAÇÃO</t>
  </si>
  <si>
    <t>FORMA EM MADEIRA COMUM PARA ESTRUTURA</t>
  </si>
  <si>
    <t>FORMA EM MADEIRA COMUM PARA CAIXÃO PERDIDO</t>
  </si>
  <si>
    <t>DESMONTAGEM DE FORMA EM MADEIRA PARA ESTRUTURA DE LAJE, COM TÁBUAS</t>
  </si>
  <si>
    <t>DESMONTAGEM DE FORMA EM MADEIRA PARA ESTRUTURA DE VIGAS, COM TÁBUAS</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</si>
  <si>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</si>
  <si>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</si>
  <si>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</si>
  <si>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</si>
  <si>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</si>
  <si>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</si>
  <si>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</si>
  <si>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</si>
  <si>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</si>
  <si>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</si>
  <si>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FORMA EM PAPELÃO</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</si>
  <si>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</si>
  <si>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</si>
  <si>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</si>
  <si>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</si>
  <si>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</si>
  <si>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POLIPROPILENO</t>
  </si>
  <si>
    <t>FORMA EM POLIPROPILENO (CUBETA) E ACESSÓRIOS PARA LAJE NERVURADA COM DIMENSÕES VARIÁVEIS - LOCAÇÃO</t>
  </si>
  <si>
    <t>ARMADURA EM BARRA</t>
  </si>
  <si>
    <t>ARMADURA EM BARRA DE AÇO CA-25 FYK = 250 MPA</t>
  </si>
  <si>
    <t>ARMADURA EM BARRA DE AÇO CA-50 (A OU B) FYK = 500 MPA</t>
  </si>
  <si>
    <t>ARMADURA EM BARRA DE AÇO CA-60 (A OU B) FYK = 600 MPA</t>
  </si>
  <si>
    <t>ARMADURA EM TELA</t>
  </si>
  <si>
    <t>ARMADURA EM TELA SOLDADA DE AÇO</t>
  </si>
  <si>
    <t>CONCRETO USINADO COM CONTROLE FCK - FORNECIMENTO DO MATERIAL</t>
  </si>
  <si>
    <t>CONCRETO USINADO, FCK = 20 MPA</t>
  </si>
  <si>
    <t>CONCRETO USINADO, FCK = 25 MPA</t>
  </si>
  <si>
    <t>CONCRETO USINADO, FCK = 30 MPA</t>
  </si>
  <si>
    <t>CONCRETO USINADO, FCK = 35 MPA</t>
  </si>
  <si>
    <t>CONCRETO USINADO, FCK = 40 MPA</t>
  </si>
  <si>
    <t>CONCRETO USINADO, FCK = 20 MPA - PARA BOMBEAMENTO</t>
  </si>
  <si>
    <t>CONCRETO USINADO, FCK = 25 MPA - PARA BOMBEAMENTO</t>
  </si>
  <si>
    <t>CONCRETO USINADO, FCK = 30 MPA - PARA BOMBEAMENTO</t>
  </si>
  <si>
    <t>CONCRETO USINADO, FCK = 35 MPA - PARA BOMBEAMENTO</t>
  </si>
  <si>
    <t>CONCRETO USINADO, FCK = 40 MPA - PARA BOMBEAMENTO</t>
  </si>
  <si>
    <t>CONCRETO USINADO, FCK = 20 MPA - PARA BOMBEAMENTO EM ESTACA HÉLICE CONTÍNUA</t>
  </si>
  <si>
    <t>CONCRETO USINADO, FCK = 25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</si>
  <si>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</si>
  <si>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</si>
  <si>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</si>
  <si>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</si>
  <si>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</si>
  <si>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 MPA</t>
  </si>
  <si>
    <t>CONCRETO PREPARADO NO LOCAL, FCK = 30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</si>
  <si>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</si>
  <si>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</si>
  <si>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</si>
  <si>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</si>
  <si>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</si>
  <si>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</si>
  <si>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</si>
  <si>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</si>
  <si>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</si>
  <si>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</si>
  <si>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</si>
  <si>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</si>
  <si>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</si>
  <si>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</si>
  <si>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</si>
  <si>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NIVELAMENTO DE PISO EM CONCRETO COM ACABADORA DE SUPERFÍCIE</t>
  </si>
  <si>
    <t>LASTRO E ENCHIMENTO</t>
  </si>
  <si>
    <t>LASTRO DE AREIA</t>
  </si>
  <si>
    <t>LASTRO DE PEDRA BRITADA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</si>
  <si>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</si>
  <si>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</si>
  <si>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</si>
  <si>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</si>
  <si>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</si>
  <si>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</si>
  <si>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</si>
  <si>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</si>
  <si>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ENCHIMENTO DE NICHOS COM POLIESTIRENO EXPANDIDO DO TIPO EPS-5F</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</si>
  <si>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</si>
  <si>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</si>
  <si>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</si>
  <si>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</si>
  <si>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</si>
  <si>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</si>
  <si>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BROCA</t>
  </si>
  <si>
    <t>BROCA EM CONCRETO ARMADO DIÂMETRO DE 20 CM - COMPLETA</t>
  </si>
  <si>
    <t>BROCA EM CONCRETO ARMADO DIÂMETRO DE 25 CM - COMPLETA</t>
  </si>
  <si>
    <t>BROCA EM CONCRETO ARMADO DIÂMETRO DE 30 CM - COMPLETA</t>
  </si>
  <si>
    <t>ESTACA PRÉ-MOLDADA DE CONCRETO</t>
  </si>
  <si>
    <t>TAXA DE MOBILIZAÇÃO E DESMOBILIZAÇÃO DE EQUIPAMENTOS PARA EXECUÇÃO DE ESTACA PRÉ-MOLDADA</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</si>
  <si>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</si>
  <si>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</si>
  <si>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</si>
  <si>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</si>
  <si>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</si>
  <si>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</si>
  <si>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</si>
  <si>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TAXA DE MOBILIZAÇÃO E DESMOBILIZAÇÃO DE EQUIPAMENTOS PARA EXECUÇÃO DE ESTACA ESCAVADA</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</si>
  <si>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</si>
  <si>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</si>
  <si>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</si>
  <si>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</si>
  <si>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</si>
  <si>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TAXA DE MOBILIZAÇÃO E DESMOBILIZAÇÃO DE EQUIPAMENTOS PARA EXECUÇÃO DE 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</si>
  <si>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</si>
  <si>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</si>
  <si>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</si>
  <si>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</si>
  <si>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</si>
  <si>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TAXA DE MOBILIZAÇÃO E DESMOBILIZAÇÃO DE EQUIPAMENTOS PARA EXECUÇÃO DE ESTACA TIPO RAIZ EM SOLO</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</si>
  <si>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</si>
  <si>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</si>
  <si>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</si>
  <si>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</si>
  <si>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</si>
  <si>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</si>
  <si>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</si>
  <si>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</si>
  <si>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ESTACA TIPO RAIZ, DIÂMETRO DE 31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</si>
  <si>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</si>
  <si>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</si>
  <si>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</si>
  <si>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</si>
  <si>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</si>
  <si>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TUBULÃO</t>
  </si>
  <si>
    <t>TAXA DE MOBILIZAÇÃO E DESMOBILIZAÇÃO DE EQUIPAMENTOS PARA EXECUÇÃO DE TUBULÃO ESCAVADO MECANICAMENTE</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</si>
  <si>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</si>
  <si>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</si>
  <si>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</si>
  <si>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</si>
  <si>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</si>
  <si>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TAXA DE MOBILIZAÇÃO E DESMOBILIZAÇÃO DE EQUIPAMENTOS PARA EXECUÇÃO DE ESTACA TIPO HÉLICE CONTÍNUA EM SOLO</t>
  </si>
  <si>
    <t>ESTACA TIPO HÉLICE CONTÍNUA, DIÂMETRO DE 25 CM EM SOLO</t>
  </si>
  <si>
    <t>ESTACA TIPO HÉLICE CONTÍNUA, DIÂMETRO DE 30 CM EM SOLO</t>
  </si>
  <si>
    <t>ESTACA TIPO HÉLICE CONTÍNUA, DIÂMETRO DE 35 CM EM SOLO</t>
  </si>
  <si>
    <t>ESTACA TIPO HÉLICE CONTÍNUA, DIÂMETRO DE 40 CM EM SOLO</t>
  </si>
  <si>
    <t>ESTACA TIPO HÉLICE CONTÍNUA, DIÂMETRO DE 50 CM EM SOLO</t>
  </si>
  <si>
    <t>ESTACA TIPO HÉLICE CONTÍNUA, DIÂMETRO DE 60 CM EM SOLO</t>
  </si>
  <si>
    <t>ESTACA TIPO HÉLICE CONTÍNUA, DIÂMETRO DE 70 CM EM SOLO</t>
  </si>
  <si>
    <t>ESTACA TIPO HÉLICE CONTÍNUA, DIÂMETRO DE 80 CM EM SOLO</t>
  </si>
  <si>
    <t>ESTACA ESCAVADA COM INJEÇÃO OU MICROESTACA</t>
  </si>
  <si>
    <t>TAXA DE MOBILIZAÇÃO E DESMOBILIZAÇÃO DE EQUIPAMENTOS PARA EXECUÇÃO DE ESTACAS ESCAVADAS COM INJEÇÃO OU MICROESTACA</t>
  </si>
  <si>
    <t>ESTACA ESCAVADA COM INJEÇÃO OU MICROESTACA, DIÂMETRO DE 16 CM</t>
  </si>
  <si>
    <t>ESTACA ESCAVADA COM INJEÇÃO OU MICROESTACA, DIÂMETRO DE 20 CM</t>
  </si>
  <si>
    <t>ESTACA ESCAVADA COM INJEÇÃO OU MICROESTACA, DIÂMETRO DE 25 CM</t>
  </si>
  <si>
    <t>LAJE PRÉ-FABRICADA MISTA EM VIGOTAS TRELIÇADAS E LAJOTAS</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</si>
  <si>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</si>
  <si>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</si>
  <si>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</si>
  <si>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</si>
  <si>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</si>
  <si>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</si>
  <si>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</si>
  <si>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</si>
  <si>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</si>
  <si>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</si>
  <si>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EM VIGOTAS PROTENDIDAS E LAJOTAS</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</si>
  <si>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</si>
  <si>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</si>
  <si>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</si>
  <si>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</si>
  <si>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PRÉ-LAJE</t>
  </si>
  <si>
    <t>PRÉ-LAJE EM PAINEL PRÉ-FABRICADO TRELIÇADO, COM EPS, H= 12 CM</t>
  </si>
  <si>
    <t>PRÉ-LAJE EM PAINEL PRÉ-FABRICADO TRELIÇADO, COM EPS, H= 16 CM</t>
  </si>
  <si>
    <t>PRÉ-LAJE EM PAINEL PRÉ-FABRICADO TRELIÇADO, COM EPS, H= 20 CM</t>
  </si>
  <si>
    <t>PRÉ-LAJE EM PAINEL PRÉ-FABRICADO TRELIÇADO, COM EPS, H= 25 CM</t>
  </si>
  <si>
    <t>PRÉ-LAJE EM PAINEL PRÉ-FABRICADO TRELIÇADO, H= 12 CM</t>
  </si>
  <si>
    <t>PRÉ-LAJE EM PAINEL PRÉ-FABRICADO TRELIÇADO, H= 16 CM</t>
  </si>
  <si>
    <t>ALVENARIA DE FUNDAÇÃO (EMBASAMENTO)</t>
  </si>
  <si>
    <t>ALVENARIA DE EMBASAMENTO EM TIJOLO MACIÇO COMUM</t>
  </si>
  <si>
    <t>ALVENARIA DE EMBASAMENTO EM BLOCO DE CONCRETO DE 14 X 19 X 39 CM - CLASSE A</t>
  </si>
  <si>
    <t>ALVENARIA DE EMBASAMENTO EM BLOCO DE CONCRETO DE 19 X 19 X 39 CM - CLASSE A</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</si>
  <si>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</si>
  <si>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</si>
  <si>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</si>
  <si>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</si>
  <si>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</si>
  <si>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</si>
  <si>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</si>
  <si>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</si>
  <si>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</si>
  <si>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</si>
  <si>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</si>
  <si>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</si>
  <si>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</si>
  <si>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</si>
  <si>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</si>
  <si>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</si>
  <si>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</si>
  <si>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</si>
  <si>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</si>
  <si>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DE BLOCO DE CONCRETO DE VEDAÇÃO DE 9 X 19 X 39 CM - CLASSE C</t>
  </si>
  <si>
    <t>ALVENARIA DE BLOCO DE CONCRETO DE VEDAÇÃO DE 14 X 19 X 39 CM - CLASSE C</t>
  </si>
  <si>
    <t>ALVENARIA DE BLOCO DE CONCRETO DE VEDAÇÃO DE 19 X 19 X 39 CM - CLASSE C</t>
  </si>
  <si>
    <t>ALVENARIA COM BLOCO DE CONCRETO ESTRUTURAL</t>
  </si>
  <si>
    <t>ALVENARIA DE BLOCO DE CONCRETO ESTRUTURAL 14 X 19 X 39 CM - CLASSE B</t>
  </si>
  <si>
    <t>ALVENARIA DE BLOCO DE CONCRETO ESTRUTURAL 19 X 19 X 39 CM - CLASSE B</t>
  </si>
  <si>
    <t>ALVENARIA DE BLOCO DE CONCRETO ESTRUTURAL 14 X 19 X 39 CM - CLASSE A</t>
  </si>
  <si>
    <t>ALVENARIA DE BLOCO DE CONCRETO ESTRUTURAL 19 X 19 X 39 CM - CLASSE A</t>
  </si>
  <si>
    <t>ALVENARIA DE CONCRETO CELULAR OU SÍLICO CALCÁRIO</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</si>
  <si>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</si>
  <si>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</si>
  <si>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</si>
  <si>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</si>
  <si>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PEÇAS MOLDADAS NO LOCAL (VERGAS, PILARETES, ETC.)</t>
  </si>
  <si>
    <t>VERGAS, CONTRAVERGAS E PILARETES DE CONCRETO ARMADO</t>
  </si>
  <si>
    <t>CIMALHA EM CONCRETO COM PINGADEIRA</t>
  </si>
  <si>
    <t>ELEMENTOS VAZADOS (CONCRETO, CERÂMICA E VIDROS)</t>
  </si>
  <si>
    <t>ELEMENTO VAZADO EM CONCRETO, TIPO QUADRICULADO DE 39 X 39 X 10 CM</t>
  </si>
  <si>
    <t>ELEMENTO VAZADO EM VIDRO, TIPO VENEZIANA CAPELINHA DE 20 X 10 X 10 CM</t>
  </si>
  <si>
    <t>ELEMENTO VAZADO EM CONCRETO, TIPO VENEZIANA DE 39 X 39 X 10 CM</t>
  </si>
  <si>
    <t>ELEMENTO VAZADO EM VIDRO, TIPO VENEZIANA DE 20 X 20 X 6 CM</t>
  </si>
  <si>
    <t>DIVISÓRIA E FECHAMENTO</t>
  </si>
  <si>
    <t>DIVISÓRIA EM PLACAS DE GRANITO COM ESPESSURA DE 3 CM</t>
  </si>
  <si>
    <t>DIVISÓRIA EM PLACAS DE GRANILITE COM ESPESSURA DE 3 CM</t>
  </si>
  <si>
    <t>DIVISÓRIA SANITÁRIA EM PAINEL LAMINADO MELAMÍNICO ESTRUTURAL COM PERFIS EM ALUMÍNIO, INCLUSIVE FERRAGEM COMPLETA PARA VÃO DE PORTA</t>
  </si>
  <si>
    <t>DIVISÃO PARA MICTÓRIO EM PLACAS DE MÁRMORE BRANCO, COM ESPESSURA DE 3 CM</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</si>
  <si>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</si>
  <si>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</si>
  <si>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</si>
  <si>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</si>
  <si>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</si>
  <si>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</si>
  <si>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</si>
  <si>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</si>
  <si>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</si>
  <si>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</si>
  <si>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</si>
  <si>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</si>
  <si>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</si>
  <si>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</si>
  <si>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</si>
  <si>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</si>
  <si>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</si>
  <si>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</si>
  <si>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</si>
  <si>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</si>
  <si>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</si>
  <si>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</si>
  <si>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</si>
  <si>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</si>
  <si>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</si>
  <si>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</si>
  <si>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</si>
  <si>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</si>
  <si>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</si>
  <si>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</si>
  <si>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</si>
  <si>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</si>
  <si>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</si>
  <si>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</si>
  <si>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</si>
  <si>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</si>
  <si>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</si>
  <si>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</si>
  <si>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</si>
  <si>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</si>
  <si>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</si>
  <si>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</si>
  <si>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</si>
  <si>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</si>
  <si>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</si>
  <si>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</si>
  <si>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</si>
  <si>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</si>
  <si>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FORNECIMENTO E MONTAGEM DE ESTRUTURA EM AÇO ASTM-A572 GRAU 50, SEM PINTURA</t>
  </si>
  <si>
    <t>FORNECIMENTO E MONTAGEM DE ESTRUTURA TUBULAR EM AÇO ASTM-A572 GRAU 50, SEM PINTURA</t>
  </si>
  <si>
    <t>FORNECIMENTO E MONTAGEM DE ESTRUTURA METÁLICA EM PERFIL METALON,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</si>
  <si>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</si>
  <si>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</si>
  <si>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</si>
  <si>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</si>
  <si>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</si>
  <si>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</si>
  <si>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</si>
  <si>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</si>
  <si>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</si>
  <si>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</si>
  <si>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TELHAMENTO EM BARRO</t>
  </si>
  <si>
    <t>TELHA DE BARRO TIPO ITALIANA</t>
  </si>
  <si>
    <t>TELHA DE BARRO TIPO FRANCESA</t>
  </si>
  <si>
    <t>TELHA DE BARRO TIPO ROMANA</t>
  </si>
  <si>
    <t>TELHA DE BARRO COLONIAL/PAULISTA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</si>
  <si>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</si>
  <si>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</si>
  <si>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</si>
  <si>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</si>
  <si>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</si>
  <si>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</si>
  <si>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</si>
  <si>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</si>
  <si>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</si>
  <si>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</si>
  <si>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</si>
  <si>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</si>
  <si>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</si>
  <si>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</si>
  <si>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</si>
  <si>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</si>
  <si>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</si>
  <si>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</si>
  <si>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</si>
  <si>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</si>
  <si>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</si>
  <si>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</si>
  <si>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</si>
  <si>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</si>
  <si>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</si>
  <si>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</si>
  <si>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</si>
  <si>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SANDUÍCHE, ESPESSURA DE 0,50 MM, COM LÃ DE ROCHA</t>
  </si>
  <si>
    <t>TELHAMENTO EM CHAPA DE AÇO PRÉ-PINTADA COM EPÓXI E POLIÉSTER, TIPO SANDUÍCHE,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</si>
  <si>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</si>
  <si>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</si>
  <si>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</si>
  <si>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</si>
  <si>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</si>
  <si>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CUMEEIRA PARA TELHA DE POLIÉSTER, TIPO PERFIL TRAPEZOIDAL 49</t>
  </si>
  <si>
    <t>TELHAMENTO EM VIDRO</t>
  </si>
  <si>
    <t>TELHAS DE VIDRO PARA ILUMINAÇÃO TIPO FRANCESA</t>
  </si>
  <si>
    <t>TELHAS DE VIDRO PARA ILUMINAÇÃO TIPO COLONIAL/PAULISTINHA</t>
  </si>
  <si>
    <t>DOMOS</t>
  </si>
  <si>
    <t>DOMO DE ACRÍLICO FIXADO EM PERFIS DE ALUMÍNIO</t>
  </si>
  <si>
    <t>PAINEL, CHAPAS E FECHAMENTO</t>
  </si>
  <si>
    <t>COBERTURA CURVA EM CHAPA DE POLICARBONATO ALVEOLAR BRONZE DE 6 MM</t>
  </si>
  <si>
    <t>COBERTURA PLANA EM CHAPA DE POLICARBONATO ALVEOLAR DE 10 MM</t>
  </si>
  <si>
    <t>COBERTURA CURVA EM CHAPA DE POLICARBONATO ALVEOLAR BRONZE DE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</si>
  <si>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</si>
  <si>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</si>
  <si>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</si>
  <si>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</si>
  <si>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</si>
  <si>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</si>
  <si>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</si>
  <si>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</si>
  <si>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</si>
  <si>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</si>
  <si>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</si>
  <si>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</si>
  <si>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</si>
  <si>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</si>
  <si>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</si>
  <si>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RECOLOCAÇÃO DE TELHA EM FIBROCIMENTO OU CRFS, PERFIL MODULADO OU TRAPEZOIDAL</t>
  </si>
  <si>
    <t>REGULARIZAÇÃO DE BASE</t>
  </si>
  <si>
    <t>ARGAMASSA DE PROTEÇÃO COM ARGILA EXPANDIDA</t>
  </si>
  <si>
    <t>ARGAMASSA DE REGULARIZAÇÃO E/OU PROTEÇÃO</t>
  </si>
  <si>
    <t>LASTRO DE CONCRETO IMPERMEABILIZADO</t>
  </si>
  <si>
    <t>REGULARIZAÇÃO DE PISO COM NATA DE CIMENTO</t>
  </si>
  <si>
    <t>REGULARIZAÇÃO DE PISO COM NATA DE CIMENTO E BIANCO</t>
  </si>
  <si>
    <t>ARGAMASSA DE CIMENTO E AREIA TRAÇO 1:3, COM ADESIVO ACRÍLICO</t>
  </si>
  <si>
    <t>REVESTIMENTO EM ARGAMASSA</t>
  </si>
  <si>
    <t>CHAPISCO 1:4 COM AREIA GROSSA</t>
  </si>
  <si>
    <t>CHAPISCO COM BIANCO</t>
  </si>
  <si>
    <t>CHAPISCO FINO PENEIRADO</t>
  </si>
  <si>
    <t>CHAPISCO RÚSTICO COM PEDRA BRITADA Nº 1</t>
  </si>
  <si>
    <t>EMBOÇO COMUM</t>
  </si>
  <si>
    <t>EMBOÇO DESEMPENADO COM ESPUMA DE POLIÉSTER</t>
  </si>
  <si>
    <t>EMBOÇO DESEMPENADO COM ARGAMASSA INDUSTRIALIZADA</t>
  </si>
  <si>
    <t>BARRA LISA COM ACABAMENTO EM NATA DE CIMENTO</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</si>
  <si>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</si>
  <si>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</si>
  <si>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</si>
  <si>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</si>
  <si>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</si>
  <si>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</si>
  <si>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</si>
  <si>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</si>
  <si>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</si>
  <si>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</si>
  <si>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</si>
  <si>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</si>
  <si>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</si>
  <si>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</si>
  <si>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</si>
  <si>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</si>
  <si>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DE FCK= 20 MPA</t>
  </si>
  <si>
    <t>PISO COM REQUADRO EM CONCRETO SIMPLES COM CONTROLE DE FCK=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</si>
  <si>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</si>
  <si>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</si>
  <si>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</si>
  <si>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</si>
  <si>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</si>
  <si>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</si>
  <si>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</si>
  <si>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</si>
  <si>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PISO EM PLACAS DE GRANILITE, ACABAMENTO ENCERADO</t>
  </si>
  <si>
    <t>REVESTIMENTO INDUSTRIAL FUNDIDO NO LOCAL</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</si>
  <si>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</si>
  <si>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</si>
  <si>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</si>
  <si>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</si>
  <si>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</si>
  <si>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</si>
  <si>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</si>
  <si>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</si>
  <si>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</si>
  <si>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</si>
  <si>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</si>
  <si>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</si>
  <si>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</si>
  <si>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</si>
  <si>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E ESPELHO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</si>
  <si>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</si>
  <si>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</si>
  <si>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</si>
  <si>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</si>
  <si>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ACRÍLICA PARA DEGRAU DE GRANILITE</t>
  </si>
  <si>
    <t>RESINA EPÓXI PARA DEGRAU DE GRANILITE</t>
  </si>
  <si>
    <t>PLAQUETA LAMINADA PARA REVESTIMENTO</t>
  </si>
  <si>
    <t>REVESTIMENTO EM PLAQUETA LAMINADA, PARA ÁREA INTERNA E EXTERNA, SEM REJUNTE</t>
  </si>
  <si>
    <t>PLACA CERÂMICA ESMALTADA PRENSADA</t>
  </si>
  <si>
    <t>PLACA CERÂMICA ESMALTADA PEI-4 PARA ÁREA INTERNA, GRUPO DE ABSORÇÃO BIIA, RESISTÊNCIA QUÍMICA A, ASSENTADO COM ARGAMASSA COLANTE INDUSTRIALIZADA</t>
  </si>
  <si>
    <t>RODAPÉ EM PLACA CERÂMICA ESMALTADA PEI-4 PARA ÁREAS INTERNAS, GRUPO DE ABSORÇÃO BIIA, RESISTÊNCIA QUÍMICA A, ASSENTADO COM ARGAMASSA COLANTE INDUSTRIALIZADA</t>
  </si>
  <si>
    <t>PLACA CERÂMICA ESMALTADA PEI-5 PARA ÁREA INTERNA, COM TEXTURA SEMIRRUGOSA, GRUPO DE ABSORÇÃO BIB, RESISTÊNCIA QUÍMICA A, ASSENTADO COM ARGAMASSA COLANTE INDUSTRIALIZADA</t>
  </si>
  <si>
    <t>RODAPÉ EM PLACA CERÂMICA ESMALTADA PEI-5 PARA ÁREA INTERNA, COM TEXTURA SEMIRRUGOSA, GRUPO DE ABSORÇÃO BIB, RESISTÊNCIA QUÍMICA A, ASSENTADO COM ARGAMASSA COLANTE INDUSTRIALIZADA</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</si>
  <si>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</si>
  <si>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</si>
  <si>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</si>
  <si>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</si>
  <si>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</si>
  <si>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</si>
  <si>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PLACA CERÂMICA ESMALTADA PEI-5 PARA ÁREA EXTERNA, GRUPO DE ABSORÇÃO BIIB, RESISTÊNCIA QUÍMICA B, ASSENTADO COM ARGAMASSA COLANTE INDUSTRIALIZADA</t>
  </si>
  <si>
    <t>RODAPÉ EM PLACA CERÂMICA ESMALTADA PEI-5 PARA ÁREA EXTERNA, GRUPO DE ABSORÇÃO BIIB, RESISTÊNCIA QUÍMICA B, ASSENTADO COM ARGAMASSA COLANTE INDUSTRIALIZADA</t>
  </si>
  <si>
    <t>PLACA EM CERÂMICA ESMALTADA ANTIDERRAPANTE PEI-4 PARA ÁREA EXTERNA, GRUPO DE ABSORÇÃO BIB, RESISTÊNCIA QUÍMICA A, ASSENTADO COM ARGAMASSA COLANTE INDUSTRIALIZADA</t>
  </si>
  <si>
    <t>RODAPÉ EM PLACA CERÂMICA ESMALTADA ANTIDERRAPANTE PEI-4 PARA ÁREA EXTERNA, GRUPO DE ABSORÇÃO BIB, RESISTÊNCIA QUÍMICA A, ASSENTADO COM ARGAMASSA COLANTE INDUSTRIALIZADA</t>
  </si>
  <si>
    <t>ASSENTAMENTO DE PISOS E REVESTIMENTOS CERÂMICOS COM ARGAMASSA MISTA</t>
  </si>
  <si>
    <t>REJUNTAMENTO EM PLACAS CERÂMICAS COM CIMENTO BRANCO, JUNTAS ACIMA DE 3 ATÉ 5 MM</t>
  </si>
  <si>
    <t>REJUNTAMENTO EM PLACAS CERÂMICAS COM ARGAMASSA INDUSTRIALIZADA PARA REJUNTE, JUNTAS ACIMA DE 3 ATÉ 5 MM</t>
  </si>
  <si>
    <t>REJUNTAMENTO EM PLACAS CERÂMICAS COM CIMENTO BRANCO, JUNTAS ACIMA DE 5 ATÉ 10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</si>
  <si>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</si>
  <si>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</si>
  <si>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</si>
  <si>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</si>
  <si>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</si>
  <si>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</si>
  <si>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</si>
  <si>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</si>
  <si>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</si>
  <si>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</si>
  <si>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</si>
  <si>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</si>
  <si>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</si>
  <si>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</si>
  <si>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</si>
  <si>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</si>
  <si>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</si>
  <si>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</si>
  <si>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</si>
  <si>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</si>
  <si>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</si>
  <si>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</si>
  <si>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</si>
  <si>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</si>
  <si>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</si>
  <si>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</si>
  <si>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</si>
  <si>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</si>
  <si>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</si>
  <si>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</si>
  <si>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</si>
  <si>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</si>
  <si>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</si>
  <si>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</si>
  <si>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</si>
  <si>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</si>
  <si>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</si>
  <si>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RETANGULAR, ASSENTADO E REJUNTADO COM ARGAMASSA INDUSTRIALIZADA</t>
  </si>
  <si>
    <t>REVESTIMENTO EM PASTILHA E MOSAICO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</si>
  <si>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</si>
  <si>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</si>
  <si>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</si>
  <si>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</si>
  <si>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</si>
  <si>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</si>
  <si>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</si>
  <si>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GRANITO</t>
  </si>
  <si>
    <t>REVESTIMENTO EM GRANITO, ESPESSURA DE 2 CM, ACABAMENTO POLIDO</t>
  </si>
  <si>
    <t>PEITORIL E/OU SOLEIRA EM GRANITO, ESPESSURA DE 2 CM E LARGURA ATÉ 20 CM, ACABAMENTO POLIDO</t>
  </si>
  <si>
    <t>PEITORIL E/OU SOLEIRA EM GRANITO, ESPESSURA DE 2 CM E LARGURA DE 21 CM ATÉ 30 CM, ACABAMENTO POLIDO</t>
  </si>
  <si>
    <t>DEGRAU E ESPELHO DE GRANITO, ESPESSURA DE 2 CM, ACABAMENTO POLIDO</t>
  </si>
  <si>
    <t>RODAPÉ EM GRANITO, ESPESSURA DE 2 CM E ALTURA DE 7 CM, ACABAMENTO POLIDO</t>
  </si>
  <si>
    <t>RODAPÉ EM GRANITO, ESPESSURA DE 2 CM E ALTURA DE 7,1 CM ATÉ 10 CM, ACABAMENTO POLIDO</t>
  </si>
  <si>
    <t>REVESTIMENTO EM GRANITO, ESPESSURA DE 2 CM, ACABAMENTO JATEADO</t>
  </si>
  <si>
    <t>RODAPÉ EM GRANITO, ESPESSURA DE 2 CM E ALTURA DE 7 CM, ACABAMENTO JATEADO</t>
  </si>
  <si>
    <t>DEGRAU E ESPELHO EM GRANITO, ESPESSURA DE 2 CM, ACABAMENTO JATEADO</t>
  </si>
  <si>
    <t>PEITORIL E/OU SOLEIRA EM GRANITO, ESPESSURA DE 2 CM E LARGURA DE 20 A 30CM, ACABAMENTO JATEADO</t>
  </si>
  <si>
    <t>MÁRMORE</t>
  </si>
  <si>
    <t>REVESTIMENTO EM MÁRMORE BRANCO, ESPESSURA DE 2 CM, ASSENTE COM MASSA</t>
  </si>
  <si>
    <t>REVESTIMENTO EM MÁRMORE TRAVERTINO NACIONAL, ESPESSURA DE 2 CM, ASSENTE COM MASSA</t>
  </si>
  <si>
    <t>REVESTIMENTO EM MÁRMORE BRANCO, ESPESSURA DE 3 CM, ASSENTE COM MASSA</t>
  </si>
  <si>
    <t>REVESTIMENTO EM MÁRMORE TRAVERTINO NACIONAL, ESPESSURA DE 3 CM, ASSENTE COM MASSA</t>
  </si>
  <si>
    <t>DEGRAU E ESPELHO EM MÁRMORE BRANCO, ESPESSURA DE 2 CM</t>
  </si>
  <si>
    <t>DEGRAU E ESPELHO EM MÁRMORE TRAVERTINO NACIONAL, ESPESSURA DE 2 CM</t>
  </si>
  <si>
    <t>RODAPÉ EM MÁRMORE BRANCO, ESPESSURA DE 2 CM E ALTURA DE 7 CM</t>
  </si>
  <si>
    <t>PEDRA</t>
  </si>
  <si>
    <t>REVESTIMENTO EM PEDRA TIPO ARENITO COMUM</t>
  </si>
  <si>
    <t>REVESTIMENTO EM PEDRA MINEIRA COMUM</t>
  </si>
  <si>
    <t>REVESTIMENTO EM PEDRA MIRACEMA</t>
  </si>
  <si>
    <t>RODAPÉ EM PEDRA MIRACEMA, ALTURA DE 5,75 CM</t>
  </si>
  <si>
    <t>RODAPÉ EM PEDRA MIRACEMA, ALTURA DE 11,5 CM</t>
  </si>
  <si>
    <t>RODAPÉ EM PEDRA MINEIRA SIMPLES, ALTURA DE 10 CM</t>
  </si>
  <si>
    <t>REVESTIMENTO EM PEDRA ARDÓSIA SELECIONADA</t>
  </si>
  <si>
    <t>RODAPÉ EM PEDRA ARDÓSIA, ALTURA DE 7 CM</t>
  </si>
  <si>
    <t>PEITORIL E/OU SOLEIRA EM ARDÓSIA, ESPESSURA DE 2 CM E LARGURA ATÉ 20 CM</t>
  </si>
  <si>
    <t>REPAROS, CONSERVAÇÕES E COMPLEMENTOS - GRUPO 19</t>
  </si>
  <si>
    <t>RECOLOCAÇÃO DE MÁRMORE, PEDRAS E GRANITOS, ASSENTES COM MASSA</t>
  </si>
  <si>
    <t>LAMBRIS DE MADEIRA</t>
  </si>
  <si>
    <t>LAMBRIL EM MADEIRA MACHO/FÊMEA TARUGADO, EXCETO PINUS</t>
  </si>
  <si>
    <t>SOALHO DE MADEIRA</t>
  </si>
  <si>
    <t>SOALHO EM TÁBUA DE MADEIRA APARELHADA</t>
  </si>
  <si>
    <t>TACOS</t>
  </si>
  <si>
    <t>PISO EM TACOS DE IPÊ COLADO</t>
  </si>
  <si>
    <t>RODAPÉ DE MADEIRA</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</si>
  <si>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</si>
  <si>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</si>
  <si>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</si>
  <si>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</si>
  <si>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</si>
  <si>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</si>
  <si>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</si>
  <si>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</si>
  <si>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REVESTIMENTO EM BORRACHA</t>
  </si>
  <si>
    <t>REVESTIMENTO EM BORRACHA SINTÉTICA PRETA, ESPESSURA DE 4 MM - COLADO</t>
  </si>
  <si>
    <t>REVESTIMENTO EM GRAMA SINTÉTICA, COM ESPESSURA DE 20 A 32 MM</t>
  </si>
  <si>
    <t>REVESTIMENTO VINÍLICO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</si>
  <si>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</si>
  <si>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</si>
  <si>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</si>
  <si>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</si>
  <si>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</si>
  <si>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</si>
  <si>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</si>
  <si>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AUTOPORTANTE, ESPESSURA DE 4 MM, COM IMPERMEABILIZANTE ACRÍLICO</t>
  </si>
  <si>
    <t>REVESTIMENTO VINÍLICO ANTIESTÁTICO ACÚSTICO, ESPESSURA DE 5 MM, COM IMPERMEABILIZANTE ACRÍLICO</t>
  </si>
  <si>
    <t>REVESTIMENTO METÁLICO</t>
  </si>
  <si>
    <t>REVESTIMENTO EM AÇO INOXIDÁVEL AISI 304, LIGA 18,8, CHAPA 20, ESPESSURA DE 1 MM, ACABAMENTO ESCOVADO COM GRANA ESPECIAL</t>
  </si>
  <si>
    <t>PISO ELEVADO TIPO TELESCÓPICO EM CHAPA DE AÇO, SEM REVESTIMENTO</t>
  </si>
  <si>
    <t>REVESTIMENTO EM PLACAS DE ALUMÍNIO COMPOSTO "ACM", ESPESSURA DE 4 MM E ACABAMENTO EM PVDF</t>
  </si>
  <si>
    <t>REVESTIMENTO EM PLACAS DE ALUMÍNIO COMPOSTO "ACM", ESPESSURA DE 4 MM E ACABAMENTO EM PVDF, NA COR VERDE</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</si>
  <si>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</si>
  <si>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</si>
  <si>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</si>
  <si>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</si>
  <si>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ESPESSURA DE 40 MM</t>
  </si>
  <si>
    <t>PISO ELEVADO DE CONCRETO EM PLACAS DE 600 X 600 MM, ANTIDERRAPANTE, SEM ACABAMENTO</t>
  </si>
  <si>
    <t>REVESTIMENTO SINTÉTICO</t>
  </si>
  <si>
    <t>REVESTIMENTO EM LAMINADO MELAMÍNICO DISSIPATIVO</t>
  </si>
  <si>
    <t>RODAPÉ SINTÉTICO</t>
  </si>
  <si>
    <t>RODAPÉ DE POLIESTIRENO, ESPESSURA DE 7 CM</t>
  </si>
  <si>
    <t>RODAPÉ DE POLIESTIRENO, ESPESSURA DE 8 CM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</si>
  <si>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</si>
  <si>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</si>
  <si>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</si>
  <si>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RODAPÉ EM BORRACHA SINTÉTICA PRETA, ALTURA ATÉ 7 CM - COLADO</t>
  </si>
  <si>
    <t>RODAPÉ DE CORDÃO DE POLIAMIDA</t>
  </si>
  <si>
    <t>RODAPÉ EM LAMINADO MELAMÍNICO DISSIPATIVO, ESPESSURA DE 2 MM E ALTURA DE 10 CM</t>
  </si>
  <si>
    <t>DEGRAU SINTÉTICO</t>
  </si>
  <si>
    <t>DEGRAU (PISO E ESPELHO) EM BORRACHA SINTÉTICA PRETA COM TESTEIRA - COLADO</t>
  </si>
  <si>
    <t>TESTEIRA FLEXÍVEL PARA ARREMATE DE DEGRAU VINÍLICO EM PVC, ESPESSURA DE 2 MM, COM IMPERMEABILIZANTE ACRÍLICO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</si>
  <si>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</si>
  <si>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</si>
  <si>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</si>
  <si>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</si>
  <si>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</si>
  <si>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</si>
  <si>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</si>
  <si>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FITA ADESIVA ANTIDERRAPANTE FOSFORESCENTE, ALTO TRÁFEGO, LARGURA DE 5 CM</t>
  </si>
  <si>
    <t>CANTONEIRA DE SOBREPOR EM PVC DE 4 X 4 CM</t>
  </si>
  <si>
    <t>CANTO EXTERNO DE ACABAMENTO EM PVC</t>
  </si>
  <si>
    <t>CANTONEIRA EM ALUMÍNIO ANTIDERRAPANTE DE 50 X 30 MM</t>
  </si>
  <si>
    <t>FORRO EM TÁBUAS APARELHADAS MACHO E FÊMEA DE PINUS</t>
  </si>
  <si>
    <t>FORRO EM TÁBUAS APARELHADAS MACHO E FÊMEA DE PINUS TARUGADO</t>
  </si>
  <si>
    <t>FORRO XADREZ EM RIPAS DE ANGELIM-VERMELHO / BACURI / MAÇARANDUBA TARUGADO</t>
  </si>
  <si>
    <t>TESTEIRA EM TÁBUA APARELHADA, LARGURA ATÉ 20 CM</t>
  </si>
  <si>
    <t>BEIRAL EM TÁBUA DE ANGELIM-VERMELHO / BACURI / MAÇARANDUBA MACHO E FÊMEA COM TARUGAMENTO</t>
  </si>
  <si>
    <t>BEIRAL EM TÁBUA DE ANGELIM-VERMELHO / BACURI / MAÇARANDUBA MACHO E FÊMEA</t>
  </si>
  <si>
    <t>FORRO EM PLACA DE GESSO LISO FIXO</t>
  </si>
  <si>
    <t>FORRO EM PAINÉIS DE GESSO ACARTONADO, ESPESSURA DE 12,5 MM, FIXO</t>
  </si>
  <si>
    <t>FORRO EM PAINÉIS DE GESSO ACARTONADO, ACABAMENTO LISO COM PELÍCULA EM PVC - 625MM X 1250MM, ESPESSURA DE 9,5MM, REMOVÍVEL</t>
  </si>
  <si>
    <t>FORRO DE GESSO REMOVÍVEL COM PELÍCULA RÍGIDA DE PVC DE 625MM X 625MM</t>
  </si>
  <si>
    <t>FORRO SINTÉTICO</t>
  </si>
  <si>
    <t>FORRO EM LÃ DE VIDRO REVESTIDO EM PVC, ESPESSURA DE 20 MM</t>
  </si>
  <si>
    <t>FORRO EM FIBRA MINERAL ACÚSTICO, REVESTIDO EM LÁTEX</t>
  </si>
  <si>
    <t>FORRO MODULAR REMOVÍVEL EM PVC DE 618MM X 1243MM</t>
  </si>
  <si>
    <t>FORRO EM FIBRA MINERAL REVESTIDO EM LÁTEX</t>
  </si>
  <si>
    <t>FORRO EM LÂMINA DE PVC</t>
  </si>
  <si>
    <t>FORRO EM FIBRA MINERAL COM PLACAS ACÚSTICAS REMOVÍVEIS DE 625MM X 1250MM</t>
  </si>
  <si>
    <t>FORRO EM FIBRA MINERAL COM PLACAS ACÚSTICAS REMOVÍVEIS DE 625MM X 625MM</t>
  </si>
  <si>
    <t>FORRO EM PLACAS ACÚSTICAS DE ESPUMA SEMIRRÍGIDA, SUSPENSAS TIPO NUVEM, ESPESSURA DE 50 MM - MODULAÇÃO DE 1200 MM X 600 MM</t>
  </si>
  <si>
    <t>FORRO METÁLICO</t>
  </si>
  <si>
    <t>FORRO METÁLICO REMOVÍVEL, EM PAINÉIS DE 625MM X 625MM, TIPO COLMEIA</t>
  </si>
  <si>
    <t>BRISE-SOLEIL</t>
  </si>
  <si>
    <t>BRISE EM PLACA CIMENTÍCIA, MONTADO EM PERFIL E CHAPA METÁLICA</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</si>
  <si>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</si>
  <si>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</si>
  <si>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</si>
  <si>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</si>
  <si>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</si>
  <si>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</si>
  <si>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</si>
  <si>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</si>
  <si>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LÃ DE VIDRO REVESTIDA EM PVC, AUTO EXTINGUÍVEL</t>
  </si>
  <si>
    <t>RECOLOCAÇÃO DE FORROS FIXADOS</t>
  </si>
  <si>
    <t>RECOLOCAÇÃO DE FORROS APOIADOS OU ENCAIXADOS</t>
  </si>
  <si>
    <t>MOLDURA DE GESSO SIMPLES, LARGURA ATÉ 6,0 CM</t>
  </si>
  <si>
    <t>ABERTURA PARA VÃO DE LUMINÁRIA EM FORRO DE PVC MODULAR</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</si>
  <si>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</si>
  <si>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</si>
  <si>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</si>
  <si>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</si>
  <si>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</si>
  <si>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</si>
  <si>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</si>
  <si>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</si>
  <si>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</si>
  <si>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PORTA LISA LAMINADA MONTADA COM BATENTE</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</si>
  <si>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</si>
  <si>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</si>
  <si>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</si>
  <si>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</si>
  <si>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</si>
  <si>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</si>
  <si>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</si>
  <si>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</si>
  <si>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</si>
  <si>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</si>
  <si>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</si>
  <si>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</si>
  <si>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</si>
  <si>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</si>
  <si>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MARCENARIA EM GERAL</t>
  </si>
  <si>
    <t>ESTRADO EM MADEIRA</t>
  </si>
  <si>
    <t>FAIXA/BATEDOR DE PROTEÇÃO EM MADEIRA APARELHADA NATURAL DE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</si>
  <si>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</si>
  <si>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</si>
  <si>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</si>
  <si>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LAMINADO FENÓLICO MELAMÍNICO</t>
  </si>
  <si>
    <t>ARMÁRIO TIPO PRATELEIRA COM SUBDIVISÃO EM COMPENSADO, REVESTIDO TOTALMENTE EM LAMINADO FENÓLICO MELAMÍNICO</t>
  </si>
  <si>
    <t>PAINEL EM COMPENSADO NAVAL, ESPESSURA DE 25 MM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</si>
  <si>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</si>
  <si>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</si>
  <si>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</si>
  <si>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</si>
  <si>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PORTA ACÚSTICA DE MADEIRA</t>
  </si>
  <si>
    <t>FAIXA/BATEDOR DE PROTEÇÃO EM MADEIRA DE 290 X 15 MM, COM ACABAMENTO EM LAMINADO FENÓLICO MELAMÍNICO</t>
  </si>
  <si>
    <t>PORTA LISA COMUM MONTADA COM BATENTE</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</si>
  <si>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</si>
  <si>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</si>
  <si>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</si>
  <si>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</si>
  <si>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</si>
  <si>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</si>
  <si>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</si>
  <si>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</si>
  <si>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</si>
  <si>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</si>
  <si>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</si>
  <si>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</si>
  <si>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</si>
  <si>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</si>
  <si>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</si>
  <si>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</si>
  <si>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</si>
  <si>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- 160 X 210 CM</t>
  </si>
  <si>
    <t>PORTA LISA COM BATENTE METÁLICO - 60 X 180 CM</t>
  </si>
  <si>
    <t>PORTA LISA COM BATENTE METÁLICO - 60 X 210 CM</t>
  </si>
  <si>
    <t>PORTA LISA COM BATENTE MADEIRA, 2 FOLHAS - 140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</si>
  <si>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</si>
  <si>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</si>
  <si>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</si>
  <si>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</si>
  <si>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</si>
  <si>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COMUM COMPLETA - USO COLETIVO (PADRÃO DIMENSIONAL MÉDIO)</t>
  </si>
  <si>
    <t>PORTA LISA DE MADEIRA, INTERNA "PIM", PARA ACABAMENTO EM PINTURA, PADRÃO DIMENSIONAL MÉDIO, COM FERRAGENS, COMPLETO - 80 X 210 CM</t>
  </si>
  <si>
    <t>PORTA COMUM COMPLETA - USO PÚBLICO (PADRÃO DIMENSIONAL MÉDIO/PESADO)</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</si>
  <si>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</si>
  <si>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</si>
  <si>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</si>
  <si>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</si>
  <si>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</si>
  <si>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</si>
  <si>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</si>
  <si>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</si>
  <si>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</si>
  <si>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</si>
  <si>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</si>
  <si>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</si>
  <si>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</si>
  <si>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</si>
  <si>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</si>
  <si>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</si>
  <si>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</si>
  <si>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LISA COMUM - 60 X 210 CM</t>
  </si>
  <si>
    <t>FOLHA DE PORTA LISA COMUM - 70 X 210 CM</t>
  </si>
  <si>
    <t>FOLHA DE PORTA LISA COMUM - 80 X 210 CM</t>
  </si>
  <si>
    <t>FOLHA DE PORTA LISA COMUM - 90 X 210 CM</t>
  </si>
  <si>
    <t>FOLHA DE PORTA EM LAMINADO FENÓLICO MELAMÍNICO COM ACABAMENTO LISO - 70 X 210 CM</t>
  </si>
  <si>
    <t>FOLHA DE PORTA EM LAMINADO FENÓLICO MELAMÍNICO COM ACABAMENTO LISO - 90 X 210 CM</t>
  </si>
  <si>
    <t>FOLHA DE PORTA EM LAMINADO FENÓLICO MELAMÍNICO COM ACABAMENTO LISO - 80 X 210 CM</t>
  </si>
  <si>
    <t>FOLHA DE PORTA EM MADEIRA COM TELA DE PROTEÇÃO TIPO MOSQUETEIRA</t>
  </si>
  <si>
    <t>CAIXILHO EM FERRO</t>
  </si>
  <si>
    <t>CAIXILHO EM FERRO FIXO, SOB MEDIDA</t>
  </si>
  <si>
    <t>CAIXILHO EM FERRO BASCULANTE, SOB MEDIDA</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</si>
  <si>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</si>
  <si>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</si>
  <si>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</si>
  <si>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</si>
  <si>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</si>
  <si>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</si>
  <si>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</si>
  <si>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</si>
  <si>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</si>
  <si>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</si>
  <si>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</si>
  <si>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</si>
  <si>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</si>
  <si>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</si>
  <si>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</si>
  <si>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</si>
  <si>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</si>
  <si>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</si>
  <si>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</si>
  <si>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</si>
  <si>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</si>
  <si>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</si>
  <si>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</si>
  <si>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</si>
  <si>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</si>
  <si>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</si>
  <si>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</si>
  <si>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</si>
  <si>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</si>
  <si>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</si>
  <si>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</si>
  <si>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</si>
  <si>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</si>
  <si>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</si>
  <si>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</si>
  <si>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</si>
  <si>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</si>
  <si>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</si>
  <si>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</si>
  <si>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</si>
  <si>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</si>
  <si>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</si>
  <si>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</si>
  <si>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</si>
  <si>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TIPO MOSQUITEIRA EM AÇO GALVANIZADO, COM REQUADRO EM PERFIS DE FERRO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</si>
  <si>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</si>
  <si>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</si>
  <si>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</si>
  <si>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</si>
  <si>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</si>
  <si>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</si>
  <si>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</si>
  <si>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</si>
  <si>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</si>
  <si>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</si>
  <si>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</si>
  <si>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</si>
  <si>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</si>
  <si>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EM AÇO SAE 1045, PARA JANELA, DIÂMETRO 1´, SEM TÊMPERA E REVENIMENTO</t>
  </si>
  <si>
    <t>GRADE DE SEGURANÇA EM AÇO SAE 1045 CHAPEADA, DIÂMETRO 1´,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</si>
  <si>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</si>
  <si>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</si>
  <si>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</si>
  <si>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</si>
  <si>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GRADE DE SEGURANÇA EM AÇO SAE 1045, DIÂMETRO 1´, COM TÊMPERA E REVENIMENTO</t>
  </si>
  <si>
    <t>GRADE DE SEGURANÇA EM AÇO SAE 1045, PARA JANELA, DIÂMETRO 1´, COM TÊMPERA E REVENIMENTO</t>
  </si>
  <si>
    <t>GRADE DE SEGURANÇA EM AÇO SAE 1045 CHAPEADA, DIÂMETRO 1´, COM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</si>
  <si>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</si>
  <si>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</si>
  <si>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</si>
  <si>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</si>
  <si>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</si>
  <si>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</si>
  <si>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</si>
  <si>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</si>
  <si>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</si>
  <si>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</si>
  <si>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</si>
  <si>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DE AÇO SAE 1045, DIÂMETRO DE 1´', COM TÊMPERA E REVENIMENTO</t>
  </si>
  <si>
    <t>GUICHÊ DE SEGURANÇA EM GRADE DE AÇO SAE 1045, DIÂMETRO DE 1´', SEM TÊMPERA E REVENIMENTO</t>
  </si>
  <si>
    <t>ESQUADRIA, SERRALHERIA E ELEMENTO EM FERRO.</t>
  </si>
  <si>
    <t>GUARDA-CORPO COM VIDRO DE 8 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</si>
  <si>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</si>
  <si>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</si>
  <si>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</si>
  <si>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</si>
  <si>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</si>
  <si>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</si>
  <si>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</si>
  <si>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</si>
  <si>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</si>
  <si>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</si>
  <si>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</si>
  <si>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</si>
  <si>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</si>
  <si>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</si>
  <si>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</si>
  <si>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</si>
  <si>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</si>
  <si>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</si>
  <si>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</si>
  <si>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 INCLUSIVE SOLDAGEM</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</si>
  <si>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</si>
  <si>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</si>
  <si>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</si>
  <si>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</si>
  <si>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</si>
  <si>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</si>
  <si>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</si>
  <si>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</si>
  <si>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</si>
  <si>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</si>
  <si>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</si>
  <si>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</si>
  <si>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 BRANCO</t>
  </si>
  <si>
    <t>CAIXILHO EM ALUMÍNIO MAXIM-AR COM VIDRO - BRANCO</t>
  </si>
  <si>
    <t>CAIXILHO EM ALUMÍNIO BASCULANTE COM VIDRO - BRANCO</t>
  </si>
  <si>
    <t>CAIXILHO EM ALUMÍNIO DE CORRER COM VIDRO -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</si>
  <si>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</si>
  <si>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</si>
  <si>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</si>
  <si>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</si>
  <si>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</si>
  <si>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</si>
  <si>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</si>
  <si>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</si>
  <si>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</si>
  <si>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</si>
  <si>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</si>
  <si>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</si>
  <si>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</si>
  <si>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</si>
  <si>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</si>
  <si>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</si>
  <si>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</si>
  <si>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DE CORRER EM ALUMÍNIO TIPO LAMBRI BRANCO,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</si>
  <si>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</si>
  <si>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</si>
  <si>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</si>
  <si>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</si>
  <si>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 COR BRANCA</t>
  </si>
  <si>
    <t>PORTA DE CORRER EM ALUMÍNIO COM VENEZIANA E VIDRO -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</si>
  <si>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</si>
  <si>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</si>
  <si>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</si>
  <si>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</si>
  <si>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</si>
  <si>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PORTA DE ABRIR EM ALUMÍNIO TIPO LAMBRI, SOB MEDIDA - COR BRANCA</t>
  </si>
  <si>
    <t>REPAROS, CONSERVAÇÕES E COMPLEMENTOS - GRUPO 25</t>
  </si>
  <si>
    <t>TELA DE PROTEÇÃO TIPO MOSQUITEIRA REMOVÍVEL, EM FIBRA DE VIDRO COM REVESTIMENTO EM PVC E REQUADRO EM ALUMÍNIO</t>
  </si>
  <si>
    <t>VIDRO COMUM E LAMINADO</t>
  </si>
  <si>
    <t>VIDRO LISO TRANSPARENTE DE 3 MM</t>
  </si>
  <si>
    <t>VIDRO LISO TRANSPARENTE DE 4 MM</t>
  </si>
  <si>
    <t>VIDRO LISO TRANSPARENTE DE 5 MM</t>
  </si>
  <si>
    <t>VIDRO LISO TRANSPARENTE DE 6 MM</t>
  </si>
  <si>
    <t>VIDRO LISO LAMINADO COLORIDO DE 6 MM</t>
  </si>
  <si>
    <t>VIDRO LISO LAMINADO COLORIDO DE 10 MM</t>
  </si>
  <si>
    <t>VIDRO LISO LAMINADO LEITOSO DE 6 MM</t>
  </si>
  <si>
    <t>VIDRO LISO LAMINADO INCOLOR DE 6 MM</t>
  </si>
  <si>
    <t>VIDRO LISO LAMINADO INCOLOR DE 8 MM</t>
  </si>
  <si>
    <t>VIDRO LISO LAMINADO INCOLOR DE 10 MM</t>
  </si>
  <si>
    <t>VIDRO LISO LAMINADO JATEADO DE 6 MM</t>
  </si>
  <si>
    <t>VIDRO FANTASIA DE 3/4 MM</t>
  </si>
  <si>
    <t>VIDRO MULTILAMINADO DE ALTA SEGURANÇA, PROTEÇÃO BALÍSTICA NÍVEL III</t>
  </si>
  <si>
    <t>VIDRO MULTILAMINADO DE ALTA SEGURANÇA EM POLICARBONATO, PROTEÇÃO BALÍSTICA NÍVEL III</t>
  </si>
  <si>
    <t>VIDROS FLOAT MONOLÍTICOS VERDE DE 6 MM</t>
  </si>
  <si>
    <t>VIDRO TEMPERADO</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</si>
  <si>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</si>
  <si>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</si>
  <si>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</si>
  <si>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</si>
  <si>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</si>
  <si>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</si>
  <si>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</si>
  <si>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</si>
  <si>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ESPECIAL</t>
  </si>
  <si>
    <t>VIDRO LAMINADO TEMPERADO INCOLOR DE 8MM</t>
  </si>
  <si>
    <t>VIDRO LAMINADO TEMPERADO INCOLOR DE 16 MM</t>
  </si>
  <si>
    <t>VIDRO LAMINADO TEMPERADO JATEADO DE 8 MM</t>
  </si>
  <si>
    <t>VIDRO LAMINADO TEMPERADO NEUTRO VERDE DE 12 MM</t>
  </si>
  <si>
    <t>ESPELHOS</t>
  </si>
  <si>
    <t>ESPELHO EM VIDRO CRISTAL LISO, ESPESSURA DE 4 MM</t>
  </si>
  <si>
    <t>ESPELHO COMUM DE 3 MM COM MOLDURA EM ALUMÍNIO</t>
  </si>
  <si>
    <t>REPAROS, CONSERVAÇÕES E COMPLEMENTOS - GRUPO 26</t>
  </si>
  <si>
    <t>MASSA PARA VIDRO</t>
  </si>
  <si>
    <t>RECOLOCAÇÃO DE VIDRO INCLUSIVE EMASSAMENTO OU RECOLOCAÇÃO DE BAGUETES</t>
  </si>
  <si>
    <t>POLICARBONATO</t>
  </si>
  <si>
    <t>CHAPA EM POLICARBONATO COMPACTA, FUMÊ, ESPESSURA DE 6MM</t>
  </si>
  <si>
    <t>CHAPA EM POLICARBONATO COMPACTA, CRISTAL, ESPESSURA DE 6 MM</t>
  </si>
  <si>
    <t>CHAPA EM POLICARBONATO COMPACTA, CRISTAL, ESPESSURA DE 10 MM</t>
  </si>
  <si>
    <t>CHAPA DE POLICARBONATO ALVEOLAR DE 6 MM</t>
  </si>
  <si>
    <t>CHAPA DE FIBRA DE VIDRO</t>
  </si>
  <si>
    <t>PLACA DE POLIÉSTER REFORÇADA COM FIBRA DE VIDRO DE 3 MM</t>
  </si>
  <si>
    <t>CAIXILHO DE CORRER EM PVC COM VIDRO E PERSIANA</t>
  </si>
  <si>
    <t>CORRIMÃO, BATE-MACA OU PROTETOR DE PAREDE EM PVC, COM AMORTECIMENTO À IMPACTO, ALTURA DE 131 MM</t>
  </si>
  <si>
    <t>PROTETOR DE PAREDE OU BATE-MACA EM PVC FLEXÍVEL, COM AMORTECIMENTO À IMPACTO, ALTURA DE 150 MM</t>
  </si>
  <si>
    <t>FAIXA EM VINIL PARA PROTEÇÃO DE PAREDES, COM AMORTECIMENTO À ALTO IMPACTO, ALTURA DE 400 MM</t>
  </si>
  <si>
    <t>CANTONEIRA ADESIVA EM VINIL DE ALTO IMPACTO</t>
  </si>
  <si>
    <t>BATE-MACA OU PROTETOR DE PAREDE CURVO EM PVC, COM AMORTECIMENTO À IMPACTO, ALTURA DE 200 MM</t>
  </si>
  <si>
    <t>BATE-MACA OU PROTETOR DE PAREDE EM PVC, COM AMORTECIMENTO À IMPACTO, ALTURA DE 200 MM</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</si>
  <si>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</si>
  <si>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</si>
  <si>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</si>
  <si>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</si>
  <si>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</si>
  <si>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</si>
  <si>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</si>
  <si>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</si>
  <si>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FECHADURA ELETROMAGNÉTICA PARA CAPACIDADE DE ATRAQUE DE 150 KGF</t>
  </si>
  <si>
    <t>FECHADURA ELÉTRICA DE SOBREPOR PARA PORTA OU PORTÃO COM PESO ATÉ 400 KG</t>
  </si>
  <si>
    <t>MOLA AÉREA PARA PORTA, COM ESFORÇO ACIMA DE 50 KG ATÉ 60 KG</t>
  </si>
  <si>
    <t>MOLA AÉREA PARA PORTA, COM ESFORÇO ACIMA DE 60 KG ATÉ 80 KG</t>
  </si>
  <si>
    <t>MOLA AÉREA HIDRÁULICA, PARA PORTA COM LARGURA ATÉ 1,60 M</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</si>
  <si>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</si>
  <si>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</si>
  <si>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</si>
  <si>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</si>
  <si>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</si>
  <si>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</si>
  <si>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</si>
  <si>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</si>
  <si>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</si>
  <si>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- 25/27MM</t>
  </si>
  <si>
    <t>CADEADO DE LATÃO COM CILINDRO - TRAVA DUPLA - 35/36MM</t>
  </si>
  <si>
    <t>CADEADO DE LATÃO COM CILINDRO - TRAVA DUPLA - 50MM</t>
  </si>
  <si>
    <t>CADEADO DE LATÃO COM CILINDRO DE ALTA SEGURANÇA, COM 16 PINOS E TETRA-CHAVE - 70MM</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</si>
  <si>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</si>
  <si>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</si>
  <si>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</si>
  <si>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</si>
  <si>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</si>
  <si>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</si>
  <si>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</si>
  <si>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</si>
  <si>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</si>
  <si>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</si>
  <si>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</si>
  <si>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</si>
  <si>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</si>
  <si>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</si>
  <si>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DUPLO PARA VIDRO TEMPERADO FIXADO EM ALVENARIA</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</si>
  <si>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</si>
  <si>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</si>
  <si>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</si>
  <si>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</si>
  <si>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PIVÔ SUPERIOR LATERAL PARA PORTA EM VIDRO TEMPERADO</t>
  </si>
  <si>
    <t>MANCAL INFERIOR COM ROLAMENTO PARA PORTA EM VIDRO TEMPERADO</t>
  </si>
  <si>
    <t>CONTRA FECHADURA DE CENTRO PARA PORTA EM VIDRO TEMPERADO</t>
  </si>
  <si>
    <t>FECHADURA DE CENTRO COM CILINDRO PARA PORTA EM VIDRO TEMPERADO</t>
  </si>
  <si>
    <t>PUXADOR DUPLO EM AÇO INOXIDÁVEL, PARA PORTA DE MADEIRA, ALUMÍNIO OU VIDRO, DE 350 MM</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</si>
  <si>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</si>
  <si>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</si>
  <si>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</si>
  <si>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</si>
  <si>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</si>
  <si>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</si>
  <si>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</si>
  <si>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</si>
  <si>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</si>
  <si>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VEDA PORTA/VEDA FRESTA COM ESCOVA EM ALUMÍNIO BRANCO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</si>
  <si>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</si>
  <si>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</si>
  <si>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</si>
  <si>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</si>
  <si>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</si>
  <si>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</si>
  <si>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</si>
  <si>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</si>
  <si>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</si>
  <si>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</si>
  <si>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</si>
  <si>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</si>
  <si>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</si>
  <si>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</si>
  <si>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</si>
  <si>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</si>
  <si>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</si>
  <si>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</si>
  <si>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</si>
  <si>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</si>
  <si>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</si>
  <si>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</si>
  <si>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</si>
  <si>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</si>
  <si>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</si>
  <si>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</si>
  <si>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</si>
  <si>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REVESTIMENTO</t>
  </si>
  <si>
    <t>REVESTIMENTO EM BORRACHA SINTÉTICA COLORIDA DE 5 MM, PARA SINALIZAÇÃO TÁTIL DE ALERTA / DIRECIONAL - ASSENTAMENTO ARGAMASSADO</t>
  </si>
  <si>
    <t>REVESTIMENTO EM BORRACHA SINTÉTICA COLORIDA DE 5 MM, PARA SINALIZAÇÃO TÁTIL DE ALERTA / DIRECIONAL - COLADO</t>
  </si>
  <si>
    <t>PISO EM LADRILHO HIDRÁULICO PODOTÁTIL VÁRIAS CORES (25X25X2,5CM), ASSENTADO COM ARGAMASSA MISTA</t>
  </si>
  <si>
    <t>FAIXA EM POLICARBONATO PARA SINALIZAÇÃO VISUAL FOTOLUMINESCENTE, PARA DEGRAUS, COMPRIMENTO DE 20 CM</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</si>
  <si>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</si>
  <si>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</si>
  <si>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</si>
  <si>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</si>
  <si>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COMUNICAÇÃO VISUAL E SONORA</t>
  </si>
  <si>
    <t>PLACA PARA SINALIZAÇÃO TÁTIL (INÍCIO OU FINAL) EM BRAILE PARA CORRIMÃO</t>
  </si>
  <si>
    <t>PLACA PARA SINALIZAÇÃO TÁTIL (PAVIMENTO) EM BRAILE PARA CORRIMÃO</t>
  </si>
  <si>
    <t>ANEL DE BORRACHA PARA SINALIZAÇÃO TÁTIL PARA CORRIMÃO, DIÂMETRO DE 4,5 CM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</si>
  <si>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</si>
  <si>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</si>
  <si>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</si>
  <si>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</si>
  <si>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</si>
  <si>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</si>
  <si>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</si>
  <si>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SINALIZAÇÃO COM PICTOGRAMA AUTOADESIVO EM POLICARBONATO PARA PISO 80 CM X 120 CM - ÁREA DE RESGATE</t>
  </si>
  <si>
    <t>PLACA DE SINALIZAÇÃO TÁTIL EM POLIESTIRENO COM ALTO RELEVO EM BRAILE, PARA IDENTIFICAÇÃO DE PAVIMENTOS</t>
  </si>
  <si>
    <t>APARELHOS SANITÁRIOS</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</si>
  <si>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</si>
  <si>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</si>
  <si>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</si>
  <si>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CAPACIDADE DE 6 LITROS</t>
  </si>
  <si>
    <t>ELEVADOR E PLATAFORMA</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</si>
  <si>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</si>
  <si>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</si>
  <si>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</si>
  <si>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</si>
  <si>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</si>
  <si>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</si>
  <si>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</si>
  <si>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</si>
  <si>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MM</t>
  </si>
  <si>
    <t>LÂMINA REFLETIVA REVESTIDA COM DUPLA FACE EM ALUMÍNIO, DUPLA MALHA DE REFORÇO E LAMINAÇÃO ENTRE CAMADAS, PARA ISOLAÇÃO TÉRMICA</t>
  </si>
  <si>
    <t>PELÍCULA DE CONTROLE SOLAR REFLETIVA NA COR PRATA, PARA APLICAÇÃO EM VIDROS</t>
  </si>
  <si>
    <t>ISOLAMENTO ACÚSTICO EM PLACAS DE ESPUMA SEMIRRÍGIDA, COM UMA CAMADA DE MANTA HD, ESPESSURA DE 50 MM</t>
  </si>
  <si>
    <t>MANTA TERMOACÚSTICA EM FIBRA CERÂMICA ALUMINIZADA, ESPESSURA DE 38 MM</t>
  </si>
  <si>
    <t>ISOLAMENTO ACÚSTICO EM PLACAS DE ESPUMA SEMIRRÍGIDA INCOMBUSTÍVEL, COM SUPERFÍCIE EM CUNHAS ANECÓICAS, ESPESSURA DE 50 MM</t>
  </si>
  <si>
    <t>JUNTA DE DILATAÇÃO</t>
  </si>
  <si>
    <t>JUNTA PLÁSTICA DE 3/4´ X 1/8´</t>
  </si>
  <si>
    <t>JUNTA DE LATÃO BITOLA DE 1/8´</t>
  </si>
  <si>
    <t>JUNTA DE DILATAÇÃO OU VEDAÇÃO COM MASTIQUE DE SILICONE, 1,0 X 0,5 CM - INCLUSIVE GUIA DE APOIO EM POLIETILENO</t>
  </si>
  <si>
    <t>JUNTA A BASE DE ASFALTO OXIDADO A QUENTE</t>
  </si>
  <si>
    <t>MANGUEIRA PLÁSTICA FLEXÍVEL PARA JUNTA DE DILATAÇÃO</t>
  </si>
  <si>
    <t>JUNTA DE DILATAÇÃO ELÁSTICA A BASE DE POLIURETANO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</si>
  <si>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</si>
  <si>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</si>
  <si>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</si>
  <si>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</si>
  <si>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DE DILATAÇÃO ESTRUTURAL</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</si>
  <si>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</si>
  <si>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</si>
  <si>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</si>
  <si>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</si>
  <si>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</si>
  <si>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</si>
  <si>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</si>
  <si>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</si>
  <si>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</si>
  <si>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</si>
  <si>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</si>
  <si>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</si>
  <si>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</si>
  <si>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</si>
  <si>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</si>
  <si>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</si>
  <si>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</si>
  <si>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</si>
  <si>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</si>
  <si>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</si>
  <si>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</si>
  <si>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ISOLANTE TÉRMICO PARA TUBOS E DUTOS</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</si>
  <si>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</si>
  <si>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</si>
  <si>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</si>
  <si>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</si>
  <si>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</si>
  <si>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</si>
  <si>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</si>
  <si>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</si>
  <si>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</si>
  <si>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</si>
  <si>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</si>
  <si>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</si>
  <si>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</si>
  <si>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</si>
  <si>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</si>
  <si>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</si>
  <si>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</si>
  <si>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</si>
  <si>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</si>
  <si>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</si>
  <si>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</si>
  <si>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</si>
  <si>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</si>
  <si>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</si>
  <si>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</si>
  <si>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FLEXÍVEL COM MANTA</t>
  </si>
  <si>
    <t>IMPERMEABILIZAÇÃO EM MANTA ASFÁLTICA COM ARMADURA, TIPO III-B, ESPESSURA DE 3 MM</t>
  </si>
  <si>
    <t>IMPERMEABILIZAÇÃO EM MANTA ASFÁLTICA COM ARMADURA, TIPO III-B, ESPESSURA DE 4 MM</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</si>
  <si>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</si>
  <si>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</si>
  <si>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</si>
  <si>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</si>
  <si>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</si>
  <si>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</si>
  <si>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</si>
  <si>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</si>
  <si>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</si>
  <si>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</si>
  <si>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</si>
  <si>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</si>
  <si>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</si>
  <si>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DE CONCRETO NÃO ESTRUTURAL COM ADITIVO HIDRÓFUGO</t>
  </si>
  <si>
    <t>IMPERMEABILIZAÇÃO EM ARGAMASSA POLIMÉRICA PARA UMIDADE E ÁGUA DE PERCOLAÇÃO</t>
  </si>
  <si>
    <t>IMPERMEABILIZAÇÃO EM ARGAMASSA POLIMÉRICA COM REFORÇO EM TELA POLIÉSTER PARA PRESSÃO HIDROSTÁTICA POSITIVA</t>
  </si>
  <si>
    <t>IMPERMEABILIZAÇÃO ANTICORROSIVA EM MEMBRANA EPOXÍDICA COM ALCATRÃO DE HULHA, SOBRE MASSA</t>
  </si>
  <si>
    <t>REPAROS, CONSERVAÇÕES E COMPLEMENTOS - GRUPO 32</t>
  </si>
  <si>
    <t>RECOLOCAÇÃO DE ARGILA EXPANDIDA</t>
  </si>
  <si>
    <t>APLICAÇÃO DE PAPEL KRAFT</t>
  </si>
  <si>
    <t>TELA EM POLIETILENO, MALHA HEXAGONAL DE 1/2´, PARA ARMADURA DE ARGAMASSA</t>
  </si>
  <si>
    <t>TELA GALVANIZADA FIO 24 BWG, MALHA HEXAGONAL DE 1/2´, PARA ARMADURA DE ARGAMASSA</t>
  </si>
  <si>
    <t>PREPARO DE BASE</t>
  </si>
  <si>
    <t>ESTUCAMENTO E LIXAMENTO DE CONCRETO DETERIORADO</t>
  </si>
  <si>
    <t>ESTUCAMENTO E LIXAMENTO DE CONCRETO</t>
  </si>
  <si>
    <t>IMUNIZANTE PARA MADEIRA</t>
  </si>
  <si>
    <t>REPARO DE TRINCAS RASAS ATÉ 5 MM DE LARGURA, NA MASSA</t>
  </si>
  <si>
    <t>PREPARO DE BASE PARA SUPERFÍCIE METÁLICA COM FUNDO ANTIOXIDANTE</t>
  </si>
  <si>
    <t>MASSA CORRIDA</t>
  </si>
  <si>
    <t>MASSA CORRIDA A BASE DE PVA</t>
  </si>
  <si>
    <t>MASSA CORRIDA À BASE DE RESINA ACRÍLICA</t>
  </si>
  <si>
    <t>MASSA CORRIDA A ÓLEO EM SUPERFÍCIE REBOCADA</t>
  </si>
  <si>
    <t>PINTURA EM SUPERFÍCIES DE CONCRETO / MASSA / GESSO / PEDRAS</t>
  </si>
  <si>
    <t>TINTA LÁTEX EM ELEMENTO VAZADO</t>
  </si>
  <si>
    <t>PINTURA ESPECIAL EM ESMALTE PARA LOUSA COR VERDE</t>
  </si>
  <si>
    <t>RESINA ACRÍLICA PLASTIFICANTE</t>
  </si>
  <si>
    <t>VERNIZ ACRÍLICO</t>
  </si>
  <si>
    <t>HIDROREPELENTE INCOLOR PARA FACHADA À BASE DE SILANO-SILOXANO OLIGOMÉRICO DISPERSO EM ÁGUA</t>
  </si>
  <si>
    <t>HIDROREPELENTE INCOLOR PARA FACHADA À BASE DE SILANO-SILOXANO OLIGOMÉRICO DISPERSO EM SOLVENTE</t>
  </si>
  <si>
    <t>VERNIZ DE PROTEÇÃO ANTIPICHAÇÃO</t>
  </si>
  <si>
    <t>PINTURA EM SUPERFÍCIES DE MADEIRA</t>
  </si>
  <si>
    <t>VERNIZ FUNGICIDA PARA MADEIRA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</si>
  <si>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</si>
  <si>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</si>
  <si>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</si>
  <si>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</si>
  <si>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</si>
  <si>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</si>
  <si>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ESMALTE A BASE DE ÁGUA EM ESTRUTURA METÁLICA</t>
  </si>
  <si>
    <t>PINTURA EPÓXI BICOMPONENTE EM ESTRUTURAS METÁLICAS</t>
  </si>
  <si>
    <t>PINTURA COM ESMALTE ALQUÍDICO EM ESTRUTURA METÁLICA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</si>
  <si>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</si>
  <si>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</si>
  <si>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PINTURA DE SINALIZAÇÃO</t>
  </si>
  <si>
    <t>BORRACHA CLORADA PARA FAIXAS DEMARCATÓRIAS</t>
  </si>
  <si>
    <t>TINTA ACRÍLICA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</si>
  <si>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</si>
  <si>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</si>
  <si>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</si>
  <si>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</si>
  <si>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À BASE DE ÁGUA EM MASSA, INCLUSIVE PREPARO</t>
  </si>
  <si>
    <t>TINTA ACRÍLICA EM MASSA, INCLUSIVE PREPARO</t>
  </si>
  <si>
    <t>EPÓXI EM MASSA, INCLUSIVE PREPARO</t>
  </si>
  <si>
    <t>BORRACHA CLORADA EM MASSA, INCLUSIVE PREPARO</t>
  </si>
  <si>
    <t>TEXTURA ACRÍLICA PARA USO INTERNO / EXTERNO, INCLUSIVE PREPARO</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</si>
  <si>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</si>
  <si>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</si>
  <si>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PINTURA EM SUPERFÍCIE METÁLICA, INCLUSIVE PREPARO</t>
  </si>
  <si>
    <t>ESMALTE À BASE ÁGUA EM SUPERFÍCIE METÁLICA, INCLUSIVE PREPARO</t>
  </si>
  <si>
    <t>PINTURA EM SUPERFÍCIE DE MADEIRA, INCLUSIVE PREPARO</t>
  </si>
  <si>
    <t>ESMALTE À BASE DE ÁGUA EM MADEIRA, INCLUSIVE PREPARO</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</si>
  <si>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</si>
  <si>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</si>
  <si>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</si>
  <si>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</si>
  <si>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</si>
  <si>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</si>
  <si>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</si>
  <si>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</si>
  <si>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</si>
  <si>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</si>
  <si>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</si>
  <si>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</si>
  <si>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</si>
  <si>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</si>
  <si>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</si>
  <si>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</si>
  <si>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</si>
  <si>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</si>
  <si>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</si>
  <si>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</si>
  <si>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</si>
  <si>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FALSO BARBATIMÃO - H = 2,00 M</t>
  </si>
  <si>
    <t>ÁRVORE ORNAMENTAL TIPO AROEIRA SALSA - H= 2,00 M</t>
  </si>
  <si>
    <t>ÁRVORE ORNAMENTAL TIPO MANACÁ-DA-SERRA</t>
  </si>
  <si>
    <t>ÁRVORE ORNAMENTAL TIPO COQUEIRO JERIVÁ - H= 4,00 M</t>
  </si>
  <si>
    <t>ÁRVORE ORNAMENTAL TIPO QUARESMEIRA (TIBOUCHINA GRANULOSA) - H= 1,50 / 2,00 M</t>
  </si>
  <si>
    <t>CERCAS E FECHAMENTOS</t>
  </si>
  <si>
    <t>CERCA EM ARAME FARPADO COM MOURÕES DE CONCRETO</t>
  </si>
  <si>
    <t>CERCA EM ARAME FARPADO COM MOURÕES DE CONCRETO, COM PONTA INCLINADA</t>
  </si>
  <si>
    <t>CERCA EM ARAME FARPADO COM MOURÕES DE CONCRETO, COM PONTA INCLINADA - 12 FIADAS</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</si>
  <si>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</si>
  <si>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</si>
  <si>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</si>
  <si>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</si>
  <si>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</si>
  <si>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</si>
  <si>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</si>
  <si>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</si>
  <si>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</si>
  <si>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</si>
  <si>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</si>
  <si>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</si>
  <si>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</si>
  <si>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</si>
  <si>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</si>
  <si>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CORTE, RECORTE E REMOÇÃO</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</si>
  <si>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</si>
  <si>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</si>
  <si>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</si>
  <si>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</si>
  <si>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</si>
  <si>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</si>
  <si>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</si>
  <si>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</si>
  <si>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</si>
  <si>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</si>
  <si>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RECOLOCAÇÃO DE ALAMBRADO, COM ALTURA ATÉ 4,50 M</t>
  </si>
  <si>
    <t>RECOLOCAÇÃO DE ALAMBRADO, COM ALTURA ACIMA DE 4,50 M</t>
  </si>
  <si>
    <t>SUPORTE PARA APOIO DE BICICLETAS EM TUBO DE AÇO GALVANIZADO, DIÂMETRO DE 2 1/2´</t>
  </si>
  <si>
    <t>GRELHA ARVOREIRA EM FERRO FUNDIDO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</si>
  <si>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</si>
  <si>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</si>
  <si>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</si>
  <si>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</si>
  <si>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</si>
  <si>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</si>
  <si>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</si>
  <si>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</si>
  <si>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</si>
  <si>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</si>
  <si>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COMPRIMENTO 150 CM</t>
  </si>
  <si>
    <t>BANCO DE MADEIRA SOBRE ALVENARIA</t>
  </si>
  <si>
    <t>BANCO EM CONCRETO PRÉ-MOLDADO COM PÉS VAZADOS, COMPRIMENTO 200 CM</t>
  </si>
  <si>
    <t>BANCO EM CONCRETO PRÉ-MOLDADO COM 3 PÉS, COMPRIMENTO 300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</si>
  <si>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</si>
  <si>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</si>
  <si>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</si>
  <si>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</si>
  <si>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</si>
  <si>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</si>
  <si>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</si>
  <si>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</si>
  <si>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</si>
  <si>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</si>
  <si>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</si>
  <si>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</si>
  <si>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CONJUNTO DE 4 LIXEIRAS PARA COLETA SELETIVA, COM TAMPA BASCULANTE, CAPACIDADE 50 LITROS</t>
  </si>
  <si>
    <t>ENTRADA DE ENERGIA - COMPONENTES</t>
  </si>
  <si>
    <t>CUBÍCULO DE MÉDIA TENSÃO, PARA USO AO TEMPO, CLASSE 24 KV</t>
  </si>
  <si>
    <t>CUBÍCULO DE MÉDIA TENSÃO, PARA USO AO TEMPO, CLASSE 17,5 KV</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</si>
  <si>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</si>
  <si>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</si>
  <si>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</si>
  <si>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</si>
  <si>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CONCESSIONÁRIAS</t>
  </si>
  <si>
    <t>CAIXA DE MEDIÇÃO EXTERNA TIPO ´N´ (1300 X 1200 X 270) MM, PADRÃO CONCESSIONÁRIAS</t>
  </si>
  <si>
    <t>CAIXA DE MEDIÇÃO EXTERNA TIPO ´M´ (900 X 1200 X 270) MM, PADRÃO CONCESSIONÁRIAS</t>
  </si>
  <si>
    <t>CAIXA PARA SECCIONADORA TIPO ´T´ (900 X 600 X 250) MM, PADRÃO CONCESSIONÁRIAS</t>
  </si>
  <si>
    <t>CAIXA DE MEDIÇÃO INTERNA TIPO ´A1´ (1000 X 1000 X 300) MM, PADRÃO CONCESSIONÁRIAS</t>
  </si>
  <si>
    <t>CAIXA DE PROTEÇÃO PARA TRANSFORMADOR DE CORRENTE, (1000 X 750 X 300) MM, PADRÃO CONCESSIONÁRIAS</t>
  </si>
  <si>
    <t>CAIXA DE PROTEÇÃO DOS BORNES DO MEDIDOR, (300 X 250 X 90) MM, PADRÃO CONCESSIONÁRIAS</t>
  </si>
  <si>
    <t>CAIXA DE ENTRADA TIPO ´E´ (560 X 350 X 210) MM - PADRÃO CONCESSIONÁRIAS</t>
  </si>
  <si>
    <t>CAIXA BASE LATERAL TIPO ´N´ (1300 X 400 X 250) MM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</si>
  <si>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</si>
  <si>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</si>
  <si>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</si>
  <si>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</si>
  <si>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</si>
  <si>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</si>
  <si>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</si>
  <si>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</si>
  <si>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15 KV DE 6´ - 150 MM</t>
  </si>
  <si>
    <t>ISOLADOR TIPO PINO PARA 15 KV, INCLUSIVE PINO (POSTE)</t>
  </si>
  <si>
    <t>ISOLADOR PEDESTAL PARA 15 KV</t>
  </si>
  <si>
    <t>ISOLADOR PEDESTAL PARA 25 KV</t>
  </si>
  <si>
    <t>MUFLAS E TERMINAIS</t>
  </si>
  <si>
    <t>TERMINAL MODULAR (MUFLA) UNIPOLAR EXTERNO PARA CABO ATÉ 70 MM²/15 KV</t>
  </si>
  <si>
    <t>TERMINAL MODULAR (MUFLA) UNIPOLAR INTERNO PARA CABO ATÉ 70 MM²/15 KV</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</si>
  <si>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</si>
  <si>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</si>
  <si>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</si>
  <si>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</si>
  <si>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</si>
  <si>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</si>
  <si>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</si>
  <si>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</si>
  <si>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</si>
  <si>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</si>
  <si>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</si>
  <si>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</si>
  <si>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</si>
  <si>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150/136 KVA, VARIAÇÃO DE + OU - 5%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</si>
  <si>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</si>
  <si>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</si>
  <si>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</si>
  <si>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</si>
  <si>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</si>
  <si>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</si>
  <si>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</si>
  <si>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</si>
  <si>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</si>
  <si>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75 KVA, CLASSE 15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</si>
  <si>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</si>
  <si>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</si>
  <si>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</si>
  <si>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</si>
  <si>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</si>
  <si>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</si>
  <si>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</si>
  <si>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</si>
  <si>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</si>
  <si>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</si>
  <si>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</si>
  <si>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</si>
  <si>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</si>
  <si>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</si>
  <si>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</si>
  <si>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</si>
  <si>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</si>
  <si>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</si>
  <si>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</si>
  <si>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</si>
  <si>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</si>
  <si>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</si>
  <si>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</si>
  <si>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LUVA ISOLANTE DE BORRACHA, ACIMA DE 10 ATÉ 20 KV</t>
  </si>
  <si>
    <t>MÃO FRANCESA DE 700 MM</t>
  </si>
  <si>
    <t>LUVA ISOLANTE DE BORRACHA, ATÉ 10 KV</t>
  </si>
  <si>
    <t>MUDANÇA DE TAP DO TRANSFORMADOR</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</si>
  <si>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</si>
  <si>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</si>
  <si>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</si>
  <si>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</si>
  <si>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</si>
  <si>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</si>
  <si>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</si>
  <si>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</si>
  <si>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</si>
  <si>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</si>
  <si>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</si>
  <si>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</si>
  <si>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</si>
  <si>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</si>
  <si>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</si>
  <si>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</si>
  <si>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</si>
  <si>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</si>
  <si>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</si>
  <si>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</si>
  <si>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</si>
  <si>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</si>
  <si>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</si>
  <si>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</si>
  <si>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</si>
  <si>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</si>
  <si>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</si>
  <si>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</si>
  <si>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</si>
  <si>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</si>
  <si>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</si>
  <si>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</si>
  <si>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</si>
  <si>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</si>
  <si>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</si>
  <si>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</si>
  <si>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</si>
  <si>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</si>
  <si>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AUTOPORTANTE EM CHAPA DE AÇO DE 2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</si>
  <si>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</si>
  <si>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</si>
  <si>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</si>
  <si>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</si>
  <si>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</si>
  <si>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</si>
  <si>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</si>
  <si>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</si>
  <si>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</si>
  <si>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UNIPOLAR DE 15 KV</t>
  </si>
  <si>
    <t>FUSÍVEIS</t>
  </si>
  <si>
    <t>FUSÍVEL TIPO NH 00 DE 6 A ATÉ 160 A</t>
  </si>
  <si>
    <t>FUSÍVEL TIPO NH 1 DE 36 A ATÉ 250 A</t>
  </si>
  <si>
    <t>FUSÍVEL TIPO NH 2 DE 224 A ATÉ 400 A</t>
  </si>
  <si>
    <t>FUSÍVEL TIPO NH 3 DE 400 A ATÉ 630 A</t>
  </si>
  <si>
    <t>FUSÍVEL TIPO HH PARA 15 KV DE 2,5 A ATÉ 50 A</t>
  </si>
  <si>
    <t>FUSÍVEL TIPO HH PARA 15 KV DE 60 A ATÉ 100 A</t>
  </si>
  <si>
    <t>FUSÍVEL DIAZED RETARDADO DE 2 A ATÉ 25 A</t>
  </si>
  <si>
    <t>FUSÍVEL DIAZED RETARDADO DE 35 A ATÉ 63 A</t>
  </si>
  <si>
    <t>FUSÍVEL EM VIDRO PARA ´TP´ DE 0,5 A</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</si>
  <si>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</si>
  <si>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</si>
  <si>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</si>
  <si>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</si>
  <si>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</si>
  <si>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TERMOMAGNÉTICO, UNIPOLAR 127/220 V, CORRENTE DE 10 A ATÉ 30 A</t>
  </si>
  <si>
    <t>DISJUNTOR TERMOMAGNÉTICO, UNIPOLAR 127/220 V, CORRENTE DE 35 A ATÉ 50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</si>
  <si>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</si>
  <si>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</si>
  <si>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</si>
  <si>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</si>
  <si>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</si>
  <si>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</si>
  <si>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</si>
  <si>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</si>
  <si>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</si>
  <si>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</si>
  <si>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</si>
  <si>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</si>
  <si>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DISJUNTOR EM CAIXA ABERTA, COM CORRENTE NOMINAL DE 1600 A, TENSÃO NOMINAL DE 500 V</t>
  </si>
  <si>
    <t>MINI-DISJUNTOR TERMOMAGNÉTICO, UNIPOLAR 127/220 V, CORRENTE DE 10 A ATÉ 32 A</t>
  </si>
  <si>
    <t>MINI-DISJUNTOR TERMOMAGNÉTICO, UNIPOLAR 127/220 V, CORRENTE DE 40 A ATÉ 50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</si>
  <si>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</si>
  <si>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</si>
  <si>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</si>
  <si>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</si>
  <si>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</si>
  <si>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</si>
  <si>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</si>
  <si>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</si>
  <si>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</si>
  <si>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</si>
  <si>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</si>
  <si>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</si>
  <si>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</si>
  <si>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</si>
  <si>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</si>
  <si>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</si>
  <si>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</si>
  <si>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</si>
  <si>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</si>
  <si>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</si>
  <si>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</si>
  <si>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</si>
  <si>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</si>
  <si>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</si>
  <si>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</si>
  <si>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</si>
  <si>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</si>
  <si>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</si>
  <si>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</si>
  <si>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</si>
  <si>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</si>
  <si>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</si>
  <si>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NH3-630 A</t>
  </si>
  <si>
    <t>CHAVE SECCIONADORA TRIPOLAR, ABERTURA SOB CARGA SECA ATÉ 160 A / 690 V</t>
  </si>
  <si>
    <t>CHAVE DE MÉDIA TENSÃO</t>
  </si>
  <si>
    <t>CHAVE SECCIONADORA TRIPOLAR SOB CARGA PARA 400 A - 25 KV - COM PROLONGADOR</t>
  </si>
  <si>
    <t>CHAVE SECCIONADORA TRIPOLAR SOB CARGA PARA 400 A - 15 KV - COM PROLONGADOR</t>
  </si>
  <si>
    <t>CHAVE FUSÍVEL BASE ´C´ PARA 15 KV/100 A, COM CAPACIDADE DE RUPTURA ATÉ 10 KA - COM FUSÍVEL</t>
  </si>
  <si>
    <t>CHAVE FUSÍVEL BASE ''C''  PARA 15 KV/200 A, COM CAPACIDADE DE RUPTURA ATÉ 10 KA - COM FUSÍVEL</t>
  </si>
  <si>
    <t>CHAVE FUSÍVEL BASE ''C'' PARA 25 KV/100 A, COM CAPACIDADE DE RUPTURA ATÉ 6,3 KA - COM FUSÍVEL</t>
  </si>
  <si>
    <t>CHAVE SECCIONADORA TRIPOLAR SECA PARA 400 A - 15 KV - COM PROLONGADOR</t>
  </si>
  <si>
    <t>CHAVE SECCIONADORA TRIPOLAR SECA PARA 600 / 630 A - 15 KV - COM PROLONGADOR</t>
  </si>
  <si>
    <t>BUS-WAY</t>
  </si>
  <si>
    <t>SISTEMA DE BARRAMENTO BLINDADO DE 100 A 2500 A, TRIFÁSICO, BARRA DE COBRE</t>
  </si>
  <si>
    <t>DISPOSITIVO DR OU INTERRUPTOR DE CORRENTE DE FUGA</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</si>
  <si>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</si>
  <si>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</si>
  <si>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</si>
  <si>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</si>
  <si>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</si>
  <si>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</si>
  <si>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</si>
  <si>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</si>
  <si>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</si>
  <si>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</si>
  <si>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</si>
  <si>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</si>
  <si>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</si>
  <si>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</si>
  <si>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</si>
  <si>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</si>
  <si>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</si>
  <si>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</si>
  <si>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</si>
  <si>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</si>
  <si>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</si>
  <si>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RÉGUA DE BORNES PARA 9 POLOS DE 600 V / 50 A</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</si>
  <si>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</si>
  <si>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</si>
  <si>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</si>
  <si>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</si>
  <si>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</si>
  <si>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</si>
  <si>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</si>
  <si>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</si>
  <si>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INVERSOR DE FREQUÊNCIA PARA VARIAÇÃO DE VELOCIDADE EM MOTORES, POTÊNCIA DE 25 A 30 CV</t>
  </si>
  <si>
    <t>INVERSOR DE FREQUÊNCIA PARA VARIAÇÃO DE VELOCIDADE EM MOTORES, POTÊNCIA DE 50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</si>
  <si>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</si>
  <si>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</si>
  <si>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</si>
  <si>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</si>
  <si>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</si>
  <si>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</si>
  <si>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FASE-TERRA, IN 4 A 11 KA, IMAX. DE SURTO DE 12 ATÉ 15 KA</t>
  </si>
  <si>
    <t>SUPRESSOR DE SURTO MONOFÁSICO, FASE-TERRA, IN &gt; OU = 20 KA, IMAX. DE SURTO DE 50 ATÉ 80 KA</t>
  </si>
  <si>
    <t>SUPRESSOR DE SURTO MONOFÁSICO, NEUTRO-TERRA, IN &gt; OU = 20 KA, IMAX. DE SURTO DE 65 ATÉ 80 KA</t>
  </si>
  <si>
    <t>DISPOSITIVO DE PROTEÇÃO CONTRA SURTO, 1 POLO, SUPORTABILIDADE &lt;= 4 KV, UN ATÉ 240V/415V, IIMP = 60 KA, CURVA DE ENSAIO 10/350µS - CLASSE 1</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</si>
  <si>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</si>
  <si>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</si>
  <si>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DISPOSITIVO DE PROTEÇÃO CONTRA SURTO, 1 POLO, MONOBLOCO, SUPORTABILIDADE &lt;=1,5KV, F+N / F+F, UN ATÉ 230/264V, CURVA DE ENSAIO 8/20µS - CLASSE 3</t>
  </si>
  <si>
    <t>DISJUNTORES.</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</si>
  <si>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</si>
  <si>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</si>
  <si>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</si>
  <si>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</si>
  <si>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</si>
  <si>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</si>
  <si>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ELETRODUTO EM PVC RÍGIDO ROSCÁVEL</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</si>
  <si>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</si>
  <si>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</si>
  <si>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</si>
  <si>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</si>
  <si>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</si>
  <si>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</si>
  <si>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</si>
  <si>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</si>
  <si>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ELETRODUTO GALVANIZADO - MÉDIO</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</si>
  <si>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</si>
  <si>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</si>
  <si>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</si>
  <si>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</si>
  <si>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</si>
  <si>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</si>
  <si>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</si>
  <si>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</si>
  <si>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</si>
  <si>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</si>
  <si>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</si>
  <si>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</si>
  <si>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</si>
  <si>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</si>
  <si>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</si>
  <si>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</si>
  <si>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</si>
  <si>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</si>
  <si>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</si>
  <si>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</si>
  <si>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</si>
  <si>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</si>
  <si>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</si>
  <si>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</si>
  <si>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</si>
  <si>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</si>
  <si>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</si>
  <si>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CANALETA, PERFILADO E ACESSÓRIOS</t>
  </si>
  <si>
    <t>GRAMPO TIPO ´C´ DIÂMETRO 3/8`, COM BALANCIM TAMANHO GRANDE</t>
  </si>
  <si>
    <t>TAMPA DE PRESSÃO PARA PERFILADO DE 38 X 38 MM</t>
  </si>
  <si>
    <t>SAÍDA FINAL, DIÂMETRO DE 3/4´</t>
  </si>
  <si>
    <t>SAÍDA LATERAL SIMPLES, DIÂMETRO DE 3/4´</t>
  </si>
  <si>
    <t>SAÍDA LATERAL SIMPLES, DIÂMETRO DE 1´</t>
  </si>
  <si>
    <t>SAÍDA SUPERIOR, DIÂMETRO DE 3/4´</t>
  </si>
  <si>
    <t>CANALETA EM PVC DE 20 X 12 MM, INCLUSIVE ACESSÓRIOS</t>
  </si>
  <si>
    <t>VERGALHÃO COM ROSCA, PORCA E ARRUELA DE DIÂMETRO 3/8´ (TIRANTE)</t>
  </si>
  <si>
    <t>VERGALHÃO COM ROSCA, PORCA E ARRUELA DE DIÂMETRO 1/4´ (TIRANTE)</t>
  </si>
  <si>
    <t>VERGALHÃO COM ROSCA, PORCA E ARRUELA DE DIÂMETRO 5/16´ (TIRANTE)</t>
  </si>
  <si>
    <t>PERFILADO PERFURADO 38 X 38 MM EM CHAPA 14 PRÉ-ZINCADA, COM ACESSÓRIOS</t>
  </si>
  <si>
    <t>PERFILADO PERFURADO 38 X 76 MM EM CHAPA 14 PRÉ-ZINCADA, COM ACESSÓRIOS</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</si>
  <si>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</si>
  <si>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</si>
  <si>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</si>
  <si>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</si>
  <si>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</si>
  <si>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</si>
  <si>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</si>
  <si>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</si>
  <si>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</si>
  <si>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</si>
  <si>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</si>
  <si>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</si>
  <si>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</si>
  <si>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</si>
  <si>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</si>
  <si>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</si>
  <si>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</si>
  <si>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</si>
  <si>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300 X 100 MM - COM ACESSÓRIOS</t>
  </si>
  <si>
    <t>LEITO PARA CABOS, TIPO PESADO, EM AÇO GALVANIZADO DE 400 X 100 MM - COM ACESSÓRIOS</t>
  </si>
  <si>
    <t>LEITO PARA CABOS, TIPO PESADO, EM AÇO GALVANIZADO DE 600 X 100 MM - COM ACESSÓRIOS</t>
  </si>
  <si>
    <t>LEITO PARA CABOS, TIPO PESADO, EM AÇO GALVANIZADO DE 500 X 100 MM - COM ACESSÓRIOS</t>
  </si>
  <si>
    <t>LEITO PARA CABOS, TIPO PESADO, EM AÇO GALVANIZADO DE 800 X 100 MM - COM ACESSÓRIOS</t>
  </si>
  <si>
    <t>ELETRODUTO EM POLIETILENO DE ALTA DENSIDADE</t>
  </si>
  <si>
    <t>ELETRODUTO CORRUGADO EM POLIETILENO DE ALTA DENSIDADE, DN= 30 MM, COM ACESSÓRIOS</t>
  </si>
  <si>
    <t>ELETRODUTO CORRUGADO EM POLIETILENO DE ALTA DENSIDADE, DN= 40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</si>
  <si>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</si>
  <si>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</si>
  <si>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</si>
  <si>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</si>
  <si>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</si>
  <si>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METÁLICO FLEXÍVEL</t>
  </si>
  <si>
    <t>ELETRODUTO METÁLICO FLEXÍVEL COM CAPA EM PVC DE 3/4´</t>
  </si>
  <si>
    <t>ELETRODUTO METÁLICO FLEXÍVEL COM CAPA EM PVC DE 1´</t>
  </si>
  <si>
    <t>ELETRODUTO METÁLICO FLEXÍVEL COM CAPA EM PVC DE 2´</t>
  </si>
  <si>
    <t>TERMINAL MACHO FIXO EM LATÃO ZINCADO DE 3/4´</t>
  </si>
  <si>
    <t>TERMINAL MACHO FIXO EM LATÃO ZINCADO DE 1´</t>
  </si>
  <si>
    <t>TERMINAL MACHO FIXO EM LATÃO ZINCADO DE 2´</t>
  </si>
  <si>
    <t>TERMINAL MACHO GIRATÓRIO EM LATÃO ZINCADO DE 3/4´</t>
  </si>
  <si>
    <t>TERMINAL MACHO GIRATÓRIO EM LATÃO ZINCADO DE 1´</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</si>
  <si>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</si>
  <si>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</si>
  <si>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</si>
  <si>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</si>
  <si>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</si>
  <si>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</si>
  <si>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</si>
  <si>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</si>
  <si>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</si>
  <si>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</si>
  <si>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</si>
  <si>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</si>
  <si>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</si>
  <si>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</si>
  <si>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 M</t>
  </si>
  <si>
    <t>CAIXA DE DERIVAÇÃO EMBUTIDA OU EXTERNA PARA RODAPÉ TÉCNICO DUPLO</t>
  </si>
  <si>
    <t>ELETRODUTO EM PVC CORRUGADO FLEXÍVEL</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</si>
  <si>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</si>
  <si>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</si>
  <si>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</si>
  <si>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25 MM</t>
  </si>
  <si>
    <t>ELETRODUTO DE PVC CORRUGADO FLEXÍVEL REFORÇADO, DIÂMETRO EXTERNO DE 32 MM</t>
  </si>
  <si>
    <t>REPAROS, CONSERVAÇÕES E COMPLEMENTOS - GRUPO 38</t>
  </si>
  <si>
    <t>RECOLOCAÇÃO DE PERFILADO 38X38 MM</t>
  </si>
  <si>
    <t>RECOLOCAÇÃO DE VERGALHÃO</t>
  </si>
  <si>
    <t>RECOLOCAÇÃO DE CAIXA DE TOMADA PARA PERFILADO</t>
  </si>
  <si>
    <t>RECOLOCAÇÃO DE ELETRODUTOS</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</si>
  <si>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</si>
  <si>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</si>
  <si>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</si>
  <si>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</si>
  <si>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</si>
  <si>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</si>
  <si>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</si>
  <si>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</si>
  <si>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</si>
  <si>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</si>
  <si>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</si>
  <si>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</si>
  <si>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</si>
  <si>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</si>
  <si>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</si>
  <si>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</si>
  <si>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</si>
  <si>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</si>
  <si>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</si>
  <si>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</si>
  <si>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</si>
  <si>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</si>
  <si>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</si>
  <si>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</si>
  <si>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</si>
  <si>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</si>
  <si>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</si>
  <si>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</si>
  <si>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</si>
  <si>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</si>
  <si>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</si>
  <si>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</si>
  <si>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</si>
  <si>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</si>
  <si>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</si>
  <si>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</si>
  <si>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</si>
  <si>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</si>
  <si>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</si>
  <si>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</si>
  <si>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</si>
  <si>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</si>
  <si>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</si>
  <si>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</si>
  <si>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</si>
  <si>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</si>
  <si>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</si>
  <si>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</si>
  <si>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</si>
  <si>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CABO DE COBRE, ISOLAMENTO 450V / 750 V, ISOLAÇÃO EM PVC 70°C</t>
  </si>
  <si>
    <t>CABO DE COBRE DE 1,5 MM², ISOLAMENTO 750 V - ISOLAÇÃO EM PVC 70°C</t>
  </si>
  <si>
    <t>CABO DE COBRE DE 2,5 MM², ISOLAMENTO 750 V - ISOLAÇÃO EM PVC 70°C</t>
  </si>
  <si>
    <t>CABO DE COBRE DE 4 MM², ISOLAMENTO 750 V - ISOLAÇÃO EM PVC 70°C</t>
  </si>
  <si>
    <t>CABO DE COBRE DE 6 MM², ISOLAMENTO 750 V - ISOLAÇÃO EM PVC 70°C</t>
  </si>
  <si>
    <t>CABO DE COBRE DE 10 MM², ISOLAMENTO 750 V - ISOLAÇÃO EM PVC 70°C</t>
  </si>
  <si>
    <t>CABO DE COBRE, ISOLAMENTO 0,6/1KV, ISOLAÇÃO EM PVC 70°C</t>
  </si>
  <si>
    <t>CABO DE COBRE DE 1,5 MM², ISOLAMENTO 0,6/1 KV - ISOLAÇÃO EM PVC 70°C</t>
  </si>
  <si>
    <t>CABO DE COBRE DE 2,5 MM², ISOLAMENTO 0,6/1 KV - ISOLAÇÃO EM PVC 70°C</t>
  </si>
  <si>
    <t>CABO DE COBRE DE 4 MM², ISOLAMENTO 0,6/1 KV - ISOLAÇÃO EM PVC 70°C.</t>
  </si>
  <si>
    <t>CABO DE COBRE DE 6 MM², ISOLAMENTO 0,6/1 KV - ISOLAÇÃO EM PVC 70°C</t>
  </si>
  <si>
    <t>CABO DE COBRE DE 10 MM², ISOLAMENTO 0,6/1 KV - ISOLAÇÃO EM PVC 70°C</t>
  </si>
  <si>
    <t>CABO DE COBRE NU, TÊMPERA MOLE, CLASSE 2</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</si>
  <si>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</si>
  <si>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</si>
  <si>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</si>
  <si>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</si>
  <si>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</si>
  <si>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</si>
  <si>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185 MM²</t>
  </si>
  <si>
    <t>CABO DE COBRE TRIPOLAR, ISOLAMENTO 8,7/15 KV, ISOLAÇÃO EPR 90°C</t>
  </si>
  <si>
    <t>CABO DE COBRE DE 3X35 MM², ISOLAMENTO 8,7/15 KV - ISOLAÇÃO EPR 90°C</t>
  </si>
  <si>
    <t>CABO DE COBRE UNIPOLAR, ISOLAMENTO 8,7/15 KV, ISOLAÇÃO EPR 90°C</t>
  </si>
  <si>
    <t>CABO DE COBRE DE 25 MM², ISOLAMENTO 8,7/15 KV - ISOLAÇÃO EPR 90°C</t>
  </si>
  <si>
    <t>CABO DE COBRE DE 35 MM², ISOLAMENTO 8,7/15 KV - ISOLAÇÃO EPR 90°C</t>
  </si>
  <si>
    <t>CABO DE COBRE DE 50 MM², ISOLAMENTO 8,7/15 KV - ISOLAÇÃO EPR 90°C</t>
  </si>
  <si>
    <t>CABO DE COBRE DE 120 MM², ISOLAMENTO 8,7/15 KV - ISOLAÇÃO EPR 90°C</t>
  </si>
  <si>
    <t>CONECTORES</t>
  </si>
  <si>
    <t>CONECTOR TERMINAL TIPO BNC PARA CABO COAXIAL RG 59</t>
  </si>
  <si>
    <t>CONECTOR DE EMENDA TIPO BNC PARA CABO COAXIAL RG 59</t>
  </si>
  <si>
    <t>CONECTOR SPLIT-BOLT PARA CABO DE 25 MM², LATÃO, SIMPLES</t>
  </si>
  <si>
    <t>CONECTOR SPLIT-BOLT PARA CABO DE 35 MM², LATÃO, SIMPLES</t>
  </si>
  <si>
    <t>CONECTOR SPLIT-BOLT PARA CABO DE 50 MM², LATÃO, SIMPLES</t>
  </si>
  <si>
    <t>CONECTOR SPLIT-BOLT PARA CABO DE 25 MM², LATÃO, COM RABICHO</t>
  </si>
  <si>
    <t>CONECTOR SPLIT-BOLT PARA CABO DE 35 MM², LATÃO, COM RABICHO</t>
  </si>
  <si>
    <t>CONECTOR SPLIT-BOLT PARA CABO DE 50 MM², LATÃO, COM RABICHO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</si>
  <si>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</si>
  <si>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</si>
  <si>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</si>
  <si>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</si>
  <si>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</si>
  <si>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</si>
  <si>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</si>
  <si>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</si>
  <si>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</si>
  <si>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120 MM²</t>
  </si>
  <si>
    <t>TERMINAL DE PRESSÃO/COMPRESSÃO PARA CABO DE 150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</si>
  <si>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</si>
  <si>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</si>
  <si>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</si>
  <si>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</si>
  <si>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</si>
  <si>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</si>
  <si>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</si>
  <si>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</si>
  <si>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</si>
  <si>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</si>
  <si>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</si>
  <si>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</si>
  <si>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</si>
  <si>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</si>
  <si>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</si>
  <si>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</si>
  <si>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</si>
  <si>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</si>
  <si>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</si>
  <si>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ISOLAMENTO 600 V, ISOLAÇÃO EM VC/E 105°C</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</si>
  <si>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</si>
  <si>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</si>
  <si>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</si>
  <si>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</si>
  <si>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</si>
  <si>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</si>
  <si>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</si>
  <si>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</si>
  <si>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</si>
  <si>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</si>
  <si>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6</t>
  </si>
  <si>
    <t>CABO COAXIAL TIPO RG 11</t>
  </si>
  <si>
    <t>CABO COAXIAL TIPO RG 59</t>
  </si>
  <si>
    <t>CABO COAXIAL TIPO RGC 06</t>
  </si>
  <si>
    <t>CABO COAXIAL TIPO RGC 59</t>
  </si>
  <si>
    <t>CABO PARA REDE U/UTP 23 AWG COM 4 PARES - CATEGORIA 6A</t>
  </si>
  <si>
    <t>CABO PARA REDE 24 AWG COM 4 PARES, CATEGORIA 6</t>
  </si>
  <si>
    <t>REPAROS, CONSERVAÇÕES E COMPLEMENTOS - GRUPO 39</t>
  </si>
  <si>
    <t>CONECTOR PRENSA-CABO DE 3/4´</t>
  </si>
  <si>
    <t>RECOLOCAÇÃO DE CONDUTOR APARENTE COM DIÂMETRO EXTERNO ATÉ 6,5 MM</t>
  </si>
  <si>
    <t>RECOLOCAÇÃO DE CONDUTOR APARENTE COM DIÂMETRO EXTERNO ACIMA DE 6,5 MM</t>
  </si>
  <si>
    <t>CABO DE COBRE FLEXÍVEL, ISOLAMENTO 0,6/1 KV, ISOLAÇÃO EM HEPR 90°C</t>
  </si>
  <si>
    <t>CABO DE COBRE FLEXÍVEL DE 1,5 MM², ISOLAMENTO 0,6/1KV - ISOLAÇÃO HEPR 90°C</t>
  </si>
  <si>
    <t>CABO DE COBRE FLEXÍVEL DE 2,5 MM², ISOLAMENTO 0,6/1KV - ISOLAÇÃO HEPR 90°C</t>
  </si>
  <si>
    <t>CABO DE COBRE FLEXÍVEL DE 4 MM², ISOLAMENTO 0,6/1KV - ISOLAÇÃO HEPR 90°C</t>
  </si>
  <si>
    <t>CABO DE COBRE FLEXÍVEL DE 6 MM², ISOLAMENTO 0,6/1KV - ISOLAÇÃO HEPR 90°C</t>
  </si>
  <si>
    <t>CABO DE COBRE FLEXÍVEL DE 10 MM², ISOLAMENTO 0,6/1KV - ISOLAÇÃO HEPR 90°C</t>
  </si>
  <si>
    <t>CABO DE COBRE FLEXÍVEL DE 16 MM², ISOLAMENTO 0,6/1KV - ISOLAÇÃO HEPR 90°C</t>
  </si>
  <si>
    <t>CABO DE COBRE FLEXÍVEL DE 25 MM², ISOLAMENTO 0,6/1KV - ISOLAÇÃO HEPR 90°C</t>
  </si>
  <si>
    <t>CABO DE COBRE FLEXÍVEL DE 35 MM², ISOLAMENTO 0,6/1KV - ISOLAÇÃO HEPR 90°C</t>
  </si>
  <si>
    <t>CABO DE COBRE FLEXÍVEL DE 50 MM², ISOLAMENTO 0,6/1KV - ISOLAÇÃO HEPR 90°C</t>
  </si>
  <si>
    <t>CABO DE COBRE FLEXÍVEL DE 70 MM², ISOLAMENTO 0,6/1KV - ISOLAÇÃO HEPR 90°C</t>
  </si>
  <si>
    <t>CABO DE COBRE FLEXÍVEL DE 95 MM², ISOLAMENTO 0,6/1KV - ISOLAÇÃO HEPR 90°C</t>
  </si>
  <si>
    <t>CABO DE COBRE FLEXÍVEL DE 120 MM², ISOLAMENTO 0,6/1KV - ISOLAÇÃO HEPR 90°C</t>
  </si>
  <si>
    <t>CABO DE COBRE FLEXÍVEL DE 150 MM², ISOLAMENTO 0,6/1 KV - ISOLAÇÃO HEPR 90°C</t>
  </si>
  <si>
    <t>CABO DE COBRE FLEXÍVEL DE 185 MM², ISOLAMENTO 0,6/1KV - ISOLAÇÃO HEPR 90°C</t>
  </si>
  <si>
    <t>CABO DE COBRE FLEXÍVEL DE 240 MM², ISOLAMENTO 0,6/1KV - ISOLAÇÃO HEPR 90°C</t>
  </si>
  <si>
    <t>CABO DE COBRE FLEXÍVEL DE 2 X 2,5 MM², ISOLAMENTO 0,6/1 KV - ISOLAÇÃO HEPR 90°C</t>
  </si>
  <si>
    <t>CABO DE COBRE FLEXÍVEL DE 3 X 1,5 MM², ISOLAMENTO 0,6/1 KV - ISOLAÇÃO HEPR 90°C</t>
  </si>
  <si>
    <t>CABO DE COBRE FLEXÍVEL DE 3 X 2,5 MM², ISOLAMENTO 0,6/1 KV - ISOLAÇÃO HEPR 90°C</t>
  </si>
  <si>
    <t>CABO DE COBRE FLEXÍVEL DE 3 X 10 MM², ISOLAMENTO 0,6/1 KV - ISOLAÇÃO HEPR 90°C</t>
  </si>
  <si>
    <t>CABO DE COBRE FLEXÍVEL DE 3 X 25 MM², ISOLAMENTO 0,6/1 KV - ISOLAÇÃO HEPR 90°C</t>
  </si>
  <si>
    <t>CABO DE COBRE FLEXÍVEL DE 3 X 35 MM², ISOLAMENTO 0,6/1 KV - ISOLAÇÃO HEPR 90°C</t>
  </si>
  <si>
    <t>CABO DE COBRE FLEXÍVEL DE 4 X 10 MM², ISOLAMENTO 0,6/1 KV - ISOLAÇÃO HEPR 90°C</t>
  </si>
  <si>
    <t>CABO DE COBRE FLEXÍVEL, ISOLAMENTO 500 V, ISOLAÇÃO PP 70°C</t>
  </si>
  <si>
    <t>CABO DE COBRE FLEXÍVEL DE 3 X 1,5 MM², ISOLAMENTO 500 V - ISOLAÇÃO PP 70°C</t>
  </si>
  <si>
    <t>CABO DE COBRE FLEXÍVEL DE 3 X 2,5 MM², ISOLAMENTO 500 V - ISOLAÇÃO PP 70°C</t>
  </si>
  <si>
    <t>CABO DE COBRE FLEXÍVEL DE 3 X 4 MM², ISOLAMENTO 500 V - ISOLAÇÃO PP 70°C</t>
  </si>
  <si>
    <t>CABO DE COBRE FLEXÍVEL DE 3 X 6 MM², ISOLAMENTO 500 V - ISOLAÇÃO PP 70°C</t>
  </si>
  <si>
    <t>CABO DE COBRE FLEXÍVEL DE 4 X 4 MM², ISOLAMENTO 500 V - ISOLAÇÃO PP 70°C</t>
  </si>
  <si>
    <t>CABO DE COBRE FLEXÍVEL DE 4 X 6 MM², ISOLAMENTO 500 V - ISOLAÇÃO PP 70°C</t>
  </si>
  <si>
    <t>CABO DE COBRE UNIPOLAR, ISOLAMENTO 15/25 KV, ISOLAÇÃO EPR 90 °C / 105 °C</t>
  </si>
  <si>
    <t>CABO DE COBRE DE 35 MM², ISOLAMENTO 15/25 KV - ISOLAÇÃO EPR 105°C</t>
  </si>
  <si>
    <t>CABO DE COBRE DE 50 MM², ISOLAMENTO 15/25 KV - ISOLAÇÃO EPR 105°C</t>
  </si>
  <si>
    <t>CABO DE COBRE FLEXÍVEL, ISOLAMENTO 0,6/1KV - ISOLAÇÃO HEPR 90° C - BAIXA EMISSÃO FUMAÇA E GASES</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</si>
  <si>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</si>
  <si>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</si>
  <si>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</si>
  <si>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</si>
  <si>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</si>
  <si>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</si>
  <si>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</si>
  <si>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</si>
  <si>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</si>
  <si>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</si>
  <si>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</si>
  <si>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</si>
  <si>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</si>
  <si>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</si>
  <si>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</si>
  <si>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</si>
  <si>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</si>
  <si>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</si>
  <si>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</si>
  <si>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</si>
  <si>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</si>
  <si>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CABO DE COBRE FLEXÍVEL, ISOLAMENTO 750 V - ISOLAÇÃO 70°C, BAIXA EMISSÃO DE FUMAÇA E GASES</t>
  </si>
  <si>
    <t>CABO DE COBRE FLEXÍVEL DE 1,5 MM², ISOLAMENTO 750 V - ISOLAÇÃO LSHF/A 70°C - BAIXA EMISSÃO DE FUMAÇA E GASES</t>
  </si>
  <si>
    <t>CABO DE COBRE FLEXÍVEL DE 2,5 MM², ISOLAMENTO 750 V - ISOLAÇÃO LSHF/A 70°C - BAIXA EMISSÃO DE FUMAÇA E GASES</t>
  </si>
  <si>
    <t>CABO DE COBRE FLEXÍVEL DE 4 MM², ISOLAMENTO 750 V - ISOLAÇÃO LSHF/A 70°C - BAIXA EMISSÃO DE FUMAÇA E GASES</t>
  </si>
  <si>
    <t>CABO DE COBRE FLEXÍVEL DE 6 MM², ISOLAMENTO 750 V - ISOLAÇÃO LSHF/A 70°C - BAIXA EMISSÃO DE FUMAÇA E GASES</t>
  </si>
  <si>
    <t>CABO DE COBRE FLEXÍVEL DE 10 MM², ISOLAMENTO 750 V - ISOLAÇÃO LSHF/A 70°C - BAIXA EMISSÃO DE FUMAÇA E GASES</t>
  </si>
  <si>
    <t>FIOS E CABOS - ÁUDIO E VÍDEO</t>
  </si>
  <si>
    <t>CABO TORCIDO FLEXÍVEL DE 2 X 2,5 MM², ISOLAÇÃO EM PVC ANTICHAMA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</si>
  <si>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</si>
  <si>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</si>
  <si>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</si>
  <si>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</si>
  <si>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</si>
  <si>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</si>
  <si>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</si>
  <si>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</si>
  <si>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</si>
  <si>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</si>
  <si>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</si>
  <si>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</si>
  <si>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</si>
  <si>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</si>
  <si>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</si>
  <si>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</si>
  <si>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</si>
  <si>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</si>
  <si>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</si>
  <si>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</si>
  <si>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</si>
  <si>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PADRÃO TELEBRÁS, COM PLACA</t>
  </si>
  <si>
    <t>TOMADA RJ 11 PARA TELEFONE, SEM PLACA</t>
  </si>
  <si>
    <t>TOMADA RJ 45 PARA REDE DE DADOS, COM PLACA</t>
  </si>
  <si>
    <t>TOMADA 3P+T DE 32 A, BLINDADA INDUSTRIAL DE SOBREPOR NEGATIVA</t>
  </si>
  <si>
    <t>TOMADA 3P+T DE 63 A, BLINDADA INDUSTRIAL DE EMBUTIR</t>
  </si>
  <si>
    <t>TOMADA DE CANALETA/PERFILADO UNIVERSAL 2P+T, COM CAIXA E TAMPA</t>
  </si>
  <si>
    <t>PLUGUE E TOMADA 2P+T DE 16 A DE SOBREPOR - 380 / 440 V</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</si>
  <si>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</si>
  <si>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</si>
  <si>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</si>
  <si>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</si>
  <si>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</si>
  <si>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</si>
  <si>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</si>
  <si>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</si>
  <si>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</si>
  <si>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</si>
  <si>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</si>
  <si>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</si>
  <si>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</si>
  <si>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</si>
  <si>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</si>
  <si>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</si>
  <si>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</si>
  <si>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</si>
  <si>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</si>
  <si>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</si>
  <si>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</si>
  <si>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</si>
  <si>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</si>
  <si>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</si>
  <si>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</si>
  <si>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</si>
  <si>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</si>
  <si>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</si>
  <si>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</si>
  <si>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</si>
  <si>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1´ - COM TAMPA</t>
  </si>
  <si>
    <t>CAIXA DE PASSAGEM EM PVC</t>
  </si>
  <si>
    <t>CAIXA EM PVC DE 4´ X 2´</t>
  </si>
  <si>
    <t>CAIXA EM PVC DE 4´ X 4´</t>
  </si>
  <si>
    <t>CAIXA EM PVC OCTOGONAL DE 4´ X 4´</t>
  </si>
  <si>
    <t>CONTATOR</t>
  </si>
  <si>
    <t>CONTATOR DE POTÊNCIA 12 A - 1NA+1NF</t>
  </si>
  <si>
    <t>CONTATOR DE POTÊNCIA 9 A - 2NA+2NF</t>
  </si>
  <si>
    <t>CONTATOR DE POTÊNCIA 12 A - 2NA+2NF</t>
  </si>
  <si>
    <t>CONTATOR DE POTÊNCIA 16 A - 2NA+2NF</t>
  </si>
  <si>
    <t>CONTATOR DE POTÊNCIA 22 A/25 A - 2NA+2NF</t>
  </si>
  <si>
    <t>CONTATOR DE POTÊNCIA 32 A - 2NA+2NF</t>
  </si>
  <si>
    <t>CONTATOR DE POTÊNCIA 38 A/40 A - 2NA+2NF</t>
  </si>
  <si>
    <t>CONTATOR DE POTÊNCIA 50 A - 2NA+2NF</t>
  </si>
  <si>
    <t>CONTATOR DE POTÊNCIA 65 A - 2NA+2NF</t>
  </si>
  <si>
    <t>CONTATOR DE POTÊNCIA 110 A - 2NA+2NF</t>
  </si>
  <si>
    <t>CONTATOR DE POTÊNCIA 150 A - 2NA+2NF</t>
  </si>
  <si>
    <t>CONTATOR DE POTÊNCIA 220 A - 2NA+2NF</t>
  </si>
  <si>
    <t>MINICONTATOR AUXILIAR - 4NA</t>
  </si>
  <si>
    <t>CONTATOR AUXILIAR - 2NA+2NF</t>
  </si>
  <si>
    <t>CONTATOR AUXILIAR - 4NA+4NF</t>
  </si>
  <si>
    <t>RELÉ</t>
  </si>
  <si>
    <t>RELÉ FOTOELÉTRICO 50/60 HZ, 110/220 V, 1200 VA, COMPLETO</t>
  </si>
  <si>
    <t>RELÉ BIMETÁLICO DE SOBRECARGA PARA ACOPLAMENTO DIRETO, FAIXAS DE AJUSTE DE 9/12 A</t>
  </si>
  <si>
    <t>RELÉ BIMETÁLICO DE SOBRECARGA PARA ACOPLAMENTO DIRETO, FAIXAS DE AJUSTE DE 20/32 A ATÉ 50/63 A</t>
  </si>
  <si>
    <t>RELÉ BIMETÁLICO DE SOBRECARGA PARA ACOPLAMENTO DIRETO, FAIXAS DE AJUSTE 0,4/0,63 A ATÉ 16/25 A</t>
  </si>
  <si>
    <t>RELÉ DE TEMPO ELETRÔNICO DE 0,6 ATÉ 6 S - 220V - 50/60 HZ</t>
  </si>
  <si>
    <t>RELÉ SUPERVISOR TRIFÁSICO CONTRA FALTA DE FASE, INVERSÃO DE FASE E MÍNIMA TENSÃO</t>
  </si>
  <si>
    <t>RELÉ DE TEMPO ELETRÔNICO DE 1,5 ATÉ 15 MINUTOS - 110V - 50/60HZ</t>
  </si>
  <si>
    <t>RELÉ DE TEMPO ELETRÔNICO CÍCLICO REGULÁVEL - 110/127 V - 48/63 HZ</t>
  </si>
  <si>
    <t>RELÉ DE SOBRECARGA ELETRÔNICO PARA ACOPLAMENTO DIRETO, FAIXA DE AJUSTE DE 55 A ATÉ 250 A</t>
  </si>
  <si>
    <t>RELÉ DE TEMPO ELETRÔNICO DE 3 ATÉ 30S - 220V - 50/60HZ</t>
  </si>
  <si>
    <t>RELÉ DE IMPULSO BIPOLAR, 16 A, 250 V CA</t>
  </si>
  <si>
    <t>CHAVE COMUTADORA E SELETORA</t>
  </si>
  <si>
    <t>CHAVE COMUTADORA/SELETORA COM 1 POLO E 3 POSIÇÕES PARA 63 A</t>
  </si>
  <si>
    <t>CHAVE COMUTADORA/SELETORA COM 1 POLO E 3 POSIÇÕES PARA 25 A</t>
  </si>
  <si>
    <t>CHAVE COMUTADORA/SELETORA COM 1 POLO E 2 POSIÇÕES PARA 25 A</t>
  </si>
  <si>
    <t>CHAVE COMUTADORA/SELETORA COM 3 POLOS E 3 POSIÇÕES PARA 25 A</t>
  </si>
  <si>
    <t>AMPERÍMETRO</t>
  </si>
  <si>
    <t>CHAVE COMUTADORA PARA AMPERÍMETRO</t>
  </si>
  <si>
    <t>AMPERÍMETRO DE FERRO MÓVEL DE 96 X 96 MM, PARA LIGAÇÃO EM TRANSFORMADOR DE CORRENTE, ESCALA FIXA DE 0A/50 A ATÉ 0A/2 KA</t>
  </si>
  <si>
    <t>VOLTÍMETRO</t>
  </si>
  <si>
    <t>CHAVE COMUTADORA PARA VOLTÍMETRO</t>
  </si>
  <si>
    <t>VOLTÍMETRO DE FERRO MÓVEL DE 96 X 96 MM, ESCALAS VARIÁVEIS DE 0/150 V, 0/250 V, 0/300 V, 0/500 V E 0/600 V</t>
  </si>
  <si>
    <t>REPAROS, CONSERVAÇÕES E COMPLEMENTOS - GRUPO 40</t>
  </si>
  <si>
    <t>SINALIZADOR COM LÂMPADA</t>
  </si>
  <si>
    <t>BOTÃO DE COMANDO DUPLO SEM SINALIZADOR</t>
  </si>
  <si>
    <t>BOTOEIRA COM RETENÇÃO PARA QUADRO/PAINEL</t>
  </si>
  <si>
    <t>BOTOEIRA DE COMANDO LIGA-DESLIGA, SEM SINALIZAÇÃO</t>
  </si>
  <si>
    <t>ALARME SONORO BITONAL 220 V PARA PAINEL DE COMANDO</t>
  </si>
  <si>
    <t>PLACA DE 4´ X 2´</t>
  </si>
  <si>
    <t>PLACA DE 4´ X 4´</t>
  </si>
  <si>
    <t>CHAVE DE BOIA NORMALMENTE FECHADA OU ABERTA</t>
  </si>
  <si>
    <t>PLUGUE COM 2P+T DE 10A, 250V</t>
  </si>
  <si>
    <t>PLUGUE PROLONGADOR COM 2P+T DE 10A, 250V</t>
  </si>
  <si>
    <t>CHAVE DE NÍVEL TIPO BOIA PENDULAR (PERA), COM CONTATO MICRO SWITCH</t>
  </si>
  <si>
    <t>PLACA/ESPELHO EM LATÃO ESCOVADO 4´ X 4´, PARA 02 TOMADAS ELÉTRICA</t>
  </si>
  <si>
    <t>PLACA/ESPELHO EM LATÃO ESCOVADO 4´ X 4´, PARA 01 TOMADA ELÉTRICA</t>
  </si>
  <si>
    <t>LÂMPADAS</t>
  </si>
  <si>
    <t>LÂMPADA LED TUBULAR T8 COM BASE G13, DE 900 ATÉ 1050 IM - 9 A 10W</t>
  </si>
  <si>
    <t>LÂMPADA LED TUBULAR T8 COM BASE G13, DE 1850 ATÉ 2000 IM - 18 A 20W</t>
  </si>
  <si>
    <t>LÂMPADA LED TUBULAR T8 COM BASE G13, DE 3400 ATÉ 4000 IM - 36 A 40W</t>
  </si>
  <si>
    <t>LÂMPADA LED 13,5W, COM BASE E-27, 1400 ATÉ 1510LM</t>
  </si>
  <si>
    <t>ACESSÓRIOS PARA ILUMINAÇÃO</t>
  </si>
  <si>
    <t>RECEPTÁCULO DE PORCELANA COM PARAFUSO DE FIXAÇÃO COM ROSCA E-27</t>
  </si>
  <si>
    <t>TRILHO ELETRIFICADO DE ALIMENTAÇÃO COM 1 CIRCUITO, EM ALUMÍNIO COM PINTURA NA COR BRANCO, INCLUSIVE ACESSÓRIOS</t>
  </si>
  <si>
    <t>LÂMPADA DE DESCARGA DE ALTA POTÊNCIA</t>
  </si>
  <si>
    <t>LÂMPADA DE VAPOR METÁLICO TUBULAR, BASE G12 DE 70 W</t>
  </si>
  <si>
    <t>LÂMPADA DE VAPOR METÁLICO TUBULAR, BASE G12 DE 150 W</t>
  </si>
  <si>
    <t>LÂMPADA DE VAPOR METÁLICO TUBULAR, BASE RX7S BILATERAL DE 70 W</t>
  </si>
  <si>
    <t>LÂMPADA HALÓGENA</t>
  </si>
  <si>
    <t>LÂMPADA HALÓGENA REFLETORA PAR20, BASE E27 DE 50 W - 220 V</t>
  </si>
  <si>
    <t>LÂMPADA HALÓGENA COM REFLETOR DICROICO DE 50 W - 12 V</t>
  </si>
  <si>
    <t>LÂMPADA HALÓGENA TUBULAR, BASE R7S BILATERAL DE 300 W - 110 OU 220 V</t>
  </si>
  <si>
    <t>LÂMPADA FLUORESCENTE</t>
  </si>
  <si>
    <t>LÂMPADA FLUORESCENTE TUBULAR, BASE BIPINO BILATERAL DE 15 W</t>
  </si>
  <si>
    <t>LÂMPADA FLUORESCENTE TUBULAR, BASE BIPINO BILATERAL DE 16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</si>
  <si>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</si>
  <si>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</si>
  <si>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</si>
  <si>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</si>
  <si>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</si>
  <si>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</si>
  <si>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</si>
  <si>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</si>
  <si>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</si>
  <si>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</si>
  <si>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</si>
  <si>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</si>
  <si>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</si>
  <si>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</si>
  <si>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</si>
  <si>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 "2U", BASE G24Q-3 DE 26 W</t>
  </si>
  <si>
    <t>REATOR E EQUIPAMENTOS PARA LÂMPADA DE DESCARGA DE ALTA POTÊNCIA</t>
  </si>
  <si>
    <t>TRANSFORMADOR ELETRÔNICO PARA LÂMPADA HALÓGENA DICROICA DE 50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</si>
  <si>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</si>
  <si>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</si>
  <si>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</si>
  <si>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</si>
  <si>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</si>
  <si>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</si>
  <si>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</si>
  <si>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</si>
  <si>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 EQUIPAMENTOS PARA LÂMPADA FLUORESCENTE</t>
  </si>
  <si>
    <t>REATOR ELETRÔNICO DE ALTO FATOR DE POTÊNCIA COM PARTIDA INSTANTÂNEA, PARA UMA LÂMPADA FLUORESCENTE TUBULAR, BASE BIPINO BILATERAL, 15 W - 127 V / 220 V</t>
  </si>
  <si>
    <t>REATOR ELETRÔNICO DE ALTO FATOR DE POTÊNCIA COM PARTIDA INSTANTÂNEA, PARA DUAS LÂMPADAS FLUORESCENTES TUBULARES, BASE BIPINO BILATERAL, 16 W - 127 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</si>
  <si>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</si>
  <si>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</si>
  <si>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</si>
  <si>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</si>
  <si>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DUAS LÂMPADAS FLUORESCENTES COMPACTAS "2U", BASE G24Q-3, 26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</si>
  <si>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</si>
  <si>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</si>
  <si>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</si>
  <si>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</si>
  <si>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8,00 M</t>
  </si>
  <si>
    <t>POSTE TELECÔNICO RETO EM AÇO SAE 1010/1020 GALVANIZADO A FOGO, ALTURA DE 10,00 M</t>
  </si>
  <si>
    <t>POSTE TELECÔNICO RETO EM AÇO SAE 1010/1020 GALVANIZADO A FOGO, ALTURA DE 8,00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</si>
  <si>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</si>
  <si>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</si>
  <si>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6,00 M</t>
  </si>
  <si>
    <t>POSTE TELECÔNICO RETO EM AÇO SAE 1010/1020 GALVANIZADO A FOGO, COM BASE,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</si>
  <si>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</si>
  <si>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</si>
  <si>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</si>
  <si>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</si>
  <si>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</si>
  <si>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</si>
  <si>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SUPORTE TUBULAR DE FIXAÇÃO EM POSTE PARA 1 LUMINÁRIA TIPO PÉTALA</t>
  </si>
  <si>
    <t>SUPORTE TUBULAR DE FIXAÇÃO EM POSTE PARA 2 LUMINÁRIAS TIPO PÉTALA</t>
  </si>
  <si>
    <t>LUMINÁRIA LED SOLAR INTEGRADA PARA POSTE, EFICIÊNCIA MÍNIMA DE 130,5 LM/W</t>
  </si>
  <si>
    <t>LUMINÁRIA LED RETANGULAR PARA POSTE DE 10.400 ATÉ 13.200 LM, EFICIÊNCIA MÍNIMA 107 LM/W</t>
  </si>
  <si>
    <t>LUMINÁRIA LED RETANGULAR PARA PAREDE/PISO DE 11.838 ATÉ 12.150 LM, EFICIÊNCIA MÍNIMA 107 LM/W</t>
  </si>
  <si>
    <t>LUMINÁRIA LED 20W COM BRAÇO, PARA TRAVESSIA DE PEDESTRES</t>
  </si>
  <si>
    <t>LUMINÁRIA LED RETANGULAR PARA POSTE DE 6250 ATÉ 6674 LM, EFICIÊNCIA MÍNIMA 113 LM/W</t>
  </si>
  <si>
    <t>APARELHO DE ILUMINAÇÃO DE LONGO ALCANCE E ESPECÍFICA</t>
  </si>
  <si>
    <t>PROJETOR RETANGULAR FECHADO, COM ALOJAMENTO PARA REATOR, PARA LÂMPADA VAPOR METÁLICO OU VAPOR DE SÓDIO DE 150 W A 400 W</t>
  </si>
  <si>
    <t>PROJETOR RETANGULAR FECHADO, PARA LÂMPADA VAPOR DE SÓDIO DE 1.000 W OU VAPOR METÁLICO DE 2.000 W</t>
  </si>
  <si>
    <t>PROJETOR RETANGULAR FECHADO, PARA LÂMPADA VAPOR METÁLICO DE 70 W/150 W OU HALÓGENA DE 300 W/500 W</t>
  </si>
  <si>
    <t>PROJETOR RETANGULAR FECHADO, PARA LÂMPADA VAPOR METÁLICO OU VAPOR DE SÓDIO DE 250 W/400 W</t>
  </si>
  <si>
    <t>PROJETOR CÔNICO FECHADO, PARA LÂMPADAS VAPOR METÁLICO, VAPOR DE SÓDIO DE 250 W/400 W OU MISTA DE 250 W/500 W</t>
  </si>
  <si>
    <t>PROJETOR LED MODULAR DE 150 A 200W, EFICIÊNCIA MÍNIMA DE 125 L/W, PARA USO EXTERNO</t>
  </si>
  <si>
    <t>APARELHO DE ILUMINAÇÃO A PROVA DE TEMPO, GASES E VAPORES</t>
  </si>
  <si>
    <t>LUMINÁRIA BLINDADA RETANGULAR DE EMBUTIR, PARA LÂMPADA DE 160 W</t>
  </si>
  <si>
    <t>LUMINÁRIA BLINDADA DE SOBREPOR OU PENDENTE EM CALHA FECHADA, PARA 1 LÂMPADA FLUORESCENTE DE 32 W/36 W/40 W</t>
  </si>
  <si>
    <t>LUMINÁRIA BLINDADA DE SOBREPOR OU PENDENTE EM CALHA FECHADA, PARA 2 LÂMPADAS FLUORESCENTES DE 32 W/36 W/40 W</t>
  </si>
  <si>
    <t>LUMINÁRIA BLINDADA TIPO ARANDELA DE 45º E 90º, PARA LÂMPADA LED</t>
  </si>
  <si>
    <t>LUMINÁRIA BLINDADA OVAL DE SOBREPOR OU ARANDELA, PARA LÂMPADA FLUORESCENTES COMPACTA</t>
  </si>
  <si>
    <t>APARELHO DE ILUMINAÇÃO COMERCIAL E INDUSTRIAL</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</si>
  <si>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</si>
  <si>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</si>
  <si>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</si>
  <si>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INDUSTRIAL DE SOBREPOR OU PENDENTE COM REFLETOR, PARA 1 LÂMPADA MULTIVAPOR METÁLICO ELIPSOIDAL DE 250 W/400 W</t>
  </si>
  <si>
    <t>LUMINÁRIA QUADRADA DE EMBUTIR TIPO CALHA ABERTA COM ALETAS PLANAS, PARA 2 LÂMPADAS FLUORESCENTES COMPACTAS DE 18 W/26 W</t>
  </si>
  <si>
    <t>LUMINÁRIA REDONDA DE EMBUTIR COM DIFUSOR RECUADO, PARA 1 OU 2 LÂMPADAS FLUORESCENTES COMPACTAS DE 15 W/18 W/20 W/23 W/26 W</t>
  </si>
  <si>
    <t>LUMINÁRIA RETANGULAR DE SOBREPOR TIPO CALHA ABERTA, COM REFLETOR EM ALUMÍNIO DE ALTO BRILHO, PARA 2 LÂMPADAS FLUORESCENTES TUBULARES 32 W/36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</si>
  <si>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</si>
  <si>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</si>
  <si>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</si>
  <si>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</si>
  <si>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</si>
  <si>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</si>
  <si>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</si>
  <si>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EM ALUMÍNIO DE ALTO BRILHO PARA 2 LÂMPADAS FLUORESCENTES TUBULARES DE 28W/54W</t>
  </si>
  <si>
    <t>LUMINÁRIA TRIANGULAR DE SOBREPOR TIPO ARANDELA PARA FLUORESCENTE COMPACTA DE 15/20/23W</t>
  </si>
  <si>
    <t>LUMINÁRIA RETANGULAR DE SOBREPOR OU ARANDELA TIPO CALHA FECHADA COM DIFUSOR PARA 1 LÂMPADA FLUORESCENTE TUBULAR DE 28 W/54 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</si>
  <si>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</si>
  <si>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</si>
  <si>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 OU 400W</t>
  </si>
  <si>
    <t>LUMINÁRIA QUADRADA DE EMBUTIR TIPO CALHA FECHADA, COM DIFUSOR PLANO, PARA 4 LÂMPADAS FLUORESCENTES TUBULARES DE 14/16/18 W</t>
  </si>
  <si>
    <t>LUMINÁRIA RETANGULAR DE SOBREPOR TIPO CALHA FECHADA, COM DIFUSOR PLANO,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</si>
  <si>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</si>
  <si>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</si>
  <si>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REDONDA DE EMBUTIR, COM FOCO ORIENTÁVEL E ACESSÓRIO ANTIOFUSCANTE, PARA 1 LÂMPADA DICROICA DE 50 W</t>
  </si>
  <si>
    <t>REPAROS, CONSERVAÇÕES E COMPLEMENTOS - GRUPO 41</t>
  </si>
  <si>
    <t>RECOLOCAÇÃO DE APARELHOS DE ILUMINAÇÃO OU PROJETORES FIXOS EM TETO, PISO OU PAREDE</t>
  </si>
  <si>
    <t>PLAFON PLÁSTICO E/OU PVC PARA ACABAMENTO DE PONTO DE LUZ, COM SOQUETE E-27 PARA LÂMPADA FLUORESCENTE COMPACTA</t>
  </si>
  <si>
    <t>RECOLOCAÇÃO DE REATOR</t>
  </si>
  <si>
    <t>RECOLOCAÇÃO DE LÂMPADA</t>
  </si>
  <si>
    <t>LUMINÁRIA E ACESSÓRIOS ESPECIAIS</t>
  </si>
  <si>
    <t>LUMINÁRIA TIPO ARANDELA PARA LÂMPADA VAPOR METÁLICO DE 250 W OU 400 W</t>
  </si>
  <si>
    <t>ILUMINAÇÃO LED</t>
  </si>
  <si>
    <t>LUMINÁRIA LED RETANGULAR DE EMBUTIR COM DIFUSOR TRANSLÚCIDO, 4000 K, FLUXO LUMINOSO DE 3520 A 3700 LM, POTÊNCIA DE 31 A 37 W</t>
  </si>
  <si>
    <t>LUMINÁRIA LED RETANGULAR DE EMBUTIR COM REFLETOR E ALETAS PARABÓLICAS, 4000 K, FLUXO LUMINOSO DE 3351 A 3850 LM, POTÊNCIA DE 31 A 37 W</t>
  </si>
  <si>
    <t>LUMINÁRIA LED RETANGULAR DE SOBREPOR COM DIFUSOR TRANSLÚCIDO, 4000 K, FLUXO LUMINOSO DE 3350 3700 LM, POTÊNCIA DE 31 A 37 W</t>
  </si>
  <si>
    <t>LUMINÁRIA LED RETANGULAR DE SOBREPOR OU PENDENTE COM DIFUSOR TRANSLÚCIDO OU TRANSPARENTE, 4000 K, FLUXO LUMINOSO DE 2924 A 3400 LM, POTÊNCIA DE 31 A 37 W</t>
  </si>
  <si>
    <t>LUMINÁRIA LED RETANGULAR DE SOBREPOR OU PENDENTE COM DIFUSOR TRANSLÚCIDO OU TRANSPARENTE, 4000 K, FLUXO LUMINOSO DE 4252 A 4350 LM, POTÊNCIA DE 33 A 37 W</t>
  </si>
  <si>
    <t>LUMINÁRIA LED RETANGULAR DE SOBREPOR OU PENDENTE COM DIFUSOR TRANSLÚCIDO OU TRANSPARENTE, 4000 K, FLUXO LUMINOSO DE 8700 A 9782 LM, POTÊNCIA DE 73 A 78 W</t>
  </si>
  <si>
    <t>LUMINÁRIA LED QUADRADA DE EMBUTIR COM DIFUSOR EM TRANSLÚCIDO, 4000 K, FLUXO LUMINOSO DE 3780 A 4140 LM, POTÊNCIA DE 31 A 37 W</t>
  </si>
  <si>
    <t>LUMINÁRIA LED QUADRADA DE SOBREPOR COM REFLETOR E ALETAS EM ALUMÍNIO DE ALTO BRILHO, 4000 K, FLUXO LUMINOSO DE 3211 A 3930 LM, POTÊNCIA DE 31 A 37 W</t>
  </si>
  <si>
    <t>LUMINÁRIA LED QUADRADA DE SOBREPOR COM DIFUSOR PRISMÁTICO TRANSLÚCIDO, 4000 K, FLUXO LUMINOSO DE 1363 A 1800 LM, POTÊNCIA DE 15 A 19 W</t>
  </si>
  <si>
    <t>LUMINÁRIA LED QUADRADA DE SOBREPOR COM DIFUSOR TRANSLÚCIDO, 4000 K, FLUXO LUMINOSO DE 4140 A 4456 LM, POTÊNCIA DE 37 A 39 W</t>
  </si>
  <si>
    <t>LUMINÁRIA LED REDONDA DE EMBUTIR COM DIFUSOR TRANSLÚCIDO, 4000 K, FLUXO LUMINOSO DE 800 A 1000 LM, POTÊNCIA DE 9 A 10 W</t>
  </si>
  <si>
    <t>LUMINÁRIA LED REDONDA DE EMBUTIR COM DIFUSOR TRANSLUCIDO, 4000 K, FLUXO LUMINOSO DE 1900 A 2000 LM, POTÊNCIA DE 18 A 24 W</t>
  </si>
  <si>
    <t>LUMINÁRIA LED REDONDA DE EMBUTIR COM DIFUSOR RECUADO TRANSLÚCIDO, 4000 K, FLUXO LUMINOSO DE 3052 A 3200 LM, POTÊNCIA DE 27 A 30 W</t>
  </si>
  <si>
    <t>LUMINÁRIA LED REDONDA DE SOBREPOR COM DIFUSOR RECUADO TRANSLUCIDO, 4000 K, FLUXO LUMINOSO DE 800 A 1060 LM, POTÊNCIA DE 9 A 10 W</t>
  </si>
  <si>
    <t>LUMINÁRIA LED REDONDA DE SOBREPOR COM DIFUSOR RECUADO TRANSLUCIDO, 4000 K, FLUXO LUMINOSO DE 1900 A 2000 LM, POTÊNCIA DE 17 A 19 W</t>
  </si>
  <si>
    <t>LUMINÁRIA LED TIPO SPOT, PARA TRILHO, POTÊNCIA DE 10W, FOCO ORIENTÁVEL, CORPO EM ALUMÍNIO PINTADO E PLÁSTICO</t>
  </si>
  <si>
    <t>COMPLEMENTOS PARA PARA-RAIOS</t>
  </si>
  <si>
    <t>CAPTOR TIPO FRANKLIN, H= 300 MM, 4 PONTOS, 1 DESCIDA, ACABAMENTO CROMADO</t>
  </si>
  <si>
    <t>CAPTOR TIPO FRANKLIN, H= 300 MM, 4 PONTOS, 2 DESCIDAS, ACABAMENTO CROMADO</t>
  </si>
  <si>
    <t>LUVA DE REDUÇÃO GALVANIZADA DE 2´ X 3/4´</t>
  </si>
  <si>
    <t>NIPLE DUPLO GALVANIZADO DE 2´</t>
  </si>
  <si>
    <t>CAPTOR TIPO TERMINAL AÉREO, H= 300 MM EM ALUMÍNIO</t>
  </si>
  <si>
    <t>CAPTOR TIPO TERMINAL AÉREO, H= 300 MM, DIÂMETRO DE 1/4´ EM COBRE</t>
  </si>
  <si>
    <t>CAPTOR TIPO TERMINAL AÉREO, H= 250 MM, DIÂMETRO DE 3/8´ GALVANIZADO A FOGO</t>
  </si>
  <si>
    <t>CAPTOR TIPO TERMINAL AÉREO, H= 600 MM, DIÂMETRO DE 3/8´ GALVANIZADO A FOGO</t>
  </si>
  <si>
    <t>ISOLADOR GALVANIZADO USO GERAL</t>
  </si>
  <si>
    <t>ISOLADOR GALVANIZADO USO GERAL, SIMPLES COM ROSCA MECÂNICA</t>
  </si>
  <si>
    <t>ISOLADOR GALVANIZADO USO GERAL, REFORÇADO PARA FIXAÇÃO A 90°</t>
  </si>
  <si>
    <t>ISOLADOR GALVANIZADO USO GERAL, SIMPLES COM CHAPA DE ENCOSTO</t>
  </si>
  <si>
    <t>ISOLADOR GALVANIZADO USO GERAL, REFORÇADO COM CHAPA DE ENCOSTO</t>
  </si>
  <si>
    <t>ISOLADOR GALVANIZADO USO GERAL, SIMPLES COM CALHA PARA TELHA ONDULADA</t>
  </si>
  <si>
    <t>ISOLADOR GALVANIZADO USO GERAL, REFORÇADO COM CALHA PARA TELHA ONDULADA</t>
  </si>
  <si>
    <t>ISOLADOR GALVANIZADO PARA MASTRO</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</si>
  <si>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</si>
  <si>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</si>
  <si>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</si>
  <si>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</si>
  <si>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COMPONENTES DE SUSTENTAÇÃO PARA MASTRO GALVANIZADO</t>
  </si>
  <si>
    <t>BRAÇADEIRA DE CONTRAVENTAGEM PARA MASTRO DE DIÂMETRO 2´</t>
  </si>
  <si>
    <t>APOIO PARA MASTRO DE DIÂMETRO 2´</t>
  </si>
  <si>
    <t>BASE PARA MASTRO DE DIÂMETRO 2´</t>
  </si>
  <si>
    <t>CONTRAVENTAGEM COM CABO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</si>
  <si>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</si>
  <si>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</si>
  <si>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</si>
  <si>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</si>
  <si>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</si>
  <si>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</si>
  <si>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</si>
  <si>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</si>
  <si>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</si>
  <si>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</si>
  <si>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</si>
  <si>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</si>
  <si>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</si>
  <si>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</si>
  <si>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</si>
  <si>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</si>
  <si>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 M</t>
  </si>
  <si>
    <t>HASTE DE ATERRAMENTO DE 5/8'' X 2,4 M</t>
  </si>
  <si>
    <t>HASTE DE ATERRAMENTO DE 5/8'' X 3 M</t>
  </si>
  <si>
    <t>MASTRO PARA SINALIZADOR DE OBSTÁCULO, DE 1,5 M X 3/4''</t>
  </si>
  <si>
    <t>CLIPS DE FIXAÇÃO PARA VERGALHÃO EM AÇO GALVANIZADO DE 3/8´</t>
  </si>
  <si>
    <t>SUPORTE PARA TUBO DE PROTEÇÃO COM CHAPA DE ENCOSTO, DIÂMETRO 2´</t>
  </si>
  <si>
    <t>BARRA CONDUTORA CHATA EM ALUMÍNIO DE 3/4´ X 1/4´, INCLUSIVE ACESSÓRIOS DE FIXAÇÃO</t>
  </si>
  <si>
    <t>SUPORTE PARA TUBO DE PROTEÇÃO COM GRAPA PARA CHUMBAR, DIÂMETRO 2´</t>
  </si>
  <si>
    <t>CONECTOR EM LATÃO ESTANHADO PARA CABOS DE 16 A 50 MM² E VERGALHÕES ATÉ 3/8"</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</si>
  <si>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</si>
  <si>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</si>
  <si>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</si>
  <si>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</si>
  <si>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</si>
  <si>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EM COBRE DE 3/4´ X 3/16´, INCLUSIVE ACESSÓRIOS DE FIXAÇÃO</t>
  </si>
  <si>
    <t>CAIXA DE EQUALIZAÇÃO, DE EMBUTIR, EM AÇO COM BARRAMENTO, DE 400 X 400 MM E TAMPA</t>
  </si>
  <si>
    <t>CAIXA DE EQUALIZAÇÃO, DE EMBUTIR, EM AÇO COM BARRAMENTO, DE 200 X 200 MM E TAMPA</t>
  </si>
  <si>
    <t>PRESILHA EM LATÃO PARA CABOS DE 16 ATÉ 50 MM²</t>
  </si>
  <si>
    <t>SUPORTE PARA FIXAÇÃO DE TERMINAL AÉREO E/OU DE CABO DE COBRE NU, COM BASE ONDULADA</t>
  </si>
  <si>
    <t>BARRA CONDUTORA CHATA EM ALUMÍNIO DE 7/8´ X 1/8´, INCLUSIVE ACESSÓRIOS DE FIXAÇÃO</t>
  </si>
  <si>
    <t>CONECTOR COM RABICHO E PORCA EM LATÃO PARA CABO DE 16 A 35 MM²</t>
  </si>
  <si>
    <t>SUPORTE PARA FIXAÇÃO DE FITA DE ALUMÍNIO 7/8" X 1/8" E/OU CABO DE COBRE NU, COM BASE ONDULADA</t>
  </si>
  <si>
    <t>SUPORTE PARA FIXAÇÃO DE FITA DE ALUMÍNIO 7/8" X 1/8", COM BASE PLANA</t>
  </si>
  <si>
    <t>TELA EQUIPOTENCIAL EM AÇO INOXIDÁVEL, LARGURA DE 200 MM, ESPESSURA DE 1,4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</si>
  <si>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</si>
  <si>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</si>
  <si>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</si>
  <si>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</si>
  <si>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</si>
  <si>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- 50 MM²</t>
  </si>
  <si>
    <t>CONECTOR TIPO ´X´ PARA ATERRAMENTO DE TELAS, ACABAMENTO ESTANHADO, PARA CABO DE 16 - 50 MM²</t>
  </si>
  <si>
    <t>MALHA FECHADA PRÉ-FABRICADA EM FIO DE COBRE DE 16MM E MESCH 30 X 30CM PARA ATERRAMENTO</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</si>
  <si>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</si>
  <si>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</si>
  <si>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</si>
  <si>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</si>
  <si>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</si>
  <si>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</si>
  <si>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</si>
  <si>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</si>
  <si>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</si>
  <si>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</si>
  <si>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</si>
  <si>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</si>
  <si>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</si>
  <si>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</si>
  <si>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</si>
  <si>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</si>
  <si>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</si>
  <si>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</si>
  <si>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</si>
  <si>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</si>
  <si>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</si>
  <si>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BEBEDOUROS</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</si>
  <si>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</si>
  <si>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</si>
  <si>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CHUVEIROS</t>
  </si>
  <si>
    <t>CHUVEIRO FRIO EM PVC, DIÂMETRO DE 10 CM</t>
  </si>
  <si>
    <t>CHUVEIRO COM VÁLVULA DE ACIONAMENTO ANTIVANDALISMO, DN= 3/4´</t>
  </si>
  <si>
    <t>CHUVEIRO ELÉTRICO DE 6.500W / 220V COM RESISTÊNCIA BLINDADA</t>
  </si>
  <si>
    <t>CHUVEIRO COM JATO REGULÁVEL EM METAL COM ACABAMENTO CROMADO</t>
  </si>
  <si>
    <t>CHUVEIRO FRIO EM PVC, DIÂMETRO DE 10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</si>
  <si>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</si>
  <si>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</si>
  <si>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</si>
  <si>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ELETRÔNICA DE 6.800W ATÉ 7.900 W / 220 V</t>
  </si>
  <si>
    <t>AQUECEDORES</t>
  </si>
  <si>
    <t>AQUECEDOR A GÁS DE ACUMULAÇÃO, CAPACIDADE 300 L</t>
  </si>
  <si>
    <t>AQUECEDOR A GÁS DE ACUMULAÇÃO, CAPACIDADE 500 L</t>
  </si>
  <si>
    <t>AQUECEDOR DE PASSAGEM ELÉTRICO INDIVIDUAL, BAIXA PRESSÃO - 5.000 W / 6.400 W</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</si>
  <si>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</si>
  <si>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</si>
  <si>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</si>
  <si>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 M²</t>
  </si>
  <si>
    <t>COLETOR EM ALUMÍNIO PARA SISTEMA DE AQUECIMENTO SOLAR COM ÁREA COLETORA ATÉ 2,00 M²</t>
  </si>
  <si>
    <t>RESERVATÓRIO TÉRMICO HORIZONTAL EM AÇO INOXIDÁVEL AISI 304, CAPACIDADE DE 500 LITROS</t>
  </si>
  <si>
    <t>TORNEIRAS ELÉTRICAS</t>
  </si>
  <si>
    <t>TORNEIRA ELÉTRICA</t>
  </si>
  <si>
    <t>EXAUSTOR, VENTILADOR E CIRCULADOR DE AR</t>
  </si>
  <si>
    <t>EXAUSTOR ELÉTRICO EM PLÁSTICO, VAZÃO DE 150 A 190M³/H</t>
  </si>
  <si>
    <t>EMISSORES DE SOM</t>
  </si>
  <si>
    <t>CIGARRA DE EMBUTIR 50/60HZ ATÉ 127V, COM PLACA</t>
  </si>
  <si>
    <t>APARELHO CONDICIONADOR DE AR</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</si>
  <si>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</si>
  <si>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</si>
  <si>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</si>
  <si>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</si>
  <si>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</si>
  <si>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</si>
  <si>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</si>
  <si>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</si>
  <si>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</si>
  <si>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</si>
  <si>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EQUIPAMENTOS PARA SISTEMA VRF AR CONDICIONADO</t>
  </si>
  <si>
    <t>CONDENSADOR PARA SISTEMA VRF DE AR CONDICIONADO, CAPACIDADE ATÉ 6 TR</t>
  </si>
  <si>
    <t>CONDENSADOR PARA SISTEMA VRF DE AR CONDICIONADO, CAPACIDADE DE 8 TR A 10 TR</t>
  </si>
  <si>
    <t>CONDENSADOR PARA SISTEMA VRF DE AR CONDICIONADO, CAPACIDADE DE 11 TR A 13 TR</t>
  </si>
  <si>
    <t>CONDENSADOR PARA SISTEMA VRF DE AR CONDICIONADO, CAPACIDADE DE 14 TR A 16 TR</t>
  </si>
  <si>
    <t>EVAPORADOR PARA SISTEMA VRF DE AR CONDICIONADO, TIPO PAREDE, CAPACIDADE DE 1 TR</t>
  </si>
  <si>
    <t>EVAPORADOR PARA SISTEMA VRF DE AR CONDICIONADO, TIPO PAREDE, CAPACIDADE DE 2 TR</t>
  </si>
  <si>
    <t>EVAPORADOR PARA SISTEMA VRF DE AR CONDICIONADO, TIPO PAREDE, CAPACIDADE DE 3 TR</t>
  </si>
  <si>
    <t>EVAPORADOR PARA SISTEMA VRF DE AR CONDICIONADO, TIPO PISO TETO, CAPACIDADE DE 1 TR</t>
  </si>
  <si>
    <t>EVAPORADOR PARA SISTEMA VRF DE AR CONDICIONADO, TIPO PISO TETO, CAPACIDADE DE 2 TR</t>
  </si>
  <si>
    <t>EVAPORADOR PARA SISTEMA VRF DE AR CONDICIONADO, TIPO PISO TETO, CAPACIDADE DE 3 TR</t>
  </si>
  <si>
    <t>EVAPORADOR PARA SISTEMA VRF DE AR CONDICIONADO, TIPO PISO TETO, CAPACIDADE DE 4 TR</t>
  </si>
  <si>
    <t>EVAPORADOR PARA SISTEMA VRF DE AR CONDICIONADO, TIPO CASSETE, CAPACIDADE DE 1 TR</t>
  </si>
  <si>
    <t>EVAPORADOR PARA SISTEMA VRF DE AR CONDICIONADO, TIPO CASSETE, CAPACIDADE DE 2 TR</t>
  </si>
  <si>
    <t>EVAPORADOR PARA SISTEMA VRF DE AR CONDICIONADO, TIPO CASSETE, CAPACIDADE DE 3 TR</t>
  </si>
  <si>
    <t>EVAPORADOR PARA SISTEMA VRF DE AR CONDICIONADO, TIPO CASSETE, CAPACIDADE DE 4 TR</t>
  </si>
  <si>
    <t>BOMBAS CENTRÍFUGAS, USO GERAL</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</si>
  <si>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</si>
  <si>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</si>
  <si>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</si>
  <si>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</si>
  <si>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</si>
  <si>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</si>
  <si>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</si>
  <si>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</si>
  <si>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</si>
  <si>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</si>
  <si>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</si>
  <si>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</si>
  <si>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</si>
  <si>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</si>
  <si>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</si>
  <si>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</si>
  <si>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</si>
  <si>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</si>
  <si>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</si>
  <si>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</si>
  <si>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</si>
  <si>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</si>
  <si>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</si>
  <si>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BOMBAS SUBMERSÍVEIS</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</si>
  <si>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</si>
  <si>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</si>
  <si>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</si>
  <si>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</si>
  <si>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</si>
  <si>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</si>
  <si>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</si>
  <si>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</si>
  <si>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</si>
  <si>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</si>
  <si>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</si>
  <si>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</si>
  <si>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</si>
  <si>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</si>
  <si>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</si>
  <si>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</si>
  <si>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</si>
  <si>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</si>
  <si>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</si>
  <si>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</si>
  <si>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</si>
  <si>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</si>
  <si>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</si>
  <si>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APARELHOS E LOUÇAS</t>
  </si>
  <si>
    <t>BACIA TURCA DE LOUÇA - 6 LITROS</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</si>
  <si>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</si>
  <si>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</si>
  <si>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</si>
  <si>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</si>
  <si>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</si>
  <si>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</si>
  <si>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</si>
  <si>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</si>
  <si>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</si>
  <si>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</si>
  <si>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DE LOUÇA COM COLUNA DE 18 A 20 LITROS</t>
  </si>
  <si>
    <t>TANQUE EM GRANITO SINTÉTICO, LINHA COMERCIAL - SEM PERTENCES</t>
  </si>
  <si>
    <t>LAVATÓRIO DE LOUÇA PARA CANTO, SEM COLUNA - SEM PERTENCES</t>
  </si>
  <si>
    <t>CAIXA DE DESCARGA EM PLÁSTICO, DE SOBREPOR, CAPACIDADE 9 LITROS COM ENGATE FLEXÍVEL</t>
  </si>
  <si>
    <t>TANQUE DE LOUÇA SEM COLUNA DE 30 LITROS</t>
  </si>
  <si>
    <t>BACIA SIFONADA COM CAIXA DE DESCARGA ACOPLADA SEM TAMPA - 6 LITROS</t>
  </si>
  <si>
    <t>CUBA DE LOUÇA DE EMBUTIR REDONDA</t>
  </si>
  <si>
    <t>BANCADAS E TAMPOS</t>
  </si>
  <si>
    <t>TAMPO/BANCADA EM GRANITO, COM FRONTÃO, ESPESSURA DE 2 CM, ACABAMENTO POLIDO</t>
  </si>
  <si>
    <t>TAMPO/BANCADA EM MÁRMORE NACIONAL ESPESSURA DE 3 CM</t>
  </si>
  <si>
    <t>TAMPO/BANCADA EM CONCRETO ARMADO, REVESTIDO EM AÇO INOXIDÁVEL FOSCO POLIDO</t>
  </si>
  <si>
    <t>SUPERFÍCIE SÓLIDO MINERAL PARA BANCADAS, SAIAS, FRONTÕES E/OU CUBAS</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</si>
  <si>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</si>
  <si>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</si>
  <si>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</si>
  <si>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</si>
  <si>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</si>
  <si>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</si>
  <si>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</si>
  <si>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</si>
  <si>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SABONETEIRA TIPO DISPENSER, PARA REFIL DE 800 ML</t>
  </si>
  <si>
    <t>DISPENSER TOALHEIRO EM ABS, PARA FOLHAS</t>
  </si>
  <si>
    <t>DUCHA CROMADA SIMPLES</t>
  </si>
  <si>
    <t>ARMÁRIO DE PLÁSTICO DE EMBUTIR, PARA LAVATÓRIO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</si>
  <si>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</si>
  <si>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</si>
  <si>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</si>
  <si>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</si>
  <si>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</si>
  <si>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3/4´</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</si>
  <si>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</si>
  <si>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</si>
  <si>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</si>
  <si>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</si>
  <si>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</si>
  <si>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</si>
  <si>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</si>
  <si>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</si>
  <si>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</si>
  <si>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COM ADAPTADOR PARA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</si>
  <si>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</si>
  <si>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</si>
  <si>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</si>
  <si>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</si>
  <si>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</si>
  <si>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MISTURADOR TERMOSTATO PARA CHUVEIRO OU DUCHA, ACABAMENTO CROMADO</t>
  </si>
  <si>
    <t>SECADOR DE MÃOS EM ABS</t>
  </si>
  <si>
    <t>DUCHA HIGIÊNICA COM REGISTRO</t>
  </si>
  <si>
    <t>DESVIADOR PARA DUCHAS E CHUVEIROS</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</si>
  <si>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</si>
  <si>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</si>
  <si>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</si>
  <si>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</si>
  <si>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</si>
  <si>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</si>
  <si>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</si>
  <si>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</si>
  <si>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</si>
  <si>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</si>
  <si>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</si>
  <si>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</si>
  <si>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</si>
  <si>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</si>
  <si>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</si>
  <si>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</si>
  <si>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500X400X250MM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</si>
  <si>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</si>
  <si>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</si>
  <si>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</si>
  <si>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</si>
  <si>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</si>
  <si>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</si>
  <si>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</si>
  <si>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</si>
  <si>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</si>
  <si>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</si>
  <si>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</si>
  <si>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</si>
  <si>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</si>
  <si>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</si>
  <si>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</si>
  <si>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</si>
  <si>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</si>
  <si>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</si>
  <si>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</si>
  <si>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</si>
  <si>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</si>
  <si>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</si>
  <si>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</si>
  <si>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</si>
  <si>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</si>
  <si>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</si>
  <si>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</si>
  <si>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</si>
  <si>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</si>
  <si>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</si>
  <si>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</si>
  <si>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</si>
  <si>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</si>
  <si>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</si>
  <si>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</si>
  <si>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</si>
  <si>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ENTRADA DE ÁGUA</t>
  </si>
  <si>
    <t>ENTRADA COMPLETA DE ÁGUA COM ABRIGO E REGISTRO DE GAVETA, DN= 3/4´</t>
  </si>
  <si>
    <t>ENTRADA COMPLETA DE ÁGUA COM ABRIGO E REGISTRO DE GAVETA, DN= 1´</t>
  </si>
  <si>
    <t>ENTRADA COMPLETA DE ÁGUA COM ABRIGO E REGISTRO DE GAVETA, DN= 1 1/2´</t>
  </si>
  <si>
    <t>ENTRADA COMPLETA DE ÁGUA COM ABRIGO E REGISTRO DE GAVETA, DN= 2´</t>
  </si>
  <si>
    <t>ENTRADA COMPLETA DE ÁGUA COM ABRIGO E REGISTRO DE GAVETA, DN= 2 1/2´</t>
  </si>
  <si>
    <t>ENTRADA COMPLETA DE ÁGUA COM ABRIGO E REGISTRO DE GAVETA, DN= 3´</t>
  </si>
  <si>
    <t>ENTRADA DE GÁS</t>
  </si>
  <si>
    <t>ENTRADA COMPLETA DE GÁS GLP DOMICILIAR COM 2 BUJÕES DE 13 KG</t>
  </si>
  <si>
    <t>ENTRADA COMPLETA DE GÁS GLP COM 2 CILINDROS DE 45 KG</t>
  </si>
  <si>
    <t>ENTRADA COMPLETA DE GÁS GLP COM 4 CILINDROS DE 45 KG</t>
  </si>
  <si>
    <t>ENTRADA COMPLETA DE GÁS GLP COM 6 CILINDROS DE 45 KG</t>
  </si>
  <si>
    <t>ABRIGO PADRONIZADO DE GÁS GLP ENCANADO</t>
  </si>
  <si>
    <t>HIDRÔMETRO</t>
  </si>
  <si>
    <t>HIDRÔMETRO EM FERRO FUNDIDO, DIÂMETRO 50 MM (2´)</t>
  </si>
  <si>
    <t>HIDRÔMETRO EM FERRO FUNDIDO, DIÂMETRO 100 MM (4´)</t>
  </si>
  <si>
    <t>HIDRÔMETRO EM BRONZE, DIÂMETRO DE 25 MM (1´)</t>
  </si>
  <si>
    <t>HIDRÔMETRO EM BRONZE, DIÂMETRO DE 40 MM (1 1/2´)</t>
  </si>
  <si>
    <t>FILTRO TIPO CESTO PARA HIDRÔMETRO DE 50 MM (2´)</t>
  </si>
  <si>
    <t>REPAROS, CONSERVAÇÕES E COMPLEMENTOS - GRUPO 45</t>
  </si>
  <si>
    <t>CILINDRO DE GÁS (GLP) DE 45 KG, COM CARGA</t>
  </si>
  <si>
    <t>TUBULAÇÃO EM PVC RÍGIDO MARROM PARA SISTEMAS PREDIAIS DE ÁGUA FRIA</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</si>
  <si>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</si>
  <si>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</si>
  <si>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</si>
  <si>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</si>
  <si>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</si>
  <si>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</si>
  <si>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</si>
  <si>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</si>
  <si>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</si>
  <si>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TUBULAÇÃO EM PVC RÍGIDO BRANCO PARA ESGOTO DOMICILIAR</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</si>
  <si>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</si>
  <si>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</si>
  <si>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</si>
  <si>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</si>
  <si>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TUBULAÇÃO EM PVC RÍGIDO BRANCO SÉRIE R - A.P E ESGOTO DOMICILIAR</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</si>
  <si>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</si>
  <si>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</si>
  <si>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</si>
  <si>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</si>
  <si>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</si>
  <si>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TUBULAÇÃO EM PVC RÍGIDO COM JUNTA ELÁSTICA - ADUÇÃO E DISTRIBUIÇÃO DE ÁGUA</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</si>
  <si>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</si>
  <si>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</si>
  <si>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</si>
  <si>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</si>
  <si>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</si>
  <si>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</si>
  <si>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</si>
  <si>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</si>
  <si>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TUBULAÇÃO EM PVC RÍGIDO COM JUNTA ELÁSTICA - REDE DE ESGOTO</t>
  </si>
  <si>
    <t>TUBO PVC RÍGIDO, TIPO COLETOR ESGOTO, JUNTA ELÁSTICA, DN= 100 MM, INCLUSIVE CONEXÕES</t>
  </si>
  <si>
    <t>TUBO PVC RÍGIDO, TIPO COLETOR ESGOTO, JUNTA ELÁSTICA, DN= 150 MM, INCLUSIVE CONEXÕES</t>
  </si>
  <si>
    <t>TUBO PVC RÍGIDO, TIPO COLETOR ESGOTO, JUNTA ELÁSTICA, DN= 200 MM, INCLUSIVE CONEXÕES</t>
  </si>
  <si>
    <t>TUBO PVC RÍGIDO, TIPO COLETOR ESGOTO, JUNTA ELÁSTICA, DN= 250 MM, INCLUSIVE CONEXÕES</t>
  </si>
  <si>
    <t>TUBO PVC RÍGIDO, TIPO COLETOR ESGOTO, JUNTA ELÁSTICA, DN= 300 MM, INCLUSIVE CONEXÕES</t>
  </si>
  <si>
    <t>TUBO PVC RÍGIDO, TIPO COLETOR ESGOTO, JUNTA ELÁSTICA, DN= 400 MM, INCLUSIVE CONEXÕES</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</si>
  <si>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</si>
  <si>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</si>
  <si>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</si>
  <si>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</si>
  <si>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</si>
  <si>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</si>
  <si>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</si>
  <si>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</si>
  <si>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</si>
  <si>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</si>
  <si>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</si>
  <si>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</si>
  <si>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</si>
  <si>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</si>
  <si>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</si>
  <si>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</si>
  <si>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</si>
  <si>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</si>
  <si>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</si>
  <si>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</si>
  <si>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</si>
  <si>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</si>
  <si>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</si>
  <si>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</si>
  <si>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</si>
  <si>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</si>
  <si>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</si>
  <si>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</si>
  <si>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</si>
  <si>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</si>
  <si>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</si>
  <si>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</si>
  <si>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</si>
  <si>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</si>
  <si>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</si>
  <si>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</si>
  <si>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</si>
  <si>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</si>
  <si>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</si>
  <si>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</si>
  <si>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</si>
  <si>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</si>
  <si>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</si>
  <si>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</si>
  <si>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</si>
  <si>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</si>
  <si>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</si>
  <si>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</si>
  <si>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</si>
  <si>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</si>
  <si>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</si>
  <si>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</si>
  <si>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</si>
  <si>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</si>
  <si>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TUBULAÇÃO EM COBRE PARA ÁGUA QUENTE, GÁS E VAPOR</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</si>
  <si>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</si>
  <si>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</si>
  <si>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</si>
  <si>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</si>
  <si>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</si>
  <si>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</si>
  <si>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</si>
  <si>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</si>
  <si>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</si>
  <si>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</si>
  <si>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</si>
  <si>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</si>
  <si>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</si>
  <si>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</si>
  <si>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</si>
  <si>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</si>
  <si>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</si>
  <si>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</si>
  <si>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(PS-2), DN= 300MM</t>
  </si>
  <si>
    <t>TUBO DE CONCRETO (PS-2), DN= 400MM</t>
  </si>
  <si>
    <t>TUBO DE CONCRETO (PS-2), DN= 500MM</t>
  </si>
  <si>
    <t>TUBO DE CONCRETO (PA-1), DN= 600MM</t>
  </si>
  <si>
    <t>TUBO DE CONCRETO (PA-1), DN= 800MM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</si>
  <si>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</si>
  <si>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</si>
  <si>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</si>
  <si>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</si>
  <si>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</si>
  <si>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</si>
  <si>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</si>
  <si>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</si>
  <si>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</si>
  <si>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</si>
  <si>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</si>
  <si>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</si>
  <si>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</si>
  <si>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</si>
  <si>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</si>
  <si>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</si>
  <si>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</si>
  <si>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</si>
  <si>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</si>
  <si>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</si>
  <si>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</si>
  <si>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TUBULAÇÃO EM PEAD CORRUGADO PERFURADO PARA REDE DRENAGEM</t>
  </si>
  <si>
    <t>TUBO EM POLIETILENO DE ALTA DENSIDADE CORRUGADO PERFURADO, DN= 2 1/2´, INCLUSIVE CONEXÕES</t>
  </si>
  <si>
    <t>TUBO EM POLIETILENO DE ALTA DENSIDADE CORRUGADO PERFURADO, DN= 3´, INCLUSIVE CONEXÕES</t>
  </si>
  <si>
    <t>TUBO EM POLIETILENO DE ALTA DENSIDADE CORRUGADO PERFURADO, DN= 4´, INCLUSIVE CONEXÕES</t>
  </si>
  <si>
    <t>TUBO EM POLIETILENO DE ALTA DENSIDADE CORRUGADO PERFURADO, DN= 6´, INCLUSIVE CONEXÕES</t>
  </si>
  <si>
    <t>TUBO EM POLIETILENO DE ALTA DENSIDADE CORRUGADO PERFURADO, DN= 8´, INCLUSIVE CONEXÕES</t>
  </si>
  <si>
    <t>TUBO EM POLIETILENO DE ALTA DENSIDADE CORRUGADO, DN/DI= 250 MM</t>
  </si>
  <si>
    <t>TUBO EM POLIETILENO DE ALTA DENSIDADE CORRUGADO, DN/DI= 300 MM</t>
  </si>
  <si>
    <t>TUBO EM POLIETILENO DE ALTA DENSIDADE CORRUGADO, DN/DI= 400 MM</t>
  </si>
  <si>
    <t>TUBO EM POLIETILENO DE ALTA DENSIDADE CORRUGADO, DN/DI= 500 MM</t>
  </si>
  <si>
    <t>TUBO EM POLIETILENO DE ALTA DENSIDADE CORRUGADO, DN/DI= 600 MM</t>
  </si>
  <si>
    <t>TUBO EM POLIETILENO DE ALTA DENSIDADE CORRUGADO, DN/DI= 800 MM</t>
  </si>
  <si>
    <t>TUBO EM POLIETILENO DE ALTA DENSIDADE CORRUGADO, DN/DI= 1000 MM</t>
  </si>
  <si>
    <t>TUBO EM POLIETILENO DE ALTA DENSIDADE CORRUGADO, DN/DI= 1200 MM</t>
  </si>
  <si>
    <t>TUBULAÇÃO EM FERRO DÚCTIL PARA REDES DE SANEAMENTO</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</si>
  <si>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</si>
  <si>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</si>
  <si>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</si>
  <si>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</si>
  <si>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</si>
  <si>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</si>
  <si>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</si>
  <si>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150MM,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</si>
  <si>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</si>
  <si>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</si>
  <si>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</si>
  <si>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</si>
  <si>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TUBULAÇÃO EM PEAD - RECALQUE DE TRATAMENTO DE ESGOTO</t>
  </si>
  <si>
    <t>TUBO EM POLIETILENO DE ALTA DENSIDADE DE=160 MM - PN-10, INCLUSIVE CONEXÕES</t>
  </si>
  <si>
    <t>TUBO EM POLIETILENO DE ALTA DENSIDADE DE=200 MM - PN-10, INCLUSIVE CONEXÕES</t>
  </si>
  <si>
    <t>TUBO EM POLIETILENO DE ALTA DENSIDADE DE=225 MM - PN-10, INCLUSIVE CONEXÕES</t>
  </si>
  <si>
    <t>TUBULAÇÃO FLANGEADA EM FERRO DÚCTIL PARA REDES DE SANEAMENTO</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</si>
  <si>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</si>
  <si>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</si>
  <si>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</si>
  <si>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</si>
  <si>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</si>
  <si>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</si>
  <si>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FLANGE AVULSO EM FERRO FUNDIDO, CLASSE PN-10, DN= 50MM</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</si>
  <si>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</si>
  <si>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</si>
  <si>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</si>
  <si>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</si>
  <si>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</si>
  <si>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</si>
  <si>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CURVA DE 90° EM FERRO FUNDIDO COM FLANGES, CLASSE PN-10, DN= 50MM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</si>
  <si>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</si>
  <si>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</si>
  <si>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</si>
  <si>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</si>
  <si>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</si>
  <si>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</si>
  <si>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</si>
  <si>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</si>
  <si>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TUBULAÇÃO FLANGEADA EM FERRO DÚCTIL PARA REDES DE SANEAMENTO.</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</si>
  <si>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</si>
  <si>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</si>
  <si>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</si>
  <si>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</si>
  <si>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80 X 50MM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</si>
  <si>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</si>
  <si>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</si>
  <si>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</si>
  <si>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</si>
  <si>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REPAROS, CONSERVAÇÕES E COMPLEMENTOS - GRUPO 46</t>
  </si>
  <si>
    <t>ASSENTAMENTO DE TUBO DE CONCRETO COM DIÂMETRO ATÉ 600 MM</t>
  </si>
  <si>
    <t>ASSENTAMENTO DE TUBO DE CONCRETO COM DIÂMETRO DE 700 ATÉ 1500 MM</t>
  </si>
  <si>
    <t>TUBULAÇÃO EM AÇO PRETO SCHEDULE</t>
  </si>
  <si>
    <t>TUBO DE AÇO CARBONO PRETO SEM COSTURA SCHEDULE 40, DN= 1´ - INCLUSIVE CONEXÕES</t>
  </si>
  <si>
    <t>TUBO DE AÇO CARBONO PRETO SEM COSTURA SCHEDULE 40, DN= 1 1/4´ - INCLUSIVE CONEXÕES</t>
  </si>
  <si>
    <t>TUBO DE AÇO CARBONO PRETO SEM COSTURA SCHEDULE 40, DN= 1 1/2´ - INCLUSIVE CONEXÕES</t>
  </si>
  <si>
    <t>TUBO DE AÇO CARBONO PRETO SEM COSTURA SCHEDULE 40, DN= 2´ - INCLUSIVE CONEXÕES</t>
  </si>
  <si>
    <t>TUBO DE AÇO CARBONO PRETO SEM COSTURA SCHEDULE 40, DN= 2 1/2´ - INCLUSIVE CONEXÕES</t>
  </si>
  <si>
    <t>TUBO DE AÇO CARBONO PRETO SEM COSTURA SCHEDULE 40, DN= 3´ - INCLUSIVE CONEXÕES</t>
  </si>
  <si>
    <t>TUBO DE AÇO CARBONO PRETO SEM COSTURA SCHEDULE 40, DN= 3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</si>
  <si>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</si>
  <si>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</si>
  <si>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</si>
  <si>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</si>
  <si>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</si>
  <si>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</si>
  <si>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</si>
  <si>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</si>
  <si>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</si>
  <si>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</si>
  <si>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</si>
  <si>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</si>
  <si>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</si>
  <si>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</si>
  <si>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</si>
  <si>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TUBULAÇÃO EM FERRO FUNDIDO PREDIAL SMU - ESGOTO E PLUVIAL</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</si>
  <si>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</si>
  <si>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</si>
  <si>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</si>
  <si>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</si>
  <si>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</si>
  <si>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PARA TUBO EM FERRO FUNDIDO PREDIAL SMU, DN= 50 MM</t>
  </si>
  <si>
    <t>JUNTA DE UNIÃO EM AÇO INOXIDÁVEL PARA TUBO EM FERRO FUNDIDO PREDIAL SMU, DN= 75 MM</t>
  </si>
  <si>
    <t>JUNTA DE UNIÃO EM AÇO INOXIDÁVEL PARA TUBO EM FERRO FUNDIDO PREDIAL SMU, DN= 100 MM</t>
  </si>
  <si>
    <t>JUNTA DE UNIÃO EM AÇO INOXIDÁVEL PARA TUBO EM FERRO FUNDIDO PREDIAL SMU, DN= 150 MM</t>
  </si>
  <si>
    <t>JUNTA DE UNIÃO EM AÇO INOXIDÁVEL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</si>
  <si>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</si>
  <si>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</si>
  <si>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</si>
  <si>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125 MM</t>
  </si>
  <si>
    <t>CONJUNTO DE ANCORAGEM PARA TUBO EM FERRO FUNDIDO PREDIAL SMU, DN= 150 MM</t>
  </si>
  <si>
    <t>CONJUNTO DE ANCORAGEM PARA TUBO EM FERRO FUNDIDO PREDIAL SMU, DN= 200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</si>
  <si>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</si>
  <si>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</si>
  <si>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</si>
  <si>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</si>
  <si>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</si>
  <si>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125 MM</t>
  </si>
  <si>
    <t>JOELHO 45° EM FERRO FUNDIDO, PREDIAL SMU, DN= 150 MM</t>
  </si>
  <si>
    <t>JOELHO 45° EM FERRO FUNDIDO, PREDIAL SMU, DN= 200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</si>
  <si>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</si>
  <si>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</si>
  <si>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</si>
  <si>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</si>
  <si>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</si>
  <si>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</si>
  <si>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50 MM</t>
  </si>
  <si>
    <t>JUNÇÃO 45° EM FERRO FUNDIDO, PREDIAL SMU, DN= 75 X 75 MM</t>
  </si>
  <si>
    <t>JUNÇÃO 45° EM FERRO FUNDIDO, PREDIAL SMU, DN= 100 X 75 MM</t>
  </si>
  <si>
    <t>JUNÇÃO 45° EM FERRO FUNDIDO, PREDIAL SMU, DN= 100 X 100 MM</t>
  </si>
  <si>
    <t>JUNÇÃO 45° EM FERRO FUNDIDO, PREDIAL SMU, DN= 150 X 150 MM</t>
  </si>
  <si>
    <t>JUNTA DE UNIÃO EM AÇO INOXIDÁVEL PARA TUBO EM FERRO FUNDIDO PREDIAL SMU, DN= 125 MM</t>
  </si>
  <si>
    <t>JUNTA DE UNIÃO EM AÇO INOXIDÁVEL PARA TUBO EM FERRO FUNDIDO PREDIAL SMU, DN= 250 MM</t>
  </si>
  <si>
    <t>REDUÇÃO EXCÊNTRICA EM FERRO FUNDIDO, PREDIAL SMU, DN= 75 X 50 MM</t>
  </si>
  <si>
    <t>REDUÇÃO EXCÊNTRICA EM FERRO FUNDIDO, PREDIAL SMU, DN= 100 X 75 MM</t>
  </si>
  <si>
    <t>REDUÇÃO EXCÊNTRICA EM FERRO FUNDIDO, PREDIAL SMU, DN= 125 X 75 MM</t>
  </si>
  <si>
    <t>REDUÇÃO EXCÊNTRICA EM FERRO FUNDIDO, PREDIAL SMU, DN= 125 X 100 MM</t>
  </si>
  <si>
    <t>REDUÇÃO EXCÊNTRICA EM FERRO FUNDIDO, PREDIAL SMU, DN= 150 X 75 MM</t>
  </si>
  <si>
    <t>REDUÇÃO EXCÊNTRICA EM FERRO FUNDIDO, PREDIAL SMU, DN= 150 X 100 MM</t>
  </si>
  <si>
    <t>REDUÇÃO EXCÊNTRICA EM FERRO FUNDIDO, PREDIAL SMU, DN= 200 X 125 MM</t>
  </si>
  <si>
    <t>REDUÇÃO EXCÊNTRICA EM FERRO FUNDIDO, PREDIAL SMU, DN= 200 X 150 MM</t>
  </si>
  <si>
    <t>REDUÇÃO EXCÊNTRICA EM FERRO FUNDIDO, PREDIAL SMU, DN= 250 X 200 MM</t>
  </si>
  <si>
    <t>TE DE VISITA EM FERRO FUNDIDO, PREDIAL SMU, DN= 75 MM</t>
  </si>
  <si>
    <t>TE DE VISITA EM FERRO FUNDIDO, PREDIAL SMU, DN= 100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</si>
  <si>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</si>
  <si>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</si>
  <si>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</si>
  <si>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</si>
  <si>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</si>
  <si>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</si>
  <si>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</si>
  <si>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</si>
  <si>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TAMPÃO SIMPLES EM FERRO FUNDIDO, PREDIAL SMU, DN= 200 MM</t>
  </si>
  <si>
    <t>JUNÇÃO 45° EM FERRO FUNDIDO, PREDIAL SMU, DN= 125 X 100 MM</t>
  </si>
  <si>
    <t>JUNÇÃO 45° EM FERRO FUNDIDO, PREDIAL SMU, DN= 150 X 100 MM</t>
  </si>
  <si>
    <t>JUNÇÃO 45° EM FERRO FUNDIDO, PREDIAL SMU, DN= 200 X 100 MM</t>
  </si>
  <si>
    <t>JUNÇÃO 45° EM FERRO FUNDIDO, PREDIAL SMU, DN= 200 X 200 MM</t>
  </si>
  <si>
    <t>TUBULAÇÃO EM COBRE, PARA SISTEMA DE AR CONDICIONADO</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</si>
  <si>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</si>
  <si>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</si>
  <si>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</si>
  <si>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</si>
  <si>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</si>
  <si>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</si>
  <si>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</si>
  <si>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TUBULAÇÃO EM COBRE RÍGIDO, PARA SISTEMA VRF DE AR CONDICIONADO</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</si>
  <si>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</si>
  <si>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</si>
  <si>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</si>
  <si>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</si>
  <si>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</si>
  <si>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</si>
  <si>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</si>
  <si>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</si>
  <si>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</si>
  <si>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</si>
  <si>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</si>
  <si>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TUBULAÇÃO EM PP - ÁGUAS PLUVIAIS / ESGOTO</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</si>
  <si>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</si>
  <si>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</si>
  <si>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</si>
  <si>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</si>
  <si>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45° EM POLIPROPILENO DE ALTA RESISTÊNCIA, PRETO, TIPO PB, DN= 40MM</t>
  </si>
  <si>
    <t>JOELHO 45° EM POLIPROPILENO DE ALTA RESISTÊNCIA - PP, PRETO, TIPO PB, DN= 50MM</t>
  </si>
  <si>
    <t>JOELHO 45° EM POLIPROPILENO DE ALTA RESISTÊNCIA - PP, PRETO, TIPO PB, DN= 63MM</t>
  </si>
  <si>
    <t>JOELHO 45° EM POLIPROPILENO DE ALTA RESISTÊNCIA - PP, PRETO, TIPO PB, DN= 110MM</t>
  </si>
  <si>
    <t>JOELHO 87°30' EM POLIPROPILENO DE ALTA RESISTÊNCIA - PP, PRETO, TIPO PB, DN= 40MM</t>
  </si>
  <si>
    <t>JOELHO 87°30' EM POLIPROPILENO DE ALTA RESISTÊNCIA - PP, PRETO, TIPO PB, DN= 50MM</t>
  </si>
  <si>
    <t>JOELHO 87°30' EM POLIPROPILENO DE ALTA RESISTÊNCIA - PP, PRETO, TIPO PB, DN= 63MM</t>
  </si>
  <si>
    <t>JOELHO 87°30' EM POLIPROPILENO DE ALTA RESISTÊNCIA - PP, PRETO, TIPO PB, DN= 110MM, COM BASE DE APOIO</t>
  </si>
  <si>
    <t>LUVA DUPLA EM POLIPROPILENO DE ALTA RESISTÊNCIA - PP,  PRETO,  DN= 40MM</t>
  </si>
  <si>
    <t>LUVA DUPLA EM POLIPROPILENO DE ALTA RESISTÊNCIA - PP,  PRETO,  DN= 50MM</t>
  </si>
  <si>
    <t>LUVA DUPLA EM POLIPROPILENO DE ALTA RESISTÊNCIA - PP,  PRETO,  DN= 63MM</t>
  </si>
  <si>
    <t>LUVA DUPLA EM POLIPROPILENO DE ALTA RESISTÊNCIA - PP,  PRETO,  DN= 110MM</t>
  </si>
  <si>
    <t>LUVA DE REDUÇÃO EM POLIPROPILENO DE ALTA RESISTÊNCIA - PP, PRETO, TIPO PB, DN= 50X40MM</t>
  </si>
  <si>
    <t>LUVA DE REDUÇÃO EM POLIPROPILENO DE ALTA RESISTÊNCIA - PP, PRETO, TIPO PB, DN= 63X50MM</t>
  </si>
  <si>
    <t>LUVA DE REDUÇÃO EM POLIPROPILENO DE ALTA RESISTÊNCIA - PP, PRETO, TIPO PB, DN= 110X63MM</t>
  </si>
  <si>
    <t>TÊ 87°30' SIMPLES EM POLIPROPILENO DE ALTA RESISTÊNCIA - PP, PRETO, TIPO PB, DN= 50X50MM</t>
  </si>
  <si>
    <t>TÊ 87°30' SIMPLES EM POLIPROPILENO DE ALTA RESISTÊNCIA - PP, PRETO, TIPO PB, DN= 63X63MM</t>
  </si>
  <si>
    <t>TÊ 87°30' SIMPLES EM POLIPROPILENO DE ALTA RESISTÊNCIA - PP, PRETO, TIPO PB, DN= 110X110MM</t>
  </si>
  <si>
    <t>TÊ 87°30' SIMPLES DE REDUÇÃO EM POLIPROPILENO DE ALTA RESISTÊNCIA - PP, PRETO, TIPO PB, DN= 110X63MM</t>
  </si>
  <si>
    <t>TÊ 87°30' DE INSPEÇÃO EM POLIPROPILENO DE ALTA RESISTÊNCIA - PP, PRETO (PXB), DN 110MM</t>
  </si>
  <si>
    <t>JUNÇÃO 45° SIMPLES EM POLIPROPILENO DE ALTA RESISTÊNCIA - PP, PRETO, TIPO PB, DN= 50X50MM</t>
  </si>
  <si>
    <t>JUNÇÃO 45° SIMPLES EM POLIPROPILENO DE ALTA RESISTÊNCIA - PP, PRETO, TIPO PB, DN= 63X63MM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</si>
  <si>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</si>
  <si>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</si>
  <si>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</si>
  <si>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</si>
  <si>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CURVA 87°30' EM POLIPROPILENO DE ALTA RESISTÊNCIA - PP, PRETO, TIPO PB, DN= 110MM</t>
  </si>
  <si>
    <t>CAIXA SIFONADA DE PISO, EM POLIPROPILENO DE ALTA RESISTÊNCIA PP, PRETO,  DN=125MM, UMA SAÍDA DE 63MM</t>
  </si>
  <si>
    <t>PROLONGAMENTO PARA CAIXA SIFONADA EM PROLIPROPILENO DE ALTA RESISTÊNCIA PP, PRETO, DN= 125MM</t>
  </si>
  <si>
    <t>TAMPA TÊ DE INSPEÇÃO OVAL, EM POLIPROPILENO DE ALTA RESISTÊNCIA PRETO (PXB), DN=110MM</t>
  </si>
  <si>
    <t>TAMPÃO EM POLIPROPILENO DE ALTA RESISTÊNCIA PP, PRETO (PXB), DN=63MM</t>
  </si>
  <si>
    <t>TAMPÃO EM POLIPROPILENO DE ALTA RESISTÊNCIA PP, PRETO (PXB), DN=110MM</t>
  </si>
  <si>
    <t>PORTA MARCO PARA GRELHA DE 12X12 CM, EM PROLIPROPILENO DE ALTA RESISTÊNCIA PP,  PRETO</t>
  </si>
  <si>
    <t>MARCO DE BRONZE COM GRELHA EM AÇO INOXIDÁVEL DE 12X12CM</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</si>
  <si>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</si>
  <si>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</si>
  <si>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</si>
  <si>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</si>
  <si>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</si>
  <si>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</si>
  <si>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</si>
  <si>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</si>
  <si>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</si>
  <si>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</si>
  <si>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</si>
  <si>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PASSAGEM PLENA, ACIONAMENTO COM ALAVANCA, DN= 1/2´</t>
  </si>
  <si>
    <t>VÁLVULA DE ESFERA MONOBLOCO EM LATÃO, PASSAGEM PLENA, ACIONAMENTO COM ALAVANCA, DN= 3/4´</t>
  </si>
  <si>
    <t>VÁLVULA DE ESFERA MONOBLOCO EM LATÃO, PASSAGEM PLENA, ACIONAMENTO COM ALAVANCA, DN= 1´</t>
  </si>
  <si>
    <t>VÁLVULA DE ESFERA MONOBLOCO EM LATÃO, PASSAGEM PLENA, ACIONAMENTO COM ALAVANCA, DN= 1.1/4´</t>
  </si>
  <si>
    <t>VÁLVULA DE ESFERA MONOBLOCO EM LATÃO, PASSAGEM PLENA, ACIONAMENTO COM ALAVANCA, DN= 2´</t>
  </si>
  <si>
    <t>VÁLVULA DE ESFERA MONOBLOCO EM LATÃO,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</si>
  <si>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</si>
  <si>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</si>
  <si>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</si>
  <si>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</si>
  <si>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</si>
  <si>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</si>
  <si>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</si>
  <si>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</si>
  <si>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</si>
  <si>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</si>
  <si>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</si>
  <si>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</si>
  <si>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</si>
  <si>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</si>
  <si>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</si>
  <si>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</si>
  <si>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</si>
  <si>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</si>
  <si>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</si>
  <si>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</si>
  <si>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</si>
  <si>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</si>
  <si>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</si>
  <si>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</si>
  <si>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</si>
  <si>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</si>
  <si>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</si>
  <si>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</si>
  <si>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</si>
  <si>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</si>
  <si>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</si>
  <si>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</si>
  <si>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</si>
  <si>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</si>
  <si>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</si>
  <si>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</si>
  <si>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</si>
  <si>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</si>
  <si>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</si>
  <si>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</si>
  <si>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</si>
  <si>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</si>
  <si>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HASTE ASCENDENTE, CLASSE 125 LIBRAS PARA VAPOR E CLASSE 200 LIBRAS PARA ÁGUA, ÓLEO E GÁS, DN= 3/4´</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</si>
  <si>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</si>
  <si>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</si>
  <si>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</si>
  <si>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</si>
  <si>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</si>
  <si>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</si>
  <si>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</si>
  <si>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</si>
  <si>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</si>
  <si>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</si>
  <si>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</si>
  <si>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</si>
  <si>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</si>
  <si>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</si>
  <si>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</si>
  <si>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</si>
  <si>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</si>
  <si>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</si>
  <si>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</si>
  <si>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</si>
  <si>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</si>
  <si>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</si>
  <si>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</si>
  <si>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</si>
  <si>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</si>
  <si>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</si>
  <si>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</si>
  <si>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</si>
  <si>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</si>
  <si>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</si>
  <si>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</si>
  <si>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</si>
  <si>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</si>
  <si>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</si>
  <si>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</si>
  <si>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</si>
  <si>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</si>
  <si>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</si>
  <si>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</si>
  <si>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</si>
  <si>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</si>
  <si>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</si>
  <si>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</si>
  <si>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</si>
  <si>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</si>
  <si>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DE ESFERA EM AÇO CARBONO FUNDIDO, PASSAGEM PLENA, CLASSE 150 LIBRAS PARA VAPOR E CLASSE 600 LIBRAS PARA ÁGUA, ÓLEO E GÁS, DN= 1/2´</t>
  </si>
  <si>
    <t>VÁLVULA DE ESFERA EM AÇO CARBONO FUNDIDO, PASSAGEM PLENA, CLASSE 150 LIBRAS PARA VAPOR E CLASSE 600 LIBRAS PARA ÁGUA, ÓLEO E GÁS, DN= 3/4´</t>
  </si>
  <si>
    <t>VÁLVULA DE ESFERA EM AÇO CARBONO FUNDIDO, PASSAGEM PLENA, CLASSE 150 LIBRAS PARA VAPOR E CLASSE 600 LIBRAS PARA ÁGUA, ÓLEO E GÁS, DN= 1´</t>
  </si>
  <si>
    <t>VÁLVULA DE ESFERA EM AÇO CARBONO FUNDIDO, PASSAGEM PLENA, CLASSE 150 LIBRAS PARA VAPOR E CLASSE 600 LIBRAS PARA ÁGUA, ÓLEO E GÁS, DN= 1.1/4´</t>
  </si>
  <si>
    <t>VÁLVULA DE ESFERA EM AÇO CARBONO FUNDIDO, PASSAGEM PLENA, EXTREMIDADES ROSQUEÁVEIS, CLASSE 300 LIBRAS PARA VAPOR SATURADO, DN= 2´</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</si>
  <si>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</si>
  <si>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</si>
  <si>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</si>
  <si>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</si>
  <si>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</si>
  <si>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</si>
  <si>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 ATÉ 425°C, DN= 1/2´</t>
  </si>
  <si>
    <t>APARELHO DE MEDIÇÃO E CONTROLE</t>
  </si>
  <si>
    <t>PRESSOSTATO DIFERENCIAL AJUSTÁVEL MECÂNICO, MONTAGEM INFERIOR COM DIÂMETRO DE 1/2" E/OU 1/4", FAIXA DE OPERAÇÃO ATÉ 16 BAR</t>
  </si>
  <si>
    <t>TERMÔMETRO BIMETÁLICO, MOSTRADOR COM 4´, SAÍDA ANGULAR, ESCALA 0-100°C</t>
  </si>
  <si>
    <t>MANÔMETRO COM MOSTRADOR DE 4´, ESCALAS: 0-4 / 0-7 / 0-10 / 0-17 / 0-21 / 0-28 KG/CM²</t>
  </si>
  <si>
    <t>PRESSOSTATO DIFERENCIAL AJUSTÁVEL, CAIXA À PROVA DE ÁGUA, UNIDADE SENSORA EM AÇO INOXIDÁVEL 316, FAIXA DE OPERAÇÃO ENTRE 1,4 A 14 BAR, PARA FLUÍDOS CORROSIVOS, DN=1/2´</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</si>
  <si>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</si>
  <si>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</si>
  <si>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</si>
  <si>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</si>
  <si>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</si>
  <si>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</si>
  <si>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</si>
  <si>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</si>
  <si>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</si>
  <si>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</si>
  <si>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</si>
  <si>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</si>
  <si>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</si>
  <si>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</si>
  <si>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</si>
  <si>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</si>
  <si>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</si>
  <si>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FILTRO ´Y´ EM FERRO FUNDIDO, CLASSE 125 LIBRAS PARA VAPOR SATURADO, COM EXTREMIDADES ROSQUEÁVEIS, DN= 2´</t>
  </si>
  <si>
    <t>PIGTAIL FLEXÍVEL, REVESTIDO COM BORRACHA SINTÉTICA RESISTENTE, DN= 7/16´ COMPRIMENTO ATÉ 1,00 M</t>
  </si>
  <si>
    <t>REGULADOR DE PRIMEIRO ESTÁGIO DE ALTA PRESSÃO ATÉ 2 KGF/CM², VAZÃO DE 90 KG GLP/HORA</t>
  </si>
  <si>
    <t>REGULADOR DE PRIMEIRO ESTÁGIO DE ALTA PRESSÃO ATÉ 1,3 KGF/CM², VAZÃO DE 50 KG GLP/HORA</t>
  </si>
  <si>
    <t>REGULADOR DE SEGUNDO ESTÁGIO PARA GÁS, USO INDUSTRIAL, VAZÃO ATÉ 12 KG GLP/HORA</t>
  </si>
  <si>
    <t>FILTRO Y EM AÇO CARBONO, CLASSE 150 LIBRAS, CONEXÕES FLANGEADAS, DN= 4''</t>
  </si>
  <si>
    <t>CHAVE DE FLUXO TIPO PALHETA PARA TUBULAÇÃO DE LÍQUIDOS</t>
  </si>
  <si>
    <t>CHAVE DE FLUXO DE ÁGUA COM RETARDO PARA TUBULAÇÕES COM DIÂMETRO NOMINAL DE 1´ A 6´ - CONEXÃO BSP</t>
  </si>
  <si>
    <t>FILTRO ´Y´ CORPO EM BRONZE, PRESSÃO DE SERVIÇO ATÉ 20,7 BAR (PN 20), DN= 1 1/2´</t>
  </si>
  <si>
    <t>FILTRO ´Y´ CORPO EM BRONZE, PRESSÃO DE SERVIÇO ATÉ 20,7 BAR (PN 20), DN= 2´</t>
  </si>
  <si>
    <t>RESERVATÓRIO EM MATERIAL SINTÉTICO</t>
  </si>
  <si>
    <t>RESERVATÓRIO DE FIBRA DE VIDRO - CAPACIDADE DE 15.000 LITROS</t>
  </si>
  <si>
    <t>RESERVATÓRIO DE FIBRA DE VIDRO - CAPACIDADE DE 20.000 LITROS</t>
  </si>
  <si>
    <t>RESERVATÓRIO EM POLIETILENO COM TAMPA DE ENCAIXAR - CAPACIDADE DE 2.000 LITROS</t>
  </si>
  <si>
    <t>RESERVATÓRIO EM POLIETILENO COM TAMPA DE ENCAIXAR - CAPACIDADE DE 3.000 LITROS</t>
  </si>
  <si>
    <t>RESERVATÓRIO EM POLIETILENO COM TAMPA DE ENCAIXAR - CAPACIDADE DE 5.000 LITROS</t>
  </si>
  <si>
    <t>RESERVATÓRIO EM POLIETILENO COM TAMPA DE ENCAIXAR - CAPACIDADE DE 10.000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</si>
  <si>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</si>
  <si>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</si>
  <si>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POLIETILENO COM TAMPA DE ROSCA - CAPACIDADE DE 1.000 LITROS</t>
  </si>
  <si>
    <t>RESERVATÓRIO EM POLIETILENO COM TAMPA DE ROSCA - CAPACIDADE DE 500 LITROS</t>
  </si>
  <si>
    <t>RESERVATÓRIO METÁLICO</t>
  </si>
  <si>
    <t>RESERVATÓRIO METÁLICO CILÍNDRICO HORIZONTAL - CAPACIDADE DE 1.000 LITROS</t>
  </si>
  <si>
    <t>RESERVATÓRIO METÁLICO CILÍNDRICO HORIZONTAL - CAPACIDADE DE 3.000 LITROS</t>
  </si>
  <si>
    <t>RESERVATÓRIO METÁLICO CILÍNDRICO HORIZONTAL - CAPACIDADE DE 5.000 LITROS</t>
  </si>
  <si>
    <t>RESERVATÓRIO METÁLICO CILÍNDRICO HORIZONTAL - CAPACIDADE DE 10.000 LITROS</t>
  </si>
  <si>
    <t>RESERVATÓRIO EM CONCRETO</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</si>
  <si>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</si>
  <si>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</si>
  <si>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TORNEIRA DE BOIA</t>
  </si>
  <si>
    <t>TORNEIRA DE BOIA, DN= 3/4´</t>
  </si>
  <si>
    <t>TORNEIRA DE BOIA, DN= 1´</t>
  </si>
  <si>
    <t>TORNEIRA DE BOIA, DN= 1 1/4´</t>
  </si>
  <si>
    <t>TORNEIRA DE BOIA, DN= 1 1/2´</t>
  </si>
  <si>
    <t>TORNEIRA DE BOIA, DN= 2´</t>
  </si>
  <si>
    <t>TORNEIRA DE BOIA, DN= 2 1/2´</t>
  </si>
  <si>
    <t>TORNEIRA DE BOIA, TIPO REGISTRO AUTOMÁTICO DE ENTRADA, DN= 3´</t>
  </si>
  <si>
    <t>REPAROS, CONSERVAÇÕES E COMPLEMENTOS - GRUPO 48</t>
  </si>
  <si>
    <t>LIMPEZA DE CAIXA D´ÁGUA ATÉ 1.000 LITROS</t>
  </si>
  <si>
    <t>LIMPEZA DE CAIXA D´ÁGUA DE 1.001 ATÉ 10.000 LITROS</t>
  </si>
  <si>
    <t>LIMPEZA DE CAIXA D´ÁGUA ACIMA DE 10.000 LITROS</t>
  </si>
  <si>
    <t>CAIXAS SIFONADAS DE PVC RÍGIDO</t>
  </si>
  <si>
    <t>CAIXA SIFONADA DE PVC RÍGIDO DE 100 X 100 X 50 MM, COM GRELHA</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</si>
  <si>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</si>
  <si>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</si>
  <si>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</si>
  <si>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</si>
  <si>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</si>
  <si>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DE GORDURA</t>
  </si>
  <si>
    <t>CAIXA DE GORDURA EM ALVENARIA, 600 X 600 X 600 MM</t>
  </si>
  <si>
    <t>CAIXA DE GORDURA EM PVC COM TAMPA REFORÇADA - CAPACIDADE 19 LITROS</t>
  </si>
  <si>
    <t>RALO EM PVC RÍGIDO</t>
  </si>
  <si>
    <t>RALO SECO EM PVC RÍGIDO DE 100 X 40 MM, COM GRELHA</t>
  </si>
  <si>
    <t>RALO EM FERRO FUNDIDO</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</si>
  <si>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</si>
  <si>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</si>
  <si>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</si>
  <si>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</si>
  <si>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</si>
  <si>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</si>
  <si>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TIPO BOCA DE LEÃO</t>
  </si>
  <si>
    <t>GRELHA HEMISFÉRICA EM FERRO FUNDIDO DE 6"</t>
  </si>
  <si>
    <t>GRELHA HEMISFÉRICA EM FERRO FUNDIDO DE 2"</t>
  </si>
  <si>
    <t>GRELHA QUADRICULADA EM FERRO FUNDIDO PARA CAIXAS E CANALETAS</t>
  </si>
  <si>
    <t>GRELHA EM ALUMÍNIO FUNDIDO PARA CAIXAS E CANALETAS - LINHA COMERCIAL</t>
  </si>
  <si>
    <t>GRELHA PRÉ-MOLDADA EM CONCRETO, COM FUROS REDONDOS, 79,5 X 24,5 X 8 CM</t>
  </si>
  <si>
    <t>CAPTADOR PLUVIAL EM AÇO INOXIDÁVEL E GRELHA EM ALUMÍNIO, COM MECANISMO ANTI-VÓRTICE, DN= 50 MM</t>
  </si>
  <si>
    <t>CAPTADOR PLUVIAL EM AÇO INOXIDÁVEL E GRELHA EM ALUMÍNIO, COM MECANISMO ANTI-VÓRTICE, DN= 75 MM</t>
  </si>
  <si>
    <t>TAMPÃO EM FERRO FUNDIDO, DIÂMETRO DE 600 MM, CLASSE B 125 (RUPTURA &gt; 125 KN)</t>
  </si>
  <si>
    <t>TAMPÃO EM FERRO FUNDIDO, DIÂMETRO DE 600 MM, CLASSE C 250 (RUPTURA &gt; 250 KN)</t>
  </si>
  <si>
    <t>TAMPÃO EM FERRO FUNDIDO, DIÂMETRO DE 600 MM, CLASSE D 400 (RUPTURA&gt; 400 KN)</t>
  </si>
  <si>
    <t>TAMPÃO EM FERRO FUNDIDO DE 300 X 300 MM, CLASSE B 125 (RUPTURA &gt; 125 KN)</t>
  </si>
  <si>
    <t>TAMPÃO EM FERRO FUNDIDO DE 400 X 400 MM, CLASSE B 125 (RUPTURA &gt; 125 KN)</t>
  </si>
  <si>
    <t>TAMPÃO EM FERRO FUNDIDO DE 500 X 500 MM, CLASSE B 125 (RUPTURA &gt; 125 KN)</t>
  </si>
  <si>
    <t>TAMPÃO EM FERRO FUNDIDO DE 600 X 600 MM, CLASSE B 125 (RUPTURA &gt; 125 KN)</t>
  </si>
  <si>
    <t>TAMPÃO EM FERRO FUNDIDO COM TAMPA ARTICULADA, DE 400 X 600 MM, CLASSE 15 (RUPTURA &gt; 1500 KG)</t>
  </si>
  <si>
    <t>GRELHA COM CALHA E CESTO COLETOR PARA PISO EM AÇO INOXIDÁVEL, LARGURA DE 15 CM</t>
  </si>
  <si>
    <t>GRELHA COM CALHA E CESTO COLETOR PARA PISO EM AÇO INOXIDÁVEL, LARGURA DE 20 CM</t>
  </si>
  <si>
    <t>CAIXA DE PASSAGEM E INSPEÇÃO</t>
  </si>
  <si>
    <t>CAIXA DE AREIA EM PVC, DIÂMETRO NOMINAL DE 100 MM</t>
  </si>
  <si>
    <t>CANALETAS E AFINS</t>
  </si>
  <si>
    <t>CANALETA COM GRELHA EM ALUMÍNIO, LARGURA DE 80 MM</t>
  </si>
  <si>
    <t>CANALETA COM GRELHA EM ALUMÍNIO, SAÍDA CENTRAL / VERTICAL, LARGURA DE 46 MM</t>
  </si>
  <si>
    <t>CANALETA COM GRELHA ABRE-FECHA, EM ALUMÍNIO, SAÍDA CENTRAL OU VERTICAL, LARGURA 46MM</t>
  </si>
  <si>
    <t>POÇO DE VISITA, BOCA DE LOBO, CAIXA DE PASSAGEM E AFINS</t>
  </si>
  <si>
    <t>BOCA DE LOBO SIMPLES TIPO PMSP COM TAMPA DE CONCRETO</t>
  </si>
  <si>
    <t>BOCA DE LOBO DUPLA TIPO PMSP COM TAMPA DE CONCRETO</t>
  </si>
  <si>
    <t>BOCA DE LOBO TRIPLA TIPO PMSP COM TAMPA DE CONCRETO</t>
  </si>
  <si>
    <t>BOCA DE LEÃO SIMPLES TIPO PMSP COM GRELHA</t>
  </si>
  <si>
    <t>POÇO DE VISITA DE 1,60 X 1,60 X 1,60 M - TIPO PMSP</t>
  </si>
  <si>
    <t>CHAMINÉ PARA POÇO DE VISITA TIPO PMSP EM ALVENARIA, DIÂMETRO INTERNO 70 CM - PESCOÇO</t>
  </si>
  <si>
    <t>POÇO DE VISITA EM ALVENARIA TIPO PMSP - BALÃO</t>
  </si>
  <si>
    <t>FILTRO ANAERÓBIO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</si>
  <si>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</si>
  <si>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</si>
  <si>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</si>
  <si>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</si>
  <si>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</si>
  <si>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</si>
  <si>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</si>
  <si>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</si>
  <si>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</si>
  <si>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PRÉ-MOLDADO DE CONCRETO ARMADO PARA SUMIDOURO COM DIÂMETRO EXTERNO DE 2,00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</si>
  <si>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</si>
  <si>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</si>
  <si>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</si>
  <si>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</si>
  <si>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</si>
  <si>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</si>
  <si>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</si>
  <si>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</si>
  <si>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</si>
  <si>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SIFÃO LADRÃO EM POLIETILENO PARA EXTRAVASÃO, DIÂMETRO DE 100MM</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</si>
  <si>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</si>
  <si>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</si>
  <si>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</si>
  <si>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</si>
  <si>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</si>
  <si>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</si>
  <si>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EM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</si>
  <si>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</si>
  <si>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</si>
  <si>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</si>
  <si>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</si>
  <si>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</si>
  <si>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</si>
  <si>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</si>
  <si>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</si>
  <si>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</si>
  <si>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</si>
  <si>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</si>
  <si>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REGISTRO E VÁLVULA CONTROLADORA</t>
  </si>
  <si>
    <t>BICO DE SPRINKLER CROMADO PENDENTE COM ROMPIMENTO DA AMPOLA A 68°C</t>
  </si>
  <si>
    <t>ALARME HIDRÁULICO TIPO GONGO</t>
  </si>
  <si>
    <t>BICO DE SPRINKLER TIPO ´UP RIGHT´ COM ROMPIMENTO DA AMPOLA A 68ºC</t>
  </si>
  <si>
    <t>VÁLVULA DE GOVERNO COMPLETA COM ALARME VGA, CORPO EM FERRO FUNDIDO, EXTREMIDADES FLANGEADAS E DN = 6´</t>
  </si>
  <si>
    <t>ILUMINAÇÃO E SINALIZAÇÃO DE EMERGÊNCIA</t>
  </si>
  <si>
    <t>FONTE ELETROÍMÃ PARA INTERLIGAR À CENTRAL DO SISTEMA DE DETECÇÃO E ALARME DE INCÊNDIO</t>
  </si>
  <si>
    <t>DESTRAVADOR MAGNÉTICO (ELETROÍMÃ) PARA PORTA CORTA-FOGO DE 24 VCC</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</si>
  <si>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</si>
  <si>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</si>
  <si>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</si>
  <si>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</si>
  <si>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</si>
  <si>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</si>
  <si>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DETECTOR DE GÁS LIQUEFEITO (GLP), GÁS NATURAL (GN) OU DERIVADOS DE METANO</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</si>
  <si>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</si>
  <si>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</si>
  <si>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</si>
  <si>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</si>
  <si>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</si>
  <si>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</si>
  <si>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LED, COM AUTONOMIA MÍNIMA DE 3 HORAS, FLUXO LUMINOSO DE 2.000 LÚMENS, EQUIPADO COM 2 FARÓIS</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</si>
  <si>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</si>
  <si>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</si>
  <si>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</si>
  <si>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</si>
  <si>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AUDIOVISUAL</t>
  </si>
  <si>
    <t>SINALIZADOR AUDIOVISUAL ENDEREÇÁVEL COM LED</t>
  </si>
  <si>
    <t>SINALIZADOR VISUAL DE ADVERTÊNCIA</t>
  </si>
  <si>
    <t>SINALIZADOR AUDIOVISUAL DE ADVERTÊNCIA</t>
  </si>
  <si>
    <t>EXTINTORES</t>
  </si>
  <si>
    <t>EXTINTOR SOBRE RODAS DE GÁS CARBÔNICO - CAPACIDADE DE 10 KG</t>
  </si>
  <si>
    <t>EXTINTOR SOBRE RODAS DE GÁS CARBÔNICO - CAPACIDADE DE 25 KG</t>
  </si>
  <si>
    <t>EXTINTOR MANUAL DE PÓ QUÍMICO SECO BC - CAPACIDADE DE 4 KG</t>
  </si>
  <si>
    <t>EXTINTOR MANUAL DE PÓ QUÍMICO SECO BC - CAPACIDADE DE 8 KG</t>
  </si>
  <si>
    <t>EXTINTOR MANUAL DE PÓ QUÍMICO SECO 20 BC - CAPACIDADE DE 12 KG</t>
  </si>
  <si>
    <t>EXTINTOR SOBRE RODAS DE PÓ QUÍMICO SECO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</si>
  <si>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</si>
  <si>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</si>
  <si>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</si>
  <si>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</si>
  <si>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</si>
  <si>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SUPORTE PARA EXTINTOR DE PISO EM AÇO INOXIDÁVEL</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</si>
  <si>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</si>
  <si>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</si>
  <si>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</si>
  <si>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</si>
  <si>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</si>
  <si>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</si>
  <si>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</si>
  <si>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PAVIMENTAÇÃO PREPARO DE BASE</t>
  </si>
  <si>
    <t>REGULARIZAÇÃO E COMPACTAÇÃO MECANIZADA DE SUPERFÍCIE, SEM CONTROLE DO PROCTOR NORMAL</t>
  </si>
  <si>
    <t>ABERTURA E PREPARO DE CAIXA ATÉ 40 CM, COMPACTAÇÃO DO SUBLEITO MÍNIMO DE 95% DO PN E TRANSPORTE ATÉ O RAIO DE 1 KM</t>
  </si>
  <si>
    <t>COMPACTAÇÃO DO SUBLEITO MÍNIMO DE 95% DO PN</t>
  </si>
  <si>
    <t>PAVIMENTO DE CONCRETO ROLADO (CONCRETO POBRE) PARA BASE DE PAVIMENTO RÍGIDO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</si>
  <si>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</si>
  <si>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</si>
  <si>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</si>
  <si>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</si>
  <si>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</si>
  <si>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CONCRETO ASFÁLTICO USINADO A QUENTE - BINDER</t>
  </si>
  <si>
    <t>CAMADA DE ROLAMENTO EM CONCRETO BETUMINOSO USINADO QUENTE - CBUQ</t>
  </si>
  <si>
    <t>RESTAURAÇÃO DE PAVIMENTO ASFÁLTICO COM CONCRETO BETUMINOSO USINADO QUENTE - CBUQ</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</si>
  <si>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</si>
  <si>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</si>
  <si>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</si>
  <si>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</si>
  <si>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</si>
  <si>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</si>
  <si>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</si>
  <si>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</si>
  <si>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</si>
  <si>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</si>
  <si>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</si>
  <si>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PISO EM PLACA DE CONCRETO PERMEÁVEL DRENANTE, COR NATURAL, COM RESINA PROTETORA</t>
  </si>
  <si>
    <t>DISPOSITIVOS VIÁRIOS</t>
  </si>
  <si>
    <t>FAIXA ELEVADA PARA TRAVESSIA PEDESTRES - LOMBOFAIXA</t>
  </si>
  <si>
    <t>ONDULAÇÃO TRANSVERSAL - LOMBADA TIPO A</t>
  </si>
  <si>
    <t>ONDULAÇÃO TRANSVERSAL - LOMBADA TIPO B</t>
  </si>
  <si>
    <t>GUIAS E SARJETAS</t>
  </si>
  <si>
    <t>GUIA PRÉ-MOLDADA CURVA TIPO PMSP 100 - FCK 25 MPA</t>
  </si>
  <si>
    <t>GUIA PRÉ-MOLDADA RETA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</si>
  <si>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</si>
  <si>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</si>
  <si>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</si>
  <si>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</si>
  <si>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</si>
  <si>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</si>
  <si>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</si>
  <si>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COLANTE INDUSTRIALIZADA</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</si>
  <si>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</si>
  <si>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</si>
  <si>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</si>
  <si>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</si>
  <si>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</si>
  <si>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</si>
  <si>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</si>
  <si>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</si>
  <si>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</si>
  <si>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</si>
  <si>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</si>
  <si>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</si>
  <si>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</si>
  <si>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</si>
  <si>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</si>
  <si>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</si>
  <si>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</si>
  <si>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</si>
  <si>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</si>
  <si>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</si>
  <si>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</si>
  <si>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CAIXA DE PASSAGEM, POÇO DE VISITA OU BUEIRO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</si>
  <si>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</si>
  <si>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</si>
  <si>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</si>
  <si>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</si>
  <si>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</si>
  <si>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</si>
  <si>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LIMPEZA E PRE MARCAÇÃO DE SINALIZAÇÃO</t>
  </si>
  <si>
    <t>PRÉ MARCAÇÃO E LIMPEZA DE SOLO PRÉ PINTURA</t>
  </si>
  <si>
    <t>ELEVADOR</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</si>
  <si>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</si>
  <si>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</si>
  <si>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</si>
  <si>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</si>
  <si>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</si>
  <si>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</si>
  <si>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CLIMATIZAÇÃO</t>
  </si>
  <si>
    <t>RESFRIADORA DE LÍQUIDOS (CHILLER), COM COMPRESSOR E CONDENSAÇÃO À AR, CAPACIDADE DE 120 TR</t>
  </si>
  <si>
    <t>RESFRIADORA DE LÍQUIDOS (CHILLER), COM COMPRESSOR E CONDENSAÇÃO À AR, CAPACIDADE DE 160 TR</t>
  </si>
  <si>
    <t>RESFRIADORA DE LÍQUIDOS (CHILLER), COM COMPRESSOR E CONDENSAÇÃO À AR, CAPACIDADE DE 200-210 TR</t>
  </si>
  <si>
    <t>RESFRIADORA DE LÍQUIDOS (CHILLER), COM COMPRESSOR E CONDENSAÇÃO À AR, CAPACIDADE DE 80 TR</t>
  </si>
  <si>
    <t>RESFRIADORA DE LÍQUIDOS (CHILLER), COM COMPRESSOR E CONDENSAÇÃO À AR, CAPACIDADE DE 20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</si>
  <si>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</si>
  <si>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</si>
  <si>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</si>
  <si>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</si>
  <si>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</si>
  <si>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</si>
  <si>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</si>
  <si>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</si>
  <si>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</si>
  <si>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</si>
  <si>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</si>
  <si>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</si>
  <si>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</si>
  <si>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DUTO EM PAINEL RÍGIDO DE LÃ DE VIDRO ACÚSTICO, ESPESSURA 25 MM</t>
  </si>
  <si>
    <t>DAMPER CORTA FOGO (DCF) TIPO COMPORTA, COM ELEMENTO FUSÍVEL E CHAVE FIM DE CURSO.</t>
  </si>
  <si>
    <t>DAMPER DE REGULAGEM MANUAL, TAMANHO: 0,10 M² A 0,14 M²</t>
  </si>
  <si>
    <t>DAMPER DE REGULAGEM MANUAL, TAMANHO: 0,15 M² A 0,20 M²</t>
  </si>
  <si>
    <t>DAMPER DE REGULAGEM MANUAL, TAMANHO: 0,21 M² A 0,40 M²</t>
  </si>
  <si>
    <t>SERVIÇO DE INSTALAÇÃO DE DAMPER CORTA FOGO</t>
  </si>
  <si>
    <t>MOTOR (ATUADOR) A SER ACOPLADO AO DAMPER CORTA FOGO</t>
  </si>
  <si>
    <t>TANQUE DE COMPENSAÇÃO PRESSURIZADO, CAPACIDADE (VOLUME MÍNIMO) DE 250 LITROS</t>
  </si>
  <si>
    <t>REGISTRO DE REGULAGEM DE VAZÃO DE AR</t>
  </si>
  <si>
    <t>DIFUSOR DE AR DE LONGO ALCANCE TIPO JET-NOZZLES, VAZÃO DE AR 1.330 M³/H</t>
  </si>
  <si>
    <t>DIFUSOR PARA INSUFLAMENTO DE AR COM PLENUM, MULTIVIAS E COLARINHO</t>
  </si>
  <si>
    <t>DIFUSOR PARA INSUFLAMENTO DE AR COM PLENUM, COM 2 ABERTURAS</t>
  </si>
  <si>
    <t>DIFUSOR DE PLÁSTICO, DIÂMETRO 15 CM</t>
  </si>
  <si>
    <t>DIFUSOR DE PLÁSTICO, DIÂMETRO 20 CM</t>
  </si>
  <si>
    <t>DIFUSOR DE INSUFLAÇÃO DE AR TIPO DIRECIONAL, MEDINDO 30 X 30 CM</t>
  </si>
  <si>
    <t>DIFUSOR DE INSUFLAÇÃO DE AR TIPO DIRECIONAL, MEDINDO 45 X 15 CM</t>
  </si>
  <si>
    <t>GRELHA DE INSUFLAÇÃO DE AR EM ALUMÍNIO ANODIZADO, DE DUPLA DEFLEXÃO, TAMANHO: ATÉ 0,10 M²</t>
  </si>
  <si>
    <t>GRELHA DE INSUFLAÇÃO DE AR EM ALUMÍNIO ANODIZADO, DE DUPLA DEFLEXÃO, TAMANHO: ACIMA DE 0,10 M² ATÉ 0,50 M²</t>
  </si>
  <si>
    <t>GRELHA DE INSUFLAÇÃO DE AR EM ALUMÍNIO ANODIZADO, DE DUPLA DEFLEXÃO, TAMANHO: ACIMA DE 0,50 M² ATÉ 1,00 M²</t>
  </si>
  <si>
    <t>GRELHA DE PORTA, TAMANHO: 0,14 M² A 0,30 M²</t>
  </si>
  <si>
    <t>GRELHA DE PORTA, TAMANHO: 0,07 M² A 0,13 M²</t>
  </si>
  <si>
    <t>GRELHA DE PORTA, TAMANHO: 0,03 M² A 0,06 M²</t>
  </si>
  <si>
    <t>GRELHA DE RETORNO/EXAUSTÃO COM REGISTRO, TAMANHO: 0,03 M² A 0,06 M²</t>
  </si>
  <si>
    <t>GRELHA DE RETORNO/EXAUSTÃO COM REGISTRO, TAMANHO: 0,07 M² A 0,13 M²</t>
  </si>
  <si>
    <t>GRELHA DE RETORNO/EXAUSTÃO COM REGISTRO, TAMANHO: 0,14 M² A 0,19 M²</t>
  </si>
  <si>
    <t>GRELHA DE RETORNO/EXAUSTÃO COM REGISTRO, TAMANHO: 0,20 M² A 0,40 M²</t>
  </si>
  <si>
    <t>GRELHA DE RETORNO/EXAUSTÃO COM REGISTRO, TAMANHO: 0,41 M² A 0,65 M²</t>
  </si>
  <si>
    <t>VENEZIANA COM TELA E FILTRO G4</t>
  </si>
  <si>
    <t>VENEZIANA COM TELA</t>
  </si>
  <si>
    <t>VENEZIANA COM TELA, TAMANHO 38,5 X 33 CM</t>
  </si>
  <si>
    <t>VENEZIANA COM TELA, TAMANHO 78,5 X 33 CM</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</si>
  <si>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</si>
  <si>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</si>
  <si>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</si>
  <si>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</si>
  <si>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</si>
  <si>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</si>
  <si>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</si>
  <si>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CONTROLES PARA FAN-COIL E CAG</t>
  </si>
  <si>
    <t>FONTE DE ALIMENTAÇÃO UNIVERSAL BIVOLT COM SAÍDA DE 24 V - 1,5 A - 35 W</t>
  </si>
  <si>
    <t>TOMADA SIMPLES DE SOBREPOR UNIVERSAL 2P+T - 10 A - 250 V</t>
  </si>
  <si>
    <t>TRANSFORMADOR ABAIXADOR, ENTRADA 110/220V, SAÍDA 24V+24V, CORRENTE SECUNDÁRIO 6A</t>
  </si>
  <si>
    <t>ATUADOR FLOATING DE 40NM, SINAL DE CONTROLE 3 E 2 PONTOS, TENSÃO DE ENTRADA AC/DC 24V, IP 54</t>
  </si>
  <si>
    <t>VÁLVULA MOTORIZADA ESFERA, COM DUAS VIAS ATUADOR FLOATING, DIÂMETRO 3/4" A 1 1/2"</t>
  </si>
  <si>
    <t>VÁLVULA DE BALANCEAMENTO DIÂMETRO 1 " A 2-1/2"</t>
  </si>
  <si>
    <t>VÁLVULA BORBOLETA NA CONFIGURAÇÃO WAFER MOTORIZADA ATUADOR FLOATING DIÂMETRO 3'' A 4"</t>
  </si>
  <si>
    <t>VÁLVULA DUAS VIAS ON/OFF RETORNO ELÉTRICO DIÂMETRO 1/2" A 3/4"</t>
  </si>
  <si>
    <t>VÁLVULA ESFERA MOTORIZADA DE DUAS VIAS DE ATUADOR PROPORCIONAL DIÂMETRO 2" A 2-1/2"</t>
  </si>
  <si>
    <t>ATUADOR PROPORCIONAL DE 10 NM, TENSÃO DE ENTRADA AC/DC 24 V - IP 54</t>
  </si>
  <si>
    <t>VÁLVULA ESFERA DUAS VIAS FLANGEADA, DIÂMETRO 3''</t>
  </si>
  <si>
    <t>ACOPLADOR A RELÉ 24 VCC/VAC - 1 CONTATO REVERSÍVEL</t>
  </si>
  <si>
    <t>CHAVE DE FLUXO PARA AR</t>
  </si>
  <si>
    <t>REPETIDOR DE SINAL I/I E V/I</t>
  </si>
  <si>
    <t>RELÉ DE CORRENTE AJUSTÁVEL DE 0 A 200 A</t>
  </si>
  <si>
    <t>SENSOR DE TEMPERATURA AMBIENTE PT100 - 2 FIOS</t>
  </si>
  <si>
    <t>PRESSOSTATO DIFERENCIAL PARA UTILIZAÇÃO EM SISTEMA CENTRAL DE AR CONDICIONADO, CONTROLE DE PRESSÃO DIFERENCIAL 55 DE 414 KPA</t>
  </si>
  <si>
    <t>TERMOSTATO DE SEGURANÇA COM TEMPERATURA AJUSTÁVEL DE 90°C - 110°C</t>
  </si>
  <si>
    <t>TRANSMISSOR DE PRESSÃO DIFERENCIAL, OPERAÇÃO DE 0 A 750 PA</t>
  </si>
  <si>
    <t>TRANSMISSOR DE PRESSÃO COMPACTO, ESCALA DE PRESSÃO 0 A 10 BAR, SINAL DE SAÍDA 4 - 20 MA</t>
  </si>
  <si>
    <t>TRANSMISSOR DE TEMPERATURA E UMIDADE PARA DUTOS, ALTA PRECISÃO, CORRENTE DE 0 A 20 MA, ALIMENTAÇÃO 12VCC A 30VCC</t>
  </si>
  <si>
    <t>CONTROLADOR LÓGICO PROGRAMÁVEL PARA 16 ENTRADAS/16 SAÍDAS</t>
  </si>
  <si>
    <t>MÓDULO DE EXPANSÃO PARA 4 CANAIS DE SAÍDA ANALÓGICA</t>
  </si>
  <si>
    <t>MÓDULO DE EXPANSÃO PARA 8 CANAIS DE ENTRADA ANALÓGICA</t>
  </si>
  <si>
    <t>MÓDULO DE EXPANSÃO PARA 8 CANAIS DE ENTRADA E SAÍDA DIGITAIS</t>
  </si>
  <si>
    <t>REPAROS, CONSERVAÇÕES E COMPLEMENTOS - GRUPO 61</t>
  </si>
  <si>
    <t>CORTINA DE AR COM DUAS VELOCIDADES, PARA VÃO DE 1,20 M</t>
  </si>
  <si>
    <t>CORTINA DE AR COM DUAS VELOCIDADES, PARA VÃO DE 1,50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</si>
  <si>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</si>
  <si>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</si>
  <si>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</si>
  <si>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</si>
  <si>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</si>
  <si>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</si>
  <si>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</si>
  <si>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</si>
  <si>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</si>
  <si>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</si>
  <si>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</si>
  <si>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</si>
  <si>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</si>
  <si>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CÂMARA FRIGORÍFICA PARA RESFRIADO</t>
  </si>
  <si>
    <t>CÂMARA FRIGORÍFICA PARA RESFRIADOS</t>
  </si>
  <si>
    <t>CÂMARA FRIGORÍFICA PARA CONGELADO</t>
  </si>
  <si>
    <t>CÂMARA FRIGORÍFICA PARA CONGELADOS</t>
  </si>
  <si>
    <t>CONTROLE DE ACESSOS E ALARME</t>
  </si>
  <si>
    <t>REPETIDORA DE SINAIS DE OCORRÊNCIAS, DO PAINEL SINÓPTICO DA CENTRAL DE ALARME</t>
  </si>
  <si>
    <t>DETECTOR DE METAIS, TIPO PORTAL, MICROPROCESSADO</t>
  </si>
  <si>
    <t>PORTEIRO ELETRÔNICO COM UM INTERFONE</t>
  </si>
  <si>
    <t>SISTEMA ELETRÔNICO DE AUTOMATIZAÇÃO DE PORTÃO DESLIZANTE, PARA ESFORÇOS ATÉ 800 KG</t>
  </si>
  <si>
    <t>SISTEMA ELETRÔNICO DE AUTOMATIZAÇÃO DE PORTÃO DESLIZANTE, PARA ESFORÇOS MAIOR DE 800 KG E ATÉ 1400 KG</t>
  </si>
  <si>
    <t>VÍDEO PORTEIRO ELETRÔNICO COLORIDO, COM UM INTERFONE</t>
  </si>
  <si>
    <t>CENTRAL DE ALARME MICROPROCESSADA, PARA ATÉ 125 ZONAS</t>
  </si>
  <si>
    <t>CONTROLADOR DE ACESSO COM IDENTIFICAÇÃO POR IMPRESSÃO DIGITAL (BIOMETRIA) E SOFTWARE DE GERENCIAMENTO</t>
  </si>
  <si>
    <t>EQUIPAMENTOS PARA SISTEMA DE SEGURANÇA, VIGILÂNCIA E CONTROLE</t>
  </si>
  <si>
    <t>MESA CONTROLADORA HÍBRIDA PARA ATÉ 32 CÂMERAS IPS, COM TECLADO E JOYSTICK, COMPATÍVEL COM SISTEMA DE CFTV, IP OU ANALÓGICO</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</si>
  <si>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</si>
  <si>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</si>
  <si>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</si>
  <si>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</si>
  <si>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</si>
  <si>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</si>
  <si>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</si>
  <si>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PONTO DE ACESSO DE DADOS (ACCESS POINT), USO INTERNO, COMPATÍVEL COM POE 802.3AF</t>
  </si>
  <si>
    <t>MODULADOR DE CANAIS VHF / UHF / CATV / CFTV</t>
  </si>
  <si>
    <t>AMPLIFICADOR DE LINHA VHF / UHF COM CONECTOR DE F-50 DB</t>
  </si>
  <si>
    <t>CÂMERA FIXA COLORIDA COMPACTA COM DOMO, PARA ÁREAS INTERNAS E EXTERNAS - 1,3 MP</t>
  </si>
  <si>
    <t>CÂMERA FIXA COLORIDA TIPO BULLET, PARA ÁREAS INTERNAS E EXTERNAS - 1,3 MP</t>
  </si>
  <si>
    <t>CÂMERA FIXA COLORIDA COM DOMO, PARA ÁREAS INTERNAS E EXTERNAS - 5 MP</t>
  </si>
  <si>
    <t>UNIDADE DE DISCO RÍGIDO (HD) EXTERNO DE 5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</si>
  <si>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</si>
  <si>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</si>
  <si>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</si>
  <si>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</si>
  <si>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</si>
  <si>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</si>
  <si>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</si>
  <si>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</si>
  <si>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</si>
  <si>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INSTALAÇÃO DE CÂMERA FIXA PARA CFTV</t>
  </si>
  <si>
    <t>INSTALAÇÃO DE CÂMERA MÓVEL PARA CFTV</t>
  </si>
  <si>
    <t>SWITCH GIGABIT PARA SERVIDOR CENTRAL COM 24 PORTAS FRONTAIS E 2 PORTAS SFP, CAPACIDADE 10 / 100 / 1000 MBPS</t>
  </si>
  <si>
    <t>SWITCH GIGABIT 24 PORTAS COM CAPACIDADE DE 10/100/1000/MBPS</t>
  </si>
  <si>
    <t>TRATAMENTO</t>
  </si>
  <si>
    <t>MEDIDOR DE VAZÃO TIPO CALHA PARSHALL COM GARGANTA W= 3´</t>
  </si>
  <si>
    <t>TELA GALVANIZADA REVESTIDA EM POLIAMIDA, MALHA DE 10 MM</t>
  </si>
  <si>
    <t>GRADE MÉDIA EM AÇO CARBONO, ESPAÇAMENTO DE 2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</si>
  <si>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</si>
  <si>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</si>
  <si>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</si>
  <si>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</si>
  <si>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</si>
  <si>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</si>
  <si>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</si>
  <si>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</si>
  <si>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POSTEAMENTO</t>
  </si>
  <si>
    <t>POSTE DE CONCRETO CIRCULAR, 200 KG, H = 7,00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</si>
  <si>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</si>
  <si>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</si>
  <si>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</si>
  <si>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</si>
  <si>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</si>
  <si>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</si>
  <si>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</si>
  <si>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</si>
  <si>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</si>
  <si>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</si>
  <si>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</si>
  <si>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</si>
  <si>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</si>
  <si>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</si>
  <si>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</si>
  <si>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</si>
  <si>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</si>
  <si>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</si>
  <si>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</si>
  <si>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</si>
  <si>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</si>
  <si>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</si>
  <si>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</si>
  <si>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</si>
  <si>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</si>
  <si>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</si>
  <si>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</si>
  <si>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</si>
  <si>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</si>
  <si>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</si>
  <si>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</si>
  <si>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DISTRIBUIÇÃO E COMANDO, CAIXAS E EQUIPAMENTOS ESPECÍFICOS</t>
  </si>
  <si>
    <t>APARELHO TELEFÔNICO MULTIFREQUENCIAL, COM TECLAS ´FLASH´, ´HOOK´, ´PAUSE´, ´LND´, ´MODE´</t>
  </si>
  <si>
    <t>CAIXA SUBTERRÂNEA DE ENTRADA DE TELEFONIA, TIPO R1 (600 X 350 X 500) MM, PADRÃO TELEBRÁS, COM TAMPA</t>
  </si>
  <si>
    <t>CAIXA SUBTERRÂNEA DE ENTRADA DE TELEFONIA, TIPO R2 (1070 X 520 X 500) MM,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</si>
  <si>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</si>
  <si>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</si>
  <si>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</si>
  <si>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</si>
  <si>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</si>
  <si>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</si>
  <si>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</si>
  <si>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</si>
  <si>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10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</si>
  <si>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</si>
  <si>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</si>
  <si>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</si>
  <si>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</si>
  <si>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</si>
  <si>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</si>
  <si>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</si>
  <si>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</si>
  <si>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</si>
  <si>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</si>
  <si>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</si>
  <si>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</si>
  <si>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</si>
  <si>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</si>
  <si>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</si>
  <si>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</si>
  <si>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</si>
  <si>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</si>
  <si>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</si>
  <si>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EQUIPAMENTOS PARA INFORMÁTICA</t>
  </si>
  <si>
    <t>DISTRIBUIDOR INTERNO ÓPTICO - 1 U PARA ATÉ 24 FIBRAS</t>
  </si>
  <si>
    <t>SISTEMA DE REDE</t>
  </si>
  <si>
    <t>PATCH CORDS DE 1,50 OU 3,00 M - RJ-45 / RJ-45 - CATEGORIA 6A</t>
  </si>
  <si>
    <t>PATCH PANEL DE 24 PORTAS - CATEGORIA 6</t>
  </si>
  <si>
    <t>VOICE PANEL DE 50 PORTAS - CATEGORIA 3</t>
  </si>
  <si>
    <t>PATCH CORDS DE 2,00 OU 3,00 M - RJ-45 / RJ-45 - CATEGORIA 6A</t>
  </si>
  <si>
    <t>TRANSCEPTOR GIGABIT SX - LC CONECTÁVEL DE FORMATO PEQUENO (SFP)</t>
  </si>
  <si>
    <t>TELECOMUNICAÇÕES</t>
  </si>
  <si>
    <t>AMPLIFICADOR DE POTÊNCIA PARA VHF E CATV-50 DB, FREQUÊNCIA 40 A 550 MHZ</t>
  </si>
  <si>
    <t>ANTENA PARABÓLICA COM CAPTADOR DE SINAIS E MODULADOR DE ÁUDIO E VÍDEO</t>
  </si>
  <si>
    <t>REPAROS, CONSERVAÇÕES E COMPLEMENTOS - GRUPO 69</t>
  </si>
  <si>
    <t>ARAME DE ESPINAR EM AÇO INOXIDÁVEL NU, PARA TV A CABO</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</si>
  <si>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</si>
  <si>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</si>
  <si>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</si>
  <si>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</si>
  <si>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</si>
  <si>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</si>
  <si>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COM ENGATE RÁPIDO PARA 10 PARES, BER-10</t>
  </si>
  <si>
    <t>CALHA DE AÇO COM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</si>
  <si>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</si>
  <si>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</si>
  <si>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</si>
  <si>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</si>
  <si>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</si>
  <si>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</si>
  <si>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- 19" X 1 U</t>
  </si>
  <si>
    <t>PAINEL FRONTAL CEGO - 19"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</si>
  <si>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</si>
  <si>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</si>
  <si>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</si>
  <si>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</si>
  <si>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</si>
  <si>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</si>
  <si>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</si>
  <si>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PLACAS, PÓRTICOS E OBELISCOS ARQUITETÔNICOS</t>
  </si>
  <si>
    <t>PLACA COMEMORATIVA EM AÇO INOXIDÁVEL ESCOVADO</t>
  </si>
  <si>
    <t>PLACA DE IDENTIFICAÇÃO EM PVC COM TEXTO EM VINIL</t>
  </si>
  <si>
    <t>PLACA DE IDENTIFICAÇÃO EM ACRÍLICO COM TEXTO EM VINIL</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</si>
  <si>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</si>
  <si>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</si>
  <si>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</si>
  <si>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PLACA DE SINALIZAÇÃO EM PVC FOTOLUMINESCENTE, COM IDENTIFICAÇÃO DE PAVIMENTOS</t>
  </si>
  <si>
    <t>PLACA DE SINALIZAÇÃO EM PVC, COM INDICAÇÃO DE ALERTA</t>
  </si>
  <si>
    <t>PLACA DE SINALIZAÇÃO EM PVC, COM INDICAÇÃO DE PROIBIÇÃO NORMATIVA</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</si>
  <si>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</si>
  <si>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</si>
  <si>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</si>
  <si>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</si>
  <si>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</si>
  <si>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EM TINTA A BASE DE RESINA ACRÍLICA EMULSIONADA EM ÁGUA</t>
  </si>
  <si>
    <t>SINALIZAÇÃO HORIZONTAL COM TERMOPLÁSTICO TIPO HOT-SPRAY</t>
  </si>
  <si>
    <t>SINALIZAÇÃO HORIZONTAL EM MASSA TERMOPLÁSTICA À QUENTE POR EXTRUSÃO - ESP. 3,0 MM, PARA FAIXAS</t>
  </si>
  <si>
    <t>SINALIZAÇÃO HORIZONTAL EM MASSA TERMOPLÁSTICA À QUENTE POR EXTRUSÃO - ESP. 3,0 MM, PARA LEGENDAS</t>
  </si>
  <si>
    <t>SINALIZAÇÃO HORIZONTAL EM MASSA TERMOPLÁSTICA À QUENTE POR ASPERSÃO - ESP. 1,5 MM, PARA FAIXAS</t>
  </si>
  <si>
    <t>SINALIZAÇÃO HORIZONTAL EM TERMOPLÁSTICO DE ALTO RELEVO</t>
  </si>
  <si>
    <t>SINALIZAÇÃO HORIZONTAL EM LAMINADO ELASTOPLÁSTICO RETROREFLETIVO E ANTIDERRAPANTE, PARA SÍMBOLOS E LETRAS</t>
  </si>
  <si>
    <t>SINALIZAÇÃO HORIZONTAL EM PLÁSTICO A FRIO MANUAL, PARA FAIXAS</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</si>
  <si>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</si>
  <si>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</si>
  <si>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</si>
  <si>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</si>
  <si>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</si>
  <si>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</si>
  <si>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BOTOEIRA CONVENCIONAL PARA PEDESTRE</t>
  </si>
  <si>
    <t>BOTOEIRA SONORA PARA DEFICIENTES VISUAIS</t>
  </si>
  <si>
    <t>TACHA TIPO I MONODIRECIONAL REFLETIVA</t>
  </si>
  <si>
    <t>TACHA TIPO II MONODIRECIONAL REFLETIVA</t>
  </si>
  <si>
    <t>TACHA TIPO I BIDIRECIONAL REFLETIVA</t>
  </si>
  <si>
    <t>TACHA TIPO II BIDIRECIONAL REFLETIVA</t>
  </si>
  <si>
    <t>TACHA REFLETIVA DE VIDRO TEMPERADO</t>
  </si>
  <si>
    <t>TACHÃO TIPO I MONODIRECIONAL REFLETIVO</t>
  </si>
  <si>
    <t>TACHÃO TIPO I BIDIRECIONAL REFLETIVO</t>
  </si>
  <si>
    <t>SEGREGADOR (BATE RODAS) REFLETIVO</t>
  </si>
  <si>
    <t>MOBILIÁRIO</t>
  </si>
  <si>
    <t>BANCO DE MADEIRA COM ENCOSTO E PÉS EM FERRO FUNDIDO PINTADO</t>
  </si>
  <si>
    <t>Dm³</t>
  </si>
  <si>
    <t>m/SEC</t>
  </si>
  <si>
    <t>m/VIA</t>
  </si>
  <si>
    <t>Cm</t>
  </si>
  <si>
    <t>km²</t>
  </si>
  <si>
    <t>unID</t>
  </si>
  <si>
    <t>m/ EI x O</t>
  </si>
  <si>
    <t>m³ x km</t>
  </si>
  <si>
    <t>m² x km</t>
  </si>
  <si>
    <t>m x km</t>
  </si>
  <si>
    <t>hP x h</t>
  </si>
  <si>
    <t>m³ x mÊS</t>
  </si>
  <si>
    <t>m³ x mes</t>
  </si>
  <si>
    <t>t x km</t>
  </si>
  <si>
    <t>C</t>
  </si>
  <si>
    <t>unid.</t>
  </si>
  <si>
    <t>FÔRMA METÁLICA PARA ADUELAS DE BUEIROS CELULARES DE CONCRETO PRÉ-MOLDADOS - UTILIZAÇÃO DE 100 VEZES</t>
  </si>
  <si>
    <t>ARRANCAMENTO E REMOÇÃO DE CANALIZAÇÃO, 30,0CM &lt; D &lt; OU = A 60CM</t>
  </si>
  <si>
    <t>ARRANCAMENTO E REMOÇÃO DE CANALIZAÇÃO D &gt; 60CM</t>
  </si>
  <si>
    <t>COTAÇÕES</t>
  </si>
  <si>
    <t>JUNHO DE 2019</t>
  </si>
  <si>
    <t>VÁLVULAS DE RETENÇÃO DO TIPO CHECK VALVE</t>
  </si>
  <si>
    <t>COTAÇÃO</t>
  </si>
  <si>
    <t>DATA</t>
  </si>
  <si>
    <t>CAIXA COLETORA</t>
  </si>
  <si>
    <t>ARGAMASSA AUTOADENSÁVEL PARA REPAROS E GRAUTEAMENTO - CONFECÇÃO EM MISTURADOR E LANÇAMENTO MANUAL</t>
  </si>
  <si>
    <t xml:space="preserve">COMPOSIÇÃO DO BDI </t>
  </si>
  <si>
    <t>BDI - SEM DESONERAÇÃO</t>
  </si>
  <si>
    <t>Adm Central</t>
  </si>
  <si>
    <t>A</t>
  </si>
  <si>
    <t>D</t>
  </si>
  <si>
    <t>E</t>
  </si>
  <si>
    <t>F</t>
  </si>
  <si>
    <t>LUCRO (%)</t>
  </si>
  <si>
    <t>IMPOSTOS E TRIBUTOS (IT%)</t>
  </si>
  <si>
    <t>CPRB (Lei 13.161/15)</t>
  </si>
  <si>
    <t>PLANILHA ORÇAMENTÁRIA POR ETAPA - SEM DESONERAÇÃO</t>
  </si>
  <si>
    <t>QUANT.</t>
  </si>
  <si>
    <t>TOTAL J (E + F + G + H + I + J)</t>
  </si>
  <si>
    <t xml:space="preserve">un </t>
  </si>
  <si>
    <t>RELATÓRIO DE DOCUMENTAÇÃO ( ATAS DE REUNIÃO, PROTOCOLOS E CÓPIAS DE
DOCUMENTOS)</t>
  </si>
  <si>
    <t>RELATÓRIO FOTOGRÁFICO</t>
  </si>
  <si>
    <t>RELATÓRIO DE CONSULTA PRÉVIA CONFORME PORTARIA SVMA 80/2007</t>
  </si>
  <si>
    <t>VERSÃO PRELIMINAR DO ESTUDO AMBIENTAL- EIA</t>
  </si>
  <si>
    <t>EIA CONSOLIDADO E RIMA</t>
  </si>
  <si>
    <t>RELATÓRIO DE ATENDIMENTO ÀS EXIGÊNCIAS DA LAP</t>
  </si>
  <si>
    <t>RELATÓRIO COMPLEMENTAR E PLANO BÁSICO AMBIENTAL - PBA</t>
  </si>
  <si>
    <t>RELATÓRIO DE AVALIAÇÃO PRELIMINAR</t>
  </si>
  <si>
    <t>RELATÓRIO DE INVESTIGAÇÃO CONFIRMATÓRIA</t>
  </si>
  <si>
    <t>ELABORAÇÃO DE DOCUMENTOS TÉCNICOS PARA O TERMO DE COMPROMISSO AMBIENTAL-
TCA</t>
  </si>
  <si>
    <t>1. APRESENTAÇÃO</t>
  </si>
  <si>
    <t>Para elaboração deste orçamento foi utilizado planilhas de composição de preços:</t>
  </si>
  <si>
    <t>2. ORÇAMENTOS</t>
  </si>
  <si>
    <r>
      <t xml:space="preserve">Foram elaborados orçamentos com as planilhas de preços unitários citadas acima </t>
    </r>
    <r>
      <rPr>
        <b/>
        <sz val="14"/>
        <color indexed="8"/>
        <rFont val="Arial"/>
        <family val="2"/>
      </rPr>
      <t xml:space="preserve">com desoneração </t>
    </r>
    <r>
      <rPr>
        <sz val="14"/>
        <color indexed="8"/>
        <rFont val="Arial"/>
        <family val="2"/>
      </rPr>
      <t xml:space="preserve">e </t>
    </r>
    <r>
      <rPr>
        <b/>
        <sz val="14"/>
        <color indexed="8"/>
        <rFont val="Arial"/>
        <family val="2"/>
      </rPr>
      <t>sem desoneração</t>
    </r>
    <r>
      <rPr>
        <sz val="14"/>
        <color indexed="8"/>
        <rFont val="Arial"/>
        <family val="2"/>
      </rPr>
      <t>. Os resultados comparativos são apresentados abaixo:</t>
    </r>
  </si>
  <si>
    <t>SEM DESONERAÇÃO</t>
  </si>
  <si>
    <t>COM DESONERAÇÃO</t>
  </si>
  <si>
    <t>Assim a planilha de custo a ser considerada é:</t>
  </si>
  <si>
    <t>com valor de:</t>
  </si>
  <si>
    <t>PLANILHA ORÇAMENTÁRIA E MEMÓRIA DE CÁLCULO</t>
  </si>
  <si>
    <t>Referência</t>
  </si>
  <si>
    <t>Descrição</t>
  </si>
  <si>
    <t>Localização</t>
  </si>
  <si>
    <t>Pos.</t>
  </si>
  <si>
    <t>Quant.</t>
  </si>
  <si>
    <t>Ext.</t>
  </si>
  <si>
    <t>Larg.</t>
  </si>
  <si>
    <t>Prof.</t>
  </si>
  <si>
    <t>Área</t>
  </si>
  <si>
    <t>Volume</t>
  </si>
  <si>
    <t>Dens.</t>
  </si>
  <si>
    <t>Emp.</t>
  </si>
  <si>
    <t>Ton.</t>
  </si>
  <si>
    <t>Total</t>
  </si>
  <si>
    <t>unid</t>
  </si>
  <si>
    <t>OBS.</t>
  </si>
  <si>
    <t>Item</t>
  </si>
  <si>
    <t>Código</t>
  </si>
  <si>
    <t>Inicial</t>
  </si>
  <si>
    <t>Final</t>
  </si>
  <si>
    <t>( m )</t>
  </si>
  <si>
    <t>( m² )</t>
  </si>
  <si>
    <t>( m³ )</t>
  </si>
  <si>
    <t>( t/m³ )</t>
  </si>
  <si>
    <t>( % )</t>
  </si>
  <si>
    <t>( t )</t>
  </si>
  <si>
    <t>EIXO</t>
  </si>
  <si>
    <t>+</t>
  </si>
  <si>
    <t>MICRODRENAGEM</t>
  </si>
  <si>
    <t>IOPES</t>
  </si>
  <si>
    <t>CANAL TRAPEZOIDAL B=5,00 x H=VAR.</t>
  </si>
  <si>
    <t>Fonte</t>
  </si>
  <si>
    <t>TERRAPLENAGEM</t>
  </si>
  <si>
    <t>CANAL RETANGULAR B=5,00 x H=2,50</t>
  </si>
  <si>
    <t>BDCC 2,50 x 2,50</t>
  </si>
  <si>
    <t>Dist.</t>
  </si>
  <si>
    <t>(km)</t>
  </si>
  <si>
    <t>ESTRUTURAS DE MACRODRENAGEM PRÉ-MOLDADAS</t>
  </si>
  <si>
    <t>C001</t>
  </si>
  <si>
    <t>FORNECIMENTO E ASSENTAMENTO DE BUEIRO DUPLO CELULAR EM CONCRETO PRÉ-MOLDADO 2,50M X 2,50M</t>
  </si>
  <si>
    <t>PRÓPRIA</t>
  </si>
  <si>
    <t>C002</t>
  </si>
  <si>
    <t>FORNECIMENTO E ASSENTAMENTO DE BUEIRO DUPLO CELULAR EM CONCRETO PRÉ-MOLDADO 3,00M X3,00M</t>
  </si>
  <si>
    <t>C003</t>
  </si>
  <si>
    <t>FORNECIMENTO E ASSENTAMENTO DE CANAL RETANGULAR EM CONCRETO PRÉ-MOLDADO 5,00M X 2,50M</t>
  </si>
  <si>
    <t>C004</t>
  </si>
  <si>
    <t>REJUNTAMENTO DE GALERIA</t>
  </si>
  <si>
    <t>C004 - Rejuntamento de galeria (m)</t>
  </si>
  <si>
    <t>ARGAMASSA DE CIMENTO E AREIA 1:3 - AREIA COMERCIAL</t>
  </si>
  <si>
    <t>COMPOSIÇÃO DE PREÇOS SEM DESONERAÇÃO - PEÇAS PRÉ-MOLDADAS</t>
  </si>
  <si>
    <t>UTILIZAÇÃO</t>
  </si>
  <si>
    <t>PROD</t>
  </si>
  <si>
    <t>IMPR</t>
  </si>
  <si>
    <t>CUSTO OPERACIONAL</t>
  </si>
  <si>
    <t>CUSTO HORÁRIO</t>
  </si>
  <si>
    <t>EQUIPAMENTOS</t>
  </si>
  <si>
    <t>TOTAL EQUIPAMENTOS:</t>
  </si>
  <si>
    <t>MATERIAL</t>
  </si>
  <si>
    <t>M0446</t>
  </si>
  <si>
    <t>COMPENSADO RESINADO DE 10mm</t>
  </si>
  <si>
    <t>M²</t>
  </si>
  <si>
    <t>M0786</t>
  </si>
  <si>
    <t>ISOPOR</t>
  </si>
  <si>
    <t>M³</t>
  </si>
  <si>
    <t>ATIVIDADES AUXILIARES</t>
  </si>
  <si>
    <t>ARMAÇÃO EM AÇO CA-50 - FORNECIMENTO, PREPARO E COLOCAÇÃO</t>
  </si>
  <si>
    <t>KG</t>
  </si>
  <si>
    <t>CONCRETO FCK = 20 MPa -  CONFECÇÃO EM BETONEIRA E LANÇAMENTO MANUAL - AREIA EXTRAÍDA E BRITA PRODUZIDA</t>
  </si>
  <si>
    <t>ARGAMASSA DE CIMENTO E AREIA 1:3 - CONFECÇÃO EM BETONEIRA E LANÇAMENTO MANUAL - AREIA COMERCIAL</t>
  </si>
  <si>
    <t>CONCRETO MAGRO - CONFECÇÃO EM BETONEIRA E LANÇAMENTO MANUAL - AREIA E BRITA COMERCIAIS</t>
  </si>
  <si>
    <t>ESCORAMENTO PARA CORPO DE BUEIROS CELULARES - UTILIZAÇÃO DE 3 VEZES - CONFECÇÃO, INSTALAÇÃO E RETIRADA</t>
  </si>
  <si>
    <t>FORMAS DE COMPENSADO RESINADO 14 MM - USO GERAL - UTILIZAÇÃO DE 3 VEZES - CONFECÇÃO, INSTALAÇÃO E RETIRADA</t>
  </si>
  <si>
    <t>0407819</t>
  </si>
  <si>
    <t>TOTAL MATERIAL:</t>
  </si>
  <si>
    <t>TOTAL ATIVIDADES AUXILIARES:</t>
  </si>
  <si>
    <t>TEMPO FIXO</t>
  </si>
  <si>
    <t>MOMENTO DE TRANSPORTE</t>
  </si>
  <si>
    <t>CARGA, MANOBRA E DESCARGA DE MATERIAIS DIVERSOS EM CAMINHÃO CARROCERIA DE 15 T - CARGA E DESCARGA MANUAIS</t>
  </si>
  <si>
    <t>CARGA, MANOBRA E DESCARGA DE MATERIAIS DIVERSOS EM CAMINHÃO CARROCERIA DE 5 T - CARGA E DESCARGA MANUAIS</t>
  </si>
  <si>
    <t>TRANSPORTE COM CAMINHÃO CARROCERIA DE 15 T - RODOVIA PAVIMENTADA</t>
  </si>
  <si>
    <t>TRANSPORTE COM CAMINHÃO CARROCERIA DE 5 T - RODOVIA PAVIMENTADA</t>
  </si>
  <si>
    <t>TxKM</t>
  </si>
  <si>
    <t>C002 - FORNECIMENTO E ASSENTAMENTO DE BUEIRO DUPLO CELULAR EM CONCRETO PRÉ-MOLDADO 3,00M X 3,00M</t>
  </si>
  <si>
    <t>C001 - FORNECIMENTO E ASSENTAMENTO DE BUEIRO DUPLO CELULAR EM CONCRETO PRÉ-MOLDADO 2,50M X 2,50M</t>
  </si>
  <si>
    <t>C003 - FORNECIMENTO E ASSENTAMENTO DE CANAL RETANGULAR EM CONCRETO PRÉ-MOLDADO 5,00M X 2,50M</t>
  </si>
  <si>
    <t>CUSTO UNITÁRIO (R$)
S. DESONERAÇÃO</t>
  </si>
  <si>
    <t>CUSTO UNITÁRIO (R$)
DESONERAADO</t>
  </si>
  <si>
    <t>COMPOSIÇÃO DE PREÇOS COM DESONERAÇÃO - PEÇAS PRÉ-MOLDADAS</t>
  </si>
  <si>
    <t>ESTRUTURAS DE MACRODRENAGEM MOLDADAS IN LOCO</t>
  </si>
  <si>
    <t>TRANSIÇÃO TRAPEZOIDAL - RETANGULAR B = 5,00m</t>
  </si>
  <si>
    <t>DEFLEXÃO TIPO C1 (DF-01)</t>
  </si>
  <si>
    <t>DEFLEXÃO TIPO C2 (DF-02)</t>
  </si>
  <si>
    <t>DEFLEXÃO TIPO 01 (DF-03)</t>
  </si>
  <si>
    <t>DEFLEXÃO TIPO 02 (DF-04)</t>
  </si>
  <si>
    <t>DEFLEXÃO TIPO 03 (DF-05)</t>
  </si>
  <si>
    <t>DEFLEXÃO TIPO 04 (DF-07)</t>
  </si>
  <si>
    <t>DEFLEXÃO TIPO 05 (DF-08)</t>
  </si>
  <si>
    <t>DEFLEXÃO TIPO 06 (DF-09)</t>
  </si>
  <si>
    <t>DEFLEXÃO TIPO 07 (DF-10)</t>
  </si>
  <si>
    <t>DEFLEXÃO TIPO 08 (DF-11)</t>
  </si>
  <si>
    <t>DEFLEXÃO TIPO 09 (DF-12)</t>
  </si>
  <si>
    <t>CAIXA 01</t>
  </si>
  <si>
    <t>MURO DE ALA BDTM Ø2,40</t>
  </si>
  <si>
    <t>DEFLEXÃO TIPO 03 (DF-06)</t>
  </si>
  <si>
    <t>M1432</t>
  </si>
  <si>
    <t>TAMPÃO DE FERRO FUNDIDO PARA ÁGUAS PLUVIAIS TD 600</t>
  </si>
  <si>
    <t>REMOÇÃO DE TUBOS DE CONCRETO EM VALAS E BUEIROS - D = 600 MM</t>
  </si>
  <si>
    <t>REMOÇÃO DE TUBOS DE CONCRETO EM VALAS E BUEIROS - D = 800 MM</t>
  </si>
  <si>
    <t>REMOÇÃO DE TUBOS DE CONCRETO EM VALAS E BUEIROS - D = 1.500 MM</t>
  </si>
  <si>
    <t>BOCA DE LOBO DUPLA - GRELHA DE CONCRETO - BLDG 02 - AREIA E BRITA COMERCIAIS</t>
  </si>
  <si>
    <t>BOCA DE LOBO SIMPLES - BLS 01 - AREIA E BRITA COMERCIAIS</t>
  </si>
  <si>
    <t>CAIXA COLETORA DE SARJETA - CCS 01 - COM GRELHA DE CONCRETO - TCC 01 - AREIA E BRITA COMERCIAIS</t>
  </si>
  <si>
    <t>CANALETA DE CONCRETO - CAU 03 - SEÇÃO DE 30 X 30 CM - ESPESSURA DE 10 CM - APOIADA EM TODA A EXTENSÃO</t>
  </si>
  <si>
    <t>BDCC 2,00 x 2,00</t>
  </si>
  <si>
    <t>L.D.</t>
  </si>
  <si>
    <t>MURO DE ALVENARIA</t>
  </si>
  <si>
    <t>BSTC Ø0,60</t>
  </si>
  <si>
    <t>BSTC Ø0,80</t>
  </si>
  <si>
    <t>BSTC Ø1,50</t>
  </si>
  <si>
    <t>BLD</t>
  </si>
  <si>
    <t>BLeD</t>
  </si>
  <si>
    <t>CR 0,30 x 0,30</t>
  </si>
  <si>
    <t>GÁRGULA SIMPLES</t>
  </si>
  <si>
    <t>BUEIRO METÁLICO MÉTODO NÃO DESTRUTIVO</t>
  </si>
  <si>
    <t>BUEIRO METÁLICO COM CHAPAS MÚLTIPLAS MP 100 GALVANIZADAS - D = 2,60 M - BRITA COMERCIAL</t>
  </si>
  <si>
    <t>BDTM Ø2,60 (Ø2,40 DIÂMETRO HIDRÁULICO)</t>
  </si>
  <si>
    <t>REMOÇÃO DE PARALELEPÍPEDOS</t>
  </si>
  <si>
    <t>C005 - Reassentamento de piso intertravado, com bloco retangular (com reaproveitamento do bloco)</t>
  </si>
  <si>
    <t>TOTAL TEMPO FIXO:</t>
  </si>
  <si>
    <t>TOTAL TRANSPORTE:</t>
  </si>
  <si>
    <t>AREIA MEDIA - POSTO JAZIDA/FORNECEDOR (RETIRADO NA JAZIDA, SEM TRANSPORTE)</t>
  </si>
  <si>
    <t>PO DE PEDRA (POSTO PEDREIRA/FORNECEDOR, SEM FRETE)</t>
  </si>
  <si>
    <t>C005</t>
  </si>
  <si>
    <t>REASSENTAMENTO DE PISO INTERTRAVADO, COM BLOCO RETANGULAR (COM REAPROVEITAMENTO DO BLOCO)</t>
  </si>
  <si>
    <t>DEMOLIÇÃO DE PAVIMENTO MARGINAL BR-101</t>
  </si>
  <si>
    <t>DEMOLIÇÃO DE GUIA E SARJETA - MARGINAL BR-101</t>
  </si>
  <si>
    <t>RECONSTRUÇÃO DO PAVIMENTO - MARGINAL BR-101</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</si>
  <si>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</si>
  <si>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</si>
  <si>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</si>
  <si>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</si>
  <si>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955301 - TABELA CUSTOS LABOR/CT-UFES PADRÃO DER FEVEREIRO/2020(LS=157,27;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</si>
  <si>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</si>
  <si>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</si>
  <si>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</si>
  <si>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 FEVEREIRO/2020(LS=157,27; BDI=0%)</t>
    </r>
  </si>
  <si>
    <r>
      <t>Data Base:</t>
    </r>
    <r>
      <rPr>
        <sz val="11"/>
        <color theme="1"/>
        <rFont val="Calibri"/>
        <family val="2"/>
        <scheme val="minor"/>
      </rPr>
      <t> Fevereiro/2020</t>
    </r>
  </si>
  <si>
    <r>
      <t>Local:</t>
    </r>
    <r>
      <rPr>
        <sz val="11"/>
        <color theme="1"/>
        <rFont val="Calibri"/>
        <family val="2"/>
        <scheme val="minor"/>
      </rPr>
      <t> </t>
    </r>
  </si>
  <si>
    <t>Fonte/Código</t>
  </si>
  <si>
    <t>Especificação do Serviço</t>
  </si>
  <si>
    <t>Und.</t>
  </si>
  <si>
    <t>Preço Unitário</t>
  </si>
  <si>
    <t>Preço Total</t>
  </si>
  <si>
    <t>'01</t>
  </si>
  <si>
    <t>SERVIÇOS PRELIMINARES</t>
  </si>
  <si>
    <t>'0102</t>
  </si>
  <si>
    <t>DEMOLIÇÕES E RETIRADAS</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</si>
  <si>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</si>
  <si>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</si>
  <si>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</si>
  <si>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</si>
  <si>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</si>
  <si>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</si>
  <si>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</si>
  <si>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</si>
  <si>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</si>
  <si>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</si>
  <si>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</si>
  <si>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</si>
  <si>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</si>
  <si>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</si>
  <si>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</si>
  <si>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</si>
  <si>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</si>
  <si>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</si>
  <si>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</si>
  <si>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</si>
  <si>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</si>
  <si>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</si>
  <si>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</si>
  <si>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</si>
  <si>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</si>
  <si>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</si>
  <si>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</si>
  <si>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</si>
  <si>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</si>
  <si>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</si>
  <si>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</si>
  <si>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</si>
  <si>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</si>
  <si>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</si>
  <si>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</si>
  <si>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</si>
  <si>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</si>
  <si>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</si>
  <si>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und</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</si>
  <si>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</si>
  <si>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</si>
  <si>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</si>
  <si>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</si>
  <si>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</si>
  <si>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</si>
  <si>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</si>
  <si>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</si>
  <si>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</si>
  <si>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</si>
  <si>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</si>
  <si>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</si>
  <si>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</si>
  <si>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</si>
  <si>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</si>
  <si>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</si>
  <si>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</si>
  <si>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</si>
  <si>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</si>
  <si>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</si>
  <si>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</si>
  <si>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</si>
  <si>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</si>
  <si>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</si>
  <si>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</si>
  <si>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</si>
  <si>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</si>
  <si>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</si>
  <si>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</si>
  <si>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</si>
  <si>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</si>
  <si>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</si>
  <si>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</si>
  <si>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</si>
  <si>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</si>
  <si>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</si>
  <si>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</si>
  <si>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</si>
  <si>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</si>
  <si>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</si>
  <si>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</si>
  <si>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</si>
  <si>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</si>
  <si>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</si>
  <si>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</si>
  <si>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</si>
  <si>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</si>
  <si>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</si>
  <si>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</si>
  <si>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</si>
  <si>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</si>
  <si>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</si>
  <si>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</si>
  <si>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</si>
  <si>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</si>
  <si>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</si>
  <si>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</si>
  <si>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</si>
  <si>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</si>
  <si>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</si>
  <si>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</si>
  <si>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</si>
  <si>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</si>
  <si>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</si>
  <si>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</si>
  <si>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</si>
  <si>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</si>
  <si>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</si>
  <si>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</si>
  <si>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</si>
  <si>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</si>
  <si>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</si>
  <si>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</si>
  <si>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</si>
  <si>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</si>
  <si>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</si>
  <si>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</si>
  <si>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</si>
  <si>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</si>
  <si>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</si>
  <si>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</si>
  <si>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</si>
  <si>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</si>
  <si>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LIMPEZA DO TERRENO</t>
  </si>
  <si>
    <t>'010401</t>
  </si>
  <si>
    <t>LABOR - 010401 - 1</t>
  </si>
  <si>
    <t>'010402</t>
  </si>
  <si>
    <t>LABOR - 010402 - 1</t>
  </si>
  <si>
    <t>'010403</t>
  </si>
  <si>
    <t>LABOR - 010403 - 1</t>
  </si>
  <si>
    <t>'010404</t>
  </si>
  <si>
    <t>LABOR - 010404 - 1</t>
  </si>
  <si>
    <t>'0105</t>
  </si>
  <si>
    <t>LOCAÇÃO</t>
  </si>
  <si>
    <t>'010501</t>
  </si>
  <si>
    <t>LABOR - 010501 - 2</t>
  </si>
  <si>
    <t>'010512</t>
  </si>
  <si>
    <t>LABOR - 010512 - 1</t>
  </si>
  <si>
    <t>mês</t>
  </si>
  <si>
    <t>'02</t>
  </si>
  <si>
    <t>INSTALAÇÃO DO CANTEIRO DE OBRAS</t>
  </si>
  <si>
    <t>'0203</t>
  </si>
  <si>
    <t>TAPUMES, BARRACÕES E COBERTURAS</t>
  </si>
  <si>
    <t>'020305</t>
  </si>
  <si>
    <t>LABOR - 020305 - 2</t>
  </si>
  <si>
    <t>'020339</t>
  </si>
  <si>
    <t>LABOR - 020339 - 1</t>
  </si>
  <si>
    <t>'020343</t>
  </si>
  <si>
    <t>LABOR - 020343 - 3</t>
  </si>
  <si>
    <t>'020344</t>
  </si>
  <si>
    <t>LABOR - 020344 - 2</t>
  </si>
  <si>
    <t>'020346</t>
  </si>
  <si>
    <t>LABOR - 020346 - 1</t>
  </si>
  <si>
    <t>'020348</t>
  </si>
  <si>
    <t>LABOR - 020348 - 3</t>
  </si>
  <si>
    <t>'020350</t>
  </si>
  <si>
    <t>'020351</t>
  </si>
  <si>
    <t>'020352</t>
  </si>
  <si>
    <t>LABOR - 020352 - 1</t>
  </si>
  <si>
    <t>ms</t>
  </si>
  <si>
    <t>'020353</t>
  </si>
  <si>
    <t>LABOR - 020353 - 1</t>
  </si>
  <si>
    <t>'020354</t>
  </si>
  <si>
    <t>LABOR - 020354 - 1</t>
  </si>
  <si>
    <t>'020355</t>
  </si>
  <si>
    <t>LABOR - 020355 - 1</t>
  </si>
  <si>
    <t>'020356</t>
  </si>
  <si>
    <t>LABOR - 020356 - 1</t>
  </si>
  <si>
    <t>'0207</t>
  </si>
  <si>
    <t>INSTALAÇÃO DO CANTEIRO DE OBRAS (UTILIZAÇÃO 1 VEZ), PROJETO PADRÃO LABOR - NR.18 (OBRAS COM PRAZO DE EXECUÇÃO SUPERIOR A 12 MESES)</t>
  </si>
  <si>
    <t>'020701</t>
  </si>
  <si>
    <t>LABOR - 020701 - 5</t>
  </si>
  <si>
    <t>'020702</t>
  </si>
  <si>
    <t>LABOR - 020702 - 2</t>
  </si>
  <si>
    <t>'020703</t>
  </si>
  <si>
    <t>LABOR - 020703 - 2</t>
  </si>
  <si>
    <t>'020704</t>
  </si>
  <si>
    <t>LABOR - 020704 - 3</t>
  </si>
  <si>
    <t>'020705</t>
  </si>
  <si>
    <t>LABOR - 020705 - 4</t>
  </si>
  <si>
    <t>'020706</t>
  </si>
  <si>
    <t>LABOR - 020706 - 4</t>
  </si>
  <si>
    <t>'020707</t>
  </si>
  <si>
    <t>LABOR - 020707 - 4</t>
  </si>
  <si>
    <t>'020708</t>
  </si>
  <si>
    <t>LABOR - 020708 - 2</t>
  </si>
  <si>
    <t>'020709</t>
  </si>
  <si>
    <t>LABOR - 020709 - 2</t>
  </si>
  <si>
    <t>'020710</t>
  </si>
  <si>
    <t>LABOR - 020710 - 2</t>
  </si>
  <si>
    <t>'020711</t>
  </si>
  <si>
    <t>LABOR - 020711 - 2</t>
  </si>
  <si>
    <t>'020712</t>
  </si>
  <si>
    <t>LABOR - 020712 - 1</t>
  </si>
  <si>
    <t>'020713</t>
  </si>
  <si>
    <t>LABOR - 020713 - 2</t>
  </si>
  <si>
    <t>'020714</t>
  </si>
  <si>
    <t>LABOR - 020714 - 2</t>
  </si>
  <si>
    <t>'0208</t>
  </si>
  <si>
    <t>INSTALAÇÃO DO CANTEIRO DE OBRAS (UTILIZAÇÃO 2 VEZES), PROJETO PADRÃO LABOR - NR.18 (OBRAS COM PRAZO DE EXECUÇÃO DE 6 A 12 MESES)</t>
  </si>
  <si>
    <t>'020801</t>
  </si>
  <si>
    <t>LABOR - 020801 - 5</t>
  </si>
  <si>
    <t>'020802</t>
  </si>
  <si>
    <t>LABOR - 020802 - 2</t>
  </si>
  <si>
    <t>'020803</t>
  </si>
  <si>
    <t>LABOR - 020803 - 2</t>
  </si>
  <si>
    <t>'020804</t>
  </si>
  <si>
    <t>LABOR - 020804 - 3</t>
  </si>
  <si>
    <t>'020805</t>
  </si>
  <si>
    <t>LABOR - 020805 - 4</t>
  </si>
  <si>
    <t>'020806</t>
  </si>
  <si>
    <t>LABOR - 020806 - 4</t>
  </si>
  <si>
    <t>'020807</t>
  </si>
  <si>
    <t>LABOR - 020807 - 4</t>
  </si>
  <si>
    <t>'020808</t>
  </si>
  <si>
    <t>LABOR - 020808 - 2</t>
  </si>
  <si>
    <t>'020809</t>
  </si>
  <si>
    <t>LABOR - 020809 - 2</t>
  </si>
  <si>
    <t>'020810</t>
  </si>
  <si>
    <t>LABOR - 020810 - 2</t>
  </si>
  <si>
    <t>'020811</t>
  </si>
  <si>
    <t>LABOR - 020811 - 2</t>
  </si>
  <si>
    <t>'020812</t>
  </si>
  <si>
    <t>LABOR - 020812 - 1</t>
  </si>
  <si>
    <t>'03</t>
  </si>
  <si>
    <t>'0301</t>
  </si>
  <si>
    <t>ESCAVAÇÕES</t>
  </si>
  <si>
    <t>'030101</t>
  </si>
  <si>
    <t>LABOR - 030101 - 1</t>
  </si>
  <si>
    <t>'030102</t>
  </si>
  <si>
    <t>LABOR - 030102 - 1</t>
  </si>
  <si>
    <t>'030103</t>
  </si>
  <si>
    <t>LABOR - 030103 - 1</t>
  </si>
  <si>
    <t>'030104</t>
  </si>
  <si>
    <t>LABOR - 030104 - 1</t>
  </si>
  <si>
    <t>'030119</t>
  </si>
  <si>
    <t>LABOR - 030119 - 1</t>
  </si>
  <si>
    <t>'0302</t>
  </si>
  <si>
    <t>REATERRO E COMPACTAÇÃO</t>
  </si>
  <si>
    <t>'030201</t>
  </si>
  <si>
    <t>LABOR - 030201 - 1</t>
  </si>
  <si>
    <t>'030202</t>
  </si>
  <si>
    <t>LABOR - 030202 - 2</t>
  </si>
  <si>
    <t>'030203</t>
  </si>
  <si>
    <t>LABOR - 030203 - 1</t>
  </si>
  <si>
    <t>'030204</t>
  </si>
  <si>
    <t>LABOR - 030204 - 1</t>
  </si>
  <si>
    <t>'030206</t>
  </si>
  <si>
    <t>LABOR - 030206 - 2</t>
  </si>
  <si>
    <t>'030208</t>
  </si>
  <si>
    <t>LABOR - 030208 - 2</t>
  </si>
  <si>
    <t>'030209</t>
  </si>
  <si>
    <t>LABOR - 030209 - 1</t>
  </si>
  <si>
    <t>'030210</t>
  </si>
  <si>
    <t>LABOR - 030210 - 1</t>
  </si>
  <si>
    <t>'030211</t>
  </si>
  <si>
    <t>LABOR - 030211 - 1</t>
  </si>
  <si>
    <t>'0303</t>
  </si>
  <si>
    <t>TRANSPORTES</t>
  </si>
  <si>
    <t>'030304</t>
  </si>
  <si>
    <t>LABOR - 030304 - 2</t>
  </si>
  <si>
    <t>'030305</t>
  </si>
  <si>
    <t>LABOR - 030305 - 1</t>
  </si>
  <si>
    <t>'030306</t>
  </si>
  <si>
    <t>LABOR - 030306 - 1</t>
  </si>
  <si>
    <t>'04</t>
  </si>
  <si>
    <t>ESTRUTURAS</t>
  </si>
  <si>
    <t>'0402</t>
  </si>
  <si>
    <t>INFRA-ESTRUTURA (FUNDAÇÃO)</t>
  </si>
  <si>
    <t>'040202</t>
  </si>
  <si>
    <t>LABOR - 040202 - 2</t>
  </si>
  <si>
    <t>'040206</t>
  </si>
  <si>
    <t>LABOR - 040206 - 2</t>
  </si>
  <si>
    <t>'040224</t>
  </si>
  <si>
    <t>LABOR - 040224 - 1</t>
  </si>
  <si>
    <t>'040231</t>
  </si>
  <si>
    <t>LABOR - 040231 - 1</t>
  </si>
  <si>
    <t>'040233</t>
  </si>
  <si>
    <t>LABOR - 040233 - 1</t>
  </si>
  <si>
    <t>'040235</t>
  </si>
  <si>
    <t>LABOR - 040235 - 1</t>
  </si>
  <si>
    <t>'040237</t>
  </si>
  <si>
    <t>LABOR - 040237 - 1</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</si>
  <si>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</si>
  <si>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</si>
  <si>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</si>
  <si>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</si>
  <si>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</si>
  <si>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</si>
  <si>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</si>
  <si>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</si>
  <si>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</si>
  <si>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</si>
  <si>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</si>
  <si>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</si>
  <si>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</si>
  <si>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</si>
  <si>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</si>
  <si>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</si>
  <si>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</si>
  <si>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</si>
  <si>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</si>
  <si>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SUPER-ESTRUTURA</t>
  </si>
  <si>
    <t>'040315</t>
  </si>
  <si>
    <t>LABOR - 040315 - 1</t>
  </si>
  <si>
    <t>'040320</t>
  </si>
  <si>
    <t>LABOR - 040320 - 1</t>
  </si>
  <si>
    <t>'040322</t>
  </si>
  <si>
    <t>LABOR - 040322 - 1</t>
  </si>
  <si>
    <t>'040324</t>
  </si>
  <si>
    <t>LABOR - 040324 - 1</t>
  </si>
  <si>
    <t>'040328</t>
  </si>
  <si>
    <t>LABOR - 040328 - 1</t>
  </si>
  <si>
    <t>'040329</t>
  </si>
  <si>
    <t>LABOR - 040329 - 1</t>
  </si>
  <si>
    <t>'040330</t>
  </si>
  <si>
    <t>LABOR - 040330 - 1</t>
  </si>
  <si>
    <t>'040331</t>
  </si>
  <si>
    <t>LABOR - 040331 - 1</t>
  </si>
  <si>
    <t>'040332</t>
  </si>
  <si>
    <t>LABOR - 040332 - 1</t>
  </si>
  <si>
    <t>'040333</t>
  </si>
  <si>
    <t>LABOR - 040333 - 1</t>
  </si>
  <si>
    <t>'040337</t>
  </si>
  <si>
    <t>LABOR - 040337 - 2</t>
  </si>
  <si>
    <t>'040339</t>
  </si>
  <si>
    <t>LABOR - 040339 - 2</t>
  </si>
  <si>
    <t>'0404</t>
  </si>
  <si>
    <t>ESTRUTURAS DE CONCRETO APARENTE</t>
  </si>
  <si>
    <t>'040405</t>
  </si>
  <si>
    <t>LABOR - 040405 - 2</t>
  </si>
  <si>
    <t>'0406</t>
  </si>
  <si>
    <t>LAJES PRÉ-MOLDADAS</t>
  </si>
  <si>
    <t>'040601</t>
  </si>
  <si>
    <t>LABOR - 040601 - 3</t>
  </si>
  <si>
    <t>'040602</t>
  </si>
  <si>
    <t>LABOR - 040602 - 3</t>
  </si>
  <si>
    <t>'0407</t>
  </si>
  <si>
    <t>DIVERSOS</t>
  </si>
  <si>
    <t>'040705</t>
  </si>
  <si>
    <t>LABOR - 040705 - 1</t>
  </si>
  <si>
    <t>'0408</t>
  </si>
  <si>
    <t>RECUPERAÇÃO DE ESTRUTURAS</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</si>
  <si>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</si>
  <si>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</si>
  <si>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</si>
  <si>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</si>
  <si>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</si>
  <si>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</si>
  <si>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</si>
  <si>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</si>
  <si>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</si>
  <si>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</si>
  <si>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</si>
  <si>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</si>
  <si>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</si>
  <si>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</si>
  <si>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</si>
  <si>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</si>
  <si>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</si>
  <si>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</si>
  <si>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</si>
  <si>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</si>
  <si>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</si>
  <si>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- 040817 - 1</t>
  </si>
  <si>
    <t>'040818</t>
  </si>
  <si>
    <t>LABOR - 040818 - 1</t>
  </si>
  <si>
    <t>'0409</t>
  </si>
  <si>
    <t>'040901</t>
  </si>
  <si>
    <t>LABOR - 040901 - 3</t>
  </si>
  <si>
    <t>'040902</t>
  </si>
  <si>
    <t>LABOR - 040902 - 3</t>
  </si>
  <si>
    <t>'040903</t>
  </si>
  <si>
    <t>LABOR - 040903 - 3</t>
  </si>
  <si>
    <t>'040904</t>
  </si>
  <si>
    <t>LABOR - 040904 - 3</t>
  </si>
  <si>
    <t>'05</t>
  </si>
  <si>
    <t>PAREDES E PAINÉIS</t>
  </si>
  <si>
    <t>'0501</t>
  </si>
  <si>
    <t>ALVENARIA DE VEDAÇÃO</t>
  </si>
  <si>
    <t>'050112</t>
  </si>
  <si>
    <t>LABOR - 050112 - 3</t>
  </si>
  <si>
    <t>'050115</t>
  </si>
  <si>
    <t>LABOR - 050115 - 1</t>
  </si>
  <si>
    <t>'050122</t>
  </si>
  <si>
    <t>LABOR - 050122 - 1</t>
  </si>
  <si>
    <t>'0502</t>
  </si>
  <si>
    <t>PLACAS E PAINÉIS DIVISÓRIOS</t>
  </si>
  <si>
    <t>'050202</t>
  </si>
  <si>
    <t>LABOR - 050202 - 1</t>
  </si>
  <si>
    <t>'050203</t>
  </si>
  <si>
    <t>LABOR - 050203 - 1</t>
  </si>
  <si>
    <t>'050205</t>
  </si>
  <si>
    <t>LABOR - 050205 - 1</t>
  </si>
  <si>
    <t>'050206</t>
  </si>
  <si>
    <t>LABOR - 050206 - 1</t>
  </si>
  <si>
    <t>'050208</t>
  </si>
  <si>
    <t>LABOR - 050208 - 1</t>
  </si>
  <si>
    <t>'0503</t>
  </si>
  <si>
    <t>VERGAS/CONTRAVERGA</t>
  </si>
  <si>
    <t>'050301</t>
  </si>
  <si>
    <t>LABOR - 050301 - 2</t>
  </si>
  <si>
    <t>'050303</t>
  </si>
  <si>
    <t>LABOR - 050303 - 2</t>
  </si>
  <si>
    <t>'0505</t>
  </si>
  <si>
    <t>ALVENARIA ESTRUTURAL</t>
  </si>
  <si>
    <t>'050501</t>
  </si>
  <si>
    <t>LABOR - 050501 - 1</t>
  </si>
  <si>
    <t>'050502</t>
  </si>
  <si>
    <t>LABOR - 050502 - 1</t>
  </si>
  <si>
    <t>'050503</t>
  </si>
  <si>
    <t>LABOR - 050503 - 1</t>
  </si>
  <si>
    <t>'0506</t>
  </si>
  <si>
    <t>ALVENARIA DE VEDAÇÃO EMPREGANDO ARGAMASSA DE CIMENTO, CAL E AREIA</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</si>
  <si>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</si>
  <si>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</si>
  <si>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</si>
  <si>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</si>
  <si>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</si>
  <si>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</si>
  <si>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</si>
  <si>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</si>
  <si>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</si>
  <si>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</si>
  <si>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</si>
  <si>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</si>
  <si>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</si>
  <si>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</si>
  <si>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</si>
  <si>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ESQUADRIAS DE MADEIRA</t>
  </si>
  <si>
    <t>'0601</t>
  </si>
  <si>
    <t>MARCOS E ALIZARES</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</si>
  <si>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</si>
  <si>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</si>
  <si>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</si>
  <si>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</si>
  <si>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</si>
  <si>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</si>
  <si>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</si>
  <si>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</si>
  <si>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</si>
  <si>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</si>
  <si>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</si>
  <si>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</si>
  <si>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</si>
  <si>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</si>
  <si>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</si>
  <si>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</si>
  <si>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</si>
  <si>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FERRAGENS</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</si>
  <si>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</si>
  <si>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</si>
  <si>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</si>
  <si>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</si>
  <si>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</si>
  <si>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</si>
  <si>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</si>
  <si>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</si>
  <si>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</si>
  <si>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</si>
  <si>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</si>
  <si>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</si>
  <si>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</si>
  <si>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</si>
  <si>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</si>
  <si>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</si>
  <si>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</si>
  <si>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PORTA EM MADEIRA DE LEI TIPO ANGELIM PEDRA OU EQUIV.C/ENCHIMENTO EM MADEIRA 1A.QUALIDADE ESP. 30MM P/ PINTURA, INCLUSIVE ALIZARES, DOBRADIÇAS E FECHADURA EXTERNA, EXCLUSIVE MARCO</t>
  </si>
  <si>
    <t>'061301</t>
  </si>
  <si>
    <t>LABOR - 061301 - 2</t>
  </si>
  <si>
    <t>'061302</t>
  </si>
  <si>
    <t>LABOR - 061302 - 2</t>
  </si>
  <si>
    <t>'061303</t>
  </si>
  <si>
    <t>LABOR - 061303 - 2</t>
  </si>
  <si>
    <t>'061304</t>
  </si>
  <si>
    <t>LABOR - 061304 - 2</t>
  </si>
  <si>
    <t>'0614</t>
  </si>
  <si>
    <t>PORTA EM MADEIRA DE LEI TIPO ANGELIM PEDRA/EQUIV, ESP. 30MM C/ ACAB. LISO P/ PINTURA, INCL. FECHADURA TIPO "LIVRE/OCUPADO" E FERRAGENS P/ FIXAÇÃO EM GRANITO, EXCLUSIVE MARCO</t>
  </si>
  <si>
    <t>'061401</t>
  </si>
  <si>
    <t>LABOR - 061401 - 3</t>
  </si>
  <si>
    <t>'061402</t>
  </si>
  <si>
    <t>LABOR - 061402 - 3</t>
  </si>
  <si>
    <t>'061403</t>
  </si>
  <si>
    <t>LABOR - 061403 - 3</t>
  </si>
  <si>
    <t>'061404</t>
  </si>
  <si>
    <t>LABOR - 061404 - 3</t>
  </si>
  <si>
    <t>'0617</t>
  </si>
  <si>
    <t>PORTA EM VENEZIANA, EM MADEIRA DE LEI, ESP. 30MM, INCL. DOBRADIÇAS, EXCLUSIVE ALIZAR, MARCO E FECHADURA</t>
  </si>
  <si>
    <t>'061701</t>
  </si>
  <si>
    <t>LABOR - 061701 - 2</t>
  </si>
  <si>
    <t>'061702</t>
  </si>
  <si>
    <t>LABOR - 061702 - 2</t>
  </si>
  <si>
    <t>'061703</t>
  </si>
  <si>
    <t>LABOR - 061703 - 2</t>
  </si>
  <si>
    <t>'0619</t>
  </si>
  <si>
    <t>PORTA EM MADEIRA DE LEI TIPO ANGELIM PEDRA OU EQUIV. C/ ENCHIMENTO EM MADEIRA DE 1ª QUALIDADE ESP 30MM, COM VISOR DE VIDRO, INCL. ALIZARES, DOBRADIÇAS E FECHADURAS EXT EM LATÃO CROMADO LAFONTE/EQUIV , EXCL. MARCO, NAS DIMENSÕES:</t>
  </si>
  <si>
    <t>'061901</t>
  </si>
  <si>
    <t>LABOR - 061901 - 3</t>
  </si>
  <si>
    <t>'061902</t>
  </si>
  <si>
    <t>LABOR - 061902 - 3</t>
  </si>
  <si>
    <t>'061903</t>
  </si>
  <si>
    <t>LABOR - 061903 - 3</t>
  </si>
  <si>
    <t>'0622</t>
  </si>
  <si>
    <t>REVISÕES E REPAROS</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</si>
  <si>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</si>
  <si>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</si>
  <si>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</si>
  <si>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</si>
  <si>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</si>
  <si>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</si>
  <si>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</si>
  <si>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</si>
  <si>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</si>
  <si>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</si>
  <si>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</si>
  <si>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</si>
  <si>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</si>
  <si>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</si>
  <si>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</si>
  <si>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</si>
  <si>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</si>
  <si>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</si>
  <si>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</si>
  <si>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</si>
  <si>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</si>
  <si>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PORTA EM MADEIRA DE LEI COM ENCHIMENTO EM MADEIRA DE 1ª QUALIDADE, ESP. 30MM, PARA PINTURA, INCL. ALIZARES, DOBRADIÇAS, FECHADURA TIPO "LIVRE/OCUPADO" EXCLUSIVE MARCO</t>
  </si>
  <si>
    <t>'062301</t>
  </si>
  <si>
    <t>LABOR - 062301 - 2</t>
  </si>
  <si>
    <t>'062302</t>
  </si>
  <si>
    <t>LABOR - 062302 - 2</t>
  </si>
  <si>
    <t>'0625</t>
  </si>
  <si>
    <t>PORTA EM MADEIRA DE LEI TIPO ANGELIM PEDRA OU EQUIV.,ESP. 35 MM, MACIÇA C/ FRISO P/ VERNIZ, PADRÃO SEDU, COM VISOR, INCLUSIVE ALIZARES, DOBRADIÇAS E FECHADURA DE BOLA EXTERNA, EXCLUSIVE MARCO</t>
  </si>
  <si>
    <t>'062501</t>
  </si>
  <si>
    <t>LABOR - 062501 - 2</t>
  </si>
  <si>
    <t>'062502</t>
  </si>
  <si>
    <t>LABOR - 062502 - 2</t>
  </si>
  <si>
    <t>'062503</t>
  </si>
  <si>
    <t>LABOR - 062503 - 2</t>
  </si>
  <si>
    <t>'062504</t>
  </si>
  <si>
    <t>LABOR - 062504 - 2</t>
  </si>
  <si>
    <t>'062505</t>
  </si>
  <si>
    <t>LABOR - 062505 - 3</t>
  </si>
  <si>
    <t>'07</t>
  </si>
  <si>
    <t>ESQUADRIAS METÁLICAS</t>
  </si>
  <si>
    <t>'0711</t>
  </si>
  <si>
    <t>GRADES E PORTÕES</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</si>
  <si>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</si>
  <si>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</si>
  <si>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</si>
  <si>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</si>
  <si>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</si>
  <si>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</si>
  <si>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</si>
  <si>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</si>
  <si>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</si>
  <si>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</si>
  <si>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</si>
  <si>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</si>
  <si>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</si>
  <si>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</si>
  <si>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</si>
  <si>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</si>
  <si>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</si>
  <si>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</si>
  <si>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</si>
  <si>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</si>
  <si>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</si>
  <si>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</si>
  <si>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</si>
  <si>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</si>
  <si>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</si>
  <si>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</si>
  <si>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</si>
  <si>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VIDROS E ESPELHOS</t>
  </si>
  <si>
    <t>'0801</t>
  </si>
  <si>
    <t>VIDROS PARA ESQUADRIAS</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</si>
  <si>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</si>
  <si>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</si>
  <si>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</si>
  <si>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</si>
  <si>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</si>
  <si>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</si>
  <si>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</si>
  <si>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</si>
  <si>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</si>
  <si>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</si>
  <si>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</si>
  <si>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</si>
  <si>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</si>
  <si>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</si>
  <si>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</si>
  <si>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ESTRUTURA PARA TELHADO</t>
  </si>
  <si>
    <t>'090101</t>
  </si>
  <si>
    <t>LABOR - 090101 - 2</t>
  </si>
  <si>
    <t>'090102</t>
  </si>
  <si>
    <t>LABOR - 090102 - 4</t>
  </si>
  <si>
    <t>'090103</t>
  </si>
  <si>
    <t>LABOR - 090103 - 3</t>
  </si>
  <si>
    <t>'090104</t>
  </si>
  <si>
    <t>LABOR - 090104 - 2</t>
  </si>
  <si>
    <t>'090105</t>
  </si>
  <si>
    <t>LABOR - 090105 - 2</t>
  </si>
  <si>
    <t>'0902</t>
  </si>
  <si>
    <t>TELHADO</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</si>
  <si>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</si>
  <si>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</si>
  <si>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</si>
  <si>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</si>
  <si>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</si>
  <si>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</si>
  <si>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</si>
  <si>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</si>
  <si>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</si>
  <si>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</si>
  <si>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</si>
  <si>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</si>
  <si>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</si>
  <si>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</si>
  <si>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</si>
  <si>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</si>
  <si>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'0903</t>
  </si>
  <si>
    <t>RUFOS E CALHAS</t>
  </si>
  <si>
    <t>'090301</t>
  </si>
  <si>
    <t>LABOR - 090301 - 2</t>
  </si>
  <si>
    <t>'090302</t>
  </si>
  <si>
    <t>LABOR - 090302 - 1</t>
  </si>
  <si>
    <t>'090305</t>
  </si>
  <si>
    <t>LABOR - 090305 - 2</t>
  </si>
  <si>
    <t>'090312</t>
  </si>
  <si>
    <t>LABOR - 090312 - 1</t>
  </si>
  <si>
    <t>'090314</t>
  </si>
  <si>
    <t>LABOR - 090314 - 1</t>
  </si>
  <si>
    <t>'0904</t>
  </si>
  <si>
    <t>PLATIBANDA</t>
  </si>
  <si>
    <t>'090403</t>
  </si>
  <si>
    <t>LABOR - 090403 - 2</t>
  </si>
  <si>
    <t>'0905</t>
  </si>
  <si>
    <t>'090501</t>
  </si>
  <si>
    <t>LABOR - 090501 - 1</t>
  </si>
  <si>
    <t>'090502</t>
  </si>
  <si>
    <t>LABOR - 090502 - 1</t>
  </si>
  <si>
    <t>'090506</t>
  </si>
  <si>
    <t>LABOR - 090506 - 1</t>
  </si>
  <si>
    <t>'090509</t>
  </si>
  <si>
    <t>LABOR - 090509 - 1</t>
  </si>
  <si>
    <t>'090511</t>
  </si>
  <si>
    <t>LABOR - 090511 - 1</t>
  </si>
  <si>
    <t>'090512</t>
  </si>
  <si>
    <t>LABOR - 090512 - 1</t>
  </si>
  <si>
    <t>'10</t>
  </si>
  <si>
    <t>IMPERMEABILIZAÇÃO</t>
  </si>
  <si>
    <t>'1001</t>
  </si>
  <si>
    <t>IMPERMEABILIZAÇÃO DE CAIXAS DE ÁGUA</t>
  </si>
  <si>
    <t>'100102</t>
  </si>
  <si>
    <t>LABOR - 100102 - 2</t>
  </si>
  <si>
    <t>'100105</t>
  </si>
  <si>
    <t>LABOR - 100105 - 1</t>
  </si>
  <si>
    <t>'1002</t>
  </si>
  <si>
    <t>IMPERMEABILIZAÇÃO CALHAS, LAJES DESCOBERTAS, BALDRAMES, PAREDES E JARDINEIRAS</t>
  </si>
  <si>
    <t>'100202</t>
  </si>
  <si>
    <t>LABOR - 100202 - 1</t>
  </si>
  <si>
    <t>'100203</t>
  </si>
  <si>
    <t>LABOR - 100203 - 1</t>
  </si>
  <si>
    <t>'100204</t>
  </si>
  <si>
    <t>LABOR - 100204 - 2</t>
  </si>
  <si>
    <t>'100208</t>
  </si>
  <si>
    <t>LABOR - 100208 - 1</t>
  </si>
  <si>
    <t>'1003</t>
  </si>
  <si>
    <t>IMPERMEABILIZAÇÃO DE FOSSAS E FILTROS</t>
  </si>
  <si>
    <t>'100301</t>
  </si>
  <si>
    <t>LABOR - 100301 - 2</t>
  </si>
  <si>
    <t>'11</t>
  </si>
  <si>
    <t>TETOS E FORROS</t>
  </si>
  <si>
    <t>'1101</t>
  </si>
  <si>
    <t>REVESTIMENTO COM ARGAMASSA</t>
  </si>
  <si>
    <t>'110101</t>
  </si>
  <si>
    <t>LABOR - 110101 - 1</t>
  </si>
  <si>
    <t>'1102</t>
  </si>
  <si>
    <t>REBAIXAMENTOS</t>
  </si>
  <si>
    <t>'110201</t>
  </si>
  <si>
    <t>LABOR - 110201 - 1</t>
  </si>
  <si>
    <t>'110210</t>
  </si>
  <si>
    <t>LABOR - 110210 - 1</t>
  </si>
  <si>
    <t>'1103</t>
  </si>
  <si>
    <t>REVESTIMENTO EMPREGANDO ARGAMASSA DE CIMENTO, CAL E AREIA</t>
  </si>
  <si>
    <t>'110301</t>
  </si>
  <si>
    <t>LABOR - 110301 - 1</t>
  </si>
  <si>
    <t>'110302</t>
  </si>
  <si>
    <t>LABOR - 110302 - 1</t>
  </si>
  <si>
    <t>'1104</t>
  </si>
  <si>
    <t>'110401</t>
  </si>
  <si>
    <t>LABOR - 110401 - 1</t>
  </si>
  <si>
    <t>'12</t>
  </si>
  <si>
    <t>REVESTIMENTO DE PAREDES</t>
  </si>
  <si>
    <t>'1201</t>
  </si>
  <si>
    <t>'120101</t>
  </si>
  <si>
    <t>LABOR - 120101 - 1</t>
  </si>
  <si>
    <t>'1202</t>
  </si>
  <si>
    <t>ACABAMENTOS</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</si>
  <si>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</si>
  <si>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</si>
  <si>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</si>
  <si>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</si>
  <si>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</si>
  <si>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</si>
  <si>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</si>
  <si>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</si>
  <si>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</si>
  <si>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</si>
  <si>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</si>
  <si>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</si>
  <si>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</si>
  <si>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</si>
  <si>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</si>
  <si>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</si>
  <si>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</si>
  <si>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</si>
  <si>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</si>
  <si>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</si>
  <si>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</si>
  <si>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</si>
  <si>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</si>
  <si>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</si>
  <si>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</si>
  <si>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</si>
  <si>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</si>
  <si>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</si>
  <si>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</si>
  <si>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</si>
  <si>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</si>
  <si>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</si>
  <si>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PISOS INTERNOS E EXTERNOS</t>
  </si>
  <si>
    <t>'1301</t>
  </si>
  <si>
    <t>LASTRO DE CONTRAPISO</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</si>
  <si>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</si>
  <si>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</si>
  <si>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</si>
  <si>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</si>
  <si>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</si>
  <si>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</si>
  <si>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</si>
  <si>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</si>
  <si>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</si>
  <si>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</si>
  <si>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</si>
  <si>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</si>
  <si>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</si>
  <si>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</si>
  <si>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</si>
  <si>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</si>
  <si>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</si>
  <si>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</si>
  <si>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</si>
  <si>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</si>
  <si>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</si>
  <si>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</si>
  <si>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</si>
  <si>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</si>
  <si>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</si>
  <si>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</si>
  <si>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</si>
  <si>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'130219</t>
  </si>
  <si>
    <t>LABOR - 130219 - 4</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</si>
  <si>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</si>
  <si>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</si>
  <si>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</si>
  <si>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</si>
  <si>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</si>
  <si>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</si>
  <si>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</si>
  <si>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</si>
  <si>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</si>
  <si>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</si>
  <si>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</si>
  <si>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</si>
  <si>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</si>
  <si>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</si>
  <si>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'130232</t>
  </si>
  <si>
    <t>LABOR - 130232 - 1</t>
  </si>
  <si>
    <t>'130233</t>
  </si>
  <si>
    <t>LABOR - 130233 - 1</t>
  </si>
  <si>
    <t>'130234</t>
  </si>
  <si>
    <t>LABOR - 130234 - 2</t>
  </si>
  <si>
    <t>'130236</t>
  </si>
  <si>
    <t>LABOR - 130236 - 2</t>
  </si>
  <si>
    <t>'130237</t>
  </si>
  <si>
    <t>LABOR - 130237 - 1</t>
  </si>
  <si>
    <t>'1303</t>
  </si>
  <si>
    <t>DEGRAUS, RODAPÉS, SOLEIRAS E PEITORIS</t>
  </si>
  <si>
    <t>'130301</t>
  </si>
  <si>
    <t>LABOR - 130301 - 1</t>
  </si>
  <si>
    <t>'130303</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</si>
  <si>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</si>
  <si>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</si>
  <si>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</si>
  <si>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</si>
  <si>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</si>
  <si>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</si>
  <si>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</si>
  <si>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</si>
  <si>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</si>
  <si>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</si>
  <si>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</si>
  <si>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</si>
  <si>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</si>
  <si>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</si>
  <si>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</si>
  <si>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</si>
  <si>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</si>
  <si>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</si>
  <si>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</si>
  <si>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</si>
  <si>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</si>
  <si>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</si>
  <si>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- 130403 - 1</t>
  </si>
  <si>
    <t>'14</t>
  </si>
  <si>
    <t>INSTALAÇÕES HIDRO-SANITÁRIAS</t>
  </si>
  <si>
    <t>'1401</t>
  </si>
  <si>
    <t>SUMIDOUROS, FOSSAS SÉPTICAS E FILTROS ANAERÓBIOS</t>
  </si>
  <si>
    <t>'140102</t>
  </si>
  <si>
    <t>LABOR - 140102 - 2</t>
  </si>
  <si>
    <t>'140103</t>
  </si>
  <si>
    <t>LABOR - 140103 - 1</t>
  </si>
  <si>
    <t>'140108</t>
  </si>
  <si>
    <t>LABOR - 140108 - 1</t>
  </si>
  <si>
    <t>'140109</t>
  </si>
  <si>
    <t>LABOR - 140109 - 1</t>
  </si>
  <si>
    <t>'1402</t>
  </si>
  <si>
    <t>'140201</t>
  </si>
  <si>
    <t>LABOR - 140201 - 4</t>
  </si>
  <si>
    <t>'140207</t>
  </si>
  <si>
    <t>LABOR - 140207 - 1</t>
  </si>
  <si>
    <t>'140208</t>
  </si>
  <si>
    <t>LABOR - 140208 - 2</t>
  </si>
  <si>
    <t>'140209</t>
  </si>
  <si>
    <t>LABOR - 140209 - 2</t>
  </si>
  <si>
    <t>'1407</t>
  </si>
  <si>
    <t>PONTOS HIDRO-SANITÁRIOS</t>
  </si>
  <si>
    <t>'140701</t>
  </si>
  <si>
    <t>LABOR - 140701 - 1</t>
  </si>
  <si>
    <t>pt</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</si>
  <si>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</si>
  <si>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</si>
  <si>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</si>
  <si>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</si>
  <si>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</si>
  <si>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</si>
  <si>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</si>
  <si>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</si>
  <si>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</si>
  <si>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</si>
  <si>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</si>
  <si>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</si>
  <si>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</si>
  <si>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</si>
  <si>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</si>
  <si>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</si>
  <si>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</si>
  <si>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</si>
  <si>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</si>
  <si>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</si>
  <si>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</si>
  <si>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</si>
  <si>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</si>
  <si>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</si>
  <si>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</si>
  <si>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</si>
  <si>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</si>
  <si>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TUBULAÇÃO DE LIGAÇÃO DE CAIXAS</t>
  </si>
  <si>
    <t>'140901</t>
  </si>
  <si>
    <t>LABOR - 140901 - 1</t>
  </si>
  <si>
    <t>'140902</t>
  </si>
  <si>
    <t>LABOR - 140902 - 1</t>
  </si>
  <si>
    <t>'140903</t>
  </si>
  <si>
    <t>LABOR - 140903 - 1</t>
  </si>
  <si>
    <t>'140904</t>
  </si>
  <si>
    <t>LABOR - 140904 - 1</t>
  </si>
  <si>
    <t>'140905</t>
  </si>
  <si>
    <t>LABOR - 140905 - 1</t>
  </si>
  <si>
    <t>'140906</t>
  </si>
  <si>
    <t>LABOR - 140906 - 1</t>
  </si>
  <si>
    <t>'1411</t>
  </si>
  <si>
    <t>CAIXAS EMPREGANDO ARGAMASSA DE CIMENTO, CAL E AREIA</t>
  </si>
  <si>
    <t>'141101</t>
  </si>
  <si>
    <t>LABOR - 141101 - 2</t>
  </si>
  <si>
    <t>'141102</t>
  </si>
  <si>
    <t>LABOR - 141102 - 2</t>
  </si>
  <si>
    <t>'141103</t>
  </si>
  <si>
    <t>LABOR - 141103 - 2</t>
  </si>
  <si>
    <t>'141104</t>
  </si>
  <si>
    <t>LABOR - 141104 - 2</t>
  </si>
  <si>
    <t>'141105</t>
  </si>
  <si>
    <t>LABOR - 141105 - 2</t>
  </si>
  <si>
    <t>'141106</t>
  </si>
  <si>
    <t>LABOR - 141106 - 3</t>
  </si>
  <si>
    <t>'141107</t>
  </si>
  <si>
    <t>LABOR - 141107 - 3</t>
  </si>
  <si>
    <t>'141108</t>
  </si>
  <si>
    <t>LABOR - 141108 - 3</t>
  </si>
  <si>
    <t>'141109</t>
  </si>
  <si>
    <t>LABOR - 141109 - 2</t>
  </si>
  <si>
    <t>'141110</t>
  </si>
  <si>
    <t>LABOR - 141110 - 2</t>
  </si>
  <si>
    <t>'141111</t>
  </si>
  <si>
    <t>LABOR - 141111 - 2</t>
  </si>
  <si>
    <t>'141112</t>
  </si>
  <si>
    <t>LABOR - 141112 - 2</t>
  </si>
  <si>
    <t>'141113</t>
  </si>
  <si>
    <t>LABOR - 141113 - 3</t>
  </si>
  <si>
    <t>'141114</t>
  </si>
  <si>
    <t>LABOR - 141114 - 2</t>
  </si>
  <si>
    <t>'1412</t>
  </si>
  <si>
    <t>REDE DE ÁGUA FRIA - TUBOS METÁLICOS</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</si>
  <si>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</si>
  <si>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</si>
  <si>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</si>
  <si>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</si>
  <si>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</si>
  <si>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</si>
  <si>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</si>
  <si>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</si>
  <si>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</si>
  <si>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</si>
  <si>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</si>
  <si>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</si>
  <si>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</si>
  <si>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</si>
  <si>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</si>
  <si>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</si>
  <si>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</si>
  <si>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</si>
  <si>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</si>
  <si>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REDE DE ÁGUA FRIA - TUBOS SOLDÁVEIS DE PVC</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</si>
  <si>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</si>
  <si>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</si>
  <si>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</si>
  <si>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</si>
  <si>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</si>
  <si>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</si>
  <si>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</si>
  <si>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</si>
  <si>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</si>
  <si>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</si>
  <si>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</si>
  <si>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</si>
  <si>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</si>
  <si>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</si>
  <si>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</si>
  <si>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</si>
  <si>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</si>
  <si>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REDE DE ÁGUA FRIA - CONEXÕES SOLDÁVEIS DE PVC</t>
  </si>
  <si>
    <t>'141522</t>
  </si>
  <si>
    <t>LABOR - 141522 - 1</t>
  </si>
  <si>
    <t>'141524</t>
  </si>
  <si>
    <t>LABOR - 141524 - 1</t>
  </si>
  <si>
    <t>'141525</t>
  </si>
  <si>
    <t>LABOR - 141525 - 1</t>
  </si>
  <si>
    <t>'141526</t>
  </si>
  <si>
    <t>LABOR - 141526 - 1</t>
  </si>
  <si>
    <t>'141527</t>
  </si>
  <si>
    <t>LABOR - 141527 - 1</t>
  </si>
  <si>
    <t>'141529</t>
  </si>
  <si>
    <t>LABOR - 141529 - 1</t>
  </si>
  <si>
    <t>'1419</t>
  </si>
  <si>
    <t>REDE DE ESGOTO - TUBOS DE PVC</t>
  </si>
  <si>
    <t>'141906</t>
  </si>
  <si>
    <t>LABOR - 141906 - 1</t>
  </si>
  <si>
    <t>'141907</t>
  </si>
  <si>
    <t>LABOR - 141907 - 1</t>
  </si>
  <si>
    <t>'141908</t>
  </si>
  <si>
    <t>LABOR - 141908 - 1</t>
  </si>
  <si>
    <t>'141909</t>
  </si>
  <si>
    <t>LABOR - 141909 - 1</t>
  </si>
  <si>
    <t>'141910</t>
  </si>
  <si>
    <t>LABOR - 141910 - 1</t>
  </si>
  <si>
    <t>'1421</t>
  </si>
  <si>
    <t>CAIXAS DE PVC / EQUIPAMENTOS</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</si>
  <si>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</si>
  <si>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</si>
  <si>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</si>
  <si>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</si>
  <si>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</si>
  <si>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</si>
  <si>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</si>
  <si>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</si>
  <si>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</si>
  <si>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</si>
  <si>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</si>
  <si>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</si>
  <si>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</si>
  <si>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</si>
  <si>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</si>
  <si>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</si>
  <si>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</si>
  <si>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</si>
  <si>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</si>
  <si>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</si>
  <si>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</si>
  <si>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</si>
  <si>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</si>
  <si>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</si>
  <si>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</si>
  <si>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</si>
  <si>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</si>
  <si>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</si>
  <si>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</si>
  <si>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</si>
  <si>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</si>
  <si>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</si>
  <si>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</si>
  <si>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</si>
  <si>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</si>
  <si>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</si>
  <si>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</si>
  <si>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</si>
  <si>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</si>
  <si>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</si>
  <si>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</si>
  <si>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</si>
  <si>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</si>
  <si>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</si>
  <si>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</si>
  <si>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</si>
  <si>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</si>
  <si>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</si>
  <si>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</si>
  <si>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</si>
  <si>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</si>
  <si>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</si>
  <si>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</si>
  <si>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</si>
  <si>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</si>
  <si>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</si>
  <si>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</si>
  <si>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</si>
  <si>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</si>
  <si>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</si>
  <si>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</si>
  <si>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INSTALAÇÕES ELÉTRICAS</t>
  </si>
  <si>
    <t>'1501</t>
  </si>
  <si>
    <t>PADRÃO DE ENTRADA</t>
  </si>
  <si>
    <t>'150122</t>
  </si>
  <si>
    <t>LABOR - 150122 - 2</t>
  </si>
  <si>
    <t>'150123</t>
  </si>
  <si>
    <t>LABOR - 150123 - 3</t>
  </si>
  <si>
    <t>'1503</t>
  </si>
  <si>
    <t>QUADRO DE DISTRIBUIÇÃO</t>
  </si>
  <si>
    <t>'150302</t>
  </si>
  <si>
    <t>'150306</t>
  </si>
  <si>
    <t>'150307</t>
  </si>
  <si>
    <t>LABOR - 150307 - 1</t>
  </si>
  <si>
    <t>'150308</t>
  </si>
  <si>
    <t>LABOR - 150308 - 1</t>
  </si>
  <si>
    <t>'150309</t>
  </si>
  <si>
    <t>LABOR - 150309 - 1</t>
  </si>
  <si>
    <t>'150310</t>
  </si>
  <si>
    <t>LABOR - 150310 - 1</t>
  </si>
  <si>
    <t>'150311</t>
  </si>
  <si>
    <t>'150312</t>
  </si>
  <si>
    <t>LABOR - 150312 - 1</t>
  </si>
  <si>
    <t>'150313</t>
  </si>
  <si>
    <t>'150315</t>
  </si>
  <si>
    <t>LABOR - 150315 - 1</t>
  </si>
  <si>
    <t>'150316</t>
  </si>
  <si>
    <t>LABOR - 150316 - 1</t>
  </si>
  <si>
    <t>'150317</t>
  </si>
  <si>
    <t>LABOR - 150317 - 1</t>
  </si>
  <si>
    <t>'1506</t>
  </si>
  <si>
    <t>CAIXAS DE PASSAGEM</t>
  </si>
  <si>
    <t>'150609</t>
  </si>
  <si>
    <t>LABOR - 150609 - 3</t>
  </si>
  <si>
    <t>'150610</t>
  </si>
  <si>
    <t>LABOR - 150610 - 2</t>
  </si>
  <si>
    <t>'150612</t>
  </si>
  <si>
    <t>LABOR - 150614 - 2</t>
  </si>
  <si>
    <t>'150615</t>
  </si>
  <si>
    <t>LABOR - 150615 - 2</t>
  </si>
  <si>
    <t>'150616</t>
  </si>
  <si>
    <t>LABOR - 150616 - 2</t>
  </si>
  <si>
    <t>'150626</t>
  </si>
  <si>
    <t>LABOR - 150626 - 2</t>
  </si>
  <si>
    <t>'150628</t>
  </si>
  <si>
    <t>LABOR - 150628 - 1</t>
  </si>
  <si>
    <t>'150629</t>
  </si>
  <si>
    <t>LABOR - 150629 - 1</t>
  </si>
  <si>
    <t>'150632</t>
  </si>
  <si>
    <t>LABOR - 150632 - 1</t>
  </si>
  <si>
    <t>'150633</t>
  </si>
  <si>
    <t>LABOR - 150633 - 1</t>
  </si>
  <si>
    <t>'150634</t>
  </si>
  <si>
    <t>LABOR - 150634 - 1</t>
  </si>
  <si>
    <t>'150635</t>
  </si>
  <si>
    <t>LABOR - 150635 - 1</t>
  </si>
  <si>
    <t>'150636</t>
  </si>
  <si>
    <t>LABOR - 150636 - 3</t>
  </si>
  <si>
    <t>'1507</t>
  </si>
  <si>
    <t>ENVELOPAMENTO DE ELETRODUTOS</t>
  </si>
  <si>
    <t>'150701</t>
  </si>
  <si>
    <t>LABOR - 150701 - 1</t>
  </si>
  <si>
    <t>'150702</t>
  </si>
  <si>
    <t>LABOR - 150702 - 1</t>
  </si>
  <si>
    <t>'150703</t>
  </si>
  <si>
    <t>LABOR - 150703 - 1</t>
  </si>
  <si>
    <t>'150704</t>
  </si>
  <si>
    <t>LABOR - 150704 - 1</t>
  </si>
  <si>
    <t>'1508</t>
  </si>
  <si>
    <t>INSTALAÇÕES APARENTES</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</si>
  <si>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</si>
  <si>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</si>
  <si>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</si>
  <si>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</si>
  <si>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</si>
  <si>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</si>
  <si>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</si>
  <si>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</si>
  <si>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</si>
  <si>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</si>
  <si>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</si>
  <si>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</si>
  <si>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</si>
  <si>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</si>
  <si>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</si>
  <si>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</si>
  <si>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</si>
  <si>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</si>
  <si>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</si>
  <si>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</si>
  <si>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</si>
  <si>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</si>
  <si>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</si>
  <si>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</si>
  <si>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</si>
  <si>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</si>
  <si>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</si>
  <si>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</si>
  <si>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</si>
  <si>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</si>
  <si>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</si>
  <si>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</si>
  <si>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</si>
  <si>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</si>
  <si>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</si>
  <si>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</si>
  <si>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</si>
  <si>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</si>
  <si>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</si>
  <si>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</si>
  <si>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</si>
  <si>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</si>
  <si>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</si>
  <si>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</si>
  <si>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</si>
  <si>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</si>
  <si>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</si>
  <si>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</si>
  <si>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</si>
  <si>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</si>
  <si>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</si>
  <si>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</si>
  <si>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</si>
  <si>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</si>
  <si>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</si>
  <si>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</si>
  <si>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</si>
  <si>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</si>
  <si>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</si>
  <si>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</si>
  <si>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</si>
  <si>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</si>
  <si>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</si>
  <si>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</si>
  <si>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</si>
  <si>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</si>
  <si>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</si>
  <si>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</si>
  <si>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</si>
  <si>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COMPOSIÇÕES INTERMEDIÁRIAS P/ ELETRICA</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</si>
  <si>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</si>
  <si>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</si>
  <si>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</si>
  <si>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</si>
  <si>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</si>
  <si>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</si>
  <si>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</si>
  <si>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</si>
  <si>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</si>
  <si>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</si>
  <si>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</si>
  <si>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</si>
  <si>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</si>
  <si>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</si>
  <si>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</si>
  <si>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</si>
  <si>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</si>
  <si>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</si>
  <si>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</si>
  <si>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CAIXAS DE PASSAGEM EMPREGANDO ARGAMASSA DE CIMENTO, CAL E AREIA</t>
  </si>
  <si>
    <t>'151001</t>
  </si>
  <si>
    <t>LABOR - 151001 - 2</t>
  </si>
  <si>
    <t>'151002</t>
  </si>
  <si>
    <t>LABOR - 151002 - 3</t>
  </si>
  <si>
    <t>'151003</t>
  </si>
  <si>
    <t>LABOR - 151003 - 2</t>
  </si>
  <si>
    <t>'151004</t>
  </si>
  <si>
    <t>LABOR - 151004 - 3</t>
  </si>
  <si>
    <t>'151015</t>
  </si>
  <si>
    <t>LABOR - 151015 - 3</t>
  </si>
  <si>
    <t>'151016</t>
  </si>
  <si>
    <t>LABOR - 151016 - 2</t>
  </si>
  <si>
    <t>'151017</t>
  </si>
  <si>
    <t>LABOR - 151017 - 2</t>
  </si>
  <si>
    <t>'1511</t>
  </si>
  <si>
    <t>ELETRODUTOS E CONEXÕES</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</si>
  <si>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</si>
  <si>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</si>
  <si>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</si>
  <si>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</si>
  <si>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</si>
  <si>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</si>
  <si>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</si>
  <si>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</si>
  <si>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</si>
  <si>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</si>
  <si>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</si>
  <si>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</si>
  <si>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</si>
  <si>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</si>
  <si>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</si>
  <si>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</si>
  <si>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</si>
  <si>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</si>
  <si>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</si>
  <si>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</si>
  <si>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</si>
  <si>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</si>
  <si>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</si>
  <si>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</si>
  <si>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</si>
  <si>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</si>
  <si>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</si>
  <si>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</si>
  <si>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</si>
  <si>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</si>
  <si>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</si>
  <si>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</si>
  <si>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</si>
  <si>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</si>
  <si>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</si>
  <si>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CHAVES, FUSIVEIS E DISJUNTORES</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</si>
  <si>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</si>
  <si>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</si>
  <si>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</si>
  <si>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</si>
  <si>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</si>
  <si>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</si>
  <si>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</si>
  <si>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</si>
  <si>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</si>
  <si>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</si>
  <si>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</si>
  <si>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</si>
  <si>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</si>
  <si>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</si>
  <si>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</si>
  <si>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</si>
  <si>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</si>
  <si>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</si>
  <si>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</si>
  <si>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</si>
  <si>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</si>
  <si>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</si>
  <si>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</si>
  <si>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</si>
  <si>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</si>
  <si>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- 151314 - 2</t>
  </si>
  <si>
    <t>'151315</t>
  </si>
  <si>
    <t>LABOR - 151315 - 1</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</si>
  <si>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</si>
  <si>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</si>
  <si>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</si>
  <si>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</si>
  <si>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</si>
  <si>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</si>
  <si>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</si>
  <si>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</si>
  <si>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</si>
  <si>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</si>
  <si>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</si>
  <si>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</si>
  <si>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</si>
  <si>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</si>
  <si>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</si>
  <si>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</si>
  <si>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</si>
  <si>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</si>
  <si>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</si>
  <si>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</si>
  <si>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</si>
  <si>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</si>
  <si>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</si>
  <si>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</si>
  <si>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</si>
  <si>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</si>
  <si>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</si>
  <si>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</si>
  <si>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LABOR - 151330 - 2</t>
  </si>
  <si>
    <t>'151331</t>
  </si>
  <si>
    <t>LABOR - 151331 - 3</t>
  </si>
  <si>
    <t>'151332</t>
  </si>
  <si>
    <t>LABOR - 151332 - 2</t>
  </si>
  <si>
    <t>'151333</t>
  </si>
  <si>
    <t>LABOR - 151333 - 2</t>
  </si>
  <si>
    <t>'151334</t>
  </si>
  <si>
    <t>LABOR - 151334 - 2</t>
  </si>
  <si>
    <t>'151335</t>
  </si>
  <si>
    <t>LABOR - 151335 - 2</t>
  </si>
  <si>
    <t>'151336</t>
  </si>
  <si>
    <t>LABOR - 151336 - 4</t>
  </si>
  <si>
    <t>LABOR - 151337 - 1</t>
  </si>
  <si>
    <t>'151338</t>
  </si>
  <si>
    <t>LABOR - 151338 - 2</t>
  </si>
  <si>
    <t>'151339</t>
  </si>
  <si>
    <t>LABOR - 151339 - 2</t>
  </si>
  <si>
    <t>'151340</t>
  </si>
  <si>
    <t>LABOR - 151340 - 2</t>
  </si>
  <si>
    <t>'151341</t>
  </si>
  <si>
    <t>LABOR - 151341 - 2</t>
  </si>
  <si>
    <t>'151342</t>
  </si>
  <si>
    <t>LABOR - 151342 - 2</t>
  </si>
  <si>
    <t>'151343</t>
  </si>
  <si>
    <t>LABOR - 151343 - 2</t>
  </si>
  <si>
    <t>'151344</t>
  </si>
  <si>
    <t>LABOR - 151344 - 1</t>
  </si>
  <si>
    <t>'151345</t>
  </si>
  <si>
    <t>LABOR - 151345 - 1</t>
  </si>
  <si>
    <t>'151346</t>
  </si>
  <si>
    <t>LABOR - 151346 - 1</t>
  </si>
  <si>
    <t>'151347</t>
  </si>
  <si>
    <t>LABOR - 151347 - 1</t>
  </si>
  <si>
    <t>'151348</t>
  </si>
  <si>
    <t>LABOR - 151348 - 1</t>
  </si>
  <si>
    <t>'151349</t>
  </si>
  <si>
    <t>LABOR - 151349 - 1</t>
  </si>
  <si>
    <t>'151350</t>
  </si>
  <si>
    <t>LABOR - 151350 - 2</t>
  </si>
  <si>
    <t>'151351</t>
  </si>
  <si>
    <t>LABOR - 151351 - 2</t>
  </si>
  <si>
    <t>'1514</t>
  </si>
  <si>
    <t>FIOS E CABOS</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</si>
  <si>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</si>
  <si>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</si>
  <si>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</si>
  <si>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</si>
  <si>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</si>
  <si>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</si>
  <si>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</si>
  <si>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</si>
  <si>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</si>
  <si>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</si>
  <si>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</si>
  <si>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</si>
  <si>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</si>
  <si>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</si>
  <si>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</si>
  <si>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</si>
  <si>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</si>
  <si>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</si>
  <si>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</si>
  <si>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- 151417 - 1</t>
  </si>
  <si>
    <t>'151418</t>
  </si>
  <si>
    <t>LABOR - 151418 - 1</t>
  </si>
  <si>
    <t>'151419</t>
  </si>
  <si>
    <t>LABOR - 151419 - 2</t>
  </si>
  <si>
    <t>'151420</t>
  </si>
  <si>
    <t>LABOR - 151420 - 2</t>
  </si>
  <si>
    <t>'151421</t>
  </si>
  <si>
    <t>LABOR - 151421 - 3</t>
  </si>
  <si>
    <t>'151422</t>
  </si>
  <si>
    <t>LABOR - 151422 - 2</t>
  </si>
  <si>
    <t>'151423</t>
  </si>
  <si>
    <t>LABOR - 151423 - 1</t>
  </si>
  <si>
    <t>'151425</t>
  </si>
  <si>
    <t>LABOR - 151425 - 1</t>
  </si>
  <si>
    <t>'151426</t>
  </si>
  <si>
    <t>LABOR - 151426 - 1</t>
  </si>
  <si>
    <t>'151427</t>
  </si>
  <si>
    <t>LABOR - 151427 - 1</t>
  </si>
  <si>
    <t>'151428</t>
  </si>
  <si>
    <t>LABOR - 151428 - 1</t>
  </si>
  <si>
    <t>'151429</t>
  </si>
  <si>
    <t>LABOR - 151429 - 2</t>
  </si>
  <si>
    <t>'151430</t>
  </si>
  <si>
    <t>LABOR - 151430 - 1</t>
  </si>
  <si>
    <t>'151431</t>
  </si>
  <si>
    <t>LABOR - 151431 - 1</t>
  </si>
  <si>
    <t>'151432</t>
  </si>
  <si>
    <t>LABOR - 151432 - 1</t>
  </si>
  <si>
    <t>'151433</t>
  </si>
  <si>
    <t>LABOR - 151433 - 1</t>
  </si>
  <si>
    <t>'151434</t>
  </si>
  <si>
    <t>LABOR - 151434 - 1</t>
  </si>
  <si>
    <t>'1515</t>
  </si>
  <si>
    <t>SERVIÇOS DIVERSOS</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</si>
  <si>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</si>
  <si>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</si>
  <si>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</si>
  <si>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</si>
  <si>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</si>
  <si>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</si>
  <si>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</si>
  <si>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</si>
  <si>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</si>
  <si>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</si>
  <si>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</si>
  <si>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</si>
  <si>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</si>
  <si>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</si>
  <si>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</si>
  <si>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</si>
  <si>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</si>
  <si>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</si>
  <si>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</si>
  <si>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</si>
  <si>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</si>
  <si>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</si>
  <si>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</si>
  <si>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</si>
  <si>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</si>
  <si>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</si>
  <si>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</si>
  <si>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</si>
  <si>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</si>
  <si>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</si>
  <si>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</si>
  <si>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</si>
  <si>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</si>
  <si>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PADRAO DE ENTRADA DE ENERGIA - NORTEC-01 - ESCELSA</t>
  </si>
  <si>
    <t>'151701</t>
  </si>
  <si>
    <t>'151702</t>
  </si>
  <si>
    <t>'151703</t>
  </si>
  <si>
    <t>'151704</t>
  </si>
  <si>
    <t>'151705</t>
  </si>
  <si>
    <t>'151706</t>
  </si>
  <si>
    <t>'151707</t>
  </si>
  <si>
    <t>'151708</t>
  </si>
  <si>
    <t>'151709</t>
  </si>
  <si>
    <t>'151710</t>
  </si>
  <si>
    <t>'151711</t>
  </si>
  <si>
    <t>'151712</t>
  </si>
  <si>
    <t>'151713</t>
  </si>
  <si>
    <t>'151714</t>
  </si>
  <si>
    <t>LABOR - 151714 - 5</t>
  </si>
  <si>
    <t>'151715</t>
  </si>
  <si>
    <t>LABOR - 151715 - 6</t>
  </si>
  <si>
    <t>'1518</t>
  </si>
  <si>
    <t>PONTOS ELETRICOS REVISAO NR-10</t>
  </si>
  <si>
    <t>'151801</t>
  </si>
  <si>
    <t>'151802</t>
  </si>
  <si>
    <t>'151803</t>
  </si>
  <si>
    <t>'151805</t>
  </si>
  <si>
    <t>'151806</t>
  </si>
  <si>
    <t>'151807</t>
  </si>
  <si>
    <t>'151809</t>
  </si>
  <si>
    <t>'151810</t>
  </si>
  <si>
    <t>'151811</t>
  </si>
  <si>
    <t>'151812</t>
  </si>
  <si>
    <t>'151813</t>
  </si>
  <si>
    <t>'151814</t>
  </si>
  <si>
    <t>LABOR - 151814 - 1</t>
  </si>
  <si>
    <t>'151815</t>
  </si>
  <si>
    <t>'151816</t>
  </si>
  <si>
    <t>'151817</t>
  </si>
  <si>
    <t>LABOR - 151817 - 1</t>
  </si>
  <si>
    <t>'151819</t>
  </si>
  <si>
    <t>'151820</t>
  </si>
  <si>
    <t>'1519</t>
  </si>
  <si>
    <t>QUADROS DE DISTRIBUIÇÃO COM BARRAMENTO, TRINCO E FECHADURA</t>
  </si>
  <si>
    <t>'151901</t>
  </si>
  <si>
    <t>LABOR - 151901 - 1</t>
  </si>
  <si>
    <t>'151902</t>
  </si>
  <si>
    <t>LABOR - 151902 - 2</t>
  </si>
  <si>
    <t>'151903</t>
  </si>
  <si>
    <t>LABOR - 151903 - 2</t>
  </si>
  <si>
    <t>'151904</t>
  </si>
  <si>
    <t>LABOR - 151904 - 2</t>
  </si>
  <si>
    <t>'151905</t>
  </si>
  <si>
    <t>LABOR - 151905 - 2</t>
  </si>
  <si>
    <t>'1520</t>
  </si>
  <si>
    <t>TERMINAIS, CONECTORES E ABRAÇADEIRAS</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</si>
  <si>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</si>
  <si>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</si>
  <si>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</si>
  <si>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</si>
  <si>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</si>
  <si>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</si>
  <si>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</si>
  <si>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</si>
  <si>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</si>
  <si>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</si>
  <si>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</si>
  <si>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</si>
  <si>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</si>
  <si>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</si>
  <si>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</si>
  <si>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</si>
  <si>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</si>
  <si>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</si>
  <si>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</si>
  <si>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</si>
  <si>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</si>
  <si>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</si>
  <si>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</si>
  <si>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</si>
  <si>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</si>
  <si>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</si>
  <si>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</si>
  <si>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</si>
  <si>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</si>
  <si>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</si>
  <si>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</si>
  <si>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</si>
  <si>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</si>
  <si>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</si>
  <si>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</si>
  <si>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</si>
  <si>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</si>
  <si>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</si>
  <si>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</si>
  <si>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</si>
  <si>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</si>
  <si>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</si>
  <si>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</si>
  <si>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</si>
  <si>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</si>
  <si>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</si>
  <si>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</si>
  <si>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</si>
  <si>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</si>
  <si>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</si>
  <si>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'16</t>
  </si>
  <si>
    <t>OUTRAS INSTALAÇÕES</t>
  </si>
  <si>
    <t>'1601</t>
  </si>
  <si>
    <t>INSTALAÇÃO DE TELEFONE</t>
  </si>
  <si>
    <t>'160105</t>
  </si>
  <si>
    <t>LABOR - 160105 - 3</t>
  </si>
  <si>
    <t>'160106</t>
  </si>
  <si>
    <t>LABOR - 160106 - 2</t>
  </si>
  <si>
    <t>'160108</t>
  </si>
  <si>
    <t>LABOR - 160108 - 3</t>
  </si>
  <si>
    <t>'160110</t>
  </si>
  <si>
    <t>LABOR - 160110 - 3</t>
  </si>
  <si>
    <t>'160111</t>
  </si>
  <si>
    <t>LABOR - 160111 - 1</t>
  </si>
  <si>
    <t>'160115</t>
  </si>
  <si>
    <t>LABOR - 160115 - 2</t>
  </si>
  <si>
    <t>'160120</t>
  </si>
  <si>
    <t>LABOR - 160120 - 1</t>
  </si>
  <si>
    <t>'1602</t>
  </si>
  <si>
    <t>INSTALAÇÃO DE GÁS</t>
  </si>
  <si>
    <t>'160207</t>
  </si>
  <si>
    <t>LABOR - 160207 - 6</t>
  </si>
  <si>
    <t>'160208</t>
  </si>
  <si>
    <t>LABOR - 160208 - 5</t>
  </si>
  <si>
    <t>'1603</t>
  </si>
  <si>
    <t>INSTALAÇÃO DE PÁRA-RAIO</t>
  </si>
  <si>
    <t>'160303</t>
  </si>
  <si>
    <t>LABOR - 160303 - 2</t>
  </si>
  <si>
    <t>'160304</t>
  </si>
  <si>
    <t>LABOR - 160304 - 2</t>
  </si>
  <si>
    <t>'160305</t>
  </si>
  <si>
    <t>'160308</t>
  </si>
  <si>
    <t>LABOR - 160308 - 1</t>
  </si>
  <si>
    <t>'160309</t>
  </si>
  <si>
    <t>'160310</t>
  </si>
  <si>
    <t>LABOR - 160310 - 1</t>
  </si>
  <si>
    <t>'160311</t>
  </si>
  <si>
    <t>LABOR - 160311 - 1</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</si>
  <si>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</si>
  <si>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</si>
  <si>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</si>
  <si>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</si>
  <si>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</si>
  <si>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</si>
  <si>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</si>
  <si>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</si>
  <si>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</si>
  <si>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</si>
  <si>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</si>
  <si>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</si>
  <si>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</si>
  <si>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</si>
  <si>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</si>
  <si>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</si>
  <si>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</si>
  <si>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</si>
  <si>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</si>
  <si>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</si>
  <si>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</si>
  <si>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</si>
  <si>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</si>
  <si>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</si>
  <si>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</si>
  <si>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</si>
  <si>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</si>
  <si>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</si>
  <si>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</si>
  <si>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</si>
  <si>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</si>
  <si>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</si>
  <si>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</si>
  <si>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</si>
  <si>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</si>
  <si>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</si>
  <si>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</si>
  <si>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</si>
  <si>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</si>
  <si>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</si>
  <si>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</si>
  <si>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</si>
  <si>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</si>
  <si>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</si>
  <si>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'1606</t>
  </si>
  <si>
    <t>INSTALAÇÃO DE INCÊNDIO</t>
  </si>
  <si>
    <t>'160602</t>
  </si>
  <si>
    <t>LABOR - 160602 - 4</t>
  </si>
  <si>
    <t>'160603</t>
  </si>
  <si>
    <t>LABOR - 160603 - 1</t>
  </si>
  <si>
    <t>'160604</t>
  </si>
  <si>
    <t>LABOR - 160604 - 4</t>
  </si>
  <si>
    <t>'160605</t>
  </si>
  <si>
    <t>LABOR - 160605 - 4</t>
  </si>
  <si>
    <t>'160606</t>
  </si>
  <si>
    <t>LABOR - 160606 - 4</t>
  </si>
  <si>
    <t>'160607</t>
  </si>
  <si>
    <t>LABOR - 160607 - 4</t>
  </si>
  <si>
    <t>'160608</t>
  </si>
  <si>
    <t>'160612</t>
  </si>
  <si>
    <t>LABOR - 160612 - 2</t>
  </si>
  <si>
    <t>'160613</t>
  </si>
  <si>
    <t>'160625</t>
  </si>
  <si>
    <t>LABOR - 160625 - 1</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</si>
  <si>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</si>
  <si>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</si>
  <si>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</si>
  <si>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</si>
  <si>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</si>
  <si>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</si>
  <si>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</si>
  <si>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</si>
  <si>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</si>
  <si>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</si>
  <si>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</si>
  <si>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</si>
  <si>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</si>
  <si>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</si>
  <si>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</si>
  <si>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DEPÓSITO DE GÁS</t>
  </si>
  <si>
    <t>'160702</t>
  </si>
  <si>
    <t>LABOR - 160702 - 1</t>
  </si>
  <si>
    <t>'160704</t>
  </si>
  <si>
    <t>LABOR - 160704 - 2</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</si>
  <si>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</si>
  <si>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</si>
  <si>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</si>
  <si>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</si>
  <si>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</si>
  <si>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</si>
  <si>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</si>
  <si>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</si>
  <si>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</si>
  <si>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</si>
  <si>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</si>
  <si>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</si>
  <si>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</si>
  <si>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</si>
  <si>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</si>
  <si>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</si>
  <si>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</si>
  <si>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</si>
  <si>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</si>
  <si>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- 160716 - 1</t>
  </si>
  <si>
    <t>'160718</t>
  </si>
  <si>
    <t>LABOR - 160718 - 1</t>
  </si>
  <si>
    <t>'1608</t>
  </si>
  <si>
    <t>'160806</t>
  </si>
  <si>
    <t>LABOR - 160806 - 3</t>
  </si>
  <si>
    <t>'160807</t>
  </si>
  <si>
    <t>LABOR - 160807 - 1</t>
  </si>
  <si>
    <t>'160808</t>
  </si>
  <si>
    <t>LABOR - 160808 - 3</t>
  </si>
  <si>
    <t>'17</t>
  </si>
  <si>
    <t>APARELHOS HIDRO-SANITÁRIOS</t>
  </si>
  <si>
    <t>'1701</t>
  </si>
  <si>
    <t>LOUÇAS</t>
  </si>
  <si>
    <t>'170101</t>
  </si>
  <si>
    <t>LABOR - 170101 - 1</t>
  </si>
  <si>
    <t>'170107</t>
  </si>
  <si>
    <t>LABOR - 170107 - 3</t>
  </si>
  <si>
    <t>'170110</t>
  </si>
  <si>
    <t>LABOR - 170110 - 1</t>
  </si>
  <si>
    <t>'170114</t>
  </si>
  <si>
    <t>LABOR - 170114 - 2</t>
  </si>
  <si>
    <t>'170115</t>
  </si>
  <si>
    <t>LABOR - 170115 - 2</t>
  </si>
  <si>
    <t>'170116</t>
  </si>
  <si>
    <t>LABOR - 170116 - 2</t>
  </si>
  <si>
    <t>'170117</t>
  </si>
  <si>
    <t>LABOR - 170117 - 1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</si>
  <si>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</si>
  <si>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</si>
  <si>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</si>
  <si>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</si>
  <si>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</si>
  <si>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</si>
  <si>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</si>
  <si>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</si>
  <si>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</si>
  <si>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</si>
  <si>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</si>
  <si>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</si>
  <si>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</si>
  <si>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</si>
  <si>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</si>
  <si>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</si>
  <si>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</si>
  <si>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</si>
  <si>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</si>
  <si>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</si>
  <si>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</si>
  <si>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</si>
  <si>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</si>
  <si>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</si>
  <si>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</si>
  <si>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</si>
  <si>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</si>
  <si>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</si>
  <si>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</si>
  <si>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</si>
  <si>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</si>
  <si>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</si>
  <si>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'1702</t>
  </si>
  <si>
    <t>BANCADAS</t>
  </si>
  <si>
    <t>'170205</t>
  </si>
  <si>
    <t>LABOR - 170205 - 1</t>
  </si>
  <si>
    <t>'170220</t>
  </si>
  <si>
    <t>LABOR - 170220 - 1</t>
  </si>
  <si>
    <t>'170221</t>
  </si>
  <si>
    <t>LABOR - 170221 - 1</t>
  </si>
  <si>
    <t>'170222</t>
  </si>
  <si>
    <t>LABOR - 170222 - 3</t>
  </si>
  <si>
    <t>'1703</t>
  </si>
  <si>
    <t>TORNEIRAS, REGISTROS, VÁLVULAS E METAIS</t>
  </si>
  <si>
    <t>'170304</t>
  </si>
  <si>
    <t>LABOR - 170304 - 1</t>
  </si>
  <si>
    <t>'170306</t>
  </si>
  <si>
    <t>LABOR - 170306 - 1</t>
  </si>
  <si>
    <t>'170309</t>
  </si>
  <si>
    <t>LABOR - 170309 - 1</t>
  </si>
  <si>
    <t>'170310</t>
  </si>
  <si>
    <t>LABOR - 170310 - 1</t>
  </si>
  <si>
    <t>'170311</t>
  </si>
  <si>
    <t>LABOR - 170311 - 1</t>
  </si>
  <si>
    <t>'170313</t>
  </si>
  <si>
    <t>LABOR - 170313 - 1</t>
  </si>
  <si>
    <t>'170315</t>
  </si>
  <si>
    <t>LABOR - 170315 - 1</t>
  </si>
  <si>
    <t>'170316</t>
  </si>
  <si>
    <t>LABOR - 170316 - 1</t>
  </si>
  <si>
    <t>'170317</t>
  </si>
  <si>
    <t>LABOR - 170317 - 1</t>
  </si>
  <si>
    <t>'170318</t>
  </si>
  <si>
    <t>LABOR - 170318 - 1</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</si>
  <si>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</si>
  <si>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</si>
  <si>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</si>
  <si>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</si>
  <si>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</si>
  <si>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</si>
  <si>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</si>
  <si>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</si>
  <si>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</si>
  <si>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</si>
  <si>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</si>
  <si>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</si>
  <si>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</si>
  <si>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</si>
  <si>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</si>
  <si>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</si>
  <si>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</si>
  <si>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</si>
  <si>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</si>
  <si>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</si>
  <si>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</si>
  <si>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</si>
  <si>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</si>
  <si>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</si>
  <si>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</si>
  <si>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</si>
  <si>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</si>
  <si>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</si>
  <si>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</si>
  <si>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</si>
  <si>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</si>
  <si>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</si>
  <si>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</si>
  <si>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</si>
  <si>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</si>
  <si>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</si>
  <si>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</si>
  <si>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</si>
  <si>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</si>
  <si>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</si>
  <si>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</si>
  <si>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</si>
  <si>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</si>
  <si>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</si>
  <si>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</si>
  <si>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</si>
  <si>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</si>
  <si>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</si>
  <si>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</si>
  <si>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</si>
  <si>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</si>
  <si>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</si>
  <si>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</si>
  <si>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</si>
  <si>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</si>
  <si>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</si>
  <si>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</si>
  <si>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</si>
  <si>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</si>
  <si>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</si>
  <si>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</si>
  <si>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</si>
  <si>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</si>
  <si>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</si>
  <si>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</si>
  <si>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OUTROS APARELHOS</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</si>
  <si>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</si>
  <si>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</si>
  <si>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</si>
  <si>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</si>
  <si>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</si>
  <si>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</si>
  <si>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</si>
  <si>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</si>
  <si>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</si>
  <si>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</si>
  <si>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</si>
  <si>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</si>
  <si>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</si>
  <si>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</si>
  <si>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</si>
  <si>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</si>
  <si>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</si>
  <si>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</si>
  <si>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</si>
  <si>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</si>
  <si>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</si>
  <si>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</si>
  <si>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</si>
  <si>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</si>
  <si>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</si>
  <si>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</si>
  <si>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</si>
  <si>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</si>
  <si>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</si>
  <si>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</si>
  <si>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</si>
  <si>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</si>
  <si>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</si>
  <si>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</si>
  <si>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</si>
  <si>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</si>
  <si>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</si>
  <si>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</si>
  <si>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</si>
  <si>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</si>
  <si>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</si>
  <si>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</si>
  <si>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</si>
  <si>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</si>
  <si>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</si>
  <si>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</si>
  <si>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</si>
  <si>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</si>
  <si>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</si>
  <si>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</si>
  <si>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</si>
  <si>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</si>
  <si>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</si>
  <si>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</si>
  <si>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</si>
  <si>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</si>
  <si>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</si>
  <si>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</si>
  <si>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</si>
  <si>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</si>
  <si>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</si>
  <si>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</si>
  <si>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</si>
  <si>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</si>
  <si>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</si>
  <si>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</si>
  <si>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</si>
  <si>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</si>
  <si>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'18</t>
  </si>
  <si>
    <t>APARELHOS ELÉTRICOS</t>
  </si>
  <si>
    <t>'1801</t>
  </si>
  <si>
    <t>LUMINÁRIAS</t>
  </si>
  <si>
    <t>'180101</t>
  </si>
  <si>
    <t>LABOR - 180101 - 1</t>
  </si>
  <si>
    <t>'180102</t>
  </si>
  <si>
    <t>LABOR - 180102 - 1</t>
  </si>
  <si>
    <t>'180107</t>
  </si>
  <si>
    <t>LABOR - 180107 - 3</t>
  </si>
  <si>
    <t>'180108</t>
  </si>
  <si>
    <t>LABOR - 180108 - 1</t>
  </si>
  <si>
    <t>'180109</t>
  </si>
  <si>
    <t>LABOR - 180109 - 1</t>
  </si>
  <si>
    <t>'180110</t>
  </si>
  <si>
    <t>LABOR - 180110 - 1</t>
  </si>
  <si>
    <t>'180115</t>
  </si>
  <si>
    <t>LABOR - 180115 - 1</t>
  </si>
  <si>
    <t>'1802</t>
  </si>
  <si>
    <t>INTERRUPTORES E TOMADAS</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</si>
  <si>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</si>
  <si>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</si>
  <si>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</si>
  <si>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</si>
  <si>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</si>
  <si>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</si>
  <si>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</si>
  <si>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</si>
  <si>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</si>
  <si>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</si>
  <si>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</si>
  <si>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</si>
  <si>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</si>
  <si>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</si>
  <si>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</si>
  <si>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</si>
  <si>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</si>
  <si>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</si>
  <si>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</si>
  <si>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</si>
  <si>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</si>
  <si>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</si>
  <si>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</si>
  <si>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</si>
  <si>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</si>
  <si>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</si>
  <si>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</si>
  <si>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</si>
  <si>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</si>
  <si>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BOMBAS</t>
  </si>
  <si>
    <t>'180301</t>
  </si>
  <si>
    <t>LABOR - 180301 - 3</t>
  </si>
  <si>
    <t>'180302</t>
  </si>
  <si>
    <t>LABOR - 180302 - 1</t>
  </si>
  <si>
    <t>'180303</t>
  </si>
  <si>
    <t>LABOR - 180303 - 1</t>
  </si>
  <si>
    <t>'180304</t>
  </si>
  <si>
    <t>LABOR - 180304 - 2</t>
  </si>
  <si>
    <t>'180305</t>
  </si>
  <si>
    <t>LABOR - 180305 - 1</t>
  </si>
  <si>
    <t>'1804</t>
  </si>
  <si>
    <t>POSTES</t>
  </si>
  <si>
    <t>'180405</t>
  </si>
  <si>
    <t>LABOR - 180405 - 2</t>
  </si>
  <si>
    <t>'180408</t>
  </si>
  <si>
    <t>LABOR - 180408 - 3</t>
  </si>
  <si>
    <t>'1807</t>
  </si>
  <si>
    <t>VENTILADORES</t>
  </si>
  <si>
    <t>'180702</t>
  </si>
  <si>
    <t>LABOR - 180702 - 2</t>
  </si>
  <si>
    <t>'1808</t>
  </si>
  <si>
    <t>'180803</t>
  </si>
  <si>
    <t>LABOR - 180803 - 1</t>
  </si>
  <si>
    <t>'180804</t>
  </si>
  <si>
    <t>LABOR - 180804 - 1</t>
  </si>
  <si>
    <t>'180809</t>
  </si>
  <si>
    <t>LABOR - 180809 - 1</t>
  </si>
  <si>
    <t>'19</t>
  </si>
  <si>
    <t>'1901</t>
  </si>
  <si>
    <t>SOBRE PAREDES E FORROS</t>
  </si>
  <si>
    <t>'190101</t>
  </si>
  <si>
    <t>LABOR - 190101 - 1</t>
  </si>
  <si>
    <t>'190102</t>
  </si>
  <si>
    <t>LABOR - 190102 - 1</t>
  </si>
  <si>
    <t>'190103</t>
  </si>
  <si>
    <t>LABOR - 190103 - 1</t>
  </si>
  <si>
    <t>'190104</t>
  </si>
  <si>
    <t>LABOR - 190104 - 1</t>
  </si>
  <si>
    <t>'190105</t>
  </si>
  <si>
    <t>LABOR - 190105 - 1</t>
  </si>
  <si>
    <t>'190106</t>
  </si>
  <si>
    <t>LABOR - 190106 - 1</t>
  </si>
  <si>
    <t>'190107</t>
  </si>
  <si>
    <t>LABOR - 190107 - 1</t>
  </si>
  <si>
    <t>'190108</t>
  </si>
  <si>
    <t>LABOR - 190108 - 1</t>
  </si>
  <si>
    <t>'190109</t>
  </si>
  <si>
    <t>'190114</t>
  </si>
  <si>
    <t>LABOR - 190114 - 1</t>
  </si>
  <si>
    <t>'190115</t>
  </si>
  <si>
    <t>LABOR - 190115 - 1</t>
  </si>
  <si>
    <t>'190116</t>
  </si>
  <si>
    <t>LABOR - 190116 - 1</t>
  </si>
  <si>
    <t>'190117</t>
  </si>
  <si>
    <t>LABOR - 190117 - 1</t>
  </si>
  <si>
    <t>'190121</t>
  </si>
  <si>
    <t>LABOR - 190121 - 1</t>
  </si>
  <si>
    <t>'1902</t>
  </si>
  <si>
    <t>SOBRE CONCRETO OU BLOCOS CERÂMICOS APARENTES</t>
  </si>
  <si>
    <t>'190201</t>
  </si>
  <si>
    <t>LABOR - 190201 - 1</t>
  </si>
  <si>
    <t>'190202</t>
  </si>
  <si>
    <t>LABOR - 190202 - 1</t>
  </si>
  <si>
    <t>'190203</t>
  </si>
  <si>
    <t>LABOR - 190203 - 1</t>
  </si>
  <si>
    <t>'190204</t>
  </si>
  <si>
    <t>LABOR - 190204 - 1</t>
  </si>
  <si>
    <t>'190205</t>
  </si>
  <si>
    <t>LABOR - 190205 - 1</t>
  </si>
  <si>
    <t>'190211</t>
  </si>
  <si>
    <t>LABOR - 190211 - 1</t>
  </si>
  <si>
    <t>'1903</t>
  </si>
  <si>
    <t>SOBRE MADEIRA</t>
  </si>
  <si>
    <t>'190301</t>
  </si>
  <si>
    <t>LABOR - 190301 - 1</t>
  </si>
  <si>
    <t>'190302</t>
  </si>
  <si>
    <t>LABOR - 190302 - 1</t>
  </si>
  <si>
    <t>'190303</t>
  </si>
  <si>
    <t>LABOR - 190303 - 2</t>
  </si>
  <si>
    <t>'190306</t>
  </si>
  <si>
    <t>LABOR - 190306 - 2</t>
  </si>
  <si>
    <t>'1904</t>
  </si>
  <si>
    <t>SOBRE METAL</t>
  </si>
  <si>
    <t>'190417</t>
  </si>
  <si>
    <t>LABOR - 190417 - 1</t>
  </si>
  <si>
    <t>'190418</t>
  </si>
  <si>
    <t>LABOR - 190418 - 1</t>
  </si>
  <si>
    <t>'1905</t>
  </si>
  <si>
    <t>SOBRE ELEMENTOS ESPECIAIS</t>
  </si>
  <si>
    <t>'190501</t>
  </si>
  <si>
    <t>LABOR - 190501 - 1</t>
  </si>
  <si>
    <t>'1906</t>
  </si>
  <si>
    <t>SOBRE PISOS</t>
  </si>
  <si>
    <t>'190601</t>
  </si>
  <si>
    <t>LABOR - 190601 - 1</t>
  </si>
  <si>
    <t>'190602</t>
  </si>
  <si>
    <t>LABOR - 190602 - 1</t>
  </si>
  <si>
    <t>'190603</t>
  </si>
  <si>
    <t>LABOR - 190603 - 2</t>
  </si>
  <si>
    <t>'190604</t>
  </si>
  <si>
    <t>LABOR - 190604 - 1</t>
  </si>
  <si>
    <t>'190605</t>
  </si>
  <si>
    <t>LABOR - 190605 - 5</t>
  </si>
  <si>
    <t>'20</t>
  </si>
  <si>
    <t>SERVIÇOS COMPLEMENTARES EXTERNOS</t>
  </si>
  <si>
    <t>'2001</t>
  </si>
  <si>
    <t>MUROS E FECHAMENTOS</t>
  </si>
  <si>
    <t>'200101</t>
  </si>
  <si>
    <t>LABOR - 200101 - 3</t>
  </si>
  <si>
    <t>'200104</t>
  </si>
  <si>
    <t>LABOR - 200104 - 2</t>
  </si>
  <si>
    <t>'200105</t>
  </si>
  <si>
    <t>LABOR - 200105 - 2</t>
  </si>
  <si>
    <t>'200107</t>
  </si>
  <si>
    <t>LABOR - 200107 - 2</t>
  </si>
  <si>
    <t>'200108</t>
  </si>
  <si>
    <t>'200120</t>
  </si>
  <si>
    <t>LABOR - 200120 - 3</t>
  </si>
  <si>
    <t>'200124</t>
  </si>
  <si>
    <t>LABOR - 200124 - 3</t>
  </si>
  <si>
    <t>'200128</t>
  </si>
  <si>
    <t>LABOR - 200128 - 2</t>
  </si>
  <si>
    <t>'200129</t>
  </si>
  <si>
    <t>LABOR - 200129 - 2</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</si>
  <si>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</si>
  <si>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</si>
  <si>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</si>
  <si>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</si>
  <si>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</si>
  <si>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</si>
  <si>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</si>
  <si>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</si>
  <si>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</si>
  <si>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</si>
  <si>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</si>
  <si>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</si>
  <si>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</si>
  <si>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</si>
  <si>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- 200223 - 1</t>
  </si>
  <si>
    <t>'200229</t>
  </si>
  <si>
    <t>LABOR - 200229 - 2</t>
  </si>
  <si>
    <t>'200237</t>
  </si>
  <si>
    <t>LABOR - 200237 - 1</t>
  </si>
  <si>
    <t>'200243</t>
  </si>
  <si>
    <t>LABOR - 200243 - 3</t>
  </si>
  <si>
    <t>'200253</t>
  </si>
  <si>
    <t>LABOR - 200253 - 1</t>
  </si>
  <si>
    <t>'200254</t>
  </si>
  <si>
    <t>LABOR - 200254 - 1</t>
  </si>
  <si>
    <t>'2003</t>
  </si>
  <si>
    <t>PAISAGISMO</t>
  </si>
  <si>
    <t>'200303</t>
  </si>
  <si>
    <t>LABOR - 200303 - 1</t>
  </si>
  <si>
    <t>'200305</t>
  </si>
  <si>
    <t>LABOR - 200305 - 1</t>
  </si>
  <si>
    <t>'200306</t>
  </si>
  <si>
    <t>LABOR - 200306 - 2</t>
  </si>
  <si>
    <t>'200307</t>
  </si>
  <si>
    <t>LABOR - 200307 - 1</t>
  </si>
  <si>
    <t>'200323</t>
  </si>
  <si>
    <t>LABOR - 200323 - 1</t>
  </si>
  <si>
    <t>'200326</t>
  </si>
  <si>
    <t>LABOR - 200326 - 1</t>
  </si>
  <si>
    <t>'2004</t>
  </si>
  <si>
    <t>TRATAMENTO, CONSERVAÇÃO E LIMPEZA</t>
  </si>
  <si>
    <t>'200401</t>
  </si>
  <si>
    <t>LABOR - 200401 - 2</t>
  </si>
  <si>
    <t>'200402</t>
  </si>
  <si>
    <t>LABOR - 200402 - 1</t>
  </si>
  <si>
    <t>'200404</t>
  </si>
  <si>
    <t>LABOR - 200404 - 2</t>
  </si>
  <si>
    <t>'2005</t>
  </si>
  <si>
    <t>DIVERSOS EXTERNOS</t>
  </si>
  <si>
    <t>'200511</t>
  </si>
  <si>
    <t>LABOR - 200511 - 2</t>
  </si>
  <si>
    <t>'200512</t>
  </si>
  <si>
    <t>LABOR - 200512 - 2</t>
  </si>
  <si>
    <t>'200513</t>
  </si>
  <si>
    <t>LABOR - 200513 - 2</t>
  </si>
  <si>
    <t>'200562</t>
  </si>
  <si>
    <t>LABOR - 200562 - 1</t>
  </si>
  <si>
    <t>'200563</t>
  </si>
  <si>
    <t>LABOR - 200563 - 2</t>
  </si>
  <si>
    <t>'200572</t>
  </si>
  <si>
    <t>LABOR - 200572 - 1</t>
  </si>
  <si>
    <t>'200573</t>
  </si>
  <si>
    <t>LABOR - 200573 - 2</t>
  </si>
  <si>
    <t>'200576</t>
  </si>
  <si>
    <t>LABOR - 200576 - 1</t>
  </si>
  <si>
    <t>'2007</t>
  </si>
  <si>
    <t>'200702</t>
  </si>
  <si>
    <t>LABOR - 200702 - 7</t>
  </si>
  <si>
    <t>'200703</t>
  </si>
  <si>
    <t>LABOR - 200703 - 1</t>
  </si>
  <si>
    <t>'200704</t>
  </si>
  <si>
    <t>LABOR - 200704 - 1</t>
  </si>
  <si>
    <t>'200705</t>
  </si>
  <si>
    <t>LABOR - 200705 - 1</t>
  </si>
  <si>
    <t>'200706</t>
  </si>
  <si>
    <t>LABOR - 200706 - 2</t>
  </si>
  <si>
    <t>'200707</t>
  </si>
  <si>
    <t>LABOR - 200707 - 2</t>
  </si>
  <si>
    <t>'200708</t>
  </si>
  <si>
    <t>LABOR - 200708 - 1</t>
  </si>
  <si>
    <t>'200709</t>
  </si>
  <si>
    <t>LABOR - 200709 - 1</t>
  </si>
  <si>
    <t>'200711</t>
  </si>
  <si>
    <t>LABOR - 200711 - 2</t>
  </si>
  <si>
    <t>'200713</t>
  </si>
  <si>
    <t>LABOR - 200713 - 1</t>
  </si>
  <si>
    <t>'200714</t>
  </si>
  <si>
    <t>LABOR - 200714 - 1</t>
  </si>
  <si>
    <t>'200715</t>
  </si>
  <si>
    <t>LABOR - 200715 - 2</t>
  </si>
  <si>
    <t>'200716</t>
  </si>
  <si>
    <t>LABOR - 200716 - 2</t>
  </si>
  <si>
    <t>'200717</t>
  </si>
  <si>
    <t>LABOR - 200717 - 1</t>
  </si>
  <si>
    <t>'200720</t>
  </si>
  <si>
    <t>LABOR - 200720 - 1</t>
  </si>
  <si>
    <t>'200721</t>
  </si>
  <si>
    <t>LABOR - 200721 - 2</t>
  </si>
  <si>
    <t>'200722</t>
  </si>
  <si>
    <t>LABOR - 200722 - 1</t>
  </si>
  <si>
    <t>'200725</t>
  </si>
  <si>
    <t>LABOR - 200725 - 1</t>
  </si>
  <si>
    <t>'200726</t>
  </si>
  <si>
    <t>LABOR - 200726 - 2</t>
  </si>
  <si>
    <t>'200728</t>
  </si>
  <si>
    <t>LABOR - 200728 - 2</t>
  </si>
  <si>
    <t>'200738</t>
  </si>
  <si>
    <t>LABOR - 200738 - 2</t>
  </si>
  <si>
    <t>'21</t>
  </si>
  <si>
    <t>SERVIÇOS COMPLEMENTARES INTERNOS</t>
  </si>
  <si>
    <t>'2101</t>
  </si>
  <si>
    <t>QUADROS DE GIZ / AVISO</t>
  </si>
  <si>
    <t>'210105</t>
  </si>
  <si>
    <t>LABOR - 210105 - 2</t>
  </si>
  <si>
    <t>'210109</t>
  </si>
  <si>
    <t>LABOR - 210109 - 1</t>
  </si>
  <si>
    <t>'2102</t>
  </si>
  <si>
    <t>ARMÁRIOS E PRATELEIRAS</t>
  </si>
  <si>
    <t>'210210</t>
  </si>
  <si>
    <t>LABOR - 210210 - 2</t>
  </si>
  <si>
    <t>'2103</t>
  </si>
  <si>
    <t>DIVERSOS INTERNOS</t>
  </si>
  <si>
    <t>'210301</t>
  </si>
  <si>
    <t>LABOR - 210301 - 2</t>
  </si>
  <si>
    <t>'210302</t>
  </si>
  <si>
    <t>'210304</t>
  </si>
  <si>
    <t>LABOR - 210304 - 2</t>
  </si>
  <si>
    <t>'210316</t>
  </si>
  <si>
    <t>LABOR - 210316 - 1</t>
  </si>
  <si>
    <t>'210321</t>
  </si>
  <si>
    <t>LABOR - 210321 - 2</t>
  </si>
  <si>
    <t>'210322</t>
  </si>
  <si>
    <t>LABOR - 210322 - 2</t>
  </si>
  <si>
    <t>'22</t>
  </si>
  <si>
    <t>APOIO</t>
  </si>
  <si>
    <t>'2208</t>
  </si>
  <si>
    <t>'220803</t>
  </si>
  <si>
    <t>LABOR - 220803 - 2</t>
  </si>
  <si>
    <t>'31</t>
  </si>
  <si>
    <t>SERVIÇOS GERAIS</t>
  </si>
  <si>
    <t>'3106</t>
  </si>
  <si>
    <t>MÃO DE OBRA - (MENSALISTAS - LEIS SOCIAIS = 5%)</t>
  </si>
  <si>
    <t>'310601</t>
  </si>
  <si>
    <t>LABOR - 310601 - 1</t>
  </si>
  <si>
    <t>MS</t>
  </si>
  <si>
    <t>'3108</t>
  </si>
  <si>
    <t>ENCARGOS COMPLEMENTARES - EQUIPAMENTOS DE PROTEÇÃO INDIVIDUAL</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</si>
  <si>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</si>
  <si>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</si>
  <si>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</si>
  <si>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</si>
  <si>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</si>
  <si>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</si>
  <si>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</si>
  <si>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</si>
  <si>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</si>
  <si>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</si>
  <si>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</si>
  <si>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</si>
  <si>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</si>
  <si>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</si>
  <si>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</si>
  <si>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</si>
  <si>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</si>
  <si>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</si>
  <si>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</si>
  <si>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ENCARGOS COMPLEMENTARES - FERRAMENTAS MANUAIS</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</si>
  <si>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</si>
  <si>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</si>
  <si>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</si>
  <si>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</si>
  <si>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</si>
  <si>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</si>
  <si>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</si>
  <si>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</si>
  <si>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</si>
  <si>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</si>
  <si>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</si>
  <si>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</si>
  <si>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</si>
  <si>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</si>
  <si>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</si>
  <si>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</si>
  <si>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</si>
  <si>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</si>
  <si>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</si>
  <si>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</si>
  <si>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</si>
  <si>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</si>
  <si>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</si>
  <si>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</si>
  <si>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</si>
  <si>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</si>
  <si>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</si>
  <si>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</si>
  <si>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mes</t>
  </si>
  <si>
    <t>'312406</t>
  </si>
  <si>
    <t>LABOR - 312406 - 1</t>
  </si>
  <si>
    <t>'312407</t>
  </si>
  <si>
    <t>LABOR - 312407 - 1</t>
  </si>
  <si>
    <t>'312408</t>
  </si>
  <si>
    <t>LABOR - 312408 - 1</t>
  </si>
  <si>
    <t>'312409</t>
  </si>
  <si>
    <t>LABOR - 312409 - 1</t>
  </si>
  <si>
    <t>'312410</t>
  </si>
  <si>
    <t>LABOR - 312410 - 1</t>
  </si>
  <si>
    <t>'312411</t>
  </si>
  <si>
    <t>LABOR - 312411 - 1</t>
  </si>
  <si>
    <t>'312412</t>
  </si>
  <si>
    <t>LABOR - 312412 - 1</t>
  </si>
  <si>
    <t>'312413</t>
  </si>
  <si>
    <t>LABOR - 312413 - 1</t>
  </si>
  <si>
    <t>'312414</t>
  </si>
  <si>
    <t>LABOR - 312414 - 1</t>
  </si>
  <si>
    <t>'312415</t>
  </si>
  <si>
    <t>LABOR - 312415 - 1</t>
  </si>
  <si>
    <t>'312416</t>
  </si>
  <si>
    <t>LABOR - 312416 - 1</t>
  </si>
  <si>
    <t>'312417</t>
  </si>
  <si>
    <t>LABOR - 312417 - 1</t>
  </si>
  <si>
    <t>'312418</t>
  </si>
  <si>
    <t>LABOR - 312418 - 1</t>
  </si>
  <si>
    <t>'312419</t>
  </si>
  <si>
    <t>LABOR - 312419 - 1</t>
  </si>
  <si>
    <t>'312420</t>
  </si>
  <si>
    <t>LABOR - 312420 - 1</t>
  </si>
  <si>
    <t>'312421</t>
  </si>
  <si>
    <t>LABOR - 312421 - 1</t>
  </si>
  <si>
    <t>'312422</t>
  </si>
  <si>
    <t>LABOR - 312422 - 1</t>
  </si>
  <si>
    <t>EQUIPE TOPOGRÁFICA PARA SERVIÇOS SIMPLES DE LOCAÇÃO E NIVELAMENTO (INCLUINDO EQUIPAMENTO, TRANSPORTE E PROFISSIONAIS NIVEL MÉDIO)</t>
  </si>
  <si>
    <t>(GOL 1.000 4P- GASOLINA - PREÇO LABOR) SEGURO TOTAL, MANUTENÇÃO, COMBUSTÍVEL, EVENTUAIS TAXAS E EMOLUMENTOS, BEM COMO EVENTUAL SUBSTITUIÇÃO DO VEÍCULO (SE NECESSÁRIO), SEM MOTORISTA, UTILIZAÇÃO ATÉ 2.000 (DOIS MIL) KM/MÊS</t>
  </si>
  <si>
    <t>TECNICO SEGUNDO GRAU -B (LEIS SOCIAIS = 71,41%)</t>
  </si>
  <si>
    <t>TECNICO SEGUNDO GRAU-C - (LEIS SOCIAIS = 71,41%)</t>
  </si>
  <si>
    <t>GERENTE DE PROJETO (LEIS SOCIAIS = 71,41%)</t>
  </si>
  <si>
    <t>ANALISTA DE SISTEMAS (LEIS SOCIAIS = 71,41%)</t>
  </si>
  <si>
    <t>ANALISTA DE DESENVOLVIMENTO (LEIS SOCIAIS = 71,41%)</t>
  </si>
  <si>
    <t>GERENTE BD/SERVIDORES/REDES (LEIS SOCIAIS = 71,41%)</t>
  </si>
  <si>
    <t>DESIGNER GRÁFICO (LEIS SOCIAIS = 71,41%)</t>
  </si>
  <si>
    <t>ANALISTA SISTEMAS/SUPORTE (LEIS SOCIAIS = 71,41%)</t>
  </si>
  <si>
    <t>COORDENADOR TECNICO ESPECIALISTA (LEIS SOCIAIS = 71,41%)</t>
  </si>
  <si>
    <t>COTADOR (LEIS SOCIAIS = 71,41%)</t>
  </si>
  <si>
    <t>TECNICO NIVEL SUPERIOR (LEIS SOCIAIS = 71,41%)</t>
  </si>
  <si>
    <t>ENGENHEIRO PLENO (LEIS SOCIAIS = 71,41%)</t>
  </si>
  <si>
    <t>ALMOXARIFE (LEIS SOCIAIS = 71,41%)</t>
  </si>
  <si>
    <t>MESTRE OBRAS SENIOR (LEIS SOCIAIS = 71,41%)</t>
  </si>
  <si>
    <t>VIGIA (LEIS SOCIAIS = 71,41%)</t>
  </si>
  <si>
    <t>AUX ALMOXARIFE (LEIS SOCIAIS = 71,41%)</t>
  </si>
  <si>
    <t>ENCARREGADO DE TURMA (LEIS SOCIAIS = 71,41%)</t>
  </si>
  <si>
    <t>IMPLANTAÇÃO DE CANTEIRO DE OBRAS - BR-101</t>
  </si>
  <si>
    <t>MÊS</t>
  </si>
  <si>
    <t>C006 - Equipe de administração de obra (UN)</t>
  </si>
  <si>
    <t>C006</t>
  </si>
  <si>
    <t>EQUIPE DE ADMINISTRAÇÃO DE OBRA</t>
  </si>
  <si>
    <t>E9660</t>
  </si>
  <si>
    <t>GUINDASTE SOBRE ESTEIRAS - 220 Kw</t>
  </si>
  <si>
    <t>APLICAÇÃO DE GEOTEXTIL NÃO-TECIDOGULHADO RT 31</t>
  </si>
  <si>
    <t>GUINDASTE SOBRE ESTEIRAS - 220 kW</t>
  </si>
  <si>
    <t>BDCC 2,50 x 2,50 (PÁTIO TRANSPORTADORA AMERICANA)</t>
  </si>
  <si>
    <t>M0224</t>
  </si>
  <si>
    <t>GUIA-CHAPÉU PRÉ-MOLDADA</t>
  </si>
  <si>
    <r>
      <t>O presente documento tem por objetivo apresentar o Memorial de Cálculo de Quantidades e Orçamento para execução das intervenções na bacia do córrego Ribeira</t>
    </r>
    <r>
      <rPr>
        <b/>
        <sz val="14"/>
        <color theme="1"/>
        <rFont val="Arial"/>
        <family val="2"/>
      </rPr>
      <t xml:space="preserve"> </t>
    </r>
    <r>
      <rPr>
        <b/>
        <i/>
        <sz val="14"/>
        <color theme="1"/>
        <rFont val="Arial"/>
        <family val="2"/>
      </rPr>
      <t>no trecho compreendido entre montante da travessia da BR-262 e a travessia da BR-101</t>
    </r>
    <r>
      <rPr>
        <sz val="14"/>
        <color theme="1"/>
        <rFont val="Arial"/>
        <family val="2"/>
      </rPr>
      <t>, no município de Viana - ES.</t>
    </r>
  </si>
  <si>
    <t>CUSTO 
UNIT.</t>
  </si>
  <si>
    <t>BDI(%)</t>
  </si>
  <si>
    <t>PREÇO
UNIT.</t>
  </si>
  <si>
    <t>PREÇO DO SERVIÇO</t>
  </si>
  <si>
    <t>1.00 - TERRAPLENAGEM</t>
  </si>
  <si>
    <t>2.00 - ESTRUTURAS DE MACRODRENAGEM PRÉ-MOLDADAS</t>
  </si>
  <si>
    <t>3.00 - ESTRUTURAS DE MACRODRENAGEM MOLDADAS IN LOCO</t>
  </si>
  <si>
    <t>4.00 - MICRODRENAGEM</t>
  </si>
  <si>
    <t>5.00 - BUEIRO METÁLICO MÉTODO NÃO DESTRUTIVO</t>
  </si>
  <si>
    <t>6.00 - PAVIMENTAÇÃO</t>
  </si>
  <si>
    <t>7.00 - CANTEIRO DE OBRAS</t>
  </si>
  <si>
    <t>ETAPA 1 - A MONTANTE DA TRAVESSIA DA BR-262 A TRAVESSIA BR-101</t>
  </si>
  <si>
    <r>
      <rPr>
        <b/>
        <sz val="12"/>
        <rFont val="Arial"/>
        <family val="2"/>
      </rPr>
      <t>MAO DE OBRA</t>
    </r>
  </si>
  <si>
    <r>
      <rPr>
        <b/>
        <sz val="12"/>
        <rFont val="Arial"/>
        <family val="2"/>
      </rPr>
      <t>FONTE</t>
    </r>
  </si>
  <si>
    <r>
      <rPr>
        <b/>
        <sz val="12"/>
        <rFont val="Arial"/>
        <family val="2"/>
      </rPr>
      <t>UNID</t>
    </r>
  </si>
  <si>
    <r>
      <rPr>
        <b/>
        <sz val="12"/>
        <rFont val="Arial"/>
        <family val="2"/>
      </rPr>
      <t>COEFICIENTE</t>
    </r>
  </si>
  <si>
    <r>
      <rPr>
        <b/>
        <sz val="12"/>
        <rFont val="Arial"/>
        <family val="2"/>
      </rPr>
      <t>PREÇO UNITÁRIO</t>
    </r>
  </si>
  <si>
    <r>
      <rPr>
        <b/>
        <sz val="12"/>
        <rFont val="Arial"/>
        <family val="2"/>
      </rPr>
      <t>TOTAL</t>
    </r>
  </si>
  <si>
    <r>
      <rPr>
        <sz val="12"/>
        <rFont val="Arial"/>
        <family val="2"/>
      </rPr>
      <t>00006111</t>
    </r>
  </si>
  <si>
    <r>
      <rPr>
        <sz val="12"/>
        <rFont val="Arial"/>
        <family val="2"/>
      </rPr>
      <t>SERVENTE DE OBRAS</t>
    </r>
  </si>
  <si>
    <r>
      <rPr>
        <sz val="12"/>
        <rFont val="Arial"/>
        <family val="2"/>
      </rPr>
      <t>SINAPI</t>
    </r>
  </si>
  <si>
    <r>
      <rPr>
        <sz val="12"/>
        <rFont val="Arial"/>
        <family val="2"/>
      </rPr>
      <t>H</t>
    </r>
  </si>
  <si>
    <r>
      <rPr>
        <b/>
        <sz val="12"/>
        <rFont val="Arial"/>
        <family val="2"/>
      </rPr>
      <t>TOTAL MAO DE OBRA:</t>
    </r>
  </si>
  <si>
    <r>
      <rPr>
        <b/>
        <sz val="12"/>
        <rFont val="Arial"/>
        <family val="2"/>
      </rPr>
      <t>VALOR:</t>
    </r>
  </si>
  <si>
    <r>
      <rPr>
        <b/>
        <sz val="12"/>
        <rFont val="Arial"/>
        <family val="2"/>
      </rPr>
      <t>VALOR COM BDI:</t>
    </r>
  </si>
  <si>
    <r>
      <rPr>
        <b/>
        <sz val="12"/>
        <rFont val="Arial"/>
        <family val="2"/>
      </rPr>
      <t>SERVICO</t>
    </r>
  </si>
  <si>
    <r>
      <rPr>
        <sz val="12"/>
        <rFont val="Arial"/>
        <family val="2"/>
      </rPr>
      <t>1109669</t>
    </r>
  </si>
  <si>
    <r>
      <rPr>
        <sz val="12"/>
        <rFont val="Arial"/>
        <family val="2"/>
      </rPr>
      <t>m³</t>
    </r>
  </si>
  <si>
    <r>
      <rPr>
        <b/>
        <sz val="12"/>
        <rFont val="Arial"/>
        <family val="2"/>
      </rPr>
      <t>TOTAL SERVICO:</t>
    </r>
  </si>
  <si>
    <t>MEMÓRIA DE CÁLCULO - ETAPA 1: MONTANTE DA TRAVESSIA BR-262 A TRAVESSIA BR-101</t>
  </si>
  <si>
    <r>
      <t xml:space="preserve">CURVA ABC - </t>
    </r>
    <r>
      <rPr>
        <b/>
        <sz val="12"/>
        <rFont val="Arial"/>
        <family val="2"/>
      </rPr>
      <t>FASE 1</t>
    </r>
  </si>
  <si>
    <t>CURVA ABC - ORÇAMENTO COM DESONERAÇÃO</t>
  </si>
  <si>
    <t>CLASSE</t>
  </si>
  <si>
    <t>B</t>
  </si>
  <si>
    <t>CURVA ABC - ORÇAMENTO SEM DESONERAÇÃO</t>
  </si>
  <si>
    <t>CLASSIFICAÇÃO</t>
  </si>
  <si>
    <t>PREÇO DO
 SERVIÇO</t>
  </si>
  <si>
    <t>PORCENTAGEM INDIVIDUAL</t>
  </si>
  <si>
    <t>PORCENTAGEM ACUMULADA</t>
  </si>
  <si>
    <t>CORTE</t>
  </si>
  <si>
    <t>G</t>
  </si>
  <si>
    <t>I</t>
  </si>
  <si>
    <r>
      <rPr>
        <sz val="12"/>
        <rFont val="Arial"/>
        <family val="2"/>
      </rPr>
      <t>Tabela de preços   : 229 - Referencial de Preços Novembro 2019 com desoneração                                                                         Data base: Novembro/2019 BDI                         : 29,63%
Grupo de serviço: TERRAPLENAGEM</t>
    </r>
  </si>
  <si>
    <t>Cód. Padrão</t>
  </si>
  <si>
    <t>Descrição do serviço</t>
  </si>
  <si>
    <t>Unidade</t>
  </si>
  <si>
    <t>Preço unitário</t>
  </si>
  <si>
    <t>Transporte</t>
  </si>
  <si>
    <t>CAPINA MANUAL, INCLUSIVE LIMPEZA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</si>
  <si>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</si>
  <si>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</si>
  <si>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</si>
  <si>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</si>
  <si>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</si>
  <si>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</si>
  <si>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</si>
  <si>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</si>
  <si>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</si>
  <si>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</si>
  <si>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DEMOLIÇÃO DE ROCHA A FRIO, ATÉ ALTURA DE 3,0M, COM ARGAMASSA EXPANSIVA, INCLUSIVE REMOÇÃO
COM ESCAVADEIRA</t>
  </si>
  <si>
    <t>DEMOLIÇÃO DE ROCHA A FRIO ATÉ 3 METROS COM UTILIZAÇÃO DE ARGAMASSA EXPANSIVA, INCLUSIVE
REMOÇÃO COM TRATOR DE ESTEIRAS</t>
  </si>
  <si>
    <t>DESMONTE DE ROCHA</t>
  </si>
  <si>
    <t>DESTOCAMENTO DE ÁRVORES COM DIÂMETRO  &gt; 30 CM, COM TRATOR DE ESTEIRA</t>
  </si>
  <si>
    <t>DESTOCAMENTO DE ÁRVORES COM DIÂMETRO DE 15 A 30 CM, COM TRATOR DE ESTEIRA</t>
  </si>
  <si>
    <t>ESCALONAMENTO DE TALUNIDES COM ESCAVADEIRA</t>
  </si>
  <si>
    <t>ESCALONAMENTO DE TALUNIDES, COM TRATOR DE ESTEIRAS</t>
  </si>
  <si>
    <t>ESCAVAÇÃO, CARGA E TRANSPORTE DE MATERIAL DE 1ª CAT. ATÉ 200 M COM MOTO-ESCAVO-
TRANSPORTADOR</t>
  </si>
  <si>
    <t>ESCAVAÇÃO, CARGA E TRANSPORTE DE MATERIAL DE 1ª CAT. 1000 A 1200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</si>
  <si>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</si>
  <si>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</si>
  <si>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</si>
  <si>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</si>
  <si>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</si>
  <si>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</si>
  <si>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</si>
  <si>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</si>
  <si>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</si>
  <si>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</si>
  <si>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</si>
  <si>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</si>
  <si>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</si>
  <si>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</si>
  <si>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</si>
  <si>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</si>
  <si>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</si>
  <si>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</si>
  <si>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</si>
  <si>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</si>
  <si>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FORRO DE REGULARIZAÇÃO SOBRE PLATAFORMA DE ENROCAMENTO PARA TRÁFEGO DE CAMINHÕES, INCLUSIVE
FORNECIMENTO DO PÓ DE PEDRA E DA PEDRA DEMÃO</t>
  </si>
  <si>
    <t>FRAGMENTAÇÃO DE ROCHA (FOGACHEAMENTO)</t>
  </si>
  <si>
    <t>GEOGRELHA COM RESISTÊNCIA LONGITUNIDINAL A TRAÇÃO 35 A 40 KN, RESISTÊNCIA TRANSVERSAL A TRAÇÃO
30KN, FORNECIMENTO E APLICAÇÃO - DEFORMAÇÃO DE 10%</t>
  </si>
  <si>
    <t>GEOGRELHA COM RESISTÊNCIA LONGITUNIDINAL A TRAÇÃO 55 A 60 KN, RESISTÊNCIA TRANSVERSAL A TRAÇÃO
30KN, FORNECIMENTO E APLICAÇÃO - DEFORMAÇÃO DE 10%</t>
  </si>
  <si>
    <t>GEOGRELHA COM RESISTÊNCIA LONGITUNIDINAL A TRAÇÃO 80 A 90 KN, RESISTÊNCIA TRANSVERSAL A TRAÇÃO
30KN, FORNECIMENTO E APLICAÇÃO - DEFORMAÇÃO DE 10%</t>
  </si>
  <si>
    <t>LIMPEZA DE ACOSTAMENTO</t>
  </si>
  <si>
    <t>LIMPEZA, DESMATAMENTO E DESTOCAMENTO DE ÁRVORES COM DIÂMETRO ATÉ 15 CM, COM TRATOR DE
ESTEIRA</t>
  </si>
  <si>
    <t>LIMPEZA, DESMATAMENTO E DESTOCAMENTO DE JAZIDA COM REMOÇAO 15 CM SOLO ORGÂNICO</t>
  </si>
  <si>
    <t>LIMPEZA E DESMATAMENTO EM ÁREA ALAGADA (PÂNTANO) COM FERRAMENTAS MANUAIS, INCLUSIVE
MOTO SERRA</t>
  </si>
  <si>
    <t>LIMPEZA EM SUPERFÍCIE DE CONCRETO COM JATEAMENTO D'ÁGUA SOB PRESSÃO</t>
  </si>
  <si>
    <t>PRÉ-FISSURAMENTO DE TALUNIDES DE ROCHA</t>
  </si>
  <si>
    <t>REMOÇÃO DE SOLOS MOLES, INCLUINDO CARREGAMENTO MECÂNICO COM ESCAVADEIRA HIDRÁULICA</t>
  </si>
  <si>
    <t>ROÇADA MANUAL COM ROÇADEIRA COSTAL, FERRAMENTAS MANUAIS, INCLUSIVE LIMPEZA E REMOÇÃO COM
RETROESCAVADEIRA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</si>
  <si>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</si>
  <si>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</si>
  <si>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</si>
  <si>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</si>
  <si>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A incluir</t>
  </si>
  <si>
    <t>BASE COM MISTURA DE ARGILA, AREIA E ESCÓRIA DE ACIARIA, 50%,20%,30%, INCLUSIVE FORNECIM.E
TRANSP. AREIA E ESCÓRIA, EXCLUSIVE FORNECIM. E TRANSP.ARGILA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</si>
  <si>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</si>
  <si>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</si>
  <si>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</si>
  <si>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</si>
  <si>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</si>
  <si>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</si>
  <si>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</si>
  <si>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</si>
  <si>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</si>
  <si>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ESCÓRIA/SOLO NA PROPORÇÃO 75:25, INCLUSIVE FORNECIMENTO DA ESCÓRIA, EXCETO
FORNECIMENTO DO SOLO E TRANSPORTE DO SOLO E ESCÓRIA</t>
  </si>
  <si>
    <t>BASE DE SOLO BRITA, 20% EM PESO, INCLUSIVE FORNECIM. DA BRITA, EXCLUSIVE TRANSPORTE DA BRITA E
DO SOLO (100% P.IM)</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</si>
  <si>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</si>
  <si>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</si>
  <si>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</si>
  <si>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</si>
  <si>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ESTABILIZADA GRANULOMÉTRICAMENTE. COM MISTURA DE ESCÓRIA DE ACIARIA 80% E ARGILA EXCETO
FORNECIMENTO DA ARGILA E TRANSPORTE DA ARGILA E ESCÓRIA</t>
  </si>
  <si>
    <t>BASE SOLO BRITA, 20% EM PESO, INCLUSIVE FORNECIMENTO E TRANSPORTE DA BRITA</t>
  </si>
  <si>
    <t>BASE SOLO BRITA, 30%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</si>
  <si>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</si>
  <si>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</si>
  <si>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</si>
  <si>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EXCLUSIVE FORNECIMENTO E TRANSPORTE COMERCIAL DA EMULSÃO,
INCLUSIVE TRANSPORTE DA AREIA</t>
  </si>
  <si>
    <t>CAPA SELANTE (EMULSÃO E AREIA) INCLUSIVE FORNECIMENTO E TRANSPORTE COMERCIAL DA EMULSÃO</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</si>
  <si>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</si>
  <si>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</si>
  <si>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 CAPA) EXCLUSIVE FORNECIMENTO E TRANSPORTES DO CAP E MASSA</t>
  </si>
  <si>
    <t>CBUQ (CAMADA PRONTA - CAPA)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</si>
  <si>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</si>
  <si>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</si>
  <si>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</si>
  <si>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 EXCLUSIVE FORNECIMENTO E TRANSPORTE COMERCIAL DO CAP, (USINAGEM)</t>
  </si>
  <si>
    <t>CBUQ (MASSA ASFÁLTICA) INCLUSIVE FORNECIMENTO E TRANSPORTE COMERCIAL DO CAP (USINAGEM)</t>
  </si>
  <si>
    <t>CBUQ (MASSA ASFÁLTICA-FAIXA"C") EXCLUSIVE FORNECIMENTO CAP E TRANSPORTE DE TODOS OS
MATERIAIS</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</si>
  <si>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</si>
  <si>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</si>
  <si>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</si>
  <si>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</si>
  <si>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</si>
  <si>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</si>
  <si>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</si>
  <si>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DE AREIA NA PISTA 100%  P.M. (80%, 20%)
EXCLUSIVE TRANSPORTE</t>
  </si>
  <si>
    <t>ESTABILIZAÇÃO GRANULOMÉTRICA DE SOLOS C/ MISTURA NA PISTA 100 % P.I.</t>
  </si>
  <si>
    <t>ESTABILIZAÇÃO GRANULOMÉTRICA DE SOLOS C/ MISTURA NA PISTA 100%  P.M.</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</si>
  <si>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</si>
  <si>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</si>
  <si>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</si>
  <si>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</si>
  <si>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</si>
  <si>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</si>
  <si>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</si>
  <si>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</si>
  <si>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</si>
  <si>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</si>
  <si>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</si>
  <si>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</si>
  <si>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</si>
  <si>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</si>
  <si>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</si>
  <si>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</si>
  <si>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</si>
  <si>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</si>
  <si>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</si>
  <si>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EXCLUSIVE FORNECIMENTO E TRANSPORTE DOS MATERIAIS
BETUMINOSOS</t>
  </si>
  <si>
    <t>OBTURAÇÃO DE BURACOS C/ CBUQ INCLUSIVE FORNECIMENTO E TRANSPORTE COMERCIAL DOS MATERIAIS
BETUMINOSOS</t>
  </si>
  <si>
    <t>OBTURAÇÃO DE BURACOS C/ CBUQ INCLUSIVE FORNECIMENTO E TRANSPORTE DOS MATERIAIS BETUMINOSOS</t>
  </si>
  <si>
    <t>OBTURAÇÃO DE BURACOS C/ CBUQ-FAIXA "C", EXCLUSIVE FORN.DO CAP E TRANSPORTE DE TODOS OS
MATERIAIS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</si>
  <si>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</si>
  <si>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</si>
  <si>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</si>
  <si>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</si>
  <si>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</si>
  <si>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</si>
  <si>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</si>
  <si>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</si>
  <si>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</si>
  <si>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</si>
  <si>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</si>
  <si>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AREIA ESP.= 5CM, INCLUSIVE FORNECIMENTO E
TRANSPORTE DO PARALELEPÍPEDO E AREIA</t>
  </si>
  <si>
    <t>PAVIMENTAÇÃO COM PARALELEPÍPEDO, SOBRE COLCHÃO PÓ DE PEDRA ESP.= 5CM, INCLUSIVE
FORNECIMENTO E TRANSPORTE DO PARALELEPÍPEDO E PÓ DE PEDRA</t>
  </si>
  <si>
    <t>PAVIMENTAÇÃO COM PEDRA PORTUGUESA, INCLUSIVE FORNECIMENTO E TRANSPORTE DA PEDRA
PORTUGUESA, CIMENTO E AREIA</t>
  </si>
  <si>
    <t>PINTURA DE LIGAÇÃO EXCLUSIVE FORNECIMENTO E TRANSPORTE COMERCIAL DO MATERIAL BETUMINOSO</t>
  </si>
  <si>
    <t>PINTURA DE LIGAÇÃO INCLUSIVE FORNECIMENTO E TRANSPORTE COMERCIAL DO MATERIAL BETUMINOSO</t>
  </si>
  <si>
    <t>PMF CAMADA PRONTA EXCLUSIVE FORNECIMENTO  E TRANSPORTE COMERCIAL DA EMULSÃO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</si>
  <si>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</si>
  <si>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</si>
  <si>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</si>
  <si>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</si>
  <si>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</si>
  <si>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</si>
  <si>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</si>
  <si>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CBUQ) SEM ADIÇÃO DE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</si>
  <si>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</si>
  <si>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</si>
  <si>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</si>
  <si>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</si>
  <si>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</si>
  <si>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 + T.S.D.) SEM ADIÇÃO DE MATERIAIS</t>
  </si>
  <si>
    <t>RECICLAGEM DE PAVIMENTO (BASE EXISTENTE+TSD) COM ADIÇÃO DE LIGANTE BETUMINOSO, INCLUSIVE
FORNECIMENTO E TRANSPORTE DA EMULSÃO</t>
  </si>
  <si>
    <t>RECICLAGEM DE PAVIMENTO COM ADIÇÃO DE 2% DE CIMENTO, INCLUSIVE FORNECIMENTO E TRANSPORTE
DO CIMENTO</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</si>
  <si>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</si>
  <si>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</si>
  <si>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</si>
  <si>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REESTABILIZAÇÃO DA BASE COM ADIÇÃO DE 50% DE BRITA, INCLUSIVE FONECIMENTO, EXCLUSIVE
TRANSPORTE DA BRITA</t>
  </si>
  <si>
    <t>REESTABILIZAÇÃO DE BASE COM ADIÇÃO DE 50% DE BRITA,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</si>
  <si>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</si>
  <si>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</si>
  <si>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</si>
  <si>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</si>
  <si>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</si>
  <si>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</si>
  <si>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REMOÇÃO E REASSENTAMENTO DE PARALELEPÍPEDOS, INCLUSIVE PERDAS, COLCHÃO DE AREIA E
TRANSPORTES DE AREIA E PARALELEPÍPEDO</t>
  </si>
  <si>
    <t>REVESTIMENTO EM ESTRADAS VICINAIS (SAIBRO)</t>
  </si>
  <si>
    <t>REVESTIMENTO PRIMÁRIO, ESPALHAMENTO E COMPACTAÇÃO (ESPESSURA ATÉ 0,15M)</t>
  </si>
  <si>
    <t>SUB-BASE C/ MISTURA DE ARGILA 30%, PÓ DE PEDRA 30% E BRITA 40%, INCLUSIVE FORNECIMENTO E
TRANSPORTE DO PÓ DE PEDRA E DA BRITA</t>
  </si>
  <si>
    <t>SUB-BASE C/ MISTURA DE SOLO 80% E AREIA 20%, INCLUSIVE TRANSPORTE DA AREIA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</si>
  <si>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</si>
  <si>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</si>
  <si>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</si>
  <si>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</si>
  <si>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</si>
  <si>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</si>
  <si>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</si>
  <si>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</si>
  <si>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</si>
  <si>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</si>
  <si>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</si>
  <si>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</si>
  <si>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</si>
  <si>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 MULTIDISTRIBUIDOR,INCLUS.FORNEC.AREIA/BRITA E LAVAGEM
BRITA, EXCL.FORNEC.DA EMULSÃO E TRNASP.TODOS OS MATERIAIS</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</si>
  <si>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</si>
  <si>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</si>
  <si>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</si>
  <si>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</si>
  <si>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</si>
  <si>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EXECUTADO COM MULTIDISTRIBUIDOR EXCL. FORN. DA EMULSÃO E TRANSP.
COMERCIAIS DA EMULSÃO E DA BRITA, INCLUS. LAVAGEM 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</si>
  <si>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</si>
  <si>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</si>
  <si>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</si>
  <si>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</si>
  <si>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T.S.B.S. INCLUSIVE FORNECIMENTO E TRANSPORTE COMERCIAL DOS MATERIAIS E LAVAGEM DA BRITA</t>
  </si>
  <si>
    <t>USINAGEM DE CONCRETO BETUMINOSO USINADO A QUENTE (CBUQ), INCLUSIVE TRANSPORTE COMERCIAL
DO OLEO COMBUSTÍVEL</t>
  </si>
  <si>
    <t>USINAGEM DE MISTURA DE SOLO BRITA</t>
  </si>
  <si>
    <t>AÇO CA-25, FORNECIMENTO, DOBRAGEM E COLOCAÇÃO NAS FORMAS</t>
  </si>
  <si>
    <t>AÇO CA-50, FORNECIMENTO, DOBRAGEM E COLOCAÇÃO NAS FORMAS (PREÇO MÉDIO DAS BITOLAS)</t>
  </si>
  <si>
    <t>AÇO CA-50 GROSSA, DIÂMETRO DE 12.5 A 25 MM, FORNECIMENTO, DOBRAGEM E COLOCAÇÃO NAS
FORMAS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</si>
  <si>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</si>
  <si>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</si>
  <si>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</si>
  <si>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BLOCO (39 X 19 X 09) CM ESPESSURA 09 CM, INCLUSIVE TRANSPORTE DA AREIA, CIMENTO E
BLOCO</t>
  </si>
  <si>
    <t>ALVENARIA DE BLOCO (39 X 19 X 19) CM ESPESSURA 19 CM, INCLUSIVE FORNECIMENTO E TRANSPORTE DO
BLOCO, AREIA E CIMENTO</t>
  </si>
  <si>
    <t>ALVENARIA DE LAJOTA (20 X 20 X 10) CM ESPESSURA 10 CM, INCLUSIVE TRANSPORTE DE AREIA, LAJOTA E
CIMENTO</t>
  </si>
  <si>
    <t>ALVENARIA DE PEDRA DE MÃO ARGAMASSADA (ARGAMASSA CIMENTO AREIA 1:4), INCLUSIVE TRANSPORTE
DA PEDRA</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</si>
  <si>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</si>
  <si>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</si>
  <si>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</si>
  <si>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</si>
  <si>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</si>
  <si>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TUNIDO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</si>
  <si>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</si>
  <si>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</si>
  <si>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</si>
  <si>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</si>
  <si>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</si>
  <si>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</si>
  <si>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</si>
  <si>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</si>
  <si>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</si>
  <si>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</si>
  <si>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</si>
  <si>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</si>
  <si>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</si>
  <si>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</si>
  <si>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</si>
  <si>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</si>
  <si>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</si>
  <si>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</si>
  <si>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</si>
  <si>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</si>
  <si>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</si>
  <si>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</si>
  <si>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</si>
  <si>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</si>
  <si>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</si>
  <si>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</si>
  <si>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</si>
  <si>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</si>
  <si>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</si>
  <si>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</si>
  <si>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</si>
  <si>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</si>
  <si>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</si>
  <si>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</si>
  <si>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</si>
  <si>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</si>
  <si>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</si>
  <si>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</si>
  <si>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</si>
  <si>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</si>
  <si>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</si>
  <si>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</si>
  <si>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</si>
  <si>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</si>
  <si>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</si>
  <si>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</si>
  <si>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</si>
  <si>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</si>
  <si>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</si>
  <si>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</si>
  <si>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</si>
  <si>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</si>
  <si>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</si>
  <si>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</si>
  <si>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</si>
  <si>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</si>
  <si>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</si>
  <si>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SAÍDA DE DRENO PROFUNDO BSD-01</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</si>
  <si>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</si>
  <si>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</si>
  <si>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</si>
  <si>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</si>
  <si>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</si>
  <si>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</si>
  <si>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</si>
  <si>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</si>
  <si>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</si>
  <si>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</si>
  <si>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</si>
  <si>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</si>
  <si>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</si>
  <si>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</si>
  <si>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</si>
  <si>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</si>
  <si>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</si>
  <si>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</si>
  <si>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</si>
  <si>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</si>
  <si>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</si>
  <si>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</si>
  <si>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(TUNIDO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</si>
  <si>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</si>
  <si>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</si>
  <si>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</si>
  <si>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</si>
  <si>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</si>
  <si>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</si>
  <si>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CERCA EM TELA REVESTIDA EM PVC COM MOURÕES DE CONCRETO, 10 X 10 X 2,40 M,  FORNECIMENTO E
EXECUÇÃO</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</si>
  <si>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</si>
  <si>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</si>
  <si>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</si>
  <si>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</si>
  <si>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</si>
  <si>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</si>
  <si>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</si>
  <si>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</si>
  <si>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</si>
  <si>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CICLÓPICO COM 70% CONCRETO 10,0 MPA E 30% DE PEDRA DE MÃO, TUNIDO INCLUÍDO</t>
  </si>
  <si>
    <t>CONCRETO CICLÓPICO COM 70% CONCRETO 15,0 MPA E 30% DE PEDRA DE MÃO, TUNIDO INCLUÍDO</t>
  </si>
  <si>
    <t>CONCRETO CICLÓPICO COM 70% CONCRETO 20,0 MPA E 30% DE PEDRA DE MÃO, TUNIDO INCLUÍDO</t>
  </si>
  <si>
    <t>CONCRETO DE REGULARIZAÇÃO, TUNIDO INCLUÍDO</t>
  </si>
  <si>
    <t>CONCRETO ESTRUTURAL FCK = 15,0 MPA, TUNIDO INCLUÍDO</t>
  </si>
  <si>
    <t>CONCRETO ESTRUTURAL FCK = 20,0 MPA COM PLASTIFICANTE, TUNIDO INCLUÍDO</t>
  </si>
  <si>
    <t>CONCRETO ESTRUTURAL FCK = 20,0 MPA, TUNIDO INCLUÍDO</t>
  </si>
  <si>
    <t>CONCRETO ESTRUTURAL FCK = 25,0 MPA COM PLASTIFICANTE, TUNIDO INCLUÍDO</t>
  </si>
  <si>
    <t>CONCRETO ESTRUTURAL FCK = 25,0 MPA, INCLUSIVE FORNECIMENTO E TRANSPORTE DO CIMENTO, AREIA E
PEDRA BRITADA</t>
  </si>
  <si>
    <t>CONCRETO ESTRUTURAL FCK = 30,0 MPA COM MICRO-SILICA E SIKACRETE BR OU EQUIVALENTE</t>
  </si>
  <si>
    <t>CONCRETO ESTRUTURAL FCK = 30,0 MPA COM PLASTIFICANTE</t>
  </si>
  <si>
    <t>CONCRETO ESTRUTURAL FCK = 30,0 MPA, TUNIDO INCLUÍDO</t>
  </si>
  <si>
    <t>CONCRETO ESTRUTURAL FCK = 35,0 MPA COM MICRO-SILICA E SIKACRETE BR OU EQUIVALENTE</t>
  </si>
  <si>
    <t>CONCRETO SUBMERSO FCK = 20,0 MPA, TUNIDO INCLUÍDO</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</si>
  <si>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</si>
  <si>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</si>
  <si>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</si>
  <si>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</si>
  <si>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</si>
  <si>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</si>
  <si>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</si>
  <si>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</si>
  <si>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</si>
  <si>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</si>
  <si>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</si>
  <si>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</si>
  <si>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</si>
  <si>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</si>
  <si>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</si>
  <si>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</si>
  <si>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CA-2 PB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</si>
  <si>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</si>
  <si>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</si>
  <si>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</si>
  <si>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</si>
  <si>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</si>
  <si>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</si>
  <si>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</si>
  <si>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</si>
  <si>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</si>
  <si>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</si>
  <si>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</si>
  <si>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</si>
  <si>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</si>
  <si>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</si>
  <si>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</si>
  <si>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</si>
  <si>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</si>
  <si>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</si>
  <si>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</si>
  <si>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</si>
  <si>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</si>
  <si>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</si>
  <si>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</si>
  <si>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</si>
  <si>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</si>
  <si>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</si>
  <si>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CA-1 PB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</si>
  <si>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</si>
  <si>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</si>
  <si>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</si>
  <si>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</si>
  <si>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</si>
  <si>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</si>
  <si>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</si>
  <si>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</si>
  <si>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</si>
  <si>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</si>
  <si>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</si>
  <si>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CA-1 PB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</si>
  <si>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</si>
  <si>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</si>
  <si>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</si>
  <si>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</si>
  <si>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</si>
  <si>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</si>
  <si>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1,00 M CA-3 MF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</si>
  <si>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</si>
  <si>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</si>
  <si>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</si>
  <si>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</si>
  <si>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</si>
  <si>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</si>
  <si>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</si>
  <si>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</si>
  <si>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</si>
  <si>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</si>
  <si>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</si>
  <si>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</si>
  <si>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</si>
  <si>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</si>
  <si>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</si>
  <si>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CA-1 PB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</si>
  <si>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</si>
  <si>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</si>
  <si>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</si>
  <si>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</si>
  <si>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</si>
  <si>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</si>
  <si>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</si>
  <si>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</si>
  <si>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</si>
  <si>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</si>
  <si>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</si>
  <si>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1,20 M CA-3 MF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</si>
  <si>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</si>
  <si>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</si>
  <si>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</si>
  <si>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</si>
  <si>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</si>
  <si>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1,50 X 1,50 M PROJETO DNIT PARA H &lt; = 2,50 M</t>
  </si>
  <si>
    <t>CORPO DE BDCC 1,50 X 1,50 M PROJETO DNIT PARA 2,50 &lt; H &lt; 5,00 M</t>
  </si>
  <si>
    <t>CORPO DE BDCC 2,00 X 1,20 M -  TUNIDO INCLUIDO CONFORME PROJETO</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</si>
  <si>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</si>
  <si>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</si>
  <si>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</si>
  <si>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</si>
  <si>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TUNIDO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</si>
  <si>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</si>
  <si>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</si>
  <si>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</si>
  <si>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</si>
  <si>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</si>
  <si>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</si>
  <si>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</si>
  <si>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</si>
  <si>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5,00 &lt; H &lt; 7,50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</si>
  <si>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</si>
  <si>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</si>
  <si>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</si>
  <si>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</si>
  <si>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</si>
  <si>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</si>
  <si>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</si>
  <si>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</si>
  <si>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</si>
  <si>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</si>
  <si>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</si>
  <si>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</si>
  <si>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</si>
  <si>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</si>
  <si>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</si>
  <si>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</si>
  <si>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</si>
  <si>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</si>
  <si>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</si>
  <si>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</si>
  <si>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</si>
  <si>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</si>
  <si>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</si>
  <si>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</si>
  <si>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</si>
  <si>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</si>
  <si>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</si>
  <si>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</si>
  <si>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</si>
  <si>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</si>
  <si>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</si>
  <si>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</si>
  <si>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</si>
  <si>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</si>
  <si>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</si>
  <si>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</si>
  <si>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</si>
  <si>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</si>
  <si>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</si>
  <si>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</si>
  <si>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</si>
  <si>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</si>
  <si>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</si>
  <si>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</si>
  <si>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</si>
  <si>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</si>
  <si>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</si>
  <si>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</si>
  <si>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</si>
  <si>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</si>
  <si>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</si>
  <si>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</si>
  <si>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</si>
  <si>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</si>
  <si>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</si>
  <si>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</si>
  <si>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DE ALÍVIO DE PAVIMENTO (DP - DAP - 01),  COM UTILIZAÇÃO DE GEOTÊXTIL NÃO TECIDO RT 07 KN
/M, INCLUSIVE TRANSPORTE DA BRITA</t>
  </si>
  <si>
    <t>DRENO DE PVC  D = 100 MM</t>
  </si>
  <si>
    <t>DRENO DE PVC  D = 50 MM</t>
  </si>
  <si>
    <t>DRENO LONGITUNIDINAL TIPO TRINCHEIRA DRENANTE, H = 0,90 M COM TUBO POROSO TIPO PEAD DE DIÂM
= 100 MM, INCLUINDO ESC. EM MAT. 1ª CAT. E TRANSPORTE DO TUBO</t>
  </si>
  <si>
    <t>DRENO LONGITUNIDINAL TIPO TRINCHEIRA DRENANTE, H = 0,90 M COM TUBO POROSO TIPO PEAD DE DIÂM
= 100 MM, INCLUINDO ESC. MAT. 3ª CAT. E TRANSPORTE DO TUBO</t>
  </si>
  <si>
    <t>DRENO LONGITUNIDINAL TIPO TRINCHEIRA DRENANTE, H=0,40M C/ TUBO POROSO TIPO PEAD D=65MM,
INCLUS. ESC. EM MAT. 1ª CAT.E GEOTÊXTIL NÃO TECIDO RT 07 KN/M</t>
  </si>
  <si>
    <t>DRENO OU BARBACÃ EM TUBO PVC, DIÂMETRO DE 2"</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</si>
  <si>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</si>
  <si>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</si>
  <si>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</si>
  <si>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</si>
  <si>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</si>
  <si>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</si>
  <si>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</si>
  <si>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</si>
  <si>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</si>
  <si>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</si>
  <si>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</si>
  <si>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</si>
  <si>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</si>
  <si>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</si>
  <si>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</si>
  <si>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</si>
  <si>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DRENO VERTICAL D = 75 MM EM PVC, COM GEOTÊXTIL NÃO TECIDO RESISTÊNCIA LONGITUNIDINAL 16 KN/M</t>
  </si>
  <si>
    <t>ELETRODUTO DE FERRO GALVANIZADO DN 4", INCLUSIVE CONEXÕES, EXCLUSIVE ESCAVAÇÃO E REATERRO,
FORNECIMENTO E ASSENTAMENTO</t>
  </si>
  <si>
    <t>ELETRODUTO PARA REDE DE LÓGICA, INCLUSIVE CONEXÕES</t>
  </si>
  <si>
    <t>ELETRODUTO PVC DIÂMETRO 75MM, FORNECIMENTO E ASSENTAMENTO</t>
  </si>
  <si>
    <t>ELETRODUTO PVC RÍGIDO ROSCÁVEL DIÂM. 50MM, FORNECIMENTO E ASSENTAMENTO</t>
  </si>
  <si>
    <t>ELETRODUTO TIPO KANAFLEX  DIÂMETRO 1 1/4",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</si>
  <si>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</si>
  <si>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</si>
  <si>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</si>
  <si>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ARRUMADA COM PÁ CARREGADEIRA E ESCAVADEIRA, INCLUSIVE FORNECIMENTO,
EXCLUSIVE TRANSPORTE DA PEDRA</t>
  </si>
  <si>
    <t>ENROCAMENTO DE PEDRA DE MÃO ARRUMADA EXCLUSIVE TRANSPORTE</t>
  </si>
  <si>
    <t>ENROCAMENTO DE PEDRA JOGADA EXCLUSIVE FORNECIMENTO E TRANSPORTE (UTILIZAÇÃO DE MATERIAL
CONSIDERADO EM MEDIÇÃO)</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</si>
  <si>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</si>
  <si>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</si>
  <si>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</si>
  <si>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TUNIDO INCLUÍDO</t>
  </si>
  <si>
    <t>ENSECADEIRA SIMPLES DE MADEIRA ESP.= 5 CM COM 1 REAPROVEITAMENTO, INCLUSIVE TRANSPORTE DAS
MADEIRAS</t>
  </si>
  <si>
    <t>ENSECADEIRA SIMPLES DE MADEIRA ESP.= 5 CM SEM REAPROVEITAMENTO, INCLUSIVE TRANSPORTE DAS
MADEIRAS</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</si>
  <si>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</si>
  <si>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</si>
  <si>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</si>
  <si>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</si>
  <si>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</si>
  <si>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</si>
  <si>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</si>
  <si>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</si>
  <si>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</si>
  <si>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</si>
  <si>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</si>
  <si>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</si>
  <si>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</si>
  <si>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</si>
  <si>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</si>
  <si>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</si>
  <si>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</si>
  <si>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</si>
  <si>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</si>
  <si>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</si>
  <si>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</si>
  <si>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</si>
  <si>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</si>
  <si>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</si>
  <si>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</si>
  <si>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</si>
  <si>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</si>
  <si>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</si>
  <si>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</si>
  <si>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</si>
  <si>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</si>
  <si>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</si>
  <si>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</si>
  <si>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</si>
  <si>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</si>
  <si>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</si>
  <si>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</si>
  <si>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</si>
  <si>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</si>
  <si>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</si>
  <si>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MEIO FIO, INCLUSIVE FORNECIMENTO E TRANSPORTE DAS MADEIRAS</t>
  </si>
  <si>
    <t>FORMA ESPECIAL DE MADEIRA PARA SARJETA (GABARITO), INCLUSIVE FORNECIMENTO E TRANSPORTE DA
MADEIRA</t>
  </si>
  <si>
    <t>FORMA METÁLICA PARA MEIO FIO</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</si>
  <si>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</si>
  <si>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</si>
  <si>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</si>
  <si>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</si>
  <si>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</si>
  <si>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</si>
  <si>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GABIÕES COM CAIXAS GALVANIZADAS, SEM MANTA</t>
  </si>
  <si>
    <t>GEOGRELHA COM RESISTÊNCIA LONDITUNIDINAL A TRAÇÃO 35 A 40 KN, RESIST. TRANSVERSAL A TRAÇÃO 30 KN,
FORNECIMENTO E APLICAÇÃO - DEFORMAÇÃO DE 5%</t>
  </si>
  <si>
    <t>GEOGRELHA COM RESISTÊNCIA LONDITUNIDINAL A TRAÇÃO 55 A 60 KN, RESIST. TRANSVERSAL A TRAÇÃO 30 KN,
FORNECIMENTO E APLICAÇÃO - DEFORMAÇÃO DE 5%</t>
  </si>
  <si>
    <t>GEOGRELHA COM RESISTÊNCIA LONGITUNIDINAL A TRAÇÃO 300 KN, RESIST. TRANSVERSAL A TRAÇÃO 30 KN,
FORNECIMENTO E APLICAÇÃO</t>
  </si>
  <si>
    <t>GEOGRELHA COM RESISTÊNCIA LONGITUNIDINAL A TRAÇÃO 80 A 90 KN, RESIST. TRANSVERSAL A TRAÇÃO 30 KN,
FORNECIMENTO E APLICAÇÃO - DEFORMAÇÃO DE 5%</t>
  </si>
  <si>
    <t>GEOGRELHA MONODIRECIONAL 200KN, FORNECIMENTO E ASSENTAMENTO</t>
  </si>
  <si>
    <t>GEOGRELHA TECIDA BIDIRECIONAL DE POLIPROPILENO DE ALTO MÓDULO INICIAL C/ MÓDULO DE RIGIDEZ
NOMINAL = 400KN/M NAS DUAS DIREÇÕES, FORNECIMENTO/APLICAÇÃO</t>
  </si>
  <si>
    <t>LASTRO DE BRITA, INCLUSIVE TRANSPORTE DA BRITA</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</si>
  <si>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</si>
  <si>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</si>
  <si>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</si>
  <si>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</si>
  <si>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</si>
  <si>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</si>
  <si>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</si>
  <si>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COM RESISTÊNCIA LONGITUNIDINAL A TRAÇÃO 10KN/M, FORNECIMENTO E
APLICAÇÃO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</si>
  <si>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</si>
  <si>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</si>
  <si>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</si>
  <si>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</si>
  <si>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</si>
  <si>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</si>
  <si>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MONTAGEM E DESMONTAGEM DE ESCORAMENTO TUBULAR NORMAL, EM OBRAS DE ARTE NA DENSIDADE DE
5M DE TUBO POR M³ DE ESCORAMENTO</t>
  </si>
  <si>
    <t>MURETA DE CORTE EM ROCHA</t>
  </si>
  <si>
    <t>MURO COM TERRAMESH SYSTEM OU SIMILAR, ALTURA H&lt;= 4,00 METROS (4 CX 1X1X4M), TUNIDO INCLUÍDO</t>
  </si>
  <si>
    <t>MURO COM TERRAMESH SYSTEM OU SIMILAR, ALTURA 4,00 &lt; H &lt;= 5,00 METROS (3 CX 1X1X4M E 4 CX 0,
5X1X4M) , EXECUÇÃO, TUNIDO INCLUÍDO</t>
  </si>
  <si>
    <t>MURO COM TERRAMESH SYSTEM OU SIMILAR, ALTURA 5,00 &lt; H &lt;= 6,00 METROS (4 CX 1X1X4M E 4 CX 0,
5X1X4M) , TUNIDO INCLUÍDO</t>
  </si>
  <si>
    <t>MURO COM TERRAMESH SYSTEM OU SIMILAR, ALTURA 6,00 &lt; H &lt;= 7,50 METROS (3CX 1X1X4M, 2CX
1X1X5 E 5CX 0,5X1X6M), TUNIDO INCLUÍDO</t>
  </si>
  <si>
    <t>MURO COM TERRAMESH SYSTEM OU SIMILAR, ALTURA 7,50 &lt; H &lt;= 9,00 METROS (4 CX 1X1X4M, 2 CX
1X1X5, 3 CX 0,5X1X6M E 3CX 0,5X1X7), TUNIDO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</si>
  <si>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</si>
  <si>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</si>
  <si>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</si>
  <si>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</si>
  <si>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</si>
  <si>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PESCOÇO DE POÇO DE VISITA H=0,30 M, DIÂM. = 0,60 M, FORNECIMENTO, ASSENTAMENTO E
TRANSPORTE</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</si>
  <si>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</si>
  <si>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</si>
  <si>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</si>
  <si>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</si>
  <si>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</si>
  <si>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</si>
  <si>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TUNIDO INCLUIDO</t>
  </si>
  <si>
    <t>POÇO DE VISITA PARA BSTC DIÂM. 0,40M EM BLOCOS DE CONCRETO</t>
  </si>
  <si>
    <t>POÇO DE VISITA PARA BSTC DIÂM. 0,60M EM BLOCOS DE CONCRETO</t>
  </si>
  <si>
    <t>POÇO DE VISITA PARA BSTC DIÂM. 0,80M EM BLOCOS DE CONCRETO</t>
  </si>
  <si>
    <t>POÇO DE VISITA PARA BTTC DIAM. 1,20 M - TUNIDO INCLUÍDO</t>
  </si>
  <si>
    <t>POÇO DE VISITA (TUBO D=0,40 M) H=1,50 M COM TAMPÃO F.F.A.P., INCLUSIVE ESCAVAÇÃO E
TRANSPORTE DO TAMPÃO</t>
  </si>
  <si>
    <t>POÇO DE VISITA (TUBO D=0,60 M) H=1,70 M COM TAMPÃO F.F.A.P., INCLUSIVE ESCAVAÇÃO E
TRANSPORTE DO TAMPÃO</t>
  </si>
  <si>
    <t>POÇO DE VISITA (TUBO D=0,80 M) H=1,90 M COM TAMPÃO F.F.A.P., INCLUSIVE ESCAVAÇÃO E
TRANSPORTE DO TAMPÃO</t>
  </si>
  <si>
    <t>POÇO DE VISITA (TUBO D=1,00 M) H=2,10 M COM TAMPÃO F.F.A.P., INCLUSIVE ESCAVAÇÃO E
TRANSPORTE DO TAMPÃO</t>
  </si>
  <si>
    <t>PREPARO MANUAL DE TALUNIDE, COMPREENDENDO ACERTO, RASPAGEM EVENTUAL DE ATÉ 0,30M DE PROF. E
AFASTAMENTO LATERAL</t>
  </si>
  <si>
    <t>PREPARO MANUAL DE TERRENO, COMPREENDENDO ACERTO RASPAGEM ATÉ 25CM DE PROFUNDIDADE E
AFASTAMENTO LATERAL DO MATERIAL EXCEDENTE</t>
  </si>
  <si>
    <t>REATERRO COM AREIA, TUNIDO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</si>
  <si>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</si>
  <si>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</si>
  <si>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</si>
  <si>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</si>
  <si>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</si>
  <si>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</si>
  <si>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</si>
  <si>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</si>
  <si>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</si>
  <si>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</si>
  <si>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</si>
  <si>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</si>
  <si>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</si>
  <si>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</si>
  <si>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</si>
  <si>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</si>
  <si>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</si>
  <si>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</si>
  <si>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</si>
  <si>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</si>
  <si>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</si>
  <si>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</si>
  <si>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</si>
  <si>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</si>
  <si>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</si>
  <si>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</si>
  <si>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</si>
  <si>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</si>
  <si>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TAPUME DE VEDAÇÃO E PROTEÇÃO, EXECUTADO COM CHAPAS DE COMPENSADO RESINADO COM 6MM
DE ESPESSURA, EXCLUSIVE PINTURA</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</si>
  <si>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</si>
  <si>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</si>
  <si>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</si>
  <si>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</si>
  <si>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</si>
  <si>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</si>
  <si>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</si>
  <si>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TRINCHEIRA DRENANTE CEGA (0,50 X 1,70) M, INCLUSIVE TRANSPORTE DA BRITA C/ GEOTÊXTIL NÃO TECIDO
RES.LONG. MÍN 16 KN/M</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</si>
  <si>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</si>
  <si>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</si>
  <si>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</si>
  <si>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</si>
  <si>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</si>
  <si>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</si>
  <si>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</si>
  <si>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</si>
  <si>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</si>
  <si>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</si>
  <si>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</si>
  <si>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</si>
  <si>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</si>
  <si>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</si>
  <si>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</si>
  <si>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</si>
  <si>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</si>
  <si>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</si>
  <si>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20,93%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</si>
  <si>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</si>
  <si>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</si>
  <si>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</si>
  <si>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</si>
  <si>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</si>
  <si>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</si>
  <si>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</si>
  <si>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</si>
  <si>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</si>
  <si>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</si>
  <si>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</si>
  <si>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</si>
  <si>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</si>
  <si>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ALVENARIA DE TIJOLOS CERÂMICOS MACIÇOS APARENTES 5X10X20CM,ASSENT.C/ARGAM.DE CIMENTO,CAL
HIDRATADA CH1 E AREIA NO TRAÇO 1:0,5:8,JUNTAS DE 10MM E ESP.</t>
  </si>
  <si>
    <t>BRAÇO GALVANIZADO 101MM - PROJEÇÃO 4,70M, FORNECIMENTO E INSTALAÇÃO</t>
  </si>
  <si>
    <t>CABO DE COBRE NÚ, SEÇÃO 35 MM²,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</si>
  <si>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</si>
  <si>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</si>
  <si>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</si>
  <si>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</si>
  <si>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</si>
  <si>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</si>
  <si>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</si>
  <si>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</si>
  <si>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</si>
  <si>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1,0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</si>
  <si>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</si>
  <si>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</si>
  <si>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4 FIOS COM POSTES CADA 2,5 M, ESTICADORES DE CONCRETO A CADA 25,0 M</t>
  </si>
  <si>
    <t>CERCA DE ARAME FARPADO 8 FIOS COM POSTES CONCRETO 10 X 10 X 220 CM, A CADA 1,5 M</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</si>
  <si>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</si>
  <si>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</si>
  <si>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</si>
  <si>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CONCRETO ESTRUTURAL FCK = 10,0 MPA, INCLUSIVE TRANSPORTES AREIA, CIMENTO E PEDRA BRITADA</t>
  </si>
  <si>
    <t>CORRIMÃO EM EUCALIPTO TRATADO</t>
  </si>
  <si>
    <t>DEMOLIÇÃO DE CERCA DE MADEIRA COM 4 FIOS</t>
  </si>
  <si>
    <t>DEMOLIÇÃO DE EDIFICAÇÕES</t>
  </si>
  <si>
    <t>DESCIDA D'ÁGUA EM MADEIRA E PEDRA DE MÃO, TUNIDO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</si>
  <si>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</si>
  <si>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</si>
  <si>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</si>
  <si>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</si>
  <si>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</si>
  <si>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</si>
  <si>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</si>
  <si>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</si>
  <si>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</si>
  <si>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</si>
  <si>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</si>
  <si>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</si>
  <si>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PASSEIO PAVIMENTADO EM BLOCOS DE CONCRETO ESP.=6CM, COLORIDO, RESISTÊNCIA 35 MPA, COLCHÃO
DE AREIA 5CM, INCLUSIVE TRANSPORTE DOS BLOCOS E DA AREIA</t>
  </si>
  <si>
    <t>PAVIMENTAÇÃO COM PEDRA DE MÃO (PÉ DE MOLEQUE) ARGAMASSADA</t>
  </si>
  <si>
    <t>PINTURA COM TINTA A ÓLEO EM ESQUADRIA DE FERROS DUAS DEMÃOS</t>
  </si>
  <si>
    <t>PINTURA EM ESTRUTURA METÁLICA COM TINTA EPOXÍDICA  INCLUSIVE PRIMER</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</si>
  <si>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</si>
  <si>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</si>
  <si>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</si>
  <si>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</si>
  <si>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</si>
  <si>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</si>
  <si>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</si>
  <si>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</si>
  <si>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</si>
  <si>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</si>
  <si>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</si>
  <si>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SISTEMA CERCAMENTO TIPO GRADIL NYLOFOR 3DPINTURA SIMPLES (PRETO, VERDE OU BRANCO), #
50X200M, FIO 5,0MM, L=2,50M, H=2,03M, INCL. FORN./CHUMB. POSTES</t>
  </si>
  <si>
    <t>SUMIDOURO CILÍNDRICO PRÉ-MOLDADO DIAM. 2,00M COM 5 ANÉIS INCLUSIVE ESCAVAÇÃO</t>
  </si>
  <si>
    <t>SUPORTE DE CONCRETO ARMADO ( 15X15X280 ) COM LOGOMARCA PINTADA EM BAIXO RELEVO</t>
  </si>
  <si>
    <t>TELA DE AÇO GALVANIZADO ,EM MALHA HEXAGONAL DE DUPLA TORÇÃO, TIPO 8,0CM X 10,0CM, COM FIOS
DE DIÂMETRO 2,7MM, TUNIDO INCLUÍDO, FORNECIMENTO E EXECUÇÃO</t>
  </si>
  <si>
    <t>ARBORIZAÇÃO PARA PAISAGISMO ( MUNIDAS VIVEIRO DE ESPERA) COM ALTURA MAIOR QUE 150 CM</t>
  </si>
  <si>
    <t>ARBORIZAÇÃO PARA PAISAGISMO (MUNIDAS VIVEIRO DE ESPERA) COM ALTURA ATÉ 150 CM</t>
  </si>
  <si>
    <t>BARREIRA DE SILTAGEM COM ESCORAS DE EUCALIPTO,  DIÂM. 0,10M E A ALTURA 1,60M, ESPAÇADAS A
CADA 2,0 M, 1 REAPROVEITAMENTO</t>
  </si>
  <si>
    <t>CONFORMAÇÃO MANUAL DE TALUNIDES</t>
  </si>
  <si>
    <t>GRAMA  EM PLACAS EM TALUNIDES COM ESTACAS DE MADEIRA, FORNECIMENTO E PLANTIO</t>
  </si>
  <si>
    <t>GRAMA EM PLACAS, FORNECIMENTO E PLANTIO (SEM FIXAÇÃO COM ESTACAS)</t>
  </si>
  <si>
    <t>GRAMÍNEA EM LEIVA, EXTRAÇÃO</t>
  </si>
  <si>
    <t>GRAMÍNEA EM LEIVA, EXTRAÇÃO, PLANTIO E TRANSPORTE</t>
  </si>
  <si>
    <t>GRAMÍNEAS EM SEMENTES, FORNECIMENTO E PLANTIO A LANÇO</t>
  </si>
  <si>
    <t>HIDROSSEMEADURA SIMPLES EM TALUNIDES</t>
  </si>
  <si>
    <t>HIDROSSEMEADURA SIMPLES EM TERRENOS PLANOS</t>
  </si>
  <si>
    <t>RECOMPOSIÇÃO DE TALUNIDE DE CORTE COM ATERRO DE SOLO ARGILOSO COMPACTADO, EXCLUSIVE MATERIAL
DE ATERRO</t>
  </si>
  <si>
    <t>REFLORESTAMENTO COM ESPÉCIES NATIVAS DA MATA ATLÂNTICA, MUNIDAS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</si>
  <si>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</si>
  <si>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</si>
  <si>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</si>
  <si>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</si>
  <si>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</si>
  <si>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</si>
  <si>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</si>
  <si>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</si>
  <si>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</si>
  <si>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</si>
  <si>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</si>
  <si>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</si>
  <si>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</si>
  <si>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</si>
  <si>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</si>
  <si>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GRADATIVO (SEMÁFORO COM INFORMAÇÃO DE TEMPO) COM LÂMPADA LED, FORNECIMENTO
E INSTALAÇÃO</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</si>
  <si>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</si>
  <si>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</si>
  <si>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</si>
  <si>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</si>
  <si>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</si>
  <si>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</si>
  <si>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</si>
  <si>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</si>
  <si>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</si>
  <si>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</si>
  <si>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</si>
  <si>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</si>
  <si>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</si>
  <si>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</si>
  <si>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EM POLIÉSTER (E=2,3MM) REFORÇADA COM FIBRA DE VIDRO, INCLUSIVE
SUPORTE DE MADEIRA</t>
  </si>
  <si>
    <t>SINALIZAÇÃO VERTICAL COM CHAPA REVESTIDA EM PELÍCULA, INCLUSIVE SUPORTE EM MADEIRA</t>
  </si>
  <si>
    <t>SONORIZADOR</t>
  </si>
  <si>
    <t>SUPORTE DE PLACA DE SINALIZAÇÃO VERTICAL EM MADEIRA DE 1ª QUALIDADE, PINTADA, FORNECIMENTO E
INSTALAÇÃO</t>
  </si>
  <si>
    <t>TACHA REFLETIVA  MONODIRECIONAL, FORNECIMENTO E APLICAÇÃO</t>
  </si>
  <si>
    <t>TACHA REFLETIVA BIRREFLETORIZADA, FORNECIMENTO E APLICAÇÃO</t>
  </si>
  <si>
    <t>TACHÃO REFLETIVO  MONODIRECIONAL, FORNECIMENTO E APLICAÇÃO</t>
  </si>
  <si>
    <t>TACHÃO REFLETIVO BIRREFLETORIZADO, FORNECIMENTO E APLICAÇÃO</t>
  </si>
  <si>
    <t>TELA DE PROTEÇÃO DE SEGURANÇA DE PVC COR LARANJA COM SUPORTE  PARA SINALIZAÇÃO DE OBRAS</t>
  </si>
  <si>
    <t>ALUGUEL DE AUTOMÓVEL VW/ GOL (FLEX) 1,6 OU EQUIVALENTE, EXCLUSIVE MOTORISTA E COMBUSTÍVEL</t>
  </si>
  <si>
    <t>ALUGUEL MENSAL DE AUTOMÓVEL UTILITÁRIO INCLUSIVE COMBUSTÍVEL, EXCLUSIVE MOTORISTA</t>
  </si>
  <si>
    <t>APLICAÇÃO DE JATO DE AR COMPRIMIDO PARA LIMPEZA DE TRINCAS</t>
  </si>
  <si>
    <t>ARBORIZAÇÃO (MUNIDAS DE ÁRVORES COM ALTURA ATÉ 1,50 M)</t>
  </si>
  <si>
    <t>BASE DE SOLO ESTABILIZADA GRANULOMÉTRICAMENTE SEM  MISTURA INCLUSIVE ESCAVAÇÃO E CARGA</t>
  </si>
  <si>
    <t>BOCA DE BUEIRO TUBULAR EM CONCRETO CICLÓPICO INCLUSIVE ESCAVAÇÃO, TUNIDO INCLUÍDO</t>
  </si>
  <si>
    <t>CAIXA COLETORA EM CONCRETO FCK=10,0 MPA INCLUSIVE ESCAVAÇÃO, TUNIDO INCLUÍDO</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</si>
  <si>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</si>
  <si>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</si>
  <si>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</si>
  <si>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</si>
  <si>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</si>
  <si>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TALUNIDES DE CORTE</t>
  </si>
  <si>
    <t>CORPO E BERÇO DE BUEIRO TUBULAR, INCLUSIVE TRANSPORTE DO TUBO</t>
  </si>
  <si>
    <t>DEFENSAS METÁLICAS (ESPESSURA LÂMINAS = 3 MM), INCLUSIVE FORNECIMENTO DE MATERIAIS,
SUBSTITUIÇÃO</t>
  </si>
  <si>
    <t>DEMOLIÇÃO E REMOÇÃO DE ESTRUTURA DE PAVIMENTO INCLUSIVE CAPA ASFÁLTICA</t>
  </si>
  <si>
    <t>DESMATAMENTO, DESTOCAMENTO E LIMPEZA</t>
  </si>
  <si>
    <t>DESOBSTRUÇÃO MANUAL DE VALETAS</t>
  </si>
  <si>
    <t>DRENO PROFUNDO D=0,20 M COM ENCHIMENTO BRITA E AREIA, TUNIDO INCLUÍDO</t>
  </si>
  <si>
    <t>ESCAVAÇÃO, CARGA E TRANSPORTE DE MATERIAL DE 1º CATEGORIA</t>
  </si>
  <si>
    <t>FRESAGEM DE PAVIMENTO ASFÁLTICO À FRIO, INCLUSIVE TRANSPORTE DO MATERIAL</t>
  </si>
  <si>
    <t>IMPRIMAÇÃO INCLUSIVE FORNECIMENTO E TRANSPORTE DO CM-30</t>
  </si>
  <si>
    <t>LAMA ASFÁLTICA (FAIXA I - ISSA) (TUNIDO INCLUÍDO)</t>
  </si>
  <si>
    <t>LAMA ASFÁLTICA (FAIXA II - ISSA) (TUNIDO INCLUÍDO)</t>
  </si>
  <si>
    <t>LAMA ASFÁLTICA (FAIXA III - ISSA) (TUNIDO INCLUÍDO)</t>
  </si>
  <si>
    <t>LAMA ASFÁLTICA (FAIXA IV - ISSA) (TUNIDO INCLUÍDO)</t>
  </si>
  <si>
    <t>LIMPEZA DE SARJETA E MEIO-FIO</t>
  </si>
  <si>
    <t>LIMPEZA E DESOBSTRUÇÃO DE BUEIROS</t>
  </si>
  <si>
    <t>LIMPEZA E DESOBSTRUÇÃO DE CAIXA COLETORA</t>
  </si>
  <si>
    <t>LIMPEZA E DESOBSTRUÇÃO DE REDE DE DRENAGEM, UTILIZANDO CAMINHÃO EQUIPADO COM CONJUNTO DE
ALTA PRESSÃO E SUCÇÃO</t>
  </si>
  <si>
    <t>LIMPEZA E PINTURA DE GUARDA-CORPO</t>
  </si>
  <si>
    <t>MEIO-FIO PRÉ-MOLDADO EM CONCRETO, INCLUSIVE CAIAÇÃO E TRANSPORTE DO MEIO-FIO</t>
  </si>
  <si>
    <t>OBTURAÇÃO DE BURACOS COM CBUQ (TUNIDO INCLUÍDO)</t>
  </si>
  <si>
    <t>OBTURAÇÃO DE BURACOS COM PMF (TUNIDO INCLUÍDO)</t>
  </si>
  <si>
    <t>OBTURAÇÃO DE BURACOS COM PMF USINADO PELO DER-ES (TUNIDO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</si>
  <si>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</si>
  <si>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</si>
  <si>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</si>
  <si>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</si>
  <si>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</si>
  <si>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</si>
  <si>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RECICLAGEM DE PAVIMENTO (BASE) C/ ADIÇÃO DE 20% DE BRITA1, 10% DE BRITA0 E 2% DE CIMENTO,
INCLUSIVE FORNECIMENTO E TRANSPORTES  DOS MATERIAIS</t>
  </si>
  <si>
    <t>RECOMPOSIÇÃO DE REVESTIMENTO C/ CBUQ - INCLUSIVE FORNECIMENTO E TRANSPORTE DOS MATERIAIS</t>
  </si>
  <si>
    <t>RECOMPOSIÇÃO DE REVESTIMENTO C/ PMF - INCLUSIVE FORNECIMENTO E TRANSPORTE DOS MATERIAIS</t>
  </si>
  <si>
    <t>RECOMPOSIÇÃO DE REVESTIMENTO PRIMÁRIO (TUNIDO INCLUÍDO)</t>
  </si>
  <si>
    <t>RECOMPOSIÇÃO MECÂNICA DE ATERROS</t>
  </si>
  <si>
    <t>RECONFORMAÇÃO MECÂNICA DE PLATAFORMA (PATROLAMENTO)</t>
  </si>
  <si>
    <t>REMENDO COM MASSA ASFÁLTICA FRIA (TUNIDO INCLUÍDO)</t>
  </si>
  <si>
    <t>REMENDO COM MASSA ASFÁLTICA FRIA USINADA PELO DER-ES (TUNIDO INCLUÍDO)</t>
  </si>
  <si>
    <t>REMENDO COM MASSA ASFÁLTICA QUENTE (TUNIDO INCLUÍDO)</t>
  </si>
  <si>
    <t>REMOÇÃO MECÂNICA DE BARREIRAS</t>
  </si>
  <si>
    <t>REPARO DE BUEIROS CELULARES (INCLUSIVE BOCA)</t>
  </si>
  <si>
    <t>REPARO DE BUEIROS TUBULARES</t>
  </si>
  <si>
    <t>REPARO DE CAIXA  COLETORA</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</si>
  <si>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</si>
  <si>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</si>
  <si>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</si>
  <si>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</si>
  <si>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</si>
  <si>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</si>
  <si>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MANUAL COM ROÇADEIRA COSTAL, FERRAMENTAS MANUAIS, INCLUSIVE LIMPEZA E REMOÇÃO COM
RETROESCAVADEIRA (CONSERVAÇÃO)</t>
  </si>
  <si>
    <t>ROÇADA MANUAL COM ROÇADEIRA COSTAL, FERRAMENTAS MANUAIS, INCLUSIVE LIMPEZA MANUAL (
CONSERVAÇÃO)</t>
  </si>
  <si>
    <t>ROÇADA MECANIZADA</t>
  </si>
  <si>
    <t>SARJETA EM CONCRETO FCK=10,0 MPA INCLUSIVE CAIAÇÃO, TUNIDO INCLUÍDO</t>
  </si>
  <si>
    <t>SELAGEM DE TRINCAS, INCLUSIVE TRANSPORTE DE AREIA E EMULSÃO</t>
  </si>
  <si>
    <t>SINALIZAÇÃO HORIZONTAL - TAXA 0,6 L/M², TUNIDO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</si>
  <si>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</si>
  <si>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</si>
  <si>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</si>
  <si>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</si>
  <si>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TUNIDO INCLUÍDO</t>
  </si>
  <si>
    <t>VALETA NÃO REVESTIDA</t>
  </si>
  <si>
    <t>ALUGUEL MENSAL DE BARCO DE ALUMÍNIO 4,20 M COM MOTOR 15 HP (EQUIPAMENTOS)</t>
  </si>
  <si>
    <t>ARRASAMENTO ESTACA CONCRETO D = 0,80 M COM MARTELETE PNEUMÁTICO</t>
  </si>
  <si>
    <t>ENCAMISAMENTO METÁLICO DE ESTACAS, DIÂMETRO 380MM EM CHAPA DE 6.3MM, PREENCHIDO C/
CONCRETO AUTO ADENSÁVEL (20MPA)</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</si>
  <si>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</si>
  <si>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</si>
  <si>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</si>
  <si>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</si>
  <si>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</si>
  <si>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FORNECIMENTO, TRANSPORTE, PERDAS, SOLDA, EMENDA, CORTE E CRAVAÇÃO DE 2 TR-
57</t>
  </si>
  <si>
    <t>ESTACA METÁLICA, FORNECIMENTO, TRANSPORTE, PERDAS, SOLDA, EMENDA, CORTE E CRAVAÇÃO DE 2 TR-
68</t>
  </si>
  <si>
    <t>ESTACA METÁLICA SIMPLES EXCLUSIVE FORNECIMENTO DE TRILHOS</t>
  </si>
  <si>
    <t>ESTACA RAIZ PERFURADA EM ROCHA, DIÂM. 310MM COM INJEÇÃO DE ARG. INCL. FORNECIMENTO DE TODOS
MATERIAIS</t>
  </si>
  <si>
    <t>ESTACA RAIZ PERFURADA EM SOLO, DIÂM. 410MM COM INJEÇÃO DE ARG. INCL. FORNECIMENTO DE TODOS
MATERIAIS</t>
  </si>
  <si>
    <t>ESTACA TIPO FRANKI D = 520 MM</t>
  </si>
  <si>
    <t>FORMAS PLANAS DE MADEIRA SEM REAPROVEITAMENTO (FUNDAÇÕES), INCLUSIVE FORNECIMENTO E
TRANSPORTE DAS MADEIRAS</t>
  </si>
  <si>
    <t>PERFURAÇÃO ROTATIVA INCLINADA, EM SOLO, COM COROA DE WIDIA, DIÂMETRO 150MM</t>
  </si>
  <si>
    <t>PERFURAÇÃO ROTATIVA INCLINADA, EM SOLO, COM COROA DE WIDIA, DIÂMETRO 75MM</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</si>
  <si>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</si>
  <si>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</si>
  <si>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</si>
  <si>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</si>
  <si>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</si>
  <si>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</si>
  <si>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</si>
  <si>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</si>
  <si>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APARELHO DE APOIO DE NEOPRENE FRETADO, FORNECIMENTO E ASSENTAMENTO, INCLUSIVE GRAUTEAMENTO
E TRANSPORTE DO NEOPRENE</t>
  </si>
  <si>
    <t>CANTONEIRAS (2 1/2" X 2 1/2" X 5/16") PARA EXTREMIDADE DE LAJE, FORNECIMENTO, MONTAGEM E
PINTURA</t>
  </si>
  <si>
    <t>CHAPAS DE AÇO SAC 41 DE 1/4" PARA PASSARELAS, FORNECIMENTO, SOLDAGEM E MONTAGEM</t>
  </si>
  <si>
    <t>CHUMBADOR DE AÇO DE 25 MM, INCLUSIVE PROTEÇÃO ANTICORROSIVA, EXCLUSIVE A INJEÇÃO E A
PERFURAÇÃO</t>
  </si>
  <si>
    <t>COLAGEM DAS MANTAS DE BORRACHA NOS BERÇOS DE APOIO DAS PLACAS, COM SIKADUR 32 OU
EQUIVALENTE, FORNECIMENTO E APLICAÇÃO</t>
  </si>
  <si>
    <t>CONCRETO PROJETADO COM CIMENTO ESPECIAL</t>
  </si>
  <si>
    <t>CONCRETO PROJETADO COM CIMENTO ESPECIAL, INCLUSIVE ADITIVO DE PEGA SIGUNIT STM-35 AF</t>
  </si>
  <si>
    <t>CONE DE ANCORAGEM DE CABO DE AÇO COM 12 CORDOALHAS DE 1/2", INCLUSIVE PROTENSÃO DOS
CABOS</t>
  </si>
  <si>
    <t>CONECTORES DIÂMETRO 16MM (H=10CM), FORNECIMENTO E SOLDAGEM</t>
  </si>
  <si>
    <t>ESCORAMENTO CONTÍNUO DE CAVAS EM ESTACA PRANCHA DE LARGURA ATÉ 4000 MM</t>
  </si>
  <si>
    <t>ESCORAMENTO DE O.A.E. DIRETAMENTE SOBRE O SOLO, INCLUSIVE FORNECIMENTO E TRANSPORTE DAS
MADEIRAS</t>
  </si>
  <si>
    <t>ESCORAMENTO E CIMBRAMENTO (PONTES E PONTILHÕES), INCLUSIVE FORNECIMENTO E TRANSPORTE DAS
MADEIRAS</t>
  </si>
  <si>
    <t>ESTRUTURA METÁLICA PROVISÓRIA PARA MACAQUEAMENTO DE LAJE DE PONTE</t>
  </si>
  <si>
    <t>FORMAS CURVAS DE MADEIRA SEM REUTILIZAÇÃO,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</si>
  <si>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</si>
  <si>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</si>
  <si>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</si>
  <si>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</si>
  <si>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COM 4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</si>
  <si>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</si>
  <si>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</si>
  <si>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</si>
  <si>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DIAM.16 MM COM RESINA EPOXI (PROF. 50 CM)</t>
  </si>
  <si>
    <t>FURAÇÃO, FORNECIMENTO E FIXAÇÃO DE GRAMPOS 10 MM COM RESINA EPOXI</t>
  </si>
  <si>
    <t>FURAÇÃO, FORNECIMENTO E FIXAÇÃO DE GRAMPOS 12,5 MM COM RESINA EPOXI EM VIGAS PRÉ-
MOLDADAS</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</si>
  <si>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</si>
  <si>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</si>
  <si>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</si>
  <si>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</si>
  <si>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</si>
  <si>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</si>
  <si>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DE CANTONEIRA L DE 4" X 4" X 3/8"</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</si>
  <si>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</si>
  <si>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</si>
  <si>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</si>
  <si>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</si>
  <si>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</si>
  <si>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</si>
  <si>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</si>
  <si>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PONTE PROVISORIA PARA MOVIMENTAÇÃO DE EQUIPAMENTOS DE EXECUÇÃO DE FUNDAÇÃO COMPOSTA DE
PASSADIÇO DE MADEIRA SOBRE ESTACAS DE MADEIRA</t>
  </si>
  <si>
    <t>PREPARO E COLOCAÇÃO DE 12 CORDOALHAS DE 1/2" (AÇO CP-190 RB) NAS FORMAS, INCLUSIVE INJEÇÃO
DE NATA DE CIMENTO</t>
  </si>
  <si>
    <t>RECUPERAÇÃO ESTRUTURAL COM USO DE ARGAMASSA POLIMÉRICA (ESPESSURA MÉDIA=3,5CM)</t>
  </si>
  <si>
    <t>TIRANTE DE AÇO CA-50, DIÂMETRO DE 25MM (1"), PARA COMPRIMENTOS ATÉ 6M</t>
  </si>
  <si>
    <t>TIRANTE DE AÇO ROCSOLO OU SIMILAR, DIÂMETRO 29,3MM, INCLUINDO FORNECIMENTO DA BARRA E DA
BAINHA PROTEÇÃO ANTICORROSIVA, PREPARO E COLOCAÇÃO NO FURO</t>
  </si>
  <si>
    <t>TIRANTE DE AÇO ST 50/55, PARA CARGA TRAB. ATÉ 22 T, DIAM.32MM, INCLUINDO FORNECIMENTO DA
BAINHA PROTEÇÃO ANTICORROSIVA, PREPARO E COLOCAÇÃO NO FURO.</t>
  </si>
  <si>
    <t>TIRANTE DE AÇO ST 85/105, DIÂMETRO DE 32 MM, INCLUINDO FORNECIMENTO DA BARRA E DA BAINHA
PROTEÇÃO ANTICORROSIVA, PREPARO E COLOCAÇÃO NO FURO</t>
  </si>
  <si>
    <t>TIRANTE PROTENDIDO EM AÇO GEWI 50/55 OU SIMILAR, DIÂMETRO DE 32MM</t>
  </si>
  <si>
    <t>AQUISIÇÃO DE SOLO DE JAZIDA COMERCIAL (SAIBREIRA)</t>
  </si>
  <si>
    <t>BONIFICAÇÃO DE 20,93%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</si>
  <si>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</si>
  <si>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</si>
  <si>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</si>
  <si>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</si>
  <si>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</si>
  <si>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TALUNIDES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</si>
  <si>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</si>
  <si>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</si>
  <si>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</si>
  <si>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</si>
  <si>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</si>
  <si>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</si>
  <si>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</si>
  <si>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</si>
  <si>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TALUNIDES DE ROCHA EM VIAS URBANAS</t>
  </si>
  <si>
    <t>RECOMPOSIÇÃO VEGETAL DE JAZIDAS, EMPRÉSTIMOS E BOTA-FORA EM VIAS URBANAS</t>
  </si>
  <si>
    <t>REMOÇÃO DE SOLOS MOLES, INCLUINDO CARREGAMENTO MECÂNICO COM ESCAVADEIRA HIDRÁULICA EM
VIAS URBANAS</t>
  </si>
  <si>
    <t>TRANSPORTE HORIZONTAL COM TRATOR DE LÂMINA DE MATERIAL DE 1ª CAT. DMTATÉ 50M EM VIAS
URBANAS</t>
  </si>
  <si>
    <t>BASE DE BRITA GRADUADA, INCLUSIVE FORNECIMENTO, EXCLUSIVE TRANSPORTE DA BRITA EM VIAS URBANAS</t>
  </si>
  <si>
    <t>BASE DE BRITA 1, INCLUSIVE FORNECIMENTO, EXCLUSIVE TRANSPORTE DA BRITA EM VIAS URBANAS</t>
  </si>
  <si>
    <t>BASE DE SOLO BRITA, 50% EM PESO, INCLUSIVE FORNECIMENTO, EXCLUSIVE TRANSPORTE DA BRITA EM VIAS
URBANAS</t>
  </si>
  <si>
    <t>DEMOLIÇÃO E REMOÇÃO DE PAVIMENTO ASFÁLTICO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</si>
  <si>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</si>
  <si>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</si>
  <si>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</si>
  <si>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</si>
  <si>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</si>
  <si>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</si>
  <si>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</si>
  <si>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</si>
  <si>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ESP.=08CM, SOBRE COLCHÃO DE AREIA 5CM,
INCLUSIVE FORNECIM. E TRANSPORTE BLOCOS E AREIA, EM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</si>
  <si>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</si>
  <si>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</si>
  <si>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</si>
  <si>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</si>
  <si>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</si>
  <si>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</si>
  <si>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</si>
  <si>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</si>
  <si>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</si>
  <si>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</si>
  <si>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</si>
  <si>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</si>
  <si>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</si>
  <si>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</si>
  <si>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</si>
  <si>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</si>
  <si>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</si>
  <si>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</si>
  <si>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</si>
  <si>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EM VIAS URBANAS</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</si>
  <si>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</si>
  <si>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</si>
  <si>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</si>
  <si>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</si>
  <si>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</si>
  <si>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</si>
  <si>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</si>
  <si>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</si>
  <si>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</si>
  <si>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</si>
  <si>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</si>
  <si>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</si>
  <si>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</si>
  <si>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</si>
  <si>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</si>
  <si>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</si>
  <si>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</si>
  <si>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</si>
  <si>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</si>
  <si>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</si>
  <si>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</si>
  <si>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BUEIRO METÁLICO BSTM - D=3,05M - MP-152 COM TRATAMENTO EPÓXI E=2,7MM - MÉTODO
DESTRUTIVO, INCLUSIVE LASTRO DE BRITA EM VIAS URBANAS</t>
  </si>
  <si>
    <t>CAIAÇÃO DE MEIO FIOS, SARJETAS, ETC. EM VIAS URBANAS</t>
  </si>
  <si>
    <t>CAIXA BOCA DE LOBO EM BLOCO PRÉ-MOLDADO DE CONCRETO PARA DIÂM.=1,00M (1,30 X 1,30M) EM
VIAS URBANAS</t>
  </si>
  <si>
    <t>CAIXA BOCA DE LOBO EM BLOCO PRÉ-MOLDADO PARA DIÂM. = 0,60M (1,00 X 1,00M) CBL2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</si>
  <si>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</si>
  <si>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</si>
  <si>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</si>
  <si>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</si>
  <si>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</si>
  <si>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</si>
  <si>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</si>
  <si>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</si>
  <si>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</si>
  <si>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</si>
  <si>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</si>
  <si>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</si>
  <si>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D=0,30 E 0,40M (0,80X0,80M)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</si>
  <si>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</si>
  <si>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</si>
  <si>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</si>
  <si>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</si>
  <si>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</si>
  <si>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</si>
  <si>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</si>
  <si>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</si>
  <si>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</si>
  <si>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</si>
  <si>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</si>
  <si>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</si>
  <si>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(TUNIDO INCLUÍDO) EM VIAS URBANAS</t>
  </si>
  <si>
    <t>CAIXA RALO EM BLOCOS PRÉ-MOLDADOS E GRELHA ARTICULADA EM FFA EM VIAS URBANAS</t>
  </si>
  <si>
    <t>CANALETA COM GRELHA DP-1, INCLUSIVE TRANSPORTE DA GRELHA EM VIAS URBANAS</t>
  </si>
  <si>
    <t>CANALETA DE CONCRETO, COM FORMA RETANGULAR INCLUSIVE CAIAÇÃO - PAREDE 12 CM EM VIAS
URBANAS</t>
  </si>
  <si>
    <t>CANALETA DE CONCRETO RETANGULAR (0,130M³/M) INCLUSIVE CAIAÇÃO EM VIAS URBANAS</t>
  </si>
  <si>
    <t>CANALETA DE CONCRETO (0,130M³/M) FORMA TRAPEZOIDAL INCLUSIVE CAIAÇÃO EM VIAS URBANAS</t>
  </si>
  <si>
    <t>CERCA DE TELA DE ARAME GALVANIZADO H=1,20M EM VIAS URBANAS</t>
  </si>
  <si>
    <t>CERCA EM TELA REVESTIDA EM PVC COM MOURÕES DE CONCRETO, FORNECIMENTO E EXECUÇÃO EM VIAS
URBANAS</t>
  </si>
  <si>
    <t>CHAPISCO COM ARGAMASSA DE CIMENTO E AREIA 1:3 EM VIAS URBANAS</t>
  </si>
  <si>
    <t>CHAPISCO COM ARGAMASSA DE CIMENTO E PEDRISCO 1:4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</si>
  <si>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</si>
  <si>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</si>
  <si>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</si>
  <si>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</si>
  <si>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</si>
  <si>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</si>
  <si>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</si>
  <si>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</si>
  <si>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</si>
  <si>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</si>
  <si>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</si>
  <si>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</si>
  <si>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MICRO-SILICA E SIKACRETE BR OU EQUIVALENTE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</si>
  <si>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</si>
  <si>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</si>
  <si>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</si>
  <si>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</si>
  <si>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</si>
  <si>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</si>
  <si>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</si>
  <si>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</si>
  <si>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</si>
  <si>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CA-1 PB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</si>
  <si>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</si>
  <si>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</si>
  <si>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</si>
  <si>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</si>
  <si>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</si>
  <si>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</si>
  <si>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</si>
  <si>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</si>
  <si>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</si>
  <si>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</si>
  <si>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</si>
  <si>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</si>
  <si>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</si>
  <si>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</si>
  <si>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</si>
  <si>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</si>
  <si>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MF INCLUSIVE ESCAVAÇÃO, REATERRO 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</si>
  <si>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</si>
  <si>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</si>
  <si>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</si>
  <si>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</si>
  <si>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</si>
  <si>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</si>
  <si>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</si>
  <si>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</si>
  <si>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</si>
  <si>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</si>
  <si>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</si>
  <si>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CA-1 PB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</si>
  <si>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</si>
  <si>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</si>
  <si>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</si>
  <si>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</si>
  <si>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</si>
  <si>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</si>
  <si>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MF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</si>
  <si>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</si>
  <si>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</si>
  <si>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</si>
  <si>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</si>
  <si>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</si>
  <si>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</si>
  <si>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</si>
  <si>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</si>
  <si>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</si>
  <si>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</si>
  <si>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</si>
  <si>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</si>
  <si>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</si>
  <si>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</si>
  <si>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</si>
  <si>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MF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</si>
  <si>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</si>
  <si>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</si>
  <si>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</si>
  <si>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</si>
  <si>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</si>
  <si>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</si>
  <si>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</si>
  <si>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</si>
  <si>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</si>
  <si>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</si>
  <si>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</si>
  <si>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MF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</si>
  <si>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</si>
  <si>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</si>
  <si>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</si>
  <si>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</si>
  <si>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</si>
  <si>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</si>
  <si>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MF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</si>
  <si>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</si>
  <si>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</si>
  <si>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</si>
  <si>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</si>
  <si>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</si>
  <si>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</si>
  <si>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</si>
  <si>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</si>
  <si>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</si>
  <si>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</si>
  <si>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</si>
  <si>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</si>
  <si>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</si>
  <si>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</si>
  <si>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</si>
  <si>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MF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</si>
  <si>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</si>
  <si>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</si>
  <si>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</si>
  <si>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</si>
  <si>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</si>
  <si>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1,20 M -  TUNIDO INCLUIDO CONFORME PROJETO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</si>
  <si>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</si>
  <si>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</si>
  <si>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</si>
  <si>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</si>
  <si>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</si>
  <si>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TUNIDO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</si>
  <si>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</si>
  <si>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</si>
  <si>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</si>
  <si>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</si>
  <si>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</si>
  <si>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BDCC 3,00 X 3,00 M PROJETO DNIT PARA  H &lt;= 2,50 M EM VIAS URBANAS</t>
  </si>
  <si>
    <t>CORPO DE BSCC 1,50 X 1,50 M PROJETO DNIT P/ H &lt;= 2,50 M EM VIAS URBANAS</t>
  </si>
  <si>
    <t>CORPO DE BSCC 1,50X1,50M PROJETO DNIT P/ 2,50&lt; H &lt;5,00M EM VIAS URBANAS</t>
  </si>
  <si>
    <t>CORPO DE BSCC 2,00 X 2,00M PROJETO DNIT PARA  5,00 &lt; H &lt; 7,50 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</si>
  <si>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</si>
  <si>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</si>
  <si>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</si>
  <si>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</si>
  <si>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</si>
  <si>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</si>
  <si>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</si>
  <si>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</si>
  <si>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3,00X1,50 PARA 2,50M&lt; H &lt; 5,00M ,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</si>
  <si>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</si>
  <si>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</si>
  <si>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</si>
  <si>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</si>
  <si>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</si>
  <si>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</si>
  <si>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</si>
  <si>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</si>
  <si>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</si>
  <si>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</si>
  <si>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</si>
  <si>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</si>
  <si>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</si>
  <si>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</si>
  <si>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</si>
  <si>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</si>
  <si>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</si>
  <si>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CORTE E ESMERILHAMENTO DE PONTAS DE TUBO DE FERRO FUNDIDO DN 500 A 200MM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</si>
  <si>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</si>
  <si>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</si>
  <si>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</si>
  <si>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</si>
  <si>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</si>
  <si>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</si>
  <si>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</si>
  <si>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</si>
  <si>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</si>
  <si>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</si>
  <si>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LONGITUNIDINAL TIPO TRINCHEIRA DRENANTE, H = 0,90 M COM TUBO POROSO TIPO PEAD D =100
MM, INCLUINDO ESC. MAT. 3ª CAT. E TRANSPORTE DO TUBO EM VIAS URBANAS</t>
  </si>
  <si>
    <t>DRENO LONGITUNIDINAL TIPO TRINCHEIRA DRENANTE, H = 0,90 M COM TUBO POROSO TIPO PEAD D=100
MM, INCLUSIVE ESC. EM MAT. 1ª CAT. E TRANSPORTE DO TUBO EM VIAS URBANAS</t>
  </si>
  <si>
    <t>DRENO LONGITUNIDINAL TIPO TRINCHEIRA DRENANTE, H=0,40M C/TUBO POROSO PEAD D = 65 MM, INCL.
ESC. MAT. 1ª CAT., GEOTÊXTIL NÃO TECIDO RT 07KN/M, V. URBANAS</t>
  </si>
  <si>
    <t>DRENO OU BARBACÃ EM TUBO PVC, DIÂMETRO DE 2" EM VIAS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</si>
  <si>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</si>
  <si>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</si>
  <si>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</si>
  <si>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</si>
  <si>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</si>
  <si>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</si>
  <si>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</si>
  <si>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</si>
  <si>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</si>
  <si>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</si>
  <si>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</si>
  <si>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PROFUNDO SOLO C/TUBO PEAD PERFUR. D=100MM ENVOLTO GEOTÊXTIL NÃO TECIDO RT16KN,
PREENCH.C/BRITA, INCLUS.TRANSP.TUBO EXCLUS TRANSP.BRITA V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</si>
  <si>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</si>
  <si>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</si>
  <si>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</si>
  <si>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</si>
  <si>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</si>
  <si>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</si>
  <si>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</si>
  <si>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</si>
  <si>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</si>
  <si>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1/4",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</si>
  <si>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</si>
  <si>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</si>
  <si>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</si>
  <si>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ESCADA DE MADEIRA EXECUTADA SOBRE TERRENO INCLINADO, COM 80 CM DE LARGURA MÍNIMA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</si>
  <si>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</si>
  <si>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</si>
  <si>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</si>
  <si>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</si>
  <si>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</si>
  <si>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</si>
  <si>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</si>
  <si>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</si>
  <si>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</si>
  <si>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</si>
  <si>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</si>
  <si>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</si>
  <si>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</si>
  <si>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</si>
  <si>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</si>
  <si>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</si>
  <si>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</si>
  <si>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</si>
  <si>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0,00 A 1,50 M, EM VIAS URBANAS</t>
  </si>
  <si>
    <t>ESCAVAÇÃO MECÂNICA EM MATERIAL DE 1ª CAT. H= 1,50 A 3,00 M C/ ESGOTAMENTO, EM VIAS
URBANAS</t>
  </si>
  <si>
    <t>ESCAVAÇÃO MECÂNICA EM MATERIAL DE 1ª CAT. H= 1,50 A 3,00 M, EM VIAS URBANAS</t>
  </si>
  <si>
    <t>ESCAVAÇÃO MECÂNICA EM MATERIAL DE 1º CAT. H= 3,00 A 4,50 M C/ ESGOTAMENTO, EM VIAS
URBANAS</t>
  </si>
  <si>
    <t>ESCAVAÇÃO MECÂNICA EM MATERIAL DE 1ª CAT. H= 3,00 A 4,50 M, EM VIAS URBANAS</t>
  </si>
  <si>
    <t>ESCAVAÇÃO MECÂNICA EM MATERIAL DE 2ª CAT. H= 0,00 A 1,50 M C/ ESGOTAMENTO, EM VIAS
URBANAS</t>
  </si>
  <si>
    <t>ESCAVAÇÃO MECÂNICA EM MATERIAL DE 2ª CAT. H= 0,00 A 1,50 M, EM VIAS URBANAS</t>
  </si>
  <si>
    <t>ESCAVAÇÃO MECÂNICA EM MATERIAL DE 2ª CAT. H= 1,50 A 3,00 M C/ ESGOTAMENTO, EM VIAS
URBANAS</t>
  </si>
  <si>
    <t>ESCAVAÇÃO MECÂNICA EM MATERIAL DE 2ª CAT. H= 1,50 A 3,00 M, EM VIAS URBANAS</t>
  </si>
  <si>
    <t>ESCAVAÇÃO MECÂNICA EM MATERIAL DE 2ª CAT. H= 3,00 A 4,50 M C/ ESGOTAMENTO, EM VIAS
URBANAS</t>
  </si>
  <si>
    <t>ESCAVAÇÃO MECÂNICA EM MATERIAL DE 2º CAT. H= 3,00 A 4,50 M C/ ESGOTAMENTO EM VIAS
URBANAS</t>
  </si>
  <si>
    <t>ESCAVAÇÃO MECÂNICA EM MATERIAL DE 2ª CAT. H= 3,00 A 4,50 M,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</si>
  <si>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</si>
  <si>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</si>
  <si>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</si>
  <si>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 ESPECIAL DE MADEIRA PARA SARJETA (GABARITO), INCLUSIVE FORNECIMENTO E TRANSPORTE DAS
MADEIRAS, EM VIAS URBANAS</t>
  </si>
  <si>
    <t>FORMA METÁLICA PARA MEIO FIO,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</si>
  <si>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</si>
  <si>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</si>
  <si>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</si>
  <si>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</si>
  <si>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</si>
  <si>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GABIÕES COM CAIXAS GALVANIZADAS, SEM MANTA, EM VIAS URBANAS</t>
  </si>
  <si>
    <t>GEOTÊXTIL NÃO TECIDO RT-16 KN/M, FORNECIMENTO E APLICAÇÃO EM VIAS URBANAS</t>
  </si>
  <si>
    <t>GEOTÊXTIL NÃO-TECIDO COM RESISTÊNCIA LONGITUNIDINAL A TRAÇÃO 10KN/M,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</si>
  <si>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</si>
  <si>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</si>
  <si>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</si>
  <si>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</si>
  <si>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</si>
  <si>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</si>
  <si>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</si>
  <si>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</si>
  <si>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</si>
  <si>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</si>
  <si>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PEDRA DE MÃO P/ (CONCRETO CICLÓPICO OU ALVENARIA) ROCHA PAGA EM MEDIÇÃO EM VIAS URBANAS</t>
  </si>
  <si>
    <t>PESCOÇO DE POÇO DE VISITA H=0,30M, DIÂM. = 0,60 M, FORNECIMENTO, ASSENTAMENTO E TRANSPORTE
EM VIAS URBANAS</t>
  </si>
  <si>
    <t>PINTURA COM NATA DE CIMENTO EM VIAS URBANAS</t>
  </si>
  <si>
    <t>PINTURA INTERNA OU EXTERNA SOBRE FERRO, COM TINTA A BASE DE RESINA DE BORRACHA CLORADA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</si>
  <si>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</si>
  <si>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</si>
  <si>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</si>
  <si>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</si>
  <si>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</si>
  <si>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</si>
  <si>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</si>
  <si>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</si>
  <si>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</si>
  <si>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</si>
  <si>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</si>
  <si>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</si>
  <si>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</si>
  <si>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TALUNIDE, COMPREENDENDO ACERTO, RASPAGEM EVENTUAL DE ATÉ 0,30 M DE PROF.
E AFASTAMENTO LATERAL, EM VIAS URBANAS</t>
  </si>
  <si>
    <t>PREPARO MANUAL DE TERRENO, COMPREENDENDO ACERTO RASPAGEM ATÉ 25 CM DE PROFUNDIDADE E
AFASTAMENTO LATERAL DO MATERIAL EXCEDENTE, EM VIAS URBANAS</t>
  </si>
  <si>
    <t>REATERRO COM AREIA, TUNIDO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</si>
  <si>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</si>
  <si>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</si>
  <si>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</si>
  <si>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</si>
  <si>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</si>
  <si>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</si>
  <si>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</si>
  <si>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</si>
  <si>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RELIGAÇÃO DE REDE DE ÁGUA EM PVC PBA CL 15 DN 100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</si>
  <si>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</si>
  <si>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</si>
  <si>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</si>
  <si>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</si>
  <si>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</si>
  <si>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</si>
  <si>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</si>
  <si>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</si>
  <si>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SARJETA DE CONCRETO (STC - 02) CALHA TRIANGULAR EM CORTE/ATERRO, INCLUSIVE CAIAÇÃO, EM VIAS
URBANAS</t>
  </si>
  <si>
    <t>SARJETA DE CONCRETO (STC - 04) CALHA TRIANGULAR DE BANCADA EM CORTE,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</si>
  <si>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</si>
  <si>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</si>
  <si>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</si>
  <si>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</si>
  <si>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TELA DE PROTEÇÃO DE SEGURANÇA DE PVC COR LARANJA COM SUPORTE  PARA SINALIZAÇÃO DE OBRAS
EM VIAS URBANAS</t>
  </si>
  <si>
    <t>TERMINAL DE DRENO DE ALÍVIO DE PAVIMENTO (DP - TDA - 01)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</si>
  <si>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</si>
  <si>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</si>
  <si>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</si>
  <si>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</si>
  <si>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</si>
  <si>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</si>
  <si>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</si>
  <si>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</si>
  <si>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</si>
  <si>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</si>
  <si>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</si>
  <si>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TUBOS PARA IRRIGAÇÃO LINHA FIXA PN40, DIÂMETRO 75 MM, FORNECIMENTO E ASSENTAMENTO EM VIAS
URBANAS</t>
  </si>
  <si>
    <t>VALETA DE PEDRA ARGAMASSADA VPAR EM VIAS URBANAS</t>
  </si>
  <si>
    <t>VALETA DE PEDRA JOGADA VPJ, INCLUSIVE TRANSPORTE DA PEDRA EM VIAS URBANAS</t>
  </si>
  <si>
    <t>VALETA DE PROTEÇÃO DE CORTE - DESOBSTRUÇÃO E LIMPEZA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</si>
  <si>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</si>
  <si>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</si>
  <si>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PARA ALMOXARIFADO</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</si>
  <si>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</si>
  <si>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</si>
  <si>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</si>
  <si>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</si>
  <si>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</si>
  <si>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ALUGUEL DE CONTAINER TIPO VESTIÁRIO, 2 LUMINÁRIAS, PISO ESPECIAL E JANELA</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</si>
  <si>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</si>
  <si>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</si>
  <si>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CANALETA DE CONCRETO RETANGULAR COM GRELHA EM BARRA DE AÇO</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</si>
  <si>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</si>
  <si>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</si>
  <si>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</si>
  <si>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</si>
  <si>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</si>
  <si>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</si>
  <si>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</si>
  <si>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</si>
  <si>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</si>
  <si>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</si>
  <si>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</si>
  <si>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</si>
  <si>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</si>
  <si>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</si>
  <si>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</si>
  <si>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RESERVATÓRIO DE FIBRA DE VIDRO DE 1000 L, INCL. SUPORTE EM MADEIRA DE 7X12CM, ELEVADO DE 4M</t>
  </si>
  <si>
    <t>SANITÁRIO E VESTIÁRIO DE 40/60 FUNC., C/ 33,90M², PAREDES CHAPA COMPENS. 12MM E PONT. 8X8CM
, PISO CIMENT., COBERT. TELHA FIBROC., INCL. LUZ E CX. INSP</t>
  </si>
  <si>
    <t>SISTEMA SEPARADOR DE ÁGUA E ÓLEO</t>
  </si>
  <si>
    <t>TAPUME MADEIRA COMPENSADA RESINADA E= 12MM H=2,20M, ESTR. C/ MAD REFLOREST., INCL
MONTAGEM E PINTURA ESMALTE SINTÉTICO</t>
  </si>
  <si>
    <t>TAPUME TELHA METÁLICA ONDULADA 0,50MM BRANCA H=2,20M, INCL. MONTAGEM ESTR. MAD. 8"X8",
INCL. FAIXAS PINT. ESMALTE SINTÉTICO C/ H=40CM (REAPROVEITAMENTO 2X)</t>
  </si>
  <si>
    <t>ADMINISTRAÇÃO LOCAL  (VALOR MENSAL A CALCULAR DE ACORDO COM A OBRA)</t>
  </si>
  <si>
    <t>vb</t>
  </si>
  <si>
    <r>
      <t xml:space="preserve">CRONOGRAMA FÍSICO - FINANCEIRO - </t>
    </r>
    <r>
      <rPr>
        <b/>
        <sz val="12"/>
        <rFont val="Arial"/>
        <family val="2"/>
      </rPr>
      <t>FASE 1</t>
    </r>
  </si>
  <si>
    <t>ATIVIDADES</t>
  </si>
  <si>
    <t>MÊS 1</t>
  </si>
  <si>
    <t>MÊS 2</t>
  </si>
  <si>
    <t>MÊS 3</t>
  </si>
  <si>
    <t>MÊS 4</t>
  </si>
  <si>
    <t>MÊS 5</t>
  </si>
  <si>
    <t>MÊS 6</t>
  </si>
  <si>
    <t>MÊS 7</t>
  </si>
  <si>
    <t>MÊS 8</t>
  </si>
  <si>
    <t>MÊS 9</t>
  </si>
  <si>
    <t>MÊS 10</t>
  </si>
  <si>
    <t>MACRODRENAGEM PRÉ-MOLDADA</t>
  </si>
  <si>
    <t>MACRODRENAGEM MOLDADA IN LOCO</t>
  </si>
  <si>
    <t>'</t>
  </si>
  <si>
    <t>Físico (%)</t>
  </si>
  <si>
    <t>Financeiro (R$)</t>
  </si>
  <si>
    <t>ITEM</t>
  </si>
  <si>
    <t>VALORES (R$)</t>
  </si>
  <si>
    <t>TOTAL PARCIAL (%)</t>
  </si>
  <si>
    <t>TOTAL ACUMULADO (%)</t>
  </si>
  <si>
    <t>TOTAL FINANCEIRO (R$)</t>
  </si>
  <si>
    <t>TOTAL ACUMULADO (R$)</t>
  </si>
  <si>
    <t>BDI conforme Resolução TC N° 329, de 24 de setembro de 2019</t>
  </si>
  <si>
    <t>Adm Local</t>
  </si>
  <si>
    <t>Custo direto da Adm Local</t>
  </si>
  <si>
    <t>Custo direto Total da Obra</t>
  </si>
  <si>
    <t>% Adm Local no BDI</t>
  </si>
  <si>
    <t>Com Desoneração</t>
  </si>
  <si>
    <t>Sem Desoneração</t>
  </si>
  <si>
    <t>FÔRMA METÁLICA EM CHAPA 3/16" REFORÇADA COM NERVURAS DE 40 MM X 3/16" DISPOSTAS EM GRELHAS DE 40 X 60 CM - UTILIZAÇÃO DE 100 VEZES - CONFECÇÃO, INSTALAÇÃO E RETIRADA</t>
  </si>
  <si>
    <t>CESAN</t>
  </si>
  <si>
    <t>ESCORAMENTO DE VALAS COM PRANCHA METÁLICA</t>
  </si>
  <si>
    <t>PLANILHA ORÇAMENTÁRIA POR ETAPA - COM DESONERAÇÃO</t>
  </si>
  <si>
    <t>ENCARREGADO DE PISTA</t>
  </si>
  <si>
    <t>DER-ES</t>
  </si>
  <si>
    <t>RASTELEIRO</t>
  </si>
  <si>
    <t>ACABADORA DE ASFALTO AF5000. ESTEIRA, CIBER OU EQUIVALENTE</t>
  </si>
  <si>
    <t>ROLO AP DE PNEUS AP-26 (8,9t) (MULLER) OU EQUIVALENTE</t>
  </si>
  <si>
    <t>ROLO AP DE PNEUS TH-10 (6,3t) (TEMA TERRA) OU EQUIVALENTE</t>
  </si>
  <si>
    <t>TRATOR AGRÍCOLA MF 297/4 - 4 X 4 (MASSEY FERGUSSON) OU EQUIVALENTE</t>
  </si>
  <si>
    <t>VASSOURA MECÂNICA VM-2440 (CMV) OU EQUIVALENTE</t>
  </si>
  <si>
    <t>ITENS DE INCIDÊNCIA</t>
  </si>
  <si>
    <t>FERRAMENTAS MANUAIS</t>
  </si>
  <si>
    <t>CUSTO HORÁRIO DA EXECUÇÃO (EQUIPAMENTOS + MÃO DE OBRA + INCIDÊNCIA</t>
  </si>
  <si>
    <t>PRODUÇÃO DA EQUIPE</t>
  </si>
  <si>
    <t>CUSTO UNITÁRIO DA EXECUÇÃO (CUSTO HORÁRIO DA EXECUÇÃO / PRODUÇÃO DA EQUIPE)</t>
  </si>
  <si>
    <t>CAP 50/70, FORNECIMENTO</t>
  </si>
  <si>
    <t>AREIA MÉDIA JAZIDA COM CARREGAMENTO MECÂNICO</t>
  </si>
  <si>
    <t>BRITA GRADUADA, ESPECIFICADA SEM PÓ, SEM FRETE</t>
  </si>
  <si>
    <t>FILLER</t>
  </si>
  <si>
    <t>PÓ DE PEDRA (INCL. 0% IUM) S/ FRETE</t>
  </si>
  <si>
    <t>SERVIÇOS</t>
  </si>
  <si>
    <t>USINAGEM DE CONCRETO BETUMINOSO USINADO A QUENTE (CBUQ), INCLUSIVE TRANSPORTE COMERCIAL DO ÓLEO COMBUSTÍVEL</t>
  </si>
  <si>
    <t>TRANSPORTE</t>
  </si>
  <si>
    <t>DIST. XP = 10KM</t>
  </si>
  <si>
    <t>CONSUMO</t>
  </si>
  <si>
    <t>C007 - CBUQ (CAMADA PRONTA-FAIXA "C") , INCLUSIVE FORNECIMENTO DO CAP, INCLUSIVE TRANSPORTE DE TODOS OS MATERIAIS (TRAÇO PADRÃO AREIA E BRITA)</t>
  </si>
  <si>
    <t>C007</t>
  </si>
  <si>
    <t>CBUQ (CAMADA PRONTA-FAIXA "C") , INCLUSIVE FORNECIMENTO DO CAP, INCLUSIVE TRANSPORTE DE TODOS OS MATERIAIS (TRAÇO PADRÃO AREIA E BRITA)</t>
  </si>
  <si>
    <t>CORPO BSCC - SEÇÃO 2,0 X 2,0 M FECHADA - PRÉ-MOLDADO - TIPO VI - AREIA E BRITA COMERCIAIS</t>
  </si>
  <si>
    <t>BOCA BTCC 3,00 X 3,00 M - ESCONSIDADE 0° - AREIA E BRITA COMERCIAIS</t>
  </si>
  <si>
    <t>POÇO DE VISITA - PVI 04 - AREIA E BRITA COMERCIAIS</t>
  </si>
  <si>
    <t>LASTRO DE AREIA COMERCIAL - ESPALHAMENTO MECÂNICO</t>
  </si>
  <si>
    <t>REGULARIZAÇÃO DE SUBLEITO</t>
  </si>
  <si>
    <t>MEIO FIO DE CONCRETO - MFC 01 - AREIA E BRITA COMERCIAIS - FÔRMA DE MADEIRA</t>
  </si>
  <si>
    <t>BOCA BTTC D = 1,50 M - ESCONSIDADE 0° - AREIA E BRITA COMERCIAIS - ALAS ESCONSAS</t>
  </si>
  <si>
    <t>CONCRETO FCK = 20 MPA - CONFECÇÃO EM CENTRAL DOSADORA DE 40 M³/H - AREIA E BRITA COMERCIAIS</t>
  </si>
  <si>
    <t>CARGA, MANOBRA E DESCARGA DE AGREGADOS OU SOLOS EM CAMINHÃO BASCULANTE DE 14 M³ - CARGA COM CARREGADEIRA DE 3,40 M³ E DESCARGA LIVRE</t>
  </si>
  <si>
    <t>TRANSPORTE COM CAMINHÃO BASCULANTE DE 14 M³ - RODOVIA PAVIMENTADA</t>
  </si>
  <si>
    <t>CONCRETO ASFÁLTICO - FAIXA A - AREIA E BRITA COMERCIAIS</t>
  </si>
  <si>
    <t>PINTURA DE LIGAÇÃO</t>
  </si>
  <si>
    <t>BASE OU SUB-BASE DE BRITA GRADUADA COM BRITA COMERCIAL</t>
  </si>
  <si>
    <t>BASE OU SUB-BASE DE MACADAME SECO COM BRITA COMERCIAL</t>
  </si>
  <si>
    <t>ESTACA PRANCHA METÁLICA - FORNECIMENTO E CRAVAÇÃO COM APOIO DE FLUTUANTE</t>
  </si>
  <si>
    <t>CONCRETO CICLÓPICO FCK = 20 MPA - CONFECÇÃO EM BETONEIRA E LANÇAMENTO MANUAL - AREIA, BRITA E PEDRA DE MÃO COMERCIAIS</t>
  </si>
  <si>
    <t>CORPO BSCC 2,00 X 2,00 M - MOLDADO NO LOCAL - ALTURA DO ATERRO 1,00 A 2,50 M - AREIA E BRITA COMERCIAIS</t>
  </si>
  <si>
    <t>CORPO BDCC 2,00 X 2,00 M - MOLDADO NO LOCAL - ALTURA DO ATERRO 1,00 A 2,50 M - AREIA E BRITA COMERCIAIS</t>
  </si>
  <si>
    <t>CORPO BTCC 2,00 X 2,00 M - MOLDADO NO LOCAL - ALTURA DO ATERRO 1,00 A 2,50 M - AREIA E BRITA COMERCIAIS</t>
  </si>
  <si>
    <t>TELA DE AÇO ELETROSOLDADA - FORNECIMENTO, PREPARO E COLOCAÇÃO</t>
  </si>
  <si>
    <t>POÇO DE VISITA - PVI 02 - AREIA E BRITA COMERCIAIS</t>
  </si>
  <si>
    <t>POÇO DE VISITA - PVI 06 - AREIA E BRITA COMERCIAIS</t>
  </si>
  <si>
    <t>CONCRETO ASFÁLTICO - FAIXA C - AREIA E BRITA COMERCIAIS</t>
  </si>
  <si>
    <t>BDI=</t>
  </si>
  <si>
    <t>(1 + A + B + D + E + F)</t>
  </si>
  <si>
    <t>(1-C)</t>
  </si>
  <si>
    <t>BDI - DESONERADO</t>
  </si>
  <si>
    <t>Encargos Financeiros
(EF%)</t>
  </si>
  <si>
    <t>PIS</t>
  </si>
  <si>
    <t>COFINS</t>
  </si>
  <si>
    <t>ISS</t>
  </si>
  <si>
    <t>Risco, Garantia e Seguro</t>
  </si>
  <si>
    <t>Taxa de BDI aplicável - enquadramento</t>
  </si>
  <si>
    <t>enquadramento</t>
  </si>
  <si>
    <t>4ª Faixa</t>
  </si>
  <si>
    <t>VALOR BDI (23,17%):</t>
  </si>
  <si>
    <t>VALOR BDI (29,28%):</t>
  </si>
  <si>
    <t>R08-2012-ORÇ-001-PCA</t>
  </si>
  <si>
    <t>048053</t>
  </si>
  <si>
    <t>INSUMO</t>
  </si>
  <si>
    <t>CONECTOR MEDICAO EM BRONZE C/ 4 PARAFUSOS TEL-560</t>
  </si>
  <si>
    <t>049633</t>
  </si>
  <si>
    <t>ARRUELA QUADRADA 36MM DE FURO 18MM</t>
  </si>
  <si>
    <t>049645</t>
  </si>
  <si>
    <t>CRUZETA DE MADEIRA P/ POSTE 90 X 112,5 X 2400 MM</t>
  </si>
  <si>
    <t>049897</t>
  </si>
  <si>
    <t>CINTA CIRCULAR ACO GALVANIZADO 200MM</t>
  </si>
  <si>
    <t>049104</t>
  </si>
  <si>
    <t>PORCA QUADRADA DIAM. 16MM</t>
  </si>
  <si>
    <t>049514</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</si>
  <si>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</si>
  <si>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</si>
  <si>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</si>
  <si>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</si>
  <si>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</si>
  <si>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</si>
  <si>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</si>
  <si>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</si>
  <si>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</si>
  <si>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</si>
  <si>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</si>
  <si>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</si>
  <si>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</si>
  <si>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</si>
  <si>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</si>
  <si>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</si>
  <si>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</si>
  <si>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</si>
  <si>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</si>
  <si>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</si>
  <si>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</si>
  <si>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</si>
  <si>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</si>
  <si>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</si>
  <si>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</si>
  <si>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</si>
  <si>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</si>
  <si>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</si>
  <si>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010229</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</si>
  <si>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</si>
  <si>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</si>
  <si>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</si>
  <si>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</si>
  <si>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</si>
  <si>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</si>
  <si>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</si>
  <si>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</si>
  <si>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</si>
  <si>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</si>
  <si>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</si>
  <si>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</si>
  <si>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</si>
  <si>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</si>
  <si>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</si>
  <si>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</si>
  <si>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</si>
  <si>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</si>
  <si>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</si>
  <si>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</si>
  <si>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</si>
  <si>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</si>
  <si>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</si>
  <si>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</si>
  <si>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</si>
  <si>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</si>
  <si>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</si>
  <si>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</si>
  <si>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</si>
  <si>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</si>
  <si>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</si>
  <si>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</si>
  <si>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</si>
  <si>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</si>
  <si>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</si>
  <si>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</si>
  <si>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</si>
  <si>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</si>
  <si>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</si>
  <si>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</si>
  <si>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Placa de obra nas dimensões de 2.0 x 4.0 m, padrão IOPES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</si>
  <si>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</si>
  <si>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</si>
  <si>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</si>
  <si>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</si>
  <si>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</si>
  <si>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LABOR - 020350 - 3</t>
  </si>
  <si>
    <t>Tapume Telha Metálica Ondulada em aço galvalume 0,50mm Branca h=2,20m, incl. montagem estr. mad. 8"x8", c/adesivo "DER-ES" 60x60cm a cada 10m, incl. faixas pint. esmalte sint. cores azul c/ h=30cm e rosa c/ h=10cm (Reaproveitamento 2x)</t>
  </si>
  <si>
    <t>LABOR - 020351 - 2</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</si>
  <si>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</si>
  <si>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</si>
  <si>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</si>
  <si>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</si>
  <si>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</si>
  <si>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</si>
  <si>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</si>
  <si>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</si>
  <si>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</si>
  <si>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</si>
  <si>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</si>
  <si>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</si>
  <si>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</si>
  <si>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</si>
  <si>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</si>
  <si>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</si>
  <si>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</si>
  <si>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</si>
  <si>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</si>
  <si>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</si>
  <si>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</si>
  <si>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</si>
  <si>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</si>
  <si>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</si>
  <si>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</si>
  <si>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</si>
  <si>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</si>
  <si>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</si>
  <si>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</si>
  <si>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</si>
  <si>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</si>
  <si>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</si>
  <si>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</si>
  <si>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</si>
  <si>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</si>
  <si>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</si>
  <si>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</si>
  <si>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</si>
  <si>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</si>
  <si>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</si>
  <si>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</si>
  <si>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</si>
  <si>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</si>
  <si>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</si>
  <si>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</si>
  <si>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</si>
  <si>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</si>
  <si>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</si>
  <si>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</si>
  <si>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</si>
  <si>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</si>
  <si>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</si>
  <si>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</si>
  <si>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</si>
  <si>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</si>
  <si>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</si>
  <si>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</si>
  <si>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</si>
  <si>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</si>
  <si>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</si>
  <si>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</si>
  <si>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</si>
  <si>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</si>
  <si>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</si>
  <si>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</si>
  <si>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</si>
  <si>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</si>
  <si>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</si>
  <si>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</si>
  <si>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</si>
  <si>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</si>
  <si>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</si>
  <si>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</si>
  <si>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</si>
  <si>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</si>
  <si>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</si>
  <si>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</si>
  <si>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</si>
  <si>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</si>
  <si>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</si>
  <si>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</si>
  <si>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</si>
  <si>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</si>
  <si>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</si>
  <si>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</si>
  <si>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</si>
  <si>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</si>
  <si>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</si>
  <si>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</si>
  <si>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</si>
  <si>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</si>
  <si>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</si>
  <si>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</si>
  <si>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</si>
  <si>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</si>
  <si>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</si>
  <si>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</si>
  <si>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</si>
  <si>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</si>
  <si>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</si>
  <si>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</si>
  <si>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</si>
  <si>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</si>
  <si>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</si>
  <si>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</si>
  <si>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</si>
  <si>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</si>
  <si>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</si>
  <si>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</si>
  <si>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</si>
  <si>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</si>
  <si>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</si>
  <si>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</si>
  <si>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</si>
  <si>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</si>
  <si>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</si>
  <si>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</si>
  <si>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</si>
  <si>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</si>
  <si>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</si>
  <si>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</si>
  <si>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</si>
  <si>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</si>
  <si>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</si>
  <si>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</si>
  <si>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</si>
  <si>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</si>
  <si>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</si>
  <si>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</si>
  <si>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</si>
  <si>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</si>
  <si>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</si>
  <si>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</si>
  <si>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</si>
  <si>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</si>
  <si>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</si>
  <si>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</si>
  <si>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</si>
  <si>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</si>
  <si>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</si>
  <si>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</si>
  <si>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</si>
  <si>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</si>
  <si>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</si>
  <si>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</si>
  <si>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</si>
  <si>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</si>
  <si>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</si>
  <si>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</si>
  <si>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</si>
  <si>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</si>
  <si>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</si>
  <si>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</si>
  <si>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</si>
  <si>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</si>
  <si>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</si>
  <si>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</si>
  <si>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</si>
  <si>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</si>
  <si>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</si>
  <si>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</si>
  <si>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</si>
  <si>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</si>
  <si>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</si>
  <si>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</si>
  <si>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</si>
  <si>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</si>
  <si>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</si>
  <si>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</si>
  <si>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</si>
  <si>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</si>
  <si>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</si>
  <si>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</si>
  <si>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</si>
  <si>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</si>
  <si>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</si>
  <si>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</si>
  <si>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</si>
  <si>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</si>
  <si>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</si>
  <si>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</si>
  <si>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</si>
  <si>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</si>
  <si>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</si>
  <si>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</si>
  <si>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</si>
  <si>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</si>
  <si>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</si>
  <si>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</si>
  <si>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</si>
  <si>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</si>
  <si>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'090228</t>
  </si>
  <si>
    <t>LABOR - 090228 - 1</t>
  </si>
  <si>
    <t>Telha em aço galvalume trapezoidal 40, e=0.50mm, pintura cor branca nas duas faces, inclusive acessório de fixação Ref. Santo André, Eternit, Metform ou equivalente</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</si>
  <si>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</si>
  <si>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</si>
  <si>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</si>
  <si>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</si>
  <si>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</si>
  <si>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</si>
  <si>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</si>
  <si>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</si>
  <si>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</si>
  <si>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</si>
  <si>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</si>
  <si>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</si>
  <si>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</si>
  <si>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</si>
  <si>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</si>
  <si>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</si>
  <si>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</si>
  <si>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</si>
  <si>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nas seguintes etapas: chapisco traço 1:2 c/ sika 1 prop. 1:10 ou equiv., revest. duplo c/ argamassa de cimento e areia traço 1:3 c/ sika 1 prop. 1:12 ou equivalente, esp. 2x15 mm e acab. argamassa 1:2</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</si>
  <si>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</si>
  <si>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</si>
  <si>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</si>
  <si>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</si>
  <si>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</si>
  <si>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</si>
  <si>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</si>
  <si>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</si>
  <si>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</si>
  <si>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</si>
  <si>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</si>
  <si>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</si>
  <si>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</si>
  <si>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</si>
  <si>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</si>
  <si>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</si>
  <si>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</si>
  <si>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</si>
  <si>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</si>
  <si>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</si>
  <si>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</si>
  <si>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</si>
  <si>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</si>
  <si>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</si>
  <si>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</si>
  <si>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</si>
  <si>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</si>
  <si>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</si>
  <si>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</si>
  <si>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</si>
  <si>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</si>
  <si>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</si>
  <si>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</si>
  <si>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</si>
  <si>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</si>
  <si>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</si>
  <si>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</si>
  <si>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</si>
  <si>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</si>
  <si>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</si>
  <si>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</si>
  <si>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</si>
  <si>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</si>
  <si>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</si>
  <si>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</si>
  <si>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</si>
  <si>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</si>
  <si>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</si>
  <si>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Rodapé de argamassa de cimento e areia no traço 1:3, altura de 7 cm e espessura de 2 cm</t>
  </si>
  <si>
    <t>LABOR - 130303 - 7</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</si>
  <si>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</si>
  <si>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</si>
  <si>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</si>
  <si>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</si>
  <si>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</si>
  <si>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</si>
  <si>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</si>
  <si>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</si>
  <si>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</si>
  <si>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</si>
  <si>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</si>
  <si>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</si>
  <si>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</si>
  <si>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</si>
  <si>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</si>
  <si>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</si>
  <si>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</si>
  <si>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</si>
  <si>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</si>
  <si>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</si>
  <si>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</si>
  <si>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</si>
  <si>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</si>
  <si>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</si>
  <si>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</si>
  <si>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</si>
  <si>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</si>
  <si>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</si>
  <si>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</si>
  <si>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</si>
  <si>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</si>
  <si>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</si>
  <si>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</si>
  <si>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</si>
  <si>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</si>
  <si>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</si>
  <si>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</si>
  <si>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</si>
  <si>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</si>
  <si>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</si>
  <si>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</si>
  <si>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</si>
  <si>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</si>
  <si>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</si>
  <si>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</si>
  <si>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</si>
  <si>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</si>
  <si>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</si>
  <si>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</si>
  <si>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</si>
  <si>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</si>
  <si>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</si>
  <si>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</si>
  <si>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</si>
  <si>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</si>
  <si>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</si>
  <si>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</si>
  <si>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</si>
  <si>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</si>
  <si>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</si>
  <si>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</si>
  <si>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</si>
  <si>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</si>
  <si>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</si>
  <si>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</si>
  <si>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</si>
  <si>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</si>
  <si>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</si>
  <si>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</si>
  <si>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</si>
  <si>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</si>
  <si>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</si>
  <si>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</si>
  <si>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</si>
  <si>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</si>
  <si>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</si>
  <si>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</si>
  <si>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</si>
  <si>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</si>
  <si>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</si>
  <si>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</si>
  <si>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</si>
  <si>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</si>
  <si>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</si>
  <si>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</si>
  <si>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</si>
  <si>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</si>
  <si>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</si>
  <si>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</si>
  <si>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</si>
  <si>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</si>
  <si>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</si>
  <si>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</si>
  <si>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</si>
  <si>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</si>
  <si>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</si>
  <si>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</si>
  <si>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</si>
  <si>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</si>
  <si>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</si>
  <si>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</si>
  <si>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</si>
  <si>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</si>
  <si>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</si>
  <si>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</si>
  <si>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</si>
  <si>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</si>
  <si>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</si>
  <si>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</si>
  <si>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</si>
  <si>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</si>
  <si>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</si>
  <si>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</si>
  <si>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</si>
  <si>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LABOR - 150302 - 2</t>
  </si>
  <si>
    <t>Quadro de distribuição em PVC para 06 circuitos, inclusive 4 disjuntores monopolares de 15A</t>
  </si>
  <si>
    <t>LABOR - 150306 - 2</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</si>
  <si>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</si>
  <si>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</si>
  <si>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</si>
  <si>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</si>
  <si>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</si>
  <si>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LABOR - 150311 - 2</t>
  </si>
  <si>
    <t>Quadro de distribuição de energia, de embutir, com 12 divisões modulares, sem barramento</t>
  </si>
  <si>
    <t>Quadro de distribuição de energia, de embutir, com 3 divisões modulares, sem barramento</t>
  </si>
  <si>
    <t>LABOR - 150313 - 2</t>
  </si>
  <si>
    <t>Quadro de distribuição de energia, de embutir, com 6 divisões modulares, com barramento trifásico 100A</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</si>
  <si>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</si>
  <si>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</si>
  <si>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</si>
  <si>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</si>
  <si>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</si>
  <si>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LABOR - 150612 - 3</t>
  </si>
  <si>
    <t>Caixa de passagem 100x100x80mm, chapa 18, com tampa parafusada</t>
  </si>
  <si>
    <t>150614</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</si>
  <si>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</si>
  <si>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</si>
  <si>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</si>
  <si>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</si>
  <si>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</si>
  <si>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</si>
  <si>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</si>
  <si>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</si>
  <si>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</si>
  <si>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</si>
  <si>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</si>
  <si>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</si>
  <si>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</si>
  <si>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</si>
  <si>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</si>
  <si>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</si>
  <si>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</si>
  <si>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</si>
  <si>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</si>
  <si>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</si>
  <si>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</si>
  <si>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</si>
  <si>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</si>
  <si>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</si>
  <si>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</si>
  <si>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</si>
  <si>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</si>
  <si>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</si>
  <si>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</si>
  <si>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</si>
  <si>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</si>
  <si>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</si>
  <si>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</si>
  <si>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</si>
  <si>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</si>
  <si>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</si>
  <si>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</si>
  <si>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</si>
  <si>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</si>
  <si>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</si>
  <si>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</si>
  <si>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</si>
  <si>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</si>
  <si>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</si>
  <si>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</si>
  <si>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</si>
  <si>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</si>
  <si>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</si>
  <si>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</si>
  <si>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</si>
  <si>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</si>
  <si>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</si>
  <si>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</si>
  <si>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</si>
  <si>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</si>
  <si>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</si>
  <si>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</si>
  <si>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</si>
  <si>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</si>
  <si>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</si>
  <si>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</si>
  <si>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@(CANCELADA-UTILIZAR SERVIÇO 151002) - Caixa de passagem de alvenaria de blocos cerâmicos 10 furos 10x20x20cm, dimensão de 50x50x50cm,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</si>
  <si>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</si>
  <si>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</si>
  <si>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</si>
  <si>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</si>
  <si>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</si>
  <si>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</si>
  <si>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</si>
  <si>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</si>
  <si>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</si>
  <si>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</si>
  <si>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</si>
  <si>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</si>
  <si>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</si>
  <si>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</si>
  <si>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</si>
  <si>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</si>
  <si>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</si>
  <si>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</si>
  <si>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</si>
  <si>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</si>
  <si>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</si>
  <si>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</si>
  <si>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</si>
  <si>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</si>
  <si>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</si>
  <si>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</si>
  <si>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</si>
  <si>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</si>
  <si>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</si>
  <si>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</si>
  <si>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</si>
  <si>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</si>
  <si>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</si>
  <si>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</si>
  <si>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</si>
  <si>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</si>
  <si>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</si>
  <si>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</si>
  <si>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</si>
  <si>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</si>
  <si>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</si>
  <si>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</si>
  <si>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</si>
  <si>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</si>
  <si>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</si>
  <si>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</si>
  <si>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</si>
  <si>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</si>
  <si>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151330</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</si>
  <si>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</si>
  <si>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</si>
  <si>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</si>
  <si>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</si>
  <si>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</si>
  <si>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</si>
  <si>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</si>
  <si>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151337</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</si>
  <si>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</si>
  <si>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</si>
  <si>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</si>
  <si>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</si>
  <si>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</si>
  <si>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</si>
  <si>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</si>
  <si>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</si>
  <si>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</si>
  <si>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</si>
  <si>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</si>
  <si>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</si>
  <si>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</si>
  <si>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</si>
  <si>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</si>
  <si>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</si>
  <si>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</si>
  <si>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</si>
  <si>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</si>
  <si>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</si>
  <si>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</si>
  <si>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</si>
  <si>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</si>
  <si>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</si>
  <si>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</si>
  <si>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</si>
  <si>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6 mm2</t>
  </si>
  <si>
    <t>Cabo de cobre termoplástico, com isolamento para 1000V, seção de 10 mm2</t>
  </si>
  <si>
    <t>Cabo de cobre termoplástico, com isolamento para 1000V, seção de 16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</si>
  <si>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</si>
  <si>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</si>
  <si>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</si>
  <si>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</si>
  <si>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</si>
  <si>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</si>
  <si>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</si>
  <si>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</si>
  <si>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</si>
  <si>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</si>
  <si>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</si>
  <si>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</si>
  <si>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'151438</t>
  </si>
  <si>
    <t>LABOR - 151438 - 1</t>
  </si>
  <si>
    <t>Fio ou cabo paralelo de cobre, com isolamento para 1000V, seção de 2 x 2.5 mm2</t>
  </si>
  <si>
    <t>'151439</t>
  </si>
  <si>
    <t>LABOR - 151439 - 1</t>
  </si>
  <si>
    <t>Cabo paralelo PP de cobre, com isolamento para 1000V, seção 3x2,5mm2</t>
  </si>
  <si>
    <t>'151440</t>
  </si>
  <si>
    <t>LABOR - 151440 - 1</t>
  </si>
  <si>
    <t>Cabo paralelo PP de cobre, com isolamento para 1000V, seção 3x4,0mm2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</si>
  <si>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</si>
  <si>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</si>
  <si>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</si>
  <si>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</si>
  <si>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</si>
  <si>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</si>
  <si>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</si>
  <si>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</si>
  <si>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</si>
  <si>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151513</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</si>
  <si>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</si>
  <si>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</si>
  <si>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</si>
  <si>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</si>
  <si>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</si>
  <si>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</si>
  <si>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</si>
  <si>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LABOR - 151701 - 5</t>
  </si>
  <si>
    <t>Padrão de entrada de energia elétrica, monofásico, entrada aérea, a 2 fios, carga instalada em muro de 3500 até 9000W - 220/127V</t>
  </si>
  <si>
    <t>LABOR - 151702 - 7</t>
  </si>
  <si>
    <t>Padrão de entrada de energia elétrica, bifásico, entrada aérea, a 3 fios, carga instalada em muro de 9001 até 15000W - 220/127V</t>
  </si>
  <si>
    <t>LABOR - 151703 - 6</t>
  </si>
  <si>
    <t>Padrão de entrada de energia elétrica, trifásico, entrada aérea, a 4 fios, carga instalada em muro de 15001 até 26000W - 220/127V</t>
  </si>
  <si>
    <t>LABOR - 151704 - 7</t>
  </si>
  <si>
    <t>Padrão de entrada de energia elétrica, trifásico, entrada aérea, a 4 fios, carga instalada em muro de 26001 até 34000W - 220/127V</t>
  </si>
  <si>
    <t>LABOR - 151705 - 5</t>
  </si>
  <si>
    <t>Padrão de entrada de energia elétrica, trifásico, entrada aérea, a 4 fios, carga instalada em muro de 34001 até 41000W - 220/127V</t>
  </si>
  <si>
    <t>LABOR - 151706 - 4</t>
  </si>
  <si>
    <t>Padrão de entrada de energia elétrica, trifásico, entrada aérea, a 4 fios, carga instalada em muro de 41001 até 47000W - 220/127V</t>
  </si>
  <si>
    <t>LABOR - 151707 - 3</t>
  </si>
  <si>
    <t>Padrão de entrada de energia elétrica, trifásico, entrada subterrânea, a 4 fios, carga instalada em muro de 41001 até 47000W - 220/127V, exclusive derivação de ramal de entrada subterrânea</t>
  </si>
  <si>
    <t>LABOR - 151708 - 4</t>
  </si>
  <si>
    <t>Padrão de entrada de energia elétrica, trifásico, entrada aérea, a 4 fios, carga instalada em muro de 47001 até 57000W - 220/127V</t>
  </si>
  <si>
    <t>LABOR - 151709 - 3</t>
  </si>
  <si>
    <t>Padrão de entrada de energia elétrica, trifásico, entrada subterrânea, a 4 fios, carga instalada em muro de 47001 até 57000W - 220/127V, exclusive derivação de ramal de entrada subterrânea</t>
  </si>
  <si>
    <t>LABOR - 151710 - 5</t>
  </si>
  <si>
    <t>Padrão de entrada de energia elétrica, trifásico, entrada aérea, a 4 fios, carga instalada em muro de 57001 até 75000W - 220/127V</t>
  </si>
  <si>
    <t>LABOR - 151711 - 3</t>
  </si>
  <si>
    <t>Padrão de entrada de energia elétrica, trifásico, entrada subterrânea, a 4 fios, carga instalada em muro de 57001 até 75000W - 220/127V, exclusive derivação de ramal de entrada subterrânea</t>
  </si>
  <si>
    <t>LABOR - 151712 - 7</t>
  </si>
  <si>
    <t>Subestação ext. aérea trifás. 75KVA, completa, c/ quadros de medição, transf. a óleo, chave geral tripolar, poste e acessórios, conf. NOR-TEC-01 da Escelsa, incl. mureta rev. c/ arg. cimento, cal hidrat. CH1 e areia traço 1:0.5:6</t>
  </si>
  <si>
    <t>LABOR - 151713 - 4</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</si>
  <si>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</si>
  <si>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</si>
  <si>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</si>
  <si>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LABOR - 151801 - 2</t>
  </si>
  <si>
    <t>Ponto padrão de luz no teto - considerando eletroduto PVC rígido de 3/4" inclusive conexões (4.5m), fio isolado PVC de 2.5mm2 (16.2m) e caixa PVC 4x4" (1 und)</t>
  </si>
  <si>
    <t>LABOR - 151802 - 2</t>
  </si>
  <si>
    <t>Ponto padrão de luz na parede - considerando eletroduto PVC rígido de 3/4" inclusive conexões (4.5m), fio isolado PVC de 2.5mm2 (16.2m) e caixa pvc 4x2" (1 und)</t>
  </si>
  <si>
    <t>LABOR - 151803 - 2</t>
  </si>
  <si>
    <t>Ponto padrão de tomada 2 pólos mais terra - considerando eletroduto PVC rígido de 3/4" inclusive conexões (5.0m), fio isolado PVC de 2.5mm2 (16.5m) e caixa pvc 4x2" (1 und)</t>
  </si>
  <si>
    <t>LABOR - 151805 - 2</t>
  </si>
  <si>
    <t>Ponto padrão de tomada para chuveiro elétrico - considerando eletroduto PVC rígido de 3/4" inclusive conexões (9.0m), fio isolado PVC de 6.0mm2 (32.5m) e caixa PVC 4x2" (1 und)</t>
  </si>
  <si>
    <t>LABOR - 151806 - 2</t>
  </si>
  <si>
    <t>Ponto padrão de tomada para ar refrigerado - considerando eletroduto PVC rígido de 3/4" inclusive conexões (6.0m), fio isolado PVC de 4.0mm2 (21.6m) e caixa PVC 4x2" (1 und)</t>
  </si>
  <si>
    <t>LABOR - 151807 - 2</t>
  </si>
  <si>
    <t>Ponto padrão de ventilador no teto - considerando eletroduto PVC rígido de 3/4" inclusive conexões (4.5m), fio isolado PVC de 2.5mm2 (21.6m) e caixa PVC 4x4" (1 und)</t>
  </si>
  <si>
    <t>LABOR - 151809 - 2</t>
  </si>
  <si>
    <t>Ponto padrão de interruptor de 2 teclas simples - considerando eletroduto PVC rígido de 3/4" inclusive conexões (3.3m), fio isolado PVC de 2.5mm2 (17.2m) e caixa PVC 4x2" (1 und)</t>
  </si>
  <si>
    <t>LABOR - 151810 - 2</t>
  </si>
  <si>
    <t>Ponto padrão de interruptor de 1 tecla paralelo - considerando eletroduto PVC rígido de 3/4" inclusive conexões (8.5m), fio isolado PVC de 2.5mm2 (28.8m) e caixa PVC 4x2" (1 und)</t>
  </si>
  <si>
    <t>LABOR - 151811 - 2</t>
  </si>
  <si>
    <t>Ponto padrão de interruptor de 1 tecla simples e 1 tomada dois pólos mais terra 10A/250V - considerando eletroduto PVC rígido de 3/4" inclusive conexões (4.5m), fio isolado PVC de 2.5mm2 (19.4m) e caixa PVC 4x2" (1 und)</t>
  </si>
  <si>
    <t>LABOR - 151812 - 2</t>
  </si>
  <si>
    <t>Ponto padrão de interruptor de 2 teclas simples e 1 tomada dois pólos mais terra 10A/250V - considerando eletroduto PVC rígido de 3/4" inclusive conexões (4.5m), fio isolado PVC de 2.5mm2 (22.9m) e caixa PVC 4x2" (1 und)</t>
  </si>
  <si>
    <t>LABOR - 151813 - 2</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</si>
  <si>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</si>
  <si>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</si>
  <si>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LABOR - 151815 - 2</t>
  </si>
  <si>
    <t>Ponto padrão de interruptor para ventilador - considerando eletroduto PVC rígido de 3/4" inclusive conexões (3.3m), fio isolado PVC de 2.5mm2 (12.0m) e caixa PVC 4x2" (1 und)</t>
  </si>
  <si>
    <t>LABOR - 151816 - 2</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</si>
  <si>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</si>
  <si>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</si>
  <si>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LABOR - 151819 - 3</t>
  </si>
  <si>
    <t>Ponto de antena de TV - considerando eletroduto PVC rígido de 3/4" inclusive conexões (3.0m), cabo coaxial 67 Ohms (4.5m) e caixa PVC 4x2" (1 und)</t>
  </si>
  <si>
    <t>LABOR - 151820 - 2</t>
  </si>
  <si>
    <t>Ponto padrão de interruptor de 1 tecla intermediário - considerando eletroduto PVC rígido de 3/4" inclusive conexões (3.3m), fio isolado PVC de 2.5mm2 (15.8m) e caixa PVC 4x2"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</si>
  <si>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</si>
  <si>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</si>
  <si>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</si>
  <si>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</si>
  <si>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</si>
  <si>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</si>
  <si>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</si>
  <si>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</si>
  <si>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</si>
  <si>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</si>
  <si>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</si>
  <si>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</si>
  <si>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</si>
  <si>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</si>
  <si>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</si>
  <si>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</si>
  <si>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</si>
  <si>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</si>
  <si>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</si>
  <si>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</si>
  <si>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</si>
  <si>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</si>
  <si>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</si>
  <si>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</si>
  <si>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</si>
  <si>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</si>
  <si>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</si>
  <si>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</si>
  <si>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</si>
  <si>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</si>
  <si>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</si>
  <si>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</si>
  <si>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</si>
  <si>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</si>
  <si>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</si>
  <si>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</si>
  <si>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</si>
  <si>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</si>
  <si>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</si>
  <si>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</si>
  <si>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</si>
  <si>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LABOR - 160305 - 2</t>
  </si>
  <si>
    <t>Condutor de cobre nú, seção de 35mm2, inclusive suportes isoladores e acessórios de fixação, conforme projeto</t>
  </si>
  <si>
    <t>Cabo condutor de cobre eletrolítico nu, tempera meio dura, encordoamento classe 2, para aterramento, diam. 50mm2</t>
  </si>
  <si>
    <t>LABOR - 160309 - 2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</si>
  <si>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</si>
  <si>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</si>
  <si>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160312</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</si>
  <si>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</si>
  <si>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</si>
  <si>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</si>
  <si>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</si>
  <si>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</si>
  <si>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</si>
  <si>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</si>
  <si>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</si>
  <si>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</si>
  <si>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</si>
  <si>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</si>
  <si>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</si>
  <si>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</si>
  <si>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</si>
  <si>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</si>
  <si>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</si>
  <si>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</si>
  <si>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</si>
  <si>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</si>
  <si>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</si>
  <si>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</si>
  <si>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</si>
  <si>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LABOR - 160335 - 3</t>
  </si>
  <si>
    <t>Chapa perfurada(tela casa da moeda) BELINOX, largura 245 mm, espessura 1.5mm, ref. TEL-754,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</si>
  <si>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</si>
  <si>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</si>
  <si>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</si>
  <si>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</si>
  <si>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</si>
  <si>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</si>
  <si>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LABOR - 160608 - 2</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</si>
  <si>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</si>
  <si>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</si>
  <si>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LABOR - 160613 - 2</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</si>
  <si>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</si>
  <si>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</si>
  <si>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</si>
  <si>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</si>
  <si>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</si>
  <si>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</si>
  <si>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</si>
  <si>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</si>
  <si>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</si>
  <si>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</si>
  <si>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</si>
  <si>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</si>
  <si>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</si>
  <si>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</si>
  <si>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</si>
  <si>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</si>
  <si>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</si>
  <si>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</si>
  <si>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</si>
  <si>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</si>
  <si>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</si>
  <si>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</si>
  <si>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</si>
  <si>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</si>
  <si>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</si>
  <si>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</si>
  <si>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</si>
  <si>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</si>
  <si>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</si>
  <si>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</si>
  <si>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</si>
  <si>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</si>
  <si>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</si>
  <si>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</si>
  <si>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</si>
  <si>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</si>
  <si>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</si>
  <si>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</si>
  <si>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</si>
  <si>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</si>
  <si>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</si>
  <si>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</si>
  <si>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</si>
  <si>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</si>
  <si>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</si>
  <si>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</si>
  <si>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</si>
  <si>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</si>
  <si>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</si>
  <si>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</si>
  <si>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</si>
  <si>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</si>
  <si>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</si>
  <si>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</si>
  <si>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</si>
  <si>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</si>
  <si>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</si>
  <si>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</si>
  <si>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</si>
  <si>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</si>
  <si>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</si>
  <si>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</si>
  <si>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</si>
  <si>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</si>
  <si>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</si>
  <si>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</si>
  <si>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</si>
  <si>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</si>
  <si>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</si>
  <si>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</si>
  <si>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</si>
  <si>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</si>
  <si>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</si>
  <si>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</si>
  <si>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</si>
  <si>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</si>
  <si>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</si>
  <si>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</si>
  <si>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</si>
  <si>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</si>
  <si>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</si>
  <si>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</si>
  <si>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</si>
  <si>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</si>
  <si>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</si>
  <si>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</si>
  <si>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</si>
  <si>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</si>
  <si>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</si>
  <si>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</si>
  <si>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</si>
  <si>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</si>
  <si>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</si>
  <si>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</si>
  <si>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</si>
  <si>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</si>
  <si>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</si>
  <si>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</si>
  <si>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</si>
  <si>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</si>
  <si>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</si>
  <si>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</si>
  <si>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</si>
  <si>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</si>
  <si>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</si>
  <si>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</si>
  <si>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</si>
  <si>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</si>
  <si>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</si>
  <si>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</si>
  <si>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</si>
  <si>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</si>
  <si>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</si>
  <si>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</si>
  <si>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</si>
  <si>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</si>
  <si>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</si>
  <si>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</si>
  <si>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</si>
  <si>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</si>
  <si>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</si>
  <si>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</si>
  <si>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</si>
  <si>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</si>
  <si>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</si>
  <si>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</si>
  <si>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</si>
  <si>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</si>
  <si>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</si>
  <si>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</si>
  <si>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</si>
  <si>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</si>
  <si>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</si>
  <si>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</si>
  <si>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</si>
  <si>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</si>
  <si>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</si>
  <si>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</si>
  <si>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</si>
  <si>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</si>
  <si>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</si>
  <si>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</si>
  <si>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</si>
  <si>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</si>
  <si>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</si>
  <si>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</si>
  <si>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</si>
  <si>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</si>
  <si>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</si>
  <si>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</si>
  <si>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trifásica 5CV, modelo 620 Dancor, ou equivalente</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</si>
  <si>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</si>
  <si>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</si>
  <si>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</si>
  <si>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</si>
  <si>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</si>
  <si>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</si>
  <si>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</si>
  <si>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</si>
  <si>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</si>
  <si>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</si>
  <si>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'1810</t>
  </si>
  <si>
    <t>LUMINARIAS PARA LÂMPADAS LED</t>
  </si>
  <si>
    <t>'181001</t>
  </si>
  <si>
    <t>LABOR - 181001 - 4</t>
  </si>
  <si>
    <t>Luminaria sobrepor compl., corpo ch. aço pintada branca, refletor, aletas parabólicas alum.alta pureza e refletância inclusive 2 lâmpadas LED T8 9W temp. de cor 5000k c/ 60cm - Ref. CS216AL-N - AMES, 663 - LUMAVI OU EQUIVALENTE</t>
  </si>
  <si>
    <t>'181002</t>
  </si>
  <si>
    <t>LABOR - 181002 - 3</t>
  </si>
  <si>
    <t>Luminaria sobrepor compl., corpo ch. aço pintada branca, refletor aletas parabólicas alum.alta pureza e refletância inclusive 2 lâmpadas LED T8 20W temp. de cor 5000k bivolt c/ 1,20m - Ref. CS232AL-N - AMES, 664 - LUMAVI OU EQUIVALENTE</t>
  </si>
  <si>
    <t>'181003</t>
  </si>
  <si>
    <t>LABOR - 181003 - 3</t>
  </si>
  <si>
    <t>Luminaria embutir compl., corpo ch. aço pintada branca, refletor aletas parabólicas alum.alta pureza e refletância inclusive 2 lâmpadas LED T8 9W temp. de cor 5000k c/ 60cm - REF. CE216AL-N - AMES, 901 - LUMAVI OU EQUIVALENTE</t>
  </si>
  <si>
    <t>'181004</t>
  </si>
  <si>
    <t>LABOR - 181004 - 3</t>
  </si>
  <si>
    <t>Luminaria embutir compl., corpo ch. aço pintada branca, refletor, aletas parabólicas alum.alta pureza e refletância inclusive 2 lâmpadas LED T8 18W temp. de cor 5000k c/ 1,20m - Ref. CE232AL-N - AMES, 900 - LUMAVI -LDEF 2X32W - LUMILUZ OU EQUIVALENTE</t>
  </si>
  <si>
    <t>'181005</t>
  </si>
  <si>
    <t>LABOR - 181005 - 3</t>
  </si>
  <si>
    <t>Luminária sobrepor compl., corpo ch. aço pintada branca, refletor,aletas parabólicas alum.alta pureza e refletância inclusive 4 lâmpadas LED T8 9W temp. de cor 5000k bivolt c/ 60cm - CS416AL-N - AMES, 665 - LUMAVI OU EQUIVALENTE</t>
  </si>
  <si>
    <t>'181007</t>
  </si>
  <si>
    <t>LABOR - 181007 - 3</t>
  </si>
  <si>
    <t>Luminária embutir compl., corpo ch. aço pintada branca, refletor,aletas parabólicas alum.alta pureza e refletância nclusive 4 lâmpadas LED T8 9W temp. de cor 5000k - Ref.CE416AL-N - AMES, 6026 - LUMAVI OU EQUIVALENTE</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</si>
  <si>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</si>
  <si>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</si>
  <si>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</si>
  <si>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</si>
  <si>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</si>
  <si>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</si>
  <si>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</si>
  <si>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</si>
  <si>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LABOR - 190109 - 2</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</si>
  <si>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</si>
  <si>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</si>
  <si>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</si>
  <si>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</si>
  <si>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</si>
  <si>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</si>
  <si>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</si>
  <si>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</si>
  <si>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</si>
  <si>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</si>
  <si>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</si>
  <si>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</si>
  <si>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</si>
  <si>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</si>
  <si>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</si>
  <si>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</si>
  <si>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</si>
  <si>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</si>
  <si>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</si>
  <si>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</si>
  <si>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</si>
  <si>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sobre pisos, marcas de referência Novacor, Coral ou Suvinil, a duas demãos, Linha Premium</t>
  </si>
  <si>
    <t>Pintura à base de epoxi, marcas de referência Suvinil, Coral ou Metalatex, em faixas com largura de 8 cm, para demarcação de quadra de esportes</t>
  </si>
  <si>
    <t>Aplicação de tinta epóxi de alta espessura semibrilhante sobre piso de concreto a três demãos, inclusive selador epóxi a uma demão - Ref. Intergard 2005 e 2001 - Internacional ou equivalente</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</si>
  <si>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</si>
  <si>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</si>
  <si>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</si>
  <si>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</si>
  <si>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LABOR - 200108 - 4</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</si>
  <si>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</si>
  <si>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</si>
  <si>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</si>
  <si>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</si>
  <si>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</si>
  <si>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</si>
  <si>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</si>
  <si>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</si>
  <si>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</si>
  <si>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</si>
  <si>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</si>
  <si>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</si>
  <si>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</si>
  <si>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</si>
  <si>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</si>
  <si>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</si>
  <si>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</si>
  <si>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</si>
  <si>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</si>
  <si>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</si>
  <si>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</si>
  <si>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</si>
  <si>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</si>
  <si>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da obra (edificação)</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</si>
  <si>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</si>
  <si>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</si>
  <si>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</si>
  <si>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</si>
  <si>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</si>
  <si>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</si>
  <si>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</si>
  <si>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</si>
  <si>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</si>
  <si>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</si>
  <si>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</si>
  <si>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</si>
  <si>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</si>
  <si>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</si>
  <si>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</si>
  <si>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</si>
  <si>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</si>
  <si>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</si>
  <si>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</si>
  <si>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</si>
  <si>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</si>
  <si>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</si>
  <si>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</si>
  <si>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</si>
  <si>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</si>
  <si>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</si>
  <si>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</si>
  <si>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</si>
  <si>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</si>
  <si>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</si>
  <si>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</si>
  <si>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</si>
  <si>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</si>
  <si>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</si>
  <si>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'210114</t>
  </si>
  <si>
    <t>LABOR - 210114 - 3</t>
  </si>
  <si>
    <t>Quadro pincel novo, completo, de laminado melamínico alta pressão, "LOUSA" quadriculado, cor branco brilhante, linha Lousas, padrão F608 Brancoline, esp. 1mm, incl. requadro madeira 2.5 x 5.0 cm e porta pincel, dim. 3.95 x 1.29 m</t>
  </si>
  <si>
    <t>Prateleiras em granito cinza andorinha, esp. 2cm</t>
  </si>
  <si>
    <t>Guarda corpo de tubo de ferro galvanizado, diâm. 3" e 2", h=0.8 m inclusive pintura a óleo ou esmalte</t>
  </si>
  <si>
    <t>LABOR - 210302 - 2</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</si>
  <si>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</si>
  <si>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</si>
  <si>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</si>
  <si>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</si>
  <si>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</si>
  <si>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</si>
  <si>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</si>
  <si>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</si>
  <si>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</si>
  <si>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</si>
  <si>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</si>
  <si>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</si>
  <si>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</si>
  <si>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</si>
  <si>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</si>
  <si>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</si>
  <si>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</si>
  <si>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</si>
  <si>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</si>
  <si>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</si>
  <si>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</si>
  <si>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</si>
  <si>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</si>
  <si>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</si>
  <si>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</si>
  <si>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</si>
  <si>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</si>
  <si>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</si>
  <si>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</si>
  <si>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</si>
  <si>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</si>
  <si>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'3125</t>
  </si>
  <si>
    <t>MÃO DE OBRA (MENSALISTAS - COM DESONERAÇÃO - LEIS SOCIAIS=49,11%)</t>
  </si>
  <si>
    <t>'312501</t>
  </si>
  <si>
    <t>LABOR - 312501 - 1</t>
  </si>
  <si>
    <t>Tecnico Segundo Grau -A-(Leis Sociais = 49,11%)</t>
  </si>
  <si>
    <t>'312502</t>
  </si>
  <si>
    <t>LABOR - 312502 - 1</t>
  </si>
  <si>
    <t>Engenheiro Senior(Leis Sociais = 49,11%)</t>
  </si>
  <si>
    <t>'312503</t>
  </si>
  <si>
    <t>LABOR - 312503 - 1</t>
  </si>
  <si>
    <t>Programador (Leis Sociais = 49,11%)</t>
  </si>
  <si>
    <t>'312504</t>
  </si>
  <si>
    <t>LABOR - 312504 - 1</t>
  </si>
  <si>
    <t>Digitador - 6 Horas(Leis Sociais = 49,11%)</t>
  </si>
  <si>
    <t>'312505</t>
  </si>
  <si>
    <t>LABOR - 312505 - 1</t>
  </si>
  <si>
    <t>Engenheiro Junior (Leis Sociais = 49,11%)</t>
  </si>
  <si>
    <t>'312506</t>
  </si>
  <si>
    <t>LABOR - 312506 - 1</t>
  </si>
  <si>
    <t>Tecnico Segundo Grau -B (Leis Sociais = 49,11%)</t>
  </si>
  <si>
    <t>'312507</t>
  </si>
  <si>
    <t>LABOR - 312507 - 1</t>
  </si>
  <si>
    <t>Tecnico Segundo Grau-C - (Leis Sociais = 49,11%)</t>
  </si>
  <si>
    <t>'312508</t>
  </si>
  <si>
    <t>LABOR - 312508 - 1</t>
  </si>
  <si>
    <t>Gerente de Projeto (Leis Sociais = 49,11%)</t>
  </si>
  <si>
    <t>'312509</t>
  </si>
  <si>
    <t>LABOR - 312509 - 1</t>
  </si>
  <si>
    <t>Analista de Sistemas (Leis Sociais = 49,11%)</t>
  </si>
  <si>
    <t>'312510</t>
  </si>
  <si>
    <t>LABOR - 312510 - 1</t>
  </si>
  <si>
    <t>Analista de Desenvolvimento (Leis Sociais = 49,11%)</t>
  </si>
  <si>
    <t>'312511</t>
  </si>
  <si>
    <t>LABOR - 312511 - 1</t>
  </si>
  <si>
    <t>Gerente Bd/Servidores/Redes (Leis Sociais = 49,11%)</t>
  </si>
  <si>
    <t>'312512</t>
  </si>
  <si>
    <t>LABOR - 312512 - 1</t>
  </si>
  <si>
    <t>Designer Gráfico (Leis Sociais = 49,11%)</t>
  </si>
  <si>
    <t>'312513</t>
  </si>
  <si>
    <t>LABOR - 312513 - 1</t>
  </si>
  <si>
    <t>Analista Sistemas/Suporte(Leis Sociais = 49,11%)</t>
  </si>
  <si>
    <t>'312514</t>
  </si>
  <si>
    <t>LABOR - 312514 - 1</t>
  </si>
  <si>
    <t>Coordenador Tecnico Especialista(Leis Sociais = 49,11%)</t>
  </si>
  <si>
    <t>'312515</t>
  </si>
  <si>
    <t>LABOR - 312515 - 1</t>
  </si>
  <si>
    <t>Cotador(Leis Sociais = 49,11%)</t>
  </si>
  <si>
    <t>'312516</t>
  </si>
  <si>
    <t>LABOR - 312516 - 1</t>
  </si>
  <si>
    <t>Tecnico Nivel Superior (Leis Sociais = 49,11%)</t>
  </si>
  <si>
    <t>'312517</t>
  </si>
  <si>
    <t>LABOR - 312517 - 1</t>
  </si>
  <si>
    <t>Engenheiro Pleno(Leis Sociais = 49,11%)</t>
  </si>
  <si>
    <t>'312518</t>
  </si>
  <si>
    <t>LABOR - 312518 - 1</t>
  </si>
  <si>
    <t>Almoxarife(Leis Sociais = 49,11%)</t>
  </si>
  <si>
    <t>'312519</t>
  </si>
  <si>
    <t>LABOR - 312519 - 1</t>
  </si>
  <si>
    <t>Mestre Obras Senior (Leis Sociais = 49,11%)</t>
  </si>
  <si>
    <t>'312520</t>
  </si>
  <si>
    <t>LABOR - 312520 - 1</t>
  </si>
  <si>
    <t>Vigia (Leis Sociais = 49,11%)</t>
  </si>
  <si>
    <t>'312522</t>
  </si>
  <si>
    <t>LABOR - 312522 - 1</t>
  </si>
  <si>
    <t>Encarregado de Turma (Leis Sociais = 49,11%)</t>
  </si>
  <si>
    <t>'3126</t>
  </si>
  <si>
    <t>MÃO DE OBRA (MENSALISTAS - SEM DESONERAÇÃO - LEIS SOCIAIS=72,68%)</t>
  </si>
  <si>
    <t>'312601</t>
  </si>
  <si>
    <t>LABOR - 312601 - 1</t>
  </si>
  <si>
    <t>Tecnico Segundo Grau -A-(Leis Sociais = 72,68%)</t>
  </si>
  <si>
    <t>'312602</t>
  </si>
  <si>
    <t>LABOR - 312602 - 1</t>
  </si>
  <si>
    <t>Engenheiro Senior (Leis Sociais = 72,68%)</t>
  </si>
  <si>
    <t>'312603</t>
  </si>
  <si>
    <t>LABOR - 312603 - 1</t>
  </si>
  <si>
    <t>Programador (Leis Sociais = 72,68%)</t>
  </si>
  <si>
    <t>'312604</t>
  </si>
  <si>
    <t>LABOR - 312604 - 1</t>
  </si>
  <si>
    <t>Digitador - 6 Horas (Leis Sociais = 72,68%)</t>
  </si>
  <si>
    <t>'312605</t>
  </si>
  <si>
    <t>LABOR - 312605 - 1</t>
  </si>
  <si>
    <t>Engenheiro Junior (Leis Sociais = 72,68%)</t>
  </si>
  <si>
    <t>'312606</t>
  </si>
  <si>
    <t>LABOR - 312606 - 1</t>
  </si>
  <si>
    <t>Tecnico Segundo Grau -B (Leis Sociais = 72,68%)</t>
  </si>
  <si>
    <t>'312607</t>
  </si>
  <si>
    <t>LABOR - 312607 - 1</t>
  </si>
  <si>
    <t>Tecnico Segundo Grau-C - (Leis Sociais = 72,68%)</t>
  </si>
  <si>
    <t>'312608</t>
  </si>
  <si>
    <t>LABOR - 312608 - 1</t>
  </si>
  <si>
    <t>Gerente de Projeto (Leis Sociais = 72,68%)</t>
  </si>
  <si>
    <t>'312609</t>
  </si>
  <si>
    <t>LABOR - 312609 - 1</t>
  </si>
  <si>
    <t>Analista de Sistemas (Leis Sociais = 72,68%)</t>
  </si>
  <si>
    <t>'312610</t>
  </si>
  <si>
    <t>LABOR - 312610 - 1</t>
  </si>
  <si>
    <t>Analista de Desenvolvimento (Leis Sociais = 72,68%)</t>
  </si>
  <si>
    <t>'312611</t>
  </si>
  <si>
    <t>LABOR - 312611 - 1</t>
  </si>
  <si>
    <t>Gerente Bd/Servidores/Redes (Leis Sociais = 72,68%)</t>
  </si>
  <si>
    <t>'312612</t>
  </si>
  <si>
    <t>LABOR - 312612 - 1</t>
  </si>
  <si>
    <t>Designer Gráfico (Leis Sociais = 72,68%)</t>
  </si>
  <si>
    <t>'312613</t>
  </si>
  <si>
    <t>LABOR - 312613 - 1</t>
  </si>
  <si>
    <t>Analista Sistemas/Suporte (Leis Sociais = 72,68%)</t>
  </si>
  <si>
    <t>'312614</t>
  </si>
  <si>
    <t>LABOR - 312614 - 1</t>
  </si>
  <si>
    <t>Coordenador Tecnico Especialista (Leis Sociais = 72,68%)</t>
  </si>
  <si>
    <t>'312615</t>
  </si>
  <si>
    <t>LABOR - 312615 - 1</t>
  </si>
  <si>
    <t>Cotador (Leis Sociais = 72,68%)</t>
  </si>
  <si>
    <t>'312616</t>
  </si>
  <si>
    <t>LABOR - 312616 - 1</t>
  </si>
  <si>
    <t>Tecnico Nivel Superior (Leis Sociais = 72,68%)</t>
  </si>
  <si>
    <t>'312617</t>
  </si>
  <si>
    <t>LABOR - 312617 - 1</t>
  </si>
  <si>
    <t>Engenheiro Pleno (Leis Sociais = 72,68%)</t>
  </si>
  <si>
    <t>'312618</t>
  </si>
  <si>
    <t>LABOR - 312618 - 1</t>
  </si>
  <si>
    <t>Almoxarife (Leis Sociais = 72,68%)</t>
  </si>
  <si>
    <t>'312619</t>
  </si>
  <si>
    <t>LABOR - 312619 - 1</t>
  </si>
  <si>
    <t>Mestre Obras Senior (Leis Sociais = 72,68%)</t>
  </si>
  <si>
    <t>'312620</t>
  </si>
  <si>
    <t>LABOR - 312620 - 1</t>
  </si>
  <si>
    <t>Vigia (Leis Sociais = 72,68%)</t>
  </si>
  <si>
    <t>'312621</t>
  </si>
  <si>
    <t>LABOR - 312621 - 1</t>
  </si>
  <si>
    <t>Aux Almoxarife (Leis Sociais = 72,68%)</t>
  </si>
  <si>
    <t>'312622</t>
  </si>
  <si>
    <t>LABOR - 312622 - 1</t>
  </si>
  <si>
    <t>Encarregado de Turma (Leis Sociais = 72,68%)</t>
  </si>
  <si>
    <t>97141</t>
  </si>
  <si>
    <t>M</t>
  </si>
  <si>
    <t>97142</t>
  </si>
  <si>
    <t>97143</t>
  </si>
  <si>
    <t>97144</t>
  </si>
  <si>
    <t>97145</t>
  </si>
  <si>
    <t>16,66</t>
  </si>
  <si>
    <t>97146</t>
  </si>
  <si>
    <t>97147</t>
  </si>
  <si>
    <t>97148</t>
  </si>
  <si>
    <t>23,93</t>
  </si>
  <si>
    <t>97149</t>
  </si>
  <si>
    <t>26,40</t>
  </si>
  <si>
    <t>97150</t>
  </si>
  <si>
    <t>97151</t>
  </si>
  <si>
    <t>39,06</t>
  </si>
  <si>
    <t>97152</t>
  </si>
  <si>
    <t>97153</t>
  </si>
  <si>
    <t>49,80</t>
  </si>
  <si>
    <t>97154</t>
  </si>
  <si>
    <t>97155</t>
  </si>
  <si>
    <t>97156</t>
  </si>
  <si>
    <t>97157</t>
  </si>
  <si>
    <t>97158</t>
  </si>
  <si>
    <t>97159</t>
  </si>
  <si>
    <t>97160</t>
  </si>
  <si>
    <t>97161</t>
  </si>
  <si>
    <t>97162</t>
  </si>
  <si>
    <t>97163</t>
  </si>
  <si>
    <t>97164</t>
  </si>
  <si>
    <t>97165</t>
  </si>
  <si>
    <t>97166</t>
  </si>
  <si>
    <t>97167</t>
  </si>
  <si>
    <t>23,89</t>
  </si>
  <si>
    <t>97168</t>
  </si>
  <si>
    <t>97169</t>
  </si>
  <si>
    <t>30,36</t>
  </si>
  <si>
    <t>97170</t>
  </si>
  <si>
    <t>97171</t>
  </si>
  <si>
    <t>37,11</t>
  </si>
  <si>
    <t>97172</t>
  </si>
  <si>
    <t>44,33</t>
  </si>
  <si>
    <t>97173</t>
  </si>
  <si>
    <t>97174</t>
  </si>
  <si>
    <t>43,08</t>
  </si>
  <si>
    <t>97175</t>
  </si>
  <si>
    <t>48,93</t>
  </si>
  <si>
    <t>97176</t>
  </si>
  <si>
    <t>54,80</t>
  </si>
  <si>
    <t>97177</t>
  </si>
  <si>
    <t>66,50</t>
  </si>
  <si>
    <t>97178</t>
  </si>
  <si>
    <t>78,23</t>
  </si>
  <si>
    <t>97179</t>
  </si>
  <si>
    <t>89,92</t>
  </si>
  <si>
    <t>97180</t>
  </si>
  <si>
    <t>101,64</t>
  </si>
  <si>
    <t>97181</t>
  </si>
  <si>
    <t>117,66</t>
  </si>
  <si>
    <t>97182</t>
  </si>
  <si>
    <t>129,82</t>
  </si>
  <si>
    <t>97183</t>
  </si>
  <si>
    <t>30,13</t>
  </si>
  <si>
    <t>97184</t>
  </si>
  <si>
    <t>97185</t>
  </si>
  <si>
    <t>39,74</t>
  </si>
  <si>
    <t>97186</t>
  </si>
  <si>
    <t>44,57</t>
  </si>
  <si>
    <t>97187</t>
  </si>
  <si>
    <t>54,19</t>
  </si>
  <si>
    <t>97188</t>
  </si>
  <si>
    <t>63,82</t>
  </si>
  <si>
    <t>97189</t>
  </si>
  <si>
    <t>73,43</t>
  </si>
  <si>
    <t>97190</t>
  </si>
  <si>
    <t>83,05</t>
  </si>
  <si>
    <t>97191</t>
  </si>
  <si>
    <t>95,82</t>
  </si>
  <si>
    <t>97192</t>
  </si>
  <si>
    <t>105,77</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</si>
  <si>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</si>
  <si>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</si>
  <si>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</si>
  <si>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</si>
  <si>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95,20</t>
  </si>
  <si>
    <t>90696</t>
  </si>
  <si>
    <t>TUBO DE PVC PARA REDE COLETORA DE ESGOTO DE PAREDE MACIÇA, DN 200 MM, JUNTA ELÁSTICA - FORNECIMENTO E ASSENTAMENTO. AF_01/2021</t>
  </si>
  <si>
    <t>141,32</t>
  </si>
  <si>
    <t>90697</t>
  </si>
  <si>
    <t>TUBO DE PVC PARA REDE COLETORA DE ESGOTO DE PAREDE MACIÇA, DN 250 MM, JUNTA ELÁSTICA  - FORNECIMENTO E ASSENTAMENTO. AF_01/2021</t>
  </si>
  <si>
    <t>238,04</t>
  </si>
  <si>
    <t>90698</t>
  </si>
  <si>
    <t>TUBO DE PVC PARA REDE COLETORA DE ESGOTO DE PAREDE MACIÇA, DN 300 MM, JUNTA ELÁSTICA,  FORNECIMENTO E ASSENTAMENTO. AF_01/2021</t>
  </si>
  <si>
    <t>381,55</t>
  </si>
  <si>
    <t>90699</t>
  </si>
  <si>
    <t>TUBO DE PVC PARA REDE COLETORA DE ESGOTO DE PAREDE MACIÇA, DN 350 MM, JUNTA ELÁSTICA  - FORNECIMENTO E ASSENTAMENTO. AF_01/2021</t>
  </si>
  <si>
    <t>471,70</t>
  </si>
  <si>
    <t>90700</t>
  </si>
  <si>
    <t>TUBO DE PVC PARA REDE COLETORA DE ESGOTO DE PAREDE MACIÇA, DN 400 MM, JUNTA ELÁSTICA  FORNECIMENTO E ASSENTAMENTO. AF_01/2021</t>
  </si>
  <si>
    <t>611,04</t>
  </si>
  <si>
    <t>90701</t>
  </si>
  <si>
    <t>TUBO DE PVC CORRUGADO DE DUPLA PAREDE PARA REDE COLETORA DE ESGOTO, DN 150 MM, JUNTA ELÁSTICA - FORNECIMENTO E ASSENTAMENTO. AF_01/2021</t>
  </si>
  <si>
    <t>77,33</t>
  </si>
  <si>
    <t>90702</t>
  </si>
  <si>
    <t>TUBO DE PVC CORRUGADO DE DUPLA PAREDE PARA REDE COLETORA DE ESGOTO, DN 200 MM, JUNTA ELÁSTICA - FORNECIMENTO E ASSENTAMENTO. AF_01/2021</t>
  </si>
  <si>
    <t>123,81</t>
  </si>
  <si>
    <t>90703</t>
  </si>
  <si>
    <t>TUBO DE PVC CORRUGADO DE DUPLA PAREDE PARA REDE COLETORA DE ESGOTO, DN 250 MM, JUNTA ELÁSTICA - FORNECIMENTO E ASSENTAMENTO. AF_01/2021</t>
  </si>
  <si>
    <t>204,46</t>
  </si>
  <si>
    <t>90704</t>
  </si>
  <si>
    <t>TUBO DE PVC CORRUGADO DE DUPLA PAREDE PARA REDE COLETORA DE ESGOTO, DN 300 MM, JUNTA ELÁSTICA - FORNECIMENTO E ASSENTAMENTO. AF_01/2021</t>
  </si>
  <si>
    <t>289,62</t>
  </si>
  <si>
    <t>90705</t>
  </si>
  <si>
    <t>TUBO DE PVC CORRUGADO DE DUPLA PAREDE PARA REDE COLETORA DE ESGOTO, DN 350 MM, JUNTA ELÁSTICA - FORNECIMENTO E ASSENTAMENTO. AF_01/2021</t>
  </si>
  <si>
    <t>394,69</t>
  </si>
  <si>
    <t>90706</t>
  </si>
  <si>
    <t>TUBO DE PVC CORRUGADO DE DUPLA PAREDE PARA REDE COLETORA DE ESGOTO, DN 400 MM, JUNTA ELÁSTICA - FORNECIMENTO E ASSENTAMENTO. AF_01/2021</t>
  </si>
  <si>
    <t>462,08</t>
  </si>
  <si>
    <t>90708</t>
  </si>
  <si>
    <t>TUBO DE PEAD CORRUGADO DE DUPLA PAREDE PARA REDE COLETORA DE ESGOTO, DN 600 MM, JUNTA ELÁSTICA INTEGRADA - FORNECIMENTO E ASSENTAMENTO. AF_01/2021</t>
  </si>
  <si>
    <t>1.296,39</t>
  </si>
  <si>
    <t>90724</t>
  </si>
  <si>
    <t>JUNTA ARGAMASSADA ENTRE TUBO DN 100 MM E O POÇO DE VISITA/ CAIXA DE CONCRETO OU ALVENARIA EM REDES DE ESGOTO. AF_01/2021</t>
  </si>
  <si>
    <t>UN</t>
  </si>
  <si>
    <t>90725</t>
  </si>
  <si>
    <t>JUNTA ARGAMASSADA ENTRE TUBO DN 150 MM E O POÇO DE VISITA/ CAIXA DE CONCRETO OU ALVENARIA EM REDES DE ESGOTO. AF_01/2021</t>
  </si>
  <si>
    <t>90726</t>
  </si>
  <si>
    <t>JUNTA ARGAMASSADA ENTRE TUBO DN 200 MM E O POÇO/ CAIXA DE CONCRETO OU ALVENARIA EM REDES DE ESGOTO. AF_01/2021</t>
  </si>
  <si>
    <t>35,64</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</si>
  <si>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</si>
  <si>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</si>
  <si>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</si>
  <si>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</si>
  <si>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</si>
  <si>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</si>
  <si>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52,39</t>
  </si>
  <si>
    <t>90730</t>
  </si>
  <si>
    <t>JUNTA ARGAMASSADA ENTRE TUBO DN 400 MM E O POÇO DE VISITA/ CAIXA DE CONCRETO OU ALVENARIA EM REDES DE ESGOTO. AF_01/2021</t>
  </si>
  <si>
    <t>57,98</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</si>
  <si>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</si>
  <si>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</si>
  <si>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</si>
  <si>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</si>
  <si>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80,29</t>
  </si>
  <si>
    <t>90733</t>
  </si>
  <si>
    <t>ASSENTAMENTO DE TUBO DE PVC PARA REDE COLETORA DE ESGOTO DE PAREDE MACIÇA, DN 100 MM, JUNTA ELÁSTICA (NÃO INCLUI FORNECIMENTO). AF_01/2021</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</si>
  <si>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</si>
  <si>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</si>
  <si>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</si>
  <si>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</si>
  <si>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</si>
  <si>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</si>
  <si>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</si>
  <si>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</si>
  <si>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6,06</t>
  </si>
  <si>
    <t>90738</t>
  </si>
  <si>
    <t>ASSENTAMENTO DE TUBO DE PVC PARA REDE COLETORA DE ESGOTO DE PAREDE MACIÇA, DN 350 MM, JUNTA ELÁSTICA (NÃO INCLUI FORNECIMENTO). AF_01/2021</t>
  </si>
  <si>
    <t>90739</t>
  </si>
  <si>
    <t>ASSENTAMENTO DE TUBO DE PVC PARA REDE COLETORA DE ESGOTO DE PAREDE MACIÇA, DN 400 MM, JUNTA ELÁSTICA (NÃO INCLUI FORNECIMENTO). AF_01/2021</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</si>
  <si>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</si>
  <si>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</si>
  <si>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</si>
  <si>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</si>
  <si>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</si>
  <si>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</si>
  <si>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</si>
  <si>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</si>
  <si>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</si>
  <si>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</si>
  <si>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</si>
  <si>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</si>
  <si>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</si>
  <si>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</si>
  <si>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</si>
  <si>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</si>
  <si>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16,72</t>
  </si>
  <si>
    <t>94869</t>
  </si>
  <si>
    <t>TUBO DE PEAD CORRUGADO DE DUPLA PAREDE PARA REDE COLETORA DE ESGOTO, DN 250 MM, JUNTA ELÁSTICA INTEGRADA - FORNECIMENTO E ASSENTAMENTO. AF_01/2021</t>
  </si>
  <si>
    <t>264,09</t>
  </si>
  <si>
    <t>94870</t>
  </si>
  <si>
    <t>ASSENTAMENTO DE TUBO DE PEAD CORRUGADO DE DUPLA PAREDE PARA REDE COLETORA DE ESGOTO, DN 250 MM, JUNTA ELÁSTICA INTEGRADA (NÃO INCLUI FORNECIMENTO). AF_01/2021</t>
  </si>
  <si>
    <t>94871</t>
  </si>
  <si>
    <t>TUBO DE PEAD CORRUGADO DE DUPLA PAREDE PARA REDE COLETORA DE ESGOTO, DN 300 MM, JUNTA ELÁSTICA INTEGRADA - FORNECIMENTO E ASSENTAMENTO. AF_01/2021</t>
  </si>
  <si>
    <t>312,77</t>
  </si>
  <si>
    <t>94872</t>
  </si>
  <si>
    <t>ASSENTAMENTO DE TUBO DE PEAD CORRUGADO DE DUPLA PAREDE PARA REDE COLETORA DE ESGOTO, DN 300 MM, JUNTA ELÁSTICA INTEGRADA  (NÃO INCLUI FORNECIMENTO). AF_01/2021</t>
  </si>
  <si>
    <t>94875</t>
  </si>
  <si>
    <t>TUBO DE PEAD CORRUGADO DE DUPLA PAREDE PARA REDE COLETORA DE ESGOTO, DN 800 MM, JUNTA ELÁSTICA INTEGRADA - FORNECIMENTO E ASSENTAMENTO. AF_01/2021</t>
  </si>
  <si>
    <t>1.831,36</t>
  </si>
  <si>
    <t>94876</t>
  </si>
  <si>
    <t>ASSENTAMENTO DE TUBO DE PEAD CORRUGADO DE DUPLA PAREDE PARA REDE COLETORA DE ESGOTO, DN 800 MM, JUNTA ELÁSTICA INTEGRADA  (NÃO INCLUI FORNECIMENTO). AF_01/2021</t>
  </si>
  <si>
    <t>28,44</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</si>
  <si>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</si>
  <si>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</si>
  <si>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</si>
  <si>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</si>
  <si>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2.439,03</t>
  </si>
  <si>
    <t>94880</t>
  </si>
  <si>
    <t>ASSENTAMENTO DE TUBO DE PEAD CORRUGADO DE DUPLA PAREDE PARA REDE COLETORA DE ESGOTO, DN 1000 MM, JUNTA ELÁSTICA INTEGRADA (NÃO INCLUI FORNECIMENTO). AF_01/2021</t>
  </si>
  <si>
    <t>42,65</t>
  </si>
  <si>
    <t>94881</t>
  </si>
  <si>
    <t>TUBO DE PEAD CORRUGADO DE DUPLA PAREDE PARA REDE COLETORA DE ESGOTO, DN 1200 MM, JUNTA ELÁSTICA INTEGRADA - FORNECIMENTO E ASSENTAMENTO. AF_01/2021</t>
  </si>
  <si>
    <t>3.810,52</t>
  </si>
  <si>
    <t>94882</t>
  </si>
  <si>
    <t>ASSENTAMENTO DE TUBO DE PEAD CORRUGADO DE DUPLA PAREDE PARA REDE COLETORA DE ESGOTO, DN 1200 MM, JUNTA ELÁSTICA INTEGRADA (NÃO INCLUI FORNECIMENTO). AF_01/2021</t>
  </si>
  <si>
    <t>49,42</t>
  </si>
  <si>
    <t>94884</t>
  </si>
  <si>
    <t>ASSENTAMENTO DE TUBO DE PEAD CORRUGADO DE DUPLA PAREDE PARA REDE COLETORA DE ESGOTO, DN 1500 MM, JUNTA ELÁSTICA INTEGRADA (NÃO INCLUI FORNECIMENTO). AF_01/2021</t>
  </si>
  <si>
    <t>97121</t>
  </si>
  <si>
    <t>97122</t>
  </si>
  <si>
    <t>97123</t>
  </si>
  <si>
    <t>97124</t>
  </si>
  <si>
    <t>97125</t>
  </si>
  <si>
    <t>97126</t>
  </si>
  <si>
    <t>1,68</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</si>
  <si>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</si>
  <si>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</si>
  <si>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</si>
  <si>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</si>
  <si>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</si>
  <si>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</si>
  <si>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113,78</t>
  </si>
  <si>
    <t>102267</t>
  </si>
  <si>
    <t>JUNTA ARGAMASSADA ENTRE TUBO DN 1000 MM E O POÇO DE VISITA/ CAIXA DE CONCRETO OU ALVENARIA EM REDES DE ESGOTO. AF_01/2021</t>
  </si>
  <si>
    <t>130,57</t>
  </si>
  <si>
    <t>102268</t>
  </si>
  <si>
    <t>JUNTA ARGAMASSADA ENTRE TUBO DN 1200 MM E O POÇO DE VISITA/ CAIXA DE CONCRETO OU ALVENARIA EM REDES DE ESGOTO. AF_01/2021</t>
  </si>
  <si>
    <t>147,31</t>
  </si>
  <si>
    <t>102269</t>
  </si>
  <si>
    <t>JUNTA ARGAMASSADA ENTRE TUBO DN 1500 MM E O POÇO DE VISITA/ CAIXA DE CONCRETO OU ALVENARIA EM REDES DE ESGOTO. AF_01/2021</t>
  </si>
  <si>
    <t>180,79</t>
  </si>
  <si>
    <t>92833</t>
  </si>
  <si>
    <t>143,98</t>
  </si>
  <si>
    <t>92834</t>
  </si>
  <si>
    <t>92835</t>
  </si>
  <si>
    <t>152,03</t>
  </si>
  <si>
    <t>92836</t>
  </si>
  <si>
    <t>92837</t>
  </si>
  <si>
    <t>263,90</t>
  </si>
  <si>
    <t>92838</t>
  </si>
  <si>
    <t>92839</t>
  </si>
  <si>
    <t>322,50</t>
  </si>
  <si>
    <t>92840</t>
  </si>
  <si>
    <t>92841</t>
  </si>
  <si>
    <t>419,88</t>
  </si>
  <si>
    <t>92842</t>
  </si>
  <si>
    <t>92843</t>
  </si>
  <si>
    <t>437,84</t>
  </si>
  <si>
    <t>92844</t>
  </si>
  <si>
    <t>92845</t>
  </si>
  <si>
    <t>642,31</t>
  </si>
  <si>
    <t>92846</t>
  </si>
  <si>
    <t>92847</t>
  </si>
  <si>
    <t>663,42</t>
  </si>
  <si>
    <t>92848</t>
  </si>
  <si>
    <t>92849</t>
  </si>
  <si>
    <t>151,78</t>
  </si>
  <si>
    <t>92850</t>
  </si>
  <si>
    <t>16,86</t>
  </si>
  <si>
    <t>92851</t>
  </si>
  <si>
    <t>161,75</t>
  </si>
  <si>
    <t>92852</t>
  </si>
  <si>
    <t>92853</t>
  </si>
  <si>
    <t>275,95</t>
  </si>
  <si>
    <t>92854</t>
  </si>
  <si>
    <t>25,94</t>
  </si>
  <si>
    <t>92855</t>
  </si>
  <si>
    <t>336,61</t>
  </si>
  <si>
    <t>92856</t>
  </si>
  <si>
    <t>30,57</t>
  </si>
  <si>
    <t>92857</t>
  </si>
  <si>
    <t>436,05</t>
  </si>
  <si>
    <t>92858</t>
  </si>
  <si>
    <t>34,96</t>
  </si>
  <si>
    <t>92859</t>
  </si>
  <si>
    <t>456,54</t>
  </si>
  <si>
    <t>92860</t>
  </si>
  <si>
    <t>39,71</t>
  </si>
  <si>
    <t>92861</t>
  </si>
  <si>
    <t>663,35</t>
  </si>
  <si>
    <t>92862</t>
  </si>
  <si>
    <t>92863</t>
  </si>
  <si>
    <t>686,10</t>
  </si>
  <si>
    <t>92864</t>
  </si>
  <si>
    <t>48,96</t>
  </si>
  <si>
    <t>92210</t>
  </si>
  <si>
    <t>128,39</t>
  </si>
  <si>
    <t>92211</t>
  </si>
  <si>
    <t>154,50</t>
  </si>
  <si>
    <t>92212</t>
  </si>
  <si>
    <t>223,29</t>
  </si>
  <si>
    <t>92213</t>
  </si>
  <si>
    <t>289,02</t>
  </si>
  <si>
    <t>92214</t>
  </si>
  <si>
    <t>347,07</t>
  </si>
  <si>
    <t>92215</t>
  </si>
  <si>
    <t>92216</t>
  </si>
  <si>
    <t>418,59</t>
  </si>
  <si>
    <t>92219</t>
  </si>
  <si>
    <t>138,31</t>
  </si>
  <si>
    <t>92220</t>
  </si>
  <si>
    <t>166,76</t>
  </si>
  <si>
    <t>237,67</t>
  </si>
  <si>
    <t>92222</t>
  </si>
  <si>
    <t>305,73</t>
  </si>
  <si>
    <t>365,78</t>
  </si>
  <si>
    <t>92224</t>
  </si>
  <si>
    <t>418,46</t>
  </si>
  <si>
    <t>92226</t>
  </si>
  <si>
    <t>441,81</t>
  </si>
  <si>
    <t>92808</t>
  </si>
  <si>
    <t>92809</t>
  </si>
  <si>
    <t>51,22</t>
  </si>
  <si>
    <t>92810</t>
  </si>
  <si>
    <t>62,27</t>
  </si>
  <si>
    <t>92811</t>
  </si>
  <si>
    <t>73,94</t>
  </si>
  <si>
    <t>92812</t>
  </si>
  <si>
    <t>85,47</t>
  </si>
  <si>
    <t>92813</t>
  </si>
  <si>
    <t>98,58</t>
  </si>
  <si>
    <t>92814</t>
  </si>
  <si>
    <t>112,20</t>
  </si>
  <si>
    <t>92815</t>
  </si>
  <si>
    <t>92816</t>
  </si>
  <si>
    <t>594,31</t>
  </si>
  <si>
    <t>92817</t>
  </si>
  <si>
    <t>159,45</t>
  </si>
  <si>
    <t>92818</t>
  </si>
  <si>
    <t>844,66</t>
  </si>
  <si>
    <t>92819</t>
  </si>
  <si>
    <t>214,63</t>
  </si>
  <si>
    <t>92820</t>
  </si>
  <si>
    <t>47,76</t>
  </si>
  <si>
    <t>92821</t>
  </si>
  <si>
    <t>61,14</t>
  </si>
  <si>
    <t>92822</t>
  </si>
  <si>
    <t>74,53</t>
  </si>
  <si>
    <t>92824</t>
  </si>
  <si>
    <t>92825</t>
  </si>
  <si>
    <t>102,18</t>
  </si>
  <si>
    <t>92826</t>
  </si>
  <si>
    <t>117,29</t>
  </si>
  <si>
    <t>92827</t>
  </si>
  <si>
    <t>132,95</t>
  </si>
  <si>
    <t>92828</t>
  </si>
  <si>
    <t>150,65</t>
  </si>
  <si>
    <t>92829</t>
  </si>
  <si>
    <t>621,74</t>
  </si>
  <si>
    <t>92830</t>
  </si>
  <si>
    <t>186,88</t>
  </si>
  <si>
    <t>878,45</t>
  </si>
  <si>
    <t>92832</t>
  </si>
  <si>
    <t>248,42</t>
  </si>
  <si>
    <t>95565</t>
  </si>
  <si>
    <t>107,66</t>
  </si>
  <si>
    <t>95566</t>
  </si>
  <si>
    <t>115,26</t>
  </si>
  <si>
    <t>95567</t>
  </si>
  <si>
    <t>82,51</t>
  </si>
  <si>
    <t>95568</t>
  </si>
  <si>
    <t>101,39</t>
  </si>
  <si>
    <t>95569</t>
  </si>
  <si>
    <t>137,19</t>
  </si>
  <si>
    <t>95570</t>
  </si>
  <si>
    <t>90,11</t>
  </si>
  <si>
    <t>95571</t>
  </si>
  <si>
    <t>111,12</t>
  </si>
  <si>
    <t>95572</t>
  </si>
  <si>
    <t>149,23</t>
  </si>
  <si>
    <t>97127</t>
  </si>
  <si>
    <t>5,30</t>
  </si>
  <si>
    <t>97128</t>
  </si>
  <si>
    <t>97129</t>
  </si>
  <si>
    <t>12,86</t>
  </si>
  <si>
    <t>97130</t>
  </si>
  <si>
    <t>97131</t>
  </si>
  <si>
    <t>97132</t>
  </si>
  <si>
    <t>97133</t>
  </si>
  <si>
    <t>24,85</t>
  </si>
  <si>
    <t>97134</t>
  </si>
  <si>
    <t>97135</t>
  </si>
  <si>
    <t>97136</t>
  </si>
  <si>
    <t>97137</t>
  </si>
  <si>
    <t>97138</t>
  </si>
  <si>
    <t>97139</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</si>
  <si>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</si>
  <si>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</si>
  <si>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</si>
  <si>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</si>
  <si>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</si>
  <si>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</si>
  <si>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</si>
  <si>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</si>
  <si>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</si>
  <si>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</si>
  <si>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</si>
  <si>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</si>
  <si>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</si>
  <si>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30,27</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</si>
  <si>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</si>
  <si>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</si>
  <si>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</si>
  <si>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</si>
  <si>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</si>
  <si>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</si>
  <si>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49,65</t>
  </si>
  <si>
    <t>103097</t>
  </si>
  <si>
    <t>ASSENTAMENTO DE TUBO DE FERRO FUNDIDO PARA REDE DE ÁGUA, DN 450 MM, JUNTA FLANGEADA (NÃO INCLUI O FORNECIMENTO). AF_09/2021</t>
  </si>
  <si>
    <t>60,11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</si>
  <si>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</si>
  <si>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</si>
  <si>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</si>
  <si>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</si>
  <si>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</si>
  <si>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</si>
  <si>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78,40</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</si>
  <si>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</si>
  <si>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</si>
  <si>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</si>
  <si>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</si>
  <si>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99,46</t>
  </si>
  <si>
    <t>103103</t>
  </si>
  <si>
    <t>ASSENTAMENTO DE TUBO DE FERRO FUNDIDO PARA REDE DE ÁGUA, DN 1000 MM, JUNTA FLANGEADA (NÃO INCLUI O FORNECIMENTO). AF_09/2021</t>
  </si>
  <si>
    <t>107,40</t>
  </si>
  <si>
    <t>103104</t>
  </si>
  <si>
    <t>ASSENTAMENTO DE TUBO DE FERRO FUNDIDO PARA REDE DE ÁGUA, DN 1200 MM, JUNTA FLANGEADA (NÃO INCLUI O FORNECIMENTO). AF_09/2021</t>
  </si>
  <si>
    <t>128,46</t>
  </si>
  <si>
    <t>103105</t>
  </si>
  <si>
    <t>ASSENTAMENTO DE CONEXÃO COM 2 ACESSOS, FERRO FUNDIDO PARA REDE DE ÁGUA, DN  80 MM, JUNTA FLANGEADA (NÃO INCLUI O FORNECIMENTO). AF_09/2021</t>
  </si>
  <si>
    <t>38,30</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</si>
  <si>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</si>
  <si>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</si>
  <si>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</si>
  <si>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</si>
  <si>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</si>
  <si>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</si>
  <si>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82,91</t>
  </si>
  <si>
    <t>103109</t>
  </si>
  <si>
    <t>ASSENTAMENTO DE CONEXÃO COM 2 ACESSOS, FERRO FUNDIDO PARA REDE DE ÁGUA, DN  250 MM, JUNTA FLANGEADA (NÃO INCLUI O FORNECIMENTO). AF_09/2021</t>
  </si>
  <si>
    <t>136,45</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</si>
  <si>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</si>
  <si>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</si>
  <si>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</si>
  <si>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</si>
  <si>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208,57</t>
  </si>
  <si>
    <t>103112</t>
  </si>
  <si>
    <t>ASSENTAMENTO DE CONEXÃO COM 2 ACESSOS, FERRO FUNDIDO PARA REDE DE ÁGUA, DN  400 MM, JUNTA FLANGEADA (NÃO INCLUI O FORNECIMENTO). AF_09/2021</t>
  </si>
  <si>
    <t>227,16</t>
  </si>
  <si>
    <t>103113</t>
  </si>
  <si>
    <t>ASSENTAMENTO DE CONEXÃO COM 2 ACESSOS, FERRO FUNDIDO PARA REDE DE ÁGUA, DN  450 MM, JUNTA FLANGEADA (NÃO INCLUI O FORNECIMENTO). AF_09/2021</t>
  </si>
  <si>
    <t>280,69</t>
  </si>
  <si>
    <t>103114</t>
  </si>
  <si>
    <t>ASSENTAMENTO DE CONEXÃO COM 2 ACESSOS, FERRO FUNDIDO PARA REDE DE ÁGUA, DN  500 MM, JUNTA FLANGEADA (NÃO INCLUI O FORNECIMENTO). AF_09/2021</t>
  </si>
  <si>
    <t>299,28</t>
  </si>
  <si>
    <t>103115</t>
  </si>
  <si>
    <t>ASSENTAMENTO DE CONEXÃO COM 2 ACESSOS, FERRO FUNDIDO PARA REDE DE ÁGUA, DN  600 MM, JUNTA FLANGEADA (NÃO INCLUI O FORNECIMENTO). AF_09/2021</t>
  </si>
  <si>
    <t>336,46</t>
  </si>
  <si>
    <t>103116</t>
  </si>
  <si>
    <t>ASSENTAMENTO DE CONEXÃO COM 2 ACESSOS, FERRO FUNDIDO PARA REDE DE ÁGUA, DN  700 MM, JUNTA FLANGEADA (NÃO INCLUI O FORNECIMENTO). AF_09/2021</t>
  </si>
  <si>
    <t>408,58</t>
  </si>
  <si>
    <t>103117</t>
  </si>
  <si>
    <t>ASSENTAMENTO DE CONEXÃO COM 2 ACESSOS, FERRO FUNDIDO PARA REDE DE ÁGUA, DN  800 MM, JUNTA FLANGEADA (NÃO INCLUI O FORNECIMENTO). AF_09/2021</t>
  </si>
  <si>
    <t>445,77</t>
  </si>
  <si>
    <t>103118</t>
  </si>
  <si>
    <t>ASSENTAMENTO DE CONEXÃO COM 2 ACESSOS, FERRO FUNDIDO PARA REDE DE ÁGUA, DN  900 MM, JUNTA FLANGEADA (NÃO INCLUI O FORNECIMENTO). AF_09/2021</t>
  </si>
  <si>
    <t>517,89</t>
  </si>
  <si>
    <t>103119</t>
  </si>
  <si>
    <t>ASSENTAMENTO DE CONEXÃO COM 2 ACESSOS, FERRO FUNDIDO PARA REDE DE ÁGUA, DN  1000 MM, JUNTA FLANGEADA (NÃO INCLUI O FORNECIMENTO). AF_09/2021</t>
  </si>
  <si>
    <t>555,07</t>
  </si>
  <si>
    <t>103120</t>
  </si>
  <si>
    <t>ASSENTAMENTO DE CONEXÃO COM 2 ACESSOS, FERRO FUNDIDO PARA REDE DE ÁGUA, DN  1200 MM, JUNTA FLANGEADA (NÃO INCLUI O FORNECIMENTO). AF_09/2021</t>
  </si>
  <si>
    <t>664,37</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</si>
  <si>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</si>
  <si>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</si>
  <si>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</si>
  <si>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</si>
  <si>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</si>
  <si>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</si>
  <si>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89,39</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</si>
  <si>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</si>
  <si>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</si>
  <si>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</si>
  <si>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</si>
  <si>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197,57</t>
  </si>
  <si>
    <t>103126</t>
  </si>
  <si>
    <t>ASSENTAMENTO DE CONEXÃO COM 3 ACESSOS, FERRO FUNDIDO PARA REDE DE ÁGUA, DN  300 MM, JUNTA FLANGEADA (NÃO INCLUI O FORNECIMENTO). AF_09/2021</t>
  </si>
  <si>
    <t>225,45</t>
  </si>
  <si>
    <t>103127</t>
  </si>
  <si>
    <t>ASSENTAMENTO DE CONEXÃO COM 3 ACESSOS, FERRO FUNDIDO PARA REDE DE ÁGUA, DN  350 MM, JUNTA FLANGEADA (NÃO INCLUI O FORNECIMENTO). AF_09/2021</t>
  </si>
  <si>
    <t>305,75</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</si>
  <si>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</si>
  <si>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</si>
  <si>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</si>
  <si>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</si>
  <si>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413,92</t>
  </si>
  <si>
    <t>103130</t>
  </si>
  <si>
    <t>ASSENTAMENTO DE CONEXÃO COM 3 ACESSOS, FERRO FUNDIDO PARA REDE DE ÁGUA, DN  500 MM, JUNTA FLANGEADA (NÃO INCLUI O FORNECIMENTO). AF_09/2021</t>
  </si>
  <si>
    <t>441,80</t>
  </si>
  <si>
    <t>103131</t>
  </si>
  <si>
    <t>ASSENTAMENTO DE CONEXÃO COM 3 ACESSOS, FERRO FUNDIDO PARA REDE DE ÁGUA, DN  600 MM, JUNTA FLANGEADA (NÃO INCLUI O FORNECIMENTO). AF_09/2021</t>
  </si>
  <si>
    <t>497,58</t>
  </si>
  <si>
    <t>103132</t>
  </si>
  <si>
    <t>ASSENTAMENTO DE CONEXÃO COM 3 ACESSOS, FERRO FUNDIDO PARA REDE DE ÁGUA, DN  700 MM, JUNTA FLANGEADA (NÃO INCLUI O FORNECIMENTO). AF_09/2021</t>
  </si>
  <si>
    <t>605,75</t>
  </si>
  <si>
    <t>103133</t>
  </si>
  <si>
    <t>ASSENTAMENTO DE CONEXÃO COM 3 ACESSOS, FERRO FUNDIDO PARA REDE DE ÁGUA, DN  800 MM, JUNTA FLANGEADA (NÃO INCLUI O FORNECIMENTO). AF_09/2021</t>
  </si>
  <si>
    <t>661,53</t>
  </si>
  <si>
    <t>103134</t>
  </si>
  <si>
    <t>ASSENTAMENTO DE CONEXÃO COM 3 ACESSOS, FERRO FUNDIDO PARA REDE DE ÁGUA, DN  900 MM, JUNTA FLANGEADA (NÃO INCLUI O FORNECIMENTO). AF_09/2021</t>
  </si>
  <si>
    <t>769,71</t>
  </si>
  <si>
    <t>103135</t>
  </si>
  <si>
    <t>ASSENTAMENTO DE CONEXÃO COM 3 ACESSOS, FERRO FUNDIDO PARA REDE DE ÁGUA, DN  1000 MM, JUNTA FLANGEADA (NÃO INCLUI O FORNECIMENTO). AF_09/2021</t>
  </si>
  <si>
    <t>825,48</t>
  </si>
  <si>
    <t>103136</t>
  </si>
  <si>
    <t>ASSENTAMENTO DE CONEXÃO COM 3 ACESSOS, FERRO FUNDIDO PARA REDE DE ÁGUA, DN  1200 MM, JUNTA FLANGEADA (NÃO INCLUI O FORNECIMENTO). AF_09/2021</t>
  </si>
  <si>
    <t>989,44</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</si>
  <si>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</si>
  <si>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</si>
  <si>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</si>
  <si>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</si>
  <si>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</si>
  <si>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</si>
  <si>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</si>
  <si>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</si>
  <si>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</si>
  <si>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</si>
  <si>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75,36</t>
  </si>
  <si>
    <t>103142</t>
  </si>
  <si>
    <t>ASSENTAMENTO DE CONEXÃO COM 1 ACESSO, FERRO FUNDIDO PARA REDE DE ÁGUA, DN  300 MM, JUNTA FLANGEADA (NÃO INCLUI O FORNECIMENTO). AF_09/2021</t>
  </si>
  <si>
    <t>84,64</t>
  </si>
  <si>
    <t>103143</t>
  </si>
  <si>
    <t>ASSENTAMENTO DE CONEXÃO COM 1 ACESSO, FERRO FUNDIDO PARA REDE DE ÁGUA, DN  350 MM, JUNTA FLANGEADA (NÃO INCLUI O FORNECIMENTO). AF_09/2021</t>
  </si>
  <si>
    <t>111,41</t>
  </si>
  <si>
    <t>103144</t>
  </si>
  <si>
    <t>ASSENTAMENTO DE CONEXÃO COM 1 ACESSO, FERRO FUNDIDO PARA REDE DE ÁGUA, DN  400 MM, JUNTA FLANGEADA (NÃO INCLUI O FORNECIMENTO). AF_09/2021</t>
  </si>
  <si>
    <t>120,69</t>
  </si>
  <si>
    <t>103145</t>
  </si>
  <si>
    <t>ASSENTAMENTO DE CONEXÃO COM 1 ACESSO, FERRO FUNDIDO PARA REDE DE ÁGUA, DN  450 MM, JUNTA FLANGEADA (NÃO INCLUI O FORNECIMENTO). AF_09/2021</t>
  </si>
  <si>
    <t>147,48</t>
  </si>
  <si>
    <t>103146</t>
  </si>
  <si>
    <t>ASSENTAMENTO DE CONEXÃO COM 1 ACESSO, FERRO FUNDIDO PARA REDE DE ÁGUA, DN  500 MM, JUNTA FLANGEADA (NÃO INCLUI O FORNECIMENTO). AF_09/2021</t>
  </si>
  <si>
    <t>156,76</t>
  </si>
  <si>
    <t>103147</t>
  </si>
  <si>
    <t>ASSENTAMENTO DE CONEXÃO COM 1 ACESSO, FERRO FUNDIDO PARA REDE DE ÁGUA, DN  600 MM, JUNTA FLANGEADA (NÃO INCLUI O FORNECIMENTO). AF_09/2021</t>
  </si>
  <si>
    <t>175,35</t>
  </si>
  <si>
    <t>103148</t>
  </si>
  <si>
    <t>ASSENTAMENTO DE CONEXÃO COM 1 ACESSO, FERRO FUNDIDO PARA REDE DE ÁGUA, DN  700 MM, JUNTA FLANGEADA (NÃO INCLUI O FORNECIMENTO). AF_09/2021</t>
  </si>
  <si>
    <t>211,40</t>
  </si>
  <si>
    <t>103149</t>
  </si>
  <si>
    <t>ASSENTAMENTO DE CONEXÃO COM 1 ACESSO, FERRO FUNDIDO PARA REDE DE ÁGUA, DN  800 MM, JUNTA FLANGEADA (NÃO INCLUI O FORNECIMENTO). AF_09/2021</t>
  </si>
  <si>
    <t>230,00</t>
  </si>
  <si>
    <t>103150</t>
  </si>
  <si>
    <t>ASSENTAMENTO DE CONEXÃO COM 1 ACESSO, FERRO FUNDIDO PARA REDE DE ÁGUA, DN  900 MM, JUNTA FLANGEADA (NÃO INCLUI O FORNECIMENTO). AF_09/2021</t>
  </si>
  <si>
    <t>266,02</t>
  </si>
  <si>
    <t>103151</t>
  </si>
  <si>
    <t>ASSENTAMENTO DE CONEXÃO COM 1 ACESSO, FERRO FUNDIDO PARA REDE DE ÁGUA, DN  1000 MM, JUNTA FLANGEADA (NÃO INCLUI O FORNECIMENTO). AF_09/2021</t>
  </si>
  <si>
    <t>284,65</t>
  </si>
  <si>
    <t>103152</t>
  </si>
  <si>
    <t>ASSENTAMENTO DE CONEXÃO COM 1 ACESSO, FERRO FUNDIDO PARA REDE DE ÁGUA, DN  1200 MM, JUNTA FLANGEADA (NÃO INCLUI O FORNECIMENTO). AF_09/2021</t>
  </si>
  <si>
    <t>339,29</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</si>
  <si>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</si>
  <si>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</si>
  <si>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</si>
  <si>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</si>
  <si>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</si>
  <si>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</si>
  <si>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</si>
  <si>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</si>
  <si>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138,71</t>
  </si>
  <si>
    <t>103377</t>
  </si>
  <si>
    <t>TUBO PEAD LISO PARA REDE DE ÁGUA OU ESGOTO, DIÂMETRO DE 160 MM, JUNTA SOLDADA (NÃO INCLUI A EXECUÇÃO DE SOLDA) - FORNECIMENTO E ASSENTAMENTO. AF_12/2021</t>
  </si>
  <si>
    <t>1.320,05</t>
  </si>
  <si>
    <t>103379</t>
  </si>
  <si>
    <t>TUBO PEAD LISO PARA REDE DE ÁGUA OU ESGOTO, DIÂMETRO DE 200 MM, JUNTA SOLDADA (NÃO INCLUI A EXECUÇÃO DE SOLDA) - FORNECIMENTO E ASSENTAMENTO. AF_12/2021</t>
  </si>
  <si>
    <t>462,32</t>
  </si>
  <si>
    <t>103383</t>
  </si>
  <si>
    <t>TUBO PEAD LISO PARA REDE DE ÁGUA OU ESGOTO, DIÂMETRO DE 315 MM, JUNTA SOLDADA (NÃO INCLUI A EXECUÇÃO DE SOLDA) - FORNECIMENTO E ASSENTAMENTO. AF_12/2021</t>
  </si>
  <si>
    <t>1.132,41</t>
  </si>
  <si>
    <t>103385</t>
  </si>
  <si>
    <t>TUBO PEAD LISO PARA REDE DE ÁGUA OU ESGOTO, DIÂMETRO DE 400 MM, JUNTA SOLDADA (NÃO INCLUI A EXECUÇÃO DE SOLDA) - FORNECIMENTO E ASSENTAMENTO. AF_12/2021</t>
  </si>
  <si>
    <t>1.825,40</t>
  </si>
  <si>
    <t>103387</t>
  </si>
  <si>
    <t>TUBO PEAD LISO PARA REDE DE ÁGUA OU ESGOTO, DIÂMETRO DE 500 MM, JUNTA SOLDADA (NÃO INCLUI A EXECUÇÃO DE SOLDA) - FORNECIMENTO E ASSENTAMENTO. AF_12/2021</t>
  </si>
  <si>
    <t>3.202,92</t>
  </si>
  <si>
    <t>103389</t>
  </si>
  <si>
    <t>TUBO PEAD LISO PARA REDE DE ÁGUA OU ESGOTO, DIÂMETRO DE 630 MM, JUNTA SOLDADA (NÃO INCLUI A EXECUÇÃO DE SOLDA) - FORNECIMENTO E ASSENTAMENTO. AF_12/2021</t>
  </si>
  <si>
    <t>4.763,35</t>
  </si>
  <si>
    <t>103391</t>
  </si>
  <si>
    <t>TUBO PEAD LISO PARA REDE DE ÁGUA OU ESGOTO, DIÂMETRO DE 800 MM, JUNTA SOLDADA (NÃO INCLUI A EXECUÇÃO DE SOLDA) - FORNECIMENTO E ASSENTAMENTO. AF_12/2021</t>
  </si>
  <si>
    <t>3.132,93</t>
  </si>
  <si>
    <t>103392</t>
  </si>
  <si>
    <t>TUBO PEAD LISO PARA REDE DE ÁGUA OU ESGOTO, DIÂMETRO DE 900 MM, JUNTA SOLDADA (NÃO INCLUI A EXECUÇÃO DE SOLDA) - FORNECIMENTO E ASSENTAMENTO. AF_12/2021</t>
  </si>
  <si>
    <t>5.125,04</t>
  </si>
  <si>
    <t>103393</t>
  </si>
  <si>
    <t>TUBO PEAD LISO PARA REDE DE ÁGUA OU ESGOTO, DIÂMETRO DE 1000 MM, JUNTA SOLDADA (NÃO INCLUI A EXECUÇÃO DE SOLDA) - FORNECIMENTO E ASSENTAMENTO. AF_12/2021</t>
  </si>
  <si>
    <t>5.652,19</t>
  </si>
  <si>
    <t>103394</t>
  </si>
  <si>
    <t>TUBO PEAD LISO PARA REDE DE ÁGUA OU ESGOTO, DIÂMETRO DE 1200 MM, JUNTA SOLDADA (NÃO INCLUI A EXECUÇÃO DE SOLDA) - FORNECIMENTO E ASSENTAMENTO. AF_12/2021</t>
  </si>
  <si>
    <t>4.182,65</t>
  </si>
  <si>
    <t>103395</t>
  </si>
  <si>
    <t>TUBO PEAD LISO PARA REDE DE ÁGUA OU ESGOTO, DIÂMETRO DE 1400 MM, JUNTA SOLDADA (NÃO INCLUI A EXECUÇÃO DE SOLDA) - FORNECIMENTO E ASSENTAMENTO. AF_12/2021</t>
  </si>
  <si>
    <t>2.070,62</t>
  </si>
  <si>
    <t>103396</t>
  </si>
  <si>
    <t>TUBO PEAD LISO PARA REDE DE ÁGUA OU ESGOTO, DIÂMETRO DE 1600 MM, JUNTA SOLDADA (NÃO INCLUI A EXECUÇÃO DE SOLDA) - FORNECIMENTO E ASSENTAMENTO. AF_12/2021</t>
  </si>
  <si>
    <t>1.391,26</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</si>
  <si>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</si>
  <si>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</si>
  <si>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</si>
  <si>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</si>
  <si>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</si>
  <si>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</si>
  <si>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</si>
  <si>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</si>
  <si>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16,77</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</si>
  <si>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</si>
  <si>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</si>
  <si>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</si>
  <si>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</si>
  <si>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</si>
  <si>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</si>
  <si>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</si>
  <si>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</si>
  <si>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</si>
  <si>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</si>
  <si>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41,95</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</si>
  <si>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</si>
  <si>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</si>
  <si>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</si>
  <si>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</si>
  <si>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52,21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</si>
  <si>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</si>
  <si>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</si>
  <si>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</si>
  <si>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</si>
  <si>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</si>
  <si>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</si>
  <si>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</si>
  <si>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</si>
  <si>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</si>
  <si>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</si>
  <si>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</si>
  <si>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</si>
  <si>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</si>
  <si>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</si>
  <si>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</si>
  <si>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</si>
  <si>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41,03</t>
  </si>
  <si>
    <t>103416</t>
  </si>
  <si>
    <t>ASSENTAMENTO DE CONEXÃO COM 3 ACESSOS, EM PEAD LISO PARA REDE DE ÁGUA OU ESGOTO, DIÂMETRO DE 160 MM, JUNTA SOLDADA (NÃO INCLUI O FORNECIMENTO E EXECUÇÃO DE SOLDA). AF_12/2021</t>
  </si>
  <si>
    <t>59,68</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</si>
  <si>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</si>
  <si>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</si>
  <si>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</si>
  <si>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</si>
  <si>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</si>
  <si>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</si>
  <si>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83,92</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</si>
  <si>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</si>
  <si>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</si>
  <si>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</si>
  <si>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</si>
  <si>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104,44</t>
  </si>
  <si>
    <t>103422</t>
  </si>
  <si>
    <t>ASSENTAMENTO DE CONEXÃO COM 3 ACESSOS, EM PEAD LISO PARA REDE DE ÁGUA OU ESGOTO, DIÂMETRO DE 315 MM, JUNTA SOLDADA (NÃO INCLUI O FORNECIMENTO E EXECUÇÃO DE SOLDA). AF_12/2021</t>
  </si>
  <si>
    <t>117,50</t>
  </si>
  <si>
    <t>103423</t>
  </si>
  <si>
    <t>ASSENTAMENTO DE CONEXÃO COM 3 ACESSOS, EM PEAD LISO PARA REDE DE ÁGUA OU ESGOTO, DIÂMETRO DE 355 MM, JUNTA SOLDADA (NÃO INCLUI O FORNECIMENTO E EXECUÇÃO DE SOLDA). AF_12/2021</t>
  </si>
  <si>
    <t>132,42</t>
  </si>
  <si>
    <t>103424</t>
  </si>
  <si>
    <t>ASSENTAMENTO DE CONEXÃO COM 3 ACESSOS, EM PEAD LISO PARA REDE DE ÁGUA OU ESGOTO, DIÂMETRO DE 400 MM, JUNTA SOLDADA (NÃO INCLUI O FORNECIMENTO E EXECUÇÃO DE SOLDA). AF_12/2021</t>
  </si>
  <si>
    <t>149,20</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</si>
  <si>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</si>
  <si>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</si>
  <si>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</si>
  <si>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</si>
  <si>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</si>
  <si>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</si>
  <si>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</si>
  <si>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</si>
  <si>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268,79</t>
  </si>
  <si>
    <t>103429</t>
  </si>
  <si>
    <t>LUVA, EM PEAD LISO PARA REDE DE ÁGUA OU ESGOTO, DIÂMETRO DE 400 MM, JUNTA SOLDADA POR ELETROFUSÃO (NÃO INCLUI A EXECUÇÃO DE SOLDA). AF_12/2021</t>
  </si>
  <si>
    <t>3.002,02</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</si>
  <si>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</si>
  <si>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</si>
  <si>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</si>
  <si>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</si>
  <si>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62,89</t>
  </si>
  <si>
    <t>103432</t>
  </si>
  <si>
    <t>COTOVELO 45 GRAUS, EM PEAD LISO PARA REDE DE ÁGUA OU ESGOTO, DIÂMETRO DE 200 MM, JUNTA SOLDADA POR ELETROFUSÃO (NÃO INCLUI A EXECUÇÃO DE SOLDA). AF_12/2021</t>
  </si>
  <si>
    <t>1.704,53</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</si>
  <si>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</si>
  <si>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</si>
  <si>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</si>
  <si>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</si>
  <si>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49,31</t>
  </si>
  <si>
    <t>103435</t>
  </si>
  <si>
    <t>COTOVELO 90 GRAUS, EM PEAD LISO PARA REDE DE ÁGUA OU ESGOTO, DIÂMETRO DE 63 MM, JUNTA SOLDADA POR ELETROFUSÃO (NÃO INCLUI A EXECUÇÃO DE SOLDA). AF_12/2021</t>
  </si>
  <si>
    <t>91,70</t>
  </si>
  <si>
    <t>103436</t>
  </si>
  <si>
    <t>COTOVELO 90 GRAUS, POLIETILENO DE ALTA DENSIDADE (PEAD) PARA REDE DE ÁGUA OU ESGOTO, DIÂMETRO DE 200 MM, JUNTA SOLDADA POR ELETROFUSÃO (NÃO INCLUI A EXECUÇÃO DE SOLDA). AF_12/2021</t>
  </si>
  <si>
    <t>2.415,00</t>
  </si>
  <si>
    <t>103437</t>
  </si>
  <si>
    <t>TÊ DE SERVIÇO, EM PEAD LISO PARA REDE DE ÁGUA OU ESGOTO, DIÂMETRO DE 63 X 20 MM, JUNTA SOLDADA POR ELETROFUSÃO (NÃO INCLUI A EXECUÇÃO DE SOLDA). AF_12/2021</t>
  </si>
  <si>
    <t>190,32</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</si>
  <si>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</si>
  <si>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</si>
  <si>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</si>
  <si>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</si>
  <si>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224,42</t>
  </si>
  <si>
    <t>103440</t>
  </si>
  <si>
    <t>TÊ DE SERVIÇO, EM PEAD LISO PARA REDE DE ÁGUA OU ESGOTO, DIÂMETRO DE 200 X 20 MM, JUNTA SOLDADA POR ELETROFUSÃO (NÃO INCLUI A EXECUÇÃO DE SOLDA). AF_12/2021</t>
  </si>
  <si>
    <t>427,78</t>
  </si>
  <si>
    <t>103441</t>
  </si>
  <si>
    <t>TÊ DE SERVIÇO, EM PEAD LISO PARA REDE DE ÁGUA OU ESGOTO, DIÂMETRO DE 200 X 32 MM, JUNTA SOLDADA POR ELETROFUSÃO (NÃO INCLUI A EXECUÇÃO DE SOLDA). AF_12/2021</t>
  </si>
  <si>
    <t>433,31</t>
  </si>
  <si>
    <t>103442</t>
  </si>
  <si>
    <t>TÊ DE SERVIÇO, EM PEAD LISO PARA REDE DE ÁGUA OU ESGOTO, DIÂMETRO DE 200 X 63 MM, JUNTA SOLDADA POR ELETROFUSÃO (NÃO INCLUI A EXECUÇÃO DE SOLDA). AF_12/2021</t>
  </si>
  <si>
    <t>566,63</t>
  </si>
  <si>
    <t>93206</t>
  </si>
  <si>
    <t>M2</t>
  </si>
  <si>
    <t>1.081,89</t>
  </si>
  <si>
    <t>93207</t>
  </si>
  <si>
    <t>1.180,87</t>
  </si>
  <si>
    <t>93208</t>
  </si>
  <si>
    <t>987,93</t>
  </si>
  <si>
    <t>93209</t>
  </si>
  <si>
    <t>925,69</t>
  </si>
  <si>
    <t>93210</t>
  </si>
  <si>
    <t>610,11</t>
  </si>
  <si>
    <t>93211</t>
  </si>
  <si>
    <t>573,85</t>
  </si>
  <si>
    <t>93212</t>
  </si>
  <si>
    <t>1.023,42</t>
  </si>
  <si>
    <t>93213</t>
  </si>
  <si>
    <t>951,98</t>
  </si>
  <si>
    <t>93214</t>
  </si>
  <si>
    <t>6.935,13</t>
  </si>
  <si>
    <t>93243</t>
  </si>
  <si>
    <t>10.695,30</t>
  </si>
  <si>
    <t>93582</t>
  </si>
  <si>
    <t>300,58</t>
  </si>
  <si>
    <t>93583</t>
  </si>
  <si>
    <t>474,32</t>
  </si>
  <si>
    <t>93584</t>
  </si>
  <si>
    <t>1.003,78</t>
  </si>
  <si>
    <t>93585</t>
  </si>
  <si>
    <t>1.299,55</t>
  </si>
  <si>
    <t>98441</t>
  </si>
  <si>
    <t>171,45</t>
  </si>
  <si>
    <t>98442</t>
  </si>
  <si>
    <t>174,56</t>
  </si>
  <si>
    <t>98443</t>
  </si>
  <si>
    <t>151,86</t>
  </si>
  <si>
    <t>98444</t>
  </si>
  <si>
    <t>154,08</t>
  </si>
  <si>
    <t>98445</t>
  </si>
  <si>
    <t>206,20</t>
  </si>
  <si>
    <t>98446</t>
  </si>
  <si>
    <t>262,85</t>
  </si>
  <si>
    <t>98447</t>
  </si>
  <si>
    <t>178,80</t>
  </si>
  <si>
    <t>98448</t>
  </si>
  <si>
    <t>223,41</t>
  </si>
  <si>
    <t>98449</t>
  </si>
  <si>
    <t>216,99</t>
  </si>
  <si>
    <t>98450</t>
  </si>
  <si>
    <t>221,55</t>
  </si>
  <si>
    <t>98451</t>
  </si>
  <si>
    <t>194,71</t>
  </si>
  <si>
    <t>98452</t>
  </si>
  <si>
    <t>197,47</t>
  </si>
  <si>
    <t>98453</t>
  </si>
  <si>
    <t>257,26</t>
  </si>
  <si>
    <t>98454</t>
  </si>
  <si>
    <t>327,16</t>
  </si>
  <si>
    <t>98455</t>
  </si>
  <si>
    <t>98456</t>
  </si>
  <si>
    <t>284,13</t>
  </si>
  <si>
    <t>98458</t>
  </si>
  <si>
    <t>165,98</t>
  </si>
  <si>
    <t>98459</t>
  </si>
  <si>
    <t>138,33</t>
  </si>
  <si>
    <t>98460</t>
  </si>
  <si>
    <t>205,77</t>
  </si>
  <si>
    <t>98461</t>
  </si>
  <si>
    <t>6.081,77</t>
  </si>
  <si>
    <t>98462</t>
  </si>
  <si>
    <t>9.222,38</t>
  </si>
  <si>
    <t>5631</t>
  </si>
  <si>
    <t>201,32</t>
  </si>
  <si>
    <t>5678</t>
  </si>
  <si>
    <t>135,50</t>
  </si>
  <si>
    <t>5680</t>
  </si>
  <si>
    <t>124,16</t>
  </si>
  <si>
    <t>5684</t>
  </si>
  <si>
    <t>147,56</t>
  </si>
  <si>
    <t>5689</t>
  </si>
  <si>
    <t>5795</t>
  </si>
  <si>
    <t>5811</t>
  </si>
  <si>
    <t>181,60</t>
  </si>
  <si>
    <t>5823</t>
  </si>
  <si>
    <t>193,81</t>
  </si>
  <si>
    <t>5824</t>
  </si>
  <si>
    <t>171,76</t>
  </si>
  <si>
    <t>5835</t>
  </si>
  <si>
    <t>414,82</t>
  </si>
  <si>
    <t>5839</t>
  </si>
  <si>
    <t>5843</t>
  </si>
  <si>
    <t>154,81</t>
  </si>
  <si>
    <t>5847</t>
  </si>
  <si>
    <t>227,47</t>
  </si>
  <si>
    <t>5851</t>
  </si>
  <si>
    <t>217,04</t>
  </si>
  <si>
    <t>5855</t>
  </si>
  <si>
    <t>561,69</t>
  </si>
  <si>
    <t>5863</t>
  </si>
  <si>
    <t>5867</t>
  </si>
  <si>
    <t>5875</t>
  </si>
  <si>
    <t>125,16</t>
  </si>
  <si>
    <t>5879</t>
  </si>
  <si>
    <t>134,89</t>
  </si>
  <si>
    <t>5882</t>
  </si>
  <si>
    <t>5890</t>
  </si>
  <si>
    <t>5894</t>
  </si>
  <si>
    <t>166,29</t>
  </si>
  <si>
    <t>5901</t>
  </si>
  <si>
    <t>263,77</t>
  </si>
  <si>
    <t>5909</t>
  </si>
  <si>
    <t>5921</t>
  </si>
  <si>
    <t>5928</t>
  </si>
  <si>
    <t>223,26</t>
  </si>
  <si>
    <t>5932</t>
  </si>
  <si>
    <t>220,46</t>
  </si>
  <si>
    <t>5940</t>
  </si>
  <si>
    <t>179,33</t>
  </si>
  <si>
    <t>5944</t>
  </si>
  <si>
    <t>215,96</t>
  </si>
  <si>
    <t>5953</t>
  </si>
  <si>
    <t>50,91</t>
  </si>
  <si>
    <t>6259</t>
  </si>
  <si>
    <t>218,48</t>
  </si>
  <si>
    <t>6879</t>
  </si>
  <si>
    <t>7030</t>
  </si>
  <si>
    <t>237,59</t>
  </si>
  <si>
    <t>7042</t>
  </si>
  <si>
    <t>7049</t>
  </si>
  <si>
    <t>204,70</t>
  </si>
  <si>
    <t>67826</t>
  </si>
  <si>
    <t>153,19</t>
  </si>
  <si>
    <t>73417</t>
  </si>
  <si>
    <t>167,60</t>
  </si>
  <si>
    <t>73436</t>
  </si>
  <si>
    <t>195,78</t>
  </si>
  <si>
    <t>73467</t>
  </si>
  <si>
    <t>147,06</t>
  </si>
  <si>
    <t>73536</t>
  </si>
  <si>
    <t>83362</t>
  </si>
  <si>
    <t>226,17</t>
  </si>
  <si>
    <t>83765</t>
  </si>
  <si>
    <t>87,75</t>
  </si>
  <si>
    <t>87445</t>
  </si>
  <si>
    <t>88386</t>
  </si>
  <si>
    <t>88393</t>
  </si>
  <si>
    <t>88399</t>
  </si>
  <si>
    <t>88418</t>
  </si>
  <si>
    <t>88433</t>
  </si>
  <si>
    <t>88830</t>
  </si>
  <si>
    <t>88843</t>
  </si>
  <si>
    <t>183,27</t>
  </si>
  <si>
    <t>88907</t>
  </si>
  <si>
    <t>236,77</t>
  </si>
  <si>
    <t>89021</t>
  </si>
  <si>
    <t>89028</t>
  </si>
  <si>
    <t>220,12</t>
  </si>
  <si>
    <t>89032</t>
  </si>
  <si>
    <t>165,68</t>
  </si>
  <si>
    <t>89035</t>
  </si>
  <si>
    <t>89225</t>
  </si>
  <si>
    <t>89234</t>
  </si>
  <si>
    <t>629,19</t>
  </si>
  <si>
    <t>89242</t>
  </si>
  <si>
    <t>1.477,48</t>
  </si>
  <si>
    <t>89250</t>
  </si>
  <si>
    <t>1.281,10</t>
  </si>
  <si>
    <t>89257</t>
  </si>
  <si>
    <t>355,51</t>
  </si>
  <si>
    <t>89272</t>
  </si>
  <si>
    <t>196,12</t>
  </si>
  <si>
    <t>89278</t>
  </si>
  <si>
    <t>89843</t>
  </si>
  <si>
    <t>194,32</t>
  </si>
  <si>
    <t>89876</t>
  </si>
  <si>
    <t>276,90</t>
  </si>
  <si>
    <t>89883</t>
  </si>
  <si>
    <t>307,68</t>
  </si>
  <si>
    <t>90586</t>
  </si>
  <si>
    <t>90625</t>
  </si>
  <si>
    <t>90631</t>
  </si>
  <si>
    <t>146,70</t>
  </si>
  <si>
    <t>90637</t>
  </si>
  <si>
    <t>90643</t>
  </si>
  <si>
    <t>90650</t>
  </si>
  <si>
    <t>90656</t>
  </si>
  <si>
    <t>90662</t>
  </si>
  <si>
    <t>14,78</t>
  </si>
  <si>
    <t>90668</t>
  </si>
  <si>
    <t>25,60</t>
  </si>
  <si>
    <t>90674</t>
  </si>
  <si>
    <t>671,59</t>
  </si>
  <si>
    <t>90680</t>
  </si>
  <si>
    <t>378,73</t>
  </si>
  <si>
    <t>90686</t>
  </si>
  <si>
    <t>142,49</t>
  </si>
  <si>
    <t>90692</t>
  </si>
  <si>
    <t>97,77</t>
  </si>
  <si>
    <t>90964</t>
  </si>
  <si>
    <t>90972</t>
  </si>
  <si>
    <t>65,95</t>
  </si>
  <si>
    <t>90979</t>
  </si>
  <si>
    <t>170,45</t>
  </si>
  <si>
    <t>90991</t>
  </si>
  <si>
    <t>195,51</t>
  </si>
  <si>
    <t>90999</t>
  </si>
  <si>
    <t>87,47</t>
  </si>
  <si>
    <t>91031</t>
  </si>
  <si>
    <t>214,10</t>
  </si>
  <si>
    <t>91277</t>
  </si>
  <si>
    <t>91283</t>
  </si>
  <si>
    <t>91386</t>
  </si>
  <si>
    <t>181,63</t>
  </si>
  <si>
    <t>91533</t>
  </si>
  <si>
    <t>36,86</t>
  </si>
  <si>
    <t>91634</t>
  </si>
  <si>
    <t>196,93</t>
  </si>
  <si>
    <t>91645</t>
  </si>
  <si>
    <t>399,06</t>
  </si>
  <si>
    <t>91692</t>
  </si>
  <si>
    <t>29,73</t>
  </si>
  <si>
    <t>92043</t>
  </si>
  <si>
    <t>92106</t>
  </si>
  <si>
    <t>281,28</t>
  </si>
  <si>
    <t>92112</t>
  </si>
  <si>
    <t>92118</t>
  </si>
  <si>
    <t>92138</t>
  </si>
  <si>
    <t>92145</t>
  </si>
  <si>
    <t>78,96</t>
  </si>
  <si>
    <t>92242</t>
  </si>
  <si>
    <t>349,51</t>
  </si>
  <si>
    <t>92716</t>
  </si>
  <si>
    <t>92960</t>
  </si>
  <si>
    <t>92966</t>
  </si>
  <si>
    <t>93224</t>
  </si>
  <si>
    <t>1.002,39</t>
  </si>
  <si>
    <t>93233</t>
  </si>
  <si>
    <t>93272</t>
  </si>
  <si>
    <t>139,88</t>
  </si>
  <si>
    <t>93281</t>
  </si>
  <si>
    <t>93287</t>
  </si>
  <si>
    <t>302,81</t>
  </si>
  <si>
    <t>93402</t>
  </si>
  <si>
    <t>218,41</t>
  </si>
  <si>
    <t>93408</t>
  </si>
  <si>
    <t>81,45</t>
  </si>
  <si>
    <t>93415</t>
  </si>
  <si>
    <t>93421</t>
  </si>
  <si>
    <t>93427</t>
  </si>
  <si>
    <t>151,57</t>
  </si>
  <si>
    <t>93433</t>
  </si>
  <si>
    <t>2.939,04</t>
  </si>
  <si>
    <t>93439</t>
  </si>
  <si>
    <t>138,27</t>
  </si>
  <si>
    <t>95121</t>
  </si>
  <si>
    <t>305,43</t>
  </si>
  <si>
    <t>95127</t>
  </si>
  <si>
    <t>196,07</t>
  </si>
  <si>
    <t>95133</t>
  </si>
  <si>
    <t>95139</t>
  </si>
  <si>
    <t>95212</t>
  </si>
  <si>
    <t>151,76</t>
  </si>
  <si>
    <t>95258</t>
  </si>
  <si>
    <t>95264</t>
  </si>
  <si>
    <t>95270</t>
  </si>
  <si>
    <t>95276</t>
  </si>
  <si>
    <t>95282</t>
  </si>
  <si>
    <t>95620</t>
  </si>
  <si>
    <t>95631</t>
  </si>
  <si>
    <t>212,87</t>
  </si>
  <si>
    <t>95702</t>
  </si>
  <si>
    <t>95708</t>
  </si>
  <si>
    <t>144,44</t>
  </si>
  <si>
    <t>95714</t>
  </si>
  <si>
    <t>243,66</t>
  </si>
  <si>
    <t>95720</t>
  </si>
  <si>
    <t>238,64</t>
  </si>
  <si>
    <t>95872</t>
  </si>
  <si>
    <t>257,20</t>
  </si>
  <si>
    <t>96013</t>
  </si>
  <si>
    <t>164,69</t>
  </si>
  <si>
    <t>96020</t>
  </si>
  <si>
    <t>230,64</t>
  </si>
  <si>
    <t>96028</t>
  </si>
  <si>
    <t>174,18</t>
  </si>
  <si>
    <t>96035</t>
  </si>
  <si>
    <t>226,60</t>
  </si>
  <si>
    <t>96157</t>
  </si>
  <si>
    <t>96158</t>
  </si>
  <si>
    <t>113,40</t>
  </si>
  <si>
    <t>96245</t>
  </si>
  <si>
    <t>83,32</t>
  </si>
  <si>
    <t>96463</t>
  </si>
  <si>
    <t>202,53</t>
  </si>
  <si>
    <t>98764</t>
  </si>
  <si>
    <t>99833</t>
  </si>
  <si>
    <t>100641</t>
  </si>
  <si>
    <t>633,89</t>
  </si>
  <si>
    <t>100647</t>
  </si>
  <si>
    <t>1.341,40</t>
  </si>
  <si>
    <t>102275</t>
  </si>
  <si>
    <t>MARTELO DEMOLIDOR ELÉTRICO, COM POTÊNCIA DE 2.000 W, 1.000 IMPACTOS POR MINUTO, PESO DE 30 KG - CHP DIURNO. AF_01/2021</t>
  </si>
  <si>
    <t>5632</t>
  </si>
  <si>
    <t>84,15</t>
  </si>
  <si>
    <t>5679</t>
  </si>
  <si>
    <t>5681</t>
  </si>
  <si>
    <t>55,25</t>
  </si>
  <si>
    <t>5685</t>
  </si>
  <si>
    <t>58,09</t>
  </si>
  <si>
    <t>5690</t>
  </si>
  <si>
    <t>5806</t>
  </si>
  <si>
    <t>5826</t>
  </si>
  <si>
    <t>43,24</t>
  </si>
  <si>
    <t>5829</t>
  </si>
  <si>
    <t>5837</t>
  </si>
  <si>
    <t>158,65</t>
  </si>
  <si>
    <t>5841</t>
  </si>
  <si>
    <t>5845</t>
  </si>
  <si>
    <t>50,32</t>
  </si>
  <si>
    <t>5849</t>
  </si>
  <si>
    <t>72,40</t>
  </si>
  <si>
    <t>5853</t>
  </si>
  <si>
    <t>72,66</t>
  </si>
  <si>
    <t>5857</t>
  </si>
  <si>
    <t>5865</t>
  </si>
  <si>
    <t>5869</t>
  </si>
  <si>
    <t>66,17</t>
  </si>
  <si>
    <t>5877</t>
  </si>
  <si>
    <t>5881</t>
  </si>
  <si>
    <t>71,08</t>
  </si>
  <si>
    <t>5884</t>
  </si>
  <si>
    <t>5892</t>
  </si>
  <si>
    <t>44,27</t>
  </si>
  <si>
    <t>5896</t>
  </si>
  <si>
    <t>5903</t>
  </si>
  <si>
    <t>54,98</t>
  </si>
  <si>
    <t>5911</t>
  </si>
  <si>
    <t>5923</t>
  </si>
  <si>
    <t>5930</t>
  </si>
  <si>
    <t>52,96</t>
  </si>
  <si>
    <t>5934</t>
  </si>
  <si>
    <t>80,88</t>
  </si>
  <si>
    <t>5942</t>
  </si>
  <si>
    <t>70,42</t>
  </si>
  <si>
    <t>5946</t>
  </si>
  <si>
    <t>5952</t>
  </si>
  <si>
    <t>5954</t>
  </si>
  <si>
    <t>5961</t>
  </si>
  <si>
    <t>6260</t>
  </si>
  <si>
    <t>6880</t>
  </si>
  <si>
    <t>7031</t>
  </si>
  <si>
    <t>7043</t>
  </si>
  <si>
    <t>7050</t>
  </si>
  <si>
    <t>67827</t>
  </si>
  <si>
    <t>73395</t>
  </si>
  <si>
    <t>83766</t>
  </si>
  <si>
    <t>37,01</t>
  </si>
  <si>
    <t>84013</t>
  </si>
  <si>
    <t>81,64</t>
  </si>
  <si>
    <t>87446</t>
  </si>
  <si>
    <t>88392</t>
  </si>
  <si>
    <t>88398</t>
  </si>
  <si>
    <t>88404</t>
  </si>
  <si>
    <t>88430</t>
  </si>
  <si>
    <t>88438</t>
  </si>
  <si>
    <t>88831</t>
  </si>
  <si>
    <t>88844</t>
  </si>
  <si>
    <t>64,55</t>
  </si>
  <si>
    <t>88908</t>
  </si>
  <si>
    <t>90,30</t>
  </si>
  <si>
    <t>89022</t>
  </si>
  <si>
    <t>89027</t>
  </si>
  <si>
    <t>89031</t>
  </si>
  <si>
    <t>63,03</t>
  </si>
  <si>
    <t>89036</t>
  </si>
  <si>
    <t>89218</t>
  </si>
  <si>
    <t>89226</t>
  </si>
  <si>
    <t>89235</t>
  </si>
  <si>
    <t>206,77</t>
  </si>
  <si>
    <t>89243</t>
  </si>
  <si>
    <t>445,11</t>
  </si>
  <si>
    <t>89251</t>
  </si>
  <si>
    <t>390,49</t>
  </si>
  <si>
    <t>89258</t>
  </si>
  <si>
    <t>135,13</t>
  </si>
  <si>
    <t>89273</t>
  </si>
  <si>
    <t>89279</t>
  </si>
  <si>
    <t>1,60</t>
  </si>
  <si>
    <t>89877</t>
  </si>
  <si>
    <t>66,41</t>
  </si>
  <si>
    <t>89884</t>
  </si>
  <si>
    <t>90587</t>
  </si>
  <si>
    <t>90626</t>
  </si>
  <si>
    <t>90632</t>
  </si>
  <si>
    <t>90638</t>
  </si>
  <si>
    <t>4,08</t>
  </si>
  <si>
    <t>90644</t>
  </si>
  <si>
    <t>90651</t>
  </si>
  <si>
    <t>90657</t>
  </si>
  <si>
    <t>90663</t>
  </si>
  <si>
    <t>90669</t>
  </si>
  <si>
    <t>90675</t>
  </si>
  <si>
    <t>284,33</t>
  </si>
  <si>
    <t>90681</t>
  </si>
  <si>
    <t>90687</t>
  </si>
  <si>
    <t>59,89</t>
  </si>
  <si>
    <t>90693</t>
  </si>
  <si>
    <t>43,57</t>
  </si>
  <si>
    <t>90965</t>
  </si>
  <si>
    <t>90973</t>
  </si>
  <si>
    <t>90982</t>
  </si>
  <si>
    <t>91001</t>
  </si>
  <si>
    <t>91032</t>
  </si>
  <si>
    <t>91278</t>
  </si>
  <si>
    <t>91285</t>
  </si>
  <si>
    <t>91387</t>
  </si>
  <si>
    <t>53,24</t>
  </si>
  <si>
    <t>91395</t>
  </si>
  <si>
    <t>46,47</t>
  </si>
  <si>
    <t>91486</t>
  </si>
  <si>
    <t>53,94</t>
  </si>
  <si>
    <t>91534</t>
  </si>
  <si>
    <t>28,94</t>
  </si>
  <si>
    <t>91635</t>
  </si>
  <si>
    <t>50,55</t>
  </si>
  <si>
    <t>91646</t>
  </si>
  <si>
    <t>91693</t>
  </si>
  <si>
    <t>28,28</t>
  </si>
  <si>
    <t>92044</t>
  </si>
  <si>
    <t>92107</t>
  </si>
  <si>
    <t>63,69</t>
  </si>
  <si>
    <t>92113</t>
  </si>
  <si>
    <t>0,95</t>
  </si>
  <si>
    <t>92119</t>
  </si>
  <si>
    <t>92139</t>
  </si>
  <si>
    <t>39,33</t>
  </si>
  <si>
    <t>92146</t>
  </si>
  <si>
    <t>92243</t>
  </si>
  <si>
    <t>92717</t>
  </si>
  <si>
    <t>92961</t>
  </si>
  <si>
    <t>92967</t>
  </si>
  <si>
    <t>93225</t>
  </si>
  <si>
    <t>426,51</t>
  </si>
  <si>
    <t>93234</t>
  </si>
  <si>
    <t>93244</t>
  </si>
  <si>
    <t>59,49</t>
  </si>
  <si>
    <t>93274</t>
  </si>
  <si>
    <t>86,38</t>
  </si>
  <si>
    <t>93282</t>
  </si>
  <si>
    <t>24,84</t>
  </si>
  <si>
    <t>93288</t>
  </si>
  <si>
    <t>153,43</t>
  </si>
  <si>
    <t>93403</t>
  </si>
  <si>
    <t>93409</t>
  </si>
  <si>
    <t>93416</t>
  </si>
  <si>
    <t>93422</t>
  </si>
  <si>
    <t>93428</t>
  </si>
  <si>
    <t>93434</t>
  </si>
  <si>
    <t>225,76</t>
  </si>
  <si>
    <t>93440</t>
  </si>
  <si>
    <t>105,07</t>
  </si>
  <si>
    <t>95122</t>
  </si>
  <si>
    <t>171,85</t>
  </si>
  <si>
    <t>95128</t>
  </si>
  <si>
    <t>95140</t>
  </si>
  <si>
    <t>95213</t>
  </si>
  <si>
    <t>92,39</t>
  </si>
  <si>
    <t>95259</t>
  </si>
  <si>
    <t>95265</t>
  </si>
  <si>
    <t>95271</t>
  </si>
  <si>
    <t>95277</t>
  </si>
  <si>
    <t>95283</t>
  </si>
  <si>
    <t>95621</t>
  </si>
  <si>
    <t>95632</t>
  </si>
  <si>
    <t>75,67</t>
  </si>
  <si>
    <t>95703</t>
  </si>
  <si>
    <t>95709</t>
  </si>
  <si>
    <t>81,55</t>
  </si>
  <si>
    <t>95715</t>
  </si>
  <si>
    <t>93,58</t>
  </si>
  <si>
    <t>95721</t>
  </si>
  <si>
    <t>91,19</t>
  </si>
  <si>
    <t>95873</t>
  </si>
  <si>
    <t>96014</t>
  </si>
  <si>
    <t>55,36</t>
  </si>
  <si>
    <t>96021</t>
  </si>
  <si>
    <t>55,08</t>
  </si>
  <si>
    <t>96029</t>
  </si>
  <si>
    <t>96036</t>
  </si>
  <si>
    <t>96155</t>
  </si>
  <si>
    <t>96156</t>
  </si>
  <si>
    <t>50,89</t>
  </si>
  <si>
    <t>96159</t>
  </si>
  <si>
    <t>58,05</t>
  </si>
  <si>
    <t>96246</t>
  </si>
  <si>
    <t>47,77</t>
  </si>
  <si>
    <t>96464</t>
  </si>
  <si>
    <t>81,46</t>
  </si>
  <si>
    <t>98765</t>
  </si>
  <si>
    <t>99834</t>
  </si>
  <si>
    <t>100642</t>
  </si>
  <si>
    <t>182,06</t>
  </si>
  <si>
    <t>100648</t>
  </si>
  <si>
    <t>438,38</t>
  </si>
  <si>
    <t>102274</t>
  </si>
  <si>
    <t>MARTELO DEMOLIDOR ELÉTRICO, COM POTÊNCIA DE 2.000 W, 1.000 IMPACTOS POR MINUTO, PESO DE 30 KG -  CHI DIURNO. AF_01/2021</t>
  </si>
  <si>
    <t>5089</t>
  </si>
  <si>
    <t>5627</t>
  </si>
  <si>
    <t>48,16</t>
  </si>
  <si>
    <t>5628</t>
  </si>
  <si>
    <t>5629</t>
  </si>
  <si>
    <t>60,20</t>
  </si>
  <si>
    <t>5630</t>
  </si>
  <si>
    <t>5658</t>
  </si>
  <si>
    <t>5664</t>
  </si>
  <si>
    <t>5667</t>
  </si>
  <si>
    <t>5668</t>
  </si>
  <si>
    <t>40,52</t>
  </si>
  <si>
    <t>5674</t>
  </si>
  <si>
    <t>38,96</t>
  </si>
  <si>
    <t>5692</t>
  </si>
  <si>
    <t>5693</t>
  </si>
  <si>
    <t>5695</t>
  </si>
  <si>
    <t>42,47</t>
  </si>
  <si>
    <t>5703</t>
  </si>
  <si>
    <t>23,80</t>
  </si>
  <si>
    <t>5705</t>
  </si>
  <si>
    <t>5707</t>
  </si>
  <si>
    <t>69,83</t>
  </si>
  <si>
    <t>5710</t>
  </si>
  <si>
    <t>177,46</t>
  </si>
  <si>
    <t>5711</t>
  </si>
  <si>
    <t>78,71</t>
  </si>
  <si>
    <t>5714</t>
  </si>
  <si>
    <t>5715</t>
  </si>
  <si>
    <t>59,56</t>
  </si>
  <si>
    <t>5718</t>
  </si>
  <si>
    <t>5721</t>
  </si>
  <si>
    <t>5722</t>
  </si>
  <si>
    <t>191,70</t>
  </si>
  <si>
    <t>5724</t>
  </si>
  <si>
    <t>5727</t>
  </si>
  <si>
    <t>5729</t>
  </si>
  <si>
    <t>47,84</t>
  </si>
  <si>
    <t>5730</t>
  </si>
  <si>
    <t>36,13</t>
  </si>
  <si>
    <t>5735</t>
  </si>
  <si>
    <t>5736</t>
  </si>
  <si>
    <t>36,92</t>
  </si>
  <si>
    <t>5738</t>
  </si>
  <si>
    <t>42,54</t>
  </si>
  <si>
    <t>5739</t>
  </si>
  <si>
    <t>53,23</t>
  </si>
  <si>
    <t>5741</t>
  </si>
  <si>
    <t>40,12</t>
  </si>
  <si>
    <t>5742</t>
  </si>
  <si>
    <t>5747</t>
  </si>
  <si>
    <t>139,81</t>
  </si>
  <si>
    <t>5751</t>
  </si>
  <si>
    <t>5754</t>
  </si>
  <si>
    <t>22,06</t>
  </si>
  <si>
    <t>5763</t>
  </si>
  <si>
    <t>5765</t>
  </si>
  <si>
    <t>5766</t>
  </si>
  <si>
    <t>5779</t>
  </si>
  <si>
    <t>65,58</t>
  </si>
  <si>
    <t>5787</t>
  </si>
  <si>
    <t>5797</t>
  </si>
  <si>
    <t>5800</t>
  </si>
  <si>
    <t>7032</t>
  </si>
  <si>
    <t>7033</t>
  </si>
  <si>
    <t>7034</t>
  </si>
  <si>
    <t>4,55</t>
  </si>
  <si>
    <t>7035</t>
  </si>
  <si>
    <t>226,72</t>
  </si>
  <si>
    <t>7038</t>
  </si>
  <si>
    <t>7039</t>
  </si>
  <si>
    <t>7040</t>
  </si>
  <si>
    <t>60,89</t>
  </si>
  <si>
    <t>7044</t>
  </si>
  <si>
    <t>7045</t>
  </si>
  <si>
    <t>7046</t>
  </si>
  <si>
    <t>7047</t>
  </si>
  <si>
    <t>7051</t>
  </si>
  <si>
    <t>7052</t>
  </si>
  <si>
    <t>7053</t>
  </si>
  <si>
    <t>7054</t>
  </si>
  <si>
    <t>7058</t>
  </si>
  <si>
    <t>18,24</t>
  </si>
  <si>
    <t>7059</t>
  </si>
  <si>
    <t>7060</t>
  </si>
  <si>
    <t>7061</t>
  </si>
  <si>
    <t>7063</t>
  </si>
  <si>
    <t>7064</t>
  </si>
  <si>
    <t>2,41</t>
  </si>
  <si>
    <t>7065</t>
  </si>
  <si>
    <t>7066</t>
  </si>
  <si>
    <t>85,48</t>
  </si>
  <si>
    <t>53786</t>
  </si>
  <si>
    <t>45,12</t>
  </si>
  <si>
    <t>53788</t>
  </si>
  <si>
    <t>50,51</t>
  </si>
  <si>
    <t>53792</t>
  </si>
  <si>
    <t>89,55</t>
  </si>
  <si>
    <t>53794</t>
  </si>
  <si>
    <t>53797</t>
  </si>
  <si>
    <t>102,99</t>
  </si>
  <si>
    <t>53804</t>
  </si>
  <si>
    <t>53806</t>
  </si>
  <si>
    <t>61,12</t>
  </si>
  <si>
    <t>53810</t>
  </si>
  <si>
    <t>53814</t>
  </si>
  <si>
    <t>53817</t>
  </si>
  <si>
    <t>55,22</t>
  </si>
  <si>
    <t>53818</t>
  </si>
  <si>
    <t>53827</t>
  </si>
  <si>
    <t>100,82</t>
  </si>
  <si>
    <t>53829</t>
  </si>
  <si>
    <t>53831</t>
  </si>
  <si>
    <t>170,12</t>
  </si>
  <si>
    <t>53840</t>
  </si>
  <si>
    <t>53841</t>
  </si>
  <si>
    <t>2,19</t>
  </si>
  <si>
    <t>53849</t>
  </si>
  <si>
    <t>53857</t>
  </si>
  <si>
    <t>53858</t>
  </si>
  <si>
    <t>53861</t>
  </si>
  <si>
    <t>53863</t>
  </si>
  <si>
    <t>53865</t>
  </si>
  <si>
    <t>41,68</t>
  </si>
  <si>
    <t>53866</t>
  </si>
  <si>
    <t>53882</t>
  </si>
  <si>
    <t>30,18</t>
  </si>
  <si>
    <t>55263</t>
  </si>
  <si>
    <t>73303</t>
  </si>
  <si>
    <t>5,35</t>
  </si>
  <si>
    <t>73307</t>
  </si>
  <si>
    <t>73309</t>
  </si>
  <si>
    <t>73311</t>
  </si>
  <si>
    <t>157,48</t>
  </si>
  <si>
    <t>73313</t>
  </si>
  <si>
    <t>73315</t>
  </si>
  <si>
    <t>73335</t>
  </si>
  <si>
    <t>28,55</t>
  </si>
  <si>
    <t>73340</t>
  </si>
  <si>
    <t>83361</t>
  </si>
  <si>
    <t>35,38</t>
  </si>
  <si>
    <t>83761</t>
  </si>
  <si>
    <t>83762</t>
  </si>
  <si>
    <t>83763</t>
  </si>
  <si>
    <t>44,38</t>
  </si>
  <si>
    <t>83764</t>
  </si>
  <si>
    <t>87026</t>
  </si>
  <si>
    <t>87441</t>
  </si>
  <si>
    <t>BETONEIRA CAPACIDADE NOMINAL 400 L, CAPACIDADE DE MISTURA 310 L, MOTOR A DIESEL POTÊNCIA 5,0 CV, SEM CARREGADOR - DEPRECIAÇÃO. AF_06/2014</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</si>
  <si>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</si>
  <si>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</si>
  <si>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</si>
  <si>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</si>
  <si>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</si>
  <si>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</si>
  <si>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88387</t>
  </si>
  <si>
    <t>88389</t>
  </si>
  <si>
    <t>88390</t>
  </si>
  <si>
    <t>88391</t>
  </si>
  <si>
    <t>3,13</t>
  </si>
  <si>
    <t>88394</t>
  </si>
  <si>
    <t>0,91</t>
  </si>
  <si>
    <t>88395</t>
  </si>
  <si>
    <t>88396</t>
  </si>
  <si>
    <t>1,00</t>
  </si>
  <si>
    <t>88397</t>
  </si>
  <si>
    <t>88400</t>
  </si>
  <si>
    <t>88401</t>
  </si>
  <si>
    <t>88402</t>
  </si>
  <si>
    <t>88403</t>
  </si>
  <si>
    <t>88419</t>
  </si>
  <si>
    <t>88422</t>
  </si>
  <si>
    <t>88425</t>
  </si>
  <si>
    <t>88427</t>
  </si>
  <si>
    <t>88434</t>
  </si>
  <si>
    <t>88435</t>
  </si>
  <si>
    <t>88436</t>
  </si>
  <si>
    <t>88437</t>
  </si>
  <si>
    <t>88569</t>
  </si>
  <si>
    <t>88570</t>
  </si>
  <si>
    <t>88826</t>
  </si>
  <si>
    <t>88827</t>
  </si>
  <si>
    <t>88828</t>
  </si>
  <si>
    <t>88829</t>
  </si>
  <si>
    <t>88832</t>
  </si>
  <si>
    <t>45,95</t>
  </si>
  <si>
    <t>88834</t>
  </si>
  <si>
    <t>88835</t>
  </si>
  <si>
    <t>88836</t>
  </si>
  <si>
    <t>88839</t>
  </si>
  <si>
    <t>88840</t>
  </si>
  <si>
    <t>88841</t>
  </si>
  <si>
    <t>49,64</t>
  </si>
  <si>
    <t>88842</t>
  </si>
  <si>
    <t>69,08</t>
  </si>
  <si>
    <t>88847</t>
  </si>
  <si>
    <t>88848</t>
  </si>
  <si>
    <t>88853</t>
  </si>
  <si>
    <t>88854</t>
  </si>
  <si>
    <t>88855</t>
  </si>
  <si>
    <t>4,03</t>
  </si>
  <si>
    <t>88856</t>
  </si>
  <si>
    <t>88857</t>
  </si>
  <si>
    <t>88858</t>
  </si>
  <si>
    <t>88859</t>
  </si>
  <si>
    <t>88860</t>
  </si>
  <si>
    <t>88900</t>
  </si>
  <si>
    <t>88902</t>
  </si>
  <si>
    <t>88903</t>
  </si>
  <si>
    <t>66,97</t>
  </si>
  <si>
    <t>88904</t>
  </si>
  <si>
    <t>79,50</t>
  </si>
  <si>
    <t>89009</t>
  </si>
  <si>
    <t>89010</t>
  </si>
  <si>
    <t>89011</t>
  </si>
  <si>
    <t>89012</t>
  </si>
  <si>
    <t>89013</t>
  </si>
  <si>
    <t>112,67</t>
  </si>
  <si>
    <t>89014</t>
  </si>
  <si>
    <t>25,36</t>
  </si>
  <si>
    <t>89015</t>
  </si>
  <si>
    <t>89016</t>
  </si>
  <si>
    <t>89017</t>
  </si>
  <si>
    <t>89018</t>
  </si>
  <si>
    <t>89019</t>
  </si>
  <si>
    <t>89020</t>
  </si>
  <si>
    <t>89023</t>
  </si>
  <si>
    <t>89024</t>
  </si>
  <si>
    <t>89025</t>
  </si>
  <si>
    <t>89026</t>
  </si>
  <si>
    <t>89029</t>
  </si>
  <si>
    <t>89030</t>
  </si>
  <si>
    <t>89033</t>
  </si>
  <si>
    <t>89034</t>
  </si>
  <si>
    <t>89128</t>
  </si>
  <si>
    <t>89129</t>
  </si>
  <si>
    <t>89130</t>
  </si>
  <si>
    <t>53,19</t>
  </si>
  <si>
    <t>89131</t>
  </si>
  <si>
    <t>89210</t>
  </si>
  <si>
    <t>89211</t>
  </si>
  <si>
    <t>89212</t>
  </si>
  <si>
    <t>89213</t>
  </si>
  <si>
    <t>89214</t>
  </si>
  <si>
    <t>23,79</t>
  </si>
  <si>
    <t>89215</t>
  </si>
  <si>
    <t>82,10</t>
  </si>
  <si>
    <t>89221</t>
  </si>
  <si>
    <t>89222</t>
  </si>
  <si>
    <t>89223</t>
  </si>
  <si>
    <t>89224</t>
  </si>
  <si>
    <t>89228</t>
  </si>
  <si>
    <t>89229</t>
  </si>
  <si>
    <t>89230</t>
  </si>
  <si>
    <t>153,99</t>
  </si>
  <si>
    <t>89231</t>
  </si>
  <si>
    <t>89232</t>
  </si>
  <si>
    <t>274,68</t>
  </si>
  <si>
    <t>89233</t>
  </si>
  <si>
    <t>147,74</t>
  </si>
  <si>
    <t>89236</t>
  </si>
  <si>
    <t>359,73</t>
  </si>
  <si>
    <t>89237</t>
  </si>
  <si>
    <t>57,00</t>
  </si>
  <si>
    <t>89238</t>
  </si>
  <si>
    <t>641,66</t>
  </si>
  <si>
    <t>89239</t>
  </si>
  <si>
    <t>390,71</t>
  </si>
  <si>
    <t>89240</t>
  </si>
  <si>
    <t>110,40</t>
  </si>
  <si>
    <t>89241</t>
  </si>
  <si>
    <t>89246</t>
  </si>
  <si>
    <t>312,58</t>
  </si>
  <si>
    <t>89247</t>
  </si>
  <si>
    <t>89248</t>
  </si>
  <si>
    <t>557,56</t>
  </si>
  <si>
    <t>89249</t>
  </si>
  <si>
    <t>333,05</t>
  </si>
  <si>
    <t>89253</t>
  </si>
  <si>
    <t>90,47</t>
  </si>
  <si>
    <t>89254</t>
  </si>
  <si>
    <t>89255</t>
  </si>
  <si>
    <t>89256</t>
  </si>
  <si>
    <t>89259</t>
  </si>
  <si>
    <t>89260</t>
  </si>
  <si>
    <t>3,36</t>
  </si>
  <si>
    <t>89262</t>
  </si>
  <si>
    <t>30,49</t>
  </si>
  <si>
    <t>89264</t>
  </si>
  <si>
    <t>89265</t>
  </si>
  <si>
    <t>89266</t>
  </si>
  <si>
    <t>2,12</t>
  </si>
  <si>
    <t>89267</t>
  </si>
  <si>
    <t>89268</t>
  </si>
  <si>
    <t>89269</t>
  </si>
  <si>
    <t>89270</t>
  </si>
  <si>
    <t>70,91</t>
  </si>
  <si>
    <t>89271</t>
  </si>
  <si>
    <t>89274</t>
  </si>
  <si>
    <t>BETONEIRA CAPACIDADE NOMINAL DE 600 L, CAPACIDADE DE MISTURA 440 L, MOTOR A DIESEL POTÊNCIA 10 CV, COM CARREGADOR - DEPRECIAÇÃO. AF_11/2014</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</si>
  <si>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</si>
  <si>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</si>
  <si>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</si>
  <si>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</si>
  <si>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89277</t>
  </si>
  <si>
    <t>BETONEIRA CAPACIDADE NOMINAL DE 600 L, CAPACIDADE DE MISTURA 440 L, MOTOR A DIESEL POTÊNCIA 10 CV, COM CARREGADOR - MATERIAIS NA OPERAÇÃO. AF_11/2014</t>
  </si>
  <si>
    <t>89280</t>
  </si>
  <si>
    <t>89281</t>
  </si>
  <si>
    <t>89870</t>
  </si>
  <si>
    <t>89871</t>
  </si>
  <si>
    <t>5,65</t>
  </si>
  <si>
    <t>89872</t>
  </si>
  <si>
    <t>89873</t>
  </si>
  <si>
    <t>54,60</t>
  </si>
  <si>
    <t>89874</t>
  </si>
  <si>
    <t>155,89</t>
  </si>
  <si>
    <t>89878</t>
  </si>
  <si>
    <t>34,89</t>
  </si>
  <si>
    <t>89879</t>
  </si>
  <si>
    <t>89880</t>
  </si>
  <si>
    <t>89881</t>
  </si>
  <si>
    <t>89882</t>
  </si>
  <si>
    <t>179,86</t>
  </si>
  <si>
    <t>90582</t>
  </si>
  <si>
    <t>90583</t>
  </si>
  <si>
    <t>90584</t>
  </si>
  <si>
    <t>90585</t>
  </si>
  <si>
    <t>90621</t>
  </si>
  <si>
    <t>90622</t>
  </si>
  <si>
    <t>90623</t>
  </si>
  <si>
    <t>90624</t>
  </si>
  <si>
    <t>90627</t>
  </si>
  <si>
    <t>90628</t>
  </si>
  <si>
    <t>90629</t>
  </si>
  <si>
    <t>61,34</t>
  </si>
  <si>
    <t>90630</t>
  </si>
  <si>
    <t>90633</t>
  </si>
  <si>
    <t>90634</t>
  </si>
  <si>
    <t>90635</t>
  </si>
  <si>
    <t>90636</t>
  </si>
  <si>
    <t>90639</t>
  </si>
  <si>
    <t>5,45</t>
  </si>
  <si>
    <t>90640</t>
  </si>
  <si>
    <t>90641</t>
  </si>
  <si>
    <t>90642</t>
  </si>
  <si>
    <t>90646</t>
  </si>
  <si>
    <t>90647</t>
  </si>
  <si>
    <t>90648</t>
  </si>
  <si>
    <t>90649</t>
  </si>
  <si>
    <t>90652</t>
  </si>
  <si>
    <t>90653</t>
  </si>
  <si>
    <t>90654</t>
  </si>
  <si>
    <t>90655</t>
  </si>
  <si>
    <t>90658</t>
  </si>
  <si>
    <t>90659</t>
  </si>
  <si>
    <t>90660</t>
  </si>
  <si>
    <t>90661</t>
  </si>
  <si>
    <t>90664</t>
  </si>
  <si>
    <t>90665</t>
  </si>
  <si>
    <t>90666</t>
  </si>
  <si>
    <t>90667</t>
  </si>
  <si>
    <t>90670</t>
  </si>
  <si>
    <t>224,96</t>
  </si>
  <si>
    <t>90671</t>
  </si>
  <si>
    <t>90672</t>
  </si>
  <si>
    <t>281,52</t>
  </si>
  <si>
    <t>90673</t>
  </si>
  <si>
    <t>105,74</t>
  </si>
  <si>
    <t>90676</t>
  </si>
  <si>
    <t>102,69</t>
  </si>
  <si>
    <t>90677</t>
  </si>
  <si>
    <t>15,48</t>
  </si>
  <si>
    <t>90678</t>
  </si>
  <si>
    <t>90679</t>
  </si>
  <si>
    <t>90682</t>
  </si>
  <si>
    <t>90683</t>
  </si>
  <si>
    <t>90684</t>
  </si>
  <si>
    <t>32,30</t>
  </si>
  <si>
    <t>90685</t>
  </si>
  <si>
    <t>50,30</t>
  </si>
  <si>
    <t>90688</t>
  </si>
  <si>
    <t>90689</t>
  </si>
  <si>
    <t>90690</t>
  </si>
  <si>
    <t>90691</t>
  </si>
  <si>
    <t>90957</t>
  </si>
  <si>
    <t>90958</t>
  </si>
  <si>
    <t>90960</t>
  </si>
  <si>
    <t>90961</t>
  </si>
  <si>
    <t>90962</t>
  </si>
  <si>
    <t>6,46</t>
  </si>
  <si>
    <t>90963</t>
  </si>
  <si>
    <t>90968</t>
  </si>
  <si>
    <t>90969</t>
  </si>
  <si>
    <t>90970</t>
  </si>
  <si>
    <t>90971</t>
  </si>
  <si>
    <t>53,58</t>
  </si>
  <si>
    <t>90975</t>
  </si>
  <si>
    <t>90976</t>
  </si>
  <si>
    <t>90977</t>
  </si>
  <si>
    <t>90978</t>
  </si>
  <si>
    <t>139,02</t>
  </si>
  <si>
    <t>90992</t>
  </si>
  <si>
    <t>90993</t>
  </si>
  <si>
    <t>90994</t>
  </si>
  <si>
    <t>90995</t>
  </si>
  <si>
    <t>72,79</t>
  </si>
  <si>
    <t>91021</t>
  </si>
  <si>
    <t>91026</t>
  </si>
  <si>
    <t>91027</t>
  </si>
  <si>
    <t>91028</t>
  </si>
  <si>
    <t>91029</t>
  </si>
  <si>
    <t>33,95</t>
  </si>
  <si>
    <t>91030</t>
  </si>
  <si>
    <t>129,71</t>
  </si>
  <si>
    <t>91273</t>
  </si>
  <si>
    <t>91274</t>
  </si>
  <si>
    <t>91275</t>
  </si>
  <si>
    <t>91276</t>
  </si>
  <si>
    <t>91279</t>
  </si>
  <si>
    <t>91280</t>
  </si>
  <si>
    <t>91281</t>
  </si>
  <si>
    <t>91282</t>
  </si>
  <si>
    <t>9,88</t>
  </si>
  <si>
    <t>91354</t>
  </si>
  <si>
    <t>91355</t>
  </si>
  <si>
    <t>91356</t>
  </si>
  <si>
    <t>91359</t>
  </si>
  <si>
    <t>91360</t>
  </si>
  <si>
    <t>91361</t>
  </si>
  <si>
    <t>91367</t>
  </si>
  <si>
    <t>91368</t>
  </si>
  <si>
    <t>91369</t>
  </si>
  <si>
    <t>91375</t>
  </si>
  <si>
    <t>91376</t>
  </si>
  <si>
    <t>2,47</t>
  </si>
  <si>
    <t>91377</t>
  </si>
  <si>
    <t>1,95</t>
  </si>
  <si>
    <t>91380</t>
  </si>
  <si>
    <t>21,81</t>
  </si>
  <si>
    <t>91381</t>
  </si>
  <si>
    <t>91382</t>
  </si>
  <si>
    <t>91383</t>
  </si>
  <si>
    <t>91384</t>
  </si>
  <si>
    <t>91390</t>
  </si>
  <si>
    <t>91391</t>
  </si>
  <si>
    <t>91392</t>
  </si>
  <si>
    <t>91396</t>
  </si>
  <si>
    <t>91397</t>
  </si>
  <si>
    <t>91398</t>
  </si>
  <si>
    <t>91402</t>
  </si>
  <si>
    <t>91466</t>
  </si>
  <si>
    <t>91467</t>
  </si>
  <si>
    <t>91468</t>
  </si>
  <si>
    <t>21,32</t>
  </si>
  <si>
    <t>91469</t>
  </si>
  <si>
    <t>91484</t>
  </si>
  <si>
    <t>91485</t>
  </si>
  <si>
    <t>136,85</t>
  </si>
  <si>
    <t>91529</t>
  </si>
  <si>
    <t>91530</t>
  </si>
  <si>
    <t>91531</t>
  </si>
  <si>
    <t>91532</t>
  </si>
  <si>
    <t>7,02</t>
  </si>
  <si>
    <t>91629</t>
  </si>
  <si>
    <t>91630</t>
  </si>
  <si>
    <t>91631</t>
  </si>
  <si>
    <t>91632</t>
  </si>
  <si>
    <t>28,05</t>
  </si>
  <si>
    <t>91633</t>
  </si>
  <si>
    <t>118,33</t>
  </si>
  <si>
    <t>91640</t>
  </si>
  <si>
    <t>32,12</t>
  </si>
  <si>
    <t>91641</t>
  </si>
  <si>
    <t>91642</t>
  </si>
  <si>
    <t>91643</t>
  </si>
  <si>
    <t>57,18</t>
  </si>
  <si>
    <t>91644</t>
  </si>
  <si>
    <t>91688</t>
  </si>
  <si>
    <t>91689</t>
  </si>
  <si>
    <t>91690</t>
  </si>
  <si>
    <t>91691</t>
  </si>
  <si>
    <t>92040</t>
  </si>
  <si>
    <t>92041</t>
  </si>
  <si>
    <t>92042</t>
  </si>
  <si>
    <t>92101</t>
  </si>
  <si>
    <t>29,29</t>
  </si>
  <si>
    <t>92102</t>
  </si>
  <si>
    <t>92103</t>
  </si>
  <si>
    <t>92104</t>
  </si>
  <si>
    <t>92105</t>
  </si>
  <si>
    <t>92108</t>
  </si>
  <si>
    <t>92109</t>
  </si>
  <si>
    <t>92110</t>
  </si>
  <si>
    <t>92111</t>
  </si>
  <si>
    <t>92114</t>
  </si>
  <si>
    <t>92115</t>
  </si>
  <si>
    <t>92116</t>
  </si>
  <si>
    <t>92133</t>
  </si>
  <si>
    <t>92134</t>
  </si>
  <si>
    <t>92135</t>
  </si>
  <si>
    <t>92136</t>
  </si>
  <si>
    <t>92137</t>
  </si>
  <si>
    <t>31,15</t>
  </si>
  <si>
    <t>92140</t>
  </si>
  <si>
    <t>92141</t>
  </si>
  <si>
    <t>92142</t>
  </si>
  <si>
    <t>92143</t>
  </si>
  <si>
    <t>92144</t>
  </si>
  <si>
    <t>92237</t>
  </si>
  <si>
    <t>92238</t>
  </si>
  <si>
    <t>4,79</t>
  </si>
  <si>
    <t>92239</t>
  </si>
  <si>
    <t>92240</t>
  </si>
  <si>
    <t>41,59</t>
  </si>
  <si>
    <t>92241</t>
  </si>
  <si>
    <t>244,13</t>
  </si>
  <si>
    <t>92712</t>
  </si>
  <si>
    <t>92713</t>
  </si>
  <si>
    <t>92714</t>
  </si>
  <si>
    <t>92715</t>
  </si>
  <si>
    <t>92956</t>
  </si>
  <si>
    <t>92957</t>
  </si>
  <si>
    <t>92958</t>
  </si>
  <si>
    <t>92959</t>
  </si>
  <si>
    <t>92963</t>
  </si>
  <si>
    <t>92964</t>
  </si>
  <si>
    <t>92965</t>
  </si>
  <si>
    <t>93220</t>
  </si>
  <si>
    <t>349,81</t>
  </si>
  <si>
    <t>93221</t>
  </si>
  <si>
    <t>48,56</t>
  </si>
  <si>
    <t>93222</t>
  </si>
  <si>
    <t>437,76</t>
  </si>
  <si>
    <t>93223</t>
  </si>
  <si>
    <t>138,12</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</si>
  <si>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</si>
  <si>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</si>
  <si>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</si>
  <si>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</si>
  <si>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</si>
  <si>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</si>
  <si>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</si>
  <si>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</si>
  <si>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</si>
  <si>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93238</t>
  </si>
  <si>
    <t>93239</t>
  </si>
  <si>
    <t>93240</t>
  </si>
  <si>
    <t>93267</t>
  </si>
  <si>
    <t>40,36</t>
  </si>
  <si>
    <t>93269</t>
  </si>
  <si>
    <t>93270</t>
  </si>
  <si>
    <t>93271</t>
  </si>
  <si>
    <t>93277</t>
  </si>
  <si>
    <t>93278</t>
  </si>
  <si>
    <t>93279</t>
  </si>
  <si>
    <t>93280</t>
  </si>
  <si>
    <t>93283</t>
  </si>
  <si>
    <t>93284</t>
  </si>
  <si>
    <t>93285</t>
  </si>
  <si>
    <t>136,38</t>
  </si>
  <si>
    <t>93286</t>
  </si>
  <si>
    <t>93296</t>
  </si>
  <si>
    <t>93397</t>
  </si>
  <si>
    <t>93398</t>
  </si>
  <si>
    <t>93399</t>
  </si>
  <si>
    <t>93400</t>
  </si>
  <si>
    <t>93401</t>
  </si>
  <si>
    <t>93404</t>
  </si>
  <si>
    <t>5,38</t>
  </si>
  <si>
    <t>93405</t>
  </si>
  <si>
    <t>93406</t>
  </si>
  <si>
    <t>93407</t>
  </si>
  <si>
    <t>93411</t>
  </si>
  <si>
    <t>93412</t>
  </si>
  <si>
    <t>93413</t>
  </si>
  <si>
    <t>93414</t>
  </si>
  <si>
    <t>93417</t>
  </si>
  <si>
    <t>93418</t>
  </si>
  <si>
    <t>93419</t>
  </si>
  <si>
    <t>93420</t>
  </si>
  <si>
    <t>93423</t>
  </si>
  <si>
    <t>93424</t>
  </si>
  <si>
    <t>93425</t>
  </si>
  <si>
    <t>93426</t>
  </si>
  <si>
    <t>141,71</t>
  </si>
  <si>
    <t>93429</t>
  </si>
  <si>
    <t>108,29</t>
  </si>
  <si>
    <t>93430</t>
  </si>
  <si>
    <t>19,49</t>
  </si>
  <si>
    <t>93431</t>
  </si>
  <si>
    <t>174,08</t>
  </si>
  <si>
    <t>93432</t>
  </si>
  <si>
    <t>2.539,20</t>
  </si>
  <si>
    <t>93435</t>
  </si>
  <si>
    <t>93436</t>
  </si>
  <si>
    <t>93437</t>
  </si>
  <si>
    <t>93438</t>
  </si>
  <si>
    <t>95114</t>
  </si>
  <si>
    <t>95115</t>
  </si>
  <si>
    <t>95116</t>
  </si>
  <si>
    <t>95117</t>
  </si>
  <si>
    <t>95118</t>
  </si>
  <si>
    <t>95119</t>
  </si>
  <si>
    <t>10,05</t>
  </si>
  <si>
    <t>95120</t>
  </si>
  <si>
    <t>95123</t>
  </si>
  <si>
    <t>95124</t>
  </si>
  <si>
    <t>95125</t>
  </si>
  <si>
    <t>95126</t>
  </si>
  <si>
    <t>130,18</t>
  </si>
  <si>
    <t>95129</t>
  </si>
  <si>
    <t>95130</t>
  </si>
  <si>
    <t>95131</t>
  </si>
  <si>
    <t>47,75</t>
  </si>
  <si>
    <t>95132</t>
  </si>
  <si>
    <t>95136</t>
  </si>
  <si>
    <t>95137</t>
  </si>
  <si>
    <t>95138</t>
  </si>
  <si>
    <t>95208</t>
  </si>
  <si>
    <t>45,73</t>
  </si>
  <si>
    <t>95209</t>
  </si>
  <si>
    <t>95210</t>
  </si>
  <si>
    <t>95211</t>
  </si>
  <si>
    <t>95217</t>
  </si>
  <si>
    <t>95255</t>
  </si>
  <si>
    <t>95256</t>
  </si>
  <si>
    <t>95257</t>
  </si>
  <si>
    <t>95260</t>
  </si>
  <si>
    <t>95261</t>
  </si>
  <si>
    <t>95262</t>
  </si>
  <si>
    <t>95263</t>
  </si>
  <si>
    <t>95266</t>
  </si>
  <si>
    <t>95267</t>
  </si>
  <si>
    <t>95268</t>
  </si>
  <si>
    <t>95269</t>
  </si>
  <si>
    <t>95272</t>
  </si>
  <si>
    <t>95273</t>
  </si>
  <si>
    <t>95274</t>
  </si>
  <si>
    <t>95275</t>
  </si>
  <si>
    <t>95278</t>
  </si>
  <si>
    <t>95279</t>
  </si>
  <si>
    <t>95280</t>
  </si>
  <si>
    <t>95281</t>
  </si>
  <si>
    <t>95617</t>
  </si>
  <si>
    <t>95618</t>
  </si>
  <si>
    <t>95619</t>
  </si>
  <si>
    <t>95627</t>
  </si>
  <si>
    <t>95628</t>
  </si>
  <si>
    <t>95629</t>
  </si>
  <si>
    <t>95630</t>
  </si>
  <si>
    <t>95698</t>
  </si>
  <si>
    <t>95699</t>
  </si>
  <si>
    <t>95700</t>
  </si>
  <si>
    <t>95701</t>
  </si>
  <si>
    <t>95704</t>
  </si>
  <si>
    <t>46,98</t>
  </si>
  <si>
    <t>95705</t>
  </si>
  <si>
    <t>95706</t>
  </si>
  <si>
    <t>58,79</t>
  </si>
  <si>
    <t>95707</t>
  </si>
  <si>
    <t>95710</t>
  </si>
  <si>
    <t>95711</t>
  </si>
  <si>
    <t>95712</t>
  </si>
  <si>
    <t>95713</t>
  </si>
  <si>
    <t>95716</t>
  </si>
  <si>
    <t>54,36</t>
  </si>
  <si>
    <t>95717</t>
  </si>
  <si>
    <t>95718</t>
  </si>
  <si>
    <t>95719</t>
  </si>
  <si>
    <t>95869</t>
  </si>
  <si>
    <t>1,37</t>
  </si>
  <si>
    <t>95870</t>
  </si>
  <si>
    <t>95871</t>
  </si>
  <si>
    <t>241,43</t>
  </si>
  <si>
    <t>95874</t>
  </si>
  <si>
    <t>96008</t>
  </si>
  <si>
    <t>96009</t>
  </si>
  <si>
    <t>96011</t>
  </si>
  <si>
    <t>23,85</t>
  </si>
  <si>
    <t>96012</t>
  </si>
  <si>
    <t>96015</t>
  </si>
  <si>
    <t>21,56</t>
  </si>
  <si>
    <t>96016</t>
  </si>
  <si>
    <t>96018</t>
  </si>
  <si>
    <t>96019</t>
  </si>
  <si>
    <t>151,98</t>
  </si>
  <si>
    <t>96023</t>
  </si>
  <si>
    <t>96024</t>
  </si>
  <si>
    <t>96026</t>
  </si>
  <si>
    <t>96027</t>
  </si>
  <si>
    <t>105,90</t>
  </si>
  <si>
    <t>96030</t>
  </si>
  <si>
    <t>25,66</t>
  </si>
  <si>
    <t>96031</t>
  </si>
  <si>
    <t>96032</t>
  </si>
  <si>
    <t>96033</t>
  </si>
  <si>
    <t>96034</t>
  </si>
  <si>
    <t>125,37</t>
  </si>
  <si>
    <t>96053</t>
  </si>
  <si>
    <t>96054</t>
  </si>
  <si>
    <t>96055</t>
  </si>
  <si>
    <t>2,37</t>
  </si>
  <si>
    <t>96056</t>
  </si>
  <si>
    <t>96057</t>
  </si>
  <si>
    <t>96060</t>
  </si>
  <si>
    <t>96061</t>
  </si>
  <si>
    <t>96062</t>
  </si>
  <si>
    <t>96241</t>
  </si>
  <si>
    <t>96242</t>
  </si>
  <si>
    <t>2,18</t>
  </si>
  <si>
    <t>96243</t>
  </si>
  <si>
    <t>96244</t>
  </si>
  <si>
    <t>96301</t>
  </si>
  <si>
    <t>96457</t>
  </si>
  <si>
    <t>96458</t>
  </si>
  <si>
    <t>96459</t>
  </si>
  <si>
    <t>96460</t>
  </si>
  <si>
    <t>51,65</t>
  </si>
  <si>
    <t>98760</t>
  </si>
  <si>
    <t>98761</t>
  </si>
  <si>
    <t>98762</t>
  </si>
  <si>
    <t>98763</t>
  </si>
  <si>
    <t>99829</t>
  </si>
  <si>
    <t>99830</t>
  </si>
  <si>
    <t>99831</t>
  </si>
  <si>
    <t>99832</t>
  </si>
  <si>
    <t>100637</t>
  </si>
  <si>
    <t>100638</t>
  </si>
  <si>
    <t>100639</t>
  </si>
  <si>
    <t>213,83</t>
  </si>
  <si>
    <t>100640</t>
  </si>
  <si>
    <t>238,00</t>
  </si>
  <si>
    <t>100643</t>
  </si>
  <si>
    <t>350,24</t>
  </si>
  <si>
    <t>100644</t>
  </si>
  <si>
    <t>100645</t>
  </si>
  <si>
    <t>563,02</t>
  </si>
  <si>
    <t>100646</t>
  </si>
  <si>
    <t>340,00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</si>
  <si>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</si>
  <si>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</si>
  <si>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</si>
  <si>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</si>
  <si>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</si>
  <si>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</si>
  <si>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</si>
  <si>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</si>
  <si>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1,70</t>
  </si>
  <si>
    <t>102809</t>
  </si>
  <si>
    <t>CALDEIRA A GÁS COM TERMOSTATO, CAPACIDADE 100 LITROS - MATERIAIS NA OPERAÇÃO. AF_04/2019</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</si>
  <si>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</si>
  <si>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</si>
  <si>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</si>
  <si>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</si>
  <si>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</si>
  <si>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</si>
  <si>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</si>
  <si>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</si>
  <si>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</si>
  <si>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</si>
  <si>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58,19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</si>
  <si>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</si>
  <si>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</si>
  <si>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</si>
  <si>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</si>
  <si>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</si>
  <si>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</si>
  <si>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</si>
  <si>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</si>
  <si>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</si>
  <si>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</si>
  <si>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158,70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</si>
  <si>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</si>
  <si>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</si>
  <si>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</si>
  <si>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</si>
  <si>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</si>
  <si>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</si>
  <si>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</si>
  <si>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</si>
  <si>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</si>
  <si>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</si>
  <si>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97,75</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</si>
  <si>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</si>
  <si>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</si>
  <si>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</si>
  <si>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</si>
  <si>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</si>
  <si>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</si>
  <si>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</si>
  <si>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</si>
  <si>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</si>
  <si>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</si>
  <si>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</si>
  <si>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</si>
  <si>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</si>
  <si>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</si>
  <si>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</si>
  <si>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</si>
  <si>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</si>
  <si>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</si>
  <si>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</si>
  <si>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</si>
  <si>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</si>
  <si>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</si>
  <si>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2,38</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</si>
  <si>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</si>
  <si>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</si>
  <si>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</si>
  <si>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</si>
  <si>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</si>
  <si>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</si>
  <si>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</si>
  <si>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</si>
  <si>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103223</t>
  </si>
  <si>
    <t>PERFURATRIZ PARA FURO DIRECIONAL HORIZONTAL (HDD) COM CAPACIDADE ATÉ 89 KN, POTÊNCIA 24,8 HP A 80 HP (INCLUSO FERRAMENTAS E LOCALIZADOR) - MATERIAIS NA OPERAÇÃO. AF_11/2021</t>
  </si>
  <si>
    <t>30,99</t>
  </si>
  <si>
    <t>103229</t>
  </si>
  <si>
    <t>PERFURATRIZ PARA FURO DIRECIONAL HORIZONTAL (HDD) COM CAPACIDADE DE 90 KN A 200 KN, POTÊNCIA 100 HP A 160 HP (INCLUSO FERRAMENTAS E LOCALIZADOR) - MATERIAIS NA OPERAÇÃO. AF_11/2021</t>
  </si>
  <si>
    <t>76,96</t>
  </si>
  <si>
    <t>103235</t>
  </si>
  <si>
    <t>PERFURATRIZ PARA FURO DIRECIONAL HORIZONTAL (HDD) COM CAPACIDADE DE 201 KN A 560 KN, POTÊNCIA 200 HP A 260 HP (INCLUSO FERRAMENTAS E LOCALIZADOR) - MATERIAIS NA OPERAÇÃO. AF_11/2021</t>
  </si>
  <si>
    <t>136,16</t>
  </si>
  <si>
    <t>103241</t>
  </si>
  <si>
    <t>MISTURADOR PARA PREPARO DE LAMA ESTABILIZANTE COM CAPACIDADE DE *4000* L, COM BOMBA CENTRÍFUGA 5,5 HP A 23,07 HP, PARA SISTEMA DE FURO DIRECIONAL - MATERIAIS NA OPERAÇÃO. AF_11/2021</t>
  </si>
  <si>
    <t>92259</t>
  </si>
  <si>
    <t>523,17</t>
  </si>
  <si>
    <t>92260</t>
  </si>
  <si>
    <t>583,26</t>
  </si>
  <si>
    <t>92261</t>
  </si>
  <si>
    <t>641,51</t>
  </si>
  <si>
    <t>92262</t>
  </si>
  <si>
    <t>735,31</t>
  </si>
  <si>
    <t>92539</t>
  </si>
  <si>
    <t>90,33</t>
  </si>
  <si>
    <t>92540</t>
  </si>
  <si>
    <t>92541</t>
  </si>
  <si>
    <t>92542</t>
  </si>
  <si>
    <t>116,97</t>
  </si>
  <si>
    <t>92543</t>
  </si>
  <si>
    <t>92544</t>
  </si>
  <si>
    <t>21,92</t>
  </si>
  <si>
    <t>92545</t>
  </si>
  <si>
    <t>1.143,88</t>
  </si>
  <si>
    <t>92546</t>
  </si>
  <si>
    <t>1.399,56</t>
  </si>
  <si>
    <t>92547</t>
  </si>
  <si>
    <t>1.490,08</t>
  </si>
  <si>
    <t>92548</t>
  </si>
  <si>
    <t>1.658,13</t>
  </si>
  <si>
    <t>92549</t>
  </si>
  <si>
    <t>2.048,26</t>
  </si>
  <si>
    <t>92550</t>
  </si>
  <si>
    <t>2.547,42</t>
  </si>
  <si>
    <t>92551</t>
  </si>
  <si>
    <t>2.663,56</t>
  </si>
  <si>
    <t>92552</t>
  </si>
  <si>
    <t>2.890,97</t>
  </si>
  <si>
    <t>92553</t>
  </si>
  <si>
    <t>3.294,30</t>
  </si>
  <si>
    <t>92554</t>
  </si>
  <si>
    <t>3.427,39</t>
  </si>
  <si>
    <t>92555</t>
  </si>
  <si>
    <t>1.126,43</t>
  </si>
  <si>
    <t>92556</t>
  </si>
  <si>
    <t>1.368,98</t>
  </si>
  <si>
    <t>92557</t>
  </si>
  <si>
    <t>1.459,50</t>
  </si>
  <si>
    <t>92558</t>
  </si>
  <si>
    <t>1.640,68</t>
  </si>
  <si>
    <t>92559</t>
  </si>
  <si>
    <t>2.015,77</t>
  </si>
  <si>
    <t>92560</t>
  </si>
  <si>
    <t>2.503,17</t>
  </si>
  <si>
    <t>92561</t>
  </si>
  <si>
    <t>2.620,52</t>
  </si>
  <si>
    <t>92562</t>
  </si>
  <si>
    <t>2.817,35</t>
  </si>
  <si>
    <t>92563</t>
  </si>
  <si>
    <t>3.208,22</t>
  </si>
  <si>
    <t>92564</t>
  </si>
  <si>
    <t>3.321,95</t>
  </si>
  <si>
    <t>92565</t>
  </si>
  <si>
    <t>92566</t>
  </si>
  <si>
    <t>92567</t>
  </si>
  <si>
    <t>100379</t>
  </si>
  <si>
    <t>100380</t>
  </si>
  <si>
    <t>57,27</t>
  </si>
  <si>
    <t>100381</t>
  </si>
  <si>
    <t>63,19</t>
  </si>
  <si>
    <t>100383</t>
  </si>
  <si>
    <t>100384</t>
  </si>
  <si>
    <t>31,68</t>
  </si>
  <si>
    <t>100385</t>
  </si>
  <si>
    <t>100386</t>
  </si>
  <si>
    <t>51,06</t>
  </si>
  <si>
    <t>100387</t>
  </si>
  <si>
    <t>100388</t>
  </si>
  <si>
    <t>21,25</t>
  </si>
  <si>
    <t>100389</t>
  </si>
  <si>
    <t>100390</t>
  </si>
  <si>
    <t>100391</t>
  </si>
  <si>
    <t>100392</t>
  </si>
  <si>
    <t>16,79</t>
  </si>
  <si>
    <t>100393</t>
  </si>
  <si>
    <t>100394</t>
  </si>
  <si>
    <t>19,58</t>
  </si>
  <si>
    <t>100395</t>
  </si>
  <si>
    <t>24,67</t>
  </si>
  <si>
    <t>94189</t>
  </si>
  <si>
    <t>94192</t>
  </si>
  <si>
    <t>94195</t>
  </si>
  <si>
    <t>94198</t>
  </si>
  <si>
    <t>94201</t>
  </si>
  <si>
    <t>33,85</t>
  </si>
  <si>
    <t>94204</t>
  </si>
  <si>
    <t>38,86</t>
  </si>
  <si>
    <t>94224</t>
  </si>
  <si>
    <t>94226</t>
  </si>
  <si>
    <t>94232</t>
  </si>
  <si>
    <t>94440</t>
  </si>
  <si>
    <t>94441</t>
  </si>
  <si>
    <t>94442</t>
  </si>
  <si>
    <t>94443</t>
  </si>
  <si>
    <t>94445</t>
  </si>
  <si>
    <t>94446</t>
  </si>
  <si>
    <t>94447</t>
  </si>
  <si>
    <t>94448</t>
  </si>
  <si>
    <t>94207</t>
  </si>
  <si>
    <t>49,68</t>
  </si>
  <si>
    <t>94210</t>
  </si>
  <si>
    <t>52,64</t>
  </si>
  <si>
    <t>94218</t>
  </si>
  <si>
    <t>TELHAMENTO COM TELHA ESTRUTURAL DE FIBROCIMENTO E= 8 MM, COM ATÉ 2 ÁGUAS, INCLUSO IÇAMENTO. AF_07/2019_P</t>
  </si>
  <si>
    <t>127,93</t>
  </si>
  <si>
    <t>94213</t>
  </si>
  <si>
    <t>93,52</t>
  </si>
  <si>
    <t>94216</t>
  </si>
  <si>
    <t>273,84</t>
  </si>
  <si>
    <t>94219</t>
  </si>
  <si>
    <t>94220</t>
  </si>
  <si>
    <t>94221</t>
  </si>
  <si>
    <t>18,93</t>
  </si>
  <si>
    <t>94222</t>
  </si>
  <si>
    <t>36,48</t>
  </si>
  <si>
    <t>94223</t>
  </si>
  <si>
    <t>88,75</t>
  </si>
  <si>
    <t>94451</t>
  </si>
  <si>
    <t>98,65</t>
  </si>
  <si>
    <t>100325</t>
  </si>
  <si>
    <t>96,11</t>
  </si>
  <si>
    <t>100327</t>
  </si>
  <si>
    <t>69,29</t>
  </si>
  <si>
    <t>100328</t>
  </si>
  <si>
    <t>100329</t>
  </si>
  <si>
    <t>100330</t>
  </si>
  <si>
    <t>100331</t>
  </si>
  <si>
    <t>19,10</t>
  </si>
  <si>
    <t>100434</t>
  </si>
  <si>
    <t>100435</t>
  </si>
  <si>
    <t>94227</t>
  </si>
  <si>
    <t>79,37</t>
  </si>
  <si>
    <t>94228</t>
  </si>
  <si>
    <t>106,38</t>
  </si>
  <si>
    <t>94229</t>
  </si>
  <si>
    <t>206,30</t>
  </si>
  <si>
    <t>94231</t>
  </si>
  <si>
    <t>94449</t>
  </si>
  <si>
    <t>59,40</t>
  </si>
  <si>
    <t>92255</t>
  </si>
  <si>
    <t>180,97</t>
  </si>
  <si>
    <t>92256</t>
  </si>
  <si>
    <t>226,48</t>
  </si>
  <si>
    <t>92257</t>
  </si>
  <si>
    <t>271,32</t>
  </si>
  <si>
    <t>92258</t>
  </si>
  <si>
    <t>343,44</t>
  </si>
  <si>
    <t>92568</t>
  </si>
  <si>
    <t>159,73</t>
  </si>
  <si>
    <t>92569</t>
  </si>
  <si>
    <t>89,05</t>
  </si>
  <si>
    <t>92570</t>
  </si>
  <si>
    <t>92571</t>
  </si>
  <si>
    <t>92572</t>
  </si>
  <si>
    <t>101,32</t>
  </si>
  <si>
    <t>92573</t>
  </si>
  <si>
    <t>92574</t>
  </si>
  <si>
    <t>162,17</t>
  </si>
  <si>
    <t>92575</t>
  </si>
  <si>
    <t>81,39</t>
  </si>
  <si>
    <t>92576</t>
  </si>
  <si>
    <t>92577</t>
  </si>
  <si>
    <t>171,71</t>
  </si>
  <si>
    <t>92578</t>
  </si>
  <si>
    <t>92579</t>
  </si>
  <si>
    <t>47,48</t>
  </si>
  <si>
    <t>92580</t>
  </si>
  <si>
    <t>92581</t>
  </si>
  <si>
    <t>61,77</t>
  </si>
  <si>
    <t>92582</t>
  </si>
  <si>
    <t>829,92</t>
  </si>
  <si>
    <t>92584</t>
  </si>
  <si>
    <t>984,02</t>
  </si>
  <si>
    <t>92586</t>
  </si>
  <si>
    <t>1.138,12</t>
  </si>
  <si>
    <t>92588</t>
  </si>
  <si>
    <t>1.441,67</t>
  </si>
  <si>
    <t>92590</t>
  </si>
  <si>
    <t>1.595,76</t>
  </si>
  <si>
    <t>92592</t>
  </si>
  <si>
    <t>1.794,70</t>
  </si>
  <si>
    <t>92593</t>
  </si>
  <si>
    <t>92594</t>
  </si>
  <si>
    <t>2.091,70</t>
  </si>
  <si>
    <t>92596</t>
  </si>
  <si>
    <t>2.324,51</t>
  </si>
  <si>
    <t>92598</t>
  </si>
  <si>
    <t>2.478,61</t>
  </si>
  <si>
    <t>92600</t>
  </si>
  <si>
    <t>2.671,69</t>
  </si>
  <si>
    <t>92602</t>
  </si>
  <si>
    <t>92604</t>
  </si>
  <si>
    <t>945,04</t>
  </si>
  <si>
    <t>92606</t>
  </si>
  <si>
    <t>1.099,14</t>
  </si>
  <si>
    <t>92608</t>
  </si>
  <si>
    <t>1.363,71</t>
  </si>
  <si>
    <t>92610</t>
  </si>
  <si>
    <t>1.517,80</t>
  </si>
  <si>
    <t>92612</t>
  </si>
  <si>
    <t>1.716,74</t>
  </si>
  <si>
    <t>92614</t>
  </si>
  <si>
    <t>1.935,79</t>
  </si>
  <si>
    <t>92616</t>
  </si>
  <si>
    <t>2.207,58</t>
  </si>
  <si>
    <t>92618</t>
  </si>
  <si>
    <t>2.361,68</t>
  </si>
  <si>
    <t>92620</t>
  </si>
  <si>
    <t>2.515,77</t>
  </si>
  <si>
    <t>100357</t>
  </si>
  <si>
    <t>1.192,26</t>
  </si>
  <si>
    <t>100358</t>
  </si>
  <si>
    <t>1.588,47</t>
  </si>
  <si>
    <t>100359</t>
  </si>
  <si>
    <t>1.680,71</t>
  </si>
  <si>
    <t>100360</t>
  </si>
  <si>
    <t>1.866,75</t>
  </si>
  <si>
    <t>100361</t>
  </si>
  <si>
    <t>2.301,64</t>
  </si>
  <si>
    <t>100362</t>
  </si>
  <si>
    <t>3.117,46</t>
  </si>
  <si>
    <t>100363</t>
  </si>
  <si>
    <t>3.231,41</t>
  </si>
  <si>
    <t>100364</t>
  </si>
  <si>
    <t>3.507,27</t>
  </si>
  <si>
    <t>100365</t>
  </si>
  <si>
    <t>4.011,35</t>
  </si>
  <si>
    <t>100366</t>
  </si>
  <si>
    <t>4.313,25</t>
  </si>
  <si>
    <t>100367</t>
  </si>
  <si>
    <t>1.157,36</t>
  </si>
  <si>
    <t>100368</t>
  </si>
  <si>
    <t>1.545,43</t>
  </si>
  <si>
    <t>100369</t>
  </si>
  <si>
    <t>1.637,67</t>
  </si>
  <si>
    <t>100370</t>
  </si>
  <si>
    <t>1.957,08</t>
  </si>
  <si>
    <t>100371</t>
  </si>
  <si>
    <t>2.186,86</t>
  </si>
  <si>
    <t>100372</t>
  </si>
  <si>
    <t>2.920,78</t>
  </si>
  <si>
    <t>100373</t>
  </si>
  <si>
    <t>3.032,43</t>
  </si>
  <si>
    <t>100374</t>
  </si>
  <si>
    <t>3.244,12</t>
  </si>
  <si>
    <t>100375</t>
  </si>
  <si>
    <t>3.620,48</t>
  </si>
  <si>
    <t>100376</t>
  </si>
  <si>
    <t>3.537,30</t>
  </si>
  <si>
    <t>100377</t>
  </si>
  <si>
    <t>100378</t>
  </si>
  <si>
    <t>100382</t>
  </si>
  <si>
    <t>94444</t>
  </si>
  <si>
    <t>698,71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</si>
  <si>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</si>
  <si>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</si>
  <si>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</si>
  <si>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</si>
  <si>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45,18</t>
  </si>
  <si>
    <t>102664</t>
  </si>
  <si>
    <t>DRENO SUBSUPERFICIAL (SEÇÃO 0,40 X 0,40 M), CEGO, ENCHIMENTO DE BRITA, ENVOLVIDO COM MANTA GEOTÊXTIL. AF_07/2021</t>
  </si>
  <si>
    <t>49,52</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</si>
  <si>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</si>
  <si>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</si>
  <si>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</si>
  <si>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</si>
  <si>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58,38</t>
  </si>
  <si>
    <t>102669</t>
  </si>
  <si>
    <t>DRENO SUBSUPERFICIAL (SEÇÃO 0,40 X 0,40 M), COM TUBO DE CONCRETO SIMPLES POROSO, DN 200 MM, ENCHIMENTO COM BRITA, ENVOLVIDO COM MANTA GEOTÊXTIL. AF_07/2021</t>
  </si>
  <si>
    <t>76,67</t>
  </si>
  <si>
    <t>102670</t>
  </si>
  <si>
    <t>DRENO PROFUNDO (SEÇÃO 0,50 X 1,50 M), COM TUBO DE PEAD CORRUGADO PERFURADO, DN 100 MM, ENCHIMENTO COM AREIA, COM SELO DE ARGILA. AF_07/2021</t>
  </si>
  <si>
    <t>74,77</t>
  </si>
  <si>
    <t>102673</t>
  </si>
  <si>
    <t>DRENO PROFUNDO (SEÇÃO 0,50 X 1,50 M), COM TUBO DE CONCRETO SIMPLES POROSO, DN 200 MM, ENCHIMENTO COM AREIA, COM SELO DE ARGILA. AF_07/2021</t>
  </si>
  <si>
    <t>118,54</t>
  </si>
  <si>
    <t>102674</t>
  </si>
  <si>
    <t>DRENO PROFUNDO (SEÇÃO 0,50 X 1,50 M), COM TUBO DE PEAD CORRUGADO PERFURADO, DN 100 MM, ENCHIMENTO COM AREIA. AF_07/2021</t>
  </si>
  <si>
    <t>78,88</t>
  </si>
  <si>
    <t>102677</t>
  </si>
  <si>
    <t>DRENO PROFUNDO (SEÇÃO 0,50 X 1,50 M), COM TUBO DE CONCRETO SIMPLES POROSO, DN 200 MM, ENCHIMENTO COM AREIA. AF_07/2021</t>
  </si>
  <si>
    <t>103,80</t>
  </si>
  <si>
    <t>102678</t>
  </si>
  <si>
    <t>DRENO PROFUNDO (SEÇÃO 0,50 X 1,50 M), CEGO, ENCHIMENTO DE BRITA, ENVOLVIDO COM MANTA GEOTÊXTIL, COM SELO DE ARGILA. AF_07/2021</t>
  </si>
  <si>
    <t>142,65</t>
  </si>
  <si>
    <t>102679</t>
  </si>
  <si>
    <t>DRENO PROFUNDO (SEÇÃO 0,50 X 1,50 M), CEGO, ENCHIMENTO DE BRITA, ENVOLVIDO COM MANTA GEOTÊXTIL. AF_07/2021</t>
  </si>
  <si>
    <t>153,25</t>
  </si>
  <si>
    <t>102680</t>
  </si>
  <si>
    <t>DRENO PROFUNDO (SEÇÃO 0,50 X 1,50 M), COM TUBO DE PEAD CORRUGADO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</si>
  <si>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</si>
  <si>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</si>
  <si>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179,98</t>
  </si>
  <si>
    <t>102684</t>
  </si>
  <si>
    <t>DRENO PROFUNDO (SEÇÃO 0,50 X 1,50 M), COM TUBO DE PEAD CORRUGADO PERFURADO, DN 100 MM, ENCHIMENTO COM BRITA, ENVOLVIDO COM MANTA GEOTÊXTIL. AF_07/2021</t>
  </si>
  <si>
    <t>163,24</t>
  </si>
  <si>
    <t>102687</t>
  </si>
  <si>
    <t>DRENO PROFUNDO (SEÇÃO 0,50 X 1,50 M), COM TUBO DE CONCRETO SIMPLES POROSO, DN 200 MM, ENCHIMENTO COM BRITA, ENVOLVIDO COM MANTA GEOTÊXTIL. AF_07/2021</t>
  </si>
  <si>
    <t>187,12</t>
  </si>
  <si>
    <t>102688</t>
  </si>
  <si>
    <t>DRENO ESPINHA DE PEIXE (SEÇÃO (0,40 X 0,40 M), COM TUBO DE PEAD CORRUGADO PERFURADO, DN 100 MM, ENCHIMENTO COM AREIA, INCLUSIVE CONEXÕES. AF_07/2021</t>
  </si>
  <si>
    <t>32,38</t>
  </si>
  <si>
    <t>102690</t>
  </si>
  <si>
    <t>DRENO ESPINHA DE PEIXE (SEÇÃO (0,40 X 0,40 M), COM TUBO DE PEAD CORRUGADO PERFURADO, DN 100 MM, ENCHIMENTO COM BRITA, ENVOLVIDO COM MANTA GEOTÊXTIL, INCLUSIVE CONEXÕES. AF_07/2021</t>
  </si>
  <si>
    <t>64,90</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</si>
  <si>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</si>
  <si>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</si>
  <si>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</si>
  <si>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</si>
  <si>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110,31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</si>
  <si>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</si>
  <si>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</si>
  <si>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</si>
  <si>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</si>
  <si>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</si>
  <si>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</si>
  <si>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31,58</t>
  </si>
  <si>
    <t>102708</t>
  </si>
  <si>
    <t>LUVA DE PVC, SÉRIE NORMAL, PARA ESGOTO PREDIAL, DN 100 MM, INSTALADA EM DRENO  - FORNECIMENTO E INSTALAÇÃO. AF_07/2021</t>
  </si>
  <si>
    <t>25,01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</si>
  <si>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</si>
  <si>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</si>
  <si>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</si>
  <si>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</si>
  <si>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91,17</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</si>
  <si>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</si>
  <si>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</si>
  <si>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</si>
  <si>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</si>
  <si>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</si>
  <si>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</si>
  <si>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</si>
  <si>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</si>
  <si>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M3</t>
  </si>
  <si>
    <t>102717</t>
  </si>
  <si>
    <t>ENCHIMENTO DE BRITA PARA DRENO, LANÇAMENTO MECANIZADO. AF_07/2021</t>
  </si>
  <si>
    <t>134,00</t>
  </si>
  <si>
    <t>102718</t>
  </si>
  <si>
    <t>ENCHIMENTO DE AREIA PARA DRENO, LANÇAMENTO MANUAL. AF_07/2021</t>
  </si>
  <si>
    <t>97,44</t>
  </si>
  <si>
    <t>102719</t>
  </si>
  <si>
    <t>ENCHIMENTO DE BRITA PARA DRENO, LANÇAMENTO MANUAL. AF_07/2021</t>
  </si>
  <si>
    <t>141,13</t>
  </si>
  <si>
    <t>102722</t>
  </si>
  <si>
    <t>DRENO EM MURO DE CONTENÇÃO, EXECUTADO NO PÉ DO MURO, COM TUBO DE PEAD CORRUGADO FLEXÍVEL PERFURADO, ENCHIMENTO COM BRITA, ENVOLVIDO COM MANTA GEOTÊXTIL. AF_07/2021</t>
  </si>
  <si>
    <t>52,76</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</si>
  <si>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</si>
  <si>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</si>
  <si>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</si>
  <si>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</si>
  <si>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</si>
  <si>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</si>
  <si>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31,09</t>
  </si>
  <si>
    <t>102726</t>
  </si>
  <si>
    <t>DRENO BARBACÃ, DN 50 MM, COM MATERIAL DRENANTE. AF_07/2021</t>
  </si>
  <si>
    <t>27,70</t>
  </si>
  <si>
    <t>103653</t>
  </si>
  <si>
    <t>GEOTÊXTIL NÃO TECIDO 100% POLIÉSTER, RESISTÊNCIA A TRAÇÃO DE 31 KN/M (RT-31), INSTALADO EM DRENO - FORNECIMENTO E INSTALAÇÃO. AF_07/2021</t>
  </si>
  <si>
    <t>32,74</t>
  </si>
  <si>
    <t>92743</t>
  </si>
  <si>
    <t>615,41</t>
  </si>
  <si>
    <t>92744</t>
  </si>
  <si>
    <t>578,46</t>
  </si>
  <si>
    <t>92745</t>
  </si>
  <si>
    <t>755,64</t>
  </si>
  <si>
    <t>92746</t>
  </si>
  <si>
    <t>683,50</t>
  </si>
  <si>
    <t>92747</t>
  </si>
  <si>
    <t>834,93</t>
  </si>
  <si>
    <t>92748</t>
  </si>
  <si>
    <t>743,19</t>
  </si>
  <si>
    <t>92749</t>
  </si>
  <si>
    <t>863,63</t>
  </si>
  <si>
    <t>92750</t>
  </si>
  <si>
    <t>1.456,91</t>
  </si>
  <si>
    <t>92751</t>
  </si>
  <si>
    <t>1.800,69</t>
  </si>
  <si>
    <t>92752</t>
  </si>
  <si>
    <t>2.142,95</t>
  </si>
  <si>
    <t>92753</t>
  </si>
  <si>
    <t>556,94</t>
  </si>
  <si>
    <t>92754</t>
  </si>
  <si>
    <t>505,90</t>
  </si>
  <si>
    <t>92755</t>
  </si>
  <si>
    <t>221,51</t>
  </si>
  <si>
    <t>92756</t>
  </si>
  <si>
    <t>252,36</t>
  </si>
  <si>
    <t>92757</t>
  </si>
  <si>
    <t>289,73</t>
  </si>
  <si>
    <t>92758</t>
  </si>
  <si>
    <t>667,75</t>
  </si>
  <si>
    <t>91069</t>
  </si>
  <si>
    <t>123,38</t>
  </si>
  <si>
    <t>91071</t>
  </si>
  <si>
    <t>165,89</t>
  </si>
  <si>
    <t>91072</t>
  </si>
  <si>
    <t>176,15</t>
  </si>
  <si>
    <t>91073</t>
  </si>
  <si>
    <t>138,37</t>
  </si>
  <si>
    <t>91074</t>
  </si>
  <si>
    <t>150,22</t>
  </si>
  <si>
    <t>91075</t>
  </si>
  <si>
    <t>183,39</t>
  </si>
  <si>
    <t>91076</t>
  </si>
  <si>
    <t>195,26</t>
  </si>
  <si>
    <t>91077</t>
  </si>
  <si>
    <t>116,65</t>
  </si>
  <si>
    <t>91078</t>
  </si>
  <si>
    <t>136,30</t>
  </si>
  <si>
    <t>91079</t>
  </si>
  <si>
    <t>91080</t>
  </si>
  <si>
    <t>142,06</t>
  </si>
  <si>
    <t>91081</t>
  </si>
  <si>
    <t>133,40</t>
  </si>
  <si>
    <t>91082</t>
  </si>
  <si>
    <t>154,43</t>
  </si>
  <si>
    <t>91083</t>
  </si>
  <si>
    <t>143,91</t>
  </si>
  <si>
    <t>91084</t>
  </si>
  <si>
    <t>164,66</t>
  </si>
  <si>
    <t>91086</t>
  </si>
  <si>
    <t>91087</t>
  </si>
  <si>
    <t>145,74</t>
  </si>
  <si>
    <t>91088</t>
  </si>
  <si>
    <t>179,08</t>
  </si>
  <si>
    <t>91089</t>
  </si>
  <si>
    <t>189,83</t>
  </si>
  <si>
    <t>91090</t>
  </si>
  <si>
    <t>147,98</t>
  </si>
  <si>
    <t>91091</t>
  </si>
  <si>
    <t>160,34</t>
  </si>
  <si>
    <t>91092</t>
  </si>
  <si>
    <t>193,95</t>
  </si>
  <si>
    <t>91093</t>
  </si>
  <si>
    <t>206,64</t>
  </si>
  <si>
    <t>91094</t>
  </si>
  <si>
    <t>91095</t>
  </si>
  <si>
    <t>143,46</t>
  </si>
  <si>
    <t>91096</t>
  </si>
  <si>
    <t>126,27</t>
  </si>
  <si>
    <t>91097</t>
  </si>
  <si>
    <t>146,16</t>
  </si>
  <si>
    <t>91098</t>
  </si>
  <si>
    <t>139,95</t>
  </si>
  <si>
    <t>91099</t>
  </si>
  <si>
    <t>161,50</t>
  </si>
  <si>
    <t>91100</t>
  </si>
  <si>
    <t>148,22</t>
  </si>
  <si>
    <t>91101</t>
  </si>
  <si>
    <t>93952</t>
  </si>
  <si>
    <t>219,60</t>
  </si>
  <si>
    <t>93953</t>
  </si>
  <si>
    <t>204,12</t>
  </si>
  <si>
    <t>93954</t>
  </si>
  <si>
    <t>194,84</t>
  </si>
  <si>
    <t>93955</t>
  </si>
  <si>
    <t>188,26</t>
  </si>
  <si>
    <t>93956</t>
  </si>
  <si>
    <t>183,08</t>
  </si>
  <si>
    <t>93957</t>
  </si>
  <si>
    <t>237,65</t>
  </si>
  <si>
    <t>93958</t>
  </si>
  <si>
    <t>221,18</t>
  </si>
  <si>
    <t>93959</t>
  </si>
  <si>
    <t>211,42</t>
  </si>
  <si>
    <t>93960</t>
  </si>
  <si>
    <t>204,56</t>
  </si>
  <si>
    <t>93961</t>
  </si>
  <si>
    <t>199,18</t>
  </si>
  <si>
    <t>93962</t>
  </si>
  <si>
    <t>208,54</t>
  </si>
  <si>
    <t>93963</t>
  </si>
  <si>
    <t>193,10</t>
  </si>
  <si>
    <t>93964</t>
  </si>
  <si>
    <t>183,85</t>
  </si>
  <si>
    <t>93965</t>
  </si>
  <si>
    <t>174,54</t>
  </si>
  <si>
    <t>93966</t>
  </si>
  <si>
    <t>172,20</t>
  </si>
  <si>
    <t>93967</t>
  </si>
  <si>
    <t>226,58</t>
  </si>
  <si>
    <t>93968</t>
  </si>
  <si>
    <t>210,17</t>
  </si>
  <si>
    <t>93969</t>
  </si>
  <si>
    <t>200,43</t>
  </si>
  <si>
    <t>93970</t>
  </si>
  <si>
    <t>193,64</t>
  </si>
  <si>
    <t>93971</t>
  </si>
  <si>
    <t>95108</t>
  </si>
  <si>
    <t>28,18</t>
  </si>
  <si>
    <t>100332</t>
  </si>
  <si>
    <t>1.014,18</t>
  </si>
  <si>
    <t>100333</t>
  </si>
  <si>
    <t>100334</t>
  </si>
  <si>
    <t>794,30</t>
  </si>
  <si>
    <t>100335</t>
  </si>
  <si>
    <t>489,48</t>
  </si>
  <si>
    <t>100341</t>
  </si>
  <si>
    <t>35,47</t>
  </si>
  <si>
    <t>100342</t>
  </si>
  <si>
    <t>100343</t>
  </si>
  <si>
    <t>18,14</t>
  </si>
  <si>
    <t>100344</t>
  </si>
  <si>
    <t>100345</t>
  </si>
  <si>
    <t>100346</t>
  </si>
  <si>
    <t>100347</t>
  </si>
  <si>
    <t>100348</t>
  </si>
  <si>
    <t>100349</t>
  </si>
  <si>
    <t>502,50</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</si>
  <si>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</si>
  <si>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</si>
  <si>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</si>
  <si>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</si>
  <si>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</si>
  <si>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</si>
  <si>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</si>
  <si>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</si>
  <si>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44,69</t>
  </si>
  <si>
    <t>102992</t>
  </si>
  <si>
    <t>CANALETA MEIA CANA PRÉ-MOLDADA DE CONCRETO (D = 50 CM) - FORNECIMENTO E INSTALAÇÃO. AF_08/2021</t>
  </si>
  <si>
    <t>64,42</t>
  </si>
  <si>
    <t>102993</t>
  </si>
  <si>
    <t>CANALETA MEIA CANA PRÉ-MOLDADA DE CONCRETO (D = 60 CM) - FORNECIMENTO E INSTALAÇÃO. AF_08/2021</t>
  </si>
  <si>
    <t>84,05</t>
  </si>
  <si>
    <t>102994</t>
  </si>
  <si>
    <t>CANALETA MEIA CANA PRÉ-MOLDADA DE CONCRETO (D = 80 CM) - FORNECIMENTO E INSTALAÇÃO. AF_08/2021</t>
  </si>
  <si>
    <t>140,22</t>
  </si>
  <si>
    <t>102995</t>
  </si>
  <si>
    <t>EXECUÇÃO DE CANALETA DE CONCRETO MOLDADO IN LOCO, ESPESSURA DE 0,07 M, GEOMETRIA TRAPEZOIDAL (DIMENSÕES INTERNAS: B=0,6 M; B=0,147 M; H=0,2 M). AF_08/2021</t>
  </si>
  <si>
    <t>41,96</t>
  </si>
  <si>
    <t>102996</t>
  </si>
  <si>
    <t>EXECUÇÃO DE CANALETA DE CONCRETO MOLDADO IN LOCO, ESPESSURA DE 0,07 M, GEOMETRIA TRAPEZOIDAL (DIMENSÕES INTERNAS: B=0,9 M; B=0,246 M; H=0,3 M). AF_08/2021</t>
  </si>
  <si>
    <t>59,23</t>
  </si>
  <si>
    <t>102997</t>
  </si>
  <si>
    <t>EXECUÇÃO DE CANALETA DE CONCRETO MOLDADO IN LOCO, ESPESSURA DE 0,08 M, GEOMETRIA TRAPEZOIDAL (DIMENSÕES INTERNAS: B=1M; B=0,5 M; H=0,25 M). AF_08/2021</t>
  </si>
  <si>
    <t>78,58</t>
  </si>
  <si>
    <t>102998</t>
  </si>
  <si>
    <t>EXECUÇÃO DE CANALETA DE CONCRETO MOLDADO IN LOCO, ESPESSURA DE 0,08 M, GEOMETRIA TRAPEZOIDAL (DIMENSÕES INTERNAS: B=1,074 M; B=0,534 M; H=0,27 M). AF_08/2021</t>
  </si>
  <si>
    <t>75,34</t>
  </si>
  <si>
    <t>102999</t>
  </si>
  <si>
    <t>EXECUÇÃO DE CANALETA DE CONCRETO MOLDADO IN LOCO, ESPESSURA DE 0,08 M, GEOMETRIA TRAPEZOIDAL (DIMENSÕES INTERNAS: B=1,4 M; B=0,7 M; H=0,35 M). AF_08/2021</t>
  </si>
  <si>
    <t>95,26</t>
  </si>
  <si>
    <t>103000</t>
  </si>
  <si>
    <t>EXECUÇÃO DE CANALETA DE CONCRETO MOLDADO IN LOCO, ESPESSURA DE 0,08 M, GEOMETRIA TRAPEZOIDAL (DIMENSÕES INTERNAS: B=1,474 M; B=0,934 M; H=0,27 M). AF_08/2021</t>
  </si>
  <si>
    <t>95,65</t>
  </si>
  <si>
    <t>103001</t>
  </si>
  <si>
    <t>GRELHA DE FERRO FUNDIDO SIMPLES COM REQUADRO, 150 X 1000 MM, ASSENTADA COM ARGAMASSA 1 : 3 CIMENTO: AREIA - FORNECIMENTO E INSTALAÇÃO. AF_08/2021</t>
  </si>
  <si>
    <t>245,50</t>
  </si>
  <si>
    <t>103002</t>
  </si>
  <si>
    <t>GRELHA DE FERRO FUNDIDO SIMPLES COM REQUADRO, 200 X 1000 MM, ASSENTADA COM ARGAMASSA 1 : 3 CIMENTO: AREIA - FORNECIMENTO E INSTALAÇÃO. AF_08/2021</t>
  </si>
  <si>
    <t>306,91</t>
  </si>
  <si>
    <t>103003</t>
  </si>
  <si>
    <t>GRELHA DE FERRO FUNDIDO SIMPLES COM REQUADRO, 300 X 1000 MM, ASSENTADA COM ARGAMASSA 1 : 3 CIMENTO: AREIA - FORNECIMENTO E INSTALAÇÃO. AF_08/2021</t>
  </si>
  <si>
    <t>429,76</t>
  </si>
  <si>
    <t>103005</t>
  </si>
  <si>
    <t>CAIXA COM GRELHA RETANGULAR DE FERRO FUNDIDO, EM ALVENARIA COM TIJOLOS CERÂMICOS MACIÇOS, DIMENSÕES INTERNAS: 0,15 X 1,00 X 0,3 M. AF_08/2021</t>
  </si>
  <si>
    <t>554,62</t>
  </si>
  <si>
    <t>103006</t>
  </si>
  <si>
    <t>CAIXA COM GRELHA RETANGULAR DE FERRO FUNDIDO, EM ALVENARIA COM TIJOLOS CERÂMICOS MACIÇOS, DIMENSÕES INTERNAS: 0,20 X 1,00 X 0,4 M. AF_08/2021</t>
  </si>
  <si>
    <t>747,66</t>
  </si>
  <si>
    <t>103007</t>
  </si>
  <si>
    <t>CAIXA COM GRELHA RETANGULAR DE FERRO FUNDIDO, EM ALVENARIA COM TIJOLOS CERÂMICOS MACIÇOS, DIMENSÕES INTERNAS: 0,30 X 1,00 X 0,5 M. AF_08/2021</t>
  </si>
  <si>
    <t>987,87</t>
  </si>
  <si>
    <t>97933</t>
  </si>
  <si>
    <t>CAIXA COM GRELHA SIMPLES RETANGULAR, EM CONCRETO PRÉ-MOLDADO, DIMENSÕES INTERNAS: 0,6X1,0X1,0 M. AF_12/2020</t>
  </si>
  <si>
    <t>700,43</t>
  </si>
  <si>
    <t>97934</t>
  </si>
  <si>
    <t>CAIXA COM GRELHA DUPLA RETANGULAR, EM CONCRETO PRÉ-MOLDADO, DIMENSÕES INTERNAS: 0,6X2,2X1,0 M. AF_12/2020</t>
  </si>
  <si>
    <t>1.815,83</t>
  </si>
  <si>
    <t>97935</t>
  </si>
  <si>
    <t>CAIXA PARA BOCA DE LOBO SIMPLES RETANGULAR, EM CONCRETO PRÉ-MOLDADO, DIMENSÕES INTERNAS: 0,6X1,0X1,2 M. AF_12/2020</t>
  </si>
  <si>
    <t>632,59</t>
  </si>
  <si>
    <t>97936</t>
  </si>
  <si>
    <t>CAIXA PARA BOCA DE LOBO DUPLA RETANGULAR, EM CONCRETO PRÉ-MOLDADO, DIMENSÕES INTERNAS: 0,6X2,2X1,2 M. AF_12/2020</t>
  </si>
  <si>
    <t>1.757,05</t>
  </si>
  <si>
    <t>97947</t>
  </si>
  <si>
    <t>CAIXA COM GRELHA SIMPLES RETANGULAR, EM ALVENARIA COM TIJOLOS CERÂMICOS MACIÇOS, DIMENSÕES INTERNAS: 0,5X1X1 M. AF_12/2020</t>
  </si>
  <si>
    <t>1.354,94</t>
  </si>
  <si>
    <t>97948</t>
  </si>
  <si>
    <t>CAIXA COM GRELHA DUPLA RETANGULAR, EM ALVENARIA COM TIJOLOS CERÂMICOS MACIÇOS, DIMENSÕES INTERNAS: 0,5X2,2X1 M. AF_12/2020</t>
  </si>
  <si>
    <t>2.517,98</t>
  </si>
  <si>
    <t>97949</t>
  </si>
  <si>
    <t>CAIXA PARA BOCA DE LOBO SIMPLES RETANGULAR, EM ALVENARIA COM TIJOLOS CERÂMICOS MACIÇOS, DIMENSÕES INTERNAS: 0,6X1X1,2 M. AF_12/2020</t>
  </si>
  <si>
    <t>1.451,87</t>
  </si>
  <si>
    <t>97950</t>
  </si>
  <si>
    <t>CAIXA PARA BOCA DE LOBO DUPLA RETANGULAR, EM ALVENARIA COM TIJOLOS CERÂMICOS MACIÇOS, DIMENSÕES INTERNAS: 0,6X2,2X1,2 M. AF_12/2020</t>
  </si>
  <si>
    <t>2.596,10</t>
  </si>
  <si>
    <t>97951</t>
  </si>
  <si>
    <t>CAIXA PARA BOCA DE LOBO COMBINADA COM GRELHA RETANGULAR, EM ALVENARIA COM TIJOLOS CERÂMICOS MACIÇOS, DIMENSÕES INTERNAS: 1,3X1X1,2 M. AF_12/2020</t>
  </si>
  <si>
    <t>2.249,37</t>
  </si>
  <si>
    <t>97952</t>
  </si>
  <si>
    <t>CAIXA PARA BOCA DE LOBO DUPLA COMBINADA COM GRELHA RETANGULAR, EM ALVENARIA COM TIJOLOS CERÂMICOS MACIÇOS, DIMENSÕES INTERNAS: 1,3X2,2X1,2 M. AF_12/2020</t>
  </si>
  <si>
    <t>3.932,36</t>
  </si>
  <si>
    <t>97953</t>
  </si>
  <si>
    <t>CAIXA COM GRELHA SIMPLES RETANGULAR, EM ALVENARIA COM BLOCOS DE CONCRETO, DIMENSÕES INTERNAS: 0,5X1X1 M. AF_12/2020</t>
  </si>
  <si>
    <t>1.021,76</t>
  </si>
  <si>
    <t>97955</t>
  </si>
  <si>
    <t>CAIXA COM GRELHA DUPLA RETANGULAR, EM ALVENARIA COM BLOCOS DE CONCRETO, DIMENSÕES INTERNAS: 0,5X2,2X1 M. AF_12/2020</t>
  </si>
  <si>
    <t>2.241,85</t>
  </si>
  <si>
    <t>97956</t>
  </si>
  <si>
    <t>CAIXA PARA BOCA DE LOBO SIMPLES RETANGULAR, EM ALVENARIA COM BLOCOS DE CONCRETO, DIMENSÕES INTERNAS: 0,6X1X1,2 M. AF_12/2020</t>
  </si>
  <si>
    <t>1.196,12</t>
  </si>
  <si>
    <t>97957</t>
  </si>
  <si>
    <t>CAIXA PARA BOCA DE LOBO DUPLA RETANGULAR, EM ALVENARIA COM BLOCOS DE CONCRETO, DIMENSÕES INTERNAS: 0,6X2,2X1,2 M. AF_12/2020</t>
  </si>
  <si>
    <t>2.173,35</t>
  </si>
  <si>
    <t>97961</t>
  </si>
  <si>
    <t>CAIXA PARA BOCA DE LOBO COMBINADA COM GRELHA RETANGULAR, EM ALVENARIA COM BLOCOS DE CONCRETO, DIMENSÕES INTERNAS: 1,3X1X1,2 M. AF_12/2020</t>
  </si>
  <si>
    <t>1.859,44</t>
  </si>
  <si>
    <t>97973</t>
  </si>
  <si>
    <t>CAIXA PARA BOCA DE LOBO DUPLA COMBINADA COM GRELHA RETANGULAR, EM ALVENARIA COM BLOCOS DE CONCRETO, DIMENSÕES INTERNAS: 1,3X2,2X1,2 M. AF_12/2020</t>
  </si>
  <si>
    <t>3.516,06</t>
  </si>
  <si>
    <t>97974</t>
  </si>
  <si>
    <t>POÇO DE INSPEÇÃO CIRCULAR PARA ESGOTO, EM CONCRETO PRÉ-MOLDADO, DIÂMETRO INTERNO = 0,6 M, PROFUNDIDADE = 1 M, EXCLUINDO TAMPÃO. AF_12/2020</t>
  </si>
  <si>
    <t>362,26</t>
  </si>
  <si>
    <t>97975</t>
  </si>
  <si>
    <t>POÇO DE INSPEÇÃO CIRCULAR PARA ESGOTO, EM CONCRETO PRÉ-MOLDADO, DIÂMETRO INTERNO = 0,6 M, PROFUNDIDADE = 1,5 M, EXCLUINDO TAMPÃO. AF_12/2020</t>
  </si>
  <si>
    <t>382,48</t>
  </si>
  <si>
    <t>97976</t>
  </si>
  <si>
    <t>POÇO DE INSPEÇÃO CIRCULAR PARA ESGOTO, EM ALVENARIA COM TIJOLOS CERÂMICOS MACIÇOS, DIÂMETRO INTERNO = 0,6 M, PROFUNDIDADE = 1 M, EXCLUINDO TAMPÃO. AF_12/2020</t>
  </si>
  <si>
    <t>974,38</t>
  </si>
  <si>
    <t>97977</t>
  </si>
  <si>
    <t>POÇO DE INSPEÇÃO CIRCULAR PARA ESGOTO, EM ALVENARIA COM TIJOLOS CERÂMICOS MACIÇOS, DIÂMETRO INTERNO = 0,6 M, PROFUNDIDADE = 1,5 M, EXCLUINDO TAMPÃO. AF_12/2020</t>
  </si>
  <si>
    <t>1.335,39</t>
  </si>
  <si>
    <t>97978</t>
  </si>
  <si>
    <t>BASE PARA POÇO DE VISITA CIRCULAR PARA ESGOTO, EM CONCRETO PRÉ-MOLDADO, DIÂMETRO INTERNO = 0,8 M, PROFUNDIDADE = 1,45 M, EXCLUINDO TAMPÃO. AF_12/2020</t>
  </si>
  <si>
    <t>743,80</t>
  </si>
  <si>
    <t>97980</t>
  </si>
  <si>
    <t>BASE PARA POÇO DE VISITA CIRCULAR PARA  ESGOTO, EM ALVENARIA COM TIJOLOS CERÂMICOS MACIÇOS, DIÂMETRO INTERNO = 0,8 M, PROFUNDIDADE = 1,45 M, EXCLUINDO TAMPÃO. AF_12/2020</t>
  </si>
  <si>
    <t>1.800,79</t>
  </si>
  <si>
    <t>97981</t>
  </si>
  <si>
    <t>ACRÉSCIMO PARA POÇO DE VISITA CIRCULAR PARA ESGOTO, EM ALVENARIA COM TIJOLOS CERÂMICOS MACIÇOS, DIÂMETRO INTERNO = 0,8 M. AF_12/2020</t>
  </si>
  <si>
    <t>959,67</t>
  </si>
  <si>
    <t>97983</t>
  </si>
  <si>
    <t>ACRÉSCIMO PARA POÇO DE VISITA CIRCULAR PARA ESGOTO, EM CONCRETO PRÉ-MOLDADO, DIÂMETRO INTERNO = 1 M. AF_12/2020</t>
  </si>
  <si>
    <t>349,00</t>
  </si>
  <si>
    <t>97985</t>
  </si>
  <si>
    <t>ACRÉSCIMO PARA POÇO DE VISITA CIRCULAR PARA  ESGOTO, EM ALVENARIA COM TIJOLOS CERÂMICOS MACIÇOS, DIÂMETRO INTERNO = 1 M. AF_12/2020</t>
  </si>
  <si>
    <t>1.157,89</t>
  </si>
  <si>
    <t>97987</t>
  </si>
  <si>
    <t>ACRÉSCIMO PARA POÇO DE VISITA CIRCULAR PARA ESGOTO, EM CONCRETO PRÉ-MOLDADO, DIÂMETRO INTERNO = 1,2 M. AF_12/2020</t>
  </si>
  <si>
    <t>461,23</t>
  </si>
  <si>
    <t>97988</t>
  </si>
  <si>
    <t>BASE PARA POÇO DE VISITA CIRCULAR PARA  ESGOTO, EM ALVENARIA COM TIJOLOS CERÂMICOS MACIÇOS, DIÂMETRO INTERNO = 1,2 M, PROFUNDIDADE = 1,45 M, EXCLUINDO TAMPÃO. AF_12/2020</t>
  </si>
  <si>
    <t>2.658,76</t>
  </si>
  <si>
    <t>97989</t>
  </si>
  <si>
    <t>ACRÉSCIMO PARA POÇO DE VISITA CIRCULAR PARA ESGOTO, EM ALVENARIA COM TIJOLOS CERÂMICOS MACIÇOS, DIÂMETRO INTERNO = 1,2 M. AF_12/2020</t>
  </si>
  <si>
    <t>1.356,15</t>
  </si>
  <si>
    <t>97991</t>
  </si>
  <si>
    <t>ACRÉSCIMO PARA POÇO DE VISITA CIRCULAR PARA  ESGOTO, EM CONCRETO PRÉ-MOLDADO, DIÂMETRO INTERNO = 1,5 M. AF_12/2020</t>
  </si>
  <si>
    <t>667,76</t>
  </si>
  <si>
    <t>97992</t>
  </si>
  <si>
    <t>BASE PARA POÇO DE VISITA CIRCULAR PARA ESGOTO, EM ALVENARIA COM TIJOLOS CERÂMICOS MACIÇOS, DIÂMETRO INTERNO = 1,5 M, PROFUNDIDADE = 1,45 M, EXCLUINDO TAMPÃO. AF_12/2020</t>
  </si>
  <si>
    <t>3.416,85</t>
  </si>
  <si>
    <t>97993</t>
  </si>
  <si>
    <t>ACRÉSCIMO PARA POÇO DE VISITA CIRCULAR PARA  ESGOTO, EM ALVENARIA COM TIJOLOS CERÂMICOS MACIÇOS, DIÂMETRO INTERNO = 1,5 M. AF_12/2020</t>
  </si>
  <si>
    <t>1.653,53</t>
  </si>
  <si>
    <t>97994</t>
  </si>
  <si>
    <t>BASE PARA POÇO DE VISITA RETANGULAR PARA  ESGOTO, EM ALVENARIA COM BLOCOS DE CONCRETO, DIMENSÕES INTERNAS = 1X1 M, PROFUNDIDADE = 1,45 M, EXCLUINDO TAMPÃO. AF_12/2020</t>
  </si>
  <si>
    <t>2.299,75</t>
  </si>
  <si>
    <t>97995</t>
  </si>
  <si>
    <t>ACRÉSCIMO PARA POÇO DE VISITA RETANGULAR PARA ESGOTO, EM ALVENARIA COM BLOCOS DE CONCRETO, DIMENSÕES INTERNAS = 1X1 M. AF_12/2020</t>
  </si>
  <si>
    <t>1.072,24</t>
  </si>
  <si>
    <t>97996</t>
  </si>
  <si>
    <t>BASE PARA POÇO DE VISITA RETANGULAR PARA ESGOTO, EM ALVENARIA COM BLOCOS DE CONCRETO, DIMENSÕES INTERNAS = 1X1,5 M, PROFUNDIDADE = 1,45 M, EXCLUINDO TAMPÃO. AF_12/2020</t>
  </si>
  <si>
    <t>2.910,91</t>
  </si>
  <si>
    <t>97997</t>
  </si>
  <si>
    <t>ACRÉSCIMO PARA POÇO DE VISITA RETANGULAR PARA ESGOTO, EM ALVENARIA COM BLOCOS DE CONCRETO, DIMENSÕES INTERNAS = 1X1,5 M. AF_12/2020</t>
  </si>
  <si>
    <t>1.279,40</t>
  </si>
  <si>
    <t>97999</t>
  </si>
  <si>
    <t>ACRÉSCIMO PARA POÇO DE VISITA RETANGULAR PARA ESGOTO, EM ALVENARIA COM BLOCOS DE CONCRETO, DIMENSÕES INTERNAS = 1X2 M. AF_12/2020</t>
  </si>
  <si>
    <t>1.486,55</t>
  </si>
  <si>
    <t>98001</t>
  </si>
  <si>
    <t>ACRÉSCIMO PARA POÇO DE VISITA RETANGULAR PARA ESGOTO, EM ALVENARIA COM BLOCOS DE CONCRETO, DIMENSÕES INTERNAS = 1X2,5 M. AF_12/2020</t>
  </si>
  <si>
    <t>1.693,70</t>
  </si>
  <si>
    <t>98002</t>
  </si>
  <si>
    <t>BASE PARA POÇO DE VISITA RETANGULAR PARA ESGOTO, EM ALVENARIA COM BLOCOS DE CONCRETO, DIMENSÕES INTERNAS = 1X3 M, PROFUNDIDADE = 1,45 M, EXCLUINDO TAMPÃO. AF_12/2020</t>
  </si>
  <si>
    <t>4.777,65</t>
  </si>
  <si>
    <t>98003</t>
  </si>
  <si>
    <t>ACRÉSCIMO PARA POÇO DE VISITA RETANGULAR PARA ESGOTO, EM ALVENARIA COM BLOCOS DE CONCRETO, DIMENSÕES INTERNAS = 1X3 M. AF_12/2020</t>
  </si>
  <si>
    <t>1.900,91</t>
  </si>
  <si>
    <t>98005</t>
  </si>
  <si>
    <t>ACRÉSCIMO PARA POÇO DE VISITA RETANGULAR PARA ESGOTO, EM ALVENARIA COM BLOCOS DE CONCRETO, DIMENSÕES INTERNAS = 1X3,5 M. AF_12/2020</t>
  </si>
  <si>
    <t>2.108,08</t>
  </si>
  <si>
    <t>98006</t>
  </si>
  <si>
    <t>BASE PARA POÇO DE VISITA RETANGULAR PARA ESGOTO, EM ALVENARIA COM BLOCOS DE CONCRETO, DIMENSÕES INTERNAS = 1X4 M, PROFUNDIDADE = 1,45 M, EXCLUINDO TAMPÃO. AF_12/2020</t>
  </si>
  <si>
    <t>6.002,69</t>
  </si>
  <si>
    <t>98007</t>
  </si>
  <si>
    <t>ACRÉSCIMO PARA POÇO DE VISITA RETANGULAR PARA ESGOTO, EM ALVENARIA COM BLOCOS DE CONCRETO, DIMENSÕES INTERNAS = 1X4 M. AF_12/2020</t>
  </si>
  <si>
    <t>2.315,22</t>
  </si>
  <si>
    <t>98008</t>
  </si>
  <si>
    <t>BASE PARA POÇO DE VISITA RETANGULAR PARA ESGOTO, EM ALVENARIA COM BLOCOS DE CONCRETO, DIMENSÕES INTERNAS = 1,5X1,5 M, PROFUNDIDADE = 1,45 M, EXCLUINDO TAMPÃO . AF_12/2020</t>
  </si>
  <si>
    <t>3.610,76</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</si>
  <si>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</si>
  <si>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</si>
  <si>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</si>
  <si>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1,45 M, EXCLUINDO TAMPÃO. AF_12/2020</t>
  </si>
  <si>
    <t>4.410,82</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</si>
  <si>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</si>
  <si>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</si>
  <si>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</si>
  <si>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1,45 M, EXCLUINDO TAMPÃO. AF_12/2020</t>
  </si>
  <si>
    <t>5.184,29</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</si>
  <si>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</si>
  <si>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</si>
  <si>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</si>
  <si>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1,45 M, EXCLUINDO TAMPÃO. AF_12/2020</t>
  </si>
  <si>
    <t>5.957,67</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</si>
  <si>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</si>
  <si>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</si>
  <si>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</si>
  <si>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1,45 M, EXCLUINDO TAMPÃO. AF_12/2020</t>
  </si>
  <si>
    <t>6.734,51</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</si>
  <si>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</si>
  <si>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</si>
  <si>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</si>
  <si>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1,45 M, EXCLUINDO TAMPÃO. AF_12/2020</t>
  </si>
  <si>
    <t>7.504,55</t>
  </si>
  <si>
    <t>98019</t>
  </si>
  <si>
    <t>ACRÉSCIMO PARA POÇO DE VISITA RETANGULAR PARA ESGOTO, EM ALVENARIA COM BLOCOS DE CONCRETO, DIMENSÕES INTERNAS = 1,5X4 M. AF_12/2020</t>
  </si>
  <si>
    <t>2.541,34</t>
  </si>
  <si>
    <t>98020</t>
  </si>
  <si>
    <t>BASE PARA POÇO DE VISITA RETANGULAR PARA ESGOTO, EM ALVENARIA COM BLOCOS DE CONCRETO, DIMENSÕES INTERNAS = 2X2 M, PROFUNDIDADE = 1,45 M, EXCLUINDO TAMPÃO. AF_12/2020</t>
  </si>
  <si>
    <t>5.318,92</t>
  </si>
  <si>
    <t>98021</t>
  </si>
  <si>
    <t>ACRÉSCIMO PARA POÇO DE VISITA RETANGULAR PARA ESGOTO, EM ALVENARIA COM BLOCOS DE CONCRETO, DIMENSÕES INTERNAS = 2X2 M. AF_12/2020</t>
  </si>
  <si>
    <t>1.919,90</t>
  </si>
  <si>
    <t>98022</t>
  </si>
  <si>
    <t>BASE PARA POÇO DE VISITA RETANGULAR PARA ESGOTO, EM ALVENARIA COM BLOCOS DE CONCRETO, DIMENSÕES INTERNAS = 2X2,5 M, PROFUNDIDADE = 1,45 M, EXCLUINDO TAMPÃO. AF_12/2020</t>
  </si>
  <si>
    <t>6.244,85</t>
  </si>
  <si>
    <t>98023</t>
  </si>
  <si>
    <t>ACRÉSCIMO PARA POÇO DE VISITA RETANGULAR PARA ESGOTO, EM ALVENARIA COM BLOCOS DE CONCRETO, DIMENSÕES INTERNAS = 2X2,5 M. AF_12/2020</t>
  </si>
  <si>
    <t>2.127,02</t>
  </si>
  <si>
    <t>98024</t>
  </si>
  <si>
    <t>BASE PARA POÇO DE VISITA RETANGULAR PARA ESGOTO, EM ALVENARIA COM BLOCOS DE CONCRETO, DIMENSÕES INTERNAS = 2X3 M, PROFUNDIDADE = 1,45 M, EXCLUINDO TAMPÃO. AF_12/2020</t>
  </si>
  <si>
    <t>7.223,91</t>
  </si>
  <si>
    <t>98025</t>
  </si>
  <si>
    <t>ACRÉSCIMO PARA POÇO DE VISITA RETANGULAR PARA ESGOTO, EM ALVENARIA COM BLOCOS DE CONCRETO, DIMENSÕES INTERNAS = 2X3 M. AF_12/2020</t>
  </si>
  <si>
    <t>2.334,21</t>
  </si>
  <si>
    <t>98026</t>
  </si>
  <si>
    <t>BASE PARA POÇO DE VISITA RETANGULAR PARA ESGOTO, EM ALVENARIA COM BLOCOS DE CONCRETO, DIMENSÕES INTERNAS = 2X3,5 M, PROFUNDIDADE = 1,45 M, EXCLUINDO TAMPÃO. AF_12/2020</t>
  </si>
  <si>
    <t>8.151,51</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</si>
  <si>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</si>
  <si>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</si>
  <si>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</si>
  <si>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1,45 M, EXCLUINDO TAMPÃO. AF_12/2020</t>
  </si>
  <si>
    <t>9.079,15</t>
  </si>
  <si>
    <t>98029</t>
  </si>
  <si>
    <t>ACRÉSCIMO PARA POÇO DE VISITA RETANGULAR PARA ESGOTO, EM ALVENARIA COM BLOCOS DE CONCRETO, DIMENSÕES INTERNAS = 2X4 M. AF_12/2020</t>
  </si>
  <si>
    <t>2.752,43</t>
  </si>
  <si>
    <t>98030</t>
  </si>
  <si>
    <t>BASE PARA POÇO DE VISITA RETANGULAR PARA ESGOTO, EM ALVENARIA COM BLOCOS DE CONCRETO, DIMENSÕES INTERNAS = 2,5X2,5 M, PROFUNDIDADE = 1,45 M, EXCLUINDO TAMPÃO. AF_12/2020</t>
  </si>
  <si>
    <t>7.382,95</t>
  </si>
  <si>
    <t>98031</t>
  </si>
  <si>
    <t>ACRÉSCIMO PARA POÇO DE VISITA RETANGULAR PARA ESGOTO, EM ALVENARIA COM BLOCOS DE CONCRETO, DIMENSÕES INTERNAS = 2,5X2,5 M. AF_12/2020</t>
  </si>
  <si>
    <t>2.338,17</t>
  </si>
  <si>
    <t>98032</t>
  </si>
  <si>
    <t>BASE PARA POÇO DE VISITA RETANGULAR PARA ESGOTO, EM ALVENARIA COM BLOCOS DE CONCRETO, DIMENSÕES INTERNAS = 2,5X3 M, PROFUNDIDADE = 1,45 M, EXCLUINDO TAMPÃO. AF_12/2020</t>
  </si>
  <si>
    <t>8.496,10</t>
  </si>
  <si>
    <t>98033</t>
  </si>
  <si>
    <t>ACRÉSCIMO PARA POÇO DE VISITA RETANGULAR PARA ESGOTO, EM ALVENARIA COM BLOCOS DE CONCRETO, DIMENSÕES INTERNAS = 2,5X3 M. AF_12/2020</t>
  </si>
  <si>
    <t>2.545,30</t>
  </si>
  <si>
    <t>98034</t>
  </si>
  <si>
    <t>BASE PARA POÇO DE VISITA RETANGULAR PARA ESGOTO, EM ALVENARIA COM BLOCOS DE CONCRETO, DIMENSÕES INTERNAS = 2,5X3,5 M, PROFUNDIDADE = 1,45 M, EXCLUINDO TAMPÃO. AF_12/2020</t>
  </si>
  <si>
    <t>9.609,22</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</si>
  <si>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</si>
  <si>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</si>
  <si>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</si>
  <si>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1,45 M, EXCLUINDO TAMPÃO. AF_12/2020</t>
  </si>
  <si>
    <t>10.722,41</t>
  </si>
  <si>
    <t>98037</t>
  </si>
  <si>
    <t>ACRÉSCIMO PARA POÇO DE VISITA RETANGULAR PARA ESGOTO, EM ALVENARIA COM BLOCOS DE CONCRETO, DIMENSÕES INTERNAS = 2,5X4 M. AF_12/2020</t>
  </si>
  <si>
    <t>2.963,52</t>
  </si>
  <si>
    <t>98038</t>
  </si>
  <si>
    <t>BASE PARA POÇO DE VISITA RETANGULAR PARA ESGOTO, EM ALVENARIA COM BLOCOS DE CONCRETO, DIMENSÕES INTERNAS = 3X3 M, PROFUNDIDADE = 1,45 M, EXCLUINDO TAMPÃO. AF_12/2020</t>
  </si>
  <si>
    <t>9.806,57</t>
  </si>
  <si>
    <t>98039</t>
  </si>
  <si>
    <t>ACRÉSCIMO PARA POÇO DE VISITA RETANGULAR PARA ESGOTO, EM ALVENARIA COM BLOCOS DE CONCRETO, DIMENSÕES INTERNAS = 3X3 M. AF_12/2020</t>
  </si>
  <si>
    <t>2.756,38</t>
  </si>
  <si>
    <t>98040</t>
  </si>
  <si>
    <t>BASE PARA POÇO DE VISITA RETANGULAR PARA ESGOTO, EM ALVENARIA COM BLOCOS DE CONCRETO, DIMENSÕES INTERNAS = 3X3,5 M, PROFUNDIDADE = 1,45 M, EXCLUINDO TAMPÃO. AF_12/2020</t>
  </si>
  <si>
    <t>11.085,75</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</si>
  <si>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</si>
  <si>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</si>
  <si>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</si>
  <si>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1,45 M, EXCLUINDO TAMPÃO. AF_12/2020</t>
  </si>
  <si>
    <t>12.364,91</t>
  </si>
  <si>
    <t>98043</t>
  </si>
  <si>
    <t>ACRÉSCIMO PARA POÇO DE VISITA RETANGULAR PARA ESGOTO, EM ALVENARIA COM BLOCOS DE CONCRETO, DIMENSÕES INTERNAS = 3X4 M. AF_12/2020</t>
  </si>
  <si>
    <t>3.174,65</t>
  </si>
  <si>
    <t>98044</t>
  </si>
  <si>
    <t>BASE PARA POÇO DE VISITA RETANGULAR PARA ESGOTO, EM ALVENARIA COM BLOCOS DE CONCRETO, DIMENSÕES INTERNAS = 3,5X3,5 M, PROFUNDIDADE = 1,45 M, EXCLUINDO TAMPÃO. AF_12/2020</t>
  </si>
  <si>
    <t>12.551,10</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</si>
  <si>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</si>
  <si>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</si>
  <si>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</si>
  <si>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1,45 M, EXCLUINDO TAMPÃO. AF_12/2020</t>
  </si>
  <si>
    <t>14.007,37</t>
  </si>
  <si>
    <t>98047</t>
  </si>
  <si>
    <t>ACRÉSCIMO PARA POÇO DE VISITA RETANGULAR PARA ESGOTO, EM ALVENARIA COM BLOCOS DE CONCRETO, DIMENSÕES INTERNAS = 3,5X4 M. AF_12/2020</t>
  </si>
  <si>
    <t>3.385,76</t>
  </si>
  <si>
    <t>98048</t>
  </si>
  <si>
    <t>BASE PARA POÇO DE VISITA RETANGULAR PARA ESGOTO, EM ALVENARIA COM BLOCOS DE CONCRETO, DIMENSÕES INTERNAS = 4X4 M, PROFUNDIDADE = 1,45 M, EXCLUINDO TAMPÃO. AF_12/2020</t>
  </si>
  <si>
    <t>16.261,41</t>
  </si>
  <si>
    <t>98049</t>
  </si>
  <si>
    <t>ACRÉSCIMO PARA POÇO DE VISITA RETANGULAR PARA ESGOTO, EM ALVENARIA COM BLOCOS DE CONCRETO, DIMENSÕES INTERNAS = 4X4 M. AF_12/2020</t>
  </si>
  <si>
    <t>3.558,15</t>
  </si>
  <si>
    <t>98050</t>
  </si>
  <si>
    <t>CHAMINÉ CIRCULAR PARA POÇO DE VISITA PARA ESGOTO, EM CONCRETO PRÉ-MOLDADO, DIÂMETRO INTERNO = 0,6 M. AF_12/2020</t>
  </si>
  <si>
    <t>191,88</t>
  </si>
  <si>
    <t>98051</t>
  </si>
  <si>
    <t>CHAMINÉ CIRCULAR PARA POÇO DE VISITA PARA ESGOTO, EM ALVENARIA COM TIJOLOS CERÂMICOS MACIÇOS, DIÂMETRO INTERNO = 0,6 M. AF_12/2020</t>
  </si>
  <si>
    <t>774,46</t>
  </si>
  <si>
    <t>98405</t>
  </si>
  <si>
    <t>BASE PARA POÇO DE VISITA CIRCULAR PARA  ESGOTO, EM ALVENARIA COM TIJOLOS CERÂMICOS MACIÇOS, DIÂMETRO INTERNO = 1 M, PROFUNDIDADE = 1,45 M, EXCLUINDO TAMPÃO. AF_12/2020</t>
  </si>
  <si>
    <t>2.227,24</t>
  </si>
  <si>
    <t>98406</t>
  </si>
  <si>
    <t>BASE PARA POÇO DE VISITA RETANGULAR PARA ESGOTO, EM ALVENARIA COM BLOCOS DE CONCRETO, DIMENSÕES INTERNAS = 1X3,5 M, PROFUNDIDADE = 1,45 M, EXCLUINDO TAMPÃO. AF_12/2020</t>
  </si>
  <si>
    <t>5.392,94</t>
  </si>
  <si>
    <t>98407</t>
  </si>
  <si>
    <t>BASE PARA POÇO DE VISITA RETANGULAR PARA ESGOTO, EM ALVENARIA COM BLOCOS DE CONCRETO, DIMENSÕES INTERNAS = 1X2 M, PROFUNDIDADE = 1,45 M, EXCLUINDO TAMPÃO. AF_12/2020</t>
  </si>
  <si>
    <t>3.521,91</t>
  </si>
  <si>
    <t>98408</t>
  </si>
  <si>
    <t>BASE PARA POÇO DE VISITA RETANGULAR PARA ESGOTO, EM ALVENARIA COM BLOCOS DE CONCRETO, DIMENSÕES INTERNAS = 1X2,5 M, PROFUNDIDADE = 1,45 M, EXCLUINDO TAMPÃO. AF_12/2020</t>
  </si>
  <si>
    <t>4.133,03</t>
  </si>
  <si>
    <t>98409</t>
  </si>
  <si>
    <t>ACRÉSCIMO PARA POÇO DE VISITA CIRCULAR PARA ESGOTO, EM CONCRETO PRÉ-MOLDADO, DIÂMETRO INTERNO = 0,8 M. AF_12/2020</t>
  </si>
  <si>
    <t>266,11</t>
  </si>
  <si>
    <t>98410</t>
  </si>
  <si>
    <t>BASE PARA POÇO DE VISITA CIRCULAR PARA ESGOTO, EM CONCRETO PRÉ-MOLDADO, DIÂMETRO INTERNO = 1 M, PROFUNDIDADE = 1,45 M, EXCLUINDO TAMPÃO. AF_12/2020</t>
  </si>
  <si>
    <t>963,00</t>
  </si>
  <si>
    <t>98414</t>
  </si>
  <si>
    <t>BASE PARA POÇO DE VISITA CIRCULAR PARA  ESGOTO, EM CONCRETO PRÉ-MOLDADO, DIÂMETRO INTERNO = 1 M, PROFUNDIDADE = 1,45 M, EXCLUINDO TAMPÃO. AF_12/2020</t>
  </si>
  <si>
    <t>949,81</t>
  </si>
  <si>
    <t>98415</t>
  </si>
  <si>
    <t>1.134,70</t>
  </si>
  <si>
    <t>98416</t>
  </si>
  <si>
    <t>1.124,31</t>
  </si>
  <si>
    <t>98417</t>
  </si>
  <si>
    <t>1.298,81</t>
  </si>
  <si>
    <t>98418</t>
  </si>
  <si>
    <t>1.394,75</t>
  </si>
  <si>
    <t>98419</t>
  </si>
  <si>
    <t>1.490,69</t>
  </si>
  <si>
    <t>98420</t>
  </si>
  <si>
    <t>1.681,08</t>
  </si>
  <si>
    <t>98421</t>
  </si>
  <si>
    <t>1.855,58</t>
  </si>
  <si>
    <t>98422</t>
  </si>
  <si>
    <t>2.030,08</t>
  </si>
  <si>
    <t>98423</t>
  </si>
  <si>
    <t>2.126,02</t>
  </si>
  <si>
    <t>98424</t>
  </si>
  <si>
    <t>2.221,96</t>
  </si>
  <si>
    <t>98425</t>
  </si>
  <si>
    <t>98426</t>
  </si>
  <si>
    <t>3.336,83</t>
  </si>
  <si>
    <t>98427</t>
  </si>
  <si>
    <t>4.014,91</t>
  </si>
  <si>
    <t>98428</t>
  </si>
  <si>
    <t>4.402,14</t>
  </si>
  <si>
    <t>98429</t>
  </si>
  <si>
    <t>4.789,37</t>
  </si>
  <si>
    <t>98430</t>
  </si>
  <si>
    <t>3.390,03</t>
  </si>
  <si>
    <t>98431</t>
  </si>
  <si>
    <t>4.068,10</t>
  </si>
  <si>
    <t>98432</t>
  </si>
  <si>
    <t>4.746,18</t>
  </si>
  <si>
    <t>98433</t>
  </si>
  <si>
    <t>5.133,41</t>
  </si>
  <si>
    <t>98434</t>
  </si>
  <si>
    <t>5.520,64</t>
  </si>
  <si>
    <t>99240</t>
  </si>
  <si>
    <t>ACRÉSCIMO PARA POÇO DE VISITA CIRCULAR PARA DRENAGEM, EM CONCRETO PRÉ-MOLDADO, DIÂMETRO INTERNO = 1,2 M. AF_12/2020</t>
  </si>
  <si>
    <t>458,22</t>
  </si>
  <si>
    <t>99241</t>
  </si>
  <si>
    <t>ACRÉSCIMO PARA POÇO DE VISITA RETANGULAR PARA DRENAGEM, EM ALVENARIA COM BLOCOS DE CONCRETO, DIMENSÕES INTERNAS = 1,5X1,5 M. AF_12/2020</t>
  </si>
  <si>
    <t>1.423,42</t>
  </si>
  <si>
    <t>99242</t>
  </si>
  <si>
    <t>BASE PARA POÇO DE VISITA CIRCULAR PARA DRENAGEM, EM ALVENARIA COM TIJOLOS CERÂMICOS MACIÇOS, DIÂMETRO INTERNO = 1,2 M, PROFUNDIDADE = 1,45 M, EXCLUINDO TAMPÃO. AF_12/2020</t>
  </si>
  <si>
    <t>2.572,91</t>
  </si>
  <si>
    <t>99243</t>
  </si>
  <si>
    <t>ACRÉSCIMO PARA POÇO DE VISITA CIRCULAR PARA DRENAGEM, EM ALVENARIA COM TIJOLOS CERÂMICOS MACIÇOS, DIÂMETRO INTERNO = 1,2 M. AF_12/2020</t>
  </si>
  <si>
    <t>1.274,84</t>
  </si>
  <si>
    <t>99244</t>
  </si>
  <si>
    <t>BASE PARA POÇO DE VISITA RETANGULAR PARA DRENAGEM, EM ALVENARIA COM BLOCOS DE CONCRETO, DIMENSÕES INTERNAS = 1,5X2 M, PROFUNDIDADE = 1,45 M, EXCLUINDO TAMPÃO. AF_12/2020</t>
  </si>
  <si>
    <t>4.307,68</t>
  </si>
  <si>
    <t>99246</t>
  </si>
  <si>
    <t>ACRÉSCIMO PARA POÇO DE VISITA CIRCULAR PARA DRENAGEM, EM CONCRETO PRÉ-MOLDADO, DIÂMETRO INTERNO = 1,5 M. AF_12/2020</t>
  </si>
  <si>
    <t>663,65</t>
  </si>
  <si>
    <t>99247</t>
  </si>
  <si>
    <t>ACRÉSCIMO PARA POÇO DE VISITA RETANGULAR PARA DRENAGEM, EM ALVENARIA COM BLOCOS DE CONCRETO, DIMENSÕES INTERNAS = 1,5X2 M. AF_12/2020</t>
  </si>
  <si>
    <t>1.621,29</t>
  </si>
  <si>
    <t>99248</t>
  </si>
  <si>
    <t>BASE PARA POÇO DE VISITA CIRCULAR PARA DRENAGEM, EM ALVENARIA COM TIJOLOS CERÂMICOS MACIÇOS, DIÂMETRO INTERNO = 1,5 M, PROFUNDIDADE = 1,45 M, EXCLUINDO TAMPÃO. AF_12/2020</t>
  </si>
  <si>
    <t>3.921,14</t>
  </si>
  <si>
    <t>99249</t>
  </si>
  <si>
    <t>ACRÉSCIMO PARA POÇO DE VISITA CIRCULAR PARA DRENAGEM, EM ALVENARIA COM TIJOLOS CERÂMICOS MACIÇOS, DIÂMETRO INTERNO = 1,5 M. AF_12/2020</t>
  </si>
  <si>
    <t>1.559,56</t>
  </si>
  <si>
    <t>99252</t>
  </si>
  <si>
    <t>BASE PARA POÇO DE VISITA RETANGULAR PARA DRENAGEM, EM ALVENARIA COM BLOCOS DE CONCRETO, DIMENSÕES INTERNAS = 1X1 M, PROFUNDIDADE = 1,45 M, EXCLUINDO TAMPÃO. AF_12/2020</t>
  </si>
  <si>
    <t>2.245,98</t>
  </si>
  <si>
    <t>99254</t>
  </si>
  <si>
    <t>ACRÉSCIMO PARA POÇO DE VISITA RETANGULAR PARA DRENAGEM, EM ALVENARIA COM BLOCOS DE CONCRETO, DIMENSÕES INTERNAS = 1X1 M. AF_12/2020</t>
  </si>
  <si>
    <t>1.027,67</t>
  </si>
  <si>
    <t>99256</t>
  </si>
  <si>
    <t>BASE PARA POÇO DE VISITA RETANGULAR PARA DRENAGEM, EM ALVENARIA COM BLOCOS DE CONCRETO, DIMENSÕES INTERNAS = 1,5X2,5 M, PROFUNDIDADE = 1,45 M, EXCLUINDO TAMPÃO. AF_12/2020</t>
  </si>
  <si>
    <t>5.076,88</t>
  </si>
  <si>
    <t>99259</t>
  </si>
  <si>
    <t>BASE PARA POÇO DE VISITA RETANGULAR PARA DRENAGEM, EM ALVENARIA COM BLOCOS DE CONCRETO, DIMENSÕES INTERNAS = 1X1,5 M, PROFUNDIDADE = 1,45 M, EXCLUINDO TAMPÃO. AF_12/2020</t>
  </si>
  <si>
    <t>2.842,30</t>
  </si>
  <si>
    <t>99261</t>
  </si>
  <si>
    <t>ACRÉSCIMO PARA POÇO DE VISITA RETANGULAR PARA DRENAGEM, EM ALVENARIA COM BLOCOS DE CONCRETO, DIMENSÕES INTERNAS = 1X1,5 M. AF_12/2020</t>
  </si>
  <si>
    <t>1.225,55</t>
  </si>
  <si>
    <t>99263</t>
  </si>
  <si>
    <t>ACRÉSCIMO PARA POÇO DE VISITA RETANGULAR PARA DRENAGEM, EM ALVENARIA COM BLOCOS DE CONCRETO, DIMENSÕES INTERNAS = 1,5X2,5 M. AF_12/2020</t>
  </si>
  <si>
    <t>1.819,20</t>
  </si>
  <si>
    <t>99265</t>
  </si>
  <si>
    <t>BASE PARA POÇO DE VISITA RETANGULAR PARA DRENAGEM, EM ALVENARIA COM BLOCOS DE CONCRETO, DIMENSÕES INTERNAS = 1X2 M, PROFUNDIDADE = 1,45 M, EXCLUINDO TAMPÃO. AF_12/2020</t>
  </si>
  <si>
    <t>3.438,43</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</si>
  <si>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</si>
  <si>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</si>
  <si>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</si>
  <si>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1,45 M, EXCLUINDO TAMPÃO. AF_12/2020</t>
  </si>
  <si>
    <t>4.036,79</t>
  </si>
  <si>
    <t>99268</t>
  </si>
  <si>
    <t>POÇO DE INSPEÇÃO CIRCULAR PARA DRENAGEM, EM CONCRETO PRÉ-MOLDADO, DIÂMETRO INTERNO = 0,6 M, PROFUNDIDADE = 1 M, EXCLUINDO TAMPÃO. AF_12/2020</t>
  </si>
  <si>
    <t>358,42</t>
  </si>
  <si>
    <t>99269</t>
  </si>
  <si>
    <t>ACRÉSCIMO PARA POÇO DE VISITA RETANGULAR PARA DRENAGEM, EM ALVENARIA COM BLOCOS DE CONCRETO, DIMENSÕES INTERNAS = 1X2,5 M. AF_12/2020</t>
  </si>
  <si>
    <t>99270</t>
  </si>
  <si>
    <t>POÇO DE INSPEÇÃO CIRCULAR PARA DRENAGEM, EM CONCRETO PRÉ-MOLDADO, DIÂMETRO INTERNO = 0,6 M, PROFUNDIDADE = 1,5 M, EXCLUINDO TAMPÃO. AF_12/2020</t>
  </si>
  <si>
    <t>484,66</t>
  </si>
  <si>
    <t>99271</t>
  </si>
  <si>
    <t>BASE PARA POÇO DE VISITA RETANGULAR PARA DRENAGEM, EM ALVENARIA COM BLOCOS DE CONCRETO, DIMENSÕES INTERNAS = 1,5X3 M, PROFUNDIDADE = 1,45 M, EXCLUINDO TAMPÃO. AF_12/2020</t>
  </si>
  <si>
    <t>5.817,32</t>
  </si>
  <si>
    <t>99272</t>
  </si>
  <si>
    <t>POÇO DE INSPEÇÃO CIRCULAR PARA DRENAGEM, EM ALVENARIA COM TIJOLOS CERÂMICOS MACIÇOS, DIÂMETRO INTERNO = 0,6 M, PROFUNDIDADE = 1 M, EXCLUINDO TAMPÃO. AF_12/2020</t>
  </si>
  <si>
    <t>935,74</t>
  </si>
  <si>
    <t>99273</t>
  </si>
  <si>
    <t>POÇO DE INSPEÇÃO CIRCULAR PARA DRENAGEM, EM ALVENARIA COM TIJOLOS CERÂMICOS MACIÇOS, DIÂMETRO INTERNO = 0,6 M, PROFUNDIDADE = 1,5 M, EXCLUINDO TAMPÃO. AF_12/2020</t>
  </si>
  <si>
    <t>1.289,76</t>
  </si>
  <si>
    <t>99274</t>
  </si>
  <si>
    <t>BASE PARA POÇO DE VISITA RETANGULAR PARA DRENAGEM, EM ALVENARIA COM BLOCOS DE CONCRETO, DIMENSÕES INTERNAS = 1X3 M, PROFUNDIDADE = 1,45 M, EXCLUINDO TAMPÃO. AF_12/2020</t>
  </si>
  <si>
    <t>4.664,53</t>
  </si>
  <si>
    <t>99275</t>
  </si>
  <si>
    <t>BASE PARA POÇO DE VISITA CIRCULAR PARA DRENAGEM, EM CONCRETO PRÉ-MOLDADO, DIÂMETRO INTERNO = 0,8 M, PROFUNDIDADE = 1,45 M, EXCLUINDO TAMPÃO. AF_12/2020</t>
  </si>
  <si>
    <t>736,26</t>
  </si>
  <si>
    <t>99276</t>
  </si>
  <si>
    <t>ACRÉSCIMO PARA POÇO DE VISITA RETANGULAR PARA DRENAGEM, EM ALVENARIA COM BLOCOS DE CONCRETO, DIMENSÕES INTERNAS = 1,5X3 M. AF_12/2020</t>
  </si>
  <si>
    <t>2.017,09</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</si>
  <si>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</si>
  <si>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</si>
  <si>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</si>
  <si>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</si>
  <si>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264,29</t>
  </si>
  <si>
    <t>99279</t>
  </si>
  <si>
    <t>BASE PARA POÇO DE VISITA RETANGULAR PARA DRENAGEM, EM ALVENARIA COM BLOCOS DE CONCRETO, DIMENSÕES INTERNAS = 1X3,5 M, PROFUNDIDADE = 1,45 M, EXCLUINDO TAMPÃO. AF_12/2020</t>
  </si>
  <si>
    <t>5.264,98</t>
  </si>
  <si>
    <t>99280</t>
  </si>
  <si>
    <t>BASE PARA POÇO DE VISITA CIRCULAR PARA DRENAGEM, EM ALVENARIA COM TIJOLOS CERÂMICOS MACIÇOS, DIÂMETRO INTERNO = 0,8 M, PROFUNDIDADE = 1,45 M, EXCLUINDO TAMPÃO. AF_12/2020</t>
  </si>
  <si>
    <t>1.733,08</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</si>
  <si>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</si>
  <si>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</si>
  <si>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</si>
  <si>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</si>
  <si>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2.234,52</t>
  </si>
  <si>
    <t>99283</t>
  </si>
  <si>
    <t>ACRÉSCIMO PARA POÇO DE VISITA CIRCULAR PARA DRENAGEM, EM ALVENARIA COM TIJOLOS CERÂMICOS MACIÇOS, DIÂMETRO INTERNO = 0,8 M. AF_12/2020</t>
  </si>
  <si>
    <t>895,22</t>
  </si>
  <si>
    <t>99284</t>
  </si>
  <si>
    <t>BASE PARA POÇO DE VISITA RETANGULAR PARA DRENAGEM, EM ALVENARIA COM BLOCOS DE CONCRETO, DIMENSÕES INTERNAS = 1,5X3,5 M, PROFUNDIDADE = 1,45 M, EXCLUINDO TAMPÃO. AF_12/2020</t>
  </si>
  <si>
    <t>6.572,23</t>
  </si>
  <si>
    <t>99285</t>
  </si>
  <si>
    <t>BASE PARA POÇO DE VISITA CIRCULAR PARA DRENAGEM, EM CONCRETO PRÉ-MOLDADO, DIÂMETRO INTERNO = 1 M, PROFUNDIDADE = 1,45 M, EXCLUINDO TAMPÃO. AF_05/2018</t>
  </si>
  <si>
    <t>1.039,85</t>
  </si>
  <si>
    <t>99286</t>
  </si>
  <si>
    <t>BASE PARA POÇO DE VISITA RETANGULAR PARA DRENAGEM, EM ALVENARIA COM BLOCOS DE CONCRETO, DIMENSÕES INTERNAS = 1X4 M, PROFUNDIDADE = 1,45 M, EXCLUINDO TAMPÃO. AF_12/2020</t>
  </si>
  <si>
    <t>5.859,90</t>
  </si>
  <si>
    <t>99287</t>
  </si>
  <si>
    <t>BASE PARA POÇO DE VISITA RETANGULAR PARA DRENAGEM, EM ALVENARIA COM BLOCOS DE CONCRETO, DIMENSÕES INTERNAS = 2,5X3 M, PROFUNDIDADE = 1,45 M, EXCLUINDO TAMPÃO. AF_12/2020</t>
  </si>
  <si>
    <t>8.293,94</t>
  </si>
  <si>
    <t>99288</t>
  </si>
  <si>
    <t>ACRÉSCIMO PARA POÇO DE VISITA CIRCULAR PARA DRENAGEM, EM CONCRETO PRÉ-MOLDADO, DIÂMETRO INTERNO = 1 M. AF_12/2020</t>
  </si>
  <si>
    <t>346,60</t>
  </si>
  <si>
    <t>99289</t>
  </si>
  <si>
    <t>ACRÉSCIMO PARA POÇO DE VISITA RETANGULAR PARA DRENAGEM, EM ALVENARIA COM BLOCOS DE CONCRETO, DIMENSÕES INTERNAS = 1X4 M. AF_12/2020</t>
  </si>
  <si>
    <t>2.170,25</t>
  </si>
  <si>
    <t>99290</t>
  </si>
  <si>
    <t>BASE PARA POÇO DE VISITA RETANGULAR PARA DRENAGEM, EM ALVENARIA COM BLOCOS DE CONCRETO, DIMENSÕES INTERNAS = 1,5X1,5 M, PROFUNDIDADE = 1,45 M, EXCLUINDO TAMPÃO. AF_12/2020</t>
  </si>
  <si>
    <t>3.526,22</t>
  </si>
  <si>
    <t>99291</t>
  </si>
  <si>
    <t>ACRÉSCIMO PARA POÇO DE VISITA RETANGULAR PARA DRENAGEM, EM ALVENARIA COM BLOCOS DE CONCRETO, DIMENSÕES INTERNAS = 1,5X3,5 M. AF_12/2020</t>
  </si>
  <si>
    <t>2.214,95</t>
  </si>
  <si>
    <t>99292</t>
  </si>
  <si>
    <t>BASE PARA POÇO DE VISITA CIRCULAR PARA DRENAGEM, EM ALVENARIA COM TIJOLOS CERÂMICOS MACIÇOS, DIÂMETRO INTERNO = 1 M, PROFUNDIDADE = 1,45 M, EXCLUINDO TAMPÃO. AF_12/2020</t>
  </si>
  <si>
    <t>2.150,04</t>
  </si>
  <si>
    <t>99293</t>
  </si>
  <si>
    <t>ACRÉSCIMO PARA POÇO DE VISITA CIRCULAR PARA DRENAGEM, EM ALVENARIA COM TIJOLOS CERÂMICOS MACIÇOS, DIÂMETRO INTERNO = 1 M. AF_12/2020</t>
  </si>
  <si>
    <t>1.085,01</t>
  </si>
  <si>
    <t>99294</t>
  </si>
  <si>
    <t>BASE PARA POÇO DE VISITA RETANGULAR PARA DRENAGEM, EM ALVENARIA COM BLOCOS DE CONCRETO, DIMENSÕES INTERNAS = 1,5X4 M, PROFUNDIDADE = 1,45 M, EXCLUINDO TAMPÃO. AF_12/2020</t>
  </si>
  <si>
    <t>7.256,39</t>
  </si>
  <si>
    <t>99296</t>
  </si>
  <si>
    <t>ACRÉSCIMO PARA POÇO DE VISITA RETANGULAR PARA DRENAGEM, EM ALVENARIA COM BLOCOS DE CONCRETO, DIMENSÕES INTERNAS = 2,5X3 M. AF_12/2020</t>
  </si>
  <si>
    <t>2.432,37</t>
  </si>
  <si>
    <t>99297</t>
  </si>
  <si>
    <t>ACRÉSCIMO PARA POÇO DE VISITA RETANGULAR PARA DRENAGEM, EM ALVENARIA COM BLOCOS DE CONCRETO, DIMENSÕES INTERNAS = 1,5X4 M. AF_12/2020</t>
  </si>
  <si>
    <t>2.429,00</t>
  </si>
  <si>
    <t>99298</t>
  </si>
  <si>
    <t>BASE PARA POÇO DE VISITA RETANGULAR PARA DRENAGEM, EM ALVENARIA COM BLOCOS DE CONCRETO, DIMENSÕES INTERNAS = 2,5X3,5 M, PROFUNDIDADE = 1,45 M, EXCLUINDO TAMPÃO. AF_12/2020</t>
  </si>
  <si>
    <t>9.379,73</t>
  </si>
  <si>
    <t>99299</t>
  </si>
  <si>
    <t>ACRÉSCIMO PARA POÇO DE VISITA RETANGULAR PARA DRENAGEM, EM ALVENARIA COM BLOCOS DE CONCRETO, DIMENSÕES INTERNAS = 2,5X3,5 M. AF_12/2020</t>
  </si>
  <si>
    <t>2.630,21</t>
  </si>
  <si>
    <t>99300</t>
  </si>
  <si>
    <t>BASE PARA POÇO DE VISITA RETANGULAR PARA DRENAGEM, EM ALVENARIA COM BLOCOS DE CONCRETO, DIMENSÕES INTERNAS = 2,5X4 M, PROFUNDIDADE = 1,45 M, EXCLUINDO TAMPÃO. AF_12/2020</t>
  </si>
  <si>
    <t>10.465,74</t>
  </si>
  <si>
    <t>99301</t>
  </si>
  <si>
    <t>BASE PARA POÇO DE VISITA RETANGULAR PARA DRENAGEM, EM ALVENARIA COM BLOCOS DE CONCRETO, DIMENSÕES INTERNAS = 2X2 M, PROFUNDIDADE = 1,45 M, EXCLUINDO TAMPÃO. AF_12/2020</t>
  </si>
  <si>
    <t>5.199,03</t>
  </si>
  <si>
    <t>99302</t>
  </si>
  <si>
    <t>ACRÉSCIMO PARA POÇO DE VISITA RETANGULAR PARA DRENAGEM, EM ALVENARIA COM BLOCOS DE CONCRETO, DIMENSÕES INTERNAS = 2,5X4 M. AF_12/2020</t>
  </si>
  <si>
    <t>2.831,44</t>
  </si>
  <si>
    <t>99303</t>
  </si>
  <si>
    <t>BASE PARA POÇO DE VISITA RETANGULAR PARA DRENAGEM, EM ALVENARIA COM BLOCOS DE CONCRETO, DIMENSÕES INTERNAS = 3X3 M, PROFUNDIDADE = 1,45 M, EXCLUINDO TAMPÃO. AF_12/2020</t>
  </si>
  <si>
    <t>9.571,89</t>
  </si>
  <si>
    <t>99304</t>
  </si>
  <si>
    <t>ACRÉSCIMO PARA POÇO DE VISITA RETANGULAR PARA DRENAGEM, EM ALVENARIA COM BLOCOS DE CONCRETO, DIMENSÕES INTERNAS = 3X3 M. AF_12/2020</t>
  </si>
  <si>
    <t>2.633,58</t>
  </si>
  <si>
    <t>99305</t>
  </si>
  <si>
    <t>BASE PARA POÇO DE VISITA RETANGULAR PARA DRENAGEM, EM ALVENARIA COM BLOCOS DE CONCRETO, DIMENSÕES INTERNAS = 3X3,5 M, PROFUNDIDADE = 1,45 M, EXCLUINDO TAMPÃO. AF_12/2020</t>
  </si>
  <si>
    <t>10.819,92</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</si>
  <si>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</si>
  <si>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</si>
  <si>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</si>
  <si>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</si>
  <si>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1.907,40</t>
  </si>
  <si>
    <t>99308</t>
  </si>
  <si>
    <t>BASE PARA POÇO DE VISITA RETANGULAR PARA DRENAGEM, EM ALVENARIA COM BLOCOS DE CONCRETO, DIMENSÕES INTERNAS = 3X4 M, PROFUNDIDADE = 1,45 M, EXCLUINDO TAMPÃO. AF_12/2020</t>
  </si>
  <si>
    <t>12.063,13</t>
  </si>
  <si>
    <t>99309</t>
  </si>
  <si>
    <t>ACRÉSCIMO PARA POÇO DE VISITA RETANGULAR PARA DRENAGEM, EM ALVENARIA COM BLOCOS DE CONCRETO, DIMENSÕES INTERNAS = 3X4 M. AF_12/2020</t>
  </si>
  <si>
    <t>3.032,70</t>
  </si>
  <si>
    <t>99310</t>
  </si>
  <si>
    <t>BASE PARA POÇO DE VISITA RETANGULAR PARA DRENAGEM, EM ALVENARIA COM BLOCOS DE CONCRETO, DIMENSÕES INTERNAS = 3,5X3,5 M, PROFUNDIDADE = 1,45 M, EXCLUINDO TAMPÃO. AF_12/2020</t>
  </si>
  <si>
    <t>12.262,31</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</si>
  <si>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</si>
  <si>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</si>
  <si>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</si>
  <si>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1,45 M, EXCLUINDO TAMPÃO. AF_12/2020</t>
  </si>
  <si>
    <t>6.097,29</t>
  </si>
  <si>
    <t>99313</t>
  </si>
  <si>
    <t>BASE PARA POÇO DE VISITA RETANGULAR PARA DRENAGEM, EM ALVENARIA COM BLOCOS DE CONCRETO, DIMENSÕES INTERNAS = 3,5X4 M, PROFUNDIDADE = 1,45 M, EXCLUINDO TAMPÃO. AF_12/2020</t>
  </si>
  <si>
    <t>13.670,10</t>
  </si>
  <si>
    <t>99314</t>
  </si>
  <si>
    <t>ACRÉSCIMO PARA POÇO DE VISITA RETANGULAR PARA DRENAGEM, EM ALVENARIA COM BLOCOS DE CONCRETO, DIMENSÕES INTERNAS = 3,5X4 M. AF_12/2020</t>
  </si>
  <si>
    <t>3.233,95</t>
  </si>
  <si>
    <t>99315</t>
  </si>
  <si>
    <t>BASE PARA POÇO DE VISITA RETANGULAR PARA DRENAGEM, EM ALVENARIA COM BLOCOS DE CONCRETO, DIMENSÕES INTERNAS = 4X4 M, PROFUNDIDADE = 1,45 M, EXCLUINDO TAMPÃO. AF_12/2020</t>
  </si>
  <si>
    <t>15.272,36</t>
  </si>
  <si>
    <t>99317</t>
  </si>
  <si>
    <t>ACRÉSCIMO PARA POÇO DE VISITA RETANGULAR PARA DRENAGEM, EM ALVENARIA COM BLOCOS DE CONCRETO, DIMENSÕES INTERNAS = 2X2,5 M. AF_12/2020</t>
  </si>
  <si>
    <t>2.033,24</t>
  </si>
  <si>
    <t>99318</t>
  </si>
  <si>
    <t>CHAMINÉ CIRCULAR PARA POÇO DE VISITA PARA DRENAGEM, EM CONCRETO PRÉ-MOLDADO, DIÂMETRO INTERNO = 0,6 M. AF_12/2020</t>
  </si>
  <si>
    <t>191,06</t>
  </si>
  <si>
    <t>99319</t>
  </si>
  <si>
    <t>CHAMINÉ CIRCULAR PARA POÇO DE VISITA PARA DRENAGEM, EM ALVENARIA COM TIJOLOS CERÂMICOS MACIÇOS, DIÂMETRO INTERNO = 0,6 M. AF_12/2020</t>
  </si>
  <si>
    <t>720,54</t>
  </si>
  <si>
    <t>99320</t>
  </si>
  <si>
    <t>BASE PARA POÇO DE VISITA RETANGULAR PARA DRENAGEM, EM ALVENARIA COM BLOCOS DE CONCRETO, DIMENSÕES INTERNAS = 2X3 M, PROFUNDIDADE = 1,45 M, EXCLUINDO TAMPÃO. AF_12/2020</t>
  </si>
  <si>
    <t>7.054,43</t>
  </si>
  <si>
    <t>99321</t>
  </si>
  <si>
    <t>ACRÉSCIMO PARA POÇO DE VISITA RETANGULAR PARA DRENAGEM, EM ALVENARIA COM BLOCOS DE CONCRETO, DIMENSÕES INTERNAS = 2X3 M. AF_12/2020</t>
  </si>
  <si>
    <t>2.231,15</t>
  </si>
  <si>
    <t>99322</t>
  </si>
  <si>
    <t>BASE PARA POÇO DE VISITA RETANGULAR PARA DRENAGEM, EM ALVENARIA COM BLOCOS DE CONCRETO, DIMENSÕES INTERNAS = 2X3,5 M, PROFUNDIDADE = 1,45 M, EXCLUINDO TAMPÃO. AF_12/2020</t>
  </si>
  <si>
    <t>7.960,12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</si>
  <si>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</si>
  <si>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</si>
  <si>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</si>
  <si>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1,45 M, EXCLUINDO TAMPÃO. AF_12/2020</t>
  </si>
  <si>
    <t>8.865,84</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</si>
  <si>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</si>
  <si>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</si>
  <si>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</si>
  <si>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1,45 M, EXCLUINDO TAMPÃO. AF_12/2020</t>
  </si>
  <si>
    <t>7.207,83</t>
  </si>
  <si>
    <t>99327</t>
  </si>
  <si>
    <t>ACRÉSCIMO PARA POÇO DE VISITA RETANGULAR PARA DRENAGEM, EM ALVENARIA COM BLOCOS DE CONCRETO, DIMENSÕES INTERNAS = 4X4 M. AF_12/2020</t>
  </si>
  <si>
    <t>3.402,16</t>
  </si>
  <si>
    <t>101800</t>
  </si>
  <si>
    <t>CAIXA COM GRELHA RETANGULAR DE FERRO FUNDIDO, EM ALVENARIA COM TIJOLOS CERÂMICOS MACIÇOS, DIMENSÕES INTERNAS: 0,30 X 1,00 X 1,00. AF_12/2020</t>
  </si>
  <si>
    <t>1.237,01</t>
  </si>
  <si>
    <t>101801</t>
  </si>
  <si>
    <t>CAIXA COM GRELHA RETANGULAR DE FERRO FUNDIDO, EM ALVENARIA COM BLOCOS DE CONCRETO, DIMENSÕES INTERNAS: 0,30 X 1,00 X 1,00. AF_12/2020</t>
  </si>
  <si>
    <t>1.021,83</t>
  </si>
  <si>
    <t>101806</t>
  </si>
  <si>
    <t>CAIXA ENTERRADA DISTRIBUIDORA DE VAZÃO (SUMIDOUROS MÚLTIPLOS), RETANGULAR, EM ALVENARIA COM TIJOLOS MACIÇOS, DIMENSÕES INTERNAS: 0,60 X 0,60 X 0,50 M. AF_12/2020</t>
  </si>
  <si>
    <t>447,58</t>
  </si>
  <si>
    <t>101807</t>
  </si>
  <si>
    <t>CAIXA ENTERRADA DISTRIBUIDORA DE VAZÃO (SUMIDOUROS MÚLTIPLOS), RETANGULAR, EM ALVENARIA COM BLOCOS DE CONCRETO, DIMENSÕES INTERNAS: 0,60 X 0,60 X 0,50 M. AF_12/2020</t>
  </si>
  <si>
    <t>412,44</t>
  </si>
  <si>
    <t>101808</t>
  </si>
  <si>
    <t>CAIXA ENTERRADA DISTRIBUIDORA DE VAZÃO (SUMIDOUROS MÚLTIPLOS), RETANGULAR, EM CONCRETO PRÉ-MOLDADO, DIMENSÕES INTERNAS: 0,60 X 0,60 X 0,50 M. AF_12/2020</t>
  </si>
  <si>
    <t>354,59</t>
  </si>
  <si>
    <t>101809</t>
  </si>
  <si>
    <t>BASE PARA POCO DE VISITA RETANGULAR PARA ESGOTO E DRENAGEM, EM CONCRETO ESTRUTURAL, DIMENSÕES INTERNAS DE 90X150 M, PROFUNDIDADE DE 1,25 M, EXCLUINDO TAMPÃO. AF_12/2020</t>
  </si>
  <si>
    <t>2.729,49</t>
  </si>
  <si>
    <t>102139</t>
  </si>
  <si>
    <t>BASE PARA POÇO DE VISITA CIRCULAR PARA  ESGOTO, EM CONCRETO PRÉ-MOLDADO, DIÂMETRO INTERNO = 1,2 M, PROFUNDIDADE = 1,45 M, EXCLUINDO TAMPÃO. AF_12/2020</t>
  </si>
  <si>
    <t>1.321,39</t>
  </si>
  <si>
    <t>102141</t>
  </si>
  <si>
    <t>BASE PARA POÇO DE VISITA CIRCULAR PARA  ESGOTO, EM CONCRETO PRÉ-MOLDADO, DIÂMETRO INTERNO = 1,5 M, PROFUNDIDADE = 1,45 M, EXCLUINDO TAMPÃO. AF_12/2020</t>
  </si>
  <si>
    <t>2.102,34</t>
  </si>
  <si>
    <t>102142</t>
  </si>
  <si>
    <t>BASE PARA POÇO DE VISITA CIRCULAR PARA DRENAGEM, EM CONCRETO PRÉ-MOLDADO, DIÂMETRO INTERNO = 1,5 M, PROFUNDIDADE = 1,45 M, EXCLUINDO TAMPÃO. AF_12/2020</t>
  </si>
  <si>
    <t>2.068,28</t>
  </si>
  <si>
    <t>102457</t>
  </si>
  <si>
    <t>BASE PARA POÇO DE VISITA CIRCULAR PARA DRENAGEM, EM CONCRETO PRÉ-MOLDADO, DIÂMETRO INTERNO = 1,2 M, PROFUNDIDADE = 1,45 M, EXCLUINDO TAMPÃO. AF_05/2021</t>
  </si>
  <si>
    <t>1.301,19</t>
  </si>
  <si>
    <t>94263</t>
  </si>
  <si>
    <t>94264</t>
  </si>
  <si>
    <t>94265</t>
  </si>
  <si>
    <t>94266</t>
  </si>
  <si>
    <t>94267</t>
  </si>
  <si>
    <t>43,73</t>
  </si>
  <si>
    <t>94268</t>
  </si>
  <si>
    <t>47,86</t>
  </si>
  <si>
    <t>94269</t>
  </si>
  <si>
    <t>94270</t>
  </si>
  <si>
    <t>94271</t>
  </si>
  <si>
    <t>75,70</t>
  </si>
  <si>
    <t>94272</t>
  </si>
  <si>
    <t>94273</t>
  </si>
  <si>
    <t>94274</t>
  </si>
  <si>
    <t>94275</t>
  </si>
  <si>
    <t>94276</t>
  </si>
  <si>
    <t>52,98</t>
  </si>
  <si>
    <t>94277</t>
  </si>
  <si>
    <t>ASSENTAMENTO DE GUIA (MEIO-FIO) EM TRECHO RETO, CONFECCIONADA EM CONCRETO PRÉ-FABRICADO, DIMENSÕES 80X08X08X25 CM (COMPRIMENTO X BASE INFERIOR X BASE SUPERIOR X ALTURA), PARA URBANIZAÇÃO INTERNA DE EMPREENDIMENTOS. AF_06/2016</t>
  </si>
  <si>
    <t>40,54</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</si>
  <si>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</si>
  <si>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</si>
  <si>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</si>
  <si>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</si>
  <si>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</si>
  <si>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</si>
  <si>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94281</t>
  </si>
  <si>
    <t>94282</t>
  </si>
  <si>
    <t>59,80</t>
  </si>
  <si>
    <t>94283</t>
  </si>
  <si>
    <t>60,79</t>
  </si>
  <si>
    <t>94284</t>
  </si>
  <si>
    <t>72,57</t>
  </si>
  <si>
    <t>94285</t>
  </si>
  <si>
    <t>72,97</t>
  </si>
  <si>
    <t>94286</t>
  </si>
  <si>
    <t>84,76</t>
  </si>
  <si>
    <t>94287</t>
  </si>
  <si>
    <t>37,55</t>
  </si>
  <si>
    <t>94288</t>
  </si>
  <si>
    <t>94289</t>
  </si>
  <si>
    <t>46,73</t>
  </si>
  <si>
    <t>94290</t>
  </si>
  <si>
    <t>57,02</t>
  </si>
  <si>
    <t>94291</t>
  </si>
  <si>
    <t>55,37</t>
  </si>
  <si>
    <t>94292</t>
  </si>
  <si>
    <t>65,66</t>
  </si>
  <si>
    <t>94293</t>
  </si>
  <si>
    <t>144,97</t>
  </si>
  <si>
    <t>94294</t>
  </si>
  <si>
    <t>BUEIROS</t>
  </si>
  <si>
    <t>0317</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</si>
  <si>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</si>
  <si>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</si>
  <si>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</si>
  <si>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</si>
  <si>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19,23</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</si>
  <si>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</si>
  <si>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</si>
  <si>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</si>
  <si>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</si>
  <si>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</si>
  <si>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</si>
  <si>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</si>
  <si>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</si>
  <si>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</si>
  <si>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</si>
  <si>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</si>
  <si>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</si>
  <si>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</si>
  <si>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</si>
  <si>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</si>
  <si>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</si>
  <si>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487,20</t>
  </si>
  <si>
    <t>102737</t>
  </si>
  <si>
    <t>BOCA PARA BUEIRO SIMPLES TUBULAR D = 40 CM EM CONCRETO, ALAS COM ESCONSIDADE DE 0°, INCLUINDO FÔRMAS E MATERIAIS. AF_07/2021</t>
  </si>
  <si>
    <t>1.117,40</t>
  </si>
  <si>
    <t>102738</t>
  </si>
  <si>
    <t>BOCA PARA BUEIRO SIMPLES TUBULAR D = 60 CM EM CONCRETO, ALAS COM ESCONSIDADE DE 0°, INCLUINDO FÔRMAS E MATERIAIS. AF_07/2021</t>
  </si>
  <si>
    <t>2.304,34</t>
  </si>
  <si>
    <t>102739</t>
  </si>
  <si>
    <t>BOCA PARA BUEIRO SIMPLES TUBULAR D = 80 CM EM CONCRETO, ALAS COM ESCONSIDADE DE 0°, INCLUINDO FÔRMAS E MATERIAIS. AF_07/2021</t>
  </si>
  <si>
    <t>3.879,22</t>
  </si>
  <si>
    <t>102740</t>
  </si>
  <si>
    <t>BOCA PARA BUEIRO SIMPLES TUBULAR D = 100 CM EM CONCRETO, ALAS COM ESCONSIDADE DE 0°, INCLUINDO FÔRMAS E MATERIAIS. AF_07/2021</t>
  </si>
  <si>
    <t>5.839,10</t>
  </si>
  <si>
    <t>102741</t>
  </si>
  <si>
    <t>BOCA PARA BUEIRO SIMPLES TUBULAR D = 120 CM EM CONCRETO, ALAS COM ESCONSIDADE DE 0°, INCLUINDO FÔRMAS E MATERIAIS. AF_07/2021</t>
  </si>
  <si>
    <t>8.225,60</t>
  </si>
  <si>
    <t>102742</t>
  </si>
  <si>
    <t>BOCA PARA BUEIRO SIMPLES TUBULAR D = 150 CM EM CONCRETO, ALAS COM ESCONSIDADE DE 0°, INCLUINDO FÔRMAS E MATERIAIS. AF_07/2021</t>
  </si>
  <si>
    <t>14.292,23</t>
  </si>
  <si>
    <t>102743</t>
  </si>
  <si>
    <t>BOCA PARA BUEIRO DUPLO TUBULAR D = 80 CM EM CONCRETO, ALAS COM ESCONSIDADE DE 0°, INCLUINDO FÔRMAS E MATERIAIS. AF_07/2021</t>
  </si>
  <si>
    <t>4.680,83</t>
  </si>
  <si>
    <t>102744</t>
  </si>
  <si>
    <t>BOCA PARA BUEIRO DUPLO TUBULAR D = 100 CM EM CONCRETO, ALAS COM ESCONSIDADE DE 0°, INCLUINDO FÔRMAS E MATERIAIS. AF_07/2021</t>
  </si>
  <si>
    <t>7.044,68</t>
  </si>
  <si>
    <t>102745</t>
  </si>
  <si>
    <t>BOCA PARA BUEIRO DUPLO TUBULAR D = 120 CM EM CONCRETO, ALAS COM ESCONSIDADE DE 0°, INCLUINDO FÔRMAS E MATERIAIS. AF_07/2021</t>
  </si>
  <si>
    <t>9.940,91</t>
  </si>
  <si>
    <t>102746</t>
  </si>
  <si>
    <t>BOCA PARA BUEIRO DUPLO TUBULAR D = 150 CM EM CONCRETO, ALAS COM ESCONSIDADE DE 0°, INCLUINDO FÔRMAS E MATERIAIS. AF_07/2021</t>
  </si>
  <si>
    <t>17.296,75</t>
  </si>
  <si>
    <t>102747</t>
  </si>
  <si>
    <t>BOCA PARA BUEIRO TRIPLO TUBULAR D = 100 CM EM CONCRETO, ALAS COM ESCONSIDADE DE 0°, INCLUINDO FÔRMAS E MATERIAIS. AF_07/2021</t>
  </si>
  <si>
    <t>8.742,24</t>
  </si>
  <si>
    <t>102748</t>
  </si>
  <si>
    <t>BOCA PARA BUEIRO TRIPLO TUBULAR D = 120 CM EM CONCRETO, ALAS COM ESCONSIDADE DE 0°, INCLUINDO FÔRMAS E MATERIAIS. AF_07/2021</t>
  </si>
  <si>
    <t>12.281,40</t>
  </si>
  <si>
    <t>102749</t>
  </si>
  <si>
    <t>BOCA PARA BUEIRO TRIPLO TUBULAR D = 150 CM EM CONCRETO, ALAS COM ESCONSIDADE DE 0°, INCLUINDO FÔRMAS E MATERIAIS. AF_07/2021</t>
  </si>
  <si>
    <t>21.159,81</t>
  </si>
  <si>
    <t>102750</t>
  </si>
  <si>
    <t>BOCA PARA BUEIRO SIMPLES TUBULAR D = 60 CM EM CONCRETO, ALAS COM ESCONSIDADE DE 30°, INCLUINDO FÔRMAS E MATERIAIS. AF_07/2021</t>
  </si>
  <si>
    <t>2.817,63</t>
  </si>
  <si>
    <t>102751</t>
  </si>
  <si>
    <t>BOCA PARA BUEIRO SIMPLES TUBULAR D = 80 CM EM CONCRETO, ALAS COM ESCONSIDADE DE 30°, INCLUINDO FÔRMAS E MATERIAIS. AF_07/2021</t>
  </si>
  <si>
    <t>4.937,19</t>
  </si>
  <si>
    <t>102752</t>
  </si>
  <si>
    <t>BOCA PARA BUEIRO SIMPLES TUBULAR D = 100 CM EM CONCRETO, ALAS COM ESCONSIDADE DE 30°, INCLUINDO FÔRMAS E MATERIAIS. AF_07/2021</t>
  </si>
  <si>
    <t>7.913,62</t>
  </si>
  <si>
    <t>102753</t>
  </si>
  <si>
    <t>BOCA PARA BUEIRO SIMPLES TUBULAR D = 120 CM EM CONCRETO, ALAS COM ESCONSIDADE DE 30°, INCLUINDO FÔRMAS E MATERIAIS. AF_07/2021</t>
  </si>
  <si>
    <t>11.776,57</t>
  </si>
  <si>
    <t>102754</t>
  </si>
  <si>
    <t>BOCA PARA BUEIRO SIMPLES TUBULAR D = 150 CM EM CONCRETO, ALAS COM ESCONSIDADE DE 30°, INCLUINDO FÔRMAS E MATERIAIS. AF_07/2021</t>
  </si>
  <si>
    <t>22.467,73</t>
  </si>
  <si>
    <t>102755</t>
  </si>
  <si>
    <t>BOCA PARA BUEIRO DUPLO TUBULAR D = 100 CM EM CONCRETO, ALAS COM ESCONSIDADE DE 30°, INCLUINDO FÔRMAS E MATERIAIS. AF_07/2021</t>
  </si>
  <si>
    <t>11.064,22</t>
  </si>
  <si>
    <t>102756</t>
  </si>
  <si>
    <t>BOCA PARA BUEIRO DUPLO TUBULAR D = 120 CM EM CONCRETO, ALAS COM ESCONSIDADE DE 30°, INCLUINDO FÔRMAS E MATERIAIS. AF_07/2021</t>
  </si>
  <si>
    <t>16.519,61</t>
  </si>
  <si>
    <t>102757</t>
  </si>
  <si>
    <t>BOCA PARA BUEIRO DUPLO TUBULAR D = 150 CM EM CONCRETO, ALAS COM ESCONSIDADE DE 30°, INCLUINDO FÔRMAS E MATERIAIS. AF_07/2021</t>
  </si>
  <si>
    <t>30.839,24</t>
  </si>
  <si>
    <t>102758</t>
  </si>
  <si>
    <t>BOCA PARA BUEIRO TRIPLO TUBULAR D = 100 CM EM CONCRETO, ALAS COM ESCONSIDADE DE 30°, INCLUINDO FÔRMAS E MATERIAIS. AF_07/2021</t>
  </si>
  <si>
    <t>14.231,16</t>
  </si>
  <si>
    <t>102759</t>
  </si>
  <si>
    <t>BOCA PARA BUEIRO TRIPLO TUBULAR D = 120 CM EM CONCRETO, ALAS COM ESCONSIDADE DE 30°, INCLUINDO FÔRMAS E MATERIAIS. AF_07/2021</t>
  </si>
  <si>
    <t>21.287,51</t>
  </si>
  <si>
    <t>102760</t>
  </si>
  <si>
    <t>BOCA PARA BUEIRO TRIPLO TUBULAR D = 150 CM EM CONCRETO, ALAS COM ESCONSIDADE DE 30°, INCLUINDO FÔRMAS E MATERIAIS. AF_07/2021</t>
  </si>
  <si>
    <t>39.372,34</t>
  </si>
  <si>
    <t>102761</t>
  </si>
  <si>
    <t>BOCA PARA BUEIRO SIMPLES CELULAR 150 X 150 CM EM CONCRETO, ALAS COM ESCONSIDADE DE 30°, INCLUINDO FÔRMAS E MATERIAIS. AF_07/2021</t>
  </si>
  <si>
    <t>13.356,95</t>
  </si>
  <si>
    <t>102762</t>
  </si>
  <si>
    <t>BOCA PARA BUEIRO SIMPLES CELULAR 200 X 200 CM EM CONCRETO, ALAS COM ESCONSIDADE DE 30°, INCLUINDO FÔRMAS E MATERIAIS. AF_07/2021</t>
  </si>
  <si>
    <t>20.742,26</t>
  </si>
  <si>
    <t>102763</t>
  </si>
  <si>
    <t>BOCA PARA BUEIRO SIMPLES CELULAR 250 X 250 CM EM CONCRETO, ALAS COM ESCONSIDADE DE 30°, INCLUINDO FÔRMAS E MATERIAIS. AF_07/2021</t>
  </si>
  <si>
    <t>29.030,26</t>
  </si>
  <si>
    <t>102764</t>
  </si>
  <si>
    <t>BOCA PARA BUEIRO SIMPLES CELULAR 300 X 300 CM EM CONCRETO, ALAS COM ESCONSIDADE DE 30°, INCLUINDO FÔRMAS E MATERIAIS. AF_07/2021</t>
  </si>
  <si>
    <t>41.262,56</t>
  </si>
  <si>
    <t>102765</t>
  </si>
  <si>
    <t>BOCA PARA BUEIRO DUPLO CELULAR 150 X 150 CM EM CONCRETO, ALAS COM ESCONSIDADE DE 30°, INCLUINDO FÔRMAS E MATERIAIS. AF_07/2021</t>
  </si>
  <si>
    <t>16.487,30</t>
  </si>
  <si>
    <t>102766</t>
  </si>
  <si>
    <t>BOCA PARA BUEIRO DUPLO CELULAR 200 X 200 CM EM CONCRETO, ALAS COM ESCONSIDADE DE 30°, INCLUINDO FÔRMAS E MATERIAIS. AF_07/2021</t>
  </si>
  <si>
    <t>25.001,43</t>
  </si>
  <si>
    <t>102767</t>
  </si>
  <si>
    <t>BOCA PARA BUEIRO DUPLO CELULAR 250 X 250 CM EM CONCRETO, ALAS COM ESCONSIDADE DE 30°, INCLUINDO FÔRMAS E MATERIAIS. AF_07/2021</t>
  </si>
  <si>
    <t>35.359,63</t>
  </si>
  <si>
    <t>102768</t>
  </si>
  <si>
    <t>BOCA PARA BUEIRO DUPLO CELULAR 300 X 300 CM EM CONCRETO, ALAS COM ESCONSIDADE DE 30°, INCLUINDO FÔRMAS E MATERIAIS. AF_07/2021</t>
  </si>
  <si>
    <t>49.860,59</t>
  </si>
  <si>
    <t>102769</t>
  </si>
  <si>
    <t>BOCA PARA BUEIRO TRIPLO CELULAR 150 X 150 CM EM CONCRETO, ALAS COM ESCONSIDADE DE 30°, INCLUINDO FÔRMAS E MATERIAIS. AF_07/2021</t>
  </si>
  <si>
    <t>18.983,55</t>
  </si>
  <si>
    <t>102770</t>
  </si>
  <si>
    <t>BOCA PARA BUEIRO TRIPLO CELULAR 200 X 200 CM EM CONCRETO, ALAS COM ESCONSIDADE DE 30°, INCLUINDO FÔRMAS E MATERIAIS. AF_07/2021</t>
  </si>
  <si>
    <t>29.335,21</t>
  </si>
  <si>
    <t>102771</t>
  </si>
  <si>
    <t>BOCA PARA BUEIRO TRIPLO CELULAR 250 X 250 CM EM CONCRETO, ALAS COM ESCONSIDADE DE 30°, INCLUINDO FÔRMAS E MATERIAIS. AF_07/2021</t>
  </si>
  <si>
    <t>41.459,32</t>
  </si>
  <si>
    <t>102772</t>
  </si>
  <si>
    <t>BOCA PARA BUEIRO TRIPLO CELULAR 300 X 300 CM EM CONCRETO, ALAS COM ESCONSIDADE DE 30°, INCLUINDO FÔRMAS E MATERIAIS. AF_07/2021</t>
  </si>
  <si>
    <t>59.144,47</t>
  </si>
  <si>
    <t>102773</t>
  </si>
  <si>
    <t>BOCA PARA BUEIRO SIMPLES TUBULAR D = 40 CM EM GABIÃO, ALAS COM ESCONSIDADE DE 45°, INCLUINDO FÔRMAS E MATERIAIS. AF_07/2021</t>
  </si>
  <si>
    <t>7.446,88</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</si>
  <si>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</si>
  <si>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</si>
  <si>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</si>
  <si>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</si>
  <si>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11.139,34</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</si>
  <si>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</si>
  <si>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</si>
  <si>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</si>
  <si>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</si>
  <si>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16.875,04</t>
  </si>
  <si>
    <t>102778</t>
  </si>
  <si>
    <t>BOCA PARA BUEIRO SIMPLES TUBULAR D = 150 CM EM GABIÃO, ALAS COM ESCONSIDADE DE 45°, INCLUINDO FÔRMAS E MATERIAIS. AF_07/2021</t>
  </si>
  <si>
    <t>25.133,71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</si>
  <si>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</si>
  <si>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</si>
  <si>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</si>
  <si>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</si>
  <si>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8.567,01</t>
  </si>
  <si>
    <t>102781</t>
  </si>
  <si>
    <t>BOCA PARA BUEIRO DUPLO TUBULAR D = 80 CM EM GABIÃO, ALAS COM ESCONSIDADE DE 45°, INCLUINDO FÔRMAS E MATERIAIS. AF_07/2021</t>
  </si>
  <si>
    <t>12.721,02</t>
  </si>
  <si>
    <t>102782</t>
  </si>
  <si>
    <t>BOCA PARA BUEIRO DUPLO TUBULAR D = 100 CM EM GABIÃO, ALAS COM ESCONSIDADE DE 45°, INCLUINDO FÔRMAS E MATERIAIS. AF_07/2021</t>
  </si>
  <si>
    <t>14.154,91</t>
  </si>
  <si>
    <t>102783</t>
  </si>
  <si>
    <t>BOCA PARA BUEIRO DUPLO TUBULAR D = 120 CM EM GABIÃO, ALAS COM ESCONSIDADE DE 45°, INCLUINDO FÔRMAS E MATERIAIS. AF_07/2021</t>
  </si>
  <si>
    <t>18.770,49</t>
  </si>
  <si>
    <t>102784</t>
  </si>
  <si>
    <t>BOCA PARA BUEIRO DUPLO TUBULAR D = 150 CM EM GABIÃO, ALAS COM ESCONSIDADE DE 45°, INCLUINDO FÔRMAS E MATERIAIS. AF_07/2021</t>
  </si>
  <si>
    <t>29.263,05</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</si>
  <si>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</si>
  <si>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</si>
  <si>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</si>
  <si>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</si>
  <si>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9.539,34</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</si>
  <si>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</si>
  <si>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</si>
  <si>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</si>
  <si>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</si>
  <si>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15.561,08</t>
  </si>
  <si>
    <t>102789</t>
  </si>
  <si>
    <t>BOCA PARA BUEIRO TRIPLO TUBULAR D = 120 CM EM GABIÃO, ALAS COM ESCONSIDADE DE 45°, INCLUINDO FÔRMAS E MATERIAIS. AF_07/2021</t>
  </si>
  <si>
    <t>20.499,66</t>
  </si>
  <si>
    <t>102790</t>
  </si>
  <si>
    <t>BOCA PARA BUEIRO TRIPLO TUBULAR D = 150 CM EM GABIÃO, ALAS COM ESCONSIDADE DE 45°, INCLUINDO FÔRMAS E MATERIAIS. AF_07/2021</t>
  </si>
  <si>
    <t>33.854,26</t>
  </si>
  <si>
    <t>102791</t>
  </si>
  <si>
    <t>BOCA PARA BUEIRO SIMPLES CELULAR 150 X 150 CM EM GABIÃO, ALAS COM ESCONSIDADE DE 45°, INCLUINDO FÔRMAS E MATERIAIS. AF_07/2021</t>
  </si>
  <si>
    <t>27.226,49</t>
  </si>
  <si>
    <t>102792</t>
  </si>
  <si>
    <t>BOCA PARA BUEIRO SIMPLES CELULAR 200 X 200 CM EM GABIÃO, ALAS COM ESCONSIDADE DE 45°, INCLUINDO FÔRMAS E MATERIAIS. AF_07/2021</t>
  </si>
  <si>
    <t>44.316,54</t>
  </si>
  <si>
    <t>102793</t>
  </si>
  <si>
    <t>BOCA PARA BUEIRO SIMPLES CELULAR 250 X 250 CM EM GABIÃO, ALAS COM ESCONSIDADE DE 45°, INCLUINDO FÔRMAS E MATERIAIS. AF_07/2021</t>
  </si>
  <si>
    <t>59.677,28</t>
  </si>
  <si>
    <t>102794</t>
  </si>
  <si>
    <t>BOCA PARA BUEIRO SIMPLES CELULAR 300 X 300 CM EM GABIÃO, ALAS COM ESCONSIDADE DE 45°, INCLUINDO FÔRMAS E MATERIAIS. AF_07/2021</t>
  </si>
  <si>
    <t>85.579,45</t>
  </si>
  <si>
    <t>102795</t>
  </si>
  <si>
    <t>BOCA PARA BUEIRO DUPLO CELULAR 150 X 150 CM EM GABIÃO, ALAS COM ESCONSIDADE DE 45°, INCLUINDO FÔRMAS E MATERIAIS. AF_07/2021</t>
  </si>
  <si>
    <t>29.029,88</t>
  </si>
  <si>
    <t>102796</t>
  </si>
  <si>
    <t>BOCA PARA BUEIRO DUPLO CELULAR 200 X 200 CM EM GABIÃO, ALAS COM ESCONSIDADE DE 45°, INCLUINDO FÔRMAS E MATERIAIS. AF_07/2021</t>
  </si>
  <si>
    <t>46.858,46</t>
  </si>
  <si>
    <t>102797</t>
  </si>
  <si>
    <t>BOCA PARA BUEIRO DUPLO CELULAR 250 X 250 CM EM GABIÃO, ALAS COM ESCONSIDADE DE 45°, INCLUINDO FÔRMAS E MATERIAIS. AF_07/2021</t>
  </si>
  <si>
    <t>66.422,90</t>
  </si>
  <si>
    <t>102798</t>
  </si>
  <si>
    <t>BOCA PARA BUEIRO DUPLO CELULAR 300 X 300 CM EM GABIÃO, ALAS COM ESCONSIDADE DE 45°, INCLUINDO FÔRMAS E MATERIAIS. AF_07/2021</t>
  </si>
  <si>
    <t>81.358,70</t>
  </si>
  <si>
    <t>102799</t>
  </si>
  <si>
    <t>BOCA PARA BUEIRO TRIPLO CELULAR 150 X 150 CM EM GABIÃO, ALAS COM ESCONSIDADE DE 45°, INCLUINDO FÔRMAS E MATERIAIS. AF_07/2021</t>
  </si>
  <si>
    <t>29.645,29</t>
  </si>
  <si>
    <t>102800</t>
  </si>
  <si>
    <t>BOCA PARA BUEIRO TRIPLO CELULAR 200 X 200 CM EM GABIÃO, ALAS COM ESCONSIDADE DE 45°, INCLUINDO FÔRMAS E MATERIAIS. AF_07/2021</t>
  </si>
  <si>
    <t>51.418,93</t>
  </si>
  <si>
    <t>102801</t>
  </si>
  <si>
    <t>BOCA PARA BUEIRO TRIPLO CELULAR 250 X 250 CM EM GABIÃO, ALAS COM ESCONSIDADE DE 45°, INCLUINDO FÔRMAS E MATERIAIS. AF_07/2021</t>
  </si>
  <si>
    <t>71.992,66</t>
  </si>
  <si>
    <t>102802</t>
  </si>
  <si>
    <t>BOCA PARA BUEIRO TRIPLO CELULAR 300 X 300 CM EM GABIÃO, ALAS COM ESCONSIDADE DE 45°, INCLUINDO FÔRMAS E MATERIAIS. AF_07/2021</t>
  </si>
  <si>
    <t>86.362,58</t>
  </si>
  <si>
    <t>101570</t>
  </si>
  <si>
    <t>23,20</t>
  </si>
  <si>
    <t>101571</t>
  </si>
  <si>
    <t>101572</t>
  </si>
  <si>
    <t>101573</t>
  </si>
  <si>
    <t>101574</t>
  </si>
  <si>
    <t>101575</t>
  </si>
  <si>
    <t>101576</t>
  </si>
  <si>
    <t>43,76</t>
  </si>
  <si>
    <t>101577</t>
  </si>
  <si>
    <t>101578</t>
  </si>
  <si>
    <t>101579</t>
  </si>
  <si>
    <t>46,48</t>
  </si>
  <si>
    <t>101580</t>
  </si>
  <si>
    <t>101581</t>
  </si>
  <si>
    <t>43,37</t>
  </si>
  <si>
    <t>101582</t>
  </si>
  <si>
    <t>101583</t>
  </si>
  <si>
    <t>101584</t>
  </si>
  <si>
    <t>101585</t>
  </si>
  <si>
    <t>101586</t>
  </si>
  <si>
    <t>101587</t>
  </si>
  <si>
    <t>68,87</t>
  </si>
  <si>
    <t>101588</t>
  </si>
  <si>
    <t>86,32</t>
  </si>
  <si>
    <t>101589</t>
  </si>
  <si>
    <t>125,09</t>
  </si>
  <si>
    <t>101590</t>
  </si>
  <si>
    <t>65,69</t>
  </si>
  <si>
    <t>101591</t>
  </si>
  <si>
    <t>104,47</t>
  </si>
  <si>
    <t>101592</t>
  </si>
  <si>
    <t>46,99</t>
  </si>
  <si>
    <t>101593</t>
  </si>
  <si>
    <t>85,88</t>
  </si>
  <si>
    <t>101600</t>
  </si>
  <si>
    <t>101601</t>
  </si>
  <si>
    <t>23,53</t>
  </si>
  <si>
    <t>101602</t>
  </si>
  <si>
    <t>101603</t>
  </si>
  <si>
    <t>101604</t>
  </si>
  <si>
    <t>101605</t>
  </si>
  <si>
    <t>90788</t>
  </si>
  <si>
    <t>729,49</t>
  </si>
  <si>
    <t>90789</t>
  </si>
  <si>
    <t>730,98</t>
  </si>
  <si>
    <t>90790</t>
  </si>
  <si>
    <t>753,90</t>
  </si>
  <si>
    <t>90791</t>
  </si>
  <si>
    <t>883,37</t>
  </si>
  <si>
    <t>90793</t>
  </si>
  <si>
    <t>936,35</t>
  </si>
  <si>
    <t>90794</t>
  </si>
  <si>
    <t>629,93</t>
  </si>
  <si>
    <t>90795</t>
  </si>
  <si>
    <t>636,60</t>
  </si>
  <si>
    <t>90796</t>
  </si>
  <si>
    <t>643,25</t>
  </si>
  <si>
    <t>90797</t>
  </si>
  <si>
    <t>649,90</t>
  </si>
  <si>
    <t>90798</t>
  </si>
  <si>
    <t>941,27</t>
  </si>
  <si>
    <t>90799</t>
  </si>
  <si>
    <t>971,67</t>
  </si>
  <si>
    <t>90801</t>
  </si>
  <si>
    <t>296,46</t>
  </si>
  <si>
    <t>90806</t>
  </si>
  <si>
    <t>378,46</t>
  </si>
  <si>
    <t>90820</t>
  </si>
  <si>
    <t>271,09</t>
  </si>
  <si>
    <t>90821</t>
  </si>
  <si>
    <t>276,84</t>
  </si>
  <si>
    <t>90822</t>
  </si>
  <si>
    <t>297,64</t>
  </si>
  <si>
    <t>90823</t>
  </si>
  <si>
    <t>368,00</t>
  </si>
  <si>
    <t>90824</t>
  </si>
  <si>
    <t>530,29</t>
  </si>
  <si>
    <t>90825</t>
  </si>
  <si>
    <t>591,65</t>
  </si>
  <si>
    <t>90830</t>
  </si>
  <si>
    <t>137,56</t>
  </si>
  <si>
    <t>90831</t>
  </si>
  <si>
    <t>120,26</t>
  </si>
  <si>
    <t>90841</t>
  </si>
  <si>
    <t>876,94</t>
  </si>
  <si>
    <t>90842</t>
  </si>
  <si>
    <t>884,92</t>
  </si>
  <si>
    <t>90843</t>
  </si>
  <si>
    <t>925,26</t>
  </si>
  <si>
    <t>90844</t>
  </si>
  <si>
    <t>997,85</t>
  </si>
  <si>
    <t>90845</t>
  </si>
  <si>
    <t>1.157,91</t>
  </si>
  <si>
    <t>90846</t>
  </si>
  <si>
    <t>1.221,50</t>
  </si>
  <si>
    <t>90847</t>
  </si>
  <si>
    <t>756,68</t>
  </si>
  <si>
    <t>90848</t>
  </si>
  <si>
    <t>764,66</t>
  </si>
  <si>
    <t>90849</t>
  </si>
  <si>
    <t>787,70</t>
  </si>
  <si>
    <t>90850</t>
  </si>
  <si>
    <t>860,29</t>
  </si>
  <si>
    <t>90851</t>
  </si>
  <si>
    <t>1.020,35</t>
  </si>
  <si>
    <t>90852</t>
  </si>
  <si>
    <t>1.083,94</t>
  </si>
  <si>
    <t>91009</t>
  </si>
  <si>
    <t>281,01</t>
  </si>
  <si>
    <t>91010</t>
  </si>
  <si>
    <t>287,23</t>
  </si>
  <si>
    <t>91011</t>
  </si>
  <si>
    <t>337,91</t>
  </si>
  <si>
    <t>91012</t>
  </si>
  <si>
    <t>376,79</t>
  </si>
  <si>
    <t>91013</t>
  </si>
  <si>
    <t>766,60</t>
  </si>
  <si>
    <t>91014</t>
  </si>
  <si>
    <t>775,05</t>
  </si>
  <si>
    <t>91015</t>
  </si>
  <si>
    <t>827,97</t>
  </si>
  <si>
    <t>91016</t>
  </si>
  <si>
    <t>869,08</t>
  </si>
  <si>
    <t>91287</t>
  </si>
  <si>
    <t>216,85</t>
  </si>
  <si>
    <t>91292</t>
  </si>
  <si>
    <t>298,85</t>
  </si>
  <si>
    <t>91295</t>
  </si>
  <si>
    <t>289,59</t>
  </si>
  <si>
    <t>91296</t>
  </si>
  <si>
    <t>91297</t>
  </si>
  <si>
    <t>343,63</t>
  </si>
  <si>
    <t>91298</t>
  </si>
  <si>
    <t>827,26</t>
  </si>
  <si>
    <t>91299</t>
  </si>
  <si>
    <t>1.165,15</t>
  </si>
  <si>
    <t>91304</t>
  </si>
  <si>
    <t>91305</t>
  </si>
  <si>
    <t>84,10</t>
  </si>
  <si>
    <t>91306</t>
  </si>
  <si>
    <t>91307</t>
  </si>
  <si>
    <t>71,91</t>
  </si>
  <si>
    <t>91312</t>
  </si>
  <si>
    <t>726,80</t>
  </si>
  <si>
    <t>91313</t>
  </si>
  <si>
    <t>721,88</t>
  </si>
  <si>
    <t>91314</t>
  </si>
  <si>
    <t>757,30</t>
  </si>
  <si>
    <t>91315</t>
  </si>
  <si>
    <t>829,17</t>
  </si>
  <si>
    <t>91316</t>
  </si>
  <si>
    <t>989,95</t>
  </si>
  <si>
    <t>91317</t>
  </si>
  <si>
    <t>1.052,82</t>
  </si>
  <si>
    <t>91318</t>
  </si>
  <si>
    <t>642,70</t>
  </si>
  <si>
    <t>91319</t>
  </si>
  <si>
    <t>649,97</t>
  </si>
  <si>
    <t>91320</t>
  </si>
  <si>
    <t>672,29</t>
  </si>
  <si>
    <t>91321</t>
  </si>
  <si>
    <t>744,16</t>
  </si>
  <si>
    <t>91322</t>
  </si>
  <si>
    <t>904,94</t>
  </si>
  <si>
    <t>91323</t>
  </si>
  <si>
    <t>967,81</t>
  </si>
  <si>
    <t>91324</t>
  </si>
  <si>
    <t>652,62</t>
  </si>
  <si>
    <t>91325</t>
  </si>
  <si>
    <t>660,36</t>
  </si>
  <si>
    <t>91326</t>
  </si>
  <si>
    <t>712,56</t>
  </si>
  <si>
    <t>91327</t>
  </si>
  <si>
    <t>752,95</t>
  </si>
  <si>
    <t>91328</t>
  </si>
  <si>
    <t>775,18</t>
  </si>
  <si>
    <t>91329</t>
  </si>
  <si>
    <t>661,20</t>
  </si>
  <si>
    <t>91330</t>
  </si>
  <si>
    <t>799,04</t>
  </si>
  <si>
    <t>91331</t>
  </si>
  <si>
    <t>684,35</t>
  </si>
  <si>
    <t>91332</t>
  </si>
  <si>
    <t>833,69</t>
  </si>
  <si>
    <t>91333</t>
  </si>
  <si>
    <t>718,28</t>
  </si>
  <si>
    <t>91334</t>
  </si>
  <si>
    <t>1.317,32</t>
  </si>
  <si>
    <t>91335</t>
  </si>
  <si>
    <t>1.201,91</t>
  </si>
  <si>
    <t>91336</t>
  </si>
  <si>
    <t>1.655,21</t>
  </si>
  <si>
    <t>91337</t>
  </si>
  <si>
    <t>1.539,80</t>
  </si>
  <si>
    <t>100659</t>
  </si>
  <si>
    <t>100660</t>
  </si>
  <si>
    <t>100675</t>
  </si>
  <si>
    <t>834,88</t>
  </si>
  <si>
    <t>100676</t>
  </si>
  <si>
    <t>181,61</t>
  </si>
  <si>
    <t>100678</t>
  </si>
  <si>
    <t>886,86</t>
  </si>
  <si>
    <t>100679</t>
  </si>
  <si>
    <t>736,72</t>
  </si>
  <si>
    <t>100680</t>
  </si>
  <si>
    <t>895,31</t>
  </si>
  <si>
    <t>100681</t>
  </si>
  <si>
    <t>919,30</t>
  </si>
  <si>
    <t>100682</t>
  </si>
  <si>
    <t>756,26</t>
  </si>
  <si>
    <t>100683</t>
  </si>
  <si>
    <t>965,53</t>
  </si>
  <si>
    <t>100684</t>
  </si>
  <si>
    <t>797,57</t>
  </si>
  <si>
    <t>100685</t>
  </si>
  <si>
    <t>1.006,64</t>
  </si>
  <si>
    <t>100686</t>
  </si>
  <si>
    <t>837,96</t>
  </si>
  <si>
    <t>100687</t>
  </si>
  <si>
    <t>895,44</t>
  </si>
  <si>
    <t>100688</t>
  </si>
  <si>
    <t>745,30</t>
  </si>
  <si>
    <t>100689</t>
  </si>
  <si>
    <t>971,25</t>
  </si>
  <si>
    <t>100690</t>
  </si>
  <si>
    <t>803,29</t>
  </si>
  <si>
    <t>100691</t>
  </si>
  <si>
    <t>1.454,88</t>
  </si>
  <si>
    <t>100692</t>
  </si>
  <si>
    <t>1.286,92</t>
  </si>
  <si>
    <t>100693</t>
  </si>
  <si>
    <t>1.792,77</t>
  </si>
  <si>
    <t>100694</t>
  </si>
  <si>
    <t>1.624,81</t>
  </si>
  <si>
    <t>100695</t>
  </si>
  <si>
    <t>52,15</t>
  </si>
  <si>
    <t>100696</t>
  </si>
  <si>
    <t>100697</t>
  </si>
  <si>
    <t>63,77</t>
  </si>
  <si>
    <t>100698</t>
  </si>
  <si>
    <t>69,58</t>
  </si>
  <si>
    <t>100699</t>
  </si>
  <si>
    <t>100700</t>
  </si>
  <si>
    <t>753,71</t>
  </si>
  <si>
    <t>100712</t>
  </si>
  <si>
    <t>732,27</t>
  </si>
  <si>
    <t>100665</t>
  </si>
  <si>
    <t>871,04</t>
  </si>
  <si>
    <t>100666</t>
  </si>
  <si>
    <t>690,40</t>
  </si>
  <si>
    <t>100667</t>
  </si>
  <si>
    <t>100668</t>
  </si>
  <si>
    <t>1.367,02</t>
  </si>
  <si>
    <t>100669</t>
  </si>
  <si>
    <t>810,60</t>
  </si>
  <si>
    <t>100670</t>
  </si>
  <si>
    <t>1.086,33</t>
  </si>
  <si>
    <t>100671</t>
  </si>
  <si>
    <t>1.346,03</t>
  </si>
  <si>
    <t>100672</t>
  </si>
  <si>
    <t>872,39</t>
  </si>
  <si>
    <t>100701</t>
  </si>
  <si>
    <t>596,86</t>
  </si>
  <si>
    <t>94559</t>
  </si>
  <si>
    <t>735,53</t>
  </si>
  <si>
    <t>94562</t>
  </si>
  <si>
    <t>703,63</t>
  </si>
  <si>
    <t>94587</t>
  </si>
  <si>
    <t>72,26</t>
  </si>
  <si>
    <t>94588</t>
  </si>
  <si>
    <t>99837</t>
  </si>
  <si>
    <t>796,41</t>
  </si>
  <si>
    <t>99839</t>
  </si>
  <si>
    <t>605,26</t>
  </si>
  <si>
    <t>99841</t>
  </si>
  <si>
    <t>1.318,92</t>
  </si>
  <si>
    <t>99855</t>
  </si>
  <si>
    <t>144,99</t>
  </si>
  <si>
    <t>99857</t>
  </si>
  <si>
    <t>94,69</t>
  </si>
  <si>
    <t>99861</t>
  </si>
  <si>
    <t>689,12</t>
  </si>
  <si>
    <t>99862</t>
  </si>
  <si>
    <t>610,00</t>
  </si>
  <si>
    <t>90838</t>
  </si>
  <si>
    <t>1.497,60</t>
  </si>
  <si>
    <t>91338</t>
  </si>
  <si>
    <t>1.010,05</t>
  </si>
  <si>
    <t>91341</t>
  </si>
  <si>
    <t>833,09</t>
  </si>
  <si>
    <t>94805</t>
  </si>
  <si>
    <t>790,27</t>
  </si>
  <si>
    <t>94806</t>
  </si>
  <si>
    <t>698,76</t>
  </si>
  <si>
    <t>94807</t>
  </si>
  <si>
    <t>636,64</t>
  </si>
  <si>
    <t>100702</t>
  </si>
  <si>
    <t>510,44</t>
  </si>
  <si>
    <t>102188</t>
  </si>
  <si>
    <t>MOLA HIDRAULICA DE PISO PARA PORTA DE VIDRO TEMPERADO. AF_01/2021</t>
  </si>
  <si>
    <t>739,20</t>
  </si>
  <si>
    <t>102189</t>
  </si>
  <si>
    <t>JOGO DE FERRAGENS CROMADAS PARA PORTA DE VIDRO TEMPERADO, UMA FOLHA COMPOSTO DE DOBRADICAS SUPERIOR E INFERIOR, TRINCO, FECHADURA, CONTRA FECHADURA COM CAPUCHINHO SEM MOLA E PUXADOR. AF_01/2021</t>
  </si>
  <si>
    <t>203,89</t>
  </si>
  <si>
    <t>100703</t>
  </si>
  <si>
    <t>29,25</t>
  </si>
  <si>
    <t>100704</t>
  </si>
  <si>
    <t>62,40</t>
  </si>
  <si>
    <t>100705</t>
  </si>
  <si>
    <t>100706</t>
  </si>
  <si>
    <t>62,65</t>
  </si>
  <si>
    <t>100707</t>
  </si>
  <si>
    <t>132,01</t>
  </si>
  <si>
    <t>100708</t>
  </si>
  <si>
    <t>165,66</t>
  </si>
  <si>
    <t>100709</t>
  </si>
  <si>
    <t>37,62</t>
  </si>
  <si>
    <t>100710</t>
  </si>
  <si>
    <t>102151</t>
  </si>
  <si>
    <t>INSTALAÇÃO DE VIDRO LISO INCOLOR, E = 3 MM, EM ESQUADRIA DE MADEIRA, FIXADO COM BAGUETE. AF_01/2021</t>
  </si>
  <si>
    <t>183,96</t>
  </si>
  <si>
    <t>102152</t>
  </si>
  <si>
    <t>INSTALAÇÃO DE VIDRO LISO, E = 4 MM, EM ESQUADRIA DE MADEIRA, FIXADO COM BAGUETE. AF_01/2021</t>
  </si>
  <si>
    <t>232,62</t>
  </si>
  <si>
    <t>102153</t>
  </si>
  <si>
    <t>INSTALAÇÃO DE VIDRO LISO FUME, E = 4 MM, EM ESQUADRIA DE MADEIRA, FIXADO COM BAGUETE. AF_01/2021</t>
  </si>
  <si>
    <t>297,51</t>
  </si>
  <si>
    <t>102154</t>
  </si>
  <si>
    <t>INSTALAÇÃO DE VIDRO LISO INCOLOR, E = 5 MM, EM ESQUADRIA DE MADEIRA, FIXADO COM BAGUETE. AF_01/2021</t>
  </si>
  <si>
    <t>257,64</t>
  </si>
  <si>
    <t>102155</t>
  </si>
  <si>
    <t>INSTALAÇÃO DE VIDRO LISO FUME, E = 5 MM, EM ESQUADRIA DE MADEIRA, FIXADO COM BAGUETE. AF_01/2021</t>
  </si>
  <si>
    <t>310,70</t>
  </si>
  <si>
    <t>102156</t>
  </si>
  <si>
    <t>INSTALAÇÃO DE VIDRO LISO INCOLOR, E = 6 MM, EM ESQUADRIA DE MADEIRA, FIXADO COM BAGUETE. AF_01/2021</t>
  </si>
  <si>
    <t>299,19</t>
  </si>
  <si>
    <t>102157</t>
  </si>
  <si>
    <t>INSTALAÇÃO DE VIDRO LISO FUME, E = 6 MM, EM ESQUADRIA DE MADEIRA, FIXADO COM BAGUETE. AF_01/2021</t>
  </si>
  <si>
    <t>412,75</t>
  </si>
  <si>
    <t>102158</t>
  </si>
  <si>
    <t>INSTALAÇÃO DE VIDRO LISO INCOLOR, E = 8 MM, EM ESQUADRIA DE MADEIRA, FIXADO COM BAGUETE. AF_01/2021</t>
  </si>
  <si>
    <t>419,69</t>
  </si>
  <si>
    <t>102159</t>
  </si>
  <si>
    <t>INSTALAÇÃO DE VIDRO LISO INCOLOR, E = 10 MM, EM ESQUADRIA DE MADEIRA, FIXADO COM BAGUETE. AF_01/2021</t>
  </si>
  <si>
    <t>501,87</t>
  </si>
  <si>
    <t>102160</t>
  </si>
  <si>
    <t>INSTALAÇÃO DE VIDRO IMPRESSO, E = 4 MM, EM ESQUADRIA DE MADEIRA, FIXADO COM BAGUETE. AF_01/2021</t>
  </si>
  <si>
    <t>102161</t>
  </si>
  <si>
    <t>INSTALAÇÃO DE VIDRO LISO INCOLOR, E = 3 MM, EM ESQUADRIA DE ALUMÍNIO OU PVC, FIXADO COM BAGUETE. AF_01/2021_P</t>
  </si>
  <si>
    <t>273,51</t>
  </si>
  <si>
    <t>102162</t>
  </si>
  <si>
    <t>INSTALAÇÃO DE VIDRO LISO INCOLOR, E = 4 MM, EM ESQUADRIA DE ALUMÍNIO OU PVC, FIXADO COM BAGUETE. AF_01/2021_P</t>
  </si>
  <si>
    <t>322,17</t>
  </si>
  <si>
    <t>102163</t>
  </si>
  <si>
    <t>INSTALAÇÃO DE VIDRO LISO FUME, E = 4 MM, EM ESQUADRIA DE ALUMÍNIO OU PVC, FIXADO COM BAGUETE. AF_01/2021_P</t>
  </si>
  <si>
    <t>387,06</t>
  </si>
  <si>
    <t>102164</t>
  </si>
  <si>
    <t>INSTALAÇÃO DE VIDRO LISO INCOLOR, E = 5 MM, EM ESQUADRIA DE ALUMÍNIO OU PVC, FIXADO COM BAGUETE. AF_01/2021_P</t>
  </si>
  <si>
    <t>330,73</t>
  </si>
  <si>
    <t>102165</t>
  </si>
  <si>
    <t>INSTALAÇÃO DE VIDRO LISO FUME, E = 5 MM, EM ESQUADRIA DE ALUMÍNIO OU PVC, FIXADO COM BAGUETE. AF_01/2021_P</t>
  </si>
  <si>
    <t>383,79</t>
  </si>
  <si>
    <t>102166</t>
  </si>
  <si>
    <t>INSTALAÇÃO DE VIDRO LISO INCOLOR, E = 6 MM, EM ESQUADRIA DE ALUMÍNIO OU PVC, FIXADO COM BAGUETE. AF_01/2021_P</t>
  </si>
  <si>
    <t>355,78</t>
  </si>
  <si>
    <t>102167</t>
  </si>
  <si>
    <t>INSTALAÇÃO DE VIDRO LISO FUME, E = 6 MM, EM ESQUADRIA DE ALUMÍNIO OU PVC, FIXADO COM BAGUETE. AF_01/2021_P</t>
  </si>
  <si>
    <t>469,34</t>
  </si>
  <si>
    <t>102168</t>
  </si>
  <si>
    <t>INSTALAÇÃO DE VIDRO LISO INCOLOR, E = 8 MM, EM ESQUADRIA DE ALUMÍNIO OU PVC, FIXADO COM BAGUETE. AF_01/2021_P</t>
  </si>
  <si>
    <t>461,64</t>
  </si>
  <si>
    <t>102169</t>
  </si>
  <si>
    <t>INSTALAÇÃO DE VIDRO LISO INCOLOR, E = 10 MM, EM ESQUADRIA DE ALUMÍNIO OU PVC, FIXADO COM BAGUETE. AF_01/2021_P</t>
  </si>
  <si>
    <t>538,40</t>
  </si>
  <si>
    <t>102170</t>
  </si>
  <si>
    <t>INSTALAÇÃO DE VIDRO IMPRESSO, E = 4 MM, EM ESQUADRIA DE ALUMÍNIO OU PVC, FIXADO COM BAGUETE. AF_01/2021_P</t>
  </si>
  <si>
    <t>102171</t>
  </si>
  <si>
    <t>INSTALAÇÃO DE VIDRO ARAMADO, E = 6 MM, EM ESQUADRIA DE ALUMÍNIO OU PVC, FIXADO COM BAGUETE. AF_01/2021_P</t>
  </si>
  <si>
    <t>590,28</t>
  </si>
  <si>
    <t>102172</t>
  </si>
  <si>
    <t>INSTALAÇÃO DE VIDRO ARAMADO, E = 7 MM, EM ESQUADRIA DE ALUMÍNIO OU PVC, FIXADO COM BAGUETE. AF_01/2021_P</t>
  </si>
  <si>
    <t>582,89</t>
  </si>
  <si>
    <t>102176</t>
  </si>
  <si>
    <t>INSTALAÇÃO DE VIDRO LAMINADO, E = 8 MM (4+4), ENCAIXADO EM PERFIL U. AF_01/2021_P</t>
  </si>
  <si>
    <t>1.086,06</t>
  </si>
  <si>
    <t>102177</t>
  </si>
  <si>
    <t>INSTALAÇÃO DE VIDRO LAMINADO, E = 12 MM (4+4+4), ENCAIXADO EM PERFIL U. AF_01/2021_P</t>
  </si>
  <si>
    <t>2.245,76</t>
  </si>
  <si>
    <t>102178</t>
  </si>
  <si>
    <t>INSTALAÇÃO DE VIDRO LAMINADO, E = 15 MM (5+5+5), ENCAIXADO EM PERFIL U. AF_01/2021_P</t>
  </si>
  <si>
    <t>2.589,27</t>
  </si>
  <si>
    <t>102179</t>
  </si>
  <si>
    <t>INSTALAÇÃO DE VIDRO TEMPERADO, E = 6 MM, ENCAIXADO EM PERFIL U. AF_01/2021_P</t>
  </si>
  <si>
    <t>411,45</t>
  </si>
  <si>
    <t>102180</t>
  </si>
  <si>
    <t>INSTALAÇÃO DE VIDRO TEMPERADO, E = 8 MM, ENCAIXADO EM PERFIL U. AF_01/2021_P</t>
  </si>
  <si>
    <t>489,44</t>
  </si>
  <si>
    <t>102181</t>
  </si>
  <si>
    <t>INSTALAÇÃO DE VIDRO TEMPERADO, E = 10 MM, ENCAIXADO EM PERFIL U. AF_01/2021_P</t>
  </si>
  <si>
    <t>593,07</t>
  </si>
  <si>
    <t>102182</t>
  </si>
  <si>
    <t>PORTA PIVOTANTE DE VIDRO TEMPERADO, 90X210 CM, ESPESSURA 10 MM, INCLUSIVE ACESSÓRIOS. AF_01/2021</t>
  </si>
  <si>
    <t>1.204,37</t>
  </si>
  <si>
    <t>102183</t>
  </si>
  <si>
    <t>PORTA PIVOTANTE DE VIDRO TEMPERADO, 2 FOLHAS DE 90X210 CM, ESPESSURA DE 10MM, INCLUSIVE ACESSÓRIOS. AF_01/2021</t>
  </si>
  <si>
    <t>2.419,10</t>
  </si>
  <si>
    <t>102184</t>
  </si>
  <si>
    <t>PORTA DE ABRIR COM MOLA HIDRÁULICA, EM VIDRO TEMPERADO, 90X210 CM, ESPESSURA 10 MM, INCLUSIVE ACESSÓRIOS. AF_01/2021</t>
  </si>
  <si>
    <t>1.924,35</t>
  </si>
  <si>
    <t>102185</t>
  </si>
  <si>
    <t>PORTA DE ABRIR COM MOLA HIDRÁULICA, EM VIDRO TEMPERADO, 2 FOLHAS DE 90X210 CM, ESPESSURA DD 10MM, INCLUSIVE ACESSÓRIOS. AF_01/2021</t>
  </si>
  <si>
    <t>3.858,76</t>
  </si>
  <si>
    <t>102190</t>
  </si>
  <si>
    <t>REMOÇÃO DE VIDRO LISO COMUM DE ESQUADRIA COM BAGUETE DE MADEIRA. AF_01/2021</t>
  </si>
  <si>
    <t>15,89</t>
  </si>
  <si>
    <t>102191</t>
  </si>
  <si>
    <t>REMOÇÃO DE VIDRO LISO COMUM DE ESQUADRIA COM BAGUETE DE ALUMÍNIO OU PVC. AF_01/2021</t>
  </si>
  <si>
    <t>102192</t>
  </si>
  <si>
    <t>REMOÇÃO DE VIDRO TEMPERADO FIXADO EM PERFIL U. AF_01/2021</t>
  </si>
  <si>
    <t>94569</t>
  </si>
  <si>
    <t>1.278,77</t>
  </si>
  <si>
    <t>94570</t>
  </si>
  <si>
    <t>678,69</t>
  </si>
  <si>
    <t>94572</t>
  </si>
  <si>
    <t>976,62</t>
  </si>
  <si>
    <t>94573</t>
  </si>
  <si>
    <t>776,54</t>
  </si>
  <si>
    <t>94580</t>
  </si>
  <si>
    <t>1.078,73</t>
  </si>
  <si>
    <t>94589</t>
  </si>
  <si>
    <t>CONTRAMARCO DE ALUMÍNIO, FIXAÇÃO COM ARGAMASSA - FORNECIMENTO E INSTALAÇÃO. AF_12/2019</t>
  </si>
  <si>
    <t>27,81</t>
  </si>
  <si>
    <t>94590</t>
  </si>
  <si>
    <t>CONTRAMARCO DE ALUMÍNIO, FIXAÇÃO COM PARAFUSO - FORNECIMENTO E INSTALAÇÃO. AF_12/2019</t>
  </si>
  <si>
    <t>100674</t>
  </si>
  <si>
    <t>1.451,79</t>
  </si>
  <si>
    <t>101096</t>
  </si>
  <si>
    <t>1.152,24</t>
  </si>
  <si>
    <t>101097</t>
  </si>
  <si>
    <t>1.090,85</t>
  </si>
  <si>
    <t>101098</t>
  </si>
  <si>
    <t>1.018,28</t>
  </si>
  <si>
    <t>101099</t>
  </si>
  <si>
    <t>924,56</t>
  </si>
  <si>
    <t>101100</t>
  </si>
  <si>
    <t>829,50</t>
  </si>
  <si>
    <t>101101</t>
  </si>
  <si>
    <t>812,96</t>
  </si>
  <si>
    <t>101102</t>
  </si>
  <si>
    <t>802,27</t>
  </si>
  <si>
    <t>101103</t>
  </si>
  <si>
    <t>748,77</t>
  </si>
  <si>
    <t>101104</t>
  </si>
  <si>
    <t>1.166,62</t>
  </si>
  <si>
    <t>101105</t>
  </si>
  <si>
    <t>1.105,14</t>
  </si>
  <si>
    <t>101106</t>
  </si>
  <si>
    <t>1.032,83</t>
  </si>
  <si>
    <t>101107</t>
  </si>
  <si>
    <t>938,99</t>
  </si>
  <si>
    <t>101108</t>
  </si>
  <si>
    <t>838,45</t>
  </si>
  <si>
    <t>101109</t>
  </si>
  <si>
    <t>822,12</t>
  </si>
  <si>
    <t>101110</t>
  </si>
  <si>
    <t>812,30</t>
  </si>
  <si>
    <t>101111</t>
  </si>
  <si>
    <t>759,29</t>
  </si>
  <si>
    <t>101112</t>
  </si>
  <si>
    <t>738,79</t>
  </si>
  <si>
    <t>101113</t>
  </si>
  <si>
    <t>757,41</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</si>
  <si>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</si>
  <si>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</si>
  <si>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</si>
  <si>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</si>
  <si>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</si>
  <si>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</si>
  <si>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</si>
  <si>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</si>
  <si>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</si>
  <si>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</si>
  <si>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102,39</t>
  </si>
  <si>
    <t>95607</t>
  </si>
  <si>
    <t>ARRASAMENTO DE ESTACA METÁLICA, PERFIL LAMINADO TIPO  I  FAMÍLIA 250. AF_05/2021</t>
  </si>
  <si>
    <t>14,05</t>
  </si>
  <si>
    <t>95608</t>
  </si>
  <si>
    <t>ARRASAMENTO MECÂNICO DE ESTACA METÁLICA, PERFIL LAMINADO TIPO  H - FAMÍLIA 250. AF_05/2021</t>
  </si>
  <si>
    <t>20,39</t>
  </si>
  <si>
    <t>95609</t>
  </si>
  <si>
    <t>ARRASAMENTO MECÂNICO DE ESTACA METÁLICA, PERFIL LAMINADO TIPO  H - FAMÍLIA 310. AF_05/2021</t>
  </si>
  <si>
    <t>100651</t>
  </si>
  <si>
    <t>ESTACA HÉLICE CONTÍNUA, DIÂMETRO DE 30 CM, INCLUSO CONCRETO FCK=30MPA E ARMADURA MÍNIMA (EXCLUSIVE MOBILIZAÇÃO, DESMOBILIZAÇÃO E BOMBEAMENTO). AF_12/2019</t>
  </si>
  <si>
    <t>128,21</t>
  </si>
  <si>
    <t>100652</t>
  </si>
  <si>
    <t>ESTACA HÉLICE CONTÍNUA , DIÂMETRO DE 50 CM, INCLUSO CONCRETO FCK=30MPA E ARMADURA MÍNIMA (EXCLUSIVE MOBILIZAÇÃO, DESMOBILIZAÇÃO E BOMBEAMENTO). AF_12/2019</t>
  </si>
  <si>
    <t>234,53</t>
  </si>
  <si>
    <t>100653</t>
  </si>
  <si>
    <t>ESTACA HÉLICE CONTÍNUA, DIÂMETRO DE 70 CM, INCLUSO CONCRETO FCK=30MPA E ARMADURA MÍNIMA (EXCLUSIVE MOBILIZAÇÃO, DESMOBILIZAÇÃO E BOMBEAMENTO). AF_12/2019</t>
  </si>
  <si>
    <t>100654</t>
  </si>
  <si>
    <t>ESTACA HÉLICE CONTÍNUA, DIÂMETRO DE 80 CM, INCLUSO CONCRETO FCK=30MPA E ARMADURA MÍNIMA (EXCLUSIVE MOBILIZAÇÃO, DESMOBILIZAÇÃO E BOMBEAMENTO). AF_12/2019.</t>
  </si>
  <si>
    <t>539,60</t>
  </si>
  <si>
    <t>100655</t>
  </si>
  <si>
    <t>ESTACA HÉLICE CONTÍNUA, DIÂMETRO DE 90 CM, INCLUSO CONCRETO FCK=30MPA E ARMADURA MÍNIMA (EXCLUSIVE MOBILIZAÇÃO, DESMOBILIZAÇÃO E BOMBEAMENTO). AF_12/2019.</t>
  </si>
  <si>
    <t>614,88</t>
  </si>
  <si>
    <t>100656</t>
  </si>
  <si>
    <t>74,87</t>
  </si>
  <si>
    <t>100657</t>
  </si>
  <si>
    <t>100658</t>
  </si>
  <si>
    <t>207,12</t>
  </si>
  <si>
    <t>100889</t>
  </si>
  <si>
    <t>16,90</t>
  </si>
  <si>
    <t>100890</t>
  </si>
  <si>
    <t>100892</t>
  </si>
  <si>
    <t>100893</t>
  </si>
  <si>
    <t>100894</t>
  </si>
  <si>
    <t>100896</t>
  </si>
  <si>
    <t>55,55</t>
  </si>
  <si>
    <t>100897</t>
  </si>
  <si>
    <t>100898</t>
  </si>
  <si>
    <t>197,20</t>
  </si>
  <si>
    <t>100899</t>
  </si>
  <si>
    <t>100900</t>
  </si>
  <si>
    <t>223,90</t>
  </si>
  <si>
    <t>101173</t>
  </si>
  <si>
    <t>58,16</t>
  </si>
  <si>
    <t>101174</t>
  </si>
  <si>
    <t>78,64</t>
  </si>
  <si>
    <t>101175</t>
  </si>
  <si>
    <t>107,21</t>
  </si>
  <si>
    <t>101176</t>
  </si>
  <si>
    <t>143,36</t>
  </si>
  <si>
    <t>102521</t>
  </si>
  <si>
    <t>ARRASAMENTO MECÂNICO DE ESTACA BARRETE DE CONCRETO ARMADO, SEÇÃO DE 0,40 X 2,50 M. AF_05/2021</t>
  </si>
  <si>
    <t>84,46</t>
  </si>
  <si>
    <t>102522</t>
  </si>
  <si>
    <t>ARRASAMENTO MECÂNICO DE ESTACA BARRETE DE CONCRETO ARMADO, SEÇÃO DE 0,60 X 2,50 M. AF_05/2021</t>
  </si>
  <si>
    <t>102523</t>
  </si>
  <si>
    <t>ARRASAMENTO MECÂNICO DE ESTACA BARRETE DE CONCRETO ARMADO, SEÇÃO DE 0,80 X 2,50 M. AF_05/2021</t>
  </si>
  <si>
    <t>163,36</t>
  </si>
  <si>
    <t>95240</t>
  </si>
  <si>
    <t>LASTRO DE CONCRETO MAGRO, APLICADO EM PISOS, LAJES SOBRE SOLO OU RADIERS, ESPESSURA DE 3 CM. AF_07/2016</t>
  </si>
  <si>
    <t>95241</t>
  </si>
  <si>
    <t>LASTRO DE CONCRETO MAGRO, APLICADO EM PISOS, LAJES SOBRE SOLO OU RADIERS, ESPESSURA DE 5 CM. AF_07/2016</t>
  </si>
  <si>
    <t>96616</t>
  </si>
  <si>
    <t>521,20</t>
  </si>
  <si>
    <t>96617</t>
  </si>
  <si>
    <t>96619</t>
  </si>
  <si>
    <t>26,05</t>
  </si>
  <si>
    <t>96620</t>
  </si>
  <si>
    <t>LASTRO DE CONCRETO MAGRO, APLICADO EM PISOS, LAJES SOBRE SOLO OU RADIERS. AF_08/2017</t>
  </si>
  <si>
    <t>497,79</t>
  </si>
  <si>
    <t>96621</t>
  </si>
  <si>
    <t>221,61</t>
  </si>
  <si>
    <t>96622</t>
  </si>
  <si>
    <t>LASTRO COM MATERIAL GRANULAR, APLICADO EM PISOS OU LAJES SOBRE SOLO, ESPESSURA DE *5 CM*. AF_08/2017</t>
  </si>
  <si>
    <t>152,77</t>
  </si>
  <si>
    <t>96623</t>
  </si>
  <si>
    <t>205,59</t>
  </si>
  <si>
    <t>96624</t>
  </si>
  <si>
    <t>LASTRO COM MATERIAL GRANULAR (PEDRA BRITADA N.2), APLICADO EM PISOS OU LAJES SOBRE SOLO, ESPESSURA DE *10 CM*. AF_08/2017</t>
  </si>
  <si>
    <t>147,12</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</si>
  <si>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</si>
  <si>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</si>
  <si>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</si>
  <si>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</si>
  <si>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</si>
  <si>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</si>
  <si>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</si>
  <si>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</si>
  <si>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128,76</t>
  </si>
  <si>
    <t>97087</t>
  </si>
  <si>
    <t>CAMADA SEPARADORA PARA EXECUÇÃO DE RADIER, PISO DE CONCRETO OU LAJE SOBRE SOLO, EM LONA PLÁSTICA. AF_09/2021</t>
  </si>
  <si>
    <t>97088</t>
  </si>
  <si>
    <t>ARMAÇÃO PARA EXECUÇÃO DE RADIER, PISO DE CONCRETO OU LAJE SOBRE SOLO, COM USO DE TELA Q-92. AF_09/2021</t>
  </si>
  <si>
    <t>97089</t>
  </si>
  <si>
    <t>ARMAÇÃO PARA EXECUÇÃO DE RADIER, PISO DE CONCRETO OU LAJE SOBRE SOLO, COM USO DE TELA Q-113. AF_09/2021</t>
  </si>
  <si>
    <t>97090</t>
  </si>
  <si>
    <t>ARMAÇÃO PARA EXECUÇÃO DE RADIER, PISO DE CONCRETO OU LAJE SOBRE SOLO, COM USO DE TELA Q-138. AF_09/2021</t>
  </si>
  <si>
    <t>27,34</t>
  </si>
  <si>
    <t>97091</t>
  </si>
  <si>
    <t>ARMAÇÃO PARA EXECUÇÃO DE RADIER, PISO DE CONCRETO OU LAJE SOBRE SOLO, COM USO DE TELA Q-159. AF_09/2021</t>
  </si>
  <si>
    <t>26,56</t>
  </si>
  <si>
    <t>97092</t>
  </si>
  <si>
    <t>ARMAÇÃO PARA EXECUÇÃO DE RADIER, PISO DE CONCRETO OU LAJE SOBRE SOLO, COM USO DE TELA Q-196. AF_09/2021</t>
  </si>
  <si>
    <t>25,78</t>
  </si>
  <si>
    <t>97093</t>
  </si>
  <si>
    <t>ARMAÇÃO PARA EXECUÇÃO DE RADIER, PISO DE CONCRETO OU LAJE SOBRE SOLO, COM USO DE TELA Q-283. AF_09/2021</t>
  </si>
  <si>
    <t>24,27</t>
  </si>
  <si>
    <t>97096</t>
  </si>
  <si>
    <t>CONCRETAGEM DE RADIER, PISO DE CONCRETO OU LAJE SOBRE SOLO, FCK 30 MPA - LANÇAMENTO, ADENSAMENTO E ACABAMENTO. AF_09/2021</t>
  </si>
  <si>
    <t>97097</t>
  </si>
  <si>
    <t>ACABAMENTO POLIDO PARA PISO DE CONCRETO ARMADO OU LAJE SOBRE SOLO DE ALTA RESISTÊNCIA. AF_09/2021</t>
  </si>
  <si>
    <t>97101</t>
  </si>
  <si>
    <t>EXECUÇÃO DE RADIER, ESPESSURA DE 10 CM, FCK = 30 MPA, COM USO DE FORMAS EM MADEIRA SERRADA. AF_09/2021</t>
  </si>
  <si>
    <t>196,24</t>
  </si>
  <si>
    <t>97102</t>
  </si>
  <si>
    <t>EXECUÇÃO DE RADIER, ESPESSURA DE 15 CM, FCK = 30 MPA, COM USO DE FORMAS EM MADEIRA SERRADA. AF_09/2021</t>
  </si>
  <si>
    <t>242,95</t>
  </si>
  <si>
    <t>97103</t>
  </si>
  <si>
    <t>EXECUÇÃO DE RADIER, ESPESSURA DE 20 CM, FCK = 30 MPA, COM USO DE FORMAS EM MADEIRA SERRADA. AF_09/2021</t>
  </si>
  <si>
    <t>282,82</t>
  </si>
  <si>
    <t>100322</t>
  </si>
  <si>
    <t>LASTRO COM MATERIAL GRANULAR (PEDRA BRITADA N.3), APLICADO EM PISOS OU LAJES SOBRE SOLO, ESPESSURA DE *10 CM*. AF_07/2019</t>
  </si>
  <si>
    <t>140,20</t>
  </si>
  <si>
    <t>100323</t>
  </si>
  <si>
    <t>LASTRO COM MATERIAL GRANULAR (AREIA MÉDIA), APLICADO EM PISOS OU LAJES SOBRE SOLO, ESPESSURA DE *10 CM*. AF_07/2019</t>
  </si>
  <si>
    <t>101,34</t>
  </si>
  <si>
    <t>100324</t>
  </si>
  <si>
    <t>LASTRO COM MATERIAL GRANULAR (PEDRA BRITADA N.1 E PEDRA BRITADA N.2), APLICADO EM PISOS OU LAJES SOBRE SOLO, ESPESSURA DE *10 CM*. AF_07/2019</t>
  </si>
  <si>
    <t>146,82</t>
  </si>
  <si>
    <t>103072</t>
  </si>
  <si>
    <t>EXECUÇÃO DE RADIER, ESPESSURA DE 25 CM, FCK = 30 MPA, COM USO DE FORMAS EM MADEIRA SERRADA. AF_09/2021</t>
  </si>
  <si>
    <t>335,60</t>
  </si>
  <si>
    <t>103073</t>
  </si>
  <si>
    <t>EXECUÇÃO DE RADIER, ESPESSURA DE 30 CM, FCK = 30 MPA, COM USO DE FORMAS EM MADEIRA SERRADA. AF_09/2021</t>
  </si>
  <si>
    <t>418,99</t>
  </si>
  <si>
    <t>103074</t>
  </si>
  <si>
    <t>EXECUÇÃO DE PISO DE CONCRETO, SEM ACABAMENTO SUPERFICIAL, ESPESSURA DE 15 CM, FCK = 30 MPA, COM USO DE FORMAS EM MADEIRA SERRADA. AF_09/2021</t>
  </si>
  <si>
    <t>183,89</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</si>
  <si>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</si>
  <si>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</si>
  <si>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</si>
  <si>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</si>
  <si>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177,30</t>
  </si>
  <si>
    <t>103077</t>
  </si>
  <si>
    <t>EXECUÇÃO DE LAJE SOBRE SOLO, ESPESSURA DE 15 CM, FCK = 30 MPA, COM USO DE FORMAS EM MADEIRA SERRADA. AF_09/2021</t>
  </si>
  <si>
    <t>224,01</t>
  </si>
  <si>
    <t>103078</t>
  </si>
  <si>
    <t>EXECUÇÃO DE LAJE SOBRE SOLO, ESPESSURA DE 20 CM, FCK = 30 MPA, COM USO DE FORMAS EM MADEIRA SERRADA. AF_09/2021</t>
  </si>
  <si>
    <t>263,88</t>
  </si>
  <si>
    <t>103079</t>
  </si>
  <si>
    <t>EXECUÇÃO DE LAJE SOBRE SOLO, ESPESSURA DE 25 CM, FCK = 30 MPA, COM USO DE FORMAS EM MADEIRA SERRADA. AF_09/2021</t>
  </si>
  <si>
    <t>316,66</t>
  </si>
  <si>
    <t>103080</t>
  </si>
  <si>
    <t>EXECUÇÃO DE LAJE SOBRE SOLO, ESPESSURA DE 30 CM, FCK = 30 MPA, COM USO DE FORMAS EM MADEIRA SERRADA. AF_09/2021</t>
  </si>
  <si>
    <t>400,05</t>
  </si>
  <si>
    <t>92263</t>
  </si>
  <si>
    <t>171,70</t>
  </si>
  <si>
    <t>92264</t>
  </si>
  <si>
    <t>227,07</t>
  </si>
  <si>
    <t>92265</t>
  </si>
  <si>
    <t>92266</t>
  </si>
  <si>
    <t>175,69</t>
  </si>
  <si>
    <t>92267</t>
  </si>
  <si>
    <t>92268</t>
  </si>
  <si>
    <t>107,19</t>
  </si>
  <si>
    <t>92269</t>
  </si>
  <si>
    <t>261,54</t>
  </si>
  <si>
    <t>92270</t>
  </si>
  <si>
    <t>197,56</t>
  </si>
  <si>
    <t>92271</t>
  </si>
  <si>
    <t>131,64</t>
  </si>
  <si>
    <t>92272</t>
  </si>
  <si>
    <t>37,63</t>
  </si>
  <si>
    <t>92273</t>
  </si>
  <si>
    <t>92409</t>
  </si>
  <si>
    <t>92411</t>
  </si>
  <si>
    <t>217,15</t>
  </si>
  <si>
    <t>92413</t>
  </si>
  <si>
    <t>132,55</t>
  </si>
  <si>
    <t>92415</t>
  </si>
  <si>
    <t>132,81</t>
  </si>
  <si>
    <t>92417</t>
  </si>
  <si>
    <t>153,96</t>
  </si>
  <si>
    <t>92419</t>
  </si>
  <si>
    <t>80,31</t>
  </si>
  <si>
    <t>92421</t>
  </si>
  <si>
    <t>96,52</t>
  </si>
  <si>
    <t>92423</t>
  </si>
  <si>
    <t>64,12</t>
  </si>
  <si>
    <t>92425</t>
  </si>
  <si>
    <t>78,21</t>
  </si>
  <si>
    <t>92427</t>
  </si>
  <si>
    <t>55,93</t>
  </si>
  <si>
    <t>92429</t>
  </si>
  <si>
    <t>92431</t>
  </si>
  <si>
    <t>92433</t>
  </si>
  <si>
    <t>65,40</t>
  </si>
  <si>
    <t>92435</t>
  </si>
  <si>
    <t>49,83</t>
  </si>
  <si>
    <t>92437</t>
  </si>
  <si>
    <t>61,81</t>
  </si>
  <si>
    <t>92439</t>
  </si>
  <si>
    <t>92441</t>
  </si>
  <si>
    <t>92443</t>
  </si>
  <si>
    <t>42,59</t>
  </si>
  <si>
    <t>92445</t>
  </si>
  <si>
    <t>53,86</t>
  </si>
  <si>
    <t>92446</t>
  </si>
  <si>
    <t>321,29</t>
  </si>
  <si>
    <t>92447</t>
  </si>
  <si>
    <t>219,55</t>
  </si>
  <si>
    <t>92448</t>
  </si>
  <si>
    <t>168,63</t>
  </si>
  <si>
    <t>92449</t>
  </si>
  <si>
    <t>282,42</t>
  </si>
  <si>
    <t>92450</t>
  </si>
  <si>
    <t>263,20</t>
  </si>
  <si>
    <t>92451</t>
  </si>
  <si>
    <t>193,23</t>
  </si>
  <si>
    <t>92452</t>
  </si>
  <si>
    <t>154,78</t>
  </si>
  <si>
    <t>92453</t>
  </si>
  <si>
    <t>240,70</t>
  </si>
  <si>
    <t>92454</t>
  </si>
  <si>
    <t>231,50</t>
  </si>
  <si>
    <t>92455</t>
  </si>
  <si>
    <t>157,57</t>
  </si>
  <si>
    <t>92456</t>
  </si>
  <si>
    <t>122,77</t>
  </si>
  <si>
    <t>92457</t>
  </si>
  <si>
    <t>208,91</t>
  </si>
  <si>
    <t>92458</t>
  </si>
  <si>
    <t>211,69</t>
  </si>
  <si>
    <t>92459</t>
  </si>
  <si>
    <t>133,58</t>
  </si>
  <si>
    <t>92460</t>
  </si>
  <si>
    <t>99,60</t>
  </si>
  <si>
    <t>92461</t>
  </si>
  <si>
    <t>92462</t>
  </si>
  <si>
    <t>199,42</t>
  </si>
  <si>
    <t>92463</t>
  </si>
  <si>
    <t>121,04</t>
  </si>
  <si>
    <t>92464</t>
  </si>
  <si>
    <t>92465</t>
  </si>
  <si>
    <t>155,17</t>
  </si>
  <si>
    <t>92466</t>
  </si>
  <si>
    <t>194,03</t>
  </si>
  <si>
    <t>92467</t>
  </si>
  <si>
    <t>101,09</t>
  </si>
  <si>
    <t>92468</t>
  </si>
  <si>
    <t>86,27</t>
  </si>
  <si>
    <t>92469</t>
  </si>
  <si>
    <t>141,45</t>
  </si>
  <si>
    <t>92470</t>
  </si>
  <si>
    <t>187,27</t>
  </si>
  <si>
    <t>92471</t>
  </si>
  <si>
    <t>92,30</t>
  </si>
  <si>
    <t>92472</t>
  </si>
  <si>
    <t>92473</t>
  </si>
  <si>
    <t>130,40</t>
  </si>
  <si>
    <t>92474</t>
  </si>
  <si>
    <t>181,50</t>
  </si>
  <si>
    <t>92475</t>
  </si>
  <si>
    <t>92476</t>
  </si>
  <si>
    <t>75,24</t>
  </si>
  <si>
    <t>92477</t>
  </si>
  <si>
    <t>106,63</t>
  </si>
  <si>
    <t>92478</t>
  </si>
  <si>
    <t>169,97</t>
  </si>
  <si>
    <t>92479</t>
  </si>
  <si>
    <t>69,85</t>
  </si>
  <si>
    <t>92480</t>
  </si>
  <si>
    <t>65,01</t>
  </si>
  <si>
    <t>92482</t>
  </si>
  <si>
    <t>361,24</t>
  </si>
  <si>
    <t>92484</t>
  </si>
  <si>
    <t>250,17</t>
  </si>
  <si>
    <t>92486</t>
  </si>
  <si>
    <t>92488</t>
  </si>
  <si>
    <t>81,08</t>
  </si>
  <si>
    <t>92490</t>
  </si>
  <si>
    <t>92492</t>
  </si>
  <si>
    <t>77,06</t>
  </si>
  <si>
    <t>92494</t>
  </si>
  <si>
    <t>92496</t>
  </si>
  <si>
    <t>74,34</t>
  </si>
  <si>
    <t>92498</t>
  </si>
  <si>
    <t>44,82</t>
  </si>
  <si>
    <t>92500</t>
  </si>
  <si>
    <t>72,82</t>
  </si>
  <si>
    <t>92502</t>
  </si>
  <si>
    <t>43,53</t>
  </si>
  <si>
    <t>92504</t>
  </si>
  <si>
    <t>49,79</t>
  </si>
  <si>
    <t>92506</t>
  </si>
  <si>
    <t>41,21</t>
  </si>
  <si>
    <t>92508</t>
  </si>
  <si>
    <t>96,86</t>
  </si>
  <si>
    <t>92510</t>
  </si>
  <si>
    <t>61,98</t>
  </si>
  <si>
    <t>92512</t>
  </si>
  <si>
    <t>73,88</t>
  </si>
  <si>
    <t>92514</t>
  </si>
  <si>
    <t>42,35</t>
  </si>
  <si>
    <t>92515</t>
  </si>
  <si>
    <t>92518</t>
  </si>
  <si>
    <t>34,21</t>
  </si>
  <si>
    <t>92520</t>
  </si>
  <si>
    <t>59,35</t>
  </si>
  <si>
    <t>92522</t>
  </si>
  <si>
    <t>92524</t>
  </si>
  <si>
    <t>MONTAGEM E DESMONTAGEM DE FÔRMA DE LAJE MACIÇA, PÉ-DIREITO DUPLO, EM CHAPA DE MADEIRA COMPENSADA PLASTIFICADA, 10 UTILIZAÇÕES. AF_09/2020</t>
  </si>
  <si>
    <t>60,41</t>
  </si>
  <si>
    <t>92526</t>
  </si>
  <si>
    <t>92528</t>
  </si>
  <si>
    <t>58,23</t>
  </si>
  <si>
    <t>92530</t>
  </si>
  <si>
    <t>92532</t>
  </si>
  <si>
    <t>56,53</t>
  </si>
  <si>
    <t>92534</t>
  </si>
  <si>
    <t>28,19</t>
  </si>
  <si>
    <t>92536</t>
  </si>
  <si>
    <t>53,30</t>
  </si>
  <si>
    <t>92538</t>
  </si>
  <si>
    <t>96252</t>
  </si>
  <si>
    <t>263,01</t>
  </si>
  <si>
    <t>96257</t>
  </si>
  <si>
    <t>205,15</t>
  </si>
  <si>
    <t>96258</t>
  </si>
  <si>
    <t>193,66</t>
  </si>
  <si>
    <t>96259</t>
  </si>
  <si>
    <t>228,01</t>
  </si>
  <si>
    <t>96529</t>
  </si>
  <si>
    <t>366,85</t>
  </si>
  <si>
    <t>96530</t>
  </si>
  <si>
    <t>208,44</t>
  </si>
  <si>
    <t>96531</t>
  </si>
  <si>
    <t>96532</t>
  </si>
  <si>
    <t>226,99</t>
  </si>
  <si>
    <t>96533</t>
  </si>
  <si>
    <t>125,32</t>
  </si>
  <si>
    <t>96534</t>
  </si>
  <si>
    <t>94,14</t>
  </si>
  <si>
    <t>96535</t>
  </si>
  <si>
    <t>154,18</t>
  </si>
  <si>
    <t>96536</t>
  </si>
  <si>
    <t>96537</t>
  </si>
  <si>
    <t>199,97</t>
  </si>
  <si>
    <t>96538</t>
  </si>
  <si>
    <t>269,63</t>
  </si>
  <si>
    <t>96539</t>
  </si>
  <si>
    <t>125,41</t>
  </si>
  <si>
    <t>96540</t>
  </si>
  <si>
    <t>135,71</t>
  </si>
  <si>
    <t>96541</t>
  </si>
  <si>
    <t>187,74</t>
  </si>
  <si>
    <t>96542</t>
  </si>
  <si>
    <t>96543</t>
  </si>
  <si>
    <t>97747</t>
  </si>
  <si>
    <t>213,32</t>
  </si>
  <si>
    <t>101791</t>
  </si>
  <si>
    <t>24,30</t>
  </si>
  <si>
    <t>101792</t>
  </si>
  <si>
    <t>101793</t>
  </si>
  <si>
    <t>24,55</t>
  </si>
  <si>
    <t>101969</t>
  </si>
  <si>
    <t>FABRICAÇÃO DE FÔRMA PARA ESCADAS, COM 2 LANCES EM "U" E LAJE PLANA, EM CHAPA DE MADEIRA COMPENSADA PLASTIFICADA, E=18 MM. AF_11/2020</t>
  </si>
  <si>
    <t>205,25</t>
  </si>
  <si>
    <t>101971</t>
  </si>
  <si>
    <t>FABRICAÇÃO DE FÔRMA PARA ESCADAS, COM 2 LANCES EM "U" E LAJE PLANA, EM CHAPA DE MADEIRA COMPENSADA RESINADA, E= 17 MM. AF_11/2020</t>
  </si>
  <si>
    <t>155,61</t>
  </si>
  <si>
    <t>101973</t>
  </si>
  <si>
    <t>FABRICAÇÃO DE FÔRMA PARA ESCADAS, COM 2 LANCES EM "U" E LAJE PLANA, EM MADEIRA SERRADA, E=25 MM. AF_11/2020</t>
  </si>
  <si>
    <t>241,68</t>
  </si>
  <si>
    <t>101974</t>
  </si>
  <si>
    <t>MONTAGEM E DESMONTAGEM DE FÔRMA PARA ESCADAS, COM 2 LANCES EM "U" E LAJE PLANA, EM MADEIRA SERRADA, 1 UTILIZAÇÃO. AF_11/2020</t>
  </si>
  <si>
    <t>503,76</t>
  </si>
  <si>
    <t>101975</t>
  </si>
  <si>
    <t>MONTAGEM E DESMONTAGEM DE FÔRMA PARA ESCADAS, COM 2 LANCES EM "U"  E LAJE PLANA, EM MADEIRA SERRADA, 2 UTILIZAÇÕES. AF_11/2020</t>
  </si>
  <si>
    <t>431,11</t>
  </si>
  <si>
    <t>101977</t>
  </si>
  <si>
    <t>MONTAGEM E DESMONTAGEM DE FÔRMA PARA ESCADAS, COM 2 LANCES EM "U" E LAJE PLANA, EM CHAPA DE MADEIRA COMPENSADA RESINADA, 2 UTILIZAÇÕES. AF_11/2020</t>
  </si>
  <si>
    <t>282,17</t>
  </si>
  <si>
    <t>101980</t>
  </si>
  <si>
    <t>MONTAGEM E DESMONTAGEM DE FÔRMA PARA ESCADAS, COM 2 LANCES EM "U" E LAJE PLANA, EM CHAPA DE MADEIRA COMPENSADA RESINADA, 4 UTILIZAÇÕES. AF_11/2020</t>
  </si>
  <si>
    <t>253,68</t>
  </si>
  <si>
    <t>101981</t>
  </si>
  <si>
    <t>MONTAGEM E DESMONTAGEM DE FÔRMA PARA ESCADAS, COM 2 LANCES EM "U" E LAJE PLANA, EM CHAPA DE MADEIRA COMPENSADA PLASTIFICADA, 6 UTILIZAÇÕES. AF_11/2020</t>
  </si>
  <si>
    <t>218,45</t>
  </si>
  <si>
    <t>101982</t>
  </si>
  <si>
    <t>MONTAGEM E DESMONTAGEM DE FÔRMA PARA ESCADAS, COM 2 LANCES EM "U" E LAJE PLANA, EM CHAPA DE MADEIRA COMPENSADA PLASTIFICADA, 8 UTILIZAÇÕES. AF_11/2020</t>
  </si>
  <si>
    <t>190,83</t>
  </si>
  <si>
    <t>101983</t>
  </si>
  <si>
    <t>MONTAGEM E DESMONTAGEM DE FÔRMA PARA ESCADAS, COM 2 LANCES EM "U" E LAJE PLANA, EM CHAPA DE MADEIRA COMPENSADA PLASTIFICADA, 10 UTILIZAÇÕES. AF_11/2020</t>
  </si>
  <si>
    <t>173,43</t>
  </si>
  <si>
    <t>101985</t>
  </si>
  <si>
    <t>FABRICAÇÃO DE FÔRMA PARA ESCADAS, COM 2 LANCES EM "U" E LAJE CASCATA, EM CHAPA DE MADEIRA COMPENSADA PLASTIFICADA, E=18 MM. AF_11/2020</t>
  </si>
  <si>
    <t>220,26</t>
  </si>
  <si>
    <t>101986</t>
  </si>
  <si>
    <t>FABRICAÇÃO DE FÔRMA PARA ESCADAS, COM 2 LANCES EM "U" E LAJE CASCATA, EM CHAPA DE MADEIRA COMPENSADA RESINADA, E= 17 MM. AF_11/2020</t>
  </si>
  <si>
    <t>157,15</t>
  </si>
  <si>
    <t>101987</t>
  </si>
  <si>
    <t>FABRICAÇÃO DE FÔRMA PARA ESCADAS, COM 2 LANCES EM "U" E LAJE CASCATA, EM MADEIRA SERRADA, E=25 MM. AF_11/2020</t>
  </si>
  <si>
    <t>287,65</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</si>
  <si>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</si>
  <si>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</si>
  <si>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</si>
  <si>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</si>
  <si>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163,02</t>
  </si>
  <si>
    <t>101990</t>
  </si>
  <si>
    <t>FABRICAÇÃO DE FÔRMA PARA ESCADAS, COM 2 LANCES EM "L" E LAJE PLANA, EM MADEIRA SERRADA, E=25 MM. AF_11/2020</t>
  </si>
  <si>
    <t>260,15</t>
  </si>
  <si>
    <t>101991</t>
  </si>
  <si>
    <t>FABRICAÇÃO DE FÔRMA PARA ESCADAS, COM 2 LANCES EM "L" E LAJE CASCATA, EM CHAPA DE MADEIRA COMPENSADA PLASTIFICADA, E=18 MM. AF_11/2020</t>
  </si>
  <si>
    <t>219,22</t>
  </si>
  <si>
    <t>101992</t>
  </si>
  <si>
    <t>FABRICAÇÃO DE FÔRMA PARA ESCADAS, COM 2 LANCES EM "L" E LAJE CASCATA, EM CHAPA DE MADEIRA COMPENSADA RESINADA, E= 17 MM. AF_11/2020</t>
  </si>
  <si>
    <t>158,89</t>
  </si>
  <si>
    <t>101993</t>
  </si>
  <si>
    <t>FABRICAÇÃO DE FÔRMA PARA ESCADAS, COM 2 LANCES EM "L" E LAJE CASCATA, EM MADEIRA SERRADA, E=25 MM. AF_11/2020</t>
  </si>
  <si>
    <t>338,97</t>
  </si>
  <si>
    <t>101994</t>
  </si>
  <si>
    <t>FABRICAÇÃO DE FÔRMA PARA ESCADAS, COM 1 LANCE E LAJE PLANA, EM CHAPA DE MADEIRA COMPENSADA PLASTIFICADA, E=18 MM. AF_11/2020</t>
  </si>
  <si>
    <t>226,47</t>
  </si>
  <si>
    <t>101995</t>
  </si>
  <si>
    <t>FABRICAÇÃO DE FÔRMA PARA ESCADAS, COM 1 LANCE E LAJE PLANA, EM CHAPA DE MADEIRA COMPENSADA RESINADA, E= 17 MM. AF_11/2020</t>
  </si>
  <si>
    <t>171,44</t>
  </si>
  <si>
    <t>101996</t>
  </si>
  <si>
    <t>FABRICAÇÃO DE FÔRMA PARA ESCADAS, COM 1 LANCE E LAJE PLANA, EM MADEIRA SERRADA, E=25 MM. AF_11/2020</t>
  </si>
  <si>
    <t>280,48</t>
  </si>
  <si>
    <t>101997</t>
  </si>
  <si>
    <t>FABRICAÇÃO DE FÔRMA PARA ESCADAS, COM 1 LANCE E LAJE CASCATA, EM CHAPA DE MADEIRA COMPENSADA PLASTIFICADA, E=18 MM. AF_11/2020</t>
  </si>
  <si>
    <t>219,71</t>
  </si>
  <si>
    <t>101998</t>
  </si>
  <si>
    <t>FABRICAÇÃO DE FÔRMA PARA ESCADAS, COM 1 LANCE E LAJE CASCATA, EM CHAPA DE MADEIRA COMPENSADA RESINADA, E= 17 MM. AF_11/2020</t>
  </si>
  <si>
    <t>158,01</t>
  </si>
  <si>
    <t>101999</t>
  </si>
  <si>
    <t>FABRICAÇÃO DE FÔRMA PARA ESCADAS, COM 1 LANCE E LAJE CASCATA, EM MADEIRA SERRADA, E=25 MM. AF_11/2020</t>
  </si>
  <si>
    <t>363,87</t>
  </si>
  <si>
    <t>102000</t>
  </si>
  <si>
    <t>MONTAGEM E DESMONTAGEM DE FÔRMA PARA ESCADAS, COM 2 LANCES EM "U" E LAJE CASCATA, EM MADEIRA SERRADA, 1 UTILIZAÇÃO. AF_11/2020</t>
  </si>
  <si>
    <t>524,85</t>
  </si>
  <si>
    <t>102001</t>
  </si>
  <si>
    <t>MONTAGEM E DESMONTAGEM DE FÔRMA PARA ESCADAS, COM 2 LANCES EM "U" E LAJE CASCATA, EM MADEIRA SERRADA, 2 UTILIZAÇÕES. AF_11/2020</t>
  </si>
  <si>
    <t>455,74</t>
  </si>
  <si>
    <t>102002</t>
  </si>
  <si>
    <t>MONTAGEM E DESMONTAGEM DE FÔRMA PARA ESCADAS, COM 2 LANCES EM "U" E LAJE CASCATA, EM CHAPA DE MADEIRA COMPENSADA RESINADA, 2 UTILIZAÇÕES. AF_11/2020</t>
  </si>
  <si>
    <t>284,48</t>
  </si>
  <si>
    <t>102003</t>
  </si>
  <si>
    <t>MONTAGEM E DESMONTAGEM DE FÔRMA PARA ESCADAS, COM 2 LANCES EM "U" E LAJE CASCATA, EM CHAPA DE MADEIRA COMPENSADA RESINADA, 4 UTILIZAÇÕES. AF_11/2020</t>
  </si>
  <si>
    <t>258,00</t>
  </si>
  <si>
    <t>102004</t>
  </si>
  <si>
    <t>MONTAGEM E DESMONTAGEM DE FÔRMA PARA ESCADAS, COM 2 LANCES EM "U" E LAJE CASCATA, EM CHAPA DE MADEIRA COMPENSADA PLASTIFICADA, 6 UTILIZAÇÕES. AF_11/2020</t>
  </si>
  <si>
    <t>227,90</t>
  </si>
  <si>
    <t>102005</t>
  </si>
  <si>
    <t>MONTAGEM E DESMONTAGEM DE FÔRMA PARA ESCADAS, COM 2 LANCES EM "U" E LAJE CASCATA, EM CHAPA DE MADEIRA COMPENSADA PLASTIFICADA, 8 UTILIZAÇÕES. AF_11/2020</t>
  </si>
  <si>
    <t>198,63</t>
  </si>
  <si>
    <t>102006</t>
  </si>
  <si>
    <t>MONTAGEM E DESMONTAGEM DE FÔRMA PARA ESCADAS, COM 2 LANCES EM "U" E LAJE CASCATA, EM CHAPA DE MADEIRA COMPENSADA PLASTIFICADA, 10 UTILIZAÇÕES. AF_11/2020</t>
  </si>
  <si>
    <t>180,18</t>
  </si>
  <si>
    <t>102007</t>
  </si>
  <si>
    <t>MONTAGEM E DESMONTAGEM DE FÔRMA PARA ESCADAS, COM 2 LANCES EM "L" E LAJE PLANA, EM MADEIRA SERRADA, 1 UTILIZAÇÃO. AF_11/2020</t>
  </si>
  <si>
    <t>501,22</t>
  </si>
  <si>
    <t>102008</t>
  </si>
  <si>
    <t>MONTAGEM E DESMONTAGEM DE FÔRMA PARA ESCADAS, COM 2 LANCES EM "L" E LAJE PLANA, EM MADEIRA SERRADA, 2 UTILIZAÇÕES. AF_11/2020</t>
  </si>
  <si>
    <t>420,91</t>
  </si>
  <si>
    <t>102009</t>
  </si>
  <si>
    <t>MONTAGEM E DESMONTAGEM DE FÔRMA PARA ESCADAS, COM 2 LANCES EM "L" E LAJE PLANA, EM CHAPA DE MADEIRA COMPENSADA RESINADA, 2 UTILIZAÇÕES. AF_11/2020</t>
  </si>
  <si>
    <t>285,21</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</si>
  <si>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</si>
  <si>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</si>
  <si>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</si>
  <si>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</si>
  <si>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217,23</t>
  </si>
  <si>
    <t>102012</t>
  </si>
  <si>
    <t>MONTAGEM E DESMONTAGEM DE FÔRMA PARA ESCADAS, COM 2 LANCES EM "L" E LAJE PLANA, EM CHAPA DE MADEIRA COMPENSADA PLASTIFICADA, 8 UTILIZAÇÕES. AF_11/2020</t>
  </si>
  <si>
    <t>188,86</t>
  </si>
  <si>
    <t>102013</t>
  </si>
  <si>
    <t>MONTAGEM E DESMONTAGEM DE FÔRMA PARA ESCADAS, COM 2 LANCES EM "L" E LAJE PLANA, EM CHAPA DE MADEIRA COMPENSADA PLASTIFICADA, 10 UTILIZAÇÕES. AF_11/2020</t>
  </si>
  <si>
    <t>173,11</t>
  </si>
  <si>
    <t>102014</t>
  </si>
  <si>
    <t>MONTAGEM E DESMONTAGEM DE FÔRMA PARA ESCADAS, COM 2 LANCES EM "L" E LAJE CASCATA, EM MADEIRA SERRADA, 1 UTILIZAÇÃO. AF_11/2020</t>
  </si>
  <si>
    <t>576,52</t>
  </si>
  <si>
    <t>102015</t>
  </si>
  <si>
    <t>MONTAGEM E DESMONTAGEM DE FÔRMA PARA ESCADAS, COM 2 LANCES EM "L" E LAJE CASCATA, EM MADEIRA SERRADA, 2 UTILIZAÇÕES. AF_11/2020</t>
  </si>
  <si>
    <t>485,30</t>
  </si>
  <si>
    <t>102016</t>
  </si>
  <si>
    <t>MONTAGEM E DESMONTAGEM DE FÔRMA PARA ESCADAS, COM 2 LANCES EM "L" E LAJE CASCATA, EM CHAPA DE MADEIRA COMPENSADA RESINADA, 2 UTILIZAÇÕES. AF_11/2020</t>
  </si>
  <si>
    <t>282,83</t>
  </si>
  <si>
    <t>102017</t>
  </si>
  <si>
    <t>MONTAGEM E DESMONTAGEM DE FÔRMA PARA ESCADAS, COM 2 LANCES EM "L" E LAJE CASCATA, EM CHAPA DE MADEIRA COMPENSADA RESINADA, 4 UTILIZAÇÕES. AF_11/2020</t>
  </si>
  <si>
    <t>254,57</t>
  </si>
  <si>
    <t>102036</t>
  </si>
  <si>
    <t>MONTAGEM E DESMONTAGEM DE FÔRMA PARA ESCADAS, COM 2 LANCES EM "L" E LAJE CASCATA, EM CHAPA DE MADEIRA COMPENSADA PLASTIFICADA, 6 UTILIZAÇÕES. AF_11/2020</t>
  </si>
  <si>
    <t>222,62</t>
  </si>
  <si>
    <t>102037</t>
  </si>
  <si>
    <t>MONTAGEM E DESMONTAGEM DE FÔRMA PARA ESCADAS, COM 2 LANCES EM "L" E LAJE CASCATA, EM CHAPA DE MADEIRA COMPENSADA PLASTIFICADA, 8 UTILIZAÇÕES. AF_11/2020</t>
  </si>
  <si>
    <t>193,46</t>
  </si>
  <si>
    <t>102038</t>
  </si>
  <si>
    <t>MONTAGEM E DESMONTAGEM DE FÔRMA PARA ESCADAS, COM 2 LANCES EM "L" E LAJE CASCATA, EM CHAPA DE MADEIRA COMPENSADA PLASTIFICADA, 10 UTILIZAÇÕES. AF_11/2020</t>
  </si>
  <si>
    <t>177,28</t>
  </si>
  <si>
    <t>102039</t>
  </si>
  <si>
    <t>MONTAGEM E DESMONTAGEM DE FÔRMA PARA ESCADAS, COM 1 LANCE E LAJE PLANA, EM MADEIRA SERRADA, 1 UTILIZAÇÃO. AF_11/2020</t>
  </si>
  <si>
    <t>526,35</t>
  </si>
  <si>
    <t>102040</t>
  </si>
  <si>
    <t>MONTAGEM E DESMONTAGEM DE FÔRMA PARA ESCADAS, COM 1 LANCE E LAJE PLANA, EM MADEIRA SERRADA, 2 UTILIZAÇÕES. AF_11/2020</t>
  </si>
  <si>
    <t>440,50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</si>
  <si>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</si>
  <si>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</si>
  <si>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</si>
  <si>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</si>
  <si>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256,06</t>
  </si>
  <si>
    <t>102043</t>
  </si>
  <si>
    <t>MONTAGEM E DESMONTAGEM DE FÔRMA PARA ESCADAS, COM 1 LANCE E LAJE PLANA, EM CHAPA DE MADEIRA COMPENSADA PLASTIFICADA, 6 UTILIZAÇÕES. AF_11/2020</t>
  </si>
  <si>
    <t>219,69</t>
  </si>
  <si>
    <t>102044</t>
  </si>
  <si>
    <t>MONTAGEM E DESMONTAGEM DE FÔRMA PARA ESCADAS, COM 1 LANCE E LAJE PLANA, EM CHAPA DE MADEIRA COMPENSADA PLASTIFICADA, 8 UTILIZAÇÕES. AF_11/2020</t>
  </si>
  <si>
    <t>192,00</t>
  </si>
  <si>
    <t>102045</t>
  </si>
  <si>
    <t>MONTAGEM E DESMONTAGEM DE FÔRMA PARA ESCADAS, COM 1 LANCE E LAJE PLANA, EM CHAPA DE MADEIRA COMPENSADA PLASTIFICADA, 10 UTILIZAÇÕES. AF_11/2020</t>
  </si>
  <si>
    <t>175,38</t>
  </si>
  <si>
    <t>102046</t>
  </si>
  <si>
    <t>MONTAGEM E DESMONTAGEM DE FÔRMA PARA ESCADAS, COM 1 LANCE E LAJE CASCATA, EM MADEIRA SERRADA, 1 UTILIZAÇÃO. AF_11/2020</t>
  </si>
  <si>
    <t>590,95</t>
  </si>
  <si>
    <t>102047</t>
  </si>
  <si>
    <t>MONTAGEM E DESMONTAGEM DE FÔRMA PARA ESCADAS, COM 1 LANCE E LAJE CASCATA, EM MADEIRA SERRADA, 2 UTILIZAÇÕES. AF_11/2020</t>
  </si>
  <si>
    <t>507,21</t>
  </si>
  <si>
    <t>102048</t>
  </si>
  <si>
    <t>MONTAGEM E DESMONTAGEM DE FÔRMA PARA ESCADAS, COM 1 LANCE E LAJE CASCATA, EM CHAPA DE MADEIRA COMPENSADA RESINADA, 2 UTILIZAÇÕES. AF_11/2020</t>
  </si>
  <si>
    <t>279,28</t>
  </si>
  <si>
    <t>102049</t>
  </si>
  <si>
    <t>MONTAGEM E DESMONTAGEM DE FÔRMA PARA ESCADAS, COM 1 LANCE E LAJE CASCATA, EM CHAPA DE MADEIRA COMPENSADA RESINADA, 4 UTILIZAÇÕES. AF_11/2020</t>
  </si>
  <si>
    <t>248,81</t>
  </si>
  <si>
    <t>102050</t>
  </si>
  <si>
    <t>MONTAGEM E DESMONTAGEM DE FÔRMA PARA ESCADAS, COM 1 LANCE E LAJE CASCATA, EM CHAPA DE MADEIRA COMPENSADA PLASTIFICADA, 6 UTILIZAÇÕES. AF_11/2020</t>
  </si>
  <si>
    <t>218,90</t>
  </si>
  <si>
    <t>102051</t>
  </si>
  <si>
    <t>MONTAGEM E DESMONTAGEM DE FÔRMA PARA ESCADAS, COM 1 LANCE E LAJE CASCATA, EM CHAPA DE MADEIRA COMPENSADA PLASTIFICADA, 8 UTILIZAÇÕES. AF_11/2020</t>
  </si>
  <si>
    <t>189,69</t>
  </si>
  <si>
    <t>102052</t>
  </si>
  <si>
    <t>MONTAGEM E DESMONTAGEM DE FÔRMA PARA ESCADAS, COM 1 LANCE E LAJE CASCATA, EM CHAPA DE MADEIRA COMPENSADA PLASTIFICADA, 10 UTILIZAÇÕES. AF_11/2020</t>
  </si>
  <si>
    <t>173,47</t>
  </si>
  <si>
    <t>102059</t>
  </si>
  <si>
    <t>MONTAGEM E DESMONTAGEM DE FÔRMA PARA ESCADA DUPLA COM 2 LANCES EM "X" E LAJE PLANA, EM MADEIRA SERRADA, 1 UTILIZAÇÃO. AF_11/2020</t>
  </si>
  <si>
    <t>491,52</t>
  </si>
  <si>
    <t>102060</t>
  </si>
  <si>
    <t>MONTAGEM E DESMONTAGEM DE FÔRMA PARA ESCADA DUPLA COM 2 LANCES EM "X" E LAJE PLANA, EM MADEIRA SERRADA, 2 UTILIZAÇÕES. AF_11/2020</t>
  </si>
  <si>
    <t>415,05</t>
  </si>
  <si>
    <t>102061</t>
  </si>
  <si>
    <t>MONTAGEM E DESMONTAGEM DE FÔRMA PARA ESCADA DUPLA COM 2 LANCES EM "X" E LAJE PLANA, EM CHAPA DE MADEIRA COMPENSADA RESINADA, 2 UTILIZAÇÕES. AF_11/2020</t>
  </si>
  <si>
    <t>265,85</t>
  </si>
  <si>
    <t>102062</t>
  </si>
  <si>
    <t>MONTAGEM E DESMONTAGEM DE FÔRMA PARA ESCADA DUPLA COM 2 LANCES EM "X" E LAJE PLANA, EM CHAPA DE MADEIRA COMPENSADA RESINADA, 4 UTILIZAÇÕES. AF_11/2020</t>
  </si>
  <si>
    <t>240,19</t>
  </si>
  <si>
    <t>102063</t>
  </si>
  <si>
    <t>MONTAGEM E DESMONTAGEM DE FÔRMA PARA ESCADA DUPLA COM 2 LANCES EM "X" E LAJE PLANA, EM CHAPA DE MADEIRA COMPENSADA PLASTIFICADA, 6 UTILIZAÇÕES. AF_11/2020</t>
  </si>
  <si>
    <t>205,03</t>
  </si>
  <si>
    <t>102064</t>
  </si>
  <si>
    <t>MONTAGEM E DESMONTAGEM DE FÔRMA PARA ESCADA DUPLA COM 2 LANCES EM "X" E LAJE PLANA, EM CHAPA DE MADEIRA COMPENSADA PLASTIFICADA, 8 UTILIZAÇÕES. AF_11/2020</t>
  </si>
  <si>
    <t>176,98</t>
  </si>
  <si>
    <t>102065</t>
  </si>
  <si>
    <t>MONTAGEM E DESMONTAGEM DE FÔRMA PARA ESCADA DUPLA COM 2 LANCES EM "X" E LAJE PLANA, EM CHAPA DE MADEIRA COMPENSADA PLASTIFICADA, 10 UTILIZAÇÕES. AF_11/2020</t>
  </si>
  <si>
    <t>161,46</t>
  </si>
  <si>
    <t>102066</t>
  </si>
  <si>
    <t>MONTAGEM E DESMONTAGEM DE FÔRMA PARA ESCADA DUPLA COM 2 LANCES EM "X" E LAJE CASCATA, EM MADEIRA SERRADA, 1 UTILIZAÇÃO. AF_11/2020</t>
  </si>
  <si>
    <t>521,89</t>
  </si>
  <si>
    <t>102067</t>
  </si>
  <si>
    <t>MONTAGEM E DESMONTAGEM DE FÔRMA PARA ESCADA DUPLA COM 2 LANCES EM "X" E LAJE CASCATA, EM MADEIRA SERRADA, 2 UTILIZAÇÕES. AF_11/2020</t>
  </si>
  <si>
    <t>450,19</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</si>
  <si>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</si>
  <si>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</si>
  <si>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</si>
  <si>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</si>
  <si>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230,32</t>
  </si>
  <si>
    <t>102070</t>
  </si>
  <si>
    <t>MONTAGEM E DESMONTAGEM DE FÔRMA PARA ESCADA DUPLA COM 2 LANCES EM "X" E LAJE CASCATA, EM CHAPA DE MADEIRA COMPENSADA PLASTIFICADA, 6 UTILIZAÇÕES. AF_11/2020</t>
  </si>
  <si>
    <t>202,00</t>
  </si>
  <si>
    <t>102071</t>
  </si>
  <si>
    <t>MONTAGEM E DESMONTAGEM DE FÔRMA PARA ESCADA DUPLA COM 2 LANCES EM "X" E LAJE CASCATA, EM CHAPA DE MADEIRA COMPENSADA PLASTIFICADA, 8 UTILIZAÇÕES. AF_11/2020</t>
  </si>
  <si>
    <t>174,84</t>
  </si>
  <si>
    <t>102072</t>
  </si>
  <si>
    <t>MONTAGEM E DESMONTAGEM DE FÔRMA PARA ESCADA DUPLA COM 2 LANCES EM "X" E LAJE CASCATA, EM CHAPA DE MADEIRA COMPENSADA PLASTIFICADA, 10 UTILIZAÇÕES. AF_11/2020</t>
  </si>
  <si>
    <t>162,70</t>
  </si>
  <si>
    <t>102073</t>
  </si>
  <si>
    <t>ESCADA EM CONCRETO ARMADO MOLDADO IN LOCO, FCK 20 MPA, COM 1 LANCE E LAJE PLANA, FÔRMA EM CHAPA DE MADEIRA COMPENSADA RESINADA. AF_11/2020</t>
  </si>
  <si>
    <t>3.568,39</t>
  </si>
  <si>
    <t>102074</t>
  </si>
  <si>
    <t>ESCADA EM CONCRETO ARMADO MOLDADO IN LOCO, FCK 20 MPA, COM 2 LANCES EM "U" E LAJE PLANA, FÔRMA EM CHAPA DE MADEIRA COMPENSADA RESINADA. AF_11/2020</t>
  </si>
  <si>
    <t>4.455,73</t>
  </si>
  <si>
    <t>102075</t>
  </si>
  <si>
    <t>ESCADA EM CONCRETO ARMADO MOLDADO IN LOCO, FCK 20 MPA, COM 2 LANCES EM "L" E LAJE PLANA, FÔRMA EM CHAPA DE MADEIRA COMPENSADA RESINADA. AF_11/2020</t>
  </si>
  <si>
    <t>4.737,10</t>
  </si>
  <si>
    <t>102076</t>
  </si>
  <si>
    <t>ESCADA EM CONCRETO ARMADO MOLDADO IN LOCO, FCK 20 MPA, COM 2 LANCES EM "X" E LAJE PLANA, FÔRMA EM CHAPA DE MADEIRA COMPENSADA RESINADA. AF_11/2020</t>
  </si>
  <si>
    <t>4.850,79</t>
  </si>
  <si>
    <t>102077</t>
  </si>
  <si>
    <t>ESCADA EM CONCRETO ARMADO MOLDADO IN LOCO, FCK 20 MPA, COM 1 LANCE E LAJE CASCATA, FÔRMA EM CHAPA DE MADEIRA COMPENSADA RESINADA. AF_11/2020</t>
  </si>
  <si>
    <t>5.350,89</t>
  </si>
  <si>
    <t>102078</t>
  </si>
  <si>
    <t>ESCADA EM CONCRETO ARMADO MOLDADO IN LOCO, FCK 20 MPA, COM 2 LANCES EM "U" E LAJE CASCATA, FÔRMA EM CHAPA DE MADEIRA COMPENSADA RESINADA. AF_11/2020</t>
  </si>
  <si>
    <t>5.367,95</t>
  </si>
  <si>
    <t>102079</t>
  </si>
  <si>
    <t>ESCADA EM CONCRETO ARMADO MOLDADO IN LOCO, FCK 20 MPA, COM 2 LANCES EM "L" E LAJE CASCATA, FÔRMA EM CHAPA DE MADEIRA COMPENSADA RESINADA. AF_11/2020</t>
  </si>
  <si>
    <t>5.226,02</t>
  </si>
  <si>
    <t>102080</t>
  </si>
  <si>
    <t>ESCADA EM CONCRETO ARMADO MOLDADO IN LOCO, FCK 20 MPA, COM 2 LANCES EM "X" E LAJE CASCATA, FÔRMA EM CHAPA DE MADEIRA COMPENSADA RESINADA. AF_11/2020</t>
  </si>
  <si>
    <t>4.642,77</t>
  </si>
  <si>
    <t>102086</t>
  </si>
  <si>
    <t>FABRICAÇÃO DE FÔRMA PARA ESCADA DUPLA COM 2 LANCES EM "X" E LAJE PLANA, EM CHAPA DE MADEIRA COMPENSADA PLASTIFICADA, E=18 MM. AF_11/2020</t>
  </si>
  <si>
    <t>216,51</t>
  </si>
  <si>
    <t>102087</t>
  </si>
  <si>
    <t>FABRICAÇÃO DE FÔRMA PARA ESCADA DUPLA COM 2 LANCES EM "X" E LAJE PLANA, EM CHAPA DE MADEIRA COMPENSADA RESINADA, E= 17 MM. AF_11/2020</t>
  </si>
  <si>
    <t>165,04</t>
  </si>
  <si>
    <t>102088</t>
  </si>
  <si>
    <t>FABRICAÇÃO DE FÔRMA PARA ESCADA DUPLA COM 2 LANCES EM X E LAJE PLANA, EM MADEIRA SERRADA, E=25 MM. AF_11/2020</t>
  </si>
  <si>
    <t>260,34</t>
  </si>
  <si>
    <t>102089</t>
  </si>
  <si>
    <t>FABRICAÇÃO DE FÔRMA PARA ESCADA DUPLA COM 2 LANCES EM "X" E LAJE CASCATA, EM CHAPA DE MADEIRA COMPENSADA PLASTIFICADA, E=18 MM. AF_11/2020</t>
  </si>
  <si>
    <t>208,47</t>
  </si>
  <si>
    <t>102090</t>
  </si>
  <si>
    <t>FABRICAÇÃO DE FÔRMA PARA ESCADA DUPLA COM 2 LANCES EM "X" E LAJE CASCATA, EM CHAPA DE MADEIRA COMPENSADA RESINADA, E= 17 MM. AF_11/2020</t>
  </si>
  <si>
    <t>150,08</t>
  </si>
  <si>
    <t>102091</t>
  </si>
  <si>
    <t>FABRICAÇÃO DE FÔRMA PARA ESCADA DUPLA COM 2 LANCES EM X E LAJE CASCATA, EM MADEIRA SERRADA, E=25 MM. AF_11/2020</t>
  </si>
  <si>
    <t>306,28</t>
  </si>
  <si>
    <t>89996</t>
  </si>
  <si>
    <t>ARMAÇÃO VERTICAL DE ALVENARIA ESTRUTURAL; DIÂMETRO DE 10,0 MM. AF_09/2021</t>
  </si>
  <si>
    <t>14,44</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</si>
  <si>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</si>
  <si>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</si>
  <si>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</si>
  <si>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</si>
  <si>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</si>
  <si>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</si>
  <si>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</si>
  <si>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</si>
  <si>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</si>
  <si>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91594</t>
  </si>
  <si>
    <t>91595</t>
  </si>
  <si>
    <t>91596</t>
  </si>
  <si>
    <t>91597</t>
  </si>
  <si>
    <t>91598</t>
  </si>
  <si>
    <t>91599</t>
  </si>
  <si>
    <t>91600</t>
  </si>
  <si>
    <t>91601</t>
  </si>
  <si>
    <t>91602</t>
  </si>
  <si>
    <t>91603</t>
  </si>
  <si>
    <t>92759</t>
  </si>
  <si>
    <t>92760</t>
  </si>
  <si>
    <t>92761</t>
  </si>
  <si>
    <t>92762</t>
  </si>
  <si>
    <t>92763</t>
  </si>
  <si>
    <t>92764</t>
  </si>
  <si>
    <t>92765</t>
  </si>
  <si>
    <t>92766</t>
  </si>
  <si>
    <t>92767</t>
  </si>
  <si>
    <t>19,21</t>
  </si>
  <si>
    <t>92768</t>
  </si>
  <si>
    <t>92769</t>
  </si>
  <si>
    <t>17,43</t>
  </si>
  <si>
    <t>92770</t>
  </si>
  <si>
    <t>92771</t>
  </si>
  <si>
    <t>92772</t>
  </si>
  <si>
    <t>92773</t>
  </si>
  <si>
    <t>92774</t>
  </si>
  <si>
    <t>92775</t>
  </si>
  <si>
    <t>21,75</t>
  </si>
  <si>
    <t>92776</t>
  </si>
  <si>
    <t>92777</t>
  </si>
  <si>
    <t>19,44</t>
  </si>
  <si>
    <t>92778</t>
  </si>
  <si>
    <t>92779</t>
  </si>
  <si>
    <t>92780</t>
  </si>
  <si>
    <t>13,89</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</si>
  <si>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</si>
  <si>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</si>
  <si>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</si>
  <si>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</si>
  <si>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</si>
  <si>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</si>
  <si>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</si>
  <si>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</si>
  <si>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</si>
  <si>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</si>
  <si>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</si>
  <si>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</si>
  <si>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</si>
  <si>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</si>
  <si>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</si>
  <si>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</si>
  <si>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</si>
  <si>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</si>
  <si>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</si>
  <si>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</si>
  <si>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</si>
  <si>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</si>
  <si>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</si>
  <si>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13,74</t>
  </si>
  <si>
    <t>92804</t>
  </si>
  <si>
    <t>11,82</t>
  </si>
  <si>
    <t>92805</t>
  </si>
  <si>
    <t>92806</t>
  </si>
  <si>
    <t>13,88</t>
  </si>
  <si>
    <t>92875</t>
  </si>
  <si>
    <t>92876</t>
  </si>
  <si>
    <t>92877</t>
  </si>
  <si>
    <t>14,84</t>
  </si>
  <si>
    <t>92878</t>
  </si>
  <si>
    <t>92879</t>
  </si>
  <si>
    <t>92880</t>
  </si>
  <si>
    <t>92881</t>
  </si>
  <si>
    <t>92882</t>
  </si>
  <si>
    <t>92883</t>
  </si>
  <si>
    <t>92884</t>
  </si>
  <si>
    <t>17,19</t>
  </si>
  <si>
    <t>92885</t>
  </si>
  <si>
    <t>92886</t>
  </si>
  <si>
    <t>16,11</t>
  </si>
  <si>
    <t>92887</t>
  </si>
  <si>
    <t>92888</t>
  </si>
  <si>
    <t>15,94</t>
  </si>
  <si>
    <t>92915</t>
  </si>
  <si>
    <t>92916</t>
  </si>
  <si>
    <t>92917</t>
  </si>
  <si>
    <t>92919</t>
  </si>
  <si>
    <t>92921</t>
  </si>
  <si>
    <t>92922</t>
  </si>
  <si>
    <t>92923</t>
  </si>
  <si>
    <t>92924</t>
  </si>
  <si>
    <t>15,02</t>
  </si>
  <si>
    <t>95445</t>
  </si>
  <si>
    <t>CORTE E DOBRA DE AÇO CA-60, DIÂMETRO DE 5,0 MM, UTILIZADO EM ESTRIBO CONTÍNUO HELICOIDAL. AF_09/2021</t>
  </si>
  <si>
    <t>12,93</t>
  </si>
  <si>
    <t>95446</t>
  </si>
  <si>
    <t>CORTE E DOBRA DE AÇO CA-50, DIÂMETRO DE 6,3 MM, UTILIZADO EM ESTRIBO CONTÍNUO HELICOIDAL. AF_09/2021</t>
  </si>
  <si>
    <t>95448</t>
  </si>
  <si>
    <t>15,25</t>
  </si>
  <si>
    <t>95576</t>
  </si>
  <si>
    <t>MONTAGEM DE ARMADURA DE ESTACAS, DIÂMETRO = 8,0 MM. AF_09/2021</t>
  </si>
  <si>
    <t>95577</t>
  </si>
  <si>
    <t>MONTAGEM DE ARMADURA DE ESTACAS, DIÂMETRO = 10,0 MM. AF_09/2021</t>
  </si>
  <si>
    <t>95578</t>
  </si>
  <si>
    <t>MONTAGEM DE ARMADURA DE ESTACAS, DIÂMETRO = 12,5 MM. AF_09/2021</t>
  </si>
  <si>
    <t>95579</t>
  </si>
  <si>
    <t>MONTAGEM DE ARMADURA DE ESTACAS, DIÂMETRO = 16,0 MM. AF_09/2021</t>
  </si>
  <si>
    <t>95580</t>
  </si>
  <si>
    <t>MONTAGEM DE ARMADURA DE ESTACAS, DIÂMETRO = 20,0 MM. AF_09/2021</t>
  </si>
  <si>
    <t>95581</t>
  </si>
  <si>
    <t>MONTAGEM DE ARMADURA DE ESTACAS, DIÂMETRO = 25,0 MM. AF_09/2021</t>
  </si>
  <si>
    <t>95582</t>
  </si>
  <si>
    <t>MONTAGEM DE ARMADURA DE ESTACAS, DIÂMETRO = 32,0 MM. AF_09/2021</t>
  </si>
  <si>
    <t>95583</t>
  </si>
  <si>
    <t>MONTAGEM DE ARMADURA TRANSVERSAL DE ESTACAS DE SEÇÃO CIRCULAR, DIÂMETRO = 5,0 MM. AF_09/2021</t>
  </si>
  <si>
    <t>95584</t>
  </si>
  <si>
    <t>MONTAGEM DE ARMADURA TRANSVERSAL DE ESTACAS DE SEÇÃO CIRCULAR, DIÂMETRO = 6,30 MM. AF_09/2021</t>
  </si>
  <si>
    <t>95592</t>
  </si>
  <si>
    <t>MONTAGEM DE ARMADURA TRANVERSAL DE ESTACAS DE SEÇÃO RETANGULAR, DIÂMETRO = 5,0 MM. AF_09/2021</t>
  </si>
  <si>
    <t>95593</t>
  </si>
  <si>
    <t>MONTAGEM DE ARMADURA TRANSVERSAL DE ESTACAS DE SEÇÃO RETANGULAR, DIÂMETRO = 6,30 MM. AF_09/2021</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</si>
  <si>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</si>
  <si>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</si>
  <si>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</si>
  <si>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</si>
  <si>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23,81</t>
  </si>
  <si>
    <t>95945</t>
  </si>
  <si>
    <t>ARMAÇÃO DE ESCADA, DE UMA ESTRUTURA CONVENCIONAL DE CONCRETO ARMADO UTILIZANDO AÇO CA-50 DE 8,0 MM - MONTAGEM. AF_11/2020</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</si>
  <si>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</si>
  <si>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</si>
  <si>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</si>
  <si>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</si>
  <si>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</si>
  <si>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</si>
  <si>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</si>
  <si>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20,58</t>
  </si>
  <si>
    <t>96545</t>
  </si>
  <si>
    <t>96546</t>
  </si>
  <si>
    <t>17,45</t>
  </si>
  <si>
    <t>96547</t>
  </si>
  <si>
    <t>96548</t>
  </si>
  <si>
    <t>14,10</t>
  </si>
  <si>
    <t>96549</t>
  </si>
  <si>
    <t>96550</t>
  </si>
  <si>
    <t>100064</t>
  </si>
  <si>
    <t>ARMAÇÃO DO SISTEMA DE PAREDES DE CONCRETO, EXECUTADA COMO ARMADURA POSITIVA DE LAJES, TELA Q-159. AF_06/2019</t>
  </si>
  <si>
    <t>100066</t>
  </si>
  <si>
    <t>100067</t>
  </si>
  <si>
    <t>100068</t>
  </si>
  <si>
    <t>102920</t>
  </si>
  <si>
    <t>ARMAÇÃO DE CINTA DE ALVENARIA ESTRUTURAL; DIÂMETRO DE 12,5 MM. AF_09/2021</t>
  </si>
  <si>
    <t>102921</t>
  </si>
  <si>
    <t>ARMAÇÃO VERTICAL DE ALVENARIA ESTRUTURAL; DIÂMETRO DE 16,0 MM. AF_09/2021</t>
  </si>
  <si>
    <t>102922</t>
  </si>
  <si>
    <t>ARMAÇÃO DE VERGA E CONTRAVERGA DE ALVENARIA ESTRUTURAL; DIÂMETRO DE 16,0 MM. AF_09/2021</t>
  </si>
  <si>
    <t>12,19</t>
  </si>
  <si>
    <t>102923</t>
  </si>
  <si>
    <t>ARMAÇÃO DE CINTA DE ALVENARIA ESTRUTURAL; DIÂMETRO DE 16,0 MM. AF_09/2021</t>
  </si>
  <si>
    <t>103088</t>
  </si>
  <si>
    <t>ARMAÇÃO DE VERGA E CONTRAVERGA DE ALVENARIA ESTRUTURAL; DIÂMETRO DE 12,5 MM. AF_09/2021</t>
  </si>
  <si>
    <t>13,26</t>
  </si>
  <si>
    <t>89993</t>
  </si>
  <si>
    <t>GRAUTEAMENTO VERTICAL EM ALVENARIA ESTRUTURAL. AF_09/2021</t>
  </si>
  <si>
    <t>826,58</t>
  </si>
  <si>
    <t>89994</t>
  </si>
  <si>
    <t>GRAUTEAMENTO DE CINTA INTERMEDIÁRIA OU DE CONTRAVERGA EM ALVENARIA ESTRUTURAL. AF_09/2021</t>
  </si>
  <si>
    <t>697,55</t>
  </si>
  <si>
    <t>89995</t>
  </si>
  <si>
    <t>GRAUTEAMENTO DE CINTA SUPERIOR OU DE VERGA EM ALVENARIA ESTRUTURAL. AF_09/2021</t>
  </si>
  <si>
    <t>793,58</t>
  </si>
  <si>
    <t>90278</t>
  </si>
  <si>
    <t>GRAUTE FGK=15 MPA; TRAÇO 1:0,04:2,2:2,5 (EM MASSA SECA DE CIMENTO/CAL/AREIA GROSSA/BRITA 0) - PREPARO MECÂNICO COM BETONEIRA 400 L. AF_09/2021</t>
  </si>
  <si>
    <t>389,77</t>
  </si>
  <si>
    <t>90279</t>
  </si>
  <si>
    <t>GRAUTE FGK=20 MPA; TRAÇO 1:0,04:1,8:2,1 (EM MASSA SECA DE CIMENTO/ CAL/ AREIA GROSSA/ BRITA 0) - PREPARO MECÂNICO COM BETONEIRA 400 L. AF_09/2021</t>
  </si>
  <si>
    <t>429,18</t>
  </si>
  <si>
    <t>90280</t>
  </si>
  <si>
    <t>GRAUTE FGK=25 MPA; TRAÇO 1:0,02:1,3:1,6 (EM MASSA SECA DE CIMENTO/ CAL/ AREIA GROSSA/ BRITA 0) - PREPARO MECÂNICO COM BETONEIRA 400 L. AF_09/2021</t>
  </si>
  <si>
    <t>471,49</t>
  </si>
  <si>
    <t>90281</t>
  </si>
  <si>
    <t>GRAUTE FGK=30 MPA; TRAÇO 1:0,02:0,9:1,2 (EM MASSA SECA DE CIMENTO/ CAL/ AREIA GROSSA/ BRITA 0) - PREPARO MECÂNICO COM BETONEIRA 400 L. AF_09/2021</t>
  </si>
  <si>
    <t>542,92</t>
  </si>
  <si>
    <t>90282</t>
  </si>
  <si>
    <t>GRAUTE FGK=15 MPA; TRAÇO 1:2,2:2,5:0,3 (EM MASSA SECA DE CIMENTO/ AREIA GROSSA/ BRITA 0/ ADITIVO) - PREPARO MECÂNICO COM BETONEIRA 400 L. AF_09/2021</t>
  </si>
  <si>
    <t>379,84</t>
  </si>
  <si>
    <t>90283</t>
  </si>
  <si>
    <t>GRAUTE FGK=20 MPA; TRAÇO 1:1,8:2,1:0,4 (EM MASSA SECA DE CIMENTO/ AREIA GROSSA/ BRITA 0/ ADITIVO) - PREPARO MECÂNICO COM BETONEIRA 400 L. AF_09/2021</t>
  </si>
  <si>
    <t>419,20</t>
  </si>
  <si>
    <t>90284</t>
  </si>
  <si>
    <t>GRAUTE FGK=25 MPA; TRAÇO 1:1,3:1,6:0,4 (EM MASSA SECA DE CIMENTO/ AREIA GROSSA/ BRITA 0/ ADITIVO) - PREPARO MECÂNICO COM BETONEIRA 400 L. AF_09/2021</t>
  </si>
  <si>
    <t>465,22</t>
  </si>
  <si>
    <t>90285</t>
  </si>
  <si>
    <t>GRAUTE FGK=30 MPA; TRAÇO 1:0,9:1,2:0,6 (EM MASSA SECA DE CIMENTO/ AREIA GROSSA/ BRITA 0/ ADITIVO) - PREPARO MECÂNICO COM BETONEIRA 400 L. AF_09/2021</t>
  </si>
  <si>
    <t>541,61</t>
  </si>
  <si>
    <t>92718</t>
  </si>
  <si>
    <t>620,74</t>
  </si>
  <si>
    <t>92719</t>
  </si>
  <si>
    <t>462,65</t>
  </si>
  <si>
    <t>92720</t>
  </si>
  <si>
    <t>492,61</t>
  </si>
  <si>
    <t>92721</t>
  </si>
  <si>
    <t>452,98</t>
  </si>
  <si>
    <t>92722</t>
  </si>
  <si>
    <t>488,64</t>
  </si>
  <si>
    <t>92723</t>
  </si>
  <si>
    <t>479,98</t>
  </si>
  <si>
    <t>92724</t>
  </si>
  <si>
    <t>476,40</t>
  </si>
  <si>
    <t>92725</t>
  </si>
  <si>
    <t>474,90</t>
  </si>
  <si>
    <t>92726</t>
  </si>
  <si>
    <t>472,37</t>
  </si>
  <si>
    <t>92727</t>
  </si>
  <si>
    <t>549,55</t>
  </si>
  <si>
    <t>92728</t>
  </si>
  <si>
    <t>524,58</t>
  </si>
  <si>
    <t>92729</t>
  </si>
  <si>
    <t>514,00</t>
  </si>
  <si>
    <t>92730</t>
  </si>
  <si>
    <t>496,38</t>
  </si>
  <si>
    <t>92731</t>
  </si>
  <si>
    <t>516,52</t>
  </si>
  <si>
    <t>92732</t>
  </si>
  <si>
    <t>499,45</t>
  </si>
  <si>
    <t>92733</t>
  </si>
  <si>
    <t>492,18</t>
  </si>
  <si>
    <t>92734</t>
  </si>
  <si>
    <t>480,15</t>
  </si>
  <si>
    <t>92735</t>
  </si>
  <si>
    <t>92736</t>
  </si>
  <si>
    <t>476,04</t>
  </si>
  <si>
    <t>92739</t>
  </si>
  <si>
    <t>456,52</t>
  </si>
  <si>
    <t>92740</t>
  </si>
  <si>
    <t>449,86</t>
  </si>
  <si>
    <t>92741</t>
  </si>
  <si>
    <t>688,02</t>
  </si>
  <si>
    <t>92742</t>
  </si>
  <si>
    <t>939,30</t>
  </si>
  <si>
    <t>92873</t>
  </si>
  <si>
    <t>195,46</t>
  </si>
  <si>
    <t>92874</t>
  </si>
  <si>
    <t>94962</t>
  </si>
  <si>
    <t>CONCRETO MAGRO PARA LASTRO, TRAÇO 1:4,5:4,5 (EM MASSA SECA DE CIMENTO/ AREIA MÉDIA/ BRITA 1) - PREPARO MECÂNICO COM BETONEIRA 400 L. AF_05/2021</t>
  </si>
  <si>
    <t>298,64</t>
  </si>
  <si>
    <t>94963</t>
  </si>
  <si>
    <t>CONCRETO FCK = 15MPA, TRAÇO 1:3,4:3,5 (EM MASSA SECA DE CIMENTO/ AREIA MÉDIA/ BRITA 1) - PREPARO MECÂNICO COM BETONEIRA 400 L. AF_05/2021</t>
  </si>
  <si>
    <t>329,17</t>
  </si>
  <si>
    <t>94964</t>
  </si>
  <si>
    <t>CONCRETO FCK = 20MPA, TRAÇO 1:2,7:3 (EM MASSA SECA DE CIMENTO/ AREIA MÉDIA/ BRITA 1) - PREPARO MECÂNICO COM BETONEIRA 400 L. AF_05/2021</t>
  </si>
  <si>
    <t>360,40</t>
  </si>
  <si>
    <t>94965</t>
  </si>
  <si>
    <t>CONCRETO FCK = 25MPA, TRAÇO 1:2,3:2,7 (EM MASSA SECA DE CIMENTO/ AREIA MÉDIA/ BRITA 1) - PREPARO MECÂNICO COM BETONEIRA 400 L. AF_05/2021</t>
  </si>
  <si>
    <t>372,68</t>
  </si>
  <si>
    <t>94966</t>
  </si>
  <si>
    <t>CONCRETO FCK = 30MPA, TRAÇO 1:2,1:2,5 (EM MASSA SECA DE CIMENTO/ AREIA MÉDIA/ BRITA 1) - PREPARO MECÂNICO COM BETONEIRA 400 L. AF_05/2021</t>
  </si>
  <si>
    <t>384,61</t>
  </si>
  <si>
    <t>94967</t>
  </si>
  <si>
    <t>CONCRETO FCK = 40MPA, TRAÇO 1:1,6:1,9 (EM MASSA SECA DE CIMENTO/ AREIA MÉDIA/ BRITA 1) - PREPARO MECÂNICO COM BETONEIRA 400 L. AF_05/2021</t>
  </si>
  <si>
    <t>436,44</t>
  </si>
  <si>
    <t>94968</t>
  </si>
  <si>
    <t>CONCRETO MAGRO PARA LASTRO, TRAÇO 1:4,5:4,5 (EM MASSA SECA DE CIMENTO/ AREIA MÉDIA/ BRITA 1) - PREPARO MECÂNICO COM BETONEIRA 600 L. AF_05/2021</t>
  </si>
  <si>
    <t>295,13</t>
  </si>
  <si>
    <t>94969</t>
  </si>
  <si>
    <t>CONCRETO FCK = 15MPA, TRAÇO 1:3,4:3,5 (EM MASSA SECA DE CIMENTO/ AREIA MÉDIA/ BRITA 1) - PREPARO MECÂNICO COM BETONEIRA 600 L. AF_05/2021</t>
  </si>
  <si>
    <t>322,95</t>
  </si>
  <si>
    <t>94970</t>
  </si>
  <si>
    <t>CONCRETO FCK = 20MPA, TRAÇO 1:2,7:3 (EM MASSA SECA DE CIMENTO/ AREIA MÉDIA/ BRITA 1) - PREPARO MECÂNICO COM BETONEIRA 600 L. AF_05/2021</t>
  </si>
  <si>
    <t>348,04</t>
  </si>
  <si>
    <t>94971</t>
  </si>
  <si>
    <t>CONCRETO FCK = 25MPA, TRAÇO 1:2,3:2,7 (EM MASSA SECA DE CIMENTO/ AREIA MÉDIA/ BRITA 1) - PREPARO MECÂNICO COM BETONEIRA 600 L. AF_05/2021</t>
  </si>
  <si>
    <t>366,14</t>
  </si>
  <si>
    <t>94972</t>
  </si>
  <si>
    <t>CONCRETO FCK = 30MPA, TRAÇO 1:2,1:2,5 (EM MASSA SECA DE CIMENTO/ AREIA MÉDIA/ BRITA 1) - PREPARO MECÂNICO COM BETONEIRA 600 L. AF_05/2021</t>
  </si>
  <si>
    <t>378,10</t>
  </si>
  <si>
    <t>94973</t>
  </si>
  <si>
    <t>CONCRETO FCK = 40MPA, TRAÇO 1:1,6:1,9 (EM MASSA SECA DE CIMENTO/ AREIA MÉDIA/ BRITA 1) - PREPARO MECÂNICO COM BETONEIRA 600 L. AF_05/2021</t>
  </si>
  <si>
    <t>428,02</t>
  </si>
  <si>
    <t>94974</t>
  </si>
  <si>
    <t>CONCRETO MAGRO PARA LASTRO, TRAÇO 1:4,5:4,5 (EM MASSA SECA DE CIMENTO/ AREIA MÉDIA/ BRITA 1) - PREPARO MANUAL. AF_05/2021</t>
  </si>
  <si>
    <t>342,68</t>
  </si>
  <si>
    <t>94975</t>
  </si>
  <si>
    <t>CONCRETO FCK = 15MPA, TRAÇO 1:3,4:3,5 (EM MASSA SECA DE CIMENTO/ AREIA MÉDIA/ BRITA 1) - PREPARO MANUAL. AF_05/2021</t>
  </si>
  <si>
    <t>369,55</t>
  </si>
  <si>
    <t>96555</t>
  </si>
  <si>
    <t>540,54</t>
  </si>
  <si>
    <t>96556</t>
  </si>
  <si>
    <t>619,90</t>
  </si>
  <si>
    <t>96557</t>
  </si>
  <si>
    <t>514,35</t>
  </si>
  <si>
    <t>96558</t>
  </si>
  <si>
    <t>521,27</t>
  </si>
  <si>
    <t>99235</t>
  </si>
  <si>
    <t>CONCRETAGEM DE EDIFICAÇÕES (PAREDES E LAJES) FEITAS COM SISTEMA DE FÔRMAS MANUSEÁVEIS, COM CONCRETO USINADO AUTOADENSÁVEL FCK 25 MPA - LANÇAMENTO E ACABAMENTO. AF_10/2021</t>
  </si>
  <si>
    <t>498,23</t>
  </si>
  <si>
    <t>99431</t>
  </si>
  <si>
    <t>CONCRETAGEM DE LAJES EM EDIFICAÇÕES UNIFAMILIARES FEITAS COM SISTEMA DE FÔRMAS MANUSEÁVEIS, COM CONCRETO USINADO BOMBEÁVEL FCK 25 MPA - LANÇAMENTO, ADENSAMENTO E ACABAMENTO (EXCLUSIVE BOMBA LANÇA). AF_10/2021</t>
  </si>
  <si>
    <t>517,24</t>
  </si>
  <si>
    <t>99432</t>
  </si>
  <si>
    <t>CONCRETAGEM DE PAREDES EM EDIFICAÇÕES UNIFAMILIARES FEITAS COM SISTEMA DE FÔRMAS MANUSEÁVEIS, COM CONCRETO USINADO BOMBEÁVEL FCK 25 MPA - LANÇAMENTO, ADENSAMENTO E ACABAMENTO (EXCLUSIVE BOMBA LANÇA). AF_10/2021</t>
  </si>
  <si>
    <t>502,10</t>
  </si>
  <si>
    <t>99433</t>
  </si>
  <si>
    <t>CONCRETAGEM DE PLATIBANDA EM EDIFICAÇÕES UNIFAMILIARES FEITAS COM SISTEMA DE FÔRMAS MANUSEÁVEIS, COM CONCRETO USINADO BOMBEÁVEL FCK 25 MPA, - LANÇAMENTO, ADENSAMENTO E ACABAMENTO (EXCLUSIVE BOMBA LANÇA). AF_10/2021</t>
  </si>
  <si>
    <t>546,38</t>
  </si>
  <si>
    <t>99434</t>
  </si>
  <si>
    <t>CONCRETAGEM DE LAJES EM EDIFICAÇÕES MULTIFAMILIARES FEITAS COM SISTEMA DE FÔRMAS MANUSEÁVEIS, COM CONCRETO USINADO BOMBEÁVEL FCK 25 MPA - LANÇAMENTO, ADENSAMENTO E ACABAMENTO (EXCLUSIVE BOMBA LANÇA). AF_10/2021</t>
  </si>
  <si>
    <t>521,01</t>
  </si>
  <si>
    <t>99435</t>
  </si>
  <si>
    <t>CONCRETAGEM DE PAREDES EM EDIFICAÇÕES MULTIFAMILIARES FEITAS COM SISTEMA DE FÔRMAS MANUSEÁVEIS, COM CONCRETO USINADO BOMBEÁVEL FCK 25 MPA - LANÇAMENTO, ADENSAMENTO E ACABAMENTO (EXCLUSIVE BOMBA LANÇA). AF_10/2021</t>
  </si>
  <si>
    <t>504,68</t>
  </si>
  <si>
    <t>99436</t>
  </si>
  <si>
    <t>CONCRETAGEM DE PLATIBANDA EM EDIFICAÇÕES MULTIFAMILIARES FEITAS COM SISTEMA DE FÔRMAS MANUSEÁVEIS, COM CONCRETO USINADO BOMBEÁVEL FCK 25 MPA - LANÇAMENTO, ADENSAMENTO E ACABAMENTO (EXCLUSIVE BOMBA LANÇA). AF_10/2021</t>
  </si>
  <si>
    <t>566,00</t>
  </si>
  <si>
    <t>99437</t>
  </si>
  <si>
    <t>CONCRETAGEM DE PLATIBANDA EM EDIFICAÇÕES UNIFAMILIARES FEITAS COM SISTEMA DE FÔRMAS MANUSEÁVEIS, COM CONCRETO USINADO AUTOADENSÁVEL FCK 25 MPA - LANÇAMENTO E ACABAMENTO. AF_10/2021</t>
  </si>
  <si>
    <t>528,84</t>
  </si>
  <si>
    <t>99438</t>
  </si>
  <si>
    <t>CONCRETAGEM DE PLATIBANDA EM EDIFICAÇÕES MULTIFAMILIARES FEITAS COM SISTEMA DE FÔRMAS MANUSEÁVEIS, COM CONCRETO USINADO AUTOADENSÁVEL FCK 25 MPA - LANÇAMENTO E ACABAMENTO. AF_10/2021</t>
  </si>
  <si>
    <t>534,22</t>
  </si>
  <si>
    <t>99439</t>
  </si>
  <si>
    <t>CONCRETAGEM DE EDIFICAÇÕES (PAREDES E LAJES) FEITAS COM SISTEMA DE FÔRMAS MANUSEÁVEIS, COM CONCRETO USINADO BOMBEÁVEL FCK 25 MPA - LANÇAMENTO, ADENSAMENTO E ACABAMENTO (EXCLUSIVE BOMBA LANÇA). AF_10/2021</t>
  </si>
  <si>
    <t>509,46</t>
  </si>
  <si>
    <t>102473</t>
  </si>
  <si>
    <t>CONCRETO MAGRO PARA LASTRO, TRAÇO 1:4,5:4,5 (EM MASSA SECA DE CIMENTO/ AREIA MÉDIA/ SEIXO ROLADO) - PREPARO MECÂNICO COM BETONEIRA 400 L. AF_05/2021</t>
  </si>
  <si>
    <t>443,24</t>
  </si>
  <si>
    <t>102474</t>
  </si>
  <si>
    <t>CONCRETO FCK = 15MPA, TRAÇO 1:3,4:3,4 (EM MASSA SECA DE CIMENTO/ AREIA MÉDIA/ SEIXO ROLADO) - PREPARO MECÂNICO COM BETONEIRA 400 L. AF_05/2021</t>
  </si>
  <si>
    <t>470,07</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</si>
  <si>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</si>
  <si>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</si>
  <si>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</si>
  <si>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</si>
  <si>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516,32</t>
  </si>
  <si>
    <t>102477</t>
  </si>
  <si>
    <t>CONCRETO FCK = 30MPA, TRAÇO 1:1,9:2,3 (EM MASSA SECA DE CIMENTO/ AREIA MÉDIA/ SEIXO ROLADO) - PREPARO MECÂNICO COM BETONEIRA 400 L. AF_05/2021</t>
  </si>
  <si>
    <t>544,63</t>
  </si>
  <si>
    <t>102478</t>
  </si>
  <si>
    <t>CONCRETO FCK = 40MPA, TRAÇO 1:1,4:1,8 (EM MASSA SECA DE CIMENTO/ AREIA MÉDIA/ SEIXO ROLADO) - PREPARO MECÂNICO COM BETONEIRA 400 L. AF_05/2021</t>
  </si>
  <si>
    <t>578,98</t>
  </si>
  <si>
    <t>102479</t>
  </si>
  <si>
    <t>CONCRETO MAGRO PARA LASTRO, TRAÇO 1:4,5:4,5 (EM MASSA SECA DE CIMENTO/ AREIA MÉDIA/ SEIXO ROLADO) - PREPARO MECÂNICO COM BETONEIRA 600 L. AF_05/2021</t>
  </si>
  <si>
    <t>440,37</t>
  </si>
  <si>
    <t>102480</t>
  </si>
  <si>
    <t>CONCRETO FCK = 15MPA, TRAÇO 1:3,4:3,4 (EM MASSA SECA DE CIMENTO/ AREIA MÉDIA/ SEIXO ROLADO) - PREPARO MECÂNICO COM BETONEIRA 600 L. AF_05/2021</t>
  </si>
  <si>
    <t>464,34</t>
  </si>
  <si>
    <t>102481</t>
  </si>
  <si>
    <t>CONCRETO FCK = 20MPA, TRAÇO 1:2,6:2,9 (EM MASSA SECA DE CIMENTO/ AREIA MÉDIA/ SEIXO ROLADO) - PREPARO MECÂNICO COM BETONEIRA 600 L. AF_05/2021</t>
  </si>
  <si>
    <t>494,48</t>
  </si>
  <si>
    <t>102482</t>
  </si>
  <si>
    <t>CONCRETO FCK = 25MPA, TRAÇO 1:2,2:2,5 (EM MASSA SECA DE CIMENTO/ AREIA MÉDIA/ SEIXO ROLADO) - PREPARO MECÂNICO COM BETONEIRA 600 L. AF_05/2021</t>
  </si>
  <si>
    <t>513,49</t>
  </si>
  <si>
    <t>102483</t>
  </si>
  <si>
    <t>CONCRETO FCK = 30MPA, TRAÇO 1:1,9:2,3 (EM MASSA SECA DE CIMENTO/ AREIA MÉDIA/ SEIXO ROLADO) - PREPARO MECÂNICO COM BETONEIRA 600 L. AF_05/2021</t>
  </si>
  <si>
    <t>537,72</t>
  </si>
  <si>
    <t>102484</t>
  </si>
  <si>
    <t>CONCRETO FCK = 40MPA, TRAÇO 1:1,4:1,8 (EM MASSA SECA DE CIMENTO/ AREIA MÉDIA/ SEIXO ROLADO) - PREPARO MECÂNICO COM BETONEIRA 600 L. AF_05/2021</t>
  </si>
  <si>
    <t>577,88</t>
  </si>
  <si>
    <t>102485</t>
  </si>
  <si>
    <t>CONCRETO MAGRO PARA LASTRO, TRAÇO 1:4,5:4,5 (EM MASSA SECA DE CIMENTO/ AREIA MÉDIA/ SEIXO ROLADO) - PREPARO MANUAL. AF_05/2021</t>
  </si>
  <si>
    <t>490,50</t>
  </si>
  <si>
    <t>102486</t>
  </si>
  <si>
    <t>CONCRETO FCK = 15MPA, TRAÇO 1:3,4:3,4 (EM MASSA SECA DE CIMENTO/ AREIA MÉDIA/ SEIXO ROLADO) - PREPARO MANUAL. AF_05/2021</t>
  </si>
  <si>
    <t>511,65</t>
  </si>
  <si>
    <t>CONCRETO CICLÓPICO FCK = 15MPA, 30% PEDRA DE MÃO EM VOLUME REAL, INCLUSIVE LANÇAMENTO. AF_05/2021</t>
  </si>
  <si>
    <t>468,64</t>
  </si>
  <si>
    <t>103183</t>
  </si>
  <si>
    <t>CONCRETAGEM DE ESCADAS EM EDIFICAÇÕES MULTIFAMILIARES FEITAS COM SISTEMA DE FÔRMAS MANUSEÁVEIS - CONCRETO USINADO BOMBEÁVEL, FCK 25 MPA - LANÇAMENTO, ADENSAMENTO E ACABAMENTO (EXCLUSIVE BOMBA LANÇA). AF_10/2021</t>
  </si>
  <si>
    <t>546,53</t>
  </si>
  <si>
    <t>103184</t>
  </si>
  <si>
    <t>CONCRETAGEM DE ESCADAS EM EDIFICAÇÕES MULTIFAMILIARES FEITAS COM SISTEMA DE FÔRMAS MANUSEÁVEIS - CONCRETO USINADO AUTOADENSÁVEL, FCK 25 MPA - LANÇAMENTO, ADENSAMENTO E ACABAMENTO. AF_10/2021</t>
  </si>
  <si>
    <t>509,11</t>
  </si>
  <si>
    <t>101963</t>
  </si>
  <si>
    <t>LAJE PRÉ-MOLDADA UNIDIRECIONAL, BIAPOIADA, PARA PISO, ENCHIMENTO EM CERÂMICA, VIGOTA CONVENCIONAL, ALTURA TOTAL DA LAJE (ENCHIMENTO+CAPA) = (8+4). AF_11/2020</t>
  </si>
  <si>
    <t>176,66</t>
  </si>
  <si>
    <t>101964</t>
  </si>
  <si>
    <t>LAJE PRÉ-MOLDADA UNIDIRECIONAL, BIAPOIADA, PARA FORRO, ENCHIMENTO EM CERÂMICA, VIGOTA CONVENCIONAL, ALTURA TOTAL DA LAJE (ENCHIMENTO+CAPA) = (8+3). AF_11/2020</t>
  </si>
  <si>
    <t>165,37</t>
  </si>
  <si>
    <t>101165</t>
  </si>
  <si>
    <t>758,83</t>
  </si>
  <si>
    <t>101166</t>
  </si>
  <si>
    <t>515,59</t>
  </si>
  <si>
    <t>98575</t>
  </si>
  <si>
    <t>TRATAMENTO DE JUNTA DE DILATAÇÃO, COM TARUGO DE POLIETILENO E SELANTE PU, INCLUSO PREENCHIMENTO COM ESPUMA EXPANSIVA PU. AF_06/2018</t>
  </si>
  <si>
    <t>96,48</t>
  </si>
  <si>
    <t>98576</t>
  </si>
  <si>
    <t>98577</t>
  </si>
  <si>
    <t>TRATAMENTO DE JUNTA SERRADA, COM TARUGO DE POLIETILENO E SELANTE À BASE DE SILICONE. AF_06/2018</t>
  </si>
  <si>
    <t>93182</t>
  </si>
  <si>
    <t>93183</t>
  </si>
  <si>
    <t>68,65</t>
  </si>
  <si>
    <t>93184</t>
  </si>
  <si>
    <t>93185</t>
  </si>
  <si>
    <t>67,65</t>
  </si>
  <si>
    <t>93186</t>
  </si>
  <si>
    <t>99,69</t>
  </si>
  <si>
    <t>93187</t>
  </si>
  <si>
    <t>114,63</t>
  </si>
  <si>
    <t>93188</t>
  </si>
  <si>
    <t>91,86</t>
  </si>
  <si>
    <t>93189</t>
  </si>
  <si>
    <t>93190</t>
  </si>
  <si>
    <t>93191</t>
  </si>
  <si>
    <t>45,58</t>
  </si>
  <si>
    <t>93192</t>
  </si>
  <si>
    <t>93193</t>
  </si>
  <si>
    <t>46,61</t>
  </si>
  <si>
    <t>93194</t>
  </si>
  <si>
    <t>52,11</t>
  </si>
  <si>
    <t>93195</t>
  </si>
  <si>
    <t>63,35</t>
  </si>
  <si>
    <t>93196</t>
  </si>
  <si>
    <t>97,01</t>
  </si>
  <si>
    <t>93197</t>
  </si>
  <si>
    <t>108,44</t>
  </si>
  <si>
    <t>93198</t>
  </si>
  <si>
    <t>35,69</t>
  </si>
  <si>
    <t>93199</t>
  </si>
  <si>
    <t>35,13</t>
  </si>
  <si>
    <t>93200</t>
  </si>
  <si>
    <t>93201</t>
  </si>
  <si>
    <t>93202</t>
  </si>
  <si>
    <t>93203</t>
  </si>
  <si>
    <t>93204</t>
  </si>
  <si>
    <t>93205</t>
  </si>
  <si>
    <t>36,29</t>
  </si>
  <si>
    <t>95952</t>
  </si>
  <si>
    <t>2.375,43</t>
  </si>
  <si>
    <t>95953</t>
  </si>
  <si>
    <t>3.909,81</t>
  </si>
  <si>
    <t>95954</t>
  </si>
  <si>
    <t>2.770,54</t>
  </si>
  <si>
    <t>95955</t>
  </si>
  <si>
    <t>3.486,31</t>
  </si>
  <si>
    <t>95956</t>
  </si>
  <si>
    <t>2.722,61</t>
  </si>
  <si>
    <t>95957</t>
  </si>
  <si>
    <t>3.589,83</t>
  </si>
  <si>
    <t>95969</t>
  </si>
  <si>
    <t>3.260,69</t>
  </si>
  <si>
    <t>97733</t>
  </si>
  <si>
    <t>3.266,95</t>
  </si>
  <si>
    <t>97734</t>
  </si>
  <si>
    <t>2.766,97</t>
  </si>
  <si>
    <t>97735</t>
  </si>
  <si>
    <t>2.302,81</t>
  </si>
  <si>
    <t>97736</t>
  </si>
  <si>
    <t>1.471,91</t>
  </si>
  <si>
    <t>97737</t>
  </si>
  <si>
    <t>3.404,24</t>
  </si>
  <si>
    <t>97738</t>
  </si>
  <si>
    <t>5.035,48</t>
  </si>
  <si>
    <t>97739</t>
  </si>
  <si>
    <t>2.773,70</t>
  </si>
  <si>
    <t>97740</t>
  </si>
  <si>
    <t>2.073,08</t>
  </si>
  <si>
    <t>98615</t>
  </si>
  <si>
    <t>98616</t>
  </si>
  <si>
    <t>94,75</t>
  </si>
  <si>
    <t>98617</t>
  </si>
  <si>
    <t>86,72</t>
  </si>
  <si>
    <t>98618</t>
  </si>
  <si>
    <t>119,51</t>
  </si>
  <si>
    <t>98619</t>
  </si>
  <si>
    <t>98620</t>
  </si>
  <si>
    <t>101,22</t>
  </si>
  <si>
    <t>98621</t>
  </si>
  <si>
    <t>133,57</t>
  </si>
  <si>
    <t>98622</t>
  </si>
  <si>
    <t>123,82</t>
  </si>
  <si>
    <t>98623</t>
  </si>
  <si>
    <t>118,85</t>
  </si>
  <si>
    <t>98624</t>
  </si>
  <si>
    <t>149,38</t>
  </si>
  <si>
    <t>98625</t>
  </si>
  <si>
    <t>141,17</t>
  </si>
  <si>
    <t>98626</t>
  </si>
  <si>
    <t>136,92</t>
  </si>
  <si>
    <t>98655</t>
  </si>
  <si>
    <t>676,09</t>
  </si>
  <si>
    <t>98656</t>
  </si>
  <si>
    <t>686,07</t>
  </si>
  <si>
    <t>98657</t>
  </si>
  <si>
    <t>696,06</t>
  </si>
  <si>
    <t>98658</t>
  </si>
  <si>
    <t>706,04</t>
  </si>
  <si>
    <t>98659</t>
  </si>
  <si>
    <t>726,00</t>
  </si>
  <si>
    <t>98746</t>
  </si>
  <si>
    <t>98749</t>
  </si>
  <si>
    <t>75,05</t>
  </si>
  <si>
    <t>98750</t>
  </si>
  <si>
    <t>98751</t>
  </si>
  <si>
    <t>124,46</t>
  </si>
  <si>
    <t>98752</t>
  </si>
  <si>
    <t>167,32</t>
  </si>
  <si>
    <t>98753</t>
  </si>
  <si>
    <t>220,49</t>
  </si>
  <si>
    <t>100763</t>
  </si>
  <si>
    <t>100764</t>
  </si>
  <si>
    <t>100765</t>
  </si>
  <si>
    <t>100766</t>
  </si>
  <si>
    <t>PILAR METÁLICO PERFIL LAMINADO OU SOLDADO EM AÇO ESTRUTURAL, COM CONEXÕES SOLDADAS, INCLUSOS MÃO DE OBRA, TRANSPORTE E IÇAMENTO UTILIZANDO GUINDASTE - FORNECIMENTO E INSTALAÇÃO. AF_01/2020_P</t>
  </si>
  <si>
    <t>100767</t>
  </si>
  <si>
    <t>18,21</t>
  </si>
  <si>
    <t>100768</t>
  </si>
  <si>
    <t>CONTRAVENTAMENTO COM CANTONEIRAS DE AÇO, ABAS IGUAIS, COM CONEXÕES SOLDADAS, INCLUSOS MÃO DE OBRA, TRANSPORTE E IÇAMENTO UTILIZANDO TALHA MANUAL, PARA EDIFÍCIOS DE ATÉ 2 PAVIMENTOS - FORNECIMENTO E INSTALAÇÃO. AF_01/2020_P</t>
  </si>
  <si>
    <t>23,91</t>
  </si>
  <si>
    <t>100769</t>
  </si>
  <si>
    <t>100770</t>
  </si>
  <si>
    <t>CONTRAVENTAMENTO COM CANTONEIRAS DE AÇO, ABAS IGUAIS, COM CONEXÕES SOLDADAS, INCLUSOS MÃO DE OBRA, TRANSPORTE E IÇAMENTO UTILIZANDO GUINDASTE, PARA EDIFÍCIOS DE 3 A 5 PAVIMENTOS - FORNECIMENTO E INSTALAÇÃO. AF_01/2020_P</t>
  </si>
  <si>
    <t>22,60</t>
  </si>
  <si>
    <t>100771</t>
  </si>
  <si>
    <t>30,47</t>
  </si>
  <si>
    <t>100772</t>
  </si>
  <si>
    <t>CONTRAVENTAMENTO COM CANTONEIRAS DE AÇO, ABAS IGUAIS, COM CONEXÕES SOLDADAS, INCLUSOS MÃO DE OBRA, TRANSPORTE E IÇAMENTO UTILIZANDO GRUA, PARA EDIFÍCIOS DE 6 A 10 PAVIMENTOS - FORNECIMENTO E INSTALAÇÃO. AF_01/2020_P</t>
  </si>
  <si>
    <t>18,39</t>
  </si>
  <si>
    <t>100773</t>
  </si>
  <si>
    <t>100774</t>
  </si>
  <si>
    <t>100775</t>
  </si>
  <si>
    <t>100776</t>
  </si>
  <si>
    <t>100777</t>
  </si>
  <si>
    <t>15,60</t>
  </si>
  <si>
    <t>100778</t>
  </si>
  <si>
    <t>98560</t>
  </si>
  <si>
    <t>98561</t>
  </si>
  <si>
    <t>98562</t>
  </si>
  <si>
    <t>36,74</t>
  </si>
  <si>
    <t>98555</t>
  </si>
  <si>
    <t>98556</t>
  </si>
  <si>
    <t>47,69</t>
  </si>
  <si>
    <t>98558</t>
  </si>
  <si>
    <t>98559</t>
  </si>
  <si>
    <t>98546</t>
  </si>
  <si>
    <t>105,31</t>
  </si>
  <si>
    <t>98547</t>
  </si>
  <si>
    <t>206,00</t>
  </si>
  <si>
    <t>98553</t>
  </si>
  <si>
    <t>118,46</t>
  </si>
  <si>
    <t>98554</t>
  </si>
  <si>
    <t>98557</t>
  </si>
  <si>
    <t>98563</t>
  </si>
  <si>
    <t>98564</t>
  </si>
  <si>
    <t>42,09</t>
  </si>
  <si>
    <t>98565</t>
  </si>
  <si>
    <t>98566</t>
  </si>
  <si>
    <t>98567</t>
  </si>
  <si>
    <t>98568</t>
  </si>
  <si>
    <t>98569</t>
  </si>
  <si>
    <t>98570</t>
  </si>
  <si>
    <t>98571</t>
  </si>
  <si>
    <t>36,78</t>
  </si>
  <si>
    <t>98572</t>
  </si>
  <si>
    <t>45,23</t>
  </si>
  <si>
    <t>98573</t>
  </si>
  <si>
    <t>91831</t>
  </si>
  <si>
    <t>91833</t>
  </si>
  <si>
    <t>91834</t>
  </si>
  <si>
    <t>91835</t>
  </si>
  <si>
    <t>91836</t>
  </si>
  <si>
    <t>91837</t>
  </si>
  <si>
    <t>91839</t>
  </si>
  <si>
    <t>91840</t>
  </si>
  <si>
    <t>91841</t>
  </si>
  <si>
    <t>91842</t>
  </si>
  <si>
    <t>91843</t>
  </si>
  <si>
    <t>6,42</t>
  </si>
  <si>
    <t>91844</t>
  </si>
  <si>
    <t>91845</t>
  </si>
  <si>
    <t>91846</t>
  </si>
  <si>
    <t>91847</t>
  </si>
  <si>
    <t>12,88</t>
  </si>
  <si>
    <t>91849</t>
  </si>
  <si>
    <t>91850</t>
  </si>
  <si>
    <t>91851</t>
  </si>
  <si>
    <t>91852</t>
  </si>
  <si>
    <t>91853</t>
  </si>
  <si>
    <t>91854</t>
  </si>
  <si>
    <t>91855</t>
  </si>
  <si>
    <t>91856</t>
  </si>
  <si>
    <t>91857</t>
  </si>
  <si>
    <t>91859</t>
  </si>
  <si>
    <t>91860</t>
  </si>
  <si>
    <t>91861</t>
  </si>
  <si>
    <t>91862</t>
  </si>
  <si>
    <t>91863</t>
  </si>
  <si>
    <t>11,52</t>
  </si>
  <si>
    <t>91864</t>
  </si>
  <si>
    <t>91865</t>
  </si>
  <si>
    <t>19,02</t>
  </si>
  <si>
    <t>91866</t>
  </si>
  <si>
    <t>91867</t>
  </si>
  <si>
    <t>91868</t>
  </si>
  <si>
    <t>91869</t>
  </si>
  <si>
    <t>91870</t>
  </si>
  <si>
    <t>91871</t>
  </si>
  <si>
    <t>91872</t>
  </si>
  <si>
    <t>91873</t>
  </si>
  <si>
    <t>93008</t>
  </si>
  <si>
    <t>ELETRODUTO RÍGIDO ROSCÁVEL, PVC, DN 50 MM (1 1/2"), PARA REDE ENTERRADA DE DISTRIBUIÇÃO DE ENERGIA ELÉTRICA - FORNECIMENTO E INSTALAÇÃO. AF_12/2021</t>
  </si>
  <si>
    <t>16,82</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</si>
  <si>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</si>
  <si>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</si>
  <si>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</si>
  <si>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</si>
  <si>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</si>
  <si>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</si>
  <si>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42,56</t>
  </si>
  <si>
    <t>93012</t>
  </si>
  <si>
    <t>ELETRODUTO RÍGIDO ROSCÁVEL, PVC, DN 110 MM (4"), PARA REDE ENTERRADA DE DISTRIBUIÇÃO DE ENERGIA ELÉTRICA - FORNECIMENTO E INSTALAÇÃO. AF_12/2021</t>
  </si>
  <si>
    <t>95726</t>
  </si>
  <si>
    <t>95727</t>
  </si>
  <si>
    <t>95728</t>
  </si>
  <si>
    <t>95729</t>
  </si>
  <si>
    <t>95730</t>
  </si>
  <si>
    <t>95731</t>
  </si>
  <si>
    <t>95732</t>
  </si>
  <si>
    <t>95745</t>
  </si>
  <si>
    <t>22,53</t>
  </si>
  <si>
    <t>95746</t>
  </si>
  <si>
    <t>95747</t>
  </si>
  <si>
    <t>95748</t>
  </si>
  <si>
    <t>95749</t>
  </si>
  <si>
    <t>29,08</t>
  </si>
  <si>
    <t>95750</t>
  </si>
  <si>
    <t>34,44</t>
  </si>
  <si>
    <t>95751</t>
  </si>
  <si>
    <t>52,83</t>
  </si>
  <si>
    <t>95752</t>
  </si>
  <si>
    <t>56,25</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</si>
  <si>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</si>
  <si>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</si>
  <si>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</si>
  <si>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</si>
  <si>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</si>
  <si>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</si>
  <si>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</si>
  <si>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</si>
  <si>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91874</t>
  </si>
  <si>
    <t>91875</t>
  </si>
  <si>
    <t>91876</t>
  </si>
  <si>
    <t>91877</t>
  </si>
  <si>
    <t>91878</t>
  </si>
  <si>
    <t>91879</t>
  </si>
  <si>
    <t>91880</t>
  </si>
  <si>
    <t>91881</t>
  </si>
  <si>
    <t>91882</t>
  </si>
  <si>
    <t>91884</t>
  </si>
  <si>
    <t>91885</t>
  </si>
  <si>
    <t>91886</t>
  </si>
  <si>
    <t>91887</t>
  </si>
  <si>
    <t>91889</t>
  </si>
  <si>
    <t>91890</t>
  </si>
  <si>
    <t>91892</t>
  </si>
  <si>
    <t>14,14</t>
  </si>
  <si>
    <t>91893</t>
  </si>
  <si>
    <t>91895</t>
  </si>
  <si>
    <t>91896</t>
  </si>
  <si>
    <t>19,05</t>
  </si>
  <si>
    <t>91898</t>
  </si>
  <si>
    <t>91899</t>
  </si>
  <si>
    <t>11,68</t>
  </si>
  <si>
    <t>91901</t>
  </si>
  <si>
    <t>91902</t>
  </si>
  <si>
    <t>91904</t>
  </si>
  <si>
    <t>91905</t>
  </si>
  <si>
    <t>17,68</t>
  </si>
  <si>
    <t>91907</t>
  </si>
  <si>
    <t>91908</t>
  </si>
  <si>
    <t>21,08</t>
  </si>
  <si>
    <t>91910</t>
  </si>
  <si>
    <t>91911</t>
  </si>
  <si>
    <t>13,95</t>
  </si>
  <si>
    <t>91913</t>
  </si>
  <si>
    <t>91914</t>
  </si>
  <si>
    <t>91916</t>
  </si>
  <si>
    <t>91917</t>
  </si>
  <si>
    <t>91919</t>
  </si>
  <si>
    <t>91920</t>
  </si>
  <si>
    <t>91922</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</si>
  <si>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</si>
  <si>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</si>
  <si>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</si>
  <si>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</si>
  <si>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</si>
  <si>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</si>
  <si>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30,53</t>
  </si>
  <si>
    <t>93016</t>
  </si>
  <si>
    <t>LUVA PARA ELETRODUTO, PVC, ROSCÁVEL, DN 85 MM (3"), PARA REDE ENTERRADA DE DISTRIBUIÇÃO DE ENERGIA ELÉTRICA - FORNECIMENTO E INSTALAÇÃO. AF_12/2021</t>
  </si>
  <si>
    <t>37,58</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</si>
  <si>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</si>
  <si>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</si>
  <si>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</si>
  <si>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</si>
  <si>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23,86</t>
  </si>
  <si>
    <t>93020</t>
  </si>
  <si>
    <t>CURVA 90 GRAUS PARA ELETRODUTO, PVC, ROSCÁVEL, DN 60 MM (2"), PARA REDE ENTERRADA DE DISTRIBUIÇÃO DE ENERGIA ELÉTRICA - FORNECIMENTO E INSTALAÇÃO. AF_12/2021</t>
  </si>
  <si>
    <t>31,20</t>
  </si>
  <si>
    <t>93022</t>
  </si>
  <si>
    <t>CURVA 90 GRAUS PARA ELETRODUTO, PVC, ROSCÁVEL, DN 75 MM (2 1/2"), PARA REDE ENTERRADA DE DISTRIBUIÇÃO DE ENERGIA ELÉTRICA - FORNECIMENTO E INSTALAÇÃO. AF_12/2021</t>
  </si>
  <si>
    <t>54,77</t>
  </si>
  <si>
    <t>93024</t>
  </si>
  <si>
    <t>CURVA 90 GRAUS PARA ELETRODUTO, PVC, ROSCÁVEL, DN 85 MM (3"), PARA REDE ENTERRADA DE DISTRIBUIÇÃO DE ENERGIA ELÉTRICA - FORNECIMENTO E INSTALAÇÃO. AF_12/2021</t>
  </si>
  <si>
    <t>57,21</t>
  </si>
  <si>
    <t>93026</t>
  </si>
  <si>
    <t>CURVA 90 GRAUS PARA ELETRODUTO, PVC, ROSCÁVEL, DN 110 MM (4"), PARA REDE ENTERRADA DE DISTRIBUIÇÃO DE ENERGIA ELÉTRICA - FORNECIMENTO E INSTALAÇÃO. AF_12/2021</t>
  </si>
  <si>
    <t>96,39</t>
  </si>
  <si>
    <t>95733</t>
  </si>
  <si>
    <t>6,15</t>
  </si>
  <si>
    <t>95734</t>
  </si>
  <si>
    <t>95735</t>
  </si>
  <si>
    <t>95736</t>
  </si>
  <si>
    <t>95738</t>
  </si>
  <si>
    <t>9,72</t>
  </si>
  <si>
    <t>95753</t>
  </si>
  <si>
    <t>95754</t>
  </si>
  <si>
    <t>95755</t>
  </si>
  <si>
    <t>95756</t>
  </si>
  <si>
    <t>17,55</t>
  </si>
  <si>
    <t>95757</t>
  </si>
  <si>
    <t>95758</t>
  </si>
  <si>
    <t>95759</t>
  </si>
  <si>
    <t>95760</t>
  </si>
  <si>
    <t>97559</t>
  </si>
  <si>
    <t>97562</t>
  </si>
  <si>
    <t>97564</t>
  </si>
  <si>
    <t>91924</t>
  </si>
  <si>
    <t>91925</t>
  </si>
  <si>
    <t>91926</t>
  </si>
  <si>
    <t>91927</t>
  </si>
  <si>
    <t>91928</t>
  </si>
  <si>
    <t>91929</t>
  </si>
  <si>
    <t>91930</t>
  </si>
  <si>
    <t>91931</t>
  </si>
  <si>
    <t>91932</t>
  </si>
  <si>
    <t>91933</t>
  </si>
  <si>
    <t>16,52</t>
  </si>
  <si>
    <t>91934</t>
  </si>
  <si>
    <t>91935</t>
  </si>
  <si>
    <t>25,17</t>
  </si>
  <si>
    <t>92979</t>
  </si>
  <si>
    <t>92980</t>
  </si>
  <si>
    <t>92981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</si>
  <si>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</si>
  <si>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</si>
  <si>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</si>
  <si>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</si>
  <si>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</si>
  <si>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</si>
  <si>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</si>
  <si>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</si>
  <si>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</si>
  <si>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74,41</t>
  </si>
  <si>
    <t>92992</t>
  </si>
  <si>
    <t>CABO DE COBRE FLEXÍVEL ISOLADO, 95 MM², ANTI-CHAMA 0,6/1,0 KV, PARA REDE ENTERRADA DE DISTRIBUIÇÃO DE ENERGIA ELÉTRICA - FORNECIMENTO E INSTALAÇÃO. AF_12/2021</t>
  </si>
  <si>
    <t>98,32</t>
  </si>
  <si>
    <t>92994</t>
  </si>
  <si>
    <t>CABO DE COBRE FLEXÍVEL ISOLADO, 120 MM², ANTI-CHAMA 0,6/1,0 KV, PARA REDE ENTERRADA DE DISTRIBUIÇÃO DE ENERGIA ELÉTRICA - FORNECIMENTO E INSTALAÇÃO. AF_12/2021</t>
  </si>
  <si>
    <t>127,27</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</si>
  <si>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</si>
  <si>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</si>
  <si>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</si>
  <si>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</si>
  <si>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192,46</t>
  </si>
  <si>
    <t>93000</t>
  </si>
  <si>
    <t>CABO DE COBRE FLEXÍVEL ISOLADO, 240 MM², ANTI-CHAMA 0,6/1,0 KV, PARA REDE ENTERRADA DE DISTRIBUIÇÃO DE ENERGIA ELÉTRICA - FORNECIMENTO E INSTALAÇÃO. AF_12/2021</t>
  </si>
  <si>
    <t>252,68</t>
  </si>
  <si>
    <t>93002</t>
  </si>
  <si>
    <t>CABO DE COBRE FLEXÍVEL ISOLADO, 300 MM², ANTI-CHAMA 0,6/1,0 KV, PARA REDE ENTERRADA DE DISTRIBUIÇÃO DE ENERGIA ELÉTRICA - FORNECIMENTO E INSTALAÇÃO. AF_12/2021</t>
  </si>
  <si>
    <t>315,74</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</si>
  <si>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</si>
  <si>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</si>
  <si>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</si>
  <si>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</si>
  <si>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11,29</t>
  </si>
  <si>
    <t>101886</t>
  </si>
  <si>
    <t>CABO DE COBRE ISOLADO, 16 MM², ANTI-CHAMA 450/750 V, INSTALADO EM ELETROCALHA OU PERFILADO - FORNECIMENTO E INSTALAÇÃO. AF_10/2020</t>
  </si>
  <si>
    <t>16,02</t>
  </si>
  <si>
    <t>101887</t>
  </si>
  <si>
    <t>CABO DE COBRE ISOLADO, 16 MM², ANTI-CHAMA 0,6/1 KV, INSTALADO EM ELETROCALHA OU PERFILADO - FORNECIMENTO E INSTALAÇÃO. AF_10/2020</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</si>
  <si>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</si>
  <si>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</si>
  <si>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</si>
  <si>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</si>
  <si>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91936</t>
  </si>
  <si>
    <t>15,31</t>
  </si>
  <si>
    <t>91937</t>
  </si>
  <si>
    <t>91939</t>
  </si>
  <si>
    <t>91940</t>
  </si>
  <si>
    <t>15,42</t>
  </si>
  <si>
    <t>91941</t>
  </si>
  <si>
    <t>91942</t>
  </si>
  <si>
    <t>35,37</t>
  </si>
  <si>
    <t>91943</t>
  </si>
  <si>
    <t>20,54</t>
  </si>
  <si>
    <t>91944</t>
  </si>
  <si>
    <t>92865</t>
  </si>
  <si>
    <t>92866</t>
  </si>
  <si>
    <t>92867</t>
  </si>
  <si>
    <t>92868</t>
  </si>
  <si>
    <t>14,49</t>
  </si>
  <si>
    <t>92869</t>
  </si>
  <si>
    <t>92870</t>
  </si>
  <si>
    <t>92871</t>
  </si>
  <si>
    <t>92872</t>
  </si>
  <si>
    <t>95777</t>
  </si>
  <si>
    <t>30,73</t>
  </si>
  <si>
    <t>95778</t>
  </si>
  <si>
    <t>95779</t>
  </si>
  <si>
    <t>95780</t>
  </si>
  <si>
    <t>35,31</t>
  </si>
  <si>
    <t>95781</t>
  </si>
  <si>
    <t>95782</t>
  </si>
  <si>
    <t>37,57</t>
  </si>
  <si>
    <t>95785</t>
  </si>
  <si>
    <t>95787</t>
  </si>
  <si>
    <t>95789</t>
  </si>
  <si>
    <t>38,83</t>
  </si>
  <si>
    <t>95791</t>
  </si>
  <si>
    <t>95795</t>
  </si>
  <si>
    <t>95796</t>
  </si>
  <si>
    <t>45,70</t>
  </si>
  <si>
    <t>95797</t>
  </si>
  <si>
    <t>58,98</t>
  </si>
  <si>
    <t>95801</t>
  </si>
  <si>
    <t>95802</t>
  </si>
  <si>
    <t>95803</t>
  </si>
  <si>
    <t>64,99</t>
  </si>
  <si>
    <t>95804</t>
  </si>
  <si>
    <t>27,82</t>
  </si>
  <si>
    <t>95805</t>
  </si>
  <si>
    <t>95806</t>
  </si>
  <si>
    <t>95807</t>
  </si>
  <si>
    <t>95808</t>
  </si>
  <si>
    <t>32,46</t>
  </si>
  <si>
    <t>95809</t>
  </si>
  <si>
    <t>95810</t>
  </si>
  <si>
    <t>95811</t>
  </si>
  <si>
    <t>95812</t>
  </si>
  <si>
    <t>23,25</t>
  </si>
  <si>
    <t>95813</t>
  </si>
  <si>
    <t>95814</t>
  </si>
  <si>
    <t>23,63</t>
  </si>
  <si>
    <t>95815</t>
  </si>
  <si>
    <t>30,43</t>
  </si>
  <si>
    <t>95816</t>
  </si>
  <si>
    <t>39,13</t>
  </si>
  <si>
    <t>95817</t>
  </si>
  <si>
    <t>95818</t>
  </si>
  <si>
    <t>49,00</t>
  </si>
  <si>
    <t>97881</t>
  </si>
  <si>
    <t>CAIXA ENTERRADA ELÉTRICA RETANGULAR, EM CONCRETO PRÉ-MOLDADO, FUNDO COM BRITA, DIMENSÕES INTERNAS: 0,3X0,3X0,3 M. AF_12/2020</t>
  </si>
  <si>
    <t>100,10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</si>
  <si>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</si>
  <si>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</si>
  <si>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</si>
  <si>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</si>
  <si>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295,66</t>
  </si>
  <si>
    <t>97884</t>
  </si>
  <si>
    <t>CAIXA ENTERRADA ELÉTRICA RETANGULAR, EM CONCRETO PRÉ-MOLDADO, FUNDO COM BRITA, DIMENSÕES INTERNAS: 0,8X0,8X0,5 M. AF_12/2020</t>
  </si>
  <si>
    <t>564,51</t>
  </si>
  <si>
    <t>97885</t>
  </si>
  <si>
    <t>CAIXA ENTERRADA ELÉTRICA RETANGULAR, EM CONCRETO PRÉ-MOLDADO, FUNDO COM BRITA, DIMENSÕES INTERNAS: 1X1X0,5 M. AF_12/2020</t>
  </si>
  <si>
    <t>868,28</t>
  </si>
  <si>
    <t>97886</t>
  </si>
  <si>
    <t>CAIXA ENTERRADA ELÉTRICA RETANGULAR, EM ALVENARIA COM TIJOLOS CERÂMICOS MACIÇOS, FUNDO COM BRITA, DIMENSÕES INTERNAS: 0,3X0,3X0,3 M. AF_12/2020</t>
  </si>
  <si>
    <t>156,91</t>
  </si>
  <si>
    <t>97887</t>
  </si>
  <si>
    <t>CAIXA ENTERRADA ELÉTRICA RETANGULAR, EM ALVENARIA COM TIJOLOS CERÂMICOS MACIÇOS, FUNDO COM BRITA, DIMENSÕES INTERNAS: 0,4X0,4X0,4 M. AF_12/2020</t>
  </si>
  <si>
    <t>247,02</t>
  </si>
  <si>
    <t>97888</t>
  </si>
  <si>
    <t>CAIXA ENTERRADA ELÉTRICA RETANGULAR, EM ALVENARIA COM TIJOLOS CERÂMICOS MACIÇOS, FUNDO COM BRITA, DIMENSÕES INTERNAS: 0,6X0,6X0,6 M. AF_12/2020</t>
  </si>
  <si>
    <t>475,61</t>
  </si>
  <si>
    <t>97889</t>
  </si>
  <si>
    <t>CAIXA ENTERRADA ELÉTRICA RETANGULAR, EM ALVENARIA COM TIJOLOS CERÂMICOS MACIÇOS, FUNDO COM BRITA, DIMENSÕES INTERNAS: 0,8X0,8X0,6 M. AF_12/2020</t>
  </si>
  <si>
    <t>639,47</t>
  </si>
  <si>
    <t>97890</t>
  </si>
  <si>
    <t>CAIXA ENTERRADA ELÉTRICA RETANGULAR, EM ALVENARIA COM TIJOLOS CERÂMICOS MACIÇOS, FUNDO COM BRITA, DIMENSÕES INTERNAS: 1X1X0,6 M. AF_12/2020</t>
  </si>
  <si>
    <t>736,20</t>
  </si>
  <si>
    <t>97891</t>
  </si>
  <si>
    <t>CAIXA ENTERRADA ELÉTRICA RETANGULAR, EM ALVENARIA COM BLOCOS DE CONCRETO, FUNDO COM BRITA, DIMENSÕES INTERNAS: 0,4X0,4X0,4 M. AF_12/2020</t>
  </si>
  <si>
    <t>187,73</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</si>
  <si>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</si>
  <si>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</si>
  <si>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</si>
  <si>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</si>
  <si>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479,62</t>
  </si>
  <si>
    <t>97894</t>
  </si>
  <si>
    <t>CAIXA ENTERRADA ELÉTRICA RETANGULAR, EM ALVENARIA COM BLOCOS DE CONCRETO, FUNDO COM BRITA, DIMENSÕES INTERNAS: 1X1X0,6 M. AF_12/2020</t>
  </si>
  <si>
    <t>542,48</t>
  </si>
  <si>
    <t>93653</t>
  </si>
  <si>
    <t>DISJUNTOR MONOPOLAR TIPO DIN, CORRENTE NOMINAL DE 10A - FORNECIMENTO E INSTALAÇÃO. AF_10/2020</t>
  </si>
  <si>
    <t>93654</t>
  </si>
  <si>
    <t>DISJUNTOR MONOPOLAR TIPO DIN, CORRENTE NOMINAL DE 16A - FORNECIMENTO E INSTALAÇÃO. AF_10/2020</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</si>
  <si>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</si>
  <si>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</si>
  <si>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</si>
  <si>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</si>
  <si>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</si>
  <si>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</si>
  <si>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</si>
  <si>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</si>
  <si>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</si>
  <si>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</si>
  <si>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93660</t>
  </si>
  <si>
    <t>DISJUNTOR BIPOLAR TIPO DIN, CORRENTE NOMINAL DE 10A - FORNECIMENTO E INSTALAÇÃO. AF_10/2020</t>
  </si>
  <si>
    <t>51,69</t>
  </si>
  <si>
    <t>93661</t>
  </si>
  <si>
    <t>DISJUNTOR BIPOLAR TIPO DIN, CORRENTE NOMINAL DE 16A - FORNECIMENTO E INSTALAÇÃO. AF_10/2020</t>
  </si>
  <si>
    <t>52,87</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</si>
  <si>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</si>
  <si>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</si>
  <si>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</si>
  <si>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</si>
  <si>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</si>
  <si>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</si>
  <si>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</si>
  <si>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</si>
  <si>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61,75</t>
  </si>
  <si>
    <t>93666</t>
  </si>
  <si>
    <t>DISJUNTOR BIPOLAR TIPO DIN, CORRENTE NOMINAL DE 50A - FORNECIMENTO E INSTALAÇÃO. AF_10/2020</t>
  </si>
  <si>
    <t>67,46</t>
  </si>
  <si>
    <t>93667</t>
  </si>
  <si>
    <t>DISJUNTOR TRIPOLAR TIPO DIN, CORRENTE NOMINAL DE 10A - FORNECIMENTO E INSTALAÇÃO. AF_10/2020</t>
  </si>
  <si>
    <t>93668</t>
  </si>
  <si>
    <t>DISJUNTOR TRIPOLAR TIPO DIN, CORRENTE NOMINAL DE 16A - FORNECIMENTO E INSTALAÇÃO. AF_10/2020</t>
  </si>
  <si>
    <t>66,53</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</si>
  <si>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</si>
  <si>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</si>
  <si>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</si>
  <si>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</si>
  <si>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</si>
  <si>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</si>
  <si>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74,28</t>
  </si>
  <si>
    <t>93672</t>
  </si>
  <si>
    <t>DISJUNTOR TRIPOLAR TIPO DIN, CORRENTE NOMINAL DE 40A - FORNECIMENTO E INSTALAÇÃO. AF_10/2020</t>
  </si>
  <si>
    <t>93673</t>
  </si>
  <si>
    <t>DISJUNTOR TRIPOLAR TIPO DIN, CORRENTE NOMINAL DE 50A - FORNECIMENTO E INSTALAÇÃO. AF_10/2020</t>
  </si>
  <si>
    <t>89,49</t>
  </si>
  <si>
    <t>97359</t>
  </si>
  <si>
    <t>QUADRO DE MEDIÇÃO GERAL DE ENERGIA COM 8 MEDIDORES - FORNECIMENTO E INSTALAÇÃO. AF_10/2020</t>
  </si>
  <si>
    <t>3.240,48</t>
  </si>
  <si>
    <t>97360</t>
  </si>
  <si>
    <t>QUADRO DE MEDIÇÃO GERAL DE ENERGIA COM 12 MEDIDORES - FORNECIMENTO E INSTALAÇÃO. AF_10/2020</t>
  </si>
  <si>
    <t>6.240,90</t>
  </si>
  <si>
    <t>97361</t>
  </si>
  <si>
    <t>QUADRO DE MEDIÇÃO GERAL DE ENERGIA COM 16 MEDIDORES - FORNECIMENTO E INSTALAÇÃO. AF_10/2020</t>
  </si>
  <si>
    <t>8.321,21</t>
  </si>
  <si>
    <t>97362</t>
  </si>
  <si>
    <t>QUADRO DE MEDIÇÃO GERAL DE ENERGIA PARA BARRAMENTO BLINDADO COM 4 MEDIDORES - FORNECIMENTO E INSTALAÇÃO. AF_10/2020</t>
  </si>
  <si>
    <t>2.684,41</t>
  </si>
  <si>
    <t>101875</t>
  </si>
  <si>
    <t>QUADRO DE DISTRIBUIÇÃO DE ENERGIA EM CHAPA DE AÇO GALVANIZADO, DE EMBUTIR, COM BARRAMENTO TRIFÁSICO, PARA 12 DISJUNTORES DIN 100A - FORNECIMENTO E INSTALAÇÃO. AF_10/2020</t>
  </si>
  <si>
    <t>564,64</t>
  </si>
  <si>
    <t>101876</t>
  </si>
  <si>
    <t>QUADRO DE DISTRIBUIÇÃO DE ENERGIA EM PVC, DE EMBUTIR, SEM BARRAMENTO, PARA 6 DISJUNTORES - FORNECIMENTO E INSTALAÇÃO. AF_10/2020</t>
  </si>
  <si>
    <t>73,22</t>
  </si>
  <si>
    <t>101877</t>
  </si>
  <si>
    <t>QUADRO DE DISTRIBUIÇÃO DE ENERGIA EM PVC, DE EMBUTIR, SEM BARRAMENTO, PARA 3 DISJUNTORES - FORNECIMENTO E INSTALAÇÃO. AF_10/2020</t>
  </si>
  <si>
    <t>50,69</t>
  </si>
  <si>
    <t>101878</t>
  </si>
  <si>
    <t>QUADRO DE DISTRIBUIÇÃO DE ENERGIA EM CHAPA DE AÇO GALVANIZADO, DE SOBREPOR, COM BARRAMENTO TRIFÁSICO, PARA 18 DISJUNTORES DIN 100A - FORNECIMENTO E INSTALAÇÃO. AF_10/2020</t>
  </si>
  <si>
    <t>767,01</t>
  </si>
  <si>
    <t>101879</t>
  </si>
  <si>
    <t>QUADRO DE DISTRIBUIÇÃO DE ENERGIA EM CHAPA DE AÇO GALVANIZADO, DE EMBUTIR, COM BARRAMENTO TRIFÁSICO, PARA 24 DISJUNTORES DIN 100A - FORNECIMENTO E INSTALAÇÃO. AF_10/2020</t>
  </si>
  <si>
    <t>821,84</t>
  </si>
  <si>
    <t>101880</t>
  </si>
  <si>
    <t>QUADRO DE DISTRIBUIÇÃO DE ENERGIA EM CHAPA DE AÇO GALVANIZADO, DE EMBUTIR, COM BARRAMENTO TRIFÁSICO, PARA 30 DISJUNTORES DIN 150A - FORNECIMENTO E INSTALAÇÃO. AF_10/2020</t>
  </si>
  <si>
    <t>944,89</t>
  </si>
  <si>
    <t>101881</t>
  </si>
  <si>
    <t>QUADRO DE DISTRIBUIÇÃO DE ENERGIA EM CHAPA DE AÇO GALVANIZADO, DE EMBUTIR, COM BARRAMENTO TRIFÁSICO, PARA 40 DISJUNTORES DIN 100A - FORNECIMENTO E INSTALAÇÃO. AF_10/2020</t>
  </si>
  <si>
    <t>1.367,81</t>
  </si>
  <si>
    <t>101882</t>
  </si>
  <si>
    <t>QUADRO DE DISTRIBUIÇÃO DE ENERGIA EM CHAPA DE AÇO GALVANIZADO, DE EMBUTIR, COM BARRAMENTO TRIFÁSICO, PARA 30 DISJUNTORES DIN 225A - FORNECIMENTO E INSTALAÇÃO. AF_10/2020</t>
  </si>
  <si>
    <t>1.950,56</t>
  </si>
  <si>
    <t>101883</t>
  </si>
  <si>
    <t>QUADRO DE DISTRIBUIÇÃO DE ENERGIA EM CHAPA DE AÇO GALVANIZADO, DE EMBUTIR, COM BARRAMENTO TRIFÁSICO, PARA 18 DISJUNTORES DIN 100A - FORNECIMENTO E INSTALAÇÃO. AF_10/2020</t>
  </si>
  <si>
    <t>783,06</t>
  </si>
  <si>
    <t>101890</t>
  </si>
  <si>
    <t>DISJUNTOR MONOPOLAR TIPO NEMA, CORRENTE NOMINAL DE 10 ATÉ 30A - FORNECIMENTO E INSTALAÇÃO. AF_10/2020</t>
  </si>
  <si>
    <t>101891</t>
  </si>
  <si>
    <t>DISJUNTOR MONOPOLAR TIPO NEMA, CORRENTE NOMINAL DE 35 ATÉ 50A - FORNECIMENTO E INSTALAÇÃO. AF_10/2020</t>
  </si>
  <si>
    <t>101892</t>
  </si>
  <si>
    <t>DISJUNTOR BIPOLAR TIPO NEMA, CORRENTE NOMINAL DE 10 ATÉ 50A - FORNECIMENTO E INSTALAÇÃO. AF_10/2020</t>
  </si>
  <si>
    <t>65,26</t>
  </si>
  <si>
    <t>101893</t>
  </si>
  <si>
    <t>DISJUNTOR TRIPOLAR TIPO NEMA, CORRENTE NOMINAL DE 10 ATÉ 50A - FORNECIMENTO E INSTALAÇÃO. AF_10/2020</t>
  </si>
  <si>
    <t>101894</t>
  </si>
  <si>
    <t>DISJUNTOR TRIPOLAR TIPO NEMA, CORRENTE NOMINAL DE 60 ATÉ 100A - FORNECIMENTO E INSTALAÇÃO. AF_10/2020</t>
  </si>
  <si>
    <t>144,24</t>
  </si>
  <si>
    <t>101895</t>
  </si>
  <si>
    <t>DISJUNTOR TERMOMAGNÉTICO TRIPOLAR , CORRENTE NOMINAL DE 125A - FORNECIMENTO E INSTALAÇÃO. AF_10/2020</t>
  </si>
  <si>
    <t>388,60</t>
  </si>
  <si>
    <t>101896</t>
  </si>
  <si>
    <t>DISJUNTOR TERMOMAGNÉTICO TRIPOLAR , CORRENTE NOMINAL DE 200A - FORNECIMENTO E INSTALAÇÃO. AF_10/2020</t>
  </si>
  <si>
    <t>580,74</t>
  </si>
  <si>
    <t>101897</t>
  </si>
  <si>
    <t>DISJUNTOR TERMOMAGNÉTICO TRIPOLAR , CORRENTE NOMINAL DE 250A - FORNECIMENTO E INSTALAÇÃO. AF_10/2020</t>
  </si>
  <si>
    <t>923,89</t>
  </si>
  <si>
    <t>101898</t>
  </si>
  <si>
    <t>DISJUNTOR TERMOMAGNÉTICO TRIPOLAR , CORRENTE NOMINAL DE 400A - FORNECIMENTO E INSTALAÇÃO. AF_10/2020</t>
  </si>
  <si>
    <t>1.233,27</t>
  </si>
  <si>
    <t>101899</t>
  </si>
  <si>
    <t>DISJUNTOR TERMOMAGNÉTICO TRIPOLAR , CORRENTE NOMINAL DE 600A - FORNECIMENTO E INSTALAÇÃO. AF_10/2020</t>
  </si>
  <si>
    <t>1.969,16</t>
  </si>
  <si>
    <t>101900</t>
  </si>
  <si>
    <t>DISJUNTOR BAIXA TENSÃO TRIPOLAR A SECO  800A/600V - FORNECIMENTO E INSTALAÇÃO. AF_10/2020</t>
  </si>
  <si>
    <t>4.100,64</t>
  </si>
  <si>
    <t>101901</t>
  </si>
  <si>
    <t>CONTATOR TRIPOLAR I NOMINAL 12A - FORNECIMENTO E INSTALAÇÃO. AF_10/2020</t>
  </si>
  <si>
    <t>233,52</t>
  </si>
  <si>
    <t>101902</t>
  </si>
  <si>
    <t>CONTATOR TRIPOLAR I NOMINAL 22A - FORNECIMENTO E INSTALAÇÃO. AF_10/2020</t>
  </si>
  <si>
    <t>101903</t>
  </si>
  <si>
    <t>CONTATOR TRIPOLAR I NOMINAL 38A - FORNECIMENTO E INSTALAÇÃO. AF_10/2020</t>
  </si>
  <si>
    <t>602,36</t>
  </si>
  <si>
    <t>101904</t>
  </si>
  <si>
    <t>CONTATOR TRIPOLAR I NOMIMAL 95A - FORNECIMENTO E INSTALAÇÃO. AF_10/2020</t>
  </si>
  <si>
    <t>2.244,99</t>
  </si>
  <si>
    <t>101938</t>
  </si>
  <si>
    <t>CAIXA DE PROTEÇÃO PARA MEDIDOR MONOFÁSICO DE EMBUTIR - FORNECIMENTO E INSTALAÇÃO. AF_10/2020</t>
  </si>
  <si>
    <t>101946</t>
  </si>
  <si>
    <t>QUADRO DE MEDIÇÃO GERAL DE ENERGIA PARA 1 MEDIDOR DE SOBREPOR - FORNECIMENTO E INSTALAÇÃO. AF_10/2020</t>
  </si>
  <si>
    <t>147,87</t>
  </si>
  <si>
    <t>91945</t>
  </si>
  <si>
    <t>91946</t>
  </si>
  <si>
    <t>91947</t>
  </si>
  <si>
    <t>91949</t>
  </si>
  <si>
    <t>91950</t>
  </si>
  <si>
    <t>91951</t>
  </si>
  <si>
    <t>91952</t>
  </si>
  <si>
    <t>91953</t>
  </si>
  <si>
    <t>91954</t>
  </si>
  <si>
    <t>91955</t>
  </si>
  <si>
    <t>91956</t>
  </si>
  <si>
    <t>91957</t>
  </si>
  <si>
    <t>91958</t>
  </si>
  <si>
    <t>91959</t>
  </si>
  <si>
    <t>91960</t>
  </si>
  <si>
    <t>42,85</t>
  </si>
  <si>
    <t>91961</t>
  </si>
  <si>
    <t>50,25</t>
  </si>
  <si>
    <t>91962</t>
  </si>
  <si>
    <t>91963</t>
  </si>
  <si>
    <t>91964</t>
  </si>
  <si>
    <t>51,15</t>
  </si>
  <si>
    <t>91965</t>
  </si>
  <si>
    <t>91966</t>
  </si>
  <si>
    <t>45,34</t>
  </si>
  <si>
    <t>91967</t>
  </si>
  <si>
    <t>91968</t>
  </si>
  <si>
    <t>91969</t>
  </si>
  <si>
    <t>70,23</t>
  </si>
  <si>
    <t>91970</t>
  </si>
  <si>
    <t>65,65</t>
  </si>
  <si>
    <t>91971</t>
  </si>
  <si>
    <t>77,31</t>
  </si>
  <si>
    <t>91972</t>
  </si>
  <si>
    <t>71,51</t>
  </si>
  <si>
    <t>91973</t>
  </si>
  <si>
    <t>83,17</t>
  </si>
  <si>
    <t>91974</t>
  </si>
  <si>
    <t>91975</t>
  </si>
  <si>
    <t>91976</t>
  </si>
  <si>
    <t>88,22</t>
  </si>
  <si>
    <t>91977</t>
  </si>
  <si>
    <t>99,88</t>
  </si>
  <si>
    <t>91978</t>
  </si>
  <si>
    <t>36,05</t>
  </si>
  <si>
    <t>91979</t>
  </si>
  <si>
    <t>91980</t>
  </si>
  <si>
    <t>91981</t>
  </si>
  <si>
    <t>91982</t>
  </si>
  <si>
    <t>91983</t>
  </si>
  <si>
    <t>91984</t>
  </si>
  <si>
    <t>15,97</t>
  </si>
  <si>
    <t>91985</t>
  </si>
  <si>
    <t>91986</t>
  </si>
  <si>
    <t>33,65</t>
  </si>
  <si>
    <t>91987</t>
  </si>
  <si>
    <t>91988</t>
  </si>
  <si>
    <t>91989</t>
  </si>
  <si>
    <t>91990</t>
  </si>
  <si>
    <t>91991</t>
  </si>
  <si>
    <t>91992</t>
  </si>
  <si>
    <t>38,12</t>
  </si>
  <si>
    <t>91993</t>
  </si>
  <si>
    <t>91994</t>
  </si>
  <si>
    <t>91995</t>
  </si>
  <si>
    <t>23,84</t>
  </si>
  <si>
    <t>91996</t>
  </si>
  <si>
    <t>29,22</t>
  </si>
  <si>
    <t>91997</t>
  </si>
  <si>
    <t>31,24</t>
  </si>
  <si>
    <t>91998</t>
  </si>
  <si>
    <t>91999</t>
  </si>
  <si>
    <t>92000</t>
  </si>
  <si>
    <t>92001</t>
  </si>
  <si>
    <t>92002</t>
  </si>
  <si>
    <t>40,75</t>
  </si>
  <si>
    <t>92003</t>
  </si>
  <si>
    <t>92004</t>
  </si>
  <si>
    <t>48,15</t>
  </si>
  <si>
    <t>92005</t>
  </si>
  <si>
    <t>52,19</t>
  </si>
  <si>
    <t>92006</t>
  </si>
  <si>
    <t>92007</t>
  </si>
  <si>
    <t>37,87</t>
  </si>
  <si>
    <t>92008</t>
  </si>
  <si>
    <t>92009</t>
  </si>
  <si>
    <t>45,27</t>
  </si>
  <si>
    <t>92010</t>
  </si>
  <si>
    <t>92011</t>
  </si>
  <si>
    <t>92012</t>
  </si>
  <si>
    <t>67,08</t>
  </si>
  <si>
    <t>92013</t>
  </si>
  <si>
    <t>73,14</t>
  </si>
  <si>
    <t>92014</t>
  </si>
  <si>
    <t>49,30</t>
  </si>
  <si>
    <t>92015</t>
  </si>
  <si>
    <t>92016</t>
  </si>
  <si>
    <t>56,70</t>
  </si>
  <si>
    <t>92017</t>
  </si>
  <si>
    <t>62,76</t>
  </si>
  <si>
    <t>92018</t>
  </si>
  <si>
    <t>92019</t>
  </si>
  <si>
    <t>76,91</t>
  </si>
  <si>
    <t>92020</t>
  </si>
  <si>
    <t>96,43</t>
  </si>
  <si>
    <t>92021</t>
  </si>
  <si>
    <t>92022</t>
  </si>
  <si>
    <t>92023</t>
  </si>
  <si>
    <t>43,33</t>
  </si>
  <si>
    <t>92024</t>
  </si>
  <si>
    <t>92025</t>
  </si>
  <si>
    <t>62,31</t>
  </si>
  <si>
    <t>92026</t>
  </si>
  <si>
    <t>50,10</t>
  </si>
  <si>
    <t>92027</t>
  </si>
  <si>
    <t>92028</t>
  </si>
  <si>
    <t>41,80</t>
  </si>
  <si>
    <t>92029</t>
  </si>
  <si>
    <t>49,20</t>
  </si>
  <si>
    <t>92030</t>
  </si>
  <si>
    <t>60,73</t>
  </si>
  <si>
    <t>92031</t>
  </si>
  <si>
    <t>68,13</t>
  </si>
  <si>
    <t>92032</t>
  </si>
  <si>
    <t>61,78</t>
  </si>
  <si>
    <t>92033</t>
  </si>
  <si>
    <t>69,18</t>
  </si>
  <si>
    <t>92034</t>
  </si>
  <si>
    <t>55,96</t>
  </si>
  <si>
    <t>92035</t>
  </si>
  <si>
    <t>97583</t>
  </si>
  <si>
    <t>108,55</t>
  </si>
  <si>
    <t>97584</t>
  </si>
  <si>
    <t>154,04</t>
  </si>
  <si>
    <t>97585</t>
  </si>
  <si>
    <t>147,23</t>
  </si>
  <si>
    <t>97586</t>
  </si>
  <si>
    <t>202,16</t>
  </si>
  <si>
    <t>97587</t>
  </si>
  <si>
    <t>374,93</t>
  </si>
  <si>
    <t>97589</t>
  </si>
  <si>
    <t>44,99</t>
  </si>
  <si>
    <t>97590</t>
  </si>
  <si>
    <t>120,89</t>
  </si>
  <si>
    <t>97591</t>
  </si>
  <si>
    <t>97592</t>
  </si>
  <si>
    <t>37,56</t>
  </si>
  <si>
    <t>97593</t>
  </si>
  <si>
    <t>180,39</t>
  </si>
  <si>
    <t>97594</t>
  </si>
  <si>
    <t>159,32</t>
  </si>
  <si>
    <t>97595</t>
  </si>
  <si>
    <t>127,40</t>
  </si>
  <si>
    <t>97596</t>
  </si>
  <si>
    <t>86,39</t>
  </si>
  <si>
    <t>97597</t>
  </si>
  <si>
    <t>88,07</t>
  </si>
  <si>
    <t>97598</t>
  </si>
  <si>
    <t>97599</t>
  </si>
  <si>
    <t>26,73</t>
  </si>
  <si>
    <t>97609</t>
  </si>
  <si>
    <t>16,34</t>
  </si>
  <si>
    <t>97610</t>
  </si>
  <si>
    <t>97611</t>
  </si>
  <si>
    <t>97612</t>
  </si>
  <si>
    <t>97613</t>
  </si>
  <si>
    <t>97614</t>
  </si>
  <si>
    <t>97615</t>
  </si>
  <si>
    <t>97616</t>
  </si>
  <si>
    <t>97617</t>
  </si>
  <si>
    <t>97618</t>
  </si>
  <si>
    <t>100902</t>
  </si>
  <si>
    <t>100903</t>
  </si>
  <si>
    <t>31,22</t>
  </si>
  <si>
    <t>100904</t>
  </si>
  <si>
    <t>100905</t>
  </si>
  <si>
    <t>294,48</t>
  </si>
  <si>
    <t>100906</t>
  </si>
  <si>
    <t>404,34</t>
  </si>
  <si>
    <t>100919</t>
  </si>
  <si>
    <t>100920</t>
  </si>
  <si>
    <t>128,37</t>
  </si>
  <si>
    <t>100921</t>
  </si>
  <si>
    <t>77,75</t>
  </si>
  <si>
    <t>100922</t>
  </si>
  <si>
    <t>56,12</t>
  </si>
  <si>
    <t>100923</t>
  </si>
  <si>
    <t>65,93</t>
  </si>
  <si>
    <t>101489</t>
  </si>
  <si>
    <t>1.375,68</t>
  </si>
  <si>
    <t>101490</t>
  </si>
  <si>
    <t>1.470,83</t>
  </si>
  <si>
    <t>101491</t>
  </si>
  <si>
    <t>1.507,24</t>
  </si>
  <si>
    <t>101492</t>
  </si>
  <si>
    <t>1.648,68</t>
  </si>
  <si>
    <t>101493</t>
  </si>
  <si>
    <t>1.359,71</t>
  </si>
  <si>
    <t>101494</t>
  </si>
  <si>
    <t>1.454,86</t>
  </si>
  <si>
    <t>101495</t>
  </si>
  <si>
    <t>1.491,27</t>
  </si>
  <si>
    <t>101496</t>
  </si>
  <si>
    <t>1.632,71</t>
  </si>
  <si>
    <t>101497</t>
  </si>
  <si>
    <t>1.616,17</t>
  </si>
  <si>
    <t>101498</t>
  </si>
  <si>
    <t>1.760,20</t>
  </si>
  <si>
    <t>101499</t>
  </si>
  <si>
    <t>1.815,31</t>
  </si>
  <si>
    <t>101500</t>
  </si>
  <si>
    <t>2.013,87</t>
  </si>
  <si>
    <t>101501</t>
  </si>
  <si>
    <t>1.606,56</t>
  </si>
  <si>
    <t>101502</t>
  </si>
  <si>
    <t>1.750,59</t>
  </si>
  <si>
    <t>101503</t>
  </si>
  <si>
    <t>1.805,70</t>
  </si>
  <si>
    <t>101504</t>
  </si>
  <si>
    <t>2.004,26</t>
  </si>
  <si>
    <t>101505</t>
  </si>
  <si>
    <t>1.729,89</t>
  </si>
  <si>
    <t>101506</t>
  </si>
  <si>
    <t>1.921,92</t>
  </si>
  <si>
    <t>101507</t>
  </si>
  <si>
    <t>1.995,40</t>
  </si>
  <si>
    <t>101508</t>
  </si>
  <si>
    <t>2.250,07</t>
  </si>
  <si>
    <t>101509</t>
  </si>
  <si>
    <t>1.945,32</t>
  </si>
  <si>
    <t>101510</t>
  </si>
  <si>
    <t>2.137,35</t>
  </si>
  <si>
    <t>101511</t>
  </si>
  <si>
    <t>2.210,83</t>
  </si>
  <si>
    <t>101512</t>
  </si>
  <si>
    <t>2.465,50</t>
  </si>
  <si>
    <t>101513</t>
  </si>
  <si>
    <t>773,80</t>
  </si>
  <si>
    <t>101514</t>
  </si>
  <si>
    <t>887,98</t>
  </si>
  <si>
    <t>101515</t>
  </si>
  <si>
    <t>931,67</t>
  </si>
  <si>
    <t>101516</t>
  </si>
  <si>
    <t>1.065,12</t>
  </si>
  <si>
    <t>101517</t>
  </si>
  <si>
    <t>757,84</t>
  </si>
  <si>
    <t>101518</t>
  </si>
  <si>
    <t>872,02</t>
  </si>
  <si>
    <t>101519</t>
  </si>
  <si>
    <t>915,71</t>
  </si>
  <si>
    <t>101520</t>
  </si>
  <si>
    <t>1.049,16</t>
  </si>
  <si>
    <t>101521</t>
  </si>
  <si>
    <t>1.029,99</t>
  </si>
  <si>
    <t>101522</t>
  </si>
  <si>
    <t>1.201,26</t>
  </si>
  <si>
    <t>101523</t>
  </si>
  <si>
    <t>1.266,80</t>
  </si>
  <si>
    <t>101524</t>
  </si>
  <si>
    <t>1.466,98</t>
  </si>
  <si>
    <t>101525</t>
  </si>
  <si>
    <t>1.020,39</t>
  </si>
  <si>
    <t>101526</t>
  </si>
  <si>
    <t>1.191,66</t>
  </si>
  <si>
    <t>101527</t>
  </si>
  <si>
    <t>1.257,20</t>
  </si>
  <si>
    <t>101528</t>
  </si>
  <si>
    <t>1.457,38</t>
  </si>
  <si>
    <t>101529</t>
  </si>
  <si>
    <t>1.161,05</t>
  </si>
  <si>
    <t>101530</t>
  </si>
  <si>
    <t>1.389,41</t>
  </si>
  <si>
    <t>101531</t>
  </si>
  <si>
    <t>1.476,80</t>
  </si>
  <si>
    <t>101532</t>
  </si>
  <si>
    <t>1.743,70</t>
  </si>
  <si>
    <t>101533</t>
  </si>
  <si>
    <t>1.376,49</t>
  </si>
  <si>
    <t>101534</t>
  </si>
  <si>
    <t>1.604,85</t>
  </si>
  <si>
    <t>101535</t>
  </si>
  <si>
    <t>1.692,24</t>
  </si>
  <si>
    <t>101536</t>
  </si>
  <si>
    <t>1.959,14</t>
  </si>
  <si>
    <t>101537</t>
  </si>
  <si>
    <t>128,41</t>
  </si>
  <si>
    <t>101538</t>
  </si>
  <si>
    <t>42,33</t>
  </si>
  <si>
    <t>101539</t>
  </si>
  <si>
    <t>70,02</t>
  </si>
  <si>
    <t>101540</t>
  </si>
  <si>
    <t>118,05</t>
  </si>
  <si>
    <t>101541</t>
  </si>
  <si>
    <t>153,98</t>
  </si>
  <si>
    <t>101542</t>
  </si>
  <si>
    <t>101543</t>
  </si>
  <si>
    <t>101544</t>
  </si>
  <si>
    <t>101545</t>
  </si>
  <si>
    <t>131,86</t>
  </si>
  <si>
    <t>101546</t>
  </si>
  <si>
    <t>29,57</t>
  </si>
  <si>
    <t>101547</t>
  </si>
  <si>
    <t>92,54</t>
  </si>
  <si>
    <t>101548</t>
  </si>
  <si>
    <t>101549</t>
  </si>
  <si>
    <t>101553</t>
  </si>
  <si>
    <t>101554</t>
  </si>
  <si>
    <t>101555</t>
  </si>
  <si>
    <t>7,08</t>
  </si>
  <si>
    <t>101556</t>
  </si>
  <si>
    <t>101560</t>
  </si>
  <si>
    <t>101561</t>
  </si>
  <si>
    <t>101562</t>
  </si>
  <si>
    <t>101563</t>
  </si>
  <si>
    <t>36,21</t>
  </si>
  <si>
    <t>101564</t>
  </si>
  <si>
    <t>51,57</t>
  </si>
  <si>
    <t>101565</t>
  </si>
  <si>
    <t>71,42</t>
  </si>
  <si>
    <t>101567</t>
  </si>
  <si>
    <t>94,84</t>
  </si>
  <si>
    <t>101568</t>
  </si>
  <si>
    <t>123,43</t>
  </si>
  <si>
    <t>101626</t>
  </si>
  <si>
    <t>220,78</t>
  </si>
  <si>
    <t>101627</t>
  </si>
  <si>
    <t>345,16</t>
  </si>
  <si>
    <t>101628</t>
  </si>
  <si>
    <t>101629</t>
  </si>
  <si>
    <t>192,88</t>
  </si>
  <si>
    <t>101630</t>
  </si>
  <si>
    <t>66,46</t>
  </si>
  <si>
    <t>101631</t>
  </si>
  <si>
    <t>101632</t>
  </si>
  <si>
    <t>101633</t>
  </si>
  <si>
    <t>103,63</t>
  </si>
  <si>
    <t>101636</t>
  </si>
  <si>
    <t>155,88</t>
  </si>
  <si>
    <t>101637</t>
  </si>
  <si>
    <t>149,00</t>
  </si>
  <si>
    <t>101640</t>
  </si>
  <si>
    <t>111,60</t>
  </si>
  <si>
    <t>101641</t>
  </si>
  <si>
    <t>57,66</t>
  </si>
  <si>
    <t>101642</t>
  </si>
  <si>
    <t>101643</t>
  </si>
  <si>
    <t>101644</t>
  </si>
  <si>
    <t>68,16</t>
  </si>
  <si>
    <t>101645</t>
  </si>
  <si>
    <t>101646</t>
  </si>
  <si>
    <t>101647</t>
  </si>
  <si>
    <t>78,74</t>
  </si>
  <si>
    <t>101648</t>
  </si>
  <si>
    <t>60,84</t>
  </si>
  <si>
    <t>101649</t>
  </si>
  <si>
    <t>70,15</t>
  </si>
  <si>
    <t>101650</t>
  </si>
  <si>
    <t>81,58</t>
  </si>
  <si>
    <t>101651</t>
  </si>
  <si>
    <t>101652</t>
  </si>
  <si>
    <t>626,80</t>
  </si>
  <si>
    <t>101653</t>
  </si>
  <si>
    <t>309,01</t>
  </si>
  <si>
    <t>101654</t>
  </si>
  <si>
    <t>273,89</t>
  </si>
  <si>
    <t>101655</t>
  </si>
  <si>
    <t>450,76</t>
  </si>
  <si>
    <t>101656</t>
  </si>
  <si>
    <t>492,06</t>
  </si>
  <si>
    <t>101657</t>
  </si>
  <si>
    <t>580,03</t>
  </si>
  <si>
    <t>101658</t>
  </si>
  <si>
    <t>760,92</t>
  </si>
  <si>
    <t>101659</t>
  </si>
  <si>
    <t>873,42</t>
  </si>
  <si>
    <t>101660</t>
  </si>
  <si>
    <t>1.404,50</t>
  </si>
  <si>
    <t>101661</t>
  </si>
  <si>
    <t>101662</t>
  </si>
  <si>
    <t>870,00</t>
  </si>
  <si>
    <t>101663</t>
  </si>
  <si>
    <t>25,46</t>
  </si>
  <si>
    <t>101664</t>
  </si>
  <si>
    <t>26,63</t>
  </si>
  <si>
    <t>101665</t>
  </si>
  <si>
    <t>101666</t>
  </si>
  <si>
    <t>498,00</t>
  </si>
  <si>
    <t>102085</t>
  </si>
  <si>
    <t>LUMINÁRIA ESTANQUE COM PROTEÇÃO CONTRA ÁGUA, POEIRA OU IMPACTOS - FORNECIMENTO E INSTALAÇÃO. AF_08/2020</t>
  </si>
  <si>
    <t>249,55</t>
  </si>
  <si>
    <t>100578</t>
  </si>
  <si>
    <t>475,67</t>
  </si>
  <si>
    <t>100579</t>
  </si>
  <si>
    <t>522,16</t>
  </si>
  <si>
    <t>100580</t>
  </si>
  <si>
    <t>568,03</t>
  </si>
  <si>
    <t>100581</t>
  </si>
  <si>
    <t>545,22</t>
  </si>
  <si>
    <t>100582</t>
  </si>
  <si>
    <t>627,93</t>
  </si>
  <si>
    <t>100583</t>
  </si>
  <si>
    <t>569,78</t>
  </si>
  <si>
    <t>100584</t>
  </si>
  <si>
    <t>619,50</t>
  </si>
  <si>
    <t>100585</t>
  </si>
  <si>
    <t>617,62</t>
  </si>
  <si>
    <t>100586</t>
  </si>
  <si>
    <t>696,83</t>
  </si>
  <si>
    <t>100587</t>
  </si>
  <si>
    <t>667,03</t>
  </si>
  <si>
    <t>100588</t>
  </si>
  <si>
    <t>728,59</t>
  </si>
  <si>
    <t>100589</t>
  </si>
  <si>
    <t>734,49</t>
  </si>
  <si>
    <t>100590</t>
  </si>
  <si>
    <t>795,39</t>
  </si>
  <si>
    <t>100591</t>
  </si>
  <si>
    <t>732,56</t>
  </si>
  <si>
    <t>100592</t>
  </si>
  <si>
    <t>783,01</t>
  </si>
  <si>
    <t>100593</t>
  </si>
  <si>
    <t>784,72</t>
  </si>
  <si>
    <t>100594</t>
  </si>
  <si>
    <t>870,21</t>
  </si>
  <si>
    <t>100595</t>
  </si>
  <si>
    <t>941,26</t>
  </si>
  <si>
    <t>100596</t>
  </si>
  <si>
    <t>1.056,56</t>
  </si>
  <si>
    <t>100597</t>
  </si>
  <si>
    <t>1.084,84</t>
  </si>
  <si>
    <t>100598</t>
  </si>
  <si>
    <t>1.179,90</t>
  </si>
  <si>
    <t>100599</t>
  </si>
  <si>
    <t>485,13</t>
  </si>
  <si>
    <t>100600</t>
  </si>
  <si>
    <t>565,20</t>
  </si>
  <si>
    <t>100601</t>
  </si>
  <si>
    <t>698,84</t>
  </si>
  <si>
    <t>100602</t>
  </si>
  <si>
    <t>865,58</t>
  </si>
  <si>
    <t>100603</t>
  </si>
  <si>
    <t>1.295,08</t>
  </si>
  <si>
    <t>100604</t>
  </si>
  <si>
    <t>603,63</t>
  </si>
  <si>
    <t>100605</t>
  </si>
  <si>
    <t>912,44</t>
  </si>
  <si>
    <t>100606</t>
  </si>
  <si>
    <t>1.352,88</t>
  </si>
  <si>
    <t>100607</t>
  </si>
  <si>
    <t>622,10</t>
  </si>
  <si>
    <t>100608</t>
  </si>
  <si>
    <t>935,59</t>
  </si>
  <si>
    <t>100609</t>
  </si>
  <si>
    <t>1.383,59</t>
  </si>
  <si>
    <t>100610</t>
  </si>
  <si>
    <t>640,49</t>
  </si>
  <si>
    <t>100611</t>
  </si>
  <si>
    <t>781,61</t>
  </si>
  <si>
    <t>100612</t>
  </si>
  <si>
    <t>958,38</t>
  </si>
  <si>
    <t>100613</t>
  </si>
  <si>
    <t>1.413,71</t>
  </si>
  <si>
    <t>100614</t>
  </si>
  <si>
    <t>822,39</t>
  </si>
  <si>
    <t>100615</t>
  </si>
  <si>
    <t>1.003,72</t>
  </si>
  <si>
    <t>100616</t>
  </si>
  <si>
    <t>1.476,76</t>
  </si>
  <si>
    <t>100617</t>
  </si>
  <si>
    <t>1.048,94</t>
  </si>
  <si>
    <t>100618</t>
  </si>
  <si>
    <t>1.543,14</t>
  </si>
  <si>
    <t>100619</t>
  </si>
  <si>
    <t>637,91</t>
  </si>
  <si>
    <t>100620</t>
  </si>
  <si>
    <t>3.958,94</t>
  </si>
  <si>
    <t>100621</t>
  </si>
  <si>
    <t>4.516,85</t>
  </si>
  <si>
    <t>100622</t>
  </si>
  <si>
    <t>2.911,24</t>
  </si>
  <si>
    <t>100623</t>
  </si>
  <si>
    <t>3.137,24</t>
  </si>
  <si>
    <t>97600</t>
  </si>
  <si>
    <t>97601</t>
  </si>
  <si>
    <t>366,18</t>
  </si>
  <si>
    <t>97605</t>
  </si>
  <si>
    <t>113,30</t>
  </si>
  <si>
    <t>97606</t>
  </si>
  <si>
    <t>123,33</t>
  </si>
  <si>
    <t>97607</t>
  </si>
  <si>
    <t>137,36</t>
  </si>
  <si>
    <t>97608</t>
  </si>
  <si>
    <t>147,39</t>
  </si>
  <si>
    <t>102102</t>
  </si>
  <si>
    <t>TRANSFORMADOR DE DISTRIBUIÇÃO, 30 KVA, TRIFÁSICO, 60 HZ, CLASSE 15 KV, IMERSO EM ÓLEO MINERAL, INSTALAÇÃO EM POSTE (NÃO INCLUSO SUPORTE) - FORNECIMENTO E INSTALAÇÃO. AF_12/2020</t>
  </si>
  <si>
    <t>9.134,37</t>
  </si>
  <si>
    <t>102103</t>
  </si>
  <si>
    <t>TRANSFORMADOR DE DISTRIBUIÇÃO, 45 KVA, TRIFÁSICO, 60 HZ, CLASSE 15 KV, IMERSO EM ÓLEO MINERAL, INSTALAÇÃO EM POSTE (NÃO INCLUSO SUPORTE) - FORNECIMENTO E INSTALAÇÃO. AF_12/2020</t>
  </si>
  <si>
    <t>10.161,96</t>
  </si>
  <si>
    <t>102104</t>
  </si>
  <si>
    <t>TRANSFORMADOR DE DISTRIBUIÇÃO, 75 KVA, TRIFÁSICO, 60 HZ, CLASSE 15 KV, IMERSO EM ÓLEO MINERAL, INSTALAÇÃO EM POSTE (NÃO INCLUSO SUPORTE) - FORNECIMENTO E INSTALAÇÃO. AF_12/2020</t>
  </si>
  <si>
    <t>13.026,63</t>
  </si>
  <si>
    <t>102105</t>
  </si>
  <si>
    <t>TRANSFORMADOR DE DISTRIBUIÇÃO, 112,5 KVA, TRIFÁSICO, 60 HZ, CLASSE 15 KV, IMERSO EM ÓLEO MINERAL, INSTALAÇÃO EM POSTE (NÃO INCLUSO SUPORTE) - FORNECIMENTO E INSTALAÇÃO. AF_12/2020</t>
  </si>
  <si>
    <t>16.003,08</t>
  </si>
  <si>
    <t>102106</t>
  </si>
  <si>
    <t>TRANSFORMADOR DE DISTRIBUIÇÃO, 150 KVA, TRIFÁSICO, 60 HZ, CLASSE 15 KV, IMERSO EM ÓLEO MINERAL, INSTALAÇÃO EM POSTE (NÃO INCLUSO SUPORTE) - FORNECIMENTO E INSTALAÇÃO. AF_12/2020</t>
  </si>
  <si>
    <t>20.064,98</t>
  </si>
  <si>
    <t>102107</t>
  </si>
  <si>
    <t>TRANSFORMADOR DE DISTRIBUIÇÃO, 225 KVA, TRIFÁSICO, 60 HZ, CLASSE 15 KV, IMERSO EM ÓLEO MINERAL, INSTALAÇÃO EM POSTE (NÃO INCLUSO SUPORTE) - FORNECIMENTO E INSTALAÇÃO. AF_12/2020</t>
  </si>
  <si>
    <t>27.985,63</t>
  </si>
  <si>
    <t>102108</t>
  </si>
  <si>
    <t>TRANSFORMADOR DE DISTRIBUIÇÃO, 300 KVA, TRIFÁSICO, 60 HZ, CLASSE 15 KV, IMERSO EM ÓLEO MINERAL, INSTALAÇÃO EM POSTE (NÃO INCLUSO SUPORTE) - FORNECIMENTO E INSTALAÇÃO. AF_12/2020</t>
  </si>
  <si>
    <t>32.584,16</t>
  </si>
  <si>
    <t>102109</t>
  </si>
  <si>
    <t>SUPORTE PARA TRANSFORMADOR EM POSTE DE CONCRETO CIRCULAR - FORNECIMENTO E INSTALAÇÃO. AF_12/2020</t>
  </si>
  <si>
    <t>102110</t>
  </si>
  <si>
    <t>SUPORTE PARA TRANSFORMADOR EM POSTE DE CONCRETO DUPLO T - FORNECIMENTO E INSTALAÇÃO. AF_12/2020</t>
  </si>
  <si>
    <t>175,59</t>
  </si>
  <si>
    <t>93128</t>
  </si>
  <si>
    <t>140,80</t>
  </si>
  <si>
    <t>93137</t>
  </si>
  <si>
    <t>167,11</t>
  </si>
  <si>
    <t>93138</t>
  </si>
  <si>
    <t>158,81</t>
  </si>
  <si>
    <t>93139</t>
  </si>
  <si>
    <t>203,07</t>
  </si>
  <si>
    <t>93140</t>
  </si>
  <si>
    <t>191,13</t>
  </si>
  <si>
    <t>93141</t>
  </si>
  <si>
    <t>93142</t>
  </si>
  <si>
    <t>193,07</t>
  </si>
  <si>
    <t>93143</t>
  </si>
  <si>
    <t>176,16</t>
  </si>
  <si>
    <t>93144</t>
  </si>
  <si>
    <t>235,96</t>
  </si>
  <si>
    <t>93145</t>
  </si>
  <si>
    <t>212,52</t>
  </si>
  <si>
    <t>93146</t>
  </si>
  <si>
    <t>230,53</t>
  </si>
  <si>
    <t>93147</t>
  </si>
  <si>
    <t>262,90</t>
  </si>
  <si>
    <t>96971</t>
  </si>
  <si>
    <t>96972</t>
  </si>
  <si>
    <t>47,01</t>
  </si>
  <si>
    <t>96973</t>
  </si>
  <si>
    <t>96974</t>
  </si>
  <si>
    <t>79,05</t>
  </si>
  <si>
    <t>96975</t>
  </si>
  <si>
    <t>103,91</t>
  </si>
  <si>
    <t>96976</t>
  </si>
  <si>
    <t>137,30</t>
  </si>
  <si>
    <t>96977</t>
  </si>
  <si>
    <t>96978</t>
  </si>
  <si>
    <t>80,07</t>
  </si>
  <si>
    <t>96979</t>
  </si>
  <si>
    <t>112,29</t>
  </si>
  <si>
    <t>96984</t>
  </si>
  <si>
    <t>57,94</t>
  </si>
  <si>
    <t>96985</t>
  </si>
  <si>
    <t>96986</t>
  </si>
  <si>
    <t>113,01</t>
  </si>
  <si>
    <t>96987</t>
  </si>
  <si>
    <t>94,62</t>
  </si>
  <si>
    <t>96988</t>
  </si>
  <si>
    <t>96989</t>
  </si>
  <si>
    <t>107,49</t>
  </si>
  <si>
    <t>98463</t>
  </si>
  <si>
    <t>0244</t>
  </si>
  <si>
    <t>103490</t>
  </si>
  <si>
    <t>PLACA DE CONCRETO PRÉ-MOLDADO COMO PROTEÇÃO MECÂNICA ADICIONAL NO REATERRO PARA REDE ENTERRADA DE DISTRIBUIÇÃO DE ENERGIA ELÉTRICA - FORNECIMENTO E INSTALAÇÃO. AF_12/2021</t>
  </si>
  <si>
    <t>2.911,72</t>
  </si>
  <si>
    <t>103491</t>
  </si>
  <si>
    <t>CONCRETAGEM COMO PROTEÇÃO MECÂNICA ADICIONAL NO REATERRO PARA REDE ENTERRADA DE DISTRIBUIÇÃO DE ENERGIA ELÉTRICA - FORNECIMENTO E INSTALAÇÃO. AF_12/2021</t>
  </si>
  <si>
    <t>672,03</t>
  </si>
  <si>
    <t>96765</t>
  </si>
  <si>
    <t>ABRIGO PARA HIDRANTE, 90X60X17CM, COM REGISTRO GLOBO ANGULAR 45 GRAUS 2 1/2", ADAPTADOR STORZ 2 1/2", MANGUEIRA DE INCÊNDIO 20M, REDUÇÃO 2 1/2" X 1 1/2" E ESGUICHO EM LATÃO 1 1/2" - FORNECIMENTO E INSTALAÇÃO. AF_10/2020</t>
  </si>
  <si>
    <t>1.486,33</t>
  </si>
  <si>
    <t>101905</t>
  </si>
  <si>
    <t>EXTINTOR DE INCÊNDIO PORTÁTIL COM CARGA DE ÁGUA PRESSURIZADA DE 10 L, CLASSE A - FORNECIMENTO E INSTALAÇÃO. AF_10/2020_P</t>
  </si>
  <si>
    <t>193,77</t>
  </si>
  <si>
    <t>101906</t>
  </si>
  <si>
    <t>EXTINTOR DE INCÊNDIO PORTÁTIL COM CARGA DE CO2 DE 4 KG, CLASSE BC - FORNECIMENTO E INSTALAÇÃO. AF_10/2020_P</t>
  </si>
  <si>
    <t>571,67</t>
  </si>
  <si>
    <t>101907</t>
  </si>
  <si>
    <t>EXTINTOR DE INCÊNDIO PORTÁTIL COM CARGA DE CO2 DE 6 KG, CLASSE BC - FORNECIMENTO E INSTALAÇÃO. AF_10/2020_P</t>
  </si>
  <si>
    <t>617,71</t>
  </si>
  <si>
    <t>101908</t>
  </si>
  <si>
    <t>EXTINTOR DE INCÊNDIO PORTÁTIL COM CARGA DE PQS DE 4 KG, CLASSE BC - FORNECIMENTO E INSTALAÇÃO. AF_10/2020_P</t>
  </si>
  <si>
    <t>188,01</t>
  </si>
  <si>
    <t>101909</t>
  </si>
  <si>
    <t>EXTINTOR DE INCÊNDIO PORTÁTIL COM CARGA DE PQS DE 6 KG, CLASSE BC - FORNECIMENTO E INSTALAÇÃO. AF_10/2020_P</t>
  </si>
  <si>
    <t>218,71</t>
  </si>
  <si>
    <t>101910</t>
  </si>
  <si>
    <t>EXTINTOR DE INCÊNDIO PORTÁTIL COM CARGA DE PQS DE 8 KG, CLASSE BC - FORNECIMENTO E INSTALAÇÃO. AF_10/2020_P</t>
  </si>
  <si>
    <t>257,07</t>
  </si>
  <si>
    <t>101911</t>
  </si>
  <si>
    <t>EXTINTOR DE INCÊNDIO PORTÁTIL COM CARGA DE PQS DE 12 KG, CLASSE BC - FORNECIMENTO E INSTALAÇÃO. AF_10/2020_P</t>
  </si>
  <si>
    <t>295,44</t>
  </si>
  <si>
    <t>101912</t>
  </si>
  <si>
    <t>ABRIGO PARA HIDRANTE, 75X45X17CM, COM REGISTRO GLOBO ANGULAR 45 GRAUS 2 1/2", ADAPTADOR STORZ 2 1/2", MANGUEIRA DE INCÊNDIO 15M 2 1/2" E ESGUICHO EM LATÃO 2 1/2" - FORNECIMENTO E INSTALAÇÃO. AF_10/2020</t>
  </si>
  <si>
    <t>1.821,87</t>
  </si>
  <si>
    <t>101913</t>
  </si>
  <si>
    <t>CAIXA DE INCÊNDIO 45X75X17CM - FORNECIMENTO E INSTALAÇÃO. AF_10/2020</t>
  </si>
  <si>
    <t>546,14</t>
  </si>
  <si>
    <t>101914</t>
  </si>
  <si>
    <t>CAIXA DE INCÊNDIO 60X90X17CM - FORNECIMENTO E INSTALAÇÃO. AF_10/2020</t>
  </si>
  <si>
    <t>517,33</t>
  </si>
  <si>
    <t>101915</t>
  </si>
  <si>
    <t>CONJUNTO DE MANGUEIRA PARA COMBATE A INCÊNDIO EM FIBRA DE POLIESTER PURA, COM 1.1/2", REVESTIDA INTERNAMENTE, COMPRIMENTO DE 15M - FORNECIMENTO E INSTALAÇÃO. AF_10/2020</t>
  </si>
  <si>
    <t>355,53</t>
  </si>
  <si>
    <t>101916</t>
  </si>
  <si>
    <t>HIDRANTE SUBTERRÂNEO PREDIAL (COM CURVA LONGA E CAIXA), DN 75 MM - FORNECIMENTO E INSTALAÇÃO. AF_10/2020</t>
  </si>
  <si>
    <t>2.949,44</t>
  </si>
  <si>
    <t>101917</t>
  </si>
  <si>
    <t>MANÔMETRO 0 A 200 PSI (0 A 14 KGF/CM2), D = 50MM - FORNECIMENTO E INSTALAÇÃO. AF_10/2020</t>
  </si>
  <si>
    <t>125,40</t>
  </si>
  <si>
    <t>98261</t>
  </si>
  <si>
    <t>98262</t>
  </si>
  <si>
    <t>98263</t>
  </si>
  <si>
    <t>98264</t>
  </si>
  <si>
    <t>98265</t>
  </si>
  <si>
    <t>98266</t>
  </si>
  <si>
    <t>98267</t>
  </si>
  <si>
    <t>98268</t>
  </si>
  <si>
    <t>98269</t>
  </si>
  <si>
    <t>98270</t>
  </si>
  <si>
    <t>98271</t>
  </si>
  <si>
    <t>98272</t>
  </si>
  <si>
    <t>120,24</t>
  </si>
  <si>
    <t>98273</t>
  </si>
  <si>
    <t>98274</t>
  </si>
  <si>
    <t>98275</t>
  </si>
  <si>
    <t>98276</t>
  </si>
  <si>
    <t>98277</t>
  </si>
  <si>
    <t>98278</t>
  </si>
  <si>
    <t>98279</t>
  </si>
  <si>
    <t>30,78</t>
  </si>
  <si>
    <t>98280</t>
  </si>
  <si>
    <t>98281</t>
  </si>
  <si>
    <t>98282</t>
  </si>
  <si>
    <t>98283</t>
  </si>
  <si>
    <t>98284</t>
  </si>
  <si>
    <t>9,60</t>
  </si>
  <si>
    <t>98285</t>
  </si>
  <si>
    <t>98286</t>
  </si>
  <si>
    <t>98287</t>
  </si>
  <si>
    <t>98288</t>
  </si>
  <si>
    <t>98289</t>
  </si>
  <si>
    <t>98290</t>
  </si>
  <si>
    <t>98291</t>
  </si>
  <si>
    <t>98292</t>
  </si>
  <si>
    <t>98293</t>
  </si>
  <si>
    <t>98400</t>
  </si>
  <si>
    <t>98401</t>
  </si>
  <si>
    <t>98402</t>
  </si>
  <si>
    <t>100556</t>
  </si>
  <si>
    <t>50,07</t>
  </si>
  <si>
    <t>100557</t>
  </si>
  <si>
    <t>678,42</t>
  </si>
  <si>
    <t>100560</t>
  </si>
  <si>
    <t>135,52</t>
  </si>
  <si>
    <t>100561</t>
  </si>
  <si>
    <t>255,89</t>
  </si>
  <si>
    <t>100562</t>
  </si>
  <si>
    <t>400,79</t>
  </si>
  <si>
    <t>100563</t>
  </si>
  <si>
    <t>581,34</t>
  </si>
  <si>
    <t>101795</t>
  </si>
  <si>
    <t>CAIXA ENTERRADA PARA INSTALAÇÕES TELEFÔNICAS TIPO R1, EM ALVENARIA COM BLOCOS DE CONCRETO, DIMENSÕES INTERNAS: 0,35X0,60X0,60 M, EXCLUINDO TAMPÃO. AF_12/2020</t>
  </si>
  <si>
    <t>486,14</t>
  </si>
  <si>
    <t>101798</t>
  </si>
  <si>
    <t>TAMPA PARA CAIXA TIPO R1, EM FERRO FUNDIDO, DIMENSÕES INTERNAS: 0,40 X 0,60 M - FORNECIMENTO E INSTALAÇÃO. AF_12/2020</t>
  </si>
  <si>
    <t>379,34</t>
  </si>
  <si>
    <t>101799</t>
  </si>
  <si>
    <t>TAMPA PARA CAIXA TIPO R2 E R3, EM FERRO FUNDIDO, DIMENSÕES INTERNAS: 0,55 X 1,10 M - FORNECIMENTO E INSTALAÇÃO. AF_12/2020</t>
  </si>
  <si>
    <t>925,48</t>
  </si>
  <si>
    <t>98397</t>
  </si>
  <si>
    <t>103244</t>
  </si>
  <si>
    <t>AR CONDICIONADO SPLIT INVERTER, HI-WALL (PAREDE), 9000 BTU/H, CICLO FRIO - FORNECIMENTO E INSTALAÇÃO. AF_11/2021_P</t>
  </si>
  <si>
    <t>2.148,39</t>
  </si>
  <si>
    <t>103245</t>
  </si>
  <si>
    <t>AR CONDICIONADO SPLIT ON/OFF, HI-WALL (PAREDE), 9000 BTUS/H, CICLO FRIO - FORNECIMENTO E INSTALAÇÃO. AF_11/2021_P</t>
  </si>
  <si>
    <t>1.695,89</t>
  </si>
  <si>
    <t>103246</t>
  </si>
  <si>
    <t>AR CONDICIONADO SPLIT ON/OFF, HI-WALL (PAREDE), 9000 BTUS/H, CICLO QUENTE/FRIO - FORNECIMENTO E INSTALAÇÃO. AF_11/2021_P</t>
  </si>
  <si>
    <t>1.848,92</t>
  </si>
  <si>
    <t>103247</t>
  </si>
  <si>
    <t>AR CONDICIONADO SPLIT INVERTER, HI-WALL (PAREDE), 12000 BTU/H, CICLO FRIO - FORNECIMENTO E INSTALAÇÃO. AF_11/2021_P</t>
  </si>
  <si>
    <t>2.383,74</t>
  </si>
  <si>
    <t>103248</t>
  </si>
  <si>
    <t>AR CONDICIONADO SPLIT ON/OFF, HI-WALL (PAREDE), 12000 BTUS/H, CICLO FRIO - FORNECIMENTO E INSTALAÇÃO. AF_11/2021_P</t>
  </si>
  <si>
    <t>1.949,12</t>
  </si>
  <si>
    <t>103249</t>
  </si>
  <si>
    <t>AR CONDICIONADO SPLIT ON/OFF, HI-WALL (PAREDE), 12000 BTUS/H, CICLO QUENTE/FRIO - FORNECIMENTO E INSTALAÇÃO. AF_11/2021_P</t>
  </si>
  <si>
    <t>2.093,54</t>
  </si>
  <si>
    <t>103250</t>
  </si>
  <si>
    <t>AR CONDICIONADO SPLIT INVERTER, HI-WALL (PAREDE), 18000 BTU/H, CICLO FRIO - FORNECIMENTO E INSTALAÇÃO. AF_11/2021_P</t>
  </si>
  <si>
    <t>3.458,76</t>
  </si>
  <si>
    <t>103251</t>
  </si>
  <si>
    <t>AR CONDICIONADO SPLIT ON/OFF, HI-WALL (PAREDE), 18000 BTUS/H, CICLO FRIO - FORNECIMENTO E INSTALAÇÃO. AF_11/2021_P</t>
  </si>
  <si>
    <t>2.732,86</t>
  </si>
  <si>
    <t>103252</t>
  </si>
  <si>
    <t>AR CONDICIONADO SPLIT ON/OFF, HI-WALL (PAREDE), 18000 BTUS/H, CICLO QUENTE/FRIO - FORNECIMENTO E INSTALAÇÃO. AF_11/2021_P</t>
  </si>
  <si>
    <t>3.025,60</t>
  </si>
  <si>
    <t>103253</t>
  </si>
  <si>
    <t>AR CONDICIONADO SPLIT INVERTER, HI-WALL (PAREDE), 24000 BTU/H, CICLO FRIO - FORNECIMENTO E INSTALAÇÃO. AF_11/2021_P</t>
  </si>
  <si>
    <t>4.712,34</t>
  </si>
  <si>
    <t>103254</t>
  </si>
  <si>
    <t>AR CONDICIONADO SPLIT ON/OFF, HI-WALL (PAREDE), 24000 BTUS/H, CICLO FRIO - FORNECIMENTO E INSTALAÇÃO. AF_11/2021_P</t>
  </si>
  <si>
    <t>3.525,58</t>
  </si>
  <si>
    <t>103255</t>
  </si>
  <si>
    <t>AR CONDICIONADO SPLIT ON/OFF, HI-WALL (PAREDE), 24000 BTUS/H, CICLO QUENTE/FRIO - FORNECIMENTO E INSTALAÇÃO. AF_11/2021_P</t>
  </si>
  <si>
    <t>3.944,30</t>
  </si>
  <si>
    <t>103256</t>
  </si>
  <si>
    <t>AR CONDICIONADO SPLIT INVERTER, PISO TETO, 18000 BTU/H, CICLO FRIO - FORNECIMENTO E INSTALAÇÃO. AF_11/2021_P</t>
  </si>
  <si>
    <t>8.738,34</t>
  </si>
  <si>
    <t>103257</t>
  </si>
  <si>
    <t>AR CONDICIONADO SPLIT ON/OFF, PISO TETO, 18.000 BTU/H, CICLO FRIO - FORNECIMENTO E INSTALAÇÃO. AF_11/2021_P</t>
  </si>
  <si>
    <t>4.991,31</t>
  </si>
  <si>
    <t>103258</t>
  </si>
  <si>
    <t>AR CONDICIONADO SPLIT INVERTER, PISO TETO, 24000 BTU/H, CICLO FRIO - FORNECIMENTO E INSTALAÇÃO. AF_11/2021_P</t>
  </si>
  <si>
    <t>9.769,08</t>
  </si>
  <si>
    <t>103259</t>
  </si>
  <si>
    <t>AR CONDICIONADO SPLIT ON/OFF, PISO TETO, 24.000 BTU/H, CICLO FRIO - FORNECIMENTO E INSTALAÇÃO. AF_11/2021_P</t>
  </si>
  <si>
    <t>5.263,17</t>
  </si>
  <si>
    <t>103260</t>
  </si>
  <si>
    <t>AR CONDICIONADO SPLIT INVERTER, PISO TETO, 24000 BTU/H, QUENTE/FRIO - FORNECIMENTO E INSTALAÇÃO. AF_11/2021_P</t>
  </si>
  <si>
    <t>5.406,56</t>
  </si>
  <si>
    <t>103261</t>
  </si>
  <si>
    <t>AR CONDICIONADO SPLIT INVERTER, PISO TETO, 36000 BTU/H, CICLO FRIO - FORNECIMENTO E INSTALAÇÃO. AF_11/2021_P</t>
  </si>
  <si>
    <t>11.019,46</t>
  </si>
  <si>
    <t>103262</t>
  </si>
  <si>
    <t>AR CONDICIONADO SPLIT ON/OFF, PISO TETO, 36.000 BTU/H, CICLO FRIO - FORNECIMENTO E INSTALAÇÃO. AF_11/2021_P</t>
  </si>
  <si>
    <t>6.913,97</t>
  </si>
  <si>
    <t>103263</t>
  </si>
  <si>
    <t>AR CONDICIONADO SPLIT INVERTER, PISO TETO, 48000 BTU/H, CICLO FRIO - FORNECIMENTO E INSTALAÇÃO. AF_11/2021_P</t>
  </si>
  <si>
    <t>15.280,06</t>
  </si>
  <si>
    <t>103264</t>
  </si>
  <si>
    <t>AR CONDICIONADO SPLIT ON/OFF, PISO TETO, 48.000 BTU/H, CICLO FRIO - FORNECIMENTO E INSTALAÇÃO. AF_11/2021_P</t>
  </si>
  <si>
    <t>8.558,19</t>
  </si>
  <si>
    <t>103265</t>
  </si>
  <si>
    <t>AR CONDICIONADO SPLIT INVERTER, PISO TETO, APRESENTANDO ENTRE 54000 E 58000 BTU/H, CICLO FRIO - FORNECIMENTO E INSTALAÇÃO. AF_11/2021_P</t>
  </si>
  <si>
    <t>18.426,44</t>
  </si>
  <si>
    <t>103266</t>
  </si>
  <si>
    <t>AR CONDICIONADO SPLIT ON/OFF, PISO TETO, 60.000 BTU/H, CICLO FRIO - FORNECIMENTO E INSTALAÇÃO. AF_11/2021_P</t>
  </si>
  <si>
    <t>9.560,86</t>
  </si>
  <si>
    <t>103267</t>
  </si>
  <si>
    <t>AR CONDICIONADO SPLIT ON/OFF, CASSETE (TETO), FRIO 4 VIAS 18000 BTU/H - FORNECIMENTO E INSTALAÇÃO. AF_11/2021_P</t>
  </si>
  <si>
    <t>5.460,21</t>
  </si>
  <si>
    <t>103268</t>
  </si>
  <si>
    <t>AR CONDICIONADO SPLIT ON/OFF, CASSETE (TETO), 18000 BTU/H, CICLO QUENTE/FRIO - FORNECIMENTO E INSTALAÇÃO. AF_11/2021_P</t>
  </si>
  <si>
    <t>6.481,52</t>
  </si>
  <si>
    <t>103269</t>
  </si>
  <si>
    <t>AR CONDICIONADO SPLIT ON/OFF, CASSETE (TETO), FRIO 4 VIAS 24000 BTU/H - FORNECIMENTO E INSTALAÇÃO. AF_11/2021_P</t>
  </si>
  <si>
    <t>6.710,64</t>
  </si>
  <si>
    <t>103270</t>
  </si>
  <si>
    <t>AR CONDICIONADO SPLIT ON/OFF, CASSETE (TETO), 24000 BTU/H, CICLO QUENTE/FRIO - FORNECIMENTO E INSTALAÇÃO. AF_11/2021_P</t>
  </si>
  <si>
    <t>6.965,78</t>
  </si>
  <si>
    <t>103271</t>
  </si>
  <si>
    <t>AR CONDICIONADO SPLIT ON/OFF, CASSETE (TETO), FRIO 4 VIAS 36000 BTU/H - FORNECIMENTO E INSTALAÇÃO. AF_11/2021_P</t>
  </si>
  <si>
    <t>9.867,22</t>
  </si>
  <si>
    <t>103272</t>
  </si>
  <si>
    <t>AR CONDICIONADO SPLIT ON/OFF, CASSETE (TETO), 36000 BTU/H, CICLO QUENTE/FRIO - FORNECIMENTO E INSTALAÇÃO. AF_11/2021_P</t>
  </si>
  <si>
    <t>10.191,67</t>
  </si>
  <si>
    <t>103273</t>
  </si>
  <si>
    <t>AR CONDICIONADO SPLIT ON/OFF, CASSETE (TETO), FRIO 4 VIAS 48000 BTU/H - FORNECIMENTO E INSTALAÇÃO. AF_11/2021_P</t>
  </si>
  <si>
    <t>10.461,02</t>
  </si>
  <si>
    <t>103274</t>
  </si>
  <si>
    <t>AR CONDICIONADO SPLIT ON/OFF, CASSETE (TETO), 48000 BTU/H, CICLO QUENTE/FRIO - FORNECIMENTO E INSTALAÇÃO. AF_11/2021_P</t>
  </si>
  <si>
    <t>11.986,96</t>
  </si>
  <si>
    <t>103275</t>
  </si>
  <si>
    <t>AR CONDICIONADO SPLIT ON/OFF, CASSETE (TETO), FRIO 4 VIAS 60000 BTU/H - FORNECIMENTO E INSTALAÇÃO. AF_11/2021_P</t>
  </si>
  <si>
    <t>11.924,66</t>
  </si>
  <si>
    <t>103276</t>
  </si>
  <si>
    <t>AR CONDICIONADO SPLIT ON/OFF, CASSETE (TETO), 60000 BTU/H, CICLO QUENTE/FRIO - FORNECIMENTO E INSTALAÇÃO. AF_11/2021_P</t>
  </si>
  <si>
    <t>12.514,84</t>
  </si>
  <si>
    <t>103277</t>
  </si>
  <si>
    <t>AR CONDICIONADO SPLITÃO 10 TR - FORNECIMENTO E INSTALAÇÃO. AF_11/2021_P</t>
  </si>
  <si>
    <t>23.121,14</t>
  </si>
  <si>
    <t>103278</t>
  </si>
  <si>
    <t>AR CONDICIONADO SPLITÃO 15 TR - FORNECIMENTO E INSTALAÇÃO. AF_11/2021_P</t>
  </si>
  <si>
    <t>29.604,36</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</si>
  <si>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</si>
  <si>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</si>
  <si>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</si>
  <si>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</si>
  <si>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33,32</t>
  </si>
  <si>
    <t>103290</t>
  </si>
  <si>
    <t>TUBO EM COBRE FLEXÍVEL, DN 3/8", COM ISOLAMENTO, INSTALADO EM FORRO, PARA RAMAL DE ALIMENTAÇÃO DE AR CONDICIONADO, INCLUSO FIXADOR. AF_11/2021</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</si>
  <si>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</si>
  <si>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</si>
  <si>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</si>
  <si>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</si>
  <si>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</si>
  <si>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</si>
  <si>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7.754,58</t>
  </si>
  <si>
    <t>101937</t>
  </si>
  <si>
    <t>INSTALAÇÃO DE TUBOS E CONEXÕES, EM AÇO/FERRO GALVANIZADO, PARA O CENTRO DE MEDIÇÃO DE GÁS DE EDIFÍCIO RESIDENCIAL, COM 4 PAVIMENTOS, 16 UNIDADES HABITACIONAIS, DN 50 (2) - FORNECIMENTO E INSTALAÇÃO. AF_10/2020</t>
  </si>
  <si>
    <t>13.657,75</t>
  </si>
  <si>
    <t>98294</t>
  </si>
  <si>
    <t>98295</t>
  </si>
  <si>
    <t>98296</t>
  </si>
  <si>
    <t>98297</t>
  </si>
  <si>
    <t>98301</t>
  </si>
  <si>
    <t>901,87</t>
  </si>
  <si>
    <t>98302</t>
  </si>
  <si>
    <t>1.353,66</t>
  </si>
  <si>
    <t>98304</t>
  </si>
  <si>
    <t>2.013,17</t>
  </si>
  <si>
    <t>98307</t>
  </si>
  <si>
    <t>42,82</t>
  </si>
  <si>
    <t>98308</t>
  </si>
  <si>
    <t>98593</t>
  </si>
  <si>
    <t>1.473,56</t>
  </si>
  <si>
    <t>89355</t>
  </si>
  <si>
    <t>89356</t>
  </si>
  <si>
    <t>89357</t>
  </si>
  <si>
    <t>31,98</t>
  </si>
  <si>
    <t>89401</t>
  </si>
  <si>
    <t>89402</t>
  </si>
  <si>
    <t>89403</t>
  </si>
  <si>
    <t>89446</t>
  </si>
  <si>
    <t>89447</t>
  </si>
  <si>
    <t>89448</t>
  </si>
  <si>
    <t>89449</t>
  </si>
  <si>
    <t>25,29</t>
  </si>
  <si>
    <t>89450</t>
  </si>
  <si>
    <t>89451</t>
  </si>
  <si>
    <t>69,93</t>
  </si>
  <si>
    <t>89452</t>
  </si>
  <si>
    <t>87,16</t>
  </si>
  <si>
    <t>89508</t>
  </si>
  <si>
    <t>89509</t>
  </si>
  <si>
    <t>89511</t>
  </si>
  <si>
    <t>51,78</t>
  </si>
  <si>
    <t>89512</t>
  </si>
  <si>
    <t>84,37</t>
  </si>
  <si>
    <t>89576</t>
  </si>
  <si>
    <t>89578</t>
  </si>
  <si>
    <t>63,12</t>
  </si>
  <si>
    <t>89580</t>
  </si>
  <si>
    <t>125,76</t>
  </si>
  <si>
    <t>89633</t>
  </si>
  <si>
    <t>89634</t>
  </si>
  <si>
    <t>89635</t>
  </si>
  <si>
    <t>53,29</t>
  </si>
  <si>
    <t>89636</t>
  </si>
  <si>
    <t>89711</t>
  </si>
  <si>
    <t>20,44</t>
  </si>
  <si>
    <t>89712</t>
  </si>
  <si>
    <t>89713</t>
  </si>
  <si>
    <t>48,18</t>
  </si>
  <si>
    <t>89714</t>
  </si>
  <si>
    <t>60,62</t>
  </si>
  <si>
    <t>89716</t>
  </si>
  <si>
    <t>27,47</t>
  </si>
  <si>
    <t>89717</t>
  </si>
  <si>
    <t>42,41</t>
  </si>
  <si>
    <t>89770</t>
  </si>
  <si>
    <t>47,44</t>
  </si>
  <si>
    <t>89771</t>
  </si>
  <si>
    <t>64,85</t>
  </si>
  <si>
    <t>89773</t>
  </si>
  <si>
    <t>151,19</t>
  </si>
  <si>
    <t>89775</t>
  </si>
  <si>
    <t>238,96</t>
  </si>
  <si>
    <t>89798</t>
  </si>
  <si>
    <t>89799</t>
  </si>
  <si>
    <t>26,90</t>
  </si>
  <si>
    <t>89800</t>
  </si>
  <si>
    <t>89848</t>
  </si>
  <si>
    <t>89849</t>
  </si>
  <si>
    <t>89865</t>
  </si>
  <si>
    <t>91784</t>
  </si>
  <si>
    <t>42,37</t>
  </si>
  <si>
    <t>91785</t>
  </si>
  <si>
    <t>91786</t>
  </si>
  <si>
    <t>34,99</t>
  </si>
  <si>
    <t>91787</t>
  </si>
  <si>
    <t>91788</t>
  </si>
  <si>
    <t>54,84</t>
  </si>
  <si>
    <t>91789</t>
  </si>
  <si>
    <t>91790</t>
  </si>
  <si>
    <t>91791</t>
  </si>
  <si>
    <t>133,01</t>
  </si>
  <si>
    <t>91792</t>
  </si>
  <si>
    <t>57,90</t>
  </si>
  <si>
    <t>91793</t>
  </si>
  <si>
    <t>91,07</t>
  </si>
  <si>
    <t>91794</t>
  </si>
  <si>
    <t>49,49</t>
  </si>
  <si>
    <t>91795</t>
  </si>
  <si>
    <t>91796</t>
  </si>
  <si>
    <t>92,15</t>
  </si>
  <si>
    <t>92275</t>
  </si>
  <si>
    <t>63,87</t>
  </si>
  <si>
    <t>92276</t>
  </si>
  <si>
    <t>92277</t>
  </si>
  <si>
    <t>92278</t>
  </si>
  <si>
    <t>157,37</t>
  </si>
  <si>
    <t>92279</t>
  </si>
  <si>
    <t>92280</t>
  </si>
  <si>
    <t>319,79</t>
  </si>
  <si>
    <t>92281</t>
  </si>
  <si>
    <t>127,65</t>
  </si>
  <si>
    <t>92282</t>
  </si>
  <si>
    <t>147,25</t>
  </si>
  <si>
    <t>92283</t>
  </si>
  <si>
    <t>200,75</t>
  </si>
  <si>
    <t>92284</t>
  </si>
  <si>
    <t>252,98</t>
  </si>
  <si>
    <t>92285</t>
  </si>
  <si>
    <t>341,80</t>
  </si>
  <si>
    <t>92286</t>
  </si>
  <si>
    <t>435,60</t>
  </si>
  <si>
    <t>92305</t>
  </si>
  <si>
    <t>92306</t>
  </si>
  <si>
    <t>92307</t>
  </si>
  <si>
    <t>84,99</t>
  </si>
  <si>
    <t>92308</t>
  </si>
  <si>
    <t>92309</t>
  </si>
  <si>
    <t>133,36</t>
  </si>
  <si>
    <t>92310</t>
  </si>
  <si>
    <t>92320</t>
  </si>
  <si>
    <t>49,28</t>
  </si>
  <si>
    <t>92321</t>
  </si>
  <si>
    <t>81,98</t>
  </si>
  <si>
    <t>92322</t>
  </si>
  <si>
    <t>104,50</t>
  </si>
  <si>
    <t>92323</t>
  </si>
  <si>
    <t>92324</t>
  </si>
  <si>
    <t>92325</t>
  </si>
  <si>
    <t>170,77</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</si>
  <si>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</si>
  <si>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</si>
  <si>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</si>
  <si>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</si>
  <si>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171,87</t>
  </si>
  <si>
    <t>92337</t>
  </si>
  <si>
    <t>TUBO DE AÇO GALVANIZADO COM COSTURA, CLASSE MÉDIA, CONEXÃO RANHURADA, DN 80 (3"), INSTALADO EM PRUMADAS - FORNECIMENTO E INSTALAÇÃO. AF_10/2020</t>
  </si>
  <si>
    <t>228,70</t>
  </si>
  <si>
    <t>92338</t>
  </si>
  <si>
    <t>TUBO DE AÇO PRETO SEM COSTURA, CONEXÃO SOLDADA, DN 50 (2"), INSTALADO EM PRUMADAS - FORNECIMENTO E INSTALAÇÃO. AF_10/2020</t>
  </si>
  <si>
    <t>165,84</t>
  </si>
  <si>
    <t>92339</t>
  </si>
  <si>
    <t>TUBO DE AÇO PRETO SEM COSTURA, CONEXÃO SOLDADA, DN 65 (2 1/2"), INSTALADO EM PRUMADAS - FORNECIMENTO E INSTALAÇÃO. AF_10/2020</t>
  </si>
  <si>
    <t>255,60</t>
  </si>
  <si>
    <t>92341</t>
  </si>
  <si>
    <t>TUBO DE AÇO GALVANIZADO COM COSTURA, CLASSE MÉDIA, DN 50 (2"), CONEXÃO ROSQUEADA, INSTALADO EM PRUMADAS - FORNECIMENTO E INSTALAÇÃO. AF_10/2020</t>
  </si>
  <si>
    <t>147,53</t>
  </si>
  <si>
    <t>92342</t>
  </si>
  <si>
    <t>TUBO DE AÇO GALVANIZADO COM COSTURA, CLASSE MÉDIA, DN 65 (2 1/2"), CONEXÃO ROSQUEADA, INSTALADO EM PRUMADAS - FORNECIMENTO E INSTALAÇÃO. AF_10/2020</t>
  </si>
  <si>
    <t>180,23</t>
  </si>
  <si>
    <t>92343</t>
  </si>
  <si>
    <t>TUBO DE AÇO GALVANIZADO COM COSTURA, CLASSE MÉDIA, DN 80 (3"), CONEXÃO ROSQUEADA, INSTALADO EM PRUMADAS - FORNECIMENTO E INSTALAÇÃO. AF_10/2020</t>
  </si>
  <si>
    <t>237,16</t>
  </si>
  <si>
    <t>92359</t>
  </si>
  <si>
    <t>TUBO DE AÇO PRETO SEM COSTURA, CONEXÃO SOLDADA, DN 25 (1"), INSTALADO EM REDE DE ALIMENTAÇÃO PARA HIDRANTE - FORNECIMENTO E INSTALAÇÃO. AF_10/2020</t>
  </si>
  <si>
    <t>81,63</t>
  </si>
  <si>
    <t>92360</t>
  </si>
  <si>
    <t>TUBO DE AÇO PRETO SEM COSTURA, CONEXÃO SOLDADA, DN 32 (1 1/4"), INSTALADO EM REDE DE ALIMENTAÇÃO PARA HIDRANTE - FORNECIMENTO E INSTALAÇÃO. AF_10/2020</t>
  </si>
  <si>
    <t>109,21</t>
  </si>
  <si>
    <t>92361</t>
  </si>
  <si>
    <t>TUBO DE AÇO PRETO SEM COSTURA, CONEXÃO SOLDADA, DN 50 (2"), INSTALADO EM REDE DE ALIMENTAÇÃO PARA HIDRANTE - FORNECIMENTO E INSTALAÇÃO. AF_10/2020</t>
  </si>
  <si>
    <t>147,01</t>
  </si>
  <si>
    <t>92362</t>
  </si>
  <si>
    <t>TUBO DE AÇO PRETO SEM COSTURA, CONEXÃO SOLDADA, DN 65 (2 1/2"), INSTALADO EM REDE DE ALIMENTAÇÃO PARA HIDRANTE - FORNECIMENTO E INSTALAÇÃO. AF_10/2020</t>
  </si>
  <si>
    <t>236,02</t>
  </si>
  <si>
    <t>92364</t>
  </si>
  <si>
    <t>TUBO DE AÇO GALVANIZADO COM COSTURA, CLASSE MÉDIA, DN 32 (1 1/4"), CONEXÃO ROSQUEADA, INSTALADO EM REDE DE ALIMENTAÇÃO PARA HIDRANTE - FORNECIMENTO E INSTALAÇÃO. AF_10/2020</t>
  </si>
  <si>
    <t>83,86</t>
  </si>
  <si>
    <t>92365</t>
  </si>
  <si>
    <t>TUBO DE AÇO GALVANIZADO COM COSTURA, CLASSE MÉDIA, DN 40 (1 1/2"), CONEXÃO ROSQUEADA, INSTALADO EM REDE DE ALIMENTAÇÃO PARA HIDRANTE - FORNECIMENTO E INSTALAÇÃO. AF_10/2020</t>
  </si>
  <si>
    <t>96,93</t>
  </si>
  <si>
    <t>92366</t>
  </si>
  <si>
    <t>TUBO DE AÇO GALVANIZADO COM COSTURA, CLASSE MÉDIA, DN 50 (2"), CONEXÃO ROSQUEADA, INSTALADO EM REDE DE ALIMENTAÇÃO PARA HIDRANTE - FORNECIMENTO E INSTALAÇÃO. AF_10/2020</t>
  </si>
  <si>
    <t>137,24</t>
  </si>
  <si>
    <t>92367</t>
  </si>
  <si>
    <t>TUBO DE AÇO GALVANIZADO COM COSTURA, CLASSE MÉDIA, DN 65 (2 1/2"), CONEXÃO ROSQUEADA, INSTALADO EM REDE DE ALIMENTAÇÃO PARA HIDRANTE - FORNECIMENTO E INSTALAÇÃO. AF_10/2020</t>
  </si>
  <si>
    <t>169,48</t>
  </si>
  <si>
    <t>92368</t>
  </si>
  <si>
    <t>TUBO DE AÇO GALVANIZADO COM COSTURA, CLASSE MÉDIA, DN 80 (3"), CONEXÃO ROSQUEADA, INSTALADO EM REDE DE ALIMENTAÇÃO PARA HIDRANTE - FORNECIMENTO E INSTALAÇÃO. AF_10/2020</t>
  </si>
  <si>
    <t>225,96</t>
  </si>
  <si>
    <t>92645</t>
  </si>
  <si>
    <t>TUBO DE AÇO PRETO SEM COSTURA, CONEXÃO SOLDADA, DN 25 (1"), INSTALADO EM REDE DE ALIMENTAÇÃO PARA SPRINKLER - FORNECIMENTO E INSTALAÇÃO. AF_10/2020</t>
  </si>
  <si>
    <t>85,02</t>
  </si>
  <si>
    <t>92646</t>
  </si>
  <si>
    <t>TUBO DE AÇO PRETO SEM COSTURA, CONEXÃO SOLDADA, DN 32 (1 1/4"), INSTALADO EM REDE DE ALIMENTAÇÃO PARA SPRINKLER - FORNECIMENTO E INSTALAÇÃO. AF_10/2020</t>
  </si>
  <si>
    <t>112,59</t>
  </si>
  <si>
    <t>92648</t>
  </si>
  <si>
    <t>TUBO DE AÇO PRETO SEM COSTURA, CONEXÃO SOLDADA, DN 40 (1 1/2"), INSTALADO EM REDE DE ALIMENTAÇÃO PARA SPRINKLER - FORNECIMENTO E INSTALAÇÃO. AF_10/2020</t>
  </si>
  <si>
    <t>123,09</t>
  </si>
  <si>
    <t>92649</t>
  </si>
  <si>
    <t>TUBO DE AÇO PRETO SEM COSTURA, CONEXÃO SOLDADA, DN 50 (2"), INSTALADO EM REDE DE ALIMENTAÇÃO PARA SPRINKLER - FORNECIMENTO E INSTALAÇÃO. AF_10/2020</t>
  </si>
  <si>
    <t>150,40</t>
  </si>
  <si>
    <t>92650</t>
  </si>
  <si>
    <t>TUBO DE AÇO PRETO SEM COSTURA, CONEXÃO SOLDADA, DN 65 (2 1/2"), INSTALADO EM REDE DE ALIMENTAÇÃO PARA SPRINKLER - FORNECIMENTO E INSTALAÇÃO. AF_10/2020</t>
  </si>
  <si>
    <t>239,40</t>
  </si>
  <si>
    <t>92652</t>
  </si>
  <si>
    <t>TUBO DE AÇO GALVANIZADO COM COSTURA, CLASSE MÉDIA, CONEXÃO ROSQUEADA, DN 32 (1 1/4"), INSTALADO EM REDE DE ALIMENTAÇÃO PARA SPRINKLER - FORNECIMENTO E INSTALAÇÃO. AF_10/2020</t>
  </si>
  <si>
    <t>87,66</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</si>
  <si>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</si>
  <si>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</si>
  <si>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</si>
  <si>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</si>
  <si>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141,08</t>
  </si>
  <si>
    <t>92655</t>
  </si>
  <si>
    <t>TUBO DE AÇO GALVANIZADO COM COSTURA, CLASSE MÉDIA, CONEXÃO ROSQUEADA, DN 65 (2 1/2"), INSTALADO EM REDE DE ALIMENTAÇÃO PARA SPRINKLER - FORNECIMENTO E INSTALAÇÃO. AF_10/2020</t>
  </si>
  <si>
    <t>173,39</t>
  </si>
  <si>
    <t>92656</t>
  </si>
  <si>
    <t>TUBO DE AÇO GALVANIZADO COM COSTURA, CLASSE MÉDIA, CONEXÃO ROSQUEADA, DN 80 (3"), INSTALADO EM REDE DE ALIMENTAÇÃO PARA SPRINKLER - FORNECIMENTO E INSTALAÇÃO. AF_10/2020</t>
  </si>
  <si>
    <t>229,87</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</si>
  <si>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</si>
  <si>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</si>
  <si>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</si>
  <si>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</si>
  <si>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52,71</t>
  </si>
  <si>
    <t>92689</t>
  </si>
  <si>
    <t>TUBO DE AÇO PRETO SEM COSTURA, CLASSE MÉDIA, CONEXÃO SOLDADA, DN 15 (1/2"), INSTALADO EM RAMAIS E SUB-RAMAIS DE GÁS - FORNECIMENTO E INSTALAÇÃO. AF_10/2020</t>
  </si>
  <si>
    <t>58,69</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</si>
  <si>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</si>
  <si>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</si>
  <si>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</si>
  <si>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</si>
  <si>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104,12</t>
  </si>
  <si>
    <t>94462</t>
  </si>
  <si>
    <t>94463</t>
  </si>
  <si>
    <t>94464</t>
  </si>
  <si>
    <t>243,53</t>
  </si>
  <si>
    <t>94602</t>
  </si>
  <si>
    <t>235,45</t>
  </si>
  <si>
    <t>94603</t>
  </si>
  <si>
    <t>320,80</t>
  </si>
  <si>
    <t>94604</t>
  </si>
  <si>
    <t>441,85</t>
  </si>
  <si>
    <t>94605</t>
  </si>
  <si>
    <t>637,75</t>
  </si>
  <si>
    <t>94648</t>
  </si>
  <si>
    <t>94649</t>
  </si>
  <si>
    <t>94650</t>
  </si>
  <si>
    <t>94651</t>
  </si>
  <si>
    <t>94652</t>
  </si>
  <si>
    <t>94653</t>
  </si>
  <si>
    <t>75,80</t>
  </si>
  <si>
    <t>94654</t>
  </si>
  <si>
    <t>96,83</t>
  </si>
  <si>
    <t>94655</t>
  </si>
  <si>
    <t>94716</t>
  </si>
  <si>
    <t>94717</t>
  </si>
  <si>
    <t>41,29</t>
  </si>
  <si>
    <t>94718</t>
  </si>
  <si>
    <t>94719</t>
  </si>
  <si>
    <t>67,40</t>
  </si>
  <si>
    <t>94720</t>
  </si>
  <si>
    <t>94721</t>
  </si>
  <si>
    <t>149,57</t>
  </si>
  <si>
    <t>94722</t>
  </si>
  <si>
    <t>259,54</t>
  </si>
  <si>
    <t>95697</t>
  </si>
  <si>
    <t>TUBO DE AÇO PRETO SEM COSTURA, CONEXÃO SOLDADA, DN 40 (1 1/2"), INSTALADO EM REDE DE ALIMENTAÇÃO PARA HIDRANTE - FORNECIMENTO E INSTALAÇÃO. AF_10/2020</t>
  </si>
  <si>
    <t>119,70</t>
  </si>
  <si>
    <t>96635</t>
  </si>
  <si>
    <t>96636</t>
  </si>
  <si>
    <t>96644</t>
  </si>
  <si>
    <t>96645</t>
  </si>
  <si>
    <t>96646</t>
  </si>
  <si>
    <t>96647</t>
  </si>
  <si>
    <t>96648</t>
  </si>
  <si>
    <t>96649</t>
  </si>
  <si>
    <t>52,14</t>
  </si>
  <si>
    <t>96668</t>
  </si>
  <si>
    <t>96669</t>
  </si>
  <si>
    <t>96670</t>
  </si>
  <si>
    <t>29,81</t>
  </si>
  <si>
    <t>96671</t>
  </si>
  <si>
    <t>39,76</t>
  </si>
  <si>
    <t>96672</t>
  </si>
  <si>
    <t>58,21</t>
  </si>
  <si>
    <t>96673</t>
  </si>
  <si>
    <t>95,74</t>
  </si>
  <si>
    <t>96674</t>
  </si>
  <si>
    <t>134,42</t>
  </si>
  <si>
    <t>96675</t>
  </si>
  <si>
    <t>234,93</t>
  </si>
  <si>
    <t>96676</t>
  </si>
  <si>
    <t>96677</t>
  </si>
  <si>
    <t>26,00</t>
  </si>
  <si>
    <t>96678</t>
  </si>
  <si>
    <t>96679</t>
  </si>
  <si>
    <t>52,62</t>
  </si>
  <si>
    <t>96680</t>
  </si>
  <si>
    <t>96681</t>
  </si>
  <si>
    <t>133,05</t>
  </si>
  <si>
    <t>96682</t>
  </si>
  <si>
    <t>196,48</t>
  </si>
  <si>
    <t>96683</t>
  </si>
  <si>
    <t>268,28</t>
  </si>
  <si>
    <t>96718</t>
  </si>
  <si>
    <t>96719</t>
  </si>
  <si>
    <t>96720</t>
  </si>
  <si>
    <t>23,39</t>
  </si>
  <si>
    <t>96721</t>
  </si>
  <si>
    <t>96722</t>
  </si>
  <si>
    <t>43,89</t>
  </si>
  <si>
    <t>96723</t>
  </si>
  <si>
    <t>59,82</t>
  </si>
  <si>
    <t>96724</t>
  </si>
  <si>
    <t>97,61</t>
  </si>
  <si>
    <t>96725</t>
  </si>
  <si>
    <t>130,85</t>
  </si>
  <si>
    <t>96726</t>
  </si>
  <si>
    <t>213,80</t>
  </si>
  <si>
    <t>96727</t>
  </si>
  <si>
    <t>96728</t>
  </si>
  <si>
    <t>96729</t>
  </si>
  <si>
    <t>30,37</t>
  </si>
  <si>
    <t>96730</t>
  </si>
  <si>
    <t>39,30</t>
  </si>
  <si>
    <t>96731</t>
  </si>
  <si>
    <t>57,29</t>
  </si>
  <si>
    <t>96732</t>
  </si>
  <si>
    <t>96733</t>
  </si>
  <si>
    <t>96734</t>
  </si>
  <si>
    <t>189,62</t>
  </si>
  <si>
    <t>96735</t>
  </si>
  <si>
    <t>244,84</t>
  </si>
  <si>
    <t>96794</t>
  </si>
  <si>
    <t>96795</t>
  </si>
  <si>
    <t>96796</t>
  </si>
  <si>
    <t>96797</t>
  </si>
  <si>
    <t>96798</t>
  </si>
  <si>
    <t>96799</t>
  </si>
  <si>
    <t>96800</t>
  </si>
  <si>
    <t>96801</t>
  </si>
  <si>
    <t>27,11</t>
  </si>
  <si>
    <t>97327</t>
  </si>
  <si>
    <t>97328</t>
  </si>
  <si>
    <t>48,83</t>
  </si>
  <si>
    <t>97329</t>
  </si>
  <si>
    <t>97330</t>
  </si>
  <si>
    <t>76,82</t>
  </si>
  <si>
    <t>97331</t>
  </si>
  <si>
    <t>97332</t>
  </si>
  <si>
    <t>49,14</t>
  </si>
  <si>
    <t>97333</t>
  </si>
  <si>
    <t>63,02</t>
  </si>
  <si>
    <t>97334</t>
  </si>
  <si>
    <t>77,24</t>
  </si>
  <si>
    <t>97335</t>
  </si>
  <si>
    <t>92,17</t>
  </si>
  <si>
    <t>97336</t>
  </si>
  <si>
    <t>117,11</t>
  </si>
  <si>
    <t>97337</t>
  </si>
  <si>
    <t>97338</t>
  </si>
  <si>
    <t>211,81</t>
  </si>
  <si>
    <t>97339</t>
  </si>
  <si>
    <t>97340</t>
  </si>
  <si>
    <t>228,25</t>
  </si>
  <si>
    <t>97341</t>
  </si>
  <si>
    <t>60,71</t>
  </si>
  <si>
    <t>97342</t>
  </si>
  <si>
    <t>95,96</t>
  </si>
  <si>
    <t>97343</t>
  </si>
  <si>
    <t>121,19</t>
  </si>
  <si>
    <t>97344</t>
  </si>
  <si>
    <t>69,05</t>
  </si>
  <si>
    <t>97345</t>
  </si>
  <si>
    <t>110,28</t>
  </si>
  <si>
    <t>97346</t>
  </si>
  <si>
    <t>140,70</t>
  </si>
  <si>
    <t>97347</t>
  </si>
  <si>
    <t>111,15</t>
  </si>
  <si>
    <t>97348</t>
  </si>
  <si>
    <t>153,64</t>
  </si>
  <si>
    <t>97349</t>
  </si>
  <si>
    <t>221,64</t>
  </si>
  <si>
    <t>97350</t>
  </si>
  <si>
    <t>269,18</t>
  </si>
  <si>
    <t>97351</t>
  </si>
  <si>
    <t>372,32</t>
  </si>
  <si>
    <t>97352</t>
  </si>
  <si>
    <t>482,65</t>
  </si>
  <si>
    <t>97353</t>
  </si>
  <si>
    <t>71,95</t>
  </si>
  <si>
    <t>97354</t>
  </si>
  <si>
    <t>114,94</t>
  </si>
  <si>
    <t>97355</t>
  </si>
  <si>
    <t>157,72</t>
  </si>
  <si>
    <t>97356</t>
  </si>
  <si>
    <t>97357</t>
  </si>
  <si>
    <t>129,26</t>
  </si>
  <si>
    <t>97358</t>
  </si>
  <si>
    <t>177,23</t>
  </si>
  <si>
    <t>97498</t>
  </si>
  <si>
    <t>TUBO DE AÇO GALVANIZADO COM COSTURA, CLASSE MÉDIA, DN 25 (1"), CONEXÃO ROSQUEADA, INSTALADO EM REDE DE ALIMENTAÇÃO PARA HIDRANTE - FORNECIMENTO E INSTALAÇÃO. AF_10/2020</t>
  </si>
  <si>
    <t>67,35</t>
  </si>
  <si>
    <t>97535</t>
  </si>
  <si>
    <t>TUBO DE AÇO GALVANIZADO COM COSTURA, CLASSE MÉDIA, CONEXÃO ROSQUEADA, DN 25 (1"), INSTALADO EM REDE DE ALIMENTAÇÃO PARA SPRINKLER - FORNECIMENTO E INSTALAÇÃO. AF_10/2020</t>
  </si>
  <si>
    <t>71,14</t>
  </si>
  <si>
    <t>97536</t>
  </si>
  <si>
    <t>TUBO DE AÇO GALVANIZADO COM COSTURA, CLASSE MÉDIA, CONEXÃO ROSQUEADA, DN 25 (1"), INSTALADO EM RAMAIS  E SUB-RAMAIS DE GÁS - FORNECIMENTO E INSTALAÇÃO. AF_10/2020</t>
  </si>
  <si>
    <t>79,87</t>
  </si>
  <si>
    <t>100788</t>
  </si>
  <si>
    <t>691,83</t>
  </si>
  <si>
    <t>100791</t>
  </si>
  <si>
    <t>100792</t>
  </si>
  <si>
    <t>100793</t>
  </si>
  <si>
    <t>100794</t>
  </si>
  <si>
    <t>49,66</t>
  </si>
  <si>
    <t>100799</t>
  </si>
  <si>
    <t>TUBO, PEX, MULTICAMADA, COM TUBO LUVA, DN 16, INSTALADO EM IMPLANTAÇÃO DE INSTALAÇÕES DE GÁS - FORNECIMENTO E INSTALAÇÃO. AF_01/2020</t>
  </si>
  <si>
    <t>18,86</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</si>
  <si>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</si>
  <si>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</si>
  <si>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</si>
  <si>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</si>
  <si>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37,03</t>
  </si>
  <si>
    <t>100802</t>
  </si>
  <si>
    <t>TUBO, PEX, MULTICAMADA, COM TUBO LUVA, DN 32, INSTALADO EM IMPLANTAÇÃO DE INSTALAÇÕES DE GÁS - FORNECIMENTO E INSTALAÇÃO. AF_01/2020</t>
  </si>
  <si>
    <t>50,05</t>
  </si>
  <si>
    <t>100803</t>
  </si>
  <si>
    <t>100804</t>
  </si>
  <si>
    <t>100805</t>
  </si>
  <si>
    <t>35,50</t>
  </si>
  <si>
    <t>100806</t>
  </si>
  <si>
    <t>48,26</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</si>
  <si>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</si>
  <si>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</si>
  <si>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</si>
  <si>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</si>
  <si>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33,28</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</si>
  <si>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</si>
  <si>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</si>
  <si>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</si>
  <si>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</si>
  <si>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58,03</t>
  </si>
  <si>
    <t>101918</t>
  </si>
  <si>
    <t>TUBO DE AÇO GALVANIZADO COM COSTURA, CLASSE MÉDIA, DN 100 (4"), CONEXÃO ROSQUEADA, INSTALADO EM PRUMADAS - FORNECIMENTO E INSTALAÇÃO. AF_10/2020</t>
  </si>
  <si>
    <t>320,67</t>
  </si>
  <si>
    <t>101919</t>
  </si>
  <si>
    <t>UNIÃO, EM FERRO GALVANIZADO, 4", CONEXÃO ROSQUEADA, INSTALADO EM PRUMADAS - FORNECIMENTO E INSTALAÇÃO. AF_10/2020</t>
  </si>
  <si>
    <t>362,87</t>
  </si>
  <si>
    <t>101920</t>
  </si>
  <si>
    <t>LUVA, EM FERRO GALVANIZADO, 4", CONEXÃO ROSQUEADA, INSTALADO EM PRUMADAS - FORNECIMENTO E INSTALAÇÃO. AF_10/2020</t>
  </si>
  <si>
    <t>170,75</t>
  </si>
  <si>
    <t>101921</t>
  </si>
  <si>
    <t>LUVA DE REDUÇÃO, EM FERRO GALVANIZADO, 4" X 2 1/2", CONEXÃO ROSQUEADA, INSTALADO EM PRUMADAS - FORNECIMENTO E INSTALAÇÃO. AF_10/2020</t>
  </si>
  <si>
    <t>195,49</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</si>
  <si>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</si>
  <si>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</si>
  <si>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</si>
  <si>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</si>
  <si>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</si>
  <si>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</si>
  <si>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160,40</t>
  </si>
  <si>
    <t>101925</t>
  </si>
  <si>
    <t>JOELHO 90°, EM FERRO GALVANIZADO, 4", CONEXÃO ROSQUEADA, INSTALADO EM PRUMADAS - FORNECIMENTO E INSTALAÇÃO. AF_10/2020</t>
  </si>
  <si>
    <t>268,96</t>
  </si>
  <si>
    <t>101926</t>
  </si>
  <si>
    <t>TÊ, EM FERRO GALVANIZADO, 4", CONEXÃO ROSQUEADA, INSTALADO EM PRUMADAS - FORNECIMENTO E INSTALAÇÃO. AF_10/2020</t>
  </si>
  <si>
    <t>346,49</t>
  </si>
  <si>
    <t>101927</t>
  </si>
  <si>
    <t>TUBO DE AÇO GALVANIZADO COM COSTURA, CLASSE MÉDIA, DN 100 (4"), CONEXÃO ROSQUEADA, INSTALADO EM REDE DE ALIMENTAÇÃO PARA HIDRANTE - FORNECIMENTO E INSTALAÇÃO. AF_10/2020</t>
  </si>
  <si>
    <t>308,83</t>
  </si>
  <si>
    <t>101928</t>
  </si>
  <si>
    <t>UNIÃO, EM FERRO GALVANIZADO, 4", CONEXÃO ROSQUEADA, INSTALADO EM REDE DE ALIMENTAÇÃO PARA HIDRANTE - FORNECIMENTO E INSTALAÇÃO. AF_10/2020</t>
  </si>
  <si>
    <t>367,40</t>
  </si>
  <si>
    <t>101929</t>
  </si>
  <si>
    <t>LUVA, EM FERRO GALVANIZADO, 4", CONEXÃO ROSQUEADA, INSTALADO EM REDE DE ALIMENTAÇÃO PARA HIDRANTE - FORNECIMENTO E INSTALAÇÃO. AF_10/2020</t>
  </si>
  <si>
    <t>175,28</t>
  </si>
  <si>
    <t>101930</t>
  </si>
  <si>
    <t>LUVA DE REDUÇÃO, EM FERRO GALVANIZADO, 4" X 2 1/2", CONEXÃO ROSQUEADA, INSTALADO EM REDE DE ALIMENTAÇÃO PARA HIDRANTE - FORNECIMENTO E INSTALAÇÃO. AF_10/2020</t>
  </si>
  <si>
    <t>200,02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</si>
  <si>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</si>
  <si>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</si>
  <si>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</si>
  <si>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</si>
  <si>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</si>
  <si>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</si>
  <si>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164,93</t>
  </si>
  <si>
    <t>101934</t>
  </si>
  <si>
    <t>JOELHO 90°, EM FERRO GALVANIZADO, 4", CONEXÃO ROSQUEADA, INSTALADO EM REDE DE ALIMENTAÇÃO PARA HIDRANTE - FORNECIMENTO E INSTALAÇÃO. AF_10/2020</t>
  </si>
  <si>
    <t>275,76</t>
  </si>
  <si>
    <t>101935</t>
  </si>
  <si>
    <t>TÊ, EM FERRO GALVANIZADO, 4", CONEXÃO ROSQUEADA, INSTALADO EM REDE DE ALIMENTAÇÃO PARA HIDRANTE - FORNECIMENTO E INSTALAÇÃO. AF_10/2020</t>
  </si>
  <si>
    <t>355,56</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</si>
  <si>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</si>
  <si>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</si>
  <si>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</si>
  <si>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</si>
  <si>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</si>
  <si>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</si>
  <si>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</si>
  <si>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</si>
  <si>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</si>
  <si>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</si>
  <si>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</si>
  <si>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</si>
  <si>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</si>
  <si>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</si>
  <si>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</si>
  <si>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</si>
  <si>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</si>
  <si>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</si>
  <si>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</si>
  <si>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</si>
  <si>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11,12</t>
  </si>
  <si>
    <t>89378</t>
  </si>
  <si>
    <t>89379</t>
  </si>
  <si>
    <t>21,89</t>
  </si>
  <si>
    <t>89380</t>
  </si>
  <si>
    <t>89381</t>
  </si>
  <si>
    <t>89382</t>
  </si>
  <si>
    <t>89383</t>
  </si>
  <si>
    <t>89384</t>
  </si>
  <si>
    <t>89385</t>
  </si>
  <si>
    <t>89386</t>
  </si>
  <si>
    <t>89387</t>
  </si>
  <si>
    <t>46,32</t>
  </si>
  <si>
    <t>89388</t>
  </si>
  <si>
    <t>89389</t>
  </si>
  <si>
    <t>89390</t>
  </si>
  <si>
    <t>30,26</t>
  </si>
  <si>
    <t>89391</t>
  </si>
  <si>
    <t>89392</t>
  </si>
  <si>
    <t>36,60</t>
  </si>
  <si>
    <t>89393</t>
  </si>
  <si>
    <t>89394</t>
  </si>
  <si>
    <t>89395</t>
  </si>
  <si>
    <t>89396</t>
  </si>
  <si>
    <t>24,15</t>
  </si>
  <si>
    <t>89397</t>
  </si>
  <si>
    <t>89398</t>
  </si>
  <si>
    <t>89399</t>
  </si>
  <si>
    <t>89400</t>
  </si>
  <si>
    <t>89404</t>
  </si>
  <si>
    <t>89405</t>
  </si>
  <si>
    <t>89406</t>
  </si>
  <si>
    <t>89407</t>
  </si>
  <si>
    <t>89408</t>
  </si>
  <si>
    <t>89409</t>
  </si>
  <si>
    <t>89410</t>
  </si>
  <si>
    <t>89411</t>
  </si>
  <si>
    <t>89412</t>
  </si>
  <si>
    <t>89413</t>
  </si>
  <si>
    <t>89414</t>
  </si>
  <si>
    <t>89415</t>
  </si>
  <si>
    <t>17,24</t>
  </si>
  <si>
    <t>89416</t>
  </si>
  <si>
    <t>89417</t>
  </si>
  <si>
    <t>4,05</t>
  </si>
  <si>
    <t>89418</t>
  </si>
  <si>
    <t>89419</t>
  </si>
  <si>
    <t>89420</t>
  </si>
  <si>
    <t>89421</t>
  </si>
  <si>
    <t>89422</t>
  </si>
  <si>
    <t>89423</t>
  </si>
  <si>
    <t>89424</t>
  </si>
  <si>
    <t>89425</t>
  </si>
  <si>
    <t>89426</t>
  </si>
  <si>
    <t>89427</t>
  </si>
  <si>
    <t>14,62</t>
  </si>
  <si>
    <t>89428</t>
  </si>
  <si>
    <t>18,15</t>
  </si>
  <si>
    <t>89429</t>
  </si>
  <si>
    <t>89430</t>
  </si>
  <si>
    <t>89431</t>
  </si>
  <si>
    <t>89432</t>
  </si>
  <si>
    <t>44,39</t>
  </si>
  <si>
    <t>89433</t>
  </si>
  <si>
    <t>89434</t>
  </si>
  <si>
    <t>89435</t>
  </si>
  <si>
    <t>89436</t>
  </si>
  <si>
    <t>89437</t>
  </si>
  <si>
    <t>89438</t>
  </si>
  <si>
    <t>89439</t>
  </si>
  <si>
    <t>89440</t>
  </si>
  <si>
    <t>89441</t>
  </si>
  <si>
    <t>89442</t>
  </si>
  <si>
    <t>89443</t>
  </si>
  <si>
    <t>89444</t>
  </si>
  <si>
    <t>35,86</t>
  </si>
  <si>
    <t>89445</t>
  </si>
  <si>
    <t>89481</t>
  </si>
  <si>
    <t>89485</t>
  </si>
  <si>
    <t>89489</t>
  </si>
  <si>
    <t>89490</t>
  </si>
  <si>
    <t>89492</t>
  </si>
  <si>
    <t>89493</t>
  </si>
  <si>
    <t>89494</t>
  </si>
  <si>
    <t>89496</t>
  </si>
  <si>
    <t>89497</t>
  </si>
  <si>
    <t>89498</t>
  </si>
  <si>
    <t>89499</t>
  </si>
  <si>
    <t>89500</t>
  </si>
  <si>
    <t>89501</t>
  </si>
  <si>
    <t>89502</t>
  </si>
  <si>
    <t>19,46</t>
  </si>
  <si>
    <t>89503</t>
  </si>
  <si>
    <t>32,14</t>
  </si>
  <si>
    <t>89504</t>
  </si>
  <si>
    <t>89505</t>
  </si>
  <si>
    <t>89506</t>
  </si>
  <si>
    <t>56,08</t>
  </si>
  <si>
    <t>89507</t>
  </si>
  <si>
    <t>70,50</t>
  </si>
  <si>
    <t>89510</t>
  </si>
  <si>
    <t>89513</t>
  </si>
  <si>
    <t>163,12</t>
  </si>
  <si>
    <t>89514</t>
  </si>
  <si>
    <t>13,02</t>
  </si>
  <si>
    <t>89515</t>
  </si>
  <si>
    <t>120,95</t>
  </si>
  <si>
    <t>89516</t>
  </si>
  <si>
    <t>11,00</t>
  </si>
  <si>
    <t>89517</t>
  </si>
  <si>
    <t>100,45</t>
  </si>
  <si>
    <t>89518</t>
  </si>
  <si>
    <t>89519</t>
  </si>
  <si>
    <t>89520</t>
  </si>
  <si>
    <t>89521</t>
  </si>
  <si>
    <t>192,56</t>
  </si>
  <si>
    <t>89522</t>
  </si>
  <si>
    <t>89523</t>
  </si>
  <si>
    <t>142,92</t>
  </si>
  <si>
    <t>89524</t>
  </si>
  <si>
    <t>33,43</t>
  </si>
  <si>
    <t>89525</t>
  </si>
  <si>
    <t>140,40</t>
  </si>
  <si>
    <t>89526</t>
  </si>
  <si>
    <t>89527</t>
  </si>
  <si>
    <t>105,58</t>
  </si>
  <si>
    <t>89528</t>
  </si>
  <si>
    <t>89529</t>
  </si>
  <si>
    <t>89530</t>
  </si>
  <si>
    <t>89531</t>
  </si>
  <si>
    <t>45,84</t>
  </si>
  <si>
    <t>89532</t>
  </si>
  <si>
    <t>89533</t>
  </si>
  <si>
    <t>89534</t>
  </si>
  <si>
    <t>89535</t>
  </si>
  <si>
    <t>77,67</t>
  </si>
  <si>
    <t>89536</t>
  </si>
  <si>
    <t>89538</t>
  </si>
  <si>
    <t>89539</t>
  </si>
  <si>
    <t>CURVAR 45 GRAUS, PVC, SERIE R, ÁGUA PLUVIAL, DN 100 MM, JUNTA ELÁSTICA, FORNECIDO E INSTALADO EM RAMAL DE ENCAMINHAMENTO. AF_12/2014</t>
  </si>
  <si>
    <t>89540</t>
  </si>
  <si>
    <t>14,04</t>
  </si>
  <si>
    <t>89541</t>
  </si>
  <si>
    <t>89542</t>
  </si>
  <si>
    <t>89544</t>
  </si>
  <si>
    <t>89545</t>
  </si>
  <si>
    <t>89546</t>
  </si>
  <si>
    <t>89547</t>
  </si>
  <si>
    <t>89548</t>
  </si>
  <si>
    <t>89549</t>
  </si>
  <si>
    <t>18,41</t>
  </si>
  <si>
    <t>89550</t>
  </si>
  <si>
    <t>53,02</t>
  </si>
  <si>
    <t>89551</t>
  </si>
  <si>
    <t>89552</t>
  </si>
  <si>
    <t>27,43</t>
  </si>
  <si>
    <t>89553</t>
  </si>
  <si>
    <t>89554</t>
  </si>
  <si>
    <t>89555</t>
  </si>
  <si>
    <t>89556</t>
  </si>
  <si>
    <t>89557</t>
  </si>
  <si>
    <t>89558</t>
  </si>
  <si>
    <t>89559</t>
  </si>
  <si>
    <t>89,59</t>
  </si>
  <si>
    <t>89561</t>
  </si>
  <si>
    <t>89562</t>
  </si>
  <si>
    <t>89563</t>
  </si>
  <si>
    <t>89564</t>
  </si>
  <si>
    <t>89565</t>
  </si>
  <si>
    <t>89566</t>
  </si>
  <si>
    <t>89567</t>
  </si>
  <si>
    <t>89568</t>
  </si>
  <si>
    <t>50,98</t>
  </si>
  <si>
    <t>89569</t>
  </si>
  <si>
    <t>100,92</t>
  </si>
  <si>
    <t>89570</t>
  </si>
  <si>
    <t>89571</t>
  </si>
  <si>
    <t>97,59</t>
  </si>
  <si>
    <t>89572</t>
  </si>
  <si>
    <t>89573</t>
  </si>
  <si>
    <t>87,87</t>
  </si>
  <si>
    <t>89574</t>
  </si>
  <si>
    <t>177,33</t>
  </si>
  <si>
    <t>89575</t>
  </si>
  <si>
    <t>89577</t>
  </si>
  <si>
    <t>89579</t>
  </si>
  <si>
    <t>89581</t>
  </si>
  <si>
    <t>89582</t>
  </si>
  <si>
    <t>89583</t>
  </si>
  <si>
    <t>89584</t>
  </si>
  <si>
    <t>56,66</t>
  </si>
  <si>
    <t>89585</t>
  </si>
  <si>
    <t>89586</t>
  </si>
  <si>
    <t>89587</t>
  </si>
  <si>
    <t>76,10</t>
  </si>
  <si>
    <t>89589</t>
  </si>
  <si>
    <t>CURVAR 45 GRAUS, PVC, SERIE R, ÁGUA PLUVIAL, DN 100 MM, JUNTA ELÁSTICA, FORNECIDO E INSTALADO EM CONDUTORES VERTICAIS DE ÁGUAS PLUVIAIS. AF_12/2014</t>
  </si>
  <si>
    <t>47,72</t>
  </si>
  <si>
    <t>89590</t>
  </si>
  <si>
    <t>182,05</t>
  </si>
  <si>
    <t>89591</t>
  </si>
  <si>
    <t>146,46</t>
  </si>
  <si>
    <t>89592</t>
  </si>
  <si>
    <t>249,95</t>
  </si>
  <si>
    <t>89593</t>
  </si>
  <si>
    <t>46,13</t>
  </si>
  <si>
    <t>89594</t>
  </si>
  <si>
    <t>89595</t>
  </si>
  <si>
    <t>19,26</t>
  </si>
  <si>
    <t>89596</t>
  </si>
  <si>
    <t>89597</t>
  </si>
  <si>
    <t>27,21</t>
  </si>
  <si>
    <t>89598</t>
  </si>
  <si>
    <t>78,50</t>
  </si>
  <si>
    <t>89599</t>
  </si>
  <si>
    <t>24,02</t>
  </si>
  <si>
    <t>89600</t>
  </si>
  <si>
    <t>89605</t>
  </si>
  <si>
    <t>26,46</t>
  </si>
  <si>
    <t>89609</t>
  </si>
  <si>
    <t>134,64</t>
  </si>
  <si>
    <t>89610</t>
  </si>
  <si>
    <t>89611</t>
  </si>
  <si>
    <t>89612</t>
  </si>
  <si>
    <t>267,69</t>
  </si>
  <si>
    <t>89613</t>
  </si>
  <si>
    <t>89614</t>
  </si>
  <si>
    <t>89615</t>
  </si>
  <si>
    <t>407,18</t>
  </si>
  <si>
    <t>89616</t>
  </si>
  <si>
    <t>89617</t>
  </si>
  <si>
    <t>89618</t>
  </si>
  <si>
    <t>89619</t>
  </si>
  <si>
    <t>89620</t>
  </si>
  <si>
    <t>89621</t>
  </si>
  <si>
    <t>34,06</t>
  </si>
  <si>
    <t>89622</t>
  </si>
  <si>
    <t>89623</t>
  </si>
  <si>
    <t>89624</t>
  </si>
  <si>
    <t>89625</t>
  </si>
  <si>
    <t>26,86</t>
  </si>
  <si>
    <t>89626</t>
  </si>
  <si>
    <t>39,59</t>
  </si>
  <si>
    <t>89627</t>
  </si>
  <si>
    <t>89628</t>
  </si>
  <si>
    <t>62,29</t>
  </si>
  <si>
    <t>89629</t>
  </si>
  <si>
    <t>117,72</t>
  </si>
  <si>
    <t>89630</t>
  </si>
  <si>
    <t>100,38</t>
  </si>
  <si>
    <t>89631</t>
  </si>
  <si>
    <t>183,65</t>
  </si>
  <si>
    <t>89632</t>
  </si>
  <si>
    <t>148,16</t>
  </si>
  <si>
    <t>89637</t>
  </si>
  <si>
    <t>10,08</t>
  </si>
  <si>
    <t>89638</t>
  </si>
  <si>
    <t>89639</t>
  </si>
  <si>
    <t>89640</t>
  </si>
  <si>
    <t>89641</t>
  </si>
  <si>
    <t>89642</t>
  </si>
  <si>
    <t>89643</t>
  </si>
  <si>
    <t>89644</t>
  </si>
  <si>
    <t>28,92</t>
  </si>
  <si>
    <t>89645</t>
  </si>
  <si>
    <t>89646</t>
  </si>
  <si>
    <t>89647</t>
  </si>
  <si>
    <t>22,62</t>
  </si>
  <si>
    <t>89648</t>
  </si>
  <si>
    <t>89649</t>
  </si>
  <si>
    <t>89650</t>
  </si>
  <si>
    <t>89651</t>
  </si>
  <si>
    <t>89652</t>
  </si>
  <si>
    <t>89653</t>
  </si>
  <si>
    <t>89654</t>
  </si>
  <si>
    <t>89655</t>
  </si>
  <si>
    <t>30,70</t>
  </si>
  <si>
    <t>89656</t>
  </si>
  <si>
    <t>89657</t>
  </si>
  <si>
    <t>13,72</t>
  </si>
  <si>
    <t>89658</t>
  </si>
  <si>
    <t>89659</t>
  </si>
  <si>
    <t>89660</t>
  </si>
  <si>
    <t>89661</t>
  </si>
  <si>
    <t>89662</t>
  </si>
  <si>
    <t>38,33</t>
  </si>
  <si>
    <t>89663</t>
  </si>
  <si>
    <t>89664</t>
  </si>
  <si>
    <t>89665</t>
  </si>
  <si>
    <t>89666</t>
  </si>
  <si>
    <t>89667</t>
  </si>
  <si>
    <t>89668</t>
  </si>
  <si>
    <t>36,33</t>
  </si>
  <si>
    <t>89669</t>
  </si>
  <si>
    <t>29,94</t>
  </si>
  <si>
    <t>89670</t>
  </si>
  <si>
    <t>89671</t>
  </si>
  <si>
    <t>89672</t>
  </si>
  <si>
    <t>89673</t>
  </si>
  <si>
    <t>89674</t>
  </si>
  <si>
    <t>36,89</t>
  </si>
  <si>
    <t>89675</t>
  </si>
  <si>
    <t>88,61</t>
  </si>
  <si>
    <t>89676</t>
  </si>
  <si>
    <t>56,82</t>
  </si>
  <si>
    <t>89677</t>
  </si>
  <si>
    <t>89678</t>
  </si>
  <si>
    <t>89679</t>
  </si>
  <si>
    <t>148,84</t>
  </si>
  <si>
    <t>89680</t>
  </si>
  <si>
    <t>89681</t>
  </si>
  <si>
    <t>89682</t>
  </si>
  <si>
    <t>89683</t>
  </si>
  <si>
    <t>TÊ DE INSPEÇÃO, PVC, SERIE R, ÁGUA PLUVIAL, DN 150 X 100 MM, JUNTA ELÁSTICA, FORNECIDO E INSTALADO EM CONDUTORES VERTICAIS DE ÁGUAS PLUVIAIS. AF_12/2014</t>
  </si>
  <si>
    <t>401,20</t>
  </si>
  <si>
    <t>89684</t>
  </si>
  <si>
    <t>53,73</t>
  </si>
  <si>
    <t>89685</t>
  </si>
  <si>
    <t>89686</t>
  </si>
  <si>
    <t>205,67</t>
  </si>
  <si>
    <t>89687</t>
  </si>
  <si>
    <t>57,91</t>
  </si>
  <si>
    <t>89689</t>
  </si>
  <si>
    <t>89690</t>
  </si>
  <si>
    <t>105,08</t>
  </si>
  <si>
    <t>89691</t>
  </si>
  <si>
    <t>89692</t>
  </si>
  <si>
    <t>98,77</t>
  </si>
  <si>
    <t>89693</t>
  </si>
  <si>
    <t>95,44</t>
  </si>
  <si>
    <t>89694</t>
  </si>
  <si>
    <t>22,39</t>
  </si>
  <si>
    <t>89695</t>
  </si>
  <si>
    <t>20,62</t>
  </si>
  <si>
    <t>89696</t>
  </si>
  <si>
    <t>85,72</t>
  </si>
  <si>
    <t>89697</t>
  </si>
  <si>
    <t>89698</t>
  </si>
  <si>
    <t>311,28</t>
  </si>
  <si>
    <t>89699</t>
  </si>
  <si>
    <t>270,05</t>
  </si>
  <si>
    <t>89700</t>
  </si>
  <si>
    <t>89701</t>
  </si>
  <si>
    <t>235,78</t>
  </si>
  <si>
    <t>89702</t>
  </si>
  <si>
    <t>89703</t>
  </si>
  <si>
    <t>89704</t>
  </si>
  <si>
    <t>161,80</t>
  </si>
  <si>
    <t>89705</t>
  </si>
  <si>
    <t>89706</t>
  </si>
  <si>
    <t>62,36</t>
  </si>
  <si>
    <t>89718</t>
  </si>
  <si>
    <t>52,24</t>
  </si>
  <si>
    <t>89719</t>
  </si>
  <si>
    <t>89720</t>
  </si>
  <si>
    <t>89721</t>
  </si>
  <si>
    <t>89722</t>
  </si>
  <si>
    <t>26,72</t>
  </si>
  <si>
    <t>89723</t>
  </si>
  <si>
    <t>89724</t>
  </si>
  <si>
    <t>89725</t>
  </si>
  <si>
    <t>89726</t>
  </si>
  <si>
    <t>89727</t>
  </si>
  <si>
    <t>89728</t>
  </si>
  <si>
    <t>89729</t>
  </si>
  <si>
    <t>89730</t>
  </si>
  <si>
    <t>89731</t>
  </si>
  <si>
    <t>89732</t>
  </si>
  <si>
    <t>12,48</t>
  </si>
  <si>
    <t>89733</t>
  </si>
  <si>
    <t>89734</t>
  </si>
  <si>
    <t>89735</t>
  </si>
  <si>
    <t>89736</t>
  </si>
  <si>
    <t>89737</t>
  </si>
  <si>
    <t>89738</t>
  </si>
  <si>
    <t>89739</t>
  </si>
  <si>
    <t>89740</t>
  </si>
  <si>
    <t>89741</t>
  </si>
  <si>
    <t>89742</t>
  </si>
  <si>
    <t>89743</t>
  </si>
  <si>
    <t>60,10</t>
  </si>
  <si>
    <t>89744</t>
  </si>
  <si>
    <t>27,44</t>
  </si>
  <si>
    <t>89745</t>
  </si>
  <si>
    <t>89746</t>
  </si>
  <si>
    <t>27,36</t>
  </si>
  <si>
    <t>89747</t>
  </si>
  <si>
    <t>89748</t>
  </si>
  <si>
    <t>89749</t>
  </si>
  <si>
    <t>89750</t>
  </si>
  <si>
    <t>85,91</t>
  </si>
  <si>
    <t>89751</t>
  </si>
  <si>
    <t>6,54</t>
  </si>
  <si>
    <t>89752</t>
  </si>
  <si>
    <t>89753</t>
  </si>
  <si>
    <t>89754</t>
  </si>
  <si>
    <t>89755</t>
  </si>
  <si>
    <t>89756</t>
  </si>
  <si>
    <t>89757</t>
  </si>
  <si>
    <t>89758</t>
  </si>
  <si>
    <t>55,14</t>
  </si>
  <si>
    <t>89759</t>
  </si>
  <si>
    <t>89760</t>
  </si>
  <si>
    <t>89761</t>
  </si>
  <si>
    <t>89762</t>
  </si>
  <si>
    <t>89763</t>
  </si>
  <si>
    <t>203,67</t>
  </si>
  <si>
    <t>89764</t>
  </si>
  <si>
    <t>39,45</t>
  </si>
  <si>
    <t>89765</t>
  </si>
  <si>
    <t>89766</t>
  </si>
  <si>
    <t>89767</t>
  </si>
  <si>
    <t>89768</t>
  </si>
  <si>
    <t>89769</t>
  </si>
  <si>
    <t>89772</t>
  </si>
  <si>
    <t>98,60</t>
  </si>
  <si>
    <t>89774</t>
  </si>
  <si>
    <t>89776</t>
  </si>
  <si>
    <t>26,08</t>
  </si>
  <si>
    <t>89777</t>
  </si>
  <si>
    <t>89778</t>
  </si>
  <si>
    <t>89779</t>
  </si>
  <si>
    <t>89780</t>
  </si>
  <si>
    <t>89781</t>
  </si>
  <si>
    <t>45,28</t>
  </si>
  <si>
    <t>89782</t>
  </si>
  <si>
    <t>89783</t>
  </si>
  <si>
    <t>89784</t>
  </si>
  <si>
    <t>89785</t>
  </si>
  <si>
    <t>89786</t>
  </si>
  <si>
    <t>89787</t>
  </si>
  <si>
    <t>89788</t>
  </si>
  <si>
    <t>88,82</t>
  </si>
  <si>
    <t>89789</t>
  </si>
  <si>
    <t>90,23</t>
  </si>
  <si>
    <t>89790</t>
  </si>
  <si>
    <t>220,72</t>
  </si>
  <si>
    <t>89791</t>
  </si>
  <si>
    <t>225,91</t>
  </si>
  <si>
    <t>89792</t>
  </si>
  <si>
    <t>259,95</t>
  </si>
  <si>
    <t>89793</t>
  </si>
  <si>
    <t>266,94</t>
  </si>
  <si>
    <t>89794</t>
  </si>
  <si>
    <t>89795</t>
  </si>
  <si>
    <t>89796</t>
  </si>
  <si>
    <t>89797</t>
  </si>
  <si>
    <t>89801</t>
  </si>
  <si>
    <t>89802</t>
  </si>
  <si>
    <t>89803</t>
  </si>
  <si>
    <t>89804</t>
  </si>
  <si>
    <t>89805</t>
  </si>
  <si>
    <t>89806</t>
  </si>
  <si>
    <t>89807</t>
  </si>
  <si>
    <t>89808</t>
  </si>
  <si>
    <t>89809</t>
  </si>
  <si>
    <t>89810</t>
  </si>
  <si>
    <t>89811</t>
  </si>
  <si>
    <t>89812</t>
  </si>
  <si>
    <t>80,83</t>
  </si>
  <si>
    <t>89813</t>
  </si>
  <si>
    <t>89814</t>
  </si>
  <si>
    <t>19,54</t>
  </si>
  <si>
    <t>89815</t>
  </si>
  <si>
    <t>35,48</t>
  </si>
  <si>
    <t>89816</t>
  </si>
  <si>
    <t>50,84</t>
  </si>
  <si>
    <t>89817</t>
  </si>
  <si>
    <t>89818</t>
  </si>
  <si>
    <t>202,78</t>
  </si>
  <si>
    <t>89819</t>
  </si>
  <si>
    <t>89820</t>
  </si>
  <si>
    <t>89821</t>
  </si>
  <si>
    <t>89822</t>
  </si>
  <si>
    <t>89823</t>
  </si>
  <si>
    <t>89824</t>
  </si>
  <si>
    <t>48,22</t>
  </si>
  <si>
    <t>89825</t>
  </si>
  <si>
    <t>89826</t>
  </si>
  <si>
    <t>89827</t>
  </si>
  <si>
    <t>89828</t>
  </si>
  <si>
    <t>73,41</t>
  </si>
  <si>
    <t>89829</t>
  </si>
  <si>
    <t>89830</t>
  </si>
  <si>
    <t>37,44</t>
  </si>
  <si>
    <t>89831</t>
  </si>
  <si>
    <t>247,63</t>
  </si>
  <si>
    <t>89832</t>
  </si>
  <si>
    <t>50,54</t>
  </si>
  <si>
    <t>89833</t>
  </si>
  <si>
    <t>89834</t>
  </si>
  <si>
    <t>89835</t>
  </si>
  <si>
    <t>89836</t>
  </si>
  <si>
    <t>334,60</t>
  </si>
  <si>
    <t>89837</t>
  </si>
  <si>
    <t>89838</t>
  </si>
  <si>
    <t>181,93</t>
  </si>
  <si>
    <t>89839</t>
  </si>
  <si>
    <t>241,65</t>
  </si>
  <si>
    <t>89840</t>
  </si>
  <si>
    <t>210,68</t>
  </si>
  <si>
    <t>89841</t>
  </si>
  <si>
    <t>355,05</t>
  </si>
  <si>
    <t>89842</t>
  </si>
  <si>
    <t>89844</t>
  </si>
  <si>
    <t>72,13</t>
  </si>
  <si>
    <t>89845</t>
  </si>
  <si>
    <t>112,15</t>
  </si>
  <si>
    <t>89846</t>
  </si>
  <si>
    <t>253,51</t>
  </si>
  <si>
    <t>89847</t>
  </si>
  <si>
    <t>312,25</t>
  </si>
  <si>
    <t>89850</t>
  </si>
  <si>
    <t>89851</t>
  </si>
  <si>
    <t>89852</t>
  </si>
  <si>
    <t>48,13</t>
  </si>
  <si>
    <t>89853</t>
  </si>
  <si>
    <t>85,52</t>
  </si>
  <si>
    <t>89854</t>
  </si>
  <si>
    <t>106,03</t>
  </si>
  <si>
    <t>89855</t>
  </si>
  <si>
    <t>89856</t>
  </si>
  <si>
    <t>20,89</t>
  </si>
  <si>
    <t>89857</t>
  </si>
  <si>
    <t>37,14</t>
  </si>
  <si>
    <t>89859</t>
  </si>
  <si>
    <t>111,79</t>
  </si>
  <si>
    <t>89860</t>
  </si>
  <si>
    <t>46,86</t>
  </si>
  <si>
    <t>89861</t>
  </si>
  <si>
    <t>89862</t>
  </si>
  <si>
    <t>105,70</t>
  </si>
  <si>
    <t>89863</t>
  </si>
  <si>
    <t>251,24</t>
  </si>
  <si>
    <t>89866</t>
  </si>
  <si>
    <t>89867</t>
  </si>
  <si>
    <t>6,39</t>
  </si>
  <si>
    <t>89868</t>
  </si>
  <si>
    <t>89869</t>
  </si>
  <si>
    <t>89979</t>
  </si>
  <si>
    <t>36,40</t>
  </si>
  <si>
    <t>89980</t>
  </si>
  <si>
    <t>89981</t>
  </si>
  <si>
    <t>90373</t>
  </si>
  <si>
    <t>17,14</t>
  </si>
  <si>
    <t>90374</t>
  </si>
  <si>
    <t>27,75</t>
  </si>
  <si>
    <t>90375</t>
  </si>
  <si>
    <t>92287</t>
  </si>
  <si>
    <t>92288</t>
  </si>
  <si>
    <t>92289</t>
  </si>
  <si>
    <t>54,01</t>
  </si>
  <si>
    <t>92290</t>
  </si>
  <si>
    <t>82,84</t>
  </si>
  <si>
    <t>92291</t>
  </si>
  <si>
    <t>92292</t>
  </si>
  <si>
    <t>404,67</t>
  </si>
  <si>
    <t>92293</t>
  </si>
  <si>
    <t>92294</t>
  </si>
  <si>
    <t>92295</t>
  </si>
  <si>
    <t>35,12</t>
  </si>
  <si>
    <t>92296</t>
  </si>
  <si>
    <t>47,04</t>
  </si>
  <si>
    <t>92297</t>
  </si>
  <si>
    <t>92298</t>
  </si>
  <si>
    <t>92299</t>
  </si>
  <si>
    <t>92300</t>
  </si>
  <si>
    <t>38,34</t>
  </si>
  <si>
    <t>92301</t>
  </si>
  <si>
    <t>92302</t>
  </si>
  <si>
    <t>102,48</t>
  </si>
  <si>
    <t>92303</t>
  </si>
  <si>
    <t>189,70</t>
  </si>
  <si>
    <t>92304</t>
  </si>
  <si>
    <t>499,04</t>
  </si>
  <si>
    <t>92311</t>
  </si>
  <si>
    <t>92312</t>
  </si>
  <si>
    <t>92313</t>
  </si>
  <si>
    <t>32,62</t>
  </si>
  <si>
    <t>92314</t>
  </si>
  <si>
    <t>92315</t>
  </si>
  <si>
    <t>92316</t>
  </si>
  <si>
    <t>92317</t>
  </si>
  <si>
    <t>17,09</t>
  </si>
  <si>
    <t>92318</t>
  </si>
  <si>
    <t>92319</t>
  </si>
  <si>
    <t>41,60</t>
  </si>
  <si>
    <t>92326</t>
  </si>
  <si>
    <t>92327</t>
  </si>
  <si>
    <t>92328</t>
  </si>
  <si>
    <t>92329</t>
  </si>
  <si>
    <t>92330</t>
  </si>
  <si>
    <t>92331</t>
  </si>
  <si>
    <t>92332</t>
  </si>
  <si>
    <t>92333</t>
  </si>
  <si>
    <t>92334</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</si>
  <si>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</si>
  <si>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</si>
  <si>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</si>
  <si>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</si>
  <si>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</si>
  <si>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</si>
  <si>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76,49</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</si>
  <si>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</si>
  <si>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</si>
  <si>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</si>
  <si>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</si>
  <si>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109,07</t>
  </si>
  <si>
    <t>92349</t>
  </si>
  <si>
    <t>LUVA, EM FERRO GALVANIZADO, DN 80 (3"), CONEXÃO ROSQUEADA, INSTALADO EM PRUMADAS - FORNECIMENTO E INSTALAÇÃO. AF_10/2020</t>
  </si>
  <si>
    <t>117,28</t>
  </si>
  <si>
    <t>92350</t>
  </si>
  <si>
    <t>JOELHO 45 GRAUS, EM FERRO GALVANIZADO, DN 50 (2"), CONEXÃO ROSQUEADA, INSTALADO EM PRUMADAS - FORNECIMENTO E INSTALAÇÃO. AF_10/2020</t>
  </si>
  <si>
    <t>85,28</t>
  </si>
  <si>
    <t>92351</t>
  </si>
  <si>
    <t>JOELHO 90 GRAUS, EM FERRO GALVANIZADO, DN 50 (2"), CONEXÃO ROSQUEADA, INSTALADO EM PRUMADAS - FORNECIMENTO E INSTALAÇÃO. AF_10/2020</t>
  </si>
  <si>
    <t>83,23</t>
  </si>
  <si>
    <t>92352</t>
  </si>
  <si>
    <t>JOELHO 45 GRAUS, EM FERRO GALVANIZADO, DN 65 (2 1/2"), CONEXÃO ROSQUEADA, INSTALADO EM PRUMADAS - FORNECIMENTO E INSTALAÇÃO. AF_10/2020</t>
  </si>
  <si>
    <t>92353</t>
  </si>
  <si>
    <t>JOELHO 90 GRAUS, EM FERRO GALVANIZADO, DN 65 (2 1/2"), CONEXÃO ROSQUEADA, INSTALADO EM PRUMADAS - FORNECIMENTO E INSTALAÇÃO. AF_10/2020</t>
  </si>
  <si>
    <t>123,41</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</si>
  <si>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</si>
  <si>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</si>
  <si>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</si>
  <si>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</si>
  <si>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160,30</t>
  </si>
  <si>
    <t>92356</t>
  </si>
  <si>
    <t>TÊ, EM FERRO GALVANIZADO, DN 50 (2"), CONEXÃO ROSQUEADA, INSTALADO EM PRUMADAS - FORNECIMENTO E INSTALAÇÃO. AF_10/2020</t>
  </si>
  <si>
    <t>110,94</t>
  </si>
  <si>
    <t>92357</t>
  </si>
  <si>
    <t>TÊ, EM FERRO GALVANIZADO, DN 65 (2 1/2"), CONEXÃO ROSQUEADA, INSTALADO EM PRUMADAS - FORNECIMENTO E INSTALAÇÃO. AF_10/2020</t>
  </si>
  <si>
    <t>169,09</t>
  </si>
  <si>
    <t>92358</t>
  </si>
  <si>
    <t>TÊ, EM FERRO GALVANIZADO, DN 80 (3"), CONEXÃO ROSQUEADA, INSTALADO EM PRUMADAS - FORNECIMENTO E INSTALAÇÃO. AF_10/2020</t>
  </si>
  <si>
    <t>212,10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</si>
  <si>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</si>
  <si>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</si>
  <si>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</si>
  <si>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</si>
  <si>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</si>
  <si>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</si>
  <si>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</si>
  <si>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</si>
  <si>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</si>
  <si>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</si>
  <si>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43,54</t>
  </si>
  <si>
    <t>92374</t>
  </si>
  <si>
    <t>LUVA, EM FERRO GALVANIZADO, DN 40 (1 1/2"), CONEXÃO ROSQUEADA, INSTALADO EM REDE DE ALIMENTAÇÃO PARA HIDRANTE - FORNECIMENTO E INSTALAÇÃO. AF_10/2020</t>
  </si>
  <si>
    <t>43,84</t>
  </si>
  <si>
    <t>92375</t>
  </si>
  <si>
    <t>NIPLE, EM FERRO GALVANIZADO, DN 50 (2"), CONEXÃO ROSQUEADA, INSTALADO EM REDE DE ALIMENTAÇÃO PARA HIDRANTE - FORNECIMENTO E INSTALAÇÃO. AF_10/2020</t>
  </si>
  <si>
    <t>57,36</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</si>
  <si>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</si>
  <si>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</si>
  <si>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</si>
  <si>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</si>
  <si>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</si>
  <si>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</si>
  <si>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87,05</t>
  </si>
  <si>
    <t>92379</t>
  </si>
  <si>
    <t>NIPLE, EM FERRO GALVANIZADO, DN 80 (3"), CONEXÃO ROSQUEADA, INSTALADO EM REDE DE ALIMENTAÇÃO PARA HIDRANTE - FORNECIMENTO E INSTALAÇÃO. AF_10/2020</t>
  </si>
  <si>
    <t>111,80</t>
  </si>
  <si>
    <t>92380</t>
  </si>
  <si>
    <t>LUVA, EM FERRO GALVANIZADO, DN 80 (3"), CONEXÃO ROSQUEADA, INSTALADO EM REDE DE ALIMENTAÇÃO PARA HIDRANTE - FORNECIMENTO E INSTALAÇÃO. AF_10/2020</t>
  </si>
  <si>
    <t>120,01</t>
  </si>
  <si>
    <t>92381</t>
  </si>
  <si>
    <t>JOELHO 45 GRAUS, EM FERRO GALVANIZADO, DN 25 (1"), CONEXÃO ROSQUEADA, INSTALADO EM REDE DE ALIMENTAÇÃO PARA HIDRANTE - FORNECIMENTO E INSTALAÇÃO. AF_10/2020</t>
  </si>
  <si>
    <t>45,25</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</si>
  <si>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</si>
  <si>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</si>
  <si>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</si>
  <si>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</si>
  <si>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57,97</t>
  </si>
  <si>
    <t>92384</t>
  </si>
  <si>
    <t>JOELHO 90 GRAUS, EM FERRO GALVANIZADO, DN 32 (1 1/4"), CONEXÃO ROSQUEADA, INSTALADO EM REDE DE ALIMENTAÇÃO PARA HIDRANTE - FORNECIMENTO E INSTALAÇÃO. AF_10/2020</t>
  </si>
  <si>
    <t>53,59</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</si>
  <si>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</si>
  <si>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</si>
  <si>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</si>
  <si>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</si>
  <si>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</si>
  <si>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</si>
  <si>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85,20</t>
  </si>
  <si>
    <t>92388</t>
  </si>
  <si>
    <t>JOELHO 90 GRAUS, EM FERRO GALVANIZADO, DN 50 (2"), CONEXÃO ROSQUEADA, INSTALADO EM REDE DE ALIMENTAÇÃO PARA HIDRANTE - FORNECIMENTO E INSTALAÇÃO. AF_10/2020</t>
  </si>
  <si>
    <t>83,15</t>
  </si>
  <si>
    <t>92389</t>
  </si>
  <si>
    <t>JOELHO 45 GRAUS, EM FERRO GALVANIZADO, DN 65 (2 1/2"), CONEXÃO ROSQUEADA, INSTALADO EM REDE DE ALIMENTAÇÃO PARA HIDRANTE - FORNECIMENTO E INSTALAÇÃO. AF_10/2020</t>
  </si>
  <si>
    <t>134,46</t>
  </si>
  <si>
    <t>92390</t>
  </si>
  <si>
    <t>JOELHO 90 GRAUS, EM FERRO GALVANIZADO, DN 65 (2 1/2"), CONEXÃO ROSQUEADA, INSTALADO EM REDE DE ALIMENTAÇÃO PARA HIDRANTE - FORNECIMENTO E INSTALAÇÃO. AF_10/2020</t>
  </si>
  <si>
    <t>125,44</t>
  </si>
  <si>
    <t>92635</t>
  </si>
  <si>
    <t>JOELHO 45 GRAUS, EM FERRO GALVANIZADO, CONEXÃO ROSQUEADA, DN 80 (3"), INSTALADO EM REDE DE ALIMENTAÇÃO PARA HIDRANTE - FORNECIMENTO E INSTALAÇÃO. AF_10/2020</t>
  </si>
  <si>
    <t>181,79</t>
  </si>
  <si>
    <t>92636</t>
  </si>
  <si>
    <t>JOELHO 90 GRAUS, EM FERRO GALVANIZADO, CONEXÃO ROSQUEADA, DN 80 (3"), INSTALADO EM REDE DE ALIMENTAÇÃO PARA HIDRANTE - FORNECIMENTO E INSTALAÇÃO. AF_10/2020</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</si>
  <si>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</si>
  <si>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</si>
  <si>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</si>
  <si>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</si>
  <si>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</si>
  <si>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</si>
  <si>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</si>
  <si>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</si>
  <si>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110,82</t>
  </si>
  <si>
    <t>92642</t>
  </si>
  <si>
    <t>TÊ, EM FERRO GALVANIZADO, CONEXÃO ROSQUEADA, DN 65 (2 1/2"), INSTALADO EM REDE DE ALIMENTAÇÃO PARA HIDRANTE - FORNECIMENTO E INSTALAÇÃO. AF_10/2020</t>
  </si>
  <si>
    <t>171,75</t>
  </si>
  <si>
    <t>92644</t>
  </si>
  <si>
    <t>TÊ, EM FERRO GALVANIZADO, CONEXÃO ROSQUEADA, DN 80 (3"), INSTALADO EM REDE DE ALIMENTAÇÃO PARA HIDRANTE - FORNECIMENTO E INSTALAÇÃO. AF_10/2020</t>
  </si>
  <si>
    <t>217,57</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</si>
  <si>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</si>
  <si>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</si>
  <si>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</si>
  <si>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</si>
  <si>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</si>
  <si>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</si>
  <si>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28,12</t>
  </si>
  <si>
    <t>92660</t>
  </si>
  <si>
    <t>LUVA, EM FERRO GALVANIZADO, CONEXÃO ROSQUEADA, DN 32 (1 1/4"), INSTALADO EM REDE DE ALIMENTAÇÃO PARA SPRINKLER - FORNECIMENTO E INSTALAÇÃO. AF_10/2020</t>
  </si>
  <si>
    <t>29,66</t>
  </si>
  <si>
    <t>92661</t>
  </si>
  <si>
    <t>NIPLE, EM FERRO GALVANIZADO, CONEXÃO ROSQUEADA, DN 40 (1 1/2"), INSTALADO EM REDE DE ALIMENTAÇÃO PARA SPRINKLER - FORNECIMENTO E INSTALAÇÃO. AF_10/2020</t>
  </si>
  <si>
    <t>33,96</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</si>
  <si>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</si>
  <si>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</si>
  <si>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</si>
  <si>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</si>
  <si>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46,33</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</si>
  <si>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</si>
  <si>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</si>
  <si>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</si>
  <si>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</si>
  <si>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64,60</t>
  </si>
  <si>
    <t>92666</t>
  </si>
  <si>
    <t>LUVA, EM FERRO GALVANIZADO, CONEXÃO ROSQUEADA, DN 65 (2 1/2"), INSTALADO EM REDE DE ALIMENTAÇÃO PARA SPRINKLER - FORNECIMENTO E INSTALAÇÃO. AF_10/2020</t>
  </si>
  <si>
    <t>73,83</t>
  </si>
  <si>
    <t>92667</t>
  </si>
  <si>
    <t>NIPLE, EM FERRO GALVANIZADO, CONEXÃO ROSQUEADA, DN 80 (3"), INSTALADO EM REDE DE ALIMENTAÇÃO PARA SPRINKLER - FORNECIMENTO E INSTALAÇÃO. AF_10/2020</t>
  </si>
  <si>
    <t>96,42</t>
  </si>
  <si>
    <t>92668</t>
  </si>
  <si>
    <t>LUVA, EM FERRO GALVANIZADO, CONEXÃO ROSQUEADA, DN 80 (3"), INSTALADO EM REDE DE ALIMENTAÇÃO PARA SPRINKLER - FORNECIMENTO E INSTALAÇÃO. AF_10/2020</t>
  </si>
  <si>
    <t>104,63</t>
  </si>
  <si>
    <t>92669</t>
  </si>
  <si>
    <t>JOELHO 45 GRAUS, EM FERRO GALVANIZADO, CONEXÃO ROSQUEADA, DN 25 (1"), INSTALADO EM REDE DE ALIMENTAÇÃO PARA SPRINKLER - FORNECIMENTO E INSTALAÇÃO. AF_10/2020</t>
  </si>
  <si>
    <t>34,14</t>
  </si>
  <si>
    <t>92670</t>
  </si>
  <si>
    <t>JOELHO 90 GRAUS, EM FERRO GALVANIZADO, CONEXÃO ROSQUEADA, DN 25 (1"), INSTALADO EM REDE DE ALIMENTAÇÃO PARA SPRINKLER - FORNECIMENTO E INSTALAÇÃO. AF_10/2020</t>
  </si>
  <si>
    <t>92671</t>
  </si>
  <si>
    <t>JOELHO 45 GRAUS, EM FERRO GALVANIZADO, CONEXÃO ROSQUEADA, DN 32 (1 1/4"), INSTALADO EM REDE DE ALIMENTAÇÃO PARA SPRINKLER - FORNECIMENTO E INSTALAÇÃO. AF_10/2020</t>
  </si>
  <si>
    <t>45,36</t>
  </si>
  <si>
    <t>92672</t>
  </si>
  <si>
    <t>JOELHO 90 GRAUS, EM FERRO GALVANIZADO, CONEXÃO ROSQUEADA, DN 32 (1 1/4"), INSTALADO EM REDE DE ALIMENTAÇÃO PARA SPRINKLER - FORNECIMENTO E INSTALAÇÃO. AF_10/2020</t>
  </si>
  <si>
    <t>40,98</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</si>
  <si>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</si>
  <si>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</si>
  <si>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</si>
  <si>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</si>
  <si>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92675</t>
  </si>
  <si>
    <t>JOELHO 45 GRAUS, EM FERRO GALVANIZADO, CONEXÃO ROSQUEADA, DN 50 (2"), INSTALADO EM REDE DE ALIMENTAÇÃO PARA SPRINKLER - FORNECIMENTO E INSTALAÇÃO. AF_10/2020</t>
  </si>
  <si>
    <t>68,69</t>
  </si>
  <si>
    <t>92676</t>
  </si>
  <si>
    <t>JOELHO 90 GRAUS, EM FERRO GALVANIZADO, CONEXÃO ROSQUEADA, DN 50 (2"), INSTALADO EM REDE DE ALIMENTAÇÃO PARA SPRINKLER - FORNECIMENTO E INSTALAÇÃO. AF_10/2020</t>
  </si>
  <si>
    <t>66,64</t>
  </si>
  <si>
    <t>92677</t>
  </si>
  <si>
    <t>JOELHO 45 GRAUS, EM FERRO GALVANIZADO, CONEXÃO ROSQUEADA, DN 65 (2 1/2"), INSTALADO EM REDE DE ALIMENTAÇÃO PARA SPRINKLER - FORNECIMENTO E INSTALAÇÃO. AF_10/2020</t>
  </si>
  <si>
    <t>114,66</t>
  </si>
  <si>
    <t>92678</t>
  </si>
  <si>
    <t>JOELHO 90 GRAUS, EM FERRO GALVANIZADO, CONEXÃO ROSQUEADA, DN 65 (2 1/2"), INSTALADO EM REDE DE ALIMENTAÇÃO PARA SPRINKLER - FORNECIMENTO E INSTALAÇÃO. AF_10/2020</t>
  </si>
  <si>
    <t>105,64</t>
  </si>
  <si>
    <t>92679</t>
  </si>
  <si>
    <t>JOELHO 45 GRAUS, EM FERRO GALVANIZADO, CONEXÃO ROSQUEADA, DN 80 (3"), INSTALADO EM REDE DE ALIMENTAÇÃO PARA SPRINKLER - FORNECIMENTO E INSTALAÇÃO. AF_10/2020</t>
  </si>
  <si>
    <t>158,75</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</si>
  <si>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</si>
  <si>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</si>
  <si>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</si>
  <si>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</si>
  <si>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43,40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</si>
  <si>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</si>
  <si>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</si>
  <si>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</si>
  <si>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</si>
  <si>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64,72</t>
  </si>
  <si>
    <t>92684</t>
  </si>
  <si>
    <t>TÊ, EM FERRO GALVANIZADO, CONEXÃO ROSQUEADA, DN 50 (2"), INSTALADO EM REDE DE ALIMENTAÇÃO PARA SPRINKLER - FORNECIMENTO E INSTALAÇÃO. AF_10/2020</t>
  </si>
  <si>
    <t>88,79</t>
  </si>
  <si>
    <t>92685</t>
  </si>
  <si>
    <t>TÊ, EM FERRO GALVANIZADO, CONEXÃO ROSQUEADA, DN 65 (2 1/2"), INSTALADO EM REDE DE ALIMENTAÇÃO PARA SPRINKLER - FORNECIMENTO E INSTALAÇÃO. AF_10/2020</t>
  </si>
  <si>
    <t>145,38</t>
  </si>
  <si>
    <t>92686</t>
  </si>
  <si>
    <t>TÊ, EM FERRO GALVANIZADO, CONEXÃO ROSQUEADA, DN 80 (3"), INSTALADO EM REDE DE ALIMENTAÇÃO PARA SPRINKLER - FORNECIMENTO E INSTALAÇÃO. AF_10/2020</t>
  </si>
  <si>
    <t>186,81</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</si>
  <si>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</si>
  <si>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</si>
  <si>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</si>
  <si>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</si>
  <si>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</si>
  <si>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</si>
  <si>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</si>
  <si>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</si>
  <si>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</si>
  <si>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</si>
  <si>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</si>
  <si>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</si>
  <si>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</si>
  <si>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</si>
  <si>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</si>
  <si>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</si>
  <si>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</si>
  <si>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</si>
  <si>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28,79</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</si>
  <si>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</si>
  <si>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</si>
  <si>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</si>
  <si>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</si>
  <si>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</si>
  <si>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</si>
  <si>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42,62</t>
  </si>
  <si>
    <t>92704</t>
  </si>
  <si>
    <t>TÊ, EM FERRO GALVANIZADO, CONEXÃO ROSQUEADA, DN 15 (1/2"), INSTALADO EM RAMAIS E SUB-RAMAIS DE GÁS - FORNECIMENTO E INSTALAÇÃO. AF_10/2020</t>
  </si>
  <si>
    <t>22,31</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</si>
  <si>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</si>
  <si>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</si>
  <si>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</si>
  <si>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</si>
  <si>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57,64</t>
  </si>
  <si>
    <t>92889</t>
  </si>
  <si>
    <t>UNIÃO, EM FERRO GALVANIZADO, DN 50 (2"), CONEXÃO ROSQUEADA, INSTALADO EM PRUMADAS - FORNECIMENTO E INSTALAÇÃO. AF_10/2020</t>
  </si>
  <si>
    <t>117,26</t>
  </si>
  <si>
    <t>92890</t>
  </si>
  <si>
    <t>UNIÃO, EM FERRO GALVANIZADO, DN 65 (2 1/2"), CONEXÃO ROSQUEADA, INSTALADO EM PRUMADAS - FORNECIMENTO E INSTALAÇÃO. AF_10/2020</t>
  </si>
  <si>
    <t>179,45</t>
  </si>
  <si>
    <t>92891</t>
  </si>
  <si>
    <t>UNIÃO, EM FERRO GALVANIZADO, DN 80 (3"), CONEXÃO ROSQUEADA, INSTALADO EM PRUMADAS - FORNECIMENTO E INSTALAÇÃO. AF_10/2020</t>
  </si>
  <si>
    <t>264,83</t>
  </si>
  <si>
    <t>92892</t>
  </si>
  <si>
    <t>UNIÃO, EM FERRO GALVANIZADO, DN 25 (1"), CONEXÃO ROSQUEADA, INSTALADO EM REDE DE ALIMENTAÇÃO PARA HIDRANTE - FORNECIMENTO E INSTALAÇÃO. AF_10/2020</t>
  </si>
  <si>
    <t>49,34</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</si>
  <si>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</si>
  <si>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</si>
  <si>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</si>
  <si>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</si>
  <si>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85,42</t>
  </si>
  <si>
    <t>92895</t>
  </si>
  <si>
    <t>UNIÃO, EM FERRO GALVANIZADO, DN 50 (2"), CONEXÃO ROSQUEADA, INSTALADO EM REDE DE ALIMENTAÇÃO PARA HIDRANTE - FORNECIMENTO E INSTALAÇÃO. AF_10/2020</t>
  </si>
  <si>
    <t>117,22</t>
  </si>
  <si>
    <t>92896</t>
  </si>
  <si>
    <t>UNIÃO, EM FERRO GALVANIZADO, DN 65 (2 1/2"), CONEXÃO ROSQUEADA, INSTALADO EM REDE DE ALIMENTAÇÃO PARA HIDRANTE - FORNECIMENTO E INSTALAÇÃO. AF_10/2020</t>
  </si>
  <si>
    <t>180,78</t>
  </si>
  <si>
    <t>92897</t>
  </si>
  <si>
    <t>UNIÃO, EM FERRO GALVANIZADO, DN 80 (3"), CONEXÃO ROSQUEADA, INSTALADO EM REDE DE ALIMENTAÇÃO PARA HIDRANTE - FORNECIMENTO E INSTALAÇÃO. AF_10/2020</t>
  </si>
  <si>
    <t>267,56</t>
  </si>
  <si>
    <t>92898</t>
  </si>
  <si>
    <t>UNIÃO, EM FERRO GALVANIZADO, CONEXÃO ROSQUEADA, DN 25 (1"), INSTALADO EM REDE DE ALIMENTAÇÃO PARA SPRINKLER - FORNECIMENTO E INSTALAÇÃO. AF_10/2020</t>
  </si>
  <si>
    <t>41,94</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</si>
  <si>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</si>
  <si>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</si>
  <si>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</si>
  <si>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</si>
  <si>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</si>
  <si>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</si>
  <si>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</si>
  <si>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</si>
  <si>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167,56</t>
  </si>
  <si>
    <t>92903</t>
  </si>
  <si>
    <t>UNIÃO, EM FERRO GALVANIZADO, CONEXÃO ROSQUEADA, DN 80 (3"), INSTALADO EM REDE DE ALIMENTAÇÃO PARA SPRINKLER - FORNECIMENTO E INSTALAÇÃO. AF_10/2020</t>
  </si>
  <si>
    <t>252,18</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</si>
  <si>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</si>
  <si>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</si>
  <si>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</si>
  <si>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</si>
  <si>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40,76</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</si>
  <si>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</si>
  <si>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</si>
  <si>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</si>
  <si>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</si>
  <si>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60,85</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</si>
  <si>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</si>
  <si>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</si>
  <si>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</si>
  <si>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</si>
  <si>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</si>
  <si>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</si>
  <si>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89,61</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</si>
  <si>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</si>
  <si>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</si>
  <si>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</si>
  <si>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</si>
  <si>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121,76</t>
  </si>
  <si>
    <t>92913</t>
  </si>
  <si>
    <t>LUVA DE REDUÇÃO, EM FERRO GALVANIZADO, 3" X 2 1/2", CONEXÃO ROSQUEADA, INSTALADO EM PRUMADAS - FORNECIMENTO E INSTALAÇÃO. AF_10/2020</t>
  </si>
  <si>
    <t>124,08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</si>
  <si>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</si>
  <si>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</si>
  <si>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</si>
  <si>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</si>
  <si>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31,38</t>
  </si>
  <si>
    <t>92920</t>
  </si>
  <si>
    <t>LUVA DE REDUÇÃO, EM FERRO GALVANIZADO, 1" X 3/4", CONEXÃO ROSQUEADA, INSTALADO EM REDE DE ALIMENTAÇÃO PARA HIDRANTE - FORNECIMENTO E INSTALAÇÃO. AF_10/2020</t>
  </si>
  <si>
    <t>31,61</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</si>
  <si>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</si>
  <si>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</si>
  <si>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</si>
  <si>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</si>
  <si>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</si>
  <si>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</si>
  <si>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</si>
  <si>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</si>
  <si>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</si>
  <si>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</si>
  <si>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</si>
  <si>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</si>
  <si>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</si>
  <si>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</si>
  <si>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</si>
  <si>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</si>
  <si>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</si>
  <si>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</si>
  <si>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</si>
  <si>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</si>
  <si>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90,94</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</si>
  <si>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</si>
  <si>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</si>
  <si>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</si>
  <si>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</si>
  <si>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126,81</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</si>
  <si>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</si>
  <si>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</si>
  <si>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</si>
  <si>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</si>
  <si>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</si>
  <si>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</si>
  <si>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</si>
  <si>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</si>
  <si>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</si>
  <si>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</si>
  <si>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</si>
  <si>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</si>
  <si>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</si>
  <si>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</si>
  <si>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35,54</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</si>
  <si>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</si>
  <si>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</si>
  <si>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</si>
  <si>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</si>
  <si>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</si>
  <si>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</si>
  <si>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</si>
  <si>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</si>
  <si>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</si>
  <si>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</si>
  <si>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</si>
  <si>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</si>
  <si>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</si>
  <si>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</si>
  <si>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</si>
  <si>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</si>
  <si>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</si>
  <si>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</si>
  <si>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</si>
  <si>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</si>
  <si>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</si>
  <si>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93051</t>
  </si>
  <si>
    <t>93052</t>
  </si>
  <si>
    <t>597,92</t>
  </si>
  <si>
    <t>93054</t>
  </si>
  <si>
    <t>93055</t>
  </si>
  <si>
    <t>51,20</t>
  </si>
  <si>
    <t>93056</t>
  </si>
  <si>
    <t>93057</t>
  </si>
  <si>
    <t>93058</t>
  </si>
  <si>
    <t>657,41</t>
  </si>
  <si>
    <t>93059</t>
  </si>
  <si>
    <t>93060</t>
  </si>
  <si>
    <t>89,71</t>
  </si>
  <si>
    <t>93061</t>
  </si>
  <si>
    <t>93062</t>
  </si>
  <si>
    <t>30,45</t>
  </si>
  <si>
    <t>93063</t>
  </si>
  <si>
    <t>752,97</t>
  </si>
  <si>
    <t>93064</t>
  </si>
  <si>
    <t>93065</t>
  </si>
  <si>
    <t>51,38</t>
  </si>
  <si>
    <t>93066</t>
  </si>
  <si>
    <t>945,32</t>
  </si>
  <si>
    <t>93067</t>
  </si>
  <si>
    <t>81,83</t>
  </si>
  <si>
    <t>93068</t>
  </si>
  <si>
    <t>71,39</t>
  </si>
  <si>
    <t>93069</t>
  </si>
  <si>
    <t>1.310,33</t>
  </si>
  <si>
    <t>93070</t>
  </si>
  <si>
    <t>93071</t>
  </si>
  <si>
    <t>193,84</t>
  </si>
  <si>
    <t>93072</t>
  </si>
  <si>
    <t>1.729,09</t>
  </si>
  <si>
    <t>93073</t>
  </si>
  <si>
    <t>93,47</t>
  </si>
  <si>
    <t>93074</t>
  </si>
  <si>
    <t>93075</t>
  </si>
  <si>
    <t>93076</t>
  </si>
  <si>
    <t>21,31</t>
  </si>
  <si>
    <t>93077</t>
  </si>
  <si>
    <t>93078</t>
  </si>
  <si>
    <t>93079</t>
  </si>
  <si>
    <t>93080</t>
  </si>
  <si>
    <t>93081</t>
  </si>
  <si>
    <t>20,75</t>
  </si>
  <si>
    <t>93082</t>
  </si>
  <si>
    <t>93083</t>
  </si>
  <si>
    <t>516,34</t>
  </si>
  <si>
    <t>93084</t>
  </si>
  <si>
    <t>93085</t>
  </si>
  <si>
    <t>13,04</t>
  </si>
  <si>
    <t>93086</t>
  </si>
  <si>
    <t>599,58</t>
  </si>
  <si>
    <t>93087</t>
  </si>
  <si>
    <t>93088</t>
  </si>
  <si>
    <t>26,48</t>
  </si>
  <si>
    <t>93089</t>
  </si>
  <si>
    <t>93090</t>
  </si>
  <si>
    <t>93091</t>
  </si>
  <si>
    <t>93092</t>
  </si>
  <si>
    <t>659,06</t>
  </si>
  <si>
    <t>93093</t>
  </si>
  <si>
    <t>93094</t>
  </si>
  <si>
    <t>91,36</t>
  </si>
  <si>
    <t>93095</t>
  </si>
  <si>
    <t>67,27</t>
  </si>
  <si>
    <t>93096</t>
  </si>
  <si>
    <t>93097</t>
  </si>
  <si>
    <t>93098</t>
  </si>
  <si>
    <t>93099</t>
  </si>
  <si>
    <t>93100</t>
  </si>
  <si>
    <t>93101</t>
  </si>
  <si>
    <t>93102</t>
  </si>
  <si>
    <t>93103</t>
  </si>
  <si>
    <t>93104</t>
  </si>
  <si>
    <t>93105</t>
  </si>
  <si>
    <t>93106</t>
  </si>
  <si>
    <t>516,50</t>
  </si>
  <si>
    <t>93107</t>
  </si>
  <si>
    <t>15,56</t>
  </si>
  <si>
    <t>93108</t>
  </si>
  <si>
    <t>93109</t>
  </si>
  <si>
    <t>601,06</t>
  </si>
  <si>
    <t>93110</t>
  </si>
  <si>
    <t>93111</t>
  </si>
  <si>
    <t>93112</t>
  </si>
  <si>
    <t>93113</t>
  </si>
  <si>
    <t>93114</t>
  </si>
  <si>
    <t>93115</t>
  </si>
  <si>
    <t>93116</t>
  </si>
  <si>
    <t>661,76</t>
  </si>
  <si>
    <t>93117</t>
  </si>
  <si>
    <t>93118</t>
  </si>
  <si>
    <t>93119</t>
  </si>
  <si>
    <t>93120</t>
  </si>
  <si>
    <t>93121</t>
  </si>
  <si>
    <t>93122</t>
  </si>
  <si>
    <t>28,14</t>
  </si>
  <si>
    <t>93123</t>
  </si>
  <si>
    <t>64,01</t>
  </si>
  <si>
    <t>93124</t>
  </si>
  <si>
    <t>101,62</t>
  </si>
  <si>
    <t>93125</t>
  </si>
  <si>
    <t>148,45</t>
  </si>
  <si>
    <t>93126</t>
  </si>
  <si>
    <t>332,35</t>
  </si>
  <si>
    <t>93133</t>
  </si>
  <si>
    <t>94465</t>
  </si>
  <si>
    <t>94466</t>
  </si>
  <si>
    <t>45,72</t>
  </si>
  <si>
    <t>94467</t>
  </si>
  <si>
    <t>71,68</t>
  </si>
  <si>
    <t>94468</t>
  </si>
  <si>
    <t>94469</t>
  </si>
  <si>
    <t>104,48</t>
  </si>
  <si>
    <t>94470</t>
  </si>
  <si>
    <t>96,27</t>
  </si>
  <si>
    <t>94471</t>
  </si>
  <si>
    <t>65,76</t>
  </si>
  <si>
    <t>94472</t>
  </si>
  <si>
    <t>67,81</t>
  </si>
  <si>
    <t>94473</t>
  </si>
  <si>
    <t>94474</t>
  </si>
  <si>
    <t>111,50</t>
  </si>
  <si>
    <t>94475</t>
  </si>
  <si>
    <t>94476</t>
  </si>
  <si>
    <t>158,56</t>
  </si>
  <si>
    <t>94477</t>
  </si>
  <si>
    <t>94478</t>
  </si>
  <si>
    <t>141,03</t>
  </si>
  <si>
    <t>94479</t>
  </si>
  <si>
    <t>186,43</t>
  </si>
  <si>
    <t>94606</t>
  </si>
  <si>
    <t>85,29</t>
  </si>
  <si>
    <t>94608</t>
  </si>
  <si>
    <t>217,79</t>
  </si>
  <si>
    <t>94610</t>
  </si>
  <si>
    <t>325,73</t>
  </si>
  <si>
    <t>94612</t>
  </si>
  <si>
    <t>459,49</t>
  </si>
  <si>
    <t>94614</t>
  </si>
  <si>
    <t>145,31</t>
  </si>
  <si>
    <t>94615</t>
  </si>
  <si>
    <t>166,11</t>
  </si>
  <si>
    <t>94616</t>
  </si>
  <si>
    <t>418,68</t>
  </si>
  <si>
    <t>94617</t>
  </si>
  <si>
    <t>346,36</t>
  </si>
  <si>
    <t>94618</t>
  </si>
  <si>
    <t>410,28</t>
  </si>
  <si>
    <t>94620</t>
  </si>
  <si>
    <t>951,25</t>
  </si>
  <si>
    <t>94622</t>
  </si>
  <si>
    <t>213,66</t>
  </si>
  <si>
    <t>94623</t>
  </si>
  <si>
    <t>517,73</t>
  </si>
  <si>
    <t>94624</t>
  </si>
  <si>
    <t>792,71</t>
  </si>
  <si>
    <t>94625</t>
  </si>
  <si>
    <t>94656</t>
  </si>
  <si>
    <t>94657</t>
  </si>
  <si>
    <t>94658</t>
  </si>
  <si>
    <t>94659</t>
  </si>
  <si>
    <t>94660</t>
  </si>
  <si>
    <t>94661</t>
  </si>
  <si>
    <t>94662</t>
  </si>
  <si>
    <t>94663</t>
  </si>
  <si>
    <t>94664</t>
  </si>
  <si>
    <t>94665</t>
  </si>
  <si>
    <t>33,89</t>
  </si>
  <si>
    <t>94666</t>
  </si>
  <si>
    <t>94667</t>
  </si>
  <si>
    <t>94668</t>
  </si>
  <si>
    <t>72,76</t>
  </si>
  <si>
    <t>94669</t>
  </si>
  <si>
    <t>103,95</t>
  </si>
  <si>
    <t>94670</t>
  </si>
  <si>
    <t>94671</t>
  </si>
  <si>
    <t>152,53</t>
  </si>
  <si>
    <t>94672</t>
  </si>
  <si>
    <t>94673</t>
  </si>
  <si>
    <t>94674</t>
  </si>
  <si>
    <t>94675</t>
  </si>
  <si>
    <t>94676</t>
  </si>
  <si>
    <t>94677</t>
  </si>
  <si>
    <t>94678</t>
  </si>
  <si>
    <t>94679</t>
  </si>
  <si>
    <t>34,65</t>
  </si>
  <si>
    <t>94680</t>
  </si>
  <si>
    <t>94681</t>
  </si>
  <si>
    <t>94682</t>
  </si>
  <si>
    <t>94683</t>
  </si>
  <si>
    <t>94684</t>
  </si>
  <si>
    <t>209,46</t>
  </si>
  <si>
    <t>94685</t>
  </si>
  <si>
    <t>157,30</t>
  </si>
  <si>
    <t>94686</t>
  </si>
  <si>
    <t>406,09</t>
  </si>
  <si>
    <t>94687</t>
  </si>
  <si>
    <t>327,47</t>
  </si>
  <si>
    <t>94688</t>
  </si>
  <si>
    <t>94689</t>
  </si>
  <si>
    <t>94690</t>
  </si>
  <si>
    <t>94691</t>
  </si>
  <si>
    <t>94692</t>
  </si>
  <si>
    <t>28,52</t>
  </si>
  <si>
    <t>94693</t>
  </si>
  <si>
    <t>94694</t>
  </si>
  <si>
    <t>94695</t>
  </si>
  <si>
    <t>94696</t>
  </si>
  <si>
    <t>94697</t>
  </si>
  <si>
    <t>94698</t>
  </si>
  <si>
    <t>106,41</t>
  </si>
  <si>
    <t>94699</t>
  </si>
  <si>
    <t>206,95</t>
  </si>
  <si>
    <t>94700</t>
  </si>
  <si>
    <t>171,46</t>
  </si>
  <si>
    <t>94701</t>
  </si>
  <si>
    <t>319,50</t>
  </si>
  <si>
    <t>94702</t>
  </si>
  <si>
    <t>301,35</t>
  </si>
  <si>
    <t>94703</t>
  </si>
  <si>
    <t>94704</t>
  </si>
  <si>
    <t>94705</t>
  </si>
  <si>
    <t>39,27</t>
  </si>
  <si>
    <t>94706</t>
  </si>
  <si>
    <t>94707</t>
  </si>
  <si>
    <t>94708</t>
  </si>
  <si>
    <t>31,60</t>
  </si>
  <si>
    <t>94709</t>
  </si>
  <si>
    <t>42,46</t>
  </si>
  <si>
    <t>94710</t>
  </si>
  <si>
    <t>69,42</t>
  </si>
  <si>
    <t>94711</t>
  </si>
  <si>
    <t>79,58</t>
  </si>
  <si>
    <t>94712</t>
  </si>
  <si>
    <t>110,53</t>
  </si>
  <si>
    <t>94713</t>
  </si>
  <si>
    <t>306,89</t>
  </si>
  <si>
    <t>94714</t>
  </si>
  <si>
    <t>420,12</t>
  </si>
  <si>
    <t>94715</t>
  </si>
  <si>
    <t>584,31</t>
  </si>
  <si>
    <t>94724</t>
  </si>
  <si>
    <t>94725</t>
  </si>
  <si>
    <t>6,89</t>
  </si>
  <si>
    <t>94726</t>
  </si>
  <si>
    <t>52,10</t>
  </si>
  <si>
    <t>94727</t>
  </si>
  <si>
    <t>94728</t>
  </si>
  <si>
    <t>200,55</t>
  </si>
  <si>
    <t>94729</t>
  </si>
  <si>
    <t>94730</t>
  </si>
  <si>
    <t>244,04</t>
  </si>
  <si>
    <t>94731</t>
  </si>
  <si>
    <t>94733</t>
  </si>
  <si>
    <t>94737</t>
  </si>
  <si>
    <t>94740</t>
  </si>
  <si>
    <t>94741</t>
  </si>
  <si>
    <t>94742</t>
  </si>
  <si>
    <t>94743</t>
  </si>
  <si>
    <t>94744</t>
  </si>
  <si>
    <t>94746</t>
  </si>
  <si>
    <t>94748</t>
  </si>
  <si>
    <t>88,19</t>
  </si>
  <si>
    <t>94750</t>
  </si>
  <si>
    <t>215,15</t>
  </si>
  <si>
    <t>94752</t>
  </si>
  <si>
    <t>258,92</t>
  </si>
  <si>
    <t>94756</t>
  </si>
  <si>
    <t>94757</t>
  </si>
  <si>
    <t>94758</t>
  </si>
  <si>
    <t>94759</t>
  </si>
  <si>
    <t>94760</t>
  </si>
  <si>
    <t>110,30</t>
  </si>
  <si>
    <t>94761</t>
  </si>
  <si>
    <t>244,50</t>
  </si>
  <si>
    <t>94762</t>
  </si>
  <si>
    <t>94783</t>
  </si>
  <si>
    <t>94785</t>
  </si>
  <si>
    <t>43,23</t>
  </si>
  <si>
    <t>94786</t>
  </si>
  <si>
    <t>94787</t>
  </si>
  <si>
    <t>75,51</t>
  </si>
  <si>
    <t>94788</t>
  </si>
  <si>
    <t>114,21</t>
  </si>
  <si>
    <t>94789</t>
  </si>
  <si>
    <t>382,78</t>
  </si>
  <si>
    <t>94790</t>
  </si>
  <si>
    <t>444,55</t>
  </si>
  <si>
    <t>94791</t>
  </si>
  <si>
    <t>627,32</t>
  </si>
  <si>
    <t>94863</t>
  </si>
  <si>
    <t>177,02</t>
  </si>
  <si>
    <t>95141</t>
  </si>
  <si>
    <t>95237</t>
  </si>
  <si>
    <t>34,47</t>
  </si>
  <si>
    <t>95693</t>
  </si>
  <si>
    <t>68,21</t>
  </si>
  <si>
    <t>95694</t>
  </si>
  <si>
    <t>98,68</t>
  </si>
  <si>
    <t>95695</t>
  </si>
  <si>
    <t>97,11</t>
  </si>
  <si>
    <t>95696</t>
  </si>
  <si>
    <t>SPRINKLER TIPO PENDENTE, 68 °C, UNIÃO POR ROSCA DN 15 (1/2") - FORNECIMENTO E INSTALAÇÃO. AF_10/2020</t>
  </si>
  <si>
    <t>96637</t>
  </si>
  <si>
    <t>96638</t>
  </si>
  <si>
    <t>12,28</t>
  </si>
  <si>
    <t>96639</t>
  </si>
  <si>
    <t>96640</t>
  </si>
  <si>
    <t>96641</t>
  </si>
  <si>
    <t>21,61</t>
  </si>
  <si>
    <t>96642</t>
  </si>
  <si>
    <t>96643</t>
  </si>
  <si>
    <t>57,49</t>
  </si>
  <si>
    <t>96650</t>
  </si>
  <si>
    <t>96651</t>
  </si>
  <si>
    <t>96652</t>
  </si>
  <si>
    <t>18,57</t>
  </si>
  <si>
    <t>96653</t>
  </si>
  <si>
    <t>96654</t>
  </si>
  <si>
    <t>96655</t>
  </si>
  <si>
    <t>96656</t>
  </si>
  <si>
    <t>96657</t>
  </si>
  <si>
    <t>96658</t>
  </si>
  <si>
    <t>96659</t>
  </si>
  <si>
    <t>96660</t>
  </si>
  <si>
    <t>96661</t>
  </si>
  <si>
    <t>96662</t>
  </si>
  <si>
    <t>96663</t>
  </si>
  <si>
    <t>96664</t>
  </si>
  <si>
    <t>26,17</t>
  </si>
  <si>
    <t>96665</t>
  </si>
  <si>
    <t>96666</t>
  </si>
  <si>
    <t>96667</t>
  </si>
  <si>
    <t>44,80</t>
  </si>
  <si>
    <t>96684</t>
  </si>
  <si>
    <t>96685</t>
  </si>
  <si>
    <t>96686</t>
  </si>
  <si>
    <t>96687</t>
  </si>
  <si>
    <t>96688</t>
  </si>
  <si>
    <t>96689</t>
  </si>
  <si>
    <t>96690</t>
  </si>
  <si>
    <t>28,24</t>
  </si>
  <si>
    <t>96691</t>
  </si>
  <si>
    <t>29,27</t>
  </si>
  <si>
    <t>96692</t>
  </si>
  <si>
    <t>96693</t>
  </si>
  <si>
    <t>96694</t>
  </si>
  <si>
    <t>97,76</t>
  </si>
  <si>
    <t>96695</t>
  </si>
  <si>
    <t>94,79</t>
  </si>
  <si>
    <t>96696</t>
  </si>
  <si>
    <t>147,79</t>
  </si>
  <si>
    <t>96697</t>
  </si>
  <si>
    <t>221,27</t>
  </si>
  <si>
    <t>96698</t>
  </si>
  <si>
    <t>96699</t>
  </si>
  <si>
    <t>96700</t>
  </si>
  <si>
    <t>96701</t>
  </si>
  <si>
    <t>96702</t>
  </si>
  <si>
    <t>96703</t>
  </si>
  <si>
    <t>96704</t>
  </si>
  <si>
    <t>96705</t>
  </si>
  <si>
    <t>96706</t>
  </si>
  <si>
    <t>29,05</t>
  </si>
  <si>
    <t>96707</t>
  </si>
  <si>
    <t>96708</t>
  </si>
  <si>
    <t>96709</t>
  </si>
  <si>
    <t>157,92</t>
  </si>
  <si>
    <t>96710</t>
  </si>
  <si>
    <t>96711</t>
  </si>
  <si>
    <t>96712</t>
  </si>
  <si>
    <t>96713</t>
  </si>
  <si>
    <t>96714</t>
  </si>
  <si>
    <t>53,38</t>
  </si>
  <si>
    <t>96715</t>
  </si>
  <si>
    <t>103,44</t>
  </si>
  <si>
    <t>96716</t>
  </si>
  <si>
    <t>156,10</t>
  </si>
  <si>
    <t>96717</t>
  </si>
  <si>
    <t>247,03</t>
  </si>
  <si>
    <t>96736</t>
  </si>
  <si>
    <t>96737</t>
  </si>
  <si>
    <t>96738</t>
  </si>
  <si>
    <t>96739</t>
  </si>
  <si>
    <t>96740</t>
  </si>
  <si>
    <t>96741</t>
  </si>
  <si>
    <t>14,63</t>
  </si>
  <si>
    <t>96742</t>
  </si>
  <si>
    <t>96743</t>
  </si>
  <si>
    <t>29,79</t>
  </si>
  <si>
    <t>96744</t>
  </si>
  <si>
    <t>65,39</t>
  </si>
  <si>
    <t>96745</t>
  </si>
  <si>
    <t>98,89</t>
  </si>
  <si>
    <t>96746</t>
  </si>
  <si>
    <t>157,89</t>
  </si>
  <si>
    <t>96747</t>
  </si>
  <si>
    <t>96748</t>
  </si>
  <si>
    <t>96749</t>
  </si>
  <si>
    <t>96750</t>
  </si>
  <si>
    <t>17,37</t>
  </si>
  <si>
    <t>96751</t>
  </si>
  <si>
    <t>96752</t>
  </si>
  <si>
    <t>96753</t>
  </si>
  <si>
    <t>101,87</t>
  </si>
  <si>
    <t>96754</t>
  </si>
  <si>
    <t>146,77</t>
  </si>
  <si>
    <t>96755</t>
  </si>
  <si>
    <t>96756</t>
  </si>
  <si>
    <t>96757</t>
  </si>
  <si>
    <t>14,26</t>
  </si>
  <si>
    <t>96758</t>
  </si>
  <si>
    <t>96759</t>
  </si>
  <si>
    <t>26,26</t>
  </si>
  <si>
    <t>96760</t>
  </si>
  <si>
    <t>96761</t>
  </si>
  <si>
    <t>54,86</t>
  </si>
  <si>
    <t>96762</t>
  </si>
  <si>
    <t>96763</t>
  </si>
  <si>
    <t>154,73</t>
  </si>
  <si>
    <t>96764</t>
  </si>
  <si>
    <t>246,96</t>
  </si>
  <si>
    <t>96802</t>
  </si>
  <si>
    <t>306,46</t>
  </si>
  <si>
    <t>96803</t>
  </si>
  <si>
    <t>156,25</t>
  </si>
  <si>
    <t>96804</t>
  </si>
  <si>
    <t>276,54</t>
  </si>
  <si>
    <t>96805</t>
  </si>
  <si>
    <t>314,26</t>
  </si>
  <si>
    <t>96806</t>
  </si>
  <si>
    <t>150,10</t>
  </si>
  <si>
    <t>96807</t>
  </si>
  <si>
    <t>248,30</t>
  </si>
  <si>
    <t>96808</t>
  </si>
  <si>
    <t>96809</t>
  </si>
  <si>
    <t>96810</t>
  </si>
  <si>
    <t>96811</t>
  </si>
  <si>
    <t>96812</t>
  </si>
  <si>
    <t>17,10</t>
  </si>
  <si>
    <t>96813</t>
  </si>
  <si>
    <t>96814</t>
  </si>
  <si>
    <t>16,62</t>
  </si>
  <si>
    <t>96815</t>
  </si>
  <si>
    <t>96816</t>
  </si>
  <si>
    <t>96817</t>
  </si>
  <si>
    <t>96818</t>
  </si>
  <si>
    <t>96819</t>
  </si>
  <si>
    <t>96820</t>
  </si>
  <si>
    <t>96821</t>
  </si>
  <si>
    <t>38,92</t>
  </si>
  <si>
    <t>96822</t>
  </si>
  <si>
    <t>39,47</t>
  </si>
  <si>
    <t>96823</t>
  </si>
  <si>
    <t>96824</t>
  </si>
  <si>
    <t>18,42</t>
  </si>
  <si>
    <t>96825</t>
  </si>
  <si>
    <t>96826</t>
  </si>
  <si>
    <t>96827</t>
  </si>
  <si>
    <t>23,55</t>
  </si>
  <si>
    <t>96828</t>
  </si>
  <si>
    <t>29,82</t>
  </si>
  <si>
    <t>96829</t>
  </si>
  <si>
    <t>96830</t>
  </si>
  <si>
    <t>96831</t>
  </si>
  <si>
    <t>26,80</t>
  </si>
  <si>
    <t>96832</t>
  </si>
  <si>
    <t>96833</t>
  </si>
  <si>
    <t>96834</t>
  </si>
  <si>
    <t>48,58</t>
  </si>
  <si>
    <t>96835</t>
  </si>
  <si>
    <t>41,81</t>
  </si>
  <si>
    <t>96836</t>
  </si>
  <si>
    <t>44,62</t>
  </si>
  <si>
    <t>96837</t>
  </si>
  <si>
    <t>96838</t>
  </si>
  <si>
    <t>96839</t>
  </si>
  <si>
    <t>96840</t>
  </si>
  <si>
    <t>27,25</t>
  </si>
  <si>
    <t>96841</t>
  </si>
  <si>
    <t>96842</t>
  </si>
  <si>
    <t>96843</t>
  </si>
  <si>
    <t>96844</t>
  </si>
  <si>
    <t>40,70</t>
  </si>
  <si>
    <t>96845</t>
  </si>
  <si>
    <t>43,35</t>
  </si>
  <si>
    <t>96846</t>
  </si>
  <si>
    <t>96847</t>
  </si>
  <si>
    <t>37,20</t>
  </si>
  <si>
    <t>96848</t>
  </si>
  <si>
    <t>96849</t>
  </si>
  <si>
    <t>96850</t>
  </si>
  <si>
    <t>96851</t>
  </si>
  <si>
    <t>32,02</t>
  </si>
  <si>
    <t>96852</t>
  </si>
  <si>
    <t>96853</t>
  </si>
  <si>
    <t>96854</t>
  </si>
  <si>
    <t>96855</t>
  </si>
  <si>
    <t>96856</t>
  </si>
  <si>
    <t>96857</t>
  </si>
  <si>
    <t>96858</t>
  </si>
  <si>
    <t>55,78</t>
  </si>
  <si>
    <t>96859</t>
  </si>
  <si>
    <t>69,61</t>
  </si>
  <si>
    <t>96860</t>
  </si>
  <si>
    <t>96861</t>
  </si>
  <si>
    <t>96862</t>
  </si>
  <si>
    <t>96863</t>
  </si>
  <si>
    <t>96864</t>
  </si>
  <si>
    <t>51,63</t>
  </si>
  <si>
    <t>96865</t>
  </si>
  <si>
    <t>96866</t>
  </si>
  <si>
    <t>68,11</t>
  </si>
  <si>
    <t>96867</t>
  </si>
  <si>
    <t>96868</t>
  </si>
  <si>
    <t>96869</t>
  </si>
  <si>
    <t>96870</t>
  </si>
  <si>
    <t>60,42</t>
  </si>
  <si>
    <t>96871</t>
  </si>
  <si>
    <t>88,06</t>
  </si>
  <si>
    <t>96872</t>
  </si>
  <si>
    <t>79,13</t>
  </si>
  <si>
    <t>96873</t>
  </si>
  <si>
    <t>91,92</t>
  </si>
  <si>
    <t>96874</t>
  </si>
  <si>
    <t>96875</t>
  </si>
  <si>
    <t>96876</t>
  </si>
  <si>
    <t>96877</t>
  </si>
  <si>
    <t>228,27</t>
  </si>
  <si>
    <t>96878</t>
  </si>
  <si>
    <t>231,07</t>
  </si>
  <si>
    <t>96879</t>
  </si>
  <si>
    <t>230,98</t>
  </si>
  <si>
    <t>96880</t>
  </si>
  <si>
    <t>264,46</t>
  </si>
  <si>
    <t>96881</t>
  </si>
  <si>
    <t>279,62</t>
  </si>
  <si>
    <t>97425</t>
  </si>
  <si>
    <t>27,02</t>
  </si>
  <si>
    <t>97426</t>
  </si>
  <si>
    <t>97427</t>
  </si>
  <si>
    <t>97428</t>
  </si>
  <si>
    <t>97429</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</si>
  <si>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</si>
  <si>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</si>
  <si>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</si>
  <si>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</si>
  <si>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</si>
  <si>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</si>
  <si>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56,75</t>
  </si>
  <si>
    <t>97433</t>
  </si>
  <si>
    <t>CURVA 45 GRAUS, EM AÇO, CONEXÃO RANHURADA, DN 50 (2"), INSTALADO EM PRUMADAS - FORNECIMENTO E INSTALAÇÃO. AF_10/2020</t>
  </si>
  <si>
    <t>111,32</t>
  </si>
  <si>
    <t>97434</t>
  </si>
  <si>
    <t>CURVA 90 GRAUS, EM AÇO, CONEXÃO RANHURADA, DN 50 (2"), INSTALADO EM PRUMADAS - FORNECIMENTO E INSTALAÇÃO. AF_10/2020</t>
  </si>
  <si>
    <t>97435</t>
  </si>
  <si>
    <t>CURVA 45 GRAUS, EM AÇO, CONEXÃO RANHURADA, DN 65 (2 1/2"), INSTALADO EM PRUMADAS - FORNECIMENTO E INSTALAÇÃO. AF_10/2020</t>
  </si>
  <si>
    <t>130,46</t>
  </si>
  <si>
    <t>97436</t>
  </si>
  <si>
    <t>CURVA 90 GRAUS, EM AÇO, CONEXÃO RANHURADA, DN 65 (2 1/2"), INSTALADO EM PRUMADAS - FORNECIMENTO E INSTALAÇÃO. AF_10/2020</t>
  </si>
  <si>
    <t>97437</t>
  </si>
  <si>
    <t>CURVA 45 GRAUS, EM AÇO, CONEXÃO RANHURADA, DN 80 (3), INSTALADO EM PRUMADAS - FORNECIMENTO E INSTALAÇÃO. AF_10/2020</t>
  </si>
  <si>
    <t>149,47</t>
  </si>
  <si>
    <t>97438</t>
  </si>
  <si>
    <t>CURVA 90 GRAUS, EM AÇO, CONEXÃO RANHURADA, DN 80 (3"), INSTALADO EM PRUMADAS - FORNECIMENTO E INSTALAÇÃO. AF_10/2020</t>
  </si>
  <si>
    <t>154,33</t>
  </si>
  <si>
    <t>97439</t>
  </si>
  <si>
    <t>TÊ, EM AÇO, CONEXÃO RANHURADA, DN 50 (2"), INSTALADO EM PRUMADAS - FORNECIMENTO E INSTALAÇÃO. AF_10/2020</t>
  </si>
  <si>
    <t>171,06</t>
  </si>
  <si>
    <t>97440</t>
  </si>
  <si>
    <t>TÊ, EM AÇO, CONEXÃO RANHURADA, DN 65 (2 1/2"), INSTALADO EM PRUMADAS - FORNECIMENTO E INSTALAÇÃO. AF_10/2020</t>
  </si>
  <si>
    <t>205,95</t>
  </si>
  <si>
    <t>97442</t>
  </si>
  <si>
    <t>TÊ, EM AÇO, CONEXÃO RANHURADA, DN 80 (3"), INSTALADO EM PRUMADAS - FORNECIMENTO E INSTALAÇÃO. AF_10/2020</t>
  </si>
  <si>
    <t>226,97</t>
  </si>
  <si>
    <t>97443</t>
  </si>
  <si>
    <t>LUVA, EM AÇO, CONEXÃO SOLDADA, DN 50 (2"), INSTALADO EM PRUMADAS - FORNECIMENTO E INSTALAÇÃO. AF_10/2020</t>
  </si>
  <si>
    <t>93,60</t>
  </si>
  <si>
    <t>97444</t>
  </si>
  <si>
    <t>LUVA COM REDUÇÃO, EM AÇO, CONEXÃO SOLDADA, DN 50 X 40 MM (2  X 1 1/2"), INSTALADO EM PRUMADAS - FORNECIMENTO E INSTALAÇÃO. AF_10/2020</t>
  </si>
  <si>
    <t>109,97</t>
  </si>
  <si>
    <t>97446</t>
  </si>
  <si>
    <t>LUVA, EM AÇO, CONEXÃO SOLDADA, DN 65 (2 1/2"), INSTALADO EM PRUMADAS - FORNECIMENTO E INSTALAÇÃO. AF_10/2020</t>
  </si>
  <si>
    <t>189,55</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</si>
  <si>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</si>
  <si>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</si>
  <si>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</si>
  <si>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</si>
  <si>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201,97</t>
  </si>
  <si>
    <t>97450</t>
  </si>
  <si>
    <t>LUVA COM REDUÇÃO, EM AÇO, CONEXÃO SOLDADA, DN 80 X 65 MM (3" X 2 1/2"), INSTALADO EM PRUMADAS - FORNECIMENTO E INSTALAÇÃO. AF_10/2020</t>
  </si>
  <si>
    <t>246,53</t>
  </si>
  <si>
    <t>97452</t>
  </si>
  <si>
    <t>CURVA 45 GRAUS, EM AÇO, CONEXÃO SOLDADA, DN 50 (2"), INSTALADO EM PRUMADAS - FORNECIMENTO E INSTALAÇÃO. AF_10/2020</t>
  </si>
  <si>
    <t>153,75</t>
  </si>
  <si>
    <t>97453</t>
  </si>
  <si>
    <t>CURVA 90 GRAUS, EM AÇO, CONEXÃO SOLDADA, DN 50 (2"), INSTALADO EM PRUMADAS - FORNECIMENTO E INSTALAÇÃO. AF_10/2020</t>
  </si>
  <si>
    <t>163,09</t>
  </si>
  <si>
    <t>97454</t>
  </si>
  <si>
    <t>CURVA 45 GRAUS, EM AÇO, CONEXÃO SOLDADA, DN 65 (2 1/2"), INSTALADO EM PRUMADAS - FORNECIMENTO E INSTALAÇÃO. AF_10/2020</t>
  </si>
  <si>
    <t>260,66</t>
  </si>
  <si>
    <t>97455</t>
  </si>
  <si>
    <t>CURVA 90 GRAUS, EM AÇO, CONEXÃO SOLDADA, DN 65 (2 1/2"), INSTALADO EM PRUMADAS - FORNECIMENTO E INSTALAÇÃO. AF_10/2020</t>
  </si>
  <si>
    <t>275,60</t>
  </si>
  <si>
    <t>97456</t>
  </si>
  <si>
    <t>CURVA 45 GRAUS, EM AÇO, CONEXÃO SOLDADA, DN 80 (3"), INSTALADO EM PRUMADAS - FORNECIMENTO E INSTALAÇÃO. AF_10/2020</t>
  </si>
  <si>
    <t>587,98</t>
  </si>
  <si>
    <t>97457</t>
  </si>
  <si>
    <t>CURVA 90 GRAUS, EM AÇO, CONEXÃO SOLDADA, DN 80 (3"), INSTALADO EM PRUMADAS - FORNECIMENTO E INSTALAÇÃO. AF_10/2020</t>
  </si>
  <si>
    <t>520,95</t>
  </si>
  <si>
    <t>97458</t>
  </si>
  <si>
    <t>TÊ, EM AÇO, CONEXÃO SOLDADA, DN 50 (2"), INSTALADO EM PRUMADAS - FORNECIMENTO E INSTALAÇÃO. AF_10/2020</t>
  </si>
  <si>
    <t>242,56</t>
  </si>
  <si>
    <t>97459</t>
  </si>
  <si>
    <t>TÊ, EM AÇO, CONEXÃO SOLDADA, DN 65 (2 1/2"), INSTALADO EM PRUMADAS - FORNECIMENTO E INSTALAÇÃO. AF_10/2020</t>
  </si>
  <si>
    <t>414,69</t>
  </si>
  <si>
    <t>97460</t>
  </si>
  <si>
    <t>TÊ, EM AÇO, CONEXÃO SOLDADA, DN 80 (3"), INSTALADO EM PRUMADAS - FORNECIMENTO E INSTALAÇÃO. AF_10/2020</t>
  </si>
  <si>
    <t>636,14</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</si>
  <si>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</si>
  <si>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</si>
  <si>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</si>
  <si>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</si>
  <si>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</si>
  <si>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</si>
  <si>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97465</t>
  </si>
  <si>
    <t>LUVA COM REDUÇÃO, EM AÇO, CONEXÃO SOLDADA, DN 32 X 25 MM (1 1/4"  X 1"), INSTALADO EM REDE DE ALIMENTAÇÃO PARA HIDRANTE - FORNECIMENTO E INSTALAÇÃO. AF_10/2020</t>
  </si>
  <si>
    <t>50,50</t>
  </si>
  <si>
    <t>97467</t>
  </si>
  <si>
    <t>LUVA, EM AÇO, CONEXÃO SOLDADA, DN 40 (1 1/2"), INSTALADO EM REDE DE ALIMENTAÇÃO PARA HIDRANTE - FORNECIMENTO E INSTALAÇÃO. AF_10/2020</t>
  </si>
  <si>
    <t>53,80</t>
  </si>
  <si>
    <t>97468</t>
  </si>
  <si>
    <t>LUVA COM REDUÇÃO, EM AÇO, CONEXÃO SOLDADA, DN 40  X 32 MM (1 1/2" X 1 1/4"), INSTALADO EM REDE DE ALIMENTAÇÃO PARA HIDRANTE - FORNECIMENTO E INSTALAÇÃO. AF_10/2020</t>
  </si>
  <si>
    <t>64,15</t>
  </si>
  <si>
    <t>97470</t>
  </si>
  <si>
    <t>LUVA, EM AÇO, CONEXÃO SOLDADA, DN 50 (2"), INSTALADO EM REDE DE ALIMENTAÇÃO PARA HIDRANTE - FORNECIMENTO E INSTALAÇÃO. AF_10/2020</t>
  </si>
  <si>
    <t>79,31</t>
  </si>
  <si>
    <t>97471</t>
  </si>
  <si>
    <t>LUVA COM REDUÇÃO, EM AÇO, CONEXÃO SOLDADA, DN 50 X 40 MM (2" X 1 1/2"), INSTALADO EM REDE DE ALIMENTAÇÃO PARA HIDRANTE - FORNECIMENTO E INSTALAÇÃO. AF_10/2020</t>
  </si>
  <si>
    <t>95,68</t>
  </si>
  <si>
    <t>97474</t>
  </si>
  <si>
    <t>LUVA, EM AÇO, CONEXÃO SOLDADA, DN 65 (2 1/2"), INSTALADO EM REDE DE ALIMENTAÇÃO PARA HIDRANTE - FORNECIMENTO E INSTALAÇÃO. AF_10/2020</t>
  </si>
  <si>
    <t>144,62</t>
  </si>
  <si>
    <t>97475</t>
  </si>
  <si>
    <t>LUVA COM REDUÇÃO, EM AÇO, CONEXÃO SOLDADA, DN 65 X 50 MM (2 1/2" X 2"), INSTALADO EM REDE DE ALIMENTAÇÃO PARA HIDRANTE - FORNECIMENTO E INSTALAÇÃO. AF_10/2020</t>
  </si>
  <si>
    <t>177,70</t>
  </si>
  <si>
    <t>97477</t>
  </si>
  <si>
    <t>LUVA, EM AÇO, CONEXÃO SOLDADA, DN 80 (3"), INSTALADO EM REDE DE ALIMENTAÇÃO PARA HIDRANTE - FORNECIMENTO E INSTALAÇÃO. AF_10/2020</t>
  </si>
  <si>
    <t>192,55</t>
  </si>
  <si>
    <t>97478</t>
  </si>
  <si>
    <t>LUVA COM REDUÇÃO, EM AÇO, CONEXÃO SOLDADA, DN 80 X 65 MM (3" X 2 1/2"), INSTALADO EM REDE DE ALIMENTAÇÃO PARA HIDRANTE - FORNECIMENTO E INSTALAÇÃO. AF_10/2020</t>
  </si>
  <si>
    <t>237,11</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</si>
  <si>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</si>
  <si>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</si>
  <si>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</si>
  <si>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</si>
  <si>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</si>
  <si>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</si>
  <si>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</si>
  <si>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</si>
  <si>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</si>
  <si>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</si>
  <si>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96,06</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</si>
  <si>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</si>
  <si>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</si>
  <si>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</si>
  <si>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</si>
  <si>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132,36</t>
  </si>
  <si>
    <t>97486</t>
  </si>
  <si>
    <t>CURVA 90 GRAUS, EM AÇO, CONEXÃO SOLDADA, DN 50 (2"), INSTALADO EM REDE DE ALIMENTAÇÃO PARA HIDRANTE - FORNECIMENTO E INSTALAÇÃO. AF_10/2020</t>
  </si>
  <si>
    <t>141,70</t>
  </si>
  <si>
    <t>97487</t>
  </si>
  <si>
    <t>CURVA 45 GRAUS, EM AÇO, CONEXÃO SOLDADA, DN 65 (2 1/2"), INSTALADO EM REDE DE ALIMENTAÇÃO PARA HIDRANTE - FORNECIMENTO E INSTALAÇÃO. AF_10/2020</t>
  </si>
  <si>
    <t>242,91</t>
  </si>
  <si>
    <t>97488</t>
  </si>
  <si>
    <t>CURVA 90 GRAUS, EM AÇO, CONEXÃO SOLDADA, DN 65 (2 1/2"), INSTALADO EM REDE DE ALIMENTAÇÃO PARA HIDRANTE - FORNECIMENTO E INSTALAÇÃO. AF_10/2020</t>
  </si>
  <si>
    <t>257,85</t>
  </si>
  <si>
    <t>97489</t>
  </si>
  <si>
    <t>CURVA 45 GRAUS, EM AÇO, CONEXÃO SOLDADA, DN 80 (3"), INSTALADO EM REDE DE ALIMENTAÇÃO PARA HIDRANTE - FORNECIMENTO E INSTALAÇÃO. AF_10/2020</t>
  </si>
  <si>
    <t>573,83</t>
  </si>
  <si>
    <t>97490</t>
  </si>
  <si>
    <t>CURVA 90 GRAUS, EM AÇO, CONEXÃO SOLDADA, DN 80 (3"), INSTALADO EM REDE DE ALIMENTAÇÃO PARA HIDRANTE - FORNECIMENTO E INSTALAÇÃO. AF_10/2020</t>
  </si>
  <si>
    <t>506,80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</si>
  <si>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</si>
  <si>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</si>
  <si>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</si>
  <si>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</si>
  <si>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107,25</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</si>
  <si>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</si>
  <si>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</si>
  <si>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</si>
  <si>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</si>
  <si>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213,99</t>
  </si>
  <si>
    <t>97495</t>
  </si>
  <si>
    <t>TÊ, EM AÇO, CONEXÃO SOLDADA, DN 65 (2 1/2"), INSTALADO EM REDE DE ALIMENTAÇÃO PARA HIDRANTE - FORNECIMENTO E INSTALAÇÃO. AF_10/2020</t>
  </si>
  <si>
    <t>390,98</t>
  </si>
  <si>
    <t>97496</t>
  </si>
  <si>
    <t>TÊ, EM AÇO, CONEXÃO SOLDADA, DN 80 (3"), INSTALADO EM REDE DE ALIMENTAÇÃO PARA HIDRANTE - FORNECIMENTO E INSTALAÇÃO. AF_10/2020</t>
  </si>
  <si>
    <t>617,31</t>
  </si>
  <si>
    <t>97499</t>
  </si>
  <si>
    <t>LUVA, EM AÇO, CONEXÃO SOLDADA, DN 25 (1"), INSTALADO EM REDE DE ALIMENTAÇÃO PARA SPRINKLER - FORNECIMENTO E INSTALAÇÃO. AF_10/2020</t>
  </si>
  <si>
    <t>27,19</t>
  </si>
  <si>
    <t>97500</t>
  </si>
  <si>
    <t>LUVA COM REDUÇÃO, EM AÇO, CONEXÃO SOLDADA, DN 25 X 20 MM (1" X 3/4"), INSTALADO EM REDE DE ALIMENTAÇÃO PARA SPRINKLER - FORNECIMENTO E INSTALAÇÃO. AF_10/2020</t>
  </si>
  <si>
    <t>22,40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</si>
  <si>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</si>
  <si>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</si>
  <si>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</si>
  <si>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</si>
  <si>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46,42</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</si>
  <si>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</si>
  <si>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</si>
  <si>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</si>
  <si>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</si>
  <si>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</si>
  <si>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</si>
  <si>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70,77</t>
  </si>
  <si>
    <t>97509</t>
  </si>
  <si>
    <t>LUVA COM REDUÇÃO, EM AÇO, CONEXÃO SOLDADA, DN 50 X 40 MM (2" X 1 1/2"), INSTALADO EM REDE DE ALIMENTAÇÃO PARA SPRINKLER - FORNECIMENTO E INSTALAÇÃO. AF_10/2020</t>
  </si>
  <si>
    <t>87,14</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</si>
  <si>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</si>
  <si>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</si>
  <si>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</si>
  <si>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</si>
  <si>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165,44</t>
  </si>
  <si>
    <t>97514</t>
  </si>
  <si>
    <t>LUVA, EM AÇO, CONEXÃO SOLDADA, DN 80 (3"), INSTALADO EM REDE DE ALIMENTAÇÃO PARA SPRINKLER - FORNECIMENTO E INSTALAÇÃO. AF_10/2020</t>
  </si>
  <si>
    <t>176,43</t>
  </si>
  <si>
    <t>97515</t>
  </si>
  <si>
    <t>LUVA COM REDUÇÃO, EM AÇO, CONEXÃO SOLDADA, DN 80 X 65 MM (3" X 2 1/2"), INSTALADO EM REDE DE ALIMENTAÇÃO PARA SPRINKLER - FORNECIMENTO E INSTALAÇÃO. AF_10/2020</t>
  </si>
  <si>
    <t>220,99</t>
  </si>
  <si>
    <t>97517</t>
  </si>
  <si>
    <t>CURVA 45 GRAUS, EM AÇO, CONEXÃO SOLDADA, DN 25 (1"), INSTALADO EM REDE DE ALIMENTAÇÃO PARA SPRINKLER - FORNECIMENTO E INSTALAÇÃO. AF_10/2020</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</si>
  <si>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</si>
  <si>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</si>
  <si>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</si>
  <si>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</si>
  <si>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</si>
  <si>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</si>
  <si>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</si>
  <si>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</si>
  <si>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</si>
  <si>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</si>
  <si>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</si>
  <si>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</si>
  <si>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119,55</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</si>
  <si>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</si>
  <si>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</si>
  <si>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</si>
  <si>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</si>
  <si>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224,43</t>
  </si>
  <si>
    <t>97526</t>
  </si>
  <si>
    <t>CURVA 90 GRAUS, EM AÇO, CONEXÃO SOLDADA, DN 65 (2 1/2"), INSTALADO EM REDE DE ALIMENTAÇÃO PARA SPRINKLER - FORNECIMENTO E INSTALAÇÃO. AF_10/2020</t>
  </si>
  <si>
    <t>239,37</t>
  </si>
  <si>
    <t>97527</t>
  </si>
  <si>
    <t>CURVA 45 GRAUS, EM AÇO, CONEXÃO SOLDADA, DN 80 (3"), INSTALADO EM REDE DE ALIMENTAÇÃO PARA SPRINKLER - FORNECIMENTO E INSTALAÇÃO. AF_10/2020</t>
  </si>
  <si>
    <t>549,71</t>
  </si>
  <si>
    <t>97528</t>
  </si>
  <si>
    <t>CURVA 90 GRAUS, EM AÇO, CONEXÃO SOLDADA, DN 80 (3"), INSTALADO EM REDE DE ALIMENTAÇÃO PARA SPRINKLER - FORNECIMENTO E INSTALAÇÃO. AF_10/2020</t>
  </si>
  <si>
    <t>482,68</t>
  </si>
  <si>
    <t>97529</t>
  </si>
  <si>
    <t>TÊ, EM AÇO, CONEXÃO SOLDADA, DN 25 (1"), INSTALADO EM REDE DE ALIMENTAÇÃO PARA SPRINKLER - FORNECIMENTO E INSTALAÇÃO. AF_10/2020</t>
  </si>
  <si>
    <t>68,68</t>
  </si>
  <si>
    <t>97530</t>
  </si>
  <si>
    <t>TÊ, EM AÇO, CONEXÃO SOLDADA, DN 32 (1 1/4"), INSTALADO EM REDE DE ALIMENTAÇÃO PARA SPRINKLER - FORNECIMENTO E INSTALAÇÃO. AF_10/2020</t>
  </si>
  <si>
    <t>97531</t>
  </si>
  <si>
    <t>TÊ, EM AÇO, CONEXÃO SOLDADA, DN 40 (1 1/2"), INSTALADO EM REDE DE ALIMENTAÇÃO PARA SPRINKLER - FORNECIMENTO E INSTALAÇÃO. AF_10/2020</t>
  </si>
  <si>
    <t>126,12</t>
  </si>
  <si>
    <t>97532</t>
  </si>
  <si>
    <t>TÊ, EM AÇO, CONEXÃO SOLDADA, DN 50 (2"), INSTALADO EM REDE DE ALIMENTAÇÃO PARA SPRINKLER - FORNECIMENTO E INSTALAÇÃO. AF_10/2020</t>
  </si>
  <si>
    <t>196,92</t>
  </si>
  <si>
    <t>97533</t>
  </si>
  <si>
    <t>TÊ, EM AÇO, CONEXÃO SOLDADA, DN 65 (2 1/2"), INSTALADO EM REDE DE ALIMENTAÇÃO PARA SPRINKLER - FORNECIMENTO E INSTALAÇÃO. AF_10/2020</t>
  </si>
  <si>
    <t>369,99</t>
  </si>
  <si>
    <t>97534</t>
  </si>
  <si>
    <t>TÊ, EM AÇO, CONEXÃO SOLDADA, DN 80 (3"), INSTALADO EM REDE DE ALIMENTAÇÃO PARA SPRINKLER - FORNECIMENTO E INSTALAÇÃO. AF_10/2020</t>
  </si>
  <si>
    <t>585,14</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</si>
  <si>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</si>
  <si>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</si>
  <si>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</si>
  <si>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</si>
  <si>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</si>
  <si>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</si>
  <si>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</si>
  <si>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</si>
  <si>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45,13</t>
  </si>
  <si>
    <t>97544</t>
  </si>
  <si>
    <t>LUVA COM REDUÇÃO, EM AÇO, CONEXÃO SOLDADA, DN 25 X 20 MM (1" X 3/4"), INSTALADO EM RAMAIS E SUB-RAMAIS DE GÁS - FORNECIMENTO E INSTALAÇÃO. AF_10/2020</t>
  </si>
  <si>
    <t>40,34</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</si>
  <si>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</si>
  <si>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</si>
  <si>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</si>
  <si>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</si>
  <si>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</si>
  <si>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</si>
  <si>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</si>
  <si>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</si>
  <si>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</si>
  <si>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</si>
  <si>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70,99</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</si>
  <si>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</si>
  <si>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</si>
  <si>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</si>
  <si>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</si>
  <si>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</si>
  <si>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</si>
  <si>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</si>
  <si>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</si>
  <si>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104,65</t>
  </si>
  <si>
    <t>98602</t>
  </si>
  <si>
    <t>20,73</t>
  </si>
  <si>
    <t>97895</t>
  </si>
  <si>
    <t>CAIXA ENTERRADA HIDRÁULICA RETANGULAR, EM CONCRETO PRÉ-MOLDADO, DIMENSÕES INTERNAS: 0,3X0,3X0,3 M. AF_12/2020</t>
  </si>
  <si>
    <t>118,66</t>
  </si>
  <si>
    <t>97896</t>
  </si>
  <si>
    <t>CAIXA ENTERRADA HIDRÁULICA RETANGULAR, EM CONCRETO PRÉ-MOLDADO, DIMENSÕES INTERNAS: 0,4X0,4X0,4 M. AF_12/2020</t>
  </si>
  <si>
    <t>220,30</t>
  </si>
  <si>
    <t>97897</t>
  </si>
  <si>
    <t>CAIXA ENTERRADA HIDRÁULICA RETANGULAR, EM CONCRETO PRÉ-MOLDADO, DIMENSÕES INTERNAS: 0,6X0,6X0,5 M. AF_12/2020</t>
  </si>
  <si>
    <t>288,49</t>
  </si>
  <si>
    <t>97898</t>
  </si>
  <si>
    <t>CAIXA ENTERRADA HIDRÁULICA RETANGULAR, EM CONCRETO PRÉ-MOLDADO, DIMENSÕES INTERNAS: 0,8X0,8X0,5 M. AF_12/2020</t>
  </si>
  <si>
    <t>595,19</t>
  </si>
  <si>
    <t>97900</t>
  </si>
  <si>
    <t>CAIXA ENTERRADA HIDRÁULICA RETANGULAR EM ALVENARIA COM TIJOLOS CERÂMICOS MACIÇOS, DIMENSÕES INTERNAS: 0,3X0,3X0,3 M PARA REDE DE ESGOTO. AF_12/2020</t>
  </si>
  <si>
    <t>171,52</t>
  </si>
  <si>
    <t>97901</t>
  </si>
  <si>
    <t>CAIXA ENTERRADA HIDRÁULICA RETANGULAR EM ALVENARIA COM TIJOLOS CERÂMICOS MACIÇOS, DIMENSÕES INTERNAS: 0,4X0,4X0,4 M PARA REDE DE ESGOTO. AF_12/2020</t>
  </si>
  <si>
    <t>271,80</t>
  </si>
  <si>
    <t>97902</t>
  </si>
  <si>
    <t>CAIXA ENTERRADA HIDRÁULICA RETANGULAR EM ALVENARIA COM TIJOLOS CERÂMICOS MACIÇOS, DIMENSÕES INTERNAS: 0,6X0,6X0,6 M PARA REDE DE ESGOTO. AF_12/2020</t>
  </si>
  <si>
    <t>534,68</t>
  </si>
  <si>
    <t>97903</t>
  </si>
  <si>
    <t>CAIXA ENTERRADA HIDRÁULICA RETANGULAR EM ALVENARIA COM TIJOLOS CERÂMICOS MACIÇOS, DIMENSÕES INTERNAS: 0,8X0,8X0,6 M PARA REDE DE ESGOTO. AF_12/2020</t>
  </si>
  <si>
    <t>739,26</t>
  </si>
  <si>
    <t>97904</t>
  </si>
  <si>
    <t>CAIXA ENTERRADA HIDRÁULICA RETANGULAR EM ALVENARIA COM TIJOLOS CERÂMICOS MACIÇOS, DIMENSÕES INTERNAS: 1X1X0,6 M PARA REDE DE ESGOTO. AF_12/2020</t>
  </si>
  <si>
    <t>873,80</t>
  </si>
  <si>
    <t>97905</t>
  </si>
  <si>
    <t>CAIXA ENTERRADA HIDRÁULICA RETANGULAR, EM ALVENARIA COM BLOCOS DE CONCRETO, DIMENSÕES INTERNAS: 0,4X0,4X0,4 M PARA REDE DE ESGOTO. AF_12/2020</t>
  </si>
  <si>
    <t>218,24</t>
  </si>
  <si>
    <t>97906</t>
  </si>
  <si>
    <t>CAIXA ENTERRADA HIDRÁULICA RETANGULAR, EM ALVENARIA COM BLOCOS DE CONCRETO, DIMENSÕES INTERNAS: 0,6X0,6X0,6 M PARA REDE DE ESGOTO. AF_12/2020</t>
  </si>
  <si>
    <t>406,39</t>
  </si>
  <si>
    <t>97907</t>
  </si>
  <si>
    <t>CAIXA ENTERRADA HIDRÁULICA RETANGULAR, EM ALVENARIA COM BLOCOS DE CONCRETO, DIMENSÕES INTERNAS: 0,8X0,8X0,6 M PARA REDE DE ESGOTO. AF_12/2020</t>
  </si>
  <si>
    <t>575,52</t>
  </si>
  <si>
    <t>97908</t>
  </si>
  <si>
    <t>CAIXA ENTERRADA HIDRÁULICA RETANGULAR, EM ALVENARIA COM BLOCOS DE CONCRETO, DIMENSÕES INTERNAS: 1X1X0,6 M PARA REDE DE ESGOTO. AF_12/2020</t>
  </si>
  <si>
    <t>680,06</t>
  </si>
  <si>
    <t>98102</t>
  </si>
  <si>
    <t>CAIXA DE GORDURA SIMPLES, CIRCULAR, EM CONCRETO PRÉ-MOLDADO, DIÂMETRO INTERNO = 0,4 M, ALTURA INTERNA = 0,4 M. AF_12/2020</t>
  </si>
  <si>
    <t>114,46</t>
  </si>
  <si>
    <t>98104</t>
  </si>
  <si>
    <t>CAIXA DE GORDURA SIMPLES (CAPACIDADE: 36L), RETANGULAR, EM ALVENARIA COM TIJOLOS CERÂMICOS MACIÇOS, DIMENSÕES INTERNAS = 0,2X0,4 M, ALTURA INTERNA = 0,8 M. AF_12/2020</t>
  </si>
  <si>
    <t>358,94</t>
  </si>
  <si>
    <t>98105</t>
  </si>
  <si>
    <t>CAIXA DE GORDURA DUPLA (CAPACIDADE: 126 L), RETANGULAR, EM ALVENARIA COM TIJOLOS CERÂMICOS MACIÇOS, DIMENSÕES INTERNAS = 0,4X0,7 M, ALTURA INTERNA = 0,8 M. AF_12/2020</t>
  </si>
  <si>
    <t>620,87</t>
  </si>
  <si>
    <t>98106</t>
  </si>
  <si>
    <t>CAIXA DE GORDURA ESPECIAL (CAPACIDADE: 312 L - PARA ATÉ 146 PESSOAS SERVIDAS NO PICO), RETANGULAR, EM ALVENARIA COM TIJOLOS CERÂMICOS MACIÇOS, DIMENSÕES INTERNAS = 0,4X1,2 M, ALTURA INTERNA = 1 M. AF_12/2020</t>
  </si>
  <si>
    <t>1.024,81</t>
  </si>
  <si>
    <t>98107</t>
  </si>
  <si>
    <t>CAIXA DE GORDURA SIMPLES (CAPACIDADE: 36 L), RETANGULAR, EM ALVENARIA COM BLOCOS DE CONCRETO, DIMENSÕES INTERNAS = 0,2X0,4 M, ALTURA INTERNA = 0,8 M. AF_12/2020</t>
  </si>
  <si>
    <t>259,08</t>
  </si>
  <si>
    <t>98108</t>
  </si>
  <si>
    <t>CAIXA DE GORDURA DUPLA (CAPACIDADE: 126 L), RETANGULAR, EM ALVENARIA COM BLOCOS DE CONCRETO, DIMENSÕES INTERNAS = 0,4X0,7 M, ALTURA INTERNA = 0,8 M. AF_12/2020</t>
  </si>
  <si>
    <t>459,90</t>
  </si>
  <si>
    <t>99250</t>
  </si>
  <si>
    <t>CAIXA ENTERRADA HIDRÁULICA RETANGULAR EM ALVENARIA COM TIJOLOS CERÂMICOS MACIÇOS, DIMENSÕES INTERNAS: 0,3X0,3X0,3 M PARA REDE DE DRENAGEM. AF_12/2020</t>
  </si>
  <si>
    <t>167,55</t>
  </si>
  <si>
    <t>99251</t>
  </si>
  <si>
    <t>CAIXA ENTERRADA HIDRÁULICA RETANGULAR EM ALVENARIA COM TIJOLOS CERÂMICOS MACIÇOS, DIMENSÕES INTERNAS: 0,4X0,4X0,4 M PARA REDE DE DRENAGEM. AF_12/2020</t>
  </si>
  <si>
    <t>264,97</t>
  </si>
  <si>
    <t>99253</t>
  </si>
  <si>
    <t>CAIXA ENTERRADA HIDRÁULICA RETANGULAR EM ALVENARIA COM TIJOLOS CERÂMICOS MACIÇOS, DIMENSÕES INTERNAS: 0,6X0,6X0,6 M PARA REDE DE DRENAGEM. AF_12/2020</t>
  </si>
  <si>
    <t>519,36</t>
  </si>
  <si>
    <t>99255</t>
  </si>
  <si>
    <t>CAIXA ENTERRADA HIDRÁULICA RETANGULAR EM ALVENARIA COM TIJOLOS CERÂMICOS MACIÇOS, DIMENSÕES INTERNAS: 0,8X0,8X0,6 M PARA REDE DE DRENAGEM. AF_12/2020</t>
  </si>
  <si>
    <t>718,26</t>
  </si>
  <si>
    <t>99257</t>
  </si>
  <si>
    <t>CAIXA ENTERRADA HIDRÁULICA RETANGULAR EM ALVENARIA COM TIJOLOS CERÂMICOS MACIÇOS, DIMENSÕES INTERNAS: 1X1X0,6 M PARA REDE DE DRENAGEM. AF_12/2020</t>
  </si>
  <si>
    <t>846,63</t>
  </si>
  <si>
    <t>99258</t>
  </si>
  <si>
    <t>CAIXA ENTERRADA HIDRÁULICA RETANGULAR, EM ALVENARIA COM BLOCOS DE CONCRETO, DIMENSÕES INTERNAS: 0,4X0,4X0,4 M PARA REDE DE DRENAGEM. AF_12/2020</t>
  </si>
  <si>
    <t>212,61</t>
  </si>
  <si>
    <t>99260</t>
  </si>
  <si>
    <t>CAIXA ENTERRADA HIDRÁULICA RETANGULAR, EM ALVENARIA COM BLOCOS DE CONCRETO, DIMENSÕES INTERNAS: 0,6X0,6X0,6 M PARA REDE DE DRENAGEM. AF_12/2020</t>
  </si>
  <si>
    <t>396,74</t>
  </si>
  <si>
    <t>99262</t>
  </si>
  <si>
    <t>CAIXA ENTERRADA HIDRÁULICA RETANGULAR, EM ALVENARIA COM BLOCOS DE CONCRETO, DIMENSÕES INTERNAS: 0,8X0,8X0,6 M PARA REDE DE DRENAGEM. AF_12/2020</t>
  </si>
  <si>
    <t>561,75</t>
  </si>
  <si>
    <t>99264</t>
  </si>
  <si>
    <t>CAIXA ENTERRADA HIDRÁULICA RETANGULAR, EM ALVENARIA COM BLOCOS DE CONCRETO, DIMENSÕES INTERNAS: 1X1X0,6 M PARA REDE DE DRENAGEM. AF_12/2020</t>
  </si>
  <si>
    <t>661,45</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</si>
  <si>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</si>
  <si>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</si>
  <si>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</si>
  <si>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</si>
  <si>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</si>
  <si>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</si>
  <si>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</si>
  <si>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</si>
  <si>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</si>
  <si>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</si>
  <si>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</si>
  <si>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</si>
  <si>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</si>
  <si>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</si>
  <si>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</si>
  <si>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</si>
  <si>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</si>
  <si>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</si>
  <si>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</si>
  <si>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</si>
  <si>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</si>
  <si>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</si>
  <si>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</si>
  <si>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</si>
  <si>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</si>
  <si>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</si>
  <si>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</si>
  <si>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</si>
  <si>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</si>
  <si>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</si>
  <si>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</si>
  <si>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</si>
  <si>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</si>
  <si>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</si>
  <si>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</si>
  <si>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</si>
  <si>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</si>
  <si>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</si>
  <si>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276,55</t>
  </si>
  <si>
    <t>102606</t>
  </si>
  <si>
    <t>CAIXA D´ÁGUA EM POLIETILENO, 750 LITROS - FORNECIMENTO E INSTALAÇÃO. AF_06/2021</t>
  </si>
  <si>
    <t>472,27</t>
  </si>
  <si>
    <t>102607</t>
  </si>
  <si>
    <t>CAIXA D´ÁGUA EM POLIETILENO, 1000 LITROS - FORNECIMENTO E INSTALAÇÃO. AF_06/2021</t>
  </si>
  <si>
    <t>480,43</t>
  </si>
  <si>
    <t>102608</t>
  </si>
  <si>
    <t>CAIXA D´ÁGUA EM POLIETILENO, 1500 LITROS - FORNECIMENTO E INSTALAÇÃO. AF_06/2021</t>
  </si>
  <si>
    <t>971,61</t>
  </si>
  <si>
    <t>102609</t>
  </si>
  <si>
    <t>CAIXA D´ÁGUA EM POLIETILENO, 2000 LITROS - FORNECIMENTO E INSTALAÇÃO. AF_06/2021</t>
  </si>
  <si>
    <t>1.093,06</t>
  </si>
  <si>
    <t>102611</t>
  </si>
  <si>
    <t>CAIXA D´ÁGUA EM POLIÉSTER REFORÇADO COM FIBRA DE VIDRO, 500 LITROS - FORNECIMENTO E INSTALAÇÃO. AF_06/2021</t>
  </si>
  <si>
    <t>388,75</t>
  </si>
  <si>
    <t>102613</t>
  </si>
  <si>
    <t>CAIXA D´ÁGUA EM POLIÉSTER REFORÇADO COM FIBRA DE VIDRO, 1000 LITROS - FORNECIMENTO E INSTALAÇÃO. AF_06/2021</t>
  </si>
  <si>
    <t>534,12</t>
  </si>
  <si>
    <t>102614</t>
  </si>
  <si>
    <t>CAIXA D´ÁGUA EM POLIÉSTER REFORÇADO COM FIBRA DE VIDRO, 1500 LITROS - FORNECIMENTO E INSTALAÇÃO. AF_06/2021</t>
  </si>
  <si>
    <t>864,57</t>
  </si>
  <si>
    <t>102615</t>
  </si>
  <si>
    <t>CAIXA D´ÁGUA EM POLIÉSTER REFORÇADO COM FIBRA DE VIDRO, 2000 LITROS - FORNECIMENTO E INSTALAÇÃO. AF_06/2021</t>
  </si>
  <si>
    <t>1.114,21</t>
  </si>
  <si>
    <t>102617</t>
  </si>
  <si>
    <t>CAIXA D´ÁGUA EM POLIÉSTER REFORÇADO COM FIBRA DE VIDRO, 5000 LITROS - FORNECIMENTO E INSTALAÇÃO. AF_06/2021</t>
  </si>
  <si>
    <t>2.959,98</t>
  </si>
  <si>
    <t>102619</t>
  </si>
  <si>
    <t>CAIXA D´ÁGUA EM POLIÉSTER REFORÇADO COM FIBRA DE VIDRO, 10000 LITROS - FORNECIMENTO E INSTALAÇÃO. AF_06/2021</t>
  </si>
  <si>
    <t>5.600,97</t>
  </si>
  <si>
    <t>102622</t>
  </si>
  <si>
    <t>CAIXA D´ÁGUA EM POLIETILENO, 500 LITROS (INCLUSOS TUBOS, CONEXÕES E TORNEIRA DE BÓIA) - FORNECIMENTO E INSTALAÇÃO. AF_06/2021</t>
  </si>
  <si>
    <t>670,35</t>
  </si>
  <si>
    <t>102623</t>
  </si>
  <si>
    <t>CAIXA D´ÁGUA EM POLIETILENO, 1000 LITROS (INCLUSOS TUBOS, CONEXÕES E TORNEIRA DE BÓIA) - FORNECIMENTO E INSTALAÇÃO. AF_06/2021</t>
  </si>
  <si>
    <t>940,05</t>
  </si>
  <si>
    <t>89482</t>
  </si>
  <si>
    <t>89491</t>
  </si>
  <si>
    <t>92,20</t>
  </si>
  <si>
    <t>89495</t>
  </si>
  <si>
    <t>89707</t>
  </si>
  <si>
    <t>42,26</t>
  </si>
  <si>
    <t>89708</t>
  </si>
  <si>
    <t>98,66</t>
  </si>
  <si>
    <t>89709</t>
  </si>
  <si>
    <t>17,20</t>
  </si>
  <si>
    <t>89710</t>
  </si>
  <si>
    <t>14,31</t>
  </si>
  <si>
    <t>86872</t>
  </si>
  <si>
    <t>577,52</t>
  </si>
  <si>
    <t>86874</t>
  </si>
  <si>
    <t>402,49</t>
  </si>
  <si>
    <t>86875</t>
  </si>
  <si>
    <t>387,55</t>
  </si>
  <si>
    <t>86876</t>
  </si>
  <si>
    <t>226,07</t>
  </si>
  <si>
    <t>86877</t>
  </si>
  <si>
    <t>58,42</t>
  </si>
  <si>
    <t>86878</t>
  </si>
  <si>
    <t>62,99</t>
  </si>
  <si>
    <t>86879</t>
  </si>
  <si>
    <t>86880</t>
  </si>
  <si>
    <t>86881</t>
  </si>
  <si>
    <t>177,50</t>
  </si>
  <si>
    <t>86882</t>
  </si>
  <si>
    <t>18,69</t>
  </si>
  <si>
    <t>86883</t>
  </si>
  <si>
    <t>86884</t>
  </si>
  <si>
    <t>86885</t>
  </si>
  <si>
    <t>86886</t>
  </si>
  <si>
    <t>86887</t>
  </si>
  <si>
    <t>46,92</t>
  </si>
  <si>
    <t>86888</t>
  </si>
  <si>
    <t>389,51</t>
  </si>
  <si>
    <t>86889</t>
  </si>
  <si>
    <t>420,73</t>
  </si>
  <si>
    <t>86893</t>
  </si>
  <si>
    <t>468,74</t>
  </si>
  <si>
    <t>86894</t>
  </si>
  <si>
    <t>230,45</t>
  </si>
  <si>
    <t>86895</t>
  </si>
  <si>
    <t>238,76</t>
  </si>
  <si>
    <t>86899</t>
  </si>
  <si>
    <t>256,77</t>
  </si>
  <si>
    <t>86900</t>
  </si>
  <si>
    <t>204,52</t>
  </si>
  <si>
    <t>86901</t>
  </si>
  <si>
    <t>122,65</t>
  </si>
  <si>
    <t>86902</t>
  </si>
  <si>
    <t>86903</t>
  </si>
  <si>
    <t>296,50</t>
  </si>
  <si>
    <t>86904</t>
  </si>
  <si>
    <t>121,00</t>
  </si>
  <si>
    <t>86905</t>
  </si>
  <si>
    <t>284,15</t>
  </si>
  <si>
    <t>86906</t>
  </si>
  <si>
    <t>86908</t>
  </si>
  <si>
    <t>338,57</t>
  </si>
  <si>
    <t>86909</t>
  </si>
  <si>
    <t>91,38</t>
  </si>
  <si>
    <t>86910</t>
  </si>
  <si>
    <t>89,72</t>
  </si>
  <si>
    <t>86911</t>
  </si>
  <si>
    <t>61,61</t>
  </si>
  <si>
    <t>86913</t>
  </si>
  <si>
    <t>39,00</t>
  </si>
  <si>
    <t>86914</t>
  </si>
  <si>
    <t>86915</t>
  </si>
  <si>
    <t>86916</t>
  </si>
  <si>
    <t>35,08</t>
  </si>
  <si>
    <t>86919</t>
  </si>
  <si>
    <t>715,92</t>
  </si>
  <si>
    <t>86920</t>
  </si>
  <si>
    <t>633,72</t>
  </si>
  <si>
    <t>86921</t>
  </si>
  <si>
    <t>629,80</t>
  </si>
  <si>
    <t>86922</t>
  </si>
  <si>
    <t>707,70</t>
  </si>
  <si>
    <t>86923</t>
  </si>
  <si>
    <t>86924</t>
  </si>
  <si>
    <t>462,77</t>
  </si>
  <si>
    <t>86925</t>
  </si>
  <si>
    <t>443,75</t>
  </si>
  <si>
    <t>86926</t>
  </si>
  <si>
    <t>439,83</t>
  </si>
  <si>
    <t>86927</t>
  </si>
  <si>
    <t>290,27</t>
  </si>
  <si>
    <t>86928</t>
  </si>
  <si>
    <t>286,35</t>
  </si>
  <si>
    <t>86929</t>
  </si>
  <si>
    <t>282,27</t>
  </si>
  <si>
    <t>86930</t>
  </si>
  <si>
    <t>278,35</t>
  </si>
  <si>
    <t>86931</t>
  </si>
  <si>
    <t>400,74</t>
  </si>
  <si>
    <t>86932</t>
  </si>
  <si>
    <t>436,43</t>
  </si>
  <si>
    <t>86933</t>
  </si>
  <si>
    <t>328,98</t>
  </si>
  <si>
    <t>86934</t>
  </si>
  <si>
    <t>320,98</t>
  </si>
  <si>
    <t>86935</t>
  </si>
  <si>
    <t>278,20</t>
  </si>
  <si>
    <t>86936</t>
  </si>
  <si>
    <t>445,01</t>
  </si>
  <si>
    <t>86937</t>
  </si>
  <si>
    <t>191,76</t>
  </si>
  <si>
    <t>86938</t>
  </si>
  <si>
    <t>358,57</t>
  </si>
  <si>
    <t>86939</t>
  </si>
  <si>
    <t>341,71</t>
  </si>
  <si>
    <t>86940</t>
  </si>
  <si>
    <t>910,41</t>
  </si>
  <si>
    <t>86941</t>
  </si>
  <si>
    <t>679,62</t>
  </si>
  <si>
    <t>86942</t>
  </si>
  <si>
    <t>206,83</t>
  </si>
  <si>
    <t>86943</t>
  </si>
  <si>
    <t>198,83</t>
  </si>
  <si>
    <t>86947</t>
  </si>
  <si>
    <t>993,33</t>
  </si>
  <si>
    <t>93396</t>
  </si>
  <si>
    <t>491,15</t>
  </si>
  <si>
    <t>93441</t>
  </si>
  <si>
    <t>768,53</t>
  </si>
  <si>
    <t>93442</t>
  </si>
  <si>
    <t>1.013,12</t>
  </si>
  <si>
    <t>95469</t>
  </si>
  <si>
    <t>242,71</t>
  </si>
  <si>
    <t>95470</t>
  </si>
  <si>
    <t>252,92</t>
  </si>
  <si>
    <t>95471</t>
  </si>
  <si>
    <t>604,05</t>
  </si>
  <si>
    <t>95472</t>
  </si>
  <si>
    <t>614,26</t>
  </si>
  <si>
    <t>95542</t>
  </si>
  <si>
    <t>95543</t>
  </si>
  <si>
    <t>53,98</t>
  </si>
  <si>
    <t>95544</t>
  </si>
  <si>
    <t>95545</t>
  </si>
  <si>
    <t>38,64</t>
  </si>
  <si>
    <t>95546</t>
  </si>
  <si>
    <t>131,33</t>
  </si>
  <si>
    <t>95547</t>
  </si>
  <si>
    <t>100848</t>
  </si>
  <si>
    <t>437,11</t>
  </si>
  <si>
    <t>100849</t>
  </si>
  <si>
    <t>44,14</t>
  </si>
  <si>
    <t>100851</t>
  </si>
  <si>
    <t>89,15</t>
  </si>
  <si>
    <t>100852</t>
  </si>
  <si>
    <t>224,14</t>
  </si>
  <si>
    <t>100853</t>
  </si>
  <si>
    <t>TORNEIRA CROMADA DE MESA PARA LAVATORIO, TIPO MONOCOMANDO. AF_01/2020</t>
  </si>
  <si>
    <t>241,84</t>
  </si>
  <si>
    <t>100854</t>
  </si>
  <si>
    <t>1.251,21</t>
  </si>
  <si>
    <t>100855</t>
  </si>
  <si>
    <t>100856</t>
  </si>
  <si>
    <t>100857</t>
  </si>
  <si>
    <t>367,47</t>
  </si>
  <si>
    <t>100858</t>
  </si>
  <si>
    <t>555,69</t>
  </si>
  <si>
    <t>100859</t>
  </si>
  <si>
    <t>MICTÓRIO SIFONADO LOUÇA BRANCA PARA ENTRADA DE ÁGUA EMBUTIDA  PADRÃO ALTO  FORNECIMENTO E INSTALAÇÃO. AF_01/2020</t>
  </si>
  <si>
    <t>790,25</t>
  </si>
  <si>
    <t>100860</t>
  </si>
  <si>
    <t>77,45</t>
  </si>
  <si>
    <t>100861</t>
  </si>
  <si>
    <t>100862</t>
  </si>
  <si>
    <t>42,22</t>
  </si>
  <si>
    <t>100863</t>
  </si>
  <si>
    <t>553,81</t>
  </si>
  <si>
    <t>100864</t>
  </si>
  <si>
    <t>606,74</t>
  </si>
  <si>
    <t>100865</t>
  </si>
  <si>
    <t>531,93</t>
  </si>
  <si>
    <t>100866</t>
  </si>
  <si>
    <t>288,05</t>
  </si>
  <si>
    <t>100867</t>
  </si>
  <si>
    <t>305,51</t>
  </si>
  <si>
    <t>100868</t>
  </si>
  <si>
    <t>317,12</t>
  </si>
  <si>
    <t>100869</t>
  </si>
  <si>
    <t>326,03</t>
  </si>
  <si>
    <t>100870</t>
  </si>
  <si>
    <t>266,49</t>
  </si>
  <si>
    <t>100871</t>
  </si>
  <si>
    <t>286,47</t>
  </si>
  <si>
    <t>100872</t>
  </si>
  <si>
    <t>299,23</t>
  </si>
  <si>
    <t>100873</t>
  </si>
  <si>
    <t>307,20</t>
  </si>
  <si>
    <t>100874</t>
  </si>
  <si>
    <t>100875</t>
  </si>
  <si>
    <t>982,96</t>
  </si>
  <si>
    <t>100878</t>
  </si>
  <si>
    <t>VASO SANITÁRIO SIFONADO COM CAIXA ACOPLADA, LOUÇA BRANCA - PADRÃO ALTO - FORNECIMENTO E INSTALAÇÃO. AF_01/2020</t>
  </si>
  <si>
    <t>519,11</t>
  </si>
  <si>
    <t>98052</t>
  </si>
  <si>
    <t>TANQUE SÉPTICO CIRCULAR, EM CONCRETO PRÉ-MOLDADO, DIÂMETRO INTERNO = 1,10 M, ALTURA INTERNA = 2,50 M, VOLUME ÚTIL: 2138,2 L (PARA 5 CONTRIBUINTES). AF_12/2020</t>
  </si>
  <si>
    <t>1.609,99</t>
  </si>
  <si>
    <t>98053</t>
  </si>
  <si>
    <t>TANQUE SÉPTICO CIRCULAR, EM CONCRETO PRÉ-MOLDADO, DIÂMETRO INTERNO = 1,40 M, ALTURA INTERNA = 2,50 M, VOLUME ÚTIL: 3463,6 L (PARA 13 CONTRIBUINTES). AF_12/2020</t>
  </si>
  <si>
    <t>2.192,80</t>
  </si>
  <si>
    <t>98054</t>
  </si>
  <si>
    <t>TANQUE SÉPTICO CIRCULAR, EM CONCRETO PRÉ-MOLDADO, DIÂMETRO INTERNO = 1,88 M, ALTURA INTERNA = 2,50 M, VOLUME ÚTIL: 6245,8 L (PARA 32 CONTRIBUINTES). AF_12/2020</t>
  </si>
  <si>
    <t>3.450,47</t>
  </si>
  <si>
    <t>98055</t>
  </si>
  <si>
    <t>TANQUE SÉPTICO CIRCULAR, EM CONCRETO PRÉ-MOLDADO, DIÂMETRO INTERNO = 2,38 M, ALTURA INTERNA = 2,50 M, VOLUME ÚTIL: 10009,8 L (PARA 69 CONTRIBUINTES). AF_12/2020</t>
  </si>
  <si>
    <t>4.675,45</t>
  </si>
  <si>
    <t>98056</t>
  </si>
  <si>
    <t>TANQUE SÉPTICO CIRCULAR, EM CONCRETO PRÉ-MOLDADO, DIÂMETRO INTERNO = 2,38 M, ALTURA INTERNA = 3,0 M, VOLUME ÚTIL: 12234,2 L (PARA 86 CONTRIBUINTES). AF_12/2020</t>
  </si>
  <si>
    <t>5.411,29</t>
  </si>
  <si>
    <t>98057</t>
  </si>
  <si>
    <t>TANQUE SÉPTICO CIRCULAR, EM CONCRETO PRÉ-MOLDADO, DIÂMETRO INTERNO = 2,88 M, ALTURA INTERNA = 2,50 M, VOLUME ÚTIL: 14657,4 L (PARA 105 CONTRIBUINTES). AF_12/2020</t>
  </si>
  <si>
    <t>6.413,77</t>
  </si>
  <si>
    <t>98058</t>
  </si>
  <si>
    <t>FILTRO ANAERÓBIO CIRCULAR, EM CONCRETO PRÉ-MOLDADO, DIÂMETRO INTERNO = 1,10 M, ALTURA INTERNA = 1,50 M, VOLUME ÚTIL: 1140,4 L (PARA 5 CONTRIBUINTES). AF_12/2020</t>
  </si>
  <si>
    <t>1.461,34</t>
  </si>
  <si>
    <t>98059</t>
  </si>
  <si>
    <t>FILTRO ANAERÓBIO CIRCULAR, EM CONCRETO PRÉ-MOLDADO, DIÂMETRO INTERNO = 1,88 M, ALTURA INTERNA = 1,50 M, VOLUME ÚTIL: 3331,1 L (PARA 19 CONTRIBUINTES). AF_12/2020</t>
  </si>
  <si>
    <t>3.095,15</t>
  </si>
  <si>
    <t>98060</t>
  </si>
  <si>
    <t>FILTRO ANAERÓBIO CIRCULAR, EM CONCRETO PRÉ-MOLDADO, DIÂMETRO INTERNO = 2,38 M, ALTURA INTERNA = 1,50 M, VOLUME ÚTIL: 5338,6 L (PARA 34 CONTRIBUINTES). AF_12/2020</t>
  </si>
  <si>
    <t>4.350,61</t>
  </si>
  <si>
    <t>98061</t>
  </si>
  <si>
    <t>FILTRO ANAERÓBIO CIRCULAR, EM CONCRETO PRÉ-MOLDADO, DIÂMETRO INTERNO = 2,88 M, ALTURA INTERNA = 1,50 M, VOLUME ÚTIL: 7817,3 L (PARA 75 CONTRIBUINTES). AF_12/2020</t>
  </si>
  <si>
    <t>6.032,87</t>
  </si>
  <si>
    <t>98062</t>
  </si>
  <si>
    <t>SUMIDOURO CIRCULAR, EM CONCRETO PRÉ-MOLDADO, DIÂMETRO INTERNO = 1,88 M, ALTURA INTERNA = 2,00 M, ÁREA DE INFILTRAÇÃO: 13,1 M² (PARA 5 CONTRIBUINTES). AF_12/2020</t>
  </si>
  <si>
    <t>2.228,68</t>
  </si>
  <si>
    <t>98063</t>
  </si>
  <si>
    <t>SUMIDOURO CIRCULAR, EM CONCRETO PRÉ-MOLDADO, DIÂMETRO INTERNO = 2,38 M, ALTURA INTERNA = 2,50 M, ÁREA DE INFILTRAÇÃO: 21,3 M² (PARA 8 CONTRIBUINTES). AF_12/2020</t>
  </si>
  <si>
    <t>3.384,06</t>
  </si>
  <si>
    <t>98064</t>
  </si>
  <si>
    <t>SUMIDOURO CIRCULAR, EM CONCRETO PRÉ-MOLDADO, DIÂMETRO INTERNO = 2,38 M, ALTURA INTERNA = 3,0 M, ÁREA DE INFILTRAÇÃO: 25 M² (PARA 10 CONTRIBUINTES). AF_12/2020</t>
  </si>
  <si>
    <t>3.865,41</t>
  </si>
  <si>
    <t>98065</t>
  </si>
  <si>
    <t>SUMIDOURO CIRCULAR, EM CONCRETO PRÉ-MOLDADO, DIÂMETRO INTERNO = 2,88 M, ALTURA INTERNA = 3,0 M, ÁREA DE INFILTRAÇÃO: 31,4 M² (PARA 12 CONTRIBUINTES). AF_12/2020</t>
  </si>
  <si>
    <t>5.332,38</t>
  </si>
  <si>
    <t>98066</t>
  </si>
  <si>
    <t>TANQUE SÉPTICO RETANGULAR, EM ALVENARIA COM TIJOLOS CERÂMICOS MACIÇOS, DIMENSÕES INTERNAS: 1,0 X 2,0 X 1,4 M, VOLUME ÚTIL: 2000 L (PARA 5 CONTRIBUINTES). AF_12/2020</t>
  </si>
  <si>
    <t>4.711,88</t>
  </si>
  <si>
    <t>98067</t>
  </si>
  <si>
    <t>TANQUE SÉPTICO RETANGULAR, EM ALVENARIA COM TIJOLOS CERÂMICOS MACIÇOS, DIMENSÕES INTERNAS: 1,2 X 2,4 X 1,6 M, VOLUME ÚTIL: 3456 L (PARA 13 CONTRIBUINTES). AF_12/2020</t>
  </si>
  <si>
    <t>6.280,50</t>
  </si>
  <si>
    <t>98068</t>
  </si>
  <si>
    <t>TANQUE SÉPTICO RETANGULAR, EM ALVENARIA COM TIJOLOS CERÂMICOS MACIÇOS, DIMENSÕES INTERNAS: 1,4 X 3,2 X 1,8 M, VOLUME ÚTIL: 6272 L (PARA 32 CONTRIBUINTES). AF_12/2020</t>
  </si>
  <si>
    <t>8.867,39</t>
  </si>
  <si>
    <t>98069</t>
  </si>
  <si>
    <t>TANQUE SÉPTICO RETANGULAR, EM ALVENARIA COM TIJOLOS CERÂMICOS MACIÇOS, DIMENSÕES INTERNAS: 1,6 X 4,4 X 1,8 M, VOLUME ÚTIL: 9856 L (PARA 68 CONTRIBUINTES). AF_12/2020</t>
  </si>
  <si>
    <t>11.904,50</t>
  </si>
  <si>
    <t>98070</t>
  </si>
  <si>
    <t>TANQUE SÉPTICO RETANGULAR, EM ALVENARIA COM TIJOLOS CERÂMICOS MACIÇOS, DIMENSÕES INTERNAS: 1,6 X 4,8 X 2,0 M, VOLUME ÚTIL: 12288 L (PARA 86 CONTRIBUINTES). AF_12/2020</t>
  </si>
  <si>
    <t>13.612,23</t>
  </si>
  <si>
    <t>98071</t>
  </si>
  <si>
    <t>TANQUE SÉPTICO RETANGULAR, EM ALVENARIA COM TIJOLOS CERÂMICOS MACIÇOS, DIMENSÕES INTERNAS: 1,6 X 4,6 X 2,4 M, VOLUME ÚTIL: 14720 L (PARA 105 CONTRIBUINTES). AF_12/2020</t>
  </si>
  <si>
    <t>14.879,51</t>
  </si>
  <si>
    <t>98072</t>
  </si>
  <si>
    <t>FILTRO ANAERÓBIO RETANGULAR, EM ALVENARIA COM TIJOLOS CERÂMICOS MACIÇOS, DIMENSÕES INTERNAS: 0,8 X 1,2 X 1,67 M, VOLUME ÚTIL: 1152 L (PARA 5 CONTRIBUINTES). AF_12/2020</t>
  </si>
  <si>
    <t>3.974,91</t>
  </si>
  <si>
    <t>98073</t>
  </si>
  <si>
    <t>FILTRO ANAERÓBIO RETANGULAR, EM ALVENARIA COM TIJOLOS CERÂMICOS MACIÇOS, DIMENSÕES INTERNAS: 1,2 X 1,8 X 1,67 M, VOLUME ÚTIL: 2592 L (PARA 13 CONTRIBUINTES). AF_12/2020</t>
  </si>
  <si>
    <t>6.217,86</t>
  </si>
  <si>
    <t>98074</t>
  </si>
  <si>
    <t>FILTRO ANAERÓBIO RETANGULAR, EM ALVENARIA COM TIJOLOS CERÂMICOS MACIÇOS, DIMENSÕES INTERNAS: 1,4 X 3,0 X 1,67 M, VOLUME ÚTIL: 5040 L (PARA 32 CONTRIBUINTES). AF_12/2020</t>
  </si>
  <si>
    <t>9.662,78</t>
  </si>
  <si>
    <t>98075</t>
  </si>
  <si>
    <t>FILTRO ANAERÓBIO RETANGULAR, EM ALVENARIA COM TIJOLOS CERÂMICOS MACIÇOS, DIMENSÕES INTERNAS: 1,4 X 4,2 X 1,67 M, VOLUME ÚTIL: 7056 L (PARA 67 CONTRIBUINTES). AF_12/2020</t>
  </si>
  <si>
    <t>12.568,57</t>
  </si>
  <si>
    <t>98076</t>
  </si>
  <si>
    <t>FILTRO ANAERÓBIO RETANGULAR, EM ALVENARIA COM TIJOLOS CERÂMICOS MACIÇOS, DIMENSÕES INTERNAS: 1,6 X 4,6 X 1,67 M, VOLUME ÚTIL: 8832 L (PARA 84 CONTRIBUINTES). AF_12/2020</t>
  </si>
  <si>
    <t>14.490,72</t>
  </si>
  <si>
    <t>98077</t>
  </si>
  <si>
    <t>FILTRO ANAERÓBIO RETANGULAR, EM ALVENARIA COM TIJOLOS CERÂMICOS MACIÇOS, DIMENSÕES INTERNAS: 1,6 X 5,6 X 1,67 M, VOLUME ÚTIL: 10752 L (PARA 103 CONTRIBUINTES). AF_12/2020</t>
  </si>
  <si>
    <t>17.063,02</t>
  </si>
  <si>
    <t>98078</t>
  </si>
  <si>
    <t>SUMIDOURO RETANGULAR, EM ALVENARIA COM TIJOLOS CERÂMICOS MACIÇOS, DIMENSÕES INTERNAS: 0,8 X 1,4 X 3,0 M, ÁREA DE INFILTRAÇÃO: 13,2 M² (PARA 5 CONTRIBUINTES). AF_12/2020</t>
  </si>
  <si>
    <t>3.892,15</t>
  </si>
  <si>
    <t>98079</t>
  </si>
  <si>
    <t>SUMIDOURO RETANGULAR, EM ALVENARIA COM TIJOLOS CERÂMICOS MACIÇOS, DIMENSÕES INTERNAS: 1,0 X 3,0 X 3,0 M, ÁREA DE INFILTRAÇÃO: 25 M² (PARA 10 CONTRIBUINTES). AF_12/2020</t>
  </si>
  <si>
    <t>6.843,10</t>
  </si>
  <si>
    <t>98080</t>
  </si>
  <si>
    <t>SUMIDOURO RETANGULAR, EM ALVENARIA COM TIJOLOS CERÂMICOS MACIÇOS, DIMENSÕES INTERNAS: 1,6 X 3,4 X 3,0 M, ÁREA DE INFILTRAÇÃO: 32,9 M² (PARA 13 CONTRIBUINTES). AF_12/2020</t>
  </si>
  <si>
    <t>8.836,25</t>
  </si>
  <si>
    <t>98081</t>
  </si>
  <si>
    <t>SUMIDOURO RETANGULAR, EM ALVENARIA COM TIJOLOS CERÂMICOS MACIÇOS, DIMENSÕES INTERNAS: 1,6 X 5,8 X 3,0 M, ÁREA DE INFILTRAÇÃO: 50 M² (PARA 20 CONTRIBUINTES). AF_12/2020</t>
  </si>
  <si>
    <t>13.118,96</t>
  </si>
  <si>
    <t>98082</t>
  </si>
  <si>
    <t>TANQUE SÉPTICO RETANGULAR, EM ALVENARIA COM BLOCOS DE CONCRETO, DIMENSÕES INTERNAS: 1,0 X 2,0 X 1,4 M, VOLUME ÚTIL: 2000 L (PARA 5 CONTRIBUINTES). AF_12/2020</t>
  </si>
  <si>
    <t>3.650,16</t>
  </si>
  <si>
    <t>98083</t>
  </si>
  <si>
    <t>TANQUE SÉPTICO RETANGULAR, EM ALVENARIA COM BLOCOS DE CONCRETO, DIMENSÕES INTERNAS: 1,2 X 2,4 X 1,6 M, VOLUME ÚTIL: 3456 L (PARA 13 CONTRIBUINTES). AF_12/2020</t>
  </si>
  <si>
    <t>4.815,49</t>
  </si>
  <si>
    <t>98084</t>
  </si>
  <si>
    <t>TANQUE SÉPTICO RETANGULAR, EM ALVENARIA COM BLOCOS DE CONCRETO, DIMENSÕES INTERNAS: 1,4 X 3,2 X 1,8 M, VOLUME ÚTIL: 6272 L (PARA 32 CONTRIBUINTES). AF_12/2020</t>
  </si>
  <si>
    <t>6.753,95</t>
  </si>
  <si>
    <t>98085</t>
  </si>
  <si>
    <t>TANQUE SÉPTICO RETANGULAR, EM ALVENARIA COM BLOCOS DE CONCRETO, DIMENSÕES INTERNAS: 1,6 X 4,4 X 1,8 M, VOLUME ÚTIL: 9856 L (PARA 68 CONTRIBUINTES). AF_12/2020</t>
  </si>
  <si>
    <t>9.160,26</t>
  </si>
  <si>
    <t>98086</t>
  </si>
  <si>
    <t>TANQUE SÉPTICO RETANGULAR, EM ALVENARIA COM BLOCOS DE CONCRETO, DIMENSÕES INTERNAS: 1,6 X 4,8 X 2,0 M, VOLUME ÚTIL: 12288 L (PARA 86 CONTRIBUINTES). AF_12/2020</t>
  </si>
  <si>
    <t>10.340,34</t>
  </si>
  <si>
    <t>98087</t>
  </si>
  <si>
    <t>TANQUE SÉPTICO RETANGULAR, EM ALVENARIA COM BLOCOS DE CONCRETO, DIMENSÕES INTERNAS: 1,6 X 4,6 X 2,4 M, VOLUME ÚTIL: 14720 L (PARA 105 CONTRIBUINTES). AF_12/2020</t>
  </si>
  <si>
    <t>11.036,81</t>
  </si>
  <si>
    <t>98088</t>
  </si>
  <si>
    <t>FILTRO ANAERÓBIO RETANGULAR, EM ALVENARIA COM BLOCOS DE CONCRETO, DIMENSÕES INTERNAS: 0,8 X 1,2 X 1,67 M, VOLUME ÚTIL: 1152 L (PARA 5 CONTRIBUINTES). AF_12/2020</t>
  </si>
  <si>
    <t>3.139,28</t>
  </si>
  <si>
    <t>98089</t>
  </si>
  <si>
    <t>FILTRO ANAERÓBIO RETANGULAR, EM ALVENARIA COM BLOCOS DE CONCRETO, DIMENSÕES INTERNAS: 1,2 X 1,8 X 1,67 M, VOLUME ÚTIL: 2592 L (PARA 13 CONTRIBUINTES). AF_12/2020</t>
  </si>
  <si>
    <t>4.971,46</t>
  </si>
  <si>
    <t>98090</t>
  </si>
  <si>
    <t>FILTRO ANAERÓBIO RETANGULAR, EM ALVENARIA COM BLOCOS DE CONCRETO, DIMENSÕES INTERNAS: 1,4 X 3,0 X 1,67 M, VOLUME ÚTIL: 5040 L (PARA 32 CONTRIBUINTES). AF_12/2020</t>
  </si>
  <si>
    <t>7.824,53</t>
  </si>
  <si>
    <t>98091</t>
  </si>
  <si>
    <t>FILTRO ANAERÓBIO RETANGULAR, EM ALVENARIA COM BLOCOS DE CONCRETO, DIMENSÕES INTERNAS: 1,4 X 4,2 X 1,67 M, VOLUME ÚTIL: 7056 L (PARA 67 CONTRIBUINTES). AF_12/2020</t>
  </si>
  <si>
    <t>10.091,27</t>
  </si>
  <si>
    <t>98092</t>
  </si>
  <si>
    <t>FILTRO ANAERÓBIO RETANGULAR, EM ALVENARIA COM BLOCOS DE CONCRETO, DIMENSÕES INTERNAS: 1,6 X 4,6 X 1,67 M, VOLUME ÚTIL: 8832 L (PARA 84 CONTRIBUINTES). AF_12/2020</t>
  </si>
  <si>
    <t>11.890,33</t>
  </si>
  <si>
    <t>98093</t>
  </si>
  <si>
    <t>FILTRO ANAERÓBIO RETANGULAR, EM ALVENARIA COM BLOCOS DE CONCRETO, DIMENSÕES INTERNAS: 1,6 X 5,6 X 1,67 M, VOLUME ÚTIL: 10752 L (PARA 103 CONTRIBUINTES). AF_12/2020</t>
  </si>
  <si>
    <t>14.041,44</t>
  </si>
  <si>
    <t>98094</t>
  </si>
  <si>
    <t>SUMIDOURO RETANGULAR, EM ALVENARIA COM BLOCOS DE CONCRETO, DIMENSÕES INTERNAS: 0,8 X 1,4 X 3,0 M, ÁREA DE INFILTRAÇÃO: 13,2 M² (PARA 5 CONTRIBUINTES). AF_12/2020</t>
  </si>
  <si>
    <t>2.558,79</t>
  </si>
  <si>
    <t>98099</t>
  </si>
  <si>
    <t>SUMIDOURO RETANGULAR, EM ALVENARIA COM BLOCOS DE CONCRETO, DIMENSÕES INTERNAS: 1,0 X 3,0 X 3,0 M, ÁREA DE INFILTRAÇÃO: 25 M² (PARA 10 CONTRIBUINTES). AF_12/2020</t>
  </si>
  <si>
    <t>4.384,14</t>
  </si>
  <si>
    <t>98100</t>
  </si>
  <si>
    <t>SUMIDOURO RETANGULAR, EM ALVENARIA COM BLOCOS DE CONCRETO, DIMENSÕES INTERNAS: 1,6 X 3,4 X 3,0 M, ÁREA DE INFILTRAÇÃO: 32,9 M² (PARA 13 CONTRIBUINTES). . AF_12/2020</t>
  </si>
  <si>
    <t>5.751,95</t>
  </si>
  <si>
    <t>98101</t>
  </si>
  <si>
    <t>SUMIDOURO RETANGULAR, EM ALVENARIA COM BLOCOS DE CONCRETO, DIMENSÕES INTERNAS: 1,6 X 5,8 X 3,0 M, ÁREA DE INFILTRAÇÃO: 50 M² (PARA 20 CONTRIBUINTES). . AF_12/2020</t>
  </si>
  <si>
    <t>8.514,86</t>
  </si>
  <si>
    <t>98109</t>
  </si>
  <si>
    <t>CAIXA DE GORDURA ESPECIAL (CAPACIDADE: 312 L - PARA ATÉ 146 PESSOAS SERVIDAS NO PICO), RETANGULAR, EM ALVENARIA COM BLOCOS DE CONCRETO, DIMENSÕES INTERNAS = 0,4X1,2 M, ALTURA INTERNA = 1 M. AF_12/2020</t>
  </si>
  <si>
    <t>747,08</t>
  </si>
  <si>
    <t>98110</t>
  </si>
  <si>
    <t>CAIXA DE GORDURA PEQUENA (CAPACIDADE: 19 L), CIRCULAR, EM PVC, DIÂMETRO INTERNO= 0,3 M. AF_12/2020</t>
  </si>
  <si>
    <t>441,73</t>
  </si>
  <si>
    <t>98111</t>
  </si>
  <si>
    <t>CAIXA DE INSPEÇÃO PARA ATERRAMENTO, CIRCULAR, EM POLIETILENO, DIÂMETRO INTERNO = 0,3 M. AF_12/2020</t>
  </si>
  <si>
    <t>98112</t>
  </si>
  <si>
    <t>TIL (TUBO DE INSPEÇÃO E LIMPEZA) CONDOMINIAL PARA ESGOTO, EM PVC, DN 100 X 100 MM. AF_12/2020</t>
  </si>
  <si>
    <t>126,68</t>
  </si>
  <si>
    <t>98114</t>
  </si>
  <si>
    <t>TAMPA CIRCULAR PARA ESGOTO E DRENAGEM, EM FERRO FUNDIDO, DIÂMETRO INTERNO = 0,6 M. AF_12/2020</t>
  </si>
  <si>
    <t>731,27</t>
  </si>
  <si>
    <t>98115</t>
  </si>
  <si>
    <t>TAMPA CIRCULAR PARA ESGOTO E DRENAGEM, EM CONCRETO PRÉ-MOLDADO, DIÂMETRO INTERNO = 0,6 M. AF_12/2020</t>
  </si>
  <si>
    <t>137,15</t>
  </si>
  <si>
    <t>89957</t>
  </si>
  <si>
    <t>131,54</t>
  </si>
  <si>
    <t>89959</t>
  </si>
  <si>
    <t>228,83</t>
  </si>
  <si>
    <t>89349</t>
  </si>
  <si>
    <t>REGISTRO DE PRESSÃO BRUTO, LATÃO, ROSCÁVEL, 1/2" - FORNECIMENTO E INSTALAÇÃO. AF_08/2021</t>
  </si>
  <si>
    <t>89351</t>
  </si>
  <si>
    <t>REGISTRO DE PRESSÃO BRUTO, LATÃO,  ROSCÁVEL, 3/4'' - FORNECIMENTO E INSTALAÇÃO. AF_08/2021</t>
  </si>
  <si>
    <t>33,73</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</si>
  <si>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</si>
  <si>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</si>
  <si>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</si>
  <si>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</si>
  <si>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</si>
  <si>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</si>
  <si>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382,49</t>
  </si>
  <si>
    <t>89969</t>
  </si>
  <si>
    <t>89970</t>
  </si>
  <si>
    <t>89971</t>
  </si>
  <si>
    <t>89972</t>
  </si>
  <si>
    <t>89973</t>
  </si>
  <si>
    <t>621,07</t>
  </si>
  <si>
    <t>89974</t>
  </si>
  <si>
    <t>325,04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</si>
  <si>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</si>
  <si>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</si>
  <si>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</si>
  <si>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</si>
  <si>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92,76</t>
  </si>
  <si>
    <t>89986</t>
  </si>
  <si>
    <t>REGISTRO DE GAVETA BRUTO, LATÃO, ROSCÁVEL, 1/2", COM ACABAMENTO E CANOPLA CROMADOS - FORNECIMENTO E INSTALAÇÃO. AF_08/2021</t>
  </si>
  <si>
    <t>86,18</t>
  </si>
  <si>
    <t>89987</t>
  </si>
  <si>
    <t>REGISTRO DE GAVETA BRUTO, LATÃO, ROSCÁVEL, 3/4", COM ACABAMENTO E CANOPLA CROMADOS - FORNECIMENTO E INSTALAÇÃO. AF_08/2021</t>
  </si>
  <si>
    <t>97,82</t>
  </si>
  <si>
    <t>90371</t>
  </si>
  <si>
    <t>REGISTRO DE ESFERA, PVC, ROSCÁVEL, COM VOLANTE, 3/4" - FORNECIMENTO E INSTALAÇÃO. AF_08/2021</t>
  </si>
  <si>
    <t>94489</t>
  </si>
  <si>
    <t>REGISTRO DE ESFERA, PVC, SOLDÁVEL, COM VOLANTE, DN  25 MM - FORNECIMENTO E INSTALAÇÃO. AF_08/2021</t>
  </si>
  <si>
    <t>94490</t>
  </si>
  <si>
    <t>REGISTRO DE ESFERA, PVC, SOLDÁVEL, COM VOLANTE, DN  32 MM - FORNECIMENTO E INSTALAÇÃO. AF_08/2021</t>
  </si>
  <si>
    <t>94491</t>
  </si>
  <si>
    <t>REGISTRO DE ESFERA, PVC, SOLDÁVEL, COM VOLANTE, DN  40 MM - FORNECIMENTO E INSTALAÇÃO. AF_08/2021</t>
  </si>
  <si>
    <t>81,13</t>
  </si>
  <si>
    <t>94492</t>
  </si>
  <si>
    <t>REGISTRO DE ESFERA, PVC, SOLDÁVEL, COM VOLANTE, DN  50 MM - FORNECIMENTO E INSTALAÇÃO. AF_08/2021</t>
  </si>
  <si>
    <t>83,53</t>
  </si>
  <si>
    <t>94493</t>
  </si>
  <si>
    <t>REGISTRO DE ESFERA, PVC, SOLDÁVEL, COM VOLANTE, DN  60 MM - FORNECIMENTO E INSTALAÇÃO. AF_08/2021</t>
  </si>
  <si>
    <t>153,29</t>
  </si>
  <si>
    <t>94495</t>
  </si>
  <si>
    <t>REGISTRO DE GAVETA BRUTO, LATÃO, ROSCÁVEL, 1" - FORNECIMENTO E INSTALAÇÃO. AF_08/2021</t>
  </si>
  <si>
    <t>94496</t>
  </si>
  <si>
    <t>REGISTRO DE GAVETA BRUTO, LATÃO, ROSCÁVEL, 1 1/4" - FORNECIMENTO E INSTALAÇÃO. AF_08/2021</t>
  </si>
  <si>
    <t>86,66</t>
  </si>
  <si>
    <t>94497</t>
  </si>
  <si>
    <t>REGISTRO DE GAVETA BRUTO, LATÃO, ROSCÁVEL, 1 1/2" - FORNECIMENTO E INSTALAÇÃO. AF_08/2021</t>
  </si>
  <si>
    <t>109,69</t>
  </si>
  <si>
    <t>94498</t>
  </si>
  <si>
    <t>REGISTRO DE GAVETA BRUTO, LATÃO, ROSCÁVEL, 2" - FORNECIMENTO E INSTALAÇÃO. AF_08/2021</t>
  </si>
  <si>
    <t>151,69</t>
  </si>
  <si>
    <t>94499</t>
  </si>
  <si>
    <t>REGISTRO DE GAVETA BRUTO, LATÃO, ROSCÁVEL, 2 1/2" - FORNECIMENTO E INSTALAÇÃO. AF_08/2021</t>
  </si>
  <si>
    <t>304,49</t>
  </si>
  <si>
    <t>94500</t>
  </si>
  <si>
    <t>REGISTRO DE GAVETA BRUTO, LATÃO, ROSCÁVEL, 3" - FORNECIMENTO E INSTALAÇÃO. AF_08/2021</t>
  </si>
  <si>
    <t>369,37</t>
  </si>
  <si>
    <t>94501</t>
  </si>
  <si>
    <t>REGISTRO DE GAVETA BRUTO, LATÃO, ROSCÁVEL, 4" - FORNECIMENTO E INSTALAÇÃO. AF_08/2021</t>
  </si>
  <si>
    <t>751,02</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</si>
  <si>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</si>
  <si>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</si>
  <si>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</si>
  <si>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</si>
  <si>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163,99</t>
  </si>
  <si>
    <t>94794</t>
  </si>
  <si>
    <t>REGISTRO DE GAVETA BRUTO, LATÃO, ROSCÁVEL, 1 1/2", COM ACABAMENTO E CANOPLA CROMADOS - FORNECIMENTO E INSTALAÇÃO. AF_08/2021</t>
  </si>
  <si>
    <t>94795</t>
  </si>
  <si>
    <t>TORNEIRA DE BOIA PARA CAIXA D'ÁGUA, ROSCÁVEL, 1/2" - FORNECIMENTO E INSTALAÇÃO. AF_08/2021</t>
  </si>
  <si>
    <t>35,43</t>
  </si>
  <si>
    <t>94796</t>
  </si>
  <si>
    <t>TORNEIRA DE BOIA PARA CAIXA D'ÁGUA, ROSCÁVEL, 3/4" - FORNECIMENTO E INSTALAÇÃO. AF_08/2021</t>
  </si>
  <si>
    <t>94797</t>
  </si>
  <si>
    <t>TORNEIRA DE BOIA PARA CAIXA D'ÁGUA, ROSCÁVEL, 1" - FORNECIMENTO E INSTALAÇÃO. AF_08/2021</t>
  </si>
  <si>
    <t>84,25</t>
  </si>
  <si>
    <t>94798</t>
  </si>
  <si>
    <t>TORNEIRA DE BOIA PARA CAIXA D'ÁGUA, ROSCÁVEL, 1 1/4" - FORNECIMENTO E INSTALAÇÃO. AF_08/2021</t>
  </si>
  <si>
    <t>140,02</t>
  </si>
  <si>
    <t>94799</t>
  </si>
  <si>
    <t>TORNEIRA DE BOIA PARA CAIXA D'ÁGUA, ROSCÁVEL, 1 1/2" - FORNECIMENTO E INSTALAÇÃO. AF_08/2021</t>
  </si>
  <si>
    <t>94800</t>
  </si>
  <si>
    <t>TORNEIRA DE BOIA PARA CAIXA D'ÁGUA, ROSCÁVEL, 2" - FORNECIMENTO E INSTALAÇÃO. AF_08/2021</t>
  </si>
  <si>
    <t>220,58</t>
  </si>
  <si>
    <t>95248</t>
  </si>
  <si>
    <t>VÁLVULA DE ESFERA BRUTA, BRONZE, ROSCÁVEL, 1/2" - FORNECIMENTO E INSTALAÇÃO. AF_08/2021</t>
  </si>
  <si>
    <t>54,78</t>
  </si>
  <si>
    <t>95249</t>
  </si>
  <si>
    <t>VÁLVULA DE ESFERA BRUTA, BRONZE, ROSCÁVEL, 3/4'' - FORNECIMENTO E INSTALAÇÃO. AF_08/2021</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</si>
  <si>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</si>
  <si>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</si>
  <si>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</si>
  <si>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</si>
  <si>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</si>
  <si>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</si>
  <si>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155,71</t>
  </si>
  <si>
    <t>95253</t>
  </si>
  <si>
    <t>VÁLVULA DE ESFERA BRUTA, BRONZE, ROSCÁVEL, 2'' - FORNECIMENTO E INSTALAÇÃO. AF_08/2021</t>
  </si>
  <si>
    <t>237,44</t>
  </si>
  <si>
    <t>99619</t>
  </si>
  <si>
    <t>VÁLVULA DE RETENÇÃO HORIZONTAL, DE BRONZE, ROSCÁVEL, 3/4" - FORNECIMENTO E INSTALAÇÃO. AF_08/2021</t>
  </si>
  <si>
    <t>84,38</t>
  </si>
  <si>
    <t>99620</t>
  </si>
  <si>
    <t>VÁLVULA DE RETENÇÃO HORIZONTAL, DE BRONZE, ROSCÁVEL, 1" - FORNECIMENTO E INSTALAÇÃO. AF_08/2021</t>
  </si>
  <si>
    <t>114,64</t>
  </si>
  <si>
    <t>99621</t>
  </si>
  <si>
    <t>VÁLVULA DE RETENÇÃO HORIZONTAL, DE BRONZE, ROSCÁVEL, 1 1/4" - FORNECIMENTO E INSTALAÇÃO. AF_08/2021</t>
  </si>
  <si>
    <t>170,78</t>
  </si>
  <si>
    <t>99622</t>
  </si>
  <si>
    <t>VÁLVULA DE RETENÇÃO HORIZONTAL, DE BRONZE, ROSCÁVEL, 1 1/2"  - FORNECIMENTO E INSTALAÇÃO. AF_08/2021</t>
  </si>
  <si>
    <t>192,33</t>
  </si>
  <si>
    <t>99623</t>
  </si>
  <si>
    <t>VÁLVULA DE RETENÇÃO HORIZONTAL, DE BRONZE, ROSCÁVEL, 2"  - FORNECIMENTO E INSTALAÇÃO. AF_08/2021</t>
  </si>
  <si>
    <t>99624</t>
  </si>
  <si>
    <t>VÁLVULA DE RETENÇÃO HORIZONTAL, DE BRONZE, ROSCÁVEL, 2 1/2" - FORNECIMENTO E INSTALAÇÃO. AF_08/2021</t>
  </si>
  <si>
    <t>382,36</t>
  </si>
  <si>
    <t>99625</t>
  </si>
  <si>
    <t>VÁLVULA DE RETENÇÃO HORIZONTAL, DE BRONZE, ROSCÁVEL, 3" - FORNECIMENTO E INSTALAÇÃO. AF_08/2021</t>
  </si>
  <si>
    <t>525,72</t>
  </si>
  <si>
    <t>99626</t>
  </si>
  <si>
    <t>VÁLVULA DE RETENÇÃO HORIZONTAL, DE BRONZE, ROSCÁVEL, 4" - FORNECIMENTO E INSTALAÇÃO. AF_08/2021</t>
  </si>
  <si>
    <t>808,97</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</si>
  <si>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</si>
  <si>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</si>
  <si>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</si>
  <si>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</si>
  <si>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</si>
  <si>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</si>
  <si>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61,99</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</si>
  <si>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</si>
  <si>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</si>
  <si>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</si>
  <si>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</si>
  <si>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</si>
  <si>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</si>
  <si>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154,65</t>
  </si>
  <si>
    <t>99633</t>
  </si>
  <si>
    <t>VÁLVULA DE RETENÇÃO VERTICAL, DE BRONZE, ROSCÁVEL, 3" - FORNECIMENTO E INSTALAÇÃO. AF_08/2021</t>
  </si>
  <si>
    <t>331,31</t>
  </si>
  <si>
    <t>99634</t>
  </si>
  <si>
    <t>VÁLVULA DE RETENÇÃO VERTICAL, DE BRONZE, ROSCÁVEL, 4" - FORNECIMENTO E INSTALAÇÃO. AF_08/2021</t>
  </si>
  <si>
    <t>564,35</t>
  </si>
  <si>
    <t>99635</t>
  </si>
  <si>
    <t>VÁLVULA DE DESCARGA METÁLICA, BASE 1 1/2", ACABAMENTO METALICO CROMADO - FORNECIMENTO E INSTALAÇÃO. AF_08/2021</t>
  </si>
  <si>
    <t>273,88</t>
  </si>
  <si>
    <t>103008</t>
  </si>
  <si>
    <t>VÁLVULA DE RETENÇÃO HORIZONTAL, DE BRONZE, ROSCÁVEL, 1/2" - FORNECIMENTO E INSTALAÇÃO. AF_08/2021</t>
  </si>
  <si>
    <t>68,88</t>
  </si>
  <si>
    <t>103009</t>
  </si>
  <si>
    <t>VÁLVULA DE RETENÇÃO VERTICAL, DE BRONZE, ROSCÁVEL, 2 1/2" - FORNECIMENTO E INSTALAÇÃO. AF_08/2021</t>
  </si>
  <si>
    <t>244,15</t>
  </si>
  <si>
    <t>103010</t>
  </si>
  <si>
    <t>VÁLVULA DE RETENÇÃO, DE BRONZE, PÉ COM CRIVOS, ROSCÁVEL, 3/4" - FORNECIMENTO E INSTALAÇÃO. AF_08/2021</t>
  </si>
  <si>
    <t>52,22</t>
  </si>
  <si>
    <t>103011</t>
  </si>
  <si>
    <t>VÁLVULA DE RETENÇÃO, DE BRONZE, PÉ COM CRIVOS, ROSCÁVEL, 1" - FORNECIMENTO E INSTALAÇÃO. AF_08/2021</t>
  </si>
  <si>
    <t>103012</t>
  </si>
  <si>
    <t>VÁLVULA DE RETENÇÃO, DE BRONZE, PÉ COM CRIVOS, ROSCÁVEL, 1 1/4" - FORNECIMENTO E INSTALAÇÃO. AF_08/2021</t>
  </si>
  <si>
    <t>91,84</t>
  </si>
  <si>
    <t>103013</t>
  </si>
  <si>
    <t>VÁLVULA DE RETENÇÃO, DE BRONZE, PÉ COM CRIVOS, ROSCÁVEL, 1 1/2" - FORNECIMENTO E INSTALAÇÃO. AF_08/2021</t>
  </si>
  <si>
    <t>98,96</t>
  </si>
  <si>
    <t>103014</t>
  </si>
  <si>
    <t>VÁLVULA DE RETENÇÃO, DE BRONZE, PÉ COM CRIVOS, ROSCÁVEL, 2" - FORNECIMENTO E INSTALAÇÃO. AF_08/2021</t>
  </si>
  <si>
    <t>148,71</t>
  </si>
  <si>
    <t>103015</t>
  </si>
  <si>
    <t>VÁLVULA DE RETENÇÃO, DE BRONZE, PÉ COM CRIVOS, ROSCÁVEL, 2 1/2" - FORNECIMENTO E INSTALAÇÃO. AF_08/2021</t>
  </si>
  <si>
    <t>262,66</t>
  </si>
  <si>
    <t>103016</t>
  </si>
  <si>
    <t>VÁLVULA DE RETENÇÃO, DE BRONZE, PÉ COM CRIVOS, ROSCÁVEL, 3" - FORNECIMENTO E INSTALAÇÃO. AF_08/2021</t>
  </si>
  <si>
    <t>358,98</t>
  </si>
  <si>
    <t>103017</t>
  </si>
  <si>
    <t>VÁLVULA DE RETENÇÃO, DE BRONZE, PÉ COM CRIVOS, ROSCÁVEL, 4" - FORNECIMENTO E INSTALAÇÃO. AF_08/2021</t>
  </si>
  <si>
    <t>626,18</t>
  </si>
  <si>
    <t>103018</t>
  </si>
  <si>
    <t>VÁLVULA DE DESCARGA METÁLICA, BASE 1 1/4", ACABAMENTO METALICO CROMADO - FORNECIMENTO E INSTALAÇÃO. AF_08/2021</t>
  </si>
  <si>
    <t>223,97</t>
  </si>
  <si>
    <t>103019</t>
  </si>
  <si>
    <t>REGISTRO OU VÁLVULA GLOBO ANGULAR EM LATÃO, PARA HIDRANTES EM INSTALAÇÃO PREDIAL DE INCÊNDIO, 45 GRAUS, 2 1/2" - FORNECIMENTO E INSTALAÇÃO. AF_08/2021</t>
  </si>
  <si>
    <t>201,78</t>
  </si>
  <si>
    <t>103029</t>
  </si>
  <si>
    <t>REGISTRO OU REGULADOR DE GÁS DE COZINHA - FORNECIMENTO E INSTALAÇÃO. AF_08/2021</t>
  </si>
  <si>
    <t>46,97</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</si>
  <si>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</si>
  <si>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</si>
  <si>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</si>
  <si>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</si>
  <si>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</si>
  <si>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</si>
  <si>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82,54</t>
  </si>
  <si>
    <t>103039</t>
  </si>
  <si>
    <t>REGISTRO DE ESFERA, PVC, ROSCÁVEL, COM VOLANTE, 1 1/2" - FORNECIMENTO E INSTALAÇÃO. AF_08/2021</t>
  </si>
  <si>
    <t>88,70</t>
  </si>
  <si>
    <t>103040</t>
  </si>
  <si>
    <t>REGISTRO DE ESFERA, PVC, ROSCÁVEL, COM VOLANTE, 2" - FORNECIMENTO E INSTALAÇÃO. AF_08/2021</t>
  </si>
  <si>
    <t>133,20</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</si>
  <si>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</si>
  <si>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</si>
  <si>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</si>
  <si>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</si>
  <si>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</si>
  <si>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</si>
  <si>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103044</t>
  </si>
  <si>
    <t>REGISTRO DE ESFERA, PVC, ROSCÁVEL, COM CABEÇA QUADRADA, 3/4" - FORNECIMENTO E INSTALAÇÃO. AF_08/2021</t>
  </si>
  <si>
    <t>40,37</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</si>
  <si>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</si>
  <si>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</si>
  <si>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</si>
  <si>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</si>
  <si>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</si>
  <si>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</si>
  <si>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</si>
  <si>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</si>
  <si>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22,95</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</si>
  <si>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</si>
  <si>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</si>
  <si>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</si>
  <si>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</si>
  <si>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</si>
  <si>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</si>
  <si>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27,80</t>
  </si>
  <si>
    <t>103052</t>
  </si>
  <si>
    <t>SUBSTITUIÇÃO DE REGISTRO OU VÁLVULA, ROSCÁVEL, DN  32 MM. AF_08/2021</t>
  </si>
  <si>
    <t>95634</t>
  </si>
  <si>
    <t>195,89</t>
  </si>
  <si>
    <t>95635</t>
  </si>
  <si>
    <t>207,59</t>
  </si>
  <si>
    <t>95636</t>
  </si>
  <si>
    <t>KIT CAVALETE PARA MEDIÇÃO DE ÁGUA - ENTRADA PRINCIPAL, EM AÇO GALVANIZADO DN 25 (1 )   FORNECIMENTO E INSTALAÇÃO (EXCLUSIVE HIDRÔMETRO). AF_11/2016</t>
  </si>
  <si>
    <t>352,13</t>
  </si>
  <si>
    <t>95637</t>
  </si>
  <si>
    <t>534,59</t>
  </si>
  <si>
    <t>95638</t>
  </si>
  <si>
    <t>650,06</t>
  </si>
  <si>
    <t>95639</t>
  </si>
  <si>
    <t>847,89</t>
  </si>
  <si>
    <t>95641</t>
  </si>
  <si>
    <t>328,51</t>
  </si>
  <si>
    <t>95642</t>
  </si>
  <si>
    <t>485,09</t>
  </si>
  <si>
    <t>95643</t>
  </si>
  <si>
    <t>634,80</t>
  </si>
  <si>
    <t>95644</t>
  </si>
  <si>
    <t>247,49</t>
  </si>
  <si>
    <t>95645</t>
  </si>
  <si>
    <t>453,17</t>
  </si>
  <si>
    <t>95646</t>
  </si>
  <si>
    <t>675,54</t>
  </si>
  <si>
    <t>95647</t>
  </si>
  <si>
    <t>885,94</t>
  </si>
  <si>
    <t>95673</t>
  </si>
  <si>
    <t>127,04</t>
  </si>
  <si>
    <t>95674</t>
  </si>
  <si>
    <t>135,05</t>
  </si>
  <si>
    <t>95675</t>
  </si>
  <si>
    <t>165,16</t>
  </si>
  <si>
    <t>95676</t>
  </si>
  <si>
    <t>82,79</t>
  </si>
  <si>
    <t>97741</t>
  </si>
  <si>
    <t>184,48</t>
  </si>
  <si>
    <t>90436</t>
  </si>
  <si>
    <t>90437</t>
  </si>
  <si>
    <t>90438</t>
  </si>
  <si>
    <t>90439</t>
  </si>
  <si>
    <t>90440</t>
  </si>
  <si>
    <t>80,30</t>
  </si>
  <si>
    <t>90441</t>
  </si>
  <si>
    <t>102,57</t>
  </si>
  <si>
    <t>90443</t>
  </si>
  <si>
    <t>90444</t>
  </si>
  <si>
    <t>90445</t>
  </si>
  <si>
    <t>22,97</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</si>
  <si>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</si>
  <si>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</si>
  <si>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</si>
  <si>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</si>
  <si>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</si>
  <si>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</si>
  <si>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</si>
  <si>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</si>
  <si>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</si>
  <si>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</si>
  <si>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</si>
  <si>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</si>
  <si>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</si>
  <si>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</si>
  <si>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</si>
  <si>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</si>
  <si>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</si>
  <si>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</si>
  <si>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</si>
  <si>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</si>
  <si>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91166</t>
  </si>
  <si>
    <t>91167</t>
  </si>
  <si>
    <t>91168</t>
  </si>
  <si>
    <t>91169</t>
  </si>
  <si>
    <t>10,48</t>
  </si>
  <si>
    <t>91170</t>
  </si>
  <si>
    <t>91171</t>
  </si>
  <si>
    <t>91172</t>
  </si>
  <si>
    <t>91173</t>
  </si>
  <si>
    <t>91174</t>
  </si>
  <si>
    <t>91175</t>
  </si>
  <si>
    <t>91176</t>
  </si>
  <si>
    <t>91177</t>
  </si>
  <si>
    <t>91178</t>
  </si>
  <si>
    <t>14,41</t>
  </si>
  <si>
    <t>91179</t>
  </si>
  <si>
    <t>91180</t>
  </si>
  <si>
    <t>91181</t>
  </si>
  <si>
    <t>91182</t>
  </si>
  <si>
    <t>91183</t>
  </si>
  <si>
    <t>11,89</t>
  </si>
  <si>
    <t>91184</t>
  </si>
  <si>
    <t>91185</t>
  </si>
  <si>
    <t>91186</t>
  </si>
  <si>
    <t>91187</t>
  </si>
  <si>
    <t>91188</t>
  </si>
  <si>
    <t>91189</t>
  </si>
  <si>
    <t>46,31</t>
  </si>
  <si>
    <t>91190</t>
  </si>
  <si>
    <t>91191</t>
  </si>
  <si>
    <t>91192</t>
  </si>
  <si>
    <t>91222</t>
  </si>
  <si>
    <t>94480</t>
  </si>
  <si>
    <t>2.454,57</t>
  </si>
  <si>
    <t>94481</t>
  </si>
  <si>
    <t>1.709,01</t>
  </si>
  <si>
    <t>94482</t>
  </si>
  <si>
    <t>1.341,24</t>
  </si>
  <si>
    <t>94483</t>
  </si>
  <si>
    <t>1.122,48</t>
  </si>
  <si>
    <t>95541</t>
  </si>
  <si>
    <t>96559</t>
  </si>
  <si>
    <t>28,64</t>
  </si>
  <si>
    <t>96560</t>
  </si>
  <si>
    <t>96561</t>
  </si>
  <si>
    <t>14,92</t>
  </si>
  <si>
    <t>96562</t>
  </si>
  <si>
    <t>18,02</t>
  </si>
  <si>
    <t>96563</t>
  </si>
  <si>
    <t>SUPORTE PARA ELETROCALHA LISA OU PERFURADA EM AÇO GALVANIZADO, LARGURA 500 OU 800 MM E ALTURA 50 MM, ESPAÇADO A CADA 1,5 M, EM PERFILADO DE SEÇÃO 38X76 MM, POR METRO DE ELETROCALHA FIXADA. AF_07/2017</t>
  </si>
  <si>
    <t>23,40</t>
  </si>
  <si>
    <t>101802</t>
  </si>
  <si>
    <t>CAIXA ENTERRADA RETENTORA DE AREIA RETANGULAR, EM ALVENARIA COM BLOCOS DE CONCRETO, DIMENSÕES INTERNAS: 1,00 X 1,00 X 1,20 M, EXCLUINDO TAMPÃO. AF_12/2020</t>
  </si>
  <si>
    <t>1.380,11</t>
  </si>
  <si>
    <t>101803</t>
  </si>
  <si>
    <t>CAIXA ENTERRADA SEPARADORA DE ÓLEO RETANGULAR, EM ALVENARIA COM BLOCOS DE CONCRETO, DIMENSÕES INTERNAS: 0,6 X 0,6 X 1,00 M, EXCLUINDO TAMPÃO. AF_12/2020</t>
  </si>
  <si>
    <t>860,72</t>
  </si>
  <si>
    <t>101804</t>
  </si>
  <si>
    <t>CAIXA ENTERRADA SEPARADORA DE ÓLEO RETANGULAR, EM ALVENARIA COM BLOCOS DE CONCRETO, DIMENSÕES INTERNAS: 0,8 X 0,8 X 1,00 M, EXCLUINDO TAMPÃO. AF_12/2020</t>
  </si>
  <si>
    <t>1.079,65</t>
  </si>
  <si>
    <t>101805</t>
  </si>
  <si>
    <t>CAIXA ENTERRADA SEPARADORA DE ÓLEO RETANGULAR, EM ALVENARIA COM BLOCOS DE CONCRETO, DIMENSÕES INTERNAS: 1,00 X 1,00 X 1,00 M, EXCLUINDO TAMPÃO. AF_12/2020</t>
  </si>
  <si>
    <t>1.378,84</t>
  </si>
  <si>
    <t>102111</t>
  </si>
  <si>
    <t>BOMBA CENTRÍFUGA, MONOFÁSICA, 0,5 CV OU 0,49 HP, HM 6 A 20 M, Q 1,2 A 8,3 M3/H - FORNECIMENTO E INSTALAÇÃO. AF_12/2020</t>
  </si>
  <si>
    <t>910,13</t>
  </si>
  <si>
    <t>102112</t>
  </si>
  <si>
    <t>BOMBA CENTRÍFUGA, MONOFÁSICA, 0,5 CV OU 0,49 HP, HM 6 A 20 M, Q 1,2 A 8,3 M3/H (NÃO INCLUI O FORNECIMENTO DA BOMBA). AF_12/2020</t>
  </si>
  <si>
    <t>115,25</t>
  </si>
  <si>
    <t>102113</t>
  </si>
  <si>
    <t>BOMBA CENTRÍFUGA, TRIFÁSICA, 1 CV OU 0,99 HP, HM 14 A 40 M, Q 0,6 A 8,4 M3/H - FORNECIMENTO E INSTALAÇÃO. AF_12/2020</t>
  </si>
  <si>
    <t>1.457,96</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</si>
  <si>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</si>
  <si>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</si>
  <si>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</si>
  <si>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</si>
  <si>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2.547,64</t>
  </si>
  <si>
    <t>102116</t>
  </si>
  <si>
    <t>BOMBA CENTRÍFUGA, TRIFÁSICA, 1,5 CV OU 1,48 HP, HM 10 A 24 M, Q 6,1 A 21,9 M3/H - FORNECIMENTO E INSTALAÇÃO. AF_12/2020</t>
  </si>
  <si>
    <t>1.557,86</t>
  </si>
  <si>
    <t>102117</t>
  </si>
  <si>
    <t>BOMBA CENTRÍFUGA, TRIFÁSICA, 1,5 CV OU 1,48 HP (NÃO INCLUI O FORNECIMENTO DA BOMBA). AF_12/2020</t>
  </si>
  <si>
    <t>121,49</t>
  </si>
  <si>
    <t>102118</t>
  </si>
  <si>
    <t>BOMBA CENTRÍFUGA, TRIFÁSICA, 3 CV OU 2,96 HP, HM 34 A 40 M, Q 8,6 A 14,8 M3/H - FORNECIMENTO E INSTALAÇÃO. AF_12/2020</t>
  </si>
  <si>
    <t>2.128,62</t>
  </si>
  <si>
    <t>102119</t>
  </si>
  <si>
    <t>BOMBA CENTRÍFUGA, TRIFÁSICA, 3 CV OU 2,96 HP, HM 34 A 40 M, Q 8,6 A 14,8 M3/H (NÃO INCLUI O FORNECIMENTO DA BOMBA). AF_12/2020</t>
  </si>
  <si>
    <t>124,43</t>
  </si>
  <si>
    <t>102121</t>
  </si>
  <si>
    <t>MOTO BOMBA HORIZONTAL ATÉ 10 CV, HM 75 A 80 M, Q 25,4 A 48 (NÃO INCLUI O FORNECIMENTO DA BOMBA). AF_12/2020</t>
  </si>
  <si>
    <t>102122</t>
  </si>
  <si>
    <t>BOMBA CENTRÍFUGA, TRIFÁSICA, 10 CV OU 9,86 HP, HM 85 A 140 M, Q 4,2 A 14,9 M3/H - FORNECIMENTO E INSTALAÇÃO. AF_12/2020</t>
  </si>
  <si>
    <t>7.232,51</t>
  </si>
  <si>
    <t>102123</t>
  </si>
  <si>
    <t>BOMBA CENTRÍFUGA, TRIFÁSICA, 10 CV OU 9,86 HP, HM 85 A 140 M, Q 4,2 A 14,9 M3/H (NÃO INCLUI O FORNECIMENTO DA BOMBA). AF_12/2020</t>
  </si>
  <si>
    <t>164,02</t>
  </si>
  <si>
    <t>102136</t>
  </si>
  <si>
    <t>INSTALAÇÃO DE QUADRO ELÉTRICO PARA BOMBAS TRIFÁSICAS ATÉ 25 CV (NÃO INCLUI O FORNECIMENTO DO QUADRO). AF_12/2020</t>
  </si>
  <si>
    <t>102137</t>
  </si>
  <si>
    <t>CHAVE DE BOIA AUTOMÁTICA SUPERIOR/INFERIOR 15A/250V - FORNECIMENTO E INSTALAÇÃO. AF_12/2020</t>
  </si>
  <si>
    <t>74,85</t>
  </si>
  <si>
    <t>102138</t>
  </si>
  <si>
    <t>MOTO BOMBA HORIZONTAL DE 12,5 A 25 CV, HM 140 M (NÃO INCLUI O FORNECIMENTO DA BOMBA). AF_12/2020</t>
  </si>
  <si>
    <t>178,31</t>
  </si>
  <si>
    <t>103517</t>
  </si>
  <si>
    <t>AQUECEDOR SOLAR COMPACTO, KIT PARA 1 COLETOR SOLAR EM VIDRO TEMPERADO E SERPENTINA EM TUBO DE COBRE COM SUPORTE, RESERVATÓRIO, FIXAÇÕES E TUBOS - FORNECIMENTO E INSTALAÇÃO. AF_12/2021</t>
  </si>
  <si>
    <t>3.454,83</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</si>
  <si>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</si>
  <si>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</si>
  <si>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</si>
  <si>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</si>
  <si>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5.730,96</t>
  </si>
  <si>
    <t>103521</t>
  </si>
  <si>
    <t>RESERVATÓRIO TÉRMICO/BOILER SOLAR EM AÇO INOX 600 L COM 3 PLACAS COLETORAS EM VIDRO TEMPERADO COM SERPENTINA EM TUBO DE COBRE 2 X 1 M - FORNECIMENTO E INSTALAÇÃO. AF_12/2021</t>
  </si>
  <si>
    <t>7.608,78</t>
  </si>
  <si>
    <t>103522</t>
  </si>
  <si>
    <t>RESERVATÓRIO TÉRMICO/BOILER SOLAR EM AÇO INOX 800 L COM 4 PLACAS COLETORAS EM VIDRO TEMPERADO COM SERPENTINA EM TUBO DE COBRE 2 X 1 M - FORNECIMENTO E INSTALAÇÃO. AF_12/2021</t>
  </si>
  <si>
    <t>7.612,02</t>
  </si>
  <si>
    <t>103523</t>
  </si>
  <si>
    <t>RESERVATÓRIO TÉRMICO/BOILER SOLAR EM AÇO INOX 1000 L COM 5 PLACAS COLETORAS EM VIDRO TEMPERADO COM SERPENTINA EM TUBO DE COBRE 2 X 1 M - FORNECIMENTO E INSTALAÇÃO. AF_12/2021</t>
  </si>
  <si>
    <t>11.487,13</t>
  </si>
  <si>
    <t>93350</t>
  </si>
  <si>
    <t>1.170,60</t>
  </si>
  <si>
    <t>93351</t>
  </si>
  <si>
    <t>963,73</t>
  </si>
  <si>
    <t>93352</t>
  </si>
  <si>
    <t>757,68</t>
  </si>
  <si>
    <t>93353</t>
  </si>
  <si>
    <t>556,18</t>
  </si>
  <si>
    <t>93354</t>
  </si>
  <si>
    <t>860,86</t>
  </si>
  <si>
    <t>93355</t>
  </si>
  <si>
    <t>719,62</t>
  </si>
  <si>
    <t>93356</t>
  </si>
  <si>
    <t>577,36</t>
  </si>
  <si>
    <t>93357</t>
  </si>
  <si>
    <t>437,81</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</si>
  <si>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</si>
  <si>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</si>
  <si>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</si>
  <si>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</si>
  <si>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</si>
  <si>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</si>
  <si>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135,16</t>
  </si>
  <si>
    <t>96523</t>
  </si>
  <si>
    <t>ESCAVAÇÃO MANUAL PARA BLOCO DE COROAMENTO OU SAPATA (INCLUINDO ESCAVAÇÃO PARA COLOCAÇÃO DE FÔRMAS). AF_06/2017</t>
  </si>
  <si>
    <t>85,64</t>
  </si>
  <si>
    <t>96524</t>
  </si>
  <si>
    <t>ESCAVAÇÃO MECANIZADA PARA VIGA BALDRAME COM MINI-ESCAVADEIRA (SEM ESCAVAÇÃO PARA COLOCAÇÃO DE FÔRMAS). AF_06/2017</t>
  </si>
  <si>
    <t>164,15</t>
  </si>
  <si>
    <t>96525</t>
  </si>
  <si>
    <t>ESCAVAÇÃO MECANIZADA PARA VIGA BALDRAME COM MINI-ESCAVADEIRA (INCLUINDO ESCAVAÇÃO PARA COLOCAÇÃO DE FÔRMAS). AF_06/2017</t>
  </si>
  <si>
    <t>96526</t>
  </si>
  <si>
    <t>ESCAVAÇÃO MANUAL DE VALA PARA VIGA BALDRAME (SEM ESCAVAÇÃO PARA COLOCAÇÃO DE FÔRMAS). AF_06/2017</t>
  </si>
  <si>
    <t>273,60</t>
  </si>
  <si>
    <t>96527</t>
  </si>
  <si>
    <t>ESCAVAÇÃO MANUAL DE VALA PARA VIGA BALDRAME (INCLUINDO ESCAVAÇÃO PARA COLOCAÇÃO DE FÔRMAS). AF_06/2017</t>
  </si>
  <si>
    <t>96528</t>
  </si>
  <si>
    <t>101114</t>
  </si>
  <si>
    <t>101115</t>
  </si>
  <si>
    <t>3,06</t>
  </si>
  <si>
    <t>101116</t>
  </si>
  <si>
    <t>101117</t>
  </si>
  <si>
    <t>2,58</t>
  </si>
  <si>
    <t>101118</t>
  </si>
  <si>
    <t>101119</t>
  </si>
  <si>
    <t>101120</t>
  </si>
  <si>
    <t>101121</t>
  </si>
  <si>
    <t>101122</t>
  </si>
  <si>
    <t>101123</t>
  </si>
  <si>
    <t>101124</t>
  </si>
  <si>
    <t>11,84</t>
  </si>
  <si>
    <t>101125</t>
  </si>
  <si>
    <t>101126</t>
  </si>
  <si>
    <t>101127</t>
  </si>
  <si>
    <t>101128</t>
  </si>
  <si>
    <t>101129</t>
  </si>
  <si>
    <t>15,51</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</si>
  <si>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</si>
  <si>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</si>
  <si>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</si>
  <si>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</si>
  <si>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</si>
  <si>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</si>
  <si>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</si>
  <si>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</si>
  <si>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</si>
  <si>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</si>
  <si>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</si>
  <si>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</si>
  <si>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</si>
  <si>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</si>
  <si>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</si>
  <si>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</si>
  <si>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</si>
  <si>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</si>
  <si>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</si>
  <si>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</si>
  <si>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</si>
  <si>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16,09</t>
  </si>
  <si>
    <t>101151</t>
  </si>
  <si>
    <t>101152</t>
  </si>
  <si>
    <t>101153</t>
  </si>
  <si>
    <t>101206</t>
  </si>
  <si>
    <t>101207</t>
  </si>
  <si>
    <t>101208</t>
  </si>
  <si>
    <t>101209</t>
  </si>
  <si>
    <t>101210</t>
  </si>
  <si>
    <t>15,06</t>
  </si>
  <si>
    <t>101211</t>
  </si>
  <si>
    <t>16,15</t>
  </si>
  <si>
    <t>101212</t>
  </si>
  <si>
    <t>18,78</t>
  </si>
  <si>
    <t>101213</t>
  </si>
  <si>
    <t>101214</t>
  </si>
  <si>
    <t>101215</t>
  </si>
  <si>
    <t>101216</t>
  </si>
  <si>
    <t>101217</t>
  </si>
  <si>
    <t>101218</t>
  </si>
  <si>
    <t>18,66</t>
  </si>
  <si>
    <t>101219</t>
  </si>
  <si>
    <t>101220</t>
  </si>
  <si>
    <t>101221</t>
  </si>
  <si>
    <t>101222</t>
  </si>
  <si>
    <t>101223</t>
  </si>
  <si>
    <t>101224</t>
  </si>
  <si>
    <t>101225</t>
  </si>
  <si>
    <t>101226</t>
  </si>
  <si>
    <t>101227</t>
  </si>
  <si>
    <t>101228</t>
  </si>
  <si>
    <t>16,96</t>
  </si>
  <si>
    <t>101229</t>
  </si>
  <si>
    <t>101230</t>
  </si>
  <si>
    <t>101231</t>
  </si>
  <si>
    <t>101232</t>
  </si>
  <si>
    <t>101233</t>
  </si>
  <si>
    <t>101234</t>
  </si>
  <si>
    <t>14,69</t>
  </si>
  <si>
    <t>101235</t>
  </si>
  <si>
    <t>101236</t>
  </si>
  <si>
    <t>101237</t>
  </si>
  <si>
    <t>101238</t>
  </si>
  <si>
    <t>24,19</t>
  </si>
  <si>
    <t>101239</t>
  </si>
  <si>
    <t>101240</t>
  </si>
  <si>
    <t>101241</t>
  </si>
  <si>
    <t>101242</t>
  </si>
  <si>
    <t>101243</t>
  </si>
  <si>
    <t>101244</t>
  </si>
  <si>
    <t>101245</t>
  </si>
  <si>
    <t>101246</t>
  </si>
  <si>
    <t>101247</t>
  </si>
  <si>
    <t>101248</t>
  </si>
  <si>
    <t>101249</t>
  </si>
  <si>
    <t>101250</t>
  </si>
  <si>
    <t>101251</t>
  </si>
  <si>
    <t>101252</t>
  </si>
  <si>
    <t>101253</t>
  </si>
  <si>
    <t>20,40</t>
  </si>
  <si>
    <t>101254</t>
  </si>
  <si>
    <t>101255</t>
  </si>
  <si>
    <t>101256</t>
  </si>
  <si>
    <t>101257</t>
  </si>
  <si>
    <t>101258</t>
  </si>
  <si>
    <t>101259</t>
  </si>
  <si>
    <t>101260</t>
  </si>
  <si>
    <t>23,82</t>
  </si>
  <si>
    <t>101261</t>
  </si>
  <si>
    <t>101262</t>
  </si>
  <si>
    <t>101263</t>
  </si>
  <si>
    <t>16,37</t>
  </si>
  <si>
    <t>101264</t>
  </si>
  <si>
    <t>101265</t>
  </si>
  <si>
    <t>101266</t>
  </si>
  <si>
    <t>101267</t>
  </si>
  <si>
    <t>101268</t>
  </si>
  <si>
    <t>101269</t>
  </si>
  <si>
    <t>101270</t>
  </si>
  <si>
    <t>101271</t>
  </si>
  <si>
    <t>101272</t>
  </si>
  <si>
    <t>101273</t>
  </si>
  <si>
    <t>101274</t>
  </si>
  <si>
    <t>101275</t>
  </si>
  <si>
    <t>101276</t>
  </si>
  <si>
    <t>101277</t>
  </si>
  <si>
    <t>102354</t>
  </si>
  <si>
    <t>DESMONTE DE MATERIAL DE 3ª CATEGORIA (BLOCOS DE ROCHAS OU MATACOS), COM MARTELETE PNEUMÁTICO MANUAL  EXCLUSIVE CARGA E TRANSPORTE. AF_03/2021</t>
  </si>
  <si>
    <t>119,87</t>
  </si>
  <si>
    <t>102355</t>
  </si>
  <si>
    <t>DESMONTE DE MATERIAL DE 3ª CATEGORIA (BLOCOS DE ROCHAS OU MATACOS), EM VALA, COM MARTELETE PNEUMÁTICO MANUAL   EXCLUSIVE RETIRADA, CARGA E TRANSPORTE. AF_03/2021</t>
  </si>
  <si>
    <t>138,47</t>
  </si>
  <si>
    <t>102360</t>
  </si>
  <si>
    <t>RETIRADA DE MATERIAL DE 3ª CATEGORIA (APÓS ESCAVAÇÃO/DESMONTE) EM VALAS, COM ESCAVADEIRA HIDRÁULICA - EXCLUSIVE CARGA E TRANSPORTE. AF_03/2021</t>
  </si>
  <si>
    <t>23,07</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</si>
  <si>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</si>
  <si>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</si>
  <si>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</si>
  <si>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</si>
  <si>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</si>
  <si>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</si>
  <si>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</si>
  <si>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</si>
  <si>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</si>
  <si>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</si>
  <si>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</si>
  <si>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</si>
  <si>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</si>
  <si>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</si>
  <si>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</si>
  <si>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</si>
  <si>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</si>
  <si>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</si>
  <si>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</si>
  <si>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</si>
  <si>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</si>
  <si>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</si>
  <si>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</si>
  <si>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</si>
  <si>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</si>
  <si>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</si>
  <si>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</si>
  <si>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</si>
  <si>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</si>
  <si>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</si>
  <si>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</si>
  <si>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</si>
  <si>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</si>
  <si>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</si>
  <si>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</si>
  <si>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</si>
  <si>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</si>
  <si>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</si>
  <si>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ESCAVAÇÃO MANUAL DE VALA COM PROFUNDIDADE MENOR OU IGUAL A 1,30 M. AF_02/2021</t>
  </si>
  <si>
    <t>72,07</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</si>
  <si>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</si>
  <si>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</si>
  <si>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</si>
  <si>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</si>
  <si>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</si>
  <si>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</si>
  <si>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</si>
  <si>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</si>
  <si>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</si>
  <si>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</si>
  <si>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</si>
  <si>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</si>
  <si>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</si>
  <si>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</si>
  <si>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</si>
  <si>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</si>
  <si>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</si>
  <si>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</si>
  <si>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</si>
  <si>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</si>
  <si>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</si>
  <si>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</si>
  <si>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</si>
  <si>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</si>
  <si>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</si>
  <si>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</si>
  <si>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</si>
  <si>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</si>
  <si>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</si>
  <si>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</si>
  <si>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</si>
  <si>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</si>
  <si>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</si>
  <si>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</si>
  <si>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</si>
  <si>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</si>
  <si>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</si>
  <si>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</si>
  <si>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</si>
  <si>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</si>
  <si>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</si>
  <si>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</si>
  <si>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</si>
  <si>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</si>
  <si>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</si>
  <si>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</si>
  <si>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</si>
  <si>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</si>
  <si>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</si>
  <si>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</si>
  <si>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</si>
  <si>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</si>
  <si>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</si>
  <si>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</si>
  <si>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</si>
  <si>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</si>
  <si>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</si>
  <si>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</si>
  <si>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7,43</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</si>
  <si>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</si>
  <si>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</si>
  <si>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</si>
  <si>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</si>
  <si>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</si>
  <si>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</si>
  <si>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</si>
  <si>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</si>
  <si>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</si>
  <si>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</si>
  <si>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</si>
  <si>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</si>
  <si>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</si>
  <si>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</si>
  <si>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</si>
  <si>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</si>
  <si>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</si>
  <si>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</si>
  <si>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</si>
  <si>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</si>
  <si>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</si>
  <si>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</si>
  <si>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</si>
  <si>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</si>
  <si>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</si>
  <si>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</si>
  <si>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</si>
  <si>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</si>
  <si>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</si>
  <si>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</si>
  <si>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</si>
  <si>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</si>
  <si>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</si>
  <si>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</si>
  <si>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</si>
  <si>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</si>
  <si>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</si>
  <si>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</si>
  <si>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</si>
  <si>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</si>
  <si>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</si>
  <si>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</si>
  <si>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</si>
  <si>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</si>
  <si>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9,99</t>
  </si>
  <si>
    <t>102327</t>
  </si>
  <si>
    <t>ESCAVAÇÃO MECANIZADA DE VALA COM PROF. ATÉ 1,5 M (MÉDIA MONTANTE E JUSANTE/UMA COMPOSIÇÃO POR TRECHO), RETROESCAV. (0,26 M3 ), LARG. DE 0,8 M A 1,5 M, EM SOLO DE 2A CATEGORIA, EM LOCAIS COM BAIXO NÍVEL DE INTERFERÊNCIA. AF_02/2021</t>
  </si>
  <si>
    <t>8,48</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</si>
  <si>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</si>
  <si>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</si>
  <si>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</si>
  <si>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</si>
  <si>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</si>
  <si>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63,16</t>
  </si>
  <si>
    <t>94305</t>
  </si>
  <si>
    <t>94306</t>
  </si>
  <si>
    <t>54,08</t>
  </si>
  <si>
    <t>94307</t>
  </si>
  <si>
    <t>94308</t>
  </si>
  <si>
    <t>94309</t>
  </si>
  <si>
    <t>53,53</t>
  </si>
  <si>
    <t>94310</t>
  </si>
  <si>
    <t>51,18</t>
  </si>
  <si>
    <t>94315</t>
  </si>
  <si>
    <t>71,24</t>
  </si>
  <si>
    <t>94316</t>
  </si>
  <si>
    <t>61,92</t>
  </si>
  <si>
    <t>94317</t>
  </si>
  <si>
    <t>94318</t>
  </si>
  <si>
    <t>52,48</t>
  </si>
  <si>
    <t>94319</t>
  </si>
  <si>
    <t>73,60</t>
  </si>
  <si>
    <t>94327</t>
  </si>
  <si>
    <t>94328</t>
  </si>
  <si>
    <t>54,74</t>
  </si>
  <si>
    <t>94329</t>
  </si>
  <si>
    <t>94330</t>
  </si>
  <si>
    <t>94331</t>
  </si>
  <si>
    <t>94332</t>
  </si>
  <si>
    <t>49,13</t>
  </si>
  <si>
    <t>94333</t>
  </si>
  <si>
    <t>46,78</t>
  </si>
  <si>
    <t>94338</t>
  </si>
  <si>
    <t>66,84</t>
  </si>
  <si>
    <t>94339</t>
  </si>
  <si>
    <t>57,52</t>
  </si>
  <si>
    <t>94340</t>
  </si>
  <si>
    <t>53,40</t>
  </si>
  <si>
    <t>94341</t>
  </si>
  <si>
    <t>94342</t>
  </si>
  <si>
    <t>96385</t>
  </si>
  <si>
    <t>96386</t>
  </si>
  <si>
    <t>93360</t>
  </si>
  <si>
    <t>93361</t>
  </si>
  <si>
    <t>93362</t>
  </si>
  <si>
    <t>13,06</t>
  </si>
  <si>
    <t>93363</t>
  </si>
  <si>
    <t>93365</t>
  </si>
  <si>
    <t>93366</t>
  </si>
  <si>
    <t>93367</t>
  </si>
  <si>
    <t>93368</t>
  </si>
  <si>
    <t>93369</t>
  </si>
  <si>
    <t>93370</t>
  </si>
  <si>
    <t>93371</t>
  </si>
  <si>
    <t>93372</t>
  </si>
  <si>
    <t>93373</t>
  </si>
  <si>
    <t>93374</t>
  </si>
  <si>
    <t>93375</t>
  </si>
  <si>
    <t>93376</t>
  </si>
  <si>
    <t>93377</t>
  </si>
  <si>
    <t>93378</t>
  </si>
  <si>
    <t>93379</t>
  </si>
  <si>
    <t>93380</t>
  </si>
  <si>
    <t>93381</t>
  </si>
  <si>
    <t>93382</t>
  </si>
  <si>
    <t>96995</t>
  </si>
  <si>
    <t>97916</t>
  </si>
  <si>
    <t>TXKM</t>
  </si>
  <si>
    <t>97918</t>
  </si>
  <si>
    <t>97919</t>
  </si>
  <si>
    <t>101616</t>
  </si>
  <si>
    <t>101617</t>
  </si>
  <si>
    <t>101618</t>
  </si>
  <si>
    <t>177,78</t>
  </si>
  <si>
    <t>101619</t>
  </si>
  <si>
    <t>263,69</t>
  </si>
  <si>
    <t>101620</t>
  </si>
  <si>
    <t>155,06</t>
  </si>
  <si>
    <t>101621</t>
  </si>
  <si>
    <t>240,97</t>
  </si>
  <si>
    <t>101622</t>
  </si>
  <si>
    <t>155,12</t>
  </si>
  <si>
    <t>101623</t>
  </si>
  <si>
    <t>235,75</t>
  </si>
  <si>
    <t>101624</t>
  </si>
  <si>
    <t>194,12</t>
  </si>
  <si>
    <t>101625</t>
  </si>
  <si>
    <t>118,70</t>
  </si>
  <si>
    <t>95606</t>
  </si>
  <si>
    <t>101159</t>
  </si>
  <si>
    <t>110,65</t>
  </si>
  <si>
    <t>103322</t>
  </si>
  <si>
    <t>ALVENARIA DE VEDAÇÃO DE BLOCOS CERÂMICOS FURADOS NA VERTICAL DE 9X19X39 CM (ESPESSURA 9 CM) E ARGAMASSA DE ASSENTAMENTO COM PREPARO EM BETONEIRA. AF_12/2021</t>
  </si>
  <si>
    <t>44,58</t>
  </si>
  <si>
    <t>103323</t>
  </si>
  <si>
    <t>ALVENARIA DE VEDAÇÃO DE BLOCOS CERÂMICOS FURADOS NA VERTICAL DE 9X19X39 CM (ESPESSURA 9 CM) E ARGAMASSA DE ASSENTAMENTO COM PREPARO MANUAL. AF_12/2021</t>
  </si>
  <si>
    <t>45,54</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</si>
  <si>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</si>
  <si>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</si>
  <si>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</si>
  <si>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</si>
  <si>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61,68</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</si>
  <si>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</si>
  <si>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</si>
  <si>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</si>
  <si>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</si>
  <si>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74,64</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</si>
  <si>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</si>
  <si>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</si>
  <si>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</si>
  <si>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</si>
  <si>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76,50</t>
  </si>
  <si>
    <t>103330</t>
  </si>
  <si>
    <t>ALVENARIA DE VEDAÇÃO DE BLOCOS CERÂMICOS FURADOS NA HORIZONTAL DE 11,5X19X19 CM (ESPESSURA 11,5 CM) E ARGAMASSA DE ASSENTAMENTO COM PREPARO EM BETONEIRA. AF_12/2021</t>
  </si>
  <si>
    <t>67,47</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</si>
  <si>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</si>
  <si>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</si>
  <si>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</si>
  <si>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</si>
  <si>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</si>
  <si>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</si>
  <si>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101,19</t>
  </si>
  <si>
    <t>103334</t>
  </si>
  <si>
    <t>ALVENARIA DE VEDAÇÃO DE BLOCOS CERÂMICOS FURADOS NA HORIZONTAL DE 14X9X19 CM (ESPESSURA 14 CM, BLOCO DEITADO) E ARGAMASSA DE ASSENTAMENTO COM PREPARO EM BETONEIRA. AF_12/2021</t>
  </si>
  <si>
    <t>120,05</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</si>
  <si>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</si>
  <si>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</si>
  <si>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</si>
  <si>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</si>
  <si>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146,49</t>
  </si>
  <si>
    <t>103351</t>
  </si>
  <si>
    <t>ALVENARIA DE VEDAÇÃO DE BLOCOS CERÂMICOS FURADOS NA HORIZONTAL DE 9X9X19 CM (ESPESSURA 9 CM) E ARGAMASSA DE ASSENTAMENTO COM PREPARO MANUAL. AF_12/2021</t>
  </si>
  <si>
    <t>147,72</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</si>
  <si>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</si>
  <si>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</si>
  <si>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</si>
  <si>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</si>
  <si>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</si>
  <si>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59,15</t>
  </si>
  <si>
    <t>89283</t>
  </si>
  <si>
    <t>89284</t>
  </si>
  <si>
    <t>89285</t>
  </si>
  <si>
    <t>89286</t>
  </si>
  <si>
    <t>89287</t>
  </si>
  <si>
    <t>64,66</t>
  </si>
  <si>
    <t>89288</t>
  </si>
  <si>
    <t>54,09</t>
  </si>
  <si>
    <t>89289</t>
  </si>
  <si>
    <t>89290</t>
  </si>
  <si>
    <t>69,17</t>
  </si>
  <si>
    <t>89291</t>
  </si>
  <si>
    <t>89292</t>
  </si>
  <si>
    <t>89293</t>
  </si>
  <si>
    <t>62,86</t>
  </si>
  <si>
    <t>89294</t>
  </si>
  <si>
    <t>75,68</t>
  </si>
  <si>
    <t>89295</t>
  </si>
  <si>
    <t>76,84</t>
  </si>
  <si>
    <t>89296</t>
  </si>
  <si>
    <t>89297</t>
  </si>
  <si>
    <t>89298</t>
  </si>
  <si>
    <t>89299</t>
  </si>
  <si>
    <t>72,85</t>
  </si>
  <si>
    <t>89300</t>
  </si>
  <si>
    <t>89301</t>
  </si>
  <si>
    <t>89302</t>
  </si>
  <si>
    <t>79,44</t>
  </si>
  <si>
    <t>89303</t>
  </si>
  <si>
    <t>80,93</t>
  </si>
  <si>
    <t>89304</t>
  </si>
  <si>
    <t>68,55</t>
  </si>
  <si>
    <t>89305</t>
  </si>
  <si>
    <t>89306</t>
  </si>
  <si>
    <t>89307</t>
  </si>
  <si>
    <t>83,30</t>
  </si>
  <si>
    <t>89308</t>
  </si>
  <si>
    <t>74,17</t>
  </si>
  <si>
    <t>89309</t>
  </si>
  <si>
    <t>75,83</t>
  </si>
  <si>
    <t>89310</t>
  </si>
  <si>
    <t>95,91</t>
  </si>
  <si>
    <t>89311</t>
  </si>
  <si>
    <t>97,57</t>
  </si>
  <si>
    <t>89312</t>
  </si>
  <si>
    <t>89313</t>
  </si>
  <si>
    <t>101157</t>
  </si>
  <si>
    <t>ALVENARIA DE VEDAÇÃO DE BLOCOS DE GESSO DE 7X50X66CM (ESPESSURA 7CM). AF_05/2020</t>
  </si>
  <si>
    <t>56,49</t>
  </si>
  <si>
    <t>101158</t>
  </si>
  <si>
    <t>ALVENARIA DE VEDAÇÃO DE BLOCOS DE GESSO DE 10X50X66CM (ESPESSURA 10CM). AF_05/2020</t>
  </si>
  <si>
    <t>73,84</t>
  </si>
  <si>
    <t>101162</t>
  </si>
  <si>
    <t>121,92</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</si>
  <si>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</si>
  <si>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</si>
  <si>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</si>
  <si>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</si>
  <si>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60,47</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</si>
  <si>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</si>
  <si>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</si>
  <si>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</si>
  <si>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</si>
  <si>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</si>
  <si>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</si>
  <si>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</si>
  <si>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</si>
  <si>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95,39</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</si>
  <si>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</si>
  <si>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</si>
  <si>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</si>
  <si>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</si>
  <si>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68,56</t>
  </si>
  <si>
    <t>103338</t>
  </si>
  <si>
    <t>ALVENARIA DE VEDAÇÃO DE BLOCOS  VAZADOS DE CONCRETO APARENTE DE 14X19X39 CM (ESPESSURA 14 CM) E ARGAMASSA DE ASSENTAMENTO COM PREPARO EM BETONEIRA. AF_12/2021</t>
  </si>
  <si>
    <t>89,70</t>
  </si>
  <si>
    <t>103339</t>
  </si>
  <si>
    <t>ALVENARIA DE VEDAÇÃO DE BLOCOS  VAZADOS DE CONCRETO APARENTE DE 14X19X39 CM (ESPESSURA 14 CM) E ARGAMASSA DE ASSENTAMENTO COM PREPARO MANUAL. AF_12/2021</t>
  </si>
  <si>
    <t>90,63</t>
  </si>
  <si>
    <t>103340</t>
  </si>
  <si>
    <t>ALVENARIA DE VEDAÇÃO DE BLOCOS  VAZADOS DE CONCRETO APARENTE DE 19X19X39 CM (ESPESSURA 19 CM) E ARGAMASSA DE ASSENTAMENTO COM PREPARO EM BETONEIRA. AF_12/2021</t>
  </si>
  <si>
    <t>108,74</t>
  </si>
  <si>
    <t>103341</t>
  </si>
  <si>
    <t>ALVENARIA DE VEDAÇÃO DE BLOCOS  VAZADOS DE CONCRETO APARENTE DE 19X19X39 CM (ESPESSURA 19 CM) E ARGAMASSA DE ASSENTAMENTO COM PREPARO MANUAL. AF_12/2021</t>
  </si>
  <si>
    <t>109,92</t>
  </si>
  <si>
    <t>103342</t>
  </si>
  <si>
    <t>ALVENARIA DE VEDAÇÃO DE BLOCOS  VAZADOS DE CONCRETO DE 14X19X29 CM (ESPESSURA 14 CM) E ARGAMASSA DE ASSENTAMENTO COM PREPARO EM BETONEIRA. AF_12/2021</t>
  </si>
  <si>
    <t>90,52</t>
  </si>
  <si>
    <t>103343</t>
  </si>
  <si>
    <t>ALVENARIA DE VEDAÇÃO DE BLOCOS  VAZADOS DE CONCRETO DE 14X19X29 CM (ESPESSURA 14 CM) E ARGAMASSA DE ASSENTAMENTO COM PREPARO MANUAL. AF_12/2021</t>
  </si>
  <si>
    <t>91,56</t>
  </si>
  <si>
    <t>89453</t>
  </si>
  <si>
    <t>70,20</t>
  </si>
  <si>
    <t>89454</t>
  </si>
  <si>
    <t>65,22</t>
  </si>
  <si>
    <t>89455</t>
  </si>
  <si>
    <t>89456</t>
  </si>
  <si>
    <t>80,45</t>
  </si>
  <si>
    <t>89457</t>
  </si>
  <si>
    <t>74,46</t>
  </si>
  <si>
    <t>89458</t>
  </si>
  <si>
    <t>67,70</t>
  </si>
  <si>
    <t>89459</t>
  </si>
  <si>
    <t>90,57</t>
  </si>
  <si>
    <t>89460</t>
  </si>
  <si>
    <t>83,27</t>
  </si>
  <si>
    <t>89462</t>
  </si>
  <si>
    <t>89463</t>
  </si>
  <si>
    <t>78,57</t>
  </si>
  <si>
    <t>89464</t>
  </si>
  <si>
    <t>99,42</t>
  </si>
  <si>
    <t>89465</t>
  </si>
  <si>
    <t>89466</t>
  </si>
  <si>
    <t>89467</t>
  </si>
  <si>
    <t>89468</t>
  </si>
  <si>
    <t>105,59</t>
  </si>
  <si>
    <t>89469</t>
  </si>
  <si>
    <t>97,79</t>
  </si>
  <si>
    <t>89470</t>
  </si>
  <si>
    <t>84,27</t>
  </si>
  <si>
    <t>89471</t>
  </si>
  <si>
    <t>89472</t>
  </si>
  <si>
    <t>99,71</t>
  </si>
  <si>
    <t>89473</t>
  </si>
  <si>
    <t>94,50</t>
  </si>
  <si>
    <t>89474</t>
  </si>
  <si>
    <t>89475</t>
  </si>
  <si>
    <t>83,96</t>
  </si>
  <si>
    <t>89476</t>
  </si>
  <si>
    <t>89477</t>
  </si>
  <si>
    <t>99,75</t>
  </si>
  <si>
    <t>89478</t>
  </si>
  <si>
    <t>89479</t>
  </si>
  <si>
    <t>92,90</t>
  </si>
  <si>
    <t>89480</t>
  </si>
  <si>
    <t>113,46</t>
  </si>
  <si>
    <t>89483</t>
  </si>
  <si>
    <t>108,35</t>
  </si>
  <si>
    <t>89484</t>
  </si>
  <si>
    <t>107,73</t>
  </si>
  <si>
    <t>89486</t>
  </si>
  <si>
    <t>98,74</t>
  </si>
  <si>
    <t>89487</t>
  </si>
  <si>
    <t>123,86</t>
  </si>
  <si>
    <t>89488</t>
  </si>
  <si>
    <t>114,50</t>
  </si>
  <si>
    <t>91815</t>
  </si>
  <si>
    <t>91816</t>
  </si>
  <si>
    <t>101161</t>
  </si>
  <si>
    <t>171,88</t>
  </si>
  <si>
    <t>101163</t>
  </si>
  <si>
    <t>694,27</t>
  </si>
  <si>
    <t>101164</t>
  </si>
  <si>
    <t>703,80</t>
  </si>
  <si>
    <t>96358</t>
  </si>
  <si>
    <t>96359</t>
  </si>
  <si>
    <t>108,33</t>
  </si>
  <si>
    <t>96360</t>
  </si>
  <si>
    <t>130,64</t>
  </si>
  <si>
    <t>96361</t>
  </si>
  <si>
    <t>158,58</t>
  </si>
  <si>
    <t>96362</t>
  </si>
  <si>
    <t>118,88</t>
  </si>
  <si>
    <t>96363</t>
  </si>
  <si>
    <t>133,60</t>
  </si>
  <si>
    <t>96364</t>
  </si>
  <si>
    <t>155,48</t>
  </si>
  <si>
    <t>96365</t>
  </si>
  <si>
    <t>183,84</t>
  </si>
  <si>
    <t>96366</t>
  </si>
  <si>
    <t>143,73</t>
  </si>
  <si>
    <t>96367</t>
  </si>
  <si>
    <t>158,84</t>
  </si>
  <si>
    <t>96368</t>
  </si>
  <si>
    <t>180,32</t>
  </si>
  <si>
    <t>96369</t>
  </si>
  <si>
    <t>96370</t>
  </si>
  <si>
    <t>65,97</t>
  </si>
  <si>
    <t>96371</t>
  </si>
  <si>
    <t>96373</t>
  </si>
  <si>
    <t>96374</t>
  </si>
  <si>
    <t>102235</t>
  </si>
  <si>
    <t>DIVISÓRIA FIXA EM VIDRO TEMPERADO 10 MM, SEM ABERTURA. AF_01/2021</t>
  </si>
  <si>
    <t>571,10</t>
  </si>
  <si>
    <t>102253</t>
  </si>
  <si>
    <t>DIVISORIA SANITÁRIA, TIPO CABINE, EM GRANITO CINZA POLIDO, ESP = 3CM, ASSENTADO COM ARGAMASSA COLANTE AC III-E, EXCLUSIVE FERRAGENS. AF_01/2021</t>
  </si>
  <si>
    <t>440,60</t>
  </si>
  <si>
    <t>102254</t>
  </si>
  <si>
    <t>DIVISORIA SANITÁRIA, TIPO CABINE, EM MÁRMORE BRANCO POLIDO, ESP = 3CM, ASSENTADO COM ARGAMASSA COLANTE AC III-E, EXCLUSIVE FERRAGENS. AF_01/2021</t>
  </si>
  <si>
    <t>551,38</t>
  </si>
  <si>
    <t>102255</t>
  </si>
  <si>
    <t>TAPA VISTA DE MICTÓRIO EM GRANITO CINZA POLIDO, ESP = 3CM, ASSENTADO COM ARGAMASSA COLANTE AC III-E . AF_01/2021</t>
  </si>
  <si>
    <t>485,79</t>
  </si>
  <si>
    <t>102256</t>
  </si>
  <si>
    <t>TAPA VISTA DE MICTÓRIO EM MÁRMORE BRANCO POLIDO, ESP = 3CM, ASSENTADO COM ARGAMASSA COLANTE AC III-E . AF_01/2021</t>
  </si>
  <si>
    <t>688,06</t>
  </si>
  <si>
    <t>102257</t>
  </si>
  <si>
    <t>DIVISORIA SANITÁRIA, TIPO CABINE, EM PAINEL DE GRANILITE, ESP = 3CM, ASSENTADO COM ARGAMASSA COLANTE AC III-E, EXCLUSIVE FERRAGENS. AF_01/2021</t>
  </si>
  <si>
    <t>261,10</t>
  </si>
  <si>
    <t>102258</t>
  </si>
  <si>
    <t>TAPA VISTA DE MICTÓRIO EM PAINEL DE GRANILITE, ESP = 3CM, ASSENTADO COM ARGAMASSA COLANTE AC III-E . AF_01/2021</t>
  </si>
  <si>
    <t>101154</t>
  </si>
  <si>
    <t>111,49</t>
  </si>
  <si>
    <t>101155</t>
  </si>
  <si>
    <t>157,09</t>
  </si>
  <si>
    <t>101156</t>
  </si>
  <si>
    <t>231,53</t>
  </si>
  <si>
    <t>101810</t>
  </si>
  <si>
    <t>EXECUÇÃO DE TAPA BURACO COM APLICAÇÃO DE CONCRETO ASFÁLTICO (USINAGEM PRÓPRIA) E PINTURA DE LIGAÇÃO. AF_12/2020</t>
  </si>
  <si>
    <t>1.390,30</t>
  </si>
  <si>
    <t>101811</t>
  </si>
  <si>
    <t>EXECUÇÃO DE TAPA BURACO COM APLICAÇÃO DE PRÉ MISTURADO A FRIO (USINAGEM PRÓPRIA) E PINTURA DE LIGAÇÃO. AF_12/2020</t>
  </si>
  <si>
    <t>1.273,40</t>
  </si>
  <si>
    <t>101812</t>
  </si>
  <si>
    <t>RECOMPOSIÇÃO DE REVESTIMENTO EM CONCRETO ASFÁLTICO (USINAGEM PRÓPRIA), PARA O FECHAMENTO DE VALAS - INCLUSO DEMOLIÇÃO DO PAVIMENTO. AF_12/2020</t>
  </si>
  <si>
    <t>1.561,99</t>
  </si>
  <si>
    <t>101813</t>
  </si>
  <si>
    <t>RECOMPOSIÇÃO DE REVESTIMENTO EM PRÉ MISTURADO A FRIO (USINAGEM PRÓPRIA), PARA FECHAMENTO DE VALAS - INCLUSO DEMOLIÇÃO DO PAVIMENTO. AF_12/2020</t>
  </si>
  <si>
    <t>1.445,09</t>
  </si>
  <si>
    <t>101814</t>
  </si>
  <si>
    <t>RECOMPOSIÇÃO DE PAVIMENTOS EM PEDRA POLIÉDRICA, REJUNTAMENTO COM PÓ DE PEDRA, COM REAPROVEITAMENTO DAS PEDRAS POLIÉDRICAS PARA O FECHAMENTO DE VALAS - INCLUSO RETIRADA E COLOCAÇÃO DO MATERIAL. AF_12/2020</t>
  </si>
  <si>
    <t>101815</t>
  </si>
  <si>
    <t>RECOMPOSIÇÃO DE PAVIMENTO EM PEDRAS POLIÉDRICAS, REJUNTAMENTO COM PEDRISCO E EMULSÃO ASFÁLTICA COM REAPROVEITAMENTO DAS PEDRAS POLIÉDRICAS, PARA O FECHAMENTO DE VALAS - INCLUSO RETIRADA E COLOCAÇÃO DO MATERIAL. AF_12/2020</t>
  </si>
  <si>
    <t>76,55</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</si>
  <si>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</si>
  <si>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</si>
  <si>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</si>
  <si>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</si>
  <si>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101818</t>
  </si>
  <si>
    <t>RECOMPOSIÇÃO DE PAVIMENTO EM PARALELEPÍPEDOS, REJUNTAMENTO COM PEDRISCO E EMULSÃO ASFÁLTICA, COM REAPROVEITAMENTO DOS PARALELEPÍPEDOS, PARA O FECHAMENTO DE VALAS - INCLUSO RETIRADA E COLOCAÇÃO DO MATERIAL. AF_12/2020</t>
  </si>
  <si>
    <t>59,86</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</si>
  <si>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</si>
  <si>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</si>
  <si>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</si>
  <si>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</si>
  <si>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</si>
  <si>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</si>
  <si>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108,52</t>
  </si>
  <si>
    <t>101823</t>
  </si>
  <si>
    <t>RECOMPOSIÇÃO DE BASE E OU SUB-BASE PARA REMENDO PROFUNDO DE SOLO MELHORADO COM CIMENTO (TEOR DE 2%) - INCLUSO RETIRADA E COLOCAÇÃO DO MATERIAL. AF_12/2020</t>
  </si>
  <si>
    <t>134,05</t>
  </si>
  <si>
    <t>101824</t>
  </si>
  <si>
    <t>RECOMPOSIÇÃO DE BASE E OU SUB-BASE PARA REMENDO PROFUNDO DE SOLO MELHORADO COM CIMENTO (TEOR DE 4%) - INCLUSO RETIRADA E COLOCAÇÃO DO MATERIAL. AF_12/2020</t>
  </si>
  <si>
    <t>157,82</t>
  </si>
  <si>
    <t>101825</t>
  </si>
  <si>
    <t>RECOMPOSIÇÃO DE BASE E OU SUB-BASE PARA REMENDO PROFUNDO DE SOLO COM CIMENTO (TEOR DE 6%) - INCLUSO RETIRADA E COLOCAÇÃO DO MATERIAL. AF_12/2020</t>
  </si>
  <si>
    <t>180,95</t>
  </si>
  <si>
    <t>101826</t>
  </si>
  <si>
    <t>RECOMPOSIÇÃO DE BASE E OU SUB-BASE PARA REMENDO PROFUNDO DE SOLO COM CIMENTO (TEOR DE 8%) - INCLUSO RETIRADA E COLOCAÇÃO DO MATERIAL. AF_12/2020</t>
  </si>
  <si>
    <t>203,77</t>
  </si>
  <si>
    <t>101827</t>
  </si>
  <si>
    <t>RECOMPOSIÇÃO DE BASE E OU SUB-BASE PARA REMENDO PROFUNDO DE SOLO BRITA (40/60) - INCLUSO RETIRADA E COLOCAÇÃO DO MATERIAL. AF_12/2020</t>
  </si>
  <si>
    <t>191,71</t>
  </si>
  <si>
    <t>101828</t>
  </si>
  <si>
    <t>RECOMPOSIÇÃO DE BASE E OU SUB-BASE PARA REMENDO PROFUNDO DE SOLO BRITA (50/50) - INCLUSO RETIRADA E COLOCAÇÃO DO MATERIAL. AF_12/2020</t>
  </si>
  <si>
    <t>177,85</t>
  </si>
  <si>
    <t>101829</t>
  </si>
  <si>
    <t>RECOMPOSIÇÃO DE BASE E OU SUB-BASE PARA REMENDO PROFUNDO DE SOLO BRITA (40/60) COM CIMENTO (TEOR DE 4%) - INCLUSO RETIRADA E COLOCAÇÃO DO MATERIAL. AF_12/2020</t>
  </si>
  <si>
    <t>237,68</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</si>
  <si>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</si>
  <si>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</si>
  <si>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</si>
  <si>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</si>
  <si>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280,31</t>
  </si>
  <si>
    <t>101832</t>
  </si>
  <si>
    <t>RECOMPOSIÇÃO DE BASE E OU SUB-BASE PARA REMENDO PROFUNDO DE SOLO BRITA (50/50) COM CIMENTO (TEOR DE 4%) - INCLUSO RETIRADA E COLOCAÇÃO DO MATERIAL. AF_12/2020</t>
  </si>
  <si>
    <t>224,38</t>
  </si>
  <si>
    <t>101833</t>
  </si>
  <si>
    <t>RECOMPOSIÇÃO DE BASE E OU SUB-BASE PARA REMENDO PROFUNDO DE SOLO BRITA (50/50) COM CIMENTO (TEOR DE 6%) - INCLUSO RETIRADA E COLOCAÇÃO DO MATERIAL. AF_12/2020</t>
  </si>
  <si>
    <t>246,12</t>
  </si>
  <si>
    <t>101834</t>
  </si>
  <si>
    <t>RECOMPOSIÇÃO DE BASE E OU SUB-BASE PARA REMENDO PROFUNDO DE SOLO BRITA (50/50) COM CIMENTO (TEOR DE 8%) - INCLUSO RETIRADA E COLOCAÇÃO DO MATERIAL. AF_12/2020</t>
  </si>
  <si>
    <t>267,55</t>
  </si>
  <si>
    <t>101835</t>
  </si>
  <si>
    <t>RECOMPOSIÇÃO DE BASE E OU SUB-BASE PARA REMENDO PROFUNDO DE BRITA GRADUADA SIMPLES - INCLUSO RETIRADA E COLOCAÇÃO DO MATERIAL. AF_12/2020</t>
  </si>
  <si>
    <t>268,02</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</si>
  <si>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</si>
  <si>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</si>
  <si>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</si>
  <si>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</si>
  <si>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49,54</t>
  </si>
  <si>
    <t>101838</t>
  </si>
  <si>
    <t>RECOMPOSIÇÃO DE BASE E OU SUB-BASE PARA FECHAMENTO DE VALAS DE SOLO MELHORADO COM CIMENTO (TEOR DE 4%) - INCLUSO RETIRADA E COLOCAÇÃO DO MATERIAL. AF_12/2020</t>
  </si>
  <si>
    <t>73,31</t>
  </si>
  <si>
    <t>101839</t>
  </si>
  <si>
    <t>RECOMPOSIÇÃO DE BASE E OU SUB-BASE PARA FECHAMENTO DE VALAS DE SOLO COM CIMENTO (TEOR DE 6%) - INCLUSO RETIRADA E COLOCAÇÃO DO MATERIAL. AF_12/2020</t>
  </si>
  <si>
    <t>96,44</t>
  </si>
  <si>
    <t>101840</t>
  </si>
  <si>
    <t>RECOMPOSIÇÃO DE BASE E OU SUB-BASE PARA FECHAMENTO DE VALAS DE SOLO COM CIMENTO (TEOR DE 8%) - INCLUSO RETIRADA E COLOCAÇÃO DO MATERIAL. AF_12/2020</t>
  </si>
  <si>
    <t>164,14</t>
  </si>
  <si>
    <t>101841</t>
  </si>
  <si>
    <t>RECOMPOSIÇÃO DE BASE E OU SUB-BASE PARA FECHAMENTO DE VALAS DE SOLO BRITA (40/60) - INCLUSO RETIRADA E COLOCAÇÃO DO MATERIAL. AF_12/2020</t>
  </si>
  <si>
    <t>107,20</t>
  </si>
  <si>
    <t>101842</t>
  </si>
  <si>
    <t>RECOMPOSIÇÃO DE BASE E OU SUB-BASE PARA FECHAMENTO DE VALAS DE SOLO BRITA (50/50) - INCLUSO RETIRADA E COLOCAÇÃO DO MATERIAL. AF_12/2020</t>
  </si>
  <si>
    <t>101843</t>
  </si>
  <si>
    <t>RECOMPOSIÇÃO DE BASE E OU SUB-BASE PARA FECHAMENTO DE VALAS DE SOLO BRITA (40/60) COM CIMENTO (TEOR DE 4%) - INCLUSO RETIRADA E COLOCAÇÃO DO MATERIAL. AF_12/2020</t>
  </si>
  <si>
    <t>153,17</t>
  </si>
  <si>
    <t>101844</t>
  </si>
  <si>
    <t>RECOMPOSIÇÃO DE BASE E OU SUB-BASE PARA FECHAMENTO DE VALAS DE SOLO BRITA (40/60) COM CIMENTO (TEOR DE 6%) - INCLUSO RETIRADA E COLOCAÇÃO DO MATERIAL. AF_12/2020</t>
  </si>
  <si>
    <t>174,64</t>
  </si>
  <si>
    <t>101845</t>
  </si>
  <si>
    <t>RECOMPOSIÇÃO DE BASE E OU SUB-BASE PARA FECHAMENTO DE VALAS DE SOLO BRITA (40/60) COM CIMENTO (TEOR DE 8%) - INCLUSO RETIRADA E COLOCAÇÃO DO MATERIAL. AF_12/2020</t>
  </si>
  <si>
    <t>195,80</t>
  </si>
  <si>
    <t>101846</t>
  </si>
  <si>
    <t>RECOMPOSIÇÃO DE BASE E OU SUB-BASE PARA FECHAMENTO DE VALAS DE SOLO BRITA (50/50) COM CIMENTO (TEOR DE 4%) - INCLUSO RETIRADA E COLOCAÇÃO DO MATERIAL. AF_12/2020</t>
  </si>
  <si>
    <t>139,87</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</si>
  <si>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</si>
  <si>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</si>
  <si>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</si>
  <si>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</si>
  <si>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183,04</t>
  </si>
  <si>
    <t>101849</t>
  </si>
  <si>
    <t>RECOMPOSIÇÃO DE BASE E OU SUB-BASE PARA FECHAMENTO DE VALAS DE BRITA GRADUADA SIMPLES - INCLUSO RETIRADA E COLOCAÇÃO DO MATERIAL. AF_12/2020</t>
  </si>
  <si>
    <t>183,51</t>
  </si>
  <si>
    <t>101850</t>
  </si>
  <si>
    <t>REASSENTAMENTO DE PARALELEPÍPEDOS, REJUNTAMENTO COM PÓ DE PEDRA, COM REAPROVEITAMENTO DOS PARALELEPÍPEDOS - INCLUSO RETIRADA E COLOCAÇÃO DO MATERIAL. AF_12/2020</t>
  </si>
  <si>
    <t>101851</t>
  </si>
  <si>
    <t>REASSENTAMENTO DE PARALELEPÍPEDOS, REJUNTAMENTO COM PEDRISCO E EMULSÃO ASFÁLTICA, COM REAPROVEITAMENTO DOS PARALELEPÍPEDOS - INCLUSO RETIRADA E COLOCAÇÃO DO MATERIAL. AF_12/2020_P</t>
  </si>
  <si>
    <t>126,29</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</si>
  <si>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</si>
  <si>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</si>
  <si>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</si>
  <si>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</si>
  <si>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44,34</t>
  </si>
  <si>
    <t>101854</t>
  </si>
  <si>
    <t>REASSENTAMENTO DE PEDRAS POLIÉDRICAS, REJUNTAMENTO COM PEDRISCO E EMULSÃO ASFÁLTICA, COM REAPROVEITAMENTO DAS PEDRAS POLIÉDRICAS - INCLUSO RETIRADA E COLOCAÇÃO DO MATERIAL. AF_12/2020_P</t>
  </si>
  <si>
    <t>131,30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</si>
  <si>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</si>
  <si>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</si>
  <si>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</si>
  <si>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</si>
  <si>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</si>
  <si>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</si>
  <si>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</si>
  <si>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</si>
  <si>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</si>
  <si>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</si>
  <si>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</si>
  <si>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</si>
  <si>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</si>
  <si>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</si>
  <si>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</si>
  <si>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</si>
  <si>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</si>
  <si>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</si>
  <si>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101864</t>
  </si>
  <si>
    <t>REASSENTAMENTO DE BLOCOS RETANGULAR PARA PISO INTERTRAVADO, ESPESSURA DE 8 CM, EM VIA/ESTACIONAMENTO, COM REAPROVEITAMENTO DOS BLOCOS RETANGULAR - INCLUSO RETIRADA E COLOCAÇÃO DO MATERIAL. AF_12/2020</t>
  </si>
  <si>
    <t>25,48</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</si>
  <si>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</si>
  <si>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</si>
  <si>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</si>
  <si>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</si>
  <si>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</si>
  <si>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</si>
  <si>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</si>
  <si>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</si>
  <si>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23,19</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</si>
  <si>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</si>
  <si>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</si>
  <si>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</si>
  <si>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</si>
  <si>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30,83</t>
  </si>
  <si>
    <t>102096</t>
  </si>
  <si>
    <t>EXECUÇÃO DE TAPA BURACO COM APLICAÇÃO DE CONCRETO ASFÁLTICO (AQUISIÇÃO EM USINA) E PINTURA DE LIGAÇÃO. AF_12/2020</t>
  </si>
  <si>
    <t>1.829,18</t>
  </si>
  <si>
    <t>102098</t>
  </si>
  <si>
    <t>RECOMPOSIÇÃO DE REVESTIMENTO EM CONCRETO ASFÁLTICO (AQUISIÇÃO EM USINA), PARA O FECHAMENTO DE VALAS - INCLUSO DEMOLIÇÃO DO PAVIMENTO. AF_12/2020</t>
  </si>
  <si>
    <t>2.000,87</t>
  </si>
  <si>
    <t>102101</t>
  </si>
  <si>
    <t>EXECUÇÃO DE PINTURA DE LIGAÇÃO COM EMULSÃO ASFÁLTICA RR-2C, PARA O FECHAMENTO DE VALAS. AF_12/2020</t>
  </si>
  <si>
    <t>102988</t>
  </si>
  <si>
    <t>RECOMPOSIÇÃO DE PAVIMENTO EM PISO INTERTRAVADO, COM REAPROVEITAMENTO DOS BLOCOS INTERTRAVADOS, PARA FECHAMENTO DE VALAS - INCLUSO RETIRADA E COLOCAÇÃO DO MATERIAL. AF_12/2020</t>
  </si>
  <si>
    <t>100576</t>
  </si>
  <si>
    <t>100577</t>
  </si>
  <si>
    <t>96388</t>
  </si>
  <si>
    <t>96389</t>
  </si>
  <si>
    <t>96390</t>
  </si>
  <si>
    <t>62,42</t>
  </si>
  <si>
    <t>96391</t>
  </si>
  <si>
    <t>96392</t>
  </si>
  <si>
    <t>171,07</t>
  </si>
  <si>
    <t>96397</t>
  </si>
  <si>
    <t>216,00</t>
  </si>
  <si>
    <t>96398</t>
  </si>
  <si>
    <t>276,30</t>
  </si>
  <si>
    <t>117,97</t>
  </si>
  <si>
    <t>96400</t>
  </si>
  <si>
    <t>152,76</t>
  </si>
  <si>
    <t>96402</t>
  </si>
  <si>
    <t>100564</t>
  </si>
  <si>
    <t>103,22</t>
  </si>
  <si>
    <t>100565</t>
  </si>
  <si>
    <t>100566</t>
  </si>
  <si>
    <t>149,19</t>
  </si>
  <si>
    <t>100567</t>
  </si>
  <si>
    <t>170,71</t>
  </si>
  <si>
    <t>100568</t>
  </si>
  <si>
    <t>191,82</t>
  </si>
  <si>
    <t>100569</t>
  </si>
  <si>
    <t>135,89</t>
  </si>
  <si>
    <t>100570</t>
  </si>
  <si>
    <t>159,74</t>
  </si>
  <si>
    <t>100571</t>
  </si>
  <si>
    <t>179,11</t>
  </si>
  <si>
    <t>100572</t>
  </si>
  <si>
    <t>108,11</t>
  </si>
  <si>
    <t>100573</t>
  </si>
  <si>
    <t>94,30</t>
  </si>
  <si>
    <t>100575</t>
  </si>
  <si>
    <t>101767</t>
  </si>
  <si>
    <t>101768</t>
  </si>
  <si>
    <t>92391</t>
  </si>
  <si>
    <t>92392</t>
  </si>
  <si>
    <t>108,67</t>
  </si>
  <si>
    <t>92393</t>
  </si>
  <si>
    <t>92394</t>
  </si>
  <si>
    <t>92395</t>
  </si>
  <si>
    <t>80,64</t>
  </si>
  <si>
    <t>92396</t>
  </si>
  <si>
    <t>92397</t>
  </si>
  <si>
    <t>92398</t>
  </si>
  <si>
    <t>67,87</t>
  </si>
  <si>
    <t>92399</t>
  </si>
  <si>
    <t>69,22</t>
  </si>
  <si>
    <t>92400</t>
  </si>
  <si>
    <t>92401</t>
  </si>
  <si>
    <t>92402</t>
  </si>
  <si>
    <t>92403</t>
  </si>
  <si>
    <t>92404</t>
  </si>
  <si>
    <t>92405</t>
  </si>
  <si>
    <t>70,83</t>
  </si>
  <si>
    <t>92406</t>
  </si>
  <si>
    <t>83,10</t>
  </si>
  <si>
    <t>92407</t>
  </si>
  <si>
    <t>84,50</t>
  </si>
  <si>
    <t>93679</t>
  </si>
  <si>
    <t>93680</t>
  </si>
  <si>
    <t>93681</t>
  </si>
  <si>
    <t>93682</t>
  </si>
  <si>
    <t>74,60</t>
  </si>
  <si>
    <t>97104</t>
  </si>
  <si>
    <t>EXECUÇÃO DE PAVIMENTO DE CONCRETO SIMPLES (PCS), FCK = 40 MPA, CAMADA COM ESPESSURA DE 15,0 CM. AF_11/2017</t>
  </si>
  <si>
    <t>111,34</t>
  </si>
  <si>
    <t>97105</t>
  </si>
  <si>
    <t>EXECUÇÃO DE PAVIMENTO DE CONCRETO SIMPLES (PCS), FCK = 40 MPA, CAMADA COM ESPESSURA DE 17,5 CM. AF_11/2017</t>
  </si>
  <si>
    <t>97106</t>
  </si>
  <si>
    <t>EXECUÇÃO DE PAVIMENTO DE CONCRETO SIMPLES (PCS), FCK = 40 MPA, CAMADA COM ESPESSURA DE 20,0 CM. AF_11/2017</t>
  </si>
  <si>
    <t>143,15</t>
  </si>
  <si>
    <t>97107</t>
  </si>
  <si>
    <t>EXECUÇÃO DE PAVIMENTO DE CONCRETO SIMPLES (PCS), FCK = 40 MPA, CAMADA COM ESPESSURA DE 22,5 CM. AF_11/2017</t>
  </si>
  <si>
    <t>154,93</t>
  </si>
  <si>
    <t>97108</t>
  </si>
  <si>
    <t>EXECUÇÃO DE PAVIMENTO DE CONCRETO SIMPLES (PCS), FCK = 40 MPA, CAMADA COM ESPESSURA DE 25,0 CM. AF_11/2017</t>
  </si>
  <si>
    <t>183,13</t>
  </si>
  <si>
    <t>97109</t>
  </si>
  <si>
    <t>EXECUÇÃO DE PAVIMENTO DE CONCRETO SIMPLES (PCS), FCK = 40 MPA, CAMADA COM ESPESSURA DE 27,5 CM. AF_11/2017</t>
  </si>
  <si>
    <t>194,85</t>
  </si>
  <si>
    <t>97110</t>
  </si>
  <si>
    <t>EXECUÇÃO DE PAVIMENTO DE CONCRETO ARMADO (PCA), FCK = 40 MPA, CAMADA COM ESPESSURA DE 12,5 CM. AF_11/2017</t>
  </si>
  <si>
    <t>200,38</t>
  </si>
  <si>
    <t>97111</t>
  </si>
  <si>
    <t>EXECUÇÃO DE PAVIMENTO DE CONCRETO ARMADO (PCA), FCK = 40 MPA, CAMADA COM ESPESSURA DE 15,0 CM. AF_11/2017</t>
  </si>
  <si>
    <t>97112</t>
  </si>
  <si>
    <t>EXECUÇÃO DE PAVIMENTO DE CONCRETO ARMADO (PCA), FCK = 40 MPA, CAMADA COM ESPESSURA DE 17,5 CM. AF_11/2017</t>
  </si>
  <si>
    <t>244,39</t>
  </si>
  <si>
    <t>97113</t>
  </si>
  <si>
    <t>APLICAÇÃO DE LONA PLÁSTICA PARA EXECUÇÃO DE PAVIMENTOS DE CONCRETO. AF_11/2017</t>
  </si>
  <si>
    <t>1,77</t>
  </si>
  <si>
    <t>97114</t>
  </si>
  <si>
    <t>97115</t>
  </si>
  <si>
    <t>97116</t>
  </si>
  <si>
    <t>BARRAS DE TRANSFERÊNCIA, AÇO CA-25 DE 16,0 MM, PARA EXECUÇÃO DE PAVIMENTO DE CONCRETO  FORNECIMENTO E INSTALAÇÃO. AF_11/2017</t>
  </si>
  <si>
    <t>97117</t>
  </si>
  <si>
    <t>BARRAS DE TRANSFERÊNCIA, AÇO CA-25 DE 20,0 MM, PARA EXECUÇÃO DE PAVIMENTO DE CONCRETO  FORNECIMENTO E INSTALAÇÃO. AF_11/2017</t>
  </si>
  <si>
    <t>97118</t>
  </si>
  <si>
    <t>BARRAS DE TRANSFERÊNCIA, AÇO CA-25 DE 25,0 MM, PARA EXECUÇÃO DE PAVIMENTO DE CONCRETO  FORNECIMENTO E INSTALAÇÃO. AF_11/2017</t>
  </si>
  <si>
    <t>97119</t>
  </si>
  <si>
    <t>BARRAS DE TRANSFERÊNCIA, AÇO CA-25 DE 32,0 MM, PARA EXECUÇÃO DE PAVIMENTO DE CONCRETO  FORNECIMENTO E INSTALAÇÃO. AF_11/2017</t>
  </si>
  <si>
    <t>97120</t>
  </si>
  <si>
    <t>97802</t>
  </si>
  <si>
    <t>97803</t>
  </si>
  <si>
    <t>97805</t>
  </si>
  <si>
    <t>97806</t>
  </si>
  <si>
    <t>22,80</t>
  </si>
  <si>
    <t>97807</t>
  </si>
  <si>
    <t>97809</t>
  </si>
  <si>
    <t>97810</t>
  </si>
  <si>
    <t>97811</t>
  </si>
  <si>
    <t>25,91</t>
  </si>
  <si>
    <t>101167</t>
  </si>
  <si>
    <t>153,13</t>
  </si>
  <si>
    <t>101168</t>
  </si>
  <si>
    <t>202,66</t>
  </si>
  <si>
    <t>101169</t>
  </si>
  <si>
    <t>163,64</t>
  </si>
  <si>
    <t>101170</t>
  </si>
  <si>
    <t>101171</t>
  </si>
  <si>
    <t>99,97</t>
  </si>
  <si>
    <t>101172</t>
  </si>
  <si>
    <t>53,66</t>
  </si>
  <si>
    <t>95995</t>
  </si>
  <si>
    <t>1.622,83</t>
  </si>
  <si>
    <t>95996</t>
  </si>
  <si>
    <t>1.405,15</t>
  </si>
  <si>
    <t>96001</t>
  </si>
  <si>
    <t>96393</t>
  </si>
  <si>
    <t>159,50</t>
  </si>
  <si>
    <t>96394</t>
  </si>
  <si>
    <t>202,85</t>
  </si>
  <si>
    <t>96395</t>
  </si>
  <si>
    <t>264,73</t>
  </si>
  <si>
    <t>100624</t>
  </si>
  <si>
    <t>1.022,79</t>
  </si>
  <si>
    <t>100625</t>
  </si>
  <si>
    <t>978,96</t>
  </si>
  <si>
    <t>101020</t>
  </si>
  <si>
    <t>440,88</t>
  </si>
  <si>
    <t>101021</t>
  </si>
  <si>
    <t>472,59</t>
  </si>
  <si>
    <t>101022</t>
  </si>
  <si>
    <t>386,99</t>
  </si>
  <si>
    <t>101023</t>
  </si>
  <si>
    <t>418,71</t>
  </si>
  <si>
    <t>101024</t>
  </si>
  <si>
    <t>393,30</t>
  </si>
  <si>
    <t>101025</t>
  </si>
  <si>
    <t>425,01</t>
  </si>
  <si>
    <t>101026</t>
  </si>
  <si>
    <t>379,20</t>
  </si>
  <si>
    <t>101027</t>
  </si>
  <si>
    <t>389,18</t>
  </si>
  <si>
    <t>88411</t>
  </si>
  <si>
    <t>88412</t>
  </si>
  <si>
    <t>88413</t>
  </si>
  <si>
    <t>88414</t>
  </si>
  <si>
    <t>88415</t>
  </si>
  <si>
    <t>88416</t>
  </si>
  <si>
    <t>88417</t>
  </si>
  <si>
    <t>88420</t>
  </si>
  <si>
    <t>88421</t>
  </si>
  <si>
    <t>88423</t>
  </si>
  <si>
    <t>88424</t>
  </si>
  <si>
    <t>88426</t>
  </si>
  <si>
    <t>88428</t>
  </si>
  <si>
    <t>88429</t>
  </si>
  <si>
    <t>29,63</t>
  </si>
  <si>
    <t>88431</t>
  </si>
  <si>
    <t>88432</t>
  </si>
  <si>
    <t>88484</t>
  </si>
  <si>
    <t>88485</t>
  </si>
  <si>
    <t>88488</t>
  </si>
  <si>
    <t>88489</t>
  </si>
  <si>
    <t>88494</t>
  </si>
  <si>
    <t>88495</t>
  </si>
  <si>
    <t>88496</t>
  </si>
  <si>
    <t>88497</t>
  </si>
  <si>
    <t>95305</t>
  </si>
  <si>
    <t>95306</t>
  </si>
  <si>
    <t>95622</t>
  </si>
  <si>
    <t>95623</t>
  </si>
  <si>
    <t>95624</t>
  </si>
  <si>
    <t>95625</t>
  </si>
  <si>
    <t>95626</t>
  </si>
  <si>
    <t>96126</t>
  </si>
  <si>
    <t>96127</t>
  </si>
  <si>
    <t>16,01</t>
  </si>
  <si>
    <t>96128</t>
  </si>
  <si>
    <t>28,68</t>
  </si>
  <si>
    <t>96129</t>
  </si>
  <si>
    <t>31,37</t>
  </si>
  <si>
    <t>96130</t>
  </si>
  <si>
    <t>96131</t>
  </si>
  <si>
    <t>96132</t>
  </si>
  <si>
    <t>96133</t>
  </si>
  <si>
    <t>96134</t>
  </si>
  <si>
    <t>96135</t>
  </si>
  <si>
    <t>102193</t>
  </si>
  <si>
    <t>LIXAMENTO DE MADEIRA PARA APLICAÇÃO DE FUNDO OU PINTURA. AF_01/2021</t>
  </si>
  <si>
    <t>102194</t>
  </si>
  <si>
    <t>LIXAMENTO DE MASSA PARA MADEIRA. AF_01/2021</t>
  </si>
  <si>
    <t>102197</t>
  </si>
  <si>
    <t>PINTURA FUNDO NIVELADOR ALQUÍDICO BRANCO EM MADEIRA. AF_01/2021</t>
  </si>
  <si>
    <t>29,74</t>
  </si>
  <si>
    <t>102200</t>
  </si>
  <si>
    <t>APLICAÇÃO MASSA ALQUÍDICA PARA MADEIRA, PARA PINTURA COM TINTA DE ACABAMENTO (PIGMENTADA). AF_01/2021</t>
  </si>
  <si>
    <t>22,09</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</si>
  <si>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</si>
  <si>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</si>
  <si>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</si>
  <si>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</si>
  <si>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</si>
  <si>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</si>
  <si>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</si>
  <si>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</si>
  <si>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</si>
  <si>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</si>
  <si>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</si>
  <si>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</si>
  <si>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</si>
  <si>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</si>
  <si>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</si>
  <si>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</si>
  <si>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</si>
  <si>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</si>
  <si>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</si>
  <si>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</si>
  <si>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</si>
  <si>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</si>
  <si>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</si>
  <si>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</si>
  <si>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16,92</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</si>
  <si>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</si>
  <si>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</si>
  <si>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</si>
  <si>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</si>
  <si>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</si>
  <si>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</si>
  <si>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</si>
  <si>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</si>
  <si>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</si>
  <si>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</si>
  <si>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</si>
  <si>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</si>
  <si>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27,84</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</si>
  <si>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</si>
  <si>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</si>
  <si>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</si>
  <si>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</si>
  <si>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</si>
  <si>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</si>
  <si>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</si>
  <si>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</si>
  <si>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</si>
  <si>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</si>
  <si>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</si>
  <si>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</si>
  <si>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</si>
  <si>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</si>
  <si>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</si>
  <si>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100717</t>
  </si>
  <si>
    <t>100718</t>
  </si>
  <si>
    <t>100719</t>
  </si>
  <si>
    <t>PINTURA COM TINTA ALQUÍDICA DE FUNDO (TIPO ZARCÃO) PULVERIZADA SOBRE PERFIL METÁLICO EXECUTADO EM FÁBRICA (POR DEMÃO). AF_01/2020_P</t>
  </si>
  <si>
    <t>100720</t>
  </si>
  <si>
    <t>100721</t>
  </si>
  <si>
    <t>PINTURA COM TINTA ALQUÍDICA DE FUNDO (TIPO ZARCÃO) PULVERIZADA SOBRE SUPERFÍCIES METÁLICAS (EXCETO PERFIL) EXECUTADO EM OBRA (POR DEMÃO). AF_01/2020_P</t>
  </si>
  <si>
    <t>100722</t>
  </si>
  <si>
    <t>100723</t>
  </si>
  <si>
    <t>PINTURA COM TINTA ALQUÍDICA DE FUNDO E ACABAMENTO (ESMALTE SINTÉTICO GRAFITE) PULVERIZADA SOBRE PERFIL METÁLICO EXECUTADO EM FÁBRICA (POR DEMÃO). AF_01/2020_P</t>
  </si>
  <si>
    <t>100724</t>
  </si>
  <si>
    <t>100725</t>
  </si>
  <si>
    <t>PINTURA COM TINTA ALQUÍDICA DE FUNDO E ACABAMENTO (ESMALTE SINTÉTICO GRAFITE) PULVERIZADA SOBRE SUPERFÍCIES METÁLICAS (EXCETO PERFIL) EXECUTADO EM OBRA (POR DEMÃO). AF_01/2020_P</t>
  </si>
  <si>
    <t>22,88</t>
  </si>
  <si>
    <t>100726</t>
  </si>
  <si>
    <t>100727</t>
  </si>
  <si>
    <t>PINTURA COM TINTA EPOXÍDICA DE FUNDO PULVERIZADA SOBRE PERFIL METÁLICO EXECUTADO EM FÁBRICA (POR DEMÃO). AF_01/2020_P</t>
  </si>
  <si>
    <t>100728</t>
  </si>
  <si>
    <t>100729</t>
  </si>
  <si>
    <t>PINTURA COM TINTA EPOXÍDICA DE ACABAMENTO PULVERIZADA SOBRE PERFIL METÁLICO EXECUTADO EM FÁBRICA (POR DEMÃO). AF_01/2020_P</t>
  </si>
  <si>
    <t>100730</t>
  </si>
  <si>
    <t>100733</t>
  </si>
  <si>
    <t>PINTURA COM TINTA ACRÍLICA DE FUNDO PULVERIZADA SOBRE SUPERFÍCIES METÁLICAS (EXCETO PERFIL) EXECUTADO EM OBRA (POR DEMÃO). AF_01/2020_P</t>
  </si>
  <si>
    <t>100734</t>
  </si>
  <si>
    <t>100735</t>
  </si>
  <si>
    <t>PINTURA COM TINTA ACRÍLICA DE ACABAMENTO PULVERIZADA SOBRE SUPERFÍCIES METÁLICAS (EXCETO PERFIL) EXECUTADO EM OBRA (POR DEMÃO). AF_01/2020_P</t>
  </si>
  <si>
    <t>100736</t>
  </si>
  <si>
    <t>13,46</t>
  </si>
  <si>
    <t>100739</t>
  </si>
  <si>
    <t>PINTURA COM TINTA ALQUÍDICA DE ACABAMENTO (ESMALTE SINTÉTICO ACETINADO) PULVERIZADA SOBRE PERFIL METÁLICO EXECUTADO EM FÁBRICA (POR DEMÃO). AF_01/2020_P</t>
  </si>
  <si>
    <t>100740</t>
  </si>
  <si>
    <t>100741</t>
  </si>
  <si>
    <t>PINTURA COM TINTA ALQUÍDICA DE ACABAMENTO (ESMALTE SINTÉTICO ACETINADO) PULVERIZADA SOBRE SUPERFÍCIES METÁLICAS (EXCETO PERFIL) EXECUTADO EM OBRA (POR DEMÃO). AF_01/2020_P</t>
  </si>
  <si>
    <t>100742</t>
  </si>
  <si>
    <t>100743</t>
  </si>
  <si>
    <t>PINTURA COM TINTA ALQUÍDICA DE ACABAMENTO (ESMALTE SINTÉTICO BRILHANTE) PULVERIZADA SOBRE PERFIL METÁLICO EXECUTADO EM FÁBRICA  (POR DEMÃO). AF_01/2020_P</t>
  </si>
  <si>
    <t>100744</t>
  </si>
  <si>
    <t>100745</t>
  </si>
  <si>
    <t>PINTURA COM TINTA ALQUÍDICA DE ACABAMENTO (ESMALTE SINTÉTICO BRILHANTE) PULVERIZADA SOBRE SUPERFÍCIES METÁLICAS (EXCETO PERFIL) EXECUTADO EM OBRA  (POR DEMÃO). AF_01/2020_P</t>
  </si>
  <si>
    <t>100746</t>
  </si>
  <si>
    <t>100747</t>
  </si>
  <si>
    <t>PINTURA COM TINTA ALQUÍDICA DE ACABAMENTO (ESMALTE SINTÉTICO FOSCO) PULVERIZADA SOBRE PERFIL METÁLICO EXECUTADO EM FÁBRICA (POR DEMÃO). AF_01/2020_P</t>
  </si>
  <si>
    <t>100748</t>
  </si>
  <si>
    <t>100749</t>
  </si>
  <si>
    <t>PINTURA COM TINTA ALQUÍDICA DE ACABAMENTO (ESMALTE SINTÉTICO FOSCO) PULVERIZADA SOBRE SUPERFÍCIES METÁLICAS (EXCETO PERFIL) EXECUTADO EM OBRA (POR DEMÃO). AF_01/2020_P</t>
  </si>
  <si>
    <t>100750</t>
  </si>
  <si>
    <t>100751</t>
  </si>
  <si>
    <t>PINTURA COM TINTA EPOXÍDICA DE ACABAMENTO PULVERIZADA SOBRE PERFIL METÁLICO EXECUTADO EM FÁBRICA (02 DEMÃOS). AF_01/2020_P</t>
  </si>
  <si>
    <t>100752</t>
  </si>
  <si>
    <t>100753</t>
  </si>
  <si>
    <t>PINTURA COM TINTA ACRÍLICA DE ACABAMENTO PULVERIZADA SOBRE SUPERFÍCIES METÁLICAS (EXCETO PERFIL) EXECUTADO EM OBRA (02 DEMÃOS). AF_01/2020_P</t>
  </si>
  <si>
    <t>100754</t>
  </si>
  <si>
    <t>100757</t>
  </si>
  <si>
    <t>PINTURA COM TINTA ALQUÍDICA DE ACABAMENTO (ESMALTE SINTÉTICO ACETINADO) PULVERIZADA SOBRE SUPERFÍCIES METÁLICAS (EXCETO PERFIL) EXECUTADO EM OBRA (02 DEMÃOS). AF_01/2020_P</t>
  </si>
  <si>
    <t>44,64</t>
  </si>
  <si>
    <t>100758</t>
  </si>
  <si>
    <t>100759</t>
  </si>
  <si>
    <t>PINTURA COM TINTA ALQUÍDICA DE ACABAMENTO (ESMALTE SINTÉTICO BRILHANTE) PULVERIZADA SOBRE SUPERFÍCIES METÁLICAS (EXCETO PERFIL) EXECUTADO EM OBRA (02 DEMÃOS). AF_01/2020_P</t>
  </si>
  <si>
    <t>100760</t>
  </si>
  <si>
    <t>100761</t>
  </si>
  <si>
    <t>PINTURA COM TINTA ALQUÍDICA DE ACABAMENTO (ESMALTE SINTÉTICO FOSCO) PULVERIZADA SOBRE SUPERFÍCIES METÁLICAS (EXCETO PERFIL) EXECUTADO EM OBRA (02 DEMÃOS). AF_01/2020_P</t>
  </si>
  <si>
    <t>100762</t>
  </si>
  <si>
    <t>45,11</t>
  </si>
  <si>
    <t>102488</t>
  </si>
  <si>
    <t>PREPARO DO PISO CIMENTADO PARA PINTURA - LIXAMENTO E LIMPEZA. AF_05/2021</t>
  </si>
  <si>
    <t>102489</t>
  </si>
  <si>
    <t>PINTURA HIDROFUGANTE COM SILICONE, APLICAÇÃO MANUAL, 2 DEMÃOS. AF_05/2021</t>
  </si>
  <si>
    <t>24,62</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</si>
  <si>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</si>
  <si>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</si>
  <si>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</si>
  <si>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</si>
  <si>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</si>
  <si>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</si>
  <si>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56,29</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</si>
  <si>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</si>
  <si>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</si>
  <si>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</si>
  <si>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</si>
  <si>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</si>
  <si>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</si>
  <si>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</si>
  <si>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</si>
  <si>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</si>
  <si>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</si>
  <si>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</si>
  <si>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</si>
  <si>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</si>
  <si>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</si>
  <si>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</si>
  <si>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</si>
  <si>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</si>
  <si>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</si>
  <si>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</si>
  <si>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</si>
  <si>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</si>
  <si>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</si>
  <si>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</si>
  <si>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</si>
  <si>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</si>
  <si>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</si>
  <si>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</si>
  <si>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</si>
  <si>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</si>
  <si>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</si>
  <si>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</si>
  <si>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42,07</t>
  </si>
  <si>
    <t>101750</t>
  </si>
  <si>
    <t>101729</t>
  </si>
  <si>
    <t>191,30</t>
  </si>
  <si>
    <t>101746</t>
  </si>
  <si>
    <t>290,81</t>
  </si>
  <si>
    <t>101751</t>
  </si>
  <si>
    <t>197,94</t>
  </si>
  <si>
    <t>87246</t>
  </si>
  <si>
    <t>62,00</t>
  </si>
  <si>
    <t>87247</t>
  </si>
  <si>
    <t>54,93</t>
  </si>
  <si>
    <t>87248</t>
  </si>
  <si>
    <t>87249</t>
  </si>
  <si>
    <t>68,67</t>
  </si>
  <si>
    <t>87250</t>
  </si>
  <si>
    <t>87251</t>
  </si>
  <si>
    <t>87255</t>
  </si>
  <si>
    <t>87256</t>
  </si>
  <si>
    <t>100,84</t>
  </si>
  <si>
    <t>87257</t>
  </si>
  <si>
    <t>92,31</t>
  </si>
  <si>
    <t>87258</t>
  </si>
  <si>
    <t>149,73</t>
  </si>
  <si>
    <t>87259</t>
  </si>
  <si>
    <t>136,69</t>
  </si>
  <si>
    <t>87260</t>
  </si>
  <si>
    <t>129,11</t>
  </si>
  <si>
    <t>87261</t>
  </si>
  <si>
    <t>173,91</t>
  </si>
  <si>
    <t>87262</t>
  </si>
  <si>
    <t>158,54</t>
  </si>
  <si>
    <t>87263</t>
  </si>
  <si>
    <t>89046</t>
  </si>
  <si>
    <t>(COMPOSIÇÃO REPRESENTATIVA) DO SERVIÇO DE REVESTIMENTO CERÂMICO PARA PISO COM PLACAS TIPO ESMALTADA EXTRA DE DIMENSÕES 35X35 CM, PARA EDIFICAÇÃO HABITACIONAL MULTIFAMILIAR (PRÉDIO). AF_11/2014</t>
  </si>
  <si>
    <t>54,63</t>
  </si>
  <si>
    <t>89171</t>
  </si>
  <si>
    <t>(COMPOSIÇÃO REPRESENTATIVA) DO SERVIÇO DE REVESTIMENTO CERÂMICO PARA PISO COM PLACAS TIPO ESMALTADA EXTRA DE DIMENSÕES 35X35 CM, PARA EDIFICAÇÃO HABITACIONAL UNIFAMILIAR (CASA) E EDIFICAÇÃO PÚBLICA PADRÃO. AF_11/2014</t>
  </si>
  <si>
    <t>93389</t>
  </si>
  <si>
    <t>93390</t>
  </si>
  <si>
    <t>93391</t>
  </si>
  <si>
    <t>98671</t>
  </si>
  <si>
    <t>219,73</t>
  </si>
  <si>
    <t>98672</t>
  </si>
  <si>
    <t>374,59</t>
  </si>
  <si>
    <t>98678</t>
  </si>
  <si>
    <t>402,61</t>
  </si>
  <si>
    <t>98679</t>
  </si>
  <si>
    <t>98680</t>
  </si>
  <si>
    <t>36,31</t>
  </si>
  <si>
    <t>98681</t>
  </si>
  <si>
    <t>98682</t>
  </si>
  <si>
    <t>98685</t>
  </si>
  <si>
    <t>98686</t>
  </si>
  <si>
    <t>98688</t>
  </si>
  <si>
    <t>63,95</t>
  </si>
  <si>
    <t>98689</t>
  </si>
  <si>
    <t>60,43</t>
  </si>
  <si>
    <t>101090</t>
  </si>
  <si>
    <t>181,00</t>
  </si>
  <si>
    <t>101091</t>
  </si>
  <si>
    <t>122,16</t>
  </si>
  <si>
    <t>101725</t>
  </si>
  <si>
    <t>240,82</t>
  </si>
  <si>
    <t>101726</t>
  </si>
  <si>
    <t>158,78</t>
  </si>
  <si>
    <t>101731</t>
  </si>
  <si>
    <t>276,49</t>
  </si>
  <si>
    <t>101732</t>
  </si>
  <si>
    <t>101094</t>
  </si>
  <si>
    <t>159,88</t>
  </si>
  <si>
    <t>101727</t>
  </si>
  <si>
    <t>190,27</t>
  </si>
  <si>
    <t>101733</t>
  </si>
  <si>
    <t>257,74</t>
  </si>
  <si>
    <t>101734</t>
  </si>
  <si>
    <t>391,78</t>
  </si>
  <si>
    <t>101735</t>
  </si>
  <si>
    <t>401,50</t>
  </si>
  <si>
    <t>101736</t>
  </si>
  <si>
    <t>101737</t>
  </si>
  <si>
    <t>122,58</t>
  </si>
  <si>
    <t>101748</t>
  </si>
  <si>
    <t>101092</t>
  </si>
  <si>
    <t>229,60</t>
  </si>
  <si>
    <t>101093</t>
  </si>
  <si>
    <t>384,46</t>
  </si>
  <si>
    <t>98695</t>
  </si>
  <si>
    <t>69,79</t>
  </si>
  <si>
    <t>98697</t>
  </si>
  <si>
    <t>101738</t>
  </si>
  <si>
    <t>101739</t>
  </si>
  <si>
    <t>88648</t>
  </si>
  <si>
    <t>88649</t>
  </si>
  <si>
    <t>88650</t>
  </si>
  <si>
    <t>96467</t>
  </si>
  <si>
    <t>101740</t>
  </si>
  <si>
    <t>43,46</t>
  </si>
  <si>
    <t>101741</t>
  </si>
  <si>
    <t>20,86</t>
  </si>
  <si>
    <t>94990</t>
  </si>
  <si>
    <t>655,70</t>
  </si>
  <si>
    <t>94991</t>
  </si>
  <si>
    <t>598,51</t>
  </si>
  <si>
    <t>94992</t>
  </si>
  <si>
    <t>94993</t>
  </si>
  <si>
    <t>94994</t>
  </si>
  <si>
    <t>119,12</t>
  </si>
  <si>
    <t>94995</t>
  </si>
  <si>
    <t>114,54</t>
  </si>
  <si>
    <t>94996</t>
  </si>
  <si>
    <t>132,23</t>
  </si>
  <si>
    <t>94997</t>
  </si>
  <si>
    <t>126,51</t>
  </si>
  <si>
    <t>94998</t>
  </si>
  <si>
    <t>146,63</t>
  </si>
  <si>
    <t>94999</t>
  </si>
  <si>
    <t>101747</t>
  </si>
  <si>
    <t>65,41</t>
  </si>
  <si>
    <t>101743</t>
  </si>
  <si>
    <t>175,63</t>
  </si>
  <si>
    <t>101744</t>
  </si>
  <si>
    <t>140,00</t>
  </si>
  <si>
    <t>101745</t>
  </si>
  <si>
    <t>171,99</t>
  </si>
  <si>
    <t>87620</t>
  </si>
  <si>
    <t>CONTRAPISO EM ARGAMASSA TRAÇO 1:4 (CIMENTO E AREIA), PREPARO MECÂNICO COM BETONEIRA 400 L, APLICADO EM ÁREAS SECAS SOBRE LAJE, ADERIDO, ACABAMENTO NÃO REFORÇADO, ESPESSURA 2CM. AF_07/2021</t>
  </si>
  <si>
    <t>24,23</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</si>
  <si>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</si>
  <si>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</si>
  <si>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</si>
  <si>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</si>
  <si>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53,16</t>
  </si>
  <si>
    <t>87624</t>
  </si>
  <si>
    <t>58,37</t>
  </si>
  <si>
    <t>87630</t>
  </si>
  <si>
    <t>CONTRAPISO EM ARGAMASSA TRAÇO 1:4 (CIMENTO E AREIA), PREPARO MECÂNICO COM BETONEIRA 400 L, APLICADO EM ÁREAS SECAS SOBRE LAJE, ADERIDO, ACABAMENTO NÃO REFORÇADO, ESPESSURA 3CM. AF_07/2021</t>
  </si>
  <si>
    <t>30,62</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</si>
  <si>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</si>
  <si>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</si>
  <si>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</si>
  <si>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</si>
  <si>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</si>
  <si>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</si>
  <si>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78,08</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</si>
  <si>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</si>
  <si>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</si>
  <si>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</si>
  <si>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</si>
  <si>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</si>
  <si>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</si>
  <si>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85,32</t>
  </si>
  <si>
    <t>87644</t>
  </si>
  <si>
    <t>CONTRAPISO EM ARGAMASSA PRONTA, PREPARO MANUAL, APLICADO EM ÁREAS SECAS SOBRE LAJE, ADERIDO, ACABAMENTO NÃO REFORÇADO, ESPESSURA 4CM. AF_07/2021</t>
  </si>
  <si>
    <t>94,22</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</si>
  <si>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</si>
  <si>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</si>
  <si>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</si>
  <si>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</si>
  <si>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36,27</t>
  </si>
  <si>
    <t>87683</t>
  </si>
  <si>
    <t>CONTRAPISO EM ARGAMASSA PRONTA, PREPARO MECÂNICO COM MISTURADOR 300 KG, APLICADO EM ÁREAS SECAS SOBRE LAJE, NÃO ADERIDO, ACABAMENTO NÃO REFORÇADO, ESPESSURA 4CM. AF_07/2021</t>
  </si>
  <si>
    <t>81,23</t>
  </si>
  <si>
    <t>87684</t>
  </si>
  <si>
    <t>CONTRAPISO EM ARGAMASSA PRONTA, PREPARO MANUAL, APLICADO EM ÁREAS SECAS SOBRE LAJE, NÃO ADERIDO, ACABAMENTO NÃO REFORÇADO, ESPESSURA 4CM. AF_07/2021</t>
  </si>
  <si>
    <t>90,13</t>
  </si>
  <si>
    <t>87690</t>
  </si>
  <si>
    <t>CONTRAPISO EM ARGAMASSA TRAÇO 1:4 (CIMENTO E AREIA), PREPARO MECÂNICO COM BETONEIRA 400 L, APLICADO EM ÁREAS SECAS SOBRE LAJE, NÃO ADERIDO, ACABAMENTO NÃO REFORÇADO, ESPESSURA 5CM. AF_07/2021</t>
  </si>
  <si>
    <t>36,41</t>
  </si>
  <si>
    <t>87692</t>
  </si>
  <si>
    <t>CONTRAPISO EM ARGAMASSA TRAÇO 1:4 (CIMENTO E AREIA), PREPARO MANUAL, APLICADO EM ÁREAS SECAS SOBRE LAJE, NÃO ADERIDO, ACABAMENTO NÃO REFORÇADO, ESPESSURA 5CM. AF_07/2021</t>
  </si>
  <si>
    <t>41,56</t>
  </si>
  <si>
    <t>87693</t>
  </si>
  <si>
    <t>CONTRAPISO EM ARGAMASSA PRONTA, PREPARO MECÂNICO COM MISTURADOR 300 KG, APLICADO EM ÁREAS SECAS SOBRE LAJE, NÃO ADERIDO, ESPESSURA 5CM. AF_07/2021</t>
  </si>
  <si>
    <t>93,06</t>
  </si>
  <si>
    <t>87694</t>
  </si>
  <si>
    <t>CONTRAPISO EM ARGAMASSA PRONTA, PREPARO MANUAL, APLICADO EM ÁREAS SECAS SOBRE LAJE, NÃO ADERIDO, ACABAMENTO NÃO REFORÇADO, ESPESSURA 5CM. AF_07/2021</t>
  </si>
  <si>
    <t>103,25</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</si>
  <si>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</si>
  <si>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</si>
  <si>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</si>
  <si>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</si>
  <si>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</si>
  <si>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</si>
  <si>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100,95</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</si>
  <si>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</si>
  <si>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</si>
  <si>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</si>
  <si>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</si>
  <si>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</si>
  <si>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</si>
  <si>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</si>
  <si>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</si>
  <si>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</si>
  <si>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</si>
  <si>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</si>
  <si>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</si>
  <si>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</si>
  <si>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</si>
  <si>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</si>
  <si>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</si>
  <si>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</si>
  <si>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</si>
  <si>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</si>
  <si>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</si>
  <si>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39,39</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</si>
  <si>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</si>
  <si>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</si>
  <si>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</si>
  <si>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</si>
  <si>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</si>
  <si>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</si>
  <si>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86,85</t>
  </si>
  <si>
    <t>87765</t>
  </si>
  <si>
    <t>CONTRAPISO EM ARGAMASSA TRAÇO 1:4 (CIMENTO E AREIA), PREPARO MECÂNICO COM BETONEIRA 400 L, APLICADO EM ÁREAS MOLHADAS SOBRE IMPERMEABILIZAÇÃO, ACABAMENTO NÃO REFORÇADO, ESPESSURA 4CM. AF_07/2021</t>
  </si>
  <si>
    <t>44,68</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</si>
  <si>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</si>
  <si>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</si>
  <si>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</si>
  <si>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</si>
  <si>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</si>
  <si>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</si>
  <si>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103,04</t>
  </si>
  <si>
    <t>88470</t>
  </si>
  <si>
    <t>CONTRAPISO COM ARGAMASSA AUTONIVELANTE, APLICADO SOBRE LAJE, NÃO ADERIDO, ESPESSURA 3CM. AF_07/2021</t>
  </si>
  <si>
    <t>88471</t>
  </si>
  <si>
    <t>CONTRAPISO COM ARGAMASSA AUTONIVELANTE, APLICADO SOBRE LAJE, NÃO ADERIDO, ESPESSURA 4CM. AF_07/2021</t>
  </si>
  <si>
    <t>25,63</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</si>
  <si>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</si>
  <si>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</si>
  <si>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</si>
  <si>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</si>
  <si>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</si>
  <si>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</si>
  <si>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</si>
  <si>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</si>
  <si>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29,44</t>
  </si>
  <si>
    <t>90930</t>
  </si>
  <si>
    <t>CONTRAPISO ACÚSTICO EM ARGAMASSA TRAÇO 1:4 (CIMENTO E AREIA), PREPARO MECÂNICO COM BETONEIRA 400L, APLICADO EM ÁREAS SECAS, ACABAMENTO NÃO REFORÇADO, ESPESSURA 5CM. AF_07/2021</t>
  </si>
  <si>
    <t>67,88</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</si>
  <si>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</si>
  <si>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</si>
  <si>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</si>
  <si>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</si>
  <si>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124,53</t>
  </si>
  <si>
    <t>90934</t>
  </si>
  <si>
    <t>CONTRAPISO ACÚSTICO EM ARGAMASSA PRONTA, PREPARO MANUAL, APLICADO EM ÁREAS SECAS, ACABAMENTO NÃO REFORÇADO, ESPESSURA 5CM. AF_07/2021</t>
  </si>
  <si>
    <t>134,72</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</si>
  <si>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</si>
  <si>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</si>
  <si>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</si>
  <si>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</si>
  <si>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</si>
  <si>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</si>
  <si>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133,59</t>
  </si>
  <si>
    <t>90944</t>
  </si>
  <si>
    <t>CONTRAPISO ACÚSTICO EM ARGAMASSA PRONTA, PREPARO MANUAL, APLICADO EM ÁREAS SECA, ACABAMENTO NÃO REFORÇADO, ESPESSURA 6CM. AF_07/2021</t>
  </si>
  <si>
    <t>144,69</t>
  </si>
  <si>
    <t>90950</t>
  </si>
  <si>
    <t>CONTRAPISO ACÚSTICO EM ARGAMASSA TRAÇO 1:4 (CIMENTO E AREIA), PREPARO MECÂNICO COM BETONEIRA 400L, APLICADO EM ÁREAS SECAS, ACABAMENTO NÃO REFORÇADO, ESPESSURA 7CM. AF_07/2021</t>
  </si>
  <si>
    <t>79,24</t>
  </si>
  <si>
    <t>90952</t>
  </si>
  <si>
    <t>CONTRAPISO ACÚSTICO EM ARGAMASSA TRAÇO 1:4 (CIMENTO E AREIA), PREPARO MANUAL, APLICADO EM ÁREAS SECAS, ACABAMENTO NÃO REFORÇADO, ESPESSURA 7CM. AF_07/2021</t>
  </si>
  <si>
    <t>85,70</t>
  </si>
  <si>
    <t>90953</t>
  </si>
  <si>
    <t>CONTRAPISO ACÚSTICO EM ARGAMASSA PRONTA, PREPARO MECÂNICO COM MISTURADOR 300 KG, APLICADO EM ÁREAS SECAS, ACABAMENTO NÃO REFORÇADO, ESPESSURA 7CM. AF_07/2021</t>
  </si>
  <si>
    <t>150,17</t>
  </si>
  <si>
    <t>90954</t>
  </si>
  <si>
    <t>CONTRAPISO ACÚSTICO EM ARGAMASSA PRONTA, PREPARO MANUAL, APLICADO EM ÁREAS SECAS, ACABAMENTO NÃO REFORÇADO, ESPESSURA 7CM. AF_07/2021</t>
  </si>
  <si>
    <t>162,93</t>
  </si>
  <si>
    <t>94438</t>
  </si>
  <si>
    <t>34,19</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</si>
  <si>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</si>
  <si>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</si>
  <si>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</si>
  <si>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94782</t>
  </si>
  <si>
    <t>(COMPOSIÇÃO REPRESENTATIVA) DO SERVIÇO DE CONTRAPISO EM ARGAMASSA TRAÇO 1:4 (CIM E AREIA), BETONEIRA 400 L, E = 4 CM ÁREAS SECAS E  MOLHADAS SOBRE LAJE , E = 3 CM ÁREAS MOLHADAS SOBRE IMPERMEABILIZAÇÃO, PARA EDIFICAÇÃO MULTIFAMILIAR. AF_11/2014</t>
  </si>
  <si>
    <t>37,47</t>
  </si>
  <si>
    <t>102803</t>
  </si>
  <si>
    <t>REFORÇO SUPERFICIAL PARA CONTRAPISOS DE ARGAMASSA SEMI-SECA. AF_07/2021</t>
  </si>
  <si>
    <t>101742</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</si>
  <si>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</si>
  <si>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</si>
  <si>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</si>
  <si>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</si>
  <si>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</si>
  <si>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</si>
  <si>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</si>
  <si>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</si>
  <si>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</si>
  <si>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</si>
  <si>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</si>
  <si>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</si>
  <si>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</si>
  <si>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</si>
  <si>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</si>
  <si>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</si>
  <si>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</si>
  <si>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</si>
  <si>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</si>
  <si>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</si>
  <si>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</si>
  <si>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</si>
  <si>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5,25</t>
  </si>
  <si>
    <t>87899</t>
  </si>
  <si>
    <t>87900</t>
  </si>
  <si>
    <t>87902</t>
  </si>
  <si>
    <t>87903</t>
  </si>
  <si>
    <t>87904</t>
  </si>
  <si>
    <t>87905</t>
  </si>
  <si>
    <t>87907</t>
  </si>
  <si>
    <t>87908</t>
  </si>
  <si>
    <t>87910</t>
  </si>
  <si>
    <t>17,97</t>
  </si>
  <si>
    <t>87911</t>
  </si>
  <si>
    <t>87411</t>
  </si>
  <si>
    <t>87412</t>
  </si>
  <si>
    <t>87413</t>
  </si>
  <si>
    <t>87414</t>
  </si>
  <si>
    <t>87415</t>
  </si>
  <si>
    <t>87416</t>
  </si>
  <si>
    <t>87417</t>
  </si>
  <si>
    <t>87418</t>
  </si>
  <si>
    <t>87419</t>
  </si>
  <si>
    <t>16,39</t>
  </si>
  <si>
    <t>87420</t>
  </si>
  <si>
    <t>87421</t>
  </si>
  <si>
    <t>87422</t>
  </si>
  <si>
    <t>87423</t>
  </si>
  <si>
    <t>87424</t>
  </si>
  <si>
    <t>87425</t>
  </si>
  <si>
    <t>87426</t>
  </si>
  <si>
    <t>87427</t>
  </si>
  <si>
    <t>87428</t>
  </si>
  <si>
    <t>36,24</t>
  </si>
  <si>
    <t>87429</t>
  </si>
  <si>
    <t>87430</t>
  </si>
  <si>
    <t>87431</t>
  </si>
  <si>
    <t>87432</t>
  </si>
  <si>
    <t>87433</t>
  </si>
  <si>
    <t>87434</t>
  </si>
  <si>
    <t>23,75</t>
  </si>
  <si>
    <t>87435</t>
  </si>
  <si>
    <t>87436</t>
  </si>
  <si>
    <t>87437</t>
  </si>
  <si>
    <t>87438</t>
  </si>
  <si>
    <t>87439</t>
  </si>
  <si>
    <t>87440</t>
  </si>
  <si>
    <t>33,30</t>
  </si>
  <si>
    <t>87527</t>
  </si>
  <si>
    <t>35,17</t>
  </si>
  <si>
    <t>87528</t>
  </si>
  <si>
    <t>87529</t>
  </si>
  <si>
    <t>31,66</t>
  </si>
  <si>
    <t>87530</t>
  </si>
  <si>
    <t>87531</t>
  </si>
  <si>
    <t>30,41</t>
  </si>
  <si>
    <t>87532</t>
  </si>
  <si>
    <t>87535</t>
  </si>
  <si>
    <t>26,91</t>
  </si>
  <si>
    <t>87536</t>
  </si>
  <si>
    <t>87537</t>
  </si>
  <si>
    <t>60,65</t>
  </si>
  <si>
    <t>87538</t>
  </si>
  <si>
    <t>57,61</t>
  </si>
  <si>
    <t>87539</t>
  </si>
  <si>
    <t>87541</t>
  </si>
  <si>
    <t>53,50</t>
  </si>
  <si>
    <t>87543</t>
  </si>
  <si>
    <t>87545</t>
  </si>
  <si>
    <t>87546</t>
  </si>
  <si>
    <t>87547</t>
  </si>
  <si>
    <t>87548</t>
  </si>
  <si>
    <t>87549</t>
  </si>
  <si>
    <t>87550</t>
  </si>
  <si>
    <t>87553</t>
  </si>
  <si>
    <t>87554</t>
  </si>
  <si>
    <t>87555</t>
  </si>
  <si>
    <t>37,48</t>
  </si>
  <si>
    <t>87556</t>
  </si>
  <si>
    <t>87557</t>
  </si>
  <si>
    <t>33,36</t>
  </si>
  <si>
    <t>87559</t>
  </si>
  <si>
    <t>30,34</t>
  </si>
  <si>
    <t>87561</t>
  </si>
  <si>
    <t>87775</t>
  </si>
  <si>
    <t>87777</t>
  </si>
  <si>
    <t>55,50</t>
  </si>
  <si>
    <t>87778</t>
  </si>
  <si>
    <t>87779</t>
  </si>
  <si>
    <t>87781</t>
  </si>
  <si>
    <t>64,71</t>
  </si>
  <si>
    <t>87783</t>
  </si>
  <si>
    <t>87,78</t>
  </si>
  <si>
    <t>87784</t>
  </si>
  <si>
    <t>87786</t>
  </si>
  <si>
    <t>73,93</t>
  </si>
  <si>
    <t>87787</t>
  </si>
  <si>
    <t>104,29</t>
  </si>
  <si>
    <t>87788</t>
  </si>
  <si>
    <t>88,38</t>
  </si>
  <si>
    <t>87790</t>
  </si>
  <si>
    <t>93,73</t>
  </si>
  <si>
    <t>87791</t>
  </si>
  <si>
    <t>123,79</t>
  </si>
  <si>
    <t>87792</t>
  </si>
  <si>
    <t>87794</t>
  </si>
  <si>
    <t>87795</t>
  </si>
  <si>
    <t>52,85</t>
  </si>
  <si>
    <t>87797</t>
  </si>
  <si>
    <t>43,75</t>
  </si>
  <si>
    <t>87799</t>
  </si>
  <si>
    <t>87800</t>
  </si>
  <si>
    <t>87801</t>
  </si>
  <si>
    <t>51,67</t>
  </si>
  <si>
    <t>87803</t>
  </si>
  <si>
    <t>56,21</t>
  </si>
  <si>
    <t>87804</t>
  </si>
  <si>
    <t>84,17</t>
  </si>
  <si>
    <t>87805</t>
  </si>
  <si>
    <t>59,10</t>
  </si>
  <si>
    <t>87807</t>
  </si>
  <si>
    <t>87808</t>
  </si>
  <si>
    <t>91,58</t>
  </si>
  <si>
    <t>87809</t>
  </si>
  <si>
    <t>80,38</t>
  </si>
  <si>
    <t>87811</t>
  </si>
  <si>
    <t>87812</t>
  </si>
  <si>
    <t>87813</t>
  </si>
  <si>
    <t>88,29</t>
  </si>
  <si>
    <t>87815</t>
  </si>
  <si>
    <t>91,91</t>
  </si>
  <si>
    <t>87816</t>
  </si>
  <si>
    <t>112,63</t>
  </si>
  <si>
    <t>87817</t>
  </si>
  <si>
    <t>87819</t>
  </si>
  <si>
    <t>87820</t>
  </si>
  <si>
    <t>128,29</t>
  </si>
  <si>
    <t>87821</t>
  </si>
  <si>
    <t>138,42</t>
  </si>
  <si>
    <t>87823</t>
  </si>
  <si>
    <t>143,42</t>
  </si>
  <si>
    <t>87824</t>
  </si>
  <si>
    <t>170,47</t>
  </si>
  <si>
    <t>87825</t>
  </si>
  <si>
    <t>63,31</t>
  </si>
  <si>
    <t>87827</t>
  </si>
  <si>
    <t>66,61</t>
  </si>
  <si>
    <t>87828</t>
  </si>
  <si>
    <t>87829</t>
  </si>
  <si>
    <t>72,21</t>
  </si>
  <si>
    <t>87831</t>
  </si>
  <si>
    <t>76,64</t>
  </si>
  <si>
    <t>87832</t>
  </si>
  <si>
    <t>103,79</t>
  </si>
  <si>
    <t>87834</t>
  </si>
  <si>
    <t>137,95</t>
  </si>
  <si>
    <t>87835</t>
  </si>
  <si>
    <t>87836</t>
  </si>
  <si>
    <t>87837</t>
  </si>
  <si>
    <t>89,73</t>
  </si>
  <si>
    <t>87838</t>
  </si>
  <si>
    <t>144,81</t>
  </si>
  <si>
    <t>87839</t>
  </si>
  <si>
    <t>101,00</t>
  </si>
  <si>
    <t>87840</t>
  </si>
  <si>
    <t>136,55</t>
  </si>
  <si>
    <t>87841</t>
  </si>
  <si>
    <t>87842</t>
  </si>
  <si>
    <t>148,20</t>
  </si>
  <si>
    <t>87843</t>
  </si>
  <si>
    <t>87844</t>
  </si>
  <si>
    <t>87845</t>
  </si>
  <si>
    <t>99,00</t>
  </si>
  <si>
    <t>87846</t>
  </si>
  <si>
    <t>150,27</t>
  </si>
  <si>
    <t>87847</t>
  </si>
  <si>
    <t>108,06</t>
  </si>
  <si>
    <t>87848</t>
  </si>
  <si>
    <t>142,46</t>
  </si>
  <si>
    <t>87849</t>
  </si>
  <si>
    <t>100,83</t>
  </si>
  <si>
    <t>87850</t>
  </si>
  <si>
    <t>157,16</t>
  </si>
  <si>
    <t>87851</t>
  </si>
  <si>
    <t>113,35</t>
  </si>
  <si>
    <t>87852</t>
  </si>
  <si>
    <t>87853</t>
  </si>
  <si>
    <t>104,38</t>
  </si>
  <si>
    <t>87854</t>
  </si>
  <si>
    <t>160,52</t>
  </si>
  <si>
    <t>87855</t>
  </si>
  <si>
    <t>123,44</t>
  </si>
  <si>
    <t>87856</t>
  </si>
  <si>
    <t>146,60</t>
  </si>
  <si>
    <t>87857</t>
  </si>
  <si>
    <t>87858</t>
  </si>
  <si>
    <t>87859</t>
  </si>
  <si>
    <t>123,74</t>
  </si>
  <si>
    <t>89048</t>
  </si>
  <si>
    <t>89049</t>
  </si>
  <si>
    <t>89173</t>
  </si>
  <si>
    <t>90406</t>
  </si>
  <si>
    <t>90407</t>
  </si>
  <si>
    <t>90408</t>
  </si>
  <si>
    <t>90409</t>
  </si>
  <si>
    <t>87242</t>
  </si>
  <si>
    <t>87243</t>
  </si>
  <si>
    <t>218,01</t>
  </si>
  <si>
    <t>87244</t>
  </si>
  <si>
    <t>230,09</t>
  </si>
  <si>
    <t>87245</t>
  </si>
  <si>
    <t>278,09</t>
  </si>
  <si>
    <t>87264</t>
  </si>
  <si>
    <t>87265</t>
  </si>
  <si>
    <t>87266</t>
  </si>
  <si>
    <t>73,06</t>
  </si>
  <si>
    <t>87267</t>
  </si>
  <si>
    <t>69,63</t>
  </si>
  <si>
    <t>87268</t>
  </si>
  <si>
    <t>87269</t>
  </si>
  <si>
    <t>87270</t>
  </si>
  <si>
    <t>77,59</t>
  </si>
  <si>
    <t>87271</t>
  </si>
  <si>
    <t>73,53</t>
  </si>
  <si>
    <t>87272</t>
  </si>
  <si>
    <t>79,64</t>
  </si>
  <si>
    <t>87273</t>
  </si>
  <si>
    <t>69,26</t>
  </si>
  <si>
    <t>87274</t>
  </si>
  <si>
    <t>87275</t>
  </si>
  <si>
    <t>77,77</t>
  </si>
  <si>
    <t>88786</t>
  </si>
  <si>
    <t>340,94</t>
  </si>
  <si>
    <t>88787</t>
  </si>
  <si>
    <t>315,07</t>
  </si>
  <si>
    <t>88788</t>
  </si>
  <si>
    <t>327,15</t>
  </si>
  <si>
    <t>88789</t>
  </si>
  <si>
    <t>395,62</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</si>
  <si>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</si>
  <si>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</si>
  <si>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</si>
  <si>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</si>
  <si>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93392</t>
  </si>
  <si>
    <t>59,25</t>
  </si>
  <si>
    <t>93393</t>
  </si>
  <si>
    <t>51,54</t>
  </si>
  <si>
    <t>93394</t>
  </si>
  <si>
    <t>93395</t>
  </si>
  <si>
    <t>99194</t>
  </si>
  <si>
    <t>64,69</t>
  </si>
  <si>
    <t>99195</t>
  </si>
  <si>
    <t>99196</t>
  </si>
  <si>
    <t>67,44</t>
  </si>
  <si>
    <t>99198</t>
  </si>
  <si>
    <t>101965</t>
  </si>
  <si>
    <t>PEITORIL LINEAR EM GRANITO OU MÁRMORE, L = 15CM, COMPRIMENTO DE ATÉ 2M, ASSENTADO COM ARGAMASSA 1:6 COM ADITIVO. AF_11/2020</t>
  </si>
  <si>
    <t>CHAPIM</t>
  </si>
  <si>
    <t>0132</t>
  </si>
  <si>
    <t>101966</t>
  </si>
  <si>
    <t>CHAPIM SOBRE MUROS LINEARES, EM GRANITO OU MÁRMORE, L = 25 CM, ASSENTADO COM ARGAMASSA 1:6 COM ADITIVO. AF_11/2020</t>
  </si>
  <si>
    <t>114,29</t>
  </si>
  <si>
    <t>101979</t>
  </si>
  <si>
    <t>CHAPIM (RUFO CAPA) EM AÇO GALVANIZADO, CORTE 33. AF_11/2020</t>
  </si>
  <si>
    <t>96112</t>
  </si>
  <si>
    <t>146,69</t>
  </si>
  <si>
    <t>96117</t>
  </si>
  <si>
    <t>196,26</t>
  </si>
  <si>
    <t>96122</t>
  </si>
  <si>
    <t>48,51</t>
  </si>
  <si>
    <t>96109</t>
  </si>
  <si>
    <t>96110</t>
  </si>
  <si>
    <t>96113</t>
  </si>
  <si>
    <t>96114</t>
  </si>
  <si>
    <t>96120</t>
  </si>
  <si>
    <t>96123</t>
  </si>
  <si>
    <t>36,04</t>
  </si>
  <si>
    <t>99054</t>
  </si>
  <si>
    <t>44,96</t>
  </si>
  <si>
    <t>96111</t>
  </si>
  <si>
    <t>96116</t>
  </si>
  <si>
    <t>74,36</t>
  </si>
  <si>
    <t>96121</t>
  </si>
  <si>
    <t>96485</t>
  </si>
  <si>
    <t>77,22</t>
  </si>
  <si>
    <t>96486</t>
  </si>
  <si>
    <t>91514</t>
  </si>
  <si>
    <t>91515</t>
  </si>
  <si>
    <t>91516</t>
  </si>
  <si>
    <t>91517</t>
  </si>
  <si>
    <t>91519</t>
  </si>
  <si>
    <t>91520</t>
  </si>
  <si>
    <t>91522</t>
  </si>
  <si>
    <t>2,81</t>
  </si>
  <si>
    <t>91525</t>
  </si>
  <si>
    <t>87280</t>
  </si>
  <si>
    <t>322,14</t>
  </si>
  <si>
    <t>87281</t>
  </si>
  <si>
    <t>311,21</t>
  </si>
  <si>
    <t>87283</t>
  </si>
  <si>
    <t>330,95</t>
  </si>
  <si>
    <t>87284</t>
  </si>
  <si>
    <t>87286</t>
  </si>
  <si>
    <t>441,97</t>
  </si>
  <si>
    <t>87287</t>
  </si>
  <si>
    <t>417,92</t>
  </si>
  <si>
    <t>87289</t>
  </si>
  <si>
    <t>430,88</t>
  </si>
  <si>
    <t>87290</t>
  </si>
  <si>
    <t>417,07</t>
  </si>
  <si>
    <t>87292</t>
  </si>
  <si>
    <t>444,12</t>
  </si>
  <si>
    <t>87294</t>
  </si>
  <si>
    <t>419,80</t>
  </si>
  <si>
    <t>87295</t>
  </si>
  <si>
    <t>443,37</t>
  </si>
  <si>
    <t>87296</t>
  </si>
  <si>
    <t>409,93</t>
  </si>
  <si>
    <t>87298</t>
  </si>
  <si>
    <t>483,77</t>
  </si>
  <si>
    <t>87299</t>
  </si>
  <si>
    <t>318,11</t>
  </si>
  <si>
    <t>87301</t>
  </si>
  <si>
    <t>438,94</t>
  </si>
  <si>
    <t>87302</t>
  </si>
  <si>
    <t>424,66</t>
  </si>
  <si>
    <t>87304</t>
  </si>
  <si>
    <t>394,25</t>
  </si>
  <si>
    <t>87305</t>
  </si>
  <si>
    <t>392,54</t>
  </si>
  <si>
    <t>87307</t>
  </si>
  <si>
    <t>378,68</t>
  </si>
  <si>
    <t>87308</t>
  </si>
  <si>
    <t>365,11</t>
  </si>
  <si>
    <t>87310</t>
  </si>
  <si>
    <t>319,00</t>
  </si>
  <si>
    <t>87311</t>
  </si>
  <si>
    <t>305,52</t>
  </si>
  <si>
    <t>87313</t>
  </si>
  <si>
    <t>384,75</t>
  </si>
  <si>
    <t>87314</t>
  </si>
  <si>
    <t>372,52</t>
  </si>
  <si>
    <t>87316</t>
  </si>
  <si>
    <t>352,52</t>
  </si>
  <si>
    <t>87317</t>
  </si>
  <si>
    <t>87319</t>
  </si>
  <si>
    <t>3.016,45</t>
  </si>
  <si>
    <t>87320</t>
  </si>
  <si>
    <t>3.015,94</t>
  </si>
  <si>
    <t>87322</t>
  </si>
  <si>
    <t>3.100,44</t>
  </si>
  <si>
    <t>87323</t>
  </si>
  <si>
    <t>3.093,05</t>
  </si>
  <si>
    <t>87325</t>
  </si>
  <si>
    <t>3.037,58</t>
  </si>
  <si>
    <t>87326</t>
  </si>
  <si>
    <t>3.037,42</t>
  </si>
  <si>
    <t>87327</t>
  </si>
  <si>
    <t>347,60</t>
  </si>
  <si>
    <t>87328</t>
  </si>
  <si>
    <t>284,49</t>
  </si>
  <si>
    <t>87329</t>
  </si>
  <si>
    <t>375,21</t>
  </si>
  <si>
    <t>87330</t>
  </si>
  <si>
    <t>304,10</t>
  </si>
  <si>
    <t>87331</t>
  </si>
  <si>
    <t>466,30</t>
  </si>
  <si>
    <t>87332</t>
  </si>
  <si>
    <t>400,52</t>
  </si>
  <si>
    <t>87333</t>
  </si>
  <si>
    <t>438,66</t>
  </si>
  <si>
    <t>87334</t>
  </si>
  <si>
    <t>397,76</t>
  </si>
  <si>
    <t>87335</t>
  </si>
  <si>
    <t>430,58</t>
  </si>
  <si>
    <t>87336</t>
  </si>
  <si>
    <t>415,69</t>
  </si>
  <si>
    <t>87337</t>
  </si>
  <si>
    <t>427,94</t>
  </si>
  <si>
    <t>87338</t>
  </si>
  <si>
    <t>412,02</t>
  </si>
  <si>
    <t>87339</t>
  </si>
  <si>
    <t>87340</t>
  </si>
  <si>
    <t>486,61</t>
  </si>
  <si>
    <t>87341</t>
  </si>
  <si>
    <t>452,09</t>
  </si>
  <si>
    <t>87342</t>
  </si>
  <si>
    <t>515,72</t>
  </si>
  <si>
    <t>87343</t>
  </si>
  <si>
    <t>443,84</t>
  </si>
  <si>
    <t>87344</t>
  </si>
  <si>
    <t>400,76</t>
  </si>
  <si>
    <t>87345</t>
  </si>
  <si>
    <t>459,75</t>
  </si>
  <si>
    <t>87346</t>
  </si>
  <si>
    <t>400,25</t>
  </si>
  <si>
    <t>87347</t>
  </si>
  <si>
    <t>365,79</t>
  </si>
  <si>
    <t>87348</t>
  </si>
  <si>
    <t>417,49</t>
  </si>
  <si>
    <t>87349</t>
  </si>
  <si>
    <t>336,48</t>
  </si>
  <si>
    <t>87350</t>
  </si>
  <si>
    <t>368,39</t>
  </si>
  <si>
    <t>87351</t>
  </si>
  <si>
    <t>87352</t>
  </si>
  <si>
    <t>470,57</t>
  </si>
  <si>
    <t>87353</t>
  </si>
  <si>
    <t>392,64</t>
  </si>
  <si>
    <t>87354</t>
  </si>
  <si>
    <t>354,22</t>
  </si>
  <si>
    <t>87355</t>
  </si>
  <si>
    <t>394,40</t>
  </si>
  <si>
    <t>87356</t>
  </si>
  <si>
    <t>341,18</t>
  </si>
  <si>
    <t>87357</t>
  </si>
  <si>
    <t>313,14</t>
  </si>
  <si>
    <t>87358</t>
  </si>
  <si>
    <t>2.987,55</t>
  </si>
  <si>
    <t>87359</t>
  </si>
  <si>
    <t>2.954,75</t>
  </si>
  <si>
    <t>87360</t>
  </si>
  <si>
    <t>3.073,73</t>
  </si>
  <si>
    <t>87361</t>
  </si>
  <si>
    <t>3.026,31</t>
  </si>
  <si>
    <t>87362</t>
  </si>
  <si>
    <t>3.019,51</t>
  </si>
  <si>
    <t>87363</t>
  </si>
  <si>
    <t>3.017,34</t>
  </si>
  <si>
    <t>87364</t>
  </si>
  <si>
    <t>2.981,50</t>
  </si>
  <si>
    <t>87365</t>
  </si>
  <si>
    <t>405,66</t>
  </si>
  <si>
    <t>87366</t>
  </si>
  <si>
    <t>428,31</t>
  </si>
  <si>
    <t>87367</t>
  </si>
  <si>
    <t>524,56</t>
  </si>
  <si>
    <t>87368</t>
  </si>
  <si>
    <t>518,79</t>
  </si>
  <si>
    <t>87369</t>
  </si>
  <si>
    <t>536,19</t>
  </si>
  <si>
    <t>87370</t>
  </si>
  <si>
    <t>515,68</t>
  </si>
  <si>
    <t>87371</t>
  </si>
  <si>
    <t>510,36</t>
  </si>
  <si>
    <t>87372</t>
  </si>
  <si>
    <t>587,01</t>
  </si>
  <si>
    <t>87373</t>
  </si>
  <si>
    <t>523,83</t>
  </si>
  <si>
    <t>87374</t>
  </si>
  <si>
    <t>489,89</t>
  </si>
  <si>
    <t>87375</t>
  </si>
  <si>
    <t>468,60</t>
  </si>
  <si>
    <t>87376</t>
  </si>
  <si>
    <t>413,12</t>
  </si>
  <si>
    <t>87377</t>
  </si>
  <si>
    <t>482,70</t>
  </si>
  <si>
    <t>87378</t>
  </si>
  <si>
    <t>436,87</t>
  </si>
  <si>
    <t>87379</t>
  </si>
  <si>
    <t>3.091,30</t>
  </si>
  <si>
    <t>87380</t>
  </si>
  <si>
    <t>3.161,82</t>
  </si>
  <si>
    <t>87381</t>
  </si>
  <si>
    <t>3.115,30</t>
  </si>
  <si>
    <t>87382</t>
  </si>
  <si>
    <t>1.192,10</t>
  </si>
  <si>
    <t>87383</t>
  </si>
  <si>
    <t>1.181,43</t>
  </si>
  <si>
    <t>87384</t>
  </si>
  <si>
    <t>1.166,70</t>
  </si>
  <si>
    <t>87385</t>
  </si>
  <si>
    <t>1.389,10</t>
  </si>
  <si>
    <t>87386</t>
  </si>
  <si>
    <t>1.372,23</t>
  </si>
  <si>
    <t>87387</t>
  </si>
  <si>
    <t>1.357,90</t>
  </si>
  <si>
    <t>87388</t>
  </si>
  <si>
    <t>3.234,84</t>
  </si>
  <si>
    <t>87389</t>
  </si>
  <si>
    <t>3.238,10</t>
  </si>
  <si>
    <t>87390</t>
  </si>
  <si>
    <t>3.244,77</t>
  </si>
  <si>
    <t>87391</t>
  </si>
  <si>
    <t>3.599,56</t>
  </si>
  <si>
    <t>87393</t>
  </si>
  <si>
    <t>3.621,43</t>
  </si>
  <si>
    <t>87394</t>
  </si>
  <si>
    <t>3.641,12</t>
  </si>
  <si>
    <t>87395</t>
  </si>
  <si>
    <t>2.289,73</t>
  </si>
  <si>
    <t>87396</t>
  </si>
  <si>
    <t>2.294,01</t>
  </si>
  <si>
    <t>87397</t>
  </si>
  <si>
    <t>2.296,90</t>
  </si>
  <si>
    <t>87398</t>
  </si>
  <si>
    <t>1.344,48</t>
  </si>
  <si>
    <t>87399</t>
  </si>
  <si>
    <t>1.540,11</t>
  </si>
  <si>
    <t>87401</t>
  </si>
  <si>
    <t>3.818,66</t>
  </si>
  <si>
    <t>87402</t>
  </si>
  <si>
    <t>2.482,01</t>
  </si>
  <si>
    <t>87404</t>
  </si>
  <si>
    <t>3.383,24</t>
  </si>
  <si>
    <t>87405</t>
  </si>
  <si>
    <t>3.376,88</t>
  </si>
  <si>
    <t>87407</t>
  </si>
  <si>
    <t>1.218,25</t>
  </si>
  <si>
    <t>87408</t>
  </si>
  <si>
    <t>1.200,93</t>
  </si>
  <si>
    <t>87410</t>
  </si>
  <si>
    <t>792,92</t>
  </si>
  <si>
    <t>88626</t>
  </si>
  <si>
    <t>410,38</t>
  </si>
  <si>
    <t>88627</t>
  </si>
  <si>
    <t>480,39</t>
  </si>
  <si>
    <t>88628</t>
  </si>
  <si>
    <t>88629</t>
  </si>
  <si>
    <t>477,19</t>
  </si>
  <si>
    <t>88630</t>
  </si>
  <si>
    <t>340,91</t>
  </si>
  <si>
    <t>88631</t>
  </si>
  <si>
    <t>427,45</t>
  </si>
  <si>
    <t>88715</t>
  </si>
  <si>
    <t>416,95</t>
  </si>
  <si>
    <t>95563</t>
  </si>
  <si>
    <t>602,14</t>
  </si>
  <si>
    <t>100464</t>
  </si>
  <si>
    <t>100465</t>
  </si>
  <si>
    <t>399,72</t>
  </si>
  <si>
    <t>100466</t>
  </si>
  <si>
    <t>377,49</t>
  </si>
  <si>
    <t>100468</t>
  </si>
  <si>
    <t>512,04</t>
  </si>
  <si>
    <t>100469</t>
  </si>
  <si>
    <t>393,79</t>
  </si>
  <si>
    <t>100470</t>
  </si>
  <si>
    <t>351,50</t>
  </si>
  <si>
    <t>100472</t>
  </si>
  <si>
    <t>406,35</t>
  </si>
  <si>
    <t>100473</t>
  </si>
  <si>
    <t>356,31</t>
  </si>
  <si>
    <t>100474</t>
  </si>
  <si>
    <t>331,41</t>
  </si>
  <si>
    <t>100475</t>
  </si>
  <si>
    <t>533,29</t>
  </si>
  <si>
    <t>100477</t>
  </si>
  <si>
    <t>601,62</t>
  </si>
  <si>
    <t>100478</t>
  </si>
  <si>
    <t>523,31</t>
  </si>
  <si>
    <t>100479</t>
  </si>
  <si>
    <t>503,87</t>
  </si>
  <si>
    <t>100480</t>
  </si>
  <si>
    <t>607,45</t>
  </si>
  <si>
    <t>100481</t>
  </si>
  <si>
    <t>457,82</t>
  </si>
  <si>
    <t>100483</t>
  </si>
  <si>
    <t>509,02</t>
  </si>
  <si>
    <t>100484</t>
  </si>
  <si>
    <t>459,87</t>
  </si>
  <si>
    <t>100485</t>
  </si>
  <si>
    <t>436,36</t>
  </si>
  <si>
    <t>100486</t>
  </si>
  <si>
    <t>536,12</t>
  </si>
  <si>
    <t>100487</t>
  </si>
  <si>
    <t>391,32</t>
  </si>
  <si>
    <t>100488</t>
  </si>
  <si>
    <t>100489</t>
  </si>
  <si>
    <t>395,41</t>
  </si>
  <si>
    <t>100490</t>
  </si>
  <si>
    <t>347,12</t>
  </si>
  <si>
    <t>100491</t>
  </si>
  <si>
    <t>528,55</t>
  </si>
  <si>
    <t>100492</t>
  </si>
  <si>
    <t>453,57</t>
  </si>
  <si>
    <t>92121</t>
  </si>
  <si>
    <t>92122</t>
  </si>
  <si>
    <t>43,69</t>
  </si>
  <si>
    <t>92123</t>
  </si>
  <si>
    <t>100195</t>
  </si>
  <si>
    <t>KGXKM</t>
  </si>
  <si>
    <t>100196</t>
  </si>
  <si>
    <t>100197</t>
  </si>
  <si>
    <t>1,67</t>
  </si>
  <si>
    <t>100198</t>
  </si>
  <si>
    <t>100199</t>
  </si>
  <si>
    <t>100200</t>
  </si>
  <si>
    <t>100201</t>
  </si>
  <si>
    <t>100202</t>
  </si>
  <si>
    <t>100203</t>
  </si>
  <si>
    <t>100204</t>
  </si>
  <si>
    <t>100205</t>
  </si>
  <si>
    <t>M3XKM</t>
  </si>
  <si>
    <t>1.244,54</t>
  </si>
  <si>
    <t>100206</t>
  </si>
  <si>
    <t>899,59</t>
  </si>
  <si>
    <t>100207</t>
  </si>
  <si>
    <t>371,04</t>
  </si>
  <si>
    <t>100208</t>
  </si>
  <si>
    <t>UNXKM</t>
  </si>
  <si>
    <t>100209</t>
  </si>
  <si>
    <t>100210</t>
  </si>
  <si>
    <t>100211</t>
  </si>
  <si>
    <t>100212</t>
  </si>
  <si>
    <t>100213</t>
  </si>
  <si>
    <t>100214</t>
  </si>
  <si>
    <t>100215</t>
  </si>
  <si>
    <t>100216</t>
  </si>
  <si>
    <t>100217</t>
  </si>
  <si>
    <t>100218</t>
  </si>
  <si>
    <t>100219</t>
  </si>
  <si>
    <t>100220</t>
  </si>
  <si>
    <t>M2XKM</t>
  </si>
  <si>
    <t>100221</t>
  </si>
  <si>
    <t>100222</t>
  </si>
  <si>
    <t>100223</t>
  </si>
  <si>
    <t>100224</t>
  </si>
  <si>
    <t>100225</t>
  </si>
  <si>
    <t>LXKM</t>
  </si>
  <si>
    <t>100226</t>
  </si>
  <si>
    <t>100227</t>
  </si>
  <si>
    <t>100228</t>
  </si>
  <si>
    <t>100229</t>
  </si>
  <si>
    <t>100230</t>
  </si>
  <si>
    <t>100231</t>
  </si>
  <si>
    <t>100232</t>
  </si>
  <si>
    <t>100233</t>
  </si>
  <si>
    <t>100234</t>
  </si>
  <si>
    <t>100235</t>
  </si>
  <si>
    <t>100236</t>
  </si>
  <si>
    <t>MXKM</t>
  </si>
  <si>
    <t>100237</t>
  </si>
  <si>
    <t>100238</t>
  </si>
  <si>
    <t>100239</t>
  </si>
  <si>
    <t>100240</t>
  </si>
  <si>
    <t>100241</t>
  </si>
  <si>
    <t>100242</t>
  </si>
  <si>
    <t>100243</t>
  </si>
  <si>
    <t>100244</t>
  </si>
  <si>
    <t>100245</t>
  </si>
  <si>
    <t>100246</t>
  </si>
  <si>
    <t>100247</t>
  </si>
  <si>
    <t>100248</t>
  </si>
  <si>
    <t>100249</t>
  </si>
  <si>
    <t>100250</t>
  </si>
  <si>
    <t>100251</t>
  </si>
  <si>
    <t>100252</t>
  </si>
  <si>
    <t>100253</t>
  </si>
  <si>
    <t>22,29</t>
  </si>
  <si>
    <t>100254</t>
  </si>
  <si>
    <t>33,44</t>
  </si>
  <si>
    <t>100255</t>
  </si>
  <si>
    <t>100256</t>
  </si>
  <si>
    <t>100257</t>
  </si>
  <si>
    <t>100258</t>
  </si>
  <si>
    <t>100259</t>
  </si>
  <si>
    <t>100260</t>
  </si>
  <si>
    <t>100261</t>
  </si>
  <si>
    <t>100262</t>
  </si>
  <si>
    <t>100263</t>
  </si>
  <si>
    <t>100264</t>
  </si>
  <si>
    <t>100265</t>
  </si>
  <si>
    <t>100266</t>
  </si>
  <si>
    <t>70,95</t>
  </si>
  <si>
    <t>100267</t>
  </si>
  <si>
    <t>100268</t>
  </si>
  <si>
    <t>100269</t>
  </si>
  <si>
    <t>100270</t>
  </si>
  <si>
    <t>100271</t>
  </si>
  <si>
    <t>100272</t>
  </si>
  <si>
    <t>100273</t>
  </si>
  <si>
    <t>100274</t>
  </si>
  <si>
    <t>100275</t>
  </si>
  <si>
    <t>100276</t>
  </si>
  <si>
    <t>100277</t>
  </si>
  <si>
    <t>1,75</t>
  </si>
  <si>
    <t>100278</t>
  </si>
  <si>
    <t>100279</t>
  </si>
  <si>
    <t>100280</t>
  </si>
  <si>
    <t>15,59</t>
  </si>
  <si>
    <t>100281</t>
  </si>
  <si>
    <t>100282</t>
  </si>
  <si>
    <t>132,94</t>
  </si>
  <si>
    <t>100283</t>
  </si>
  <si>
    <t>100284</t>
  </si>
  <si>
    <t>100285</t>
  </si>
  <si>
    <t>100286</t>
  </si>
  <si>
    <t>100287</t>
  </si>
  <si>
    <t>99802</t>
  </si>
  <si>
    <t>99803</t>
  </si>
  <si>
    <t>99804</t>
  </si>
  <si>
    <t>LIMPEZA DE PISO CERÂMICO OU PORCELANATO UTILIZANDO DETERGENTE NEUTRO E ESCOVAÇÃO MANUAL. AF_04/2019</t>
  </si>
  <si>
    <t>4,57</t>
  </si>
  <si>
    <t>99805</t>
  </si>
  <si>
    <t>99806</t>
  </si>
  <si>
    <t>99807</t>
  </si>
  <si>
    <t>LIMPEZA DE REVESTIMENTO CERÂMICO EM PAREDE UTILIZANDO DETERGENTE NEUTRO E ESCOVAÇÃO MANUAL. AF_04/2019</t>
  </si>
  <si>
    <t>99808</t>
  </si>
  <si>
    <t>99809</t>
  </si>
  <si>
    <t>99810</t>
  </si>
  <si>
    <t>LIMPEZA DE PISO DE MÁRMORE/GRANITO UTILIZANDO DETERGENTE NEUTRO E ESCOVAÇÃO MANUAL. AF_04/2019</t>
  </si>
  <si>
    <t>99811</t>
  </si>
  <si>
    <t>99812</t>
  </si>
  <si>
    <t>99813</t>
  </si>
  <si>
    <t>LIMPEZA DE MÁRMORE/GRANITO EM PAREDE UTILIZANDO DETERGENTE NEUTRO E ESCOVAÇÃO MANUAL. AF_04/2019</t>
  </si>
  <si>
    <t>99814</t>
  </si>
  <si>
    <t>1,69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</si>
  <si>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</si>
  <si>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</si>
  <si>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</si>
  <si>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</si>
  <si>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</si>
  <si>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</si>
  <si>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</si>
  <si>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</si>
  <si>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</si>
  <si>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</si>
  <si>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</si>
  <si>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</si>
  <si>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</si>
  <si>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</si>
  <si>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</si>
  <si>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99823</t>
  </si>
  <si>
    <t>LIMPEZA DE PORTA INTEIRAMENTE DE VIDRO. AF_04/2019</t>
  </si>
  <si>
    <t>99824</t>
  </si>
  <si>
    <t>LIMPEZA DE PORTA EM AÇO/ALUMÍNIO. AF_04/2019</t>
  </si>
  <si>
    <t>99825</t>
  </si>
  <si>
    <t>LIMPEZA DE PORTA DE VIDRO COM CAIXILHO EM AÇO/ ALUMÍNIO/ PVC. AF_04/2019</t>
  </si>
  <si>
    <t>99826</t>
  </si>
  <si>
    <t>97010</t>
  </si>
  <si>
    <t>97011</t>
  </si>
  <si>
    <t>97012</t>
  </si>
  <si>
    <t>48,33</t>
  </si>
  <si>
    <t>97013</t>
  </si>
  <si>
    <t>113,59</t>
  </si>
  <si>
    <t>97014</t>
  </si>
  <si>
    <t>97015</t>
  </si>
  <si>
    <t>97016</t>
  </si>
  <si>
    <t>69,30</t>
  </si>
  <si>
    <t>97017</t>
  </si>
  <si>
    <t>97018</t>
  </si>
  <si>
    <t>97031</t>
  </si>
  <si>
    <t>104,92</t>
  </si>
  <si>
    <t>97032</t>
  </si>
  <si>
    <t>97033</t>
  </si>
  <si>
    <t>102,92</t>
  </si>
  <si>
    <t>97034</t>
  </si>
  <si>
    <t>97039</t>
  </si>
  <si>
    <t>97040</t>
  </si>
  <si>
    <t>97041</t>
  </si>
  <si>
    <t>314,70</t>
  </si>
  <si>
    <t>97046</t>
  </si>
  <si>
    <t>97047</t>
  </si>
  <si>
    <t>97048</t>
  </si>
  <si>
    <t>97054</t>
  </si>
  <si>
    <t>23,05</t>
  </si>
  <si>
    <t>97062</t>
  </si>
  <si>
    <t>97063</t>
  </si>
  <si>
    <t>97064</t>
  </si>
  <si>
    <t>97065</t>
  </si>
  <si>
    <t>97066</t>
  </si>
  <si>
    <t>97067</t>
  </si>
  <si>
    <t>801,57</t>
  </si>
  <si>
    <t>97621</t>
  </si>
  <si>
    <t>98,55</t>
  </si>
  <si>
    <t>48,03</t>
  </si>
  <si>
    <t>97623</t>
  </si>
  <si>
    <t>147,13</t>
  </si>
  <si>
    <t>97624</t>
  </si>
  <si>
    <t>97625</t>
  </si>
  <si>
    <t>52,84</t>
  </si>
  <si>
    <t>97626</t>
  </si>
  <si>
    <t>522,57</t>
  </si>
  <si>
    <t>97627</t>
  </si>
  <si>
    <t>241,64</t>
  </si>
  <si>
    <t>97628</t>
  </si>
  <si>
    <t>237,38</t>
  </si>
  <si>
    <t>97629</t>
  </si>
  <si>
    <t>102,73</t>
  </si>
  <si>
    <t>97631</t>
  </si>
  <si>
    <t>97632</t>
  </si>
  <si>
    <t>97633</t>
  </si>
  <si>
    <t>97634</t>
  </si>
  <si>
    <t>97635</t>
  </si>
  <si>
    <t>97637</t>
  </si>
  <si>
    <t>97638</t>
  </si>
  <si>
    <t>97639</t>
  </si>
  <si>
    <t>97640</t>
  </si>
  <si>
    <t>97641</t>
  </si>
  <si>
    <t>97642</t>
  </si>
  <si>
    <t>2,84</t>
  </si>
  <si>
    <t>97643</t>
  </si>
  <si>
    <t>97644</t>
  </si>
  <si>
    <t>97645</t>
  </si>
  <si>
    <t>97647</t>
  </si>
  <si>
    <t>97648</t>
  </si>
  <si>
    <t>97649</t>
  </si>
  <si>
    <t>97650</t>
  </si>
  <si>
    <t>97651</t>
  </si>
  <si>
    <t>68,95</t>
  </si>
  <si>
    <t>97652</t>
  </si>
  <si>
    <t>156,32</t>
  </si>
  <si>
    <t>97653</t>
  </si>
  <si>
    <t>118,50</t>
  </si>
  <si>
    <t>97654</t>
  </si>
  <si>
    <t>142,42</t>
  </si>
  <si>
    <t>97655</t>
  </si>
  <si>
    <t>97656</t>
  </si>
  <si>
    <t>185,42</t>
  </si>
  <si>
    <t>97657</t>
  </si>
  <si>
    <t>367,53</t>
  </si>
  <si>
    <t>97658</t>
  </si>
  <si>
    <t>97659</t>
  </si>
  <si>
    <t>215,41</t>
  </si>
  <si>
    <t>97660</t>
  </si>
  <si>
    <t>97661</t>
  </si>
  <si>
    <t>97662</t>
  </si>
  <si>
    <t>97663</t>
  </si>
  <si>
    <t>97664</t>
  </si>
  <si>
    <t>97665</t>
  </si>
  <si>
    <t>97666</t>
  </si>
  <si>
    <t>95967</t>
  </si>
  <si>
    <t>99058</t>
  </si>
  <si>
    <t>99059</t>
  </si>
  <si>
    <t>59,55</t>
  </si>
  <si>
    <t>99060</t>
  </si>
  <si>
    <t>161,01</t>
  </si>
  <si>
    <t>99061</t>
  </si>
  <si>
    <t>99062</t>
  </si>
  <si>
    <t>99063</t>
  </si>
  <si>
    <t>99064</t>
  </si>
  <si>
    <t>93588</t>
  </si>
  <si>
    <t>2,13</t>
  </si>
  <si>
    <t>93589</t>
  </si>
  <si>
    <t>93591</t>
  </si>
  <si>
    <t>93592</t>
  </si>
  <si>
    <t>1,97</t>
  </si>
  <si>
    <t>93593</t>
  </si>
  <si>
    <t>93594</t>
  </si>
  <si>
    <t>93595</t>
  </si>
  <si>
    <t>93596</t>
  </si>
  <si>
    <t>93597</t>
  </si>
  <si>
    <t>93598</t>
  </si>
  <si>
    <t>93599</t>
  </si>
  <si>
    <t>95425</t>
  </si>
  <si>
    <t>95426</t>
  </si>
  <si>
    <t>95427</t>
  </si>
  <si>
    <t>95428</t>
  </si>
  <si>
    <t>95429</t>
  </si>
  <si>
    <t>95430</t>
  </si>
  <si>
    <t>95875</t>
  </si>
  <si>
    <t>95876</t>
  </si>
  <si>
    <t>95877</t>
  </si>
  <si>
    <t>1,54</t>
  </si>
  <si>
    <t>95878</t>
  </si>
  <si>
    <t>95879</t>
  </si>
  <si>
    <t>95880</t>
  </si>
  <si>
    <t>97912</t>
  </si>
  <si>
    <t>97913</t>
  </si>
  <si>
    <t>97914</t>
  </si>
  <si>
    <t>97915</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</si>
  <si>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</si>
  <si>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</si>
  <si>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</si>
  <si>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</si>
  <si>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</si>
  <si>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</si>
  <si>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</si>
  <si>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</si>
  <si>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</si>
  <si>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</si>
  <si>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</si>
  <si>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</si>
  <si>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</si>
  <si>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</si>
  <si>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</si>
  <si>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</si>
  <si>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</si>
  <si>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</si>
  <si>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</si>
  <si>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</si>
  <si>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</si>
  <si>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</si>
  <si>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</si>
  <si>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</si>
  <si>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</si>
  <si>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</si>
  <si>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</si>
  <si>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</si>
  <si>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</si>
  <si>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</si>
  <si>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</si>
  <si>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100965</t>
  </si>
  <si>
    <t>1,50</t>
  </si>
  <si>
    <t>100966</t>
  </si>
  <si>
    <t>100969</t>
  </si>
  <si>
    <t>100970</t>
  </si>
  <si>
    <t>102330</t>
  </si>
  <si>
    <t>102331</t>
  </si>
  <si>
    <t>102332</t>
  </si>
  <si>
    <t>102333</t>
  </si>
  <si>
    <t>101019</t>
  </si>
  <si>
    <t>460,55</t>
  </si>
  <si>
    <t>101479</t>
  </si>
  <si>
    <t>134,18</t>
  </si>
  <si>
    <t>102568</t>
  </si>
  <si>
    <t>CARGA, MANOBRA E DESCARGA MANUAL DE TUBOS PLÁSTICOS, DN 150 MM, EM CAMINHÃO CARROCERIA 9T. AF_06/2021</t>
  </si>
  <si>
    <t>228,59</t>
  </si>
  <si>
    <t>100976</t>
  </si>
  <si>
    <t>100977</t>
  </si>
  <si>
    <t>100978</t>
  </si>
  <si>
    <t>100979</t>
  </si>
  <si>
    <t>100981</t>
  </si>
  <si>
    <t>100982</t>
  </si>
  <si>
    <t>100983</t>
  </si>
  <si>
    <t>100984</t>
  </si>
  <si>
    <t>100985</t>
  </si>
  <si>
    <t>100986</t>
  </si>
  <si>
    <t>100987</t>
  </si>
  <si>
    <t>100988</t>
  </si>
  <si>
    <t>100989</t>
  </si>
  <si>
    <t>100990</t>
  </si>
  <si>
    <t>4,36</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</si>
  <si>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</si>
  <si>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</si>
  <si>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</si>
  <si>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</si>
  <si>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</si>
  <si>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</si>
  <si>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</si>
  <si>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</si>
  <si>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</si>
  <si>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</si>
  <si>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</si>
  <si>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</si>
  <si>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</si>
  <si>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</si>
  <si>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</si>
  <si>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</si>
  <si>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</si>
  <si>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</si>
  <si>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</si>
  <si>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34,60</t>
  </si>
  <si>
    <t>101010</t>
  </si>
  <si>
    <t>101013</t>
  </si>
  <si>
    <t>36,62</t>
  </si>
  <si>
    <t>101014</t>
  </si>
  <si>
    <t>33,54</t>
  </si>
  <si>
    <t>101015</t>
  </si>
  <si>
    <t>27,56</t>
  </si>
  <si>
    <t>101016</t>
  </si>
  <si>
    <t>101017</t>
  </si>
  <si>
    <t>101018</t>
  </si>
  <si>
    <t>101463</t>
  </si>
  <si>
    <t>36,72</t>
  </si>
  <si>
    <t>101464</t>
  </si>
  <si>
    <t>101465</t>
  </si>
  <si>
    <t>101466</t>
  </si>
  <si>
    <t>17,54</t>
  </si>
  <si>
    <t>101467</t>
  </si>
  <si>
    <t>14,67</t>
  </si>
  <si>
    <t>101468</t>
  </si>
  <si>
    <t>101469</t>
  </si>
  <si>
    <t>101470</t>
  </si>
  <si>
    <t>101471</t>
  </si>
  <si>
    <t>101472</t>
  </si>
  <si>
    <t>101473</t>
  </si>
  <si>
    <t>101474</t>
  </si>
  <si>
    <t>101475</t>
  </si>
  <si>
    <t>101476</t>
  </si>
  <si>
    <t>101477</t>
  </si>
  <si>
    <t>101478</t>
  </si>
  <si>
    <t>101480</t>
  </si>
  <si>
    <t>53,75</t>
  </si>
  <si>
    <t>101481</t>
  </si>
  <si>
    <t>101482</t>
  </si>
  <si>
    <t>CARGA, MANOBRA E DESCARGA DE TUBOS PLÁSTICOS, DN 400 MM, EM CAMINHÃO CARROCERIA COM GUINDAUTO (MUNCK) 11,7 TM. AF_07/2020</t>
  </si>
  <si>
    <t>101483</t>
  </si>
  <si>
    <t>101484</t>
  </si>
  <si>
    <t>156,08</t>
  </si>
  <si>
    <t>101485</t>
  </si>
  <si>
    <t>119,81</t>
  </si>
  <si>
    <t>101486</t>
  </si>
  <si>
    <t>107,92</t>
  </si>
  <si>
    <t>101487</t>
  </si>
  <si>
    <t>79,02</t>
  </si>
  <si>
    <t>101488</t>
  </si>
  <si>
    <t>101188</t>
  </si>
  <si>
    <t>101189</t>
  </si>
  <si>
    <t>101190</t>
  </si>
  <si>
    <t>101191</t>
  </si>
  <si>
    <t>63,92</t>
  </si>
  <si>
    <t>101192</t>
  </si>
  <si>
    <t>101193</t>
  </si>
  <si>
    <t>101194</t>
  </si>
  <si>
    <t>58,41</t>
  </si>
  <si>
    <t>101197</t>
  </si>
  <si>
    <t>116,48</t>
  </si>
  <si>
    <t>101198</t>
  </si>
  <si>
    <t>101199</t>
  </si>
  <si>
    <t>101200</t>
  </si>
  <si>
    <t>101201</t>
  </si>
  <si>
    <t>77,37</t>
  </si>
  <si>
    <t>101202</t>
  </si>
  <si>
    <t>101203</t>
  </si>
  <si>
    <t>39,79</t>
  </si>
  <si>
    <t>101204</t>
  </si>
  <si>
    <t>40,26</t>
  </si>
  <si>
    <t>101205</t>
  </si>
  <si>
    <t>102362</t>
  </si>
  <si>
    <t>ALAMBRADO PARA QUADRA POLIESPORTIVA, ESTRUTURADO POR TUBOS DE ACO GALVANIZADO, (MONTANTES COM DIAMETRO 2", TRAVESSAS E ESCORAS COM DIÂMETRO 1 ¼), COM TELA DE ARAME GALVANIZADO, FIO 14 BWG E MALHA QUADRADA 5X5CM (EXCETO MURETA). AF_03/2021</t>
  </si>
  <si>
    <t>216,86</t>
  </si>
  <si>
    <t>102363</t>
  </si>
  <si>
    <t>ALAMBRADO PARA QUADRA POLIESPORTIVA, ESTRUTURADO POR TUBOS DE ACO GALVANIZADO, (MONTANTES COM DIAMETRO 2", TRAVESSAS E ESCORAS COM DIÂMETRO 1 ¼), COM TELA DE ARAME GALVANIZADO, FIO 12 BWG E MALHA QUADRADA 5X5CM (EXCETO MURETA). AF_03/2021</t>
  </si>
  <si>
    <t>229,17</t>
  </si>
  <si>
    <t>102364</t>
  </si>
  <si>
    <t>ALAMBRADO PARA QUADRA POLIESPORTIVA, ESTRUTURADO POR TUBOS DE ACO GALVANIZADO, (MONTANTES COM DIAMETRO 2", TRAVESSAS E ESCORAS COM DIÂMETRO 1 ¼), COM TELA DE ARAME GALVANIZADO, FIO 10 BWG E MALHA QUADRADA 5X5CM (EXCETO MURETA). AF_03/2021</t>
  </si>
  <si>
    <t>251,58</t>
  </si>
  <si>
    <t>98509</t>
  </si>
  <si>
    <t>98510</t>
  </si>
  <si>
    <t>65,17</t>
  </si>
  <si>
    <t>98511</t>
  </si>
  <si>
    <t>123,21</t>
  </si>
  <si>
    <t>98516</t>
  </si>
  <si>
    <t>321,14</t>
  </si>
  <si>
    <t>98519</t>
  </si>
  <si>
    <t>98520</t>
  </si>
  <si>
    <t>98521</t>
  </si>
  <si>
    <t>98522</t>
  </si>
  <si>
    <t>158,20</t>
  </si>
  <si>
    <t>98524</t>
  </si>
  <si>
    <t>98503</t>
  </si>
  <si>
    <t>98504</t>
  </si>
  <si>
    <t>98505</t>
  </si>
  <si>
    <t>PLAYGROUND/QUADRAS</t>
  </si>
  <si>
    <t>0208</t>
  </si>
  <si>
    <t>103185</t>
  </si>
  <si>
    <t>INSTALAÇÃO DE ESQUI TRIPLO, EM TUBO DE AÇO CARBONO - EQUIPAMENTO DE GINÁSTICA PARA ACADEMIA AO AR LIVRE / ACADEMIA DA TERCEIRA IDADE - ATI, INSTALADO SOBRE PISO DE CONCRETO EXISTENTE. AF_10/2021</t>
  </si>
  <si>
    <t>5.405,39</t>
  </si>
  <si>
    <t>103186</t>
  </si>
  <si>
    <t>INSTALAÇÃO DE MULTIEXERCITADOR COM SEIS FUNÇÕES, EM TUBO DE AÇO CARBONO - EQUIPAMENTO DE GINÁSTICA PARA ACADEMIA AO AR LIVRE / ACADEMIA DA TERCEIRA IDADE - ATI, INSTALADO SOBRE PISO DE CONCRETO EXISTENTE. AF_10/2021</t>
  </si>
  <si>
    <t>5.696,61</t>
  </si>
  <si>
    <t>103187</t>
  </si>
  <si>
    <t>INSTALAÇÃO DE SIMULADOR DE CAMINHADA TRIPLO, EM TUBO DE AÇO CARBONO - EQUIPAMENTO DE GINÁSTICA PARA ACADEMIA AO AR LIVRE / ACADEMIA DA TERCEIRA IDADE - ATI, INSTALADO SOBRE PISO DE CONCRETO EXISTENTE. AF_10/2021</t>
  </si>
  <si>
    <t>4.283,83</t>
  </si>
  <si>
    <t>103188</t>
  </si>
  <si>
    <t>INSTALAÇÃO DE SIMULADOR DE CAVALGADA TRIPLO, EM TUBO DE AÇO CARBONO - EQUIPAMENTO DE GINÁSTICA PARA ACADEMIA AO AR LIVRE / ACADEMIA DA TERCEIRA IDADE - ATI, INSTALADO SOBRE PISO DE CONCRETO EXISTENTE. AF_10/2021</t>
  </si>
  <si>
    <t>4.604,73</t>
  </si>
  <si>
    <t>103189</t>
  </si>
  <si>
    <t>INSTALAÇÃO DE SIMULADOR DE REMO INDIVIDUAL, EM TUBO DE AÇO CARBONO - EQUIPAMENTO DE GINÁSTICA PARA ACADEMIA AO AR LIVRE / ACADEMIA DA TERCEIRA IDADE - ATI, INSTALADO SOBRE PISO DE CONCRETO EXISTENTE. AF_10/2021</t>
  </si>
  <si>
    <t>2.308,39</t>
  </si>
  <si>
    <t>103190</t>
  </si>
  <si>
    <t>INSTALAÇÃO DE PRESSÃO DE PERNAS TRIPLO, EM TUBO DE AÇO CARBONO - EQUIPAMENTO DE GINÁSTICA PARA ACADEMIA AO AR LIVRE / ACADEMIA DA TERCEIRA IDADE - ATI, INSTALADO SOBRE SOLO. AF_10/2021</t>
  </si>
  <si>
    <t>3.584,65</t>
  </si>
  <si>
    <t>103191</t>
  </si>
  <si>
    <t>INSTALAÇÃO DE ALONGADOR COM TRÊS ALTURAS, EM TUBO DE AÇO CARBONO - EQUIPAMENTO DE GINASTICA PARA ACADEMIA AO AR LIVRE / ACADEMIA DA TERCEIRA IDADE - ATI, INSTALADO SOBRE SOLO. AF_10/2021</t>
  </si>
  <si>
    <t>2.089,17</t>
  </si>
  <si>
    <t>103192</t>
  </si>
  <si>
    <t>INSTALAÇÃO DE ROTAÇÃO DIAGONAL DUPLA, APARELHO TRIPLO, EM TUBO DE AÇO CARBONO - EQUIPAMENTO DE GINÁSTICA PARA ACADEMIA AO AR LIVRE / ACADEMIA DA TERCEIRA IDADE - ATI, INSTALADO SOBRE SOLO. AF_10/2021</t>
  </si>
  <si>
    <t>2.224,07</t>
  </si>
  <si>
    <t>103193</t>
  </si>
  <si>
    <t>INSTALAÇÃO DE ROTAÇÃO VERTICAL DUPLO, EM TUBO DE AÇO CARBONO - EQUIPAMENTO DE GINÁSTICA PARA ACADEMIA AO AR LIVRE / ACADEMIA DA TERCEIRA IDADE - ATI, INSTALADO SOBRE SOLO. AF_10/2021</t>
  </si>
  <si>
    <t>1.713,70</t>
  </si>
  <si>
    <t>103194</t>
  </si>
  <si>
    <t>INSTALAÇÃO DE SURF DUPLO, EM TUBO DE AÇO CARBONO - EQUIPAMENTO DE GINÁSTICA PARA ACADEMIA AO AR LIVRE / ACADEMIA DA TERCEIRA IDADE - ATI, INSTALADO SOBRE SOLO. AF_10/2021</t>
  </si>
  <si>
    <t>2.467,02</t>
  </si>
  <si>
    <t>103195</t>
  </si>
  <si>
    <t>INSTALAÇÃO DE PLACA ORIENTATIVA SOBRE EXERCÍCIOS, 2,00M X 1,00M, EM TUBO DE AÇO CARBONO - PARA ACADEMIA AO AR LIVRE / ACADEMIA DA TERCEIRA IDADE - ATI, INSTALADO SOBRE SOLO. AF_10/2021</t>
  </si>
  <si>
    <t>1.925,98</t>
  </si>
  <si>
    <t>103205</t>
  </si>
  <si>
    <t>INSTALAÇÃO DE PRESSÃO DE PERNAS TRIPLO, EM TUBO DE AÇO CARBONO - EQUIPAMENTO DE GINÁSTICA PARA ACADEMIA AO AR LIVRE / ACADEMIA DA TERCEIRA IDADE - ATI, INSTALADO SOBRE PISO DE CONCRETO EXISTENTE. AF_10/2021</t>
  </si>
  <si>
    <t>3.593,69</t>
  </si>
  <si>
    <t>103206</t>
  </si>
  <si>
    <t>INSTALAÇÃO DE ALONGADOR COM TRÊS ALTURAS, EM TUBO DE AÇO CARBONO - EQUIPAMENTO DE GINÁSTICA PARA ACADEMIA AO AR LIVRE / ACADEMIA DA TERCEIRA IDADE - ATI, INSTALADO SOBRE PISO DE CONCRETO EXISTENTE. AF_10/2021</t>
  </si>
  <si>
    <t>2.098,21</t>
  </si>
  <si>
    <t>103207</t>
  </si>
  <si>
    <t>INSTALAÇÃO DE ROTAÇÃO DIAGONAL DUPLA, APARELHO TRIPLO, EM TUBO DE AÇO CARBONO - EQUIPAMENTO DE GINÁSTICA PARA ACADEMIA AO AR LIVRE / ACADEMIA DA TERCEIRA IDADE - ATI, INSTALADO SOBRE PISO DE CONCRETO EXISTENTE. AF_10/2021</t>
  </si>
  <si>
    <t>2.233,11</t>
  </si>
  <si>
    <t>103208</t>
  </si>
  <si>
    <t>INSTALAÇÃO DE ROTAÇÃO VERTICAL DUPLO, EM TUBO DE ACO CARBONO - EQUIPAMENTO DE GINASTICA PARA ACADEMIA AO AR LIVRE / ACADEMIA DA TERCEIRA IDADE - ATI, INSTALADO SOBRE PISO DE CONCRETO EXISTENTE. AF_10/2021</t>
  </si>
  <si>
    <t>1.722,74</t>
  </si>
  <si>
    <t>103209</t>
  </si>
  <si>
    <t>INSTALAÇÃO DE SURF DUPLO, EM TUBO DE AÇO CARBONO - EQUIPAMENTO DE GINÁSTICA PARA ACADEMIA AO AR LIVRE / ACADEMIA DA TERCEIRA IDADE - ATI, INSTALADO SOBRE PISO DE CONCRETO EXISTENTE. AF_10/2021</t>
  </si>
  <si>
    <t>2.476,06</t>
  </si>
  <si>
    <t>103210</t>
  </si>
  <si>
    <t>INSTALAÇÃO DE PLACA ORIENTATIVA SOBRE EXERCÍCIOS, 2,00M X 1,00M, EM TUBO DE AÇO CARBONO - PARA ACADEMIA AO AR LIVRE / ACADEMIA DA TERCEIRA IDADE - ATI, INSTALADO SOBRE PISO DE CONCRETO EXISTENTE. AF_10/2021</t>
  </si>
  <si>
    <t>2.011,59</t>
  </si>
  <si>
    <t>103304</t>
  </si>
  <si>
    <t>INSTALAÇÃO DE BANCO METÁLICO COM ENCOSTO, 1,60 M DE COMPRIMENTO, EM TUBO DE AÇO CARBONO COM PINTURA ELETROSTÁTICA, SOBRE PISO DE CONCRETO EXISTENTE. AF_11/2021</t>
  </si>
  <si>
    <t>1.096,77</t>
  </si>
  <si>
    <t>103307</t>
  </si>
  <si>
    <t>INSTALAÇÃO DE LIXEIRA METÁLICA DUPLA, CAPACIDADE DE 60 L, EM TUBO DE AÇO CARBONO E CESTOS EM CHAPA DE AÇO COM PINTURA ELETROSTÁTICA, SOBRE PISO DE CONCRETO EXISTENTE. AF_11/2021</t>
  </si>
  <si>
    <t>1.172,48</t>
  </si>
  <si>
    <t>103310</t>
  </si>
  <si>
    <t>INSTALAÇÃO DE LIXEIRA METÁLICA DUPLA, CAPACIDADE DE 60 L, EM TUBO DE AÇO CARBONO E CESTOS EM CHAPA DE AÇO COM PINTURA ELETROSTÁTICA, SOBRE SOLO. AF_11/2021</t>
  </si>
  <si>
    <t>1.129,09</t>
  </si>
  <si>
    <t>103314</t>
  </si>
  <si>
    <t>INSTALAÇÃO DE PERGOLADO DE MADEIRA, EM MAÇARANDUBA, ANGELIM OU EQUIVALENTE DA REGIÃO, FIXADO COM CONCRETO SOBRE PISO DE CONCRETO EXISTENTE. AF_11/2021</t>
  </si>
  <si>
    <t>311,08</t>
  </si>
  <si>
    <t>103315</t>
  </si>
  <si>
    <t>INSTALAÇÃO DE PERGOLADO DE MADEIRA, EM MAÇARANDUBA, ANGELIM OU EQUIVALENTE DA REGIÃO, FIXADO COM CONCRETO SOBRE SOLO. AF_11/2021</t>
  </si>
  <si>
    <t>303,87</t>
  </si>
  <si>
    <t>98525</t>
  </si>
  <si>
    <t>98526</t>
  </si>
  <si>
    <t>76,71</t>
  </si>
  <si>
    <t>98527</t>
  </si>
  <si>
    <t>165,14</t>
  </si>
  <si>
    <t>98528</t>
  </si>
  <si>
    <t>241,49</t>
  </si>
  <si>
    <t>98529</t>
  </si>
  <si>
    <t>98530</t>
  </si>
  <si>
    <t>108,85</t>
  </si>
  <si>
    <t>98531</t>
  </si>
  <si>
    <t>261,80</t>
  </si>
  <si>
    <t>98532</t>
  </si>
  <si>
    <t>98533</t>
  </si>
  <si>
    <t>269,59</t>
  </si>
  <si>
    <t>98534</t>
  </si>
  <si>
    <t>692,17</t>
  </si>
  <si>
    <t>98535</t>
  </si>
  <si>
    <t>1.092,94</t>
  </si>
  <si>
    <t>88238</t>
  </si>
  <si>
    <t>18,00</t>
  </si>
  <si>
    <t>88239</t>
  </si>
  <si>
    <t>88240</t>
  </si>
  <si>
    <t>88241</t>
  </si>
  <si>
    <t>88242</t>
  </si>
  <si>
    <t>18,03</t>
  </si>
  <si>
    <t>88243</t>
  </si>
  <si>
    <t>88245</t>
  </si>
  <si>
    <t>88246</t>
  </si>
  <si>
    <t>28,17</t>
  </si>
  <si>
    <t>88247</t>
  </si>
  <si>
    <t>88248</t>
  </si>
  <si>
    <t>88249</t>
  </si>
  <si>
    <t>23,96</t>
  </si>
  <si>
    <t>88250</t>
  </si>
  <si>
    <t>88251</t>
  </si>
  <si>
    <t>88252</t>
  </si>
  <si>
    <t>88253</t>
  </si>
  <si>
    <t>88255</t>
  </si>
  <si>
    <t>36,57</t>
  </si>
  <si>
    <t>88256</t>
  </si>
  <si>
    <t>25,15</t>
  </si>
  <si>
    <t>88257</t>
  </si>
  <si>
    <t>26,16</t>
  </si>
  <si>
    <t>88258</t>
  </si>
  <si>
    <t>88260</t>
  </si>
  <si>
    <t>22,22</t>
  </si>
  <si>
    <t>88261</t>
  </si>
  <si>
    <t>88262</t>
  </si>
  <si>
    <t>88263</t>
  </si>
  <si>
    <t>88264</t>
  </si>
  <si>
    <t>88265</t>
  </si>
  <si>
    <t>28,80</t>
  </si>
  <si>
    <t>88266</t>
  </si>
  <si>
    <t>88267</t>
  </si>
  <si>
    <t>88269</t>
  </si>
  <si>
    <t>88270</t>
  </si>
  <si>
    <t>88272</t>
  </si>
  <si>
    <t>88273</t>
  </si>
  <si>
    <t>88274</t>
  </si>
  <si>
    <t>88275</t>
  </si>
  <si>
    <t>88277</t>
  </si>
  <si>
    <t>88278</t>
  </si>
  <si>
    <t>26,09</t>
  </si>
  <si>
    <t>88279</t>
  </si>
  <si>
    <t>88281</t>
  </si>
  <si>
    <t>88282</t>
  </si>
  <si>
    <t>25,05</t>
  </si>
  <si>
    <t>88283</t>
  </si>
  <si>
    <t>88284</t>
  </si>
  <si>
    <t>88285</t>
  </si>
  <si>
    <t>27,99</t>
  </si>
  <si>
    <t>88286</t>
  </si>
  <si>
    <t>88288</t>
  </si>
  <si>
    <t>88291</t>
  </si>
  <si>
    <t>88292</t>
  </si>
  <si>
    <t>88293</t>
  </si>
  <si>
    <t>27,27</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</si>
  <si>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</si>
  <si>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</si>
  <si>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</si>
  <si>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</si>
  <si>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</si>
  <si>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</si>
  <si>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</si>
  <si>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</si>
  <si>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</si>
  <si>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</si>
  <si>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</si>
  <si>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</si>
  <si>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</si>
  <si>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</si>
  <si>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</si>
  <si>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</si>
  <si>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</si>
  <si>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</si>
  <si>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</si>
  <si>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</si>
  <si>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</si>
  <si>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28,43</t>
  </si>
  <si>
    <t>88316</t>
  </si>
  <si>
    <t>88317</t>
  </si>
  <si>
    <t>88318</t>
  </si>
  <si>
    <t>30,51</t>
  </si>
  <si>
    <t>88320</t>
  </si>
  <si>
    <t>88321</t>
  </si>
  <si>
    <t>40,77</t>
  </si>
  <si>
    <t>88322</t>
  </si>
  <si>
    <t>88323</t>
  </si>
  <si>
    <t>88324</t>
  </si>
  <si>
    <t>88325</t>
  </si>
  <si>
    <t>88326</t>
  </si>
  <si>
    <t>88377</t>
  </si>
  <si>
    <t>88441</t>
  </si>
  <si>
    <t>88597</t>
  </si>
  <si>
    <t>90766</t>
  </si>
  <si>
    <t>23,38</t>
  </si>
  <si>
    <t>90767</t>
  </si>
  <si>
    <t>24,61</t>
  </si>
  <si>
    <t>90768</t>
  </si>
  <si>
    <t>69,53</t>
  </si>
  <si>
    <t>90769</t>
  </si>
  <si>
    <t>98,12</t>
  </si>
  <si>
    <t>90770</t>
  </si>
  <si>
    <t>129,23</t>
  </si>
  <si>
    <t>90771</t>
  </si>
  <si>
    <t>32,15</t>
  </si>
  <si>
    <t>90772</t>
  </si>
  <si>
    <t>90773</t>
  </si>
  <si>
    <t>90775</t>
  </si>
  <si>
    <t>90776</t>
  </si>
  <si>
    <t>90777</t>
  </si>
  <si>
    <t>94,28</t>
  </si>
  <si>
    <t>90778</t>
  </si>
  <si>
    <t>90779</t>
  </si>
  <si>
    <t>145,84</t>
  </si>
  <si>
    <t>90780</t>
  </si>
  <si>
    <t>54,53</t>
  </si>
  <si>
    <t>90781</t>
  </si>
  <si>
    <t>91677</t>
  </si>
  <si>
    <t>101,61</t>
  </si>
  <si>
    <t>91678</t>
  </si>
  <si>
    <t>96,14</t>
  </si>
  <si>
    <t>93558</t>
  </si>
  <si>
    <t>MES</t>
  </si>
  <si>
    <t>4.468,51</t>
  </si>
  <si>
    <t>93559</t>
  </si>
  <si>
    <t>8.117,75</t>
  </si>
  <si>
    <t>93560</t>
  </si>
  <si>
    <t>4.777,07</t>
  </si>
  <si>
    <t>93561</t>
  </si>
  <si>
    <t>6.269,28</t>
  </si>
  <si>
    <t>93562</t>
  </si>
  <si>
    <t>5.671,79</t>
  </si>
  <si>
    <t>93563</t>
  </si>
  <si>
    <t>4.130,28</t>
  </si>
  <si>
    <t>93564</t>
  </si>
  <si>
    <t>4.335,50</t>
  </si>
  <si>
    <t>93565</t>
  </si>
  <si>
    <t>16.551,90</t>
  </si>
  <si>
    <t>93566</t>
  </si>
  <si>
    <t>3.115,62</t>
  </si>
  <si>
    <t>93567</t>
  </si>
  <si>
    <t>18.799,44</t>
  </si>
  <si>
    <t>93568</t>
  </si>
  <si>
    <t>25.592,05</t>
  </si>
  <si>
    <t>93569</t>
  </si>
  <si>
    <t>12.229,03</t>
  </si>
  <si>
    <t>93570</t>
  </si>
  <si>
    <t>17.248,56</t>
  </si>
  <si>
    <t>93571</t>
  </si>
  <si>
    <t>22.710,85</t>
  </si>
  <si>
    <t>93572</t>
  </si>
  <si>
    <t>6.443,85</t>
  </si>
  <si>
    <t>94295</t>
  </si>
  <si>
    <t>9.580,46</t>
  </si>
  <si>
    <t>94296</t>
  </si>
  <si>
    <t>4.936,58</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</si>
  <si>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</si>
  <si>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</si>
  <si>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</si>
  <si>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</si>
  <si>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</si>
  <si>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</si>
  <si>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</si>
  <si>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</si>
  <si>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</si>
  <si>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</si>
  <si>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</si>
  <si>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</si>
  <si>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</si>
  <si>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</si>
  <si>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</si>
  <si>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</si>
  <si>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</si>
  <si>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</si>
  <si>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</si>
  <si>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</si>
  <si>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</si>
  <si>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</si>
  <si>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</si>
  <si>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</si>
  <si>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</si>
  <si>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</si>
  <si>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</si>
  <si>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</si>
  <si>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</si>
  <si>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</si>
  <si>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</si>
  <si>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</si>
  <si>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</si>
  <si>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</si>
  <si>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</si>
  <si>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</si>
  <si>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</si>
  <si>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</si>
  <si>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</si>
  <si>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</si>
  <si>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</si>
  <si>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</si>
  <si>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</si>
  <si>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</si>
  <si>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</si>
  <si>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</si>
  <si>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</si>
  <si>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</si>
  <si>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</si>
  <si>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</si>
  <si>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</si>
  <si>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</si>
  <si>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</si>
  <si>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</si>
  <si>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</si>
  <si>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</si>
  <si>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</si>
  <si>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</si>
  <si>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</si>
  <si>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</si>
  <si>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</si>
  <si>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</si>
  <si>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</si>
  <si>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</si>
  <si>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</si>
  <si>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</si>
  <si>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</si>
  <si>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</si>
  <si>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</si>
  <si>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</si>
  <si>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</si>
  <si>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</si>
  <si>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</si>
  <si>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</si>
  <si>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</si>
  <si>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</si>
  <si>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</si>
  <si>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</si>
  <si>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</si>
  <si>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</si>
  <si>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</si>
  <si>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</si>
  <si>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</si>
  <si>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</si>
  <si>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</si>
  <si>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</si>
  <si>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</si>
  <si>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</si>
  <si>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</si>
  <si>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</si>
  <si>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</si>
  <si>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</si>
  <si>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</si>
  <si>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1,71</t>
  </si>
  <si>
    <t>95405</t>
  </si>
  <si>
    <t>95406</t>
  </si>
  <si>
    <t>95407</t>
  </si>
  <si>
    <t>95408</t>
  </si>
  <si>
    <t>95409</t>
  </si>
  <si>
    <t>95410</t>
  </si>
  <si>
    <t>95411</t>
  </si>
  <si>
    <t>95412</t>
  </si>
  <si>
    <t>95413</t>
  </si>
  <si>
    <t>95414</t>
  </si>
  <si>
    <t>52,13</t>
  </si>
  <si>
    <t>95415</t>
  </si>
  <si>
    <t>146,65</t>
  </si>
  <si>
    <t>95416</t>
  </si>
  <si>
    <t>8,68</t>
  </si>
  <si>
    <t>95417</t>
  </si>
  <si>
    <t>166,92</t>
  </si>
  <si>
    <t>95418</t>
  </si>
  <si>
    <t>228,17</t>
  </si>
  <si>
    <t>95419</t>
  </si>
  <si>
    <t>60,58</t>
  </si>
  <si>
    <t>95420</t>
  </si>
  <si>
    <t>86,05</t>
  </si>
  <si>
    <t>95421</t>
  </si>
  <si>
    <t>113,76</t>
  </si>
  <si>
    <t>95422</t>
  </si>
  <si>
    <t>78,33</t>
  </si>
  <si>
    <t>95423</t>
  </si>
  <si>
    <t>118,89</t>
  </si>
  <si>
    <t>95424</t>
  </si>
  <si>
    <t>100288</t>
  </si>
  <si>
    <t>100289</t>
  </si>
  <si>
    <t>100290</t>
  </si>
  <si>
    <t>100291</t>
  </si>
  <si>
    <t>100292</t>
  </si>
  <si>
    <t>100293</t>
  </si>
  <si>
    <t>100294</t>
  </si>
  <si>
    <t>100295</t>
  </si>
  <si>
    <t>100296</t>
  </si>
  <si>
    <t>100297</t>
  </si>
  <si>
    <t>100298</t>
  </si>
  <si>
    <t>100299</t>
  </si>
  <si>
    <t>100300</t>
  </si>
  <si>
    <t>100301</t>
  </si>
  <si>
    <t>100302</t>
  </si>
  <si>
    <t>136,44</t>
  </si>
  <si>
    <t>100303</t>
  </si>
  <si>
    <t>100304</t>
  </si>
  <si>
    <t>72,31</t>
  </si>
  <si>
    <t>100305</t>
  </si>
  <si>
    <t>100306</t>
  </si>
  <si>
    <t>100307</t>
  </si>
  <si>
    <t>100308</t>
  </si>
  <si>
    <t>100309</t>
  </si>
  <si>
    <t>100310</t>
  </si>
  <si>
    <t>100311</t>
  </si>
  <si>
    <t>100312</t>
  </si>
  <si>
    <t>100,40</t>
  </si>
  <si>
    <t>100313</t>
  </si>
  <si>
    <t>116,09</t>
  </si>
  <si>
    <t>100314</t>
  </si>
  <si>
    <t>130,97</t>
  </si>
  <si>
    <t>100315</t>
  </si>
  <si>
    <t>67,16</t>
  </si>
  <si>
    <t>100316</t>
  </si>
  <si>
    <t>3.235,83</t>
  </si>
  <si>
    <t>100317</t>
  </si>
  <si>
    <t>23.986,91</t>
  </si>
  <si>
    <t>100318</t>
  </si>
  <si>
    <t>12.786,08</t>
  </si>
  <si>
    <t>100319</t>
  </si>
  <si>
    <t>16.756,43</t>
  </si>
  <si>
    <t>100320</t>
  </si>
  <si>
    <t>18.867,44</t>
  </si>
  <si>
    <t>100321</t>
  </si>
  <si>
    <t>6.421,95</t>
  </si>
  <si>
    <t>100533</t>
  </si>
  <si>
    <t>26,95</t>
  </si>
  <si>
    <t>100534</t>
  </si>
  <si>
    <t>4.758,38</t>
  </si>
  <si>
    <t>100535</t>
  </si>
  <si>
    <t>100536</t>
  </si>
  <si>
    <t>48,90</t>
  </si>
  <si>
    <t>101284</t>
  </si>
  <si>
    <t>101285</t>
  </si>
  <si>
    <t>101286</t>
  </si>
  <si>
    <t>14,54</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</si>
  <si>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</si>
  <si>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</si>
  <si>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</si>
  <si>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</si>
  <si>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</si>
  <si>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</si>
  <si>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</si>
  <si>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</si>
  <si>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</si>
  <si>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</si>
  <si>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</si>
  <si>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</si>
  <si>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</si>
  <si>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</si>
  <si>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</si>
  <si>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</si>
  <si>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</si>
  <si>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</si>
  <si>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</si>
  <si>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</si>
  <si>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</si>
  <si>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</si>
  <si>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</si>
  <si>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</si>
  <si>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</si>
  <si>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</si>
  <si>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80,67</t>
  </si>
  <si>
    <t>101314</t>
  </si>
  <si>
    <t>101315</t>
  </si>
  <si>
    <t>101316</t>
  </si>
  <si>
    <t>31,27</t>
  </si>
  <si>
    <t>101317</t>
  </si>
  <si>
    <t>101318</t>
  </si>
  <si>
    <t>359,66</t>
  </si>
  <si>
    <t>101319</t>
  </si>
  <si>
    <t>101320</t>
  </si>
  <si>
    <t>101322</t>
  </si>
  <si>
    <t>16,71</t>
  </si>
  <si>
    <t>101323</t>
  </si>
  <si>
    <t>101324</t>
  </si>
  <si>
    <t>101325</t>
  </si>
  <si>
    <t>32,06</t>
  </si>
  <si>
    <t>101326</t>
  </si>
  <si>
    <t>101327</t>
  </si>
  <si>
    <t>101328</t>
  </si>
  <si>
    <t>101329</t>
  </si>
  <si>
    <t>39,18</t>
  </si>
  <si>
    <t>101330</t>
  </si>
  <si>
    <t>30,86</t>
  </si>
  <si>
    <t>101331</t>
  </si>
  <si>
    <t>101332</t>
  </si>
  <si>
    <t>101333</t>
  </si>
  <si>
    <t>101334</t>
  </si>
  <si>
    <t>53,15</t>
  </si>
  <si>
    <t>101335</t>
  </si>
  <si>
    <t>101336</t>
  </si>
  <si>
    <t>101337</t>
  </si>
  <si>
    <t>101338</t>
  </si>
  <si>
    <t>101339</t>
  </si>
  <si>
    <t>101340</t>
  </si>
  <si>
    <t>101341</t>
  </si>
  <si>
    <t>101342</t>
  </si>
  <si>
    <t>101343</t>
  </si>
  <si>
    <t>101344</t>
  </si>
  <si>
    <t>33,86</t>
  </si>
  <si>
    <t>101345</t>
  </si>
  <si>
    <t>63,18</t>
  </si>
  <si>
    <t>101346</t>
  </si>
  <si>
    <t>101347</t>
  </si>
  <si>
    <t>101348</t>
  </si>
  <si>
    <t>101349</t>
  </si>
  <si>
    <t>101350</t>
  </si>
  <si>
    <t>101351</t>
  </si>
  <si>
    <t>101352</t>
  </si>
  <si>
    <t>20,66</t>
  </si>
  <si>
    <t>101353</t>
  </si>
  <si>
    <t>101354</t>
  </si>
  <si>
    <t>101355</t>
  </si>
  <si>
    <t>101356</t>
  </si>
  <si>
    <t>101357</t>
  </si>
  <si>
    <t>101358</t>
  </si>
  <si>
    <t>101359</t>
  </si>
  <si>
    <t>39,60</t>
  </si>
  <si>
    <t>101360</t>
  </si>
  <si>
    <t>101361</t>
  </si>
  <si>
    <t>101362</t>
  </si>
  <si>
    <t>101363</t>
  </si>
  <si>
    <t>101364</t>
  </si>
  <si>
    <t>101365</t>
  </si>
  <si>
    <t>101366</t>
  </si>
  <si>
    <t>101367</t>
  </si>
  <si>
    <t>28,90</t>
  </si>
  <si>
    <t>101368</t>
  </si>
  <si>
    <t>101369</t>
  </si>
  <si>
    <t>101370</t>
  </si>
  <si>
    <t>101371</t>
  </si>
  <si>
    <t>101372</t>
  </si>
  <si>
    <t>101373</t>
  </si>
  <si>
    <t>146,64</t>
  </si>
  <si>
    <t>101374</t>
  </si>
  <si>
    <t>3.243,28</t>
  </si>
  <si>
    <t>101375</t>
  </si>
  <si>
    <t>3.698,43</t>
  </si>
  <si>
    <t>101376</t>
  </si>
  <si>
    <t>3.669,25</t>
  </si>
  <si>
    <t>101377</t>
  </si>
  <si>
    <t>3.561,13</t>
  </si>
  <si>
    <t>101378</t>
  </si>
  <si>
    <t>3.804,07</t>
  </si>
  <si>
    <t>101379</t>
  </si>
  <si>
    <t>3.971,30</t>
  </si>
  <si>
    <t>101380</t>
  </si>
  <si>
    <t>3.575,39</t>
  </si>
  <si>
    <t>101381</t>
  </si>
  <si>
    <t>4.487,63</t>
  </si>
  <si>
    <t>101382</t>
  </si>
  <si>
    <t>5.009,41</t>
  </si>
  <si>
    <t>101383</t>
  </si>
  <si>
    <t>3.247,37</t>
  </si>
  <si>
    <t>101384</t>
  </si>
  <si>
    <t>3.094,15</t>
  </si>
  <si>
    <t>101385</t>
  </si>
  <si>
    <t>4.230,30</t>
  </si>
  <si>
    <t>101386</t>
  </si>
  <si>
    <t>3.740,35</t>
  </si>
  <si>
    <t>101387</t>
  </si>
  <si>
    <t>101388</t>
  </si>
  <si>
    <t>3.263,23</t>
  </si>
  <si>
    <t>101389</t>
  </si>
  <si>
    <t>2.190,71</t>
  </si>
  <si>
    <t>101390</t>
  </si>
  <si>
    <t>6.444,58</t>
  </si>
  <si>
    <t>101391</t>
  </si>
  <si>
    <t>4.494,66</t>
  </si>
  <si>
    <t>101392</t>
  </si>
  <si>
    <t>4.654,64</t>
  </si>
  <si>
    <t>101394</t>
  </si>
  <si>
    <t>3.986,55</t>
  </si>
  <si>
    <t>101395</t>
  </si>
  <si>
    <t>3.796,58</t>
  </si>
  <si>
    <t>101396</t>
  </si>
  <si>
    <t>3.969,74</t>
  </si>
  <si>
    <t>101397</t>
  </si>
  <si>
    <t>4.500,24</t>
  </si>
  <si>
    <t>101398</t>
  </si>
  <si>
    <t>3.574,09</t>
  </si>
  <si>
    <t>101399</t>
  </si>
  <si>
    <t>4.758,03</t>
  </si>
  <si>
    <t>101400</t>
  </si>
  <si>
    <t>5.121,80</t>
  </si>
  <si>
    <t>101401</t>
  </si>
  <si>
    <t>5.455,40</t>
  </si>
  <si>
    <t>101402</t>
  </si>
  <si>
    <t>3.923,15</t>
  </si>
  <si>
    <t>101403</t>
  </si>
  <si>
    <t>25.748,76</t>
  </si>
  <si>
    <t>101404</t>
  </si>
  <si>
    <t>17.776,09</t>
  </si>
  <si>
    <t>101405</t>
  </si>
  <si>
    <t>16.911,50</t>
  </si>
  <si>
    <t>101407</t>
  </si>
  <si>
    <t>3.550,87</t>
  </si>
  <si>
    <t>101408</t>
  </si>
  <si>
    <t>4.230,83</t>
  </si>
  <si>
    <t>101409</t>
  </si>
  <si>
    <t>4.535,72</t>
  </si>
  <si>
    <t>101410</t>
  </si>
  <si>
    <t>3.835,46</t>
  </si>
  <si>
    <t>101411</t>
  </si>
  <si>
    <t>2.967,32</t>
  </si>
  <si>
    <t>101412</t>
  </si>
  <si>
    <t>4.904,88</t>
  </si>
  <si>
    <t>101413</t>
  </si>
  <si>
    <t>4.581,00</t>
  </si>
  <si>
    <t>101414</t>
  </si>
  <si>
    <t>4.519,27</t>
  </si>
  <si>
    <t>101415</t>
  </si>
  <si>
    <t>5.795,73</t>
  </si>
  <si>
    <t>101416</t>
  </si>
  <si>
    <t>4.346,36</t>
  </si>
  <si>
    <t>101417</t>
  </si>
  <si>
    <t>4.425,01</t>
  </si>
  <si>
    <t>101418</t>
  </si>
  <si>
    <t>4.646,26</t>
  </si>
  <si>
    <t>101419</t>
  </si>
  <si>
    <t>6.310,72</t>
  </si>
  <si>
    <t>101420</t>
  </si>
  <si>
    <t>4.270,52</t>
  </si>
  <si>
    <t>101421</t>
  </si>
  <si>
    <t>5.638,75</t>
  </si>
  <si>
    <t>101422</t>
  </si>
  <si>
    <t>4.342,84</t>
  </si>
  <si>
    <t>101423</t>
  </si>
  <si>
    <t>4.988,51</t>
  </si>
  <si>
    <t>101424</t>
  </si>
  <si>
    <t>5.055,70</t>
  </si>
  <si>
    <t>101425</t>
  </si>
  <si>
    <t>2.683,25</t>
  </si>
  <si>
    <t>101426</t>
  </si>
  <si>
    <t>5.256,63</t>
  </si>
  <si>
    <t>101427</t>
  </si>
  <si>
    <t>4.131,62</t>
  </si>
  <si>
    <t>101428</t>
  </si>
  <si>
    <t>4.021,40</t>
  </si>
  <si>
    <t>101429</t>
  </si>
  <si>
    <t>4.660,32</t>
  </si>
  <si>
    <t>101430</t>
  </si>
  <si>
    <t>4.858,98</t>
  </si>
  <si>
    <t>101431</t>
  </si>
  <si>
    <t>5.237,73</t>
  </si>
  <si>
    <t>101432</t>
  </si>
  <si>
    <t>4.366,31</t>
  </si>
  <si>
    <t>101433</t>
  </si>
  <si>
    <t>7.298,85</t>
  </si>
  <si>
    <t>101434</t>
  </si>
  <si>
    <t>4.791,60</t>
  </si>
  <si>
    <t>101435</t>
  </si>
  <si>
    <t>5.008,32</t>
  </si>
  <si>
    <t>101436</t>
  </si>
  <si>
    <t>2.963,38</t>
  </si>
  <si>
    <t>101437</t>
  </si>
  <si>
    <t>4.925,10</t>
  </si>
  <si>
    <t>101438</t>
  </si>
  <si>
    <t>5.819,96</t>
  </si>
  <si>
    <t>101439</t>
  </si>
  <si>
    <t>4.785,19</t>
  </si>
  <si>
    <t>101440</t>
  </si>
  <si>
    <t>5.052,93</t>
  </si>
  <si>
    <t>101441</t>
  </si>
  <si>
    <t>4.047,04</t>
  </si>
  <si>
    <t>101442</t>
  </si>
  <si>
    <t>5.427,78</t>
  </si>
  <si>
    <t>101443</t>
  </si>
  <si>
    <t>4.477,65</t>
  </si>
  <si>
    <t>101444</t>
  </si>
  <si>
    <t>101445</t>
  </si>
  <si>
    <t>4.507,33</t>
  </si>
  <si>
    <t>101446</t>
  </si>
  <si>
    <t>4.731,18</t>
  </si>
  <si>
    <t>101447</t>
  </si>
  <si>
    <t>5.789,73</t>
  </si>
  <si>
    <t>101448</t>
  </si>
  <si>
    <t>4.983,15</t>
  </si>
  <si>
    <t>101449</t>
  </si>
  <si>
    <t>4.163,20</t>
  </si>
  <si>
    <t>101450</t>
  </si>
  <si>
    <t>3.729,38</t>
  </si>
  <si>
    <t>101451</t>
  </si>
  <si>
    <t>5.075,15</t>
  </si>
  <si>
    <t>101452</t>
  </si>
  <si>
    <t>3.275,77</t>
  </si>
  <si>
    <t>101453</t>
  </si>
  <si>
    <t>5.112,21</t>
  </si>
  <si>
    <t>101454</t>
  </si>
  <si>
    <t>5.449,40</t>
  </si>
  <si>
    <t>101455</t>
  </si>
  <si>
    <t>5.259,21</t>
  </si>
  <si>
    <t>101456</t>
  </si>
  <si>
    <t>7.182,72</t>
  </si>
  <si>
    <t>101457</t>
  </si>
  <si>
    <t>5.613,71</t>
  </si>
  <si>
    <t>101458</t>
  </si>
  <si>
    <t>4.107,53</t>
  </si>
  <si>
    <t>101459</t>
  </si>
  <si>
    <t>3.933,81</t>
  </si>
  <si>
    <t>101460</t>
  </si>
  <si>
    <t>3.254,87</t>
  </si>
  <si>
    <t>22,02</t>
  </si>
  <si>
    <t>46,29</t>
  </si>
  <si>
    <t>56,48</t>
  </si>
  <si>
    <t>13,48</t>
  </si>
  <si>
    <t>25,22</t>
  </si>
  <si>
    <t>34,58</t>
  </si>
  <si>
    <t>45,92</t>
  </si>
  <si>
    <t>51,42</t>
  </si>
  <si>
    <t>84,44</t>
  </si>
  <si>
    <t>122,24</t>
  </si>
  <si>
    <t>28,21</t>
  </si>
  <si>
    <t>32,72</t>
  </si>
  <si>
    <t>37,24</t>
  </si>
  <si>
    <t>41,76</t>
  </si>
  <si>
    <t>50,78</t>
  </si>
  <si>
    <t>68,83</t>
  </si>
  <si>
    <t>77,85</t>
  </si>
  <si>
    <t>94,77</t>
  </si>
  <si>
    <t>140,82</t>
  </si>
  <si>
    <t>237,48</t>
  </si>
  <si>
    <t>380,92</t>
  </si>
  <si>
    <t>471,01</t>
  </si>
  <si>
    <t>610,48</t>
  </si>
  <si>
    <t>76,86</t>
  </si>
  <si>
    <t>123,27</t>
  </si>
  <si>
    <t>203,85</t>
  </si>
  <si>
    <t>288,95</t>
  </si>
  <si>
    <t>393,94</t>
  </si>
  <si>
    <t>461,45</t>
  </si>
  <si>
    <t>1.295,53</t>
  </si>
  <si>
    <t>21,98</t>
  </si>
  <si>
    <t>27,01</t>
  </si>
  <si>
    <t>37,12</t>
  </si>
  <si>
    <t>47,18</t>
  </si>
  <si>
    <t>57,23</t>
  </si>
  <si>
    <t>72,33</t>
  </si>
  <si>
    <t>3,12</t>
  </si>
  <si>
    <t>4,27</t>
  </si>
  <si>
    <t>4,70</t>
  </si>
  <si>
    <t>3,37</t>
  </si>
  <si>
    <t>264,00</t>
  </si>
  <si>
    <t>312,60</t>
  </si>
  <si>
    <t>1.830,08</t>
  </si>
  <si>
    <t>31,33</t>
  </si>
  <si>
    <t>2.437,17</t>
  </si>
  <si>
    <t>3.808,33</t>
  </si>
  <si>
    <t>47,23</t>
  </si>
  <si>
    <t>27,69</t>
  </si>
  <si>
    <t>92,45</t>
  </si>
  <si>
    <t>102,51</t>
  </si>
  <si>
    <t>117,65</t>
  </si>
  <si>
    <t>132,73</t>
  </si>
  <si>
    <t>151,38</t>
  </si>
  <si>
    <t>263,13</t>
  </si>
  <si>
    <t>321,58</t>
  </si>
  <si>
    <t>418,82</t>
  </si>
  <si>
    <t>436,59</t>
  </si>
  <si>
    <t>640,94</t>
  </si>
  <si>
    <t>661,95</t>
  </si>
  <si>
    <t>24,31</t>
  </si>
  <si>
    <t>150,83</t>
  </si>
  <si>
    <t>20,02</t>
  </si>
  <si>
    <t>274,47</t>
  </si>
  <si>
    <t>334,86</t>
  </si>
  <si>
    <t>434,06</t>
  </si>
  <si>
    <t>454,19</t>
  </si>
  <si>
    <t>660,72</t>
  </si>
  <si>
    <t>683,30</t>
  </si>
  <si>
    <t>46,04</t>
  </si>
  <si>
    <t>125,39</t>
  </si>
  <si>
    <t>218,98</t>
  </si>
  <si>
    <t>284,04</t>
  </si>
  <si>
    <t>341,39</t>
  </si>
  <si>
    <t>411,41</t>
  </si>
  <si>
    <t>134,69</t>
  </si>
  <si>
    <t>162,38</t>
  </si>
  <si>
    <t>232,50</t>
  </si>
  <si>
    <t>299,76</t>
  </si>
  <si>
    <t>410,82</t>
  </si>
  <si>
    <t>433,27</t>
  </si>
  <si>
    <t>58,60</t>
  </si>
  <si>
    <t>105,80</t>
  </si>
  <si>
    <t>120,25</t>
  </si>
  <si>
    <t>585,34</t>
  </si>
  <si>
    <t>150,48</t>
  </si>
  <si>
    <t>832,58</t>
  </si>
  <si>
    <t>202,55</t>
  </si>
  <si>
    <t>44,93</t>
  </si>
  <si>
    <t>96,21</t>
  </si>
  <si>
    <t>110,49</t>
  </si>
  <si>
    <t>142,11</t>
  </si>
  <si>
    <t>611,14</t>
  </si>
  <si>
    <t>176,28</t>
  </si>
  <si>
    <t>864,36</t>
  </si>
  <si>
    <t>234,33</t>
  </si>
  <si>
    <t>105,41</t>
  </si>
  <si>
    <t>112,56</t>
  </si>
  <si>
    <t>80,26</t>
  </si>
  <si>
    <t>98,51</t>
  </si>
  <si>
    <t>133,68</t>
  </si>
  <si>
    <t>87,41</t>
  </si>
  <si>
    <t>107,65</t>
  </si>
  <si>
    <t>145,03</t>
  </si>
  <si>
    <t>2,24</t>
  </si>
  <si>
    <t>60,87</t>
  </si>
  <si>
    <t>69,24</t>
  </si>
  <si>
    <t>81,35</t>
  </si>
  <si>
    <t>93,69</t>
  </si>
  <si>
    <t>61,11</t>
  </si>
  <si>
    <t>78,68</t>
  </si>
  <si>
    <t>129,22</t>
  </si>
  <si>
    <t>146,76</t>
  </si>
  <si>
    <t>197,31</t>
  </si>
  <si>
    <t>214,85</t>
  </si>
  <si>
    <t>265,39</t>
  </si>
  <si>
    <t>282,95</t>
  </si>
  <si>
    <t>318,05</t>
  </si>
  <si>
    <t>386,14</t>
  </si>
  <si>
    <t>421,25</t>
  </si>
  <si>
    <t>489,34</t>
  </si>
  <si>
    <t>524,44</t>
  </si>
  <si>
    <t>627,64</t>
  </si>
  <si>
    <t>84,79</t>
  </si>
  <si>
    <t>111,10</t>
  </si>
  <si>
    <t>186,92</t>
  </si>
  <si>
    <t>213,23</t>
  </si>
  <si>
    <t>289,06</t>
  </si>
  <si>
    <t>315,38</t>
  </si>
  <si>
    <t>391,18</t>
  </si>
  <si>
    <t>417,51</t>
  </si>
  <si>
    <t>470,17</t>
  </si>
  <si>
    <t>572,31</t>
  </si>
  <si>
    <t>624,96</t>
  </si>
  <si>
    <t>727,10</t>
  </si>
  <si>
    <t>779,77</t>
  </si>
  <si>
    <t>934,56</t>
  </si>
  <si>
    <t>25,19</t>
  </si>
  <si>
    <t>46,25</t>
  </si>
  <si>
    <t>71,53</t>
  </si>
  <si>
    <t>114,34</t>
  </si>
  <si>
    <t>139,61</t>
  </si>
  <si>
    <t>148,38</t>
  </si>
  <si>
    <t>165,95</t>
  </si>
  <si>
    <t>199,98</t>
  </si>
  <si>
    <t>217,54</t>
  </si>
  <si>
    <t>251,55</t>
  </si>
  <si>
    <t>269,14</t>
  </si>
  <si>
    <t>320,74</t>
  </si>
  <si>
    <t>138,59</t>
  </si>
  <si>
    <t>1.319,87</t>
  </si>
  <si>
    <t>462,10</t>
  </si>
  <si>
    <t>1.132,20</t>
  </si>
  <si>
    <t>1.825,00</t>
  </si>
  <si>
    <t>3.202,27</t>
  </si>
  <si>
    <t>4.762,41</t>
  </si>
  <si>
    <t>3.131,59</t>
  </si>
  <si>
    <t>5.123,47</t>
  </si>
  <si>
    <t>5.650,40</t>
  </si>
  <si>
    <t>4.180,40</t>
  </si>
  <si>
    <t>2.067,91</t>
  </si>
  <si>
    <t>1.388,08</t>
  </si>
  <si>
    <t>33,58</t>
  </si>
  <si>
    <t>52,90</t>
  </si>
  <si>
    <t>67,17</t>
  </si>
  <si>
    <t>53,74</t>
  </si>
  <si>
    <t>60,46</t>
  </si>
  <si>
    <t>75,57</t>
  </si>
  <si>
    <t>94,04</t>
  </si>
  <si>
    <t>105,81</t>
  </si>
  <si>
    <t>119,24</t>
  </si>
  <si>
    <t>134,35</t>
  </si>
  <si>
    <t>38,73</t>
  </si>
  <si>
    <t>265,08</t>
  </si>
  <si>
    <t>2.994,60</t>
  </si>
  <si>
    <t>1.700,82</t>
  </si>
  <si>
    <t>48,72</t>
  </si>
  <si>
    <t>90,53</t>
  </si>
  <si>
    <t>2.411,29</t>
  </si>
  <si>
    <t>187,98</t>
  </si>
  <si>
    <t>222,08</t>
  </si>
  <si>
    <t>420,36</t>
  </si>
  <si>
    <t>425,89</t>
  </si>
  <si>
    <t>559,21</t>
  </si>
  <si>
    <t>1.039,06</t>
  </si>
  <si>
    <t>1.155,34</t>
  </si>
  <si>
    <t>969,08</t>
  </si>
  <si>
    <t>893,08</t>
  </si>
  <si>
    <t>594,06</t>
  </si>
  <si>
    <t>554,41</t>
  </si>
  <si>
    <t>997,30</t>
  </si>
  <si>
    <t>917,25</t>
  </si>
  <si>
    <t>6.895,24</t>
  </si>
  <si>
    <t>10.641,79</t>
  </si>
  <si>
    <t>294,08</t>
  </si>
  <si>
    <t>463,44</t>
  </si>
  <si>
    <t>983,27</t>
  </si>
  <si>
    <t>1.275,40</t>
  </si>
  <si>
    <t>168,83</t>
  </si>
  <si>
    <t>171,63</t>
  </si>
  <si>
    <t>150,44</t>
  </si>
  <si>
    <t>152,44</t>
  </si>
  <si>
    <t>202,41</t>
  </si>
  <si>
    <t>256,64</t>
  </si>
  <si>
    <t>176,63</t>
  </si>
  <si>
    <t>219,52</t>
  </si>
  <si>
    <t>213,90</t>
  </si>
  <si>
    <t>218,00</t>
  </si>
  <si>
    <t>195,58</t>
  </si>
  <si>
    <t>252,46</t>
  </si>
  <si>
    <t>318,64</t>
  </si>
  <si>
    <t>278,28</t>
  </si>
  <si>
    <t>163,88</t>
  </si>
  <si>
    <t>136,37</t>
  </si>
  <si>
    <t>204,84</t>
  </si>
  <si>
    <t>6.055,98</t>
  </si>
  <si>
    <t>9.183,47</t>
  </si>
  <si>
    <t>198,02</t>
  </si>
  <si>
    <t>132,20</t>
  </si>
  <si>
    <t>120,86</t>
  </si>
  <si>
    <t>179,05</t>
  </si>
  <si>
    <t>184,50</t>
  </si>
  <si>
    <t>169,06</t>
  </si>
  <si>
    <t>411,66</t>
  </si>
  <si>
    <t>151,36</t>
  </si>
  <si>
    <t>224,02</t>
  </si>
  <si>
    <t>213,59</t>
  </si>
  <si>
    <t>558,24</t>
  </si>
  <si>
    <t>147,78</t>
  </si>
  <si>
    <t>121,86</t>
  </si>
  <si>
    <t>132,53</t>
  </si>
  <si>
    <t>106,96</t>
  </si>
  <si>
    <t>168,58</t>
  </si>
  <si>
    <t>163,59</t>
  </si>
  <si>
    <t>261,07</t>
  </si>
  <si>
    <t>220,10</t>
  </si>
  <si>
    <t>216,71</t>
  </si>
  <si>
    <t>176,38</t>
  </si>
  <si>
    <t>213,01</t>
  </si>
  <si>
    <t>215,78</t>
  </si>
  <si>
    <t>202,34</t>
  </si>
  <si>
    <t>150,64</t>
  </si>
  <si>
    <t>188,70</t>
  </si>
  <si>
    <t>144,36</t>
  </si>
  <si>
    <t>223,47</t>
  </si>
  <si>
    <t>179,82</t>
  </si>
  <si>
    <t>233,47</t>
  </si>
  <si>
    <t>162,23</t>
  </si>
  <si>
    <t>115,06</t>
  </si>
  <si>
    <t>626,03</t>
  </si>
  <si>
    <t>1.474,32</t>
  </si>
  <si>
    <t>1.277,94</t>
  </si>
  <si>
    <t>352,35</t>
  </si>
  <si>
    <t>191,21</t>
  </si>
  <si>
    <t>187,70</t>
  </si>
  <si>
    <t>274,35</t>
  </si>
  <si>
    <t>305,13</t>
  </si>
  <si>
    <t>143,57</t>
  </si>
  <si>
    <t>668,46</t>
  </si>
  <si>
    <t>375,60</t>
  </si>
  <si>
    <t>139,54</t>
  </si>
  <si>
    <t>94,82</t>
  </si>
  <si>
    <t>192,21</t>
  </si>
  <si>
    <t>395,46</t>
  </si>
  <si>
    <t>278,58</t>
  </si>
  <si>
    <t>82,49</t>
  </si>
  <si>
    <t>76,36</t>
  </si>
  <si>
    <t>345,91</t>
  </si>
  <si>
    <t>999,26</t>
  </si>
  <si>
    <t>134,97</t>
  </si>
  <si>
    <t>23,27</t>
  </si>
  <si>
    <t>297,90</t>
  </si>
  <si>
    <t>215,25</t>
  </si>
  <si>
    <t>78,49</t>
  </si>
  <si>
    <t>2.929,73</t>
  </si>
  <si>
    <t>128,96</t>
  </si>
  <si>
    <t>192,94</t>
  </si>
  <si>
    <t>146,85</t>
  </si>
  <si>
    <t>210,51</t>
  </si>
  <si>
    <t>141,31</t>
  </si>
  <si>
    <t>240,36</t>
  </si>
  <si>
    <t>235,34</t>
  </si>
  <si>
    <t>161,24</t>
  </si>
  <si>
    <t>227,19</t>
  </si>
  <si>
    <t>170,73</t>
  </si>
  <si>
    <t>224,05</t>
  </si>
  <si>
    <t>124,94</t>
  </si>
  <si>
    <t>110,45</t>
  </si>
  <si>
    <t>200,17</t>
  </si>
  <si>
    <t>631,18</t>
  </si>
  <si>
    <t>1.338,69</t>
  </si>
  <si>
    <t>80,85</t>
  </si>
  <si>
    <t>51,95</t>
  </si>
  <si>
    <t>55,73</t>
  </si>
  <si>
    <t>125,70</t>
  </si>
  <si>
    <t>155,49</t>
  </si>
  <si>
    <t>165,11</t>
  </si>
  <si>
    <t>54,14</t>
  </si>
  <si>
    <t>68,72</t>
  </si>
  <si>
    <t>77,13</t>
  </si>
  <si>
    <t>84,31</t>
  </si>
  <si>
    <t>45,94</t>
  </si>
  <si>
    <t>34,08</t>
  </si>
  <si>
    <t>78,34</t>
  </si>
  <si>
    <t>87,00</t>
  </si>
  <si>
    <t>59,58</t>
  </si>
  <si>
    <t>81,81</t>
  </si>
  <si>
    <t>203,61</t>
  </si>
  <si>
    <t>441,95</t>
  </si>
  <si>
    <t>387,33</t>
  </si>
  <si>
    <t>131,97</t>
  </si>
  <si>
    <t>94,65</t>
  </si>
  <si>
    <t>80,74</t>
  </si>
  <si>
    <t>281,20</t>
  </si>
  <si>
    <t>155,33</t>
  </si>
  <si>
    <t>56,94</t>
  </si>
  <si>
    <t>43,77</t>
  </si>
  <si>
    <t>51,24</t>
  </si>
  <si>
    <t>71,99</t>
  </si>
  <si>
    <t>36,73</t>
  </si>
  <si>
    <t>60,19</t>
  </si>
  <si>
    <t>57,13</t>
  </si>
  <si>
    <t>81,47</t>
  </si>
  <si>
    <t>148,52</t>
  </si>
  <si>
    <t>216,45</t>
  </si>
  <si>
    <t>95,76</t>
  </si>
  <si>
    <t>162,54</t>
  </si>
  <si>
    <t>87,48</t>
  </si>
  <si>
    <t>78,42</t>
  </si>
  <si>
    <t>90,28</t>
  </si>
  <si>
    <t>87,89</t>
  </si>
  <si>
    <t>51,91</t>
  </si>
  <si>
    <t>55,62</t>
  </si>
  <si>
    <t>44,47</t>
  </si>
  <si>
    <t>179,35</t>
  </si>
  <si>
    <t>435,67</t>
  </si>
  <si>
    <t>509,96</t>
  </si>
  <si>
    <t>563,93</t>
  </si>
  <si>
    <t>616,25</t>
  </si>
  <si>
    <t>700,50</t>
  </si>
  <si>
    <t>88,28</t>
  </si>
  <si>
    <t>95,51</t>
  </si>
  <si>
    <t>113,94</t>
  </si>
  <si>
    <t>1.107,73</t>
  </si>
  <si>
    <t>1.351,95</t>
  </si>
  <si>
    <t>1.442,47</t>
  </si>
  <si>
    <t>1.604,40</t>
  </si>
  <si>
    <t>1.971,59</t>
  </si>
  <si>
    <t>2.464,82</t>
  </si>
  <si>
    <t>2.580,96</t>
  </si>
  <si>
    <t>2.798,82</t>
  </si>
  <si>
    <t>3.179,21</t>
  </si>
  <si>
    <t>3.312,30</t>
  </si>
  <si>
    <t>1.090,28</t>
  </si>
  <si>
    <t>1.321,37</t>
  </si>
  <si>
    <t>1.411,89</t>
  </si>
  <si>
    <t>1.586,95</t>
  </si>
  <si>
    <t>1.939,10</t>
  </si>
  <si>
    <t>2.420,57</t>
  </si>
  <si>
    <t>2.537,92</t>
  </si>
  <si>
    <t>2.725,20</t>
  </si>
  <si>
    <t>3.093,13</t>
  </si>
  <si>
    <t>3.206,86</t>
  </si>
  <si>
    <t>27,79</t>
  </si>
  <si>
    <t>55,20</t>
  </si>
  <si>
    <t>60,63</t>
  </si>
  <si>
    <t>30,97</t>
  </si>
  <si>
    <t>16,00</t>
  </si>
  <si>
    <t>37,18</t>
  </si>
  <si>
    <t>52,05</t>
  </si>
  <si>
    <t>127,34</t>
  </si>
  <si>
    <t>273,61</t>
  </si>
  <si>
    <t>40,83</t>
  </si>
  <si>
    <t>88,47</t>
  </si>
  <si>
    <t>98,38</t>
  </si>
  <si>
    <t>63,73</t>
  </si>
  <si>
    <t>78,39</t>
  </si>
  <si>
    <t>58,86</t>
  </si>
  <si>
    <t>170,01</t>
  </si>
  <si>
    <t>210,64</t>
  </si>
  <si>
    <t>250,70</t>
  </si>
  <si>
    <t>315,13</t>
  </si>
  <si>
    <t>158,35</t>
  </si>
  <si>
    <t>88,44</t>
  </si>
  <si>
    <t>166,51</t>
  </si>
  <si>
    <t>100,19</t>
  </si>
  <si>
    <t>160,66</t>
  </si>
  <si>
    <t>80,80</t>
  </si>
  <si>
    <t>169,40</t>
  </si>
  <si>
    <t>61,03</t>
  </si>
  <si>
    <t>814,37</t>
  </si>
  <si>
    <t>968,47</t>
  </si>
  <si>
    <t>1.122,57</t>
  </si>
  <si>
    <t>1.418,95</t>
  </si>
  <si>
    <t>1.573,04</t>
  </si>
  <si>
    <t>1.767,20</t>
  </si>
  <si>
    <t>2.061,89</t>
  </si>
  <si>
    <t>2.287,01</t>
  </si>
  <si>
    <t>2.441,11</t>
  </si>
  <si>
    <t>2.634,19</t>
  </si>
  <si>
    <t>929,49</t>
  </si>
  <si>
    <t>1.083,59</t>
  </si>
  <si>
    <t>1.340,99</t>
  </si>
  <si>
    <t>1.495,08</t>
  </si>
  <si>
    <t>1.689,24</t>
  </si>
  <si>
    <t>1.905,98</t>
  </si>
  <si>
    <t>2.170,08</t>
  </si>
  <si>
    <t>2.324,18</t>
  </si>
  <si>
    <t>2.478,27</t>
  </si>
  <si>
    <t>1.156,11</t>
  </si>
  <si>
    <t>1.529,38</t>
  </si>
  <si>
    <t>1.621,62</t>
  </si>
  <si>
    <t>1.801,54</t>
  </si>
  <si>
    <t>2.213,50</t>
  </si>
  <si>
    <t>3.023,39</t>
  </si>
  <si>
    <t>3.137,34</t>
  </si>
  <si>
    <t>3.403,65</t>
  </si>
  <si>
    <t>3.884,79</t>
  </si>
  <si>
    <t>4.186,69</t>
  </si>
  <si>
    <t>1.121,21</t>
  </si>
  <si>
    <t>1.486,34</t>
  </si>
  <si>
    <t>1.578,58</t>
  </si>
  <si>
    <t>1.891,87</t>
  </si>
  <si>
    <t>2.098,72</t>
  </si>
  <si>
    <t>2.826,71</t>
  </si>
  <si>
    <t>2.938,36</t>
  </si>
  <si>
    <t>3.140,50</t>
  </si>
  <si>
    <t>3.493,92</t>
  </si>
  <si>
    <t>3.410,74</t>
  </si>
  <si>
    <t>697,95</t>
  </si>
  <si>
    <t>75,82</t>
  </si>
  <si>
    <t>115,46</t>
  </si>
  <si>
    <t>77,81</t>
  </si>
  <si>
    <t>102,12</t>
  </si>
  <si>
    <t>152,23</t>
  </si>
  <si>
    <t>151,13</t>
  </si>
  <si>
    <t>177,75</t>
  </si>
  <si>
    <t>162,10</t>
  </si>
  <si>
    <t>185,37</t>
  </si>
  <si>
    <t>31,56</t>
  </si>
  <si>
    <t>109,09</t>
  </si>
  <si>
    <t>89,01</t>
  </si>
  <si>
    <t>132,70</t>
  </si>
  <si>
    <t>94,63</t>
  </si>
  <si>
    <t>138,32</t>
  </si>
  <si>
    <t>52,30</t>
  </si>
  <si>
    <t>601,56</t>
  </si>
  <si>
    <t>571,77</t>
  </si>
  <si>
    <t>738,95</t>
  </si>
  <si>
    <t>674,10</t>
  </si>
  <si>
    <t>816,64</t>
  </si>
  <si>
    <t>732,15</t>
  </si>
  <si>
    <t>849,93</t>
  </si>
  <si>
    <t>1.438,08</t>
  </si>
  <si>
    <t>1.778,96</t>
  </si>
  <si>
    <t>2.118,44</t>
  </si>
  <si>
    <t>547,27</t>
  </si>
  <si>
    <t>497,01</t>
  </si>
  <si>
    <t>216,94</t>
  </si>
  <si>
    <t>246,94</t>
  </si>
  <si>
    <t>283,31</t>
  </si>
  <si>
    <t>657,83</t>
  </si>
  <si>
    <t>120,56</t>
  </si>
  <si>
    <t>130,66</t>
  </si>
  <si>
    <t>159,22</t>
  </si>
  <si>
    <t>169,29</t>
  </si>
  <si>
    <t>134,04</t>
  </si>
  <si>
    <t>145,57</t>
  </si>
  <si>
    <t>174,80</t>
  </si>
  <si>
    <t>186,32</t>
  </si>
  <si>
    <t>114,70</t>
  </si>
  <si>
    <t>134,21</t>
  </si>
  <si>
    <t>120,18</t>
  </si>
  <si>
    <t>139,45</t>
  </si>
  <si>
    <t>129,84</t>
  </si>
  <si>
    <t>150,59</t>
  </si>
  <si>
    <t>139,38</t>
  </si>
  <si>
    <t>159,85</t>
  </si>
  <si>
    <t>131,27</t>
  </si>
  <si>
    <t>141,73</t>
  </si>
  <si>
    <t>171,24</t>
  </si>
  <si>
    <t>142,79</t>
  </si>
  <si>
    <t>184,39</t>
  </si>
  <si>
    <t>196,69</t>
  </si>
  <si>
    <t>120,77</t>
  </si>
  <si>
    <t>140,67</t>
  </si>
  <si>
    <t>123,39</t>
  </si>
  <si>
    <t>143,11</t>
  </si>
  <si>
    <t>135,70</t>
  </si>
  <si>
    <t>156,94</t>
  </si>
  <si>
    <t>143,18</t>
  </si>
  <si>
    <t>164,26</t>
  </si>
  <si>
    <t>207,60</t>
  </si>
  <si>
    <t>193,41</t>
  </si>
  <si>
    <t>184,92</t>
  </si>
  <si>
    <t>178,89</t>
  </si>
  <si>
    <t>174,10</t>
  </si>
  <si>
    <t>225,41</t>
  </si>
  <si>
    <t>210,32</t>
  </si>
  <si>
    <t>201,36</t>
  </si>
  <si>
    <t>195,06</t>
  </si>
  <si>
    <t>190,10</t>
  </si>
  <si>
    <t>196,97</t>
  </si>
  <si>
    <t>182,80</t>
  </si>
  <si>
    <t>174,31</t>
  </si>
  <si>
    <t>165,86</t>
  </si>
  <si>
    <t>163,62</t>
  </si>
  <si>
    <t>199,72</t>
  </si>
  <si>
    <t>190,77</t>
  </si>
  <si>
    <t>184,54</t>
  </si>
  <si>
    <t>173,90</t>
  </si>
  <si>
    <t>1.005,57</t>
  </si>
  <si>
    <t>601,43</t>
  </si>
  <si>
    <t>787,08</t>
  </si>
  <si>
    <t>483,98</t>
  </si>
  <si>
    <t>499,69</t>
  </si>
  <si>
    <t>43,16</t>
  </si>
  <si>
    <t>81,73</t>
  </si>
  <si>
    <t>137,51</t>
  </si>
  <si>
    <t>40,10</t>
  </si>
  <si>
    <t>72,22</t>
  </si>
  <si>
    <t>91,72</t>
  </si>
  <si>
    <t>243,51</t>
  </si>
  <si>
    <t>304,83</t>
  </si>
  <si>
    <t>427,50</t>
  </si>
  <si>
    <t>537,82</t>
  </si>
  <si>
    <t>724,64</t>
  </si>
  <si>
    <t>958,56</t>
  </si>
  <si>
    <t>697,15</t>
  </si>
  <si>
    <t>1.768,12</t>
  </si>
  <si>
    <t>620,83</t>
  </si>
  <si>
    <t>1.685,53</t>
  </si>
  <si>
    <t>1.301,55</t>
  </si>
  <si>
    <t>2.419,55</t>
  </si>
  <si>
    <t>1.378,94</t>
  </si>
  <si>
    <t>2.464,75</t>
  </si>
  <si>
    <t>2.149,88</t>
  </si>
  <si>
    <t>3.760,93</t>
  </si>
  <si>
    <t>985,91</t>
  </si>
  <si>
    <t>2.165,55</t>
  </si>
  <si>
    <t>1.140,69</t>
  </si>
  <si>
    <t>2.069,77</t>
  </si>
  <si>
    <t>1.784,18</t>
  </si>
  <si>
    <t>3.376,58</t>
  </si>
  <si>
    <t>353,60</t>
  </si>
  <si>
    <t>372,71</t>
  </si>
  <si>
    <t>928,87</t>
  </si>
  <si>
    <t>1.268,57</t>
  </si>
  <si>
    <t>720,66</t>
  </si>
  <si>
    <t>1.716,33</t>
  </si>
  <si>
    <t>905,66</t>
  </si>
  <si>
    <t>345,15</t>
  </si>
  <si>
    <t>1.091,93</t>
  </si>
  <si>
    <t>456,71</t>
  </si>
  <si>
    <t>2.538,88</t>
  </si>
  <si>
    <t>1.278,27</t>
  </si>
  <si>
    <t>661,98</t>
  </si>
  <si>
    <t>3.267,68</t>
  </si>
  <si>
    <t>1.557,72</t>
  </si>
  <si>
    <t>2.196,50</t>
  </si>
  <si>
    <t>1.013,50</t>
  </si>
  <si>
    <t>2.780,97</t>
  </si>
  <si>
    <t>1.209,00</t>
  </si>
  <si>
    <t>1.404,52</t>
  </si>
  <si>
    <t>1.600,02</t>
  </si>
  <si>
    <t>4.567,73</t>
  </si>
  <si>
    <t>1.795,59</t>
  </si>
  <si>
    <t>1.991,11</t>
  </si>
  <si>
    <t>5.739,50</t>
  </si>
  <si>
    <t>2.186,61</t>
  </si>
  <si>
    <t>3.454,30</t>
  </si>
  <si>
    <t>4.222,61</t>
  </si>
  <si>
    <t>4.964,30</t>
  </si>
  <si>
    <t>5.705,92</t>
  </si>
  <si>
    <t>6.451,00</t>
  </si>
  <si>
    <t>7.189,31</t>
  </si>
  <si>
    <t>2.400,11</t>
  </si>
  <si>
    <t>5.093,96</t>
  </si>
  <si>
    <t>1.813,64</t>
  </si>
  <si>
    <t>5.982,48</t>
  </si>
  <si>
    <t>2.009,09</t>
  </si>
  <si>
    <t>6.924,69</t>
  </si>
  <si>
    <t>2.204,65</t>
  </si>
  <si>
    <t>7.815,48</t>
  </si>
  <si>
    <t>8.706,28</t>
  </si>
  <si>
    <t>2.599,36</t>
  </si>
  <si>
    <t>7.085,56</t>
  </si>
  <si>
    <t>2.208,41</t>
  </si>
  <si>
    <t>8.156,67</t>
  </si>
  <si>
    <t>2.403,88</t>
  </si>
  <si>
    <t>9.227,80</t>
  </si>
  <si>
    <t>10.298,95</t>
  </si>
  <si>
    <t>2.798,62</t>
  </si>
  <si>
    <t>9.419,94</t>
  </si>
  <si>
    <t>2.603,12</t>
  </si>
  <si>
    <t>10.651,99</t>
  </si>
  <si>
    <t>11.883,99</t>
  </si>
  <si>
    <t>2.997,91</t>
  </si>
  <si>
    <t>12.065,37</t>
  </si>
  <si>
    <t>13.469,01</t>
  </si>
  <si>
    <t>3.197,17</t>
  </si>
  <si>
    <t>15.655,43</t>
  </si>
  <si>
    <t>3.359,65</t>
  </si>
  <si>
    <t>189,92</t>
  </si>
  <si>
    <t>732,02</t>
  </si>
  <si>
    <t>2.124,62</t>
  </si>
  <si>
    <t>5.156,37</t>
  </si>
  <si>
    <t>3.365,34</t>
  </si>
  <si>
    <t>3.949,77</t>
  </si>
  <si>
    <t>262,88</t>
  </si>
  <si>
    <t>938,32</t>
  </si>
  <si>
    <t>925,21</t>
  </si>
  <si>
    <t>1.101,26</t>
  </si>
  <si>
    <t>1.097,78</t>
  </si>
  <si>
    <t>1.270,36</t>
  </si>
  <si>
    <t>1.365,32</t>
  </si>
  <si>
    <t>1.460,28</t>
  </si>
  <si>
    <t>1.650,36</t>
  </si>
  <si>
    <t>1.822,93</t>
  </si>
  <si>
    <t>1.995,51</t>
  </si>
  <si>
    <t>2.090,47</t>
  </si>
  <si>
    <t>2.185,43</t>
  </si>
  <si>
    <t>3.178,01</t>
  </si>
  <si>
    <t>3.817,15</t>
  </si>
  <si>
    <t>4.183,16</t>
  </si>
  <si>
    <t>4.549,17</t>
  </si>
  <si>
    <t>3.264,03</t>
  </si>
  <si>
    <t>3.903,16</t>
  </si>
  <si>
    <t>4.542,30</t>
  </si>
  <si>
    <t>4.908,31</t>
  </si>
  <si>
    <t>5.274,32</t>
  </si>
  <si>
    <t>453,72</t>
  </si>
  <si>
    <t>1.341,75</t>
  </si>
  <si>
    <t>2.453,53</t>
  </si>
  <si>
    <t>1.197,44</t>
  </si>
  <si>
    <t>4.120,07</t>
  </si>
  <si>
    <t>657,90</t>
  </si>
  <si>
    <t>1.528,03</t>
  </si>
  <si>
    <t>3.744,24</t>
  </si>
  <si>
    <t>1.464,31</t>
  </si>
  <si>
    <t>2.143,05</t>
  </si>
  <si>
    <t>969,20</t>
  </si>
  <si>
    <t>4.857,60</t>
  </si>
  <si>
    <t>2.712,76</t>
  </si>
  <si>
    <t>1.155,47</t>
  </si>
  <si>
    <t>1.714,37</t>
  </si>
  <si>
    <t>3.282,35</t>
  </si>
  <si>
    <t>3.854,10</t>
  </si>
  <si>
    <t>349,78</t>
  </si>
  <si>
    <t>474,92</t>
  </si>
  <si>
    <t>5.566,39</t>
  </si>
  <si>
    <t>890,45</t>
  </si>
  <si>
    <t>1.223,34</t>
  </si>
  <si>
    <t>4.455,29</t>
  </si>
  <si>
    <t>713,16</t>
  </si>
  <si>
    <t>1.900,65</t>
  </si>
  <si>
    <t>261,06</t>
  </si>
  <si>
    <t>5.029,17</t>
  </si>
  <si>
    <t>1.649,02</t>
  </si>
  <si>
    <t>2.105,37</t>
  </si>
  <si>
    <t>841,59</t>
  </si>
  <si>
    <t>6.289,65</t>
  </si>
  <si>
    <t>1.009,57</t>
  </si>
  <si>
    <t>5.597,55</t>
  </si>
  <si>
    <t>7.955,70</t>
  </si>
  <si>
    <t>342,76</t>
  </si>
  <si>
    <t>2.048,20</t>
  </si>
  <si>
    <t>3.370,25</t>
  </si>
  <si>
    <t>2.086,92</t>
  </si>
  <si>
    <t>2.047,88</t>
  </si>
  <si>
    <t>1.019,49</t>
  </si>
  <si>
    <t>6.942,19</t>
  </si>
  <si>
    <t>2.291,62</t>
  </si>
  <si>
    <t>2.288,43</t>
  </si>
  <si>
    <t>8.999,66</t>
  </si>
  <si>
    <t>2.477,86</t>
  </si>
  <si>
    <t>10.043,79</t>
  </si>
  <si>
    <t>4.974,20</t>
  </si>
  <si>
    <t>2.667,32</t>
  </si>
  <si>
    <t>9.186,64</t>
  </si>
  <si>
    <t>2.481,04</t>
  </si>
  <si>
    <t>10.387,72</t>
  </si>
  <si>
    <t>1.795,10</t>
  </si>
  <si>
    <t>11.583,95</t>
  </si>
  <si>
    <t>2.856,80</t>
  </si>
  <si>
    <t>11.777,96</t>
  </si>
  <si>
    <t>5.835,79</t>
  </si>
  <si>
    <t>13.133,72</t>
  </si>
  <si>
    <t>3.046,25</t>
  </si>
  <si>
    <t>14.678,75</t>
  </si>
  <si>
    <t>1.915,86</t>
  </si>
  <si>
    <t>189,10</t>
  </si>
  <si>
    <t>6.756,22</t>
  </si>
  <si>
    <t>2.102,19</t>
  </si>
  <si>
    <t>7.625,22</t>
  </si>
  <si>
    <t>8.494,23</t>
  </si>
  <si>
    <t>6.911,47</t>
  </si>
  <si>
    <t>3.204,58</t>
  </si>
  <si>
    <t>1.195,14</t>
  </si>
  <si>
    <t>991,99</t>
  </si>
  <si>
    <t>419,70</t>
  </si>
  <si>
    <t>387,19</t>
  </si>
  <si>
    <t>349,12</t>
  </si>
  <si>
    <t>2.620,36</t>
  </si>
  <si>
    <t>1.288,80</t>
  </si>
  <si>
    <t>2.054,96</t>
  </si>
  <si>
    <t>2.021,10</t>
  </si>
  <si>
    <t>1.268,72</t>
  </si>
  <si>
    <t>26,94</t>
  </si>
  <si>
    <t>38,88</t>
  </si>
  <si>
    <t>45,82</t>
  </si>
  <si>
    <t>65,33</t>
  </si>
  <si>
    <t>80,27</t>
  </si>
  <si>
    <t>49,40</t>
  </si>
  <si>
    <t>45,91</t>
  </si>
  <si>
    <t>58,48</t>
  </si>
  <si>
    <t>81,17</t>
  </si>
  <si>
    <t>44,91</t>
  </si>
  <si>
    <t>62,44</t>
  </si>
  <si>
    <t>89,62</t>
  </si>
  <si>
    <t>17,80</t>
  </si>
  <si>
    <t>483,26</t>
  </si>
  <si>
    <t>1.087,96</t>
  </si>
  <si>
    <t>2.246,65</t>
  </si>
  <si>
    <t>3.784,85</t>
  </si>
  <si>
    <t>5.700,88</t>
  </si>
  <si>
    <t>8.035,90</t>
  </si>
  <si>
    <t>13.971,58</t>
  </si>
  <si>
    <t>4.567,41</t>
  </si>
  <si>
    <t>6.878,88</t>
  </si>
  <si>
    <t>9.713,30</t>
  </si>
  <si>
    <t>16.912,23</t>
  </si>
  <si>
    <t>8.539,42</t>
  </si>
  <si>
    <t>12.003,97</t>
  </si>
  <si>
    <t>20.695,81</t>
  </si>
  <si>
    <t>2.748,46</t>
  </si>
  <si>
    <t>4.822,05</t>
  </si>
  <si>
    <t>7.736,10</t>
  </si>
  <si>
    <t>11.521,31</t>
  </si>
  <si>
    <t>21.997,03</t>
  </si>
  <si>
    <t>10.822,90</t>
  </si>
  <si>
    <t>16.171,85</t>
  </si>
  <si>
    <t>30.212,16</t>
  </si>
  <si>
    <t>13.925,71</t>
  </si>
  <si>
    <t>20.846,77</t>
  </si>
  <si>
    <t>38.585,01</t>
  </si>
  <si>
    <t>13.009,65</t>
  </si>
  <si>
    <t>20.249,52</t>
  </si>
  <si>
    <t>28.367,11</t>
  </si>
  <si>
    <t>40.400,36</t>
  </si>
  <si>
    <t>16.058,40</t>
  </si>
  <si>
    <t>24.407,18</t>
  </si>
  <si>
    <t>34.557,95</t>
  </si>
  <si>
    <t>48.830,04</t>
  </si>
  <si>
    <t>18.499,46</t>
  </si>
  <si>
    <t>28.639,13</t>
  </si>
  <si>
    <t>40.521,07</t>
  </si>
  <si>
    <t>57.937,59</t>
  </si>
  <si>
    <t>7.281,88</t>
  </si>
  <si>
    <t>10.891,24</t>
  </si>
  <si>
    <t>16.498,38</t>
  </si>
  <si>
    <t>24.732,51</t>
  </si>
  <si>
    <t>8.377,32</t>
  </si>
  <si>
    <t>12.437,85</t>
  </si>
  <si>
    <t>13.865,30</t>
  </si>
  <si>
    <t>18.377,00</t>
  </si>
  <si>
    <t>28.849,57</t>
  </si>
  <si>
    <t>9.353,60</t>
  </si>
  <si>
    <t>15.270,40</t>
  </si>
  <si>
    <t>20.121,56</t>
  </si>
  <si>
    <t>33.339,01</t>
  </si>
  <si>
    <t>26.683,26</t>
  </si>
  <si>
    <t>43.486,74</t>
  </si>
  <si>
    <t>58.648,31</t>
  </si>
  <si>
    <t>84.139,97</t>
  </si>
  <si>
    <t>28.450,78</t>
  </si>
  <si>
    <t>45.989,34</t>
  </si>
  <si>
    <t>65.230,46</t>
  </si>
  <si>
    <t>79.922,92</t>
  </si>
  <si>
    <t>29.052,34</t>
  </si>
  <si>
    <t>50.461,91</t>
  </si>
  <si>
    <t>70.709,10</t>
  </si>
  <si>
    <t>84.837,32</t>
  </si>
  <si>
    <t>50,71</t>
  </si>
  <si>
    <t>44,08</t>
  </si>
  <si>
    <t>41,48</t>
  </si>
  <si>
    <t>83,03</t>
  </si>
  <si>
    <t>57,82</t>
  </si>
  <si>
    <t>71,67</t>
  </si>
  <si>
    <t>65,88</t>
  </si>
  <si>
    <t>82,67</t>
  </si>
  <si>
    <t>119,69</t>
  </si>
  <si>
    <t>100,00</t>
  </si>
  <si>
    <t>45,22</t>
  </si>
  <si>
    <t>82,35</t>
  </si>
  <si>
    <t>11,25</t>
  </si>
  <si>
    <t>729,46</t>
  </si>
  <si>
    <t>752,24</t>
  </si>
  <si>
    <t>881,12</t>
  </si>
  <si>
    <t>933,57</t>
  </si>
  <si>
    <t>623,66</t>
  </si>
  <si>
    <t>629,67</t>
  </si>
  <si>
    <t>635,69</t>
  </si>
  <si>
    <t>641,70</t>
  </si>
  <si>
    <t>932,77</t>
  </si>
  <si>
    <t>962,47</t>
  </si>
  <si>
    <t>288,27</t>
  </si>
  <si>
    <t>363,64</t>
  </si>
  <si>
    <t>267,26</t>
  </si>
  <si>
    <t>272,60</t>
  </si>
  <si>
    <t>293,01</t>
  </si>
  <si>
    <t>362,97</t>
  </si>
  <si>
    <t>523,85</t>
  </si>
  <si>
    <t>584,68</t>
  </si>
  <si>
    <t>134,56</t>
  </si>
  <si>
    <t>117,96</t>
  </si>
  <si>
    <t>861,60</t>
  </si>
  <si>
    <t>900,81</t>
  </si>
  <si>
    <t>972,96</t>
  </si>
  <si>
    <t>1.131,65</t>
  </si>
  <si>
    <t>1.194,67</t>
  </si>
  <si>
    <t>736,11</t>
  </si>
  <si>
    <t>743,64</t>
  </si>
  <si>
    <t>766,25</t>
  </si>
  <si>
    <t>838,40</t>
  </si>
  <si>
    <t>997,09</t>
  </si>
  <si>
    <t>1.060,11</t>
  </si>
  <si>
    <t>277,18</t>
  </si>
  <si>
    <t>282,99</t>
  </si>
  <si>
    <t>333,28</t>
  </si>
  <si>
    <t>371,76</t>
  </si>
  <si>
    <t>746,03</t>
  </si>
  <si>
    <t>754,03</t>
  </si>
  <si>
    <t>806,52</t>
  </si>
  <si>
    <t>847,19</t>
  </si>
  <si>
    <t>208,63</t>
  </si>
  <si>
    <t>284,00</t>
  </si>
  <si>
    <t>285,76</t>
  </si>
  <si>
    <t>306,98</t>
  </si>
  <si>
    <t>339,00</t>
  </si>
  <si>
    <t>822,63</t>
  </si>
  <si>
    <t>1.158,71</t>
  </si>
  <si>
    <t>82,01</t>
  </si>
  <si>
    <t>81,80</t>
  </si>
  <si>
    <t>703,90</t>
  </si>
  <si>
    <t>698,53</t>
  </si>
  <si>
    <t>732,82</t>
  </si>
  <si>
    <t>804,25</t>
  </si>
  <si>
    <t>963,66</t>
  </si>
  <si>
    <t>1.025,96</t>
  </si>
  <si>
    <t>628,92</t>
  </si>
  <si>
    <t>650,81</t>
  </si>
  <si>
    <t>722,24</t>
  </si>
  <si>
    <t>881,65</t>
  </si>
  <si>
    <t>943,95</t>
  </si>
  <si>
    <t>632,02</t>
  </si>
  <si>
    <t>639,31</t>
  </si>
  <si>
    <t>691,08</t>
  </si>
  <si>
    <t>731,03</t>
  </si>
  <si>
    <t>754,61</t>
  </si>
  <si>
    <t>640,60</t>
  </si>
  <si>
    <t>778,02</t>
  </si>
  <si>
    <t>663,30</t>
  </si>
  <si>
    <t>812,24</t>
  </si>
  <si>
    <t>696,80</t>
  </si>
  <si>
    <t>1.295,87</t>
  </si>
  <si>
    <t>1.180,43</t>
  </si>
  <si>
    <t>1.631,95</t>
  </si>
  <si>
    <t>1.516,51</t>
  </si>
  <si>
    <t>832,83</t>
  </si>
  <si>
    <t>175,09</t>
  </si>
  <si>
    <t>863,99</t>
  </si>
  <si>
    <t>713,82</t>
  </si>
  <si>
    <t>871,99</t>
  </si>
  <si>
    <t>895,98</t>
  </si>
  <si>
    <t>732,91</t>
  </si>
  <si>
    <t>941,08</t>
  </si>
  <si>
    <t>773,09</t>
  </si>
  <si>
    <t>981,75</t>
  </si>
  <si>
    <t>813,04</t>
  </si>
  <si>
    <t>872,57</t>
  </si>
  <si>
    <t>722,40</t>
  </si>
  <si>
    <t>946,80</t>
  </si>
  <si>
    <t>778,81</t>
  </si>
  <si>
    <t>1.430,43</t>
  </si>
  <si>
    <t>1.262,44</t>
  </si>
  <si>
    <t>1.766,51</t>
  </si>
  <si>
    <t>1.598,52</t>
  </si>
  <si>
    <t>52,57</t>
  </si>
  <si>
    <t>74,76</t>
  </si>
  <si>
    <t>738,24</t>
  </si>
  <si>
    <t>708,92</t>
  </si>
  <si>
    <t>865,85</t>
  </si>
  <si>
    <t>685,21</t>
  </si>
  <si>
    <t>1.121,24</t>
  </si>
  <si>
    <t>1.355,34</t>
  </si>
  <si>
    <t>803,12</t>
  </si>
  <si>
    <t>1.080,56</t>
  </si>
  <si>
    <t>1.340,26</t>
  </si>
  <si>
    <t>866,62</t>
  </si>
  <si>
    <t>595,13</t>
  </si>
  <si>
    <t>719,58</t>
  </si>
  <si>
    <t>696,36</t>
  </si>
  <si>
    <t>69,98</t>
  </si>
  <si>
    <t>64,06</t>
  </si>
  <si>
    <t>769,99</t>
  </si>
  <si>
    <t>577,54</t>
  </si>
  <si>
    <t>1.302,84</t>
  </si>
  <si>
    <t>140,44</t>
  </si>
  <si>
    <t>88,31</t>
  </si>
  <si>
    <t>648,37</t>
  </si>
  <si>
    <t>567,63</t>
  </si>
  <si>
    <t>1.485,18</t>
  </si>
  <si>
    <t>1.008,83</t>
  </si>
  <si>
    <t>831,77</t>
  </si>
  <si>
    <t>788,05</t>
  </si>
  <si>
    <t>695,62</t>
  </si>
  <si>
    <t>633,33</t>
  </si>
  <si>
    <t>509,48</t>
  </si>
  <si>
    <t>732,41</t>
  </si>
  <si>
    <t>196,35</t>
  </si>
  <si>
    <t>60,82</t>
  </si>
  <si>
    <t>68,45</t>
  </si>
  <si>
    <t>128,64</t>
  </si>
  <si>
    <t>161,92</t>
  </si>
  <si>
    <t>34,87</t>
  </si>
  <si>
    <t>181,54</t>
  </si>
  <si>
    <t>230,20</t>
  </si>
  <si>
    <t>295,09</t>
  </si>
  <si>
    <t>255,71</t>
  </si>
  <si>
    <t>308,77</t>
  </si>
  <si>
    <t>297,72</t>
  </si>
  <si>
    <t>411,28</t>
  </si>
  <si>
    <t>418,60</t>
  </si>
  <si>
    <t>500,92</t>
  </si>
  <si>
    <t>197,76</t>
  </si>
  <si>
    <t>270,59</t>
  </si>
  <si>
    <t>319,25</t>
  </si>
  <si>
    <t>384,14</t>
  </si>
  <si>
    <t>328,40</t>
  </si>
  <si>
    <t>381,46</t>
  </si>
  <si>
    <t>353,99</t>
  </si>
  <si>
    <t>467,55</t>
  </si>
  <si>
    <t>460,31</t>
  </si>
  <si>
    <t>537,24</t>
  </si>
  <si>
    <t>286,81</t>
  </si>
  <si>
    <t>587,95</t>
  </si>
  <si>
    <t>581,10</t>
  </si>
  <si>
    <t>1.079,84</t>
  </si>
  <si>
    <t>2.240,11</t>
  </si>
  <si>
    <t>2.584,09</t>
  </si>
  <si>
    <t>405,53</t>
  </si>
  <si>
    <t>483,80</t>
  </si>
  <si>
    <t>587,78</t>
  </si>
  <si>
    <t>1.197,20</t>
  </si>
  <si>
    <t>2.403,79</t>
  </si>
  <si>
    <t>1.912,20</t>
  </si>
  <si>
    <t>3.833,52</t>
  </si>
  <si>
    <t>1.272,94</t>
  </si>
  <si>
    <t>676,93</t>
  </si>
  <si>
    <t>974,24</t>
  </si>
  <si>
    <t>773,26</t>
  </si>
  <si>
    <t>1.074,89</t>
  </si>
  <si>
    <t>26,59</t>
  </si>
  <si>
    <t>1.449,33</t>
  </si>
  <si>
    <t>1.087,40</t>
  </si>
  <si>
    <t>1.033,03</t>
  </si>
  <si>
    <t>970,13</t>
  </si>
  <si>
    <t>882,87</t>
  </si>
  <si>
    <t>810,74</t>
  </si>
  <si>
    <t>795,19</t>
  </si>
  <si>
    <t>785,89</t>
  </si>
  <si>
    <t>733,48</t>
  </si>
  <si>
    <t>1.111,94</t>
  </si>
  <si>
    <t>1.057,31</t>
  </si>
  <si>
    <t>906,63</t>
  </si>
  <si>
    <t>830,57</t>
  </si>
  <si>
    <t>815,00</t>
  </si>
  <si>
    <t>806,19</t>
  </si>
  <si>
    <t>753,85</t>
  </si>
  <si>
    <t>700,62</t>
  </si>
  <si>
    <t>729,18</t>
  </si>
  <si>
    <t>32,76</t>
  </si>
  <si>
    <t>50,85</t>
  </si>
  <si>
    <t>93,38</t>
  </si>
  <si>
    <t>126,72</t>
  </si>
  <si>
    <t>232,58</t>
  </si>
  <si>
    <t>382,30</t>
  </si>
  <si>
    <t>536,69</t>
  </si>
  <si>
    <t>612,34</t>
  </si>
  <si>
    <t>204,77</t>
  </si>
  <si>
    <t>54,81</t>
  </si>
  <si>
    <t>103,51</t>
  </si>
  <si>
    <t>196,04</t>
  </si>
  <si>
    <t>73,81</t>
  </si>
  <si>
    <t>222,39</t>
  </si>
  <si>
    <t>55,47</t>
  </si>
  <si>
    <t>74,48</t>
  </si>
  <si>
    <t>101,55</t>
  </si>
  <si>
    <t>148,99</t>
  </si>
  <si>
    <t>494,83</t>
  </si>
  <si>
    <t>473,78</t>
  </si>
  <si>
    <t>210,94</t>
  </si>
  <si>
    <t>148,97</t>
  </si>
  <si>
    <t>196,53</t>
  </si>
  <si>
    <t>48,11</t>
  </si>
  <si>
    <t>119,71</t>
  </si>
  <si>
    <t>33,22</t>
  </si>
  <si>
    <t>194,04</t>
  </si>
  <si>
    <t>240,51</t>
  </si>
  <si>
    <t>280,03</t>
  </si>
  <si>
    <t>136,97</t>
  </si>
  <si>
    <t>98,11</t>
  </si>
  <si>
    <t>143,59</t>
  </si>
  <si>
    <t>332,56</t>
  </si>
  <si>
    <t>415,60</t>
  </si>
  <si>
    <t>181,86</t>
  </si>
  <si>
    <t>175,34</t>
  </si>
  <si>
    <t>221,81</t>
  </si>
  <si>
    <t>261,33</t>
  </si>
  <si>
    <t>313,86</t>
  </si>
  <si>
    <t>396,90</t>
  </si>
  <si>
    <t>167,17</t>
  </si>
  <si>
    <t>222,54</t>
  </si>
  <si>
    <t>124,55</t>
  </si>
  <si>
    <t>172,04</t>
  </si>
  <si>
    <t>258,95</t>
  </si>
  <si>
    <t>194,33</t>
  </si>
  <si>
    <t>131,59</t>
  </si>
  <si>
    <t>344,01</t>
  </si>
  <si>
    <t>127,10</t>
  </si>
  <si>
    <t>146,09</t>
  </si>
  <si>
    <t>73,70</t>
  </si>
  <si>
    <t>64,92</t>
  </si>
  <si>
    <t>50,56</t>
  </si>
  <si>
    <t>61,69</t>
  </si>
  <si>
    <t>47,51</t>
  </si>
  <si>
    <t>58,27</t>
  </si>
  <si>
    <t>55,81</t>
  </si>
  <si>
    <t>310,01</t>
  </si>
  <si>
    <t>161,59</t>
  </si>
  <si>
    <t>273,13</t>
  </si>
  <si>
    <t>253,94</t>
  </si>
  <si>
    <t>186,59</t>
  </si>
  <si>
    <t>147,27</t>
  </si>
  <si>
    <t>232,64</t>
  </si>
  <si>
    <t>223,53</t>
  </si>
  <si>
    <t>201,84</t>
  </si>
  <si>
    <t>204,64</t>
  </si>
  <si>
    <t>186,34</t>
  </si>
  <si>
    <t>193,04</t>
  </si>
  <si>
    <t>116,70</t>
  </si>
  <si>
    <t>149,78</t>
  </si>
  <si>
    <t>188,34</t>
  </si>
  <si>
    <t>81,85</t>
  </si>
  <si>
    <t>136,53</t>
  </si>
  <si>
    <t>182,02</t>
  </si>
  <si>
    <t>88,97</t>
  </si>
  <si>
    <t>76,20</t>
  </si>
  <si>
    <t>125,88</t>
  </si>
  <si>
    <t>82,12</t>
  </si>
  <si>
    <t>102,88</t>
  </si>
  <si>
    <t>165,87</t>
  </si>
  <si>
    <t>61,83</t>
  </si>
  <si>
    <t>348,89</t>
  </si>
  <si>
    <t>239,28</t>
  </si>
  <si>
    <t>161,18</t>
  </si>
  <si>
    <t>77,49</t>
  </si>
  <si>
    <t>71,05</t>
  </si>
  <si>
    <t>69,62</t>
  </si>
  <si>
    <t>46,70</t>
  </si>
  <si>
    <t>39,02</t>
  </si>
  <si>
    <t>93,28</t>
  </si>
  <si>
    <t>61,90</t>
  </si>
  <si>
    <t>57,16</t>
  </si>
  <si>
    <t>30,33</t>
  </si>
  <si>
    <t>28,45</t>
  </si>
  <si>
    <t>255,87</t>
  </si>
  <si>
    <t>195,29</t>
  </si>
  <si>
    <t>184,72</t>
  </si>
  <si>
    <t>215,64</t>
  </si>
  <si>
    <t>351,28</t>
  </si>
  <si>
    <t>202,89</t>
  </si>
  <si>
    <t>134,43</t>
  </si>
  <si>
    <t>215,24</t>
  </si>
  <si>
    <t>89,18</t>
  </si>
  <si>
    <t>78,07</t>
  </si>
  <si>
    <t>190,88</t>
  </si>
  <si>
    <t>252,86</t>
  </si>
  <si>
    <t>118,58</t>
  </si>
  <si>
    <t>127,94</t>
  </si>
  <si>
    <t>174,35</t>
  </si>
  <si>
    <t>202,28</t>
  </si>
  <si>
    <t>202,42</t>
  </si>
  <si>
    <t>152,78</t>
  </si>
  <si>
    <t>238,62</t>
  </si>
  <si>
    <t>480,63</t>
  </si>
  <si>
    <t>412,69</t>
  </si>
  <si>
    <t>240,92</t>
  </si>
  <si>
    <t>207,67</t>
  </si>
  <si>
    <t>180,87</t>
  </si>
  <si>
    <t>153,83</t>
  </si>
  <si>
    <t>284,42</t>
  </si>
  <si>
    <t>208,66</t>
  </si>
  <si>
    <t>159,64</t>
  </si>
  <si>
    <t>256,80</t>
  </si>
  <si>
    <t>155,08</t>
  </si>
  <si>
    <t>335,48</t>
  </si>
  <si>
    <t>223,30</t>
  </si>
  <si>
    <t>168,27</t>
  </si>
  <si>
    <t>277,15</t>
  </si>
  <si>
    <t>215,94</t>
  </si>
  <si>
    <t>154,24</t>
  </si>
  <si>
    <t>360,30</t>
  </si>
  <si>
    <t>502,28</t>
  </si>
  <si>
    <t>437,77</t>
  </si>
  <si>
    <t>268,10</t>
  </si>
  <si>
    <t>244,66</t>
  </si>
  <si>
    <t>216,78</t>
  </si>
  <si>
    <t>188,39</t>
  </si>
  <si>
    <t>170,49</t>
  </si>
  <si>
    <t>478,10</t>
  </si>
  <si>
    <t>402,60</t>
  </si>
  <si>
    <t>268,90</t>
  </si>
  <si>
    <t>241,52</t>
  </si>
  <si>
    <t>206,21</t>
  </si>
  <si>
    <t>178,73</t>
  </si>
  <si>
    <t>163,50</t>
  </si>
  <si>
    <t>553,72</t>
  </si>
  <si>
    <t>467,19</t>
  </si>
  <si>
    <t>266,07</t>
  </si>
  <si>
    <t>240,89</t>
  </si>
  <si>
    <t>211,29</t>
  </si>
  <si>
    <t>183,07</t>
  </si>
  <si>
    <t>167,43</t>
  </si>
  <si>
    <t>503,32</t>
  </si>
  <si>
    <t>422,30</t>
  </si>
  <si>
    <t>272,76</t>
  </si>
  <si>
    <t>243,18</t>
  </si>
  <si>
    <t>208,85</t>
  </si>
  <si>
    <t>181,99</t>
  </si>
  <si>
    <t>165,88</t>
  </si>
  <si>
    <t>568,31</t>
  </si>
  <si>
    <t>489,27</t>
  </si>
  <si>
    <t>262,59</t>
  </si>
  <si>
    <t>235,24</t>
  </si>
  <si>
    <t>207,63</t>
  </si>
  <si>
    <t>163,68</t>
  </si>
  <si>
    <t>398,32</t>
  </si>
  <si>
    <t>251,89</t>
  </si>
  <si>
    <t>228,87</t>
  </si>
  <si>
    <t>195,63</t>
  </si>
  <si>
    <t>168,36</t>
  </si>
  <si>
    <t>501,28</t>
  </si>
  <si>
    <t>433,74</t>
  </si>
  <si>
    <t>218,65</t>
  </si>
  <si>
    <t>192,40</t>
  </si>
  <si>
    <t>166,04</t>
  </si>
  <si>
    <t>154,48</t>
  </si>
  <si>
    <t>3.440,30</t>
  </si>
  <si>
    <t>4.311,20</t>
  </si>
  <si>
    <t>4.586,84</t>
  </si>
  <si>
    <t>4.703,93</t>
  </si>
  <si>
    <t>5.156,93</t>
  </si>
  <si>
    <t>5.176,69</t>
  </si>
  <si>
    <t>5.043,11</t>
  </si>
  <si>
    <t>4.496,70</t>
  </si>
  <si>
    <t>213,34</t>
  </si>
  <si>
    <t>161,87</t>
  </si>
  <si>
    <t>257,02</t>
  </si>
  <si>
    <t>205,06</t>
  </si>
  <si>
    <t>146,67</t>
  </si>
  <si>
    <t>21,36</t>
  </si>
  <si>
    <t>16,83</t>
  </si>
  <si>
    <t>20,05</t>
  </si>
  <si>
    <t>13,21</t>
  </si>
  <si>
    <t>14,72</t>
  </si>
  <si>
    <t>13,52</t>
  </si>
  <si>
    <t>13,51</t>
  </si>
  <si>
    <t>22,90</t>
  </si>
  <si>
    <t>786,33</t>
  </si>
  <si>
    <t>670,04</t>
  </si>
  <si>
    <t>756,58</t>
  </si>
  <si>
    <t>382,47</t>
  </si>
  <si>
    <t>421,18</t>
  </si>
  <si>
    <t>463,50</t>
  </si>
  <si>
    <t>535,11</t>
  </si>
  <si>
    <t>372,78</t>
  </si>
  <si>
    <t>411,48</t>
  </si>
  <si>
    <t>457,50</t>
  </si>
  <si>
    <t>534,02</t>
  </si>
  <si>
    <t>602,04</t>
  </si>
  <si>
    <t>459,07</t>
  </si>
  <si>
    <t>489,61</t>
  </si>
  <si>
    <t>450,32</t>
  </si>
  <si>
    <t>486,02</t>
  </si>
  <si>
    <t>476,73</t>
  </si>
  <si>
    <t>473,50</t>
  </si>
  <si>
    <t>472,15</t>
  </si>
  <si>
    <t>469,87</t>
  </si>
  <si>
    <t>536,67</t>
  </si>
  <si>
    <t>514,06</t>
  </si>
  <si>
    <t>504,48</t>
  </si>
  <si>
    <t>488,53</t>
  </si>
  <si>
    <t>491,35</t>
  </si>
  <si>
    <t>484,76</t>
  </si>
  <si>
    <t>473,86</t>
  </si>
  <si>
    <t>482,02</t>
  </si>
  <si>
    <t>469,90</t>
  </si>
  <si>
    <t>452,31</t>
  </si>
  <si>
    <t>446,30</t>
  </si>
  <si>
    <t>661,82</t>
  </si>
  <si>
    <t>889,10</t>
  </si>
  <si>
    <t>176,76</t>
  </si>
  <si>
    <t>291,28</t>
  </si>
  <si>
    <t>321,87</t>
  </si>
  <si>
    <t>352,44</t>
  </si>
  <si>
    <t>365,42</t>
  </si>
  <si>
    <t>377,41</t>
  </si>
  <si>
    <t>428,78</t>
  </si>
  <si>
    <t>288,51</t>
  </si>
  <si>
    <t>316,58</t>
  </si>
  <si>
    <t>341,68</t>
  </si>
  <si>
    <t>359,92</t>
  </si>
  <si>
    <t>371,93</t>
  </si>
  <si>
    <t>421,66</t>
  </si>
  <si>
    <t>332,31</t>
  </si>
  <si>
    <t>359,31</t>
  </si>
  <si>
    <t>523,22</t>
  </si>
  <si>
    <t>594,65</t>
  </si>
  <si>
    <t>512,51</t>
  </si>
  <si>
    <t>518,78</t>
  </si>
  <si>
    <t>496,77</t>
  </si>
  <si>
    <t>514,78</t>
  </si>
  <si>
    <t>499,81</t>
  </si>
  <si>
    <t>542,80</t>
  </si>
  <si>
    <t>518,18</t>
  </si>
  <si>
    <t>502,14</t>
  </si>
  <si>
    <t>560,50</t>
  </si>
  <si>
    <t>531,85</t>
  </si>
  <si>
    <t>506,89</t>
  </si>
  <si>
    <t>435,73</t>
  </si>
  <si>
    <t>462,62</t>
  </si>
  <si>
    <t>498,09</t>
  </si>
  <si>
    <t>509,25</t>
  </si>
  <si>
    <t>536,82</t>
  </si>
  <si>
    <t>571,91</t>
  </si>
  <si>
    <t>433,64</t>
  </si>
  <si>
    <t>457,83</t>
  </si>
  <si>
    <t>487,94</t>
  </si>
  <si>
    <t>507,23</t>
  </si>
  <si>
    <t>531,25</t>
  </si>
  <si>
    <t>571,42</t>
  </si>
  <si>
    <t>480,10</t>
  </si>
  <si>
    <t>501,35</t>
  </si>
  <si>
    <t>447,76</t>
  </si>
  <si>
    <t>540,34</t>
  </si>
  <si>
    <t>506,59</t>
  </si>
  <si>
    <t>173,29</t>
  </si>
  <si>
    <t>162,21</t>
  </si>
  <si>
    <t>722,39</t>
  </si>
  <si>
    <t>485,72</t>
  </si>
  <si>
    <t>39,84</t>
  </si>
  <si>
    <t>52,18</t>
  </si>
  <si>
    <t>66,45</t>
  </si>
  <si>
    <t>111,91</t>
  </si>
  <si>
    <t>89,43</t>
  </si>
  <si>
    <t>44,54</t>
  </si>
  <si>
    <t>51,02</t>
  </si>
  <si>
    <t>94,43</t>
  </si>
  <si>
    <t>105,71</t>
  </si>
  <si>
    <t>20,67</t>
  </si>
  <si>
    <t>68,40</t>
  </si>
  <si>
    <t>2.324,65</t>
  </si>
  <si>
    <t>3.793,35</t>
  </si>
  <si>
    <t>2.693,97</t>
  </si>
  <si>
    <t>3.388,04</t>
  </si>
  <si>
    <t>2.650,19</t>
  </si>
  <si>
    <t>3.505,90</t>
  </si>
  <si>
    <t>3.134,45</t>
  </si>
  <si>
    <t>3.060,24</t>
  </si>
  <si>
    <t>2.584,64</t>
  </si>
  <si>
    <t>2.163,70</t>
  </si>
  <si>
    <t>1.414,47</t>
  </si>
  <si>
    <t>3.222,97</t>
  </si>
  <si>
    <t>4.823,54</t>
  </si>
  <si>
    <t>2.628,86</t>
  </si>
  <si>
    <t>1.999,76</t>
  </si>
  <si>
    <t>121,39</t>
  </si>
  <si>
    <t>93,53</t>
  </si>
  <si>
    <t>85,77</t>
  </si>
  <si>
    <t>118,09</t>
  </si>
  <si>
    <t>100,39</t>
  </si>
  <si>
    <t>122,90</t>
  </si>
  <si>
    <t>148,23</t>
  </si>
  <si>
    <t>140,25</t>
  </si>
  <si>
    <t>136,17</t>
  </si>
  <si>
    <t>656,01</t>
  </si>
  <si>
    <t>665,79</t>
  </si>
  <si>
    <t>675,58</t>
  </si>
  <si>
    <t>685,35</t>
  </si>
  <si>
    <t>704,92</t>
  </si>
  <si>
    <t>59,08</t>
  </si>
  <si>
    <t>70,30</t>
  </si>
  <si>
    <t>119,21</t>
  </si>
  <si>
    <t>214,60</t>
  </si>
  <si>
    <t>23,03</t>
  </si>
  <si>
    <t>22,70</t>
  </si>
  <si>
    <t>35,73</t>
  </si>
  <si>
    <t>34,35</t>
  </si>
  <si>
    <t>102,71</t>
  </si>
  <si>
    <t>117,15</t>
  </si>
  <si>
    <t>38,87</t>
  </si>
  <si>
    <t>40,24</t>
  </si>
  <si>
    <t>50,88</t>
  </si>
  <si>
    <t>63,49</t>
  </si>
  <si>
    <t>62,77</t>
  </si>
  <si>
    <t>75,42</t>
  </si>
  <si>
    <t>42,89</t>
  </si>
  <si>
    <t>55,17</t>
  </si>
  <si>
    <t>63,38</t>
  </si>
  <si>
    <t>6,37</t>
  </si>
  <si>
    <t>45,53</t>
  </si>
  <si>
    <t>48,94</t>
  </si>
  <si>
    <t>27,71</t>
  </si>
  <si>
    <t>32,93</t>
  </si>
  <si>
    <t>9,47</t>
  </si>
  <si>
    <t>14,51</t>
  </si>
  <si>
    <t>55,74</t>
  </si>
  <si>
    <t>38,26</t>
  </si>
  <si>
    <t>53,82</t>
  </si>
  <si>
    <t>97,74</t>
  </si>
  <si>
    <t>126,59</t>
  </si>
  <si>
    <t>156,49</t>
  </si>
  <si>
    <t>191,49</t>
  </si>
  <si>
    <t>251,49</t>
  </si>
  <si>
    <t>314,30</t>
  </si>
  <si>
    <t>9,89</t>
  </si>
  <si>
    <t>32,52</t>
  </si>
  <si>
    <t>33,62</t>
  </si>
  <si>
    <t>35,88</t>
  </si>
  <si>
    <t>48,89</t>
  </si>
  <si>
    <t>33,41</t>
  </si>
  <si>
    <t>56,56</t>
  </si>
  <si>
    <t>40,55</t>
  </si>
  <si>
    <t>45,49</t>
  </si>
  <si>
    <t>26,67</t>
  </si>
  <si>
    <t>30,79</t>
  </si>
  <si>
    <t>37,15</t>
  </si>
  <si>
    <t>46,68</t>
  </si>
  <si>
    <t>97,49</t>
  </si>
  <si>
    <t>150,30</t>
  </si>
  <si>
    <t>554,92</t>
  </si>
  <si>
    <t>854,25</t>
  </si>
  <si>
    <t>146,51</t>
  </si>
  <si>
    <t>230,59</t>
  </si>
  <si>
    <t>444,76</t>
  </si>
  <si>
    <t>598,23</t>
  </si>
  <si>
    <t>175,29</t>
  </si>
  <si>
    <t>327,84</t>
  </si>
  <si>
    <t>449,13</t>
  </si>
  <si>
    <t>511,16</t>
  </si>
  <si>
    <t>11,07</t>
  </si>
  <si>
    <t>19,36</t>
  </si>
  <si>
    <t>54,59</t>
  </si>
  <si>
    <t>57,17</t>
  </si>
  <si>
    <t>65,86</t>
  </si>
  <si>
    <t>72,98</t>
  </si>
  <si>
    <t>3.223,13</t>
  </si>
  <si>
    <t>6.214,88</t>
  </si>
  <si>
    <t>8.286,52</t>
  </si>
  <si>
    <t>2.680,39</t>
  </si>
  <si>
    <t>562,16</t>
  </si>
  <si>
    <t>71,60</t>
  </si>
  <si>
    <t>49,25</t>
  </si>
  <si>
    <t>759,80</t>
  </si>
  <si>
    <t>819,05</t>
  </si>
  <si>
    <t>941,53</t>
  </si>
  <si>
    <t>1.364,43</t>
  </si>
  <si>
    <t>1.947,19</t>
  </si>
  <si>
    <t>780,29</t>
  </si>
  <si>
    <t>140,54</t>
  </si>
  <si>
    <t>382,34</t>
  </si>
  <si>
    <t>574,48</t>
  </si>
  <si>
    <t>917,63</t>
  </si>
  <si>
    <t>1.227,01</t>
  </si>
  <si>
    <t>1.962,90</t>
  </si>
  <si>
    <t>4.094,38</t>
  </si>
  <si>
    <t>232,85</t>
  </si>
  <si>
    <t>600,44</t>
  </si>
  <si>
    <t>2.241,29</t>
  </si>
  <si>
    <t>140,66</t>
  </si>
  <si>
    <t>34,75</t>
  </si>
  <si>
    <t>29,32</t>
  </si>
  <si>
    <t>47,27</t>
  </si>
  <si>
    <t>53,60</t>
  </si>
  <si>
    <t>55,18</t>
  </si>
  <si>
    <t>49,76</t>
  </si>
  <si>
    <t>73,07</t>
  </si>
  <si>
    <t>67,29</t>
  </si>
  <si>
    <t>78,54</t>
  </si>
  <si>
    <t>83,20</t>
  </si>
  <si>
    <t>94,45</t>
  </si>
  <si>
    <t>34,20</t>
  </si>
  <si>
    <t>80,33</t>
  </si>
  <si>
    <t>39,04</t>
  </si>
  <si>
    <t>20,35</t>
  </si>
  <si>
    <t>29,42</t>
  </si>
  <si>
    <t>45,17</t>
  </si>
  <si>
    <t>49,21</t>
  </si>
  <si>
    <t>68,98</t>
  </si>
  <si>
    <t>52,60</t>
  </si>
  <si>
    <t>72,86</t>
  </si>
  <si>
    <t>91,13</t>
  </si>
  <si>
    <t>102,38</t>
  </si>
  <si>
    <t>51,50</t>
  </si>
  <si>
    <t>47,08</t>
  </si>
  <si>
    <t>54,13</t>
  </si>
  <si>
    <t>39,17</t>
  </si>
  <si>
    <t>46,22</t>
  </si>
  <si>
    <t>56,92</t>
  </si>
  <si>
    <t>63,97</t>
  </si>
  <si>
    <t>65,02</t>
  </si>
  <si>
    <t>52,55</t>
  </si>
  <si>
    <t>59,60</t>
  </si>
  <si>
    <t>152,72</t>
  </si>
  <si>
    <t>200,67</t>
  </si>
  <si>
    <t>373,65</t>
  </si>
  <si>
    <t>118,96</t>
  </si>
  <si>
    <t>154,42</t>
  </si>
  <si>
    <t>178,78</t>
  </si>
  <si>
    <t>157,22</t>
  </si>
  <si>
    <t>81,48</t>
  </si>
  <si>
    <t>36,18</t>
  </si>
  <si>
    <t>74,73</t>
  </si>
  <si>
    <t>67,69</t>
  </si>
  <si>
    <t>291,49</t>
  </si>
  <si>
    <t>401,35</t>
  </si>
  <si>
    <t>127,77</t>
  </si>
  <si>
    <t>64,22</t>
  </si>
  <si>
    <t>1.335,19</t>
  </si>
  <si>
    <t>1.428,36</t>
  </si>
  <si>
    <t>1.467,63</t>
  </si>
  <si>
    <t>1.607,43</t>
  </si>
  <si>
    <t>1.321,04</t>
  </si>
  <si>
    <t>1.414,21</t>
  </si>
  <si>
    <t>1.453,48</t>
  </si>
  <si>
    <t>1.593,28</t>
  </si>
  <si>
    <t>1.572,69</t>
  </si>
  <si>
    <t>1.713,72</t>
  </si>
  <si>
    <t>1.773,16</t>
  </si>
  <si>
    <t>1.969,85</t>
  </si>
  <si>
    <t>1.564,57</t>
  </si>
  <si>
    <t>1.705,60</t>
  </si>
  <si>
    <t>1.765,04</t>
  </si>
  <si>
    <t>1.961,73</t>
  </si>
  <si>
    <t>1.683,46</t>
  </si>
  <si>
    <t>1.871,49</t>
  </si>
  <si>
    <t>1.950,74</t>
  </si>
  <si>
    <t>2.203,33</t>
  </si>
  <si>
    <t>1.900,32</t>
  </si>
  <si>
    <t>2.088,35</t>
  </si>
  <si>
    <t>2.167,60</t>
  </si>
  <si>
    <t>2.420,19</t>
  </si>
  <si>
    <t>756,00</t>
  </si>
  <si>
    <t>867,80</t>
  </si>
  <si>
    <t>914,92</t>
  </si>
  <si>
    <t>1.047,85</t>
  </si>
  <si>
    <t>741,86</t>
  </si>
  <si>
    <t>853,66</t>
  </si>
  <si>
    <t>900,78</t>
  </si>
  <si>
    <t>1.033,71</t>
  </si>
  <si>
    <t>1.008,85</t>
  </si>
  <si>
    <t>1.176,55</t>
  </si>
  <si>
    <t>1.247,24</t>
  </si>
  <si>
    <t>1.446,62</t>
  </si>
  <si>
    <t>1.000,74</t>
  </si>
  <si>
    <t>1.168,44</t>
  </si>
  <si>
    <t>1.239,13</t>
  </si>
  <si>
    <t>1.438,51</t>
  </si>
  <si>
    <t>1.136,57</t>
  </si>
  <si>
    <t>1.360,17</t>
  </si>
  <si>
    <t>1.454,42</t>
  </si>
  <si>
    <t>1.720,27</t>
  </si>
  <si>
    <t>1.353,44</t>
  </si>
  <si>
    <t>1.577,04</t>
  </si>
  <si>
    <t>1.671,29</t>
  </si>
  <si>
    <t>1.937,14</t>
  </si>
  <si>
    <t>114,69</t>
  </si>
  <si>
    <t>149,51</t>
  </si>
  <si>
    <t>54,97</t>
  </si>
  <si>
    <t>88,10</t>
  </si>
  <si>
    <t>128,13</t>
  </si>
  <si>
    <t>29,38</t>
  </si>
  <si>
    <t>92,35</t>
  </si>
  <si>
    <t>26,27</t>
  </si>
  <si>
    <t>51,56</t>
  </si>
  <si>
    <t>71,41</t>
  </si>
  <si>
    <t>94,83</t>
  </si>
  <si>
    <t>123,42</t>
  </si>
  <si>
    <t>219,86</t>
  </si>
  <si>
    <t>344,24</t>
  </si>
  <si>
    <t>162,32</t>
  </si>
  <si>
    <t>191,96</t>
  </si>
  <si>
    <t>49,45</t>
  </si>
  <si>
    <t>151,93</t>
  </si>
  <si>
    <t>145,05</t>
  </si>
  <si>
    <t>111,47</t>
  </si>
  <si>
    <t>57,53</t>
  </si>
  <si>
    <t>78,61</t>
  </si>
  <si>
    <t>55,03</t>
  </si>
  <si>
    <t>622,21</t>
  </si>
  <si>
    <t>301,23</t>
  </si>
  <si>
    <t>272,01</t>
  </si>
  <si>
    <t>448,88</t>
  </si>
  <si>
    <t>490,18</t>
  </si>
  <si>
    <t>578,15</t>
  </si>
  <si>
    <t>759,04</t>
  </si>
  <si>
    <t>871,54</t>
  </si>
  <si>
    <t>1.402,62</t>
  </si>
  <si>
    <t>97,26</t>
  </si>
  <si>
    <t>864,35</t>
  </si>
  <si>
    <t>495,22</t>
  </si>
  <si>
    <t>246,38</t>
  </si>
  <si>
    <t>461,86</t>
  </si>
  <si>
    <t>507,33</t>
  </si>
  <si>
    <t>548,70</t>
  </si>
  <si>
    <t>529,88</t>
  </si>
  <si>
    <t>604,44</t>
  </si>
  <si>
    <t>553,79</t>
  </si>
  <si>
    <t>598,65</t>
  </si>
  <si>
    <t>600,47</t>
  </si>
  <si>
    <t>671,95</t>
  </si>
  <si>
    <t>648,54</t>
  </si>
  <si>
    <t>704,11</t>
  </si>
  <si>
    <t>711,08</t>
  </si>
  <si>
    <t>765,96</t>
  </si>
  <si>
    <t>711,22</t>
  </si>
  <si>
    <t>756,71</t>
  </si>
  <si>
    <t>761,79</t>
  </si>
  <si>
    <t>838,94</t>
  </si>
  <si>
    <t>913,49</t>
  </si>
  <si>
    <t>1.017,61</t>
  </si>
  <si>
    <t>1.050,05</t>
  </si>
  <si>
    <t>1.135,88</t>
  </si>
  <si>
    <t>473,65</t>
  </si>
  <si>
    <t>548,48</t>
  </si>
  <si>
    <t>674,30</t>
  </si>
  <si>
    <t>831,27</t>
  </si>
  <si>
    <t>1.235,26</t>
  </si>
  <si>
    <t>586,36</t>
  </si>
  <si>
    <t>876,70</t>
  </si>
  <si>
    <t>1.290,45</t>
  </si>
  <si>
    <t>604,59</t>
  </si>
  <si>
    <t>899,15</t>
  </si>
  <si>
    <t>1.319,69</t>
  </si>
  <si>
    <t>622,78</t>
  </si>
  <si>
    <t>755,27</t>
  </si>
  <si>
    <t>921,28</t>
  </si>
  <si>
    <t>1.348,38</t>
  </si>
  <si>
    <t>795,21</t>
  </si>
  <si>
    <t>965,27</t>
  </si>
  <si>
    <t>1.408,30</t>
  </si>
  <si>
    <t>1.471,80</t>
  </si>
  <si>
    <t>626,28</t>
  </si>
  <si>
    <t>3.951,33</t>
  </si>
  <si>
    <t>4.506,05</t>
  </si>
  <si>
    <t>2.898,52</t>
  </si>
  <si>
    <t>3.121,35</t>
  </si>
  <si>
    <t>343,17</t>
  </si>
  <si>
    <t>364,68</t>
  </si>
  <si>
    <t>121,63</t>
  </si>
  <si>
    <t>9.092,54</t>
  </si>
  <si>
    <t>10.119,40</t>
  </si>
  <si>
    <t>12.982,83</t>
  </si>
  <si>
    <t>15.958,04</t>
  </si>
  <si>
    <t>20.019,21</t>
  </si>
  <si>
    <t>27.937,17</t>
  </si>
  <si>
    <t>32.534,03</t>
  </si>
  <si>
    <t>130,88</t>
  </si>
  <si>
    <t>155,91</t>
  </si>
  <si>
    <t>147,99</t>
  </si>
  <si>
    <t>178,79</t>
  </si>
  <si>
    <t>163,07</t>
  </si>
  <si>
    <t>180,84</t>
  </si>
  <si>
    <t>165,09</t>
  </si>
  <si>
    <t>223,86</t>
  </si>
  <si>
    <t>199,68</t>
  </si>
  <si>
    <t>216,79</t>
  </si>
  <si>
    <t>247,62</t>
  </si>
  <si>
    <t>58,77</t>
  </si>
  <si>
    <t>76,76</t>
  </si>
  <si>
    <t>101,30</t>
  </si>
  <si>
    <t>134,40</t>
  </si>
  <si>
    <t>79,88</t>
  </si>
  <si>
    <t>112,07</t>
  </si>
  <si>
    <t>74,51</t>
  </si>
  <si>
    <t>89,26</t>
  </si>
  <si>
    <t>127,75</t>
  </si>
  <si>
    <t>106,89</t>
  </si>
  <si>
    <t>2.714,91</t>
  </si>
  <si>
    <t>628,71</t>
  </si>
  <si>
    <t>1.474,88</t>
  </si>
  <si>
    <t>192,04</t>
  </si>
  <si>
    <t>569,94</t>
  </si>
  <si>
    <t>615,98</t>
  </si>
  <si>
    <t>186,28</t>
  </si>
  <si>
    <t>216,98</t>
  </si>
  <si>
    <t>255,34</t>
  </si>
  <si>
    <t>293,71</t>
  </si>
  <si>
    <t>1.809,23</t>
  </si>
  <si>
    <t>537,12</t>
  </si>
  <si>
    <t>512,15</t>
  </si>
  <si>
    <t>355,00</t>
  </si>
  <si>
    <t>2.932,71</t>
  </si>
  <si>
    <t>122,22</t>
  </si>
  <si>
    <t>119,34</t>
  </si>
  <si>
    <t>30,46</t>
  </si>
  <si>
    <t>673,52</t>
  </si>
  <si>
    <t>131,26</t>
  </si>
  <si>
    <t>251,06</t>
  </si>
  <si>
    <t>395,31</t>
  </si>
  <si>
    <t>575,12</t>
  </si>
  <si>
    <t>461,72</t>
  </si>
  <si>
    <t>375,38</t>
  </si>
  <si>
    <t>918,95</t>
  </si>
  <si>
    <t>2.138,31</t>
  </si>
  <si>
    <t>1.685,81</t>
  </si>
  <si>
    <t>1.838,84</t>
  </si>
  <si>
    <t>2.373,66</t>
  </si>
  <si>
    <t>1.939,04</t>
  </si>
  <si>
    <t>2.083,46</t>
  </si>
  <si>
    <t>3.447,86</t>
  </si>
  <si>
    <t>2.721,96</t>
  </si>
  <si>
    <t>3.014,70</t>
  </si>
  <si>
    <t>4.700,96</t>
  </si>
  <si>
    <t>3.514,20</t>
  </si>
  <si>
    <t>3.932,92</t>
  </si>
  <si>
    <t>8.721,62</t>
  </si>
  <si>
    <t>4.974,59</t>
  </si>
  <si>
    <t>9.751,92</t>
  </si>
  <si>
    <t>5.246,01</t>
  </si>
  <si>
    <t>5.389,40</t>
  </si>
  <si>
    <t>11.000,62</t>
  </si>
  <si>
    <t>6.895,13</t>
  </si>
  <si>
    <t>15.251,84</t>
  </si>
  <si>
    <t>8.529,97</t>
  </si>
  <si>
    <t>18.398,22</t>
  </si>
  <si>
    <t>9.532,64</t>
  </si>
  <si>
    <t>5.443,05</t>
  </si>
  <si>
    <t>6.464,36</t>
  </si>
  <si>
    <t>6.692,81</t>
  </si>
  <si>
    <t>6.947,95</t>
  </si>
  <si>
    <t>9.846,69</t>
  </si>
  <si>
    <t>10.171,14</t>
  </si>
  <si>
    <t>10.430,91</t>
  </si>
  <si>
    <t>11.956,85</t>
  </si>
  <si>
    <t>11.894,55</t>
  </si>
  <si>
    <t>12.484,73</t>
  </si>
  <si>
    <t>23.081,07</t>
  </si>
  <si>
    <t>29.563,41</t>
  </si>
  <si>
    <t>12,92</t>
  </si>
  <si>
    <t>52,37</t>
  </si>
  <si>
    <t>66,22</t>
  </si>
  <si>
    <t>7.476,16</t>
  </si>
  <si>
    <t>13.055,64</t>
  </si>
  <si>
    <t>872,48</t>
  </si>
  <si>
    <t>1.324,27</t>
  </si>
  <si>
    <t>1.954,76</t>
  </si>
  <si>
    <t>1.415,15</t>
  </si>
  <si>
    <t>41,97</t>
  </si>
  <si>
    <t>69,76</t>
  </si>
  <si>
    <t>86,98</t>
  </si>
  <si>
    <t>82,69</t>
  </si>
  <si>
    <t>62,70</t>
  </si>
  <si>
    <t>30,29</t>
  </si>
  <si>
    <t>57,83</t>
  </si>
  <si>
    <t>151,04</t>
  </si>
  <si>
    <t>238,77</t>
  </si>
  <si>
    <t>39,68</t>
  </si>
  <si>
    <t>39,78</t>
  </si>
  <si>
    <t>61,01</t>
  </si>
  <si>
    <t>90,82</t>
  </si>
  <si>
    <t>132,29</t>
  </si>
  <si>
    <t>54,52</t>
  </si>
  <si>
    <t>77,43</t>
  </si>
  <si>
    <t>89,95</t>
  </si>
  <si>
    <t>80,70</t>
  </si>
  <si>
    <t>116,67</t>
  </si>
  <si>
    <t>157,08</t>
  </si>
  <si>
    <t>227,23</t>
  </si>
  <si>
    <t>319,38</t>
  </si>
  <si>
    <t>127,39</t>
  </si>
  <si>
    <t>146,96</t>
  </si>
  <si>
    <t>200,42</t>
  </si>
  <si>
    <t>252,61</t>
  </si>
  <si>
    <t>341,36</t>
  </si>
  <si>
    <t>435,11</t>
  </si>
  <si>
    <t>55,68</t>
  </si>
  <si>
    <t>132,56</t>
  </si>
  <si>
    <t>152,41</t>
  </si>
  <si>
    <t>168,21</t>
  </si>
  <si>
    <t>138,22</t>
  </si>
  <si>
    <t>227,39</t>
  </si>
  <si>
    <t>163,30</t>
  </si>
  <si>
    <t>252,78</t>
  </si>
  <si>
    <t>178,27</t>
  </si>
  <si>
    <t>235,03</t>
  </si>
  <si>
    <t>81,30</t>
  </si>
  <si>
    <t>108,78</t>
  </si>
  <si>
    <t>146,34</t>
  </si>
  <si>
    <t>235,15</t>
  </si>
  <si>
    <t>96,20</t>
  </si>
  <si>
    <t>168,55</t>
  </si>
  <si>
    <t>224,92</t>
  </si>
  <si>
    <t>84,35</t>
  </si>
  <si>
    <t>149,39</t>
  </si>
  <si>
    <t>238,21</t>
  </si>
  <si>
    <t>86,62</t>
  </si>
  <si>
    <t>99,67</t>
  </si>
  <si>
    <t>139,90</t>
  </si>
  <si>
    <t>172,09</t>
  </si>
  <si>
    <t>228,45</t>
  </si>
  <si>
    <t>51,59</t>
  </si>
  <si>
    <t>101,56</t>
  </si>
  <si>
    <t>139,30</t>
  </si>
  <si>
    <t>167,93</t>
  </si>
  <si>
    <t>240,80</t>
  </si>
  <si>
    <t>232,87</t>
  </si>
  <si>
    <t>318,22</t>
  </si>
  <si>
    <t>439,04</t>
  </si>
  <si>
    <t>634,94</t>
  </si>
  <si>
    <t>30,07</t>
  </si>
  <si>
    <t>140,57</t>
  </si>
  <si>
    <t>40,81</t>
  </si>
  <si>
    <t>148,49</t>
  </si>
  <si>
    <t>257,37</t>
  </si>
  <si>
    <t>119,17</t>
  </si>
  <si>
    <t>30,15</t>
  </si>
  <si>
    <t>41,66</t>
  </si>
  <si>
    <t>50,36</t>
  </si>
  <si>
    <t>95,11</t>
  </si>
  <si>
    <t>133,51</t>
  </si>
  <si>
    <t>233,60</t>
  </si>
  <si>
    <t>15,58</t>
  </si>
  <si>
    <t>25,83</t>
  </si>
  <si>
    <t>70,00</t>
  </si>
  <si>
    <t>132,30</t>
  </si>
  <si>
    <t>195,41</t>
  </si>
  <si>
    <t>266,69</t>
  </si>
  <si>
    <t>22,81</t>
  </si>
  <si>
    <t>96,16</t>
  </si>
  <si>
    <t>129,40</t>
  </si>
  <si>
    <t>211,53</t>
  </si>
  <si>
    <t>29,69</t>
  </si>
  <si>
    <t>38,62</t>
  </si>
  <si>
    <t>71,35</t>
  </si>
  <si>
    <t>242,12</t>
  </si>
  <si>
    <t>24,26</t>
  </si>
  <si>
    <t>48,62</t>
  </si>
  <si>
    <t>76,58</t>
  </si>
  <si>
    <t>29,45</t>
  </si>
  <si>
    <t>62,75</t>
  </si>
  <si>
    <t>175,92</t>
  </si>
  <si>
    <t>211,52</t>
  </si>
  <si>
    <t>227,84</t>
  </si>
  <si>
    <t>95,43</t>
  </si>
  <si>
    <t>67,77</t>
  </si>
  <si>
    <t>110,97</t>
  </si>
  <si>
    <t>221,40</t>
  </si>
  <si>
    <t>268,89</t>
  </si>
  <si>
    <t>371,96</t>
  </si>
  <si>
    <t>482,24</t>
  </si>
  <si>
    <t>157,11</t>
  </si>
  <si>
    <t>79,01</t>
  </si>
  <si>
    <t>127,35</t>
  </si>
  <si>
    <t>174,76</t>
  </si>
  <si>
    <t>66,73</t>
  </si>
  <si>
    <t>677,27</t>
  </si>
  <si>
    <t>35,78</t>
  </si>
  <si>
    <t>47,33</t>
  </si>
  <si>
    <t>22,33</t>
  </si>
  <si>
    <t>56,14</t>
  </si>
  <si>
    <t>318,32</t>
  </si>
  <si>
    <t>359,70</t>
  </si>
  <si>
    <t>167,58</t>
  </si>
  <si>
    <t>192,32</t>
  </si>
  <si>
    <t>157,23</t>
  </si>
  <si>
    <t>264,22</t>
  </si>
  <si>
    <t>340,17</t>
  </si>
  <si>
    <t>307,62</t>
  </si>
  <si>
    <t>363,80</t>
  </si>
  <si>
    <t>171,68</t>
  </si>
  <si>
    <t>196,42</t>
  </si>
  <si>
    <t>161,33</t>
  </si>
  <si>
    <t>270,35</t>
  </si>
  <si>
    <t>348,36</t>
  </si>
  <si>
    <t>29,80</t>
  </si>
  <si>
    <t>23,59</t>
  </si>
  <si>
    <t>21,03</t>
  </si>
  <si>
    <t>3,97</t>
  </si>
  <si>
    <t>44,12</t>
  </si>
  <si>
    <t>6,64</t>
  </si>
  <si>
    <t>25,52</t>
  </si>
  <si>
    <t>19,06</t>
  </si>
  <si>
    <t>48,68</t>
  </si>
  <si>
    <t>162,53</t>
  </si>
  <si>
    <t>12,84</t>
  </si>
  <si>
    <t>120,36</t>
  </si>
  <si>
    <t>99,86</t>
  </si>
  <si>
    <t>64,47</t>
  </si>
  <si>
    <t>191,90</t>
  </si>
  <si>
    <t>38,15</t>
  </si>
  <si>
    <t>142,26</t>
  </si>
  <si>
    <t>139,74</t>
  </si>
  <si>
    <t>57,70</t>
  </si>
  <si>
    <t>77,14</t>
  </si>
  <si>
    <t>48,76</t>
  </si>
  <si>
    <t>27,48</t>
  </si>
  <si>
    <t>47,91</t>
  </si>
  <si>
    <t>89,23</t>
  </si>
  <si>
    <t>70,55</t>
  </si>
  <si>
    <t>106,54</t>
  </si>
  <si>
    <t>96,90</t>
  </si>
  <si>
    <t>176,26</t>
  </si>
  <si>
    <t>13,24</t>
  </si>
  <si>
    <t>51,10</t>
  </si>
  <si>
    <t>50,21</t>
  </si>
  <si>
    <t>43,90</t>
  </si>
  <si>
    <t>75,73</t>
  </si>
  <si>
    <t>181,41</t>
  </si>
  <si>
    <t>145,82</t>
  </si>
  <si>
    <t>56,18</t>
  </si>
  <si>
    <t>26,88</t>
  </si>
  <si>
    <t>78,17</t>
  </si>
  <si>
    <t>26,13</t>
  </si>
  <si>
    <t>45,08</t>
  </si>
  <si>
    <t>267,30</t>
  </si>
  <si>
    <t>90,66</t>
  </si>
  <si>
    <t>406,73</t>
  </si>
  <si>
    <t>23,74</t>
  </si>
  <si>
    <t>26,33</t>
  </si>
  <si>
    <t>24,42</t>
  </si>
  <si>
    <t>61,65</t>
  </si>
  <si>
    <t>116,93</t>
  </si>
  <si>
    <t>99,59</t>
  </si>
  <si>
    <t>147,28</t>
  </si>
  <si>
    <t>18,80</t>
  </si>
  <si>
    <t>12,30</t>
  </si>
  <si>
    <t>13,17</t>
  </si>
  <si>
    <t>37,98</t>
  </si>
  <si>
    <t>36,49</t>
  </si>
  <si>
    <t>88,35</t>
  </si>
  <si>
    <t>86,54</t>
  </si>
  <si>
    <t>148,42</t>
  </si>
  <si>
    <t>37,89</t>
  </si>
  <si>
    <t>400,78</t>
  </si>
  <si>
    <t>53,25</t>
  </si>
  <si>
    <t>68,60</t>
  </si>
  <si>
    <t>205,19</t>
  </si>
  <si>
    <t>104,59</t>
  </si>
  <si>
    <t>98,28</t>
  </si>
  <si>
    <t>94,95</t>
  </si>
  <si>
    <t>310,41</t>
  </si>
  <si>
    <t>234,91</t>
  </si>
  <si>
    <t>54,65</t>
  </si>
  <si>
    <t>160,93</t>
  </si>
  <si>
    <t>61,40</t>
  </si>
  <si>
    <t>51,71</t>
  </si>
  <si>
    <t>8,31</t>
  </si>
  <si>
    <t>23,04</t>
  </si>
  <si>
    <t>39,95</t>
  </si>
  <si>
    <t>54,90</t>
  </si>
  <si>
    <t>51,44</t>
  </si>
  <si>
    <t>203,38</t>
  </si>
  <si>
    <t>23,68</t>
  </si>
  <si>
    <t>98,48</t>
  </si>
  <si>
    <t>24,78</t>
  </si>
  <si>
    <t>89,79</t>
  </si>
  <si>
    <t>220,14</t>
  </si>
  <si>
    <t>225,33</t>
  </si>
  <si>
    <t>259,26</t>
  </si>
  <si>
    <t>266,25</t>
  </si>
  <si>
    <t>20,95</t>
  </si>
  <si>
    <t>46,00</t>
  </si>
  <si>
    <t>54,71</t>
  </si>
  <si>
    <t>36,07</t>
  </si>
  <si>
    <t>21,90</t>
  </si>
  <si>
    <t>80,37</t>
  </si>
  <si>
    <t>202,57</t>
  </si>
  <si>
    <t>38,35</t>
  </si>
  <si>
    <t>47,98</t>
  </si>
  <si>
    <t>206,88</t>
  </si>
  <si>
    <t>73,17</t>
  </si>
  <si>
    <t>247,39</t>
  </si>
  <si>
    <t>39,99</t>
  </si>
  <si>
    <t>48,70</t>
  </si>
  <si>
    <t>334,31</t>
  </si>
  <si>
    <t>166,39</t>
  </si>
  <si>
    <t>181,55</t>
  </si>
  <si>
    <t>241,27</t>
  </si>
  <si>
    <t>210,22</t>
  </si>
  <si>
    <t>71,65</t>
  </si>
  <si>
    <t>111,56</t>
  </si>
  <si>
    <t>252,74</t>
  </si>
  <si>
    <t>311,32</t>
  </si>
  <si>
    <t>26,15</t>
  </si>
  <si>
    <t>112,31</t>
  </si>
  <si>
    <t>110,96</t>
  </si>
  <si>
    <t>104,04</t>
  </si>
  <si>
    <t>249,58</t>
  </si>
  <si>
    <t>18,84</t>
  </si>
  <si>
    <t>53,51</t>
  </si>
  <si>
    <t>82,25</t>
  </si>
  <si>
    <t>403,82</t>
  </si>
  <si>
    <t>34,79</t>
  </si>
  <si>
    <t>72,75</t>
  </si>
  <si>
    <t>208,34</t>
  </si>
  <si>
    <t>76,35</t>
  </si>
  <si>
    <t>101,70</t>
  </si>
  <si>
    <t>188,75</t>
  </si>
  <si>
    <t>497,90</t>
  </si>
  <si>
    <t>21,04</t>
  </si>
  <si>
    <t>27,76</t>
  </si>
  <si>
    <t>30,48</t>
  </si>
  <si>
    <t>73,85</t>
  </si>
  <si>
    <t>106,20</t>
  </si>
  <si>
    <t>119,44</t>
  </si>
  <si>
    <t>173,41</t>
  </si>
  <si>
    <t>156,02</t>
  </si>
  <si>
    <t>106,08</t>
  </si>
  <si>
    <t>163,80</t>
  </si>
  <si>
    <t>206,38</t>
  </si>
  <si>
    <t>28,00</t>
  </si>
  <si>
    <t>34,53</t>
  </si>
  <si>
    <t>84,28</t>
  </si>
  <si>
    <t>108,68</t>
  </si>
  <si>
    <t>116,89</t>
  </si>
  <si>
    <t>40,28</t>
  </si>
  <si>
    <t>50,57</t>
  </si>
  <si>
    <t>79,51</t>
  </si>
  <si>
    <t>130,30</t>
  </si>
  <si>
    <t>121,28</t>
  </si>
  <si>
    <t>177,12</t>
  </si>
  <si>
    <t>79,47</t>
  </si>
  <si>
    <t>166,21</t>
  </si>
  <si>
    <t>211,33</t>
  </si>
  <si>
    <t>32,68</t>
  </si>
  <si>
    <t>32,98</t>
  </si>
  <si>
    <t>94,78</t>
  </si>
  <si>
    <t>112,40</t>
  </si>
  <si>
    <t>103,38</t>
  </si>
  <si>
    <t>156,29</t>
  </si>
  <si>
    <t>62,18</t>
  </si>
  <si>
    <t>86,06</t>
  </si>
  <si>
    <t>142,37</t>
  </si>
  <si>
    <t>183,53</t>
  </si>
  <si>
    <t>27,72</t>
  </si>
  <si>
    <t>114,83</t>
  </si>
  <si>
    <t>176,81</t>
  </si>
  <si>
    <t>261,96</t>
  </si>
  <si>
    <t>114,79</t>
  </si>
  <si>
    <t>178,01</t>
  </si>
  <si>
    <t>264,44</t>
  </si>
  <si>
    <t>74,56</t>
  </si>
  <si>
    <t>104,82</t>
  </si>
  <si>
    <t>166,06</t>
  </si>
  <si>
    <t>250,54</t>
  </si>
  <si>
    <t>28,10</t>
  </si>
  <si>
    <t>47,20</t>
  </si>
  <si>
    <t>86,97</t>
  </si>
  <si>
    <t>121,21</t>
  </si>
  <si>
    <t>42,93</t>
  </si>
  <si>
    <t>88,17</t>
  </si>
  <si>
    <t>29,71</t>
  </si>
  <si>
    <t>76,22</t>
  </si>
  <si>
    <t>597,68</t>
  </si>
  <si>
    <t>15,64</t>
  </si>
  <si>
    <t>657,12</t>
  </si>
  <si>
    <t>89,42</t>
  </si>
  <si>
    <t>752,64</t>
  </si>
  <si>
    <t>54,55</t>
  </si>
  <si>
    <t>944,93</t>
  </si>
  <si>
    <t>1.309,85</t>
  </si>
  <si>
    <t>193,27</t>
  </si>
  <si>
    <t>1.728,52</t>
  </si>
  <si>
    <t>92,99</t>
  </si>
  <si>
    <t>20,41</t>
  </si>
  <si>
    <t>516,00</t>
  </si>
  <si>
    <t>599,18</t>
  </si>
  <si>
    <t>658,62</t>
  </si>
  <si>
    <t>90,92</t>
  </si>
  <si>
    <t>66,59</t>
  </si>
  <si>
    <t>95,94</t>
  </si>
  <si>
    <t>516,14</t>
  </si>
  <si>
    <t>600,53</t>
  </si>
  <si>
    <t>37,64</t>
  </si>
  <si>
    <t>661,07</t>
  </si>
  <si>
    <t>66,80</t>
  </si>
  <si>
    <t>101,03</t>
  </si>
  <si>
    <t>147,73</t>
  </si>
  <si>
    <t>331,50</t>
  </si>
  <si>
    <t>70,36</t>
  </si>
  <si>
    <t>61,13</t>
  </si>
  <si>
    <t>102,84</t>
  </si>
  <si>
    <t>65,83</t>
  </si>
  <si>
    <t>100,50</t>
  </si>
  <si>
    <t>109,52</t>
  </si>
  <si>
    <t>138,72</t>
  </si>
  <si>
    <t>156,11</t>
  </si>
  <si>
    <t>84,91</t>
  </si>
  <si>
    <t>183,16</t>
  </si>
  <si>
    <t>83,74</t>
  </si>
  <si>
    <t>216,24</t>
  </si>
  <si>
    <t>324,05</t>
  </si>
  <si>
    <t>457,81</t>
  </si>
  <si>
    <t>142,99</t>
  </si>
  <si>
    <t>416,36</t>
  </si>
  <si>
    <t>344,04</t>
  </si>
  <si>
    <t>407,76</t>
  </si>
  <si>
    <t>948,73</t>
  </si>
  <si>
    <t>210,57</t>
  </si>
  <si>
    <t>514,64</t>
  </si>
  <si>
    <t>789,35</t>
  </si>
  <si>
    <t>1.659,46</t>
  </si>
  <si>
    <t>33,23</t>
  </si>
  <si>
    <t>47,71</t>
  </si>
  <si>
    <t>99,30</t>
  </si>
  <si>
    <t>151,31</t>
  </si>
  <si>
    <t>34,01</t>
  </si>
  <si>
    <t>166,56</t>
  </si>
  <si>
    <t>103,89</t>
  </si>
  <si>
    <t>155,47</t>
  </si>
  <si>
    <t>404,26</t>
  </si>
  <si>
    <t>325,64</t>
  </si>
  <si>
    <t>29,39</t>
  </si>
  <si>
    <t>42,12</t>
  </si>
  <si>
    <t>122,37</t>
  </si>
  <si>
    <t>105,03</t>
  </si>
  <si>
    <t>204,51</t>
  </si>
  <si>
    <t>169,02</t>
  </si>
  <si>
    <t>317,06</t>
  </si>
  <si>
    <t>298,91</t>
  </si>
  <si>
    <t>109,37</t>
  </si>
  <si>
    <t>418,96</t>
  </si>
  <si>
    <t>583,15</t>
  </si>
  <si>
    <t>46,75</t>
  </si>
  <si>
    <t>203,97</t>
  </si>
  <si>
    <t>87,23</t>
  </si>
  <si>
    <t>214,19</t>
  </si>
  <si>
    <t>256,97</t>
  </si>
  <si>
    <t>109,00</t>
  </si>
  <si>
    <t>243,20</t>
  </si>
  <si>
    <t>306,00</t>
  </si>
  <si>
    <t>42,36</t>
  </si>
  <si>
    <t>57,76</t>
  </si>
  <si>
    <t>113,05</t>
  </si>
  <si>
    <t>381,62</t>
  </si>
  <si>
    <t>443,39</t>
  </si>
  <si>
    <t>626,16</t>
  </si>
  <si>
    <t>67,38</t>
  </si>
  <si>
    <t>98,15</t>
  </si>
  <si>
    <t>96,74</t>
  </si>
  <si>
    <t>9,40</t>
  </si>
  <si>
    <t>17,34</t>
  </si>
  <si>
    <t>43,94</t>
  </si>
  <si>
    <t>24,86</t>
  </si>
  <si>
    <t>42,19</t>
  </si>
  <si>
    <t>14,38</t>
  </si>
  <si>
    <t>39,23</t>
  </si>
  <si>
    <t>96,59</t>
  </si>
  <si>
    <t>93,62</t>
  </si>
  <si>
    <t>146,13</t>
  </si>
  <si>
    <t>218,82</t>
  </si>
  <si>
    <t>61,87</t>
  </si>
  <si>
    <t>156,28</t>
  </si>
  <si>
    <t>101,88</t>
  </si>
  <si>
    <t>243,75</t>
  </si>
  <si>
    <t>64,34</t>
  </si>
  <si>
    <t>97,84</t>
  </si>
  <si>
    <t>42,76</t>
  </si>
  <si>
    <t>100,30</t>
  </si>
  <si>
    <t>218,78</t>
  </si>
  <si>
    <t>106,80</t>
  </si>
  <si>
    <t>243,68</t>
  </si>
  <si>
    <t>305,37</t>
  </si>
  <si>
    <t>155,36</t>
  </si>
  <si>
    <t>274,03</t>
  </si>
  <si>
    <t>312,49</t>
  </si>
  <si>
    <t>148,53</t>
  </si>
  <si>
    <t>245,13</t>
  </si>
  <si>
    <t>38,20</t>
  </si>
  <si>
    <t>23,18</t>
  </si>
  <si>
    <t>32,70</t>
  </si>
  <si>
    <t>48,04</t>
  </si>
  <si>
    <t>39,98</t>
  </si>
  <si>
    <t>23,42</t>
  </si>
  <si>
    <t>26,57</t>
  </si>
  <si>
    <t>33,07</t>
  </si>
  <si>
    <t>54,96</t>
  </si>
  <si>
    <t>26,02</t>
  </si>
  <si>
    <t>31,04</t>
  </si>
  <si>
    <t>50,47</t>
  </si>
  <si>
    <t>37,06</t>
  </si>
  <si>
    <t>77,38</t>
  </si>
  <si>
    <t>90,17</t>
  </si>
  <si>
    <t>93,63</t>
  </si>
  <si>
    <t>114,22</t>
  </si>
  <si>
    <t>211,98</t>
  </si>
  <si>
    <t>226,93</t>
  </si>
  <si>
    <t>229,73</t>
  </si>
  <si>
    <t>229,23</t>
  </si>
  <si>
    <t>262,71</t>
  </si>
  <si>
    <t>277,87</t>
  </si>
  <si>
    <t>32,07</t>
  </si>
  <si>
    <t>48,79</t>
  </si>
  <si>
    <t>54,99</t>
  </si>
  <si>
    <t>109,29</t>
  </si>
  <si>
    <t>111,66</t>
  </si>
  <si>
    <t>128,12</t>
  </si>
  <si>
    <t>132,66</t>
  </si>
  <si>
    <t>146,83</t>
  </si>
  <si>
    <t>168,37</t>
  </si>
  <si>
    <t>202,83</t>
  </si>
  <si>
    <t>223,44</t>
  </si>
  <si>
    <t>185,77</t>
  </si>
  <si>
    <t>197,82</t>
  </si>
  <si>
    <t>242,38</t>
  </si>
  <si>
    <t>148,63</t>
  </si>
  <si>
    <t>157,97</t>
  </si>
  <si>
    <t>254,98</t>
  </si>
  <si>
    <t>269,92</t>
  </si>
  <si>
    <t>581,75</t>
  </si>
  <si>
    <t>514,72</t>
  </si>
  <si>
    <t>235,72</t>
  </si>
  <si>
    <t>627,84</t>
  </si>
  <si>
    <t>52,20</t>
  </si>
  <si>
    <t>62,55</t>
  </si>
  <si>
    <t>77,29</t>
  </si>
  <si>
    <t>93,66</t>
  </si>
  <si>
    <t>142,01</t>
  </si>
  <si>
    <t>189,33</t>
  </si>
  <si>
    <t>233,89</t>
  </si>
  <si>
    <t>45,98</t>
  </si>
  <si>
    <t>129,34</t>
  </si>
  <si>
    <t>138,68</t>
  </si>
  <si>
    <t>238,99</t>
  </si>
  <si>
    <t>253,93</t>
  </si>
  <si>
    <t>568,99</t>
  </si>
  <si>
    <t>501,96</t>
  </si>
  <si>
    <t>104,67</t>
  </si>
  <si>
    <t>135,04</t>
  </si>
  <si>
    <t>209,96</t>
  </si>
  <si>
    <t>385,74</t>
  </si>
  <si>
    <t>610,87</t>
  </si>
  <si>
    <t>21,62</t>
  </si>
  <si>
    <t>37,27</t>
  </si>
  <si>
    <t>57,11</t>
  </si>
  <si>
    <t>69,60</t>
  </si>
  <si>
    <t>85,97</t>
  </si>
  <si>
    <t>130,96</t>
  </si>
  <si>
    <t>164,04</t>
  </si>
  <si>
    <t>219,36</t>
  </si>
  <si>
    <t>61,28</t>
  </si>
  <si>
    <t>117,79</t>
  </si>
  <si>
    <t>127,13</t>
  </si>
  <si>
    <t>222,33</t>
  </si>
  <si>
    <t>237,27</t>
  </si>
  <si>
    <t>480,24</t>
  </si>
  <si>
    <t>124,10</t>
  </si>
  <si>
    <t>194,58</t>
  </si>
  <si>
    <t>366,84</t>
  </si>
  <si>
    <t>581,88</t>
  </si>
  <si>
    <t>40,64</t>
  </si>
  <si>
    <t>99,53</t>
  </si>
  <si>
    <t>287,15</t>
  </si>
  <si>
    <t>585,28</t>
  </si>
  <si>
    <t>160,39</t>
  </si>
  <si>
    <t>254,14</t>
  </si>
  <si>
    <t>500,59</t>
  </si>
  <si>
    <t>692,37</t>
  </si>
  <si>
    <t>821,65</t>
  </si>
  <si>
    <t>204,13</t>
  </si>
  <si>
    <t>380,58</t>
  </si>
  <si>
    <t>539,20</t>
  </si>
  <si>
    <t>640,43</t>
  </si>
  <si>
    <t>113,84</t>
  </si>
  <si>
    <t>335,52</t>
  </si>
  <si>
    <t>580,06</t>
  </si>
  <si>
    <t>957,36</t>
  </si>
  <si>
    <t>429,48</t>
  </si>
  <si>
    <t>156,44</t>
  </si>
  <si>
    <t>247,36</t>
  </si>
  <si>
    <t>485,36</t>
  </si>
  <si>
    <t>671,49</t>
  </si>
  <si>
    <t>794,64</t>
  </si>
  <si>
    <t>198,53</t>
  </si>
  <si>
    <t>370,99</t>
  </si>
  <si>
    <t>525,52</t>
  </si>
  <si>
    <t>621,93</t>
  </si>
  <si>
    <t>276,16</t>
  </si>
  <si>
    <t>471,78</t>
  </si>
  <si>
    <t>479,86</t>
  </si>
  <si>
    <t>970,85</t>
  </si>
  <si>
    <t>1.092,04</t>
  </si>
  <si>
    <t>388,32</t>
  </si>
  <si>
    <t>533,54</t>
  </si>
  <si>
    <t>863,82</t>
  </si>
  <si>
    <t>1.113,27</t>
  </si>
  <si>
    <t>2.941,51</t>
  </si>
  <si>
    <t>5.582,50</t>
  </si>
  <si>
    <t>661,24</t>
  </si>
  <si>
    <t>929,70</t>
  </si>
  <si>
    <t>41,32</t>
  </si>
  <si>
    <t>572,45</t>
  </si>
  <si>
    <t>400,11</t>
  </si>
  <si>
    <t>384,67</t>
  </si>
  <si>
    <t>223,98</t>
  </si>
  <si>
    <t>57,95</t>
  </si>
  <si>
    <t>62,52</t>
  </si>
  <si>
    <t>176,75</t>
  </si>
  <si>
    <t>46,50</t>
  </si>
  <si>
    <t>387,07</t>
  </si>
  <si>
    <t>415,24</t>
  </si>
  <si>
    <t>463,25</t>
  </si>
  <si>
    <t>232,16</t>
  </si>
  <si>
    <t>203,04</t>
  </si>
  <si>
    <t>120,02</t>
  </si>
  <si>
    <t>261,20</t>
  </si>
  <si>
    <t>292,18</t>
  </si>
  <si>
    <t>282,88</t>
  </si>
  <si>
    <t>52,38</t>
  </si>
  <si>
    <t>337,95</t>
  </si>
  <si>
    <t>61,29</t>
  </si>
  <si>
    <t>38,58</t>
  </si>
  <si>
    <t>100,02</t>
  </si>
  <si>
    <t>34,66</t>
  </si>
  <si>
    <t>709,73</t>
  </si>
  <si>
    <t>627,67</t>
  </si>
  <si>
    <t>623,75</t>
  </si>
  <si>
    <t>703,68</t>
  </si>
  <si>
    <t>463,19</t>
  </si>
  <si>
    <t>459,27</t>
  </si>
  <si>
    <t>439,89</t>
  </si>
  <si>
    <t>435,97</t>
  </si>
  <si>
    <t>287,06</t>
  </si>
  <si>
    <t>283,14</t>
  </si>
  <si>
    <t>279,20</t>
  </si>
  <si>
    <t>275,28</t>
  </si>
  <si>
    <t>397,88</t>
  </si>
  <si>
    <t>433,57</t>
  </si>
  <si>
    <t>325,09</t>
  </si>
  <si>
    <t>317,23</t>
  </si>
  <si>
    <t>276,02</t>
  </si>
  <si>
    <t>442,31</t>
  </si>
  <si>
    <t>188,43</t>
  </si>
  <si>
    <t>354,72</t>
  </si>
  <si>
    <t>902,76</t>
  </si>
  <si>
    <t>673,40</t>
  </si>
  <si>
    <t>204,28</t>
  </si>
  <si>
    <t>980,77</t>
  </si>
  <si>
    <t>480,54</t>
  </si>
  <si>
    <t>760,12</t>
  </si>
  <si>
    <t>1.004,05</t>
  </si>
  <si>
    <t>241,05</t>
  </si>
  <si>
    <t>251,26</t>
  </si>
  <si>
    <t>600,59</t>
  </si>
  <si>
    <t>610,80</t>
  </si>
  <si>
    <t>31,31</t>
  </si>
  <si>
    <t>126,14</t>
  </si>
  <si>
    <t>435,45</t>
  </si>
  <si>
    <t>222,66</t>
  </si>
  <si>
    <t>240,58</t>
  </si>
  <si>
    <t>1.249,45</t>
  </si>
  <si>
    <t>366,52</t>
  </si>
  <si>
    <t>552,93</t>
  </si>
  <si>
    <t>784,48</t>
  </si>
  <si>
    <t>549,93</t>
  </si>
  <si>
    <t>602,86</t>
  </si>
  <si>
    <t>530,21</t>
  </si>
  <si>
    <t>285,46</t>
  </si>
  <si>
    <t>302,92</t>
  </si>
  <si>
    <t>314,53</t>
  </si>
  <si>
    <t>323,44</t>
  </si>
  <si>
    <t>283,88</t>
  </si>
  <si>
    <t>296,64</t>
  </si>
  <si>
    <t>304,61</t>
  </si>
  <si>
    <t>979,51</t>
  </si>
  <si>
    <t>515,21</t>
  </si>
  <si>
    <t>1.575,35</t>
  </si>
  <si>
    <t>2.146,64</t>
  </si>
  <si>
    <t>3.397,53</t>
  </si>
  <si>
    <t>4.604,35</t>
  </si>
  <si>
    <t>5.333,29</t>
  </si>
  <si>
    <t>6.321,87</t>
  </si>
  <si>
    <t>1.423,83</t>
  </si>
  <si>
    <t>3.035,40</t>
  </si>
  <si>
    <t>4.265,47</t>
  </si>
  <si>
    <t>5.917,53</t>
  </si>
  <si>
    <t>2.193,65</t>
  </si>
  <si>
    <t>3.332,43</t>
  </si>
  <si>
    <t>3.810,68</t>
  </si>
  <si>
    <t>5.260,73</t>
  </si>
  <si>
    <t>4.478,03</t>
  </si>
  <si>
    <t>5.967,41</t>
  </si>
  <si>
    <t>8.423,26</t>
  </si>
  <si>
    <t>11.305,83</t>
  </si>
  <si>
    <t>12.927,24</t>
  </si>
  <si>
    <t>14.131,01</t>
  </si>
  <si>
    <t>3.779,60</t>
  </si>
  <si>
    <t>5.912,08</t>
  </si>
  <si>
    <t>9.188,37</t>
  </si>
  <si>
    <t>11.952,24</t>
  </si>
  <si>
    <t>13.780,70</t>
  </si>
  <si>
    <t>16.227,55</t>
  </si>
  <si>
    <t>3.688,98</t>
  </si>
  <si>
    <t>6.488,17</t>
  </si>
  <si>
    <t>8.380,13</t>
  </si>
  <si>
    <t>12.443,46</t>
  </si>
  <si>
    <t>3.467,43</t>
  </si>
  <si>
    <t>4.572,38</t>
  </si>
  <si>
    <t>6.410,09</t>
  </si>
  <si>
    <t>8.691,55</t>
  </si>
  <si>
    <t>9.809,65</t>
  </si>
  <si>
    <t>10.468,60</t>
  </si>
  <si>
    <t>2.985,51</t>
  </si>
  <si>
    <t>4.727,03</t>
  </si>
  <si>
    <t>7.440,17</t>
  </si>
  <si>
    <t>9.597,02</t>
  </si>
  <si>
    <t>11.307,54</t>
  </si>
  <si>
    <t>13.353,69</t>
  </si>
  <si>
    <t>2.434,96</t>
  </si>
  <si>
    <t>4.170,85</t>
  </si>
  <si>
    <t>5.472,07</t>
  </si>
  <si>
    <t>8.099,21</t>
  </si>
  <si>
    <t>697,58</t>
  </si>
  <si>
    <t>440,11</t>
  </si>
  <si>
    <t>122,14</t>
  </si>
  <si>
    <t>725,15</t>
  </si>
  <si>
    <t>131,29</t>
  </si>
  <si>
    <t>37,25</t>
  </si>
  <si>
    <t>380,16</t>
  </si>
  <si>
    <t>43,56</t>
  </si>
  <si>
    <t>47,65</t>
  </si>
  <si>
    <t>613,85</t>
  </si>
  <si>
    <t>87,79</t>
  </si>
  <si>
    <t>80,71</t>
  </si>
  <si>
    <t>83,11</t>
  </si>
  <si>
    <t>152,60</t>
  </si>
  <si>
    <t>108,70</t>
  </si>
  <si>
    <t>150,41</t>
  </si>
  <si>
    <t>302,77</t>
  </si>
  <si>
    <t>367,23</t>
  </si>
  <si>
    <t>748,30</t>
  </si>
  <si>
    <t>171,98</t>
  </si>
  <si>
    <t>39,75</t>
  </si>
  <si>
    <t>83,29</t>
  </si>
  <si>
    <t>170,10</t>
  </si>
  <si>
    <t>218,37</t>
  </si>
  <si>
    <t>54,51</t>
  </si>
  <si>
    <t>86,25</t>
  </si>
  <si>
    <t>127,83</t>
  </si>
  <si>
    <t>154,72</t>
  </si>
  <si>
    <t>236,16</t>
  </si>
  <si>
    <t>114,08</t>
  </si>
  <si>
    <t>191,34</t>
  </si>
  <si>
    <t>267,00</t>
  </si>
  <si>
    <t>380,64</t>
  </si>
  <si>
    <t>523,58</t>
  </si>
  <si>
    <t>806,25</t>
  </si>
  <si>
    <t>50,68</t>
  </si>
  <si>
    <t>61,43</t>
  </si>
  <si>
    <t>106,36</t>
  </si>
  <si>
    <t>153,37</t>
  </si>
  <si>
    <t>561,63</t>
  </si>
  <si>
    <t>270,39</t>
  </si>
  <si>
    <t>242,43</t>
  </si>
  <si>
    <t>52,02</t>
  </si>
  <si>
    <t>58,00</t>
  </si>
  <si>
    <t>98,46</t>
  </si>
  <si>
    <t>148,07</t>
  </si>
  <si>
    <t>261,81</t>
  </si>
  <si>
    <t>357,90</t>
  </si>
  <si>
    <t>624,81</t>
  </si>
  <si>
    <t>220,95</t>
  </si>
  <si>
    <t>200,06</t>
  </si>
  <si>
    <t>46,56</t>
  </si>
  <si>
    <t>61,15</t>
  </si>
  <si>
    <t>131,92</t>
  </si>
  <si>
    <t>31,01</t>
  </si>
  <si>
    <t>29,90</t>
  </si>
  <si>
    <t>25,99</t>
  </si>
  <si>
    <t>190,33</t>
  </si>
  <si>
    <t>201,18</t>
  </si>
  <si>
    <t>339,77</t>
  </si>
  <si>
    <t>513,41</t>
  </si>
  <si>
    <t>625,65</t>
  </si>
  <si>
    <t>822,75</t>
  </si>
  <si>
    <t>318,91</t>
  </si>
  <si>
    <t>470,90</t>
  </si>
  <si>
    <t>241,42</t>
  </si>
  <si>
    <t>442,39</t>
  </si>
  <si>
    <t>659,51</t>
  </si>
  <si>
    <t>865,07</t>
  </si>
  <si>
    <t>133,33</t>
  </si>
  <si>
    <t>163,17</t>
  </si>
  <si>
    <t>179,02</t>
  </si>
  <si>
    <t>20,82</t>
  </si>
  <si>
    <t>1,16</t>
  </si>
  <si>
    <t>4,37</t>
  </si>
  <si>
    <t>10,70</t>
  </si>
  <si>
    <t>2.387,82</t>
  </si>
  <si>
    <t>1.649,65</t>
  </si>
  <si>
    <t>1.287,20</t>
  </si>
  <si>
    <t>1.072,81</t>
  </si>
  <si>
    <t>1.313,95</t>
  </si>
  <si>
    <t>814,95</t>
  </si>
  <si>
    <t>1.025,70</t>
  </si>
  <si>
    <t>1.309,93</t>
  </si>
  <si>
    <t>899,42</t>
  </si>
  <si>
    <t>104,54</t>
  </si>
  <si>
    <t>1.447,00</t>
  </si>
  <si>
    <t>2.532,24</t>
  </si>
  <si>
    <t>1.546,55</t>
  </si>
  <si>
    <t>110,18</t>
  </si>
  <si>
    <t>2.117,04</t>
  </si>
  <si>
    <t>140,69</t>
  </si>
  <si>
    <t>7.217,11</t>
  </si>
  <si>
    <t>148,62</t>
  </si>
  <si>
    <t>71,85</t>
  </si>
  <si>
    <t>161,53</t>
  </si>
  <si>
    <t>3.446,32</t>
  </si>
  <si>
    <t>5.728,62</t>
  </si>
  <si>
    <t>7.605,42</t>
  </si>
  <si>
    <t>7.589,85</t>
  </si>
  <si>
    <t>11.464,30</t>
  </si>
  <si>
    <t>1.117,75</t>
  </si>
  <si>
    <t>921,39</t>
  </si>
  <si>
    <t>725,60</t>
  </si>
  <si>
    <t>840,85</t>
  </si>
  <si>
    <t>703,17</t>
  </si>
  <si>
    <t>564,42</t>
  </si>
  <si>
    <t>428,32</t>
  </si>
  <si>
    <t>88,21</t>
  </si>
  <si>
    <t>122,21</t>
  </si>
  <si>
    <t>77,52</t>
  </si>
  <si>
    <t>150,12</t>
  </si>
  <si>
    <t>247,27</t>
  </si>
  <si>
    <t>221,17</t>
  </si>
  <si>
    <t>22,82</t>
  </si>
  <si>
    <t>20,17</t>
  </si>
  <si>
    <t>13,31</t>
  </si>
  <si>
    <t>12,74</t>
  </si>
  <si>
    <t>115,99</t>
  </si>
  <si>
    <t>133,30</t>
  </si>
  <si>
    <t>62,19</t>
  </si>
  <si>
    <t>56,80</t>
  </si>
  <si>
    <t>57,79</t>
  </si>
  <si>
    <t>46,53</t>
  </si>
  <si>
    <t>56,20</t>
  </si>
  <si>
    <t>52,40</t>
  </si>
  <si>
    <t>66,43</t>
  </si>
  <si>
    <t>28,41</t>
  </si>
  <si>
    <t>2,48</t>
  </si>
  <si>
    <t>250,63</t>
  </si>
  <si>
    <t>146,57</t>
  </si>
  <si>
    <t>228,12</t>
  </si>
  <si>
    <t>189,44</t>
  </si>
  <si>
    <t>115,02</t>
  </si>
  <si>
    <t>58,53</t>
  </si>
  <si>
    <t>69,86</t>
  </si>
  <si>
    <t>71,02</t>
  </si>
  <si>
    <t>70,07</t>
  </si>
  <si>
    <t>63,26</t>
  </si>
  <si>
    <t>64,09</t>
  </si>
  <si>
    <t>92,60</t>
  </si>
  <si>
    <t>93,48</t>
  </si>
  <si>
    <t>111,94</t>
  </si>
  <si>
    <t>135,99</t>
  </si>
  <si>
    <t>137,12</t>
  </si>
  <si>
    <t>56,73</t>
  </si>
  <si>
    <t>50,61</t>
  </si>
  <si>
    <t>61,79</t>
  </si>
  <si>
    <t>65,85</t>
  </si>
  <si>
    <t>66,92</t>
  </si>
  <si>
    <t>71,82</t>
  </si>
  <si>
    <t>72,89</t>
  </si>
  <si>
    <t>67,90</t>
  </si>
  <si>
    <t>69,27</t>
  </si>
  <si>
    <t>76,63</t>
  </si>
  <si>
    <t>77,27</t>
  </si>
  <si>
    <t>78,80</t>
  </si>
  <si>
    <t>71,70</t>
  </si>
  <si>
    <t>92,18</t>
  </si>
  <si>
    <t>75,40</t>
  </si>
  <si>
    <t>114,18</t>
  </si>
  <si>
    <t>75,37</t>
  </si>
  <si>
    <t>64,43</t>
  </si>
  <si>
    <t>85,15</t>
  </si>
  <si>
    <t>86,01</t>
  </si>
  <si>
    <t>103,58</t>
  </si>
  <si>
    <t>87,50</t>
  </si>
  <si>
    <t>68,22</t>
  </si>
  <si>
    <t>83,52</t>
  </si>
  <si>
    <t>78,20</t>
  </si>
  <si>
    <t>72,17</t>
  </si>
  <si>
    <t>87,83</t>
  </si>
  <si>
    <t>80,81</t>
  </si>
  <si>
    <t>81,16</t>
  </si>
  <si>
    <t>96,60</t>
  </si>
  <si>
    <t>102,34</t>
  </si>
  <si>
    <t>81,10</t>
  </si>
  <si>
    <t>76,24</t>
  </si>
  <si>
    <t>96,15</t>
  </si>
  <si>
    <t>91,06</t>
  </si>
  <si>
    <t>88,65</t>
  </si>
  <si>
    <t>80,50</t>
  </si>
  <si>
    <t>104,27</t>
  </si>
  <si>
    <t>95,85</t>
  </si>
  <si>
    <t>109,47</t>
  </si>
  <si>
    <t>103,33</t>
  </si>
  <si>
    <t>110,12</t>
  </si>
  <si>
    <t>80,72</t>
  </si>
  <si>
    <t>164,79</t>
  </si>
  <si>
    <t>679,81</t>
  </si>
  <si>
    <t>689,26</t>
  </si>
  <si>
    <t>92,27</t>
  </si>
  <si>
    <t>106,28</t>
  </si>
  <si>
    <t>128,38</t>
  </si>
  <si>
    <t>155,85</t>
  </si>
  <si>
    <t>116,80</t>
  </si>
  <si>
    <t>131,20</t>
  </si>
  <si>
    <t>180,75</t>
  </si>
  <si>
    <t>177,44</t>
  </si>
  <si>
    <t>205,65</t>
  </si>
  <si>
    <t>64,79</t>
  </si>
  <si>
    <t>564,47</t>
  </si>
  <si>
    <t>431,40</t>
  </si>
  <si>
    <t>542,18</t>
  </si>
  <si>
    <t>468,03</t>
  </si>
  <si>
    <t>668,65</t>
  </si>
  <si>
    <t>252,82</t>
  </si>
  <si>
    <t>291,43</t>
  </si>
  <si>
    <t>108,58</t>
  </si>
  <si>
    <t>153,24</t>
  </si>
  <si>
    <t>226,25</t>
  </si>
  <si>
    <t>1.366,55</t>
  </si>
  <si>
    <t>1.248,58</t>
  </si>
  <si>
    <t>1.538,07</t>
  </si>
  <si>
    <t>1.420,10</t>
  </si>
  <si>
    <t>74,05</t>
  </si>
  <si>
    <t>51,09</t>
  </si>
  <si>
    <t>98,30</t>
  </si>
  <si>
    <t>123,83</t>
  </si>
  <si>
    <t>147,60</t>
  </si>
  <si>
    <t>193,55</t>
  </si>
  <si>
    <t>181,49</t>
  </si>
  <si>
    <t>167,63</t>
  </si>
  <si>
    <t>227,46</t>
  </si>
  <si>
    <t>248,93</t>
  </si>
  <si>
    <t>270,09</t>
  </si>
  <si>
    <t>214,16</t>
  </si>
  <si>
    <t>235,90</t>
  </si>
  <si>
    <t>257,33</t>
  </si>
  <si>
    <t>95,46</t>
  </si>
  <si>
    <t>160,63</t>
  </si>
  <si>
    <t>92,36</t>
  </si>
  <si>
    <t>152,19</t>
  </si>
  <si>
    <t>173,66</t>
  </si>
  <si>
    <t>194,82</t>
  </si>
  <si>
    <t>138,89</t>
  </si>
  <si>
    <t>182,34</t>
  </si>
  <si>
    <t>123,00</t>
  </si>
  <si>
    <t>128,57</t>
  </si>
  <si>
    <t>19,66</t>
  </si>
  <si>
    <t>25,33</t>
  </si>
  <si>
    <t>23,45</t>
  </si>
  <si>
    <t>23,77</t>
  </si>
  <si>
    <t>28,29</t>
  </si>
  <si>
    <t>1.805,87</t>
  </si>
  <si>
    <t>1.977,39</t>
  </si>
  <si>
    <t>85,80</t>
  </si>
  <si>
    <t>108,62</t>
  </si>
  <si>
    <t>170,52</t>
  </si>
  <si>
    <t>215,36</t>
  </si>
  <si>
    <t>275,63</t>
  </si>
  <si>
    <t>117,48</t>
  </si>
  <si>
    <t>152,06</t>
  </si>
  <si>
    <t>88,58</t>
  </si>
  <si>
    <t>148,36</t>
  </si>
  <si>
    <t>190,99</t>
  </si>
  <si>
    <t>135,06</t>
  </si>
  <si>
    <t>158,88</t>
  </si>
  <si>
    <t>178,28</t>
  </si>
  <si>
    <t>93,17</t>
  </si>
  <si>
    <t>1,19</t>
  </si>
  <si>
    <t>37,19</t>
  </si>
  <si>
    <t>108,25</t>
  </si>
  <si>
    <t>65,23</t>
  </si>
  <si>
    <t>63,43</t>
  </si>
  <si>
    <t>66,90</t>
  </si>
  <si>
    <t>68,18</t>
  </si>
  <si>
    <t>80,13</t>
  </si>
  <si>
    <t>81,50</t>
  </si>
  <si>
    <t>68,39</t>
  </si>
  <si>
    <t>69,65</t>
  </si>
  <si>
    <t>81,62</t>
  </si>
  <si>
    <t>70,40</t>
  </si>
  <si>
    <t>72,23</t>
  </si>
  <si>
    <t>110,05</t>
  </si>
  <si>
    <t>130,01</t>
  </si>
  <si>
    <t>141,79</t>
  </si>
  <si>
    <t>153,55</t>
  </si>
  <si>
    <t>181,67</t>
  </si>
  <si>
    <t>193,36</t>
  </si>
  <si>
    <t>198,96</t>
  </si>
  <si>
    <t>227,36</t>
  </si>
  <si>
    <t>242,90</t>
  </si>
  <si>
    <t>22,92</t>
  </si>
  <si>
    <t>25,69</t>
  </si>
  <si>
    <t>151,61</t>
  </si>
  <si>
    <t>200,94</t>
  </si>
  <si>
    <t>161,64</t>
  </si>
  <si>
    <t>1.618,72</t>
  </si>
  <si>
    <t>1.402,20</t>
  </si>
  <si>
    <t>159,31</t>
  </si>
  <si>
    <t>202,65</t>
  </si>
  <si>
    <t>264,42</t>
  </si>
  <si>
    <t>1.018,76</t>
  </si>
  <si>
    <t>975,70</t>
  </si>
  <si>
    <t>440,42</t>
  </si>
  <si>
    <t>472,12</t>
  </si>
  <si>
    <t>386,83</t>
  </si>
  <si>
    <t>418,54</t>
  </si>
  <si>
    <t>393,12</t>
  </si>
  <si>
    <t>424,82</t>
  </si>
  <si>
    <t>378,60</t>
  </si>
  <si>
    <t>13,77</t>
  </si>
  <si>
    <t>36,83</t>
  </si>
  <si>
    <t>40,07</t>
  </si>
  <si>
    <t>29,01</t>
  </si>
  <si>
    <t>57,71</t>
  </si>
  <si>
    <t>14,27</t>
  </si>
  <si>
    <t>25,23</t>
  </si>
  <si>
    <t>26,01</t>
  </si>
  <si>
    <t>21,28</t>
  </si>
  <si>
    <t>41,78</t>
  </si>
  <si>
    <t>41,91</t>
  </si>
  <si>
    <t>41,44</t>
  </si>
  <si>
    <t>41,64</t>
  </si>
  <si>
    <t>55,39</t>
  </si>
  <si>
    <t>38,72</t>
  </si>
  <si>
    <t>289,03</t>
  </si>
  <si>
    <t>195,71</t>
  </si>
  <si>
    <t>59,93</t>
  </si>
  <si>
    <t>48,37</t>
  </si>
  <si>
    <t>55,89</t>
  </si>
  <si>
    <t>111,62</t>
  </si>
  <si>
    <t>98,98</t>
  </si>
  <si>
    <t>91,23</t>
  </si>
  <si>
    <t>146,73</t>
  </si>
  <si>
    <t>134,71</t>
  </si>
  <si>
    <t>127,79</t>
  </si>
  <si>
    <t>170,58</t>
  </si>
  <si>
    <t>156,30</t>
  </si>
  <si>
    <t>53,48</t>
  </si>
  <si>
    <t>47,16</t>
  </si>
  <si>
    <t>215,67</t>
  </si>
  <si>
    <t>370,53</t>
  </si>
  <si>
    <t>401,22</t>
  </si>
  <si>
    <t>178,48</t>
  </si>
  <si>
    <t>225,23</t>
  </si>
  <si>
    <t>158,39</t>
  </si>
  <si>
    <t>255,27</t>
  </si>
  <si>
    <t>389,31</t>
  </si>
  <si>
    <t>399,03</t>
  </si>
  <si>
    <t>120,98</t>
  </si>
  <si>
    <t>224,56</t>
  </si>
  <si>
    <t>379,42</t>
  </si>
  <si>
    <t>67,93</t>
  </si>
  <si>
    <t>587,85</t>
  </si>
  <si>
    <t>99,31</t>
  </si>
  <si>
    <t>113,19</t>
  </si>
  <si>
    <t>128,90</t>
  </si>
  <si>
    <t>124,87</t>
  </si>
  <si>
    <t>142,70</t>
  </si>
  <si>
    <t>137,86</t>
  </si>
  <si>
    <t>56,95</t>
  </si>
  <si>
    <t>76,28</t>
  </si>
  <si>
    <t>83,90</t>
  </si>
  <si>
    <t>34,45</t>
  </si>
  <si>
    <t>39,49</t>
  </si>
  <si>
    <t>91,51</t>
  </si>
  <si>
    <t>109,55</t>
  </si>
  <si>
    <t>39,05</t>
  </si>
  <si>
    <t>79,36</t>
  </si>
  <si>
    <t>86,04</t>
  </si>
  <si>
    <t>77,20</t>
  </si>
  <si>
    <t>46,10</t>
  </si>
  <si>
    <t>91,53</t>
  </si>
  <si>
    <t>28,97</t>
  </si>
  <si>
    <t>65,63</t>
  </si>
  <si>
    <t>70,38</t>
  </si>
  <si>
    <t>122,40</t>
  </si>
  <si>
    <t>131,81</t>
  </si>
  <si>
    <t>131,24</t>
  </si>
  <si>
    <t>82,29</t>
  </si>
  <si>
    <t>147,43</t>
  </si>
  <si>
    <t>18,35</t>
  </si>
  <si>
    <t>28,23</t>
  </si>
  <si>
    <t>15,52</t>
  </si>
  <si>
    <t>33,52</t>
  </si>
  <si>
    <t>30,85</t>
  </si>
  <si>
    <t>55,06</t>
  </si>
  <si>
    <t>18,59</t>
  </si>
  <si>
    <t>22,41</t>
  </si>
  <si>
    <t>51,62</t>
  </si>
  <si>
    <t>68,19</t>
  </si>
  <si>
    <t>64,52</t>
  </si>
  <si>
    <t>100,33</t>
  </si>
  <si>
    <t>82,11</t>
  </si>
  <si>
    <t>87,01</t>
  </si>
  <si>
    <t>33,82</t>
  </si>
  <si>
    <t>81,86</t>
  </si>
  <si>
    <t>89,08</t>
  </si>
  <si>
    <t>73,50</t>
  </si>
  <si>
    <t>90,71</t>
  </si>
  <si>
    <t>80,96</t>
  </si>
  <si>
    <t>105,92</t>
  </si>
  <si>
    <t>92,21</t>
  </si>
  <si>
    <t>121,14</t>
  </si>
  <si>
    <t>126,69</t>
  </si>
  <si>
    <t>131,28</t>
  </si>
  <si>
    <t>58,31</t>
  </si>
  <si>
    <t>66,74</t>
  </si>
  <si>
    <t>70,79</t>
  </si>
  <si>
    <t>135,84</t>
  </si>
  <si>
    <t>94,03</t>
  </si>
  <si>
    <t>129,85</t>
  </si>
  <si>
    <t>88,57</t>
  </si>
  <si>
    <t>142,22</t>
  </si>
  <si>
    <t>98,82</t>
  </si>
  <si>
    <t>91,83</t>
  </si>
  <si>
    <t>144,37</t>
  </si>
  <si>
    <t>132,83</t>
  </si>
  <si>
    <t>96,68</t>
  </si>
  <si>
    <t>105,89</t>
  </si>
  <si>
    <t>140,60</t>
  </si>
  <si>
    <t>99,33</t>
  </si>
  <si>
    <t>110,70</t>
  </si>
  <si>
    <t>145,44</t>
  </si>
  <si>
    <t>102,56</t>
  </si>
  <si>
    <t>107,42</t>
  </si>
  <si>
    <t>102,90</t>
  </si>
  <si>
    <t>119,91</t>
  </si>
  <si>
    <t>214,52</t>
  </si>
  <si>
    <t>272,32</t>
  </si>
  <si>
    <t>67,83</t>
  </si>
  <si>
    <t>60,76</t>
  </si>
  <si>
    <t>67,22</t>
  </si>
  <si>
    <t>74,42</t>
  </si>
  <si>
    <t>70,72</t>
  </si>
  <si>
    <t>336,55</t>
  </si>
  <si>
    <t>311,58</t>
  </si>
  <si>
    <t>322,47</t>
  </si>
  <si>
    <t>389,85</t>
  </si>
  <si>
    <t>67,64</t>
  </si>
  <si>
    <t>56,77</t>
  </si>
  <si>
    <t>59,24</t>
  </si>
  <si>
    <t>55,24</t>
  </si>
  <si>
    <t>64,68</t>
  </si>
  <si>
    <t>92,96</t>
  </si>
  <si>
    <t>112,99</t>
  </si>
  <si>
    <t>140,05</t>
  </si>
  <si>
    <t>191,02</t>
  </si>
  <si>
    <t>34,27</t>
  </si>
  <si>
    <t>70,09</t>
  </si>
  <si>
    <t>65,80</t>
  </si>
  <si>
    <t>72,94</t>
  </si>
  <si>
    <t>75,61</t>
  </si>
  <si>
    <t>83,34</t>
  </si>
  <si>
    <t>310,77</t>
  </si>
  <si>
    <t>301,71</t>
  </si>
  <si>
    <t>320,73</t>
  </si>
  <si>
    <t>309,93</t>
  </si>
  <si>
    <t>429,79</t>
  </si>
  <si>
    <t>409,26</t>
  </si>
  <si>
    <t>419,39</t>
  </si>
  <si>
    <t>433,50</t>
  </si>
  <si>
    <t>409,88</t>
  </si>
  <si>
    <t>430,31</t>
  </si>
  <si>
    <t>473,34</t>
  </si>
  <si>
    <t>309,02</t>
  </si>
  <si>
    <t>427,49</t>
  </si>
  <si>
    <t>415,46</t>
  </si>
  <si>
    <t>383,87</t>
  </si>
  <si>
    <t>383,03</t>
  </si>
  <si>
    <t>355,63</t>
  </si>
  <si>
    <t>308,85</t>
  </si>
  <si>
    <t>297,29</t>
  </si>
  <si>
    <t>374,55</t>
  </si>
  <si>
    <t>364,25</t>
  </si>
  <si>
    <t>341,57</t>
  </si>
  <si>
    <t>324,70</t>
  </si>
  <si>
    <t>3.006,25</t>
  </si>
  <si>
    <t>3.007,57</t>
  </si>
  <si>
    <t>3.089,68</t>
  </si>
  <si>
    <t>3.084,97</t>
  </si>
  <si>
    <t>3.026,51</t>
  </si>
  <si>
    <t>3.029,80</t>
  </si>
  <si>
    <t>277,26</t>
  </si>
  <si>
    <t>360,29</t>
  </si>
  <si>
    <t>296,53</t>
  </si>
  <si>
    <t>451,67</t>
  </si>
  <si>
    <t>392,85</t>
  </si>
  <si>
    <t>426,01</t>
  </si>
  <si>
    <t>389,49</t>
  </si>
  <si>
    <t>418,88</t>
  </si>
  <si>
    <t>407,78</t>
  </si>
  <si>
    <t>416,43</t>
  </si>
  <si>
    <t>402,24</t>
  </si>
  <si>
    <t>589,57</t>
  </si>
  <si>
    <t>475,33</t>
  </si>
  <si>
    <t>496,02</t>
  </si>
  <si>
    <t>431,61</t>
  </si>
  <si>
    <t>393,25</t>
  </si>
  <si>
    <t>442,19</t>
  </si>
  <si>
    <t>388,94</t>
  </si>
  <si>
    <t>358,24</t>
  </si>
  <si>
    <t>401,68</t>
  </si>
  <si>
    <t>329,40</t>
  </si>
  <si>
    <t>353,27</t>
  </si>
  <si>
    <t>285,11</t>
  </si>
  <si>
    <t>451,38</t>
  </si>
  <si>
    <t>381,41</t>
  </si>
  <si>
    <t>347,22</t>
  </si>
  <si>
    <t>378,94</t>
  </si>
  <si>
    <t>306,32</t>
  </si>
  <si>
    <t>2.974,88</t>
  </si>
  <si>
    <t>2.946,67</t>
  </si>
  <si>
    <t>3.057,47</t>
  </si>
  <si>
    <t>3.016,58</t>
  </si>
  <si>
    <t>3.012,74</t>
  </si>
  <si>
    <t>3.003,51</t>
  </si>
  <si>
    <t>2.974,38</t>
  </si>
  <si>
    <t>387,84</t>
  </si>
  <si>
    <t>409,92</t>
  </si>
  <si>
    <t>506,03</t>
  </si>
  <si>
    <t>500,11</t>
  </si>
  <si>
    <t>517,87</t>
  </si>
  <si>
    <t>497,25</t>
  </si>
  <si>
    <t>492,41</t>
  </si>
  <si>
    <t>567,79</t>
  </si>
  <si>
    <t>505,65</t>
  </si>
  <si>
    <t>471,57</t>
  </si>
  <si>
    <t>449,94</t>
  </si>
  <si>
    <t>395,30</t>
  </si>
  <si>
    <t>464,52</t>
  </si>
  <si>
    <t>419,28</t>
  </si>
  <si>
    <t>3.143,88</t>
  </si>
  <si>
    <t>3.097,96</t>
  </si>
  <si>
    <t>1.181,57</t>
  </si>
  <si>
    <t>1.173,17</t>
  </si>
  <si>
    <t>1.160,79</t>
  </si>
  <si>
    <t>1.376,54</t>
  </si>
  <si>
    <t>1.362,74</t>
  </si>
  <si>
    <t>1.350,99</t>
  </si>
  <si>
    <t>3.224,25</t>
  </si>
  <si>
    <t>3.229,92</t>
  </si>
  <si>
    <t>3.238,86</t>
  </si>
  <si>
    <t>3.585,83</t>
  </si>
  <si>
    <t>3.610,29</t>
  </si>
  <si>
    <t>3.632,65</t>
  </si>
  <si>
    <t>2.276,00</t>
  </si>
  <si>
    <t>2.282,87</t>
  </si>
  <si>
    <t>1.323,71</t>
  </si>
  <si>
    <t>1.517,79</t>
  </si>
  <si>
    <t>3.792,62</t>
  </si>
  <si>
    <t>2.455,97</t>
  </si>
  <si>
    <t>3.368,42</t>
  </si>
  <si>
    <t>3.365,76</t>
  </si>
  <si>
    <t>1.208,24</t>
  </si>
  <si>
    <t>1.193,42</t>
  </si>
  <si>
    <t>778,97</t>
  </si>
  <si>
    <t>401,23</t>
  </si>
  <si>
    <t>465,90</t>
  </si>
  <si>
    <t>392,69</t>
  </si>
  <si>
    <t>463,05</t>
  </si>
  <si>
    <t>332,98</t>
  </si>
  <si>
    <t>413,77</t>
  </si>
  <si>
    <t>406,89</t>
  </si>
  <si>
    <t>586,54</t>
  </si>
  <si>
    <t>426,84</t>
  </si>
  <si>
    <t>391,43</t>
  </si>
  <si>
    <t>371,72</t>
  </si>
  <si>
    <t>496,01</t>
  </si>
  <si>
    <t>386,12</t>
  </si>
  <si>
    <t>343,83</t>
  </si>
  <si>
    <t>347,97</t>
  </si>
  <si>
    <t>325,91</t>
  </si>
  <si>
    <t>584,81</t>
  </si>
  <si>
    <t>514,86</t>
  </si>
  <si>
    <t>497,73</t>
  </si>
  <si>
    <t>592,77</t>
  </si>
  <si>
    <t>449,53</t>
  </si>
  <si>
    <t>494,84</t>
  </si>
  <si>
    <t>450,91</t>
  </si>
  <si>
    <t>430,25</t>
  </si>
  <si>
    <t>522,01</t>
  </si>
  <si>
    <t>383,71</t>
  </si>
  <si>
    <t>390,18</t>
  </si>
  <si>
    <t>388,41</t>
  </si>
  <si>
    <t>340,52</t>
  </si>
  <si>
    <t>520,78</t>
  </si>
  <si>
    <t>446,37</t>
  </si>
  <si>
    <t>1.131,83</t>
  </si>
  <si>
    <t>818,12</t>
  </si>
  <si>
    <t>351,84</t>
  </si>
  <si>
    <t>4,20</t>
  </si>
  <si>
    <t>64,53</t>
  </si>
  <si>
    <t>30,87</t>
  </si>
  <si>
    <t>120,90</t>
  </si>
  <si>
    <t>32,48</t>
  </si>
  <si>
    <t>4,51</t>
  </si>
  <si>
    <t>75,09</t>
  </si>
  <si>
    <t>56,15</t>
  </si>
  <si>
    <t>111,83</t>
  </si>
  <si>
    <t>68,26</t>
  </si>
  <si>
    <t>103,24</t>
  </si>
  <si>
    <t>101,35</t>
  </si>
  <si>
    <t>59,32</t>
  </si>
  <si>
    <t>49,03</t>
  </si>
  <si>
    <t>311,96</t>
  </si>
  <si>
    <t>114,85</t>
  </si>
  <si>
    <t>775,16</t>
  </si>
  <si>
    <t>89,48</t>
  </si>
  <si>
    <t>43,61</t>
  </si>
  <si>
    <t>82,00</t>
  </si>
  <si>
    <t>477,02</t>
  </si>
  <si>
    <t>222,71</t>
  </si>
  <si>
    <t>215,54</t>
  </si>
  <si>
    <t>2,02</t>
  </si>
  <si>
    <t>3,59</t>
  </si>
  <si>
    <t>62,47</t>
  </si>
  <si>
    <t>141,62</t>
  </si>
  <si>
    <t>113,95</t>
  </si>
  <si>
    <t>135,62</t>
  </si>
  <si>
    <t>171,40</t>
  </si>
  <si>
    <t>339,75</t>
  </si>
  <si>
    <t>155,60</t>
  </si>
  <si>
    <t>203,29</t>
  </si>
  <si>
    <t>124,67</t>
  </si>
  <si>
    <t>56,51</t>
  </si>
  <si>
    <t>3,09</t>
  </si>
  <si>
    <t>441,79</t>
  </si>
  <si>
    <t>128,71</t>
  </si>
  <si>
    <t>219,27</t>
  </si>
  <si>
    <t>5,63</t>
  </si>
  <si>
    <t>4,23</t>
  </si>
  <si>
    <t>30,91</t>
  </si>
  <si>
    <t>35,58</t>
  </si>
  <si>
    <t>29,12</t>
  </si>
  <si>
    <t>29,18</t>
  </si>
  <si>
    <t>151,25</t>
  </si>
  <si>
    <t>116,11</t>
  </si>
  <si>
    <t>104,58</t>
  </si>
  <si>
    <t>62,09</t>
  </si>
  <si>
    <t>64,44</t>
  </si>
  <si>
    <t>56,10</t>
  </si>
  <si>
    <t>85,99</t>
  </si>
  <si>
    <t>74,40</t>
  </si>
  <si>
    <t>224,58</t>
  </si>
  <si>
    <t>246,99</t>
  </si>
  <si>
    <t>63,59</t>
  </si>
  <si>
    <t>306,88</t>
  </si>
  <si>
    <t>5.393,94</t>
  </si>
  <si>
    <t>5.691,92</t>
  </si>
  <si>
    <t>4.276,00</t>
  </si>
  <si>
    <t>4.598,71</t>
  </si>
  <si>
    <t>2.304,17</t>
  </si>
  <si>
    <t>3.576,77</t>
  </si>
  <si>
    <t>2.082,72</t>
  </si>
  <si>
    <t>2.217,62</t>
  </si>
  <si>
    <t>1.707,25</t>
  </si>
  <si>
    <t>2.460,57</t>
  </si>
  <si>
    <t>1.919,34</t>
  </si>
  <si>
    <t>3.584,10</t>
  </si>
  <si>
    <t>2.090,05</t>
  </si>
  <si>
    <t>2.224,95</t>
  </si>
  <si>
    <t>1.714,58</t>
  </si>
  <si>
    <t>2.467,90</t>
  </si>
  <si>
    <t>1.996,89</t>
  </si>
  <si>
    <t>1.093,20</t>
  </si>
  <si>
    <t>1.164,91</t>
  </si>
  <si>
    <t>1.125,66</t>
  </si>
  <si>
    <t>308,25</t>
  </si>
  <si>
    <t>301,70</t>
  </si>
  <si>
    <t>71,96</t>
  </si>
  <si>
    <t>154,92</t>
  </si>
  <si>
    <t>98,64</t>
  </si>
  <si>
    <t>243,33</t>
  </si>
  <si>
    <t>254,74</t>
  </si>
  <si>
    <t>656,30</t>
  </si>
  <si>
    <t>1.032,51</t>
  </si>
  <si>
    <t>19,12</t>
  </si>
  <si>
    <t>20,92</t>
  </si>
  <si>
    <t>19,98</t>
  </si>
  <si>
    <t>23,30</t>
  </si>
  <si>
    <t>25,74</t>
  </si>
  <si>
    <t>28,86</t>
  </si>
  <si>
    <t>28,09</t>
  </si>
  <si>
    <t>20,69</t>
  </si>
  <si>
    <t>25,41</t>
  </si>
  <si>
    <t>35,44</t>
  </si>
  <si>
    <t>20,25</t>
  </si>
  <si>
    <t>60,28</t>
  </si>
  <si>
    <t>111,86</t>
  </si>
  <si>
    <t>92,74</t>
  </si>
  <si>
    <t>88,00</t>
  </si>
  <si>
    <t>3.992,43</t>
  </si>
  <si>
    <t>7.050,19</t>
  </si>
  <si>
    <t>4.165,38</t>
  </si>
  <si>
    <t>5.453,97</t>
  </si>
  <si>
    <t>4.938,02</t>
  </si>
  <si>
    <t>3.608,12</t>
  </si>
  <si>
    <t>3.785,33</t>
  </si>
  <si>
    <t>14.332,77</t>
  </si>
  <si>
    <t>2.731,93</t>
  </si>
  <si>
    <t>16.273,61</t>
  </si>
  <si>
    <t>22.139,31</t>
  </si>
  <si>
    <t>10.599,78</t>
  </si>
  <si>
    <t>14.934,35</t>
  </si>
  <si>
    <t>19.651,28</t>
  </si>
  <si>
    <t>5.617,16</t>
  </si>
  <si>
    <t>8.325,76</t>
  </si>
  <si>
    <t>4.303,13</t>
  </si>
  <si>
    <t>126,64</t>
  </si>
  <si>
    <t>74,30</t>
  </si>
  <si>
    <t>98,24</t>
  </si>
  <si>
    <t>102,67</t>
  </si>
  <si>
    <t>118,08</t>
  </si>
  <si>
    <t>62,68</t>
  </si>
  <si>
    <t>93,01</t>
  </si>
  <si>
    <t>63,24</t>
  </si>
  <si>
    <t>86,70</t>
  </si>
  <si>
    <t>100,24</t>
  </si>
  <si>
    <t>113,10</t>
  </si>
  <si>
    <t>2.835,72</t>
  </si>
  <si>
    <t>20.753,21</t>
  </si>
  <si>
    <t>11.080,83</t>
  </si>
  <si>
    <t>14.509,38</t>
  </si>
  <si>
    <t>16.332,33</t>
  </si>
  <si>
    <t>5.587,08</t>
  </si>
  <si>
    <t>4.150,50</t>
  </si>
  <si>
    <t>20,13</t>
  </si>
  <si>
    <t>52,43</t>
  </si>
  <si>
    <t>34,83</t>
  </si>
  <si>
    <t>154,99</t>
  </si>
  <si>
    <t>310,58</t>
  </si>
  <si>
    <t>18,74</t>
  </si>
  <si>
    <t>29,24</t>
  </si>
  <si>
    <t>2.961,79</t>
  </si>
  <si>
    <t>3.355,45</t>
  </si>
  <si>
    <t>3.302,24</t>
  </si>
  <si>
    <t>3.236,27</t>
  </si>
  <si>
    <t>3.475,79</t>
  </si>
  <si>
    <t>3.590,48</t>
  </si>
  <si>
    <t>3.245,66</t>
  </si>
  <si>
    <t>4.036,34</t>
  </si>
  <si>
    <t>4.459,53</t>
  </si>
  <si>
    <t>2.965,33</t>
  </si>
  <si>
    <t>2.818,55</t>
  </si>
  <si>
    <t>3.694,49</t>
  </si>
  <si>
    <t>3.363,63</t>
  </si>
  <si>
    <t>2.976,10</t>
  </si>
  <si>
    <t>1.931,95</t>
  </si>
  <si>
    <t>5.604,67</t>
  </si>
  <si>
    <t>4.042,42</t>
  </si>
  <si>
    <t>4.153,16</t>
  </si>
  <si>
    <t>3.603,64</t>
  </si>
  <si>
    <t>3.436,63</t>
  </si>
  <si>
    <t>3.586,17</t>
  </si>
  <si>
    <t>4.044,27</t>
  </si>
  <si>
    <t>3.220,06</t>
  </si>
  <si>
    <t>4.270,46</t>
  </si>
  <si>
    <t>4.584,59</t>
  </si>
  <si>
    <t>4.872,67</t>
  </si>
  <si>
    <t>3.534,42</t>
  </si>
  <si>
    <t>22.274,64</t>
  </si>
  <si>
    <t>15.389,90</t>
  </si>
  <si>
    <t>14.643,29</t>
  </si>
  <si>
    <t>3.227,41</t>
  </si>
  <si>
    <t>3.814,59</t>
  </si>
  <si>
    <t>4.050,48</t>
  </si>
  <si>
    <t>3.473,17</t>
  </si>
  <si>
    <t>2.603,85</t>
  </si>
  <si>
    <t>4.417,79</t>
  </si>
  <si>
    <t>4.114,01</t>
  </si>
  <si>
    <t>4.063,68</t>
  </si>
  <si>
    <t>5.138,55</t>
  </si>
  <si>
    <t>3.914,96</t>
  </si>
  <si>
    <t>3.982,88</t>
  </si>
  <si>
    <t>4.145,93</t>
  </si>
  <si>
    <t>5.611,27</t>
  </si>
  <si>
    <t>3.821,47</t>
  </si>
  <si>
    <t>5.002,99</t>
  </si>
  <si>
    <t>3.883,92</t>
  </si>
  <si>
    <t>4.441,48</t>
  </si>
  <si>
    <t>4.499,50</t>
  </si>
  <si>
    <t>2.357,27</t>
  </si>
  <si>
    <t>4.673,01</t>
  </si>
  <si>
    <t>3.701,52</t>
  </si>
  <si>
    <t>3.606,33</t>
  </si>
  <si>
    <t>4.158,07</t>
  </si>
  <si>
    <t>4.329,61</t>
  </si>
  <si>
    <t>4.656,69</t>
  </si>
  <si>
    <t>3.904,19</t>
  </si>
  <si>
    <t>6.436,55</t>
  </si>
  <si>
    <t>4.271,44</t>
  </si>
  <si>
    <t>4.458,58</t>
  </si>
  <si>
    <t>2.692,69</t>
  </si>
  <si>
    <t>4.386,72</t>
  </si>
  <si>
    <t>5.159,47</t>
  </si>
  <si>
    <t>4.265,90</t>
  </si>
  <si>
    <t>4.497,11</t>
  </si>
  <si>
    <t>3.628,48</t>
  </si>
  <si>
    <t>4.820,81</t>
  </si>
  <si>
    <t>4.000,33</t>
  </si>
  <si>
    <t>4.053,35</t>
  </si>
  <si>
    <t>4.276,39</t>
  </si>
  <si>
    <t>5.190,48</t>
  </si>
  <si>
    <t>4.493,97</t>
  </si>
  <si>
    <t>3.728,78</t>
  </si>
  <si>
    <t>3.354,16</t>
  </si>
  <si>
    <t>4.543,70</t>
  </si>
  <si>
    <t>2.986,92</t>
  </si>
  <si>
    <t>4.596,84</t>
  </si>
  <si>
    <t>4.888,01</t>
  </si>
  <si>
    <t>4.699,67</t>
  </si>
  <si>
    <t>6.244,03</t>
  </si>
  <si>
    <t>4.981,37</t>
  </si>
  <si>
    <t>3.705,15</t>
  </si>
  <si>
    <t>3.558,11</t>
  </si>
  <si>
    <t>2.968,88</t>
  </si>
  <si>
    <t>010512</t>
  </si>
  <si>
    <t>CAP 50/70</t>
  </si>
  <si>
    <t>SINAPI - ESPÍRITO SANTO - DATA BASE 01/2022
SICRO - ESPÍRITO SANTO - DATA BASE 10/2021
IOPES - ESPÍRITO SANTO - DATA BASE  10/2021
CESAN - ESPÍRITO SANTO - DATA BASE 08/2021
DER - ESPÍRITO SANTO - DATA BASE 06/2021
COMPOSIÇÃO PRÓPRIA - VALORES CONSTRUÍDOS A PARTIR DAS PLANILHAS DE PREÇO UNITÁRIO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</si>
</sst>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0.000"/>
    <numFmt numFmtId="165" formatCode="#,##0.000000"/>
    <numFmt numFmtId="166" formatCode="00\-00\-00"/>
    <numFmt numFmtId="167" formatCode="#,##0.00000"/>
    <numFmt numFmtId="168" formatCode="#,##0.00_ ;\-#,##0.00\ "/>
    <numFmt numFmtId="169" formatCode="&quot;R$&quot;\ #,##0.00"/>
    <numFmt numFmtId="170" formatCode="_-* #,##0.00_-;\-* #,##0.00_-;_-* &quot;-&quot;??_-;_-@"/>
    <numFmt numFmtId="171" formatCode="_-* #,##0_-;\-* #,##0_-;_-* &quot;-&quot;??_-;_-@"/>
    <numFmt numFmtId="172" formatCode="0;[Red]0"/>
    <numFmt numFmtId="173" formatCode="0.0"/>
    <numFmt numFmtId="174" formatCode="#,##0_ ;\-#,##0\ "/>
    <numFmt numFmtId="175" formatCode="#0.00"/>
    <numFmt numFmtId="176" formatCode="#0.000"/>
    <numFmt numFmtId="177" formatCode="0.00000"/>
    <numFmt numFmtId="178" formatCode="dd/mm/yy;@"/>
    <numFmt numFmtId="179" formatCode="0.000%"/>
    <numFmt numFmtId="180" formatCode="0.0000"/>
  </numFmts>
  <fonts count="59" x14ac:knownFonts="1">
    <font>
      <sz val="11"/>
      <color theme="1"/>
      <name val="Calibri"/>
      <family val="2"/>
      <scheme val="minor"/>
    </font>
    <font>
      <sz val="10"/>
      <name val="Arial"/>
      <family val="2"/>
    </font>
    <font>
      <sz val="9"/>
      <name val="Arial"/>
      <family val="2"/>
    </font>
    <font>
      <b/>
      <sz val="16"/>
      <name val="Arial"/>
      <family val="2"/>
    </font>
    <font>
      <sz val="12"/>
      <name val="Arial"/>
      <family val="2"/>
    </font>
    <font>
      <sz val="14"/>
      <name val="Arial"/>
      <family val="2"/>
    </font>
    <font>
      <b/>
      <sz val="14"/>
      <name val="Arial"/>
      <family val="2"/>
    </font>
    <font>
      <sz val="12"/>
      <color theme="1"/>
      <name val="Arial"/>
      <family val="2"/>
    </font>
    <font>
      <b/>
      <sz val="12"/>
      <color theme="1"/>
      <name val="Arial"/>
      <family val="2"/>
    </font>
    <font>
      <sz val="11"/>
      <color theme="1"/>
      <name val="Calibri"/>
      <family val="2"/>
      <scheme val="minor"/>
    </font>
    <font>
      <sz val="10"/>
      <name val="Courier New"/>
      <family val="3"/>
    </font>
    <font>
      <sz val="10"/>
      <color theme="1"/>
      <name val="Calibri"/>
      <family val="2"/>
      <scheme val="minor"/>
    </font>
    <font>
      <sz val="11"/>
      <color theme="1"/>
      <name val="Arial"/>
      <family val="2"/>
    </font>
    <font>
      <sz val="11"/>
      <color indexed="8"/>
      <name val="Calibri"/>
      <family val="2"/>
      <scheme val="minor"/>
    </font>
    <font>
      <b/>
      <sz val="10"/>
      <color indexed="8"/>
      <name val="Arial"/>
      <family val="2"/>
    </font>
    <font>
      <sz val="10"/>
      <color indexed="8"/>
      <name val="Arial"/>
      <family val="2"/>
    </font>
    <font>
      <sz val="8"/>
      <name val="Arial"/>
      <family val="2"/>
    </font>
    <font>
      <b/>
      <sz val="8"/>
      <color indexed="8"/>
      <name val="Arial"/>
      <family val="2"/>
    </font>
    <font>
      <b/>
      <sz val="8"/>
      <name val="Arial"/>
      <family val="2"/>
    </font>
    <font>
      <sz val="8"/>
      <color indexed="8"/>
      <name val="Arial"/>
      <family val="2"/>
    </font>
    <font>
      <b/>
      <sz val="8"/>
      <color rgb="FFFF0000"/>
      <name val="Arial"/>
      <family val="2"/>
    </font>
    <font>
      <sz val="8"/>
      <color rgb="FFFF0000"/>
      <name val="Arial"/>
      <family val="2"/>
    </font>
    <font>
      <b/>
      <sz val="8"/>
      <color indexed="8"/>
      <name val="Times New Roman"/>
      <family val="1"/>
    </font>
    <font>
      <sz val="10"/>
      <name val="Times New Roman"/>
      <family val="1"/>
    </font>
    <font>
      <sz val="8"/>
      <color indexed="8"/>
      <name val="Times New Roman"/>
      <family val="1"/>
    </font>
    <font>
      <sz val="10"/>
      <color indexed="8"/>
      <name val="Times New Roman"/>
      <family val="1"/>
    </font>
    <font>
      <sz val="8"/>
      <name val="Times New Roman"/>
      <family val="1"/>
    </font>
    <font>
      <b/>
      <sz val="12"/>
      <name val="Arial"/>
      <family val="2"/>
    </font>
    <font>
      <sz val="8"/>
      <name val="Times New Roman"/>
      <family val="1"/>
    </font>
    <font>
      <sz val="12"/>
      <color theme="1"/>
      <name val="Calibri"/>
      <family val="2"/>
      <scheme val="minor"/>
    </font>
    <font>
      <b/>
      <sz val="10"/>
      <color theme="1"/>
      <name val="Arial"/>
      <family val="2"/>
    </font>
    <font>
      <sz val="11"/>
      <color rgb="FF000000"/>
      <name val="Calibri"/>
      <family val="2"/>
    </font>
    <font>
      <b/>
      <sz val="12"/>
      <color rgb="FF000000"/>
      <name val="Arial"/>
      <family val="2"/>
    </font>
    <font>
      <b/>
      <sz val="12"/>
      <color rgb="FF666699"/>
      <name val="Arial"/>
      <family val="2"/>
    </font>
    <font>
      <sz val="10"/>
      <color theme="1"/>
      <name val="Arial"/>
      <family val="2"/>
    </font>
    <font>
      <sz val="9"/>
      <color theme="1"/>
      <name val="Arial"/>
      <family val="2"/>
    </font>
    <font>
      <sz val="14"/>
      <color theme="1"/>
      <name val="Arial"/>
      <family val="2"/>
    </font>
    <font>
      <b/>
      <sz val="14"/>
      <color indexed="8"/>
      <name val="Arial"/>
      <family val="2"/>
    </font>
    <font>
      <sz val="14"/>
      <color indexed="8"/>
      <name val="Arial"/>
      <family val="2"/>
    </font>
    <font>
      <b/>
      <sz val="14"/>
      <color theme="1"/>
      <name val="Arial"/>
      <family val="2"/>
    </font>
    <font>
      <b/>
      <sz val="9"/>
      <color theme="1"/>
      <name val="Arial"/>
      <family val="2"/>
    </font>
    <font>
      <sz val="10"/>
      <color rgb="FF000000"/>
      <name val="Arial"/>
      <family val="2"/>
    </font>
    <font>
      <b/>
      <sz val="11"/>
      <color theme="1"/>
      <name val="Calibri"/>
      <family val="2"/>
      <scheme val="minor"/>
    </font>
    <font>
      <b/>
      <i/>
      <sz val="14"/>
      <color theme="1"/>
      <name val="Arial"/>
      <family val="2"/>
    </font>
    <font>
      <sz val="14"/>
      <color theme="1"/>
      <name val="Calibri"/>
      <family val="2"/>
      <scheme val="minor"/>
    </font>
    <font>
      <sz val="12"/>
      <color rgb="FF000000"/>
      <name val="Arial"/>
      <family val="2"/>
    </font>
    <font>
      <b/>
      <u/>
      <sz val="12"/>
      <color theme="1"/>
      <name val="Arial"/>
      <family val="2"/>
    </font>
    <font>
      <i/>
      <sz val="12"/>
      <color theme="1"/>
      <name val="Arial"/>
      <family val="2"/>
    </font>
    <font>
      <b/>
      <sz val="12"/>
      <color theme="0" tint="-0.14999847407452621"/>
      <name val="Arial"/>
      <family val="2"/>
    </font>
    <font>
      <u/>
      <sz val="12"/>
      <name val="Arial"/>
      <family val="2"/>
    </font>
    <font>
      <b/>
      <sz val="10"/>
      <color theme="9" tint="-0.249977111117893"/>
      <name val="Arial"/>
      <family val="2"/>
    </font>
    <font>
      <b/>
      <sz val="10"/>
      <color theme="5" tint="-0.249977111117893"/>
      <name val="Arial"/>
      <family val="2"/>
    </font>
    <font>
      <b/>
      <sz val="10"/>
      <color rgb="FFCC3300"/>
      <name val="Arial"/>
      <family val="2"/>
    </font>
    <font>
      <b/>
      <sz val="12"/>
      <color theme="0"/>
      <name val="Arial"/>
      <family val="2"/>
    </font>
    <font>
      <sz val="10"/>
      <color rgb="FF000000"/>
      <name val="Times New Roman"/>
      <family val="1"/>
    </font>
    <font>
      <sz val="8"/>
      <name val="Calibri"/>
      <family val="2"/>
      <scheme val="minor"/>
    </font>
    <font>
      <b/>
      <sz val="11"/>
      <color theme="1"/>
      <name val="Arial"/>
      <family val="2"/>
    </font>
    <font>
      <b/>
      <sz val="11"/>
      <name val="Calibri"/>
      <family val="2"/>
      <scheme val="minor"/>
    </font>
    <font>
      <sz val="10"/>
      <name val="Courier New"/>
    </font>
  </fonts>
  <fills count="30">
    <fill>
      <patternFill patternType="none"/>
    </fill>
    <fill>
      <patternFill patternType="gray125"/>
    </fill>
    <fill>
      <patternFill patternType="solid">
        <fgColor theme="7" tint="0.79998168889431442"/>
        <bgColor indexed="64"/>
      </patternFill>
    </fill>
    <fill>
      <patternFill patternType="solid">
        <fgColor rgb="FFFFFFFF"/>
      </patternFill>
    </fill>
    <fill>
      <patternFill patternType="solid">
        <fgColor indexed="9"/>
      </patternFill>
    </fill>
    <fill>
      <patternFill patternType="solid">
        <fgColor rgb="FFFFFFCC"/>
        <bgColor indexed="64"/>
      </patternFill>
    </fill>
    <fill>
      <patternFill patternType="solid">
        <fgColor indexed="22"/>
        <bgColor indexed="0"/>
      </patternFill>
    </fill>
    <fill>
      <patternFill patternType="solid">
        <fgColor indexed="22"/>
        <bgColor indexed="8"/>
      </patternFill>
    </fill>
    <fill>
      <patternFill patternType="solid">
        <fgColor indexed="22"/>
        <bgColor indexed="64"/>
      </patternFill>
    </fill>
    <fill>
      <patternFill patternType="solid">
        <fgColor theme="2"/>
        <bgColor indexed="64"/>
      </patternFill>
    </fill>
    <fill>
      <patternFill patternType="solid">
        <fgColor theme="0"/>
        <bgColor indexed="64"/>
      </patternFill>
    </fill>
    <fill>
      <patternFill patternType="solid">
        <fgColor theme="0" tint="-0.499984740745262"/>
        <bgColor indexed="64"/>
      </patternFill>
    </fill>
    <fill>
      <patternFill patternType="solid">
        <fgColor theme="0"/>
        <bgColor theme="0"/>
      </patternFill>
    </fill>
    <fill>
      <patternFill patternType="solid">
        <fgColor rgb="FFBFBFBF"/>
        <bgColor rgb="FFBFBFBF"/>
      </patternFill>
    </fill>
    <fill>
      <patternFill patternType="solid">
        <fgColor rgb="FFCCCCCC"/>
        <bgColor rgb="FFCCCCCC"/>
      </patternFill>
    </fill>
    <fill>
      <patternFill patternType="solid">
        <fgColor theme="3" tint="0.79998168889431442"/>
        <bgColor theme="0"/>
      </patternFill>
    </fill>
    <fill>
      <patternFill patternType="solid">
        <fgColor theme="3" tint="0.79998168889431442"/>
        <bgColor indexed="64"/>
      </patternFill>
    </fill>
    <fill>
      <patternFill patternType="solid">
        <fgColor rgb="FFCFCFCF"/>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6"/>
        <bgColor theme="0"/>
      </patternFill>
    </fill>
    <fill>
      <patternFill patternType="solid">
        <fgColor theme="9" tint="0.79998168889431442"/>
        <bgColor theme="0"/>
      </patternFill>
    </fill>
    <fill>
      <patternFill patternType="solid">
        <fgColor theme="7" tint="0.79998168889431442"/>
        <bgColor theme="0"/>
      </patternFill>
    </fill>
    <fill>
      <patternFill patternType="solid">
        <fgColor rgb="FFFFCCCC"/>
        <bgColor theme="0"/>
      </patternFill>
    </fill>
    <fill>
      <patternFill patternType="solid">
        <fgColor theme="6"/>
        <bgColor indexed="64"/>
      </patternFill>
    </fill>
    <fill>
      <patternFill patternType="solid">
        <fgColor theme="4"/>
        <bgColor indexed="64"/>
      </patternFill>
    </fill>
    <fill>
      <patternFill patternType="solid">
        <fgColor theme="2" tint="-9.9978637043366805E-2"/>
        <bgColor theme="0"/>
      </patternFill>
    </fill>
    <fill>
      <patternFill patternType="solid">
        <fgColor theme="2" tint="-9.9978637043366805E-2"/>
        <bgColor indexed="64"/>
      </patternFill>
    </fill>
    <fill>
      <patternFill patternType="solid">
        <fgColor theme="7"/>
        <bgColor indexed="64"/>
      </patternFill>
    </fill>
    <fill>
      <patternFill patternType="solid">
        <fgColor rgb="FFFFFF00"/>
        <bgColor indexed="64"/>
      </patternFill>
    </fill>
  </fills>
  <borders count="121">
    <border>
      <left/>
      <right/>
      <top/>
      <bottom/>
      <diagonal/>
    </border>
    <border>
      <left/>
      <right/>
      <top/>
      <bottom style="thick">
        <color indexed="64"/>
      </bottom>
      <diagonal/>
    </border>
    <border>
      <left/>
      <right/>
      <top style="thick">
        <color indexed="64"/>
      </top>
      <bottom style="thin">
        <color indexed="64"/>
      </bottom>
      <diagonal/>
    </border>
    <border>
      <left/>
      <right/>
      <top style="thick">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auto="1"/>
      </left>
      <right style="thin">
        <color auto="1"/>
      </right>
      <top style="hair">
        <color auto="1"/>
      </top>
      <bottom style="hair">
        <color auto="1"/>
      </bottom>
      <diagonal/>
    </border>
    <border>
      <left/>
      <right/>
      <top style="hair">
        <color auto="1"/>
      </top>
      <bottom style="hair">
        <color auto="1"/>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bottom/>
      <diagonal/>
    </border>
    <border>
      <left style="hair">
        <color rgb="FF000000"/>
      </left>
      <right/>
      <top/>
      <bottom/>
      <diagonal/>
    </border>
    <border>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right style="hair">
        <color rgb="FF000000"/>
      </right>
      <top style="thin">
        <color rgb="FF000000"/>
      </top>
      <bottom/>
      <diagonal/>
    </border>
    <border>
      <left/>
      <right style="thin">
        <color rgb="FF000000"/>
      </right>
      <top/>
      <bottom/>
      <diagonal/>
    </border>
    <border>
      <left style="thick">
        <color indexed="64"/>
      </left>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hair">
        <color rgb="FF000000"/>
      </left>
      <right style="hair">
        <color rgb="FF000000"/>
      </right>
      <top style="thin">
        <color indexed="64"/>
      </top>
      <bottom/>
      <diagonal/>
    </border>
    <border>
      <left style="hair">
        <color rgb="FF000000"/>
      </left>
      <right/>
      <top/>
      <bottom style="thin">
        <color rgb="FF000000"/>
      </bottom>
      <diagonal/>
    </border>
    <border>
      <left/>
      <right style="hair">
        <color rgb="FF000000"/>
      </right>
      <top/>
      <bottom style="thin">
        <color rgb="FF000000"/>
      </bottom>
      <diagonal/>
    </border>
    <border>
      <left style="hair">
        <color rgb="FF000000"/>
      </left>
      <right/>
      <top style="thin">
        <color rgb="FF000000"/>
      </top>
      <bottom style="thin">
        <color indexed="64"/>
      </bottom>
      <diagonal/>
    </border>
    <border>
      <left/>
      <right/>
      <top style="thin">
        <color rgb="FF000000"/>
      </top>
      <bottom style="thin">
        <color indexed="64"/>
      </bottom>
      <diagonal/>
    </border>
    <border>
      <left style="hair">
        <color indexed="64"/>
      </left>
      <right style="hair">
        <color rgb="FF000000"/>
      </right>
      <top/>
      <bottom/>
      <diagonal/>
    </border>
    <border>
      <left style="hair">
        <color rgb="FF000000"/>
      </left>
      <right style="hair">
        <color indexed="64"/>
      </right>
      <top style="thin">
        <color indexed="64"/>
      </top>
      <bottom/>
      <diagonal/>
    </border>
    <border>
      <left style="hair">
        <color rgb="FF000000"/>
      </left>
      <right style="hair">
        <color indexed="64"/>
      </right>
      <top/>
      <bottom/>
      <diagonal/>
    </border>
    <border>
      <left style="hair">
        <color rgb="FF000000"/>
      </left>
      <right style="hair">
        <color rgb="FF000000"/>
      </right>
      <top style="thin">
        <color indexed="64"/>
      </top>
      <bottom style="thin">
        <color rgb="FF000000"/>
      </bottom>
      <diagonal/>
    </border>
    <border>
      <left style="thin">
        <color rgb="FF000000"/>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rgb="FF000000"/>
      </left>
      <right style="medium">
        <color indexed="64"/>
      </right>
      <top/>
      <bottom style="thin">
        <color rgb="FF000000"/>
      </bottom>
      <diagonal/>
    </border>
    <border>
      <left style="medium">
        <color indexed="64"/>
      </left>
      <right/>
      <top/>
      <bottom style="thin">
        <color rgb="FF000000"/>
      </bottom>
      <diagonal/>
    </border>
    <border>
      <left/>
      <right style="medium">
        <color indexed="64"/>
      </right>
      <top style="thin">
        <color rgb="FF000000"/>
      </top>
      <bottom style="thin">
        <color rgb="FF000000"/>
      </bottom>
      <diagonal/>
    </border>
    <border>
      <left style="medium">
        <color indexed="64"/>
      </left>
      <right style="hair">
        <color rgb="FF000000"/>
      </right>
      <top/>
      <bottom/>
      <diagonal/>
    </border>
    <border>
      <left style="hair">
        <color rgb="FF000000"/>
      </left>
      <right style="medium">
        <color indexed="64"/>
      </right>
      <top style="thin">
        <color rgb="FF000000"/>
      </top>
      <bottom/>
      <diagonal/>
    </border>
    <border>
      <left style="hair">
        <color rgb="FF000000"/>
      </left>
      <right style="medium">
        <color indexed="64"/>
      </right>
      <top/>
      <bottom/>
      <diagonal/>
    </border>
    <border>
      <left style="medium">
        <color indexed="64"/>
      </left>
      <right style="hair">
        <color rgb="FF000000"/>
      </right>
      <top style="thin">
        <color rgb="FF000000"/>
      </top>
      <bottom style="thin">
        <color rgb="FF000000"/>
      </bottom>
      <diagonal/>
    </border>
    <border>
      <left style="hair">
        <color rgb="FF000000"/>
      </left>
      <right style="medium">
        <color indexed="64"/>
      </right>
      <top style="thin">
        <color rgb="FF000000"/>
      </top>
      <bottom style="thin">
        <color rgb="FF000000"/>
      </bottom>
      <diagonal/>
    </border>
    <border>
      <left style="hair">
        <color rgb="FF000000"/>
      </left>
      <right style="medium">
        <color indexed="64"/>
      </right>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thin">
        <color auto="1"/>
      </left>
      <right style="medium">
        <color indexed="64"/>
      </right>
      <top style="hair">
        <color auto="1"/>
      </top>
      <bottom style="hair">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style="thick">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diagonal/>
    </border>
  </borders>
  <cellStyleXfs count="14">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0" fontId="13" fillId="0" borderId="0"/>
    <xf numFmtId="43" fontId="13" fillId="0" borderId="0" applyFont="0" applyFill="0" applyBorder="0" applyAlignment="0" applyProtection="0"/>
    <xf numFmtId="0" fontId="15" fillId="0" borderId="0"/>
    <xf numFmtId="0" fontId="15" fillId="0" borderId="0"/>
    <xf numFmtId="0" fontId="26" fillId="0" borderId="0"/>
    <xf numFmtId="0" fontId="28" fillId="0" borderId="0"/>
    <xf numFmtId="0" fontId="31" fillId="0" borderId="0"/>
    <xf numFmtId="0" fontId="1" fillId="0" borderId="0"/>
    <xf numFmtId="0" fontId="12" fillId="0" borderId="0"/>
    <xf numFmtId="0" fontId="54" fillId="0" borderId="0"/>
  </cellStyleXfs>
  <cellXfs count="818">
    <xf numFmtId="0" fontId="0" fillId="0" borderId="0" xfId="0"/>
    <xf numFmtId="4" fontId="2" fillId="0" borderId="0" xfId="1" applyNumberFormat="1" applyFont="1"/>
    <xf numFmtId="4" fontId="2" fillId="0" borderId="1" xfId="1" applyNumberFormat="1" applyFont="1" applyBorder="1"/>
    <xf numFmtId="4" fontId="2" fillId="0" borderId="1" xfId="1" applyNumberFormat="1" applyFont="1" applyBorder="1" applyAlignment="1">
      <alignment horizontal="left"/>
    </xf>
    <xf numFmtId="4" fontId="3" fillId="0" borderId="1" xfId="1" applyNumberFormat="1" applyFont="1" applyBorder="1"/>
    <xf numFmtId="4" fontId="4" fillId="0" borderId="1" xfId="1" applyNumberFormat="1" applyFont="1" applyBorder="1" applyProtection="1">
      <protection locked="0"/>
    </xf>
    <xf numFmtId="0" fontId="2" fillId="0" borderId="1" xfId="1" applyFont="1" applyBorder="1"/>
    <xf numFmtId="4" fontId="2" fillId="0" borderId="3" xfId="1" applyNumberFormat="1" applyFont="1" applyBorder="1" applyAlignment="1">
      <alignment horizontal="left"/>
    </xf>
    <xf numFmtId="4" fontId="2" fillId="0" borderId="3" xfId="1" applyNumberFormat="1" applyFont="1" applyBorder="1"/>
    <xf numFmtId="4" fontId="3" fillId="0" borderId="3" xfId="1" applyNumberFormat="1" applyFont="1" applyBorder="1"/>
    <xf numFmtId="4" fontId="4" fillId="0" borderId="3" xfId="1" applyNumberFormat="1" applyFont="1" applyBorder="1" applyProtection="1">
      <protection locked="0"/>
    </xf>
    <xf numFmtId="0" fontId="2" fillId="0" borderId="2" xfId="1" applyFont="1" applyBorder="1"/>
    <xf numFmtId="0" fontId="2" fillId="0" borderId="7" xfId="1" applyFont="1" applyBorder="1"/>
    <xf numFmtId="0" fontId="6" fillId="0" borderId="4" xfId="0" applyFont="1" applyBorder="1" applyAlignment="1">
      <alignment horizontal="center" vertical="center" wrapText="1"/>
    </xf>
    <xf numFmtId="0" fontId="2" fillId="0" borderId="0" xfId="1" applyFont="1"/>
    <xf numFmtId="0" fontId="6" fillId="0" borderId="4" xfId="0" applyFont="1" applyBorder="1" applyAlignment="1">
      <alignment horizontal="left" vertical="center" wrapText="1"/>
    </xf>
    <xf numFmtId="4" fontId="4" fillId="0" borderId="12" xfId="1" applyNumberFormat="1" applyFont="1" applyBorder="1"/>
    <xf numFmtId="0" fontId="2" fillId="0" borderId="12" xfId="1" applyFont="1" applyBorder="1"/>
    <xf numFmtId="0" fontId="7" fillId="0" borderId="0" xfId="0" applyFont="1"/>
    <xf numFmtId="0" fontId="10" fillId="0" borderId="0" xfId="0" applyFont="1" applyAlignment="1">
      <alignment horizontal="left"/>
    </xf>
    <xf numFmtId="0" fontId="10" fillId="0" borderId="0" xfId="0" applyFont="1" applyAlignment="1">
      <alignment horizontal="left" wrapText="1"/>
    </xf>
    <xf numFmtId="0" fontId="0" fillId="0" borderId="0" xfId="0" applyAlignment="1">
      <alignment wrapText="1"/>
    </xf>
    <xf numFmtId="0" fontId="7" fillId="0" borderId="0" xfId="0" applyFont="1" applyAlignment="1">
      <alignment horizontal="center" vertical="center"/>
    </xf>
    <xf numFmtId="0" fontId="0" fillId="0" borderId="0" xfId="0" applyAlignment="1">
      <alignment horizontal="center"/>
    </xf>
    <xf numFmtId="0" fontId="0" fillId="0" borderId="0" xfId="0" applyAlignment="1"/>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xf>
    <xf numFmtId="49" fontId="16" fillId="0" borderId="0" xfId="0" applyNumberFormat="1"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xf>
    <xf numFmtId="0" fontId="16" fillId="0" borderId="0" xfId="0" applyFont="1" applyAlignment="1">
      <alignment horizontal="right" vertical="center"/>
    </xf>
    <xf numFmtId="43" fontId="16" fillId="0" borderId="0" xfId="2" applyFont="1" applyAlignment="1">
      <alignment vertical="center"/>
    </xf>
    <xf numFmtId="0" fontId="16" fillId="0" borderId="0" xfId="0" applyFont="1" applyAlignment="1">
      <alignment vertical="center"/>
    </xf>
    <xf numFmtId="0" fontId="17" fillId="0" borderId="0" xfId="0" applyFont="1" applyAlignment="1">
      <alignment horizontal="right" vertical="center"/>
    </xf>
    <xf numFmtId="43" fontId="18" fillId="0" borderId="0" xfId="2" applyFont="1" applyAlignment="1">
      <alignment vertical="center"/>
    </xf>
    <xf numFmtId="0" fontId="18" fillId="0" borderId="0" xfId="2" applyNumberFormat="1" applyFont="1" applyAlignment="1">
      <alignment vertical="center"/>
    </xf>
    <xf numFmtId="0" fontId="17" fillId="0" borderId="0" xfId="0" applyFont="1" applyAlignment="1">
      <alignment vertical="center"/>
    </xf>
    <xf numFmtId="0" fontId="19" fillId="0" borderId="0" xfId="0" applyFont="1" applyAlignment="1">
      <alignment vertical="center"/>
    </xf>
    <xf numFmtId="0" fontId="18" fillId="0" borderId="0" xfId="0" applyFont="1" applyAlignment="1">
      <alignment vertical="center" wrapText="1"/>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vertical="center"/>
    </xf>
    <xf numFmtId="43" fontId="20" fillId="0" borderId="0" xfId="2" applyFont="1" applyAlignment="1">
      <alignment vertical="center"/>
    </xf>
    <xf numFmtId="0" fontId="20" fillId="0" borderId="0" xfId="0" applyFont="1" applyAlignment="1">
      <alignment vertical="center" wrapText="1"/>
    </xf>
    <xf numFmtId="0" fontId="18" fillId="0" borderId="0" xfId="2" applyNumberFormat="1" applyFont="1" applyAlignment="1">
      <alignment horizontal="center" vertical="center"/>
    </xf>
    <xf numFmtId="0" fontId="18" fillId="0" borderId="5" xfId="0" applyFont="1" applyBorder="1" applyAlignment="1">
      <alignment vertical="center" wrapText="1"/>
    </xf>
    <xf numFmtId="0" fontId="18" fillId="0" borderId="5" xfId="0" applyFont="1" applyBorder="1" applyAlignment="1">
      <alignment horizontal="center" vertical="center" wrapText="1"/>
    </xf>
    <xf numFmtId="43" fontId="18" fillId="0" borderId="5" xfId="2" applyFont="1" applyBorder="1" applyAlignment="1">
      <alignment horizontal="center" vertical="center" wrapText="1"/>
    </xf>
    <xf numFmtId="0" fontId="17" fillId="0" borderId="0" xfId="0" applyFont="1" applyAlignment="1">
      <alignment vertical="center" wrapText="1"/>
    </xf>
    <xf numFmtId="43" fontId="18" fillId="5" borderId="5" xfId="2" applyFont="1" applyFill="1" applyBorder="1" applyAlignment="1">
      <alignment horizontal="center" vertical="center" wrapText="1"/>
    </xf>
    <xf numFmtId="43" fontId="18" fillId="5" borderId="17" xfId="2" applyFont="1" applyFill="1" applyBorder="1" applyAlignment="1">
      <alignment horizontal="center" vertical="center" wrapText="1"/>
    </xf>
    <xf numFmtId="43" fontId="18" fillId="5" borderId="17" xfId="2" applyFont="1" applyFill="1" applyBorder="1" applyAlignment="1">
      <alignment vertical="center" wrapText="1"/>
    </xf>
    <xf numFmtId="0" fontId="18" fillId="5" borderId="5" xfId="0" applyFont="1" applyFill="1" applyBorder="1" applyAlignment="1">
      <alignment horizontal="center" vertical="center" wrapText="1"/>
    </xf>
    <xf numFmtId="43" fontId="18" fillId="0" borderId="19" xfId="2" applyFont="1" applyBorder="1" applyAlignment="1">
      <alignment horizontal="center" vertical="center" wrapText="1"/>
    </xf>
    <xf numFmtId="0" fontId="17" fillId="5" borderId="20" xfId="0" applyFont="1" applyFill="1" applyBorder="1" applyAlignment="1">
      <alignment horizontal="center" vertical="center" wrapText="1"/>
    </xf>
    <xf numFmtId="0" fontId="19" fillId="0" borderId="0" xfId="0" applyFont="1" applyAlignment="1">
      <alignment vertical="center" wrapText="1"/>
    </xf>
    <xf numFmtId="0" fontId="18" fillId="3" borderId="20" xfId="0" applyFont="1" applyFill="1" applyBorder="1" applyAlignment="1">
      <alignment horizontal="left" vertical="center"/>
    </xf>
    <xf numFmtId="0" fontId="18" fillId="3" borderId="20" xfId="0" applyFont="1" applyFill="1" applyBorder="1" applyAlignment="1">
      <alignment horizontal="left" vertical="center" wrapText="1"/>
    </xf>
    <xf numFmtId="0" fontId="18" fillId="3" borderId="20" xfId="0" applyFont="1" applyFill="1" applyBorder="1" applyAlignment="1" applyProtection="1">
      <alignment horizontal="center" vertical="center"/>
      <protection locked="0"/>
    </xf>
    <xf numFmtId="0" fontId="16" fillId="0" borderId="20" xfId="0" applyFont="1" applyBorder="1" applyAlignment="1">
      <alignment horizontal="right" vertical="center"/>
    </xf>
    <xf numFmtId="43" fontId="16" fillId="0" borderId="20" xfId="2" applyFont="1" applyBorder="1" applyAlignment="1">
      <alignment vertical="center"/>
    </xf>
    <xf numFmtId="0" fontId="16" fillId="0" borderId="20" xfId="0" applyFont="1" applyBorder="1" applyAlignment="1">
      <alignment vertical="center"/>
    </xf>
    <xf numFmtId="43" fontId="16" fillId="0" borderId="0" xfId="2" applyFont="1" applyBorder="1" applyAlignment="1">
      <alignment vertical="center"/>
    </xf>
    <xf numFmtId="0" fontId="17" fillId="0" borderId="21" xfId="0" applyFont="1" applyBorder="1" applyAlignment="1">
      <alignment vertical="center"/>
    </xf>
    <xf numFmtId="0" fontId="18" fillId="3" borderId="21" xfId="0" applyFont="1" applyFill="1" applyBorder="1" applyAlignment="1">
      <alignment horizontal="left" vertical="center"/>
    </xf>
    <xf numFmtId="0" fontId="18" fillId="3" borderId="21" xfId="0" applyFont="1" applyFill="1" applyBorder="1" applyAlignment="1">
      <alignment horizontal="left" vertical="center" wrapText="1"/>
    </xf>
    <xf numFmtId="0" fontId="18" fillId="3" borderId="21" xfId="0" applyFont="1" applyFill="1" applyBorder="1" applyAlignment="1" applyProtection="1">
      <alignment horizontal="center" vertical="center"/>
      <protection locked="0"/>
    </xf>
    <xf numFmtId="0" fontId="16" fillId="0" borderId="21" xfId="0" applyFont="1" applyBorder="1" applyAlignment="1">
      <alignment horizontal="right" vertical="center"/>
    </xf>
    <xf numFmtId="43" fontId="16" fillId="0" borderId="21" xfId="2" applyFont="1" applyBorder="1" applyAlignment="1">
      <alignment vertical="center"/>
    </xf>
    <xf numFmtId="0" fontId="16" fillId="0" borderId="21" xfId="0" applyFont="1" applyBorder="1" applyAlignment="1">
      <alignment vertical="center"/>
    </xf>
    <xf numFmtId="0" fontId="16" fillId="3" borderId="21" xfId="0" applyFont="1" applyFill="1" applyBorder="1" applyAlignment="1">
      <alignment horizontal="left" vertical="center"/>
    </xf>
    <xf numFmtId="0" fontId="16" fillId="3" borderId="21" xfId="0" applyFont="1" applyFill="1" applyBorder="1" applyAlignment="1">
      <alignment horizontal="left" vertical="center" wrapText="1"/>
    </xf>
    <xf numFmtId="0" fontId="16" fillId="3" borderId="21" xfId="0" applyFont="1" applyFill="1" applyBorder="1" applyAlignment="1">
      <alignment horizontal="center" vertical="center"/>
    </xf>
    <xf numFmtId="43" fontId="16" fillId="0" borderId="21" xfId="2" applyFont="1" applyBorder="1" applyAlignment="1">
      <alignment horizontal="right" vertical="center"/>
    </xf>
    <xf numFmtId="4" fontId="16" fillId="0" borderId="21" xfId="0" applyNumberFormat="1" applyFont="1" applyBorder="1" applyAlignment="1">
      <alignment vertical="center"/>
    </xf>
    <xf numFmtId="49" fontId="19" fillId="0" borderId="0" xfId="0" applyNumberFormat="1" applyFont="1" applyAlignment="1">
      <alignment vertical="center"/>
    </xf>
    <xf numFmtId="43" fontId="16" fillId="0" borderId="21" xfId="0" applyNumberFormat="1" applyFont="1" applyBorder="1" applyAlignment="1">
      <alignment vertical="center"/>
    </xf>
    <xf numFmtId="4" fontId="16" fillId="0" borderId="0" xfId="0" applyNumberFormat="1" applyFont="1" applyAlignment="1">
      <alignment vertical="center"/>
    </xf>
    <xf numFmtId="4" fontId="17" fillId="0" borderId="21" xfId="0" applyNumberFormat="1" applyFont="1" applyBorder="1" applyAlignment="1">
      <alignment horizontal="center" vertical="center"/>
    </xf>
    <xf numFmtId="165" fontId="16" fillId="0" borderId="0" xfId="0" applyNumberFormat="1" applyFont="1" applyAlignment="1">
      <alignment vertical="center"/>
    </xf>
    <xf numFmtId="43" fontId="19" fillId="0" borderId="0" xfId="0" applyNumberFormat="1" applyFont="1" applyAlignment="1">
      <alignment vertical="center"/>
    </xf>
    <xf numFmtId="0" fontId="21" fillId="0" borderId="0" xfId="0" applyFont="1" applyAlignment="1">
      <alignment vertical="center"/>
    </xf>
    <xf numFmtId="0" fontId="16" fillId="0" borderId="21" xfId="0" applyFont="1" applyBorder="1" applyAlignment="1">
      <alignment horizontal="left" vertical="center"/>
    </xf>
    <xf numFmtId="0" fontId="16" fillId="0" borderId="21" xfId="0" applyFont="1" applyBorder="1" applyAlignment="1">
      <alignment horizontal="left" vertical="center" wrapText="1"/>
    </xf>
    <xf numFmtId="0" fontId="16" fillId="0" borderId="21" xfId="0" applyFont="1" applyBorder="1" applyAlignment="1">
      <alignment horizontal="center" vertical="center"/>
    </xf>
    <xf numFmtId="43" fontId="16" fillId="0" borderId="21" xfId="2" applyFont="1" applyFill="1" applyBorder="1" applyAlignment="1">
      <alignment horizontal="right" vertical="center"/>
    </xf>
    <xf numFmtId="43" fontId="16" fillId="0" borderId="21" xfId="2" applyFont="1" applyFill="1" applyBorder="1" applyAlignment="1">
      <alignment vertical="center"/>
    </xf>
    <xf numFmtId="43" fontId="16" fillId="0" borderId="0" xfId="2" applyFont="1" applyFill="1" applyBorder="1" applyAlignment="1">
      <alignment vertical="center"/>
    </xf>
    <xf numFmtId="0" fontId="20" fillId="0" borderId="0" xfId="0" applyFont="1" applyAlignment="1">
      <alignment vertical="center"/>
    </xf>
    <xf numFmtId="0" fontId="16" fillId="4" borderId="21" xfId="0" applyFont="1" applyFill="1" applyBorder="1" applyAlignment="1">
      <alignment horizontal="left" vertical="center" wrapText="1"/>
    </xf>
    <xf numFmtId="0" fontId="16" fillId="4" borderId="21" xfId="0" applyFont="1" applyFill="1" applyBorder="1" applyAlignment="1">
      <alignment horizontal="center" vertical="center" wrapText="1"/>
    </xf>
    <xf numFmtId="49" fontId="21" fillId="0" borderId="0" xfId="0" applyNumberFormat="1" applyFont="1" applyAlignment="1">
      <alignment vertical="center"/>
    </xf>
    <xf numFmtId="0" fontId="21" fillId="3" borderId="21" xfId="0" applyFont="1" applyFill="1" applyBorder="1" applyAlignment="1">
      <alignment horizontal="left" vertical="center"/>
    </xf>
    <xf numFmtId="0" fontId="21" fillId="3" borderId="21" xfId="0" applyFont="1" applyFill="1" applyBorder="1" applyAlignment="1">
      <alignment horizontal="left" vertical="center" wrapText="1"/>
    </xf>
    <xf numFmtId="0" fontId="21" fillId="3" borderId="21" xfId="0" applyFont="1" applyFill="1" applyBorder="1" applyAlignment="1">
      <alignment horizontal="center" vertical="center"/>
    </xf>
    <xf numFmtId="43" fontId="21" fillId="0" borderId="21" xfId="2" applyFont="1" applyBorder="1" applyAlignment="1">
      <alignment horizontal="right" vertical="center"/>
    </xf>
    <xf numFmtId="43" fontId="21" fillId="0" borderId="21" xfId="2" applyFont="1" applyBorder="1" applyAlignment="1">
      <alignment vertical="center"/>
    </xf>
    <xf numFmtId="4" fontId="21" fillId="0" borderId="21" xfId="0" applyNumberFormat="1" applyFont="1" applyBorder="1" applyAlignment="1">
      <alignment vertical="center"/>
    </xf>
    <xf numFmtId="43" fontId="21" fillId="0" borderId="0" xfId="2" applyFont="1" applyBorder="1" applyAlignment="1">
      <alignment vertical="center"/>
    </xf>
    <xf numFmtId="43" fontId="21" fillId="0" borderId="21" xfId="0" applyNumberFormat="1" applyFont="1" applyBorder="1" applyAlignment="1">
      <alignment vertical="center"/>
    </xf>
    <xf numFmtId="4" fontId="21" fillId="0" borderId="0" xfId="0" applyNumberFormat="1" applyFont="1" applyAlignment="1">
      <alignment vertical="center"/>
    </xf>
    <xf numFmtId="49" fontId="19" fillId="0" borderId="22" xfId="0" applyNumberFormat="1" applyFont="1" applyBorder="1" applyAlignment="1">
      <alignment vertical="center"/>
    </xf>
    <xf numFmtId="43" fontId="18" fillId="0" borderId="21" xfId="2" applyFont="1" applyBorder="1" applyAlignment="1">
      <alignment horizontal="right" vertical="center"/>
    </xf>
    <xf numFmtId="43" fontId="18" fillId="0" borderId="21" xfId="2" applyFont="1" applyBorder="1" applyAlignment="1">
      <alignment vertical="center"/>
    </xf>
    <xf numFmtId="4" fontId="18" fillId="0" borderId="21" xfId="0" applyNumberFormat="1" applyFont="1" applyBorder="1" applyAlignment="1">
      <alignment vertical="center"/>
    </xf>
    <xf numFmtId="49" fontId="20" fillId="0" borderId="0" xfId="0" applyNumberFormat="1" applyFont="1" applyAlignment="1">
      <alignment vertical="center"/>
    </xf>
    <xf numFmtId="4" fontId="18" fillId="0" borderId="21" xfId="0" applyNumberFormat="1" applyFont="1" applyBorder="1" applyAlignment="1">
      <alignment horizontal="center" vertical="center"/>
    </xf>
    <xf numFmtId="0" fontId="16" fillId="3" borderId="21" xfId="0" applyFont="1" applyFill="1" applyBorder="1" applyAlignment="1" applyProtection="1">
      <alignment horizontal="center" vertical="center"/>
      <protection locked="0"/>
    </xf>
    <xf numFmtId="0" fontId="18" fillId="0" borderId="21" xfId="0" applyFont="1" applyBorder="1" applyAlignment="1">
      <alignment horizontal="right" vertical="center"/>
    </xf>
    <xf numFmtId="0" fontId="18" fillId="0" borderId="21" xfId="0" applyFont="1" applyBorder="1" applyAlignment="1">
      <alignment vertical="center"/>
    </xf>
    <xf numFmtId="43" fontId="18" fillId="0" borderId="0" xfId="2" applyFont="1" applyBorder="1" applyAlignment="1">
      <alignment vertical="center"/>
    </xf>
    <xf numFmtId="43" fontId="16" fillId="4" borderId="21" xfId="5" applyFont="1" applyFill="1" applyBorder="1" applyAlignment="1">
      <alignment horizontal="right" vertical="center" wrapText="1"/>
    </xf>
    <xf numFmtId="0" fontId="16" fillId="0" borderId="21" xfId="4" applyFont="1" applyBorder="1" applyAlignment="1">
      <alignment horizontal="left" vertical="center"/>
    </xf>
    <xf numFmtId="0" fontId="19" fillId="0" borderId="21" xfId="0" applyFont="1" applyBorder="1" applyAlignment="1">
      <alignment vertical="center"/>
    </xf>
    <xf numFmtId="0" fontId="16" fillId="3" borderId="21" xfId="0" applyFont="1" applyFill="1" applyBorder="1" applyAlignment="1">
      <alignment horizontal="center" vertical="center" wrapText="1"/>
    </xf>
    <xf numFmtId="0" fontId="16" fillId="0" borderId="21" xfId="0" applyFont="1" applyBorder="1" applyAlignment="1" applyProtection="1">
      <alignment horizontal="center" vertical="center"/>
      <protection locked="0"/>
    </xf>
    <xf numFmtId="3" fontId="16" fillId="0" borderId="0" xfId="0" applyNumberFormat="1" applyFont="1" applyAlignment="1">
      <alignment vertical="center"/>
    </xf>
    <xf numFmtId="0" fontId="18" fillId="0" borderId="21" xfId="4" applyFont="1" applyBorder="1" applyAlignment="1">
      <alignment horizontal="left" vertical="center"/>
    </xf>
    <xf numFmtId="4" fontId="16" fillId="0" borderId="21" xfId="0" applyNumberFormat="1" applyFont="1" applyBorder="1" applyAlignment="1">
      <alignment horizontal="center" vertical="center"/>
    </xf>
    <xf numFmtId="0" fontId="16" fillId="4" borderId="5" xfId="0" applyFont="1" applyFill="1" applyBorder="1" applyAlignment="1">
      <alignment horizontal="left" vertical="top"/>
    </xf>
    <xf numFmtId="0" fontId="16" fillId="3" borderId="16" xfId="0" applyFont="1" applyFill="1" applyBorder="1" applyAlignment="1">
      <alignment horizontal="left" vertical="center"/>
    </xf>
    <xf numFmtId="0" fontId="16" fillId="3" borderId="16" xfId="0" applyFont="1" applyFill="1" applyBorder="1" applyAlignment="1">
      <alignment horizontal="left" vertical="center" wrapText="1"/>
    </xf>
    <xf numFmtId="0" fontId="16" fillId="3" borderId="16" xfId="0" applyFont="1" applyFill="1" applyBorder="1" applyAlignment="1">
      <alignment horizontal="center" vertical="center"/>
    </xf>
    <xf numFmtId="43" fontId="16" fillId="0" borderId="16" xfId="2" applyFont="1" applyBorder="1" applyAlignment="1">
      <alignment horizontal="right" vertical="center"/>
    </xf>
    <xf numFmtId="43" fontId="16" fillId="0" borderId="16" xfId="2" applyFont="1" applyBorder="1" applyAlignment="1">
      <alignment vertical="center"/>
    </xf>
    <xf numFmtId="4" fontId="16" fillId="0" borderId="16" xfId="0" applyNumberFormat="1" applyFont="1" applyBorder="1" applyAlignment="1">
      <alignment vertical="center"/>
    </xf>
    <xf numFmtId="43" fontId="16" fillId="0" borderId="16" xfId="0" applyNumberFormat="1" applyFont="1" applyBorder="1" applyAlignment="1">
      <alignment vertical="center"/>
    </xf>
    <xf numFmtId="49" fontId="18" fillId="0" borderId="5" xfId="0" applyNumberFormat="1" applyFont="1" applyBorder="1" applyAlignment="1">
      <alignment vertical="center"/>
    </xf>
    <xf numFmtId="14" fontId="18" fillId="0" borderId="5" xfId="0" applyNumberFormat="1" applyFont="1" applyBorder="1" applyAlignment="1">
      <alignment vertical="center" wrapText="1"/>
    </xf>
    <xf numFmtId="0" fontId="16" fillId="0" borderId="5" xfId="0" applyFont="1" applyBorder="1" applyAlignment="1">
      <alignment horizontal="center" vertical="center"/>
    </xf>
    <xf numFmtId="0" fontId="16" fillId="0" borderId="5" xfId="0" applyFont="1" applyBorder="1" applyAlignment="1">
      <alignment horizontal="right" vertical="center"/>
    </xf>
    <xf numFmtId="43" fontId="16" fillId="0" borderId="5" xfId="2" applyFont="1" applyBorder="1" applyAlignment="1">
      <alignment vertical="center"/>
    </xf>
    <xf numFmtId="4" fontId="18" fillId="0" borderId="5" xfId="0" applyNumberFormat="1" applyFont="1" applyBorder="1" applyAlignment="1">
      <alignment vertical="center"/>
    </xf>
    <xf numFmtId="0" fontId="14" fillId="6" borderId="18" xfId="0" applyFont="1" applyFill="1" applyBorder="1" applyAlignment="1">
      <alignment horizontal="center"/>
    </xf>
    <xf numFmtId="0" fontId="14" fillId="6" borderId="18" xfId="0" applyFont="1" applyFill="1" applyBorder="1" applyAlignment="1">
      <alignment horizontal="center" wrapText="1"/>
    </xf>
    <xf numFmtId="4" fontId="14" fillId="7" borderId="18" xfId="0" applyNumberFormat="1" applyFont="1" applyFill="1" applyBorder="1" applyAlignment="1">
      <alignment horizontal="right" wrapText="1"/>
    </xf>
    <xf numFmtId="166" fontId="14" fillId="6" borderId="18" xfId="0" applyNumberFormat="1" applyFont="1" applyFill="1" applyBorder="1" applyAlignment="1">
      <alignment horizontal="center"/>
    </xf>
    <xf numFmtId="0" fontId="22" fillId="7" borderId="18" xfId="0" applyFont="1" applyFill="1" applyBorder="1" applyAlignment="1">
      <alignment wrapText="1"/>
    </xf>
    <xf numFmtId="4" fontId="23" fillId="8" borderId="18" xfId="0" applyNumberFormat="1" applyFont="1" applyFill="1" applyBorder="1" applyAlignment="1">
      <alignment horizontal="right"/>
    </xf>
    <xf numFmtId="166" fontId="0" fillId="0" borderId="18" xfId="6" applyNumberFormat="1" applyFont="1" applyBorder="1" applyAlignment="1">
      <alignment horizontal="center" wrapText="1"/>
    </xf>
    <xf numFmtId="0" fontId="24" fillId="0" borderId="18" xfId="6" applyFont="1" applyBorder="1" applyAlignment="1">
      <alignment wrapText="1"/>
    </xf>
    <xf numFmtId="4" fontId="25" fillId="0" borderId="18" xfId="6" applyNumberFormat="1" applyFont="1" applyBorder="1" applyAlignment="1">
      <alignment horizontal="right" wrapText="1"/>
    </xf>
    <xf numFmtId="4" fontId="0" fillId="0" borderId="0" xfId="0" applyNumberFormat="1"/>
    <xf numFmtId="4" fontId="25" fillId="0" borderId="4" xfId="0" applyNumberFormat="1" applyFont="1" applyBorder="1" applyAlignment="1">
      <alignment horizontal="right"/>
    </xf>
    <xf numFmtId="166" fontId="14" fillId="8" borderId="18" xfId="0" applyNumberFormat="1" applyFont="1" applyFill="1" applyBorder="1" applyAlignment="1">
      <alignment horizontal="center"/>
    </xf>
    <xf numFmtId="0" fontId="22" fillId="8" borderId="18" xfId="0" applyFont="1" applyFill="1" applyBorder="1" applyAlignment="1">
      <alignment wrapText="1"/>
    </xf>
    <xf numFmtId="166" fontId="0" fillId="0" borderId="0" xfId="6" applyNumberFormat="1" applyFont="1" applyAlignment="1">
      <alignment horizontal="center" wrapText="1"/>
    </xf>
    <xf numFmtId="0" fontId="24" fillId="0" borderId="0" xfId="6" applyFont="1" applyAlignment="1">
      <alignment wrapText="1"/>
    </xf>
    <xf numFmtId="4" fontId="25" fillId="0" borderId="0" xfId="6" applyNumberFormat="1" applyFont="1" applyAlignment="1">
      <alignment horizontal="right" wrapText="1"/>
    </xf>
    <xf numFmtId="166" fontId="0" fillId="0" borderId="10" xfId="6" applyNumberFormat="1" applyFont="1" applyBorder="1" applyAlignment="1">
      <alignment horizontal="center" wrapText="1"/>
    </xf>
    <xf numFmtId="0" fontId="24" fillId="0" borderId="10" xfId="6" applyFont="1" applyBorder="1" applyAlignment="1">
      <alignment wrapText="1"/>
    </xf>
    <xf numFmtId="4" fontId="25" fillId="0" borderId="10" xfId="6" applyNumberFormat="1" applyFont="1" applyBorder="1" applyAlignment="1">
      <alignment horizontal="right" wrapText="1"/>
    </xf>
    <xf numFmtId="4" fontId="24" fillId="0" borderId="0" xfId="0" applyNumberFormat="1" applyFont="1" applyAlignment="1">
      <alignment horizontal="right"/>
    </xf>
    <xf numFmtId="166" fontId="15" fillId="0" borderId="18" xfId="6" applyNumberFormat="1" applyFont="1" applyFill="1" applyBorder="1" applyAlignment="1">
      <alignment horizontal="center" wrapText="1"/>
    </xf>
    <xf numFmtId="0" fontId="24" fillId="0" borderId="18" xfId="6" applyFont="1" applyFill="1" applyBorder="1" applyAlignment="1">
      <alignment wrapText="1"/>
    </xf>
    <xf numFmtId="0" fontId="24" fillId="0" borderId="18" xfId="6" applyFont="1" applyFill="1" applyBorder="1" applyAlignment="1">
      <alignment horizontal="center" wrapText="1"/>
    </xf>
    <xf numFmtId="4" fontId="25" fillId="0" borderId="18" xfId="6" applyNumberFormat="1" applyFont="1" applyFill="1" applyBorder="1" applyAlignment="1">
      <alignment horizontal="right" wrapText="1"/>
    </xf>
    <xf numFmtId="166" fontId="14" fillId="6" borderId="18" xfId="7" applyNumberFormat="1" applyFont="1" applyFill="1" applyBorder="1" applyAlignment="1">
      <alignment horizontal="center"/>
    </xf>
    <xf numFmtId="0" fontId="22" fillId="7" borderId="18" xfId="7" applyFont="1" applyFill="1" applyBorder="1" applyAlignment="1">
      <alignment wrapText="1"/>
    </xf>
    <xf numFmtId="0" fontId="22" fillId="7" borderId="18" xfId="7" applyFont="1" applyFill="1" applyBorder="1" applyAlignment="1">
      <alignment horizontal="center"/>
    </xf>
    <xf numFmtId="4" fontId="23" fillId="8" borderId="18" xfId="7" applyNumberFormat="1" applyFont="1" applyFill="1" applyBorder="1" applyAlignment="1">
      <alignment horizontal="right"/>
    </xf>
    <xf numFmtId="166" fontId="15" fillId="0" borderId="10" xfId="6" applyNumberFormat="1" applyFont="1" applyFill="1" applyBorder="1" applyAlignment="1">
      <alignment horizontal="center" wrapText="1"/>
    </xf>
    <xf numFmtId="166" fontId="14" fillId="8" borderId="18" xfId="7" applyNumberFormat="1" applyFont="1" applyFill="1" applyBorder="1" applyAlignment="1">
      <alignment horizontal="center"/>
    </xf>
    <xf numFmtId="166" fontId="15" fillId="0" borderId="0" xfId="6" applyNumberFormat="1" applyFont="1" applyFill="1" applyBorder="1" applyAlignment="1">
      <alignment horizontal="center" wrapText="1"/>
    </xf>
    <xf numFmtId="0" fontId="24" fillId="0" borderId="10" xfId="6" applyFont="1" applyFill="1" applyBorder="1" applyAlignment="1">
      <alignment wrapText="1"/>
    </xf>
    <xf numFmtId="0" fontId="22" fillId="8" borderId="18" xfId="7" applyFont="1" applyFill="1" applyBorder="1" applyAlignment="1">
      <alignment wrapText="1"/>
    </xf>
    <xf numFmtId="0" fontId="24" fillId="0" borderId="0" xfId="6" applyFont="1" applyFill="1" applyBorder="1" applyAlignment="1">
      <alignment wrapText="1"/>
    </xf>
    <xf numFmtId="0" fontId="22" fillId="7" borderId="18" xfId="7" applyFont="1" applyFill="1" applyBorder="1" applyAlignment="1">
      <alignment horizontal="center" wrapText="1"/>
    </xf>
    <xf numFmtId="0" fontId="24" fillId="0" borderId="10" xfId="6" applyFont="1" applyFill="1" applyBorder="1" applyAlignment="1">
      <alignment horizontal="center" wrapText="1"/>
    </xf>
    <xf numFmtId="0" fontId="22" fillId="8" borderId="18" xfId="7" applyFont="1" applyFill="1" applyBorder="1" applyAlignment="1">
      <alignment horizontal="center" wrapText="1"/>
    </xf>
    <xf numFmtId="0" fontId="24" fillId="0" borderId="0" xfId="6" applyFont="1" applyFill="1" applyBorder="1" applyAlignment="1">
      <alignment horizontal="center" wrapText="1"/>
    </xf>
    <xf numFmtId="4" fontId="25" fillId="0" borderId="10" xfId="6" applyNumberFormat="1" applyFont="1" applyFill="1" applyBorder="1" applyAlignment="1">
      <alignment horizontal="right" wrapText="1"/>
    </xf>
    <xf numFmtId="4" fontId="25" fillId="0" borderId="0" xfId="6" applyNumberFormat="1" applyFont="1" applyFill="1" applyBorder="1" applyAlignment="1">
      <alignment horizontal="right" wrapText="1"/>
    </xf>
    <xf numFmtId="0" fontId="14" fillId="6" borderId="18" xfId="7" applyFont="1" applyFill="1" applyBorder="1" applyAlignment="1">
      <alignment horizontal="center"/>
    </xf>
    <xf numFmtId="0" fontId="14" fillId="6" borderId="18" xfId="7" applyFont="1" applyFill="1" applyBorder="1" applyAlignment="1">
      <alignment horizontal="center" wrapText="1"/>
    </xf>
    <xf numFmtId="0" fontId="14" fillId="7" borderId="18" xfId="7" applyFont="1" applyFill="1" applyBorder="1" applyAlignment="1">
      <alignment horizontal="center" wrapText="1"/>
    </xf>
    <xf numFmtId="4" fontId="14" fillId="7" borderId="18" xfId="7" applyNumberFormat="1" applyFont="1" applyFill="1" applyBorder="1" applyAlignment="1">
      <alignment horizontal="right" wrapText="1"/>
    </xf>
    <xf numFmtId="4" fontId="25" fillId="0" borderId="4" xfId="7" applyNumberFormat="1" applyFont="1" applyFill="1" applyBorder="1" applyAlignment="1">
      <alignment horizontal="right"/>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4" fontId="4" fillId="0" borderId="0" xfId="1" applyNumberFormat="1" applyFont="1"/>
    <xf numFmtId="4" fontId="4" fillId="0" borderId="1" xfId="1" applyNumberFormat="1" applyFont="1" applyBorder="1"/>
    <xf numFmtId="4" fontId="4" fillId="0" borderId="1" xfId="1" applyNumberFormat="1" applyFont="1" applyBorder="1" applyAlignment="1">
      <alignment horizontal="left"/>
    </xf>
    <xf numFmtId="4" fontId="27" fillId="0" borderId="1" xfId="1" applyNumberFormat="1" applyFont="1" applyBorder="1"/>
    <xf numFmtId="0" fontId="4" fillId="0" borderId="1" xfId="1" applyFont="1" applyBorder="1"/>
    <xf numFmtId="0" fontId="29" fillId="0" borderId="0" xfId="0" applyFont="1"/>
    <xf numFmtId="4" fontId="4" fillId="0" borderId="2" xfId="1" applyNumberFormat="1" applyFont="1" applyBorder="1"/>
    <xf numFmtId="4" fontId="4" fillId="0" borderId="3" xfId="1" applyNumberFormat="1" applyFont="1" applyBorder="1" applyAlignment="1">
      <alignment horizontal="left"/>
    </xf>
    <xf numFmtId="4" fontId="4" fillId="0" borderId="3" xfId="1" applyNumberFormat="1" applyFont="1" applyBorder="1"/>
    <xf numFmtId="4" fontId="27" fillId="0" borderId="3" xfId="1" applyNumberFormat="1" applyFont="1" applyBorder="1"/>
    <xf numFmtId="0" fontId="4" fillId="0" borderId="2" xfId="1" applyFont="1" applyBorder="1"/>
    <xf numFmtId="4" fontId="4" fillId="0" borderId="4" xfId="1" applyNumberFormat="1" applyFont="1" applyBorder="1"/>
    <xf numFmtId="0" fontId="4" fillId="0" borderId="7" xfId="1" applyFont="1" applyBorder="1"/>
    <xf numFmtId="0" fontId="27" fillId="0" borderId="4" xfId="0" applyFont="1" applyBorder="1" applyAlignment="1">
      <alignment horizontal="center" vertical="center" wrapText="1"/>
    </xf>
    <xf numFmtId="0" fontId="4" fillId="0" borderId="0" xfId="1" applyFont="1"/>
    <xf numFmtId="0" fontId="27" fillId="0" borderId="4" xfId="0" applyFont="1" applyBorder="1" applyAlignment="1">
      <alignment horizontal="left" vertical="center" wrapText="1"/>
    </xf>
    <xf numFmtId="0" fontId="4" fillId="0" borderId="12" xfId="1" applyFont="1" applyBorder="1"/>
    <xf numFmtId="4" fontId="4" fillId="10" borderId="0" xfId="1" applyNumberFormat="1" applyFont="1" applyFill="1" applyAlignment="1">
      <alignment horizontal="center" vertical="center"/>
    </xf>
    <xf numFmtId="167" fontId="4" fillId="10" borderId="17" xfId="1" applyNumberFormat="1" applyFont="1" applyFill="1" applyBorder="1" applyAlignment="1">
      <alignment horizontal="center" vertical="center"/>
    </xf>
    <xf numFmtId="10" fontId="4" fillId="10" borderId="17" xfId="3" applyNumberFormat="1" applyFont="1" applyFill="1" applyBorder="1" applyAlignment="1">
      <alignment horizontal="center" vertical="center"/>
    </xf>
    <xf numFmtId="4" fontId="4" fillId="0" borderId="0" xfId="1" applyNumberFormat="1" applyFont="1" applyBorder="1" applyAlignment="1">
      <alignment horizontal="center"/>
    </xf>
    <xf numFmtId="0" fontId="33" fillId="0" borderId="0" xfId="10" applyFont="1" applyAlignment="1">
      <alignment vertical="center" wrapText="1"/>
    </xf>
    <xf numFmtId="4" fontId="4" fillId="10" borderId="18" xfId="1" applyNumberFormat="1" applyFont="1" applyFill="1" applyBorder="1" applyAlignment="1">
      <alignment horizontal="center" vertical="center"/>
    </xf>
    <xf numFmtId="10" fontId="4" fillId="10" borderId="18" xfId="3" applyNumberFormat="1" applyFont="1" applyFill="1" applyBorder="1" applyAlignment="1">
      <alignment horizontal="center" vertical="center"/>
    </xf>
    <xf numFmtId="167" fontId="4" fillId="10" borderId="18" xfId="1" applyNumberFormat="1" applyFont="1" applyFill="1" applyBorder="1" applyAlignment="1">
      <alignment horizontal="center" vertical="center"/>
    </xf>
    <xf numFmtId="43" fontId="27" fillId="0" borderId="5" xfId="2" applyFont="1" applyBorder="1" applyAlignment="1">
      <alignment horizontal="center" vertical="center"/>
    </xf>
    <xf numFmtId="43" fontId="8" fillId="0" borderId="5" xfId="2" applyFont="1" applyBorder="1" applyAlignment="1">
      <alignment horizontal="center" vertical="center"/>
    </xf>
    <xf numFmtId="43" fontId="8" fillId="0" borderId="5" xfId="2" applyFont="1" applyBorder="1" applyAlignment="1">
      <alignment horizontal="center" vertical="center" wrapText="1"/>
    </xf>
    <xf numFmtId="43" fontId="32" fillId="0" borderId="5" xfId="2" applyFont="1" applyBorder="1" applyAlignment="1">
      <alignment horizontal="center" vertical="center"/>
    </xf>
    <xf numFmtId="43" fontId="7" fillId="0" borderId="27" xfId="2" applyFont="1" applyBorder="1" applyAlignment="1">
      <alignment horizontal="center" vertical="center"/>
    </xf>
    <xf numFmtId="43" fontId="4" fillId="0" borderId="27" xfId="2" applyFont="1" applyBorder="1" applyAlignment="1">
      <alignment horizontal="center" vertical="center"/>
    </xf>
    <xf numFmtId="43" fontId="7" fillId="0" borderId="21" xfId="2" applyFont="1" applyBorder="1" applyAlignment="1">
      <alignment horizontal="center" vertical="center"/>
    </xf>
    <xf numFmtId="43" fontId="4" fillId="0" borderId="21" xfId="2" applyFont="1" applyBorder="1" applyAlignment="1">
      <alignment horizontal="center" vertical="center"/>
    </xf>
    <xf numFmtId="168" fontId="4" fillId="0" borderId="27" xfId="2" applyNumberFormat="1" applyFont="1" applyBorder="1" applyAlignment="1">
      <alignment horizontal="center" vertical="center"/>
    </xf>
    <xf numFmtId="168" fontId="4" fillId="0" borderId="21" xfId="2" applyNumberFormat="1" applyFont="1" applyBorder="1" applyAlignment="1">
      <alignment horizontal="center" vertical="center"/>
    </xf>
    <xf numFmtId="43" fontId="7" fillId="0" borderId="27" xfId="2" applyFont="1" applyBorder="1" applyAlignment="1">
      <alignment vertical="center"/>
    </xf>
    <xf numFmtId="43" fontId="7" fillId="0" borderId="21" xfId="2" applyFont="1" applyBorder="1" applyAlignment="1">
      <alignment vertical="center"/>
    </xf>
    <xf numFmtId="0" fontId="5" fillId="0" borderId="7" xfId="0" applyFont="1" applyBorder="1" applyAlignment="1">
      <alignment horizontal="left" vertical="center" wrapText="1"/>
    </xf>
    <xf numFmtId="0" fontId="0" fillId="0" borderId="0" xfId="0"/>
    <xf numFmtId="0" fontId="34" fillId="0" borderId="32" xfId="0" applyFont="1" applyBorder="1" applyAlignment="1">
      <alignment horizontal="center" vertical="center"/>
    </xf>
    <xf numFmtId="4" fontId="3" fillId="0" borderId="0" xfId="1" applyNumberFormat="1" applyFont="1" applyAlignment="1">
      <alignment vertical="center"/>
    </xf>
    <xf numFmtId="4" fontId="6" fillId="0" borderId="0" xfId="1" applyNumberFormat="1" applyFont="1" applyAlignment="1">
      <alignment vertical="center"/>
    </xf>
    <xf numFmtId="4" fontId="36" fillId="0" borderId="0" xfId="11" applyNumberFormat="1" applyFont="1" applyAlignment="1">
      <alignment vertical="center"/>
    </xf>
    <xf numFmtId="2" fontId="36" fillId="0" borderId="0" xfId="11" applyNumberFormat="1" applyFont="1" applyAlignment="1">
      <alignment vertical="center" wrapText="1"/>
    </xf>
    <xf numFmtId="4" fontId="36" fillId="0" borderId="0" xfId="11" applyNumberFormat="1" applyFont="1" applyAlignment="1">
      <alignment horizontal="center" vertical="center"/>
    </xf>
    <xf numFmtId="4" fontId="36" fillId="0" borderId="0" xfId="11" applyNumberFormat="1" applyFont="1" applyAlignment="1">
      <alignment vertical="center" wrapText="1"/>
    </xf>
    <xf numFmtId="4" fontId="36" fillId="0" borderId="0" xfId="11" applyNumberFormat="1" applyFont="1" applyAlignment="1">
      <alignment horizontal="center" vertical="center" wrapText="1"/>
    </xf>
    <xf numFmtId="2" fontId="36" fillId="0" borderId="0" xfId="11" applyNumberFormat="1" applyFont="1" applyAlignment="1">
      <alignment horizontal="center" vertical="center" wrapText="1"/>
    </xf>
    <xf numFmtId="0" fontId="5" fillId="0" borderId="0" xfId="1" applyFont="1" applyAlignment="1">
      <alignment horizontal="center" vertical="center"/>
    </xf>
    <xf numFmtId="4" fontId="5" fillId="0" borderId="0" xfId="1" applyNumberFormat="1" applyFont="1" applyAlignment="1">
      <alignment vertical="center"/>
    </xf>
    <xf numFmtId="0" fontId="5" fillId="0" borderId="0" xfId="1" applyFont="1" applyAlignment="1">
      <alignment horizontal="left" vertical="center"/>
    </xf>
    <xf numFmtId="2" fontId="36" fillId="0" borderId="0" xfId="11" applyNumberFormat="1" applyFont="1" applyAlignment="1">
      <alignment vertical="center"/>
    </xf>
    <xf numFmtId="2" fontId="36" fillId="0" borderId="0" xfId="11" applyNumberFormat="1" applyFont="1" applyAlignment="1">
      <alignment horizontal="center" vertical="center"/>
    </xf>
    <xf numFmtId="4" fontId="5" fillId="0" borderId="0" xfId="1" applyNumberFormat="1" applyFont="1" applyAlignment="1">
      <alignment horizontal="center" vertical="center"/>
    </xf>
    <xf numFmtId="2" fontId="36" fillId="0" borderId="0" xfId="11" applyNumberFormat="1" applyFont="1" applyAlignment="1">
      <alignment horizontal="left" vertical="center"/>
    </xf>
    <xf numFmtId="0" fontId="36" fillId="0" borderId="0" xfId="0" applyFont="1" applyAlignment="1">
      <alignment vertical="center" wrapText="1"/>
    </xf>
    <xf numFmtId="0" fontId="4" fillId="0" borderId="7" xfId="0" applyFont="1" applyBorder="1" applyAlignment="1">
      <alignment horizontal="left" vertical="center" wrapText="1"/>
    </xf>
    <xf numFmtId="0" fontId="0" fillId="0" borderId="0" xfId="0"/>
    <xf numFmtId="0" fontId="34" fillId="0" borderId="0" xfId="12" applyFont="1" applyAlignment="1">
      <alignment wrapText="1"/>
    </xf>
    <xf numFmtId="0" fontId="34" fillId="0" borderId="0" xfId="12" applyFont="1"/>
    <xf numFmtId="2" fontId="34" fillId="0" borderId="0" xfId="12" applyNumberFormat="1" applyFont="1"/>
    <xf numFmtId="0" fontId="34" fillId="0" borderId="0" xfId="12" applyFont="1" applyAlignment="1">
      <alignment horizontal="right"/>
    </xf>
    <xf numFmtId="170" fontId="34" fillId="0" borderId="0" xfId="12" applyNumberFormat="1" applyFont="1"/>
    <xf numFmtId="0" fontId="30" fillId="12" borderId="0" xfId="12" applyFont="1" applyFill="1" applyBorder="1" applyAlignment="1">
      <alignment vertical="center" wrapText="1"/>
    </xf>
    <xf numFmtId="0" fontId="30" fillId="12" borderId="49" xfId="12" applyFont="1" applyFill="1" applyBorder="1" applyAlignment="1">
      <alignment vertical="center" wrapText="1"/>
    </xf>
    <xf numFmtId="0" fontId="4" fillId="0" borderId="1" xfId="0" applyFont="1" applyBorder="1" applyAlignment="1">
      <alignment vertical="top" wrapText="1"/>
    </xf>
    <xf numFmtId="4" fontId="4" fillId="0" borderId="0" xfId="1" applyNumberFormat="1" applyFont="1" applyBorder="1"/>
    <xf numFmtId="0" fontId="27" fillId="0" borderId="0" xfId="0" applyFont="1" applyBorder="1" applyAlignment="1">
      <alignment horizontal="center" vertical="center" wrapText="1"/>
    </xf>
    <xf numFmtId="0" fontId="4" fillId="0" borderId="0" xfId="0" applyFont="1" applyBorder="1" applyAlignment="1">
      <alignment vertical="top" wrapText="1"/>
    </xf>
    <xf numFmtId="0" fontId="27" fillId="0" borderId="0" xfId="0" applyFont="1" applyBorder="1" applyAlignment="1">
      <alignment horizontal="left" vertical="center" wrapText="1"/>
    </xf>
    <xf numFmtId="171" fontId="35" fillId="12" borderId="0" xfId="12" applyNumberFormat="1" applyFont="1" applyFill="1" applyBorder="1" applyAlignment="1">
      <alignment horizontal="center" vertical="center"/>
    </xf>
    <xf numFmtId="171" fontId="35" fillId="12" borderId="0" xfId="12" applyNumberFormat="1" applyFont="1" applyFill="1" applyBorder="1" applyAlignment="1">
      <alignment horizontal="left" vertical="center"/>
    </xf>
    <xf numFmtId="171" fontId="35" fillId="12" borderId="0" xfId="12" applyNumberFormat="1" applyFont="1" applyFill="1" applyBorder="1" applyAlignment="1">
      <alignment vertical="center"/>
    </xf>
    <xf numFmtId="0" fontId="40" fillId="0" borderId="0" xfId="12" applyFont="1" applyFill="1" applyBorder="1" applyAlignment="1">
      <alignment horizontal="center" vertical="center"/>
    </xf>
    <xf numFmtId="0" fontId="34" fillId="0" borderId="0" xfId="12" applyFont="1" applyFill="1"/>
    <xf numFmtId="0" fontId="2" fillId="0" borderId="0" xfId="12" applyFont="1" applyFill="1" applyBorder="1"/>
    <xf numFmtId="2" fontId="40" fillId="0" borderId="0" xfId="12" applyNumberFormat="1" applyFont="1" applyFill="1" applyBorder="1" applyAlignment="1">
      <alignment horizontal="center" vertical="center"/>
    </xf>
    <xf numFmtId="2" fontId="34" fillId="0" borderId="0" xfId="12" applyNumberFormat="1" applyFont="1" applyFill="1"/>
    <xf numFmtId="171" fontId="35" fillId="0" borderId="0" xfId="12" applyNumberFormat="1" applyFont="1" applyFill="1" applyBorder="1" applyAlignment="1">
      <alignment horizontal="center" vertical="center"/>
    </xf>
    <xf numFmtId="0" fontId="34" fillId="0" borderId="0" xfId="12" applyFont="1" applyFill="1" applyAlignment="1">
      <alignment horizontal="right"/>
    </xf>
    <xf numFmtId="4" fontId="4" fillId="0" borderId="50" xfId="1" applyNumberFormat="1" applyFont="1" applyBorder="1"/>
    <xf numFmtId="0" fontId="34" fillId="0" borderId="3" xfId="12" applyFont="1" applyBorder="1"/>
    <xf numFmtId="0" fontId="27" fillId="0" borderId="3" xfId="0" applyFont="1" applyBorder="1" applyAlignment="1">
      <alignment vertical="center" wrapText="1"/>
    </xf>
    <xf numFmtId="0" fontId="34" fillId="0" borderId="53" xfId="12" applyFont="1" applyBorder="1"/>
    <xf numFmtId="4" fontId="4" fillId="0" borderId="54" xfId="1" applyNumberFormat="1" applyFont="1" applyBorder="1"/>
    <xf numFmtId="0" fontId="34" fillId="0" borderId="0" xfId="12" applyFont="1" applyBorder="1"/>
    <xf numFmtId="0" fontId="34" fillId="0" borderId="55" xfId="12" applyFont="1" applyBorder="1"/>
    <xf numFmtId="4" fontId="4" fillId="0" borderId="56" xfId="1" applyNumberFormat="1" applyFont="1" applyBorder="1"/>
    <xf numFmtId="0" fontId="34" fillId="0" borderId="1" xfId="12" applyFont="1" applyBorder="1"/>
    <xf numFmtId="0" fontId="34" fillId="0" borderId="57" xfId="12" applyFont="1" applyBorder="1"/>
    <xf numFmtId="4" fontId="4" fillId="0" borderId="0" xfId="1" applyNumberFormat="1" applyFont="1" applyBorder="1" applyAlignment="1">
      <alignment horizontal="left"/>
    </xf>
    <xf numFmtId="4" fontId="27" fillId="0" borderId="0" xfId="1" applyNumberFormat="1" applyFont="1" applyBorder="1"/>
    <xf numFmtId="4" fontId="4" fillId="0" borderId="0" xfId="1" applyNumberFormat="1" applyFont="1" applyBorder="1" applyProtection="1">
      <protection locked="0"/>
    </xf>
    <xf numFmtId="0" fontId="4" fillId="0" borderId="0" xfId="1" applyFont="1" applyBorder="1"/>
    <xf numFmtId="0" fontId="0" fillId="0" borderId="0" xfId="0"/>
    <xf numFmtId="0" fontId="34" fillId="0" borderId="0" xfId="0" applyFont="1" applyAlignment="1">
      <alignment horizontal="center"/>
    </xf>
    <xf numFmtId="14" fontId="34" fillId="0" borderId="0" xfId="0" applyNumberFormat="1" applyFont="1" applyAlignment="1">
      <alignment horizontal="center"/>
    </xf>
    <xf numFmtId="0" fontId="34" fillId="0" borderId="0" xfId="0" applyFont="1"/>
    <xf numFmtId="17" fontId="34" fillId="0" borderId="0" xfId="0" applyNumberFormat="1" applyFont="1" applyAlignment="1">
      <alignment horizontal="left"/>
    </xf>
    <xf numFmtId="43" fontId="34" fillId="0" borderId="0" xfId="2" applyFont="1" applyAlignment="1">
      <alignment horizontal="center"/>
    </xf>
    <xf numFmtId="0" fontId="34" fillId="0" borderId="0" xfId="0" applyFont="1" applyAlignment="1"/>
    <xf numFmtId="0" fontId="1" fillId="0" borderId="5" xfId="0" applyFont="1" applyBorder="1" applyAlignment="1">
      <alignment horizontal="left" vertical="center"/>
    </xf>
    <xf numFmtId="0" fontId="34" fillId="0" borderId="11" xfId="0" applyFont="1" applyBorder="1" applyAlignment="1">
      <alignment horizontal="center"/>
    </xf>
    <xf numFmtId="0" fontId="34" fillId="0" borderId="32" xfId="0" applyFont="1" applyBorder="1" applyAlignment="1">
      <alignment horizontal="center"/>
    </xf>
    <xf numFmtId="0" fontId="34" fillId="0" borderId="9" xfId="0" applyFont="1" applyBorder="1" applyAlignment="1">
      <alignment horizontal="center" vertical="center" wrapText="1"/>
    </xf>
    <xf numFmtId="0" fontId="34" fillId="0" borderId="5" xfId="0" applyFont="1" applyBorder="1" applyAlignment="1">
      <alignment horizontal="left" vertical="center"/>
    </xf>
    <xf numFmtId="4" fontId="4" fillId="0" borderId="10" xfId="1" applyNumberFormat="1" applyFont="1" applyBorder="1" applyAlignment="1">
      <alignment horizontal="center"/>
    </xf>
    <xf numFmtId="0" fontId="12" fillId="0" borderId="0" xfId="0" applyFont="1" applyAlignment="1">
      <alignment vertical="top" wrapText="1"/>
    </xf>
    <xf numFmtId="0" fontId="34" fillId="0" borderId="5" xfId="0" applyFont="1" applyBorder="1" applyAlignment="1">
      <alignment horizontal="center" vertical="center"/>
    </xf>
    <xf numFmtId="4" fontId="4" fillId="0" borderId="26" xfId="1" applyNumberFormat="1" applyFont="1" applyBorder="1" applyAlignment="1">
      <alignment horizontal="center"/>
    </xf>
    <xf numFmtId="0" fontId="34" fillId="0" borderId="32" xfId="0" applyFont="1" applyBorder="1" applyAlignment="1">
      <alignment horizontal="center" vertical="center" wrapText="1"/>
    </xf>
    <xf numFmtId="0" fontId="34" fillId="0" borderId="15" xfId="0" applyFont="1" applyBorder="1" applyAlignment="1">
      <alignment horizontal="center" vertical="center"/>
    </xf>
    <xf numFmtId="0" fontId="34" fillId="0" borderId="5" xfId="0" applyFont="1" applyBorder="1" applyAlignment="1">
      <alignment horizontal="left" vertical="center" wrapText="1"/>
    </xf>
    <xf numFmtId="0" fontId="34" fillId="0" borderId="8" xfId="0" applyFont="1" applyBorder="1" applyAlignment="1">
      <alignment horizontal="center" vertical="center"/>
    </xf>
    <xf numFmtId="0" fontId="34" fillId="0" borderId="6" xfId="0" applyFont="1" applyBorder="1" applyAlignment="1">
      <alignment horizontal="center" vertical="center"/>
    </xf>
    <xf numFmtId="4" fontId="34" fillId="0" borderId="17" xfId="2" applyNumberFormat="1" applyFont="1" applyBorder="1" applyAlignment="1">
      <alignment horizontal="right" vertical="center"/>
    </xf>
    <xf numFmtId="4" fontId="34" fillId="0" borderId="5" xfId="0" applyNumberFormat="1" applyFont="1" applyBorder="1" applyAlignment="1">
      <alignment horizontal="right" vertical="center"/>
    </xf>
    <xf numFmtId="4" fontId="34" fillId="0" borderId="17" xfId="0" applyNumberFormat="1" applyFont="1" applyBorder="1" applyAlignment="1">
      <alignment horizontal="right" vertical="center"/>
    </xf>
    <xf numFmtId="4" fontId="34" fillId="0" borderId="7" xfId="0" applyNumberFormat="1" applyFont="1" applyBorder="1" applyAlignment="1">
      <alignment horizontal="right" vertical="center"/>
    </xf>
    <xf numFmtId="0" fontId="41" fillId="0" borderId="0" xfId="10" applyFont="1" applyBorder="1" applyAlignment="1">
      <alignment horizontal="left" vertical="center" wrapText="1"/>
    </xf>
    <xf numFmtId="0" fontId="0" fillId="0" borderId="0" xfId="0" applyBorder="1"/>
    <xf numFmtId="0" fontId="7" fillId="0" borderId="5" xfId="0" applyFont="1" applyBorder="1" applyAlignment="1">
      <alignment horizontal="center" vertical="center"/>
    </xf>
    <xf numFmtId="0" fontId="0" fillId="0" borderId="0" xfId="0"/>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0" fontId="42" fillId="17" borderId="40" xfId="0" applyFont="1" applyFill="1" applyBorder="1" applyAlignment="1">
      <alignment horizontal="left" wrapText="1"/>
    </xf>
    <xf numFmtId="0" fontId="42" fillId="17" borderId="40" xfId="0" applyFont="1" applyFill="1" applyBorder="1" applyAlignment="1">
      <alignment horizontal="center" wrapText="1"/>
    </xf>
    <xf numFmtId="0" fontId="42" fillId="17" borderId="40" xfId="0" applyFont="1" applyFill="1" applyBorder="1" applyAlignment="1">
      <alignment horizontal="right" wrapText="1"/>
    </xf>
    <xf numFmtId="0" fontId="42" fillId="0" borderId="40" xfId="0" applyFont="1" applyBorder="1" applyAlignment="1">
      <alignment horizontal="left" vertical="top" wrapText="1"/>
    </xf>
    <xf numFmtId="0" fontId="0" fillId="0" borderId="40" xfId="0" applyBorder="1" applyAlignment="1">
      <alignment horizontal="left" vertical="top" wrapText="1"/>
    </xf>
    <xf numFmtId="0" fontId="0" fillId="0" borderId="40" xfId="0" applyBorder="1" applyAlignment="1">
      <alignment horizontal="center" vertical="top" wrapText="1"/>
    </xf>
    <xf numFmtId="0" fontId="0" fillId="0" borderId="40" xfId="0" applyBorder="1" applyAlignment="1">
      <alignment horizontal="right" vertical="top" wrapText="1"/>
    </xf>
    <xf numFmtId="4" fontId="0" fillId="0" borderId="40" xfId="0" applyNumberFormat="1" applyBorder="1" applyAlignment="1">
      <alignment horizontal="right" vertical="top" wrapText="1"/>
    </xf>
    <xf numFmtId="0" fontId="0" fillId="0" borderId="0" xfId="0"/>
    <xf numFmtId="1" fontId="7" fillId="0" borderId="23" xfId="2" applyNumberFormat="1" applyFont="1" applyBorder="1" applyAlignment="1">
      <alignment horizontal="center" vertical="center"/>
    </xf>
    <xf numFmtId="1" fontId="7" fillId="0" borderId="24" xfId="2" applyNumberFormat="1" applyFont="1" applyBorder="1" applyAlignment="1">
      <alignment horizontal="center" vertical="center"/>
    </xf>
    <xf numFmtId="1" fontId="7" fillId="0" borderId="12" xfId="2" applyNumberFormat="1" applyFont="1" applyBorder="1" applyAlignment="1">
      <alignment horizontal="center" vertical="center"/>
    </xf>
    <xf numFmtId="10" fontId="4" fillId="0" borderId="27" xfId="3" applyNumberFormat="1" applyFont="1" applyBorder="1" applyAlignment="1">
      <alignment horizontal="center" vertical="center"/>
    </xf>
    <xf numFmtId="4" fontId="8" fillId="18" borderId="15" xfId="2" applyNumberFormat="1" applyFont="1" applyFill="1" applyBorder="1" applyAlignment="1">
      <alignment vertical="center"/>
    </xf>
    <xf numFmtId="4" fontId="6" fillId="19" borderId="29" xfId="1" applyNumberFormat="1" applyFont="1" applyFill="1" applyBorder="1" applyAlignment="1">
      <alignment horizontal="center" vertical="center"/>
    </xf>
    <xf numFmtId="4" fontId="5" fillId="10" borderId="0" xfId="1" applyNumberFormat="1" applyFont="1" applyFill="1" applyAlignment="1">
      <alignment horizontal="left"/>
    </xf>
    <xf numFmtId="164" fontId="5" fillId="10" borderId="0" xfId="1" applyNumberFormat="1" applyFont="1" applyFill="1" applyAlignment="1">
      <alignment horizontal="center"/>
    </xf>
    <xf numFmtId="0" fontId="5" fillId="10" borderId="0" xfId="1" applyFont="1" applyFill="1"/>
    <xf numFmtId="4" fontId="5" fillId="10" borderId="0" xfId="1" applyNumberFormat="1" applyFont="1" applyFill="1"/>
    <xf numFmtId="0" fontId="5" fillId="10" borderId="0" xfId="1" applyFont="1" applyFill="1" applyAlignment="1">
      <alignment vertical="center" wrapText="1"/>
    </xf>
    <xf numFmtId="4" fontId="5" fillId="10" borderId="0" xfId="1" applyNumberFormat="1" applyFont="1" applyFill="1" applyAlignment="1">
      <alignment horizontal="center" vertical="center"/>
    </xf>
    <xf numFmtId="0" fontId="36" fillId="0" borderId="0" xfId="0" applyFont="1"/>
    <xf numFmtId="0" fontId="44" fillId="0" borderId="0" xfId="0" applyFont="1"/>
    <xf numFmtId="0" fontId="32" fillId="14" borderId="5" xfId="10" applyFont="1" applyFill="1" applyBorder="1" applyAlignment="1">
      <alignment vertical="center" wrapText="1"/>
    </xf>
    <xf numFmtId="0" fontId="32" fillId="14" borderId="5" xfId="10" applyFont="1" applyFill="1" applyBorder="1" applyAlignment="1">
      <alignment horizontal="center" vertical="center" wrapText="1"/>
    </xf>
    <xf numFmtId="0" fontId="45" fillId="0" borderId="5" xfId="10" applyFont="1" applyBorder="1" applyAlignment="1">
      <alignment horizontal="center" vertical="top" wrapText="1"/>
    </xf>
    <xf numFmtId="0" fontId="45" fillId="0" borderId="5" xfId="10" applyFont="1" applyBorder="1" applyAlignment="1">
      <alignment vertical="top" wrapText="1"/>
    </xf>
    <xf numFmtId="175" fontId="45" fillId="0" borderId="5" xfId="10" applyNumberFormat="1" applyFont="1" applyBorder="1" applyAlignment="1">
      <alignment horizontal="right" vertical="top" wrapText="1"/>
    </xf>
    <xf numFmtId="175" fontId="32" fillId="0" borderId="49" xfId="10" applyNumberFormat="1" applyFont="1" applyBorder="1" applyAlignment="1">
      <alignment horizontal="right" vertical="top" wrapText="1"/>
    </xf>
    <xf numFmtId="0" fontId="4" fillId="0" borderId="5" xfId="10" applyFont="1" applyBorder="1" applyAlignment="1">
      <alignment horizontal="center" vertical="top" wrapText="1"/>
    </xf>
    <xf numFmtId="0" fontId="4" fillId="0" borderId="5" xfId="10" applyFont="1" applyBorder="1" applyAlignment="1">
      <alignment vertical="top" wrapText="1"/>
    </xf>
    <xf numFmtId="177" fontId="45" fillId="0" borderId="5" xfId="10" applyNumberFormat="1" applyFont="1" applyBorder="1" applyAlignment="1">
      <alignment vertical="top" wrapText="1"/>
    </xf>
    <xf numFmtId="176" fontId="45" fillId="0" borderId="5" xfId="10" applyNumberFormat="1" applyFont="1" applyBorder="1" applyAlignment="1">
      <alignment vertical="top" wrapText="1"/>
    </xf>
    <xf numFmtId="175" fontId="32" fillId="0" borderId="5" xfId="10" applyNumberFormat="1" applyFont="1" applyBorder="1" applyAlignment="1">
      <alignment horizontal="right" vertical="top" wrapText="1"/>
    </xf>
    <xf numFmtId="0" fontId="4" fillId="0" borderId="5" xfId="10" applyFont="1" applyBorder="1" applyAlignment="1">
      <alignment vertical="center" wrapText="1"/>
    </xf>
    <xf numFmtId="0" fontId="4" fillId="0" borderId="5" xfId="10" applyFont="1" applyBorder="1" applyAlignment="1">
      <alignment horizontal="center" vertical="center" wrapText="1"/>
    </xf>
    <xf numFmtId="175" fontId="45" fillId="0" borderId="5" xfId="10" applyNumberFormat="1" applyFont="1" applyBorder="1" applyAlignment="1">
      <alignment horizontal="right" vertical="center" wrapText="1"/>
    </xf>
    <xf numFmtId="0" fontId="7" fillId="0" borderId="5" xfId="0" quotePrefix="1" applyFont="1" applyBorder="1" applyAlignment="1">
      <alignment horizontal="center" vertical="center"/>
    </xf>
    <xf numFmtId="4" fontId="32" fillId="9" borderId="36" xfId="10" applyNumberFormat="1" applyFont="1" applyFill="1" applyBorder="1" applyAlignment="1">
      <alignment horizontal="right" vertical="center" wrapText="1"/>
    </xf>
    <xf numFmtId="0" fontId="32" fillId="0" borderId="10" xfId="10" applyFont="1" applyFill="1" applyBorder="1" applyAlignment="1">
      <alignment horizontal="left" vertical="top" wrapText="1"/>
    </xf>
    <xf numFmtId="4" fontId="32" fillId="0" borderId="0" xfId="10" applyNumberFormat="1" applyFont="1" applyFill="1" applyBorder="1" applyAlignment="1">
      <alignment horizontal="right" vertical="center" wrapText="1"/>
    </xf>
    <xf numFmtId="0" fontId="7" fillId="0" borderId="0" xfId="10" applyFont="1" applyAlignment="1">
      <alignment wrapText="1"/>
    </xf>
    <xf numFmtId="175" fontId="32" fillId="0" borderId="34" xfId="10" applyNumberFormat="1" applyFont="1" applyFill="1" applyBorder="1" applyAlignment="1">
      <alignment horizontal="right" vertical="top" wrapText="1"/>
    </xf>
    <xf numFmtId="0" fontId="45" fillId="0" borderId="5" xfId="10" applyNumberFormat="1" applyFont="1" applyBorder="1" applyAlignment="1">
      <alignment vertical="top" wrapText="1"/>
    </xf>
    <xf numFmtId="43" fontId="45" fillId="0" borderId="5" xfId="2" applyFont="1" applyBorder="1" applyAlignment="1">
      <alignment horizontal="right" vertical="top" wrapText="1"/>
    </xf>
    <xf numFmtId="0" fontId="29" fillId="0" borderId="40" xfId="0" applyFont="1" applyBorder="1" applyAlignment="1">
      <alignment horizontal="center" vertical="top" wrapText="1"/>
    </xf>
    <xf numFmtId="43" fontId="32" fillId="0" borderId="49" xfId="2" applyFont="1" applyBorder="1" applyAlignment="1">
      <alignment horizontal="right" vertical="top" wrapText="1"/>
    </xf>
    <xf numFmtId="2" fontId="46" fillId="13" borderId="33" xfId="12" applyNumberFormat="1" applyFont="1" applyFill="1" applyBorder="1" applyAlignment="1">
      <alignment horizontal="center" vertical="center"/>
    </xf>
    <xf numFmtId="2" fontId="46" fillId="13" borderId="38" xfId="12" applyNumberFormat="1" applyFont="1" applyFill="1" applyBorder="1" applyAlignment="1">
      <alignment horizontal="left" vertical="center"/>
    </xf>
    <xf numFmtId="2" fontId="7" fillId="13" borderId="38" xfId="12" applyNumberFormat="1" applyFont="1" applyFill="1" applyBorder="1" applyAlignment="1">
      <alignment vertical="center"/>
    </xf>
    <xf numFmtId="2" fontId="7" fillId="13" borderId="38" xfId="12" applyNumberFormat="1" applyFont="1" applyFill="1" applyBorder="1" applyAlignment="1">
      <alignment horizontal="center" vertical="center"/>
    </xf>
    <xf numFmtId="2" fontId="7" fillId="13" borderId="38" xfId="12" applyNumberFormat="1" applyFont="1" applyFill="1" applyBorder="1" applyAlignment="1">
      <alignment horizontal="left" vertical="center"/>
    </xf>
    <xf numFmtId="2" fontId="8" fillId="13" borderId="38" xfId="12" applyNumberFormat="1" applyFont="1" applyFill="1" applyBorder="1" applyAlignment="1">
      <alignment horizontal="center" vertical="center"/>
    </xf>
    <xf numFmtId="2" fontId="8" fillId="13" borderId="38" xfId="12" applyNumberFormat="1" applyFont="1" applyFill="1" applyBorder="1" applyAlignment="1">
      <alignment horizontal="center" vertical="center" wrapText="1"/>
    </xf>
    <xf numFmtId="2" fontId="8" fillId="13" borderId="80" xfId="12" applyNumberFormat="1" applyFont="1" applyFill="1" applyBorder="1" applyAlignment="1">
      <alignment horizontal="center" vertical="center"/>
    </xf>
    <xf numFmtId="49" fontId="8" fillId="12" borderId="81" xfId="12" applyNumberFormat="1" applyFont="1" applyFill="1" applyBorder="1" applyAlignment="1">
      <alignment horizontal="center" vertical="center"/>
    </xf>
    <xf numFmtId="1" fontId="8" fillId="12" borderId="41" xfId="12" applyNumberFormat="1" applyFont="1" applyFill="1" applyBorder="1" applyAlignment="1">
      <alignment horizontal="center" vertical="center"/>
    </xf>
    <xf numFmtId="0" fontId="8" fillId="12" borderId="48" xfId="12" applyFont="1" applyFill="1" applyBorder="1" applyAlignment="1">
      <alignment horizontal="right" vertical="center" wrapText="1"/>
    </xf>
    <xf numFmtId="171" fontId="7" fillId="12" borderId="82" xfId="12" applyNumberFormat="1" applyFont="1" applyFill="1" applyBorder="1" applyAlignment="1">
      <alignment horizontal="center" vertical="center"/>
    </xf>
    <xf numFmtId="49" fontId="7" fillId="12" borderId="81" xfId="12" applyNumberFormat="1" applyFont="1" applyFill="1" applyBorder="1" applyAlignment="1">
      <alignment horizontal="center" vertical="center"/>
    </xf>
    <xf numFmtId="0" fontId="7" fillId="12" borderId="41" xfId="12" applyFont="1" applyFill="1" applyBorder="1" applyAlignment="1">
      <alignment horizontal="center" vertical="center"/>
    </xf>
    <xf numFmtId="0" fontId="4" fillId="12" borderId="41" xfId="12" applyFont="1" applyFill="1" applyBorder="1" applyAlignment="1">
      <alignment horizontal="left" vertical="center" wrapText="1"/>
    </xf>
    <xf numFmtId="0" fontId="7" fillId="12" borderId="42" xfId="12" applyFont="1" applyFill="1" applyBorder="1" applyAlignment="1">
      <alignment horizontal="center" vertical="center"/>
    </xf>
    <xf numFmtId="0" fontId="7" fillId="12" borderId="0" xfId="12" applyFont="1" applyFill="1" applyBorder="1" applyAlignment="1">
      <alignment horizontal="center" vertical="center"/>
    </xf>
    <xf numFmtId="2" fontId="7" fillId="12" borderId="43" xfId="12" applyNumberFormat="1" applyFont="1" applyFill="1" applyBorder="1" applyAlignment="1">
      <alignment horizontal="center" vertical="center"/>
    </xf>
    <xf numFmtId="172" fontId="7" fillId="12" borderId="41" xfId="12" applyNumberFormat="1" applyFont="1" applyFill="1" applyBorder="1" applyAlignment="1">
      <alignment horizontal="center" vertical="center"/>
    </xf>
    <xf numFmtId="170" fontId="7" fillId="12" borderId="41" xfId="12" applyNumberFormat="1" applyFont="1" applyFill="1" applyBorder="1" applyAlignment="1">
      <alignment horizontal="right" vertical="center" wrapText="1"/>
    </xf>
    <xf numFmtId="170" fontId="47" fillId="12" borderId="41" xfId="12" applyNumberFormat="1" applyFont="1" applyFill="1" applyBorder="1" applyAlignment="1">
      <alignment vertical="center" wrapText="1"/>
    </xf>
    <xf numFmtId="9" fontId="7" fillId="12" borderId="41" xfId="3" applyFont="1" applyFill="1" applyBorder="1" applyAlignment="1">
      <alignment vertical="center" wrapText="1"/>
    </xf>
    <xf numFmtId="0" fontId="7" fillId="12" borderId="41" xfId="12" applyFont="1" applyFill="1" applyBorder="1" applyAlignment="1">
      <alignment horizontal="center" vertical="center" wrapText="1"/>
    </xf>
    <xf numFmtId="171" fontId="7" fillId="12" borderId="83" xfId="12" applyNumberFormat="1" applyFont="1" applyFill="1" applyBorder="1" applyAlignment="1">
      <alignment horizontal="left" vertical="center"/>
    </xf>
    <xf numFmtId="0" fontId="8" fillId="12" borderId="41" xfId="12" applyFont="1" applyFill="1" applyBorder="1" applyAlignment="1">
      <alignment horizontal="center" vertical="center"/>
    </xf>
    <xf numFmtId="0" fontId="47" fillId="12" borderId="41" xfId="12" applyFont="1" applyFill="1" applyBorder="1" applyAlignment="1">
      <alignment horizontal="center" vertical="center"/>
    </xf>
    <xf numFmtId="171" fontId="7" fillId="12" borderId="83" xfId="12" applyNumberFormat="1" applyFont="1" applyFill="1" applyBorder="1" applyAlignment="1">
      <alignment horizontal="center" vertical="center"/>
    </xf>
    <xf numFmtId="0" fontId="4" fillId="12" borderId="44" xfId="12" applyFont="1" applyFill="1" applyBorder="1" applyAlignment="1">
      <alignment horizontal="left" vertical="center" wrapText="1"/>
    </xf>
    <xf numFmtId="0" fontId="7" fillId="12" borderId="59" xfId="12" applyFont="1" applyFill="1" applyBorder="1" applyAlignment="1">
      <alignment horizontal="center" vertical="center"/>
    </xf>
    <xf numFmtId="0" fontId="7" fillId="12" borderId="33" xfId="12" applyFont="1" applyFill="1" applyBorder="1" applyAlignment="1">
      <alignment horizontal="center" vertical="center"/>
    </xf>
    <xf numFmtId="2" fontId="7" fillId="12" borderId="60" xfId="12" applyNumberFormat="1" applyFont="1" applyFill="1" applyBorder="1" applyAlignment="1">
      <alignment horizontal="center" vertical="center"/>
    </xf>
    <xf numFmtId="0" fontId="47" fillId="12" borderId="44" xfId="12" applyFont="1" applyFill="1" applyBorder="1" applyAlignment="1">
      <alignment horizontal="center" vertical="center"/>
    </xf>
    <xf numFmtId="170" fontId="7" fillId="12" borderId="44" xfId="12" applyNumberFormat="1" applyFont="1" applyFill="1" applyBorder="1" applyAlignment="1">
      <alignment horizontal="right" vertical="center" wrapText="1"/>
    </xf>
    <xf numFmtId="170" fontId="47" fillId="12" borderId="44" xfId="12" applyNumberFormat="1" applyFont="1" applyFill="1" applyBorder="1" applyAlignment="1">
      <alignment vertical="center" wrapText="1"/>
    </xf>
    <xf numFmtId="9" fontId="7" fillId="12" borderId="44" xfId="3" applyFont="1" applyFill="1" applyBorder="1" applyAlignment="1">
      <alignment vertical="center" wrapText="1"/>
    </xf>
    <xf numFmtId="0" fontId="7" fillId="12" borderId="44" xfId="12" applyFont="1" applyFill="1" applyBorder="1" applyAlignment="1">
      <alignment horizontal="center" vertical="center" wrapText="1"/>
    </xf>
    <xf numFmtId="1" fontId="48" fillId="15" borderId="84" xfId="12" applyNumberFormat="1" applyFont="1" applyFill="1" applyBorder="1" applyAlignment="1">
      <alignment horizontal="center" vertical="center"/>
    </xf>
    <xf numFmtId="0" fontId="7" fillId="15" borderId="45" xfId="12" applyFont="1" applyFill="1" applyBorder="1" applyAlignment="1">
      <alignment horizontal="center" vertical="center"/>
    </xf>
    <xf numFmtId="1" fontId="48" fillId="15" borderId="45" xfId="12" applyNumberFormat="1" applyFont="1" applyFill="1" applyBorder="1" applyAlignment="1">
      <alignment horizontal="center" vertical="center"/>
    </xf>
    <xf numFmtId="0" fontId="8" fillId="15" borderId="45" xfId="12" applyFont="1" applyFill="1" applyBorder="1" applyAlignment="1">
      <alignment horizontal="center" vertical="center"/>
    </xf>
    <xf numFmtId="170" fontId="7" fillId="15" borderId="45" xfId="12" applyNumberFormat="1" applyFont="1" applyFill="1" applyBorder="1" applyAlignment="1">
      <alignment vertical="center" wrapText="1"/>
    </xf>
    <xf numFmtId="170" fontId="8" fillId="15" borderId="45" xfId="12" applyNumberFormat="1" applyFont="1" applyFill="1" applyBorder="1" applyAlignment="1">
      <alignment horizontal="center" vertical="center" wrapText="1"/>
    </xf>
    <xf numFmtId="2" fontId="8" fillId="15" borderId="45" xfId="12" applyNumberFormat="1" applyFont="1" applyFill="1" applyBorder="1" applyAlignment="1">
      <alignment vertical="center"/>
    </xf>
    <xf numFmtId="171" fontId="7" fillId="15" borderId="85" xfId="12" applyNumberFormat="1" applyFont="1" applyFill="1" applyBorder="1" applyAlignment="1">
      <alignment vertical="center"/>
    </xf>
    <xf numFmtId="1" fontId="8" fillId="12" borderId="41" xfId="12" applyNumberFormat="1" applyFont="1" applyFill="1" applyBorder="1" applyAlignment="1">
      <alignment horizontal="left" vertical="center"/>
    </xf>
    <xf numFmtId="2" fontId="7" fillId="12" borderId="41" xfId="12" applyNumberFormat="1" applyFont="1" applyFill="1" applyBorder="1" applyAlignment="1">
      <alignment horizontal="right" vertical="center" wrapText="1"/>
    </xf>
    <xf numFmtId="174" fontId="7" fillId="12" borderId="41" xfId="12" applyNumberFormat="1" applyFont="1" applyFill="1" applyBorder="1" applyAlignment="1">
      <alignment horizontal="right" vertical="center" wrapText="1"/>
    </xf>
    <xf numFmtId="2" fontId="7" fillId="12" borderId="44" xfId="12" applyNumberFormat="1" applyFont="1" applyFill="1" applyBorder="1" applyAlignment="1">
      <alignment horizontal="right" vertical="center" wrapText="1"/>
    </xf>
    <xf numFmtId="171" fontId="7" fillId="12" borderId="82" xfId="12" applyNumberFormat="1" applyFont="1" applyFill="1" applyBorder="1" applyAlignment="1">
      <alignment horizontal="center" vertical="center" wrapText="1"/>
    </xf>
    <xf numFmtId="170" fontId="47" fillId="12" borderId="41" xfId="12" applyNumberFormat="1" applyFont="1" applyFill="1" applyBorder="1" applyAlignment="1">
      <alignment horizontal="right" vertical="center" wrapText="1"/>
    </xf>
    <xf numFmtId="0" fontId="8" fillId="12" borderId="48" xfId="12" applyFont="1" applyFill="1" applyBorder="1" applyAlignment="1">
      <alignment vertical="center" wrapText="1"/>
    </xf>
    <xf numFmtId="0" fontId="4" fillId="0" borderId="41" xfId="12" applyFont="1" applyBorder="1" applyAlignment="1">
      <alignment horizontal="center" vertical="center"/>
    </xf>
    <xf numFmtId="0" fontId="7" fillId="12" borderId="43" xfId="12" applyFont="1" applyFill="1" applyBorder="1" applyAlignment="1">
      <alignment horizontal="center" vertical="center"/>
    </xf>
    <xf numFmtId="170" fontId="7" fillId="12" borderId="58" xfId="12" applyNumberFormat="1" applyFont="1" applyFill="1" applyBorder="1" applyAlignment="1">
      <alignment horizontal="right" vertical="center" wrapText="1"/>
    </xf>
    <xf numFmtId="170" fontId="47" fillId="12" borderId="58" xfId="12" applyNumberFormat="1" applyFont="1" applyFill="1" applyBorder="1" applyAlignment="1">
      <alignment horizontal="right" vertical="center" wrapText="1"/>
    </xf>
    <xf numFmtId="170" fontId="7" fillId="12" borderId="41" xfId="12" applyNumberFormat="1" applyFont="1" applyFill="1" applyBorder="1" applyAlignment="1">
      <alignment vertical="center" wrapText="1"/>
    </xf>
    <xf numFmtId="2" fontId="7" fillId="12" borderId="41" xfId="12" applyNumberFormat="1" applyFont="1" applyFill="1" applyBorder="1" applyAlignment="1">
      <alignment vertical="center" wrapText="1"/>
    </xf>
    <xf numFmtId="174" fontId="7" fillId="12" borderId="41" xfId="12" applyNumberFormat="1" applyFont="1" applyFill="1" applyBorder="1" applyAlignment="1">
      <alignment vertical="center" wrapText="1"/>
    </xf>
    <xf numFmtId="2" fontId="47" fillId="12" borderId="58" xfId="12" applyNumberFormat="1" applyFont="1" applyFill="1" applyBorder="1" applyAlignment="1">
      <alignment horizontal="center" vertical="center"/>
    </xf>
    <xf numFmtId="2" fontId="47" fillId="12" borderId="41" xfId="12" applyNumberFormat="1" applyFont="1" applyFill="1" applyBorder="1" applyAlignment="1">
      <alignment horizontal="center" vertical="center"/>
    </xf>
    <xf numFmtId="2" fontId="47" fillId="12" borderId="66" xfId="12" applyNumberFormat="1" applyFont="1" applyFill="1" applyBorder="1" applyAlignment="1">
      <alignment horizontal="center" vertical="center"/>
    </xf>
    <xf numFmtId="0" fontId="7" fillId="12" borderId="63" xfId="12" applyFont="1" applyFill="1" applyBorder="1" applyAlignment="1">
      <alignment horizontal="center" vertical="center"/>
    </xf>
    <xf numFmtId="0" fontId="4" fillId="0" borderId="41" xfId="12" applyFont="1" applyFill="1" applyBorder="1" applyAlignment="1">
      <alignment horizontal="left" vertical="center" wrapText="1"/>
    </xf>
    <xf numFmtId="0" fontId="7" fillId="0" borderId="0" xfId="12" applyFont="1" applyBorder="1"/>
    <xf numFmtId="0" fontId="7" fillId="0" borderId="65" xfId="12" applyFont="1" applyBorder="1" applyAlignment="1">
      <alignment horizontal="center" vertical="center"/>
    </xf>
    <xf numFmtId="2" fontId="47" fillId="12" borderId="44" xfId="12" applyNumberFormat="1" applyFont="1" applyFill="1" applyBorder="1" applyAlignment="1">
      <alignment horizontal="center" vertical="center"/>
    </xf>
    <xf numFmtId="0" fontId="29" fillId="0" borderId="37" xfId="0" applyFont="1" applyBorder="1" applyAlignment="1">
      <alignment horizontal="left" vertical="top" wrapText="1"/>
    </xf>
    <xf numFmtId="0" fontId="30" fillId="13" borderId="75" xfId="12" applyFont="1" applyFill="1" applyBorder="1" applyAlignment="1">
      <alignment horizontal="center" vertical="center"/>
    </xf>
    <xf numFmtId="49" fontId="30" fillId="13" borderId="77" xfId="12" applyNumberFormat="1" applyFont="1" applyFill="1" applyBorder="1" applyAlignment="1">
      <alignment horizontal="center" vertical="center"/>
    </xf>
    <xf numFmtId="0" fontId="30" fillId="13" borderId="5" xfId="12" applyFont="1" applyFill="1" applyBorder="1" applyAlignment="1">
      <alignment horizontal="center" vertical="center" wrapText="1"/>
    </xf>
    <xf numFmtId="0" fontId="30" fillId="13" borderId="40" xfId="12" applyFont="1" applyFill="1" applyBorder="1" applyAlignment="1">
      <alignment horizontal="center" vertical="center"/>
    </xf>
    <xf numFmtId="173" fontId="46" fillId="13" borderId="79" xfId="12" applyNumberFormat="1" applyFont="1" applyFill="1" applyBorder="1" applyAlignment="1">
      <alignment horizontal="center" vertical="center"/>
    </xf>
    <xf numFmtId="43" fontId="27" fillId="0" borderId="77" xfId="2" applyFont="1" applyBorder="1" applyAlignment="1">
      <alignment horizontal="center" vertical="center"/>
    </xf>
    <xf numFmtId="43" fontId="8" fillId="0" borderId="90" xfId="2" applyFont="1" applyBorder="1" applyAlignment="1">
      <alignment horizontal="center" vertical="center" wrapText="1"/>
    </xf>
    <xf numFmtId="4" fontId="8" fillId="18" borderId="92" xfId="2" applyNumberFormat="1" applyFont="1" applyFill="1" applyBorder="1" applyAlignment="1">
      <alignment vertical="center"/>
    </xf>
    <xf numFmtId="1" fontId="7" fillId="0" borderId="93" xfId="2" applyNumberFormat="1" applyFont="1" applyBorder="1" applyAlignment="1">
      <alignment horizontal="center" vertical="center"/>
    </xf>
    <xf numFmtId="43" fontId="7" fillId="0" borderId="94" xfId="2" applyFont="1" applyBorder="1" applyAlignment="1">
      <alignment vertical="center"/>
    </xf>
    <xf numFmtId="1" fontId="7" fillId="0" borderId="95" xfId="2" applyNumberFormat="1" applyFont="1" applyBorder="1" applyAlignment="1">
      <alignment horizontal="center" vertical="center"/>
    </xf>
    <xf numFmtId="43" fontId="7" fillId="0" borderId="96" xfId="2" applyFont="1" applyBorder="1" applyAlignment="1">
      <alignment vertical="center"/>
    </xf>
    <xf numFmtId="1" fontId="7" fillId="0" borderId="25" xfId="2" applyNumberFormat="1" applyFont="1" applyBorder="1" applyAlignment="1">
      <alignment horizontal="center" vertical="center"/>
    </xf>
    <xf numFmtId="4" fontId="6" fillId="19" borderId="99" xfId="1" applyNumberFormat="1" applyFont="1" applyFill="1" applyBorder="1" applyAlignment="1">
      <alignment horizontal="center" vertical="center"/>
    </xf>
    <xf numFmtId="0" fontId="27" fillId="0" borderId="0" xfId="0" applyFont="1" applyAlignment="1">
      <alignment horizontal="center" vertical="center" wrapText="1"/>
    </xf>
    <xf numFmtId="0" fontId="4" fillId="0" borderId="0" xfId="0" applyFont="1" applyAlignment="1">
      <alignment vertical="top" wrapText="1"/>
    </xf>
    <xf numFmtId="0" fontId="27" fillId="0" borderId="0" xfId="0" applyFont="1" applyAlignment="1">
      <alignment horizontal="left" vertical="center" wrapText="1"/>
    </xf>
    <xf numFmtId="0" fontId="30" fillId="12" borderId="0" xfId="12" applyFont="1" applyFill="1" applyAlignment="1">
      <alignment vertical="center" wrapText="1"/>
    </xf>
    <xf numFmtId="0" fontId="30" fillId="12" borderId="5" xfId="12" applyFont="1" applyFill="1" applyBorder="1" applyAlignment="1">
      <alignment horizontal="center" vertical="center" wrapText="1"/>
    </xf>
    <xf numFmtId="0" fontId="50" fillId="21" borderId="5" xfId="12" applyFont="1" applyFill="1" applyBorder="1" applyAlignment="1">
      <alignment horizontal="center" vertical="center" wrapText="1"/>
    </xf>
    <xf numFmtId="4" fontId="50" fillId="21" borderId="5" xfId="12" applyNumberFormat="1" applyFont="1" applyFill="1" applyBorder="1" applyAlignment="1">
      <alignment vertical="center" wrapText="1"/>
    </xf>
    <xf numFmtId="0" fontId="51" fillId="22" borderId="5" xfId="12" applyFont="1" applyFill="1" applyBorder="1" applyAlignment="1">
      <alignment horizontal="center" vertical="center" wrapText="1"/>
    </xf>
    <xf numFmtId="4" fontId="51" fillId="22" borderId="5" xfId="12" applyNumberFormat="1" applyFont="1" applyFill="1" applyBorder="1" applyAlignment="1">
      <alignment vertical="center" wrapText="1"/>
    </xf>
    <xf numFmtId="0" fontId="52" fillId="23" borderId="5" xfId="12" applyFont="1" applyFill="1" applyBorder="1" applyAlignment="1">
      <alignment horizontal="center" vertical="center" wrapText="1"/>
    </xf>
    <xf numFmtId="4" fontId="52" fillId="23" borderId="5" xfId="12" applyNumberFormat="1" applyFont="1" applyFill="1" applyBorder="1" applyAlignment="1">
      <alignment vertical="center" wrapText="1"/>
    </xf>
    <xf numFmtId="4" fontId="30" fillId="12" borderId="5" xfId="12" applyNumberFormat="1" applyFont="1" applyFill="1" applyBorder="1" applyAlignment="1">
      <alignment vertical="center" wrapText="1"/>
    </xf>
    <xf numFmtId="43" fontId="53" fillId="0" borderId="11" xfId="2" applyFont="1" applyBorder="1" applyAlignment="1">
      <alignment horizontal="center" vertical="center"/>
    </xf>
    <xf numFmtId="43" fontId="53" fillId="0" borderId="32" xfId="2" applyFont="1" applyBorder="1" applyAlignment="1">
      <alignment horizontal="center" vertical="center"/>
    </xf>
    <xf numFmtId="43" fontId="53" fillId="0" borderId="32" xfId="2" applyFont="1" applyBorder="1" applyAlignment="1">
      <alignment horizontal="center" vertical="center" wrapText="1"/>
    </xf>
    <xf numFmtId="43" fontId="53" fillId="0" borderId="9" xfId="2" applyFont="1" applyBorder="1" applyAlignment="1">
      <alignment horizontal="center" vertical="center" wrapText="1"/>
    </xf>
    <xf numFmtId="0" fontId="0" fillId="24" borderId="5" xfId="0" applyFill="1" applyBorder="1" applyAlignment="1">
      <alignment horizontal="center" vertical="center"/>
    </xf>
    <xf numFmtId="4" fontId="34" fillId="0" borderId="5" xfId="0" applyNumberFormat="1" applyFont="1" applyBorder="1" applyAlignment="1">
      <alignment horizontal="center" vertical="center"/>
    </xf>
    <xf numFmtId="10" fontId="34" fillId="0" borderId="5" xfId="0" applyNumberFormat="1" applyFont="1" applyBorder="1" applyAlignment="1">
      <alignment horizontal="center" vertical="center"/>
    </xf>
    <xf numFmtId="4" fontId="1" fillId="0" borderId="5" xfId="2" applyNumberFormat="1" applyFont="1" applyBorder="1" applyAlignment="1">
      <alignment horizontal="center" vertical="center"/>
    </xf>
    <xf numFmtId="4" fontId="1" fillId="0" borderId="17" xfId="2" applyNumberFormat="1" applyFont="1" applyBorder="1" applyAlignment="1">
      <alignment horizontal="center" vertical="center"/>
    </xf>
    <xf numFmtId="4" fontId="34" fillId="0" borderId="17" xfId="0" applyNumberFormat="1" applyFont="1" applyBorder="1" applyAlignment="1">
      <alignment horizontal="center" vertical="center"/>
    </xf>
    <xf numFmtId="179" fontId="34" fillId="0" borderId="5" xfId="3" applyNumberFormat="1" applyFont="1" applyBorder="1" applyAlignment="1">
      <alignment horizontal="center" vertical="center"/>
    </xf>
    <xf numFmtId="179" fontId="34" fillId="0" borderId="5" xfId="0" applyNumberFormat="1" applyFont="1" applyBorder="1" applyAlignment="1">
      <alignment horizontal="center" vertical="center"/>
    </xf>
    <xf numFmtId="0" fontId="0" fillId="0" borderId="5" xfId="0" applyBorder="1" applyAlignment="1">
      <alignment horizontal="center" vertical="center"/>
    </xf>
    <xf numFmtId="9" fontId="0" fillId="0" borderId="5" xfId="3" applyFont="1" applyBorder="1" applyAlignment="1">
      <alignment horizontal="center" vertical="center"/>
    </xf>
    <xf numFmtId="0" fontId="34" fillId="0" borderId="6" xfId="0" applyFont="1" applyBorder="1" applyAlignment="1">
      <alignment horizontal="left" vertical="center" wrapText="1"/>
    </xf>
    <xf numFmtId="4" fontId="34" fillId="0" borderId="6" xfId="0" applyNumberFormat="1" applyFont="1" applyBorder="1" applyAlignment="1">
      <alignment horizontal="center" vertical="center"/>
    </xf>
    <xf numFmtId="10" fontId="34" fillId="0" borderId="6" xfId="0" applyNumberFormat="1" applyFont="1" applyBorder="1" applyAlignment="1">
      <alignment horizontal="center" vertical="center"/>
    </xf>
    <xf numFmtId="4" fontId="34" fillId="0" borderId="7" xfId="0" applyNumberFormat="1" applyFont="1" applyBorder="1" applyAlignment="1">
      <alignment horizontal="center" vertical="center"/>
    </xf>
    <xf numFmtId="4" fontId="1" fillId="0" borderId="6" xfId="0" applyNumberFormat="1" applyFont="1" applyBorder="1" applyAlignment="1">
      <alignment horizontal="center" vertical="center"/>
    </xf>
    <xf numFmtId="4" fontId="1" fillId="0" borderId="7" xfId="0" applyNumberFormat="1" applyFont="1" applyBorder="1" applyAlignment="1">
      <alignment horizontal="center" vertical="center"/>
    </xf>
    <xf numFmtId="179" fontId="34" fillId="0" borderId="0" xfId="0" applyNumberFormat="1" applyFont="1" applyAlignment="1">
      <alignment horizontal="center" vertical="center"/>
    </xf>
    <xf numFmtId="0" fontId="34" fillId="0" borderId="0" xfId="0" applyFont="1" applyAlignment="1">
      <alignment horizontal="center" vertical="center"/>
    </xf>
    <xf numFmtId="4" fontId="7" fillId="0" borderId="0" xfId="0" applyNumberFormat="1" applyFont="1"/>
    <xf numFmtId="0" fontId="45" fillId="0" borderId="0" xfId="13" applyFont="1" applyAlignment="1">
      <alignment horizontal="left" vertical="top"/>
    </xf>
    <xf numFmtId="0" fontId="53" fillId="0" borderId="0" xfId="13" applyFont="1" applyAlignment="1">
      <alignment horizontal="right" vertical="top" wrapText="1"/>
    </xf>
    <xf numFmtId="0" fontId="53" fillId="0" borderId="0" xfId="13" applyFont="1" applyAlignment="1">
      <alignment horizontal="left" vertical="top" wrapText="1"/>
    </xf>
    <xf numFmtId="0" fontId="53" fillId="0" borderId="0" xfId="13" applyFont="1" applyAlignment="1">
      <alignment horizontal="center" vertical="top" wrapText="1"/>
    </xf>
    <xf numFmtId="1" fontId="45" fillId="0" borderId="0" xfId="13" applyNumberFormat="1" applyFont="1" applyAlignment="1">
      <alignment horizontal="right" vertical="top" shrinkToFit="1"/>
    </xf>
    <xf numFmtId="0" fontId="4" fillId="0" borderId="0" xfId="13" applyFont="1" applyAlignment="1">
      <alignment horizontal="left" vertical="top" wrapText="1"/>
    </xf>
    <xf numFmtId="0" fontId="4" fillId="0" borderId="0" xfId="13" applyFont="1" applyAlignment="1">
      <alignment horizontal="center" vertical="top" wrapText="1"/>
    </xf>
    <xf numFmtId="4" fontId="45" fillId="0" borderId="0" xfId="13" applyNumberFormat="1" applyFont="1" applyAlignment="1">
      <alignment horizontal="right" vertical="top" shrinkToFit="1"/>
    </xf>
    <xf numFmtId="0" fontId="45" fillId="0" borderId="0" xfId="13" applyFont="1" applyAlignment="1">
      <alignment horizontal="left" wrapText="1"/>
    </xf>
    <xf numFmtId="0" fontId="45" fillId="0" borderId="0" xfId="13" applyFont="1" applyAlignment="1">
      <alignment horizontal="left" vertical="top" wrapText="1"/>
    </xf>
    <xf numFmtId="0" fontId="45" fillId="0" borderId="0" xfId="13" applyFont="1" applyAlignment="1">
      <alignment horizontal="left" vertical="center" wrapText="1"/>
    </xf>
    <xf numFmtId="0" fontId="0" fillId="24" borderId="0" xfId="0" applyFill="1" applyBorder="1" applyAlignment="1">
      <alignment horizontal="center" vertical="center"/>
    </xf>
    <xf numFmtId="9" fontId="0" fillId="0" borderId="0" xfId="3" applyFont="1" applyBorder="1" applyAlignment="1">
      <alignment horizontal="center" vertical="center"/>
    </xf>
    <xf numFmtId="2" fontId="0" fillId="0" borderId="0" xfId="3" applyNumberFormat="1" applyFont="1" applyBorder="1" applyAlignment="1">
      <alignment horizontal="center" vertical="center"/>
    </xf>
    <xf numFmtId="2" fontId="0" fillId="0" borderId="0" xfId="0" applyNumberFormat="1"/>
    <xf numFmtId="0" fontId="30" fillId="19" borderId="8" xfId="0" applyFont="1" applyFill="1" applyBorder="1" applyAlignment="1">
      <alignment horizontal="center" vertical="center"/>
    </xf>
    <xf numFmtId="0" fontId="30" fillId="19" borderId="6" xfId="0" applyFont="1" applyFill="1" applyBorder="1" applyAlignment="1">
      <alignment horizontal="center" vertical="center"/>
    </xf>
    <xf numFmtId="0" fontId="30" fillId="19" borderId="7" xfId="0" applyFont="1" applyFill="1" applyBorder="1" applyAlignment="1">
      <alignment horizontal="center" vertical="center"/>
    </xf>
    <xf numFmtId="0" fontId="30" fillId="19" borderId="104" xfId="0" applyFont="1" applyFill="1" applyBorder="1" applyAlignment="1">
      <alignment horizontal="center" vertical="center"/>
    </xf>
    <xf numFmtId="0" fontId="30" fillId="19" borderId="105" xfId="0" applyFont="1" applyFill="1" applyBorder="1" applyAlignment="1">
      <alignment horizontal="center" vertical="center"/>
    </xf>
    <xf numFmtId="0" fontId="34" fillId="0" borderId="104" xfId="12" applyFont="1" applyBorder="1"/>
    <xf numFmtId="0" fontId="34" fillId="0" borderId="106" xfId="12" applyFont="1" applyBorder="1"/>
    <xf numFmtId="0" fontId="34" fillId="0" borderId="6" xfId="12" applyFont="1" applyBorder="1"/>
    <xf numFmtId="0" fontId="34" fillId="0" borderId="19" xfId="12" applyFont="1" applyBorder="1"/>
    <xf numFmtId="2" fontId="34" fillId="0" borderId="6" xfId="12" applyNumberFormat="1" applyFont="1" applyBorder="1"/>
    <xf numFmtId="2" fontId="34" fillId="0" borderId="19" xfId="12" applyNumberFormat="1" applyFont="1" applyBorder="1"/>
    <xf numFmtId="0" fontId="34" fillId="0" borderId="105" xfId="12" applyFont="1" applyBorder="1"/>
    <xf numFmtId="0" fontId="34" fillId="0" borderId="107" xfId="12" applyFont="1" applyBorder="1"/>
    <xf numFmtId="0" fontId="34" fillId="25" borderId="106" xfId="12" applyFont="1" applyFill="1" applyBorder="1"/>
    <xf numFmtId="0" fontId="34" fillId="25" borderId="19" xfId="12" applyFont="1" applyFill="1" applyBorder="1"/>
    <xf numFmtId="2" fontId="34" fillId="25" borderId="19" xfId="12" applyNumberFormat="1" applyFont="1" applyFill="1" applyBorder="1"/>
    <xf numFmtId="0" fontId="34" fillId="25" borderId="107" xfId="12" applyFont="1" applyFill="1" applyBorder="1"/>
    <xf numFmtId="4" fontId="4" fillId="0" borderId="102" xfId="1" applyNumberFormat="1" applyFont="1" applyBorder="1"/>
    <xf numFmtId="4" fontId="4" fillId="0" borderId="102" xfId="1" applyNumberFormat="1" applyFont="1" applyBorder="1" applyAlignment="1">
      <alignment horizontal="left"/>
    </xf>
    <xf numFmtId="4" fontId="27" fillId="0" borderId="102" xfId="1" applyNumberFormat="1" applyFont="1" applyBorder="1"/>
    <xf numFmtId="4" fontId="4" fillId="0" borderId="102" xfId="1" applyNumberFormat="1" applyFont="1" applyBorder="1" applyProtection="1">
      <protection locked="0"/>
    </xf>
    <xf numFmtId="0" fontId="4" fillId="0" borderId="102" xfId="1" applyFont="1" applyBorder="1"/>
    <xf numFmtId="0" fontId="34" fillId="0" borderId="102" xfId="12" applyFont="1" applyBorder="1"/>
    <xf numFmtId="4" fontId="4" fillId="0" borderId="110" xfId="1" applyNumberFormat="1" applyFont="1" applyBorder="1"/>
    <xf numFmtId="4" fontId="4" fillId="0" borderId="110" xfId="1" applyNumberFormat="1" applyFont="1" applyBorder="1" applyAlignment="1">
      <alignment horizontal="left"/>
    </xf>
    <xf numFmtId="4" fontId="27" fillId="0" borderId="110" xfId="1" applyNumberFormat="1" applyFont="1" applyBorder="1"/>
    <xf numFmtId="4" fontId="4" fillId="0" borderId="110" xfId="1" applyNumberFormat="1" applyFont="1" applyBorder="1" applyProtection="1">
      <protection locked="0"/>
    </xf>
    <xf numFmtId="0" fontId="4" fillId="0" borderId="110" xfId="1" applyFont="1" applyBorder="1"/>
    <xf numFmtId="0" fontId="34" fillId="0" borderId="110" xfId="12" applyFont="1" applyBorder="1"/>
    <xf numFmtId="0" fontId="0" fillId="0" borderId="0" xfId="0"/>
    <xf numFmtId="0" fontId="34" fillId="0" borderId="0" xfId="12" quotePrefix="1" applyFont="1"/>
    <xf numFmtId="0" fontId="30" fillId="12" borderId="6" xfId="12" applyFont="1" applyFill="1" applyBorder="1" applyAlignment="1">
      <alignment horizontal="center" vertical="center" wrapText="1"/>
    </xf>
    <xf numFmtId="0" fontId="30" fillId="12" borderId="19" xfId="12" applyFont="1" applyFill="1" applyBorder="1" applyAlignment="1">
      <alignment horizontal="center" vertical="center" wrapText="1"/>
    </xf>
    <xf numFmtId="0" fontId="34" fillId="26" borderId="6" xfId="12" applyFont="1" applyFill="1" applyBorder="1" applyAlignment="1">
      <alignment horizontal="left" vertical="center" wrapText="1"/>
    </xf>
    <xf numFmtId="0" fontId="34" fillId="12" borderId="16" xfId="12" applyFont="1" applyFill="1" applyBorder="1" applyAlignment="1">
      <alignment horizontal="left" vertical="center" wrapText="1"/>
    </xf>
    <xf numFmtId="0" fontId="34" fillId="0" borderId="106" xfId="12" applyFont="1" applyFill="1" applyBorder="1"/>
    <xf numFmtId="0" fontId="34" fillId="0" borderId="19" xfId="12" applyFont="1" applyFill="1" applyBorder="1"/>
    <xf numFmtId="2" fontId="34" fillId="0" borderId="19" xfId="12" applyNumberFormat="1" applyFont="1" applyFill="1" applyBorder="1"/>
    <xf numFmtId="0" fontId="34" fillId="0" borderId="107" xfId="12" applyFont="1" applyFill="1" applyBorder="1"/>
    <xf numFmtId="0" fontId="34" fillId="12" borderId="120" xfId="12" applyFont="1" applyFill="1" applyBorder="1" applyAlignment="1">
      <alignment horizontal="left" vertical="center" wrapText="1"/>
    </xf>
    <xf numFmtId="4" fontId="4" fillId="0" borderId="0" xfId="1" applyNumberFormat="1" applyFont="1" applyAlignment="1">
      <alignment horizontal="center"/>
    </xf>
    <xf numFmtId="0" fontId="12" fillId="0" borderId="0" xfId="0" applyFont="1"/>
    <xf numFmtId="4" fontId="4" fillId="0" borderId="0" xfId="1" applyNumberFormat="1" applyFont="1" applyAlignment="1">
      <alignment horizontal="center" vertical="center"/>
    </xf>
    <xf numFmtId="4" fontId="30" fillId="12" borderId="0" xfId="12" applyNumberFormat="1" applyFont="1" applyFill="1" applyAlignment="1">
      <alignment vertical="center" wrapText="1"/>
    </xf>
    <xf numFmtId="10" fontId="0" fillId="0" borderId="0" xfId="3" applyNumberFormat="1" applyFont="1"/>
    <xf numFmtId="4" fontId="34" fillId="0" borderId="0" xfId="12" applyNumberFormat="1" applyFont="1"/>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0" fillId="0" borderId="0" xfId="0"/>
    <xf numFmtId="0" fontId="5" fillId="0" borderId="7" xfId="0" applyFont="1" applyBorder="1" applyAlignment="1">
      <alignment vertical="center" wrapText="1"/>
    </xf>
    <xf numFmtId="0" fontId="5" fillId="0" borderId="4" xfId="0" applyFont="1" applyBorder="1" applyAlignment="1">
      <alignment vertical="center" wrapText="1"/>
    </xf>
    <xf numFmtId="0" fontId="5" fillId="0" borderId="8" xfId="0" applyFont="1" applyBorder="1" applyAlignment="1">
      <alignment vertical="center" wrapText="1"/>
    </xf>
    <xf numFmtId="4" fontId="4" fillId="0" borderId="26" xfId="1" applyNumberFormat="1" applyFont="1" applyBorder="1" applyAlignment="1">
      <alignment horizontal="center"/>
    </xf>
    <xf numFmtId="0" fontId="32" fillId="14" borderId="5" xfId="10" applyFont="1" applyFill="1" applyBorder="1" applyAlignment="1">
      <alignment horizontal="center" vertical="center" wrapText="1"/>
    </xf>
    <xf numFmtId="0" fontId="7" fillId="0" borderId="65" xfId="12" applyFont="1" applyBorder="1" applyAlignment="1">
      <alignment horizontal="center" vertical="center"/>
    </xf>
    <xf numFmtId="180" fontId="45" fillId="0" borderId="5" xfId="10" applyNumberFormat="1" applyFont="1" applyBorder="1" applyAlignment="1">
      <alignment horizontal="center" vertical="top" wrapText="1"/>
    </xf>
    <xf numFmtId="1" fontId="56" fillId="12" borderId="41" xfId="12" applyNumberFormat="1" applyFont="1" applyFill="1" applyBorder="1" applyAlignment="1">
      <alignment horizontal="center" vertical="center"/>
    </xf>
    <xf numFmtId="0" fontId="0" fillId="0" borderId="0" xfId="0" applyAlignment="1">
      <alignment horizontal="left" wrapText="1"/>
    </xf>
    <xf numFmtId="0" fontId="1" fillId="0" borderId="0" xfId="10" applyFont="1" applyAlignment="1">
      <alignment horizontal="left" vertical="center" wrapText="1"/>
    </xf>
    <xf numFmtId="170" fontId="4" fillId="12" borderId="41" xfId="12" applyNumberFormat="1" applyFont="1" applyFill="1" applyBorder="1" applyAlignment="1">
      <alignment horizontal="right" vertical="center" wrapText="1"/>
    </xf>
    <xf numFmtId="4" fontId="0" fillId="23" borderId="5" xfId="12" applyNumberFormat="1" applyFont="1" applyFill="1" applyBorder="1" applyAlignment="1">
      <alignment vertical="center" wrapText="1"/>
    </xf>
    <xf numFmtId="4" fontId="0" fillId="21" borderId="5" xfId="12" applyNumberFormat="1" applyFont="1" applyFill="1" applyBorder="1" applyAlignment="1">
      <alignment vertical="center" wrapText="1"/>
    </xf>
    <xf numFmtId="4" fontId="0" fillId="22" borderId="5" xfId="12" applyNumberFormat="1" applyFont="1" applyFill="1" applyBorder="1" applyAlignment="1">
      <alignment vertical="center" wrapText="1"/>
    </xf>
    <xf numFmtId="4" fontId="4" fillId="10" borderId="17" xfId="1" applyNumberFormat="1" applyFont="1" applyFill="1" applyBorder="1" applyAlignment="1">
      <alignment horizontal="center" vertical="center"/>
    </xf>
    <xf numFmtId="0" fontId="8" fillId="0" borderId="0" xfId="10" applyFont="1" applyAlignment="1">
      <alignment horizontal="center" vertical="center" wrapText="1"/>
    </xf>
    <xf numFmtId="4" fontId="4" fillId="0" borderId="0" xfId="1" applyNumberFormat="1" applyFont="1" applyBorder="1" applyAlignment="1">
      <alignment horizontal="center"/>
    </xf>
    <xf numFmtId="0" fontId="0" fillId="0" borderId="0" xfId="0"/>
    <xf numFmtId="0" fontId="32" fillId="0" borderId="0" xfId="10" applyFont="1" applyAlignment="1">
      <alignment horizontal="right" vertical="center"/>
    </xf>
    <xf numFmtId="4" fontId="36" fillId="0" borderId="0" xfId="1" applyNumberFormat="1" applyFont="1" applyAlignment="1">
      <alignment horizontal="center"/>
    </xf>
    <xf numFmtId="4" fontId="27" fillId="0" borderId="0" xfId="1" applyNumberFormat="1" applyFont="1" applyAlignment="1">
      <alignment horizontal="center" vertical="center"/>
    </xf>
    <xf numFmtId="0" fontId="42" fillId="0" borderId="0" xfId="0" applyFont="1"/>
    <xf numFmtId="0" fontId="0" fillId="28" borderId="40" xfId="0" quotePrefix="1" applyFill="1" applyBorder="1" applyAlignment="1">
      <alignment horizontal="left" vertical="top" wrapText="1"/>
    </xf>
    <xf numFmtId="0" fontId="57" fillId="28" borderId="40" xfId="0" applyFont="1" applyFill="1" applyBorder="1" applyAlignment="1">
      <alignment horizontal="left" wrapText="1"/>
    </xf>
    <xf numFmtId="0" fontId="57" fillId="28" borderId="40" xfId="0" applyFont="1" applyFill="1" applyBorder="1" applyAlignment="1">
      <alignment horizontal="center" wrapText="1"/>
    </xf>
    <xf numFmtId="0" fontId="57" fillId="28" borderId="40" xfId="0" applyFont="1" applyFill="1" applyBorder="1" applyAlignment="1">
      <alignment horizontal="right" wrapText="1"/>
    </xf>
    <xf numFmtId="0" fontId="0" fillId="0" borderId="40" xfId="0" quotePrefix="1" applyBorder="1" applyAlignment="1">
      <alignment horizontal="left" vertical="top" wrapText="1"/>
    </xf>
    <xf numFmtId="0" fontId="58" fillId="0" borderId="0" xfId="0" applyFont="1" applyAlignment="1">
      <alignment horizontal="left"/>
    </xf>
    <xf numFmtId="0" fontId="58" fillId="0" borderId="0" xfId="0" applyFont="1" applyAlignment="1">
      <alignment horizontal="right"/>
    </xf>
    <xf numFmtId="0" fontId="0" fillId="0" borderId="5" xfId="0" applyFont="1" applyBorder="1" applyAlignment="1">
      <alignment horizontal="left" vertical="center" wrapText="1"/>
    </xf>
    <xf numFmtId="0" fontId="0" fillId="12" borderId="48" xfId="12" applyFont="1" applyFill="1" applyBorder="1" applyAlignment="1">
      <alignment horizontal="right" vertical="center" wrapText="1"/>
    </xf>
    <xf numFmtId="4" fontId="0" fillId="0" borderId="5" xfId="0" applyNumberFormat="1" applyFont="1" applyBorder="1" applyAlignment="1">
      <alignment horizontal="center" vertical="center"/>
    </xf>
    <xf numFmtId="0" fontId="0" fillId="29" borderId="0" xfId="0" applyFill="1" applyAlignment="1">
      <alignment horizontal="center"/>
    </xf>
    <xf numFmtId="4" fontId="0" fillId="29" borderId="0" xfId="0" applyNumberFormat="1" applyFill="1" applyAlignment="1">
      <alignment horizontal="center"/>
    </xf>
    <xf numFmtId="1" fontId="4" fillId="0" borderId="95" xfId="2" applyNumberFormat="1" applyFont="1" applyBorder="1" applyAlignment="1">
      <alignment horizontal="center" vertical="center"/>
    </xf>
    <xf numFmtId="43" fontId="4" fillId="0" borderId="96" xfId="2" applyFont="1" applyBorder="1" applyAlignment="1">
      <alignment vertical="center"/>
    </xf>
    <xf numFmtId="0" fontId="0" fillId="0" borderId="0" xfId="0"/>
    <xf numFmtId="0" fontId="29" fillId="0" borderId="40" xfId="0" quotePrefix="1" applyFont="1" applyBorder="1" applyAlignment="1">
      <alignment horizontal="center" vertical="top" wrapText="1"/>
    </xf>
    <xf numFmtId="2" fontId="45" fillId="0" borderId="5" xfId="10" applyNumberFormat="1" applyFont="1" applyBorder="1" applyAlignment="1">
      <alignment vertical="top" wrapText="1"/>
    </xf>
    <xf numFmtId="168" fontId="7" fillId="0" borderId="27" xfId="2" applyNumberFormat="1" applyFont="1" applyBorder="1" applyAlignment="1">
      <alignment horizontal="center" vertical="center"/>
    </xf>
    <xf numFmtId="168" fontId="12" fillId="0" borderId="27" xfId="2" applyNumberFormat="1" applyFont="1" applyBorder="1" applyAlignment="1">
      <alignment horizontal="center" vertical="center"/>
    </xf>
    <xf numFmtId="0" fontId="7" fillId="0" borderId="8" xfId="0" applyFont="1" applyBorder="1" applyAlignment="1">
      <alignment horizontal="center" vertical="center"/>
    </xf>
    <xf numFmtId="0" fontId="7" fillId="0" borderId="6" xfId="0" applyFont="1" applyBorder="1" applyAlignment="1">
      <alignment horizontal="center" vertical="center"/>
    </xf>
    <xf numFmtId="169" fontId="39" fillId="0" borderId="0" xfId="11" applyNumberFormat="1" applyFont="1" applyAlignment="1">
      <alignment horizontal="center" vertical="center"/>
    </xf>
    <xf numFmtId="0" fontId="36" fillId="0" borderId="0" xfId="0" applyFont="1" applyAlignment="1">
      <alignment horizontal="left" vertical="top" wrapText="1"/>
    </xf>
    <xf numFmtId="4" fontId="36" fillId="0" borderId="0" xfId="11" applyNumberFormat="1" applyFont="1" applyAlignment="1">
      <alignment horizontal="left" vertical="top" wrapText="1"/>
    </xf>
    <xf numFmtId="2" fontId="39" fillId="0" borderId="0" xfId="11" applyNumberFormat="1" applyFont="1" applyAlignment="1">
      <alignment horizontal="center" vertical="center"/>
    </xf>
    <xf numFmtId="4" fontId="6" fillId="0" borderId="0" xfId="1" applyNumberFormat="1" applyFont="1" applyAlignment="1">
      <alignment horizontal="center" vertical="center"/>
    </xf>
    <xf numFmtId="4" fontId="39" fillId="0" borderId="0" xfId="11" applyNumberFormat="1" applyFont="1" applyAlignment="1">
      <alignment horizontal="center" vertical="center"/>
    </xf>
    <xf numFmtId="0" fontId="36" fillId="0" borderId="0" xfId="0" applyFont="1" applyAlignment="1">
      <alignment horizontal="left" vertical="center" wrapText="1"/>
    </xf>
    <xf numFmtId="4" fontId="4" fillId="0" borderId="2" xfId="1" applyNumberFormat="1" applyFont="1" applyBorder="1" applyAlignment="1">
      <alignment horizontal="center"/>
    </xf>
    <xf numFmtId="0" fontId="36" fillId="0" borderId="0" xfId="0" applyFont="1" applyAlignment="1">
      <alignment horizontal="left" vertical="center"/>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5" fillId="0" borderId="7" xfId="0" applyFont="1" applyBorder="1" applyAlignment="1">
      <alignment horizontal="left" vertical="center" wrapText="1"/>
    </xf>
    <xf numFmtId="0" fontId="5" fillId="0" borderId="4" xfId="0" applyFont="1" applyBorder="1" applyAlignment="1">
      <alignment horizontal="left" vertical="center" wrapText="1"/>
    </xf>
    <xf numFmtId="0" fontId="5" fillId="0" borderId="8" xfId="0" applyFont="1" applyBorder="1" applyAlignment="1">
      <alignment horizontal="left" vertical="center"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178" fontId="5" fillId="0" borderId="9" xfId="0" applyNumberFormat="1" applyFont="1" applyBorder="1" applyAlignment="1">
      <alignment horizontal="center" vertical="center" wrapText="1"/>
    </xf>
    <xf numFmtId="178" fontId="5" fillId="0" borderId="10" xfId="0" applyNumberFormat="1" applyFont="1" applyBorder="1" applyAlignment="1">
      <alignment horizontal="center" vertical="center" wrapText="1"/>
    </xf>
    <xf numFmtId="178" fontId="5" fillId="0" borderId="11" xfId="0" applyNumberFormat="1" applyFont="1" applyBorder="1" applyAlignment="1">
      <alignment horizontal="center" vertical="center" wrapText="1"/>
    </xf>
    <xf numFmtId="0" fontId="5" fillId="0" borderId="13" xfId="0" applyFont="1" applyBorder="1" applyAlignment="1">
      <alignment horizontal="center" vertical="top" wrapText="1"/>
    </xf>
    <xf numFmtId="0" fontId="5" fillId="0" borderId="1" xfId="0" applyFont="1" applyBorder="1" applyAlignment="1">
      <alignment horizontal="center" vertical="top" wrapText="1"/>
    </xf>
    <xf numFmtId="164" fontId="4" fillId="0" borderId="13" xfId="1" applyNumberFormat="1" applyFont="1" applyBorder="1" applyAlignment="1">
      <alignment horizontal="center" vertical="center" wrapText="1"/>
    </xf>
    <xf numFmtId="164" fontId="4" fillId="0" borderId="1" xfId="1" applyNumberFormat="1" applyFont="1" applyBorder="1" applyAlignment="1">
      <alignment horizontal="center" vertical="center" wrapText="1"/>
    </xf>
    <xf numFmtId="164" fontId="4" fillId="0" borderId="14" xfId="1" applyNumberFormat="1" applyFont="1" applyBorder="1" applyAlignment="1">
      <alignment horizontal="center" vertical="center" wrapText="1"/>
    </xf>
    <xf numFmtId="0" fontId="32" fillId="0" borderId="0" xfId="10" applyFont="1" applyAlignment="1">
      <alignment horizontal="center" vertical="center"/>
    </xf>
    <xf numFmtId="0" fontId="8" fillId="0" borderId="4" xfId="10" applyFont="1" applyBorder="1" applyAlignment="1">
      <alignment horizontal="center" vertical="center" wrapText="1"/>
    </xf>
    <xf numFmtId="4" fontId="4" fillId="10" borderId="15" xfId="1" applyNumberFormat="1" applyFont="1" applyFill="1" applyBorder="1" applyAlignment="1">
      <alignment horizontal="center" vertical="center"/>
    </xf>
    <xf numFmtId="4" fontId="4" fillId="10" borderId="5" xfId="1" applyNumberFormat="1" applyFont="1" applyFill="1" applyBorder="1" applyAlignment="1">
      <alignment horizontal="center" vertical="center"/>
    </xf>
    <xf numFmtId="4" fontId="4" fillId="10" borderId="17" xfId="1" applyNumberFormat="1" applyFont="1" applyFill="1" applyBorder="1" applyAlignment="1">
      <alignment horizontal="center" vertical="center"/>
    </xf>
    <xf numFmtId="4" fontId="27" fillId="0" borderId="0" xfId="1" applyNumberFormat="1" applyFont="1" applyAlignment="1">
      <alignment horizontal="center" vertical="center"/>
    </xf>
    <xf numFmtId="4" fontId="4" fillId="0" borderId="0" xfId="1" applyNumberFormat="1" applyFont="1" applyAlignment="1">
      <alignment horizontal="center" vertical="center"/>
    </xf>
    <xf numFmtId="10" fontId="4" fillId="10" borderId="5" xfId="3" applyNumberFormat="1" applyFont="1" applyFill="1" applyBorder="1" applyAlignment="1">
      <alignment horizontal="center" vertical="center"/>
    </xf>
    <xf numFmtId="4" fontId="4" fillId="10" borderId="15" xfId="1" applyNumberFormat="1" applyFont="1" applyFill="1" applyBorder="1" applyAlignment="1">
      <alignment horizontal="center" vertical="center" wrapText="1"/>
    </xf>
    <xf numFmtId="4" fontId="4" fillId="10" borderId="5" xfId="1" applyNumberFormat="1" applyFont="1" applyFill="1" applyBorder="1" applyAlignment="1">
      <alignment horizontal="center" vertical="center" wrapText="1"/>
    </xf>
    <xf numFmtId="0" fontId="5" fillId="0" borderId="9" xfId="0" applyFont="1" applyBorder="1" applyAlignment="1">
      <alignment vertical="top" wrapText="1"/>
    </xf>
    <xf numFmtId="0" fontId="5" fillId="0" borderId="10" xfId="0" applyFont="1" applyBorder="1" applyAlignment="1">
      <alignment vertical="top" wrapText="1"/>
    </xf>
    <xf numFmtId="0" fontId="5" fillId="0" borderId="13" xfId="0" applyFont="1" applyBorder="1" applyAlignment="1">
      <alignment horizontal="left" vertical="top" wrapText="1"/>
    </xf>
    <xf numFmtId="0" fontId="5" fillId="0" borderId="1" xfId="0" applyFont="1" applyBorder="1" applyAlignment="1">
      <alignment horizontal="left" vertical="top" wrapText="1"/>
    </xf>
    <xf numFmtId="1" fontId="8" fillId="18" borderId="91" xfId="2" applyNumberFormat="1" applyFont="1" applyFill="1" applyBorder="1" applyAlignment="1">
      <alignment horizontal="left" vertical="center"/>
    </xf>
    <xf numFmtId="1" fontId="8" fillId="18" borderId="18" xfId="2" applyNumberFormat="1" applyFont="1" applyFill="1" applyBorder="1" applyAlignment="1">
      <alignment horizontal="left" vertical="center"/>
    </xf>
    <xf numFmtId="0" fontId="4" fillId="0" borderId="24" xfId="2" applyNumberFormat="1" applyFont="1" applyBorder="1" applyAlignment="1">
      <alignment horizontal="left" vertical="center" wrapText="1"/>
    </xf>
    <xf numFmtId="0" fontId="4" fillId="0" borderId="22" xfId="2" applyNumberFormat="1" applyFont="1" applyBorder="1" applyAlignment="1">
      <alignment horizontal="left" vertical="center" wrapText="1"/>
    </xf>
    <xf numFmtId="4" fontId="4" fillId="0" borderId="3" xfId="1" applyNumberFormat="1" applyFont="1" applyBorder="1" applyAlignment="1">
      <alignment horizontal="center"/>
    </xf>
    <xf numFmtId="43" fontId="27" fillId="11" borderId="87" xfId="2" applyFont="1" applyFill="1" applyBorder="1" applyAlignment="1">
      <alignment horizontal="center" vertical="center"/>
    </xf>
    <xf numFmtId="43" fontId="27" fillId="11" borderId="88" xfId="2" applyFont="1" applyFill="1" applyBorder="1" applyAlignment="1">
      <alignment horizontal="center" vertical="center"/>
    </xf>
    <xf numFmtId="43" fontId="27" fillId="11" borderId="89" xfId="2" applyFont="1" applyFill="1" applyBorder="1" applyAlignment="1">
      <alignment horizontal="center" vertical="center"/>
    </xf>
    <xf numFmtId="43" fontId="8" fillId="0" borderId="17" xfId="2" applyFont="1" applyBorder="1" applyAlignment="1">
      <alignment horizontal="center" vertical="center"/>
    </xf>
    <xf numFmtId="43" fontId="8" fillId="0" borderId="18" xfId="2" applyFont="1" applyBorder="1" applyAlignment="1">
      <alignment horizontal="center" vertical="center"/>
    </xf>
    <xf numFmtId="0" fontId="4" fillId="0" borderId="23" xfId="2" applyNumberFormat="1" applyFont="1" applyBorder="1" applyAlignment="1">
      <alignment horizontal="left" vertical="center" wrapText="1"/>
    </xf>
    <xf numFmtId="0" fontId="4" fillId="0" borderId="28" xfId="2" applyNumberFormat="1" applyFont="1" applyBorder="1" applyAlignment="1">
      <alignment horizontal="left" vertical="center" wrapText="1"/>
    </xf>
    <xf numFmtId="2" fontId="34" fillId="10" borderId="30" xfId="0" applyNumberFormat="1" applyFont="1" applyFill="1" applyBorder="1" applyAlignment="1">
      <alignment horizontal="left" vertical="justify" wrapText="1"/>
    </xf>
    <xf numFmtId="0" fontId="30" fillId="10" borderId="0" xfId="0" applyFont="1" applyFill="1" applyBorder="1" applyAlignment="1">
      <alignment horizontal="left" vertical="top" wrapText="1"/>
    </xf>
    <xf numFmtId="0" fontId="39" fillId="19" borderId="97" xfId="0" applyFont="1" applyFill="1" applyBorder="1" applyAlignment="1">
      <alignment horizontal="left" vertical="center"/>
    </xf>
    <xf numFmtId="0" fontId="39" fillId="19" borderId="98" xfId="0" applyFont="1" applyFill="1" applyBorder="1" applyAlignment="1">
      <alignment horizontal="left" vertical="center"/>
    </xf>
    <xf numFmtId="0" fontId="30" fillId="10" borderId="31" xfId="0" applyFont="1" applyFill="1" applyBorder="1" applyAlignment="1">
      <alignment horizontal="left" vertical="top" wrapText="1"/>
    </xf>
    <xf numFmtId="0" fontId="39" fillId="19" borderId="29" xfId="0" applyFont="1" applyFill="1" applyBorder="1" applyAlignment="1">
      <alignment horizontal="left" vertical="center"/>
    </xf>
    <xf numFmtId="1" fontId="8" fillId="18" borderId="17" xfId="2" applyNumberFormat="1" applyFont="1" applyFill="1" applyBorder="1" applyAlignment="1">
      <alignment horizontal="left" vertical="center"/>
    </xf>
    <xf numFmtId="43" fontId="27" fillId="11" borderId="17" xfId="2" applyFont="1" applyFill="1" applyBorder="1" applyAlignment="1">
      <alignment horizontal="center" vertical="center"/>
    </xf>
    <xf numFmtId="43" fontId="27" fillId="11" borderId="18" xfId="2" applyFont="1" applyFill="1" applyBorder="1" applyAlignment="1">
      <alignment horizontal="center" vertical="center"/>
    </xf>
    <xf numFmtId="43" fontId="27" fillId="11" borderId="15" xfId="2" applyFont="1" applyFill="1" applyBorder="1" applyAlignment="1">
      <alignment horizontal="center" vertical="center"/>
    </xf>
    <xf numFmtId="0" fontId="4" fillId="0" borderId="13" xfId="0" applyFont="1" applyBorder="1" applyAlignment="1">
      <alignment horizontal="left" vertical="center" wrapText="1"/>
    </xf>
    <xf numFmtId="0" fontId="4" fillId="0" borderId="1" xfId="0" applyFont="1" applyBorder="1" applyAlignment="1">
      <alignment horizontal="left" vertical="center" wrapText="1"/>
    </xf>
    <xf numFmtId="0" fontId="4" fillId="0" borderId="14" xfId="0" applyFont="1" applyBorder="1" applyAlignment="1">
      <alignment horizontal="left" vertical="center" wrapText="1"/>
    </xf>
    <xf numFmtId="0" fontId="30" fillId="20" borderId="0" xfId="12" applyFont="1" applyFill="1" applyAlignment="1">
      <alignment horizontal="center" vertical="center" wrapText="1"/>
    </xf>
    <xf numFmtId="0" fontId="27" fillId="0" borderId="51"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52" xfId="0" applyFont="1" applyBorder="1" applyAlignment="1">
      <alignment horizontal="center" vertical="center" wrapText="1"/>
    </xf>
    <xf numFmtId="0" fontId="4" fillId="0" borderId="7" xfId="0" applyFont="1" applyBorder="1" applyAlignment="1">
      <alignment horizontal="left" vertical="center" wrapText="1"/>
    </xf>
    <xf numFmtId="0" fontId="4" fillId="0" borderId="4" xfId="0" applyFont="1" applyBorder="1" applyAlignment="1">
      <alignment horizontal="left" vertical="center" wrapText="1"/>
    </xf>
    <xf numFmtId="0" fontId="4" fillId="0" borderId="8"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178" fontId="4" fillId="0" borderId="9" xfId="0" applyNumberFormat="1" applyFont="1" applyBorder="1" applyAlignment="1">
      <alignment horizontal="center" vertical="center" wrapText="1"/>
    </xf>
    <xf numFmtId="178" fontId="4" fillId="0" borderId="10" xfId="0" applyNumberFormat="1" applyFont="1" applyBorder="1" applyAlignment="1">
      <alignment horizontal="center" vertical="center" wrapText="1"/>
    </xf>
    <xf numFmtId="178" fontId="4" fillId="0" borderId="11" xfId="0" applyNumberFormat="1" applyFont="1" applyBorder="1" applyAlignment="1">
      <alignment horizontal="center"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26" xfId="0" applyFont="1" applyBorder="1" applyAlignment="1">
      <alignment horizontal="left" vertical="center" wrapText="1"/>
    </xf>
    <xf numFmtId="4" fontId="4" fillId="0" borderId="4" xfId="1" applyNumberFormat="1" applyFont="1" applyBorder="1" applyAlignment="1">
      <alignment horizontal="center"/>
    </xf>
    <xf numFmtId="4" fontId="4" fillId="0" borderId="8" xfId="1" applyNumberFormat="1" applyFont="1" applyBorder="1" applyAlignment="1">
      <alignment horizontal="center"/>
    </xf>
    <xf numFmtId="4" fontId="4" fillId="0" borderId="0" xfId="1" applyNumberFormat="1" applyFont="1" applyBorder="1" applyAlignment="1">
      <alignment horizontal="center"/>
    </xf>
    <xf numFmtId="4" fontId="4" fillId="0" borderId="26" xfId="1" applyNumberFormat="1" applyFont="1" applyBorder="1" applyAlignment="1">
      <alignment horizontal="center"/>
    </xf>
    <xf numFmtId="4" fontId="4" fillId="0" borderId="103" xfId="1" applyNumberFormat="1" applyFont="1" applyBorder="1" applyAlignment="1">
      <alignment horizontal="center"/>
    </xf>
    <xf numFmtId="4" fontId="4" fillId="0" borderId="111" xfId="1" applyNumberFormat="1" applyFont="1" applyBorder="1" applyAlignment="1">
      <alignment horizontal="center"/>
    </xf>
    <xf numFmtId="0" fontId="34" fillId="0" borderId="5" xfId="12" applyFont="1" applyBorder="1" applyAlignment="1">
      <alignment horizontal="center"/>
    </xf>
    <xf numFmtId="0" fontId="34" fillId="0" borderId="17" xfId="12" applyFont="1" applyBorder="1" applyAlignment="1">
      <alignment horizontal="center"/>
    </xf>
    <xf numFmtId="0" fontId="34" fillId="0" borderId="98" xfId="12" applyFont="1" applyBorder="1" applyAlignment="1">
      <alignment horizontal="center"/>
    </xf>
    <xf numFmtId="0" fontId="34" fillId="0" borderId="113" xfId="12" applyFont="1" applyBorder="1" applyAlignment="1">
      <alignment horizontal="center"/>
    </xf>
    <xf numFmtId="0" fontId="27" fillId="0" borderId="5" xfId="0" applyFont="1" applyBorder="1" applyAlignment="1">
      <alignment horizontal="center" vertical="center" wrapText="1"/>
    </xf>
    <xf numFmtId="0" fontId="30" fillId="19" borderId="87" xfId="0" applyNumberFormat="1" applyFont="1" applyFill="1" applyBorder="1" applyAlignment="1">
      <alignment horizontal="center" vertical="center" wrapText="1"/>
    </xf>
    <xf numFmtId="0" fontId="30" fillId="19" borderId="88" xfId="0" applyNumberFormat="1" applyFont="1" applyFill="1" applyBorder="1" applyAlignment="1">
      <alignment horizontal="center" vertical="center" wrapText="1"/>
    </xf>
    <xf numFmtId="0" fontId="30" fillId="19" borderId="89" xfId="0" applyNumberFormat="1" applyFont="1" applyFill="1" applyBorder="1" applyAlignment="1">
      <alignment horizontal="center" vertical="center" wrapText="1"/>
    </xf>
    <xf numFmtId="0" fontId="30" fillId="19" borderId="101" xfId="0" applyNumberFormat="1" applyFont="1" applyFill="1" applyBorder="1" applyAlignment="1">
      <alignment horizontal="center" vertical="center" wrapText="1"/>
    </xf>
    <xf numFmtId="0" fontId="7" fillId="0" borderId="6" xfId="12" applyFont="1" applyBorder="1" applyAlignment="1">
      <alignment horizontal="left"/>
    </xf>
    <xf numFmtId="178" fontId="7" fillId="0" borderId="32" xfId="12" applyNumberFormat="1" applyFont="1" applyBorder="1" applyAlignment="1">
      <alignment horizontal="center" vertical="center"/>
    </xf>
    <xf numFmtId="0" fontId="7" fillId="0" borderId="112" xfId="12" applyFont="1" applyBorder="1" applyAlignment="1">
      <alignment horizontal="center" vertical="center"/>
    </xf>
    <xf numFmtId="0" fontId="4" fillId="0" borderId="6" xfId="0" applyFont="1" applyBorder="1" applyAlignment="1">
      <alignment horizontal="left" vertical="center" wrapText="1"/>
    </xf>
    <xf numFmtId="0" fontId="4" fillId="0" borderId="32" xfId="0" applyFont="1" applyBorder="1" applyAlignment="1">
      <alignment horizontal="center" vertical="center" wrapText="1"/>
    </xf>
    <xf numFmtId="0" fontId="4" fillId="0" borderId="112" xfId="0" applyFont="1" applyBorder="1" applyAlignment="1">
      <alignment horizontal="left" vertical="center" wrapText="1"/>
    </xf>
    <xf numFmtId="4" fontId="34" fillId="0" borderId="91" xfId="12" applyNumberFormat="1" applyFont="1" applyBorder="1" applyAlignment="1">
      <alignment horizontal="center"/>
    </xf>
    <xf numFmtId="4" fontId="34" fillId="0" borderId="18" xfId="12" applyNumberFormat="1" applyFont="1" applyBorder="1" applyAlignment="1">
      <alignment horizontal="center"/>
    </xf>
    <xf numFmtId="4" fontId="34" fillId="0" borderId="92" xfId="12" applyNumberFormat="1" applyFont="1" applyBorder="1" applyAlignment="1">
      <alignment horizontal="center"/>
    </xf>
    <xf numFmtId="49" fontId="30" fillId="12" borderId="104" xfId="12" applyNumberFormat="1" applyFont="1" applyFill="1" applyBorder="1" applyAlignment="1">
      <alignment horizontal="center" vertical="center" wrapText="1"/>
    </xf>
    <xf numFmtId="49" fontId="30" fillId="12" borderId="106" xfId="12" applyNumberFormat="1" applyFont="1" applyFill="1" applyBorder="1" applyAlignment="1">
      <alignment horizontal="center" vertical="center" wrapText="1"/>
    </xf>
    <xf numFmtId="49" fontId="30" fillId="12" borderId="115" xfId="12" applyNumberFormat="1" applyFont="1" applyFill="1" applyBorder="1" applyAlignment="1">
      <alignment horizontal="center" vertical="center" wrapText="1"/>
    </xf>
    <xf numFmtId="0" fontId="30" fillId="12" borderId="7" xfId="12" applyFont="1" applyFill="1" applyBorder="1" applyAlignment="1">
      <alignment horizontal="center" vertical="center" wrapText="1"/>
    </xf>
    <xf numFmtId="0" fontId="30" fillId="12" borderId="8" xfId="12" applyFont="1" applyFill="1" applyBorder="1" applyAlignment="1">
      <alignment horizontal="center" vertical="center" wrapText="1"/>
    </xf>
    <xf numFmtId="0" fontId="30" fillId="12" borderId="12" xfId="12" applyFont="1" applyFill="1" applyBorder="1" applyAlignment="1">
      <alignment horizontal="center" vertical="center" wrapText="1"/>
    </xf>
    <xf numFmtId="0" fontId="30" fillId="12" borderId="26" xfId="12" applyFont="1" applyFill="1" applyBorder="1" applyAlignment="1">
      <alignment horizontal="center" vertical="center" wrapText="1"/>
    </xf>
    <xf numFmtId="0" fontId="30" fillId="12" borderId="9" xfId="12" applyFont="1" applyFill="1" applyBorder="1" applyAlignment="1">
      <alignment horizontal="center" vertical="center" wrapText="1"/>
    </xf>
    <xf numFmtId="0" fontId="30" fillId="12" borderId="11" xfId="12" applyFont="1" applyFill="1" applyBorder="1" applyAlignment="1">
      <alignment horizontal="center" vertical="center" wrapText="1"/>
    </xf>
    <xf numFmtId="4" fontId="34" fillId="12" borderId="105" xfId="12" applyNumberFormat="1" applyFont="1" applyFill="1" applyBorder="1" applyAlignment="1">
      <alignment horizontal="center" vertical="center" wrapText="1"/>
    </xf>
    <xf numFmtId="4" fontId="34" fillId="12" borderId="107" xfId="12" applyNumberFormat="1" applyFont="1" applyFill="1" applyBorder="1" applyAlignment="1">
      <alignment horizontal="center" vertical="center" wrapText="1"/>
    </xf>
    <xf numFmtId="4" fontId="34" fillId="12" borderId="119" xfId="12" applyNumberFormat="1" applyFont="1" applyFill="1" applyBorder="1" applyAlignment="1">
      <alignment horizontal="center" vertical="center" wrapText="1"/>
    </xf>
    <xf numFmtId="10" fontId="34" fillId="27" borderId="91" xfId="3" applyNumberFormat="1" applyFont="1" applyFill="1" applyBorder="1" applyAlignment="1">
      <alignment horizontal="center"/>
    </xf>
    <xf numFmtId="10" fontId="34" fillId="27" borderId="18" xfId="3" applyNumberFormat="1" applyFont="1" applyFill="1" applyBorder="1" applyAlignment="1">
      <alignment horizontal="center"/>
    </xf>
    <xf numFmtId="10" fontId="34" fillId="27" borderId="92" xfId="3" applyNumberFormat="1" applyFont="1" applyFill="1" applyBorder="1" applyAlignment="1">
      <alignment horizontal="center"/>
    </xf>
    <xf numFmtId="4" fontId="34" fillId="0" borderId="108" xfId="12" applyNumberFormat="1" applyFont="1" applyBorder="1" applyAlignment="1">
      <alignment horizontal="center"/>
    </xf>
    <xf numFmtId="4" fontId="34" fillId="0" borderId="109" xfId="12" applyNumberFormat="1" applyFont="1" applyBorder="1" applyAlignment="1">
      <alignment horizontal="center"/>
    </xf>
    <xf numFmtId="4" fontId="34" fillId="0" borderId="100" xfId="12" applyNumberFormat="1" applyFont="1" applyBorder="1" applyAlignment="1">
      <alignment horizontal="center"/>
    </xf>
    <xf numFmtId="4" fontId="34" fillId="27" borderId="91" xfId="3" applyNumberFormat="1" applyFont="1" applyFill="1" applyBorder="1" applyAlignment="1">
      <alignment horizontal="center"/>
    </xf>
    <xf numFmtId="4" fontId="34" fillId="27" borderId="18" xfId="3" applyNumberFormat="1" applyFont="1" applyFill="1" applyBorder="1" applyAlignment="1">
      <alignment horizontal="center"/>
    </xf>
    <xf numFmtId="4" fontId="34" fillId="27" borderId="92" xfId="3" applyNumberFormat="1" applyFont="1" applyFill="1" applyBorder="1" applyAlignment="1">
      <alignment horizontal="center"/>
    </xf>
    <xf numFmtId="0" fontId="30" fillId="12" borderId="114" xfId="12" applyFont="1" applyFill="1" applyBorder="1" applyAlignment="1">
      <alignment horizontal="center" vertical="center" wrapText="1"/>
    </xf>
    <xf numFmtId="0" fontId="30" fillId="12" borderId="115" xfId="12" applyFont="1" applyFill="1" applyBorder="1" applyAlignment="1">
      <alignment horizontal="center" vertical="center" wrapText="1"/>
    </xf>
    <xf numFmtId="0" fontId="30" fillId="12" borderId="118" xfId="12" applyFont="1" applyFill="1" applyBorder="1" applyAlignment="1">
      <alignment horizontal="center" vertical="center" wrapText="1"/>
    </xf>
    <xf numFmtId="0" fontId="30" fillId="12" borderId="119" xfId="12" applyFont="1" applyFill="1" applyBorder="1" applyAlignment="1">
      <alignment horizontal="center" vertical="center" wrapText="1"/>
    </xf>
    <xf numFmtId="0" fontId="30" fillId="12" borderId="116" xfId="12" applyFont="1" applyFill="1" applyBorder="1" applyAlignment="1">
      <alignment horizontal="center" vertical="center" wrapText="1"/>
    </xf>
    <xf numFmtId="0" fontId="30" fillId="12" borderId="102" xfId="12" applyFont="1" applyFill="1" applyBorder="1" applyAlignment="1">
      <alignment horizontal="center" vertical="center" wrapText="1"/>
    </xf>
    <xf numFmtId="0" fontId="30" fillId="12" borderId="10" xfId="12" applyFont="1" applyFill="1" applyBorder="1" applyAlignment="1">
      <alignment horizontal="center" vertical="center" wrapText="1"/>
    </xf>
    <xf numFmtId="0" fontId="34" fillId="0" borderId="68" xfId="12" applyFont="1" applyBorder="1" applyAlignment="1">
      <alignment horizontal="center" vertical="center"/>
    </xf>
    <xf numFmtId="0" fontId="34" fillId="0" borderId="69" xfId="12" applyFont="1" applyBorder="1" applyAlignment="1">
      <alignment horizontal="center" vertical="center"/>
    </xf>
    <xf numFmtId="0" fontId="34" fillId="0" borderId="77" xfId="12" applyFont="1" applyBorder="1" applyAlignment="1">
      <alignment horizontal="center" vertical="center"/>
    </xf>
    <xf numFmtId="0" fontId="34" fillId="0" borderId="5" xfId="12" applyFont="1" applyBorder="1" applyAlignment="1">
      <alignment horizontal="center" vertical="center"/>
    </xf>
    <xf numFmtId="0" fontId="34" fillId="0" borderId="17" xfId="12" applyFont="1" applyBorder="1" applyAlignment="1">
      <alignment horizontal="center" vertical="center"/>
    </xf>
    <xf numFmtId="0" fontId="34" fillId="0" borderId="97" xfId="12" applyFont="1" applyBorder="1" applyAlignment="1">
      <alignment horizontal="center" vertical="center"/>
    </xf>
    <xf numFmtId="0" fontId="34" fillId="0" borderId="98" xfId="12" applyFont="1" applyBorder="1" applyAlignment="1">
      <alignment horizontal="center" vertical="center"/>
    </xf>
    <xf numFmtId="0" fontId="34" fillId="0" borderId="113" xfId="12" applyFont="1" applyBorder="1" applyAlignment="1">
      <alignment horizontal="center" vertical="center"/>
    </xf>
    <xf numFmtId="4" fontId="34" fillId="0" borderId="117" xfId="12" applyNumberFormat="1" applyFont="1" applyBorder="1" applyAlignment="1">
      <alignment horizontal="center" vertical="center"/>
    </xf>
    <xf numFmtId="0" fontId="34" fillId="0" borderId="19" xfId="12" applyFont="1" applyBorder="1" applyAlignment="1">
      <alignment horizontal="center" vertical="center"/>
    </xf>
    <xf numFmtId="0" fontId="34" fillId="0" borderId="112" xfId="12" applyFont="1" applyBorder="1" applyAlignment="1">
      <alignment horizontal="center" vertical="center"/>
    </xf>
    <xf numFmtId="10" fontId="34" fillId="0" borderId="91" xfId="3" applyNumberFormat="1" applyFont="1" applyBorder="1" applyAlignment="1">
      <alignment horizontal="center"/>
    </xf>
    <xf numFmtId="10" fontId="34" fillId="0" borderId="18" xfId="3" applyNumberFormat="1" applyFont="1" applyBorder="1" applyAlignment="1">
      <alignment horizontal="center"/>
    </xf>
    <xf numFmtId="10" fontId="34" fillId="0" borderId="92" xfId="3" applyNumberFormat="1" applyFont="1" applyBorder="1" applyAlignment="1">
      <alignment horizontal="center"/>
    </xf>
    <xf numFmtId="0" fontId="32" fillId="0" borderId="32" xfId="10" applyFont="1" applyFill="1" applyBorder="1" applyAlignment="1">
      <alignment horizontal="left" vertical="top" wrapText="1"/>
    </xf>
    <xf numFmtId="0" fontId="32" fillId="9" borderId="5" xfId="10" applyFont="1" applyFill="1" applyBorder="1" applyAlignment="1">
      <alignment horizontal="left" vertical="top" wrapText="1"/>
    </xf>
    <xf numFmtId="0" fontId="27" fillId="9" borderId="5" xfId="10" applyFont="1" applyFill="1" applyBorder="1" applyAlignment="1">
      <alignment horizontal="left" vertical="top" wrapText="1"/>
    </xf>
    <xf numFmtId="0" fontId="32" fillId="0" borderId="19" xfId="10" applyFont="1" applyBorder="1" applyAlignment="1">
      <alignment horizontal="center" vertical="top" wrapText="1"/>
    </xf>
    <xf numFmtId="0" fontId="32" fillId="14" borderId="5" xfId="10" applyFont="1" applyFill="1" applyBorder="1" applyAlignment="1">
      <alignment horizontal="left" vertical="center" wrapText="1"/>
    </xf>
    <xf numFmtId="0" fontId="32" fillId="14" borderId="5" xfId="10" applyFont="1" applyFill="1" applyBorder="1" applyAlignment="1">
      <alignment horizontal="center" vertical="center" wrapText="1"/>
    </xf>
    <xf numFmtId="0" fontId="4" fillId="0" borderId="5" xfId="10" applyFont="1" applyBorder="1" applyAlignment="1">
      <alignment horizontal="left" vertical="top" wrapText="1"/>
    </xf>
    <xf numFmtId="0" fontId="45" fillId="0" borderId="5" xfId="10" applyFont="1" applyBorder="1" applyAlignment="1">
      <alignment horizontal="left" vertical="top" wrapText="1"/>
    </xf>
    <xf numFmtId="176" fontId="45" fillId="0" borderId="5" xfId="10" applyNumberFormat="1" applyFont="1" applyBorder="1" applyAlignment="1">
      <alignment horizontal="center" vertical="top" wrapText="1"/>
    </xf>
    <xf numFmtId="175" fontId="45" fillId="0" borderId="5" xfId="10" applyNumberFormat="1" applyFont="1" applyBorder="1" applyAlignment="1">
      <alignment horizontal="center" vertical="top" wrapText="1"/>
    </xf>
    <xf numFmtId="0" fontId="32" fillId="0" borderId="5" xfId="10" applyFont="1" applyBorder="1" applyAlignment="1">
      <alignment horizontal="left" vertical="center" wrapText="1"/>
    </xf>
    <xf numFmtId="0" fontId="4" fillId="0" borderId="5" xfId="10" applyFont="1" applyBorder="1" applyAlignment="1">
      <alignment horizontal="left" vertical="center" wrapText="1"/>
    </xf>
    <xf numFmtId="0" fontId="45" fillId="0" borderId="5" xfId="10" applyFont="1" applyBorder="1" applyAlignment="1">
      <alignment horizontal="left" vertical="center" wrapText="1"/>
    </xf>
    <xf numFmtId="177" fontId="45" fillId="0" borderId="5" xfId="10" applyNumberFormat="1" applyFont="1" applyBorder="1" applyAlignment="1">
      <alignment horizontal="center" vertical="center" wrapText="1"/>
    </xf>
    <xf numFmtId="175" fontId="45" fillId="0" borderId="5" xfId="10" applyNumberFormat="1" applyFont="1" applyBorder="1" applyAlignment="1">
      <alignment horizontal="center" vertical="center" wrapText="1"/>
    </xf>
    <xf numFmtId="0" fontId="27" fillId="0" borderId="5" xfId="10" applyFont="1" applyBorder="1" applyAlignment="1">
      <alignment horizontal="center" vertical="top" wrapText="1"/>
    </xf>
    <xf numFmtId="0" fontId="32" fillId="0" borderId="5" xfId="10" applyFont="1" applyBorder="1" applyAlignment="1">
      <alignment horizontal="center" vertical="top" wrapText="1"/>
    </xf>
    <xf numFmtId="0" fontId="27" fillId="14" borderId="5" xfId="10" applyFont="1" applyFill="1" applyBorder="1" applyAlignment="1">
      <alignment horizontal="left" vertical="center" wrapText="1"/>
    </xf>
    <xf numFmtId="0" fontId="27" fillId="14" borderId="5" xfId="10" applyFont="1" applyFill="1" applyBorder="1" applyAlignment="1">
      <alignment horizontal="center" vertical="center" wrapText="1"/>
    </xf>
    <xf numFmtId="177" fontId="45" fillId="0" borderId="5" xfId="10" applyNumberFormat="1" applyFont="1" applyBorder="1" applyAlignment="1">
      <alignment horizontal="center" vertical="top" wrapText="1"/>
    </xf>
    <xf numFmtId="0" fontId="27" fillId="14" borderId="6" xfId="10" applyFont="1" applyFill="1" applyBorder="1" applyAlignment="1">
      <alignment horizontal="center" vertical="center" wrapText="1"/>
    </xf>
    <xf numFmtId="0" fontId="27" fillId="14" borderId="32" xfId="10" applyFont="1" applyFill="1" applyBorder="1" applyAlignment="1">
      <alignment horizontal="center" vertical="center" wrapText="1"/>
    </xf>
    <xf numFmtId="0" fontId="27" fillId="14" borderId="7" xfId="10" applyFont="1" applyFill="1" applyBorder="1" applyAlignment="1">
      <alignment horizontal="left" vertical="center" wrapText="1"/>
    </xf>
    <xf numFmtId="0" fontId="32" fillId="14" borderId="4" xfId="10" applyFont="1" applyFill="1" applyBorder="1" applyAlignment="1">
      <alignment horizontal="left" vertical="center" wrapText="1"/>
    </xf>
    <xf numFmtId="0" fontId="32" fillId="14" borderId="8" xfId="10" applyFont="1" applyFill="1" applyBorder="1" applyAlignment="1">
      <alignment horizontal="left" vertical="center" wrapText="1"/>
    </xf>
    <xf numFmtId="0" fontId="32" fillId="14" borderId="9" xfId="10" applyFont="1" applyFill="1" applyBorder="1" applyAlignment="1">
      <alignment horizontal="left" vertical="center" wrapText="1"/>
    </xf>
    <xf numFmtId="0" fontId="32" fillId="14" borderId="10" xfId="10" applyFont="1" applyFill="1" applyBorder="1" applyAlignment="1">
      <alignment horizontal="left" vertical="center" wrapText="1"/>
    </xf>
    <xf numFmtId="0" fontId="32" fillId="14" borderId="11" xfId="10" applyFont="1" applyFill="1" applyBorder="1" applyAlignment="1">
      <alignment horizontal="left" vertical="center" wrapText="1"/>
    </xf>
    <xf numFmtId="0" fontId="27" fillId="14" borderId="17" xfId="10" applyFont="1" applyFill="1" applyBorder="1" applyAlignment="1">
      <alignment horizontal="center" vertical="center" wrapText="1"/>
    </xf>
    <xf numFmtId="0" fontId="32" fillId="14" borderId="15" xfId="10" applyFont="1" applyFill="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4"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3" xfId="0" applyFont="1" applyBorder="1" applyAlignment="1">
      <alignment horizontal="center" vertical="top" wrapText="1"/>
    </xf>
    <xf numFmtId="0" fontId="4" fillId="0" borderId="1" xfId="0" applyFont="1" applyBorder="1" applyAlignment="1">
      <alignment horizontal="center" vertical="top" wrapText="1"/>
    </xf>
    <xf numFmtId="0" fontId="4" fillId="0" borderId="17" xfId="10" applyFont="1" applyBorder="1" applyAlignment="1">
      <alignment horizontal="left" vertical="top" wrapText="1"/>
    </xf>
    <xf numFmtId="0" fontId="4" fillId="0" borderId="18" xfId="10" applyFont="1" applyBorder="1" applyAlignment="1">
      <alignment horizontal="left" vertical="top" wrapText="1"/>
    </xf>
    <xf numFmtId="0" fontId="4" fillId="0" borderId="15" xfId="10" applyFont="1" applyBorder="1" applyAlignment="1">
      <alignment horizontal="left" vertical="top" wrapText="1"/>
    </xf>
    <xf numFmtId="0" fontId="4" fillId="0" borderId="67" xfId="10" applyFont="1" applyBorder="1" applyAlignment="1">
      <alignment vertical="top" wrapText="1"/>
    </xf>
    <xf numFmtId="0" fontId="4" fillId="0" borderId="18" xfId="10" applyFont="1" applyBorder="1" applyAlignment="1">
      <alignment vertical="top" wrapText="1"/>
    </xf>
    <xf numFmtId="0" fontId="4" fillId="0" borderId="15" xfId="10" applyFont="1" applyBorder="1" applyAlignment="1">
      <alignment vertical="top" wrapText="1"/>
    </xf>
    <xf numFmtId="4" fontId="45" fillId="0" borderId="5" xfId="10" applyNumberFormat="1" applyFont="1" applyBorder="1" applyAlignment="1">
      <alignment horizontal="center" vertical="top" wrapText="1"/>
    </xf>
    <xf numFmtId="4" fontId="4" fillId="0" borderId="17" xfId="1" applyNumberFormat="1" applyFont="1" applyBorder="1" applyAlignment="1">
      <alignment horizontal="left"/>
    </xf>
    <xf numFmtId="4" fontId="4" fillId="0" borderId="18" xfId="1" applyNumberFormat="1" applyFont="1" applyBorder="1" applyAlignment="1">
      <alignment horizontal="left"/>
    </xf>
    <xf numFmtId="4" fontId="4" fillId="0" borderId="15" xfId="1" applyNumberFormat="1" applyFont="1" applyBorder="1" applyAlignment="1">
      <alignment horizontal="left"/>
    </xf>
    <xf numFmtId="0" fontId="32" fillId="9" borderId="17" xfId="10" applyFont="1" applyFill="1" applyBorder="1" applyAlignment="1">
      <alignment horizontal="left" vertical="top" wrapText="1"/>
    </xf>
    <xf numFmtId="0" fontId="32" fillId="9" borderId="18" xfId="10" applyFont="1" applyFill="1" applyBorder="1" applyAlignment="1">
      <alignment horizontal="left" vertical="top" wrapText="1"/>
    </xf>
    <xf numFmtId="0" fontId="32" fillId="9" borderId="15" xfId="10" applyFont="1" applyFill="1" applyBorder="1" applyAlignment="1">
      <alignment horizontal="left" vertical="top" wrapText="1"/>
    </xf>
    <xf numFmtId="0" fontId="4" fillId="0" borderId="17" xfId="10" applyFont="1" applyBorder="1" applyAlignment="1">
      <alignment horizontal="left" vertical="center" wrapText="1"/>
    </xf>
    <xf numFmtId="0" fontId="4" fillId="0" borderId="18" xfId="10" applyFont="1" applyBorder="1" applyAlignment="1">
      <alignment horizontal="left" vertical="center" wrapText="1"/>
    </xf>
    <xf numFmtId="0" fontId="4" fillId="0" borderId="15" xfId="10" applyFont="1" applyBorder="1" applyAlignment="1">
      <alignment horizontal="left" vertical="center" wrapText="1"/>
    </xf>
    <xf numFmtId="175" fontId="45" fillId="0" borderId="17" xfId="10" applyNumberFormat="1" applyFont="1" applyBorder="1" applyAlignment="1">
      <alignment horizontal="center" vertical="top" wrapText="1"/>
    </xf>
    <xf numFmtId="175" fontId="45" fillId="0" borderId="15" xfId="10" applyNumberFormat="1" applyFont="1" applyBorder="1" applyAlignment="1">
      <alignment horizontal="center" vertical="top" wrapText="1"/>
    </xf>
    <xf numFmtId="0" fontId="7" fillId="15" borderId="46" xfId="12" applyFont="1" applyFill="1" applyBorder="1" applyAlignment="1">
      <alignment horizontal="center" vertical="center"/>
    </xf>
    <xf numFmtId="0" fontId="4" fillId="16" borderId="38" xfId="12" applyFont="1" applyFill="1" applyBorder="1"/>
    <xf numFmtId="0" fontId="4" fillId="16" borderId="47" xfId="12" applyFont="1" applyFill="1" applyBorder="1"/>
    <xf numFmtId="0" fontId="8" fillId="12" borderId="61" xfId="12" applyFont="1" applyFill="1" applyBorder="1" applyAlignment="1">
      <alignment horizontal="left" vertical="center" wrapText="1"/>
    </xf>
    <xf numFmtId="0" fontId="8" fillId="12" borderId="62" xfId="12" applyFont="1" applyFill="1" applyBorder="1" applyAlignment="1">
      <alignment horizontal="left" vertical="center" wrapText="1"/>
    </xf>
    <xf numFmtId="0" fontId="4" fillId="0" borderId="0" xfId="12" applyFont="1" applyBorder="1" applyAlignment="1">
      <alignment horizontal="center" vertical="center"/>
    </xf>
    <xf numFmtId="0" fontId="7" fillId="0" borderId="64" xfId="12" applyFont="1" applyBorder="1" applyAlignment="1">
      <alignment horizontal="center" vertical="center"/>
    </xf>
    <xf numFmtId="0" fontId="7" fillId="0" borderId="65" xfId="12" applyFont="1" applyBorder="1" applyAlignment="1">
      <alignment horizontal="center" vertical="center"/>
    </xf>
    <xf numFmtId="0" fontId="4" fillId="0" borderId="41" xfId="12" applyFont="1" applyBorder="1" applyAlignment="1">
      <alignment horizontal="center" vertical="center"/>
    </xf>
    <xf numFmtId="0" fontId="4" fillId="0" borderId="44" xfId="12" applyFont="1" applyBorder="1" applyAlignment="1">
      <alignment horizontal="center" vertical="center"/>
    </xf>
    <xf numFmtId="0" fontId="30" fillId="13" borderId="76" xfId="12" applyFont="1" applyFill="1" applyBorder="1" applyAlignment="1">
      <alignment horizontal="center" vertical="center"/>
    </xf>
    <xf numFmtId="0" fontId="1" fillId="0" borderId="78" xfId="12" applyFont="1" applyBorder="1"/>
    <xf numFmtId="0" fontId="30" fillId="13" borderId="35" xfId="12" applyFont="1" applyFill="1" applyBorder="1" applyAlignment="1">
      <alignment horizontal="center" vertical="center"/>
    </xf>
    <xf numFmtId="0" fontId="1" fillId="0" borderId="38" xfId="12" applyFont="1" applyBorder="1"/>
    <xf numFmtId="0" fontId="1" fillId="0" borderId="36" xfId="12" applyFont="1" applyBorder="1"/>
    <xf numFmtId="171" fontId="7" fillId="12" borderId="83" xfId="12" applyNumberFormat="1" applyFont="1" applyFill="1" applyBorder="1" applyAlignment="1">
      <alignment horizontal="center" vertical="center" wrapText="1"/>
    </xf>
    <xf numFmtId="171" fontId="7" fillId="12" borderId="86" xfId="12" applyNumberFormat="1" applyFont="1" applyFill="1" applyBorder="1" applyAlignment="1">
      <alignment horizontal="center" vertical="center" wrapText="1"/>
    </xf>
    <xf numFmtId="0" fontId="30" fillId="13" borderId="68" xfId="12" applyFont="1" applyFill="1" applyBorder="1" applyAlignment="1">
      <alignment horizontal="center" vertical="center"/>
    </xf>
    <xf numFmtId="0" fontId="30" fillId="13" borderId="69" xfId="12" applyFont="1" applyFill="1" applyBorder="1" applyAlignment="1">
      <alignment horizontal="center" vertical="center"/>
    </xf>
    <xf numFmtId="0" fontId="49" fillId="0" borderId="9" xfId="0" applyFont="1" applyBorder="1" applyAlignment="1">
      <alignment horizontal="left" vertical="center" wrapText="1"/>
    </xf>
    <xf numFmtId="0" fontId="49" fillId="0" borderId="10" xfId="0" applyFont="1" applyBorder="1" applyAlignment="1">
      <alignment horizontal="left" vertical="center" wrapText="1"/>
    </xf>
    <xf numFmtId="0" fontId="49" fillId="0" borderId="11" xfId="0" applyFont="1" applyBorder="1" applyAlignment="1">
      <alignment horizontal="left" vertical="center" wrapText="1"/>
    </xf>
    <xf numFmtId="0" fontId="4" fillId="0" borderId="0" xfId="0" applyFont="1" applyBorder="1" applyAlignment="1">
      <alignment horizontal="left" vertical="center" wrapText="1"/>
    </xf>
    <xf numFmtId="0" fontId="30" fillId="13" borderId="70" xfId="12" applyFont="1" applyFill="1" applyBorder="1" applyAlignment="1">
      <alignment horizontal="center" vertical="center"/>
    </xf>
    <xf numFmtId="0" fontId="1" fillId="0" borderId="34" xfId="12" applyFont="1" applyBorder="1"/>
    <xf numFmtId="0" fontId="30" fillId="13" borderId="71" xfId="12" applyFont="1" applyFill="1" applyBorder="1" applyAlignment="1">
      <alignment horizontal="center" vertical="center"/>
    </xf>
    <xf numFmtId="0" fontId="1" fillId="0" borderId="72" xfId="12" applyFont="1" applyBorder="1"/>
    <xf numFmtId="0" fontId="1" fillId="0" borderId="73" xfId="12" applyFont="1" applyBorder="1"/>
    <xf numFmtId="0" fontId="30" fillId="13" borderId="74" xfId="12" applyFont="1" applyFill="1" applyBorder="1" applyAlignment="1">
      <alignment horizontal="center" vertical="center"/>
    </xf>
    <xf numFmtId="0" fontId="1" fillId="0" borderId="39" xfId="12" applyFont="1" applyBorder="1"/>
    <xf numFmtId="0" fontId="0" fillId="12" borderId="61" xfId="12" applyFont="1" applyFill="1" applyBorder="1" applyAlignment="1">
      <alignment horizontal="left" vertical="center" wrapText="1"/>
    </xf>
    <xf numFmtId="0" fontId="11" fillId="2" borderId="0" xfId="0" applyFont="1" applyFill="1" applyAlignment="1">
      <alignment horizontal="center"/>
    </xf>
    <xf numFmtId="0" fontId="42" fillId="0" borderId="0" xfId="0" applyFont="1" applyAlignment="1">
      <alignment wrapText="1"/>
    </xf>
    <xf numFmtId="0" fontId="0" fillId="0" borderId="0" xfId="0" applyAlignment="1">
      <alignment wrapText="1"/>
    </xf>
    <xf numFmtId="0" fontId="10" fillId="0" borderId="0" xfId="0" applyFont="1" applyAlignment="1">
      <alignment horizontal="left" wrapText="1"/>
    </xf>
    <xf numFmtId="0" fontId="0" fillId="0" borderId="0" xfId="0"/>
    <xf numFmtId="0" fontId="18" fillId="0" borderId="17" xfId="2" applyNumberFormat="1" applyFont="1" applyBorder="1" applyAlignment="1">
      <alignment horizontal="center" vertical="center"/>
    </xf>
    <xf numFmtId="0" fontId="18" fillId="0" borderId="18" xfId="2" applyNumberFormat="1" applyFont="1" applyBorder="1" applyAlignment="1">
      <alignment horizontal="center" vertical="center"/>
    </xf>
    <xf numFmtId="0" fontId="18" fillId="0" borderId="15" xfId="2" applyNumberFormat="1" applyFont="1" applyBorder="1" applyAlignment="1">
      <alignment horizontal="center" vertical="center"/>
    </xf>
    <xf numFmtId="0" fontId="18" fillId="0" borderId="10" xfId="0" applyFont="1" applyBorder="1" applyAlignment="1">
      <alignment horizontal="left" vertical="center" wrapText="1"/>
    </xf>
    <xf numFmtId="0" fontId="45" fillId="0" borderId="0" xfId="13" applyFont="1" applyAlignment="1">
      <alignment horizontal="left" vertical="top" wrapText="1" indent="1"/>
    </xf>
  </cellXfs>
  <cellStyles count="14">
    <cellStyle name="Normal" xfId="0" builtinId="0"/>
    <cellStyle name="Normal 10" xfId="11" xr:uid="{7945F308-3760-4B01-9493-442855F88A5F}"/>
    <cellStyle name="Normal 2" xfId="4" xr:uid="{75C11584-FCC0-4F90-A497-709EFD2818DB}"/>
    <cellStyle name="Normal 3" xfId="7" xr:uid="{909A4234-4985-46DE-914B-13274C5A47F8}"/>
    <cellStyle name="Normal 4" xfId="8" xr:uid="{9E4088C2-9146-4A02-A7F9-F667FD661FBD}"/>
    <cellStyle name="Normal 5" xfId="9" xr:uid="{CE7FFD44-9C7B-421D-8231-FA81B1F7C3E4}"/>
    <cellStyle name="Normal 6" xfId="10" xr:uid="{DAD06920-D29A-453E-AFF1-22342F0FB419}"/>
    <cellStyle name="Normal 7" xfId="12" xr:uid="{73E5F52E-47DD-47A9-B831-EC60F496740C}"/>
    <cellStyle name="Normal 8" xfId="13" xr:uid="{03261E90-FE15-4BAE-9B69-C1909884D0D6}"/>
    <cellStyle name="Normal_Galer de AP - Núcleo" xfId="1" xr:uid="{06631B09-EE30-4369-819D-B8802EEE8AE3}"/>
    <cellStyle name="Normal_Plan1" xfId="6" xr:uid="{5C018396-67B1-46C7-AAFA-54BEB16976D0}"/>
    <cellStyle name="Porcentagem" xfId="3" builtinId="5"/>
    <cellStyle name="Vírgula" xfId="2" builtinId="3"/>
    <cellStyle name="Vírgula 2" xfId="5" xr:uid="{08862B32-B685-485C-AD35-E138A7CF51DB}"/>
  </cellStyles>
  <dxfs count="114">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4" formatCode="#,##0.0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righ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Courier New"/>
        <scheme val="none"/>
      </font>
      <alignment horizontal="left" vertical="bottom" textRotation="0" wrapText="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0" formatCode="Genera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border>
        <left style="thin">
          <color indexed="64"/>
        </left>
      </border>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79" formatCode="0.000%"/>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1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numFmt numFmtId="4" formatCode="#,##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theme="1"/>
        <name val="Arial"/>
        <family val="2"/>
        <scheme val="none"/>
      </font>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bottom/>
      </border>
    </dxf>
    <dxf>
      <font>
        <color rgb="FF006100"/>
      </font>
      <fill>
        <patternFill>
          <bgColor rgb="FFC6EFCE"/>
        </patternFill>
      </fill>
    </dxf>
    <dxf>
      <font>
        <color theme="4" tint="-0.24994659260841701"/>
      </font>
      <fill>
        <patternFill>
          <bgColor theme="4" tint="0.59996337778862885"/>
        </patternFill>
      </fill>
    </dxf>
    <dxf>
      <font>
        <color rgb="FF9C5700"/>
      </font>
      <fill>
        <patternFill>
          <bgColor rgb="FFFFEB9C"/>
        </patternFill>
      </fill>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numFmt numFmtId="4"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Arial"/>
        <family val="2"/>
        <scheme val="none"/>
      </font>
      <alignment horizontal="center" vertical="center" textRotation="0" indent="0" justifyLastLine="0" shrinkToFit="0" readingOrder="0"/>
    </dxf>
    <dxf>
      <border>
        <bottom style="thin">
          <color indexed="64"/>
        </bottom>
      </border>
    </dxf>
    <dxf>
      <font>
        <strike val="0"/>
        <outline val="0"/>
        <shadow val="0"/>
        <u val="none"/>
        <vertAlign val="baseline"/>
        <sz val="10"/>
        <name val="Arial"/>
        <family val="2"/>
        <scheme val="none"/>
      </font>
      <alignment horizont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CURVA ABC - ORÇAMENTO SEM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SEM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val">
        <cx:f>_xlchart.v1.3</cx:f>
      </cx:numDim>
    </cx:data>
  </cx:chartData>
  <cx:chart>
    <cx:title pos="t" align="ctr" overlay="0">
      <cx:tx>
        <cx:txData>
          <cx:v>CURVA ABC - ORÇAMENTO COM DESONERAÇÃO</cx:v>
        </cx:txData>
      </cx:tx>
      <cx:txPr>
        <a:bodyPr spcFirstLastPara="1" vertOverflow="ellipsis" horzOverflow="overflow" wrap="square" lIns="0" tIns="0" rIns="0" bIns="0" anchor="ctr" anchorCtr="1"/>
        <a:lstStyle/>
        <a:p>
          <a:pPr algn="ctr" rtl="0">
            <a:defRPr/>
          </a:pPr>
          <a:r>
            <a:rPr lang="pt-BR" sz="1400" b="0" i="0" u="none" strike="noStrike" baseline="0">
              <a:solidFill>
                <a:sysClr val="windowText" lastClr="000000">
                  <a:lumMod val="65000"/>
                  <a:lumOff val="35000"/>
                </a:sysClr>
              </a:solidFill>
              <a:latin typeface="Calibri" panose="020F0502020204030204"/>
            </a:rPr>
            <a:t>CURVA ABC - ORÇAMENTO COM DESONERAÇÃO</a:t>
          </a:r>
        </a:p>
      </cx:txPr>
    </cx:title>
    <cx:plotArea>
      <cx:plotAreaRegion>
        <cx:plotSurface>
          <cx:spPr>
            <a:solidFill>
              <a:schemeClr val="bg1"/>
            </a:solidFill>
          </cx:spPr>
        </cx:plotSurface>
        <cx:series layoutId="clusteredColumn" uniqueId="{B6BF20F8-BC1D-4D8E-9E1D-F58ADA66A49B}">
          <cx:dataId val="0"/>
          <cx:layoutPr>
            <cx:aggregation/>
          </cx:layoutPr>
          <cx:axisId val="1"/>
        </cx:series>
        <cx:series layoutId="paretoLine" ownerIdx="0" uniqueId="{C9A7B669-BF48-49DC-8814-ECCDDB43CAB5}">
          <cx:spPr>
            <a:ln>
              <a:solidFill>
                <a:schemeClr val="accent2"/>
              </a:solidFill>
            </a:ln>
          </cx:spPr>
          <cx:axisId val="2"/>
        </cx:series>
      </cx:plotAreaRegion>
      <cx:axis id="0">
        <cx:catScaling gapWidth="0"/>
        <cx:tickLabels/>
      </cx:axis>
      <cx:axis id="1">
        <cx:valScaling/>
        <cx:majorGridlines/>
        <cx:majorTickMarks type="cross"/>
        <cx:tickLabels/>
        <cx:numFmt formatCode="0,00%" sourceLinked="0"/>
      </cx:axis>
      <cx:axis id="2">
        <cx:valScaling max="1" min="0"/>
        <cx:units unit="percentag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2.png"/><Relationship Id="rId1" Type="http://schemas.openxmlformats.org/officeDocument/2006/relationships/image" Target="../media/image1.png"/><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47BDD157-523A-4756-A13B-343288AF07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7200"/>
          <a:ext cx="1066824" cy="1110615"/>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BC757B65-9982-401D-B367-03C2825EE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8695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276225</xdr:rowOff>
    </xdr:from>
    <xdr:to>
      <xdr:col>2</xdr:col>
      <xdr:colOff>19074</xdr:colOff>
      <xdr:row>6</xdr:row>
      <xdr:rowOff>15240</xdr:rowOff>
    </xdr:to>
    <xdr:pic>
      <xdr:nvPicPr>
        <xdr:cNvPr id="2" name="Imagem 1" descr="Uma imagem contendo computador, quarto, pessoas&#10;&#10;Descrição gerada automaticamente">
          <a:extLst>
            <a:ext uri="{FF2B5EF4-FFF2-40B4-BE49-F238E27FC236}">
              <a16:creationId xmlns:a16="http://schemas.microsoft.com/office/drawing/2014/main" id="{FA7C9AA6-3E04-47CC-B390-54A72142CC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459105"/>
          <a:ext cx="1091589" cy="1112520"/>
        </a:xfrm>
        <a:prstGeom prst="rect">
          <a:avLst/>
        </a:prstGeom>
      </xdr:spPr>
    </xdr:pic>
    <xdr:clientData/>
  </xdr:twoCellAnchor>
  <xdr:twoCellAnchor>
    <xdr:from>
      <xdr:col>13</xdr:col>
      <xdr:colOff>66675</xdr:colOff>
      <xdr:row>2</xdr:row>
      <xdr:rowOff>400050</xdr:rowOff>
    </xdr:from>
    <xdr:to>
      <xdr:col>13</xdr:col>
      <xdr:colOff>1038225</xdr:colOff>
      <xdr:row>6</xdr:row>
      <xdr:rowOff>20053</xdr:rowOff>
    </xdr:to>
    <xdr:pic>
      <xdr:nvPicPr>
        <xdr:cNvPr id="3" name="Imagem 12" descr="Logo 3">
          <a:extLst>
            <a:ext uri="{FF2B5EF4-FFF2-40B4-BE49-F238E27FC236}">
              <a16:creationId xmlns:a16="http://schemas.microsoft.com/office/drawing/2014/main" id="{3AF2FD9F-1100-4665-B6EB-2EAA4784A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123170" y="577215"/>
          <a:ext cx="97536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730057</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C60000E3-7AF6-4F39-8142-DB5729B347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710565"/>
          <a:ext cx="760537" cy="762000"/>
        </a:xfrm>
        <a:prstGeom prst="rect">
          <a:avLst/>
        </a:prstGeom>
      </xdr:spPr>
    </xdr:pic>
    <xdr:clientData/>
  </xdr:twoCellAnchor>
  <xdr:twoCellAnchor>
    <xdr:from>
      <xdr:col>15</xdr:col>
      <xdr:colOff>161925</xdr:colOff>
      <xdr:row>2</xdr:row>
      <xdr:rowOff>400050</xdr:rowOff>
    </xdr:from>
    <xdr:to>
      <xdr:col>15</xdr:col>
      <xdr:colOff>1133475</xdr:colOff>
      <xdr:row>6</xdr:row>
      <xdr:rowOff>20053</xdr:rowOff>
    </xdr:to>
    <xdr:pic>
      <xdr:nvPicPr>
        <xdr:cNvPr id="3" name="Imagem 12" descr="Logo 3">
          <a:extLst>
            <a:ext uri="{FF2B5EF4-FFF2-40B4-BE49-F238E27FC236}">
              <a16:creationId xmlns:a16="http://schemas.microsoft.com/office/drawing/2014/main" id="{76238F25-A1F0-49E2-8141-1D184E203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7000" y="581025"/>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3</xdr:row>
      <xdr:rowOff>91440</xdr:rowOff>
    </xdr:from>
    <xdr:to>
      <xdr:col>1</xdr:col>
      <xdr:colOff>730057</xdr:colOff>
      <xdr:row>5</xdr:row>
      <xdr:rowOff>171450</xdr:rowOff>
    </xdr:to>
    <xdr:pic>
      <xdr:nvPicPr>
        <xdr:cNvPr id="2" name="Imagem 1" descr="Uma imagem contendo computador, quarto, pessoas&#10;&#10;Descrição gerada automaticamente">
          <a:extLst>
            <a:ext uri="{FF2B5EF4-FFF2-40B4-BE49-F238E27FC236}">
              <a16:creationId xmlns:a16="http://schemas.microsoft.com/office/drawing/2014/main" id="{309B2F6C-C00A-4CF1-9680-1860C67190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30057" cy="765810"/>
        </a:xfrm>
        <a:prstGeom prst="rect">
          <a:avLst/>
        </a:prstGeom>
      </xdr:spPr>
    </xdr:pic>
    <xdr:clientData/>
  </xdr:twoCellAnchor>
  <xdr:twoCellAnchor>
    <xdr:from>
      <xdr:col>15</xdr:col>
      <xdr:colOff>228600</xdr:colOff>
      <xdr:row>2</xdr:row>
      <xdr:rowOff>371475</xdr:rowOff>
    </xdr:from>
    <xdr:to>
      <xdr:col>15</xdr:col>
      <xdr:colOff>1200150</xdr:colOff>
      <xdr:row>5</xdr:row>
      <xdr:rowOff>239128</xdr:rowOff>
    </xdr:to>
    <xdr:pic>
      <xdr:nvPicPr>
        <xdr:cNvPr id="3" name="Imagem 12" descr="Logo 3">
          <a:extLst>
            <a:ext uri="{FF2B5EF4-FFF2-40B4-BE49-F238E27FC236}">
              <a16:creationId xmlns:a16="http://schemas.microsoft.com/office/drawing/2014/main" id="{57CE735E-6A35-4D35-BB37-70903C623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34625" y="552450"/>
          <a:ext cx="971550" cy="991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3</xdr:row>
      <xdr:rowOff>91440</xdr:rowOff>
    </xdr:from>
    <xdr:to>
      <xdr:col>1</xdr:col>
      <xdr:colOff>730057</xdr:colOff>
      <xdr:row>5</xdr:row>
      <xdr:rowOff>171450</xdr:rowOff>
    </xdr:to>
    <xdr:pic>
      <xdr:nvPicPr>
        <xdr:cNvPr id="6" name="Imagem 5" descr="Uma imagem contendo computador, quarto, pessoas&#10;&#10;Descrição gerada automaticamente">
          <a:extLst>
            <a:ext uri="{FF2B5EF4-FFF2-40B4-BE49-F238E27FC236}">
              <a16:creationId xmlns:a16="http://schemas.microsoft.com/office/drawing/2014/main" id="{A10AC2A8-B5C9-4A41-9E43-6988CEC367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710565"/>
          <a:ext cx="730057" cy="765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143511</xdr:colOff>
      <xdr:row>2</xdr:row>
      <xdr:rowOff>240666</xdr:rowOff>
    </xdr:from>
    <xdr:ext cx="973590" cy="1027748"/>
    <xdr:pic>
      <xdr:nvPicPr>
        <xdr:cNvPr id="2" name="Imagem 1" descr="Uma imagem contendo computador, quarto, pessoas&#10;&#10;Descrição gerada automaticamente">
          <a:extLst>
            <a:ext uri="{FF2B5EF4-FFF2-40B4-BE49-F238E27FC236}">
              <a16:creationId xmlns:a16="http://schemas.microsoft.com/office/drawing/2014/main" id="{F07D34FB-7179-4C64-8986-D7BAADDBE6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6411" y="554991"/>
          <a:ext cx="973590" cy="1027748"/>
        </a:xfrm>
        <a:prstGeom prst="rect">
          <a:avLst/>
        </a:prstGeom>
      </xdr:spPr>
    </xdr:pic>
    <xdr:clientData/>
  </xdr:oneCellAnchor>
  <xdr:twoCellAnchor>
    <xdr:from>
      <xdr:col>24</xdr:col>
      <xdr:colOff>183515</xdr:colOff>
      <xdr:row>2</xdr:row>
      <xdr:rowOff>266700</xdr:rowOff>
    </xdr:from>
    <xdr:to>
      <xdr:col>24</xdr:col>
      <xdr:colOff>993570</xdr:colOff>
      <xdr:row>6</xdr:row>
      <xdr:rowOff>212520</xdr:rowOff>
    </xdr:to>
    <xdr:pic>
      <xdr:nvPicPr>
        <xdr:cNvPr id="3" name="Imagem 12" descr="Logo 3">
          <a:extLst>
            <a:ext uri="{FF2B5EF4-FFF2-40B4-BE49-F238E27FC236}">
              <a16:creationId xmlns:a16="http://schemas.microsoft.com/office/drawing/2014/main" id="{DA0B3D6B-12AD-416D-B663-45F1B96A1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614015" y="581025"/>
          <a:ext cx="810055" cy="1145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99869</xdr:colOff>
      <xdr:row>36</xdr:row>
      <xdr:rowOff>151247</xdr:rowOff>
    </xdr:from>
    <xdr:to>
      <xdr:col>24</xdr:col>
      <xdr:colOff>247651</xdr:colOff>
      <xdr:row>59</xdr:row>
      <xdr:rowOff>209550</xdr:rowOff>
    </xdr:to>
    <mc:AlternateContent xmlns:mc="http://schemas.openxmlformats.org/markup-compatibility/2006">
      <mc:Choice xmlns:cx1="http://schemas.microsoft.com/office/drawing/2015/9/8/chartex" Requires="cx1">
        <xdr:graphicFrame macro="">
          <xdr:nvGraphicFramePr>
            <xdr:cNvPr id="4" name="Gráfico 3">
              <a:extLst>
                <a:ext uri="{FF2B5EF4-FFF2-40B4-BE49-F238E27FC236}">
                  <a16:creationId xmlns:a16="http://schemas.microsoft.com/office/drawing/2014/main" id="{7679C9D7-2ABB-4F36-ADC5-6D0BDA3591A3}"/>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338369" y="12857597"/>
              <a:ext cx="12339782" cy="8821303"/>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5</xdr:col>
      <xdr:colOff>152400</xdr:colOff>
      <xdr:row>10</xdr:row>
      <xdr:rowOff>0</xdr:rowOff>
    </xdr:from>
    <xdr:to>
      <xdr:col>24</xdr:col>
      <xdr:colOff>180975</xdr:colOff>
      <xdr:row>33</xdr:row>
      <xdr:rowOff>190500</xdr:rowOff>
    </xdr:to>
    <mc:AlternateContent xmlns:mc="http://schemas.openxmlformats.org/markup-compatibility/2006">
      <mc:Choice xmlns:cx1="http://schemas.microsoft.com/office/drawing/2015/9/8/chartex" Requires="cx1">
        <xdr:graphicFrame macro="">
          <xdr:nvGraphicFramePr>
            <xdr:cNvPr id="5" name="Gráfico 4">
              <a:extLst>
                <a:ext uri="{FF2B5EF4-FFF2-40B4-BE49-F238E27FC236}">
                  <a16:creationId xmlns:a16="http://schemas.microsoft.com/office/drawing/2014/main" id="{C6D246B8-8072-44AF-B45D-A63AD2FD85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3390900" y="2800350"/>
              <a:ext cx="12220575" cy="8953500"/>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xdr:row>
      <xdr:rowOff>228600</xdr:rowOff>
    </xdr:from>
    <xdr:to>
      <xdr:col>2</xdr:col>
      <xdr:colOff>370323</xdr:colOff>
      <xdr:row>6</xdr:row>
      <xdr:rowOff>121920</xdr:rowOff>
    </xdr:to>
    <xdr:pic>
      <xdr:nvPicPr>
        <xdr:cNvPr id="4" name="Imagem 3" descr="Uma imagem contendo computador, quarto, pessoas&#10;&#10;Descrição gerada automaticamente">
          <a:extLst>
            <a:ext uri="{FF2B5EF4-FFF2-40B4-BE49-F238E27FC236}">
              <a16:creationId xmlns:a16="http://schemas.microsoft.com/office/drawing/2014/main" id="{3DA040C3-252A-49EA-99B3-B480241FB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09575"/>
          <a:ext cx="941823" cy="1036320"/>
        </a:xfrm>
        <a:prstGeom prst="rect">
          <a:avLst/>
        </a:prstGeom>
      </xdr:spPr>
    </xdr:pic>
    <xdr:clientData/>
  </xdr:twoCellAnchor>
  <xdr:twoCellAnchor>
    <xdr:from>
      <xdr:col>42</xdr:col>
      <xdr:colOff>47625</xdr:colOff>
      <xdr:row>2</xdr:row>
      <xdr:rowOff>152400</xdr:rowOff>
    </xdr:from>
    <xdr:to>
      <xdr:col>46</xdr:col>
      <xdr:colOff>28575</xdr:colOff>
      <xdr:row>6</xdr:row>
      <xdr:rowOff>134353</xdr:rowOff>
    </xdr:to>
    <xdr:pic>
      <xdr:nvPicPr>
        <xdr:cNvPr id="6" name="Imagem 12" descr="Logo 3">
          <a:extLst>
            <a:ext uri="{FF2B5EF4-FFF2-40B4-BE49-F238E27FC236}">
              <a16:creationId xmlns:a16="http://schemas.microsoft.com/office/drawing/2014/main" id="{DA8FB5B5-29F4-42EA-A60E-C265CE601D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6700" y="3333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2</xdr:row>
      <xdr:rowOff>390525</xdr:rowOff>
    </xdr:from>
    <xdr:to>
      <xdr:col>1</xdr:col>
      <xdr:colOff>996339</xdr:colOff>
      <xdr:row>6</xdr:row>
      <xdr:rowOff>55245</xdr:rowOff>
    </xdr:to>
    <xdr:pic>
      <xdr:nvPicPr>
        <xdr:cNvPr id="2" name="Imagem 1" descr="Uma imagem contendo computador, quarto, pessoas&#10;&#10;Descrição gerada automaticamente">
          <a:extLst>
            <a:ext uri="{FF2B5EF4-FFF2-40B4-BE49-F238E27FC236}">
              <a16:creationId xmlns:a16="http://schemas.microsoft.com/office/drawing/2014/main" id="{DC41D120-82EC-4F82-AFB9-3C56AB991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571500"/>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6C9DCB85-9F5E-442B-A8FA-923D943B4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361950</xdr:rowOff>
    </xdr:from>
    <xdr:to>
      <xdr:col>1</xdr:col>
      <xdr:colOff>1043964</xdr:colOff>
      <xdr:row>6</xdr:row>
      <xdr:rowOff>26670</xdr:rowOff>
    </xdr:to>
    <xdr:pic>
      <xdr:nvPicPr>
        <xdr:cNvPr id="2" name="Imagem 1" descr="Uma imagem contendo computador, quarto, pessoas&#10;&#10;Descrição gerada automaticamente">
          <a:extLst>
            <a:ext uri="{FF2B5EF4-FFF2-40B4-BE49-F238E27FC236}">
              <a16:creationId xmlns:a16="http://schemas.microsoft.com/office/drawing/2014/main" id="{612A00F6-3A25-4D30-91B5-1F2980B56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542925"/>
          <a:ext cx="1063014" cy="1169670"/>
        </a:xfrm>
        <a:prstGeom prst="rect">
          <a:avLst/>
        </a:prstGeom>
      </xdr:spPr>
    </xdr:pic>
    <xdr:clientData/>
  </xdr:twoCellAnchor>
  <xdr:twoCellAnchor>
    <xdr:from>
      <xdr:col>13</xdr:col>
      <xdr:colOff>57150</xdr:colOff>
      <xdr:row>2</xdr:row>
      <xdr:rowOff>419100</xdr:rowOff>
    </xdr:from>
    <xdr:to>
      <xdr:col>13</xdr:col>
      <xdr:colOff>1028700</xdr:colOff>
      <xdr:row>6</xdr:row>
      <xdr:rowOff>39103</xdr:rowOff>
    </xdr:to>
    <xdr:pic>
      <xdr:nvPicPr>
        <xdr:cNvPr id="3" name="Imagem 12" descr="Logo 3">
          <a:extLst>
            <a:ext uri="{FF2B5EF4-FFF2-40B4-BE49-F238E27FC236}">
              <a16:creationId xmlns:a16="http://schemas.microsoft.com/office/drawing/2014/main" id="{5C8B8103-507E-4D24-A242-1F5BD332F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8875" y="600075"/>
          <a:ext cx="971550" cy="11249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153036</xdr:colOff>
      <xdr:row>1</xdr:row>
      <xdr:rowOff>59691</xdr:rowOff>
    </xdr:from>
    <xdr:to>
      <xdr:col>2</xdr:col>
      <xdr:colOff>840876</xdr:colOff>
      <xdr:row>5</xdr:row>
      <xdr:rowOff>154941</xdr:rowOff>
    </xdr:to>
    <xdr:pic>
      <xdr:nvPicPr>
        <xdr:cNvPr id="3" name="Imagem 2" descr="Uma imagem contendo computador, quarto, pessoas&#10;&#10;Descrição gerada automaticamente">
          <a:extLst>
            <a:ext uri="{FF2B5EF4-FFF2-40B4-BE49-F238E27FC236}">
              <a16:creationId xmlns:a16="http://schemas.microsoft.com/office/drawing/2014/main" id="{5DC68E1D-CE92-41B0-96CC-43E26684DC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7336" y="250191"/>
          <a:ext cx="1005340" cy="1054100"/>
        </a:xfrm>
        <a:prstGeom prst="rect">
          <a:avLst/>
        </a:prstGeom>
      </xdr:spPr>
    </xdr:pic>
    <xdr:clientData/>
  </xdr:twoCellAnchor>
  <xdr:twoCellAnchor>
    <xdr:from>
      <xdr:col>24</xdr:col>
      <xdr:colOff>116840</xdr:colOff>
      <xdr:row>1</xdr:row>
      <xdr:rowOff>68580</xdr:rowOff>
    </xdr:from>
    <xdr:to>
      <xdr:col>24</xdr:col>
      <xdr:colOff>1019810</xdr:colOff>
      <xdr:row>5</xdr:row>
      <xdr:rowOff>145845</xdr:rowOff>
    </xdr:to>
    <xdr:pic>
      <xdr:nvPicPr>
        <xdr:cNvPr id="4" name="Imagem 12" descr="Logo 3">
          <a:extLst>
            <a:ext uri="{FF2B5EF4-FFF2-40B4-BE49-F238E27FC236}">
              <a16:creationId xmlns:a16="http://schemas.microsoft.com/office/drawing/2014/main" id="{97FD0E4C-FD8A-44E3-BF08-45FB92BF58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874240" y="259080"/>
          <a:ext cx="902970" cy="1029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KF2\Espirito%20Santo\2012_cd_final_viana\6%20Or&#231;amentos\Or&#231;amento%20Novo\R07-2012-ORC-002-P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416\UTI\2027_sedurb_s&#226;o_mateus\2027_projetos\OR&#199;AMENTO\2027_R07-or&#231;amento\R07-2027-ORC-001-P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ORÇAM. SEM DESON"/>
      <sheetName val="ORÇAM. DESON"/>
      <sheetName val="CURVA ABC"/>
      <sheetName val="CRONOGRAMA FISICO-FINANCEIRO"/>
      <sheetName val="COMPOSIÇÕES - SEM DESON"/>
      <sheetName val="COMPOSIÇÕES - COM DESON"/>
      <sheetName val="MEMORIA DE CALCULO"/>
      <sheetName val="MERCADO"/>
      <sheetName val="BD -  ABC NÃO DESON"/>
      <sheetName val="BD -  ABC DESON"/>
      <sheetName val="CESAN 08-21"/>
      <sheetName val="IOPES 10-21"/>
      <sheetName val="SICRO SUDESTE 10-21"/>
      <sheetName val="SINAPI 01-22 ES - NÃO DESONER."/>
      <sheetName val="SINAPI 01-22 ES - DESONER."/>
      <sheetName val="CPOS-178"/>
      <sheetName val="SIURB JAN-2020 DESONER."/>
      <sheetName val="SIURB JAN-2020 NÃO DESONER."/>
      <sheetName val="DER-ES_NOV19_COM DESONER."/>
    </sheetNames>
    <sheetDataSet>
      <sheetData sheetId="0" refreshError="1"/>
      <sheetData sheetId="1" refreshError="1"/>
      <sheetData sheetId="2" refreshError="1"/>
      <sheetData sheetId="3" refreshError="1"/>
      <sheetData sheetId="4" refreshError="1"/>
      <sheetData sheetId="5" refreshError="1"/>
      <sheetData sheetId="6">
        <row r="19">
          <cell r="L19">
            <v>253.21809999999999</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BDI "/>
      <sheetName val="BOTA-FORA"/>
      <sheetName val="ORÇAM. SEM DESON"/>
      <sheetName val="ORÇAM. DESON"/>
      <sheetName val="CURVA ABC"/>
      <sheetName val="CRONOGRAMA FISICO-FINANCEIRO"/>
      <sheetName val="COMPOSIÇÕES - SEM DESON"/>
      <sheetName val="COMPOSIÇÕES - COM DESON"/>
      <sheetName val="MEMORIA DE CALCULO"/>
      <sheetName val="BD -  ABC NÃO DESON"/>
      <sheetName val="BD -  ABC DESON"/>
      <sheetName val="CESAN"/>
      <sheetName val="MERCADO"/>
      <sheetName val="IOPES_02-20"/>
      <sheetName val="SICRO SUDESTE 04-20"/>
      <sheetName val="SINAPI 09-20 ES - NÃO DESONER."/>
      <sheetName val="SINAPI 09-20 ES - DESONER."/>
      <sheetName val="CPOS-178"/>
      <sheetName val="SIURB JAN-2020 DESONER."/>
      <sheetName val="SIURB JAN-2020 NÃO DESONER."/>
      <sheetName val="DER-ES_NOV19_COM DESONER."/>
      <sheetName val="R07-2027-ORC-001-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BA3B5F5-E8A3-4482-9633-2B2E6C2B1FB4}" name="Tabela42" displayName="Tabela42" ref="A3:E70" totalsRowShown="0" headerRowDxfId="113" dataDxfId="111" headerRowBorderDxfId="112" tableBorderDxfId="110" totalsRowBorderDxfId="109">
  <autoFilter ref="A3:E70" xr:uid="{E2E8BFA5-7C90-4959-9913-96038CCA8873}"/>
  <tableColumns count="5">
    <tableColumn id="1" xr3:uid="{103233F4-10A3-4616-B573-8DC9BE810EB3}" name="CÓDIGO" dataDxfId="108"/>
    <tableColumn id="2" xr3:uid="{06113E7F-B61B-4FE7-A0A2-B449223A33FF}" name="DESCRIÇÃO DO SERVIÇO" dataDxfId="107"/>
    <tableColumn id="3" xr3:uid="{EE563777-9FCD-4F7C-B14D-1D4E20A853C2}" name="UNIDADE" dataDxfId="106"/>
    <tableColumn id="4" xr3:uid="{D5FB12A9-6909-432F-8D76-BE60988B2BF5}" name="CUSTO UNITÁRIO (R$)_x000a_S. DESONERAÇÃO" dataDxfId="105">
      <calculatedColumnFormula>21693*D2</calculatedColumnFormula>
    </tableColumn>
    <tableColumn id="5" xr3:uid="{B1984EAD-C8C3-4371-9078-2F03431B721B}" name="CUSTO UNITÁRIO (R$)_x000a_DESONERAADO" dataDxfId="104">
      <calculatedColumnFormula>+Tabela42[[#This Row],[CUSTO UNITÁRIO (R$)
S. DESONERAÇÃO]]</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5FF9C50-2EB4-4CD9-BC37-5588F20600C7}" name="Tabela5" displayName="Tabela5" ref="B1:L54" totalsRowCount="1" headerRowDxfId="100" dataDxfId="98" headerRowBorderDxfId="99" tableBorderDxfId="97" totalsRowBorderDxfId="96" headerRowCellStyle="Vírgula">
  <autoFilter ref="B1:L53" xr:uid="{85FF9C50-2EB4-4CD9-BC37-5588F20600C7}"/>
  <sortState xmlns:xlrd2="http://schemas.microsoft.com/office/spreadsheetml/2017/richdata2" ref="B2:L53">
    <sortCondition descending="1" ref="J1:J53"/>
  </sortState>
  <tableColumns count="11">
    <tableColumn id="1" xr3:uid="{BE6E53B5-577D-4AC1-863B-E6C35D3BC8C7}" name="CÓDIGO" dataDxfId="95" totalsRowDxfId="94"/>
    <tableColumn id="2" xr3:uid="{19373EE1-91ED-44E9-8C74-89F90137DE92}" name="FONTE" dataDxfId="93" totalsRowDxfId="92"/>
    <tableColumn id="3" xr3:uid="{7937A448-F229-467D-ABFD-DF3F621A70CC}" name="DESCRIÇÃO" dataDxfId="91" totalsRowDxfId="90">
      <calculatedColumnFormula>IF(C2="SINAPI",VLOOKUP(B2,'[2]SINAPI 09-20 ES - NÃO DESONER.'!$G$6:$L$6678,2,FALSE),IF(C2="SIURB",VLOOKUP(B2,'[2]SIURB JAN-2020 NÃO DESONER.'!$A$2:$D$757,2,FALSE),IF(C2="SICRO",VLOOKUP(B2,[2]!Tabela4[#Data],2,FALSE),IF(C2="CPOS",VLOOKUP(B2,'[2]CPOS-178'!$A$7:$F$4097,2,FALSE),IF(C2="PRÓPRIA",VLOOKUP(B2,[2]!Tabela42[#Data],2,FALSE),IF(C2="DER-ES",VLOOKUP(B2,[2]!Tabela6[#Data],2,FALSE),IF(C2="IOPES",VLOOKUP(B2,'[2]IOPES_02-20'!$A$12:$G$1259,3,FALSE),"ERRO")))))))</calculatedColumnFormula>
    </tableColumn>
    <tableColumn id="4" xr3:uid="{215BF58F-201A-4AC1-A029-1D17AE17EC5F}" name="QUANT." dataDxfId="89" totalsRowDxfId="88">
      <calculatedColumnFormula>SUMIF('ORÇAM. SEM DESON'!$B$9:$P$84,B2,'ORÇAM. SEM DESON'!$L$9:$L$84)</calculatedColumnFormula>
    </tableColumn>
    <tableColumn id="5" xr3:uid="{C40F4042-D8FB-42AF-A7AC-09A41A861D1C}" name="CUSTO _x000a_UNIT." dataDxfId="87" totalsRowDxfId="86">
      <calculatedColumnFormula>IF(C2="SINAPI",VLOOKUP(B2,'SINAPI 01-22 ES - NÃO DESONER.'!$G$6:$L$6678,5,FALSE),IF(C2="SIURB",VLOOKUP(B2,'SIURB JAN-2020 NÃO DESONER.'!$A$2:$D$757,4,FALSE),IF(C2="SICRO",VLOOKUP(B2,Tabela4[],4,FALSE),IF(C2="CPOS",VLOOKUP(B2,'CPOS-178'!$A$7:$F$4097,6,FALSE),IF(C2="PRÓPRIA",VLOOKUP(B2,Tabela42[],4,FALSE),IF(C2="DER-ES",VLOOKUP(B2,Tabela6[],4,FALSE),IF(C2="IOPES",VLOOKUP(B2,'IOPES_10-21'!$A$12:$G$1259,7,FALSE),"ERRO")))))))</calculatedColumnFormula>
    </tableColumn>
    <tableColumn id="6" xr3:uid="{C8E0E713-E072-4384-B5A9-CEFA8970868B}" name="BDI(%)" dataDxfId="85" totalsRowDxfId="84">
      <calculatedColumnFormula>+'BDI '!$G$33</calculatedColumnFormula>
    </tableColumn>
    <tableColumn id="7" xr3:uid="{F9D107C2-4D21-408C-B287-9E512CDF75CF}" name="PREÇO_x000a_UNIT." dataDxfId="83" totalsRowDxfId="82" dataCellStyle="Vírgula">
      <calculatedColumnFormula>+F2*(1+G2)</calculatedColumnFormula>
    </tableColumn>
    <tableColumn id="9" xr3:uid="{DBCB3849-806D-417F-ADA5-31C5D735E752}" name="CLASSIFICAÇÃO" dataDxfId="81" totalsRowDxfId="80" dataCellStyle="Vírgula">
      <calculatedColumnFormula>+IF(Tabela5[[#This Row],[PORCENTAGEM ACUMULADA]]&lt;=$O$2,$N$2,IF(Tabela5[[#This Row],[PORCENTAGEM ACUMULADA]]&lt;=$O$3,$N$3,$N$4))</calculatedColumnFormula>
    </tableColumn>
    <tableColumn id="8" xr3:uid="{E537F7EF-F3AD-472A-A99F-F060BA9D98C3}" name="PREÇO DO_x000a_ SERVIÇO" totalsRowFunction="custom" dataDxfId="79" totalsRowDxfId="78">
      <calculatedColumnFormula>+E2*H2</calculatedColumnFormula>
      <totalsRowFormula>SUM(J2:J53)</totalsRowFormula>
    </tableColumn>
    <tableColumn id="10" xr3:uid="{29A52D16-37A3-4846-B6ED-8A417195053A}" name="PORCENTAGEM INDIVIDUAL" dataDxfId="77" totalsRowDxfId="76" dataCellStyle="Porcentagem">
      <calculatedColumnFormula>+Tabela5[[#This Row],[PREÇO DO
 SERVIÇO]]/Tabela5[[#Totals],[PREÇO DO
 SERVIÇO]]</calculatedColumnFormula>
    </tableColumn>
    <tableColumn id="11" xr3:uid="{C8A91DAF-DC4A-4609-8DF2-5F1B38BE136E}" name="PORCENTAGEM ACUMULADA" dataDxfId="75" totalsRowDxfId="74">
      <calculatedColumnFormula>+Tabela5[[#This Row],[PORCENTAGEM INDIVIDUAL]]</calculatedColumnFormula>
    </tableColumn>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767BAC-209D-46A3-9A12-DCEEC80FC1E7}" name="Tabela58" displayName="Tabela58" ref="B1:L54" totalsRowCount="1" headerRowDxfId="67" dataDxfId="65" headerRowBorderDxfId="66" tableBorderDxfId="64" totalsRowBorderDxfId="63" headerRowCellStyle="Vírgula">
  <autoFilter ref="B1:L53" xr:uid="{85FF9C50-2EB4-4CD9-BC37-5588F20600C7}"/>
  <sortState xmlns:xlrd2="http://schemas.microsoft.com/office/spreadsheetml/2017/richdata2" ref="B2:L53">
    <sortCondition descending="1" ref="J1:J53"/>
  </sortState>
  <tableColumns count="11">
    <tableColumn id="1" xr3:uid="{B94F5CA4-4DA4-429C-B1E8-E428FFF7AF82}" name="CÓDIGO" totalsRowLabel="C006" dataDxfId="62" totalsRowDxfId="61"/>
    <tableColumn id="2" xr3:uid="{34726370-0541-4B2C-8261-C7E7887A21AA}" name="FONTE" totalsRowLabel="PRÓPRIA" dataDxfId="60" totalsRowDxfId="59"/>
    <tableColumn id="3" xr3:uid="{45D985ED-5405-4B1D-A3B7-BA831868B8F1}" name="DESCRIÇÃO" dataDxfId="58" totalsRowDxfId="57">
      <calculatedColumnFormula>IF(C2="SINAPI",VLOOKUP(B2,'SINAPI 01-22 ES - DESONER.'!$G$6:$L$7206,2,FALSE),IF(C2="SIURB",VLOOKUP(B2,'SIURB JAN-2020 DESONER.'!$A$2:$D$757,2,FALSE),IF(C2="SICRO",VLOOKUP(B2,Tabela4[#Data],2,FALSE),IF(C2="CPOS",VLOOKUP(B2,'CPOS-178'!$A$7:$F$4097,2,FALSE),IF(C2="PRÓPRIA",VLOOKUP(B2,Tabela42[#Data],2,FALSE),IF(C2="DER-ES",VLOOKUP(B2,Tabela6[#Data],2,FALSE),IF(C2="IOPES",VLOOKUP(B2,'IOPES_10-21'!$A$12:$G$1259,3,FALSE),"ERRO")))))))</calculatedColumnFormula>
    </tableColumn>
    <tableColumn id="4" xr3:uid="{3F6300E9-FA80-4A50-99D0-17A1451D1DA7}" name="QUANT." dataDxfId="56" totalsRowDxfId="55">
      <calculatedColumnFormula>SUMIF('ORÇAM. SEM DESON'!$B$9:$P$84,B2,'ORÇAM. SEM DESON'!$L$9:$L$84)</calculatedColumnFormula>
    </tableColumn>
    <tableColumn id="5" xr3:uid="{4ED1103E-ACB9-43C2-8CC9-192A51031F91}" name="CUSTO _x000a_UNIT." dataDxfId="54" totalsRowDxfId="53">
      <calculatedColumnFormula>IF(C2="SINAPI",VLOOKUP(B2,'SINAPI 01-22 ES - DESONER.'!$G$6:$L$7206,5,FALSE),IF(C2="SIURB",VLOOKUP(B2,'SIURB JAN-2020 DESONER.'!$A$2:$D$757,4,FALSE),IF(C2="SICRO",VLOOKUP(B2,Tabela4[],4,FALSE),IF(C2="CPOS",VLOOKUP(B2,'CPOS-178'!$A$7:$F$4097,6,FALSE),IF(C2="PRÓPRIA",VLOOKUP(B2,Tabela42[],5,FALSE),IF(C2="DER-ES",VLOOKUP(B2,Tabela6[],4,FALSE),IF(C2="IOPES",VLOOKUP(B2,'IOPES_10-21'!$A$12:$G$1259,7,FALSE),"ERRO")))))))</calculatedColumnFormula>
    </tableColumn>
    <tableColumn id="6" xr3:uid="{4C877983-843A-4851-A6CD-E2D81D0D0A41}" name="BDI(%)" dataDxfId="52" totalsRowDxfId="51">
      <calculatedColumnFormula>+'BDI '!$M$33</calculatedColumnFormula>
    </tableColumn>
    <tableColumn id="7" xr3:uid="{636039D0-E5B0-46A2-A342-7AE20BF32B5F}" name="PREÇO_x000a_UNIT." dataDxfId="50" totalsRowDxfId="49" dataCellStyle="Vírgula">
      <calculatedColumnFormula>+F2*(1+G2)</calculatedColumnFormula>
    </tableColumn>
    <tableColumn id="9" xr3:uid="{6452E181-B786-4E65-9898-035AC123A8C2}" name="CLASSIFICAÇÃO" dataDxfId="48" totalsRowDxfId="47" dataCellStyle="Vírgula">
      <calculatedColumnFormula>+IF(Tabela58[[#This Row],[PORCENTAGEM ACUMULADA]]&lt;=$O$2,$N$2,IF(Tabela58[[#This Row],[PORCENTAGEM ACUMULADA]]&lt;=$O$3,$N$3,$N$4))</calculatedColumnFormula>
    </tableColumn>
    <tableColumn id="8" xr3:uid="{599D7A1B-4ACB-4A77-8C9D-4E5611793CDA}" name="PREÇO DO_x000a_ SERVIÇO" totalsRowFunction="custom" dataDxfId="46" totalsRowDxfId="45">
      <calculatedColumnFormula>+E2*H2</calculatedColumnFormula>
      <totalsRowFormula>SUM(J2:J53)</totalsRowFormula>
    </tableColumn>
    <tableColumn id="10" xr3:uid="{6D73225F-A56B-410B-8776-43ACBB754FC2}" name="PORCENTAGEM INDIVIDUAL" dataDxfId="44" totalsRowDxfId="43" dataCellStyle="Porcentagem">
      <calculatedColumnFormula>+Tabela58[[#This Row],[PREÇO DO
 SERVIÇO]]/Tabela58[[#Totals],[PREÇO DO
 SERVIÇO]]</calculatedColumnFormula>
    </tableColumn>
    <tableColumn id="11" xr3:uid="{4A8F20DC-0BA5-48A8-A45E-4FE62176C84B}" name="PORCENTAGEM ACUMULADA" dataDxfId="42" totalsRowDxfId="41">
      <calculatedColumnFormula>+Tabela58[[#This Row],[PORCENTAGEM INDIVIDUAL]]</calculatedColumnFormula>
    </tableColumn>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2604A1D-8701-4F85-8087-406255AFFA1A}" name="Tabela4" displayName="Tabela4" ref="A4:D71" totalsRowShown="0" headerRowDxfId="40" dataDxfId="39">
  <autoFilter ref="A4:D71" xr:uid="{E2E8BFA5-7C90-4959-9913-96038CCA8873}"/>
  <tableColumns count="4">
    <tableColumn id="1" xr3:uid="{15E850CD-5FBA-45A7-A138-5F86EF42A9C3}" name="CÓDIGO" dataDxfId="38"/>
    <tableColumn id="2" xr3:uid="{7429DD11-B563-41EE-B77D-A78FBE48B713}" name="DESCRIÇÃO DO SERVIÇO" dataDxfId="37"/>
    <tableColumn id="3" xr3:uid="{9DC4F5B3-4BD7-47D0-9460-8D127DE74AFE}" name="UNIDADE" dataDxfId="36"/>
    <tableColumn id="4" xr3:uid="{4977B50E-0BD5-4B8B-BBB0-55CC841F1162}" name="CUSTO UNITÁRIO (R$)" dataDxfId="35"/>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6153BE2-001E-43A4-8476-22B903FC681E}" name="Tabela14" displayName="Tabela14" ref="A5:L7206" totalsRowShown="0" headerRowDxfId="34" dataDxfId="33">
  <autoFilter ref="A5:L7206" xr:uid="{B64311C7-9DB3-4493-95FE-04233121E3A6}"/>
  <tableColumns count="12">
    <tableColumn id="1" xr3:uid="{8EFE6893-EBFC-413C-B0C8-F45FB4B07F8F}" name="DESCRICAO DA CLASSE" dataDxfId="32"/>
    <tableColumn id="2" xr3:uid="{2FDA87EC-CB87-41F9-80B6-424DB4ECB884}" name="SIGLA DA CLASSE" dataDxfId="31"/>
    <tableColumn id="3" xr3:uid="{2EED94F7-10CF-40C1-94A7-A57FDDE6BBA8}" name="DESCRICAO DO TIPO 1" dataDxfId="30"/>
    <tableColumn id="4" xr3:uid="{B6FC7C1E-3E82-49C8-9F14-CEE7408D1F9D}" name="SIGLA DO TIPO 1" dataDxfId="29"/>
    <tableColumn id="5" xr3:uid="{DE15CAFB-45CE-494B-8659-FD845635381B}" name="CODIGO DO AGRUPADOR" dataDxfId="28"/>
    <tableColumn id="6" xr3:uid="{989DB5CB-416E-4973-B797-AD77451AD7D2}" name="DESCRICAO DO AGRUPADOR" dataDxfId="27"/>
    <tableColumn id="7" xr3:uid="{589A481B-ED85-49AA-BD92-8E3F92573C8D}" name="CODIGO  DA COMPOSICAO" dataDxfId="26"/>
    <tableColumn id="8" xr3:uid="{FD60E7A6-8B12-4853-BC4A-56A0F4F5CA91}" name="DESCRICAO DA COMPOSICAO" dataDxfId="25"/>
    <tableColumn id="9" xr3:uid="{ACF518B2-F951-4556-A686-8C244A30D0A6}" name="unIDADE" dataDxfId="24"/>
    <tableColumn id="10" xr3:uid="{A08F1D2C-F4FF-4115-8E26-21F1A4419759}" name="ORIGEM DE PREÇO" dataDxfId="23"/>
    <tableColumn id="11" xr3:uid="{DEEE8831-CC32-45AA-9D33-664D5F57997D}" name="CUSTO TOTAL" dataDxfId="22"/>
    <tableColumn id="12" xr3:uid="{E9F13A90-91D8-4DE3-BB10-1616DB88E392}" name="VINCULO" dataDxfId="2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D47EA2A-0136-4003-8A9D-682DC115C3DB}" name="Tabela1" displayName="Tabela1" ref="A5:L7206" totalsRowShown="0" headerRowDxfId="20" dataDxfId="19">
  <autoFilter ref="A5:L7206" xr:uid="{F0368A01-1E76-4F1E-9F26-53D49142FF2B}"/>
  <tableColumns count="12">
    <tableColumn id="1" xr3:uid="{7ED55532-65D6-404E-BAC0-7EE180209012}" name="DESCRICAO DA CLASSE" dataDxfId="18"/>
    <tableColumn id="2" xr3:uid="{02AE8F18-3BAC-4909-954E-B8735E8C491F}" name="SIGLA DA CLASSE" dataDxfId="17"/>
    <tableColumn id="3" xr3:uid="{D7AF8471-3B96-4FC5-ABA6-EDFCC22F5EDB}" name="DESCRICAO DO TIPO 1" dataDxfId="16"/>
    <tableColumn id="4" xr3:uid="{62DA0E72-D95D-4C6D-9B73-D4625F038BBF}" name="SIGLA DO TIPO 1" dataDxfId="15"/>
    <tableColumn id="5" xr3:uid="{28BFC780-07FE-4897-8DF7-CDA62F0D0FB3}" name="CODIGO DO AGRUPADOR" dataDxfId="14"/>
    <tableColumn id="6" xr3:uid="{D8D943E1-BB59-43C7-A030-5AF619B1287C}" name="DESCRICAO DO AGRUPADOR" dataDxfId="13"/>
    <tableColumn id="7" xr3:uid="{0C24ADF5-D792-49FA-84EF-5E99538DFB1D}" name="CODIGO  DA COMPOSICAO" dataDxfId="12"/>
    <tableColumn id="8" xr3:uid="{594D55CF-A179-4837-85FA-6CDAD3C0E854}" name="DESCRICAO DA COMPOSICAO" dataDxfId="11"/>
    <tableColumn id="9" xr3:uid="{275948D1-D65D-49F1-831C-545073C512F2}" name="unIDADE" dataDxfId="10"/>
    <tableColumn id="10" xr3:uid="{E4371C15-BCDD-4947-BF22-E63874690038}" name="ORIGEM DE PREÇO" dataDxfId="9"/>
    <tableColumn id="11" xr3:uid="{5363D5A9-2A8C-4097-9E96-B60EC2DB256E}" name="CUSTO TOTAL" dataDxfId="8"/>
    <tableColumn id="12" xr3:uid="{8C27986F-FB87-4341-AF48-5E60D1E7601A}" name="VINCULO" dataDxfId="7"/>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0842229-6591-496E-AFEF-8B61993AEFAE}" name="Tabela6" displayName="Tabela6" ref="A2:E1426" totalsRowShown="0" headerRowDxfId="6" dataDxfId="5">
  <autoFilter ref="A2:E1426" xr:uid="{387E5A32-DCEF-44AC-8220-EFBCC61E4484}"/>
  <tableColumns count="5">
    <tableColumn id="1" xr3:uid="{9F5073BE-FF85-4D3F-8C88-73B70EEA42E4}" name="Cód. Padrão" dataDxfId="4"/>
    <tableColumn id="2" xr3:uid="{5BA8434B-8335-48D0-830C-AC9CAE4A6829}" name="Descrição do serviço" dataDxfId="3"/>
    <tableColumn id="3" xr3:uid="{1C55659F-0BEA-49B0-8221-8A4EE82D9CD0}" name="Unidade" dataDxfId="2"/>
    <tableColumn id="4" xr3:uid="{682FBFFE-2C82-4A2B-9855-C2ADA66070CD}" name="Preço unitário" dataDxfId="1"/>
    <tableColumn id="5" xr3:uid="{DBD4F6E4-B113-4366-901B-575FF0E577C8}" name="Transporte" dataDxfId="0"/>
  </tableColumns>
  <tableStyleInfo name="TableStyleLight12"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5C0A-75A4-4050-9B0A-74B513E4C1BD}">
  <dimension ref="A1:O26"/>
  <sheetViews>
    <sheetView showGridLines="0" tabSelected="1" view="pageBreakPreview" zoomScaleNormal="100" zoomScaleSheetLayoutView="100" workbookViewId="0">
      <selection activeCell="B10" sqref="B10:N11"/>
    </sheetView>
  </sheetViews>
  <sheetFormatPr defaultColWidth="8.85546875" defaultRowHeight="15.75" x14ac:dyDescent="0.25"/>
  <cols>
    <col min="1" max="1" width="2.7109375" style="220" customWidth="1"/>
    <col min="2" max="2" width="15.7109375" style="18" customWidth="1"/>
    <col min="3" max="3" width="10.28515625" style="220" customWidth="1"/>
    <col min="4" max="13" width="11.7109375" style="220" customWidth="1"/>
    <col min="14" max="14" width="15.7109375" style="220" customWidth="1"/>
    <col min="15" max="15" width="3.85546875" style="220" customWidth="1"/>
    <col min="16" max="16384" width="8.85546875" style="220"/>
  </cols>
  <sheetData>
    <row r="1" spans="1:15" ht="5.0999999999999996" customHeight="1" thickBot="1" x14ac:dyDescent="0.35">
      <c r="A1" s="1"/>
      <c r="B1" s="183"/>
      <c r="C1" s="3"/>
      <c r="D1" s="2"/>
      <c r="E1" s="2"/>
      <c r="F1" s="2"/>
      <c r="G1" s="2"/>
      <c r="H1" s="2"/>
      <c r="I1" s="4"/>
      <c r="J1" s="5"/>
      <c r="K1" s="5"/>
      <c r="L1" s="5"/>
      <c r="M1" s="5"/>
      <c r="N1" s="6"/>
    </row>
    <row r="2" spans="1:15" ht="9.9499999999999993" customHeight="1" thickTop="1" x14ac:dyDescent="0.3">
      <c r="A2" s="1"/>
      <c r="B2" s="188"/>
      <c r="C2" s="7"/>
      <c r="D2" s="8"/>
      <c r="E2" s="8"/>
      <c r="F2" s="8"/>
      <c r="G2" s="8"/>
      <c r="H2" s="8"/>
      <c r="I2" s="9"/>
      <c r="J2" s="10"/>
      <c r="K2" s="10"/>
      <c r="L2" s="10"/>
      <c r="M2" s="10"/>
      <c r="N2" s="11"/>
    </row>
    <row r="3" spans="1:15" ht="35.1" customHeight="1" x14ac:dyDescent="0.25">
      <c r="A3" s="182"/>
      <c r="B3" s="193"/>
      <c r="C3" s="586" t="s">
        <v>4</v>
      </c>
      <c r="D3" s="586"/>
      <c r="E3" s="586"/>
      <c r="F3" s="586"/>
      <c r="G3" s="586"/>
      <c r="H3" s="586"/>
      <c r="I3" s="586"/>
      <c r="J3" s="586"/>
      <c r="K3" s="587"/>
      <c r="L3" s="587"/>
      <c r="M3" s="588"/>
      <c r="N3" s="12"/>
    </row>
    <row r="4" spans="1:15" ht="20.100000000000001" customHeight="1" x14ac:dyDescent="0.25">
      <c r="A4" s="182"/>
      <c r="B4" s="182"/>
      <c r="C4" s="219" t="s">
        <v>0</v>
      </c>
      <c r="D4" s="13"/>
      <c r="E4" s="13"/>
      <c r="F4" s="13"/>
      <c r="G4" s="13"/>
      <c r="H4" s="13"/>
      <c r="I4" s="13"/>
      <c r="J4" s="13"/>
      <c r="K4" s="589" t="s">
        <v>1</v>
      </c>
      <c r="L4" s="590"/>
      <c r="M4" s="591"/>
      <c r="N4" s="14"/>
    </row>
    <row r="5" spans="1:15" ht="35.1" customHeight="1" x14ac:dyDescent="0.25">
      <c r="A5" s="1"/>
      <c r="B5" s="182"/>
      <c r="C5" s="592" t="s">
        <v>5</v>
      </c>
      <c r="D5" s="593"/>
      <c r="E5" s="593"/>
      <c r="F5" s="593"/>
      <c r="G5" s="593"/>
      <c r="H5" s="593"/>
      <c r="I5" s="593"/>
      <c r="J5" s="593"/>
      <c r="K5" s="594">
        <v>44624</v>
      </c>
      <c r="L5" s="595"/>
      <c r="M5" s="596"/>
    </row>
    <row r="6" spans="1:15" ht="20.100000000000001" customHeight="1" x14ac:dyDescent="0.25">
      <c r="A6" s="1"/>
      <c r="B6" s="182"/>
      <c r="C6" s="219" t="s">
        <v>2</v>
      </c>
      <c r="D6" s="15"/>
      <c r="E6" s="15"/>
      <c r="F6" s="15"/>
      <c r="G6" s="15"/>
      <c r="H6" s="15"/>
      <c r="I6" s="15"/>
      <c r="J6" s="15"/>
      <c r="K6" s="589" t="s">
        <v>3</v>
      </c>
      <c r="L6" s="590"/>
      <c r="M6" s="591"/>
      <c r="N6" s="16"/>
    </row>
    <row r="7" spans="1:15" ht="35.1" customHeight="1" thickBot="1" x14ac:dyDescent="0.3">
      <c r="A7" s="1"/>
      <c r="B7" s="182"/>
      <c r="C7" s="597" t="s">
        <v>17820</v>
      </c>
      <c r="D7" s="598"/>
      <c r="E7" s="598"/>
      <c r="F7" s="598"/>
      <c r="G7" s="598"/>
      <c r="H7" s="598"/>
      <c r="I7" s="598"/>
      <c r="J7" s="598"/>
      <c r="K7" s="599" t="s">
        <v>21883</v>
      </c>
      <c r="L7" s="600"/>
      <c r="M7" s="601"/>
      <c r="N7" s="17"/>
    </row>
    <row r="8" spans="1:15" ht="16.5" thickTop="1" x14ac:dyDescent="0.25">
      <c r="A8" s="14"/>
      <c r="B8" s="584"/>
      <c r="C8" s="584"/>
      <c r="D8" s="584"/>
      <c r="E8" s="584"/>
      <c r="F8" s="584"/>
      <c r="G8" s="584"/>
      <c r="H8" s="584"/>
      <c r="I8" s="584"/>
      <c r="J8" s="584"/>
      <c r="K8" s="584"/>
      <c r="L8" s="584"/>
      <c r="M8" s="584"/>
      <c r="N8" s="584"/>
    </row>
    <row r="9" spans="1:15" ht="30" customHeight="1" x14ac:dyDescent="0.25">
      <c r="A9" s="14"/>
      <c r="B9" s="222" t="s">
        <v>17812</v>
      </c>
      <c r="C9" s="223"/>
      <c r="D9" s="223"/>
      <c r="E9" s="223"/>
      <c r="F9" s="223"/>
      <c r="G9" s="223"/>
      <c r="H9" s="223"/>
      <c r="I9" s="223"/>
      <c r="J9" s="223"/>
      <c r="K9" s="223"/>
      <c r="L9" s="223"/>
      <c r="M9" s="223"/>
      <c r="N9" s="223"/>
      <c r="O9" s="223"/>
    </row>
    <row r="10" spans="1:15" ht="30" customHeight="1" x14ac:dyDescent="0.25">
      <c r="A10" s="14"/>
      <c r="B10" s="578" t="s">
        <v>20318</v>
      </c>
      <c r="C10" s="578"/>
      <c r="D10" s="578"/>
      <c r="E10" s="578"/>
      <c r="F10" s="578"/>
      <c r="G10" s="578"/>
      <c r="H10" s="578"/>
      <c r="I10" s="578"/>
      <c r="J10" s="578"/>
      <c r="K10" s="578"/>
      <c r="L10" s="578"/>
      <c r="M10" s="578"/>
      <c r="N10" s="578"/>
      <c r="O10" s="237"/>
    </row>
    <row r="11" spans="1:15" ht="30" customHeight="1" x14ac:dyDescent="0.25">
      <c r="A11" s="14"/>
      <c r="B11" s="578"/>
      <c r="C11" s="578"/>
      <c r="D11" s="578"/>
      <c r="E11" s="578"/>
      <c r="F11" s="578"/>
      <c r="G11" s="578"/>
      <c r="H11" s="578"/>
      <c r="I11" s="578"/>
      <c r="J11" s="578"/>
      <c r="K11" s="578"/>
      <c r="L11" s="578"/>
      <c r="M11" s="578"/>
      <c r="N11" s="578"/>
      <c r="O11" s="237"/>
    </row>
    <row r="12" spans="1:15" ht="30" customHeight="1" x14ac:dyDescent="0.25">
      <c r="B12" s="585" t="s">
        <v>17813</v>
      </c>
      <c r="C12" s="585"/>
      <c r="D12" s="585"/>
      <c r="E12" s="585"/>
      <c r="F12" s="585"/>
      <c r="G12" s="585"/>
      <c r="H12" s="585"/>
      <c r="I12" s="585"/>
      <c r="J12" s="585"/>
      <c r="K12" s="585"/>
      <c r="L12" s="585"/>
      <c r="M12" s="585"/>
      <c r="N12" s="585"/>
      <c r="O12" s="585"/>
    </row>
    <row r="13" spans="1:15" ht="112.5" customHeight="1" x14ac:dyDescent="0.25">
      <c r="B13" s="579" t="s">
        <v>39144</v>
      </c>
      <c r="C13" s="579"/>
      <c r="D13" s="579"/>
      <c r="E13" s="579"/>
      <c r="F13" s="579"/>
      <c r="G13" s="579"/>
      <c r="H13" s="579"/>
      <c r="I13" s="579"/>
      <c r="J13" s="579"/>
      <c r="K13" s="579"/>
      <c r="L13" s="579"/>
      <c r="M13" s="579"/>
      <c r="N13" s="579"/>
      <c r="O13" s="226"/>
    </row>
    <row r="14" spans="1:15" ht="30" customHeight="1" x14ac:dyDescent="0.25">
      <c r="B14" s="224"/>
      <c r="C14" s="224"/>
      <c r="D14" s="224"/>
      <c r="E14" s="225"/>
      <c r="F14" s="225"/>
      <c r="G14" s="229"/>
      <c r="H14" s="226"/>
      <c r="I14" s="225"/>
      <c r="J14" s="225"/>
      <c r="K14" s="227"/>
      <c r="L14" s="227"/>
      <c r="M14" s="228"/>
      <c r="N14" s="228"/>
      <c r="O14" s="226"/>
    </row>
    <row r="15" spans="1:15" ht="30" customHeight="1" x14ac:dyDescent="0.25">
      <c r="B15" s="223" t="s">
        <v>17814</v>
      </c>
      <c r="C15" s="224"/>
      <c r="D15" s="224"/>
      <c r="E15" s="225"/>
      <c r="F15" s="225"/>
      <c r="G15" s="229"/>
      <c r="H15" s="226"/>
      <c r="I15" s="225"/>
      <c r="J15" s="225"/>
      <c r="K15" s="227"/>
      <c r="L15" s="227"/>
      <c r="M15" s="228"/>
      <c r="N15" s="228"/>
      <c r="O15" s="226"/>
    </row>
    <row r="16" spans="1:15" ht="30" customHeight="1" x14ac:dyDescent="0.25">
      <c r="B16" s="224"/>
      <c r="C16" s="224"/>
      <c r="D16" s="224"/>
      <c r="E16" s="225"/>
      <c r="F16" s="225"/>
      <c r="G16" s="229"/>
      <c r="H16" s="226"/>
      <c r="I16" s="225"/>
      <c r="J16" s="225"/>
      <c r="K16" s="227"/>
      <c r="L16" s="227"/>
      <c r="M16" s="228"/>
      <c r="N16" s="228"/>
      <c r="O16" s="226"/>
    </row>
    <row r="17" spans="2:15" ht="30" customHeight="1" x14ac:dyDescent="0.25">
      <c r="B17" s="583" t="s">
        <v>17815</v>
      </c>
      <c r="C17" s="583"/>
      <c r="D17" s="583"/>
      <c r="E17" s="583"/>
      <c r="F17" s="583"/>
      <c r="G17" s="583"/>
      <c r="H17" s="583"/>
      <c r="I17" s="583"/>
      <c r="J17" s="583"/>
      <c r="K17" s="583"/>
      <c r="L17" s="583"/>
      <c r="M17" s="583"/>
      <c r="N17" s="583"/>
      <c r="O17" s="583"/>
    </row>
    <row r="18" spans="2:15" ht="30" customHeight="1" x14ac:dyDescent="0.25">
      <c r="B18" s="583"/>
      <c r="C18" s="583"/>
      <c r="D18" s="583"/>
      <c r="E18" s="583"/>
      <c r="F18" s="583"/>
      <c r="G18" s="583"/>
      <c r="H18" s="583"/>
      <c r="I18" s="583"/>
      <c r="J18" s="583"/>
      <c r="K18" s="583"/>
      <c r="L18" s="583"/>
      <c r="M18" s="583"/>
      <c r="N18" s="583"/>
      <c r="O18" s="583"/>
    </row>
    <row r="19" spans="2:15" ht="30" customHeight="1" x14ac:dyDescent="0.25">
      <c r="B19" s="230"/>
      <c r="C19" s="231"/>
      <c r="D19" s="322"/>
      <c r="E19" s="581" t="s">
        <v>17816</v>
      </c>
      <c r="F19" s="581"/>
      <c r="G19" s="581"/>
      <c r="H19" s="581" t="s">
        <v>17817</v>
      </c>
      <c r="I19" s="581"/>
      <c r="J19" s="581"/>
      <c r="K19" s="323"/>
      <c r="L19" s="323"/>
      <c r="M19" s="323"/>
      <c r="N19" s="323"/>
      <c r="O19" s="324"/>
    </row>
    <row r="20" spans="2:15" ht="30" customHeight="1" x14ac:dyDescent="0.25">
      <c r="B20" s="232" t="s">
        <v>8732</v>
      </c>
      <c r="C20" s="233"/>
      <c r="D20" s="322"/>
      <c r="E20" s="582">
        <f>+'ORÇAM. SEM DESON'!P85</f>
        <v>28651453.005325206</v>
      </c>
      <c r="F20" s="582"/>
      <c r="G20" s="582"/>
      <c r="H20" s="582">
        <f>+'ORÇAM. DESON'!P85</f>
        <v>29892538.049070932</v>
      </c>
      <c r="I20" s="582"/>
      <c r="J20" s="582"/>
      <c r="K20" s="323"/>
      <c r="L20" s="323"/>
      <c r="M20" s="323"/>
      <c r="N20" s="323"/>
      <c r="O20" s="324"/>
    </row>
    <row r="21" spans="2:15" ht="30" customHeight="1" x14ac:dyDescent="0.25">
      <c r="B21" s="230"/>
      <c r="C21" s="233"/>
      <c r="D21" s="233"/>
      <c r="E21" s="233"/>
      <c r="F21" s="233"/>
      <c r="G21" s="234"/>
      <c r="H21" s="234"/>
      <c r="I21" s="233"/>
      <c r="J21" s="233"/>
      <c r="K21" s="225"/>
      <c r="L21" s="233"/>
      <c r="M21" s="234"/>
      <c r="N21" s="235"/>
      <c r="O21" s="235"/>
    </row>
    <row r="22" spans="2:15" ht="30" customHeight="1" x14ac:dyDescent="0.25">
      <c r="B22" s="232" t="s">
        <v>17818</v>
      </c>
      <c r="C22" s="233"/>
      <c r="D22" s="233"/>
      <c r="E22" s="233"/>
      <c r="F22" s="325"/>
      <c r="G22" s="580" t="str">
        <f>IF(E20&lt;H20,E19,H19)</f>
        <v>SEM DESONERAÇÃO</v>
      </c>
      <c r="H22" s="580"/>
      <c r="I22" s="580"/>
      <c r="J22" s="580"/>
      <c r="K22" s="236" t="s">
        <v>17819</v>
      </c>
      <c r="L22" s="326"/>
      <c r="M22" s="577">
        <f>IF(E20&lt;H20,E20,H20)</f>
        <v>28651453.005325206</v>
      </c>
      <c r="N22" s="577"/>
      <c r="O22" s="327"/>
    </row>
    <row r="23" spans="2:15" ht="30" customHeight="1" x14ac:dyDescent="0.3">
      <c r="B23" s="328"/>
      <c r="C23" s="329"/>
      <c r="D23" s="329"/>
      <c r="E23" s="329"/>
      <c r="F23" s="329"/>
      <c r="G23" s="329"/>
      <c r="H23" s="329"/>
      <c r="I23" s="329"/>
      <c r="J23" s="329"/>
      <c r="K23" s="329"/>
      <c r="L23" s="329"/>
      <c r="M23" s="329"/>
      <c r="N23" s="329"/>
      <c r="O23" s="329"/>
    </row>
    <row r="24" spans="2:15" ht="30" customHeight="1" x14ac:dyDescent="0.3">
      <c r="B24" s="328"/>
      <c r="C24" s="329"/>
      <c r="D24" s="329"/>
      <c r="E24" s="329"/>
      <c r="F24" s="329"/>
      <c r="G24" s="329"/>
      <c r="H24" s="329"/>
      <c r="I24" s="329"/>
      <c r="J24" s="329"/>
      <c r="K24" s="329"/>
      <c r="L24" s="329"/>
      <c r="M24" s="329"/>
      <c r="N24" s="329"/>
      <c r="O24" s="329"/>
    </row>
    <row r="25" spans="2:15" ht="30" customHeight="1" x14ac:dyDescent="0.25"/>
    <row r="26" spans="2:15" ht="30" customHeight="1" x14ac:dyDescent="0.25"/>
  </sheetData>
  <mergeCells count="18">
    <mergeCell ref="B8:N8"/>
    <mergeCell ref="B12:O12"/>
    <mergeCell ref="C3:M3"/>
    <mergeCell ref="K4:M4"/>
    <mergeCell ref="C5:J5"/>
    <mergeCell ref="K5:M5"/>
    <mergeCell ref="K6:M6"/>
    <mergeCell ref="C7:J7"/>
    <mergeCell ref="K7:M7"/>
    <mergeCell ref="M22:N22"/>
    <mergeCell ref="B10:N11"/>
    <mergeCell ref="B13:N13"/>
    <mergeCell ref="G22:J22"/>
    <mergeCell ref="H19:J19"/>
    <mergeCell ref="E20:G20"/>
    <mergeCell ref="H20:J20"/>
    <mergeCell ref="B17:O18"/>
    <mergeCell ref="E19:G19"/>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1D8F9-C4C8-4A63-BCD5-8D3D57744449}">
  <sheetPr>
    <tabColor theme="5"/>
  </sheetPr>
  <dimension ref="A1:I70"/>
  <sheetViews>
    <sheetView showGridLines="0" topLeftCell="A13" zoomScaleNormal="100" workbookViewId="0">
      <selection activeCell="A23" sqref="A23"/>
    </sheetView>
  </sheetViews>
  <sheetFormatPr defaultColWidth="8.85546875" defaultRowHeight="12.75" x14ac:dyDescent="0.2"/>
  <cols>
    <col min="1" max="1" width="10.28515625" style="277" customWidth="1"/>
    <col min="2" max="2" width="83.85546875" style="277" customWidth="1"/>
    <col min="3" max="3" width="11.28515625" style="277" customWidth="1"/>
    <col min="4" max="4" width="22.28515625" style="277" customWidth="1"/>
    <col min="5" max="5" width="25.7109375" style="279" bestFit="1" customWidth="1"/>
    <col min="6" max="16384" width="8.85546875" style="279"/>
  </cols>
  <sheetData>
    <row r="1" spans="1:9" x14ac:dyDescent="0.2">
      <c r="B1" s="277" t="s">
        <v>17781</v>
      </c>
      <c r="C1" s="277" t="s">
        <v>17785</v>
      </c>
      <c r="D1" s="278">
        <v>44142</v>
      </c>
    </row>
    <row r="2" spans="1:9" x14ac:dyDescent="0.2">
      <c r="A2" s="280" t="s">
        <v>17782</v>
      </c>
      <c r="C2" s="277" t="s">
        <v>17784</v>
      </c>
      <c r="D2" s="281">
        <v>5.39</v>
      </c>
      <c r="E2" s="282"/>
      <c r="F2" s="282"/>
      <c r="G2" s="282"/>
      <c r="H2" s="282"/>
      <c r="I2" s="282"/>
    </row>
    <row r="3" spans="1:9" ht="30" customHeight="1" x14ac:dyDescent="0.2">
      <c r="A3" s="284" t="s">
        <v>8737</v>
      </c>
      <c r="B3" s="285" t="s">
        <v>8738</v>
      </c>
      <c r="C3" s="221" t="s">
        <v>14</v>
      </c>
      <c r="D3" s="286" t="s">
        <v>17906</v>
      </c>
      <c r="E3" s="292" t="s">
        <v>17907</v>
      </c>
    </row>
    <row r="4" spans="1:9" ht="30" customHeight="1" x14ac:dyDescent="0.2">
      <c r="A4" s="293">
        <v>1</v>
      </c>
      <c r="B4" s="287" t="s">
        <v>17783</v>
      </c>
      <c r="C4" s="290" t="s">
        <v>17777</v>
      </c>
      <c r="D4" s="297">
        <f t="shared" ref="D4" si="0">21693*D2</f>
        <v>116925.26999999999</v>
      </c>
      <c r="E4" s="298">
        <f>+Tabela42[[#This Row],[CUSTO UNITÁRIO (R$)
S. DESONERAÇÃO]]</f>
        <v>116925.26999999999</v>
      </c>
    </row>
    <row r="5" spans="1:9" ht="30" customHeight="1" x14ac:dyDescent="0.2">
      <c r="A5" s="293">
        <v>2</v>
      </c>
      <c r="B5" s="283" t="s">
        <v>17802</v>
      </c>
      <c r="C5" s="290" t="s">
        <v>17777</v>
      </c>
      <c r="D5" s="299">
        <v>5705.9330650386019</v>
      </c>
      <c r="E5" s="298">
        <f>+Tabela42[[#This Row],[CUSTO UNITÁRIO (R$)
S. DESONERAÇÃO]]</f>
        <v>5705.9330650386019</v>
      </c>
    </row>
    <row r="6" spans="1:9" ht="30" customHeight="1" x14ac:dyDescent="0.2">
      <c r="A6" s="293">
        <v>3</v>
      </c>
      <c r="B6" s="283" t="s">
        <v>17803</v>
      </c>
      <c r="C6" s="290" t="s">
        <v>17777</v>
      </c>
      <c r="D6" s="299">
        <v>6041.6305389222052</v>
      </c>
      <c r="E6" s="298">
        <f>+Tabela42[[#This Row],[CUSTO UNITÁRIO (R$)
S. DESONERAÇÃO]]</f>
        <v>6041.6305389222052</v>
      </c>
    </row>
    <row r="7" spans="1:9" ht="30" customHeight="1" x14ac:dyDescent="0.2">
      <c r="A7" s="293">
        <v>4</v>
      </c>
      <c r="B7" s="283" t="s">
        <v>17804</v>
      </c>
      <c r="C7" s="290" t="s">
        <v>17777</v>
      </c>
      <c r="D7" s="299">
        <v>10705.590522715003</v>
      </c>
      <c r="E7" s="298">
        <f>+Tabela42[[#This Row],[CUSTO UNITÁRIO (R$)
S. DESONERAÇÃO]]</f>
        <v>10705.590522715003</v>
      </c>
    </row>
    <row r="8" spans="1:9" ht="30" customHeight="1" x14ac:dyDescent="0.2">
      <c r="A8" s="293">
        <v>5</v>
      </c>
      <c r="B8" s="283" t="s">
        <v>17805</v>
      </c>
      <c r="C8" s="290" t="s">
        <v>17777</v>
      </c>
      <c r="D8" s="299">
        <v>345411.21783588087</v>
      </c>
      <c r="E8" s="298">
        <f>+Tabela42[[#This Row],[CUSTO UNITÁRIO (R$)
S. DESONERAÇÃO]]</f>
        <v>345411.21783588087</v>
      </c>
    </row>
    <row r="9" spans="1:9" ht="30" customHeight="1" x14ac:dyDescent="0.2">
      <c r="A9" s="293">
        <v>6</v>
      </c>
      <c r="B9" s="283" t="s">
        <v>17806</v>
      </c>
      <c r="C9" s="290" t="s">
        <v>17777</v>
      </c>
      <c r="D9" s="299">
        <v>30842.097132862746</v>
      </c>
      <c r="E9" s="298">
        <f>+Tabela42[[#This Row],[CUSTO UNITÁRIO (R$)
S. DESONERAÇÃO]]</f>
        <v>30842.097132862746</v>
      </c>
    </row>
    <row r="10" spans="1:9" ht="30" customHeight="1" x14ac:dyDescent="0.2">
      <c r="A10" s="293">
        <v>7</v>
      </c>
      <c r="B10" s="283" t="s">
        <v>13128</v>
      </c>
      <c r="C10" s="290" t="s">
        <v>17777</v>
      </c>
      <c r="D10" s="299">
        <v>34431.513353271373</v>
      </c>
      <c r="E10" s="298">
        <f>+Tabela42[[#This Row],[CUSTO UNITÁRIO (R$)
S. DESONERAÇÃO]]</f>
        <v>34431.513353271373</v>
      </c>
    </row>
    <row r="11" spans="1:9" ht="30" customHeight="1" x14ac:dyDescent="0.2">
      <c r="A11" s="293">
        <v>8</v>
      </c>
      <c r="B11" s="283" t="s">
        <v>13129</v>
      </c>
      <c r="C11" s="290" t="s">
        <v>17777</v>
      </c>
      <c r="D11" s="299">
        <v>59152.531160063212</v>
      </c>
      <c r="E11" s="298">
        <f>+Tabela42[[#This Row],[CUSTO UNITÁRIO (R$)
S. DESONERAÇÃO]]</f>
        <v>59152.531160063212</v>
      </c>
    </row>
    <row r="12" spans="1:9" ht="30" customHeight="1" x14ac:dyDescent="0.2">
      <c r="A12" s="293">
        <v>9</v>
      </c>
      <c r="B12" s="283" t="s">
        <v>17807</v>
      </c>
      <c r="C12" s="290" t="s">
        <v>17777</v>
      </c>
      <c r="D12" s="299">
        <v>45333.957267367885</v>
      </c>
      <c r="E12" s="298">
        <f>+Tabela42[[#This Row],[CUSTO UNITÁRIO (R$)
S. DESONERAÇÃO]]</f>
        <v>45333.957267367885</v>
      </c>
    </row>
    <row r="13" spans="1:9" ht="30" customHeight="1" x14ac:dyDescent="0.2">
      <c r="A13" s="293">
        <v>10</v>
      </c>
      <c r="B13" s="283" t="s">
        <v>17808</v>
      </c>
      <c r="C13" s="290" t="s">
        <v>17777</v>
      </c>
      <c r="D13" s="299">
        <v>77866.741338091422</v>
      </c>
      <c r="E13" s="298">
        <f>+Tabela42[[#This Row],[CUSTO UNITÁRIO (R$)
S. DESONERAÇÃO]]</f>
        <v>77866.741338091422</v>
      </c>
    </row>
    <row r="14" spans="1:9" ht="30" customHeight="1" x14ac:dyDescent="0.2">
      <c r="A14" s="293">
        <v>11</v>
      </c>
      <c r="B14" s="283" t="s">
        <v>17809</v>
      </c>
      <c r="C14" s="290" t="s">
        <v>17777</v>
      </c>
      <c r="D14" s="299">
        <v>18734.552417005594</v>
      </c>
      <c r="E14" s="298">
        <f>+Tabela42[[#This Row],[CUSTO UNITÁRIO (R$)
S. DESONERAÇÃO]]</f>
        <v>18734.552417005594</v>
      </c>
    </row>
    <row r="15" spans="1:9" ht="30" customHeight="1" x14ac:dyDescent="0.2">
      <c r="A15" s="293">
        <v>12</v>
      </c>
      <c r="B15" s="283" t="s">
        <v>17810</v>
      </c>
      <c r="C15" s="290" t="s">
        <v>17777</v>
      </c>
      <c r="D15" s="299">
        <v>46707.614236666413</v>
      </c>
      <c r="E15" s="298">
        <f>+Tabela42[[#This Row],[CUSTO UNITÁRIO (R$)
S. DESONERAÇÃO]]</f>
        <v>46707.614236666413</v>
      </c>
    </row>
    <row r="16" spans="1:9" ht="30" customHeight="1" x14ac:dyDescent="0.2">
      <c r="A16" s="293">
        <v>13</v>
      </c>
      <c r="B16" s="283" t="s">
        <v>17811</v>
      </c>
      <c r="C16" s="290" t="s">
        <v>17777</v>
      </c>
      <c r="D16" s="299">
        <v>40435.751132114507</v>
      </c>
      <c r="E16" s="298">
        <f>+Tabela42[[#This Row],[CUSTO UNITÁRIO (R$)
S. DESONERAÇÃO]]</f>
        <v>40435.751132114507</v>
      </c>
    </row>
    <row r="17" spans="1:5" ht="30" customHeight="1" x14ac:dyDescent="0.2">
      <c r="A17" s="293" t="s">
        <v>17859</v>
      </c>
      <c r="B17" s="294" t="s">
        <v>17860</v>
      </c>
      <c r="C17" s="290" t="s">
        <v>8808</v>
      </c>
      <c r="D17" s="299">
        <f>+'COMPOSIÇÕES - SEM DESON'!$N$38</f>
        <v>5918.3821624680004</v>
      </c>
      <c r="E17" s="298">
        <f>+'COMPOSIÇÕES - COM DESON'!$N$38</f>
        <v>5914.022915528999</v>
      </c>
    </row>
    <row r="18" spans="1:5" ht="30" customHeight="1" x14ac:dyDescent="0.2">
      <c r="A18" s="293" t="s">
        <v>17862</v>
      </c>
      <c r="B18" s="294" t="s">
        <v>17863</v>
      </c>
      <c r="C18" s="290" t="s">
        <v>8808</v>
      </c>
      <c r="D18" s="299">
        <f>'COMPOSIÇÕES - SEM DESON'!$N$71</f>
        <v>7443.7166472479994</v>
      </c>
      <c r="E18" s="298">
        <f>'COMPOSIÇÕES - COM DESON'!$N$71</f>
        <v>7438.1775897029993</v>
      </c>
    </row>
    <row r="19" spans="1:5" ht="30" customHeight="1" x14ac:dyDescent="0.2">
      <c r="A19" s="293" t="s">
        <v>17864</v>
      </c>
      <c r="B19" s="294" t="s">
        <v>17865</v>
      </c>
      <c r="C19" s="290" t="s">
        <v>8808</v>
      </c>
      <c r="D19" s="299">
        <f>+'COMPOSIÇÕES - SEM DESON'!$N$104</f>
        <v>3595.0170106459996</v>
      </c>
      <c r="E19" s="298">
        <f>+'COMPOSIÇÕES - COM DESON'!$N$104</f>
        <v>3590.9723204270003</v>
      </c>
    </row>
    <row r="20" spans="1:5" ht="30" customHeight="1" x14ac:dyDescent="0.2">
      <c r="A20" s="293" t="s">
        <v>17866</v>
      </c>
      <c r="B20" s="287" t="s">
        <v>17867</v>
      </c>
      <c r="C20" s="290" t="s">
        <v>8808</v>
      </c>
      <c r="D20" s="299">
        <f>+'COMPOSIÇÕES - SEM DESON'!$N$115</f>
        <v>11.7386</v>
      </c>
      <c r="E20" s="298">
        <f>+'COMPOSIÇÕES - COM DESON'!$N$115</f>
        <v>11.1716</v>
      </c>
    </row>
    <row r="21" spans="1:5" ht="30" customHeight="1" x14ac:dyDescent="0.2">
      <c r="A21" s="293" t="s">
        <v>17953</v>
      </c>
      <c r="B21" s="294" t="s">
        <v>17954</v>
      </c>
      <c r="C21" s="290" t="s">
        <v>8780</v>
      </c>
      <c r="D21" s="299">
        <f>+'COMPOSIÇÕES - SEM DESON'!N135</f>
        <v>52.182461999999994</v>
      </c>
      <c r="E21" s="298">
        <f>+'COMPOSIÇÕES - COM DESON'!N135</f>
        <v>50.664012</v>
      </c>
    </row>
    <row r="22" spans="1:5" ht="30" customHeight="1" x14ac:dyDescent="0.2">
      <c r="A22" s="293" t="s">
        <v>20309</v>
      </c>
      <c r="B22" s="290" t="s">
        <v>20310</v>
      </c>
      <c r="C22" s="290" t="s">
        <v>17777</v>
      </c>
      <c r="D22" s="299">
        <f>+'COMPOSIÇÕES - SEM DESON'!N152</f>
        <v>367177.71999999991</v>
      </c>
      <c r="E22" s="298">
        <f>+'COMPOSIÇÕES - COM DESON'!N152</f>
        <v>332005.42</v>
      </c>
    </row>
    <row r="23" spans="1:5" ht="30" customHeight="1" x14ac:dyDescent="0.2">
      <c r="A23" s="293" t="s">
        <v>21844</v>
      </c>
      <c r="B23" s="287" t="s">
        <v>21845</v>
      </c>
      <c r="C23" s="290" t="s">
        <v>9235</v>
      </c>
      <c r="D23" s="299">
        <f>+'COMPOSIÇÕES - SEM DESON'!N193</f>
        <v>376.75382242222224</v>
      </c>
      <c r="E23" s="298">
        <f>+'COMPOSIÇÕES - COM DESON'!N193</f>
        <v>378.26187797777777</v>
      </c>
    </row>
    <row r="24" spans="1:5" ht="30" customHeight="1" x14ac:dyDescent="0.2">
      <c r="A24" s="293"/>
      <c r="B24" s="290"/>
      <c r="C24" s="290"/>
      <c r="D24" s="299"/>
      <c r="E24" s="298"/>
    </row>
    <row r="25" spans="1:5" ht="30" customHeight="1" x14ac:dyDescent="0.2">
      <c r="A25" s="293"/>
      <c r="B25" s="290"/>
      <c r="C25" s="290"/>
      <c r="D25" s="299"/>
      <c r="E25" s="298"/>
    </row>
    <row r="26" spans="1:5" ht="30" customHeight="1" x14ac:dyDescent="0.2">
      <c r="A26" s="293"/>
      <c r="B26" s="290"/>
      <c r="C26" s="290"/>
      <c r="D26" s="299"/>
      <c r="E26" s="298"/>
    </row>
    <row r="27" spans="1:5" ht="30" customHeight="1" x14ac:dyDescent="0.2">
      <c r="A27" s="293"/>
      <c r="B27" s="290"/>
      <c r="C27" s="290"/>
      <c r="D27" s="299"/>
      <c r="E27" s="298"/>
    </row>
    <row r="28" spans="1:5" ht="30" customHeight="1" x14ac:dyDescent="0.2">
      <c r="A28" s="293"/>
      <c r="B28" s="290"/>
      <c r="C28" s="290"/>
      <c r="D28" s="299"/>
      <c r="E28" s="298"/>
    </row>
    <row r="29" spans="1:5" ht="30" customHeight="1" x14ac:dyDescent="0.2">
      <c r="A29" s="293"/>
      <c r="B29" s="290"/>
      <c r="C29" s="290"/>
      <c r="D29" s="299"/>
      <c r="E29" s="298"/>
    </row>
    <row r="30" spans="1:5" ht="30" customHeight="1" x14ac:dyDescent="0.2">
      <c r="A30" s="293"/>
      <c r="B30" s="290"/>
      <c r="C30" s="290"/>
      <c r="D30" s="299"/>
      <c r="E30" s="298"/>
    </row>
    <row r="31" spans="1:5" ht="30" customHeight="1" x14ac:dyDescent="0.2">
      <c r="A31" s="293"/>
      <c r="B31" s="290"/>
      <c r="C31" s="290"/>
      <c r="D31" s="299"/>
      <c r="E31" s="298"/>
    </row>
    <row r="32" spans="1:5" ht="30" customHeight="1" x14ac:dyDescent="0.2">
      <c r="A32" s="293"/>
      <c r="B32" s="290"/>
      <c r="C32" s="290"/>
      <c r="D32" s="299"/>
      <c r="E32" s="298"/>
    </row>
    <row r="33" spans="1:5" ht="30" customHeight="1" x14ac:dyDescent="0.2">
      <c r="A33" s="293"/>
      <c r="B33" s="290"/>
      <c r="C33" s="290"/>
      <c r="D33" s="299"/>
      <c r="E33" s="298"/>
    </row>
    <row r="34" spans="1:5" ht="30" customHeight="1" x14ac:dyDescent="0.2">
      <c r="A34" s="293"/>
      <c r="B34" s="290"/>
      <c r="C34" s="290"/>
      <c r="D34" s="299"/>
      <c r="E34" s="298"/>
    </row>
    <row r="35" spans="1:5" ht="30" customHeight="1" x14ac:dyDescent="0.2">
      <c r="A35" s="293"/>
      <c r="B35" s="290"/>
      <c r="C35" s="290"/>
      <c r="D35" s="299"/>
      <c r="E35" s="298"/>
    </row>
    <row r="36" spans="1:5" ht="30" customHeight="1" x14ac:dyDescent="0.2">
      <c r="A36" s="293"/>
      <c r="B36" s="290"/>
      <c r="C36" s="290"/>
      <c r="D36" s="299"/>
      <c r="E36" s="298"/>
    </row>
    <row r="37" spans="1:5" ht="30" customHeight="1" x14ac:dyDescent="0.2">
      <c r="A37" s="293"/>
      <c r="B37" s="290"/>
      <c r="C37" s="290"/>
      <c r="D37" s="299"/>
      <c r="E37" s="298"/>
    </row>
    <row r="38" spans="1:5" ht="30" customHeight="1" x14ac:dyDescent="0.2">
      <c r="A38" s="293"/>
      <c r="B38" s="290"/>
      <c r="C38" s="290"/>
      <c r="D38" s="299"/>
      <c r="E38" s="298"/>
    </row>
    <row r="39" spans="1:5" ht="30" customHeight="1" x14ac:dyDescent="0.2">
      <c r="A39" s="293"/>
      <c r="B39" s="290"/>
      <c r="C39" s="290"/>
      <c r="D39" s="299"/>
      <c r="E39" s="298"/>
    </row>
    <row r="40" spans="1:5" ht="30" customHeight="1" x14ac:dyDescent="0.2">
      <c r="A40" s="293"/>
      <c r="B40" s="290"/>
      <c r="C40" s="290"/>
      <c r="D40" s="299"/>
      <c r="E40" s="298"/>
    </row>
    <row r="41" spans="1:5" ht="30" customHeight="1" x14ac:dyDescent="0.2">
      <c r="A41" s="293"/>
      <c r="B41" s="290"/>
      <c r="C41" s="290"/>
      <c r="D41" s="299"/>
      <c r="E41" s="298"/>
    </row>
    <row r="42" spans="1:5" ht="30" customHeight="1" x14ac:dyDescent="0.2">
      <c r="A42" s="293"/>
      <c r="B42" s="290"/>
      <c r="C42" s="290"/>
      <c r="D42" s="299"/>
      <c r="E42" s="298"/>
    </row>
    <row r="43" spans="1:5" ht="30" customHeight="1" x14ac:dyDescent="0.2">
      <c r="A43" s="293"/>
      <c r="B43" s="290"/>
      <c r="C43" s="290"/>
      <c r="D43" s="299"/>
      <c r="E43" s="298"/>
    </row>
    <row r="44" spans="1:5" ht="30" customHeight="1" x14ac:dyDescent="0.2">
      <c r="A44" s="293"/>
      <c r="B44" s="290"/>
      <c r="C44" s="290"/>
      <c r="D44" s="299"/>
      <c r="E44" s="298"/>
    </row>
    <row r="45" spans="1:5" ht="30" customHeight="1" x14ac:dyDescent="0.2">
      <c r="A45" s="293"/>
      <c r="B45" s="290"/>
      <c r="C45" s="290"/>
      <c r="D45" s="299"/>
      <c r="E45" s="298"/>
    </row>
    <row r="46" spans="1:5" ht="30" customHeight="1" x14ac:dyDescent="0.2">
      <c r="A46" s="293"/>
      <c r="B46" s="290"/>
      <c r="C46" s="290"/>
      <c r="D46" s="299"/>
      <c r="E46" s="298"/>
    </row>
    <row r="47" spans="1:5" ht="30" customHeight="1" x14ac:dyDescent="0.2">
      <c r="A47" s="293"/>
      <c r="B47" s="290"/>
      <c r="C47" s="290"/>
      <c r="D47" s="299"/>
      <c r="E47" s="298"/>
    </row>
    <row r="48" spans="1:5" ht="30" customHeight="1" x14ac:dyDescent="0.2">
      <c r="A48" s="293"/>
      <c r="B48" s="290"/>
      <c r="C48" s="290"/>
      <c r="D48" s="299"/>
      <c r="E48" s="298"/>
    </row>
    <row r="49" spans="1:5" ht="30" customHeight="1" x14ac:dyDescent="0.2">
      <c r="A49" s="293"/>
      <c r="B49" s="290"/>
      <c r="C49" s="290"/>
      <c r="D49" s="299"/>
      <c r="E49" s="298"/>
    </row>
    <row r="50" spans="1:5" ht="30" customHeight="1" x14ac:dyDescent="0.2">
      <c r="A50" s="293"/>
      <c r="B50" s="290"/>
      <c r="C50" s="290"/>
      <c r="D50" s="299"/>
      <c r="E50" s="298"/>
    </row>
    <row r="51" spans="1:5" ht="30" customHeight="1" x14ac:dyDescent="0.2">
      <c r="A51" s="293"/>
      <c r="B51" s="290"/>
      <c r="C51" s="290"/>
      <c r="D51" s="299"/>
      <c r="E51" s="298"/>
    </row>
    <row r="52" spans="1:5" ht="30" customHeight="1" x14ac:dyDescent="0.2">
      <c r="A52" s="293"/>
      <c r="B52" s="290"/>
      <c r="C52" s="290"/>
      <c r="D52" s="299"/>
      <c r="E52" s="298"/>
    </row>
    <row r="53" spans="1:5" ht="30" customHeight="1" x14ac:dyDescent="0.2">
      <c r="A53" s="293"/>
      <c r="B53" s="290"/>
      <c r="C53" s="290"/>
      <c r="D53" s="299"/>
      <c r="E53" s="298"/>
    </row>
    <row r="54" spans="1:5" ht="30" customHeight="1" x14ac:dyDescent="0.2">
      <c r="A54" s="293"/>
      <c r="B54" s="290"/>
      <c r="C54" s="290"/>
      <c r="D54" s="299"/>
      <c r="E54" s="298"/>
    </row>
    <row r="55" spans="1:5" ht="30" customHeight="1" x14ac:dyDescent="0.2">
      <c r="A55" s="293"/>
      <c r="B55" s="290"/>
      <c r="C55" s="290"/>
      <c r="D55" s="299"/>
      <c r="E55" s="298"/>
    </row>
    <row r="56" spans="1:5" ht="30" customHeight="1" x14ac:dyDescent="0.2">
      <c r="A56" s="293"/>
      <c r="B56" s="290"/>
      <c r="C56" s="290"/>
      <c r="D56" s="299"/>
      <c r="E56" s="298"/>
    </row>
    <row r="57" spans="1:5" ht="30" customHeight="1" x14ac:dyDescent="0.2">
      <c r="A57" s="293"/>
      <c r="B57" s="290"/>
      <c r="C57" s="290"/>
      <c r="D57" s="299"/>
      <c r="E57" s="298"/>
    </row>
    <row r="58" spans="1:5" ht="30" customHeight="1" x14ac:dyDescent="0.2">
      <c r="A58" s="293"/>
      <c r="B58" s="290"/>
      <c r="C58" s="290"/>
      <c r="D58" s="299"/>
      <c r="E58" s="298"/>
    </row>
    <row r="59" spans="1:5" ht="30" customHeight="1" x14ac:dyDescent="0.2">
      <c r="A59" s="293"/>
      <c r="B59" s="290"/>
      <c r="C59" s="290"/>
      <c r="D59" s="299"/>
      <c r="E59" s="298"/>
    </row>
    <row r="60" spans="1:5" ht="30" customHeight="1" x14ac:dyDescent="0.2">
      <c r="A60" s="293"/>
      <c r="B60" s="290"/>
      <c r="C60" s="290"/>
      <c r="D60" s="299"/>
      <c r="E60" s="298"/>
    </row>
    <row r="61" spans="1:5" ht="30" customHeight="1" x14ac:dyDescent="0.2">
      <c r="A61" s="293"/>
      <c r="B61" s="290"/>
      <c r="C61" s="290"/>
      <c r="D61" s="299"/>
      <c r="E61" s="298"/>
    </row>
    <row r="62" spans="1:5" ht="30" customHeight="1" x14ac:dyDescent="0.2">
      <c r="A62" s="293"/>
      <c r="B62" s="290"/>
      <c r="C62" s="290"/>
      <c r="D62" s="299"/>
      <c r="E62" s="298"/>
    </row>
    <row r="63" spans="1:5" ht="30" customHeight="1" x14ac:dyDescent="0.2">
      <c r="A63" s="293"/>
      <c r="B63" s="290"/>
      <c r="C63" s="290"/>
      <c r="D63" s="299"/>
      <c r="E63" s="298"/>
    </row>
    <row r="64" spans="1:5" ht="30" customHeight="1" x14ac:dyDescent="0.2">
      <c r="A64" s="293"/>
      <c r="B64" s="290"/>
      <c r="C64" s="290"/>
      <c r="D64" s="299"/>
      <c r="E64" s="298"/>
    </row>
    <row r="65" spans="1:5" ht="30" customHeight="1" x14ac:dyDescent="0.2">
      <c r="A65" s="293"/>
      <c r="B65" s="290"/>
      <c r="C65" s="290"/>
      <c r="D65" s="299"/>
      <c r="E65" s="298"/>
    </row>
    <row r="66" spans="1:5" ht="30" customHeight="1" x14ac:dyDescent="0.2">
      <c r="A66" s="293"/>
      <c r="B66" s="290"/>
      <c r="C66" s="290"/>
      <c r="D66" s="299"/>
      <c r="E66" s="298"/>
    </row>
    <row r="67" spans="1:5" ht="30" customHeight="1" x14ac:dyDescent="0.2">
      <c r="A67" s="293"/>
      <c r="B67" s="290"/>
      <c r="C67" s="290"/>
      <c r="D67" s="299"/>
      <c r="E67" s="298"/>
    </row>
    <row r="68" spans="1:5" ht="30" customHeight="1" x14ac:dyDescent="0.2">
      <c r="A68" s="293"/>
      <c r="B68" s="290"/>
      <c r="C68" s="290"/>
      <c r="D68" s="299"/>
      <c r="E68" s="298"/>
    </row>
    <row r="69" spans="1:5" ht="30" customHeight="1" x14ac:dyDescent="0.2">
      <c r="A69" s="293"/>
      <c r="B69" s="290"/>
      <c r="C69" s="290"/>
      <c r="D69" s="299"/>
      <c r="E69" s="298"/>
    </row>
    <row r="70" spans="1:5" ht="30" customHeight="1" x14ac:dyDescent="0.2">
      <c r="A70" s="295"/>
      <c r="B70" s="296"/>
      <c r="C70" s="296"/>
      <c r="D70" s="300"/>
      <c r="E70" s="298"/>
    </row>
  </sheetData>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2519-4D42-4922-96B9-668C543A031D}">
  <sheetPr>
    <tabColor theme="5"/>
  </sheetPr>
  <dimension ref="B1:P74"/>
  <sheetViews>
    <sheetView workbookViewId="0">
      <selection activeCell="D6" sqref="D6"/>
    </sheetView>
  </sheetViews>
  <sheetFormatPr defaultRowHeight="15.75" x14ac:dyDescent="0.25"/>
  <cols>
    <col min="1" max="1" width="9.140625" style="315"/>
    <col min="2" max="2" width="16.42578125" style="18" bestFit="1"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style="315" customWidth="1"/>
    <col min="13" max="13" width="9.140625" style="315" customWidth="1"/>
    <col min="14" max="16" width="20.7109375" style="315" customWidth="1"/>
    <col min="17" max="16384" width="9.140625" style="315"/>
  </cols>
  <sheetData>
    <row r="1" spans="2:16" ht="31.5" x14ac:dyDescent="0.25">
      <c r="B1" s="447" t="s">
        <v>8737</v>
      </c>
      <c r="C1" s="448" t="s">
        <v>8744</v>
      </c>
      <c r="D1" s="448" t="s">
        <v>8745</v>
      </c>
      <c r="E1" s="448" t="s">
        <v>17799</v>
      </c>
      <c r="F1" s="449" t="s">
        <v>20319</v>
      </c>
      <c r="G1" s="449" t="s">
        <v>20320</v>
      </c>
      <c r="H1" s="449" t="s">
        <v>20321</v>
      </c>
      <c r="I1" s="450" t="s">
        <v>20354</v>
      </c>
      <c r="J1" s="450" t="s">
        <v>20355</v>
      </c>
      <c r="K1" s="449" t="s">
        <v>20356</v>
      </c>
      <c r="L1" s="449" t="s">
        <v>20357</v>
      </c>
      <c r="N1" s="451" t="s">
        <v>20351</v>
      </c>
      <c r="O1" s="451" t="s">
        <v>20358</v>
      </c>
      <c r="P1" s="481"/>
    </row>
    <row r="2" spans="2:16" ht="60" customHeight="1" x14ac:dyDescent="0.25">
      <c r="B2" s="429" t="s">
        <v>17859</v>
      </c>
      <c r="C2" s="211" t="s">
        <v>17861</v>
      </c>
      <c r="D2" s="294" t="str">
        <f>IF(C2="SINAPI",VLOOKUP(B2,'SINAPI 01-22 ES - NÃO DESONER.'!$G$6:$L$6678,2,FALSE),IF(C2="SIURB",VLOOKUP(B2,'SIURB JAN-2020 NÃO DESONER.'!$A$2:$D$757,2,FALSE),IF(C2="SICRO",VLOOKUP(B2,Tabela4[#Data],2,FALSE),IF(C2="CPOS",VLOOKUP(B2,'CPOS-178'!$A$7:$F$4097,2,FALSE),IF(C2="PRÓPRIA",VLOOKUP(B2,Tabela42[#Data],2,FALSE),IF(C2="DER-ES",VLOOKUP(B2,Tabela6[#Data],2,FALSE),IF(C2="IOPES",VLOOKUP(B2,'IOPES_10-21'!$A$12:$G$1259,3,FALSE),"ERRO")))))))</f>
        <v>FORNECIMENTO E ASSENTAMENTO DE BUEIRO DUPLO CELULAR EM CONCRETO PRÉ-MOLDADO 2,50M X 2,50M</v>
      </c>
      <c r="E2" s="452">
        <f ca="1">SUMIF('ORÇAM. SEM DESON'!$B$9:$P$84,B2,'ORÇAM. SEM DESON'!$L$9:$L$84)</f>
        <v>2121</v>
      </c>
      <c r="F2" s="452">
        <f>IF(C2="SINAPI",VLOOKUP(B2,'SINAPI 01-22 ES - NÃO DESONER.'!$G$6:$L$6678,5,FALSE),IF(C2="SIURB",VLOOKUP(B2,'SIURB JAN-2020 NÃO DESONER.'!$A$2:$D$757,4,FALSE),IF(C2="SICRO",VLOOKUP(B2,Tabela4[],4,FALSE),IF(C2="CPOS",VLOOKUP(B2,'CPOS-178'!$A$7:$F$4097,6,FALSE),IF(C2="PRÓPRIA",VLOOKUP(B2,Tabela42[],4,FALSE),IF(C2="DER-ES",VLOOKUP(B2,Tabela6[],4,FALSE),IF(C2="IOPES",VLOOKUP(B2,'IOPES_10-21'!$A$12:$G$1259,7,FALSE),"ERRO")))))))</f>
        <v>5918.3821624680004</v>
      </c>
      <c r="G2" s="453">
        <f>+'BDI '!$G$33</f>
        <v>0.23172712506767756</v>
      </c>
      <c r="H2" s="454">
        <f t="shared" ref="H2:H33" si="0">+F2*(1+G2)</f>
        <v>7289.8318460285345</v>
      </c>
      <c r="I2" s="455" t="str">
        <f ca="1">+IF(Tabela5[[#This Row],[PORCENTAGEM ACUMULADA]]&lt;=$O$2,$N$2,IF(Tabela5[[#This Row],[PORCENTAGEM ACUMULADA]]&lt;=$O$3,$N$3,$N$4))</f>
        <v>A</v>
      </c>
      <c r="J2" s="456">
        <f t="shared" ref="J2:J33" ca="1" si="1">+E2*H2</f>
        <v>15461733.345426522</v>
      </c>
      <c r="K2" s="457">
        <f ca="1">+Tabela5[[#This Row],[PREÇO DO
 SERVIÇO]]/Tabela5[[#Totals],[PREÇO DO
 SERVIÇO]]</f>
        <v>0.53964918786327454</v>
      </c>
      <c r="L2" s="458">
        <f ca="1">Tabela5[[#This Row],[PORCENTAGEM INDIVIDUAL]]</f>
        <v>0.53964918786327454</v>
      </c>
      <c r="N2" s="459" t="s">
        <v>17791</v>
      </c>
      <c r="O2" s="460">
        <v>0.8</v>
      </c>
      <c r="P2" s="482"/>
    </row>
    <row r="3" spans="2:16" ht="60" customHeight="1" x14ac:dyDescent="0.25">
      <c r="B3" s="431">
        <v>97917</v>
      </c>
      <c r="C3" s="213" t="s">
        <v>13744</v>
      </c>
      <c r="D3" s="294" t="str">
        <f>IF(C3="SINAPI",VLOOKUP(B3,'SINAPI 01-22 ES - NÃO DESONER.'!$G$6:$L$6678,2,FALSE),IF(C3="SIURB",VLOOKUP(B3,'SIURB JAN-2020 NÃO DESONER.'!$A$2:$D$757,2,FALSE),IF(C3="SICRO",VLOOKUP(B3,Tabela4[#Data],2,FALSE),IF(C3="CPOS",VLOOKUP(B3,'CPOS-178'!$A$7:$F$4097,2,FALSE),IF(C3="PRÓPRIA",VLOOKUP(B3,Tabela42[#Data],2,FALSE),IF(C3="DER-ES",VLOOKUP(B3,Tabela6[#Data],2,FALSE),IF(C3="IOPES",VLOOKUP(B3,'IOPES_10-21'!$A$12:$G$1259,3,FALSE),"ERRO")))))))</f>
        <v>TRANSPORTE COM CAMINHÃO BASCULANTE DE 6 M³, EM VIA URBANA EM REVESTIMENTO PRIMÁRIO (UNIDADE: TXKM). AF_07/2020</v>
      </c>
      <c r="E3" s="452">
        <f ca="1">SUMIF('ORÇAM. SEM DESON'!$B$9:$P$84,B3,'ORÇAM. SEM DESON'!$L$9:$L$84)</f>
        <v>1708322.8185000001</v>
      </c>
      <c r="F3" s="452" t="str">
        <f>IF(C3="SINAPI",VLOOKUP(B3,'SINAPI 01-22 ES - NÃO DESONER.'!$G$6:$L$6678,5,FALSE),IF(C3="SIURB",VLOOKUP(B3,'SIURB JAN-2020 NÃO DESONER.'!$A$2:$D$757,4,FALSE),IF(C3="SICRO",VLOOKUP(B3,Tabela4[],4,FALSE),IF(C3="CPOS",VLOOKUP(B3,'CPOS-178'!$A$7:$F$4097,6,FALSE),IF(C3="PRÓPRIA",VLOOKUP(B3,Tabela42[],4,FALSE),IF(C3="DER-ES",VLOOKUP(B3,Tabela6[],4,FALSE),IF(C3="IOPES",VLOOKUP(B3,'IOPES_10-21'!$A$12:$G$1259,7,FALSE),"ERRO")))))))</f>
        <v>1,74</v>
      </c>
      <c r="G3" s="453">
        <f>+'BDI '!$G$33</f>
        <v>0.23172712506767756</v>
      </c>
      <c r="H3" s="454">
        <f t="shared" si="0"/>
        <v>2.1432051976177591</v>
      </c>
      <c r="I3" s="455" t="str">
        <f ca="1">+IF(Tabela5[[#This Row],[PORCENTAGEM ACUMULADA]]&lt;=$O$2,$N$2,IF(Tabela5[[#This Row],[PORCENTAGEM ACUMULADA]]&lt;=$O$3,$N$3,$N$4))</f>
        <v>A</v>
      </c>
      <c r="J3" s="456">
        <f t="shared" ca="1" si="1"/>
        <v>3661286.3438182198</v>
      </c>
      <c r="K3" s="457">
        <f ca="1">+Tabela5[[#This Row],[PREÇO DO
 SERVIÇO]]/Tabela5[[#Totals],[PREÇO DO
 SERVIÇO]]</f>
        <v>0.12778710884707059</v>
      </c>
      <c r="L3" s="458">
        <f ca="1">+Tabela5[[#This Row],[PORCENTAGEM INDIVIDUAL]]+L2</f>
        <v>0.6674362967103451</v>
      </c>
      <c r="N3" s="459" t="s">
        <v>20352</v>
      </c>
      <c r="O3" s="460">
        <v>0.95</v>
      </c>
      <c r="P3" s="482"/>
    </row>
    <row r="4" spans="2:16" ht="60" customHeight="1" x14ac:dyDescent="0.25">
      <c r="B4" s="431">
        <f>'ORÇAM. SEM DESON'!B17</f>
        <v>7050100020</v>
      </c>
      <c r="C4" s="213" t="s">
        <v>21817</v>
      </c>
      <c r="D4" s="294" t="str">
        <f>'CESAN 08-21'!B4</f>
        <v>ESCORAMENTO DE VALAS COM PRANCHA METÁLICA</v>
      </c>
      <c r="E4" s="452">
        <f ca="1">SUMIF('ORÇAM. SEM DESON'!$B$9:$P$84,B4,'ORÇAM. SEM DESON'!$L$9:$L$84)</f>
        <v>28321.800000000003</v>
      </c>
      <c r="F4" s="452">
        <f>'CESAN 08-21'!D4</f>
        <v>32.44</v>
      </c>
      <c r="G4" s="453">
        <f>+'BDI '!$G$33</f>
        <v>0.23172712506767756</v>
      </c>
      <c r="H4" s="454">
        <f t="shared" si="0"/>
        <v>39.957227937195455</v>
      </c>
      <c r="I4" s="455" t="str">
        <f ca="1">+IF(Tabela5[[#This Row],[PORCENTAGEM ACUMULADA]]&lt;=$O$2,$N$2,IF(Tabela5[[#This Row],[PORCENTAGEM ACUMULADA]]&lt;=$O$3,$N$3,$N$4))</f>
        <v>A</v>
      </c>
      <c r="J4" s="456">
        <f t="shared" ca="1" si="1"/>
        <v>1131660.6181916622</v>
      </c>
      <c r="K4" s="457">
        <f ca="1">+Tabela5[[#This Row],[PREÇO DO
 SERVIÇO]]/Tabela5[[#Totals],[PREÇO DO
 SERVIÇO]]</f>
        <v>3.9497494873343073E-2</v>
      </c>
      <c r="L4" s="458">
        <f ca="1">+Tabela5[[#This Row],[PORCENTAGEM INDIVIDUAL]]+L3</f>
        <v>0.70693379158368819</v>
      </c>
      <c r="N4" s="459" t="s">
        <v>17776</v>
      </c>
      <c r="O4" s="460">
        <v>1</v>
      </c>
      <c r="P4" s="483"/>
    </row>
    <row r="5" spans="2:16" ht="60" customHeight="1" x14ac:dyDescent="0.25">
      <c r="B5" s="431">
        <v>96399</v>
      </c>
      <c r="C5" s="213" t="s">
        <v>13744</v>
      </c>
      <c r="D5" s="294" t="str">
        <f>IF(C5="SINAPI",VLOOKUP(B5,'SINAPI 01-22 ES - NÃO DESONER.'!$G$6:$L$6678,2,FALSE),IF(C5="SIURB",VLOOKUP(B5,'SIURB JAN-2020 NÃO DESONER.'!$A$2:$D$757,2,FALSE),IF(C5="SICRO",VLOOKUP(B5,Tabela4[#Data],2,FALSE),IF(C5="CPOS",VLOOKUP(B5,'CPOS-178'!$A$7:$F$4097,2,FALSE),IF(C5="PRÓPRIA",VLOOKUP(B5,Tabela42[#Data],2,FALSE),IF(C5="DER-ES",VLOOKUP(B5,Tabela6[#Data],2,FALSE),IF(C5="IOPES",VLOOKUP(B5,'IOPES_10-21'!$A$12:$G$1259,3,FALSE),"ERRO")))))))</f>
        <v>EXECUÇÃO E COMPACTAÇÃO DE BASE E OU SUB BASE PARA PAVIMENTAÇÃO DE PEDRA RACHÃO  - EXCLUSIVE CARGA E TRANSPORTE. AF_11/2019</v>
      </c>
      <c r="E5" s="452">
        <f ca="1">SUMIF('ORÇAM. SEM DESON'!$B$9:$P$84,B5,'ORÇAM. SEM DESON'!$L$9:$L$84)</f>
        <v>7515.2562500000004</v>
      </c>
      <c r="F5" s="452" t="str">
        <f>IF(C5="SINAPI",VLOOKUP(B5,'SINAPI 01-22 ES - NÃO DESONER.'!$G$6:$L$6678,5,FALSE),IF(C5="SIURB",VLOOKUP(B5,'SIURB JAN-2020 NÃO DESONER.'!$A$2:$D$757,4,FALSE),IF(C5="SICRO",VLOOKUP(B5,Tabela4[],4,FALSE),IF(C5="CPOS",VLOOKUP(B5,'CPOS-178'!$A$7:$F$4097,6,FALSE),IF(C5="PRÓPRIA",VLOOKUP(B5,Tabela42[],4,FALSE),IF(C5="DER-ES",VLOOKUP(B5,Tabela6[],4,FALSE),IF(C5="IOPES",VLOOKUP(B5,'IOPES_10-21'!$A$12:$G$1259,7,FALSE),"ERRO")))))))</f>
        <v>117,97</v>
      </c>
      <c r="G5" s="453">
        <f>+'BDI '!$G$33</f>
        <v>0.23172712506767756</v>
      </c>
      <c r="H5" s="454">
        <f t="shared" si="0"/>
        <v>145.30684894423393</v>
      </c>
      <c r="I5" s="455" t="str">
        <f ca="1">+IF(Tabela5[[#This Row],[PORCENTAGEM ACUMULADA]]&lt;=$O$2,$N$2,IF(Tabela5[[#This Row],[PORCENTAGEM ACUMULADA]]&lt;=$O$3,$N$3,$N$4))</f>
        <v>A</v>
      </c>
      <c r="J5" s="456">
        <f t="shared" ca="1" si="1"/>
        <v>1092018.20469596</v>
      </c>
      <c r="K5" s="457">
        <f ca="1">+Tabela5[[#This Row],[PREÇO DO
 SERVIÇO]]/Tabela5[[#Totals],[PREÇO DO
 SERVIÇO]]</f>
        <v>3.8113885689950722E-2</v>
      </c>
      <c r="L5" s="458">
        <f ca="1">+Tabela5[[#This Row],[PORCENTAGEM INDIVIDUAL]]+L4</f>
        <v>0.74504767727363896</v>
      </c>
      <c r="P5" s="484"/>
    </row>
    <row r="6" spans="2:16" ht="60" customHeight="1" x14ac:dyDescent="0.25">
      <c r="B6" s="431" t="s">
        <v>17864</v>
      </c>
      <c r="C6" s="213" t="s">
        <v>17861</v>
      </c>
      <c r="D6" s="294" t="str">
        <f>IF(C6="SINAPI",VLOOKUP(B6,'SINAPI 01-22 ES - NÃO DESONER.'!$G$6:$L$6678,2,FALSE),IF(C6="SIURB",VLOOKUP(B6,'SIURB JAN-2020 NÃO DESONER.'!$A$2:$D$757,2,FALSE),IF(C6="SICRO",VLOOKUP(B6,Tabela4[#Data],2,FALSE),IF(C6="CPOS",VLOOKUP(B6,'CPOS-178'!$A$7:$F$4097,2,FALSE),IF(C6="PRÓPRIA",VLOOKUP(B6,Tabela42[#Data],2,FALSE),IF(C6="DER-ES",VLOOKUP(B6,Tabela6[#Data],2,FALSE),IF(C6="IOPES",VLOOKUP(B6,'IOPES_10-21'!$A$12:$G$1259,3,FALSE),"ERRO")))))))</f>
        <v>FORNECIMENTO E ASSENTAMENTO DE CANAL RETANGULAR EM CONCRETO PRÉ-MOLDADO 5,00M X 2,50M</v>
      </c>
      <c r="E6" s="452">
        <f ca="1">SUMIF('ORÇAM. SEM DESON'!$B$9:$P$84,B6,'ORÇAM. SEM DESON'!$L$9:$L$84)</f>
        <v>225</v>
      </c>
      <c r="F6" s="452">
        <f>IF(C6="SINAPI",VLOOKUP(B6,'SINAPI 01-22 ES - NÃO DESONER.'!$G$6:$L$6678,5,FALSE),IF(C6="SIURB",VLOOKUP(B6,'SIURB JAN-2020 NÃO DESONER.'!$A$2:$D$757,4,FALSE),IF(C6="SICRO",VLOOKUP(B6,Tabela4[],4,FALSE),IF(C6="CPOS",VLOOKUP(B6,'CPOS-178'!$A$7:$F$4097,6,FALSE),IF(C6="PRÓPRIA",VLOOKUP(B6,Tabela42[],4,FALSE),IF(C6="DER-ES",VLOOKUP(B6,Tabela6[],4,FALSE),IF(C6="IOPES",VLOOKUP(B6,'IOPES_10-21'!$A$12:$G$1259,7,FALSE),"ERRO")))))))</f>
        <v>3595.0170106459996</v>
      </c>
      <c r="G6" s="453">
        <f>+'BDI '!$G$33</f>
        <v>0.23172712506767756</v>
      </c>
      <c r="H6" s="454">
        <f t="shared" si="0"/>
        <v>4428.0799670923934</v>
      </c>
      <c r="I6" s="455" t="str">
        <f ca="1">+IF(Tabela5[[#This Row],[PORCENTAGEM ACUMULADA]]&lt;=$O$2,$N$2,IF(Tabela5[[#This Row],[PORCENTAGEM ACUMULADA]]&lt;=$O$3,$N$3,$N$4))</f>
        <v>A</v>
      </c>
      <c r="J6" s="456">
        <f t="shared" ca="1" si="1"/>
        <v>996317.99259578856</v>
      </c>
      <c r="K6" s="457">
        <f ca="1">+Tabela5[[#This Row],[PREÇO DO
 SERVIÇO]]/Tabela5[[#Totals],[PREÇO DO
 SERVIÇO]]</f>
        <v>3.4773733548892315E-2</v>
      </c>
      <c r="L6" s="458">
        <f ca="1">+Tabela5[[#This Row],[PORCENTAGEM INDIVIDUAL]]+L5</f>
        <v>0.77982141082253131</v>
      </c>
      <c r="P6" s="484"/>
    </row>
    <row r="7" spans="2:16" ht="60" customHeight="1" x14ac:dyDescent="0.25">
      <c r="B7" s="431">
        <v>100980</v>
      </c>
      <c r="C7" s="213" t="s">
        <v>13744</v>
      </c>
      <c r="D7" s="294" t="str">
        <f>IF(C7="SINAPI",VLOOKUP(B7,'SINAPI 01-22 ES - NÃO DESONER.'!$G$6:$L$6678,2,FALSE),IF(C7="SIURB",VLOOKUP(B7,'SIURB JAN-2020 NÃO DESONER.'!$A$2:$D$757,2,FALSE),IF(C7="SICRO",VLOOKUP(B7,Tabela4[#Data],2,FALSE),IF(C7="CPOS",VLOOKUP(B7,'CPOS-178'!$A$7:$F$4097,2,FALSE),IF(C7="PRÓPRIA",VLOOKUP(B7,Tabela42[#Data],2,FALSE),IF(C7="DER-ES",VLOOKUP(B7,Tabela6[#Data],2,FALSE),IF(C7="IOPES",VLOOKUP(B7,'IOPES_10-21'!$A$12:$G$1259,3,FALSE),"ERRO")))))))</f>
        <v>CARGA, MANOBRA E DESCARGA DE SOLOS E MATERIAIS GRANULARES EM CAMINHÃO BASCULANTE 18 M³ - CARGA COM ESCAVADEIRA HIDRÁULICA (CAÇAMBA DE 1,20 M³ / 155 HP) E DESCARGA LIVRE (UNIDADE: M3). AF_07/2020</v>
      </c>
      <c r="E7" s="452">
        <f ca="1">SUMIF('ORÇAM. SEM DESON'!$B$9:$P$84,B7,'ORÇAM. SEM DESON'!$L$9:$L$84)</f>
        <v>140904.43149999998</v>
      </c>
      <c r="F7" s="452" t="str">
        <f>IF(C7="SINAPI",VLOOKUP(B7,'SINAPI 01-22 ES - NÃO DESONER.'!$G$6:$L$6678,5,FALSE),IF(C7="SIURB",VLOOKUP(B7,'SIURB JAN-2020 NÃO DESONER.'!$A$2:$D$757,4,FALSE),IF(C7="SICRO",VLOOKUP(B7,Tabela4[],4,FALSE),IF(C7="CPOS",VLOOKUP(B7,'CPOS-178'!$A$7:$F$4097,6,FALSE),IF(C7="PRÓPRIA",VLOOKUP(B7,Tabela42[],4,FALSE),IF(C7="DER-ES",VLOOKUP(B7,Tabela6[],4,FALSE),IF(C7="IOPES",VLOOKUP(B7,'IOPES_10-21'!$A$12:$G$1259,7,FALSE),"ERRO")))))))</f>
        <v>5,43</v>
      </c>
      <c r="G7" s="453">
        <f>+'BDI '!$G$33</f>
        <v>0.23172712506767756</v>
      </c>
      <c r="H7" s="454">
        <f t="shared" si="0"/>
        <v>6.6882782891174886</v>
      </c>
      <c r="I7" s="455" t="str">
        <f ca="1">+IF(Tabela5[[#This Row],[PORCENTAGEM ACUMULADA]]&lt;=$O$2,$N$2,IF(Tabela5[[#This Row],[PORCENTAGEM ACUMULADA]]&lt;=$O$3,$N$3,$N$4))</f>
        <v>B</v>
      </c>
      <c r="J7" s="456">
        <f t="shared" ca="1" si="1"/>
        <v>942408.05004189222</v>
      </c>
      <c r="K7" s="457">
        <f ca="1">+Tabela5[[#This Row],[PREÇO DO
 SERVIÇO]]/Tabela5[[#Totals],[PREÇO DO
 SERVIÇO]]</f>
        <v>3.2892155586899369E-2</v>
      </c>
      <c r="L7" s="458">
        <f ca="1">+Tabela5[[#This Row],[PORCENTAGEM INDIVIDUAL]]+L6</f>
        <v>0.81271356640943071</v>
      </c>
    </row>
    <row r="8" spans="2:16" ht="60" customHeight="1" x14ac:dyDescent="0.25">
      <c r="B8" s="431">
        <v>90091</v>
      </c>
      <c r="C8" s="213" t="s">
        <v>13744</v>
      </c>
      <c r="D8" s="563" t="str">
        <f>IF(C8="SINAPI",VLOOKUP(B8,'SINAPI 01-22 ES - NÃO DESONER.'!$G$6:$L$7206,2,FALSE),IF(C8="SIURB",VLOOKUP(B8,'SIURB JAN-2020 NÃO DESONER.'!$A$2:$D$757,2,FALSE),IF(C8="SICRO",VLOOKUP(B8,Tabela4[#Data],2,FALSE),IF(C8="CPOS",VLOOKUP(B8,'CPOS-178'!$A$7:$F$4097,2,FALSE),IF(C8="PRÓPRIA",VLOOKUP(B8,Tabela42[#Data],2,FALSE),IF(C8="DER-ES",VLOOKUP(B8,Tabela6[#Data],2,FALSE),IF(C8="IOPES",VLOOKUP(B8,'IOPES_10-21'!$A$12:$G$1259,3,FALSE),"ERRO")))))))</f>
        <v>ESCAVAÇÃO MECANIZADA DE VALA COM PROF. ATÉ 1,5 M (MÉDIA MONTANTE E JUSANTE/UMA COMPOSIÇÃO POR TRECHO), ESCAVADEIRA (0,8 M3), LARG. DE 1,5 M A 2,5 M, EM SOLO DE 1A CATEGORIA, LOCAIS COM BAIXO NÍVEL DE INTERFERÊNCIA. AF_02/2021</v>
      </c>
      <c r="E8" s="452">
        <f ca="1">SUMIF('ORÇAM. SEM DESON'!$B$9:$P$84,B8,'ORÇAM. SEM DESON'!$L$9:$L$84)</f>
        <v>106928</v>
      </c>
      <c r="F8" s="452" t="str">
        <f>IF(C8="SINAPI",VLOOKUP(B8,'SINAPI 01-22 ES - NÃO DESONER.'!$G$6:$L$6678,5,FALSE),IF(C8="SIURB",VLOOKUP(B8,'SIURB JAN-2020 NÃO DESONER.'!$A$2:$D$757,4,FALSE),IF(C8="SICRO",VLOOKUP(B8,Tabela4[],4,FALSE),IF(C8="CPOS",VLOOKUP(B8,'CPOS-178'!$A$7:$F$4097,6,FALSE),IF(C8="PRÓPRIA",VLOOKUP(B8,Tabela42[],4,FALSE),IF(C8="DER-ES",VLOOKUP(B8,Tabela6[],4,FALSE),IF(C8="IOPES",VLOOKUP(B8,'IOPES_10-21'!$A$12:$G$1259,7,FALSE),"ERRO")))))))</f>
        <v>5,75</v>
      </c>
      <c r="G8" s="453">
        <f>+'BDI '!$G$33</f>
        <v>0.23172712506767756</v>
      </c>
      <c r="H8" s="454">
        <f t="shared" si="0"/>
        <v>7.0824309691391463</v>
      </c>
      <c r="I8" s="455" t="str">
        <f ca="1">+IF(Tabela5[[#This Row],[PORCENTAGEM ACUMULADA]]&lt;=$O$2,$N$2,IF(Tabela5[[#This Row],[PORCENTAGEM ACUMULADA]]&lt;=$O$3,$N$3,$N$4))</f>
        <v>B</v>
      </c>
      <c r="J8" s="456">
        <f t="shared" ca="1" si="1"/>
        <v>757310.17866811063</v>
      </c>
      <c r="K8" s="457">
        <f ca="1">+Tabela5[[#This Row],[PREÇO DO
 SERVIÇO]]/Tabela5[[#Totals],[PREÇO DO
 SERVIÇO]]</f>
        <v>2.6431824540533975E-2</v>
      </c>
      <c r="L8" s="458">
        <f ca="1">+Tabela5[[#This Row],[PORCENTAGEM INDIVIDUAL]]+L7</f>
        <v>0.83914539094996465</v>
      </c>
    </row>
    <row r="9" spans="2:16" ht="60" customHeight="1" x14ac:dyDescent="0.25">
      <c r="B9" s="431">
        <v>93364</v>
      </c>
      <c r="C9" s="213" t="s">
        <v>13744</v>
      </c>
      <c r="D9" s="294" t="str">
        <f>IF(C9="SINAPI",VLOOKUP(B9,'SINAPI 01-22 ES - NÃO DESONER.'!$G$6:$L$6678,2,FALSE),IF(C9="SIURB",VLOOKUP(B9,'SIURB JAN-2020 NÃO DESONER.'!$A$2:$D$757,2,FALSE),IF(C9="SICRO",VLOOKUP(B9,Tabela4[#Data],2,FALSE),IF(C9="CPOS",VLOOKUP(B9,'CPOS-178'!$A$7:$F$4097,2,FALSE),IF(C9="PRÓPRIA",VLOOKUP(B9,Tabela42[#Data],2,FALSE),IF(C9="DER-ES",VLOOKUP(B9,Tabela6[#Data],2,FALSE),IF(C9="IOPES",VLOOKUP(B9,'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9" s="452">
        <f ca="1">SUMIF('ORÇAM. SEM DESON'!$B$9:$P$84,B9,'ORÇAM. SEM DESON'!$L$9:$L$84)</f>
        <v>51772.800000000003</v>
      </c>
      <c r="F9" s="452" t="str">
        <f>IF(C9="SINAPI",VLOOKUP(B9,'SINAPI 01-22 ES - NÃO DESONER.'!$G$6:$L$6678,5,FALSE),IF(C9="SIURB",VLOOKUP(B9,'SIURB JAN-2020 NÃO DESONER.'!$A$2:$D$757,4,FALSE),IF(C9="SICRO",VLOOKUP(B9,Tabela4[],4,FALSE),IF(C9="CPOS",VLOOKUP(B9,'CPOS-178'!$A$7:$F$4097,6,FALSE),IF(C9="PRÓPRIA",VLOOKUP(B9,Tabela42[],4,FALSE),IF(C9="DER-ES",VLOOKUP(B9,Tabela6[],4,FALSE),IF(C9="IOPES",VLOOKUP(B9,'IOPES_10-21'!$A$12:$G$1259,7,FALSE),"ERRO")))))))</f>
        <v>11,12</v>
      </c>
      <c r="G9" s="453">
        <f>+'BDI '!$G$33</f>
        <v>0.23172712506767756</v>
      </c>
      <c r="H9" s="454">
        <f t="shared" si="0"/>
        <v>13.696805630752573</v>
      </c>
      <c r="I9" s="455" t="str">
        <f ca="1">+IF(Tabela5[[#This Row],[PORCENTAGEM ACUMULADA]]&lt;=$O$2,$N$2,IF(Tabela5[[#This Row],[PORCENTAGEM ACUMULADA]]&lt;=$O$3,$N$3,$N$4))</f>
        <v>B</v>
      </c>
      <c r="J9" s="456">
        <f t="shared" ca="1" si="1"/>
        <v>709121.97855982685</v>
      </c>
      <c r="K9" s="457">
        <f ca="1">+Tabela5[[#This Row],[PREÇO DO
 SERVIÇO]]/Tabela5[[#Totals],[PREÇO DO
 SERVIÇO]]</f>
        <v>2.4749948228734796E-2</v>
      </c>
      <c r="L9" s="458">
        <f ca="1">+Tabela5[[#This Row],[PORCENTAGEM INDIVIDUAL]]+L8</f>
        <v>0.86389533917869943</v>
      </c>
    </row>
    <row r="10" spans="2:16" ht="60" customHeight="1" x14ac:dyDescent="0.25">
      <c r="B10" s="431">
        <v>605671</v>
      </c>
      <c r="C10" s="213" t="s">
        <v>13745</v>
      </c>
      <c r="D10" s="294" t="str">
        <f>IF(C10="SINAPI",VLOOKUP(B10,'SINAPI 01-22 ES - NÃO DESONER.'!$G$6:$L$6678,2,FALSE),IF(C10="SIURB",VLOOKUP(B10,'SIURB JAN-2020 NÃO DESONER.'!$A$2:$D$757,2,FALSE),IF(C10="SICRO",VLOOKUP(B10,Tabela4[#Data],2,FALSE),IF(C10="CPOS",VLOOKUP(B10,'CPOS-178'!$A$7:$F$4097,2,FALSE),IF(C10="PRÓPRIA",VLOOKUP(B10,Tabela42[#Data],2,FALSE),IF(C10="DER-ES",VLOOKUP(B10,Tabela6[#Data],2,FALSE),IF(C10="IOPES",VLOOKUP(B10,'IOPES_10-21'!$A$12:$G$1259,3,FALSE),"ERRO")))))))</f>
        <v>BUEIRO METÁLICO COM CHAPAS MÚLTIPLAS MP 100 GALVANIZADAS - D = 2,60 M - BRITA COMERCIAL</v>
      </c>
      <c r="E10" s="452">
        <f ca="1">SUMIF('ORÇAM. SEM DESON'!$B$9:$P$84,B10,'ORÇAM. SEM DESON'!$L$9:$L$84)</f>
        <v>57</v>
      </c>
      <c r="F10" s="452">
        <f>IF(C10="SINAPI",VLOOKUP(B10,'SINAPI 01-22 ES - NÃO DESONER.'!$G$6:$L$6678,5,FALSE),IF(C10="SIURB",VLOOKUP(B10,'SIURB JAN-2020 NÃO DESONER.'!$A$2:$D$757,4,FALSE),IF(C10="SICRO",VLOOKUP(B10,Tabela4[],4,FALSE),IF(C10="CPOS",VLOOKUP(B10,'CPOS-178'!$A$7:$F$4097,6,FALSE),IF(C10="PRÓPRIA",VLOOKUP(B10,Tabela42[],4,FALSE),IF(C10="DER-ES",VLOOKUP(B10,Tabela6[],4,FALSE),IF(C10="IOPES",VLOOKUP(B10,'IOPES_10-21'!$A$12:$G$1259,7,FALSE),"ERRO")))))))</f>
        <v>9578.65</v>
      </c>
      <c r="G10" s="453">
        <f>+'BDI '!$G$33</f>
        <v>0.23172712506767756</v>
      </c>
      <c r="H10" s="454">
        <f t="shared" si="0"/>
        <v>11798.283026529509</v>
      </c>
      <c r="I10" s="455" t="str">
        <f ca="1">+IF(Tabela5[[#This Row],[PORCENTAGEM ACUMULADA]]&lt;=$O$2,$N$2,IF(Tabela5[[#This Row],[PORCENTAGEM ACUMULADA]]&lt;=$O$3,$N$3,$N$4))</f>
        <v>B</v>
      </c>
      <c r="J10" s="456">
        <f t="shared" ca="1" si="1"/>
        <v>672502.132512182</v>
      </c>
      <c r="K10" s="457">
        <f ca="1">+Tabela5[[#This Row],[PREÇO DO
 SERVIÇO]]/Tabela5[[#Totals],[PREÇO DO
 SERVIÇO]]</f>
        <v>2.3471833431525781E-2</v>
      </c>
      <c r="L10" s="458">
        <f ca="1">+Tabela5[[#This Row],[PORCENTAGEM INDIVIDUAL]]+L9</f>
        <v>0.88736717261022524</v>
      </c>
    </row>
    <row r="11" spans="2:16" ht="60" customHeight="1" x14ac:dyDescent="0.25">
      <c r="B11" s="431">
        <v>96396</v>
      </c>
      <c r="C11" s="213" t="s">
        <v>13744</v>
      </c>
      <c r="D11" s="294" t="str">
        <f>IF(C11="SINAPI",VLOOKUP(B11,'SINAPI 01-22 ES - NÃO DESONER.'!$G$6:$L$6678,2,FALSE),IF(C11="SIURB",VLOOKUP(B11,'SIURB JAN-2020 NÃO DESONER.'!$A$2:$D$757,2,FALSE),IF(C11="SICRO",VLOOKUP(B11,Tabela4[#Data],2,FALSE),IF(C11="CPOS",VLOOKUP(B11,'CPOS-178'!$A$7:$F$4097,2,FALSE),IF(C11="PRÓPRIA",VLOOKUP(B11,Tabela42[#Data],2,FALSE),IF(C11="DER-ES",VLOOKUP(B11,Tabela6[#Data],2,FALSE),IF(C11="IOPES",VLOOKUP(B11,'IOPES_10-21'!$A$12:$G$1259,3,FALSE),"ERRO")))))))</f>
        <v>EXECUÇÃO E COMPACTAÇÃO DE BASE E OU SUB BASE PARA PAVIMENTAÇÃO DE BRITA GRADUADA SIMPLES - EXCLUSIVE CARGA E TRANSPORTE. AF_11/2019</v>
      </c>
      <c r="E11" s="452">
        <f ca="1">SUMIF('ORÇAM. SEM DESON'!$B$9:$P$84,B11,'ORÇAM. SEM DESON'!$L$9:$L$84)</f>
        <v>2998.462</v>
      </c>
      <c r="F11" s="452" t="str">
        <f>IF(C11="SINAPI",VLOOKUP(B11,'SINAPI 01-22 ES - NÃO DESONER.'!$G$6:$L$6678,5,FALSE),IF(C11="SIURB",VLOOKUP(B11,'SIURB JAN-2020 NÃO DESONER.'!$A$2:$D$757,4,FALSE),IF(C11="SICRO",VLOOKUP(B11,Tabela4[],4,FALSE),IF(C11="CPOS",VLOOKUP(B11,'CPOS-178'!$A$7:$F$4097,6,FALSE),IF(C11="PRÓPRIA",VLOOKUP(B11,Tabela42[],4,FALSE),IF(C11="DER-ES",VLOOKUP(B11,Tabela6[],4,FALSE),IF(C11="IOPES",VLOOKUP(B11,'IOPES_10-21'!$A$12:$G$1259,7,FALSE),"ERRO")))))))</f>
        <v>171,07</v>
      </c>
      <c r="G11" s="453">
        <f>+'BDI '!$G$33</f>
        <v>0.23172712506767756</v>
      </c>
      <c r="H11" s="454">
        <f t="shared" si="0"/>
        <v>210.71155928532758</v>
      </c>
      <c r="I11" s="455" t="str">
        <f ca="1">+IF(Tabela5[[#This Row],[PORCENTAGEM ACUMULADA]]&lt;=$O$2,$N$2,IF(Tabela5[[#This Row],[PORCENTAGEM ACUMULADA]]&lt;=$O$3,$N$3,$N$4))</f>
        <v>B</v>
      </c>
      <c r="J11" s="456">
        <f t="shared" ca="1" si="1"/>
        <v>631810.60347780189</v>
      </c>
      <c r="K11" s="457">
        <f ca="1">+Tabela5[[#This Row],[PREÇO DO
 SERVIÇO]]/Tabela5[[#Totals],[PREÇO DO
 SERVIÇO]]</f>
        <v>2.2051607761755486E-2</v>
      </c>
      <c r="L11" s="458">
        <f ca="1">+Tabela5[[#This Row],[PORCENTAGEM INDIVIDUAL]]+L10</f>
        <v>0.90941878037198076</v>
      </c>
    </row>
    <row r="12" spans="2:16" ht="60" customHeight="1" x14ac:dyDescent="0.25">
      <c r="B12" s="431">
        <v>407819</v>
      </c>
      <c r="C12" s="213" t="s">
        <v>13745</v>
      </c>
      <c r="D12" s="294" t="str">
        <f>IF(C12="SINAPI",VLOOKUP(B12,'SINAPI 01-22 ES - NÃO DESONER.'!$G$6:$L$6678,2,FALSE),IF(C12="SIURB",VLOOKUP(B12,'SIURB JAN-2020 NÃO DESONER.'!$A$2:$D$757,2,FALSE),IF(C12="SICRO",VLOOKUP(B12,Tabela4[#Data],2,FALSE),IF(C12="CPOS",VLOOKUP(B12,'CPOS-178'!$A$7:$F$4097,2,FALSE),IF(C12="PRÓPRIA",VLOOKUP(B12,Tabela42[#Data],2,FALSE),IF(C12="DER-ES",VLOOKUP(B12,Tabela6[#Data],2,FALSE),IF(C12="IOPES",VLOOKUP(B12,'IOPES_10-21'!$A$12:$G$1259,3,FALSE),"ERRO")))))))</f>
        <v>ARMAÇÃO EM AÇO CA-50 - FORNECIMENTO, PREPARO E COLOCAÇÃO</v>
      </c>
      <c r="E12" s="452">
        <f ca="1">SUMIF('ORÇAM. SEM DESON'!$B$9:$P$84,B12,'ORÇAM. SEM DESON'!$L$9:$L$84)</f>
        <v>26412</v>
      </c>
      <c r="F12" s="452">
        <f>IF(C12="SINAPI",VLOOKUP(B12,'SINAPI 01-22 ES - NÃO DESONER.'!$G$6:$L$6678,5,FALSE),IF(C12="SIURB",VLOOKUP(B12,'SIURB JAN-2020 NÃO DESONER.'!$A$2:$D$757,4,FALSE),IF(C12="SICRO",VLOOKUP(B12,Tabela4[],4,FALSE),IF(C12="CPOS",VLOOKUP(B12,'CPOS-178'!$A$7:$F$4097,6,FALSE),IF(C12="PRÓPRIA",VLOOKUP(B12,Tabela42[],4,FALSE),IF(C12="DER-ES",VLOOKUP(B12,Tabela6[],4,FALSE),IF(C12="IOPES",VLOOKUP(B12,'IOPES_10-21'!$A$12:$G$1259,7,FALSE),"ERRO")))))))</f>
        <v>12.7</v>
      </c>
      <c r="G12" s="453">
        <f>+'BDI '!$G$33</f>
        <v>0.23172712506767756</v>
      </c>
      <c r="H12" s="454">
        <f t="shared" si="0"/>
        <v>15.642934488359504</v>
      </c>
      <c r="I12" s="455" t="str">
        <f ca="1">+IF(Tabela5[[#This Row],[PORCENTAGEM ACUMULADA]]&lt;=$O$2,$N$2,IF(Tabela5[[#This Row],[PORCENTAGEM ACUMULADA]]&lt;=$O$3,$N$3,$N$4))</f>
        <v>B</v>
      </c>
      <c r="J12" s="456">
        <f t="shared" ca="1" si="1"/>
        <v>413161.18570655124</v>
      </c>
      <c r="K12" s="457">
        <f ca="1">+Tabela5[[#This Row],[PREÇO DO
 SERVIÇO]]/Tabela5[[#Totals],[PREÇO DO
 SERVIÇO]]</f>
        <v>1.4420252460835422E-2</v>
      </c>
      <c r="L12" s="458">
        <f ca="1">+Tabela5[[#This Row],[PORCENTAGEM INDIVIDUAL]]+L11</f>
        <v>0.92383903283281621</v>
      </c>
    </row>
    <row r="13" spans="2:16" ht="60" customHeight="1" x14ac:dyDescent="0.25">
      <c r="B13" s="431">
        <v>4011276</v>
      </c>
      <c r="C13" s="213" t="s">
        <v>13745</v>
      </c>
      <c r="D13" s="294" t="str">
        <f>IF(C13="SINAPI",VLOOKUP(B13,'SINAPI 01-22 ES - NÃO DESONER.'!$G$6:$L$6678,2,FALSE),IF(C13="SIURB",VLOOKUP(B13,'SIURB JAN-2020 NÃO DESONER.'!$A$2:$D$757,2,FALSE),IF(C13="SICRO",VLOOKUP(B13,Tabela4[#Data],2,FALSE),IF(C13="CPOS",VLOOKUP(B13,'CPOS-178'!$A$7:$F$4097,2,FALSE),IF(C13="PRÓPRIA",VLOOKUP(B13,Tabela42[#Data],2,FALSE),IF(C13="DER-ES",VLOOKUP(B13,Tabela6[#Data],2,FALSE),IF(C13="IOPES",VLOOKUP(B13,'IOPES_10-21'!$A$12:$G$1259,3,FALSE),"ERRO")))))))</f>
        <v>BASE OU SUB-BASE DE BRITA GRADUADA COM BRITA COMERCIAL</v>
      </c>
      <c r="E13" s="452">
        <f ca="1">SUMIF('ORÇAM. SEM DESON'!$B$9:$P$84,B13,'ORÇAM. SEM DESON'!$L$9:$L$84)</f>
        <v>1643.98</v>
      </c>
      <c r="F13" s="452">
        <f>IF(C13="SINAPI",VLOOKUP(B13,'SINAPI 01-22 ES - NÃO DESONER.'!$G$6:$L$6678,5,FALSE),IF(C13="SIURB",VLOOKUP(B13,'SIURB JAN-2020 NÃO DESONER.'!$A$2:$D$757,4,FALSE),IF(C13="SICRO",VLOOKUP(B13,Tabela4[],4,FALSE),IF(C13="CPOS",VLOOKUP(B13,'CPOS-178'!$A$7:$F$4097,6,FALSE),IF(C13="PRÓPRIA",VLOOKUP(B13,Tabela42[],4,FALSE),IF(C13="DER-ES",VLOOKUP(B13,Tabela6[],4,FALSE),IF(C13="IOPES",VLOOKUP(B13,'IOPES_10-21'!$A$12:$G$1259,7,FALSE),"ERRO")))))))</f>
        <v>140.84</v>
      </c>
      <c r="G13" s="453">
        <f>+'BDI '!$G$33</f>
        <v>0.23172712506767756</v>
      </c>
      <c r="H13" s="454">
        <f t="shared" si="0"/>
        <v>173.47644829453171</v>
      </c>
      <c r="I13" s="455" t="str">
        <f ca="1">+IF(Tabela5[[#This Row],[PORCENTAGEM ACUMULADA]]&lt;=$O$2,$N$2,IF(Tabela5[[#This Row],[PORCENTAGEM ACUMULADA]]&lt;=$O$3,$N$3,$N$4))</f>
        <v>B</v>
      </c>
      <c r="J13" s="456">
        <f t="shared" ca="1" si="1"/>
        <v>285191.81146724423</v>
      </c>
      <c r="K13" s="457">
        <f ca="1">+Tabela5[[#This Row],[PREÇO DO
 SERVIÇO]]/Tabela5[[#Totals],[PREÇO DO
 SERVIÇO]]</f>
        <v>9.9538341533407758E-3</v>
      </c>
      <c r="L13" s="458">
        <f ca="1">+Tabela5[[#This Row],[PORCENTAGEM INDIVIDUAL]]+L12</f>
        <v>0.93379286698615693</v>
      </c>
    </row>
    <row r="14" spans="2:16" ht="60" customHeight="1" x14ac:dyDescent="0.25">
      <c r="B14" s="431" t="s">
        <v>17953</v>
      </c>
      <c r="C14" s="213" t="s">
        <v>17861</v>
      </c>
      <c r="D14" s="294" t="str">
        <f>IF(C14="SINAPI",VLOOKUP(B14,'SINAPI 01-22 ES - NÃO DESONER.'!$G$6:$L$6678,2,FALSE),IF(C14="SIURB",VLOOKUP(B14,'SIURB JAN-2020 NÃO DESONER.'!$A$2:$D$757,2,FALSE),IF(C14="SICRO",VLOOKUP(B14,Tabela4[#Data],2,FALSE),IF(C14="CPOS",VLOOKUP(B14,'CPOS-178'!$A$7:$F$4097,2,FALSE),IF(C14="PRÓPRIA",VLOOKUP(B14,Tabela42[#Data],2,FALSE),IF(C14="DER-ES",VLOOKUP(B14,Tabela6[#Data],2,FALSE),IF(C14="IOPES",VLOOKUP(B14,'IOPES_10-21'!$A$12:$G$1259,3,FALSE),"ERRO")))))))</f>
        <v>REASSENTAMENTO DE PISO INTERTRAVADO, COM BLOCO RETANGULAR (COM REAPROVEITAMENTO DO BLOCO)</v>
      </c>
      <c r="E14" s="452">
        <f ca="1">SUMIF('ORÇAM. SEM DESON'!$B$9:$P$84,B14,'ORÇAM. SEM DESON'!$L$9:$L$84)</f>
        <v>3808.92</v>
      </c>
      <c r="F14" s="452">
        <f>IF(C14="SINAPI",VLOOKUP(B14,'SINAPI 01-22 ES - NÃO DESONER.'!$G$6:$L$6678,5,FALSE),IF(C14="SIURB",VLOOKUP(B14,'SIURB JAN-2020 NÃO DESONER.'!$A$2:$D$757,4,FALSE),IF(C14="SICRO",VLOOKUP(B14,Tabela4[],4,FALSE),IF(C14="CPOS",VLOOKUP(B14,'CPOS-178'!$A$7:$F$4097,6,FALSE),IF(C14="PRÓPRIA",VLOOKUP(B14,Tabela42[],4,FALSE),IF(C14="DER-ES",VLOOKUP(B14,Tabela6[],4,FALSE),IF(C14="IOPES",VLOOKUP(B14,'IOPES_10-21'!$A$12:$G$1259,7,FALSE),"ERRO")))))))</f>
        <v>52.182461999999994</v>
      </c>
      <c r="G14" s="453">
        <f>+'BDI '!$G$33</f>
        <v>0.23172712506767756</v>
      </c>
      <c r="H14" s="454">
        <f t="shared" si="0"/>
        <v>64.274553898213327</v>
      </c>
      <c r="I14" s="455" t="str">
        <f ca="1">+IF(Tabela5[[#This Row],[PORCENTAGEM ACUMULADA]]&lt;=$O$2,$N$2,IF(Tabela5[[#This Row],[PORCENTAGEM ACUMULADA]]&lt;=$O$3,$N$3,$N$4))</f>
        <v>B</v>
      </c>
      <c r="J14" s="456">
        <f t="shared" ca="1" si="1"/>
        <v>244816.63383398272</v>
      </c>
      <c r="K14" s="457">
        <f ca="1">+Tabela5[[#This Row],[PREÇO DO
 SERVIÇO]]/Tabela5[[#Totals],[PREÇO DO
 SERVIÇO]]</f>
        <v>8.5446498573206985E-3</v>
      </c>
      <c r="L14" s="458">
        <f ca="1">+Tabela5[[#This Row],[PORCENTAGEM INDIVIDUAL]]+L13</f>
        <v>0.94233751684347766</v>
      </c>
    </row>
    <row r="15" spans="2:16" ht="60" customHeight="1" x14ac:dyDescent="0.25">
      <c r="B15" s="431">
        <v>4011279</v>
      </c>
      <c r="C15" s="213" t="s">
        <v>13745</v>
      </c>
      <c r="D15" s="294" t="str">
        <f>IF(C15="SINAPI",VLOOKUP(B15,'SINAPI 01-22 ES - NÃO DESONER.'!$G$6:$L$6678,2,FALSE),IF(C15="SIURB",VLOOKUP(B15,'SIURB JAN-2020 NÃO DESONER.'!$A$2:$D$757,2,FALSE),IF(C15="SICRO",VLOOKUP(B15,Tabela4[#Data],2,FALSE),IF(C15="CPOS",VLOOKUP(B15,'CPOS-178'!$A$7:$F$4097,2,FALSE),IF(C15="PRÓPRIA",VLOOKUP(B15,Tabela42[#Data],2,FALSE),IF(C15="DER-ES",VLOOKUP(B15,Tabela6[#Data],2,FALSE),IF(C15="IOPES",VLOOKUP(B15,'IOPES_10-21'!$A$12:$G$1259,3,FALSE),"ERRO")))))))</f>
        <v>BASE OU SUB-BASE DE MACADAME SECO COM BRITA COMERCIAL</v>
      </c>
      <c r="E15" s="452">
        <f ca="1">SUMIF('ORÇAM. SEM DESON'!$B$9:$P$84,B15,'ORÇAM. SEM DESON'!$L$9:$L$84)</f>
        <v>1643.98</v>
      </c>
      <c r="F15" s="452">
        <f>IF(C15="SINAPI",VLOOKUP(B15,'SINAPI 01-22 ES - NÃO DESONER.'!$G$6:$L$6678,5,FALSE),IF(C15="SIURB",VLOOKUP(B15,'SIURB JAN-2020 NÃO DESONER.'!$A$2:$D$757,4,FALSE),IF(C15="SICRO",VLOOKUP(B15,Tabela4[],4,FALSE),IF(C15="CPOS",VLOOKUP(B15,'CPOS-178'!$A$7:$F$4097,6,FALSE),IF(C15="PRÓPRIA",VLOOKUP(B15,Tabela42[],4,FALSE),IF(C15="DER-ES",VLOOKUP(B15,Tabela6[],4,FALSE),IF(C15="IOPES",VLOOKUP(B15,'IOPES_10-21'!$A$12:$G$1259,7,FALSE),"ERRO")))))))</f>
        <v>112.6</v>
      </c>
      <c r="G15" s="453">
        <f>+'BDI '!$G$33</f>
        <v>0.23172712506767756</v>
      </c>
      <c r="H15" s="454">
        <f t="shared" si="0"/>
        <v>138.69247428262048</v>
      </c>
      <c r="I15" s="455" t="str">
        <f ca="1">+IF(Tabela5[[#This Row],[PORCENTAGEM ACUMULADA]]&lt;=$O$2,$N$2,IF(Tabela5[[#This Row],[PORCENTAGEM ACUMULADA]]&lt;=$O$3,$N$3,$N$4))</f>
        <v>C</v>
      </c>
      <c r="J15" s="456">
        <f t="shared" ca="1" si="1"/>
        <v>228007.65387114242</v>
      </c>
      <c r="K15" s="457">
        <f ca="1">+Tabela5[[#This Row],[PREÇO DO
 SERVIÇO]]/Tabela5[[#Totals],[PREÇO DO
 SERVIÇO]]</f>
        <v>7.9579787394644368E-3</v>
      </c>
      <c r="L15" s="458">
        <f ca="1">+Tabela5[[#This Row],[PORCENTAGEM INDIVIDUAL]]+L14</f>
        <v>0.95029549558294213</v>
      </c>
    </row>
    <row r="16" spans="2:16" ht="60" customHeight="1" x14ac:dyDescent="0.25">
      <c r="B16" s="431" t="s">
        <v>21844</v>
      </c>
      <c r="C16" s="213" t="s">
        <v>17861</v>
      </c>
      <c r="D16" s="294" t="str">
        <f>IF(C16="SINAPI",VLOOKUP(B16,'SINAPI 01-22 ES - NÃO DESONER.'!$G$6:$L$6678,2,FALSE),IF(C16="SIURB",VLOOKUP(B16,'SIURB JAN-2020 NÃO DESONER.'!$A$2:$D$757,2,FALSE),IF(C16="SICRO",VLOOKUP(B16,Tabela4[#Data],2,FALSE),IF(C16="CPOS",VLOOKUP(B16,'CPOS-178'!$A$7:$F$4097,2,FALSE),IF(C16="PRÓPRIA",VLOOKUP(B16,Tabela42[#Data],2,FALSE),IF(C16="DER-ES",VLOOKUP(B16,Tabela6[#Data],2,FALSE),IF(C16="IOPES",VLOOKUP(B16,'IOPES_10-21'!$A$12:$G$1259,3,FALSE),"ERRO")))))))</f>
        <v>CBUQ (CAMADA PRONTA-FAIXA "C") , INCLUSIVE FORNECIMENTO DO CAP, INCLUSIVE TRANSPORTE DE TODOS OS MATERIAIS (TRAÇO PADRÃO AREIA E BRITA)</v>
      </c>
      <c r="E16" s="452">
        <f ca="1">SUMIF('ORÇAM. SEM DESON'!$B$9:$P$84,B16,'ORÇAM. SEM DESON'!$L$9:$L$84)</f>
        <v>410.995</v>
      </c>
      <c r="F16" s="452">
        <f>IF(C16="SINAPI",VLOOKUP(B16,'SINAPI 01-22 ES - NÃO DESONER.'!$G$6:$L$6678,5,FALSE),IF(C16="SIURB",VLOOKUP(B16,'SIURB JAN-2020 NÃO DESONER.'!$A$2:$D$757,4,FALSE),IF(C16="SICRO",VLOOKUP(B16,Tabela4[],4,FALSE),IF(C16="CPOS",VLOOKUP(B16,'CPOS-178'!$A$7:$F$4097,6,FALSE),IF(C16="PRÓPRIA",VLOOKUP(B16,Tabela42[],4,FALSE),IF(C16="DER-ES",VLOOKUP(B16,Tabela6[],4,FALSE),IF(C16="IOPES",VLOOKUP(B16,'IOPES_10-21'!$A$12:$G$1259,7,FALSE),"ERRO")))))))</f>
        <v>376.75382242222224</v>
      </c>
      <c r="G16" s="453">
        <f>+'BDI '!$G$33</f>
        <v>0.23172712506767756</v>
      </c>
      <c r="H16" s="454">
        <f t="shared" si="0"/>
        <v>464.0579025503821</v>
      </c>
      <c r="I16" s="455" t="str">
        <f ca="1">+IF(Tabela5[[#This Row],[PORCENTAGEM ACUMULADA]]&lt;=$O$2,$N$2,IF(Tabela5[[#This Row],[PORCENTAGEM ACUMULADA]]&lt;=$O$3,$N$3,$N$4))</f>
        <v>C</v>
      </c>
      <c r="J16" s="456">
        <f t="shared" ca="1" si="1"/>
        <v>190725.47765869429</v>
      </c>
      <c r="K16" s="457">
        <f ca="1">+Tabela5[[#This Row],[PREÇO DO
 SERVIÇO]]/Tabela5[[#Totals],[PREÇO DO
 SERVIÇO]]</f>
        <v>6.6567471333215016E-3</v>
      </c>
      <c r="L16" s="458">
        <f ca="1">+Tabela5[[#This Row],[PORCENTAGEM INDIVIDUAL]]+L15</f>
        <v>0.95695224271626367</v>
      </c>
    </row>
    <row r="17" spans="2:12" ht="60" customHeight="1" x14ac:dyDescent="0.25">
      <c r="B17" s="431">
        <v>97636</v>
      </c>
      <c r="C17" s="213" t="s">
        <v>13744</v>
      </c>
      <c r="D17" s="294" t="str">
        <f>IF(C17="SINAPI",VLOOKUP(B17,'SINAPI 01-22 ES - NÃO DESONER.'!$G$6:$L$6678,2,FALSE),IF(C17="SIURB",VLOOKUP(B17,'SIURB JAN-2020 NÃO DESONER.'!$A$2:$D$757,2,FALSE),IF(C17="SICRO",VLOOKUP(B17,Tabela4[#Data],2,FALSE),IF(C17="CPOS",VLOOKUP(B17,'CPOS-178'!$A$7:$F$4097,2,FALSE),IF(C17="PRÓPRIA",VLOOKUP(B17,Tabela42[#Data],2,FALSE),IF(C17="DER-ES",VLOOKUP(B17,Tabela6[#Data],2,FALSE),IF(C17="IOPES",VLOOKUP(B17,'IOPES_10-21'!$A$12:$G$1259,3,FALSE),"ERRO")))))))</f>
        <v>DEMOLIÇÃO PARCIAL DE PAVIMENTO ASFÁLTICO, DE FORMA MECANIZADA, SEM REAPROVEITAMENTO. AF_12/2017</v>
      </c>
      <c r="E17" s="452">
        <f ca="1">SUMIF('ORÇAM. SEM DESON'!$B$9:$P$84,B17,'ORÇAM. SEM DESON'!$L$9:$L$84)</f>
        <v>8219.9</v>
      </c>
      <c r="F17" s="452" t="str">
        <f>IF(C17="SINAPI",VLOOKUP(B17,'SINAPI 01-22 ES - NÃO DESONER.'!$G$6:$L$6678,5,FALSE),IF(C17="SIURB",VLOOKUP(B17,'SIURB JAN-2020 NÃO DESONER.'!$A$2:$D$757,4,FALSE),IF(C17="SICRO",VLOOKUP(B17,Tabela4[],4,FALSE),IF(C17="CPOS",VLOOKUP(B17,'CPOS-178'!$A$7:$F$4097,6,FALSE),IF(C17="PRÓPRIA",VLOOKUP(B17,Tabela42[],4,FALSE),IF(C17="DER-ES",VLOOKUP(B17,Tabela6[],4,FALSE),IF(C17="IOPES",VLOOKUP(B17,'IOPES_10-21'!$A$12:$G$1259,7,FALSE),"ERRO")))))))</f>
        <v>18,66</v>
      </c>
      <c r="G17" s="453">
        <f>+'BDI '!$G$33</f>
        <v>0.23172712506767756</v>
      </c>
      <c r="H17" s="454">
        <f t="shared" si="0"/>
        <v>22.984028153762864</v>
      </c>
      <c r="I17" s="455" t="str">
        <f ca="1">+IF(Tabela5[[#This Row],[PORCENTAGEM ACUMULADA]]&lt;=$O$2,$N$2,IF(Tabela5[[#This Row],[PORCENTAGEM ACUMULADA]]&lt;=$O$3,$N$3,$N$4))</f>
        <v>C</v>
      </c>
      <c r="J17" s="456">
        <f t="shared" ca="1" si="1"/>
        <v>188926.41302111535</v>
      </c>
      <c r="K17" s="457">
        <f ca="1">+Tabela5[[#This Row],[PREÇO DO
 SERVIÇO]]/Tabela5[[#Totals],[PREÇO DO
 SERVIÇO]]</f>
        <v>6.5939557406041911E-3</v>
      </c>
      <c r="L17" s="458">
        <f ca="1">+Tabela5[[#This Row],[PORCENTAGEM INDIVIDUAL]]+L16</f>
        <v>0.96354619845686784</v>
      </c>
    </row>
    <row r="18" spans="2:12" ht="60" customHeight="1" x14ac:dyDescent="0.25">
      <c r="B18" s="431">
        <v>92223</v>
      </c>
      <c r="C18" s="213" t="s">
        <v>13744</v>
      </c>
      <c r="D18" s="294" t="str">
        <f>IF(C18="SINAPI",VLOOKUP(B18,'SINAPI 01-22 ES - NÃO DESONER.'!$G$6:$L$6678,2,FALSE),IF(C18="SIURB",VLOOKUP(B18,'SIURB JAN-2020 NÃO DESONER.'!$A$2:$D$757,2,FALSE),IF(C18="SICRO",VLOOKUP(B18,Tabela4[#Data],2,FALSE),IF(C18="CPOS",VLOOKUP(B18,'CPOS-178'!$A$7:$F$4097,2,FALSE),IF(C18="PRÓPRIA",VLOOKUP(B18,Tabela42[#Data],2,FALSE),IF(C18="DER-ES",VLOOKUP(B18,Tabela6[#Data],2,FALSE),IF(C18="IOPES",VLOOKUP(B18,'IOPES_10-21'!$A$12:$G$1259,3,FALSE),"ERRO")))))))</f>
        <v>TUBO DE CONCRETO PARA REDES COLETORAS DE ÁGUAS PLUVIAIS, DIÂMETRO DE 800 MM, JUNTA RÍGIDA, INSTALADO EM LOCAL COM ALTO NÍVEL DE INTERFERÊNCIAS - FORNECIMENTO E ASSENTAMENTO. AF_12/2015</v>
      </c>
      <c r="E18" s="452">
        <f ca="1">SUMIF('ORÇAM. SEM DESON'!$B$9:$P$84,B18,'ORÇAM. SEM DESON'!$L$9:$L$84)</f>
        <v>372.5</v>
      </c>
      <c r="F18" s="452" t="str">
        <f>IF(C18="SINAPI",VLOOKUP(B18,'SINAPI 01-22 ES - NÃO DESONER.'!$G$6:$L$6678,5,FALSE),IF(C18="SIURB",VLOOKUP(B18,'SIURB JAN-2020 NÃO DESONER.'!$A$2:$D$757,4,FALSE),IF(C18="SICRO",VLOOKUP(B18,Tabela4[],4,FALSE),IF(C18="CPOS",VLOOKUP(B18,'CPOS-178'!$A$7:$F$4097,6,FALSE),IF(C18="PRÓPRIA",VLOOKUP(B18,Tabela42[],4,FALSE),IF(C18="DER-ES",VLOOKUP(B18,Tabela6[],4,FALSE),IF(C18="IOPES",VLOOKUP(B18,'IOPES_10-21'!$A$12:$G$1259,7,FALSE),"ERRO")))))))</f>
        <v>365,78</v>
      </c>
      <c r="G18" s="453">
        <f>+'BDI '!$G$33</f>
        <v>0.23172712506767756</v>
      </c>
      <c r="H18" s="454">
        <f t="shared" si="0"/>
        <v>450.54114780725507</v>
      </c>
      <c r="I18" s="455" t="str">
        <f ca="1">+IF(Tabela5[[#This Row],[PORCENTAGEM ACUMULADA]]&lt;=$O$2,$N$2,IF(Tabela5[[#This Row],[PORCENTAGEM ACUMULADA]]&lt;=$O$3,$N$3,$N$4))</f>
        <v>C</v>
      </c>
      <c r="J18" s="456">
        <f t="shared" ca="1" si="1"/>
        <v>167826.57755820252</v>
      </c>
      <c r="K18" s="457">
        <f ca="1">+Tabela5[[#This Row],[PREÇO DO
 SERVIÇO]]/Tabela5[[#Totals],[PREÇO DO
 SERVIÇO]]</f>
        <v>5.8575241376767175E-3</v>
      </c>
      <c r="L18" s="458">
        <f ca="1">+Tabela5[[#This Row],[PORCENTAGEM INDIVIDUAL]]+L17</f>
        <v>0.96940372259454455</v>
      </c>
    </row>
    <row r="19" spans="2:12" ht="60" customHeight="1" x14ac:dyDescent="0.25">
      <c r="B19" s="431">
        <v>100574</v>
      </c>
      <c r="C19" s="213" t="s">
        <v>13744</v>
      </c>
      <c r="D19" s="294" t="str">
        <f>IF(C19="SINAPI",VLOOKUP(B19,'SINAPI 01-22 ES - NÃO DESONER.'!$G$6:$L$6678,2,FALSE),IF(C19="SIURB",VLOOKUP(B19,'SIURB JAN-2020 NÃO DESONER.'!$A$2:$D$757,2,FALSE),IF(C19="SICRO",VLOOKUP(B19,Tabela4[#Data],2,FALSE),IF(C19="CPOS",VLOOKUP(B19,'CPOS-178'!$A$7:$F$4097,2,FALSE),IF(C19="PRÓPRIA",VLOOKUP(B19,Tabela42[#Data],2,FALSE),IF(C19="DER-ES",VLOOKUP(B19,Tabela6[#Data],2,FALSE),IF(C19="IOPES",VLOOKUP(B19,'IOPES_10-21'!$A$12:$G$1259,3,FALSE),"ERRO")))))))</f>
        <v>ESPALHAMENTO DE MATERIAL COM TRATOR DE ESTEIRAS. AF_11/2019</v>
      </c>
      <c r="E19" s="452">
        <f ca="1">SUMIF('ORÇAM. SEM DESON'!$B$9:$P$84,B19,'ORÇAM. SEM DESON'!$L$9:$L$84)</f>
        <v>73599.791499999992</v>
      </c>
      <c r="F19" s="452" t="str">
        <f>IF(C19="SINAPI",VLOOKUP(B19,'SINAPI 01-22 ES - NÃO DESONER.'!$G$6:$L$6678,5,FALSE),IF(C19="SIURB",VLOOKUP(B19,'SIURB JAN-2020 NÃO DESONER.'!$A$2:$D$757,4,FALSE),IF(C19="SICRO",VLOOKUP(B19,Tabela4[],4,FALSE),IF(C19="CPOS",VLOOKUP(B19,'CPOS-178'!$A$7:$F$4097,6,FALSE),IF(C19="PRÓPRIA",VLOOKUP(B19,Tabela42[],4,FALSE),IF(C19="DER-ES",VLOOKUP(B19,Tabela6[],4,FALSE),IF(C19="IOPES",VLOOKUP(B19,'IOPES_10-21'!$A$12:$G$1259,7,FALSE),"ERRO")))))))</f>
        <v>1,24</v>
      </c>
      <c r="G19" s="453">
        <f>+'BDI '!$G$33</f>
        <v>0.23172712506767756</v>
      </c>
      <c r="H19" s="454">
        <f t="shared" si="0"/>
        <v>1.5273416350839202</v>
      </c>
      <c r="I19" s="455" t="str">
        <f ca="1">+IF(Tabela5[[#This Row],[PORCENTAGEM ACUMULADA]]&lt;=$O$2,$N$2,IF(Tabela5[[#This Row],[PORCENTAGEM ACUMULADA]]&lt;=$O$3,$N$3,$N$4))</f>
        <v>C</v>
      </c>
      <c r="J19" s="456">
        <f t="shared" ca="1" si="1"/>
        <v>112412.02589144559</v>
      </c>
      <c r="K19" s="457">
        <f ca="1">+Tabela5[[#This Row],[PREÇO DO
 SERVIÇO]]/Tabela5[[#Totals],[PREÇO DO
 SERVIÇO]]</f>
        <v>3.9234319414988309E-3</v>
      </c>
      <c r="L19" s="458">
        <f ca="1">+Tabela5[[#This Row],[PORCENTAGEM INDIVIDUAL]]+L18</f>
        <v>0.97332715453604335</v>
      </c>
    </row>
    <row r="20" spans="2:12" ht="60" customHeight="1" x14ac:dyDescent="0.25">
      <c r="B20" s="431">
        <v>1600436</v>
      </c>
      <c r="C20" s="213" t="s">
        <v>13745</v>
      </c>
      <c r="D20" s="294" t="str">
        <f>IF(C20="SINAPI",VLOOKUP(B20,'SINAPI 01-22 ES - NÃO DESONER.'!$G$6:$L$6678,2,FALSE),IF(C20="SIURB",VLOOKUP(B20,'SIURB JAN-2020 NÃO DESONER.'!$A$2:$D$757,2,FALSE),IF(C20="SICRO",VLOOKUP(B20,Tabela4[#Data],2,FALSE),IF(C20="CPOS",VLOOKUP(B20,'CPOS-178'!$A$7:$F$4097,2,FALSE),IF(C20="PRÓPRIA",VLOOKUP(B20,Tabela42[#Data],2,FALSE),IF(C20="DER-ES",VLOOKUP(B20,Tabela6[#Data],2,FALSE),IF(C20="IOPES",VLOOKUP(B20,'IOPES_10-21'!$A$12:$G$1259,3,FALSE),"ERRO")))))))</f>
        <v>DEMOLIÇÃO DE CONCRETO SIMPLES</v>
      </c>
      <c r="E20" s="452">
        <f ca="1">SUMIF('ORÇAM. SEM DESON'!$B$9:$P$84,B20,'ORÇAM. SEM DESON'!$L$9:$L$84)</f>
        <v>246.78799999999998</v>
      </c>
      <c r="F20" s="452">
        <f>IF(C20="SINAPI",VLOOKUP(B20,'SINAPI 01-22 ES - NÃO DESONER.'!$G$6:$L$6678,5,FALSE),IF(C20="SIURB",VLOOKUP(B20,'SIURB JAN-2020 NÃO DESONER.'!$A$2:$D$757,4,FALSE),IF(C20="SICRO",VLOOKUP(B20,Tabela4[],4,FALSE),IF(C20="CPOS",VLOOKUP(B20,'CPOS-178'!$A$7:$F$4097,6,FALSE),IF(C20="PRÓPRIA",VLOOKUP(B20,Tabela42[],4,FALSE),IF(C20="DER-ES",VLOOKUP(B20,Tabela6[],4,FALSE),IF(C20="IOPES",VLOOKUP(B20,'IOPES_10-21'!$A$12:$G$1259,7,FALSE),"ERRO")))))))</f>
        <v>318.02999999999997</v>
      </c>
      <c r="G20" s="453">
        <f>+'BDI '!$G$33</f>
        <v>0.23172712506767756</v>
      </c>
      <c r="H20" s="454">
        <f t="shared" si="0"/>
        <v>391.72617758527349</v>
      </c>
      <c r="I20" s="455" t="str">
        <f ca="1">+IF(Tabela5[[#This Row],[PORCENTAGEM ACUMULADA]]&lt;=$O$2,$N$2,IF(Tabela5[[#This Row],[PORCENTAGEM ACUMULADA]]&lt;=$O$3,$N$3,$N$4))</f>
        <v>C</v>
      </c>
      <c r="J20" s="456">
        <f t="shared" ca="1" si="1"/>
        <v>96673.319913914471</v>
      </c>
      <c r="K20" s="457">
        <f ca="1">+Tabela5[[#This Row],[PREÇO DO
 SERVIÇO]]/Tabela5[[#Totals],[PREÇO DO
 SERVIÇO]]</f>
        <v>3.3741157872847361E-3</v>
      </c>
      <c r="L20" s="458">
        <f ca="1">+Tabela5[[#This Row],[PORCENTAGEM INDIVIDUAL]]+L19</f>
        <v>0.9767012703233281</v>
      </c>
    </row>
    <row r="21" spans="2:12" ht="60" customHeight="1" x14ac:dyDescent="0.25">
      <c r="B21" s="433">
        <v>1107892</v>
      </c>
      <c r="C21" s="213" t="s">
        <v>13745</v>
      </c>
      <c r="D21" s="294" t="str">
        <f>IF(C21="SINAPI",VLOOKUP(B21,'SINAPI 01-22 ES - NÃO DESONER.'!$G$6:$L$6678,2,FALSE),IF(C21="SIURB",VLOOKUP(B21,'SIURB JAN-2020 NÃO DESONER.'!$A$2:$D$757,2,FALSE),IF(C21="SICRO",VLOOKUP(B21,Tabela4[#Data],2,FALSE),IF(C21="CPOS",VLOOKUP(B21,'CPOS-178'!$A$7:$F$4097,2,FALSE),IF(C21="PRÓPRIA",VLOOKUP(B21,Tabela42[#Data],2,FALSE),IF(C21="DER-ES",VLOOKUP(B21,Tabela6[#Data],2,FALSE),IF(C21="IOPES",VLOOKUP(B21,'IOPES_10-21'!$A$12:$G$1259,3,FALSE),"ERRO")))))))</f>
        <v>CONCRETO FCK = 20 MPa -  CONFECÇÃO EM BETONEIRA E LANÇAMENTO MANUAL - AREIA EXTRAÍDA E BRITA PRODUZIDA</v>
      </c>
      <c r="E21" s="452">
        <f ca="1">SUMIF('ORÇAM. SEM DESON'!$B$9:$P$84,B21,'ORÇAM. SEM DESON'!$L$9:$L$84)</f>
        <v>211.71000000000004</v>
      </c>
      <c r="F21" s="452">
        <f>IF(C21="SINAPI",VLOOKUP(B21,'SINAPI 01-22 ES - NÃO DESONER.'!$G$6:$L$6678,5,FALSE),IF(C21="SIURB",VLOOKUP(B21,'SIURB JAN-2020 NÃO DESONER.'!$A$2:$D$757,4,FALSE),IF(C21="SICRO",VLOOKUP(B21,Tabela4[],4,FALSE),IF(C21="CPOS",VLOOKUP(B21,'CPOS-178'!$A$7:$F$4097,6,FALSE),IF(C21="PRÓPRIA",VLOOKUP(B21,Tabela42[],4,FALSE),IF(C21="DER-ES",VLOOKUP(B21,Tabela6[],4,FALSE),IF(C21="IOPES",VLOOKUP(B21,'IOPES_10-21'!$A$12:$G$1259,7,FALSE),"ERRO")))))))</f>
        <v>327.9</v>
      </c>
      <c r="G21" s="453">
        <f>+'BDI '!$G$33</f>
        <v>0.23172712506767756</v>
      </c>
      <c r="H21" s="454">
        <f t="shared" si="0"/>
        <v>403.88332430969143</v>
      </c>
      <c r="I21" s="455" t="str">
        <f ca="1">+IF(Tabela5[[#This Row],[PORCENTAGEM ACUMULADA]]&lt;=$O$2,$N$2,IF(Tabela5[[#This Row],[PORCENTAGEM ACUMULADA]]&lt;=$O$3,$N$3,$N$4))</f>
        <v>C</v>
      </c>
      <c r="J21" s="456">
        <f t="shared" ca="1" si="1"/>
        <v>85506.138589604787</v>
      </c>
      <c r="K21" s="457">
        <f ca="1">+Tabela5[[#This Row],[PREÇO DO
 SERVIÇO]]/Tabela5[[#Totals],[PREÇO DO
 SERVIÇO]]</f>
        <v>2.9843561013716295E-3</v>
      </c>
      <c r="L21" s="458">
        <f ca="1">+Tabela5[[#This Row],[PORCENTAGEM INDIVIDUAL]]+L20</f>
        <v>0.9796856264246997</v>
      </c>
    </row>
    <row r="22" spans="2:12" ht="60" customHeight="1" x14ac:dyDescent="0.25">
      <c r="B22" s="433">
        <v>92221</v>
      </c>
      <c r="C22" s="213" t="s">
        <v>13744</v>
      </c>
      <c r="D22" s="294" t="str">
        <f>IF(C22="SINAPI",VLOOKUP(B22,'SINAPI 01-22 ES - NÃO DESONER.'!$G$6:$L$6678,2,FALSE),IF(C22="SIURB",VLOOKUP(B22,'SIURB JAN-2020 NÃO DESONER.'!$A$2:$D$757,2,FALSE),IF(C22="SICRO",VLOOKUP(B22,Tabela4[#Data],2,FALSE),IF(C22="CPOS",VLOOKUP(B22,'CPOS-178'!$A$7:$F$4097,2,FALSE),IF(C22="PRÓPRIA",VLOOKUP(B22,Tabela42[#Data],2,FALSE),IF(C22="DER-ES",VLOOKUP(B22,Tabela6[#Data],2,FALSE),IF(C22="IOPES",VLOOKUP(B22,'IOPES_10-21'!$A$12:$G$1259,3,FALSE),"ERRO")))))))</f>
        <v>TUBO DE CONCRETO PARA REDES COLETORAS DE ÁGUAS PLUVIAIS, DIÂMETRO DE 600 MM, JUNTA RÍGIDA, INSTALADO EM LOCAL COM ALTO NÍVEL DE INTERFERÊNCIAS - FORNECIMENTO E ASSENTAMENTO. AF_12/2015</v>
      </c>
      <c r="E22" s="452">
        <f ca="1">SUMIF('ORÇAM. SEM DESON'!$B$9:$P$84,B22,'ORÇAM. SEM DESON'!$L$9:$L$84)</f>
        <v>275.5</v>
      </c>
      <c r="F22" s="452" t="str">
        <f>IF(C22="SINAPI",VLOOKUP(B22,'SINAPI 01-22 ES - NÃO DESONER.'!$G$6:$L$6678,5,FALSE),IF(C22="SIURB",VLOOKUP(B22,'SIURB JAN-2020 NÃO DESONER.'!$A$2:$D$757,4,FALSE),IF(C22="SICRO",VLOOKUP(B22,Tabela4[],4,FALSE),IF(C22="CPOS",VLOOKUP(B22,'CPOS-178'!$A$7:$F$4097,6,FALSE),IF(C22="PRÓPRIA",VLOOKUP(B22,Tabela42[],4,FALSE),IF(C22="DER-ES",VLOOKUP(B22,Tabela6[],4,FALSE),IF(C22="IOPES",VLOOKUP(B22,'IOPES_10-21'!$A$12:$G$1259,7,FALSE),"ERRO")))))))</f>
        <v>237,67</v>
      </c>
      <c r="G22" s="453">
        <f>+'BDI '!$G$33</f>
        <v>0.23172712506767756</v>
      </c>
      <c r="H22" s="454">
        <f t="shared" si="0"/>
        <v>292.74458581483492</v>
      </c>
      <c r="I22" s="455" t="str">
        <f ca="1">+IF(Tabela5[[#This Row],[PORCENTAGEM ACUMULADA]]&lt;=$O$2,$N$2,IF(Tabela5[[#This Row],[PORCENTAGEM ACUMULADA]]&lt;=$O$3,$N$3,$N$4))</f>
        <v>C</v>
      </c>
      <c r="J22" s="456">
        <f t="shared" ca="1" si="1"/>
        <v>80651.133391987023</v>
      </c>
      <c r="K22" s="457">
        <f ca="1">+Tabela5[[#This Row],[PREÇO DO
 SERVIÇO]]/Tabela5[[#Totals],[PREÇO DO
 SERVIÇO]]</f>
        <v>2.8149055259779347E-3</v>
      </c>
      <c r="L22" s="458">
        <f ca="1">+Tabela5[[#This Row],[PORCENTAGEM INDIVIDUAL]]+L21</f>
        <v>0.98250053195067766</v>
      </c>
    </row>
    <row r="23" spans="2:12" ht="60" customHeight="1" x14ac:dyDescent="0.25">
      <c r="B23" s="431">
        <v>3108005</v>
      </c>
      <c r="C23" s="213" t="s">
        <v>13745</v>
      </c>
      <c r="D23" s="294" t="str">
        <f>IF(C23="SINAPI",VLOOKUP(B23,'SINAPI 01-22 ES - NÃO DESONER.'!$G$6:$L$6678,2,FALSE),IF(C23="SIURB",VLOOKUP(B23,'SIURB JAN-2020 NÃO DESONER.'!$A$2:$D$757,2,FALSE),IF(C23="SICRO",VLOOKUP(B23,Tabela4[#Data],2,FALSE),IF(C23="CPOS",VLOOKUP(B23,'CPOS-178'!$A$7:$F$4097,2,FALSE),IF(C23="PRÓPRIA",VLOOKUP(B23,Tabela42[#Data],2,FALSE),IF(C23="DER-ES",VLOOKUP(B23,Tabela6[#Data],2,FALSE),IF(C23="IOPES",VLOOKUP(B23,'IOPES_10-21'!$A$12:$G$1259,3,FALSE),"ERRO")))))))</f>
        <v>FORMAS DE COMPENSADO RESINADO 14 MM - USO GERAL - UTILIZAÇÃO DE 3 VEZES - CONFECÇÃO, INSTALAÇÃO E RETIRADA</v>
      </c>
      <c r="E23" s="452">
        <f ca="1">SUMIF('ORÇAM. SEM DESON'!$B$9:$P$84,B23,'ORÇAM. SEM DESON'!$L$9:$L$84)</f>
        <v>1037.32</v>
      </c>
      <c r="F23" s="452">
        <f>IF(C23="SINAPI",VLOOKUP(B23,'SINAPI 01-22 ES - NÃO DESONER.'!$G$6:$L$6678,5,FALSE),IF(C23="SIURB",VLOOKUP(B23,'SIURB JAN-2020 NÃO DESONER.'!$A$2:$D$757,4,FALSE),IF(C23="SICRO",VLOOKUP(B23,Tabela4[],4,FALSE),IF(C23="CPOS",VLOOKUP(B23,'CPOS-178'!$A$7:$F$4097,6,FALSE),IF(C23="PRÓPRIA",VLOOKUP(B23,Tabela42[],4,FALSE),IF(C23="DER-ES",VLOOKUP(B23,Tabela6[],4,FALSE),IF(C23="IOPES",VLOOKUP(B23,'IOPES_10-21'!$A$12:$G$1259,7,FALSE),"ERRO")))))))</f>
        <v>63.07</v>
      </c>
      <c r="G23" s="453">
        <f>+'BDI '!$G$33</f>
        <v>0.23172712506767756</v>
      </c>
      <c r="H23" s="454">
        <f t="shared" si="0"/>
        <v>77.685029778018418</v>
      </c>
      <c r="I23" s="455" t="str">
        <f ca="1">+IF(Tabela5[[#This Row],[PORCENTAGEM ACUMULADA]]&lt;=$O$2,$N$2,IF(Tabela5[[#This Row],[PORCENTAGEM ACUMULADA]]&lt;=$O$3,$N$3,$N$4))</f>
        <v>C</v>
      </c>
      <c r="J23" s="456">
        <f t="shared" ca="1" si="1"/>
        <v>80584.235089334063</v>
      </c>
      <c r="K23" s="457">
        <f ca="1">+Tabela5[[#This Row],[PREÇO DO
 SERVIÇO]]/Tabela5[[#Totals],[PREÇO DO
 SERVIÇO]]</f>
        <v>2.8125706251043024E-3</v>
      </c>
      <c r="L23" s="458">
        <f ca="1">+Tabela5[[#This Row],[PORCENTAGEM INDIVIDUAL]]+L22</f>
        <v>0.98531310257578197</v>
      </c>
    </row>
    <row r="24" spans="2:12" ht="60" customHeight="1" x14ac:dyDescent="0.25">
      <c r="B24" s="431">
        <v>91070</v>
      </c>
      <c r="C24" s="213" t="s">
        <v>13744</v>
      </c>
      <c r="D24" s="294" t="str">
        <f>IF(C24="SINAPI",VLOOKUP(B24,'SINAPI 01-22 ES - NÃO DESONER.'!$G$6:$L$6678,2,FALSE),IF(C24="SIURB",VLOOKUP(B24,'SIURB JAN-2020 NÃO DESONER.'!$A$2:$D$757,2,FALSE),IF(C24="SICRO",VLOOKUP(B24,Tabela4[#Data],2,FALSE),IF(C24="CPOS",VLOOKUP(B24,'CPOS-178'!$A$7:$F$4097,2,FALSE),IF(C24="PRÓPRIA",VLOOKUP(B24,Tabela42[#Data],2,FALSE),IF(C24="DER-ES",VLOOKUP(B24,Tabela6[#Data],2,FALSE),IF(C24="IOPES",VLOOKUP(B24,'IOPES_10-21'!$A$12:$G$1259,3,FALSE),"ERRO")))))))</f>
        <v>EXECUÇÃO DE REVESTIMENTO DE CONCRETO PROJETADO COM ESPESSURA DE 10 CM, ARMADO COM TELA, INCLINAÇÃO MENOR QUE 90°, APLICAÇÃO CONTÍNUA, UTILIZANDO EQUIPAMENTO DE PROJEÇÃO COM 6 M³/H DE CAPACIDADE. AF_01/2016</v>
      </c>
      <c r="E24" s="452">
        <f ca="1">SUMIF('ORÇAM. SEM DESON'!$B$9:$P$84,B24,'ORÇAM. SEM DESON'!$L$9:$L$84)</f>
        <v>429.76859999999999</v>
      </c>
      <c r="F24" s="452" t="str">
        <f>IF(C24="SINAPI",VLOOKUP(B24,'SINAPI 01-22 ES - NÃO DESONER.'!$G$6:$L$6678,5,FALSE),IF(C24="SIURB",VLOOKUP(B24,'SIURB JAN-2020 NÃO DESONER.'!$A$2:$D$757,4,FALSE),IF(C24="SICRO",VLOOKUP(B24,Tabela4[],4,FALSE),IF(C24="CPOS",VLOOKUP(B24,'CPOS-178'!$A$7:$F$4097,6,FALSE),IF(C24="PRÓPRIA",VLOOKUP(B24,Tabela42[],4,FALSE),IF(C24="DER-ES",VLOOKUP(B24,Tabela6[],4,FALSE),IF(C24="IOPES",VLOOKUP(B24,'IOPES_10-21'!$A$12:$G$1259,7,FALSE),"ERRO")))))))</f>
        <v>133,66</v>
      </c>
      <c r="G24" s="453">
        <f>+'BDI '!$G$33</f>
        <v>0.23172712506767756</v>
      </c>
      <c r="H24" s="454">
        <f t="shared" si="0"/>
        <v>164.63264753654579</v>
      </c>
      <c r="I24" s="455" t="str">
        <f ca="1">+IF(Tabela5[[#This Row],[PORCENTAGEM ACUMULADA]]&lt;=$O$2,$N$2,IF(Tabela5[[#This Row],[PORCENTAGEM ACUMULADA]]&lt;=$O$3,$N$3,$N$4))</f>
        <v>C</v>
      </c>
      <c r="J24" s="456">
        <f t="shared" ca="1" si="1"/>
        <v>70753.942446074725</v>
      </c>
      <c r="K24" s="457">
        <f ca="1">+Tabela5[[#This Row],[PREÇO DO
 SERVIÇO]]/Tabela5[[#Totals],[PREÇO DO
 SERVIÇO]]</f>
        <v>2.469471353963245E-3</v>
      </c>
      <c r="L24" s="458">
        <f ca="1">+Tabela5[[#This Row],[PORCENTAGEM INDIVIDUAL]]+L23</f>
        <v>0.98778257392974522</v>
      </c>
    </row>
    <row r="25" spans="2:12" ht="60" customHeight="1" x14ac:dyDescent="0.25">
      <c r="B25" s="431" t="s">
        <v>18132</v>
      </c>
      <c r="C25" s="213" t="s">
        <v>17850</v>
      </c>
      <c r="D25" s="294" t="str">
        <f>IF(C25="SINAPI",VLOOKUP(B25,'SINAPI 01-22 ES - NÃO DESONER.'!$G$6:$L$6678,2,FALSE),IF(C25="SIURB",VLOOKUP(B25,'SIURB JAN-2020 NÃO DESONER.'!$A$2:$D$757,2,FALSE),IF(C25="SICRO",VLOOKUP(B25,Tabela4[#Data],2,FALSE),IF(C25="CPOS",VLOOKUP(B25,'CPOS-178'!$A$7:$F$4097,2,FALSE),IF(C25="PRÓPRIA",VLOOKUP(B25,Tabela42[#Data],2,FALSE),IF(C25="DER-ES",VLOOKUP(B25,Tabela6[#Data],2,FALSE),IF(C25="IOPES",VLOOKUP(B25,'IOPES_10-21'!$A$12:$G$1259,3,FALSE),"ERRO")))))))</f>
        <v>Tapume Telha Metálica Ondulada em aço galvalume 0,50mm Branca h=2,20m, incl. montagem estr. mad. 8"x8", c/adesivo "DER-ES" 60x60cm a cada 10m, incl. faixas pint. esmalte sint. cores azul c/ h=30cm e rosa c/ h=10cm (Reaproveitamento 2x)</v>
      </c>
      <c r="E25" s="452">
        <f ca="1">SUMIF('ORÇAM. SEM DESON'!$B$9:$P$84,B25,'ORÇAM. SEM DESON'!$L$9:$L$84)</f>
        <v>200</v>
      </c>
      <c r="F25" s="452">
        <f>IF(C25="SINAPI",VLOOKUP(B25,'SINAPI 01-22 ES - NÃO DESONER.'!$G$6:$L$6678,5,FALSE),IF(C25="SIURB",VLOOKUP(B25,'SIURB JAN-2020 NÃO DESONER.'!$A$2:$D$757,4,FALSE),IF(C25="SICRO",VLOOKUP(B25,Tabela4[],4,FALSE),IF(C25="CPOS",VLOOKUP(B25,'CPOS-178'!$A$7:$F$4097,6,FALSE),IF(C25="PRÓPRIA",VLOOKUP(B25,Tabela42[],4,FALSE),IF(C25="DER-ES",VLOOKUP(B25,Tabela6[],4,FALSE),IF(C25="IOPES",VLOOKUP(B25,'IOPES_10-21'!$A$12:$G$1259,7,FALSE),"ERRO")))))))</f>
        <v>207.79</v>
      </c>
      <c r="G25" s="453">
        <f>+'BDI '!$G$33</f>
        <v>0.23172712506767756</v>
      </c>
      <c r="H25" s="454">
        <f t="shared" si="0"/>
        <v>255.94057931781271</v>
      </c>
      <c r="I25" s="455" t="str">
        <f ca="1">+IF(Tabela5[[#This Row],[PORCENTAGEM ACUMULADA]]&lt;=$O$2,$N$2,IF(Tabela5[[#This Row],[PORCENTAGEM ACUMULADA]]&lt;=$O$3,$N$3,$N$4))</f>
        <v>C</v>
      </c>
      <c r="J25" s="456">
        <f t="shared" ca="1" si="1"/>
        <v>51188.11586356254</v>
      </c>
      <c r="K25" s="457">
        <f ca="1">+Tabela5[[#This Row],[PREÇO DO
 SERVIÇO]]/Tabela5[[#Totals],[PREÇO DO
 SERVIÇO]]</f>
        <v>1.7865801030770981E-3</v>
      </c>
      <c r="L25" s="458">
        <f ca="1">+Tabela5[[#This Row],[PORCENTAGEM INDIVIDUAL]]+L24</f>
        <v>0.98956915403282231</v>
      </c>
    </row>
    <row r="26" spans="2:12" ht="60" customHeight="1" x14ac:dyDescent="0.25">
      <c r="B26" s="431">
        <v>2105605</v>
      </c>
      <c r="C26" s="213" t="s">
        <v>13745</v>
      </c>
      <c r="D26" s="294" t="str">
        <f>IF(C26="SINAPI",VLOOKUP(B26,'SINAPI 01-22 ES - NÃO DESONER.'!$G$6:$L$6678,2,FALSE),IF(C26="SIURB",VLOOKUP(B26,'SIURB JAN-2020 NÃO DESONER.'!$A$2:$D$757,2,FALSE),IF(C26="SICRO",VLOOKUP(B26,Tabela4[#Data],2,FALSE),IF(C26="CPOS",VLOOKUP(B26,'CPOS-178'!$A$7:$F$4097,2,FALSE),IF(C26="PRÓPRIA",VLOOKUP(B26,Tabela42[#Data],2,FALSE),IF(C26="DER-ES",VLOOKUP(B26,Tabela6[#Data],2,FALSE),IF(C26="IOPES",VLOOKUP(B26,'IOPES_10-21'!$A$12:$G$1259,3,FALSE),"ERRO")))))))</f>
        <v>ESCORAMENTO PARA CORPO DE BUEIROS CELULARES - UTILIZAÇÃO DE 3 VEZES - CONFECÇÃO, INSTALAÇÃO E RETIRADA</v>
      </c>
      <c r="E26" s="452">
        <f ca="1">SUMIF('ORÇAM. SEM DESON'!$B$9:$P$84,B26,'ORÇAM. SEM DESON'!$L$9:$L$84)</f>
        <v>539.54</v>
      </c>
      <c r="F26" s="452">
        <f>IF(C26="SINAPI",VLOOKUP(B26,'SINAPI 01-22 ES - NÃO DESONER.'!$G$6:$L$6678,5,FALSE),IF(C26="SIURB",VLOOKUP(B26,'SIURB JAN-2020 NÃO DESONER.'!$A$2:$D$757,4,FALSE),IF(C26="SICRO",VLOOKUP(B26,Tabela4[],4,FALSE),IF(C26="CPOS",VLOOKUP(B26,'CPOS-178'!$A$7:$F$4097,6,FALSE),IF(C26="PRÓPRIA",VLOOKUP(B26,Tabela42[],4,FALSE),IF(C26="DER-ES",VLOOKUP(B26,Tabela6[],4,FALSE),IF(C26="IOPES",VLOOKUP(B26,'IOPES_10-21'!$A$12:$G$1259,7,FALSE),"ERRO")))))))</f>
        <v>52.12</v>
      </c>
      <c r="G26" s="453">
        <f>+'BDI '!$G$33</f>
        <v>0.23172712506767756</v>
      </c>
      <c r="H26" s="454">
        <f t="shared" si="0"/>
        <v>64.197617758527358</v>
      </c>
      <c r="I26" s="455" t="str">
        <f ca="1">+IF(Tabela5[[#This Row],[PORCENTAGEM ACUMULADA]]&lt;=$O$2,$N$2,IF(Tabela5[[#This Row],[PORCENTAGEM ACUMULADA]]&lt;=$O$3,$N$3,$N$4))</f>
        <v>C</v>
      </c>
      <c r="J26" s="456">
        <f t="shared" ca="1" si="1"/>
        <v>34637.182685435851</v>
      </c>
      <c r="K26" s="457">
        <f ca="1">+Tabela5[[#This Row],[PREÇO DO
 SERVIÇO]]/Tabela5[[#Totals],[PREÇO DO
 SERVIÇO]]</f>
        <v>1.2089153970305845E-3</v>
      </c>
      <c r="L26" s="458">
        <f ca="1">+Tabela5[[#This Row],[PORCENTAGEM INDIVIDUAL]]+L25</f>
        <v>0.99077806942985291</v>
      </c>
    </row>
    <row r="27" spans="2:12" ht="60" customHeight="1" x14ac:dyDescent="0.25">
      <c r="B27" s="431" t="s">
        <v>17866</v>
      </c>
      <c r="C27" s="213" t="s">
        <v>17861</v>
      </c>
      <c r="D27" s="294" t="str">
        <f>IF(C27="SINAPI",VLOOKUP(B27,'SINAPI 01-22 ES - NÃO DESONER.'!$G$6:$L$6678,2,FALSE),IF(C27="SIURB",VLOOKUP(B27,'SIURB JAN-2020 NÃO DESONER.'!$A$2:$D$757,2,FALSE),IF(C27="SICRO",VLOOKUP(B27,Tabela4[#Data],2,FALSE),IF(C27="CPOS",VLOOKUP(B27,'CPOS-178'!$A$7:$F$4097,2,FALSE),IF(C27="PRÓPRIA",VLOOKUP(B27,Tabela42[#Data],2,FALSE),IF(C27="DER-ES",VLOOKUP(B27,Tabela6[#Data],2,FALSE),IF(C27="IOPES",VLOOKUP(B27,'IOPES_10-21'!$A$12:$G$1259,3,FALSE),"ERRO")))))))</f>
        <v>REJUNTAMENTO DE GALERIA</v>
      </c>
      <c r="E27" s="452">
        <f ca="1">SUMIF('ORÇAM. SEM DESON'!$B$9:$P$84,B27,'ORÇAM. SEM DESON'!$L$9:$L$84)</f>
        <v>2346</v>
      </c>
      <c r="F27" s="452">
        <f>IF(C27="SINAPI",VLOOKUP(B27,'SINAPI 01-22 ES - NÃO DESONER.'!$G$6:$L$6678,5,FALSE),IF(C27="SIURB",VLOOKUP(B27,'SIURB JAN-2020 NÃO DESONER.'!$A$2:$D$757,4,FALSE),IF(C27="SICRO",VLOOKUP(B27,Tabela4[],4,FALSE),IF(C27="CPOS",VLOOKUP(B27,'CPOS-178'!$A$7:$F$4097,6,FALSE),IF(C27="PRÓPRIA",VLOOKUP(B27,Tabela42[],4,FALSE),IF(C27="DER-ES",VLOOKUP(B27,Tabela6[],4,FALSE),IF(C27="IOPES",VLOOKUP(B27,'IOPES_10-21'!$A$12:$G$1259,7,FALSE),"ERRO")))))))</f>
        <v>11.7386</v>
      </c>
      <c r="G27" s="453">
        <f>+'BDI '!$G$33</f>
        <v>0.23172712506767756</v>
      </c>
      <c r="H27" s="454">
        <f t="shared" si="0"/>
        <v>14.45875203031944</v>
      </c>
      <c r="I27" s="455" t="str">
        <f ca="1">+IF(Tabela5[[#This Row],[PORCENTAGEM ACUMULADA]]&lt;=$O$2,$N$2,IF(Tabela5[[#This Row],[PORCENTAGEM ACUMULADA]]&lt;=$O$3,$N$3,$N$4))</f>
        <v>C</v>
      </c>
      <c r="J27" s="456">
        <f t="shared" ca="1" si="1"/>
        <v>33920.232263129408</v>
      </c>
      <c r="K27" s="457">
        <f ca="1">+Tabela5[[#This Row],[PREÇO DO
 SERVIÇO]]/Tabela5[[#Totals],[PREÇO DO
 SERVIÇO]]</f>
        <v>1.1838922185490885E-3</v>
      </c>
      <c r="L27" s="458">
        <f ca="1">+Tabela5[[#This Row],[PORCENTAGEM INDIVIDUAL]]+L26</f>
        <v>0.991961961648402</v>
      </c>
    </row>
    <row r="28" spans="2:12" ht="60" customHeight="1" x14ac:dyDescent="0.25">
      <c r="B28" s="431" t="s">
        <v>18171</v>
      </c>
      <c r="C28" s="213" t="s">
        <v>17850</v>
      </c>
      <c r="D28" s="294" t="str">
        <f>IF(C28="SINAPI",VLOOKUP(B28,'SINAPI 01-22 ES - NÃO DESONER.'!$G$6:$L$6678,2,FALSE),IF(C28="SIURB",VLOOKUP(B28,'SIURB JAN-2020 NÃO DESONER.'!$A$2:$D$757,2,FALSE),IF(C28="SICRO",VLOOKUP(B28,Tabela4[#Data],2,FALSE),IF(C28="CPOS",VLOOKUP(B28,'CPOS-178'!$A$7:$F$4097,2,FALSE),IF(C28="PRÓPRIA",VLOOKUP(B28,Tabela42[#Data],2,FALSE),IF(C28="DER-ES",VLOOKUP(B28,Tabela6[#Data],2,FALSE),IF(C28="IOPES",VLOOKUP(B28,'IOPES_10-21'!$A$12:$G$1259,3,FALSE),"ERRO")))))))</f>
        <v>Rede de luz, incl. padrão entrada de energia trifás., cabo de ligação até barracões, quadro de distrib., disj. e chave de força (quando necessário), cons. 20m entre padrão entrada e QDG, conf. projeto (1 utilização)</v>
      </c>
      <c r="E28" s="452">
        <f ca="1">SUMIF('ORÇAM. SEM DESON'!$B$9:$P$84,B28,'ORÇAM. SEM DESON'!$L$9:$L$84)</f>
        <v>35</v>
      </c>
      <c r="F28" s="452">
        <f>IF(C28="SINAPI",VLOOKUP(B28,'SINAPI 01-22 ES - NÃO DESONER.'!$G$6:$L$6678,5,FALSE),IF(C28="SIURB",VLOOKUP(B28,'SIURB JAN-2020 NÃO DESONER.'!$A$2:$D$757,4,FALSE),IF(C28="SICRO",VLOOKUP(B28,Tabela4[],4,FALSE),IF(C28="CPOS",VLOOKUP(B28,'CPOS-178'!$A$7:$F$4097,6,FALSE),IF(C28="PRÓPRIA",VLOOKUP(B28,Tabela42[],4,FALSE),IF(C28="DER-ES",VLOOKUP(B28,Tabela6[],4,FALSE),IF(C28="IOPES",VLOOKUP(B28,'IOPES_10-21'!$A$12:$G$1259,7,FALSE),"ERRO")))))))</f>
        <v>649.52</v>
      </c>
      <c r="G28" s="453">
        <f>+'BDI '!$G$33</f>
        <v>0.23172712506767756</v>
      </c>
      <c r="H28" s="454">
        <f t="shared" si="0"/>
        <v>800.03140227395795</v>
      </c>
      <c r="I28" s="455" t="str">
        <f ca="1">+IF(Tabela5[[#This Row],[PORCENTAGEM ACUMULADA]]&lt;=$O$2,$N$2,IF(Tabela5[[#This Row],[PORCENTAGEM ACUMULADA]]&lt;=$O$3,$N$3,$N$4))</f>
        <v>C</v>
      </c>
      <c r="J28" s="456">
        <f t="shared" ca="1" si="1"/>
        <v>28001.09907958853</v>
      </c>
      <c r="K28" s="457">
        <f ca="1">+Tabela5[[#This Row],[PREÇO DO
 SERVIÇO]]/Tabela5[[#Totals],[PREÇO DO
 SERVIÇO]]</f>
        <v>9.7730118868261931E-4</v>
      </c>
      <c r="L28" s="458">
        <f ca="1">+Tabela5[[#This Row],[PORCENTAGEM INDIVIDUAL]]+L27</f>
        <v>0.99293926283708467</v>
      </c>
    </row>
    <row r="29" spans="2:12" ht="60" customHeight="1" x14ac:dyDescent="0.25">
      <c r="B29" s="431" t="s">
        <v>18173</v>
      </c>
      <c r="C29" s="213" t="s">
        <v>17850</v>
      </c>
      <c r="D29" s="294" t="str">
        <f>IF(C29="SINAPI",VLOOKUP(B29,'SINAPI 01-22 ES - NÃO DESONER.'!$G$6:$L$6678,2,FALSE),IF(C29="SIURB",VLOOKUP(B29,'SIURB JAN-2020 NÃO DESONER.'!$A$2:$D$757,2,FALSE),IF(C29="SICRO",VLOOKUP(B29,Tabela4[#Data],2,FALSE),IF(C29="CPOS",VLOOKUP(B29,'CPOS-178'!$A$7:$F$4097,2,FALSE),IF(C29="PRÓPRIA",VLOOKUP(B29,Tabela42[#Data],2,FALSE),IF(C29="DER-ES",VLOOKUP(B29,Tabela6[#Data],2,FALSE),IF(C29="IOPES",VLOOKUP(B29,'IOPES_10-21'!$A$12:$G$1259,3,FALSE),"ERRO")))))))</f>
        <v>Rede de esgoto, contendo fossa e filtro, inclusive tubos e conexões de ligação entre caixas, considerando distância de 25m, conforme projeto (1 utilização)</v>
      </c>
      <c r="E29" s="452">
        <f ca="1">SUMIF('ORÇAM. SEM DESON'!$B$9:$P$84,B29,'ORÇAM. SEM DESON'!$L$9:$L$84)</f>
        <v>45</v>
      </c>
      <c r="F29" s="452">
        <f>IF(C29="SINAPI",VLOOKUP(B29,'SINAPI 01-22 ES - NÃO DESONER.'!$G$6:$L$6678,5,FALSE),IF(C29="SIURB",VLOOKUP(B29,'SIURB JAN-2020 NÃO DESONER.'!$A$2:$D$757,4,FALSE),IF(C29="SICRO",VLOOKUP(B29,Tabela4[],4,FALSE),IF(C29="CPOS",VLOOKUP(B29,'CPOS-178'!$A$7:$F$4097,6,FALSE),IF(C29="PRÓPRIA",VLOOKUP(B29,Tabela42[],4,FALSE),IF(C29="DER-ES",VLOOKUP(B29,Tabela6[],4,FALSE),IF(C29="IOPES",VLOOKUP(B29,'IOPES_10-21'!$A$12:$G$1259,7,FALSE),"ERRO")))))))</f>
        <v>348.55</v>
      </c>
      <c r="G29" s="453">
        <f>+'BDI '!$G$33</f>
        <v>0.23172712506767756</v>
      </c>
      <c r="H29" s="454">
        <f t="shared" si="0"/>
        <v>429.318489442339</v>
      </c>
      <c r="I29" s="455" t="str">
        <f ca="1">+IF(Tabela5[[#This Row],[PORCENTAGEM ACUMULADA]]&lt;=$O$2,$N$2,IF(Tabela5[[#This Row],[PORCENTAGEM ACUMULADA]]&lt;=$O$3,$N$3,$N$4))</f>
        <v>C</v>
      </c>
      <c r="J29" s="456">
        <f t="shared" ca="1" si="1"/>
        <v>19319.332024905256</v>
      </c>
      <c r="K29" s="457">
        <f ca="1">+Tabela5[[#This Row],[PREÇO DO
 SERVIÇO]]/Tabela5[[#Totals],[PREÇO DO
 SERVIÇO]]</f>
        <v>6.7428803772410888E-4</v>
      </c>
      <c r="L29" s="458">
        <f ca="1">+Tabela5[[#This Row],[PORCENTAGEM INDIVIDUAL]]+L28</f>
        <v>0.99361355087480874</v>
      </c>
    </row>
    <row r="30" spans="2:12" ht="60" customHeight="1" x14ac:dyDescent="0.25">
      <c r="B30" s="431">
        <v>2003477</v>
      </c>
      <c r="C30" s="213" t="s">
        <v>13745</v>
      </c>
      <c r="D30" s="294" t="str">
        <f>IF(C30="SINAPI",VLOOKUP(B30,'SINAPI 01-22 ES - NÃO DESONER.'!$G$6:$L$6678,2,FALSE),IF(C30="SIURB",VLOOKUP(B30,'SIURB JAN-2020 NÃO DESONER.'!$A$2:$D$757,2,FALSE),IF(C30="SICRO",VLOOKUP(B30,Tabela4[#Data],2,FALSE),IF(C30="CPOS",VLOOKUP(B30,'CPOS-178'!$A$7:$F$4097,2,FALSE),IF(C30="PRÓPRIA",VLOOKUP(B30,Tabela42[#Data],2,FALSE),IF(C30="DER-ES",VLOOKUP(B30,Tabela6[#Data],2,FALSE),IF(C30="IOPES",VLOOKUP(B30,'IOPES_10-21'!$A$12:$G$1259,3,FALSE),"ERRO")))))))</f>
        <v>CAIXA COLETORA DE SARJETA - CCS 01 - COM GRELHA DE CONCRETO - TCC 01 - AREIA E BRITA COMERCIAIS</v>
      </c>
      <c r="E30" s="452">
        <f ca="1">SUMIF('ORÇAM. SEM DESON'!$B$9:$P$84,B30,'ORÇAM. SEM DESON'!$L$9:$L$84)</f>
        <v>5</v>
      </c>
      <c r="F30" s="452">
        <f>IF(C30="SINAPI",VLOOKUP(B30,'SINAPI 01-22 ES - NÃO DESONER.'!$G$6:$L$6678,5,FALSE),IF(C30="SIURB",VLOOKUP(B30,'SIURB JAN-2020 NÃO DESONER.'!$A$2:$D$757,4,FALSE),IF(C30="SICRO",VLOOKUP(B30,Tabela4[],4,FALSE),IF(C30="CPOS",VLOOKUP(B30,'CPOS-178'!$A$7:$F$4097,6,FALSE),IF(C30="PRÓPRIA",VLOOKUP(B30,Tabela42[],4,FALSE),IF(C30="DER-ES",VLOOKUP(B30,Tabela6[],4,FALSE),IF(C30="IOPES",VLOOKUP(B30,'IOPES_10-21'!$A$12:$G$1259,7,FALSE),"ERRO")))))))</f>
        <v>2923.02</v>
      </c>
      <c r="G30" s="453">
        <f>+'BDI '!$G$33</f>
        <v>0.23172712506767756</v>
      </c>
      <c r="H30" s="454">
        <f t="shared" si="0"/>
        <v>3600.3630211153227</v>
      </c>
      <c r="I30" s="455" t="str">
        <f ca="1">+IF(Tabela5[[#This Row],[PORCENTAGEM ACUMULADA]]&lt;=$O$2,$N$2,IF(Tabela5[[#This Row],[PORCENTAGEM ACUMULADA]]&lt;=$O$3,$N$3,$N$4))</f>
        <v>C</v>
      </c>
      <c r="J30" s="456">
        <f t="shared" ca="1" si="1"/>
        <v>18001.815105576614</v>
      </c>
      <c r="K30" s="457">
        <f ca="1">+Tabela5[[#This Row],[PREÇO DO
 SERVIÇO]]/Tabela5[[#Totals],[PREÇO DO
 SERVIÇO]]</f>
        <v>6.2830374090384758E-4</v>
      </c>
      <c r="L30" s="458">
        <f ca="1">+Tabela5[[#This Row],[PORCENTAGEM INDIVIDUAL]]+L29</f>
        <v>0.99424185461571257</v>
      </c>
    </row>
    <row r="31" spans="2:12" ht="60" customHeight="1" x14ac:dyDescent="0.25">
      <c r="B31" s="431">
        <v>2003636</v>
      </c>
      <c r="C31" s="213" t="s">
        <v>13745</v>
      </c>
      <c r="D31" s="294" t="str">
        <f>IF(C31="SINAPI",VLOOKUP(B31,'SINAPI 01-22 ES - NÃO DESONER.'!$G$6:$L$6678,2,FALSE),IF(C31="SIURB",VLOOKUP(B31,'SIURB JAN-2020 NÃO DESONER.'!$A$2:$D$757,2,FALSE),IF(C31="SICRO",VLOOKUP(B31,Tabela4[#Data],2,FALSE),IF(C31="CPOS",VLOOKUP(B31,'CPOS-178'!$A$7:$F$4097,2,FALSE),IF(C31="PRÓPRIA",VLOOKUP(B31,Tabela42[#Data],2,FALSE),IF(C31="DER-ES",VLOOKUP(B31,Tabela6[#Data],2,FALSE),IF(C31="IOPES",VLOOKUP(B31,'IOPES_10-21'!$A$12:$G$1259,3,FALSE),"ERRO")))))))</f>
        <v>BOCA DE LOBO DUPLA - GRELHA DE CONCRETO - BLDG 02 - AREIA E BRITA COMERCIAIS</v>
      </c>
      <c r="E31" s="452">
        <f ca="1">SUMIF('ORÇAM. SEM DESON'!$B$9:$P$84,B31,'ORÇAM. SEM DESON'!$L$9:$L$84)</f>
        <v>8</v>
      </c>
      <c r="F31" s="452">
        <f>IF(C31="SINAPI",VLOOKUP(B31,'SINAPI 01-22 ES - NÃO DESONER.'!$G$6:$L$6678,5,FALSE),IF(C31="SIURB",VLOOKUP(B31,'SIURB JAN-2020 NÃO DESONER.'!$A$2:$D$757,4,FALSE),IF(C31="SICRO",VLOOKUP(B31,Tabela4[],4,FALSE),IF(C31="CPOS",VLOOKUP(B31,'CPOS-178'!$A$7:$F$4097,6,FALSE),IF(C31="PRÓPRIA",VLOOKUP(B31,Tabela42[],4,FALSE),IF(C31="DER-ES",VLOOKUP(B31,Tabela6[],4,FALSE),IF(C31="IOPES",VLOOKUP(B31,'IOPES_10-21'!$A$12:$G$1259,7,FALSE),"ERRO")))))))</f>
        <v>1689.97</v>
      </c>
      <c r="G31" s="453">
        <f>+'BDI '!$G$33</f>
        <v>0.23172712506767756</v>
      </c>
      <c r="H31" s="454">
        <f t="shared" si="0"/>
        <v>2081.5818895506231</v>
      </c>
      <c r="I31" s="455" t="str">
        <f ca="1">+IF(Tabela5[[#This Row],[PORCENTAGEM ACUMULADA]]&lt;=$O$2,$N$2,IF(Tabela5[[#This Row],[PORCENTAGEM ACUMULADA]]&lt;=$O$3,$N$3,$N$4))</f>
        <v>C</v>
      </c>
      <c r="J31" s="456">
        <f t="shared" ca="1" si="1"/>
        <v>16652.655116404985</v>
      </c>
      <c r="K31" s="457">
        <f ca="1">+Tabela5[[#This Row],[PREÇO DO
 SERVIÇO]]/Tabela5[[#Totals],[PREÇO DO
 SERVIÇO]]</f>
        <v>5.8121502994315489E-4</v>
      </c>
      <c r="L31" s="458">
        <f ca="1">+Tabela5[[#This Row],[PORCENTAGEM INDIVIDUAL]]+L30</f>
        <v>0.9948230696456557</v>
      </c>
    </row>
    <row r="32" spans="2:12" ht="60" customHeight="1" x14ac:dyDescent="0.25">
      <c r="B32" s="431">
        <v>1106057</v>
      </c>
      <c r="C32" s="213" t="s">
        <v>13745</v>
      </c>
      <c r="D32" s="294" t="str">
        <f>IF(C32="SINAPI",VLOOKUP(B32,'SINAPI 01-22 ES - NÃO DESONER.'!$G$6:$L$6678,2,FALSE),IF(C32="SIURB",VLOOKUP(B32,'SIURB JAN-2020 NÃO DESONER.'!$A$2:$D$757,2,FALSE),IF(C32="SICRO",VLOOKUP(B32,Tabela4[#Data],2,FALSE),IF(C32="CPOS",VLOOKUP(B32,'CPOS-178'!$A$7:$F$4097,2,FALSE),IF(C32="PRÓPRIA",VLOOKUP(B32,Tabela42[#Data],2,FALSE),IF(C32="DER-ES",VLOOKUP(B32,Tabela6[#Data],2,FALSE),IF(C32="IOPES",VLOOKUP(B32,'IOPES_10-21'!$A$12:$G$1259,3,FALSE),"ERRO")))))))</f>
        <v>CONCRETO MAGRO - CONFECÇÃO EM BETONEIRA E LANÇAMENTO MANUAL - AREIA E BRITA COMERCIAIS</v>
      </c>
      <c r="E32" s="452">
        <f ca="1">SUMIF('ORÇAM. SEM DESON'!$B$9:$P$84,B32,'ORÇAM. SEM DESON'!$L$9:$L$84)</f>
        <v>39.910000000000004</v>
      </c>
      <c r="F32" s="452">
        <f>IF(C32="SINAPI",VLOOKUP(B32,'SINAPI 01-22 ES - NÃO DESONER.'!$G$6:$L$6678,5,FALSE),IF(C32="SIURB",VLOOKUP(B32,'SIURB JAN-2020 NÃO DESONER.'!$A$2:$D$757,4,FALSE),IF(C32="SICRO",VLOOKUP(B32,Tabela4[],4,FALSE),IF(C32="CPOS",VLOOKUP(B32,'CPOS-178'!$A$7:$F$4097,6,FALSE),IF(C32="PRÓPRIA",VLOOKUP(B32,Tabela42[],4,FALSE),IF(C32="DER-ES",VLOOKUP(B32,Tabela6[],4,FALSE),IF(C32="IOPES",VLOOKUP(B32,'IOPES_10-21'!$A$12:$G$1259,7,FALSE),"ERRO")))))))</f>
        <v>315.14</v>
      </c>
      <c r="G32" s="453">
        <f>+'BDI '!$G$33</f>
        <v>0.23172712506767756</v>
      </c>
      <c r="H32" s="454">
        <f t="shared" si="0"/>
        <v>388.16648619382789</v>
      </c>
      <c r="I32" s="455" t="str">
        <f ca="1">+IF(Tabela5[[#This Row],[PORCENTAGEM ACUMULADA]]&lt;=$O$2,$N$2,IF(Tabela5[[#This Row],[PORCENTAGEM ACUMULADA]]&lt;=$O$3,$N$3,$N$4))</f>
        <v>C</v>
      </c>
      <c r="J32" s="456">
        <f t="shared" ca="1" si="1"/>
        <v>15491.724463995673</v>
      </c>
      <c r="K32" s="457">
        <f ca="1">+Tabela5[[#This Row],[PREÇO DO
 SERVIÇO]]/Tabela5[[#Totals],[PREÇO DO
 SERVIÇO]]</f>
        <v>5.4069594519748636E-4</v>
      </c>
      <c r="L32" s="458">
        <f ca="1">+Tabela5[[#This Row],[PORCENTAGEM INDIVIDUAL]]+L31</f>
        <v>0.99536376559085316</v>
      </c>
    </row>
    <row r="33" spans="2:12" ht="60" customHeight="1" x14ac:dyDescent="0.25">
      <c r="B33" s="433">
        <v>1600441</v>
      </c>
      <c r="C33" s="213" t="s">
        <v>13745</v>
      </c>
      <c r="D33" s="294" t="str">
        <f>IF(C33="SINAPI",VLOOKUP(B33,'SINAPI 01-22 ES - NÃO DESONER.'!$G$6:$L$6678,2,FALSE),IF(C33="SIURB",VLOOKUP(B33,'SIURB JAN-2020 NÃO DESONER.'!$A$2:$D$757,2,FALSE),IF(C33="SICRO",VLOOKUP(B33,Tabela4[#Data],2,FALSE),IF(C33="CPOS",VLOOKUP(B33,'CPOS-178'!$A$7:$F$4097,2,FALSE),IF(C33="PRÓPRIA",VLOOKUP(B33,Tabela42[#Data],2,FALSE),IF(C33="DER-ES",VLOOKUP(B33,Tabela6[#Data],2,FALSE),IF(C33="IOPES",VLOOKUP(B33,'IOPES_10-21'!$A$12:$G$1259,3,FALSE),"ERRO")))))))</f>
        <v>REMOÇÃO DE PARALELEPÍPEDOS</v>
      </c>
      <c r="E33" s="452">
        <f ca="1">SUMIF('ORÇAM. SEM DESON'!$B$9:$P$84,B33,'ORÇAM. SEM DESON'!$L$9:$L$84)</f>
        <v>3808.92</v>
      </c>
      <c r="F33" s="452">
        <f>IF(C33="SINAPI",VLOOKUP(B33,'SINAPI 01-22 ES - NÃO DESONER.'!$G$6:$L$6678,5,FALSE),IF(C33="SIURB",VLOOKUP(B33,'SIURB JAN-2020 NÃO DESONER.'!$A$2:$D$757,4,FALSE),IF(C33="SICRO",VLOOKUP(B33,Tabela4[],4,FALSE),IF(C33="CPOS",VLOOKUP(B33,'CPOS-178'!$A$7:$F$4097,6,FALSE),IF(C33="PRÓPRIA",VLOOKUP(B33,Tabela42[],4,FALSE),IF(C33="DER-ES",VLOOKUP(B33,Tabela6[],4,FALSE),IF(C33="IOPES",VLOOKUP(B33,'IOPES_10-21'!$A$12:$G$1259,7,FALSE),"ERRO")))))))</f>
        <v>3.17</v>
      </c>
      <c r="G33" s="453">
        <f>+'BDI '!$G$33</f>
        <v>0.23172712506767756</v>
      </c>
      <c r="H33" s="454">
        <f t="shared" si="0"/>
        <v>3.9045749864645378</v>
      </c>
      <c r="I33" s="455" t="str">
        <f ca="1">+IF(Tabela5[[#This Row],[PORCENTAGEM ACUMULADA]]&lt;=$O$2,$N$2,IF(Tabela5[[#This Row],[PORCENTAGEM ACUMULADA]]&lt;=$O$3,$N$3,$N$4))</f>
        <v>C</v>
      </c>
      <c r="J33" s="456">
        <f t="shared" ca="1" si="1"/>
        <v>14872.213757444508</v>
      </c>
      <c r="K33" s="457">
        <f ca="1">+Tabela5[[#This Row],[PREÇO DO
 SERVIÇO]]/Tabela5[[#Totals],[PREÇO DO
 SERVIÇO]]</f>
        <v>5.1907363143783084E-4</v>
      </c>
      <c r="L33" s="458">
        <f ca="1">+Tabela5[[#This Row],[PORCENTAGEM INDIVIDUAL]]+L32</f>
        <v>0.99588283922229104</v>
      </c>
    </row>
    <row r="34" spans="2:12" s="570" customFormat="1" ht="60" customHeight="1" x14ac:dyDescent="0.25">
      <c r="B34" s="433">
        <v>2003618</v>
      </c>
      <c r="C34" s="213" t="s">
        <v>13745</v>
      </c>
      <c r="D34" s="294" t="str">
        <f>IF(C34="SINAPI",VLOOKUP(B34,'SINAPI 01-22 ES - NÃO DESONER.'!$G$6:$L$6678,2,FALSE),IF(C34="SIURB",VLOOKUP(B34,'SIURB JAN-2020 NÃO DESONER.'!$A$2:$D$757,2,FALSE),IF(C34="SICRO",VLOOKUP(B34,Tabela4[#Data],2,FALSE),IF(C34="CPOS",VLOOKUP(B34,'CPOS-178'!$A$7:$F$4097,2,FALSE),IF(C34="PRÓPRIA",VLOOKUP(B34,Tabela42[#Data],2,FALSE),IF(C34="DER-ES",VLOOKUP(B34,Tabela6[#Data],2,FALSE),IF(C34="IOPES",VLOOKUP(B34,'IOPES_10-21'!$A$12:$G$1259,3,FALSE),"ERRO")))))))</f>
        <v>BOCA DE LOBO SIMPLES - BLS 01 - AREIA E BRITA COMERCIAIS</v>
      </c>
      <c r="E34" s="452">
        <f ca="1">SUMIF('ORÇAM. SEM DESON'!$B$9:$P$84,B34,'ORÇAM. SEM DESON'!$L$9:$L$84)</f>
        <v>10</v>
      </c>
      <c r="F34" s="452">
        <f>IF(C34="SINAPI",VLOOKUP(B34,'SINAPI 01-22 ES - NÃO DESONER.'!$G$6:$L$6678,5,FALSE),IF(C34="SIURB",VLOOKUP(B34,'SIURB JAN-2020 NÃO DESONER.'!$A$2:$D$757,4,FALSE),IF(C34="SICRO",VLOOKUP(B34,Tabela4[],4,FALSE),IF(C34="CPOS",VLOOKUP(B34,'CPOS-178'!$A$7:$F$4097,6,FALSE),IF(C34="PRÓPRIA",VLOOKUP(B34,Tabela42[],4,FALSE),IF(C34="DER-ES",VLOOKUP(B34,Tabela6[],4,FALSE),IF(C34="IOPES",VLOOKUP(B34,'IOPES_10-21'!$A$12:$G$1259,7,FALSE),"ERRO")))))))</f>
        <v>760.03</v>
      </c>
      <c r="G34" s="453">
        <f>+'BDI '!$G$33</f>
        <v>0.23172712506767756</v>
      </c>
      <c r="H34" s="454">
        <f t="shared" ref="H34:H65" si="2">+F34*(1+G34)</f>
        <v>936.1495668651869</v>
      </c>
      <c r="I34" s="455" t="str">
        <f ca="1">+IF(Tabela5[[#This Row],[PORCENTAGEM ACUMULADA]]&lt;=$O$2,$N$2,IF(Tabela5[[#This Row],[PORCENTAGEM ACUMULADA]]&lt;=$O$3,$N$3,$N$4))</f>
        <v>C</v>
      </c>
      <c r="J34" s="452">
        <f t="shared" ref="J34:J53" ca="1" si="3">+E34*H34</f>
        <v>9361.495668651869</v>
      </c>
      <c r="K34" s="457">
        <f ca="1">+Tabela5[[#This Row],[PREÇO DO
 SERVIÇO]]/Tabela5[[#Totals],[PREÇO DO
 SERVIÇO]]</f>
        <v>3.2673720480814452E-4</v>
      </c>
      <c r="L34" s="458">
        <f ca="1">+Tabela5[[#This Row],[PORCENTAGEM INDIVIDUAL]]+L33</f>
        <v>0.99620957642709917</v>
      </c>
    </row>
    <row r="35" spans="2:12" s="570" customFormat="1" ht="60" customHeight="1" x14ac:dyDescent="0.25">
      <c r="B35" s="431">
        <v>1600438</v>
      </c>
      <c r="C35" s="213" t="s">
        <v>13745</v>
      </c>
      <c r="D35" s="294" t="str">
        <f>IF(C35="SINAPI",VLOOKUP(B35,'SINAPI 01-22 ES - NÃO DESONER.'!$G$6:$L$6678,2,FALSE),IF(C35="SIURB",VLOOKUP(B35,'SIURB JAN-2020 NÃO DESONER.'!$A$2:$D$757,2,FALSE),IF(C35="SICRO",VLOOKUP(B35,Tabela4[#Data],2,FALSE),IF(C35="CPOS",VLOOKUP(B35,'CPOS-178'!$A$7:$F$4097,2,FALSE),IF(C35="PRÓPRIA",VLOOKUP(B35,Tabela42[#Data],2,FALSE),IF(C35="DER-ES",VLOOKUP(B35,Tabela6[#Data],2,FALSE),IF(C35="IOPES",VLOOKUP(B35,'IOPES_10-21'!$A$12:$G$1259,3,FALSE),"ERRO")))))))</f>
        <v>DEMOLIÇÃO DE CONCRETO ARMADO</v>
      </c>
      <c r="E35" s="452">
        <f ca="1">SUMIF('ORÇAM. SEM DESON'!$B$9:$P$84,B35,'ORÇAM. SEM DESON'!$L$9:$L$84)</f>
        <v>16.239999999999998</v>
      </c>
      <c r="F35" s="452">
        <f>IF(C35="SINAPI",VLOOKUP(B35,'SINAPI 01-22 ES - NÃO DESONER.'!$G$6:$L$6678,5,FALSE),IF(C35="SIURB",VLOOKUP(B35,'SIURB JAN-2020 NÃO DESONER.'!$A$2:$D$757,4,FALSE),IF(C35="SICRO",VLOOKUP(B35,Tabela4[],4,FALSE),IF(C35="CPOS",VLOOKUP(B35,'CPOS-178'!$A$7:$F$4097,6,FALSE),IF(C35="PRÓPRIA",VLOOKUP(B35,Tabela42[],4,FALSE),IF(C35="DER-ES",VLOOKUP(B35,Tabela6[],4,FALSE),IF(C35="IOPES",VLOOKUP(B35,'IOPES_10-21'!$A$12:$G$1259,7,FALSE),"ERRO")))))))</f>
        <v>464.96</v>
      </c>
      <c r="G35" s="453">
        <f>+'BDI '!$G$33</f>
        <v>0.23172712506767756</v>
      </c>
      <c r="H35" s="454">
        <f t="shared" si="2"/>
        <v>572.7038440714673</v>
      </c>
      <c r="I35" s="455" t="str">
        <f ca="1">+IF(Tabela5[[#This Row],[PORCENTAGEM ACUMULADA]]&lt;=$O$2,$N$2,IF(Tabela5[[#This Row],[PORCENTAGEM ACUMULADA]]&lt;=$O$3,$N$3,$N$4))</f>
        <v>C</v>
      </c>
      <c r="J35" s="452">
        <f t="shared" ca="1" si="3"/>
        <v>9300.7104277206272</v>
      </c>
      <c r="K35" s="457">
        <f ca="1">+Tabela5[[#This Row],[PREÇO DO
 SERVIÇO]]/Tabela5[[#Totals],[PREÇO DO
 SERVIÇO]]</f>
        <v>3.2461566350551165E-4</v>
      </c>
      <c r="L35" s="458">
        <f ca="1">+Tabela5[[#This Row],[PORCENTAGEM INDIVIDUAL]]+L34</f>
        <v>0.99653419209060468</v>
      </c>
    </row>
    <row r="36" spans="2:12" s="570" customFormat="1" ht="60" customHeight="1" x14ac:dyDescent="0.25">
      <c r="B36" s="431" t="s">
        <v>18126</v>
      </c>
      <c r="C36" s="213" t="s">
        <v>17850</v>
      </c>
      <c r="D36" s="294" t="str">
        <f>IF(C36="SINAPI",VLOOKUP(B36,'SINAPI 01-22 ES - NÃO DESONER.'!$G$6:$L$6678,2,FALSE),IF(C36="SIURB",VLOOKUP(B36,'SIURB JAN-2020 NÃO DESONER.'!$A$2:$D$757,2,FALSE),IF(C36="SICRO",VLOOKUP(B36,Tabela4[#Data],2,FALSE),IF(C36="CPOS",VLOOKUP(B36,'CPOS-178'!$A$7:$F$4097,2,FALSE),IF(C36="PRÓPRIA",VLOOKUP(B36,Tabela42[#Data],2,FALSE),IF(C36="DER-ES",VLOOKUP(B36,Tabela6[#Data],2,FALSE),IF(C36="IOPES",VLOOKUP(B36,'IOPES_10-21'!$A$12:$G$1259,3,FALSE),"ERRO")))))))</f>
        <v>Mobilização e desmobilização de conteiner locado para barracão de obra</v>
      </c>
      <c r="E36" s="452">
        <f ca="1">SUMIF('ORÇAM. SEM DESON'!$B$9:$P$84,B36,'ORÇAM. SEM DESON'!$L$9:$L$84)</f>
        <v>5</v>
      </c>
      <c r="F36" s="452">
        <f>IF(C36="SINAPI",VLOOKUP(B36,'SINAPI 01-22 ES - NÃO DESONER.'!$G$6:$L$6678,5,FALSE),IF(C36="SIURB",VLOOKUP(B36,'SIURB JAN-2020 NÃO DESONER.'!$A$2:$D$757,4,FALSE),IF(C36="SICRO",VLOOKUP(B36,Tabela4[],4,FALSE),IF(C36="CPOS",VLOOKUP(B36,'CPOS-178'!$A$7:$F$4097,6,FALSE),IF(C36="PRÓPRIA",VLOOKUP(B36,Tabela42[],4,FALSE),IF(C36="DER-ES",VLOOKUP(B36,Tabela6[],4,FALSE),IF(C36="IOPES",VLOOKUP(B36,'IOPES_10-21'!$A$12:$G$1259,7,FALSE),"ERRO")))))))</f>
        <v>1400</v>
      </c>
      <c r="G36" s="453">
        <f>+'BDI '!$G$33</f>
        <v>0.23172712506767756</v>
      </c>
      <c r="H36" s="454">
        <f t="shared" si="2"/>
        <v>1724.4179750947485</v>
      </c>
      <c r="I36" s="455" t="str">
        <f ca="1">+IF(Tabela5[[#This Row],[PORCENTAGEM ACUMULADA]]&lt;=$O$2,$N$2,IF(Tabela5[[#This Row],[PORCENTAGEM ACUMULADA]]&lt;=$O$3,$N$3,$N$4))</f>
        <v>C</v>
      </c>
      <c r="J36" s="452">
        <f t="shared" ca="1" si="3"/>
        <v>8622.0898754737427</v>
      </c>
      <c r="K36" s="457">
        <f ca="1">+Tabela5[[#This Row],[PREÇO DO
 SERVIÇO]]/Tabela5[[#Totals],[PREÇO DO
 SERVIÇO]]</f>
        <v>3.0093028349631088E-4</v>
      </c>
      <c r="L36" s="458">
        <f ca="1">+Tabela5[[#This Row],[PORCENTAGEM INDIVIDUAL]]+L35</f>
        <v>0.99683512237410099</v>
      </c>
    </row>
    <row r="37" spans="2:12" s="570" customFormat="1" ht="60" customHeight="1" x14ac:dyDescent="0.25">
      <c r="B37" s="431">
        <v>1109669</v>
      </c>
      <c r="C37" s="213" t="s">
        <v>13745</v>
      </c>
      <c r="D37" s="294" t="str">
        <f>IF(C37="SINAPI",VLOOKUP(B37,'SINAPI 01-22 ES - NÃO DESONER.'!$G$6:$L$6678,2,FALSE),IF(C37="SIURB",VLOOKUP(B37,'SIURB JAN-2020 NÃO DESONER.'!$A$2:$D$757,2,FALSE),IF(C37="SICRO",VLOOKUP(B37,Tabela4[#Data],2,FALSE),IF(C37="CPOS",VLOOKUP(B37,'CPOS-178'!$A$7:$F$4097,2,FALSE),IF(C37="PRÓPRIA",VLOOKUP(B37,Tabela42[#Data],2,FALSE),IF(C37="DER-ES",VLOOKUP(B37,Tabela6[#Data],2,FALSE),IF(C37="IOPES",VLOOKUP(B37,'IOPES_10-21'!$A$12:$G$1259,3,FALSE),"ERRO")))))))</f>
        <v>ARGAMASSA DE CIMENTO E AREIA 1:3 - CONFECÇÃO EM BETONEIRA E LANÇAMENTO MANUAL - AREIA COMERCIAL</v>
      </c>
      <c r="E37" s="452">
        <f ca="1">SUMIF('ORÇAM. SEM DESON'!$B$9:$P$84,B37,'ORÇAM. SEM DESON'!$L$9:$L$84)</f>
        <v>17.36</v>
      </c>
      <c r="F37" s="452">
        <f>IF(C37="SINAPI",VLOOKUP(B37,'SINAPI 01-22 ES - NÃO DESONER.'!$G$6:$L$6678,5,FALSE),IF(C37="SIURB",VLOOKUP(B37,'SIURB JAN-2020 NÃO DESONER.'!$A$2:$D$757,4,FALSE),IF(C37="SICRO",VLOOKUP(B37,Tabela4[],4,FALSE),IF(C37="CPOS",VLOOKUP(B37,'CPOS-178'!$A$7:$F$4097,6,FALSE),IF(C37="PRÓPRIA",VLOOKUP(B37,Tabela42[],4,FALSE),IF(C37="DER-ES",VLOOKUP(B37,Tabela6[],4,FALSE),IF(C37="IOPES",VLOOKUP(B37,'IOPES_10-21'!$A$12:$G$1259,7,FALSE),"ERRO")))))))</f>
        <v>379.03</v>
      </c>
      <c r="G37" s="453">
        <f>+'BDI '!$G$33</f>
        <v>0.23172712506767756</v>
      </c>
      <c r="H37" s="454">
        <f t="shared" si="2"/>
        <v>466.86153221440179</v>
      </c>
      <c r="I37" s="455" t="str">
        <f ca="1">+IF(Tabela5[[#This Row],[PORCENTAGEM ACUMULADA]]&lt;=$O$2,$N$2,IF(Tabela5[[#This Row],[PORCENTAGEM ACUMULADA]]&lt;=$O$3,$N$3,$N$4))</f>
        <v>C</v>
      </c>
      <c r="J37" s="452">
        <f t="shared" ca="1" si="3"/>
        <v>8104.7161992420151</v>
      </c>
      <c r="K37" s="457">
        <f ca="1">+Tabela5[[#This Row],[PREÇO DO
 SERVIÇO]]/Tabela5[[#Totals],[PREÇO DO
 SERVIÇO]]</f>
        <v>2.8287278127694465E-4</v>
      </c>
      <c r="L37" s="458">
        <f ca="1">+Tabela5[[#This Row],[PORCENTAGEM INDIVIDUAL]]+L36</f>
        <v>0.99711799515537791</v>
      </c>
    </row>
    <row r="38" spans="2:12" s="570" customFormat="1" ht="60" customHeight="1" x14ac:dyDescent="0.25">
      <c r="B38" s="431" t="s">
        <v>18167</v>
      </c>
      <c r="C38" s="213" t="s">
        <v>17850</v>
      </c>
      <c r="D38" s="294" t="str">
        <f>IF(C38="SINAPI",VLOOKUP(B38,'SINAPI 01-22 ES - NÃO DESONER.'!$G$6:$L$6678,2,FALSE),IF(C38="SIURB",VLOOKUP(B38,'SIURB JAN-2020 NÃO DESONER.'!$A$2:$D$757,2,FALSE),IF(C38="SICRO",VLOOKUP(B38,Tabela4[#Data],2,FALSE),IF(C38="CPOS",VLOOKUP(B38,'CPOS-178'!$A$7:$F$4097,2,FALSE),IF(C38="PRÓPRIA",VLOOKUP(B38,Tabela42[#Data],2,FALSE),IF(C38="DER-ES",VLOOKUP(B38,Tabela6[#Data],2,FALSE),IF(C38="IOPES",VLOOKUP(B38,'IOPES_10-21'!$A$12:$G$1259,3,FALSE),"ERRO")))))))</f>
        <v>Reservatório de poliestileno de 1000 L, incl. suporte em madeira de 7x12cm e 8x7cm, elevado de 4m, conf. projeto (1 utilização)</v>
      </c>
      <c r="E38" s="452">
        <f ca="1">SUMIF('ORÇAM. SEM DESON'!$B$9:$P$84,B38,'ORÇAM. SEM DESON'!$L$9:$L$84)</f>
        <v>2</v>
      </c>
      <c r="F38" s="452">
        <f>IF(C38="SINAPI",VLOOKUP(B38,'SINAPI 01-22 ES - NÃO DESONER.'!$G$6:$L$6678,5,FALSE),IF(C38="SIURB",VLOOKUP(B38,'SIURB JAN-2020 NÃO DESONER.'!$A$2:$D$757,4,FALSE),IF(C38="SICRO",VLOOKUP(B38,Tabela4[],4,FALSE),IF(C38="CPOS",VLOOKUP(B38,'CPOS-178'!$A$7:$F$4097,6,FALSE),IF(C38="PRÓPRIA",VLOOKUP(B38,Tabela42[],4,FALSE),IF(C38="DER-ES",VLOOKUP(B38,Tabela6[],4,FALSE),IF(C38="IOPES",VLOOKUP(B38,'IOPES_10-21'!$A$12:$G$1259,7,FALSE),"ERRO")))))))</f>
        <v>3172.72</v>
      </c>
      <c r="G38" s="453">
        <f>+'BDI '!$G$33</f>
        <v>0.23172712506767756</v>
      </c>
      <c r="H38" s="454">
        <f t="shared" si="2"/>
        <v>3907.9252842447218</v>
      </c>
      <c r="I38" s="455" t="str">
        <f ca="1">+IF(Tabela5[[#This Row],[PORCENTAGEM ACUMULADA]]&lt;=$O$2,$N$2,IF(Tabela5[[#This Row],[PORCENTAGEM ACUMULADA]]&lt;=$O$3,$N$3,$N$4))</f>
        <v>C</v>
      </c>
      <c r="J38" s="452">
        <f t="shared" ca="1" si="3"/>
        <v>7815.8505684894435</v>
      </c>
      <c r="K38" s="457">
        <f ca="1">+Tabela5[[#This Row],[PREÇO DO
 SERVIÇO]]/Tabela5[[#Totals],[PREÇO DO
 SERVIÇO]]</f>
        <v>2.7279072258697585E-4</v>
      </c>
      <c r="L38" s="458">
        <f ca="1">+Tabela5[[#This Row],[PORCENTAGEM INDIVIDUAL]]+L37</f>
        <v>0.99739078587796492</v>
      </c>
    </row>
    <row r="39" spans="2:12" s="570" customFormat="1" ht="60" customHeight="1" x14ac:dyDescent="0.25">
      <c r="B39" s="431" t="s">
        <v>18134</v>
      </c>
      <c r="C39" s="213" t="s">
        <v>17850</v>
      </c>
      <c r="D39" s="294" t="str">
        <f>IF(C39="SINAPI",VLOOKUP(B39,'SINAPI 01-22 ES - NÃO DESONER.'!$G$6:$L$6678,2,FALSE),IF(C39="SIURB",VLOOKUP(B39,'SIURB JAN-2020 NÃO DESONER.'!$A$2:$D$757,2,FALSE),IF(C39="SICRO",VLOOKUP(B39,Tabela4[#Data],2,FALSE),IF(C39="CPOS",VLOOKUP(B39,'CPOS-178'!$A$7:$F$4097,2,FALSE),IF(C39="PRÓPRIA",VLOOKUP(B39,Tabela42[#Data],2,FALSE),IF(C39="DER-ES",VLOOKUP(B39,Tabela6[#Data],2,FALSE),IF(C39="IOPES",VLOOKUP(B39,'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9" s="452">
        <f ca="1">SUMIF('ORÇAM. SEM DESON'!$B$9:$P$84,B39,'ORÇAM. SEM DESON'!$L$9:$L$84)</f>
        <v>6</v>
      </c>
      <c r="F39" s="452">
        <f>IF(C39="SINAPI",VLOOKUP(B39,'SINAPI 01-22 ES - NÃO DESONER.'!$G$6:$L$6678,5,FALSE),IF(C39="SIURB",VLOOKUP(B39,'SIURB JAN-2020 NÃO DESONER.'!$A$2:$D$757,4,FALSE),IF(C39="SICRO",VLOOKUP(B39,Tabela4[],4,FALSE),IF(C39="CPOS",VLOOKUP(B39,'CPOS-178'!$A$7:$F$4097,6,FALSE),IF(C39="PRÓPRIA",VLOOKUP(B39,Tabela42[],4,FALSE),IF(C39="DER-ES",VLOOKUP(B39,Tabela6[],4,FALSE),IF(C39="IOPES",VLOOKUP(B39,'IOPES_10-21'!$A$12:$G$1259,7,FALSE),"ERRO")))))))</f>
        <v>1050</v>
      </c>
      <c r="G39" s="453">
        <f>+'BDI '!$G$33</f>
        <v>0.23172712506767756</v>
      </c>
      <c r="H39" s="454">
        <f t="shared" si="2"/>
        <v>1293.3134813210615</v>
      </c>
      <c r="I39" s="455" t="str">
        <f ca="1">+IF(Tabela5[[#This Row],[PORCENTAGEM ACUMULADA]]&lt;=$O$2,$N$2,IF(Tabela5[[#This Row],[PORCENTAGEM ACUMULADA]]&lt;=$O$3,$N$3,$N$4))</f>
        <v>C</v>
      </c>
      <c r="J39" s="452">
        <f t="shared" ca="1" si="3"/>
        <v>7759.8808879263688</v>
      </c>
      <c r="K39" s="457">
        <f ca="1">+Tabela5[[#This Row],[PREÇO DO
 SERVIÇO]]/Tabela5[[#Totals],[PREÇO DO
 SERVIÇO]]</f>
        <v>2.7083725514667983E-4</v>
      </c>
      <c r="L39" s="458">
        <f ca="1">+Tabela5[[#This Row],[PORCENTAGEM INDIVIDUAL]]+L38</f>
        <v>0.99766162313311157</v>
      </c>
    </row>
    <row r="40" spans="2:12" s="570" customFormat="1" ht="60" customHeight="1" x14ac:dyDescent="0.25">
      <c r="B40" s="431" t="s">
        <v>18141</v>
      </c>
      <c r="C40" s="213" t="s">
        <v>17850</v>
      </c>
      <c r="D40" s="294" t="str">
        <f>IF(C40="SINAPI",VLOOKUP(B40,'SINAPI 01-22 ES - NÃO DESONER.'!$G$6:$L$6678,2,FALSE),IF(C40="SIURB",VLOOKUP(B40,'SIURB JAN-2020 NÃO DESONER.'!$A$2:$D$757,2,FALSE),IF(C40="SICRO",VLOOKUP(B40,Tabela4[#Data],2,FALSE),IF(C40="CPOS",VLOOKUP(B40,'CPOS-178'!$A$7:$F$4097,2,FALSE),IF(C40="PRÓPRIA",VLOOKUP(B40,Tabela42[#Data],2,FALSE),IF(C40="DER-ES",VLOOKUP(B40,Tabela6[#Data],2,FALSE),IF(C40="IOPES",VLOOKUP(B40,'IOPES_10-21'!$A$12:$G$1259,3,FALSE),"ERRO")))))))</f>
        <v>Aluguel mensal container sanitário, incl porta, básc, 2 ptos luz, 1 pto aterram., 3vasos, 3lavatórios, calha mictório, 6 chuveiros (1 eletrico), torn.,registros, piso comp. Naval pintado, cert NR18 e laudo descontaminação</v>
      </c>
      <c r="E40" s="452">
        <f ca="1">SUMIF('ORÇAM. SEM DESON'!$B$9:$P$84,B40,'ORÇAM. SEM DESON'!$L$9:$L$84)</f>
        <v>6</v>
      </c>
      <c r="F40" s="452">
        <f>IF(C40="SINAPI",VLOOKUP(B40,'SINAPI 01-22 ES - NÃO DESONER.'!$G$6:$L$6678,5,FALSE),IF(C40="SIURB",VLOOKUP(B40,'SIURB JAN-2020 NÃO DESONER.'!$A$2:$D$757,4,FALSE),IF(C40="SICRO",VLOOKUP(B40,Tabela4[],4,FALSE),IF(C40="CPOS",VLOOKUP(B40,'CPOS-178'!$A$7:$F$4097,6,FALSE),IF(C40="PRÓPRIA",VLOOKUP(B40,Tabela42[],4,FALSE),IF(C40="DER-ES",VLOOKUP(B40,Tabela6[],4,FALSE),IF(C40="IOPES",VLOOKUP(B40,'IOPES_10-21'!$A$12:$G$1259,7,FALSE),"ERRO")))))))</f>
        <v>1033.33</v>
      </c>
      <c r="G40" s="453">
        <f>+'BDI '!$G$33</f>
        <v>0.23172712506767756</v>
      </c>
      <c r="H40" s="454">
        <f t="shared" si="2"/>
        <v>1272.7805901461832</v>
      </c>
      <c r="I40" s="455" t="str">
        <f ca="1">+IF(Tabela5[[#This Row],[PORCENTAGEM ACUMULADA]]&lt;=$O$2,$N$2,IF(Tabela5[[#This Row],[PORCENTAGEM ACUMULADA]]&lt;=$O$3,$N$3,$N$4))</f>
        <v>C</v>
      </c>
      <c r="J40" s="452">
        <f t="shared" ca="1" si="3"/>
        <v>7636.6835408770985</v>
      </c>
      <c r="K40" s="457">
        <f ca="1">+Tabela5[[#This Row],[PREÇO DO
 SERVIÇO]]/Tabela5[[#Totals],[PREÇO DO
 SERVIÇO]]</f>
        <v>2.6653739129592249E-4</v>
      </c>
      <c r="L40" s="458">
        <f ca="1">+Tabela5[[#This Row],[PORCENTAGEM INDIVIDUAL]]+L39</f>
        <v>0.99792816052440747</v>
      </c>
    </row>
    <row r="41" spans="2:12" s="570" customFormat="1" ht="60" customHeight="1" x14ac:dyDescent="0.25">
      <c r="B41" s="431" t="s">
        <v>18137</v>
      </c>
      <c r="C41" s="213" t="s">
        <v>17850</v>
      </c>
      <c r="D41" s="294" t="str">
        <f>IF(C41="SINAPI",VLOOKUP(B41,'SINAPI 01-22 ES - NÃO DESONER.'!$G$6:$L$6678,2,FALSE),IF(C41="SIURB",VLOOKUP(B41,'SIURB JAN-2020 NÃO DESONER.'!$A$2:$D$757,2,FALSE),IF(C41="SICRO",VLOOKUP(B41,Tabela4[#Data],2,FALSE),IF(C41="CPOS",VLOOKUP(B41,'CPOS-178'!$A$7:$F$4097,2,FALSE),IF(C41="PRÓPRIA",VLOOKUP(B41,Tabela42[#Data],2,FALSE),IF(C41="DER-ES",VLOOKUP(B41,Tabela6[#Data],2,FALSE),IF(C41="IOPES",VLOOKUP(B41,'IOPES_10-21'!$A$12:$G$1259,3,FALSE),"ERRO")))))))</f>
        <v>Aluguel mensal container para refeitorio, incl. porta, 2 janelas, abert p/ ar cond., 2 pt iluminação, 2 tomadas elét. e 1 tomada telef. Isolamento térmico (paredes e teto), piso em comp. Naval pintado, cert. NR18, incl. laudo descontaminação.</v>
      </c>
      <c r="E41" s="452">
        <f ca="1">SUMIF('ORÇAM. SEM DESON'!$B$9:$P$84,B41,'ORÇAM. SEM DESON'!$L$9:$L$84)</f>
        <v>6</v>
      </c>
      <c r="F41" s="452">
        <f>IF(C41="SINAPI",VLOOKUP(B41,'SINAPI 01-22 ES - NÃO DESONER.'!$G$6:$L$6678,5,FALSE),IF(C41="SIURB",VLOOKUP(B41,'SIURB JAN-2020 NÃO DESONER.'!$A$2:$D$757,4,FALSE),IF(C41="SICRO",VLOOKUP(B41,Tabela4[],4,FALSE),IF(C41="CPOS",VLOOKUP(B41,'CPOS-178'!$A$7:$F$4097,6,FALSE),IF(C41="PRÓPRIA",VLOOKUP(B41,Tabela42[],4,FALSE),IF(C41="DER-ES",VLOOKUP(B41,Tabela6[],4,FALSE),IF(C41="IOPES",VLOOKUP(B41,'IOPES_10-21'!$A$12:$G$1259,7,FALSE),"ERRO")))))))</f>
        <v>1000</v>
      </c>
      <c r="G41" s="453">
        <f>+'BDI '!$G$33</f>
        <v>0.23172712506767756</v>
      </c>
      <c r="H41" s="454">
        <f t="shared" si="2"/>
        <v>1231.7271250676777</v>
      </c>
      <c r="I41" s="455" t="str">
        <f ca="1">+IF(Tabela5[[#This Row],[PORCENTAGEM ACUMULADA]]&lt;=$O$2,$N$2,IF(Tabela5[[#This Row],[PORCENTAGEM ACUMULADA]]&lt;=$O$3,$N$3,$N$4))</f>
        <v>C</v>
      </c>
      <c r="J41" s="452">
        <f t="shared" ca="1" si="3"/>
        <v>7390.362750406066</v>
      </c>
      <c r="K41" s="457">
        <f ca="1">+Tabela5[[#This Row],[PREÇO DO
 SERVIÇO]]/Tabela5[[#Totals],[PREÇO DO
 SERVIÇO]]</f>
        <v>2.5794024299683794E-4</v>
      </c>
      <c r="L41" s="458">
        <f ca="1">+Tabela5[[#This Row],[PORCENTAGEM INDIVIDUAL]]+L40</f>
        <v>0.99818610076740433</v>
      </c>
    </row>
    <row r="42" spans="2:12" ht="60" customHeight="1" x14ac:dyDescent="0.25">
      <c r="B42" s="568" t="s">
        <v>17925</v>
      </c>
      <c r="C42" s="214" t="s">
        <v>13745</v>
      </c>
      <c r="D42" s="294" t="str">
        <f>IF(C42="SINAPI",VLOOKUP(B42,'SINAPI 01-22 ES - NÃO DESONER.'!$G$6:$L$6678,2,FALSE),IF(C42="SIURB",VLOOKUP(B42,'SIURB JAN-2020 NÃO DESONER.'!$A$2:$D$757,2,FALSE),IF(C42="SICRO",VLOOKUP(B42,Tabela4[#Data],2,FALSE),IF(C42="CPOS",VLOOKUP(B42,'CPOS-178'!$A$7:$F$4097,2,FALSE),IF(C42="PRÓPRIA",VLOOKUP(B42,Tabela42[#Data],2,FALSE),IF(C42="DER-ES",VLOOKUP(B42,Tabela6[#Data],2,FALSE),IF(C42="IOPES",VLOOKUP(B42,'IOPES_10-21'!$A$12:$G$1259,3,FALSE),"ERRO")))))))</f>
        <v>TAMPÃO DE FERRO FUNDIDO PARA ÁGUAS PLUVIAIS TD 600</v>
      </c>
      <c r="E42" s="452">
        <f ca="1">SUMIF('ORÇAM. SEM DESON'!$B$9:$P$84,B42,'ORÇAM. SEM DESON'!$L$9:$L$84)</f>
        <v>11</v>
      </c>
      <c r="F42" s="452">
        <f>IF(C42="SINAPI",VLOOKUP(B42,'SINAPI 01-22 ES - NÃO DESONER.'!$G$6:$L$6678,5,FALSE),IF(C42="SIURB",VLOOKUP(B42,'SIURB JAN-2020 NÃO DESONER.'!$A$2:$D$757,4,FALSE),IF(C42="SICRO",VLOOKUP(B42,Tabela4[],4,FALSE),IF(C42="CPOS",VLOOKUP(B42,'CPOS-178'!$A$7:$F$4097,6,FALSE),IF(C42="PRÓPRIA",VLOOKUP(B42,Tabela42[],4,FALSE),IF(C42="DER-ES",VLOOKUP(B42,Tabela6[],4,FALSE),IF(C42="IOPES",VLOOKUP(B42,'IOPES_10-21'!$A$12:$G$1259,7,FALSE),"ERRO")))))))</f>
        <v>545.35770000000002</v>
      </c>
      <c r="G42" s="453">
        <f>+'BDI '!$G$33</f>
        <v>0.23172712506767756</v>
      </c>
      <c r="H42" s="454">
        <f t="shared" si="2"/>
        <v>671.73187195452101</v>
      </c>
      <c r="I42" s="455" t="str">
        <f ca="1">+IF(Tabela5[[#This Row],[PORCENTAGEM ACUMULADA]]&lt;=$O$2,$N$2,IF(Tabela5[[#This Row],[PORCENTAGEM ACUMULADA]]&lt;=$O$3,$N$3,$N$4))</f>
        <v>C</v>
      </c>
      <c r="J42" s="456">
        <f t="shared" ca="1" si="3"/>
        <v>7389.0505914997311</v>
      </c>
      <c r="K42" s="457">
        <f ca="1">+Tabela5[[#This Row],[PREÇO DO
 SERVIÇO]]/Tabela5[[#Totals],[PREÇO DO
 SERVIÇO]]</f>
        <v>2.5789444570669382E-4</v>
      </c>
      <c r="L42" s="458">
        <f ca="1">+Tabela5[[#This Row],[PORCENTAGEM INDIVIDUAL]]+L41</f>
        <v>0.998443995213111</v>
      </c>
    </row>
    <row r="43" spans="2:12" ht="60" customHeight="1" x14ac:dyDescent="0.25">
      <c r="B43" s="431">
        <v>1600404</v>
      </c>
      <c r="C43" s="213" t="s">
        <v>13745</v>
      </c>
      <c r="D43" s="294" t="str">
        <f>IF(C43="SINAPI",VLOOKUP(B43,'SINAPI 01-22 ES - NÃO DESONER.'!$G$6:$L$6678,2,FALSE),IF(C43="SIURB",VLOOKUP(B43,'SIURB JAN-2020 NÃO DESONER.'!$A$2:$D$757,2,FALSE),IF(C43="SICRO",VLOOKUP(B43,Tabela4[#Data],2,FALSE),IF(C43="CPOS",VLOOKUP(B43,'CPOS-178'!$A$7:$F$4097,2,FALSE),IF(C43="PRÓPRIA",VLOOKUP(B43,Tabela42[#Data],2,FALSE),IF(C43="DER-ES",VLOOKUP(B43,Tabela6[#Data],2,FALSE),IF(C43="IOPES",VLOOKUP(B43,'IOPES_10-21'!$A$12:$G$1259,3,FALSE),"ERRO")))))))</f>
        <v>REMOÇÃO DE TUBOS DE CONCRETO COM DIÂMETRO DE 0,40 M A 1,00 M EM VALAS E BUEIROS</v>
      </c>
      <c r="E43" s="452">
        <f ca="1">SUMIF('ORÇAM. SEM DESON'!$B$9:$P$84,B43,'ORÇAM. SEM DESON'!$L$9:$L$84)</f>
        <v>769.5</v>
      </c>
      <c r="F43" s="452">
        <f>IF(C43="SINAPI",VLOOKUP(B43,'SINAPI 01-22 ES - NÃO DESONER.'!$G$6:$L$6678,5,FALSE),IF(C43="SIURB",VLOOKUP(B43,'SIURB JAN-2020 NÃO DESONER.'!$A$2:$D$757,4,FALSE),IF(C43="SICRO",VLOOKUP(B43,Tabela4[],4,FALSE),IF(C43="CPOS",VLOOKUP(B43,'CPOS-178'!$A$7:$F$4097,6,FALSE),IF(C43="PRÓPRIA",VLOOKUP(B43,Tabela42[],4,FALSE),IF(C43="DER-ES",VLOOKUP(B43,Tabela6[],4,FALSE),IF(C43="IOPES",VLOOKUP(B43,'IOPES_10-21'!$A$12:$G$1259,7,FALSE),"ERRO")))))))</f>
        <v>7.75</v>
      </c>
      <c r="G43" s="453">
        <f>+'BDI '!$G$33</f>
        <v>0.23172712506767756</v>
      </c>
      <c r="H43" s="454">
        <f t="shared" si="2"/>
        <v>9.545885219274501</v>
      </c>
      <c r="I43" s="455" t="str">
        <f ca="1">+IF(Tabela5[[#This Row],[PORCENTAGEM ACUMULADA]]&lt;=$O$2,$N$2,IF(Tabela5[[#This Row],[PORCENTAGEM ACUMULADA]]&lt;=$O$3,$N$3,$N$4))</f>
        <v>C</v>
      </c>
      <c r="J43" s="456">
        <f t="shared" ca="1" si="3"/>
        <v>7345.5586762317289</v>
      </c>
      <c r="K43" s="457">
        <f ca="1">+Tabela5[[#This Row],[PREÇO DO
 SERVIÇO]]/Tabela5[[#Totals],[PREÇO DO
 SERVIÇO]]</f>
        <v>2.5637648027366958E-4</v>
      </c>
      <c r="L43" s="458">
        <f ca="1">+Tabela5[[#This Row],[PORCENTAGEM INDIVIDUAL]]+L42</f>
        <v>0.99870037169338466</v>
      </c>
    </row>
    <row r="44" spans="2:12" ht="60" customHeight="1" x14ac:dyDescent="0.25">
      <c r="B44" s="431">
        <v>93590</v>
      </c>
      <c r="C44" s="213" t="s">
        <v>13744</v>
      </c>
      <c r="D44" s="294" t="str">
        <f>IF(C44="SINAPI",VLOOKUP(B44,'SINAPI 01-22 ES - NÃO DESONER.'!$G$6:$L$6678,2,FALSE),IF(C44="SIURB",VLOOKUP(B44,'SIURB JAN-2020 NÃO DESONER.'!$A$2:$D$757,2,FALSE),IF(C44="SICRO",VLOOKUP(B44,Tabela4[#Data],2,FALSE),IF(C44="CPOS",VLOOKUP(B44,'CPOS-178'!$A$7:$F$4097,2,FALSE),IF(C44="PRÓPRIA",VLOOKUP(B44,Tabela42[#Data],2,FALSE),IF(C44="DER-ES",VLOOKUP(B44,Tabela6[#Data],2,FALSE),IF(C44="IOPES",VLOOKUP(B44,'IOPES_10-21'!$A$12:$G$1259,3,FALSE),"ERRO")))))))</f>
        <v>TRANSPORTE COM CAMINHÃO BASCULANTE DE 10 M³, EM VIA URBANA PAVIMENTADA, ADICIONAL PARA DMT EXCEDENTE A 30 KM (UNIDADE: M3XKM). AF_07/2020</v>
      </c>
      <c r="E44" s="452">
        <f ca="1">SUMIF('ORÇAM. SEM DESON'!$B$9:$P$84,B44,'ORÇAM. SEM DESON'!$L$9:$L$84)</f>
        <v>6575.92</v>
      </c>
      <c r="F44" s="452" t="str">
        <f>IF(C44="SINAPI",VLOOKUP(B44,'SINAPI 01-22 ES - NÃO DESONER.'!$G$6:$L$6678,5,FALSE),IF(C44="SIURB",VLOOKUP(B44,'SIURB JAN-2020 NÃO DESONER.'!$A$2:$D$757,4,FALSE),IF(C44="SICRO",VLOOKUP(B44,Tabela4[],4,FALSE),IF(C44="CPOS",VLOOKUP(B44,'CPOS-178'!$A$7:$F$4097,6,FALSE),IF(C44="PRÓPRIA",VLOOKUP(B44,Tabela42[],4,FALSE),IF(C44="DER-ES",VLOOKUP(B44,Tabela6[],4,FALSE),IF(C44="IOPES",VLOOKUP(B44,'IOPES_10-21'!$A$12:$G$1259,7,FALSE),"ERRO")))))))</f>
        <v>0,66</v>
      </c>
      <c r="G44" s="453">
        <f>+'BDI '!$G$33</f>
        <v>0.23172712506767756</v>
      </c>
      <c r="H44" s="454">
        <f t="shared" si="2"/>
        <v>0.81293990254466719</v>
      </c>
      <c r="I44" s="455" t="str">
        <f ca="1">+IF(Tabela5[[#This Row],[PORCENTAGEM ACUMULADA]]&lt;=$O$2,$N$2,IF(Tabela5[[#This Row],[PORCENTAGEM ACUMULADA]]&lt;=$O$3,$N$3,$N$4))</f>
        <v>C</v>
      </c>
      <c r="J44" s="456">
        <f t="shared" ca="1" si="3"/>
        <v>5345.8277639415282</v>
      </c>
      <c r="K44" s="457">
        <f ca="1">+Tabela5[[#This Row],[PREÇO DO
 SERVIÇO]]/Tabela5[[#Totals],[PREÇO DO
 SERVIÇO]]</f>
        <v>1.8658138430005433E-4</v>
      </c>
      <c r="L44" s="458">
        <f ca="1">+Tabela5[[#This Row],[PORCENTAGEM INDIVIDUAL]]+L43</f>
        <v>0.99888695307768471</v>
      </c>
    </row>
    <row r="45" spans="2:12" ht="60" customHeight="1" x14ac:dyDescent="0.25">
      <c r="B45" s="431" t="s">
        <v>18139</v>
      </c>
      <c r="C45" s="213" t="s">
        <v>17850</v>
      </c>
      <c r="D45" s="294" t="str">
        <f>IF(C45="SINAPI",VLOOKUP(B45,'SINAPI 01-22 ES - NÃO DESONER.'!$G$6:$L$6678,2,FALSE),IF(C45="SIURB",VLOOKUP(B45,'SIURB JAN-2020 NÃO DESONER.'!$A$2:$D$757,2,FALSE),IF(C45="SICRO",VLOOKUP(B45,Tabela4[#Data],2,FALSE),IF(C45="CPOS",VLOOKUP(B45,'CPOS-178'!$A$7:$F$4097,2,FALSE),IF(C45="PRÓPRIA",VLOOKUP(B45,Tabela42[#Data],2,FALSE),IF(C45="DER-ES",VLOOKUP(B45,Tabela6[#Data],2,FALSE),IF(C45="IOPES",VLOOKUP(B45,'IOPES_10-21'!$A$12:$G$1259,3,FALSE),"ERRO")))))))</f>
        <v>Aluguel mensal container para vestiário, incl. porta, venezianas de circulação, 1 pt iluminação, Isolamento térmico (teto), piso em comp. Naval pintado, cert. NR18, incl. laudo descontaminação.</v>
      </c>
      <c r="E45" s="452">
        <f ca="1">SUMIF('ORÇAM. SEM DESON'!$B$9:$P$84,B45,'ORÇAM. SEM DESON'!$L$9:$L$84)</f>
        <v>6</v>
      </c>
      <c r="F45" s="452">
        <f>IF(C45="SINAPI",VLOOKUP(B45,'SINAPI 01-22 ES - NÃO DESONER.'!$G$6:$L$6678,5,FALSE),IF(C45="SIURB",VLOOKUP(B45,'SIURB JAN-2020 NÃO DESONER.'!$A$2:$D$757,4,FALSE),IF(C45="SICRO",VLOOKUP(B45,Tabela4[],4,FALSE),IF(C45="CPOS",VLOOKUP(B45,'CPOS-178'!$A$7:$F$4097,6,FALSE),IF(C45="PRÓPRIA",VLOOKUP(B45,Tabela42[],4,FALSE),IF(C45="DER-ES",VLOOKUP(B45,Tabela6[],4,FALSE),IF(C45="IOPES",VLOOKUP(B45,'IOPES_10-21'!$A$12:$G$1259,7,FALSE),"ERRO")))))))</f>
        <v>710</v>
      </c>
      <c r="G45" s="453">
        <f>+'BDI '!$G$33</f>
        <v>0.23172712506767756</v>
      </c>
      <c r="H45" s="454">
        <f t="shared" si="2"/>
        <v>874.52625879805112</v>
      </c>
      <c r="I45" s="455" t="str">
        <f ca="1">+IF(Tabela5[[#This Row],[PORCENTAGEM ACUMULADA]]&lt;=$O$2,$N$2,IF(Tabela5[[#This Row],[PORCENTAGEM ACUMULADA]]&lt;=$O$3,$N$3,$N$4))</f>
        <v>C</v>
      </c>
      <c r="J45" s="456">
        <f t="shared" ca="1" si="3"/>
        <v>5247.1575527883069</v>
      </c>
      <c r="K45" s="457">
        <f ca="1">+Tabela5[[#This Row],[PREÇO DO
 SERVIÇO]]/Tabela5[[#Totals],[PREÇO DO
 SERVIÇO]]</f>
        <v>1.8313757252775493E-4</v>
      </c>
      <c r="L45" s="458">
        <f ca="1">+Tabela5[[#This Row],[PORCENTAGEM INDIVIDUAL]]+L44</f>
        <v>0.99907009065021246</v>
      </c>
    </row>
    <row r="46" spans="2:12" ht="60" customHeight="1" x14ac:dyDescent="0.25">
      <c r="B46" s="431" t="s">
        <v>18143</v>
      </c>
      <c r="C46" s="213" t="s">
        <v>17850</v>
      </c>
      <c r="D46" s="294" t="str">
        <f>IF(C46="SINAPI",VLOOKUP(B46,'SINAPI 01-22 ES - NÃO DESONER.'!$G$6:$L$6678,2,FALSE),IF(C46="SIURB",VLOOKUP(B46,'SIURB JAN-2020 NÃO DESONER.'!$A$2:$D$757,2,FALSE),IF(C46="SICRO",VLOOKUP(B46,Tabela4[#Data],2,FALSE),IF(C46="CPOS",VLOOKUP(B46,'CPOS-178'!$A$7:$F$4097,2,FALSE),IF(C46="PRÓPRIA",VLOOKUP(B46,Tabela42[#Data],2,FALSE),IF(C46="DER-ES",VLOOKUP(B46,Tabela6[#Data],2,FALSE),IF(C46="IOPES",VLOOKUP(B46,'IOPES_10-21'!$A$12:$G$1259,3,FALSE),"ERRO")))))))</f>
        <v>Aluguel mensal container para almoxarifado, incl. porta, 2 janelas, 1 pt iluminação, Isolamento térmico (teto), piso em comp. Naval pintado, cert. NR18, incl. laudo descontaminação.</v>
      </c>
      <c r="E46" s="452">
        <f ca="1">SUMIF('ORÇAM. SEM DESON'!$B$9:$P$84,B46,'ORÇAM. SEM DESON'!$L$9:$L$84)</f>
        <v>6</v>
      </c>
      <c r="F46" s="452">
        <f>IF(C46="SINAPI",VLOOKUP(B46,'SINAPI 01-22 ES - NÃO DESONER.'!$G$6:$L$6678,5,FALSE),IF(C46="SIURB",VLOOKUP(B46,'SIURB JAN-2020 NÃO DESONER.'!$A$2:$D$757,4,FALSE),IF(C46="SICRO",VLOOKUP(B46,Tabela4[],4,FALSE),IF(C46="CPOS",VLOOKUP(B46,'CPOS-178'!$A$7:$F$4097,6,FALSE),IF(C46="PRÓPRIA",VLOOKUP(B46,Tabela42[],4,FALSE),IF(C46="DER-ES",VLOOKUP(B46,Tabela6[],4,FALSE),IF(C46="IOPES",VLOOKUP(B46,'IOPES_10-21'!$A$12:$G$1259,7,FALSE),"ERRO")))))))</f>
        <v>710</v>
      </c>
      <c r="G46" s="453">
        <f>+'BDI '!$G$33</f>
        <v>0.23172712506767756</v>
      </c>
      <c r="H46" s="454">
        <f t="shared" si="2"/>
        <v>874.52625879805112</v>
      </c>
      <c r="I46" s="455" t="str">
        <f ca="1">+IF(Tabela5[[#This Row],[PORCENTAGEM ACUMULADA]]&lt;=$O$2,$N$2,IF(Tabela5[[#This Row],[PORCENTAGEM ACUMULADA]]&lt;=$O$3,$N$3,$N$4))</f>
        <v>C</v>
      </c>
      <c r="J46" s="456">
        <f t="shared" ca="1" si="3"/>
        <v>5247.1575527883069</v>
      </c>
      <c r="K46" s="457">
        <f ca="1">+Tabela5[[#This Row],[PREÇO DO
 SERVIÇO]]/Tabela5[[#Totals],[PREÇO DO
 SERVIÇO]]</f>
        <v>1.8313757252775493E-4</v>
      </c>
      <c r="L46" s="458">
        <f ca="1">+Tabela5[[#This Row],[PORCENTAGEM INDIVIDUAL]]+L45</f>
        <v>0.99925322822274021</v>
      </c>
    </row>
    <row r="47" spans="2:12" ht="60" customHeight="1" x14ac:dyDescent="0.25">
      <c r="B47" s="431">
        <v>4011353</v>
      </c>
      <c r="C47" s="213" t="s">
        <v>13745</v>
      </c>
      <c r="D47" s="294" t="str">
        <f>IF(C47="SINAPI",VLOOKUP(B47,'SINAPI 01-22 ES - NÃO DESONER.'!$G$6:$L$6678,2,FALSE),IF(C47="SIURB",VLOOKUP(B47,'SIURB JAN-2020 NÃO DESONER.'!$A$2:$D$757,2,FALSE),IF(C47="SICRO",VLOOKUP(B47,Tabela4[#Data],2,FALSE),IF(C47="CPOS",VLOOKUP(B47,'CPOS-178'!$A$7:$F$4097,2,FALSE),IF(C47="PRÓPRIA",VLOOKUP(B47,Tabela42[#Data],2,FALSE),IF(C47="DER-ES",VLOOKUP(B47,Tabela6[#Data],2,FALSE),IF(C47="IOPES",VLOOKUP(B47,'IOPES_10-21'!$A$12:$G$1259,3,FALSE),"ERRO")))))))</f>
        <v>PINTURA DE LIGAÇÃO</v>
      </c>
      <c r="E47" s="452">
        <f ca="1">SUMIF('ORÇAM. SEM DESON'!$B$9:$P$84,B47,'ORÇAM. SEM DESON'!$L$9:$L$84)</f>
        <v>16439.8</v>
      </c>
      <c r="F47" s="452">
        <f>IF(C47="SINAPI",VLOOKUP(B47,'SINAPI 01-22 ES - NÃO DESONER.'!$G$6:$L$6678,5,FALSE),IF(C47="SIURB",VLOOKUP(B47,'SIURB JAN-2020 NÃO DESONER.'!$A$2:$D$757,4,FALSE),IF(C47="SICRO",VLOOKUP(B47,Tabela4[],4,FALSE),IF(C47="CPOS",VLOOKUP(B47,'CPOS-178'!$A$7:$F$4097,6,FALSE),IF(C47="PRÓPRIA",VLOOKUP(B47,Tabela42[],4,FALSE),IF(C47="DER-ES",VLOOKUP(B47,Tabela6[],4,FALSE),IF(C47="IOPES",VLOOKUP(B47,'IOPES_10-21'!$A$12:$G$1259,7,FALSE),"ERRO")))))))</f>
        <v>0.24</v>
      </c>
      <c r="G47" s="453">
        <f>+'BDI '!$G$33</f>
        <v>0.23172712506767756</v>
      </c>
      <c r="H47" s="454">
        <f t="shared" si="2"/>
        <v>0.29561451001624262</v>
      </c>
      <c r="I47" s="455" t="str">
        <f ca="1">+IF(Tabela5[[#This Row],[PORCENTAGEM ACUMULADA]]&lt;=$O$2,$N$2,IF(Tabela5[[#This Row],[PORCENTAGEM ACUMULADA]]&lt;=$O$3,$N$3,$N$4))</f>
        <v>C</v>
      </c>
      <c r="J47" s="456">
        <f t="shared" ca="1" si="3"/>
        <v>4859.8434217650247</v>
      </c>
      <c r="K47" s="457">
        <f ca="1">+Tabela5[[#This Row],[PREÇO DO
 SERVIÇO]]/Tabela5[[#Totals],[PREÇO DO
 SERVIÇO]]</f>
        <v>1.696194402727766E-4</v>
      </c>
      <c r="L47" s="458">
        <f ca="1">+Tabela5[[#This Row],[PORCENTAGEM INDIVIDUAL]]+L46</f>
        <v>0.99942284766301304</v>
      </c>
    </row>
    <row r="48" spans="2:12" ht="60" customHeight="1" x14ac:dyDescent="0.25">
      <c r="B48" s="431">
        <v>97622</v>
      </c>
      <c r="C48" s="213" t="s">
        <v>13744</v>
      </c>
      <c r="D48" s="294" t="str">
        <f>IF(C48="SINAPI",VLOOKUP(B48,'SINAPI 01-22 ES - NÃO DESONER.'!$G$6:$L$6678,2,FALSE),IF(C48="SIURB",VLOOKUP(B48,'SIURB JAN-2020 NÃO DESONER.'!$A$2:$D$757,2,FALSE),IF(C48="SICRO",VLOOKUP(B48,Tabela4[#Data],2,FALSE),IF(C48="CPOS",VLOOKUP(B48,'CPOS-178'!$A$7:$F$4097,2,FALSE),IF(C48="PRÓPRIA",VLOOKUP(B48,Tabela42[#Data],2,FALSE),IF(C48="DER-ES",VLOOKUP(B48,Tabela6[#Data],2,FALSE),IF(C48="IOPES",VLOOKUP(B48,'IOPES_10-21'!$A$12:$G$1259,3,FALSE),"ERRO")))))))</f>
        <v>DEMOLIÇÃO DE ALVENARIA DE BLOCO FURADO, DE FORMA MANUAL, SEM REAPROVEITAMENTO. AF_12/2017</v>
      </c>
      <c r="E48" s="452">
        <f ca="1">SUMIF('ORÇAM. SEM DESON'!$B$9:$P$84,B48,'ORÇAM. SEM DESON'!$L$9:$L$84)</f>
        <v>72.096000000000004</v>
      </c>
      <c r="F48" s="452" t="str">
        <f>IF(C48="SINAPI",VLOOKUP(B48,'SINAPI 01-22 ES - NÃO DESONER.'!$G$6:$L$6678,5,FALSE),IF(C48="SIURB",VLOOKUP(B48,'SIURB JAN-2020 NÃO DESONER.'!$A$2:$D$757,4,FALSE),IF(C48="SICRO",VLOOKUP(B48,Tabela4[],4,FALSE),IF(C48="CPOS",VLOOKUP(B48,'CPOS-178'!$A$7:$F$4097,6,FALSE),IF(C48="PRÓPRIA",VLOOKUP(B48,Tabela42[],4,FALSE),IF(C48="DER-ES",VLOOKUP(B48,Tabela6[],4,FALSE),IF(C48="IOPES",VLOOKUP(B48,'IOPES_10-21'!$A$12:$G$1259,7,FALSE),"ERRO")))))))</f>
        <v>48,03</v>
      </c>
      <c r="G48" s="453">
        <f>+'BDI '!$G$33</f>
        <v>0.23172712506767756</v>
      </c>
      <c r="H48" s="454">
        <f t="shared" si="2"/>
        <v>59.159853817000553</v>
      </c>
      <c r="I48" s="455" t="str">
        <f ca="1">+IF(Tabela5[[#This Row],[PORCENTAGEM ACUMULADA]]&lt;=$O$2,$N$2,IF(Tabela5[[#This Row],[PORCENTAGEM ACUMULADA]]&lt;=$O$3,$N$3,$N$4))</f>
        <v>C</v>
      </c>
      <c r="J48" s="456">
        <f t="shared" ca="1" si="3"/>
        <v>4265.1888207904722</v>
      </c>
      <c r="K48" s="457">
        <f ca="1">+Tabela5[[#This Row],[PREÇO DO
 SERVIÇO]]/Tabela5[[#Totals],[PREÇO DO
 SERVIÇO]]</f>
        <v>1.4886466037159572E-4</v>
      </c>
      <c r="L48" s="458">
        <f ca="1">+Tabela5[[#This Row],[PORCENTAGEM INDIVIDUAL]]+L47</f>
        <v>0.9995717123233846</v>
      </c>
    </row>
    <row r="49" spans="2:12" ht="60" customHeight="1" x14ac:dyDescent="0.25">
      <c r="B49" s="431">
        <v>2003813</v>
      </c>
      <c r="C49" s="213" t="s">
        <v>13745</v>
      </c>
      <c r="D49" s="294" t="str">
        <f>IF(C49="SINAPI",VLOOKUP(B49,'SINAPI 01-22 ES - NÃO DESONER.'!$G$6:$L$6678,2,FALSE),IF(C49="SIURB",VLOOKUP(B49,'SIURB JAN-2020 NÃO DESONER.'!$A$2:$D$757,2,FALSE),IF(C49="SICRO",VLOOKUP(B49,Tabela4[#Data],2,FALSE),IF(C49="CPOS",VLOOKUP(B49,'CPOS-178'!$A$7:$F$4097,2,FALSE),IF(C49="PRÓPRIA",VLOOKUP(B49,Tabela42[#Data],2,FALSE),IF(C49="DER-ES",VLOOKUP(B49,Tabela6[#Data],2,FALSE),IF(C49="IOPES",VLOOKUP(B49,'IOPES_10-21'!$A$12:$G$1259,3,FALSE),"ERRO")))))))</f>
        <v>CANALETA DE CONCRETO - CAU 03 - SEÇÃO DE 30 X 30 CM - ESPESSURA DE 10 CM - APOIADA EM TODA A EXTENSÃO</v>
      </c>
      <c r="E49" s="452">
        <f ca="1">SUMIF('ORÇAM. SEM DESON'!$B$9:$P$84,B49,'ORÇAM. SEM DESON'!$L$9:$L$84)</f>
        <v>17.600000000000001</v>
      </c>
      <c r="F49" s="452">
        <f>IF(C49="SINAPI",VLOOKUP(B49,'SINAPI 01-22 ES - NÃO DESONER.'!$G$6:$L$6678,5,FALSE),IF(C49="SIURB",VLOOKUP(B49,'SIURB JAN-2020 NÃO DESONER.'!$A$2:$D$757,4,FALSE),IF(C49="SICRO",VLOOKUP(B49,Tabela4[],4,FALSE),IF(C49="CPOS",VLOOKUP(B49,'CPOS-178'!$A$7:$F$4097,6,FALSE),IF(C49="PRÓPRIA",VLOOKUP(B49,Tabela42[],4,FALSE),IF(C49="DER-ES",VLOOKUP(B49,Tabela6[],4,FALSE),IF(C49="IOPES",VLOOKUP(B49,'IOPES_10-21'!$A$12:$G$1259,7,FALSE),"ERRO")))))))</f>
        <v>157.71</v>
      </c>
      <c r="G49" s="453">
        <f>+'BDI '!$G$33</f>
        <v>0.23172712506767756</v>
      </c>
      <c r="H49" s="454">
        <f t="shared" si="2"/>
        <v>194.25568489442344</v>
      </c>
      <c r="I49" s="455" t="str">
        <f ca="1">+IF(Tabela5[[#This Row],[PORCENTAGEM ACUMULADA]]&lt;=$O$2,$N$2,IF(Tabela5[[#This Row],[PORCENTAGEM ACUMULADA]]&lt;=$O$3,$N$3,$N$4))</f>
        <v>C</v>
      </c>
      <c r="J49" s="456">
        <f t="shared" ca="1" si="3"/>
        <v>3418.9000541418527</v>
      </c>
      <c r="K49" s="457">
        <f ca="1">+Tabela5[[#This Row],[PREÇO DO
 SERVIÇO]]/Tabela5[[#Totals],[PREÇO DO
 SERVIÇO]]</f>
        <v>1.1932728345422518E-4</v>
      </c>
      <c r="L49" s="458">
        <f ca="1">+Tabela5[[#This Row],[PORCENTAGEM INDIVIDUAL]]+L48</f>
        <v>0.9996910396068388</v>
      </c>
    </row>
    <row r="50" spans="2:12" ht="60" customHeight="1" x14ac:dyDescent="0.25">
      <c r="B50" s="431" t="s">
        <v>18120</v>
      </c>
      <c r="C50" s="213" t="s">
        <v>17850</v>
      </c>
      <c r="D50" s="294" t="str">
        <f>IF(C50="SINAPI",VLOOKUP(B50,'SINAPI 01-22 ES - NÃO DESONER.'!$G$6:$L$6678,2,FALSE),IF(C50="SIURB",VLOOKUP(B50,'SIURB JAN-2020 NÃO DESONER.'!$A$2:$D$757,2,FALSE),IF(C50="SICRO",VLOOKUP(B50,Tabela4[#Data],2,FALSE),IF(C50="CPOS",VLOOKUP(B50,'CPOS-178'!$A$7:$F$4097,2,FALSE),IF(C50="PRÓPRIA",VLOOKUP(B50,Tabela42[#Data],2,FALSE),IF(C50="DER-ES",VLOOKUP(B50,Tabela6[#Data],2,FALSE),IF(C50="IOPES",VLOOKUP(B50,'IOPES_10-21'!$A$12:$G$1259,3,FALSE),"ERRO")))))))</f>
        <v>Placa de obra nas dimensões de 2.0 x 4.0 m, padrão IOPES</v>
      </c>
      <c r="E50" s="452">
        <f ca="1">SUMIF('ORÇAM. SEM DESON'!$B$9:$P$84,B50,'ORÇAM. SEM DESON'!$L$9:$L$84)</f>
        <v>8</v>
      </c>
      <c r="F50" s="452">
        <f>IF(C50="SINAPI",VLOOKUP(B50,'SINAPI 01-22 ES - NÃO DESONER.'!$G$6:$L$6678,5,FALSE),IF(C50="SIURB",VLOOKUP(B50,'SIURB JAN-2020 NÃO DESONER.'!$A$2:$D$757,4,FALSE),IF(C50="SICRO",VLOOKUP(B50,Tabela4[],4,FALSE),IF(C50="CPOS",VLOOKUP(B50,'CPOS-178'!$A$7:$F$4097,6,FALSE),IF(C50="PRÓPRIA",VLOOKUP(B50,Tabela42[],4,FALSE),IF(C50="DER-ES",VLOOKUP(B50,Tabela6[],4,FALSE),IF(C50="IOPES",VLOOKUP(B50,'IOPES_10-21'!$A$12:$G$1259,7,FALSE),"ERRO")))))))</f>
        <v>269.31</v>
      </c>
      <c r="G50" s="453">
        <f>+'BDI '!$G$33</f>
        <v>0.23172712506767756</v>
      </c>
      <c r="H50" s="454">
        <f t="shared" si="2"/>
        <v>331.71643205197626</v>
      </c>
      <c r="I50" s="455" t="str">
        <f ca="1">+IF(Tabela5[[#This Row],[PORCENTAGEM ACUMULADA]]&lt;=$O$2,$N$2,IF(Tabela5[[#This Row],[PORCENTAGEM ACUMULADA]]&lt;=$O$3,$N$3,$N$4))</f>
        <v>C</v>
      </c>
      <c r="J50" s="456">
        <f t="shared" ca="1" si="3"/>
        <v>2653.73145641581</v>
      </c>
      <c r="K50" s="457">
        <f ca="1">+Tabela5[[#This Row],[PREÇO DO
 SERVIÇO]]/Tabela5[[#Totals],[PREÇO DO
 SERVIÇO]]</f>
        <v>9.2621182455304561E-5</v>
      </c>
      <c r="L50" s="458">
        <f ca="1">+Tabela5[[#This Row],[PORCENTAGEM INDIVIDUAL]]+L49</f>
        <v>0.99978366078929415</v>
      </c>
    </row>
    <row r="51" spans="2:12" ht="60" customHeight="1" x14ac:dyDescent="0.25">
      <c r="B51" s="431" t="s">
        <v>18169</v>
      </c>
      <c r="C51" s="213" t="s">
        <v>17850</v>
      </c>
      <c r="D51" s="294" t="str">
        <f>IF(C51="SINAPI",VLOOKUP(B51,'SINAPI 01-22 ES - NÃO DESONER.'!$G$6:$L$6678,2,FALSE),IF(C51="SIURB",VLOOKUP(B51,'SIURB JAN-2020 NÃO DESONER.'!$A$2:$D$757,2,FALSE),IF(C51="SICRO",VLOOKUP(B51,Tabela4[#Data],2,FALSE),IF(C51="CPOS",VLOOKUP(B51,'CPOS-178'!$A$7:$F$4097,2,FALSE),IF(C51="PRÓPRIA",VLOOKUP(B51,Tabela42[#Data],2,FALSE),IF(C51="DER-ES",VLOOKUP(B51,Tabela6[#Data],2,FALSE),IF(C51="IOPES",VLOOKUP(B51,'IOPES_10-21'!$A$12:$G$1259,3,FALSE),"ERRO")))))))</f>
        <v>Rede de água com padrão de entrada d'água diâm. 3/4", conf. espec. CESAN, incl. tubos e conexões para alimentação, distribuição, extravasor e limpeza, cons. o padrão a 25m, conf. projeto (1 utilização)</v>
      </c>
      <c r="E51" s="452">
        <f ca="1">SUMIF('ORÇAM. SEM DESON'!$B$9:$P$84,B51,'ORÇAM. SEM DESON'!$L$9:$L$84)</f>
        <v>45</v>
      </c>
      <c r="F51" s="452">
        <f>IF(C51="SINAPI",VLOOKUP(B51,'SINAPI 01-22 ES - NÃO DESONER.'!$G$6:$L$6678,5,FALSE),IF(C51="SIURB",VLOOKUP(B51,'SIURB JAN-2020 NÃO DESONER.'!$A$2:$D$757,4,FALSE),IF(C51="SICRO",VLOOKUP(B51,Tabela4[],4,FALSE),IF(C51="CPOS",VLOOKUP(B51,'CPOS-178'!$A$7:$F$4097,6,FALSE),IF(C51="PRÓPRIA",VLOOKUP(B51,Tabela42[],4,FALSE),IF(C51="DER-ES",VLOOKUP(B51,Tabela6[],4,FALSE),IF(C51="IOPES",VLOOKUP(B51,'IOPES_10-21'!$A$12:$G$1259,7,FALSE),"ERRO")))))))</f>
        <v>47.52</v>
      </c>
      <c r="G51" s="453">
        <f>+'BDI '!$G$33</f>
        <v>0.23172712506767756</v>
      </c>
      <c r="H51" s="454">
        <f t="shared" si="2"/>
        <v>58.531672983216041</v>
      </c>
      <c r="I51" s="455" t="str">
        <f ca="1">+IF(Tabela5[[#This Row],[PORCENTAGEM ACUMULADA]]&lt;=$O$2,$N$2,IF(Tabela5[[#This Row],[PORCENTAGEM ACUMULADA]]&lt;=$O$3,$N$3,$N$4))</f>
        <v>C</v>
      </c>
      <c r="J51" s="456">
        <f t="shared" ca="1" si="3"/>
        <v>2633.9252842447218</v>
      </c>
      <c r="K51" s="457">
        <f ca="1">+Tabela5[[#This Row],[PREÇO DO
 SERVIÇO]]/Tabela5[[#Totals],[PREÇO DO
 SERVIÇO]]</f>
        <v>9.1929902604073033E-5</v>
      </c>
      <c r="L51" s="458">
        <f ca="1">+Tabela5[[#This Row],[PORCENTAGEM INDIVIDUAL]]+L50</f>
        <v>0.99987559069189824</v>
      </c>
    </row>
    <row r="52" spans="2:12" ht="60" customHeight="1" x14ac:dyDescent="0.25">
      <c r="B52" s="431">
        <v>1600405</v>
      </c>
      <c r="C52" s="213" t="s">
        <v>13745</v>
      </c>
      <c r="D52" s="294" t="str">
        <f>IF(C52="SINAPI",VLOOKUP(B52,'SINAPI 01-22 ES - NÃO DESONER.'!$G$6:$L$6678,2,FALSE),IF(C52="SIURB",VLOOKUP(B52,'SIURB JAN-2020 NÃO DESONER.'!$A$2:$D$757,2,FALSE),IF(C52="SICRO",VLOOKUP(B52,Tabela4[#Data],2,FALSE),IF(C52="CPOS",VLOOKUP(B52,'CPOS-178'!$A$7:$F$4097,2,FALSE),IF(C52="PRÓPRIA",VLOOKUP(B52,Tabela42[#Data],2,FALSE),IF(C52="DER-ES",VLOOKUP(B52,Tabela6[#Data],2,FALSE),IF(C52="IOPES",VLOOKUP(B52,'IOPES_10-21'!$A$12:$G$1259,3,FALSE),"ERRO")))))))</f>
        <v>REMOÇÃO DE TUBOS DE CONCRETO COM DIÂMETRO DE 1,20 M A 1,50 M EM VALAS E BUEIROS</v>
      </c>
      <c r="E52" s="452">
        <f ca="1">SUMIF('ORÇAM. SEM DESON'!$B$9:$P$84,B52,'ORÇAM. SEM DESON'!$L$9:$L$84)</f>
        <v>246</v>
      </c>
      <c r="F52" s="452">
        <f>IF(C52="SINAPI",VLOOKUP(B52,'SINAPI 01-22 ES - NÃO DESONER.'!$G$6:$L$6678,5,FALSE),IF(C52="SIURB",VLOOKUP(B52,'SIURB JAN-2020 NÃO DESONER.'!$A$2:$D$757,4,FALSE),IF(C52="SICRO",VLOOKUP(B52,Tabela4[],4,FALSE),IF(C52="CPOS",VLOOKUP(B52,'CPOS-178'!$A$7:$F$4097,6,FALSE),IF(C52="PRÓPRIA",VLOOKUP(B52,Tabela42[],4,FALSE),IF(C52="DER-ES",VLOOKUP(B52,Tabela6[],4,FALSE),IF(C52="IOPES",VLOOKUP(B52,'IOPES_10-21'!$A$12:$G$1259,7,FALSE),"ERRO")))))))</f>
        <v>8.64</v>
      </c>
      <c r="G52" s="453">
        <f>+'BDI '!$G$33</f>
        <v>0.23172712506767756</v>
      </c>
      <c r="H52" s="454">
        <f t="shared" si="2"/>
        <v>10.642122360584734</v>
      </c>
      <c r="I52" s="455" t="str">
        <f ca="1">+IF(Tabela5[[#This Row],[PORCENTAGEM ACUMULADA]]&lt;=$O$2,$N$2,IF(Tabela5[[#This Row],[PORCENTAGEM ACUMULADA]]&lt;=$O$3,$N$3,$N$4))</f>
        <v>C</v>
      </c>
      <c r="J52" s="452">
        <f t="shared" ca="1" si="3"/>
        <v>2617.9621007038445</v>
      </c>
      <c r="K52" s="457">
        <f ca="1">+Tabela5[[#This Row],[PREÇO DO
 SERVIÇO]]/Tabela5[[#Totals],[PREÇO DO
 SERVIÇO]]</f>
        <v>9.137275167919986E-5</v>
      </c>
      <c r="L52" s="458">
        <f ca="1">+Tabela5[[#This Row],[PORCENTAGEM INDIVIDUAL]]+L51</f>
        <v>0.99996696344357749</v>
      </c>
    </row>
    <row r="53" spans="2:12" ht="60" customHeight="1" x14ac:dyDescent="0.25">
      <c r="B53" s="431" t="s">
        <v>20120</v>
      </c>
      <c r="C53" s="213" t="s">
        <v>17850</v>
      </c>
      <c r="D53" s="294" t="str">
        <f>IF(C53="SINAPI",VLOOKUP(B53,'SINAPI 01-22 ES - NÃO DESONER.'!$G$6:$L$6678,2,FALSE),IF(C53="SIURB",VLOOKUP(B53,'SIURB JAN-2020 NÃO DESONER.'!$A$2:$D$757,2,FALSE),IF(C53="SICRO",VLOOKUP(B53,Tabela4[#Data],2,FALSE),IF(C53="CPOS",VLOOKUP(B53,'CPOS-178'!$A$7:$F$4097,2,FALSE),IF(C53="PRÓPRIA",VLOOKUP(B53,Tabela42[#Data],2,FALSE),IF(C53="DER-ES",VLOOKUP(B53,Tabela6[#Data],2,FALSE),IF(C53="IOPES",VLOOKUP(B53,'IOPES_10-21'!$A$12:$G$1259,3,FALSE),"ERRO")))))))</f>
        <v>Placa para inauguração de obra em alumínio polido e=4mm, dimensões 40 x 50 cm, gravação em baixo relevo, inclusive pintura e fixação</v>
      </c>
      <c r="E53" s="452">
        <f ca="1">SUMIF('ORÇAM. SEM DESON'!$B$9:$P$84,B53,'ORÇAM. SEM DESON'!$L$9:$L$84)</f>
        <v>1</v>
      </c>
      <c r="F53" s="452">
        <f>IF(C53="SINAPI",VLOOKUP(B53,'SINAPI 01-22 ES - NÃO DESONER.'!$G$6:$L$6678,5,FALSE),IF(C53="SIURB",VLOOKUP(B53,'SIURB JAN-2020 NÃO DESONER.'!$A$2:$D$757,4,FALSE),IF(C53="SICRO",VLOOKUP(B53,Tabela4[],4,FALSE),IF(C53="CPOS",VLOOKUP(B53,'CPOS-178'!$A$7:$F$4097,6,FALSE),IF(C53="PRÓPRIA",VLOOKUP(B53,Tabela42[],4,FALSE),IF(C53="DER-ES",VLOOKUP(B53,Tabela6[],4,FALSE),IF(C53="IOPES",VLOOKUP(B53,'IOPES_10-21'!$A$12:$G$1259,7,FALSE),"ERRO")))))))</f>
        <v>768.47</v>
      </c>
      <c r="G53" s="453">
        <f>+'BDI '!$G$33</f>
        <v>0.23172712506767756</v>
      </c>
      <c r="H53" s="454">
        <f t="shared" si="2"/>
        <v>946.54534380075825</v>
      </c>
      <c r="I53" s="455" t="str">
        <f ca="1">+IF(Tabela5[[#This Row],[PORCENTAGEM ACUMULADA]]&lt;=$O$2,$N$2,IF(Tabela5[[#This Row],[PORCENTAGEM ACUMULADA]]&lt;=$O$3,$N$3,$N$4))</f>
        <v>C</v>
      </c>
      <c r="J53" s="452">
        <f t="shared" ca="1" si="3"/>
        <v>946.54534380075825</v>
      </c>
      <c r="K53" s="457">
        <f ca="1">+Tabela5[[#This Row],[PREÇO DO
 SERVIÇO]]/Tabela5[[#Totals],[PREÇO DO
 SERVIÇO]]</f>
        <v>3.3036556422630004E-5</v>
      </c>
      <c r="L53" s="458">
        <f ca="1">+Tabela5[[#This Row],[PORCENTAGEM INDIVIDUAL]]+L52</f>
        <v>1.0000000000000002</v>
      </c>
    </row>
    <row r="54" spans="2:12" ht="60" customHeight="1" x14ac:dyDescent="0.25">
      <c r="B54" s="575"/>
      <c r="C54" s="576"/>
      <c r="D54" s="461"/>
      <c r="E54" s="462"/>
      <c r="F54" s="462"/>
      <c r="G54" s="463"/>
      <c r="H54" s="465"/>
      <c r="I54" s="466"/>
      <c r="J54" s="464">
        <f ca="1">SUM(J2:J53)</f>
        <v>28651453.005325206</v>
      </c>
      <c r="K54" s="467"/>
      <c r="L54" s="468"/>
    </row>
    <row r="55" spans="2:12" ht="60" customHeight="1" x14ac:dyDescent="0.25">
      <c r="B55"/>
      <c r="C55"/>
      <c r="D55"/>
      <c r="E55"/>
      <c r="F55"/>
      <c r="G55"/>
      <c r="H55"/>
      <c r="I55"/>
      <c r="J55" s="143">
        <f>+'ORÇAM. SEM DESON'!P85</f>
        <v>28651453.005325206</v>
      </c>
      <c r="K55"/>
      <c r="L55"/>
    </row>
    <row r="56" spans="2:12" ht="60" customHeight="1" x14ac:dyDescent="0.25">
      <c r="B56"/>
      <c r="C56"/>
      <c r="D56"/>
      <c r="E56"/>
      <c r="F56"/>
      <c r="G56"/>
      <c r="H56"/>
      <c r="I56"/>
      <c r="J56"/>
      <c r="K56"/>
      <c r="L56"/>
    </row>
    <row r="57" spans="2:12" ht="60" customHeight="1" x14ac:dyDescent="0.25">
      <c r="B57"/>
      <c r="C57"/>
      <c r="D57"/>
      <c r="E57"/>
      <c r="F57"/>
      <c r="G57"/>
      <c r="H57"/>
      <c r="I57"/>
      <c r="J57"/>
      <c r="K57"/>
      <c r="L57"/>
    </row>
    <row r="58" spans="2:12" ht="60" customHeight="1" x14ac:dyDescent="0.25">
      <c r="B58"/>
      <c r="C58"/>
      <c r="D58"/>
      <c r="E58"/>
      <c r="F58"/>
      <c r="G58"/>
      <c r="H58"/>
      <c r="I58"/>
      <c r="J58"/>
      <c r="K58"/>
      <c r="L58"/>
    </row>
    <row r="59" spans="2:12" ht="60" customHeight="1" x14ac:dyDescent="0.25">
      <c r="B59"/>
      <c r="C59"/>
      <c r="D59"/>
      <c r="E59"/>
      <c r="F59"/>
      <c r="G59"/>
      <c r="H59"/>
      <c r="I59"/>
      <c r="J59"/>
      <c r="K59"/>
      <c r="L59"/>
    </row>
    <row r="60" spans="2:12" ht="60" customHeight="1" x14ac:dyDescent="0.25">
      <c r="B60"/>
      <c r="C60"/>
      <c r="D60"/>
      <c r="E60"/>
      <c r="F60"/>
      <c r="G60"/>
      <c r="H60"/>
      <c r="I60"/>
      <c r="J60"/>
      <c r="K60"/>
      <c r="L60"/>
    </row>
    <row r="61" spans="2:12" ht="60" customHeight="1" x14ac:dyDescent="0.25">
      <c r="B61"/>
      <c r="C61"/>
      <c r="D61"/>
      <c r="E61"/>
      <c r="F61"/>
      <c r="G61"/>
      <c r="H61"/>
      <c r="I61"/>
      <c r="J61"/>
      <c r="K61"/>
      <c r="L61"/>
    </row>
    <row r="62" spans="2:12" ht="60" customHeight="1" x14ac:dyDescent="0.25">
      <c r="B62"/>
      <c r="C62"/>
      <c r="D62"/>
      <c r="E62"/>
      <c r="F62"/>
      <c r="G62"/>
      <c r="H62"/>
      <c r="I62"/>
      <c r="J62"/>
      <c r="K62"/>
      <c r="L62"/>
    </row>
    <row r="63" spans="2:12" ht="60" customHeight="1" x14ac:dyDescent="0.25">
      <c r="B63"/>
      <c r="C63"/>
      <c r="D63"/>
      <c r="E63"/>
      <c r="F63"/>
      <c r="G63"/>
      <c r="H63"/>
      <c r="I63"/>
      <c r="J63"/>
      <c r="K63"/>
      <c r="L63"/>
    </row>
    <row r="64" spans="2:12" ht="60" customHeight="1" x14ac:dyDescent="0.25">
      <c r="B64"/>
      <c r="C64"/>
      <c r="D64"/>
      <c r="E64"/>
      <c r="F64"/>
      <c r="G64"/>
      <c r="H64"/>
      <c r="I64"/>
      <c r="J64"/>
      <c r="K64"/>
      <c r="L64"/>
    </row>
    <row r="65" spans="2:12" ht="60" customHeight="1" x14ac:dyDescent="0.25">
      <c r="B65"/>
      <c r="C65"/>
      <c r="D65"/>
      <c r="E65"/>
      <c r="F65"/>
      <c r="G65"/>
      <c r="H65"/>
      <c r="I65"/>
      <c r="J65"/>
      <c r="K65"/>
      <c r="L65"/>
    </row>
    <row r="66" spans="2:12" ht="60" customHeight="1" x14ac:dyDescent="0.25">
      <c r="B66"/>
      <c r="C66"/>
      <c r="D66"/>
      <c r="E66"/>
      <c r="F66"/>
      <c r="G66"/>
      <c r="H66"/>
      <c r="I66"/>
      <c r="J66"/>
      <c r="K66"/>
      <c r="L66"/>
    </row>
    <row r="67" spans="2:12" ht="60" customHeight="1" x14ac:dyDescent="0.25">
      <c r="B67"/>
      <c r="C67"/>
      <c r="D67"/>
      <c r="E67"/>
      <c r="F67"/>
      <c r="G67"/>
      <c r="H67"/>
      <c r="I67"/>
      <c r="J67"/>
      <c r="K67"/>
      <c r="L67"/>
    </row>
    <row r="68" spans="2:12" ht="15" x14ac:dyDescent="0.25">
      <c r="B68"/>
      <c r="C68"/>
      <c r="D68"/>
      <c r="E68"/>
      <c r="F68"/>
      <c r="G68"/>
      <c r="H68"/>
      <c r="I68"/>
      <c r="J68"/>
      <c r="K68"/>
      <c r="L68"/>
    </row>
    <row r="69" spans="2:12" ht="15" x14ac:dyDescent="0.25">
      <c r="B69"/>
      <c r="C69"/>
      <c r="D69"/>
      <c r="E69"/>
      <c r="F69"/>
      <c r="G69"/>
      <c r="H69"/>
      <c r="I69"/>
      <c r="J69"/>
      <c r="K69"/>
      <c r="L69"/>
    </row>
    <row r="70" spans="2:12" x14ac:dyDescent="0.25">
      <c r="J70" s="469"/>
    </row>
    <row r="74" spans="2:12" x14ac:dyDescent="0.25">
      <c r="B74" s="18" t="s">
        <v>17791</v>
      </c>
      <c r="C74" s="18" t="s">
        <v>20352</v>
      </c>
      <c r="D74" s="18" t="s">
        <v>17776</v>
      </c>
      <c r="E74" s="18" t="s">
        <v>17792</v>
      </c>
      <c r="H74" s="18" t="s">
        <v>17793</v>
      </c>
      <c r="I74" s="18" t="s">
        <v>17794</v>
      </c>
      <c r="J74" s="18" t="s">
        <v>20359</v>
      </c>
      <c r="K74" s="315" t="s">
        <v>709</v>
      </c>
      <c r="L74" s="315" t="s">
        <v>20360</v>
      </c>
    </row>
  </sheetData>
  <conditionalFormatting sqref="I2:I53">
    <cfRule type="cellIs" dxfId="103" priority="8" operator="equal">
      <formula>"C"</formula>
    </cfRule>
    <cfRule type="cellIs" dxfId="102" priority="9" operator="equal">
      <formula>"B"</formula>
    </cfRule>
    <cfRule type="cellIs" dxfId="101" priority="10"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77CB9-3CD7-4833-8194-83F8A39099F3}">
  <sheetPr>
    <tabColor theme="5"/>
  </sheetPr>
  <dimension ref="B1:P75"/>
  <sheetViews>
    <sheetView workbookViewId="0">
      <selection activeCell="B2" sqref="B2:C53"/>
    </sheetView>
  </sheetViews>
  <sheetFormatPr defaultRowHeight="15.75" x14ac:dyDescent="0.25"/>
  <cols>
    <col min="1" max="1" width="9.140625" style="315"/>
    <col min="2" max="2" width="16.42578125" style="18" bestFit="1" customWidth="1"/>
    <col min="3" max="3" width="12.42578125" style="18" customWidth="1"/>
    <col min="4" max="4" width="65.140625" style="18" customWidth="1"/>
    <col min="5" max="5" width="17.5703125" style="18" bestFit="1" customWidth="1"/>
    <col min="6" max="8" width="14" style="18" customWidth="1"/>
    <col min="9" max="9" width="22.7109375" style="18" customWidth="1"/>
    <col min="10" max="10" width="19.42578125" style="18" bestFit="1" customWidth="1"/>
    <col min="11" max="12" width="20.7109375" style="315" customWidth="1"/>
    <col min="13" max="13" width="9.140625" style="315" customWidth="1"/>
    <col min="14" max="16" width="20.7109375" style="315" customWidth="1"/>
    <col min="17" max="16384" width="9.140625" style="315"/>
  </cols>
  <sheetData>
    <row r="1" spans="2:16" ht="31.5" x14ac:dyDescent="0.25">
      <c r="B1" s="447" t="s">
        <v>8737</v>
      </c>
      <c r="C1" s="448" t="s">
        <v>8744</v>
      </c>
      <c r="D1" s="448" t="s">
        <v>8745</v>
      </c>
      <c r="E1" s="448" t="s">
        <v>17799</v>
      </c>
      <c r="F1" s="449" t="s">
        <v>20319</v>
      </c>
      <c r="G1" s="449" t="s">
        <v>20320</v>
      </c>
      <c r="H1" s="449" t="s">
        <v>20321</v>
      </c>
      <c r="I1" s="450" t="s">
        <v>20354</v>
      </c>
      <c r="J1" s="450" t="s">
        <v>20355</v>
      </c>
      <c r="K1" s="449" t="s">
        <v>20356</v>
      </c>
      <c r="L1" s="449" t="s">
        <v>20357</v>
      </c>
      <c r="N1" s="451" t="s">
        <v>20351</v>
      </c>
      <c r="O1" s="451" t="s">
        <v>20358</v>
      </c>
      <c r="P1" s="481"/>
    </row>
    <row r="2" spans="2:16" ht="60" customHeight="1" x14ac:dyDescent="0.25">
      <c r="B2" s="429" t="s">
        <v>17859</v>
      </c>
      <c r="C2" s="211" t="s">
        <v>17861</v>
      </c>
      <c r="D2" s="563" t="str">
        <f>IF(C2="SINAPI",VLOOKUP(B2,'SINAPI 01-22 ES - DESONER.'!$G$6:$L$7206,2,FALSE),IF(C2="SIURB",VLOOKUP(B2,'SIURB JAN-2020 DESONER.'!$A$2:$D$757,2,FALSE),IF(C2="SICRO",VLOOKUP(B2,Tabela4[#Data],2,FALSE),IF(C2="CPOS",VLOOKUP(B2,'CPOS-178'!$A$7:$F$4097,2,FALSE),IF(C2="PRÓPRIA",VLOOKUP(B2,Tabela42[#Data],2,FALSE),IF(C2="DER-ES",VLOOKUP(B2,Tabela6[#Data],2,FALSE),IF(C2="IOPES",VLOOKUP(B2,'IOPES_10-21'!$A$12:$G$1259,3,FALSE),"ERRO")))))))</f>
        <v>FORNECIMENTO E ASSENTAMENTO DE BUEIRO DUPLO CELULAR EM CONCRETO PRÉ-MOLDADO 2,50M X 2,50M</v>
      </c>
      <c r="E2" s="452">
        <f ca="1">SUMIF('ORÇAM. SEM DESON'!$B$9:$P$84,B2,'ORÇAM. SEM DESON'!$L$9:$L$84)</f>
        <v>2121</v>
      </c>
      <c r="F2" s="565">
        <f>IF(C2="SINAPI",VLOOKUP(B2,'SINAPI 01-22 ES - DESONER.'!$G$6:$L$7206,5,FALSE),IF(C2="SIURB",VLOOKUP(B2,'SIURB JAN-2020 DESONER.'!$A$2:$D$757,4,FALSE),IF(C2="SICRO",VLOOKUP(B2,Tabela4[],4,FALSE),IF(C2="CPOS",VLOOKUP(B2,'CPOS-178'!$A$7:$F$4097,6,FALSE),IF(C2="PRÓPRIA",VLOOKUP(B2,Tabela42[],5,FALSE),IF(C2="DER-ES",VLOOKUP(B2,Tabela6[],4,FALSE),IF(C2="IOPES",VLOOKUP(B2,'IOPES_10-21'!$A$12:$G$1259,7,FALSE),"ERRO")))))))</f>
        <v>5914.022915528999</v>
      </c>
      <c r="G2" s="453">
        <f>+'BDI '!$M$33</f>
        <v>0.29277177006260691</v>
      </c>
      <c r="H2" s="454">
        <f t="shared" ref="H2:H33" si="0">+F2*(1+G2)</f>
        <v>7645.4818726992435</v>
      </c>
      <c r="I2" s="455" t="str">
        <f ca="1">+IF(Tabela58[[#This Row],[PORCENTAGEM ACUMULADA]]&lt;=$O$2,$N$2,IF(Tabela58[[#This Row],[PORCENTAGEM ACUMULADA]]&lt;=$O$3,$N$3,$N$4))</f>
        <v>A</v>
      </c>
      <c r="J2" s="456">
        <f t="shared" ref="J2:J33" ca="1" si="1">+E2*H2</f>
        <v>16216067.051995095</v>
      </c>
      <c r="K2" s="457">
        <f ca="1">+Tabela58[[#This Row],[PREÇO DO
 SERVIÇO]]/Tabela58[[#Totals],[PREÇO DO
 SERVIÇO]]</f>
        <v>0.54247876260540862</v>
      </c>
      <c r="L2" s="458">
        <f ca="1">+Tabela58[[#This Row],[PORCENTAGEM INDIVIDUAL]]</f>
        <v>0.54247876260540862</v>
      </c>
      <c r="N2" s="459" t="s">
        <v>17791</v>
      </c>
      <c r="O2" s="460">
        <v>0.8</v>
      </c>
      <c r="P2" s="482"/>
    </row>
    <row r="3" spans="2:16" ht="60" customHeight="1" x14ac:dyDescent="0.25">
      <c r="B3" s="431">
        <v>97917</v>
      </c>
      <c r="C3" s="213" t="s">
        <v>13744</v>
      </c>
      <c r="D3" s="563" t="str">
        <f>IF(C3="SINAPI",VLOOKUP(B3,'SINAPI 01-22 ES - DESONER.'!$G$6:$L$7206,2,FALSE),IF(C3="SIURB",VLOOKUP(B3,'SIURB JAN-2020 DESONER.'!$A$2:$D$757,2,FALSE),IF(C3="SICRO",VLOOKUP(B3,Tabela4[#Data],2,FALSE),IF(C3="CPOS",VLOOKUP(B3,'CPOS-178'!$A$7:$F$4097,2,FALSE),IF(C3="PRÓPRIA",VLOOKUP(B3,Tabela42[#Data],2,FALSE),IF(C3="DER-ES",VLOOKUP(B3,Tabela6[#Data],2,FALSE),IF(C3="IOPES",VLOOKUP(B3,'IOPES_10-21'!$A$12:$G$1259,3,FALSE),"ERRO")))))))</f>
        <v>TRANSPORTE COM CAMINHÃO BASCULANTE DE 6 M³, EM VIA URBANA EM REVESTIMENTO PRIMÁRIO (UNIDADE: TXKM). AF_07/2020</v>
      </c>
      <c r="E3" s="452">
        <f ca="1">SUMIF('ORÇAM. SEM DESON'!$B$9:$P$84,B3,'ORÇAM. SEM DESON'!$L$9:$L$84)</f>
        <v>1708322.8185000001</v>
      </c>
      <c r="F3" s="565" t="str">
        <f>IF(C3="SINAPI",VLOOKUP(B3,'SINAPI 01-22 ES - DESONER.'!$G$6:$L$7206,5,FALSE),IF(C3="SIURB",VLOOKUP(B3,'SIURB JAN-2020 DESONER.'!$A$2:$D$757,4,FALSE),IF(C3="SICRO",VLOOKUP(B3,Tabela4[],4,FALSE),IF(C3="CPOS",VLOOKUP(B3,'CPOS-178'!$A$7:$F$4097,6,FALSE),IF(C3="PRÓPRIA",VLOOKUP(B3,Tabela42[],5,FALSE),IF(C3="DER-ES",VLOOKUP(B3,Tabela6[],4,FALSE),IF(C3="IOPES",VLOOKUP(B3,'IOPES_10-21'!$A$12:$G$1259,7,FALSE),"ERRO")))))))</f>
        <v>1,71</v>
      </c>
      <c r="G3" s="453">
        <f>+'BDI '!$M$33</f>
        <v>0.29277177006260691</v>
      </c>
      <c r="H3" s="454">
        <f t="shared" si="0"/>
        <v>2.2106397268070577</v>
      </c>
      <c r="I3" s="455" t="str">
        <f ca="1">+IF(Tabela58[[#This Row],[PORCENTAGEM ACUMULADA]]&lt;=$O$2,$N$2,IF(Tabela58[[#This Row],[PORCENTAGEM ACUMULADA]]&lt;=$O$3,$N$3,$N$4))</f>
        <v>A</v>
      </c>
      <c r="J3" s="456">
        <f t="shared" ca="1" si="1"/>
        <v>3776486.2887871028</v>
      </c>
      <c r="K3" s="457">
        <f ca="1">+Tabela58[[#This Row],[PREÇO DO
 SERVIÇO]]/Tabela58[[#Totals],[PREÇO DO
 SERVIÇO]]</f>
        <v>0.12633541797580738</v>
      </c>
      <c r="L3" s="458">
        <f ca="1">+Tabela58[[#This Row],[PORCENTAGEM INDIVIDUAL]]+L2</f>
        <v>0.668814180581216</v>
      </c>
      <c r="N3" s="459" t="s">
        <v>20352</v>
      </c>
      <c r="O3" s="460">
        <v>0.95</v>
      </c>
      <c r="P3" s="482"/>
    </row>
    <row r="4" spans="2:16" ht="60" customHeight="1" x14ac:dyDescent="0.25">
      <c r="B4" s="431">
        <f>'ORÇAM. SEM DESON'!B17</f>
        <v>7050100020</v>
      </c>
      <c r="C4" s="213" t="s">
        <v>21817</v>
      </c>
      <c r="D4" s="294" t="str">
        <f>'CESAN 08-21'!B4</f>
        <v>ESCORAMENTO DE VALAS COM PRANCHA METÁLICA</v>
      </c>
      <c r="E4" s="452">
        <f ca="1">SUMIF('ORÇAM. SEM DESON'!$B$9:$P$84,B4,'ORÇAM. SEM DESON'!$L$9:$L$84)</f>
        <v>28321.800000000003</v>
      </c>
      <c r="F4" s="452">
        <f>'CESAN 08-21'!D4</f>
        <v>32.44</v>
      </c>
      <c r="G4" s="453">
        <f>+'BDI '!$M$33</f>
        <v>0.29277177006260691</v>
      </c>
      <c r="H4" s="454">
        <f t="shared" si="0"/>
        <v>41.937516220830965</v>
      </c>
      <c r="I4" s="455" t="str">
        <f ca="1">+IF(Tabela58[[#This Row],[PORCENTAGEM ACUMULADA]]&lt;=$O$2,$N$2,IF(Tabela58[[#This Row],[PORCENTAGEM ACUMULADA]]&lt;=$O$3,$N$3,$N$4))</f>
        <v>A</v>
      </c>
      <c r="J4" s="456">
        <f t="shared" ca="1" si="1"/>
        <v>1187745.9469031305</v>
      </c>
      <c r="K4" s="457">
        <f ca="1">+Tabela58[[#This Row],[PREÇO DO
 SERVIÇO]]/Tabela58[[#Totals],[PREÇO DO
 SERVIÇO]]</f>
        <v>3.9733860836886875E-2</v>
      </c>
      <c r="L4" s="458">
        <f ca="1">+Tabela58[[#This Row],[PORCENTAGEM INDIVIDUAL]]+L3</f>
        <v>0.7085480414181029</v>
      </c>
      <c r="N4" s="459" t="s">
        <v>17776</v>
      </c>
      <c r="O4" s="460">
        <v>1</v>
      </c>
      <c r="P4" s="483"/>
    </row>
    <row r="5" spans="2:16" ht="60" customHeight="1" x14ac:dyDescent="0.25">
      <c r="B5" s="431">
        <v>96399</v>
      </c>
      <c r="C5" s="213" t="s">
        <v>13744</v>
      </c>
      <c r="D5" s="563" t="str">
        <f>IF(C5="SINAPI",VLOOKUP(B5,'SINAPI 01-22 ES - DESONER.'!$G$6:$L$7206,2,FALSE),IF(C5="SIURB",VLOOKUP(B5,'SIURB JAN-2020 DESONER.'!$A$2:$D$757,2,FALSE),IF(C5="SICRO",VLOOKUP(B5,Tabela4[#Data],2,FALSE),IF(C5="CPOS",VLOOKUP(B5,'CPOS-178'!$A$7:$F$4097,2,FALSE),IF(C5="PRÓPRIA",VLOOKUP(B5,Tabela42[#Data],2,FALSE),IF(C5="DER-ES",VLOOKUP(B5,Tabela6[#Data],2,FALSE),IF(C5="IOPES",VLOOKUP(B5,'IOPES_10-21'!$A$12:$G$1259,3,FALSE),"ERRO")))))))</f>
        <v>EXECUÇÃO E COMPACTAÇÃO DE BASE E OU SUB BASE PARA PAVIMENTAÇÃO DE PEDRA RACHÃO  - EXCLUSIVE CARGA E TRANSPORTE. AF_11/2019</v>
      </c>
      <c r="E5" s="452">
        <f ca="1">SUMIF('ORÇAM. SEM DESON'!$B$9:$P$84,B5,'ORÇAM. SEM DESON'!$L$9:$L$84)</f>
        <v>7515.2562500000004</v>
      </c>
      <c r="F5" s="565" t="str">
        <f>IF(C5="SINAPI",VLOOKUP(B5,'SINAPI 01-22 ES - DESONER.'!$G$6:$L$7206,5,FALSE),IF(C5="SIURB",VLOOKUP(B5,'SIURB JAN-2020 DESONER.'!$A$2:$D$757,4,FALSE),IF(C5="SICRO",VLOOKUP(B5,Tabela4[],4,FALSE),IF(C5="CPOS",VLOOKUP(B5,'CPOS-178'!$A$7:$F$4097,6,FALSE),IF(C5="PRÓPRIA",VLOOKUP(B5,Tabela42[],5,FALSE),IF(C5="DER-ES",VLOOKUP(B5,Tabela6[],4,FALSE),IF(C5="IOPES",VLOOKUP(B5,'IOPES_10-21'!$A$12:$G$1259,7,FALSE),"ERRO")))))))</f>
        <v>117,48</v>
      </c>
      <c r="G5" s="453">
        <f>+'BDI '!$M$33</f>
        <v>0.29277177006260691</v>
      </c>
      <c r="H5" s="454">
        <f t="shared" si="0"/>
        <v>151.87482754695506</v>
      </c>
      <c r="I5" s="455" t="str">
        <f ca="1">+IF(Tabela58[[#This Row],[PORCENTAGEM ACUMULADA]]&lt;=$O$2,$N$2,IF(Tabela58[[#This Row],[PORCENTAGEM ACUMULADA]]&lt;=$O$3,$N$3,$N$4))</f>
        <v>A</v>
      </c>
      <c r="J5" s="456">
        <f t="shared" ca="1" si="1"/>
        <v>1141378.2469399262</v>
      </c>
      <c r="K5" s="457">
        <f ca="1">+Tabela58[[#This Row],[PREÇO DO
 SERVIÇO]]/Tabela58[[#Totals],[PREÇO DO
 SERVIÇO]]</f>
        <v>3.8182714531173785E-2</v>
      </c>
      <c r="L5" s="458">
        <f ca="1">+Tabela58[[#This Row],[PORCENTAGEM INDIVIDUAL]]+L4</f>
        <v>0.74673075594927674</v>
      </c>
      <c r="P5" s="484"/>
    </row>
    <row r="6" spans="2:16" ht="60" customHeight="1" x14ac:dyDescent="0.25">
      <c r="B6" s="431" t="s">
        <v>17864</v>
      </c>
      <c r="C6" s="213" t="s">
        <v>17861</v>
      </c>
      <c r="D6" s="563" t="str">
        <f>IF(C6="SINAPI",VLOOKUP(B6,'SINAPI 01-22 ES - DESONER.'!$G$6:$L$7206,2,FALSE),IF(C6="SIURB",VLOOKUP(B6,'SIURB JAN-2020 DESONER.'!$A$2:$D$757,2,FALSE),IF(C6="SICRO",VLOOKUP(B6,Tabela4[#Data],2,FALSE),IF(C6="CPOS",VLOOKUP(B6,'CPOS-178'!$A$7:$F$4097,2,FALSE),IF(C6="PRÓPRIA",VLOOKUP(B6,Tabela42[#Data],2,FALSE),IF(C6="DER-ES",VLOOKUP(B6,Tabela6[#Data],2,FALSE),IF(C6="IOPES",VLOOKUP(B6,'IOPES_10-21'!$A$12:$G$1259,3,FALSE),"ERRO")))))))</f>
        <v>FORNECIMENTO E ASSENTAMENTO DE CANAL RETANGULAR EM CONCRETO PRÉ-MOLDADO 5,00M X 2,50M</v>
      </c>
      <c r="E6" s="452">
        <f ca="1">SUMIF('ORÇAM. SEM DESON'!$B$9:$P$84,B6,'ORÇAM. SEM DESON'!$L$9:$L$84)</f>
        <v>225</v>
      </c>
      <c r="F6" s="565">
        <f>IF(C6="SINAPI",VLOOKUP(B6,'SINAPI 01-22 ES - DESONER.'!$G$6:$L$7206,5,FALSE),IF(C6="SIURB",VLOOKUP(B6,'SIURB JAN-2020 DESONER.'!$A$2:$D$757,4,FALSE),IF(C6="SICRO",VLOOKUP(B6,Tabela4[],4,FALSE),IF(C6="CPOS",VLOOKUP(B6,'CPOS-178'!$A$7:$F$4097,6,FALSE),IF(C6="PRÓPRIA",VLOOKUP(B6,Tabela42[],5,FALSE),IF(C6="DER-ES",VLOOKUP(B6,Tabela6[],4,FALSE),IF(C6="IOPES",VLOOKUP(B6,'IOPES_10-21'!$A$12:$G$1259,7,FALSE),"ERRO")))))))</f>
        <v>3590.9723204270003</v>
      </c>
      <c r="G6" s="453">
        <f>+'BDI '!$M$33</f>
        <v>0.29277177006260691</v>
      </c>
      <c r="H6" s="454">
        <f t="shared" si="0"/>
        <v>4642.3076429242401</v>
      </c>
      <c r="I6" s="455" t="str">
        <f ca="1">+IF(Tabela58[[#This Row],[PORCENTAGEM ACUMULADA]]&lt;=$O$2,$N$2,IF(Tabela58[[#This Row],[PORCENTAGEM ACUMULADA]]&lt;=$O$3,$N$3,$N$4))</f>
        <v>A</v>
      </c>
      <c r="J6" s="456">
        <f t="shared" ca="1" si="1"/>
        <v>1044519.2196579541</v>
      </c>
      <c r="K6" s="457">
        <f ca="1">+Tabela58[[#This Row],[PREÇO DO
 SERVIÇO]]/Tabela58[[#Totals],[PREÇO DO
 SERVIÇO]]</f>
        <v>3.4942473534475202E-2</v>
      </c>
      <c r="L6" s="458">
        <f ca="1">+Tabela58[[#This Row],[PORCENTAGEM INDIVIDUAL]]+L5</f>
        <v>0.78167322948375195</v>
      </c>
      <c r="P6" s="484"/>
    </row>
    <row r="7" spans="2:16" ht="60" customHeight="1" x14ac:dyDescent="0.25">
      <c r="B7" s="431">
        <v>100980</v>
      </c>
      <c r="C7" s="213" t="s">
        <v>13744</v>
      </c>
      <c r="D7" s="563" t="str">
        <f>IF(C7="SINAPI",VLOOKUP(B7,'SINAPI 01-22 ES - DESONER.'!$G$6:$L$7206,2,FALSE),IF(C7="SIURB",VLOOKUP(B7,'SIURB JAN-2020 DESONER.'!$A$2:$D$757,2,FALSE),IF(C7="SICRO",VLOOKUP(B7,Tabela4[#Data],2,FALSE),IF(C7="CPOS",VLOOKUP(B7,'CPOS-178'!$A$7:$F$4097,2,FALSE),IF(C7="PRÓPRIA",VLOOKUP(B7,Tabela42[#Data],2,FALSE),IF(C7="DER-ES",VLOOKUP(B7,Tabela6[#Data],2,FALSE),IF(C7="IOPES",VLOOKUP(B7,'IOPES_10-21'!$A$12:$G$1259,3,FALSE),"ERRO")))))))</f>
        <v>CARGA, MANOBRA E DESCARGA DE SOLOS E MATERIAIS GRANULARES EM CAMINHÃO BASCULANTE 18 M³ - CARGA COM ESCAVADEIRA HIDRÁULICA (CAÇAMBA DE 1,20 M³ / 155 HP) E DESCARGA LIVRE (UNIDADE: M3). AF_07/2020</v>
      </c>
      <c r="E7" s="452">
        <f ca="1">SUMIF('ORÇAM. SEM DESON'!$B$9:$P$84,B7,'ORÇAM. SEM DESON'!$L$9:$L$84)</f>
        <v>140904.43149999998</v>
      </c>
      <c r="F7" s="565" t="str">
        <f>IF(C7="SINAPI",VLOOKUP(B7,'SINAPI 01-22 ES - DESONER.'!$G$6:$L$7206,5,FALSE),IF(C7="SIURB",VLOOKUP(B7,'SIURB JAN-2020 DESONER.'!$A$2:$D$757,4,FALSE),IF(C7="SICRO",VLOOKUP(B7,Tabela4[],4,FALSE),IF(C7="CPOS",VLOOKUP(B7,'CPOS-178'!$A$7:$F$4097,6,FALSE),IF(C7="PRÓPRIA",VLOOKUP(B7,Tabela42[],5,FALSE),IF(C7="DER-ES",VLOOKUP(B7,Tabela6[],4,FALSE),IF(C7="IOPES",VLOOKUP(B7,'IOPES_10-21'!$A$12:$G$1259,7,FALSE),"ERRO")))))))</f>
        <v>5,35</v>
      </c>
      <c r="G7" s="453">
        <f>+'BDI '!$M$33</f>
        <v>0.29277177006260691</v>
      </c>
      <c r="H7" s="454">
        <f t="shared" si="0"/>
        <v>6.9163289698349466</v>
      </c>
      <c r="I7" s="455" t="str">
        <f ca="1">+IF(Tabela58[[#This Row],[PORCENTAGEM ACUMULADA]]&lt;=$O$2,$N$2,IF(Tabela58[[#This Row],[PORCENTAGEM ACUMULADA]]&lt;=$O$3,$N$3,$N$4))</f>
        <v>B</v>
      </c>
      <c r="J7" s="456">
        <f t="shared" ca="1" si="1"/>
        <v>974541.40156157361</v>
      </c>
      <c r="K7" s="457">
        <f ca="1">+Tabela58[[#This Row],[PREÇO DO
 SERVIÇO]]/Tabela58[[#Totals],[PREÇO DO
 SERVIÇO]]</f>
        <v>3.2601494057205443E-2</v>
      </c>
      <c r="L7" s="458">
        <f ca="1">+Tabela58[[#This Row],[PORCENTAGEM INDIVIDUAL]]+L6</f>
        <v>0.81427472354095742</v>
      </c>
    </row>
    <row r="8" spans="2:16" ht="60" customHeight="1" x14ac:dyDescent="0.25">
      <c r="B8" s="431">
        <v>90091</v>
      </c>
      <c r="C8" s="213" t="s">
        <v>13744</v>
      </c>
      <c r="D8" s="563" t="str">
        <f>IF(C8="SINAPI",VLOOKUP(B8,'SINAPI 01-22 ES - DESONER.'!$G$6:$L$7206,2,FALSE),IF(C8="SIURB",VLOOKUP(B8,'SIURB JAN-2020 DESONER.'!$A$2:$D$757,2,FALSE),IF(C8="SICRO",VLOOKUP(B8,Tabela4[#Data],2,FALSE),IF(C8="CPOS",VLOOKUP(B8,'CPOS-178'!$A$7:$F$4097,2,FALSE),IF(C8="PRÓPRIA",VLOOKUP(B8,Tabela42[#Data],2,FALSE),IF(C8="DER-ES",VLOOKUP(B8,Tabela6[#Data],2,FALSE),IF(C8="IOPES",VLOOKUP(B8,'IOPES_10-21'!$A$12:$G$1259,3,FALSE),"ERRO")))))))</f>
        <v>ESCAVAÇÃO MECANIZADA DE VALA COM PROF. ATÉ 1,5 M (MÉDIA MONTANTE E JUSANTE/UMA COMPOSIÇÃO POR TRECHO), ESCAVADEIRA (0,8 M3), LARG. DE 1,5 M A 2,5 M, EM SOLO DE 1A CATEGORIA, LOCAIS COM BAIXO NÍVEL DE INTERFERÊNCIA. AF_02/2021</v>
      </c>
      <c r="E8" s="452">
        <f ca="1">SUMIF('ORÇAM. SEM DESON'!$B$9:$P$84,B8,'ORÇAM. SEM DESON'!$L$9:$L$84)</f>
        <v>106928</v>
      </c>
      <c r="F8" s="565" t="str">
        <f>IF(C8="SINAPI",VLOOKUP(B8,'SINAPI 01-22 ES - DESONER.'!$G$6:$L$7206,5,FALSE),IF(C8="SIURB",VLOOKUP(B8,'SIURB JAN-2020 DESONER.'!$A$2:$D$757,4,FALSE),IF(C8="SICRO",VLOOKUP(B8,Tabela4[],4,FALSE),IF(C8="CPOS",VLOOKUP(B8,'CPOS-178'!$A$7:$F$4097,6,FALSE),IF(C8="PRÓPRIA",VLOOKUP(B8,Tabela42[],5,FALSE),IF(C8="DER-ES",VLOOKUP(B8,Tabela6[],4,FALSE),IF(C8="IOPES",VLOOKUP(B8,'IOPES_10-21'!$A$12:$G$1259,7,FALSE),"ERRO")))))))</f>
        <v>5,57</v>
      </c>
      <c r="G8" s="453">
        <f>+'BDI '!$M$33</f>
        <v>0.29277177006260691</v>
      </c>
      <c r="H8" s="454">
        <f t="shared" si="0"/>
        <v>7.2007387592487211</v>
      </c>
      <c r="I8" s="455" t="str">
        <f ca="1">+IF(Tabela58[[#This Row],[PORCENTAGEM ACUMULADA]]&lt;=$O$2,$N$2,IF(Tabela58[[#This Row],[PORCENTAGEM ACUMULADA]]&lt;=$O$3,$N$3,$N$4))</f>
        <v>B</v>
      </c>
      <c r="J8" s="456">
        <f t="shared" ca="1" si="1"/>
        <v>769960.59404894721</v>
      </c>
      <c r="K8" s="457">
        <f ca="1">+Tabela58[[#This Row],[PREÇO DO
 SERVIÇO]]/Tabela58[[#Totals],[PREÇO DO
 SERVIÇO]]</f>
        <v>2.5757618599832399E-2</v>
      </c>
      <c r="L8" s="458">
        <f ca="1">+Tabela58[[#This Row],[PORCENTAGEM INDIVIDUAL]]+L7</f>
        <v>0.84003234214078981</v>
      </c>
    </row>
    <row r="9" spans="2:16" ht="60" customHeight="1" x14ac:dyDescent="0.25">
      <c r="B9" s="431">
        <v>93364</v>
      </c>
      <c r="C9" s="213" t="s">
        <v>13744</v>
      </c>
      <c r="D9" s="563" t="str">
        <f>IF(C9="SINAPI",VLOOKUP(B9,'SINAPI 01-22 ES - DESONER.'!$G$6:$L$7206,2,FALSE),IF(C9="SIURB",VLOOKUP(B9,'SIURB JAN-2020 DESONER.'!$A$2:$D$757,2,FALSE),IF(C9="SICRO",VLOOKUP(B9,Tabela4[#Data],2,FALSE),IF(C9="CPOS",VLOOKUP(B9,'CPOS-178'!$A$7:$F$4097,2,FALSE),IF(C9="PRÓPRIA",VLOOKUP(B9,Tabela42[#Data],2,FALSE),IF(C9="DER-ES",VLOOKUP(B9,Tabela6[#Data],2,FALSE),IF(C9="IOPES",VLOOKUP(B9,'IOPES_10-21'!$A$12:$G$1259,3,FALSE),"ERRO")))))))</f>
        <v>REATERRO MECANIZADO DE VALA COM ESCAVADEIRA HIDRÁULICA (CAPACIDADE DA CAÇAMBA: 0,8 M³ / POTÊNCIA: 111 HP), LARGURA DE 1,5 A 2,5 M, PROFUNDIDADE DE 3,0  A 4,5 M, COM SOLO (SEM SUBSTITUIÇÃO) DE 1ª CATEGORIA EM LOCAIS COM ALTO NÍVEL DE INTERFERÊNCIA. AF_04/2016</v>
      </c>
      <c r="E9" s="452">
        <f ca="1">SUMIF('ORÇAM. SEM DESON'!$B$9:$P$84,B9,'ORÇAM. SEM DESON'!$L$9:$L$84)</f>
        <v>51772.800000000003</v>
      </c>
      <c r="F9" s="565" t="str">
        <f>IF(C9="SINAPI",VLOOKUP(B9,'SINAPI 01-22 ES - DESONER.'!$G$6:$L$7206,5,FALSE),IF(C9="SIURB",VLOOKUP(B9,'SIURB JAN-2020 DESONER.'!$A$2:$D$757,4,FALSE),IF(C9="SICRO",VLOOKUP(B9,Tabela4[],4,FALSE),IF(C9="CPOS",VLOOKUP(B9,'CPOS-178'!$A$7:$F$4097,6,FALSE),IF(C9="PRÓPRIA",VLOOKUP(B9,Tabela42[],5,FALSE),IF(C9="DER-ES",VLOOKUP(B9,Tabela6[],4,FALSE),IF(C9="IOPES",VLOOKUP(B9,'IOPES_10-21'!$A$12:$G$1259,7,FALSE),"ERRO")))))))</f>
        <v>10,76</v>
      </c>
      <c r="G9" s="453">
        <f>+'BDI '!$M$33</f>
        <v>0.29277177006260691</v>
      </c>
      <c r="H9" s="454">
        <f t="shared" si="0"/>
        <v>13.91022424587365</v>
      </c>
      <c r="I9" s="455" t="str">
        <f ca="1">+IF(Tabela58[[#This Row],[PORCENTAGEM ACUMULADA]]&lt;=$O$2,$N$2,IF(Tabela58[[#This Row],[PORCENTAGEM ACUMULADA]]&lt;=$O$3,$N$3,$N$4))</f>
        <v>B</v>
      </c>
      <c r="J9" s="456">
        <f t="shared" ca="1" si="1"/>
        <v>720171.25783676736</v>
      </c>
      <c r="K9" s="457">
        <f ca="1">+Tabela58[[#This Row],[PREÇO DO
 SERVIÇO]]/Tabela58[[#Totals],[PREÇO DO
 SERVIÇO]]</f>
        <v>2.4092007732985067E-2</v>
      </c>
      <c r="L9" s="458">
        <f ca="1">+Tabela58[[#This Row],[PORCENTAGEM INDIVIDUAL]]+L8</f>
        <v>0.86412434987377484</v>
      </c>
    </row>
    <row r="10" spans="2:16" ht="60" customHeight="1" x14ac:dyDescent="0.25">
      <c r="B10" s="431">
        <v>605671</v>
      </c>
      <c r="C10" s="213" t="s">
        <v>13745</v>
      </c>
      <c r="D10" s="563" t="str">
        <f>IF(C10="SINAPI",VLOOKUP(B10,'SINAPI 01-22 ES - DESONER.'!$G$6:$L$7206,2,FALSE),IF(C10="SIURB",VLOOKUP(B10,'SIURB JAN-2020 DESONER.'!$A$2:$D$757,2,FALSE),IF(C10="SICRO",VLOOKUP(B10,Tabela4[#Data],2,FALSE),IF(C10="CPOS",VLOOKUP(B10,'CPOS-178'!$A$7:$F$4097,2,FALSE),IF(C10="PRÓPRIA",VLOOKUP(B10,Tabela42[#Data],2,FALSE),IF(C10="DER-ES",VLOOKUP(B10,Tabela6[#Data],2,FALSE),IF(C10="IOPES",VLOOKUP(B10,'IOPES_10-21'!$A$12:$G$1259,3,FALSE),"ERRO")))))))</f>
        <v>BUEIRO METÁLICO COM CHAPAS MÚLTIPLAS MP 100 GALVANIZADAS - D = 2,60 M - BRITA COMERCIAL</v>
      </c>
      <c r="E10" s="452">
        <f ca="1">SUMIF('ORÇAM. SEM DESON'!$B$9:$P$84,B10,'ORÇAM. SEM DESON'!$L$9:$L$84)</f>
        <v>57</v>
      </c>
      <c r="F10" s="565">
        <f>IF(C10="SINAPI",VLOOKUP(B10,'SINAPI 01-22 ES - DESONER.'!$G$6:$L$7206,5,FALSE),IF(C10="SIURB",VLOOKUP(B10,'SIURB JAN-2020 DESONER.'!$A$2:$D$757,4,FALSE),IF(C10="SICRO",VLOOKUP(B10,Tabela4[],4,FALSE),IF(C10="CPOS",VLOOKUP(B10,'CPOS-178'!$A$7:$F$4097,6,FALSE),IF(C10="PRÓPRIA",VLOOKUP(B10,Tabela42[],5,FALSE),IF(C10="DER-ES",VLOOKUP(B10,Tabela6[],4,FALSE),IF(C10="IOPES",VLOOKUP(B10,'IOPES_10-21'!$A$12:$G$1259,7,FALSE),"ERRO")))))))</f>
        <v>9578.65</v>
      </c>
      <c r="G10" s="453">
        <f>+'BDI '!$M$33</f>
        <v>0.29277177006260691</v>
      </c>
      <c r="H10" s="454">
        <f t="shared" si="0"/>
        <v>12383.00831531019</v>
      </c>
      <c r="I10" s="455" t="str">
        <f ca="1">+IF(Tabela58[[#This Row],[PORCENTAGEM ACUMULADA]]&lt;=$O$2,$N$2,IF(Tabela58[[#This Row],[PORCENTAGEM ACUMULADA]]&lt;=$O$3,$N$3,$N$4))</f>
        <v>B</v>
      </c>
      <c r="J10" s="456">
        <f t="shared" ca="1" si="1"/>
        <v>705831.47397268086</v>
      </c>
      <c r="K10" s="457">
        <f ca="1">+Tabela58[[#This Row],[PREÇO DO
 SERVIÇO]]/Tabela58[[#Totals],[PREÇO DO
 SERVIÇO]]</f>
        <v>2.3612296580972931E-2</v>
      </c>
      <c r="L10" s="458">
        <f ca="1">+Tabela58[[#This Row],[PORCENTAGEM INDIVIDUAL]]+L9</f>
        <v>0.88773664645474781</v>
      </c>
    </row>
    <row r="11" spans="2:16" ht="60" customHeight="1" x14ac:dyDescent="0.25">
      <c r="B11" s="431">
        <v>96396</v>
      </c>
      <c r="C11" s="213" t="s">
        <v>13744</v>
      </c>
      <c r="D11" s="563" t="str">
        <f>IF(C11="SINAPI",VLOOKUP(B11,'SINAPI 01-22 ES - DESONER.'!$G$6:$L$7206,2,FALSE),IF(C11="SIURB",VLOOKUP(B11,'SIURB JAN-2020 DESONER.'!$A$2:$D$757,2,FALSE),IF(C11="SICRO",VLOOKUP(B11,Tabela4[#Data],2,FALSE),IF(C11="CPOS",VLOOKUP(B11,'CPOS-178'!$A$7:$F$4097,2,FALSE),IF(C11="PRÓPRIA",VLOOKUP(B11,Tabela42[#Data],2,FALSE),IF(C11="DER-ES",VLOOKUP(B11,Tabela6[#Data],2,FALSE),IF(C11="IOPES",VLOOKUP(B11,'IOPES_10-21'!$A$12:$G$1259,3,FALSE),"ERRO")))))))</f>
        <v>EXECUÇÃO E COMPACTAÇÃO DE BASE E OU SUB BASE PARA PAVIMENTAÇÃO DE BRITA GRADUADA SIMPLES - EXCLUSIVE CARGA E TRANSPORTE. AF_11/2019</v>
      </c>
      <c r="E11" s="452">
        <f ca="1">SUMIF('ORÇAM. SEM DESON'!$B$9:$P$84,B11,'ORÇAM. SEM DESON'!$L$9:$L$84)</f>
        <v>2998.462</v>
      </c>
      <c r="F11" s="565" t="str">
        <f>IF(C11="SINAPI",VLOOKUP(B11,'SINAPI 01-22 ES - DESONER.'!$G$6:$L$7206,5,FALSE),IF(C11="SIURB",VLOOKUP(B11,'SIURB JAN-2020 DESONER.'!$A$2:$D$757,4,FALSE),IF(C11="SICRO",VLOOKUP(B11,Tabela4[],4,FALSE),IF(C11="CPOS",VLOOKUP(B11,'CPOS-178'!$A$7:$F$4097,6,FALSE),IF(C11="PRÓPRIA",VLOOKUP(B11,Tabela42[],5,FALSE),IF(C11="DER-ES",VLOOKUP(B11,Tabela6[],4,FALSE),IF(C11="IOPES",VLOOKUP(B11,'IOPES_10-21'!$A$12:$G$1259,7,FALSE),"ERRO")))))))</f>
        <v>170,52</v>
      </c>
      <c r="G11" s="453">
        <f>+'BDI '!$M$33</f>
        <v>0.29277177006260691</v>
      </c>
      <c r="H11" s="454">
        <f t="shared" si="0"/>
        <v>220.44344223107575</v>
      </c>
      <c r="I11" s="455" t="str">
        <f ca="1">+IF(Tabela58[[#This Row],[PORCENTAGEM ACUMULADA]]&lt;=$O$2,$N$2,IF(Tabela58[[#This Row],[PORCENTAGEM ACUMULADA]]&lt;=$O$3,$N$3,$N$4))</f>
        <v>B</v>
      </c>
      <c r="J11" s="456">
        <f t="shared" ca="1" si="1"/>
        <v>660991.28467907582</v>
      </c>
      <c r="K11" s="457">
        <f ca="1">+Tabela58[[#This Row],[PREÇO DO
 SERVIÇO]]/Tabela58[[#Totals],[PREÇO DO
 SERVIÇO]]</f>
        <v>2.2112250341339602E-2</v>
      </c>
      <c r="L11" s="458">
        <f ca="1">+Tabela58[[#This Row],[PORCENTAGEM INDIVIDUAL]]+L10</f>
        <v>0.90984889679608738</v>
      </c>
    </row>
    <row r="12" spans="2:16" ht="60" customHeight="1" x14ac:dyDescent="0.25">
      <c r="B12" s="431">
        <v>407819</v>
      </c>
      <c r="C12" s="213" t="s">
        <v>13745</v>
      </c>
      <c r="D12" s="563" t="str">
        <f>IF(C12="SINAPI",VLOOKUP(B12,'SINAPI 01-22 ES - DESONER.'!$G$6:$L$7206,2,FALSE),IF(C12="SIURB",VLOOKUP(B12,'SIURB JAN-2020 DESONER.'!$A$2:$D$757,2,FALSE),IF(C12="SICRO",VLOOKUP(B12,Tabela4[#Data],2,FALSE),IF(C12="CPOS",VLOOKUP(B12,'CPOS-178'!$A$7:$F$4097,2,FALSE),IF(C12="PRÓPRIA",VLOOKUP(B12,Tabela42[#Data],2,FALSE),IF(C12="DER-ES",VLOOKUP(B12,Tabela6[#Data],2,FALSE),IF(C12="IOPES",VLOOKUP(B12,'IOPES_10-21'!$A$12:$G$1259,3,FALSE),"ERRO")))))))</f>
        <v>ARMAÇÃO EM AÇO CA-50 - FORNECIMENTO, PREPARO E COLOCAÇÃO</v>
      </c>
      <c r="E12" s="452">
        <f ca="1">SUMIF('ORÇAM. SEM DESON'!$B$9:$P$84,B12,'ORÇAM. SEM DESON'!$L$9:$L$84)</f>
        <v>26412</v>
      </c>
      <c r="F12" s="565">
        <f>IF(C12="SINAPI",VLOOKUP(B12,'SINAPI 01-22 ES - DESONER.'!$G$6:$L$7206,5,FALSE),IF(C12="SIURB",VLOOKUP(B12,'SIURB JAN-2020 DESONER.'!$A$2:$D$757,4,FALSE),IF(C12="SICRO",VLOOKUP(B12,Tabela4[],4,FALSE),IF(C12="CPOS",VLOOKUP(B12,'CPOS-178'!$A$7:$F$4097,6,FALSE),IF(C12="PRÓPRIA",VLOOKUP(B12,Tabela42[],5,FALSE),IF(C12="DER-ES",VLOOKUP(B12,Tabela6[],4,FALSE),IF(C12="IOPES",VLOOKUP(B12,'IOPES_10-21'!$A$12:$G$1259,7,FALSE),"ERRO")))))))</f>
        <v>12.7</v>
      </c>
      <c r="G12" s="453">
        <f>+'BDI '!$M$33</f>
        <v>0.29277177006260691</v>
      </c>
      <c r="H12" s="454">
        <f t="shared" si="0"/>
        <v>16.418201479795108</v>
      </c>
      <c r="I12" s="455" t="str">
        <f ca="1">+IF(Tabela58[[#This Row],[PORCENTAGEM ACUMULADA]]&lt;=$O$2,$N$2,IF(Tabela58[[#This Row],[PORCENTAGEM ACUMULADA]]&lt;=$O$3,$N$3,$N$4))</f>
        <v>B</v>
      </c>
      <c r="J12" s="456">
        <f t="shared" ca="1" si="1"/>
        <v>433637.5374843484</v>
      </c>
      <c r="K12" s="457">
        <f ca="1">+Tabela58[[#This Row],[PREÇO DO
 SERVIÇO]]/Tabela58[[#Totals],[PREÇO DO
 SERVIÇO]]</f>
        <v>1.4506547981054621E-2</v>
      </c>
      <c r="L12" s="458">
        <f ca="1">+Tabela58[[#This Row],[PORCENTAGEM INDIVIDUAL]]+L11</f>
        <v>0.92435544477714204</v>
      </c>
    </row>
    <row r="13" spans="2:16" ht="60" customHeight="1" x14ac:dyDescent="0.25">
      <c r="B13" s="431">
        <v>4011276</v>
      </c>
      <c r="C13" s="213" t="s">
        <v>13745</v>
      </c>
      <c r="D13" s="563" t="str">
        <f>IF(C13="SINAPI",VLOOKUP(B13,'SINAPI 01-22 ES - DESONER.'!$G$6:$L$7206,2,FALSE),IF(C13="SIURB",VLOOKUP(B13,'SIURB JAN-2020 DESONER.'!$A$2:$D$757,2,FALSE),IF(C13="SICRO",VLOOKUP(B13,Tabela4[#Data],2,FALSE),IF(C13="CPOS",VLOOKUP(B13,'CPOS-178'!$A$7:$F$4097,2,FALSE),IF(C13="PRÓPRIA",VLOOKUP(B13,Tabela42[#Data],2,FALSE),IF(C13="DER-ES",VLOOKUP(B13,Tabela6[#Data],2,FALSE),IF(C13="IOPES",VLOOKUP(B13,'IOPES_10-21'!$A$12:$G$1259,3,FALSE),"ERRO")))))))</f>
        <v>BASE OU SUB-BASE DE BRITA GRADUADA COM BRITA COMERCIAL</v>
      </c>
      <c r="E13" s="452">
        <f ca="1">SUMIF('ORÇAM. SEM DESON'!$B$9:$P$84,B13,'ORÇAM. SEM DESON'!$L$9:$L$84)</f>
        <v>1643.98</v>
      </c>
      <c r="F13" s="565">
        <f>IF(C13="SINAPI",VLOOKUP(B13,'SINAPI 01-22 ES - DESONER.'!$G$6:$L$7206,5,FALSE),IF(C13="SIURB",VLOOKUP(B13,'SIURB JAN-2020 DESONER.'!$A$2:$D$757,4,FALSE),IF(C13="SICRO",VLOOKUP(B13,Tabela4[],4,FALSE),IF(C13="CPOS",VLOOKUP(B13,'CPOS-178'!$A$7:$F$4097,6,FALSE),IF(C13="PRÓPRIA",VLOOKUP(B13,Tabela42[],5,FALSE),IF(C13="DER-ES",VLOOKUP(B13,Tabela6[],4,FALSE),IF(C13="IOPES",VLOOKUP(B13,'IOPES_10-21'!$A$12:$G$1259,7,FALSE),"ERRO")))))))</f>
        <v>140.84</v>
      </c>
      <c r="G13" s="453">
        <f>+'BDI '!$M$33</f>
        <v>0.29277177006260691</v>
      </c>
      <c r="H13" s="454">
        <f t="shared" si="0"/>
        <v>182.07397609561755</v>
      </c>
      <c r="I13" s="455" t="str">
        <f ca="1">+IF(Tabela58[[#This Row],[PORCENTAGEM ACUMULADA]]&lt;=$O$2,$N$2,IF(Tabela58[[#This Row],[PORCENTAGEM ACUMULADA]]&lt;=$O$3,$N$3,$N$4))</f>
        <v>B</v>
      </c>
      <c r="J13" s="456">
        <f t="shared" ca="1" si="1"/>
        <v>299325.97522167338</v>
      </c>
      <c r="K13" s="457">
        <f ca="1">+Tabela58[[#This Row],[PREÇO DO
 SERVIÇO]]/Tabela58[[#Totals],[PREÇO DO
 SERVIÇO]]</f>
        <v>1.0013401161530894E-2</v>
      </c>
      <c r="L13" s="458">
        <f ca="1">+Tabela58[[#This Row],[PORCENTAGEM INDIVIDUAL]]+L12</f>
        <v>0.93436884593867298</v>
      </c>
    </row>
    <row r="14" spans="2:16" ht="60" customHeight="1" x14ac:dyDescent="0.25">
      <c r="B14" s="431" t="s">
        <v>17953</v>
      </c>
      <c r="C14" s="213" t="s">
        <v>17861</v>
      </c>
      <c r="D14" s="563" t="str">
        <f>IF(C14="SINAPI",VLOOKUP(B14,'SINAPI 01-22 ES - DESONER.'!$G$6:$L$7206,2,FALSE),IF(C14="SIURB",VLOOKUP(B14,'SIURB JAN-2020 DESONER.'!$A$2:$D$757,2,FALSE),IF(C14="SICRO",VLOOKUP(B14,Tabela4[#Data],2,FALSE),IF(C14="CPOS",VLOOKUP(B14,'CPOS-178'!$A$7:$F$4097,2,FALSE),IF(C14="PRÓPRIA",VLOOKUP(B14,Tabela42[#Data],2,FALSE),IF(C14="DER-ES",VLOOKUP(B14,Tabela6[#Data],2,FALSE),IF(C14="IOPES",VLOOKUP(B14,'IOPES_10-21'!$A$12:$G$1259,3,FALSE),"ERRO")))))))</f>
        <v>REASSENTAMENTO DE PISO INTERTRAVADO, COM BLOCO RETANGULAR (COM REAPROVEITAMENTO DO BLOCO)</v>
      </c>
      <c r="E14" s="452">
        <f ca="1">SUMIF('ORÇAM. SEM DESON'!$B$9:$P$84,B14,'ORÇAM. SEM DESON'!$L$9:$L$84)</f>
        <v>3808.92</v>
      </c>
      <c r="F14" s="565">
        <f>IF(C14="SINAPI",VLOOKUP(B14,'SINAPI 01-22 ES - DESONER.'!$G$6:$L$7206,5,FALSE),IF(C14="SIURB",VLOOKUP(B14,'SIURB JAN-2020 DESONER.'!$A$2:$D$757,4,FALSE),IF(C14="SICRO",VLOOKUP(B14,Tabela4[],4,FALSE),IF(C14="CPOS",VLOOKUP(B14,'CPOS-178'!$A$7:$F$4097,6,FALSE),IF(C14="PRÓPRIA",VLOOKUP(B14,Tabela42[],5,FALSE),IF(C14="DER-ES",VLOOKUP(B14,Tabela6[],4,FALSE),IF(C14="IOPES",VLOOKUP(B14,'IOPES_10-21'!$A$12:$G$1259,7,FALSE),"ERRO")))))))</f>
        <v>50.664012</v>
      </c>
      <c r="G14" s="453">
        <f>+'BDI '!$M$33</f>
        <v>0.29277177006260691</v>
      </c>
      <c r="H14" s="454">
        <f t="shared" si="0"/>
        <v>65.497004471713154</v>
      </c>
      <c r="I14" s="455" t="str">
        <f ca="1">+IF(Tabela58[[#This Row],[PORCENTAGEM ACUMULADA]]&lt;=$O$2,$N$2,IF(Tabela58[[#This Row],[PORCENTAGEM ACUMULADA]]&lt;=$O$3,$N$3,$N$4))</f>
        <v>B</v>
      </c>
      <c r="J14" s="456">
        <f t="shared" ca="1" si="1"/>
        <v>249472.85027239769</v>
      </c>
      <c r="K14" s="457">
        <f ca="1">+Tabela58[[#This Row],[PREÇO DO
 SERVIÇO]]/Tabela58[[#Totals],[PREÇO DO
 SERVIÇO]]</f>
        <v>8.3456563595526254E-3</v>
      </c>
      <c r="L14" s="458">
        <f ca="1">+Tabela58[[#This Row],[PORCENTAGEM INDIVIDUAL]]+L13</f>
        <v>0.94271450229822562</v>
      </c>
    </row>
    <row r="15" spans="2:16" ht="60" customHeight="1" x14ac:dyDescent="0.25">
      <c r="B15" s="431">
        <v>4011279</v>
      </c>
      <c r="C15" s="213" t="s">
        <v>13745</v>
      </c>
      <c r="D15" s="563" t="str">
        <f>IF(C15="SINAPI",VLOOKUP(B15,'SINAPI 01-22 ES - DESONER.'!$G$6:$L$7206,2,FALSE),IF(C15="SIURB",VLOOKUP(B15,'SIURB JAN-2020 DESONER.'!$A$2:$D$757,2,FALSE),IF(C15="SICRO",VLOOKUP(B15,Tabela4[#Data],2,FALSE),IF(C15="CPOS",VLOOKUP(B15,'CPOS-178'!$A$7:$F$4097,2,FALSE),IF(C15="PRÓPRIA",VLOOKUP(B15,Tabela42[#Data],2,FALSE),IF(C15="DER-ES",VLOOKUP(B15,Tabela6[#Data],2,FALSE),IF(C15="IOPES",VLOOKUP(B15,'IOPES_10-21'!$A$12:$G$1259,3,FALSE),"ERRO")))))))</f>
        <v>BASE OU SUB-BASE DE MACADAME SECO COM BRITA COMERCIAL</v>
      </c>
      <c r="E15" s="452">
        <f ca="1">SUMIF('ORÇAM. SEM DESON'!$B$9:$P$84,B15,'ORÇAM. SEM DESON'!$L$9:$L$84)</f>
        <v>1643.98</v>
      </c>
      <c r="F15" s="565">
        <f>IF(C15="SINAPI",VLOOKUP(B15,'SINAPI 01-22 ES - DESONER.'!$G$6:$L$7206,5,FALSE),IF(C15="SIURB",VLOOKUP(B15,'SIURB JAN-2020 DESONER.'!$A$2:$D$757,4,FALSE),IF(C15="SICRO",VLOOKUP(B15,Tabela4[],4,FALSE),IF(C15="CPOS",VLOOKUP(B15,'CPOS-178'!$A$7:$F$4097,6,FALSE),IF(C15="PRÓPRIA",VLOOKUP(B15,Tabela42[],5,FALSE),IF(C15="DER-ES",VLOOKUP(B15,Tabela6[],4,FALSE),IF(C15="IOPES",VLOOKUP(B15,'IOPES_10-21'!$A$12:$G$1259,7,FALSE),"ERRO")))))))</f>
        <v>112.6</v>
      </c>
      <c r="G15" s="453">
        <f>+'BDI '!$M$33</f>
        <v>0.29277177006260691</v>
      </c>
      <c r="H15" s="454">
        <f t="shared" si="0"/>
        <v>145.56610130904954</v>
      </c>
      <c r="I15" s="455" t="str">
        <f ca="1">+IF(Tabela58[[#This Row],[PORCENTAGEM ACUMULADA]]&lt;=$O$2,$N$2,IF(Tabela58[[#This Row],[PORCENTAGEM ACUMULADA]]&lt;=$O$3,$N$3,$N$4))</f>
        <v>C</v>
      </c>
      <c r="J15" s="456">
        <f t="shared" ca="1" si="1"/>
        <v>239307.75923005128</v>
      </c>
      <c r="K15" s="457">
        <f ca="1">+Tabela58[[#This Row],[PREÇO DO
 SERVIÇO]]/Tabela58[[#Totals],[PREÇO DO
 SERVIÇO]]</f>
        <v>8.0056018942656834E-3</v>
      </c>
      <c r="L15" s="458">
        <f ca="1">+Tabela58[[#This Row],[PORCENTAGEM INDIVIDUAL]]+L14</f>
        <v>0.95072010419249131</v>
      </c>
    </row>
    <row r="16" spans="2:16" ht="60" customHeight="1" x14ac:dyDescent="0.25">
      <c r="B16" s="431" t="s">
        <v>21844</v>
      </c>
      <c r="C16" s="213" t="s">
        <v>17861</v>
      </c>
      <c r="D16" s="563" t="str">
        <f>IF(C16="SINAPI",VLOOKUP(B16,'SINAPI 01-22 ES - DESONER.'!$G$6:$L$7206,2,FALSE),IF(C16="SIURB",VLOOKUP(B16,'SIURB JAN-2020 DESONER.'!$A$2:$D$757,2,FALSE),IF(C16="SICRO",VLOOKUP(B16,Tabela4[#Data],2,FALSE),IF(C16="CPOS",VLOOKUP(B16,'CPOS-178'!$A$7:$F$4097,2,FALSE),IF(C16="PRÓPRIA",VLOOKUP(B16,Tabela42[#Data],2,FALSE),IF(C16="DER-ES",VLOOKUP(B16,Tabela6[#Data],2,FALSE),IF(C16="IOPES",VLOOKUP(B16,'IOPES_10-21'!$A$12:$G$1259,3,FALSE),"ERRO")))))))</f>
        <v>CBUQ (CAMADA PRONTA-FAIXA "C") , INCLUSIVE FORNECIMENTO DO CAP, INCLUSIVE TRANSPORTE DE TODOS OS MATERIAIS (TRAÇO PADRÃO AREIA E BRITA)</v>
      </c>
      <c r="E16" s="452">
        <f ca="1">SUMIF('ORÇAM. SEM DESON'!$B$9:$P$84,B16,'ORÇAM. SEM DESON'!$L$9:$L$84)</f>
        <v>410.995</v>
      </c>
      <c r="F16" s="565">
        <f>IF(C16="SINAPI",VLOOKUP(B16,'SINAPI 01-22 ES - DESONER.'!$G$6:$L$7206,5,FALSE),IF(C16="SIURB",VLOOKUP(B16,'SIURB JAN-2020 DESONER.'!$A$2:$D$757,4,FALSE),IF(C16="SICRO",VLOOKUP(B16,Tabela4[],4,FALSE),IF(C16="CPOS",VLOOKUP(B16,'CPOS-178'!$A$7:$F$4097,6,FALSE),IF(C16="PRÓPRIA",VLOOKUP(B16,Tabela42[],5,FALSE),IF(C16="DER-ES",VLOOKUP(B16,Tabela6[],4,FALSE),IF(C16="IOPES",VLOOKUP(B16,'IOPES_10-21'!$A$12:$G$1259,7,FALSE),"ERRO")))))))</f>
        <v>378.26187797777777</v>
      </c>
      <c r="G16" s="453">
        <f>+'BDI '!$M$33</f>
        <v>0.29277177006260691</v>
      </c>
      <c r="H16" s="454">
        <f t="shared" si="0"/>
        <v>489.00627754053761</v>
      </c>
      <c r="I16" s="455" t="str">
        <f ca="1">+IF(Tabela58[[#This Row],[PORCENTAGEM ACUMULADA]]&lt;=$O$2,$N$2,IF(Tabela58[[#This Row],[PORCENTAGEM ACUMULADA]]&lt;=$O$3,$N$3,$N$4))</f>
        <v>C</v>
      </c>
      <c r="J16" s="456">
        <f t="shared" ca="1" si="1"/>
        <v>200979.13503777326</v>
      </c>
      <c r="K16" s="457">
        <f ca="1">+Tabela58[[#This Row],[PREÇO DO
 SERVIÇO]]/Tabela58[[#Totals],[PREÇO DO
 SERVIÇO]]</f>
        <v>6.7233881147144587E-3</v>
      </c>
      <c r="L16" s="458">
        <f ca="1">+Tabela58[[#This Row],[PORCENTAGEM INDIVIDUAL]]+L15</f>
        <v>0.95744349230720582</v>
      </c>
    </row>
    <row r="17" spans="2:12" ht="60" customHeight="1" x14ac:dyDescent="0.25">
      <c r="B17" s="431">
        <v>97636</v>
      </c>
      <c r="C17" s="213" t="s">
        <v>13744</v>
      </c>
      <c r="D17" s="563" t="str">
        <f>IF(C17="SINAPI",VLOOKUP(B17,'SINAPI 01-22 ES - DESONER.'!$G$6:$L$7206,2,FALSE),IF(C17="SIURB",VLOOKUP(B17,'SIURB JAN-2020 DESONER.'!$A$2:$D$757,2,FALSE),IF(C17="SICRO",VLOOKUP(B17,Tabela4[#Data],2,FALSE),IF(C17="CPOS",VLOOKUP(B17,'CPOS-178'!$A$7:$F$4097,2,FALSE),IF(C17="PRÓPRIA",VLOOKUP(B17,Tabela42[#Data],2,FALSE),IF(C17="DER-ES",VLOOKUP(B17,Tabela6[#Data],2,FALSE),IF(C17="IOPES",VLOOKUP(B17,'IOPES_10-21'!$A$12:$G$1259,3,FALSE),"ERRO")))))))</f>
        <v>DEMOLIÇÃO PARCIAL DE PAVIMENTO ASFÁLTICO, DE FORMA MECANIZADA, SEM REAPROVEITAMENTO. AF_12/2017</v>
      </c>
      <c r="E17" s="452">
        <f ca="1">SUMIF('ORÇAM. SEM DESON'!$B$9:$P$84,B17,'ORÇAM. SEM DESON'!$L$9:$L$84)</f>
        <v>8219.9</v>
      </c>
      <c r="F17" s="565" t="str">
        <f>IF(C17="SINAPI",VLOOKUP(B17,'SINAPI 01-22 ES - DESONER.'!$G$6:$L$7206,5,FALSE),IF(C17="SIURB",VLOOKUP(B17,'SIURB JAN-2020 DESONER.'!$A$2:$D$757,4,FALSE),IF(C17="SICRO",VLOOKUP(B17,Tabela4[],4,FALSE),IF(C17="CPOS",VLOOKUP(B17,'CPOS-178'!$A$7:$F$4097,6,FALSE),IF(C17="PRÓPRIA",VLOOKUP(B17,Tabela42[],5,FALSE),IF(C17="DER-ES",VLOOKUP(B17,Tabela6[],4,FALSE),IF(C17="IOPES",VLOOKUP(B17,'IOPES_10-21'!$A$12:$G$1259,7,FALSE),"ERRO")))))))</f>
        <v>17,84</v>
      </c>
      <c r="G17" s="453">
        <f>+'BDI '!$M$33</f>
        <v>0.29277177006260691</v>
      </c>
      <c r="H17" s="454">
        <f t="shared" si="0"/>
        <v>23.063048377916907</v>
      </c>
      <c r="I17" s="455" t="str">
        <f ca="1">+IF(Tabela58[[#This Row],[PORCENTAGEM ACUMULADA]]&lt;=$O$2,$N$2,IF(Tabela58[[#This Row],[PORCENTAGEM ACUMULADA]]&lt;=$O$3,$N$3,$N$4))</f>
        <v>C</v>
      </c>
      <c r="J17" s="456">
        <f t="shared" ca="1" si="1"/>
        <v>189575.95136163916</v>
      </c>
      <c r="K17" s="457">
        <f ca="1">+Tabela58[[#This Row],[PREÇO DO
 SERVIÇO]]/Tabela58[[#Totals],[PREÇO DO
 SERVIÇO]]</f>
        <v>6.3419155325799177E-3</v>
      </c>
      <c r="L17" s="458">
        <f ca="1">+Tabela58[[#This Row],[PORCENTAGEM INDIVIDUAL]]+L16</f>
        <v>0.96378540783978572</v>
      </c>
    </row>
    <row r="18" spans="2:12" ht="60" customHeight="1" x14ac:dyDescent="0.25">
      <c r="B18" s="431">
        <v>92223</v>
      </c>
      <c r="C18" s="213" t="s">
        <v>13744</v>
      </c>
      <c r="D18" s="563" t="str">
        <f>IF(C18="SINAPI",VLOOKUP(B18,'SINAPI 01-22 ES - DESONER.'!$G$6:$L$7206,2,FALSE),IF(C18="SIURB",VLOOKUP(B18,'SIURB JAN-2020 DESONER.'!$A$2:$D$757,2,FALSE),IF(C18="SICRO",VLOOKUP(B18,Tabela4[#Data],2,FALSE),IF(C18="CPOS",VLOOKUP(B18,'CPOS-178'!$A$7:$F$4097,2,FALSE),IF(C18="PRÓPRIA",VLOOKUP(B18,Tabela42[#Data],2,FALSE),IF(C18="DER-ES",VLOOKUP(B18,Tabela6[#Data],2,FALSE),IF(C18="IOPES",VLOOKUP(B18,'IOPES_10-21'!$A$12:$G$1259,3,FALSE),"ERRO")))))))</f>
        <v>TUBO DE CONCRETO PARA REDES COLETORAS DE ÁGUAS PLUVIAIS, DIÂMETRO DE 800 MM, JUNTA RÍGIDA, INSTALADO EM LOCAL COM ALTO NÍVEL DE INTERFERÊNCIAS - FORNECIMENTO E ASSENTAMENTO. AF_12/2015</v>
      </c>
      <c r="E18" s="452">
        <f ca="1">SUMIF('ORÇAM. SEM DESON'!$B$9:$P$84,B18,'ORÇAM. SEM DESON'!$L$9:$L$84)</f>
        <v>372.5</v>
      </c>
      <c r="F18" s="565" t="str">
        <f>IF(C18="SINAPI",VLOOKUP(B18,'SINAPI 01-22 ES - DESONER.'!$G$6:$L$7206,5,FALSE),IF(C18="SIURB",VLOOKUP(B18,'SIURB JAN-2020 DESONER.'!$A$2:$D$757,4,FALSE),IF(C18="SICRO",VLOOKUP(B18,Tabela4[],4,FALSE),IF(C18="CPOS",VLOOKUP(B18,'CPOS-178'!$A$7:$F$4097,6,FALSE),IF(C18="PRÓPRIA",VLOOKUP(B18,Tabela42[],5,FALSE),IF(C18="DER-ES",VLOOKUP(B18,Tabela6[],4,FALSE),IF(C18="IOPES",VLOOKUP(B18,'IOPES_10-21'!$A$12:$G$1259,7,FALSE),"ERRO")))))))</f>
        <v>358,98</v>
      </c>
      <c r="G18" s="453">
        <f>+'BDI '!$M$33</f>
        <v>0.29277177006260691</v>
      </c>
      <c r="H18" s="454">
        <f t="shared" si="0"/>
        <v>464.07921001707467</v>
      </c>
      <c r="I18" s="455" t="str">
        <f ca="1">+IF(Tabela58[[#This Row],[PORCENTAGEM ACUMULADA]]&lt;=$O$2,$N$2,IF(Tabela58[[#This Row],[PORCENTAGEM ACUMULADA]]&lt;=$O$3,$N$3,$N$4))</f>
        <v>C</v>
      </c>
      <c r="J18" s="456">
        <f t="shared" ca="1" si="1"/>
        <v>172869.50573136032</v>
      </c>
      <c r="K18" s="457">
        <f ca="1">+Tabela58[[#This Row],[PREÇO DO
 SERVIÇO]]/Tabela58[[#Totals],[PREÇO DO
 SERVIÇO]]</f>
        <v>5.7830320546077927E-3</v>
      </c>
      <c r="L18" s="458">
        <f ca="1">+Tabela58[[#This Row],[PORCENTAGEM INDIVIDUAL]]+L17</f>
        <v>0.96956843989439356</v>
      </c>
    </row>
    <row r="19" spans="2:12" ht="60" customHeight="1" x14ac:dyDescent="0.25">
      <c r="B19" s="431">
        <v>100574</v>
      </c>
      <c r="C19" s="213" t="s">
        <v>13744</v>
      </c>
      <c r="D19" s="563" t="str">
        <f>IF(C19="SINAPI",VLOOKUP(B19,'SINAPI 01-22 ES - DESONER.'!$G$6:$L$7206,2,FALSE),IF(C19="SIURB",VLOOKUP(B19,'SIURB JAN-2020 DESONER.'!$A$2:$D$757,2,FALSE),IF(C19="SICRO",VLOOKUP(B19,Tabela4[#Data],2,FALSE),IF(C19="CPOS",VLOOKUP(B19,'CPOS-178'!$A$7:$F$4097,2,FALSE),IF(C19="PRÓPRIA",VLOOKUP(B19,Tabela42[#Data],2,FALSE),IF(C19="DER-ES",VLOOKUP(B19,Tabela6[#Data],2,FALSE),IF(C19="IOPES",VLOOKUP(B19,'IOPES_10-21'!$A$12:$G$1259,3,FALSE),"ERRO")))))))</f>
        <v>ESPALHAMENTO DE MATERIAL COM TRATOR DE ESTEIRAS. AF_11/2019</v>
      </c>
      <c r="E19" s="452">
        <f ca="1">SUMIF('ORÇAM. SEM DESON'!$B$9:$P$84,B19,'ORÇAM. SEM DESON'!$L$9:$L$84)</f>
        <v>73599.791499999992</v>
      </c>
      <c r="F19" s="565" t="str">
        <f>IF(C19="SINAPI",VLOOKUP(B19,'SINAPI 01-22 ES - DESONER.'!$G$6:$L$7206,5,FALSE),IF(C19="SIURB",VLOOKUP(B19,'SIURB JAN-2020 DESONER.'!$A$2:$D$757,4,FALSE),IF(C19="SICRO",VLOOKUP(B19,Tabela4[],4,FALSE),IF(C19="CPOS",VLOOKUP(B19,'CPOS-178'!$A$7:$F$4097,6,FALSE),IF(C19="PRÓPRIA",VLOOKUP(B19,Tabela42[],5,FALSE),IF(C19="DER-ES",VLOOKUP(B19,Tabela6[],4,FALSE),IF(C19="IOPES",VLOOKUP(B19,'IOPES_10-21'!$A$12:$G$1259,7,FALSE),"ERRO")))))))</f>
        <v>1,19</v>
      </c>
      <c r="G19" s="453">
        <f>+'BDI '!$M$33</f>
        <v>0.29277177006260691</v>
      </c>
      <c r="H19" s="454">
        <f t="shared" si="0"/>
        <v>1.5383984063745022</v>
      </c>
      <c r="I19" s="455" t="str">
        <f ca="1">+IF(Tabela58[[#This Row],[PORCENTAGEM ACUMULADA]]&lt;=$O$2,$N$2,IF(Tabela58[[#This Row],[PORCENTAGEM ACUMULADA]]&lt;=$O$3,$N$3,$N$4))</f>
        <v>C</v>
      </c>
      <c r="J19" s="456">
        <f t="shared" ca="1" si="1"/>
        <v>113225.80195309562</v>
      </c>
      <c r="K19" s="457">
        <f ca="1">+Tabela58[[#This Row],[PREÇO DO
 SERVIÇO]]/Tabela58[[#Totals],[PREÇO DO
 SERVIÇO]]</f>
        <v>3.7877614061150185E-3</v>
      </c>
      <c r="L19" s="458">
        <f ca="1">+Tabela58[[#This Row],[PORCENTAGEM INDIVIDUAL]]+L18</f>
        <v>0.97335620130050859</v>
      </c>
    </row>
    <row r="20" spans="2:12" ht="60" customHeight="1" x14ac:dyDescent="0.25">
      <c r="B20" s="431">
        <v>1600436</v>
      </c>
      <c r="C20" s="213" t="s">
        <v>13745</v>
      </c>
      <c r="D20" s="563" t="str">
        <f>IF(C20="SINAPI",VLOOKUP(B20,'SINAPI 01-22 ES - DESONER.'!$G$6:$L$7206,2,FALSE),IF(C20="SIURB",VLOOKUP(B20,'SIURB JAN-2020 DESONER.'!$A$2:$D$757,2,FALSE),IF(C20="SICRO",VLOOKUP(B20,Tabela4[#Data],2,FALSE),IF(C20="CPOS",VLOOKUP(B20,'CPOS-178'!$A$7:$F$4097,2,FALSE),IF(C20="PRÓPRIA",VLOOKUP(B20,Tabela42[#Data],2,FALSE),IF(C20="DER-ES",VLOOKUP(B20,Tabela6[#Data],2,FALSE),IF(C20="IOPES",VLOOKUP(B20,'IOPES_10-21'!$A$12:$G$1259,3,FALSE),"ERRO")))))))</f>
        <v>DEMOLIÇÃO DE CONCRETO SIMPLES</v>
      </c>
      <c r="E20" s="452">
        <f ca="1">SUMIF('ORÇAM. SEM DESON'!$B$9:$P$84,B20,'ORÇAM. SEM DESON'!$L$9:$L$84)</f>
        <v>246.78799999999998</v>
      </c>
      <c r="F20" s="565">
        <f>IF(C20="SINAPI",VLOOKUP(B20,'SINAPI 01-22 ES - DESONER.'!$G$6:$L$7206,5,FALSE),IF(C20="SIURB",VLOOKUP(B20,'SIURB JAN-2020 DESONER.'!$A$2:$D$757,4,FALSE),IF(C20="SICRO",VLOOKUP(B20,Tabela4[],4,FALSE),IF(C20="CPOS",VLOOKUP(B20,'CPOS-178'!$A$7:$F$4097,6,FALSE),IF(C20="PRÓPRIA",VLOOKUP(B20,Tabela42[],5,FALSE),IF(C20="DER-ES",VLOOKUP(B20,Tabela6[],4,FALSE),IF(C20="IOPES",VLOOKUP(B20,'IOPES_10-21'!$A$12:$G$1259,7,FALSE),"ERRO")))))))</f>
        <v>318.02999999999997</v>
      </c>
      <c r="G20" s="453">
        <f>+'BDI '!$M$33</f>
        <v>0.29277177006260691</v>
      </c>
      <c r="H20" s="454">
        <f t="shared" si="0"/>
        <v>411.14020603301083</v>
      </c>
      <c r="I20" s="455" t="str">
        <f ca="1">+IF(Tabela58[[#This Row],[PORCENTAGEM ACUMULADA]]&lt;=$O$2,$N$2,IF(Tabela58[[#This Row],[PORCENTAGEM ACUMULADA]]&lt;=$O$3,$N$3,$N$4))</f>
        <v>C</v>
      </c>
      <c r="J20" s="456">
        <f t="shared" ca="1" si="1"/>
        <v>101464.46916647466</v>
      </c>
      <c r="K20" s="457">
        <f ca="1">+Tabela58[[#This Row],[PREÇO DO
 SERVIÇO]]/Tabela58[[#Totals],[PREÇO DO
 SERVIÇO]]</f>
        <v>3.3943076027841065E-3</v>
      </c>
      <c r="L20" s="458">
        <f ca="1">+Tabela58[[#This Row],[PORCENTAGEM INDIVIDUAL]]+L19</f>
        <v>0.97675050890329274</v>
      </c>
    </row>
    <row r="21" spans="2:12" ht="60" customHeight="1" x14ac:dyDescent="0.25">
      <c r="B21" s="433">
        <v>1107892</v>
      </c>
      <c r="C21" s="213" t="s">
        <v>13745</v>
      </c>
      <c r="D21" s="563" t="str">
        <f>IF(C21="SINAPI",VLOOKUP(B21,'SINAPI 01-22 ES - DESONER.'!$G$6:$L$7206,2,FALSE),IF(C21="SIURB",VLOOKUP(B21,'SIURB JAN-2020 DESONER.'!$A$2:$D$757,2,FALSE),IF(C21="SICRO",VLOOKUP(B21,Tabela4[#Data],2,FALSE),IF(C21="CPOS",VLOOKUP(B21,'CPOS-178'!$A$7:$F$4097,2,FALSE),IF(C21="PRÓPRIA",VLOOKUP(B21,Tabela42[#Data],2,FALSE),IF(C21="DER-ES",VLOOKUP(B21,Tabela6[#Data],2,FALSE),IF(C21="IOPES",VLOOKUP(B21,'IOPES_10-21'!$A$12:$G$1259,3,FALSE),"ERRO")))))))</f>
        <v>CONCRETO FCK = 20 MPa -  CONFECÇÃO EM BETONEIRA E LANÇAMENTO MANUAL - AREIA EXTRAÍDA E BRITA PRODUZIDA</v>
      </c>
      <c r="E21" s="452">
        <f ca="1">SUMIF('ORÇAM. SEM DESON'!$B$9:$P$84,B21,'ORÇAM. SEM DESON'!$L$9:$L$84)</f>
        <v>211.71000000000004</v>
      </c>
      <c r="F21" s="565">
        <f>IF(C21="SINAPI",VLOOKUP(B21,'SINAPI 01-22 ES - DESONER.'!$G$6:$L$7206,5,FALSE),IF(C21="SIURB",VLOOKUP(B21,'SIURB JAN-2020 DESONER.'!$A$2:$D$757,4,FALSE),IF(C21="SICRO",VLOOKUP(B21,Tabela4[],4,FALSE),IF(C21="CPOS",VLOOKUP(B21,'CPOS-178'!$A$7:$F$4097,6,FALSE),IF(C21="PRÓPRIA",VLOOKUP(B21,Tabela42[],5,FALSE),IF(C21="DER-ES",VLOOKUP(B21,Tabela6[],4,FALSE),IF(C21="IOPES",VLOOKUP(B21,'IOPES_10-21'!$A$12:$G$1259,7,FALSE),"ERRO")))))))</f>
        <v>327.9</v>
      </c>
      <c r="G21" s="453">
        <f>+'BDI '!$M$33</f>
        <v>0.29277177006260691</v>
      </c>
      <c r="H21" s="454">
        <f t="shared" si="0"/>
        <v>423.8998634035288</v>
      </c>
      <c r="I21" s="455" t="str">
        <f ca="1">+IF(Tabela58[[#This Row],[PORCENTAGEM ACUMULADA]]&lt;=$O$2,$N$2,IF(Tabela58[[#This Row],[PORCENTAGEM ACUMULADA]]&lt;=$O$3,$N$3,$N$4))</f>
        <v>C</v>
      </c>
      <c r="J21" s="456">
        <f t="shared" ca="1" si="1"/>
        <v>89743.840081161092</v>
      </c>
      <c r="K21" s="457">
        <f ca="1">+Tabela58[[#This Row],[PREÇO DO
 SERVIÇO]]/Tabela58[[#Totals],[PREÇO DO
 SERVIÇO]]</f>
        <v>3.0022154670787597E-3</v>
      </c>
      <c r="L21" s="458">
        <f ca="1">+Tabela58[[#This Row],[PORCENTAGEM INDIVIDUAL]]+L20</f>
        <v>0.97975272437037153</v>
      </c>
    </row>
    <row r="22" spans="2:12" ht="60" customHeight="1" x14ac:dyDescent="0.25">
      <c r="B22" s="433">
        <v>3108005</v>
      </c>
      <c r="C22" s="213" t="s">
        <v>13745</v>
      </c>
      <c r="D22" s="563" t="str">
        <f>IF(C22="SINAPI",VLOOKUP(B22,'SINAPI 01-22 ES - DESONER.'!$G$6:$L$7206,2,FALSE),IF(C22="SIURB",VLOOKUP(B22,'SIURB JAN-2020 DESONER.'!$A$2:$D$757,2,FALSE),IF(C22="SICRO",VLOOKUP(B22,Tabela4[#Data],2,FALSE),IF(C22="CPOS",VLOOKUP(B22,'CPOS-178'!$A$7:$F$4097,2,FALSE),IF(C22="PRÓPRIA",VLOOKUP(B22,Tabela42[#Data],2,FALSE),IF(C22="DER-ES",VLOOKUP(B22,Tabela6[#Data],2,FALSE),IF(C22="IOPES",VLOOKUP(B22,'IOPES_10-21'!$A$12:$G$1259,3,FALSE),"ERRO")))))))</f>
        <v>FORMAS DE COMPENSADO RESINADO 14 MM - USO GERAL - UTILIZAÇÃO DE 3 VEZES - CONFECÇÃO, INSTALAÇÃO E RETIRADA</v>
      </c>
      <c r="E22" s="452">
        <f ca="1">SUMIF('ORÇAM. SEM DESON'!$B$9:$P$84,B22,'ORÇAM. SEM DESON'!$L$9:$L$84)</f>
        <v>1037.32</v>
      </c>
      <c r="F22" s="565">
        <f>IF(C22="SINAPI",VLOOKUP(B22,'SINAPI 01-22 ES - DESONER.'!$G$6:$L$7206,5,FALSE),IF(C22="SIURB",VLOOKUP(B22,'SIURB JAN-2020 DESONER.'!$A$2:$D$757,4,FALSE),IF(C22="SICRO",VLOOKUP(B22,Tabela4[],4,FALSE),IF(C22="CPOS",VLOOKUP(B22,'CPOS-178'!$A$7:$F$4097,6,FALSE),IF(C22="PRÓPRIA",VLOOKUP(B22,Tabela42[],5,FALSE),IF(C22="DER-ES",VLOOKUP(B22,Tabela6[],4,FALSE),IF(C22="IOPES",VLOOKUP(B22,'IOPES_10-21'!$A$12:$G$1259,7,FALSE),"ERRO")))))))</f>
        <v>63.07</v>
      </c>
      <c r="G22" s="453">
        <f>+'BDI '!$M$33</f>
        <v>0.29277177006260691</v>
      </c>
      <c r="H22" s="454">
        <f t="shared" si="0"/>
        <v>81.535115537848611</v>
      </c>
      <c r="I22" s="455" t="str">
        <f ca="1">+IF(Tabela58[[#This Row],[PORCENTAGEM ACUMULADA]]&lt;=$O$2,$N$2,IF(Tabela58[[#This Row],[PORCENTAGEM ACUMULADA]]&lt;=$O$3,$N$3,$N$4))</f>
        <v>C</v>
      </c>
      <c r="J22" s="456">
        <f t="shared" ca="1" si="1"/>
        <v>84578.006049721123</v>
      </c>
      <c r="K22" s="457">
        <f ca="1">+Tabela58[[#This Row],[PREÇO DO
 SERVIÇO]]/Tabela58[[#Totals],[PREÇO DO
 SERVIÇO]]</f>
        <v>2.8294019701799733E-3</v>
      </c>
      <c r="L22" s="458">
        <f ca="1">+Tabela58[[#This Row],[PORCENTAGEM INDIVIDUAL]]+L21</f>
        <v>0.98258212634055153</v>
      </c>
    </row>
    <row r="23" spans="2:12" ht="60" customHeight="1" x14ac:dyDescent="0.25">
      <c r="B23" s="431">
        <v>92221</v>
      </c>
      <c r="C23" s="213" t="s">
        <v>13744</v>
      </c>
      <c r="D23" s="563" t="str">
        <f>IF(C23="SINAPI",VLOOKUP(B23,'SINAPI 01-22 ES - DESONER.'!$G$6:$L$7206,2,FALSE),IF(C23="SIURB",VLOOKUP(B23,'SIURB JAN-2020 DESONER.'!$A$2:$D$757,2,FALSE),IF(C23="SICRO",VLOOKUP(B23,Tabela4[#Data],2,FALSE),IF(C23="CPOS",VLOOKUP(B23,'CPOS-178'!$A$7:$F$4097,2,FALSE),IF(C23="PRÓPRIA",VLOOKUP(B23,Tabela42[#Data],2,FALSE),IF(C23="DER-ES",VLOOKUP(B23,Tabela6[#Data],2,FALSE),IF(C23="IOPES",VLOOKUP(B23,'IOPES_10-21'!$A$12:$G$1259,3,FALSE),"ERRO")))))))</f>
        <v>TUBO DE CONCRETO PARA REDES COLETORAS DE ÁGUAS PLUVIAIS, DIÂMETRO DE 600 MM, JUNTA RÍGIDA, INSTALADO EM LOCAL COM ALTO NÍVEL DE INTERFERÊNCIAS - FORNECIMENTO E ASSENTAMENTO. AF_12/2015</v>
      </c>
      <c r="E23" s="452">
        <f ca="1">SUMIF('ORÇAM. SEM DESON'!$B$9:$P$84,B23,'ORÇAM. SEM DESON'!$L$9:$L$84)</f>
        <v>275.5</v>
      </c>
      <c r="F23" s="565" t="str">
        <f>IF(C23="SINAPI",VLOOKUP(B23,'SINAPI 01-22 ES - DESONER.'!$G$6:$L$7206,5,FALSE),IF(C23="SIURB",VLOOKUP(B23,'SIURB JAN-2020 DESONER.'!$A$2:$D$757,4,FALSE),IF(C23="SICRO",VLOOKUP(B23,Tabela4[],4,FALSE),IF(C23="CPOS",VLOOKUP(B23,'CPOS-178'!$A$7:$F$4097,6,FALSE),IF(C23="PRÓPRIA",VLOOKUP(B23,Tabela42[],5,FALSE),IF(C23="DER-ES",VLOOKUP(B23,Tabela6[],4,FALSE),IF(C23="IOPES",VLOOKUP(B23,'IOPES_10-21'!$A$12:$G$1259,7,FALSE),"ERRO")))))))</f>
        <v>232,50</v>
      </c>
      <c r="G23" s="453">
        <f>+'BDI '!$M$33</f>
        <v>0.29277177006260691</v>
      </c>
      <c r="H23" s="454">
        <f t="shared" si="0"/>
        <v>300.56943653955608</v>
      </c>
      <c r="I23" s="455" t="str">
        <f ca="1">+IF(Tabela58[[#This Row],[PORCENTAGEM ACUMULADA]]&lt;=$O$2,$N$2,IF(Tabela58[[#This Row],[PORCENTAGEM ACUMULADA]]&lt;=$O$3,$N$3,$N$4))</f>
        <v>C</v>
      </c>
      <c r="J23" s="456">
        <f t="shared" ca="1" si="1"/>
        <v>82806.879766647704</v>
      </c>
      <c r="K23" s="457">
        <f ca="1">+Tabela58[[#This Row],[PREÇO DO
 SERVIÇO]]/Tabela58[[#Totals],[PREÇO DO
 SERVIÇO]]</f>
        <v>2.7701521908482223E-3</v>
      </c>
      <c r="L23" s="458">
        <f ca="1">+Tabela58[[#This Row],[PORCENTAGEM INDIVIDUAL]]+L22</f>
        <v>0.98535227853139973</v>
      </c>
    </row>
    <row r="24" spans="2:12" ht="60" customHeight="1" x14ac:dyDescent="0.25">
      <c r="B24" s="431">
        <v>91070</v>
      </c>
      <c r="C24" s="213" t="s">
        <v>13744</v>
      </c>
      <c r="D24" s="563" t="str">
        <f>IF(C24="SINAPI",VLOOKUP(B24,'SINAPI 01-22 ES - DESONER.'!$G$6:$L$7206,2,FALSE),IF(C24="SIURB",VLOOKUP(B24,'SIURB JAN-2020 DESONER.'!$A$2:$D$757,2,FALSE),IF(C24="SICRO",VLOOKUP(B24,Tabela4[#Data],2,FALSE),IF(C24="CPOS",VLOOKUP(B24,'CPOS-178'!$A$7:$F$4097,2,FALSE),IF(C24="PRÓPRIA",VLOOKUP(B24,Tabela42[#Data],2,FALSE),IF(C24="DER-ES",VLOOKUP(B24,Tabela6[#Data],2,FALSE),IF(C24="IOPES",VLOOKUP(B24,'IOPES_10-21'!$A$12:$G$1259,3,FALSE),"ERRO")))))))</f>
        <v>EXECUÇÃO DE REVESTIMENTO DE CONCRETO PROJETADO COM ESPESSURA DE 10 CM, ARMADO COM TELA, INCLINAÇÃO MENOR QUE 90°, APLICAÇÃO CONTÍNUA, UTILIZANDO EQUIPAMENTO DE PROJEÇÃO COM 6 M³/H DE CAPACIDADE. AF_01/2016</v>
      </c>
      <c r="E24" s="452">
        <f ca="1">SUMIF('ORÇAM. SEM DESON'!$B$9:$P$84,B24,'ORÇAM. SEM DESON'!$L$9:$L$84)</f>
        <v>429.76859999999999</v>
      </c>
      <c r="F24" s="565" t="str">
        <f>IF(C24="SINAPI",VLOOKUP(B24,'SINAPI 01-22 ES - DESONER.'!$G$6:$L$7206,5,FALSE),IF(C24="SIURB",VLOOKUP(B24,'SIURB JAN-2020 DESONER.'!$A$2:$D$757,4,FALSE),IF(C24="SICRO",VLOOKUP(B24,Tabela4[],4,FALSE),IF(C24="CPOS",VLOOKUP(B24,'CPOS-178'!$A$7:$F$4097,6,FALSE),IF(C24="PRÓPRIA",VLOOKUP(B24,Tabela42[],5,FALSE),IF(C24="DER-ES",VLOOKUP(B24,Tabela6[],4,FALSE),IF(C24="IOPES",VLOOKUP(B24,'IOPES_10-21'!$A$12:$G$1259,7,FALSE),"ERRO")))))))</f>
        <v>130,66</v>
      </c>
      <c r="G24" s="453">
        <f>+'BDI '!$M$33</f>
        <v>0.29277177006260691</v>
      </c>
      <c r="H24" s="454">
        <f t="shared" si="0"/>
        <v>168.91355947638021</v>
      </c>
      <c r="I24" s="455" t="str">
        <f ca="1">+IF(Tabela58[[#This Row],[PORCENTAGEM ACUMULADA]]&lt;=$O$2,$N$2,IF(Tabela58[[#This Row],[PORCENTAGEM ACUMULADA]]&lt;=$O$3,$N$3,$N$4))</f>
        <v>C</v>
      </c>
      <c r="J24" s="456">
        <f t="shared" ca="1" si="1"/>
        <v>72593.743977180653</v>
      </c>
      <c r="K24" s="457">
        <f ca="1">+Tabela58[[#This Row],[PREÇO DO
 SERVIÇO]]/Tabela58[[#Totals],[PREÇO DO
 SERVIÇO]]</f>
        <v>2.4284904767207238E-3</v>
      </c>
      <c r="L24" s="458">
        <f ca="1">+Tabela58[[#This Row],[PORCENTAGEM INDIVIDUAL]]+L23</f>
        <v>0.9877807690081204</v>
      </c>
    </row>
    <row r="25" spans="2:12" ht="60" customHeight="1" x14ac:dyDescent="0.25">
      <c r="B25" s="431" t="s">
        <v>18132</v>
      </c>
      <c r="C25" s="213" t="s">
        <v>17850</v>
      </c>
      <c r="D25" s="563" t="str">
        <f>IF(C25="SINAPI",VLOOKUP(B25,'SINAPI 01-22 ES - DESONER.'!$G$6:$L$7206,2,FALSE),IF(C25="SIURB",VLOOKUP(B25,'SIURB JAN-2020 DESONER.'!$A$2:$D$757,2,FALSE),IF(C25="SICRO",VLOOKUP(B25,Tabela4[#Data],2,FALSE),IF(C25="CPOS",VLOOKUP(B25,'CPOS-178'!$A$7:$F$4097,2,FALSE),IF(C25="PRÓPRIA",VLOOKUP(B25,Tabela42[#Data],2,FALSE),IF(C25="DER-ES",VLOOKUP(B25,Tabela6[#Data],2,FALSE),IF(C25="IOPES",VLOOKUP(B25,'IOPES_10-21'!$A$12:$G$1259,3,FALSE),"ERRO")))))))</f>
        <v>Tapume Telha Metálica Ondulada em aço galvalume 0,50mm Branca h=2,20m, incl. montagem estr. mad. 8"x8", c/adesivo "DER-ES" 60x60cm a cada 10m, incl. faixas pint. esmalte sint. cores azul c/ h=30cm e rosa c/ h=10cm (Reaproveitamento 2x)</v>
      </c>
      <c r="E25" s="452">
        <f ca="1">SUMIF('ORÇAM. SEM DESON'!$B$9:$P$84,B25,'ORÇAM. SEM DESON'!$L$9:$L$84)</f>
        <v>200</v>
      </c>
      <c r="F25" s="565">
        <f>IF(C25="SINAPI",VLOOKUP(B25,'SINAPI 01-22 ES - DESONER.'!$G$6:$L$7206,5,FALSE),IF(C25="SIURB",VLOOKUP(B25,'SIURB JAN-2020 DESONER.'!$A$2:$D$757,4,FALSE),IF(C25="SICRO",VLOOKUP(B25,Tabela4[],4,FALSE),IF(C25="CPOS",VLOOKUP(B25,'CPOS-178'!$A$7:$F$4097,6,FALSE),IF(C25="PRÓPRIA",VLOOKUP(B25,Tabela42[],5,FALSE),IF(C25="DER-ES",VLOOKUP(B25,Tabela6[],4,FALSE),IF(C25="IOPES",VLOOKUP(B25,'IOPES_10-21'!$A$12:$G$1259,7,FALSE),"ERRO")))))))</f>
        <v>207.79</v>
      </c>
      <c r="G25" s="453">
        <f>+'BDI '!$M$33</f>
        <v>0.29277177006260691</v>
      </c>
      <c r="H25" s="454">
        <f t="shared" si="0"/>
        <v>268.62504610130907</v>
      </c>
      <c r="I25" s="455" t="str">
        <f ca="1">+IF(Tabela58[[#This Row],[PORCENTAGEM ACUMULADA]]&lt;=$O$2,$N$2,IF(Tabela58[[#This Row],[PORCENTAGEM ACUMULADA]]&lt;=$O$3,$N$3,$N$4))</f>
        <v>C</v>
      </c>
      <c r="J25" s="456">
        <f t="shared" ca="1" si="1"/>
        <v>53725.009220261811</v>
      </c>
      <c r="K25" s="457">
        <f ca="1">+Tabela58[[#This Row],[PREÇO DO
 SERVIÇO]]/Tabela58[[#Totals],[PREÇO DO
 SERVIÇO]]</f>
        <v>1.7972715843689155E-3</v>
      </c>
      <c r="L25" s="458">
        <f ca="1">+Tabela58[[#This Row],[PORCENTAGEM INDIVIDUAL]]+L24</f>
        <v>0.98957804059248933</v>
      </c>
    </row>
    <row r="26" spans="2:12" ht="60" customHeight="1" x14ac:dyDescent="0.25">
      <c r="B26" s="431">
        <v>2105605</v>
      </c>
      <c r="C26" s="213" t="s">
        <v>13745</v>
      </c>
      <c r="D26" s="563" t="str">
        <f>IF(C26="SINAPI",VLOOKUP(B26,'SINAPI 01-22 ES - DESONER.'!$G$6:$L$7206,2,FALSE),IF(C26="SIURB",VLOOKUP(B26,'SIURB JAN-2020 DESONER.'!$A$2:$D$757,2,FALSE),IF(C26="SICRO",VLOOKUP(B26,Tabela4[#Data],2,FALSE),IF(C26="CPOS",VLOOKUP(B26,'CPOS-178'!$A$7:$F$4097,2,FALSE),IF(C26="PRÓPRIA",VLOOKUP(B26,Tabela42[#Data],2,FALSE),IF(C26="DER-ES",VLOOKUP(B26,Tabela6[#Data],2,FALSE),IF(C26="IOPES",VLOOKUP(B26,'IOPES_10-21'!$A$12:$G$1259,3,FALSE),"ERRO")))))))</f>
        <v>ESCORAMENTO PARA CORPO DE BUEIROS CELULARES - UTILIZAÇÃO DE 3 VEZES - CONFECÇÃO, INSTALAÇÃO E RETIRADA</v>
      </c>
      <c r="E26" s="452">
        <f ca="1">SUMIF('ORÇAM. SEM DESON'!$B$9:$P$84,B26,'ORÇAM. SEM DESON'!$L$9:$L$84)</f>
        <v>539.54</v>
      </c>
      <c r="F26" s="565">
        <f>IF(C26="SINAPI",VLOOKUP(B26,'SINAPI 01-22 ES - DESONER.'!$G$6:$L$7206,5,FALSE),IF(C26="SIURB",VLOOKUP(B26,'SIURB JAN-2020 DESONER.'!$A$2:$D$757,4,FALSE),IF(C26="SICRO",VLOOKUP(B26,Tabela4[],4,FALSE),IF(C26="CPOS",VLOOKUP(B26,'CPOS-178'!$A$7:$F$4097,6,FALSE),IF(C26="PRÓPRIA",VLOOKUP(B26,Tabela42[],5,FALSE),IF(C26="DER-ES",VLOOKUP(B26,Tabela6[],4,FALSE),IF(C26="IOPES",VLOOKUP(B26,'IOPES_10-21'!$A$12:$G$1259,7,FALSE),"ERRO")))))))</f>
        <v>52.12</v>
      </c>
      <c r="G26" s="453">
        <f>+'BDI '!$M$33</f>
        <v>0.29277177006260691</v>
      </c>
      <c r="H26" s="454">
        <f t="shared" si="0"/>
        <v>67.379264655663064</v>
      </c>
      <c r="I26" s="455" t="str">
        <f ca="1">+IF(Tabela58[[#This Row],[PORCENTAGEM ACUMULADA]]&lt;=$O$2,$N$2,IF(Tabela58[[#This Row],[PORCENTAGEM ACUMULADA]]&lt;=$O$3,$N$3,$N$4))</f>
        <v>C</v>
      </c>
      <c r="J26" s="456">
        <f t="shared" ca="1" si="1"/>
        <v>36353.808452316451</v>
      </c>
      <c r="K26" s="457">
        <f ca="1">+Tabela58[[#This Row],[PREÇO DO
 SERVIÇO]]/Tabela58[[#Totals],[PREÇO DO
 SERVIÇO]]</f>
        <v>1.2161499432613862E-3</v>
      </c>
      <c r="L26" s="458">
        <f ca="1">+Tabela58[[#This Row],[PORCENTAGEM INDIVIDUAL]]+L25</f>
        <v>0.99079419053575069</v>
      </c>
    </row>
    <row r="27" spans="2:12" ht="60" customHeight="1" x14ac:dyDescent="0.25">
      <c r="B27" s="431" t="s">
        <v>17866</v>
      </c>
      <c r="C27" s="213" t="s">
        <v>17861</v>
      </c>
      <c r="D27" s="563" t="str">
        <f>IF(C27="SINAPI",VLOOKUP(B27,'SINAPI 01-22 ES - DESONER.'!$G$6:$L$7206,2,FALSE),IF(C27="SIURB",VLOOKUP(B27,'SIURB JAN-2020 DESONER.'!$A$2:$D$757,2,FALSE),IF(C27="SICRO",VLOOKUP(B27,Tabela4[#Data],2,FALSE),IF(C27="CPOS",VLOOKUP(B27,'CPOS-178'!$A$7:$F$4097,2,FALSE),IF(C27="PRÓPRIA",VLOOKUP(B27,Tabela42[#Data],2,FALSE),IF(C27="DER-ES",VLOOKUP(B27,Tabela6[#Data],2,FALSE),IF(C27="IOPES",VLOOKUP(B27,'IOPES_10-21'!$A$12:$G$1259,3,FALSE),"ERRO")))))))</f>
        <v>REJUNTAMENTO DE GALERIA</v>
      </c>
      <c r="E27" s="452">
        <f ca="1">SUMIF('ORÇAM. SEM DESON'!$B$9:$P$84,B27,'ORÇAM. SEM DESON'!$L$9:$L$84)</f>
        <v>2346</v>
      </c>
      <c r="F27" s="565">
        <f>IF(C27="SINAPI",VLOOKUP(B27,'SINAPI 01-22 ES - DESONER.'!$G$6:$L$7206,5,FALSE),IF(C27="SIURB",VLOOKUP(B27,'SIURB JAN-2020 DESONER.'!$A$2:$D$757,4,FALSE),IF(C27="SICRO",VLOOKUP(B27,Tabela4[],4,FALSE),IF(C27="CPOS",VLOOKUP(B27,'CPOS-178'!$A$7:$F$4097,6,FALSE),IF(C27="PRÓPRIA",VLOOKUP(B27,Tabela42[],5,FALSE),IF(C27="DER-ES",VLOOKUP(B27,Tabela6[],4,FALSE),IF(C27="IOPES",VLOOKUP(B27,'IOPES_10-21'!$A$12:$G$1259,7,FALSE),"ERRO")))))))</f>
        <v>11.1716</v>
      </c>
      <c r="G27" s="453">
        <f>+'BDI '!$M$33</f>
        <v>0.29277177006260691</v>
      </c>
      <c r="H27" s="454">
        <f t="shared" si="0"/>
        <v>14.442329106431419</v>
      </c>
      <c r="I27" s="455" t="str">
        <f ca="1">+IF(Tabela58[[#This Row],[PORCENTAGEM ACUMULADA]]&lt;=$O$2,$N$2,IF(Tabela58[[#This Row],[PORCENTAGEM ACUMULADA]]&lt;=$O$3,$N$3,$N$4))</f>
        <v>C</v>
      </c>
      <c r="J27" s="456">
        <f t="shared" ca="1" si="1"/>
        <v>33881.704083688106</v>
      </c>
      <c r="K27" s="457">
        <f ca="1">+Tabela58[[#This Row],[PREÇO DO
 SERVIÇO]]/Tabela58[[#Totals],[PREÇO DO
 SERVIÇO]]</f>
        <v>1.1334502285509729E-3</v>
      </c>
      <c r="L27" s="458">
        <f ca="1">+Tabela58[[#This Row],[PORCENTAGEM INDIVIDUAL]]+L26</f>
        <v>0.99192764076430162</v>
      </c>
    </row>
    <row r="28" spans="2:12" ht="60" customHeight="1" x14ac:dyDescent="0.25">
      <c r="B28" s="431" t="s">
        <v>18171</v>
      </c>
      <c r="C28" s="213" t="s">
        <v>17850</v>
      </c>
      <c r="D28" s="563" t="str">
        <f>IF(C28="SINAPI",VLOOKUP(B28,'SINAPI 01-22 ES - DESONER.'!$G$6:$L$7206,2,FALSE),IF(C28="SIURB",VLOOKUP(B28,'SIURB JAN-2020 DESONER.'!$A$2:$D$757,2,FALSE),IF(C28="SICRO",VLOOKUP(B28,Tabela4[#Data],2,FALSE),IF(C28="CPOS",VLOOKUP(B28,'CPOS-178'!$A$7:$F$4097,2,FALSE),IF(C28="PRÓPRIA",VLOOKUP(B28,Tabela42[#Data],2,FALSE),IF(C28="DER-ES",VLOOKUP(B28,Tabela6[#Data],2,FALSE),IF(C28="IOPES",VLOOKUP(B28,'IOPES_10-21'!$A$12:$G$1259,3,FALSE),"ERRO")))))))</f>
        <v>Rede de luz, incl. padrão entrada de energia trifás., cabo de ligação até barracões, quadro de distrib., disj. e chave de força (quando necessário), cons. 20m entre padrão entrada e QDG, conf. projeto (1 utilização)</v>
      </c>
      <c r="E28" s="452">
        <f ca="1">SUMIF('ORÇAM. SEM DESON'!$B$9:$P$84,B28,'ORÇAM. SEM DESON'!$L$9:$L$84)</f>
        <v>35</v>
      </c>
      <c r="F28" s="565">
        <f>IF(C28="SINAPI",VLOOKUP(B28,'SINAPI 01-22 ES - DESONER.'!$G$6:$L$7206,5,FALSE),IF(C28="SIURB",VLOOKUP(B28,'SIURB JAN-2020 DESONER.'!$A$2:$D$757,4,FALSE),IF(C28="SICRO",VLOOKUP(B28,Tabela4[],4,FALSE),IF(C28="CPOS",VLOOKUP(B28,'CPOS-178'!$A$7:$F$4097,6,FALSE),IF(C28="PRÓPRIA",VLOOKUP(B28,Tabela42[],5,FALSE),IF(C28="DER-ES",VLOOKUP(B28,Tabela6[],4,FALSE),IF(C28="IOPES",VLOOKUP(B28,'IOPES_10-21'!$A$12:$G$1259,7,FALSE),"ERRO")))))))</f>
        <v>649.52</v>
      </c>
      <c r="G28" s="453">
        <f>+'BDI '!$M$33</f>
        <v>0.29277177006260691</v>
      </c>
      <c r="H28" s="454">
        <f t="shared" si="0"/>
        <v>839.68112009106437</v>
      </c>
      <c r="I28" s="455" t="str">
        <f ca="1">+IF(Tabela58[[#This Row],[PORCENTAGEM ACUMULADA]]&lt;=$O$2,$N$2,IF(Tabela58[[#This Row],[PORCENTAGEM ACUMULADA]]&lt;=$O$3,$N$3,$N$4))</f>
        <v>C</v>
      </c>
      <c r="J28" s="456">
        <f t="shared" ca="1" si="1"/>
        <v>29388.839203187254</v>
      </c>
      <c r="K28" s="457">
        <f ca="1">+Tabela58[[#This Row],[PREÇO DO
 SERVIÇO]]/Tabela58[[#Totals],[PREÇO DO
 SERVIÇO]]</f>
        <v>9.8314967952681633E-4</v>
      </c>
      <c r="L28" s="458">
        <f ca="1">+Tabela58[[#This Row],[PORCENTAGEM INDIVIDUAL]]+L27</f>
        <v>0.99291079044382846</v>
      </c>
    </row>
    <row r="29" spans="2:12" ht="60" customHeight="1" x14ac:dyDescent="0.25">
      <c r="B29" s="431" t="s">
        <v>18173</v>
      </c>
      <c r="C29" s="213" t="s">
        <v>17850</v>
      </c>
      <c r="D29" s="563" t="str">
        <f>IF(C29="SINAPI",VLOOKUP(B29,'SINAPI 01-22 ES - DESONER.'!$G$6:$L$7206,2,FALSE),IF(C29="SIURB",VLOOKUP(B29,'SIURB JAN-2020 DESONER.'!$A$2:$D$757,2,FALSE),IF(C29="SICRO",VLOOKUP(B29,Tabela4[#Data],2,FALSE),IF(C29="CPOS",VLOOKUP(B29,'CPOS-178'!$A$7:$F$4097,2,FALSE),IF(C29="PRÓPRIA",VLOOKUP(B29,Tabela42[#Data],2,FALSE),IF(C29="DER-ES",VLOOKUP(B29,Tabela6[#Data],2,FALSE),IF(C29="IOPES",VLOOKUP(B29,'IOPES_10-21'!$A$12:$G$1259,3,FALSE),"ERRO")))))))</f>
        <v>Rede de esgoto, contendo fossa e filtro, inclusive tubos e conexões de ligação entre caixas, considerando distância de 25m, conforme projeto (1 utilização)</v>
      </c>
      <c r="E29" s="452">
        <f ca="1">SUMIF('ORÇAM. SEM DESON'!$B$9:$P$84,B29,'ORÇAM. SEM DESON'!$L$9:$L$84)</f>
        <v>45</v>
      </c>
      <c r="F29" s="565">
        <f>IF(C29="SINAPI",VLOOKUP(B29,'SINAPI 01-22 ES - DESONER.'!$G$6:$L$7206,5,FALSE),IF(C29="SIURB",VLOOKUP(B29,'SIURB JAN-2020 DESONER.'!$A$2:$D$757,4,FALSE),IF(C29="SICRO",VLOOKUP(B29,Tabela4[],4,FALSE),IF(C29="CPOS",VLOOKUP(B29,'CPOS-178'!$A$7:$F$4097,6,FALSE),IF(C29="PRÓPRIA",VLOOKUP(B29,Tabela42[],5,FALSE),IF(C29="DER-ES",VLOOKUP(B29,Tabela6[],4,FALSE),IF(C29="IOPES",VLOOKUP(B29,'IOPES_10-21'!$A$12:$G$1259,7,FALSE),"ERRO")))))))</f>
        <v>348.55</v>
      </c>
      <c r="G29" s="453">
        <f>+'BDI '!$M$33</f>
        <v>0.29277177006260691</v>
      </c>
      <c r="H29" s="454">
        <f t="shared" si="0"/>
        <v>450.59560045532163</v>
      </c>
      <c r="I29" s="455" t="str">
        <f ca="1">+IF(Tabela58[[#This Row],[PORCENTAGEM ACUMULADA]]&lt;=$O$2,$N$2,IF(Tabela58[[#This Row],[PORCENTAGEM ACUMULADA]]&lt;=$O$3,$N$3,$N$4))</f>
        <v>C</v>
      </c>
      <c r="J29" s="456">
        <f t="shared" ca="1" si="1"/>
        <v>20276.802020489475</v>
      </c>
      <c r="K29" s="457">
        <f ca="1">+Tabela58[[#This Row],[PREÇO DO
 SERVIÇO]]/Tabela58[[#Totals],[PREÇO DO
 SERVIÇO]]</f>
        <v>6.7832319849199562E-4</v>
      </c>
      <c r="L29" s="458">
        <f ca="1">+Tabela58[[#This Row],[PORCENTAGEM INDIVIDUAL]]+L28</f>
        <v>0.9935891136423205</v>
      </c>
    </row>
    <row r="30" spans="2:12" ht="60" customHeight="1" x14ac:dyDescent="0.25">
      <c r="B30" s="431">
        <v>2003477</v>
      </c>
      <c r="C30" s="213" t="s">
        <v>13745</v>
      </c>
      <c r="D30" s="563" t="str">
        <f>IF(C30="SINAPI",VLOOKUP(B30,'SINAPI 01-22 ES - DESONER.'!$G$6:$L$7206,2,FALSE),IF(C30="SIURB",VLOOKUP(B30,'SIURB JAN-2020 DESONER.'!$A$2:$D$757,2,FALSE),IF(C30="SICRO",VLOOKUP(B30,Tabela4[#Data],2,FALSE),IF(C30="CPOS",VLOOKUP(B30,'CPOS-178'!$A$7:$F$4097,2,FALSE),IF(C30="PRÓPRIA",VLOOKUP(B30,Tabela42[#Data],2,FALSE),IF(C30="DER-ES",VLOOKUP(B30,Tabela6[#Data],2,FALSE),IF(C30="IOPES",VLOOKUP(B30,'IOPES_10-21'!$A$12:$G$1259,3,FALSE),"ERRO")))))))</f>
        <v>CAIXA COLETORA DE SARJETA - CCS 01 - COM GRELHA DE CONCRETO - TCC 01 - AREIA E BRITA COMERCIAIS</v>
      </c>
      <c r="E30" s="452">
        <f ca="1">SUMIF('ORÇAM. SEM DESON'!$B$9:$P$84,B30,'ORÇAM. SEM DESON'!$L$9:$L$84)</f>
        <v>5</v>
      </c>
      <c r="F30" s="565">
        <f>IF(C30="SINAPI",VLOOKUP(B30,'SINAPI 01-22 ES - DESONER.'!$G$6:$L$7206,5,FALSE),IF(C30="SIURB",VLOOKUP(B30,'SIURB JAN-2020 DESONER.'!$A$2:$D$757,4,FALSE),IF(C30="SICRO",VLOOKUP(B30,Tabela4[],4,FALSE),IF(C30="CPOS",VLOOKUP(B30,'CPOS-178'!$A$7:$F$4097,6,FALSE),IF(C30="PRÓPRIA",VLOOKUP(B30,Tabela42[],5,FALSE),IF(C30="DER-ES",VLOOKUP(B30,Tabela6[],4,FALSE),IF(C30="IOPES",VLOOKUP(B30,'IOPES_10-21'!$A$12:$G$1259,7,FALSE),"ERRO")))))))</f>
        <v>2923.02</v>
      </c>
      <c r="G30" s="453">
        <f>+'BDI '!$M$33</f>
        <v>0.29277177006260691</v>
      </c>
      <c r="H30" s="454">
        <f t="shared" si="0"/>
        <v>3778.7977393284013</v>
      </c>
      <c r="I30" s="455" t="str">
        <f ca="1">+IF(Tabela58[[#This Row],[PORCENTAGEM ACUMULADA]]&lt;=$O$2,$N$2,IF(Tabela58[[#This Row],[PORCENTAGEM ACUMULADA]]&lt;=$O$3,$N$3,$N$4))</f>
        <v>C</v>
      </c>
      <c r="J30" s="456">
        <f t="shared" ca="1" si="1"/>
        <v>18893.988696642005</v>
      </c>
      <c r="K30" s="457">
        <f ca="1">+Tabela58[[#This Row],[PREÇO DO
 SERVIÇO]]/Tabela58[[#Totals],[PREÇO DO
 SERVIÇO]]</f>
        <v>6.3206371655782619E-4</v>
      </c>
      <c r="L30" s="458">
        <f ca="1">+Tabela58[[#This Row],[PORCENTAGEM INDIVIDUAL]]+L29</f>
        <v>0.99422117735887827</v>
      </c>
    </row>
    <row r="31" spans="2:12" ht="60" customHeight="1" x14ac:dyDescent="0.25">
      <c r="B31" s="431">
        <v>2003636</v>
      </c>
      <c r="C31" s="213" t="s">
        <v>13745</v>
      </c>
      <c r="D31" s="563" t="str">
        <f>IF(C31="SINAPI",VLOOKUP(B31,'SINAPI 01-22 ES - DESONER.'!$G$6:$L$7206,2,FALSE),IF(C31="SIURB",VLOOKUP(B31,'SIURB JAN-2020 DESONER.'!$A$2:$D$757,2,FALSE),IF(C31="SICRO",VLOOKUP(B31,Tabela4[#Data],2,FALSE),IF(C31="CPOS",VLOOKUP(B31,'CPOS-178'!$A$7:$F$4097,2,FALSE),IF(C31="PRÓPRIA",VLOOKUP(B31,Tabela42[#Data],2,FALSE),IF(C31="DER-ES",VLOOKUP(B31,Tabela6[#Data],2,FALSE),IF(C31="IOPES",VLOOKUP(B31,'IOPES_10-21'!$A$12:$G$1259,3,FALSE),"ERRO")))))))</f>
        <v>BOCA DE LOBO DUPLA - GRELHA DE CONCRETO - BLDG 02 - AREIA E BRITA COMERCIAIS</v>
      </c>
      <c r="E31" s="452">
        <f ca="1">SUMIF('ORÇAM. SEM DESON'!$B$9:$P$84,B31,'ORÇAM. SEM DESON'!$L$9:$L$84)</f>
        <v>8</v>
      </c>
      <c r="F31" s="565">
        <f>IF(C31="SINAPI",VLOOKUP(B31,'SINAPI 01-22 ES - DESONER.'!$G$6:$L$7206,5,FALSE),IF(C31="SIURB",VLOOKUP(B31,'SIURB JAN-2020 DESONER.'!$A$2:$D$757,4,FALSE),IF(C31="SICRO",VLOOKUP(B31,Tabela4[],4,FALSE),IF(C31="CPOS",VLOOKUP(B31,'CPOS-178'!$A$7:$F$4097,6,FALSE),IF(C31="PRÓPRIA",VLOOKUP(B31,Tabela42[],5,FALSE),IF(C31="DER-ES",VLOOKUP(B31,Tabela6[],4,FALSE),IF(C31="IOPES",VLOOKUP(B31,'IOPES_10-21'!$A$12:$G$1259,7,FALSE),"ERRO")))))))</f>
        <v>1689.97</v>
      </c>
      <c r="G31" s="453">
        <f>+'BDI '!$M$33</f>
        <v>0.29277177006260691</v>
      </c>
      <c r="H31" s="454">
        <f t="shared" si="0"/>
        <v>2184.745508252704</v>
      </c>
      <c r="I31" s="455" t="str">
        <f ca="1">+IF(Tabela58[[#This Row],[PORCENTAGEM ACUMULADA]]&lt;=$O$2,$N$2,IF(Tabela58[[#This Row],[PORCENTAGEM ACUMULADA]]&lt;=$O$3,$N$3,$N$4))</f>
        <v>C</v>
      </c>
      <c r="J31" s="456">
        <f t="shared" ca="1" si="1"/>
        <v>17477.964066021632</v>
      </c>
      <c r="K31" s="457">
        <f ca="1">+Tabela58[[#This Row],[PREÇO DO
 SERVIÇO]]/Tabela58[[#Totals],[PREÇO DO
 SERVIÇO]]</f>
        <v>5.8469321130678799E-4</v>
      </c>
      <c r="L31" s="458">
        <f ca="1">+Tabela58[[#This Row],[PORCENTAGEM INDIVIDUAL]]+L30</f>
        <v>0.9948058705701851</v>
      </c>
    </row>
    <row r="32" spans="2:12" ht="60" customHeight="1" x14ac:dyDescent="0.25">
      <c r="B32" s="431">
        <v>1106057</v>
      </c>
      <c r="C32" s="213" t="s">
        <v>13745</v>
      </c>
      <c r="D32" s="563" t="str">
        <f>IF(C32="SINAPI",VLOOKUP(B32,'SINAPI 01-22 ES - DESONER.'!$G$6:$L$7206,2,FALSE),IF(C32="SIURB",VLOOKUP(B32,'SIURB JAN-2020 DESONER.'!$A$2:$D$757,2,FALSE),IF(C32="SICRO",VLOOKUP(B32,Tabela4[#Data],2,FALSE),IF(C32="CPOS",VLOOKUP(B32,'CPOS-178'!$A$7:$F$4097,2,FALSE),IF(C32="PRÓPRIA",VLOOKUP(B32,Tabela42[#Data],2,FALSE),IF(C32="DER-ES",VLOOKUP(B32,Tabela6[#Data],2,FALSE),IF(C32="IOPES",VLOOKUP(B32,'IOPES_10-21'!$A$12:$G$1259,3,FALSE),"ERRO")))))))</f>
        <v>CONCRETO MAGRO - CONFECÇÃO EM BETONEIRA E LANÇAMENTO MANUAL - AREIA E BRITA COMERCIAIS</v>
      </c>
      <c r="E32" s="452">
        <f ca="1">SUMIF('ORÇAM. SEM DESON'!$B$9:$P$84,B32,'ORÇAM. SEM DESON'!$L$9:$L$84)</f>
        <v>39.910000000000004</v>
      </c>
      <c r="F32" s="565">
        <f>IF(C32="SINAPI",VLOOKUP(B32,'SINAPI 01-22 ES - DESONER.'!$G$6:$L$7206,5,FALSE),IF(C32="SIURB",VLOOKUP(B32,'SIURB JAN-2020 DESONER.'!$A$2:$D$757,4,FALSE),IF(C32="SICRO",VLOOKUP(B32,Tabela4[],4,FALSE),IF(C32="CPOS",VLOOKUP(B32,'CPOS-178'!$A$7:$F$4097,6,FALSE),IF(C32="PRÓPRIA",VLOOKUP(B32,Tabela42[],5,FALSE),IF(C32="DER-ES",VLOOKUP(B32,Tabela6[],4,FALSE),IF(C32="IOPES",VLOOKUP(B32,'IOPES_10-21'!$A$12:$G$1259,7,FALSE),"ERRO")))))))</f>
        <v>315.14</v>
      </c>
      <c r="G32" s="453">
        <f>+'BDI '!$M$33</f>
        <v>0.29277177006260691</v>
      </c>
      <c r="H32" s="454">
        <f t="shared" si="0"/>
        <v>407.40409561752995</v>
      </c>
      <c r="I32" s="455" t="str">
        <f ca="1">+IF(Tabela58[[#This Row],[PORCENTAGEM ACUMULADA]]&lt;=$O$2,$N$2,IF(Tabela58[[#This Row],[PORCENTAGEM ACUMULADA]]&lt;=$O$3,$N$3,$N$4))</f>
        <v>C</v>
      </c>
      <c r="J32" s="456">
        <f t="shared" ca="1" si="1"/>
        <v>16259.497456095622</v>
      </c>
      <c r="K32" s="457">
        <f ca="1">+Tabela58[[#This Row],[PREÇO DO
 SERVIÇO]]/Tabela58[[#Totals],[PREÇO DO
 SERVIÇO]]</f>
        <v>5.4393164706872282E-4</v>
      </c>
      <c r="L32" s="458">
        <f ca="1">+Tabela58[[#This Row],[PORCENTAGEM INDIVIDUAL]]+L31</f>
        <v>0.99534980221725378</v>
      </c>
    </row>
    <row r="33" spans="2:12" ht="60" customHeight="1" x14ac:dyDescent="0.25">
      <c r="B33" s="433">
        <v>1600441</v>
      </c>
      <c r="C33" s="213" t="s">
        <v>13745</v>
      </c>
      <c r="D33" s="563" t="str">
        <f>IF(C33="SINAPI",VLOOKUP(B33,'SINAPI 01-22 ES - DESONER.'!$G$6:$L$7206,2,FALSE),IF(C33="SIURB",VLOOKUP(B33,'SIURB JAN-2020 DESONER.'!$A$2:$D$757,2,FALSE),IF(C33="SICRO",VLOOKUP(B33,Tabela4[#Data],2,FALSE),IF(C33="CPOS",VLOOKUP(B33,'CPOS-178'!$A$7:$F$4097,2,FALSE),IF(C33="PRÓPRIA",VLOOKUP(B33,Tabela42[#Data],2,FALSE),IF(C33="DER-ES",VLOOKUP(B33,Tabela6[#Data],2,FALSE),IF(C33="IOPES",VLOOKUP(B33,'IOPES_10-21'!$A$12:$G$1259,3,FALSE),"ERRO")))))))</f>
        <v>REMOÇÃO DE PARALELEPÍPEDOS</v>
      </c>
      <c r="E33" s="452">
        <f ca="1">SUMIF('ORÇAM. SEM DESON'!$B$9:$P$84,B33,'ORÇAM. SEM DESON'!$L$9:$L$84)</f>
        <v>3808.92</v>
      </c>
      <c r="F33" s="565">
        <f>IF(C33="SINAPI",VLOOKUP(B33,'SINAPI 01-22 ES - DESONER.'!$G$6:$L$7206,5,FALSE),IF(C33="SIURB",VLOOKUP(B33,'SIURB JAN-2020 DESONER.'!$A$2:$D$757,4,FALSE),IF(C33="SICRO",VLOOKUP(B33,Tabela4[],4,FALSE),IF(C33="CPOS",VLOOKUP(B33,'CPOS-178'!$A$7:$F$4097,6,FALSE),IF(C33="PRÓPRIA",VLOOKUP(B33,Tabela42[],5,FALSE),IF(C33="DER-ES",VLOOKUP(B33,Tabela6[],4,FALSE),IF(C33="IOPES",VLOOKUP(B33,'IOPES_10-21'!$A$12:$G$1259,7,FALSE),"ERRO")))))))</f>
        <v>3.17</v>
      </c>
      <c r="G33" s="453">
        <f>+'BDI '!$M$33</f>
        <v>0.29277177006260691</v>
      </c>
      <c r="H33" s="454">
        <f t="shared" si="0"/>
        <v>4.0980865110984634</v>
      </c>
      <c r="I33" s="455" t="str">
        <f ca="1">+IF(Tabela58[[#This Row],[PORCENTAGEM ACUMULADA]]&lt;=$O$2,$N$2,IF(Tabela58[[#This Row],[PORCENTAGEM ACUMULADA]]&lt;=$O$3,$N$3,$N$4))</f>
        <v>C</v>
      </c>
      <c r="J33" s="456">
        <f t="shared" ca="1" si="1"/>
        <v>15609.283673853161</v>
      </c>
      <c r="K33" s="457">
        <f ca="1">+Tabela58[[#This Row],[PREÇO DO
 SERVIÇO]]/Tabela58[[#Totals],[PREÇO DO
 SERVIÇO]]</f>
        <v>5.2217993829193439E-4</v>
      </c>
      <c r="L33" s="458">
        <f ca="1">+Tabela58[[#This Row],[PORCENTAGEM INDIVIDUAL]]+L32</f>
        <v>0.99587198215554573</v>
      </c>
    </row>
    <row r="34" spans="2:12" ht="60" customHeight="1" x14ac:dyDescent="0.25">
      <c r="B34" s="433">
        <v>2003618</v>
      </c>
      <c r="C34" s="213" t="s">
        <v>13745</v>
      </c>
      <c r="D34" s="563" t="str">
        <f>IF(C34="SINAPI",VLOOKUP(B34,'SINAPI 01-22 ES - DESONER.'!$G$6:$L$7206,2,FALSE),IF(C34="SIURB",VLOOKUP(B34,'SIURB JAN-2020 DESONER.'!$A$2:$D$757,2,FALSE),IF(C34="SICRO",VLOOKUP(B34,Tabela4[#Data],2,FALSE),IF(C34="CPOS",VLOOKUP(B34,'CPOS-178'!$A$7:$F$4097,2,FALSE),IF(C34="PRÓPRIA",VLOOKUP(B34,Tabela42[#Data],2,FALSE),IF(C34="DER-ES",VLOOKUP(B34,Tabela6[#Data],2,FALSE),IF(C34="IOPES",VLOOKUP(B34,'IOPES_10-21'!$A$12:$G$1259,3,FALSE),"ERRO")))))))</f>
        <v>BOCA DE LOBO SIMPLES - BLS 01 - AREIA E BRITA COMERCIAIS</v>
      </c>
      <c r="E34" s="452">
        <f ca="1">SUMIF('ORÇAM. SEM DESON'!$B$9:$P$84,B34,'ORÇAM. SEM DESON'!$L$9:$L$84)</f>
        <v>10</v>
      </c>
      <c r="F34" s="565">
        <f>IF(C34="SINAPI",VLOOKUP(B34,'SINAPI 01-22 ES - DESONER.'!$G$6:$L$7206,5,FALSE),IF(C34="SIURB",VLOOKUP(B34,'SIURB JAN-2020 DESONER.'!$A$2:$D$757,4,FALSE),IF(C34="SICRO",VLOOKUP(B34,Tabela4[],4,FALSE),IF(C34="CPOS",VLOOKUP(B34,'CPOS-178'!$A$7:$F$4097,6,FALSE),IF(C34="PRÓPRIA",VLOOKUP(B34,Tabela42[],5,FALSE),IF(C34="DER-ES",VLOOKUP(B34,Tabela6[],4,FALSE),IF(C34="IOPES",VLOOKUP(B34,'IOPES_10-21'!$A$12:$G$1259,7,FALSE),"ERRO")))))))</f>
        <v>760.03</v>
      </c>
      <c r="G34" s="453">
        <f>+'BDI '!$M$33</f>
        <v>0.29277177006260691</v>
      </c>
      <c r="H34" s="454">
        <f t="shared" ref="H34:H65" si="2">+F34*(1+G34)</f>
        <v>982.54532840068305</v>
      </c>
      <c r="I34" s="455" t="str">
        <f ca="1">+IF(Tabela58[[#This Row],[PORCENTAGEM ACUMULADA]]&lt;=$O$2,$N$2,IF(Tabela58[[#This Row],[PORCENTAGEM ACUMULADA]]&lt;=$O$3,$N$3,$N$4))</f>
        <v>C</v>
      </c>
      <c r="J34" s="456">
        <f t="shared" ref="J34:J53" ca="1" si="3">+E34*H34</f>
        <v>9825.4532840068314</v>
      </c>
      <c r="K34" s="457">
        <f ca="1">+Tabela58[[#This Row],[PREÇO DO
 SERVIÇO]]/Tabela58[[#Totals],[PREÇO DO
 SERVIÇO]]</f>
        <v>3.2869250740360628E-4</v>
      </c>
      <c r="L34" s="458">
        <f ca="1">+Tabela58[[#This Row],[PORCENTAGEM INDIVIDUAL]]+L33</f>
        <v>0.99620067466294937</v>
      </c>
    </row>
    <row r="35" spans="2:12" ht="60" customHeight="1" x14ac:dyDescent="0.25">
      <c r="B35" s="431">
        <v>1600438</v>
      </c>
      <c r="C35" s="213" t="s">
        <v>13745</v>
      </c>
      <c r="D35" s="563" t="str">
        <f>IF(C35="SINAPI",VLOOKUP(B35,'SINAPI 01-22 ES - DESONER.'!$G$6:$L$7206,2,FALSE),IF(C35="SIURB",VLOOKUP(B35,'SIURB JAN-2020 DESONER.'!$A$2:$D$757,2,FALSE),IF(C35="SICRO",VLOOKUP(B35,Tabela4[#Data],2,FALSE),IF(C35="CPOS",VLOOKUP(B35,'CPOS-178'!$A$7:$F$4097,2,FALSE),IF(C35="PRÓPRIA",VLOOKUP(B35,Tabela42[#Data],2,FALSE),IF(C35="DER-ES",VLOOKUP(B35,Tabela6[#Data],2,FALSE),IF(C35="IOPES",VLOOKUP(B35,'IOPES_10-21'!$A$12:$G$1259,3,FALSE),"ERRO")))))))</f>
        <v>DEMOLIÇÃO DE CONCRETO ARMADO</v>
      </c>
      <c r="E35" s="452">
        <f ca="1">SUMIF('ORÇAM. SEM DESON'!$B$9:$P$84,B35,'ORÇAM. SEM DESON'!$L$9:$L$84)</f>
        <v>16.239999999999998</v>
      </c>
      <c r="F35" s="565">
        <f>IF(C35="SINAPI",VLOOKUP(B35,'SINAPI 01-22 ES - DESONER.'!$G$6:$L$7206,5,FALSE),IF(C35="SIURB",VLOOKUP(B35,'SIURB JAN-2020 DESONER.'!$A$2:$D$757,4,FALSE),IF(C35="SICRO",VLOOKUP(B35,Tabela4[],4,FALSE),IF(C35="CPOS",VLOOKUP(B35,'CPOS-178'!$A$7:$F$4097,6,FALSE),IF(C35="PRÓPRIA",VLOOKUP(B35,Tabela42[],5,FALSE),IF(C35="DER-ES",VLOOKUP(B35,Tabela6[],4,FALSE),IF(C35="IOPES",VLOOKUP(B35,'IOPES_10-21'!$A$12:$G$1259,7,FALSE),"ERRO")))))))</f>
        <v>464.96</v>
      </c>
      <c r="G35" s="453">
        <f>+'BDI '!$M$33</f>
        <v>0.29277177006260691</v>
      </c>
      <c r="H35" s="454">
        <f t="shared" si="2"/>
        <v>601.08716220830968</v>
      </c>
      <c r="I35" s="455" t="str">
        <f ca="1">+IF(Tabela58[[#This Row],[PORCENTAGEM ACUMULADA]]&lt;=$O$2,$N$2,IF(Tabela58[[#This Row],[PORCENTAGEM ACUMULADA]]&lt;=$O$3,$N$3,$N$4))</f>
        <v>C</v>
      </c>
      <c r="J35" s="456">
        <f t="shared" ca="1" si="3"/>
        <v>9761.6555142629477</v>
      </c>
      <c r="K35" s="457">
        <f ca="1">+Tabela58[[#This Row],[PREÇO DO
 SERVIÇO]]/Tabela58[[#Totals],[PREÇO DO
 SERVIÇO]]</f>
        <v>3.2655827010200431E-4</v>
      </c>
      <c r="L35" s="458">
        <f ca="1">+Tabela58[[#This Row],[PORCENTAGEM INDIVIDUAL]]+L34</f>
        <v>0.99652723293305134</v>
      </c>
    </row>
    <row r="36" spans="2:12" ht="60" customHeight="1" x14ac:dyDescent="0.25">
      <c r="B36" s="431" t="s">
        <v>18126</v>
      </c>
      <c r="C36" s="213" t="s">
        <v>17850</v>
      </c>
      <c r="D36" s="563" t="str">
        <f>IF(C36="SINAPI",VLOOKUP(B36,'SINAPI 01-22 ES - DESONER.'!$G$6:$L$7206,2,FALSE),IF(C36="SIURB",VLOOKUP(B36,'SIURB JAN-2020 DESONER.'!$A$2:$D$757,2,FALSE),IF(C36="SICRO",VLOOKUP(B36,Tabela4[#Data],2,FALSE),IF(C36="CPOS",VLOOKUP(B36,'CPOS-178'!$A$7:$F$4097,2,FALSE),IF(C36="PRÓPRIA",VLOOKUP(B36,Tabela42[#Data],2,FALSE),IF(C36="DER-ES",VLOOKUP(B36,Tabela6[#Data],2,FALSE),IF(C36="IOPES",VLOOKUP(B36,'IOPES_10-21'!$A$12:$G$1259,3,FALSE),"ERRO")))))))</f>
        <v>Mobilização e desmobilização de conteiner locado para barracão de obra</v>
      </c>
      <c r="E36" s="452">
        <f ca="1">SUMIF('ORÇAM. SEM DESON'!$B$9:$P$84,B36,'ORÇAM. SEM DESON'!$L$9:$L$84)</f>
        <v>5</v>
      </c>
      <c r="F36" s="565">
        <f>IF(C36="SINAPI",VLOOKUP(B36,'SINAPI 01-22 ES - DESONER.'!$G$6:$L$7206,5,FALSE),IF(C36="SIURB",VLOOKUP(B36,'SIURB JAN-2020 DESONER.'!$A$2:$D$757,4,FALSE),IF(C36="SICRO",VLOOKUP(B36,Tabela4[],4,FALSE),IF(C36="CPOS",VLOOKUP(B36,'CPOS-178'!$A$7:$F$4097,6,FALSE),IF(C36="PRÓPRIA",VLOOKUP(B36,Tabela42[],5,FALSE),IF(C36="DER-ES",VLOOKUP(B36,Tabela6[],4,FALSE),IF(C36="IOPES",VLOOKUP(B36,'IOPES_10-21'!$A$12:$G$1259,7,FALSE),"ERRO")))))))</f>
        <v>1400</v>
      </c>
      <c r="G36" s="453">
        <f>+'BDI '!$M$33</f>
        <v>0.29277177006260691</v>
      </c>
      <c r="H36" s="454">
        <f t="shared" si="2"/>
        <v>1809.8804780876496</v>
      </c>
      <c r="I36" s="455" t="str">
        <f ca="1">+IF(Tabela58[[#This Row],[PORCENTAGEM ACUMULADA]]&lt;=$O$2,$N$2,IF(Tabela58[[#This Row],[PORCENTAGEM ACUMULADA]]&lt;=$O$3,$N$3,$N$4))</f>
        <v>C</v>
      </c>
      <c r="J36" s="456">
        <f t="shared" ca="1" si="3"/>
        <v>9049.4023904382484</v>
      </c>
      <c r="K36" s="457">
        <f ca="1">+Tabela58[[#This Row],[PREÇO DO
 SERVIÇO]]/Tabela58[[#Totals],[PREÇO DO
 SERVIÇO]]</f>
        <v>3.0273114901059747E-4</v>
      </c>
      <c r="L36" s="458">
        <f ca="1">+Tabela58[[#This Row],[PORCENTAGEM INDIVIDUAL]]+L35</f>
        <v>0.99682996408206193</v>
      </c>
    </row>
    <row r="37" spans="2:12" ht="60" customHeight="1" x14ac:dyDescent="0.25">
      <c r="B37" s="431">
        <v>1109669</v>
      </c>
      <c r="C37" s="213" t="s">
        <v>13745</v>
      </c>
      <c r="D37" s="563" t="str">
        <f>IF(C37="SINAPI",VLOOKUP(B37,'SINAPI 01-22 ES - DESONER.'!$G$6:$L$7206,2,FALSE),IF(C37="SIURB",VLOOKUP(B37,'SIURB JAN-2020 DESONER.'!$A$2:$D$757,2,FALSE),IF(C37="SICRO",VLOOKUP(B37,Tabela4[#Data],2,FALSE),IF(C37="CPOS",VLOOKUP(B37,'CPOS-178'!$A$7:$F$4097,2,FALSE),IF(C37="PRÓPRIA",VLOOKUP(B37,Tabela42[#Data],2,FALSE),IF(C37="DER-ES",VLOOKUP(B37,Tabela6[#Data],2,FALSE),IF(C37="IOPES",VLOOKUP(B37,'IOPES_10-21'!$A$12:$G$1259,3,FALSE),"ERRO")))))))</f>
        <v>ARGAMASSA DE CIMENTO E AREIA 1:3 - CONFECÇÃO EM BETONEIRA E LANÇAMENTO MANUAL - AREIA COMERCIAL</v>
      </c>
      <c r="E37" s="452">
        <f ca="1">SUMIF('ORÇAM. SEM DESON'!$B$9:$P$84,B37,'ORÇAM. SEM DESON'!$L$9:$L$84)</f>
        <v>17.36</v>
      </c>
      <c r="F37" s="565">
        <f>IF(C37="SINAPI",VLOOKUP(B37,'SINAPI 01-22 ES - DESONER.'!$G$6:$L$7206,5,FALSE),IF(C37="SIURB",VLOOKUP(B37,'SIURB JAN-2020 DESONER.'!$A$2:$D$757,4,FALSE),IF(C37="SICRO",VLOOKUP(B37,Tabela4[],4,FALSE),IF(C37="CPOS",VLOOKUP(B37,'CPOS-178'!$A$7:$F$4097,6,FALSE),IF(C37="PRÓPRIA",VLOOKUP(B37,Tabela42[],5,FALSE),IF(C37="DER-ES",VLOOKUP(B37,Tabela6[],4,FALSE),IF(C37="IOPES",VLOOKUP(B37,'IOPES_10-21'!$A$12:$G$1259,7,FALSE),"ERRO")))))))</f>
        <v>379.03</v>
      </c>
      <c r="G37" s="453">
        <f>+'BDI '!$M$33</f>
        <v>0.29277177006260691</v>
      </c>
      <c r="H37" s="454">
        <f t="shared" si="2"/>
        <v>489.99928400682984</v>
      </c>
      <c r="I37" s="455" t="str">
        <f ca="1">+IF(Tabela58[[#This Row],[PORCENTAGEM ACUMULADA]]&lt;=$O$2,$N$2,IF(Tabela58[[#This Row],[PORCENTAGEM ACUMULADA]]&lt;=$O$3,$N$3,$N$4))</f>
        <v>C</v>
      </c>
      <c r="J37" s="456">
        <f t="shared" ca="1" si="3"/>
        <v>8506.3875703585654</v>
      </c>
      <c r="K37" s="457">
        <f ca="1">+Tabela58[[#This Row],[PREÇO DO
 SERVIÇO]]/Tabela58[[#Totals],[PREÇO DO
 SERVIÇO]]</f>
        <v>2.8456558477552713E-4</v>
      </c>
      <c r="L37" s="458">
        <f ca="1">+Tabela58[[#This Row],[PORCENTAGEM INDIVIDUAL]]+L36</f>
        <v>0.99711452966683745</v>
      </c>
    </row>
    <row r="38" spans="2:12" ht="60" customHeight="1" x14ac:dyDescent="0.25">
      <c r="B38" s="431" t="s">
        <v>18167</v>
      </c>
      <c r="C38" s="213" t="s">
        <v>17850</v>
      </c>
      <c r="D38" s="563" t="str">
        <f>IF(C38="SINAPI",VLOOKUP(B38,'SINAPI 01-22 ES - DESONER.'!$G$6:$L$7206,2,FALSE),IF(C38="SIURB",VLOOKUP(B38,'SIURB JAN-2020 DESONER.'!$A$2:$D$757,2,FALSE),IF(C38="SICRO",VLOOKUP(B38,Tabela4[#Data],2,FALSE),IF(C38="CPOS",VLOOKUP(B38,'CPOS-178'!$A$7:$F$4097,2,FALSE),IF(C38="PRÓPRIA",VLOOKUP(B38,Tabela42[#Data],2,FALSE),IF(C38="DER-ES",VLOOKUP(B38,Tabela6[#Data],2,FALSE),IF(C38="IOPES",VLOOKUP(B38,'IOPES_10-21'!$A$12:$G$1259,3,FALSE),"ERRO")))))))</f>
        <v>Reservatório de poliestileno de 1000 L, incl. suporte em madeira de 7x12cm e 8x7cm, elevado de 4m, conf. projeto (1 utilização)</v>
      </c>
      <c r="E38" s="452">
        <f ca="1">SUMIF('ORÇAM. SEM DESON'!$B$9:$P$84,B38,'ORÇAM. SEM DESON'!$L$9:$L$84)</f>
        <v>2</v>
      </c>
      <c r="F38" s="565">
        <f>IF(C38="SINAPI",VLOOKUP(B38,'SINAPI 01-22 ES - DESONER.'!$G$6:$L$7206,5,FALSE),IF(C38="SIURB",VLOOKUP(B38,'SIURB JAN-2020 DESONER.'!$A$2:$D$757,4,FALSE),IF(C38="SICRO",VLOOKUP(B38,Tabela4[],4,FALSE),IF(C38="CPOS",VLOOKUP(B38,'CPOS-178'!$A$7:$F$4097,6,FALSE),IF(C38="PRÓPRIA",VLOOKUP(B38,Tabela42[],5,FALSE),IF(C38="DER-ES",VLOOKUP(B38,Tabela6[],4,FALSE),IF(C38="IOPES",VLOOKUP(B38,'IOPES_10-21'!$A$12:$G$1259,7,FALSE),"ERRO")))))))</f>
        <v>3172.72</v>
      </c>
      <c r="G38" s="453">
        <f>+'BDI '!$M$33</f>
        <v>0.29277177006260691</v>
      </c>
      <c r="H38" s="454">
        <f t="shared" si="2"/>
        <v>4101.6028503130337</v>
      </c>
      <c r="I38" s="455" t="str">
        <f ca="1">+IF(Tabela58[[#This Row],[PORCENTAGEM ACUMULADA]]&lt;=$O$2,$N$2,IF(Tabela58[[#This Row],[PORCENTAGEM ACUMULADA]]&lt;=$O$3,$N$3,$N$4))</f>
        <v>C</v>
      </c>
      <c r="J38" s="456">
        <f t="shared" ca="1" si="3"/>
        <v>8203.2057006260675</v>
      </c>
      <c r="K38" s="457">
        <f ca="1">+Tabela58[[#This Row],[PREÇO DO
 SERVIÇO]]/Tabela58[[#Totals],[PREÇO DO
 SERVIÇO]]</f>
        <v>2.744231917396865E-4</v>
      </c>
      <c r="L38" s="458">
        <f ca="1">+Tabela58[[#This Row],[PORCENTAGEM INDIVIDUAL]]+L37</f>
        <v>0.99738895285857709</v>
      </c>
    </row>
    <row r="39" spans="2:12" ht="60" customHeight="1" x14ac:dyDescent="0.25">
      <c r="B39" s="431" t="s">
        <v>18134</v>
      </c>
      <c r="C39" s="213" t="s">
        <v>17850</v>
      </c>
      <c r="D39" s="563" t="str">
        <f>IF(C39="SINAPI",VLOOKUP(B39,'SINAPI 01-22 ES - DESONER.'!$G$6:$L$7206,2,FALSE),IF(C39="SIURB",VLOOKUP(B39,'SIURB JAN-2020 DESONER.'!$A$2:$D$757,2,FALSE),IF(C39="SICRO",VLOOKUP(B39,Tabela4[#Data],2,FALSE),IF(C39="CPOS",VLOOKUP(B39,'CPOS-178'!$A$7:$F$4097,2,FALSE),IF(C39="PRÓPRIA",VLOOKUP(B39,Tabela42[#Data],2,FALSE),IF(C39="DER-ES",VLOOKUP(B39,Tabela6[#Data],2,FALSE),IF(C39="IOPES",VLOOKUP(B39,'IOPES_10-21'!$A$12:$G$1259,3,FALSE),"ERRO")))))))</f>
        <v>Aluguel mensal container para escritório, dim. 6.00x2.40m, c/ banheiro (vaso+lavat+chuveiro e básc), incl. porta, 2 janelas, abert p/ ar cond., 2 pt iluminação, 2 tom. elét. e 1 tom.telef. Isolam.térmico(teto e paredes), piso em comp. Naval, cert. NR18, incl. laudo descontaminação.</v>
      </c>
      <c r="E39" s="452">
        <f ca="1">SUMIF('ORÇAM. SEM DESON'!$B$9:$P$84,B39,'ORÇAM. SEM DESON'!$L$9:$L$84)</f>
        <v>6</v>
      </c>
      <c r="F39" s="565">
        <f>IF(C39="SINAPI",VLOOKUP(B39,'SINAPI 01-22 ES - DESONER.'!$G$6:$L$7206,5,FALSE),IF(C39="SIURB",VLOOKUP(B39,'SIURB JAN-2020 DESONER.'!$A$2:$D$757,4,FALSE),IF(C39="SICRO",VLOOKUP(B39,Tabela4[],4,FALSE),IF(C39="CPOS",VLOOKUP(B39,'CPOS-178'!$A$7:$F$4097,6,FALSE),IF(C39="PRÓPRIA",VLOOKUP(B39,Tabela42[],5,FALSE),IF(C39="DER-ES",VLOOKUP(B39,Tabela6[],4,FALSE),IF(C39="IOPES",VLOOKUP(B39,'IOPES_10-21'!$A$12:$G$1259,7,FALSE),"ERRO")))))))</f>
        <v>1050</v>
      </c>
      <c r="G39" s="453">
        <f>+'BDI '!$M$33</f>
        <v>0.29277177006260691</v>
      </c>
      <c r="H39" s="454">
        <f t="shared" si="2"/>
        <v>1357.4103585657372</v>
      </c>
      <c r="I39" s="455" t="str">
        <f ca="1">+IF(Tabela58[[#This Row],[PORCENTAGEM ACUMULADA]]&lt;=$O$2,$N$2,IF(Tabela58[[#This Row],[PORCENTAGEM ACUMULADA]]&lt;=$O$3,$N$3,$N$4))</f>
        <v>C</v>
      </c>
      <c r="J39" s="456">
        <f t="shared" ca="1" si="3"/>
        <v>8144.462151394423</v>
      </c>
      <c r="K39" s="457">
        <f ca="1">+Tabela58[[#This Row],[PREÇO DO
 SERVIÇO]]/Tabela58[[#Totals],[PREÇO DO
 SERVIÇO]]</f>
        <v>2.7245803410953773E-4</v>
      </c>
      <c r="L39" s="458">
        <f ca="1">+Tabela58[[#This Row],[PORCENTAGEM INDIVIDUAL]]+L38</f>
        <v>0.99766141089268667</v>
      </c>
    </row>
    <row r="40" spans="2:12" ht="60" customHeight="1" x14ac:dyDescent="0.25">
      <c r="B40" s="431" t="s">
        <v>18141</v>
      </c>
      <c r="C40" s="213" t="s">
        <v>17850</v>
      </c>
      <c r="D40" s="563" t="str">
        <f>IF(C40="SINAPI",VLOOKUP(B40,'SINAPI 01-22 ES - DESONER.'!$G$6:$L$7206,2,FALSE),IF(C40="SIURB",VLOOKUP(B40,'SIURB JAN-2020 DESONER.'!$A$2:$D$757,2,FALSE),IF(C40="SICRO",VLOOKUP(B40,Tabela4[#Data],2,FALSE),IF(C40="CPOS",VLOOKUP(B40,'CPOS-178'!$A$7:$F$4097,2,FALSE),IF(C40="PRÓPRIA",VLOOKUP(B40,Tabela42[#Data],2,FALSE),IF(C40="DER-ES",VLOOKUP(B40,Tabela6[#Data],2,FALSE),IF(C40="IOPES",VLOOKUP(B40,'IOPES_10-21'!$A$12:$G$1259,3,FALSE),"ERRO")))))))</f>
        <v>Aluguel mensal container sanitário, incl porta, básc, 2 ptos luz, 1 pto aterram., 3vasos, 3lavatórios, calha mictório, 6 chuveiros (1 eletrico), torn.,registros, piso comp. Naval pintado, cert NR18 e laudo descontaminação</v>
      </c>
      <c r="E40" s="452">
        <f ca="1">SUMIF('ORÇAM. SEM DESON'!$B$9:$P$84,B40,'ORÇAM. SEM DESON'!$L$9:$L$84)</f>
        <v>6</v>
      </c>
      <c r="F40" s="565">
        <f>IF(C40="SINAPI",VLOOKUP(B40,'SINAPI 01-22 ES - DESONER.'!$G$6:$L$7206,5,FALSE),IF(C40="SIURB",VLOOKUP(B40,'SIURB JAN-2020 DESONER.'!$A$2:$D$757,4,FALSE),IF(C40="SICRO",VLOOKUP(B40,Tabela4[],4,FALSE),IF(C40="CPOS",VLOOKUP(B40,'CPOS-178'!$A$7:$F$4097,6,FALSE),IF(C40="PRÓPRIA",VLOOKUP(B40,Tabela42[],5,FALSE),IF(C40="DER-ES",VLOOKUP(B40,Tabela6[],4,FALSE),IF(C40="IOPES",VLOOKUP(B40,'IOPES_10-21'!$A$12:$G$1259,7,FALSE),"ERRO")))))))</f>
        <v>1033.33</v>
      </c>
      <c r="G40" s="453">
        <f>+'BDI '!$M$33</f>
        <v>0.29277177006260691</v>
      </c>
      <c r="H40" s="454">
        <f t="shared" si="2"/>
        <v>1335.8598531587936</v>
      </c>
      <c r="I40" s="455" t="str">
        <f ca="1">+IF(Tabela58[[#This Row],[PORCENTAGEM ACUMULADA]]&lt;=$O$2,$N$2,IF(Tabela58[[#This Row],[PORCENTAGEM ACUMULADA]]&lt;=$O$3,$N$3,$N$4))</f>
        <v>C</v>
      </c>
      <c r="J40" s="456">
        <f t="shared" ca="1" si="3"/>
        <v>8015.1591189527617</v>
      </c>
      <c r="K40" s="457">
        <f ca="1">+Tabela58[[#This Row],[PREÇO DO
 SERVIÇO]]/Tabela58[[#Totals],[PREÇO DO
 SERVIÇO]]</f>
        <v>2.6813243846324632E-4</v>
      </c>
      <c r="L40" s="458">
        <f ca="1">+Tabela58[[#This Row],[PORCENTAGEM INDIVIDUAL]]+L39</f>
        <v>0.99792954333114992</v>
      </c>
    </row>
    <row r="41" spans="2:12" ht="60" customHeight="1" x14ac:dyDescent="0.25">
      <c r="B41" s="431" t="s">
        <v>18137</v>
      </c>
      <c r="C41" s="213" t="s">
        <v>17850</v>
      </c>
      <c r="D41" s="563" t="str">
        <f>IF(C41="SINAPI",VLOOKUP(B41,'SINAPI 01-22 ES - DESONER.'!$G$6:$L$7206,2,FALSE),IF(C41="SIURB",VLOOKUP(B41,'SIURB JAN-2020 DESONER.'!$A$2:$D$757,2,FALSE),IF(C41="SICRO",VLOOKUP(B41,Tabela4[#Data],2,FALSE),IF(C41="CPOS",VLOOKUP(B41,'CPOS-178'!$A$7:$F$4097,2,FALSE),IF(C41="PRÓPRIA",VLOOKUP(B41,Tabela42[#Data],2,FALSE),IF(C41="DER-ES",VLOOKUP(B41,Tabela6[#Data],2,FALSE),IF(C41="IOPES",VLOOKUP(B41,'IOPES_10-21'!$A$12:$G$1259,3,FALSE),"ERRO")))))))</f>
        <v>Aluguel mensal container para refeitorio, incl. porta, 2 janelas, abert p/ ar cond., 2 pt iluminação, 2 tomadas elét. e 1 tomada telef. Isolamento térmico (paredes e teto), piso em comp. Naval pintado, cert. NR18, incl. laudo descontaminação.</v>
      </c>
      <c r="E41" s="452">
        <f ca="1">SUMIF('ORÇAM. SEM DESON'!$B$9:$P$84,B41,'ORÇAM. SEM DESON'!$L$9:$L$84)</f>
        <v>6</v>
      </c>
      <c r="F41" s="565">
        <f>IF(C41="SINAPI",VLOOKUP(B41,'SINAPI 01-22 ES - DESONER.'!$G$6:$L$7206,5,FALSE),IF(C41="SIURB",VLOOKUP(B41,'SIURB JAN-2020 DESONER.'!$A$2:$D$757,4,FALSE),IF(C41="SICRO",VLOOKUP(B41,Tabela4[],4,FALSE),IF(C41="CPOS",VLOOKUP(B41,'CPOS-178'!$A$7:$F$4097,6,FALSE),IF(C41="PRÓPRIA",VLOOKUP(B41,Tabela42[],5,FALSE),IF(C41="DER-ES",VLOOKUP(B41,Tabela6[],4,FALSE),IF(C41="IOPES",VLOOKUP(B41,'IOPES_10-21'!$A$12:$G$1259,7,FALSE),"ERRO")))))))</f>
        <v>1000</v>
      </c>
      <c r="G41" s="453">
        <f>+'BDI '!$M$33</f>
        <v>0.29277177006260691</v>
      </c>
      <c r="H41" s="454">
        <f t="shared" si="2"/>
        <v>1292.7717700626069</v>
      </c>
      <c r="I41" s="455" t="str">
        <f ca="1">+IF(Tabela58[[#This Row],[PORCENTAGEM ACUMULADA]]&lt;=$O$2,$N$2,IF(Tabela58[[#This Row],[PORCENTAGEM ACUMULADA]]&lt;=$O$3,$N$3,$N$4))</f>
        <v>C</v>
      </c>
      <c r="J41" s="456">
        <f t="shared" ca="1" si="3"/>
        <v>7756.6306203756412</v>
      </c>
      <c r="K41" s="457">
        <f ca="1">+Tabela58[[#This Row],[PREÇO DO
 SERVIÇO]]/Tabela58[[#Totals],[PREÇO DO
 SERVIÇO]]</f>
        <v>2.5948384200908357E-4</v>
      </c>
      <c r="L41" s="458">
        <f ca="1">+Tabela58[[#This Row],[PORCENTAGEM INDIVIDUAL]]+L40</f>
        <v>0.99818902717315905</v>
      </c>
    </row>
    <row r="42" spans="2:12" ht="60" customHeight="1" x14ac:dyDescent="0.25">
      <c r="B42" s="568" t="s">
        <v>17925</v>
      </c>
      <c r="C42" s="214" t="s">
        <v>13745</v>
      </c>
      <c r="D42" s="563" t="str">
        <f>IF(C42="SINAPI",VLOOKUP(B42,'SINAPI 01-22 ES - DESONER.'!$G$6:$L$7206,2,FALSE),IF(C42="SIURB",VLOOKUP(B42,'SIURB JAN-2020 DESONER.'!$A$2:$D$757,2,FALSE),IF(C42="SICRO",VLOOKUP(B42,Tabela4[#Data],2,FALSE),IF(C42="CPOS",VLOOKUP(B42,'CPOS-178'!$A$7:$F$4097,2,FALSE),IF(C42="PRÓPRIA",VLOOKUP(B42,Tabela42[#Data],2,FALSE),IF(C42="DER-ES",VLOOKUP(B42,Tabela6[#Data],2,FALSE),IF(C42="IOPES",VLOOKUP(B42,'IOPES_10-21'!$A$12:$G$1259,3,FALSE),"ERRO")))))))</f>
        <v>TAMPÃO DE FERRO FUNDIDO PARA ÁGUAS PLUVIAIS TD 600</v>
      </c>
      <c r="E42" s="452">
        <f ca="1">SUMIF('ORÇAM. SEM DESON'!$B$9:$P$84,B42,'ORÇAM. SEM DESON'!$L$9:$L$84)</f>
        <v>11</v>
      </c>
      <c r="F42" s="565">
        <f>IF(C42="SINAPI",VLOOKUP(B42,'SINAPI 01-22 ES - DESONER.'!$G$6:$L$7206,5,FALSE),IF(C42="SIURB",VLOOKUP(B42,'SIURB JAN-2020 DESONER.'!$A$2:$D$757,4,FALSE),IF(C42="SICRO",VLOOKUP(B42,Tabela4[],4,FALSE),IF(C42="CPOS",VLOOKUP(B42,'CPOS-178'!$A$7:$F$4097,6,FALSE),IF(C42="PRÓPRIA",VLOOKUP(B42,Tabela42[],5,FALSE),IF(C42="DER-ES",VLOOKUP(B42,Tabela6[],4,FALSE),IF(C42="IOPES",VLOOKUP(B42,'IOPES_10-21'!$A$12:$G$1259,7,FALSE),"ERRO")))))))</f>
        <v>545.35770000000002</v>
      </c>
      <c r="G42" s="453">
        <f>+'BDI '!$M$33</f>
        <v>0.29277177006260691</v>
      </c>
      <c r="H42" s="454">
        <f t="shared" si="2"/>
        <v>705.02303914627214</v>
      </c>
      <c r="I42" s="455" t="str">
        <f ca="1">+IF(Tabela58[[#This Row],[PORCENTAGEM ACUMULADA]]&lt;=$O$2,$N$2,IF(Tabela58[[#This Row],[PORCENTAGEM ACUMULADA]]&lt;=$O$3,$N$3,$N$4))</f>
        <v>C</v>
      </c>
      <c r="J42" s="456">
        <f t="shared" ca="1" si="3"/>
        <v>7755.2534306089938</v>
      </c>
      <c r="K42" s="457">
        <f ca="1">+Tabela58[[#This Row],[PREÇO DO
 SERVIÇO]]/Tabela58[[#Totals],[PREÇO DO
 SERVIÇO]]</f>
        <v>2.5943777065293486E-4</v>
      </c>
      <c r="L42" s="458">
        <f ca="1">+Tabela58[[#This Row],[PORCENTAGEM INDIVIDUAL]]+L41</f>
        <v>0.99844846494381201</v>
      </c>
    </row>
    <row r="43" spans="2:12" ht="60" customHeight="1" x14ac:dyDescent="0.25">
      <c r="B43" s="431">
        <v>1600404</v>
      </c>
      <c r="C43" s="213" t="s">
        <v>13745</v>
      </c>
      <c r="D43" s="563" t="str">
        <f>IF(C43="SINAPI",VLOOKUP(B43,'SINAPI 01-22 ES - DESONER.'!$G$6:$L$7206,2,FALSE),IF(C43="SIURB",VLOOKUP(B43,'SIURB JAN-2020 DESONER.'!$A$2:$D$757,2,FALSE),IF(C43="SICRO",VLOOKUP(B43,Tabela4[#Data],2,FALSE),IF(C43="CPOS",VLOOKUP(B43,'CPOS-178'!$A$7:$F$4097,2,FALSE),IF(C43="PRÓPRIA",VLOOKUP(B43,Tabela42[#Data],2,FALSE),IF(C43="DER-ES",VLOOKUP(B43,Tabela6[#Data],2,FALSE),IF(C43="IOPES",VLOOKUP(B43,'IOPES_10-21'!$A$12:$G$1259,3,FALSE),"ERRO")))))))</f>
        <v>REMOÇÃO DE TUBOS DE CONCRETO COM DIÂMETRO DE 0,40 M A 1,00 M EM VALAS E BUEIROS</v>
      </c>
      <c r="E43" s="452">
        <f ca="1">SUMIF('ORÇAM. SEM DESON'!$B$9:$P$84,B43,'ORÇAM. SEM DESON'!$L$9:$L$84)</f>
        <v>769.5</v>
      </c>
      <c r="F43" s="565">
        <f>IF(C43="SINAPI",VLOOKUP(B43,'SINAPI 01-22 ES - DESONER.'!$G$6:$L$7206,5,FALSE),IF(C43="SIURB",VLOOKUP(B43,'SIURB JAN-2020 DESONER.'!$A$2:$D$757,4,FALSE),IF(C43="SICRO",VLOOKUP(B43,Tabela4[],4,FALSE),IF(C43="CPOS",VLOOKUP(B43,'CPOS-178'!$A$7:$F$4097,6,FALSE),IF(C43="PRÓPRIA",VLOOKUP(B43,Tabela42[],5,FALSE),IF(C43="DER-ES",VLOOKUP(B43,Tabela6[],4,FALSE),IF(C43="IOPES",VLOOKUP(B43,'IOPES_10-21'!$A$12:$G$1259,7,FALSE),"ERRO")))))))</f>
        <v>7.75</v>
      </c>
      <c r="G43" s="453">
        <f>+'BDI '!$M$33</f>
        <v>0.29277177006260691</v>
      </c>
      <c r="H43" s="454">
        <f t="shared" si="2"/>
        <v>10.018981217985203</v>
      </c>
      <c r="I43" s="455" t="str">
        <f ca="1">+IF(Tabela58[[#This Row],[PORCENTAGEM ACUMULADA]]&lt;=$O$2,$N$2,IF(Tabela58[[#This Row],[PORCENTAGEM ACUMULADA]]&lt;=$O$3,$N$3,$N$4))</f>
        <v>C</v>
      </c>
      <c r="J43" s="456">
        <f t="shared" ca="1" si="3"/>
        <v>7709.6060472396139</v>
      </c>
      <c r="K43" s="457">
        <f ca="1">+Tabela58[[#This Row],[PREÇO DO
 SERVIÇO]]/Tabela58[[#Totals],[PREÇO DO
 SERVIÇO]]</f>
        <v>2.579107212169035E-4</v>
      </c>
      <c r="L43" s="458">
        <f ca="1">+Tabela58[[#This Row],[PORCENTAGEM INDIVIDUAL]]+L42</f>
        <v>0.99870637566502896</v>
      </c>
    </row>
    <row r="44" spans="2:12" ht="60" customHeight="1" x14ac:dyDescent="0.25">
      <c r="B44" s="431">
        <v>93590</v>
      </c>
      <c r="C44" s="213" t="s">
        <v>13744</v>
      </c>
      <c r="D44" s="563" t="str">
        <f>IF(C44="SINAPI",VLOOKUP(B44,'SINAPI 01-22 ES - DESONER.'!$G$6:$L$7206,2,FALSE),IF(C44="SIURB",VLOOKUP(B44,'SIURB JAN-2020 DESONER.'!$A$2:$D$757,2,FALSE),IF(C44="SICRO",VLOOKUP(B44,Tabela4[#Data],2,FALSE),IF(C44="CPOS",VLOOKUP(B44,'CPOS-178'!$A$7:$F$4097,2,FALSE),IF(C44="PRÓPRIA",VLOOKUP(B44,Tabela42[#Data],2,FALSE),IF(C44="DER-ES",VLOOKUP(B44,Tabela6[#Data],2,FALSE),IF(C44="IOPES",VLOOKUP(B44,'IOPES_10-21'!$A$12:$G$1259,3,FALSE),"ERRO")))))))</f>
        <v>TRANSPORTE COM CAMINHÃO BASCULANTE DE 10 M³, EM VIA URBANA PAVIMENTADA, ADICIONAL PARA DMT EXCEDENTE A 30 KM (UNIDADE: M3XKM). AF_07/2020</v>
      </c>
      <c r="E44" s="452">
        <f ca="1">SUMIF('ORÇAM. SEM DESON'!$B$9:$P$84,B44,'ORÇAM. SEM DESON'!$L$9:$L$84)</f>
        <v>6575.92</v>
      </c>
      <c r="F44" s="565" t="str">
        <f>IF(C44="SINAPI",VLOOKUP(B44,'SINAPI 01-22 ES - DESONER.'!$G$6:$L$7206,5,FALSE),IF(C44="SIURB",VLOOKUP(B44,'SIURB JAN-2020 DESONER.'!$A$2:$D$757,4,FALSE),IF(C44="SICRO",VLOOKUP(B44,Tabela4[],4,FALSE),IF(C44="CPOS",VLOOKUP(B44,'CPOS-178'!$A$7:$F$4097,6,FALSE),IF(C44="PRÓPRIA",VLOOKUP(B44,Tabela42[],5,FALSE),IF(C44="DER-ES",VLOOKUP(B44,Tabela6[],4,FALSE),IF(C44="IOPES",VLOOKUP(B44,'IOPES_10-21'!$A$12:$G$1259,7,FALSE),"ERRO")))))))</f>
        <v>0,66</v>
      </c>
      <c r="G44" s="453">
        <f>+'BDI '!$M$33</f>
        <v>0.29277177006260691</v>
      </c>
      <c r="H44" s="454">
        <f t="shared" si="2"/>
        <v>0.85322936824132056</v>
      </c>
      <c r="I44" s="455" t="str">
        <f ca="1">+IF(Tabela58[[#This Row],[PORCENTAGEM ACUMULADA]]&lt;=$O$2,$N$2,IF(Tabela58[[#This Row],[PORCENTAGEM ACUMULADA]]&lt;=$O$3,$N$3,$N$4))</f>
        <v>C</v>
      </c>
      <c r="J44" s="456">
        <f t="shared" ca="1" si="3"/>
        <v>5610.7680672054648</v>
      </c>
      <c r="K44" s="457">
        <f ca="1">+Tabela58[[#This Row],[PREÇO DO
 SERVIÇO]]/Tabela58[[#Totals],[PREÇO DO
 SERVIÇO]]</f>
        <v>1.87697948497881E-4</v>
      </c>
      <c r="L44" s="458">
        <f ca="1">+Tabela58[[#This Row],[PORCENTAGEM INDIVIDUAL]]+L43</f>
        <v>0.99889407361352689</v>
      </c>
    </row>
    <row r="45" spans="2:12" ht="60" customHeight="1" x14ac:dyDescent="0.25">
      <c r="B45" s="431" t="s">
        <v>18139</v>
      </c>
      <c r="C45" s="213" t="s">
        <v>17850</v>
      </c>
      <c r="D45" s="563" t="str">
        <f>IF(C45="SINAPI",VLOOKUP(B45,'SINAPI 01-22 ES - DESONER.'!$G$6:$L$7206,2,FALSE),IF(C45="SIURB",VLOOKUP(B45,'SIURB JAN-2020 DESONER.'!$A$2:$D$757,2,FALSE),IF(C45="SICRO",VLOOKUP(B45,Tabela4[#Data],2,FALSE),IF(C45="CPOS",VLOOKUP(B45,'CPOS-178'!$A$7:$F$4097,2,FALSE),IF(C45="PRÓPRIA",VLOOKUP(B45,Tabela42[#Data],2,FALSE),IF(C45="DER-ES",VLOOKUP(B45,Tabela6[#Data],2,FALSE),IF(C45="IOPES",VLOOKUP(B45,'IOPES_10-21'!$A$12:$G$1259,3,FALSE),"ERRO")))))))</f>
        <v>Aluguel mensal container para vestiário, incl. porta, venezianas de circulação, 1 pt iluminação, Isolamento térmico (teto), piso em comp. Naval pintado, cert. NR18, incl. laudo descontaminação.</v>
      </c>
      <c r="E45" s="452">
        <f ca="1">SUMIF('ORÇAM. SEM DESON'!$B$9:$P$84,B45,'ORÇAM. SEM DESON'!$L$9:$L$84)</f>
        <v>6</v>
      </c>
      <c r="F45" s="565">
        <f>IF(C45="SINAPI",VLOOKUP(B45,'SINAPI 01-22 ES - DESONER.'!$G$6:$L$7206,5,FALSE),IF(C45="SIURB",VLOOKUP(B45,'SIURB JAN-2020 DESONER.'!$A$2:$D$757,4,FALSE),IF(C45="SICRO",VLOOKUP(B45,Tabela4[],4,FALSE),IF(C45="CPOS",VLOOKUP(B45,'CPOS-178'!$A$7:$F$4097,6,FALSE),IF(C45="PRÓPRIA",VLOOKUP(B45,Tabela42[],5,FALSE),IF(C45="DER-ES",VLOOKUP(B45,Tabela6[],4,FALSE),IF(C45="IOPES",VLOOKUP(B45,'IOPES_10-21'!$A$12:$G$1259,7,FALSE),"ERRO")))))))</f>
        <v>710</v>
      </c>
      <c r="G45" s="453">
        <f>+'BDI '!$M$33</f>
        <v>0.29277177006260691</v>
      </c>
      <c r="H45" s="454">
        <f t="shared" si="2"/>
        <v>917.86795674445091</v>
      </c>
      <c r="I45" s="455" t="str">
        <f ca="1">+IF(Tabela58[[#This Row],[PORCENTAGEM ACUMULADA]]&lt;=$O$2,$N$2,IF(Tabela58[[#This Row],[PORCENTAGEM ACUMULADA]]&lt;=$O$3,$N$3,$N$4))</f>
        <v>C</v>
      </c>
      <c r="J45" s="456">
        <f t="shared" ca="1" si="3"/>
        <v>5507.2077404667052</v>
      </c>
      <c r="K45" s="457">
        <f ca="1">+Tabela58[[#This Row],[PREÇO DO
 SERVIÇO]]/Tabela58[[#Totals],[PREÇO DO
 SERVIÇO]]</f>
        <v>1.8423352782644931E-4</v>
      </c>
      <c r="L45" s="458">
        <f ca="1">+Tabela58[[#This Row],[PORCENTAGEM INDIVIDUAL]]+L44</f>
        <v>0.99907830714135337</v>
      </c>
    </row>
    <row r="46" spans="2:12" ht="60" customHeight="1" x14ac:dyDescent="0.25">
      <c r="B46" s="431" t="s">
        <v>18143</v>
      </c>
      <c r="C46" s="213" t="s">
        <v>17850</v>
      </c>
      <c r="D46" s="563" t="str">
        <f>IF(C46="SINAPI",VLOOKUP(B46,'SINAPI 01-22 ES - DESONER.'!$G$6:$L$7206,2,FALSE),IF(C46="SIURB",VLOOKUP(B46,'SIURB JAN-2020 DESONER.'!$A$2:$D$757,2,FALSE),IF(C46="SICRO",VLOOKUP(B46,Tabela4[#Data],2,FALSE),IF(C46="CPOS",VLOOKUP(B46,'CPOS-178'!$A$7:$F$4097,2,FALSE),IF(C46="PRÓPRIA",VLOOKUP(B46,Tabela42[#Data],2,FALSE),IF(C46="DER-ES",VLOOKUP(B46,Tabela6[#Data],2,FALSE),IF(C46="IOPES",VLOOKUP(B46,'IOPES_10-21'!$A$12:$G$1259,3,FALSE),"ERRO")))))))</f>
        <v>Aluguel mensal container para almoxarifado, incl. porta, 2 janelas, 1 pt iluminação, Isolamento térmico (teto), piso em comp. Naval pintado, cert. NR18, incl. laudo descontaminação.</v>
      </c>
      <c r="E46" s="452">
        <f ca="1">SUMIF('ORÇAM. SEM DESON'!$B$9:$P$84,B46,'ORÇAM. SEM DESON'!$L$9:$L$84)</f>
        <v>6</v>
      </c>
      <c r="F46" s="565">
        <f>IF(C46="SINAPI",VLOOKUP(B46,'SINAPI 01-22 ES - DESONER.'!$G$6:$L$7206,5,FALSE),IF(C46="SIURB",VLOOKUP(B46,'SIURB JAN-2020 DESONER.'!$A$2:$D$757,4,FALSE),IF(C46="SICRO",VLOOKUP(B46,Tabela4[],4,FALSE),IF(C46="CPOS",VLOOKUP(B46,'CPOS-178'!$A$7:$F$4097,6,FALSE),IF(C46="PRÓPRIA",VLOOKUP(B46,Tabela42[],5,FALSE),IF(C46="DER-ES",VLOOKUP(B46,Tabela6[],4,FALSE),IF(C46="IOPES",VLOOKUP(B46,'IOPES_10-21'!$A$12:$G$1259,7,FALSE),"ERRO")))))))</f>
        <v>710</v>
      </c>
      <c r="G46" s="453">
        <f>+'BDI '!$M$33</f>
        <v>0.29277177006260691</v>
      </c>
      <c r="H46" s="454">
        <f t="shared" si="2"/>
        <v>917.86795674445091</v>
      </c>
      <c r="I46" s="455" t="str">
        <f ca="1">+IF(Tabela58[[#This Row],[PORCENTAGEM ACUMULADA]]&lt;=$O$2,$N$2,IF(Tabela58[[#This Row],[PORCENTAGEM ACUMULADA]]&lt;=$O$3,$N$3,$N$4))</f>
        <v>C</v>
      </c>
      <c r="J46" s="456">
        <f t="shared" ca="1" si="3"/>
        <v>5507.2077404667052</v>
      </c>
      <c r="K46" s="457">
        <f ca="1">+Tabela58[[#This Row],[PREÇO DO
 SERVIÇO]]/Tabela58[[#Totals],[PREÇO DO
 SERVIÇO]]</f>
        <v>1.8423352782644931E-4</v>
      </c>
      <c r="L46" s="458">
        <f ca="1">+Tabela58[[#This Row],[PORCENTAGEM INDIVIDUAL]]+L45</f>
        <v>0.99926254066917986</v>
      </c>
    </row>
    <row r="47" spans="2:12" ht="60" customHeight="1" x14ac:dyDescent="0.25">
      <c r="B47" s="431">
        <v>4011353</v>
      </c>
      <c r="C47" s="213" t="s">
        <v>13745</v>
      </c>
      <c r="D47" s="563" t="str">
        <f>IF(C47="SINAPI",VLOOKUP(B47,'SINAPI 01-22 ES - DESONER.'!$G$6:$L$7206,2,FALSE),IF(C47="SIURB",VLOOKUP(B47,'SIURB JAN-2020 DESONER.'!$A$2:$D$757,2,FALSE),IF(C47="SICRO",VLOOKUP(B47,Tabela4[#Data],2,FALSE),IF(C47="CPOS",VLOOKUP(B47,'CPOS-178'!$A$7:$F$4097,2,FALSE),IF(C47="PRÓPRIA",VLOOKUP(B47,Tabela42[#Data],2,FALSE),IF(C47="DER-ES",VLOOKUP(B47,Tabela6[#Data],2,FALSE),IF(C47="IOPES",VLOOKUP(B47,'IOPES_10-21'!$A$12:$G$1259,3,FALSE),"ERRO")))))))</f>
        <v>PINTURA DE LIGAÇÃO</v>
      </c>
      <c r="E47" s="452">
        <f ca="1">SUMIF('ORÇAM. SEM DESON'!$B$9:$P$84,B47,'ORÇAM. SEM DESON'!$L$9:$L$84)</f>
        <v>16439.8</v>
      </c>
      <c r="F47" s="565">
        <f>IF(C47="SINAPI",VLOOKUP(B47,'SINAPI 01-22 ES - DESONER.'!$G$6:$L$7206,5,FALSE),IF(C47="SIURB",VLOOKUP(B47,'SIURB JAN-2020 DESONER.'!$A$2:$D$757,4,FALSE),IF(C47="SICRO",VLOOKUP(B47,Tabela4[],4,FALSE),IF(C47="CPOS",VLOOKUP(B47,'CPOS-178'!$A$7:$F$4097,6,FALSE),IF(C47="PRÓPRIA",VLOOKUP(B47,Tabela42[],5,FALSE),IF(C47="DER-ES",VLOOKUP(B47,Tabela6[],4,FALSE),IF(C47="IOPES",VLOOKUP(B47,'IOPES_10-21'!$A$12:$G$1259,7,FALSE),"ERRO")))))))</f>
        <v>0.24</v>
      </c>
      <c r="G47" s="453">
        <f>+'BDI '!$M$33</f>
        <v>0.29277177006260691</v>
      </c>
      <c r="H47" s="454">
        <f t="shared" si="2"/>
        <v>0.31026522481502566</v>
      </c>
      <c r="I47" s="455" t="str">
        <f ca="1">+IF(Tabela58[[#This Row],[PORCENTAGEM ACUMULADA]]&lt;=$O$2,$N$2,IF(Tabela58[[#This Row],[PORCENTAGEM ACUMULADA]]&lt;=$O$3,$N$3,$N$4))</f>
        <v>C</v>
      </c>
      <c r="J47" s="456">
        <f t="shared" ca="1" si="3"/>
        <v>5100.6982429140589</v>
      </c>
      <c r="K47" s="457">
        <f ca="1">+Tabela58[[#This Row],[PREÇO DO
 SERVIÇO]]/Tabela58[[#Totals],[PREÇO DO
 SERVIÇO]]</f>
        <v>1.7063449863443728E-4</v>
      </c>
      <c r="L47" s="458">
        <f ca="1">+Tabela58[[#This Row],[PORCENTAGEM INDIVIDUAL]]+L46</f>
        <v>0.99943317516781427</v>
      </c>
    </row>
    <row r="48" spans="2:12" ht="60" customHeight="1" x14ac:dyDescent="0.25">
      <c r="B48" s="431">
        <v>97622</v>
      </c>
      <c r="C48" s="213" t="s">
        <v>13744</v>
      </c>
      <c r="D48" s="563" t="str">
        <f>IF(C48="SINAPI",VLOOKUP(B48,'SINAPI 01-22 ES - DESONER.'!$G$6:$L$7206,2,FALSE),IF(C48="SIURB",VLOOKUP(B48,'SIURB JAN-2020 DESONER.'!$A$2:$D$757,2,FALSE),IF(C48="SICRO",VLOOKUP(B48,Tabela4[#Data],2,FALSE),IF(C48="CPOS",VLOOKUP(B48,'CPOS-178'!$A$7:$F$4097,2,FALSE),IF(C48="PRÓPRIA",VLOOKUP(B48,Tabela42[#Data],2,FALSE),IF(C48="DER-ES",VLOOKUP(B48,Tabela6[#Data],2,FALSE),IF(C48="IOPES",VLOOKUP(B48,'IOPES_10-21'!$A$12:$G$1259,3,FALSE),"ERRO")))))))</f>
        <v>DEMOLIÇÃO DE ALVENARIA DE BLOCO FURADO, DE FORMA MANUAL, SEM REAPROVEITAMENTO. AF_12/2017</v>
      </c>
      <c r="E48" s="452">
        <f ca="1">SUMIF('ORÇAM. SEM DESON'!$B$9:$P$84,B48,'ORÇAM. SEM DESON'!$L$9:$L$84)</f>
        <v>72.096000000000004</v>
      </c>
      <c r="F48" s="565" t="str">
        <f>IF(C48="SINAPI",VLOOKUP(B48,'SINAPI 01-22 ES - DESONER.'!$G$6:$L$7206,5,FALSE),IF(C48="SIURB",VLOOKUP(B48,'SIURB JAN-2020 DESONER.'!$A$2:$D$757,4,FALSE),IF(C48="SICRO",VLOOKUP(B48,Tabela4[],4,FALSE),IF(C48="CPOS",VLOOKUP(B48,'CPOS-178'!$A$7:$F$4097,6,FALSE),IF(C48="PRÓPRIA",VLOOKUP(B48,Tabela42[],5,FALSE),IF(C48="DER-ES",VLOOKUP(B48,Tabela6[],4,FALSE),IF(C48="IOPES",VLOOKUP(B48,'IOPES_10-21'!$A$12:$G$1259,7,FALSE),"ERRO")))))))</f>
        <v>43,61</v>
      </c>
      <c r="G48" s="453">
        <f>+'BDI '!$M$33</f>
        <v>0.29277177006260691</v>
      </c>
      <c r="H48" s="454">
        <f t="shared" si="2"/>
        <v>56.377776892430283</v>
      </c>
      <c r="I48" s="455" t="str">
        <f ca="1">+IF(Tabela58[[#This Row],[PORCENTAGEM ACUMULADA]]&lt;=$O$2,$N$2,IF(Tabela58[[#This Row],[PORCENTAGEM ACUMULADA]]&lt;=$O$3,$N$3,$N$4))</f>
        <v>C</v>
      </c>
      <c r="J48" s="456">
        <f t="shared" ca="1" si="3"/>
        <v>4064.612202836654</v>
      </c>
      <c r="K48" s="457">
        <f ca="1">+Tabela58[[#This Row],[PREÇO DO
 SERVIÇO]]/Tabela58[[#Totals],[PREÇO DO
 SERVIÇO]]</f>
        <v>1.3597414164579386E-4</v>
      </c>
      <c r="L48" s="458">
        <f ca="1">+Tabela58[[#This Row],[PORCENTAGEM INDIVIDUAL]]+L47</f>
        <v>0.99956914930946006</v>
      </c>
    </row>
    <row r="49" spans="2:12" ht="60" customHeight="1" x14ac:dyDescent="0.25">
      <c r="B49" s="431">
        <v>2003813</v>
      </c>
      <c r="C49" s="213" t="s">
        <v>13745</v>
      </c>
      <c r="D49" s="563" t="str">
        <f>IF(C49="SINAPI",VLOOKUP(B49,'SINAPI 01-22 ES - DESONER.'!$G$6:$L$7206,2,FALSE),IF(C49="SIURB",VLOOKUP(B49,'SIURB JAN-2020 DESONER.'!$A$2:$D$757,2,FALSE),IF(C49="SICRO",VLOOKUP(B49,Tabela4[#Data],2,FALSE),IF(C49="CPOS",VLOOKUP(B49,'CPOS-178'!$A$7:$F$4097,2,FALSE),IF(C49="PRÓPRIA",VLOOKUP(B49,Tabela42[#Data],2,FALSE),IF(C49="DER-ES",VLOOKUP(B49,Tabela6[#Data],2,FALSE),IF(C49="IOPES",VLOOKUP(B49,'IOPES_10-21'!$A$12:$G$1259,3,FALSE),"ERRO")))))))</f>
        <v>CANALETA DE CONCRETO - CAU 03 - SEÇÃO DE 30 X 30 CM - ESPESSURA DE 10 CM - APOIADA EM TODA A EXTENSÃO</v>
      </c>
      <c r="E49" s="452">
        <f ca="1">SUMIF('ORÇAM. SEM DESON'!$B$9:$P$84,B49,'ORÇAM. SEM DESON'!$L$9:$L$84)</f>
        <v>17.600000000000001</v>
      </c>
      <c r="F49" s="565">
        <f>IF(C49="SINAPI",VLOOKUP(B49,'SINAPI 01-22 ES - DESONER.'!$G$6:$L$7206,5,FALSE),IF(C49="SIURB",VLOOKUP(B49,'SIURB JAN-2020 DESONER.'!$A$2:$D$757,4,FALSE),IF(C49="SICRO",VLOOKUP(B49,Tabela4[],4,FALSE),IF(C49="CPOS",VLOOKUP(B49,'CPOS-178'!$A$7:$F$4097,6,FALSE),IF(C49="PRÓPRIA",VLOOKUP(B49,Tabela42[],5,FALSE),IF(C49="DER-ES",VLOOKUP(B49,Tabela6[],4,FALSE),IF(C49="IOPES",VLOOKUP(B49,'IOPES_10-21'!$A$12:$G$1259,7,FALSE),"ERRO")))))))</f>
        <v>157.71</v>
      </c>
      <c r="G49" s="453">
        <f>+'BDI '!$M$33</f>
        <v>0.29277177006260691</v>
      </c>
      <c r="H49" s="454">
        <f t="shared" si="2"/>
        <v>203.88303585657374</v>
      </c>
      <c r="I49" s="455" t="str">
        <f ca="1">+IF(Tabela58[[#This Row],[PORCENTAGEM ACUMULADA]]&lt;=$O$2,$N$2,IF(Tabela58[[#This Row],[PORCENTAGEM ACUMULADA]]&lt;=$O$3,$N$3,$N$4))</f>
        <v>C</v>
      </c>
      <c r="J49" s="456">
        <f t="shared" ca="1" si="3"/>
        <v>3588.341431075698</v>
      </c>
      <c r="K49" s="457">
        <f ca="1">+Tabela58[[#This Row],[PREÇO DO
 SERVIÇO]]/Tabela58[[#Totals],[PREÇO DO
 SERVIÇO]]</f>
        <v>1.2004137705487421E-4</v>
      </c>
      <c r="L49" s="458">
        <f ca="1">+Tabela58[[#This Row],[PORCENTAGEM INDIVIDUAL]]+L48</f>
        <v>0.99968919068651496</v>
      </c>
    </row>
    <row r="50" spans="2:12" ht="60" customHeight="1" x14ac:dyDescent="0.25">
      <c r="B50" s="431" t="s">
        <v>18120</v>
      </c>
      <c r="C50" s="213" t="s">
        <v>17850</v>
      </c>
      <c r="D50" s="563" t="str">
        <f>IF(C50="SINAPI",VLOOKUP(B50,'SINAPI 01-22 ES - DESONER.'!$G$6:$L$7206,2,FALSE),IF(C50="SIURB",VLOOKUP(B50,'SIURB JAN-2020 DESONER.'!$A$2:$D$757,2,FALSE),IF(C50="SICRO",VLOOKUP(B50,Tabela4[#Data],2,FALSE),IF(C50="CPOS",VLOOKUP(B50,'CPOS-178'!$A$7:$F$4097,2,FALSE),IF(C50="PRÓPRIA",VLOOKUP(B50,Tabela42[#Data],2,FALSE),IF(C50="DER-ES",VLOOKUP(B50,Tabela6[#Data],2,FALSE),IF(C50="IOPES",VLOOKUP(B50,'IOPES_10-21'!$A$12:$G$1259,3,FALSE),"ERRO")))))))</f>
        <v>Placa de obra nas dimensões de 2.0 x 4.0 m, padrão IOPES</v>
      </c>
      <c r="E50" s="452">
        <f ca="1">SUMIF('ORÇAM. SEM DESON'!$B$9:$P$84,B50,'ORÇAM. SEM DESON'!$L$9:$L$84)</f>
        <v>8</v>
      </c>
      <c r="F50" s="565">
        <f>IF(C50="SINAPI",VLOOKUP(B50,'SINAPI 01-22 ES - DESONER.'!$G$6:$L$7206,5,FALSE),IF(C50="SIURB",VLOOKUP(B50,'SIURB JAN-2020 DESONER.'!$A$2:$D$757,4,FALSE),IF(C50="SICRO",VLOOKUP(B50,Tabela4[],4,FALSE),IF(C50="CPOS",VLOOKUP(B50,'CPOS-178'!$A$7:$F$4097,6,FALSE),IF(C50="PRÓPRIA",VLOOKUP(B50,Tabela42[],5,FALSE),IF(C50="DER-ES",VLOOKUP(B50,Tabela6[],4,FALSE),IF(C50="IOPES",VLOOKUP(B50,'IOPES_10-21'!$A$12:$G$1259,7,FALSE),"ERRO")))))))</f>
        <v>269.31</v>
      </c>
      <c r="G50" s="453">
        <f>+'BDI '!$M$33</f>
        <v>0.29277177006260691</v>
      </c>
      <c r="H50" s="454">
        <f t="shared" si="2"/>
        <v>348.15636539556067</v>
      </c>
      <c r="I50" s="455" t="str">
        <f ca="1">+IF(Tabela58[[#This Row],[PORCENTAGEM ACUMULADA]]&lt;=$O$2,$N$2,IF(Tabela58[[#This Row],[PORCENTAGEM ACUMULADA]]&lt;=$O$3,$N$3,$N$4))</f>
        <v>C</v>
      </c>
      <c r="J50" s="456">
        <f t="shared" ca="1" si="3"/>
        <v>2785.2509231644854</v>
      </c>
      <c r="K50" s="457">
        <f ca="1">+Tabela58[[#This Row],[PREÇO DO
 SERVIÇO]]/Tabela58[[#Totals],[PREÇO DO
 SERVIÇO]]</f>
        <v>9.3175457988621719E-5</v>
      </c>
      <c r="L50" s="458">
        <f ca="1">+Tabela58[[#This Row],[PORCENTAGEM INDIVIDUAL]]+L49</f>
        <v>0.99978236614450355</v>
      </c>
    </row>
    <row r="51" spans="2:12" ht="60" customHeight="1" x14ac:dyDescent="0.25">
      <c r="B51" s="431" t="s">
        <v>18169</v>
      </c>
      <c r="C51" s="213" t="s">
        <v>17850</v>
      </c>
      <c r="D51" s="563" t="str">
        <f>IF(C51="SINAPI",VLOOKUP(B51,'SINAPI 01-22 ES - DESONER.'!$G$6:$L$7206,2,FALSE),IF(C51="SIURB",VLOOKUP(B51,'SIURB JAN-2020 DESONER.'!$A$2:$D$757,2,FALSE),IF(C51="SICRO",VLOOKUP(B51,Tabela4[#Data],2,FALSE),IF(C51="CPOS",VLOOKUP(B51,'CPOS-178'!$A$7:$F$4097,2,FALSE),IF(C51="PRÓPRIA",VLOOKUP(B51,Tabela42[#Data],2,FALSE),IF(C51="DER-ES",VLOOKUP(B51,Tabela6[#Data],2,FALSE),IF(C51="IOPES",VLOOKUP(B51,'IOPES_10-21'!$A$12:$G$1259,3,FALSE),"ERRO")))))))</f>
        <v>Rede de água com padrão de entrada d'água diâm. 3/4", conf. espec. CESAN, incl. tubos e conexões para alimentação, distribuição, extravasor e limpeza, cons. o padrão a 25m, conf. projeto (1 utilização)</v>
      </c>
      <c r="E51" s="452">
        <f ca="1">SUMIF('ORÇAM. SEM DESON'!$B$9:$P$84,B51,'ORÇAM. SEM DESON'!$L$9:$L$84)</f>
        <v>45</v>
      </c>
      <c r="F51" s="565">
        <f>IF(C51="SINAPI",VLOOKUP(B51,'SINAPI 01-22 ES - DESONER.'!$G$6:$L$7206,5,FALSE),IF(C51="SIURB",VLOOKUP(B51,'SIURB JAN-2020 DESONER.'!$A$2:$D$757,4,FALSE),IF(C51="SICRO",VLOOKUP(B51,Tabela4[],4,FALSE),IF(C51="CPOS",VLOOKUP(B51,'CPOS-178'!$A$7:$F$4097,6,FALSE),IF(C51="PRÓPRIA",VLOOKUP(B51,Tabela42[],5,FALSE),IF(C51="DER-ES",VLOOKUP(B51,Tabela6[],4,FALSE),IF(C51="IOPES",VLOOKUP(B51,'IOPES_10-21'!$A$12:$G$1259,7,FALSE),"ERRO")))))))</f>
        <v>47.52</v>
      </c>
      <c r="G51" s="453">
        <f>+'BDI '!$M$33</f>
        <v>0.29277177006260691</v>
      </c>
      <c r="H51" s="454">
        <f t="shared" si="2"/>
        <v>61.432514513375082</v>
      </c>
      <c r="I51" s="455" t="str">
        <f ca="1">+IF(Tabela58[[#This Row],[PORCENTAGEM ACUMULADA]]&lt;=$O$2,$N$2,IF(Tabela58[[#This Row],[PORCENTAGEM ACUMULADA]]&lt;=$O$3,$N$3,$N$4))</f>
        <v>C</v>
      </c>
      <c r="J51" s="456">
        <f t="shared" ca="1" si="3"/>
        <v>2764.4631531018786</v>
      </c>
      <c r="K51" s="457">
        <f ca="1">+Tabela58[[#This Row],[PREÇO DO
 SERVIÇO]]/Tabela58[[#Totals],[PREÇO DO
 SERVIÇO]]</f>
        <v>9.2480041292037371E-5</v>
      </c>
      <c r="L51" s="458">
        <f ca="1">+Tabela58[[#This Row],[PORCENTAGEM INDIVIDUAL]]+L50</f>
        <v>0.99987484618579558</v>
      </c>
    </row>
    <row r="52" spans="2:12" ht="60" customHeight="1" x14ac:dyDescent="0.25">
      <c r="B52" s="431">
        <v>1600405</v>
      </c>
      <c r="C52" s="213" t="s">
        <v>13745</v>
      </c>
      <c r="D52" s="563" t="str">
        <f>IF(C52="SINAPI",VLOOKUP(B52,'SINAPI 01-22 ES - DESONER.'!$G$6:$L$7206,2,FALSE),IF(C52="SIURB",VLOOKUP(B52,'SIURB JAN-2020 DESONER.'!$A$2:$D$757,2,FALSE),IF(C52="SICRO",VLOOKUP(B52,Tabela4[#Data],2,FALSE),IF(C52="CPOS",VLOOKUP(B52,'CPOS-178'!$A$7:$F$4097,2,FALSE),IF(C52="PRÓPRIA",VLOOKUP(B52,Tabela42[#Data],2,FALSE),IF(C52="DER-ES",VLOOKUP(B52,Tabela6[#Data],2,FALSE),IF(C52="IOPES",VLOOKUP(B52,'IOPES_10-21'!$A$12:$G$1259,3,FALSE),"ERRO")))))))</f>
        <v>REMOÇÃO DE TUBOS DE CONCRETO COM DIÂMETRO DE 1,20 M A 1,50 M EM VALAS E BUEIROS</v>
      </c>
      <c r="E52" s="452">
        <f ca="1">SUMIF('ORÇAM. SEM DESON'!$B$9:$P$84,B52,'ORÇAM. SEM DESON'!$L$9:$L$84)</f>
        <v>246</v>
      </c>
      <c r="F52" s="565">
        <f>IF(C52="SINAPI",VLOOKUP(B52,'SINAPI 01-22 ES - DESONER.'!$G$6:$L$7206,5,FALSE),IF(C52="SIURB",VLOOKUP(B52,'SIURB JAN-2020 DESONER.'!$A$2:$D$757,4,FALSE),IF(C52="SICRO",VLOOKUP(B52,Tabela4[],4,FALSE),IF(C52="CPOS",VLOOKUP(B52,'CPOS-178'!$A$7:$F$4097,6,FALSE),IF(C52="PRÓPRIA",VLOOKUP(B52,Tabela42[],5,FALSE),IF(C52="DER-ES",VLOOKUP(B52,Tabela6[],4,FALSE),IF(C52="IOPES",VLOOKUP(B52,'IOPES_10-21'!$A$12:$G$1259,7,FALSE),"ERRO")))))))</f>
        <v>8.64</v>
      </c>
      <c r="G52" s="453">
        <f>+'BDI '!$M$33</f>
        <v>0.29277177006260691</v>
      </c>
      <c r="H52" s="454">
        <f t="shared" si="2"/>
        <v>11.169548093340925</v>
      </c>
      <c r="I52" s="455" t="str">
        <f ca="1">+IF(Tabela58[[#This Row],[PORCENTAGEM ACUMULADA]]&lt;=$O$2,$N$2,IF(Tabela58[[#This Row],[PORCENTAGEM ACUMULADA]]&lt;=$O$3,$N$3,$N$4))</f>
        <v>C</v>
      </c>
      <c r="J52" s="456">
        <f t="shared" ca="1" si="3"/>
        <v>2747.7088309618675</v>
      </c>
      <c r="K52" s="457">
        <f ca="1">+Tabela58[[#This Row],[PREÇO DO
 SERVIÇO]]/Tabela58[[#Totals],[PREÇO DO
 SERVIÇO]]</f>
        <v>9.191955619329777E-5</v>
      </c>
      <c r="L52" s="458">
        <f ca="1">+Tabela58[[#This Row],[PORCENTAGEM INDIVIDUAL]]+L51</f>
        <v>0.99996676574198884</v>
      </c>
    </row>
    <row r="53" spans="2:12" ht="60" customHeight="1" x14ac:dyDescent="0.25">
      <c r="B53" s="431" t="s">
        <v>20120</v>
      </c>
      <c r="C53" s="213" t="s">
        <v>17850</v>
      </c>
      <c r="D53" s="563" t="str">
        <f>IF(C53="SINAPI",VLOOKUP(B53,'SINAPI 01-22 ES - DESONER.'!$G$6:$L$7206,2,FALSE),IF(C53="SIURB",VLOOKUP(B53,'SIURB JAN-2020 DESONER.'!$A$2:$D$757,2,FALSE),IF(C53="SICRO",VLOOKUP(B53,Tabela4[#Data],2,FALSE),IF(C53="CPOS",VLOOKUP(B53,'CPOS-178'!$A$7:$F$4097,2,FALSE),IF(C53="PRÓPRIA",VLOOKUP(B53,Tabela42[#Data],2,FALSE),IF(C53="DER-ES",VLOOKUP(B53,Tabela6[#Data],2,FALSE),IF(C53="IOPES",VLOOKUP(B53,'IOPES_10-21'!$A$12:$G$1259,3,FALSE),"ERRO")))))))</f>
        <v>Placa para inauguração de obra em alumínio polido e=4mm, dimensões 40 x 50 cm, gravação em baixo relevo, inclusive pintura e fixação</v>
      </c>
      <c r="E53" s="452">
        <f ca="1">SUMIF('ORÇAM. SEM DESON'!$B$9:$P$84,B53,'ORÇAM. SEM DESON'!$L$9:$L$84)</f>
        <v>1</v>
      </c>
      <c r="F53" s="565">
        <f>IF(C53="SINAPI",VLOOKUP(B53,'SINAPI 01-22 ES - DESONER.'!$G$6:$L$7206,5,FALSE),IF(C53="SIURB",VLOOKUP(B53,'SIURB JAN-2020 DESONER.'!$A$2:$D$757,4,FALSE),IF(C53="SICRO",VLOOKUP(B53,Tabela4[],4,FALSE),IF(C53="CPOS",VLOOKUP(B53,'CPOS-178'!$A$7:$F$4097,6,FALSE),IF(C53="PRÓPRIA",VLOOKUP(B53,Tabela42[],5,FALSE),IF(C53="DER-ES",VLOOKUP(B53,Tabela6[],4,FALSE),IF(C53="IOPES",VLOOKUP(B53,'IOPES_10-21'!$A$12:$G$1259,7,FALSE),"ERRO")))))))</f>
        <v>768.47</v>
      </c>
      <c r="G53" s="453">
        <f>+'BDI '!$M$33</f>
        <v>0.29277177006260691</v>
      </c>
      <c r="H53" s="454">
        <f t="shared" si="2"/>
        <v>993.45632214001159</v>
      </c>
      <c r="I53" s="455" t="str">
        <f ca="1">+IF(Tabela58[[#This Row],[PORCENTAGEM ACUMULADA]]&lt;=$O$2,$N$2,IF(Tabela58[[#This Row],[PORCENTAGEM ACUMULADA]]&lt;=$O$3,$N$3,$N$4))</f>
        <v>C</v>
      </c>
      <c r="J53" s="456">
        <f t="shared" ca="1" si="3"/>
        <v>993.45632214001159</v>
      </c>
      <c r="K53" s="457">
        <f ca="1">+Tabela58[[#This Row],[PREÇO DO
 SERVIÇO]]/Tabela58[[#Totals],[PREÇO DO
 SERVIÇO]]</f>
        <v>3.323425801145341E-5</v>
      </c>
      <c r="L53" s="458">
        <f ca="1">+Tabela58[[#This Row],[PORCENTAGEM INDIVIDUAL]]+L52</f>
        <v>1.0000000000000002</v>
      </c>
    </row>
    <row r="54" spans="2:12" ht="60" customHeight="1" x14ac:dyDescent="0.25">
      <c r="B54" s="295" t="s">
        <v>20309</v>
      </c>
      <c r="C54" s="296" t="s">
        <v>17861</v>
      </c>
      <c r="D54" s="461"/>
      <c r="E54" s="462"/>
      <c r="F54" s="462"/>
      <c r="G54" s="463"/>
      <c r="H54" s="465"/>
      <c r="I54" s="466"/>
      <c r="J54" s="464">
        <f ca="1">SUM(J2:J53)</f>
        <v>29892538.049070936</v>
      </c>
      <c r="K54" s="467"/>
      <c r="L54" s="468"/>
    </row>
    <row r="55" spans="2:12" ht="60" customHeight="1" x14ac:dyDescent="0.25">
      <c r="B55" s="315"/>
      <c r="C55" s="315"/>
      <c r="D55" s="315"/>
      <c r="E55" s="315"/>
      <c r="F55" s="315"/>
      <c r="G55" s="315"/>
      <c r="H55" s="315"/>
      <c r="I55" s="315"/>
      <c r="J55" s="143">
        <f>+'ORÇAM. DESON'!P85</f>
        <v>29892538.049070932</v>
      </c>
    </row>
    <row r="56" spans="2:12" ht="60" customHeight="1" x14ac:dyDescent="0.25">
      <c r="B56" s="315"/>
      <c r="C56" s="315"/>
      <c r="D56" s="315"/>
      <c r="E56" s="315"/>
      <c r="F56" s="315"/>
      <c r="G56" s="315"/>
      <c r="H56" s="315"/>
      <c r="I56" s="315"/>
      <c r="J56" s="315"/>
    </row>
    <row r="57" spans="2:12" ht="60" customHeight="1" x14ac:dyDescent="0.25">
      <c r="B57" s="315"/>
      <c r="C57" s="315"/>
      <c r="D57" s="315"/>
      <c r="E57" s="315"/>
      <c r="F57" s="315"/>
      <c r="G57" s="315"/>
      <c r="H57" s="315"/>
      <c r="I57" s="315"/>
      <c r="J57" s="315"/>
    </row>
    <row r="58" spans="2:12" ht="60" customHeight="1" x14ac:dyDescent="0.25">
      <c r="B58" s="315"/>
      <c r="C58" s="315"/>
      <c r="D58" s="315"/>
      <c r="E58" s="315"/>
      <c r="F58" s="315"/>
      <c r="G58" s="315"/>
      <c r="H58" s="315"/>
      <c r="I58" s="315"/>
      <c r="J58" s="315"/>
    </row>
    <row r="59" spans="2:12" ht="60" customHeight="1" x14ac:dyDescent="0.25">
      <c r="B59" s="315"/>
      <c r="C59" s="315"/>
      <c r="D59" s="315"/>
      <c r="E59" s="315"/>
      <c r="F59" s="315"/>
      <c r="G59" s="315"/>
      <c r="H59" s="315"/>
      <c r="I59" s="315"/>
      <c r="J59" s="315"/>
    </row>
    <row r="60" spans="2:12" ht="60" customHeight="1" x14ac:dyDescent="0.25">
      <c r="B60" s="315"/>
      <c r="C60" s="315"/>
      <c r="D60" s="315"/>
      <c r="E60" s="315"/>
      <c r="F60" s="315"/>
      <c r="G60" s="315"/>
      <c r="H60" s="315"/>
      <c r="I60" s="315"/>
      <c r="J60" s="315"/>
    </row>
    <row r="61" spans="2:12" ht="60" customHeight="1" x14ac:dyDescent="0.25">
      <c r="B61" s="315"/>
      <c r="C61" s="315"/>
      <c r="D61" s="315"/>
      <c r="E61" s="315"/>
      <c r="F61" s="315"/>
      <c r="G61" s="315"/>
      <c r="H61" s="315"/>
      <c r="I61" s="315"/>
      <c r="J61" s="315"/>
    </row>
    <row r="62" spans="2:12" ht="60" customHeight="1" x14ac:dyDescent="0.25">
      <c r="B62" s="315"/>
      <c r="C62" s="315"/>
      <c r="D62" s="315"/>
      <c r="E62" s="315"/>
      <c r="F62" s="315"/>
      <c r="G62" s="315"/>
      <c r="H62" s="315"/>
      <c r="I62" s="315"/>
      <c r="J62" s="315"/>
    </row>
    <row r="63" spans="2:12" ht="60" customHeight="1" x14ac:dyDescent="0.25">
      <c r="B63" s="315"/>
      <c r="C63" s="315"/>
      <c r="D63" s="315"/>
      <c r="E63" s="315"/>
      <c r="F63" s="315"/>
      <c r="G63" s="315"/>
      <c r="H63" s="315"/>
      <c r="I63" s="315"/>
      <c r="J63" s="315"/>
    </row>
    <row r="64" spans="2:12" ht="60" customHeight="1" x14ac:dyDescent="0.25">
      <c r="B64" s="315"/>
      <c r="C64" s="315"/>
      <c r="D64" s="315"/>
      <c r="E64" s="315"/>
      <c r="F64" s="315"/>
      <c r="G64" s="315"/>
      <c r="H64" s="315"/>
      <c r="I64" s="315"/>
      <c r="J64" s="315"/>
    </row>
    <row r="65" spans="2:12" ht="60" customHeight="1" x14ac:dyDescent="0.25">
      <c r="B65" s="315"/>
      <c r="C65" s="315"/>
      <c r="D65" s="315"/>
      <c r="E65" s="315"/>
      <c r="F65" s="315"/>
      <c r="G65" s="315"/>
      <c r="H65" s="315"/>
      <c r="I65" s="315"/>
      <c r="J65" s="315"/>
    </row>
    <row r="66" spans="2:12" ht="60" customHeight="1" x14ac:dyDescent="0.25">
      <c r="B66" s="315"/>
      <c r="C66" s="315"/>
      <c r="D66" s="315"/>
      <c r="E66" s="315"/>
      <c r="F66" s="315"/>
      <c r="G66" s="315"/>
      <c r="H66" s="315"/>
      <c r="I66" s="315"/>
      <c r="J66" s="315"/>
    </row>
    <row r="67" spans="2:12" ht="60" customHeight="1" x14ac:dyDescent="0.25">
      <c r="B67" s="315"/>
      <c r="C67" s="315"/>
      <c r="D67" s="315"/>
      <c r="E67" s="315"/>
      <c r="F67" s="315"/>
      <c r="G67" s="315"/>
      <c r="H67" s="315"/>
      <c r="I67" s="315"/>
      <c r="J67" s="315"/>
    </row>
    <row r="68" spans="2:12" ht="60" customHeight="1" x14ac:dyDescent="0.25">
      <c r="B68" s="315"/>
      <c r="C68" s="315"/>
      <c r="D68" s="315"/>
      <c r="E68" s="315"/>
      <c r="F68" s="315"/>
      <c r="G68" s="315"/>
      <c r="H68" s="315"/>
      <c r="I68" s="315"/>
      <c r="J68" s="315"/>
    </row>
    <row r="69" spans="2:12" ht="60" customHeight="1" x14ac:dyDescent="0.25">
      <c r="B69" s="315"/>
      <c r="C69" s="315"/>
      <c r="D69" s="315"/>
      <c r="E69" s="315"/>
      <c r="F69" s="315"/>
      <c r="G69" s="315"/>
      <c r="H69" s="315"/>
      <c r="I69" s="315"/>
      <c r="J69" s="315"/>
    </row>
    <row r="70" spans="2:12" ht="15" x14ac:dyDescent="0.25">
      <c r="B70" s="315"/>
      <c r="C70" s="315"/>
      <c r="D70" s="315"/>
      <c r="E70" s="315"/>
      <c r="F70" s="315"/>
      <c r="G70" s="315"/>
      <c r="H70" s="315"/>
      <c r="I70" s="315"/>
      <c r="J70" s="315"/>
    </row>
    <row r="71" spans="2:12" x14ac:dyDescent="0.25">
      <c r="J71" s="469"/>
    </row>
    <row r="75" spans="2:12" x14ac:dyDescent="0.25">
      <c r="B75" s="18" t="s">
        <v>17791</v>
      </c>
      <c r="C75" s="18" t="s">
        <v>20352</v>
      </c>
      <c r="D75" s="18" t="s">
        <v>17776</v>
      </c>
      <c r="E75" s="18" t="s">
        <v>17792</v>
      </c>
      <c r="H75" s="18" t="s">
        <v>17793</v>
      </c>
      <c r="I75" s="18" t="s">
        <v>17794</v>
      </c>
      <c r="J75" s="18" t="s">
        <v>20359</v>
      </c>
      <c r="K75" s="315" t="s">
        <v>709</v>
      </c>
      <c r="L75" s="315" t="s">
        <v>20360</v>
      </c>
    </row>
  </sheetData>
  <conditionalFormatting sqref="I2">
    <cfRule type="cellIs" dxfId="73" priority="4" operator="equal">
      <formula>"C"</formula>
    </cfRule>
    <cfRule type="cellIs" dxfId="72" priority="5" operator="equal">
      <formula>"B"</formula>
    </cfRule>
    <cfRule type="cellIs" dxfId="71" priority="6" operator="equal">
      <formula>"A"</formula>
    </cfRule>
  </conditionalFormatting>
  <conditionalFormatting sqref="I3:I53">
    <cfRule type="cellIs" dxfId="70" priority="1" operator="equal">
      <formula>"C"</formula>
    </cfRule>
    <cfRule type="cellIs" dxfId="69" priority="2" operator="equal">
      <formula>"B"</formula>
    </cfRule>
    <cfRule type="cellIs" dxfId="68" priority="3" operator="equal">
      <formula>"A"</formula>
    </cfRule>
  </conditionalFormatting>
  <pageMargins left="0.511811024" right="0.511811024" top="0.78740157499999996" bottom="0.78740157499999996" header="0.31496062000000002" footer="0.31496062000000002"/>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FF87-011F-42F6-9423-389569A41B27}">
  <sheetPr>
    <tabColor theme="5"/>
  </sheetPr>
  <dimension ref="A1:D4"/>
  <sheetViews>
    <sheetView workbookViewId="0">
      <selection activeCell="B4" sqref="B4"/>
    </sheetView>
  </sheetViews>
  <sheetFormatPr defaultRowHeight="15" x14ac:dyDescent="0.25"/>
  <cols>
    <col min="1" max="1" width="11" style="533" bestFit="1" customWidth="1"/>
    <col min="2" max="2" width="83.85546875" style="533" customWidth="1"/>
    <col min="3" max="3" width="11.28515625" style="533" customWidth="1"/>
    <col min="4" max="4" width="22.28515625" style="533" customWidth="1"/>
    <col min="5" max="16384" width="9.140625" style="533"/>
  </cols>
  <sheetData>
    <row r="1" spans="1:4" x14ac:dyDescent="0.25">
      <c r="A1" s="277"/>
      <c r="B1" s="277" t="s">
        <v>21817</v>
      </c>
      <c r="C1" s="277" t="s">
        <v>17785</v>
      </c>
      <c r="D1" s="278">
        <v>44142</v>
      </c>
    </row>
    <row r="2" spans="1:4" x14ac:dyDescent="0.25">
      <c r="A2" s="280">
        <v>44256</v>
      </c>
      <c r="B2" s="277"/>
      <c r="C2" s="277"/>
      <c r="D2" s="281"/>
    </row>
    <row r="3" spans="1:4" x14ac:dyDescent="0.25">
      <c r="A3" s="284" t="s">
        <v>8737</v>
      </c>
      <c r="B3" s="285" t="s">
        <v>8738</v>
      </c>
      <c r="C3" s="221" t="s">
        <v>14</v>
      </c>
      <c r="D3" s="286" t="s">
        <v>8739</v>
      </c>
    </row>
    <row r="4" spans="1:4" x14ac:dyDescent="0.25">
      <c r="A4" s="293">
        <v>7050100020</v>
      </c>
      <c r="B4" s="287" t="s">
        <v>21818</v>
      </c>
      <c r="C4" s="290" t="s">
        <v>8780</v>
      </c>
      <c r="D4" s="297">
        <v>32.44</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D9EF5-A9B3-4B2D-BA44-0098777FD101}">
  <sheetPr>
    <tabColor theme="5"/>
  </sheetPr>
  <dimension ref="A1:I53"/>
  <sheetViews>
    <sheetView showGridLines="0" topLeftCell="A8" zoomScaleNormal="100" workbookViewId="0">
      <selection activeCell="D16" sqref="D16"/>
    </sheetView>
  </sheetViews>
  <sheetFormatPr defaultRowHeight="15" x14ac:dyDescent="0.25"/>
  <cols>
    <col min="1" max="1" width="10.28515625" style="23" customWidth="1"/>
    <col min="2" max="2" width="83.85546875" style="23" customWidth="1"/>
    <col min="3" max="3" width="11.28515625" style="23" customWidth="1"/>
    <col min="4" max="4" width="22.28515625" style="23" customWidth="1"/>
  </cols>
  <sheetData>
    <row r="1" spans="1:9" x14ac:dyDescent="0.25">
      <c r="A1" s="23" t="s">
        <v>8734</v>
      </c>
      <c r="B1" s="23" t="s">
        <v>8735</v>
      </c>
      <c r="D1" s="23" t="s">
        <v>8736</v>
      </c>
    </row>
    <row r="2" spans="1:9" x14ac:dyDescent="0.25">
      <c r="A2" s="23" t="s">
        <v>8733</v>
      </c>
      <c r="E2" s="24"/>
      <c r="F2" s="24"/>
      <c r="G2" s="24"/>
      <c r="H2" s="24"/>
      <c r="I2" s="24"/>
    </row>
    <row r="3" spans="1:9" x14ac:dyDescent="0.25">
      <c r="A3" s="808" t="s">
        <v>8741</v>
      </c>
      <c r="B3" s="808"/>
      <c r="C3" s="808"/>
      <c r="D3" s="808"/>
    </row>
    <row r="4" spans="1:9" x14ac:dyDescent="0.25">
      <c r="A4" s="23" t="s">
        <v>8737</v>
      </c>
      <c r="B4" s="23" t="s">
        <v>8738</v>
      </c>
      <c r="C4" s="25" t="s">
        <v>14</v>
      </c>
      <c r="D4" s="26" t="s">
        <v>8739</v>
      </c>
    </row>
    <row r="5" spans="1:9" x14ac:dyDescent="0.25">
      <c r="A5" s="23">
        <v>4816119</v>
      </c>
      <c r="B5" s="542" t="s">
        <v>8742</v>
      </c>
      <c r="C5" s="23" t="s">
        <v>8740</v>
      </c>
      <c r="D5" s="23">
        <v>30.72</v>
      </c>
    </row>
    <row r="6" spans="1:9" x14ac:dyDescent="0.25">
      <c r="A6" s="23">
        <v>4413942</v>
      </c>
      <c r="B6" s="542" t="s">
        <v>13746</v>
      </c>
      <c r="C6" s="23" t="s">
        <v>8740</v>
      </c>
      <c r="D6" s="23">
        <v>1.38</v>
      </c>
    </row>
    <row r="7" spans="1:9" ht="30" x14ac:dyDescent="0.25">
      <c r="A7" s="23">
        <v>3117750</v>
      </c>
      <c r="B7" s="542" t="s">
        <v>17778</v>
      </c>
      <c r="C7" s="23" t="s">
        <v>8780</v>
      </c>
      <c r="D7" s="23">
        <v>11.38</v>
      </c>
    </row>
    <row r="8" spans="1:9" ht="30" x14ac:dyDescent="0.25">
      <c r="A8" s="23">
        <v>1108055</v>
      </c>
      <c r="B8" s="542" t="s">
        <v>17787</v>
      </c>
      <c r="C8" s="23" t="s">
        <v>8740</v>
      </c>
      <c r="D8" s="23">
        <v>2103.41</v>
      </c>
    </row>
    <row r="9" spans="1:9" ht="30" customHeight="1" x14ac:dyDescent="0.25">
      <c r="A9" s="23">
        <v>1109669</v>
      </c>
      <c r="B9" s="543" t="s">
        <v>17889</v>
      </c>
      <c r="C9" s="23" t="s">
        <v>8740</v>
      </c>
      <c r="D9" s="566">
        <v>379.03</v>
      </c>
      <c r="E9" s="301"/>
      <c r="F9" s="301"/>
    </row>
    <row r="10" spans="1:9" ht="30" customHeight="1" x14ac:dyDescent="0.25">
      <c r="A10" s="23">
        <v>407819</v>
      </c>
      <c r="B10" s="543" t="s">
        <v>17886</v>
      </c>
      <c r="C10" s="23" t="s">
        <v>9041</v>
      </c>
      <c r="D10" s="566">
        <v>12.7</v>
      </c>
      <c r="E10" s="301"/>
      <c r="F10" s="301"/>
    </row>
    <row r="11" spans="1:9" ht="30" customHeight="1" x14ac:dyDescent="0.25">
      <c r="A11" s="23">
        <v>1107892</v>
      </c>
      <c r="B11" s="543" t="s">
        <v>17888</v>
      </c>
      <c r="C11" s="23" t="s">
        <v>8740</v>
      </c>
      <c r="D11" s="566">
        <v>327.9</v>
      </c>
      <c r="E11" s="301"/>
      <c r="F11" s="301"/>
    </row>
    <row r="12" spans="1:9" ht="30" customHeight="1" x14ac:dyDescent="0.25">
      <c r="A12" s="23">
        <v>1106057</v>
      </c>
      <c r="B12" s="543" t="s">
        <v>17890</v>
      </c>
      <c r="C12" s="23" t="s">
        <v>8740</v>
      </c>
      <c r="D12" s="566">
        <v>315.14</v>
      </c>
      <c r="E12" s="301"/>
      <c r="F12" s="301"/>
    </row>
    <row r="13" spans="1:9" ht="30" customHeight="1" x14ac:dyDescent="0.25">
      <c r="A13" s="23">
        <v>2105605</v>
      </c>
      <c r="B13" s="543" t="s">
        <v>17891</v>
      </c>
      <c r="C13" s="23" t="s">
        <v>8740</v>
      </c>
      <c r="D13" s="566">
        <v>52.12</v>
      </c>
      <c r="E13" s="301"/>
      <c r="F13" s="301"/>
    </row>
    <row r="14" spans="1:9" ht="30" customHeight="1" x14ac:dyDescent="0.25">
      <c r="A14" s="23">
        <v>3108005</v>
      </c>
      <c r="B14" s="543" t="s">
        <v>17892</v>
      </c>
      <c r="C14" s="23" t="s">
        <v>8780</v>
      </c>
      <c r="D14" s="566">
        <v>63.07</v>
      </c>
      <c r="E14" s="301"/>
      <c r="F14" s="301"/>
    </row>
    <row r="15" spans="1:9" x14ac:dyDescent="0.25">
      <c r="A15" s="23" t="s">
        <v>17925</v>
      </c>
      <c r="B15" s="543" t="s">
        <v>17926</v>
      </c>
      <c r="C15" s="23" t="s">
        <v>17801</v>
      </c>
      <c r="D15" s="23">
        <v>545.35770000000002</v>
      </c>
      <c r="E15" s="302"/>
      <c r="F15" s="302"/>
    </row>
    <row r="16" spans="1:9" x14ac:dyDescent="0.25">
      <c r="A16" s="23">
        <v>1600438</v>
      </c>
      <c r="B16" s="543" t="s">
        <v>13531</v>
      </c>
      <c r="C16" s="23" t="s">
        <v>8740</v>
      </c>
      <c r="D16" s="566">
        <v>464.96</v>
      </c>
      <c r="F16" s="276"/>
      <c r="G16" s="276"/>
    </row>
    <row r="17" spans="1:7" x14ac:dyDescent="0.25">
      <c r="A17" s="23">
        <v>1600402</v>
      </c>
      <c r="B17" s="543" t="s">
        <v>17927</v>
      </c>
      <c r="C17" s="23" t="s">
        <v>8808</v>
      </c>
      <c r="D17" s="23">
        <v>7.44</v>
      </c>
      <c r="F17" s="276"/>
      <c r="G17" s="276"/>
    </row>
    <row r="18" spans="1:7" x14ac:dyDescent="0.25">
      <c r="A18" s="23">
        <v>1600403</v>
      </c>
      <c r="B18" s="543" t="s">
        <v>17928</v>
      </c>
      <c r="C18" s="23" t="s">
        <v>8808</v>
      </c>
      <c r="D18" s="23">
        <v>7.44</v>
      </c>
      <c r="F18" s="276"/>
      <c r="G18" s="276"/>
    </row>
    <row r="19" spans="1:7" x14ac:dyDescent="0.25">
      <c r="A19" s="23">
        <v>1600406</v>
      </c>
      <c r="B19" s="543" t="s">
        <v>17929</v>
      </c>
      <c r="C19" s="23" t="s">
        <v>8808</v>
      </c>
      <c r="D19" s="23">
        <v>8.5299999999999994</v>
      </c>
      <c r="F19" s="276"/>
      <c r="G19" s="276"/>
    </row>
    <row r="20" spans="1:7" ht="25.5" x14ac:dyDescent="0.25">
      <c r="A20" s="23">
        <v>2003636</v>
      </c>
      <c r="B20" s="543" t="s">
        <v>17930</v>
      </c>
      <c r="C20" s="23" t="s">
        <v>17801</v>
      </c>
      <c r="D20" s="567">
        <v>1689.97</v>
      </c>
      <c r="F20" s="276"/>
      <c r="G20" s="276"/>
    </row>
    <row r="21" spans="1:7" x14ac:dyDescent="0.25">
      <c r="A21" s="23">
        <v>2003618</v>
      </c>
      <c r="B21" s="543" t="s">
        <v>17931</v>
      </c>
      <c r="C21" s="23" t="s">
        <v>17801</v>
      </c>
      <c r="D21" s="566">
        <v>760.03</v>
      </c>
      <c r="F21" s="276"/>
      <c r="G21" s="276"/>
    </row>
    <row r="22" spans="1:7" ht="25.5" x14ac:dyDescent="0.25">
      <c r="A22" s="23">
        <v>2003477</v>
      </c>
      <c r="B22" s="543" t="s">
        <v>17932</v>
      </c>
      <c r="C22" s="23" t="s">
        <v>17801</v>
      </c>
      <c r="D22" s="567">
        <v>2923.02</v>
      </c>
      <c r="F22" s="276"/>
      <c r="G22" s="276"/>
    </row>
    <row r="23" spans="1:7" ht="25.5" x14ac:dyDescent="0.25">
      <c r="A23" s="23">
        <v>2003813</v>
      </c>
      <c r="B23" s="543" t="s">
        <v>17933</v>
      </c>
      <c r="C23" s="23" t="s">
        <v>8808</v>
      </c>
      <c r="D23" s="566">
        <v>157.71</v>
      </c>
      <c r="F23" s="276"/>
    </row>
    <row r="24" spans="1:7" ht="25.5" x14ac:dyDescent="0.25">
      <c r="A24" s="23">
        <v>605671</v>
      </c>
      <c r="B24" s="543" t="s">
        <v>17945</v>
      </c>
      <c r="C24" s="23" t="s">
        <v>8808</v>
      </c>
      <c r="D24" s="566">
        <v>9578.65</v>
      </c>
      <c r="F24" s="276"/>
    </row>
    <row r="25" spans="1:7" x14ac:dyDescent="0.25">
      <c r="A25" s="23">
        <v>1600441</v>
      </c>
      <c r="B25" s="543" t="s">
        <v>17947</v>
      </c>
      <c r="C25" s="23" t="s">
        <v>8780</v>
      </c>
      <c r="D25" s="566">
        <v>3.17</v>
      </c>
    </row>
    <row r="26" spans="1:7" x14ac:dyDescent="0.25">
      <c r="A26" s="23">
        <v>1600436</v>
      </c>
      <c r="B26" s="543" t="s">
        <v>13529</v>
      </c>
      <c r="C26" s="23" t="s">
        <v>8740</v>
      </c>
      <c r="D26" s="566">
        <v>318.02999999999997</v>
      </c>
    </row>
    <row r="27" spans="1:7" x14ac:dyDescent="0.25">
      <c r="A27" s="23" t="s">
        <v>20316</v>
      </c>
      <c r="B27" s="543" t="s">
        <v>20317</v>
      </c>
      <c r="C27" s="23" t="s">
        <v>17801</v>
      </c>
      <c r="D27" s="23">
        <v>43.07</v>
      </c>
    </row>
    <row r="28" spans="1:7" ht="25.5" x14ac:dyDescent="0.25">
      <c r="A28" s="23">
        <v>6817853</v>
      </c>
      <c r="B28" s="543" t="s">
        <v>21846</v>
      </c>
      <c r="C28" s="23" t="s">
        <v>8808</v>
      </c>
      <c r="D28" s="23">
        <v>2144.08</v>
      </c>
    </row>
    <row r="29" spans="1:7" x14ac:dyDescent="0.25">
      <c r="A29" s="23">
        <v>705427</v>
      </c>
      <c r="B29" s="543" t="s">
        <v>21847</v>
      </c>
      <c r="C29" s="23" t="s">
        <v>17801</v>
      </c>
      <c r="D29" s="23">
        <v>36565.93</v>
      </c>
    </row>
    <row r="30" spans="1:7" x14ac:dyDescent="0.25">
      <c r="A30" s="23">
        <v>2003684</v>
      </c>
      <c r="B30" s="543" t="s">
        <v>21848</v>
      </c>
      <c r="C30" s="23" t="s">
        <v>17801</v>
      </c>
      <c r="D30" s="23">
        <v>2106.02</v>
      </c>
    </row>
    <row r="31" spans="1:7" x14ac:dyDescent="0.25">
      <c r="A31" s="23">
        <v>2003844</v>
      </c>
      <c r="B31" s="542" t="s">
        <v>21849</v>
      </c>
      <c r="C31" s="23" t="s">
        <v>8740</v>
      </c>
      <c r="D31" s="23">
        <v>81.739999999999995</v>
      </c>
    </row>
    <row r="32" spans="1:7" x14ac:dyDescent="0.25">
      <c r="A32" s="23">
        <v>4011209</v>
      </c>
      <c r="B32" s="542" t="s">
        <v>21850</v>
      </c>
      <c r="C32" s="23" t="s">
        <v>8740</v>
      </c>
      <c r="D32" s="23">
        <v>0.69</v>
      </c>
    </row>
    <row r="33" spans="1:4" x14ac:dyDescent="0.25">
      <c r="A33" s="23">
        <v>2003369</v>
      </c>
      <c r="B33" s="542" t="s">
        <v>21851</v>
      </c>
      <c r="C33" s="23" t="s">
        <v>8808</v>
      </c>
      <c r="D33" s="23">
        <v>48.02</v>
      </c>
    </row>
    <row r="34" spans="1:4" x14ac:dyDescent="0.25">
      <c r="A34" s="23">
        <v>804457</v>
      </c>
      <c r="B34" s="542" t="s">
        <v>21852</v>
      </c>
      <c r="C34" s="23" t="s">
        <v>17801</v>
      </c>
      <c r="D34" s="23">
        <v>8721.57</v>
      </c>
    </row>
    <row r="35" spans="1:4" ht="45" x14ac:dyDescent="0.25">
      <c r="A35" s="23">
        <v>3108072</v>
      </c>
      <c r="B35" s="542" t="s">
        <v>21816</v>
      </c>
      <c r="C35" s="23" t="s">
        <v>8780</v>
      </c>
      <c r="D35" s="23">
        <v>9.99</v>
      </c>
    </row>
    <row r="36" spans="1:4" ht="30" x14ac:dyDescent="0.25">
      <c r="A36" s="23">
        <v>1106109</v>
      </c>
      <c r="B36" s="542" t="s">
        <v>21853</v>
      </c>
      <c r="C36" s="23" t="s">
        <v>8740</v>
      </c>
      <c r="D36" s="23">
        <v>213.85</v>
      </c>
    </row>
    <row r="37" spans="1:4" ht="30" x14ac:dyDescent="0.25">
      <c r="A37" s="23">
        <v>5914351</v>
      </c>
      <c r="B37" s="542" t="s">
        <v>21854</v>
      </c>
      <c r="C37" s="23" t="s">
        <v>9235</v>
      </c>
      <c r="D37" s="23">
        <v>1.36</v>
      </c>
    </row>
    <row r="38" spans="1:4" x14ac:dyDescent="0.25">
      <c r="A38" s="23">
        <v>5915321</v>
      </c>
      <c r="B38" s="542" t="s">
        <v>21855</v>
      </c>
      <c r="C38" s="23" t="s">
        <v>17775</v>
      </c>
      <c r="D38" s="23">
        <v>0.3</v>
      </c>
    </row>
    <row r="39" spans="1:4" x14ac:dyDescent="0.25">
      <c r="A39" s="23">
        <v>4011454</v>
      </c>
      <c r="B39" s="542" t="s">
        <v>21856</v>
      </c>
      <c r="C39" s="23" t="s">
        <v>9235</v>
      </c>
      <c r="D39" s="23">
        <v>116.02</v>
      </c>
    </row>
    <row r="40" spans="1:4" x14ac:dyDescent="0.25">
      <c r="A40" s="23">
        <v>4011353</v>
      </c>
      <c r="B40" s="542" t="s">
        <v>21857</v>
      </c>
      <c r="C40" s="23" t="s">
        <v>8780</v>
      </c>
      <c r="D40" s="566">
        <v>0.24</v>
      </c>
    </row>
    <row r="41" spans="1:4" x14ac:dyDescent="0.25">
      <c r="A41" s="23">
        <v>4011276</v>
      </c>
      <c r="B41" s="542" t="s">
        <v>21858</v>
      </c>
      <c r="C41" s="23" t="s">
        <v>8740</v>
      </c>
      <c r="D41" s="566">
        <v>140.84</v>
      </c>
    </row>
    <row r="42" spans="1:4" x14ac:dyDescent="0.25">
      <c r="A42" s="23">
        <v>4011279</v>
      </c>
      <c r="B42" s="542" t="s">
        <v>21859</v>
      </c>
      <c r="C42" s="23" t="s">
        <v>8740</v>
      </c>
      <c r="D42" s="566">
        <v>112.6</v>
      </c>
    </row>
    <row r="43" spans="1:4" x14ac:dyDescent="0.25">
      <c r="A43" s="23">
        <v>2306019</v>
      </c>
      <c r="B43" s="542" t="s">
        <v>21860</v>
      </c>
      <c r="C43" s="23" t="s">
        <v>9041</v>
      </c>
      <c r="D43" s="23">
        <v>8.49</v>
      </c>
    </row>
    <row r="44" spans="1:4" ht="30" x14ac:dyDescent="0.25">
      <c r="A44" s="23">
        <v>1106165</v>
      </c>
      <c r="B44" s="542" t="s">
        <v>21861</v>
      </c>
      <c r="C44" s="23" t="s">
        <v>8740</v>
      </c>
      <c r="D44" s="23">
        <v>246.66</v>
      </c>
    </row>
    <row r="45" spans="1:4" ht="30" x14ac:dyDescent="0.25">
      <c r="A45" s="23">
        <v>705185</v>
      </c>
      <c r="B45" s="542" t="s">
        <v>21862</v>
      </c>
      <c r="C45" s="23" t="s">
        <v>8808</v>
      </c>
      <c r="D45" s="23">
        <v>2263.85</v>
      </c>
    </row>
    <row r="46" spans="1:4" ht="30" x14ac:dyDescent="0.25">
      <c r="A46" s="23">
        <v>705273</v>
      </c>
      <c r="B46" s="542" t="s">
        <v>21863</v>
      </c>
      <c r="C46" s="23" t="s">
        <v>8808</v>
      </c>
      <c r="D46" s="23">
        <v>3800.29</v>
      </c>
    </row>
    <row r="47" spans="1:4" ht="30" x14ac:dyDescent="0.25">
      <c r="A47" s="23">
        <v>705362</v>
      </c>
      <c r="B47" s="542" t="s">
        <v>21864</v>
      </c>
      <c r="C47" s="23" t="s">
        <v>8808</v>
      </c>
      <c r="D47" s="23">
        <v>5327.51</v>
      </c>
    </row>
    <row r="48" spans="1:4" x14ac:dyDescent="0.25">
      <c r="A48" s="23">
        <v>408067</v>
      </c>
      <c r="B48" s="542" t="s">
        <v>21865</v>
      </c>
      <c r="C48" s="23" t="s">
        <v>9041</v>
      </c>
      <c r="D48" s="23">
        <v>7.8</v>
      </c>
    </row>
    <row r="49" spans="1:4" x14ac:dyDescent="0.25">
      <c r="A49" s="23">
        <v>2003680</v>
      </c>
      <c r="B49" s="542" t="s">
        <v>21866</v>
      </c>
      <c r="C49" s="23" t="s">
        <v>17801</v>
      </c>
      <c r="D49" s="23">
        <v>1542.13</v>
      </c>
    </row>
    <row r="50" spans="1:4" x14ac:dyDescent="0.25">
      <c r="A50" s="23">
        <v>2003688</v>
      </c>
      <c r="B50" s="542" t="s">
        <v>21867</v>
      </c>
      <c r="C50" s="23" t="s">
        <v>17801</v>
      </c>
      <c r="D50" s="23">
        <v>3112.38</v>
      </c>
    </row>
    <row r="51" spans="1:4" x14ac:dyDescent="0.25">
      <c r="A51" s="23">
        <v>4011463</v>
      </c>
      <c r="B51" s="542" t="s">
        <v>21868</v>
      </c>
      <c r="C51" s="23" t="s">
        <v>9235</v>
      </c>
      <c r="D51" s="23">
        <v>121.99</v>
      </c>
    </row>
    <row r="52" spans="1:4" x14ac:dyDescent="0.25">
      <c r="A52" s="23">
        <v>1600404</v>
      </c>
      <c r="B52" s="23" t="str">
        <f>UPPER("Remoção de tubos de concreto com diâmetro de 0,40 m a 1,00 m em valas e bueiros")</f>
        <v>REMOÇÃO DE TUBOS DE CONCRETO COM DIÂMETRO DE 0,40 M A 1,00 M EM VALAS E BUEIROS</v>
      </c>
      <c r="C52" s="23" t="s">
        <v>8808</v>
      </c>
      <c r="D52" s="23">
        <v>7.75</v>
      </c>
    </row>
    <row r="53" spans="1:4" x14ac:dyDescent="0.25">
      <c r="A53" s="23">
        <v>1600405</v>
      </c>
      <c r="B53" s="23" t="str">
        <f>UPPER("Remoção de tubos de concreto com diâmetro de 1,20 m a 1,50 m em valas e bueiros")</f>
        <v>REMOÇÃO DE TUBOS DE CONCRETO COM DIÂMETRO DE 1,20 M A 1,50 M EM VALAS E BUEIROS</v>
      </c>
      <c r="C53" s="23" t="s">
        <v>8808</v>
      </c>
      <c r="D53" s="23">
        <v>8.64</v>
      </c>
    </row>
  </sheetData>
  <mergeCells count="1">
    <mergeCell ref="A3:D3"/>
  </mergeCells>
  <pageMargins left="0.511811024" right="0.511811024" top="0.78740157499999996" bottom="0.78740157499999996" header="0.31496062000000002" footer="0.31496062000000002"/>
  <pageSetup paperSize="9" scale="70" orientation="portrait" horizontalDpi="4294967295" verticalDpi="4294967295"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A24E-BC56-4EE4-9D8E-92ABB6791E52}">
  <sheetPr>
    <tabColor theme="5"/>
  </sheetPr>
  <dimension ref="A1:G1265"/>
  <sheetViews>
    <sheetView showGridLines="0" topLeftCell="A1170" workbookViewId="0">
      <selection activeCell="F1175" sqref="F1175"/>
    </sheetView>
  </sheetViews>
  <sheetFormatPr defaultRowHeight="15" x14ac:dyDescent="0.25"/>
  <cols>
    <col min="1" max="1" width="9.85546875" style="276" customWidth="1"/>
    <col min="2" max="2" width="23.28515625" style="276" customWidth="1"/>
    <col min="3" max="3" width="36.5703125" style="276" bestFit="1" customWidth="1"/>
    <col min="4" max="4" width="7" style="276" customWidth="1"/>
    <col min="5" max="5" width="9.28515625" style="276" customWidth="1"/>
    <col min="6" max="6" width="13.85546875" style="276" bestFit="1" customWidth="1"/>
    <col min="7" max="7" width="10.85546875" style="276" bestFit="1" customWidth="1"/>
    <col min="8" max="16384" width="9.140625" style="276"/>
  </cols>
  <sheetData>
    <row r="1" spans="1:7" ht="15" customHeight="1" x14ac:dyDescent="0.25">
      <c r="A1" s="809" t="s">
        <v>17958</v>
      </c>
      <c r="B1" s="809"/>
      <c r="C1" s="809"/>
      <c r="D1" s="809"/>
      <c r="E1" s="809"/>
      <c r="F1" s="809"/>
      <c r="G1" s="809"/>
    </row>
    <row r="2" spans="1:7" ht="15" customHeight="1" x14ac:dyDescent="0.25">
      <c r="A2" s="809" t="s">
        <v>17959</v>
      </c>
      <c r="B2" s="809"/>
      <c r="C2" s="809"/>
      <c r="D2" s="809"/>
      <c r="E2" s="809"/>
      <c r="F2" s="809"/>
      <c r="G2" s="809"/>
    </row>
    <row r="3" spans="1:7" ht="15" customHeight="1" x14ac:dyDescent="0.25">
      <c r="A3" s="809" t="s">
        <v>17960</v>
      </c>
      <c r="B3" s="809"/>
      <c r="C3" s="809"/>
      <c r="D3" s="809"/>
      <c r="E3" s="809"/>
      <c r="F3" s="809"/>
      <c r="G3" s="809"/>
    </row>
    <row r="4" spans="1:7" ht="15" customHeight="1" x14ac:dyDescent="0.25">
      <c r="A4" s="809" t="s">
        <v>17961</v>
      </c>
      <c r="B4" s="809"/>
      <c r="C4" s="809"/>
      <c r="D4" s="809"/>
      <c r="E4" s="809"/>
      <c r="F4" s="809"/>
      <c r="G4" s="809"/>
    </row>
    <row r="5" spans="1:7" x14ac:dyDescent="0.25">
      <c r="A5" s="810"/>
      <c r="B5" s="810"/>
      <c r="C5" s="810"/>
      <c r="D5" s="810"/>
      <c r="E5" s="810"/>
      <c r="F5" s="810"/>
      <c r="G5" s="810"/>
    </row>
    <row r="6" spans="1:7" ht="30" customHeight="1" x14ac:dyDescent="0.25">
      <c r="A6" s="809" t="s">
        <v>17962</v>
      </c>
      <c r="B6" s="809"/>
      <c r="C6" s="809"/>
      <c r="D6" s="809"/>
      <c r="E6" s="809"/>
      <c r="F6" s="809" t="s">
        <v>17963</v>
      </c>
      <c r="G6" s="809"/>
    </row>
    <row r="7" spans="1:7" ht="15" customHeight="1" x14ac:dyDescent="0.25">
      <c r="A7" s="809" t="s">
        <v>17964</v>
      </c>
      <c r="B7" s="809"/>
      <c r="C7" s="809"/>
      <c r="D7" s="809"/>
      <c r="E7" s="809"/>
      <c r="F7" s="809" t="s">
        <v>17965</v>
      </c>
      <c r="G7" s="809"/>
    </row>
    <row r="8" spans="1:7" x14ac:dyDescent="0.25">
      <c r="A8" s="810"/>
      <c r="B8" s="810"/>
      <c r="C8" s="810"/>
      <c r="D8" s="810"/>
      <c r="E8" s="810"/>
      <c r="F8" s="810"/>
      <c r="G8" s="810"/>
    </row>
    <row r="9" spans="1:7" ht="15" customHeight="1" x14ac:dyDescent="0.25">
      <c r="A9" s="809" t="s">
        <v>17966</v>
      </c>
      <c r="B9" s="809"/>
      <c r="C9" s="809"/>
      <c r="D9" s="809"/>
      <c r="E9" s="809"/>
      <c r="F9" s="809" t="s">
        <v>17967</v>
      </c>
      <c r="G9" s="809"/>
    </row>
    <row r="10" spans="1:7" ht="15" customHeight="1" x14ac:dyDescent="0.25">
      <c r="A10" s="809" t="s">
        <v>17968</v>
      </c>
      <c r="B10" s="809"/>
      <c r="C10" s="809"/>
      <c r="D10" s="809"/>
      <c r="E10" s="809"/>
      <c r="F10" s="809"/>
      <c r="G10" s="809"/>
    </row>
    <row r="11" spans="1:7" x14ac:dyDescent="0.25">
      <c r="A11" s="810"/>
      <c r="B11" s="810"/>
      <c r="C11" s="810"/>
      <c r="D11" s="810"/>
      <c r="E11" s="810"/>
      <c r="F11" s="810"/>
      <c r="G11" s="810"/>
    </row>
    <row r="12" spans="1:7" x14ac:dyDescent="0.25">
      <c r="A12" s="307" t="s">
        <v>17837</v>
      </c>
      <c r="B12" s="307" t="s">
        <v>17969</v>
      </c>
      <c r="C12" s="307" t="s">
        <v>17970</v>
      </c>
      <c r="D12" s="308" t="s">
        <v>17971</v>
      </c>
      <c r="E12" s="308" t="s">
        <v>17825</v>
      </c>
      <c r="F12" s="309" t="s">
        <v>17972</v>
      </c>
      <c r="G12" s="309" t="s">
        <v>17973</v>
      </c>
    </row>
    <row r="13" spans="1:7" ht="30" x14ac:dyDescent="0.25">
      <c r="A13" s="556" t="s">
        <v>21884</v>
      </c>
      <c r="B13" s="557" t="s">
        <v>21885</v>
      </c>
      <c r="C13" s="557" t="s">
        <v>21886</v>
      </c>
      <c r="D13" s="558" t="s">
        <v>17801</v>
      </c>
      <c r="E13" s="558">
        <v>1</v>
      </c>
      <c r="F13" s="559">
        <v>43.95</v>
      </c>
      <c r="G13" s="559">
        <f>F13*E13</f>
        <v>43.95</v>
      </c>
    </row>
    <row r="14" spans="1:7" ht="30" x14ac:dyDescent="0.25">
      <c r="A14" s="556" t="s">
        <v>21887</v>
      </c>
      <c r="B14" s="557" t="s">
        <v>21885</v>
      </c>
      <c r="C14" s="557" t="s">
        <v>21888</v>
      </c>
      <c r="D14" s="558" t="s">
        <v>17801</v>
      </c>
      <c r="E14" s="558">
        <v>1</v>
      </c>
      <c r="F14" s="559">
        <v>1.55</v>
      </c>
      <c r="G14" s="559">
        <v>1.55</v>
      </c>
    </row>
    <row r="15" spans="1:7" ht="30" x14ac:dyDescent="0.25">
      <c r="A15" s="556" t="s">
        <v>21889</v>
      </c>
      <c r="B15" s="557" t="s">
        <v>21885</v>
      </c>
      <c r="C15" s="557" t="s">
        <v>21890</v>
      </c>
      <c r="D15" s="558" t="s">
        <v>17801</v>
      </c>
      <c r="E15" s="558">
        <v>1</v>
      </c>
      <c r="F15" s="559">
        <v>267.72000000000003</v>
      </c>
      <c r="G15" s="559">
        <f>+F15</f>
        <v>267.72000000000003</v>
      </c>
    </row>
    <row r="16" spans="1:7" ht="30" x14ac:dyDescent="0.25">
      <c r="A16" s="556" t="s">
        <v>21891</v>
      </c>
      <c r="B16" s="557" t="s">
        <v>21885</v>
      </c>
      <c r="C16" s="557" t="s">
        <v>21892</v>
      </c>
      <c r="D16" s="558" t="s">
        <v>17801</v>
      </c>
      <c r="E16" s="558">
        <v>1</v>
      </c>
      <c r="F16" s="559">
        <v>56.59</v>
      </c>
      <c r="G16" s="559">
        <f t="shared" ref="G16:G17" si="0">+F16</f>
        <v>56.59</v>
      </c>
    </row>
    <row r="17" spans="1:7" x14ac:dyDescent="0.25">
      <c r="A17" s="556" t="s">
        <v>21893</v>
      </c>
      <c r="B17" s="557" t="s">
        <v>21885</v>
      </c>
      <c r="C17" s="557" t="s">
        <v>21894</v>
      </c>
      <c r="D17" s="558" t="s">
        <v>17801</v>
      </c>
      <c r="E17" s="558">
        <v>1</v>
      </c>
      <c r="F17" s="559">
        <v>2.95</v>
      </c>
      <c r="G17" s="559">
        <f t="shared" si="0"/>
        <v>2.95</v>
      </c>
    </row>
    <row r="18" spans="1:7" x14ac:dyDescent="0.25">
      <c r="A18" s="556" t="s">
        <v>21895</v>
      </c>
      <c r="B18" s="557" t="s">
        <v>21885</v>
      </c>
      <c r="C18" s="557" t="s">
        <v>15642</v>
      </c>
      <c r="D18" s="558" t="s">
        <v>17801</v>
      </c>
      <c r="E18" s="558">
        <v>1</v>
      </c>
      <c r="F18" s="559">
        <v>26.05</v>
      </c>
      <c r="G18" s="559">
        <f>+F18</f>
        <v>26.05</v>
      </c>
    </row>
    <row r="19" spans="1:7" x14ac:dyDescent="0.25">
      <c r="A19" s="310" t="s">
        <v>17974</v>
      </c>
      <c r="B19" s="311"/>
      <c r="C19" s="310" t="s">
        <v>17975</v>
      </c>
      <c r="D19" s="312"/>
      <c r="E19" s="312"/>
      <c r="F19" s="313"/>
      <c r="G19" s="313"/>
    </row>
    <row r="20" spans="1:7" x14ac:dyDescent="0.25">
      <c r="A20" s="310" t="s">
        <v>17976</v>
      </c>
      <c r="B20" s="311"/>
      <c r="C20" s="310" t="s">
        <v>17977</v>
      </c>
      <c r="D20" s="312"/>
      <c r="E20" s="312"/>
      <c r="F20" s="313"/>
      <c r="G20" s="313"/>
    </row>
    <row r="21" spans="1:7" ht="30" x14ac:dyDescent="0.25">
      <c r="A21" s="311" t="s">
        <v>17978</v>
      </c>
      <c r="B21" s="311" t="s">
        <v>17979</v>
      </c>
      <c r="C21" s="311" t="s">
        <v>21896</v>
      </c>
      <c r="D21" s="312" t="s">
        <v>21897</v>
      </c>
      <c r="E21" s="312">
        <v>1</v>
      </c>
      <c r="F21" s="313">
        <v>20.75</v>
      </c>
      <c r="G21" s="313">
        <v>20.75</v>
      </c>
    </row>
    <row r="22" spans="1:7" ht="30" x14ac:dyDescent="0.25">
      <c r="A22" s="311" t="s">
        <v>17980</v>
      </c>
      <c r="B22" s="311" t="s">
        <v>17981</v>
      </c>
      <c r="C22" s="311" t="s">
        <v>21898</v>
      </c>
      <c r="D22" s="312" t="s">
        <v>21897</v>
      </c>
      <c r="E22" s="312">
        <v>1</v>
      </c>
      <c r="F22" s="313">
        <v>11.17</v>
      </c>
      <c r="G22" s="313">
        <v>11.17</v>
      </c>
    </row>
    <row r="23" spans="1:7" ht="30" x14ac:dyDescent="0.25">
      <c r="A23" s="311" t="s">
        <v>17982</v>
      </c>
      <c r="B23" s="311" t="s">
        <v>17983</v>
      </c>
      <c r="C23" s="311" t="s">
        <v>21899</v>
      </c>
      <c r="D23" s="312" t="s">
        <v>21897</v>
      </c>
      <c r="E23" s="312">
        <v>1</v>
      </c>
      <c r="F23" s="313">
        <v>22.35</v>
      </c>
      <c r="G23" s="313">
        <v>22.35</v>
      </c>
    </row>
    <row r="24" spans="1:7" ht="30" x14ac:dyDescent="0.25">
      <c r="A24" s="311" t="s">
        <v>17984</v>
      </c>
      <c r="B24" s="311" t="s">
        <v>17985</v>
      </c>
      <c r="C24" s="311" t="s">
        <v>21900</v>
      </c>
      <c r="D24" s="312" t="s">
        <v>21897</v>
      </c>
      <c r="E24" s="312">
        <v>1</v>
      </c>
      <c r="F24" s="313">
        <v>15.96</v>
      </c>
      <c r="G24" s="313">
        <v>15.96</v>
      </c>
    </row>
    <row r="25" spans="1:7" x14ac:dyDescent="0.25">
      <c r="A25" s="311" t="s">
        <v>17986</v>
      </c>
      <c r="B25" s="311" t="s">
        <v>17987</v>
      </c>
      <c r="C25" s="311" t="s">
        <v>21901</v>
      </c>
      <c r="D25" s="312" t="s">
        <v>21897</v>
      </c>
      <c r="E25" s="312">
        <v>1</v>
      </c>
      <c r="F25" s="313">
        <v>14.37</v>
      </c>
      <c r="G25" s="313">
        <v>14.37</v>
      </c>
    </row>
    <row r="26" spans="1:7" ht="30" x14ac:dyDescent="0.25">
      <c r="A26" s="311" t="s">
        <v>17988</v>
      </c>
      <c r="B26" s="311" t="s">
        <v>17989</v>
      </c>
      <c r="C26" s="311" t="s">
        <v>21902</v>
      </c>
      <c r="D26" s="312" t="s">
        <v>21897</v>
      </c>
      <c r="E26" s="312">
        <v>1</v>
      </c>
      <c r="F26" s="313">
        <v>39.909999999999997</v>
      </c>
      <c r="G26" s="313">
        <v>39.909999999999997</v>
      </c>
    </row>
    <row r="27" spans="1:7" ht="30" x14ac:dyDescent="0.25">
      <c r="A27" s="311" t="s">
        <v>17990</v>
      </c>
      <c r="B27" s="311" t="s">
        <v>17991</v>
      </c>
      <c r="C27" s="311" t="s">
        <v>21903</v>
      </c>
      <c r="D27" s="312" t="s">
        <v>21897</v>
      </c>
      <c r="E27" s="312">
        <v>1</v>
      </c>
      <c r="F27" s="313">
        <v>39.909999999999997</v>
      </c>
      <c r="G27" s="313">
        <v>39.909999999999997</v>
      </c>
    </row>
    <row r="28" spans="1:7" ht="30" x14ac:dyDescent="0.25">
      <c r="A28" s="311" t="s">
        <v>17992</v>
      </c>
      <c r="B28" s="311" t="s">
        <v>17993</v>
      </c>
      <c r="C28" s="311" t="s">
        <v>21904</v>
      </c>
      <c r="D28" s="312" t="s">
        <v>21897</v>
      </c>
      <c r="E28" s="312">
        <v>1</v>
      </c>
      <c r="F28" s="313">
        <v>7.98</v>
      </c>
      <c r="G28" s="313">
        <v>7.98</v>
      </c>
    </row>
    <row r="29" spans="1:7" x14ac:dyDescent="0.25">
      <c r="A29" s="311" t="s">
        <v>17994</v>
      </c>
      <c r="B29" s="311" t="s">
        <v>17995</v>
      </c>
      <c r="C29" s="311" t="s">
        <v>21905</v>
      </c>
      <c r="D29" s="312" t="s">
        <v>21906</v>
      </c>
      <c r="E29" s="312">
        <v>1</v>
      </c>
      <c r="F29" s="313">
        <v>47.89</v>
      </c>
      <c r="G29" s="313">
        <v>47.89</v>
      </c>
    </row>
    <row r="30" spans="1:7" ht="30" x14ac:dyDescent="0.25">
      <c r="A30" s="311" t="s">
        <v>17996</v>
      </c>
      <c r="B30" s="311" t="s">
        <v>17997</v>
      </c>
      <c r="C30" s="311" t="s">
        <v>21907</v>
      </c>
      <c r="D30" s="312" t="s">
        <v>21906</v>
      </c>
      <c r="E30" s="312">
        <v>1</v>
      </c>
      <c r="F30" s="313">
        <v>224.8</v>
      </c>
      <c r="G30" s="313">
        <v>224.8</v>
      </c>
    </row>
    <row r="31" spans="1:7" ht="45" x14ac:dyDescent="0.25">
      <c r="A31" s="311" t="s">
        <v>17998</v>
      </c>
      <c r="B31" s="311" t="s">
        <v>17999</v>
      </c>
      <c r="C31" s="311" t="s">
        <v>21908</v>
      </c>
      <c r="D31" s="312" t="s">
        <v>21897</v>
      </c>
      <c r="E31" s="312">
        <v>1</v>
      </c>
      <c r="F31" s="313">
        <v>9.58</v>
      </c>
      <c r="G31" s="313">
        <v>9.58</v>
      </c>
    </row>
    <row r="32" spans="1:7" ht="60" x14ac:dyDescent="0.25">
      <c r="A32" s="311" t="s">
        <v>18000</v>
      </c>
      <c r="B32" s="311" t="s">
        <v>18001</v>
      </c>
      <c r="C32" s="311" t="s">
        <v>21909</v>
      </c>
      <c r="D32" s="312" t="s">
        <v>21897</v>
      </c>
      <c r="E32" s="312">
        <v>1</v>
      </c>
      <c r="F32" s="313">
        <v>11.17</v>
      </c>
      <c r="G32" s="313">
        <v>11.17</v>
      </c>
    </row>
    <row r="33" spans="1:7" ht="30" x14ac:dyDescent="0.25">
      <c r="A33" s="311" t="s">
        <v>18002</v>
      </c>
      <c r="B33" s="311" t="s">
        <v>18003</v>
      </c>
      <c r="C33" s="311" t="s">
        <v>21910</v>
      </c>
      <c r="D33" s="312" t="s">
        <v>21897</v>
      </c>
      <c r="E33" s="312">
        <v>1</v>
      </c>
      <c r="F33" s="313">
        <v>12.77</v>
      </c>
      <c r="G33" s="313">
        <v>12.77</v>
      </c>
    </row>
    <row r="34" spans="1:7" x14ac:dyDescent="0.25">
      <c r="A34" s="311" t="s">
        <v>18004</v>
      </c>
      <c r="B34" s="311" t="s">
        <v>18005</v>
      </c>
      <c r="C34" s="311" t="s">
        <v>21911</v>
      </c>
      <c r="D34" s="312" t="s">
        <v>21897</v>
      </c>
      <c r="E34" s="312">
        <v>1</v>
      </c>
      <c r="F34" s="313">
        <v>7.98</v>
      </c>
      <c r="G34" s="313">
        <v>7.98</v>
      </c>
    </row>
    <row r="35" spans="1:7" x14ac:dyDescent="0.25">
      <c r="A35" s="311" t="s">
        <v>18006</v>
      </c>
      <c r="B35" s="311" t="s">
        <v>18007</v>
      </c>
      <c r="C35" s="311" t="s">
        <v>21912</v>
      </c>
      <c r="D35" s="312" t="s">
        <v>8808</v>
      </c>
      <c r="E35" s="312">
        <v>1</v>
      </c>
      <c r="F35" s="313">
        <v>7.98</v>
      </c>
      <c r="G35" s="313">
        <v>7.98</v>
      </c>
    </row>
    <row r="36" spans="1:7" ht="30" x14ac:dyDescent="0.25">
      <c r="A36" s="311" t="s">
        <v>18008</v>
      </c>
      <c r="B36" s="311" t="s">
        <v>18009</v>
      </c>
      <c r="C36" s="311" t="s">
        <v>21913</v>
      </c>
      <c r="D36" s="312" t="s">
        <v>21897</v>
      </c>
      <c r="E36" s="312">
        <v>1</v>
      </c>
      <c r="F36" s="313">
        <v>10.73</v>
      </c>
      <c r="G36" s="313">
        <v>10.73</v>
      </c>
    </row>
    <row r="37" spans="1:7" ht="30" x14ac:dyDescent="0.25">
      <c r="A37" s="311" t="s">
        <v>18010</v>
      </c>
      <c r="B37" s="311" t="s">
        <v>18011</v>
      </c>
      <c r="C37" s="311" t="s">
        <v>21914</v>
      </c>
      <c r="D37" s="312" t="s">
        <v>21906</v>
      </c>
      <c r="E37" s="312">
        <v>1</v>
      </c>
      <c r="F37" s="313">
        <v>264.43</v>
      </c>
      <c r="G37" s="313">
        <v>264.43</v>
      </c>
    </row>
    <row r="38" spans="1:7" ht="30" x14ac:dyDescent="0.25">
      <c r="A38" s="311" t="s">
        <v>18012</v>
      </c>
      <c r="B38" s="311" t="s">
        <v>18013</v>
      </c>
      <c r="C38" s="311" t="s">
        <v>21915</v>
      </c>
      <c r="D38" s="312" t="s">
        <v>21897</v>
      </c>
      <c r="E38" s="312">
        <v>1</v>
      </c>
      <c r="F38" s="313">
        <v>9.84</v>
      </c>
      <c r="G38" s="313">
        <v>9.84</v>
      </c>
    </row>
    <row r="39" spans="1:7" x14ac:dyDescent="0.25">
      <c r="A39" s="311" t="s">
        <v>18014</v>
      </c>
      <c r="B39" s="311" t="s">
        <v>18015</v>
      </c>
      <c r="C39" s="311" t="s">
        <v>21916</v>
      </c>
      <c r="D39" s="312" t="s">
        <v>18016</v>
      </c>
      <c r="E39" s="312">
        <v>1</v>
      </c>
      <c r="F39" s="313">
        <v>24.38</v>
      </c>
      <c r="G39" s="313">
        <v>24.38</v>
      </c>
    </row>
    <row r="40" spans="1:7" ht="30" x14ac:dyDescent="0.25">
      <c r="A40" s="311" t="s">
        <v>18017</v>
      </c>
      <c r="B40" s="311" t="s">
        <v>18018</v>
      </c>
      <c r="C40" s="311" t="s">
        <v>21917</v>
      </c>
      <c r="D40" s="312" t="s">
        <v>21897</v>
      </c>
      <c r="E40" s="312">
        <v>1</v>
      </c>
      <c r="F40" s="313">
        <v>17.68</v>
      </c>
      <c r="G40" s="313">
        <v>17.68</v>
      </c>
    </row>
    <row r="41" spans="1:7" x14ac:dyDescent="0.25">
      <c r="A41" s="311" t="s">
        <v>18019</v>
      </c>
      <c r="B41" s="311" t="s">
        <v>18020</v>
      </c>
      <c r="C41" s="311" t="s">
        <v>21918</v>
      </c>
      <c r="D41" s="312" t="s">
        <v>18016</v>
      </c>
      <c r="E41" s="312">
        <v>1</v>
      </c>
      <c r="F41" s="313">
        <v>16.59</v>
      </c>
      <c r="G41" s="313">
        <v>16.59</v>
      </c>
    </row>
    <row r="42" spans="1:7" ht="30" x14ac:dyDescent="0.25">
      <c r="A42" s="311" t="s">
        <v>18021</v>
      </c>
      <c r="B42" s="311" t="s">
        <v>18022</v>
      </c>
      <c r="C42" s="311" t="s">
        <v>21919</v>
      </c>
      <c r="D42" s="312" t="s">
        <v>21897</v>
      </c>
      <c r="E42" s="312">
        <v>1</v>
      </c>
      <c r="F42" s="313">
        <v>14.05</v>
      </c>
      <c r="G42" s="313">
        <v>14.05</v>
      </c>
    </row>
    <row r="43" spans="1:7" x14ac:dyDescent="0.25">
      <c r="A43" s="311" t="s">
        <v>18023</v>
      </c>
      <c r="B43" s="311" t="s">
        <v>18024</v>
      </c>
      <c r="C43" s="311" t="s">
        <v>21920</v>
      </c>
      <c r="D43" s="312" t="s">
        <v>21897</v>
      </c>
      <c r="E43" s="312">
        <v>1</v>
      </c>
      <c r="F43" s="313">
        <v>19.899999999999999</v>
      </c>
      <c r="G43" s="313">
        <v>19.899999999999999</v>
      </c>
    </row>
    <row r="44" spans="1:7" x14ac:dyDescent="0.25">
      <c r="A44" s="311" t="s">
        <v>18025</v>
      </c>
      <c r="B44" s="311" t="s">
        <v>18026</v>
      </c>
      <c r="C44" s="311" t="s">
        <v>21921</v>
      </c>
      <c r="D44" s="312" t="s">
        <v>18016</v>
      </c>
      <c r="E44" s="312">
        <v>1</v>
      </c>
      <c r="F44" s="313">
        <v>19.899999999999999</v>
      </c>
      <c r="G44" s="313">
        <v>19.899999999999999</v>
      </c>
    </row>
    <row r="45" spans="1:7" ht="45" x14ac:dyDescent="0.25">
      <c r="A45" s="311" t="s">
        <v>18027</v>
      </c>
      <c r="B45" s="311" t="s">
        <v>18028</v>
      </c>
      <c r="C45" s="311" t="s">
        <v>21922</v>
      </c>
      <c r="D45" s="312" t="s">
        <v>18016</v>
      </c>
      <c r="E45" s="312">
        <v>1</v>
      </c>
      <c r="F45" s="313">
        <v>33.17</v>
      </c>
      <c r="G45" s="313">
        <v>33.17</v>
      </c>
    </row>
    <row r="46" spans="1:7" ht="30" x14ac:dyDescent="0.25">
      <c r="A46" s="311" t="s">
        <v>18029</v>
      </c>
      <c r="B46" s="311" t="s">
        <v>18030</v>
      </c>
      <c r="C46" s="311" t="s">
        <v>21923</v>
      </c>
      <c r="D46" s="312" t="s">
        <v>21897</v>
      </c>
      <c r="E46" s="312">
        <v>1</v>
      </c>
      <c r="F46" s="313">
        <v>5.41</v>
      </c>
      <c r="G46" s="313">
        <v>5.41</v>
      </c>
    </row>
    <row r="47" spans="1:7" x14ac:dyDescent="0.25">
      <c r="A47" s="560" t="s">
        <v>21924</v>
      </c>
      <c r="B47" s="311" t="s">
        <v>18031</v>
      </c>
      <c r="C47" s="311" t="s">
        <v>21925</v>
      </c>
      <c r="D47" s="312" t="s">
        <v>18016</v>
      </c>
      <c r="E47" s="312">
        <v>1</v>
      </c>
      <c r="F47" s="313">
        <v>31.92</v>
      </c>
      <c r="G47" s="313">
        <v>31.92</v>
      </c>
    </row>
    <row r="48" spans="1:7" ht="30" x14ac:dyDescent="0.25">
      <c r="A48" s="311" t="s">
        <v>18032</v>
      </c>
      <c r="B48" s="311" t="s">
        <v>18033</v>
      </c>
      <c r="C48" s="311" t="s">
        <v>21926</v>
      </c>
      <c r="D48" s="312" t="s">
        <v>21897</v>
      </c>
      <c r="E48" s="312">
        <v>1</v>
      </c>
      <c r="F48" s="313">
        <v>5.13</v>
      </c>
      <c r="G48" s="313">
        <v>5.13</v>
      </c>
    </row>
    <row r="49" spans="1:7" ht="30" x14ac:dyDescent="0.25">
      <c r="A49" s="311" t="s">
        <v>18034</v>
      </c>
      <c r="B49" s="311" t="s">
        <v>18035</v>
      </c>
      <c r="C49" s="311" t="s">
        <v>21927</v>
      </c>
      <c r="D49" s="312" t="s">
        <v>21897</v>
      </c>
      <c r="E49" s="312">
        <v>1</v>
      </c>
      <c r="F49" s="313">
        <v>20.75</v>
      </c>
      <c r="G49" s="313">
        <v>20.75</v>
      </c>
    </row>
    <row r="50" spans="1:7" ht="30" x14ac:dyDescent="0.25">
      <c r="A50" s="311" t="s">
        <v>18036</v>
      </c>
      <c r="B50" s="311" t="s">
        <v>18037</v>
      </c>
      <c r="C50" s="311" t="s">
        <v>21928</v>
      </c>
      <c r="D50" s="312" t="s">
        <v>21897</v>
      </c>
      <c r="E50" s="312">
        <v>1</v>
      </c>
      <c r="F50" s="313">
        <v>7.98</v>
      </c>
      <c r="G50" s="313">
        <v>7.98</v>
      </c>
    </row>
    <row r="51" spans="1:7" ht="30" x14ac:dyDescent="0.25">
      <c r="A51" s="311" t="s">
        <v>18038</v>
      </c>
      <c r="B51" s="311" t="s">
        <v>18039</v>
      </c>
      <c r="C51" s="311" t="s">
        <v>21929</v>
      </c>
      <c r="D51" s="312" t="s">
        <v>21897</v>
      </c>
      <c r="E51" s="312">
        <v>1</v>
      </c>
      <c r="F51" s="313">
        <v>31.1</v>
      </c>
      <c r="G51" s="313">
        <v>31.1</v>
      </c>
    </row>
    <row r="52" spans="1:7" ht="30" x14ac:dyDescent="0.25">
      <c r="A52" s="311" t="s">
        <v>18040</v>
      </c>
      <c r="B52" s="311" t="s">
        <v>18041</v>
      </c>
      <c r="C52" s="311" t="s">
        <v>21930</v>
      </c>
      <c r="D52" s="312" t="s">
        <v>18016</v>
      </c>
      <c r="E52" s="312">
        <v>1</v>
      </c>
      <c r="F52" s="313">
        <v>8.81</v>
      </c>
      <c r="G52" s="313">
        <v>8.81</v>
      </c>
    </row>
    <row r="53" spans="1:7" x14ac:dyDescent="0.25">
      <c r="A53" s="311" t="s">
        <v>18042</v>
      </c>
      <c r="B53" s="311" t="s">
        <v>18043</v>
      </c>
      <c r="C53" s="311" t="s">
        <v>21931</v>
      </c>
      <c r="D53" s="312" t="s">
        <v>21897</v>
      </c>
      <c r="E53" s="312">
        <v>1</v>
      </c>
      <c r="F53" s="313">
        <v>2.81</v>
      </c>
      <c r="G53" s="313">
        <v>2.81</v>
      </c>
    </row>
    <row r="54" spans="1:7" ht="30" x14ac:dyDescent="0.25">
      <c r="A54" s="311" t="s">
        <v>18044</v>
      </c>
      <c r="B54" s="311" t="s">
        <v>18045</v>
      </c>
      <c r="C54" s="311" t="s">
        <v>21932</v>
      </c>
      <c r="D54" s="312" t="s">
        <v>8808</v>
      </c>
      <c r="E54" s="312">
        <v>1</v>
      </c>
      <c r="F54" s="313">
        <v>11.49</v>
      </c>
      <c r="G54" s="313">
        <v>11.49</v>
      </c>
    </row>
    <row r="55" spans="1:7" ht="45" x14ac:dyDescent="0.25">
      <c r="A55" s="311" t="s">
        <v>18046</v>
      </c>
      <c r="B55" s="311" t="s">
        <v>18047</v>
      </c>
      <c r="C55" s="311" t="s">
        <v>21933</v>
      </c>
      <c r="D55" s="312" t="s">
        <v>21897</v>
      </c>
      <c r="E55" s="312">
        <v>1</v>
      </c>
      <c r="F55" s="313">
        <v>3.02</v>
      </c>
      <c r="G55" s="313">
        <v>3.02</v>
      </c>
    </row>
    <row r="56" spans="1:7" ht="30" x14ac:dyDescent="0.25">
      <c r="A56" s="311" t="s">
        <v>18048</v>
      </c>
      <c r="B56" s="311" t="s">
        <v>18049</v>
      </c>
      <c r="C56" s="311" t="s">
        <v>21934</v>
      </c>
      <c r="D56" s="312" t="s">
        <v>21897</v>
      </c>
      <c r="E56" s="312">
        <v>1</v>
      </c>
      <c r="F56" s="313">
        <v>23.46</v>
      </c>
      <c r="G56" s="313">
        <v>23.46</v>
      </c>
    </row>
    <row r="57" spans="1:7" ht="30" x14ac:dyDescent="0.25">
      <c r="A57" s="311" t="s">
        <v>18050</v>
      </c>
      <c r="B57" s="311" t="s">
        <v>18051</v>
      </c>
      <c r="C57" s="311" t="s">
        <v>21935</v>
      </c>
      <c r="D57" s="312" t="s">
        <v>21897</v>
      </c>
      <c r="E57" s="312">
        <v>1</v>
      </c>
      <c r="F57" s="313">
        <v>7.77</v>
      </c>
      <c r="G57" s="313">
        <v>7.77</v>
      </c>
    </row>
    <row r="58" spans="1:7" ht="30" x14ac:dyDescent="0.25">
      <c r="A58" s="311" t="s">
        <v>18052</v>
      </c>
      <c r="B58" s="311" t="s">
        <v>18053</v>
      </c>
      <c r="C58" s="311" t="s">
        <v>21936</v>
      </c>
      <c r="D58" s="312" t="s">
        <v>21897</v>
      </c>
      <c r="E58" s="312">
        <v>1</v>
      </c>
      <c r="F58" s="313">
        <v>19.190000000000001</v>
      </c>
      <c r="G58" s="313">
        <v>19.190000000000001</v>
      </c>
    </row>
    <row r="59" spans="1:7" ht="30" x14ac:dyDescent="0.25">
      <c r="A59" s="311" t="s">
        <v>18054</v>
      </c>
      <c r="B59" s="311" t="s">
        <v>18055</v>
      </c>
      <c r="C59" s="311" t="s">
        <v>21937</v>
      </c>
      <c r="D59" s="312" t="s">
        <v>21897</v>
      </c>
      <c r="E59" s="312">
        <v>1</v>
      </c>
      <c r="F59" s="313">
        <v>6.11</v>
      </c>
      <c r="G59" s="313">
        <v>6.11</v>
      </c>
    </row>
    <row r="60" spans="1:7" ht="30" x14ac:dyDescent="0.25">
      <c r="A60" s="311" t="s">
        <v>18056</v>
      </c>
      <c r="B60" s="311" t="s">
        <v>18057</v>
      </c>
      <c r="C60" s="311" t="s">
        <v>21938</v>
      </c>
      <c r="D60" s="312" t="s">
        <v>8808</v>
      </c>
      <c r="E60" s="312">
        <v>1</v>
      </c>
      <c r="F60" s="313">
        <v>1.86</v>
      </c>
      <c r="G60" s="313">
        <v>1.86</v>
      </c>
    </row>
    <row r="61" spans="1:7" x14ac:dyDescent="0.25">
      <c r="A61" s="311" t="s">
        <v>18058</v>
      </c>
      <c r="B61" s="311" t="s">
        <v>18059</v>
      </c>
      <c r="C61" s="311" t="s">
        <v>21939</v>
      </c>
      <c r="D61" s="312" t="s">
        <v>21897</v>
      </c>
      <c r="E61" s="312">
        <v>1</v>
      </c>
      <c r="F61" s="313">
        <v>22.13</v>
      </c>
      <c r="G61" s="313">
        <v>22.13</v>
      </c>
    </row>
    <row r="62" spans="1:7" x14ac:dyDescent="0.25">
      <c r="A62" s="311" t="s">
        <v>18060</v>
      </c>
      <c r="B62" s="311" t="s">
        <v>18061</v>
      </c>
      <c r="C62" s="311" t="s">
        <v>21940</v>
      </c>
      <c r="D62" s="312" t="s">
        <v>18016</v>
      </c>
      <c r="E62" s="312">
        <v>1</v>
      </c>
      <c r="F62" s="313">
        <v>11.88</v>
      </c>
      <c r="G62" s="313">
        <v>11.88</v>
      </c>
    </row>
    <row r="63" spans="1:7" ht="30" x14ac:dyDescent="0.25">
      <c r="A63" s="311" t="s">
        <v>18062</v>
      </c>
      <c r="B63" s="311" t="s">
        <v>18063</v>
      </c>
      <c r="C63" s="311" t="s">
        <v>21941</v>
      </c>
      <c r="D63" s="312" t="s">
        <v>18016</v>
      </c>
      <c r="E63" s="312">
        <v>1</v>
      </c>
      <c r="F63" s="313">
        <v>18.55</v>
      </c>
      <c r="G63" s="313">
        <v>18.55</v>
      </c>
    </row>
    <row r="64" spans="1:7" ht="30" x14ac:dyDescent="0.25">
      <c r="A64" s="311" t="s">
        <v>18064</v>
      </c>
      <c r="B64" s="311" t="s">
        <v>18065</v>
      </c>
      <c r="C64" s="311" t="s">
        <v>21942</v>
      </c>
      <c r="D64" s="312" t="s">
        <v>21897</v>
      </c>
      <c r="E64" s="312">
        <v>1</v>
      </c>
      <c r="F64" s="313">
        <v>6.97</v>
      </c>
      <c r="G64" s="313">
        <v>6.97</v>
      </c>
    </row>
    <row r="65" spans="1:7" x14ac:dyDescent="0.25">
      <c r="A65" s="311" t="s">
        <v>18066</v>
      </c>
      <c r="B65" s="311" t="s">
        <v>18067</v>
      </c>
      <c r="C65" s="311" t="s">
        <v>21943</v>
      </c>
      <c r="D65" s="312" t="s">
        <v>21897</v>
      </c>
      <c r="E65" s="312">
        <v>1</v>
      </c>
      <c r="F65" s="313">
        <v>11.8</v>
      </c>
      <c r="G65" s="313">
        <v>11.8</v>
      </c>
    </row>
    <row r="66" spans="1:7" x14ac:dyDescent="0.25">
      <c r="A66" s="311" t="s">
        <v>18068</v>
      </c>
      <c r="B66" s="311" t="s">
        <v>18069</v>
      </c>
      <c r="C66" s="311" t="s">
        <v>21944</v>
      </c>
      <c r="D66" s="312" t="s">
        <v>8808</v>
      </c>
      <c r="E66" s="312">
        <v>1</v>
      </c>
      <c r="F66" s="313">
        <v>0.49</v>
      </c>
      <c r="G66" s="313">
        <v>0.49</v>
      </c>
    </row>
    <row r="67" spans="1:7" x14ac:dyDescent="0.25">
      <c r="A67" s="310" t="s">
        <v>18070</v>
      </c>
      <c r="B67" s="311"/>
      <c r="C67" s="310" t="s">
        <v>17977</v>
      </c>
      <c r="D67" s="312"/>
      <c r="E67" s="312"/>
      <c r="F67" s="313"/>
      <c r="G67" s="313"/>
    </row>
    <row r="68" spans="1:7" ht="30" x14ac:dyDescent="0.25">
      <c r="A68" s="311" t="s">
        <v>18071</v>
      </c>
      <c r="B68" s="311" t="s">
        <v>18072</v>
      </c>
      <c r="C68" s="311" t="s">
        <v>21945</v>
      </c>
      <c r="D68" s="312" t="s">
        <v>21897</v>
      </c>
      <c r="E68" s="312">
        <v>1</v>
      </c>
      <c r="F68" s="313">
        <v>9.15</v>
      </c>
      <c r="G68" s="313">
        <v>9.15</v>
      </c>
    </row>
    <row r="69" spans="1:7" ht="30" x14ac:dyDescent="0.25">
      <c r="A69" s="311" t="s">
        <v>18073</v>
      </c>
      <c r="B69" s="311" t="s">
        <v>18074</v>
      </c>
      <c r="C69" s="311" t="s">
        <v>21946</v>
      </c>
      <c r="D69" s="312" t="s">
        <v>21897</v>
      </c>
      <c r="E69" s="312">
        <v>1</v>
      </c>
      <c r="F69" s="313">
        <v>95.77</v>
      </c>
      <c r="G69" s="313">
        <v>95.77</v>
      </c>
    </row>
    <row r="70" spans="1:7" ht="30" x14ac:dyDescent="0.25">
      <c r="A70" s="311" t="s">
        <v>18075</v>
      </c>
      <c r="B70" s="311" t="s">
        <v>18076</v>
      </c>
      <c r="C70" s="311" t="s">
        <v>21947</v>
      </c>
      <c r="D70" s="312" t="s">
        <v>21897</v>
      </c>
      <c r="E70" s="312">
        <v>1</v>
      </c>
      <c r="F70" s="313">
        <v>11.29</v>
      </c>
      <c r="G70" s="313">
        <v>11.29</v>
      </c>
    </row>
    <row r="71" spans="1:7" ht="30" x14ac:dyDescent="0.25">
      <c r="A71" s="311" t="s">
        <v>18077</v>
      </c>
      <c r="B71" s="311" t="s">
        <v>18078</v>
      </c>
      <c r="C71" s="311" t="s">
        <v>21948</v>
      </c>
      <c r="D71" s="312" t="s">
        <v>21897</v>
      </c>
      <c r="E71" s="312">
        <v>1</v>
      </c>
      <c r="F71" s="313">
        <v>15.64</v>
      </c>
      <c r="G71" s="313">
        <v>15.64</v>
      </c>
    </row>
    <row r="72" spans="1:7" ht="30" x14ac:dyDescent="0.25">
      <c r="A72" s="311" t="s">
        <v>18079</v>
      </c>
      <c r="B72" s="311" t="s">
        <v>18080</v>
      </c>
      <c r="C72" s="311" t="s">
        <v>21949</v>
      </c>
      <c r="D72" s="312" t="s">
        <v>21897</v>
      </c>
      <c r="E72" s="312">
        <v>1</v>
      </c>
      <c r="F72" s="313">
        <v>1.6</v>
      </c>
      <c r="G72" s="313">
        <v>1.6</v>
      </c>
    </row>
    <row r="73" spans="1:7" x14ac:dyDescent="0.25">
      <c r="A73" s="311" t="s">
        <v>18081</v>
      </c>
      <c r="B73" s="311" t="s">
        <v>18082</v>
      </c>
      <c r="C73" s="311" t="s">
        <v>21950</v>
      </c>
      <c r="D73" s="312" t="s">
        <v>18016</v>
      </c>
      <c r="E73" s="312">
        <v>1</v>
      </c>
      <c r="F73" s="313">
        <v>8.81</v>
      </c>
      <c r="G73" s="313">
        <v>8.81</v>
      </c>
    </row>
    <row r="74" spans="1:7" ht="30" x14ac:dyDescent="0.25">
      <c r="A74" s="311" t="s">
        <v>18083</v>
      </c>
      <c r="B74" s="311" t="s">
        <v>18084</v>
      </c>
      <c r="C74" s="311" t="s">
        <v>21951</v>
      </c>
      <c r="D74" s="312" t="s">
        <v>21897</v>
      </c>
      <c r="E74" s="312">
        <v>1</v>
      </c>
      <c r="F74" s="313">
        <v>7.04</v>
      </c>
      <c r="G74" s="313">
        <v>7.04</v>
      </c>
    </row>
    <row r="75" spans="1:7" ht="30" x14ac:dyDescent="0.25">
      <c r="A75" s="311" t="s">
        <v>18085</v>
      </c>
      <c r="B75" s="311" t="s">
        <v>18086</v>
      </c>
      <c r="C75" s="311" t="s">
        <v>21952</v>
      </c>
      <c r="D75" s="312" t="s">
        <v>21897</v>
      </c>
      <c r="E75" s="312">
        <v>1</v>
      </c>
      <c r="F75" s="313">
        <v>23.46</v>
      </c>
      <c r="G75" s="313">
        <v>23.46</v>
      </c>
    </row>
    <row r="76" spans="1:7" ht="30" x14ac:dyDescent="0.25">
      <c r="A76" s="311" t="s">
        <v>18087</v>
      </c>
      <c r="B76" s="311" t="s">
        <v>18088</v>
      </c>
      <c r="C76" s="311" t="s">
        <v>21953</v>
      </c>
      <c r="D76" s="312" t="s">
        <v>21897</v>
      </c>
      <c r="E76" s="312">
        <v>1</v>
      </c>
      <c r="F76" s="313">
        <v>23.46</v>
      </c>
      <c r="G76" s="313">
        <v>23.46</v>
      </c>
    </row>
    <row r="77" spans="1:7" x14ac:dyDescent="0.25">
      <c r="A77" s="311" t="s">
        <v>18089</v>
      </c>
      <c r="B77" s="311" t="s">
        <v>18090</v>
      </c>
      <c r="C77" s="311" t="s">
        <v>21954</v>
      </c>
      <c r="D77" s="312" t="s">
        <v>8808</v>
      </c>
      <c r="E77" s="312">
        <v>1</v>
      </c>
      <c r="F77" s="313">
        <v>1.99</v>
      </c>
      <c r="G77" s="313">
        <v>1.99</v>
      </c>
    </row>
    <row r="78" spans="1:7" x14ac:dyDescent="0.25">
      <c r="A78" s="311" t="s">
        <v>18091</v>
      </c>
      <c r="B78" s="311" t="s">
        <v>18092</v>
      </c>
      <c r="C78" s="311" t="s">
        <v>21955</v>
      </c>
      <c r="D78" s="312" t="s">
        <v>18016</v>
      </c>
      <c r="E78" s="312">
        <v>1</v>
      </c>
      <c r="F78" s="313">
        <v>16.45</v>
      </c>
      <c r="G78" s="313">
        <v>16.45</v>
      </c>
    </row>
    <row r="79" spans="1:7" ht="45" x14ac:dyDescent="0.25">
      <c r="A79" s="311" t="s">
        <v>18093</v>
      </c>
      <c r="B79" s="311" t="s">
        <v>18094</v>
      </c>
      <c r="C79" s="311" t="s">
        <v>21956</v>
      </c>
      <c r="D79" s="312" t="s">
        <v>21897</v>
      </c>
      <c r="E79" s="312">
        <v>1</v>
      </c>
      <c r="F79" s="313">
        <v>8.56</v>
      </c>
      <c r="G79" s="313">
        <v>8.56</v>
      </c>
    </row>
    <row r="80" spans="1:7" x14ac:dyDescent="0.25">
      <c r="A80" s="311" t="s">
        <v>18095</v>
      </c>
      <c r="B80" s="311" t="s">
        <v>18096</v>
      </c>
      <c r="C80" s="311" t="s">
        <v>21957</v>
      </c>
      <c r="D80" s="312" t="s">
        <v>8808</v>
      </c>
      <c r="E80" s="312">
        <v>1</v>
      </c>
      <c r="F80" s="313">
        <v>2.97</v>
      </c>
      <c r="G80" s="313">
        <v>2.97</v>
      </c>
    </row>
    <row r="81" spans="1:7" x14ac:dyDescent="0.25">
      <c r="A81" s="311" t="s">
        <v>18097</v>
      </c>
      <c r="B81" s="311" t="s">
        <v>18098</v>
      </c>
      <c r="C81" s="311" t="s">
        <v>21958</v>
      </c>
      <c r="D81" s="312" t="s">
        <v>21897</v>
      </c>
      <c r="E81" s="312">
        <v>1</v>
      </c>
      <c r="F81" s="313">
        <v>6.69</v>
      </c>
      <c r="G81" s="313">
        <v>6.69</v>
      </c>
    </row>
    <row r="82" spans="1:7" x14ac:dyDescent="0.25">
      <c r="A82" s="310" t="s">
        <v>18099</v>
      </c>
      <c r="B82" s="311"/>
      <c r="C82" s="310" t="s">
        <v>18100</v>
      </c>
      <c r="D82" s="312"/>
      <c r="E82" s="312"/>
      <c r="F82" s="313"/>
      <c r="G82" s="313"/>
    </row>
    <row r="83" spans="1:7" x14ac:dyDescent="0.25">
      <c r="A83" s="311" t="s">
        <v>18101</v>
      </c>
      <c r="B83" s="311" t="s">
        <v>18102</v>
      </c>
      <c r="C83" s="311" t="s">
        <v>21959</v>
      </c>
      <c r="D83" s="312" t="s">
        <v>21897</v>
      </c>
      <c r="E83" s="312">
        <v>1</v>
      </c>
      <c r="F83" s="313">
        <v>1.0900000000000001</v>
      </c>
      <c r="G83" s="313">
        <v>1.0900000000000001</v>
      </c>
    </row>
    <row r="84" spans="1:7" ht="30" x14ac:dyDescent="0.25">
      <c r="A84" s="311" t="s">
        <v>18103</v>
      </c>
      <c r="B84" s="311" t="s">
        <v>18104</v>
      </c>
      <c r="C84" s="311" t="s">
        <v>21960</v>
      </c>
      <c r="D84" s="312" t="s">
        <v>21897</v>
      </c>
      <c r="E84" s="312">
        <v>1</v>
      </c>
      <c r="F84" s="313">
        <v>3.51</v>
      </c>
      <c r="G84" s="313">
        <v>3.51</v>
      </c>
    </row>
    <row r="85" spans="1:7" ht="30" x14ac:dyDescent="0.25">
      <c r="A85" s="311" t="s">
        <v>18105</v>
      </c>
      <c r="B85" s="311" t="s">
        <v>18106</v>
      </c>
      <c r="C85" s="311" t="s">
        <v>21961</v>
      </c>
      <c r="D85" s="312" t="s">
        <v>18016</v>
      </c>
      <c r="E85" s="312">
        <v>1</v>
      </c>
      <c r="F85" s="313">
        <v>42.15</v>
      </c>
      <c r="G85" s="313">
        <v>42.15</v>
      </c>
    </row>
    <row r="86" spans="1:7" ht="30" x14ac:dyDescent="0.25">
      <c r="A86" s="311" t="s">
        <v>18107</v>
      </c>
      <c r="B86" s="311" t="s">
        <v>18108</v>
      </c>
      <c r="C86" s="311" t="s">
        <v>21962</v>
      </c>
      <c r="D86" s="312" t="s">
        <v>18016</v>
      </c>
      <c r="E86" s="312">
        <v>1</v>
      </c>
      <c r="F86" s="313">
        <v>104.81</v>
      </c>
      <c r="G86" s="313">
        <v>104.81</v>
      </c>
    </row>
    <row r="87" spans="1:7" x14ac:dyDescent="0.25">
      <c r="A87" s="310" t="s">
        <v>18109</v>
      </c>
      <c r="B87" s="311"/>
      <c r="C87" s="310" t="s">
        <v>18110</v>
      </c>
      <c r="D87" s="312"/>
      <c r="E87" s="312"/>
      <c r="F87" s="313"/>
      <c r="G87" s="313"/>
    </row>
    <row r="88" spans="1:7" ht="30" x14ac:dyDescent="0.25">
      <c r="A88" s="311" t="s">
        <v>18111</v>
      </c>
      <c r="B88" s="311" t="s">
        <v>18112</v>
      </c>
      <c r="C88" s="311" t="s">
        <v>21963</v>
      </c>
      <c r="D88" s="312" t="s">
        <v>21897</v>
      </c>
      <c r="E88" s="312">
        <v>1</v>
      </c>
      <c r="F88" s="313">
        <v>10.25</v>
      </c>
      <c r="G88" s="313">
        <v>10.25</v>
      </c>
    </row>
    <row r="89" spans="1:7" ht="60" x14ac:dyDescent="0.25">
      <c r="A89" s="311" t="s">
        <v>18113</v>
      </c>
      <c r="B89" s="311" t="s">
        <v>18114</v>
      </c>
      <c r="C89" s="311" t="s">
        <v>21964</v>
      </c>
      <c r="D89" s="312" t="s">
        <v>18115</v>
      </c>
      <c r="E89" s="312">
        <v>1</v>
      </c>
      <c r="F89" s="314">
        <v>17209.2</v>
      </c>
      <c r="G89" s="314">
        <v>17209.2</v>
      </c>
    </row>
    <row r="90" spans="1:7" x14ac:dyDescent="0.25">
      <c r="A90" s="310" t="s">
        <v>18116</v>
      </c>
      <c r="B90" s="311"/>
      <c r="C90" s="310" t="s">
        <v>18117</v>
      </c>
      <c r="D90" s="312"/>
      <c r="E90" s="312"/>
      <c r="F90" s="313"/>
      <c r="G90" s="313"/>
    </row>
    <row r="91" spans="1:7" x14ac:dyDescent="0.25">
      <c r="A91" s="310" t="s">
        <v>18118</v>
      </c>
      <c r="B91" s="311"/>
      <c r="C91" s="310" t="s">
        <v>18119</v>
      </c>
      <c r="D91" s="312"/>
      <c r="E91" s="312"/>
      <c r="F91" s="313"/>
      <c r="G91" s="313"/>
    </row>
    <row r="92" spans="1:7" ht="30" x14ac:dyDescent="0.25">
      <c r="A92" s="311" t="s">
        <v>18120</v>
      </c>
      <c r="B92" s="311" t="s">
        <v>18121</v>
      </c>
      <c r="C92" s="311" t="s">
        <v>21965</v>
      </c>
      <c r="D92" s="312" t="s">
        <v>21897</v>
      </c>
      <c r="E92" s="312">
        <v>1</v>
      </c>
      <c r="F92" s="313">
        <v>269.31</v>
      </c>
      <c r="G92" s="313">
        <v>269.31</v>
      </c>
    </row>
    <row r="93" spans="1:7" ht="60" x14ac:dyDescent="0.25">
      <c r="A93" s="311" t="s">
        <v>18122</v>
      </c>
      <c r="B93" s="311" t="s">
        <v>18123</v>
      </c>
      <c r="C93" s="311" t="s">
        <v>21966</v>
      </c>
      <c r="D93" s="312" t="s">
        <v>21897</v>
      </c>
      <c r="E93" s="312">
        <v>1</v>
      </c>
      <c r="F93" s="313">
        <v>14.88</v>
      </c>
      <c r="G93" s="313">
        <v>14.88</v>
      </c>
    </row>
    <row r="94" spans="1:7" ht="120" x14ac:dyDescent="0.25">
      <c r="A94" s="311" t="s">
        <v>18124</v>
      </c>
      <c r="B94" s="311" t="s">
        <v>18125</v>
      </c>
      <c r="C94" s="311" t="s">
        <v>21967</v>
      </c>
      <c r="D94" s="312" t="s">
        <v>18115</v>
      </c>
      <c r="E94" s="312">
        <v>1</v>
      </c>
      <c r="F94" s="313">
        <v>978.33</v>
      </c>
      <c r="G94" s="313">
        <v>978.33</v>
      </c>
    </row>
    <row r="95" spans="1:7" ht="30" x14ac:dyDescent="0.25">
      <c r="A95" s="311" t="s">
        <v>18126</v>
      </c>
      <c r="B95" s="311" t="s">
        <v>18127</v>
      </c>
      <c r="C95" s="311" t="s">
        <v>21968</v>
      </c>
      <c r="D95" s="312" t="s">
        <v>18016</v>
      </c>
      <c r="E95" s="312">
        <v>1</v>
      </c>
      <c r="F95" s="314">
        <v>1400</v>
      </c>
      <c r="G95" s="314">
        <v>1400</v>
      </c>
    </row>
    <row r="96" spans="1:7" ht="30" x14ac:dyDescent="0.25">
      <c r="A96" s="311" t="s">
        <v>18128</v>
      </c>
      <c r="B96" s="311" t="s">
        <v>18129</v>
      </c>
      <c r="C96" s="311" t="s">
        <v>21969</v>
      </c>
      <c r="D96" s="312" t="s">
        <v>8808</v>
      </c>
      <c r="E96" s="312">
        <v>1</v>
      </c>
      <c r="F96" s="313">
        <v>14.81</v>
      </c>
      <c r="G96" s="313">
        <v>14.81</v>
      </c>
    </row>
    <row r="97" spans="1:7" ht="90" x14ac:dyDescent="0.25">
      <c r="A97" s="311" t="s">
        <v>18130</v>
      </c>
      <c r="B97" s="311" t="s">
        <v>18131</v>
      </c>
      <c r="C97" s="311" t="s">
        <v>21970</v>
      </c>
      <c r="D97" s="312" t="s">
        <v>21897</v>
      </c>
      <c r="E97" s="312">
        <v>1</v>
      </c>
      <c r="F97" s="313">
        <v>24.01</v>
      </c>
      <c r="G97" s="313">
        <v>24.01</v>
      </c>
    </row>
    <row r="98" spans="1:7" ht="105" x14ac:dyDescent="0.25">
      <c r="A98" s="311" t="s">
        <v>18132</v>
      </c>
      <c r="B98" s="311" t="s">
        <v>21971</v>
      </c>
      <c r="C98" s="311" t="s">
        <v>21972</v>
      </c>
      <c r="D98" s="312" t="s">
        <v>8808</v>
      </c>
      <c r="E98" s="312">
        <v>1</v>
      </c>
      <c r="F98" s="313">
        <v>207.79</v>
      </c>
      <c r="G98" s="313">
        <v>207.79</v>
      </c>
    </row>
    <row r="99" spans="1:7" ht="105" x14ac:dyDescent="0.25">
      <c r="A99" s="311" t="s">
        <v>18133</v>
      </c>
      <c r="B99" s="311" t="s">
        <v>21973</v>
      </c>
      <c r="C99" s="311" t="s">
        <v>21974</v>
      </c>
      <c r="D99" s="312" t="s">
        <v>8808</v>
      </c>
      <c r="E99" s="312">
        <v>1</v>
      </c>
      <c r="F99" s="313">
        <v>278.45999999999998</v>
      </c>
      <c r="G99" s="313">
        <v>278.45999999999998</v>
      </c>
    </row>
    <row r="100" spans="1:7" ht="120" x14ac:dyDescent="0.25">
      <c r="A100" s="311" t="s">
        <v>18134</v>
      </c>
      <c r="B100" s="311" t="s">
        <v>18135</v>
      </c>
      <c r="C100" s="311" t="s">
        <v>21975</v>
      </c>
      <c r="D100" s="312" t="s">
        <v>18136</v>
      </c>
      <c r="E100" s="312">
        <v>1</v>
      </c>
      <c r="F100" s="314">
        <v>1050</v>
      </c>
      <c r="G100" s="314">
        <v>1050</v>
      </c>
    </row>
    <row r="101" spans="1:7" ht="105" x14ac:dyDescent="0.25">
      <c r="A101" s="311" t="s">
        <v>18137</v>
      </c>
      <c r="B101" s="311" t="s">
        <v>18138</v>
      </c>
      <c r="C101" s="311" t="s">
        <v>21976</v>
      </c>
      <c r="D101" s="312" t="s">
        <v>18136</v>
      </c>
      <c r="E101" s="312">
        <v>1</v>
      </c>
      <c r="F101" s="314">
        <v>1000</v>
      </c>
      <c r="G101" s="314">
        <v>1000</v>
      </c>
    </row>
    <row r="102" spans="1:7" ht="90" x14ac:dyDescent="0.25">
      <c r="A102" s="311" t="s">
        <v>18139</v>
      </c>
      <c r="B102" s="311" t="s">
        <v>18140</v>
      </c>
      <c r="C102" s="311" t="s">
        <v>21977</v>
      </c>
      <c r="D102" s="312" t="s">
        <v>18136</v>
      </c>
      <c r="E102" s="312">
        <v>1</v>
      </c>
      <c r="F102" s="313">
        <v>710</v>
      </c>
      <c r="G102" s="313">
        <v>710</v>
      </c>
    </row>
    <row r="103" spans="1:7" ht="105" x14ac:dyDescent="0.25">
      <c r="A103" s="311" t="s">
        <v>18141</v>
      </c>
      <c r="B103" s="311" t="s">
        <v>18142</v>
      </c>
      <c r="C103" s="311" t="s">
        <v>21978</v>
      </c>
      <c r="D103" s="312" t="s">
        <v>18136</v>
      </c>
      <c r="E103" s="312">
        <v>1</v>
      </c>
      <c r="F103" s="314">
        <v>1033.33</v>
      </c>
      <c r="G103" s="314">
        <v>1033.33</v>
      </c>
    </row>
    <row r="104" spans="1:7" ht="75" x14ac:dyDescent="0.25">
      <c r="A104" s="311" t="s">
        <v>18143</v>
      </c>
      <c r="B104" s="311" t="s">
        <v>18144</v>
      </c>
      <c r="C104" s="311" t="s">
        <v>21979</v>
      </c>
      <c r="D104" s="312" t="s">
        <v>18136</v>
      </c>
      <c r="E104" s="312">
        <v>1</v>
      </c>
      <c r="F104" s="313">
        <v>710</v>
      </c>
      <c r="G104" s="313">
        <v>710</v>
      </c>
    </row>
    <row r="105" spans="1:7" ht="60" x14ac:dyDescent="0.25">
      <c r="A105" s="310" t="s">
        <v>18145</v>
      </c>
      <c r="B105" s="311"/>
      <c r="C105" s="310" t="s">
        <v>18146</v>
      </c>
      <c r="D105" s="312"/>
      <c r="E105" s="312"/>
      <c r="F105" s="313"/>
      <c r="G105" s="313"/>
    </row>
    <row r="106" spans="1:7" ht="90" x14ac:dyDescent="0.25">
      <c r="A106" s="311" t="s">
        <v>18147</v>
      </c>
      <c r="B106" s="311" t="s">
        <v>18148</v>
      </c>
      <c r="C106" s="311" t="s">
        <v>21980</v>
      </c>
      <c r="D106" s="312" t="s">
        <v>21897</v>
      </c>
      <c r="E106" s="312">
        <v>1</v>
      </c>
      <c r="F106" s="313">
        <v>857.02</v>
      </c>
      <c r="G106" s="313">
        <v>857.02</v>
      </c>
    </row>
    <row r="107" spans="1:7" ht="90" x14ac:dyDescent="0.25">
      <c r="A107" s="311" t="s">
        <v>18149</v>
      </c>
      <c r="B107" s="311" t="s">
        <v>18150</v>
      </c>
      <c r="C107" s="311" t="s">
        <v>21981</v>
      </c>
      <c r="D107" s="312" t="s">
        <v>21897</v>
      </c>
      <c r="E107" s="312">
        <v>1</v>
      </c>
      <c r="F107" s="313">
        <v>653.87</v>
      </c>
      <c r="G107" s="313">
        <v>653.87</v>
      </c>
    </row>
    <row r="108" spans="1:7" ht="105" x14ac:dyDescent="0.25">
      <c r="A108" s="311" t="s">
        <v>18151</v>
      </c>
      <c r="B108" s="311" t="s">
        <v>18152</v>
      </c>
      <c r="C108" s="311" t="s">
        <v>21982</v>
      </c>
      <c r="D108" s="312" t="s">
        <v>21897</v>
      </c>
      <c r="E108" s="312">
        <v>1</v>
      </c>
      <c r="F108" s="313">
        <v>574.61</v>
      </c>
      <c r="G108" s="313">
        <v>574.61</v>
      </c>
    </row>
    <row r="109" spans="1:7" ht="90" x14ac:dyDescent="0.25">
      <c r="A109" s="311" t="s">
        <v>18153</v>
      </c>
      <c r="B109" s="311" t="s">
        <v>18154</v>
      </c>
      <c r="C109" s="311" t="s">
        <v>21983</v>
      </c>
      <c r="D109" s="312" t="s">
        <v>21897</v>
      </c>
      <c r="E109" s="312">
        <v>1</v>
      </c>
      <c r="F109" s="313">
        <v>502.75</v>
      </c>
      <c r="G109" s="313">
        <v>502.75</v>
      </c>
    </row>
    <row r="110" spans="1:7" ht="90" x14ac:dyDescent="0.25">
      <c r="A110" s="311" t="s">
        <v>18155</v>
      </c>
      <c r="B110" s="311" t="s">
        <v>18156</v>
      </c>
      <c r="C110" s="311" t="s">
        <v>21984</v>
      </c>
      <c r="D110" s="312" t="s">
        <v>18016</v>
      </c>
      <c r="E110" s="312">
        <v>1</v>
      </c>
      <c r="F110" s="314">
        <v>16624.759999999998</v>
      </c>
      <c r="G110" s="314">
        <v>16624.759999999998</v>
      </c>
    </row>
    <row r="111" spans="1:7" ht="90" x14ac:dyDescent="0.25">
      <c r="A111" s="311" t="s">
        <v>18157</v>
      </c>
      <c r="B111" s="311" t="s">
        <v>18158</v>
      </c>
      <c r="C111" s="311" t="s">
        <v>21985</v>
      </c>
      <c r="D111" s="312" t="s">
        <v>18016</v>
      </c>
      <c r="E111" s="312">
        <v>1</v>
      </c>
      <c r="F111" s="314">
        <v>24852.68</v>
      </c>
      <c r="G111" s="314">
        <v>24852.68</v>
      </c>
    </row>
    <row r="112" spans="1:7" ht="90" x14ac:dyDescent="0.25">
      <c r="A112" s="311" t="s">
        <v>18159</v>
      </c>
      <c r="B112" s="311" t="s">
        <v>18160</v>
      </c>
      <c r="C112" s="311" t="s">
        <v>21986</v>
      </c>
      <c r="D112" s="312" t="s">
        <v>18016</v>
      </c>
      <c r="E112" s="312">
        <v>1</v>
      </c>
      <c r="F112" s="314">
        <v>30487.46</v>
      </c>
      <c r="G112" s="314">
        <v>30487.46</v>
      </c>
    </row>
    <row r="113" spans="1:7" ht="90" x14ac:dyDescent="0.25">
      <c r="A113" s="311" t="s">
        <v>18161</v>
      </c>
      <c r="B113" s="311" t="s">
        <v>18162</v>
      </c>
      <c r="C113" s="311" t="s">
        <v>21987</v>
      </c>
      <c r="D113" s="312" t="s">
        <v>21897</v>
      </c>
      <c r="E113" s="312">
        <v>1</v>
      </c>
      <c r="F113" s="313">
        <v>233</v>
      </c>
      <c r="G113" s="313">
        <v>233</v>
      </c>
    </row>
    <row r="114" spans="1:7" ht="90" x14ac:dyDescent="0.25">
      <c r="A114" s="311" t="s">
        <v>18163</v>
      </c>
      <c r="B114" s="311" t="s">
        <v>18164</v>
      </c>
      <c r="C114" s="311" t="s">
        <v>21988</v>
      </c>
      <c r="D114" s="312" t="s">
        <v>21897</v>
      </c>
      <c r="E114" s="312">
        <v>1</v>
      </c>
      <c r="F114" s="313">
        <v>305.75</v>
      </c>
      <c r="G114" s="313">
        <v>305.75</v>
      </c>
    </row>
    <row r="115" spans="1:7" ht="60" x14ac:dyDescent="0.25">
      <c r="A115" s="311" t="s">
        <v>18165</v>
      </c>
      <c r="B115" s="311" t="s">
        <v>18166</v>
      </c>
      <c r="C115" s="311" t="s">
        <v>21989</v>
      </c>
      <c r="D115" s="312" t="s">
        <v>18016</v>
      </c>
      <c r="E115" s="312">
        <v>1</v>
      </c>
      <c r="F115" s="314">
        <v>2719.43</v>
      </c>
      <c r="G115" s="314">
        <v>2719.43</v>
      </c>
    </row>
    <row r="116" spans="1:7" ht="60" x14ac:dyDescent="0.25">
      <c r="A116" s="311" t="s">
        <v>18167</v>
      </c>
      <c r="B116" s="311" t="s">
        <v>18168</v>
      </c>
      <c r="C116" s="311" t="s">
        <v>21990</v>
      </c>
      <c r="D116" s="312" t="s">
        <v>18016</v>
      </c>
      <c r="E116" s="312">
        <v>1</v>
      </c>
      <c r="F116" s="314">
        <v>3172.72</v>
      </c>
      <c r="G116" s="314">
        <v>3172.72</v>
      </c>
    </row>
    <row r="117" spans="1:7" ht="90" x14ac:dyDescent="0.25">
      <c r="A117" s="311" t="s">
        <v>18169</v>
      </c>
      <c r="B117" s="311" t="s">
        <v>18170</v>
      </c>
      <c r="C117" s="311" t="s">
        <v>21991</v>
      </c>
      <c r="D117" s="312" t="s">
        <v>8808</v>
      </c>
      <c r="E117" s="312">
        <v>1</v>
      </c>
      <c r="F117" s="313">
        <v>47.52</v>
      </c>
      <c r="G117" s="313">
        <v>47.52</v>
      </c>
    </row>
    <row r="118" spans="1:7" ht="90" x14ac:dyDescent="0.25">
      <c r="A118" s="311" t="s">
        <v>18171</v>
      </c>
      <c r="B118" s="311" t="s">
        <v>18172</v>
      </c>
      <c r="C118" s="311" t="s">
        <v>21992</v>
      </c>
      <c r="D118" s="312" t="s">
        <v>8808</v>
      </c>
      <c r="E118" s="312">
        <v>1</v>
      </c>
      <c r="F118" s="313">
        <v>649.52</v>
      </c>
      <c r="G118" s="313">
        <v>649.52</v>
      </c>
    </row>
    <row r="119" spans="1:7" ht="75" x14ac:dyDescent="0.25">
      <c r="A119" s="311" t="s">
        <v>18173</v>
      </c>
      <c r="B119" s="311" t="s">
        <v>18174</v>
      </c>
      <c r="C119" s="311" t="s">
        <v>21993</v>
      </c>
      <c r="D119" s="312" t="s">
        <v>8808</v>
      </c>
      <c r="E119" s="312">
        <v>1</v>
      </c>
      <c r="F119" s="313">
        <v>348.55</v>
      </c>
      <c r="G119" s="313">
        <v>348.55</v>
      </c>
    </row>
    <row r="120" spans="1:7" ht="60" x14ac:dyDescent="0.25">
      <c r="A120" s="310" t="s">
        <v>18175</v>
      </c>
      <c r="B120" s="311"/>
      <c r="C120" s="310" t="s">
        <v>18176</v>
      </c>
      <c r="D120" s="312"/>
      <c r="E120" s="312"/>
      <c r="F120" s="313"/>
      <c r="G120" s="313"/>
    </row>
    <row r="121" spans="1:7" ht="90" x14ac:dyDescent="0.25">
      <c r="A121" s="311" t="s">
        <v>18177</v>
      </c>
      <c r="B121" s="311" t="s">
        <v>18178</v>
      </c>
      <c r="C121" s="311" t="s">
        <v>21994</v>
      </c>
      <c r="D121" s="312" t="s">
        <v>21897</v>
      </c>
      <c r="E121" s="312">
        <v>1</v>
      </c>
      <c r="F121" s="313">
        <v>617.94000000000005</v>
      </c>
      <c r="G121" s="313">
        <v>617.94000000000005</v>
      </c>
    </row>
    <row r="122" spans="1:7" ht="90" x14ac:dyDescent="0.25">
      <c r="A122" s="311" t="s">
        <v>18179</v>
      </c>
      <c r="B122" s="311" t="s">
        <v>18180</v>
      </c>
      <c r="C122" s="311" t="s">
        <v>21995</v>
      </c>
      <c r="D122" s="312" t="s">
        <v>21897</v>
      </c>
      <c r="E122" s="312">
        <v>1</v>
      </c>
      <c r="F122" s="313">
        <v>472.56</v>
      </c>
      <c r="G122" s="313">
        <v>472.56</v>
      </c>
    </row>
    <row r="123" spans="1:7" ht="105" x14ac:dyDescent="0.25">
      <c r="A123" s="311" t="s">
        <v>18181</v>
      </c>
      <c r="B123" s="311" t="s">
        <v>18182</v>
      </c>
      <c r="C123" s="311" t="s">
        <v>21996</v>
      </c>
      <c r="D123" s="312" t="s">
        <v>21897</v>
      </c>
      <c r="E123" s="312">
        <v>1</v>
      </c>
      <c r="F123" s="313">
        <v>416.76</v>
      </c>
      <c r="G123" s="313">
        <v>416.76</v>
      </c>
    </row>
    <row r="124" spans="1:7" ht="90" x14ac:dyDescent="0.25">
      <c r="A124" s="311" t="s">
        <v>18183</v>
      </c>
      <c r="B124" s="311" t="s">
        <v>18184</v>
      </c>
      <c r="C124" s="311" t="s">
        <v>21997</v>
      </c>
      <c r="D124" s="312" t="s">
        <v>21897</v>
      </c>
      <c r="E124" s="312">
        <v>1</v>
      </c>
      <c r="F124" s="313">
        <v>406.19</v>
      </c>
      <c r="G124" s="313">
        <v>406.19</v>
      </c>
    </row>
    <row r="125" spans="1:7" ht="90" x14ac:dyDescent="0.25">
      <c r="A125" s="311" t="s">
        <v>18185</v>
      </c>
      <c r="B125" s="311" t="s">
        <v>18186</v>
      </c>
      <c r="C125" s="311" t="s">
        <v>21998</v>
      </c>
      <c r="D125" s="312" t="s">
        <v>18016</v>
      </c>
      <c r="E125" s="312">
        <v>1</v>
      </c>
      <c r="F125" s="314">
        <v>12410.11</v>
      </c>
      <c r="G125" s="314">
        <v>12410.11</v>
      </c>
    </row>
    <row r="126" spans="1:7" ht="90" x14ac:dyDescent="0.25">
      <c r="A126" s="311" t="s">
        <v>18187</v>
      </c>
      <c r="B126" s="311" t="s">
        <v>18188</v>
      </c>
      <c r="C126" s="311" t="s">
        <v>21999</v>
      </c>
      <c r="D126" s="312" t="s">
        <v>18016</v>
      </c>
      <c r="E126" s="312">
        <v>1</v>
      </c>
      <c r="F126" s="314">
        <v>18642.599999999999</v>
      </c>
      <c r="G126" s="314">
        <v>18642.599999999999</v>
      </c>
    </row>
    <row r="127" spans="1:7" ht="90" x14ac:dyDescent="0.25">
      <c r="A127" s="311" t="s">
        <v>18189</v>
      </c>
      <c r="B127" s="311" t="s">
        <v>18190</v>
      </c>
      <c r="C127" s="311" t="s">
        <v>22000</v>
      </c>
      <c r="D127" s="312" t="s">
        <v>18016</v>
      </c>
      <c r="E127" s="312">
        <v>1</v>
      </c>
      <c r="F127" s="314">
        <v>23138.81</v>
      </c>
      <c r="G127" s="314">
        <v>23138.81</v>
      </c>
    </row>
    <row r="128" spans="1:7" ht="90" x14ac:dyDescent="0.25">
      <c r="A128" s="311" t="s">
        <v>18191</v>
      </c>
      <c r="B128" s="311" t="s">
        <v>18192</v>
      </c>
      <c r="C128" s="311" t="s">
        <v>22001</v>
      </c>
      <c r="D128" s="312" t="s">
        <v>21897</v>
      </c>
      <c r="E128" s="312">
        <v>1</v>
      </c>
      <c r="F128" s="313">
        <v>154.72999999999999</v>
      </c>
      <c r="G128" s="313">
        <v>154.72999999999999</v>
      </c>
    </row>
    <row r="129" spans="1:7" ht="105" x14ac:dyDescent="0.25">
      <c r="A129" s="311" t="s">
        <v>18193</v>
      </c>
      <c r="B129" s="311" t="s">
        <v>18194</v>
      </c>
      <c r="C129" s="311" t="s">
        <v>22002</v>
      </c>
      <c r="D129" s="312" t="s">
        <v>21897</v>
      </c>
      <c r="E129" s="312">
        <v>1</v>
      </c>
      <c r="F129" s="313">
        <v>207.29</v>
      </c>
      <c r="G129" s="313">
        <v>207.29</v>
      </c>
    </row>
    <row r="130" spans="1:7" ht="60" x14ac:dyDescent="0.25">
      <c r="A130" s="311" t="s">
        <v>18195</v>
      </c>
      <c r="B130" s="311" t="s">
        <v>18196</v>
      </c>
      <c r="C130" s="311" t="s">
        <v>22003</v>
      </c>
      <c r="D130" s="312" t="s">
        <v>18016</v>
      </c>
      <c r="E130" s="312">
        <v>1</v>
      </c>
      <c r="F130" s="314">
        <v>1671.64</v>
      </c>
      <c r="G130" s="314">
        <v>1671.64</v>
      </c>
    </row>
    <row r="131" spans="1:7" ht="60" x14ac:dyDescent="0.25">
      <c r="A131" s="311" t="s">
        <v>18197</v>
      </c>
      <c r="B131" s="311" t="s">
        <v>18198</v>
      </c>
      <c r="C131" s="311" t="s">
        <v>22004</v>
      </c>
      <c r="D131" s="312" t="s">
        <v>18016</v>
      </c>
      <c r="E131" s="312">
        <v>1</v>
      </c>
      <c r="F131" s="314">
        <v>1930.05</v>
      </c>
      <c r="G131" s="314">
        <v>1930.05</v>
      </c>
    </row>
    <row r="132" spans="1:7" ht="90" x14ac:dyDescent="0.25">
      <c r="A132" s="311" t="s">
        <v>18199</v>
      </c>
      <c r="B132" s="311" t="s">
        <v>18200</v>
      </c>
      <c r="C132" s="311" t="s">
        <v>22005</v>
      </c>
      <c r="D132" s="312" t="s">
        <v>8808</v>
      </c>
      <c r="E132" s="312">
        <v>1</v>
      </c>
      <c r="F132" s="313">
        <v>32.03</v>
      </c>
      <c r="G132" s="313">
        <v>32.03</v>
      </c>
    </row>
    <row r="133" spans="1:7" x14ac:dyDescent="0.25">
      <c r="A133" s="310" t="s">
        <v>18201</v>
      </c>
      <c r="B133" s="311"/>
      <c r="C133" s="310" t="s">
        <v>5027</v>
      </c>
      <c r="D133" s="312"/>
      <c r="E133" s="312"/>
      <c r="F133" s="313"/>
      <c r="G133" s="313"/>
    </row>
    <row r="134" spans="1:7" x14ac:dyDescent="0.25">
      <c r="A134" s="310" t="s">
        <v>18202</v>
      </c>
      <c r="B134" s="311"/>
      <c r="C134" s="310" t="s">
        <v>18203</v>
      </c>
      <c r="D134" s="312"/>
      <c r="E134" s="312"/>
      <c r="F134" s="313"/>
      <c r="G134" s="313"/>
    </row>
    <row r="135" spans="1:7" ht="30" x14ac:dyDescent="0.25">
      <c r="A135" s="311" t="s">
        <v>18204</v>
      </c>
      <c r="B135" s="311" t="s">
        <v>18205</v>
      </c>
      <c r="C135" s="311" t="s">
        <v>22006</v>
      </c>
      <c r="D135" s="312" t="s">
        <v>21906</v>
      </c>
      <c r="E135" s="312">
        <v>1</v>
      </c>
      <c r="F135" s="313">
        <v>45.66</v>
      </c>
      <c r="G135" s="313">
        <v>45.66</v>
      </c>
    </row>
    <row r="136" spans="1:7" ht="30" x14ac:dyDescent="0.25">
      <c r="A136" s="311" t="s">
        <v>18206</v>
      </c>
      <c r="B136" s="311" t="s">
        <v>18207</v>
      </c>
      <c r="C136" s="311" t="s">
        <v>22007</v>
      </c>
      <c r="D136" s="312" t="s">
        <v>21906</v>
      </c>
      <c r="E136" s="312">
        <v>1</v>
      </c>
      <c r="F136" s="313">
        <v>77.28</v>
      </c>
      <c r="G136" s="313">
        <v>77.28</v>
      </c>
    </row>
    <row r="137" spans="1:7" ht="30" x14ac:dyDescent="0.25">
      <c r="A137" s="311" t="s">
        <v>18208</v>
      </c>
      <c r="B137" s="311" t="s">
        <v>18209</v>
      </c>
      <c r="C137" s="311" t="s">
        <v>22008</v>
      </c>
      <c r="D137" s="312" t="s">
        <v>21906</v>
      </c>
      <c r="E137" s="312">
        <v>1</v>
      </c>
      <c r="F137" s="313">
        <v>10.67</v>
      </c>
      <c r="G137" s="313">
        <v>10.67</v>
      </c>
    </row>
    <row r="138" spans="1:7" ht="30" x14ac:dyDescent="0.25">
      <c r="A138" s="311" t="s">
        <v>18210</v>
      </c>
      <c r="B138" s="311" t="s">
        <v>18211</v>
      </c>
      <c r="C138" s="311" t="s">
        <v>22009</v>
      </c>
      <c r="D138" s="312" t="s">
        <v>21906</v>
      </c>
      <c r="E138" s="312">
        <v>1</v>
      </c>
      <c r="F138" s="313">
        <v>14.91</v>
      </c>
      <c r="G138" s="313">
        <v>14.91</v>
      </c>
    </row>
    <row r="139" spans="1:7" ht="30" x14ac:dyDescent="0.25">
      <c r="A139" s="311" t="s">
        <v>18212</v>
      </c>
      <c r="B139" s="311" t="s">
        <v>18213</v>
      </c>
      <c r="C139" s="311" t="s">
        <v>22010</v>
      </c>
      <c r="D139" s="312" t="s">
        <v>21897</v>
      </c>
      <c r="E139" s="312">
        <v>1</v>
      </c>
      <c r="F139" s="313">
        <v>23.89</v>
      </c>
      <c r="G139" s="313">
        <v>23.89</v>
      </c>
    </row>
    <row r="140" spans="1:7" x14ac:dyDescent="0.25">
      <c r="A140" s="310" t="s">
        <v>18214</v>
      </c>
      <c r="B140" s="311"/>
      <c r="C140" s="310" t="s">
        <v>18215</v>
      </c>
      <c r="D140" s="312"/>
      <c r="E140" s="312"/>
      <c r="F140" s="313"/>
      <c r="G140" s="313"/>
    </row>
    <row r="141" spans="1:7" ht="30" x14ac:dyDescent="0.25">
      <c r="A141" s="311" t="s">
        <v>18216</v>
      </c>
      <c r="B141" s="311" t="s">
        <v>18217</v>
      </c>
      <c r="C141" s="311" t="s">
        <v>22011</v>
      </c>
      <c r="D141" s="312" t="s">
        <v>21906</v>
      </c>
      <c r="E141" s="312">
        <v>1</v>
      </c>
      <c r="F141" s="313">
        <v>49.18</v>
      </c>
      <c r="G141" s="313">
        <v>49.18</v>
      </c>
    </row>
    <row r="142" spans="1:7" ht="45" x14ac:dyDescent="0.25">
      <c r="A142" s="311" t="s">
        <v>18218</v>
      </c>
      <c r="B142" s="311" t="s">
        <v>18219</v>
      </c>
      <c r="C142" s="311" t="s">
        <v>22012</v>
      </c>
      <c r="D142" s="312" t="s">
        <v>21906</v>
      </c>
      <c r="E142" s="312">
        <v>1</v>
      </c>
      <c r="F142" s="313">
        <v>103.5</v>
      </c>
      <c r="G142" s="313">
        <v>103.5</v>
      </c>
    </row>
    <row r="143" spans="1:7" ht="30" x14ac:dyDescent="0.25">
      <c r="A143" s="311" t="s">
        <v>18220</v>
      </c>
      <c r="B143" s="311" t="s">
        <v>18221</v>
      </c>
      <c r="C143" s="311" t="s">
        <v>22013</v>
      </c>
      <c r="D143" s="312" t="s">
        <v>21906</v>
      </c>
      <c r="E143" s="312">
        <v>1</v>
      </c>
      <c r="F143" s="313">
        <v>167.66</v>
      </c>
      <c r="G143" s="313">
        <v>167.66</v>
      </c>
    </row>
    <row r="144" spans="1:7" x14ac:dyDescent="0.25">
      <c r="A144" s="311" t="s">
        <v>18222</v>
      </c>
      <c r="B144" s="311" t="s">
        <v>18223</v>
      </c>
      <c r="C144" s="311" t="s">
        <v>22014</v>
      </c>
      <c r="D144" s="312" t="s">
        <v>21906</v>
      </c>
      <c r="E144" s="312">
        <v>1</v>
      </c>
      <c r="F144" s="313">
        <v>152.68</v>
      </c>
      <c r="G144" s="313">
        <v>152.68</v>
      </c>
    </row>
    <row r="145" spans="1:7" ht="75" x14ac:dyDescent="0.25">
      <c r="A145" s="311" t="s">
        <v>18224</v>
      </c>
      <c r="B145" s="311" t="s">
        <v>18225</v>
      </c>
      <c r="C145" s="311" t="s">
        <v>22015</v>
      </c>
      <c r="D145" s="312" t="s">
        <v>21906</v>
      </c>
      <c r="E145" s="312">
        <v>1</v>
      </c>
      <c r="F145" s="313">
        <v>139.9</v>
      </c>
      <c r="G145" s="313">
        <v>139.9</v>
      </c>
    </row>
    <row r="146" spans="1:7" ht="60" x14ac:dyDescent="0.25">
      <c r="A146" s="311" t="s">
        <v>18226</v>
      </c>
      <c r="B146" s="311" t="s">
        <v>18227</v>
      </c>
      <c r="C146" s="311" t="s">
        <v>22016</v>
      </c>
      <c r="D146" s="312" t="s">
        <v>21906</v>
      </c>
      <c r="E146" s="312">
        <v>1</v>
      </c>
      <c r="F146" s="313">
        <v>139.06</v>
      </c>
      <c r="G146" s="313">
        <v>139.06</v>
      </c>
    </row>
    <row r="147" spans="1:7" ht="30" x14ac:dyDescent="0.25">
      <c r="A147" s="311" t="s">
        <v>18228</v>
      </c>
      <c r="B147" s="311" t="s">
        <v>18229</v>
      </c>
      <c r="C147" s="311" t="s">
        <v>22017</v>
      </c>
      <c r="D147" s="312" t="s">
        <v>21906</v>
      </c>
      <c r="E147" s="312">
        <v>1</v>
      </c>
      <c r="F147" s="313">
        <v>118.82</v>
      </c>
      <c r="G147" s="313">
        <v>118.82</v>
      </c>
    </row>
    <row r="148" spans="1:7" ht="45" x14ac:dyDescent="0.25">
      <c r="A148" s="311" t="s">
        <v>18230</v>
      </c>
      <c r="B148" s="311" t="s">
        <v>18231</v>
      </c>
      <c r="C148" s="311" t="s">
        <v>22018</v>
      </c>
      <c r="D148" s="312" t="s">
        <v>21906</v>
      </c>
      <c r="E148" s="312">
        <v>1</v>
      </c>
      <c r="F148" s="313">
        <v>24.72</v>
      </c>
      <c r="G148" s="313">
        <v>24.72</v>
      </c>
    </row>
    <row r="149" spans="1:7" ht="30" x14ac:dyDescent="0.25">
      <c r="A149" s="311" t="s">
        <v>18232</v>
      </c>
      <c r="B149" s="311" t="s">
        <v>18233</v>
      </c>
      <c r="C149" s="311" t="s">
        <v>22019</v>
      </c>
      <c r="D149" s="312" t="s">
        <v>21906</v>
      </c>
      <c r="E149" s="312">
        <v>1</v>
      </c>
      <c r="F149" s="313">
        <v>6.32</v>
      </c>
      <c r="G149" s="313">
        <v>6.32</v>
      </c>
    </row>
    <row r="150" spans="1:7" x14ac:dyDescent="0.25">
      <c r="A150" s="310" t="s">
        <v>18234</v>
      </c>
      <c r="B150" s="311"/>
      <c r="C150" s="310" t="s">
        <v>18235</v>
      </c>
      <c r="D150" s="312"/>
      <c r="E150" s="312"/>
      <c r="F150" s="313"/>
      <c r="G150" s="313"/>
    </row>
    <row r="151" spans="1:7" ht="90" x14ac:dyDescent="0.25">
      <c r="A151" s="311" t="s">
        <v>18236</v>
      </c>
      <c r="B151" s="311" t="s">
        <v>18237</v>
      </c>
      <c r="C151" s="311" t="s">
        <v>22020</v>
      </c>
      <c r="D151" s="312" t="s">
        <v>21906</v>
      </c>
      <c r="E151" s="312">
        <v>1</v>
      </c>
      <c r="F151" s="313">
        <v>60.85</v>
      </c>
      <c r="G151" s="313">
        <v>60.85</v>
      </c>
    </row>
    <row r="152" spans="1:7" ht="75" x14ac:dyDescent="0.25">
      <c r="A152" s="311" t="s">
        <v>18238</v>
      </c>
      <c r="B152" s="311" t="s">
        <v>18239</v>
      </c>
      <c r="C152" s="311" t="s">
        <v>22021</v>
      </c>
      <c r="D152" s="312" t="s">
        <v>18016</v>
      </c>
      <c r="E152" s="312">
        <v>1</v>
      </c>
      <c r="F152" s="313">
        <v>21.08</v>
      </c>
      <c r="G152" s="313">
        <v>21.08</v>
      </c>
    </row>
    <row r="153" spans="1:7" ht="75" x14ac:dyDescent="0.25">
      <c r="A153" s="311" t="s">
        <v>18240</v>
      </c>
      <c r="B153" s="311" t="s">
        <v>18241</v>
      </c>
      <c r="C153" s="311" t="s">
        <v>22022</v>
      </c>
      <c r="D153" s="312" t="s">
        <v>18016</v>
      </c>
      <c r="E153" s="312">
        <v>1</v>
      </c>
      <c r="F153" s="313">
        <v>14.05</v>
      </c>
      <c r="G153" s="313">
        <v>14.05</v>
      </c>
    </row>
    <row r="154" spans="1:7" x14ac:dyDescent="0.25">
      <c r="A154" s="310" t="s">
        <v>18242</v>
      </c>
      <c r="B154" s="311"/>
      <c r="C154" s="310" t="s">
        <v>18243</v>
      </c>
      <c r="D154" s="312"/>
      <c r="E154" s="312"/>
      <c r="F154" s="313"/>
      <c r="G154" s="313"/>
    </row>
    <row r="155" spans="1:7" x14ac:dyDescent="0.25">
      <c r="A155" s="310" t="s">
        <v>18244</v>
      </c>
      <c r="B155" s="311"/>
      <c r="C155" s="310" t="s">
        <v>18245</v>
      </c>
      <c r="D155" s="312"/>
      <c r="E155" s="312"/>
      <c r="F155" s="313"/>
      <c r="G155" s="313"/>
    </row>
    <row r="156" spans="1:7" ht="45" x14ac:dyDescent="0.25">
      <c r="A156" s="311" t="s">
        <v>18246</v>
      </c>
      <c r="B156" s="311" t="s">
        <v>18247</v>
      </c>
      <c r="C156" s="311" t="s">
        <v>22023</v>
      </c>
      <c r="D156" s="312" t="s">
        <v>21906</v>
      </c>
      <c r="E156" s="312">
        <v>1</v>
      </c>
      <c r="F156" s="313">
        <v>525.26</v>
      </c>
      <c r="G156" s="313">
        <v>525.26</v>
      </c>
    </row>
    <row r="157" spans="1:7" ht="75" x14ac:dyDescent="0.25">
      <c r="A157" s="311" t="s">
        <v>18248</v>
      </c>
      <c r="B157" s="311" t="s">
        <v>18249</v>
      </c>
      <c r="C157" s="311" t="s">
        <v>22024</v>
      </c>
      <c r="D157" s="312" t="s">
        <v>21897</v>
      </c>
      <c r="E157" s="312">
        <v>1</v>
      </c>
      <c r="F157" s="313">
        <v>73.25</v>
      </c>
      <c r="G157" s="313">
        <v>73.25</v>
      </c>
    </row>
    <row r="158" spans="1:7" ht="45" x14ac:dyDescent="0.25">
      <c r="A158" s="311" t="s">
        <v>18250</v>
      </c>
      <c r="B158" s="311" t="s">
        <v>18251</v>
      </c>
      <c r="C158" s="311" t="s">
        <v>22025</v>
      </c>
      <c r="D158" s="312" t="s">
        <v>21906</v>
      </c>
      <c r="E158" s="312">
        <v>1</v>
      </c>
      <c r="F158" s="313">
        <v>601.73</v>
      </c>
      <c r="G158" s="313">
        <v>601.73</v>
      </c>
    </row>
    <row r="159" spans="1:7" ht="60" x14ac:dyDescent="0.25">
      <c r="A159" s="311" t="s">
        <v>18252</v>
      </c>
      <c r="B159" s="311" t="s">
        <v>18253</v>
      </c>
      <c r="C159" s="311" t="s">
        <v>22026</v>
      </c>
      <c r="D159" s="312" t="s">
        <v>21906</v>
      </c>
      <c r="E159" s="312">
        <v>1</v>
      </c>
      <c r="F159" s="313">
        <v>527.87</v>
      </c>
      <c r="G159" s="313">
        <v>527.87</v>
      </c>
    </row>
    <row r="160" spans="1:7" ht="45" x14ac:dyDescent="0.25">
      <c r="A160" s="311" t="s">
        <v>18254</v>
      </c>
      <c r="B160" s="311" t="s">
        <v>18255</v>
      </c>
      <c r="C160" s="311" t="s">
        <v>22027</v>
      </c>
      <c r="D160" s="312" t="s">
        <v>21906</v>
      </c>
      <c r="E160" s="312">
        <v>1</v>
      </c>
      <c r="F160" s="313">
        <v>546.38</v>
      </c>
      <c r="G160" s="313">
        <v>546.38</v>
      </c>
    </row>
    <row r="161" spans="1:7" ht="45" x14ac:dyDescent="0.25">
      <c r="A161" s="311" t="s">
        <v>18256</v>
      </c>
      <c r="B161" s="311" t="s">
        <v>18257</v>
      </c>
      <c r="C161" s="311" t="s">
        <v>22028</v>
      </c>
      <c r="D161" s="312" t="s">
        <v>21906</v>
      </c>
      <c r="E161" s="312">
        <v>1</v>
      </c>
      <c r="F161" s="313">
        <v>564.38</v>
      </c>
      <c r="G161" s="313">
        <v>564.38</v>
      </c>
    </row>
    <row r="162" spans="1:7" ht="45" x14ac:dyDescent="0.25">
      <c r="A162" s="311" t="s">
        <v>18258</v>
      </c>
      <c r="B162" s="311" t="s">
        <v>18259</v>
      </c>
      <c r="C162" s="311" t="s">
        <v>22029</v>
      </c>
      <c r="D162" s="312" t="s">
        <v>21906</v>
      </c>
      <c r="E162" s="312">
        <v>1</v>
      </c>
      <c r="F162" s="313">
        <v>584.12</v>
      </c>
      <c r="G162" s="313">
        <v>584.12</v>
      </c>
    </row>
    <row r="163" spans="1:7" ht="75" x14ac:dyDescent="0.25">
      <c r="A163" s="311" t="s">
        <v>18260</v>
      </c>
      <c r="B163" s="311" t="s">
        <v>18261</v>
      </c>
      <c r="C163" s="311" t="s">
        <v>22030</v>
      </c>
      <c r="D163" s="312" t="s">
        <v>21897</v>
      </c>
      <c r="E163" s="312">
        <v>1</v>
      </c>
      <c r="F163" s="313">
        <v>88.63</v>
      </c>
      <c r="G163" s="313">
        <v>88.63</v>
      </c>
    </row>
    <row r="164" spans="1:7" ht="75" x14ac:dyDescent="0.25">
      <c r="A164" s="311" t="s">
        <v>18262</v>
      </c>
      <c r="B164" s="311" t="s">
        <v>18263</v>
      </c>
      <c r="C164" s="311" t="s">
        <v>22031</v>
      </c>
      <c r="D164" s="312" t="s">
        <v>21906</v>
      </c>
      <c r="E164" s="312">
        <v>1</v>
      </c>
      <c r="F164" s="313">
        <v>498.44</v>
      </c>
      <c r="G164" s="313">
        <v>498.44</v>
      </c>
    </row>
    <row r="165" spans="1:7" ht="75" x14ac:dyDescent="0.25">
      <c r="A165" s="311" t="s">
        <v>18264</v>
      </c>
      <c r="B165" s="311" t="s">
        <v>18265</v>
      </c>
      <c r="C165" s="311" t="s">
        <v>22032</v>
      </c>
      <c r="D165" s="312" t="s">
        <v>21906</v>
      </c>
      <c r="E165" s="312">
        <v>1</v>
      </c>
      <c r="F165" s="313">
        <v>518.74</v>
      </c>
      <c r="G165" s="313">
        <v>518.74</v>
      </c>
    </row>
    <row r="166" spans="1:7" ht="45" x14ac:dyDescent="0.25">
      <c r="A166" s="311" t="s">
        <v>18266</v>
      </c>
      <c r="B166" s="311" t="s">
        <v>18267</v>
      </c>
      <c r="C166" s="311" t="s">
        <v>22033</v>
      </c>
      <c r="D166" s="312" t="s">
        <v>9041</v>
      </c>
      <c r="E166" s="312">
        <v>1</v>
      </c>
      <c r="F166" s="313">
        <v>12.94</v>
      </c>
      <c r="G166" s="313">
        <v>12.94</v>
      </c>
    </row>
    <row r="167" spans="1:7" ht="45" x14ac:dyDescent="0.25">
      <c r="A167" s="311" t="s">
        <v>18268</v>
      </c>
      <c r="B167" s="311" t="s">
        <v>18269</v>
      </c>
      <c r="C167" s="311" t="s">
        <v>22034</v>
      </c>
      <c r="D167" s="312" t="s">
        <v>9041</v>
      </c>
      <c r="E167" s="312">
        <v>1</v>
      </c>
      <c r="F167" s="313">
        <v>13.04</v>
      </c>
      <c r="G167" s="313">
        <v>13.04</v>
      </c>
    </row>
    <row r="168" spans="1:7" ht="45" x14ac:dyDescent="0.25">
      <c r="A168" s="311" t="s">
        <v>18270</v>
      </c>
      <c r="B168" s="311" t="s">
        <v>18271</v>
      </c>
      <c r="C168" s="311" t="s">
        <v>22035</v>
      </c>
      <c r="D168" s="312" t="s">
        <v>9041</v>
      </c>
      <c r="E168" s="312">
        <v>1</v>
      </c>
      <c r="F168" s="313">
        <v>15.75</v>
      </c>
      <c r="G168" s="313">
        <v>15.75</v>
      </c>
    </row>
    <row r="169" spans="1:7" ht="75" x14ac:dyDescent="0.25">
      <c r="A169" s="311" t="s">
        <v>18272</v>
      </c>
      <c r="B169" s="311" t="s">
        <v>18273</v>
      </c>
      <c r="C169" s="311" t="s">
        <v>22036</v>
      </c>
      <c r="D169" s="312" t="s">
        <v>21897</v>
      </c>
      <c r="E169" s="312">
        <v>1</v>
      </c>
      <c r="F169" s="313">
        <v>127.4</v>
      </c>
      <c r="G169" s="313">
        <v>127.4</v>
      </c>
    </row>
    <row r="170" spans="1:7" ht="75" x14ac:dyDescent="0.25">
      <c r="A170" s="311" t="s">
        <v>18274</v>
      </c>
      <c r="B170" s="311" t="s">
        <v>18275</v>
      </c>
      <c r="C170" s="311" t="s">
        <v>22037</v>
      </c>
      <c r="D170" s="312" t="s">
        <v>21897</v>
      </c>
      <c r="E170" s="312">
        <v>1</v>
      </c>
      <c r="F170" s="313">
        <v>90.46</v>
      </c>
      <c r="G170" s="313">
        <v>90.46</v>
      </c>
    </row>
    <row r="171" spans="1:7" ht="75" x14ac:dyDescent="0.25">
      <c r="A171" s="311" t="s">
        <v>18276</v>
      </c>
      <c r="B171" s="311" t="s">
        <v>18277</v>
      </c>
      <c r="C171" s="311" t="s">
        <v>22038</v>
      </c>
      <c r="D171" s="312" t="s">
        <v>21906</v>
      </c>
      <c r="E171" s="312">
        <v>1</v>
      </c>
      <c r="F171" s="313">
        <v>539.04</v>
      </c>
      <c r="G171" s="313">
        <v>539.04</v>
      </c>
    </row>
    <row r="172" spans="1:7" x14ac:dyDescent="0.25">
      <c r="A172" s="310" t="s">
        <v>18278</v>
      </c>
      <c r="B172" s="311"/>
      <c r="C172" s="310" t="s">
        <v>18279</v>
      </c>
      <c r="D172" s="312"/>
      <c r="E172" s="312"/>
      <c r="F172" s="313"/>
      <c r="G172" s="313"/>
    </row>
    <row r="173" spans="1:7" ht="45" x14ac:dyDescent="0.25">
      <c r="A173" s="311" t="s">
        <v>18280</v>
      </c>
      <c r="B173" s="311" t="s">
        <v>18281</v>
      </c>
      <c r="C173" s="311" t="s">
        <v>22025</v>
      </c>
      <c r="D173" s="312" t="s">
        <v>21906</v>
      </c>
      <c r="E173" s="312">
        <v>1</v>
      </c>
      <c r="F173" s="313">
        <v>691.47</v>
      </c>
      <c r="G173" s="313">
        <v>691.47</v>
      </c>
    </row>
    <row r="174" spans="1:7" ht="45" x14ac:dyDescent="0.25">
      <c r="A174" s="311" t="s">
        <v>18282</v>
      </c>
      <c r="B174" s="311" t="s">
        <v>18283</v>
      </c>
      <c r="C174" s="311" t="s">
        <v>22027</v>
      </c>
      <c r="D174" s="312" t="s">
        <v>21906</v>
      </c>
      <c r="E174" s="312">
        <v>1</v>
      </c>
      <c r="F174" s="313">
        <v>636.12</v>
      </c>
      <c r="G174" s="313">
        <v>636.12</v>
      </c>
    </row>
    <row r="175" spans="1:7" ht="45" x14ac:dyDescent="0.25">
      <c r="A175" s="311" t="s">
        <v>18284</v>
      </c>
      <c r="B175" s="311" t="s">
        <v>18285</v>
      </c>
      <c r="C175" s="311" t="s">
        <v>22028</v>
      </c>
      <c r="D175" s="312" t="s">
        <v>21906</v>
      </c>
      <c r="E175" s="312">
        <v>1</v>
      </c>
      <c r="F175" s="313">
        <v>654.12</v>
      </c>
      <c r="G175" s="313">
        <v>654.12</v>
      </c>
    </row>
    <row r="176" spans="1:7" ht="45" x14ac:dyDescent="0.25">
      <c r="A176" s="311" t="s">
        <v>18286</v>
      </c>
      <c r="B176" s="311" t="s">
        <v>18287</v>
      </c>
      <c r="C176" s="311" t="s">
        <v>22029</v>
      </c>
      <c r="D176" s="312" t="s">
        <v>21906</v>
      </c>
      <c r="E176" s="312">
        <v>1</v>
      </c>
      <c r="F176" s="313">
        <v>673.86</v>
      </c>
      <c r="G176" s="313">
        <v>673.86</v>
      </c>
    </row>
    <row r="177" spans="1:7" ht="45" x14ac:dyDescent="0.25">
      <c r="A177" s="311" t="s">
        <v>18288</v>
      </c>
      <c r="B177" s="311" t="s">
        <v>18289</v>
      </c>
      <c r="C177" s="311" t="s">
        <v>22033</v>
      </c>
      <c r="D177" s="312" t="s">
        <v>9041</v>
      </c>
      <c r="E177" s="312">
        <v>1</v>
      </c>
      <c r="F177" s="313">
        <v>12.94</v>
      </c>
      <c r="G177" s="313">
        <v>12.94</v>
      </c>
    </row>
    <row r="178" spans="1:7" ht="75" x14ac:dyDescent="0.25">
      <c r="A178" s="311" t="s">
        <v>18290</v>
      </c>
      <c r="B178" s="311" t="s">
        <v>18291</v>
      </c>
      <c r="C178" s="311" t="s">
        <v>22039</v>
      </c>
      <c r="D178" s="312" t="s">
        <v>21906</v>
      </c>
      <c r="E178" s="312">
        <v>1</v>
      </c>
      <c r="F178" s="313">
        <v>436.59</v>
      </c>
      <c r="G178" s="313">
        <v>436.59</v>
      </c>
    </row>
    <row r="179" spans="1:7" ht="75" x14ac:dyDescent="0.25">
      <c r="A179" s="311" t="s">
        <v>18292</v>
      </c>
      <c r="B179" s="311" t="s">
        <v>18293</v>
      </c>
      <c r="C179" s="311" t="s">
        <v>22040</v>
      </c>
      <c r="D179" s="312" t="s">
        <v>21906</v>
      </c>
      <c r="E179" s="312">
        <v>1</v>
      </c>
      <c r="F179" s="313">
        <v>458.05</v>
      </c>
      <c r="G179" s="313">
        <v>458.05</v>
      </c>
    </row>
    <row r="180" spans="1:7" ht="75" x14ac:dyDescent="0.25">
      <c r="A180" s="311" t="s">
        <v>18294</v>
      </c>
      <c r="B180" s="311" t="s">
        <v>18295</v>
      </c>
      <c r="C180" s="311" t="s">
        <v>22041</v>
      </c>
      <c r="D180" s="312" t="s">
        <v>21906</v>
      </c>
      <c r="E180" s="312">
        <v>1</v>
      </c>
      <c r="F180" s="313">
        <v>479.52</v>
      </c>
      <c r="G180" s="313">
        <v>479.52</v>
      </c>
    </row>
    <row r="181" spans="1:7" ht="45" x14ac:dyDescent="0.25">
      <c r="A181" s="311" t="s">
        <v>18296</v>
      </c>
      <c r="B181" s="311" t="s">
        <v>18297</v>
      </c>
      <c r="C181" s="311" t="s">
        <v>22042</v>
      </c>
      <c r="D181" s="312" t="s">
        <v>9041</v>
      </c>
      <c r="E181" s="312">
        <v>1</v>
      </c>
      <c r="F181" s="313">
        <v>13.04</v>
      </c>
      <c r="G181" s="313">
        <v>13.04</v>
      </c>
    </row>
    <row r="182" spans="1:7" ht="45" x14ac:dyDescent="0.25">
      <c r="A182" s="311" t="s">
        <v>18298</v>
      </c>
      <c r="B182" s="311" t="s">
        <v>18299</v>
      </c>
      <c r="C182" s="311" t="s">
        <v>22035</v>
      </c>
      <c r="D182" s="312" t="s">
        <v>9041</v>
      </c>
      <c r="E182" s="312">
        <v>1</v>
      </c>
      <c r="F182" s="313">
        <v>15.75</v>
      </c>
      <c r="G182" s="313">
        <v>15.75</v>
      </c>
    </row>
    <row r="183" spans="1:7" ht="105" x14ac:dyDescent="0.25">
      <c r="A183" s="311" t="s">
        <v>18300</v>
      </c>
      <c r="B183" s="311" t="s">
        <v>18301</v>
      </c>
      <c r="C183" s="311" t="s">
        <v>22043</v>
      </c>
      <c r="D183" s="312" t="s">
        <v>21897</v>
      </c>
      <c r="E183" s="312">
        <v>1</v>
      </c>
      <c r="F183" s="313">
        <v>104.2</v>
      </c>
      <c r="G183" s="313">
        <v>104.2</v>
      </c>
    </row>
    <row r="184" spans="1:7" ht="105" x14ac:dyDescent="0.25">
      <c r="A184" s="311" t="s">
        <v>18302</v>
      </c>
      <c r="B184" s="311" t="s">
        <v>18303</v>
      </c>
      <c r="C184" s="311" t="s">
        <v>22044</v>
      </c>
      <c r="D184" s="312" t="s">
        <v>21897</v>
      </c>
      <c r="E184" s="312">
        <v>1</v>
      </c>
      <c r="F184" s="313">
        <v>124.84</v>
      </c>
      <c r="G184" s="313">
        <v>124.84</v>
      </c>
    </row>
    <row r="185" spans="1:7" x14ac:dyDescent="0.25">
      <c r="A185" s="310" t="s">
        <v>18304</v>
      </c>
      <c r="B185" s="311"/>
      <c r="C185" s="310" t="s">
        <v>18305</v>
      </c>
      <c r="D185" s="312"/>
      <c r="E185" s="312"/>
      <c r="F185" s="313"/>
      <c r="G185" s="313"/>
    </row>
    <row r="186" spans="1:7" ht="45" x14ac:dyDescent="0.25">
      <c r="A186" s="311" t="s">
        <v>18306</v>
      </c>
      <c r="B186" s="311" t="s">
        <v>18307</v>
      </c>
      <c r="C186" s="311" t="s">
        <v>22045</v>
      </c>
      <c r="D186" s="312" t="s">
        <v>21897</v>
      </c>
      <c r="E186" s="312">
        <v>1</v>
      </c>
      <c r="F186" s="313">
        <v>121.16</v>
      </c>
      <c r="G186" s="313">
        <v>121.16</v>
      </c>
    </row>
    <row r="187" spans="1:7" x14ac:dyDescent="0.25">
      <c r="A187" s="310" t="s">
        <v>18308</v>
      </c>
      <c r="B187" s="311"/>
      <c r="C187" s="310" t="s">
        <v>18309</v>
      </c>
      <c r="D187" s="312"/>
      <c r="E187" s="312"/>
      <c r="F187" s="313"/>
      <c r="G187" s="313"/>
    </row>
    <row r="188" spans="1:7" ht="60" x14ac:dyDescent="0.25">
      <c r="A188" s="311" t="s">
        <v>18310</v>
      </c>
      <c r="B188" s="311" t="s">
        <v>18311</v>
      </c>
      <c r="C188" s="311" t="s">
        <v>22046</v>
      </c>
      <c r="D188" s="312" t="s">
        <v>21897</v>
      </c>
      <c r="E188" s="312">
        <v>1</v>
      </c>
      <c r="F188" s="313">
        <v>112.44</v>
      </c>
      <c r="G188" s="313">
        <v>112.44</v>
      </c>
    </row>
    <row r="189" spans="1:7" ht="60" x14ac:dyDescent="0.25">
      <c r="A189" s="311" t="s">
        <v>18312</v>
      </c>
      <c r="B189" s="311" t="s">
        <v>18313</v>
      </c>
      <c r="C189" s="311" t="s">
        <v>22047</v>
      </c>
      <c r="D189" s="312" t="s">
        <v>21897</v>
      </c>
      <c r="E189" s="312">
        <v>1</v>
      </c>
      <c r="F189" s="313">
        <v>124.22</v>
      </c>
      <c r="G189" s="313">
        <v>124.22</v>
      </c>
    </row>
    <row r="190" spans="1:7" x14ac:dyDescent="0.25">
      <c r="A190" s="310" t="s">
        <v>18314</v>
      </c>
      <c r="B190" s="311"/>
      <c r="C190" s="310" t="s">
        <v>18315</v>
      </c>
      <c r="D190" s="312"/>
      <c r="E190" s="312"/>
      <c r="F190" s="313"/>
      <c r="G190" s="313"/>
    </row>
    <row r="191" spans="1:7" ht="75" x14ac:dyDescent="0.25">
      <c r="A191" s="311" t="s">
        <v>18316</v>
      </c>
      <c r="B191" s="311" t="s">
        <v>18317</v>
      </c>
      <c r="C191" s="311" t="s">
        <v>22048</v>
      </c>
      <c r="D191" s="312" t="s">
        <v>8808</v>
      </c>
      <c r="E191" s="312">
        <v>1</v>
      </c>
      <c r="F191" s="313">
        <v>73.78</v>
      </c>
      <c r="G191" s="313">
        <v>73.78</v>
      </c>
    </row>
    <row r="192" spans="1:7" x14ac:dyDescent="0.25">
      <c r="A192" s="310" t="s">
        <v>18318</v>
      </c>
      <c r="B192" s="311"/>
      <c r="C192" s="310" t="s">
        <v>18319</v>
      </c>
      <c r="D192" s="312"/>
      <c r="E192" s="312"/>
      <c r="F192" s="313"/>
      <c r="G192" s="313"/>
    </row>
    <row r="193" spans="1:7" ht="30" x14ac:dyDescent="0.25">
      <c r="A193" s="311" t="s">
        <v>18320</v>
      </c>
      <c r="B193" s="311" t="s">
        <v>18321</v>
      </c>
      <c r="C193" s="311" t="s">
        <v>22049</v>
      </c>
      <c r="D193" s="312" t="s">
        <v>21906</v>
      </c>
      <c r="E193" s="312">
        <v>1</v>
      </c>
      <c r="F193" s="314">
        <v>2379.89</v>
      </c>
      <c r="G193" s="314">
        <v>2379.89</v>
      </c>
    </row>
    <row r="194" spans="1:7" ht="60" x14ac:dyDescent="0.25">
      <c r="A194" s="311" t="s">
        <v>18322</v>
      </c>
      <c r="B194" s="311" t="s">
        <v>18323</v>
      </c>
      <c r="C194" s="311" t="s">
        <v>22050</v>
      </c>
      <c r="D194" s="312" t="s">
        <v>21897</v>
      </c>
      <c r="E194" s="312">
        <v>1</v>
      </c>
      <c r="F194" s="313">
        <v>118.99</v>
      </c>
      <c r="G194" s="313">
        <v>118.99</v>
      </c>
    </row>
    <row r="195" spans="1:7" ht="45" x14ac:dyDescent="0.25">
      <c r="A195" s="311" t="s">
        <v>18324</v>
      </c>
      <c r="B195" s="311" t="s">
        <v>18325</v>
      </c>
      <c r="C195" s="311" t="s">
        <v>22051</v>
      </c>
      <c r="D195" s="312" t="s">
        <v>21897</v>
      </c>
      <c r="E195" s="312">
        <v>1</v>
      </c>
      <c r="F195" s="313">
        <v>70.25</v>
      </c>
      <c r="G195" s="313">
        <v>70.25</v>
      </c>
    </row>
    <row r="196" spans="1:7" ht="60" x14ac:dyDescent="0.25">
      <c r="A196" s="311" t="s">
        <v>18326</v>
      </c>
      <c r="B196" s="311" t="s">
        <v>18327</v>
      </c>
      <c r="C196" s="311" t="s">
        <v>22052</v>
      </c>
      <c r="D196" s="312" t="s">
        <v>21897</v>
      </c>
      <c r="E196" s="312">
        <v>1</v>
      </c>
      <c r="F196" s="313">
        <v>21.08</v>
      </c>
      <c r="G196" s="313">
        <v>21.08</v>
      </c>
    </row>
    <row r="197" spans="1:7" ht="45" x14ac:dyDescent="0.25">
      <c r="A197" s="311" t="s">
        <v>18328</v>
      </c>
      <c r="B197" s="311" t="s">
        <v>18329</v>
      </c>
      <c r="C197" s="311" t="s">
        <v>22053</v>
      </c>
      <c r="D197" s="312" t="s">
        <v>21897</v>
      </c>
      <c r="E197" s="312">
        <v>1</v>
      </c>
      <c r="F197" s="313">
        <v>64.33</v>
      </c>
      <c r="G197" s="313">
        <v>64.33</v>
      </c>
    </row>
    <row r="198" spans="1:7" x14ac:dyDescent="0.25">
      <c r="A198" s="311" t="s">
        <v>18330</v>
      </c>
      <c r="B198" s="311" t="s">
        <v>18331</v>
      </c>
      <c r="C198" s="311" t="s">
        <v>22054</v>
      </c>
      <c r="D198" s="312" t="s">
        <v>9041</v>
      </c>
      <c r="E198" s="312">
        <v>1</v>
      </c>
      <c r="F198" s="313">
        <v>4.2300000000000004</v>
      </c>
      <c r="G198" s="313">
        <v>4.2300000000000004</v>
      </c>
    </row>
    <row r="199" spans="1:7" ht="60" x14ac:dyDescent="0.25">
      <c r="A199" s="311" t="s">
        <v>18332</v>
      </c>
      <c r="B199" s="311" t="s">
        <v>18333</v>
      </c>
      <c r="C199" s="311" t="s">
        <v>22055</v>
      </c>
      <c r="D199" s="312" t="s">
        <v>21897</v>
      </c>
      <c r="E199" s="312">
        <v>1</v>
      </c>
      <c r="F199" s="313">
        <v>373.44</v>
      </c>
      <c r="G199" s="313">
        <v>373.44</v>
      </c>
    </row>
    <row r="200" spans="1:7" ht="45" x14ac:dyDescent="0.25">
      <c r="A200" s="311" t="s">
        <v>18334</v>
      </c>
      <c r="B200" s="311" t="s">
        <v>18335</v>
      </c>
      <c r="C200" s="311" t="s">
        <v>22056</v>
      </c>
      <c r="D200" s="312" t="s">
        <v>21906</v>
      </c>
      <c r="E200" s="312">
        <v>1</v>
      </c>
      <c r="F200" s="314">
        <v>6881.68</v>
      </c>
      <c r="G200" s="314">
        <v>6881.68</v>
      </c>
    </row>
    <row r="201" spans="1:7" ht="30" x14ac:dyDescent="0.25">
      <c r="A201" s="311" t="s">
        <v>18336</v>
      </c>
      <c r="B201" s="311" t="s">
        <v>18337</v>
      </c>
      <c r="C201" s="311" t="s">
        <v>22057</v>
      </c>
      <c r="D201" s="312" t="s">
        <v>21897</v>
      </c>
      <c r="E201" s="312">
        <v>1</v>
      </c>
      <c r="F201" s="313">
        <v>71.290000000000006</v>
      </c>
      <c r="G201" s="313">
        <v>71.290000000000006</v>
      </c>
    </row>
    <row r="202" spans="1:7" ht="45" x14ac:dyDescent="0.25">
      <c r="A202" s="311" t="s">
        <v>18338</v>
      </c>
      <c r="B202" s="311" t="s">
        <v>18339</v>
      </c>
      <c r="C202" s="311" t="s">
        <v>22058</v>
      </c>
      <c r="D202" s="312" t="s">
        <v>21897</v>
      </c>
      <c r="E202" s="312">
        <v>1</v>
      </c>
      <c r="F202" s="313">
        <v>13.87</v>
      </c>
      <c r="G202" s="313">
        <v>13.87</v>
      </c>
    </row>
    <row r="203" spans="1:7" ht="75" x14ac:dyDescent="0.25">
      <c r="A203" s="311" t="s">
        <v>18340</v>
      </c>
      <c r="B203" s="311" t="s">
        <v>18341</v>
      </c>
      <c r="C203" s="311" t="s">
        <v>22059</v>
      </c>
      <c r="D203" s="312" t="s">
        <v>21906</v>
      </c>
      <c r="E203" s="312">
        <v>1</v>
      </c>
      <c r="F203" s="314">
        <v>2812.27</v>
      </c>
      <c r="G203" s="314">
        <v>2812.27</v>
      </c>
    </row>
    <row r="204" spans="1:7" ht="45" x14ac:dyDescent="0.25">
      <c r="A204" s="311" t="s">
        <v>18342</v>
      </c>
      <c r="B204" s="311" t="s">
        <v>18343</v>
      </c>
      <c r="C204" s="311" t="s">
        <v>22060</v>
      </c>
      <c r="D204" s="312" t="s">
        <v>21897</v>
      </c>
      <c r="E204" s="312">
        <v>1</v>
      </c>
      <c r="F204" s="313">
        <v>88.28</v>
      </c>
      <c r="G204" s="313">
        <v>88.28</v>
      </c>
    </row>
    <row r="205" spans="1:7" ht="90" x14ac:dyDescent="0.25">
      <c r="A205" s="310" t="s">
        <v>18344</v>
      </c>
      <c r="B205" s="311"/>
      <c r="C205" s="310" t="s">
        <v>22061</v>
      </c>
      <c r="D205" s="312"/>
      <c r="E205" s="312"/>
      <c r="F205" s="313"/>
      <c r="G205" s="313"/>
    </row>
    <row r="206" spans="1:7" ht="105" x14ac:dyDescent="0.25">
      <c r="A206" s="311" t="s">
        <v>18345</v>
      </c>
      <c r="B206" s="311" t="s">
        <v>18346</v>
      </c>
      <c r="C206" s="311" t="s">
        <v>22062</v>
      </c>
      <c r="D206" s="312" t="s">
        <v>8808</v>
      </c>
      <c r="E206" s="312">
        <v>1</v>
      </c>
      <c r="F206" s="313">
        <v>577.89</v>
      </c>
      <c r="G206" s="313">
        <v>577.89</v>
      </c>
    </row>
    <row r="207" spans="1:7" ht="105" x14ac:dyDescent="0.25">
      <c r="A207" s="311" t="s">
        <v>18347</v>
      </c>
      <c r="B207" s="311" t="s">
        <v>18348</v>
      </c>
      <c r="C207" s="311" t="s">
        <v>22063</v>
      </c>
      <c r="D207" s="312" t="s">
        <v>8808</v>
      </c>
      <c r="E207" s="312">
        <v>1</v>
      </c>
      <c r="F207" s="313">
        <v>915.48</v>
      </c>
      <c r="G207" s="313">
        <v>915.48</v>
      </c>
    </row>
    <row r="208" spans="1:7" ht="105" x14ac:dyDescent="0.25">
      <c r="A208" s="311" t="s">
        <v>18349</v>
      </c>
      <c r="B208" s="311" t="s">
        <v>18350</v>
      </c>
      <c r="C208" s="311" t="s">
        <v>22064</v>
      </c>
      <c r="D208" s="312" t="s">
        <v>8808</v>
      </c>
      <c r="E208" s="312">
        <v>1</v>
      </c>
      <c r="F208" s="314">
        <v>1294.6099999999999</v>
      </c>
      <c r="G208" s="314">
        <v>1294.6099999999999</v>
      </c>
    </row>
    <row r="209" spans="1:7" ht="105" x14ac:dyDescent="0.25">
      <c r="A209" s="311" t="s">
        <v>18351</v>
      </c>
      <c r="B209" s="311" t="s">
        <v>18352</v>
      </c>
      <c r="C209" s="311" t="s">
        <v>22065</v>
      </c>
      <c r="D209" s="312" t="s">
        <v>8808</v>
      </c>
      <c r="E209" s="312">
        <v>1</v>
      </c>
      <c r="F209" s="314">
        <v>1697.67</v>
      </c>
      <c r="G209" s="314">
        <v>1697.67</v>
      </c>
    </row>
    <row r="210" spans="1:7" x14ac:dyDescent="0.25">
      <c r="A210" s="310" t="s">
        <v>18353</v>
      </c>
      <c r="B210" s="311"/>
      <c r="C210" s="310" t="s">
        <v>18354</v>
      </c>
      <c r="D210" s="312"/>
      <c r="E210" s="312"/>
      <c r="F210" s="313"/>
      <c r="G210" s="313"/>
    </row>
    <row r="211" spans="1:7" x14ac:dyDescent="0.25">
      <c r="A211" s="310" t="s">
        <v>18355</v>
      </c>
      <c r="B211" s="311"/>
      <c r="C211" s="310" t="s">
        <v>18356</v>
      </c>
      <c r="D211" s="312"/>
      <c r="E211" s="312"/>
      <c r="F211" s="313"/>
      <c r="G211" s="313"/>
    </row>
    <row r="212" spans="1:7" ht="60" x14ac:dyDescent="0.25">
      <c r="A212" s="311" t="s">
        <v>18357</v>
      </c>
      <c r="B212" s="311" t="s">
        <v>18358</v>
      </c>
      <c r="C212" s="311" t="s">
        <v>22066</v>
      </c>
      <c r="D212" s="312" t="s">
        <v>21897</v>
      </c>
      <c r="E212" s="312">
        <v>1</v>
      </c>
      <c r="F212" s="313">
        <v>128.46</v>
      </c>
      <c r="G212" s="313">
        <v>128.46</v>
      </c>
    </row>
    <row r="213" spans="1:7" ht="45" x14ac:dyDescent="0.25">
      <c r="A213" s="311" t="s">
        <v>18359</v>
      </c>
      <c r="B213" s="311" t="s">
        <v>18360</v>
      </c>
      <c r="C213" s="311" t="s">
        <v>22067</v>
      </c>
      <c r="D213" s="312" t="s">
        <v>21906</v>
      </c>
      <c r="E213" s="312">
        <v>1</v>
      </c>
      <c r="F213" s="313">
        <v>439.31</v>
      </c>
      <c r="G213" s="313">
        <v>439.31</v>
      </c>
    </row>
    <row r="214" spans="1:7" ht="75" x14ac:dyDescent="0.25">
      <c r="A214" s="311" t="s">
        <v>18361</v>
      </c>
      <c r="B214" s="311" t="s">
        <v>18362</v>
      </c>
      <c r="C214" s="311" t="s">
        <v>22068</v>
      </c>
      <c r="D214" s="312" t="s">
        <v>21897</v>
      </c>
      <c r="E214" s="312">
        <v>1</v>
      </c>
      <c r="F214" s="313">
        <v>158.22999999999999</v>
      </c>
      <c r="G214" s="313">
        <v>158.22999999999999</v>
      </c>
    </row>
    <row r="215" spans="1:7" x14ac:dyDescent="0.25">
      <c r="A215" s="310" t="s">
        <v>18363</v>
      </c>
      <c r="B215" s="311"/>
      <c r="C215" s="310" t="s">
        <v>18364</v>
      </c>
      <c r="D215" s="312"/>
      <c r="E215" s="312"/>
      <c r="F215" s="313"/>
      <c r="G215" s="313"/>
    </row>
    <row r="216" spans="1:7" ht="90" x14ac:dyDescent="0.25">
      <c r="A216" s="311" t="s">
        <v>18365</v>
      </c>
      <c r="B216" s="311" t="s">
        <v>18366</v>
      </c>
      <c r="C216" s="311" t="s">
        <v>22069</v>
      </c>
      <c r="D216" s="312" t="s">
        <v>21897</v>
      </c>
      <c r="E216" s="312">
        <v>1</v>
      </c>
      <c r="F216" s="313">
        <v>118.22</v>
      </c>
      <c r="G216" s="313">
        <v>118.22</v>
      </c>
    </row>
    <row r="217" spans="1:7" ht="45" x14ac:dyDescent="0.25">
      <c r="A217" s="311" t="s">
        <v>18367</v>
      </c>
      <c r="B217" s="311" t="s">
        <v>18368</v>
      </c>
      <c r="C217" s="311" t="s">
        <v>22070</v>
      </c>
      <c r="D217" s="312" t="s">
        <v>18016</v>
      </c>
      <c r="E217" s="312">
        <v>1</v>
      </c>
      <c r="F217" s="313">
        <v>390.67</v>
      </c>
      <c r="G217" s="313">
        <v>390.67</v>
      </c>
    </row>
    <row r="218" spans="1:7" ht="60" x14ac:dyDescent="0.25">
      <c r="A218" s="311" t="s">
        <v>18369</v>
      </c>
      <c r="B218" s="311" t="s">
        <v>18370</v>
      </c>
      <c r="C218" s="311" t="s">
        <v>22071</v>
      </c>
      <c r="D218" s="312" t="s">
        <v>21897</v>
      </c>
      <c r="E218" s="312">
        <v>1</v>
      </c>
      <c r="F218" s="313">
        <v>413.05</v>
      </c>
      <c r="G218" s="313">
        <v>413.05</v>
      </c>
    </row>
    <row r="219" spans="1:7" ht="45" x14ac:dyDescent="0.25">
      <c r="A219" s="311" t="s">
        <v>18371</v>
      </c>
      <c r="B219" s="311" t="s">
        <v>18372</v>
      </c>
      <c r="C219" s="311" t="s">
        <v>22072</v>
      </c>
      <c r="D219" s="312" t="s">
        <v>21897</v>
      </c>
      <c r="E219" s="312">
        <v>1</v>
      </c>
      <c r="F219" s="313">
        <v>412.18</v>
      </c>
      <c r="G219" s="313">
        <v>412.18</v>
      </c>
    </row>
    <row r="220" spans="1:7" ht="75" x14ac:dyDescent="0.25">
      <c r="A220" s="311" t="s">
        <v>18373</v>
      </c>
      <c r="B220" s="311" t="s">
        <v>18374</v>
      </c>
      <c r="C220" s="311" t="s">
        <v>22073</v>
      </c>
      <c r="D220" s="312" t="s">
        <v>21897</v>
      </c>
      <c r="E220" s="312">
        <v>1</v>
      </c>
      <c r="F220" s="313">
        <v>117.28</v>
      </c>
      <c r="G220" s="313">
        <v>117.28</v>
      </c>
    </row>
    <row r="221" spans="1:7" x14ac:dyDescent="0.25">
      <c r="A221" s="310" t="s">
        <v>18375</v>
      </c>
      <c r="B221" s="311"/>
      <c r="C221" s="310" t="s">
        <v>18376</v>
      </c>
      <c r="D221" s="312"/>
      <c r="E221" s="312"/>
      <c r="F221" s="313"/>
      <c r="G221" s="313"/>
    </row>
    <row r="222" spans="1:7" ht="45" x14ac:dyDescent="0.25">
      <c r="A222" s="311" t="s">
        <v>18377</v>
      </c>
      <c r="B222" s="311" t="s">
        <v>18378</v>
      </c>
      <c r="C222" s="311" t="s">
        <v>22074</v>
      </c>
      <c r="D222" s="312" t="s">
        <v>8808</v>
      </c>
      <c r="E222" s="312">
        <v>1</v>
      </c>
      <c r="F222" s="313">
        <v>9.24</v>
      </c>
      <c r="G222" s="313">
        <v>9.24</v>
      </c>
    </row>
    <row r="223" spans="1:7" ht="45" x14ac:dyDescent="0.25">
      <c r="A223" s="311" t="s">
        <v>18379</v>
      </c>
      <c r="B223" s="311" t="s">
        <v>18380</v>
      </c>
      <c r="C223" s="311" t="s">
        <v>22075</v>
      </c>
      <c r="D223" s="312" t="s">
        <v>8808</v>
      </c>
      <c r="E223" s="312">
        <v>1</v>
      </c>
      <c r="F223" s="313">
        <v>82.24</v>
      </c>
      <c r="G223" s="313">
        <v>82.24</v>
      </c>
    </row>
    <row r="224" spans="1:7" x14ac:dyDescent="0.25">
      <c r="A224" s="310" t="s">
        <v>18381</v>
      </c>
      <c r="B224" s="311"/>
      <c r="C224" s="310" t="s">
        <v>18382</v>
      </c>
      <c r="D224" s="312"/>
      <c r="E224" s="312"/>
      <c r="F224" s="313"/>
      <c r="G224" s="313"/>
    </row>
    <row r="225" spans="1:7" ht="90" x14ac:dyDescent="0.25">
      <c r="A225" s="311" t="s">
        <v>18383</v>
      </c>
      <c r="B225" s="311" t="s">
        <v>18384</v>
      </c>
      <c r="C225" s="311" t="s">
        <v>22076</v>
      </c>
      <c r="D225" s="312" t="s">
        <v>21897</v>
      </c>
      <c r="E225" s="312">
        <v>1</v>
      </c>
      <c r="F225" s="313">
        <v>102.91</v>
      </c>
      <c r="G225" s="313">
        <v>102.91</v>
      </c>
    </row>
    <row r="226" spans="1:7" ht="90" x14ac:dyDescent="0.25">
      <c r="A226" s="311" t="s">
        <v>18385</v>
      </c>
      <c r="B226" s="311" t="s">
        <v>18386</v>
      </c>
      <c r="C226" s="311" t="s">
        <v>22077</v>
      </c>
      <c r="D226" s="312" t="s">
        <v>21897</v>
      </c>
      <c r="E226" s="312">
        <v>1</v>
      </c>
      <c r="F226" s="313">
        <v>191.81</v>
      </c>
      <c r="G226" s="313">
        <v>191.81</v>
      </c>
    </row>
    <row r="227" spans="1:7" ht="90" x14ac:dyDescent="0.25">
      <c r="A227" s="311" t="s">
        <v>18387</v>
      </c>
      <c r="B227" s="311" t="s">
        <v>18388</v>
      </c>
      <c r="C227" s="311" t="s">
        <v>22078</v>
      </c>
      <c r="D227" s="312" t="s">
        <v>21897</v>
      </c>
      <c r="E227" s="312">
        <v>1</v>
      </c>
      <c r="F227" s="313">
        <v>72.33</v>
      </c>
      <c r="G227" s="313">
        <v>72.33</v>
      </c>
    </row>
    <row r="228" spans="1:7" ht="45" x14ac:dyDescent="0.25">
      <c r="A228" s="310" t="s">
        <v>18389</v>
      </c>
      <c r="B228" s="311"/>
      <c r="C228" s="310" t="s">
        <v>18390</v>
      </c>
      <c r="D228" s="312"/>
      <c r="E228" s="312"/>
      <c r="F228" s="313"/>
      <c r="G228" s="313"/>
    </row>
    <row r="229" spans="1:7" ht="90" x14ac:dyDescent="0.25">
      <c r="A229" s="311" t="s">
        <v>18391</v>
      </c>
      <c r="B229" s="311" t="s">
        <v>18392</v>
      </c>
      <c r="C229" s="311" t="s">
        <v>22079</v>
      </c>
      <c r="D229" s="312" t="s">
        <v>21897</v>
      </c>
      <c r="E229" s="312">
        <v>1</v>
      </c>
      <c r="F229" s="313">
        <v>54.08</v>
      </c>
      <c r="G229" s="313">
        <v>54.08</v>
      </c>
    </row>
    <row r="230" spans="1:7" ht="90" x14ac:dyDescent="0.25">
      <c r="A230" s="311" t="s">
        <v>18393</v>
      </c>
      <c r="B230" s="311" t="s">
        <v>18394</v>
      </c>
      <c r="C230" s="311" t="s">
        <v>22080</v>
      </c>
      <c r="D230" s="312" t="s">
        <v>21897</v>
      </c>
      <c r="E230" s="312">
        <v>1</v>
      </c>
      <c r="F230" s="313">
        <v>66.83</v>
      </c>
      <c r="G230" s="313">
        <v>66.83</v>
      </c>
    </row>
    <row r="231" spans="1:7" ht="90" x14ac:dyDescent="0.25">
      <c r="A231" s="311" t="s">
        <v>18395</v>
      </c>
      <c r="B231" s="311" t="s">
        <v>18396</v>
      </c>
      <c r="C231" s="311" t="s">
        <v>22081</v>
      </c>
      <c r="D231" s="312" t="s">
        <v>21897</v>
      </c>
      <c r="E231" s="312">
        <v>1</v>
      </c>
      <c r="F231" s="313">
        <v>79.83</v>
      </c>
      <c r="G231" s="313">
        <v>79.83</v>
      </c>
    </row>
    <row r="232" spans="1:7" ht="105" x14ac:dyDescent="0.25">
      <c r="A232" s="311" t="s">
        <v>18397</v>
      </c>
      <c r="B232" s="311" t="s">
        <v>18398</v>
      </c>
      <c r="C232" s="311" t="s">
        <v>22082</v>
      </c>
      <c r="D232" s="312" t="s">
        <v>21897</v>
      </c>
      <c r="E232" s="312">
        <v>1</v>
      </c>
      <c r="F232" s="313">
        <v>70.73</v>
      </c>
      <c r="G232" s="313">
        <v>70.73</v>
      </c>
    </row>
    <row r="233" spans="1:7" ht="105" x14ac:dyDescent="0.25">
      <c r="A233" s="311" t="s">
        <v>18399</v>
      </c>
      <c r="B233" s="311" t="s">
        <v>18400</v>
      </c>
      <c r="C233" s="311" t="s">
        <v>22083</v>
      </c>
      <c r="D233" s="312" t="s">
        <v>21897</v>
      </c>
      <c r="E233" s="312">
        <v>1</v>
      </c>
      <c r="F233" s="313">
        <v>58.98</v>
      </c>
      <c r="G233" s="313">
        <v>58.98</v>
      </c>
    </row>
    <row r="234" spans="1:7" ht="105" x14ac:dyDescent="0.25">
      <c r="A234" s="311" t="s">
        <v>18401</v>
      </c>
      <c r="B234" s="311" t="s">
        <v>18402</v>
      </c>
      <c r="C234" s="311" t="s">
        <v>22084</v>
      </c>
      <c r="D234" s="312" t="s">
        <v>21897</v>
      </c>
      <c r="E234" s="312">
        <v>1</v>
      </c>
      <c r="F234" s="313">
        <v>124.48</v>
      </c>
      <c r="G234" s="313">
        <v>124.48</v>
      </c>
    </row>
    <row r="235" spans="1:7" ht="90" x14ac:dyDescent="0.25">
      <c r="A235" s="311" t="s">
        <v>18403</v>
      </c>
      <c r="B235" s="311" t="s">
        <v>18404</v>
      </c>
      <c r="C235" s="311" t="s">
        <v>22085</v>
      </c>
      <c r="D235" s="312" t="s">
        <v>21897</v>
      </c>
      <c r="E235" s="312">
        <v>1</v>
      </c>
      <c r="F235" s="313">
        <v>102.39</v>
      </c>
      <c r="G235" s="313">
        <v>102.39</v>
      </c>
    </row>
    <row r="236" spans="1:7" x14ac:dyDescent="0.25">
      <c r="A236" s="310" t="s">
        <v>18405</v>
      </c>
      <c r="B236" s="311"/>
      <c r="C236" s="310" t="s">
        <v>18406</v>
      </c>
      <c r="D236" s="312"/>
      <c r="E236" s="312"/>
      <c r="F236" s="313"/>
      <c r="G236" s="313"/>
    </row>
    <row r="237" spans="1:7" x14ac:dyDescent="0.25">
      <c r="A237" s="310" t="s">
        <v>18407</v>
      </c>
      <c r="B237" s="311"/>
      <c r="C237" s="310" t="s">
        <v>18408</v>
      </c>
      <c r="D237" s="312"/>
      <c r="E237" s="312"/>
      <c r="F237" s="313"/>
      <c r="G237" s="313"/>
    </row>
    <row r="238" spans="1:7" ht="60" x14ac:dyDescent="0.25">
      <c r="A238" s="311" t="s">
        <v>18409</v>
      </c>
      <c r="B238" s="311" t="s">
        <v>18410</v>
      </c>
      <c r="C238" s="311" t="s">
        <v>22086</v>
      </c>
      <c r="D238" s="312" t="s">
        <v>18016</v>
      </c>
      <c r="E238" s="312">
        <v>1</v>
      </c>
      <c r="F238" s="313">
        <v>350.87</v>
      </c>
      <c r="G238" s="313">
        <v>350.87</v>
      </c>
    </row>
    <row r="239" spans="1:7" ht="60" x14ac:dyDescent="0.25">
      <c r="A239" s="311" t="s">
        <v>18411</v>
      </c>
      <c r="B239" s="311" t="s">
        <v>18412</v>
      </c>
      <c r="C239" s="311" t="s">
        <v>22087</v>
      </c>
      <c r="D239" s="312" t="s">
        <v>18016</v>
      </c>
      <c r="E239" s="312">
        <v>1</v>
      </c>
      <c r="F239" s="313">
        <v>350.87</v>
      </c>
      <c r="G239" s="313">
        <v>350.87</v>
      </c>
    </row>
    <row r="240" spans="1:7" ht="60" x14ac:dyDescent="0.25">
      <c r="A240" s="311" t="s">
        <v>18413</v>
      </c>
      <c r="B240" s="311" t="s">
        <v>18414</v>
      </c>
      <c r="C240" s="311" t="s">
        <v>22088</v>
      </c>
      <c r="D240" s="312" t="s">
        <v>18016</v>
      </c>
      <c r="E240" s="312">
        <v>1</v>
      </c>
      <c r="F240" s="313">
        <v>350.87</v>
      </c>
      <c r="G240" s="313">
        <v>350.87</v>
      </c>
    </row>
    <row r="241" spans="1:7" ht="45" x14ac:dyDescent="0.25">
      <c r="A241" s="311" t="s">
        <v>18415</v>
      </c>
      <c r="B241" s="311" t="s">
        <v>18416</v>
      </c>
      <c r="C241" s="311" t="s">
        <v>22089</v>
      </c>
      <c r="D241" s="312" t="s">
        <v>8808</v>
      </c>
      <c r="E241" s="312">
        <v>1</v>
      </c>
      <c r="F241" s="313">
        <v>16.600000000000001</v>
      </c>
      <c r="G241" s="313">
        <v>16.600000000000001</v>
      </c>
    </row>
    <row r="242" spans="1:7" ht="60" x14ac:dyDescent="0.25">
      <c r="A242" s="311" t="s">
        <v>18417</v>
      </c>
      <c r="B242" s="311" t="s">
        <v>18418</v>
      </c>
      <c r="C242" s="311" t="s">
        <v>22090</v>
      </c>
      <c r="D242" s="312" t="s">
        <v>18016</v>
      </c>
      <c r="E242" s="312">
        <v>1</v>
      </c>
      <c r="F242" s="313">
        <v>350.87</v>
      </c>
      <c r="G242" s="313">
        <v>350.87</v>
      </c>
    </row>
    <row r="243" spans="1:7" ht="45" x14ac:dyDescent="0.25">
      <c r="A243" s="311" t="s">
        <v>18419</v>
      </c>
      <c r="B243" s="311" t="s">
        <v>18420</v>
      </c>
      <c r="C243" s="311" t="s">
        <v>22091</v>
      </c>
      <c r="D243" s="312" t="s">
        <v>8808</v>
      </c>
      <c r="E243" s="312">
        <v>1</v>
      </c>
      <c r="F243" s="313">
        <v>84.27</v>
      </c>
      <c r="G243" s="313">
        <v>84.27</v>
      </c>
    </row>
    <row r="244" spans="1:7" ht="45" x14ac:dyDescent="0.25">
      <c r="A244" s="311" t="s">
        <v>18421</v>
      </c>
      <c r="B244" s="311" t="s">
        <v>18422</v>
      </c>
      <c r="C244" s="311" t="s">
        <v>22092</v>
      </c>
      <c r="D244" s="312" t="s">
        <v>8808</v>
      </c>
      <c r="E244" s="312">
        <v>1</v>
      </c>
      <c r="F244" s="313">
        <v>63.09</v>
      </c>
      <c r="G244" s="313">
        <v>63.09</v>
      </c>
    </row>
    <row r="245" spans="1:7" ht="45" x14ac:dyDescent="0.25">
      <c r="A245" s="311" t="s">
        <v>18423</v>
      </c>
      <c r="B245" s="311" t="s">
        <v>18424</v>
      </c>
      <c r="C245" s="311" t="s">
        <v>22093</v>
      </c>
      <c r="D245" s="312" t="s">
        <v>8808</v>
      </c>
      <c r="E245" s="312">
        <v>1</v>
      </c>
      <c r="F245" s="313">
        <v>22.33</v>
      </c>
      <c r="G245" s="313">
        <v>22.33</v>
      </c>
    </row>
    <row r="246" spans="1:7" x14ac:dyDescent="0.25">
      <c r="A246" s="310" t="s">
        <v>18425</v>
      </c>
      <c r="B246" s="311"/>
      <c r="C246" s="310" t="s">
        <v>18426</v>
      </c>
      <c r="D246" s="312"/>
      <c r="E246" s="312"/>
      <c r="F246" s="313"/>
      <c r="G246" s="313"/>
    </row>
    <row r="247" spans="1:7" ht="45" x14ac:dyDescent="0.25">
      <c r="A247" s="311" t="s">
        <v>18427</v>
      </c>
      <c r="B247" s="311" t="s">
        <v>18428</v>
      </c>
      <c r="C247" s="311" t="s">
        <v>22094</v>
      </c>
      <c r="D247" s="312" t="s">
        <v>18016</v>
      </c>
      <c r="E247" s="312">
        <v>1</v>
      </c>
      <c r="F247" s="313">
        <v>9.52</v>
      </c>
      <c r="G247" s="313">
        <v>9.52</v>
      </c>
    </row>
    <row r="248" spans="1:7" ht="45" x14ac:dyDescent="0.25">
      <c r="A248" s="311" t="s">
        <v>18429</v>
      </c>
      <c r="B248" s="311" t="s">
        <v>18430</v>
      </c>
      <c r="C248" s="311" t="s">
        <v>22095</v>
      </c>
      <c r="D248" s="312" t="s">
        <v>18016</v>
      </c>
      <c r="E248" s="312">
        <v>1</v>
      </c>
      <c r="F248" s="313">
        <v>100.02</v>
      </c>
      <c r="G248" s="313">
        <v>100.02</v>
      </c>
    </row>
    <row r="249" spans="1:7" ht="45" x14ac:dyDescent="0.25">
      <c r="A249" s="311" t="s">
        <v>18431</v>
      </c>
      <c r="B249" s="311" t="s">
        <v>18432</v>
      </c>
      <c r="C249" s="311" t="s">
        <v>22096</v>
      </c>
      <c r="D249" s="312" t="s">
        <v>18016</v>
      </c>
      <c r="E249" s="312">
        <v>1</v>
      </c>
      <c r="F249" s="313">
        <v>254.11</v>
      </c>
      <c r="G249" s="313">
        <v>254.11</v>
      </c>
    </row>
    <row r="250" spans="1:7" ht="30" x14ac:dyDescent="0.25">
      <c r="A250" s="311" t="s">
        <v>18433</v>
      </c>
      <c r="B250" s="311" t="s">
        <v>18434</v>
      </c>
      <c r="C250" s="311" t="s">
        <v>22097</v>
      </c>
      <c r="D250" s="312" t="s">
        <v>18016</v>
      </c>
      <c r="E250" s="312">
        <v>1</v>
      </c>
      <c r="F250" s="313">
        <v>68.14</v>
      </c>
      <c r="G250" s="313">
        <v>68.14</v>
      </c>
    </row>
    <row r="251" spans="1:7" ht="45" x14ac:dyDescent="0.25">
      <c r="A251" s="311" t="s">
        <v>18435</v>
      </c>
      <c r="B251" s="311" t="s">
        <v>18436</v>
      </c>
      <c r="C251" s="311" t="s">
        <v>22098</v>
      </c>
      <c r="D251" s="312" t="s">
        <v>18016</v>
      </c>
      <c r="E251" s="312">
        <v>1</v>
      </c>
      <c r="F251" s="313">
        <v>177.32</v>
      </c>
      <c r="G251" s="313">
        <v>177.32</v>
      </c>
    </row>
    <row r="252" spans="1:7" ht="45" x14ac:dyDescent="0.25">
      <c r="A252" s="311" t="s">
        <v>18437</v>
      </c>
      <c r="B252" s="311" t="s">
        <v>18438</v>
      </c>
      <c r="C252" s="311" t="s">
        <v>22099</v>
      </c>
      <c r="D252" s="312" t="s">
        <v>18016</v>
      </c>
      <c r="E252" s="312">
        <v>1</v>
      </c>
      <c r="F252" s="313">
        <v>102.69</v>
      </c>
      <c r="G252" s="313">
        <v>102.69</v>
      </c>
    </row>
    <row r="253" spans="1:7" ht="45" x14ac:dyDescent="0.25">
      <c r="A253" s="311" t="s">
        <v>18439</v>
      </c>
      <c r="B253" s="311" t="s">
        <v>18440</v>
      </c>
      <c r="C253" s="311" t="s">
        <v>22100</v>
      </c>
      <c r="D253" s="312" t="s">
        <v>18016</v>
      </c>
      <c r="E253" s="312">
        <v>1</v>
      </c>
      <c r="F253" s="313">
        <v>89.37</v>
      </c>
      <c r="G253" s="313">
        <v>89.37</v>
      </c>
    </row>
    <row r="254" spans="1:7" ht="45" x14ac:dyDescent="0.25">
      <c r="A254" s="311" t="s">
        <v>18441</v>
      </c>
      <c r="B254" s="311" t="s">
        <v>18442</v>
      </c>
      <c r="C254" s="311" t="s">
        <v>22101</v>
      </c>
      <c r="D254" s="312" t="s">
        <v>18016</v>
      </c>
      <c r="E254" s="312">
        <v>1</v>
      </c>
      <c r="F254" s="313">
        <v>58.06</v>
      </c>
      <c r="G254" s="313">
        <v>58.06</v>
      </c>
    </row>
    <row r="255" spans="1:7" ht="105" x14ac:dyDescent="0.25">
      <c r="A255" s="310" t="s">
        <v>18443</v>
      </c>
      <c r="B255" s="311"/>
      <c r="C255" s="310" t="s">
        <v>18444</v>
      </c>
      <c r="D255" s="312"/>
      <c r="E255" s="312"/>
      <c r="F255" s="313"/>
      <c r="G255" s="313"/>
    </row>
    <row r="256" spans="1:7" ht="105" x14ac:dyDescent="0.25">
      <c r="A256" s="311" t="s">
        <v>18445</v>
      </c>
      <c r="B256" s="311" t="s">
        <v>18446</v>
      </c>
      <c r="C256" s="311" t="s">
        <v>22102</v>
      </c>
      <c r="D256" s="312" t="s">
        <v>18016</v>
      </c>
      <c r="E256" s="312">
        <v>1</v>
      </c>
      <c r="F256" s="313">
        <v>888.25</v>
      </c>
      <c r="G256" s="313">
        <v>888.25</v>
      </c>
    </row>
    <row r="257" spans="1:7" ht="105" x14ac:dyDescent="0.25">
      <c r="A257" s="311" t="s">
        <v>18447</v>
      </c>
      <c r="B257" s="311" t="s">
        <v>18448</v>
      </c>
      <c r="C257" s="311" t="s">
        <v>22103</v>
      </c>
      <c r="D257" s="312" t="s">
        <v>18016</v>
      </c>
      <c r="E257" s="312">
        <v>1</v>
      </c>
      <c r="F257" s="313">
        <v>896.17</v>
      </c>
      <c r="G257" s="313">
        <v>896.17</v>
      </c>
    </row>
    <row r="258" spans="1:7" ht="105" x14ac:dyDescent="0.25">
      <c r="A258" s="311" t="s">
        <v>18449</v>
      </c>
      <c r="B258" s="311" t="s">
        <v>18450</v>
      </c>
      <c r="C258" s="311" t="s">
        <v>22104</v>
      </c>
      <c r="D258" s="312" t="s">
        <v>18016</v>
      </c>
      <c r="E258" s="312">
        <v>1</v>
      </c>
      <c r="F258" s="313">
        <v>904.42</v>
      </c>
      <c r="G258" s="313">
        <v>904.42</v>
      </c>
    </row>
    <row r="259" spans="1:7" ht="105" x14ac:dyDescent="0.25">
      <c r="A259" s="311" t="s">
        <v>18451</v>
      </c>
      <c r="B259" s="311" t="s">
        <v>18452</v>
      </c>
      <c r="C259" s="311" t="s">
        <v>22105</v>
      </c>
      <c r="D259" s="312" t="s">
        <v>18016</v>
      </c>
      <c r="E259" s="312">
        <v>1</v>
      </c>
      <c r="F259" s="313">
        <v>942.22</v>
      </c>
      <c r="G259" s="313">
        <v>942.22</v>
      </c>
    </row>
    <row r="260" spans="1:7" ht="90" x14ac:dyDescent="0.25">
      <c r="A260" s="310" t="s">
        <v>18453</v>
      </c>
      <c r="B260" s="311"/>
      <c r="C260" s="310" t="s">
        <v>18454</v>
      </c>
      <c r="D260" s="312"/>
      <c r="E260" s="312"/>
      <c r="F260" s="313"/>
      <c r="G260" s="313"/>
    </row>
    <row r="261" spans="1:7" ht="120" x14ac:dyDescent="0.25">
      <c r="A261" s="311" t="s">
        <v>18455</v>
      </c>
      <c r="B261" s="311" t="s">
        <v>18456</v>
      </c>
      <c r="C261" s="311" t="s">
        <v>22106</v>
      </c>
      <c r="D261" s="312" t="s">
        <v>18016</v>
      </c>
      <c r="E261" s="312">
        <v>1</v>
      </c>
      <c r="F261" s="313">
        <v>762.6</v>
      </c>
      <c r="G261" s="313">
        <v>762.6</v>
      </c>
    </row>
    <row r="262" spans="1:7" ht="120" x14ac:dyDescent="0.25">
      <c r="A262" s="311" t="s">
        <v>18457</v>
      </c>
      <c r="B262" s="311" t="s">
        <v>18458</v>
      </c>
      <c r="C262" s="311" t="s">
        <v>22107</v>
      </c>
      <c r="D262" s="312" t="s">
        <v>18016</v>
      </c>
      <c r="E262" s="312">
        <v>1</v>
      </c>
      <c r="F262" s="313">
        <v>789.25</v>
      </c>
      <c r="G262" s="313">
        <v>789.25</v>
      </c>
    </row>
    <row r="263" spans="1:7" ht="120" x14ac:dyDescent="0.25">
      <c r="A263" s="311" t="s">
        <v>18459</v>
      </c>
      <c r="B263" s="311" t="s">
        <v>18460</v>
      </c>
      <c r="C263" s="311" t="s">
        <v>22108</v>
      </c>
      <c r="D263" s="312" t="s">
        <v>18016</v>
      </c>
      <c r="E263" s="312">
        <v>1</v>
      </c>
      <c r="F263" s="313">
        <v>762.6</v>
      </c>
      <c r="G263" s="313">
        <v>762.6</v>
      </c>
    </row>
    <row r="264" spans="1:7" ht="120" x14ac:dyDescent="0.25">
      <c r="A264" s="311" t="s">
        <v>18461</v>
      </c>
      <c r="B264" s="311" t="s">
        <v>18462</v>
      </c>
      <c r="C264" s="311" t="s">
        <v>22109</v>
      </c>
      <c r="D264" s="312" t="s">
        <v>18016</v>
      </c>
      <c r="E264" s="312">
        <v>1</v>
      </c>
      <c r="F264" s="313">
        <v>789.25</v>
      </c>
      <c r="G264" s="313">
        <v>789.25</v>
      </c>
    </row>
    <row r="265" spans="1:7" ht="60" x14ac:dyDescent="0.25">
      <c r="A265" s="310" t="s">
        <v>18463</v>
      </c>
      <c r="B265" s="311"/>
      <c r="C265" s="310" t="s">
        <v>18464</v>
      </c>
      <c r="D265" s="312"/>
      <c r="E265" s="312"/>
      <c r="F265" s="313"/>
      <c r="G265" s="313"/>
    </row>
    <row r="266" spans="1:7" ht="60" x14ac:dyDescent="0.25">
      <c r="A266" s="311" t="s">
        <v>18465</v>
      </c>
      <c r="B266" s="311" t="s">
        <v>18466</v>
      </c>
      <c r="C266" s="311" t="s">
        <v>22110</v>
      </c>
      <c r="D266" s="312" t="s">
        <v>18016</v>
      </c>
      <c r="E266" s="312">
        <v>1</v>
      </c>
      <c r="F266" s="313">
        <v>943.07</v>
      </c>
      <c r="G266" s="313">
        <v>943.07</v>
      </c>
    </row>
    <row r="267" spans="1:7" ht="60" x14ac:dyDescent="0.25">
      <c r="A267" s="311" t="s">
        <v>18467</v>
      </c>
      <c r="B267" s="311" t="s">
        <v>18468</v>
      </c>
      <c r="C267" s="311" t="s">
        <v>22111</v>
      </c>
      <c r="D267" s="312" t="s">
        <v>18016</v>
      </c>
      <c r="E267" s="312">
        <v>1</v>
      </c>
      <c r="F267" s="314">
        <v>1068.5</v>
      </c>
      <c r="G267" s="314">
        <v>1068.5</v>
      </c>
    </row>
    <row r="268" spans="1:7" ht="60" x14ac:dyDescent="0.25">
      <c r="A268" s="311" t="s">
        <v>18469</v>
      </c>
      <c r="B268" s="311" t="s">
        <v>18470</v>
      </c>
      <c r="C268" s="311" t="s">
        <v>22112</v>
      </c>
      <c r="D268" s="312" t="s">
        <v>18016</v>
      </c>
      <c r="E268" s="312">
        <v>1</v>
      </c>
      <c r="F268" s="314">
        <v>1160.4000000000001</v>
      </c>
      <c r="G268" s="314">
        <v>1160.4000000000001</v>
      </c>
    </row>
    <row r="269" spans="1:7" ht="120" x14ac:dyDescent="0.25">
      <c r="A269" s="310" t="s">
        <v>18471</v>
      </c>
      <c r="B269" s="311"/>
      <c r="C269" s="310" t="s">
        <v>18472</v>
      </c>
      <c r="D269" s="312"/>
      <c r="E269" s="312"/>
      <c r="F269" s="313"/>
      <c r="G269" s="313"/>
    </row>
    <row r="270" spans="1:7" ht="120" x14ac:dyDescent="0.25">
      <c r="A270" s="311" t="s">
        <v>18473</v>
      </c>
      <c r="B270" s="311" t="s">
        <v>18474</v>
      </c>
      <c r="C270" s="311" t="s">
        <v>22113</v>
      </c>
      <c r="D270" s="312" t="s">
        <v>18016</v>
      </c>
      <c r="E270" s="312">
        <v>1</v>
      </c>
      <c r="F270" s="314">
        <v>1237.92</v>
      </c>
      <c r="G270" s="314">
        <v>1237.92</v>
      </c>
    </row>
    <row r="271" spans="1:7" ht="120" x14ac:dyDescent="0.25">
      <c r="A271" s="311" t="s">
        <v>18475</v>
      </c>
      <c r="B271" s="311" t="s">
        <v>18476</v>
      </c>
      <c r="C271" s="311" t="s">
        <v>22114</v>
      </c>
      <c r="D271" s="312" t="s">
        <v>18016</v>
      </c>
      <c r="E271" s="312">
        <v>1</v>
      </c>
      <c r="F271" s="314">
        <v>1295.17</v>
      </c>
      <c r="G271" s="314">
        <v>1295.17</v>
      </c>
    </row>
    <row r="272" spans="1:7" ht="120" x14ac:dyDescent="0.25">
      <c r="A272" s="311" t="s">
        <v>18477</v>
      </c>
      <c r="B272" s="311" t="s">
        <v>18478</v>
      </c>
      <c r="C272" s="311" t="s">
        <v>22115</v>
      </c>
      <c r="D272" s="312" t="s">
        <v>18016</v>
      </c>
      <c r="E272" s="312">
        <v>1</v>
      </c>
      <c r="F272" s="314">
        <v>1365.84</v>
      </c>
      <c r="G272" s="314">
        <v>1365.84</v>
      </c>
    </row>
    <row r="273" spans="1:7" x14ac:dyDescent="0.25">
      <c r="A273" s="310" t="s">
        <v>18479</v>
      </c>
      <c r="B273" s="311"/>
      <c r="C273" s="310" t="s">
        <v>18480</v>
      </c>
      <c r="D273" s="312"/>
      <c r="E273" s="312"/>
      <c r="F273" s="313"/>
      <c r="G273" s="313"/>
    </row>
    <row r="274" spans="1:7" ht="30" x14ac:dyDescent="0.25">
      <c r="A274" s="311" t="s">
        <v>18481</v>
      </c>
      <c r="B274" s="311" t="s">
        <v>18482</v>
      </c>
      <c r="C274" s="311" t="s">
        <v>22116</v>
      </c>
      <c r="D274" s="312" t="s">
        <v>18016</v>
      </c>
      <c r="E274" s="312">
        <v>1</v>
      </c>
      <c r="F274" s="313">
        <v>76.5</v>
      </c>
      <c r="G274" s="313">
        <v>76.5</v>
      </c>
    </row>
    <row r="275" spans="1:7" ht="45" x14ac:dyDescent="0.25">
      <c r="A275" s="311" t="s">
        <v>18483</v>
      </c>
      <c r="B275" s="311" t="s">
        <v>18484</v>
      </c>
      <c r="C275" s="311" t="s">
        <v>22117</v>
      </c>
      <c r="D275" s="312" t="s">
        <v>18016</v>
      </c>
      <c r="E275" s="312">
        <v>1</v>
      </c>
      <c r="F275" s="313">
        <v>230.59</v>
      </c>
      <c r="G275" s="313">
        <v>230.59</v>
      </c>
    </row>
    <row r="276" spans="1:7" ht="30" x14ac:dyDescent="0.25">
      <c r="A276" s="311" t="s">
        <v>18485</v>
      </c>
      <c r="B276" s="311" t="s">
        <v>18486</v>
      </c>
      <c r="C276" s="311" t="s">
        <v>22118</v>
      </c>
      <c r="D276" s="312" t="s">
        <v>18016</v>
      </c>
      <c r="E276" s="312">
        <v>1</v>
      </c>
      <c r="F276" s="313">
        <v>153.80000000000001</v>
      </c>
      <c r="G276" s="313">
        <v>153.80000000000001</v>
      </c>
    </row>
    <row r="277" spans="1:7" ht="45" x14ac:dyDescent="0.25">
      <c r="A277" s="311" t="s">
        <v>18487</v>
      </c>
      <c r="B277" s="311" t="s">
        <v>18488</v>
      </c>
      <c r="C277" s="311" t="s">
        <v>22119</v>
      </c>
      <c r="D277" s="312" t="s">
        <v>18016</v>
      </c>
      <c r="E277" s="312">
        <v>1</v>
      </c>
      <c r="F277" s="313">
        <v>66.55</v>
      </c>
      <c r="G277" s="313">
        <v>66.55</v>
      </c>
    </row>
    <row r="278" spans="1:7" ht="30" x14ac:dyDescent="0.25">
      <c r="A278" s="311" t="s">
        <v>18489</v>
      </c>
      <c r="B278" s="311" t="s">
        <v>18490</v>
      </c>
      <c r="C278" s="311" t="s">
        <v>22120</v>
      </c>
      <c r="D278" s="312" t="s">
        <v>18016</v>
      </c>
      <c r="E278" s="312">
        <v>1</v>
      </c>
      <c r="F278" s="313">
        <v>56.45</v>
      </c>
      <c r="G278" s="313">
        <v>56.45</v>
      </c>
    </row>
    <row r="279" spans="1:7" ht="30" x14ac:dyDescent="0.25">
      <c r="A279" s="311" t="s">
        <v>18491</v>
      </c>
      <c r="B279" s="311" t="s">
        <v>18492</v>
      </c>
      <c r="C279" s="311" t="s">
        <v>22121</v>
      </c>
      <c r="D279" s="312" t="s">
        <v>18016</v>
      </c>
      <c r="E279" s="312">
        <v>1</v>
      </c>
      <c r="F279" s="313">
        <v>8.32</v>
      </c>
      <c r="G279" s="313">
        <v>8.32</v>
      </c>
    </row>
    <row r="280" spans="1:7" x14ac:dyDescent="0.25">
      <c r="A280" s="311" t="s">
        <v>18493</v>
      </c>
      <c r="B280" s="311" t="s">
        <v>18494</v>
      </c>
      <c r="C280" s="311" t="s">
        <v>22122</v>
      </c>
      <c r="D280" s="312" t="s">
        <v>18016</v>
      </c>
      <c r="E280" s="312">
        <v>1</v>
      </c>
      <c r="F280" s="313">
        <v>53.22</v>
      </c>
      <c r="G280" s="313">
        <v>53.22</v>
      </c>
    </row>
    <row r="281" spans="1:7" ht="45" x14ac:dyDescent="0.25">
      <c r="A281" s="311" t="s">
        <v>18495</v>
      </c>
      <c r="B281" s="311" t="s">
        <v>18496</v>
      </c>
      <c r="C281" s="311" t="s">
        <v>22123</v>
      </c>
      <c r="D281" s="312" t="s">
        <v>18016</v>
      </c>
      <c r="E281" s="312">
        <v>1</v>
      </c>
      <c r="F281" s="313">
        <v>60.67</v>
      </c>
      <c r="G281" s="313">
        <v>60.67</v>
      </c>
    </row>
    <row r="282" spans="1:7" ht="30" x14ac:dyDescent="0.25">
      <c r="A282" s="311" t="s">
        <v>18497</v>
      </c>
      <c r="B282" s="311" t="s">
        <v>18498</v>
      </c>
      <c r="C282" s="311" t="s">
        <v>22124</v>
      </c>
      <c r="D282" s="312" t="s">
        <v>8808</v>
      </c>
      <c r="E282" s="312">
        <v>1</v>
      </c>
      <c r="F282" s="313">
        <v>2.59</v>
      </c>
      <c r="G282" s="313">
        <v>2.59</v>
      </c>
    </row>
    <row r="283" spans="1:7" ht="30" x14ac:dyDescent="0.25">
      <c r="A283" s="311" t="s">
        <v>18499</v>
      </c>
      <c r="B283" s="311" t="s">
        <v>18500</v>
      </c>
      <c r="C283" s="311" t="s">
        <v>22125</v>
      </c>
      <c r="D283" s="312" t="s">
        <v>8808</v>
      </c>
      <c r="E283" s="312">
        <v>1</v>
      </c>
      <c r="F283" s="313">
        <v>12.46</v>
      </c>
      <c r="G283" s="313">
        <v>12.46</v>
      </c>
    </row>
    <row r="284" spans="1:7" ht="90" x14ac:dyDescent="0.25">
      <c r="A284" s="310" t="s">
        <v>18501</v>
      </c>
      <c r="B284" s="311"/>
      <c r="C284" s="310" t="s">
        <v>18502</v>
      </c>
      <c r="D284" s="312"/>
      <c r="E284" s="312"/>
      <c r="F284" s="313"/>
      <c r="G284" s="313"/>
    </row>
    <row r="285" spans="1:7" ht="105" x14ac:dyDescent="0.25">
      <c r="A285" s="311" t="s">
        <v>18503</v>
      </c>
      <c r="B285" s="311" t="s">
        <v>18504</v>
      </c>
      <c r="C285" s="311" t="s">
        <v>22126</v>
      </c>
      <c r="D285" s="312" t="s">
        <v>18016</v>
      </c>
      <c r="E285" s="312">
        <v>1</v>
      </c>
      <c r="F285" s="313">
        <v>632.44000000000005</v>
      </c>
      <c r="G285" s="313">
        <v>632.44000000000005</v>
      </c>
    </row>
    <row r="286" spans="1:7" ht="105" x14ac:dyDescent="0.25">
      <c r="A286" s="311" t="s">
        <v>18505</v>
      </c>
      <c r="B286" s="311" t="s">
        <v>18506</v>
      </c>
      <c r="C286" s="311" t="s">
        <v>22127</v>
      </c>
      <c r="D286" s="312" t="s">
        <v>18016</v>
      </c>
      <c r="E286" s="312">
        <v>1</v>
      </c>
      <c r="F286" s="313">
        <v>659.09</v>
      </c>
      <c r="G286" s="313">
        <v>659.09</v>
      </c>
    </row>
    <row r="287" spans="1:7" ht="90" x14ac:dyDescent="0.25">
      <c r="A287" s="310" t="s">
        <v>18507</v>
      </c>
      <c r="B287" s="311"/>
      <c r="C287" s="310" t="s">
        <v>18508</v>
      </c>
      <c r="D287" s="312"/>
      <c r="E287" s="312"/>
      <c r="F287" s="313"/>
      <c r="G287" s="313"/>
    </row>
    <row r="288" spans="1:7" ht="105" x14ac:dyDescent="0.25">
      <c r="A288" s="311" t="s">
        <v>18509</v>
      </c>
      <c r="B288" s="311" t="s">
        <v>18510</v>
      </c>
      <c r="C288" s="311" t="s">
        <v>22128</v>
      </c>
      <c r="D288" s="312" t="s">
        <v>18016</v>
      </c>
      <c r="E288" s="312">
        <v>1</v>
      </c>
      <c r="F288" s="314">
        <v>1332.65</v>
      </c>
      <c r="G288" s="314">
        <v>1332.65</v>
      </c>
    </row>
    <row r="289" spans="1:7" ht="105" x14ac:dyDescent="0.25">
      <c r="A289" s="311" t="s">
        <v>18511</v>
      </c>
      <c r="B289" s="311" t="s">
        <v>18512</v>
      </c>
      <c r="C289" s="311" t="s">
        <v>22129</v>
      </c>
      <c r="D289" s="312" t="s">
        <v>18016</v>
      </c>
      <c r="E289" s="312">
        <v>1</v>
      </c>
      <c r="F289" s="314">
        <v>1410.29</v>
      </c>
      <c r="G289" s="314">
        <v>1410.29</v>
      </c>
    </row>
    <row r="290" spans="1:7" ht="105" x14ac:dyDescent="0.25">
      <c r="A290" s="311" t="s">
        <v>18513</v>
      </c>
      <c r="B290" s="311" t="s">
        <v>18514</v>
      </c>
      <c r="C290" s="311" t="s">
        <v>22130</v>
      </c>
      <c r="D290" s="312" t="s">
        <v>18016</v>
      </c>
      <c r="E290" s="312">
        <v>1</v>
      </c>
      <c r="F290" s="314">
        <v>1524.32</v>
      </c>
      <c r="G290" s="314">
        <v>1524.32</v>
      </c>
    </row>
    <row r="291" spans="1:7" ht="105" x14ac:dyDescent="0.25">
      <c r="A291" s="311" t="s">
        <v>18515</v>
      </c>
      <c r="B291" s="311" t="s">
        <v>18516</v>
      </c>
      <c r="C291" s="311" t="s">
        <v>22131</v>
      </c>
      <c r="D291" s="312" t="s">
        <v>18016</v>
      </c>
      <c r="E291" s="312">
        <v>1</v>
      </c>
      <c r="F291" s="314">
        <v>1585.62</v>
      </c>
      <c r="G291" s="314">
        <v>1585.62</v>
      </c>
    </row>
    <row r="292" spans="1:7" ht="120" x14ac:dyDescent="0.25">
      <c r="A292" s="311" t="s">
        <v>18517</v>
      </c>
      <c r="B292" s="311" t="s">
        <v>18518</v>
      </c>
      <c r="C292" s="311" t="s">
        <v>22132</v>
      </c>
      <c r="D292" s="312" t="s">
        <v>18016</v>
      </c>
      <c r="E292" s="312">
        <v>1</v>
      </c>
      <c r="F292" s="314">
        <v>2719.51</v>
      </c>
      <c r="G292" s="314">
        <v>2719.51</v>
      </c>
    </row>
    <row r="293" spans="1:7" x14ac:dyDescent="0.25">
      <c r="A293" s="310" t="s">
        <v>18519</v>
      </c>
      <c r="B293" s="311"/>
      <c r="C293" s="310" t="s">
        <v>18520</v>
      </c>
      <c r="D293" s="312"/>
      <c r="E293" s="312"/>
      <c r="F293" s="313"/>
      <c r="G293" s="313"/>
    </row>
    <row r="294" spans="1:7" x14ac:dyDescent="0.25">
      <c r="A294" s="310" t="s">
        <v>18521</v>
      </c>
      <c r="B294" s="311"/>
      <c r="C294" s="310" t="s">
        <v>18522</v>
      </c>
      <c r="D294" s="312"/>
      <c r="E294" s="312"/>
      <c r="F294" s="313"/>
      <c r="G294" s="313"/>
    </row>
    <row r="295" spans="1:7" ht="75" x14ac:dyDescent="0.25">
      <c r="A295" s="311" t="s">
        <v>18523</v>
      </c>
      <c r="B295" s="311" t="s">
        <v>18524</v>
      </c>
      <c r="C295" s="311" t="s">
        <v>22133</v>
      </c>
      <c r="D295" s="312" t="s">
        <v>21897</v>
      </c>
      <c r="E295" s="312">
        <v>1</v>
      </c>
      <c r="F295" s="313">
        <v>738.45</v>
      </c>
      <c r="G295" s="313">
        <v>738.45</v>
      </c>
    </row>
    <row r="296" spans="1:7" ht="60" x14ac:dyDescent="0.25">
      <c r="A296" s="311" t="s">
        <v>18525</v>
      </c>
      <c r="B296" s="311" t="s">
        <v>18526</v>
      </c>
      <c r="C296" s="311" t="s">
        <v>22134</v>
      </c>
      <c r="D296" s="312" t="s">
        <v>21897</v>
      </c>
      <c r="E296" s="312">
        <v>1</v>
      </c>
      <c r="F296" s="313">
        <v>139</v>
      </c>
      <c r="G296" s="313">
        <v>139</v>
      </c>
    </row>
    <row r="297" spans="1:7" ht="30" x14ac:dyDescent="0.25">
      <c r="A297" s="311" t="s">
        <v>18527</v>
      </c>
      <c r="B297" s="311" t="s">
        <v>18528</v>
      </c>
      <c r="C297" s="311" t="s">
        <v>22135</v>
      </c>
      <c r="D297" s="312" t="s">
        <v>21897</v>
      </c>
      <c r="E297" s="312">
        <v>1</v>
      </c>
      <c r="F297" s="313">
        <v>692.97</v>
      </c>
      <c r="G297" s="313">
        <v>692.97</v>
      </c>
    </row>
    <row r="298" spans="1:7" ht="30" x14ac:dyDescent="0.25">
      <c r="A298" s="311" t="s">
        <v>18529</v>
      </c>
      <c r="B298" s="311" t="s">
        <v>18530</v>
      </c>
      <c r="C298" s="311" t="s">
        <v>22136</v>
      </c>
      <c r="D298" s="312" t="s">
        <v>21897</v>
      </c>
      <c r="E298" s="312">
        <v>1</v>
      </c>
      <c r="F298" s="313">
        <v>406.5</v>
      </c>
      <c r="G298" s="313">
        <v>406.5</v>
      </c>
    </row>
    <row r="299" spans="1:7" ht="30" x14ac:dyDescent="0.25">
      <c r="A299" s="311" t="s">
        <v>18531</v>
      </c>
      <c r="B299" s="311" t="s">
        <v>18532</v>
      </c>
      <c r="C299" s="311" t="s">
        <v>22137</v>
      </c>
      <c r="D299" s="312" t="s">
        <v>21897</v>
      </c>
      <c r="E299" s="312">
        <v>1</v>
      </c>
      <c r="F299" s="313">
        <v>859.08</v>
      </c>
      <c r="G299" s="313">
        <v>859.08</v>
      </c>
    </row>
    <row r="300" spans="1:7" ht="30" x14ac:dyDescent="0.25">
      <c r="A300" s="311" t="s">
        <v>18533</v>
      </c>
      <c r="B300" s="311" t="s">
        <v>18534</v>
      </c>
      <c r="C300" s="311" t="s">
        <v>22138</v>
      </c>
      <c r="D300" s="312" t="s">
        <v>21897</v>
      </c>
      <c r="E300" s="312">
        <v>1</v>
      </c>
      <c r="F300" s="314">
        <v>1011.4</v>
      </c>
      <c r="G300" s="314">
        <v>1011.4</v>
      </c>
    </row>
    <row r="301" spans="1:7" x14ac:dyDescent="0.25">
      <c r="A301" s="310" t="s">
        <v>18535</v>
      </c>
      <c r="B301" s="311"/>
      <c r="C301" s="310" t="s">
        <v>22139</v>
      </c>
      <c r="D301" s="312"/>
      <c r="E301" s="312"/>
      <c r="F301" s="313"/>
      <c r="G301" s="313"/>
    </row>
    <row r="302" spans="1:7" ht="75" x14ac:dyDescent="0.25">
      <c r="A302" s="311" t="s">
        <v>18536</v>
      </c>
      <c r="B302" s="311" t="s">
        <v>18537</v>
      </c>
      <c r="C302" s="311" t="s">
        <v>22140</v>
      </c>
      <c r="D302" s="312" t="s">
        <v>21897</v>
      </c>
      <c r="E302" s="312">
        <v>1</v>
      </c>
      <c r="F302" s="313">
        <v>574.22</v>
      </c>
      <c r="G302" s="313">
        <v>574.22</v>
      </c>
    </row>
    <row r="303" spans="1:7" ht="60" x14ac:dyDescent="0.25">
      <c r="A303" s="311" t="s">
        <v>18538</v>
      </c>
      <c r="B303" s="311" t="s">
        <v>18539</v>
      </c>
      <c r="C303" s="311" t="s">
        <v>22141</v>
      </c>
      <c r="D303" s="312" t="s">
        <v>21897</v>
      </c>
      <c r="E303" s="312">
        <v>1</v>
      </c>
      <c r="F303" s="313">
        <v>672.56</v>
      </c>
      <c r="G303" s="313">
        <v>672.56</v>
      </c>
    </row>
    <row r="304" spans="1:7" ht="75" x14ac:dyDescent="0.25">
      <c r="A304" s="311" t="s">
        <v>18540</v>
      </c>
      <c r="B304" s="311" t="s">
        <v>18541</v>
      </c>
      <c r="C304" s="311" t="s">
        <v>22142</v>
      </c>
      <c r="D304" s="312" t="s">
        <v>21897</v>
      </c>
      <c r="E304" s="312">
        <v>1</v>
      </c>
      <c r="F304" s="313">
        <v>479.52</v>
      </c>
      <c r="G304" s="313">
        <v>479.52</v>
      </c>
    </row>
    <row r="305" spans="1:7" ht="60" x14ac:dyDescent="0.25">
      <c r="A305" s="311" t="s">
        <v>18542</v>
      </c>
      <c r="B305" s="311" t="s">
        <v>18543</v>
      </c>
      <c r="C305" s="311" t="s">
        <v>22143</v>
      </c>
      <c r="D305" s="312" t="s">
        <v>21897</v>
      </c>
      <c r="E305" s="312">
        <v>1</v>
      </c>
      <c r="F305" s="314">
        <v>1047.1300000000001</v>
      </c>
      <c r="G305" s="314">
        <v>1047.1300000000001</v>
      </c>
    </row>
    <row r="306" spans="1:7" ht="60" x14ac:dyDescent="0.25">
      <c r="A306" s="311" t="s">
        <v>18544</v>
      </c>
      <c r="B306" s="311" t="s">
        <v>18545</v>
      </c>
      <c r="C306" s="311" t="s">
        <v>22144</v>
      </c>
      <c r="D306" s="312" t="s">
        <v>21897</v>
      </c>
      <c r="E306" s="312">
        <v>1</v>
      </c>
      <c r="F306" s="313">
        <v>311.95</v>
      </c>
      <c r="G306" s="313">
        <v>311.95</v>
      </c>
    </row>
    <row r="307" spans="1:7" x14ac:dyDescent="0.25">
      <c r="A307" s="310" t="s">
        <v>18546</v>
      </c>
      <c r="B307" s="311"/>
      <c r="C307" s="310" t="s">
        <v>18480</v>
      </c>
      <c r="D307" s="312"/>
      <c r="E307" s="312"/>
      <c r="F307" s="313"/>
      <c r="G307" s="313"/>
    </row>
    <row r="308" spans="1:7" ht="30" x14ac:dyDescent="0.25">
      <c r="A308" s="311" t="s">
        <v>18547</v>
      </c>
      <c r="B308" s="311" t="s">
        <v>18548</v>
      </c>
      <c r="C308" s="311" t="s">
        <v>22145</v>
      </c>
      <c r="D308" s="312" t="s">
        <v>21897</v>
      </c>
      <c r="E308" s="312">
        <v>1</v>
      </c>
      <c r="F308" s="313">
        <v>21.08</v>
      </c>
      <c r="G308" s="313">
        <v>21.08</v>
      </c>
    </row>
    <row r="309" spans="1:7" x14ac:dyDescent="0.25">
      <c r="A309" s="310" t="s">
        <v>18549</v>
      </c>
      <c r="B309" s="311"/>
      <c r="C309" s="310" t="s">
        <v>18550</v>
      </c>
      <c r="D309" s="312"/>
      <c r="E309" s="312"/>
      <c r="F309" s="313"/>
      <c r="G309" s="313"/>
    </row>
    <row r="310" spans="1:7" x14ac:dyDescent="0.25">
      <c r="A310" s="310" t="s">
        <v>18551</v>
      </c>
      <c r="B310" s="311"/>
      <c r="C310" s="310" t="s">
        <v>18552</v>
      </c>
      <c r="D310" s="312"/>
      <c r="E310" s="312"/>
      <c r="F310" s="313"/>
      <c r="G310" s="313"/>
    </row>
    <row r="311" spans="1:7" ht="30" x14ac:dyDescent="0.25">
      <c r="A311" s="311" t="s">
        <v>18553</v>
      </c>
      <c r="B311" s="311" t="s">
        <v>18554</v>
      </c>
      <c r="C311" s="311" t="s">
        <v>22146</v>
      </c>
      <c r="D311" s="312" t="s">
        <v>21897</v>
      </c>
      <c r="E311" s="312">
        <v>1</v>
      </c>
      <c r="F311" s="313">
        <v>284.5</v>
      </c>
      <c r="G311" s="313">
        <v>284.5</v>
      </c>
    </row>
    <row r="312" spans="1:7" ht="30" x14ac:dyDescent="0.25">
      <c r="A312" s="311" t="s">
        <v>18555</v>
      </c>
      <c r="B312" s="311" t="s">
        <v>18556</v>
      </c>
      <c r="C312" s="311" t="s">
        <v>22147</v>
      </c>
      <c r="D312" s="312" t="s">
        <v>21897</v>
      </c>
      <c r="E312" s="312">
        <v>1</v>
      </c>
      <c r="F312" s="313">
        <v>321</v>
      </c>
      <c r="G312" s="313">
        <v>321</v>
      </c>
    </row>
    <row r="313" spans="1:7" x14ac:dyDescent="0.25">
      <c r="A313" s="311" t="s">
        <v>18557</v>
      </c>
      <c r="B313" s="311" t="s">
        <v>18558</v>
      </c>
      <c r="C313" s="311" t="s">
        <v>22148</v>
      </c>
      <c r="D313" s="312" t="s">
        <v>21897</v>
      </c>
      <c r="E313" s="312">
        <v>1</v>
      </c>
      <c r="F313" s="314">
        <v>1084.5</v>
      </c>
      <c r="G313" s="314">
        <v>1084.5</v>
      </c>
    </row>
    <row r="314" spans="1:7" x14ac:dyDescent="0.25">
      <c r="A314" s="310" t="s">
        <v>18559</v>
      </c>
      <c r="B314" s="311"/>
      <c r="C314" s="310" t="s">
        <v>15187</v>
      </c>
      <c r="D314" s="312"/>
      <c r="E314" s="312"/>
      <c r="F314" s="313"/>
      <c r="G314" s="313"/>
    </row>
    <row r="315" spans="1:7" ht="60" x14ac:dyDescent="0.25">
      <c r="A315" s="311" t="s">
        <v>18560</v>
      </c>
      <c r="B315" s="311" t="s">
        <v>18561</v>
      </c>
      <c r="C315" s="311" t="s">
        <v>22149</v>
      </c>
      <c r="D315" s="312" t="s">
        <v>21897</v>
      </c>
      <c r="E315" s="312">
        <v>1</v>
      </c>
      <c r="F315" s="313">
        <v>667.41</v>
      </c>
      <c r="G315" s="313">
        <v>667.41</v>
      </c>
    </row>
    <row r="316" spans="1:7" ht="75" x14ac:dyDescent="0.25">
      <c r="A316" s="311" t="s">
        <v>18562</v>
      </c>
      <c r="B316" s="311" t="s">
        <v>18563</v>
      </c>
      <c r="C316" s="311" t="s">
        <v>22150</v>
      </c>
      <c r="D316" s="312" t="s">
        <v>21897</v>
      </c>
      <c r="E316" s="312">
        <v>1</v>
      </c>
      <c r="F316" s="313">
        <v>855.52</v>
      </c>
      <c r="G316" s="313">
        <v>855.52</v>
      </c>
    </row>
    <row r="317" spans="1:7" ht="75" x14ac:dyDescent="0.25">
      <c r="A317" s="311" t="s">
        <v>18564</v>
      </c>
      <c r="B317" s="311" t="s">
        <v>18565</v>
      </c>
      <c r="C317" s="311" t="s">
        <v>22151</v>
      </c>
      <c r="D317" s="312" t="s">
        <v>21897</v>
      </c>
      <c r="E317" s="312">
        <v>1</v>
      </c>
      <c r="F317" s="313">
        <v>676.36</v>
      </c>
      <c r="G317" s="313">
        <v>676.36</v>
      </c>
    </row>
    <row r="318" spans="1:7" x14ac:dyDescent="0.25">
      <c r="A318" s="310" t="s">
        <v>18566</v>
      </c>
      <c r="B318" s="311"/>
      <c r="C318" s="310" t="s">
        <v>1548</v>
      </c>
      <c r="D318" s="312"/>
      <c r="E318" s="312"/>
      <c r="F318" s="313"/>
      <c r="G318" s="313"/>
    </row>
    <row r="319" spans="1:7" x14ac:dyDescent="0.25">
      <c r="A319" s="310" t="s">
        <v>18567</v>
      </c>
      <c r="B319" s="311"/>
      <c r="C319" s="310" t="s">
        <v>18568</v>
      </c>
      <c r="D319" s="312"/>
      <c r="E319" s="312"/>
      <c r="F319" s="313"/>
      <c r="G319" s="313"/>
    </row>
    <row r="320" spans="1:7" ht="105" x14ac:dyDescent="0.25">
      <c r="A320" s="311" t="s">
        <v>18569</v>
      </c>
      <c r="B320" s="311" t="s">
        <v>18570</v>
      </c>
      <c r="C320" s="311" t="s">
        <v>22152</v>
      </c>
      <c r="D320" s="312" t="s">
        <v>21897</v>
      </c>
      <c r="E320" s="312">
        <v>1</v>
      </c>
      <c r="F320" s="313">
        <v>219.21</v>
      </c>
      <c r="G320" s="313">
        <v>219.21</v>
      </c>
    </row>
    <row r="321" spans="1:7" ht="105" x14ac:dyDescent="0.25">
      <c r="A321" s="311" t="s">
        <v>18571</v>
      </c>
      <c r="B321" s="311" t="s">
        <v>18572</v>
      </c>
      <c r="C321" s="311" t="s">
        <v>22153</v>
      </c>
      <c r="D321" s="312" t="s">
        <v>21897</v>
      </c>
      <c r="E321" s="312">
        <v>1</v>
      </c>
      <c r="F321" s="313">
        <v>113.68</v>
      </c>
      <c r="G321" s="313">
        <v>113.68</v>
      </c>
    </row>
    <row r="322" spans="1:7" ht="75" x14ac:dyDescent="0.25">
      <c r="A322" s="311" t="s">
        <v>18573</v>
      </c>
      <c r="B322" s="311" t="s">
        <v>18574</v>
      </c>
      <c r="C322" s="311" t="s">
        <v>22154</v>
      </c>
      <c r="D322" s="312" t="s">
        <v>21897</v>
      </c>
      <c r="E322" s="312">
        <v>1</v>
      </c>
      <c r="F322" s="313">
        <v>105.27</v>
      </c>
      <c r="G322" s="313">
        <v>105.27</v>
      </c>
    </row>
    <row r="323" spans="1:7" ht="90" x14ac:dyDescent="0.25">
      <c r="A323" s="311" t="s">
        <v>18575</v>
      </c>
      <c r="B323" s="311" t="s">
        <v>18576</v>
      </c>
      <c r="C323" s="311" t="s">
        <v>22155</v>
      </c>
      <c r="D323" s="312" t="s">
        <v>21897</v>
      </c>
      <c r="E323" s="312">
        <v>1</v>
      </c>
      <c r="F323" s="313">
        <v>475.1</v>
      </c>
      <c r="G323" s="313">
        <v>475.1</v>
      </c>
    </row>
    <row r="324" spans="1:7" ht="105" x14ac:dyDescent="0.25">
      <c r="A324" s="311" t="s">
        <v>18577</v>
      </c>
      <c r="B324" s="311" t="s">
        <v>18578</v>
      </c>
      <c r="C324" s="311" t="s">
        <v>22156</v>
      </c>
      <c r="D324" s="312" t="s">
        <v>21897</v>
      </c>
      <c r="E324" s="312">
        <v>1</v>
      </c>
      <c r="F324" s="313">
        <v>263.27</v>
      </c>
      <c r="G324" s="313">
        <v>263.27</v>
      </c>
    </row>
    <row r="325" spans="1:7" x14ac:dyDescent="0.25">
      <c r="A325" s="310" t="s">
        <v>18579</v>
      </c>
      <c r="B325" s="311"/>
      <c r="C325" s="310" t="s">
        <v>18580</v>
      </c>
      <c r="D325" s="312"/>
      <c r="E325" s="312"/>
      <c r="F325" s="313"/>
      <c r="G325" s="313"/>
    </row>
    <row r="326" spans="1:7" ht="45" x14ac:dyDescent="0.25">
      <c r="A326" s="311" t="s">
        <v>18581</v>
      </c>
      <c r="B326" s="311" t="s">
        <v>18582</v>
      </c>
      <c r="C326" s="311" t="s">
        <v>22157</v>
      </c>
      <c r="D326" s="312" t="s">
        <v>21897</v>
      </c>
      <c r="E326" s="312">
        <v>1</v>
      </c>
      <c r="F326" s="313">
        <v>56.61</v>
      </c>
      <c r="G326" s="313">
        <v>56.61</v>
      </c>
    </row>
    <row r="327" spans="1:7" ht="45" x14ac:dyDescent="0.25">
      <c r="A327" s="311" t="s">
        <v>18583</v>
      </c>
      <c r="B327" s="311" t="s">
        <v>18584</v>
      </c>
      <c r="C327" s="311" t="s">
        <v>22158</v>
      </c>
      <c r="D327" s="312" t="s">
        <v>21897</v>
      </c>
      <c r="E327" s="312">
        <v>1</v>
      </c>
      <c r="F327" s="313">
        <v>73.23</v>
      </c>
      <c r="G327" s="313">
        <v>73.23</v>
      </c>
    </row>
    <row r="328" spans="1:7" ht="45" x14ac:dyDescent="0.25">
      <c r="A328" s="311" t="s">
        <v>18585</v>
      </c>
      <c r="B328" s="311" t="s">
        <v>18586</v>
      </c>
      <c r="C328" s="311" t="s">
        <v>22159</v>
      </c>
      <c r="D328" s="312" t="s">
        <v>21897</v>
      </c>
      <c r="E328" s="312">
        <v>1</v>
      </c>
      <c r="F328" s="313">
        <v>89.67</v>
      </c>
      <c r="G328" s="313">
        <v>89.67</v>
      </c>
    </row>
    <row r="329" spans="1:7" ht="75" x14ac:dyDescent="0.25">
      <c r="A329" s="311" t="s">
        <v>18587</v>
      </c>
      <c r="B329" s="311" t="s">
        <v>18588</v>
      </c>
      <c r="C329" s="311" t="s">
        <v>22160</v>
      </c>
      <c r="D329" s="312" t="s">
        <v>21897</v>
      </c>
      <c r="E329" s="312">
        <v>1</v>
      </c>
      <c r="F329" s="313">
        <v>151.72999999999999</v>
      </c>
      <c r="G329" s="313">
        <v>151.72999999999999</v>
      </c>
    </row>
    <row r="330" spans="1:7" ht="60" x14ac:dyDescent="0.25">
      <c r="A330" s="311" t="s">
        <v>18589</v>
      </c>
      <c r="B330" s="311" t="s">
        <v>18590</v>
      </c>
      <c r="C330" s="311" t="s">
        <v>22161</v>
      </c>
      <c r="D330" s="312" t="s">
        <v>21897</v>
      </c>
      <c r="E330" s="312">
        <v>1</v>
      </c>
      <c r="F330" s="313">
        <v>119.57</v>
      </c>
      <c r="G330" s="313">
        <v>119.57</v>
      </c>
    </row>
    <row r="331" spans="1:7" ht="30" x14ac:dyDescent="0.25">
      <c r="A331" s="311" t="s">
        <v>18591</v>
      </c>
      <c r="B331" s="311" t="s">
        <v>18592</v>
      </c>
      <c r="C331" s="311" t="s">
        <v>22162</v>
      </c>
      <c r="D331" s="312" t="s">
        <v>8808</v>
      </c>
      <c r="E331" s="312">
        <v>1</v>
      </c>
      <c r="F331" s="313">
        <v>32.380000000000003</v>
      </c>
      <c r="G331" s="313">
        <v>32.380000000000003</v>
      </c>
    </row>
    <row r="332" spans="1:7" ht="30" x14ac:dyDescent="0.25">
      <c r="A332" s="311" t="s">
        <v>18593</v>
      </c>
      <c r="B332" s="311" t="s">
        <v>18594</v>
      </c>
      <c r="C332" s="311" t="s">
        <v>22163</v>
      </c>
      <c r="D332" s="312" t="s">
        <v>8808</v>
      </c>
      <c r="E332" s="312">
        <v>1</v>
      </c>
      <c r="F332" s="313">
        <v>70.209999999999994</v>
      </c>
      <c r="G332" s="313">
        <v>70.209999999999994</v>
      </c>
    </row>
    <row r="333" spans="1:7" ht="45" x14ac:dyDescent="0.25">
      <c r="A333" s="311" t="s">
        <v>18595</v>
      </c>
      <c r="B333" s="311" t="s">
        <v>18596</v>
      </c>
      <c r="C333" s="311" t="s">
        <v>22164</v>
      </c>
      <c r="D333" s="312" t="s">
        <v>21897</v>
      </c>
      <c r="E333" s="312">
        <v>1</v>
      </c>
      <c r="F333" s="313">
        <v>93.7</v>
      </c>
      <c r="G333" s="313">
        <v>93.7</v>
      </c>
    </row>
    <row r="334" spans="1:7" ht="75" x14ac:dyDescent="0.25">
      <c r="A334" s="311" t="s">
        <v>22165</v>
      </c>
      <c r="B334" s="311" t="s">
        <v>22166</v>
      </c>
      <c r="C334" s="311" t="s">
        <v>22167</v>
      </c>
      <c r="D334" s="312" t="s">
        <v>21897</v>
      </c>
      <c r="E334" s="312">
        <v>1</v>
      </c>
      <c r="F334" s="313">
        <v>101.18</v>
      </c>
      <c r="G334" s="313">
        <v>101.18</v>
      </c>
    </row>
    <row r="335" spans="1:7" x14ac:dyDescent="0.25">
      <c r="A335" s="310" t="s">
        <v>18597</v>
      </c>
      <c r="B335" s="311"/>
      <c r="C335" s="310" t="s">
        <v>18598</v>
      </c>
      <c r="D335" s="312"/>
      <c r="E335" s="312"/>
      <c r="F335" s="313"/>
      <c r="G335" s="313"/>
    </row>
    <row r="336" spans="1:7" ht="45" x14ac:dyDescent="0.25">
      <c r="A336" s="311" t="s">
        <v>18599</v>
      </c>
      <c r="B336" s="311" t="s">
        <v>18600</v>
      </c>
      <c r="C336" s="311" t="s">
        <v>22168</v>
      </c>
      <c r="D336" s="312" t="s">
        <v>8808</v>
      </c>
      <c r="E336" s="312">
        <v>1</v>
      </c>
      <c r="F336" s="313">
        <v>113.07</v>
      </c>
      <c r="G336" s="313">
        <v>113.07</v>
      </c>
    </row>
    <row r="337" spans="1:7" ht="30" x14ac:dyDescent="0.25">
      <c r="A337" s="311" t="s">
        <v>18601</v>
      </c>
      <c r="B337" s="311" t="s">
        <v>18602</v>
      </c>
      <c r="C337" s="311" t="s">
        <v>22169</v>
      </c>
      <c r="D337" s="312" t="s">
        <v>8808</v>
      </c>
      <c r="E337" s="312">
        <v>1</v>
      </c>
      <c r="F337" s="313">
        <v>45.34</v>
      </c>
      <c r="G337" s="313">
        <v>45.34</v>
      </c>
    </row>
    <row r="338" spans="1:7" ht="45" x14ac:dyDescent="0.25">
      <c r="A338" s="311" t="s">
        <v>18603</v>
      </c>
      <c r="B338" s="311" t="s">
        <v>18604</v>
      </c>
      <c r="C338" s="311" t="s">
        <v>22170</v>
      </c>
      <c r="D338" s="312" t="s">
        <v>8808</v>
      </c>
      <c r="E338" s="312">
        <v>1</v>
      </c>
      <c r="F338" s="313">
        <v>272.47000000000003</v>
      </c>
      <c r="G338" s="313">
        <v>272.47000000000003</v>
      </c>
    </row>
    <row r="339" spans="1:7" ht="30" x14ac:dyDescent="0.25">
      <c r="A339" s="311" t="s">
        <v>18605</v>
      </c>
      <c r="B339" s="311" t="s">
        <v>18606</v>
      </c>
      <c r="C339" s="311" t="s">
        <v>22171</v>
      </c>
      <c r="D339" s="312" t="s">
        <v>8808</v>
      </c>
      <c r="E339" s="312">
        <v>1</v>
      </c>
      <c r="F339" s="313">
        <v>129.46</v>
      </c>
      <c r="G339" s="313">
        <v>129.46</v>
      </c>
    </row>
    <row r="340" spans="1:7" ht="30" x14ac:dyDescent="0.25">
      <c r="A340" s="311" t="s">
        <v>18607</v>
      </c>
      <c r="B340" s="311" t="s">
        <v>18608</v>
      </c>
      <c r="C340" s="311" t="s">
        <v>22172</v>
      </c>
      <c r="D340" s="312" t="s">
        <v>8808</v>
      </c>
      <c r="E340" s="312">
        <v>1</v>
      </c>
      <c r="F340" s="313">
        <v>47.21</v>
      </c>
      <c r="G340" s="313">
        <v>47.21</v>
      </c>
    </row>
    <row r="341" spans="1:7" x14ac:dyDescent="0.25">
      <c r="A341" s="310" t="s">
        <v>18609</v>
      </c>
      <c r="B341" s="311"/>
      <c r="C341" s="310" t="s">
        <v>18610</v>
      </c>
      <c r="D341" s="312"/>
      <c r="E341" s="312"/>
      <c r="F341" s="313"/>
      <c r="G341" s="313"/>
    </row>
    <row r="342" spans="1:7" ht="90" x14ac:dyDescent="0.25">
      <c r="A342" s="311" t="s">
        <v>18611</v>
      </c>
      <c r="B342" s="311" t="s">
        <v>18612</v>
      </c>
      <c r="C342" s="311" t="s">
        <v>22173</v>
      </c>
      <c r="D342" s="312" t="s">
        <v>8808</v>
      </c>
      <c r="E342" s="312">
        <v>1</v>
      </c>
      <c r="F342" s="313">
        <v>116.23</v>
      </c>
      <c r="G342" s="313">
        <v>116.23</v>
      </c>
    </row>
    <row r="343" spans="1:7" x14ac:dyDescent="0.25">
      <c r="A343" s="310" t="s">
        <v>18613</v>
      </c>
      <c r="B343" s="311"/>
      <c r="C343" s="310" t="s">
        <v>18480</v>
      </c>
      <c r="D343" s="312"/>
      <c r="E343" s="312"/>
      <c r="F343" s="313"/>
      <c r="G343" s="313"/>
    </row>
    <row r="344" spans="1:7" ht="60" x14ac:dyDescent="0.25">
      <c r="A344" s="311" t="s">
        <v>18614</v>
      </c>
      <c r="B344" s="311" t="s">
        <v>18615</v>
      </c>
      <c r="C344" s="311" t="s">
        <v>22174</v>
      </c>
      <c r="D344" s="312" t="s">
        <v>21897</v>
      </c>
      <c r="E344" s="312">
        <v>1</v>
      </c>
      <c r="F344" s="313">
        <v>54.04</v>
      </c>
      <c r="G344" s="313">
        <v>54.04</v>
      </c>
    </row>
    <row r="345" spans="1:7" ht="75" x14ac:dyDescent="0.25">
      <c r="A345" s="311" t="s">
        <v>18616</v>
      </c>
      <c r="B345" s="311" t="s">
        <v>18617</v>
      </c>
      <c r="C345" s="311" t="s">
        <v>22175</v>
      </c>
      <c r="D345" s="312" t="s">
        <v>21897</v>
      </c>
      <c r="E345" s="312">
        <v>1</v>
      </c>
      <c r="F345" s="313">
        <v>18.5</v>
      </c>
      <c r="G345" s="313">
        <v>18.5</v>
      </c>
    </row>
    <row r="346" spans="1:7" ht="30" x14ac:dyDescent="0.25">
      <c r="A346" s="311" t="s">
        <v>18618</v>
      </c>
      <c r="B346" s="311" t="s">
        <v>18619</v>
      </c>
      <c r="C346" s="311" t="s">
        <v>22176</v>
      </c>
      <c r="D346" s="312" t="s">
        <v>21897</v>
      </c>
      <c r="E346" s="312">
        <v>1</v>
      </c>
      <c r="F346" s="313">
        <v>16.02</v>
      </c>
      <c r="G346" s="313">
        <v>16.02</v>
      </c>
    </row>
    <row r="347" spans="1:7" ht="30" x14ac:dyDescent="0.25">
      <c r="A347" s="311" t="s">
        <v>18620</v>
      </c>
      <c r="B347" s="311" t="s">
        <v>18621</v>
      </c>
      <c r="C347" s="311" t="s">
        <v>22177</v>
      </c>
      <c r="D347" s="312" t="s">
        <v>21897</v>
      </c>
      <c r="E347" s="312">
        <v>1</v>
      </c>
      <c r="F347" s="313">
        <v>75.94</v>
      </c>
      <c r="G347" s="313">
        <v>75.94</v>
      </c>
    </row>
    <row r="348" spans="1:7" ht="30" x14ac:dyDescent="0.25">
      <c r="A348" s="311" t="s">
        <v>18622</v>
      </c>
      <c r="B348" s="311" t="s">
        <v>18623</v>
      </c>
      <c r="C348" s="311" t="s">
        <v>22178</v>
      </c>
      <c r="D348" s="312" t="s">
        <v>21897</v>
      </c>
      <c r="E348" s="312">
        <v>1</v>
      </c>
      <c r="F348" s="313">
        <v>41.32</v>
      </c>
      <c r="G348" s="313">
        <v>41.32</v>
      </c>
    </row>
    <row r="349" spans="1:7" ht="30" x14ac:dyDescent="0.25">
      <c r="A349" s="311" t="s">
        <v>18624</v>
      </c>
      <c r="B349" s="311" t="s">
        <v>18625</v>
      </c>
      <c r="C349" s="311" t="s">
        <v>22179</v>
      </c>
      <c r="D349" s="312" t="s">
        <v>21906</v>
      </c>
      <c r="E349" s="312">
        <v>1</v>
      </c>
      <c r="F349" s="313">
        <v>19.32</v>
      </c>
      <c r="G349" s="313">
        <v>19.32</v>
      </c>
    </row>
    <row r="350" spans="1:7" x14ac:dyDescent="0.25">
      <c r="A350" s="310" t="s">
        <v>18626</v>
      </c>
      <c r="B350" s="311"/>
      <c r="C350" s="310" t="s">
        <v>18627</v>
      </c>
      <c r="D350" s="312"/>
      <c r="E350" s="312"/>
      <c r="F350" s="313"/>
      <c r="G350" s="313"/>
    </row>
    <row r="351" spans="1:7" ht="30" x14ac:dyDescent="0.25">
      <c r="A351" s="310" t="s">
        <v>18628</v>
      </c>
      <c r="B351" s="311"/>
      <c r="C351" s="310" t="s">
        <v>18629</v>
      </c>
      <c r="D351" s="312"/>
      <c r="E351" s="312"/>
      <c r="F351" s="313"/>
      <c r="G351" s="313"/>
    </row>
    <row r="352" spans="1:7" ht="90" x14ac:dyDescent="0.25">
      <c r="A352" s="311" t="s">
        <v>18630</v>
      </c>
      <c r="B352" s="311" t="s">
        <v>18631</v>
      </c>
      <c r="C352" s="311" t="s">
        <v>22180</v>
      </c>
      <c r="D352" s="312" t="s">
        <v>21897</v>
      </c>
      <c r="E352" s="312">
        <v>1</v>
      </c>
      <c r="F352" s="313">
        <v>68.8</v>
      </c>
      <c r="G352" s="313">
        <v>68.8</v>
      </c>
    </row>
    <row r="353" spans="1:7" ht="90" x14ac:dyDescent="0.25">
      <c r="A353" s="311" t="s">
        <v>18632</v>
      </c>
      <c r="B353" s="311" t="s">
        <v>18633</v>
      </c>
      <c r="C353" s="311" t="s">
        <v>22181</v>
      </c>
      <c r="D353" s="312" t="s">
        <v>21897</v>
      </c>
      <c r="E353" s="312">
        <v>1</v>
      </c>
      <c r="F353" s="313">
        <v>246.2</v>
      </c>
      <c r="G353" s="313">
        <v>246.2</v>
      </c>
    </row>
    <row r="354" spans="1:7" ht="45" x14ac:dyDescent="0.25">
      <c r="A354" s="310" t="s">
        <v>18634</v>
      </c>
      <c r="B354" s="311"/>
      <c r="C354" s="310" t="s">
        <v>18635</v>
      </c>
      <c r="D354" s="312"/>
      <c r="E354" s="312"/>
      <c r="F354" s="313"/>
      <c r="G354" s="313"/>
    </row>
    <row r="355" spans="1:7" ht="30" x14ac:dyDescent="0.25">
      <c r="A355" s="311" t="s">
        <v>18636</v>
      </c>
      <c r="B355" s="311" t="s">
        <v>18637</v>
      </c>
      <c r="C355" s="311" t="s">
        <v>22182</v>
      </c>
      <c r="D355" s="312" t="s">
        <v>21897</v>
      </c>
      <c r="E355" s="312">
        <v>1</v>
      </c>
      <c r="F355" s="313">
        <v>50.09</v>
      </c>
      <c r="G355" s="313">
        <v>50.09</v>
      </c>
    </row>
    <row r="356" spans="1:7" ht="30" x14ac:dyDescent="0.25">
      <c r="A356" s="311" t="s">
        <v>18638</v>
      </c>
      <c r="B356" s="311" t="s">
        <v>18639</v>
      </c>
      <c r="C356" s="311" t="s">
        <v>22183</v>
      </c>
      <c r="D356" s="312" t="s">
        <v>21897</v>
      </c>
      <c r="E356" s="312">
        <v>1</v>
      </c>
      <c r="F356" s="313">
        <v>41.96</v>
      </c>
      <c r="G356" s="313">
        <v>41.96</v>
      </c>
    </row>
    <row r="357" spans="1:7" ht="75" x14ac:dyDescent="0.25">
      <c r="A357" s="311" t="s">
        <v>18640</v>
      </c>
      <c r="B357" s="311" t="s">
        <v>18641</v>
      </c>
      <c r="C357" s="311" t="s">
        <v>22184</v>
      </c>
      <c r="D357" s="312" t="s">
        <v>21897</v>
      </c>
      <c r="E357" s="312">
        <v>1</v>
      </c>
      <c r="F357" s="313">
        <v>37.659999999999997</v>
      </c>
      <c r="G357" s="313">
        <v>37.659999999999997</v>
      </c>
    </row>
    <row r="358" spans="1:7" ht="90" x14ac:dyDescent="0.25">
      <c r="A358" s="311" t="s">
        <v>18642</v>
      </c>
      <c r="B358" s="311" t="s">
        <v>18643</v>
      </c>
      <c r="C358" s="311" t="s">
        <v>22185</v>
      </c>
      <c r="D358" s="312" t="s">
        <v>21897</v>
      </c>
      <c r="E358" s="312">
        <v>1</v>
      </c>
      <c r="F358" s="313">
        <v>232.27</v>
      </c>
      <c r="G358" s="313">
        <v>232.27</v>
      </c>
    </row>
    <row r="359" spans="1:7" ht="30" x14ac:dyDescent="0.25">
      <c r="A359" s="310" t="s">
        <v>18644</v>
      </c>
      <c r="B359" s="311"/>
      <c r="C359" s="310" t="s">
        <v>18645</v>
      </c>
      <c r="D359" s="312"/>
      <c r="E359" s="312"/>
      <c r="F359" s="313"/>
      <c r="G359" s="313"/>
    </row>
    <row r="360" spans="1:7" ht="90" x14ac:dyDescent="0.25">
      <c r="A360" s="311" t="s">
        <v>18646</v>
      </c>
      <c r="B360" s="311" t="s">
        <v>18647</v>
      </c>
      <c r="C360" s="311" t="s">
        <v>22186</v>
      </c>
      <c r="D360" s="312" t="s">
        <v>21897</v>
      </c>
      <c r="E360" s="312">
        <v>1</v>
      </c>
      <c r="F360" s="313">
        <v>78.72</v>
      </c>
      <c r="G360" s="313">
        <v>78.72</v>
      </c>
    </row>
    <row r="361" spans="1:7" x14ac:dyDescent="0.25">
      <c r="A361" s="310" t="s">
        <v>18648</v>
      </c>
      <c r="B361" s="311"/>
      <c r="C361" s="310" t="s">
        <v>18649</v>
      </c>
      <c r="D361" s="312"/>
      <c r="E361" s="312"/>
      <c r="F361" s="313"/>
      <c r="G361" s="313"/>
    </row>
    <row r="362" spans="1:7" x14ac:dyDescent="0.25">
      <c r="A362" s="310" t="s">
        <v>18650</v>
      </c>
      <c r="B362" s="311"/>
      <c r="C362" s="310" t="s">
        <v>18651</v>
      </c>
      <c r="D362" s="312"/>
      <c r="E362" s="312"/>
      <c r="F362" s="313"/>
      <c r="G362" s="313"/>
    </row>
    <row r="363" spans="1:7" ht="45" x14ac:dyDescent="0.25">
      <c r="A363" s="311" t="s">
        <v>18652</v>
      </c>
      <c r="B363" s="311" t="s">
        <v>18653</v>
      </c>
      <c r="C363" s="311" t="s">
        <v>22187</v>
      </c>
      <c r="D363" s="312" t="s">
        <v>21897</v>
      </c>
      <c r="E363" s="312">
        <v>1</v>
      </c>
      <c r="F363" s="313">
        <v>11.13</v>
      </c>
      <c r="G363" s="313">
        <v>11.13</v>
      </c>
    </row>
    <row r="364" spans="1:7" x14ac:dyDescent="0.25">
      <c r="A364" s="310" t="s">
        <v>18654</v>
      </c>
      <c r="B364" s="311"/>
      <c r="C364" s="310" t="s">
        <v>18655</v>
      </c>
      <c r="D364" s="312"/>
      <c r="E364" s="312"/>
      <c r="F364" s="313"/>
      <c r="G364" s="313"/>
    </row>
    <row r="365" spans="1:7" x14ac:dyDescent="0.25">
      <c r="A365" s="311" t="s">
        <v>18656</v>
      </c>
      <c r="B365" s="311" t="s">
        <v>18657</v>
      </c>
      <c r="C365" s="311" t="s">
        <v>22188</v>
      </c>
      <c r="D365" s="312" t="s">
        <v>21897</v>
      </c>
      <c r="E365" s="312">
        <v>1</v>
      </c>
      <c r="F365" s="313">
        <v>41.67</v>
      </c>
      <c r="G365" s="313">
        <v>41.67</v>
      </c>
    </row>
    <row r="366" spans="1:7" ht="30" x14ac:dyDescent="0.25">
      <c r="A366" s="311" t="s">
        <v>18658</v>
      </c>
      <c r="B366" s="311" t="s">
        <v>18659</v>
      </c>
      <c r="C366" s="311" t="s">
        <v>22189</v>
      </c>
      <c r="D366" s="312" t="s">
        <v>21897</v>
      </c>
      <c r="E366" s="312">
        <v>1</v>
      </c>
      <c r="F366" s="313">
        <v>91.18</v>
      </c>
      <c r="G366" s="313">
        <v>91.18</v>
      </c>
    </row>
    <row r="367" spans="1:7" ht="30" x14ac:dyDescent="0.25">
      <c r="A367" s="310" t="s">
        <v>18660</v>
      </c>
      <c r="B367" s="311"/>
      <c r="C367" s="310" t="s">
        <v>18661</v>
      </c>
      <c r="D367" s="312"/>
      <c r="E367" s="312"/>
      <c r="F367" s="313"/>
      <c r="G367" s="313"/>
    </row>
    <row r="368" spans="1:7" ht="45" x14ac:dyDescent="0.25">
      <c r="A368" s="311" t="s">
        <v>18662</v>
      </c>
      <c r="B368" s="311" t="s">
        <v>18663</v>
      </c>
      <c r="C368" s="311" t="s">
        <v>22190</v>
      </c>
      <c r="D368" s="312" t="s">
        <v>21897</v>
      </c>
      <c r="E368" s="312">
        <v>1</v>
      </c>
      <c r="F368" s="313">
        <v>31.08</v>
      </c>
      <c r="G368" s="313">
        <v>31.08</v>
      </c>
    </row>
    <row r="369" spans="1:7" ht="45" x14ac:dyDescent="0.25">
      <c r="A369" s="311" t="s">
        <v>18664</v>
      </c>
      <c r="B369" s="311" t="s">
        <v>18665</v>
      </c>
      <c r="C369" s="311" t="s">
        <v>22191</v>
      </c>
      <c r="D369" s="312" t="s">
        <v>21897</v>
      </c>
      <c r="E369" s="312">
        <v>1</v>
      </c>
      <c r="F369" s="313">
        <v>53.64</v>
      </c>
      <c r="G369" s="313">
        <v>53.64</v>
      </c>
    </row>
    <row r="370" spans="1:7" x14ac:dyDescent="0.25">
      <c r="A370" s="310" t="s">
        <v>18666</v>
      </c>
      <c r="B370" s="311"/>
      <c r="C370" s="310" t="s">
        <v>18480</v>
      </c>
      <c r="D370" s="312"/>
      <c r="E370" s="312"/>
      <c r="F370" s="313"/>
      <c r="G370" s="313"/>
    </row>
    <row r="371" spans="1:7" ht="30" x14ac:dyDescent="0.25">
      <c r="A371" s="311" t="s">
        <v>18667</v>
      </c>
      <c r="B371" s="311" t="s">
        <v>18668</v>
      </c>
      <c r="C371" s="311" t="s">
        <v>22192</v>
      </c>
      <c r="D371" s="312" t="s">
        <v>21897</v>
      </c>
      <c r="E371" s="312">
        <v>1</v>
      </c>
      <c r="F371" s="313">
        <v>48.93</v>
      </c>
      <c r="G371" s="313">
        <v>48.93</v>
      </c>
    </row>
    <row r="372" spans="1:7" x14ac:dyDescent="0.25">
      <c r="A372" s="310" t="s">
        <v>18669</v>
      </c>
      <c r="B372" s="311"/>
      <c r="C372" s="310" t="s">
        <v>18670</v>
      </c>
      <c r="D372" s="312"/>
      <c r="E372" s="312"/>
      <c r="F372" s="313"/>
      <c r="G372" s="313"/>
    </row>
    <row r="373" spans="1:7" x14ac:dyDescent="0.25">
      <c r="A373" s="310" t="s">
        <v>18671</v>
      </c>
      <c r="B373" s="311"/>
      <c r="C373" s="310" t="s">
        <v>18651</v>
      </c>
      <c r="D373" s="312"/>
      <c r="E373" s="312"/>
      <c r="F373" s="313"/>
      <c r="G373" s="313"/>
    </row>
    <row r="374" spans="1:7" ht="45" x14ac:dyDescent="0.25">
      <c r="A374" s="311" t="s">
        <v>18672</v>
      </c>
      <c r="B374" s="311" t="s">
        <v>18673</v>
      </c>
      <c r="C374" s="311" t="s">
        <v>22193</v>
      </c>
      <c r="D374" s="312" t="s">
        <v>21897</v>
      </c>
      <c r="E374" s="312">
        <v>1</v>
      </c>
      <c r="F374" s="313">
        <v>5.69</v>
      </c>
      <c r="G374" s="313">
        <v>5.69</v>
      </c>
    </row>
    <row r="375" spans="1:7" x14ac:dyDescent="0.25">
      <c r="A375" s="310" t="s">
        <v>18674</v>
      </c>
      <c r="B375" s="311"/>
      <c r="C375" s="310" t="s">
        <v>18675</v>
      </c>
      <c r="D375" s="312"/>
      <c r="E375" s="312"/>
      <c r="F375" s="313"/>
      <c r="G375" s="313"/>
    </row>
    <row r="376" spans="1:7" ht="90" x14ac:dyDescent="0.25">
      <c r="A376" s="311" t="s">
        <v>18676</v>
      </c>
      <c r="B376" s="311" t="s">
        <v>18677</v>
      </c>
      <c r="C376" s="311" t="s">
        <v>22194</v>
      </c>
      <c r="D376" s="312" t="s">
        <v>21897</v>
      </c>
      <c r="E376" s="312">
        <v>1</v>
      </c>
      <c r="F376" s="313">
        <v>88.45</v>
      </c>
      <c r="G376" s="313">
        <v>88.45</v>
      </c>
    </row>
    <row r="377" spans="1:7" ht="60" x14ac:dyDescent="0.25">
      <c r="A377" s="311" t="s">
        <v>18678</v>
      </c>
      <c r="B377" s="311" t="s">
        <v>18679</v>
      </c>
      <c r="C377" s="311" t="s">
        <v>22195</v>
      </c>
      <c r="D377" s="312" t="s">
        <v>8808</v>
      </c>
      <c r="E377" s="312">
        <v>1</v>
      </c>
      <c r="F377" s="313">
        <v>46.56</v>
      </c>
      <c r="G377" s="313">
        <v>46.56</v>
      </c>
    </row>
    <row r="378" spans="1:7" ht="60" x14ac:dyDescent="0.25">
      <c r="A378" s="311" t="s">
        <v>18680</v>
      </c>
      <c r="B378" s="311" t="s">
        <v>18681</v>
      </c>
      <c r="C378" s="311" t="s">
        <v>22196</v>
      </c>
      <c r="D378" s="312" t="s">
        <v>8808</v>
      </c>
      <c r="E378" s="312">
        <v>1</v>
      </c>
      <c r="F378" s="313">
        <v>64.97</v>
      </c>
      <c r="G378" s="313">
        <v>64.97</v>
      </c>
    </row>
    <row r="379" spans="1:7" ht="30" x14ac:dyDescent="0.25">
      <c r="A379" s="311" t="s">
        <v>18682</v>
      </c>
      <c r="B379" s="311" t="s">
        <v>18683</v>
      </c>
      <c r="C379" s="311" t="s">
        <v>22197</v>
      </c>
      <c r="D379" s="312" t="s">
        <v>8808</v>
      </c>
      <c r="E379" s="312">
        <v>1</v>
      </c>
      <c r="F379" s="313">
        <v>15.72</v>
      </c>
      <c r="G379" s="313">
        <v>15.72</v>
      </c>
    </row>
    <row r="380" spans="1:7" ht="30" x14ac:dyDescent="0.25">
      <c r="A380" s="311" t="s">
        <v>18684</v>
      </c>
      <c r="B380" s="311" t="s">
        <v>18685</v>
      </c>
      <c r="C380" s="311" t="s">
        <v>22198</v>
      </c>
      <c r="D380" s="312" t="s">
        <v>8808</v>
      </c>
      <c r="E380" s="312">
        <v>1</v>
      </c>
      <c r="F380" s="313">
        <v>15.73</v>
      </c>
      <c r="G380" s="313">
        <v>15.73</v>
      </c>
    </row>
    <row r="381" spans="1:7" ht="75" x14ac:dyDescent="0.25">
      <c r="A381" s="311" t="s">
        <v>18686</v>
      </c>
      <c r="B381" s="311" t="s">
        <v>18687</v>
      </c>
      <c r="C381" s="311" t="s">
        <v>22199</v>
      </c>
      <c r="D381" s="312" t="s">
        <v>21897</v>
      </c>
      <c r="E381" s="312">
        <v>1</v>
      </c>
      <c r="F381" s="313">
        <v>73.44</v>
      </c>
      <c r="G381" s="313">
        <v>73.44</v>
      </c>
    </row>
    <row r="382" spans="1:7" ht="75" x14ac:dyDescent="0.25">
      <c r="A382" s="311" t="s">
        <v>18688</v>
      </c>
      <c r="B382" s="311" t="s">
        <v>18689</v>
      </c>
      <c r="C382" s="311" t="s">
        <v>22200</v>
      </c>
      <c r="D382" s="312" t="s">
        <v>21897</v>
      </c>
      <c r="E382" s="312">
        <v>1</v>
      </c>
      <c r="F382" s="313">
        <v>165.48</v>
      </c>
      <c r="G382" s="313">
        <v>165.48</v>
      </c>
    </row>
    <row r="383" spans="1:7" ht="45" x14ac:dyDescent="0.25">
      <c r="A383" s="311" t="s">
        <v>18690</v>
      </c>
      <c r="B383" s="311" t="s">
        <v>18691</v>
      </c>
      <c r="C383" s="311" t="s">
        <v>22201</v>
      </c>
      <c r="D383" s="312" t="s">
        <v>21897</v>
      </c>
      <c r="E383" s="312">
        <v>1</v>
      </c>
      <c r="F383" s="313">
        <v>13.91</v>
      </c>
      <c r="G383" s="313">
        <v>13.91</v>
      </c>
    </row>
    <row r="384" spans="1:7" ht="45" x14ac:dyDescent="0.25">
      <c r="A384" s="311" t="s">
        <v>18692</v>
      </c>
      <c r="B384" s="311" t="s">
        <v>18693</v>
      </c>
      <c r="C384" s="311" t="s">
        <v>22202</v>
      </c>
      <c r="D384" s="312" t="s">
        <v>8808</v>
      </c>
      <c r="E384" s="312">
        <v>1</v>
      </c>
      <c r="F384" s="313">
        <v>51.15</v>
      </c>
      <c r="G384" s="313">
        <v>51.15</v>
      </c>
    </row>
    <row r="385" spans="1:7" ht="75" x14ac:dyDescent="0.25">
      <c r="A385" s="311" t="s">
        <v>18694</v>
      </c>
      <c r="B385" s="311" t="s">
        <v>18695</v>
      </c>
      <c r="C385" s="311" t="s">
        <v>22203</v>
      </c>
      <c r="D385" s="312" t="s">
        <v>21897</v>
      </c>
      <c r="E385" s="312">
        <v>1</v>
      </c>
      <c r="F385" s="313">
        <v>79.08</v>
      </c>
      <c r="G385" s="313">
        <v>79.08</v>
      </c>
    </row>
    <row r="386" spans="1:7" ht="30" x14ac:dyDescent="0.25">
      <c r="A386" s="310" t="s">
        <v>18696</v>
      </c>
      <c r="B386" s="311"/>
      <c r="C386" s="310" t="s">
        <v>18661</v>
      </c>
      <c r="D386" s="312"/>
      <c r="E386" s="312"/>
      <c r="F386" s="313"/>
      <c r="G386" s="313"/>
    </row>
    <row r="387" spans="1:7" ht="60" x14ac:dyDescent="0.25">
      <c r="A387" s="311" t="s">
        <v>18697</v>
      </c>
      <c r="B387" s="311" t="s">
        <v>18698</v>
      </c>
      <c r="C387" s="311" t="s">
        <v>22204</v>
      </c>
      <c r="D387" s="312" t="s">
        <v>21897</v>
      </c>
      <c r="E387" s="312">
        <v>1</v>
      </c>
      <c r="F387" s="313">
        <v>27.76</v>
      </c>
      <c r="G387" s="313">
        <v>27.76</v>
      </c>
    </row>
    <row r="388" spans="1:7" ht="45" x14ac:dyDescent="0.25">
      <c r="A388" s="311" t="s">
        <v>18699</v>
      </c>
      <c r="B388" s="311" t="s">
        <v>18700</v>
      </c>
      <c r="C388" s="311" t="s">
        <v>22205</v>
      </c>
      <c r="D388" s="312" t="s">
        <v>21897</v>
      </c>
      <c r="E388" s="312">
        <v>1</v>
      </c>
      <c r="F388" s="313">
        <v>19.670000000000002</v>
      </c>
      <c r="G388" s="313">
        <v>19.670000000000002</v>
      </c>
    </row>
    <row r="389" spans="1:7" ht="60" x14ac:dyDescent="0.25">
      <c r="A389" s="311" t="s">
        <v>18701</v>
      </c>
      <c r="B389" s="311" t="s">
        <v>18702</v>
      </c>
      <c r="C389" s="311" t="s">
        <v>22206</v>
      </c>
      <c r="D389" s="312" t="s">
        <v>21897</v>
      </c>
      <c r="E389" s="312">
        <v>1</v>
      </c>
      <c r="F389" s="313">
        <v>47.53</v>
      </c>
      <c r="G389" s="313">
        <v>47.53</v>
      </c>
    </row>
    <row r="390" spans="1:7" ht="75" x14ac:dyDescent="0.25">
      <c r="A390" s="311" t="s">
        <v>18703</v>
      </c>
      <c r="B390" s="311" t="s">
        <v>18704</v>
      </c>
      <c r="C390" s="311" t="s">
        <v>22207</v>
      </c>
      <c r="D390" s="312" t="s">
        <v>21897</v>
      </c>
      <c r="E390" s="312">
        <v>1</v>
      </c>
      <c r="F390" s="313">
        <v>53.33</v>
      </c>
      <c r="G390" s="313">
        <v>53.33</v>
      </c>
    </row>
    <row r="391" spans="1:7" ht="60" x14ac:dyDescent="0.25">
      <c r="A391" s="311" t="s">
        <v>18705</v>
      </c>
      <c r="B391" s="311" t="s">
        <v>18706</v>
      </c>
      <c r="C391" s="311" t="s">
        <v>22208</v>
      </c>
      <c r="D391" s="312" t="s">
        <v>21897</v>
      </c>
      <c r="E391" s="312">
        <v>1</v>
      </c>
      <c r="F391" s="313">
        <v>6.59</v>
      </c>
      <c r="G391" s="313">
        <v>6.59</v>
      </c>
    </row>
    <row r="392" spans="1:7" x14ac:dyDescent="0.25">
      <c r="A392" s="310" t="s">
        <v>18707</v>
      </c>
      <c r="B392" s="311"/>
      <c r="C392" s="310" t="s">
        <v>18708</v>
      </c>
      <c r="D392" s="312"/>
      <c r="E392" s="312"/>
      <c r="F392" s="313"/>
      <c r="G392" s="313"/>
    </row>
    <row r="393" spans="1:7" x14ac:dyDescent="0.25">
      <c r="A393" s="310" t="s">
        <v>18709</v>
      </c>
      <c r="B393" s="311"/>
      <c r="C393" s="310" t="s">
        <v>18710</v>
      </c>
      <c r="D393" s="312"/>
      <c r="E393" s="312"/>
      <c r="F393" s="313"/>
      <c r="G393" s="313"/>
    </row>
    <row r="394" spans="1:7" ht="45" x14ac:dyDescent="0.25">
      <c r="A394" s="311" t="s">
        <v>18711</v>
      </c>
      <c r="B394" s="311" t="s">
        <v>18712</v>
      </c>
      <c r="C394" s="311" t="s">
        <v>22209</v>
      </c>
      <c r="D394" s="312" t="s">
        <v>21897</v>
      </c>
      <c r="E394" s="312">
        <v>1</v>
      </c>
      <c r="F394" s="313">
        <v>19.829999999999998</v>
      </c>
      <c r="G394" s="313">
        <v>19.829999999999998</v>
      </c>
    </row>
    <row r="395" spans="1:7" ht="45" x14ac:dyDescent="0.25">
      <c r="A395" s="311" t="s">
        <v>18713</v>
      </c>
      <c r="B395" s="311" t="s">
        <v>18714</v>
      </c>
      <c r="C395" s="311" t="s">
        <v>22210</v>
      </c>
      <c r="D395" s="312" t="s">
        <v>21897</v>
      </c>
      <c r="E395" s="312">
        <v>1</v>
      </c>
      <c r="F395" s="313">
        <v>30.83</v>
      </c>
      <c r="G395" s="313">
        <v>30.83</v>
      </c>
    </row>
    <row r="396" spans="1:7" ht="45" x14ac:dyDescent="0.25">
      <c r="A396" s="311" t="s">
        <v>18715</v>
      </c>
      <c r="B396" s="311" t="s">
        <v>18716</v>
      </c>
      <c r="C396" s="311" t="s">
        <v>22211</v>
      </c>
      <c r="D396" s="312" t="s">
        <v>21897</v>
      </c>
      <c r="E396" s="312">
        <v>1</v>
      </c>
      <c r="F396" s="313">
        <v>66.37</v>
      </c>
      <c r="G396" s="313">
        <v>66.37</v>
      </c>
    </row>
    <row r="397" spans="1:7" ht="30" x14ac:dyDescent="0.25">
      <c r="A397" s="311" t="s">
        <v>18717</v>
      </c>
      <c r="B397" s="311" t="s">
        <v>18718</v>
      </c>
      <c r="C397" s="311" t="s">
        <v>22212</v>
      </c>
      <c r="D397" s="312" t="s">
        <v>21897</v>
      </c>
      <c r="E397" s="312">
        <v>1</v>
      </c>
      <c r="F397" s="313">
        <v>53.1</v>
      </c>
      <c r="G397" s="313">
        <v>53.1</v>
      </c>
    </row>
    <row r="398" spans="1:7" ht="30" x14ac:dyDescent="0.25">
      <c r="A398" s="311" t="s">
        <v>18719</v>
      </c>
      <c r="B398" s="311" t="s">
        <v>18720</v>
      </c>
      <c r="C398" s="311" t="s">
        <v>22213</v>
      </c>
      <c r="D398" s="312" t="s">
        <v>21897</v>
      </c>
      <c r="E398" s="312">
        <v>1</v>
      </c>
      <c r="F398" s="313">
        <v>50.25</v>
      </c>
      <c r="G398" s="313">
        <v>50.25</v>
      </c>
    </row>
    <row r="399" spans="1:7" ht="30" x14ac:dyDescent="0.25">
      <c r="A399" s="311" t="s">
        <v>18721</v>
      </c>
      <c r="B399" s="311" t="s">
        <v>18722</v>
      </c>
      <c r="C399" s="311" t="s">
        <v>22214</v>
      </c>
      <c r="D399" s="312" t="s">
        <v>21897</v>
      </c>
      <c r="E399" s="312">
        <v>1</v>
      </c>
      <c r="F399" s="313">
        <v>40.31</v>
      </c>
      <c r="G399" s="313">
        <v>40.31</v>
      </c>
    </row>
    <row r="400" spans="1:7" ht="30" x14ac:dyDescent="0.25">
      <c r="A400" s="311" t="s">
        <v>18723</v>
      </c>
      <c r="B400" s="311" t="s">
        <v>18724</v>
      </c>
      <c r="C400" s="311" t="s">
        <v>22215</v>
      </c>
      <c r="D400" s="312" t="s">
        <v>21897</v>
      </c>
      <c r="E400" s="312">
        <v>1</v>
      </c>
      <c r="F400" s="313">
        <v>66.84</v>
      </c>
      <c r="G400" s="313">
        <v>66.84</v>
      </c>
    </row>
    <row r="401" spans="1:7" x14ac:dyDescent="0.25">
      <c r="A401" s="310" t="s">
        <v>18725</v>
      </c>
      <c r="B401" s="311"/>
      <c r="C401" s="310" t="s">
        <v>18675</v>
      </c>
      <c r="D401" s="312"/>
      <c r="E401" s="312"/>
      <c r="F401" s="313"/>
      <c r="G401" s="313"/>
    </row>
    <row r="402" spans="1:7" ht="60" x14ac:dyDescent="0.25">
      <c r="A402" s="311" t="s">
        <v>18726</v>
      </c>
      <c r="B402" s="311" t="s">
        <v>18727</v>
      </c>
      <c r="C402" s="311" t="s">
        <v>22216</v>
      </c>
      <c r="D402" s="312" t="s">
        <v>21897</v>
      </c>
      <c r="E402" s="312">
        <v>1</v>
      </c>
      <c r="F402" s="313">
        <v>47.17</v>
      </c>
      <c r="G402" s="313">
        <v>47.17</v>
      </c>
    </row>
    <row r="403" spans="1:7" ht="75" x14ac:dyDescent="0.25">
      <c r="A403" s="311" t="s">
        <v>18728</v>
      </c>
      <c r="B403" s="311" t="s">
        <v>18729</v>
      </c>
      <c r="C403" s="311" t="s">
        <v>22217</v>
      </c>
      <c r="D403" s="312" t="s">
        <v>21897</v>
      </c>
      <c r="E403" s="312">
        <v>1</v>
      </c>
      <c r="F403" s="313">
        <v>415.12</v>
      </c>
      <c r="G403" s="313">
        <v>415.12</v>
      </c>
    </row>
    <row r="404" spans="1:7" ht="45" x14ac:dyDescent="0.25">
      <c r="A404" s="311" t="s">
        <v>18730</v>
      </c>
      <c r="B404" s="311" t="s">
        <v>18731</v>
      </c>
      <c r="C404" s="311" t="s">
        <v>22218</v>
      </c>
      <c r="D404" s="312" t="s">
        <v>8808</v>
      </c>
      <c r="E404" s="312">
        <v>1</v>
      </c>
      <c r="F404" s="313">
        <v>9.4600000000000009</v>
      </c>
      <c r="G404" s="313">
        <v>9.4600000000000009</v>
      </c>
    </row>
    <row r="405" spans="1:7" ht="45" x14ac:dyDescent="0.25">
      <c r="A405" s="311" t="s">
        <v>18732</v>
      </c>
      <c r="B405" s="311" t="s">
        <v>18733</v>
      </c>
      <c r="C405" s="311" t="s">
        <v>22219</v>
      </c>
      <c r="D405" s="312" t="s">
        <v>21897</v>
      </c>
      <c r="E405" s="312">
        <v>1</v>
      </c>
      <c r="F405" s="313">
        <v>85.42</v>
      </c>
      <c r="G405" s="313">
        <v>85.42</v>
      </c>
    </row>
    <row r="406" spans="1:7" ht="75" x14ac:dyDescent="0.25">
      <c r="A406" s="311" t="s">
        <v>18734</v>
      </c>
      <c r="B406" s="311" t="s">
        <v>18735</v>
      </c>
      <c r="C406" s="311" t="s">
        <v>22220</v>
      </c>
      <c r="D406" s="312" t="s">
        <v>21897</v>
      </c>
      <c r="E406" s="312">
        <v>1</v>
      </c>
      <c r="F406" s="313">
        <v>54.66</v>
      </c>
      <c r="G406" s="313">
        <v>54.66</v>
      </c>
    </row>
    <row r="407" spans="1:7" ht="60" x14ac:dyDescent="0.25">
      <c r="A407" s="311" t="s">
        <v>18736</v>
      </c>
      <c r="B407" s="311" t="s">
        <v>18737</v>
      </c>
      <c r="C407" s="311" t="s">
        <v>22221</v>
      </c>
      <c r="D407" s="312" t="s">
        <v>21897</v>
      </c>
      <c r="E407" s="312">
        <v>1</v>
      </c>
      <c r="F407" s="313">
        <v>143.25</v>
      </c>
      <c r="G407" s="313">
        <v>143.25</v>
      </c>
    </row>
    <row r="408" spans="1:7" ht="75" x14ac:dyDescent="0.25">
      <c r="A408" s="311" t="s">
        <v>18738</v>
      </c>
      <c r="B408" s="311" t="s">
        <v>18739</v>
      </c>
      <c r="C408" s="311" t="s">
        <v>22222</v>
      </c>
      <c r="D408" s="312" t="s">
        <v>21897</v>
      </c>
      <c r="E408" s="312">
        <v>1</v>
      </c>
      <c r="F408" s="313">
        <v>71.17</v>
      </c>
      <c r="G408" s="313">
        <v>71.17</v>
      </c>
    </row>
    <row r="409" spans="1:7" ht="45" x14ac:dyDescent="0.25">
      <c r="A409" s="311" t="s">
        <v>18740</v>
      </c>
      <c r="B409" s="311" t="s">
        <v>18741</v>
      </c>
      <c r="C409" s="311" t="s">
        <v>22223</v>
      </c>
      <c r="D409" s="312" t="s">
        <v>21897</v>
      </c>
      <c r="E409" s="312">
        <v>1</v>
      </c>
      <c r="F409" s="313">
        <v>107.22</v>
      </c>
      <c r="G409" s="313">
        <v>107.22</v>
      </c>
    </row>
    <row r="410" spans="1:7" ht="45" x14ac:dyDescent="0.25">
      <c r="A410" s="311" t="s">
        <v>18742</v>
      </c>
      <c r="B410" s="311" t="s">
        <v>18743</v>
      </c>
      <c r="C410" s="311" t="s">
        <v>22224</v>
      </c>
      <c r="D410" s="312" t="s">
        <v>21897</v>
      </c>
      <c r="E410" s="312">
        <v>1</v>
      </c>
      <c r="F410" s="313">
        <v>12.48</v>
      </c>
      <c r="G410" s="313">
        <v>12.48</v>
      </c>
    </row>
    <row r="411" spans="1:7" ht="45" x14ac:dyDescent="0.25">
      <c r="A411" s="311" t="s">
        <v>18744</v>
      </c>
      <c r="B411" s="311" t="s">
        <v>18745</v>
      </c>
      <c r="C411" s="311" t="s">
        <v>22225</v>
      </c>
      <c r="D411" s="312" t="s">
        <v>21897</v>
      </c>
      <c r="E411" s="312">
        <v>1</v>
      </c>
      <c r="F411" s="313">
        <v>8.61</v>
      </c>
      <c r="G411" s="313">
        <v>8.61</v>
      </c>
    </row>
    <row r="412" spans="1:7" ht="30" x14ac:dyDescent="0.25">
      <c r="A412" s="311" t="s">
        <v>18746</v>
      </c>
      <c r="B412" s="311" t="s">
        <v>18747</v>
      </c>
      <c r="C412" s="311" t="s">
        <v>22226</v>
      </c>
      <c r="D412" s="312" t="s">
        <v>21897</v>
      </c>
      <c r="E412" s="312">
        <v>1</v>
      </c>
      <c r="F412" s="313">
        <v>12.5</v>
      </c>
      <c r="G412" s="313">
        <v>12.5</v>
      </c>
    </row>
    <row r="413" spans="1:7" ht="90" x14ac:dyDescent="0.25">
      <c r="A413" s="311" t="s">
        <v>18748</v>
      </c>
      <c r="B413" s="311" t="s">
        <v>18749</v>
      </c>
      <c r="C413" s="311" t="s">
        <v>22227</v>
      </c>
      <c r="D413" s="312" t="s">
        <v>21897</v>
      </c>
      <c r="E413" s="312">
        <v>1</v>
      </c>
      <c r="F413" s="313">
        <v>45.45</v>
      </c>
      <c r="G413" s="313">
        <v>45.45</v>
      </c>
    </row>
    <row r="414" spans="1:7" ht="105" x14ac:dyDescent="0.25">
      <c r="A414" s="311" t="s">
        <v>18750</v>
      </c>
      <c r="B414" s="311" t="s">
        <v>18751</v>
      </c>
      <c r="C414" s="311" t="s">
        <v>22228</v>
      </c>
      <c r="D414" s="312" t="s">
        <v>21897</v>
      </c>
      <c r="E414" s="312">
        <v>1</v>
      </c>
      <c r="F414" s="313">
        <v>103.93</v>
      </c>
      <c r="G414" s="313">
        <v>103.93</v>
      </c>
    </row>
    <row r="415" spans="1:7" ht="105" x14ac:dyDescent="0.25">
      <c r="A415" s="311" t="s">
        <v>18752</v>
      </c>
      <c r="B415" s="311" t="s">
        <v>18753</v>
      </c>
      <c r="C415" s="311" t="s">
        <v>22229</v>
      </c>
      <c r="D415" s="312" t="s">
        <v>21897</v>
      </c>
      <c r="E415" s="312">
        <v>1</v>
      </c>
      <c r="F415" s="313">
        <v>115.06</v>
      </c>
      <c r="G415" s="313">
        <v>115.06</v>
      </c>
    </row>
    <row r="416" spans="1:7" ht="90" x14ac:dyDescent="0.25">
      <c r="A416" s="311" t="s">
        <v>18754</v>
      </c>
      <c r="B416" s="311" t="s">
        <v>18755</v>
      </c>
      <c r="C416" s="311" t="s">
        <v>22230</v>
      </c>
      <c r="D416" s="312" t="s">
        <v>21897</v>
      </c>
      <c r="E416" s="312">
        <v>1</v>
      </c>
      <c r="F416" s="313">
        <v>150.94</v>
      </c>
      <c r="G416" s="313">
        <v>150.94</v>
      </c>
    </row>
    <row r="417" spans="1:7" ht="105" x14ac:dyDescent="0.25">
      <c r="A417" s="311" t="s">
        <v>18756</v>
      </c>
      <c r="B417" s="311" t="s">
        <v>18757</v>
      </c>
      <c r="C417" s="311" t="s">
        <v>22231</v>
      </c>
      <c r="D417" s="312" t="s">
        <v>21897</v>
      </c>
      <c r="E417" s="312">
        <v>1</v>
      </c>
      <c r="F417" s="313">
        <v>101.08</v>
      </c>
      <c r="G417" s="313">
        <v>101.08</v>
      </c>
    </row>
    <row r="418" spans="1:7" ht="90" x14ac:dyDescent="0.25">
      <c r="A418" s="311" t="s">
        <v>18758</v>
      </c>
      <c r="B418" s="311" t="s">
        <v>18759</v>
      </c>
      <c r="C418" s="311" t="s">
        <v>22232</v>
      </c>
      <c r="D418" s="312" t="s">
        <v>21897</v>
      </c>
      <c r="E418" s="312">
        <v>1</v>
      </c>
      <c r="F418" s="313">
        <v>143.81</v>
      </c>
      <c r="G418" s="313">
        <v>143.81</v>
      </c>
    </row>
    <row r="419" spans="1:7" ht="90" x14ac:dyDescent="0.25">
      <c r="A419" s="311" t="s">
        <v>18760</v>
      </c>
      <c r="B419" s="311" t="s">
        <v>18761</v>
      </c>
      <c r="C419" s="311" t="s">
        <v>22233</v>
      </c>
      <c r="D419" s="312" t="s">
        <v>21897</v>
      </c>
      <c r="E419" s="312">
        <v>1</v>
      </c>
      <c r="F419" s="313">
        <v>68.400000000000006</v>
      </c>
      <c r="G419" s="313">
        <v>68.400000000000006</v>
      </c>
    </row>
    <row r="420" spans="1:7" ht="90" x14ac:dyDescent="0.25">
      <c r="A420" s="311" t="s">
        <v>18762</v>
      </c>
      <c r="B420" s="311" t="s">
        <v>18763</v>
      </c>
      <c r="C420" s="311" t="s">
        <v>22234</v>
      </c>
      <c r="D420" s="312" t="s">
        <v>21897</v>
      </c>
      <c r="E420" s="312">
        <v>1</v>
      </c>
      <c r="F420" s="313">
        <v>45.45</v>
      </c>
      <c r="G420" s="313">
        <v>45.45</v>
      </c>
    </row>
    <row r="421" spans="1:7" ht="30" x14ac:dyDescent="0.25">
      <c r="A421" s="310" t="s">
        <v>18764</v>
      </c>
      <c r="B421" s="311"/>
      <c r="C421" s="310" t="s">
        <v>18765</v>
      </c>
      <c r="D421" s="312"/>
      <c r="E421" s="312"/>
      <c r="F421" s="313"/>
      <c r="G421" s="313"/>
    </row>
    <row r="422" spans="1:7" ht="45" x14ac:dyDescent="0.25">
      <c r="A422" s="311" t="s">
        <v>18766</v>
      </c>
      <c r="B422" s="311" t="s">
        <v>18767</v>
      </c>
      <c r="C422" s="311" t="s">
        <v>22235</v>
      </c>
      <c r="D422" s="312" t="s">
        <v>8808</v>
      </c>
      <c r="E422" s="312">
        <v>1</v>
      </c>
      <c r="F422" s="313">
        <v>11.8</v>
      </c>
      <c r="G422" s="313">
        <v>11.8</v>
      </c>
    </row>
    <row r="423" spans="1:7" ht="60" x14ac:dyDescent="0.25">
      <c r="A423" s="311" t="s">
        <v>18768</v>
      </c>
      <c r="B423" s="311" t="s">
        <v>22236</v>
      </c>
      <c r="C423" s="311" t="s">
        <v>22237</v>
      </c>
      <c r="D423" s="312" t="s">
        <v>8808</v>
      </c>
      <c r="E423" s="312">
        <v>1</v>
      </c>
      <c r="F423" s="313">
        <v>14.39</v>
      </c>
      <c r="G423" s="313">
        <v>14.39</v>
      </c>
    </row>
    <row r="424" spans="1:7" ht="45" x14ac:dyDescent="0.25">
      <c r="A424" s="311" t="s">
        <v>18769</v>
      </c>
      <c r="B424" s="311" t="s">
        <v>18770</v>
      </c>
      <c r="C424" s="311" t="s">
        <v>22238</v>
      </c>
      <c r="D424" s="312" t="s">
        <v>8808</v>
      </c>
      <c r="E424" s="312">
        <v>1</v>
      </c>
      <c r="F424" s="313">
        <v>28.03</v>
      </c>
      <c r="G424" s="313">
        <v>28.03</v>
      </c>
    </row>
    <row r="425" spans="1:7" ht="30" x14ac:dyDescent="0.25">
      <c r="A425" s="311" t="s">
        <v>18771</v>
      </c>
      <c r="B425" s="311" t="s">
        <v>18772</v>
      </c>
      <c r="C425" s="311" t="s">
        <v>22239</v>
      </c>
      <c r="D425" s="312" t="s">
        <v>8808</v>
      </c>
      <c r="E425" s="312">
        <v>1</v>
      </c>
      <c r="F425" s="313">
        <v>134.41999999999999</v>
      </c>
      <c r="G425" s="313">
        <v>134.41999999999999</v>
      </c>
    </row>
    <row r="426" spans="1:7" ht="30" x14ac:dyDescent="0.25">
      <c r="A426" s="311" t="s">
        <v>18773</v>
      </c>
      <c r="B426" s="311" t="s">
        <v>18774</v>
      </c>
      <c r="C426" s="311" t="s">
        <v>22240</v>
      </c>
      <c r="D426" s="312" t="s">
        <v>8808</v>
      </c>
      <c r="E426" s="312">
        <v>1</v>
      </c>
      <c r="F426" s="313">
        <v>46.5</v>
      </c>
      <c r="G426" s="313">
        <v>46.5</v>
      </c>
    </row>
    <row r="427" spans="1:7" ht="45" x14ac:dyDescent="0.25">
      <c r="A427" s="311" t="s">
        <v>18775</v>
      </c>
      <c r="B427" s="311" t="s">
        <v>18776</v>
      </c>
      <c r="C427" s="311" t="s">
        <v>22241</v>
      </c>
      <c r="D427" s="312" t="s">
        <v>8808</v>
      </c>
      <c r="E427" s="312">
        <v>1</v>
      </c>
      <c r="F427" s="313">
        <v>24.44</v>
      </c>
      <c r="G427" s="313">
        <v>24.44</v>
      </c>
    </row>
    <row r="428" spans="1:7" ht="75" x14ac:dyDescent="0.25">
      <c r="A428" s="311" t="s">
        <v>18777</v>
      </c>
      <c r="B428" s="311" t="s">
        <v>18778</v>
      </c>
      <c r="C428" s="311" t="s">
        <v>22242</v>
      </c>
      <c r="D428" s="312" t="s">
        <v>8808</v>
      </c>
      <c r="E428" s="312">
        <v>1</v>
      </c>
      <c r="F428" s="313">
        <v>40.94</v>
      </c>
      <c r="G428" s="313">
        <v>40.94</v>
      </c>
    </row>
    <row r="429" spans="1:7" ht="30" x14ac:dyDescent="0.25">
      <c r="A429" s="311" t="s">
        <v>18779</v>
      </c>
      <c r="B429" s="311" t="s">
        <v>18780</v>
      </c>
      <c r="C429" s="311" t="s">
        <v>22243</v>
      </c>
      <c r="D429" s="312" t="s">
        <v>8808</v>
      </c>
      <c r="E429" s="312">
        <v>1</v>
      </c>
      <c r="F429" s="313">
        <v>75.41</v>
      </c>
      <c r="G429" s="313">
        <v>75.41</v>
      </c>
    </row>
    <row r="430" spans="1:7" ht="60" x14ac:dyDescent="0.25">
      <c r="A430" s="311" t="s">
        <v>18781</v>
      </c>
      <c r="B430" s="311" t="s">
        <v>18782</v>
      </c>
      <c r="C430" s="311" t="s">
        <v>22244</v>
      </c>
      <c r="D430" s="312" t="s">
        <v>8808</v>
      </c>
      <c r="E430" s="312">
        <v>1</v>
      </c>
      <c r="F430" s="313">
        <v>28.44</v>
      </c>
      <c r="G430" s="313">
        <v>28.44</v>
      </c>
    </row>
    <row r="431" spans="1:7" ht="75" x14ac:dyDescent="0.25">
      <c r="A431" s="311" t="s">
        <v>18783</v>
      </c>
      <c r="B431" s="311" t="s">
        <v>18784</v>
      </c>
      <c r="C431" s="311" t="s">
        <v>22245</v>
      </c>
      <c r="D431" s="312" t="s">
        <v>8808</v>
      </c>
      <c r="E431" s="312">
        <v>1</v>
      </c>
      <c r="F431" s="313">
        <v>42.69</v>
      </c>
      <c r="G431" s="313">
        <v>42.69</v>
      </c>
    </row>
    <row r="432" spans="1:7" ht="105" x14ac:dyDescent="0.25">
      <c r="A432" s="311" t="s">
        <v>18785</v>
      </c>
      <c r="B432" s="311" t="s">
        <v>18786</v>
      </c>
      <c r="C432" s="311" t="s">
        <v>22246</v>
      </c>
      <c r="D432" s="312" t="s">
        <v>8808</v>
      </c>
      <c r="E432" s="312">
        <v>1</v>
      </c>
      <c r="F432" s="313">
        <v>23.37</v>
      </c>
      <c r="G432" s="313">
        <v>23.37</v>
      </c>
    </row>
    <row r="433" spans="1:7" ht="75" x14ac:dyDescent="0.25">
      <c r="A433" s="311" t="s">
        <v>18787</v>
      </c>
      <c r="B433" s="311" t="s">
        <v>18788</v>
      </c>
      <c r="C433" s="311" t="s">
        <v>22247</v>
      </c>
      <c r="D433" s="312" t="s">
        <v>8808</v>
      </c>
      <c r="E433" s="312">
        <v>1</v>
      </c>
      <c r="F433" s="313">
        <v>40.53</v>
      </c>
      <c r="G433" s="313">
        <v>40.53</v>
      </c>
    </row>
    <row r="434" spans="1:7" x14ac:dyDescent="0.25">
      <c r="A434" s="310" t="s">
        <v>18789</v>
      </c>
      <c r="B434" s="311"/>
      <c r="C434" s="310" t="s">
        <v>18480</v>
      </c>
      <c r="D434" s="312"/>
      <c r="E434" s="312"/>
      <c r="F434" s="313"/>
      <c r="G434" s="313"/>
    </row>
    <row r="435" spans="1:7" ht="45" x14ac:dyDescent="0.25">
      <c r="A435" s="311" t="s">
        <v>18790</v>
      </c>
      <c r="B435" s="311" t="s">
        <v>18791</v>
      </c>
      <c r="C435" s="311" t="s">
        <v>22248</v>
      </c>
      <c r="D435" s="312" t="s">
        <v>21897</v>
      </c>
      <c r="E435" s="312">
        <v>1</v>
      </c>
      <c r="F435" s="313">
        <v>105.34</v>
      </c>
      <c r="G435" s="313">
        <v>105.34</v>
      </c>
    </row>
    <row r="436" spans="1:7" x14ac:dyDescent="0.25">
      <c r="A436" s="310" t="s">
        <v>18792</v>
      </c>
      <c r="B436" s="311"/>
      <c r="C436" s="310" t="s">
        <v>18793</v>
      </c>
      <c r="D436" s="312"/>
      <c r="E436" s="312"/>
      <c r="F436" s="313"/>
      <c r="G436" s="313"/>
    </row>
    <row r="437" spans="1:7" ht="30" x14ac:dyDescent="0.25">
      <c r="A437" s="310" t="s">
        <v>18794</v>
      </c>
      <c r="B437" s="311"/>
      <c r="C437" s="310" t="s">
        <v>18795</v>
      </c>
      <c r="D437" s="312"/>
      <c r="E437" s="312"/>
      <c r="F437" s="313"/>
      <c r="G437" s="313"/>
    </row>
    <row r="438" spans="1:7" ht="90" x14ac:dyDescent="0.25">
      <c r="A438" s="311" t="s">
        <v>18796</v>
      </c>
      <c r="B438" s="311" t="s">
        <v>18797</v>
      </c>
      <c r="C438" s="311" t="s">
        <v>22249</v>
      </c>
      <c r="D438" s="312" t="s">
        <v>18016</v>
      </c>
      <c r="E438" s="312">
        <v>1</v>
      </c>
      <c r="F438" s="314">
        <v>1941.53</v>
      </c>
      <c r="G438" s="314">
        <v>1941.53</v>
      </c>
    </row>
    <row r="439" spans="1:7" ht="90" x14ac:dyDescent="0.25">
      <c r="A439" s="311" t="s">
        <v>18798</v>
      </c>
      <c r="B439" s="311" t="s">
        <v>18799</v>
      </c>
      <c r="C439" s="311" t="s">
        <v>22250</v>
      </c>
      <c r="D439" s="312" t="s">
        <v>18016</v>
      </c>
      <c r="E439" s="312">
        <v>1</v>
      </c>
      <c r="F439" s="314">
        <v>2503.86</v>
      </c>
      <c r="G439" s="314">
        <v>2503.86</v>
      </c>
    </row>
    <row r="440" spans="1:7" ht="90" x14ac:dyDescent="0.25">
      <c r="A440" s="311" t="s">
        <v>18800</v>
      </c>
      <c r="B440" s="311" t="s">
        <v>18801</v>
      </c>
      <c r="C440" s="311" t="s">
        <v>22251</v>
      </c>
      <c r="D440" s="312" t="s">
        <v>18016</v>
      </c>
      <c r="E440" s="312">
        <v>1</v>
      </c>
      <c r="F440" s="314">
        <v>5956.68</v>
      </c>
      <c r="G440" s="314">
        <v>5956.68</v>
      </c>
    </row>
    <row r="441" spans="1:7" ht="90" x14ac:dyDescent="0.25">
      <c r="A441" s="311" t="s">
        <v>18802</v>
      </c>
      <c r="B441" s="311" t="s">
        <v>18803</v>
      </c>
      <c r="C441" s="311" t="s">
        <v>22252</v>
      </c>
      <c r="D441" s="312" t="s">
        <v>18016</v>
      </c>
      <c r="E441" s="312">
        <v>1</v>
      </c>
      <c r="F441" s="314">
        <v>5487.23</v>
      </c>
      <c r="G441" s="314">
        <v>5487.23</v>
      </c>
    </row>
    <row r="442" spans="1:7" x14ac:dyDescent="0.25">
      <c r="A442" s="310" t="s">
        <v>18804</v>
      </c>
      <c r="B442" s="311"/>
      <c r="C442" s="310" t="s">
        <v>16702</v>
      </c>
      <c r="D442" s="312"/>
      <c r="E442" s="312"/>
      <c r="F442" s="313"/>
      <c r="G442" s="313"/>
    </row>
    <row r="443" spans="1:7" ht="105" x14ac:dyDescent="0.25">
      <c r="A443" s="311" t="s">
        <v>18805</v>
      </c>
      <c r="B443" s="311" t="s">
        <v>18806</v>
      </c>
      <c r="C443" s="311" t="s">
        <v>22253</v>
      </c>
      <c r="D443" s="312" t="s">
        <v>18016</v>
      </c>
      <c r="E443" s="312">
        <v>1</v>
      </c>
      <c r="F443" s="313">
        <v>360.21</v>
      </c>
      <c r="G443" s="313">
        <v>360.21</v>
      </c>
    </row>
    <row r="444" spans="1:7" ht="105" x14ac:dyDescent="0.25">
      <c r="A444" s="311" t="s">
        <v>18807</v>
      </c>
      <c r="B444" s="311" t="s">
        <v>18808</v>
      </c>
      <c r="C444" s="311" t="s">
        <v>22254</v>
      </c>
      <c r="D444" s="312" t="s">
        <v>18016</v>
      </c>
      <c r="E444" s="312">
        <v>1</v>
      </c>
      <c r="F444" s="313">
        <v>447.18</v>
      </c>
      <c r="G444" s="313">
        <v>447.18</v>
      </c>
    </row>
    <row r="445" spans="1:7" ht="105" x14ac:dyDescent="0.25">
      <c r="A445" s="311" t="s">
        <v>18809</v>
      </c>
      <c r="B445" s="311" t="s">
        <v>18810</v>
      </c>
      <c r="C445" s="311" t="s">
        <v>22255</v>
      </c>
      <c r="D445" s="312" t="s">
        <v>18016</v>
      </c>
      <c r="E445" s="312">
        <v>1</v>
      </c>
      <c r="F445" s="313">
        <v>639.98</v>
      </c>
      <c r="G445" s="313">
        <v>639.98</v>
      </c>
    </row>
    <row r="446" spans="1:7" ht="90" x14ac:dyDescent="0.25">
      <c r="A446" s="311" t="s">
        <v>18811</v>
      </c>
      <c r="B446" s="311" t="s">
        <v>18812</v>
      </c>
      <c r="C446" s="311" t="s">
        <v>22256</v>
      </c>
      <c r="D446" s="312" t="s">
        <v>18016</v>
      </c>
      <c r="E446" s="312">
        <v>1</v>
      </c>
      <c r="F446" s="313">
        <v>236.69</v>
      </c>
      <c r="G446" s="313">
        <v>236.69</v>
      </c>
    </row>
    <row r="447" spans="1:7" x14ac:dyDescent="0.25">
      <c r="A447" s="310" t="s">
        <v>18813</v>
      </c>
      <c r="B447" s="311"/>
      <c r="C447" s="310" t="s">
        <v>18814</v>
      </c>
      <c r="D447" s="312"/>
      <c r="E447" s="312"/>
      <c r="F447" s="313"/>
      <c r="G447" s="313"/>
    </row>
    <row r="448" spans="1:7" ht="30" x14ac:dyDescent="0.25">
      <c r="A448" s="311" t="s">
        <v>18815</v>
      </c>
      <c r="B448" s="311" t="s">
        <v>18816</v>
      </c>
      <c r="C448" s="311" t="s">
        <v>22257</v>
      </c>
      <c r="D448" s="312" t="s">
        <v>18817</v>
      </c>
      <c r="E448" s="312">
        <v>1</v>
      </c>
      <c r="F448" s="313">
        <v>94.74</v>
      </c>
      <c r="G448" s="313">
        <v>94.74</v>
      </c>
    </row>
    <row r="449" spans="1:7" ht="30" x14ac:dyDescent="0.25">
      <c r="A449" s="311" t="s">
        <v>18818</v>
      </c>
      <c r="B449" s="311" t="s">
        <v>18819</v>
      </c>
      <c r="C449" s="311" t="s">
        <v>22258</v>
      </c>
      <c r="D449" s="312" t="s">
        <v>18817</v>
      </c>
      <c r="E449" s="312">
        <v>1</v>
      </c>
      <c r="F449" s="313">
        <v>211.09</v>
      </c>
      <c r="G449" s="313">
        <v>211.09</v>
      </c>
    </row>
    <row r="450" spans="1:7" ht="30" x14ac:dyDescent="0.25">
      <c r="A450" s="311" t="s">
        <v>18820</v>
      </c>
      <c r="B450" s="311" t="s">
        <v>18821</v>
      </c>
      <c r="C450" s="311" t="s">
        <v>22259</v>
      </c>
      <c r="D450" s="312" t="s">
        <v>18817</v>
      </c>
      <c r="E450" s="312">
        <v>1</v>
      </c>
      <c r="F450" s="313">
        <v>385.76</v>
      </c>
      <c r="G450" s="313">
        <v>385.76</v>
      </c>
    </row>
    <row r="451" spans="1:7" ht="30" x14ac:dyDescent="0.25">
      <c r="A451" s="311" t="s">
        <v>18822</v>
      </c>
      <c r="B451" s="311" t="s">
        <v>18823</v>
      </c>
      <c r="C451" s="311" t="s">
        <v>22260</v>
      </c>
      <c r="D451" s="312" t="s">
        <v>18817</v>
      </c>
      <c r="E451" s="312">
        <v>1</v>
      </c>
      <c r="F451" s="313">
        <v>380.8</v>
      </c>
      <c r="G451" s="313">
        <v>380.8</v>
      </c>
    </row>
    <row r="452" spans="1:7" ht="30" x14ac:dyDescent="0.25">
      <c r="A452" s="311" t="s">
        <v>18824</v>
      </c>
      <c r="B452" s="311" t="s">
        <v>18825</v>
      </c>
      <c r="C452" s="311" t="s">
        <v>22261</v>
      </c>
      <c r="D452" s="312" t="s">
        <v>18817</v>
      </c>
      <c r="E452" s="312">
        <v>1</v>
      </c>
      <c r="F452" s="313">
        <v>111.23</v>
      </c>
      <c r="G452" s="313">
        <v>111.23</v>
      </c>
    </row>
    <row r="453" spans="1:7" ht="30" x14ac:dyDescent="0.25">
      <c r="A453" s="311" t="s">
        <v>18826</v>
      </c>
      <c r="B453" s="311" t="s">
        <v>18827</v>
      </c>
      <c r="C453" s="311" t="s">
        <v>22262</v>
      </c>
      <c r="D453" s="312" t="s">
        <v>18817</v>
      </c>
      <c r="E453" s="312">
        <v>1</v>
      </c>
      <c r="F453" s="313">
        <v>86.3</v>
      </c>
      <c r="G453" s="313">
        <v>86.3</v>
      </c>
    </row>
    <row r="454" spans="1:7" ht="45" x14ac:dyDescent="0.25">
      <c r="A454" s="311" t="s">
        <v>18828</v>
      </c>
      <c r="B454" s="311" t="s">
        <v>18829</v>
      </c>
      <c r="C454" s="311" t="s">
        <v>22263</v>
      </c>
      <c r="D454" s="312" t="s">
        <v>18817</v>
      </c>
      <c r="E454" s="312">
        <v>1</v>
      </c>
      <c r="F454" s="313">
        <v>159.07</v>
      </c>
      <c r="G454" s="313">
        <v>159.07</v>
      </c>
    </row>
    <row r="455" spans="1:7" ht="30" x14ac:dyDescent="0.25">
      <c r="A455" s="311" t="s">
        <v>18830</v>
      </c>
      <c r="B455" s="311" t="s">
        <v>18831</v>
      </c>
      <c r="C455" s="311" t="s">
        <v>22264</v>
      </c>
      <c r="D455" s="312" t="s">
        <v>18817</v>
      </c>
      <c r="E455" s="312">
        <v>1</v>
      </c>
      <c r="F455" s="313">
        <v>79.16</v>
      </c>
      <c r="G455" s="313">
        <v>79.16</v>
      </c>
    </row>
    <row r="456" spans="1:7" ht="30" x14ac:dyDescent="0.25">
      <c r="A456" s="311" t="s">
        <v>18832</v>
      </c>
      <c r="B456" s="311" t="s">
        <v>18833</v>
      </c>
      <c r="C456" s="311" t="s">
        <v>22265</v>
      </c>
      <c r="D456" s="312" t="s">
        <v>18817</v>
      </c>
      <c r="E456" s="312">
        <v>1</v>
      </c>
      <c r="F456" s="313">
        <v>81.66</v>
      </c>
      <c r="G456" s="313">
        <v>81.66</v>
      </c>
    </row>
    <row r="457" spans="1:7" ht="45" x14ac:dyDescent="0.25">
      <c r="A457" s="311" t="s">
        <v>18834</v>
      </c>
      <c r="B457" s="311" t="s">
        <v>18835</v>
      </c>
      <c r="C457" s="311" t="s">
        <v>22266</v>
      </c>
      <c r="D457" s="312" t="s">
        <v>18016</v>
      </c>
      <c r="E457" s="312">
        <v>1</v>
      </c>
      <c r="F457" s="313">
        <v>202.13</v>
      </c>
      <c r="G457" s="313">
        <v>202.13</v>
      </c>
    </row>
    <row r="458" spans="1:7" ht="45" x14ac:dyDescent="0.25">
      <c r="A458" s="311" t="s">
        <v>18836</v>
      </c>
      <c r="B458" s="311" t="s">
        <v>18837</v>
      </c>
      <c r="C458" s="311" t="s">
        <v>22267</v>
      </c>
      <c r="D458" s="312" t="s">
        <v>18016</v>
      </c>
      <c r="E458" s="312">
        <v>1</v>
      </c>
      <c r="F458" s="313">
        <v>91.23</v>
      </c>
      <c r="G458" s="313">
        <v>91.23</v>
      </c>
    </row>
    <row r="459" spans="1:7" ht="60" x14ac:dyDescent="0.25">
      <c r="A459" s="311" t="s">
        <v>18838</v>
      </c>
      <c r="B459" s="311" t="s">
        <v>18839</v>
      </c>
      <c r="C459" s="311" t="s">
        <v>22268</v>
      </c>
      <c r="D459" s="312" t="s">
        <v>18016</v>
      </c>
      <c r="E459" s="312">
        <v>1</v>
      </c>
      <c r="F459" s="313">
        <v>710.37</v>
      </c>
      <c r="G459" s="313">
        <v>710.37</v>
      </c>
    </row>
    <row r="460" spans="1:7" ht="75" x14ac:dyDescent="0.25">
      <c r="A460" s="311" t="s">
        <v>18840</v>
      </c>
      <c r="B460" s="311" t="s">
        <v>18841</v>
      </c>
      <c r="C460" s="311" t="s">
        <v>22269</v>
      </c>
      <c r="D460" s="312" t="s">
        <v>18016</v>
      </c>
      <c r="E460" s="312">
        <v>1</v>
      </c>
      <c r="F460" s="314">
        <v>1199.33</v>
      </c>
      <c r="G460" s="314">
        <v>1199.33</v>
      </c>
    </row>
    <row r="461" spans="1:7" ht="105" x14ac:dyDescent="0.25">
      <c r="A461" s="311" t="s">
        <v>18842</v>
      </c>
      <c r="B461" s="311" t="s">
        <v>18843</v>
      </c>
      <c r="C461" s="311" t="s">
        <v>22270</v>
      </c>
      <c r="D461" s="312" t="s">
        <v>18016</v>
      </c>
      <c r="E461" s="312">
        <v>1</v>
      </c>
      <c r="F461" s="314">
        <v>1208.58</v>
      </c>
      <c r="G461" s="314">
        <v>1208.58</v>
      </c>
    </row>
    <row r="462" spans="1:7" x14ac:dyDescent="0.25">
      <c r="A462" s="310" t="s">
        <v>18844</v>
      </c>
      <c r="B462" s="311"/>
      <c r="C462" s="310" t="s">
        <v>18845</v>
      </c>
      <c r="D462" s="312"/>
      <c r="E462" s="312"/>
      <c r="F462" s="313"/>
      <c r="G462" s="313"/>
    </row>
    <row r="463" spans="1:7" ht="90" x14ac:dyDescent="0.25">
      <c r="A463" s="311" t="s">
        <v>18846</v>
      </c>
      <c r="B463" s="311" t="s">
        <v>18847</v>
      </c>
      <c r="C463" s="311" t="s">
        <v>22271</v>
      </c>
      <c r="D463" s="312" t="s">
        <v>8808</v>
      </c>
      <c r="E463" s="312">
        <v>1</v>
      </c>
      <c r="F463" s="313">
        <v>102.88</v>
      </c>
      <c r="G463" s="313">
        <v>102.88</v>
      </c>
    </row>
    <row r="464" spans="1:7" ht="90" x14ac:dyDescent="0.25">
      <c r="A464" s="311" t="s">
        <v>18848</v>
      </c>
      <c r="B464" s="311" t="s">
        <v>18849</v>
      </c>
      <c r="C464" s="311" t="s">
        <v>22272</v>
      </c>
      <c r="D464" s="312" t="s">
        <v>8808</v>
      </c>
      <c r="E464" s="312">
        <v>1</v>
      </c>
      <c r="F464" s="313">
        <v>129.71</v>
      </c>
      <c r="G464" s="313">
        <v>129.71</v>
      </c>
    </row>
    <row r="465" spans="1:7" ht="45" x14ac:dyDescent="0.25">
      <c r="A465" s="311" t="s">
        <v>18850</v>
      </c>
      <c r="B465" s="311" t="s">
        <v>18851</v>
      </c>
      <c r="C465" s="311" t="s">
        <v>22273</v>
      </c>
      <c r="D465" s="312" t="s">
        <v>8808</v>
      </c>
      <c r="E465" s="312">
        <v>1</v>
      </c>
      <c r="F465" s="313">
        <v>56.39</v>
      </c>
      <c r="G465" s="313">
        <v>56.39</v>
      </c>
    </row>
    <row r="466" spans="1:7" ht="45" x14ac:dyDescent="0.25">
      <c r="A466" s="311" t="s">
        <v>18852</v>
      </c>
      <c r="B466" s="311" t="s">
        <v>18853</v>
      </c>
      <c r="C466" s="311" t="s">
        <v>22274</v>
      </c>
      <c r="D466" s="312" t="s">
        <v>8808</v>
      </c>
      <c r="E466" s="312">
        <v>1</v>
      </c>
      <c r="F466" s="313">
        <v>93</v>
      </c>
      <c r="G466" s="313">
        <v>93</v>
      </c>
    </row>
    <row r="467" spans="1:7" ht="45" x14ac:dyDescent="0.25">
      <c r="A467" s="311" t="s">
        <v>18854</v>
      </c>
      <c r="B467" s="311" t="s">
        <v>18855</v>
      </c>
      <c r="C467" s="311" t="s">
        <v>22275</v>
      </c>
      <c r="D467" s="312" t="s">
        <v>8808</v>
      </c>
      <c r="E467" s="312">
        <v>1</v>
      </c>
      <c r="F467" s="313">
        <v>153</v>
      </c>
      <c r="G467" s="313">
        <v>153</v>
      </c>
    </row>
    <row r="468" spans="1:7" ht="45" x14ac:dyDescent="0.25">
      <c r="A468" s="311" t="s">
        <v>18856</v>
      </c>
      <c r="B468" s="311" t="s">
        <v>18857</v>
      </c>
      <c r="C468" s="311" t="s">
        <v>22276</v>
      </c>
      <c r="D468" s="312" t="s">
        <v>8808</v>
      </c>
      <c r="E468" s="312">
        <v>1</v>
      </c>
      <c r="F468" s="313">
        <v>52.68</v>
      </c>
      <c r="G468" s="313">
        <v>52.68</v>
      </c>
    </row>
    <row r="469" spans="1:7" ht="30" x14ac:dyDescent="0.25">
      <c r="A469" s="310" t="s">
        <v>18858</v>
      </c>
      <c r="B469" s="311"/>
      <c r="C469" s="310" t="s">
        <v>18859</v>
      </c>
      <c r="D469" s="312"/>
      <c r="E469" s="312"/>
      <c r="F469" s="313"/>
      <c r="G469" s="313"/>
    </row>
    <row r="470" spans="1:7" ht="105" x14ac:dyDescent="0.25">
      <c r="A470" s="311" t="s">
        <v>18860</v>
      </c>
      <c r="B470" s="311" t="s">
        <v>18861</v>
      </c>
      <c r="C470" s="311" t="s">
        <v>22277</v>
      </c>
      <c r="D470" s="312" t="s">
        <v>18016</v>
      </c>
      <c r="E470" s="312">
        <v>1</v>
      </c>
      <c r="F470" s="313">
        <v>476.22</v>
      </c>
      <c r="G470" s="313">
        <v>476.22</v>
      </c>
    </row>
    <row r="471" spans="1:7" ht="105" x14ac:dyDescent="0.25">
      <c r="A471" s="311" t="s">
        <v>18862</v>
      </c>
      <c r="B471" s="311" t="s">
        <v>18863</v>
      </c>
      <c r="C471" s="311" t="s">
        <v>22278</v>
      </c>
      <c r="D471" s="312" t="s">
        <v>18016</v>
      </c>
      <c r="E471" s="312">
        <v>1</v>
      </c>
      <c r="F471" s="313">
        <v>469.75</v>
      </c>
      <c r="G471" s="313">
        <v>469.75</v>
      </c>
    </row>
    <row r="472" spans="1:7" ht="105" x14ac:dyDescent="0.25">
      <c r="A472" s="311" t="s">
        <v>18864</v>
      </c>
      <c r="B472" s="311" t="s">
        <v>18865</v>
      </c>
      <c r="C472" s="311" t="s">
        <v>22279</v>
      </c>
      <c r="D472" s="312" t="s">
        <v>18016</v>
      </c>
      <c r="E472" s="312">
        <v>1</v>
      </c>
      <c r="F472" s="313">
        <v>549.20000000000005</v>
      </c>
      <c r="G472" s="313">
        <v>549.20000000000005</v>
      </c>
    </row>
    <row r="473" spans="1:7" ht="105" x14ac:dyDescent="0.25">
      <c r="A473" s="311" t="s">
        <v>18866</v>
      </c>
      <c r="B473" s="311" t="s">
        <v>18867</v>
      </c>
      <c r="C473" s="311" t="s">
        <v>22280</v>
      </c>
      <c r="D473" s="312" t="s">
        <v>18016</v>
      </c>
      <c r="E473" s="312">
        <v>1</v>
      </c>
      <c r="F473" s="313">
        <v>515.49</v>
      </c>
      <c r="G473" s="313">
        <v>515.49</v>
      </c>
    </row>
    <row r="474" spans="1:7" ht="105" x14ac:dyDescent="0.25">
      <c r="A474" s="311" t="s">
        <v>18868</v>
      </c>
      <c r="B474" s="311" t="s">
        <v>18869</v>
      </c>
      <c r="C474" s="311" t="s">
        <v>22281</v>
      </c>
      <c r="D474" s="312" t="s">
        <v>18016</v>
      </c>
      <c r="E474" s="312">
        <v>1</v>
      </c>
      <c r="F474" s="313">
        <v>507.64</v>
      </c>
      <c r="G474" s="313">
        <v>507.64</v>
      </c>
    </row>
    <row r="475" spans="1:7" ht="105" x14ac:dyDescent="0.25">
      <c r="A475" s="311" t="s">
        <v>18870</v>
      </c>
      <c r="B475" s="311" t="s">
        <v>18871</v>
      </c>
      <c r="C475" s="311" t="s">
        <v>22282</v>
      </c>
      <c r="D475" s="312" t="s">
        <v>18016</v>
      </c>
      <c r="E475" s="312">
        <v>1</v>
      </c>
      <c r="F475" s="313">
        <v>686</v>
      </c>
      <c r="G475" s="313">
        <v>686</v>
      </c>
    </row>
    <row r="476" spans="1:7" ht="105" x14ac:dyDescent="0.25">
      <c r="A476" s="311" t="s">
        <v>18872</v>
      </c>
      <c r="B476" s="311" t="s">
        <v>18873</v>
      </c>
      <c r="C476" s="311" t="s">
        <v>22283</v>
      </c>
      <c r="D476" s="312" t="s">
        <v>18016</v>
      </c>
      <c r="E476" s="312">
        <v>1</v>
      </c>
      <c r="F476" s="313">
        <v>681.79</v>
      </c>
      <c r="G476" s="313">
        <v>681.79</v>
      </c>
    </row>
    <row r="477" spans="1:7" ht="105" x14ac:dyDescent="0.25">
      <c r="A477" s="311" t="s">
        <v>18874</v>
      </c>
      <c r="B477" s="311" t="s">
        <v>18875</v>
      </c>
      <c r="C477" s="311" t="s">
        <v>22284</v>
      </c>
      <c r="D477" s="312" t="s">
        <v>18016</v>
      </c>
      <c r="E477" s="312">
        <v>1</v>
      </c>
      <c r="F477" s="313">
        <v>985.24</v>
      </c>
      <c r="G477" s="313">
        <v>985.24</v>
      </c>
    </row>
    <row r="478" spans="1:7" ht="60" x14ac:dyDescent="0.25">
      <c r="A478" s="311" t="s">
        <v>18876</v>
      </c>
      <c r="B478" s="311" t="s">
        <v>18877</v>
      </c>
      <c r="C478" s="311" t="s">
        <v>22285</v>
      </c>
      <c r="D478" s="312" t="s">
        <v>8808</v>
      </c>
      <c r="E478" s="312">
        <v>1</v>
      </c>
      <c r="F478" s="313">
        <v>238.41</v>
      </c>
      <c r="G478" s="313">
        <v>238.41</v>
      </c>
    </row>
    <row r="479" spans="1:7" ht="105" x14ac:dyDescent="0.25">
      <c r="A479" s="311" t="s">
        <v>18878</v>
      </c>
      <c r="B479" s="311" t="s">
        <v>18879</v>
      </c>
      <c r="C479" s="311" t="s">
        <v>22286</v>
      </c>
      <c r="D479" s="312" t="s">
        <v>18016</v>
      </c>
      <c r="E479" s="312">
        <v>1</v>
      </c>
      <c r="F479" s="313">
        <v>636.17999999999995</v>
      </c>
      <c r="G479" s="313">
        <v>636.17999999999995</v>
      </c>
    </row>
    <row r="480" spans="1:7" ht="105" x14ac:dyDescent="0.25">
      <c r="A480" s="311" t="s">
        <v>18880</v>
      </c>
      <c r="B480" s="311" t="s">
        <v>18881</v>
      </c>
      <c r="C480" s="311" t="s">
        <v>22287</v>
      </c>
      <c r="D480" s="312" t="s">
        <v>18016</v>
      </c>
      <c r="E480" s="312">
        <v>1</v>
      </c>
      <c r="F480" s="313">
        <v>629.72</v>
      </c>
      <c r="G480" s="313">
        <v>629.72</v>
      </c>
    </row>
    <row r="481" spans="1:7" ht="105" x14ac:dyDescent="0.25">
      <c r="A481" s="311" t="s">
        <v>18882</v>
      </c>
      <c r="B481" s="311" t="s">
        <v>18883</v>
      </c>
      <c r="C481" s="311" t="s">
        <v>22288</v>
      </c>
      <c r="D481" s="312" t="s">
        <v>18016</v>
      </c>
      <c r="E481" s="312">
        <v>1</v>
      </c>
      <c r="F481" s="313">
        <v>709.15</v>
      </c>
      <c r="G481" s="313">
        <v>709.15</v>
      </c>
    </row>
    <row r="482" spans="1:7" ht="105" x14ac:dyDescent="0.25">
      <c r="A482" s="311" t="s">
        <v>18884</v>
      </c>
      <c r="B482" s="311" t="s">
        <v>18885</v>
      </c>
      <c r="C482" s="311" t="s">
        <v>22289</v>
      </c>
      <c r="D482" s="312" t="s">
        <v>18016</v>
      </c>
      <c r="E482" s="312">
        <v>1</v>
      </c>
      <c r="F482" s="313">
        <v>675.45</v>
      </c>
      <c r="G482" s="313">
        <v>675.45</v>
      </c>
    </row>
    <row r="483" spans="1:7" ht="90" x14ac:dyDescent="0.25">
      <c r="A483" s="311" t="s">
        <v>18886</v>
      </c>
      <c r="B483" s="311" t="s">
        <v>18887</v>
      </c>
      <c r="C483" s="311" t="s">
        <v>22290</v>
      </c>
      <c r="D483" s="312" t="s">
        <v>18016</v>
      </c>
      <c r="E483" s="312">
        <v>1</v>
      </c>
      <c r="F483" s="313">
        <v>652.47</v>
      </c>
      <c r="G483" s="313">
        <v>652.47</v>
      </c>
    </row>
    <row r="484" spans="1:7" ht="30" x14ac:dyDescent="0.25">
      <c r="A484" s="310" t="s">
        <v>18888</v>
      </c>
      <c r="B484" s="311"/>
      <c r="C484" s="310" t="s">
        <v>18889</v>
      </c>
      <c r="D484" s="312"/>
      <c r="E484" s="312"/>
      <c r="F484" s="313"/>
      <c r="G484" s="313"/>
    </row>
    <row r="485" spans="1:7" ht="30" x14ac:dyDescent="0.25">
      <c r="A485" s="311" t="s">
        <v>18890</v>
      </c>
      <c r="B485" s="311" t="s">
        <v>18891</v>
      </c>
      <c r="C485" s="311" t="s">
        <v>22291</v>
      </c>
      <c r="D485" s="312" t="s">
        <v>8808</v>
      </c>
      <c r="E485" s="312">
        <v>1</v>
      </c>
      <c r="F485" s="313">
        <v>62.95</v>
      </c>
      <c r="G485" s="313">
        <v>62.95</v>
      </c>
    </row>
    <row r="486" spans="1:7" ht="30" x14ac:dyDescent="0.25">
      <c r="A486" s="311" t="s">
        <v>18892</v>
      </c>
      <c r="B486" s="311" t="s">
        <v>18893</v>
      </c>
      <c r="C486" s="311" t="s">
        <v>22292</v>
      </c>
      <c r="D486" s="312" t="s">
        <v>8808</v>
      </c>
      <c r="E486" s="312">
        <v>1</v>
      </c>
      <c r="F486" s="313">
        <v>74.16</v>
      </c>
      <c r="G486" s="313">
        <v>74.16</v>
      </c>
    </row>
    <row r="487" spans="1:7" ht="30" x14ac:dyDescent="0.25">
      <c r="A487" s="311" t="s">
        <v>18894</v>
      </c>
      <c r="B487" s="311" t="s">
        <v>18895</v>
      </c>
      <c r="C487" s="311" t="s">
        <v>22293</v>
      </c>
      <c r="D487" s="312" t="s">
        <v>8808</v>
      </c>
      <c r="E487" s="312">
        <v>1</v>
      </c>
      <c r="F487" s="313">
        <v>100.49</v>
      </c>
      <c r="G487" s="313">
        <v>100.49</v>
      </c>
    </row>
    <row r="488" spans="1:7" ht="30" x14ac:dyDescent="0.25">
      <c r="A488" s="311" t="s">
        <v>18896</v>
      </c>
      <c r="B488" s="311" t="s">
        <v>18897</v>
      </c>
      <c r="C488" s="311" t="s">
        <v>22294</v>
      </c>
      <c r="D488" s="312" t="s">
        <v>8808</v>
      </c>
      <c r="E488" s="312">
        <v>1</v>
      </c>
      <c r="F488" s="313">
        <v>121.71</v>
      </c>
      <c r="G488" s="313">
        <v>121.71</v>
      </c>
    </row>
    <row r="489" spans="1:7" ht="30" x14ac:dyDescent="0.25">
      <c r="A489" s="311" t="s">
        <v>18898</v>
      </c>
      <c r="B489" s="311" t="s">
        <v>18899</v>
      </c>
      <c r="C489" s="311" t="s">
        <v>22295</v>
      </c>
      <c r="D489" s="312" t="s">
        <v>8808</v>
      </c>
      <c r="E489" s="312">
        <v>1</v>
      </c>
      <c r="F489" s="313">
        <v>143</v>
      </c>
      <c r="G489" s="313">
        <v>143</v>
      </c>
    </row>
    <row r="490" spans="1:7" ht="30" x14ac:dyDescent="0.25">
      <c r="A490" s="311" t="s">
        <v>18900</v>
      </c>
      <c r="B490" s="311" t="s">
        <v>18901</v>
      </c>
      <c r="C490" s="311" t="s">
        <v>22296</v>
      </c>
      <c r="D490" s="312" t="s">
        <v>8808</v>
      </c>
      <c r="E490" s="312">
        <v>1</v>
      </c>
      <c r="F490" s="313">
        <v>175.65</v>
      </c>
      <c r="G490" s="313">
        <v>175.65</v>
      </c>
    </row>
    <row r="491" spans="1:7" ht="30" x14ac:dyDescent="0.25">
      <c r="A491" s="311" t="s">
        <v>18902</v>
      </c>
      <c r="B491" s="311" t="s">
        <v>18903</v>
      </c>
      <c r="C491" s="311" t="s">
        <v>22297</v>
      </c>
      <c r="D491" s="312" t="s">
        <v>8808</v>
      </c>
      <c r="E491" s="312">
        <v>1</v>
      </c>
      <c r="F491" s="313">
        <v>239.23</v>
      </c>
      <c r="G491" s="313">
        <v>239.23</v>
      </c>
    </row>
    <row r="492" spans="1:7" ht="30" x14ac:dyDescent="0.25">
      <c r="A492" s="311" t="s">
        <v>18904</v>
      </c>
      <c r="B492" s="311" t="s">
        <v>18905</v>
      </c>
      <c r="C492" s="311" t="s">
        <v>22298</v>
      </c>
      <c r="D492" s="312" t="s">
        <v>8808</v>
      </c>
      <c r="E492" s="312">
        <v>1</v>
      </c>
      <c r="F492" s="313">
        <v>255.43</v>
      </c>
      <c r="G492" s="313">
        <v>255.43</v>
      </c>
    </row>
    <row r="493" spans="1:7" ht="30" x14ac:dyDescent="0.25">
      <c r="A493" s="311" t="s">
        <v>18906</v>
      </c>
      <c r="B493" s="311" t="s">
        <v>18907</v>
      </c>
      <c r="C493" s="311" t="s">
        <v>22299</v>
      </c>
      <c r="D493" s="312" t="s">
        <v>8808</v>
      </c>
      <c r="E493" s="312">
        <v>1</v>
      </c>
      <c r="F493" s="313">
        <v>358.62</v>
      </c>
      <c r="G493" s="313">
        <v>358.62</v>
      </c>
    </row>
    <row r="494" spans="1:7" ht="30" x14ac:dyDescent="0.25">
      <c r="A494" s="310" t="s">
        <v>18908</v>
      </c>
      <c r="B494" s="311"/>
      <c r="C494" s="310" t="s">
        <v>18909</v>
      </c>
      <c r="D494" s="312"/>
      <c r="E494" s="312"/>
      <c r="F494" s="313"/>
      <c r="G494" s="313"/>
    </row>
    <row r="495" spans="1:7" ht="30" x14ac:dyDescent="0.25">
      <c r="A495" s="311" t="s">
        <v>18910</v>
      </c>
      <c r="B495" s="311" t="s">
        <v>18911</v>
      </c>
      <c r="C495" s="311" t="s">
        <v>22300</v>
      </c>
      <c r="D495" s="312" t="s">
        <v>8808</v>
      </c>
      <c r="E495" s="312">
        <v>1</v>
      </c>
      <c r="F495" s="313">
        <v>19.510000000000002</v>
      </c>
      <c r="G495" s="313">
        <v>19.510000000000002</v>
      </c>
    </row>
    <row r="496" spans="1:7" ht="30" x14ac:dyDescent="0.25">
      <c r="A496" s="311" t="s">
        <v>18912</v>
      </c>
      <c r="B496" s="311" t="s">
        <v>18913</v>
      </c>
      <c r="C496" s="311" t="s">
        <v>22301</v>
      </c>
      <c r="D496" s="312" t="s">
        <v>8808</v>
      </c>
      <c r="E496" s="312">
        <v>1</v>
      </c>
      <c r="F496" s="313">
        <v>23.5</v>
      </c>
      <c r="G496" s="313">
        <v>23.5</v>
      </c>
    </row>
    <row r="497" spans="1:7" ht="30" x14ac:dyDescent="0.25">
      <c r="A497" s="311" t="s">
        <v>18914</v>
      </c>
      <c r="B497" s="311" t="s">
        <v>18915</v>
      </c>
      <c r="C497" s="311" t="s">
        <v>22302</v>
      </c>
      <c r="D497" s="312" t="s">
        <v>8808</v>
      </c>
      <c r="E497" s="312">
        <v>1</v>
      </c>
      <c r="F497" s="313">
        <v>33.51</v>
      </c>
      <c r="G497" s="313">
        <v>33.51</v>
      </c>
    </row>
    <row r="498" spans="1:7" ht="45" x14ac:dyDescent="0.25">
      <c r="A498" s="311" t="s">
        <v>18916</v>
      </c>
      <c r="B498" s="311" t="s">
        <v>18917</v>
      </c>
      <c r="C498" s="311" t="s">
        <v>22303</v>
      </c>
      <c r="D498" s="312" t="s">
        <v>8808</v>
      </c>
      <c r="E498" s="312">
        <v>1</v>
      </c>
      <c r="F498" s="313">
        <v>46.37</v>
      </c>
      <c r="G498" s="313">
        <v>46.37</v>
      </c>
    </row>
    <row r="499" spans="1:7" ht="45" x14ac:dyDescent="0.25">
      <c r="A499" s="311" t="s">
        <v>18918</v>
      </c>
      <c r="B499" s="311" t="s">
        <v>18919</v>
      </c>
      <c r="C499" s="311" t="s">
        <v>22304</v>
      </c>
      <c r="D499" s="312" t="s">
        <v>8808</v>
      </c>
      <c r="E499" s="312">
        <v>1</v>
      </c>
      <c r="F499" s="313">
        <v>53.03</v>
      </c>
      <c r="G499" s="313">
        <v>53.03</v>
      </c>
    </row>
    <row r="500" spans="1:7" ht="30" x14ac:dyDescent="0.25">
      <c r="A500" s="311" t="s">
        <v>18920</v>
      </c>
      <c r="B500" s="311" t="s">
        <v>18921</v>
      </c>
      <c r="C500" s="311" t="s">
        <v>22305</v>
      </c>
      <c r="D500" s="312" t="s">
        <v>8808</v>
      </c>
      <c r="E500" s="312">
        <v>1</v>
      </c>
      <c r="F500" s="313">
        <v>77.650000000000006</v>
      </c>
      <c r="G500" s="313">
        <v>77.650000000000006</v>
      </c>
    </row>
    <row r="501" spans="1:7" ht="45" x14ac:dyDescent="0.25">
      <c r="A501" s="311" t="s">
        <v>18922</v>
      </c>
      <c r="B501" s="311" t="s">
        <v>18923</v>
      </c>
      <c r="C501" s="311" t="s">
        <v>22306</v>
      </c>
      <c r="D501" s="312" t="s">
        <v>8808</v>
      </c>
      <c r="E501" s="312">
        <v>1</v>
      </c>
      <c r="F501" s="313">
        <v>111.1</v>
      </c>
      <c r="G501" s="313">
        <v>111.1</v>
      </c>
    </row>
    <row r="502" spans="1:7" ht="30" x14ac:dyDescent="0.25">
      <c r="A502" s="311" t="s">
        <v>18924</v>
      </c>
      <c r="B502" s="311" t="s">
        <v>18925</v>
      </c>
      <c r="C502" s="311" t="s">
        <v>22307</v>
      </c>
      <c r="D502" s="312" t="s">
        <v>8808</v>
      </c>
      <c r="E502" s="312">
        <v>1</v>
      </c>
      <c r="F502" s="313">
        <v>134.52000000000001</v>
      </c>
      <c r="G502" s="313">
        <v>134.52000000000001</v>
      </c>
    </row>
    <row r="503" spans="1:7" ht="30" x14ac:dyDescent="0.25">
      <c r="A503" s="310" t="s">
        <v>18926</v>
      </c>
      <c r="B503" s="311"/>
      <c r="C503" s="310" t="s">
        <v>18927</v>
      </c>
      <c r="D503" s="312"/>
      <c r="E503" s="312"/>
      <c r="F503" s="313"/>
      <c r="G503" s="313"/>
    </row>
    <row r="504" spans="1:7" ht="45" x14ac:dyDescent="0.25">
      <c r="A504" s="311" t="s">
        <v>18928</v>
      </c>
      <c r="B504" s="311" t="s">
        <v>18929</v>
      </c>
      <c r="C504" s="311" t="s">
        <v>22308</v>
      </c>
      <c r="D504" s="312" t="s">
        <v>18016</v>
      </c>
      <c r="E504" s="312">
        <v>1</v>
      </c>
      <c r="F504" s="313">
        <v>18.78</v>
      </c>
      <c r="G504" s="313">
        <v>18.78</v>
      </c>
    </row>
    <row r="505" spans="1:7" ht="45" x14ac:dyDescent="0.25">
      <c r="A505" s="311" t="s">
        <v>18930</v>
      </c>
      <c r="B505" s="311" t="s">
        <v>18931</v>
      </c>
      <c r="C505" s="311" t="s">
        <v>22309</v>
      </c>
      <c r="D505" s="312" t="s">
        <v>18016</v>
      </c>
      <c r="E505" s="312">
        <v>1</v>
      </c>
      <c r="F505" s="313">
        <v>32.26</v>
      </c>
      <c r="G505" s="313">
        <v>32.26</v>
      </c>
    </row>
    <row r="506" spans="1:7" ht="45" x14ac:dyDescent="0.25">
      <c r="A506" s="311" t="s">
        <v>18932</v>
      </c>
      <c r="B506" s="311" t="s">
        <v>18933</v>
      </c>
      <c r="C506" s="311" t="s">
        <v>22310</v>
      </c>
      <c r="D506" s="312" t="s">
        <v>18016</v>
      </c>
      <c r="E506" s="312">
        <v>1</v>
      </c>
      <c r="F506" s="313">
        <v>38.83</v>
      </c>
      <c r="G506" s="313">
        <v>38.83</v>
      </c>
    </row>
    <row r="507" spans="1:7" ht="45" x14ac:dyDescent="0.25">
      <c r="A507" s="311" t="s">
        <v>18934</v>
      </c>
      <c r="B507" s="311" t="s">
        <v>18935</v>
      </c>
      <c r="C507" s="311" t="s">
        <v>22311</v>
      </c>
      <c r="D507" s="312" t="s">
        <v>18016</v>
      </c>
      <c r="E507" s="312">
        <v>1</v>
      </c>
      <c r="F507" s="313">
        <v>60.91</v>
      </c>
      <c r="G507" s="313">
        <v>60.91</v>
      </c>
    </row>
    <row r="508" spans="1:7" ht="45" x14ac:dyDescent="0.25">
      <c r="A508" s="311" t="s">
        <v>18936</v>
      </c>
      <c r="B508" s="311" t="s">
        <v>18937</v>
      </c>
      <c r="C508" s="311" t="s">
        <v>22312</v>
      </c>
      <c r="D508" s="312" t="s">
        <v>18016</v>
      </c>
      <c r="E508" s="312">
        <v>1</v>
      </c>
      <c r="F508" s="313">
        <v>258.92</v>
      </c>
      <c r="G508" s="313">
        <v>258.92</v>
      </c>
    </row>
    <row r="509" spans="1:7" ht="30" x14ac:dyDescent="0.25">
      <c r="A509" s="311" t="s">
        <v>18938</v>
      </c>
      <c r="B509" s="311" t="s">
        <v>18939</v>
      </c>
      <c r="C509" s="311" t="s">
        <v>22313</v>
      </c>
      <c r="D509" s="312" t="s">
        <v>18016</v>
      </c>
      <c r="E509" s="312">
        <v>1</v>
      </c>
      <c r="F509" s="313">
        <v>8.16</v>
      </c>
      <c r="G509" s="313">
        <v>8.16</v>
      </c>
    </row>
    <row r="510" spans="1:7" x14ac:dyDescent="0.25">
      <c r="A510" s="310" t="s">
        <v>18940</v>
      </c>
      <c r="B510" s="311"/>
      <c r="C510" s="310" t="s">
        <v>18941</v>
      </c>
      <c r="D510" s="312"/>
      <c r="E510" s="312"/>
      <c r="F510" s="313"/>
      <c r="G510" s="313"/>
    </row>
    <row r="511" spans="1:7" ht="45" x14ac:dyDescent="0.25">
      <c r="A511" s="311" t="s">
        <v>18942</v>
      </c>
      <c r="B511" s="311" t="s">
        <v>18943</v>
      </c>
      <c r="C511" s="311" t="s">
        <v>22314</v>
      </c>
      <c r="D511" s="312" t="s">
        <v>8808</v>
      </c>
      <c r="E511" s="312">
        <v>1</v>
      </c>
      <c r="F511" s="313">
        <v>32.979999999999997</v>
      </c>
      <c r="G511" s="313">
        <v>32.979999999999997</v>
      </c>
    </row>
    <row r="512" spans="1:7" ht="45" x14ac:dyDescent="0.25">
      <c r="A512" s="311" t="s">
        <v>18944</v>
      </c>
      <c r="B512" s="311" t="s">
        <v>18945</v>
      </c>
      <c r="C512" s="311" t="s">
        <v>22315</v>
      </c>
      <c r="D512" s="312" t="s">
        <v>8808</v>
      </c>
      <c r="E512" s="312">
        <v>1</v>
      </c>
      <c r="F512" s="313">
        <v>43.39</v>
      </c>
      <c r="G512" s="313">
        <v>43.39</v>
      </c>
    </row>
    <row r="513" spans="1:7" ht="45" x14ac:dyDescent="0.25">
      <c r="A513" s="311" t="s">
        <v>18946</v>
      </c>
      <c r="B513" s="311" t="s">
        <v>18947</v>
      </c>
      <c r="C513" s="311" t="s">
        <v>22316</v>
      </c>
      <c r="D513" s="312" t="s">
        <v>8808</v>
      </c>
      <c r="E513" s="312">
        <v>1</v>
      </c>
      <c r="F513" s="313">
        <v>62.83</v>
      </c>
      <c r="G513" s="313">
        <v>62.83</v>
      </c>
    </row>
    <row r="514" spans="1:7" ht="45" x14ac:dyDescent="0.25">
      <c r="A514" s="311" t="s">
        <v>18948</v>
      </c>
      <c r="B514" s="311" t="s">
        <v>18949</v>
      </c>
      <c r="C514" s="311" t="s">
        <v>22317</v>
      </c>
      <c r="D514" s="312" t="s">
        <v>8808</v>
      </c>
      <c r="E514" s="312">
        <v>1</v>
      </c>
      <c r="F514" s="313">
        <v>69.3</v>
      </c>
      <c r="G514" s="313">
        <v>69.3</v>
      </c>
    </row>
    <row r="515" spans="1:7" ht="45" x14ac:dyDescent="0.25">
      <c r="A515" s="311" t="s">
        <v>18950</v>
      </c>
      <c r="B515" s="311" t="s">
        <v>18951</v>
      </c>
      <c r="C515" s="311" t="s">
        <v>22318</v>
      </c>
      <c r="D515" s="312" t="s">
        <v>8808</v>
      </c>
      <c r="E515" s="312">
        <v>1</v>
      </c>
      <c r="F515" s="313">
        <v>106.54</v>
      </c>
      <c r="G515" s="313">
        <v>106.54</v>
      </c>
    </row>
    <row r="516" spans="1:7" x14ac:dyDescent="0.25">
      <c r="A516" s="310" t="s">
        <v>18952</v>
      </c>
      <c r="B516" s="311"/>
      <c r="C516" s="310" t="s">
        <v>18953</v>
      </c>
      <c r="D516" s="312"/>
      <c r="E516" s="312"/>
      <c r="F516" s="313"/>
      <c r="G516" s="313"/>
    </row>
    <row r="517" spans="1:7" ht="30" x14ac:dyDescent="0.25">
      <c r="A517" s="311" t="s">
        <v>18954</v>
      </c>
      <c r="B517" s="311" t="s">
        <v>18955</v>
      </c>
      <c r="C517" s="311" t="s">
        <v>22319</v>
      </c>
      <c r="D517" s="312" t="s">
        <v>18016</v>
      </c>
      <c r="E517" s="312">
        <v>1</v>
      </c>
      <c r="F517" s="313">
        <v>71.7</v>
      </c>
      <c r="G517" s="313">
        <v>71.7</v>
      </c>
    </row>
    <row r="518" spans="1:7" ht="30" x14ac:dyDescent="0.25">
      <c r="A518" s="311" t="s">
        <v>18956</v>
      </c>
      <c r="B518" s="311" t="s">
        <v>18957</v>
      </c>
      <c r="C518" s="311" t="s">
        <v>22320</v>
      </c>
      <c r="D518" s="312" t="s">
        <v>18016</v>
      </c>
      <c r="E518" s="312">
        <v>1</v>
      </c>
      <c r="F518" s="313">
        <v>33.159999999999997</v>
      </c>
      <c r="G518" s="313">
        <v>33.159999999999997</v>
      </c>
    </row>
    <row r="519" spans="1:7" x14ac:dyDescent="0.25">
      <c r="A519" s="311" t="s">
        <v>18958</v>
      </c>
      <c r="B519" s="311" t="s">
        <v>18959</v>
      </c>
      <c r="C519" s="311" t="s">
        <v>22321</v>
      </c>
      <c r="D519" s="312" t="s">
        <v>18016</v>
      </c>
      <c r="E519" s="312">
        <v>1</v>
      </c>
      <c r="F519" s="313">
        <v>33.28</v>
      </c>
      <c r="G519" s="313">
        <v>33.28</v>
      </c>
    </row>
    <row r="520" spans="1:7" ht="30" x14ac:dyDescent="0.25">
      <c r="A520" s="311" t="s">
        <v>18960</v>
      </c>
      <c r="B520" s="311" t="s">
        <v>18961</v>
      </c>
      <c r="C520" s="311" t="s">
        <v>22322</v>
      </c>
      <c r="D520" s="312" t="s">
        <v>18016</v>
      </c>
      <c r="E520" s="312">
        <v>1</v>
      </c>
      <c r="F520" s="313">
        <v>54.37</v>
      </c>
      <c r="G520" s="313">
        <v>54.37</v>
      </c>
    </row>
    <row r="521" spans="1:7" ht="30" x14ac:dyDescent="0.25">
      <c r="A521" s="311" t="s">
        <v>18962</v>
      </c>
      <c r="B521" s="311" t="s">
        <v>18963</v>
      </c>
      <c r="C521" s="311" t="s">
        <v>22323</v>
      </c>
      <c r="D521" s="312" t="s">
        <v>18016</v>
      </c>
      <c r="E521" s="312">
        <v>1</v>
      </c>
      <c r="F521" s="313">
        <v>51.77</v>
      </c>
      <c r="G521" s="313">
        <v>51.77</v>
      </c>
    </row>
    <row r="522" spans="1:7" ht="45" x14ac:dyDescent="0.25">
      <c r="A522" s="311" t="s">
        <v>18964</v>
      </c>
      <c r="B522" s="311" t="s">
        <v>18965</v>
      </c>
      <c r="C522" s="311" t="s">
        <v>22324</v>
      </c>
      <c r="D522" s="312" t="s">
        <v>18016</v>
      </c>
      <c r="E522" s="312">
        <v>1</v>
      </c>
      <c r="F522" s="313">
        <v>122.24</v>
      </c>
      <c r="G522" s="313">
        <v>122.24</v>
      </c>
    </row>
    <row r="523" spans="1:7" ht="45" x14ac:dyDescent="0.25">
      <c r="A523" s="311" t="s">
        <v>18966</v>
      </c>
      <c r="B523" s="311" t="s">
        <v>18967</v>
      </c>
      <c r="C523" s="311" t="s">
        <v>22325</v>
      </c>
      <c r="D523" s="312" t="s">
        <v>18016</v>
      </c>
      <c r="E523" s="312">
        <v>1</v>
      </c>
      <c r="F523" s="313">
        <v>62.51</v>
      </c>
      <c r="G523" s="313">
        <v>62.51</v>
      </c>
    </row>
    <row r="524" spans="1:7" ht="30" x14ac:dyDescent="0.25">
      <c r="A524" s="311" t="s">
        <v>18968</v>
      </c>
      <c r="B524" s="311" t="s">
        <v>18969</v>
      </c>
      <c r="C524" s="311" t="s">
        <v>22326</v>
      </c>
      <c r="D524" s="312" t="s">
        <v>18016</v>
      </c>
      <c r="E524" s="312">
        <v>1</v>
      </c>
      <c r="F524" s="313">
        <v>14.68</v>
      </c>
      <c r="G524" s="313">
        <v>14.68</v>
      </c>
    </row>
    <row r="525" spans="1:7" ht="30" x14ac:dyDescent="0.25">
      <c r="A525" s="311" t="s">
        <v>18970</v>
      </c>
      <c r="B525" s="311" t="s">
        <v>18971</v>
      </c>
      <c r="C525" s="311" t="s">
        <v>22327</v>
      </c>
      <c r="D525" s="312" t="s">
        <v>18016</v>
      </c>
      <c r="E525" s="312">
        <v>1</v>
      </c>
      <c r="F525" s="313">
        <v>46.12</v>
      </c>
      <c r="G525" s="313">
        <v>46.12</v>
      </c>
    </row>
    <row r="526" spans="1:7" ht="30" x14ac:dyDescent="0.25">
      <c r="A526" s="311" t="s">
        <v>18972</v>
      </c>
      <c r="B526" s="311" t="s">
        <v>18973</v>
      </c>
      <c r="C526" s="311" t="s">
        <v>22328</v>
      </c>
      <c r="D526" s="312" t="s">
        <v>18016</v>
      </c>
      <c r="E526" s="312">
        <v>1</v>
      </c>
      <c r="F526" s="313">
        <v>9.1999999999999993</v>
      </c>
      <c r="G526" s="313">
        <v>9.1999999999999993</v>
      </c>
    </row>
    <row r="527" spans="1:7" ht="30" x14ac:dyDescent="0.25">
      <c r="A527" s="311" t="s">
        <v>18974</v>
      </c>
      <c r="B527" s="311" t="s">
        <v>18975</v>
      </c>
      <c r="C527" s="311" t="s">
        <v>22329</v>
      </c>
      <c r="D527" s="312" t="s">
        <v>18016</v>
      </c>
      <c r="E527" s="312">
        <v>1</v>
      </c>
      <c r="F527" s="313">
        <v>29.85</v>
      </c>
      <c r="G527" s="313">
        <v>29.85</v>
      </c>
    </row>
    <row r="528" spans="1:7" x14ac:dyDescent="0.25">
      <c r="A528" s="311" t="s">
        <v>18976</v>
      </c>
      <c r="B528" s="311" t="s">
        <v>18977</v>
      </c>
      <c r="C528" s="311" t="s">
        <v>22330</v>
      </c>
      <c r="D528" s="312" t="s">
        <v>18016</v>
      </c>
      <c r="E528" s="312">
        <v>1</v>
      </c>
      <c r="F528" s="313">
        <v>15.07</v>
      </c>
      <c r="G528" s="313">
        <v>15.07</v>
      </c>
    </row>
    <row r="529" spans="1:7" ht="30" x14ac:dyDescent="0.25">
      <c r="A529" s="311" t="s">
        <v>18978</v>
      </c>
      <c r="B529" s="311" t="s">
        <v>18979</v>
      </c>
      <c r="C529" s="311" t="s">
        <v>22331</v>
      </c>
      <c r="D529" s="312" t="s">
        <v>18016</v>
      </c>
      <c r="E529" s="312">
        <v>1</v>
      </c>
      <c r="F529" s="313">
        <v>83.49</v>
      </c>
      <c r="G529" s="313">
        <v>83.49</v>
      </c>
    </row>
    <row r="530" spans="1:7" ht="30" x14ac:dyDescent="0.25">
      <c r="A530" s="311" t="s">
        <v>18980</v>
      </c>
      <c r="B530" s="311" t="s">
        <v>18981</v>
      </c>
      <c r="C530" s="311" t="s">
        <v>22332</v>
      </c>
      <c r="D530" s="312" t="s">
        <v>18016</v>
      </c>
      <c r="E530" s="312">
        <v>1</v>
      </c>
      <c r="F530" s="313">
        <v>103.54</v>
      </c>
      <c r="G530" s="313">
        <v>103.54</v>
      </c>
    </row>
    <row r="531" spans="1:7" ht="30" x14ac:dyDescent="0.25">
      <c r="A531" s="311" t="s">
        <v>18982</v>
      </c>
      <c r="B531" s="311" t="s">
        <v>18983</v>
      </c>
      <c r="C531" s="311" t="s">
        <v>22333</v>
      </c>
      <c r="D531" s="312" t="s">
        <v>18016</v>
      </c>
      <c r="E531" s="312">
        <v>1</v>
      </c>
      <c r="F531" s="313">
        <v>197.4</v>
      </c>
      <c r="G531" s="313">
        <v>197.4</v>
      </c>
    </row>
    <row r="532" spans="1:7" x14ac:dyDescent="0.25">
      <c r="A532" s="311" t="s">
        <v>18984</v>
      </c>
      <c r="B532" s="311" t="s">
        <v>18985</v>
      </c>
      <c r="C532" s="311" t="s">
        <v>22334</v>
      </c>
      <c r="D532" s="312" t="s">
        <v>18016</v>
      </c>
      <c r="E532" s="312">
        <v>1</v>
      </c>
      <c r="F532" s="313">
        <v>95.03</v>
      </c>
      <c r="G532" s="313">
        <v>95.03</v>
      </c>
    </row>
    <row r="533" spans="1:7" ht="30" x14ac:dyDescent="0.25">
      <c r="A533" s="311" t="s">
        <v>18986</v>
      </c>
      <c r="B533" s="311" t="s">
        <v>18987</v>
      </c>
      <c r="C533" s="311" t="s">
        <v>22335</v>
      </c>
      <c r="D533" s="312" t="s">
        <v>18016</v>
      </c>
      <c r="E533" s="312">
        <v>1</v>
      </c>
      <c r="F533" s="313">
        <v>17.170000000000002</v>
      </c>
      <c r="G533" s="313">
        <v>17.170000000000002</v>
      </c>
    </row>
    <row r="534" spans="1:7" ht="30" x14ac:dyDescent="0.25">
      <c r="A534" s="311" t="s">
        <v>18988</v>
      </c>
      <c r="B534" s="311" t="s">
        <v>18989</v>
      </c>
      <c r="C534" s="311" t="s">
        <v>22336</v>
      </c>
      <c r="D534" s="312" t="s">
        <v>18016</v>
      </c>
      <c r="E534" s="312">
        <v>1</v>
      </c>
      <c r="F534" s="313">
        <v>18.78</v>
      </c>
      <c r="G534" s="313">
        <v>18.78</v>
      </c>
    </row>
    <row r="535" spans="1:7" ht="30" x14ac:dyDescent="0.25">
      <c r="A535" s="311" t="s">
        <v>18990</v>
      </c>
      <c r="B535" s="311" t="s">
        <v>18991</v>
      </c>
      <c r="C535" s="311" t="s">
        <v>22337</v>
      </c>
      <c r="D535" s="312" t="s">
        <v>18016</v>
      </c>
      <c r="E535" s="312">
        <v>1</v>
      </c>
      <c r="F535" s="313">
        <v>24.9</v>
      </c>
      <c r="G535" s="313">
        <v>24.9</v>
      </c>
    </row>
    <row r="536" spans="1:7" ht="45" x14ac:dyDescent="0.25">
      <c r="A536" s="310" t="s">
        <v>18992</v>
      </c>
      <c r="B536" s="311"/>
      <c r="C536" s="310" t="s">
        <v>22338</v>
      </c>
      <c r="D536" s="312"/>
      <c r="E536" s="312"/>
      <c r="F536" s="313"/>
      <c r="G536" s="313"/>
    </row>
    <row r="537" spans="1:7" ht="45" x14ac:dyDescent="0.25">
      <c r="A537" s="311" t="s">
        <v>18993</v>
      </c>
      <c r="B537" s="311" t="s">
        <v>18994</v>
      </c>
      <c r="C537" s="311" t="s">
        <v>22339</v>
      </c>
      <c r="D537" s="312" t="s">
        <v>8808</v>
      </c>
      <c r="E537" s="312">
        <v>1</v>
      </c>
      <c r="F537" s="313">
        <v>10.27</v>
      </c>
      <c r="G537" s="313">
        <v>10.27</v>
      </c>
    </row>
    <row r="538" spans="1:7" ht="45" x14ac:dyDescent="0.25">
      <c r="A538" s="311" t="s">
        <v>18995</v>
      </c>
      <c r="B538" s="311" t="s">
        <v>18996</v>
      </c>
      <c r="C538" s="311" t="s">
        <v>22340</v>
      </c>
      <c r="D538" s="312" t="s">
        <v>8808</v>
      </c>
      <c r="E538" s="312">
        <v>1</v>
      </c>
      <c r="F538" s="313">
        <v>15.38</v>
      </c>
      <c r="G538" s="313">
        <v>15.38</v>
      </c>
    </row>
    <row r="539" spans="1:7" ht="45" x14ac:dyDescent="0.25">
      <c r="A539" s="311" t="s">
        <v>18997</v>
      </c>
      <c r="B539" s="311" t="s">
        <v>18998</v>
      </c>
      <c r="C539" s="311" t="s">
        <v>22341</v>
      </c>
      <c r="D539" s="312" t="s">
        <v>8808</v>
      </c>
      <c r="E539" s="312">
        <v>1</v>
      </c>
      <c r="F539" s="313">
        <v>23.15</v>
      </c>
      <c r="G539" s="313">
        <v>23.15</v>
      </c>
    </row>
    <row r="540" spans="1:7" ht="45" x14ac:dyDescent="0.25">
      <c r="A540" s="311" t="s">
        <v>18999</v>
      </c>
      <c r="B540" s="311" t="s">
        <v>19000</v>
      </c>
      <c r="C540" s="311" t="s">
        <v>22342</v>
      </c>
      <c r="D540" s="312" t="s">
        <v>8808</v>
      </c>
      <c r="E540" s="312">
        <v>1</v>
      </c>
      <c r="F540" s="313">
        <v>19.59</v>
      </c>
      <c r="G540" s="313">
        <v>19.59</v>
      </c>
    </row>
    <row r="541" spans="1:7" ht="45" x14ac:dyDescent="0.25">
      <c r="A541" s="311" t="s">
        <v>19001</v>
      </c>
      <c r="B541" s="311" t="s">
        <v>19002</v>
      </c>
      <c r="C541" s="311" t="s">
        <v>22343</v>
      </c>
      <c r="D541" s="312" t="s">
        <v>8808</v>
      </c>
      <c r="E541" s="312">
        <v>1</v>
      </c>
      <c r="F541" s="313">
        <v>29.84</v>
      </c>
      <c r="G541" s="313">
        <v>29.84</v>
      </c>
    </row>
    <row r="542" spans="1:7" ht="45" x14ac:dyDescent="0.25">
      <c r="A542" s="311" t="s">
        <v>19003</v>
      </c>
      <c r="B542" s="311" t="s">
        <v>19004</v>
      </c>
      <c r="C542" s="311" t="s">
        <v>22344</v>
      </c>
      <c r="D542" s="312" t="s">
        <v>8808</v>
      </c>
      <c r="E542" s="312">
        <v>1</v>
      </c>
      <c r="F542" s="313">
        <v>43.41</v>
      </c>
      <c r="G542" s="313">
        <v>43.41</v>
      </c>
    </row>
    <row r="543" spans="1:7" x14ac:dyDescent="0.25">
      <c r="A543" s="310" t="s">
        <v>19005</v>
      </c>
      <c r="B543" s="311"/>
      <c r="C543" s="310" t="s">
        <v>18480</v>
      </c>
      <c r="D543" s="312"/>
      <c r="E543" s="312"/>
      <c r="F543" s="313"/>
      <c r="G543" s="313"/>
    </row>
    <row r="544" spans="1:7" ht="30" x14ac:dyDescent="0.25">
      <c r="A544" s="311" t="s">
        <v>19006</v>
      </c>
      <c r="B544" s="311" t="s">
        <v>19007</v>
      </c>
      <c r="C544" s="311" t="s">
        <v>22345</v>
      </c>
      <c r="D544" s="312" t="s">
        <v>18016</v>
      </c>
      <c r="E544" s="312">
        <v>1</v>
      </c>
      <c r="F544" s="313">
        <v>17.63</v>
      </c>
      <c r="G544" s="313">
        <v>17.63</v>
      </c>
    </row>
    <row r="545" spans="1:7" ht="30" x14ac:dyDescent="0.25">
      <c r="A545" s="311" t="s">
        <v>19008</v>
      </c>
      <c r="B545" s="311" t="s">
        <v>19009</v>
      </c>
      <c r="C545" s="311" t="s">
        <v>22346</v>
      </c>
      <c r="D545" s="312" t="s">
        <v>18016</v>
      </c>
      <c r="E545" s="312">
        <v>1</v>
      </c>
      <c r="F545" s="313">
        <v>24.68</v>
      </c>
      <c r="G545" s="313">
        <v>24.68</v>
      </c>
    </row>
    <row r="546" spans="1:7" ht="30" x14ac:dyDescent="0.25">
      <c r="A546" s="311" t="s">
        <v>19010</v>
      </c>
      <c r="B546" s="311" t="s">
        <v>19011</v>
      </c>
      <c r="C546" s="311" t="s">
        <v>22347</v>
      </c>
      <c r="D546" s="312" t="s">
        <v>18016</v>
      </c>
      <c r="E546" s="312">
        <v>1</v>
      </c>
      <c r="F546" s="313">
        <v>17.63</v>
      </c>
      <c r="G546" s="313">
        <v>17.63</v>
      </c>
    </row>
    <row r="547" spans="1:7" ht="30" x14ac:dyDescent="0.25">
      <c r="A547" s="311" t="s">
        <v>19012</v>
      </c>
      <c r="B547" s="311" t="s">
        <v>19013</v>
      </c>
      <c r="C547" s="311" t="s">
        <v>22348</v>
      </c>
      <c r="D547" s="312" t="s">
        <v>18016</v>
      </c>
      <c r="E547" s="312">
        <v>1</v>
      </c>
      <c r="F547" s="313">
        <v>20.75</v>
      </c>
      <c r="G547" s="313">
        <v>20.75</v>
      </c>
    </row>
    <row r="548" spans="1:7" x14ac:dyDescent="0.25">
      <c r="A548" s="310" t="s">
        <v>19014</v>
      </c>
      <c r="B548" s="311"/>
      <c r="C548" s="310" t="s">
        <v>19015</v>
      </c>
      <c r="D548" s="312"/>
      <c r="E548" s="312"/>
      <c r="F548" s="313"/>
      <c r="G548" s="313"/>
    </row>
    <row r="549" spans="1:7" x14ac:dyDescent="0.25">
      <c r="A549" s="310" t="s">
        <v>19016</v>
      </c>
      <c r="B549" s="311"/>
      <c r="C549" s="310" t="s">
        <v>19017</v>
      </c>
      <c r="D549" s="312"/>
      <c r="E549" s="312"/>
      <c r="F549" s="313"/>
      <c r="G549" s="313"/>
    </row>
    <row r="550" spans="1:7" ht="105" x14ac:dyDescent="0.25">
      <c r="A550" s="311" t="s">
        <v>19018</v>
      </c>
      <c r="B550" s="311" t="s">
        <v>19019</v>
      </c>
      <c r="C550" s="311" t="s">
        <v>22349</v>
      </c>
      <c r="D550" s="312" t="s">
        <v>18016</v>
      </c>
      <c r="E550" s="312">
        <v>1</v>
      </c>
      <c r="F550" s="314">
        <v>1310.5899999999999</v>
      </c>
      <c r="G550" s="314">
        <v>1310.5899999999999</v>
      </c>
    </row>
    <row r="551" spans="1:7" ht="90" x14ac:dyDescent="0.25">
      <c r="A551" s="311" t="s">
        <v>19020</v>
      </c>
      <c r="B551" s="311" t="s">
        <v>19021</v>
      </c>
      <c r="C551" s="311" t="s">
        <v>22350</v>
      </c>
      <c r="D551" s="312" t="s">
        <v>18016</v>
      </c>
      <c r="E551" s="312">
        <v>1</v>
      </c>
      <c r="F551" s="314">
        <v>2365.62</v>
      </c>
      <c r="G551" s="314">
        <v>2365.62</v>
      </c>
    </row>
    <row r="552" spans="1:7" x14ac:dyDescent="0.25">
      <c r="A552" s="310" t="s">
        <v>19022</v>
      </c>
      <c r="B552" s="311"/>
      <c r="C552" s="310" t="s">
        <v>19023</v>
      </c>
      <c r="D552" s="312"/>
      <c r="E552" s="312"/>
      <c r="F552" s="313"/>
      <c r="G552" s="313"/>
    </row>
    <row r="553" spans="1:7" ht="45" x14ac:dyDescent="0.25">
      <c r="A553" s="311" t="s">
        <v>19024</v>
      </c>
      <c r="B553" s="311" t="s">
        <v>22351</v>
      </c>
      <c r="C553" s="311" t="s">
        <v>22352</v>
      </c>
      <c r="D553" s="312" t="s">
        <v>18016</v>
      </c>
      <c r="E553" s="312">
        <v>1</v>
      </c>
      <c r="F553" s="313">
        <v>377.08</v>
      </c>
      <c r="G553" s="313">
        <v>377.08</v>
      </c>
    </row>
    <row r="554" spans="1:7" ht="45" x14ac:dyDescent="0.25">
      <c r="A554" s="311" t="s">
        <v>19025</v>
      </c>
      <c r="B554" s="311" t="s">
        <v>22353</v>
      </c>
      <c r="C554" s="311" t="s">
        <v>22354</v>
      </c>
      <c r="D554" s="312" t="s">
        <v>18016</v>
      </c>
      <c r="E554" s="312">
        <v>1</v>
      </c>
      <c r="F554" s="313">
        <v>338.51</v>
      </c>
      <c r="G554" s="313">
        <v>338.51</v>
      </c>
    </row>
    <row r="555" spans="1:7" ht="45" x14ac:dyDescent="0.25">
      <c r="A555" s="311" t="s">
        <v>19026</v>
      </c>
      <c r="B555" s="311" t="s">
        <v>19027</v>
      </c>
      <c r="C555" s="311" t="s">
        <v>22355</v>
      </c>
      <c r="D555" s="312" t="s">
        <v>18016</v>
      </c>
      <c r="E555" s="312">
        <v>1</v>
      </c>
      <c r="F555" s="313">
        <v>627.26</v>
      </c>
      <c r="G555" s="313">
        <v>627.26</v>
      </c>
    </row>
    <row r="556" spans="1:7" ht="45" x14ac:dyDescent="0.25">
      <c r="A556" s="311" t="s">
        <v>19028</v>
      </c>
      <c r="B556" s="311" t="s">
        <v>19029</v>
      </c>
      <c r="C556" s="311" t="s">
        <v>22356</v>
      </c>
      <c r="D556" s="312" t="s">
        <v>18016</v>
      </c>
      <c r="E556" s="312">
        <v>1</v>
      </c>
      <c r="F556" s="313">
        <v>675.2</v>
      </c>
      <c r="G556" s="313">
        <v>675.2</v>
      </c>
    </row>
    <row r="557" spans="1:7" ht="45" x14ac:dyDescent="0.25">
      <c r="A557" s="311" t="s">
        <v>19030</v>
      </c>
      <c r="B557" s="311" t="s">
        <v>19031</v>
      </c>
      <c r="C557" s="311" t="s">
        <v>22357</v>
      </c>
      <c r="D557" s="312" t="s">
        <v>18016</v>
      </c>
      <c r="E557" s="312">
        <v>1</v>
      </c>
      <c r="F557" s="313">
        <v>805.83</v>
      </c>
      <c r="G557" s="313">
        <v>805.83</v>
      </c>
    </row>
    <row r="558" spans="1:7" x14ac:dyDescent="0.25">
      <c r="A558" s="311" t="s">
        <v>19032</v>
      </c>
      <c r="B558" s="311" t="s">
        <v>19033</v>
      </c>
      <c r="C558" s="311" t="s">
        <v>22358</v>
      </c>
      <c r="D558" s="312" t="s">
        <v>18016</v>
      </c>
      <c r="E558" s="312">
        <v>1</v>
      </c>
      <c r="F558" s="313">
        <v>75.47</v>
      </c>
      <c r="G558" s="313">
        <v>75.47</v>
      </c>
    </row>
    <row r="559" spans="1:7" ht="45" x14ac:dyDescent="0.25">
      <c r="A559" s="311" t="s">
        <v>19034</v>
      </c>
      <c r="B559" s="311" t="s">
        <v>22359</v>
      </c>
      <c r="C559" s="311" t="s">
        <v>22360</v>
      </c>
      <c r="D559" s="312" t="s">
        <v>18016</v>
      </c>
      <c r="E559" s="312">
        <v>1</v>
      </c>
      <c r="F559" s="313">
        <v>142.53</v>
      </c>
      <c r="G559" s="313">
        <v>142.53</v>
      </c>
    </row>
    <row r="560" spans="1:7" ht="45" x14ac:dyDescent="0.25">
      <c r="A560" s="311" t="s">
        <v>19035</v>
      </c>
      <c r="B560" s="311" t="s">
        <v>19036</v>
      </c>
      <c r="C560" s="311" t="s">
        <v>22361</v>
      </c>
      <c r="D560" s="312" t="s">
        <v>18016</v>
      </c>
      <c r="E560" s="312">
        <v>1</v>
      </c>
      <c r="F560" s="313">
        <v>98.09</v>
      </c>
      <c r="G560" s="313">
        <v>98.09</v>
      </c>
    </row>
    <row r="561" spans="1:7" ht="45" x14ac:dyDescent="0.25">
      <c r="A561" s="311" t="s">
        <v>19037</v>
      </c>
      <c r="B561" s="311" t="s">
        <v>22362</v>
      </c>
      <c r="C561" s="311" t="s">
        <v>22363</v>
      </c>
      <c r="D561" s="312" t="s">
        <v>18016</v>
      </c>
      <c r="E561" s="312">
        <v>1</v>
      </c>
      <c r="F561" s="313">
        <v>188.66</v>
      </c>
      <c r="G561" s="313">
        <v>188.66</v>
      </c>
    </row>
    <row r="562" spans="1:7" ht="105" x14ac:dyDescent="0.25">
      <c r="A562" s="311" t="s">
        <v>19038</v>
      </c>
      <c r="B562" s="311" t="s">
        <v>19039</v>
      </c>
      <c r="C562" s="311" t="s">
        <v>22364</v>
      </c>
      <c r="D562" s="312" t="s">
        <v>18016</v>
      </c>
      <c r="E562" s="312">
        <v>1</v>
      </c>
      <c r="F562" s="314">
        <v>1226.7</v>
      </c>
      <c r="G562" s="314">
        <v>1226.7</v>
      </c>
    </row>
    <row r="563" spans="1:7" ht="105" x14ac:dyDescent="0.25">
      <c r="A563" s="311" t="s">
        <v>19040</v>
      </c>
      <c r="B563" s="311" t="s">
        <v>19041</v>
      </c>
      <c r="C563" s="311" t="s">
        <v>22365</v>
      </c>
      <c r="D563" s="312" t="s">
        <v>18016</v>
      </c>
      <c r="E563" s="312">
        <v>1</v>
      </c>
      <c r="F563" s="314">
        <v>1727.75</v>
      </c>
      <c r="G563" s="314">
        <v>1727.75</v>
      </c>
    </row>
    <row r="564" spans="1:7" ht="75" x14ac:dyDescent="0.25">
      <c r="A564" s="311" t="s">
        <v>19042</v>
      </c>
      <c r="B564" s="311" t="s">
        <v>19043</v>
      </c>
      <c r="C564" s="311" t="s">
        <v>22366</v>
      </c>
      <c r="D564" s="312" t="s">
        <v>18016</v>
      </c>
      <c r="E564" s="312">
        <v>1</v>
      </c>
      <c r="F564" s="314">
        <v>1926.07</v>
      </c>
      <c r="G564" s="314">
        <v>1926.07</v>
      </c>
    </row>
    <row r="565" spans="1:7" x14ac:dyDescent="0.25">
      <c r="A565" s="310" t="s">
        <v>19044</v>
      </c>
      <c r="B565" s="311"/>
      <c r="C565" s="310" t="s">
        <v>19045</v>
      </c>
      <c r="D565" s="312"/>
      <c r="E565" s="312"/>
      <c r="F565" s="313"/>
      <c r="G565" s="313"/>
    </row>
    <row r="566" spans="1:7" ht="45" x14ac:dyDescent="0.25">
      <c r="A566" s="311" t="s">
        <v>19046</v>
      </c>
      <c r="B566" s="311" t="s">
        <v>19047</v>
      </c>
      <c r="C566" s="311" t="s">
        <v>22367</v>
      </c>
      <c r="D566" s="312" t="s">
        <v>18016</v>
      </c>
      <c r="E566" s="312">
        <v>1</v>
      </c>
      <c r="F566" s="313">
        <v>220.3</v>
      </c>
      <c r="G566" s="313">
        <v>220.3</v>
      </c>
    </row>
    <row r="567" spans="1:7" ht="90" x14ac:dyDescent="0.25">
      <c r="A567" s="311" t="s">
        <v>19048</v>
      </c>
      <c r="B567" s="311" t="s">
        <v>19049</v>
      </c>
      <c r="C567" s="311" t="s">
        <v>22368</v>
      </c>
      <c r="D567" s="312" t="s">
        <v>18016</v>
      </c>
      <c r="E567" s="312">
        <v>1</v>
      </c>
      <c r="F567" s="313">
        <v>314.27999999999997</v>
      </c>
      <c r="G567" s="313">
        <v>314.27999999999997</v>
      </c>
    </row>
    <row r="568" spans="1:7" ht="30" x14ac:dyDescent="0.25">
      <c r="A568" s="311" t="s">
        <v>19050</v>
      </c>
      <c r="B568" s="311" t="s">
        <v>22369</v>
      </c>
      <c r="C568" s="311" t="s">
        <v>22370</v>
      </c>
      <c r="D568" s="312" t="s">
        <v>18016</v>
      </c>
      <c r="E568" s="312">
        <v>1</v>
      </c>
      <c r="F568" s="313">
        <v>52.14</v>
      </c>
      <c r="G568" s="313">
        <v>52.14</v>
      </c>
    </row>
    <row r="569" spans="1:7" ht="90" x14ac:dyDescent="0.25">
      <c r="A569" s="560" t="s">
        <v>22371</v>
      </c>
      <c r="B569" s="311" t="s">
        <v>19051</v>
      </c>
      <c r="C569" s="311" t="s">
        <v>22372</v>
      </c>
      <c r="D569" s="312" t="s">
        <v>18016</v>
      </c>
      <c r="E569" s="312">
        <v>1</v>
      </c>
      <c r="F569" s="313">
        <v>120.17</v>
      </c>
      <c r="G569" s="313">
        <v>120.17</v>
      </c>
    </row>
    <row r="570" spans="1:7" ht="90" x14ac:dyDescent="0.25">
      <c r="A570" s="311" t="s">
        <v>19052</v>
      </c>
      <c r="B570" s="311" t="s">
        <v>19053</v>
      </c>
      <c r="C570" s="311" t="s">
        <v>22373</v>
      </c>
      <c r="D570" s="312" t="s">
        <v>18016</v>
      </c>
      <c r="E570" s="312">
        <v>1</v>
      </c>
      <c r="F570" s="313">
        <v>154.4</v>
      </c>
      <c r="G570" s="313">
        <v>154.4</v>
      </c>
    </row>
    <row r="571" spans="1:7" ht="90" x14ac:dyDescent="0.25">
      <c r="A571" s="311" t="s">
        <v>19054</v>
      </c>
      <c r="B571" s="311" t="s">
        <v>19055</v>
      </c>
      <c r="C571" s="311" t="s">
        <v>22374</v>
      </c>
      <c r="D571" s="312" t="s">
        <v>18016</v>
      </c>
      <c r="E571" s="312">
        <v>1</v>
      </c>
      <c r="F571" s="313">
        <v>215.07</v>
      </c>
      <c r="G571" s="313">
        <v>215.07</v>
      </c>
    </row>
    <row r="572" spans="1:7" ht="90" x14ac:dyDescent="0.25">
      <c r="A572" s="311" t="s">
        <v>19056</v>
      </c>
      <c r="B572" s="311" t="s">
        <v>19057</v>
      </c>
      <c r="C572" s="311" t="s">
        <v>22375</v>
      </c>
      <c r="D572" s="312" t="s">
        <v>18016</v>
      </c>
      <c r="E572" s="312">
        <v>1</v>
      </c>
      <c r="F572" s="313">
        <v>119.55</v>
      </c>
      <c r="G572" s="313">
        <v>119.55</v>
      </c>
    </row>
    <row r="573" spans="1:7" ht="30" x14ac:dyDescent="0.25">
      <c r="A573" s="311" t="s">
        <v>19058</v>
      </c>
      <c r="B573" s="311" t="s">
        <v>19059</v>
      </c>
      <c r="C573" s="311" t="s">
        <v>22376</v>
      </c>
      <c r="D573" s="312" t="s">
        <v>18016</v>
      </c>
      <c r="E573" s="312">
        <v>1</v>
      </c>
      <c r="F573" s="313">
        <v>8.61</v>
      </c>
      <c r="G573" s="313">
        <v>8.61</v>
      </c>
    </row>
    <row r="574" spans="1:7" ht="30" x14ac:dyDescent="0.25">
      <c r="A574" s="311" t="s">
        <v>19060</v>
      </c>
      <c r="B574" s="311" t="s">
        <v>19061</v>
      </c>
      <c r="C574" s="311" t="s">
        <v>22377</v>
      </c>
      <c r="D574" s="312" t="s">
        <v>18016</v>
      </c>
      <c r="E574" s="312">
        <v>1</v>
      </c>
      <c r="F574" s="313">
        <v>12.68</v>
      </c>
      <c r="G574" s="313">
        <v>12.68</v>
      </c>
    </row>
    <row r="575" spans="1:7" ht="30" x14ac:dyDescent="0.25">
      <c r="A575" s="311" t="s">
        <v>19062</v>
      </c>
      <c r="B575" s="311" t="s">
        <v>19063</v>
      </c>
      <c r="C575" s="311" t="s">
        <v>22378</v>
      </c>
      <c r="D575" s="312" t="s">
        <v>18016</v>
      </c>
      <c r="E575" s="312">
        <v>1</v>
      </c>
      <c r="F575" s="313">
        <v>70.98</v>
      </c>
      <c r="G575" s="313">
        <v>70.98</v>
      </c>
    </row>
    <row r="576" spans="1:7" ht="30" x14ac:dyDescent="0.25">
      <c r="A576" s="311" t="s">
        <v>19064</v>
      </c>
      <c r="B576" s="311" t="s">
        <v>19065</v>
      </c>
      <c r="C576" s="311" t="s">
        <v>22379</v>
      </c>
      <c r="D576" s="312" t="s">
        <v>18016</v>
      </c>
      <c r="E576" s="312">
        <v>1</v>
      </c>
      <c r="F576" s="313">
        <v>101.13</v>
      </c>
      <c r="G576" s="313">
        <v>101.13</v>
      </c>
    </row>
    <row r="577" spans="1:7" ht="30" x14ac:dyDescent="0.25">
      <c r="A577" s="311" t="s">
        <v>19066</v>
      </c>
      <c r="B577" s="311" t="s">
        <v>19067</v>
      </c>
      <c r="C577" s="311" t="s">
        <v>22380</v>
      </c>
      <c r="D577" s="312" t="s">
        <v>18016</v>
      </c>
      <c r="E577" s="312">
        <v>1</v>
      </c>
      <c r="F577" s="313">
        <v>155.41</v>
      </c>
      <c r="G577" s="313">
        <v>155.41</v>
      </c>
    </row>
    <row r="578" spans="1:7" ht="30" x14ac:dyDescent="0.25">
      <c r="A578" s="311" t="s">
        <v>19068</v>
      </c>
      <c r="B578" s="311" t="s">
        <v>19069</v>
      </c>
      <c r="C578" s="311" t="s">
        <v>22381</v>
      </c>
      <c r="D578" s="312" t="s">
        <v>18016</v>
      </c>
      <c r="E578" s="312">
        <v>1</v>
      </c>
      <c r="F578" s="313">
        <v>185.01</v>
      </c>
      <c r="G578" s="313">
        <v>185.01</v>
      </c>
    </row>
    <row r="579" spans="1:7" ht="30" x14ac:dyDescent="0.25">
      <c r="A579" s="311" t="s">
        <v>19070</v>
      </c>
      <c r="B579" s="311" t="s">
        <v>19071</v>
      </c>
      <c r="C579" s="311" t="s">
        <v>22382</v>
      </c>
      <c r="D579" s="312" t="s">
        <v>18016</v>
      </c>
      <c r="E579" s="312">
        <v>1</v>
      </c>
      <c r="F579" s="313">
        <v>10.1</v>
      </c>
      <c r="G579" s="313">
        <v>10.1</v>
      </c>
    </row>
    <row r="580" spans="1:7" x14ac:dyDescent="0.25">
      <c r="A580" s="310" t="s">
        <v>19072</v>
      </c>
      <c r="B580" s="311"/>
      <c r="C580" s="310" t="s">
        <v>19073</v>
      </c>
      <c r="D580" s="312"/>
      <c r="E580" s="312"/>
      <c r="F580" s="313"/>
      <c r="G580" s="313"/>
    </row>
    <row r="581" spans="1:7" ht="75" x14ac:dyDescent="0.25">
      <c r="A581" s="311" t="s">
        <v>19074</v>
      </c>
      <c r="B581" s="311" t="s">
        <v>19075</v>
      </c>
      <c r="C581" s="311" t="s">
        <v>22383</v>
      </c>
      <c r="D581" s="312" t="s">
        <v>8808</v>
      </c>
      <c r="E581" s="312">
        <v>1</v>
      </c>
      <c r="F581" s="313">
        <v>46.41</v>
      </c>
      <c r="G581" s="313">
        <v>46.41</v>
      </c>
    </row>
    <row r="582" spans="1:7" ht="75" x14ac:dyDescent="0.25">
      <c r="A582" s="311" t="s">
        <v>19076</v>
      </c>
      <c r="B582" s="311" t="s">
        <v>19077</v>
      </c>
      <c r="C582" s="311" t="s">
        <v>22384</v>
      </c>
      <c r="D582" s="312" t="s">
        <v>8808</v>
      </c>
      <c r="E582" s="312">
        <v>1</v>
      </c>
      <c r="F582" s="313">
        <v>55.69</v>
      </c>
      <c r="G582" s="313">
        <v>55.69</v>
      </c>
    </row>
    <row r="583" spans="1:7" ht="75" x14ac:dyDescent="0.25">
      <c r="A583" s="311" t="s">
        <v>19078</v>
      </c>
      <c r="B583" s="311" t="s">
        <v>19079</v>
      </c>
      <c r="C583" s="311" t="s">
        <v>22385</v>
      </c>
      <c r="D583" s="312" t="s">
        <v>8808</v>
      </c>
      <c r="E583" s="312">
        <v>1</v>
      </c>
      <c r="F583" s="313">
        <v>145.13999999999999</v>
      </c>
      <c r="G583" s="313">
        <v>145.13999999999999</v>
      </c>
    </row>
    <row r="584" spans="1:7" ht="75" x14ac:dyDescent="0.25">
      <c r="A584" s="311" t="s">
        <v>19080</v>
      </c>
      <c r="B584" s="311" t="s">
        <v>19081</v>
      </c>
      <c r="C584" s="311" t="s">
        <v>22386</v>
      </c>
      <c r="D584" s="312" t="s">
        <v>8808</v>
      </c>
      <c r="E584" s="312">
        <v>1</v>
      </c>
      <c r="F584" s="313">
        <v>155.75</v>
      </c>
      <c r="G584" s="313">
        <v>155.75</v>
      </c>
    </row>
    <row r="585" spans="1:7" x14ac:dyDescent="0.25">
      <c r="A585" s="310" t="s">
        <v>19082</v>
      </c>
      <c r="B585" s="311"/>
      <c r="C585" s="310" t="s">
        <v>19083</v>
      </c>
      <c r="D585" s="312"/>
      <c r="E585" s="312"/>
      <c r="F585" s="313"/>
      <c r="G585" s="313"/>
    </row>
    <row r="586" spans="1:7" ht="45" x14ac:dyDescent="0.25">
      <c r="A586" s="311" t="s">
        <v>19084</v>
      </c>
      <c r="B586" s="311" t="s">
        <v>19085</v>
      </c>
      <c r="C586" s="311" t="s">
        <v>22387</v>
      </c>
      <c r="D586" s="312" t="s">
        <v>8808</v>
      </c>
      <c r="E586" s="312">
        <v>1</v>
      </c>
      <c r="F586" s="313">
        <v>16.29</v>
      </c>
      <c r="G586" s="313">
        <v>16.29</v>
      </c>
    </row>
    <row r="587" spans="1:7" ht="60" x14ac:dyDescent="0.25">
      <c r="A587" s="311" t="s">
        <v>19086</v>
      </c>
      <c r="B587" s="311" t="s">
        <v>19087</v>
      </c>
      <c r="C587" s="311" t="s">
        <v>22388</v>
      </c>
      <c r="D587" s="312" t="s">
        <v>18016</v>
      </c>
      <c r="E587" s="312">
        <v>1</v>
      </c>
      <c r="F587" s="313">
        <v>21.61</v>
      </c>
      <c r="G587" s="313">
        <v>21.61</v>
      </c>
    </row>
    <row r="588" spans="1:7" ht="60" x14ac:dyDescent="0.25">
      <c r="A588" s="311" t="s">
        <v>19088</v>
      </c>
      <c r="B588" s="311" t="s">
        <v>19089</v>
      </c>
      <c r="C588" s="311" t="s">
        <v>22389</v>
      </c>
      <c r="D588" s="312" t="s">
        <v>18016</v>
      </c>
      <c r="E588" s="312">
        <v>1</v>
      </c>
      <c r="F588" s="313">
        <v>25.25</v>
      </c>
      <c r="G588" s="313">
        <v>25.25</v>
      </c>
    </row>
    <row r="589" spans="1:7" ht="60" x14ac:dyDescent="0.25">
      <c r="A589" s="311" t="s">
        <v>19090</v>
      </c>
      <c r="B589" s="311" t="s">
        <v>19091</v>
      </c>
      <c r="C589" s="311" t="s">
        <v>22390</v>
      </c>
      <c r="D589" s="312" t="s">
        <v>18016</v>
      </c>
      <c r="E589" s="312">
        <v>1</v>
      </c>
      <c r="F589" s="313">
        <v>23.28</v>
      </c>
      <c r="G589" s="313">
        <v>23.28</v>
      </c>
    </row>
    <row r="590" spans="1:7" ht="60" x14ac:dyDescent="0.25">
      <c r="A590" s="311" t="s">
        <v>19092</v>
      </c>
      <c r="B590" s="311" t="s">
        <v>19093</v>
      </c>
      <c r="C590" s="311" t="s">
        <v>22391</v>
      </c>
      <c r="D590" s="312" t="s">
        <v>18016</v>
      </c>
      <c r="E590" s="312">
        <v>1</v>
      </c>
      <c r="F590" s="313">
        <v>25.22</v>
      </c>
      <c r="G590" s="313">
        <v>25.22</v>
      </c>
    </row>
    <row r="591" spans="1:7" ht="45" x14ac:dyDescent="0.25">
      <c r="A591" s="311" t="s">
        <v>19094</v>
      </c>
      <c r="B591" s="311" t="s">
        <v>19095</v>
      </c>
      <c r="C591" s="311" t="s">
        <v>22392</v>
      </c>
      <c r="D591" s="312" t="s">
        <v>8808</v>
      </c>
      <c r="E591" s="312">
        <v>1</v>
      </c>
      <c r="F591" s="313">
        <v>26.27</v>
      </c>
      <c r="G591" s="313">
        <v>26.27</v>
      </c>
    </row>
    <row r="592" spans="1:7" ht="30" x14ac:dyDescent="0.25">
      <c r="A592" s="311" t="s">
        <v>19096</v>
      </c>
      <c r="B592" s="311" t="s">
        <v>19097</v>
      </c>
      <c r="C592" s="311" t="s">
        <v>22393</v>
      </c>
      <c r="D592" s="312" t="s">
        <v>8808</v>
      </c>
      <c r="E592" s="312">
        <v>1</v>
      </c>
      <c r="F592" s="313">
        <v>13.24</v>
      </c>
      <c r="G592" s="313">
        <v>13.24</v>
      </c>
    </row>
    <row r="593" spans="1:7" ht="45" x14ac:dyDescent="0.25">
      <c r="A593" s="311" t="s">
        <v>19098</v>
      </c>
      <c r="B593" s="311" t="s">
        <v>19099</v>
      </c>
      <c r="C593" s="311" t="s">
        <v>22394</v>
      </c>
      <c r="D593" s="312" t="s">
        <v>8808</v>
      </c>
      <c r="E593" s="312">
        <v>1</v>
      </c>
      <c r="F593" s="313">
        <v>91.55</v>
      </c>
      <c r="G593" s="313">
        <v>91.55</v>
      </c>
    </row>
    <row r="594" spans="1:7" ht="45" x14ac:dyDescent="0.25">
      <c r="A594" s="311" t="s">
        <v>19100</v>
      </c>
      <c r="B594" s="311" t="s">
        <v>19101</v>
      </c>
      <c r="C594" s="311" t="s">
        <v>22395</v>
      </c>
      <c r="D594" s="312" t="s">
        <v>8808</v>
      </c>
      <c r="E594" s="312">
        <v>1</v>
      </c>
      <c r="F594" s="313">
        <v>136.11000000000001</v>
      </c>
      <c r="G594" s="313">
        <v>136.11000000000001</v>
      </c>
    </row>
    <row r="595" spans="1:7" ht="45" x14ac:dyDescent="0.25">
      <c r="A595" s="311" t="s">
        <v>19102</v>
      </c>
      <c r="B595" s="311" t="s">
        <v>19103</v>
      </c>
      <c r="C595" s="311" t="s">
        <v>22396</v>
      </c>
      <c r="D595" s="312" t="s">
        <v>8808</v>
      </c>
      <c r="E595" s="312">
        <v>1</v>
      </c>
      <c r="F595" s="313">
        <v>176.92</v>
      </c>
      <c r="G595" s="313">
        <v>176.92</v>
      </c>
    </row>
    <row r="596" spans="1:7" ht="45" x14ac:dyDescent="0.25">
      <c r="A596" s="311" t="s">
        <v>19104</v>
      </c>
      <c r="B596" s="311" t="s">
        <v>19105</v>
      </c>
      <c r="C596" s="311" t="s">
        <v>22397</v>
      </c>
      <c r="D596" s="312" t="s">
        <v>8808</v>
      </c>
      <c r="E596" s="312">
        <v>1</v>
      </c>
      <c r="F596" s="313">
        <v>207.92</v>
      </c>
      <c r="G596" s="313">
        <v>207.92</v>
      </c>
    </row>
    <row r="597" spans="1:7" ht="45" x14ac:dyDescent="0.25">
      <c r="A597" s="311" t="s">
        <v>19106</v>
      </c>
      <c r="B597" s="311" t="s">
        <v>19107</v>
      </c>
      <c r="C597" s="311" t="s">
        <v>22398</v>
      </c>
      <c r="D597" s="312" t="s">
        <v>18016</v>
      </c>
      <c r="E597" s="312">
        <v>1</v>
      </c>
      <c r="F597" s="313">
        <v>78.599999999999994</v>
      </c>
      <c r="G597" s="313">
        <v>78.599999999999994</v>
      </c>
    </row>
    <row r="598" spans="1:7" ht="45" x14ac:dyDescent="0.25">
      <c r="A598" s="311" t="s">
        <v>19108</v>
      </c>
      <c r="B598" s="311" t="s">
        <v>19109</v>
      </c>
      <c r="C598" s="311" t="s">
        <v>22399</v>
      </c>
      <c r="D598" s="312" t="s">
        <v>18016</v>
      </c>
      <c r="E598" s="312">
        <v>1</v>
      </c>
      <c r="F598" s="313">
        <v>100.48</v>
      </c>
      <c r="G598" s="313">
        <v>100.48</v>
      </c>
    </row>
    <row r="599" spans="1:7" ht="45" x14ac:dyDescent="0.25">
      <c r="A599" s="311" t="s">
        <v>19110</v>
      </c>
      <c r="B599" s="311" t="s">
        <v>19111</v>
      </c>
      <c r="C599" s="311" t="s">
        <v>22400</v>
      </c>
      <c r="D599" s="312" t="s">
        <v>18016</v>
      </c>
      <c r="E599" s="312">
        <v>1</v>
      </c>
      <c r="F599" s="313">
        <v>121.44</v>
      </c>
      <c r="G599" s="313">
        <v>121.44</v>
      </c>
    </row>
    <row r="600" spans="1:7" ht="30" x14ac:dyDescent="0.25">
      <c r="A600" s="311" t="s">
        <v>19112</v>
      </c>
      <c r="B600" s="311" t="s">
        <v>19113</v>
      </c>
      <c r="C600" s="311" t="s">
        <v>22401</v>
      </c>
      <c r="D600" s="312" t="s">
        <v>18016</v>
      </c>
      <c r="E600" s="312">
        <v>1</v>
      </c>
      <c r="F600" s="313">
        <v>10.06</v>
      </c>
      <c r="G600" s="313">
        <v>10.06</v>
      </c>
    </row>
    <row r="601" spans="1:7" x14ac:dyDescent="0.25">
      <c r="A601" s="311" t="s">
        <v>19114</v>
      </c>
      <c r="B601" s="311" t="s">
        <v>19115</v>
      </c>
      <c r="C601" s="311" t="s">
        <v>22402</v>
      </c>
      <c r="D601" s="312" t="s">
        <v>18016</v>
      </c>
      <c r="E601" s="312">
        <v>1</v>
      </c>
      <c r="F601" s="313">
        <v>10.47</v>
      </c>
      <c r="G601" s="313">
        <v>10.47</v>
      </c>
    </row>
    <row r="602" spans="1:7" x14ac:dyDescent="0.25">
      <c r="A602" s="311" t="s">
        <v>19116</v>
      </c>
      <c r="B602" s="311" t="s">
        <v>19117</v>
      </c>
      <c r="C602" s="311" t="s">
        <v>22403</v>
      </c>
      <c r="D602" s="312" t="s">
        <v>18016</v>
      </c>
      <c r="E602" s="312">
        <v>1</v>
      </c>
      <c r="F602" s="313">
        <v>12.63</v>
      </c>
      <c r="G602" s="313">
        <v>12.63</v>
      </c>
    </row>
    <row r="603" spans="1:7" ht="45" x14ac:dyDescent="0.25">
      <c r="A603" s="311" t="s">
        <v>19118</v>
      </c>
      <c r="B603" s="311" t="s">
        <v>19119</v>
      </c>
      <c r="C603" s="311" t="s">
        <v>22404</v>
      </c>
      <c r="D603" s="312" t="s">
        <v>18016</v>
      </c>
      <c r="E603" s="312">
        <v>1</v>
      </c>
      <c r="F603" s="313">
        <v>47.8</v>
      </c>
      <c r="G603" s="313">
        <v>47.8</v>
      </c>
    </row>
    <row r="604" spans="1:7" ht="45" x14ac:dyDescent="0.25">
      <c r="A604" s="311" t="s">
        <v>19120</v>
      </c>
      <c r="B604" s="311" t="s">
        <v>19121</v>
      </c>
      <c r="C604" s="311" t="s">
        <v>22405</v>
      </c>
      <c r="D604" s="312" t="s">
        <v>18016</v>
      </c>
      <c r="E604" s="312">
        <v>1</v>
      </c>
      <c r="F604" s="313">
        <v>60.79</v>
      </c>
      <c r="G604" s="313">
        <v>60.79</v>
      </c>
    </row>
    <row r="605" spans="1:7" ht="45" x14ac:dyDescent="0.25">
      <c r="A605" s="311" t="s">
        <v>19122</v>
      </c>
      <c r="B605" s="311" t="s">
        <v>19123</v>
      </c>
      <c r="C605" s="311" t="s">
        <v>22406</v>
      </c>
      <c r="D605" s="312" t="s">
        <v>18016</v>
      </c>
      <c r="E605" s="312">
        <v>1</v>
      </c>
      <c r="F605" s="313">
        <v>84.32</v>
      </c>
      <c r="G605" s="313">
        <v>84.32</v>
      </c>
    </row>
    <row r="606" spans="1:7" ht="45" x14ac:dyDescent="0.25">
      <c r="A606" s="311" t="s">
        <v>19124</v>
      </c>
      <c r="B606" s="311" t="s">
        <v>19125</v>
      </c>
      <c r="C606" s="311" t="s">
        <v>22407</v>
      </c>
      <c r="D606" s="312" t="s">
        <v>18016</v>
      </c>
      <c r="E606" s="312">
        <v>1</v>
      </c>
      <c r="F606" s="313">
        <v>108.29</v>
      </c>
      <c r="G606" s="313">
        <v>108.29</v>
      </c>
    </row>
    <row r="607" spans="1:7" ht="45" x14ac:dyDescent="0.25">
      <c r="A607" s="311" t="s">
        <v>19126</v>
      </c>
      <c r="B607" s="311" t="s">
        <v>19127</v>
      </c>
      <c r="C607" s="311" t="s">
        <v>22408</v>
      </c>
      <c r="D607" s="312" t="s">
        <v>18016</v>
      </c>
      <c r="E607" s="312">
        <v>1</v>
      </c>
      <c r="F607" s="313">
        <v>14.41</v>
      </c>
      <c r="G607" s="313">
        <v>14.41</v>
      </c>
    </row>
    <row r="608" spans="1:7" ht="45" x14ac:dyDescent="0.25">
      <c r="A608" s="311" t="s">
        <v>19128</v>
      </c>
      <c r="B608" s="311" t="s">
        <v>19129</v>
      </c>
      <c r="C608" s="311" t="s">
        <v>22409</v>
      </c>
      <c r="D608" s="312" t="s">
        <v>18016</v>
      </c>
      <c r="E608" s="312">
        <v>1</v>
      </c>
      <c r="F608" s="313">
        <v>17.309999999999999</v>
      </c>
      <c r="G608" s="313">
        <v>17.309999999999999</v>
      </c>
    </row>
    <row r="609" spans="1:7" ht="45" x14ac:dyDescent="0.25">
      <c r="A609" s="311" t="s">
        <v>19130</v>
      </c>
      <c r="B609" s="311" t="s">
        <v>19131</v>
      </c>
      <c r="C609" s="311" t="s">
        <v>22410</v>
      </c>
      <c r="D609" s="312" t="s">
        <v>18016</v>
      </c>
      <c r="E609" s="312">
        <v>1</v>
      </c>
      <c r="F609" s="313">
        <v>146.32</v>
      </c>
      <c r="G609" s="313">
        <v>146.32</v>
      </c>
    </row>
    <row r="610" spans="1:7" ht="45" x14ac:dyDescent="0.25">
      <c r="A610" s="311" t="s">
        <v>19132</v>
      </c>
      <c r="B610" s="311" t="s">
        <v>19133</v>
      </c>
      <c r="C610" s="311" t="s">
        <v>22411</v>
      </c>
      <c r="D610" s="312" t="s">
        <v>18016</v>
      </c>
      <c r="E610" s="312">
        <v>1</v>
      </c>
      <c r="F610" s="313">
        <v>193.75</v>
      </c>
      <c r="G610" s="313">
        <v>193.75</v>
      </c>
    </row>
    <row r="611" spans="1:7" ht="45" x14ac:dyDescent="0.25">
      <c r="A611" s="311" t="s">
        <v>19134</v>
      </c>
      <c r="B611" s="311" t="s">
        <v>19135</v>
      </c>
      <c r="C611" s="311" t="s">
        <v>22412</v>
      </c>
      <c r="D611" s="312" t="s">
        <v>18016</v>
      </c>
      <c r="E611" s="312">
        <v>1</v>
      </c>
      <c r="F611" s="313">
        <v>116.23</v>
      </c>
      <c r="G611" s="313">
        <v>116.23</v>
      </c>
    </row>
    <row r="612" spans="1:7" ht="45" x14ac:dyDescent="0.25">
      <c r="A612" s="311" t="s">
        <v>19136</v>
      </c>
      <c r="B612" s="311" t="s">
        <v>19137</v>
      </c>
      <c r="C612" s="311" t="s">
        <v>22413</v>
      </c>
      <c r="D612" s="312" t="s">
        <v>18016</v>
      </c>
      <c r="E612" s="312">
        <v>1</v>
      </c>
      <c r="F612" s="313">
        <v>168.46</v>
      </c>
      <c r="G612" s="313">
        <v>168.46</v>
      </c>
    </row>
    <row r="613" spans="1:7" ht="75" x14ac:dyDescent="0.25">
      <c r="A613" s="311" t="s">
        <v>19138</v>
      </c>
      <c r="B613" s="311" t="s">
        <v>19139</v>
      </c>
      <c r="C613" s="311" t="s">
        <v>22414</v>
      </c>
      <c r="D613" s="312" t="s">
        <v>18016</v>
      </c>
      <c r="E613" s="312">
        <v>1</v>
      </c>
      <c r="F613" s="313">
        <v>22.54</v>
      </c>
      <c r="G613" s="313">
        <v>22.54</v>
      </c>
    </row>
    <row r="614" spans="1:7" ht="60" x14ac:dyDescent="0.25">
      <c r="A614" s="311" t="s">
        <v>19140</v>
      </c>
      <c r="B614" s="311" t="s">
        <v>19141</v>
      </c>
      <c r="C614" s="311" t="s">
        <v>22415</v>
      </c>
      <c r="D614" s="312" t="s">
        <v>18016</v>
      </c>
      <c r="E614" s="312">
        <v>1</v>
      </c>
      <c r="F614" s="313">
        <v>30.69</v>
      </c>
      <c r="G614" s="313">
        <v>30.69</v>
      </c>
    </row>
    <row r="615" spans="1:7" ht="60" x14ac:dyDescent="0.25">
      <c r="A615" s="311" t="s">
        <v>19142</v>
      </c>
      <c r="B615" s="311" t="s">
        <v>19143</v>
      </c>
      <c r="C615" s="311" t="s">
        <v>22416</v>
      </c>
      <c r="D615" s="312" t="s">
        <v>18016</v>
      </c>
      <c r="E615" s="312">
        <v>1</v>
      </c>
      <c r="F615" s="313">
        <v>67.41</v>
      </c>
      <c r="G615" s="313">
        <v>67.41</v>
      </c>
    </row>
    <row r="616" spans="1:7" ht="60" x14ac:dyDescent="0.25">
      <c r="A616" s="311" t="s">
        <v>19144</v>
      </c>
      <c r="B616" s="311" t="s">
        <v>19145</v>
      </c>
      <c r="C616" s="311" t="s">
        <v>22417</v>
      </c>
      <c r="D616" s="312" t="s">
        <v>18016</v>
      </c>
      <c r="E616" s="312">
        <v>1</v>
      </c>
      <c r="F616" s="313">
        <v>76.88</v>
      </c>
      <c r="G616" s="313">
        <v>76.88</v>
      </c>
    </row>
    <row r="617" spans="1:7" ht="90" x14ac:dyDescent="0.25">
      <c r="A617" s="311" t="s">
        <v>19146</v>
      </c>
      <c r="B617" s="311" t="s">
        <v>19147</v>
      </c>
      <c r="C617" s="311" t="s">
        <v>22418</v>
      </c>
      <c r="D617" s="312" t="s">
        <v>18016</v>
      </c>
      <c r="E617" s="312">
        <v>1</v>
      </c>
      <c r="F617" s="313">
        <v>41.44</v>
      </c>
      <c r="G617" s="313">
        <v>41.44</v>
      </c>
    </row>
    <row r="618" spans="1:7" ht="105" x14ac:dyDescent="0.25">
      <c r="A618" s="311" t="s">
        <v>19148</v>
      </c>
      <c r="B618" s="311" t="s">
        <v>19149</v>
      </c>
      <c r="C618" s="311" t="s">
        <v>22419</v>
      </c>
      <c r="D618" s="312" t="s">
        <v>18016</v>
      </c>
      <c r="E618" s="312">
        <v>1</v>
      </c>
      <c r="F618" s="313">
        <v>56.19</v>
      </c>
      <c r="G618" s="313">
        <v>56.19</v>
      </c>
    </row>
    <row r="619" spans="1:7" ht="105" x14ac:dyDescent="0.25">
      <c r="A619" s="311" t="s">
        <v>19150</v>
      </c>
      <c r="B619" s="311" t="s">
        <v>19151</v>
      </c>
      <c r="C619" s="311" t="s">
        <v>22420</v>
      </c>
      <c r="D619" s="312" t="s">
        <v>18016</v>
      </c>
      <c r="E619" s="312">
        <v>1</v>
      </c>
      <c r="F619" s="313">
        <v>60.77</v>
      </c>
      <c r="G619" s="313">
        <v>60.77</v>
      </c>
    </row>
    <row r="620" spans="1:7" ht="30" x14ac:dyDescent="0.25">
      <c r="A620" s="310" t="s">
        <v>19152</v>
      </c>
      <c r="B620" s="311"/>
      <c r="C620" s="310" t="s">
        <v>19153</v>
      </c>
      <c r="D620" s="312"/>
      <c r="E620" s="312"/>
      <c r="F620" s="313"/>
      <c r="G620" s="313"/>
    </row>
    <row r="621" spans="1:7" ht="30" x14ac:dyDescent="0.25">
      <c r="A621" s="311" t="s">
        <v>19154</v>
      </c>
      <c r="B621" s="311" t="s">
        <v>19155</v>
      </c>
      <c r="C621" s="311" t="s">
        <v>22421</v>
      </c>
      <c r="D621" s="312" t="s">
        <v>8808</v>
      </c>
      <c r="E621" s="312">
        <v>1</v>
      </c>
      <c r="F621" s="313">
        <v>1.87</v>
      </c>
      <c r="G621" s="313">
        <v>1.87</v>
      </c>
    </row>
    <row r="622" spans="1:7" x14ac:dyDescent="0.25">
      <c r="A622" s="311" t="s">
        <v>19156</v>
      </c>
      <c r="B622" s="311" t="s">
        <v>19157</v>
      </c>
      <c r="C622" s="311" t="s">
        <v>22422</v>
      </c>
      <c r="D622" s="312" t="s">
        <v>18016</v>
      </c>
      <c r="E622" s="312">
        <v>1</v>
      </c>
      <c r="F622" s="313">
        <v>10.81</v>
      </c>
      <c r="G622" s="313">
        <v>10.81</v>
      </c>
    </row>
    <row r="623" spans="1:7" ht="45" x14ac:dyDescent="0.25">
      <c r="A623" s="311" t="s">
        <v>19158</v>
      </c>
      <c r="B623" s="311" t="s">
        <v>19159</v>
      </c>
      <c r="C623" s="311" t="s">
        <v>22423</v>
      </c>
      <c r="D623" s="312" t="s">
        <v>18016</v>
      </c>
      <c r="E623" s="312">
        <v>1</v>
      </c>
      <c r="F623" s="313">
        <v>30.15</v>
      </c>
      <c r="G623" s="313">
        <v>30.15</v>
      </c>
    </row>
    <row r="624" spans="1:7" ht="30" x14ac:dyDescent="0.25">
      <c r="A624" s="311" t="s">
        <v>19160</v>
      </c>
      <c r="B624" s="311" t="s">
        <v>19161</v>
      </c>
      <c r="C624" s="311" t="s">
        <v>22424</v>
      </c>
      <c r="D624" s="312" t="s">
        <v>18016</v>
      </c>
      <c r="E624" s="312">
        <v>1</v>
      </c>
      <c r="F624" s="313">
        <v>28.43</v>
      </c>
      <c r="G624" s="313">
        <v>28.43</v>
      </c>
    </row>
    <row r="625" spans="1:7" ht="30" x14ac:dyDescent="0.25">
      <c r="A625" s="311" t="s">
        <v>19162</v>
      </c>
      <c r="B625" s="311" t="s">
        <v>19163</v>
      </c>
      <c r="C625" s="311" t="s">
        <v>22425</v>
      </c>
      <c r="D625" s="312" t="s">
        <v>18016</v>
      </c>
      <c r="E625" s="312">
        <v>1</v>
      </c>
      <c r="F625" s="313">
        <v>7.41</v>
      </c>
      <c r="G625" s="313">
        <v>7.41</v>
      </c>
    </row>
    <row r="626" spans="1:7" x14ac:dyDescent="0.25">
      <c r="A626" s="311" t="s">
        <v>19164</v>
      </c>
      <c r="B626" s="311" t="s">
        <v>19165</v>
      </c>
      <c r="C626" s="311" t="s">
        <v>22426</v>
      </c>
      <c r="D626" s="312" t="s">
        <v>18016</v>
      </c>
      <c r="E626" s="312">
        <v>1</v>
      </c>
      <c r="F626" s="313">
        <v>19.489999999999998</v>
      </c>
      <c r="G626" s="313">
        <v>19.489999999999998</v>
      </c>
    </row>
    <row r="627" spans="1:7" x14ac:dyDescent="0.25">
      <c r="A627" s="311" t="s">
        <v>19166</v>
      </c>
      <c r="B627" s="311" t="s">
        <v>19167</v>
      </c>
      <c r="C627" s="311" t="s">
        <v>22427</v>
      </c>
      <c r="D627" s="312" t="s">
        <v>8808</v>
      </c>
      <c r="E627" s="312">
        <v>1</v>
      </c>
      <c r="F627" s="313">
        <v>4.04</v>
      </c>
      <c r="G627" s="313">
        <v>4.04</v>
      </c>
    </row>
    <row r="628" spans="1:7" x14ac:dyDescent="0.25">
      <c r="A628" s="311" t="s">
        <v>19168</v>
      </c>
      <c r="B628" s="311" t="s">
        <v>19169</v>
      </c>
      <c r="C628" s="311" t="s">
        <v>22428</v>
      </c>
      <c r="D628" s="312" t="s">
        <v>18016</v>
      </c>
      <c r="E628" s="312">
        <v>1</v>
      </c>
      <c r="F628" s="313">
        <v>19.489999999999998</v>
      </c>
      <c r="G628" s="313">
        <v>19.489999999999998</v>
      </c>
    </row>
    <row r="629" spans="1:7" x14ac:dyDescent="0.25">
      <c r="A629" s="311" t="s">
        <v>19170</v>
      </c>
      <c r="B629" s="311" t="s">
        <v>19171</v>
      </c>
      <c r="C629" s="311" t="s">
        <v>22429</v>
      </c>
      <c r="D629" s="312" t="s">
        <v>18016</v>
      </c>
      <c r="E629" s="312">
        <v>1</v>
      </c>
      <c r="F629" s="313">
        <v>6.95</v>
      </c>
      <c r="G629" s="313">
        <v>6.95</v>
      </c>
    </row>
    <row r="630" spans="1:7" ht="30" x14ac:dyDescent="0.25">
      <c r="A630" s="310" t="s">
        <v>19172</v>
      </c>
      <c r="B630" s="311"/>
      <c r="C630" s="310" t="s">
        <v>19173</v>
      </c>
      <c r="D630" s="312"/>
      <c r="E630" s="312"/>
      <c r="F630" s="313"/>
      <c r="G630" s="313"/>
    </row>
    <row r="631" spans="1:7" ht="90" x14ac:dyDescent="0.25">
      <c r="A631" s="311" t="s">
        <v>19174</v>
      </c>
      <c r="B631" s="311" t="s">
        <v>19175</v>
      </c>
      <c r="C631" s="311" t="s">
        <v>22430</v>
      </c>
      <c r="D631" s="312" t="s">
        <v>18016</v>
      </c>
      <c r="E631" s="312">
        <v>1</v>
      </c>
      <c r="F631" s="313">
        <v>114.17</v>
      </c>
      <c r="G631" s="313">
        <v>114.17</v>
      </c>
    </row>
    <row r="632" spans="1:7" ht="90" x14ac:dyDescent="0.25">
      <c r="A632" s="311" t="s">
        <v>19176</v>
      </c>
      <c r="B632" s="311" t="s">
        <v>19177</v>
      </c>
      <c r="C632" s="311" t="s">
        <v>22431</v>
      </c>
      <c r="D632" s="312" t="s">
        <v>18016</v>
      </c>
      <c r="E632" s="312">
        <v>1</v>
      </c>
      <c r="F632" s="313">
        <v>259.45999999999998</v>
      </c>
      <c r="G632" s="313">
        <v>259.45999999999998</v>
      </c>
    </row>
    <row r="633" spans="1:7" ht="90" x14ac:dyDescent="0.25">
      <c r="A633" s="311" t="s">
        <v>19178</v>
      </c>
      <c r="B633" s="311" t="s">
        <v>19179</v>
      </c>
      <c r="C633" s="311" t="s">
        <v>22432</v>
      </c>
      <c r="D633" s="312" t="s">
        <v>18016</v>
      </c>
      <c r="E633" s="312">
        <v>1</v>
      </c>
      <c r="F633" s="313">
        <v>113.14</v>
      </c>
      <c r="G633" s="313">
        <v>113.14</v>
      </c>
    </row>
    <row r="634" spans="1:7" ht="105" x14ac:dyDescent="0.25">
      <c r="A634" s="311" t="s">
        <v>19180</v>
      </c>
      <c r="B634" s="311" t="s">
        <v>19181</v>
      </c>
      <c r="C634" s="311" t="s">
        <v>22433</v>
      </c>
      <c r="D634" s="312" t="s">
        <v>18016</v>
      </c>
      <c r="E634" s="312">
        <v>1</v>
      </c>
      <c r="F634" s="313">
        <v>251.59</v>
      </c>
      <c r="G634" s="313">
        <v>251.59</v>
      </c>
    </row>
    <row r="635" spans="1:7" ht="90" x14ac:dyDescent="0.25">
      <c r="A635" s="311" t="s">
        <v>19182</v>
      </c>
      <c r="B635" s="311" t="s">
        <v>19183</v>
      </c>
      <c r="C635" s="311" t="s">
        <v>22434</v>
      </c>
      <c r="D635" s="312" t="s">
        <v>18016</v>
      </c>
      <c r="E635" s="312">
        <v>1</v>
      </c>
      <c r="F635" s="313">
        <v>196.91</v>
      </c>
      <c r="G635" s="313">
        <v>196.91</v>
      </c>
    </row>
    <row r="636" spans="1:7" ht="90" x14ac:dyDescent="0.25">
      <c r="A636" s="311" t="s">
        <v>19184</v>
      </c>
      <c r="B636" s="311" t="s">
        <v>19185</v>
      </c>
      <c r="C636" s="311" t="s">
        <v>22435</v>
      </c>
      <c r="D636" s="312" t="s">
        <v>18016</v>
      </c>
      <c r="E636" s="312">
        <v>1</v>
      </c>
      <c r="F636" s="313">
        <v>576.16999999999996</v>
      </c>
      <c r="G636" s="313">
        <v>576.16999999999996</v>
      </c>
    </row>
    <row r="637" spans="1:7" ht="90" x14ac:dyDescent="0.25">
      <c r="A637" s="311" t="s">
        <v>19186</v>
      </c>
      <c r="B637" s="311" t="s">
        <v>19187</v>
      </c>
      <c r="C637" s="311" t="s">
        <v>22436</v>
      </c>
      <c r="D637" s="312" t="s">
        <v>18016</v>
      </c>
      <c r="E637" s="312">
        <v>1</v>
      </c>
      <c r="F637" s="313">
        <v>873.49</v>
      </c>
      <c r="G637" s="313">
        <v>873.49</v>
      </c>
    </row>
    <row r="638" spans="1:7" x14ac:dyDescent="0.25">
      <c r="A638" s="310" t="s">
        <v>19188</v>
      </c>
      <c r="B638" s="311"/>
      <c r="C638" s="310" t="s">
        <v>19189</v>
      </c>
      <c r="D638" s="312"/>
      <c r="E638" s="312"/>
      <c r="F638" s="313"/>
      <c r="G638" s="313"/>
    </row>
    <row r="639" spans="1:7" ht="30" x14ac:dyDescent="0.25">
      <c r="A639" s="311" t="s">
        <v>19190</v>
      </c>
      <c r="B639" s="311" t="s">
        <v>19191</v>
      </c>
      <c r="C639" s="311" t="s">
        <v>22437</v>
      </c>
      <c r="D639" s="312" t="s">
        <v>8808</v>
      </c>
      <c r="E639" s="312">
        <v>1</v>
      </c>
      <c r="F639" s="313">
        <v>14.82</v>
      </c>
      <c r="G639" s="313">
        <v>14.82</v>
      </c>
    </row>
    <row r="640" spans="1:7" ht="30" x14ac:dyDescent="0.25">
      <c r="A640" s="311" t="s">
        <v>19192</v>
      </c>
      <c r="B640" s="311" t="s">
        <v>19193</v>
      </c>
      <c r="C640" s="311" t="s">
        <v>22438</v>
      </c>
      <c r="D640" s="312" t="s">
        <v>8808</v>
      </c>
      <c r="E640" s="312">
        <v>1</v>
      </c>
      <c r="F640" s="313">
        <v>16.149999999999999</v>
      </c>
      <c r="G640" s="313">
        <v>16.149999999999999</v>
      </c>
    </row>
    <row r="641" spans="1:7" ht="30" x14ac:dyDescent="0.25">
      <c r="A641" s="311" t="s">
        <v>19194</v>
      </c>
      <c r="B641" s="311" t="s">
        <v>19195</v>
      </c>
      <c r="C641" s="311" t="s">
        <v>22439</v>
      </c>
      <c r="D641" s="312" t="s">
        <v>8808</v>
      </c>
      <c r="E641" s="312">
        <v>1</v>
      </c>
      <c r="F641" s="313">
        <v>24.24</v>
      </c>
      <c r="G641" s="313">
        <v>24.24</v>
      </c>
    </row>
    <row r="642" spans="1:7" ht="45" x14ac:dyDescent="0.25">
      <c r="A642" s="311" t="s">
        <v>19196</v>
      </c>
      <c r="B642" s="311" t="s">
        <v>19197</v>
      </c>
      <c r="C642" s="311" t="s">
        <v>22440</v>
      </c>
      <c r="D642" s="312" t="s">
        <v>8808</v>
      </c>
      <c r="E642" s="312">
        <v>1</v>
      </c>
      <c r="F642" s="313">
        <v>29.95</v>
      </c>
      <c r="G642" s="313">
        <v>29.95</v>
      </c>
    </row>
    <row r="643" spans="1:7" ht="45" x14ac:dyDescent="0.25">
      <c r="A643" s="311" t="s">
        <v>19198</v>
      </c>
      <c r="B643" s="311" t="s">
        <v>19199</v>
      </c>
      <c r="C643" s="311" t="s">
        <v>22441</v>
      </c>
      <c r="D643" s="312" t="s">
        <v>8808</v>
      </c>
      <c r="E643" s="312">
        <v>1</v>
      </c>
      <c r="F643" s="313">
        <v>35.74</v>
      </c>
      <c r="G643" s="313">
        <v>35.74</v>
      </c>
    </row>
    <row r="644" spans="1:7" ht="30" x14ac:dyDescent="0.25">
      <c r="A644" s="311" t="s">
        <v>19200</v>
      </c>
      <c r="B644" s="311" t="s">
        <v>19201</v>
      </c>
      <c r="C644" s="311" t="s">
        <v>22442</v>
      </c>
      <c r="D644" s="312" t="s">
        <v>8808</v>
      </c>
      <c r="E644" s="312">
        <v>1</v>
      </c>
      <c r="F644" s="313">
        <v>44.88</v>
      </c>
      <c r="G644" s="313">
        <v>44.88</v>
      </c>
    </row>
    <row r="645" spans="1:7" ht="30" x14ac:dyDescent="0.25">
      <c r="A645" s="311" t="s">
        <v>19202</v>
      </c>
      <c r="B645" s="311" t="s">
        <v>19203</v>
      </c>
      <c r="C645" s="311" t="s">
        <v>22443</v>
      </c>
      <c r="D645" s="312" t="s">
        <v>8808</v>
      </c>
      <c r="E645" s="312">
        <v>1</v>
      </c>
      <c r="F645" s="313">
        <v>80.67</v>
      </c>
      <c r="G645" s="313">
        <v>80.67</v>
      </c>
    </row>
    <row r="646" spans="1:7" ht="30" x14ac:dyDescent="0.25">
      <c r="A646" s="311" t="s">
        <v>19204</v>
      </c>
      <c r="B646" s="311" t="s">
        <v>19205</v>
      </c>
      <c r="C646" s="311" t="s">
        <v>22444</v>
      </c>
      <c r="D646" s="312" t="s">
        <v>8808</v>
      </c>
      <c r="E646" s="312">
        <v>1</v>
      </c>
      <c r="F646" s="313">
        <v>8.23</v>
      </c>
      <c r="G646" s="313">
        <v>8.23</v>
      </c>
    </row>
    <row r="647" spans="1:7" ht="30" x14ac:dyDescent="0.25">
      <c r="A647" s="311" t="s">
        <v>19206</v>
      </c>
      <c r="B647" s="311" t="s">
        <v>19207</v>
      </c>
      <c r="C647" s="311" t="s">
        <v>22445</v>
      </c>
      <c r="D647" s="312" t="s">
        <v>8808</v>
      </c>
      <c r="E647" s="312">
        <v>1</v>
      </c>
      <c r="F647" s="313">
        <v>9.68</v>
      </c>
      <c r="G647" s="313">
        <v>9.68</v>
      </c>
    </row>
    <row r="648" spans="1:7" ht="30" x14ac:dyDescent="0.25">
      <c r="A648" s="311" t="s">
        <v>19208</v>
      </c>
      <c r="B648" s="311" t="s">
        <v>19209</v>
      </c>
      <c r="C648" s="311" t="s">
        <v>22446</v>
      </c>
      <c r="D648" s="312" t="s">
        <v>8808</v>
      </c>
      <c r="E648" s="312">
        <v>1</v>
      </c>
      <c r="F648" s="313">
        <v>120.73</v>
      </c>
      <c r="G648" s="313">
        <v>120.73</v>
      </c>
    </row>
    <row r="649" spans="1:7" ht="30" x14ac:dyDescent="0.25">
      <c r="A649" s="311" t="s">
        <v>19210</v>
      </c>
      <c r="B649" s="311" t="s">
        <v>19211</v>
      </c>
      <c r="C649" s="311" t="s">
        <v>22447</v>
      </c>
      <c r="D649" s="312" t="s">
        <v>8808</v>
      </c>
      <c r="E649" s="312">
        <v>1</v>
      </c>
      <c r="F649" s="313">
        <v>269.22000000000003</v>
      </c>
      <c r="G649" s="313">
        <v>269.22000000000003</v>
      </c>
    </row>
    <row r="650" spans="1:7" ht="45" x14ac:dyDescent="0.25">
      <c r="A650" s="311" t="s">
        <v>19212</v>
      </c>
      <c r="B650" s="311" t="s">
        <v>19213</v>
      </c>
      <c r="C650" s="311" t="s">
        <v>22448</v>
      </c>
      <c r="D650" s="312" t="s">
        <v>8808</v>
      </c>
      <c r="E650" s="312">
        <v>1</v>
      </c>
      <c r="F650" s="313">
        <v>21.93</v>
      </c>
      <c r="G650" s="313">
        <v>21.93</v>
      </c>
    </row>
    <row r="651" spans="1:7" ht="45" x14ac:dyDescent="0.25">
      <c r="A651" s="311" t="s">
        <v>19214</v>
      </c>
      <c r="B651" s="311" t="s">
        <v>19215</v>
      </c>
      <c r="C651" s="311" t="s">
        <v>22449</v>
      </c>
      <c r="D651" s="312" t="s">
        <v>8808</v>
      </c>
      <c r="E651" s="312">
        <v>1</v>
      </c>
      <c r="F651" s="313">
        <v>18.95</v>
      </c>
      <c r="G651" s="313">
        <v>18.95</v>
      </c>
    </row>
    <row r="652" spans="1:7" ht="30" x14ac:dyDescent="0.25">
      <c r="A652" s="311" t="s">
        <v>19216</v>
      </c>
      <c r="B652" s="311" t="s">
        <v>19217</v>
      </c>
      <c r="C652" s="311" t="s">
        <v>22450</v>
      </c>
      <c r="D652" s="312" t="s">
        <v>8808</v>
      </c>
      <c r="E652" s="312">
        <v>1</v>
      </c>
      <c r="F652" s="313">
        <v>22.68</v>
      </c>
      <c r="G652" s="313">
        <v>22.68</v>
      </c>
    </row>
    <row r="653" spans="1:7" ht="30" x14ac:dyDescent="0.25">
      <c r="A653" s="311" t="s">
        <v>19218</v>
      </c>
      <c r="B653" s="311" t="s">
        <v>19219</v>
      </c>
      <c r="C653" s="311" t="s">
        <v>22451</v>
      </c>
      <c r="D653" s="312" t="s">
        <v>8808</v>
      </c>
      <c r="E653" s="312">
        <v>1</v>
      </c>
      <c r="F653" s="313">
        <v>37.14</v>
      </c>
      <c r="G653" s="313">
        <v>37.14</v>
      </c>
    </row>
    <row r="654" spans="1:7" ht="30" x14ac:dyDescent="0.25">
      <c r="A654" s="311" t="s">
        <v>19220</v>
      </c>
      <c r="B654" s="311" t="s">
        <v>19221</v>
      </c>
      <c r="C654" s="311" t="s">
        <v>22452</v>
      </c>
      <c r="D654" s="312" t="s">
        <v>8808</v>
      </c>
      <c r="E654" s="312">
        <v>1</v>
      </c>
      <c r="F654" s="313">
        <v>50.72</v>
      </c>
      <c r="G654" s="313">
        <v>50.72</v>
      </c>
    </row>
    <row r="655" spans="1:7" ht="30" x14ac:dyDescent="0.25">
      <c r="A655" s="311" t="s">
        <v>19222</v>
      </c>
      <c r="B655" s="311" t="s">
        <v>19223</v>
      </c>
      <c r="C655" s="311" t="s">
        <v>22453</v>
      </c>
      <c r="D655" s="312" t="s">
        <v>8808</v>
      </c>
      <c r="E655" s="312">
        <v>1</v>
      </c>
      <c r="F655" s="313">
        <v>89.44</v>
      </c>
      <c r="G655" s="313">
        <v>89.44</v>
      </c>
    </row>
    <row r="656" spans="1:7" x14ac:dyDescent="0.25">
      <c r="A656" s="310" t="s">
        <v>19224</v>
      </c>
      <c r="B656" s="311"/>
      <c r="C656" s="310" t="s">
        <v>19225</v>
      </c>
      <c r="D656" s="312"/>
      <c r="E656" s="312"/>
      <c r="F656" s="313"/>
      <c r="G656" s="313"/>
    </row>
    <row r="657" spans="1:7" ht="60" x14ac:dyDescent="0.25">
      <c r="A657" s="311" t="s">
        <v>19226</v>
      </c>
      <c r="B657" s="311" t="s">
        <v>19227</v>
      </c>
      <c r="C657" s="311" t="s">
        <v>22454</v>
      </c>
      <c r="D657" s="312" t="s">
        <v>18016</v>
      </c>
      <c r="E657" s="312">
        <v>1</v>
      </c>
      <c r="F657" s="313">
        <v>21.2</v>
      </c>
      <c r="G657" s="313">
        <v>21.2</v>
      </c>
    </row>
    <row r="658" spans="1:7" ht="60" x14ac:dyDescent="0.25">
      <c r="A658" s="311" t="s">
        <v>19228</v>
      </c>
      <c r="B658" s="311" t="s">
        <v>19229</v>
      </c>
      <c r="C658" s="311" t="s">
        <v>22455</v>
      </c>
      <c r="D658" s="312" t="s">
        <v>18016</v>
      </c>
      <c r="E658" s="312">
        <v>1</v>
      </c>
      <c r="F658" s="313">
        <v>21.2</v>
      </c>
      <c r="G658" s="313">
        <v>21.2</v>
      </c>
    </row>
    <row r="659" spans="1:7" ht="60" x14ac:dyDescent="0.25">
      <c r="A659" s="311" t="s">
        <v>19230</v>
      </c>
      <c r="B659" s="311" t="s">
        <v>19231</v>
      </c>
      <c r="C659" s="311" t="s">
        <v>22456</v>
      </c>
      <c r="D659" s="312" t="s">
        <v>18016</v>
      </c>
      <c r="E659" s="312">
        <v>1</v>
      </c>
      <c r="F659" s="313">
        <v>21.2</v>
      </c>
      <c r="G659" s="313">
        <v>21.2</v>
      </c>
    </row>
    <row r="660" spans="1:7" ht="60" x14ac:dyDescent="0.25">
      <c r="A660" s="311" t="s">
        <v>19232</v>
      </c>
      <c r="B660" s="311" t="s">
        <v>19233</v>
      </c>
      <c r="C660" s="311" t="s">
        <v>22457</v>
      </c>
      <c r="D660" s="312" t="s">
        <v>18016</v>
      </c>
      <c r="E660" s="312">
        <v>1</v>
      </c>
      <c r="F660" s="313">
        <v>21.2</v>
      </c>
      <c r="G660" s="313">
        <v>21.2</v>
      </c>
    </row>
    <row r="661" spans="1:7" ht="60" x14ac:dyDescent="0.25">
      <c r="A661" s="311" t="s">
        <v>19234</v>
      </c>
      <c r="B661" s="311" t="s">
        <v>19235</v>
      </c>
      <c r="C661" s="311" t="s">
        <v>22458</v>
      </c>
      <c r="D661" s="312" t="s">
        <v>18016</v>
      </c>
      <c r="E661" s="312">
        <v>1</v>
      </c>
      <c r="F661" s="313">
        <v>23.62</v>
      </c>
      <c r="G661" s="313">
        <v>23.62</v>
      </c>
    </row>
    <row r="662" spans="1:7" ht="60" x14ac:dyDescent="0.25">
      <c r="A662" s="311" t="s">
        <v>19236</v>
      </c>
      <c r="B662" s="311" t="s">
        <v>19237</v>
      </c>
      <c r="C662" s="311" t="s">
        <v>22459</v>
      </c>
      <c r="D662" s="312" t="s">
        <v>18016</v>
      </c>
      <c r="E662" s="312">
        <v>1</v>
      </c>
      <c r="F662" s="313">
        <v>58.12</v>
      </c>
      <c r="G662" s="313">
        <v>58.12</v>
      </c>
    </row>
    <row r="663" spans="1:7" ht="60" x14ac:dyDescent="0.25">
      <c r="A663" s="311" t="s">
        <v>19238</v>
      </c>
      <c r="B663" s="311" t="s">
        <v>19239</v>
      </c>
      <c r="C663" s="311" t="s">
        <v>22460</v>
      </c>
      <c r="D663" s="312" t="s">
        <v>18016</v>
      </c>
      <c r="E663" s="312">
        <v>1</v>
      </c>
      <c r="F663" s="313">
        <v>58.12</v>
      </c>
      <c r="G663" s="313">
        <v>58.12</v>
      </c>
    </row>
    <row r="664" spans="1:7" ht="60" x14ac:dyDescent="0.25">
      <c r="A664" s="311" t="s">
        <v>19240</v>
      </c>
      <c r="B664" s="311" t="s">
        <v>19241</v>
      </c>
      <c r="C664" s="311" t="s">
        <v>22461</v>
      </c>
      <c r="D664" s="312" t="s">
        <v>18016</v>
      </c>
      <c r="E664" s="312">
        <v>1</v>
      </c>
      <c r="F664" s="313">
        <v>70.37</v>
      </c>
      <c r="G664" s="313">
        <v>70.37</v>
      </c>
    </row>
    <row r="665" spans="1:7" ht="60" x14ac:dyDescent="0.25">
      <c r="A665" s="311" t="s">
        <v>19242</v>
      </c>
      <c r="B665" s="311" t="s">
        <v>19243</v>
      </c>
      <c r="C665" s="311" t="s">
        <v>22462</v>
      </c>
      <c r="D665" s="312" t="s">
        <v>18016</v>
      </c>
      <c r="E665" s="312">
        <v>1</v>
      </c>
      <c r="F665" s="313">
        <v>80.62</v>
      </c>
      <c r="G665" s="313">
        <v>80.62</v>
      </c>
    </row>
    <row r="666" spans="1:7" ht="60" x14ac:dyDescent="0.25">
      <c r="A666" s="311" t="s">
        <v>19244</v>
      </c>
      <c r="B666" s="311" t="s">
        <v>19245</v>
      </c>
      <c r="C666" s="311" t="s">
        <v>22463</v>
      </c>
      <c r="D666" s="312" t="s">
        <v>18016</v>
      </c>
      <c r="E666" s="312">
        <v>1</v>
      </c>
      <c r="F666" s="313">
        <v>89.8</v>
      </c>
      <c r="G666" s="313">
        <v>89.8</v>
      </c>
    </row>
    <row r="667" spans="1:7" ht="60" x14ac:dyDescent="0.25">
      <c r="A667" s="311" t="s">
        <v>19246</v>
      </c>
      <c r="B667" s="311" t="s">
        <v>19247</v>
      </c>
      <c r="C667" s="311" t="s">
        <v>22464</v>
      </c>
      <c r="D667" s="312" t="s">
        <v>18016</v>
      </c>
      <c r="E667" s="312">
        <v>1</v>
      </c>
      <c r="F667" s="313">
        <v>90.09</v>
      </c>
      <c r="G667" s="313">
        <v>90.09</v>
      </c>
    </row>
    <row r="668" spans="1:7" ht="60" x14ac:dyDescent="0.25">
      <c r="A668" s="311" t="s">
        <v>19248</v>
      </c>
      <c r="B668" s="311" t="s">
        <v>19249</v>
      </c>
      <c r="C668" s="311" t="s">
        <v>22465</v>
      </c>
      <c r="D668" s="312" t="s">
        <v>18016</v>
      </c>
      <c r="E668" s="312">
        <v>1</v>
      </c>
      <c r="F668" s="313">
        <v>172.13</v>
      </c>
      <c r="G668" s="313">
        <v>172.13</v>
      </c>
    </row>
    <row r="669" spans="1:7" ht="60" x14ac:dyDescent="0.25">
      <c r="A669" s="311" t="s">
        <v>19250</v>
      </c>
      <c r="B669" s="311" t="s">
        <v>19251</v>
      </c>
      <c r="C669" s="311" t="s">
        <v>22466</v>
      </c>
      <c r="D669" s="312" t="s">
        <v>18016</v>
      </c>
      <c r="E669" s="312">
        <v>1</v>
      </c>
      <c r="F669" s="313">
        <v>416.56</v>
      </c>
      <c r="G669" s="313">
        <v>416.56</v>
      </c>
    </row>
    <row r="670" spans="1:7" ht="30" x14ac:dyDescent="0.25">
      <c r="A670" s="311" t="s">
        <v>19252</v>
      </c>
      <c r="B670" s="311" t="s">
        <v>19253</v>
      </c>
      <c r="C670" s="311" t="s">
        <v>22467</v>
      </c>
      <c r="D670" s="312" t="s">
        <v>18016</v>
      </c>
      <c r="E670" s="312">
        <v>1</v>
      </c>
      <c r="F670" s="314">
        <v>3634.54</v>
      </c>
      <c r="G670" s="314">
        <v>3634.54</v>
      </c>
    </row>
    <row r="671" spans="1:7" ht="60" x14ac:dyDescent="0.25">
      <c r="A671" s="311" t="s">
        <v>19254</v>
      </c>
      <c r="B671" s="311" t="s">
        <v>19255</v>
      </c>
      <c r="C671" s="311" t="s">
        <v>22468</v>
      </c>
      <c r="D671" s="312" t="s">
        <v>18016</v>
      </c>
      <c r="E671" s="312">
        <v>1</v>
      </c>
      <c r="F671" s="313">
        <v>148.07</v>
      </c>
      <c r="G671" s="313">
        <v>148.07</v>
      </c>
    </row>
    <row r="672" spans="1:7" ht="60" x14ac:dyDescent="0.25">
      <c r="A672" s="311" t="s">
        <v>19256</v>
      </c>
      <c r="B672" s="311" t="s">
        <v>19257</v>
      </c>
      <c r="C672" s="311" t="s">
        <v>22469</v>
      </c>
      <c r="D672" s="312" t="s">
        <v>18016</v>
      </c>
      <c r="E672" s="312">
        <v>1</v>
      </c>
      <c r="F672" s="313">
        <v>23.84</v>
      </c>
      <c r="G672" s="313">
        <v>23.84</v>
      </c>
    </row>
    <row r="673" spans="1:7" ht="60" x14ac:dyDescent="0.25">
      <c r="A673" s="311" t="s">
        <v>19258</v>
      </c>
      <c r="B673" s="311" t="s">
        <v>19259</v>
      </c>
      <c r="C673" s="311" t="s">
        <v>22470</v>
      </c>
      <c r="D673" s="312" t="s">
        <v>18016</v>
      </c>
      <c r="E673" s="312">
        <v>1</v>
      </c>
      <c r="F673" s="313">
        <v>27.15</v>
      </c>
      <c r="G673" s="313">
        <v>27.15</v>
      </c>
    </row>
    <row r="674" spans="1:7" ht="60" x14ac:dyDescent="0.25">
      <c r="A674" s="311" t="s">
        <v>19260</v>
      </c>
      <c r="B674" s="311" t="s">
        <v>19261</v>
      </c>
      <c r="C674" s="311" t="s">
        <v>22471</v>
      </c>
      <c r="D674" s="312" t="s">
        <v>18016</v>
      </c>
      <c r="E674" s="312">
        <v>1</v>
      </c>
      <c r="F674" s="313">
        <v>27.15</v>
      </c>
      <c r="G674" s="313">
        <v>27.15</v>
      </c>
    </row>
    <row r="675" spans="1:7" ht="45" x14ac:dyDescent="0.25">
      <c r="A675" s="311" t="s">
        <v>19262</v>
      </c>
      <c r="B675" s="311" t="s">
        <v>19263</v>
      </c>
      <c r="C675" s="311" t="s">
        <v>22472</v>
      </c>
      <c r="D675" s="312" t="s">
        <v>18016</v>
      </c>
      <c r="E675" s="312">
        <v>1</v>
      </c>
      <c r="F675" s="313">
        <v>40.98</v>
      </c>
      <c r="G675" s="313">
        <v>40.98</v>
      </c>
    </row>
    <row r="676" spans="1:7" ht="60" x14ac:dyDescent="0.25">
      <c r="A676" s="311" t="s">
        <v>19264</v>
      </c>
      <c r="B676" s="311" t="s">
        <v>19265</v>
      </c>
      <c r="C676" s="311" t="s">
        <v>22473</v>
      </c>
      <c r="D676" s="312" t="s">
        <v>18016</v>
      </c>
      <c r="E676" s="312">
        <v>1</v>
      </c>
      <c r="F676" s="313">
        <v>58.12</v>
      </c>
      <c r="G676" s="313">
        <v>58.12</v>
      </c>
    </row>
    <row r="677" spans="1:7" ht="60" x14ac:dyDescent="0.25">
      <c r="A677" s="311" t="s">
        <v>19266</v>
      </c>
      <c r="B677" s="311" t="s">
        <v>19267</v>
      </c>
      <c r="C677" s="311" t="s">
        <v>22474</v>
      </c>
      <c r="D677" s="312" t="s">
        <v>18016</v>
      </c>
      <c r="E677" s="312">
        <v>1</v>
      </c>
      <c r="F677" s="313">
        <v>58.12</v>
      </c>
      <c r="G677" s="313">
        <v>58.12</v>
      </c>
    </row>
    <row r="678" spans="1:7" ht="60" x14ac:dyDescent="0.25">
      <c r="A678" s="311" t="s">
        <v>19268</v>
      </c>
      <c r="B678" s="311" t="s">
        <v>19269</v>
      </c>
      <c r="C678" s="311" t="s">
        <v>22475</v>
      </c>
      <c r="D678" s="312" t="s">
        <v>18016</v>
      </c>
      <c r="E678" s="312">
        <v>1</v>
      </c>
      <c r="F678" s="313">
        <v>69.47</v>
      </c>
      <c r="G678" s="313">
        <v>69.47</v>
      </c>
    </row>
    <row r="679" spans="1:7" ht="60" x14ac:dyDescent="0.25">
      <c r="A679" s="311" t="s">
        <v>19270</v>
      </c>
      <c r="B679" s="311" t="s">
        <v>19271</v>
      </c>
      <c r="C679" s="311" t="s">
        <v>22476</v>
      </c>
      <c r="D679" s="312" t="s">
        <v>18016</v>
      </c>
      <c r="E679" s="312">
        <v>1</v>
      </c>
      <c r="F679" s="313">
        <v>90.57</v>
      </c>
      <c r="G679" s="313">
        <v>90.57</v>
      </c>
    </row>
    <row r="680" spans="1:7" ht="60" x14ac:dyDescent="0.25">
      <c r="A680" s="311" t="s">
        <v>19272</v>
      </c>
      <c r="B680" s="311" t="s">
        <v>19273</v>
      </c>
      <c r="C680" s="311" t="s">
        <v>22477</v>
      </c>
      <c r="D680" s="312" t="s">
        <v>18016</v>
      </c>
      <c r="E680" s="312">
        <v>1</v>
      </c>
      <c r="F680" s="313">
        <v>93.19</v>
      </c>
      <c r="G680" s="313">
        <v>93.19</v>
      </c>
    </row>
    <row r="681" spans="1:7" ht="45" x14ac:dyDescent="0.25">
      <c r="A681" s="311" t="s">
        <v>19274</v>
      </c>
      <c r="B681" s="311" t="s">
        <v>19275</v>
      </c>
      <c r="C681" s="311" t="s">
        <v>22478</v>
      </c>
      <c r="D681" s="312" t="s">
        <v>18016</v>
      </c>
      <c r="E681" s="312">
        <v>1</v>
      </c>
      <c r="F681" s="313">
        <v>149.37</v>
      </c>
      <c r="G681" s="313">
        <v>149.37</v>
      </c>
    </row>
    <row r="682" spans="1:7" ht="60" x14ac:dyDescent="0.25">
      <c r="A682" s="311" t="s">
        <v>19276</v>
      </c>
      <c r="B682" s="311" t="s">
        <v>19277</v>
      </c>
      <c r="C682" s="311" t="s">
        <v>22479</v>
      </c>
      <c r="D682" s="312" t="s">
        <v>18016</v>
      </c>
      <c r="E682" s="312">
        <v>1</v>
      </c>
      <c r="F682" s="313">
        <v>80.62</v>
      </c>
      <c r="G682" s="313">
        <v>80.62</v>
      </c>
    </row>
    <row r="683" spans="1:7" ht="60" x14ac:dyDescent="0.25">
      <c r="A683" s="311" t="s">
        <v>19278</v>
      </c>
      <c r="B683" s="311" t="s">
        <v>19279</v>
      </c>
      <c r="C683" s="311" t="s">
        <v>22480</v>
      </c>
      <c r="D683" s="312" t="s">
        <v>18016</v>
      </c>
      <c r="E683" s="312">
        <v>1</v>
      </c>
      <c r="F683" s="313">
        <v>80.62</v>
      </c>
      <c r="G683" s="313">
        <v>80.62</v>
      </c>
    </row>
    <row r="684" spans="1:7" ht="60" x14ac:dyDescent="0.25">
      <c r="A684" s="311" t="s">
        <v>19280</v>
      </c>
      <c r="B684" s="311" t="s">
        <v>19281</v>
      </c>
      <c r="C684" s="311" t="s">
        <v>22481</v>
      </c>
      <c r="D684" s="312" t="s">
        <v>18016</v>
      </c>
      <c r="E684" s="312">
        <v>1</v>
      </c>
      <c r="F684" s="313">
        <v>80.62</v>
      </c>
      <c r="G684" s="313">
        <v>80.62</v>
      </c>
    </row>
    <row r="685" spans="1:7" ht="60" x14ac:dyDescent="0.25">
      <c r="A685" s="560" t="s">
        <v>22482</v>
      </c>
      <c r="B685" s="311" t="s">
        <v>19282</v>
      </c>
      <c r="C685" s="311" t="s">
        <v>22483</v>
      </c>
      <c r="D685" s="312" t="s">
        <v>18016</v>
      </c>
      <c r="E685" s="312">
        <v>1</v>
      </c>
      <c r="F685" s="313">
        <v>147.38999999999999</v>
      </c>
      <c r="G685" s="313">
        <v>147.38999999999999</v>
      </c>
    </row>
    <row r="686" spans="1:7" ht="45" x14ac:dyDescent="0.25">
      <c r="A686" s="311" t="s">
        <v>19283</v>
      </c>
      <c r="B686" s="311" t="s">
        <v>19284</v>
      </c>
      <c r="C686" s="311" t="s">
        <v>22484</v>
      </c>
      <c r="D686" s="312" t="s">
        <v>18016</v>
      </c>
      <c r="E686" s="312">
        <v>1</v>
      </c>
      <c r="F686" s="313">
        <v>172.13</v>
      </c>
      <c r="G686" s="313">
        <v>172.13</v>
      </c>
    </row>
    <row r="687" spans="1:7" ht="30" x14ac:dyDescent="0.25">
      <c r="A687" s="311" t="s">
        <v>19285</v>
      </c>
      <c r="B687" s="311" t="s">
        <v>19286</v>
      </c>
      <c r="C687" s="311" t="s">
        <v>22485</v>
      </c>
      <c r="D687" s="312" t="s">
        <v>18016</v>
      </c>
      <c r="E687" s="312">
        <v>1</v>
      </c>
      <c r="F687" s="313">
        <v>431.8</v>
      </c>
      <c r="G687" s="313">
        <v>431.8</v>
      </c>
    </row>
    <row r="688" spans="1:7" ht="60" x14ac:dyDescent="0.25">
      <c r="A688" s="311" t="s">
        <v>19287</v>
      </c>
      <c r="B688" s="311" t="s">
        <v>19288</v>
      </c>
      <c r="C688" s="311" t="s">
        <v>22486</v>
      </c>
      <c r="D688" s="312" t="s">
        <v>18016</v>
      </c>
      <c r="E688" s="312">
        <v>1</v>
      </c>
      <c r="F688" s="313">
        <v>493.4</v>
      </c>
      <c r="G688" s="313">
        <v>493.4</v>
      </c>
    </row>
    <row r="689" spans="1:7" ht="75" x14ac:dyDescent="0.25">
      <c r="A689" s="311" t="s">
        <v>19289</v>
      </c>
      <c r="B689" s="311" t="s">
        <v>19290</v>
      </c>
      <c r="C689" s="311" t="s">
        <v>22487</v>
      </c>
      <c r="D689" s="312" t="s">
        <v>18016</v>
      </c>
      <c r="E689" s="312">
        <v>1</v>
      </c>
      <c r="F689" s="314">
        <v>1064.6600000000001</v>
      </c>
      <c r="G689" s="314">
        <v>1064.6600000000001</v>
      </c>
    </row>
    <row r="690" spans="1:7" ht="75" x14ac:dyDescent="0.25">
      <c r="A690" s="311" t="s">
        <v>19291</v>
      </c>
      <c r="B690" s="311" t="s">
        <v>19292</v>
      </c>
      <c r="C690" s="311" t="s">
        <v>22488</v>
      </c>
      <c r="D690" s="312" t="s">
        <v>18016</v>
      </c>
      <c r="E690" s="312">
        <v>1</v>
      </c>
      <c r="F690" s="314">
        <v>1337.63</v>
      </c>
      <c r="G690" s="314">
        <v>1337.63</v>
      </c>
    </row>
    <row r="691" spans="1:7" ht="30" x14ac:dyDescent="0.25">
      <c r="A691" s="311" t="s">
        <v>19293</v>
      </c>
      <c r="B691" s="311" t="s">
        <v>19294</v>
      </c>
      <c r="C691" s="311" t="s">
        <v>22489</v>
      </c>
      <c r="D691" s="312" t="s">
        <v>18016</v>
      </c>
      <c r="E691" s="312">
        <v>1</v>
      </c>
      <c r="F691" s="313">
        <v>143.83000000000001</v>
      </c>
      <c r="G691" s="313">
        <v>143.83000000000001</v>
      </c>
    </row>
    <row r="692" spans="1:7" ht="60" x14ac:dyDescent="0.25">
      <c r="A692" s="560" t="s">
        <v>22490</v>
      </c>
      <c r="B692" s="311" t="s">
        <v>19295</v>
      </c>
      <c r="C692" s="311" t="s">
        <v>22491</v>
      </c>
      <c r="D692" s="312" t="s">
        <v>18016</v>
      </c>
      <c r="E692" s="312">
        <v>1</v>
      </c>
      <c r="F692" s="313">
        <v>185.11</v>
      </c>
      <c r="G692" s="313">
        <v>185.11</v>
      </c>
    </row>
    <row r="693" spans="1:7" ht="60" x14ac:dyDescent="0.25">
      <c r="A693" s="311" t="s">
        <v>19296</v>
      </c>
      <c r="B693" s="311" t="s">
        <v>19297</v>
      </c>
      <c r="C693" s="311" t="s">
        <v>22492</v>
      </c>
      <c r="D693" s="312" t="s">
        <v>18016</v>
      </c>
      <c r="E693" s="312">
        <v>1</v>
      </c>
      <c r="F693" s="313">
        <v>21.2</v>
      </c>
      <c r="G693" s="313">
        <v>21.2</v>
      </c>
    </row>
    <row r="694" spans="1:7" ht="45" x14ac:dyDescent="0.25">
      <c r="A694" s="311" t="s">
        <v>19298</v>
      </c>
      <c r="B694" s="311" t="s">
        <v>19299</v>
      </c>
      <c r="C694" s="311" t="s">
        <v>22493</v>
      </c>
      <c r="D694" s="312" t="s">
        <v>18016</v>
      </c>
      <c r="E694" s="312">
        <v>1</v>
      </c>
      <c r="F694" s="313">
        <v>467.05</v>
      </c>
      <c r="G694" s="313">
        <v>467.05</v>
      </c>
    </row>
    <row r="695" spans="1:7" x14ac:dyDescent="0.25">
      <c r="A695" s="311" t="s">
        <v>19300</v>
      </c>
      <c r="B695" s="311" t="s">
        <v>19301</v>
      </c>
      <c r="C695" s="311" t="s">
        <v>22494</v>
      </c>
      <c r="D695" s="312" t="s">
        <v>18016</v>
      </c>
      <c r="E695" s="312">
        <v>1</v>
      </c>
      <c r="F695" s="314">
        <v>2331.6</v>
      </c>
      <c r="G695" s="314">
        <v>2331.6</v>
      </c>
    </row>
    <row r="696" spans="1:7" x14ac:dyDescent="0.25">
      <c r="A696" s="311" t="s">
        <v>19302</v>
      </c>
      <c r="B696" s="311" t="s">
        <v>19303</v>
      </c>
      <c r="C696" s="311" t="s">
        <v>22495</v>
      </c>
      <c r="D696" s="312" t="s">
        <v>18016</v>
      </c>
      <c r="E696" s="312">
        <v>1</v>
      </c>
      <c r="F696" s="314">
        <v>3492</v>
      </c>
      <c r="G696" s="314">
        <v>3492</v>
      </c>
    </row>
    <row r="697" spans="1:7" x14ac:dyDescent="0.25">
      <c r="A697" s="311" t="s">
        <v>19304</v>
      </c>
      <c r="B697" s="311" t="s">
        <v>19305</v>
      </c>
      <c r="C697" s="311" t="s">
        <v>22496</v>
      </c>
      <c r="D697" s="312" t="s">
        <v>18016</v>
      </c>
      <c r="E697" s="312">
        <v>1</v>
      </c>
      <c r="F697" s="314">
        <v>4633.5600000000004</v>
      </c>
      <c r="G697" s="314">
        <v>4633.5600000000004</v>
      </c>
    </row>
    <row r="698" spans="1:7" x14ac:dyDescent="0.25">
      <c r="A698" s="311" t="s">
        <v>19306</v>
      </c>
      <c r="B698" s="311" t="s">
        <v>19307</v>
      </c>
      <c r="C698" s="311" t="s">
        <v>22497</v>
      </c>
      <c r="D698" s="312" t="s">
        <v>18016</v>
      </c>
      <c r="E698" s="312">
        <v>1</v>
      </c>
      <c r="F698" s="314">
        <v>8822.15</v>
      </c>
      <c r="G698" s="314">
        <v>8822.15</v>
      </c>
    </row>
    <row r="699" spans="1:7" x14ac:dyDescent="0.25">
      <c r="A699" s="311" t="s">
        <v>19308</v>
      </c>
      <c r="B699" s="311" t="s">
        <v>19309</v>
      </c>
      <c r="C699" s="311" t="s">
        <v>22498</v>
      </c>
      <c r="D699" s="312" t="s">
        <v>18016</v>
      </c>
      <c r="E699" s="312">
        <v>1</v>
      </c>
      <c r="F699" s="313">
        <v>51.24</v>
      </c>
      <c r="G699" s="313">
        <v>51.24</v>
      </c>
    </row>
    <row r="700" spans="1:7" x14ac:dyDescent="0.25">
      <c r="A700" s="311" t="s">
        <v>19310</v>
      </c>
      <c r="B700" s="311" t="s">
        <v>19311</v>
      </c>
      <c r="C700" s="311" t="s">
        <v>22499</v>
      </c>
      <c r="D700" s="312" t="s">
        <v>18016</v>
      </c>
      <c r="E700" s="312">
        <v>1</v>
      </c>
      <c r="F700" s="313">
        <v>51.24</v>
      </c>
      <c r="G700" s="313">
        <v>51.24</v>
      </c>
    </row>
    <row r="701" spans="1:7" x14ac:dyDescent="0.25">
      <c r="A701" s="311" t="s">
        <v>19312</v>
      </c>
      <c r="B701" s="311" t="s">
        <v>19313</v>
      </c>
      <c r="C701" s="311" t="s">
        <v>22500</v>
      </c>
      <c r="D701" s="312" t="s">
        <v>18016</v>
      </c>
      <c r="E701" s="312">
        <v>1</v>
      </c>
      <c r="F701" s="313">
        <v>109.63</v>
      </c>
      <c r="G701" s="313">
        <v>109.63</v>
      </c>
    </row>
    <row r="702" spans="1:7" x14ac:dyDescent="0.25">
      <c r="A702" s="311" t="s">
        <v>19314</v>
      </c>
      <c r="B702" s="311" t="s">
        <v>19315</v>
      </c>
      <c r="C702" s="311" t="s">
        <v>22501</v>
      </c>
      <c r="D702" s="312" t="s">
        <v>18016</v>
      </c>
      <c r="E702" s="312">
        <v>1</v>
      </c>
      <c r="F702" s="313">
        <v>109.63</v>
      </c>
      <c r="G702" s="313">
        <v>109.63</v>
      </c>
    </row>
    <row r="703" spans="1:7" x14ac:dyDescent="0.25">
      <c r="A703" s="311" t="s">
        <v>19316</v>
      </c>
      <c r="B703" s="311" t="s">
        <v>19317</v>
      </c>
      <c r="C703" s="311" t="s">
        <v>22502</v>
      </c>
      <c r="D703" s="312" t="s">
        <v>18016</v>
      </c>
      <c r="E703" s="312">
        <v>1</v>
      </c>
      <c r="F703" s="313">
        <v>109.63</v>
      </c>
      <c r="G703" s="313">
        <v>109.63</v>
      </c>
    </row>
    <row r="704" spans="1:7" x14ac:dyDescent="0.25">
      <c r="A704" s="311" t="s">
        <v>19318</v>
      </c>
      <c r="B704" s="311" t="s">
        <v>19319</v>
      </c>
      <c r="C704" s="311" t="s">
        <v>22503</v>
      </c>
      <c r="D704" s="312" t="s">
        <v>18016</v>
      </c>
      <c r="E704" s="312">
        <v>1</v>
      </c>
      <c r="F704" s="313">
        <v>51.24</v>
      </c>
      <c r="G704" s="313">
        <v>51.24</v>
      </c>
    </row>
    <row r="705" spans="1:7" ht="30" x14ac:dyDescent="0.25">
      <c r="A705" s="311" t="s">
        <v>19320</v>
      </c>
      <c r="B705" s="311" t="s">
        <v>19321</v>
      </c>
      <c r="C705" s="311" t="s">
        <v>22504</v>
      </c>
      <c r="D705" s="312" t="s">
        <v>18016</v>
      </c>
      <c r="E705" s="312">
        <v>1</v>
      </c>
      <c r="F705" s="313">
        <v>131.13999999999999</v>
      </c>
      <c r="G705" s="313">
        <v>131.13999999999999</v>
      </c>
    </row>
    <row r="706" spans="1:7" ht="30" x14ac:dyDescent="0.25">
      <c r="A706" s="311" t="s">
        <v>19322</v>
      </c>
      <c r="B706" s="311" t="s">
        <v>19323</v>
      </c>
      <c r="C706" s="311" t="s">
        <v>22505</v>
      </c>
      <c r="D706" s="312" t="s">
        <v>18016</v>
      </c>
      <c r="E706" s="312">
        <v>1</v>
      </c>
      <c r="F706" s="313">
        <v>143.83000000000001</v>
      </c>
      <c r="G706" s="313">
        <v>143.83000000000001</v>
      </c>
    </row>
    <row r="707" spans="1:7" x14ac:dyDescent="0.25">
      <c r="A707" s="310" t="s">
        <v>19324</v>
      </c>
      <c r="B707" s="311"/>
      <c r="C707" s="310" t="s">
        <v>19325</v>
      </c>
      <c r="D707" s="312"/>
      <c r="E707" s="312"/>
      <c r="F707" s="313"/>
      <c r="G707" s="313"/>
    </row>
    <row r="708" spans="1:7" ht="45" x14ac:dyDescent="0.25">
      <c r="A708" s="311" t="s">
        <v>19326</v>
      </c>
      <c r="B708" s="311" t="s">
        <v>19327</v>
      </c>
      <c r="C708" s="311" t="s">
        <v>22506</v>
      </c>
      <c r="D708" s="312" t="s">
        <v>8808</v>
      </c>
      <c r="E708" s="312">
        <v>1</v>
      </c>
      <c r="F708" s="313">
        <v>5.34</v>
      </c>
      <c r="G708" s="313">
        <v>5.34</v>
      </c>
    </row>
    <row r="709" spans="1:7" ht="45" x14ac:dyDescent="0.25">
      <c r="A709" s="311" t="s">
        <v>19328</v>
      </c>
      <c r="B709" s="311" t="s">
        <v>19329</v>
      </c>
      <c r="C709" s="311" t="s">
        <v>22507</v>
      </c>
      <c r="D709" s="312" t="s">
        <v>8808</v>
      </c>
      <c r="E709" s="312">
        <v>1</v>
      </c>
      <c r="F709" s="313">
        <v>6.65</v>
      </c>
      <c r="G709" s="313">
        <v>6.65</v>
      </c>
    </row>
    <row r="710" spans="1:7" ht="45" x14ac:dyDescent="0.25">
      <c r="A710" s="311" t="s">
        <v>19330</v>
      </c>
      <c r="B710" s="311" t="s">
        <v>19331</v>
      </c>
      <c r="C710" s="311" t="s">
        <v>22508</v>
      </c>
      <c r="D710" s="312" t="s">
        <v>8808</v>
      </c>
      <c r="E710" s="312">
        <v>1</v>
      </c>
      <c r="F710" s="313">
        <v>9.17</v>
      </c>
      <c r="G710" s="313">
        <v>9.17</v>
      </c>
    </row>
    <row r="711" spans="1:7" ht="45" x14ac:dyDescent="0.25">
      <c r="A711" s="311" t="s">
        <v>19332</v>
      </c>
      <c r="B711" s="311" t="s">
        <v>19333</v>
      </c>
      <c r="C711" s="311" t="s">
        <v>22509</v>
      </c>
      <c r="D711" s="312" t="s">
        <v>8808</v>
      </c>
      <c r="E711" s="312">
        <v>1</v>
      </c>
      <c r="F711" s="313">
        <v>11.89</v>
      </c>
      <c r="G711" s="313">
        <v>11.89</v>
      </c>
    </row>
    <row r="712" spans="1:7" ht="45" x14ac:dyDescent="0.25">
      <c r="A712" s="311" t="s">
        <v>19334</v>
      </c>
      <c r="B712" s="311" t="s">
        <v>19335</v>
      </c>
      <c r="C712" s="311" t="s">
        <v>22510</v>
      </c>
      <c r="D712" s="312" t="s">
        <v>8808</v>
      </c>
      <c r="E712" s="312">
        <v>1</v>
      </c>
      <c r="F712" s="313">
        <v>16.7</v>
      </c>
      <c r="G712" s="313">
        <v>16.7</v>
      </c>
    </row>
    <row r="713" spans="1:7" ht="45" x14ac:dyDescent="0.25">
      <c r="A713" s="311" t="s">
        <v>19336</v>
      </c>
      <c r="B713" s="311" t="s">
        <v>19337</v>
      </c>
      <c r="C713" s="311" t="s">
        <v>22511</v>
      </c>
      <c r="D713" s="312" t="s">
        <v>8808</v>
      </c>
      <c r="E713" s="312">
        <v>1</v>
      </c>
      <c r="F713" s="313">
        <v>25.61</v>
      </c>
      <c r="G713" s="313">
        <v>25.61</v>
      </c>
    </row>
    <row r="714" spans="1:7" ht="45" x14ac:dyDescent="0.25">
      <c r="A714" s="311" t="s">
        <v>19338</v>
      </c>
      <c r="B714" s="311" t="s">
        <v>19339</v>
      </c>
      <c r="C714" s="311" t="s">
        <v>22512</v>
      </c>
      <c r="D714" s="312" t="s">
        <v>8808</v>
      </c>
      <c r="E714" s="312">
        <v>1</v>
      </c>
      <c r="F714" s="313">
        <v>35.67</v>
      </c>
      <c r="G714" s="313">
        <v>35.67</v>
      </c>
    </row>
    <row r="715" spans="1:7" x14ac:dyDescent="0.25">
      <c r="A715" s="311" t="s">
        <v>19340</v>
      </c>
      <c r="B715" s="311" t="s">
        <v>19341</v>
      </c>
      <c r="C715" s="311" t="s">
        <v>22513</v>
      </c>
      <c r="D715" s="312" t="s">
        <v>8808</v>
      </c>
      <c r="E715" s="312">
        <v>1</v>
      </c>
      <c r="F715" s="313">
        <v>41.66</v>
      </c>
      <c r="G715" s="313">
        <v>41.66</v>
      </c>
    </row>
    <row r="716" spans="1:7" x14ac:dyDescent="0.25">
      <c r="A716" s="311" t="s">
        <v>19342</v>
      </c>
      <c r="B716" s="311" t="s">
        <v>19343</v>
      </c>
      <c r="C716" s="311" t="s">
        <v>22514</v>
      </c>
      <c r="D716" s="312" t="s">
        <v>8808</v>
      </c>
      <c r="E716" s="312">
        <v>1</v>
      </c>
      <c r="F716" s="313">
        <v>18.87</v>
      </c>
      <c r="G716" s="313">
        <v>18.87</v>
      </c>
    </row>
    <row r="717" spans="1:7" ht="45" x14ac:dyDescent="0.25">
      <c r="A717" s="311" t="s">
        <v>19344</v>
      </c>
      <c r="B717" s="311" t="s">
        <v>19345</v>
      </c>
      <c r="C717" s="311" t="s">
        <v>22515</v>
      </c>
      <c r="D717" s="312" t="s">
        <v>8808</v>
      </c>
      <c r="E717" s="312">
        <v>1</v>
      </c>
      <c r="F717" s="313">
        <v>7.58</v>
      </c>
      <c r="G717" s="313">
        <v>7.58</v>
      </c>
    </row>
    <row r="718" spans="1:7" ht="45" x14ac:dyDescent="0.25">
      <c r="A718" s="311" t="s">
        <v>19346</v>
      </c>
      <c r="B718" s="311" t="s">
        <v>19347</v>
      </c>
      <c r="C718" s="311" t="s">
        <v>22516</v>
      </c>
      <c r="D718" s="312" t="s">
        <v>8808</v>
      </c>
      <c r="E718" s="312">
        <v>1</v>
      </c>
      <c r="F718" s="313">
        <v>9.9600000000000009</v>
      </c>
      <c r="G718" s="313">
        <v>9.9600000000000009</v>
      </c>
    </row>
    <row r="719" spans="1:7" ht="45" x14ac:dyDescent="0.25">
      <c r="A719" s="311" t="s">
        <v>19348</v>
      </c>
      <c r="B719" s="311" t="s">
        <v>19349</v>
      </c>
      <c r="C719" s="311" t="s">
        <v>22517</v>
      </c>
      <c r="D719" s="312" t="s">
        <v>8808</v>
      </c>
      <c r="E719" s="312">
        <v>1</v>
      </c>
      <c r="F719" s="313">
        <v>12.45</v>
      </c>
      <c r="G719" s="313">
        <v>12.45</v>
      </c>
    </row>
    <row r="720" spans="1:7" ht="45" x14ac:dyDescent="0.25">
      <c r="A720" s="311" t="s">
        <v>19350</v>
      </c>
      <c r="B720" s="311" t="s">
        <v>19351</v>
      </c>
      <c r="C720" s="311" t="s">
        <v>22518</v>
      </c>
      <c r="D720" s="312" t="s">
        <v>8808</v>
      </c>
      <c r="E720" s="312">
        <v>1</v>
      </c>
      <c r="F720" s="313">
        <v>17.63</v>
      </c>
      <c r="G720" s="313">
        <v>17.63</v>
      </c>
    </row>
    <row r="721" spans="1:7" ht="45" x14ac:dyDescent="0.25">
      <c r="A721" s="311" t="s">
        <v>19352</v>
      </c>
      <c r="B721" s="311" t="s">
        <v>19353</v>
      </c>
      <c r="C721" s="311" t="s">
        <v>22519</v>
      </c>
      <c r="D721" s="312" t="s">
        <v>8808</v>
      </c>
      <c r="E721" s="312">
        <v>1</v>
      </c>
      <c r="F721" s="313">
        <v>25.37</v>
      </c>
      <c r="G721" s="313">
        <v>25.37</v>
      </c>
    </row>
    <row r="722" spans="1:7" ht="45" x14ac:dyDescent="0.25">
      <c r="A722" s="311" t="s">
        <v>19354</v>
      </c>
      <c r="B722" s="311" t="s">
        <v>19355</v>
      </c>
      <c r="C722" s="311" t="s">
        <v>22520</v>
      </c>
      <c r="D722" s="312" t="s">
        <v>8808</v>
      </c>
      <c r="E722" s="312">
        <v>1</v>
      </c>
      <c r="F722" s="313">
        <v>35.79</v>
      </c>
      <c r="G722" s="313">
        <v>35.79</v>
      </c>
    </row>
    <row r="723" spans="1:7" ht="45" x14ac:dyDescent="0.25">
      <c r="A723" s="311" t="s">
        <v>19356</v>
      </c>
      <c r="B723" s="311" t="s">
        <v>19357</v>
      </c>
      <c r="C723" s="311" t="s">
        <v>22521</v>
      </c>
      <c r="D723" s="312" t="s">
        <v>8808</v>
      </c>
      <c r="E723" s="312">
        <v>1</v>
      </c>
      <c r="F723" s="313">
        <v>51.7</v>
      </c>
      <c r="G723" s="313">
        <v>51.7</v>
      </c>
    </row>
    <row r="724" spans="1:7" ht="45" x14ac:dyDescent="0.25">
      <c r="A724" s="311" t="s">
        <v>19358</v>
      </c>
      <c r="B724" s="311" t="s">
        <v>19359</v>
      </c>
      <c r="C724" s="311" t="s">
        <v>22522</v>
      </c>
      <c r="D724" s="312" t="s">
        <v>8808</v>
      </c>
      <c r="E724" s="312">
        <v>1</v>
      </c>
      <c r="F724" s="313">
        <v>72.099999999999994</v>
      </c>
      <c r="G724" s="313">
        <v>72.099999999999994</v>
      </c>
    </row>
    <row r="725" spans="1:7" ht="45" x14ac:dyDescent="0.25">
      <c r="A725" s="311" t="s">
        <v>19360</v>
      </c>
      <c r="B725" s="311" t="s">
        <v>19361</v>
      </c>
      <c r="C725" s="311" t="s">
        <v>22523</v>
      </c>
      <c r="D725" s="312" t="s">
        <v>8808</v>
      </c>
      <c r="E725" s="312">
        <v>1</v>
      </c>
      <c r="F725" s="313">
        <v>130.54</v>
      </c>
      <c r="G725" s="313">
        <v>130.54</v>
      </c>
    </row>
    <row r="726" spans="1:7" ht="45" x14ac:dyDescent="0.25">
      <c r="A726" s="311" t="s">
        <v>19362</v>
      </c>
      <c r="B726" s="311" t="s">
        <v>19363</v>
      </c>
      <c r="C726" s="311" t="s">
        <v>22524</v>
      </c>
      <c r="D726" s="312" t="s">
        <v>8808</v>
      </c>
      <c r="E726" s="312">
        <v>1</v>
      </c>
      <c r="F726" s="313">
        <v>165.05</v>
      </c>
      <c r="G726" s="313">
        <v>165.05</v>
      </c>
    </row>
    <row r="727" spans="1:7" ht="45" x14ac:dyDescent="0.25">
      <c r="A727" s="311" t="s">
        <v>19364</v>
      </c>
      <c r="B727" s="311" t="s">
        <v>19365</v>
      </c>
      <c r="C727" s="311" t="s">
        <v>22525</v>
      </c>
      <c r="D727" s="312" t="s">
        <v>8808</v>
      </c>
      <c r="E727" s="312">
        <v>1</v>
      </c>
      <c r="F727" s="313">
        <v>427.96</v>
      </c>
      <c r="G727" s="313">
        <v>427.96</v>
      </c>
    </row>
    <row r="728" spans="1:7" ht="45" x14ac:dyDescent="0.25">
      <c r="A728" s="311" t="s">
        <v>19366</v>
      </c>
      <c r="B728" s="311" t="s">
        <v>19367</v>
      </c>
      <c r="C728" s="311" t="s">
        <v>22526</v>
      </c>
      <c r="D728" s="312" t="s">
        <v>8808</v>
      </c>
      <c r="E728" s="312">
        <v>1</v>
      </c>
      <c r="F728" s="313">
        <v>99.23</v>
      </c>
      <c r="G728" s="313">
        <v>99.23</v>
      </c>
    </row>
    <row r="729" spans="1:7" ht="45" x14ac:dyDescent="0.25">
      <c r="A729" s="311" t="s">
        <v>19368</v>
      </c>
      <c r="B729" s="311" t="s">
        <v>19369</v>
      </c>
      <c r="C729" s="311" t="s">
        <v>22527</v>
      </c>
      <c r="D729" s="312" t="s">
        <v>8808</v>
      </c>
      <c r="E729" s="312">
        <v>1</v>
      </c>
      <c r="F729" s="313">
        <v>204.4</v>
      </c>
      <c r="G729" s="313">
        <v>204.4</v>
      </c>
    </row>
    <row r="730" spans="1:7" ht="45" x14ac:dyDescent="0.25">
      <c r="A730" s="311" t="s">
        <v>19370</v>
      </c>
      <c r="B730" s="311" t="s">
        <v>19371</v>
      </c>
      <c r="C730" s="311" t="s">
        <v>22528</v>
      </c>
      <c r="D730" s="312" t="s">
        <v>8808</v>
      </c>
      <c r="E730" s="312">
        <v>1</v>
      </c>
      <c r="F730" s="313">
        <v>252.17</v>
      </c>
      <c r="G730" s="313">
        <v>252.17</v>
      </c>
    </row>
    <row r="731" spans="1:7" ht="45" x14ac:dyDescent="0.25">
      <c r="A731" s="311" t="s">
        <v>19372</v>
      </c>
      <c r="B731" s="311" t="s">
        <v>19373</v>
      </c>
      <c r="C731" s="311" t="s">
        <v>22529</v>
      </c>
      <c r="D731" s="312" t="s">
        <v>8808</v>
      </c>
      <c r="E731" s="312">
        <v>1</v>
      </c>
      <c r="F731" s="313">
        <v>329.78</v>
      </c>
      <c r="G731" s="313">
        <v>329.78</v>
      </c>
    </row>
    <row r="732" spans="1:7" ht="45" x14ac:dyDescent="0.25">
      <c r="A732" s="311" t="s">
        <v>19374</v>
      </c>
      <c r="B732" s="311" t="s">
        <v>19375</v>
      </c>
      <c r="C732" s="311" t="s">
        <v>22530</v>
      </c>
      <c r="D732" s="312" t="s">
        <v>8808</v>
      </c>
      <c r="E732" s="312">
        <v>1</v>
      </c>
      <c r="F732" s="313">
        <v>87.6</v>
      </c>
      <c r="G732" s="313">
        <v>87.6</v>
      </c>
    </row>
    <row r="733" spans="1:7" ht="45" x14ac:dyDescent="0.25">
      <c r="A733" s="311" t="s">
        <v>19376</v>
      </c>
      <c r="B733" s="311" t="s">
        <v>19377</v>
      </c>
      <c r="C733" s="311" t="s">
        <v>22531</v>
      </c>
      <c r="D733" s="312" t="s">
        <v>8808</v>
      </c>
      <c r="E733" s="312">
        <v>1</v>
      </c>
      <c r="F733" s="313">
        <v>102.53</v>
      </c>
      <c r="G733" s="313">
        <v>102.53</v>
      </c>
    </row>
    <row r="734" spans="1:7" ht="45" x14ac:dyDescent="0.25">
      <c r="A734" s="311" t="s">
        <v>22532</v>
      </c>
      <c r="B734" s="311" t="s">
        <v>22533</v>
      </c>
      <c r="C734" s="311" t="s">
        <v>22534</v>
      </c>
      <c r="D734" s="312" t="s">
        <v>8808</v>
      </c>
      <c r="E734" s="312">
        <v>1</v>
      </c>
      <c r="F734" s="313">
        <v>28.93</v>
      </c>
      <c r="G734" s="313">
        <v>28.93</v>
      </c>
    </row>
    <row r="735" spans="1:7" ht="45" x14ac:dyDescent="0.25">
      <c r="A735" s="311" t="s">
        <v>22535</v>
      </c>
      <c r="B735" s="311" t="s">
        <v>22536</v>
      </c>
      <c r="C735" s="311" t="s">
        <v>22537</v>
      </c>
      <c r="D735" s="312" t="s">
        <v>8808</v>
      </c>
      <c r="E735" s="312">
        <v>1</v>
      </c>
      <c r="F735" s="313">
        <v>15.24</v>
      </c>
      <c r="G735" s="313">
        <v>15.24</v>
      </c>
    </row>
    <row r="736" spans="1:7" ht="45" x14ac:dyDescent="0.25">
      <c r="A736" s="311" t="s">
        <v>22538</v>
      </c>
      <c r="B736" s="311" t="s">
        <v>22539</v>
      </c>
      <c r="C736" s="311" t="s">
        <v>22540</v>
      </c>
      <c r="D736" s="312" t="s">
        <v>8808</v>
      </c>
      <c r="E736" s="312">
        <v>1</v>
      </c>
      <c r="F736" s="313">
        <v>21.42</v>
      </c>
      <c r="G736" s="313">
        <v>21.42</v>
      </c>
    </row>
    <row r="737" spans="1:7" x14ac:dyDescent="0.25">
      <c r="A737" s="310" t="s">
        <v>19378</v>
      </c>
      <c r="B737" s="311"/>
      <c r="C737" s="310" t="s">
        <v>19379</v>
      </c>
      <c r="D737" s="312"/>
      <c r="E737" s="312"/>
      <c r="F737" s="313"/>
      <c r="G737" s="313"/>
    </row>
    <row r="738" spans="1:7" x14ac:dyDescent="0.25">
      <c r="A738" s="311" t="s">
        <v>19380</v>
      </c>
      <c r="B738" s="311" t="s">
        <v>19381</v>
      </c>
      <c r="C738" s="311" t="s">
        <v>22541</v>
      </c>
      <c r="D738" s="312" t="s">
        <v>18016</v>
      </c>
      <c r="E738" s="312">
        <v>1</v>
      </c>
      <c r="F738" s="313">
        <v>16.3</v>
      </c>
      <c r="G738" s="313">
        <v>16.3</v>
      </c>
    </row>
    <row r="739" spans="1:7" x14ac:dyDescent="0.25">
      <c r="A739" s="311" t="s">
        <v>19382</v>
      </c>
      <c r="B739" s="311" t="s">
        <v>19383</v>
      </c>
      <c r="C739" s="311" t="s">
        <v>22542</v>
      </c>
      <c r="D739" s="312" t="s">
        <v>18016</v>
      </c>
      <c r="E739" s="312">
        <v>1</v>
      </c>
      <c r="F739" s="313">
        <v>18.09</v>
      </c>
      <c r="G739" s="313">
        <v>18.09</v>
      </c>
    </row>
    <row r="740" spans="1:7" ht="30" x14ac:dyDescent="0.25">
      <c r="A740" s="311" t="s">
        <v>19384</v>
      </c>
      <c r="B740" s="311" t="s">
        <v>19385</v>
      </c>
      <c r="C740" s="311" t="s">
        <v>22543</v>
      </c>
      <c r="D740" s="312" t="s">
        <v>18016</v>
      </c>
      <c r="E740" s="312">
        <v>1</v>
      </c>
      <c r="F740" s="313">
        <v>232.79</v>
      </c>
      <c r="G740" s="313">
        <v>232.79</v>
      </c>
    </row>
    <row r="741" spans="1:7" x14ac:dyDescent="0.25">
      <c r="A741" s="311" t="s">
        <v>19386</v>
      </c>
      <c r="B741" s="311" t="s">
        <v>19387</v>
      </c>
      <c r="C741" s="311" t="s">
        <v>22544</v>
      </c>
      <c r="D741" s="312" t="s">
        <v>18016</v>
      </c>
      <c r="E741" s="312">
        <v>1</v>
      </c>
      <c r="F741" s="313">
        <v>10.98</v>
      </c>
      <c r="G741" s="313">
        <v>10.98</v>
      </c>
    </row>
    <row r="742" spans="1:7" ht="30" x14ac:dyDescent="0.25">
      <c r="A742" s="311" t="s">
        <v>19388</v>
      </c>
      <c r="B742" s="311" t="s">
        <v>19389</v>
      </c>
      <c r="C742" s="311" t="s">
        <v>22545</v>
      </c>
      <c r="D742" s="312" t="s">
        <v>18016</v>
      </c>
      <c r="E742" s="312">
        <v>1</v>
      </c>
      <c r="F742" s="313">
        <v>2.1</v>
      </c>
      <c r="G742" s="313">
        <v>2.1</v>
      </c>
    </row>
    <row r="743" spans="1:7" ht="30" x14ac:dyDescent="0.25">
      <c r="A743" s="311" t="s">
        <v>19390</v>
      </c>
      <c r="B743" s="311" t="s">
        <v>19391</v>
      </c>
      <c r="C743" s="311" t="s">
        <v>22546</v>
      </c>
      <c r="D743" s="312" t="s">
        <v>18016</v>
      </c>
      <c r="E743" s="312">
        <v>1</v>
      </c>
      <c r="F743" s="313">
        <v>3.22</v>
      </c>
      <c r="G743" s="313">
        <v>3.22</v>
      </c>
    </row>
    <row r="744" spans="1:7" ht="30" x14ac:dyDescent="0.25">
      <c r="A744" s="311" t="s">
        <v>19392</v>
      </c>
      <c r="B744" s="311" t="s">
        <v>19393</v>
      </c>
      <c r="C744" s="311" t="s">
        <v>22547</v>
      </c>
      <c r="D744" s="312" t="s">
        <v>18016</v>
      </c>
      <c r="E744" s="312">
        <v>1</v>
      </c>
      <c r="F744" s="313">
        <v>6.54</v>
      </c>
      <c r="G744" s="313">
        <v>6.54</v>
      </c>
    </row>
    <row r="745" spans="1:7" ht="30" x14ac:dyDescent="0.25">
      <c r="A745" s="311" t="s">
        <v>19394</v>
      </c>
      <c r="B745" s="311" t="s">
        <v>19395</v>
      </c>
      <c r="C745" s="311" t="s">
        <v>22548</v>
      </c>
      <c r="D745" s="312" t="s">
        <v>18016</v>
      </c>
      <c r="E745" s="312">
        <v>1</v>
      </c>
      <c r="F745" s="313">
        <v>22.1</v>
      </c>
      <c r="G745" s="313">
        <v>22.1</v>
      </c>
    </row>
    <row r="746" spans="1:7" x14ac:dyDescent="0.25">
      <c r="A746" s="311" t="s">
        <v>19396</v>
      </c>
      <c r="B746" s="311" t="s">
        <v>19397</v>
      </c>
      <c r="C746" s="311" t="s">
        <v>22549</v>
      </c>
      <c r="D746" s="312" t="s">
        <v>18016</v>
      </c>
      <c r="E746" s="312">
        <v>1</v>
      </c>
      <c r="F746" s="313">
        <v>95.03</v>
      </c>
      <c r="G746" s="313">
        <v>95.03</v>
      </c>
    </row>
    <row r="747" spans="1:7" ht="30" x14ac:dyDescent="0.25">
      <c r="A747" s="560" t="s">
        <v>22550</v>
      </c>
      <c r="B747" s="311" t="s">
        <v>19398</v>
      </c>
      <c r="C747" s="311" t="s">
        <v>22551</v>
      </c>
      <c r="D747" s="312" t="s">
        <v>18016</v>
      </c>
      <c r="E747" s="312">
        <v>1</v>
      </c>
      <c r="F747" s="313">
        <v>13.11</v>
      </c>
      <c r="G747" s="313">
        <v>13.11</v>
      </c>
    </row>
    <row r="748" spans="1:7" ht="45" x14ac:dyDescent="0.25">
      <c r="A748" s="310" t="s">
        <v>19399</v>
      </c>
      <c r="B748" s="311"/>
      <c r="C748" s="310" t="s">
        <v>22338</v>
      </c>
      <c r="D748" s="312"/>
      <c r="E748" s="312"/>
      <c r="F748" s="313"/>
      <c r="G748" s="313"/>
    </row>
    <row r="749" spans="1:7" ht="45" x14ac:dyDescent="0.25">
      <c r="A749" s="311" t="s">
        <v>19400</v>
      </c>
      <c r="B749" s="311" t="s">
        <v>19401</v>
      </c>
      <c r="C749" s="311" t="s">
        <v>22552</v>
      </c>
      <c r="D749" s="312" t="s">
        <v>8808</v>
      </c>
      <c r="E749" s="312">
        <v>1</v>
      </c>
      <c r="F749" s="313">
        <v>10.28</v>
      </c>
      <c r="G749" s="313">
        <v>10.28</v>
      </c>
    </row>
    <row r="750" spans="1:7" ht="45" x14ac:dyDescent="0.25">
      <c r="A750" s="311" t="s">
        <v>19402</v>
      </c>
      <c r="B750" s="311" t="s">
        <v>19403</v>
      </c>
      <c r="C750" s="311" t="s">
        <v>22553</v>
      </c>
      <c r="D750" s="312" t="s">
        <v>8808</v>
      </c>
      <c r="E750" s="312">
        <v>1</v>
      </c>
      <c r="F750" s="313">
        <v>15.38</v>
      </c>
      <c r="G750" s="313">
        <v>15.38</v>
      </c>
    </row>
    <row r="751" spans="1:7" ht="45" x14ac:dyDescent="0.25">
      <c r="A751" s="311" t="s">
        <v>19404</v>
      </c>
      <c r="B751" s="311" t="s">
        <v>19405</v>
      </c>
      <c r="C751" s="311" t="s">
        <v>22554</v>
      </c>
      <c r="D751" s="312" t="s">
        <v>8808</v>
      </c>
      <c r="E751" s="312">
        <v>1</v>
      </c>
      <c r="F751" s="313">
        <v>23.15</v>
      </c>
      <c r="G751" s="313">
        <v>23.15</v>
      </c>
    </row>
    <row r="752" spans="1:7" ht="45" x14ac:dyDescent="0.25">
      <c r="A752" s="311" t="s">
        <v>19406</v>
      </c>
      <c r="B752" s="311" t="s">
        <v>19407</v>
      </c>
      <c r="C752" s="311" t="s">
        <v>22555</v>
      </c>
      <c r="D752" s="312" t="s">
        <v>8808</v>
      </c>
      <c r="E752" s="312">
        <v>1</v>
      </c>
      <c r="F752" s="313">
        <v>19.600000000000001</v>
      </c>
      <c r="G752" s="313">
        <v>19.600000000000001</v>
      </c>
    </row>
    <row r="753" spans="1:7" ht="45" x14ac:dyDescent="0.25">
      <c r="A753" s="311" t="s">
        <v>19408</v>
      </c>
      <c r="B753" s="311" t="s">
        <v>19409</v>
      </c>
      <c r="C753" s="311" t="s">
        <v>22556</v>
      </c>
      <c r="D753" s="312" t="s">
        <v>8808</v>
      </c>
      <c r="E753" s="312">
        <v>1</v>
      </c>
      <c r="F753" s="313">
        <v>29.84</v>
      </c>
      <c r="G753" s="313">
        <v>29.84</v>
      </c>
    </row>
    <row r="754" spans="1:7" ht="45" x14ac:dyDescent="0.25">
      <c r="A754" s="311" t="s">
        <v>19410</v>
      </c>
      <c r="B754" s="311" t="s">
        <v>19411</v>
      </c>
      <c r="C754" s="311" t="s">
        <v>22557</v>
      </c>
      <c r="D754" s="312" t="s">
        <v>8808</v>
      </c>
      <c r="E754" s="312">
        <v>1</v>
      </c>
      <c r="F754" s="313">
        <v>43.41</v>
      </c>
      <c r="G754" s="313">
        <v>43.41</v>
      </c>
    </row>
    <row r="755" spans="1:7" ht="30" x14ac:dyDescent="0.25">
      <c r="A755" s="310" t="s">
        <v>19412</v>
      </c>
      <c r="B755" s="311"/>
      <c r="C755" s="310" t="s">
        <v>19413</v>
      </c>
      <c r="D755" s="312"/>
      <c r="E755" s="312"/>
      <c r="F755" s="313"/>
      <c r="G755" s="313"/>
    </row>
    <row r="756" spans="1:7" ht="60" x14ac:dyDescent="0.25">
      <c r="A756" s="311" t="s">
        <v>19414</v>
      </c>
      <c r="B756" s="311" t="s">
        <v>22558</v>
      </c>
      <c r="C756" s="311" t="s">
        <v>22559</v>
      </c>
      <c r="D756" s="312" t="s">
        <v>18016</v>
      </c>
      <c r="E756" s="312">
        <v>1</v>
      </c>
      <c r="F756" s="314">
        <v>2175.65</v>
      </c>
      <c r="G756" s="314">
        <v>2175.65</v>
      </c>
    </row>
    <row r="757" spans="1:7" ht="60" x14ac:dyDescent="0.25">
      <c r="A757" s="311" t="s">
        <v>19415</v>
      </c>
      <c r="B757" s="311" t="s">
        <v>22560</v>
      </c>
      <c r="C757" s="311" t="s">
        <v>22561</v>
      </c>
      <c r="D757" s="312" t="s">
        <v>18016</v>
      </c>
      <c r="E757" s="312">
        <v>1</v>
      </c>
      <c r="F757" s="314">
        <v>2961.74</v>
      </c>
      <c r="G757" s="314">
        <v>2961.74</v>
      </c>
    </row>
    <row r="758" spans="1:7" ht="60" x14ac:dyDescent="0.25">
      <c r="A758" s="311" t="s">
        <v>19416</v>
      </c>
      <c r="B758" s="311" t="s">
        <v>22562</v>
      </c>
      <c r="C758" s="311" t="s">
        <v>22563</v>
      </c>
      <c r="D758" s="312" t="s">
        <v>18016</v>
      </c>
      <c r="E758" s="312">
        <v>1</v>
      </c>
      <c r="F758" s="314">
        <v>3239.95</v>
      </c>
      <c r="G758" s="314">
        <v>3239.95</v>
      </c>
    </row>
    <row r="759" spans="1:7" ht="60" x14ac:dyDescent="0.25">
      <c r="A759" s="311" t="s">
        <v>19417</v>
      </c>
      <c r="B759" s="311" t="s">
        <v>22564</v>
      </c>
      <c r="C759" s="311" t="s">
        <v>22565</v>
      </c>
      <c r="D759" s="312" t="s">
        <v>18016</v>
      </c>
      <c r="E759" s="312">
        <v>1</v>
      </c>
      <c r="F759" s="314">
        <v>3586.03</v>
      </c>
      <c r="G759" s="314">
        <v>3586.03</v>
      </c>
    </row>
    <row r="760" spans="1:7" ht="60" x14ac:dyDescent="0.25">
      <c r="A760" s="311" t="s">
        <v>19418</v>
      </c>
      <c r="B760" s="311" t="s">
        <v>22566</v>
      </c>
      <c r="C760" s="311" t="s">
        <v>22567</v>
      </c>
      <c r="D760" s="312" t="s">
        <v>18016</v>
      </c>
      <c r="E760" s="312">
        <v>1</v>
      </c>
      <c r="F760" s="314">
        <v>3945.84</v>
      </c>
      <c r="G760" s="314">
        <v>3945.84</v>
      </c>
    </row>
    <row r="761" spans="1:7" ht="60" x14ac:dyDescent="0.25">
      <c r="A761" s="311" t="s">
        <v>19419</v>
      </c>
      <c r="B761" s="311" t="s">
        <v>22568</v>
      </c>
      <c r="C761" s="311" t="s">
        <v>22569</v>
      </c>
      <c r="D761" s="312" t="s">
        <v>18016</v>
      </c>
      <c r="E761" s="312">
        <v>1</v>
      </c>
      <c r="F761" s="314">
        <v>8754.7000000000007</v>
      </c>
      <c r="G761" s="314">
        <v>8754.7000000000007</v>
      </c>
    </row>
    <row r="762" spans="1:7" ht="90" x14ac:dyDescent="0.25">
      <c r="A762" s="311" t="s">
        <v>19420</v>
      </c>
      <c r="B762" s="311" t="s">
        <v>22570</v>
      </c>
      <c r="C762" s="311" t="s">
        <v>22571</v>
      </c>
      <c r="D762" s="312" t="s">
        <v>18016</v>
      </c>
      <c r="E762" s="312">
        <v>1</v>
      </c>
      <c r="F762" s="314">
        <v>6961.36</v>
      </c>
      <c r="G762" s="314">
        <v>6961.36</v>
      </c>
    </row>
    <row r="763" spans="1:7" ht="60" x14ac:dyDescent="0.25">
      <c r="A763" s="311" t="s">
        <v>19421</v>
      </c>
      <c r="B763" s="311" t="s">
        <v>22572</v>
      </c>
      <c r="C763" s="311" t="s">
        <v>22573</v>
      </c>
      <c r="D763" s="312" t="s">
        <v>18016</v>
      </c>
      <c r="E763" s="312">
        <v>1</v>
      </c>
      <c r="F763" s="314">
        <v>10798.07</v>
      </c>
      <c r="G763" s="314">
        <v>10798.07</v>
      </c>
    </row>
    <row r="764" spans="1:7" ht="90" x14ac:dyDescent="0.25">
      <c r="A764" s="311" t="s">
        <v>19422</v>
      </c>
      <c r="B764" s="311" t="s">
        <v>22574</v>
      </c>
      <c r="C764" s="311" t="s">
        <v>22575</v>
      </c>
      <c r="D764" s="312" t="s">
        <v>18016</v>
      </c>
      <c r="E764" s="312">
        <v>1</v>
      </c>
      <c r="F764" s="314">
        <v>9303.76</v>
      </c>
      <c r="G764" s="314">
        <v>9303.76</v>
      </c>
    </row>
    <row r="765" spans="1:7" ht="60" x14ac:dyDescent="0.25">
      <c r="A765" s="311" t="s">
        <v>19423</v>
      </c>
      <c r="B765" s="311" t="s">
        <v>22576</v>
      </c>
      <c r="C765" s="311" t="s">
        <v>22577</v>
      </c>
      <c r="D765" s="312" t="s">
        <v>18016</v>
      </c>
      <c r="E765" s="312">
        <v>1</v>
      </c>
      <c r="F765" s="314">
        <v>11657.62</v>
      </c>
      <c r="G765" s="314">
        <v>11657.62</v>
      </c>
    </row>
    <row r="766" spans="1:7" ht="90" x14ac:dyDescent="0.25">
      <c r="A766" s="311" t="s">
        <v>19424</v>
      </c>
      <c r="B766" s="311" t="s">
        <v>22578</v>
      </c>
      <c r="C766" s="311" t="s">
        <v>22579</v>
      </c>
      <c r="D766" s="312" t="s">
        <v>18016</v>
      </c>
      <c r="E766" s="312">
        <v>1</v>
      </c>
      <c r="F766" s="314">
        <v>10283.19</v>
      </c>
      <c r="G766" s="314">
        <v>10283.19</v>
      </c>
    </row>
    <row r="767" spans="1:7" ht="105" x14ac:dyDescent="0.25">
      <c r="A767" s="311" t="s">
        <v>19425</v>
      </c>
      <c r="B767" s="311" t="s">
        <v>22580</v>
      </c>
      <c r="C767" s="311" t="s">
        <v>22581</v>
      </c>
      <c r="D767" s="312" t="s">
        <v>18016</v>
      </c>
      <c r="E767" s="312">
        <v>1</v>
      </c>
      <c r="F767" s="314">
        <v>36756.21</v>
      </c>
      <c r="G767" s="314">
        <v>36756.21</v>
      </c>
    </row>
    <row r="768" spans="1:7" ht="105" x14ac:dyDescent="0.25">
      <c r="A768" s="311" t="s">
        <v>19426</v>
      </c>
      <c r="B768" s="311" t="s">
        <v>22582</v>
      </c>
      <c r="C768" s="311" t="s">
        <v>22583</v>
      </c>
      <c r="D768" s="312" t="s">
        <v>18016</v>
      </c>
      <c r="E768" s="312">
        <v>1</v>
      </c>
      <c r="F768" s="314">
        <v>46292.94</v>
      </c>
      <c r="G768" s="314">
        <v>46292.94</v>
      </c>
    </row>
    <row r="769" spans="1:7" ht="105" x14ac:dyDescent="0.25">
      <c r="A769" s="311" t="s">
        <v>19427</v>
      </c>
      <c r="B769" s="311" t="s">
        <v>19428</v>
      </c>
      <c r="C769" s="311" t="s">
        <v>22584</v>
      </c>
      <c r="D769" s="312" t="s">
        <v>18016</v>
      </c>
      <c r="E769" s="312">
        <v>1</v>
      </c>
      <c r="F769" s="314">
        <v>68168.87</v>
      </c>
      <c r="G769" s="314">
        <v>68168.87</v>
      </c>
    </row>
    <row r="770" spans="1:7" ht="105" x14ac:dyDescent="0.25">
      <c r="A770" s="311" t="s">
        <v>19429</v>
      </c>
      <c r="B770" s="311" t="s">
        <v>19430</v>
      </c>
      <c r="C770" s="311" t="s">
        <v>22585</v>
      </c>
      <c r="D770" s="312" t="s">
        <v>18016</v>
      </c>
      <c r="E770" s="312">
        <v>1</v>
      </c>
      <c r="F770" s="314">
        <v>90598.3</v>
      </c>
      <c r="G770" s="314">
        <v>90598.3</v>
      </c>
    </row>
    <row r="771" spans="1:7" x14ac:dyDescent="0.25">
      <c r="A771" s="310" t="s">
        <v>19431</v>
      </c>
      <c r="B771" s="311"/>
      <c r="C771" s="310" t="s">
        <v>19432</v>
      </c>
      <c r="D771" s="312"/>
      <c r="E771" s="312"/>
      <c r="F771" s="313"/>
      <c r="G771" s="313"/>
    </row>
    <row r="772" spans="1:7" ht="75" x14ac:dyDescent="0.25">
      <c r="A772" s="311" t="s">
        <v>19433</v>
      </c>
      <c r="B772" s="311" t="s">
        <v>22586</v>
      </c>
      <c r="C772" s="311" t="s">
        <v>22587</v>
      </c>
      <c r="D772" s="312" t="s">
        <v>18016</v>
      </c>
      <c r="E772" s="312">
        <v>1</v>
      </c>
      <c r="F772" s="313">
        <v>199.48</v>
      </c>
      <c r="G772" s="313">
        <v>199.48</v>
      </c>
    </row>
    <row r="773" spans="1:7" ht="75" x14ac:dyDescent="0.25">
      <c r="A773" s="311" t="s">
        <v>19434</v>
      </c>
      <c r="B773" s="311" t="s">
        <v>22588</v>
      </c>
      <c r="C773" s="311" t="s">
        <v>22589</v>
      </c>
      <c r="D773" s="312" t="s">
        <v>18016</v>
      </c>
      <c r="E773" s="312">
        <v>1</v>
      </c>
      <c r="F773" s="313">
        <v>177.36</v>
      </c>
      <c r="G773" s="313">
        <v>177.36</v>
      </c>
    </row>
    <row r="774" spans="1:7" ht="75" x14ac:dyDescent="0.25">
      <c r="A774" s="311" t="s">
        <v>19435</v>
      </c>
      <c r="B774" s="311" t="s">
        <v>22590</v>
      </c>
      <c r="C774" s="311" t="s">
        <v>22591</v>
      </c>
      <c r="D774" s="312" t="s">
        <v>18016</v>
      </c>
      <c r="E774" s="312">
        <v>1</v>
      </c>
      <c r="F774" s="313">
        <v>203.28</v>
      </c>
      <c r="G774" s="313">
        <v>203.28</v>
      </c>
    </row>
    <row r="775" spans="1:7" ht="75" x14ac:dyDescent="0.25">
      <c r="A775" s="311" t="s">
        <v>19436</v>
      </c>
      <c r="B775" s="311" t="s">
        <v>22592</v>
      </c>
      <c r="C775" s="311" t="s">
        <v>22593</v>
      </c>
      <c r="D775" s="312" t="s">
        <v>18016</v>
      </c>
      <c r="E775" s="312">
        <v>1</v>
      </c>
      <c r="F775" s="313">
        <v>544.70000000000005</v>
      </c>
      <c r="G775" s="313">
        <v>544.70000000000005</v>
      </c>
    </row>
    <row r="776" spans="1:7" ht="75" x14ac:dyDescent="0.25">
      <c r="A776" s="311" t="s">
        <v>19437</v>
      </c>
      <c r="B776" s="311" t="s">
        <v>22594</v>
      </c>
      <c r="C776" s="311" t="s">
        <v>22595</v>
      </c>
      <c r="D776" s="312" t="s">
        <v>18016</v>
      </c>
      <c r="E776" s="312">
        <v>1</v>
      </c>
      <c r="F776" s="313">
        <v>304.33999999999997</v>
      </c>
      <c r="G776" s="313">
        <v>304.33999999999997</v>
      </c>
    </row>
    <row r="777" spans="1:7" ht="75" x14ac:dyDescent="0.25">
      <c r="A777" s="311" t="s">
        <v>19438</v>
      </c>
      <c r="B777" s="311" t="s">
        <v>22596</v>
      </c>
      <c r="C777" s="311" t="s">
        <v>22597</v>
      </c>
      <c r="D777" s="312" t="s">
        <v>18016</v>
      </c>
      <c r="E777" s="312">
        <v>1</v>
      </c>
      <c r="F777" s="313">
        <v>235.4</v>
      </c>
      <c r="G777" s="313">
        <v>235.4</v>
      </c>
    </row>
    <row r="778" spans="1:7" ht="75" x14ac:dyDescent="0.25">
      <c r="A778" s="311" t="s">
        <v>19439</v>
      </c>
      <c r="B778" s="311" t="s">
        <v>22598</v>
      </c>
      <c r="C778" s="311" t="s">
        <v>22599</v>
      </c>
      <c r="D778" s="312" t="s">
        <v>18016</v>
      </c>
      <c r="E778" s="312">
        <v>1</v>
      </c>
      <c r="F778" s="313">
        <v>180.49</v>
      </c>
      <c r="G778" s="313">
        <v>180.49</v>
      </c>
    </row>
    <row r="779" spans="1:7" ht="75" x14ac:dyDescent="0.25">
      <c r="A779" s="311" t="s">
        <v>19440</v>
      </c>
      <c r="B779" s="311" t="s">
        <v>22600</v>
      </c>
      <c r="C779" s="311" t="s">
        <v>22601</v>
      </c>
      <c r="D779" s="312" t="s">
        <v>18016</v>
      </c>
      <c r="E779" s="312">
        <v>1</v>
      </c>
      <c r="F779" s="313">
        <v>341.58</v>
      </c>
      <c r="G779" s="313">
        <v>341.58</v>
      </c>
    </row>
    <row r="780" spans="1:7" ht="105" x14ac:dyDescent="0.25">
      <c r="A780" s="311" t="s">
        <v>19441</v>
      </c>
      <c r="B780" s="311" t="s">
        <v>22602</v>
      </c>
      <c r="C780" s="311" t="s">
        <v>22603</v>
      </c>
      <c r="D780" s="312" t="s">
        <v>18016</v>
      </c>
      <c r="E780" s="312">
        <v>1</v>
      </c>
      <c r="F780" s="313">
        <v>214.16</v>
      </c>
      <c r="G780" s="313">
        <v>214.16</v>
      </c>
    </row>
    <row r="781" spans="1:7" ht="105" x14ac:dyDescent="0.25">
      <c r="A781" s="311" t="s">
        <v>19442</v>
      </c>
      <c r="B781" s="311" t="s">
        <v>22604</v>
      </c>
      <c r="C781" s="311" t="s">
        <v>22605</v>
      </c>
      <c r="D781" s="312" t="s">
        <v>18016</v>
      </c>
      <c r="E781" s="312">
        <v>1</v>
      </c>
      <c r="F781" s="313">
        <v>237.44</v>
      </c>
      <c r="G781" s="313">
        <v>237.44</v>
      </c>
    </row>
    <row r="782" spans="1:7" ht="75" x14ac:dyDescent="0.25">
      <c r="A782" s="311" t="s">
        <v>19443</v>
      </c>
      <c r="B782" s="311" t="s">
        <v>22606</v>
      </c>
      <c r="C782" s="311" t="s">
        <v>22607</v>
      </c>
      <c r="D782" s="312" t="s">
        <v>18016</v>
      </c>
      <c r="E782" s="312">
        <v>1</v>
      </c>
      <c r="F782" s="313">
        <v>182.15</v>
      </c>
      <c r="G782" s="313">
        <v>182.15</v>
      </c>
    </row>
    <row r="783" spans="1:7" ht="75" x14ac:dyDescent="0.25">
      <c r="A783" s="311" t="s">
        <v>19444</v>
      </c>
      <c r="B783" s="311" t="s">
        <v>19445</v>
      </c>
      <c r="C783" s="311" t="s">
        <v>22608</v>
      </c>
      <c r="D783" s="312" t="s">
        <v>18016</v>
      </c>
      <c r="E783" s="312">
        <v>1</v>
      </c>
      <c r="F783" s="313">
        <v>296.89999999999998</v>
      </c>
      <c r="G783" s="313">
        <v>296.89999999999998</v>
      </c>
    </row>
    <row r="784" spans="1:7" ht="75" x14ac:dyDescent="0.25">
      <c r="A784" s="311" t="s">
        <v>19446</v>
      </c>
      <c r="B784" s="311" t="s">
        <v>22609</v>
      </c>
      <c r="C784" s="311" t="s">
        <v>22610</v>
      </c>
      <c r="D784" s="312" t="s">
        <v>18016</v>
      </c>
      <c r="E784" s="312">
        <v>1</v>
      </c>
      <c r="F784" s="313">
        <v>145.9</v>
      </c>
      <c r="G784" s="313">
        <v>145.9</v>
      </c>
    </row>
    <row r="785" spans="1:7" ht="75" x14ac:dyDescent="0.25">
      <c r="A785" s="311" t="s">
        <v>19447</v>
      </c>
      <c r="B785" s="311" t="s">
        <v>22611</v>
      </c>
      <c r="C785" s="311" t="s">
        <v>22612</v>
      </c>
      <c r="D785" s="312" t="s">
        <v>18016</v>
      </c>
      <c r="E785" s="312">
        <v>1</v>
      </c>
      <c r="F785" s="313">
        <v>257.07</v>
      </c>
      <c r="G785" s="313">
        <v>257.07</v>
      </c>
    </row>
    <row r="786" spans="1:7" ht="75" x14ac:dyDescent="0.25">
      <c r="A786" s="311" t="s">
        <v>19448</v>
      </c>
      <c r="B786" s="311" t="s">
        <v>19449</v>
      </c>
      <c r="C786" s="311" t="s">
        <v>22613</v>
      </c>
      <c r="D786" s="312" t="s">
        <v>18016</v>
      </c>
      <c r="E786" s="312">
        <v>1</v>
      </c>
      <c r="F786" s="313">
        <v>238.47</v>
      </c>
      <c r="G786" s="313">
        <v>238.47</v>
      </c>
    </row>
    <row r="787" spans="1:7" ht="60" x14ac:dyDescent="0.25">
      <c r="A787" s="311" t="s">
        <v>19450</v>
      </c>
      <c r="B787" s="311" t="s">
        <v>22614</v>
      </c>
      <c r="C787" s="311" t="s">
        <v>22615</v>
      </c>
      <c r="D787" s="312" t="s">
        <v>18016</v>
      </c>
      <c r="E787" s="312">
        <v>1</v>
      </c>
      <c r="F787" s="313">
        <v>93.22</v>
      </c>
      <c r="G787" s="313">
        <v>93.22</v>
      </c>
    </row>
    <row r="788" spans="1:7" ht="90" x14ac:dyDescent="0.25">
      <c r="A788" s="311" t="s">
        <v>19451</v>
      </c>
      <c r="B788" s="311" t="s">
        <v>22616</v>
      </c>
      <c r="C788" s="311" t="s">
        <v>22617</v>
      </c>
      <c r="D788" s="312" t="s">
        <v>18016</v>
      </c>
      <c r="E788" s="312">
        <v>1</v>
      </c>
      <c r="F788" s="313">
        <v>171.18</v>
      </c>
      <c r="G788" s="313">
        <v>171.18</v>
      </c>
    </row>
    <row r="789" spans="1:7" ht="30" x14ac:dyDescent="0.25">
      <c r="A789" s="310" t="s">
        <v>19452</v>
      </c>
      <c r="B789" s="311"/>
      <c r="C789" s="310" t="s">
        <v>19453</v>
      </c>
      <c r="D789" s="312"/>
      <c r="E789" s="312"/>
      <c r="F789" s="313"/>
      <c r="G789" s="313"/>
    </row>
    <row r="790" spans="1:7" ht="105" x14ac:dyDescent="0.25">
      <c r="A790" s="311" t="s">
        <v>19454</v>
      </c>
      <c r="B790" s="311" t="s">
        <v>19455</v>
      </c>
      <c r="C790" s="311" t="s">
        <v>22618</v>
      </c>
      <c r="D790" s="312" t="s">
        <v>18016</v>
      </c>
      <c r="E790" s="312">
        <v>1</v>
      </c>
      <c r="F790" s="313">
        <v>598.02</v>
      </c>
      <c r="G790" s="313">
        <v>598.02</v>
      </c>
    </row>
    <row r="791" spans="1:7" ht="105" x14ac:dyDescent="0.25">
      <c r="A791" s="311" t="s">
        <v>19456</v>
      </c>
      <c r="B791" s="311" t="s">
        <v>19457</v>
      </c>
      <c r="C791" s="311" t="s">
        <v>22619</v>
      </c>
      <c r="D791" s="312" t="s">
        <v>18016</v>
      </c>
      <c r="E791" s="312">
        <v>1</v>
      </c>
      <c r="F791" s="313">
        <v>688.09</v>
      </c>
      <c r="G791" s="313">
        <v>688.09</v>
      </c>
    </row>
    <row r="792" spans="1:7" ht="105" x14ac:dyDescent="0.25">
      <c r="A792" s="311" t="s">
        <v>19458</v>
      </c>
      <c r="B792" s="311" t="s">
        <v>19459</v>
      </c>
      <c r="C792" s="311" t="s">
        <v>22620</v>
      </c>
      <c r="D792" s="312" t="s">
        <v>18016</v>
      </c>
      <c r="E792" s="312">
        <v>1</v>
      </c>
      <c r="F792" s="313">
        <v>811.66</v>
      </c>
      <c r="G792" s="313">
        <v>811.66</v>
      </c>
    </row>
    <row r="793" spans="1:7" ht="105" x14ac:dyDescent="0.25">
      <c r="A793" s="311" t="s">
        <v>19460</v>
      </c>
      <c r="B793" s="311" t="s">
        <v>19461</v>
      </c>
      <c r="C793" s="311" t="s">
        <v>22621</v>
      </c>
      <c r="D793" s="312" t="s">
        <v>18016</v>
      </c>
      <c r="E793" s="312">
        <v>1</v>
      </c>
      <c r="F793" s="313">
        <v>876.2</v>
      </c>
      <c r="G793" s="313">
        <v>876.2</v>
      </c>
    </row>
    <row r="794" spans="1:7" ht="90" x14ac:dyDescent="0.25">
      <c r="A794" s="311" t="s">
        <v>19462</v>
      </c>
      <c r="B794" s="311" t="s">
        <v>19463</v>
      </c>
      <c r="C794" s="311" t="s">
        <v>22622</v>
      </c>
      <c r="D794" s="312" t="s">
        <v>18016</v>
      </c>
      <c r="E794" s="312">
        <v>1</v>
      </c>
      <c r="F794" s="314">
        <v>1586.75</v>
      </c>
      <c r="G794" s="314">
        <v>1586.75</v>
      </c>
    </row>
    <row r="795" spans="1:7" ht="30" x14ac:dyDescent="0.25">
      <c r="A795" s="310" t="s">
        <v>19464</v>
      </c>
      <c r="B795" s="311"/>
      <c r="C795" s="310" t="s">
        <v>19465</v>
      </c>
      <c r="D795" s="312"/>
      <c r="E795" s="312"/>
      <c r="F795" s="313"/>
      <c r="G795" s="313"/>
    </row>
    <row r="796" spans="1:7" ht="30" x14ac:dyDescent="0.25">
      <c r="A796" s="311" t="s">
        <v>19466</v>
      </c>
      <c r="B796" s="311" t="s">
        <v>19467</v>
      </c>
      <c r="C796" s="311" t="s">
        <v>22623</v>
      </c>
      <c r="D796" s="312" t="s">
        <v>18016</v>
      </c>
      <c r="E796" s="312">
        <v>1</v>
      </c>
      <c r="F796" s="313">
        <v>11.65</v>
      </c>
      <c r="G796" s="313">
        <v>11.65</v>
      </c>
    </row>
    <row r="797" spans="1:7" ht="30" x14ac:dyDescent="0.25">
      <c r="A797" s="311" t="s">
        <v>19468</v>
      </c>
      <c r="B797" s="311" t="s">
        <v>19469</v>
      </c>
      <c r="C797" s="311" t="s">
        <v>22624</v>
      </c>
      <c r="D797" s="312" t="s">
        <v>18016</v>
      </c>
      <c r="E797" s="312">
        <v>1</v>
      </c>
      <c r="F797" s="313">
        <v>15.04</v>
      </c>
      <c r="G797" s="313">
        <v>15.04</v>
      </c>
    </row>
    <row r="798" spans="1:7" ht="30" x14ac:dyDescent="0.25">
      <c r="A798" s="311" t="s">
        <v>19470</v>
      </c>
      <c r="B798" s="311" t="s">
        <v>19471</v>
      </c>
      <c r="C798" s="311" t="s">
        <v>22625</v>
      </c>
      <c r="D798" s="312" t="s">
        <v>18016</v>
      </c>
      <c r="E798" s="312">
        <v>1</v>
      </c>
      <c r="F798" s="313">
        <v>23.8</v>
      </c>
      <c r="G798" s="313">
        <v>23.8</v>
      </c>
    </row>
    <row r="799" spans="1:7" ht="30" x14ac:dyDescent="0.25">
      <c r="A799" s="311" t="s">
        <v>19472</v>
      </c>
      <c r="B799" s="311" t="s">
        <v>19473</v>
      </c>
      <c r="C799" s="311" t="s">
        <v>22626</v>
      </c>
      <c r="D799" s="312" t="s">
        <v>18016</v>
      </c>
      <c r="E799" s="312">
        <v>1</v>
      </c>
      <c r="F799" s="313">
        <v>24.09</v>
      </c>
      <c r="G799" s="313">
        <v>24.09</v>
      </c>
    </row>
    <row r="800" spans="1:7" ht="30" x14ac:dyDescent="0.25">
      <c r="A800" s="311" t="s">
        <v>19474</v>
      </c>
      <c r="B800" s="311" t="s">
        <v>19475</v>
      </c>
      <c r="C800" s="311" t="s">
        <v>22627</v>
      </c>
      <c r="D800" s="312" t="s">
        <v>18016</v>
      </c>
      <c r="E800" s="312">
        <v>1</v>
      </c>
      <c r="F800" s="313">
        <v>25.51</v>
      </c>
      <c r="G800" s="313">
        <v>25.51</v>
      </c>
    </row>
    <row r="801" spans="1:7" ht="30" x14ac:dyDescent="0.25">
      <c r="A801" s="311" t="s">
        <v>19476</v>
      </c>
      <c r="B801" s="311" t="s">
        <v>19477</v>
      </c>
      <c r="C801" s="311" t="s">
        <v>22628</v>
      </c>
      <c r="D801" s="312" t="s">
        <v>18016</v>
      </c>
      <c r="E801" s="312">
        <v>1</v>
      </c>
      <c r="F801" s="313">
        <v>30.08</v>
      </c>
      <c r="G801" s="313">
        <v>30.08</v>
      </c>
    </row>
    <row r="802" spans="1:7" ht="30" x14ac:dyDescent="0.25">
      <c r="A802" s="311" t="s">
        <v>19478</v>
      </c>
      <c r="B802" s="311" t="s">
        <v>19479</v>
      </c>
      <c r="C802" s="311" t="s">
        <v>22629</v>
      </c>
      <c r="D802" s="312" t="s">
        <v>18016</v>
      </c>
      <c r="E802" s="312">
        <v>1</v>
      </c>
      <c r="F802" s="313">
        <v>38.909999999999997</v>
      </c>
      <c r="G802" s="313">
        <v>38.909999999999997</v>
      </c>
    </row>
    <row r="803" spans="1:7" ht="30" x14ac:dyDescent="0.25">
      <c r="A803" s="311" t="s">
        <v>19480</v>
      </c>
      <c r="B803" s="311" t="s">
        <v>19481</v>
      </c>
      <c r="C803" s="311" t="s">
        <v>22630</v>
      </c>
      <c r="D803" s="312" t="s">
        <v>18016</v>
      </c>
      <c r="E803" s="312">
        <v>1</v>
      </c>
      <c r="F803" s="313">
        <v>39.4</v>
      </c>
      <c r="G803" s="313">
        <v>39.4</v>
      </c>
    </row>
    <row r="804" spans="1:7" ht="30" x14ac:dyDescent="0.25">
      <c r="A804" s="311" t="s">
        <v>19482</v>
      </c>
      <c r="B804" s="311" t="s">
        <v>19483</v>
      </c>
      <c r="C804" s="311" t="s">
        <v>22631</v>
      </c>
      <c r="D804" s="312" t="s">
        <v>18016</v>
      </c>
      <c r="E804" s="312">
        <v>1</v>
      </c>
      <c r="F804" s="313">
        <v>48.94</v>
      </c>
      <c r="G804" s="313">
        <v>48.94</v>
      </c>
    </row>
    <row r="805" spans="1:7" ht="30" x14ac:dyDescent="0.25">
      <c r="A805" s="311" t="s">
        <v>19484</v>
      </c>
      <c r="B805" s="311" t="s">
        <v>19485</v>
      </c>
      <c r="C805" s="311" t="s">
        <v>22632</v>
      </c>
      <c r="D805" s="312" t="s">
        <v>18016</v>
      </c>
      <c r="E805" s="312">
        <v>1</v>
      </c>
      <c r="F805" s="313">
        <v>78.36</v>
      </c>
      <c r="G805" s="313">
        <v>78.36</v>
      </c>
    </row>
    <row r="806" spans="1:7" ht="30" x14ac:dyDescent="0.25">
      <c r="A806" s="311" t="s">
        <v>19486</v>
      </c>
      <c r="B806" s="311" t="s">
        <v>19487</v>
      </c>
      <c r="C806" s="311" t="s">
        <v>22633</v>
      </c>
      <c r="D806" s="312" t="s">
        <v>18016</v>
      </c>
      <c r="E806" s="312">
        <v>1</v>
      </c>
      <c r="F806" s="313">
        <v>81.400000000000006</v>
      </c>
      <c r="G806" s="313">
        <v>81.400000000000006</v>
      </c>
    </row>
    <row r="807" spans="1:7" ht="30" x14ac:dyDescent="0.25">
      <c r="A807" s="311" t="s">
        <v>19488</v>
      </c>
      <c r="B807" s="311" t="s">
        <v>19489</v>
      </c>
      <c r="C807" s="311" t="s">
        <v>22634</v>
      </c>
      <c r="D807" s="312" t="s">
        <v>18016</v>
      </c>
      <c r="E807" s="312">
        <v>1</v>
      </c>
      <c r="F807" s="313">
        <v>94.53</v>
      </c>
      <c r="G807" s="313">
        <v>94.53</v>
      </c>
    </row>
    <row r="808" spans="1:7" ht="30" x14ac:dyDescent="0.25">
      <c r="A808" s="311" t="s">
        <v>19490</v>
      </c>
      <c r="B808" s="311" t="s">
        <v>19491</v>
      </c>
      <c r="C808" s="311" t="s">
        <v>22635</v>
      </c>
      <c r="D808" s="312" t="s">
        <v>18016</v>
      </c>
      <c r="E808" s="312">
        <v>1</v>
      </c>
      <c r="F808" s="313">
        <v>100.77</v>
      </c>
      <c r="G808" s="313">
        <v>100.77</v>
      </c>
    </row>
    <row r="809" spans="1:7" ht="30" x14ac:dyDescent="0.25">
      <c r="A809" s="311" t="s">
        <v>19492</v>
      </c>
      <c r="B809" s="311" t="s">
        <v>19493</v>
      </c>
      <c r="C809" s="311" t="s">
        <v>22636</v>
      </c>
      <c r="D809" s="312" t="s">
        <v>18016</v>
      </c>
      <c r="E809" s="312">
        <v>1</v>
      </c>
      <c r="F809" s="313">
        <v>102.97</v>
      </c>
      <c r="G809" s="313">
        <v>102.97</v>
      </c>
    </row>
    <row r="810" spans="1:7" ht="30" x14ac:dyDescent="0.25">
      <c r="A810" s="311" t="s">
        <v>19494</v>
      </c>
      <c r="B810" s="311" t="s">
        <v>19495</v>
      </c>
      <c r="C810" s="311" t="s">
        <v>22637</v>
      </c>
      <c r="D810" s="312" t="s">
        <v>18016</v>
      </c>
      <c r="E810" s="312">
        <v>1</v>
      </c>
      <c r="F810" s="313">
        <v>328.31</v>
      </c>
      <c r="G810" s="313">
        <v>328.31</v>
      </c>
    </row>
    <row r="811" spans="1:7" ht="30" x14ac:dyDescent="0.25">
      <c r="A811" s="311" t="s">
        <v>19496</v>
      </c>
      <c r="B811" s="311" t="s">
        <v>19497</v>
      </c>
      <c r="C811" s="311" t="s">
        <v>22638</v>
      </c>
      <c r="D811" s="312" t="s">
        <v>18016</v>
      </c>
      <c r="E811" s="312">
        <v>1</v>
      </c>
      <c r="F811" s="313">
        <v>350.32</v>
      </c>
      <c r="G811" s="313">
        <v>350.32</v>
      </c>
    </row>
    <row r="812" spans="1:7" ht="30" x14ac:dyDescent="0.25">
      <c r="A812" s="311" t="s">
        <v>19498</v>
      </c>
      <c r="B812" s="311" t="s">
        <v>19499</v>
      </c>
      <c r="C812" s="311" t="s">
        <v>22639</v>
      </c>
      <c r="D812" s="312" t="s">
        <v>18016</v>
      </c>
      <c r="E812" s="312">
        <v>1</v>
      </c>
      <c r="F812" s="313">
        <v>396.35</v>
      </c>
      <c r="G812" s="313">
        <v>396.35</v>
      </c>
    </row>
    <row r="813" spans="1:7" ht="30" x14ac:dyDescent="0.25">
      <c r="A813" s="311" t="s">
        <v>19500</v>
      </c>
      <c r="B813" s="311" t="s">
        <v>19501</v>
      </c>
      <c r="C813" s="311" t="s">
        <v>22640</v>
      </c>
      <c r="D813" s="312" t="s">
        <v>18016</v>
      </c>
      <c r="E813" s="312">
        <v>1</v>
      </c>
      <c r="F813" s="313">
        <v>13.86</v>
      </c>
      <c r="G813" s="313">
        <v>13.86</v>
      </c>
    </row>
    <row r="814" spans="1:7" ht="30" x14ac:dyDescent="0.25">
      <c r="A814" s="311" t="s">
        <v>19502</v>
      </c>
      <c r="B814" s="311" t="s">
        <v>19503</v>
      </c>
      <c r="C814" s="311" t="s">
        <v>22641</v>
      </c>
      <c r="D814" s="312" t="s">
        <v>18016</v>
      </c>
      <c r="E814" s="312">
        <v>1</v>
      </c>
      <c r="F814" s="313">
        <v>23.22</v>
      </c>
      <c r="G814" s="313">
        <v>23.22</v>
      </c>
    </row>
    <row r="815" spans="1:7" ht="30" x14ac:dyDescent="0.25">
      <c r="A815" s="311" t="s">
        <v>19504</v>
      </c>
      <c r="B815" s="311" t="s">
        <v>19505</v>
      </c>
      <c r="C815" s="311" t="s">
        <v>22642</v>
      </c>
      <c r="D815" s="312" t="s">
        <v>18016</v>
      </c>
      <c r="E815" s="312">
        <v>1</v>
      </c>
      <c r="F815" s="313">
        <v>12.88</v>
      </c>
      <c r="G815" s="313">
        <v>12.88</v>
      </c>
    </row>
    <row r="816" spans="1:7" ht="30" x14ac:dyDescent="0.25">
      <c r="A816" s="311" t="s">
        <v>19506</v>
      </c>
      <c r="B816" s="311" t="s">
        <v>19507</v>
      </c>
      <c r="C816" s="311" t="s">
        <v>22643</v>
      </c>
      <c r="D816" s="312" t="s">
        <v>18016</v>
      </c>
      <c r="E816" s="312">
        <v>1</v>
      </c>
      <c r="F816" s="313">
        <v>13.65</v>
      </c>
      <c r="G816" s="313">
        <v>13.65</v>
      </c>
    </row>
    <row r="817" spans="1:7" ht="30" x14ac:dyDescent="0.25">
      <c r="A817" s="311" t="s">
        <v>19508</v>
      </c>
      <c r="B817" s="311" t="s">
        <v>19509</v>
      </c>
      <c r="C817" s="311" t="s">
        <v>22644</v>
      </c>
      <c r="D817" s="312" t="s">
        <v>18016</v>
      </c>
      <c r="E817" s="312">
        <v>1</v>
      </c>
      <c r="F817" s="313">
        <v>17.53</v>
      </c>
      <c r="G817" s="313">
        <v>17.53</v>
      </c>
    </row>
    <row r="818" spans="1:7" x14ac:dyDescent="0.25">
      <c r="A818" s="311" t="s">
        <v>19510</v>
      </c>
      <c r="B818" s="311" t="s">
        <v>19511</v>
      </c>
      <c r="C818" s="311" t="s">
        <v>22645</v>
      </c>
      <c r="D818" s="312" t="s">
        <v>18016</v>
      </c>
      <c r="E818" s="312">
        <v>1</v>
      </c>
      <c r="F818" s="313">
        <v>25.66</v>
      </c>
      <c r="G818" s="313">
        <v>25.66</v>
      </c>
    </row>
    <row r="819" spans="1:7" x14ac:dyDescent="0.25">
      <c r="A819" s="311" t="s">
        <v>19512</v>
      </c>
      <c r="B819" s="311" t="s">
        <v>19513</v>
      </c>
      <c r="C819" s="311" t="s">
        <v>22646</v>
      </c>
      <c r="D819" s="312" t="s">
        <v>18016</v>
      </c>
      <c r="E819" s="312">
        <v>1</v>
      </c>
      <c r="F819" s="313">
        <v>27.65</v>
      </c>
      <c r="G819" s="313">
        <v>27.65</v>
      </c>
    </row>
    <row r="820" spans="1:7" x14ac:dyDescent="0.25">
      <c r="A820" s="311" t="s">
        <v>19514</v>
      </c>
      <c r="B820" s="311" t="s">
        <v>19515</v>
      </c>
      <c r="C820" s="311" t="s">
        <v>22647</v>
      </c>
      <c r="D820" s="312" t="s">
        <v>18016</v>
      </c>
      <c r="E820" s="312">
        <v>1</v>
      </c>
      <c r="F820" s="313">
        <v>33.46</v>
      </c>
      <c r="G820" s="313">
        <v>33.46</v>
      </c>
    </row>
    <row r="821" spans="1:7" x14ac:dyDescent="0.25">
      <c r="A821" s="310" t="s">
        <v>19516</v>
      </c>
      <c r="B821" s="311"/>
      <c r="C821" s="310" t="s">
        <v>19517</v>
      </c>
      <c r="D821" s="312"/>
      <c r="E821" s="312"/>
      <c r="F821" s="313"/>
      <c r="G821" s="313"/>
    </row>
    <row r="822" spans="1:7" x14ac:dyDescent="0.25">
      <c r="A822" s="310" t="s">
        <v>19518</v>
      </c>
      <c r="B822" s="311"/>
      <c r="C822" s="310" t="s">
        <v>19519</v>
      </c>
      <c r="D822" s="312"/>
      <c r="E822" s="312"/>
      <c r="F822" s="313"/>
      <c r="G822" s="313"/>
    </row>
    <row r="823" spans="1:7" ht="45" x14ac:dyDescent="0.25">
      <c r="A823" s="311" t="s">
        <v>19520</v>
      </c>
      <c r="B823" s="311" t="s">
        <v>19521</v>
      </c>
      <c r="C823" s="311" t="s">
        <v>22648</v>
      </c>
      <c r="D823" s="312" t="s">
        <v>18016</v>
      </c>
      <c r="E823" s="312">
        <v>1</v>
      </c>
      <c r="F823" s="314">
        <v>1677.3</v>
      </c>
      <c r="G823" s="314">
        <v>1677.3</v>
      </c>
    </row>
    <row r="824" spans="1:7" ht="60" x14ac:dyDescent="0.25">
      <c r="A824" s="311" t="s">
        <v>19522</v>
      </c>
      <c r="B824" s="311" t="s">
        <v>19523</v>
      </c>
      <c r="C824" s="311" t="s">
        <v>22649</v>
      </c>
      <c r="D824" s="312" t="s">
        <v>18016</v>
      </c>
      <c r="E824" s="312">
        <v>1</v>
      </c>
      <c r="F824" s="313">
        <v>506.77</v>
      </c>
      <c r="G824" s="313">
        <v>506.77</v>
      </c>
    </row>
    <row r="825" spans="1:7" ht="45" x14ac:dyDescent="0.25">
      <c r="A825" s="311" t="s">
        <v>19524</v>
      </c>
      <c r="B825" s="311" t="s">
        <v>19525</v>
      </c>
      <c r="C825" s="311" t="s">
        <v>22650</v>
      </c>
      <c r="D825" s="312" t="s">
        <v>18016</v>
      </c>
      <c r="E825" s="312">
        <v>1</v>
      </c>
      <c r="F825" s="313">
        <v>142.13999999999999</v>
      </c>
      <c r="G825" s="313">
        <v>142.13999999999999</v>
      </c>
    </row>
    <row r="826" spans="1:7" ht="45" x14ac:dyDescent="0.25">
      <c r="A826" s="311" t="s">
        <v>19526</v>
      </c>
      <c r="B826" s="311" t="s">
        <v>19527</v>
      </c>
      <c r="C826" s="311" t="s">
        <v>22651</v>
      </c>
      <c r="D826" s="312" t="s">
        <v>18016</v>
      </c>
      <c r="E826" s="312">
        <v>1</v>
      </c>
      <c r="F826" s="313">
        <v>453.11</v>
      </c>
      <c r="G826" s="313">
        <v>453.11</v>
      </c>
    </row>
    <row r="827" spans="1:7" ht="60" x14ac:dyDescent="0.25">
      <c r="A827" s="311" t="s">
        <v>19528</v>
      </c>
      <c r="B827" s="311" t="s">
        <v>19529</v>
      </c>
      <c r="C827" s="311" t="s">
        <v>22652</v>
      </c>
      <c r="D827" s="312" t="s">
        <v>18016</v>
      </c>
      <c r="E827" s="312">
        <v>1</v>
      </c>
      <c r="F827" s="313">
        <v>994.92</v>
      </c>
      <c r="G827" s="313">
        <v>994.92</v>
      </c>
    </row>
    <row r="828" spans="1:7" ht="30" x14ac:dyDescent="0.25">
      <c r="A828" s="311" t="s">
        <v>19530</v>
      </c>
      <c r="B828" s="311" t="s">
        <v>19531</v>
      </c>
      <c r="C828" s="311" t="s">
        <v>22653</v>
      </c>
      <c r="D828" s="312" t="s">
        <v>8808</v>
      </c>
      <c r="E828" s="312">
        <v>1</v>
      </c>
      <c r="F828" s="313">
        <v>29.24</v>
      </c>
      <c r="G828" s="313">
        <v>29.24</v>
      </c>
    </row>
    <row r="829" spans="1:7" ht="30" x14ac:dyDescent="0.25">
      <c r="A829" s="311" t="s">
        <v>19532</v>
      </c>
      <c r="B829" s="311" t="s">
        <v>19533</v>
      </c>
      <c r="C829" s="311" t="s">
        <v>22654</v>
      </c>
      <c r="D829" s="312" t="s">
        <v>18016</v>
      </c>
      <c r="E829" s="312">
        <v>1</v>
      </c>
      <c r="F829" s="313">
        <v>45.22</v>
      </c>
      <c r="G829" s="313">
        <v>45.22</v>
      </c>
    </row>
    <row r="830" spans="1:7" x14ac:dyDescent="0.25">
      <c r="A830" s="310" t="s">
        <v>19534</v>
      </c>
      <c r="B830" s="311"/>
      <c r="C830" s="310" t="s">
        <v>19535</v>
      </c>
      <c r="D830" s="312"/>
      <c r="E830" s="312"/>
      <c r="F830" s="313"/>
      <c r="G830" s="313"/>
    </row>
    <row r="831" spans="1:7" ht="90" x14ac:dyDescent="0.25">
      <c r="A831" s="311" t="s">
        <v>19536</v>
      </c>
      <c r="B831" s="311" t="s">
        <v>19537</v>
      </c>
      <c r="C831" s="311" t="s">
        <v>22655</v>
      </c>
      <c r="D831" s="312" t="s">
        <v>18016</v>
      </c>
      <c r="E831" s="312">
        <v>1</v>
      </c>
      <c r="F831" s="314">
        <v>7632.11</v>
      </c>
      <c r="G831" s="314">
        <v>7632.11</v>
      </c>
    </row>
    <row r="832" spans="1:7" ht="90" x14ac:dyDescent="0.25">
      <c r="A832" s="311" t="s">
        <v>19538</v>
      </c>
      <c r="B832" s="311" t="s">
        <v>19539</v>
      </c>
      <c r="C832" s="311" t="s">
        <v>22656</v>
      </c>
      <c r="D832" s="312" t="s">
        <v>18016</v>
      </c>
      <c r="E832" s="312">
        <v>1</v>
      </c>
      <c r="F832" s="314">
        <v>13514.73</v>
      </c>
      <c r="G832" s="314">
        <v>13514.73</v>
      </c>
    </row>
    <row r="833" spans="1:7" x14ac:dyDescent="0.25">
      <c r="A833" s="310" t="s">
        <v>19540</v>
      </c>
      <c r="B833" s="311"/>
      <c r="C833" s="310" t="s">
        <v>19541</v>
      </c>
      <c r="D833" s="312"/>
      <c r="E833" s="312"/>
      <c r="F833" s="313"/>
      <c r="G833" s="313"/>
    </row>
    <row r="834" spans="1:7" ht="45" x14ac:dyDescent="0.25">
      <c r="A834" s="311" t="s">
        <v>19542</v>
      </c>
      <c r="B834" s="311" t="s">
        <v>19543</v>
      </c>
      <c r="C834" s="311" t="s">
        <v>22657</v>
      </c>
      <c r="D834" s="312" t="s">
        <v>18016</v>
      </c>
      <c r="E834" s="312">
        <v>1</v>
      </c>
      <c r="F834" s="313">
        <v>470.91</v>
      </c>
      <c r="G834" s="313">
        <v>470.91</v>
      </c>
    </row>
    <row r="835" spans="1:7" ht="90" x14ac:dyDescent="0.25">
      <c r="A835" s="311" t="s">
        <v>19544</v>
      </c>
      <c r="B835" s="311" t="s">
        <v>19545</v>
      </c>
      <c r="C835" s="311" t="s">
        <v>22658</v>
      </c>
      <c r="D835" s="312" t="s">
        <v>18016</v>
      </c>
      <c r="E835" s="312">
        <v>1</v>
      </c>
      <c r="F835" s="313">
        <v>992.66</v>
      </c>
      <c r="G835" s="313">
        <v>992.66</v>
      </c>
    </row>
    <row r="836" spans="1:7" ht="60" x14ac:dyDescent="0.25">
      <c r="A836" s="311" t="s">
        <v>19546</v>
      </c>
      <c r="B836" s="311" t="s">
        <v>22659</v>
      </c>
      <c r="C836" s="311" t="s">
        <v>22660</v>
      </c>
      <c r="D836" s="312" t="s">
        <v>8808</v>
      </c>
      <c r="E836" s="312">
        <v>1</v>
      </c>
      <c r="F836" s="313">
        <v>99.06</v>
      </c>
      <c r="G836" s="313">
        <v>99.06</v>
      </c>
    </row>
    <row r="837" spans="1:7" ht="60" x14ac:dyDescent="0.25">
      <c r="A837" s="311" t="s">
        <v>19547</v>
      </c>
      <c r="B837" s="311" t="s">
        <v>19548</v>
      </c>
      <c r="C837" s="311" t="s">
        <v>22661</v>
      </c>
      <c r="D837" s="312" t="s">
        <v>8808</v>
      </c>
      <c r="E837" s="312">
        <v>1</v>
      </c>
      <c r="F837" s="313">
        <v>79.72</v>
      </c>
      <c r="G837" s="313">
        <v>79.72</v>
      </c>
    </row>
    <row r="838" spans="1:7" ht="90" x14ac:dyDescent="0.25">
      <c r="A838" s="311" t="s">
        <v>19549</v>
      </c>
      <c r="B838" s="311" t="s">
        <v>22662</v>
      </c>
      <c r="C838" s="311" t="s">
        <v>22663</v>
      </c>
      <c r="D838" s="312" t="s">
        <v>18016</v>
      </c>
      <c r="E838" s="312">
        <v>1</v>
      </c>
      <c r="F838" s="313">
        <v>116.23</v>
      </c>
      <c r="G838" s="313">
        <v>116.23</v>
      </c>
    </row>
    <row r="839" spans="1:7" ht="60" x14ac:dyDescent="0.25">
      <c r="A839" s="311" t="s">
        <v>19550</v>
      </c>
      <c r="B839" s="311" t="s">
        <v>19551</v>
      </c>
      <c r="C839" s="311" t="s">
        <v>22664</v>
      </c>
      <c r="D839" s="312" t="s">
        <v>18016</v>
      </c>
      <c r="E839" s="312">
        <v>1</v>
      </c>
      <c r="F839" s="313">
        <v>56.1</v>
      </c>
      <c r="G839" s="313">
        <v>56.1</v>
      </c>
    </row>
    <row r="840" spans="1:7" ht="30" x14ac:dyDescent="0.25">
      <c r="A840" s="311" t="s">
        <v>19552</v>
      </c>
      <c r="B840" s="311" t="s">
        <v>19553</v>
      </c>
      <c r="C840" s="311" t="s">
        <v>22543</v>
      </c>
      <c r="D840" s="312" t="s">
        <v>18016</v>
      </c>
      <c r="E840" s="312">
        <v>1</v>
      </c>
      <c r="F840" s="313">
        <v>232.79</v>
      </c>
      <c r="G840" s="313">
        <v>232.79</v>
      </c>
    </row>
    <row r="841" spans="1:7" ht="90" x14ac:dyDescent="0.25">
      <c r="A841" s="560" t="s">
        <v>22665</v>
      </c>
      <c r="B841" s="311" t="s">
        <v>19554</v>
      </c>
      <c r="C841" s="311" t="s">
        <v>22666</v>
      </c>
      <c r="D841" s="312" t="s">
        <v>18016</v>
      </c>
      <c r="E841" s="312">
        <v>1</v>
      </c>
      <c r="F841" s="313">
        <v>49.24</v>
      </c>
      <c r="G841" s="313">
        <v>49.24</v>
      </c>
    </row>
    <row r="842" spans="1:7" ht="90" x14ac:dyDescent="0.25">
      <c r="A842" s="311" t="s">
        <v>19555</v>
      </c>
      <c r="B842" s="311" t="s">
        <v>19556</v>
      </c>
      <c r="C842" s="311" t="s">
        <v>22667</v>
      </c>
      <c r="D842" s="312" t="s">
        <v>18016</v>
      </c>
      <c r="E842" s="312">
        <v>1</v>
      </c>
      <c r="F842" s="313">
        <v>51.71</v>
      </c>
      <c r="G842" s="313">
        <v>51.71</v>
      </c>
    </row>
    <row r="843" spans="1:7" ht="105" x14ac:dyDescent="0.25">
      <c r="A843" s="311" t="s">
        <v>19557</v>
      </c>
      <c r="B843" s="311" t="s">
        <v>19558</v>
      </c>
      <c r="C843" s="311" t="s">
        <v>22668</v>
      </c>
      <c r="D843" s="312" t="s">
        <v>18016</v>
      </c>
      <c r="E843" s="312">
        <v>1</v>
      </c>
      <c r="F843" s="313">
        <v>913.67</v>
      </c>
      <c r="G843" s="313">
        <v>913.67</v>
      </c>
    </row>
    <row r="844" spans="1:7" ht="105" x14ac:dyDescent="0.25">
      <c r="A844" s="311" t="s">
        <v>19559</v>
      </c>
      <c r="B844" s="311" t="s">
        <v>19560</v>
      </c>
      <c r="C844" s="311" t="s">
        <v>22669</v>
      </c>
      <c r="D844" s="312" t="s">
        <v>18016</v>
      </c>
      <c r="E844" s="312">
        <v>1</v>
      </c>
      <c r="F844" s="314">
        <v>1356.76</v>
      </c>
      <c r="G844" s="314">
        <v>1356.76</v>
      </c>
    </row>
    <row r="845" spans="1:7" ht="75" x14ac:dyDescent="0.25">
      <c r="A845" s="311" t="s">
        <v>19561</v>
      </c>
      <c r="B845" s="311" t="s">
        <v>19562</v>
      </c>
      <c r="C845" s="311" t="s">
        <v>22670</v>
      </c>
      <c r="D845" s="312" t="s">
        <v>18016</v>
      </c>
      <c r="E845" s="312">
        <v>1</v>
      </c>
      <c r="F845" s="313">
        <v>80.849999999999994</v>
      </c>
      <c r="G845" s="313">
        <v>80.849999999999994</v>
      </c>
    </row>
    <row r="846" spans="1:7" ht="45" x14ac:dyDescent="0.25">
      <c r="A846" s="311" t="s">
        <v>19563</v>
      </c>
      <c r="B846" s="311" t="s">
        <v>19564</v>
      </c>
      <c r="C846" s="311" t="s">
        <v>22671</v>
      </c>
      <c r="D846" s="312" t="s">
        <v>8808</v>
      </c>
      <c r="E846" s="312">
        <v>1</v>
      </c>
      <c r="F846" s="313">
        <v>79.72</v>
      </c>
      <c r="G846" s="313">
        <v>79.72</v>
      </c>
    </row>
    <row r="847" spans="1:7" ht="45" x14ac:dyDescent="0.25">
      <c r="A847" s="311" t="s">
        <v>19565</v>
      </c>
      <c r="B847" s="311" t="s">
        <v>19566</v>
      </c>
      <c r="C847" s="311" t="s">
        <v>22672</v>
      </c>
      <c r="D847" s="312" t="s">
        <v>8808</v>
      </c>
      <c r="E847" s="312">
        <v>1</v>
      </c>
      <c r="F847" s="313">
        <v>55.86</v>
      </c>
      <c r="G847" s="313">
        <v>55.86</v>
      </c>
    </row>
    <row r="848" spans="1:7" ht="75" x14ac:dyDescent="0.25">
      <c r="A848" s="311" t="s">
        <v>19567</v>
      </c>
      <c r="B848" s="311" t="s">
        <v>19568</v>
      </c>
      <c r="C848" s="311" t="s">
        <v>22673</v>
      </c>
      <c r="D848" s="312" t="s">
        <v>18016</v>
      </c>
      <c r="E848" s="312">
        <v>1</v>
      </c>
      <c r="F848" s="313">
        <v>9.19</v>
      </c>
      <c r="G848" s="313">
        <v>9.19</v>
      </c>
    </row>
    <row r="849" spans="1:7" ht="60" x14ac:dyDescent="0.25">
      <c r="A849" s="311" t="s">
        <v>19569</v>
      </c>
      <c r="B849" s="311" t="s">
        <v>19570</v>
      </c>
      <c r="C849" s="311" t="s">
        <v>22674</v>
      </c>
      <c r="D849" s="312" t="s">
        <v>18016</v>
      </c>
      <c r="E849" s="312">
        <v>1</v>
      </c>
      <c r="F849" s="313">
        <v>114.28</v>
      </c>
      <c r="G849" s="313">
        <v>114.28</v>
      </c>
    </row>
    <row r="850" spans="1:7" ht="60" x14ac:dyDescent="0.25">
      <c r="A850" s="311" t="s">
        <v>19571</v>
      </c>
      <c r="B850" s="311" t="s">
        <v>19572</v>
      </c>
      <c r="C850" s="311" t="s">
        <v>22675</v>
      </c>
      <c r="D850" s="312" t="s">
        <v>18016</v>
      </c>
      <c r="E850" s="312">
        <v>1</v>
      </c>
      <c r="F850" s="313">
        <v>5.55</v>
      </c>
      <c r="G850" s="313">
        <v>5.55</v>
      </c>
    </row>
    <row r="851" spans="1:7" ht="45" x14ac:dyDescent="0.25">
      <c r="A851" s="311" t="s">
        <v>19573</v>
      </c>
      <c r="B851" s="311" t="s">
        <v>19574</v>
      </c>
      <c r="C851" s="311" t="s">
        <v>22676</v>
      </c>
      <c r="D851" s="312" t="s">
        <v>18016</v>
      </c>
      <c r="E851" s="312">
        <v>1</v>
      </c>
      <c r="F851" s="313">
        <v>12.9</v>
      </c>
      <c r="G851" s="313">
        <v>12.9</v>
      </c>
    </row>
    <row r="852" spans="1:7" ht="90" x14ac:dyDescent="0.25">
      <c r="A852" s="311" t="s">
        <v>19575</v>
      </c>
      <c r="B852" s="311" t="s">
        <v>19576</v>
      </c>
      <c r="C852" s="311" t="s">
        <v>22677</v>
      </c>
      <c r="D852" s="312" t="s">
        <v>18016</v>
      </c>
      <c r="E852" s="312">
        <v>1</v>
      </c>
      <c r="F852" s="313">
        <v>216.45</v>
      </c>
      <c r="G852" s="313">
        <v>216.45</v>
      </c>
    </row>
    <row r="853" spans="1:7" ht="105" x14ac:dyDescent="0.25">
      <c r="A853" s="311" t="s">
        <v>19577</v>
      </c>
      <c r="B853" s="311" t="s">
        <v>19578</v>
      </c>
      <c r="C853" s="311" t="s">
        <v>22678</v>
      </c>
      <c r="D853" s="312" t="s">
        <v>18016</v>
      </c>
      <c r="E853" s="312">
        <v>1</v>
      </c>
      <c r="F853" s="313">
        <v>588.79</v>
      </c>
      <c r="G853" s="313">
        <v>588.79</v>
      </c>
    </row>
    <row r="854" spans="1:7" ht="60" x14ac:dyDescent="0.25">
      <c r="A854" s="311" t="s">
        <v>19579</v>
      </c>
      <c r="B854" s="311" t="s">
        <v>19580</v>
      </c>
      <c r="C854" s="311" t="s">
        <v>22679</v>
      </c>
      <c r="D854" s="312" t="s">
        <v>8808</v>
      </c>
      <c r="E854" s="312">
        <v>1</v>
      </c>
      <c r="F854" s="313">
        <v>35.86</v>
      </c>
      <c r="G854" s="313">
        <v>35.86</v>
      </c>
    </row>
    <row r="855" spans="1:7" ht="60" x14ac:dyDescent="0.25">
      <c r="A855" s="311" t="s">
        <v>19581</v>
      </c>
      <c r="B855" s="311" t="s">
        <v>19582</v>
      </c>
      <c r="C855" s="311" t="s">
        <v>22680</v>
      </c>
      <c r="D855" s="312" t="s">
        <v>8808</v>
      </c>
      <c r="E855" s="312">
        <v>1</v>
      </c>
      <c r="F855" s="313">
        <v>36.22</v>
      </c>
      <c r="G855" s="313">
        <v>36.22</v>
      </c>
    </row>
    <row r="856" spans="1:7" ht="60" x14ac:dyDescent="0.25">
      <c r="A856" s="311" t="s">
        <v>19583</v>
      </c>
      <c r="B856" s="311" t="s">
        <v>19584</v>
      </c>
      <c r="C856" s="311" t="s">
        <v>22681</v>
      </c>
      <c r="D856" s="312" t="s">
        <v>18016</v>
      </c>
      <c r="E856" s="312">
        <v>1</v>
      </c>
      <c r="F856" s="313">
        <v>27.11</v>
      </c>
      <c r="G856" s="313">
        <v>27.11</v>
      </c>
    </row>
    <row r="857" spans="1:7" ht="60" x14ac:dyDescent="0.25">
      <c r="A857" s="311" t="s">
        <v>19585</v>
      </c>
      <c r="B857" s="311" t="s">
        <v>19586</v>
      </c>
      <c r="C857" s="311" t="s">
        <v>22682</v>
      </c>
      <c r="D857" s="312" t="s">
        <v>18016</v>
      </c>
      <c r="E857" s="312">
        <v>1</v>
      </c>
      <c r="F857" s="313">
        <v>17.29</v>
      </c>
      <c r="G857" s="313">
        <v>17.29</v>
      </c>
    </row>
    <row r="858" spans="1:7" ht="75" x14ac:dyDescent="0.25">
      <c r="A858" s="311" t="s">
        <v>19587</v>
      </c>
      <c r="B858" s="311" t="s">
        <v>19588</v>
      </c>
      <c r="C858" s="311" t="s">
        <v>22683</v>
      </c>
      <c r="D858" s="312" t="s">
        <v>18016</v>
      </c>
      <c r="E858" s="312">
        <v>1</v>
      </c>
      <c r="F858" s="313">
        <v>10.89</v>
      </c>
      <c r="G858" s="313">
        <v>10.89</v>
      </c>
    </row>
    <row r="859" spans="1:7" ht="60" x14ac:dyDescent="0.25">
      <c r="A859" s="311" t="s">
        <v>19589</v>
      </c>
      <c r="B859" s="311" t="s">
        <v>19590</v>
      </c>
      <c r="C859" s="311" t="s">
        <v>22684</v>
      </c>
      <c r="D859" s="312" t="s">
        <v>18016</v>
      </c>
      <c r="E859" s="312">
        <v>1</v>
      </c>
      <c r="F859" s="313">
        <v>35.590000000000003</v>
      </c>
      <c r="G859" s="313">
        <v>35.590000000000003</v>
      </c>
    </row>
    <row r="860" spans="1:7" ht="75" x14ac:dyDescent="0.25">
      <c r="A860" s="311" t="s">
        <v>19591</v>
      </c>
      <c r="B860" s="311" t="s">
        <v>19592</v>
      </c>
      <c r="C860" s="311" t="s">
        <v>22685</v>
      </c>
      <c r="D860" s="312" t="s">
        <v>8808</v>
      </c>
      <c r="E860" s="312">
        <v>1</v>
      </c>
      <c r="F860" s="313">
        <v>36.119999999999997</v>
      </c>
      <c r="G860" s="313">
        <v>36.119999999999997</v>
      </c>
    </row>
    <row r="861" spans="1:7" ht="75" x14ac:dyDescent="0.25">
      <c r="A861" s="311" t="s">
        <v>19593</v>
      </c>
      <c r="B861" s="311" t="s">
        <v>19594</v>
      </c>
      <c r="C861" s="311" t="s">
        <v>22686</v>
      </c>
      <c r="D861" s="312" t="s">
        <v>8808</v>
      </c>
      <c r="E861" s="312">
        <v>1</v>
      </c>
      <c r="F861" s="313">
        <v>90.48</v>
      </c>
      <c r="G861" s="313">
        <v>90.48</v>
      </c>
    </row>
    <row r="862" spans="1:7" ht="60" x14ac:dyDescent="0.25">
      <c r="A862" s="311" t="s">
        <v>19595</v>
      </c>
      <c r="B862" s="311" t="s">
        <v>19596</v>
      </c>
      <c r="C862" s="311" t="s">
        <v>22687</v>
      </c>
      <c r="D862" s="312" t="s">
        <v>18016</v>
      </c>
      <c r="E862" s="312">
        <v>1</v>
      </c>
      <c r="F862" s="313">
        <v>37.28</v>
      </c>
      <c r="G862" s="313">
        <v>37.28</v>
      </c>
    </row>
    <row r="863" spans="1:7" ht="75" x14ac:dyDescent="0.25">
      <c r="A863" s="311" t="s">
        <v>19597</v>
      </c>
      <c r="B863" s="311" t="s">
        <v>22688</v>
      </c>
      <c r="C863" s="311" t="s">
        <v>22689</v>
      </c>
      <c r="D863" s="312" t="s">
        <v>8808</v>
      </c>
      <c r="E863" s="312">
        <v>1</v>
      </c>
      <c r="F863" s="313">
        <v>63.85</v>
      </c>
      <c r="G863" s="313">
        <v>63.85</v>
      </c>
    </row>
    <row r="864" spans="1:7" x14ac:dyDescent="0.25">
      <c r="A864" s="310" t="s">
        <v>19598</v>
      </c>
      <c r="B864" s="311"/>
      <c r="C864" s="310" t="s">
        <v>19599</v>
      </c>
      <c r="D864" s="312"/>
      <c r="E864" s="312"/>
      <c r="F864" s="313"/>
      <c r="G864" s="313"/>
    </row>
    <row r="865" spans="1:7" ht="90" x14ac:dyDescent="0.25">
      <c r="A865" s="311" t="s">
        <v>19600</v>
      </c>
      <c r="B865" s="311" t="s">
        <v>19601</v>
      </c>
      <c r="C865" s="311" t="s">
        <v>22690</v>
      </c>
      <c r="D865" s="312" t="s">
        <v>18016</v>
      </c>
      <c r="E865" s="312">
        <v>1</v>
      </c>
      <c r="F865" s="314">
        <v>1741.9</v>
      </c>
      <c r="G865" s="314">
        <v>1741.9</v>
      </c>
    </row>
    <row r="866" spans="1:7" ht="75" x14ac:dyDescent="0.25">
      <c r="A866" s="311" t="s">
        <v>19602</v>
      </c>
      <c r="B866" s="311" t="s">
        <v>19603</v>
      </c>
      <c r="C866" s="311" t="s">
        <v>22691</v>
      </c>
      <c r="D866" s="312" t="s">
        <v>18016</v>
      </c>
      <c r="E866" s="312">
        <v>1</v>
      </c>
      <c r="F866" s="313">
        <v>886.16</v>
      </c>
      <c r="G866" s="313">
        <v>886.16</v>
      </c>
    </row>
    <row r="867" spans="1:7" ht="75" x14ac:dyDescent="0.25">
      <c r="A867" s="311" t="s">
        <v>19604</v>
      </c>
      <c r="B867" s="311" t="s">
        <v>19605</v>
      </c>
      <c r="C867" s="311" t="s">
        <v>22692</v>
      </c>
      <c r="D867" s="312" t="s">
        <v>18016</v>
      </c>
      <c r="E867" s="312">
        <v>1</v>
      </c>
      <c r="F867" s="313">
        <v>229.28</v>
      </c>
      <c r="G867" s="313">
        <v>229.28</v>
      </c>
    </row>
    <row r="868" spans="1:7" ht="75" x14ac:dyDescent="0.25">
      <c r="A868" s="311" t="s">
        <v>19606</v>
      </c>
      <c r="B868" s="311" t="s">
        <v>19607</v>
      </c>
      <c r="C868" s="311" t="s">
        <v>22693</v>
      </c>
      <c r="D868" s="312" t="s">
        <v>18016</v>
      </c>
      <c r="E868" s="312">
        <v>1</v>
      </c>
      <c r="F868" s="313">
        <v>249.59</v>
      </c>
      <c r="G868" s="313">
        <v>249.59</v>
      </c>
    </row>
    <row r="869" spans="1:7" ht="60" x14ac:dyDescent="0.25">
      <c r="A869" s="311" t="s">
        <v>19608</v>
      </c>
      <c r="B869" s="311" t="s">
        <v>19609</v>
      </c>
      <c r="C869" s="311" t="s">
        <v>22694</v>
      </c>
      <c r="D869" s="312" t="s">
        <v>18016</v>
      </c>
      <c r="E869" s="312">
        <v>1</v>
      </c>
      <c r="F869" s="313">
        <v>593.22</v>
      </c>
      <c r="G869" s="313">
        <v>593.22</v>
      </c>
    </row>
    <row r="870" spans="1:7" ht="75" x14ac:dyDescent="0.25">
      <c r="A870" s="311" t="s">
        <v>19610</v>
      </c>
      <c r="B870" s="311" t="s">
        <v>19611</v>
      </c>
      <c r="C870" s="311" t="s">
        <v>22695</v>
      </c>
      <c r="D870" s="312" t="s">
        <v>18016</v>
      </c>
      <c r="E870" s="312">
        <v>1</v>
      </c>
      <c r="F870" s="313">
        <v>221.4</v>
      </c>
      <c r="G870" s="313">
        <v>221.4</v>
      </c>
    </row>
    <row r="871" spans="1:7" ht="105" x14ac:dyDescent="0.25">
      <c r="A871" s="311" t="s">
        <v>19612</v>
      </c>
      <c r="B871" s="311" t="s">
        <v>22696</v>
      </c>
      <c r="C871" s="311" t="s">
        <v>22697</v>
      </c>
      <c r="D871" s="312" t="s">
        <v>18016</v>
      </c>
      <c r="E871" s="312">
        <v>1</v>
      </c>
      <c r="F871" s="313">
        <v>326.42</v>
      </c>
      <c r="G871" s="313">
        <v>326.42</v>
      </c>
    </row>
    <row r="872" spans="1:7" ht="60" x14ac:dyDescent="0.25">
      <c r="A872" s="311" t="s">
        <v>19613</v>
      </c>
      <c r="B872" s="311" t="s">
        <v>19614</v>
      </c>
      <c r="C872" s="311" t="s">
        <v>22698</v>
      </c>
      <c r="D872" s="312" t="s">
        <v>18016</v>
      </c>
      <c r="E872" s="312">
        <v>1</v>
      </c>
      <c r="F872" s="313">
        <v>25.33</v>
      </c>
      <c r="G872" s="313">
        <v>25.33</v>
      </c>
    </row>
    <row r="873" spans="1:7" ht="60" x14ac:dyDescent="0.25">
      <c r="A873" s="311" t="s">
        <v>19615</v>
      </c>
      <c r="B873" s="311" t="s">
        <v>22699</v>
      </c>
      <c r="C873" s="311" t="s">
        <v>22700</v>
      </c>
      <c r="D873" s="312" t="s">
        <v>18016</v>
      </c>
      <c r="E873" s="312">
        <v>1</v>
      </c>
      <c r="F873" s="313">
        <v>229.92</v>
      </c>
      <c r="G873" s="313">
        <v>229.92</v>
      </c>
    </row>
    <row r="874" spans="1:7" ht="90" x14ac:dyDescent="0.25">
      <c r="A874" s="311" t="s">
        <v>19616</v>
      </c>
      <c r="B874" s="311" t="s">
        <v>19617</v>
      </c>
      <c r="C874" s="311" t="s">
        <v>22701</v>
      </c>
      <c r="D874" s="312" t="s">
        <v>18016</v>
      </c>
      <c r="E874" s="312">
        <v>1</v>
      </c>
      <c r="F874" s="313">
        <v>719.48</v>
      </c>
      <c r="G874" s="313">
        <v>719.48</v>
      </c>
    </row>
    <row r="875" spans="1:7" ht="45" x14ac:dyDescent="0.25">
      <c r="A875" s="311" t="s">
        <v>19618</v>
      </c>
      <c r="B875" s="311" t="s">
        <v>19619</v>
      </c>
      <c r="C875" s="311" t="s">
        <v>22702</v>
      </c>
      <c r="D875" s="312" t="s">
        <v>18016</v>
      </c>
      <c r="E875" s="312">
        <v>1</v>
      </c>
      <c r="F875" s="313">
        <v>413.26</v>
      </c>
      <c r="G875" s="313">
        <v>413.26</v>
      </c>
    </row>
    <row r="876" spans="1:7" ht="105" x14ac:dyDescent="0.25">
      <c r="A876" s="311" t="s">
        <v>19620</v>
      </c>
      <c r="B876" s="311" t="s">
        <v>19621</v>
      </c>
      <c r="C876" s="311" t="s">
        <v>22703</v>
      </c>
      <c r="D876" s="312" t="s">
        <v>18016</v>
      </c>
      <c r="E876" s="312">
        <v>1</v>
      </c>
      <c r="F876" s="314">
        <v>2412.5500000000002</v>
      </c>
      <c r="G876" s="314">
        <v>2412.5500000000002</v>
      </c>
    </row>
    <row r="877" spans="1:7" ht="90" x14ac:dyDescent="0.25">
      <c r="A877" s="311" t="s">
        <v>19622</v>
      </c>
      <c r="B877" s="311" t="s">
        <v>19623</v>
      </c>
      <c r="C877" s="311" t="s">
        <v>22704</v>
      </c>
      <c r="D877" s="312" t="s">
        <v>18016</v>
      </c>
      <c r="E877" s="312">
        <v>1</v>
      </c>
      <c r="F877" s="314">
        <v>2268.54</v>
      </c>
      <c r="G877" s="314">
        <v>2268.54</v>
      </c>
    </row>
    <row r="878" spans="1:7" ht="75" x14ac:dyDescent="0.25">
      <c r="A878" s="311" t="s">
        <v>19624</v>
      </c>
      <c r="B878" s="311" t="s">
        <v>19625</v>
      </c>
      <c r="C878" s="311" t="s">
        <v>22705</v>
      </c>
      <c r="D878" s="312" t="s">
        <v>18016</v>
      </c>
      <c r="E878" s="312">
        <v>1</v>
      </c>
      <c r="F878" s="314">
        <v>2019.44</v>
      </c>
      <c r="G878" s="314">
        <v>2019.44</v>
      </c>
    </row>
    <row r="879" spans="1:7" ht="60" x14ac:dyDescent="0.25">
      <c r="A879" s="311" t="s">
        <v>19626</v>
      </c>
      <c r="B879" s="311" t="s">
        <v>19627</v>
      </c>
      <c r="C879" s="311" t="s">
        <v>22706</v>
      </c>
      <c r="D879" s="312" t="s">
        <v>18016</v>
      </c>
      <c r="E879" s="312">
        <v>1</v>
      </c>
      <c r="F879" s="313">
        <v>107.98</v>
      </c>
      <c r="G879" s="313">
        <v>107.98</v>
      </c>
    </row>
    <row r="880" spans="1:7" ht="45" x14ac:dyDescent="0.25">
      <c r="A880" s="311" t="s">
        <v>19628</v>
      </c>
      <c r="B880" s="311" t="s">
        <v>19629</v>
      </c>
      <c r="C880" s="311" t="s">
        <v>22707</v>
      </c>
      <c r="D880" s="312" t="s">
        <v>18016</v>
      </c>
      <c r="E880" s="312">
        <v>1</v>
      </c>
      <c r="F880" s="313">
        <v>164.48</v>
      </c>
      <c r="G880" s="313">
        <v>164.48</v>
      </c>
    </row>
    <row r="881" spans="1:7" ht="30" x14ac:dyDescent="0.25">
      <c r="A881" s="311" t="s">
        <v>19630</v>
      </c>
      <c r="B881" s="311" t="s">
        <v>19631</v>
      </c>
      <c r="C881" s="311" t="s">
        <v>22708</v>
      </c>
      <c r="D881" s="312" t="s">
        <v>18016</v>
      </c>
      <c r="E881" s="312">
        <v>1</v>
      </c>
      <c r="F881" s="313">
        <v>151.87</v>
      </c>
      <c r="G881" s="313">
        <v>151.87</v>
      </c>
    </row>
    <row r="882" spans="1:7" x14ac:dyDescent="0.25">
      <c r="A882" s="310" t="s">
        <v>19632</v>
      </c>
      <c r="B882" s="311"/>
      <c r="C882" s="310" t="s">
        <v>19633</v>
      </c>
      <c r="D882" s="312"/>
      <c r="E882" s="312"/>
      <c r="F882" s="313"/>
      <c r="G882" s="313"/>
    </row>
    <row r="883" spans="1:7" ht="45" x14ac:dyDescent="0.25">
      <c r="A883" s="311" t="s">
        <v>19634</v>
      </c>
      <c r="B883" s="311" t="s">
        <v>19635</v>
      </c>
      <c r="C883" s="311" t="s">
        <v>22709</v>
      </c>
      <c r="D883" s="312" t="s">
        <v>21897</v>
      </c>
      <c r="E883" s="312">
        <v>1</v>
      </c>
      <c r="F883" s="313">
        <v>5.69</v>
      </c>
      <c r="G883" s="313">
        <v>5.69</v>
      </c>
    </row>
    <row r="884" spans="1:7" ht="60" x14ac:dyDescent="0.25">
      <c r="A884" s="311" t="s">
        <v>19636</v>
      </c>
      <c r="B884" s="311" t="s">
        <v>19637</v>
      </c>
      <c r="C884" s="311" t="s">
        <v>22710</v>
      </c>
      <c r="D884" s="312" t="s">
        <v>21906</v>
      </c>
      <c r="E884" s="312">
        <v>1</v>
      </c>
      <c r="F884" s="314">
        <v>2648.8</v>
      </c>
      <c r="G884" s="314">
        <v>2648.8</v>
      </c>
    </row>
    <row r="885" spans="1:7" ht="60" x14ac:dyDescent="0.25">
      <c r="A885" s="311" t="s">
        <v>19638</v>
      </c>
      <c r="B885" s="311" t="s">
        <v>19639</v>
      </c>
      <c r="C885" s="311" t="s">
        <v>22711</v>
      </c>
      <c r="D885" s="312" t="s">
        <v>21897</v>
      </c>
      <c r="E885" s="312">
        <v>1</v>
      </c>
      <c r="F885" s="313">
        <v>20.72</v>
      </c>
      <c r="G885" s="313">
        <v>20.72</v>
      </c>
    </row>
    <row r="886" spans="1:7" ht="45" x14ac:dyDescent="0.25">
      <c r="A886" s="311" t="s">
        <v>19640</v>
      </c>
      <c r="B886" s="311" t="s">
        <v>19641</v>
      </c>
      <c r="C886" s="311" t="s">
        <v>22712</v>
      </c>
      <c r="D886" s="312" t="s">
        <v>21897</v>
      </c>
      <c r="E886" s="312">
        <v>1</v>
      </c>
      <c r="F886" s="313">
        <v>21.09</v>
      </c>
      <c r="G886" s="313">
        <v>21.09</v>
      </c>
    </row>
    <row r="887" spans="1:7" ht="45" x14ac:dyDescent="0.25">
      <c r="A887" s="311" t="s">
        <v>19642</v>
      </c>
      <c r="B887" s="311" t="s">
        <v>19643</v>
      </c>
      <c r="C887" s="311" t="s">
        <v>22713</v>
      </c>
      <c r="D887" s="312" t="s">
        <v>21897</v>
      </c>
      <c r="E887" s="312">
        <v>1</v>
      </c>
      <c r="F887" s="314">
        <v>1380.18</v>
      </c>
      <c r="G887" s="314">
        <v>1380.18</v>
      </c>
    </row>
    <row r="888" spans="1:7" ht="90" x14ac:dyDescent="0.25">
      <c r="A888" s="311" t="s">
        <v>19644</v>
      </c>
      <c r="B888" s="311" t="s">
        <v>19645</v>
      </c>
      <c r="C888" s="311" t="s">
        <v>22714</v>
      </c>
      <c r="D888" s="312" t="s">
        <v>21897</v>
      </c>
      <c r="E888" s="312">
        <v>1</v>
      </c>
      <c r="F888" s="313">
        <v>54.08</v>
      </c>
      <c r="G888" s="313">
        <v>54.08</v>
      </c>
    </row>
    <row r="889" spans="1:7" ht="45" x14ac:dyDescent="0.25">
      <c r="A889" s="311" t="s">
        <v>19646</v>
      </c>
      <c r="B889" s="311" t="s">
        <v>19647</v>
      </c>
      <c r="C889" s="311" t="s">
        <v>22715</v>
      </c>
      <c r="D889" s="312" t="s">
        <v>21897</v>
      </c>
      <c r="E889" s="312">
        <v>1</v>
      </c>
      <c r="F889" s="313">
        <v>47.53</v>
      </c>
      <c r="G889" s="313">
        <v>47.53</v>
      </c>
    </row>
    <row r="890" spans="1:7" ht="60" x14ac:dyDescent="0.25">
      <c r="A890" s="311" t="s">
        <v>19648</v>
      </c>
      <c r="B890" s="311" t="s">
        <v>19649</v>
      </c>
      <c r="C890" s="311" t="s">
        <v>22716</v>
      </c>
      <c r="D890" s="312" t="s">
        <v>21897</v>
      </c>
      <c r="E890" s="312">
        <v>1</v>
      </c>
      <c r="F890" s="313">
        <v>233.27</v>
      </c>
      <c r="G890" s="313">
        <v>233.27</v>
      </c>
    </row>
    <row r="891" spans="1:7" ht="60" x14ac:dyDescent="0.25">
      <c r="A891" s="311" t="s">
        <v>19650</v>
      </c>
      <c r="B891" s="311" t="s">
        <v>19651</v>
      </c>
      <c r="C891" s="311" t="s">
        <v>22717</v>
      </c>
      <c r="D891" s="312" t="s">
        <v>21897</v>
      </c>
      <c r="E891" s="312">
        <v>1</v>
      </c>
      <c r="F891" s="313">
        <v>654.09</v>
      </c>
      <c r="G891" s="313">
        <v>654.09</v>
      </c>
    </row>
    <row r="892" spans="1:7" ht="45" x14ac:dyDescent="0.25">
      <c r="A892" s="311" t="s">
        <v>19652</v>
      </c>
      <c r="B892" s="311" t="s">
        <v>19653</v>
      </c>
      <c r="C892" s="311" t="s">
        <v>22718</v>
      </c>
      <c r="D892" s="312" t="s">
        <v>21897</v>
      </c>
      <c r="E892" s="312">
        <v>1</v>
      </c>
      <c r="F892" s="313">
        <v>66.37</v>
      </c>
      <c r="G892" s="313">
        <v>66.37</v>
      </c>
    </row>
    <row r="893" spans="1:7" ht="90" x14ac:dyDescent="0.25">
      <c r="A893" s="311" t="s">
        <v>19654</v>
      </c>
      <c r="B893" s="311" t="s">
        <v>19655</v>
      </c>
      <c r="C893" s="311" t="s">
        <v>22719</v>
      </c>
      <c r="D893" s="312" t="s">
        <v>21897</v>
      </c>
      <c r="E893" s="312">
        <v>1</v>
      </c>
      <c r="F893" s="313">
        <v>232.27</v>
      </c>
      <c r="G893" s="313">
        <v>232.27</v>
      </c>
    </row>
    <row r="894" spans="1:7" ht="45" x14ac:dyDescent="0.25">
      <c r="A894" s="311" t="s">
        <v>19656</v>
      </c>
      <c r="B894" s="311" t="s">
        <v>19657</v>
      </c>
      <c r="C894" s="311" t="s">
        <v>22720</v>
      </c>
      <c r="D894" s="312" t="s">
        <v>21906</v>
      </c>
      <c r="E894" s="312">
        <v>1</v>
      </c>
      <c r="F894" s="313">
        <v>546.38</v>
      </c>
      <c r="G894" s="313">
        <v>546.38</v>
      </c>
    </row>
    <row r="895" spans="1:7" ht="60" x14ac:dyDescent="0.25">
      <c r="A895" s="311" t="s">
        <v>19658</v>
      </c>
      <c r="B895" s="311" t="s">
        <v>19659</v>
      </c>
      <c r="C895" s="311" t="s">
        <v>22721</v>
      </c>
      <c r="D895" s="312" t="s">
        <v>21897</v>
      </c>
      <c r="E895" s="312">
        <v>1</v>
      </c>
      <c r="F895" s="313">
        <v>20.010000000000002</v>
      </c>
      <c r="G895" s="313">
        <v>20.010000000000002</v>
      </c>
    </row>
    <row r="896" spans="1:7" x14ac:dyDescent="0.25">
      <c r="A896" s="310" t="s">
        <v>19660</v>
      </c>
      <c r="B896" s="311"/>
      <c r="C896" s="310" t="s">
        <v>22722</v>
      </c>
      <c r="D896" s="312"/>
      <c r="E896" s="312"/>
      <c r="F896" s="313"/>
      <c r="G896" s="313"/>
    </row>
    <row r="897" spans="1:7" ht="30" x14ac:dyDescent="0.25">
      <c r="A897" s="311" t="s">
        <v>19661</v>
      </c>
      <c r="B897" s="311" t="s">
        <v>19662</v>
      </c>
      <c r="C897" s="311" t="s">
        <v>22723</v>
      </c>
      <c r="D897" s="312" t="s">
        <v>18016</v>
      </c>
      <c r="E897" s="312">
        <v>1</v>
      </c>
      <c r="F897" s="313">
        <v>36.35</v>
      </c>
      <c r="G897" s="313">
        <v>36.35</v>
      </c>
    </row>
    <row r="898" spans="1:7" x14ac:dyDescent="0.25">
      <c r="A898" s="311" t="s">
        <v>19663</v>
      </c>
      <c r="B898" s="311" t="s">
        <v>19664</v>
      </c>
      <c r="C898" s="311" t="s">
        <v>22724</v>
      </c>
      <c r="D898" s="312" t="s">
        <v>18016</v>
      </c>
      <c r="E898" s="312">
        <v>1</v>
      </c>
      <c r="F898" s="313">
        <v>9.76</v>
      </c>
      <c r="G898" s="313">
        <v>9.76</v>
      </c>
    </row>
    <row r="899" spans="1:7" ht="30" x14ac:dyDescent="0.25">
      <c r="A899" s="311" t="s">
        <v>19665</v>
      </c>
      <c r="B899" s="311" t="s">
        <v>19666</v>
      </c>
      <c r="C899" s="311" t="s">
        <v>22725</v>
      </c>
      <c r="D899" s="312" t="s">
        <v>8808</v>
      </c>
      <c r="E899" s="312">
        <v>1</v>
      </c>
      <c r="F899" s="313">
        <v>3.73</v>
      </c>
      <c r="G899" s="313">
        <v>3.73</v>
      </c>
    </row>
    <row r="900" spans="1:7" x14ac:dyDescent="0.25">
      <c r="A900" s="310" t="s">
        <v>19667</v>
      </c>
      <c r="B900" s="311"/>
      <c r="C900" s="310" t="s">
        <v>19668</v>
      </c>
      <c r="D900" s="312"/>
      <c r="E900" s="312"/>
      <c r="F900" s="313"/>
      <c r="G900" s="313"/>
    </row>
    <row r="901" spans="1:7" x14ac:dyDescent="0.25">
      <c r="A901" s="310" t="s">
        <v>19669</v>
      </c>
      <c r="B901" s="311"/>
      <c r="C901" s="310" t="s">
        <v>19670</v>
      </c>
      <c r="D901" s="312"/>
      <c r="E901" s="312"/>
      <c r="F901" s="313"/>
      <c r="G901" s="313"/>
    </row>
    <row r="902" spans="1:7" ht="75" x14ac:dyDescent="0.25">
      <c r="A902" s="311" t="s">
        <v>19671</v>
      </c>
      <c r="B902" s="311" t="s">
        <v>19672</v>
      </c>
      <c r="C902" s="311" t="s">
        <v>22726</v>
      </c>
      <c r="D902" s="312" t="s">
        <v>18016</v>
      </c>
      <c r="E902" s="312">
        <v>1</v>
      </c>
      <c r="F902" s="313">
        <v>574.79999999999995</v>
      </c>
      <c r="G902" s="313">
        <v>574.79999999999995</v>
      </c>
    </row>
    <row r="903" spans="1:7" ht="45" x14ac:dyDescent="0.25">
      <c r="A903" s="311" t="s">
        <v>19673</v>
      </c>
      <c r="B903" s="311" t="s">
        <v>19674</v>
      </c>
      <c r="C903" s="311" t="s">
        <v>22727</v>
      </c>
      <c r="D903" s="312" t="s">
        <v>18016</v>
      </c>
      <c r="E903" s="312">
        <v>1</v>
      </c>
      <c r="F903" s="313">
        <v>588.89</v>
      </c>
      <c r="G903" s="313">
        <v>588.89</v>
      </c>
    </row>
    <row r="904" spans="1:7" ht="45" x14ac:dyDescent="0.25">
      <c r="A904" s="311" t="s">
        <v>19675</v>
      </c>
      <c r="B904" s="311" t="s">
        <v>19676</v>
      </c>
      <c r="C904" s="311" t="s">
        <v>22728</v>
      </c>
      <c r="D904" s="312" t="s">
        <v>18016</v>
      </c>
      <c r="E904" s="312">
        <v>1</v>
      </c>
      <c r="F904" s="313">
        <v>70.25</v>
      </c>
      <c r="G904" s="313">
        <v>70.25</v>
      </c>
    </row>
    <row r="905" spans="1:7" ht="60" x14ac:dyDescent="0.25">
      <c r="A905" s="311" t="s">
        <v>19677</v>
      </c>
      <c r="B905" s="311" t="s">
        <v>19678</v>
      </c>
      <c r="C905" s="311" t="s">
        <v>22729</v>
      </c>
      <c r="D905" s="312" t="s">
        <v>18016</v>
      </c>
      <c r="E905" s="312">
        <v>1</v>
      </c>
      <c r="F905" s="313">
        <v>696.14</v>
      </c>
      <c r="G905" s="313">
        <v>696.14</v>
      </c>
    </row>
    <row r="906" spans="1:7" ht="60" x14ac:dyDescent="0.25">
      <c r="A906" s="311" t="s">
        <v>19679</v>
      </c>
      <c r="B906" s="311" t="s">
        <v>19680</v>
      </c>
      <c r="C906" s="311" t="s">
        <v>22730</v>
      </c>
      <c r="D906" s="312" t="s">
        <v>18016</v>
      </c>
      <c r="E906" s="312">
        <v>1</v>
      </c>
      <c r="F906" s="313">
        <v>338.08</v>
      </c>
      <c r="G906" s="313">
        <v>338.08</v>
      </c>
    </row>
    <row r="907" spans="1:7" ht="75" x14ac:dyDescent="0.25">
      <c r="A907" s="311" t="s">
        <v>19681</v>
      </c>
      <c r="B907" s="311" t="s">
        <v>19682</v>
      </c>
      <c r="C907" s="311" t="s">
        <v>22731</v>
      </c>
      <c r="D907" s="312" t="s">
        <v>18016</v>
      </c>
      <c r="E907" s="312">
        <v>1</v>
      </c>
      <c r="F907" s="313">
        <v>407.69</v>
      </c>
      <c r="G907" s="313">
        <v>407.69</v>
      </c>
    </row>
    <row r="908" spans="1:7" ht="60" x14ac:dyDescent="0.25">
      <c r="A908" s="311" t="s">
        <v>19683</v>
      </c>
      <c r="B908" s="311" t="s">
        <v>19684</v>
      </c>
      <c r="C908" s="311" t="s">
        <v>22732</v>
      </c>
      <c r="D908" s="312" t="s">
        <v>18016</v>
      </c>
      <c r="E908" s="312">
        <v>1</v>
      </c>
      <c r="F908" s="313">
        <v>251.53</v>
      </c>
      <c r="G908" s="313">
        <v>251.53</v>
      </c>
    </row>
    <row r="909" spans="1:7" ht="45" x14ac:dyDescent="0.25">
      <c r="A909" s="311" t="s">
        <v>19685</v>
      </c>
      <c r="B909" s="311" t="s">
        <v>19686</v>
      </c>
      <c r="C909" s="311" t="s">
        <v>22733</v>
      </c>
      <c r="D909" s="312" t="s">
        <v>18016</v>
      </c>
      <c r="E909" s="312">
        <v>1</v>
      </c>
      <c r="F909" s="313">
        <v>58.24</v>
      </c>
      <c r="G909" s="313">
        <v>58.24</v>
      </c>
    </row>
    <row r="910" spans="1:7" ht="60" x14ac:dyDescent="0.25">
      <c r="A910" s="311" t="s">
        <v>19687</v>
      </c>
      <c r="B910" s="311" t="s">
        <v>19688</v>
      </c>
      <c r="C910" s="311" t="s">
        <v>22734</v>
      </c>
      <c r="D910" s="312" t="s">
        <v>18016</v>
      </c>
      <c r="E910" s="312">
        <v>1</v>
      </c>
      <c r="F910" s="313">
        <v>331.73</v>
      </c>
      <c r="G910" s="313">
        <v>331.73</v>
      </c>
    </row>
    <row r="911" spans="1:7" ht="75" x14ac:dyDescent="0.25">
      <c r="A911" s="311" t="s">
        <v>19689</v>
      </c>
      <c r="B911" s="311" t="s">
        <v>19690</v>
      </c>
      <c r="C911" s="311" t="s">
        <v>22735</v>
      </c>
      <c r="D911" s="312" t="s">
        <v>18016</v>
      </c>
      <c r="E911" s="312">
        <v>1</v>
      </c>
      <c r="F911" s="313">
        <v>218.57</v>
      </c>
      <c r="G911" s="313">
        <v>218.57</v>
      </c>
    </row>
    <row r="912" spans="1:7" ht="60" x14ac:dyDescent="0.25">
      <c r="A912" s="311" t="s">
        <v>19691</v>
      </c>
      <c r="B912" s="311" t="s">
        <v>19692</v>
      </c>
      <c r="C912" s="311" t="s">
        <v>22736</v>
      </c>
      <c r="D912" s="312" t="s">
        <v>18016</v>
      </c>
      <c r="E912" s="312">
        <v>1</v>
      </c>
      <c r="F912" s="313">
        <v>359.26</v>
      </c>
      <c r="G912" s="313">
        <v>359.26</v>
      </c>
    </row>
    <row r="913" spans="1:7" ht="60" x14ac:dyDescent="0.25">
      <c r="A913" s="311" t="s">
        <v>19693</v>
      </c>
      <c r="B913" s="311" t="s">
        <v>19694</v>
      </c>
      <c r="C913" s="311" t="s">
        <v>22737</v>
      </c>
      <c r="D913" s="312" t="s">
        <v>18016</v>
      </c>
      <c r="E913" s="312">
        <v>1</v>
      </c>
      <c r="F913" s="313">
        <v>139.87</v>
      </c>
      <c r="G913" s="313">
        <v>139.87</v>
      </c>
    </row>
    <row r="914" spans="1:7" ht="45" x14ac:dyDescent="0.25">
      <c r="A914" s="311" t="s">
        <v>19695</v>
      </c>
      <c r="B914" s="311" t="s">
        <v>19696</v>
      </c>
      <c r="C914" s="311" t="s">
        <v>22738</v>
      </c>
      <c r="D914" s="312" t="s">
        <v>18016</v>
      </c>
      <c r="E914" s="312">
        <v>1</v>
      </c>
      <c r="F914" s="313">
        <v>539.88</v>
      </c>
      <c r="G914" s="313">
        <v>539.88</v>
      </c>
    </row>
    <row r="915" spans="1:7" ht="105" x14ac:dyDescent="0.25">
      <c r="A915" s="311" t="s">
        <v>19697</v>
      </c>
      <c r="B915" s="311" t="s">
        <v>19698</v>
      </c>
      <c r="C915" s="311" t="s">
        <v>22739</v>
      </c>
      <c r="D915" s="312" t="s">
        <v>18016</v>
      </c>
      <c r="E915" s="312">
        <v>1</v>
      </c>
      <c r="F915" s="314">
        <v>2126.41</v>
      </c>
      <c r="G915" s="314">
        <v>2126.41</v>
      </c>
    </row>
    <row r="916" spans="1:7" ht="105" x14ac:dyDescent="0.25">
      <c r="A916" s="311" t="s">
        <v>19699</v>
      </c>
      <c r="B916" s="311" t="s">
        <v>19700</v>
      </c>
      <c r="C916" s="311" t="s">
        <v>22740</v>
      </c>
      <c r="D916" s="312" t="s">
        <v>18016</v>
      </c>
      <c r="E916" s="312">
        <v>1</v>
      </c>
      <c r="F916" s="313">
        <v>940.54</v>
      </c>
      <c r="G916" s="313">
        <v>940.54</v>
      </c>
    </row>
    <row r="917" spans="1:7" ht="30" x14ac:dyDescent="0.25">
      <c r="A917" s="311" t="s">
        <v>19701</v>
      </c>
      <c r="B917" s="311" t="s">
        <v>19702</v>
      </c>
      <c r="C917" s="311" t="s">
        <v>22741</v>
      </c>
      <c r="D917" s="312" t="s">
        <v>18016</v>
      </c>
      <c r="E917" s="312">
        <v>1</v>
      </c>
      <c r="F917" s="313">
        <v>559.05999999999995</v>
      </c>
      <c r="G917" s="313">
        <v>559.05999999999995</v>
      </c>
    </row>
    <row r="918" spans="1:7" ht="45" x14ac:dyDescent="0.25">
      <c r="A918" s="311" t="s">
        <v>19703</v>
      </c>
      <c r="B918" s="311" t="s">
        <v>19704</v>
      </c>
      <c r="C918" s="311" t="s">
        <v>22742</v>
      </c>
      <c r="D918" s="312" t="s">
        <v>18016</v>
      </c>
      <c r="E918" s="312">
        <v>1</v>
      </c>
      <c r="F918" s="313">
        <v>668.06</v>
      </c>
      <c r="G918" s="313">
        <v>668.06</v>
      </c>
    </row>
    <row r="919" spans="1:7" ht="60" x14ac:dyDescent="0.25">
      <c r="A919" s="311" t="s">
        <v>19705</v>
      </c>
      <c r="B919" s="311" t="s">
        <v>19706</v>
      </c>
      <c r="C919" s="311" t="s">
        <v>22743</v>
      </c>
      <c r="D919" s="312" t="s">
        <v>18016</v>
      </c>
      <c r="E919" s="312">
        <v>1</v>
      </c>
      <c r="F919" s="313">
        <v>940.58</v>
      </c>
      <c r="G919" s="313">
        <v>940.58</v>
      </c>
    </row>
    <row r="920" spans="1:7" ht="75" x14ac:dyDescent="0.25">
      <c r="A920" s="311" t="s">
        <v>19707</v>
      </c>
      <c r="B920" s="311" t="s">
        <v>19708</v>
      </c>
      <c r="C920" s="311" t="s">
        <v>22744</v>
      </c>
      <c r="D920" s="312" t="s">
        <v>18016</v>
      </c>
      <c r="E920" s="312">
        <v>1</v>
      </c>
      <c r="F920" s="314">
        <v>1646.85</v>
      </c>
      <c r="G920" s="314">
        <v>1646.85</v>
      </c>
    </row>
    <row r="921" spans="1:7" ht="45" x14ac:dyDescent="0.25">
      <c r="A921" s="311" t="s">
        <v>19709</v>
      </c>
      <c r="B921" s="311" t="s">
        <v>19710</v>
      </c>
      <c r="C921" s="311" t="s">
        <v>22745</v>
      </c>
      <c r="D921" s="312" t="s">
        <v>18016</v>
      </c>
      <c r="E921" s="312">
        <v>1</v>
      </c>
      <c r="F921" s="313">
        <v>347.14</v>
      </c>
      <c r="G921" s="313">
        <v>347.14</v>
      </c>
    </row>
    <row r="922" spans="1:7" ht="60" x14ac:dyDescent="0.25">
      <c r="A922" s="311" t="s">
        <v>19711</v>
      </c>
      <c r="B922" s="311" t="s">
        <v>19712</v>
      </c>
      <c r="C922" s="311" t="s">
        <v>22746</v>
      </c>
      <c r="D922" s="312" t="s">
        <v>18016</v>
      </c>
      <c r="E922" s="312">
        <v>1</v>
      </c>
      <c r="F922" s="313">
        <v>551.95000000000005</v>
      </c>
      <c r="G922" s="313">
        <v>551.95000000000005</v>
      </c>
    </row>
    <row r="923" spans="1:7" ht="90" x14ac:dyDescent="0.25">
      <c r="A923" s="311" t="s">
        <v>19713</v>
      </c>
      <c r="B923" s="311" t="s">
        <v>19714</v>
      </c>
      <c r="C923" s="311" t="s">
        <v>22747</v>
      </c>
      <c r="D923" s="312" t="s">
        <v>18016</v>
      </c>
      <c r="E923" s="312">
        <v>1</v>
      </c>
      <c r="F923" s="314">
        <v>2196.1</v>
      </c>
      <c r="G923" s="314">
        <v>2196.1</v>
      </c>
    </row>
    <row r="924" spans="1:7" ht="75" x14ac:dyDescent="0.25">
      <c r="A924" s="311" t="s">
        <v>19715</v>
      </c>
      <c r="B924" s="311" t="s">
        <v>19716</v>
      </c>
      <c r="C924" s="311" t="s">
        <v>22748</v>
      </c>
      <c r="D924" s="312" t="s">
        <v>18016</v>
      </c>
      <c r="E924" s="312">
        <v>1</v>
      </c>
      <c r="F924" s="313">
        <v>958.83</v>
      </c>
      <c r="G924" s="313">
        <v>958.83</v>
      </c>
    </row>
    <row r="925" spans="1:7" x14ac:dyDescent="0.25">
      <c r="A925" s="310" t="s">
        <v>19717</v>
      </c>
      <c r="B925" s="311"/>
      <c r="C925" s="310" t="s">
        <v>19718</v>
      </c>
      <c r="D925" s="312"/>
      <c r="E925" s="312"/>
      <c r="F925" s="313"/>
      <c r="G925" s="313"/>
    </row>
    <row r="926" spans="1:7" x14ac:dyDescent="0.25">
      <c r="A926" s="311" t="s">
        <v>19719</v>
      </c>
      <c r="B926" s="311" t="s">
        <v>19720</v>
      </c>
      <c r="C926" s="311" t="s">
        <v>22749</v>
      </c>
      <c r="D926" s="312" t="s">
        <v>21897</v>
      </c>
      <c r="E926" s="312">
        <v>1</v>
      </c>
      <c r="F926" s="313">
        <v>448.59</v>
      </c>
      <c r="G926" s="313">
        <v>448.59</v>
      </c>
    </row>
    <row r="927" spans="1:7" ht="30" x14ac:dyDescent="0.25">
      <c r="A927" s="311" t="s">
        <v>19721</v>
      </c>
      <c r="B927" s="311" t="s">
        <v>19722</v>
      </c>
      <c r="C927" s="311" t="s">
        <v>22750</v>
      </c>
      <c r="D927" s="312" t="s">
        <v>21897</v>
      </c>
      <c r="E927" s="312">
        <v>1</v>
      </c>
      <c r="F927" s="313">
        <v>364.71</v>
      </c>
      <c r="G927" s="313">
        <v>364.71</v>
      </c>
    </row>
    <row r="928" spans="1:7" ht="30" x14ac:dyDescent="0.25">
      <c r="A928" s="311" t="s">
        <v>19723</v>
      </c>
      <c r="B928" s="311" t="s">
        <v>19724</v>
      </c>
      <c r="C928" s="311" t="s">
        <v>22751</v>
      </c>
      <c r="D928" s="312" t="s">
        <v>21897</v>
      </c>
      <c r="E928" s="312">
        <v>1</v>
      </c>
      <c r="F928" s="313">
        <v>23.61</v>
      </c>
      <c r="G928" s="313">
        <v>23.61</v>
      </c>
    </row>
    <row r="929" spans="1:7" ht="90" x14ac:dyDescent="0.25">
      <c r="A929" s="311" t="s">
        <v>19725</v>
      </c>
      <c r="B929" s="311" t="s">
        <v>19726</v>
      </c>
      <c r="C929" s="311" t="s">
        <v>22752</v>
      </c>
      <c r="D929" s="312" t="s">
        <v>18016</v>
      </c>
      <c r="E929" s="312">
        <v>1</v>
      </c>
      <c r="F929" s="314">
        <v>1798.9</v>
      </c>
      <c r="G929" s="314">
        <v>1798.9</v>
      </c>
    </row>
    <row r="930" spans="1:7" ht="30" x14ac:dyDescent="0.25">
      <c r="A930" s="310" t="s">
        <v>19727</v>
      </c>
      <c r="B930" s="311"/>
      <c r="C930" s="310" t="s">
        <v>19728</v>
      </c>
      <c r="D930" s="312"/>
      <c r="E930" s="312"/>
      <c r="F930" s="313"/>
      <c r="G930" s="313"/>
    </row>
    <row r="931" spans="1:7" ht="45" x14ac:dyDescent="0.25">
      <c r="A931" s="311" t="s">
        <v>19729</v>
      </c>
      <c r="B931" s="311" t="s">
        <v>19730</v>
      </c>
      <c r="C931" s="311" t="s">
        <v>22753</v>
      </c>
      <c r="D931" s="312" t="s">
        <v>18016</v>
      </c>
      <c r="E931" s="312">
        <v>1</v>
      </c>
      <c r="F931" s="313">
        <v>190.89</v>
      </c>
      <c r="G931" s="313">
        <v>190.89</v>
      </c>
    </row>
    <row r="932" spans="1:7" ht="30" x14ac:dyDescent="0.25">
      <c r="A932" s="311" t="s">
        <v>19731</v>
      </c>
      <c r="B932" s="311" t="s">
        <v>19732</v>
      </c>
      <c r="C932" s="311" t="s">
        <v>22754</v>
      </c>
      <c r="D932" s="312" t="s">
        <v>18016</v>
      </c>
      <c r="E932" s="312">
        <v>1</v>
      </c>
      <c r="F932" s="313">
        <v>131.72</v>
      </c>
      <c r="G932" s="313">
        <v>131.72</v>
      </c>
    </row>
    <row r="933" spans="1:7" ht="30" x14ac:dyDescent="0.25">
      <c r="A933" s="311" t="s">
        <v>19733</v>
      </c>
      <c r="B933" s="311" t="s">
        <v>19734</v>
      </c>
      <c r="C933" s="311" t="s">
        <v>22755</v>
      </c>
      <c r="D933" s="312" t="s">
        <v>18016</v>
      </c>
      <c r="E933" s="312">
        <v>1</v>
      </c>
      <c r="F933" s="313">
        <v>103.8</v>
      </c>
      <c r="G933" s="313">
        <v>103.8</v>
      </c>
    </row>
    <row r="934" spans="1:7" ht="45" x14ac:dyDescent="0.25">
      <c r="A934" s="311" t="s">
        <v>19735</v>
      </c>
      <c r="B934" s="311" t="s">
        <v>19736</v>
      </c>
      <c r="C934" s="311" t="s">
        <v>22756</v>
      </c>
      <c r="D934" s="312" t="s">
        <v>18016</v>
      </c>
      <c r="E934" s="312">
        <v>1</v>
      </c>
      <c r="F934" s="313">
        <v>152.61000000000001</v>
      </c>
      <c r="G934" s="313">
        <v>152.61000000000001</v>
      </c>
    </row>
    <row r="935" spans="1:7" ht="45" x14ac:dyDescent="0.25">
      <c r="A935" s="311" t="s">
        <v>19737</v>
      </c>
      <c r="B935" s="311" t="s">
        <v>19738</v>
      </c>
      <c r="C935" s="311" t="s">
        <v>22757</v>
      </c>
      <c r="D935" s="312" t="s">
        <v>18016</v>
      </c>
      <c r="E935" s="312">
        <v>1</v>
      </c>
      <c r="F935" s="313">
        <v>57.04</v>
      </c>
      <c r="G935" s="313">
        <v>57.04</v>
      </c>
    </row>
    <row r="936" spans="1:7" ht="45" x14ac:dyDescent="0.25">
      <c r="A936" s="311" t="s">
        <v>19739</v>
      </c>
      <c r="B936" s="311" t="s">
        <v>19740</v>
      </c>
      <c r="C936" s="311" t="s">
        <v>22758</v>
      </c>
      <c r="D936" s="312" t="s">
        <v>18016</v>
      </c>
      <c r="E936" s="312">
        <v>1</v>
      </c>
      <c r="F936" s="313">
        <v>131.72</v>
      </c>
      <c r="G936" s="313">
        <v>131.72</v>
      </c>
    </row>
    <row r="937" spans="1:7" ht="45" x14ac:dyDescent="0.25">
      <c r="A937" s="311" t="s">
        <v>19741</v>
      </c>
      <c r="B937" s="311" t="s">
        <v>19742</v>
      </c>
      <c r="C937" s="311" t="s">
        <v>22759</v>
      </c>
      <c r="D937" s="312" t="s">
        <v>18016</v>
      </c>
      <c r="E937" s="312">
        <v>1</v>
      </c>
      <c r="F937" s="313">
        <v>200.22</v>
      </c>
      <c r="G937" s="313">
        <v>200.22</v>
      </c>
    </row>
    <row r="938" spans="1:7" ht="45" x14ac:dyDescent="0.25">
      <c r="A938" s="311" t="s">
        <v>19743</v>
      </c>
      <c r="B938" s="311" t="s">
        <v>19744</v>
      </c>
      <c r="C938" s="311" t="s">
        <v>22760</v>
      </c>
      <c r="D938" s="312" t="s">
        <v>18016</v>
      </c>
      <c r="E938" s="312">
        <v>1</v>
      </c>
      <c r="F938" s="313">
        <v>112.14</v>
      </c>
      <c r="G938" s="313">
        <v>112.14</v>
      </c>
    </row>
    <row r="939" spans="1:7" ht="45" x14ac:dyDescent="0.25">
      <c r="A939" s="311" t="s">
        <v>19745</v>
      </c>
      <c r="B939" s="311" t="s">
        <v>19746</v>
      </c>
      <c r="C939" s="311" t="s">
        <v>22761</v>
      </c>
      <c r="D939" s="312" t="s">
        <v>18016</v>
      </c>
      <c r="E939" s="312">
        <v>1</v>
      </c>
      <c r="F939" s="313">
        <v>116.3</v>
      </c>
      <c r="G939" s="313">
        <v>116.3</v>
      </c>
    </row>
    <row r="940" spans="1:7" ht="30" x14ac:dyDescent="0.25">
      <c r="A940" s="311" t="s">
        <v>19747</v>
      </c>
      <c r="B940" s="311" t="s">
        <v>19748</v>
      </c>
      <c r="C940" s="311" t="s">
        <v>22762</v>
      </c>
      <c r="D940" s="312" t="s">
        <v>18016</v>
      </c>
      <c r="E940" s="312">
        <v>1</v>
      </c>
      <c r="F940" s="313">
        <v>70.400000000000006</v>
      </c>
      <c r="G940" s="313">
        <v>70.400000000000006</v>
      </c>
    </row>
    <row r="941" spans="1:7" ht="30" x14ac:dyDescent="0.25">
      <c r="A941" s="311" t="s">
        <v>19749</v>
      </c>
      <c r="B941" s="311" t="s">
        <v>19750</v>
      </c>
      <c r="C941" s="311" t="s">
        <v>22763</v>
      </c>
      <c r="D941" s="312" t="s">
        <v>18016</v>
      </c>
      <c r="E941" s="312">
        <v>1</v>
      </c>
      <c r="F941" s="313">
        <v>51.45</v>
      </c>
      <c r="G941" s="313">
        <v>51.45</v>
      </c>
    </row>
    <row r="942" spans="1:7" ht="30" x14ac:dyDescent="0.25">
      <c r="A942" s="311" t="s">
        <v>19751</v>
      </c>
      <c r="B942" s="311" t="s">
        <v>19752</v>
      </c>
      <c r="C942" s="311" t="s">
        <v>22764</v>
      </c>
      <c r="D942" s="312" t="s">
        <v>18016</v>
      </c>
      <c r="E942" s="312">
        <v>1</v>
      </c>
      <c r="F942" s="313">
        <v>59.81</v>
      </c>
      <c r="G942" s="313">
        <v>59.81</v>
      </c>
    </row>
    <row r="943" spans="1:7" ht="30" x14ac:dyDescent="0.25">
      <c r="A943" s="311" t="s">
        <v>19753</v>
      </c>
      <c r="B943" s="311" t="s">
        <v>19754</v>
      </c>
      <c r="C943" s="311" t="s">
        <v>22765</v>
      </c>
      <c r="D943" s="312" t="s">
        <v>18016</v>
      </c>
      <c r="E943" s="312">
        <v>1</v>
      </c>
      <c r="F943" s="313">
        <v>76</v>
      </c>
      <c r="G943" s="313">
        <v>76</v>
      </c>
    </row>
    <row r="944" spans="1:7" ht="30" x14ac:dyDescent="0.25">
      <c r="A944" s="311" t="s">
        <v>19755</v>
      </c>
      <c r="B944" s="311" t="s">
        <v>19756</v>
      </c>
      <c r="C944" s="311" t="s">
        <v>22766</v>
      </c>
      <c r="D944" s="312" t="s">
        <v>18016</v>
      </c>
      <c r="E944" s="312">
        <v>1</v>
      </c>
      <c r="F944" s="313">
        <v>97.62</v>
      </c>
      <c r="G944" s="313">
        <v>97.62</v>
      </c>
    </row>
    <row r="945" spans="1:7" ht="30" x14ac:dyDescent="0.25">
      <c r="A945" s="311" t="s">
        <v>19757</v>
      </c>
      <c r="B945" s="311" t="s">
        <v>19758</v>
      </c>
      <c r="C945" s="311" t="s">
        <v>22767</v>
      </c>
      <c r="D945" s="312" t="s">
        <v>18016</v>
      </c>
      <c r="E945" s="312">
        <v>1</v>
      </c>
      <c r="F945" s="313">
        <v>119.16</v>
      </c>
      <c r="G945" s="313">
        <v>119.16</v>
      </c>
    </row>
    <row r="946" spans="1:7" ht="30" x14ac:dyDescent="0.25">
      <c r="A946" s="311" t="s">
        <v>19759</v>
      </c>
      <c r="B946" s="311" t="s">
        <v>19760</v>
      </c>
      <c r="C946" s="311" t="s">
        <v>22768</v>
      </c>
      <c r="D946" s="312" t="s">
        <v>18016</v>
      </c>
      <c r="E946" s="312">
        <v>1</v>
      </c>
      <c r="F946" s="313">
        <v>184.18</v>
      </c>
      <c r="G946" s="313">
        <v>184.18</v>
      </c>
    </row>
    <row r="947" spans="1:7" ht="30" x14ac:dyDescent="0.25">
      <c r="A947" s="311" t="s">
        <v>19761</v>
      </c>
      <c r="B947" s="311" t="s">
        <v>19762</v>
      </c>
      <c r="C947" s="311" t="s">
        <v>22769</v>
      </c>
      <c r="D947" s="312" t="s">
        <v>18016</v>
      </c>
      <c r="E947" s="312">
        <v>1</v>
      </c>
      <c r="F947" s="313">
        <v>406.81</v>
      </c>
      <c r="G947" s="313">
        <v>406.81</v>
      </c>
    </row>
    <row r="948" spans="1:7" ht="30" x14ac:dyDescent="0.25">
      <c r="A948" s="311" t="s">
        <v>19763</v>
      </c>
      <c r="B948" s="311" t="s">
        <v>19764</v>
      </c>
      <c r="C948" s="311" t="s">
        <v>22770</v>
      </c>
      <c r="D948" s="312" t="s">
        <v>18016</v>
      </c>
      <c r="E948" s="312">
        <v>1</v>
      </c>
      <c r="F948" s="313">
        <v>496.44</v>
      </c>
      <c r="G948" s="313">
        <v>496.44</v>
      </c>
    </row>
    <row r="949" spans="1:7" ht="45" x14ac:dyDescent="0.25">
      <c r="A949" s="311" t="s">
        <v>19765</v>
      </c>
      <c r="B949" s="311" t="s">
        <v>19766</v>
      </c>
      <c r="C949" s="311" t="s">
        <v>22771</v>
      </c>
      <c r="D949" s="312" t="s">
        <v>18016</v>
      </c>
      <c r="E949" s="312">
        <v>1</v>
      </c>
      <c r="F949" s="313">
        <v>123.97</v>
      </c>
      <c r="G949" s="313">
        <v>123.97</v>
      </c>
    </row>
    <row r="950" spans="1:7" ht="45" x14ac:dyDescent="0.25">
      <c r="A950" s="311" t="s">
        <v>19767</v>
      </c>
      <c r="B950" s="311" t="s">
        <v>19768</v>
      </c>
      <c r="C950" s="311" t="s">
        <v>22772</v>
      </c>
      <c r="D950" s="312" t="s">
        <v>18016</v>
      </c>
      <c r="E950" s="312">
        <v>1</v>
      </c>
      <c r="F950" s="313">
        <v>124.84</v>
      </c>
      <c r="G950" s="313">
        <v>124.84</v>
      </c>
    </row>
    <row r="951" spans="1:7" ht="45" x14ac:dyDescent="0.25">
      <c r="A951" s="311" t="s">
        <v>19769</v>
      </c>
      <c r="B951" s="311" t="s">
        <v>19770</v>
      </c>
      <c r="C951" s="311" t="s">
        <v>22773</v>
      </c>
      <c r="D951" s="312" t="s">
        <v>18016</v>
      </c>
      <c r="E951" s="312">
        <v>1</v>
      </c>
      <c r="F951" s="313">
        <v>166.26</v>
      </c>
      <c r="G951" s="313">
        <v>166.26</v>
      </c>
    </row>
    <row r="952" spans="1:7" ht="45" x14ac:dyDescent="0.25">
      <c r="A952" s="311" t="s">
        <v>19771</v>
      </c>
      <c r="B952" s="311" t="s">
        <v>19772</v>
      </c>
      <c r="C952" s="311" t="s">
        <v>22774</v>
      </c>
      <c r="D952" s="312" t="s">
        <v>18016</v>
      </c>
      <c r="E952" s="312">
        <v>1</v>
      </c>
      <c r="F952" s="313">
        <v>225.28</v>
      </c>
      <c r="G952" s="313">
        <v>225.28</v>
      </c>
    </row>
    <row r="953" spans="1:7" ht="45" x14ac:dyDescent="0.25">
      <c r="A953" s="311" t="s">
        <v>19773</v>
      </c>
      <c r="B953" s="311" t="s">
        <v>19774</v>
      </c>
      <c r="C953" s="311" t="s">
        <v>22775</v>
      </c>
      <c r="D953" s="312" t="s">
        <v>18016</v>
      </c>
      <c r="E953" s="312">
        <v>1</v>
      </c>
      <c r="F953" s="313">
        <v>237.21</v>
      </c>
      <c r="G953" s="313">
        <v>237.21</v>
      </c>
    </row>
    <row r="954" spans="1:7" ht="30" x14ac:dyDescent="0.25">
      <c r="A954" s="311" t="s">
        <v>19775</v>
      </c>
      <c r="B954" s="311" t="s">
        <v>19776</v>
      </c>
      <c r="C954" s="311" t="s">
        <v>22776</v>
      </c>
      <c r="D954" s="312" t="s">
        <v>18016</v>
      </c>
      <c r="E954" s="312">
        <v>1</v>
      </c>
      <c r="F954" s="313">
        <v>83.09</v>
      </c>
      <c r="G954" s="313">
        <v>83.09</v>
      </c>
    </row>
    <row r="955" spans="1:7" ht="30" x14ac:dyDescent="0.25">
      <c r="A955" s="311" t="s">
        <v>19777</v>
      </c>
      <c r="B955" s="311" t="s">
        <v>19778</v>
      </c>
      <c r="C955" s="311" t="s">
        <v>22777</v>
      </c>
      <c r="D955" s="312" t="s">
        <v>18016</v>
      </c>
      <c r="E955" s="312">
        <v>1</v>
      </c>
      <c r="F955" s="313">
        <v>97.24</v>
      </c>
      <c r="G955" s="313">
        <v>97.24</v>
      </c>
    </row>
    <row r="956" spans="1:7" ht="30" x14ac:dyDescent="0.25">
      <c r="A956" s="311" t="s">
        <v>19779</v>
      </c>
      <c r="B956" s="311" t="s">
        <v>19780</v>
      </c>
      <c r="C956" s="311" t="s">
        <v>22778</v>
      </c>
      <c r="D956" s="312" t="s">
        <v>18016</v>
      </c>
      <c r="E956" s="312">
        <v>1</v>
      </c>
      <c r="F956" s="313">
        <v>110.64</v>
      </c>
      <c r="G956" s="313">
        <v>110.64</v>
      </c>
    </row>
    <row r="957" spans="1:7" ht="30" x14ac:dyDescent="0.25">
      <c r="A957" s="311" t="s">
        <v>19781</v>
      </c>
      <c r="B957" s="311" t="s">
        <v>19782</v>
      </c>
      <c r="C957" s="311" t="s">
        <v>22779</v>
      </c>
      <c r="D957" s="312" t="s">
        <v>18016</v>
      </c>
      <c r="E957" s="312">
        <v>1</v>
      </c>
      <c r="F957" s="313">
        <v>154.99</v>
      </c>
      <c r="G957" s="313">
        <v>154.99</v>
      </c>
    </row>
    <row r="958" spans="1:7" ht="30" x14ac:dyDescent="0.25">
      <c r="A958" s="311" t="s">
        <v>19783</v>
      </c>
      <c r="B958" s="311" t="s">
        <v>19784</v>
      </c>
      <c r="C958" s="311" t="s">
        <v>22780</v>
      </c>
      <c r="D958" s="312" t="s">
        <v>18016</v>
      </c>
      <c r="E958" s="312">
        <v>1</v>
      </c>
      <c r="F958" s="313">
        <v>174.35</v>
      </c>
      <c r="G958" s="313">
        <v>174.35</v>
      </c>
    </row>
    <row r="959" spans="1:7" ht="30" x14ac:dyDescent="0.25">
      <c r="A959" s="311" t="s">
        <v>19785</v>
      </c>
      <c r="B959" s="311" t="s">
        <v>19786</v>
      </c>
      <c r="C959" s="311" t="s">
        <v>22781</v>
      </c>
      <c r="D959" s="312" t="s">
        <v>18016</v>
      </c>
      <c r="E959" s="312">
        <v>1</v>
      </c>
      <c r="F959" s="313">
        <v>280.10000000000002</v>
      </c>
      <c r="G959" s="313">
        <v>280.10000000000002</v>
      </c>
    </row>
    <row r="960" spans="1:7" ht="30" x14ac:dyDescent="0.25">
      <c r="A960" s="311" t="s">
        <v>19787</v>
      </c>
      <c r="B960" s="311" t="s">
        <v>19788</v>
      </c>
      <c r="C960" s="311" t="s">
        <v>22782</v>
      </c>
      <c r="D960" s="312" t="s">
        <v>18016</v>
      </c>
      <c r="E960" s="312">
        <v>1</v>
      </c>
      <c r="F960" s="313">
        <v>471.17</v>
      </c>
      <c r="G960" s="313">
        <v>471.17</v>
      </c>
    </row>
    <row r="961" spans="1:7" ht="30" x14ac:dyDescent="0.25">
      <c r="A961" s="311" t="s">
        <v>19789</v>
      </c>
      <c r="B961" s="311" t="s">
        <v>19790</v>
      </c>
      <c r="C961" s="311" t="s">
        <v>22783</v>
      </c>
      <c r="D961" s="312" t="s">
        <v>18016</v>
      </c>
      <c r="E961" s="312">
        <v>1</v>
      </c>
      <c r="F961" s="313">
        <v>611.11</v>
      </c>
      <c r="G961" s="313">
        <v>611.11</v>
      </c>
    </row>
    <row r="962" spans="1:7" ht="45" x14ac:dyDescent="0.25">
      <c r="A962" s="311" t="s">
        <v>19791</v>
      </c>
      <c r="B962" s="311" t="s">
        <v>19792</v>
      </c>
      <c r="C962" s="311" t="s">
        <v>22784</v>
      </c>
      <c r="D962" s="312" t="s">
        <v>18016</v>
      </c>
      <c r="E962" s="312">
        <v>1</v>
      </c>
      <c r="F962" s="313">
        <v>355.21</v>
      </c>
      <c r="G962" s="313">
        <v>355.21</v>
      </c>
    </row>
    <row r="963" spans="1:7" ht="45" x14ac:dyDescent="0.25">
      <c r="A963" s="311" t="s">
        <v>19793</v>
      </c>
      <c r="B963" s="311" t="s">
        <v>19794</v>
      </c>
      <c r="C963" s="311" t="s">
        <v>22785</v>
      </c>
      <c r="D963" s="312" t="s">
        <v>18016</v>
      </c>
      <c r="E963" s="312">
        <v>1</v>
      </c>
      <c r="F963" s="313">
        <v>384.17</v>
      </c>
      <c r="G963" s="313">
        <v>384.17</v>
      </c>
    </row>
    <row r="964" spans="1:7" ht="30" x14ac:dyDescent="0.25">
      <c r="A964" s="311" t="s">
        <v>19795</v>
      </c>
      <c r="B964" s="311" t="s">
        <v>19796</v>
      </c>
      <c r="C964" s="311" t="s">
        <v>22786</v>
      </c>
      <c r="D964" s="312" t="s">
        <v>18016</v>
      </c>
      <c r="E964" s="312">
        <v>1</v>
      </c>
      <c r="F964" s="313">
        <v>9.32</v>
      </c>
      <c r="G964" s="313">
        <v>9.32</v>
      </c>
    </row>
    <row r="965" spans="1:7" ht="30" x14ac:dyDescent="0.25">
      <c r="A965" s="311" t="s">
        <v>19797</v>
      </c>
      <c r="B965" s="311" t="s">
        <v>19798</v>
      </c>
      <c r="C965" s="311" t="s">
        <v>22787</v>
      </c>
      <c r="D965" s="312" t="s">
        <v>18016</v>
      </c>
      <c r="E965" s="312">
        <v>1</v>
      </c>
      <c r="F965" s="313">
        <v>10.98</v>
      </c>
      <c r="G965" s="313">
        <v>10.98</v>
      </c>
    </row>
    <row r="966" spans="1:7" ht="45" x14ac:dyDescent="0.25">
      <c r="A966" s="311" t="s">
        <v>19799</v>
      </c>
      <c r="B966" s="311" t="s">
        <v>19800</v>
      </c>
      <c r="C966" s="311" t="s">
        <v>22788</v>
      </c>
      <c r="D966" s="312" t="s">
        <v>18016</v>
      </c>
      <c r="E966" s="312">
        <v>1</v>
      </c>
      <c r="F966" s="313">
        <v>96.03</v>
      </c>
      <c r="G966" s="313">
        <v>96.03</v>
      </c>
    </row>
    <row r="967" spans="1:7" ht="30" x14ac:dyDescent="0.25">
      <c r="A967" s="311" t="s">
        <v>19801</v>
      </c>
      <c r="B967" s="311" t="s">
        <v>19802</v>
      </c>
      <c r="C967" s="311" t="s">
        <v>22789</v>
      </c>
      <c r="D967" s="312" t="s">
        <v>18016</v>
      </c>
      <c r="E967" s="312">
        <v>1</v>
      </c>
      <c r="F967" s="313">
        <v>24.85</v>
      </c>
      <c r="G967" s="313">
        <v>24.85</v>
      </c>
    </row>
    <row r="968" spans="1:7" ht="45" x14ac:dyDescent="0.25">
      <c r="A968" s="311" t="s">
        <v>19803</v>
      </c>
      <c r="B968" s="311" t="s">
        <v>19804</v>
      </c>
      <c r="C968" s="311" t="s">
        <v>22790</v>
      </c>
      <c r="D968" s="312" t="s">
        <v>18016</v>
      </c>
      <c r="E968" s="312">
        <v>1</v>
      </c>
      <c r="F968" s="313">
        <v>320.98</v>
      </c>
      <c r="G968" s="313">
        <v>320.98</v>
      </c>
    </row>
    <row r="969" spans="1:7" ht="45" x14ac:dyDescent="0.25">
      <c r="A969" s="311" t="s">
        <v>19805</v>
      </c>
      <c r="B969" s="311" t="s">
        <v>19806</v>
      </c>
      <c r="C969" s="311" t="s">
        <v>22791</v>
      </c>
      <c r="D969" s="312" t="s">
        <v>18016</v>
      </c>
      <c r="E969" s="312">
        <v>1</v>
      </c>
      <c r="F969" s="313">
        <v>551.70000000000005</v>
      </c>
      <c r="G969" s="313">
        <v>551.70000000000005</v>
      </c>
    </row>
    <row r="970" spans="1:7" ht="45" x14ac:dyDescent="0.25">
      <c r="A970" s="311" t="s">
        <v>19807</v>
      </c>
      <c r="B970" s="311" t="s">
        <v>19808</v>
      </c>
      <c r="C970" s="311" t="s">
        <v>22792</v>
      </c>
      <c r="D970" s="312" t="s">
        <v>18016</v>
      </c>
      <c r="E970" s="312">
        <v>1</v>
      </c>
      <c r="F970" s="313">
        <v>856.92</v>
      </c>
      <c r="G970" s="313">
        <v>856.92</v>
      </c>
    </row>
    <row r="971" spans="1:7" ht="45" x14ac:dyDescent="0.25">
      <c r="A971" s="311" t="s">
        <v>19809</v>
      </c>
      <c r="B971" s="311" t="s">
        <v>19810</v>
      </c>
      <c r="C971" s="311" t="s">
        <v>22793</v>
      </c>
      <c r="D971" s="312" t="s">
        <v>18016</v>
      </c>
      <c r="E971" s="312">
        <v>1</v>
      </c>
      <c r="F971" s="313">
        <v>811.94</v>
      </c>
      <c r="G971" s="313">
        <v>811.94</v>
      </c>
    </row>
    <row r="972" spans="1:7" ht="45" x14ac:dyDescent="0.25">
      <c r="A972" s="311" t="s">
        <v>19811</v>
      </c>
      <c r="B972" s="311" t="s">
        <v>19812</v>
      </c>
      <c r="C972" s="311" t="s">
        <v>22794</v>
      </c>
      <c r="D972" s="312" t="s">
        <v>18016</v>
      </c>
      <c r="E972" s="312">
        <v>1</v>
      </c>
      <c r="F972" s="313">
        <v>883.99</v>
      </c>
      <c r="G972" s="313">
        <v>883.99</v>
      </c>
    </row>
    <row r="973" spans="1:7" x14ac:dyDescent="0.25">
      <c r="A973" s="310" t="s">
        <v>19813</v>
      </c>
      <c r="B973" s="311"/>
      <c r="C973" s="310" t="s">
        <v>19814</v>
      </c>
      <c r="D973" s="312"/>
      <c r="E973" s="312"/>
      <c r="F973" s="313"/>
      <c r="G973" s="313"/>
    </row>
    <row r="974" spans="1:7" ht="45" x14ac:dyDescent="0.25">
      <c r="A974" s="311" t="s">
        <v>19815</v>
      </c>
      <c r="B974" s="311" t="s">
        <v>19816</v>
      </c>
      <c r="C974" s="311" t="s">
        <v>22795</v>
      </c>
      <c r="D974" s="312" t="s">
        <v>18016</v>
      </c>
      <c r="E974" s="312">
        <v>1</v>
      </c>
      <c r="F974" s="313">
        <v>170.7</v>
      </c>
      <c r="G974" s="313">
        <v>170.7</v>
      </c>
    </row>
    <row r="975" spans="1:7" ht="45" x14ac:dyDescent="0.25">
      <c r="A975" s="311" t="s">
        <v>19817</v>
      </c>
      <c r="B975" s="311" t="s">
        <v>19818</v>
      </c>
      <c r="C975" s="311" t="s">
        <v>22796</v>
      </c>
      <c r="D975" s="312" t="s">
        <v>18016</v>
      </c>
      <c r="E975" s="312">
        <v>1</v>
      </c>
      <c r="F975" s="313">
        <v>614.11</v>
      </c>
      <c r="G975" s="313">
        <v>614.11</v>
      </c>
    </row>
    <row r="976" spans="1:7" ht="105" x14ac:dyDescent="0.25">
      <c r="A976" s="311" t="s">
        <v>19819</v>
      </c>
      <c r="B976" s="311" t="s">
        <v>19820</v>
      </c>
      <c r="C976" s="311" t="s">
        <v>22797</v>
      </c>
      <c r="D976" s="312" t="s">
        <v>8808</v>
      </c>
      <c r="E976" s="312">
        <v>1</v>
      </c>
      <c r="F976" s="314">
        <v>1442.45</v>
      </c>
      <c r="G976" s="314">
        <v>1442.45</v>
      </c>
    </row>
    <row r="977" spans="1:7" ht="105" x14ac:dyDescent="0.25">
      <c r="A977" s="311" t="s">
        <v>19821</v>
      </c>
      <c r="B977" s="311" t="s">
        <v>19822</v>
      </c>
      <c r="C977" s="311" t="s">
        <v>22798</v>
      </c>
      <c r="D977" s="312" t="s">
        <v>8808</v>
      </c>
      <c r="E977" s="312">
        <v>1</v>
      </c>
      <c r="F977" s="314">
        <v>1442.45</v>
      </c>
      <c r="G977" s="314">
        <v>1442.45</v>
      </c>
    </row>
    <row r="978" spans="1:7" ht="60" x14ac:dyDescent="0.25">
      <c r="A978" s="311" t="s">
        <v>19823</v>
      </c>
      <c r="B978" s="311" t="s">
        <v>19824</v>
      </c>
      <c r="C978" s="311" t="s">
        <v>22799</v>
      </c>
      <c r="D978" s="312" t="s">
        <v>18016</v>
      </c>
      <c r="E978" s="312">
        <v>1</v>
      </c>
      <c r="F978" s="314">
        <v>2149.96</v>
      </c>
      <c r="G978" s="314">
        <v>2149.96</v>
      </c>
    </row>
    <row r="979" spans="1:7" ht="90" x14ac:dyDescent="0.25">
      <c r="A979" s="311" t="s">
        <v>19825</v>
      </c>
      <c r="B979" s="311" t="s">
        <v>19826</v>
      </c>
      <c r="C979" s="311" t="s">
        <v>22800</v>
      </c>
      <c r="D979" s="312" t="s">
        <v>18016</v>
      </c>
      <c r="E979" s="312">
        <v>1</v>
      </c>
      <c r="F979" s="314">
        <v>4926.97</v>
      </c>
      <c r="G979" s="314">
        <v>4926.97</v>
      </c>
    </row>
    <row r="980" spans="1:7" ht="60" x14ac:dyDescent="0.25">
      <c r="A980" s="311" t="s">
        <v>19827</v>
      </c>
      <c r="B980" s="311" t="s">
        <v>19828</v>
      </c>
      <c r="C980" s="311" t="s">
        <v>22801</v>
      </c>
      <c r="D980" s="312" t="s">
        <v>18016</v>
      </c>
      <c r="E980" s="312">
        <v>1</v>
      </c>
      <c r="F980" s="314">
        <v>2190.4299999999998</v>
      </c>
      <c r="G980" s="314">
        <v>2190.4299999999998</v>
      </c>
    </row>
    <row r="981" spans="1:7" ht="75" x14ac:dyDescent="0.25">
      <c r="A981" s="311" t="s">
        <v>19829</v>
      </c>
      <c r="B981" s="311" t="s">
        <v>19830</v>
      </c>
      <c r="C981" s="311" t="s">
        <v>22802</v>
      </c>
      <c r="D981" s="312" t="s">
        <v>18016</v>
      </c>
      <c r="E981" s="312">
        <v>1</v>
      </c>
      <c r="F981" s="313">
        <v>582.32000000000005</v>
      </c>
      <c r="G981" s="313">
        <v>582.32000000000005</v>
      </c>
    </row>
    <row r="982" spans="1:7" ht="75" x14ac:dyDescent="0.25">
      <c r="A982" s="311" t="s">
        <v>19831</v>
      </c>
      <c r="B982" s="311" t="s">
        <v>19832</v>
      </c>
      <c r="C982" s="311" t="s">
        <v>22803</v>
      </c>
      <c r="D982" s="312" t="s">
        <v>18016</v>
      </c>
      <c r="E982" s="312">
        <v>1</v>
      </c>
      <c r="F982" s="314">
        <v>1637.64</v>
      </c>
      <c r="G982" s="314">
        <v>1637.64</v>
      </c>
    </row>
    <row r="983" spans="1:7" ht="75" x14ac:dyDescent="0.25">
      <c r="A983" s="311" t="s">
        <v>19833</v>
      </c>
      <c r="B983" s="311" t="s">
        <v>19834</v>
      </c>
      <c r="C983" s="311" t="s">
        <v>22804</v>
      </c>
      <c r="D983" s="312" t="s">
        <v>18016</v>
      </c>
      <c r="E983" s="312">
        <v>1</v>
      </c>
      <c r="F983" s="314">
        <v>1956.54</v>
      </c>
      <c r="G983" s="314">
        <v>1956.54</v>
      </c>
    </row>
    <row r="984" spans="1:7" ht="75" x14ac:dyDescent="0.25">
      <c r="A984" s="311" t="s">
        <v>19835</v>
      </c>
      <c r="B984" s="311" t="s">
        <v>19836</v>
      </c>
      <c r="C984" s="311" t="s">
        <v>22805</v>
      </c>
      <c r="D984" s="312" t="s">
        <v>18016</v>
      </c>
      <c r="E984" s="312">
        <v>1</v>
      </c>
      <c r="F984" s="314">
        <v>3113.31</v>
      </c>
      <c r="G984" s="314">
        <v>3113.31</v>
      </c>
    </row>
    <row r="985" spans="1:7" ht="60" x14ac:dyDescent="0.25">
      <c r="A985" s="311" t="s">
        <v>19837</v>
      </c>
      <c r="B985" s="311" t="s">
        <v>19838</v>
      </c>
      <c r="C985" s="311" t="s">
        <v>22806</v>
      </c>
      <c r="D985" s="312" t="s">
        <v>18016</v>
      </c>
      <c r="E985" s="312">
        <v>1</v>
      </c>
      <c r="F985" s="313">
        <v>295.45999999999998</v>
      </c>
      <c r="G985" s="313">
        <v>295.45999999999998</v>
      </c>
    </row>
    <row r="986" spans="1:7" ht="45" x14ac:dyDescent="0.25">
      <c r="A986" s="311" t="s">
        <v>19839</v>
      </c>
      <c r="B986" s="311" t="s">
        <v>19840</v>
      </c>
      <c r="C986" s="311" t="s">
        <v>22807</v>
      </c>
      <c r="D986" s="312" t="s">
        <v>18016</v>
      </c>
      <c r="E986" s="312">
        <v>1</v>
      </c>
      <c r="F986" s="313">
        <v>71.900000000000006</v>
      </c>
      <c r="G986" s="313">
        <v>71.900000000000006</v>
      </c>
    </row>
    <row r="987" spans="1:7" ht="60" x14ac:dyDescent="0.25">
      <c r="A987" s="311" t="s">
        <v>19841</v>
      </c>
      <c r="B987" s="311" t="s">
        <v>19842</v>
      </c>
      <c r="C987" s="311" t="s">
        <v>22808</v>
      </c>
      <c r="D987" s="312" t="s">
        <v>18016</v>
      </c>
      <c r="E987" s="312">
        <v>1</v>
      </c>
      <c r="F987" s="314">
        <v>4113.49</v>
      </c>
      <c r="G987" s="314">
        <v>4113.49</v>
      </c>
    </row>
    <row r="988" spans="1:7" ht="75" x14ac:dyDescent="0.25">
      <c r="A988" s="311" t="s">
        <v>19843</v>
      </c>
      <c r="B988" s="311" t="s">
        <v>19844</v>
      </c>
      <c r="C988" s="311" t="s">
        <v>22809</v>
      </c>
      <c r="D988" s="312" t="s">
        <v>18016</v>
      </c>
      <c r="E988" s="312">
        <v>1</v>
      </c>
      <c r="F988" s="313">
        <v>486.34</v>
      </c>
      <c r="G988" s="313">
        <v>486.34</v>
      </c>
    </row>
    <row r="989" spans="1:7" ht="45" x14ac:dyDescent="0.25">
      <c r="A989" s="311" t="s">
        <v>19845</v>
      </c>
      <c r="B989" s="311" t="s">
        <v>19846</v>
      </c>
      <c r="C989" s="311" t="s">
        <v>22810</v>
      </c>
      <c r="D989" s="312" t="s">
        <v>18016</v>
      </c>
      <c r="E989" s="312">
        <v>1</v>
      </c>
      <c r="F989" s="314">
        <v>1692.02</v>
      </c>
      <c r="G989" s="314">
        <v>1692.02</v>
      </c>
    </row>
    <row r="990" spans="1:7" ht="45" x14ac:dyDescent="0.25">
      <c r="A990" s="311" t="s">
        <v>19847</v>
      </c>
      <c r="B990" s="311" t="s">
        <v>19848</v>
      </c>
      <c r="C990" s="311" t="s">
        <v>22811</v>
      </c>
      <c r="D990" s="312" t="s">
        <v>18016</v>
      </c>
      <c r="E990" s="312">
        <v>1</v>
      </c>
      <c r="F990" s="314">
        <v>2909.38</v>
      </c>
      <c r="G990" s="314">
        <v>2909.38</v>
      </c>
    </row>
    <row r="991" spans="1:7" ht="45" x14ac:dyDescent="0.25">
      <c r="A991" s="311" t="s">
        <v>19849</v>
      </c>
      <c r="B991" s="311" t="s">
        <v>19850</v>
      </c>
      <c r="C991" s="311" t="s">
        <v>22812</v>
      </c>
      <c r="D991" s="312" t="s">
        <v>18016</v>
      </c>
      <c r="E991" s="312">
        <v>1</v>
      </c>
      <c r="F991" s="314">
        <v>1894.47</v>
      </c>
      <c r="G991" s="314">
        <v>1894.47</v>
      </c>
    </row>
    <row r="992" spans="1:7" ht="45" x14ac:dyDescent="0.25">
      <c r="A992" s="311" t="s">
        <v>19851</v>
      </c>
      <c r="B992" s="311" t="s">
        <v>19852</v>
      </c>
      <c r="C992" s="311" t="s">
        <v>22813</v>
      </c>
      <c r="D992" s="312" t="s">
        <v>18016</v>
      </c>
      <c r="E992" s="312">
        <v>1</v>
      </c>
      <c r="F992" s="314">
        <v>2515.23</v>
      </c>
      <c r="G992" s="314">
        <v>2515.23</v>
      </c>
    </row>
    <row r="993" spans="1:7" ht="45" x14ac:dyDescent="0.25">
      <c r="A993" s="311" t="s">
        <v>19853</v>
      </c>
      <c r="B993" s="311" t="s">
        <v>19854</v>
      </c>
      <c r="C993" s="311" t="s">
        <v>22814</v>
      </c>
      <c r="D993" s="312" t="s">
        <v>18016</v>
      </c>
      <c r="E993" s="312">
        <v>1</v>
      </c>
      <c r="F993" s="313">
        <v>36.15</v>
      </c>
      <c r="G993" s="313">
        <v>36.15</v>
      </c>
    </row>
    <row r="994" spans="1:7" ht="30" x14ac:dyDescent="0.25">
      <c r="A994" s="311" t="s">
        <v>19855</v>
      </c>
      <c r="B994" s="311" t="s">
        <v>19856</v>
      </c>
      <c r="C994" s="311" t="s">
        <v>22815</v>
      </c>
      <c r="D994" s="312" t="s">
        <v>18016</v>
      </c>
      <c r="E994" s="312">
        <v>1</v>
      </c>
      <c r="F994" s="313">
        <v>32.85</v>
      </c>
      <c r="G994" s="313">
        <v>32.85</v>
      </c>
    </row>
    <row r="995" spans="1:7" ht="60" x14ac:dyDescent="0.25">
      <c r="A995" s="311" t="s">
        <v>19857</v>
      </c>
      <c r="B995" s="311" t="s">
        <v>19858</v>
      </c>
      <c r="C995" s="311" t="s">
        <v>22816</v>
      </c>
      <c r="D995" s="312" t="s">
        <v>18016</v>
      </c>
      <c r="E995" s="312">
        <v>1</v>
      </c>
      <c r="F995" s="313">
        <v>712</v>
      </c>
      <c r="G995" s="313">
        <v>712</v>
      </c>
    </row>
    <row r="996" spans="1:7" ht="60" x14ac:dyDescent="0.25">
      <c r="A996" s="311" t="s">
        <v>19859</v>
      </c>
      <c r="B996" s="311" t="s">
        <v>19860</v>
      </c>
      <c r="C996" s="311" t="s">
        <v>22817</v>
      </c>
      <c r="D996" s="312" t="s">
        <v>18016</v>
      </c>
      <c r="E996" s="312">
        <v>1</v>
      </c>
      <c r="F996" s="313">
        <v>888.87</v>
      </c>
      <c r="G996" s="313">
        <v>888.87</v>
      </c>
    </row>
    <row r="997" spans="1:7" ht="30" x14ac:dyDescent="0.25">
      <c r="A997" s="311" t="s">
        <v>19861</v>
      </c>
      <c r="B997" s="311" t="s">
        <v>19862</v>
      </c>
      <c r="C997" s="311" t="s">
        <v>22818</v>
      </c>
      <c r="D997" s="312" t="s">
        <v>18016</v>
      </c>
      <c r="E997" s="312">
        <v>1</v>
      </c>
      <c r="F997" s="313">
        <v>164.12</v>
      </c>
      <c r="G997" s="313">
        <v>164.12</v>
      </c>
    </row>
    <row r="998" spans="1:7" ht="105" x14ac:dyDescent="0.25">
      <c r="A998" s="311" t="s">
        <v>19863</v>
      </c>
      <c r="B998" s="311" t="s">
        <v>19864</v>
      </c>
      <c r="C998" s="311" t="s">
        <v>22819</v>
      </c>
      <c r="D998" s="312" t="s">
        <v>8808</v>
      </c>
      <c r="E998" s="312">
        <v>1</v>
      </c>
      <c r="F998" s="314">
        <v>1440.45</v>
      </c>
      <c r="G998" s="314">
        <v>1440.45</v>
      </c>
    </row>
    <row r="999" spans="1:7" ht="30" x14ac:dyDescent="0.25">
      <c r="A999" s="311" t="s">
        <v>19865</v>
      </c>
      <c r="B999" s="311" t="s">
        <v>19866</v>
      </c>
      <c r="C999" s="311" t="s">
        <v>22820</v>
      </c>
      <c r="D999" s="312" t="s">
        <v>18016</v>
      </c>
      <c r="E999" s="312">
        <v>1</v>
      </c>
      <c r="F999" s="313">
        <v>376.82</v>
      </c>
      <c r="G999" s="313">
        <v>376.82</v>
      </c>
    </row>
    <row r="1000" spans="1:7" ht="60" x14ac:dyDescent="0.25">
      <c r="A1000" s="311" t="s">
        <v>19867</v>
      </c>
      <c r="B1000" s="311" t="s">
        <v>19868</v>
      </c>
      <c r="C1000" s="311" t="s">
        <v>22821</v>
      </c>
      <c r="D1000" s="312" t="s">
        <v>18016</v>
      </c>
      <c r="E1000" s="312">
        <v>1</v>
      </c>
      <c r="F1000" s="313">
        <v>696</v>
      </c>
      <c r="G1000" s="313">
        <v>696</v>
      </c>
    </row>
    <row r="1001" spans="1:7" ht="45" x14ac:dyDescent="0.25">
      <c r="A1001" s="311" t="s">
        <v>19869</v>
      </c>
      <c r="B1001" s="311" t="s">
        <v>19870</v>
      </c>
      <c r="C1001" s="311" t="s">
        <v>22822</v>
      </c>
      <c r="D1001" s="312" t="s">
        <v>18016</v>
      </c>
      <c r="E1001" s="312">
        <v>1</v>
      </c>
      <c r="F1001" s="314">
        <v>1562.2</v>
      </c>
      <c r="G1001" s="314">
        <v>1562.2</v>
      </c>
    </row>
    <row r="1002" spans="1:7" ht="60" x14ac:dyDescent="0.25">
      <c r="A1002" s="311" t="s">
        <v>19871</v>
      </c>
      <c r="B1002" s="311" t="s">
        <v>19872</v>
      </c>
      <c r="C1002" s="311" t="s">
        <v>22823</v>
      </c>
      <c r="D1002" s="312" t="s">
        <v>18016</v>
      </c>
      <c r="E1002" s="312">
        <v>1</v>
      </c>
      <c r="F1002" s="314">
        <v>2583.09</v>
      </c>
      <c r="G1002" s="314">
        <v>2583.09</v>
      </c>
    </row>
    <row r="1003" spans="1:7" ht="45" x14ac:dyDescent="0.25">
      <c r="A1003" s="311" t="s">
        <v>19873</v>
      </c>
      <c r="B1003" s="311" t="s">
        <v>19874</v>
      </c>
      <c r="C1003" s="311" t="s">
        <v>22824</v>
      </c>
      <c r="D1003" s="312" t="s">
        <v>18016</v>
      </c>
      <c r="E1003" s="312">
        <v>1</v>
      </c>
      <c r="F1003" s="314">
        <v>1711.34</v>
      </c>
      <c r="G1003" s="314">
        <v>1711.34</v>
      </c>
    </row>
    <row r="1004" spans="1:7" ht="30" x14ac:dyDescent="0.25">
      <c r="A1004" s="311" t="s">
        <v>19875</v>
      </c>
      <c r="B1004" s="311" t="s">
        <v>19876</v>
      </c>
      <c r="C1004" s="311" t="s">
        <v>22825</v>
      </c>
      <c r="D1004" s="312" t="s">
        <v>18016</v>
      </c>
      <c r="E1004" s="312">
        <v>1</v>
      </c>
      <c r="F1004" s="313">
        <v>242.62</v>
      </c>
      <c r="G1004" s="313">
        <v>242.62</v>
      </c>
    </row>
    <row r="1005" spans="1:7" ht="105" x14ac:dyDescent="0.25">
      <c r="A1005" s="311" t="s">
        <v>19877</v>
      </c>
      <c r="B1005" s="311" t="s">
        <v>19878</v>
      </c>
      <c r="C1005" s="311" t="s">
        <v>22826</v>
      </c>
      <c r="D1005" s="312" t="s">
        <v>8808</v>
      </c>
      <c r="E1005" s="312">
        <v>1</v>
      </c>
      <c r="F1005" s="314">
        <v>1776.54</v>
      </c>
      <c r="G1005" s="314">
        <v>1776.54</v>
      </c>
    </row>
    <row r="1006" spans="1:7" ht="60" x14ac:dyDescent="0.25">
      <c r="A1006" s="311" t="s">
        <v>19879</v>
      </c>
      <c r="B1006" s="311" t="s">
        <v>19880</v>
      </c>
      <c r="C1006" s="311" t="s">
        <v>22827</v>
      </c>
      <c r="D1006" s="312" t="s">
        <v>18016</v>
      </c>
      <c r="E1006" s="312">
        <v>1</v>
      </c>
      <c r="F1006" s="314">
        <v>12441.42</v>
      </c>
      <c r="G1006" s="314">
        <v>12441.42</v>
      </c>
    </row>
    <row r="1007" spans="1:7" ht="45" x14ac:dyDescent="0.25">
      <c r="A1007" s="311" t="s">
        <v>19881</v>
      </c>
      <c r="B1007" s="311" t="s">
        <v>19882</v>
      </c>
      <c r="C1007" s="311" t="s">
        <v>22828</v>
      </c>
      <c r="D1007" s="312" t="s">
        <v>18016</v>
      </c>
      <c r="E1007" s="312">
        <v>1</v>
      </c>
      <c r="F1007" s="314">
        <v>3585.02</v>
      </c>
      <c r="G1007" s="314">
        <v>3585.02</v>
      </c>
    </row>
    <row r="1008" spans="1:7" x14ac:dyDescent="0.25">
      <c r="A1008" s="310" t="s">
        <v>19883</v>
      </c>
      <c r="B1008" s="311"/>
      <c r="C1008" s="310" t="s">
        <v>19884</v>
      </c>
      <c r="D1008" s="312"/>
      <c r="E1008" s="312"/>
      <c r="F1008" s="313"/>
      <c r="G1008" s="313"/>
    </row>
    <row r="1009" spans="1:7" x14ac:dyDescent="0.25">
      <c r="A1009" s="310" t="s">
        <v>19885</v>
      </c>
      <c r="B1009" s="311"/>
      <c r="C1009" s="310" t="s">
        <v>19886</v>
      </c>
      <c r="D1009" s="312"/>
      <c r="E1009" s="312"/>
      <c r="F1009" s="313"/>
      <c r="G1009" s="313"/>
    </row>
    <row r="1010" spans="1:7" ht="75" x14ac:dyDescent="0.25">
      <c r="A1010" s="311" t="s">
        <v>19887</v>
      </c>
      <c r="B1010" s="311" t="s">
        <v>19888</v>
      </c>
      <c r="C1010" s="311" t="s">
        <v>22829</v>
      </c>
      <c r="D1010" s="312" t="s">
        <v>18016</v>
      </c>
      <c r="E1010" s="312">
        <v>1</v>
      </c>
      <c r="F1010" s="313">
        <v>158.5</v>
      </c>
      <c r="G1010" s="313">
        <v>158.5</v>
      </c>
    </row>
    <row r="1011" spans="1:7" ht="75" x14ac:dyDescent="0.25">
      <c r="A1011" s="311" t="s">
        <v>19889</v>
      </c>
      <c r="B1011" s="311" t="s">
        <v>19890</v>
      </c>
      <c r="C1011" s="311" t="s">
        <v>22830</v>
      </c>
      <c r="D1011" s="312" t="s">
        <v>18016</v>
      </c>
      <c r="E1011" s="312">
        <v>1</v>
      </c>
      <c r="F1011" s="313">
        <v>180.46</v>
      </c>
      <c r="G1011" s="313">
        <v>180.46</v>
      </c>
    </row>
    <row r="1012" spans="1:7" ht="45" x14ac:dyDescent="0.25">
      <c r="A1012" s="311" t="s">
        <v>19891</v>
      </c>
      <c r="B1012" s="311" t="s">
        <v>19892</v>
      </c>
      <c r="C1012" s="311" t="s">
        <v>22831</v>
      </c>
      <c r="D1012" s="312" t="s">
        <v>18016</v>
      </c>
      <c r="E1012" s="312">
        <v>1</v>
      </c>
      <c r="F1012" s="313">
        <v>600.65</v>
      </c>
      <c r="G1012" s="313">
        <v>600.65</v>
      </c>
    </row>
    <row r="1013" spans="1:7" ht="75" x14ac:dyDescent="0.25">
      <c r="A1013" s="311" t="s">
        <v>19893</v>
      </c>
      <c r="B1013" s="311" t="s">
        <v>19894</v>
      </c>
      <c r="C1013" s="311" t="s">
        <v>22832</v>
      </c>
      <c r="D1013" s="312" t="s">
        <v>18016</v>
      </c>
      <c r="E1013" s="312">
        <v>1</v>
      </c>
      <c r="F1013" s="313">
        <v>118.67</v>
      </c>
      <c r="G1013" s="313">
        <v>118.67</v>
      </c>
    </row>
    <row r="1014" spans="1:7" ht="75" x14ac:dyDescent="0.25">
      <c r="A1014" s="311" t="s">
        <v>19895</v>
      </c>
      <c r="B1014" s="311" t="s">
        <v>19896</v>
      </c>
      <c r="C1014" s="311" t="s">
        <v>22833</v>
      </c>
      <c r="D1014" s="312" t="s">
        <v>18016</v>
      </c>
      <c r="E1014" s="312">
        <v>1</v>
      </c>
      <c r="F1014" s="313">
        <v>126.2</v>
      </c>
      <c r="G1014" s="313">
        <v>126.2</v>
      </c>
    </row>
    <row r="1015" spans="1:7" ht="30" x14ac:dyDescent="0.25">
      <c r="A1015" s="311" t="s">
        <v>19897</v>
      </c>
      <c r="B1015" s="311" t="s">
        <v>19898</v>
      </c>
      <c r="C1015" s="311" t="s">
        <v>22834</v>
      </c>
      <c r="D1015" s="312" t="s">
        <v>18016</v>
      </c>
      <c r="E1015" s="312">
        <v>1</v>
      </c>
      <c r="F1015" s="313">
        <v>95.75</v>
      </c>
      <c r="G1015" s="313">
        <v>95.75</v>
      </c>
    </row>
    <row r="1016" spans="1:7" ht="30" x14ac:dyDescent="0.25">
      <c r="A1016" s="311" t="s">
        <v>19899</v>
      </c>
      <c r="B1016" s="311" t="s">
        <v>19900</v>
      </c>
      <c r="C1016" s="311" t="s">
        <v>22835</v>
      </c>
      <c r="D1016" s="312" t="s">
        <v>18016</v>
      </c>
      <c r="E1016" s="312">
        <v>1</v>
      </c>
      <c r="F1016" s="313">
        <v>70.069999999999993</v>
      </c>
      <c r="G1016" s="313">
        <v>70.069999999999993</v>
      </c>
    </row>
    <row r="1017" spans="1:7" x14ac:dyDescent="0.25">
      <c r="A1017" s="310" t="s">
        <v>19901</v>
      </c>
      <c r="B1017" s="311"/>
      <c r="C1017" s="310" t="s">
        <v>19902</v>
      </c>
      <c r="D1017" s="312"/>
      <c r="E1017" s="312"/>
      <c r="F1017" s="313"/>
      <c r="G1017" s="313"/>
    </row>
    <row r="1018" spans="1:7" ht="45" x14ac:dyDescent="0.25">
      <c r="A1018" s="311" t="s">
        <v>19903</v>
      </c>
      <c r="B1018" s="311" t="s">
        <v>19904</v>
      </c>
      <c r="C1018" s="311" t="s">
        <v>22836</v>
      </c>
      <c r="D1018" s="312" t="s">
        <v>18016</v>
      </c>
      <c r="E1018" s="312">
        <v>1</v>
      </c>
      <c r="F1018" s="313">
        <v>38.229999999999997</v>
      </c>
      <c r="G1018" s="313">
        <v>38.229999999999997</v>
      </c>
    </row>
    <row r="1019" spans="1:7" ht="45" x14ac:dyDescent="0.25">
      <c r="A1019" s="311" t="s">
        <v>19905</v>
      </c>
      <c r="B1019" s="311" t="s">
        <v>19906</v>
      </c>
      <c r="C1019" s="311" t="s">
        <v>22837</v>
      </c>
      <c r="D1019" s="312" t="s">
        <v>18016</v>
      </c>
      <c r="E1019" s="312">
        <v>1</v>
      </c>
      <c r="F1019" s="313">
        <v>44.93</v>
      </c>
      <c r="G1019" s="313">
        <v>44.93</v>
      </c>
    </row>
    <row r="1020" spans="1:7" ht="30" x14ac:dyDescent="0.25">
      <c r="A1020" s="311" t="s">
        <v>19907</v>
      </c>
      <c r="B1020" s="311" t="s">
        <v>19908</v>
      </c>
      <c r="C1020" s="311" t="s">
        <v>22838</v>
      </c>
      <c r="D1020" s="312" t="s">
        <v>18016</v>
      </c>
      <c r="E1020" s="312">
        <v>1</v>
      </c>
      <c r="F1020" s="313">
        <v>33.869999999999997</v>
      </c>
      <c r="G1020" s="313">
        <v>33.869999999999997</v>
      </c>
    </row>
    <row r="1021" spans="1:7" ht="30" x14ac:dyDescent="0.25">
      <c r="A1021" s="311" t="s">
        <v>19909</v>
      </c>
      <c r="B1021" s="311" t="s">
        <v>19910</v>
      </c>
      <c r="C1021" s="311" t="s">
        <v>22839</v>
      </c>
      <c r="D1021" s="312" t="s">
        <v>18016</v>
      </c>
      <c r="E1021" s="312">
        <v>1</v>
      </c>
      <c r="F1021" s="313">
        <v>57.76</v>
      </c>
      <c r="G1021" s="313">
        <v>57.76</v>
      </c>
    </row>
    <row r="1022" spans="1:7" ht="30" x14ac:dyDescent="0.25">
      <c r="A1022" s="311" t="s">
        <v>19911</v>
      </c>
      <c r="B1022" s="311" t="s">
        <v>19912</v>
      </c>
      <c r="C1022" s="311" t="s">
        <v>22840</v>
      </c>
      <c r="D1022" s="312" t="s">
        <v>18016</v>
      </c>
      <c r="E1022" s="312">
        <v>1</v>
      </c>
      <c r="F1022" s="313">
        <v>41.24</v>
      </c>
      <c r="G1022" s="313">
        <v>41.24</v>
      </c>
    </row>
    <row r="1023" spans="1:7" ht="60" x14ac:dyDescent="0.25">
      <c r="A1023" s="311" t="s">
        <v>19913</v>
      </c>
      <c r="B1023" s="311" t="s">
        <v>19914</v>
      </c>
      <c r="C1023" s="311" t="s">
        <v>22841</v>
      </c>
      <c r="D1023" s="312" t="s">
        <v>18016</v>
      </c>
      <c r="E1023" s="312">
        <v>1</v>
      </c>
      <c r="F1023" s="313">
        <v>62.12</v>
      </c>
      <c r="G1023" s="313">
        <v>62.12</v>
      </c>
    </row>
    <row r="1024" spans="1:7" ht="45" x14ac:dyDescent="0.25">
      <c r="A1024" s="311" t="s">
        <v>19915</v>
      </c>
      <c r="B1024" s="311" t="s">
        <v>19916</v>
      </c>
      <c r="C1024" s="311" t="s">
        <v>22842</v>
      </c>
      <c r="D1024" s="312" t="s">
        <v>18016</v>
      </c>
      <c r="E1024" s="312">
        <v>1</v>
      </c>
      <c r="F1024" s="313">
        <v>86.01</v>
      </c>
      <c r="G1024" s="313">
        <v>86.01</v>
      </c>
    </row>
    <row r="1025" spans="1:7" ht="30" x14ac:dyDescent="0.25">
      <c r="A1025" s="311" t="s">
        <v>19917</v>
      </c>
      <c r="B1025" s="311" t="s">
        <v>19918</v>
      </c>
      <c r="C1025" s="311" t="s">
        <v>22843</v>
      </c>
      <c r="D1025" s="312" t="s">
        <v>18016</v>
      </c>
      <c r="E1025" s="312">
        <v>1</v>
      </c>
      <c r="F1025" s="313">
        <v>33.03</v>
      </c>
      <c r="G1025" s="313">
        <v>33.03</v>
      </c>
    </row>
    <row r="1026" spans="1:7" ht="30" x14ac:dyDescent="0.25">
      <c r="A1026" s="311" t="s">
        <v>19919</v>
      </c>
      <c r="B1026" s="311" t="s">
        <v>19920</v>
      </c>
      <c r="C1026" s="311" t="s">
        <v>22844</v>
      </c>
      <c r="D1026" s="312" t="s">
        <v>18016</v>
      </c>
      <c r="E1026" s="312">
        <v>1</v>
      </c>
      <c r="F1026" s="313">
        <v>44.63</v>
      </c>
      <c r="G1026" s="313">
        <v>44.63</v>
      </c>
    </row>
    <row r="1027" spans="1:7" ht="45" x14ac:dyDescent="0.25">
      <c r="A1027" s="311" t="s">
        <v>19921</v>
      </c>
      <c r="B1027" s="311" t="s">
        <v>19922</v>
      </c>
      <c r="C1027" s="311" t="s">
        <v>22845</v>
      </c>
      <c r="D1027" s="312" t="s">
        <v>18016</v>
      </c>
      <c r="E1027" s="312">
        <v>1</v>
      </c>
      <c r="F1027" s="313">
        <v>142.97999999999999</v>
      </c>
      <c r="G1027" s="313">
        <v>142.97999999999999</v>
      </c>
    </row>
    <row r="1028" spans="1:7" ht="30" x14ac:dyDescent="0.25">
      <c r="A1028" s="311" t="s">
        <v>19923</v>
      </c>
      <c r="B1028" s="311" t="s">
        <v>19924</v>
      </c>
      <c r="C1028" s="311" t="s">
        <v>22846</v>
      </c>
      <c r="D1028" s="312" t="s">
        <v>18016</v>
      </c>
      <c r="E1028" s="312">
        <v>1</v>
      </c>
      <c r="F1028" s="313">
        <v>81.650000000000006</v>
      </c>
      <c r="G1028" s="313">
        <v>81.650000000000006</v>
      </c>
    </row>
    <row r="1029" spans="1:7" x14ac:dyDescent="0.25">
      <c r="A1029" s="311" t="s">
        <v>19925</v>
      </c>
      <c r="B1029" s="311" t="s">
        <v>19926</v>
      </c>
      <c r="C1029" s="311" t="s">
        <v>22847</v>
      </c>
      <c r="D1029" s="312" t="s">
        <v>18016</v>
      </c>
      <c r="E1029" s="312">
        <v>1</v>
      </c>
      <c r="F1029" s="313">
        <v>8.2100000000000009</v>
      </c>
      <c r="G1029" s="313">
        <v>8.2100000000000009</v>
      </c>
    </row>
    <row r="1030" spans="1:7" x14ac:dyDescent="0.25">
      <c r="A1030" s="311" t="s">
        <v>19927</v>
      </c>
      <c r="B1030" s="311" t="s">
        <v>19928</v>
      </c>
      <c r="C1030" s="311" t="s">
        <v>22848</v>
      </c>
      <c r="D1030" s="312" t="s">
        <v>18016</v>
      </c>
      <c r="E1030" s="312">
        <v>1</v>
      </c>
      <c r="F1030" s="313">
        <v>20.010000000000002</v>
      </c>
      <c r="G1030" s="313">
        <v>20.010000000000002</v>
      </c>
    </row>
    <row r="1031" spans="1:7" x14ac:dyDescent="0.25">
      <c r="A1031" s="311" t="s">
        <v>19929</v>
      </c>
      <c r="B1031" s="311" t="s">
        <v>19930</v>
      </c>
      <c r="C1031" s="311" t="s">
        <v>22849</v>
      </c>
      <c r="D1031" s="312" t="s">
        <v>18016</v>
      </c>
      <c r="E1031" s="312">
        <v>1</v>
      </c>
      <c r="F1031" s="313">
        <v>39.51</v>
      </c>
      <c r="G1031" s="313">
        <v>39.51</v>
      </c>
    </row>
    <row r="1032" spans="1:7" x14ac:dyDescent="0.25">
      <c r="A1032" s="310" t="s">
        <v>19931</v>
      </c>
      <c r="B1032" s="311"/>
      <c r="C1032" s="310" t="s">
        <v>19932</v>
      </c>
      <c r="D1032" s="312"/>
      <c r="E1032" s="312"/>
      <c r="F1032" s="313"/>
      <c r="G1032" s="313"/>
    </row>
    <row r="1033" spans="1:7" ht="30" x14ac:dyDescent="0.25">
      <c r="A1033" s="311" t="s">
        <v>19933</v>
      </c>
      <c r="B1033" s="311" t="s">
        <v>19934</v>
      </c>
      <c r="C1033" s="311" t="s">
        <v>22850</v>
      </c>
      <c r="D1033" s="312" t="s">
        <v>18016</v>
      </c>
      <c r="E1033" s="312">
        <v>1</v>
      </c>
      <c r="F1033" s="314">
        <v>4028.78</v>
      </c>
      <c r="G1033" s="314">
        <v>4028.78</v>
      </c>
    </row>
    <row r="1034" spans="1:7" x14ac:dyDescent="0.25">
      <c r="A1034" s="311" t="s">
        <v>19935</v>
      </c>
      <c r="B1034" s="311" t="s">
        <v>19936</v>
      </c>
      <c r="C1034" s="311" t="s">
        <v>22851</v>
      </c>
      <c r="D1034" s="312" t="s">
        <v>18016</v>
      </c>
      <c r="E1034" s="312">
        <v>1</v>
      </c>
      <c r="F1034" s="313">
        <v>999.77</v>
      </c>
      <c r="G1034" s="313">
        <v>999.77</v>
      </c>
    </row>
    <row r="1035" spans="1:7" x14ac:dyDescent="0.25">
      <c r="A1035" s="311" t="s">
        <v>19937</v>
      </c>
      <c r="B1035" s="311" t="s">
        <v>19938</v>
      </c>
      <c r="C1035" s="311" t="s">
        <v>22852</v>
      </c>
      <c r="D1035" s="312" t="s">
        <v>18016</v>
      </c>
      <c r="E1035" s="312">
        <v>1</v>
      </c>
      <c r="F1035" s="314">
        <v>1434.44</v>
      </c>
      <c r="G1035" s="314">
        <v>1434.44</v>
      </c>
    </row>
    <row r="1036" spans="1:7" x14ac:dyDescent="0.25">
      <c r="A1036" s="311" t="s">
        <v>19939</v>
      </c>
      <c r="B1036" s="311" t="s">
        <v>19940</v>
      </c>
      <c r="C1036" s="311" t="s">
        <v>22853</v>
      </c>
      <c r="D1036" s="312" t="s">
        <v>18016</v>
      </c>
      <c r="E1036" s="312">
        <v>1</v>
      </c>
      <c r="F1036" s="314">
        <v>1591.51</v>
      </c>
      <c r="G1036" s="314">
        <v>1591.51</v>
      </c>
    </row>
    <row r="1037" spans="1:7" ht="30" x14ac:dyDescent="0.25">
      <c r="A1037" s="311" t="s">
        <v>19941</v>
      </c>
      <c r="B1037" s="311" t="s">
        <v>19942</v>
      </c>
      <c r="C1037" s="311" t="s">
        <v>22854</v>
      </c>
      <c r="D1037" s="312" t="s">
        <v>18016</v>
      </c>
      <c r="E1037" s="312">
        <v>1</v>
      </c>
      <c r="F1037" s="314">
        <v>1614.15</v>
      </c>
      <c r="G1037" s="314">
        <v>1614.15</v>
      </c>
    </row>
    <row r="1038" spans="1:7" x14ac:dyDescent="0.25">
      <c r="A1038" s="310" t="s">
        <v>19943</v>
      </c>
      <c r="B1038" s="311"/>
      <c r="C1038" s="310" t="s">
        <v>19944</v>
      </c>
      <c r="D1038" s="312"/>
      <c r="E1038" s="312"/>
      <c r="F1038" s="313"/>
      <c r="G1038" s="313"/>
    </row>
    <row r="1039" spans="1:7" ht="90" x14ac:dyDescent="0.25">
      <c r="A1039" s="311" t="s">
        <v>19945</v>
      </c>
      <c r="B1039" s="311" t="s">
        <v>19946</v>
      </c>
      <c r="C1039" s="311" t="s">
        <v>22855</v>
      </c>
      <c r="D1039" s="312" t="s">
        <v>18016</v>
      </c>
      <c r="E1039" s="312">
        <v>1</v>
      </c>
      <c r="F1039" s="314">
        <v>3761.07</v>
      </c>
      <c r="G1039" s="314">
        <v>3761.07</v>
      </c>
    </row>
    <row r="1040" spans="1:7" ht="75" x14ac:dyDescent="0.25">
      <c r="A1040" s="311" t="s">
        <v>19947</v>
      </c>
      <c r="B1040" s="311" t="s">
        <v>19948</v>
      </c>
      <c r="C1040" s="311" t="s">
        <v>22856</v>
      </c>
      <c r="D1040" s="312" t="s">
        <v>18016</v>
      </c>
      <c r="E1040" s="312">
        <v>1</v>
      </c>
      <c r="F1040" s="314">
        <v>4651.07</v>
      </c>
      <c r="G1040" s="314">
        <v>4651.07</v>
      </c>
    </row>
    <row r="1041" spans="1:7" x14ac:dyDescent="0.25">
      <c r="A1041" s="310" t="s">
        <v>19949</v>
      </c>
      <c r="B1041" s="311"/>
      <c r="C1041" s="310" t="s">
        <v>19950</v>
      </c>
      <c r="D1041" s="312"/>
      <c r="E1041" s="312"/>
      <c r="F1041" s="313"/>
      <c r="G1041" s="313"/>
    </row>
    <row r="1042" spans="1:7" ht="75" x14ac:dyDescent="0.25">
      <c r="A1042" s="311" t="s">
        <v>19951</v>
      </c>
      <c r="B1042" s="311" t="s">
        <v>19952</v>
      </c>
      <c r="C1042" s="311" t="s">
        <v>22857</v>
      </c>
      <c r="D1042" s="312" t="s">
        <v>18016</v>
      </c>
      <c r="E1042" s="312">
        <v>1</v>
      </c>
      <c r="F1042" s="313">
        <v>284.02999999999997</v>
      </c>
      <c r="G1042" s="313">
        <v>284.02999999999997</v>
      </c>
    </row>
    <row r="1043" spans="1:7" x14ac:dyDescent="0.25">
      <c r="A1043" s="310" t="s">
        <v>19953</v>
      </c>
      <c r="B1043" s="311"/>
      <c r="C1043" s="310" t="s">
        <v>19814</v>
      </c>
      <c r="D1043" s="312"/>
      <c r="E1043" s="312"/>
      <c r="F1043" s="313"/>
      <c r="G1043" s="313"/>
    </row>
    <row r="1044" spans="1:7" ht="30" x14ac:dyDescent="0.25">
      <c r="A1044" s="311" t="s">
        <v>19954</v>
      </c>
      <c r="B1044" s="311" t="s">
        <v>19955</v>
      </c>
      <c r="C1044" s="311" t="s">
        <v>22858</v>
      </c>
      <c r="D1044" s="312" t="s">
        <v>18016</v>
      </c>
      <c r="E1044" s="312">
        <v>1</v>
      </c>
      <c r="F1044" s="313">
        <v>163.02000000000001</v>
      </c>
      <c r="G1044" s="313">
        <v>163.02000000000001</v>
      </c>
    </row>
    <row r="1045" spans="1:7" x14ac:dyDescent="0.25">
      <c r="A1045" s="311" t="s">
        <v>19956</v>
      </c>
      <c r="B1045" s="311" t="s">
        <v>19957</v>
      </c>
      <c r="C1045" s="311" t="s">
        <v>22859</v>
      </c>
      <c r="D1045" s="312" t="s">
        <v>18016</v>
      </c>
      <c r="E1045" s="312">
        <v>1</v>
      </c>
      <c r="F1045" s="313">
        <v>928.79</v>
      </c>
      <c r="G1045" s="313">
        <v>928.79</v>
      </c>
    </row>
    <row r="1046" spans="1:7" ht="30" x14ac:dyDescent="0.25">
      <c r="A1046" s="311" t="s">
        <v>19958</v>
      </c>
      <c r="B1046" s="311" t="s">
        <v>19959</v>
      </c>
      <c r="C1046" s="311" t="s">
        <v>22860</v>
      </c>
      <c r="D1046" s="312" t="s">
        <v>18016</v>
      </c>
      <c r="E1046" s="312">
        <v>1</v>
      </c>
      <c r="F1046" s="313">
        <v>104.13</v>
      </c>
      <c r="G1046" s="313">
        <v>104.13</v>
      </c>
    </row>
    <row r="1047" spans="1:7" x14ac:dyDescent="0.25">
      <c r="A1047" s="310" t="s">
        <v>22861</v>
      </c>
      <c r="B1047" s="311"/>
      <c r="C1047" s="310" t="s">
        <v>22862</v>
      </c>
      <c r="D1047" s="312"/>
      <c r="E1047" s="312"/>
      <c r="F1047" s="313"/>
      <c r="G1047" s="313"/>
    </row>
    <row r="1048" spans="1:7" ht="105" x14ac:dyDescent="0.25">
      <c r="A1048" s="311" t="s">
        <v>22863</v>
      </c>
      <c r="B1048" s="311" t="s">
        <v>22864</v>
      </c>
      <c r="C1048" s="311" t="s">
        <v>22865</v>
      </c>
      <c r="D1048" s="312" t="s">
        <v>18016</v>
      </c>
      <c r="E1048" s="312">
        <v>1</v>
      </c>
      <c r="F1048" s="313">
        <v>149.33000000000001</v>
      </c>
      <c r="G1048" s="313">
        <v>149.33000000000001</v>
      </c>
    </row>
    <row r="1049" spans="1:7" ht="105" x14ac:dyDescent="0.25">
      <c r="A1049" s="311" t="s">
        <v>22866</v>
      </c>
      <c r="B1049" s="311" t="s">
        <v>22867</v>
      </c>
      <c r="C1049" s="311" t="s">
        <v>22868</v>
      </c>
      <c r="D1049" s="312" t="s">
        <v>18016</v>
      </c>
      <c r="E1049" s="312">
        <v>1</v>
      </c>
      <c r="F1049" s="313">
        <v>198.91</v>
      </c>
      <c r="G1049" s="313">
        <v>198.91</v>
      </c>
    </row>
    <row r="1050" spans="1:7" ht="105" x14ac:dyDescent="0.25">
      <c r="A1050" s="311" t="s">
        <v>22869</v>
      </c>
      <c r="B1050" s="311" t="s">
        <v>22870</v>
      </c>
      <c r="C1050" s="311" t="s">
        <v>22871</v>
      </c>
      <c r="D1050" s="312" t="s">
        <v>18016</v>
      </c>
      <c r="E1050" s="312">
        <v>1</v>
      </c>
      <c r="F1050" s="313">
        <v>149.11000000000001</v>
      </c>
      <c r="G1050" s="313">
        <v>149.11000000000001</v>
      </c>
    </row>
    <row r="1051" spans="1:7" ht="105" x14ac:dyDescent="0.25">
      <c r="A1051" s="311" t="s">
        <v>22872</v>
      </c>
      <c r="B1051" s="311" t="s">
        <v>22873</v>
      </c>
      <c r="C1051" s="311" t="s">
        <v>22874</v>
      </c>
      <c r="D1051" s="312" t="s">
        <v>18016</v>
      </c>
      <c r="E1051" s="312">
        <v>1</v>
      </c>
      <c r="F1051" s="313">
        <v>193.69</v>
      </c>
      <c r="G1051" s="313">
        <v>193.69</v>
      </c>
    </row>
    <row r="1052" spans="1:7" ht="105" x14ac:dyDescent="0.25">
      <c r="A1052" s="311" t="s">
        <v>22875</v>
      </c>
      <c r="B1052" s="311" t="s">
        <v>22876</v>
      </c>
      <c r="C1052" s="311" t="s">
        <v>22877</v>
      </c>
      <c r="D1052" s="312" t="s">
        <v>18016</v>
      </c>
      <c r="E1052" s="312">
        <v>1</v>
      </c>
      <c r="F1052" s="313">
        <v>282.35000000000002</v>
      </c>
      <c r="G1052" s="313">
        <v>282.35000000000002</v>
      </c>
    </row>
    <row r="1053" spans="1:7" ht="105" x14ac:dyDescent="0.25">
      <c r="A1053" s="311" t="s">
        <v>22878</v>
      </c>
      <c r="B1053" s="311" t="s">
        <v>22879</v>
      </c>
      <c r="C1053" s="311" t="s">
        <v>22880</v>
      </c>
      <c r="D1053" s="312" t="s">
        <v>18016</v>
      </c>
      <c r="E1053" s="312">
        <v>1</v>
      </c>
      <c r="F1053" s="313">
        <v>269.02</v>
      </c>
      <c r="G1053" s="313">
        <v>269.02</v>
      </c>
    </row>
    <row r="1054" spans="1:7" x14ac:dyDescent="0.25">
      <c r="A1054" s="310" t="s">
        <v>19960</v>
      </c>
      <c r="B1054" s="311"/>
      <c r="C1054" s="310" t="s">
        <v>10490</v>
      </c>
      <c r="D1054" s="312"/>
      <c r="E1054" s="312"/>
      <c r="F1054" s="313"/>
      <c r="G1054" s="313"/>
    </row>
    <row r="1055" spans="1:7" x14ac:dyDescent="0.25">
      <c r="A1055" s="310" t="s">
        <v>19961</v>
      </c>
      <c r="B1055" s="311"/>
      <c r="C1055" s="310" t="s">
        <v>19962</v>
      </c>
      <c r="D1055" s="312"/>
      <c r="E1055" s="312"/>
      <c r="F1055" s="313"/>
      <c r="G1055" s="313"/>
    </row>
    <row r="1056" spans="1:7" ht="60" x14ac:dyDescent="0.25">
      <c r="A1056" s="311" t="s">
        <v>19963</v>
      </c>
      <c r="B1056" s="311" t="s">
        <v>19964</v>
      </c>
      <c r="C1056" s="311" t="s">
        <v>22881</v>
      </c>
      <c r="D1056" s="312" t="s">
        <v>21897</v>
      </c>
      <c r="E1056" s="312">
        <v>1</v>
      </c>
      <c r="F1056" s="313">
        <v>11.43</v>
      </c>
      <c r="G1056" s="313">
        <v>11.43</v>
      </c>
    </row>
    <row r="1057" spans="1:7" ht="60" x14ac:dyDescent="0.25">
      <c r="A1057" s="311" t="s">
        <v>19965</v>
      </c>
      <c r="B1057" s="311" t="s">
        <v>19966</v>
      </c>
      <c r="C1057" s="311" t="s">
        <v>22882</v>
      </c>
      <c r="D1057" s="312" t="s">
        <v>21897</v>
      </c>
      <c r="E1057" s="312">
        <v>1</v>
      </c>
      <c r="F1057" s="313">
        <v>20.11</v>
      </c>
      <c r="G1057" s="313">
        <v>20.11</v>
      </c>
    </row>
    <row r="1058" spans="1:7" ht="60" x14ac:dyDescent="0.25">
      <c r="A1058" s="311" t="s">
        <v>19967</v>
      </c>
      <c r="B1058" s="311" t="s">
        <v>19968</v>
      </c>
      <c r="C1058" s="311" t="s">
        <v>22883</v>
      </c>
      <c r="D1058" s="312" t="s">
        <v>21897</v>
      </c>
      <c r="E1058" s="312">
        <v>1</v>
      </c>
      <c r="F1058" s="313">
        <v>15.85</v>
      </c>
      <c r="G1058" s="313">
        <v>15.85</v>
      </c>
    </row>
    <row r="1059" spans="1:7" ht="60" x14ac:dyDescent="0.25">
      <c r="A1059" s="311" t="s">
        <v>19969</v>
      </c>
      <c r="B1059" s="311" t="s">
        <v>19970</v>
      </c>
      <c r="C1059" s="311" t="s">
        <v>22884</v>
      </c>
      <c r="D1059" s="312" t="s">
        <v>21897</v>
      </c>
      <c r="E1059" s="312">
        <v>1</v>
      </c>
      <c r="F1059" s="313">
        <v>20.72</v>
      </c>
      <c r="G1059" s="313">
        <v>20.72</v>
      </c>
    </row>
    <row r="1060" spans="1:7" ht="60" x14ac:dyDescent="0.25">
      <c r="A1060" s="311" t="s">
        <v>19971</v>
      </c>
      <c r="B1060" s="311" t="s">
        <v>19972</v>
      </c>
      <c r="C1060" s="311" t="s">
        <v>22885</v>
      </c>
      <c r="D1060" s="312" t="s">
        <v>21897</v>
      </c>
      <c r="E1060" s="312">
        <v>1</v>
      </c>
      <c r="F1060" s="313">
        <v>25.13</v>
      </c>
      <c r="G1060" s="313">
        <v>25.13</v>
      </c>
    </row>
    <row r="1061" spans="1:7" ht="60" x14ac:dyDescent="0.25">
      <c r="A1061" s="311" t="s">
        <v>19973</v>
      </c>
      <c r="B1061" s="311" t="s">
        <v>19974</v>
      </c>
      <c r="C1061" s="311" t="s">
        <v>22886</v>
      </c>
      <c r="D1061" s="312" t="s">
        <v>21897</v>
      </c>
      <c r="E1061" s="312">
        <v>1</v>
      </c>
      <c r="F1061" s="313">
        <v>21.09</v>
      </c>
      <c r="G1061" s="313">
        <v>21.09</v>
      </c>
    </row>
    <row r="1062" spans="1:7" ht="30" x14ac:dyDescent="0.25">
      <c r="A1062" s="311" t="s">
        <v>19975</v>
      </c>
      <c r="B1062" s="311" t="s">
        <v>19976</v>
      </c>
      <c r="C1062" s="311" t="s">
        <v>22887</v>
      </c>
      <c r="D1062" s="312" t="s">
        <v>21897</v>
      </c>
      <c r="E1062" s="312">
        <v>1</v>
      </c>
      <c r="F1062" s="313">
        <v>3.27</v>
      </c>
      <c r="G1062" s="313">
        <v>3.27</v>
      </c>
    </row>
    <row r="1063" spans="1:7" ht="30" x14ac:dyDescent="0.25">
      <c r="A1063" s="311" t="s">
        <v>19977</v>
      </c>
      <c r="B1063" s="311" t="s">
        <v>19978</v>
      </c>
      <c r="C1063" s="311" t="s">
        <v>22888</v>
      </c>
      <c r="D1063" s="312" t="s">
        <v>21897</v>
      </c>
      <c r="E1063" s="312">
        <v>1</v>
      </c>
      <c r="F1063" s="313">
        <v>11.69</v>
      </c>
      <c r="G1063" s="313">
        <v>11.69</v>
      </c>
    </row>
    <row r="1064" spans="1:7" ht="60" x14ac:dyDescent="0.25">
      <c r="A1064" s="311" t="s">
        <v>19979</v>
      </c>
      <c r="B1064" s="311" t="s">
        <v>22889</v>
      </c>
      <c r="C1064" s="311" t="s">
        <v>22890</v>
      </c>
      <c r="D1064" s="312" t="s">
        <v>18016</v>
      </c>
      <c r="E1064" s="312">
        <v>1</v>
      </c>
      <c r="F1064" s="313">
        <v>67.37</v>
      </c>
      <c r="G1064" s="313">
        <v>67.37</v>
      </c>
    </row>
    <row r="1065" spans="1:7" ht="45" x14ac:dyDescent="0.25">
      <c r="A1065" s="311" t="s">
        <v>19980</v>
      </c>
      <c r="B1065" s="311" t="s">
        <v>19981</v>
      </c>
      <c r="C1065" s="311" t="s">
        <v>22891</v>
      </c>
      <c r="D1065" s="312" t="s">
        <v>21897</v>
      </c>
      <c r="E1065" s="312">
        <v>1</v>
      </c>
      <c r="F1065" s="313">
        <v>4.76</v>
      </c>
      <c r="G1065" s="313">
        <v>4.76</v>
      </c>
    </row>
    <row r="1066" spans="1:7" ht="60" x14ac:dyDescent="0.25">
      <c r="A1066" s="311" t="s">
        <v>19982</v>
      </c>
      <c r="B1066" s="311" t="s">
        <v>19983</v>
      </c>
      <c r="C1066" s="311" t="s">
        <v>22892</v>
      </c>
      <c r="D1066" s="312" t="s">
        <v>21897</v>
      </c>
      <c r="E1066" s="312">
        <v>1</v>
      </c>
      <c r="F1066" s="313">
        <v>16.87</v>
      </c>
      <c r="G1066" s="313">
        <v>16.87</v>
      </c>
    </row>
    <row r="1067" spans="1:7" ht="60" x14ac:dyDescent="0.25">
      <c r="A1067" s="311" t="s">
        <v>19984</v>
      </c>
      <c r="B1067" s="311" t="s">
        <v>19985</v>
      </c>
      <c r="C1067" s="311" t="s">
        <v>22893</v>
      </c>
      <c r="D1067" s="312" t="s">
        <v>21897</v>
      </c>
      <c r="E1067" s="312">
        <v>1</v>
      </c>
      <c r="F1067" s="313">
        <v>20.2</v>
      </c>
      <c r="G1067" s="313">
        <v>20.2</v>
      </c>
    </row>
    <row r="1068" spans="1:7" ht="60" x14ac:dyDescent="0.25">
      <c r="A1068" s="311" t="s">
        <v>19986</v>
      </c>
      <c r="B1068" s="311" t="s">
        <v>19987</v>
      </c>
      <c r="C1068" s="311" t="s">
        <v>22894</v>
      </c>
      <c r="D1068" s="312" t="s">
        <v>21897</v>
      </c>
      <c r="E1068" s="312">
        <v>1</v>
      </c>
      <c r="F1068" s="313">
        <v>17.13</v>
      </c>
      <c r="G1068" s="313">
        <v>17.13</v>
      </c>
    </row>
    <row r="1069" spans="1:7" ht="45" x14ac:dyDescent="0.25">
      <c r="A1069" s="311" t="s">
        <v>19988</v>
      </c>
      <c r="B1069" s="311" t="s">
        <v>19989</v>
      </c>
      <c r="C1069" s="311" t="s">
        <v>22895</v>
      </c>
      <c r="D1069" s="312" t="s">
        <v>21897</v>
      </c>
      <c r="E1069" s="312">
        <v>1</v>
      </c>
      <c r="F1069" s="313">
        <v>2.06</v>
      </c>
      <c r="G1069" s="313">
        <v>2.06</v>
      </c>
    </row>
    <row r="1070" spans="1:7" ht="30" x14ac:dyDescent="0.25">
      <c r="A1070" s="310" t="s">
        <v>19990</v>
      </c>
      <c r="B1070" s="311"/>
      <c r="C1070" s="310" t="s">
        <v>19991</v>
      </c>
      <c r="D1070" s="312"/>
      <c r="E1070" s="312"/>
      <c r="F1070" s="313"/>
      <c r="G1070" s="313"/>
    </row>
    <row r="1071" spans="1:7" ht="60" x14ac:dyDescent="0.25">
      <c r="A1071" s="311" t="s">
        <v>19992</v>
      </c>
      <c r="B1071" s="311" t="s">
        <v>19993</v>
      </c>
      <c r="C1071" s="311" t="s">
        <v>22896</v>
      </c>
      <c r="D1071" s="312" t="s">
        <v>21897</v>
      </c>
      <c r="E1071" s="312">
        <v>1</v>
      </c>
      <c r="F1071" s="313">
        <v>8.9499999999999993</v>
      </c>
      <c r="G1071" s="313">
        <v>8.9499999999999993</v>
      </c>
    </row>
    <row r="1072" spans="1:7" ht="60" x14ac:dyDescent="0.25">
      <c r="A1072" s="311" t="s">
        <v>19994</v>
      </c>
      <c r="B1072" s="311" t="s">
        <v>19995</v>
      </c>
      <c r="C1072" s="311" t="s">
        <v>22897</v>
      </c>
      <c r="D1072" s="312" t="s">
        <v>21897</v>
      </c>
      <c r="E1072" s="312">
        <v>1</v>
      </c>
      <c r="F1072" s="313">
        <v>18.079999999999998</v>
      </c>
      <c r="G1072" s="313">
        <v>18.079999999999998</v>
      </c>
    </row>
    <row r="1073" spans="1:7" ht="75" x14ac:dyDescent="0.25">
      <c r="A1073" s="311" t="s">
        <v>19996</v>
      </c>
      <c r="B1073" s="311" t="s">
        <v>19997</v>
      </c>
      <c r="C1073" s="311" t="s">
        <v>22898</v>
      </c>
      <c r="D1073" s="312" t="s">
        <v>21897</v>
      </c>
      <c r="E1073" s="312">
        <v>1</v>
      </c>
      <c r="F1073" s="313">
        <v>19.690000000000001</v>
      </c>
      <c r="G1073" s="313">
        <v>19.690000000000001</v>
      </c>
    </row>
    <row r="1074" spans="1:7" ht="60" x14ac:dyDescent="0.25">
      <c r="A1074" s="311" t="s">
        <v>19998</v>
      </c>
      <c r="B1074" s="311" t="s">
        <v>19999</v>
      </c>
      <c r="C1074" s="311" t="s">
        <v>22899</v>
      </c>
      <c r="D1074" s="312" t="s">
        <v>21897</v>
      </c>
      <c r="E1074" s="312">
        <v>1</v>
      </c>
      <c r="F1074" s="313">
        <v>25.95</v>
      </c>
      <c r="G1074" s="313">
        <v>25.95</v>
      </c>
    </row>
    <row r="1075" spans="1:7" x14ac:dyDescent="0.25">
      <c r="A1075" s="311" t="s">
        <v>20000</v>
      </c>
      <c r="B1075" s="311" t="s">
        <v>20001</v>
      </c>
      <c r="C1075" s="311" t="s">
        <v>22900</v>
      </c>
      <c r="D1075" s="312" t="s">
        <v>21897</v>
      </c>
      <c r="E1075" s="312">
        <v>1</v>
      </c>
      <c r="F1075" s="313">
        <v>9.31</v>
      </c>
      <c r="G1075" s="313">
        <v>9.31</v>
      </c>
    </row>
    <row r="1076" spans="1:7" ht="60" x14ac:dyDescent="0.25">
      <c r="A1076" s="311" t="s">
        <v>20002</v>
      </c>
      <c r="B1076" s="311" t="s">
        <v>20003</v>
      </c>
      <c r="C1076" s="311" t="s">
        <v>22901</v>
      </c>
      <c r="D1076" s="312" t="s">
        <v>21897</v>
      </c>
      <c r="E1076" s="312">
        <v>1</v>
      </c>
      <c r="F1076" s="313">
        <v>16.87</v>
      </c>
      <c r="G1076" s="313">
        <v>16.87</v>
      </c>
    </row>
    <row r="1077" spans="1:7" x14ac:dyDescent="0.25">
      <c r="A1077" s="310" t="s">
        <v>20004</v>
      </c>
      <c r="B1077" s="311"/>
      <c r="C1077" s="310" t="s">
        <v>20005</v>
      </c>
      <c r="D1077" s="312"/>
      <c r="E1077" s="312"/>
      <c r="F1077" s="313"/>
      <c r="G1077" s="313"/>
    </row>
    <row r="1078" spans="1:7" ht="60" x14ac:dyDescent="0.25">
      <c r="A1078" s="311" t="s">
        <v>20006</v>
      </c>
      <c r="B1078" s="311" t="s">
        <v>20007</v>
      </c>
      <c r="C1078" s="311" t="s">
        <v>22902</v>
      </c>
      <c r="D1078" s="312" t="s">
        <v>21897</v>
      </c>
      <c r="E1078" s="312">
        <v>1</v>
      </c>
      <c r="F1078" s="313">
        <v>18.899999999999999</v>
      </c>
      <c r="G1078" s="313">
        <v>18.899999999999999</v>
      </c>
    </row>
    <row r="1079" spans="1:7" ht="60" x14ac:dyDescent="0.25">
      <c r="A1079" s="311" t="s">
        <v>20008</v>
      </c>
      <c r="B1079" s="311" t="s">
        <v>20009</v>
      </c>
      <c r="C1079" s="311" t="s">
        <v>22903</v>
      </c>
      <c r="D1079" s="312" t="s">
        <v>21897</v>
      </c>
      <c r="E1079" s="312">
        <v>1</v>
      </c>
      <c r="F1079" s="313">
        <v>22.64</v>
      </c>
      <c r="G1079" s="313">
        <v>22.64</v>
      </c>
    </row>
    <row r="1080" spans="1:7" ht="60" x14ac:dyDescent="0.25">
      <c r="A1080" s="311" t="s">
        <v>20010</v>
      </c>
      <c r="B1080" s="311" t="s">
        <v>20011</v>
      </c>
      <c r="C1080" s="311" t="s">
        <v>22904</v>
      </c>
      <c r="D1080" s="312" t="s">
        <v>21897</v>
      </c>
      <c r="E1080" s="312">
        <v>1</v>
      </c>
      <c r="F1080" s="313">
        <v>29.6</v>
      </c>
      <c r="G1080" s="313">
        <v>29.6</v>
      </c>
    </row>
    <row r="1081" spans="1:7" ht="60" x14ac:dyDescent="0.25">
      <c r="A1081" s="311" t="s">
        <v>20012</v>
      </c>
      <c r="B1081" s="311" t="s">
        <v>20013</v>
      </c>
      <c r="C1081" s="311" t="s">
        <v>22905</v>
      </c>
      <c r="D1081" s="312" t="s">
        <v>21897</v>
      </c>
      <c r="E1081" s="312">
        <v>1</v>
      </c>
      <c r="F1081" s="313">
        <v>21.39</v>
      </c>
      <c r="G1081" s="313">
        <v>21.39</v>
      </c>
    </row>
    <row r="1082" spans="1:7" x14ac:dyDescent="0.25">
      <c r="A1082" s="310" t="s">
        <v>20014</v>
      </c>
      <c r="B1082" s="311"/>
      <c r="C1082" s="310" t="s">
        <v>20015</v>
      </c>
      <c r="D1082" s="312"/>
      <c r="E1082" s="312"/>
      <c r="F1082" s="313"/>
      <c r="G1082" s="313"/>
    </row>
    <row r="1083" spans="1:7" ht="75" x14ac:dyDescent="0.25">
      <c r="A1083" s="311" t="s">
        <v>20016</v>
      </c>
      <c r="B1083" s="311" t="s">
        <v>20017</v>
      </c>
      <c r="C1083" s="311" t="s">
        <v>22906</v>
      </c>
      <c r="D1083" s="312" t="s">
        <v>21897</v>
      </c>
      <c r="E1083" s="312">
        <v>1</v>
      </c>
      <c r="F1083" s="313">
        <v>20.010000000000002</v>
      </c>
      <c r="G1083" s="313">
        <v>20.010000000000002</v>
      </c>
    </row>
    <row r="1084" spans="1:7" ht="45" x14ac:dyDescent="0.25">
      <c r="A1084" s="311" t="s">
        <v>20018</v>
      </c>
      <c r="B1084" s="311" t="s">
        <v>20019</v>
      </c>
      <c r="C1084" s="311" t="s">
        <v>22907</v>
      </c>
      <c r="D1084" s="312" t="s">
        <v>21897</v>
      </c>
      <c r="E1084" s="312">
        <v>1</v>
      </c>
      <c r="F1084" s="313">
        <v>38.35</v>
      </c>
      <c r="G1084" s="313">
        <v>38.35</v>
      </c>
    </row>
    <row r="1085" spans="1:7" x14ac:dyDescent="0.25">
      <c r="A1085" s="310" t="s">
        <v>20020</v>
      </c>
      <c r="B1085" s="311"/>
      <c r="C1085" s="310" t="s">
        <v>20021</v>
      </c>
      <c r="D1085" s="312"/>
      <c r="E1085" s="312"/>
      <c r="F1085" s="313"/>
      <c r="G1085" s="313"/>
    </row>
    <row r="1086" spans="1:7" ht="60" x14ac:dyDescent="0.25">
      <c r="A1086" s="311" t="s">
        <v>20022</v>
      </c>
      <c r="B1086" s="311" t="s">
        <v>20023</v>
      </c>
      <c r="C1086" s="311" t="s">
        <v>22908</v>
      </c>
      <c r="D1086" s="312" t="s">
        <v>18016</v>
      </c>
      <c r="E1086" s="312">
        <v>1</v>
      </c>
      <c r="F1086" s="313">
        <v>4.72</v>
      </c>
      <c r="G1086" s="313">
        <v>4.72</v>
      </c>
    </row>
    <row r="1087" spans="1:7" x14ac:dyDescent="0.25">
      <c r="A1087" s="310" t="s">
        <v>20024</v>
      </c>
      <c r="B1087" s="311"/>
      <c r="C1087" s="310" t="s">
        <v>20025</v>
      </c>
      <c r="D1087" s="312"/>
      <c r="E1087" s="312"/>
      <c r="F1087" s="313"/>
      <c r="G1087" s="313"/>
    </row>
    <row r="1088" spans="1:7" ht="60" x14ac:dyDescent="0.25">
      <c r="A1088" s="311" t="s">
        <v>20026</v>
      </c>
      <c r="B1088" s="311" t="s">
        <v>20027</v>
      </c>
      <c r="C1088" s="311" t="s">
        <v>22909</v>
      </c>
      <c r="D1088" s="312" t="s">
        <v>8808</v>
      </c>
      <c r="E1088" s="312">
        <v>1</v>
      </c>
      <c r="F1088" s="313">
        <v>30.04</v>
      </c>
      <c r="G1088" s="313">
        <v>30.04</v>
      </c>
    </row>
    <row r="1089" spans="1:7" ht="60" x14ac:dyDescent="0.25">
      <c r="A1089" s="311" t="s">
        <v>20028</v>
      </c>
      <c r="B1089" s="311" t="s">
        <v>20029</v>
      </c>
      <c r="C1089" s="311" t="s">
        <v>22910</v>
      </c>
      <c r="D1089" s="312" t="s">
        <v>21897</v>
      </c>
      <c r="E1089" s="312">
        <v>1</v>
      </c>
      <c r="F1089" s="313">
        <v>32.75</v>
      </c>
      <c r="G1089" s="313">
        <v>32.75</v>
      </c>
    </row>
    <row r="1090" spans="1:7" ht="45" x14ac:dyDescent="0.25">
      <c r="A1090" s="311" t="s">
        <v>20030</v>
      </c>
      <c r="B1090" s="311" t="s">
        <v>20031</v>
      </c>
      <c r="C1090" s="311" t="s">
        <v>22911</v>
      </c>
      <c r="D1090" s="312" t="s">
        <v>21897</v>
      </c>
      <c r="E1090" s="312">
        <v>1</v>
      </c>
      <c r="F1090" s="313">
        <v>18.04</v>
      </c>
      <c r="G1090" s="313">
        <v>18.04</v>
      </c>
    </row>
    <row r="1091" spans="1:7" ht="60" x14ac:dyDescent="0.25">
      <c r="A1091" s="311" t="s">
        <v>20032</v>
      </c>
      <c r="B1091" s="311" t="s">
        <v>20033</v>
      </c>
      <c r="C1091" s="311" t="s">
        <v>22912</v>
      </c>
      <c r="D1091" s="312" t="s">
        <v>8808</v>
      </c>
      <c r="E1091" s="312">
        <v>1</v>
      </c>
      <c r="F1091" s="313">
        <v>48.05</v>
      </c>
      <c r="G1091" s="313">
        <v>48.05</v>
      </c>
    </row>
    <row r="1092" spans="1:7" ht="90" x14ac:dyDescent="0.25">
      <c r="A1092" s="311" t="s">
        <v>20034</v>
      </c>
      <c r="B1092" s="311" t="s">
        <v>20035</v>
      </c>
      <c r="C1092" s="311" t="s">
        <v>22913</v>
      </c>
      <c r="D1092" s="312" t="s">
        <v>21897</v>
      </c>
      <c r="E1092" s="312">
        <v>1</v>
      </c>
      <c r="F1092" s="313">
        <v>49.16</v>
      </c>
      <c r="G1092" s="313">
        <v>49.16</v>
      </c>
    </row>
    <row r="1093" spans="1:7" ht="30" x14ac:dyDescent="0.25">
      <c r="A1093" s="310" t="s">
        <v>20036</v>
      </c>
      <c r="B1093" s="311"/>
      <c r="C1093" s="310" t="s">
        <v>20037</v>
      </c>
      <c r="D1093" s="312"/>
      <c r="E1093" s="312"/>
      <c r="F1093" s="313"/>
      <c r="G1093" s="313"/>
    </row>
    <row r="1094" spans="1:7" x14ac:dyDescent="0.25">
      <c r="A1094" s="310" t="s">
        <v>20038</v>
      </c>
      <c r="B1094" s="311"/>
      <c r="C1094" s="310" t="s">
        <v>20039</v>
      </c>
      <c r="D1094" s="312"/>
      <c r="E1094" s="312"/>
      <c r="F1094" s="313"/>
      <c r="G1094" s="313"/>
    </row>
    <row r="1095" spans="1:7" ht="90" x14ac:dyDescent="0.25">
      <c r="A1095" s="311" t="s">
        <v>20040</v>
      </c>
      <c r="B1095" s="311" t="s">
        <v>20041</v>
      </c>
      <c r="C1095" s="311" t="s">
        <v>22914</v>
      </c>
      <c r="D1095" s="312" t="s">
        <v>21897</v>
      </c>
      <c r="E1095" s="312">
        <v>1</v>
      </c>
      <c r="F1095" s="313">
        <v>280.45999999999998</v>
      </c>
      <c r="G1095" s="313">
        <v>280.45999999999998</v>
      </c>
    </row>
    <row r="1096" spans="1:7" ht="45" x14ac:dyDescent="0.25">
      <c r="A1096" s="311" t="s">
        <v>20042</v>
      </c>
      <c r="B1096" s="311" t="s">
        <v>20043</v>
      </c>
      <c r="C1096" s="311" t="s">
        <v>22915</v>
      </c>
      <c r="D1096" s="312" t="s">
        <v>8808</v>
      </c>
      <c r="E1096" s="312">
        <v>1</v>
      </c>
      <c r="F1096" s="313">
        <v>305.29000000000002</v>
      </c>
      <c r="G1096" s="313">
        <v>305.29000000000002</v>
      </c>
    </row>
    <row r="1097" spans="1:7" ht="90" x14ac:dyDescent="0.25">
      <c r="A1097" s="311" t="s">
        <v>20044</v>
      </c>
      <c r="B1097" s="311" t="s">
        <v>20045</v>
      </c>
      <c r="C1097" s="311" t="s">
        <v>22916</v>
      </c>
      <c r="D1097" s="312" t="s">
        <v>8808</v>
      </c>
      <c r="E1097" s="312">
        <v>1</v>
      </c>
      <c r="F1097" s="313">
        <v>208.9</v>
      </c>
      <c r="G1097" s="313">
        <v>208.9</v>
      </c>
    </row>
    <row r="1098" spans="1:7" ht="60" x14ac:dyDescent="0.25">
      <c r="A1098" s="311" t="s">
        <v>20046</v>
      </c>
      <c r="B1098" s="311" t="s">
        <v>20047</v>
      </c>
      <c r="C1098" s="311" t="s">
        <v>22917</v>
      </c>
      <c r="D1098" s="312" t="s">
        <v>8808</v>
      </c>
      <c r="E1098" s="312">
        <v>1</v>
      </c>
      <c r="F1098" s="313">
        <v>120.06</v>
      </c>
      <c r="G1098" s="313">
        <v>120.06</v>
      </c>
    </row>
    <row r="1099" spans="1:7" ht="45" x14ac:dyDescent="0.25">
      <c r="A1099" s="311" t="s">
        <v>20048</v>
      </c>
      <c r="B1099" s="311" t="s">
        <v>22918</v>
      </c>
      <c r="C1099" s="311" t="s">
        <v>22919</v>
      </c>
      <c r="D1099" s="312" t="s">
        <v>21906</v>
      </c>
      <c r="E1099" s="312">
        <v>1</v>
      </c>
      <c r="F1099" s="313">
        <v>959.76</v>
      </c>
      <c r="G1099" s="313">
        <v>959.76</v>
      </c>
    </row>
    <row r="1100" spans="1:7" ht="105" x14ac:dyDescent="0.25">
      <c r="A1100" s="311" t="s">
        <v>20049</v>
      </c>
      <c r="B1100" s="311" t="s">
        <v>20050</v>
      </c>
      <c r="C1100" s="311" t="s">
        <v>22920</v>
      </c>
      <c r="D1100" s="312" t="s">
        <v>8808</v>
      </c>
      <c r="E1100" s="312">
        <v>1</v>
      </c>
      <c r="F1100" s="313">
        <v>248.91</v>
      </c>
      <c r="G1100" s="313">
        <v>248.91</v>
      </c>
    </row>
    <row r="1101" spans="1:7" ht="90" x14ac:dyDescent="0.25">
      <c r="A1101" s="311" t="s">
        <v>20051</v>
      </c>
      <c r="B1101" s="311" t="s">
        <v>20052</v>
      </c>
      <c r="C1101" s="311" t="s">
        <v>22921</v>
      </c>
      <c r="D1101" s="312" t="s">
        <v>8808</v>
      </c>
      <c r="E1101" s="312">
        <v>1</v>
      </c>
      <c r="F1101" s="313">
        <v>822.27</v>
      </c>
      <c r="G1101" s="313">
        <v>822.27</v>
      </c>
    </row>
    <row r="1102" spans="1:7" ht="90" x14ac:dyDescent="0.25">
      <c r="A1102" s="311" t="s">
        <v>20053</v>
      </c>
      <c r="B1102" s="311" t="s">
        <v>20054</v>
      </c>
      <c r="C1102" s="311" t="s">
        <v>22922</v>
      </c>
      <c r="D1102" s="312" t="s">
        <v>21897</v>
      </c>
      <c r="E1102" s="312">
        <v>1</v>
      </c>
      <c r="F1102" s="313">
        <v>291.5</v>
      </c>
      <c r="G1102" s="313">
        <v>291.5</v>
      </c>
    </row>
    <row r="1103" spans="1:7" ht="60" x14ac:dyDescent="0.25">
      <c r="A1103" s="311" t="s">
        <v>20055</v>
      </c>
      <c r="B1103" s="311" t="s">
        <v>20056</v>
      </c>
      <c r="C1103" s="311" t="s">
        <v>22923</v>
      </c>
      <c r="D1103" s="312" t="s">
        <v>8808</v>
      </c>
      <c r="E1103" s="312">
        <v>1</v>
      </c>
      <c r="F1103" s="313">
        <v>108.12</v>
      </c>
      <c r="G1103" s="313">
        <v>108.12</v>
      </c>
    </row>
    <row r="1104" spans="1:7" ht="60" x14ac:dyDescent="0.25">
      <c r="A1104" s="311" t="s">
        <v>20057</v>
      </c>
      <c r="B1104" s="311" t="s">
        <v>20058</v>
      </c>
      <c r="C1104" s="311" t="s">
        <v>22924</v>
      </c>
      <c r="D1104" s="312" t="s">
        <v>8808</v>
      </c>
      <c r="E1104" s="312">
        <v>1</v>
      </c>
      <c r="F1104" s="314">
        <v>1139.93</v>
      </c>
      <c r="G1104" s="314">
        <v>1139.93</v>
      </c>
    </row>
    <row r="1105" spans="1:7" ht="60" x14ac:dyDescent="0.25">
      <c r="A1105" s="311" t="s">
        <v>20059</v>
      </c>
      <c r="B1105" s="311" t="s">
        <v>20060</v>
      </c>
      <c r="C1105" s="311" t="s">
        <v>22925</v>
      </c>
      <c r="D1105" s="312" t="s">
        <v>8808</v>
      </c>
      <c r="E1105" s="312">
        <v>1</v>
      </c>
      <c r="F1105" s="314">
        <v>2058.75</v>
      </c>
      <c r="G1105" s="314">
        <v>2058.75</v>
      </c>
    </row>
    <row r="1106" spans="1:7" x14ac:dyDescent="0.25">
      <c r="A1106" s="310" t="s">
        <v>20061</v>
      </c>
      <c r="B1106" s="311"/>
      <c r="C1106" s="310" t="s">
        <v>13177</v>
      </c>
      <c r="D1106" s="312"/>
      <c r="E1106" s="312"/>
      <c r="F1106" s="313"/>
      <c r="G1106" s="313"/>
    </row>
    <row r="1107" spans="1:7" ht="60" x14ac:dyDescent="0.25">
      <c r="A1107" s="311" t="s">
        <v>20062</v>
      </c>
      <c r="B1107" s="311" t="s">
        <v>20063</v>
      </c>
      <c r="C1107" s="311" t="s">
        <v>22926</v>
      </c>
      <c r="D1107" s="312" t="s">
        <v>8808</v>
      </c>
      <c r="E1107" s="312">
        <v>1</v>
      </c>
      <c r="F1107" s="313">
        <v>50.02</v>
      </c>
      <c r="G1107" s="313">
        <v>50.02</v>
      </c>
    </row>
    <row r="1108" spans="1:7" ht="75" x14ac:dyDescent="0.25">
      <c r="A1108" s="311" t="s">
        <v>20064</v>
      </c>
      <c r="B1108" s="311" t="s">
        <v>20065</v>
      </c>
      <c r="C1108" s="311" t="s">
        <v>22927</v>
      </c>
      <c r="D1108" s="312" t="s">
        <v>21897</v>
      </c>
      <c r="E1108" s="312">
        <v>1</v>
      </c>
      <c r="F1108" s="313">
        <v>76.86</v>
      </c>
      <c r="G1108" s="313">
        <v>76.86</v>
      </c>
    </row>
    <row r="1109" spans="1:7" ht="75" x14ac:dyDescent="0.25">
      <c r="A1109" s="311" t="s">
        <v>20066</v>
      </c>
      <c r="B1109" s="311" t="s">
        <v>20067</v>
      </c>
      <c r="C1109" s="311" t="s">
        <v>22928</v>
      </c>
      <c r="D1109" s="312" t="s">
        <v>21897</v>
      </c>
      <c r="E1109" s="312">
        <v>1</v>
      </c>
      <c r="F1109" s="313">
        <v>133.05000000000001</v>
      </c>
      <c r="G1109" s="313">
        <v>133.05000000000001</v>
      </c>
    </row>
    <row r="1110" spans="1:7" ht="75" x14ac:dyDescent="0.25">
      <c r="A1110" s="311" t="s">
        <v>20068</v>
      </c>
      <c r="B1110" s="311" t="s">
        <v>20069</v>
      </c>
      <c r="C1110" s="311" t="s">
        <v>22929</v>
      </c>
      <c r="D1110" s="312" t="s">
        <v>21897</v>
      </c>
      <c r="E1110" s="312">
        <v>1</v>
      </c>
      <c r="F1110" s="313">
        <v>95.1</v>
      </c>
      <c r="G1110" s="313">
        <v>95.1</v>
      </c>
    </row>
    <row r="1111" spans="1:7" ht="30" x14ac:dyDescent="0.25">
      <c r="A1111" s="311" t="s">
        <v>20070</v>
      </c>
      <c r="B1111" s="311" t="s">
        <v>20071</v>
      </c>
      <c r="C1111" s="311" t="s">
        <v>22930</v>
      </c>
      <c r="D1111" s="312" t="s">
        <v>21906</v>
      </c>
      <c r="E1111" s="312">
        <v>1</v>
      </c>
      <c r="F1111" s="313">
        <v>197.84</v>
      </c>
      <c r="G1111" s="313">
        <v>197.84</v>
      </c>
    </row>
    <row r="1112" spans="1:7" ht="75" x14ac:dyDescent="0.25">
      <c r="A1112" s="311" t="s">
        <v>20072</v>
      </c>
      <c r="B1112" s="311" t="s">
        <v>20073</v>
      </c>
      <c r="C1112" s="311" t="s">
        <v>22931</v>
      </c>
      <c r="D1112" s="312" t="s">
        <v>8808</v>
      </c>
      <c r="E1112" s="312">
        <v>1</v>
      </c>
      <c r="F1112" s="313">
        <v>72.55</v>
      </c>
      <c r="G1112" s="313">
        <v>72.55</v>
      </c>
    </row>
    <row r="1113" spans="1:7" ht="75" x14ac:dyDescent="0.25">
      <c r="A1113" s="311" t="s">
        <v>20074</v>
      </c>
      <c r="B1113" s="311" t="s">
        <v>20075</v>
      </c>
      <c r="C1113" s="311" t="s">
        <v>22932</v>
      </c>
      <c r="D1113" s="312" t="s">
        <v>21897</v>
      </c>
      <c r="E1113" s="312">
        <v>1</v>
      </c>
      <c r="F1113" s="313">
        <v>66.3</v>
      </c>
      <c r="G1113" s="313">
        <v>66.3</v>
      </c>
    </row>
    <row r="1114" spans="1:7" ht="90" x14ac:dyDescent="0.25">
      <c r="A1114" s="311" t="s">
        <v>20076</v>
      </c>
      <c r="B1114" s="311" t="s">
        <v>20077</v>
      </c>
      <c r="C1114" s="311" t="s">
        <v>22933</v>
      </c>
      <c r="D1114" s="312" t="s">
        <v>8808</v>
      </c>
      <c r="E1114" s="312">
        <v>1</v>
      </c>
      <c r="F1114" s="313">
        <v>304.64999999999998</v>
      </c>
      <c r="G1114" s="313">
        <v>304.64999999999998</v>
      </c>
    </row>
    <row r="1115" spans="1:7" ht="90" x14ac:dyDescent="0.25">
      <c r="A1115" s="311" t="s">
        <v>20078</v>
      </c>
      <c r="B1115" s="311" t="s">
        <v>20079</v>
      </c>
      <c r="C1115" s="311" t="s">
        <v>22934</v>
      </c>
      <c r="D1115" s="312" t="s">
        <v>21897</v>
      </c>
      <c r="E1115" s="312">
        <v>1</v>
      </c>
      <c r="F1115" s="313">
        <v>68.349999999999994</v>
      </c>
      <c r="G1115" s="313">
        <v>68.349999999999994</v>
      </c>
    </row>
    <row r="1116" spans="1:7" ht="90" x14ac:dyDescent="0.25">
      <c r="A1116" s="311" t="s">
        <v>20080</v>
      </c>
      <c r="B1116" s="311" t="s">
        <v>20081</v>
      </c>
      <c r="C1116" s="311" t="s">
        <v>22935</v>
      </c>
      <c r="D1116" s="312" t="s">
        <v>21897</v>
      </c>
      <c r="E1116" s="312">
        <v>1</v>
      </c>
      <c r="F1116" s="313">
        <v>68.349999999999994</v>
      </c>
      <c r="G1116" s="313">
        <v>68.349999999999994</v>
      </c>
    </row>
    <row r="1117" spans="1:7" x14ac:dyDescent="0.25">
      <c r="A1117" s="310" t="s">
        <v>20082</v>
      </c>
      <c r="B1117" s="311"/>
      <c r="C1117" s="310" t="s">
        <v>20083</v>
      </c>
      <c r="D1117" s="312"/>
      <c r="E1117" s="312"/>
      <c r="F1117" s="313"/>
      <c r="G1117" s="313"/>
    </row>
    <row r="1118" spans="1:7" ht="45" x14ac:dyDescent="0.25">
      <c r="A1118" s="311" t="s">
        <v>20084</v>
      </c>
      <c r="B1118" s="311" t="s">
        <v>20085</v>
      </c>
      <c r="C1118" s="311" t="s">
        <v>22936</v>
      </c>
      <c r="D1118" s="312" t="s">
        <v>21897</v>
      </c>
      <c r="E1118" s="312">
        <v>1</v>
      </c>
      <c r="F1118" s="313">
        <v>13.13</v>
      </c>
      <c r="G1118" s="313">
        <v>13.13</v>
      </c>
    </row>
    <row r="1119" spans="1:7" ht="30" x14ac:dyDescent="0.25">
      <c r="A1119" s="311" t="s">
        <v>20086</v>
      </c>
      <c r="B1119" s="311" t="s">
        <v>20087</v>
      </c>
      <c r="C1119" s="311" t="s">
        <v>22937</v>
      </c>
      <c r="D1119" s="312" t="s">
        <v>21906</v>
      </c>
      <c r="E1119" s="312">
        <v>1</v>
      </c>
      <c r="F1119" s="313">
        <v>152.68</v>
      </c>
      <c r="G1119" s="313">
        <v>152.68</v>
      </c>
    </row>
    <row r="1120" spans="1:7" ht="30" x14ac:dyDescent="0.25">
      <c r="A1120" s="311" t="s">
        <v>20088</v>
      </c>
      <c r="B1120" s="311" t="s">
        <v>20089</v>
      </c>
      <c r="C1120" s="311" t="s">
        <v>22938</v>
      </c>
      <c r="D1120" s="312" t="s">
        <v>21906</v>
      </c>
      <c r="E1120" s="312">
        <v>1</v>
      </c>
      <c r="F1120" s="313">
        <v>160.91999999999999</v>
      </c>
      <c r="G1120" s="313">
        <v>160.91999999999999</v>
      </c>
    </row>
    <row r="1121" spans="1:7" ht="30" x14ac:dyDescent="0.25">
      <c r="A1121" s="311" t="s">
        <v>20090</v>
      </c>
      <c r="B1121" s="311" t="s">
        <v>20091</v>
      </c>
      <c r="C1121" s="311" t="s">
        <v>22939</v>
      </c>
      <c r="D1121" s="312" t="s">
        <v>21906</v>
      </c>
      <c r="E1121" s="312">
        <v>1</v>
      </c>
      <c r="F1121" s="313">
        <v>202.07</v>
      </c>
      <c r="G1121" s="313">
        <v>202.07</v>
      </c>
    </row>
    <row r="1122" spans="1:7" ht="30" x14ac:dyDescent="0.25">
      <c r="A1122" s="311" t="s">
        <v>20092</v>
      </c>
      <c r="B1122" s="311" t="s">
        <v>20093</v>
      </c>
      <c r="C1122" s="311" t="s">
        <v>22940</v>
      </c>
      <c r="D1122" s="312" t="s">
        <v>21906</v>
      </c>
      <c r="E1122" s="312">
        <v>1</v>
      </c>
      <c r="F1122" s="313">
        <v>128.15</v>
      </c>
      <c r="G1122" s="313">
        <v>128.15</v>
      </c>
    </row>
    <row r="1123" spans="1:7" ht="45" x14ac:dyDescent="0.25">
      <c r="A1123" s="311" t="s">
        <v>20094</v>
      </c>
      <c r="B1123" s="311" t="s">
        <v>20095</v>
      </c>
      <c r="C1123" s="311" t="s">
        <v>22941</v>
      </c>
      <c r="D1123" s="312" t="s">
        <v>21897</v>
      </c>
      <c r="E1123" s="312">
        <v>1</v>
      </c>
      <c r="F1123" s="313">
        <v>26.2</v>
      </c>
      <c r="G1123" s="313">
        <v>26.2</v>
      </c>
    </row>
    <row r="1124" spans="1:7" ht="30" x14ac:dyDescent="0.25">
      <c r="A1124" s="310" t="s">
        <v>20096</v>
      </c>
      <c r="B1124" s="311"/>
      <c r="C1124" s="310" t="s">
        <v>20097</v>
      </c>
      <c r="D1124" s="312"/>
      <c r="E1124" s="312"/>
      <c r="F1124" s="313"/>
      <c r="G1124" s="313"/>
    </row>
    <row r="1125" spans="1:7" x14ac:dyDescent="0.25">
      <c r="A1125" s="311" t="s">
        <v>20098</v>
      </c>
      <c r="B1125" s="311" t="s">
        <v>20099</v>
      </c>
      <c r="C1125" s="311" t="s">
        <v>22942</v>
      </c>
      <c r="D1125" s="312" t="s">
        <v>21897</v>
      </c>
      <c r="E1125" s="312">
        <v>1</v>
      </c>
      <c r="F1125" s="313">
        <v>9.84</v>
      </c>
      <c r="G1125" s="313">
        <v>9.84</v>
      </c>
    </row>
    <row r="1126" spans="1:7" ht="30" x14ac:dyDescent="0.25">
      <c r="A1126" s="311" t="s">
        <v>20100</v>
      </c>
      <c r="B1126" s="311" t="s">
        <v>20101</v>
      </c>
      <c r="C1126" s="311" t="s">
        <v>22943</v>
      </c>
      <c r="D1126" s="312" t="s">
        <v>21897</v>
      </c>
      <c r="E1126" s="312">
        <v>1</v>
      </c>
      <c r="F1126" s="313">
        <v>0.98</v>
      </c>
      <c r="G1126" s="313">
        <v>0.98</v>
      </c>
    </row>
    <row r="1127" spans="1:7" ht="30" x14ac:dyDescent="0.25">
      <c r="A1127" s="311" t="s">
        <v>20102</v>
      </c>
      <c r="B1127" s="311" t="s">
        <v>20103</v>
      </c>
      <c r="C1127" s="311" t="s">
        <v>22944</v>
      </c>
      <c r="D1127" s="312" t="s">
        <v>21897</v>
      </c>
      <c r="E1127" s="312">
        <v>1</v>
      </c>
      <c r="F1127" s="313">
        <v>19.13</v>
      </c>
      <c r="G1127" s="313">
        <v>19.13</v>
      </c>
    </row>
    <row r="1128" spans="1:7" x14ac:dyDescent="0.25">
      <c r="A1128" s="310" t="s">
        <v>20104</v>
      </c>
      <c r="B1128" s="311"/>
      <c r="C1128" s="310" t="s">
        <v>20105</v>
      </c>
      <c r="D1128" s="312"/>
      <c r="E1128" s="312"/>
      <c r="F1128" s="313"/>
      <c r="G1128" s="313"/>
    </row>
    <row r="1129" spans="1:7" ht="60" x14ac:dyDescent="0.25">
      <c r="A1129" s="311" t="s">
        <v>20106</v>
      </c>
      <c r="B1129" s="311" t="s">
        <v>20107</v>
      </c>
      <c r="C1129" s="311" t="s">
        <v>22945</v>
      </c>
      <c r="D1129" s="312" t="s">
        <v>18016</v>
      </c>
      <c r="E1129" s="312">
        <v>1</v>
      </c>
      <c r="F1129" s="313">
        <v>167.36</v>
      </c>
      <c r="G1129" s="313">
        <v>167.36</v>
      </c>
    </row>
    <row r="1130" spans="1:7" ht="90" x14ac:dyDescent="0.25">
      <c r="A1130" s="311" t="s">
        <v>20108</v>
      </c>
      <c r="B1130" s="311" t="s">
        <v>20109</v>
      </c>
      <c r="C1130" s="311" t="s">
        <v>22946</v>
      </c>
      <c r="D1130" s="312" t="s">
        <v>18016</v>
      </c>
      <c r="E1130" s="312">
        <v>1</v>
      </c>
      <c r="F1130" s="313">
        <v>462.37</v>
      </c>
      <c r="G1130" s="313">
        <v>462.37</v>
      </c>
    </row>
    <row r="1131" spans="1:7" ht="75" x14ac:dyDescent="0.25">
      <c r="A1131" s="311" t="s">
        <v>20110</v>
      </c>
      <c r="B1131" s="311" t="s">
        <v>20111</v>
      </c>
      <c r="C1131" s="311" t="s">
        <v>22947</v>
      </c>
      <c r="D1131" s="312" t="s">
        <v>18016</v>
      </c>
      <c r="E1131" s="312">
        <v>1</v>
      </c>
      <c r="F1131" s="314">
        <v>1831.89</v>
      </c>
      <c r="G1131" s="314">
        <v>1831.89</v>
      </c>
    </row>
    <row r="1132" spans="1:7" ht="45" x14ac:dyDescent="0.25">
      <c r="A1132" s="311" t="s">
        <v>20112</v>
      </c>
      <c r="B1132" s="311" t="s">
        <v>20113</v>
      </c>
      <c r="C1132" s="311" t="s">
        <v>22948</v>
      </c>
      <c r="D1132" s="312" t="s">
        <v>18016</v>
      </c>
      <c r="E1132" s="312">
        <v>1</v>
      </c>
      <c r="F1132" s="313">
        <v>376.67</v>
      </c>
      <c r="G1132" s="313">
        <v>376.67</v>
      </c>
    </row>
    <row r="1133" spans="1:7" ht="60" x14ac:dyDescent="0.25">
      <c r="A1133" s="311" t="s">
        <v>20114</v>
      </c>
      <c r="B1133" s="311" t="s">
        <v>20115</v>
      </c>
      <c r="C1133" s="311" t="s">
        <v>22949</v>
      </c>
      <c r="D1133" s="312" t="s">
        <v>8808</v>
      </c>
      <c r="E1133" s="312">
        <v>1</v>
      </c>
      <c r="F1133" s="313">
        <v>165.65</v>
      </c>
      <c r="G1133" s="313">
        <v>165.65</v>
      </c>
    </row>
    <row r="1134" spans="1:7" ht="45" x14ac:dyDescent="0.25">
      <c r="A1134" s="311" t="s">
        <v>20116</v>
      </c>
      <c r="B1134" s="311" t="s">
        <v>20117</v>
      </c>
      <c r="C1134" s="311" t="s">
        <v>22950</v>
      </c>
      <c r="D1134" s="312" t="s">
        <v>18016</v>
      </c>
      <c r="E1134" s="312">
        <v>1</v>
      </c>
      <c r="F1134" s="314">
        <v>2604.7199999999998</v>
      </c>
      <c r="G1134" s="314">
        <v>2604.7199999999998</v>
      </c>
    </row>
    <row r="1135" spans="1:7" ht="60" x14ac:dyDescent="0.25">
      <c r="A1135" s="311" t="s">
        <v>20118</v>
      </c>
      <c r="B1135" s="311" t="s">
        <v>20119</v>
      </c>
      <c r="C1135" s="311" t="s">
        <v>22951</v>
      </c>
      <c r="D1135" s="312" t="s">
        <v>8808</v>
      </c>
      <c r="E1135" s="312">
        <v>1</v>
      </c>
      <c r="F1135" s="313">
        <v>262.58999999999997</v>
      </c>
      <c r="G1135" s="313">
        <v>262.58999999999997</v>
      </c>
    </row>
    <row r="1136" spans="1:7" ht="60" x14ac:dyDescent="0.25">
      <c r="A1136" s="311" t="s">
        <v>20120</v>
      </c>
      <c r="B1136" s="311" t="s">
        <v>20121</v>
      </c>
      <c r="C1136" s="311" t="s">
        <v>22952</v>
      </c>
      <c r="D1136" s="312" t="s">
        <v>18016</v>
      </c>
      <c r="E1136" s="312">
        <v>1</v>
      </c>
      <c r="F1136" s="313">
        <v>768.47</v>
      </c>
      <c r="G1136" s="313">
        <v>768.47</v>
      </c>
    </row>
    <row r="1137" spans="1:7" ht="30" x14ac:dyDescent="0.25">
      <c r="A1137" s="310" t="s">
        <v>20122</v>
      </c>
      <c r="B1137" s="311"/>
      <c r="C1137" s="310" t="s">
        <v>22953</v>
      </c>
      <c r="D1137" s="312"/>
      <c r="E1137" s="312"/>
      <c r="F1137" s="313"/>
      <c r="G1137" s="313"/>
    </row>
    <row r="1138" spans="1:7" ht="105" x14ac:dyDescent="0.25">
      <c r="A1138" s="311" t="s">
        <v>20123</v>
      </c>
      <c r="B1138" s="311" t="s">
        <v>20124</v>
      </c>
      <c r="C1138" s="311" t="s">
        <v>22954</v>
      </c>
      <c r="D1138" s="312" t="s">
        <v>21897</v>
      </c>
      <c r="E1138" s="312">
        <v>1</v>
      </c>
      <c r="F1138" s="313">
        <v>119.33</v>
      </c>
      <c r="G1138" s="313">
        <v>119.33</v>
      </c>
    </row>
    <row r="1139" spans="1:7" ht="60" x14ac:dyDescent="0.25">
      <c r="A1139" s="311" t="s">
        <v>20125</v>
      </c>
      <c r="B1139" s="311" t="s">
        <v>20126</v>
      </c>
      <c r="C1139" s="311" t="s">
        <v>22955</v>
      </c>
      <c r="D1139" s="312" t="s">
        <v>8808</v>
      </c>
      <c r="E1139" s="312">
        <v>1</v>
      </c>
      <c r="F1139" s="313">
        <v>30.04</v>
      </c>
      <c r="G1139" s="313">
        <v>30.04</v>
      </c>
    </row>
    <row r="1140" spans="1:7" ht="60" x14ac:dyDescent="0.25">
      <c r="A1140" s="311" t="s">
        <v>20127</v>
      </c>
      <c r="B1140" s="311" t="s">
        <v>20128</v>
      </c>
      <c r="C1140" s="311" t="s">
        <v>22956</v>
      </c>
      <c r="D1140" s="312" t="s">
        <v>21897</v>
      </c>
      <c r="E1140" s="312">
        <v>1</v>
      </c>
      <c r="F1140" s="313">
        <v>32.75</v>
      </c>
      <c r="G1140" s="313">
        <v>32.75</v>
      </c>
    </row>
    <row r="1141" spans="1:7" ht="30" x14ac:dyDescent="0.25">
      <c r="A1141" s="311" t="s">
        <v>20129</v>
      </c>
      <c r="B1141" s="311" t="s">
        <v>20130</v>
      </c>
      <c r="C1141" s="311" t="s">
        <v>22957</v>
      </c>
      <c r="D1141" s="312" t="s">
        <v>18016</v>
      </c>
      <c r="E1141" s="312">
        <v>1</v>
      </c>
      <c r="F1141" s="313">
        <v>178.33</v>
      </c>
      <c r="G1141" s="313">
        <v>178.33</v>
      </c>
    </row>
    <row r="1142" spans="1:7" ht="60" x14ac:dyDescent="0.25">
      <c r="A1142" s="311" t="s">
        <v>20131</v>
      </c>
      <c r="B1142" s="311" t="s">
        <v>20132</v>
      </c>
      <c r="C1142" s="311" t="s">
        <v>22958</v>
      </c>
      <c r="D1142" s="312" t="s">
        <v>18016</v>
      </c>
      <c r="E1142" s="312">
        <v>1</v>
      </c>
      <c r="F1142" s="314">
        <v>3831.03</v>
      </c>
      <c r="G1142" s="314">
        <v>3831.03</v>
      </c>
    </row>
    <row r="1143" spans="1:7" ht="45" x14ac:dyDescent="0.25">
      <c r="A1143" s="311" t="s">
        <v>20133</v>
      </c>
      <c r="B1143" s="311" t="s">
        <v>20134</v>
      </c>
      <c r="C1143" s="311" t="s">
        <v>22959</v>
      </c>
      <c r="D1143" s="312" t="s">
        <v>18016</v>
      </c>
      <c r="E1143" s="312">
        <v>1</v>
      </c>
      <c r="F1143" s="314">
        <v>1830.45</v>
      </c>
      <c r="G1143" s="314">
        <v>1830.45</v>
      </c>
    </row>
    <row r="1144" spans="1:7" ht="75" x14ac:dyDescent="0.25">
      <c r="A1144" s="311" t="s">
        <v>20135</v>
      </c>
      <c r="B1144" s="311" t="s">
        <v>20136</v>
      </c>
      <c r="C1144" s="311" t="s">
        <v>22960</v>
      </c>
      <c r="D1144" s="312" t="s">
        <v>18016</v>
      </c>
      <c r="E1144" s="312">
        <v>1</v>
      </c>
      <c r="F1144" s="314">
        <v>1768.42</v>
      </c>
      <c r="G1144" s="314">
        <v>1768.42</v>
      </c>
    </row>
    <row r="1145" spans="1:7" ht="30" x14ac:dyDescent="0.25">
      <c r="A1145" s="311" t="s">
        <v>20137</v>
      </c>
      <c r="B1145" s="311" t="s">
        <v>20138</v>
      </c>
      <c r="C1145" s="311" t="s">
        <v>22961</v>
      </c>
      <c r="D1145" s="312" t="s">
        <v>18016</v>
      </c>
      <c r="E1145" s="312">
        <v>1</v>
      </c>
      <c r="F1145" s="313">
        <v>948.77</v>
      </c>
      <c r="G1145" s="313">
        <v>948.77</v>
      </c>
    </row>
    <row r="1146" spans="1:7" ht="75" x14ac:dyDescent="0.25">
      <c r="A1146" s="311" t="s">
        <v>20139</v>
      </c>
      <c r="B1146" s="311" t="s">
        <v>20140</v>
      </c>
      <c r="C1146" s="311" t="s">
        <v>22962</v>
      </c>
      <c r="D1146" s="312" t="s">
        <v>21897</v>
      </c>
      <c r="E1146" s="312">
        <v>1</v>
      </c>
      <c r="F1146" s="313">
        <v>335.31</v>
      </c>
      <c r="G1146" s="313">
        <v>335.31</v>
      </c>
    </row>
    <row r="1147" spans="1:7" x14ac:dyDescent="0.25">
      <c r="A1147" s="311" t="s">
        <v>20141</v>
      </c>
      <c r="B1147" s="311" t="s">
        <v>20142</v>
      </c>
      <c r="C1147" s="311" t="s">
        <v>22963</v>
      </c>
      <c r="D1147" s="312" t="s">
        <v>18016</v>
      </c>
      <c r="E1147" s="312">
        <v>1</v>
      </c>
      <c r="F1147" s="313">
        <v>225.78</v>
      </c>
      <c r="G1147" s="313">
        <v>225.78</v>
      </c>
    </row>
    <row r="1148" spans="1:7" ht="45" x14ac:dyDescent="0.25">
      <c r="A1148" s="311" t="s">
        <v>20143</v>
      </c>
      <c r="B1148" s="311" t="s">
        <v>20144</v>
      </c>
      <c r="C1148" s="311" t="s">
        <v>22964</v>
      </c>
      <c r="D1148" s="312" t="s">
        <v>21897</v>
      </c>
      <c r="E1148" s="312">
        <v>1</v>
      </c>
      <c r="F1148" s="313">
        <v>13.06</v>
      </c>
      <c r="G1148" s="313">
        <v>13.06</v>
      </c>
    </row>
    <row r="1149" spans="1:7" ht="75" x14ac:dyDescent="0.25">
      <c r="A1149" s="311" t="s">
        <v>20145</v>
      </c>
      <c r="B1149" s="311" t="s">
        <v>20146</v>
      </c>
      <c r="C1149" s="311" t="s">
        <v>22965</v>
      </c>
      <c r="D1149" s="312" t="s">
        <v>21897</v>
      </c>
      <c r="E1149" s="312">
        <v>1</v>
      </c>
      <c r="F1149" s="313">
        <v>165.39</v>
      </c>
      <c r="G1149" s="313">
        <v>165.39</v>
      </c>
    </row>
    <row r="1150" spans="1:7" ht="75" x14ac:dyDescent="0.25">
      <c r="A1150" s="311" t="s">
        <v>20147</v>
      </c>
      <c r="B1150" s="311" t="s">
        <v>20148</v>
      </c>
      <c r="C1150" s="311" t="s">
        <v>22966</v>
      </c>
      <c r="D1150" s="312" t="s">
        <v>21897</v>
      </c>
      <c r="E1150" s="312">
        <v>1</v>
      </c>
      <c r="F1150" s="313">
        <v>140.71</v>
      </c>
      <c r="G1150" s="313">
        <v>140.71</v>
      </c>
    </row>
    <row r="1151" spans="1:7" ht="30" x14ac:dyDescent="0.25">
      <c r="A1151" s="311" t="s">
        <v>20149</v>
      </c>
      <c r="B1151" s="311" t="s">
        <v>20150</v>
      </c>
      <c r="C1151" s="311" t="s">
        <v>22967</v>
      </c>
      <c r="D1151" s="312" t="s">
        <v>8808</v>
      </c>
      <c r="E1151" s="312">
        <v>1</v>
      </c>
      <c r="F1151" s="313">
        <v>5.0199999999999996</v>
      </c>
      <c r="G1151" s="313">
        <v>5.0199999999999996</v>
      </c>
    </row>
    <row r="1152" spans="1:7" ht="105" x14ac:dyDescent="0.25">
      <c r="A1152" s="311" t="s">
        <v>20151</v>
      </c>
      <c r="B1152" s="311" t="s">
        <v>20152</v>
      </c>
      <c r="C1152" s="311" t="s">
        <v>22968</v>
      </c>
      <c r="D1152" s="312" t="s">
        <v>21897</v>
      </c>
      <c r="E1152" s="312">
        <v>1</v>
      </c>
      <c r="F1152" s="313">
        <v>70.040000000000006</v>
      </c>
      <c r="G1152" s="313">
        <v>70.040000000000006</v>
      </c>
    </row>
    <row r="1153" spans="1:7" ht="45" x14ac:dyDescent="0.25">
      <c r="A1153" s="311" t="s">
        <v>20153</v>
      </c>
      <c r="B1153" s="311" t="s">
        <v>20154</v>
      </c>
      <c r="C1153" s="311" t="s">
        <v>22969</v>
      </c>
      <c r="D1153" s="312" t="s">
        <v>21897</v>
      </c>
      <c r="E1153" s="312">
        <v>1</v>
      </c>
      <c r="F1153" s="313">
        <v>15.76</v>
      </c>
      <c r="G1153" s="313">
        <v>15.76</v>
      </c>
    </row>
    <row r="1154" spans="1:7" ht="45" x14ac:dyDescent="0.25">
      <c r="A1154" s="311" t="s">
        <v>20155</v>
      </c>
      <c r="B1154" s="311" t="s">
        <v>20156</v>
      </c>
      <c r="C1154" s="311" t="s">
        <v>22970</v>
      </c>
      <c r="D1154" s="312" t="s">
        <v>18016</v>
      </c>
      <c r="E1154" s="312">
        <v>1</v>
      </c>
      <c r="F1154" s="313">
        <v>462.66</v>
      </c>
      <c r="G1154" s="313">
        <v>462.66</v>
      </c>
    </row>
    <row r="1155" spans="1:7" ht="60" x14ac:dyDescent="0.25">
      <c r="A1155" s="311" t="s">
        <v>20157</v>
      </c>
      <c r="B1155" s="311" t="s">
        <v>20158</v>
      </c>
      <c r="C1155" s="311" t="s">
        <v>22971</v>
      </c>
      <c r="D1155" s="312" t="s">
        <v>8808</v>
      </c>
      <c r="E1155" s="312">
        <v>1</v>
      </c>
      <c r="F1155" s="313">
        <v>48.05</v>
      </c>
      <c r="G1155" s="313">
        <v>48.05</v>
      </c>
    </row>
    <row r="1156" spans="1:7" ht="60" x14ac:dyDescent="0.25">
      <c r="A1156" s="311" t="s">
        <v>20159</v>
      </c>
      <c r="B1156" s="311" t="s">
        <v>20160</v>
      </c>
      <c r="C1156" s="311" t="s">
        <v>22972</v>
      </c>
      <c r="D1156" s="312" t="s">
        <v>21897</v>
      </c>
      <c r="E1156" s="312">
        <v>1</v>
      </c>
      <c r="F1156" s="313">
        <v>133.77000000000001</v>
      </c>
      <c r="G1156" s="313">
        <v>133.77000000000001</v>
      </c>
    </row>
    <row r="1157" spans="1:7" ht="90" x14ac:dyDescent="0.25">
      <c r="A1157" s="311" t="s">
        <v>20161</v>
      </c>
      <c r="B1157" s="311" t="s">
        <v>20162</v>
      </c>
      <c r="C1157" s="311" t="s">
        <v>22973</v>
      </c>
      <c r="D1157" s="312" t="s">
        <v>21897</v>
      </c>
      <c r="E1157" s="312">
        <v>1</v>
      </c>
      <c r="F1157" s="313">
        <v>251.91</v>
      </c>
      <c r="G1157" s="313">
        <v>251.91</v>
      </c>
    </row>
    <row r="1158" spans="1:7" ht="90" x14ac:dyDescent="0.25">
      <c r="A1158" s="311" t="s">
        <v>20163</v>
      </c>
      <c r="B1158" s="311" t="s">
        <v>20164</v>
      </c>
      <c r="C1158" s="311" t="s">
        <v>22974</v>
      </c>
      <c r="D1158" s="312" t="s">
        <v>9041</v>
      </c>
      <c r="E1158" s="312">
        <v>1</v>
      </c>
      <c r="F1158" s="313">
        <v>37.69</v>
      </c>
      <c r="G1158" s="313">
        <v>37.69</v>
      </c>
    </row>
    <row r="1159" spans="1:7" ht="30" x14ac:dyDescent="0.25">
      <c r="A1159" s="310" t="s">
        <v>20165</v>
      </c>
      <c r="B1159" s="311"/>
      <c r="C1159" s="310" t="s">
        <v>20166</v>
      </c>
      <c r="D1159" s="312"/>
      <c r="E1159" s="312"/>
      <c r="F1159" s="313"/>
      <c r="G1159" s="313"/>
    </row>
    <row r="1160" spans="1:7" x14ac:dyDescent="0.25">
      <c r="A1160" s="310" t="s">
        <v>20167</v>
      </c>
      <c r="B1160" s="311"/>
      <c r="C1160" s="310" t="s">
        <v>20168</v>
      </c>
      <c r="D1160" s="312"/>
      <c r="E1160" s="312"/>
      <c r="F1160" s="313"/>
      <c r="G1160" s="313"/>
    </row>
    <row r="1161" spans="1:7" ht="30" x14ac:dyDescent="0.25">
      <c r="A1161" s="311" t="s">
        <v>20169</v>
      </c>
      <c r="B1161" s="311" t="s">
        <v>20170</v>
      </c>
      <c r="C1161" s="311" t="s">
        <v>22975</v>
      </c>
      <c r="D1161" s="312" t="s">
        <v>21897</v>
      </c>
      <c r="E1161" s="312">
        <v>1</v>
      </c>
      <c r="F1161" s="313">
        <v>111.98</v>
      </c>
      <c r="G1161" s="313">
        <v>111.98</v>
      </c>
    </row>
    <row r="1162" spans="1:7" ht="60" x14ac:dyDescent="0.25">
      <c r="A1162" s="311" t="s">
        <v>20171</v>
      </c>
      <c r="B1162" s="311" t="s">
        <v>20172</v>
      </c>
      <c r="C1162" s="311" t="s">
        <v>22976</v>
      </c>
      <c r="D1162" s="312" t="s">
        <v>18016</v>
      </c>
      <c r="E1162" s="312">
        <v>1</v>
      </c>
      <c r="F1162" s="313">
        <v>744.84</v>
      </c>
      <c r="G1162" s="313">
        <v>744.84</v>
      </c>
    </row>
    <row r="1163" spans="1:7" ht="105" x14ac:dyDescent="0.25">
      <c r="A1163" s="311" t="s">
        <v>22977</v>
      </c>
      <c r="B1163" s="311" t="s">
        <v>22978</v>
      </c>
      <c r="C1163" s="311" t="s">
        <v>22979</v>
      </c>
      <c r="D1163" s="312" t="s">
        <v>18016</v>
      </c>
      <c r="E1163" s="312">
        <v>1</v>
      </c>
      <c r="F1163" s="314">
        <v>3856.96</v>
      </c>
      <c r="G1163" s="314">
        <v>3856.96</v>
      </c>
    </row>
    <row r="1164" spans="1:7" x14ac:dyDescent="0.25">
      <c r="A1164" s="310" t="s">
        <v>20173</v>
      </c>
      <c r="B1164" s="311"/>
      <c r="C1164" s="310" t="s">
        <v>20174</v>
      </c>
      <c r="D1164" s="312"/>
      <c r="E1164" s="312"/>
      <c r="F1164" s="313"/>
      <c r="G1164" s="313"/>
    </row>
    <row r="1165" spans="1:7" ht="30" x14ac:dyDescent="0.25">
      <c r="A1165" s="311" t="s">
        <v>20175</v>
      </c>
      <c r="B1165" s="311" t="s">
        <v>20176</v>
      </c>
      <c r="C1165" s="311" t="s">
        <v>22980</v>
      </c>
      <c r="D1165" s="312" t="s">
        <v>21897</v>
      </c>
      <c r="E1165" s="312">
        <v>1</v>
      </c>
      <c r="F1165" s="313">
        <v>321.22000000000003</v>
      </c>
      <c r="G1165" s="313">
        <v>321.22000000000003</v>
      </c>
    </row>
    <row r="1166" spans="1:7" x14ac:dyDescent="0.25">
      <c r="A1166" s="310" t="s">
        <v>20177</v>
      </c>
      <c r="B1166" s="311"/>
      <c r="C1166" s="310" t="s">
        <v>20178</v>
      </c>
      <c r="D1166" s="312"/>
      <c r="E1166" s="312"/>
      <c r="F1166" s="313"/>
      <c r="G1166" s="313"/>
    </row>
    <row r="1167" spans="1:7" ht="45" x14ac:dyDescent="0.25">
      <c r="A1167" s="311" t="s">
        <v>20179</v>
      </c>
      <c r="B1167" s="311" t="s">
        <v>20180</v>
      </c>
      <c r="C1167" s="311" t="s">
        <v>22981</v>
      </c>
      <c r="D1167" s="312" t="s">
        <v>8808</v>
      </c>
      <c r="E1167" s="312">
        <v>1</v>
      </c>
      <c r="F1167" s="313">
        <v>423.15</v>
      </c>
      <c r="G1167" s="313">
        <v>423.15</v>
      </c>
    </row>
    <row r="1168" spans="1:7" ht="60" x14ac:dyDescent="0.25">
      <c r="A1168" s="311" t="s">
        <v>20181</v>
      </c>
      <c r="B1168" s="311" t="s">
        <v>22982</v>
      </c>
      <c r="C1168" s="311" t="s">
        <v>22983</v>
      </c>
      <c r="D1168" s="312" t="s">
        <v>8808</v>
      </c>
      <c r="E1168" s="312">
        <v>1</v>
      </c>
      <c r="F1168" s="313">
        <v>326.61</v>
      </c>
      <c r="G1168" s="313">
        <v>326.61</v>
      </c>
    </row>
    <row r="1169" spans="1:7" ht="60" x14ac:dyDescent="0.25">
      <c r="A1169" s="311" t="s">
        <v>20182</v>
      </c>
      <c r="B1169" s="311" t="s">
        <v>20183</v>
      </c>
      <c r="C1169" s="311" t="s">
        <v>22984</v>
      </c>
      <c r="D1169" s="312" t="s">
        <v>8808</v>
      </c>
      <c r="E1169" s="312">
        <v>1</v>
      </c>
      <c r="F1169" s="313">
        <v>228.01</v>
      </c>
      <c r="G1169" s="313">
        <v>228.01</v>
      </c>
    </row>
    <row r="1170" spans="1:7" ht="60" x14ac:dyDescent="0.25">
      <c r="A1170" s="311" t="s">
        <v>20184</v>
      </c>
      <c r="B1170" s="311" t="s">
        <v>20185</v>
      </c>
      <c r="C1170" s="311" t="s">
        <v>22985</v>
      </c>
      <c r="D1170" s="312" t="s">
        <v>18016</v>
      </c>
      <c r="E1170" s="312">
        <v>1</v>
      </c>
      <c r="F1170" s="313">
        <v>652.02</v>
      </c>
      <c r="G1170" s="313">
        <v>652.02</v>
      </c>
    </row>
    <row r="1171" spans="1:7" ht="45" x14ac:dyDescent="0.25">
      <c r="A1171" s="311" t="s">
        <v>20186</v>
      </c>
      <c r="B1171" s="311" t="s">
        <v>20187</v>
      </c>
      <c r="C1171" s="311" t="s">
        <v>22986</v>
      </c>
      <c r="D1171" s="312" t="s">
        <v>18016</v>
      </c>
      <c r="E1171" s="312">
        <v>1</v>
      </c>
      <c r="F1171" s="313">
        <v>199.42</v>
      </c>
      <c r="G1171" s="313">
        <v>199.42</v>
      </c>
    </row>
    <row r="1172" spans="1:7" ht="30" x14ac:dyDescent="0.25">
      <c r="A1172" s="311" t="s">
        <v>20188</v>
      </c>
      <c r="B1172" s="311" t="s">
        <v>20189</v>
      </c>
      <c r="C1172" s="311" t="s">
        <v>22987</v>
      </c>
      <c r="D1172" s="312" t="s">
        <v>8808</v>
      </c>
      <c r="E1172" s="312">
        <v>1</v>
      </c>
      <c r="F1172" s="313">
        <v>160.47</v>
      </c>
      <c r="G1172" s="313">
        <v>160.47</v>
      </c>
    </row>
    <row r="1173" spans="1:7" x14ac:dyDescent="0.25">
      <c r="A1173" s="310" t="s">
        <v>20190</v>
      </c>
      <c r="B1173" s="311"/>
      <c r="C1173" s="310" t="s">
        <v>20191</v>
      </c>
      <c r="D1173" s="312"/>
      <c r="E1173" s="312"/>
      <c r="F1173" s="313"/>
      <c r="G1173" s="313"/>
    </row>
    <row r="1174" spans="1:7" ht="60" x14ac:dyDescent="0.25">
      <c r="A1174" s="310" t="s">
        <v>20192</v>
      </c>
      <c r="B1174" s="311"/>
      <c r="C1174" s="310" t="s">
        <v>22988</v>
      </c>
      <c r="D1174" s="312"/>
      <c r="E1174" s="312"/>
      <c r="F1174" s="313"/>
      <c r="G1174" s="313"/>
    </row>
    <row r="1175" spans="1:7" ht="105" x14ac:dyDescent="0.25">
      <c r="A1175" s="311" t="s">
        <v>20193</v>
      </c>
      <c r="B1175" s="311" t="s">
        <v>20194</v>
      </c>
      <c r="C1175" s="311" t="s">
        <v>22989</v>
      </c>
      <c r="D1175" s="312" t="s">
        <v>18115</v>
      </c>
      <c r="E1175" s="312">
        <v>1</v>
      </c>
      <c r="F1175" s="314">
        <v>4091.82</v>
      </c>
      <c r="G1175" s="314">
        <v>4091.82</v>
      </c>
    </row>
    <row r="1176" spans="1:7" x14ac:dyDescent="0.25">
      <c r="A1176" s="310" t="s">
        <v>20195</v>
      </c>
      <c r="B1176" s="311"/>
      <c r="C1176" s="310" t="s">
        <v>20196</v>
      </c>
      <c r="D1176" s="312"/>
      <c r="E1176" s="312"/>
      <c r="F1176" s="313"/>
      <c r="G1176" s="313"/>
    </row>
    <row r="1177" spans="1:7" ht="30" x14ac:dyDescent="0.25">
      <c r="A1177" s="310" t="s">
        <v>20197</v>
      </c>
      <c r="B1177" s="311"/>
      <c r="C1177" s="310" t="s">
        <v>20198</v>
      </c>
      <c r="D1177" s="312"/>
      <c r="E1177" s="312"/>
      <c r="F1177" s="313"/>
      <c r="G1177" s="313"/>
    </row>
    <row r="1178" spans="1:7" ht="30" x14ac:dyDescent="0.25">
      <c r="A1178" s="311" t="s">
        <v>20199</v>
      </c>
      <c r="B1178" s="311" t="s">
        <v>20200</v>
      </c>
      <c r="C1178" s="311" t="s">
        <v>22990</v>
      </c>
      <c r="D1178" s="312" t="s">
        <v>20201</v>
      </c>
      <c r="E1178" s="312">
        <v>1</v>
      </c>
      <c r="F1178" s="314">
        <v>1155</v>
      </c>
      <c r="G1178" s="314">
        <v>1155</v>
      </c>
    </row>
    <row r="1179" spans="1:7" ht="45" x14ac:dyDescent="0.25">
      <c r="A1179" s="310" t="s">
        <v>20202</v>
      </c>
      <c r="B1179" s="311"/>
      <c r="C1179" s="310" t="s">
        <v>20203</v>
      </c>
      <c r="D1179" s="312"/>
      <c r="E1179" s="312"/>
      <c r="F1179" s="313"/>
      <c r="G1179" s="313"/>
    </row>
    <row r="1180" spans="1:7" x14ac:dyDescent="0.25">
      <c r="A1180" s="311" t="s">
        <v>20204</v>
      </c>
      <c r="B1180" s="311" t="s">
        <v>20205</v>
      </c>
      <c r="C1180" s="311" t="s">
        <v>22991</v>
      </c>
      <c r="D1180" s="312" t="s">
        <v>18016</v>
      </c>
      <c r="E1180" s="312">
        <v>1</v>
      </c>
      <c r="F1180" s="313">
        <v>14.28</v>
      </c>
      <c r="G1180" s="313">
        <v>14.28</v>
      </c>
    </row>
    <row r="1181" spans="1:7" x14ac:dyDescent="0.25">
      <c r="A1181" s="311" t="s">
        <v>20206</v>
      </c>
      <c r="B1181" s="311" t="s">
        <v>20207</v>
      </c>
      <c r="C1181" s="311" t="s">
        <v>22992</v>
      </c>
      <c r="D1181" s="312" t="s">
        <v>18016</v>
      </c>
      <c r="E1181" s="312">
        <v>1</v>
      </c>
      <c r="F1181" s="313">
        <v>109.6</v>
      </c>
      <c r="G1181" s="313">
        <v>109.6</v>
      </c>
    </row>
    <row r="1182" spans="1:7" x14ac:dyDescent="0.25">
      <c r="A1182" s="311" t="s">
        <v>20208</v>
      </c>
      <c r="B1182" s="311" t="s">
        <v>20209</v>
      </c>
      <c r="C1182" s="311" t="s">
        <v>22993</v>
      </c>
      <c r="D1182" s="312" t="s">
        <v>18016</v>
      </c>
      <c r="E1182" s="312">
        <v>1</v>
      </c>
      <c r="F1182" s="313">
        <v>30.37</v>
      </c>
      <c r="G1182" s="313">
        <v>30.37</v>
      </c>
    </row>
    <row r="1183" spans="1:7" x14ac:dyDescent="0.25">
      <c r="A1183" s="311" t="s">
        <v>20210</v>
      </c>
      <c r="B1183" s="311" t="s">
        <v>20211</v>
      </c>
      <c r="C1183" s="311" t="s">
        <v>22994</v>
      </c>
      <c r="D1183" s="312" t="s">
        <v>18016</v>
      </c>
      <c r="E1183" s="312">
        <v>1</v>
      </c>
      <c r="F1183" s="313">
        <v>62.07</v>
      </c>
      <c r="G1183" s="313">
        <v>62.07</v>
      </c>
    </row>
    <row r="1184" spans="1:7" x14ac:dyDescent="0.25">
      <c r="A1184" s="311" t="s">
        <v>20212</v>
      </c>
      <c r="B1184" s="311" t="s">
        <v>20213</v>
      </c>
      <c r="C1184" s="311" t="s">
        <v>22995</v>
      </c>
      <c r="D1184" s="312" t="s">
        <v>18016</v>
      </c>
      <c r="E1184" s="312">
        <v>1</v>
      </c>
      <c r="F1184" s="313">
        <v>3.92</v>
      </c>
      <c r="G1184" s="313">
        <v>3.92</v>
      </c>
    </row>
    <row r="1185" spans="1:7" x14ac:dyDescent="0.25">
      <c r="A1185" s="311" t="s">
        <v>20214</v>
      </c>
      <c r="B1185" s="311" t="s">
        <v>20215</v>
      </c>
      <c r="C1185" s="311" t="s">
        <v>22996</v>
      </c>
      <c r="D1185" s="312" t="s">
        <v>18016</v>
      </c>
      <c r="E1185" s="312">
        <v>1</v>
      </c>
      <c r="F1185" s="313">
        <v>11.39</v>
      </c>
      <c r="G1185" s="313">
        <v>11.39</v>
      </c>
    </row>
    <row r="1186" spans="1:7" x14ac:dyDescent="0.25">
      <c r="A1186" s="311" t="s">
        <v>20216</v>
      </c>
      <c r="B1186" s="311" t="s">
        <v>20217</v>
      </c>
      <c r="C1186" s="311" t="s">
        <v>22997</v>
      </c>
      <c r="D1186" s="312" t="s">
        <v>18016</v>
      </c>
      <c r="E1186" s="312">
        <v>1</v>
      </c>
      <c r="F1186" s="313">
        <v>20.51</v>
      </c>
      <c r="G1186" s="313">
        <v>20.51</v>
      </c>
    </row>
    <row r="1187" spans="1:7" x14ac:dyDescent="0.25">
      <c r="A1187" s="311" t="s">
        <v>20218</v>
      </c>
      <c r="B1187" s="311" t="s">
        <v>20219</v>
      </c>
      <c r="C1187" s="311" t="s">
        <v>22998</v>
      </c>
      <c r="D1187" s="312" t="s">
        <v>18016</v>
      </c>
      <c r="E1187" s="312">
        <v>1</v>
      </c>
      <c r="F1187" s="313">
        <v>2.93</v>
      </c>
      <c r="G1187" s="313">
        <v>2.93</v>
      </c>
    </row>
    <row r="1188" spans="1:7" x14ac:dyDescent="0.25">
      <c r="A1188" s="311" t="s">
        <v>20220</v>
      </c>
      <c r="B1188" s="311" t="s">
        <v>20221</v>
      </c>
      <c r="C1188" s="311" t="s">
        <v>22999</v>
      </c>
      <c r="D1188" s="312" t="s">
        <v>18016</v>
      </c>
      <c r="E1188" s="312">
        <v>1</v>
      </c>
      <c r="F1188" s="313">
        <v>124.13</v>
      </c>
      <c r="G1188" s="313">
        <v>124.13</v>
      </c>
    </row>
    <row r="1189" spans="1:7" ht="30" x14ac:dyDescent="0.25">
      <c r="A1189" s="310" t="s">
        <v>20222</v>
      </c>
      <c r="B1189" s="311"/>
      <c r="C1189" s="310" t="s">
        <v>20223</v>
      </c>
      <c r="D1189" s="312"/>
      <c r="E1189" s="312"/>
      <c r="F1189" s="313"/>
      <c r="G1189" s="313"/>
    </row>
    <row r="1190" spans="1:7" x14ac:dyDescent="0.25">
      <c r="A1190" s="311" t="s">
        <v>20224</v>
      </c>
      <c r="B1190" s="311" t="s">
        <v>20225</v>
      </c>
      <c r="C1190" s="311" t="s">
        <v>23000</v>
      </c>
      <c r="D1190" s="312" t="s">
        <v>18016</v>
      </c>
      <c r="E1190" s="312">
        <v>1</v>
      </c>
      <c r="F1190" s="313">
        <v>88.62</v>
      </c>
      <c r="G1190" s="313">
        <v>88.62</v>
      </c>
    </row>
    <row r="1191" spans="1:7" x14ac:dyDescent="0.25">
      <c r="A1191" s="311" t="s">
        <v>20226</v>
      </c>
      <c r="B1191" s="311" t="s">
        <v>20227</v>
      </c>
      <c r="C1191" s="311" t="s">
        <v>23001</v>
      </c>
      <c r="D1191" s="312" t="s">
        <v>18016</v>
      </c>
      <c r="E1191" s="312">
        <v>1</v>
      </c>
      <c r="F1191" s="313">
        <v>40.72</v>
      </c>
      <c r="G1191" s="313">
        <v>40.72</v>
      </c>
    </row>
    <row r="1192" spans="1:7" x14ac:dyDescent="0.25">
      <c r="A1192" s="311" t="s">
        <v>20228</v>
      </c>
      <c r="B1192" s="311" t="s">
        <v>20229</v>
      </c>
      <c r="C1192" s="311" t="s">
        <v>23002</v>
      </c>
      <c r="D1192" s="312" t="s">
        <v>18016</v>
      </c>
      <c r="E1192" s="312">
        <v>1</v>
      </c>
      <c r="F1192" s="313">
        <v>49.09</v>
      </c>
      <c r="G1192" s="313">
        <v>49.09</v>
      </c>
    </row>
    <row r="1193" spans="1:7" x14ac:dyDescent="0.25">
      <c r="A1193" s="311" t="s">
        <v>20230</v>
      </c>
      <c r="B1193" s="311" t="s">
        <v>20231</v>
      </c>
      <c r="C1193" s="311" t="s">
        <v>23003</v>
      </c>
      <c r="D1193" s="312" t="s">
        <v>18016</v>
      </c>
      <c r="E1193" s="312">
        <v>1</v>
      </c>
      <c r="F1193" s="313">
        <v>64.63</v>
      </c>
      <c r="G1193" s="313">
        <v>64.63</v>
      </c>
    </row>
    <row r="1194" spans="1:7" x14ac:dyDescent="0.25">
      <c r="A1194" s="311" t="s">
        <v>20232</v>
      </c>
      <c r="B1194" s="311" t="s">
        <v>20233</v>
      </c>
      <c r="C1194" s="311" t="s">
        <v>23004</v>
      </c>
      <c r="D1194" s="312" t="s">
        <v>18016</v>
      </c>
      <c r="E1194" s="312">
        <v>1</v>
      </c>
      <c r="F1194" s="313">
        <v>30.28</v>
      </c>
      <c r="G1194" s="313">
        <v>30.28</v>
      </c>
    </row>
    <row r="1195" spans="1:7" x14ac:dyDescent="0.25">
      <c r="A1195" s="311" t="s">
        <v>20234</v>
      </c>
      <c r="B1195" s="311" t="s">
        <v>20235</v>
      </c>
      <c r="C1195" s="311" t="s">
        <v>23005</v>
      </c>
      <c r="D1195" s="312" t="s">
        <v>18016</v>
      </c>
      <c r="E1195" s="312">
        <v>1</v>
      </c>
      <c r="F1195" s="313">
        <v>24.08</v>
      </c>
      <c r="G1195" s="313">
        <v>24.08</v>
      </c>
    </row>
    <row r="1196" spans="1:7" x14ac:dyDescent="0.25">
      <c r="A1196" s="311" t="s">
        <v>20236</v>
      </c>
      <c r="B1196" s="311" t="s">
        <v>20237</v>
      </c>
      <c r="C1196" s="311" t="s">
        <v>23006</v>
      </c>
      <c r="D1196" s="312" t="s">
        <v>18016</v>
      </c>
      <c r="E1196" s="312">
        <v>1</v>
      </c>
      <c r="F1196" s="313">
        <v>29.78</v>
      </c>
      <c r="G1196" s="313">
        <v>29.78</v>
      </c>
    </row>
    <row r="1197" spans="1:7" x14ac:dyDescent="0.25">
      <c r="A1197" s="311" t="s">
        <v>20238</v>
      </c>
      <c r="B1197" s="311" t="s">
        <v>20239</v>
      </c>
      <c r="C1197" s="311" t="s">
        <v>23007</v>
      </c>
      <c r="D1197" s="312" t="s">
        <v>18016</v>
      </c>
      <c r="E1197" s="312">
        <v>1</v>
      </c>
      <c r="F1197" s="313">
        <v>130.77000000000001</v>
      </c>
      <c r="G1197" s="313">
        <v>130.77000000000001</v>
      </c>
    </row>
    <row r="1198" spans="1:7" x14ac:dyDescent="0.25">
      <c r="A1198" s="311" t="s">
        <v>20240</v>
      </c>
      <c r="B1198" s="311" t="s">
        <v>20241</v>
      </c>
      <c r="C1198" s="311" t="s">
        <v>23008</v>
      </c>
      <c r="D1198" s="312" t="s">
        <v>18016</v>
      </c>
      <c r="E1198" s="312">
        <v>1</v>
      </c>
      <c r="F1198" s="313">
        <v>44.77</v>
      </c>
      <c r="G1198" s="313">
        <v>44.77</v>
      </c>
    </row>
    <row r="1199" spans="1:7" x14ac:dyDescent="0.25">
      <c r="A1199" s="311" t="s">
        <v>20242</v>
      </c>
      <c r="B1199" s="311" t="s">
        <v>20243</v>
      </c>
      <c r="C1199" s="311" t="s">
        <v>23009</v>
      </c>
      <c r="D1199" s="312" t="s">
        <v>18016</v>
      </c>
      <c r="E1199" s="312">
        <v>1</v>
      </c>
      <c r="F1199" s="313">
        <v>48.95</v>
      </c>
      <c r="G1199" s="313">
        <v>48.95</v>
      </c>
    </row>
    <row r="1200" spans="1:7" x14ac:dyDescent="0.25">
      <c r="A1200" s="311" t="s">
        <v>20244</v>
      </c>
      <c r="B1200" s="311" t="s">
        <v>20245</v>
      </c>
      <c r="C1200" s="311" t="s">
        <v>23010</v>
      </c>
      <c r="D1200" s="312" t="s">
        <v>18016</v>
      </c>
      <c r="E1200" s="312">
        <v>1</v>
      </c>
      <c r="F1200" s="313">
        <v>46.9</v>
      </c>
      <c r="G1200" s="313">
        <v>46.9</v>
      </c>
    </row>
    <row r="1201" spans="1:7" x14ac:dyDescent="0.25">
      <c r="A1201" s="311" t="s">
        <v>20246</v>
      </c>
      <c r="B1201" s="311" t="s">
        <v>20247</v>
      </c>
      <c r="C1201" s="311" t="s">
        <v>23011</v>
      </c>
      <c r="D1201" s="312" t="s">
        <v>18016</v>
      </c>
      <c r="E1201" s="312">
        <v>1</v>
      </c>
      <c r="F1201" s="313">
        <v>460.71</v>
      </c>
      <c r="G1201" s="313">
        <v>460.71</v>
      </c>
    </row>
    <row r="1202" spans="1:7" x14ac:dyDescent="0.25">
      <c r="A1202" s="311" t="s">
        <v>20248</v>
      </c>
      <c r="B1202" s="311" t="s">
        <v>20249</v>
      </c>
      <c r="C1202" s="311" t="s">
        <v>23012</v>
      </c>
      <c r="D1202" s="312" t="s">
        <v>18016</v>
      </c>
      <c r="E1202" s="312">
        <v>1</v>
      </c>
      <c r="F1202" s="313">
        <v>654.73</v>
      </c>
      <c r="G1202" s="313">
        <v>654.73</v>
      </c>
    </row>
    <row r="1203" spans="1:7" x14ac:dyDescent="0.25">
      <c r="A1203" s="311" t="s">
        <v>20250</v>
      </c>
      <c r="B1203" s="311" t="s">
        <v>20251</v>
      </c>
      <c r="C1203" s="311" t="s">
        <v>23013</v>
      </c>
      <c r="D1203" s="312" t="s">
        <v>18016</v>
      </c>
      <c r="E1203" s="312">
        <v>1</v>
      </c>
      <c r="F1203" s="313">
        <v>276.82</v>
      </c>
      <c r="G1203" s="313">
        <v>276.82</v>
      </c>
    </row>
    <row r="1204" spans="1:7" ht="30" x14ac:dyDescent="0.25">
      <c r="A1204" s="310" t="s">
        <v>23014</v>
      </c>
      <c r="B1204" s="311"/>
      <c r="C1204" s="310" t="s">
        <v>23015</v>
      </c>
      <c r="D1204" s="312"/>
      <c r="E1204" s="312"/>
      <c r="F1204" s="313"/>
      <c r="G1204" s="313"/>
    </row>
    <row r="1205" spans="1:7" ht="30" x14ac:dyDescent="0.25">
      <c r="A1205" s="311" t="s">
        <v>23016</v>
      </c>
      <c r="B1205" s="311" t="s">
        <v>23017</v>
      </c>
      <c r="C1205" s="311" t="s">
        <v>23018</v>
      </c>
      <c r="D1205" s="312" t="s">
        <v>18115</v>
      </c>
      <c r="E1205" s="312">
        <v>1</v>
      </c>
      <c r="F1205" s="314">
        <v>5495.45</v>
      </c>
      <c r="G1205" s="314">
        <v>5495.45</v>
      </c>
    </row>
    <row r="1206" spans="1:7" ht="30" x14ac:dyDescent="0.25">
      <c r="A1206" s="311" t="s">
        <v>23019</v>
      </c>
      <c r="B1206" s="311" t="s">
        <v>23020</v>
      </c>
      <c r="C1206" s="311" t="s">
        <v>23021</v>
      </c>
      <c r="D1206" s="312" t="s">
        <v>18115</v>
      </c>
      <c r="E1206" s="312">
        <v>1</v>
      </c>
      <c r="F1206" s="314">
        <v>20666.650000000001</v>
      </c>
      <c r="G1206" s="314">
        <v>20666.650000000001</v>
      </c>
    </row>
    <row r="1207" spans="1:7" x14ac:dyDescent="0.25">
      <c r="A1207" s="311" t="s">
        <v>23022</v>
      </c>
      <c r="B1207" s="311" t="s">
        <v>23023</v>
      </c>
      <c r="C1207" s="311" t="s">
        <v>23024</v>
      </c>
      <c r="D1207" s="312" t="s">
        <v>18115</v>
      </c>
      <c r="E1207" s="312">
        <v>1</v>
      </c>
      <c r="F1207" s="314">
        <v>8603.65</v>
      </c>
      <c r="G1207" s="314">
        <v>8603.65</v>
      </c>
    </row>
    <row r="1208" spans="1:7" ht="30" x14ac:dyDescent="0.25">
      <c r="A1208" s="311" t="s">
        <v>23025</v>
      </c>
      <c r="B1208" s="311" t="s">
        <v>23026</v>
      </c>
      <c r="C1208" s="311" t="s">
        <v>23027</v>
      </c>
      <c r="D1208" s="312" t="s">
        <v>18115</v>
      </c>
      <c r="E1208" s="312">
        <v>1</v>
      </c>
      <c r="F1208" s="314">
        <v>2633.28</v>
      </c>
      <c r="G1208" s="314">
        <v>2633.28</v>
      </c>
    </row>
    <row r="1209" spans="1:7" ht="30" x14ac:dyDescent="0.25">
      <c r="A1209" s="311" t="s">
        <v>23028</v>
      </c>
      <c r="B1209" s="311" t="s">
        <v>23029</v>
      </c>
      <c r="C1209" s="311" t="s">
        <v>23030</v>
      </c>
      <c r="D1209" s="312" t="s">
        <v>18115</v>
      </c>
      <c r="E1209" s="312">
        <v>1</v>
      </c>
      <c r="F1209" s="314">
        <v>14761.89</v>
      </c>
      <c r="G1209" s="314">
        <v>14761.89</v>
      </c>
    </row>
    <row r="1210" spans="1:7" ht="30" x14ac:dyDescent="0.25">
      <c r="A1210" s="311" t="s">
        <v>23031</v>
      </c>
      <c r="B1210" s="311" t="s">
        <v>23032</v>
      </c>
      <c r="C1210" s="311" t="s">
        <v>23033</v>
      </c>
      <c r="D1210" s="312" t="s">
        <v>18115</v>
      </c>
      <c r="E1210" s="312">
        <v>1</v>
      </c>
      <c r="F1210" s="314">
        <v>4391.29</v>
      </c>
      <c r="G1210" s="314">
        <v>4391.29</v>
      </c>
    </row>
    <row r="1211" spans="1:7" ht="30" x14ac:dyDescent="0.25">
      <c r="A1211" s="311" t="s">
        <v>23034</v>
      </c>
      <c r="B1211" s="311" t="s">
        <v>23035</v>
      </c>
      <c r="C1211" s="311" t="s">
        <v>23036</v>
      </c>
      <c r="D1211" s="312" t="s">
        <v>18115</v>
      </c>
      <c r="E1211" s="312">
        <v>1</v>
      </c>
      <c r="F1211" s="314">
        <v>3976.76</v>
      </c>
      <c r="G1211" s="314">
        <v>3976.76</v>
      </c>
    </row>
    <row r="1212" spans="1:7" ht="30" x14ac:dyDescent="0.25">
      <c r="A1212" s="311" t="s">
        <v>23037</v>
      </c>
      <c r="B1212" s="311" t="s">
        <v>23038</v>
      </c>
      <c r="C1212" s="311" t="s">
        <v>23039</v>
      </c>
      <c r="D1212" s="312" t="s">
        <v>18115</v>
      </c>
      <c r="E1212" s="312">
        <v>1</v>
      </c>
      <c r="F1212" s="314">
        <v>11779.69</v>
      </c>
      <c r="G1212" s="314">
        <v>11779.69</v>
      </c>
    </row>
    <row r="1213" spans="1:7" ht="30" x14ac:dyDescent="0.25">
      <c r="A1213" s="311" t="s">
        <v>23040</v>
      </c>
      <c r="B1213" s="311" t="s">
        <v>23041</v>
      </c>
      <c r="C1213" s="311" t="s">
        <v>23042</v>
      </c>
      <c r="D1213" s="312" t="s">
        <v>18115</v>
      </c>
      <c r="E1213" s="312">
        <v>1</v>
      </c>
      <c r="F1213" s="314">
        <v>9781.6200000000008</v>
      </c>
      <c r="G1213" s="314">
        <v>9781.6200000000008</v>
      </c>
    </row>
    <row r="1214" spans="1:7" ht="30" x14ac:dyDescent="0.25">
      <c r="A1214" s="311" t="s">
        <v>23043</v>
      </c>
      <c r="B1214" s="311" t="s">
        <v>23044</v>
      </c>
      <c r="C1214" s="311" t="s">
        <v>23045</v>
      </c>
      <c r="D1214" s="312" t="s">
        <v>18115</v>
      </c>
      <c r="E1214" s="312">
        <v>1</v>
      </c>
      <c r="F1214" s="314">
        <v>9781.6200000000008</v>
      </c>
      <c r="G1214" s="314">
        <v>9781.6200000000008</v>
      </c>
    </row>
    <row r="1215" spans="1:7" ht="30" x14ac:dyDescent="0.25">
      <c r="A1215" s="311" t="s">
        <v>23046</v>
      </c>
      <c r="B1215" s="311" t="s">
        <v>23047</v>
      </c>
      <c r="C1215" s="311" t="s">
        <v>23048</v>
      </c>
      <c r="D1215" s="312" t="s">
        <v>18115</v>
      </c>
      <c r="E1215" s="312">
        <v>1</v>
      </c>
      <c r="F1215" s="314">
        <v>9990.3700000000008</v>
      </c>
      <c r="G1215" s="314">
        <v>9990.3700000000008</v>
      </c>
    </row>
    <row r="1216" spans="1:7" x14ac:dyDescent="0.25">
      <c r="A1216" s="311" t="s">
        <v>23049</v>
      </c>
      <c r="B1216" s="311" t="s">
        <v>23050</v>
      </c>
      <c r="C1216" s="311" t="s">
        <v>23051</v>
      </c>
      <c r="D1216" s="312" t="s">
        <v>18115</v>
      </c>
      <c r="E1216" s="312">
        <v>1</v>
      </c>
      <c r="F1216" s="314">
        <v>9155.35</v>
      </c>
      <c r="G1216" s="314">
        <v>9155.35</v>
      </c>
    </row>
    <row r="1217" spans="1:7" ht="30" x14ac:dyDescent="0.25">
      <c r="A1217" s="311" t="s">
        <v>23052</v>
      </c>
      <c r="B1217" s="311" t="s">
        <v>23053</v>
      </c>
      <c r="C1217" s="311" t="s">
        <v>23054</v>
      </c>
      <c r="D1217" s="312" t="s">
        <v>18115</v>
      </c>
      <c r="E1217" s="312">
        <v>1</v>
      </c>
      <c r="F1217" s="314">
        <v>9785.34</v>
      </c>
      <c r="G1217" s="314">
        <v>9785.34</v>
      </c>
    </row>
    <row r="1218" spans="1:7" ht="30" x14ac:dyDescent="0.25">
      <c r="A1218" s="311" t="s">
        <v>23055</v>
      </c>
      <c r="B1218" s="311" t="s">
        <v>23056</v>
      </c>
      <c r="C1218" s="311" t="s">
        <v>23057</v>
      </c>
      <c r="D1218" s="312" t="s">
        <v>18115</v>
      </c>
      <c r="E1218" s="312">
        <v>1</v>
      </c>
      <c r="F1218" s="314">
        <v>21173.62</v>
      </c>
      <c r="G1218" s="314">
        <v>21173.62</v>
      </c>
    </row>
    <row r="1219" spans="1:7" x14ac:dyDescent="0.25">
      <c r="A1219" s="311" t="s">
        <v>23058</v>
      </c>
      <c r="B1219" s="311" t="s">
        <v>23059</v>
      </c>
      <c r="C1219" s="311" t="s">
        <v>23060</v>
      </c>
      <c r="D1219" s="312" t="s">
        <v>18115</v>
      </c>
      <c r="E1219" s="312">
        <v>1</v>
      </c>
      <c r="F1219" s="314">
        <v>5487.25</v>
      </c>
      <c r="G1219" s="314">
        <v>5487.25</v>
      </c>
    </row>
    <row r="1220" spans="1:7" ht="30" x14ac:dyDescent="0.25">
      <c r="A1220" s="311" t="s">
        <v>23061</v>
      </c>
      <c r="B1220" s="311" t="s">
        <v>23062</v>
      </c>
      <c r="C1220" s="311" t="s">
        <v>23063</v>
      </c>
      <c r="D1220" s="312" t="s">
        <v>18115</v>
      </c>
      <c r="E1220" s="312">
        <v>1</v>
      </c>
      <c r="F1220" s="314">
        <v>11846.79</v>
      </c>
      <c r="G1220" s="314">
        <v>11846.79</v>
      </c>
    </row>
    <row r="1221" spans="1:7" ht="30" x14ac:dyDescent="0.25">
      <c r="A1221" s="311" t="s">
        <v>23064</v>
      </c>
      <c r="B1221" s="311" t="s">
        <v>23065</v>
      </c>
      <c r="C1221" s="311" t="s">
        <v>23066</v>
      </c>
      <c r="D1221" s="312" t="s">
        <v>18115</v>
      </c>
      <c r="E1221" s="312">
        <v>1</v>
      </c>
      <c r="F1221" s="314">
        <v>17714.27</v>
      </c>
      <c r="G1221" s="314">
        <v>17714.27</v>
      </c>
    </row>
    <row r="1222" spans="1:7" x14ac:dyDescent="0.25">
      <c r="A1222" s="311" t="s">
        <v>23067</v>
      </c>
      <c r="B1222" s="311" t="s">
        <v>23068</v>
      </c>
      <c r="C1222" s="311" t="s">
        <v>23069</v>
      </c>
      <c r="D1222" s="312" t="s">
        <v>18115</v>
      </c>
      <c r="E1222" s="312">
        <v>1</v>
      </c>
      <c r="F1222" s="314">
        <v>2450.77</v>
      </c>
      <c r="G1222" s="314">
        <v>2450.77</v>
      </c>
    </row>
    <row r="1223" spans="1:7" ht="30" x14ac:dyDescent="0.25">
      <c r="A1223" s="311" t="s">
        <v>23070</v>
      </c>
      <c r="B1223" s="311" t="s">
        <v>23071</v>
      </c>
      <c r="C1223" s="311" t="s">
        <v>23072</v>
      </c>
      <c r="D1223" s="312" t="s">
        <v>18115</v>
      </c>
      <c r="E1223" s="312">
        <v>1</v>
      </c>
      <c r="F1223" s="314">
        <v>4409.62</v>
      </c>
      <c r="G1223" s="314">
        <v>4409.62</v>
      </c>
    </row>
    <row r="1224" spans="1:7" x14ac:dyDescent="0.25">
      <c r="A1224" s="311" t="s">
        <v>23073</v>
      </c>
      <c r="B1224" s="311" t="s">
        <v>23074</v>
      </c>
      <c r="C1224" s="311" t="s">
        <v>23075</v>
      </c>
      <c r="D1224" s="312" t="s">
        <v>18115</v>
      </c>
      <c r="E1224" s="312">
        <v>1</v>
      </c>
      <c r="F1224" s="314">
        <v>1791.11</v>
      </c>
      <c r="G1224" s="314">
        <v>1791.11</v>
      </c>
    </row>
    <row r="1225" spans="1:7" ht="30" x14ac:dyDescent="0.25">
      <c r="A1225" s="311" t="s">
        <v>23076</v>
      </c>
      <c r="B1225" s="311" t="s">
        <v>23077</v>
      </c>
      <c r="C1225" s="311" t="s">
        <v>23078</v>
      </c>
      <c r="D1225" s="312" t="s">
        <v>18115</v>
      </c>
      <c r="E1225" s="312">
        <v>1</v>
      </c>
      <c r="F1225" s="314">
        <v>3391.95</v>
      </c>
      <c r="G1225" s="314">
        <v>3391.95</v>
      </c>
    </row>
    <row r="1226" spans="1:7" ht="30" x14ac:dyDescent="0.25">
      <c r="A1226" s="310" t="s">
        <v>23079</v>
      </c>
      <c r="B1226" s="311"/>
      <c r="C1226" s="310" t="s">
        <v>23080</v>
      </c>
      <c r="D1226" s="312"/>
      <c r="E1226" s="312"/>
      <c r="F1226" s="313"/>
      <c r="G1226" s="313"/>
    </row>
    <row r="1227" spans="1:7" ht="30" x14ac:dyDescent="0.25">
      <c r="A1227" s="311" t="s">
        <v>23081</v>
      </c>
      <c r="B1227" s="311" t="s">
        <v>23082</v>
      </c>
      <c r="C1227" s="311" t="s">
        <v>23083</v>
      </c>
      <c r="D1227" s="312" t="s">
        <v>18115</v>
      </c>
      <c r="E1227" s="312">
        <v>1</v>
      </c>
      <c r="F1227" s="314">
        <v>6364.12</v>
      </c>
      <c r="G1227" s="314">
        <v>6364.12</v>
      </c>
    </row>
    <row r="1228" spans="1:7" ht="30" x14ac:dyDescent="0.25">
      <c r="A1228" s="311" t="s">
        <v>23084</v>
      </c>
      <c r="B1228" s="311" t="s">
        <v>23085</v>
      </c>
      <c r="C1228" s="311" t="s">
        <v>23086</v>
      </c>
      <c r="D1228" s="312" t="s">
        <v>18115</v>
      </c>
      <c r="E1228" s="312">
        <v>1</v>
      </c>
      <c r="F1228" s="314">
        <v>23933.45</v>
      </c>
      <c r="G1228" s="314">
        <v>23933.45</v>
      </c>
    </row>
    <row r="1229" spans="1:7" x14ac:dyDescent="0.25">
      <c r="A1229" s="311" t="s">
        <v>23087</v>
      </c>
      <c r="B1229" s="311" t="s">
        <v>23088</v>
      </c>
      <c r="C1229" s="311" t="s">
        <v>23089</v>
      </c>
      <c r="D1229" s="312" t="s">
        <v>18115</v>
      </c>
      <c r="E1229" s="312">
        <v>1</v>
      </c>
      <c r="F1229" s="314">
        <v>9963.64</v>
      </c>
      <c r="G1229" s="314">
        <v>9963.64</v>
      </c>
    </row>
    <row r="1230" spans="1:7" ht="30" x14ac:dyDescent="0.25">
      <c r="A1230" s="311" t="s">
        <v>23090</v>
      </c>
      <c r="B1230" s="311" t="s">
        <v>23091</v>
      </c>
      <c r="C1230" s="311" t="s">
        <v>23092</v>
      </c>
      <c r="D1230" s="312" t="s">
        <v>18115</v>
      </c>
      <c r="E1230" s="312">
        <v>1</v>
      </c>
      <c r="F1230" s="314">
        <v>3049.53</v>
      </c>
      <c r="G1230" s="314">
        <v>3049.53</v>
      </c>
    </row>
    <row r="1231" spans="1:7" ht="30" x14ac:dyDescent="0.25">
      <c r="A1231" s="311" t="s">
        <v>23093</v>
      </c>
      <c r="B1231" s="311" t="s">
        <v>23094</v>
      </c>
      <c r="C1231" s="311" t="s">
        <v>23095</v>
      </c>
      <c r="D1231" s="312" t="s">
        <v>18115</v>
      </c>
      <c r="E1231" s="312">
        <v>1</v>
      </c>
      <c r="F1231" s="314">
        <v>17095.32</v>
      </c>
      <c r="G1231" s="314">
        <v>17095.32</v>
      </c>
    </row>
    <row r="1232" spans="1:7" ht="30" x14ac:dyDescent="0.25">
      <c r="A1232" s="311" t="s">
        <v>23096</v>
      </c>
      <c r="B1232" s="311" t="s">
        <v>23097</v>
      </c>
      <c r="C1232" s="311" t="s">
        <v>23098</v>
      </c>
      <c r="D1232" s="312" t="s">
        <v>18115</v>
      </c>
      <c r="E1232" s="312">
        <v>1</v>
      </c>
      <c r="F1232" s="314">
        <v>5085.43</v>
      </c>
      <c r="G1232" s="314">
        <v>5085.43</v>
      </c>
    </row>
    <row r="1233" spans="1:7" ht="30" x14ac:dyDescent="0.25">
      <c r="A1233" s="311" t="s">
        <v>23099</v>
      </c>
      <c r="B1233" s="311" t="s">
        <v>23100</v>
      </c>
      <c r="C1233" s="311" t="s">
        <v>23101</v>
      </c>
      <c r="D1233" s="312" t="s">
        <v>18115</v>
      </c>
      <c r="E1233" s="312">
        <v>1</v>
      </c>
      <c r="F1233" s="314">
        <v>4605.38</v>
      </c>
      <c r="G1233" s="314">
        <v>4605.38</v>
      </c>
    </row>
    <row r="1234" spans="1:7" ht="30" x14ac:dyDescent="0.25">
      <c r="A1234" s="311" t="s">
        <v>23102</v>
      </c>
      <c r="B1234" s="311" t="s">
        <v>23103</v>
      </c>
      <c r="C1234" s="311" t="s">
        <v>23104</v>
      </c>
      <c r="D1234" s="312" t="s">
        <v>18115</v>
      </c>
      <c r="E1234" s="312">
        <v>1</v>
      </c>
      <c r="F1234" s="314">
        <v>13641.72</v>
      </c>
      <c r="G1234" s="314">
        <v>13641.72</v>
      </c>
    </row>
    <row r="1235" spans="1:7" ht="30" x14ac:dyDescent="0.25">
      <c r="A1235" s="311" t="s">
        <v>23105</v>
      </c>
      <c r="B1235" s="311" t="s">
        <v>23106</v>
      </c>
      <c r="C1235" s="311" t="s">
        <v>23107</v>
      </c>
      <c r="D1235" s="312" t="s">
        <v>18115</v>
      </c>
      <c r="E1235" s="312">
        <v>1</v>
      </c>
      <c r="F1235" s="314">
        <v>11327.81</v>
      </c>
      <c r="G1235" s="314">
        <v>11327.81</v>
      </c>
    </row>
    <row r="1236" spans="1:7" ht="30" x14ac:dyDescent="0.25">
      <c r="A1236" s="311" t="s">
        <v>23108</v>
      </c>
      <c r="B1236" s="311" t="s">
        <v>23109</v>
      </c>
      <c r="C1236" s="311" t="s">
        <v>23110</v>
      </c>
      <c r="D1236" s="312" t="s">
        <v>18115</v>
      </c>
      <c r="E1236" s="312">
        <v>1</v>
      </c>
      <c r="F1236" s="314">
        <v>11327.81</v>
      </c>
      <c r="G1236" s="314">
        <v>11327.81</v>
      </c>
    </row>
    <row r="1237" spans="1:7" ht="30" x14ac:dyDescent="0.25">
      <c r="A1237" s="311" t="s">
        <v>23111</v>
      </c>
      <c r="B1237" s="311" t="s">
        <v>23112</v>
      </c>
      <c r="C1237" s="311" t="s">
        <v>23113</v>
      </c>
      <c r="D1237" s="312" t="s">
        <v>18115</v>
      </c>
      <c r="E1237" s="312">
        <v>1</v>
      </c>
      <c r="F1237" s="314">
        <v>11569.56</v>
      </c>
      <c r="G1237" s="314">
        <v>11569.56</v>
      </c>
    </row>
    <row r="1238" spans="1:7" x14ac:dyDescent="0.25">
      <c r="A1238" s="311" t="s">
        <v>23114</v>
      </c>
      <c r="B1238" s="311" t="s">
        <v>23115</v>
      </c>
      <c r="C1238" s="311" t="s">
        <v>23116</v>
      </c>
      <c r="D1238" s="312" t="s">
        <v>18115</v>
      </c>
      <c r="E1238" s="312">
        <v>1</v>
      </c>
      <c r="F1238" s="314">
        <v>10602.55</v>
      </c>
      <c r="G1238" s="314">
        <v>10602.55</v>
      </c>
    </row>
    <row r="1239" spans="1:7" ht="30" x14ac:dyDescent="0.25">
      <c r="A1239" s="311" t="s">
        <v>23117</v>
      </c>
      <c r="B1239" s="311" t="s">
        <v>23118</v>
      </c>
      <c r="C1239" s="311" t="s">
        <v>23119</v>
      </c>
      <c r="D1239" s="312" t="s">
        <v>18115</v>
      </c>
      <c r="E1239" s="312">
        <v>1</v>
      </c>
      <c r="F1239" s="314">
        <v>11332.13</v>
      </c>
      <c r="G1239" s="314">
        <v>11332.13</v>
      </c>
    </row>
    <row r="1240" spans="1:7" ht="30" x14ac:dyDescent="0.25">
      <c r="A1240" s="311" t="s">
        <v>23120</v>
      </c>
      <c r="B1240" s="311" t="s">
        <v>23121</v>
      </c>
      <c r="C1240" s="311" t="s">
        <v>23122</v>
      </c>
      <c r="D1240" s="312" t="s">
        <v>18115</v>
      </c>
      <c r="E1240" s="312">
        <v>1</v>
      </c>
      <c r="F1240" s="314">
        <v>24520.560000000001</v>
      </c>
      <c r="G1240" s="314">
        <v>24520.560000000001</v>
      </c>
    </row>
    <row r="1241" spans="1:7" x14ac:dyDescent="0.25">
      <c r="A1241" s="311" t="s">
        <v>23123</v>
      </c>
      <c r="B1241" s="311" t="s">
        <v>23124</v>
      </c>
      <c r="C1241" s="311" t="s">
        <v>23125</v>
      </c>
      <c r="D1241" s="312" t="s">
        <v>18115</v>
      </c>
      <c r="E1241" s="312">
        <v>1</v>
      </c>
      <c r="F1241" s="314">
        <v>6354.62</v>
      </c>
      <c r="G1241" s="314">
        <v>6354.62</v>
      </c>
    </row>
    <row r="1242" spans="1:7" ht="30" x14ac:dyDescent="0.25">
      <c r="A1242" s="311" t="s">
        <v>23126</v>
      </c>
      <c r="B1242" s="311" t="s">
        <v>23127</v>
      </c>
      <c r="C1242" s="311" t="s">
        <v>23128</v>
      </c>
      <c r="D1242" s="312" t="s">
        <v>18115</v>
      </c>
      <c r="E1242" s="312">
        <v>1</v>
      </c>
      <c r="F1242" s="314">
        <v>13719.43</v>
      </c>
      <c r="G1242" s="314">
        <v>13719.43</v>
      </c>
    </row>
    <row r="1243" spans="1:7" ht="30" x14ac:dyDescent="0.25">
      <c r="A1243" s="311" t="s">
        <v>23129</v>
      </c>
      <c r="B1243" s="311" t="s">
        <v>23130</v>
      </c>
      <c r="C1243" s="311" t="s">
        <v>23131</v>
      </c>
      <c r="D1243" s="312" t="s">
        <v>18115</v>
      </c>
      <c r="E1243" s="312">
        <v>1</v>
      </c>
      <c r="F1243" s="314">
        <v>20514.38</v>
      </c>
      <c r="G1243" s="314">
        <v>20514.38</v>
      </c>
    </row>
    <row r="1244" spans="1:7" x14ac:dyDescent="0.25">
      <c r="A1244" s="311" t="s">
        <v>23132</v>
      </c>
      <c r="B1244" s="311" t="s">
        <v>23133</v>
      </c>
      <c r="C1244" s="311" t="s">
        <v>23134</v>
      </c>
      <c r="D1244" s="312" t="s">
        <v>18115</v>
      </c>
      <c r="E1244" s="312">
        <v>1</v>
      </c>
      <c r="F1244" s="314">
        <v>2838.17</v>
      </c>
      <c r="G1244" s="314">
        <v>2838.17</v>
      </c>
    </row>
    <row r="1245" spans="1:7" ht="30" x14ac:dyDescent="0.25">
      <c r="A1245" s="311" t="s">
        <v>23135</v>
      </c>
      <c r="B1245" s="311" t="s">
        <v>23136</v>
      </c>
      <c r="C1245" s="311" t="s">
        <v>23137</v>
      </c>
      <c r="D1245" s="312" t="s">
        <v>18115</v>
      </c>
      <c r="E1245" s="312">
        <v>1</v>
      </c>
      <c r="F1245" s="314">
        <v>5106.6499999999996</v>
      </c>
      <c r="G1245" s="314">
        <v>5106.6499999999996</v>
      </c>
    </row>
    <row r="1246" spans="1:7" x14ac:dyDescent="0.25">
      <c r="A1246" s="311" t="s">
        <v>23138</v>
      </c>
      <c r="B1246" s="311" t="s">
        <v>23139</v>
      </c>
      <c r="C1246" s="311" t="s">
        <v>23140</v>
      </c>
      <c r="D1246" s="312" t="s">
        <v>18115</v>
      </c>
      <c r="E1246" s="312">
        <v>1</v>
      </c>
      <c r="F1246" s="314">
        <v>2074.23</v>
      </c>
      <c r="G1246" s="314">
        <v>2074.23</v>
      </c>
    </row>
    <row r="1247" spans="1:7" x14ac:dyDescent="0.25">
      <c r="A1247" s="311" t="s">
        <v>23141</v>
      </c>
      <c r="B1247" s="311" t="s">
        <v>23142</v>
      </c>
      <c r="C1247" s="311" t="s">
        <v>23143</v>
      </c>
      <c r="D1247" s="312" t="s">
        <v>18115</v>
      </c>
      <c r="E1247" s="312">
        <v>1</v>
      </c>
      <c r="F1247" s="314">
        <v>2074.23</v>
      </c>
      <c r="G1247" s="314">
        <v>2074.23</v>
      </c>
    </row>
    <row r="1248" spans="1:7" ht="30" x14ac:dyDescent="0.25">
      <c r="A1248" s="311" t="s">
        <v>23144</v>
      </c>
      <c r="B1248" s="311" t="s">
        <v>23145</v>
      </c>
      <c r="C1248" s="311" t="s">
        <v>23146</v>
      </c>
      <c r="D1248" s="312" t="s">
        <v>18115</v>
      </c>
      <c r="E1248" s="312">
        <v>1</v>
      </c>
      <c r="F1248" s="314">
        <v>3928.12</v>
      </c>
      <c r="G1248" s="314">
        <v>3928.12</v>
      </c>
    </row>
    <row r="1249" spans="1:7" ht="30" x14ac:dyDescent="0.25">
      <c r="A1249" s="311" t="s">
        <v>20253</v>
      </c>
      <c r="B1249" s="311" t="s">
        <v>20254</v>
      </c>
      <c r="C1249" s="311" t="s">
        <v>20289</v>
      </c>
      <c r="D1249" s="312" t="s">
        <v>20252</v>
      </c>
      <c r="E1249" s="312">
        <v>1</v>
      </c>
      <c r="F1249" s="314">
        <v>4808.05</v>
      </c>
      <c r="G1249" s="314">
        <v>4808.05</v>
      </c>
    </row>
    <row r="1250" spans="1:7" ht="30" x14ac:dyDescent="0.25">
      <c r="A1250" s="311" t="s">
        <v>20255</v>
      </c>
      <c r="B1250" s="311" t="s">
        <v>20256</v>
      </c>
      <c r="C1250" s="311" t="s">
        <v>20290</v>
      </c>
      <c r="D1250" s="312" t="s">
        <v>20252</v>
      </c>
      <c r="E1250" s="312">
        <v>1</v>
      </c>
      <c r="F1250" s="314">
        <v>4353.8100000000004</v>
      </c>
      <c r="G1250" s="314">
        <v>4353.8100000000004</v>
      </c>
    </row>
    <row r="1251" spans="1:7" ht="30" x14ac:dyDescent="0.25">
      <c r="A1251" s="311" t="s">
        <v>20257</v>
      </c>
      <c r="B1251" s="311" t="s">
        <v>20258</v>
      </c>
      <c r="C1251" s="311" t="s">
        <v>20291</v>
      </c>
      <c r="D1251" s="312" t="s">
        <v>20252</v>
      </c>
      <c r="E1251" s="312">
        <v>1</v>
      </c>
      <c r="F1251" s="314">
        <v>13044.3</v>
      </c>
      <c r="G1251" s="314">
        <v>13044.3</v>
      </c>
    </row>
    <row r="1252" spans="1:7" ht="30" x14ac:dyDescent="0.25">
      <c r="A1252" s="311" t="s">
        <v>20259</v>
      </c>
      <c r="B1252" s="311" t="s">
        <v>20260</v>
      </c>
      <c r="C1252" s="311" t="s">
        <v>20292</v>
      </c>
      <c r="D1252" s="312" t="s">
        <v>20252</v>
      </c>
      <c r="E1252" s="312">
        <v>1</v>
      </c>
      <c r="F1252" s="314">
        <v>10713.13</v>
      </c>
      <c r="G1252" s="314">
        <v>10713.13</v>
      </c>
    </row>
    <row r="1253" spans="1:7" ht="30" x14ac:dyDescent="0.25">
      <c r="A1253" s="311" t="s">
        <v>20261</v>
      </c>
      <c r="B1253" s="311" t="s">
        <v>20262</v>
      </c>
      <c r="C1253" s="311" t="s">
        <v>20293</v>
      </c>
      <c r="D1253" s="312" t="s">
        <v>20252</v>
      </c>
      <c r="E1253" s="312">
        <v>1</v>
      </c>
      <c r="F1253" s="314">
        <v>10713.13</v>
      </c>
      <c r="G1253" s="314">
        <v>10713.13</v>
      </c>
    </row>
    <row r="1254" spans="1:7" ht="30" x14ac:dyDescent="0.25">
      <c r="A1254" s="311" t="s">
        <v>20263</v>
      </c>
      <c r="B1254" s="311" t="s">
        <v>20264</v>
      </c>
      <c r="C1254" s="311" t="s">
        <v>20294</v>
      </c>
      <c r="D1254" s="312" t="s">
        <v>20252</v>
      </c>
      <c r="E1254" s="312">
        <v>1</v>
      </c>
      <c r="F1254" s="314">
        <v>11004.52</v>
      </c>
      <c r="G1254" s="314">
        <v>11004.52</v>
      </c>
    </row>
    <row r="1255" spans="1:7" ht="30" x14ac:dyDescent="0.25">
      <c r="A1255" s="311" t="s">
        <v>20265</v>
      </c>
      <c r="B1255" s="311" t="s">
        <v>20266</v>
      </c>
      <c r="C1255" s="311" t="s">
        <v>20295</v>
      </c>
      <c r="D1255" s="312" t="s">
        <v>20252</v>
      </c>
      <c r="E1255" s="312">
        <v>1</v>
      </c>
      <c r="F1255" s="314">
        <v>10030.91</v>
      </c>
      <c r="G1255" s="314">
        <v>10030.91</v>
      </c>
    </row>
    <row r="1256" spans="1:7" ht="30" x14ac:dyDescent="0.25">
      <c r="A1256" s="311" t="s">
        <v>20267</v>
      </c>
      <c r="B1256" s="311" t="s">
        <v>20268</v>
      </c>
      <c r="C1256" s="311" t="s">
        <v>20296</v>
      </c>
      <c r="D1256" s="312" t="s">
        <v>20252</v>
      </c>
      <c r="E1256" s="312">
        <v>1</v>
      </c>
      <c r="F1256" s="314">
        <v>10713.13</v>
      </c>
      <c r="G1256" s="314">
        <v>10713.13</v>
      </c>
    </row>
    <row r="1257" spans="1:7" ht="30" x14ac:dyDescent="0.25">
      <c r="A1257" s="311" t="s">
        <v>20269</v>
      </c>
      <c r="B1257" s="311" t="s">
        <v>20270</v>
      </c>
      <c r="C1257" s="311" t="s">
        <v>20297</v>
      </c>
      <c r="D1257" s="312" t="s">
        <v>20252</v>
      </c>
      <c r="E1257" s="312">
        <v>1</v>
      </c>
      <c r="F1257" s="314">
        <v>23003.22</v>
      </c>
      <c r="G1257" s="314">
        <v>23003.22</v>
      </c>
    </row>
    <row r="1258" spans="1:7" x14ac:dyDescent="0.25">
      <c r="A1258" s="311" t="s">
        <v>20271</v>
      </c>
      <c r="B1258" s="311" t="s">
        <v>20272</v>
      </c>
      <c r="C1258" s="311" t="s">
        <v>20298</v>
      </c>
      <c r="D1258" s="312" t="s">
        <v>20252</v>
      </c>
      <c r="E1258" s="312">
        <v>1</v>
      </c>
      <c r="F1258" s="314">
        <v>6016.49</v>
      </c>
      <c r="G1258" s="314">
        <v>6016.49</v>
      </c>
    </row>
    <row r="1259" spans="1:7" ht="30" x14ac:dyDescent="0.25">
      <c r="A1259" s="311" t="s">
        <v>20273</v>
      </c>
      <c r="B1259" s="311" t="s">
        <v>20274</v>
      </c>
      <c r="C1259" s="311" t="s">
        <v>20299</v>
      </c>
      <c r="D1259" s="312" t="s">
        <v>20252</v>
      </c>
      <c r="E1259" s="312">
        <v>1</v>
      </c>
      <c r="F1259" s="314">
        <v>12967.17</v>
      </c>
      <c r="G1259" s="314">
        <v>12967.17</v>
      </c>
    </row>
    <row r="1260" spans="1:7" ht="30" x14ac:dyDescent="0.25">
      <c r="A1260" s="311" t="s">
        <v>20275</v>
      </c>
      <c r="B1260" s="311" t="s">
        <v>20276</v>
      </c>
      <c r="C1260" s="311" t="s">
        <v>20300</v>
      </c>
      <c r="D1260" s="312" t="s">
        <v>20252</v>
      </c>
      <c r="E1260" s="312">
        <v>1</v>
      </c>
      <c r="F1260" s="314">
        <v>19345.330000000002</v>
      </c>
      <c r="G1260" s="314">
        <v>19345.330000000002</v>
      </c>
    </row>
    <row r="1261" spans="1:7" x14ac:dyDescent="0.25">
      <c r="A1261" s="311" t="s">
        <v>20277</v>
      </c>
      <c r="B1261" s="311" t="s">
        <v>20278</v>
      </c>
      <c r="C1261" s="311" t="s">
        <v>20301</v>
      </c>
      <c r="D1261" s="312" t="s">
        <v>20252</v>
      </c>
      <c r="E1261" s="312">
        <v>1</v>
      </c>
      <c r="F1261" s="314">
        <v>2534.13</v>
      </c>
      <c r="G1261" s="314">
        <v>2534.13</v>
      </c>
    </row>
    <row r="1262" spans="1:7" ht="30" x14ac:dyDescent="0.25">
      <c r="A1262" s="311" t="s">
        <v>20279</v>
      </c>
      <c r="B1262" s="311" t="s">
        <v>20280</v>
      </c>
      <c r="C1262" s="311" t="s">
        <v>20302</v>
      </c>
      <c r="D1262" s="312" t="s">
        <v>20252</v>
      </c>
      <c r="E1262" s="312">
        <v>1</v>
      </c>
      <c r="F1262" s="314">
        <v>4588.58</v>
      </c>
      <c r="G1262" s="314">
        <v>4588.58</v>
      </c>
    </row>
    <row r="1263" spans="1:7" x14ac:dyDescent="0.25">
      <c r="A1263" s="311" t="s">
        <v>20281</v>
      </c>
      <c r="B1263" s="311" t="s">
        <v>20282</v>
      </c>
      <c r="C1263" s="311" t="s">
        <v>20303</v>
      </c>
      <c r="D1263" s="312" t="s">
        <v>20252</v>
      </c>
      <c r="E1263" s="312">
        <v>1</v>
      </c>
      <c r="F1263" s="314">
        <v>1862.88</v>
      </c>
      <c r="G1263" s="314">
        <v>1862.88</v>
      </c>
    </row>
    <row r="1264" spans="1:7" ht="30" x14ac:dyDescent="0.25">
      <c r="A1264" s="311" t="s">
        <v>20283</v>
      </c>
      <c r="B1264" s="311" t="s">
        <v>20284</v>
      </c>
      <c r="C1264" s="311" t="s">
        <v>20304</v>
      </c>
      <c r="D1264" s="312" t="s">
        <v>20252</v>
      </c>
      <c r="E1264" s="312">
        <v>1</v>
      </c>
      <c r="F1264" s="314">
        <v>1862.88</v>
      </c>
      <c r="G1264" s="314">
        <v>1862.88</v>
      </c>
    </row>
    <row r="1265" spans="1:7" ht="30" x14ac:dyDescent="0.25">
      <c r="A1265" s="311" t="s">
        <v>20285</v>
      </c>
      <c r="B1265" s="311" t="s">
        <v>20286</v>
      </c>
      <c r="C1265" s="311" t="s">
        <v>20305</v>
      </c>
      <c r="D1265" s="312" t="s">
        <v>20252</v>
      </c>
      <c r="E1265" s="312">
        <v>1</v>
      </c>
      <c r="F1265" s="314">
        <v>3529.67</v>
      </c>
      <c r="G1265" s="314">
        <v>3529.67</v>
      </c>
    </row>
  </sheetData>
  <mergeCells count="14">
    <mergeCell ref="A11:G11"/>
    <mergeCell ref="A7:E7"/>
    <mergeCell ref="F7:G7"/>
    <mergeCell ref="A8:G8"/>
    <mergeCell ref="A9:E9"/>
    <mergeCell ref="F9:G9"/>
    <mergeCell ref="A10:G10"/>
    <mergeCell ref="A6:E6"/>
    <mergeCell ref="F6:G6"/>
    <mergeCell ref="A1:G1"/>
    <mergeCell ref="A2:G2"/>
    <mergeCell ref="A3:G3"/>
    <mergeCell ref="A4:G4"/>
    <mergeCell ref="A5:G5"/>
  </mergeCells>
  <pageMargins left="0.78740157499999996" right="0.78740157499999996" top="0.984251969" bottom="0.984251969" header="0.4921259845" footer="0.492125984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BA16B-6B60-4F60-8BEC-491331D77F28}">
  <sheetPr>
    <tabColor theme="5"/>
  </sheetPr>
  <dimension ref="A1:M7206"/>
  <sheetViews>
    <sheetView topLeftCell="A6557" workbookViewId="0">
      <selection activeCell="G6572" sqref="G6572"/>
    </sheetView>
  </sheetViews>
  <sheetFormatPr defaultRowHeight="15" x14ac:dyDescent="0.25"/>
  <cols>
    <col min="1" max="1" width="30.42578125" customWidth="1"/>
    <col min="2" max="2" width="20.28515625" customWidth="1"/>
    <col min="3" max="3" width="70.28515625" hidden="1" customWidth="1"/>
    <col min="4" max="4" width="20.28515625" hidden="1" customWidth="1"/>
    <col min="5" max="5" width="24.85546875" hidden="1" customWidth="1"/>
    <col min="6" max="6" width="48.7109375" hidden="1" customWidth="1"/>
    <col min="7" max="7" width="27.140625" customWidth="1"/>
    <col min="8" max="8" width="224" style="21"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811" t="s">
        <v>8085</v>
      </c>
      <c r="B1" s="812"/>
      <c r="C1" s="812"/>
      <c r="D1" s="812"/>
      <c r="E1" s="812"/>
      <c r="F1" s="812"/>
      <c r="G1" s="812"/>
      <c r="H1" s="812"/>
      <c r="I1" s="812"/>
      <c r="J1" s="812"/>
      <c r="K1" s="812"/>
      <c r="L1" s="812"/>
      <c r="M1" s="812"/>
    </row>
    <row r="2" spans="1:13" x14ac:dyDescent="0.25">
      <c r="A2" s="811" t="s">
        <v>8086</v>
      </c>
      <c r="B2" s="812"/>
      <c r="C2" s="812"/>
      <c r="D2" s="812"/>
      <c r="E2" s="812"/>
      <c r="F2" s="812"/>
      <c r="G2" s="812"/>
      <c r="H2" s="812"/>
      <c r="I2" s="812"/>
      <c r="J2" s="812"/>
      <c r="K2" s="812"/>
      <c r="L2" s="812"/>
      <c r="M2" s="812"/>
    </row>
    <row r="3" spans="1:13" x14ac:dyDescent="0.25">
      <c r="A3" s="811" t="s">
        <v>7046</v>
      </c>
      <c r="B3" s="812"/>
      <c r="C3" s="812"/>
      <c r="D3" s="812"/>
      <c r="E3" s="812"/>
      <c r="F3" s="812"/>
      <c r="G3" s="812"/>
      <c r="H3" s="812"/>
      <c r="I3" s="812"/>
      <c r="J3" s="812"/>
      <c r="K3" s="812"/>
      <c r="L3" s="812"/>
      <c r="M3" s="812"/>
    </row>
    <row r="5" spans="1:13" x14ac:dyDescent="0.25">
      <c r="A5" s="19" t="s">
        <v>6</v>
      </c>
      <c r="B5" s="19" t="s">
        <v>7</v>
      </c>
      <c r="C5" s="19" t="s">
        <v>8</v>
      </c>
      <c r="D5" s="19" t="s">
        <v>9</v>
      </c>
      <c r="E5" s="19" t="s">
        <v>10</v>
      </c>
      <c r="F5" s="19" t="s">
        <v>11</v>
      </c>
      <c r="G5" s="19" t="s">
        <v>12</v>
      </c>
      <c r="H5" s="20" t="s">
        <v>13</v>
      </c>
      <c r="I5" s="19" t="s">
        <v>13747</v>
      </c>
      <c r="J5" s="19" t="s">
        <v>15</v>
      </c>
      <c r="K5" s="19" t="s">
        <v>16</v>
      </c>
      <c r="L5" s="19" t="s">
        <v>17</v>
      </c>
    </row>
    <row r="6" spans="1:13" x14ac:dyDescent="0.25">
      <c r="A6" s="561" t="s">
        <v>18</v>
      </c>
      <c r="B6" s="561" t="s">
        <v>19</v>
      </c>
      <c r="C6" s="561" t="s">
        <v>20</v>
      </c>
      <c r="D6" s="561" t="s">
        <v>21</v>
      </c>
      <c r="E6" s="562" t="s">
        <v>22</v>
      </c>
      <c r="F6" s="561" t="s">
        <v>22</v>
      </c>
      <c r="G6" s="561" t="s">
        <v>23147</v>
      </c>
      <c r="H6" s="561" t="s">
        <v>23</v>
      </c>
      <c r="I6" s="561" t="s">
        <v>23148</v>
      </c>
      <c r="J6" s="561" t="s">
        <v>24</v>
      </c>
      <c r="K6" s="562" t="s">
        <v>5053</v>
      </c>
      <c r="L6" s="561" t="s">
        <v>25</v>
      </c>
    </row>
    <row r="7" spans="1:13" x14ac:dyDescent="0.25">
      <c r="A7" s="561" t="s">
        <v>18</v>
      </c>
      <c r="B7" s="561" t="s">
        <v>19</v>
      </c>
      <c r="C7" s="561" t="s">
        <v>20</v>
      </c>
      <c r="D7" s="561" t="s">
        <v>21</v>
      </c>
      <c r="E7" s="562" t="s">
        <v>22</v>
      </c>
      <c r="F7" s="561" t="s">
        <v>22</v>
      </c>
      <c r="G7" s="561" t="s">
        <v>23149</v>
      </c>
      <c r="H7" s="561" t="s">
        <v>26</v>
      </c>
      <c r="I7" s="561" t="s">
        <v>23148</v>
      </c>
      <c r="J7" s="561" t="s">
        <v>24</v>
      </c>
      <c r="K7" s="562" t="s">
        <v>7362</v>
      </c>
      <c r="L7" s="561" t="s">
        <v>25</v>
      </c>
    </row>
    <row r="8" spans="1:13" x14ac:dyDescent="0.25">
      <c r="A8" s="561" t="s">
        <v>18</v>
      </c>
      <c r="B8" s="561" t="s">
        <v>19</v>
      </c>
      <c r="C8" s="561" t="s">
        <v>20</v>
      </c>
      <c r="D8" s="561" t="s">
        <v>21</v>
      </c>
      <c r="E8" s="562" t="s">
        <v>22</v>
      </c>
      <c r="F8" s="561" t="s">
        <v>22</v>
      </c>
      <c r="G8" s="561" t="s">
        <v>23150</v>
      </c>
      <c r="H8" s="561" t="s">
        <v>28</v>
      </c>
      <c r="I8" s="561" t="s">
        <v>23148</v>
      </c>
      <c r="J8" s="561" t="s">
        <v>24</v>
      </c>
      <c r="K8" s="562" t="s">
        <v>123</v>
      </c>
      <c r="L8" s="561" t="s">
        <v>25</v>
      </c>
    </row>
    <row r="9" spans="1:13" x14ac:dyDescent="0.25">
      <c r="A9" s="561" t="s">
        <v>18</v>
      </c>
      <c r="B9" s="561" t="s">
        <v>19</v>
      </c>
      <c r="C9" s="561" t="s">
        <v>20</v>
      </c>
      <c r="D9" s="561" t="s">
        <v>21</v>
      </c>
      <c r="E9" s="562" t="s">
        <v>22</v>
      </c>
      <c r="F9" s="561" t="s">
        <v>22</v>
      </c>
      <c r="G9" s="561" t="s">
        <v>23151</v>
      </c>
      <c r="H9" s="561" t="s">
        <v>29</v>
      </c>
      <c r="I9" s="561" t="s">
        <v>23148</v>
      </c>
      <c r="J9" s="561" t="s">
        <v>24</v>
      </c>
      <c r="K9" s="562" t="s">
        <v>998</v>
      </c>
      <c r="L9" s="561" t="s">
        <v>25</v>
      </c>
    </row>
    <row r="10" spans="1:13" x14ac:dyDescent="0.25">
      <c r="A10" s="561" t="s">
        <v>18</v>
      </c>
      <c r="B10" s="561" t="s">
        <v>19</v>
      </c>
      <c r="C10" s="561" t="s">
        <v>20</v>
      </c>
      <c r="D10" s="561" t="s">
        <v>21</v>
      </c>
      <c r="E10" s="562" t="s">
        <v>22</v>
      </c>
      <c r="F10" s="561" t="s">
        <v>22</v>
      </c>
      <c r="G10" s="561" t="s">
        <v>23152</v>
      </c>
      <c r="H10" s="561" t="s">
        <v>31</v>
      </c>
      <c r="I10" s="561" t="s">
        <v>23148</v>
      </c>
      <c r="J10" s="561" t="s">
        <v>24</v>
      </c>
      <c r="K10" s="562" t="s">
        <v>23153</v>
      </c>
      <c r="L10" s="561" t="s">
        <v>25</v>
      </c>
    </row>
    <row r="11" spans="1:13" x14ac:dyDescent="0.25">
      <c r="A11" s="561" t="s">
        <v>18</v>
      </c>
      <c r="B11" s="561" t="s">
        <v>19</v>
      </c>
      <c r="C11" s="561" t="s">
        <v>20</v>
      </c>
      <c r="D11" s="561" t="s">
        <v>21</v>
      </c>
      <c r="E11" s="562" t="s">
        <v>22</v>
      </c>
      <c r="F11" s="561" t="s">
        <v>22</v>
      </c>
      <c r="G11" s="561" t="s">
        <v>23154</v>
      </c>
      <c r="H11" s="561" t="s">
        <v>33</v>
      </c>
      <c r="I11" s="561" t="s">
        <v>23148</v>
      </c>
      <c r="J11" s="561" t="s">
        <v>24</v>
      </c>
      <c r="K11" s="562" t="s">
        <v>7599</v>
      </c>
      <c r="L11" s="561" t="s">
        <v>25</v>
      </c>
    </row>
    <row r="12" spans="1:13" x14ac:dyDescent="0.25">
      <c r="A12" s="561" t="s">
        <v>18</v>
      </c>
      <c r="B12" s="561" t="s">
        <v>19</v>
      </c>
      <c r="C12" s="561" t="s">
        <v>20</v>
      </c>
      <c r="D12" s="561" t="s">
        <v>21</v>
      </c>
      <c r="E12" s="562" t="s">
        <v>22</v>
      </c>
      <c r="F12" s="561" t="s">
        <v>22</v>
      </c>
      <c r="G12" s="561" t="s">
        <v>23155</v>
      </c>
      <c r="H12" s="561" t="s">
        <v>35</v>
      </c>
      <c r="I12" s="561" t="s">
        <v>23148</v>
      </c>
      <c r="J12" s="561" t="s">
        <v>24</v>
      </c>
      <c r="K12" s="562" t="s">
        <v>7208</v>
      </c>
      <c r="L12" s="561" t="s">
        <v>25</v>
      </c>
    </row>
    <row r="13" spans="1:13" x14ac:dyDescent="0.25">
      <c r="A13" s="561" t="s">
        <v>18</v>
      </c>
      <c r="B13" s="561" t="s">
        <v>19</v>
      </c>
      <c r="C13" s="561" t="s">
        <v>20</v>
      </c>
      <c r="D13" s="561" t="s">
        <v>21</v>
      </c>
      <c r="E13" s="562" t="s">
        <v>22</v>
      </c>
      <c r="F13" s="561" t="s">
        <v>22</v>
      </c>
      <c r="G13" s="561" t="s">
        <v>23156</v>
      </c>
      <c r="H13" s="561" t="s">
        <v>37</v>
      </c>
      <c r="I13" s="561" t="s">
        <v>23148</v>
      </c>
      <c r="J13" s="561" t="s">
        <v>24</v>
      </c>
      <c r="K13" s="562" t="s">
        <v>23157</v>
      </c>
      <c r="L13" s="561" t="s">
        <v>25</v>
      </c>
    </row>
    <row r="14" spans="1:13" x14ac:dyDescent="0.25">
      <c r="A14" s="561" t="s">
        <v>18</v>
      </c>
      <c r="B14" s="561" t="s">
        <v>19</v>
      </c>
      <c r="C14" s="561" t="s">
        <v>20</v>
      </c>
      <c r="D14" s="561" t="s">
        <v>21</v>
      </c>
      <c r="E14" s="562" t="s">
        <v>22</v>
      </c>
      <c r="F14" s="561" t="s">
        <v>22</v>
      </c>
      <c r="G14" s="561" t="s">
        <v>23158</v>
      </c>
      <c r="H14" s="561" t="s">
        <v>39</v>
      </c>
      <c r="I14" s="561" t="s">
        <v>23148</v>
      </c>
      <c r="J14" s="561" t="s">
        <v>24</v>
      </c>
      <c r="K14" s="562" t="s">
        <v>23159</v>
      </c>
      <c r="L14" s="561" t="s">
        <v>25</v>
      </c>
    </row>
    <row r="15" spans="1:13" x14ac:dyDescent="0.25">
      <c r="A15" s="561" t="s">
        <v>18</v>
      </c>
      <c r="B15" s="561" t="s">
        <v>19</v>
      </c>
      <c r="C15" s="561" t="s">
        <v>20</v>
      </c>
      <c r="D15" s="561" t="s">
        <v>21</v>
      </c>
      <c r="E15" s="562" t="s">
        <v>22</v>
      </c>
      <c r="F15" s="561" t="s">
        <v>22</v>
      </c>
      <c r="G15" s="561" t="s">
        <v>23160</v>
      </c>
      <c r="H15" s="561" t="s">
        <v>41</v>
      </c>
      <c r="I15" s="561" t="s">
        <v>23148</v>
      </c>
      <c r="J15" s="561" t="s">
        <v>24</v>
      </c>
      <c r="K15" s="562" t="s">
        <v>8626</v>
      </c>
      <c r="L15" s="561" t="s">
        <v>25</v>
      </c>
    </row>
    <row r="16" spans="1:13" x14ac:dyDescent="0.25">
      <c r="A16" s="561" t="s">
        <v>18</v>
      </c>
      <c r="B16" s="561" t="s">
        <v>19</v>
      </c>
      <c r="C16" s="561" t="s">
        <v>20</v>
      </c>
      <c r="D16" s="561" t="s">
        <v>21</v>
      </c>
      <c r="E16" s="562" t="s">
        <v>22</v>
      </c>
      <c r="F16" s="561" t="s">
        <v>22</v>
      </c>
      <c r="G16" s="561" t="s">
        <v>23161</v>
      </c>
      <c r="H16" s="561" t="s">
        <v>42</v>
      </c>
      <c r="I16" s="561" t="s">
        <v>23148</v>
      </c>
      <c r="J16" s="561" t="s">
        <v>24</v>
      </c>
      <c r="K16" s="562" t="s">
        <v>23162</v>
      </c>
      <c r="L16" s="561" t="s">
        <v>25</v>
      </c>
    </row>
    <row r="17" spans="1:12" x14ac:dyDescent="0.25">
      <c r="A17" s="561" t="s">
        <v>18</v>
      </c>
      <c r="B17" s="561" t="s">
        <v>19</v>
      </c>
      <c r="C17" s="561" t="s">
        <v>20</v>
      </c>
      <c r="D17" s="561" t="s">
        <v>21</v>
      </c>
      <c r="E17" s="562" t="s">
        <v>22</v>
      </c>
      <c r="F17" s="561" t="s">
        <v>22</v>
      </c>
      <c r="G17" s="561" t="s">
        <v>23163</v>
      </c>
      <c r="H17" s="561" t="s">
        <v>43</v>
      </c>
      <c r="I17" s="561" t="s">
        <v>23148</v>
      </c>
      <c r="J17" s="561" t="s">
        <v>24</v>
      </c>
      <c r="K17" s="562" t="s">
        <v>8087</v>
      </c>
      <c r="L17" s="561" t="s">
        <v>25</v>
      </c>
    </row>
    <row r="18" spans="1:12" x14ac:dyDescent="0.25">
      <c r="A18" s="561" t="s">
        <v>18</v>
      </c>
      <c r="B18" s="561" t="s">
        <v>19</v>
      </c>
      <c r="C18" s="561" t="s">
        <v>20</v>
      </c>
      <c r="D18" s="561" t="s">
        <v>21</v>
      </c>
      <c r="E18" s="562" t="s">
        <v>22</v>
      </c>
      <c r="F18" s="561" t="s">
        <v>22</v>
      </c>
      <c r="G18" s="561" t="s">
        <v>23164</v>
      </c>
      <c r="H18" s="561" t="s">
        <v>45</v>
      </c>
      <c r="I18" s="561" t="s">
        <v>23148</v>
      </c>
      <c r="J18" s="561" t="s">
        <v>24</v>
      </c>
      <c r="K18" s="562" t="s">
        <v>23165</v>
      </c>
      <c r="L18" s="561" t="s">
        <v>25</v>
      </c>
    </row>
    <row r="19" spans="1:12" x14ac:dyDescent="0.25">
      <c r="A19" s="561" t="s">
        <v>18</v>
      </c>
      <c r="B19" s="561" t="s">
        <v>19</v>
      </c>
      <c r="C19" s="561" t="s">
        <v>20</v>
      </c>
      <c r="D19" s="561" t="s">
        <v>21</v>
      </c>
      <c r="E19" s="562" t="s">
        <v>22</v>
      </c>
      <c r="F19" s="561" t="s">
        <v>22</v>
      </c>
      <c r="G19" s="561" t="s">
        <v>23166</v>
      </c>
      <c r="H19" s="561" t="s">
        <v>46</v>
      </c>
      <c r="I19" s="561" t="s">
        <v>23148</v>
      </c>
      <c r="J19" s="561" t="s">
        <v>24</v>
      </c>
      <c r="K19" s="562" t="s">
        <v>8592</v>
      </c>
      <c r="L19" s="561" t="s">
        <v>25</v>
      </c>
    </row>
    <row r="20" spans="1:12" x14ac:dyDescent="0.25">
      <c r="A20" s="561" t="s">
        <v>18</v>
      </c>
      <c r="B20" s="561" t="s">
        <v>19</v>
      </c>
      <c r="C20" s="561" t="s">
        <v>20</v>
      </c>
      <c r="D20" s="561" t="s">
        <v>21</v>
      </c>
      <c r="E20" s="562" t="s">
        <v>22</v>
      </c>
      <c r="F20" s="561" t="s">
        <v>22</v>
      </c>
      <c r="G20" s="561" t="s">
        <v>23167</v>
      </c>
      <c r="H20" s="561" t="s">
        <v>47</v>
      </c>
      <c r="I20" s="561" t="s">
        <v>23148</v>
      </c>
      <c r="J20" s="561" t="s">
        <v>24</v>
      </c>
      <c r="K20" s="562" t="s">
        <v>7454</v>
      </c>
      <c r="L20" s="561" t="s">
        <v>25</v>
      </c>
    </row>
    <row r="21" spans="1:12" x14ac:dyDescent="0.25">
      <c r="A21" s="561" t="s">
        <v>18</v>
      </c>
      <c r="B21" s="561" t="s">
        <v>19</v>
      </c>
      <c r="C21" s="561" t="s">
        <v>20</v>
      </c>
      <c r="D21" s="561" t="s">
        <v>21</v>
      </c>
      <c r="E21" s="562" t="s">
        <v>22</v>
      </c>
      <c r="F21" s="561" t="s">
        <v>22</v>
      </c>
      <c r="G21" s="561" t="s">
        <v>23168</v>
      </c>
      <c r="H21" s="561" t="s">
        <v>48</v>
      </c>
      <c r="I21" s="561" t="s">
        <v>23148</v>
      </c>
      <c r="J21" s="561" t="s">
        <v>24</v>
      </c>
      <c r="K21" s="562" t="s">
        <v>5327</v>
      </c>
      <c r="L21" s="561" t="s">
        <v>25</v>
      </c>
    </row>
    <row r="22" spans="1:12" x14ac:dyDescent="0.25">
      <c r="A22" s="561" t="s">
        <v>18</v>
      </c>
      <c r="B22" s="561" t="s">
        <v>19</v>
      </c>
      <c r="C22" s="561" t="s">
        <v>20</v>
      </c>
      <c r="D22" s="561" t="s">
        <v>21</v>
      </c>
      <c r="E22" s="562" t="s">
        <v>22</v>
      </c>
      <c r="F22" s="561" t="s">
        <v>22</v>
      </c>
      <c r="G22" s="561" t="s">
        <v>23169</v>
      </c>
      <c r="H22" s="561" t="s">
        <v>49</v>
      </c>
      <c r="I22" s="561" t="s">
        <v>23148</v>
      </c>
      <c r="J22" s="561" t="s">
        <v>24</v>
      </c>
      <c r="K22" s="562" t="s">
        <v>5493</v>
      </c>
      <c r="L22" s="561" t="s">
        <v>25</v>
      </c>
    </row>
    <row r="23" spans="1:12" x14ac:dyDescent="0.25">
      <c r="A23" s="561" t="s">
        <v>18</v>
      </c>
      <c r="B23" s="561" t="s">
        <v>19</v>
      </c>
      <c r="C23" s="561" t="s">
        <v>20</v>
      </c>
      <c r="D23" s="561" t="s">
        <v>21</v>
      </c>
      <c r="E23" s="562" t="s">
        <v>22</v>
      </c>
      <c r="F23" s="561" t="s">
        <v>22</v>
      </c>
      <c r="G23" s="561" t="s">
        <v>23170</v>
      </c>
      <c r="H23" s="561" t="s">
        <v>51</v>
      </c>
      <c r="I23" s="561" t="s">
        <v>23148</v>
      </c>
      <c r="J23" s="561" t="s">
        <v>24</v>
      </c>
      <c r="K23" s="562" t="s">
        <v>3778</v>
      </c>
      <c r="L23" s="561" t="s">
        <v>25</v>
      </c>
    </row>
    <row r="24" spans="1:12" x14ac:dyDescent="0.25">
      <c r="A24" s="561" t="s">
        <v>18</v>
      </c>
      <c r="B24" s="561" t="s">
        <v>19</v>
      </c>
      <c r="C24" s="561" t="s">
        <v>20</v>
      </c>
      <c r="D24" s="561" t="s">
        <v>21</v>
      </c>
      <c r="E24" s="562" t="s">
        <v>22</v>
      </c>
      <c r="F24" s="561" t="s">
        <v>22</v>
      </c>
      <c r="G24" s="561" t="s">
        <v>23171</v>
      </c>
      <c r="H24" s="561" t="s">
        <v>53</v>
      </c>
      <c r="I24" s="561" t="s">
        <v>23148</v>
      </c>
      <c r="J24" s="561" t="s">
        <v>24</v>
      </c>
      <c r="K24" s="562" t="s">
        <v>2474</v>
      </c>
      <c r="L24" s="561" t="s">
        <v>25</v>
      </c>
    </row>
    <row r="25" spans="1:12" x14ac:dyDescent="0.25">
      <c r="A25" s="561" t="s">
        <v>18</v>
      </c>
      <c r="B25" s="561" t="s">
        <v>19</v>
      </c>
      <c r="C25" s="561" t="s">
        <v>20</v>
      </c>
      <c r="D25" s="561" t="s">
        <v>21</v>
      </c>
      <c r="E25" s="562" t="s">
        <v>22</v>
      </c>
      <c r="F25" s="561" t="s">
        <v>22</v>
      </c>
      <c r="G25" s="561" t="s">
        <v>23172</v>
      </c>
      <c r="H25" s="561" t="s">
        <v>55</v>
      </c>
      <c r="I25" s="561" t="s">
        <v>23148</v>
      </c>
      <c r="J25" s="561" t="s">
        <v>24</v>
      </c>
      <c r="K25" s="562" t="s">
        <v>7350</v>
      </c>
      <c r="L25" s="561" t="s">
        <v>25</v>
      </c>
    </row>
    <row r="26" spans="1:12" x14ac:dyDescent="0.25">
      <c r="A26" s="561" t="s">
        <v>18</v>
      </c>
      <c r="B26" s="561" t="s">
        <v>19</v>
      </c>
      <c r="C26" s="561" t="s">
        <v>20</v>
      </c>
      <c r="D26" s="561" t="s">
        <v>21</v>
      </c>
      <c r="E26" s="562" t="s">
        <v>22</v>
      </c>
      <c r="F26" s="561" t="s">
        <v>22</v>
      </c>
      <c r="G26" s="561" t="s">
        <v>23173</v>
      </c>
      <c r="H26" s="561" t="s">
        <v>57</v>
      </c>
      <c r="I26" s="561" t="s">
        <v>23148</v>
      </c>
      <c r="J26" s="561" t="s">
        <v>24</v>
      </c>
      <c r="K26" s="562" t="s">
        <v>8274</v>
      </c>
      <c r="L26" s="561" t="s">
        <v>25</v>
      </c>
    </row>
    <row r="27" spans="1:12" x14ac:dyDescent="0.25">
      <c r="A27" s="561" t="s">
        <v>18</v>
      </c>
      <c r="B27" s="561" t="s">
        <v>19</v>
      </c>
      <c r="C27" s="561" t="s">
        <v>20</v>
      </c>
      <c r="D27" s="561" t="s">
        <v>21</v>
      </c>
      <c r="E27" s="562" t="s">
        <v>22</v>
      </c>
      <c r="F27" s="561" t="s">
        <v>22</v>
      </c>
      <c r="G27" s="561" t="s">
        <v>23174</v>
      </c>
      <c r="H27" s="561" t="s">
        <v>59</v>
      </c>
      <c r="I27" s="561" t="s">
        <v>23148</v>
      </c>
      <c r="J27" s="561" t="s">
        <v>24</v>
      </c>
      <c r="K27" s="562" t="s">
        <v>6947</v>
      </c>
      <c r="L27" s="561" t="s">
        <v>25</v>
      </c>
    </row>
    <row r="28" spans="1:12" x14ac:dyDescent="0.25">
      <c r="A28" s="561" t="s">
        <v>18</v>
      </c>
      <c r="B28" s="561" t="s">
        <v>19</v>
      </c>
      <c r="C28" s="561" t="s">
        <v>20</v>
      </c>
      <c r="D28" s="561" t="s">
        <v>21</v>
      </c>
      <c r="E28" s="562" t="s">
        <v>22</v>
      </c>
      <c r="F28" s="561" t="s">
        <v>22</v>
      </c>
      <c r="G28" s="561" t="s">
        <v>23175</v>
      </c>
      <c r="H28" s="561" t="s">
        <v>61</v>
      </c>
      <c r="I28" s="561" t="s">
        <v>23148</v>
      </c>
      <c r="J28" s="561" t="s">
        <v>24</v>
      </c>
      <c r="K28" s="562" t="s">
        <v>7735</v>
      </c>
      <c r="L28" s="561" t="s">
        <v>25</v>
      </c>
    </row>
    <row r="29" spans="1:12" x14ac:dyDescent="0.25">
      <c r="A29" s="561" t="s">
        <v>18</v>
      </c>
      <c r="B29" s="561" t="s">
        <v>19</v>
      </c>
      <c r="C29" s="561" t="s">
        <v>20</v>
      </c>
      <c r="D29" s="561" t="s">
        <v>21</v>
      </c>
      <c r="E29" s="562" t="s">
        <v>22</v>
      </c>
      <c r="F29" s="561" t="s">
        <v>22</v>
      </c>
      <c r="G29" s="561" t="s">
        <v>23176</v>
      </c>
      <c r="H29" s="561" t="s">
        <v>63</v>
      </c>
      <c r="I29" s="561" t="s">
        <v>23148</v>
      </c>
      <c r="J29" s="561" t="s">
        <v>24</v>
      </c>
      <c r="K29" s="562" t="s">
        <v>5608</v>
      </c>
      <c r="L29" s="561" t="s">
        <v>25</v>
      </c>
    </row>
    <row r="30" spans="1:12" x14ac:dyDescent="0.25">
      <c r="A30" s="561" t="s">
        <v>18</v>
      </c>
      <c r="B30" s="561" t="s">
        <v>19</v>
      </c>
      <c r="C30" s="561" t="s">
        <v>20</v>
      </c>
      <c r="D30" s="561" t="s">
        <v>21</v>
      </c>
      <c r="E30" s="562" t="s">
        <v>22</v>
      </c>
      <c r="F30" s="561" t="s">
        <v>22</v>
      </c>
      <c r="G30" s="561" t="s">
        <v>23177</v>
      </c>
      <c r="H30" s="561" t="s">
        <v>65</v>
      </c>
      <c r="I30" s="561" t="s">
        <v>23148</v>
      </c>
      <c r="J30" s="561" t="s">
        <v>24</v>
      </c>
      <c r="K30" s="562" t="s">
        <v>3899</v>
      </c>
      <c r="L30" s="561" t="s">
        <v>25</v>
      </c>
    </row>
    <row r="31" spans="1:12" x14ac:dyDescent="0.25">
      <c r="A31" s="561" t="s">
        <v>18</v>
      </c>
      <c r="B31" s="561" t="s">
        <v>19</v>
      </c>
      <c r="C31" s="561" t="s">
        <v>20</v>
      </c>
      <c r="D31" s="561" t="s">
        <v>21</v>
      </c>
      <c r="E31" s="562" t="s">
        <v>22</v>
      </c>
      <c r="F31" s="561" t="s">
        <v>22</v>
      </c>
      <c r="G31" s="561" t="s">
        <v>23178</v>
      </c>
      <c r="H31" s="561" t="s">
        <v>67</v>
      </c>
      <c r="I31" s="561" t="s">
        <v>23148</v>
      </c>
      <c r="J31" s="561" t="s">
        <v>24</v>
      </c>
      <c r="K31" s="562" t="s">
        <v>6714</v>
      </c>
      <c r="L31" s="561" t="s">
        <v>25</v>
      </c>
    </row>
    <row r="32" spans="1:12" x14ac:dyDescent="0.25">
      <c r="A32" s="561" t="s">
        <v>18</v>
      </c>
      <c r="B32" s="561" t="s">
        <v>19</v>
      </c>
      <c r="C32" s="561" t="s">
        <v>20</v>
      </c>
      <c r="D32" s="561" t="s">
        <v>21</v>
      </c>
      <c r="E32" s="562" t="s">
        <v>22</v>
      </c>
      <c r="F32" s="561" t="s">
        <v>22</v>
      </c>
      <c r="G32" s="561" t="s">
        <v>23179</v>
      </c>
      <c r="H32" s="561" t="s">
        <v>69</v>
      </c>
      <c r="I32" s="561" t="s">
        <v>23148</v>
      </c>
      <c r="J32" s="561" t="s">
        <v>24</v>
      </c>
      <c r="K32" s="562" t="s">
        <v>23180</v>
      </c>
      <c r="L32" s="561" t="s">
        <v>25</v>
      </c>
    </row>
    <row r="33" spans="1:12" x14ac:dyDescent="0.25">
      <c r="A33" s="561" t="s">
        <v>18</v>
      </c>
      <c r="B33" s="561" t="s">
        <v>19</v>
      </c>
      <c r="C33" s="561" t="s">
        <v>20</v>
      </c>
      <c r="D33" s="561" t="s">
        <v>21</v>
      </c>
      <c r="E33" s="562" t="s">
        <v>22</v>
      </c>
      <c r="F33" s="561" t="s">
        <v>22</v>
      </c>
      <c r="G33" s="561" t="s">
        <v>23181</v>
      </c>
      <c r="H33" s="561" t="s">
        <v>70</v>
      </c>
      <c r="I33" s="561" t="s">
        <v>23148</v>
      </c>
      <c r="J33" s="561" t="s">
        <v>24</v>
      </c>
      <c r="K33" s="562" t="s">
        <v>6921</v>
      </c>
      <c r="L33" s="561" t="s">
        <v>25</v>
      </c>
    </row>
    <row r="34" spans="1:12" x14ac:dyDescent="0.25">
      <c r="A34" s="561" t="s">
        <v>18</v>
      </c>
      <c r="B34" s="561" t="s">
        <v>19</v>
      </c>
      <c r="C34" s="561" t="s">
        <v>20</v>
      </c>
      <c r="D34" s="561" t="s">
        <v>21</v>
      </c>
      <c r="E34" s="562" t="s">
        <v>22</v>
      </c>
      <c r="F34" s="561" t="s">
        <v>22</v>
      </c>
      <c r="G34" s="561" t="s">
        <v>23182</v>
      </c>
      <c r="H34" s="561" t="s">
        <v>71</v>
      </c>
      <c r="I34" s="561" t="s">
        <v>23148</v>
      </c>
      <c r="J34" s="561" t="s">
        <v>24</v>
      </c>
      <c r="K34" s="562" t="s">
        <v>23183</v>
      </c>
      <c r="L34" s="561" t="s">
        <v>25</v>
      </c>
    </row>
    <row r="35" spans="1:12" x14ac:dyDescent="0.25">
      <c r="A35" s="561" t="s">
        <v>18</v>
      </c>
      <c r="B35" s="561" t="s">
        <v>19</v>
      </c>
      <c r="C35" s="561" t="s">
        <v>20</v>
      </c>
      <c r="D35" s="561" t="s">
        <v>21</v>
      </c>
      <c r="E35" s="562" t="s">
        <v>22</v>
      </c>
      <c r="F35" s="561" t="s">
        <v>22</v>
      </c>
      <c r="G35" s="561" t="s">
        <v>23184</v>
      </c>
      <c r="H35" s="561" t="s">
        <v>73</v>
      </c>
      <c r="I35" s="561" t="s">
        <v>23148</v>
      </c>
      <c r="J35" s="561" t="s">
        <v>24</v>
      </c>
      <c r="K35" s="562" t="s">
        <v>8508</v>
      </c>
      <c r="L35" s="561" t="s">
        <v>25</v>
      </c>
    </row>
    <row r="36" spans="1:12" x14ac:dyDescent="0.25">
      <c r="A36" s="561" t="s">
        <v>18</v>
      </c>
      <c r="B36" s="561" t="s">
        <v>19</v>
      </c>
      <c r="C36" s="561" t="s">
        <v>20</v>
      </c>
      <c r="D36" s="561" t="s">
        <v>21</v>
      </c>
      <c r="E36" s="562" t="s">
        <v>22</v>
      </c>
      <c r="F36" s="561" t="s">
        <v>22</v>
      </c>
      <c r="G36" s="561" t="s">
        <v>23185</v>
      </c>
      <c r="H36" s="561" t="s">
        <v>74</v>
      </c>
      <c r="I36" s="561" t="s">
        <v>23148</v>
      </c>
      <c r="J36" s="561" t="s">
        <v>24</v>
      </c>
      <c r="K36" s="562" t="s">
        <v>23186</v>
      </c>
      <c r="L36" s="561" t="s">
        <v>25</v>
      </c>
    </row>
    <row r="37" spans="1:12" x14ac:dyDescent="0.25">
      <c r="A37" s="561" t="s">
        <v>18</v>
      </c>
      <c r="B37" s="561" t="s">
        <v>19</v>
      </c>
      <c r="C37" s="561" t="s">
        <v>20</v>
      </c>
      <c r="D37" s="561" t="s">
        <v>21</v>
      </c>
      <c r="E37" s="562" t="s">
        <v>22</v>
      </c>
      <c r="F37" s="561" t="s">
        <v>22</v>
      </c>
      <c r="G37" s="561" t="s">
        <v>23187</v>
      </c>
      <c r="H37" s="561" t="s">
        <v>75</v>
      </c>
      <c r="I37" s="561" t="s">
        <v>23148</v>
      </c>
      <c r="J37" s="561" t="s">
        <v>24</v>
      </c>
      <c r="K37" s="562" t="s">
        <v>23188</v>
      </c>
      <c r="L37" s="561" t="s">
        <v>25</v>
      </c>
    </row>
    <row r="38" spans="1:12" x14ac:dyDescent="0.25">
      <c r="A38" s="561" t="s">
        <v>18</v>
      </c>
      <c r="B38" s="561" t="s">
        <v>19</v>
      </c>
      <c r="C38" s="561" t="s">
        <v>76</v>
      </c>
      <c r="D38" s="561" t="s">
        <v>77</v>
      </c>
      <c r="E38" s="562" t="s">
        <v>22</v>
      </c>
      <c r="F38" s="561" t="s">
        <v>22</v>
      </c>
      <c r="G38" s="561" t="s">
        <v>23189</v>
      </c>
      <c r="H38" s="561" t="s">
        <v>78</v>
      </c>
      <c r="I38" s="561" t="s">
        <v>23148</v>
      </c>
      <c r="J38" s="561" t="s">
        <v>24</v>
      </c>
      <c r="K38" s="562" t="s">
        <v>3810</v>
      </c>
      <c r="L38" s="561" t="s">
        <v>25</v>
      </c>
    </row>
    <row r="39" spans="1:12" x14ac:dyDescent="0.25">
      <c r="A39" s="561" t="s">
        <v>18</v>
      </c>
      <c r="B39" s="561" t="s">
        <v>19</v>
      </c>
      <c r="C39" s="561" t="s">
        <v>76</v>
      </c>
      <c r="D39" s="561" t="s">
        <v>77</v>
      </c>
      <c r="E39" s="562" t="s">
        <v>22</v>
      </c>
      <c r="F39" s="561" t="s">
        <v>22</v>
      </c>
      <c r="G39" s="561" t="s">
        <v>23190</v>
      </c>
      <c r="H39" s="561" t="s">
        <v>80</v>
      </c>
      <c r="I39" s="561" t="s">
        <v>23148</v>
      </c>
      <c r="J39" s="561" t="s">
        <v>24</v>
      </c>
      <c r="K39" s="562" t="s">
        <v>23191</v>
      </c>
      <c r="L39" s="561" t="s">
        <v>25</v>
      </c>
    </row>
    <row r="40" spans="1:12" x14ac:dyDescent="0.25">
      <c r="A40" s="561" t="s">
        <v>18</v>
      </c>
      <c r="B40" s="561" t="s">
        <v>19</v>
      </c>
      <c r="C40" s="561" t="s">
        <v>76</v>
      </c>
      <c r="D40" s="561" t="s">
        <v>77</v>
      </c>
      <c r="E40" s="562" t="s">
        <v>22</v>
      </c>
      <c r="F40" s="561" t="s">
        <v>22</v>
      </c>
      <c r="G40" s="561" t="s">
        <v>23192</v>
      </c>
      <c r="H40" s="561" t="s">
        <v>81</v>
      </c>
      <c r="I40" s="561" t="s">
        <v>23148</v>
      </c>
      <c r="J40" s="561" t="s">
        <v>24</v>
      </c>
      <c r="K40" s="562" t="s">
        <v>23193</v>
      </c>
      <c r="L40" s="561" t="s">
        <v>25</v>
      </c>
    </row>
    <row r="41" spans="1:12" x14ac:dyDescent="0.25">
      <c r="A41" s="561" t="s">
        <v>18</v>
      </c>
      <c r="B41" s="561" t="s">
        <v>19</v>
      </c>
      <c r="C41" s="561" t="s">
        <v>76</v>
      </c>
      <c r="D41" s="561" t="s">
        <v>77</v>
      </c>
      <c r="E41" s="562" t="s">
        <v>22</v>
      </c>
      <c r="F41" s="561" t="s">
        <v>22</v>
      </c>
      <c r="G41" s="561" t="s">
        <v>23194</v>
      </c>
      <c r="H41" s="561" t="s">
        <v>83</v>
      </c>
      <c r="I41" s="561" t="s">
        <v>23148</v>
      </c>
      <c r="J41" s="561" t="s">
        <v>24</v>
      </c>
      <c r="K41" s="562" t="s">
        <v>23195</v>
      </c>
      <c r="L41" s="561" t="s">
        <v>25</v>
      </c>
    </row>
    <row r="42" spans="1:12" x14ac:dyDescent="0.25">
      <c r="A42" s="561" t="s">
        <v>18</v>
      </c>
      <c r="B42" s="561" t="s">
        <v>19</v>
      </c>
      <c r="C42" s="561" t="s">
        <v>76</v>
      </c>
      <c r="D42" s="561" t="s">
        <v>77</v>
      </c>
      <c r="E42" s="562" t="s">
        <v>22</v>
      </c>
      <c r="F42" s="561" t="s">
        <v>22</v>
      </c>
      <c r="G42" s="561" t="s">
        <v>23196</v>
      </c>
      <c r="H42" s="561" t="s">
        <v>84</v>
      </c>
      <c r="I42" s="561" t="s">
        <v>23148</v>
      </c>
      <c r="J42" s="561" t="s">
        <v>24</v>
      </c>
      <c r="K42" s="562" t="s">
        <v>23197</v>
      </c>
      <c r="L42" s="561" t="s">
        <v>25</v>
      </c>
    </row>
    <row r="43" spans="1:12" x14ac:dyDescent="0.25">
      <c r="A43" s="561" t="s">
        <v>18</v>
      </c>
      <c r="B43" s="561" t="s">
        <v>19</v>
      </c>
      <c r="C43" s="561" t="s">
        <v>76</v>
      </c>
      <c r="D43" s="561" t="s">
        <v>77</v>
      </c>
      <c r="E43" s="562" t="s">
        <v>22</v>
      </c>
      <c r="F43" s="561" t="s">
        <v>22</v>
      </c>
      <c r="G43" s="561" t="s">
        <v>23198</v>
      </c>
      <c r="H43" s="561" t="s">
        <v>85</v>
      </c>
      <c r="I43" s="561" t="s">
        <v>23148</v>
      </c>
      <c r="J43" s="561" t="s">
        <v>24</v>
      </c>
      <c r="K43" s="562" t="s">
        <v>23199</v>
      </c>
      <c r="L43" s="561" t="s">
        <v>25</v>
      </c>
    </row>
    <row r="44" spans="1:12" x14ac:dyDescent="0.25">
      <c r="A44" s="561" t="s">
        <v>18</v>
      </c>
      <c r="B44" s="561" t="s">
        <v>19</v>
      </c>
      <c r="C44" s="561" t="s">
        <v>76</v>
      </c>
      <c r="D44" s="561" t="s">
        <v>77</v>
      </c>
      <c r="E44" s="562" t="s">
        <v>22</v>
      </c>
      <c r="F44" s="561" t="s">
        <v>22</v>
      </c>
      <c r="G44" s="561" t="s">
        <v>23200</v>
      </c>
      <c r="H44" s="561" t="s">
        <v>86</v>
      </c>
      <c r="I44" s="561" t="s">
        <v>23148</v>
      </c>
      <c r="J44" s="561" t="s">
        <v>24</v>
      </c>
      <c r="K44" s="562" t="s">
        <v>23201</v>
      </c>
      <c r="L44" s="561" t="s">
        <v>25</v>
      </c>
    </row>
    <row r="45" spans="1:12" x14ac:dyDescent="0.25">
      <c r="A45" s="561" t="s">
        <v>18</v>
      </c>
      <c r="B45" s="561" t="s">
        <v>19</v>
      </c>
      <c r="C45" s="561" t="s">
        <v>76</v>
      </c>
      <c r="D45" s="561" t="s">
        <v>77</v>
      </c>
      <c r="E45" s="562" t="s">
        <v>22</v>
      </c>
      <c r="F45" s="561" t="s">
        <v>22</v>
      </c>
      <c r="G45" s="561" t="s">
        <v>23202</v>
      </c>
      <c r="H45" s="561" t="s">
        <v>87</v>
      </c>
      <c r="I45" s="561" t="s">
        <v>23148</v>
      </c>
      <c r="J45" s="561" t="s">
        <v>24</v>
      </c>
      <c r="K45" s="562" t="s">
        <v>23203</v>
      </c>
      <c r="L45" s="561" t="s">
        <v>25</v>
      </c>
    </row>
    <row r="46" spans="1:12" x14ac:dyDescent="0.25">
      <c r="A46" s="561" t="s">
        <v>18</v>
      </c>
      <c r="B46" s="561" t="s">
        <v>19</v>
      </c>
      <c r="C46" s="561" t="s">
        <v>76</v>
      </c>
      <c r="D46" s="561" t="s">
        <v>77</v>
      </c>
      <c r="E46" s="562" t="s">
        <v>22</v>
      </c>
      <c r="F46" s="561" t="s">
        <v>22</v>
      </c>
      <c r="G46" s="561" t="s">
        <v>23204</v>
      </c>
      <c r="H46" s="561" t="s">
        <v>88</v>
      </c>
      <c r="I46" s="561" t="s">
        <v>23148</v>
      </c>
      <c r="J46" s="561" t="s">
        <v>24</v>
      </c>
      <c r="K46" s="562" t="s">
        <v>23205</v>
      </c>
      <c r="L46" s="561" t="s">
        <v>25</v>
      </c>
    </row>
    <row r="47" spans="1:12" x14ac:dyDescent="0.25">
      <c r="A47" s="561" t="s">
        <v>18</v>
      </c>
      <c r="B47" s="561" t="s">
        <v>19</v>
      </c>
      <c r="C47" s="561" t="s">
        <v>76</v>
      </c>
      <c r="D47" s="561" t="s">
        <v>77</v>
      </c>
      <c r="E47" s="562" t="s">
        <v>22</v>
      </c>
      <c r="F47" s="561" t="s">
        <v>22</v>
      </c>
      <c r="G47" s="561" t="s">
        <v>23206</v>
      </c>
      <c r="H47" s="561" t="s">
        <v>89</v>
      </c>
      <c r="I47" s="561" t="s">
        <v>23148</v>
      </c>
      <c r="J47" s="561" t="s">
        <v>24</v>
      </c>
      <c r="K47" s="562" t="s">
        <v>23207</v>
      </c>
      <c r="L47" s="561" t="s">
        <v>25</v>
      </c>
    </row>
    <row r="48" spans="1:12" x14ac:dyDescent="0.25">
      <c r="A48" s="561" t="s">
        <v>18</v>
      </c>
      <c r="B48" s="561" t="s">
        <v>19</v>
      </c>
      <c r="C48" s="561" t="s">
        <v>76</v>
      </c>
      <c r="D48" s="561" t="s">
        <v>77</v>
      </c>
      <c r="E48" s="562" t="s">
        <v>22</v>
      </c>
      <c r="F48" s="561" t="s">
        <v>22</v>
      </c>
      <c r="G48" s="561" t="s">
        <v>23208</v>
      </c>
      <c r="H48" s="561" t="s">
        <v>90</v>
      </c>
      <c r="I48" s="561" t="s">
        <v>23148</v>
      </c>
      <c r="J48" s="561" t="s">
        <v>24</v>
      </c>
      <c r="K48" s="562" t="s">
        <v>23209</v>
      </c>
      <c r="L48" s="561" t="s">
        <v>25</v>
      </c>
    </row>
    <row r="49" spans="1:12" x14ac:dyDescent="0.25">
      <c r="A49" s="561" t="s">
        <v>18</v>
      </c>
      <c r="B49" s="561" t="s">
        <v>19</v>
      </c>
      <c r="C49" s="561" t="s">
        <v>76</v>
      </c>
      <c r="D49" s="561" t="s">
        <v>77</v>
      </c>
      <c r="E49" s="562" t="s">
        <v>22</v>
      </c>
      <c r="F49" s="561" t="s">
        <v>22</v>
      </c>
      <c r="G49" s="561" t="s">
        <v>23210</v>
      </c>
      <c r="H49" s="561" t="s">
        <v>92</v>
      </c>
      <c r="I49" s="561" t="s">
        <v>23148</v>
      </c>
      <c r="J49" s="561" t="s">
        <v>24</v>
      </c>
      <c r="K49" s="562" t="s">
        <v>7549</v>
      </c>
      <c r="L49" s="561" t="s">
        <v>25</v>
      </c>
    </row>
    <row r="50" spans="1:12" x14ac:dyDescent="0.25">
      <c r="A50" s="561" t="s">
        <v>18</v>
      </c>
      <c r="B50" s="561" t="s">
        <v>19</v>
      </c>
      <c r="C50" s="561" t="s">
        <v>76</v>
      </c>
      <c r="D50" s="561" t="s">
        <v>77</v>
      </c>
      <c r="E50" s="562" t="s">
        <v>22</v>
      </c>
      <c r="F50" s="561" t="s">
        <v>22</v>
      </c>
      <c r="G50" s="561" t="s">
        <v>23211</v>
      </c>
      <c r="H50" s="561" t="s">
        <v>93</v>
      </c>
      <c r="I50" s="561" t="s">
        <v>23148</v>
      </c>
      <c r="J50" s="561" t="s">
        <v>24</v>
      </c>
      <c r="K50" s="562" t="s">
        <v>23212</v>
      </c>
      <c r="L50" s="561" t="s">
        <v>25</v>
      </c>
    </row>
    <row r="51" spans="1:12" x14ac:dyDescent="0.25">
      <c r="A51" s="561" t="s">
        <v>18</v>
      </c>
      <c r="B51" s="561" t="s">
        <v>19</v>
      </c>
      <c r="C51" s="561" t="s">
        <v>76</v>
      </c>
      <c r="D51" s="561" t="s">
        <v>77</v>
      </c>
      <c r="E51" s="562" t="s">
        <v>22</v>
      </c>
      <c r="F51" s="561" t="s">
        <v>22</v>
      </c>
      <c r="G51" s="561" t="s">
        <v>23213</v>
      </c>
      <c r="H51" s="561" t="s">
        <v>95</v>
      </c>
      <c r="I51" s="561" t="s">
        <v>23148</v>
      </c>
      <c r="J51" s="561" t="s">
        <v>24</v>
      </c>
      <c r="K51" s="562" t="s">
        <v>23214</v>
      </c>
      <c r="L51" s="561" t="s">
        <v>25</v>
      </c>
    </row>
    <row r="52" spans="1:12" x14ac:dyDescent="0.25">
      <c r="A52" s="561" t="s">
        <v>18</v>
      </c>
      <c r="B52" s="561" t="s">
        <v>19</v>
      </c>
      <c r="C52" s="561" t="s">
        <v>76</v>
      </c>
      <c r="D52" s="561" t="s">
        <v>77</v>
      </c>
      <c r="E52" s="562" t="s">
        <v>22</v>
      </c>
      <c r="F52" s="561" t="s">
        <v>22</v>
      </c>
      <c r="G52" s="561" t="s">
        <v>23215</v>
      </c>
      <c r="H52" s="561" t="s">
        <v>96</v>
      </c>
      <c r="I52" s="561" t="s">
        <v>23148</v>
      </c>
      <c r="J52" s="561" t="s">
        <v>24</v>
      </c>
      <c r="K52" s="562" t="s">
        <v>23216</v>
      </c>
      <c r="L52" s="561" t="s">
        <v>25</v>
      </c>
    </row>
    <row r="53" spans="1:12" x14ac:dyDescent="0.25">
      <c r="A53" s="561" t="s">
        <v>18</v>
      </c>
      <c r="B53" s="561" t="s">
        <v>19</v>
      </c>
      <c r="C53" s="561" t="s">
        <v>76</v>
      </c>
      <c r="D53" s="561" t="s">
        <v>77</v>
      </c>
      <c r="E53" s="562" t="s">
        <v>22</v>
      </c>
      <c r="F53" s="561" t="s">
        <v>22</v>
      </c>
      <c r="G53" s="561" t="s">
        <v>23217</v>
      </c>
      <c r="H53" s="561" t="s">
        <v>97</v>
      </c>
      <c r="I53" s="561" t="s">
        <v>23148</v>
      </c>
      <c r="J53" s="561" t="s">
        <v>24</v>
      </c>
      <c r="K53" s="562" t="s">
        <v>23218</v>
      </c>
      <c r="L53" s="561" t="s">
        <v>25</v>
      </c>
    </row>
    <row r="54" spans="1:12" x14ac:dyDescent="0.25">
      <c r="A54" s="561" t="s">
        <v>18</v>
      </c>
      <c r="B54" s="561" t="s">
        <v>19</v>
      </c>
      <c r="C54" s="561" t="s">
        <v>76</v>
      </c>
      <c r="D54" s="561" t="s">
        <v>77</v>
      </c>
      <c r="E54" s="562" t="s">
        <v>22</v>
      </c>
      <c r="F54" s="561" t="s">
        <v>22</v>
      </c>
      <c r="G54" s="561" t="s">
        <v>23219</v>
      </c>
      <c r="H54" s="561" t="s">
        <v>98</v>
      </c>
      <c r="I54" s="561" t="s">
        <v>23148</v>
      </c>
      <c r="J54" s="561" t="s">
        <v>24</v>
      </c>
      <c r="K54" s="562" t="s">
        <v>23220</v>
      </c>
      <c r="L54" s="561" t="s">
        <v>25</v>
      </c>
    </row>
    <row r="55" spans="1:12" x14ac:dyDescent="0.25">
      <c r="A55" s="561" t="s">
        <v>18</v>
      </c>
      <c r="B55" s="561" t="s">
        <v>19</v>
      </c>
      <c r="C55" s="561" t="s">
        <v>76</v>
      </c>
      <c r="D55" s="561" t="s">
        <v>77</v>
      </c>
      <c r="E55" s="562" t="s">
        <v>22</v>
      </c>
      <c r="F55" s="561" t="s">
        <v>22</v>
      </c>
      <c r="G55" s="561" t="s">
        <v>23221</v>
      </c>
      <c r="H55" s="561" t="s">
        <v>99</v>
      </c>
      <c r="I55" s="561" t="s">
        <v>23148</v>
      </c>
      <c r="J55" s="561" t="s">
        <v>24</v>
      </c>
      <c r="K55" s="562" t="s">
        <v>23222</v>
      </c>
      <c r="L55" s="561" t="s">
        <v>25</v>
      </c>
    </row>
    <row r="56" spans="1:12" x14ac:dyDescent="0.25">
      <c r="A56" s="561" t="s">
        <v>18</v>
      </c>
      <c r="B56" s="561" t="s">
        <v>19</v>
      </c>
      <c r="C56" s="561" t="s">
        <v>76</v>
      </c>
      <c r="D56" s="561" t="s">
        <v>77</v>
      </c>
      <c r="E56" s="562" t="s">
        <v>22</v>
      </c>
      <c r="F56" s="561" t="s">
        <v>22</v>
      </c>
      <c r="G56" s="561" t="s">
        <v>23223</v>
      </c>
      <c r="H56" s="561" t="s">
        <v>100</v>
      </c>
      <c r="I56" s="561" t="s">
        <v>23148</v>
      </c>
      <c r="J56" s="561" t="s">
        <v>24</v>
      </c>
      <c r="K56" s="562" t="s">
        <v>23224</v>
      </c>
      <c r="L56" s="561" t="s">
        <v>25</v>
      </c>
    </row>
    <row r="57" spans="1:12" x14ac:dyDescent="0.25">
      <c r="A57" s="561" t="s">
        <v>18</v>
      </c>
      <c r="B57" s="561" t="s">
        <v>19</v>
      </c>
      <c r="C57" s="561" t="s">
        <v>76</v>
      </c>
      <c r="D57" s="561" t="s">
        <v>77</v>
      </c>
      <c r="E57" s="562" t="s">
        <v>22</v>
      </c>
      <c r="F57" s="561" t="s">
        <v>22</v>
      </c>
      <c r="G57" s="561" t="s">
        <v>23225</v>
      </c>
      <c r="H57" s="561" t="s">
        <v>101</v>
      </c>
      <c r="I57" s="561" t="s">
        <v>23148</v>
      </c>
      <c r="J57" s="561" t="s">
        <v>24</v>
      </c>
      <c r="K57" s="562" t="s">
        <v>23226</v>
      </c>
      <c r="L57" s="561" t="s">
        <v>25</v>
      </c>
    </row>
    <row r="58" spans="1:12" x14ac:dyDescent="0.25">
      <c r="A58" s="561" t="s">
        <v>18</v>
      </c>
      <c r="B58" s="561" t="s">
        <v>19</v>
      </c>
      <c r="C58" s="561" t="s">
        <v>102</v>
      </c>
      <c r="D58" s="561" t="s">
        <v>103</v>
      </c>
      <c r="E58" s="562" t="s">
        <v>22</v>
      </c>
      <c r="F58" s="561" t="s">
        <v>22</v>
      </c>
      <c r="G58" s="561" t="s">
        <v>23227</v>
      </c>
      <c r="H58" s="561" t="s">
        <v>23228</v>
      </c>
      <c r="I58" s="561" t="s">
        <v>23148</v>
      </c>
      <c r="J58" s="561" t="s">
        <v>7063</v>
      </c>
      <c r="K58" s="562" t="s">
        <v>1752</v>
      </c>
      <c r="L58" s="561" t="s">
        <v>25</v>
      </c>
    </row>
    <row r="59" spans="1:12" x14ac:dyDescent="0.25">
      <c r="A59" s="561" t="s">
        <v>18</v>
      </c>
      <c r="B59" s="561" t="s">
        <v>19</v>
      </c>
      <c r="C59" s="561" t="s">
        <v>102</v>
      </c>
      <c r="D59" s="561" t="s">
        <v>103</v>
      </c>
      <c r="E59" s="562" t="s">
        <v>22</v>
      </c>
      <c r="F59" s="561" t="s">
        <v>22</v>
      </c>
      <c r="G59" s="561" t="s">
        <v>23229</v>
      </c>
      <c r="H59" s="561" t="s">
        <v>23230</v>
      </c>
      <c r="I59" s="561" t="s">
        <v>23148</v>
      </c>
      <c r="J59" s="561" t="s">
        <v>7063</v>
      </c>
      <c r="K59" s="562" t="s">
        <v>23231</v>
      </c>
      <c r="L59" s="561" t="s">
        <v>25</v>
      </c>
    </row>
    <row r="60" spans="1:12" x14ac:dyDescent="0.25">
      <c r="A60" s="561" t="s">
        <v>18</v>
      </c>
      <c r="B60" s="561" t="s">
        <v>19</v>
      </c>
      <c r="C60" s="561" t="s">
        <v>102</v>
      </c>
      <c r="D60" s="561" t="s">
        <v>103</v>
      </c>
      <c r="E60" s="562" t="s">
        <v>22</v>
      </c>
      <c r="F60" s="561" t="s">
        <v>22</v>
      </c>
      <c r="G60" s="561" t="s">
        <v>23232</v>
      </c>
      <c r="H60" s="561" t="s">
        <v>23233</v>
      </c>
      <c r="I60" s="561" t="s">
        <v>23148</v>
      </c>
      <c r="J60" s="561" t="s">
        <v>7063</v>
      </c>
      <c r="K60" s="562" t="s">
        <v>23234</v>
      </c>
      <c r="L60" s="561" t="s">
        <v>25</v>
      </c>
    </row>
    <row r="61" spans="1:12" x14ac:dyDescent="0.25">
      <c r="A61" s="561" t="s">
        <v>18</v>
      </c>
      <c r="B61" s="561" t="s">
        <v>19</v>
      </c>
      <c r="C61" s="561" t="s">
        <v>102</v>
      </c>
      <c r="D61" s="561" t="s">
        <v>103</v>
      </c>
      <c r="E61" s="562" t="s">
        <v>22</v>
      </c>
      <c r="F61" s="561" t="s">
        <v>22</v>
      </c>
      <c r="G61" s="561" t="s">
        <v>23235</v>
      </c>
      <c r="H61" s="561" t="s">
        <v>23236</v>
      </c>
      <c r="I61" s="561" t="s">
        <v>23148</v>
      </c>
      <c r="J61" s="561" t="s">
        <v>7063</v>
      </c>
      <c r="K61" s="562" t="s">
        <v>23237</v>
      </c>
      <c r="L61" s="561" t="s">
        <v>25</v>
      </c>
    </row>
    <row r="62" spans="1:12" x14ac:dyDescent="0.25">
      <c r="A62" s="561" t="s">
        <v>18</v>
      </c>
      <c r="B62" s="561" t="s">
        <v>19</v>
      </c>
      <c r="C62" s="561" t="s">
        <v>102</v>
      </c>
      <c r="D62" s="561" t="s">
        <v>103</v>
      </c>
      <c r="E62" s="562" t="s">
        <v>22</v>
      </c>
      <c r="F62" s="561" t="s">
        <v>22</v>
      </c>
      <c r="G62" s="561" t="s">
        <v>23238</v>
      </c>
      <c r="H62" s="561" t="s">
        <v>23239</v>
      </c>
      <c r="I62" s="561" t="s">
        <v>23148</v>
      </c>
      <c r="J62" s="561" t="s">
        <v>7063</v>
      </c>
      <c r="K62" s="562" t="s">
        <v>23240</v>
      </c>
      <c r="L62" s="561" t="s">
        <v>25</v>
      </c>
    </row>
    <row r="63" spans="1:12" x14ac:dyDescent="0.25">
      <c r="A63" s="561" t="s">
        <v>18</v>
      </c>
      <c r="B63" s="561" t="s">
        <v>19</v>
      </c>
      <c r="C63" s="561" t="s">
        <v>102</v>
      </c>
      <c r="D63" s="561" t="s">
        <v>103</v>
      </c>
      <c r="E63" s="562" t="s">
        <v>22</v>
      </c>
      <c r="F63" s="561" t="s">
        <v>22</v>
      </c>
      <c r="G63" s="561" t="s">
        <v>23241</v>
      </c>
      <c r="H63" s="561" t="s">
        <v>23242</v>
      </c>
      <c r="I63" s="561" t="s">
        <v>23148</v>
      </c>
      <c r="J63" s="561" t="s">
        <v>7063</v>
      </c>
      <c r="K63" s="562" t="s">
        <v>23243</v>
      </c>
      <c r="L63" s="561" t="s">
        <v>25</v>
      </c>
    </row>
    <row r="64" spans="1:12" x14ac:dyDescent="0.25">
      <c r="A64" s="561" t="s">
        <v>18</v>
      </c>
      <c r="B64" s="561" t="s">
        <v>19</v>
      </c>
      <c r="C64" s="561" t="s">
        <v>102</v>
      </c>
      <c r="D64" s="561" t="s">
        <v>103</v>
      </c>
      <c r="E64" s="562" t="s">
        <v>22</v>
      </c>
      <c r="F64" s="561" t="s">
        <v>22</v>
      </c>
      <c r="G64" s="561" t="s">
        <v>23244</v>
      </c>
      <c r="H64" s="561" t="s">
        <v>23245</v>
      </c>
      <c r="I64" s="561" t="s">
        <v>23148</v>
      </c>
      <c r="J64" s="561" t="s">
        <v>7063</v>
      </c>
      <c r="K64" s="562" t="s">
        <v>23246</v>
      </c>
      <c r="L64" s="561" t="s">
        <v>25</v>
      </c>
    </row>
    <row r="65" spans="1:12" x14ac:dyDescent="0.25">
      <c r="A65" s="561" t="s">
        <v>18</v>
      </c>
      <c r="B65" s="561" t="s">
        <v>19</v>
      </c>
      <c r="C65" s="561" t="s">
        <v>102</v>
      </c>
      <c r="D65" s="561" t="s">
        <v>103</v>
      </c>
      <c r="E65" s="562" t="s">
        <v>22</v>
      </c>
      <c r="F65" s="561" t="s">
        <v>22</v>
      </c>
      <c r="G65" s="561" t="s">
        <v>23247</v>
      </c>
      <c r="H65" s="561" t="s">
        <v>23248</v>
      </c>
      <c r="I65" s="561" t="s">
        <v>23148</v>
      </c>
      <c r="J65" s="561" t="s">
        <v>7063</v>
      </c>
      <c r="K65" s="562" t="s">
        <v>23249</v>
      </c>
      <c r="L65" s="561" t="s">
        <v>25</v>
      </c>
    </row>
    <row r="66" spans="1:12" x14ac:dyDescent="0.25">
      <c r="A66" s="561" t="s">
        <v>18</v>
      </c>
      <c r="B66" s="561" t="s">
        <v>19</v>
      </c>
      <c r="C66" s="561" t="s">
        <v>102</v>
      </c>
      <c r="D66" s="561" t="s">
        <v>103</v>
      </c>
      <c r="E66" s="562" t="s">
        <v>22</v>
      </c>
      <c r="F66" s="561" t="s">
        <v>22</v>
      </c>
      <c r="G66" s="561" t="s">
        <v>23250</v>
      </c>
      <c r="H66" s="561" t="s">
        <v>23251</v>
      </c>
      <c r="I66" s="561" t="s">
        <v>23148</v>
      </c>
      <c r="J66" s="561" t="s">
        <v>7063</v>
      </c>
      <c r="K66" s="562" t="s">
        <v>23252</v>
      </c>
      <c r="L66" s="561" t="s">
        <v>25</v>
      </c>
    </row>
    <row r="67" spans="1:12" x14ac:dyDescent="0.25">
      <c r="A67" s="561" t="s">
        <v>18</v>
      </c>
      <c r="B67" s="561" t="s">
        <v>19</v>
      </c>
      <c r="C67" s="561" t="s">
        <v>102</v>
      </c>
      <c r="D67" s="561" t="s">
        <v>103</v>
      </c>
      <c r="E67" s="562" t="s">
        <v>22</v>
      </c>
      <c r="F67" s="561" t="s">
        <v>22</v>
      </c>
      <c r="G67" s="561" t="s">
        <v>23253</v>
      </c>
      <c r="H67" s="561" t="s">
        <v>23254</v>
      </c>
      <c r="I67" s="561" t="s">
        <v>23148</v>
      </c>
      <c r="J67" s="561" t="s">
        <v>7063</v>
      </c>
      <c r="K67" s="562" t="s">
        <v>23255</v>
      </c>
      <c r="L67" s="561" t="s">
        <v>25</v>
      </c>
    </row>
    <row r="68" spans="1:12" x14ac:dyDescent="0.25">
      <c r="A68" s="561" t="s">
        <v>18</v>
      </c>
      <c r="B68" s="561" t="s">
        <v>19</v>
      </c>
      <c r="C68" s="561" t="s">
        <v>102</v>
      </c>
      <c r="D68" s="561" t="s">
        <v>103</v>
      </c>
      <c r="E68" s="562" t="s">
        <v>22</v>
      </c>
      <c r="F68" s="561" t="s">
        <v>22</v>
      </c>
      <c r="G68" s="561" t="s">
        <v>23256</v>
      </c>
      <c r="H68" s="561" t="s">
        <v>23257</v>
      </c>
      <c r="I68" s="561" t="s">
        <v>23148</v>
      </c>
      <c r="J68" s="561" t="s">
        <v>7063</v>
      </c>
      <c r="K68" s="562" t="s">
        <v>23258</v>
      </c>
      <c r="L68" s="561" t="s">
        <v>25</v>
      </c>
    </row>
    <row r="69" spans="1:12" x14ac:dyDescent="0.25">
      <c r="A69" s="561" t="s">
        <v>18</v>
      </c>
      <c r="B69" s="561" t="s">
        <v>19</v>
      </c>
      <c r="C69" s="561" t="s">
        <v>102</v>
      </c>
      <c r="D69" s="561" t="s">
        <v>103</v>
      </c>
      <c r="E69" s="562" t="s">
        <v>22</v>
      </c>
      <c r="F69" s="561" t="s">
        <v>22</v>
      </c>
      <c r="G69" s="561" t="s">
        <v>23259</v>
      </c>
      <c r="H69" s="561" t="s">
        <v>23260</v>
      </c>
      <c r="I69" s="561" t="s">
        <v>23148</v>
      </c>
      <c r="J69" s="561" t="s">
        <v>7063</v>
      </c>
      <c r="K69" s="562" t="s">
        <v>23261</v>
      </c>
      <c r="L69" s="561" t="s">
        <v>25</v>
      </c>
    </row>
    <row r="70" spans="1:12" x14ac:dyDescent="0.25">
      <c r="A70" s="561" t="s">
        <v>18</v>
      </c>
      <c r="B70" s="561" t="s">
        <v>19</v>
      </c>
      <c r="C70" s="561" t="s">
        <v>102</v>
      </c>
      <c r="D70" s="561" t="s">
        <v>103</v>
      </c>
      <c r="E70" s="562" t="s">
        <v>22</v>
      </c>
      <c r="F70" s="561" t="s">
        <v>22</v>
      </c>
      <c r="G70" s="561" t="s">
        <v>23262</v>
      </c>
      <c r="H70" s="561" t="s">
        <v>23263</v>
      </c>
      <c r="I70" s="561" t="s">
        <v>23148</v>
      </c>
      <c r="J70" s="561" t="s">
        <v>7063</v>
      </c>
      <c r="K70" s="562" t="s">
        <v>23264</v>
      </c>
      <c r="L70" s="561" t="s">
        <v>25</v>
      </c>
    </row>
    <row r="71" spans="1:12" x14ac:dyDescent="0.25">
      <c r="A71" s="561" t="s">
        <v>18</v>
      </c>
      <c r="B71" s="561" t="s">
        <v>19</v>
      </c>
      <c r="C71" s="561" t="s">
        <v>102</v>
      </c>
      <c r="D71" s="561" t="s">
        <v>103</v>
      </c>
      <c r="E71" s="562" t="s">
        <v>22</v>
      </c>
      <c r="F71" s="561" t="s">
        <v>22</v>
      </c>
      <c r="G71" s="561" t="s">
        <v>23265</v>
      </c>
      <c r="H71" s="561" t="s">
        <v>23266</v>
      </c>
      <c r="I71" s="561" t="s">
        <v>23148</v>
      </c>
      <c r="J71" s="561" t="s">
        <v>7063</v>
      </c>
      <c r="K71" s="562" t="s">
        <v>23267</v>
      </c>
      <c r="L71" s="561" t="s">
        <v>25</v>
      </c>
    </row>
    <row r="72" spans="1:12" x14ac:dyDescent="0.25">
      <c r="A72" s="561" t="s">
        <v>18</v>
      </c>
      <c r="B72" s="561" t="s">
        <v>19</v>
      </c>
      <c r="C72" s="561" t="s">
        <v>102</v>
      </c>
      <c r="D72" s="561" t="s">
        <v>103</v>
      </c>
      <c r="E72" s="562" t="s">
        <v>22</v>
      </c>
      <c r="F72" s="561" t="s">
        <v>22</v>
      </c>
      <c r="G72" s="561" t="s">
        <v>23268</v>
      </c>
      <c r="H72" s="561" t="s">
        <v>23269</v>
      </c>
      <c r="I72" s="561" t="s">
        <v>23270</v>
      </c>
      <c r="J72" s="561" t="s">
        <v>24</v>
      </c>
      <c r="K72" s="562" t="s">
        <v>8629</v>
      </c>
      <c r="L72" s="561" t="s">
        <v>25</v>
      </c>
    </row>
    <row r="73" spans="1:12" x14ac:dyDescent="0.25">
      <c r="A73" s="561" t="s">
        <v>18</v>
      </c>
      <c r="B73" s="561" t="s">
        <v>19</v>
      </c>
      <c r="C73" s="561" t="s">
        <v>102</v>
      </c>
      <c r="D73" s="561" t="s">
        <v>103</v>
      </c>
      <c r="E73" s="562" t="s">
        <v>22</v>
      </c>
      <c r="F73" s="561" t="s">
        <v>22</v>
      </c>
      <c r="G73" s="561" t="s">
        <v>23271</v>
      </c>
      <c r="H73" s="561" t="s">
        <v>23272</v>
      </c>
      <c r="I73" s="561" t="s">
        <v>23270</v>
      </c>
      <c r="J73" s="561" t="s">
        <v>24</v>
      </c>
      <c r="K73" s="562" t="s">
        <v>1648</v>
      </c>
      <c r="L73" s="561" t="s">
        <v>25</v>
      </c>
    </row>
    <row r="74" spans="1:12" x14ac:dyDescent="0.25">
      <c r="A74" s="561" t="s">
        <v>18</v>
      </c>
      <c r="B74" s="561" t="s">
        <v>19</v>
      </c>
      <c r="C74" s="561" t="s">
        <v>102</v>
      </c>
      <c r="D74" s="561" t="s">
        <v>103</v>
      </c>
      <c r="E74" s="562" t="s">
        <v>22</v>
      </c>
      <c r="F74" s="561" t="s">
        <v>22</v>
      </c>
      <c r="G74" s="561" t="s">
        <v>23273</v>
      </c>
      <c r="H74" s="561" t="s">
        <v>23274</v>
      </c>
      <c r="I74" s="561" t="s">
        <v>23270</v>
      </c>
      <c r="J74" s="561" t="s">
        <v>24</v>
      </c>
      <c r="K74" s="562" t="s">
        <v>23275</v>
      </c>
      <c r="L74" s="561" t="s">
        <v>25</v>
      </c>
    </row>
    <row r="75" spans="1:12" x14ac:dyDescent="0.25">
      <c r="A75" s="561" t="s">
        <v>18</v>
      </c>
      <c r="B75" s="561" t="s">
        <v>19</v>
      </c>
      <c r="C75" s="561" t="s">
        <v>102</v>
      </c>
      <c r="D75" s="561" t="s">
        <v>103</v>
      </c>
      <c r="E75" s="562" t="s">
        <v>22</v>
      </c>
      <c r="F75" s="561" t="s">
        <v>22</v>
      </c>
      <c r="G75" s="561" t="s">
        <v>23276</v>
      </c>
      <c r="H75" s="561" t="s">
        <v>23277</v>
      </c>
      <c r="I75" s="561" t="s">
        <v>23270</v>
      </c>
      <c r="J75" s="561" t="s">
        <v>24</v>
      </c>
      <c r="K75" s="562" t="s">
        <v>7693</v>
      </c>
      <c r="L75" s="561" t="s">
        <v>25</v>
      </c>
    </row>
    <row r="76" spans="1:12" x14ac:dyDescent="0.25">
      <c r="A76" s="561" t="s">
        <v>18</v>
      </c>
      <c r="B76" s="561" t="s">
        <v>19</v>
      </c>
      <c r="C76" s="561" t="s">
        <v>102</v>
      </c>
      <c r="D76" s="561" t="s">
        <v>103</v>
      </c>
      <c r="E76" s="562" t="s">
        <v>22</v>
      </c>
      <c r="F76" s="561" t="s">
        <v>22</v>
      </c>
      <c r="G76" s="561" t="s">
        <v>23278</v>
      </c>
      <c r="H76" s="561" t="s">
        <v>23279</v>
      </c>
      <c r="I76" s="561" t="s">
        <v>23270</v>
      </c>
      <c r="J76" s="561" t="s">
        <v>24</v>
      </c>
      <c r="K76" s="562" t="s">
        <v>5875</v>
      </c>
      <c r="L76" s="561" t="s">
        <v>25</v>
      </c>
    </row>
    <row r="77" spans="1:12" x14ac:dyDescent="0.25">
      <c r="A77" s="561" t="s">
        <v>18</v>
      </c>
      <c r="B77" s="561" t="s">
        <v>19</v>
      </c>
      <c r="C77" s="561" t="s">
        <v>102</v>
      </c>
      <c r="D77" s="561" t="s">
        <v>103</v>
      </c>
      <c r="E77" s="562" t="s">
        <v>22</v>
      </c>
      <c r="F77" s="561" t="s">
        <v>22</v>
      </c>
      <c r="G77" s="561" t="s">
        <v>23280</v>
      </c>
      <c r="H77" s="561" t="s">
        <v>23281</v>
      </c>
      <c r="I77" s="561" t="s">
        <v>23270</v>
      </c>
      <c r="J77" s="561" t="s">
        <v>24</v>
      </c>
      <c r="K77" s="562" t="s">
        <v>23282</v>
      </c>
      <c r="L77" s="561" t="s">
        <v>25</v>
      </c>
    </row>
    <row r="78" spans="1:12" x14ac:dyDescent="0.25">
      <c r="A78" s="561" t="s">
        <v>18</v>
      </c>
      <c r="B78" s="561" t="s">
        <v>19</v>
      </c>
      <c r="C78" s="561" t="s">
        <v>102</v>
      </c>
      <c r="D78" s="561" t="s">
        <v>103</v>
      </c>
      <c r="E78" s="562" t="s">
        <v>22</v>
      </c>
      <c r="F78" s="561" t="s">
        <v>22</v>
      </c>
      <c r="G78" s="561" t="s">
        <v>23283</v>
      </c>
      <c r="H78" s="561" t="s">
        <v>23284</v>
      </c>
      <c r="I78" s="561" t="s">
        <v>23270</v>
      </c>
      <c r="J78" s="561" t="s">
        <v>24</v>
      </c>
      <c r="K78" s="562" t="s">
        <v>23285</v>
      </c>
      <c r="L78" s="561" t="s">
        <v>25</v>
      </c>
    </row>
    <row r="79" spans="1:12" x14ac:dyDescent="0.25">
      <c r="A79" s="561" t="s">
        <v>18</v>
      </c>
      <c r="B79" s="561" t="s">
        <v>19</v>
      </c>
      <c r="C79" s="561" t="s">
        <v>102</v>
      </c>
      <c r="D79" s="561" t="s">
        <v>103</v>
      </c>
      <c r="E79" s="562" t="s">
        <v>22</v>
      </c>
      <c r="F79" s="561" t="s">
        <v>22</v>
      </c>
      <c r="G79" s="561" t="s">
        <v>23286</v>
      </c>
      <c r="H79" s="561" t="s">
        <v>23287</v>
      </c>
      <c r="I79" s="561" t="s">
        <v>23270</v>
      </c>
      <c r="J79" s="561" t="s">
        <v>24</v>
      </c>
      <c r="K79" s="562" t="s">
        <v>8327</v>
      </c>
      <c r="L79" s="561" t="s">
        <v>25</v>
      </c>
    </row>
    <row r="80" spans="1:12" x14ac:dyDescent="0.25">
      <c r="A80" s="561" t="s">
        <v>18</v>
      </c>
      <c r="B80" s="561" t="s">
        <v>19</v>
      </c>
      <c r="C80" s="561" t="s">
        <v>102</v>
      </c>
      <c r="D80" s="561" t="s">
        <v>103</v>
      </c>
      <c r="E80" s="562" t="s">
        <v>22</v>
      </c>
      <c r="F80" s="561" t="s">
        <v>22</v>
      </c>
      <c r="G80" s="561" t="s">
        <v>23288</v>
      </c>
      <c r="H80" s="561" t="s">
        <v>23289</v>
      </c>
      <c r="I80" s="561" t="s">
        <v>23270</v>
      </c>
      <c r="J80" s="561" t="s">
        <v>24</v>
      </c>
      <c r="K80" s="562" t="s">
        <v>23290</v>
      </c>
      <c r="L80" s="561" t="s">
        <v>25</v>
      </c>
    </row>
    <row r="81" spans="1:12" x14ac:dyDescent="0.25">
      <c r="A81" s="561" t="s">
        <v>18</v>
      </c>
      <c r="B81" s="561" t="s">
        <v>19</v>
      </c>
      <c r="C81" s="561" t="s">
        <v>102</v>
      </c>
      <c r="D81" s="561" t="s">
        <v>103</v>
      </c>
      <c r="E81" s="562" t="s">
        <v>22</v>
      </c>
      <c r="F81" s="561" t="s">
        <v>22</v>
      </c>
      <c r="G81" s="561" t="s">
        <v>23291</v>
      </c>
      <c r="H81" s="561" t="s">
        <v>23292</v>
      </c>
      <c r="I81" s="561" t="s">
        <v>23148</v>
      </c>
      <c r="J81" s="561" t="s">
        <v>24</v>
      </c>
      <c r="K81" s="562" t="s">
        <v>768</v>
      </c>
      <c r="L81" s="561" t="s">
        <v>25</v>
      </c>
    </row>
    <row r="82" spans="1:12" x14ac:dyDescent="0.25">
      <c r="A82" s="561" t="s">
        <v>18</v>
      </c>
      <c r="B82" s="561" t="s">
        <v>19</v>
      </c>
      <c r="C82" s="561" t="s">
        <v>102</v>
      </c>
      <c r="D82" s="561" t="s">
        <v>103</v>
      </c>
      <c r="E82" s="562" t="s">
        <v>22</v>
      </c>
      <c r="F82" s="561" t="s">
        <v>22</v>
      </c>
      <c r="G82" s="561" t="s">
        <v>23293</v>
      </c>
      <c r="H82" s="561" t="s">
        <v>23294</v>
      </c>
      <c r="I82" s="561" t="s">
        <v>23148</v>
      </c>
      <c r="J82" s="561" t="s">
        <v>24</v>
      </c>
      <c r="K82" s="562" t="s">
        <v>1238</v>
      </c>
      <c r="L82" s="561" t="s">
        <v>25</v>
      </c>
    </row>
    <row r="83" spans="1:12" x14ac:dyDescent="0.25">
      <c r="A83" s="561" t="s">
        <v>18</v>
      </c>
      <c r="B83" s="561" t="s">
        <v>19</v>
      </c>
      <c r="C83" s="561" t="s">
        <v>102</v>
      </c>
      <c r="D83" s="561" t="s">
        <v>103</v>
      </c>
      <c r="E83" s="562" t="s">
        <v>22</v>
      </c>
      <c r="F83" s="561" t="s">
        <v>22</v>
      </c>
      <c r="G83" s="561" t="s">
        <v>23295</v>
      </c>
      <c r="H83" s="561" t="s">
        <v>23296</v>
      </c>
      <c r="I83" s="561" t="s">
        <v>23148</v>
      </c>
      <c r="J83" s="561" t="s">
        <v>24</v>
      </c>
      <c r="K83" s="562" t="s">
        <v>5181</v>
      </c>
      <c r="L83" s="561" t="s">
        <v>25</v>
      </c>
    </row>
    <row r="84" spans="1:12" x14ac:dyDescent="0.25">
      <c r="A84" s="561" t="s">
        <v>18</v>
      </c>
      <c r="B84" s="561" t="s">
        <v>19</v>
      </c>
      <c r="C84" s="561" t="s">
        <v>102</v>
      </c>
      <c r="D84" s="561" t="s">
        <v>103</v>
      </c>
      <c r="E84" s="562" t="s">
        <v>22</v>
      </c>
      <c r="F84" s="561" t="s">
        <v>22</v>
      </c>
      <c r="G84" s="561" t="s">
        <v>23297</v>
      </c>
      <c r="H84" s="561" t="s">
        <v>23298</v>
      </c>
      <c r="I84" s="561" t="s">
        <v>23148</v>
      </c>
      <c r="J84" s="561" t="s">
        <v>24</v>
      </c>
      <c r="K84" s="562" t="s">
        <v>2767</v>
      </c>
      <c r="L84" s="561" t="s">
        <v>25</v>
      </c>
    </row>
    <row r="85" spans="1:12" x14ac:dyDescent="0.25">
      <c r="A85" s="561" t="s">
        <v>18</v>
      </c>
      <c r="B85" s="561" t="s">
        <v>19</v>
      </c>
      <c r="C85" s="561" t="s">
        <v>102</v>
      </c>
      <c r="D85" s="561" t="s">
        <v>103</v>
      </c>
      <c r="E85" s="562" t="s">
        <v>22</v>
      </c>
      <c r="F85" s="561" t="s">
        <v>22</v>
      </c>
      <c r="G85" s="561" t="s">
        <v>23299</v>
      </c>
      <c r="H85" s="561" t="s">
        <v>23300</v>
      </c>
      <c r="I85" s="561" t="s">
        <v>23148</v>
      </c>
      <c r="J85" s="561" t="s">
        <v>24</v>
      </c>
      <c r="K85" s="562" t="s">
        <v>23301</v>
      </c>
      <c r="L85" s="561" t="s">
        <v>25</v>
      </c>
    </row>
    <row r="86" spans="1:12" x14ac:dyDescent="0.25">
      <c r="A86" s="561" t="s">
        <v>18</v>
      </c>
      <c r="B86" s="561" t="s">
        <v>19</v>
      </c>
      <c r="C86" s="561" t="s">
        <v>102</v>
      </c>
      <c r="D86" s="561" t="s">
        <v>103</v>
      </c>
      <c r="E86" s="562" t="s">
        <v>22</v>
      </c>
      <c r="F86" s="561" t="s">
        <v>22</v>
      </c>
      <c r="G86" s="561" t="s">
        <v>23302</v>
      </c>
      <c r="H86" s="561" t="s">
        <v>23303</v>
      </c>
      <c r="I86" s="561" t="s">
        <v>23148</v>
      </c>
      <c r="J86" s="561" t="s">
        <v>24</v>
      </c>
      <c r="K86" s="562" t="s">
        <v>3184</v>
      </c>
      <c r="L86" s="561" t="s">
        <v>25</v>
      </c>
    </row>
    <row r="87" spans="1:12" x14ac:dyDescent="0.25">
      <c r="A87" s="561" t="s">
        <v>18</v>
      </c>
      <c r="B87" s="561" t="s">
        <v>19</v>
      </c>
      <c r="C87" s="561" t="s">
        <v>102</v>
      </c>
      <c r="D87" s="561" t="s">
        <v>103</v>
      </c>
      <c r="E87" s="562" t="s">
        <v>22</v>
      </c>
      <c r="F87" s="561" t="s">
        <v>22</v>
      </c>
      <c r="G87" s="561" t="s">
        <v>23304</v>
      </c>
      <c r="H87" s="561" t="s">
        <v>23305</v>
      </c>
      <c r="I87" s="561" t="s">
        <v>23148</v>
      </c>
      <c r="J87" s="561" t="s">
        <v>24</v>
      </c>
      <c r="K87" s="562" t="s">
        <v>2782</v>
      </c>
      <c r="L87" s="561" t="s">
        <v>25</v>
      </c>
    </row>
    <row r="88" spans="1:12" x14ac:dyDescent="0.25">
      <c r="A88" s="561" t="s">
        <v>18</v>
      </c>
      <c r="B88" s="561" t="s">
        <v>19</v>
      </c>
      <c r="C88" s="561" t="s">
        <v>102</v>
      </c>
      <c r="D88" s="561" t="s">
        <v>103</v>
      </c>
      <c r="E88" s="562" t="s">
        <v>22</v>
      </c>
      <c r="F88" s="561" t="s">
        <v>22</v>
      </c>
      <c r="G88" s="561" t="s">
        <v>23306</v>
      </c>
      <c r="H88" s="561" t="s">
        <v>23307</v>
      </c>
      <c r="I88" s="561" t="s">
        <v>23148</v>
      </c>
      <c r="J88" s="561" t="s">
        <v>24</v>
      </c>
      <c r="K88" s="562" t="s">
        <v>4951</v>
      </c>
      <c r="L88" s="561" t="s">
        <v>25</v>
      </c>
    </row>
    <row r="89" spans="1:12" x14ac:dyDescent="0.25">
      <c r="A89" s="561" t="s">
        <v>18</v>
      </c>
      <c r="B89" s="561" t="s">
        <v>19</v>
      </c>
      <c r="C89" s="561" t="s">
        <v>102</v>
      </c>
      <c r="D89" s="561" t="s">
        <v>103</v>
      </c>
      <c r="E89" s="562" t="s">
        <v>22</v>
      </c>
      <c r="F89" s="561" t="s">
        <v>22</v>
      </c>
      <c r="G89" s="561" t="s">
        <v>23308</v>
      </c>
      <c r="H89" s="561" t="s">
        <v>23309</v>
      </c>
      <c r="I89" s="561" t="s">
        <v>23148</v>
      </c>
      <c r="J89" s="561" t="s">
        <v>24</v>
      </c>
      <c r="K89" s="562" t="s">
        <v>125</v>
      </c>
      <c r="L89" s="561" t="s">
        <v>25</v>
      </c>
    </row>
    <row r="90" spans="1:12" x14ac:dyDescent="0.25">
      <c r="A90" s="561" t="s">
        <v>18</v>
      </c>
      <c r="B90" s="561" t="s">
        <v>19</v>
      </c>
      <c r="C90" s="561" t="s">
        <v>102</v>
      </c>
      <c r="D90" s="561" t="s">
        <v>103</v>
      </c>
      <c r="E90" s="562" t="s">
        <v>22</v>
      </c>
      <c r="F90" s="561" t="s">
        <v>22</v>
      </c>
      <c r="G90" s="561" t="s">
        <v>23310</v>
      </c>
      <c r="H90" s="561" t="s">
        <v>23311</v>
      </c>
      <c r="I90" s="561" t="s">
        <v>23148</v>
      </c>
      <c r="J90" s="561" t="s">
        <v>24</v>
      </c>
      <c r="K90" s="562" t="s">
        <v>1094</v>
      </c>
      <c r="L90" s="561" t="s">
        <v>25</v>
      </c>
    </row>
    <row r="91" spans="1:12" x14ac:dyDescent="0.25">
      <c r="A91" s="561" t="s">
        <v>18</v>
      </c>
      <c r="B91" s="561" t="s">
        <v>19</v>
      </c>
      <c r="C91" s="561" t="s">
        <v>102</v>
      </c>
      <c r="D91" s="561" t="s">
        <v>103</v>
      </c>
      <c r="E91" s="562" t="s">
        <v>22</v>
      </c>
      <c r="F91" s="561" t="s">
        <v>22</v>
      </c>
      <c r="G91" s="561" t="s">
        <v>23312</v>
      </c>
      <c r="H91" s="561" t="s">
        <v>23313</v>
      </c>
      <c r="I91" s="561" t="s">
        <v>23148</v>
      </c>
      <c r="J91" s="561" t="s">
        <v>24</v>
      </c>
      <c r="K91" s="562" t="s">
        <v>7363</v>
      </c>
      <c r="L91" s="561" t="s">
        <v>25</v>
      </c>
    </row>
    <row r="92" spans="1:12" x14ac:dyDescent="0.25">
      <c r="A92" s="561" t="s">
        <v>18</v>
      </c>
      <c r="B92" s="561" t="s">
        <v>19</v>
      </c>
      <c r="C92" s="561" t="s">
        <v>102</v>
      </c>
      <c r="D92" s="561" t="s">
        <v>103</v>
      </c>
      <c r="E92" s="562" t="s">
        <v>22</v>
      </c>
      <c r="F92" s="561" t="s">
        <v>22</v>
      </c>
      <c r="G92" s="561" t="s">
        <v>23314</v>
      </c>
      <c r="H92" s="561" t="s">
        <v>23315</v>
      </c>
      <c r="I92" s="561" t="s">
        <v>23148</v>
      </c>
      <c r="J92" s="561" t="s">
        <v>24</v>
      </c>
      <c r="K92" s="562" t="s">
        <v>2474</v>
      </c>
      <c r="L92" s="561" t="s">
        <v>25</v>
      </c>
    </row>
    <row r="93" spans="1:12" x14ac:dyDescent="0.25">
      <c r="A93" s="561" t="s">
        <v>18</v>
      </c>
      <c r="B93" s="561" t="s">
        <v>19</v>
      </c>
      <c r="C93" s="561" t="s">
        <v>102</v>
      </c>
      <c r="D93" s="561" t="s">
        <v>103</v>
      </c>
      <c r="E93" s="562" t="s">
        <v>22</v>
      </c>
      <c r="F93" s="561" t="s">
        <v>22</v>
      </c>
      <c r="G93" s="561" t="s">
        <v>23316</v>
      </c>
      <c r="H93" s="561" t="s">
        <v>23317</v>
      </c>
      <c r="I93" s="561" t="s">
        <v>23148</v>
      </c>
      <c r="J93" s="561" t="s">
        <v>24</v>
      </c>
      <c r="K93" s="562" t="s">
        <v>8071</v>
      </c>
      <c r="L93" s="561" t="s">
        <v>25</v>
      </c>
    </row>
    <row r="94" spans="1:12" x14ac:dyDescent="0.25">
      <c r="A94" s="561" t="s">
        <v>18</v>
      </c>
      <c r="B94" s="561" t="s">
        <v>19</v>
      </c>
      <c r="C94" s="561" t="s">
        <v>102</v>
      </c>
      <c r="D94" s="561" t="s">
        <v>103</v>
      </c>
      <c r="E94" s="562" t="s">
        <v>22</v>
      </c>
      <c r="F94" s="561" t="s">
        <v>22</v>
      </c>
      <c r="G94" s="561" t="s">
        <v>23318</v>
      </c>
      <c r="H94" s="561" t="s">
        <v>23319</v>
      </c>
      <c r="I94" s="561" t="s">
        <v>23148</v>
      </c>
      <c r="J94" s="561" t="s">
        <v>24</v>
      </c>
      <c r="K94" s="562" t="s">
        <v>7054</v>
      </c>
      <c r="L94" s="561" t="s">
        <v>25</v>
      </c>
    </row>
    <row r="95" spans="1:12" x14ac:dyDescent="0.25">
      <c r="A95" s="561" t="s">
        <v>18</v>
      </c>
      <c r="B95" s="561" t="s">
        <v>19</v>
      </c>
      <c r="C95" s="561" t="s">
        <v>102</v>
      </c>
      <c r="D95" s="561" t="s">
        <v>103</v>
      </c>
      <c r="E95" s="562" t="s">
        <v>22</v>
      </c>
      <c r="F95" s="561" t="s">
        <v>22</v>
      </c>
      <c r="G95" s="561" t="s">
        <v>23320</v>
      </c>
      <c r="H95" s="561" t="s">
        <v>23321</v>
      </c>
      <c r="I95" s="561" t="s">
        <v>23148</v>
      </c>
      <c r="J95" s="561" t="s">
        <v>24</v>
      </c>
      <c r="K95" s="562" t="s">
        <v>23322</v>
      </c>
      <c r="L95" s="561" t="s">
        <v>25</v>
      </c>
    </row>
    <row r="96" spans="1:12" x14ac:dyDescent="0.25">
      <c r="A96" s="561" t="s">
        <v>18</v>
      </c>
      <c r="B96" s="561" t="s">
        <v>19</v>
      </c>
      <c r="C96" s="561" t="s">
        <v>102</v>
      </c>
      <c r="D96" s="561" t="s">
        <v>103</v>
      </c>
      <c r="E96" s="562" t="s">
        <v>22</v>
      </c>
      <c r="F96" s="561" t="s">
        <v>22</v>
      </c>
      <c r="G96" s="561" t="s">
        <v>23323</v>
      </c>
      <c r="H96" s="561" t="s">
        <v>23324</v>
      </c>
      <c r="I96" s="561" t="s">
        <v>23148</v>
      </c>
      <c r="J96" s="561" t="s">
        <v>7063</v>
      </c>
      <c r="K96" s="562" t="s">
        <v>23325</v>
      </c>
      <c r="L96" s="561" t="s">
        <v>25</v>
      </c>
    </row>
    <row r="97" spans="1:12" x14ac:dyDescent="0.25">
      <c r="A97" s="561" t="s">
        <v>18</v>
      </c>
      <c r="B97" s="561" t="s">
        <v>19</v>
      </c>
      <c r="C97" s="561" t="s">
        <v>102</v>
      </c>
      <c r="D97" s="561" t="s">
        <v>103</v>
      </c>
      <c r="E97" s="562" t="s">
        <v>22</v>
      </c>
      <c r="F97" s="561" t="s">
        <v>22</v>
      </c>
      <c r="G97" s="561" t="s">
        <v>23326</v>
      </c>
      <c r="H97" s="561" t="s">
        <v>23327</v>
      </c>
      <c r="I97" s="561" t="s">
        <v>23148</v>
      </c>
      <c r="J97" s="561" t="s">
        <v>24</v>
      </c>
      <c r="K97" s="562" t="s">
        <v>1193</v>
      </c>
      <c r="L97" s="561" t="s">
        <v>25</v>
      </c>
    </row>
    <row r="98" spans="1:12" x14ac:dyDescent="0.25">
      <c r="A98" s="561" t="s">
        <v>18</v>
      </c>
      <c r="B98" s="561" t="s">
        <v>19</v>
      </c>
      <c r="C98" s="561" t="s">
        <v>102</v>
      </c>
      <c r="D98" s="561" t="s">
        <v>103</v>
      </c>
      <c r="E98" s="562" t="s">
        <v>22</v>
      </c>
      <c r="F98" s="561" t="s">
        <v>22</v>
      </c>
      <c r="G98" s="561" t="s">
        <v>23328</v>
      </c>
      <c r="H98" s="561" t="s">
        <v>23329</v>
      </c>
      <c r="I98" s="561" t="s">
        <v>23148</v>
      </c>
      <c r="J98" s="561" t="s">
        <v>7063</v>
      </c>
      <c r="K98" s="562" t="s">
        <v>23330</v>
      </c>
      <c r="L98" s="561" t="s">
        <v>25</v>
      </c>
    </row>
    <row r="99" spans="1:12" x14ac:dyDescent="0.25">
      <c r="A99" s="561" t="s">
        <v>18</v>
      </c>
      <c r="B99" s="561" t="s">
        <v>19</v>
      </c>
      <c r="C99" s="561" t="s">
        <v>102</v>
      </c>
      <c r="D99" s="561" t="s">
        <v>103</v>
      </c>
      <c r="E99" s="562" t="s">
        <v>22</v>
      </c>
      <c r="F99" s="561" t="s">
        <v>22</v>
      </c>
      <c r="G99" s="561" t="s">
        <v>23331</v>
      </c>
      <c r="H99" s="561" t="s">
        <v>23332</v>
      </c>
      <c r="I99" s="561" t="s">
        <v>23148</v>
      </c>
      <c r="J99" s="561" t="s">
        <v>24</v>
      </c>
      <c r="K99" s="562" t="s">
        <v>880</v>
      </c>
      <c r="L99" s="561" t="s">
        <v>25</v>
      </c>
    </row>
    <row r="100" spans="1:12" x14ac:dyDescent="0.25">
      <c r="A100" s="561" t="s">
        <v>18</v>
      </c>
      <c r="B100" s="561" t="s">
        <v>19</v>
      </c>
      <c r="C100" s="561" t="s">
        <v>102</v>
      </c>
      <c r="D100" s="561" t="s">
        <v>103</v>
      </c>
      <c r="E100" s="562" t="s">
        <v>22</v>
      </c>
      <c r="F100" s="561" t="s">
        <v>22</v>
      </c>
      <c r="G100" s="561" t="s">
        <v>23333</v>
      </c>
      <c r="H100" s="561" t="s">
        <v>23334</v>
      </c>
      <c r="I100" s="561" t="s">
        <v>23148</v>
      </c>
      <c r="J100" s="561" t="s">
        <v>7063</v>
      </c>
      <c r="K100" s="562" t="s">
        <v>23335</v>
      </c>
      <c r="L100" s="561" t="s">
        <v>25</v>
      </c>
    </row>
    <row r="101" spans="1:12" x14ac:dyDescent="0.25">
      <c r="A101" s="561" t="s">
        <v>18</v>
      </c>
      <c r="B101" s="561" t="s">
        <v>19</v>
      </c>
      <c r="C101" s="561" t="s">
        <v>102</v>
      </c>
      <c r="D101" s="561" t="s">
        <v>103</v>
      </c>
      <c r="E101" s="562" t="s">
        <v>22</v>
      </c>
      <c r="F101" s="561" t="s">
        <v>22</v>
      </c>
      <c r="G101" s="561" t="s">
        <v>23336</v>
      </c>
      <c r="H101" s="561" t="s">
        <v>23337</v>
      </c>
      <c r="I101" s="561" t="s">
        <v>23148</v>
      </c>
      <c r="J101" s="561" t="s">
        <v>24</v>
      </c>
      <c r="K101" s="562" t="s">
        <v>23338</v>
      </c>
      <c r="L101" s="561" t="s">
        <v>25</v>
      </c>
    </row>
    <row r="102" spans="1:12" x14ac:dyDescent="0.25">
      <c r="A102" s="561" t="s">
        <v>18</v>
      </c>
      <c r="B102" s="561" t="s">
        <v>19</v>
      </c>
      <c r="C102" s="561" t="s">
        <v>102</v>
      </c>
      <c r="D102" s="561" t="s">
        <v>103</v>
      </c>
      <c r="E102" s="562" t="s">
        <v>22</v>
      </c>
      <c r="F102" s="561" t="s">
        <v>22</v>
      </c>
      <c r="G102" s="561" t="s">
        <v>23339</v>
      </c>
      <c r="H102" s="561" t="s">
        <v>23340</v>
      </c>
      <c r="I102" s="561" t="s">
        <v>23148</v>
      </c>
      <c r="J102" s="561" t="s">
        <v>24</v>
      </c>
      <c r="K102" s="562" t="s">
        <v>7981</v>
      </c>
      <c r="L102" s="561" t="s">
        <v>25</v>
      </c>
    </row>
    <row r="103" spans="1:12" x14ac:dyDescent="0.25">
      <c r="A103" s="561" t="s">
        <v>18</v>
      </c>
      <c r="B103" s="561" t="s">
        <v>19</v>
      </c>
      <c r="C103" s="561" t="s">
        <v>102</v>
      </c>
      <c r="D103" s="561" t="s">
        <v>103</v>
      </c>
      <c r="E103" s="562" t="s">
        <v>22</v>
      </c>
      <c r="F103" s="561" t="s">
        <v>22</v>
      </c>
      <c r="G103" s="561" t="s">
        <v>23341</v>
      </c>
      <c r="H103" s="561" t="s">
        <v>23342</v>
      </c>
      <c r="I103" s="561" t="s">
        <v>23148</v>
      </c>
      <c r="J103" s="561" t="s">
        <v>7063</v>
      </c>
      <c r="K103" s="562" t="s">
        <v>23343</v>
      </c>
      <c r="L103" s="561" t="s">
        <v>25</v>
      </c>
    </row>
    <row r="104" spans="1:12" x14ac:dyDescent="0.25">
      <c r="A104" s="561" t="s">
        <v>18</v>
      </c>
      <c r="B104" s="561" t="s">
        <v>19</v>
      </c>
      <c r="C104" s="561" t="s">
        <v>102</v>
      </c>
      <c r="D104" s="561" t="s">
        <v>103</v>
      </c>
      <c r="E104" s="562" t="s">
        <v>22</v>
      </c>
      <c r="F104" s="561" t="s">
        <v>22</v>
      </c>
      <c r="G104" s="561" t="s">
        <v>23344</v>
      </c>
      <c r="H104" s="561" t="s">
        <v>23345</v>
      </c>
      <c r="I104" s="561" t="s">
        <v>23148</v>
      </c>
      <c r="J104" s="561" t="s">
        <v>24</v>
      </c>
      <c r="K104" s="562" t="s">
        <v>23346</v>
      </c>
      <c r="L104" s="561" t="s">
        <v>25</v>
      </c>
    </row>
    <row r="105" spans="1:12" x14ac:dyDescent="0.25">
      <c r="A105" s="561" t="s">
        <v>18</v>
      </c>
      <c r="B105" s="561" t="s">
        <v>19</v>
      </c>
      <c r="C105" s="561" t="s">
        <v>102</v>
      </c>
      <c r="D105" s="561" t="s">
        <v>103</v>
      </c>
      <c r="E105" s="562" t="s">
        <v>22</v>
      </c>
      <c r="F105" s="561" t="s">
        <v>22</v>
      </c>
      <c r="G105" s="561" t="s">
        <v>23347</v>
      </c>
      <c r="H105" s="561" t="s">
        <v>23348</v>
      </c>
      <c r="I105" s="561" t="s">
        <v>23148</v>
      </c>
      <c r="J105" s="561" t="s">
        <v>7063</v>
      </c>
      <c r="K105" s="562" t="s">
        <v>23349</v>
      </c>
      <c r="L105" s="561" t="s">
        <v>25</v>
      </c>
    </row>
    <row r="106" spans="1:12" x14ac:dyDescent="0.25">
      <c r="A106" s="561" t="s">
        <v>18</v>
      </c>
      <c r="B106" s="561" t="s">
        <v>19</v>
      </c>
      <c r="C106" s="561" t="s">
        <v>102</v>
      </c>
      <c r="D106" s="561" t="s">
        <v>103</v>
      </c>
      <c r="E106" s="562" t="s">
        <v>22</v>
      </c>
      <c r="F106" s="561" t="s">
        <v>22</v>
      </c>
      <c r="G106" s="561" t="s">
        <v>23350</v>
      </c>
      <c r="H106" s="561" t="s">
        <v>23351</v>
      </c>
      <c r="I106" s="561" t="s">
        <v>23148</v>
      </c>
      <c r="J106" s="561" t="s">
        <v>24</v>
      </c>
      <c r="K106" s="562" t="s">
        <v>23352</v>
      </c>
      <c r="L106" s="561" t="s">
        <v>25</v>
      </c>
    </row>
    <row r="107" spans="1:12" x14ac:dyDescent="0.25">
      <c r="A107" s="561" t="s">
        <v>18</v>
      </c>
      <c r="B107" s="561" t="s">
        <v>19</v>
      </c>
      <c r="C107" s="561" t="s">
        <v>102</v>
      </c>
      <c r="D107" s="561" t="s">
        <v>103</v>
      </c>
      <c r="E107" s="562" t="s">
        <v>22</v>
      </c>
      <c r="F107" s="561" t="s">
        <v>22</v>
      </c>
      <c r="G107" s="561" t="s">
        <v>23353</v>
      </c>
      <c r="H107" s="561" t="s">
        <v>23354</v>
      </c>
      <c r="I107" s="561" t="s">
        <v>23148</v>
      </c>
      <c r="J107" s="561" t="s">
        <v>24</v>
      </c>
      <c r="K107" s="562" t="s">
        <v>8542</v>
      </c>
      <c r="L107" s="561" t="s">
        <v>25</v>
      </c>
    </row>
    <row r="108" spans="1:12" x14ac:dyDescent="0.25">
      <c r="A108" s="561" t="s">
        <v>18</v>
      </c>
      <c r="B108" s="561" t="s">
        <v>19</v>
      </c>
      <c r="C108" s="561" t="s">
        <v>102</v>
      </c>
      <c r="D108" s="561" t="s">
        <v>103</v>
      </c>
      <c r="E108" s="562" t="s">
        <v>22</v>
      </c>
      <c r="F108" s="561" t="s">
        <v>22</v>
      </c>
      <c r="G108" s="561" t="s">
        <v>23355</v>
      </c>
      <c r="H108" s="561" t="s">
        <v>144</v>
      </c>
      <c r="I108" s="561" t="s">
        <v>23148</v>
      </c>
      <c r="J108" s="561" t="s">
        <v>24</v>
      </c>
      <c r="K108" s="562" t="s">
        <v>6414</v>
      </c>
      <c r="L108" s="561" t="s">
        <v>25</v>
      </c>
    </row>
    <row r="109" spans="1:12" x14ac:dyDescent="0.25">
      <c r="A109" s="561" t="s">
        <v>18</v>
      </c>
      <c r="B109" s="561" t="s">
        <v>19</v>
      </c>
      <c r="C109" s="561" t="s">
        <v>102</v>
      </c>
      <c r="D109" s="561" t="s">
        <v>103</v>
      </c>
      <c r="E109" s="562" t="s">
        <v>22</v>
      </c>
      <c r="F109" s="561" t="s">
        <v>22</v>
      </c>
      <c r="G109" s="561" t="s">
        <v>23356</v>
      </c>
      <c r="H109" s="561" t="s">
        <v>146</v>
      </c>
      <c r="I109" s="561" t="s">
        <v>23148</v>
      </c>
      <c r="J109" s="561" t="s">
        <v>24</v>
      </c>
      <c r="K109" s="562" t="s">
        <v>1098</v>
      </c>
      <c r="L109" s="561" t="s">
        <v>25</v>
      </c>
    </row>
    <row r="110" spans="1:12" x14ac:dyDescent="0.25">
      <c r="A110" s="561" t="s">
        <v>18</v>
      </c>
      <c r="B110" s="561" t="s">
        <v>19</v>
      </c>
      <c r="C110" s="561" t="s">
        <v>102</v>
      </c>
      <c r="D110" s="561" t="s">
        <v>103</v>
      </c>
      <c r="E110" s="562" t="s">
        <v>22</v>
      </c>
      <c r="F110" s="561" t="s">
        <v>22</v>
      </c>
      <c r="G110" s="561" t="s">
        <v>23357</v>
      </c>
      <c r="H110" s="561" t="s">
        <v>148</v>
      </c>
      <c r="I110" s="561" t="s">
        <v>23148</v>
      </c>
      <c r="J110" s="561" t="s">
        <v>24</v>
      </c>
      <c r="K110" s="562" t="s">
        <v>8013</v>
      </c>
      <c r="L110" s="561" t="s">
        <v>25</v>
      </c>
    </row>
    <row r="111" spans="1:12" x14ac:dyDescent="0.25">
      <c r="A111" s="561" t="s">
        <v>18</v>
      </c>
      <c r="B111" s="561" t="s">
        <v>19</v>
      </c>
      <c r="C111" s="561" t="s">
        <v>102</v>
      </c>
      <c r="D111" s="561" t="s">
        <v>103</v>
      </c>
      <c r="E111" s="562" t="s">
        <v>22</v>
      </c>
      <c r="F111" s="561" t="s">
        <v>22</v>
      </c>
      <c r="G111" s="561" t="s">
        <v>23358</v>
      </c>
      <c r="H111" s="561" t="s">
        <v>150</v>
      </c>
      <c r="I111" s="561" t="s">
        <v>23148</v>
      </c>
      <c r="J111" s="561" t="s">
        <v>24</v>
      </c>
      <c r="K111" s="562" t="s">
        <v>1232</v>
      </c>
      <c r="L111" s="561" t="s">
        <v>25</v>
      </c>
    </row>
    <row r="112" spans="1:12" x14ac:dyDescent="0.25">
      <c r="A112" s="561" t="s">
        <v>18</v>
      </c>
      <c r="B112" s="561" t="s">
        <v>19</v>
      </c>
      <c r="C112" s="561" t="s">
        <v>102</v>
      </c>
      <c r="D112" s="561" t="s">
        <v>103</v>
      </c>
      <c r="E112" s="562" t="s">
        <v>22</v>
      </c>
      <c r="F112" s="561" t="s">
        <v>22</v>
      </c>
      <c r="G112" s="561" t="s">
        <v>23359</v>
      </c>
      <c r="H112" s="561" t="s">
        <v>152</v>
      </c>
      <c r="I112" s="561" t="s">
        <v>23148</v>
      </c>
      <c r="J112" s="561" t="s">
        <v>24</v>
      </c>
      <c r="K112" s="562" t="s">
        <v>1300</v>
      </c>
      <c r="L112" s="561" t="s">
        <v>25</v>
      </c>
    </row>
    <row r="113" spans="1:12" x14ac:dyDescent="0.25">
      <c r="A113" s="561" t="s">
        <v>18</v>
      </c>
      <c r="B113" s="561" t="s">
        <v>19</v>
      </c>
      <c r="C113" s="561" t="s">
        <v>102</v>
      </c>
      <c r="D113" s="561" t="s">
        <v>103</v>
      </c>
      <c r="E113" s="562" t="s">
        <v>22</v>
      </c>
      <c r="F113" s="561" t="s">
        <v>22</v>
      </c>
      <c r="G113" s="561" t="s">
        <v>23360</v>
      </c>
      <c r="H113" s="561" t="s">
        <v>154</v>
      </c>
      <c r="I113" s="561" t="s">
        <v>23148</v>
      </c>
      <c r="J113" s="561" t="s">
        <v>24</v>
      </c>
      <c r="K113" s="562" t="s">
        <v>23361</v>
      </c>
      <c r="L113" s="561" t="s">
        <v>25</v>
      </c>
    </row>
    <row r="114" spans="1:12" x14ac:dyDescent="0.25">
      <c r="A114" s="561" t="s">
        <v>18</v>
      </c>
      <c r="B114" s="561" t="s">
        <v>19</v>
      </c>
      <c r="C114" s="561" t="s">
        <v>102</v>
      </c>
      <c r="D114" s="561" t="s">
        <v>103</v>
      </c>
      <c r="E114" s="562" t="s">
        <v>22</v>
      </c>
      <c r="F114" s="561" t="s">
        <v>22</v>
      </c>
      <c r="G114" s="561" t="s">
        <v>23362</v>
      </c>
      <c r="H114" s="561" t="s">
        <v>23363</v>
      </c>
      <c r="I114" s="561" t="s">
        <v>23148</v>
      </c>
      <c r="J114" s="561" t="s">
        <v>24</v>
      </c>
      <c r="K114" s="562" t="s">
        <v>7973</v>
      </c>
      <c r="L114" s="561" t="s">
        <v>25</v>
      </c>
    </row>
    <row r="115" spans="1:12" x14ac:dyDescent="0.25">
      <c r="A115" s="561" t="s">
        <v>18</v>
      </c>
      <c r="B115" s="561" t="s">
        <v>19</v>
      </c>
      <c r="C115" s="561" t="s">
        <v>102</v>
      </c>
      <c r="D115" s="561" t="s">
        <v>103</v>
      </c>
      <c r="E115" s="562" t="s">
        <v>22</v>
      </c>
      <c r="F115" s="561" t="s">
        <v>22</v>
      </c>
      <c r="G115" s="561" t="s">
        <v>23364</v>
      </c>
      <c r="H115" s="561" t="s">
        <v>23365</v>
      </c>
      <c r="I115" s="561" t="s">
        <v>23270</v>
      </c>
      <c r="J115" s="561" t="s">
        <v>24</v>
      </c>
      <c r="K115" s="562" t="s">
        <v>8124</v>
      </c>
      <c r="L115" s="561" t="s">
        <v>25</v>
      </c>
    </row>
    <row r="116" spans="1:12" x14ac:dyDescent="0.25">
      <c r="A116" s="561" t="s">
        <v>18</v>
      </c>
      <c r="B116" s="561" t="s">
        <v>19</v>
      </c>
      <c r="C116" s="561" t="s">
        <v>102</v>
      </c>
      <c r="D116" s="561" t="s">
        <v>103</v>
      </c>
      <c r="E116" s="562" t="s">
        <v>22</v>
      </c>
      <c r="F116" s="561" t="s">
        <v>22</v>
      </c>
      <c r="G116" s="561" t="s">
        <v>23366</v>
      </c>
      <c r="H116" s="561" t="s">
        <v>23367</v>
      </c>
      <c r="I116" s="561" t="s">
        <v>23270</v>
      </c>
      <c r="J116" s="561" t="s">
        <v>24</v>
      </c>
      <c r="K116" s="562" t="s">
        <v>23368</v>
      </c>
      <c r="L116" s="561" t="s">
        <v>25</v>
      </c>
    </row>
    <row r="117" spans="1:12" x14ac:dyDescent="0.25">
      <c r="A117" s="561" t="s">
        <v>18</v>
      </c>
      <c r="B117" s="561" t="s">
        <v>19</v>
      </c>
      <c r="C117" s="561" t="s">
        <v>102</v>
      </c>
      <c r="D117" s="561" t="s">
        <v>103</v>
      </c>
      <c r="E117" s="562" t="s">
        <v>22</v>
      </c>
      <c r="F117" s="561" t="s">
        <v>22</v>
      </c>
      <c r="G117" s="561" t="s">
        <v>23369</v>
      </c>
      <c r="H117" s="561" t="s">
        <v>23370</v>
      </c>
      <c r="I117" s="561" t="s">
        <v>23270</v>
      </c>
      <c r="J117" s="561" t="s">
        <v>24</v>
      </c>
      <c r="K117" s="562" t="s">
        <v>23371</v>
      </c>
      <c r="L117" s="561" t="s">
        <v>25</v>
      </c>
    </row>
    <row r="118" spans="1:12" x14ac:dyDescent="0.25">
      <c r="A118" s="561" t="s">
        <v>18</v>
      </c>
      <c r="B118" s="561" t="s">
        <v>19</v>
      </c>
      <c r="C118" s="561" t="s">
        <v>102</v>
      </c>
      <c r="D118" s="561" t="s">
        <v>103</v>
      </c>
      <c r="E118" s="562" t="s">
        <v>22</v>
      </c>
      <c r="F118" s="561" t="s">
        <v>22</v>
      </c>
      <c r="G118" s="561" t="s">
        <v>23372</v>
      </c>
      <c r="H118" s="561" t="s">
        <v>23373</v>
      </c>
      <c r="I118" s="561" t="s">
        <v>23270</v>
      </c>
      <c r="J118" s="561" t="s">
        <v>24</v>
      </c>
      <c r="K118" s="562" t="s">
        <v>23374</v>
      </c>
      <c r="L118" s="561" t="s">
        <v>25</v>
      </c>
    </row>
    <row r="119" spans="1:12" x14ac:dyDescent="0.25">
      <c r="A119" s="561" t="s">
        <v>18</v>
      </c>
      <c r="B119" s="561" t="s">
        <v>19</v>
      </c>
      <c r="C119" s="561" t="s">
        <v>102</v>
      </c>
      <c r="D119" s="561" t="s">
        <v>103</v>
      </c>
      <c r="E119" s="562" t="s">
        <v>22</v>
      </c>
      <c r="F119" s="561" t="s">
        <v>22</v>
      </c>
      <c r="G119" s="561" t="s">
        <v>23375</v>
      </c>
      <c r="H119" s="561" t="s">
        <v>23376</v>
      </c>
      <c r="I119" s="561" t="s">
        <v>23270</v>
      </c>
      <c r="J119" s="561" t="s">
        <v>24</v>
      </c>
      <c r="K119" s="562" t="s">
        <v>23377</v>
      </c>
      <c r="L119" s="561" t="s">
        <v>25</v>
      </c>
    </row>
    <row r="120" spans="1:12" x14ac:dyDescent="0.25">
      <c r="A120" s="561" t="s">
        <v>18</v>
      </c>
      <c r="B120" s="561" t="s">
        <v>19</v>
      </c>
      <c r="C120" s="561" t="s">
        <v>155</v>
      </c>
      <c r="D120" s="561" t="s">
        <v>156</v>
      </c>
      <c r="E120" s="562" t="s">
        <v>22</v>
      </c>
      <c r="F120" s="561" t="s">
        <v>22</v>
      </c>
      <c r="G120" s="561" t="s">
        <v>23378</v>
      </c>
      <c r="H120" s="561" t="s">
        <v>157</v>
      </c>
      <c r="I120" s="561" t="s">
        <v>23148</v>
      </c>
      <c r="J120" s="561" t="s">
        <v>24</v>
      </c>
      <c r="K120" s="562" t="s">
        <v>23379</v>
      </c>
      <c r="L120" s="561" t="s">
        <v>25</v>
      </c>
    </row>
    <row r="121" spans="1:12" x14ac:dyDescent="0.25">
      <c r="A121" s="561" t="s">
        <v>18</v>
      </c>
      <c r="B121" s="561" t="s">
        <v>19</v>
      </c>
      <c r="C121" s="561" t="s">
        <v>155</v>
      </c>
      <c r="D121" s="561" t="s">
        <v>156</v>
      </c>
      <c r="E121" s="562" t="s">
        <v>22</v>
      </c>
      <c r="F121" s="561" t="s">
        <v>22</v>
      </c>
      <c r="G121" s="561" t="s">
        <v>23380</v>
      </c>
      <c r="H121" s="561" t="s">
        <v>158</v>
      </c>
      <c r="I121" s="561" t="s">
        <v>23148</v>
      </c>
      <c r="J121" s="561" t="s">
        <v>24</v>
      </c>
      <c r="K121" s="562" t="s">
        <v>7581</v>
      </c>
      <c r="L121" s="561" t="s">
        <v>25</v>
      </c>
    </row>
    <row r="122" spans="1:12" x14ac:dyDescent="0.25">
      <c r="A122" s="561" t="s">
        <v>18</v>
      </c>
      <c r="B122" s="561" t="s">
        <v>19</v>
      </c>
      <c r="C122" s="561" t="s">
        <v>155</v>
      </c>
      <c r="D122" s="561" t="s">
        <v>156</v>
      </c>
      <c r="E122" s="562" t="s">
        <v>22</v>
      </c>
      <c r="F122" s="561" t="s">
        <v>22</v>
      </c>
      <c r="G122" s="561" t="s">
        <v>23381</v>
      </c>
      <c r="H122" s="561" t="s">
        <v>160</v>
      </c>
      <c r="I122" s="561" t="s">
        <v>23148</v>
      </c>
      <c r="J122" s="561" t="s">
        <v>24</v>
      </c>
      <c r="K122" s="562" t="s">
        <v>23382</v>
      </c>
      <c r="L122" s="561" t="s">
        <v>25</v>
      </c>
    </row>
    <row r="123" spans="1:12" x14ac:dyDescent="0.25">
      <c r="A123" s="561" t="s">
        <v>18</v>
      </c>
      <c r="B123" s="561" t="s">
        <v>19</v>
      </c>
      <c r="C123" s="561" t="s">
        <v>155</v>
      </c>
      <c r="D123" s="561" t="s">
        <v>156</v>
      </c>
      <c r="E123" s="562" t="s">
        <v>22</v>
      </c>
      <c r="F123" s="561" t="s">
        <v>22</v>
      </c>
      <c r="G123" s="561" t="s">
        <v>23383</v>
      </c>
      <c r="H123" s="561" t="s">
        <v>161</v>
      </c>
      <c r="I123" s="561" t="s">
        <v>23148</v>
      </c>
      <c r="J123" s="561" t="s">
        <v>24</v>
      </c>
      <c r="K123" s="562" t="s">
        <v>6230</v>
      </c>
      <c r="L123" s="561" t="s">
        <v>25</v>
      </c>
    </row>
    <row r="124" spans="1:12" x14ac:dyDescent="0.25">
      <c r="A124" s="561" t="s">
        <v>18</v>
      </c>
      <c r="B124" s="561" t="s">
        <v>19</v>
      </c>
      <c r="C124" s="561" t="s">
        <v>155</v>
      </c>
      <c r="D124" s="561" t="s">
        <v>156</v>
      </c>
      <c r="E124" s="562" t="s">
        <v>22</v>
      </c>
      <c r="F124" s="561" t="s">
        <v>22</v>
      </c>
      <c r="G124" s="561" t="s">
        <v>23384</v>
      </c>
      <c r="H124" s="561" t="s">
        <v>163</v>
      </c>
      <c r="I124" s="561" t="s">
        <v>23148</v>
      </c>
      <c r="J124" s="561" t="s">
        <v>24</v>
      </c>
      <c r="K124" s="562" t="s">
        <v>23385</v>
      </c>
      <c r="L124" s="561" t="s">
        <v>25</v>
      </c>
    </row>
    <row r="125" spans="1:12" x14ac:dyDescent="0.25">
      <c r="A125" s="561" t="s">
        <v>18</v>
      </c>
      <c r="B125" s="561" t="s">
        <v>19</v>
      </c>
      <c r="C125" s="561" t="s">
        <v>155</v>
      </c>
      <c r="D125" s="561" t="s">
        <v>156</v>
      </c>
      <c r="E125" s="562" t="s">
        <v>22</v>
      </c>
      <c r="F125" s="561" t="s">
        <v>22</v>
      </c>
      <c r="G125" s="561" t="s">
        <v>23386</v>
      </c>
      <c r="H125" s="561" t="s">
        <v>164</v>
      </c>
      <c r="I125" s="561" t="s">
        <v>23148</v>
      </c>
      <c r="J125" s="561" t="s">
        <v>24</v>
      </c>
      <c r="K125" s="562" t="s">
        <v>7736</v>
      </c>
      <c r="L125" s="561" t="s">
        <v>25</v>
      </c>
    </row>
    <row r="126" spans="1:12" x14ac:dyDescent="0.25">
      <c r="A126" s="561" t="s">
        <v>18</v>
      </c>
      <c r="B126" s="561" t="s">
        <v>19</v>
      </c>
      <c r="C126" s="561" t="s">
        <v>155</v>
      </c>
      <c r="D126" s="561" t="s">
        <v>156</v>
      </c>
      <c r="E126" s="562" t="s">
        <v>22</v>
      </c>
      <c r="F126" s="561" t="s">
        <v>22</v>
      </c>
      <c r="G126" s="561" t="s">
        <v>23387</v>
      </c>
      <c r="H126" s="561" t="s">
        <v>166</v>
      </c>
      <c r="I126" s="561" t="s">
        <v>23148</v>
      </c>
      <c r="J126" s="561" t="s">
        <v>24</v>
      </c>
      <c r="K126" s="562" t="s">
        <v>23388</v>
      </c>
      <c r="L126" s="561" t="s">
        <v>25</v>
      </c>
    </row>
    <row r="127" spans="1:12" x14ac:dyDescent="0.25">
      <c r="A127" s="561" t="s">
        <v>18</v>
      </c>
      <c r="B127" s="561" t="s">
        <v>19</v>
      </c>
      <c r="C127" s="561" t="s">
        <v>155</v>
      </c>
      <c r="D127" s="561" t="s">
        <v>156</v>
      </c>
      <c r="E127" s="562" t="s">
        <v>22</v>
      </c>
      <c r="F127" s="561" t="s">
        <v>22</v>
      </c>
      <c r="G127" s="561" t="s">
        <v>23389</v>
      </c>
      <c r="H127" s="561" t="s">
        <v>167</v>
      </c>
      <c r="I127" s="561" t="s">
        <v>23148</v>
      </c>
      <c r="J127" s="561" t="s">
        <v>24</v>
      </c>
      <c r="K127" s="562" t="s">
        <v>8648</v>
      </c>
      <c r="L127" s="561" t="s">
        <v>25</v>
      </c>
    </row>
    <row r="128" spans="1:12" x14ac:dyDescent="0.25">
      <c r="A128" s="561" t="s">
        <v>18</v>
      </c>
      <c r="B128" s="561" t="s">
        <v>19</v>
      </c>
      <c r="C128" s="561" t="s">
        <v>155</v>
      </c>
      <c r="D128" s="561" t="s">
        <v>156</v>
      </c>
      <c r="E128" s="562" t="s">
        <v>22</v>
      </c>
      <c r="F128" s="561" t="s">
        <v>22</v>
      </c>
      <c r="G128" s="561" t="s">
        <v>23390</v>
      </c>
      <c r="H128" s="561" t="s">
        <v>169</v>
      </c>
      <c r="I128" s="561" t="s">
        <v>23148</v>
      </c>
      <c r="J128" s="561" t="s">
        <v>24</v>
      </c>
      <c r="K128" s="562" t="s">
        <v>23391</v>
      </c>
      <c r="L128" s="561" t="s">
        <v>25</v>
      </c>
    </row>
    <row r="129" spans="1:12" x14ac:dyDescent="0.25">
      <c r="A129" s="561" t="s">
        <v>18</v>
      </c>
      <c r="B129" s="561" t="s">
        <v>19</v>
      </c>
      <c r="C129" s="561" t="s">
        <v>155</v>
      </c>
      <c r="D129" s="561" t="s">
        <v>156</v>
      </c>
      <c r="E129" s="562" t="s">
        <v>22</v>
      </c>
      <c r="F129" s="561" t="s">
        <v>22</v>
      </c>
      <c r="G129" s="561" t="s">
        <v>23392</v>
      </c>
      <c r="H129" s="561" t="s">
        <v>170</v>
      </c>
      <c r="I129" s="561" t="s">
        <v>23148</v>
      </c>
      <c r="J129" s="561" t="s">
        <v>24</v>
      </c>
      <c r="K129" s="562" t="s">
        <v>842</v>
      </c>
      <c r="L129" s="561" t="s">
        <v>25</v>
      </c>
    </row>
    <row r="130" spans="1:12" x14ac:dyDescent="0.25">
      <c r="A130" s="561" t="s">
        <v>18</v>
      </c>
      <c r="B130" s="561" t="s">
        <v>19</v>
      </c>
      <c r="C130" s="561" t="s">
        <v>155</v>
      </c>
      <c r="D130" s="561" t="s">
        <v>156</v>
      </c>
      <c r="E130" s="562" t="s">
        <v>22</v>
      </c>
      <c r="F130" s="561" t="s">
        <v>22</v>
      </c>
      <c r="G130" s="561" t="s">
        <v>23393</v>
      </c>
      <c r="H130" s="561" t="s">
        <v>171</v>
      </c>
      <c r="I130" s="561" t="s">
        <v>23148</v>
      </c>
      <c r="J130" s="561" t="s">
        <v>24</v>
      </c>
      <c r="K130" s="562" t="s">
        <v>23394</v>
      </c>
      <c r="L130" s="561" t="s">
        <v>25</v>
      </c>
    </row>
    <row r="131" spans="1:12" x14ac:dyDescent="0.25">
      <c r="A131" s="561" t="s">
        <v>18</v>
      </c>
      <c r="B131" s="561" t="s">
        <v>19</v>
      </c>
      <c r="C131" s="561" t="s">
        <v>155</v>
      </c>
      <c r="D131" s="561" t="s">
        <v>156</v>
      </c>
      <c r="E131" s="562" t="s">
        <v>22</v>
      </c>
      <c r="F131" s="561" t="s">
        <v>22</v>
      </c>
      <c r="G131" s="561" t="s">
        <v>23395</v>
      </c>
      <c r="H131" s="561" t="s">
        <v>172</v>
      </c>
      <c r="I131" s="561" t="s">
        <v>23148</v>
      </c>
      <c r="J131" s="561" t="s">
        <v>24</v>
      </c>
      <c r="K131" s="562" t="s">
        <v>3858</v>
      </c>
      <c r="L131" s="561" t="s">
        <v>25</v>
      </c>
    </row>
    <row r="132" spans="1:12" x14ac:dyDescent="0.25">
      <c r="A132" s="561" t="s">
        <v>18</v>
      </c>
      <c r="B132" s="561" t="s">
        <v>19</v>
      </c>
      <c r="C132" s="561" t="s">
        <v>155</v>
      </c>
      <c r="D132" s="561" t="s">
        <v>156</v>
      </c>
      <c r="E132" s="562" t="s">
        <v>22</v>
      </c>
      <c r="F132" s="561" t="s">
        <v>22</v>
      </c>
      <c r="G132" s="561" t="s">
        <v>23396</v>
      </c>
      <c r="H132" s="561" t="s">
        <v>174</v>
      </c>
      <c r="I132" s="561" t="s">
        <v>23148</v>
      </c>
      <c r="J132" s="561" t="s">
        <v>24</v>
      </c>
      <c r="K132" s="562" t="s">
        <v>23397</v>
      </c>
      <c r="L132" s="561" t="s">
        <v>25</v>
      </c>
    </row>
    <row r="133" spans="1:12" x14ac:dyDescent="0.25">
      <c r="A133" s="561" t="s">
        <v>18</v>
      </c>
      <c r="B133" s="561" t="s">
        <v>19</v>
      </c>
      <c r="C133" s="561" t="s">
        <v>155</v>
      </c>
      <c r="D133" s="561" t="s">
        <v>156</v>
      </c>
      <c r="E133" s="562" t="s">
        <v>22</v>
      </c>
      <c r="F133" s="561" t="s">
        <v>22</v>
      </c>
      <c r="G133" s="561" t="s">
        <v>23398</v>
      </c>
      <c r="H133" s="561" t="s">
        <v>175</v>
      </c>
      <c r="I133" s="561" t="s">
        <v>23148</v>
      </c>
      <c r="J133" s="561" t="s">
        <v>24</v>
      </c>
      <c r="K133" s="562" t="s">
        <v>6652</v>
      </c>
      <c r="L133" s="561" t="s">
        <v>25</v>
      </c>
    </row>
    <row r="134" spans="1:12" x14ac:dyDescent="0.25">
      <c r="A134" s="561" t="s">
        <v>18</v>
      </c>
      <c r="B134" s="561" t="s">
        <v>19</v>
      </c>
      <c r="C134" s="561" t="s">
        <v>155</v>
      </c>
      <c r="D134" s="561" t="s">
        <v>156</v>
      </c>
      <c r="E134" s="562" t="s">
        <v>22</v>
      </c>
      <c r="F134" s="561" t="s">
        <v>22</v>
      </c>
      <c r="G134" s="561" t="s">
        <v>23399</v>
      </c>
      <c r="H134" s="561" t="s">
        <v>177</v>
      </c>
      <c r="I134" s="561" t="s">
        <v>23148</v>
      </c>
      <c r="J134" s="561" t="s">
        <v>24</v>
      </c>
      <c r="K134" s="562" t="s">
        <v>23400</v>
      </c>
      <c r="L134" s="561" t="s">
        <v>25</v>
      </c>
    </row>
    <row r="135" spans="1:12" x14ac:dyDescent="0.25">
      <c r="A135" s="561" t="s">
        <v>18</v>
      </c>
      <c r="B135" s="561" t="s">
        <v>19</v>
      </c>
      <c r="C135" s="561" t="s">
        <v>155</v>
      </c>
      <c r="D135" s="561" t="s">
        <v>156</v>
      </c>
      <c r="E135" s="562" t="s">
        <v>22</v>
      </c>
      <c r="F135" s="561" t="s">
        <v>22</v>
      </c>
      <c r="G135" s="561" t="s">
        <v>23401</v>
      </c>
      <c r="H135" s="561" t="s">
        <v>178</v>
      </c>
      <c r="I135" s="561" t="s">
        <v>23148</v>
      </c>
      <c r="J135" s="561" t="s">
        <v>24</v>
      </c>
      <c r="K135" s="562" t="s">
        <v>5651</v>
      </c>
      <c r="L135" s="561" t="s">
        <v>25</v>
      </c>
    </row>
    <row r="136" spans="1:12" x14ac:dyDescent="0.25">
      <c r="A136" s="561" t="s">
        <v>18</v>
      </c>
      <c r="B136" s="561" t="s">
        <v>19</v>
      </c>
      <c r="C136" s="561" t="s">
        <v>155</v>
      </c>
      <c r="D136" s="561" t="s">
        <v>156</v>
      </c>
      <c r="E136" s="562" t="s">
        <v>22</v>
      </c>
      <c r="F136" s="561" t="s">
        <v>22</v>
      </c>
      <c r="G136" s="561" t="s">
        <v>23402</v>
      </c>
      <c r="H136" s="561" t="s">
        <v>180</v>
      </c>
      <c r="I136" s="561" t="s">
        <v>23148</v>
      </c>
      <c r="J136" s="561" t="s">
        <v>24</v>
      </c>
      <c r="K136" s="562" t="s">
        <v>23403</v>
      </c>
      <c r="L136" s="561" t="s">
        <v>25</v>
      </c>
    </row>
    <row r="137" spans="1:12" x14ac:dyDescent="0.25">
      <c r="A137" s="561" t="s">
        <v>18</v>
      </c>
      <c r="B137" s="561" t="s">
        <v>19</v>
      </c>
      <c r="C137" s="561" t="s">
        <v>155</v>
      </c>
      <c r="D137" s="561" t="s">
        <v>156</v>
      </c>
      <c r="E137" s="562" t="s">
        <v>22</v>
      </c>
      <c r="F137" s="561" t="s">
        <v>22</v>
      </c>
      <c r="G137" s="561" t="s">
        <v>23404</v>
      </c>
      <c r="H137" s="561" t="s">
        <v>181</v>
      </c>
      <c r="I137" s="561" t="s">
        <v>23148</v>
      </c>
      <c r="J137" s="561" t="s">
        <v>24</v>
      </c>
      <c r="K137" s="562" t="s">
        <v>23405</v>
      </c>
      <c r="L137" s="561" t="s">
        <v>25</v>
      </c>
    </row>
    <row r="138" spans="1:12" x14ac:dyDescent="0.25">
      <c r="A138" s="561" t="s">
        <v>18</v>
      </c>
      <c r="B138" s="561" t="s">
        <v>19</v>
      </c>
      <c r="C138" s="561" t="s">
        <v>155</v>
      </c>
      <c r="D138" s="561" t="s">
        <v>156</v>
      </c>
      <c r="E138" s="562" t="s">
        <v>22</v>
      </c>
      <c r="F138" s="561" t="s">
        <v>22</v>
      </c>
      <c r="G138" s="561" t="s">
        <v>23406</v>
      </c>
      <c r="H138" s="561" t="s">
        <v>182</v>
      </c>
      <c r="I138" s="561" t="s">
        <v>23148</v>
      </c>
      <c r="J138" s="561" t="s">
        <v>24</v>
      </c>
      <c r="K138" s="562" t="s">
        <v>23407</v>
      </c>
      <c r="L138" s="561" t="s">
        <v>25</v>
      </c>
    </row>
    <row r="139" spans="1:12" x14ac:dyDescent="0.25">
      <c r="A139" s="561" t="s">
        <v>18</v>
      </c>
      <c r="B139" s="561" t="s">
        <v>19</v>
      </c>
      <c r="C139" s="561" t="s">
        <v>155</v>
      </c>
      <c r="D139" s="561" t="s">
        <v>156</v>
      </c>
      <c r="E139" s="562" t="s">
        <v>22</v>
      </c>
      <c r="F139" s="561" t="s">
        <v>22</v>
      </c>
      <c r="G139" s="561" t="s">
        <v>23408</v>
      </c>
      <c r="H139" s="561" t="s">
        <v>183</v>
      </c>
      <c r="I139" s="561" t="s">
        <v>23148</v>
      </c>
      <c r="J139" s="561" t="s">
        <v>24</v>
      </c>
      <c r="K139" s="562" t="s">
        <v>7764</v>
      </c>
      <c r="L139" s="561" t="s">
        <v>25</v>
      </c>
    </row>
    <row r="140" spans="1:12" x14ac:dyDescent="0.25">
      <c r="A140" s="561" t="s">
        <v>18</v>
      </c>
      <c r="B140" s="561" t="s">
        <v>19</v>
      </c>
      <c r="C140" s="561" t="s">
        <v>155</v>
      </c>
      <c r="D140" s="561" t="s">
        <v>156</v>
      </c>
      <c r="E140" s="562" t="s">
        <v>22</v>
      </c>
      <c r="F140" s="561" t="s">
        <v>22</v>
      </c>
      <c r="G140" s="561" t="s">
        <v>23409</v>
      </c>
      <c r="H140" s="561" t="s">
        <v>185</v>
      </c>
      <c r="I140" s="561" t="s">
        <v>23148</v>
      </c>
      <c r="J140" s="561" t="s">
        <v>24</v>
      </c>
      <c r="K140" s="562" t="s">
        <v>23410</v>
      </c>
      <c r="L140" s="561" t="s">
        <v>25</v>
      </c>
    </row>
    <row r="141" spans="1:12" x14ac:dyDescent="0.25">
      <c r="A141" s="561" t="s">
        <v>18</v>
      </c>
      <c r="B141" s="561" t="s">
        <v>19</v>
      </c>
      <c r="C141" s="561" t="s">
        <v>155</v>
      </c>
      <c r="D141" s="561" t="s">
        <v>156</v>
      </c>
      <c r="E141" s="562" t="s">
        <v>22</v>
      </c>
      <c r="F141" s="561" t="s">
        <v>22</v>
      </c>
      <c r="G141" s="561" t="s">
        <v>23411</v>
      </c>
      <c r="H141" s="561" t="s">
        <v>186</v>
      </c>
      <c r="I141" s="561" t="s">
        <v>23148</v>
      </c>
      <c r="J141" s="561" t="s">
        <v>24</v>
      </c>
      <c r="K141" s="562" t="s">
        <v>23412</v>
      </c>
      <c r="L141" s="561" t="s">
        <v>25</v>
      </c>
    </row>
    <row r="142" spans="1:12" x14ac:dyDescent="0.25">
      <c r="A142" s="561" t="s">
        <v>18</v>
      </c>
      <c r="B142" s="561" t="s">
        <v>19</v>
      </c>
      <c r="C142" s="561" t="s">
        <v>155</v>
      </c>
      <c r="D142" s="561" t="s">
        <v>156</v>
      </c>
      <c r="E142" s="562" t="s">
        <v>22</v>
      </c>
      <c r="F142" s="561" t="s">
        <v>22</v>
      </c>
      <c r="G142" s="561" t="s">
        <v>23413</v>
      </c>
      <c r="H142" s="561" t="s">
        <v>188</v>
      </c>
      <c r="I142" s="561" t="s">
        <v>23148</v>
      </c>
      <c r="J142" s="561" t="s">
        <v>24</v>
      </c>
      <c r="K142" s="562" t="s">
        <v>23414</v>
      </c>
      <c r="L142" s="561" t="s">
        <v>25</v>
      </c>
    </row>
    <row r="143" spans="1:12" x14ac:dyDescent="0.25">
      <c r="A143" s="561" t="s">
        <v>18</v>
      </c>
      <c r="B143" s="561" t="s">
        <v>19</v>
      </c>
      <c r="C143" s="561" t="s">
        <v>155</v>
      </c>
      <c r="D143" s="561" t="s">
        <v>156</v>
      </c>
      <c r="E143" s="562" t="s">
        <v>22</v>
      </c>
      <c r="F143" s="561" t="s">
        <v>22</v>
      </c>
      <c r="G143" s="561" t="s">
        <v>23415</v>
      </c>
      <c r="H143" s="561" t="s">
        <v>189</v>
      </c>
      <c r="I143" s="561" t="s">
        <v>23148</v>
      </c>
      <c r="J143" s="561" t="s">
        <v>24</v>
      </c>
      <c r="K143" s="562" t="s">
        <v>23416</v>
      </c>
      <c r="L143" s="561" t="s">
        <v>25</v>
      </c>
    </row>
    <row r="144" spans="1:12" x14ac:dyDescent="0.25">
      <c r="A144" s="561" t="s">
        <v>18</v>
      </c>
      <c r="B144" s="561" t="s">
        <v>19</v>
      </c>
      <c r="C144" s="561" t="s">
        <v>155</v>
      </c>
      <c r="D144" s="561" t="s">
        <v>156</v>
      </c>
      <c r="E144" s="562" t="s">
        <v>22</v>
      </c>
      <c r="F144" s="561" t="s">
        <v>22</v>
      </c>
      <c r="G144" s="561" t="s">
        <v>23417</v>
      </c>
      <c r="H144" s="561" t="s">
        <v>190</v>
      </c>
      <c r="I144" s="561" t="s">
        <v>23148</v>
      </c>
      <c r="J144" s="561" t="s">
        <v>24</v>
      </c>
      <c r="K144" s="562" t="s">
        <v>23418</v>
      </c>
      <c r="L144" s="561" t="s">
        <v>25</v>
      </c>
    </row>
    <row r="145" spans="1:12" x14ac:dyDescent="0.25">
      <c r="A145" s="561" t="s">
        <v>18</v>
      </c>
      <c r="B145" s="561" t="s">
        <v>19</v>
      </c>
      <c r="C145" s="561" t="s">
        <v>155</v>
      </c>
      <c r="D145" s="561" t="s">
        <v>156</v>
      </c>
      <c r="E145" s="562" t="s">
        <v>22</v>
      </c>
      <c r="F145" s="561" t="s">
        <v>22</v>
      </c>
      <c r="G145" s="561" t="s">
        <v>23419</v>
      </c>
      <c r="H145" s="561" t="s">
        <v>191</v>
      </c>
      <c r="I145" s="561" t="s">
        <v>23148</v>
      </c>
      <c r="J145" s="561" t="s">
        <v>24</v>
      </c>
      <c r="K145" s="562" t="s">
        <v>23420</v>
      </c>
      <c r="L145" s="561" t="s">
        <v>25</v>
      </c>
    </row>
    <row r="146" spans="1:12" x14ac:dyDescent="0.25">
      <c r="A146" s="561" t="s">
        <v>18</v>
      </c>
      <c r="B146" s="561" t="s">
        <v>19</v>
      </c>
      <c r="C146" s="561" t="s">
        <v>155</v>
      </c>
      <c r="D146" s="561" t="s">
        <v>156</v>
      </c>
      <c r="E146" s="562" t="s">
        <v>22</v>
      </c>
      <c r="F146" s="561" t="s">
        <v>22</v>
      </c>
      <c r="G146" s="561" t="s">
        <v>23421</v>
      </c>
      <c r="H146" s="561" t="s">
        <v>193</v>
      </c>
      <c r="I146" s="561" t="s">
        <v>23148</v>
      </c>
      <c r="J146" s="561" t="s">
        <v>24</v>
      </c>
      <c r="K146" s="562" t="s">
        <v>23422</v>
      </c>
      <c r="L146" s="561" t="s">
        <v>25</v>
      </c>
    </row>
    <row r="147" spans="1:12" x14ac:dyDescent="0.25">
      <c r="A147" s="561" t="s">
        <v>18</v>
      </c>
      <c r="B147" s="561" t="s">
        <v>19</v>
      </c>
      <c r="C147" s="561" t="s">
        <v>155</v>
      </c>
      <c r="D147" s="561" t="s">
        <v>156</v>
      </c>
      <c r="E147" s="562" t="s">
        <v>22</v>
      </c>
      <c r="F147" s="561" t="s">
        <v>22</v>
      </c>
      <c r="G147" s="561" t="s">
        <v>23423</v>
      </c>
      <c r="H147" s="561" t="s">
        <v>194</v>
      </c>
      <c r="I147" s="561" t="s">
        <v>23148</v>
      </c>
      <c r="J147" s="561" t="s">
        <v>24</v>
      </c>
      <c r="K147" s="562" t="s">
        <v>23424</v>
      </c>
      <c r="L147" s="561" t="s">
        <v>25</v>
      </c>
    </row>
    <row r="148" spans="1:12" x14ac:dyDescent="0.25">
      <c r="A148" s="561" t="s">
        <v>18</v>
      </c>
      <c r="B148" s="561" t="s">
        <v>19</v>
      </c>
      <c r="C148" s="561" t="s">
        <v>155</v>
      </c>
      <c r="D148" s="561" t="s">
        <v>156</v>
      </c>
      <c r="E148" s="562" t="s">
        <v>22</v>
      </c>
      <c r="F148" s="561" t="s">
        <v>22</v>
      </c>
      <c r="G148" s="561" t="s">
        <v>23425</v>
      </c>
      <c r="H148" s="561" t="s">
        <v>195</v>
      </c>
      <c r="I148" s="561" t="s">
        <v>23148</v>
      </c>
      <c r="J148" s="561" t="s">
        <v>24</v>
      </c>
      <c r="K148" s="562" t="s">
        <v>23426</v>
      </c>
      <c r="L148" s="561" t="s">
        <v>25</v>
      </c>
    </row>
    <row r="149" spans="1:12" x14ac:dyDescent="0.25">
      <c r="A149" s="561" t="s">
        <v>18</v>
      </c>
      <c r="B149" s="561" t="s">
        <v>19</v>
      </c>
      <c r="C149" s="561" t="s">
        <v>155</v>
      </c>
      <c r="D149" s="561" t="s">
        <v>156</v>
      </c>
      <c r="E149" s="562" t="s">
        <v>22</v>
      </c>
      <c r="F149" s="561" t="s">
        <v>22</v>
      </c>
      <c r="G149" s="561" t="s">
        <v>23427</v>
      </c>
      <c r="H149" s="561" t="s">
        <v>196</v>
      </c>
      <c r="I149" s="561" t="s">
        <v>23148</v>
      </c>
      <c r="J149" s="561" t="s">
        <v>24</v>
      </c>
      <c r="K149" s="562" t="s">
        <v>143</v>
      </c>
      <c r="L149" s="561" t="s">
        <v>25</v>
      </c>
    </row>
    <row r="150" spans="1:12" x14ac:dyDescent="0.25">
      <c r="A150" s="561" t="s">
        <v>18</v>
      </c>
      <c r="B150" s="561" t="s">
        <v>19</v>
      </c>
      <c r="C150" s="561" t="s">
        <v>155</v>
      </c>
      <c r="D150" s="561" t="s">
        <v>156</v>
      </c>
      <c r="E150" s="562" t="s">
        <v>22</v>
      </c>
      <c r="F150" s="561" t="s">
        <v>22</v>
      </c>
      <c r="G150" s="561" t="s">
        <v>23428</v>
      </c>
      <c r="H150" s="561" t="s">
        <v>198</v>
      </c>
      <c r="I150" s="561" t="s">
        <v>23148</v>
      </c>
      <c r="J150" s="561" t="s">
        <v>24</v>
      </c>
      <c r="K150" s="562" t="s">
        <v>23429</v>
      </c>
      <c r="L150" s="561" t="s">
        <v>25</v>
      </c>
    </row>
    <row r="151" spans="1:12" x14ac:dyDescent="0.25">
      <c r="A151" s="561" t="s">
        <v>18</v>
      </c>
      <c r="B151" s="561" t="s">
        <v>19</v>
      </c>
      <c r="C151" s="561" t="s">
        <v>155</v>
      </c>
      <c r="D151" s="561" t="s">
        <v>156</v>
      </c>
      <c r="E151" s="562" t="s">
        <v>22</v>
      </c>
      <c r="F151" s="561" t="s">
        <v>22</v>
      </c>
      <c r="G151" s="561" t="s">
        <v>23430</v>
      </c>
      <c r="H151" s="561" t="s">
        <v>199</v>
      </c>
      <c r="I151" s="561" t="s">
        <v>23148</v>
      </c>
      <c r="J151" s="561" t="s">
        <v>24</v>
      </c>
      <c r="K151" s="562" t="s">
        <v>23431</v>
      </c>
      <c r="L151" s="561" t="s">
        <v>25</v>
      </c>
    </row>
    <row r="152" spans="1:12" x14ac:dyDescent="0.25">
      <c r="A152" s="561" t="s">
        <v>18</v>
      </c>
      <c r="B152" s="561" t="s">
        <v>19</v>
      </c>
      <c r="C152" s="561" t="s">
        <v>201</v>
      </c>
      <c r="D152" s="561" t="s">
        <v>202</v>
      </c>
      <c r="E152" s="562" t="s">
        <v>22</v>
      </c>
      <c r="F152" s="561" t="s">
        <v>22</v>
      </c>
      <c r="G152" s="561" t="s">
        <v>23432</v>
      </c>
      <c r="H152" s="561" t="s">
        <v>203</v>
      </c>
      <c r="I152" s="561" t="s">
        <v>23148</v>
      </c>
      <c r="J152" s="561" t="s">
        <v>24</v>
      </c>
      <c r="K152" s="562" t="s">
        <v>23433</v>
      </c>
      <c r="L152" s="561" t="s">
        <v>25</v>
      </c>
    </row>
    <row r="153" spans="1:12" x14ac:dyDescent="0.25">
      <c r="A153" s="561" t="s">
        <v>18</v>
      </c>
      <c r="B153" s="561" t="s">
        <v>19</v>
      </c>
      <c r="C153" s="561" t="s">
        <v>201</v>
      </c>
      <c r="D153" s="561" t="s">
        <v>202</v>
      </c>
      <c r="E153" s="562" t="s">
        <v>22</v>
      </c>
      <c r="F153" s="561" t="s">
        <v>22</v>
      </c>
      <c r="G153" s="561" t="s">
        <v>23434</v>
      </c>
      <c r="H153" s="561" t="s">
        <v>205</v>
      </c>
      <c r="I153" s="561" t="s">
        <v>23148</v>
      </c>
      <c r="J153" s="561" t="s">
        <v>24</v>
      </c>
      <c r="K153" s="562" t="s">
        <v>23435</v>
      </c>
      <c r="L153" s="561" t="s">
        <v>25</v>
      </c>
    </row>
    <row r="154" spans="1:12" x14ac:dyDescent="0.25">
      <c r="A154" s="561" t="s">
        <v>18</v>
      </c>
      <c r="B154" s="561" t="s">
        <v>19</v>
      </c>
      <c r="C154" s="561" t="s">
        <v>201</v>
      </c>
      <c r="D154" s="561" t="s">
        <v>202</v>
      </c>
      <c r="E154" s="562" t="s">
        <v>22</v>
      </c>
      <c r="F154" s="561" t="s">
        <v>22</v>
      </c>
      <c r="G154" s="561" t="s">
        <v>23436</v>
      </c>
      <c r="H154" s="561" t="s">
        <v>206</v>
      </c>
      <c r="I154" s="561" t="s">
        <v>23148</v>
      </c>
      <c r="J154" s="561" t="s">
        <v>24</v>
      </c>
      <c r="K154" s="562" t="s">
        <v>23437</v>
      </c>
      <c r="L154" s="561" t="s">
        <v>25</v>
      </c>
    </row>
    <row r="155" spans="1:12" x14ac:dyDescent="0.25">
      <c r="A155" s="561" t="s">
        <v>18</v>
      </c>
      <c r="B155" s="561" t="s">
        <v>19</v>
      </c>
      <c r="C155" s="561" t="s">
        <v>201</v>
      </c>
      <c r="D155" s="561" t="s">
        <v>202</v>
      </c>
      <c r="E155" s="562" t="s">
        <v>22</v>
      </c>
      <c r="F155" s="561" t="s">
        <v>22</v>
      </c>
      <c r="G155" s="561" t="s">
        <v>23438</v>
      </c>
      <c r="H155" s="561" t="s">
        <v>207</v>
      </c>
      <c r="I155" s="561" t="s">
        <v>23148</v>
      </c>
      <c r="J155" s="561" t="s">
        <v>24</v>
      </c>
      <c r="K155" s="562" t="s">
        <v>23439</v>
      </c>
      <c r="L155" s="561" t="s">
        <v>25</v>
      </c>
    </row>
    <row r="156" spans="1:12" x14ac:dyDescent="0.25">
      <c r="A156" s="561" t="s">
        <v>18</v>
      </c>
      <c r="B156" s="561" t="s">
        <v>19</v>
      </c>
      <c r="C156" s="561" t="s">
        <v>201</v>
      </c>
      <c r="D156" s="561" t="s">
        <v>202</v>
      </c>
      <c r="E156" s="562" t="s">
        <v>22</v>
      </c>
      <c r="F156" s="561" t="s">
        <v>22</v>
      </c>
      <c r="G156" s="561" t="s">
        <v>23440</v>
      </c>
      <c r="H156" s="561" t="s">
        <v>208</v>
      </c>
      <c r="I156" s="561" t="s">
        <v>23148</v>
      </c>
      <c r="J156" s="561" t="s">
        <v>24</v>
      </c>
      <c r="K156" s="562" t="s">
        <v>23441</v>
      </c>
      <c r="L156" s="561" t="s">
        <v>25</v>
      </c>
    </row>
    <row r="157" spans="1:12" x14ac:dyDescent="0.25">
      <c r="A157" s="561" t="s">
        <v>18</v>
      </c>
      <c r="B157" s="561" t="s">
        <v>19</v>
      </c>
      <c r="C157" s="561" t="s">
        <v>201</v>
      </c>
      <c r="D157" s="561" t="s">
        <v>202</v>
      </c>
      <c r="E157" s="562" t="s">
        <v>22</v>
      </c>
      <c r="F157" s="561" t="s">
        <v>22</v>
      </c>
      <c r="G157" s="561" t="s">
        <v>23442</v>
      </c>
      <c r="H157" s="561" t="s">
        <v>209</v>
      </c>
      <c r="I157" s="561" t="s">
        <v>23148</v>
      </c>
      <c r="J157" s="561" t="s">
        <v>24</v>
      </c>
      <c r="K157" s="562" t="s">
        <v>8342</v>
      </c>
      <c r="L157" s="561" t="s">
        <v>25</v>
      </c>
    </row>
    <row r="158" spans="1:12" x14ac:dyDescent="0.25">
      <c r="A158" s="561" t="s">
        <v>18</v>
      </c>
      <c r="B158" s="561" t="s">
        <v>19</v>
      </c>
      <c r="C158" s="561" t="s">
        <v>201</v>
      </c>
      <c r="D158" s="561" t="s">
        <v>202</v>
      </c>
      <c r="E158" s="562" t="s">
        <v>22</v>
      </c>
      <c r="F158" s="561" t="s">
        <v>22</v>
      </c>
      <c r="G158" s="561" t="s">
        <v>23443</v>
      </c>
      <c r="H158" s="561" t="s">
        <v>210</v>
      </c>
      <c r="I158" s="561" t="s">
        <v>23148</v>
      </c>
      <c r="J158" s="561" t="s">
        <v>24</v>
      </c>
      <c r="K158" s="562" t="s">
        <v>23444</v>
      </c>
      <c r="L158" s="561" t="s">
        <v>25</v>
      </c>
    </row>
    <row r="159" spans="1:12" x14ac:dyDescent="0.25">
      <c r="A159" s="561" t="s">
        <v>18</v>
      </c>
      <c r="B159" s="561" t="s">
        <v>19</v>
      </c>
      <c r="C159" s="561" t="s">
        <v>201</v>
      </c>
      <c r="D159" s="561" t="s">
        <v>202</v>
      </c>
      <c r="E159" s="562" t="s">
        <v>22</v>
      </c>
      <c r="F159" s="561" t="s">
        <v>22</v>
      </c>
      <c r="G159" s="561" t="s">
        <v>23445</v>
      </c>
      <c r="H159" s="561" t="s">
        <v>211</v>
      </c>
      <c r="I159" s="561" t="s">
        <v>23148</v>
      </c>
      <c r="J159" s="561" t="s">
        <v>24</v>
      </c>
      <c r="K159" s="562" t="s">
        <v>23446</v>
      </c>
      <c r="L159" s="561" t="s">
        <v>25</v>
      </c>
    </row>
    <row r="160" spans="1:12" x14ac:dyDescent="0.25">
      <c r="A160" s="561" t="s">
        <v>18</v>
      </c>
      <c r="B160" s="561" t="s">
        <v>19</v>
      </c>
      <c r="C160" s="561" t="s">
        <v>201</v>
      </c>
      <c r="D160" s="561" t="s">
        <v>202</v>
      </c>
      <c r="E160" s="562" t="s">
        <v>22</v>
      </c>
      <c r="F160" s="561" t="s">
        <v>22</v>
      </c>
      <c r="G160" s="561" t="s">
        <v>23447</v>
      </c>
      <c r="H160" s="561" t="s">
        <v>212</v>
      </c>
      <c r="I160" s="561" t="s">
        <v>23148</v>
      </c>
      <c r="J160" s="561" t="s">
        <v>24</v>
      </c>
      <c r="K160" s="562" t="s">
        <v>23448</v>
      </c>
      <c r="L160" s="561" t="s">
        <v>25</v>
      </c>
    </row>
    <row r="161" spans="1:12" x14ac:dyDescent="0.25">
      <c r="A161" s="561" t="s">
        <v>18</v>
      </c>
      <c r="B161" s="561" t="s">
        <v>19</v>
      </c>
      <c r="C161" s="561" t="s">
        <v>201</v>
      </c>
      <c r="D161" s="561" t="s">
        <v>202</v>
      </c>
      <c r="E161" s="562" t="s">
        <v>22</v>
      </c>
      <c r="F161" s="561" t="s">
        <v>22</v>
      </c>
      <c r="G161" s="561">
        <v>92221</v>
      </c>
      <c r="H161" s="561" t="s">
        <v>213</v>
      </c>
      <c r="I161" s="561" t="s">
        <v>23148</v>
      </c>
      <c r="J161" s="561" t="s">
        <v>24</v>
      </c>
      <c r="K161" s="562" t="s">
        <v>23449</v>
      </c>
      <c r="L161" s="561" t="s">
        <v>25</v>
      </c>
    </row>
    <row r="162" spans="1:12" x14ac:dyDescent="0.25">
      <c r="A162" s="561" t="s">
        <v>18</v>
      </c>
      <c r="B162" s="561" t="s">
        <v>19</v>
      </c>
      <c r="C162" s="561" t="s">
        <v>201</v>
      </c>
      <c r="D162" s="561" t="s">
        <v>202</v>
      </c>
      <c r="E162" s="562" t="s">
        <v>22</v>
      </c>
      <c r="F162" s="561" t="s">
        <v>22</v>
      </c>
      <c r="G162" s="561" t="s">
        <v>23450</v>
      </c>
      <c r="H162" s="561" t="s">
        <v>214</v>
      </c>
      <c r="I162" s="561" t="s">
        <v>23148</v>
      </c>
      <c r="J162" s="561" t="s">
        <v>24</v>
      </c>
      <c r="K162" s="562" t="s">
        <v>23451</v>
      </c>
      <c r="L162" s="561" t="s">
        <v>25</v>
      </c>
    </row>
    <row r="163" spans="1:12" x14ac:dyDescent="0.25">
      <c r="A163" s="561" t="s">
        <v>18</v>
      </c>
      <c r="B163" s="561" t="s">
        <v>19</v>
      </c>
      <c r="C163" s="561" t="s">
        <v>201</v>
      </c>
      <c r="D163" s="561" t="s">
        <v>202</v>
      </c>
      <c r="E163" s="562" t="s">
        <v>22</v>
      </c>
      <c r="F163" s="561" t="s">
        <v>22</v>
      </c>
      <c r="G163" s="561">
        <v>92223</v>
      </c>
      <c r="H163" s="561" t="s">
        <v>215</v>
      </c>
      <c r="I163" s="561" t="s">
        <v>23148</v>
      </c>
      <c r="J163" s="561" t="s">
        <v>24</v>
      </c>
      <c r="K163" s="562" t="s">
        <v>23452</v>
      </c>
      <c r="L163" s="561" t="s">
        <v>25</v>
      </c>
    </row>
    <row r="164" spans="1:12" x14ac:dyDescent="0.25">
      <c r="A164" s="561" t="s">
        <v>18</v>
      </c>
      <c r="B164" s="561" t="s">
        <v>19</v>
      </c>
      <c r="C164" s="561" t="s">
        <v>201</v>
      </c>
      <c r="D164" s="561" t="s">
        <v>202</v>
      </c>
      <c r="E164" s="562" t="s">
        <v>22</v>
      </c>
      <c r="F164" s="561" t="s">
        <v>22</v>
      </c>
      <c r="G164" s="561" t="s">
        <v>23453</v>
      </c>
      <c r="H164" s="561" t="s">
        <v>216</v>
      </c>
      <c r="I164" s="561" t="s">
        <v>23148</v>
      </c>
      <c r="J164" s="561" t="s">
        <v>24</v>
      </c>
      <c r="K164" s="562" t="s">
        <v>23454</v>
      </c>
      <c r="L164" s="561" t="s">
        <v>25</v>
      </c>
    </row>
    <row r="165" spans="1:12" x14ac:dyDescent="0.25">
      <c r="A165" s="561" t="s">
        <v>18</v>
      </c>
      <c r="B165" s="561" t="s">
        <v>19</v>
      </c>
      <c r="C165" s="561" t="s">
        <v>201</v>
      </c>
      <c r="D165" s="561" t="s">
        <v>202</v>
      </c>
      <c r="E165" s="562" t="s">
        <v>22</v>
      </c>
      <c r="F165" s="561" t="s">
        <v>22</v>
      </c>
      <c r="G165" s="561" t="s">
        <v>23455</v>
      </c>
      <c r="H165" s="561" t="s">
        <v>217</v>
      </c>
      <c r="I165" s="561" t="s">
        <v>23148</v>
      </c>
      <c r="J165" s="561" t="s">
        <v>24</v>
      </c>
      <c r="K165" s="562" t="s">
        <v>23456</v>
      </c>
      <c r="L165" s="561" t="s">
        <v>25</v>
      </c>
    </row>
    <row r="166" spans="1:12" x14ac:dyDescent="0.25">
      <c r="A166" s="561" t="s">
        <v>18</v>
      </c>
      <c r="B166" s="561" t="s">
        <v>19</v>
      </c>
      <c r="C166" s="561" t="s">
        <v>201</v>
      </c>
      <c r="D166" s="561" t="s">
        <v>202</v>
      </c>
      <c r="E166" s="562" t="s">
        <v>22</v>
      </c>
      <c r="F166" s="561" t="s">
        <v>22</v>
      </c>
      <c r="G166" s="561" t="s">
        <v>23457</v>
      </c>
      <c r="H166" s="561" t="s">
        <v>218</v>
      </c>
      <c r="I166" s="561" t="s">
        <v>23148</v>
      </c>
      <c r="J166" s="561" t="s">
        <v>24</v>
      </c>
      <c r="K166" s="562" t="s">
        <v>7241</v>
      </c>
      <c r="L166" s="561" t="s">
        <v>25</v>
      </c>
    </row>
    <row r="167" spans="1:12" x14ac:dyDescent="0.25">
      <c r="A167" s="561" t="s">
        <v>18</v>
      </c>
      <c r="B167" s="561" t="s">
        <v>19</v>
      </c>
      <c r="C167" s="561" t="s">
        <v>201</v>
      </c>
      <c r="D167" s="561" t="s">
        <v>202</v>
      </c>
      <c r="E167" s="562" t="s">
        <v>22</v>
      </c>
      <c r="F167" s="561" t="s">
        <v>22</v>
      </c>
      <c r="G167" s="561" t="s">
        <v>23458</v>
      </c>
      <c r="H167" s="561" t="s">
        <v>219</v>
      </c>
      <c r="I167" s="561" t="s">
        <v>23148</v>
      </c>
      <c r="J167" s="561" t="s">
        <v>24</v>
      </c>
      <c r="K167" s="562" t="s">
        <v>23459</v>
      </c>
      <c r="L167" s="561" t="s">
        <v>25</v>
      </c>
    </row>
    <row r="168" spans="1:12" x14ac:dyDescent="0.25">
      <c r="A168" s="561" t="s">
        <v>18</v>
      </c>
      <c r="B168" s="561" t="s">
        <v>19</v>
      </c>
      <c r="C168" s="561" t="s">
        <v>201</v>
      </c>
      <c r="D168" s="561" t="s">
        <v>202</v>
      </c>
      <c r="E168" s="562" t="s">
        <v>22</v>
      </c>
      <c r="F168" s="561" t="s">
        <v>22</v>
      </c>
      <c r="G168" s="561" t="s">
        <v>23460</v>
      </c>
      <c r="H168" s="561" t="s">
        <v>220</v>
      </c>
      <c r="I168" s="561" t="s">
        <v>23148</v>
      </c>
      <c r="J168" s="561" t="s">
        <v>24</v>
      </c>
      <c r="K168" s="562" t="s">
        <v>23461</v>
      </c>
      <c r="L168" s="561" t="s">
        <v>25</v>
      </c>
    </row>
    <row r="169" spans="1:12" x14ac:dyDescent="0.25">
      <c r="A169" s="561" t="s">
        <v>18</v>
      </c>
      <c r="B169" s="561" t="s">
        <v>19</v>
      </c>
      <c r="C169" s="561" t="s">
        <v>201</v>
      </c>
      <c r="D169" s="561" t="s">
        <v>202</v>
      </c>
      <c r="E169" s="562" t="s">
        <v>22</v>
      </c>
      <c r="F169" s="561" t="s">
        <v>22</v>
      </c>
      <c r="G169" s="561" t="s">
        <v>23462</v>
      </c>
      <c r="H169" s="561" t="s">
        <v>221</v>
      </c>
      <c r="I169" s="561" t="s">
        <v>23148</v>
      </c>
      <c r="J169" s="561" t="s">
        <v>24</v>
      </c>
      <c r="K169" s="562" t="s">
        <v>23463</v>
      </c>
      <c r="L169" s="561" t="s">
        <v>25</v>
      </c>
    </row>
    <row r="170" spans="1:12" x14ac:dyDescent="0.25">
      <c r="A170" s="561" t="s">
        <v>18</v>
      </c>
      <c r="B170" s="561" t="s">
        <v>19</v>
      </c>
      <c r="C170" s="561" t="s">
        <v>201</v>
      </c>
      <c r="D170" s="561" t="s">
        <v>202</v>
      </c>
      <c r="E170" s="562" t="s">
        <v>22</v>
      </c>
      <c r="F170" s="561" t="s">
        <v>22</v>
      </c>
      <c r="G170" s="561" t="s">
        <v>23464</v>
      </c>
      <c r="H170" s="561" t="s">
        <v>222</v>
      </c>
      <c r="I170" s="561" t="s">
        <v>23148</v>
      </c>
      <c r="J170" s="561" t="s">
        <v>24</v>
      </c>
      <c r="K170" s="562" t="s">
        <v>23465</v>
      </c>
      <c r="L170" s="561" t="s">
        <v>25</v>
      </c>
    </row>
    <row r="171" spans="1:12" x14ac:dyDescent="0.25">
      <c r="A171" s="561" t="s">
        <v>18</v>
      </c>
      <c r="B171" s="561" t="s">
        <v>19</v>
      </c>
      <c r="C171" s="561" t="s">
        <v>201</v>
      </c>
      <c r="D171" s="561" t="s">
        <v>202</v>
      </c>
      <c r="E171" s="562" t="s">
        <v>22</v>
      </c>
      <c r="F171" s="561" t="s">
        <v>22</v>
      </c>
      <c r="G171" s="561" t="s">
        <v>23466</v>
      </c>
      <c r="H171" s="561" t="s">
        <v>223</v>
      </c>
      <c r="I171" s="561" t="s">
        <v>23148</v>
      </c>
      <c r="J171" s="561" t="s">
        <v>24</v>
      </c>
      <c r="K171" s="562" t="s">
        <v>23467</v>
      </c>
      <c r="L171" s="561" t="s">
        <v>25</v>
      </c>
    </row>
    <row r="172" spans="1:12" x14ac:dyDescent="0.25">
      <c r="A172" s="561" t="s">
        <v>18</v>
      </c>
      <c r="B172" s="561" t="s">
        <v>19</v>
      </c>
      <c r="C172" s="561" t="s">
        <v>201</v>
      </c>
      <c r="D172" s="561" t="s">
        <v>202</v>
      </c>
      <c r="E172" s="562" t="s">
        <v>22</v>
      </c>
      <c r="F172" s="561" t="s">
        <v>22</v>
      </c>
      <c r="G172" s="561" t="s">
        <v>23468</v>
      </c>
      <c r="H172" s="561" t="s">
        <v>224</v>
      </c>
      <c r="I172" s="561" t="s">
        <v>23148</v>
      </c>
      <c r="J172" s="561" t="s">
        <v>24</v>
      </c>
      <c r="K172" s="562" t="s">
        <v>23469</v>
      </c>
      <c r="L172" s="561" t="s">
        <v>25</v>
      </c>
    </row>
    <row r="173" spans="1:12" x14ac:dyDescent="0.25">
      <c r="A173" s="561" t="s">
        <v>18</v>
      </c>
      <c r="B173" s="561" t="s">
        <v>19</v>
      </c>
      <c r="C173" s="561" t="s">
        <v>201</v>
      </c>
      <c r="D173" s="561" t="s">
        <v>202</v>
      </c>
      <c r="E173" s="562" t="s">
        <v>22</v>
      </c>
      <c r="F173" s="561" t="s">
        <v>22</v>
      </c>
      <c r="G173" s="561" t="s">
        <v>23470</v>
      </c>
      <c r="H173" s="561" t="s">
        <v>225</v>
      </c>
      <c r="I173" s="561" t="s">
        <v>23148</v>
      </c>
      <c r="J173" s="561" t="s">
        <v>24</v>
      </c>
      <c r="K173" s="562" t="s">
        <v>8031</v>
      </c>
      <c r="L173" s="561" t="s">
        <v>25</v>
      </c>
    </row>
    <row r="174" spans="1:12" x14ac:dyDescent="0.25">
      <c r="A174" s="561" t="s">
        <v>18</v>
      </c>
      <c r="B174" s="561" t="s">
        <v>19</v>
      </c>
      <c r="C174" s="561" t="s">
        <v>201</v>
      </c>
      <c r="D174" s="561" t="s">
        <v>202</v>
      </c>
      <c r="E174" s="562" t="s">
        <v>22</v>
      </c>
      <c r="F174" s="561" t="s">
        <v>22</v>
      </c>
      <c r="G174" s="561" t="s">
        <v>23471</v>
      </c>
      <c r="H174" s="561" t="s">
        <v>226</v>
      </c>
      <c r="I174" s="561" t="s">
        <v>23148</v>
      </c>
      <c r="J174" s="561" t="s">
        <v>24</v>
      </c>
      <c r="K174" s="562" t="s">
        <v>23472</v>
      </c>
      <c r="L174" s="561" t="s">
        <v>25</v>
      </c>
    </row>
    <row r="175" spans="1:12" x14ac:dyDescent="0.25">
      <c r="A175" s="561" t="s">
        <v>18</v>
      </c>
      <c r="B175" s="561" t="s">
        <v>19</v>
      </c>
      <c r="C175" s="561" t="s">
        <v>201</v>
      </c>
      <c r="D175" s="561" t="s">
        <v>202</v>
      </c>
      <c r="E175" s="562" t="s">
        <v>22</v>
      </c>
      <c r="F175" s="561" t="s">
        <v>22</v>
      </c>
      <c r="G175" s="561" t="s">
        <v>23473</v>
      </c>
      <c r="H175" s="561" t="s">
        <v>227</v>
      </c>
      <c r="I175" s="561" t="s">
        <v>23148</v>
      </c>
      <c r="J175" s="561" t="s">
        <v>24</v>
      </c>
      <c r="K175" s="562" t="s">
        <v>23474</v>
      </c>
      <c r="L175" s="561" t="s">
        <v>25</v>
      </c>
    </row>
    <row r="176" spans="1:12" x14ac:dyDescent="0.25">
      <c r="A176" s="561" t="s">
        <v>18</v>
      </c>
      <c r="B176" s="561" t="s">
        <v>19</v>
      </c>
      <c r="C176" s="561" t="s">
        <v>201</v>
      </c>
      <c r="D176" s="561" t="s">
        <v>202</v>
      </c>
      <c r="E176" s="562" t="s">
        <v>22</v>
      </c>
      <c r="F176" s="561" t="s">
        <v>22</v>
      </c>
      <c r="G176" s="561" t="s">
        <v>23475</v>
      </c>
      <c r="H176" s="561" t="s">
        <v>228</v>
      </c>
      <c r="I176" s="561" t="s">
        <v>23148</v>
      </c>
      <c r="J176" s="561" t="s">
        <v>24</v>
      </c>
      <c r="K176" s="562" t="s">
        <v>23476</v>
      </c>
      <c r="L176" s="561" t="s">
        <v>25</v>
      </c>
    </row>
    <row r="177" spans="1:12" x14ac:dyDescent="0.25">
      <c r="A177" s="561" t="s">
        <v>18</v>
      </c>
      <c r="B177" s="561" t="s">
        <v>19</v>
      </c>
      <c r="C177" s="561" t="s">
        <v>201</v>
      </c>
      <c r="D177" s="561" t="s">
        <v>202</v>
      </c>
      <c r="E177" s="562" t="s">
        <v>22</v>
      </c>
      <c r="F177" s="561" t="s">
        <v>22</v>
      </c>
      <c r="G177" s="561" t="s">
        <v>23477</v>
      </c>
      <c r="H177" s="561" t="s">
        <v>229</v>
      </c>
      <c r="I177" s="561" t="s">
        <v>23148</v>
      </c>
      <c r="J177" s="561" t="s">
        <v>24</v>
      </c>
      <c r="K177" s="562" t="s">
        <v>23478</v>
      </c>
      <c r="L177" s="561" t="s">
        <v>25</v>
      </c>
    </row>
    <row r="178" spans="1:12" x14ac:dyDescent="0.25">
      <c r="A178" s="561" t="s">
        <v>18</v>
      </c>
      <c r="B178" s="561" t="s">
        <v>19</v>
      </c>
      <c r="C178" s="561" t="s">
        <v>201</v>
      </c>
      <c r="D178" s="561" t="s">
        <v>202</v>
      </c>
      <c r="E178" s="562" t="s">
        <v>22</v>
      </c>
      <c r="F178" s="561" t="s">
        <v>22</v>
      </c>
      <c r="G178" s="561" t="s">
        <v>23479</v>
      </c>
      <c r="H178" s="561" t="s">
        <v>230</v>
      </c>
      <c r="I178" s="561" t="s">
        <v>23148</v>
      </c>
      <c r="J178" s="561" t="s">
        <v>24</v>
      </c>
      <c r="K178" s="562" t="s">
        <v>23480</v>
      </c>
      <c r="L178" s="561" t="s">
        <v>25</v>
      </c>
    </row>
    <row r="179" spans="1:12" x14ac:dyDescent="0.25">
      <c r="A179" s="561" t="s">
        <v>18</v>
      </c>
      <c r="B179" s="561" t="s">
        <v>19</v>
      </c>
      <c r="C179" s="561" t="s">
        <v>201</v>
      </c>
      <c r="D179" s="561" t="s">
        <v>202</v>
      </c>
      <c r="E179" s="562" t="s">
        <v>22</v>
      </c>
      <c r="F179" s="561" t="s">
        <v>22</v>
      </c>
      <c r="G179" s="561" t="s">
        <v>23481</v>
      </c>
      <c r="H179" s="561" t="s">
        <v>232</v>
      </c>
      <c r="I179" s="561" t="s">
        <v>23148</v>
      </c>
      <c r="J179" s="561" t="s">
        <v>24</v>
      </c>
      <c r="K179" s="562" t="s">
        <v>23482</v>
      </c>
      <c r="L179" s="561" t="s">
        <v>25</v>
      </c>
    </row>
    <row r="180" spans="1:12" x14ac:dyDescent="0.25">
      <c r="A180" s="561" t="s">
        <v>18</v>
      </c>
      <c r="B180" s="561" t="s">
        <v>19</v>
      </c>
      <c r="C180" s="561" t="s">
        <v>201</v>
      </c>
      <c r="D180" s="561" t="s">
        <v>202</v>
      </c>
      <c r="E180" s="562" t="s">
        <v>22</v>
      </c>
      <c r="F180" s="561" t="s">
        <v>22</v>
      </c>
      <c r="G180" s="561" t="s">
        <v>23483</v>
      </c>
      <c r="H180" s="561" t="s">
        <v>234</v>
      </c>
      <c r="I180" s="561" t="s">
        <v>23148</v>
      </c>
      <c r="J180" s="561" t="s">
        <v>24</v>
      </c>
      <c r="K180" s="562" t="s">
        <v>23484</v>
      </c>
      <c r="L180" s="561" t="s">
        <v>25</v>
      </c>
    </row>
    <row r="181" spans="1:12" x14ac:dyDescent="0.25">
      <c r="A181" s="561" t="s">
        <v>18</v>
      </c>
      <c r="B181" s="561" t="s">
        <v>19</v>
      </c>
      <c r="C181" s="561" t="s">
        <v>201</v>
      </c>
      <c r="D181" s="561" t="s">
        <v>202</v>
      </c>
      <c r="E181" s="562" t="s">
        <v>22</v>
      </c>
      <c r="F181" s="561" t="s">
        <v>22</v>
      </c>
      <c r="G181" s="561" t="s">
        <v>23485</v>
      </c>
      <c r="H181" s="561" t="s">
        <v>235</v>
      </c>
      <c r="I181" s="561" t="s">
        <v>23148</v>
      </c>
      <c r="J181" s="561" t="s">
        <v>24</v>
      </c>
      <c r="K181" s="562" t="s">
        <v>7988</v>
      </c>
      <c r="L181" s="561" t="s">
        <v>25</v>
      </c>
    </row>
    <row r="182" spans="1:12" x14ac:dyDescent="0.25">
      <c r="A182" s="561" t="s">
        <v>18</v>
      </c>
      <c r="B182" s="561" t="s">
        <v>19</v>
      </c>
      <c r="C182" s="561" t="s">
        <v>201</v>
      </c>
      <c r="D182" s="561" t="s">
        <v>202</v>
      </c>
      <c r="E182" s="562" t="s">
        <v>22</v>
      </c>
      <c r="F182" s="561" t="s">
        <v>22</v>
      </c>
      <c r="G182" s="561" t="s">
        <v>23486</v>
      </c>
      <c r="H182" s="561" t="s">
        <v>236</v>
      </c>
      <c r="I182" s="561" t="s">
        <v>23148</v>
      </c>
      <c r="J182" s="561" t="s">
        <v>24</v>
      </c>
      <c r="K182" s="562" t="s">
        <v>23487</v>
      </c>
      <c r="L182" s="561" t="s">
        <v>25</v>
      </c>
    </row>
    <row r="183" spans="1:12" x14ac:dyDescent="0.25">
      <c r="A183" s="561" t="s">
        <v>18</v>
      </c>
      <c r="B183" s="561" t="s">
        <v>19</v>
      </c>
      <c r="C183" s="561" t="s">
        <v>201</v>
      </c>
      <c r="D183" s="561" t="s">
        <v>202</v>
      </c>
      <c r="E183" s="562" t="s">
        <v>22</v>
      </c>
      <c r="F183" s="561" t="s">
        <v>22</v>
      </c>
      <c r="G183" s="561" t="s">
        <v>23488</v>
      </c>
      <c r="H183" s="561" t="s">
        <v>237</v>
      </c>
      <c r="I183" s="561" t="s">
        <v>23148</v>
      </c>
      <c r="J183" s="561" t="s">
        <v>24</v>
      </c>
      <c r="K183" s="562" t="s">
        <v>23489</v>
      </c>
      <c r="L183" s="561" t="s">
        <v>25</v>
      </c>
    </row>
    <row r="184" spans="1:12" x14ac:dyDescent="0.25">
      <c r="A184" s="561" t="s">
        <v>18</v>
      </c>
      <c r="B184" s="561" t="s">
        <v>19</v>
      </c>
      <c r="C184" s="561" t="s">
        <v>201</v>
      </c>
      <c r="D184" s="561" t="s">
        <v>202</v>
      </c>
      <c r="E184" s="562" t="s">
        <v>22</v>
      </c>
      <c r="F184" s="561" t="s">
        <v>22</v>
      </c>
      <c r="G184" s="561" t="s">
        <v>23490</v>
      </c>
      <c r="H184" s="561" t="s">
        <v>238</v>
      </c>
      <c r="I184" s="561" t="s">
        <v>23148</v>
      </c>
      <c r="J184" s="561" t="s">
        <v>24</v>
      </c>
      <c r="K184" s="562" t="s">
        <v>23491</v>
      </c>
      <c r="L184" s="561" t="s">
        <v>25</v>
      </c>
    </row>
    <row r="185" spans="1:12" x14ac:dyDescent="0.25">
      <c r="A185" s="561" t="s">
        <v>18</v>
      </c>
      <c r="B185" s="561" t="s">
        <v>19</v>
      </c>
      <c r="C185" s="561" t="s">
        <v>201</v>
      </c>
      <c r="D185" s="561" t="s">
        <v>202</v>
      </c>
      <c r="E185" s="562" t="s">
        <v>22</v>
      </c>
      <c r="F185" s="561" t="s">
        <v>22</v>
      </c>
      <c r="G185" s="561" t="s">
        <v>23492</v>
      </c>
      <c r="H185" s="561" t="s">
        <v>239</v>
      </c>
      <c r="I185" s="561" t="s">
        <v>23148</v>
      </c>
      <c r="J185" s="561" t="s">
        <v>24</v>
      </c>
      <c r="K185" s="562" t="s">
        <v>23493</v>
      </c>
      <c r="L185" s="561" t="s">
        <v>25</v>
      </c>
    </row>
    <row r="186" spans="1:12" x14ac:dyDescent="0.25">
      <c r="A186" s="561" t="s">
        <v>18</v>
      </c>
      <c r="B186" s="561" t="s">
        <v>19</v>
      </c>
      <c r="C186" s="561" t="s">
        <v>201</v>
      </c>
      <c r="D186" s="561" t="s">
        <v>202</v>
      </c>
      <c r="E186" s="562" t="s">
        <v>22</v>
      </c>
      <c r="F186" s="561" t="s">
        <v>22</v>
      </c>
      <c r="G186" s="561" t="s">
        <v>23494</v>
      </c>
      <c r="H186" s="561" t="s">
        <v>240</v>
      </c>
      <c r="I186" s="561" t="s">
        <v>23148</v>
      </c>
      <c r="J186" s="561" t="s">
        <v>24</v>
      </c>
      <c r="K186" s="562" t="s">
        <v>23495</v>
      </c>
      <c r="L186" s="561" t="s">
        <v>25</v>
      </c>
    </row>
    <row r="187" spans="1:12" x14ac:dyDescent="0.25">
      <c r="A187" s="561" t="s">
        <v>18</v>
      </c>
      <c r="B187" s="561" t="s">
        <v>19</v>
      </c>
      <c r="C187" s="561" t="s">
        <v>201</v>
      </c>
      <c r="D187" s="561" t="s">
        <v>202</v>
      </c>
      <c r="E187" s="562" t="s">
        <v>22</v>
      </c>
      <c r="F187" s="561" t="s">
        <v>22</v>
      </c>
      <c r="G187" s="561" t="s">
        <v>23496</v>
      </c>
      <c r="H187" s="561" t="s">
        <v>241</v>
      </c>
      <c r="I187" s="561" t="s">
        <v>23148</v>
      </c>
      <c r="J187" s="561" t="s">
        <v>24</v>
      </c>
      <c r="K187" s="562" t="s">
        <v>23497</v>
      </c>
      <c r="L187" s="561" t="s">
        <v>25</v>
      </c>
    </row>
    <row r="188" spans="1:12" x14ac:dyDescent="0.25">
      <c r="A188" s="561" t="s">
        <v>18</v>
      </c>
      <c r="B188" s="561" t="s">
        <v>19</v>
      </c>
      <c r="C188" s="561" t="s">
        <v>201</v>
      </c>
      <c r="D188" s="561" t="s">
        <v>202</v>
      </c>
      <c r="E188" s="562" t="s">
        <v>22</v>
      </c>
      <c r="F188" s="561" t="s">
        <v>22</v>
      </c>
      <c r="G188" s="561">
        <v>92831</v>
      </c>
      <c r="H188" s="561" t="s">
        <v>242</v>
      </c>
      <c r="I188" s="561" t="s">
        <v>23148</v>
      </c>
      <c r="J188" s="561" t="s">
        <v>24</v>
      </c>
      <c r="K188" s="562" t="s">
        <v>23498</v>
      </c>
      <c r="L188" s="561" t="s">
        <v>25</v>
      </c>
    </row>
    <row r="189" spans="1:12" x14ac:dyDescent="0.25">
      <c r="A189" s="561" t="s">
        <v>18</v>
      </c>
      <c r="B189" s="561" t="s">
        <v>19</v>
      </c>
      <c r="C189" s="561" t="s">
        <v>201</v>
      </c>
      <c r="D189" s="561" t="s">
        <v>202</v>
      </c>
      <c r="E189" s="562" t="s">
        <v>22</v>
      </c>
      <c r="F189" s="561" t="s">
        <v>22</v>
      </c>
      <c r="G189" s="561" t="s">
        <v>23499</v>
      </c>
      <c r="H189" s="561" t="s">
        <v>243</v>
      </c>
      <c r="I189" s="561" t="s">
        <v>23148</v>
      </c>
      <c r="J189" s="561" t="s">
        <v>24</v>
      </c>
      <c r="K189" s="562" t="s">
        <v>23500</v>
      </c>
      <c r="L189" s="561" t="s">
        <v>25</v>
      </c>
    </row>
    <row r="190" spans="1:12" x14ac:dyDescent="0.25">
      <c r="A190" s="561" t="s">
        <v>18</v>
      </c>
      <c r="B190" s="561" t="s">
        <v>19</v>
      </c>
      <c r="C190" s="561" t="s">
        <v>201</v>
      </c>
      <c r="D190" s="561" t="s">
        <v>202</v>
      </c>
      <c r="E190" s="562" t="s">
        <v>22</v>
      </c>
      <c r="F190" s="561" t="s">
        <v>22</v>
      </c>
      <c r="G190" s="561" t="s">
        <v>23501</v>
      </c>
      <c r="H190" s="561" t="s">
        <v>244</v>
      </c>
      <c r="I190" s="561" t="s">
        <v>23148</v>
      </c>
      <c r="J190" s="561" t="s">
        <v>24</v>
      </c>
      <c r="K190" s="562" t="s">
        <v>23502</v>
      </c>
      <c r="L190" s="561" t="s">
        <v>25</v>
      </c>
    </row>
    <row r="191" spans="1:12" x14ac:dyDescent="0.25">
      <c r="A191" s="561" t="s">
        <v>18</v>
      </c>
      <c r="B191" s="561" t="s">
        <v>19</v>
      </c>
      <c r="C191" s="561" t="s">
        <v>201</v>
      </c>
      <c r="D191" s="561" t="s">
        <v>202</v>
      </c>
      <c r="E191" s="562" t="s">
        <v>22</v>
      </c>
      <c r="F191" s="561" t="s">
        <v>22</v>
      </c>
      <c r="G191" s="561" t="s">
        <v>23503</v>
      </c>
      <c r="H191" s="561" t="s">
        <v>245</v>
      </c>
      <c r="I191" s="561" t="s">
        <v>23148</v>
      </c>
      <c r="J191" s="561" t="s">
        <v>24</v>
      </c>
      <c r="K191" s="562" t="s">
        <v>23504</v>
      </c>
      <c r="L191" s="561" t="s">
        <v>25</v>
      </c>
    </row>
    <row r="192" spans="1:12" x14ac:dyDescent="0.25">
      <c r="A192" s="561" t="s">
        <v>18</v>
      </c>
      <c r="B192" s="561" t="s">
        <v>19</v>
      </c>
      <c r="C192" s="561" t="s">
        <v>201</v>
      </c>
      <c r="D192" s="561" t="s">
        <v>202</v>
      </c>
      <c r="E192" s="562" t="s">
        <v>22</v>
      </c>
      <c r="F192" s="561" t="s">
        <v>22</v>
      </c>
      <c r="G192" s="561" t="s">
        <v>23505</v>
      </c>
      <c r="H192" s="561" t="s">
        <v>246</v>
      </c>
      <c r="I192" s="561" t="s">
        <v>23148</v>
      </c>
      <c r="J192" s="561" t="s">
        <v>7063</v>
      </c>
      <c r="K192" s="562" t="s">
        <v>23506</v>
      </c>
      <c r="L192" s="561" t="s">
        <v>25</v>
      </c>
    </row>
    <row r="193" spans="1:12" x14ac:dyDescent="0.25">
      <c r="A193" s="561" t="s">
        <v>18</v>
      </c>
      <c r="B193" s="561" t="s">
        <v>19</v>
      </c>
      <c r="C193" s="561" t="s">
        <v>201</v>
      </c>
      <c r="D193" s="561" t="s">
        <v>202</v>
      </c>
      <c r="E193" s="562" t="s">
        <v>22</v>
      </c>
      <c r="F193" s="561" t="s">
        <v>22</v>
      </c>
      <c r="G193" s="561" t="s">
        <v>23507</v>
      </c>
      <c r="H193" s="561" t="s">
        <v>248</v>
      </c>
      <c r="I193" s="561" t="s">
        <v>23148</v>
      </c>
      <c r="J193" s="561" t="s">
        <v>7063</v>
      </c>
      <c r="K193" s="562" t="s">
        <v>23508</v>
      </c>
      <c r="L193" s="561" t="s">
        <v>25</v>
      </c>
    </row>
    <row r="194" spans="1:12" x14ac:dyDescent="0.25">
      <c r="A194" s="561" t="s">
        <v>18</v>
      </c>
      <c r="B194" s="561" t="s">
        <v>19</v>
      </c>
      <c r="C194" s="561" t="s">
        <v>201</v>
      </c>
      <c r="D194" s="561" t="s">
        <v>202</v>
      </c>
      <c r="E194" s="562" t="s">
        <v>22</v>
      </c>
      <c r="F194" s="561" t="s">
        <v>22</v>
      </c>
      <c r="G194" s="561" t="s">
        <v>23509</v>
      </c>
      <c r="H194" s="561" t="s">
        <v>249</v>
      </c>
      <c r="I194" s="561" t="s">
        <v>23148</v>
      </c>
      <c r="J194" s="561" t="s">
        <v>7063</v>
      </c>
      <c r="K194" s="562" t="s">
        <v>23510</v>
      </c>
      <c r="L194" s="561" t="s">
        <v>25</v>
      </c>
    </row>
    <row r="195" spans="1:12" x14ac:dyDescent="0.25">
      <c r="A195" s="561" t="s">
        <v>18</v>
      </c>
      <c r="B195" s="561" t="s">
        <v>19</v>
      </c>
      <c r="C195" s="561" t="s">
        <v>201</v>
      </c>
      <c r="D195" s="561" t="s">
        <v>202</v>
      </c>
      <c r="E195" s="562" t="s">
        <v>22</v>
      </c>
      <c r="F195" s="561" t="s">
        <v>22</v>
      </c>
      <c r="G195" s="561" t="s">
        <v>23511</v>
      </c>
      <c r="H195" s="561" t="s">
        <v>250</v>
      </c>
      <c r="I195" s="561" t="s">
        <v>23148</v>
      </c>
      <c r="J195" s="561" t="s">
        <v>7063</v>
      </c>
      <c r="K195" s="562" t="s">
        <v>23512</v>
      </c>
      <c r="L195" s="561" t="s">
        <v>25</v>
      </c>
    </row>
    <row r="196" spans="1:12" x14ac:dyDescent="0.25">
      <c r="A196" s="561" t="s">
        <v>18</v>
      </c>
      <c r="B196" s="561" t="s">
        <v>19</v>
      </c>
      <c r="C196" s="561" t="s">
        <v>201</v>
      </c>
      <c r="D196" s="561" t="s">
        <v>202</v>
      </c>
      <c r="E196" s="562" t="s">
        <v>22</v>
      </c>
      <c r="F196" s="561" t="s">
        <v>22</v>
      </c>
      <c r="G196" s="561" t="s">
        <v>23513</v>
      </c>
      <c r="H196" s="561" t="s">
        <v>251</v>
      </c>
      <c r="I196" s="561" t="s">
        <v>23148</v>
      </c>
      <c r="J196" s="561" t="s">
        <v>7063</v>
      </c>
      <c r="K196" s="562" t="s">
        <v>23514</v>
      </c>
      <c r="L196" s="561" t="s">
        <v>25</v>
      </c>
    </row>
    <row r="197" spans="1:12" x14ac:dyDescent="0.25">
      <c r="A197" s="561" t="s">
        <v>18</v>
      </c>
      <c r="B197" s="561" t="s">
        <v>19</v>
      </c>
      <c r="C197" s="561" t="s">
        <v>201</v>
      </c>
      <c r="D197" s="561" t="s">
        <v>202</v>
      </c>
      <c r="E197" s="562" t="s">
        <v>22</v>
      </c>
      <c r="F197" s="561" t="s">
        <v>22</v>
      </c>
      <c r="G197" s="561" t="s">
        <v>23515</v>
      </c>
      <c r="H197" s="561" t="s">
        <v>252</v>
      </c>
      <c r="I197" s="561" t="s">
        <v>23148</v>
      </c>
      <c r="J197" s="561" t="s">
        <v>7063</v>
      </c>
      <c r="K197" s="562" t="s">
        <v>23516</v>
      </c>
      <c r="L197" s="561" t="s">
        <v>25</v>
      </c>
    </row>
    <row r="198" spans="1:12" x14ac:dyDescent="0.25">
      <c r="A198" s="561" t="s">
        <v>18</v>
      </c>
      <c r="B198" s="561" t="s">
        <v>19</v>
      </c>
      <c r="C198" s="561" t="s">
        <v>253</v>
      </c>
      <c r="D198" s="561" t="s">
        <v>254</v>
      </c>
      <c r="E198" s="562" t="s">
        <v>22</v>
      </c>
      <c r="F198" s="561" t="s">
        <v>22</v>
      </c>
      <c r="G198" s="561" t="s">
        <v>23517</v>
      </c>
      <c r="H198" s="561" t="s">
        <v>255</v>
      </c>
      <c r="I198" s="561" t="s">
        <v>23148</v>
      </c>
      <c r="J198" s="561" t="s">
        <v>24</v>
      </c>
      <c r="K198" s="562" t="s">
        <v>23518</v>
      </c>
      <c r="L198" s="561" t="s">
        <v>25</v>
      </c>
    </row>
    <row r="199" spans="1:12" x14ac:dyDescent="0.25">
      <c r="A199" s="561" t="s">
        <v>18</v>
      </c>
      <c r="B199" s="561" t="s">
        <v>19</v>
      </c>
      <c r="C199" s="561" t="s">
        <v>253</v>
      </c>
      <c r="D199" s="561" t="s">
        <v>254</v>
      </c>
      <c r="E199" s="562" t="s">
        <v>22</v>
      </c>
      <c r="F199" s="561" t="s">
        <v>22</v>
      </c>
      <c r="G199" s="561" t="s">
        <v>23519</v>
      </c>
      <c r="H199" s="561" t="s">
        <v>256</v>
      </c>
      <c r="I199" s="561" t="s">
        <v>23148</v>
      </c>
      <c r="J199" s="561" t="s">
        <v>24</v>
      </c>
      <c r="K199" s="562" t="s">
        <v>4402</v>
      </c>
      <c r="L199" s="561" t="s">
        <v>25</v>
      </c>
    </row>
    <row r="200" spans="1:12" x14ac:dyDescent="0.25">
      <c r="A200" s="561" t="s">
        <v>18</v>
      </c>
      <c r="B200" s="561" t="s">
        <v>19</v>
      </c>
      <c r="C200" s="561" t="s">
        <v>253</v>
      </c>
      <c r="D200" s="561" t="s">
        <v>254</v>
      </c>
      <c r="E200" s="562" t="s">
        <v>22</v>
      </c>
      <c r="F200" s="561" t="s">
        <v>22</v>
      </c>
      <c r="G200" s="561" t="s">
        <v>23520</v>
      </c>
      <c r="H200" s="561" t="s">
        <v>258</v>
      </c>
      <c r="I200" s="561" t="s">
        <v>23148</v>
      </c>
      <c r="J200" s="561" t="s">
        <v>24</v>
      </c>
      <c r="K200" s="562" t="s">
        <v>23521</v>
      </c>
      <c r="L200" s="561" t="s">
        <v>25</v>
      </c>
    </row>
    <row r="201" spans="1:12" x14ac:dyDescent="0.25">
      <c r="A201" s="561" t="s">
        <v>18</v>
      </c>
      <c r="B201" s="561" t="s">
        <v>19</v>
      </c>
      <c r="C201" s="561" t="s">
        <v>253</v>
      </c>
      <c r="D201" s="561" t="s">
        <v>254</v>
      </c>
      <c r="E201" s="562" t="s">
        <v>22</v>
      </c>
      <c r="F201" s="561" t="s">
        <v>22</v>
      </c>
      <c r="G201" s="561" t="s">
        <v>23522</v>
      </c>
      <c r="H201" s="561" t="s">
        <v>260</v>
      </c>
      <c r="I201" s="561" t="s">
        <v>23148</v>
      </c>
      <c r="J201" s="561" t="s">
        <v>24</v>
      </c>
      <c r="K201" s="562" t="s">
        <v>7186</v>
      </c>
      <c r="L201" s="561" t="s">
        <v>25</v>
      </c>
    </row>
    <row r="202" spans="1:12" x14ac:dyDescent="0.25">
      <c r="A202" s="561" t="s">
        <v>18</v>
      </c>
      <c r="B202" s="561" t="s">
        <v>19</v>
      </c>
      <c r="C202" s="561" t="s">
        <v>253</v>
      </c>
      <c r="D202" s="561" t="s">
        <v>254</v>
      </c>
      <c r="E202" s="562" t="s">
        <v>22</v>
      </c>
      <c r="F202" s="561" t="s">
        <v>22</v>
      </c>
      <c r="G202" s="561" t="s">
        <v>23523</v>
      </c>
      <c r="H202" s="561" t="s">
        <v>261</v>
      </c>
      <c r="I202" s="561" t="s">
        <v>23148</v>
      </c>
      <c r="J202" s="561" t="s">
        <v>24</v>
      </c>
      <c r="K202" s="562" t="s">
        <v>8242</v>
      </c>
      <c r="L202" s="561" t="s">
        <v>25</v>
      </c>
    </row>
    <row r="203" spans="1:12" x14ac:dyDescent="0.25">
      <c r="A203" s="561" t="s">
        <v>18</v>
      </c>
      <c r="B203" s="561" t="s">
        <v>19</v>
      </c>
      <c r="C203" s="561" t="s">
        <v>253</v>
      </c>
      <c r="D203" s="561" t="s">
        <v>254</v>
      </c>
      <c r="E203" s="562" t="s">
        <v>22</v>
      </c>
      <c r="F203" s="561" t="s">
        <v>22</v>
      </c>
      <c r="G203" s="561" t="s">
        <v>23524</v>
      </c>
      <c r="H203" s="561" t="s">
        <v>263</v>
      </c>
      <c r="I203" s="561" t="s">
        <v>23148</v>
      </c>
      <c r="J203" s="561" t="s">
        <v>24</v>
      </c>
      <c r="K203" s="562" t="s">
        <v>8110</v>
      </c>
      <c r="L203" s="561" t="s">
        <v>25</v>
      </c>
    </row>
    <row r="204" spans="1:12" x14ac:dyDescent="0.25">
      <c r="A204" s="561" t="s">
        <v>18</v>
      </c>
      <c r="B204" s="561" t="s">
        <v>19</v>
      </c>
      <c r="C204" s="561" t="s">
        <v>253</v>
      </c>
      <c r="D204" s="561" t="s">
        <v>254</v>
      </c>
      <c r="E204" s="562" t="s">
        <v>22</v>
      </c>
      <c r="F204" s="561" t="s">
        <v>22</v>
      </c>
      <c r="G204" s="561" t="s">
        <v>23525</v>
      </c>
      <c r="H204" s="561" t="s">
        <v>265</v>
      </c>
      <c r="I204" s="561" t="s">
        <v>23148</v>
      </c>
      <c r="J204" s="561" t="s">
        <v>24</v>
      </c>
      <c r="K204" s="562" t="s">
        <v>23526</v>
      </c>
      <c r="L204" s="561" t="s">
        <v>25</v>
      </c>
    </row>
    <row r="205" spans="1:12" x14ac:dyDescent="0.25">
      <c r="A205" s="561" t="s">
        <v>18</v>
      </c>
      <c r="B205" s="561" t="s">
        <v>19</v>
      </c>
      <c r="C205" s="561" t="s">
        <v>253</v>
      </c>
      <c r="D205" s="561" t="s">
        <v>254</v>
      </c>
      <c r="E205" s="562" t="s">
        <v>22</v>
      </c>
      <c r="F205" s="561" t="s">
        <v>22</v>
      </c>
      <c r="G205" s="561" t="s">
        <v>23527</v>
      </c>
      <c r="H205" s="561" t="s">
        <v>266</v>
      </c>
      <c r="I205" s="561" t="s">
        <v>23148</v>
      </c>
      <c r="J205" s="561" t="s">
        <v>24</v>
      </c>
      <c r="K205" s="562" t="s">
        <v>8009</v>
      </c>
      <c r="L205" s="561" t="s">
        <v>25</v>
      </c>
    </row>
    <row r="206" spans="1:12" x14ac:dyDescent="0.25">
      <c r="A206" s="561" t="s">
        <v>18</v>
      </c>
      <c r="B206" s="561" t="s">
        <v>19</v>
      </c>
      <c r="C206" s="561" t="s">
        <v>253</v>
      </c>
      <c r="D206" s="561" t="s">
        <v>254</v>
      </c>
      <c r="E206" s="562" t="s">
        <v>22</v>
      </c>
      <c r="F206" s="561" t="s">
        <v>22</v>
      </c>
      <c r="G206" s="561" t="s">
        <v>23528</v>
      </c>
      <c r="H206" s="561" t="s">
        <v>268</v>
      </c>
      <c r="I206" s="561" t="s">
        <v>23148</v>
      </c>
      <c r="J206" s="561" t="s">
        <v>24</v>
      </c>
      <c r="K206" s="562" t="s">
        <v>23518</v>
      </c>
      <c r="L206" s="561" t="s">
        <v>25</v>
      </c>
    </row>
    <row r="207" spans="1:12" x14ac:dyDescent="0.25">
      <c r="A207" s="561" t="s">
        <v>18</v>
      </c>
      <c r="B207" s="561" t="s">
        <v>19</v>
      </c>
      <c r="C207" s="561" t="s">
        <v>253</v>
      </c>
      <c r="D207" s="561" t="s">
        <v>254</v>
      </c>
      <c r="E207" s="562" t="s">
        <v>22</v>
      </c>
      <c r="F207" s="561" t="s">
        <v>22</v>
      </c>
      <c r="G207" s="561" t="s">
        <v>23529</v>
      </c>
      <c r="H207" s="561" t="s">
        <v>270</v>
      </c>
      <c r="I207" s="561" t="s">
        <v>23148</v>
      </c>
      <c r="J207" s="561" t="s">
        <v>24</v>
      </c>
      <c r="K207" s="562" t="s">
        <v>1330</v>
      </c>
      <c r="L207" s="561" t="s">
        <v>25</v>
      </c>
    </row>
    <row r="208" spans="1:12" x14ac:dyDescent="0.25">
      <c r="A208" s="561" t="s">
        <v>18</v>
      </c>
      <c r="B208" s="561" t="s">
        <v>19</v>
      </c>
      <c r="C208" s="561" t="s">
        <v>253</v>
      </c>
      <c r="D208" s="561" t="s">
        <v>254</v>
      </c>
      <c r="E208" s="562" t="s">
        <v>22</v>
      </c>
      <c r="F208" s="561" t="s">
        <v>22</v>
      </c>
      <c r="G208" s="561" t="s">
        <v>23530</v>
      </c>
      <c r="H208" s="561" t="s">
        <v>272</v>
      </c>
      <c r="I208" s="561" t="s">
        <v>23148</v>
      </c>
      <c r="J208" s="561" t="s">
        <v>24</v>
      </c>
      <c r="K208" s="562" t="s">
        <v>1847</v>
      </c>
      <c r="L208" s="561" t="s">
        <v>25</v>
      </c>
    </row>
    <row r="209" spans="1:12" x14ac:dyDescent="0.25">
      <c r="A209" s="561" t="s">
        <v>18</v>
      </c>
      <c r="B209" s="561" t="s">
        <v>19</v>
      </c>
      <c r="C209" s="561" t="s">
        <v>253</v>
      </c>
      <c r="D209" s="561" t="s">
        <v>254</v>
      </c>
      <c r="E209" s="562" t="s">
        <v>22</v>
      </c>
      <c r="F209" s="561" t="s">
        <v>22</v>
      </c>
      <c r="G209" s="561" t="s">
        <v>23531</v>
      </c>
      <c r="H209" s="561" t="s">
        <v>274</v>
      </c>
      <c r="I209" s="561" t="s">
        <v>23148</v>
      </c>
      <c r="J209" s="561" t="s">
        <v>24</v>
      </c>
      <c r="K209" s="562" t="s">
        <v>5077</v>
      </c>
      <c r="L209" s="561" t="s">
        <v>25</v>
      </c>
    </row>
    <row r="210" spans="1:12" x14ac:dyDescent="0.25">
      <c r="A210" s="561" t="s">
        <v>18</v>
      </c>
      <c r="B210" s="561" t="s">
        <v>19</v>
      </c>
      <c r="C210" s="561" t="s">
        <v>253</v>
      </c>
      <c r="D210" s="561" t="s">
        <v>254</v>
      </c>
      <c r="E210" s="562" t="s">
        <v>22</v>
      </c>
      <c r="F210" s="561" t="s">
        <v>22</v>
      </c>
      <c r="G210" s="561" t="s">
        <v>23532</v>
      </c>
      <c r="H210" s="561" t="s">
        <v>276</v>
      </c>
      <c r="I210" s="561" t="s">
        <v>23148</v>
      </c>
      <c r="J210" s="561" t="s">
        <v>24</v>
      </c>
      <c r="K210" s="562" t="s">
        <v>411</v>
      </c>
      <c r="L210" s="561" t="s">
        <v>25</v>
      </c>
    </row>
    <row r="211" spans="1:12" x14ac:dyDescent="0.25">
      <c r="A211" s="561" t="s">
        <v>18</v>
      </c>
      <c r="B211" s="561" t="s">
        <v>19</v>
      </c>
      <c r="C211" s="561" t="s">
        <v>253</v>
      </c>
      <c r="D211" s="561" t="s">
        <v>254</v>
      </c>
      <c r="E211" s="562" t="s">
        <v>22</v>
      </c>
      <c r="F211" s="561" t="s">
        <v>22</v>
      </c>
      <c r="G211" s="561" t="s">
        <v>23533</v>
      </c>
      <c r="H211" s="561" t="s">
        <v>278</v>
      </c>
      <c r="I211" s="561" t="s">
        <v>23148</v>
      </c>
      <c r="J211" s="561" t="s">
        <v>24</v>
      </c>
      <c r="K211" s="562" t="s">
        <v>1481</v>
      </c>
      <c r="L211" s="561" t="s">
        <v>25</v>
      </c>
    </row>
    <row r="212" spans="1:12" x14ac:dyDescent="0.25">
      <c r="A212" s="561" t="s">
        <v>18</v>
      </c>
      <c r="B212" s="561" t="s">
        <v>19</v>
      </c>
      <c r="C212" s="561" t="s">
        <v>23534</v>
      </c>
      <c r="D212" s="561" t="s">
        <v>23535</v>
      </c>
      <c r="E212" s="562" t="s">
        <v>22</v>
      </c>
      <c r="F212" s="561" t="s">
        <v>22</v>
      </c>
      <c r="G212" s="561" t="s">
        <v>23536</v>
      </c>
      <c r="H212" s="561" t="s">
        <v>23537</v>
      </c>
      <c r="I212" s="561" t="s">
        <v>23148</v>
      </c>
      <c r="J212" s="561" t="s">
        <v>7063</v>
      </c>
      <c r="K212" s="562" t="s">
        <v>3740</v>
      </c>
      <c r="L212" s="561" t="s">
        <v>25</v>
      </c>
    </row>
    <row r="213" spans="1:12" x14ac:dyDescent="0.25">
      <c r="A213" s="561" t="s">
        <v>18</v>
      </c>
      <c r="B213" s="561" t="s">
        <v>19</v>
      </c>
      <c r="C213" s="561" t="s">
        <v>23534</v>
      </c>
      <c r="D213" s="561" t="s">
        <v>23535</v>
      </c>
      <c r="E213" s="562" t="s">
        <v>22</v>
      </c>
      <c r="F213" s="561" t="s">
        <v>22</v>
      </c>
      <c r="G213" s="561" t="s">
        <v>23538</v>
      </c>
      <c r="H213" s="561" t="s">
        <v>23539</v>
      </c>
      <c r="I213" s="561" t="s">
        <v>23148</v>
      </c>
      <c r="J213" s="561" t="s">
        <v>7063</v>
      </c>
      <c r="K213" s="562" t="s">
        <v>6914</v>
      </c>
      <c r="L213" s="561" t="s">
        <v>25</v>
      </c>
    </row>
    <row r="214" spans="1:12" x14ac:dyDescent="0.25">
      <c r="A214" s="561" t="s">
        <v>18</v>
      </c>
      <c r="B214" s="561" t="s">
        <v>19</v>
      </c>
      <c r="C214" s="561" t="s">
        <v>23534</v>
      </c>
      <c r="D214" s="561" t="s">
        <v>23535</v>
      </c>
      <c r="E214" s="562" t="s">
        <v>22</v>
      </c>
      <c r="F214" s="561" t="s">
        <v>22</v>
      </c>
      <c r="G214" s="561" t="s">
        <v>23540</v>
      </c>
      <c r="H214" s="561" t="s">
        <v>23541</v>
      </c>
      <c r="I214" s="561" t="s">
        <v>23148</v>
      </c>
      <c r="J214" s="561" t="s">
        <v>7063</v>
      </c>
      <c r="K214" s="562" t="s">
        <v>7968</v>
      </c>
      <c r="L214" s="561" t="s">
        <v>25</v>
      </c>
    </row>
    <row r="215" spans="1:12" x14ac:dyDescent="0.25">
      <c r="A215" s="561" t="s">
        <v>18</v>
      </c>
      <c r="B215" s="561" t="s">
        <v>19</v>
      </c>
      <c r="C215" s="561" t="s">
        <v>23534</v>
      </c>
      <c r="D215" s="561" t="s">
        <v>23535</v>
      </c>
      <c r="E215" s="562" t="s">
        <v>22</v>
      </c>
      <c r="F215" s="561" t="s">
        <v>22</v>
      </c>
      <c r="G215" s="561" t="s">
        <v>23542</v>
      </c>
      <c r="H215" s="561" t="s">
        <v>23543</v>
      </c>
      <c r="I215" s="561" t="s">
        <v>23148</v>
      </c>
      <c r="J215" s="561" t="s">
        <v>7063</v>
      </c>
      <c r="K215" s="562" t="s">
        <v>4056</v>
      </c>
      <c r="L215" s="561" t="s">
        <v>25</v>
      </c>
    </row>
    <row r="216" spans="1:12" x14ac:dyDescent="0.25">
      <c r="A216" s="561" t="s">
        <v>18</v>
      </c>
      <c r="B216" s="561" t="s">
        <v>19</v>
      </c>
      <c r="C216" s="561" t="s">
        <v>23534</v>
      </c>
      <c r="D216" s="561" t="s">
        <v>23535</v>
      </c>
      <c r="E216" s="562" t="s">
        <v>22</v>
      </c>
      <c r="F216" s="561" t="s">
        <v>22</v>
      </c>
      <c r="G216" s="561" t="s">
        <v>23544</v>
      </c>
      <c r="H216" s="561" t="s">
        <v>23545</v>
      </c>
      <c r="I216" s="561" t="s">
        <v>23148</v>
      </c>
      <c r="J216" s="561" t="s">
        <v>7063</v>
      </c>
      <c r="K216" s="562" t="s">
        <v>23546</v>
      </c>
      <c r="L216" s="561" t="s">
        <v>25</v>
      </c>
    </row>
    <row r="217" spans="1:12" x14ac:dyDescent="0.25">
      <c r="A217" s="561" t="s">
        <v>18</v>
      </c>
      <c r="B217" s="561" t="s">
        <v>19</v>
      </c>
      <c r="C217" s="561" t="s">
        <v>23534</v>
      </c>
      <c r="D217" s="561" t="s">
        <v>23535</v>
      </c>
      <c r="E217" s="562" t="s">
        <v>22</v>
      </c>
      <c r="F217" s="561" t="s">
        <v>22</v>
      </c>
      <c r="G217" s="561" t="s">
        <v>23547</v>
      </c>
      <c r="H217" s="561" t="s">
        <v>23548</v>
      </c>
      <c r="I217" s="561" t="s">
        <v>23148</v>
      </c>
      <c r="J217" s="561" t="s">
        <v>7063</v>
      </c>
      <c r="K217" s="562" t="s">
        <v>7733</v>
      </c>
      <c r="L217" s="561" t="s">
        <v>25</v>
      </c>
    </row>
    <row r="218" spans="1:12" x14ac:dyDescent="0.25">
      <c r="A218" s="561" t="s">
        <v>18</v>
      </c>
      <c r="B218" s="561" t="s">
        <v>19</v>
      </c>
      <c r="C218" s="561" t="s">
        <v>23534</v>
      </c>
      <c r="D218" s="561" t="s">
        <v>23535</v>
      </c>
      <c r="E218" s="562" t="s">
        <v>22</v>
      </c>
      <c r="F218" s="561" t="s">
        <v>22</v>
      </c>
      <c r="G218" s="561" t="s">
        <v>23549</v>
      </c>
      <c r="H218" s="561" t="s">
        <v>23550</v>
      </c>
      <c r="I218" s="561" t="s">
        <v>23148</v>
      </c>
      <c r="J218" s="561" t="s">
        <v>7063</v>
      </c>
      <c r="K218" s="562" t="s">
        <v>7221</v>
      </c>
      <c r="L218" s="561" t="s">
        <v>25</v>
      </c>
    </row>
    <row r="219" spans="1:12" x14ac:dyDescent="0.25">
      <c r="A219" s="561" t="s">
        <v>18</v>
      </c>
      <c r="B219" s="561" t="s">
        <v>19</v>
      </c>
      <c r="C219" s="561" t="s">
        <v>23534</v>
      </c>
      <c r="D219" s="561" t="s">
        <v>23535</v>
      </c>
      <c r="E219" s="562" t="s">
        <v>22</v>
      </c>
      <c r="F219" s="561" t="s">
        <v>22</v>
      </c>
      <c r="G219" s="561" t="s">
        <v>23551</v>
      </c>
      <c r="H219" s="561" t="s">
        <v>23552</v>
      </c>
      <c r="I219" s="561" t="s">
        <v>23148</v>
      </c>
      <c r="J219" s="561" t="s">
        <v>7063</v>
      </c>
      <c r="K219" s="562" t="s">
        <v>23553</v>
      </c>
      <c r="L219" s="561" t="s">
        <v>25</v>
      </c>
    </row>
    <row r="220" spans="1:12" x14ac:dyDescent="0.25">
      <c r="A220" s="561" t="s">
        <v>18</v>
      </c>
      <c r="B220" s="561" t="s">
        <v>19</v>
      </c>
      <c r="C220" s="561" t="s">
        <v>23534</v>
      </c>
      <c r="D220" s="561" t="s">
        <v>23535</v>
      </c>
      <c r="E220" s="562" t="s">
        <v>22</v>
      </c>
      <c r="F220" s="561" t="s">
        <v>22</v>
      </c>
      <c r="G220" s="561" t="s">
        <v>23554</v>
      </c>
      <c r="H220" s="561" t="s">
        <v>23555</v>
      </c>
      <c r="I220" s="561" t="s">
        <v>23148</v>
      </c>
      <c r="J220" s="561" t="s">
        <v>7063</v>
      </c>
      <c r="K220" s="562" t="s">
        <v>23556</v>
      </c>
      <c r="L220" s="561" t="s">
        <v>25</v>
      </c>
    </row>
    <row r="221" spans="1:12" x14ac:dyDescent="0.25">
      <c r="A221" s="561" t="s">
        <v>18</v>
      </c>
      <c r="B221" s="561" t="s">
        <v>19</v>
      </c>
      <c r="C221" s="561" t="s">
        <v>23534</v>
      </c>
      <c r="D221" s="561" t="s">
        <v>23535</v>
      </c>
      <c r="E221" s="562" t="s">
        <v>22</v>
      </c>
      <c r="F221" s="561" t="s">
        <v>22</v>
      </c>
      <c r="G221" s="561" t="s">
        <v>23557</v>
      </c>
      <c r="H221" s="561" t="s">
        <v>23558</v>
      </c>
      <c r="I221" s="561" t="s">
        <v>23148</v>
      </c>
      <c r="J221" s="561" t="s">
        <v>7063</v>
      </c>
      <c r="K221" s="562" t="s">
        <v>8470</v>
      </c>
      <c r="L221" s="561" t="s">
        <v>25</v>
      </c>
    </row>
    <row r="222" spans="1:12" x14ac:dyDescent="0.25">
      <c r="A222" s="561" t="s">
        <v>18</v>
      </c>
      <c r="B222" s="561" t="s">
        <v>19</v>
      </c>
      <c r="C222" s="561" t="s">
        <v>23534</v>
      </c>
      <c r="D222" s="561" t="s">
        <v>23535</v>
      </c>
      <c r="E222" s="562" t="s">
        <v>22</v>
      </c>
      <c r="F222" s="561" t="s">
        <v>22</v>
      </c>
      <c r="G222" s="561" t="s">
        <v>23559</v>
      </c>
      <c r="H222" s="561" t="s">
        <v>23560</v>
      </c>
      <c r="I222" s="561" t="s">
        <v>23148</v>
      </c>
      <c r="J222" s="561" t="s">
        <v>7063</v>
      </c>
      <c r="K222" s="562" t="s">
        <v>8725</v>
      </c>
      <c r="L222" s="561" t="s">
        <v>25</v>
      </c>
    </row>
    <row r="223" spans="1:12" x14ac:dyDescent="0.25">
      <c r="A223" s="561" t="s">
        <v>18</v>
      </c>
      <c r="B223" s="561" t="s">
        <v>19</v>
      </c>
      <c r="C223" s="561" t="s">
        <v>23534</v>
      </c>
      <c r="D223" s="561" t="s">
        <v>23535</v>
      </c>
      <c r="E223" s="562" t="s">
        <v>22</v>
      </c>
      <c r="F223" s="561" t="s">
        <v>22</v>
      </c>
      <c r="G223" s="561" t="s">
        <v>23561</v>
      </c>
      <c r="H223" s="561" t="s">
        <v>23562</v>
      </c>
      <c r="I223" s="561" t="s">
        <v>23148</v>
      </c>
      <c r="J223" s="561" t="s">
        <v>7063</v>
      </c>
      <c r="K223" s="562" t="s">
        <v>23563</v>
      </c>
      <c r="L223" s="561" t="s">
        <v>25</v>
      </c>
    </row>
    <row r="224" spans="1:12" x14ac:dyDescent="0.25">
      <c r="A224" s="561" t="s">
        <v>18</v>
      </c>
      <c r="B224" s="561" t="s">
        <v>19</v>
      </c>
      <c r="C224" s="561" t="s">
        <v>23534</v>
      </c>
      <c r="D224" s="561" t="s">
        <v>23535</v>
      </c>
      <c r="E224" s="562" t="s">
        <v>22</v>
      </c>
      <c r="F224" s="561" t="s">
        <v>22</v>
      </c>
      <c r="G224" s="561" t="s">
        <v>23564</v>
      </c>
      <c r="H224" s="561" t="s">
        <v>23565</v>
      </c>
      <c r="I224" s="561" t="s">
        <v>23148</v>
      </c>
      <c r="J224" s="561" t="s">
        <v>7063</v>
      </c>
      <c r="K224" s="562" t="s">
        <v>5637</v>
      </c>
      <c r="L224" s="561" t="s">
        <v>25</v>
      </c>
    </row>
    <row r="225" spans="1:12" x14ac:dyDescent="0.25">
      <c r="A225" s="561" t="s">
        <v>18</v>
      </c>
      <c r="B225" s="561" t="s">
        <v>19</v>
      </c>
      <c r="C225" s="561" t="s">
        <v>23534</v>
      </c>
      <c r="D225" s="561" t="s">
        <v>23535</v>
      </c>
      <c r="E225" s="562" t="s">
        <v>22</v>
      </c>
      <c r="F225" s="561" t="s">
        <v>22</v>
      </c>
      <c r="G225" s="561" t="s">
        <v>23566</v>
      </c>
      <c r="H225" s="561" t="s">
        <v>23567</v>
      </c>
      <c r="I225" s="561" t="s">
        <v>23148</v>
      </c>
      <c r="J225" s="561" t="s">
        <v>7063</v>
      </c>
      <c r="K225" s="562" t="s">
        <v>23568</v>
      </c>
      <c r="L225" s="561" t="s">
        <v>25</v>
      </c>
    </row>
    <row r="226" spans="1:12" x14ac:dyDescent="0.25">
      <c r="A226" s="561" t="s">
        <v>18</v>
      </c>
      <c r="B226" s="561" t="s">
        <v>19</v>
      </c>
      <c r="C226" s="561" t="s">
        <v>23534</v>
      </c>
      <c r="D226" s="561" t="s">
        <v>23535</v>
      </c>
      <c r="E226" s="562" t="s">
        <v>22</v>
      </c>
      <c r="F226" s="561" t="s">
        <v>22</v>
      </c>
      <c r="G226" s="561" t="s">
        <v>23569</v>
      </c>
      <c r="H226" s="561" t="s">
        <v>23570</v>
      </c>
      <c r="I226" s="561" t="s">
        <v>23148</v>
      </c>
      <c r="J226" s="561" t="s">
        <v>7063</v>
      </c>
      <c r="K226" s="562" t="s">
        <v>23571</v>
      </c>
      <c r="L226" s="561" t="s">
        <v>25</v>
      </c>
    </row>
    <row r="227" spans="1:12" x14ac:dyDescent="0.25">
      <c r="A227" s="561" t="s">
        <v>18</v>
      </c>
      <c r="B227" s="561" t="s">
        <v>19</v>
      </c>
      <c r="C227" s="561" t="s">
        <v>23534</v>
      </c>
      <c r="D227" s="561" t="s">
        <v>23535</v>
      </c>
      <c r="E227" s="562" t="s">
        <v>22</v>
      </c>
      <c r="F227" s="561" t="s">
        <v>22</v>
      </c>
      <c r="G227" s="561" t="s">
        <v>23572</v>
      </c>
      <c r="H227" s="561" t="s">
        <v>23573</v>
      </c>
      <c r="I227" s="561" t="s">
        <v>23148</v>
      </c>
      <c r="J227" s="561" t="s">
        <v>7063</v>
      </c>
      <c r="K227" s="562" t="s">
        <v>23574</v>
      </c>
      <c r="L227" s="561" t="s">
        <v>25</v>
      </c>
    </row>
    <row r="228" spans="1:12" x14ac:dyDescent="0.25">
      <c r="A228" s="561" t="s">
        <v>18</v>
      </c>
      <c r="B228" s="561" t="s">
        <v>19</v>
      </c>
      <c r="C228" s="561" t="s">
        <v>23534</v>
      </c>
      <c r="D228" s="561" t="s">
        <v>23535</v>
      </c>
      <c r="E228" s="562" t="s">
        <v>22</v>
      </c>
      <c r="F228" s="561" t="s">
        <v>22</v>
      </c>
      <c r="G228" s="561" t="s">
        <v>23575</v>
      </c>
      <c r="H228" s="561" t="s">
        <v>23576</v>
      </c>
      <c r="I228" s="561" t="s">
        <v>23270</v>
      </c>
      <c r="J228" s="561" t="s">
        <v>7063</v>
      </c>
      <c r="K228" s="562" t="s">
        <v>23577</v>
      </c>
      <c r="L228" s="561" t="s">
        <v>25</v>
      </c>
    </row>
    <row r="229" spans="1:12" x14ac:dyDescent="0.25">
      <c r="A229" s="561" t="s">
        <v>18</v>
      </c>
      <c r="B229" s="561" t="s">
        <v>19</v>
      </c>
      <c r="C229" s="561" t="s">
        <v>23534</v>
      </c>
      <c r="D229" s="561" t="s">
        <v>23535</v>
      </c>
      <c r="E229" s="562" t="s">
        <v>22</v>
      </c>
      <c r="F229" s="561" t="s">
        <v>22</v>
      </c>
      <c r="G229" s="561" t="s">
        <v>23578</v>
      </c>
      <c r="H229" s="561" t="s">
        <v>23579</v>
      </c>
      <c r="I229" s="561" t="s">
        <v>23270</v>
      </c>
      <c r="J229" s="561" t="s">
        <v>7063</v>
      </c>
      <c r="K229" s="562" t="s">
        <v>5991</v>
      </c>
      <c r="L229" s="561" t="s">
        <v>25</v>
      </c>
    </row>
    <row r="230" spans="1:12" x14ac:dyDescent="0.25">
      <c r="A230" s="561" t="s">
        <v>18</v>
      </c>
      <c r="B230" s="561" t="s">
        <v>19</v>
      </c>
      <c r="C230" s="561" t="s">
        <v>23534</v>
      </c>
      <c r="D230" s="561" t="s">
        <v>23535</v>
      </c>
      <c r="E230" s="562" t="s">
        <v>22</v>
      </c>
      <c r="F230" s="561" t="s">
        <v>22</v>
      </c>
      <c r="G230" s="561" t="s">
        <v>23580</v>
      </c>
      <c r="H230" s="561" t="s">
        <v>23581</v>
      </c>
      <c r="I230" s="561" t="s">
        <v>23270</v>
      </c>
      <c r="J230" s="561" t="s">
        <v>7063</v>
      </c>
      <c r="K230" s="562" t="s">
        <v>8415</v>
      </c>
      <c r="L230" s="561" t="s">
        <v>25</v>
      </c>
    </row>
    <row r="231" spans="1:12" x14ac:dyDescent="0.25">
      <c r="A231" s="561" t="s">
        <v>18</v>
      </c>
      <c r="B231" s="561" t="s">
        <v>19</v>
      </c>
      <c r="C231" s="561" t="s">
        <v>23534</v>
      </c>
      <c r="D231" s="561" t="s">
        <v>23535</v>
      </c>
      <c r="E231" s="562" t="s">
        <v>22</v>
      </c>
      <c r="F231" s="561" t="s">
        <v>22</v>
      </c>
      <c r="G231" s="561" t="s">
        <v>23582</v>
      </c>
      <c r="H231" s="561" t="s">
        <v>23583</v>
      </c>
      <c r="I231" s="561" t="s">
        <v>23270</v>
      </c>
      <c r="J231" s="561" t="s">
        <v>7063</v>
      </c>
      <c r="K231" s="562" t="s">
        <v>23584</v>
      </c>
      <c r="L231" s="561" t="s">
        <v>25</v>
      </c>
    </row>
    <row r="232" spans="1:12" x14ac:dyDescent="0.25">
      <c r="A232" s="561" t="s">
        <v>18</v>
      </c>
      <c r="B232" s="561" t="s">
        <v>19</v>
      </c>
      <c r="C232" s="561" t="s">
        <v>23534</v>
      </c>
      <c r="D232" s="561" t="s">
        <v>23535</v>
      </c>
      <c r="E232" s="562" t="s">
        <v>22</v>
      </c>
      <c r="F232" s="561" t="s">
        <v>22</v>
      </c>
      <c r="G232" s="561" t="s">
        <v>23585</v>
      </c>
      <c r="H232" s="561" t="s">
        <v>23586</v>
      </c>
      <c r="I232" s="561" t="s">
        <v>23270</v>
      </c>
      <c r="J232" s="561" t="s">
        <v>7063</v>
      </c>
      <c r="K232" s="562" t="s">
        <v>23587</v>
      </c>
      <c r="L232" s="561" t="s">
        <v>25</v>
      </c>
    </row>
    <row r="233" spans="1:12" x14ac:dyDescent="0.25">
      <c r="A233" s="561" t="s">
        <v>18</v>
      </c>
      <c r="B233" s="561" t="s">
        <v>19</v>
      </c>
      <c r="C233" s="561" t="s">
        <v>23534</v>
      </c>
      <c r="D233" s="561" t="s">
        <v>23535</v>
      </c>
      <c r="E233" s="562" t="s">
        <v>22</v>
      </c>
      <c r="F233" s="561" t="s">
        <v>22</v>
      </c>
      <c r="G233" s="561" t="s">
        <v>23588</v>
      </c>
      <c r="H233" s="561" t="s">
        <v>23589</v>
      </c>
      <c r="I233" s="561" t="s">
        <v>23270</v>
      </c>
      <c r="J233" s="561" t="s">
        <v>7063</v>
      </c>
      <c r="K233" s="562" t="s">
        <v>8137</v>
      </c>
      <c r="L233" s="561" t="s">
        <v>25</v>
      </c>
    </row>
    <row r="234" spans="1:12" x14ac:dyDescent="0.25">
      <c r="A234" s="561" t="s">
        <v>18</v>
      </c>
      <c r="B234" s="561" t="s">
        <v>19</v>
      </c>
      <c r="C234" s="561" t="s">
        <v>23534</v>
      </c>
      <c r="D234" s="561" t="s">
        <v>23535</v>
      </c>
      <c r="E234" s="562" t="s">
        <v>22</v>
      </c>
      <c r="F234" s="561" t="s">
        <v>22</v>
      </c>
      <c r="G234" s="561" t="s">
        <v>23590</v>
      </c>
      <c r="H234" s="561" t="s">
        <v>23591</v>
      </c>
      <c r="I234" s="561" t="s">
        <v>23270</v>
      </c>
      <c r="J234" s="561" t="s">
        <v>7063</v>
      </c>
      <c r="K234" s="562" t="s">
        <v>23592</v>
      </c>
      <c r="L234" s="561" t="s">
        <v>25</v>
      </c>
    </row>
    <row r="235" spans="1:12" x14ac:dyDescent="0.25">
      <c r="A235" s="561" t="s">
        <v>18</v>
      </c>
      <c r="B235" s="561" t="s">
        <v>19</v>
      </c>
      <c r="C235" s="561" t="s">
        <v>23534</v>
      </c>
      <c r="D235" s="561" t="s">
        <v>23535</v>
      </c>
      <c r="E235" s="562" t="s">
        <v>22</v>
      </c>
      <c r="F235" s="561" t="s">
        <v>22</v>
      </c>
      <c r="G235" s="561" t="s">
        <v>23593</v>
      </c>
      <c r="H235" s="561" t="s">
        <v>23594</v>
      </c>
      <c r="I235" s="561" t="s">
        <v>23270</v>
      </c>
      <c r="J235" s="561" t="s">
        <v>7063</v>
      </c>
      <c r="K235" s="562" t="s">
        <v>23595</v>
      </c>
      <c r="L235" s="561" t="s">
        <v>25</v>
      </c>
    </row>
    <row r="236" spans="1:12" x14ac:dyDescent="0.25">
      <c r="A236" s="561" t="s">
        <v>18</v>
      </c>
      <c r="B236" s="561" t="s">
        <v>19</v>
      </c>
      <c r="C236" s="561" t="s">
        <v>23534</v>
      </c>
      <c r="D236" s="561" t="s">
        <v>23535</v>
      </c>
      <c r="E236" s="562" t="s">
        <v>22</v>
      </c>
      <c r="F236" s="561" t="s">
        <v>22</v>
      </c>
      <c r="G236" s="561" t="s">
        <v>23596</v>
      </c>
      <c r="H236" s="561" t="s">
        <v>23597</v>
      </c>
      <c r="I236" s="561" t="s">
        <v>23270</v>
      </c>
      <c r="J236" s="561" t="s">
        <v>7063</v>
      </c>
      <c r="K236" s="562" t="s">
        <v>23598</v>
      </c>
      <c r="L236" s="561" t="s">
        <v>25</v>
      </c>
    </row>
    <row r="237" spans="1:12" x14ac:dyDescent="0.25">
      <c r="A237" s="561" t="s">
        <v>18</v>
      </c>
      <c r="B237" s="561" t="s">
        <v>19</v>
      </c>
      <c r="C237" s="561" t="s">
        <v>23534</v>
      </c>
      <c r="D237" s="561" t="s">
        <v>23535</v>
      </c>
      <c r="E237" s="562" t="s">
        <v>22</v>
      </c>
      <c r="F237" s="561" t="s">
        <v>22</v>
      </c>
      <c r="G237" s="561" t="s">
        <v>23599</v>
      </c>
      <c r="H237" s="561" t="s">
        <v>23600</v>
      </c>
      <c r="I237" s="561" t="s">
        <v>23270</v>
      </c>
      <c r="J237" s="561" t="s">
        <v>7063</v>
      </c>
      <c r="K237" s="562" t="s">
        <v>23601</v>
      </c>
      <c r="L237" s="561" t="s">
        <v>25</v>
      </c>
    </row>
    <row r="238" spans="1:12" x14ac:dyDescent="0.25">
      <c r="A238" s="561" t="s">
        <v>18</v>
      </c>
      <c r="B238" s="561" t="s">
        <v>19</v>
      </c>
      <c r="C238" s="561" t="s">
        <v>23534</v>
      </c>
      <c r="D238" s="561" t="s">
        <v>23535</v>
      </c>
      <c r="E238" s="562" t="s">
        <v>22</v>
      </c>
      <c r="F238" s="561" t="s">
        <v>22</v>
      </c>
      <c r="G238" s="561" t="s">
        <v>23602</v>
      </c>
      <c r="H238" s="561" t="s">
        <v>23603</v>
      </c>
      <c r="I238" s="561" t="s">
        <v>23270</v>
      </c>
      <c r="J238" s="561" t="s">
        <v>7063</v>
      </c>
      <c r="K238" s="562" t="s">
        <v>23604</v>
      </c>
      <c r="L238" s="561" t="s">
        <v>25</v>
      </c>
    </row>
    <row r="239" spans="1:12" x14ac:dyDescent="0.25">
      <c r="A239" s="561" t="s">
        <v>18</v>
      </c>
      <c r="B239" s="561" t="s">
        <v>19</v>
      </c>
      <c r="C239" s="561" t="s">
        <v>23534</v>
      </c>
      <c r="D239" s="561" t="s">
        <v>23535</v>
      </c>
      <c r="E239" s="562" t="s">
        <v>22</v>
      </c>
      <c r="F239" s="561" t="s">
        <v>22</v>
      </c>
      <c r="G239" s="561" t="s">
        <v>23605</v>
      </c>
      <c r="H239" s="561" t="s">
        <v>23606</v>
      </c>
      <c r="I239" s="561" t="s">
        <v>23270</v>
      </c>
      <c r="J239" s="561" t="s">
        <v>7063</v>
      </c>
      <c r="K239" s="562" t="s">
        <v>23607</v>
      </c>
      <c r="L239" s="561" t="s">
        <v>25</v>
      </c>
    </row>
    <row r="240" spans="1:12" x14ac:dyDescent="0.25">
      <c r="A240" s="561" t="s">
        <v>18</v>
      </c>
      <c r="B240" s="561" t="s">
        <v>19</v>
      </c>
      <c r="C240" s="561" t="s">
        <v>23534</v>
      </c>
      <c r="D240" s="561" t="s">
        <v>23535</v>
      </c>
      <c r="E240" s="562" t="s">
        <v>22</v>
      </c>
      <c r="F240" s="561" t="s">
        <v>22</v>
      </c>
      <c r="G240" s="561" t="s">
        <v>23608</v>
      </c>
      <c r="H240" s="561" t="s">
        <v>23609</v>
      </c>
      <c r="I240" s="561" t="s">
        <v>23270</v>
      </c>
      <c r="J240" s="561" t="s">
        <v>7063</v>
      </c>
      <c r="K240" s="562" t="s">
        <v>23610</v>
      </c>
      <c r="L240" s="561" t="s">
        <v>25</v>
      </c>
    </row>
    <row r="241" spans="1:12" x14ac:dyDescent="0.25">
      <c r="A241" s="561" t="s">
        <v>18</v>
      </c>
      <c r="B241" s="561" t="s">
        <v>19</v>
      </c>
      <c r="C241" s="561" t="s">
        <v>23534</v>
      </c>
      <c r="D241" s="561" t="s">
        <v>23535</v>
      </c>
      <c r="E241" s="562" t="s">
        <v>22</v>
      </c>
      <c r="F241" s="561" t="s">
        <v>22</v>
      </c>
      <c r="G241" s="561" t="s">
        <v>23611</v>
      </c>
      <c r="H241" s="561" t="s">
        <v>23612</v>
      </c>
      <c r="I241" s="561" t="s">
        <v>23270</v>
      </c>
      <c r="J241" s="561" t="s">
        <v>7063</v>
      </c>
      <c r="K241" s="562" t="s">
        <v>23613</v>
      </c>
      <c r="L241" s="561" t="s">
        <v>25</v>
      </c>
    </row>
    <row r="242" spans="1:12" x14ac:dyDescent="0.25">
      <c r="A242" s="561" t="s">
        <v>18</v>
      </c>
      <c r="B242" s="561" t="s">
        <v>19</v>
      </c>
      <c r="C242" s="561" t="s">
        <v>23534</v>
      </c>
      <c r="D242" s="561" t="s">
        <v>23535</v>
      </c>
      <c r="E242" s="562" t="s">
        <v>22</v>
      </c>
      <c r="F242" s="561" t="s">
        <v>22</v>
      </c>
      <c r="G242" s="561" t="s">
        <v>23614</v>
      </c>
      <c r="H242" s="561" t="s">
        <v>23615</v>
      </c>
      <c r="I242" s="561" t="s">
        <v>23270</v>
      </c>
      <c r="J242" s="561" t="s">
        <v>7063</v>
      </c>
      <c r="K242" s="562" t="s">
        <v>23616</v>
      </c>
      <c r="L242" s="561" t="s">
        <v>25</v>
      </c>
    </row>
    <row r="243" spans="1:12" x14ac:dyDescent="0.25">
      <c r="A243" s="561" t="s">
        <v>18</v>
      </c>
      <c r="B243" s="561" t="s">
        <v>19</v>
      </c>
      <c r="C243" s="561" t="s">
        <v>23534</v>
      </c>
      <c r="D243" s="561" t="s">
        <v>23535</v>
      </c>
      <c r="E243" s="562" t="s">
        <v>22</v>
      </c>
      <c r="F243" s="561" t="s">
        <v>22</v>
      </c>
      <c r="G243" s="561" t="s">
        <v>23617</v>
      </c>
      <c r="H243" s="561" t="s">
        <v>23618</v>
      </c>
      <c r="I243" s="561" t="s">
        <v>23270</v>
      </c>
      <c r="J243" s="561" t="s">
        <v>7063</v>
      </c>
      <c r="K243" s="562" t="s">
        <v>23619</v>
      </c>
      <c r="L243" s="561" t="s">
        <v>25</v>
      </c>
    </row>
    <row r="244" spans="1:12" x14ac:dyDescent="0.25">
      <c r="A244" s="561" t="s">
        <v>18</v>
      </c>
      <c r="B244" s="561" t="s">
        <v>19</v>
      </c>
      <c r="C244" s="561" t="s">
        <v>23534</v>
      </c>
      <c r="D244" s="561" t="s">
        <v>23535</v>
      </c>
      <c r="E244" s="562" t="s">
        <v>22</v>
      </c>
      <c r="F244" s="561" t="s">
        <v>22</v>
      </c>
      <c r="G244" s="561" t="s">
        <v>23620</v>
      </c>
      <c r="H244" s="561" t="s">
        <v>23621</v>
      </c>
      <c r="I244" s="561" t="s">
        <v>23270</v>
      </c>
      <c r="J244" s="561" t="s">
        <v>7063</v>
      </c>
      <c r="K244" s="562" t="s">
        <v>7301</v>
      </c>
      <c r="L244" s="561" t="s">
        <v>25</v>
      </c>
    </row>
    <row r="245" spans="1:12" x14ac:dyDescent="0.25">
      <c r="A245" s="561" t="s">
        <v>18</v>
      </c>
      <c r="B245" s="561" t="s">
        <v>19</v>
      </c>
      <c r="C245" s="561" t="s">
        <v>23534</v>
      </c>
      <c r="D245" s="561" t="s">
        <v>23535</v>
      </c>
      <c r="E245" s="562" t="s">
        <v>22</v>
      </c>
      <c r="F245" s="561" t="s">
        <v>22</v>
      </c>
      <c r="G245" s="561" t="s">
        <v>23622</v>
      </c>
      <c r="H245" s="561" t="s">
        <v>23623</v>
      </c>
      <c r="I245" s="561" t="s">
        <v>23270</v>
      </c>
      <c r="J245" s="561" t="s">
        <v>7063</v>
      </c>
      <c r="K245" s="562" t="s">
        <v>5280</v>
      </c>
      <c r="L245" s="561" t="s">
        <v>25</v>
      </c>
    </row>
    <row r="246" spans="1:12" x14ac:dyDescent="0.25">
      <c r="A246" s="561" t="s">
        <v>18</v>
      </c>
      <c r="B246" s="561" t="s">
        <v>19</v>
      </c>
      <c r="C246" s="561" t="s">
        <v>23534</v>
      </c>
      <c r="D246" s="561" t="s">
        <v>23535</v>
      </c>
      <c r="E246" s="562" t="s">
        <v>22</v>
      </c>
      <c r="F246" s="561" t="s">
        <v>22</v>
      </c>
      <c r="G246" s="561" t="s">
        <v>23624</v>
      </c>
      <c r="H246" s="561" t="s">
        <v>23625</v>
      </c>
      <c r="I246" s="561" t="s">
        <v>23270</v>
      </c>
      <c r="J246" s="561" t="s">
        <v>7063</v>
      </c>
      <c r="K246" s="562" t="s">
        <v>23626</v>
      </c>
      <c r="L246" s="561" t="s">
        <v>25</v>
      </c>
    </row>
    <row r="247" spans="1:12" x14ac:dyDescent="0.25">
      <c r="A247" s="561" t="s">
        <v>18</v>
      </c>
      <c r="B247" s="561" t="s">
        <v>19</v>
      </c>
      <c r="C247" s="561" t="s">
        <v>23534</v>
      </c>
      <c r="D247" s="561" t="s">
        <v>23535</v>
      </c>
      <c r="E247" s="562" t="s">
        <v>22</v>
      </c>
      <c r="F247" s="561" t="s">
        <v>22</v>
      </c>
      <c r="G247" s="561" t="s">
        <v>23627</v>
      </c>
      <c r="H247" s="561" t="s">
        <v>23628</v>
      </c>
      <c r="I247" s="561" t="s">
        <v>23270</v>
      </c>
      <c r="J247" s="561" t="s">
        <v>7063</v>
      </c>
      <c r="K247" s="562" t="s">
        <v>7260</v>
      </c>
      <c r="L247" s="561" t="s">
        <v>25</v>
      </c>
    </row>
    <row r="248" spans="1:12" x14ac:dyDescent="0.25">
      <c r="A248" s="561" t="s">
        <v>18</v>
      </c>
      <c r="B248" s="561" t="s">
        <v>19</v>
      </c>
      <c r="C248" s="561" t="s">
        <v>23534</v>
      </c>
      <c r="D248" s="561" t="s">
        <v>23535</v>
      </c>
      <c r="E248" s="562" t="s">
        <v>22</v>
      </c>
      <c r="F248" s="561" t="s">
        <v>22</v>
      </c>
      <c r="G248" s="561" t="s">
        <v>23629</v>
      </c>
      <c r="H248" s="561" t="s">
        <v>23630</v>
      </c>
      <c r="I248" s="561" t="s">
        <v>23270</v>
      </c>
      <c r="J248" s="561" t="s">
        <v>7063</v>
      </c>
      <c r="K248" s="562" t="s">
        <v>23631</v>
      </c>
      <c r="L248" s="561" t="s">
        <v>25</v>
      </c>
    </row>
    <row r="249" spans="1:12" x14ac:dyDescent="0.25">
      <c r="A249" s="561" t="s">
        <v>18</v>
      </c>
      <c r="B249" s="561" t="s">
        <v>19</v>
      </c>
      <c r="C249" s="561" t="s">
        <v>23534</v>
      </c>
      <c r="D249" s="561" t="s">
        <v>23535</v>
      </c>
      <c r="E249" s="562" t="s">
        <v>22</v>
      </c>
      <c r="F249" s="561" t="s">
        <v>22</v>
      </c>
      <c r="G249" s="561" t="s">
        <v>23632</v>
      </c>
      <c r="H249" s="561" t="s">
        <v>23633</v>
      </c>
      <c r="I249" s="561" t="s">
        <v>23270</v>
      </c>
      <c r="J249" s="561" t="s">
        <v>7063</v>
      </c>
      <c r="K249" s="562" t="s">
        <v>23634</v>
      </c>
      <c r="L249" s="561" t="s">
        <v>25</v>
      </c>
    </row>
    <row r="250" spans="1:12" x14ac:dyDescent="0.25">
      <c r="A250" s="561" t="s">
        <v>18</v>
      </c>
      <c r="B250" s="561" t="s">
        <v>19</v>
      </c>
      <c r="C250" s="561" t="s">
        <v>23534</v>
      </c>
      <c r="D250" s="561" t="s">
        <v>23535</v>
      </c>
      <c r="E250" s="562" t="s">
        <v>22</v>
      </c>
      <c r="F250" s="561" t="s">
        <v>22</v>
      </c>
      <c r="G250" s="561" t="s">
        <v>23635</v>
      </c>
      <c r="H250" s="561" t="s">
        <v>23636</v>
      </c>
      <c r="I250" s="561" t="s">
        <v>23270</v>
      </c>
      <c r="J250" s="561" t="s">
        <v>7063</v>
      </c>
      <c r="K250" s="562" t="s">
        <v>23637</v>
      </c>
      <c r="L250" s="561" t="s">
        <v>25</v>
      </c>
    </row>
    <row r="251" spans="1:12" x14ac:dyDescent="0.25">
      <c r="A251" s="561" t="s">
        <v>18</v>
      </c>
      <c r="B251" s="561" t="s">
        <v>19</v>
      </c>
      <c r="C251" s="561" t="s">
        <v>23534</v>
      </c>
      <c r="D251" s="561" t="s">
        <v>23535</v>
      </c>
      <c r="E251" s="562" t="s">
        <v>22</v>
      </c>
      <c r="F251" s="561" t="s">
        <v>22</v>
      </c>
      <c r="G251" s="561" t="s">
        <v>23638</v>
      </c>
      <c r="H251" s="561" t="s">
        <v>23639</v>
      </c>
      <c r="I251" s="561" t="s">
        <v>23270</v>
      </c>
      <c r="J251" s="561" t="s">
        <v>7063</v>
      </c>
      <c r="K251" s="562" t="s">
        <v>8671</v>
      </c>
      <c r="L251" s="561" t="s">
        <v>25</v>
      </c>
    </row>
    <row r="252" spans="1:12" x14ac:dyDescent="0.25">
      <c r="A252" s="561" t="s">
        <v>18</v>
      </c>
      <c r="B252" s="561" t="s">
        <v>19</v>
      </c>
      <c r="C252" s="561" t="s">
        <v>23534</v>
      </c>
      <c r="D252" s="561" t="s">
        <v>23535</v>
      </c>
      <c r="E252" s="562" t="s">
        <v>22</v>
      </c>
      <c r="F252" s="561" t="s">
        <v>22</v>
      </c>
      <c r="G252" s="561" t="s">
        <v>23640</v>
      </c>
      <c r="H252" s="561" t="s">
        <v>23641</v>
      </c>
      <c r="I252" s="561" t="s">
        <v>23270</v>
      </c>
      <c r="J252" s="561" t="s">
        <v>7063</v>
      </c>
      <c r="K252" s="562" t="s">
        <v>23642</v>
      </c>
      <c r="L252" s="561" t="s">
        <v>25</v>
      </c>
    </row>
    <row r="253" spans="1:12" x14ac:dyDescent="0.25">
      <c r="A253" s="561" t="s">
        <v>18</v>
      </c>
      <c r="B253" s="561" t="s">
        <v>19</v>
      </c>
      <c r="C253" s="561" t="s">
        <v>23534</v>
      </c>
      <c r="D253" s="561" t="s">
        <v>23535</v>
      </c>
      <c r="E253" s="562" t="s">
        <v>22</v>
      </c>
      <c r="F253" s="561" t="s">
        <v>22</v>
      </c>
      <c r="G253" s="561" t="s">
        <v>23643</v>
      </c>
      <c r="H253" s="561" t="s">
        <v>23644</v>
      </c>
      <c r="I253" s="561" t="s">
        <v>23270</v>
      </c>
      <c r="J253" s="561" t="s">
        <v>7063</v>
      </c>
      <c r="K253" s="562" t="s">
        <v>23645</v>
      </c>
      <c r="L253" s="561" t="s">
        <v>25</v>
      </c>
    </row>
    <row r="254" spans="1:12" x14ac:dyDescent="0.25">
      <c r="A254" s="561" t="s">
        <v>18</v>
      </c>
      <c r="B254" s="561" t="s">
        <v>19</v>
      </c>
      <c r="C254" s="561" t="s">
        <v>23534</v>
      </c>
      <c r="D254" s="561" t="s">
        <v>23535</v>
      </c>
      <c r="E254" s="562" t="s">
        <v>22</v>
      </c>
      <c r="F254" s="561" t="s">
        <v>22</v>
      </c>
      <c r="G254" s="561" t="s">
        <v>23646</v>
      </c>
      <c r="H254" s="561" t="s">
        <v>23647</v>
      </c>
      <c r="I254" s="561" t="s">
        <v>23270</v>
      </c>
      <c r="J254" s="561" t="s">
        <v>7063</v>
      </c>
      <c r="K254" s="562" t="s">
        <v>23648</v>
      </c>
      <c r="L254" s="561" t="s">
        <v>25</v>
      </c>
    </row>
    <row r="255" spans="1:12" x14ac:dyDescent="0.25">
      <c r="A255" s="561" t="s">
        <v>18</v>
      </c>
      <c r="B255" s="561" t="s">
        <v>19</v>
      </c>
      <c r="C255" s="561" t="s">
        <v>23534</v>
      </c>
      <c r="D255" s="561" t="s">
        <v>23535</v>
      </c>
      <c r="E255" s="562" t="s">
        <v>22</v>
      </c>
      <c r="F255" s="561" t="s">
        <v>22</v>
      </c>
      <c r="G255" s="561" t="s">
        <v>23649</v>
      </c>
      <c r="H255" s="561" t="s">
        <v>23650</v>
      </c>
      <c r="I255" s="561" t="s">
        <v>23270</v>
      </c>
      <c r="J255" s="561" t="s">
        <v>7063</v>
      </c>
      <c r="K255" s="562" t="s">
        <v>23651</v>
      </c>
      <c r="L255" s="561" t="s">
        <v>25</v>
      </c>
    </row>
    <row r="256" spans="1:12" x14ac:dyDescent="0.25">
      <c r="A256" s="561" t="s">
        <v>18</v>
      </c>
      <c r="B256" s="561" t="s">
        <v>19</v>
      </c>
      <c r="C256" s="561" t="s">
        <v>23534</v>
      </c>
      <c r="D256" s="561" t="s">
        <v>23535</v>
      </c>
      <c r="E256" s="562" t="s">
        <v>22</v>
      </c>
      <c r="F256" s="561" t="s">
        <v>22</v>
      </c>
      <c r="G256" s="561" t="s">
        <v>23652</v>
      </c>
      <c r="H256" s="561" t="s">
        <v>23653</v>
      </c>
      <c r="I256" s="561" t="s">
        <v>23270</v>
      </c>
      <c r="J256" s="561" t="s">
        <v>7063</v>
      </c>
      <c r="K256" s="562" t="s">
        <v>23654</v>
      </c>
      <c r="L256" s="561" t="s">
        <v>25</v>
      </c>
    </row>
    <row r="257" spans="1:12" x14ac:dyDescent="0.25">
      <c r="A257" s="561" t="s">
        <v>18</v>
      </c>
      <c r="B257" s="561" t="s">
        <v>19</v>
      </c>
      <c r="C257" s="561" t="s">
        <v>23534</v>
      </c>
      <c r="D257" s="561" t="s">
        <v>23535</v>
      </c>
      <c r="E257" s="562" t="s">
        <v>22</v>
      </c>
      <c r="F257" s="561" t="s">
        <v>22</v>
      </c>
      <c r="G257" s="561" t="s">
        <v>23655</v>
      </c>
      <c r="H257" s="561" t="s">
        <v>23656</v>
      </c>
      <c r="I257" s="561" t="s">
        <v>23270</v>
      </c>
      <c r="J257" s="561" t="s">
        <v>7063</v>
      </c>
      <c r="K257" s="562" t="s">
        <v>23657</v>
      </c>
      <c r="L257" s="561" t="s">
        <v>25</v>
      </c>
    </row>
    <row r="258" spans="1:12" x14ac:dyDescent="0.25">
      <c r="A258" s="561" t="s">
        <v>18</v>
      </c>
      <c r="B258" s="561" t="s">
        <v>19</v>
      </c>
      <c r="C258" s="561" t="s">
        <v>23534</v>
      </c>
      <c r="D258" s="561" t="s">
        <v>23535</v>
      </c>
      <c r="E258" s="562" t="s">
        <v>22</v>
      </c>
      <c r="F258" s="561" t="s">
        <v>22</v>
      </c>
      <c r="G258" s="561" t="s">
        <v>23658</v>
      </c>
      <c r="H258" s="561" t="s">
        <v>23659</v>
      </c>
      <c r="I258" s="561" t="s">
        <v>23270</v>
      </c>
      <c r="J258" s="561" t="s">
        <v>7063</v>
      </c>
      <c r="K258" s="562" t="s">
        <v>23660</v>
      </c>
      <c r="L258" s="561" t="s">
        <v>25</v>
      </c>
    </row>
    <row r="259" spans="1:12" x14ac:dyDescent="0.25">
      <c r="A259" s="561" t="s">
        <v>18</v>
      </c>
      <c r="B259" s="561" t="s">
        <v>19</v>
      </c>
      <c r="C259" s="561" t="s">
        <v>23534</v>
      </c>
      <c r="D259" s="561" t="s">
        <v>23535</v>
      </c>
      <c r="E259" s="562" t="s">
        <v>22</v>
      </c>
      <c r="F259" s="561" t="s">
        <v>22</v>
      </c>
      <c r="G259" s="561" t="s">
        <v>23661</v>
      </c>
      <c r="H259" s="561" t="s">
        <v>23662</v>
      </c>
      <c r="I259" s="561" t="s">
        <v>23270</v>
      </c>
      <c r="J259" s="561" t="s">
        <v>7063</v>
      </c>
      <c r="K259" s="562" t="s">
        <v>23663</v>
      </c>
      <c r="L259" s="561" t="s">
        <v>25</v>
      </c>
    </row>
    <row r="260" spans="1:12" x14ac:dyDescent="0.25">
      <c r="A260" s="561" t="s">
        <v>18</v>
      </c>
      <c r="B260" s="561" t="s">
        <v>19</v>
      </c>
      <c r="C260" s="561" t="s">
        <v>23534</v>
      </c>
      <c r="D260" s="561" t="s">
        <v>23535</v>
      </c>
      <c r="E260" s="562" t="s">
        <v>22</v>
      </c>
      <c r="F260" s="561" t="s">
        <v>22</v>
      </c>
      <c r="G260" s="561" t="s">
        <v>23664</v>
      </c>
      <c r="H260" s="561" t="s">
        <v>23665</v>
      </c>
      <c r="I260" s="561" t="s">
        <v>23270</v>
      </c>
      <c r="J260" s="561" t="s">
        <v>7063</v>
      </c>
      <c r="K260" s="562" t="s">
        <v>7721</v>
      </c>
      <c r="L260" s="561" t="s">
        <v>25</v>
      </c>
    </row>
    <row r="261" spans="1:12" x14ac:dyDescent="0.25">
      <c r="A261" s="561" t="s">
        <v>18</v>
      </c>
      <c r="B261" s="561" t="s">
        <v>19</v>
      </c>
      <c r="C261" s="561" t="s">
        <v>23534</v>
      </c>
      <c r="D261" s="561" t="s">
        <v>23535</v>
      </c>
      <c r="E261" s="562" t="s">
        <v>22</v>
      </c>
      <c r="F261" s="561" t="s">
        <v>22</v>
      </c>
      <c r="G261" s="561" t="s">
        <v>23666</v>
      </c>
      <c r="H261" s="561" t="s">
        <v>23667</v>
      </c>
      <c r="I261" s="561" t="s">
        <v>23270</v>
      </c>
      <c r="J261" s="561" t="s">
        <v>7063</v>
      </c>
      <c r="K261" s="562" t="s">
        <v>7254</v>
      </c>
      <c r="L261" s="561" t="s">
        <v>25</v>
      </c>
    </row>
    <row r="262" spans="1:12" x14ac:dyDescent="0.25">
      <c r="A262" s="561" t="s">
        <v>18</v>
      </c>
      <c r="B262" s="561" t="s">
        <v>19</v>
      </c>
      <c r="C262" s="561" t="s">
        <v>23534</v>
      </c>
      <c r="D262" s="561" t="s">
        <v>23535</v>
      </c>
      <c r="E262" s="562" t="s">
        <v>22</v>
      </c>
      <c r="F262" s="561" t="s">
        <v>22</v>
      </c>
      <c r="G262" s="561" t="s">
        <v>23668</v>
      </c>
      <c r="H262" s="561" t="s">
        <v>23669</v>
      </c>
      <c r="I262" s="561" t="s">
        <v>23270</v>
      </c>
      <c r="J262" s="561" t="s">
        <v>7063</v>
      </c>
      <c r="K262" s="562" t="s">
        <v>7441</v>
      </c>
      <c r="L262" s="561" t="s">
        <v>25</v>
      </c>
    </row>
    <row r="263" spans="1:12" x14ac:dyDescent="0.25">
      <c r="A263" s="561" t="s">
        <v>18</v>
      </c>
      <c r="B263" s="561" t="s">
        <v>19</v>
      </c>
      <c r="C263" s="561" t="s">
        <v>23534</v>
      </c>
      <c r="D263" s="561" t="s">
        <v>23535</v>
      </c>
      <c r="E263" s="562" t="s">
        <v>22</v>
      </c>
      <c r="F263" s="561" t="s">
        <v>22</v>
      </c>
      <c r="G263" s="561" t="s">
        <v>23670</v>
      </c>
      <c r="H263" s="561" t="s">
        <v>23671</v>
      </c>
      <c r="I263" s="561" t="s">
        <v>23270</v>
      </c>
      <c r="J263" s="561" t="s">
        <v>7063</v>
      </c>
      <c r="K263" s="562" t="s">
        <v>8594</v>
      </c>
      <c r="L263" s="561" t="s">
        <v>25</v>
      </c>
    </row>
    <row r="264" spans="1:12" x14ac:dyDescent="0.25">
      <c r="A264" s="561" t="s">
        <v>18</v>
      </c>
      <c r="B264" s="561" t="s">
        <v>19</v>
      </c>
      <c r="C264" s="561" t="s">
        <v>23534</v>
      </c>
      <c r="D264" s="561" t="s">
        <v>23535</v>
      </c>
      <c r="E264" s="562" t="s">
        <v>22</v>
      </c>
      <c r="F264" s="561" t="s">
        <v>22</v>
      </c>
      <c r="G264" s="561" t="s">
        <v>23672</v>
      </c>
      <c r="H264" s="561" t="s">
        <v>23673</v>
      </c>
      <c r="I264" s="561" t="s">
        <v>23270</v>
      </c>
      <c r="J264" s="561" t="s">
        <v>7063</v>
      </c>
      <c r="K264" s="562" t="s">
        <v>23674</v>
      </c>
      <c r="L264" s="561" t="s">
        <v>25</v>
      </c>
    </row>
    <row r="265" spans="1:12" x14ac:dyDescent="0.25">
      <c r="A265" s="561" t="s">
        <v>18</v>
      </c>
      <c r="B265" s="561" t="s">
        <v>19</v>
      </c>
      <c r="C265" s="561" t="s">
        <v>23534</v>
      </c>
      <c r="D265" s="561" t="s">
        <v>23535</v>
      </c>
      <c r="E265" s="562" t="s">
        <v>22</v>
      </c>
      <c r="F265" s="561" t="s">
        <v>22</v>
      </c>
      <c r="G265" s="561" t="s">
        <v>23675</v>
      </c>
      <c r="H265" s="561" t="s">
        <v>23676</v>
      </c>
      <c r="I265" s="561" t="s">
        <v>23270</v>
      </c>
      <c r="J265" s="561" t="s">
        <v>7063</v>
      </c>
      <c r="K265" s="562" t="s">
        <v>23677</v>
      </c>
      <c r="L265" s="561" t="s">
        <v>25</v>
      </c>
    </row>
    <row r="266" spans="1:12" x14ac:dyDescent="0.25">
      <c r="A266" s="561" t="s">
        <v>18</v>
      </c>
      <c r="B266" s="561" t="s">
        <v>19</v>
      </c>
      <c r="C266" s="561" t="s">
        <v>23534</v>
      </c>
      <c r="D266" s="561" t="s">
        <v>23535</v>
      </c>
      <c r="E266" s="562" t="s">
        <v>22</v>
      </c>
      <c r="F266" s="561" t="s">
        <v>22</v>
      </c>
      <c r="G266" s="561" t="s">
        <v>23678</v>
      </c>
      <c r="H266" s="561" t="s">
        <v>23679</v>
      </c>
      <c r="I266" s="561" t="s">
        <v>23270</v>
      </c>
      <c r="J266" s="561" t="s">
        <v>7063</v>
      </c>
      <c r="K266" s="562" t="s">
        <v>23680</v>
      </c>
      <c r="L266" s="561" t="s">
        <v>25</v>
      </c>
    </row>
    <row r="267" spans="1:12" x14ac:dyDescent="0.25">
      <c r="A267" s="561" t="s">
        <v>18</v>
      </c>
      <c r="B267" s="561" t="s">
        <v>19</v>
      </c>
      <c r="C267" s="561" t="s">
        <v>23534</v>
      </c>
      <c r="D267" s="561" t="s">
        <v>23535</v>
      </c>
      <c r="E267" s="562" t="s">
        <v>22</v>
      </c>
      <c r="F267" s="561" t="s">
        <v>22</v>
      </c>
      <c r="G267" s="561" t="s">
        <v>23681</v>
      </c>
      <c r="H267" s="561" t="s">
        <v>23682</v>
      </c>
      <c r="I267" s="561" t="s">
        <v>23270</v>
      </c>
      <c r="J267" s="561" t="s">
        <v>7063</v>
      </c>
      <c r="K267" s="562" t="s">
        <v>23683</v>
      </c>
      <c r="L267" s="561" t="s">
        <v>25</v>
      </c>
    </row>
    <row r="268" spans="1:12" x14ac:dyDescent="0.25">
      <c r="A268" s="561" t="s">
        <v>18</v>
      </c>
      <c r="B268" s="561" t="s">
        <v>19</v>
      </c>
      <c r="C268" s="561" t="s">
        <v>23534</v>
      </c>
      <c r="D268" s="561" t="s">
        <v>23535</v>
      </c>
      <c r="E268" s="562" t="s">
        <v>22</v>
      </c>
      <c r="F268" s="561" t="s">
        <v>22</v>
      </c>
      <c r="G268" s="561" t="s">
        <v>23684</v>
      </c>
      <c r="H268" s="561" t="s">
        <v>23685</v>
      </c>
      <c r="I268" s="561" t="s">
        <v>23270</v>
      </c>
      <c r="J268" s="561" t="s">
        <v>7063</v>
      </c>
      <c r="K268" s="562" t="s">
        <v>23686</v>
      </c>
      <c r="L268" s="561" t="s">
        <v>25</v>
      </c>
    </row>
    <row r="269" spans="1:12" x14ac:dyDescent="0.25">
      <c r="A269" s="561" t="s">
        <v>18</v>
      </c>
      <c r="B269" s="561" t="s">
        <v>19</v>
      </c>
      <c r="C269" s="561" t="s">
        <v>23534</v>
      </c>
      <c r="D269" s="561" t="s">
        <v>23535</v>
      </c>
      <c r="E269" s="562" t="s">
        <v>22</v>
      </c>
      <c r="F269" s="561" t="s">
        <v>22</v>
      </c>
      <c r="G269" s="561" t="s">
        <v>23687</v>
      </c>
      <c r="H269" s="561" t="s">
        <v>23688</v>
      </c>
      <c r="I269" s="561" t="s">
        <v>23270</v>
      </c>
      <c r="J269" s="561" t="s">
        <v>7063</v>
      </c>
      <c r="K269" s="562" t="s">
        <v>23689</v>
      </c>
      <c r="L269" s="561" t="s">
        <v>25</v>
      </c>
    </row>
    <row r="270" spans="1:12" x14ac:dyDescent="0.25">
      <c r="A270" s="561" t="s">
        <v>18</v>
      </c>
      <c r="B270" s="561" t="s">
        <v>19</v>
      </c>
      <c r="C270" s="561" t="s">
        <v>23534</v>
      </c>
      <c r="D270" s="561" t="s">
        <v>23535</v>
      </c>
      <c r="E270" s="562" t="s">
        <v>22</v>
      </c>
      <c r="F270" s="561" t="s">
        <v>22</v>
      </c>
      <c r="G270" s="561" t="s">
        <v>23690</v>
      </c>
      <c r="H270" s="561" t="s">
        <v>23691</v>
      </c>
      <c r="I270" s="561" t="s">
        <v>23270</v>
      </c>
      <c r="J270" s="561" t="s">
        <v>7063</v>
      </c>
      <c r="K270" s="562" t="s">
        <v>23692</v>
      </c>
      <c r="L270" s="561" t="s">
        <v>25</v>
      </c>
    </row>
    <row r="271" spans="1:12" x14ac:dyDescent="0.25">
      <c r="A271" s="561" t="s">
        <v>18</v>
      </c>
      <c r="B271" s="561" t="s">
        <v>19</v>
      </c>
      <c r="C271" s="561" t="s">
        <v>23534</v>
      </c>
      <c r="D271" s="561" t="s">
        <v>23535</v>
      </c>
      <c r="E271" s="562" t="s">
        <v>22</v>
      </c>
      <c r="F271" s="561" t="s">
        <v>22</v>
      </c>
      <c r="G271" s="561" t="s">
        <v>23693</v>
      </c>
      <c r="H271" s="561" t="s">
        <v>23694</v>
      </c>
      <c r="I271" s="561" t="s">
        <v>23270</v>
      </c>
      <c r="J271" s="561" t="s">
        <v>7063</v>
      </c>
      <c r="K271" s="562" t="s">
        <v>23695</v>
      </c>
      <c r="L271" s="561" t="s">
        <v>25</v>
      </c>
    </row>
    <row r="272" spans="1:12" x14ac:dyDescent="0.25">
      <c r="A272" s="561" t="s">
        <v>18</v>
      </c>
      <c r="B272" s="561" t="s">
        <v>19</v>
      </c>
      <c r="C272" s="561" t="s">
        <v>23534</v>
      </c>
      <c r="D272" s="561" t="s">
        <v>23535</v>
      </c>
      <c r="E272" s="562" t="s">
        <v>22</v>
      </c>
      <c r="F272" s="561" t="s">
        <v>22</v>
      </c>
      <c r="G272" s="561" t="s">
        <v>23696</v>
      </c>
      <c r="H272" s="561" t="s">
        <v>23697</v>
      </c>
      <c r="I272" s="561" t="s">
        <v>23270</v>
      </c>
      <c r="J272" s="561" t="s">
        <v>7063</v>
      </c>
      <c r="K272" s="562" t="s">
        <v>23698</v>
      </c>
      <c r="L272" s="561" t="s">
        <v>25</v>
      </c>
    </row>
    <row r="273" spans="1:12" x14ac:dyDescent="0.25">
      <c r="A273" s="561" t="s">
        <v>18</v>
      </c>
      <c r="B273" s="561" t="s">
        <v>19</v>
      </c>
      <c r="C273" s="561" t="s">
        <v>23534</v>
      </c>
      <c r="D273" s="561" t="s">
        <v>23535</v>
      </c>
      <c r="E273" s="562" t="s">
        <v>22</v>
      </c>
      <c r="F273" s="561" t="s">
        <v>22</v>
      </c>
      <c r="G273" s="561" t="s">
        <v>23699</v>
      </c>
      <c r="H273" s="561" t="s">
        <v>23700</v>
      </c>
      <c r="I273" s="561" t="s">
        <v>23270</v>
      </c>
      <c r="J273" s="561" t="s">
        <v>7063</v>
      </c>
      <c r="K273" s="562" t="s">
        <v>23701</v>
      </c>
      <c r="L273" s="561" t="s">
        <v>25</v>
      </c>
    </row>
    <row r="274" spans="1:12" x14ac:dyDescent="0.25">
      <c r="A274" s="561" t="s">
        <v>18</v>
      </c>
      <c r="B274" s="561" t="s">
        <v>19</v>
      </c>
      <c r="C274" s="561" t="s">
        <v>23534</v>
      </c>
      <c r="D274" s="561" t="s">
        <v>23535</v>
      </c>
      <c r="E274" s="562" t="s">
        <v>22</v>
      </c>
      <c r="F274" s="561" t="s">
        <v>22</v>
      </c>
      <c r="G274" s="561" t="s">
        <v>23702</v>
      </c>
      <c r="H274" s="561" t="s">
        <v>23703</v>
      </c>
      <c r="I274" s="561" t="s">
        <v>23270</v>
      </c>
      <c r="J274" s="561" t="s">
        <v>7063</v>
      </c>
      <c r="K274" s="562" t="s">
        <v>23704</v>
      </c>
      <c r="L274" s="561" t="s">
        <v>25</v>
      </c>
    </row>
    <row r="275" spans="1:12" x14ac:dyDescent="0.25">
      <c r="A275" s="561" t="s">
        <v>18</v>
      </c>
      <c r="B275" s="561" t="s">
        <v>19</v>
      </c>
      <c r="C275" s="561" t="s">
        <v>23534</v>
      </c>
      <c r="D275" s="561" t="s">
        <v>23535</v>
      </c>
      <c r="E275" s="562" t="s">
        <v>22</v>
      </c>
      <c r="F275" s="561" t="s">
        <v>22</v>
      </c>
      <c r="G275" s="561" t="s">
        <v>23705</v>
      </c>
      <c r="H275" s="561" t="s">
        <v>23706</v>
      </c>
      <c r="I275" s="561" t="s">
        <v>23270</v>
      </c>
      <c r="J275" s="561" t="s">
        <v>7063</v>
      </c>
      <c r="K275" s="562" t="s">
        <v>23707</v>
      </c>
      <c r="L275" s="561" t="s">
        <v>25</v>
      </c>
    </row>
    <row r="276" spans="1:12" x14ac:dyDescent="0.25">
      <c r="A276" s="561" t="s">
        <v>18</v>
      </c>
      <c r="B276" s="561" t="s">
        <v>19</v>
      </c>
      <c r="C276" s="561" t="s">
        <v>23708</v>
      </c>
      <c r="D276" s="561" t="s">
        <v>23709</v>
      </c>
      <c r="E276" s="562" t="s">
        <v>22</v>
      </c>
      <c r="F276" s="561" t="s">
        <v>22</v>
      </c>
      <c r="G276" s="561" t="s">
        <v>23710</v>
      </c>
      <c r="H276" s="561" t="s">
        <v>23711</v>
      </c>
      <c r="I276" s="561" t="s">
        <v>23148</v>
      </c>
      <c r="J276" s="561" t="s">
        <v>7063</v>
      </c>
      <c r="K276" s="562" t="s">
        <v>8271</v>
      </c>
      <c r="L276" s="561" t="s">
        <v>25</v>
      </c>
    </row>
    <row r="277" spans="1:12" x14ac:dyDescent="0.25">
      <c r="A277" s="561" t="s">
        <v>18</v>
      </c>
      <c r="B277" s="561" t="s">
        <v>19</v>
      </c>
      <c r="C277" s="561" t="s">
        <v>23708</v>
      </c>
      <c r="D277" s="561" t="s">
        <v>23709</v>
      </c>
      <c r="E277" s="562" t="s">
        <v>22</v>
      </c>
      <c r="F277" s="561" t="s">
        <v>22</v>
      </c>
      <c r="G277" s="561" t="s">
        <v>23712</v>
      </c>
      <c r="H277" s="561" t="s">
        <v>23713</v>
      </c>
      <c r="I277" s="561" t="s">
        <v>23148</v>
      </c>
      <c r="J277" s="561" t="s">
        <v>7063</v>
      </c>
      <c r="K277" s="562" t="s">
        <v>2893</v>
      </c>
      <c r="L277" s="561" t="s">
        <v>25</v>
      </c>
    </row>
    <row r="278" spans="1:12" x14ac:dyDescent="0.25">
      <c r="A278" s="561" t="s">
        <v>18</v>
      </c>
      <c r="B278" s="561" t="s">
        <v>19</v>
      </c>
      <c r="C278" s="561" t="s">
        <v>23708</v>
      </c>
      <c r="D278" s="561" t="s">
        <v>23709</v>
      </c>
      <c r="E278" s="562" t="s">
        <v>22</v>
      </c>
      <c r="F278" s="561" t="s">
        <v>22</v>
      </c>
      <c r="G278" s="561" t="s">
        <v>23714</v>
      </c>
      <c r="H278" s="561" t="s">
        <v>23715</v>
      </c>
      <c r="I278" s="561" t="s">
        <v>23148</v>
      </c>
      <c r="J278" s="561" t="s">
        <v>7063</v>
      </c>
      <c r="K278" s="562" t="s">
        <v>23716</v>
      </c>
      <c r="L278" s="561" t="s">
        <v>25</v>
      </c>
    </row>
    <row r="279" spans="1:12" x14ac:dyDescent="0.25">
      <c r="A279" s="561" t="s">
        <v>18</v>
      </c>
      <c r="B279" s="561" t="s">
        <v>19</v>
      </c>
      <c r="C279" s="561" t="s">
        <v>23708</v>
      </c>
      <c r="D279" s="561" t="s">
        <v>23709</v>
      </c>
      <c r="E279" s="562" t="s">
        <v>22</v>
      </c>
      <c r="F279" s="561" t="s">
        <v>22</v>
      </c>
      <c r="G279" s="561" t="s">
        <v>23717</v>
      </c>
      <c r="H279" s="561" t="s">
        <v>23718</v>
      </c>
      <c r="I279" s="561" t="s">
        <v>23148</v>
      </c>
      <c r="J279" s="561" t="s">
        <v>7063</v>
      </c>
      <c r="K279" s="562" t="s">
        <v>23719</v>
      </c>
      <c r="L279" s="561" t="s">
        <v>25</v>
      </c>
    </row>
    <row r="280" spans="1:12" x14ac:dyDescent="0.25">
      <c r="A280" s="561" t="s">
        <v>18</v>
      </c>
      <c r="B280" s="561" t="s">
        <v>19</v>
      </c>
      <c r="C280" s="561" t="s">
        <v>23708</v>
      </c>
      <c r="D280" s="561" t="s">
        <v>23709</v>
      </c>
      <c r="E280" s="562" t="s">
        <v>22</v>
      </c>
      <c r="F280" s="561" t="s">
        <v>22</v>
      </c>
      <c r="G280" s="561" t="s">
        <v>23720</v>
      </c>
      <c r="H280" s="561" t="s">
        <v>23721</v>
      </c>
      <c r="I280" s="561" t="s">
        <v>23148</v>
      </c>
      <c r="J280" s="561" t="s">
        <v>7063</v>
      </c>
      <c r="K280" s="562" t="s">
        <v>23722</v>
      </c>
      <c r="L280" s="561" t="s">
        <v>25</v>
      </c>
    </row>
    <row r="281" spans="1:12" x14ac:dyDescent="0.25">
      <c r="A281" s="561" t="s">
        <v>18</v>
      </c>
      <c r="B281" s="561" t="s">
        <v>19</v>
      </c>
      <c r="C281" s="561" t="s">
        <v>23708</v>
      </c>
      <c r="D281" s="561" t="s">
        <v>23709</v>
      </c>
      <c r="E281" s="562" t="s">
        <v>22</v>
      </c>
      <c r="F281" s="561" t="s">
        <v>22</v>
      </c>
      <c r="G281" s="561" t="s">
        <v>23723</v>
      </c>
      <c r="H281" s="561" t="s">
        <v>23724</v>
      </c>
      <c r="I281" s="561" t="s">
        <v>23148</v>
      </c>
      <c r="J281" s="561" t="s">
        <v>7063</v>
      </c>
      <c r="K281" s="562" t="s">
        <v>23725</v>
      </c>
      <c r="L281" s="561" t="s">
        <v>25</v>
      </c>
    </row>
    <row r="282" spans="1:12" x14ac:dyDescent="0.25">
      <c r="A282" s="561" t="s">
        <v>18</v>
      </c>
      <c r="B282" s="561" t="s">
        <v>19</v>
      </c>
      <c r="C282" s="561" t="s">
        <v>23708</v>
      </c>
      <c r="D282" s="561" t="s">
        <v>23709</v>
      </c>
      <c r="E282" s="562" t="s">
        <v>22</v>
      </c>
      <c r="F282" s="561" t="s">
        <v>22</v>
      </c>
      <c r="G282" s="561" t="s">
        <v>23726</v>
      </c>
      <c r="H282" s="561" t="s">
        <v>23727</v>
      </c>
      <c r="I282" s="561" t="s">
        <v>23148</v>
      </c>
      <c r="J282" s="561" t="s">
        <v>7063</v>
      </c>
      <c r="K282" s="562" t="s">
        <v>23728</v>
      </c>
      <c r="L282" s="561" t="s">
        <v>25</v>
      </c>
    </row>
    <row r="283" spans="1:12" x14ac:dyDescent="0.25">
      <c r="A283" s="561" t="s">
        <v>18</v>
      </c>
      <c r="B283" s="561" t="s">
        <v>19</v>
      </c>
      <c r="C283" s="561" t="s">
        <v>23708</v>
      </c>
      <c r="D283" s="561" t="s">
        <v>23709</v>
      </c>
      <c r="E283" s="562" t="s">
        <v>22</v>
      </c>
      <c r="F283" s="561" t="s">
        <v>22</v>
      </c>
      <c r="G283" s="561" t="s">
        <v>23729</v>
      </c>
      <c r="H283" s="561" t="s">
        <v>23730</v>
      </c>
      <c r="I283" s="561" t="s">
        <v>23148</v>
      </c>
      <c r="J283" s="561" t="s">
        <v>7063</v>
      </c>
      <c r="K283" s="562" t="s">
        <v>23731</v>
      </c>
      <c r="L283" s="561" t="s">
        <v>25</v>
      </c>
    </row>
    <row r="284" spans="1:12" x14ac:dyDescent="0.25">
      <c r="A284" s="561" t="s">
        <v>18</v>
      </c>
      <c r="B284" s="561" t="s">
        <v>19</v>
      </c>
      <c r="C284" s="561" t="s">
        <v>23708</v>
      </c>
      <c r="D284" s="561" t="s">
        <v>23709</v>
      </c>
      <c r="E284" s="562" t="s">
        <v>22</v>
      </c>
      <c r="F284" s="561" t="s">
        <v>22</v>
      </c>
      <c r="G284" s="561" t="s">
        <v>23732</v>
      </c>
      <c r="H284" s="561" t="s">
        <v>23733</v>
      </c>
      <c r="I284" s="561" t="s">
        <v>23148</v>
      </c>
      <c r="J284" s="561" t="s">
        <v>7063</v>
      </c>
      <c r="K284" s="562" t="s">
        <v>23734</v>
      </c>
      <c r="L284" s="561" t="s">
        <v>25</v>
      </c>
    </row>
    <row r="285" spans="1:12" x14ac:dyDescent="0.25">
      <c r="A285" s="561" t="s">
        <v>18</v>
      </c>
      <c r="B285" s="561" t="s">
        <v>19</v>
      </c>
      <c r="C285" s="561" t="s">
        <v>23708</v>
      </c>
      <c r="D285" s="561" t="s">
        <v>23709</v>
      </c>
      <c r="E285" s="562" t="s">
        <v>22</v>
      </c>
      <c r="F285" s="561" t="s">
        <v>22</v>
      </c>
      <c r="G285" s="561" t="s">
        <v>23735</v>
      </c>
      <c r="H285" s="561" t="s">
        <v>23736</v>
      </c>
      <c r="I285" s="561" t="s">
        <v>23148</v>
      </c>
      <c r="J285" s="561" t="s">
        <v>7063</v>
      </c>
      <c r="K285" s="562" t="s">
        <v>23737</v>
      </c>
      <c r="L285" s="561" t="s">
        <v>25</v>
      </c>
    </row>
    <row r="286" spans="1:12" x14ac:dyDescent="0.25">
      <c r="A286" s="561" t="s">
        <v>18</v>
      </c>
      <c r="B286" s="561" t="s">
        <v>19</v>
      </c>
      <c r="C286" s="561" t="s">
        <v>23708</v>
      </c>
      <c r="D286" s="561" t="s">
        <v>23709</v>
      </c>
      <c r="E286" s="562" t="s">
        <v>22</v>
      </c>
      <c r="F286" s="561" t="s">
        <v>22</v>
      </c>
      <c r="G286" s="561" t="s">
        <v>23738</v>
      </c>
      <c r="H286" s="561" t="s">
        <v>23739</v>
      </c>
      <c r="I286" s="561" t="s">
        <v>23148</v>
      </c>
      <c r="J286" s="561" t="s">
        <v>7063</v>
      </c>
      <c r="K286" s="562" t="s">
        <v>23740</v>
      </c>
      <c r="L286" s="561" t="s">
        <v>25</v>
      </c>
    </row>
    <row r="287" spans="1:12" x14ac:dyDescent="0.25">
      <c r="A287" s="561" t="s">
        <v>18</v>
      </c>
      <c r="B287" s="561" t="s">
        <v>19</v>
      </c>
      <c r="C287" s="561" t="s">
        <v>23708</v>
      </c>
      <c r="D287" s="561" t="s">
        <v>23709</v>
      </c>
      <c r="E287" s="562" t="s">
        <v>22</v>
      </c>
      <c r="F287" s="561" t="s">
        <v>22</v>
      </c>
      <c r="G287" s="561" t="s">
        <v>23741</v>
      </c>
      <c r="H287" s="561" t="s">
        <v>23742</v>
      </c>
      <c r="I287" s="561" t="s">
        <v>23148</v>
      </c>
      <c r="J287" s="561" t="s">
        <v>7063</v>
      </c>
      <c r="K287" s="562" t="s">
        <v>23743</v>
      </c>
      <c r="L287" s="561" t="s">
        <v>25</v>
      </c>
    </row>
    <row r="288" spans="1:12" x14ac:dyDescent="0.25">
      <c r="A288" s="561" t="s">
        <v>18</v>
      </c>
      <c r="B288" s="561" t="s">
        <v>19</v>
      </c>
      <c r="C288" s="561" t="s">
        <v>23708</v>
      </c>
      <c r="D288" s="561" t="s">
        <v>23709</v>
      </c>
      <c r="E288" s="562" t="s">
        <v>22</v>
      </c>
      <c r="F288" s="561" t="s">
        <v>22</v>
      </c>
      <c r="G288" s="561" t="s">
        <v>23744</v>
      </c>
      <c r="H288" s="561" t="s">
        <v>23745</v>
      </c>
      <c r="I288" s="561" t="s">
        <v>23148</v>
      </c>
      <c r="J288" s="561" t="s">
        <v>7063</v>
      </c>
      <c r="K288" s="562" t="s">
        <v>23746</v>
      </c>
      <c r="L288" s="561" t="s">
        <v>25</v>
      </c>
    </row>
    <row r="289" spans="1:12" x14ac:dyDescent="0.25">
      <c r="A289" s="561" t="s">
        <v>18</v>
      </c>
      <c r="B289" s="561" t="s">
        <v>19</v>
      </c>
      <c r="C289" s="561" t="s">
        <v>23708</v>
      </c>
      <c r="D289" s="561" t="s">
        <v>23709</v>
      </c>
      <c r="E289" s="562" t="s">
        <v>22</v>
      </c>
      <c r="F289" s="561" t="s">
        <v>22</v>
      </c>
      <c r="G289" s="561" t="s">
        <v>23747</v>
      </c>
      <c r="H289" s="561" t="s">
        <v>23748</v>
      </c>
      <c r="I289" s="561" t="s">
        <v>23148</v>
      </c>
      <c r="J289" s="561" t="s">
        <v>7063</v>
      </c>
      <c r="K289" s="562" t="s">
        <v>23749</v>
      </c>
      <c r="L289" s="561" t="s">
        <v>25</v>
      </c>
    </row>
    <row r="290" spans="1:12" x14ac:dyDescent="0.25">
      <c r="A290" s="561" t="s">
        <v>18</v>
      </c>
      <c r="B290" s="561" t="s">
        <v>19</v>
      </c>
      <c r="C290" s="561" t="s">
        <v>23708</v>
      </c>
      <c r="D290" s="561" t="s">
        <v>23709</v>
      </c>
      <c r="E290" s="562" t="s">
        <v>22</v>
      </c>
      <c r="F290" s="561" t="s">
        <v>22</v>
      </c>
      <c r="G290" s="561" t="s">
        <v>23750</v>
      </c>
      <c r="H290" s="561" t="s">
        <v>23751</v>
      </c>
      <c r="I290" s="561" t="s">
        <v>23148</v>
      </c>
      <c r="J290" s="561" t="s">
        <v>7063</v>
      </c>
      <c r="K290" s="562" t="s">
        <v>23752</v>
      </c>
      <c r="L290" s="561" t="s">
        <v>25</v>
      </c>
    </row>
    <row r="291" spans="1:12" x14ac:dyDescent="0.25">
      <c r="A291" s="561" t="s">
        <v>18</v>
      </c>
      <c r="B291" s="561" t="s">
        <v>19</v>
      </c>
      <c r="C291" s="561" t="s">
        <v>23708</v>
      </c>
      <c r="D291" s="561" t="s">
        <v>23709</v>
      </c>
      <c r="E291" s="562" t="s">
        <v>22</v>
      </c>
      <c r="F291" s="561" t="s">
        <v>22</v>
      </c>
      <c r="G291" s="561" t="s">
        <v>23753</v>
      </c>
      <c r="H291" s="561" t="s">
        <v>23754</v>
      </c>
      <c r="I291" s="561" t="s">
        <v>23270</v>
      </c>
      <c r="J291" s="561" t="s">
        <v>24</v>
      </c>
      <c r="K291" s="562" t="s">
        <v>5183</v>
      </c>
      <c r="L291" s="561" t="s">
        <v>25</v>
      </c>
    </row>
    <row r="292" spans="1:12" x14ac:dyDescent="0.25">
      <c r="A292" s="561" t="s">
        <v>18</v>
      </c>
      <c r="B292" s="561" t="s">
        <v>19</v>
      </c>
      <c r="C292" s="561" t="s">
        <v>23708</v>
      </c>
      <c r="D292" s="561" t="s">
        <v>23709</v>
      </c>
      <c r="E292" s="562" t="s">
        <v>22</v>
      </c>
      <c r="F292" s="561" t="s">
        <v>22</v>
      </c>
      <c r="G292" s="561" t="s">
        <v>23755</v>
      </c>
      <c r="H292" s="561" t="s">
        <v>23756</v>
      </c>
      <c r="I292" s="561" t="s">
        <v>23270</v>
      </c>
      <c r="J292" s="561" t="s">
        <v>24</v>
      </c>
      <c r="K292" s="562" t="s">
        <v>4396</v>
      </c>
      <c r="L292" s="561" t="s">
        <v>25</v>
      </c>
    </row>
    <row r="293" spans="1:12" x14ac:dyDescent="0.25">
      <c r="A293" s="561" t="s">
        <v>18</v>
      </c>
      <c r="B293" s="561" t="s">
        <v>19</v>
      </c>
      <c r="C293" s="561" t="s">
        <v>23708</v>
      </c>
      <c r="D293" s="561" t="s">
        <v>23709</v>
      </c>
      <c r="E293" s="562" t="s">
        <v>22</v>
      </c>
      <c r="F293" s="561" t="s">
        <v>22</v>
      </c>
      <c r="G293" s="561" t="s">
        <v>23757</v>
      </c>
      <c r="H293" s="561" t="s">
        <v>23758</v>
      </c>
      <c r="I293" s="561" t="s">
        <v>23270</v>
      </c>
      <c r="J293" s="561" t="s">
        <v>24</v>
      </c>
      <c r="K293" s="562" t="s">
        <v>8440</v>
      </c>
      <c r="L293" s="561" t="s">
        <v>25</v>
      </c>
    </row>
    <row r="294" spans="1:12" x14ac:dyDescent="0.25">
      <c r="A294" s="561" t="s">
        <v>18</v>
      </c>
      <c r="B294" s="561" t="s">
        <v>19</v>
      </c>
      <c r="C294" s="561" t="s">
        <v>23708</v>
      </c>
      <c r="D294" s="561" t="s">
        <v>23709</v>
      </c>
      <c r="E294" s="562" t="s">
        <v>22</v>
      </c>
      <c r="F294" s="561" t="s">
        <v>22</v>
      </c>
      <c r="G294" s="561" t="s">
        <v>23759</v>
      </c>
      <c r="H294" s="561" t="s">
        <v>23760</v>
      </c>
      <c r="I294" s="561" t="s">
        <v>23270</v>
      </c>
      <c r="J294" s="561" t="s">
        <v>24</v>
      </c>
      <c r="K294" s="562" t="s">
        <v>23761</v>
      </c>
      <c r="L294" s="561" t="s">
        <v>25</v>
      </c>
    </row>
    <row r="295" spans="1:12" x14ac:dyDescent="0.25">
      <c r="A295" s="561" t="s">
        <v>18</v>
      </c>
      <c r="B295" s="561" t="s">
        <v>19</v>
      </c>
      <c r="C295" s="561" t="s">
        <v>23708</v>
      </c>
      <c r="D295" s="561" t="s">
        <v>23709</v>
      </c>
      <c r="E295" s="562" t="s">
        <v>22</v>
      </c>
      <c r="F295" s="561" t="s">
        <v>22</v>
      </c>
      <c r="G295" s="561" t="s">
        <v>23762</v>
      </c>
      <c r="H295" s="561" t="s">
        <v>23763</v>
      </c>
      <c r="I295" s="561" t="s">
        <v>23270</v>
      </c>
      <c r="J295" s="561" t="s">
        <v>24</v>
      </c>
      <c r="K295" s="562" t="s">
        <v>7210</v>
      </c>
      <c r="L295" s="561" t="s">
        <v>25</v>
      </c>
    </row>
    <row r="296" spans="1:12" x14ac:dyDescent="0.25">
      <c r="A296" s="561" t="s">
        <v>18</v>
      </c>
      <c r="B296" s="561" t="s">
        <v>19</v>
      </c>
      <c r="C296" s="561" t="s">
        <v>23708</v>
      </c>
      <c r="D296" s="561" t="s">
        <v>23709</v>
      </c>
      <c r="E296" s="562" t="s">
        <v>22</v>
      </c>
      <c r="F296" s="561" t="s">
        <v>22</v>
      </c>
      <c r="G296" s="561" t="s">
        <v>23764</v>
      </c>
      <c r="H296" s="561" t="s">
        <v>23765</v>
      </c>
      <c r="I296" s="561" t="s">
        <v>23270</v>
      </c>
      <c r="J296" s="561" t="s">
        <v>24</v>
      </c>
      <c r="K296" s="562" t="s">
        <v>4125</v>
      </c>
      <c r="L296" s="561" t="s">
        <v>25</v>
      </c>
    </row>
    <row r="297" spans="1:12" x14ac:dyDescent="0.25">
      <c r="A297" s="561" t="s">
        <v>18</v>
      </c>
      <c r="B297" s="561" t="s">
        <v>19</v>
      </c>
      <c r="C297" s="561" t="s">
        <v>23708</v>
      </c>
      <c r="D297" s="561" t="s">
        <v>23709</v>
      </c>
      <c r="E297" s="562" t="s">
        <v>22</v>
      </c>
      <c r="F297" s="561" t="s">
        <v>22</v>
      </c>
      <c r="G297" s="561" t="s">
        <v>23766</v>
      </c>
      <c r="H297" s="561" t="s">
        <v>23767</v>
      </c>
      <c r="I297" s="561" t="s">
        <v>23270</v>
      </c>
      <c r="J297" s="561" t="s">
        <v>24</v>
      </c>
      <c r="K297" s="562" t="s">
        <v>7994</v>
      </c>
      <c r="L297" s="561" t="s">
        <v>25</v>
      </c>
    </row>
    <row r="298" spans="1:12" x14ac:dyDescent="0.25">
      <c r="A298" s="561" t="s">
        <v>18</v>
      </c>
      <c r="B298" s="561" t="s">
        <v>19</v>
      </c>
      <c r="C298" s="561" t="s">
        <v>23708</v>
      </c>
      <c r="D298" s="561" t="s">
        <v>23709</v>
      </c>
      <c r="E298" s="562" t="s">
        <v>22</v>
      </c>
      <c r="F298" s="561" t="s">
        <v>22</v>
      </c>
      <c r="G298" s="561" t="s">
        <v>23768</v>
      </c>
      <c r="H298" s="561" t="s">
        <v>23769</v>
      </c>
      <c r="I298" s="561" t="s">
        <v>23270</v>
      </c>
      <c r="J298" s="561" t="s">
        <v>24</v>
      </c>
      <c r="K298" s="562" t="s">
        <v>7469</v>
      </c>
      <c r="L298" s="561" t="s">
        <v>25</v>
      </c>
    </row>
    <row r="299" spans="1:12" x14ac:dyDescent="0.25">
      <c r="A299" s="561" t="s">
        <v>18</v>
      </c>
      <c r="B299" s="561" t="s">
        <v>19</v>
      </c>
      <c r="C299" s="561" t="s">
        <v>23708</v>
      </c>
      <c r="D299" s="561" t="s">
        <v>23709</v>
      </c>
      <c r="E299" s="562" t="s">
        <v>22</v>
      </c>
      <c r="F299" s="561" t="s">
        <v>22</v>
      </c>
      <c r="G299" s="561" t="s">
        <v>23770</v>
      </c>
      <c r="H299" s="561" t="s">
        <v>23771</v>
      </c>
      <c r="I299" s="561" t="s">
        <v>23270</v>
      </c>
      <c r="J299" s="561" t="s">
        <v>24</v>
      </c>
      <c r="K299" s="562" t="s">
        <v>23772</v>
      </c>
      <c r="L299" s="561" t="s">
        <v>25</v>
      </c>
    </row>
    <row r="300" spans="1:12" x14ac:dyDescent="0.25">
      <c r="A300" s="561" t="s">
        <v>18</v>
      </c>
      <c r="B300" s="561" t="s">
        <v>19</v>
      </c>
      <c r="C300" s="561" t="s">
        <v>23708</v>
      </c>
      <c r="D300" s="561" t="s">
        <v>23709</v>
      </c>
      <c r="E300" s="562" t="s">
        <v>22</v>
      </c>
      <c r="F300" s="561" t="s">
        <v>22</v>
      </c>
      <c r="G300" s="561" t="s">
        <v>23773</v>
      </c>
      <c r="H300" s="561" t="s">
        <v>23774</v>
      </c>
      <c r="I300" s="561" t="s">
        <v>23270</v>
      </c>
      <c r="J300" s="561" t="s">
        <v>24</v>
      </c>
      <c r="K300" s="562" t="s">
        <v>8680</v>
      </c>
      <c r="L300" s="561" t="s">
        <v>25</v>
      </c>
    </row>
    <row r="301" spans="1:12" x14ac:dyDescent="0.25">
      <c r="A301" s="561" t="s">
        <v>18</v>
      </c>
      <c r="B301" s="561" t="s">
        <v>19</v>
      </c>
      <c r="C301" s="561" t="s">
        <v>23708</v>
      </c>
      <c r="D301" s="561" t="s">
        <v>23709</v>
      </c>
      <c r="E301" s="562" t="s">
        <v>22</v>
      </c>
      <c r="F301" s="561" t="s">
        <v>22</v>
      </c>
      <c r="G301" s="561" t="s">
        <v>23775</v>
      </c>
      <c r="H301" s="561" t="s">
        <v>23776</v>
      </c>
      <c r="I301" s="561" t="s">
        <v>23270</v>
      </c>
      <c r="J301" s="561" t="s">
        <v>24</v>
      </c>
      <c r="K301" s="562" t="s">
        <v>23777</v>
      </c>
      <c r="L301" s="561" t="s">
        <v>25</v>
      </c>
    </row>
    <row r="302" spans="1:12" x14ac:dyDescent="0.25">
      <c r="A302" s="561" t="s">
        <v>18</v>
      </c>
      <c r="B302" s="561" t="s">
        <v>19</v>
      </c>
      <c r="C302" s="561" t="s">
        <v>23708</v>
      </c>
      <c r="D302" s="561" t="s">
        <v>23709</v>
      </c>
      <c r="E302" s="562" t="s">
        <v>22</v>
      </c>
      <c r="F302" s="561" t="s">
        <v>22</v>
      </c>
      <c r="G302" s="561" t="s">
        <v>23778</v>
      </c>
      <c r="H302" s="561" t="s">
        <v>23779</v>
      </c>
      <c r="I302" s="561" t="s">
        <v>23270</v>
      </c>
      <c r="J302" s="561" t="s">
        <v>24</v>
      </c>
      <c r="K302" s="562" t="s">
        <v>7552</v>
      </c>
      <c r="L302" s="561" t="s">
        <v>25</v>
      </c>
    </row>
    <row r="303" spans="1:12" x14ac:dyDescent="0.25">
      <c r="A303" s="561" t="s">
        <v>18</v>
      </c>
      <c r="B303" s="561" t="s">
        <v>19</v>
      </c>
      <c r="C303" s="561" t="s">
        <v>23708</v>
      </c>
      <c r="D303" s="561" t="s">
        <v>23709</v>
      </c>
      <c r="E303" s="562" t="s">
        <v>22</v>
      </c>
      <c r="F303" s="561" t="s">
        <v>22</v>
      </c>
      <c r="G303" s="561" t="s">
        <v>23780</v>
      </c>
      <c r="H303" s="561" t="s">
        <v>23781</v>
      </c>
      <c r="I303" s="561" t="s">
        <v>23270</v>
      </c>
      <c r="J303" s="561" t="s">
        <v>24</v>
      </c>
      <c r="K303" s="562" t="s">
        <v>5282</v>
      </c>
      <c r="L303" s="561" t="s">
        <v>25</v>
      </c>
    </row>
    <row r="304" spans="1:12" x14ac:dyDescent="0.25">
      <c r="A304" s="561" t="s">
        <v>18</v>
      </c>
      <c r="B304" s="561" t="s">
        <v>19</v>
      </c>
      <c r="C304" s="561" t="s">
        <v>23708</v>
      </c>
      <c r="D304" s="561" t="s">
        <v>23709</v>
      </c>
      <c r="E304" s="562" t="s">
        <v>22</v>
      </c>
      <c r="F304" s="561" t="s">
        <v>22</v>
      </c>
      <c r="G304" s="561" t="s">
        <v>23782</v>
      </c>
      <c r="H304" s="561" t="s">
        <v>23783</v>
      </c>
      <c r="I304" s="561" t="s">
        <v>23270</v>
      </c>
      <c r="J304" s="561" t="s">
        <v>24</v>
      </c>
      <c r="K304" s="562" t="s">
        <v>7462</v>
      </c>
      <c r="L304" s="561" t="s">
        <v>25</v>
      </c>
    </row>
    <row r="305" spans="1:12" x14ac:dyDescent="0.25">
      <c r="A305" s="561" t="s">
        <v>18</v>
      </c>
      <c r="B305" s="561" t="s">
        <v>19</v>
      </c>
      <c r="C305" s="561" t="s">
        <v>23708</v>
      </c>
      <c r="D305" s="561" t="s">
        <v>23709</v>
      </c>
      <c r="E305" s="562" t="s">
        <v>22</v>
      </c>
      <c r="F305" s="561" t="s">
        <v>22</v>
      </c>
      <c r="G305" s="561" t="s">
        <v>23784</v>
      </c>
      <c r="H305" s="561" t="s">
        <v>23785</v>
      </c>
      <c r="I305" s="561" t="s">
        <v>23270</v>
      </c>
      <c r="J305" s="561" t="s">
        <v>24</v>
      </c>
      <c r="K305" s="562" t="s">
        <v>2786</v>
      </c>
      <c r="L305" s="561" t="s">
        <v>25</v>
      </c>
    </row>
    <row r="306" spans="1:12" x14ac:dyDescent="0.25">
      <c r="A306" s="561" t="s">
        <v>18</v>
      </c>
      <c r="B306" s="561" t="s">
        <v>19</v>
      </c>
      <c r="C306" s="561" t="s">
        <v>23708</v>
      </c>
      <c r="D306" s="561" t="s">
        <v>23709</v>
      </c>
      <c r="E306" s="562" t="s">
        <v>22</v>
      </c>
      <c r="F306" s="561" t="s">
        <v>22</v>
      </c>
      <c r="G306" s="561" t="s">
        <v>23786</v>
      </c>
      <c r="H306" s="561" t="s">
        <v>23787</v>
      </c>
      <c r="I306" s="561" t="s">
        <v>23270</v>
      </c>
      <c r="J306" s="561" t="s">
        <v>24</v>
      </c>
      <c r="K306" s="562" t="s">
        <v>8399</v>
      </c>
      <c r="L306" s="561" t="s">
        <v>25</v>
      </c>
    </row>
    <row r="307" spans="1:12" x14ac:dyDescent="0.25">
      <c r="A307" s="561" t="s">
        <v>18</v>
      </c>
      <c r="B307" s="561" t="s">
        <v>19</v>
      </c>
      <c r="C307" s="561" t="s">
        <v>23708</v>
      </c>
      <c r="D307" s="561" t="s">
        <v>23709</v>
      </c>
      <c r="E307" s="562" t="s">
        <v>22</v>
      </c>
      <c r="F307" s="561" t="s">
        <v>22</v>
      </c>
      <c r="G307" s="561" t="s">
        <v>23788</v>
      </c>
      <c r="H307" s="561" t="s">
        <v>23789</v>
      </c>
      <c r="I307" s="561" t="s">
        <v>23270</v>
      </c>
      <c r="J307" s="561" t="s">
        <v>24</v>
      </c>
      <c r="K307" s="562" t="s">
        <v>7759</v>
      </c>
      <c r="L307" s="561" t="s">
        <v>25</v>
      </c>
    </row>
    <row r="308" spans="1:12" x14ac:dyDescent="0.25">
      <c r="A308" s="561" t="s">
        <v>18</v>
      </c>
      <c r="B308" s="561" t="s">
        <v>19</v>
      </c>
      <c r="C308" s="561" t="s">
        <v>23708</v>
      </c>
      <c r="D308" s="561" t="s">
        <v>23709</v>
      </c>
      <c r="E308" s="562" t="s">
        <v>22</v>
      </c>
      <c r="F308" s="561" t="s">
        <v>22</v>
      </c>
      <c r="G308" s="561" t="s">
        <v>23790</v>
      </c>
      <c r="H308" s="561" t="s">
        <v>23791</v>
      </c>
      <c r="I308" s="561" t="s">
        <v>23270</v>
      </c>
      <c r="J308" s="561" t="s">
        <v>24</v>
      </c>
      <c r="K308" s="562" t="s">
        <v>7994</v>
      </c>
      <c r="L308" s="561" t="s">
        <v>25</v>
      </c>
    </row>
    <row r="309" spans="1:12" x14ac:dyDescent="0.25">
      <c r="A309" s="561" t="s">
        <v>18</v>
      </c>
      <c r="B309" s="561" t="s">
        <v>19</v>
      </c>
      <c r="C309" s="561" t="s">
        <v>23708</v>
      </c>
      <c r="D309" s="561" t="s">
        <v>23709</v>
      </c>
      <c r="E309" s="562" t="s">
        <v>22</v>
      </c>
      <c r="F309" s="561" t="s">
        <v>22</v>
      </c>
      <c r="G309" s="561" t="s">
        <v>23792</v>
      </c>
      <c r="H309" s="561" t="s">
        <v>23793</v>
      </c>
      <c r="I309" s="561" t="s">
        <v>23270</v>
      </c>
      <c r="J309" s="561" t="s">
        <v>24</v>
      </c>
      <c r="K309" s="562" t="s">
        <v>23794</v>
      </c>
      <c r="L309" s="561" t="s">
        <v>25</v>
      </c>
    </row>
    <row r="310" spans="1:12" x14ac:dyDescent="0.25">
      <c r="A310" s="561" t="s">
        <v>18</v>
      </c>
      <c r="B310" s="561" t="s">
        <v>19</v>
      </c>
      <c r="C310" s="561" t="s">
        <v>23708</v>
      </c>
      <c r="D310" s="561" t="s">
        <v>23709</v>
      </c>
      <c r="E310" s="562" t="s">
        <v>22</v>
      </c>
      <c r="F310" s="561" t="s">
        <v>22</v>
      </c>
      <c r="G310" s="561" t="s">
        <v>23795</v>
      </c>
      <c r="H310" s="561" t="s">
        <v>23796</v>
      </c>
      <c r="I310" s="561" t="s">
        <v>23270</v>
      </c>
      <c r="J310" s="561" t="s">
        <v>24</v>
      </c>
      <c r="K310" s="562" t="s">
        <v>23797</v>
      </c>
      <c r="L310" s="561" t="s">
        <v>25</v>
      </c>
    </row>
    <row r="311" spans="1:12" x14ac:dyDescent="0.25">
      <c r="A311" s="561" t="s">
        <v>18</v>
      </c>
      <c r="B311" s="561" t="s">
        <v>19</v>
      </c>
      <c r="C311" s="561" t="s">
        <v>23708</v>
      </c>
      <c r="D311" s="561" t="s">
        <v>23709</v>
      </c>
      <c r="E311" s="562" t="s">
        <v>22</v>
      </c>
      <c r="F311" s="561" t="s">
        <v>22</v>
      </c>
      <c r="G311" s="561" t="s">
        <v>23798</v>
      </c>
      <c r="H311" s="561" t="s">
        <v>23799</v>
      </c>
      <c r="I311" s="561" t="s">
        <v>23270</v>
      </c>
      <c r="J311" s="561" t="s">
        <v>24</v>
      </c>
      <c r="K311" s="562" t="s">
        <v>8546</v>
      </c>
      <c r="L311" s="561" t="s">
        <v>25</v>
      </c>
    </row>
    <row r="312" spans="1:12" x14ac:dyDescent="0.25">
      <c r="A312" s="561" t="s">
        <v>18</v>
      </c>
      <c r="B312" s="561" t="s">
        <v>19</v>
      </c>
      <c r="C312" s="561" t="s">
        <v>23708</v>
      </c>
      <c r="D312" s="561" t="s">
        <v>23709</v>
      </c>
      <c r="E312" s="562" t="s">
        <v>22</v>
      </c>
      <c r="F312" s="561" t="s">
        <v>22</v>
      </c>
      <c r="G312" s="561" t="s">
        <v>23800</v>
      </c>
      <c r="H312" s="561" t="s">
        <v>23801</v>
      </c>
      <c r="I312" s="561" t="s">
        <v>23270</v>
      </c>
      <c r="J312" s="561" t="s">
        <v>24</v>
      </c>
      <c r="K312" s="562" t="s">
        <v>7462</v>
      </c>
      <c r="L312" s="561" t="s">
        <v>25</v>
      </c>
    </row>
    <row r="313" spans="1:12" x14ac:dyDescent="0.25">
      <c r="A313" s="561" t="s">
        <v>18</v>
      </c>
      <c r="B313" s="561" t="s">
        <v>19</v>
      </c>
      <c r="C313" s="561" t="s">
        <v>23708</v>
      </c>
      <c r="D313" s="561" t="s">
        <v>23709</v>
      </c>
      <c r="E313" s="562" t="s">
        <v>22</v>
      </c>
      <c r="F313" s="561" t="s">
        <v>22</v>
      </c>
      <c r="G313" s="561" t="s">
        <v>23802</v>
      </c>
      <c r="H313" s="561" t="s">
        <v>23803</v>
      </c>
      <c r="I313" s="561" t="s">
        <v>23270</v>
      </c>
      <c r="J313" s="561" t="s">
        <v>24</v>
      </c>
      <c r="K313" s="562" t="s">
        <v>23804</v>
      </c>
      <c r="L313" s="561" t="s">
        <v>25</v>
      </c>
    </row>
    <row r="314" spans="1:12" x14ac:dyDescent="0.25">
      <c r="A314" s="561" t="s">
        <v>18</v>
      </c>
      <c r="B314" s="561" t="s">
        <v>19</v>
      </c>
      <c r="C314" s="561" t="s">
        <v>23708</v>
      </c>
      <c r="D314" s="561" t="s">
        <v>23709</v>
      </c>
      <c r="E314" s="562" t="s">
        <v>22</v>
      </c>
      <c r="F314" s="561" t="s">
        <v>22</v>
      </c>
      <c r="G314" s="561" t="s">
        <v>23805</v>
      </c>
      <c r="H314" s="561" t="s">
        <v>23806</v>
      </c>
      <c r="I314" s="561" t="s">
        <v>23270</v>
      </c>
      <c r="J314" s="561" t="s">
        <v>24</v>
      </c>
      <c r="K314" s="562" t="s">
        <v>7318</v>
      </c>
      <c r="L314" s="561" t="s">
        <v>25</v>
      </c>
    </row>
    <row r="315" spans="1:12" x14ac:dyDescent="0.25">
      <c r="A315" s="561" t="s">
        <v>18</v>
      </c>
      <c r="B315" s="561" t="s">
        <v>19</v>
      </c>
      <c r="C315" s="561" t="s">
        <v>23708</v>
      </c>
      <c r="D315" s="561" t="s">
        <v>23709</v>
      </c>
      <c r="E315" s="562" t="s">
        <v>22</v>
      </c>
      <c r="F315" s="561" t="s">
        <v>22</v>
      </c>
      <c r="G315" s="561" t="s">
        <v>23807</v>
      </c>
      <c r="H315" s="561" t="s">
        <v>23808</v>
      </c>
      <c r="I315" s="561" t="s">
        <v>23270</v>
      </c>
      <c r="J315" s="561" t="s">
        <v>24</v>
      </c>
      <c r="K315" s="562" t="s">
        <v>23809</v>
      </c>
      <c r="L315" s="561" t="s">
        <v>25</v>
      </c>
    </row>
    <row r="316" spans="1:12" x14ac:dyDescent="0.25">
      <c r="A316" s="561" t="s">
        <v>18</v>
      </c>
      <c r="B316" s="561" t="s">
        <v>19</v>
      </c>
      <c r="C316" s="561" t="s">
        <v>23708</v>
      </c>
      <c r="D316" s="561" t="s">
        <v>23709</v>
      </c>
      <c r="E316" s="562" t="s">
        <v>22</v>
      </c>
      <c r="F316" s="561" t="s">
        <v>22</v>
      </c>
      <c r="G316" s="561" t="s">
        <v>23810</v>
      </c>
      <c r="H316" s="561" t="s">
        <v>23811</v>
      </c>
      <c r="I316" s="561" t="s">
        <v>23270</v>
      </c>
      <c r="J316" s="561" t="s">
        <v>24</v>
      </c>
      <c r="K316" s="562" t="s">
        <v>23812</v>
      </c>
      <c r="L316" s="561" t="s">
        <v>25</v>
      </c>
    </row>
    <row r="317" spans="1:12" x14ac:dyDescent="0.25">
      <c r="A317" s="561" t="s">
        <v>18</v>
      </c>
      <c r="B317" s="561" t="s">
        <v>19</v>
      </c>
      <c r="C317" s="561" t="s">
        <v>23708</v>
      </c>
      <c r="D317" s="561" t="s">
        <v>23709</v>
      </c>
      <c r="E317" s="562" t="s">
        <v>22</v>
      </c>
      <c r="F317" s="561" t="s">
        <v>22</v>
      </c>
      <c r="G317" s="561" t="s">
        <v>23813</v>
      </c>
      <c r="H317" s="561" t="s">
        <v>23814</v>
      </c>
      <c r="I317" s="561" t="s">
        <v>23270</v>
      </c>
      <c r="J317" s="561" t="s">
        <v>24</v>
      </c>
      <c r="K317" s="562" t="s">
        <v>23815</v>
      </c>
      <c r="L317" s="561" t="s">
        <v>25</v>
      </c>
    </row>
    <row r="318" spans="1:12" x14ac:dyDescent="0.25">
      <c r="A318" s="561" t="s">
        <v>18</v>
      </c>
      <c r="B318" s="561" t="s">
        <v>19</v>
      </c>
      <c r="C318" s="561" t="s">
        <v>23708</v>
      </c>
      <c r="D318" s="561" t="s">
        <v>23709</v>
      </c>
      <c r="E318" s="562" t="s">
        <v>22</v>
      </c>
      <c r="F318" s="561" t="s">
        <v>22</v>
      </c>
      <c r="G318" s="561" t="s">
        <v>23816</v>
      </c>
      <c r="H318" s="561" t="s">
        <v>23817</v>
      </c>
      <c r="I318" s="561" t="s">
        <v>23270</v>
      </c>
      <c r="J318" s="561" t="s">
        <v>24</v>
      </c>
      <c r="K318" s="562" t="s">
        <v>23818</v>
      </c>
      <c r="L318" s="561" t="s">
        <v>25</v>
      </c>
    </row>
    <row r="319" spans="1:12" x14ac:dyDescent="0.25">
      <c r="A319" s="561" t="s">
        <v>18</v>
      </c>
      <c r="B319" s="561" t="s">
        <v>19</v>
      </c>
      <c r="C319" s="561" t="s">
        <v>23708</v>
      </c>
      <c r="D319" s="561" t="s">
        <v>23709</v>
      </c>
      <c r="E319" s="562" t="s">
        <v>22</v>
      </c>
      <c r="F319" s="561" t="s">
        <v>22</v>
      </c>
      <c r="G319" s="561" t="s">
        <v>23819</v>
      </c>
      <c r="H319" s="561" t="s">
        <v>23820</v>
      </c>
      <c r="I319" s="561" t="s">
        <v>23270</v>
      </c>
      <c r="J319" s="561" t="s">
        <v>7063</v>
      </c>
      <c r="K319" s="562" t="s">
        <v>23153</v>
      </c>
      <c r="L319" s="561" t="s">
        <v>25</v>
      </c>
    </row>
    <row r="320" spans="1:12" x14ac:dyDescent="0.25">
      <c r="A320" s="561" t="s">
        <v>18</v>
      </c>
      <c r="B320" s="561" t="s">
        <v>19</v>
      </c>
      <c r="C320" s="561" t="s">
        <v>23708</v>
      </c>
      <c r="D320" s="561" t="s">
        <v>23709</v>
      </c>
      <c r="E320" s="562" t="s">
        <v>22</v>
      </c>
      <c r="F320" s="561" t="s">
        <v>22</v>
      </c>
      <c r="G320" s="561" t="s">
        <v>23821</v>
      </c>
      <c r="H320" s="561" t="s">
        <v>23822</v>
      </c>
      <c r="I320" s="561" t="s">
        <v>23270</v>
      </c>
      <c r="J320" s="561" t="s">
        <v>7063</v>
      </c>
      <c r="K320" s="562" t="s">
        <v>8465</v>
      </c>
      <c r="L320" s="561" t="s">
        <v>25</v>
      </c>
    </row>
    <row r="321" spans="1:12" x14ac:dyDescent="0.25">
      <c r="A321" s="561" t="s">
        <v>18</v>
      </c>
      <c r="B321" s="561" t="s">
        <v>19</v>
      </c>
      <c r="C321" s="561" t="s">
        <v>23708</v>
      </c>
      <c r="D321" s="561" t="s">
        <v>23709</v>
      </c>
      <c r="E321" s="562" t="s">
        <v>22</v>
      </c>
      <c r="F321" s="561" t="s">
        <v>22</v>
      </c>
      <c r="G321" s="561" t="s">
        <v>23823</v>
      </c>
      <c r="H321" s="561" t="s">
        <v>23824</v>
      </c>
      <c r="I321" s="561" t="s">
        <v>23270</v>
      </c>
      <c r="J321" s="561" t="s">
        <v>7063</v>
      </c>
      <c r="K321" s="562" t="s">
        <v>7789</v>
      </c>
      <c r="L321" s="561" t="s">
        <v>25</v>
      </c>
    </row>
    <row r="322" spans="1:12" x14ac:dyDescent="0.25">
      <c r="A322" s="561" t="s">
        <v>18</v>
      </c>
      <c r="B322" s="561" t="s">
        <v>19</v>
      </c>
      <c r="C322" s="561" t="s">
        <v>23708</v>
      </c>
      <c r="D322" s="561" t="s">
        <v>23709</v>
      </c>
      <c r="E322" s="562" t="s">
        <v>22</v>
      </c>
      <c r="F322" s="561" t="s">
        <v>22</v>
      </c>
      <c r="G322" s="561" t="s">
        <v>23825</v>
      </c>
      <c r="H322" s="561" t="s">
        <v>23826</v>
      </c>
      <c r="I322" s="561" t="s">
        <v>23270</v>
      </c>
      <c r="J322" s="561" t="s">
        <v>7063</v>
      </c>
      <c r="K322" s="562" t="s">
        <v>23827</v>
      </c>
      <c r="L322" s="561" t="s">
        <v>25</v>
      </c>
    </row>
    <row r="323" spans="1:12" x14ac:dyDescent="0.25">
      <c r="A323" s="561" t="s">
        <v>18</v>
      </c>
      <c r="B323" s="561" t="s">
        <v>19</v>
      </c>
      <c r="C323" s="561" t="s">
        <v>23708</v>
      </c>
      <c r="D323" s="561" t="s">
        <v>23709</v>
      </c>
      <c r="E323" s="562" t="s">
        <v>22</v>
      </c>
      <c r="F323" s="561" t="s">
        <v>22</v>
      </c>
      <c r="G323" s="561" t="s">
        <v>23828</v>
      </c>
      <c r="H323" s="561" t="s">
        <v>23829</v>
      </c>
      <c r="I323" s="561" t="s">
        <v>23270</v>
      </c>
      <c r="J323" s="561" t="s">
        <v>7063</v>
      </c>
      <c r="K323" s="562" t="s">
        <v>23830</v>
      </c>
      <c r="L323" s="561" t="s">
        <v>25</v>
      </c>
    </row>
    <row r="324" spans="1:12" x14ac:dyDescent="0.25">
      <c r="A324" s="561" t="s">
        <v>18</v>
      </c>
      <c r="B324" s="561" t="s">
        <v>19</v>
      </c>
      <c r="C324" s="561" t="s">
        <v>23708</v>
      </c>
      <c r="D324" s="561" t="s">
        <v>23709</v>
      </c>
      <c r="E324" s="562" t="s">
        <v>22</v>
      </c>
      <c r="F324" s="561" t="s">
        <v>22</v>
      </c>
      <c r="G324" s="561" t="s">
        <v>23831</v>
      </c>
      <c r="H324" s="561" t="s">
        <v>23832</v>
      </c>
      <c r="I324" s="561" t="s">
        <v>23270</v>
      </c>
      <c r="J324" s="561" t="s">
        <v>7063</v>
      </c>
      <c r="K324" s="562" t="s">
        <v>8225</v>
      </c>
      <c r="L324" s="561" t="s">
        <v>25</v>
      </c>
    </row>
    <row r="325" spans="1:12" x14ac:dyDescent="0.25">
      <c r="A325" s="561" t="s">
        <v>18</v>
      </c>
      <c r="B325" s="561" t="s">
        <v>19</v>
      </c>
      <c r="C325" s="561" t="s">
        <v>23708</v>
      </c>
      <c r="D325" s="561" t="s">
        <v>23709</v>
      </c>
      <c r="E325" s="562" t="s">
        <v>22</v>
      </c>
      <c r="F325" s="561" t="s">
        <v>22</v>
      </c>
      <c r="G325" s="561" t="s">
        <v>23833</v>
      </c>
      <c r="H325" s="561" t="s">
        <v>23834</v>
      </c>
      <c r="I325" s="561" t="s">
        <v>23270</v>
      </c>
      <c r="J325" s="561" t="s">
        <v>7063</v>
      </c>
      <c r="K325" s="562" t="s">
        <v>23835</v>
      </c>
      <c r="L325" s="561" t="s">
        <v>25</v>
      </c>
    </row>
    <row r="326" spans="1:12" x14ac:dyDescent="0.25">
      <c r="A326" s="561" t="s">
        <v>18</v>
      </c>
      <c r="B326" s="561" t="s">
        <v>19</v>
      </c>
      <c r="C326" s="561" t="s">
        <v>23708</v>
      </c>
      <c r="D326" s="561" t="s">
        <v>23709</v>
      </c>
      <c r="E326" s="562" t="s">
        <v>22</v>
      </c>
      <c r="F326" s="561" t="s">
        <v>22</v>
      </c>
      <c r="G326" s="561" t="s">
        <v>23836</v>
      </c>
      <c r="H326" s="561" t="s">
        <v>23837</v>
      </c>
      <c r="I326" s="561" t="s">
        <v>23270</v>
      </c>
      <c r="J326" s="561" t="s">
        <v>7063</v>
      </c>
      <c r="K326" s="562" t="s">
        <v>23838</v>
      </c>
      <c r="L326" s="561" t="s">
        <v>25</v>
      </c>
    </row>
    <row r="327" spans="1:12" x14ac:dyDescent="0.25">
      <c r="A327" s="561" t="s">
        <v>18</v>
      </c>
      <c r="B327" s="561" t="s">
        <v>19</v>
      </c>
      <c r="C327" s="561" t="s">
        <v>23708</v>
      </c>
      <c r="D327" s="561" t="s">
        <v>23709</v>
      </c>
      <c r="E327" s="562" t="s">
        <v>22</v>
      </c>
      <c r="F327" s="561" t="s">
        <v>22</v>
      </c>
      <c r="G327" s="561" t="s">
        <v>23839</v>
      </c>
      <c r="H327" s="561" t="s">
        <v>23840</v>
      </c>
      <c r="I327" s="561" t="s">
        <v>23270</v>
      </c>
      <c r="J327" s="561" t="s">
        <v>7063</v>
      </c>
      <c r="K327" s="562" t="s">
        <v>7335</v>
      </c>
      <c r="L327" s="561" t="s">
        <v>25</v>
      </c>
    </row>
    <row r="328" spans="1:12" x14ac:dyDescent="0.25">
      <c r="A328" s="561" t="s">
        <v>18</v>
      </c>
      <c r="B328" s="561" t="s">
        <v>19</v>
      </c>
      <c r="C328" s="561" t="s">
        <v>23708</v>
      </c>
      <c r="D328" s="561" t="s">
        <v>23709</v>
      </c>
      <c r="E328" s="562" t="s">
        <v>22</v>
      </c>
      <c r="F328" s="561" t="s">
        <v>22</v>
      </c>
      <c r="G328" s="561" t="s">
        <v>23841</v>
      </c>
      <c r="H328" s="561" t="s">
        <v>23842</v>
      </c>
      <c r="I328" s="561" t="s">
        <v>23270</v>
      </c>
      <c r="J328" s="561" t="s">
        <v>7063</v>
      </c>
      <c r="K328" s="562" t="s">
        <v>23843</v>
      </c>
      <c r="L328" s="561" t="s">
        <v>25</v>
      </c>
    </row>
    <row r="329" spans="1:12" x14ac:dyDescent="0.25">
      <c r="A329" s="561" t="s">
        <v>18</v>
      </c>
      <c r="B329" s="561" t="s">
        <v>19</v>
      </c>
      <c r="C329" s="561" t="s">
        <v>23708</v>
      </c>
      <c r="D329" s="561" t="s">
        <v>23709</v>
      </c>
      <c r="E329" s="562" t="s">
        <v>22</v>
      </c>
      <c r="F329" s="561" t="s">
        <v>22</v>
      </c>
      <c r="G329" s="561" t="s">
        <v>23844</v>
      </c>
      <c r="H329" s="561" t="s">
        <v>23845</v>
      </c>
      <c r="I329" s="561" t="s">
        <v>23270</v>
      </c>
      <c r="J329" s="561" t="s">
        <v>7063</v>
      </c>
      <c r="K329" s="562" t="s">
        <v>23846</v>
      </c>
      <c r="L329" s="561" t="s">
        <v>25</v>
      </c>
    </row>
    <row r="330" spans="1:12" x14ac:dyDescent="0.25">
      <c r="A330" s="561" t="s">
        <v>18</v>
      </c>
      <c r="B330" s="561" t="s">
        <v>19</v>
      </c>
      <c r="C330" s="561" t="s">
        <v>23708</v>
      </c>
      <c r="D330" s="561" t="s">
        <v>23709</v>
      </c>
      <c r="E330" s="562" t="s">
        <v>22</v>
      </c>
      <c r="F330" s="561" t="s">
        <v>22</v>
      </c>
      <c r="G330" s="561" t="s">
        <v>23847</v>
      </c>
      <c r="H330" s="561" t="s">
        <v>23848</v>
      </c>
      <c r="I330" s="561" t="s">
        <v>23270</v>
      </c>
      <c r="J330" s="561" t="s">
        <v>7063</v>
      </c>
      <c r="K330" s="562" t="s">
        <v>23849</v>
      </c>
      <c r="L330" s="561" t="s">
        <v>25</v>
      </c>
    </row>
    <row r="331" spans="1:12" x14ac:dyDescent="0.25">
      <c r="A331" s="561" t="s">
        <v>18</v>
      </c>
      <c r="B331" s="561" t="s">
        <v>19</v>
      </c>
      <c r="C331" s="561" t="s">
        <v>23708</v>
      </c>
      <c r="D331" s="561" t="s">
        <v>23709</v>
      </c>
      <c r="E331" s="562" t="s">
        <v>22</v>
      </c>
      <c r="F331" s="561" t="s">
        <v>22</v>
      </c>
      <c r="G331" s="561" t="s">
        <v>23850</v>
      </c>
      <c r="H331" s="561" t="s">
        <v>23851</v>
      </c>
      <c r="I331" s="561" t="s">
        <v>23270</v>
      </c>
      <c r="J331" s="561" t="s">
        <v>7063</v>
      </c>
      <c r="K331" s="562" t="s">
        <v>23852</v>
      </c>
      <c r="L331" s="561" t="s">
        <v>25</v>
      </c>
    </row>
    <row r="332" spans="1:12" x14ac:dyDescent="0.25">
      <c r="A332" s="561" t="s">
        <v>18</v>
      </c>
      <c r="B332" s="561" t="s">
        <v>19</v>
      </c>
      <c r="C332" s="561" t="s">
        <v>23708</v>
      </c>
      <c r="D332" s="561" t="s">
        <v>23709</v>
      </c>
      <c r="E332" s="562" t="s">
        <v>22</v>
      </c>
      <c r="F332" s="561" t="s">
        <v>22</v>
      </c>
      <c r="G332" s="561" t="s">
        <v>23853</v>
      </c>
      <c r="H332" s="561" t="s">
        <v>23854</v>
      </c>
      <c r="I332" s="561" t="s">
        <v>23270</v>
      </c>
      <c r="J332" s="561" t="s">
        <v>7063</v>
      </c>
      <c r="K332" s="562" t="s">
        <v>23852</v>
      </c>
      <c r="L332" s="561" t="s">
        <v>25</v>
      </c>
    </row>
    <row r="333" spans="1:12" x14ac:dyDescent="0.25">
      <c r="A333" s="561" t="s">
        <v>18</v>
      </c>
      <c r="B333" s="561" t="s">
        <v>19</v>
      </c>
      <c r="C333" s="561" t="s">
        <v>23708</v>
      </c>
      <c r="D333" s="561" t="s">
        <v>23709</v>
      </c>
      <c r="E333" s="562" t="s">
        <v>22</v>
      </c>
      <c r="F333" s="561" t="s">
        <v>22</v>
      </c>
      <c r="G333" s="561" t="s">
        <v>23855</v>
      </c>
      <c r="H333" s="561" t="s">
        <v>23856</v>
      </c>
      <c r="I333" s="561" t="s">
        <v>23270</v>
      </c>
      <c r="J333" s="561" t="s">
        <v>7063</v>
      </c>
      <c r="K333" s="562" t="s">
        <v>23857</v>
      </c>
      <c r="L333" s="561" t="s">
        <v>25</v>
      </c>
    </row>
    <row r="334" spans="1:12" x14ac:dyDescent="0.25">
      <c r="A334" s="561" t="s">
        <v>18</v>
      </c>
      <c r="B334" s="561" t="s">
        <v>19</v>
      </c>
      <c r="C334" s="561" t="s">
        <v>23708</v>
      </c>
      <c r="D334" s="561" t="s">
        <v>23709</v>
      </c>
      <c r="E334" s="562" t="s">
        <v>22</v>
      </c>
      <c r="F334" s="561" t="s">
        <v>22</v>
      </c>
      <c r="G334" s="561" t="s">
        <v>23858</v>
      </c>
      <c r="H334" s="561" t="s">
        <v>23859</v>
      </c>
      <c r="I334" s="561" t="s">
        <v>23270</v>
      </c>
      <c r="J334" s="561" t="s">
        <v>7063</v>
      </c>
      <c r="K334" s="562" t="s">
        <v>23860</v>
      </c>
      <c r="L334" s="561" t="s">
        <v>25</v>
      </c>
    </row>
    <row r="335" spans="1:12" x14ac:dyDescent="0.25">
      <c r="A335" s="561" t="s">
        <v>18</v>
      </c>
      <c r="B335" s="561" t="s">
        <v>19</v>
      </c>
      <c r="C335" s="561" t="s">
        <v>23708</v>
      </c>
      <c r="D335" s="561" t="s">
        <v>23709</v>
      </c>
      <c r="E335" s="562" t="s">
        <v>22</v>
      </c>
      <c r="F335" s="561" t="s">
        <v>22</v>
      </c>
      <c r="G335" s="561" t="s">
        <v>23861</v>
      </c>
      <c r="H335" s="561" t="s">
        <v>23862</v>
      </c>
      <c r="I335" s="561" t="s">
        <v>23270</v>
      </c>
      <c r="J335" s="561" t="s">
        <v>7063</v>
      </c>
      <c r="K335" s="562" t="s">
        <v>23863</v>
      </c>
      <c r="L335" s="561" t="s">
        <v>25</v>
      </c>
    </row>
    <row r="336" spans="1:12" x14ac:dyDescent="0.25">
      <c r="A336" s="561" t="s">
        <v>18</v>
      </c>
      <c r="B336" s="561" t="s">
        <v>19</v>
      </c>
      <c r="C336" s="561" t="s">
        <v>23708</v>
      </c>
      <c r="D336" s="561" t="s">
        <v>23709</v>
      </c>
      <c r="E336" s="562" t="s">
        <v>22</v>
      </c>
      <c r="F336" s="561" t="s">
        <v>22</v>
      </c>
      <c r="G336" s="561" t="s">
        <v>23864</v>
      </c>
      <c r="H336" s="561" t="s">
        <v>23865</v>
      </c>
      <c r="I336" s="561" t="s">
        <v>23270</v>
      </c>
      <c r="J336" s="561" t="s">
        <v>7063</v>
      </c>
      <c r="K336" s="562" t="s">
        <v>23866</v>
      </c>
      <c r="L336" s="561" t="s">
        <v>25</v>
      </c>
    </row>
    <row r="337" spans="1:12" x14ac:dyDescent="0.25">
      <c r="A337" s="561" t="s">
        <v>280</v>
      </c>
      <c r="B337" s="561" t="s">
        <v>281</v>
      </c>
      <c r="C337" s="561" t="s">
        <v>282</v>
      </c>
      <c r="D337" s="561" t="s">
        <v>283</v>
      </c>
      <c r="E337" s="562" t="s">
        <v>22</v>
      </c>
      <c r="F337" s="561" t="s">
        <v>22</v>
      </c>
      <c r="G337" s="561" t="s">
        <v>23867</v>
      </c>
      <c r="H337" s="561" t="s">
        <v>284</v>
      </c>
      <c r="I337" s="561" t="s">
        <v>23868</v>
      </c>
      <c r="J337" s="561" t="s">
        <v>7063</v>
      </c>
      <c r="K337" s="562" t="s">
        <v>23869</v>
      </c>
      <c r="L337" s="561" t="s">
        <v>25</v>
      </c>
    </row>
    <row r="338" spans="1:12" x14ac:dyDescent="0.25">
      <c r="A338" s="561" t="s">
        <v>280</v>
      </c>
      <c r="B338" s="561" t="s">
        <v>281</v>
      </c>
      <c r="C338" s="561" t="s">
        <v>282</v>
      </c>
      <c r="D338" s="561" t="s">
        <v>283</v>
      </c>
      <c r="E338" s="562" t="s">
        <v>22</v>
      </c>
      <c r="F338" s="561" t="s">
        <v>22</v>
      </c>
      <c r="G338" s="561" t="s">
        <v>23870</v>
      </c>
      <c r="H338" s="561" t="s">
        <v>285</v>
      </c>
      <c r="I338" s="561" t="s">
        <v>23868</v>
      </c>
      <c r="J338" s="561" t="s">
        <v>7063</v>
      </c>
      <c r="K338" s="562" t="s">
        <v>23871</v>
      </c>
      <c r="L338" s="561" t="s">
        <v>25</v>
      </c>
    </row>
    <row r="339" spans="1:12" x14ac:dyDescent="0.25">
      <c r="A339" s="561" t="s">
        <v>280</v>
      </c>
      <c r="B339" s="561" t="s">
        <v>281</v>
      </c>
      <c r="C339" s="561" t="s">
        <v>282</v>
      </c>
      <c r="D339" s="561" t="s">
        <v>283</v>
      </c>
      <c r="E339" s="562" t="s">
        <v>22</v>
      </c>
      <c r="F339" s="561" t="s">
        <v>22</v>
      </c>
      <c r="G339" s="561" t="s">
        <v>23872</v>
      </c>
      <c r="H339" s="561" t="s">
        <v>286</v>
      </c>
      <c r="I339" s="561" t="s">
        <v>23868</v>
      </c>
      <c r="J339" s="561" t="s">
        <v>7063</v>
      </c>
      <c r="K339" s="562" t="s">
        <v>23873</v>
      </c>
      <c r="L339" s="561" t="s">
        <v>25</v>
      </c>
    </row>
    <row r="340" spans="1:12" x14ac:dyDescent="0.25">
      <c r="A340" s="561" t="s">
        <v>280</v>
      </c>
      <c r="B340" s="561" t="s">
        <v>281</v>
      </c>
      <c r="C340" s="561" t="s">
        <v>282</v>
      </c>
      <c r="D340" s="561" t="s">
        <v>283</v>
      </c>
      <c r="E340" s="562" t="s">
        <v>22</v>
      </c>
      <c r="F340" s="561" t="s">
        <v>22</v>
      </c>
      <c r="G340" s="561" t="s">
        <v>23874</v>
      </c>
      <c r="H340" s="561" t="s">
        <v>287</v>
      </c>
      <c r="I340" s="561" t="s">
        <v>23868</v>
      </c>
      <c r="J340" s="561" t="s">
        <v>7063</v>
      </c>
      <c r="K340" s="562" t="s">
        <v>23875</v>
      </c>
      <c r="L340" s="561" t="s">
        <v>25</v>
      </c>
    </row>
    <row r="341" spans="1:12" x14ac:dyDescent="0.25">
      <c r="A341" s="561" t="s">
        <v>280</v>
      </c>
      <c r="B341" s="561" t="s">
        <v>281</v>
      </c>
      <c r="C341" s="561" t="s">
        <v>282</v>
      </c>
      <c r="D341" s="561" t="s">
        <v>283</v>
      </c>
      <c r="E341" s="562" t="s">
        <v>22</v>
      </c>
      <c r="F341" s="561" t="s">
        <v>22</v>
      </c>
      <c r="G341" s="561" t="s">
        <v>23876</v>
      </c>
      <c r="H341" s="561" t="s">
        <v>288</v>
      </c>
      <c r="I341" s="561" t="s">
        <v>23868</v>
      </c>
      <c r="J341" s="561" t="s">
        <v>7063</v>
      </c>
      <c r="K341" s="562" t="s">
        <v>23877</v>
      </c>
      <c r="L341" s="561" t="s">
        <v>25</v>
      </c>
    </row>
    <row r="342" spans="1:12" x14ac:dyDescent="0.25">
      <c r="A342" s="561" t="s">
        <v>280</v>
      </c>
      <c r="B342" s="561" t="s">
        <v>281</v>
      </c>
      <c r="C342" s="561" t="s">
        <v>282</v>
      </c>
      <c r="D342" s="561" t="s">
        <v>283</v>
      </c>
      <c r="E342" s="562" t="s">
        <v>22</v>
      </c>
      <c r="F342" s="561" t="s">
        <v>22</v>
      </c>
      <c r="G342" s="561" t="s">
        <v>23878</v>
      </c>
      <c r="H342" s="561" t="s">
        <v>289</v>
      </c>
      <c r="I342" s="561" t="s">
        <v>23868</v>
      </c>
      <c r="J342" s="561" t="s">
        <v>7063</v>
      </c>
      <c r="K342" s="562" t="s">
        <v>23879</v>
      </c>
      <c r="L342" s="561" t="s">
        <v>25</v>
      </c>
    </row>
    <row r="343" spans="1:12" x14ac:dyDescent="0.25">
      <c r="A343" s="561" t="s">
        <v>280</v>
      </c>
      <c r="B343" s="561" t="s">
        <v>281</v>
      </c>
      <c r="C343" s="561" t="s">
        <v>282</v>
      </c>
      <c r="D343" s="561" t="s">
        <v>283</v>
      </c>
      <c r="E343" s="562" t="s">
        <v>22</v>
      </c>
      <c r="F343" s="561" t="s">
        <v>22</v>
      </c>
      <c r="G343" s="561" t="s">
        <v>23880</v>
      </c>
      <c r="H343" s="561" t="s">
        <v>290</v>
      </c>
      <c r="I343" s="561" t="s">
        <v>23868</v>
      </c>
      <c r="J343" s="561" t="s">
        <v>7063</v>
      </c>
      <c r="K343" s="562" t="s">
        <v>23881</v>
      </c>
      <c r="L343" s="561" t="s">
        <v>25</v>
      </c>
    </row>
    <row r="344" spans="1:12" x14ac:dyDescent="0.25">
      <c r="A344" s="561" t="s">
        <v>280</v>
      </c>
      <c r="B344" s="561" t="s">
        <v>281</v>
      </c>
      <c r="C344" s="561" t="s">
        <v>282</v>
      </c>
      <c r="D344" s="561" t="s">
        <v>283</v>
      </c>
      <c r="E344" s="562" t="s">
        <v>22</v>
      </c>
      <c r="F344" s="561" t="s">
        <v>22</v>
      </c>
      <c r="G344" s="561" t="s">
        <v>23882</v>
      </c>
      <c r="H344" s="561" t="s">
        <v>291</v>
      </c>
      <c r="I344" s="561" t="s">
        <v>23868</v>
      </c>
      <c r="J344" s="561" t="s">
        <v>7063</v>
      </c>
      <c r="K344" s="562" t="s">
        <v>23883</v>
      </c>
      <c r="L344" s="561" t="s">
        <v>25</v>
      </c>
    </row>
    <row r="345" spans="1:12" x14ac:dyDescent="0.25">
      <c r="A345" s="561" t="s">
        <v>280</v>
      </c>
      <c r="B345" s="561" t="s">
        <v>281</v>
      </c>
      <c r="C345" s="561" t="s">
        <v>282</v>
      </c>
      <c r="D345" s="561" t="s">
        <v>283</v>
      </c>
      <c r="E345" s="562" t="s">
        <v>22</v>
      </c>
      <c r="F345" s="561" t="s">
        <v>22</v>
      </c>
      <c r="G345" s="561" t="s">
        <v>23884</v>
      </c>
      <c r="H345" s="561" t="s">
        <v>292</v>
      </c>
      <c r="I345" s="561" t="s">
        <v>23270</v>
      </c>
      <c r="J345" s="561" t="s">
        <v>7063</v>
      </c>
      <c r="K345" s="562" t="s">
        <v>23885</v>
      </c>
      <c r="L345" s="561" t="s">
        <v>25</v>
      </c>
    </row>
    <row r="346" spans="1:12" x14ac:dyDescent="0.25">
      <c r="A346" s="561" t="s">
        <v>280</v>
      </c>
      <c r="B346" s="561" t="s">
        <v>281</v>
      </c>
      <c r="C346" s="561" t="s">
        <v>282</v>
      </c>
      <c r="D346" s="561" t="s">
        <v>283</v>
      </c>
      <c r="E346" s="562" t="s">
        <v>22</v>
      </c>
      <c r="F346" s="561" t="s">
        <v>22</v>
      </c>
      <c r="G346" s="561" t="s">
        <v>23886</v>
      </c>
      <c r="H346" s="561" t="s">
        <v>293</v>
      </c>
      <c r="I346" s="561" t="s">
        <v>23270</v>
      </c>
      <c r="J346" s="561" t="s">
        <v>7063</v>
      </c>
      <c r="K346" s="562" t="s">
        <v>23887</v>
      </c>
      <c r="L346" s="561" t="s">
        <v>25</v>
      </c>
    </row>
    <row r="347" spans="1:12" x14ac:dyDescent="0.25">
      <c r="A347" s="561" t="s">
        <v>280</v>
      </c>
      <c r="B347" s="561" t="s">
        <v>281</v>
      </c>
      <c r="C347" s="561" t="s">
        <v>282</v>
      </c>
      <c r="D347" s="561" t="s">
        <v>283</v>
      </c>
      <c r="E347" s="562" t="s">
        <v>22</v>
      </c>
      <c r="F347" s="561" t="s">
        <v>22</v>
      </c>
      <c r="G347" s="561" t="s">
        <v>23888</v>
      </c>
      <c r="H347" s="561" t="s">
        <v>294</v>
      </c>
      <c r="I347" s="561" t="s">
        <v>23868</v>
      </c>
      <c r="J347" s="561" t="s">
        <v>7063</v>
      </c>
      <c r="K347" s="562" t="s">
        <v>23889</v>
      </c>
      <c r="L347" s="561" t="s">
        <v>25</v>
      </c>
    </row>
    <row r="348" spans="1:12" x14ac:dyDescent="0.25">
      <c r="A348" s="561" t="s">
        <v>280</v>
      </c>
      <c r="B348" s="561" t="s">
        <v>281</v>
      </c>
      <c r="C348" s="561" t="s">
        <v>282</v>
      </c>
      <c r="D348" s="561" t="s">
        <v>283</v>
      </c>
      <c r="E348" s="562" t="s">
        <v>22</v>
      </c>
      <c r="F348" s="561" t="s">
        <v>22</v>
      </c>
      <c r="G348" s="561" t="s">
        <v>23890</v>
      </c>
      <c r="H348" s="561" t="s">
        <v>295</v>
      </c>
      <c r="I348" s="561" t="s">
        <v>23868</v>
      </c>
      <c r="J348" s="561" t="s">
        <v>7063</v>
      </c>
      <c r="K348" s="562" t="s">
        <v>23891</v>
      </c>
      <c r="L348" s="561" t="s">
        <v>25</v>
      </c>
    </row>
    <row r="349" spans="1:12" x14ac:dyDescent="0.25">
      <c r="A349" s="561" t="s">
        <v>280</v>
      </c>
      <c r="B349" s="561" t="s">
        <v>281</v>
      </c>
      <c r="C349" s="561" t="s">
        <v>282</v>
      </c>
      <c r="D349" s="561" t="s">
        <v>283</v>
      </c>
      <c r="E349" s="562" t="s">
        <v>22</v>
      </c>
      <c r="F349" s="561" t="s">
        <v>22</v>
      </c>
      <c r="G349" s="561" t="s">
        <v>23892</v>
      </c>
      <c r="H349" s="561" t="s">
        <v>296</v>
      </c>
      <c r="I349" s="561" t="s">
        <v>23868</v>
      </c>
      <c r="J349" s="561" t="s">
        <v>7063</v>
      </c>
      <c r="K349" s="562" t="s">
        <v>23893</v>
      </c>
      <c r="L349" s="561" t="s">
        <v>25</v>
      </c>
    </row>
    <row r="350" spans="1:12" x14ac:dyDescent="0.25">
      <c r="A350" s="561" t="s">
        <v>280</v>
      </c>
      <c r="B350" s="561" t="s">
        <v>281</v>
      </c>
      <c r="C350" s="561" t="s">
        <v>282</v>
      </c>
      <c r="D350" s="561" t="s">
        <v>283</v>
      </c>
      <c r="E350" s="562" t="s">
        <v>22</v>
      </c>
      <c r="F350" s="561" t="s">
        <v>22</v>
      </c>
      <c r="G350" s="561" t="s">
        <v>23894</v>
      </c>
      <c r="H350" s="561" t="s">
        <v>297</v>
      </c>
      <c r="I350" s="561" t="s">
        <v>23868</v>
      </c>
      <c r="J350" s="561" t="s">
        <v>7063</v>
      </c>
      <c r="K350" s="562" t="s">
        <v>23895</v>
      </c>
      <c r="L350" s="561" t="s">
        <v>25</v>
      </c>
    </row>
    <row r="351" spans="1:12" x14ac:dyDescent="0.25">
      <c r="A351" s="561" t="s">
        <v>280</v>
      </c>
      <c r="B351" s="561" t="s">
        <v>281</v>
      </c>
      <c r="C351" s="561" t="s">
        <v>282</v>
      </c>
      <c r="D351" s="561" t="s">
        <v>283</v>
      </c>
      <c r="E351" s="562" t="s">
        <v>22</v>
      </c>
      <c r="F351" s="561" t="s">
        <v>22</v>
      </c>
      <c r="G351" s="561" t="s">
        <v>23896</v>
      </c>
      <c r="H351" s="561" t="s">
        <v>298</v>
      </c>
      <c r="I351" s="561" t="s">
        <v>23868</v>
      </c>
      <c r="J351" s="561" t="s">
        <v>24</v>
      </c>
      <c r="K351" s="562" t="s">
        <v>23897</v>
      </c>
      <c r="L351" s="561" t="s">
        <v>25</v>
      </c>
    </row>
    <row r="352" spans="1:12" x14ac:dyDescent="0.25">
      <c r="A352" s="561" t="s">
        <v>280</v>
      </c>
      <c r="B352" s="561" t="s">
        <v>281</v>
      </c>
      <c r="C352" s="561" t="s">
        <v>282</v>
      </c>
      <c r="D352" s="561" t="s">
        <v>283</v>
      </c>
      <c r="E352" s="562" t="s">
        <v>22</v>
      </c>
      <c r="F352" s="561" t="s">
        <v>22</v>
      </c>
      <c r="G352" s="561" t="s">
        <v>23898</v>
      </c>
      <c r="H352" s="561" t="s">
        <v>300</v>
      </c>
      <c r="I352" s="561" t="s">
        <v>23868</v>
      </c>
      <c r="J352" s="561" t="s">
        <v>24</v>
      </c>
      <c r="K352" s="562" t="s">
        <v>23899</v>
      </c>
      <c r="L352" s="561" t="s">
        <v>25</v>
      </c>
    </row>
    <row r="353" spans="1:12" x14ac:dyDescent="0.25">
      <c r="A353" s="561" t="s">
        <v>280</v>
      </c>
      <c r="B353" s="561" t="s">
        <v>281</v>
      </c>
      <c r="C353" s="561" t="s">
        <v>282</v>
      </c>
      <c r="D353" s="561" t="s">
        <v>283</v>
      </c>
      <c r="E353" s="562" t="s">
        <v>22</v>
      </c>
      <c r="F353" s="561" t="s">
        <v>22</v>
      </c>
      <c r="G353" s="561" t="s">
        <v>23900</v>
      </c>
      <c r="H353" s="561" t="s">
        <v>301</v>
      </c>
      <c r="I353" s="561" t="s">
        <v>23868</v>
      </c>
      <c r="J353" s="561" t="s">
        <v>24</v>
      </c>
      <c r="K353" s="562" t="s">
        <v>23901</v>
      </c>
      <c r="L353" s="561" t="s">
        <v>25</v>
      </c>
    </row>
    <row r="354" spans="1:12" x14ac:dyDescent="0.25">
      <c r="A354" s="561" t="s">
        <v>280</v>
      </c>
      <c r="B354" s="561" t="s">
        <v>281</v>
      </c>
      <c r="C354" s="561" t="s">
        <v>282</v>
      </c>
      <c r="D354" s="561" t="s">
        <v>283</v>
      </c>
      <c r="E354" s="562" t="s">
        <v>22</v>
      </c>
      <c r="F354" s="561" t="s">
        <v>22</v>
      </c>
      <c r="G354" s="561" t="s">
        <v>23902</v>
      </c>
      <c r="H354" s="561" t="s">
        <v>302</v>
      </c>
      <c r="I354" s="561" t="s">
        <v>23868</v>
      </c>
      <c r="J354" s="561" t="s">
        <v>24</v>
      </c>
      <c r="K354" s="562" t="s">
        <v>23903</v>
      </c>
      <c r="L354" s="561" t="s">
        <v>25</v>
      </c>
    </row>
    <row r="355" spans="1:12" x14ac:dyDescent="0.25">
      <c r="A355" s="561" t="s">
        <v>280</v>
      </c>
      <c r="B355" s="561" t="s">
        <v>281</v>
      </c>
      <c r="C355" s="561" t="s">
        <v>282</v>
      </c>
      <c r="D355" s="561" t="s">
        <v>283</v>
      </c>
      <c r="E355" s="562" t="s">
        <v>22</v>
      </c>
      <c r="F355" s="561" t="s">
        <v>22</v>
      </c>
      <c r="G355" s="561" t="s">
        <v>23904</v>
      </c>
      <c r="H355" s="561" t="s">
        <v>303</v>
      </c>
      <c r="I355" s="561" t="s">
        <v>23868</v>
      </c>
      <c r="J355" s="561" t="s">
        <v>24</v>
      </c>
      <c r="K355" s="562" t="s">
        <v>23905</v>
      </c>
      <c r="L355" s="561" t="s">
        <v>25</v>
      </c>
    </row>
    <row r="356" spans="1:12" x14ac:dyDescent="0.25">
      <c r="A356" s="561" t="s">
        <v>280</v>
      </c>
      <c r="B356" s="561" t="s">
        <v>281</v>
      </c>
      <c r="C356" s="561" t="s">
        <v>282</v>
      </c>
      <c r="D356" s="561" t="s">
        <v>283</v>
      </c>
      <c r="E356" s="562" t="s">
        <v>22</v>
      </c>
      <c r="F356" s="561" t="s">
        <v>22</v>
      </c>
      <c r="G356" s="561" t="s">
        <v>23906</v>
      </c>
      <c r="H356" s="561" t="s">
        <v>304</v>
      </c>
      <c r="I356" s="561" t="s">
        <v>23868</v>
      </c>
      <c r="J356" s="561" t="s">
        <v>24</v>
      </c>
      <c r="K356" s="562" t="s">
        <v>23907</v>
      </c>
      <c r="L356" s="561" t="s">
        <v>25</v>
      </c>
    </row>
    <row r="357" spans="1:12" x14ac:dyDescent="0.25">
      <c r="A357" s="561" t="s">
        <v>280</v>
      </c>
      <c r="B357" s="561" t="s">
        <v>281</v>
      </c>
      <c r="C357" s="561" t="s">
        <v>282</v>
      </c>
      <c r="D357" s="561" t="s">
        <v>283</v>
      </c>
      <c r="E357" s="562" t="s">
        <v>22</v>
      </c>
      <c r="F357" s="561" t="s">
        <v>22</v>
      </c>
      <c r="G357" s="561" t="s">
        <v>23908</v>
      </c>
      <c r="H357" s="561" t="s">
        <v>305</v>
      </c>
      <c r="I357" s="561" t="s">
        <v>23868</v>
      </c>
      <c r="J357" s="561" t="s">
        <v>24</v>
      </c>
      <c r="K357" s="562" t="s">
        <v>23909</v>
      </c>
      <c r="L357" s="561" t="s">
        <v>25</v>
      </c>
    </row>
    <row r="358" spans="1:12" x14ac:dyDescent="0.25">
      <c r="A358" s="561" t="s">
        <v>280</v>
      </c>
      <c r="B358" s="561" t="s">
        <v>281</v>
      </c>
      <c r="C358" s="561" t="s">
        <v>282</v>
      </c>
      <c r="D358" s="561" t="s">
        <v>283</v>
      </c>
      <c r="E358" s="562" t="s">
        <v>22</v>
      </c>
      <c r="F358" s="561" t="s">
        <v>22</v>
      </c>
      <c r="G358" s="561" t="s">
        <v>23910</v>
      </c>
      <c r="H358" s="561" t="s">
        <v>306</v>
      </c>
      <c r="I358" s="561" t="s">
        <v>23868</v>
      </c>
      <c r="J358" s="561" t="s">
        <v>24</v>
      </c>
      <c r="K358" s="562" t="s">
        <v>23911</v>
      </c>
      <c r="L358" s="561" t="s">
        <v>25</v>
      </c>
    </row>
    <row r="359" spans="1:12" x14ac:dyDescent="0.25">
      <c r="A359" s="561" t="s">
        <v>280</v>
      </c>
      <c r="B359" s="561" t="s">
        <v>281</v>
      </c>
      <c r="C359" s="561" t="s">
        <v>282</v>
      </c>
      <c r="D359" s="561" t="s">
        <v>283</v>
      </c>
      <c r="E359" s="562" t="s">
        <v>22</v>
      </c>
      <c r="F359" s="561" t="s">
        <v>22</v>
      </c>
      <c r="G359" s="561" t="s">
        <v>23912</v>
      </c>
      <c r="H359" s="561" t="s">
        <v>307</v>
      </c>
      <c r="I359" s="561" t="s">
        <v>23868</v>
      </c>
      <c r="J359" s="561" t="s">
        <v>24</v>
      </c>
      <c r="K359" s="562" t="s">
        <v>23913</v>
      </c>
      <c r="L359" s="561" t="s">
        <v>25</v>
      </c>
    </row>
    <row r="360" spans="1:12" x14ac:dyDescent="0.25">
      <c r="A360" s="561" t="s">
        <v>280</v>
      </c>
      <c r="B360" s="561" t="s">
        <v>281</v>
      </c>
      <c r="C360" s="561" t="s">
        <v>282</v>
      </c>
      <c r="D360" s="561" t="s">
        <v>283</v>
      </c>
      <c r="E360" s="562" t="s">
        <v>22</v>
      </c>
      <c r="F360" s="561" t="s">
        <v>22</v>
      </c>
      <c r="G360" s="561" t="s">
        <v>23914</v>
      </c>
      <c r="H360" s="561" t="s">
        <v>308</v>
      </c>
      <c r="I360" s="561" t="s">
        <v>23868</v>
      </c>
      <c r="J360" s="561" t="s">
        <v>24</v>
      </c>
      <c r="K360" s="562" t="s">
        <v>23915</v>
      </c>
      <c r="L360" s="561" t="s">
        <v>25</v>
      </c>
    </row>
    <row r="361" spans="1:12" x14ac:dyDescent="0.25">
      <c r="A361" s="561" t="s">
        <v>280</v>
      </c>
      <c r="B361" s="561" t="s">
        <v>281</v>
      </c>
      <c r="C361" s="561" t="s">
        <v>282</v>
      </c>
      <c r="D361" s="561" t="s">
        <v>283</v>
      </c>
      <c r="E361" s="562" t="s">
        <v>22</v>
      </c>
      <c r="F361" s="561" t="s">
        <v>22</v>
      </c>
      <c r="G361" s="561" t="s">
        <v>23916</v>
      </c>
      <c r="H361" s="561" t="s">
        <v>309</v>
      </c>
      <c r="I361" s="561" t="s">
        <v>23868</v>
      </c>
      <c r="J361" s="561" t="s">
        <v>24</v>
      </c>
      <c r="K361" s="562" t="s">
        <v>23917</v>
      </c>
      <c r="L361" s="561" t="s">
        <v>25</v>
      </c>
    </row>
    <row r="362" spans="1:12" x14ac:dyDescent="0.25">
      <c r="A362" s="561" t="s">
        <v>280</v>
      </c>
      <c r="B362" s="561" t="s">
        <v>281</v>
      </c>
      <c r="C362" s="561" t="s">
        <v>282</v>
      </c>
      <c r="D362" s="561" t="s">
        <v>283</v>
      </c>
      <c r="E362" s="562" t="s">
        <v>22</v>
      </c>
      <c r="F362" s="561" t="s">
        <v>22</v>
      </c>
      <c r="G362" s="561" t="s">
        <v>23918</v>
      </c>
      <c r="H362" s="561" t="s">
        <v>310</v>
      </c>
      <c r="I362" s="561" t="s">
        <v>23868</v>
      </c>
      <c r="J362" s="561" t="s">
        <v>24</v>
      </c>
      <c r="K362" s="562" t="s">
        <v>23919</v>
      </c>
      <c r="L362" s="561" t="s">
        <v>25</v>
      </c>
    </row>
    <row r="363" spans="1:12" x14ac:dyDescent="0.25">
      <c r="A363" s="561" t="s">
        <v>280</v>
      </c>
      <c r="B363" s="561" t="s">
        <v>281</v>
      </c>
      <c r="C363" s="561" t="s">
        <v>282</v>
      </c>
      <c r="D363" s="561" t="s">
        <v>283</v>
      </c>
      <c r="E363" s="562" t="s">
        <v>22</v>
      </c>
      <c r="F363" s="561" t="s">
        <v>22</v>
      </c>
      <c r="G363" s="561" t="s">
        <v>23920</v>
      </c>
      <c r="H363" s="561" t="s">
        <v>311</v>
      </c>
      <c r="I363" s="561" t="s">
        <v>23868</v>
      </c>
      <c r="J363" s="561" t="s">
        <v>24</v>
      </c>
      <c r="K363" s="562" t="s">
        <v>23921</v>
      </c>
      <c r="L363" s="561" t="s">
        <v>25</v>
      </c>
    </row>
    <row r="364" spans="1:12" x14ac:dyDescent="0.25">
      <c r="A364" s="561" t="s">
        <v>280</v>
      </c>
      <c r="B364" s="561" t="s">
        <v>281</v>
      </c>
      <c r="C364" s="561" t="s">
        <v>282</v>
      </c>
      <c r="D364" s="561" t="s">
        <v>283</v>
      </c>
      <c r="E364" s="562" t="s">
        <v>22</v>
      </c>
      <c r="F364" s="561" t="s">
        <v>22</v>
      </c>
      <c r="G364" s="561" t="s">
        <v>23922</v>
      </c>
      <c r="H364" s="561" t="s">
        <v>312</v>
      </c>
      <c r="I364" s="561" t="s">
        <v>23868</v>
      </c>
      <c r="J364" s="561" t="s">
        <v>24</v>
      </c>
      <c r="K364" s="562" t="s">
        <v>23923</v>
      </c>
      <c r="L364" s="561" t="s">
        <v>25</v>
      </c>
    </row>
    <row r="365" spans="1:12" x14ac:dyDescent="0.25">
      <c r="A365" s="561" t="s">
        <v>280</v>
      </c>
      <c r="B365" s="561" t="s">
        <v>281</v>
      </c>
      <c r="C365" s="561" t="s">
        <v>282</v>
      </c>
      <c r="D365" s="561" t="s">
        <v>283</v>
      </c>
      <c r="E365" s="562" t="s">
        <v>22</v>
      </c>
      <c r="F365" s="561" t="s">
        <v>22</v>
      </c>
      <c r="G365" s="561" t="s">
        <v>23924</v>
      </c>
      <c r="H365" s="561" t="s">
        <v>313</v>
      </c>
      <c r="I365" s="561" t="s">
        <v>23868</v>
      </c>
      <c r="J365" s="561" t="s">
        <v>24</v>
      </c>
      <c r="K365" s="562" t="s">
        <v>23595</v>
      </c>
      <c r="L365" s="561" t="s">
        <v>25</v>
      </c>
    </row>
    <row r="366" spans="1:12" x14ac:dyDescent="0.25">
      <c r="A366" s="561" t="s">
        <v>280</v>
      </c>
      <c r="B366" s="561" t="s">
        <v>281</v>
      </c>
      <c r="C366" s="561" t="s">
        <v>282</v>
      </c>
      <c r="D366" s="561" t="s">
        <v>283</v>
      </c>
      <c r="E366" s="562" t="s">
        <v>22</v>
      </c>
      <c r="F366" s="561" t="s">
        <v>22</v>
      </c>
      <c r="G366" s="561" t="s">
        <v>23925</v>
      </c>
      <c r="H366" s="561" t="s">
        <v>314</v>
      </c>
      <c r="I366" s="561" t="s">
        <v>23868</v>
      </c>
      <c r="J366" s="561" t="s">
        <v>24</v>
      </c>
      <c r="K366" s="562" t="s">
        <v>23926</v>
      </c>
      <c r="L366" s="561" t="s">
        <v>25</v>
      </c>
    </row>
    <row r="367" spans="1:12" x14ac:dyDescent="0.25">
      <c r="A367" s="561" t="s">
        <v>280</v>
      </c>
      <c r="B367" s="561" t="s">
        <v>281</v>
      </c>
      <c r="C367" s="561" t="s">
        <v>282</v>
      </c>
      <c r="D367" s="561" t="s">
        <v>283</v>
      </c>
      <c r="E367" s="562" t="s">
        <v>22</v>
      </c>
      <c r="F367" s="561" t="s">
        <v>22</v>
      </c>
      <c r="G367" s="561" t="s">
        <v>23927</v>
      </c>
      <c r="H367" s="561" t="s">
        <v>315</v>
      </c>
      <c r="I367" s="561" t="s">
        <v>23868</v>
      </c>
      <c r="J367" s="561" t="s">
        <v>24</v>
      </c>
      <c r="K367" s="562" t="s">
        <v>23928</v>
      </c>
      <c r="L367" s="561" t="s">
        <v>25</v>
      </c>
    </row>
    <row r="368" spans="1:12" x14ac:dyDescent="0.25">
      <c r="A368" s="561" t="s">
        <v>280</v>
      </c>
      <c r="B368" s="561" t="s">
        <v>281</v>
      </c>
      <c r="C368" s="561" t="s">
        <v>282</v>
      </c>
      <c r="D368" s="561" t="s">
        <v>283</v>
      </c>
      <c r="E368" s="562" t="s">
        <v>22</v>
      </c>
      <c r="F368" s="561" t="s">
        <v>22</v>
      </c>
      <c r="G368" s="561" t="s">
        <v>23929</v>
      </c>
      <c r="H368" s="561" t="s">
        <v>316</v>
      </c>
      <c r="I368" s="561" t="s">
        <v>23868</v>
      </c>
      <c r="J368" s="561" t="s">
        <v>7063</v>
      </c>
      <c r="K368" s="562" t="s">
        <v>23930</v>
      </c>
      <c r="L368" s="561" t="s">
        <v>25</v>
      </c>
    </row>
    <row r="369" spans="1:12" x14ac:dyDescent="0.25">
      <c r="A369" s="561" t="s">
        <v>280</v>
      </c>
      <c r="B369" s="561" t="s">
        <v>281</v>
      </c>
      <c r="C369" s="561" t="s">
        <v>282</v>
      </c>
      <c r="D369" s="561" t="s">
        <v>283</v>
      </c>
      <c r="E369" s="562" t="s">
        <v>22</v>
      </c>
      <c r="F369" s="561" t="s">
        <v>22</v>
      </c>
      <c r="G369" s="561" t="s">
        <v>23931</v>
      </c>
      <c r="H369" s="561" t="s">
        <v>317</v>
      </c>
      <c r="I369" s="561" t="s">
        <v>23868</v>
      </c>
      <c r="J369" s="561" t="s">
        <v>24</v>
      </c>
      <c r="K369" s="562" t="s">
        <v>23932</v>
      </c>
      <c r="L369" s="561" t="s">
        <v>25</v>
      </c>
    </row>
    <row r="370" spans="1:12" x14ac:dyDescent="0.25">
      <c r="A370" s="561" t="s">
        <v>280</v>
      </c>
      <c r="B370" s="561" t="s">
        <v>281</v>
      </c>
      <c r="C370" s="561" t="s">
        <v>282</v>
      </c>
      <c r="D370" s="561" t="s">
        <v>283</v>
      </c>
      <c r="E370" s="562" t="s">
        <v>22</v>
      </c>
      <c r="F370" s="561" t="s">
        <v>22</v>
      </c>
      <c r="G370" s="561" t="s">
        <v>23933</v>
      </c>
      <c r="H370" s="561" t="s">
        <v>318</v>
      </c>
      <c r="I370" s="561" t="s">
        <v>23270</v>
      </c>
      <c r="J370" s="561" t="s">
        <v>7063</v>
      </c>
      <c r="K370" s="562" t="s">
        <v>23934</v>
      </c>
      <c r="L370" s="561" t="s">
        <v>25</v>
      </c>
    </row>
    <row r="371" spans="1:12" x14ac:dyDescent="0.25">
      <c r="A371" s="561" t="s">
        <v>280</v>
      </c>
      <c r="B371" s="561" t="s">
        <v>281</v>
      </c>
      <c r="C371" s="561" t="s">
        <v>282</v>
      </c>
      <c r="D371" s="561" t="s">
        <v>283</v>
      </c>
      <c r="E371" s="562" t="s">
        <v>22</v>
      </c>
      <c r="F371" s="561" t="s">
        <v>22</v>
      </c>
      <c r="G371" s="561" t="s">
        <v>23935</v>
      </c>
      <c r="H371" s="561" t="s">
        <v>319</v>
      </c>
      <c r="I371" s="561" t="s">
        <v>23270</v>
      </c>
      <c r="J371" s="561" t="s">
        <v>7063</v>
      </c>
      <c r="K371" s="562" t="s">
        <v>23936</v>
      </c>
      <c r="L371" s="561" t="s">
        <v>25</v>
      </c>
    </row>
    <row r="372" spans="1:12" x14ac:dyDescent="0.25">
      <c r="A372" s="561" t="s">
        <v>320</v>
      </c>
      <c r="B372" s="561" t="s">
        <v>321</v>
      </c>
      <c r="C372" s="561" t="s">
        <v>322</v>
      </c>
      <c r="D372" s="561" t="s">
        <v>323</v>
      </c>
      <c r="E372" s="562" t="s">
        <v>22</v>
      </c>
      <c r="F372" s="561" t="s">
        <v>22</v>
      </c>
      <c r="G372" s="561" t="s">
        <v>23937</v>
      </c>
      <c r="H372" s="561" t="s">
        <v>324</v>
      </c>
      <c r="I372" s="561" t="s">
        <v>325</v>
      </c>
      <c r="J372" s="561" t="s">
        <v>326</v>
      </c>
      <c r="K372" s="562" t="s">
        <v>23938</v>
      </c>
      <c r="L372" s="561" t="s">
        <v>25</v>
      </c>
    </row>
    <row r="373" spans="1:12" x14ac:dyDescent="0.25">
      <c r="A373" s="561" t="s">
        <v>320</v>
      </c>
      <c r="B373" s="561" t="s">
        <v>321</v>
      </c>
      <c r="C373" s="561" t="s">
        <v>322</v>
      </c>
      <c r="D373" s="561" t="s">
        <v>323</v>
      </c>
      <c r="E373" s="562" t="s">
        <v>22</v>
      </c>
      <c r="F373" s="561" t="s">
        <v>22</v>
      </c>
      <c r="G373" s="561" t="s">
        <v>23939</v>
      </c>
      <c r="H373" s="561" t="s">
        <v>327</v>
      </c>
      <c r="I373" s="561" t="s">
        <v>325</v>
      </c>
      <c r="J373" s="561" t="s">
        <v>24</v>
      </c>
      <c r="K373" s="562" t="s">
        <v>23940</v>
      </c>
      <c r="L373" s="561" t="s">
        <v>25</v>
      </c>
    </row>
    <row r="374" spans="1:12" x14ac:dyDescent="0.25">
      <c r="A374" s="561" t="s">
        <v>320</v>
      </c>
      <c r="B374" s="561" t="s">
        <v>321</v>
      </c>
      <c r="C374" s="561" t="s">
        <v>322</v>
      </c>
      <c r="D374" s="561" t="s">
        <v>323</v>
      </c>
      <c r="E374" s="562" t="s">
        <v>22</v>
      </c>
      <c r="F374" s="561" t="s">
        <v>22</v>
      </c>
      <c r="G374" s="561" t="s">
        <v>23941</v>
      </c>
      <c r="H374" s="561" t="s">
        <v>328</v>
      </c>
      <c r="I374" s="561" t="s">
        <v>325</v>
      </c>
      <c r="J374" s="561" t="s">
        <v>24</v>
      </c>
      <c r="K374" s="562" t="s">
        <v>23942</v>
      </c>
      <c r="L374" s="561" t="s">
        <v>25</v>
      </c>
    </row>
    <row r="375" spans="1:12" x14ac:dyDescent="0.25">
      <c r="A375" s="561" t="s">
        <v>320</v>
      </c>
      <c r="B375" s="561" t="s">
        <v>321</v>
      </c>
      <c r="C375" s="561" t="s">
        <v>322</v>
      </c>
      <c r="D375" s="561" t="s">
        <v>323</v>
      </c>
      <c r="E375" s="562" t="s">
        <v>22</v>
      </c>
      <c r="F375" s="561" t="s">
        <v>22</v>
      </c>
      <c r="G375" s="561" t="s">
        <v>23943</v>
      </c>
      <c r="H375" s="561" t="s">
        <v>329</v>
      </c>
      <c r="I375" s="561" t="s">
        <v>325</v>
      </c>
      <c r="J375" s="561" t="s">
        <v>7063</v>
      </c>
      <c r="K375" s="562" t="s">
        <v>23944</v>
      </c>
      <c r="L375" s="561" t="s">
        <v>25</v>
      </c>
    </row>
    <row r="376" spans="1:12" x14ac:dyDescent="0.25">
      <c r="A376" s="561" t="s">
        <v>320</v>
      </c>
      <c r="B376" s="561" t="s">
        <v>321</v>
      </c>
      <c r="C376" s="561" t="s">
        <v>322</v>
      </c>
      <c r="D376" s="561" t="s">
        <v>323</v>
      </c>
      <c r="E376" s="562" t="s">
        <v>22</v>
      </c>
      <c r="F376" s="561" t="s">
        <v>22</v>
      </c>
      <c r="G376" s="561" t="s">
        <v>23945</v>
      </c>
      <c r="H376" s="561" t="s">
        <v>330</v>
      </c>
      <c r="I376" s="561" t="s">
        <v>325</v>
      </c>
      <c r="J376" s="561" t="s">
        <v>7063</v>
      </c>
      <c r="K376" s="562" t="s">
        <v>5248</v>
      </c>
      <c r="L376" s="561" t="s">
        <v>25</v>
      </c>
    </row>
    <row r="377" spans="1:12" x14ac:dyDescent="0.25">
      <c r="A377" s="561" t="s">
        <v>320</v>
      </c>
      <c r="B377" s="561" t="s">
        <v>321</v>
      </c>
      <c r="C377" s="561" t="s">
        <v>322</v>
      </c>
      <c r="D377" s="561" t="s">
        <v>323</v>
      </c>
      <c r="E377" s="562" t="s">
        <v>22</v>
      </c>
      <c r="F377" s="561" t="s">
        <v>22</v>
      </c>
      <c r="G377" s="561" t="s">
        <v>23946</v>
      </c>
      <c r="H377" s="561" t="s">
        <v>331</v>
      </c>
      <c r="I377" s="561" t="s">
        <v>325</v>
      </c>
      <c r="J377" s="561" t="s">
        <v>7063</v>
      </c>
      <c r="K377" s="562" t="s">
        <v>7311</v>
      </c>
      <c r="L377" s="561" t="s">
        <v>25</v>
      </c>
    </row>
    <row r="378" spans="1:12" x14ac:dyDescent="0.25">
      <c r="A378" s="561" t="s">
        <v>320</v>
      </c>
      <c r="B378" s="561" t="s">
        <v>321</v>
      </c>
      <c r="C378" s="561" t="s">
        <v>322</v>
      </c>
      <c r="D378" s="561" t="s">
        <v>323</v>
      </c>
      <c r="E378" s="562" t="s">
        <v>22</v>
      </c>
      <c r="F378" s="561" t="s">
        <v>22</v>
      </c>
      <c r="G378" s="561" t="s">
        <v>23947</v>
      </c>
      <c r="H378" s="561" t="s">
        <v>332</v>
      </c>
      <c r="I378" s="561" t="s">
        <v>325</v>
      </c>
      <c r="J378" s="561" t="s">
        <v>7063</v>
      </c>
      <c r="K378" s="562" t="s">
        <v>23948</v>
      </c>
      <c r="L378" s="561" t="s">
        <v>25</v>
      </c>
    </row>
    <row r="379" spans="1:12" x14ac:dyDescent="0.25">
      <c r="A379" s="561" t="s">
        <v>320</v>
      </c>
      <c r="B379" s="561" t="s">
        <v>321</v>
      </c>
      <c r="C379" s="561" t="s">
        <v>322</v>
      </c>
      <c r="D379" s="561" t="s">
        <v>323</v>
      </c>
      <c r="E379" s="562" t="s">
        <v>22</v>
      </c>
      <c r="F379" s="561" t="s">
        <v>22</v>
      </c>
      <c r="G379" s="561" t="s">
        <v>23949</v>
      </c>
      <c r="H379" s="561" t="s">
        <v>333</v>
      </c>
      <c r="I379" s="561" t="s">
        <v>325</v>
      </c>
      <c r="J379" s="561" t="s">
        <v>7063</v>
      </c>
      <c r="K379" s="562" t="s">
        <v>23950</v>
      </c>
      <c r="L379" s="561" t="s">
        <v>25</v>
      </c>
    </row>
    <row r="380" spans="1:12" x14ac:dyDescent="0.25">
      <c r="A380" s="561" t="s">
        <v>320</v>
      </c>
      <c r="B380" s="561" t="s">
        <v>321</v>
      </c>
      <c r="C380" s="561" t="s">
        <v>322</v>
      </c>
      <c r="D380" s="561" t="s">
        <v>323</v>
      </c>
      <c r="E380" s="562" t="s">
        <v>22</v>
      </c>
      <c r="F380" s="561" t="s">
        <v>22</v>
      </c>
      <c r="G380" s="561" t="s">
        <v>23951</v>
      </c>
      <c r="H380" s="561" t="s">
        <v>334</v>
      </c>
      <c r="I380" s="561" t="s">
        <v>325</v>
      </c>
      <c r="J380" s="561" t="s">
        <v>7063</v>
      </c>
      <c r="K380" s="562" t="s">
        <v>23952</v>
      </c>
      <c r="L380" s="561" t="s">
        <v>25</v>
      </c>
    </row>
    <row r="381" spans="1:12" x14ac:dyDescent="0.25">
      <c r="A381" s="561" t="s">
        <v>320</v>
      </c>
      <c r="B381" s="561" t="s">
        <v>321</v>
      </c>
      <c r="C381" s="561" t="s">
        <v>322</v>
      </c>
      <c r="D381" s="561" t="s">
        <v>323</v>
      </c>
      <c r="E381" s="562" t="s">
        <v>22</v>
      </c>
      <c r="F381" s="561" t="s">
        <v>22</v>
      </c>
      <c r="G381" s="561" t="s">
        <v>23953</v>
      </c>
      <c r="H381" s="561" t="s">
        <v>335</v>
      </c>
      <c r="I381" s="561" t="s">
        <v>325</v>
      </c>
      <c r="J381" s="561" t="s">
        <v>7063</v>
      </c>
      <c r="K381" s="562" t="s">
        <v>23954</v>
      </c>
      <c r="L381" s="561" t="s">
        <v>25</v>
      </c>
    </row>
    <row r="382" spans="1:12" x14ac:dyDescent="0.25">
      <c r="A382" s="561" t="s">
        <v>320</v>
      </c>
      <c r="B382" s="561" t="s">
        <v>321</v>
      </c>
      <c r="C382" s="561" t="s">
        <v>322</v>
      </c>
      <c r="D382" s="561" t="s">
        <v>323</v>
      </c>
      <c r="E382" s="562" t="s">
        <v>22</v>
      </c>
      <c r="F382" s="561" t="s">
        <v>22</v>
      </c>
      <c r="G382" s="561" t="s">
        <v>23955</v>
      </c>
      <c r="H382" s="561" t="s">
        <v>336</v>
      </c>
      <c r="I382" s="561" t="s">
        <v>325</v>
      </c>
      <c r="J382" s="561" t="s">
        <v>7063</v>
      </c>
      <c r="K382" s="562" t="s">
        <v>5134</v>
      </c>
      <c r="L382" s="561" t="s">
        <v>25</v>
      </c>
    </row>
    <row r="383" spans="1:12" x14ac:dyDescent="0.25">
      <c r="A383" s="561" t="s">
        <v>320</v>
      </c>
      <c r="B383" s="561" t="s">
        <v>321</v>
      </c>
      <c r="C383" s="561" t="s">
        <v>322</v>
      </c>
      <c r="D383" s="561" t="s">
        <v>323</v>
      </c>
      <c r="E383" s="562" t="s">
        <v>22</v>
      </c>
      <c r="F383" s="561" t="s">
        <v>22</v>
      </c>
      <c r="G383" s="561" t="s">
        <v>23956</v>
      </c>
      <c r="H383" s="561" t="s">
        <v>338</v>
      </c>
      <c r="I383" s="561" t="s">
        <v>325</v>
      </c>
      <c r="J383" s="561" t="s">
        <v>7063</v>
      </c>
      <c r="K383" s="562" t="s">
        <v>23957</v>
      </c>
      <c r="L383" s="561" t="s">
        <v>25</v>
      </c>
    </row>
    <row r="384" spans="1:12" x14ac:dyDescent="0.25">
      <c r="A384" s="561" t="s">
        <v>320</v>
      </c>
      <c r="B384" s="561" t="s">
        <v>321</v>
      </c>
      <c r="C384" s="561" t="s">
        <v>322</v>
      </c>
      <c r="D384" s="561" t="s">
        <v>323</v>
      </c>
      <c r="E384" s="562" t="s">
        <v>22</v>
      </c>
      <c r="F384" s="561" t="s">
        <v>22</v>
      </c>
      <c r="G384" s="561" t="s">
        <v>23958</v>
      </c>
      <c r="H384" s="561" t="s">
        <v>339</v>
      </c>
      <c r="I384" s="561" t="s">
        <v>325</v>
      </c>
      <c r="J384" s="561" t="s">
        <v>7063</v>
      </c>
      <c r="K384" s="562" t="s">
        <v>23959</v>
      </c>
      <c r="L384" s="561" t="s">
        <v>25</v>
      </c>
    </row>
    <row r="385" spans="1:12" x14ac:dyDescent="0.25">
      <c r="A385" s="561" t="s">
        <v>320</v>
      </c>
      <c r="B385" s="561" t="s">
        <v>321</v>
      </c>
      <c r="C385" s="561" t="s">
        <v>322</v>
      </c>
      <c r="D385" s="561" t="s">
        <v>323</v>
      </c>
      <c r="E385" s="562" t="s">
        <v>22</v>
      </c>
      <c r="F385" s="561" t="s">
        <v>22</v>
      </c>
      <c r="G385" s="561" t="s">
        <v>23960</v>
      </c>
      <c r="H385" s="561" t="s">
        <v>340</v>
      </c>
      <c r="I385" s="561" t="s">
        <v>325</v>
      </c>
      <c r="J385" s="561" t="s">
        <v>7063</v>
      </c>
      <c r="K385" s="562" t="s">
        <v>23961</v>
      </c>
      <c r="L385" s="561" t="s">
        <v>25</v>
      </c>
    </row>
    <row r="386" spans="1:12" x14ac:dyDescent="0.25">
      <c r="A386" s="561" t="s">
        <v>320</v>
      </c>
      <c r="B386" s="561" t="s">
        <v>321</v>
      </c>
      <c r="C386" s="561" t="s">
        <v>322</v>
      </c>
      <c r="D386" s="561" t="s">
        <v>323</v>
      </c>
      <c r="E386" s="562" t="s">
        <v>22</v>
      </c>
      <c r="F386" s="561" t="s">
        <v>22</v>
      </c>
      <c r="G386" s="561" t="s">
        <v>23962</v>
      </c>
      <c r="H386" s="561" t="s">
        <v>341</v>
      </c>
      <c r="I386" s="561" t="s">
        <v>325</v>
      </c>
      <c r="J386" s="561" t="s">
        <v>7063</v>
      </c>
      <c r="K386" s="562" t="s">
        <v>23963</v>
      </c>
      <c r="L386" s="561" t="s">
        <v>25</v>
      </c>
    </row>
    <row r="387" spans="1:12" x14ac:dyDescent="0.25">
      <c r="A387" s="561" t="s">
        <v>320</v>
      </c>
      <c r="B387" s="561" t="s">
        <v>321</v>
      </c>
      <c r="C387" s="561" t="s">
        <v>322</v>
      </c>
      <c r="D387" s="561" t="s">
        <v>323</v>
      </c>
      <c r="E387" s="562" t="s">
        <v>22</v>
      </c>
      <c r="F387" s="561" t="s">
        <v>22</v>
      </c>
      <c r="G387" s="561" t="s">
        <v>23964</v>
      </c>
      <c r="H387" s="561" t="s">
        <v>342</v>
      </c>
      <c r="I387" s="561" t="s">
        <v>325</v>
      </c>
      <c r="J387" s="561" t="s">
        <v>7063</v>
      </c>
      <c r="K387" s="562" t="s">
        <v>6227</v>
      </c>
      <c r="L387" s="561" t="s">
        <v>25</v>
      </c>
    </row>
    <row r="388" spans="1:12" x14ac:dyDescent="0.25">
      <c r="A388" s="561" t="s">
        <v>320</v>
      </c>
      <c r="B388" s="561" t="s">
        <v>321</v>
      </c>
      <c r="C388" s="561" t="s">
        <v>322</v>
      </c>
      <c r="D388" s="561" t="s">
        <v>323</v>
      </c>
      <c r="E388" s="562" t="s">
        <v>22</v>
      </c>
      <c r="F388" s="561" t="s">
        <v>22</v>
      </c>
      <c r="G388" s="561" t="s">
        <v>23965</v>
      </c>
      <c r="H388" s="561" t="s">
        <v>344</v>
      </c>
      <c r="I388" s="561" t="s">
        <v>325</v>
      </c>
      <c r="J388" s="561" t="s">
        <v>7063</v>
      </c>
      <c r="K388" s="562" t="s">
        <v>7093</v>
      </c>
      <c r="L388" s="561" t="s">
        <v>25</v>
      </c>
    </row>
    <row r="389" spans="1:12" x14ac:dyDescent="0.25">
      <c r="A389" s="561" t="s">
        <v>320</v>
      </c>
      <c r="B389" s="561" t="s">
        <v>321</v>
      </c>
      <c r="C389" s="561" t="s">
        <v>322</v>
      </c>
      <c r="D389" s="561" t="s">
        <v>323</v>
      </c>
      <c r="E389" s="562" t="s">
        <v>22</v>
      </c>
      <c r="F389" s="561" t="s">
        <v>22</v>
      </c>
      <c r="G389" s="561" t="s">
        <v>23966</v>
      </c>
      <c r="H389" s="561" t="s">
        <v>345</v>
      </c>
      <c r="I389" s="561" t="s">
        <v>325</v>
      </c>
      <c r="J389" s="561" t="s">
        <v>326</v>
      </c>
      <c r="K389" s="562" t="s">
        <v>23967</v>
      </c>
      <c r="L389" s="561" t="s">
        <v>25</v>
      </c>
    </row>
    <row r="390" spans="1:12" x14ac:dyDescent="0.25">
      <c r="A390" s="561" t="s">
        <v>320</v>
      </c>
      <c r="B390" s="561" t="s">
        <v>321</v>
      </c>
      <c r="C390" s="561" t="s">
        <v>322</v>
      </c>
      <c r="D390" s="561" t="s">
        <v>323</v>
      </c>
      <c r="E390" s="562" t="s">
        <v>22</v>
      </c>
      <c r="F390" s="561" t="s">
        <v>22</v>
      </c>
      <c r="G390" s="561" t="s">
        <v>23968</v>
      </c>
      <c r="H390" s="561" t="s">
        <v>346</v>
      </c>
      <c r="I390" s="561" t="s">
        <v>325</v>
      </c>
      <c r="J390" s="561" t="s">
        <v>7063</v>
      </c>
      <c r="K390" s="562" t="s">
        <v>23969</v>
      </c>
      <c r="L390" s="561" t="s">
        <v>25</v>
      </c>
    </row>
    <row r="391" spans="1:12" x14ac:dyDescent="0.25">
      <c r="A391" s="561" t="s">
        <v>320</v>
      </c>
      <c r="B391" s="561" t="s">
        <v>321</v>
      </c>
      <c r="C391" s="561" t="s">
        <v>322</v>
      </c>
      <c r="D391" s="561" t="s">
        <v>323</v>
      </c>
      <c r="E391" s="562" t="s">
        <v>22</v>
      </c>
      <c r="F391" s="561" t="s">
        <v>22</v>
      </c>
      <c r="G391" s="561" t="s">
        <v>23970</v>
      </c>
      <c r="H391" s="561" t="s">
        <v>347</v>
      </c>
      <c r="I391" s="561" t="s">
        <v>325</v>
      </c>
      <c r="J391" s="561" t="s">
        <v>7063</v>
      </c>
      <c r="K391" s="562" t="s">
        <v>8100</v>
      </c>
      <c r="L391" s="561" t="s">
        <v>25</v>
      </c>
    </row>
    <row r="392" spans="1:12" x14ac:dyDescent="0.25">
      <c r="A392" s="561" t="s">
        <v>320</v>
      </c>
      <c r="B392" s="561" t="s">
        <v>321</v>
      </c>
      <c r="C392" s="561" t="s">
        <v>322</v>
      </c>
      <c r="D392" s="561" t="s">
        <v>323</v>
      </c>
      <c r="E392" s="562" t="s">
        <v>22</v>
      </c>
      <c r="F392" s="561" t="s">
        <v>22</v>
      </c>
      <c r="G392" s="561" t="s">
        <v>23971</v>
      </c>
      <c r="H392" s="561" t="s">
        <v>348</v>
      </c>
      <c r="I392" s="561" t="s">
        <v>325</v>
      </c>
      <c r="J392" s="561" t="s">
        <v>7063</v>
      </c>
      <c r="K392" s="562" t="s">
        <v>7729</v>
      </c>
      <c r="L392" s="561" t="s">
        <v>25</v>
      </c>
    </row>
    <row r="393" spans="1:12" x14ac:dyDescent="0.25">
      <c r="A393" s="561" t="s">
        <v>320</v>
      </c>
      <c r="B393" s="561" t="s">
        <v>321</v>
      </c>
      <c r="C393" s="561" t="s">
        <v>322</v>
      </c>
      <c r="D393" s="561" t="s">
        <v>323</v>
      </c>
      <c r="E393" s="562" t="s">
        <v>22</v>
      </c>
      <c r="F393" s="561" t="s">
        <v>22</v>
      </c>
      <c r="G393" s="561" t="s">
        <v>23972</v>
      </c>
      <c r="H393" s="561" t="s">
        <v>349</v>
      </c>
      <c r="I393" s="561" t="s">
        <v>325</v>
      </c>
      <c r="J393" s="561" t="s">
        <v>7063</v>
      </c>
      <c r="K393" s="562" t="s">
        <v>23973</v>
      </c>
      <c r="L393" s="561" t="s">
        <v>25</v>
      </c>
    </row>
    <row r="394" spans="1:12" x14ac:dyDescent="0.25">
      <c r="A394" s="561" t="s">
        <v>320</v>
      </c>
      <c r="B394" s="561" t="s">
        <v>321</v>
      </c>
      <c r="C394" s="561" t="s">
        <v>322</v>
      </c>
      <c r="D394" s="561" t="s">
        <v>323</v>
      </c>
      <c r="E394" s="562" t="s">
        <v>22</v>
      </c>
      <c r="F394" s="561" t="s">
        <v>22</v>
      </c>
      <c r="G394" s="561" t="s">
        <v>23974</v>
      </c>
      <c r="H394" s="561" t="s">
        <v>350</v>
      </c>
      <c r="I394" s="561" t="s">
        <v>325</v>
      </c>
      <c r="J394" s="561" t="s">
        <v>7063</v>
      </c>
      <c r="K394" s="562" t="s">
        <v>23975</v>
      </c>
      <c r="L394" s="561" t="s">
        <v>25</v>
      </c>
    </row>
    <row r="395" spans="1:12" x14ac:dyDescent="0.25">
      <c r="A395" s="561" t="s">
        <v>320</v>
      </c>
      <c r="B395" s="561" t="s">
        <v>321</v>
      </c>
      <c r="C395" s="561" t="s">
        <v>322</v>
      </c>
      <c r="D395" s="561" t="s">
        <v>323</v>
      </c>
      <c r="E395" s="562" t="s">
        <v>22</v>
      </c>
      <c r="F395" s="561" t="s">
        <v>22</v>
      </c>
      <c r="G395" s="561" t="s">
        <v>23976</v>
      </c>
      <c r="H395" s="561" t="s">
        <v>351</v>
      </c>
      <c r="I395" s="561" t="s">
        <v>325</v>
      </c>
      <c r="J395" s="561" t="s">
        <v>7063</v>
      </c>
      <c r="K395" s="562" t="s">
        <v>514</v>
      </c>
      <c r="L395" s="561" t="s">
        <v>25</v>
      </c>
    </row>
    <row r="396" spans="1:12" x14ac:dyDescent="0.25">
      <c r="A396" s="561" t="s">
        <v>320</v>
      </c>
      <c r="B396" s="561" t="s">
        <v>321</v>
      </c>
      <c r="C396" s="561" t="s">
        <v>322</v>
      </c>
      <c r="D396" s="561" t="s">
        <v>323</v>
      </c>
      <c r="E396" s="562" t="s">
        <v>22</v>
      </c>
      <c r="F396" s="561" t="s">
        <v>22</v>
      </c>
      <c r="G396" s="561" t="s">
        <v>23977</v>
      </c>
      <c r="H396" s="561" t="s">
        <v>353</v>
      </c>
      <c r="I396" s="561" t="s">
        <v>325</v>
      </c>
      <c r="J396" s="561" t="s">
        <v>7063</v>
      </c>
      <c r="K396" s="562" t="s">
        <v>7125</v>
      </c>
      <c r="L396" s="561" t="s">
        <v>25</v>
      </c>
    </row>
    <row r="397" spans="1:12" x14ac:dyDescent="0.25">
      <c r="A397" s="561" t="s">
        <v>320</v>
      </c>
      <c r="B397" s="561" t="s">
        <v>321</v>
      </c>
      <c r="C397" s="561" t="s">
        <v>322</v>
      </c>
      <c r="D397" s="561" t="s">
        <v>323</v>
      </c>
      <c r="E397" s="562" t="s">
        <v>22</v>
      </c>
      <c r="F397" s="561" t="s">
        <v>22</v>
      </c>
      <c r="G397" s="561" t="s">
        <v>23978</v>
      </c>
      <c r="H397" s="561" t="s">
        <v>355</v>
      </c>
      <c r="I397" s="561" t="s">
        <v>325</v>
      </c>
      <c r="J397" s="561" t="s">
        <v>7063</v>
      </c>
      <c r="K397" s="562" t="s">
        <v>23979</v>
      </c>
      <c r="L397" s="561" t="s">
        <v>25</v>
      </c>
    </row>
    <row r="398" spans="1:12" x14ac:dyDescent="0.25">
      <c r="A398" s="561" t="s">
        <v>320</v>
      </c>
      <c r="B398" s="561" t="s">
        <v>321</v>
      </c>
      <c r="C398" s="561" t="s">
        <v>322</v>
      </c>
      <c r="D398" s="561" t="s">
        <v>323</v>
      </c>
      <c r="E398" s="562" t="s">
        <v>22</v>
      </c>
      <c r="F398" s="561" t="s">
        <v>22</v>
      </c>
      <c r="G398" s="561" t="s">
        <v>23980</v>
      </c>
      <c r="H398" s="561" t="s">
        <v>356</v>
      </c>
      <c r="I398" s="561" t="s">
        <v>325</v>
      </c>
      <c r="J398" s="561" t="s">
        <v>24</v>
      </c>
      <c r="K398" s="562" t="s">
        <v>23981</v>
      </c>
      <c r="L398" s="561" t="s">
        <v>25</v>
      </c>
    </row>
    <row r="399" spans="1:12" x14ac:dyDescent="0.25">
      <c r="A399" s="561" t="s">
        <v>320</v>
      </c>
      <c r="B399" s="561" t="s">
        <v>321</v>
      </c>
      <c r="C399" s="561" t="s">
        <v>322</v>
      </c>
      <c r="D399" s="561" t="s">
        <v>323</v>
      </c>
      <c r="E399" s="562" t="s">
        <v>22</v>
      </c>
      <c r="F399" s="561" t="s">
        <v>22</v>
      </c>
      <c r="G399" s="561" t="s">
        <v>23982</v>
      </c>
      <c r="H399" s="561" t="s">
        <v>357</v>
      </c>
      <c r="I399" s="561" t="s">
        <v>325</v>
      </c>
      <c r="J399" s="561" t="s">
        <v>24</v>
      </c>
      <c r="K399" s="562" t="s">
        <v>23983</v>
      </c>
      <c r="L399" s="561" t="s">
        <v>25</v>
      </c>
    </row>
    <row r="400" spans="1:12" x14ac:dyDescent="0.25">
      <c r="A400" s="561" t="s">
        <v>320</v>
      </c>
      <c r="B400" s="561" t="s">
        <v>321</v>
      </c>
      <c r="C400" s="561" t="s">
        <v>322</v>
      </c>
      <c r="D400" s="561" t="s">
        <v>323</v>
      </c>
      <c r="E400" s="562" t="s">
        <v>22</v>
      </c>
      <c r="F400" s="561" t="s">
        <v>22</v>
      </c>
      <c r="G400" s="561" t="s">
        <v>23984</v>
      </c>
      <c r="H400" s="561" t="s">
        <v>358</v>
      </c>
      <c r="I400" s="561" t="s">
        <v>325</v>
      </c>
      <c r="J400" s="561" t="s">
        <v>24</v>
      </c>
      <c r="K400" s="562" t="s">
        <v>23985</v>
      </c>
      <c r="L400" s="561" t="s">
        <v>25</v>
      </c>
    </row>
    <row r="401" spans="1:12" x14ac:dyDescent="0.25">
      <c r="A401" s="561" t="s">
        <v>320</v>
      </c>
      <c r="B401" s="561" t="s">
        <v>321</v>
      </c>
      <c r="C401" s="561" t="s">
        <v>322</v>
      </c>
      <c r="D401" s="561" t="s">
        <v>323</v>
      </c>
      <c r="E401" s="562" t="s">
        <v>22</v>
      </c>
      <c r="F401" s="561" t="s">
        <v>22</v>
      </c>
      <c r="G401" s="561" t="s">
        <v>23986</v>
      </c>
      <c r="H401" s="561" t="s">
        <v>359</v>
      </c>
      <c r="I401" s="561" t="s">
        <v>325</v>
      </c>
      <c r="J401" s="561" t="s">
        <v>7063</v>
      </c>
      <c r="K401" s="562" t="s">
        <v>23987</v>
      </c>
      <c r="L401" s="561" t="s">
        <v>25</v>
      </c>
    </row>
    <row r="402" spans="1:12" x14ac:dyDescent="0.25">
      <c r="A402" s="561" t="s">
        <v>320</v>
      </c>
      <c r="B402" s="561" t="s">
        <v>321</v>
      </c>
      <c r="C402" s="561" t="s">
        <v>322</v>
      </c>
      <c r="D402" s="561" t="s">
        <v>323</v>
      </c>
      <c r="E402" s="562" t="s">
        <v>22</v>
      </c>
      <c r="F402" s="561" t="s">
        <v>22</v>
      </c>
      <c r="G402" s="561" t="s">
        <v>23988</v>
      </c>
      <c r="H402" s="561" t="s">
        <v>360</v>
      </c>
      <c r="I402" s="561" t="s">
        <v>325</v>
      </c>
      <c r="J402" s="561" t="s">
        <v>7063</v>
      </c>
      <c r="K402" s="562" t="s">
        <v>23989</v>
      </c>
      <c r="L402" s="561" t="s">
        <v>25</v>
      </c>
    </row>
    <row r="403" spans="1:12" x14ac:dyDescent="0.25">
      <c r="A403" s="561" t="s">
        <v>320</v>
      </c>
      <c r="B403" s="561" t="s">
        <v>321</v>
      </c>
      <c r="C403" s="561" t="s">
        <v>322</v>
      </c>
      <c r="D403" s="561" t="s">
        <v>323</v>
      </c>
      <c r="E403" s="562" t="s">
        <v>22</v>
      </c>
      <c r="F403" s="561" t="s">
        <v>22</v>
      </c>
      <c r="G403" s="561" t="s">
        <v>23990</v>
      </c>
      <c r="H403" s="561" t="s">
        <v>361</v>
      </c>
      <c r="I403" s="561" t="s">
        <v>325</v>
      </c>
      <c r="J403" s="561" t="s">
        <v>7063</v>
      </c>
      <c r="K403" s="562" t="s">
        <v>8541</v>
      </c>
      <c r="L403" s="561" t="s">
        <v>25</v>
      </c>
    </row>
    <row r="404" spans="1:12" x14ac:dyDescent="0.25">
      <c r="A404" s="561" t="s">
        <v>320</v>
      </c>
      <c r="B404" s="561" t="s">
        <v>321</v>
      </c>
      <c r="C404" s="561" t="s">
        <v>322</v>
      </c>
      <c r="D404" s="561" t="s">
        <v>323</v>
      </c>
      <c r="E404" s="562" t="s">
        <v>22</v>
      </c>
      <c r="F404" s="561" t="s">
        <v>22</v>
      </c>
      <c r="G404" s="561" t="s">
        <v>23991</v>
      </c>
      <c r="H404" s="561" t="s">
        <v>362</v>
      </c>
      <c r="I404" s="561" t="s">
        <v>325</v>
      </c>
      <c r="J404" s="561" t="s">
        <v>7063</v>
      </c>
      <c r="K404" s="562" t="s">
        <v>23992</v>
      </c>
      <c r="L404" s="561" t="s">
        <v>25</v>
      </c>
    </row>
    <row r="405" spans="1:12" x14ac:dyDescent="0.25">
      <c r="A405" s="561" t="s">
        <v>320</v>
      </c>
      <c r="B405" s="561" t="s">
        <v>321</v>
      </c>
      <c r="C405" s="561" t="s">
        <v>322</v>
      </c>
      <c r="D405" s="561" t="s">
        <v>323</v>
      </c>
      <c r="E405" s="562" t="s">
        <v>22</v>
      </c>
      <c r="F405" s="561" t="s">
        <v>22</v>
      </c>
      <c r="G405" s="561" t="s">
        <v>23993</v>
      </c>
      <c r="H405" s="561" t="s">
        <v>363</v>
      </c>
      <c r="I405" s="561" t="s">
        <v>325</v>
      </c>
      <c r="J405" s="561" t="s">
        <v>24</v>
      </c>
      <c r="K405" s="562" t="s">
        <v>3442</v>
      </c>
      <c r="L405" s="561" t="s">
        <v>25</v>
      </c>
    </row>
    <row r="406" spans="1:12" x14ac:dyDescent="0.25">
      <c r="A406" s="561" t="s">
        <v>320</v>
      </c>
      <c r="B406" s="561" t="s">
        <v>321</v>
      </c>
      <c r="C406" s="561" t="s">
        <v>322</v>
      </c>
      <c r="D406" s="561" t="s">
        <v>323</v>
      </c>
      <c r="E406" s="562" t="s">
        <v>22</v>
      </c>
      <c r="F406" s="561" t="s">
        <v>22</v>
      </c>
      <c r="G406" s="561" t="s">
        <v>23994</v>
      </c>
      <c r="H406" s="561" t="s">
        <v>364</v>
      </c>
      <c r="I406" s="561" t="s">
        <v>325</v>
      </c>
      <c r="J406" s="561" t="s">
        <v>7063</v>
      </c>
      <c r="K406" s="562" t="s">
        <v>23995</v>
      </c>
      <c r="L406" s="561" t="s">
        <v>25</v>
      </c>
    </row>
    <row r="407" spans="1:12" x14ac:dyDescent="0.25">
      <c r="A407" s="561" t="s">
        <v>320</v>
      </c>
      <c r="B407" s="561" t="s">
        <v>321</v>
      </c>
      <c r="C407" s="561" t="s">
        <v>322</v>
      </c>
      <c r="D407" s="561" t="s">
        <v>323</v>
      </c>
      <c r="E407" s="562" t="s">
        <v>22</v>
      </c>
      <c r="F407" s="561" t="s">
        <v>22</v>
      </c>
      <c r="G407" s="561" t="s">
        <v>23996</v>
      </c>
      <c r="H407" s="561" t="s">
        <v>365</v>
      </c>
      <c r="I407" s="561" t="s">
        <v>325</v>
      </c>
      <c r="J407" s="561" t="s">
        <v>7063</v>
      </c>
      <c r="K407" s="562" t="s">
        <v>23997</v>
      </c>
      <c r="L407" s="561" t="s">
        <v>25</v>
      </c>
    </row>
    <row r="408" spans="1:12" x14ac:dyDescent="0.25">
      <c r="A408" s="561" t="s">
        <v>320</v>
      </c>
      <c r="B408" s="561" t="s">
        <v>321</v>
      </c>
      <c r="C408" s="561" t="s">
        <v>322</v>
      </c>
      <c r="D408" s="561" t="s">
        <v>323</v>
      </c>
      <c r="E408" s="562" t="s">
        <v>22</v>
      </c>
      <c r="F408" s="561" t="s">
        <v>22</v>
      </c>
      <c r="G408" s="561" t="s">
        <v>23998</v>
      </c>
      <c r="H408" s="561" t="s">
        <v>366</v>
      </c>
      <c r="I408" s="561" t="s">
        <v>325</v>
      </c>
      <c r="J408" s="561" t="s">
        <v>7063</v>
      </c>
      <c r="K408" s="562" t="s">
        <v>23999</v>
      </c>
      <c r="L408" s="561" t="s">
        <v>25</v>
      </c>
    </row>
    <row r="409" spans="1:12" x14ac:dyDescent="0.25">
      <c r="A409" s="561" t="s">
        <v>320</v>
      </c>
      <c r="B409" s="561" t="s">
        <v>321</v>
      </c>
      <c r="C409" s="561" t="s">
        <v>322</v>
      </c>
      <c r="D409" s="561" t="s">
        <v>323</v>
      </c>
      <c r="E409" s="562" t="s">
        <v>22</v>
      </c>
      <c r="F409" s="561" t="s">
        <v>22</v>
      </c>
      <c r="G409" s="561" t="s">
        <v>24000</v>
      </c>
      <c r="H409" s="561" t="s">
        <v>367</v>
      </c>
      <c r="I409" s="561" t="s">
        <v>325</v>
      </c>
      <c r="J409" s="561" t="s">
        <v>7063</v>
      </c>
      <c r="K409" s="562" t="s">
        <v>24001</v>
      </c>
      <c r="L409" s="561" t="s">
        <v>25</v>
      </c>
    </row>
    <row r="410" spans="1:12" x14ac:dyDescent="0.25">
      <c r="A410" s="561" t="s">
        <v>320</v>
      </c>
      <c r="B410" s="561" t="s">
        <v>321</v>
      </c>
      <c r="C410" s="561" t="s">
        <v>322</v>
      </c>
      <c r="D410" s="561" t="s">
        <v>323</v>
      </c>
      <c r="E410" s="562" t="s">
        <v>22</v>
      </c>
      <c r="F410" s="561" t="s">
        <v>22</v>
      </c>
      <c r="G410" s="561" t="s">
        <v>24002</v>
      </c>
      <c r="H410" s="561" t="s">
        <v>368</v>
      </c>
      <c r="I410" s="561" t="s">
        <v>325</v>
      </c>
      <c r="J410" s="561" t="s">
        <v>7063</v>
      </c>
      <c r="K410" s="562" t="s">
        <v>24003</v>
      </c>
      <c r="L410" s="561" t="s">
        <v>25</v>
      </c>
    </row>
    <row r="411" spans="1:12" x14ac:dyDescent="0.25">
      <c r="A411" s="561" t="s">
        <v>320</v>
      </c>
      <c r="B411" s="561" t="s">
        <v>321</v>
      </c>
      <c r="C411" s="561" t="s">
        <v>322</v>
      </c>
      <c r="D411" s="561" t="s">
        <v>323</v>
      </c>
      <c r="E411" s="562" t="s">
        <v>22</v>
      </c>
      <c r="F411" s="561" t="s">
        <v>22</v>
      </c>
      <c r="G411" s="561" t="s">
        <v>24004</v>
      </c>
      <c r="H411" s="561" t="s">
        <v>369</v>
      </c>
      <c r="I411" s="561" t="s">
        <v>325</v>
      </c>
      <c r="J411" s="561" t="s">
        <v>24</v>
      </c>
      <c r="K411" s="562" t="s">
        <v>7083</v>
      </c>
      <c r="L411" s="561" t="s">
        <v>25</v>
      </c>
    </row>
    <row r="412" spans="1:12" x14ac:dyDescent="0.25">
      <c r="A412" s="561" t="s">
        <v>320</v>
      </c>
      <c r="B412" s="561" t="s">
        <v>321</v>
      </c>
      <c r="C412" s="561" t="s">
        <v>322</v>
      </c>
      <c r="D412" s="561" t="s">
        <v>323</v>
      </c>
      <c r="E412" s="562" t="s">
        <v>22</v>
      </c>
      <c r="F412" s="561" t="s">
        <v>22</v>
      </c>
      <c r="G412" s="561" t="s">
        <v>24005</v>
      </c>
      <c r="H412" s="561" t="s">
        <v>371</v>
      </c>
      <c r="I412" s="561" t="s">
        <v>325</v>
      </c>
      <c r="J412" s="561" t="s">
        <v>7063</v>
      </c>
      <c r="K412" s="562" t="s">
        <v>24006</v>
      </c>
      <c r="L412" s="561" t="s">
        <v>25</v>
      </c>
    </row>
    <row r="413" spans="1:12" x14ac:dyDescent="0.25">
      <c r="A413" s="561" t="s">
        <v>320</v>
      </c>
      <c r="B413" s="561" t="s">
        <v>321</v>
      </c>
      <c r="C413" s="561" t="s">
        <v>322</v>
      </c>
      <c r="D413" s="561" t="s">
        <v>323</v>
      </c>
      <c r="E413" s="562" t="s">
        <v>22</v>
      </c>
      <c r="F413" s="561" t="s">
        <v>22</v>
      </c>
      <c r="G413" s="561" t="s">
        <v>24007</v>
      </c>
      <c r="H413" s="561" t="s">
        <v>372</v>
      </c>
      <c r="I413" s="561" t="s">
        <v>325</v>
      </c>
      <c r="J413" s="561" t="s">
        <v>7063</v>
      </c>
      <c r="K413" s="562" t="s">
        <v>24008</v>
      </c>
      <c r="L413" s="561" t="s">
        <v>25</v>
      </c>
    </row>
    <row r="414" spans="1:12" x14ac:dyDescent="0.25">
      <c r="A414" s="561" t="s">
        <v>320</v>
      </c>
      <c r="B414" s="561" t="s">
        <v>321</v>
      </c>
      <c r="C414" s="561" t="s">
        <v>322</v>
      </c>
      <c r="D414" s="561" t="s">
        <v>323</v>
      </c>
      <c r="E414" s="562" t="s">
        <v>22</v>
      </c>
      <c r="F414" s="561" t="s">
        <v>22</v>
      </c>
      <c r="G414" s="561" t="s">
        <v>24009</v>
      </c>
      <c r="H414" s="561" t="s">
        <v>373</v>
      </c>
      <c r="I414" s="561" t="s">
        <v>325</v>
      </c>
      <c r="J414" s="561" t="s">
        <v>7063</v>
      </c>
      <c r="K414" s="562" t="s">
        <v>1041</v>
      </c>
      <c r="L414" s="561" t="s">
        <v>25</v>
      </c>
    </row>
    <row r="415" spans="1:12" x14ac:dyDescent="0.25">
      <c r="A415" s="561" t="s">
        <v>320</v>
      </c>
      <c r="B415" s="561" t="s">
        <v>321</v>
      </c>
      <c r="C415" s="561" t="s">
        <v>322</v>
      </c>
      <c r="D415" s="561" t="s">
        <v>323</v>
      </c>
      <c r="E415" s="562" t="s">
        <v>22</v>
      </c>
      <c r="F415" s="561" t="s">
        <v>22</v>
      </c>
      <c r="G415" s="561" t="s">
        <v>24010</v>
      </c>
      <c r="H415" s="561" t="s">
        <v>375</v>
      </c>
      <c r="I415" s="561" t="s">
        <v>325</v>
      </c>
      <c r="J415" s="561" t="s">
        <v>7063</v>
      </c>
      <c r="K415" s="562" t="s">
        <v>7152</v>
      </c>
      <c r="L415" s="561" t="s">
        <v>25</v>
      </c>
    </row>
    <row r="416" spans="1:12" x14ac:dyDescent="0.25">
      <c r="A416" s="561" t="s">
        <v>320</v>
      </c>
      <c r="B416" s="561" t="s">
        <v>321</v>
      </c>
      <c r="C416" s="561" t="s">
        <v>322</v>
      </c>
      <c r="D416" s="561" t="s">
        <v>323</v>
      </c>
      <c r="E416" s="562" t="s">
        <v>22</v>
      </c>
      <c r="F416" s="561" t="s">
        <v>22</v>
      </c>
      <c r="G416" s="561" t="s">
        <v>24011</v>
      </c>
      <c r="H416" s="561" t="s">
        <v>377</v>
      </c>
      <c r="I416" s="561" t="s">
        <v>325</v>
      </c>
      <c r="J416" s="561" t="s">
        <v>7063</v>
      </c>
      <c r="K416" s="562" t="s">
        <v>3184</v>
      </c>
      <c r="L416" s="561" t="s">
        <v>25</v>
      </c>
    </row>
    <row r="417" spans="1:12" x14ac:dyDescent="0.25">
      <c r="A417" s="561" t="s">
        <v>320</v>
      </c>
      <c r="B417" s="561" t="s">
        <v>321</v>
      </c>
      <c r="C417" s="561" t="s">
        <v>322</v>
      </c>
      <c r="D417" s="561" t="s">
        <v>323</v>
      </c>
      <c r="E417" s="562" t="s">
        <v>22</v>
      </c>
      <c r="F417" s="561" t="s">
        <v>22</v>
      </c>
      <c r="G417" s="561" t="s">
        <v>24012</v>
      </c>
      <c r="H417" s="561" t="s">
        <v>379</v>
      </c>
      <c r="I417" s="561" t="s">
        <v>325</v>
      </c>
      <c r="J417" s="561" t="s">
        <v>7063</v>
      </c>
      <c r="K417" s="562" t="s">
        <v>7181</v>
      </c>
      <c r="L417" s="561" t="s">
        <v>25</v>
      </c>
    </row>
    <row r="418" spans="1:12" x14ac:dyDescent="0.25">
      <c r="A418" s="561" t="s">
        <v>320</v>
      </c>
      <c r="B418" s="561" t="s">
        <v>321</v>
      </c>
      <c r="C418" s="561" t="s">
        <v>322</v>
      </c>
      <c r="D418" s="561" t="s">
        <v>323</v>
      </c>
      <c r="E418" s="562" t="s">
        <v>22</v>
      </c>
      <c r="F418" s="561" t="s">
        <v>22</v>
      </c>
      <c r="G418" s="561" t="s">
        <v>24013</v>
      </c>
      <c r="H418" s="561" t="s">
        <v>380</v>
      </c>
      <c r="I418" s="561" t="s">
        <v>325</v>
      </c>
      <c r="J418" s="561" t="s">
        <v>7063</v>
      </c>
      <c r="K418" s="562" t="s">
        <v>7843</v>
      </c>
      <c r="L418" s="561" t="s">
        <v>25</v>
      </c>
    </row>
    <row r="419" spans="1:12" x14ac:dyDescent="0.25">
      <c r="A419" s="561" t="s">
        <v>320</v>
      </c>
      <c r="B419" s="561" t="s">
        <v>321</v>
      </c>
      <c r="C419" s="561" t="s">
        <v>322</v>
      </c>
      <c r="D419" s="561" t="s">
        <v>323</v>
      </c>
      <c r="E419" s="562" t="s">
        <v>22</v>
      </c>
      <c r="F419" s="561" t="s">
        <v>22</v>
      </c>
      <c r="G419" s="561" t="s">
        <v>24014</v>
      </c>
      <c r="H419" s="561" t="s">
        <v>381</v>
      </c>
      <c r="I419" s="561" t="s">
        <v>325</v>
      </c>
      <c r="J419" s="561" t="s">
        <v>7063</v>
      </c>
      <c r="K419" s="562" t="s">
        <v>976</v>
      </c>
      <c r="L419" s="561" t="s">
        <v>25</v>
      </c>
    </row>
    <row r="420" spans="1:12" x14ac:dyDescent="0.25">
      <c r="A420" s="561" t="s">
        <v>320</v>
      </c>
      <c r="B420" s="561" t="s">
        <v>321</v>
      </c>
      <c r="C420" s="561" t="s">
        <v>322</v>
      </c>
      <c r="D420" s="561" t="s">
        <v>323</v>
      </c>
      <c r="E420" s="562" t="s">
        <v>22</v>
      </c>
      <c r="F420" s="561" t="s">
        <v>22</v>
      </c>
      <c r="G420" s="561" t="s">
        <v>24015</v>
      </c>
      <c r="H420" s="561" t="s">
        <v>382</v>
      </c>
      <c r="I420" s="561" t="s">
        <v>325</v>
      </c>
      <c r="J420" s="561" t="s">
        <v>7063</v>
      </c>
      <c r="K420" s="562" t="s">
        <v>945</v>
      </c>
      <c r="L420" s="561" t="s">
        <v>25</v>
      </c>
    </row>
    <row r="421" spans="1:12" x14ac:dyDescent="0.25">
      <c r="A421" s="561" t="s">
        <v>320</v>
      </c>
      <c r="B421" s="561" t="s">
        <v>321</v>
      </c>
      <c r="C421" s="561" t="s">
        <v>322</v>
      </c>
      <c r="D421" s="561" t="s">
        <v>323</v>
      </c>
      <c r="E421" s="562" t="s">
        <v>22</v>
      </c>
      <c r="F421" s="561" t="s">
        <v>22</v>
      </c>
      <c r="G421" s="561" t="s">
        <v>24016</v>
      </c>
      <c r="H421" s="561" t="s">
        <v>383</v>
      </c>
      <c r="I421" s="561" t="s">
        <v>325</v>
      </c>
      <c r="J421" s="561" t="s">
        <v>7063</v>
      </c>
      <c r="K421" s="562" t="s">
        <v>24017</v>
      </c>
      <c r="L421" s="561" t="s">
        <v>25</v>
      </c>
    </row>
    <row r="422" spans="1:12" x14ac:dyDescent="0.25">
      <c r="A422" s="561" t="s">
        <v>320</v>
      </c>
      <c r="B422" s="561" t="s">
        <v>321</v>
      </c>
      <c r="C422" s="561" t="s">
        <v>322</v>
      </c>
      <c r="D422" s="561" t="s">
        <v>323</v>
      </c>
      <c r="E422" s="562" t="s">
        <v>22</v>
      </c>
      <c r="F422" s="561" t="s">
        <v>22</v>
      </c>
      <c r="G422" s="561" t="s">
        <v>24018</v>
      </c>
      <c r="H422" s="561" t="s">
        <v>384</v>
      </c>
      <c r="I422" s="561" t="s">
        <v>325</v>
      </c>
      <c r="J422" s="561" t="s">
        <v>24</v>
      </c>
      <c r="K422" s="562" t="s">
        <v>24019</v>
      </c>
      <c r="L422" s="561" t="s">
        <v>25</v>
      </c>
    </row>
    <row r="423" spans="1:12" x14ac:dyDescent="0.25">
      <c r="A423" s="561" t="s">
        <v>320</v>
      </c>
      <c r="B423" s="561" t="s">
        <v>321</v>
      </c>
      <c r="C423" s="561" t="s">
        <v>322</v>
      </c>
      <c r="D423" s="561" t="s">
        <v>323</v>
      </c>
      <c r="E423" s="562" t="s">
        <v>22</v>
      </c>
      <c r="F423" s="561" t="s">
        <v>22</v>
      </c>
      <c r="G423" s="561" t="s">
        <v>24020</v>
      </c>
      <c r="H423" s="561" t="s">
        <v>385</v>
      </c>
      <c r="I423" s="561" t="s">
        <v>325</v>
      </c>
      <c r="J423" s="561" t="s">
        <v>7063</v>
      </c>
      <c r="K423" s="562" t="s">
        <v>5263</v>
      </c>
      <c r="L423" s="561" t="s">
        <v>25</v>
      </c>
    </row>
    <row r="424" spans="1:12" x14ac:dyDescent="0.25">
      <c r="A424" s="561" t="s">
        <v>320</v>
      </c>
      <c r="B424" s="561" t="s">
        <v>321</v>
      </c>
      <c r="C424" s="561" t="s">
        <v>322</v>
      </c>
      <c r="D424" s="561" t="s">
        <v>323</v>
      </c>
      <c r="E424" s="562" t="s">
        <v>22</v>
      </c>
      <c r="F424" s="561" t="s">
        <v>22</v>
      </c>
      <c r="G424" s="561" t="s">
        <v>24021</v>
      </c>
      <c r="H424" s="561" t="s">
        <v>386</v>
      </c>
      <c r="I424" s="561" t="s">
        <v>325</v>
      </c>
      <c r="J424" s="561" t="s">
        <v>7063</v>
      </c>
      <c r="K424" s="562" t="s">
        <v>24022</v>
      </c>
      <c r="L424" s="561" t="s">
        <v>25</v>
      </c>
    </row>
    <row r="425" spans="1:12" x14ac:dyDescent="0.25">
      <c r="A425" s="561" t="s">
        <v>320</v>
      </c>
      <c r="B425" s="561" t="s">
        <v>321</v>
      </c>
      <c r="C425" s="561" t="s">
        <v>322</v>
      </c>
      <c r="D425" s="561" t="s">
        <v>323</v>
      </c>
      <c r="E425" s="562" t="s">
        <v>22</v>
      </c>
      <c r="F425" s="561" t="s">
        <v>22</v>
      </c>
      <c r="G425" s="561" t="s">
        <v>24023</v>
      </c>
      <c r="H425" s="561" t="s">
        <v>387</v>
      </c>
      <c r="I425" s="561" t="s">
        <v>325</v>
      </c>
      <c r="J425" s="561" t="s">
        <v>7063</v>
      </c>
      <c r="K425" s="562" t="s">
        <v>24024</v>
      </c>
      <c r="L425" s="561" t="s">
        <v>25</v>
      </c>
    </row>
    <row r="426" spans="1:12" x14ac:dyDescent="0.25">
      <c r="A426" s="561" t="s">
        <v>320</v>
      </c>
      <c r="B426" s="561" t="s">
        <v>321</v>
      </c>
      <c r="C426" s="561" t="s">
        <v>322</v>
      </c>
      <c r="D426" s="561" t="s">
        <v>323</v>
      </c>
      <c r="E426" s="562" t="s">
        <v>22</v>
      </c>
      <c r="F426" s="561" t="s">
        <v>22</v>
      </c>
      <c r="G426" s="561" t="s">
        <v>24025</v>
      </c>
      <c r="H426" s="561" t="s">
        <v>388</v>
      </c>
      <c r="I426" s="561" t="s">
        <v>325</v>
      </c>
      <c r="J426" s="561" t="s">
        <v>7063</v>
      </c>
      <c r="K426" s="562" t="s">
        <v>8607</v>
      </c>
      <c r="L426" s="561" t="s">
        <v>25</v>
      </c>
    </row>
    <row r="427" spans="1:12" x14ac:dyDescent="0.25">
      <c r="A427" s="561" t="s">
        <v>320</v>
      </c>
      <c r="B427" s="561" t="s">
        <v>321</v>
      </c>
      <c r="C427" s="561" t="s">
        <v>322</v>
      </c>
      <c r="D427" s="561" t="s">
        <v>323</v>
      </c>
      <c r="E427" s="562" t="s">
        <v>22</v>
      </c>
      <c r="F427" s="561" t="s">
        <v>22</v>
      </c>
      <c r="G427" s="561" t="s">
        <v>24026</v>
      </c>
      <c r="H427" s="561" t="s">
        <v>389</v>
      </c>
      <c r="I427" s="561" t="s">
        <v>325</v>
      </c>
      <c r="J427" s="561" t="s">
        <v>7063</v>
      </c>
      <c r="K427" s="562" t="s">
        <v>5493</v>
      </c>
      <c r="L427" s="561" t="s">
        <v>25</v>
      </c>
    </row>
    <row r="428" spans="1:12" x14ac:dyDescent="0.25">
      <c r="A428" s="561" t="s">
        <v>320</v>
      </c>
      <c r="B428" s="561" t="s">
        <v>321</v>
      </c>
      <c r="C428" s="561" t="s">
        <v>322</v>
      </c>
      <c r="D428" s="561" t="s">
        <v>323</v>
      </c>
      <c r="E428" s="562" t="s">
        <v>22</v>
      </c>
      <c r="F428" s="561" t="s">
        <v>22</v>
      </c>
      <c r="G428" s="561" t="s">
        <v>24027</v>
      </c>
      <c r="H428" s="561" t="s">
        <v>390</v>
      </c>
      <c r="I428" s="561" t="s">
        <v>325</v>
      </c>
      <c r="J428" s="561" t="s">
        <v>7063</v>
      </c>
      <c r="K428" s="562" t="s">
        <v>24028</v>
      </c>
      <c r="L428" s="561" t="s">
        <v>25</v>
      </c>
    </row>
    <row r="429" spans="1:12" x14ac:dyDescent="0.25">
      <c r="A429" s="561" t="s">
        <v>320</v>
      </c>
      <c r="B429" s="561" t="s">
        <v>321</v>
      </c>
      <c r="C429" s="561" t="s">
        <v>322</v>
      </c>
      <c r="D429" s="561" t="s">
        <v>323</v>
      </c>
      <c r="E429" s="562" t="s">
        <v>22</v>
      </c>
      <c r="F429" s="561" t="s">
        <v>22</v>
      </c>
      <c r="G429" s="561" t="s">
        <v>24029</v>
      </c>
      <c r="H429" s="561" t="s">
        <v>391</v>
      </c>
      <c r="I429" s="561" t="s">
        <v>325</v>
      </c>
      <c r="J429" s="561" t="s">
        <v>7063</v>
      </c>
      <c r="K429" s="562" t="s">
        <v>24030</v>
      </c>
      <c r="L429" s="561" t="s">
        <v>25</v>
      </c>
    </row>
    <row r="430" spans="1:12" x14ac:dyDescent="0.25">
      <c r="A430" s="561" t="s">
        <v>320</v>
      </c>
      <c r="B430" s="561" t="s">
        <v>321</v>
      </c>
      <c r="C430" s="561" t="s">
        <v>322</v>
      </c>
      <c r="D430" s="561" t="s">
        <v>323</v>
      </c>
      <c r="E430" s="562" t="s">
        <v>22</v>
      </c>
      <c r="F430" s="561" t="s">
        <v>22</v>
      </c>
      <c r="G430" s="561" t="s">
        <v>24031</v>
      </c>
      <c r="H430" s="561" t="s">
        <v>392</v>
      </c>
      <c r="I430" s="561" t="s">
        <v>325</v>
      </c>
      <c r="J430" s="561" t="s">
        <v>7063</v>
      </c>
      <c r="K430" s="562" t="s">
        <v>24032</v>
      </c>
      <c r="L430" s="561" t="s">
        <v>25</v>
      </c>
    </row>
    <row r="431" spans="1:12" x14ac:dyDescent="0.25">
      <c r="A431" s="561" t="s">
        <v>320</v>
      </c>
      <c r="B431" s="561" t="s">
        <v>321</v>
      </c>
      <c r="C431" s="561" t="s">
        <v>322</v>
      </c>
      <c r="D431" s="561" t="s">
        <v>323</v>
      </c>
      <c r="E431" s="562" t="s">
        <v>22</v>
      </c>
      <c r="F431" s="561" t="s">
        <v>22</v>
      </c>
      <c r="G431" s="561" t="s">
        <v>24033</v>
      </c>
      <c r="H431" s="561" t="s">
        <v>393</v>
      </c>
      <c r="I431" s="561" t="s">
        <v>325</v>
      </c>
      <c r="J431" s="561" t="s">
        <v>7063</v>
      </c>
      <c r="K431" s="562" t="s">
        <v>24034</v>
      </c>
      <c r="L431" s="561" t="s">
        <v>25</v>
      </c>
    </row>
    <row r="432" spans="1:12" x14ac:dyDescent="0.25">
      <c r="A432" s="561" t="s">
        <v>320</v>
      </c>
      <c r="B432" s="561" t="s">
        <v>321</v>
      </c>
      <c r="C432" s="561" t="s">
        <v>322</v>
      </c>
      <c r="D432" s="561" t="s">
        <v>323</v>
      </c>
      <c r="E432" s="562" t="s">
        <v>22</v>
      </c>
      <c r="F432" s="561" t="s">
        <v>22</v>
      </c>
      <c r="G432" s="561" t="s">
        <v>24035</v>
      </c>
      <c r="H432" s="561" t="s">
        <v>394</v>
      </c>
      <c r="I432" s="561" t="s">
        <v>325</v>
      </c>
      <c r="J432" s="561" t="s">
        <v>7063</v>
      </c>
      <c r="K432" s="562" t="s">
        <v>24036</v>
      </c>
      <c r="L432" s="561" t="s">
        <v>25</v>
      </c>
    </row>
    <row r="433" spans="1:12" x14ac:dyDescent="0.25">
      <c r="A433" s="561" t="s">
        <v>320</v>
      </c>
      <c r="B433" s="561" t="s">
        <v>321</v>
      </c>
      <c r="C433" s="561" t="s">
        <v>322</v>
      </c>
      <c r="D433" s="561" t="s">
        <v>323</v>
      </c>
      <c r="E433" s="562" t="s">
        <v>22</v>
      </c>
      <c r="F433" s="561" t="s">
        <v>22</v>
      </c>
      <c r="G433" s="561" t="s">
        <v>24037</v>
      </c>
      <c r="H433" s="561" t="s">
        <v>395</v>
      </c>
      <c r="I433" s="561" t="s">
        <v>325</v>
      </c>
      <c r="J433" s="561" t="s">
        <v>7063</v>
      </c>
      <c r="K433" s="562" t="s">
        <v>116</v>
      </c>
      <c r="L433" s="561" t="s">
        <v>25</v>
      </c>
    </row>
    <row r="434" spans="1:12" x14ac:dyDescent="0.25">
      <c r="A434" s="561" t="s">
        <v>320</v>
      </c>
      <c r="B434" s="561" t="s">
        <v>321</v>
      </c>
      <c r="C434" s="561" t="s">
        <v>322</v>
      </c>
      <c r="D434" s="561" t="s">
        <v>323</v>
      </c>
      <c r="E434" s="562" t="s">
        <v>22</v>
      </c>
      <c r="F434" s="561" t="s">
        <v>22</v>
      </c>
      <c r="G434" s="561" t="s">
        <v>24038</v>
      </c>
      <c r="H434" s="561" t="s">
        <v>397</v>
      </c>
      <c r="I434" s="561" t="s">
        <v>325</v>
      </c>
      <c r="J434" s="561" t="s">
        <v>7063</v>
      </c>
      <c r="K434" s="562" t="s">
        <v>24039</v>
      </c>
      <c r="L434" s="561" t="s">
        <v>25</v>
      </c>
    </row>
    <row r="435" spans="1:12" x14ac:dyDescent="0.25">
      <c r="A435" s="561" t="s">
        <v>320</v>
      </c>
      <c r="B435" s="561" t="s">
        <v>321</v>
      </c>
      <c r="C435" s="561" t="s">
        <v>322</v>
      </c>
      <c r="D435" s="561" t="s">
        <v>323</v>
      </c>
      <c r="E435" s="562" t="s">
        <v>22</v>
      </c>
      <c r="F435" s="561" t="s">
        <v>22</v>
      </c>
      <c r="G435" s="561" t="s">
        <v>24040</v>
      </c>
      <c r="H435" s="561" t="s">
        <v>398</v>
      </c>
      <c r="I435" s="561" t="s">
        <v>325</v>
      </c>
      <c r="J435" s="561" t="s">
        <v>7063</v>
      </c>
      <c r="K435" s="562" t="s">
        <v>24041</v>
      </c>
      <c r="L435" s="561" t="s">
        <v>25</v>
      </c>
    </row>
    <row r="436" spans="1:12" x14ac:dyDescent="0.25">
      <c r="A436" s="561" t="s">
        <v>320</v>
      </c>
      <c r="B436" s="561" t="s">
        <v>321</v>
      </c>
      <c r="C436" s="561" t="s">
        <v>322</v>
      </c>
      <c r="D436" s="561" t="s">
        <v>323</v>
      </c>
      <c r="E436" s="562" t="s">
        <v>22</v>
      </c>
      <c r="F436" s="561" t="s">
        <v>22</v>
      </c>
      <c r="G436" s="561" t="s">
        <v>24042</v>
      </c>
      <c r="H436" s="561" t="s">
        <v>399</v>
      </c>
      <c r="I436" s="561" t="s">
        <v>325</v>
      </c>
      <c r="J436" s="561" t="s">
        <v>7063</v>
      </c>
      <c r="K436" s="562" t="s">
        <v>24043</v>
      </c>
      <c r="L436" s="561" t="s">
        <v>25</v>
      </c>
    </row>
    <row r="437" spans="1:12" x14ac:dyDescent="0.25">
      <c r="A437" s="561" t="s">
        <v>320</v>
      </c>
      <c r="B437" s="561" t="s">
        <v>321</v>
      </c>
      <c r="C437" s="561" t="s">
        <v>322</v>
      </c>
      <c r="D437" s="561" t="s">
        <v>323</v>
      </c>
      <c r="E437" s="562" t="s">
        <v>22</v>
      </c>
      <c r="F437" s="561" t="s">
        <v>22</v>
      </c>
      <c r="G437" s="561" t="s">
        <v>24044</v>
      </c>
      <c r="H437" s="561" t="s">
        <v>400</v>
      </c>
      <c r="I437" s="561" t="s">
        <v>325</v>
      </c>
      <c r="J437" s="561" t="s">
        <v>7063</v>
      </c>
      <c r="K437" s="562" t="s">
        <v>1135</v>
      </c>
      <c r="L437" s="561" t="s">
        <v>25</v>
      </c>
    </row>
    <row r="438" spans="1:12" x14ac:dyDescent="0.25">
      <c r="A438" s="561" t="s">
        <v>320</v>
      </c>
      <c r="B438" s="561" t="s">
        <v>321</v>
      </c>
      <c r="C438" s="561" t="s">
        <v>322</v>
      </c>
      <c r="D438" s="561" t="s">
        <v>323</v>
      </c>
      <c r="E438" s="562" t="s">
        <v>22</v>
      </c>
      <c r="F438" s="561" t="s">
        <v>22</v>
      </c>
      <c r="G438" s="561" t="s">
        <v>24045</v>
      </c>
      <c r="H438" s="561" t="s">
        <v>401</v>
      </c>
      <c r="I438" s="561" t="s">
        <v>325</v>
      </c>
      <c r="J438" s="561" t="s">
        <v>7063</v>
      </c>
      <c r="K438" s="562" t="s">
        <v>2706</v>
      </c>
      <c r="L438" s="561" t="s">
        <v>25</v>
      </c>
    </row>
    <row r="439" spans="1:12" x14ac:dyDescent="0.25">
      <c r="A439" s="561" t="s">
        <v>320</v>
      </c>
      <c r="B439" s="561" t="s">
        <v>321</v>
      </c>
      <c r="C439" s="561" t="s">
        <v>322</v>
      </c>
      <c r="D439" s="561" t="s">
        <v>323</v>
      </c>
      <c r="E439" s="562" t="s">
        <v>22</v>
      </c>
      <c r="F439" s="561" t="s">
        <v>22</v>
      </c>
      <c r="G439" s="561" t="s">
        <v>24046</v>
      </c>
      <c r="H439" s="561" t="s">
        <v>402</v>
      </c>
      <c r="I439" s="561" t="s">
        <v>325</v>
      </c>
      <c r="J439" s="561" t="s">
        <v>24</v>
      </c>
      <c r="K439" s="562" t="s">
        <v>24047</v>
      </c>
      <c r="L439" s="561" t="s">
        <v>25</v>
      </c>
    </row>
    <row r="440" spans="1:12" x14ac:dyDescent="0.25">
      <c r="A440" s="561" t="s">
        <v>320</v>
      </c>
      <c r="B440" s="561" t="s">
        <v>321</v>
      </c>
      <c r="C440" s="561" t="s">
        <v>322</v>
      </c>
      <c r="D440" s="561" t="s">
        <v>323</v>
      </c>
      <c r="E440" s="562" t="s">
        <v>22</v>
      </c>
      <c r="F440" s="561" t="s">
        <v>22</v>
      </c>
      <c r="G440" s="561" t="s">
        <v>24048</v>
      </c>
      <c r="H440" s="561" t="s">
        <v>403</v>
      </c>
      <c r="I440" s="561" t="s">
        <v>325</v>
      </c>
      <c r="J440" s="561" t="s">
        <v>7063</v>
      </c>
      <c r="K440" s="562" t="s">
        <v>7827</v>
      </c>
      <c r="L440" s="561" t="s">
        <v>25</v>
      </c>
    </row>
    <row r="441" spans="1:12" x14ac:dyDescent="0.25">
      <c r="A441" s="561" t="s">
        <v>320</v>
      </c>
      <c r="B441" s="561" t="s">
        <v>321</v>
      </c>
      <c r="C441" s="561" t="s">
        <v>322</v>
      </c>
      <c r="D441" s="561" t="s">
        <v>323</v>
      </c>
      <c r="E441" s="562" t="s">
        <v>22</v>
      </c>
      <c r="F441" s="561" t="s">
        <v>22</v>
      </c>
      <c r="G441" s="561" t="s">
        <v>24049</v>
      </c>
      <c r="H441" s="561" t="s">
        <v>405</v>
      </c>
      <c r="I441" s="561" t="s">
        <v>325</v>
      </c>
      <c r="J441" s="561" t="s">
        <v>7063</v>
      </c>
      <c r="K441" s="562" t="s">
        <v>1646</v>
      </c>
      <c r="L441" s="561" t="s">
        <v>25</v>
      </c>
    </row>
    <row r="442" spans="1:12" x14ac:dyDescent="0.25">
      <c r="A442" s="561" t="s">
        <v>320</v>
      </c>
      <c r="B442" s="561" t="s">
        <v>321</v>
      </c>
      <c r="C442" s="561" t="s">
        <v>322</v>
      </c>
      <c r="D442" s="561" t="s">
        <v>323</v>
      </c>
      <c r="E442" s="562" t="s">
        <v>22</v>
      </c>
      <c r="F442" s="561" t="s">
        <v>22</v>
      </c>
      <c r="G442" s="561" t="s">
        <v>24050</v>
      </c>
      <c r="H442" s="561" t="s">
        <v>407</v>
      </c>
      <c r="I442" s="561" t="s">
        <v>325</v>
      </c>
      <c r="J442" s="561" t="s">
        <v>24</v>
      </c>
      <c r="K442" s="562" t="s">
        <v>8553</v>
      </c>
      <c r="L442" s="561" t="s">
        <v>25</v>
      </c>
    </row>
    <row r="443" spans="1:12" x14ac:dyDescent="0.25">
      <c r="A443" s="561" t="s">
        <v>320</v>
      </c>
      <c r="B443" s="561" t="s">
        <v>321</v>
      </c>
      <c r="C443" s="561" t="s">
        <v>322</v>
      </c>
      <c r="D443" s="561" t="s">
        <v>323</v>
      </c>
      <c r="E443" s="562" t="s">
        <v>22</v>
      </c>
      <c r="F443" s="561" t="s">
        <v>22</v>
      </c>
      <c r="G443" s="561" t="s">
        <v>24051</v>
      </c>
      <c r="H443" s="561" t="s">
        <v>409</v>
      </c>
      <c r="I443" s="561" t="s">
        <v>325</v>
      </c>
      <c r="J443" s="561" t="s">
        <v>7063</v>
      </c>
      <c r="K443" s="562" t="s">
        <v>1515</v>
      </c>
      <c r="L443" s="561" t="s">
        <v>25</v>
      </c>
    </row>
    <row r="444" spans="1:12" x14ac:dyDescent="0.25">
      <c r="A444" s="561" t="s">
        <v>320</v>
      </c>
      <c r="B444" s="561" t="s">
        <v>321</v>
      </c>
      <c r="C444" s="561" t="s">
        <v>322</v>
      </c>
      <c r="D444" s="561" t="s">
        <v>323</v>
      </c>
      <c r="E444" s="562" t="s">
        <v>22</v>
      </c>
      <c r="F444" s="561" t="s">
        <v>22</v>
      </c>
      <c r="G444" s="561" t="s">
        <v>24052</v>
      </c>
      <c r="H444" s="561" t="s">
        <v>410</v>
      </c>
      <c r="I444" s="561" t="s">
        <v>325</v>
      </c>
      <c r="J444" s="561" t="s">
        <v>7063</v>
      </c>
      <c r="K444" s="562" t="s">
        <v>24053</v>
      </c>
      <c r="L444" s="561" t="s">
        <v>25</v>
      </c>
    </row>
    <row r="445" spans="1:12" x14ac:dyDescent="0.25">
      <c r="A445" s="561" t="s">
        <v>320</v>
      </c>
      <c r="B445" s="561" t="s">
        <v>321</v>
      </c>
      <c r="C445" s="561" t="s">
        <v>322</v>
      </c>
      <c r="D445" s="561" t="s">
        <v>323</v>
      </c>
      <c r="E445" s="562" t="s">
        <v>22</v>
      </c>
      <c r="F445" s="561" t="s">
        <v>22</v>
      </c>
      <c r="G445" s="561" t="s">
        <v>24054</v>
      </c>
      <c r="H445" s="561" t="s">
        <v>412</v>
      </c>
      <c r="I445" s="561" t="s">
        <v>325</v>
      </c>
      <c r="J445" s="561" t="s">
        <v>7063</v>
      </c>
      <c r="K445" s="562" t="s">
        <v>24055</v>
      </c>
      <c r="L445" s="561" t="s">
        <v>25</v>
      </c>
    </row>
    <row r="446" spans="1:12" x14ac:dyDescent="0.25">
      <c r="A446" s="561" t="s">
        <v>320</v>
      </c>
      <c r="B446" s="561" t="s">
        <v>321</v>
      </c>
      <c r="C446" s="561" t="s">
        <v>322</v>
      </c>
      <c r="D446" s="561" t="s">
        <v>323</v>
      </c>
      <c r="E446" s="562" t="s">
        <v>22</v>
      </c>
      <c r="F446" s="561" t="s">
        <v>22</v>
      </c>
      <c r="G446" s="561" t="s">
        <v>24056</v>
      </c>
      <c r="H446" s="561" t="s">
        <v>414</v>
      </c>
      <c r="I446" s="561" t="s">
        <v>325</v>
      </c>
      <c r="J446" s="561" t="s">
        <v>24</v>
      </c>
      <c r="K446" s="562" t="s">
        <v>24057</v>
      </c>
      <c r="L446" s="561" t="s">
        <v>25</v>
      </c>
    </row>
    <row r="447" spans="1:12" x14ac:dyDescent="0.25">
      <c r="A447" s="561" t="s">
        <v>320</v>
      </c>
      <c r="B447" s="561" t="s">
        <v>321</v>
      </c>
      <c r="C447" s="561" t="s">
        <v>322</v>
      </c>
      <c r="D447" s="561" t="s">
        <v>323</v>
      </c>
      <c r="E447" s="562" t="s">
        <v>22</v>
      </c>
      <c r="F447" s="561" t="s">
        <v>22</v>
      </c>
      <c r="G447" s="561" t="s">
        <v>24058</v>
      </c>
      <c r="H447" s="561" t="s">
        <v>415</v>
      </c>
      <c r="I447" s="561" t="s">
        <v>325</v>
      </c>
      <c r="J447" s="561" t="s">
        <v>7063</v>
      </c>
      <c r="K447" s="562" t="s">
        <v>24059</v>
      </c>
      <c r="L447" s="561" t="s">
        <v>25</v>
      </c>
    </row>
    <row r="448" spans="1:12" x14ac:dyDescent="0.25">
      <c r="A448" s="561" t="s">
        <v>320</v>
      </c>
      <c r="B448" s="561" t="s">
        <v>321</v>
      </c>
      <c r="C448" s="561" t="s">
        <v>322</v>
      </c>
      <c r="D448" s="561" t="s">
        <v>323</v>
      </c>
      <c r="E448" s="562" t="s">
        <v>22</v>
      </c>
      <c r="F448" s="561" t="s">
        <v>22</v>
      </c>
      <c r="G448" s="561" t="s">
        <v>24060</v>
      </c>
      <c r="H448" s="561" t="s">
        <v>416</v>
      </c>
      <c r="I448" s="561" t="s">
        <v>325</v>
      </c>
      <c r="J448" s="561" t="s">
        <v>7063</v>
      </c>
      <c r="K448" s="562" t="s">
        <v>24061</v>
      </c>
      <c r="L448" s="561" t="s">
        <v>25</v>
      </c>
    </row>
    <row r="449" spans="1:12" x14ac:dyDescent="0.25">
      <c r="A449" s="561" t="s">
        <v>320</v>
      </c>
      <c r="B449" s="561" t="s">
        <v>321</v>
      </c>
      <c r="C449" s="561" t="s">
        <v>322</v>
      </c>
      <c r="D449" s="561" t="s">
        <v>323</v>
      </c>
      <c r="E449" s="562" t="s">
        <v>22</v>
      </c>
      <c r="F449" s="561" t="s">
        <v>22</v>
      </c>
      <c r="G449" s="561" t="s">
        <v>24062</v>
      </c>
      <c r="H449" s="561" t="s">
        <v>417</v>
      </c>
      <c r="I449" s="561" t="s">
        <v>325</v>
      </c>
      <c r="J449" s="561" t="s">
        <v>7063</v>
      </c>
      <c r="K449" s="562" t="s">
        <v>24063</v>
      </c>
      <c r="L449" s="561" t="s">
        <v>25</v>
      </c>
    </row>
    <row r="450" spans="1:12" x14ac:dyDescent="0.25">
      <c r="A450" s="561" t="s">
        <v>320</v>
      </c>
      <c r="B450" s="561" t="s">
        <v>321</v>
      </c>
      <c r="C450" s="561" t="s">
        <v>322</v>
      </c>
      <c r="D450" s="561" t="s">
        <v>323</v>
      </c>
      <c r="E450" s="562" t="s">
        <v>22</v>
      </c>
      <c r="F450" s="561" t="s">
        <v>22</v>
      </c>
      <c r="G450" s="561" t="s">
        <v>24064</v>
      </c>
      <c r="H450" s="561" t="s">
        <v>418</v>
      </c>
      <c r="I450" s="561" t="s">
        <v>325</v>
      </c>
      <c r="J450" s="561" t="s">
        <v>7063</v>
      </c>
      <c r="K450" s="562" t="s">
        <v>7375</v>
      </c>
      <c r="L450" s="561" t="s">
        <v>25</v>
      </c>
    </row>
    <row r="451" spans="1:12" x14ac:dyDescent="0.25">
      <c r="A451" s="561" t="s">
        <v>320</v>
      </c>
      <c r="B451" s="561" t="s">
        <v>321</v>
      </c>
      <c r="C451" s="561" t="s">
        <v>322</v>
      </c>
      <c r="D451" s="561" t="s">
        <v>323</v>
      </c>
      <c r="E451" s="562" t="s">
        <v>22</v>
      </c>
      <c r="F451" s="561" t="s">
        <v>22</v>
      </c>
      <c r="G451" s="561" t="s">
        <v>24065</v>
      </c>
      <c r="H451" s="561" t="s">
        <v>419</v>
      </c>
      <c r="I451" s="561" t="s">
        <v>325</v>
      </c>
      <c r="J451" s="561" t="s">
        <v>7063</v>
      </c>
      <c r="K451" s="562" t="s">
        <v>24066</v>
      </c>
      <c r="L451" s="561" t="s">
        <v>25</v>
      </c>
    </row>
    <row r="452" spans="1:12" x14ac:dyDescent="0.25">
      <c r="A452" s="561" t="s">
        <v>320</v>
      </c>
      <c r="B452" s="561" t="s">
        <v>321</v>
      </c>
      <c r="C452" s="561" t="s">
        <v>322</v>
      </c>
      <c r="D452" s="561" t="s">
        <v>323</v>
      </c>
      <c r="E452" s="562" t="s">
        <v>22</v>
      </c>
      <c r="F452" s="561" t="s">
        <v>22</v>
      </c>
      <c r="G452" s="561" t="s">
        <v>24067</v>
      </c>
      <c r="H452" s="561" t="s">
        <v>420</v>
      </c>
      <c r="I452" s="561" t="s">
        <v>325</v>
      </c>
      <c r="J452" s="561" t="s">
        <v>7063</v>
      </c>
      <c r="K452" s="562" t="s">
        <v>24068</v>
      </c>
      <c r="L452" s="561" t="s">
        <v>25</v>
      </c>
    </row>
    <row r="453" spans="1:12" x14ac:dyDescent="0.25">
      <c r="A453" s="561" t="s">
        <v>320</v>
      </c>
      <c r="B453" s="561" t="s">
        <v>321</v>
      </c>
      <c r="C453" s="561" t="s">
        <v>322</v>
      </c>
      <c r="D453" s="561" t="s">
        <v>323</v>
      </c>
      <c r="E453" s="562" t="s">
        <v>22</v>
      </c>
      <c r="F453" s="561" t="s">
        <v>22</v>
      </c>
      <c r="G453" s="561" t="s">
        <v>24069</v>
      </c>
      <c r="H453" s="561" t="s">
        <v>421</v>
      </c>
      <c r="I453" s="561" t="s">
        <v>325</v>
      </c>
      <c r="J453" s="561" t="s">
        <v>24</v>
      </c>
      <c r="K453" s="562" t="s">
        <v>24070</v>
      </c>
      <c r="L453" s="561" t="s">
        <v>25</v>
      </c>
    </row>
    <row r="454" spans="1:12" x14ac:dyDescent="0.25">
      <c r="A454" s="561" t="s">
        <v>320</v>
      </c>
      <c r="B454" s="561" t="s">
        <v>321</v>
      </c>
      <c r="C454" s="561" t="s">
        <v>322</v>
      </c>
      <c r="D454" s="561" t="s">
        <v>323</v>
      </c>
      <c r="E454" s="562" t="s">
        <v>22</v>
      </c>
      <c r="F454" s="561" t="s">
        <v>22</v>
      </c>
      <c r="G454" s="561" t="s">
        <v>24071</v>
      </c>
      <c r="H454" s="561" t="s">
        <v>422</v>
      </c>
      <c r="I454" s="561" t="s">
        <v>325</v>
      </c>
      <c r="J454" s="561" t="s">
        <v>7063</v>
      </c>
      <c r="K454" s="562" t="s">
        <v>24072</v>
      </c>
      <c r="L454" s="561" t="s">
        <v>25</v>
      </c>
    </row>
    <row r="455" spans="1:12" x14ac:dyDescent="0.25">
      <c r="A455" s="561" t="s">
        <v>320</v>
      </c>
      <c r="B455" s="561" t="s">
        <v>321</v>
      </c>
      <c r="C455" s="561" t="s">
        <v>322</v>
      </c>
      <c r="D455" s="561" t="s">
        <v>323</v>
      </c>
      <c r="E455" s="562" t="s">
        <v>22</v>
      </c>
      <c r="F455" s="561" t="s">
        <v>22</v>
      </c>
      <c r="G455" s="561" t="s">
        <v>24073</v>
      </c>
      <c r="H455" s="561" t="s">
        <v>423</v>
      </c>
      <c r="I455" s="561" t="s">
        <v>325</v>
      </c>
      <c r="J455" s="561" t="s">
        <v>7063</v>
      </c>
      <c r="K455" s="562" t="s">
        <v>24074</v>
      </c>
      <c r="L455" s="561" t="s">
        <v>25</v>
      </c>
    </row>
    <row r="456" spans="1:12" x14ac:dyDescent="0.25">
      <c r="A456" s="561" t="s">
        <v>320</v>
      </c>
      <c r="B456" s="561" t="s">
        <v>321</v>
      </c>
      <c r="C456" s="561" t="s">
        <v>322</v>
      </c>
      <c r="D456" s="561" t="s">
        <v>323</v>
      </c>
      <c r="E456" s="562" t="s">
        <v>22</v>
      </c>
      <c r="F456" s="561" t="s">
        <v>22</v>
      </c>
      <c r="G456" s="561" t="s">
        <v>24075</v>
      </c>
      <c r="H456" s="561" t="s">
        <v>424</v>
      </c>
      <c r="I456" s="561" t="s">
        <v>325</v>
      </c>
      <c r="J456" s="561" t="s">
        <v>7063</v>
      </c>
      <c r="K456" s="562" t="s">
        <v>7655</v>
      </c>
      <c r="L456" s="561" t="s">
        <v>25</v>
      </c>
    </row>
    <row r="457" spans="1:12" x14ac:dyDescent="0.25">
      <c r="A457" s="561" t="s">
        <v>320</v>
      </c>
      <c r="B457" s="561" t="s">
        <v>321</v>
      </c>
      <c r="C457" s="561" t="s">
        <v>322</v>
      </c>
      <c r="D457" s="561" t="s">
        <v>323</v>
      </c>
      <c r="E457" s="562" t="s">
        <v>22</v>
      </c>
      <c r="F457" s="561" t="s">
        <v>22</v>
      </c>
      <c r="G457" s="561" t="s">
        <v>24076</v>
      </c>
      <c r="H457" s="561" t="s">
        <v>425</v>
      </c>
      <c r="I457" s="561" t="s">
        <v>325</v>
      </c>
      <c r="J457" s="561" t="s">
        <v>24</v>
      </c>
      <c r="K457" s="562" t="s">
        <v>8699</v>
      </c>
      <c r="L457" s="561" t="s">
        <v>25</v>
      </c>
    </row>
    <row r="458" spans="1:12" x14ac:dyDescent="0.25">
      <c r="A458" s="561" t="s">
        <v>320</v>
      </c>
      <c r="B458" s="561" t="s">
        <v>321</v>
      </c>
      <c r="C458" s="561" t="s">
        <v>322</v>
      </c>
      <c r="D458" s="561" t="s">
        <v>323</v>
      </c>
      <c r="E458" s="562" t="s">
        <v>22</v>
      </c>
      <c r="F458" s="561" t="s">
        <v>22</v>
      </c>
      <c r="G458" s="561" t="s">
        <v>24077</v>
      </c>
      <c r="H458" s="561" t="s">
        <v>427</v>
      </c>
      <c r="I458" s="561" t="s">
        <v>325</v>
      </c>
      <c r="J458" s="561" t="s">
        <v>7063</v>
      </c>
      <c r="K458" s="562" t="s">
        <v>24078</v>
      </c>
      <c r="L458" s="561" t="s">
        <v>25</v>
      </c>
    </row>
    <row r="459" spans="1:12" x14ac:dyDescent="0.25">
      <c r="A459" s="561" t="s">
        <v>320</v>
      </c>
      <c r="B459" s="561" t="s">
        <v>321</v>
      </c>
      <c r="C459" s="561" t="s">
        <v>322</v>
      </c>
      <c r="D459" s="561" t="s">
        <v>323</v>
      </c>
      <c r="E459" s="562" t="s">
        <v>22</v>
      </c>
      <c r="F459" s="561" t="s">
        <v>22</v>
      </c>
      <c r="G459" s="561" t="s">
        <v>24079</v>
      </c>
      <c r="H459" s="561" t="s">
        <v>428</v>
      </c>
      <c r="I459" s="561" t="s">
        <v>325</v>
      </c>
      <c r="J459" s="561" t="s">
        <v>7063</v>
      </c>
      <c r="K459" s="562" t="s">
        <v>24080</v>
      </c>
      <c r="L459" s="561" t="s">
        <v>25</v>
      </c>
    </row>
    <row r="460" spans="1:12" x14ac:dyDescent="0.25">
      <c r="A460" s="561" t="s">
        <v>320</v>
      </c>
      <c r="B460" s="561" t="s">
        <v>321</v>
      </c>
      <c r="C460" s="561" t="s">
        <v>322</v>
      </c>
      <c r="D460" s="561" t="s">
        <v>323</v>
      </c>
      <c r="E460" s="562" t="s">
        <v>22</v>
      </c>
      <c r="F460" s="561" t="s">
        <v>22</v>
      </c>
      <c r="G460" s="561" t="s">
        <v>24081</v>
      </c>
      <c r="H460" s="561" t="s">
        <v>430</v>
      </c>
      <c r="I460" s="561" t="s">
        <v>325</v>
      </c>
      <c r="J460" s="561" t="s">
        <v>7063</v>
      </c>
      <c r="K460" s="562" t="s">
        <v>24082</v>
      </c>
      <c r="L460" s="561" t="s">
        <v>25</v>
      </c>
    </row>
    <row r="461" spans="1:12" x14ac:dyDescent="0.25">
      <c r="A461" s="561" t="s">
        <v>320</v>
      </c>
      <c r="B461" s="561" t="s">
        <v>321</v>
      </c>
      <c r="C461" s="561" t="s">
        <v>322</v>
      </c>
      <c r="D461" s="561" t="s">
        <v>323</v>
      </c>
      <c r="E461" s="562" t="s">
        <v>22</v>
      </c>
      <c r="F461" s="561" t="s">
        <v>22</v>
      </c>
      <c r="G461" s="561" t="s">
        <v>24083</v>
      </c>
      <c r="H461" s="561" t="s">
        <v>431</v>
      </c>
      <c r="I461" s="561" t="s">
        <v>325</v>
      </c>
      <c r="J461" s="561" t="s">
        <v>7063</v>
      </c>
      <c r="K461" s="562" t="s">
        <v>24084</v>
      </c>
      <c r="L461" s="561" t="s">
        <v>25</v>
      </c>
    </row>
    <row r="462" spans="1:12" x14ac:dyDescent="0.25">
      <c r="A462" s="561" t="s">
        <v>320</v>
      </c>
      <c r="B462" s="561" t="s">
        <v>321</v>
      </c>
      <c r="C462" s="561" t="s">
        <v>322</v>
      </c>
      <c r="D462" s="561" t="s">
        <v>323</v>
      </c>
      <c r="E462" s="562" t="s">
        <v>22</v>
      </c>
      <c r="F462" s="561" t="s">
        <v>22</v>
      </c>
      <c r="G462" s="561" t="s">
        <v>24085</v>
      </c>
      <c r="H462" s="561" t="s">
        <v>432</v>
      </c>
      <c r="I462" s="561" t="s">
        <v>325</v>
      </c>
      <c r="J462" s="561" t="s">
        <v>24</v>
      </c>
      <c r="K462" s="562" t="s">
        <v>24086</v>
      </c>
      <c r="L462" s="561" t="s">
        <v>25</v>
      </c>
    </row>
    <row r="463" spans="1:12" x14ac:dyDescent="0.25">
      <c r="A463" s="561" t="s">
        <v>320</v>
      </c>
      <c r="B463" s="561" t="s">
        <v>321</v>
      </c>
      <c r="C463" s="561" t="s">
        <v>322</v>
      </c>
      <c r="D463" s="561" t="s">
        <v>323</v>
      </c>
      <c r="E463" s="562" t="s">
        <v>22</v>
      </c>
      <c r="F463" s="561" t="s">
        <v>22</v>
      </c>
      <c r="G463" s="561" t="s">
        <v>24087</v>
      </c>
      <c r="H463" s="561" t="s">
        <v>434</v>
      </c>
      <c r="I463" s="561" t="s">
        <v>325</v>
      </c>
      <c r="J463" s="561" t="s">
        <v>7063</v>
      </c>
      <c r="K463" s="562" t="s">
        <v>7656</v>
      </c>
      <c r="L463" s="561" t="s">
        <v>25</v>
      </c>
    </row>
    <row r="464" spans="1:12" x14ac:dyDescent="0.25">
      <c r="A464" s="561" t="s">
        <v>320</v>
      </c>
      <c r="B464" s="561" t="s">
        <v>321</v>
      </c>
      <c r="C464" s="561" t="s">
        <v>322</v>
      </c>
      <c r="D464" s="561" t="s">
        <v>323</v>
      </c>
      <c r="E464" s="562" t="s">
        <v>22</v>
      </c>
      <c r="F464" s="561" t="s">
        <v>22</v>
      </c>
      <c r="G464" s="561" t="s">
        <v>24088</v>
      </c>
      <c r="H464" s="561" t="s">
        <v>436</v>
      </c>
      <c r="I464" s="561" t="s">
        <v>325</v>
      </c>
      <c r="J464" s="561" t="s">
        <v>7063</v>
      </c>
      <c r="K464" s="562" t="s">
        <v>24089</v>
      </c>
      <c r="L464" s="561" t="s">
        <v>25</v>
      </c>
    </row>
    <row r="465" spans="1:12" x14ac:dyDescent="0.25">
      <c r="A465" s="561" t="s">
        <v>320</v>
      </c>
      <c r="B465" s="561" t="s">
        <v>321</v>
      </c>
      <c r="C465" s="561" t="s">
        <v>322</v>
      </c>
      <c r="D465" s="561" t="s">
        <v>323</v>
      </c>
      <c r="E465" s="562" t="s">
        <v>22</v>
      </c>
      <c r="F465" s="561" t="s">
        <v>22</v>
      </c>
      <c r="G465" s="561" t="s">
        <v>24090</v>
      </c>
      <c r="H465" s="561" t="s">
        <v>437</v>
      </c>
      <c r="I465" s="561" t="s">
        <v>325</v>
      </c>
      <c r="J465" s="561" t="s">
        <v>7063</v>
      </c>
      <c r="K465" s="562" t="s">
        <v>880</v>
      </c>
      <c r="L465" s="561" t="s">
        <v>25</v>
      </c>
    </row>
    <row r="466" spans="1:12" x14ac:dyDescent="0.25">
      <c r="A466" s="561" t="s">
        <v>320</v>
      </c>
      <c r="B466" s="561" t="s">
        <v>321</v>
      </c>
      <c r="C466" s="561" t="s">
        <v>322</v>
      </c>
      <c r="D466" s="561" t="s">
        <v>323</v>
      </c>
      <c r="E466" s="562" t="s">
        <v>22</v>
      </c>
      <c r="F466" s="561" t="s">
        <v>22</v>
      </c>
      <c r="G466" s="561" t="s">
        <v>24091</v>
      </c>
      <c r="H466" s="561" t="s">
        <v>438</v>
      </c>
      <c r="I466" s="561" t="s">
        <v>325</v>
      </c>
      <c r="J466" s="561" t="s">
        <v>7063</v>
      </c>
      <c r="K466" s="562" t="s">
        <v>1418</v>
      </c>
      <c r="L466" s="561" t="s">
        <v>25</v>
      </c>
    </row>
    <row r="467" spans="1:12" x14ac:dyDescent="0.25">
      <c r="A467" s="561" t="s">
        <v>320</v>
      </c>
      <c r="B467" s="561" t="s">
        <v>321</v>
      </c>
      <c r="C467" s="561" t="s">
        <v>322</v>
      </c>
      <c r="D467" s="561" t="s">
        <v>323</v>
      </c>
      <c r="E467" s="562" t="s">
        <v>22</v>
      </c>
      <c r="F467" s="561" t="s">
        <v>22</v>
      </c>
      <c r="G467" s="561" t="s">
        <v>24092</v>
      </c>
      <c r="H467" s="561" t="s">
        <v>440</v>
      </c>
      <c r="I467" s="561" t="s">
        <v>325</v>
      </c>
      <c r="J467" s="561" t="s">
        <v>24</v>
      </c>
      <c r="K467" s="562" t="s">
        <v>8369</v>
      </c>
      <c r="L467" s="561" t="s">
        <v>25</v>
      </c>
    </row>
    <row r="468" spans="1:12" x14ac:dyDescent="0.25">
      <c r="A468" s="561" t="s">
        <v>320</v>
      </c>
      <c r="B468" s="561" t="s">
        <v>321</v>
      </c>
      <c r="C468" s="561" t="s">
        <v>322</v>
      </c>
      <c r="D468" s="561" t="s">
        <v>323</v>
      </c>
      <c r="E468" s="562" t="s">
        <v>22</v>
      </c>
      <c r="F468" s="561" t="s">
        <v>22</v>
      </c>
      <c r="G468" s="561" t="s">
        <v>24093</v>
      </c>
      <c r="H468" s="561" t="s">
        <v>441</v>
      </c>
      <c r="I468" s="561" t="s">
        <v>325</v>
      </c>
      <c r="J468" s="561" t="s">
        <v>24</v>
      </c>
      <c r="K468" s="562" t="s">
        <v>24094</v>
      </c>
      <c r="L468" s="561" t="s">
        <v>25</v>
      </c>
    </row>
    <row r="469" spans="1:12" x14ac:dyDescent="0.25">
      <c r="A469" s="561" t="s">
        <v>320</v>
      </c>
      <c r="B469" s="561" t="s">
        <v>321</v>
      </c>
      <c r="C469" s="561" t="s">
        <v>322</v>
      </c>
      <c r="D469" s="561" t="s">
        <v>323</v>
      </c>
      <c r="E469" s="562" t="s">
        <v>22</v>
      </c>
      <c r="F469" s="561" t="s">
        <v>22</v>
      </c>
      <c r="G469" s="561" t="s">
        <v>24095</v>
      </c>
      <c r="H469" s="561" t="s">
        <v>442</v>
      </c>
      <c r="I469" s="561" t="s">
        <v>325</v>
      </c>
      <c r="J469" s="561" t="s">
        <v>7063</v>
      </c>
      <c r="K469" s="562" t="s">
        <v>24096</v>
      </c>
      <c r="L469" s="561" t="s">
        <v>25</v>
      </c>
    </row>
    <row r="470" spans="1:12" x14ac:dyDescent="0.25">
      <c r="A470" s="561" t="s">
        <v>320</v>
      </c>
      <c r="B470" s="561" t="s">
        <v>321</v>
      </c>
      <c r="C470" s="561" t="s">
        <v>322</v>
      </c>
      <c r="D470" s="561" t="s">
        <v>323</v>
      </c>
      <c r="E470" s="562" t="s">
        <v>22</v>
      </c>
      <c r="F470" s="561" t="s">
        <v>22</v>
      </c>
      <c r="G470" s="561" t="s">
        <v>24097</v>
      </c>
      <c r="H470" s="561" t="s">
        <v>443</v>
      </c>
      <c r="I470" s="561" t="s">
        <v>325</v>
      </c>
      <c r="J470" s="561" t="s">
        <v>24</v>
      </c>
      <c r="K470" s="562" t="s">
        <v>3464</v>
      </c>
      <c r="L470" s="561" t="s">
        <v>25</v>
      </c>
    </row>
    <row r="471" spans="1:12" x14ac:dyDescent="0.25">
      <c r="A471" s="561" t="s">
        <v>320</v>
      </c>
      <c r="B471" s="561" t="s">
        <v>321</v>
      </c>
      <c r="C471" s="561" t="s">
        <v>322</v>
      </c>
      <c r="D471" s="561" t="s">
        <v>323</v>
      </c>
      <c r="E471" s="562" t="s">
        <v>22</v>
      </c>
      <c r="F471" s="561" t="s">
        <v>22</v>
      </c>
      <c r="G471" s="561" t="s">
        <v>24098</v>
      </c>
      <c r="H471" s="561" t="s">
        <v>445</v>
      </c>
      <c r="I471" s="561" t="s">
        <v>325</v>
      </c>
      <c r="J471" s="561" t="s">
        <v>7063</v>
      </c>
      <c r="K471" s="562" t="s">
        <v>2872</v>
      </c>
      <c r="L471" s="561" t="s">
        <v>25</v>
      </c>
    </row>
    <row r="472" spans="1:12" x14ac:dyDescent="0.25">
      <c r="A472" s="561" t="s">
        <v>320</v>
      </c>
      <c r="B472" s="561" t="s">
        <v>321</v>
      </c>
      <c r="C472" s="561" t="s">
        <v>322</v>
      </c>
      <c r="D472" s="561" t="s">
        <v>323</v>
      </c>
      <c r="E472" s="562" t="s">
        <v>22</v>
      </c>
      <c r="F472" s="561" t="s">
        <v>22</v>
      </c>
      <c r="G472" s="561" t="s">
        <v>24099</v>
      </c>
      <c r="H472" s="561" t="s">
        <v>446</v>
      </c>
      <c r="I472" s="561" t="s">
        <v>325</v>
      </c>
      <c r="J472" s="561" t="s">
        <v>7063</v>
      </c>
      <c r="K472" s="562" t="s">
        <v>7826</v>
      </c>
      <c r="L472" s="561" t="s">
        <v>25</v>
      </c>
    </row>
    <row r="473" spans="1:12" x14ac:dyDescent="0.25">
      <c r="A473" s="561" t="s">
        <v>320</v>
      </c>
      <c r="B473" s="561" t="s">
        <v>321</v>
      </c>
      <c r="C473" s="561" t="s">
        <v>322</v>
      </c>
      <c r="D473" s="561" t="s">
        <v>323</v>
      </c>
      <c r="E473" s="562" t="s">
        <v>22</v>
      </c>
      <c r="F473" s="561" t="s">
        <v>22</v>
      </c>
      <c r="G473" s="561" t="s">
        <v>24100</v>
      </c>
      <c r="H473" s="561" t="s">
        <v>448</v>
      </c>
      <c r="I473" s="561" t="s">
        <v>325</v>
      </c>
      <c r="J473" s="561" t="s">
        <v>24</v>
      </c>
      <c r="K473" s="562" t="s">
        <v>24101</v>
      </c>
      <c r="L473" s="561" t="s">
        <v>25</v>
      </c>
    </row>
    <row r="474" spans="1:12" x14ac:dyDescent="0.25">
      <c r="A474" s="561" t="s">
        <v>320</v>
      </c>
      <c r="B474" s="561" t="s">
        <v>321</v>
      </c>
      <c r="C474" s="561" t="s">
        <v>322</v>
      </c>
      <c r="D474" s="561" t="s">
        <v>323</v>
      </c>
      <c r="E474" s="562" t="s">
        <v>22</v>
      </c>
      <c r="F474" s="561" t="s">
        <v>22</v>
      </c>
      <c r="G474" s="561" t="s">
        <v>24102</v>
      </c>
      <c r="H474" s="561" t="s">
        <v>449</v>
      </c>
      <c r="I474" s="561" t="s">
        <v>325</v>
      </c>
      <c r="J474" s="561" t="s">
        <v>7063</v>
      </c>
      <c r="K474" s="562" t="s">
        <v>2361</v>
      </c>
      <c r="L474" s="561" t="s">
        <v>25</v>
      </c>
    </row>
    <row r="475" spans="1:12" x14ac:dyDescent="0.25">
      <c r="A475" s="561" t="s">
        <v>320</v>
      </c>
      <c r="B475" s="561" t="s">
        <v>321</v>
      </c>
      <c r="C475" s="561" t="s">
        <v>322</v>
      </c>
      <c r="D475" s="561" t="s">
        <v>323</v>
      </c>
      <c r="E475" s="562" t="s">
        <v>22</v>
      </c>
      <c r="F475" s="561" t="s">
        <v>22</v>
      </c>
      <c r="G475" s="561" t="s">
        <v>24103</v>
      </c>
      <c r="H475" s="561" t="s">
        <v>451</v>
      </c>
      <c r="I475" s="561" t="s">
        <v>325</v>
      </c>
      <c r="J475" s="561" t="s">
        <v>7063</v>
      </c>
      <c r="K475" s="562" t="s">
        <v>24104</v>
      </c>
      <c r="L475" s="561" t="s">
        <v>25</v>
      </c>
    </row>
    <row r="476" spans="1:12" x14ac:dyDescent="0.25">
      <c r="A476" s="561" t="s">
        <v>320</v>
      </c>
      <c r="B476" s="561" t="s">
        <v>321</v>
      </c>
      <c r="C476" s="561" t="s">
        <v>322</v>
      </c>
      <c r="D476" s="561" t="s">
        <v>323</v>
      </c>
      <c r="E476" s="562" t="s">
        <v>22</v>
      </c>
      <c r="F476" s="561" t="s">
        <v>22</v>
      </c>
      <c r="G476" s="561" t="s">
        <v>24105</v>
      </c>
      <c r="H476" s="561" t="s">
        <v>452</v>
      </c>
      <c r="I476" s="561" t="s">
        <v>325</v>
      </c>
      <c r="J476" s="561" t="s">
        <v>7063</v>
      </c>
      <c r="K476" s="562" t="s">
        <v>2573</v>
      </c>
      <c r="L476" s="561" t="s">
        <v>25</v>
      </c>
    </row>
    <row r="477" spans="1:12" x14ac:dyDescent="0.25">
      <c r="A477" s="561" t="s">
        <v>320</v>
      </c>
      <c r="B477" s="561" t="s">
        <v>321</v>
      </c>
      <c r="C477" s="561" t="s">
        <v>322</v>
      </c>
      <c r="D477" s="561" t="s">
        <v>323</v>
      </c>
      <c r="E477" s="562" t="s">
        <v>22</v>
      </c>
      <c r="F477" s="561" t="s">
        <v>22</v>
      </c>
      <c r="G477" s="561" t="s">
        <v>24106</v>
      </c>
      <c r="H477" s="561" t="s">
        <v>454</v>
      </c>
      <c r="I477" s="561" t="s">
        <v>325</v>
      </c>
      <c r="J477" s="561" t="s">
        <v>7063</v>
      </c>
      <c r="K477" s="562" t="s">
        <v>24107</v>
      </c>
      <c r="L477" s="561" t="s">
        <v>25</v>
      </c>
    </row>
    <row r="478" spans="1:12" x14ac:dyDescent="0.25">
      <c r="A478" s="561" t="s">
        <v>320</v>
      </c>
      <c r="B478" s="561" t="s">
        <v>321</v>
      </c>
      <c r="C478" s="561" t="s">
        <v>322</v>
      </c>
      <c r="D478" s="561" t="s">
        <v>323</v>
      </c>
      <c r="E478" s="562" t="s">
        <v>22</v>
      </c>
      <c r="F478" s="561" t="s">
        <v>22</v>
      </c>
      <c r="G478" s="561" t="s">
        <v>24108</v>
      </c>
      <c r="H478" s="561" t="s">
        <v>455</v>
      </c>
      <c r="I478" s="561" t="s">
        <v>325</v>
      </c>
      <c r="J478" s="561" t="s">
        <v>7063</v>
      </c>
      <c r="K478" s="562" t="s">
        <v>24109</v>
      </c>
      <c r="L478" s="561" t="s">
        <v>25</v>
      </c>
    </row>
    <row r="479" spans="1:12" x14ac:dyDescent="0.25">
      <c r="A479" s="561" t="s">
        <v>320</v>
      </c>
      <c r="B479" s="561" t="s">
        <v>321</v>
      </c>
      <c r="C479" s="561" t="s">
        <v>322</v>
      </c>
      <c r="D479" s="561" t="s">
        <v>323</v>
      </c>
      <c r="E479" s="562" t="s">
        <v>22</v>
      </c>
      <c r="F479" s="561" t="s">
        <v>22</v>
      </c>
      <c r="G479" s="561" t="s">
        <v>24110</v>
      </c>
      <c r="H479" s="561" t="s">
        <v>456</v>
      </c>
      <c r="I479" s="561" t="s">
        <v>325</v>
      </c>
      <c r="J479" s="561" t="s">
        <v>7063</v>
      </c>
      <c r="K479" s="562" t="s">
        <v>24111</v>
      </c>
      <c r="L479" s="561" t="s">
        <v>25</v>
      </c>
    </row>
    <row r="480" spans="1:12" x14ac:dyDescent="0.25">
      <c r="A480" s="561" t="s">
        <v>320</v>
      </c>
      <c r="B480" s="561" t="s">
        <v>321</v>
      </c>
      <c r="C480" s="561" t="s">
        <v>322</v>
      </c>
      <c r="D480" s="561" t="s">
        <v>323</v>
      </c>
      <c r="E480" s="562" t="s">
        <v>22</v>
      </c>
      <c r="F480" s="561" t="s">
        <v>22</v>
      </c>
      <c r="G480" s="561" t="s">
        <v>24112</v>
      </c>
      <c r="H480" s="561" t="s">
        <v>457</v>
      </c>
      <c r="I480" s="561" t="s">
        <v>325</v>
      </c>
      <c r="J480" s="561" t="s">
        <v>7063</v>
      </c>
      <c r="K480" s="562" t="s">
        <v>4216</v>
      </c>
      <c r="L480" s="561" t="s">
        <v>25</v>
      </c>
    </row>
    <row r="481" spans="1:12" x14ac:dyDescent="0.25">
      <c r="A481" s="561" t="s">
        <v>320</v>
      </c>
      <c r="B481" s="561" t="s">
        <v>321</v>
      </c>
      <c r="C481" s="561" t="s">
        <v>322</v>
      </c>
      <c r="D481" s="561" t="s">
        <v>323</v>
      </c>
      <c r="E481" s="562" t="s">
        <v>22</v>
      </c>
      <c r="F481" s="561" t="s">
        <v>22</v>
      </c>
      <c r="G481" s="561" t="s">
        <v>24113</v>
      </c>
      <c r="H481" s="561" t="s">
        <v>459</v>
      </c>
      <c r="I481" s="561" t="s">
        <v>325</v>
      </c>
      <c r="J481" s="561" t="s">
        <v>7063</v>
      </c>
      <c r="K481" s="562" t="s">
        <v>8726</v>
      </c>
      <c r="L481" s="561" t="s">
        <v>25</v>
      </c>
    </row>
    <row r="482" spans="1:12" x14ac:dyDescent="0.25">
      <c r="A482" s="561" t="s">
        <v>320</v>
      </c>
      <c r="B482" s="561" t="s">
        <v>321</v>
      </c>
      <c r="C482" s="561" t="s">
        <v>322</v>
      </c>
      <c r="D482" s="561" t="s">
        <v>323</v>
      </c>
      <c r="E482" s="562" t="s">
        <v>22</v>
      </c>
      <c r="F482" s="561" t="s">
        <v>22</v>
      </c>
      <c r="G482" s="561" t="s">
        <v>24114</v>
      </c>
      <c r="H482" s="561" t="s">
        <v>460</v>
      </c>
      <c r="I482" s="561" t="s">
        <v>325</v>
      </c>
      <c r="J482" s="561" t="s">
        <v>7063</v>
      </c>
      <c r="K482" s="562" t="s">
        <v>24115</v>
      </c>
      <c r="L482" s="561" t="s">
        <v>25</v>
      </c>
    </row>
    <row r="483" spans="1:12" x14ac:dyDescent="0.25">
      <c r="A483" s="561" t="s">
        <v>320</v>
      </c>
      <c r="B483" s="561" t="s">
        <v>321</v>
      </c>
      <c r="C483" s="561" t="s">
        <v>322</v>
      </c>
      <c r="D483" s="561" t="s">
        <v>323</v>
      </c>
      <c r="E483" s="562" t="s">
        <v>22</v>
      </c>
      <c r="F483" s="561" t="s">
        <v>22</v>
      </c>
      <c r="G483" s="561" t="s">
        <v>24116</v>
      </c>
      <c r="H483" s="561" t="s">
        <v>461</v>
      </c>
      <c r="I483" s="561" t="s">
        <v>325</v>
      </c>
      <c r="J483" s="561" t="s">
        <v>7063</v>
      </c>
      <c r="K483" s="562" t="s">
        <v>24117</v>
      </c>
      <c r="L483" s="561" t="s">
        <v>25</v>
      </c>
    </row>
    <row r="484" spans="1:12" x14ac:dyDescent="0.25">
      <c r="A484" s="561" t="s">
        <v>320</v>
      </c>
      <c r="B484" s="561" t="s">
        <v>321</v>
      </c>
      <c r="C484" s="561" t="s">
        <v>322</v>
      </c>
      <c r="D484" s="561" t="s">
        <v>323</v>
      </c>
      <c r="E484" s="562" t="s">
        <v>22</v>
      </c>
      <c r="F484" s="561" t="s">
        <v>22</v>
      </c>
      <c r="G484" s="561" t="s">
        <v>24118</v>
      </c>
      <c r="H484" s="561" t="s">
        <v>462</v>
      </c>
      <c r="I484" s="561" t="s">
        <v>325</v>
      </c>
      <c r="J484" s="561" t="s">
        <v>7063</v>
      </c>
      <c r="K484" s="562" t="s">
        <v>24119</v>
      </c>
      <c r="L484" s="561" t="s">
        <v>25</v>
      </c>
    </row>
    <row r="485" spans="1:12" x14ac:dyDescent="0.25">
      <c r="A485" s="561" t="s">
        <v>320</v>
      </c>
      <c r="B485" s="561" t="s">
        <v>321</v>
      </c>
      <c r="C485" s="561" t="s">
        <v>322</v>
      </c>
      <c r="D485" s="561" t="s">
        <v>323</v>
      </c>
      <c r="E485" s="562" t="s">
        <v>22</v>
      </c>
      <c r="F485" s="561" t="s">
        <v>22</v>
      </c>
      <c r="G485" s="561" t="s">
        <v>24120</v>
      </c>
      <c r="H485" s="561" t="s">
        <v>463</v>
      </c>
      <c r="I485" s="561" t="s">
        <v>325</v>
      </c>
      <c r="J485" s="561" t="s">
        <v>7063</v>
      </c>
      <c r="K485" s="562" t="s">
        <v>24121</v>
      </c>
      <c r="L485" s="561" t="s">
        <v>25</v>
      </c>
    </row>
    <row r="486" spans="1:12" x14ac:dyDescent="0.25">
      <c r="A486" s="561" t="s">
        <v>320</v>
      </c>
      <c r="B486" s="561" t="s">
        <v>321</v>
      </c>
      <c r="C486" s="561" t="s">
        <v>322</v>
      </c>
      <c r="D486" s="561" t="s">
        <v>323</v>
      </c>
      <c r="E486" s="562" t="s">
        <v>22</v>
      </c>
      <c r="F486" s="561" t="s">
        <v>22</v>
      </c>
      <c r="G486" s="561" t="s">
        <v>24122</v>
      </c>
      <c r="H486" s="561" t="s">
        <v>464</v>
      </c>
      <c r="I486" s="561" t="s">
        <v>325</v>
      </c>
      <c r="J486" s="561" t="s">
        <v>7063</v>
      </c>
      <c r="K486" s="562" t="s">
        <v>24123</v>
      </c>
      <c r="L486" s="561" t="s">
        <v>25</v>
      </c>
    </row>
    <row r="487" spans="1:12" x14ac:dyDescent="0.25">
      <c r="A487" s="561" t="s">
        <v>320</v>
      </c>
      <c r="B487" s="561" t="s">
        <v>321</v>
      </c>
      <c r="C487" s="561" t="s">
        <v>322</v>
      </c>
      <c r="D487" s="561" t="s">
        <v>323</v>
      </c>
      <c r="E487" s="562" t="s">
        <v>22</v>
      </c>
      <c r="F487" s="561" t="s">
        <v>22</v>
      </c>
      <c r="G487" s="561" t="s">
        <v>24124</v>
      </c>
      <c r="H487" s="561" t="s">
        <v>465</v>
      </c>
      <c r="I487" s="561" t="s">
        <v>325</v>
      </c>
      <c r="J487" s="561" t="s">
        <v>7063</v>
      </c>
      <c r="K487" s="562" t="s">
        <v>8235</v>
      </c>
      <c r="L487" s="561" t="s">
        <v>25</v>
      </c>
    </row>
    <row r="488" spans="1:12" x14ac:dyDescent="0.25">
      <c r="A488" s="561" t="s">
        <v>320</v>
      </c>
      <c r="B488" s="561" t="s">
        <v>321</v>
      </c>
      <c r="C488" s="561" t="s">
        <v>322</v>
      </c>
      <c r="D488" s="561" t="s">
        <v>323</v>
      </c>
      <c r="E488" s="562" t="s">
        <v>22</v>
      </c>
      <c r="F488" s="561" t="s">
        <v>22</v>
      </c>
      <c r="G488" s="561" t="s">
        <v>24125</v>
      </c>
      <c r="H488" s="561" t="s">
        <v>466</v>
      </c>
      <c r="I488" s="561" t="s">
        <v>325</v>
      </c>
      <c r="J488" s="561" t="s">
        <v>7063</v>
      </c>
      <c r="K488" s="562" t="s">
        <v>1174</v>
      </c>
      <c r="L488" s="561" t="s">
        <v>25</v>
      </c>
    </row>
    <row r="489" spans="1:12" x14ac:dyDescent="0.25">
      <c r="A489" s="561" t="s">
        <v>320</v>
      </c>
      <c r="B489" s="561" t="s">
        <v>321</v>
      </c>
      <c r="C489" s="561" t="s">
        <v>322</v>
      </c>
      <c r="D489" s="561" t="s">
        <v>323</v>
      </c>
      <c r="E489" s="562" t="s">
        <v>22</v>
      </c>
      <c r="F489" s="561" t="s">
        <v>22</v>
      </c>
      <c r="G489" s="561" t="s">
        <v>24126</v>
      </c>
      <c r="H489" s="561" t="s">
        <v>468</v>
      </c>
      <c r="I489" s="561" t="s">
        <v>325</v>
      </c>
      <c r="J489" s="561" t="s">
        <v>7063</v>
      </c>
      <c r="K489" s="562" t="s">
        <v>24127</v>
      </c>
      <c r="L489" s="561" t="s">
        <v>25</v>
      </c>
    </row>
    <row r="490" spans="1:12" x14ac:dyDescent="0.25">
      <c r="A490" s="561" t="s">
        <v>320</v>
      </c>
      <c r="B490" s="561" t="s">
        <v>321</v>
      </c>
      <c r="C490" s="561" t="s">
        <v>322</v>
      </c>
      <c r="D490" s="561" t="s">
        <v>323</v>
      </c>
      <c r="E490" s="562" t="s">
        <v>22</v>
      </c>
      <c r="F490" s="561" t="s">
        <v>22</v>
      </c>
      <c r="G490" s="561" t="s">
        <v>24128</v>
      </c>
      <c r="H490" s="561" t="s">
        <v>470</v>
      </c>
      <c r="I490" s="561" t="s">
        <v>325</v>
      </c>
      <c r="J490" s="561" t="s">
        <v>7063</v>
      </c>
      <c r="K490" s="562" t="s">
        <v>8632</v>
      </c>
      <c r="L490" s="561" t="s">
        <v>25</v>
      </c>
    </row>
    <row r="491" spans="1:12" x14ac:dyDescent="0.25">
      <c r="A491" s="561" t="s">
        <v>320</v>
      </c>
      <c r="B491" s="561" t="s">
        <v>321</v>
      </c>
      <c r="C491" s="561" t="s">
        <v>322</v>
      </c>
      <c r="D491" s="561" t="s">
        <v>323</v>
      </c>
      <c r="E491" s="562" t="s">
        <v>22</v>
      </c>
      <c r="F491" s="561" t="s">
        <v>22</v>
      </c>
      <c r="G491" s="561" t="s">
        <v>24129</v>
      </c>
      <c r="H491" s="561" t="s">
        <v>471</v>
      </c>
      <c r="I491" s="561" t="s">
        <v>325</v>
      </c>
      <c r="J491" s="561" t="s">
        <v>7063</v>
      </c>
      <c r="K491" s="562" t="s">
        <v>8279</v>
      </c>
      <c r="L491" s="561" t="s">
        <v>25</v>
      </c>
    </row>
    <row r="492" spans="1:12" x14ac:dyDescent="0.25">
      <c r="A492" s="561" t="s">
        <v>320</v>
      </c>
      <c r="B492" s="561" t="s">
        <v>321</v>
      </c>
      <c r="C492" s="561" t="s">
        <v>322</v>
      </c>
      <c r="D492" s="561" t="s">
        <v>323</v>
      </c>
      <c r="E492" s="562" t="s">
        <v>22</v>
      </c>
      <c r="F492" s="561" t="s">
        <v>22</v>
      </c>
      <c r="G492" s="561" t="s">
        <v>24130</v>
      </c>
      <c r="H492" s="561" t="s">
        <v>473</v>
      </c>
      <c r="I492" s="561" t="s">
        <v>325</v>
      </c>
      <c r="J492" s="561" t="s">
        <v>7063</v>
      </c>
      <c r="K492" s="562" t="s">
        <v>5143</v>
      </c>
      <c r="L492" s="561" t="s">
        <v>25</v>
      </c>
    </row>
    <row r="493" spans="1:12" x14ac:dyDescent="0.25">
      <c r="A493" s="561" t="s">
        <v>320</v>
      </c>
      <c r="B493" s="561" t="s">
        <v>321</v>
      </c>
      <c r="C493" s="561" t="s">
        <v>322</v>
      </c>
      <c r="D493" s="561" t="s">
        <v>323</v>
      </c>
      <c r="E493" s="562" t="s">
        <v>22</v>
      </c>
      <c r="F493" s="561" t="s">
        <v>22</v>
      </c>
      <c r="G493" s="561" t="s">
        <v>24131</v>
      </c>
      <c r="H493" s="561" t="s">
        <v>475</v>
      </c>
      <c r="I493" s="561" t="s">
        <v>325</v>
      </c>
      <c r="J493" s="561" t="s">
        <v>7063</v>
      </c>
      <c r="K493" s="562" t="s">
        <v>8032</v>
      </c>
      <c r="L493" s="561" t="s">
        <v>25</v>
      </c>
    </row>
    <row r="494" spans="1:12" x14ac:dyDescent="0.25">
      <c r="A494" s="561" t="s">
        <v>320</v>
      </c>
      <c r="B494" s="561" t="s">
        <v>321</v>
      </c>
      <c r="C494" s="561" t="s">
        <v>322</v>
      </c>
      <c r="D494" s="561" t="s">
        <v>323</v>
      </c>
      <c r="E494" s="562" t="s">
        <v>22</v>
      </c>
      <c r="F494" s="561" t="s">
        <v>22</v>
      </c>
      <c r="G494" s="561" t="s">
        <v>24132</v>
      </c>
      <c r="H494" s="561" t="s">
        <v>477</v>
      </c>
      <c r="I494" s="561" t="s">
        <v>325</v>
      </c>
      <c r="J494" s="561" t="s">
        <v>7063</v>
      </c>
      <c r="K494" s="562" t="s">
        <v>2814</v>
      </c>
      <c r="L494" s="561" t="s">
        <v>25</v>
      </c>
    </row>
    <row r="495" spans="1:12" x14ac:dyDescent="0.25">
      <c r="A495" s="561" t="s">
        <v>320</v>
      </c>
      <c r="B495" s="561" t="s">
        <v>321</v>
      </c>
      <c r="C495" s="561" t="s">
        <v>322</v>
      </c>
      <c r="D495" s="561" t="s">
        <v>323</v>
      </c>
      <c r="E495" s="562" t="s">
        <v>22</v>
      </c>
      <c r="F495" s="561" t="s">
        <v>22</v>
      </c>
      <c r="G495" s="561" t="s">
        <v>24133</v>
      </c>
      <c r="H495" s="561" t="s">
        <v>479</v>
      </c>
      <c r="I495" s="561" t="s">
        <v>325</v>
      </c>
      <c r="J495" s="561" t="s">
        <v>7063</v>
      </c>
      <c r="K495" s="562" t="s">
        <v>8280</v>
      </c>
      <c r="L495" s="561" t="s">
        <v>25</v>
      </c>
    </row>
    <row r="496" spans="1:12" x14ac:dyDescent="0.25">
      <c r="A496" s="561" t="s">
        <v>320</v>
      </c>
      <c r="B496" s="561" t="s">
        <v>321</v>
      </c>
      <c r="C496" s="561" t="s">
        <v>322</v>
      </c>
      <c r="D496" s="561" t="s">
        <v>323</v>
      </c>
      <c r="E496" s="562" t="s">
        <v>22</v>
      </c>
      <c r="F496" s="561" t="s">
        <v>22</v>
      </c>
      <c r="G496" s="561" t="s">
        <v>24134</v>
      </c>
      <c r="H496" s="561" t="s">
        <v>481</v>
      </c>
      <c r="I496" s="561" t="s">
        <v>325</v>
      </c>
      <c r="J496" s="561" t="s">
        <v>7063</v>
      </c>
      <c r="K496" s="562" t="s">
        <v>24135</v>
      </c>
      <c r="L496" s="561" t="s">
        <v>25</v>
      </c>
    </row>
    <row r="497" spans="1:12" x14ac:dyDescent="0.25">
      <c r="A497" s="561" t="s">
        <v>320</v>
      </c>
      <c r="B497" s="561" t="s">
        <v>321</v>
      </c>
      <c r="C497" s="561" t="s">
        <v>322</v>
      </c>
      <c r="D497" s="561" t="s">
        <v>323</v>
      </c>
      <c r="E497" s="562" t="s">
        <v>22</v>
      </c>
      <c r="F497" s="561" t="s">
        <v>22</v>
      </c>
      <c r="G497" s="561" t="s">
        <v>24136</v>
      </c>
      <c r="H497" s="561" t="s">
        <v>482</v>
      </c>
      <c r="I497" s="561" t="s">
        <v>325</v>
      </c>
      <c r="J497" s="561" t="s">
        <v>7063</v>
      </c>
      <c r="K497" s="562" t="s">
        <v>5871</v>
      </c>
      <c r="L497" s="561" t="s">
        <v>25</v>
      </c>
    </row>
    <row r="498" spans="1:12" x14ac:dyDescent="0.25">
      <c r="A498" s="561" t="s">
        <v>320</v>
      </c>
      <c r="B498" s="561" t="s">
        <v>321</v>
      </c>
      <c r="C498" s="561" t="s">
        <v>322</v>
      </c>
      <c r="D498" s="561" t="s">
        <v>323</v>
      </c>
      <c r="E498" s="562" t="s">
        <v>22</v>
      </c>
      <c r="F498" s="561" t="s">
        <v>22</v>
      </c>
      <c r="G498" s="561" t="s">
        <v>24137</v>
      </c>
      <c r="H498" s="561" t="s">
        <v>483</v>
      </c>
      <c r="I498" s="561" t="s">
        <v>325</v>
      </c>
      <c r="J498" s="561" t="s">
        <v>24</v>
      </c>
      <c r="K498" s="562" t="s">
        <v>24138</v>
      </c>
      <c r="L498" s="561" t="s">
        <v>25</v>
      </c>
    </row>
    <row r="499" spans="1:12" x14ac:dyDescent="0.25">
      <c r="A499" s="561" t="s">
        <v>320</v>
      </c>
      <c r="B499" s="561" t="s">
        <v>321</v>
      </c>
      <c r="C499" s="561" t="s">
        <v>322</v>
      </c>
      <c r="D499" s="561" t="s">
        <v>323</v>
      </c>
      <c r="E499" s="562" t="s">
        <v>22</v>
      </c>
      <c r="F499" s="561" t="s">
        <v>22</v>
      </c>
      <c r="G499" s="561" t="s">
        <v>24139</v>
      </c>
      <c r="H499" s="561" t="s">
        <v>484</v>
      </c>
      <c r="I499" s="561" t="s">
        <v>325</v>
      </c>
      <c r="J499" s="561" t="s">
        <v>24</v>
      </c>
      <c r="K499" s="562" t="s">
        <v>24140</v>
      </c>
      <c r="L499" s="561" t="s">
        <v>25</v>
      </c>
    </row>
    <row r="500" spans="1:12" x14ac:dyDescent="0.25">
      <c r="A500" s="561" t="s">
        <v>320</v>
      </c>
      <c r="B500" s="561" t="s">
        <v>321</v>
      </c>
      <c r="C500" s="561" t="s">
        <v>322</v>
      </c>
      <c r="D500" s="561" t="s">
        <v>323</v>
      </c>
      <c r="E500" s="562" t="s">
        <v>22</v>
      </c>
      <c r="F500" s="561" t="s">
        <v>22</v>
      </c>
      <c r="G500" s="561" t="s">
        <v>24141</v>
      </c>
      <c r="H500" s="561" t="s">
        <v>485</v>
      </c>
      <c r="I500" s="561" t="s">
        <v>325</v>
      </c>
      <c r="J500" s="561" t="s">
        <v>24</v>
      </c>
      <c r="K500" s="562" t="s">
        <v>24142</v>
      </c>
      <c r="L500" s="561" t="s">
        <v>25</v>
      </c>
    </row>
    <row r="501" spans="1:12" x14ac:dyDescent="0.25">
      <c r="A501" s="561" t="s">
        <v>320</v>
      </c>
      <c r="B501" s="561" t="s">
        <v>321</v>
      </c>
      <c r="C501" s="561" t="s">
        <v>322</v>
      </c>
      <c r="D501" s="561" t="s">
        <v>323</v>
      </c>
      <c r="E501" s="562" t="s">
        <v>22</v>
      </c>
      <c r="F501" s="561" t="s">
        <v>22</v>
      </c>
      <c r="G501" s="561" t="s">
        <v>24143</v>
      </c>
      <c r="H501" s="561" t="s">
        <v>486</v>
      </c>
      <c r="I501" s="561" t="s">
        <v>325</v>
      </c>
      <c r="J501" s="561" t="s">
        <v>7063</v>
      </c>
      <c r="K501" s="562" t="s">
        <v>24144</v>
      </c>
      <c r="L501" s="561" t="s">
        <v>25</v>
      </c>
    </row>
    <row r="502" spans="1:12" x14ac:dyDescent="0.25">
      <c r="A502" s="561" t="s">
        <v>320</v>
      </c>
      <c r="B502" s="561" t="s">
        <v>321</v>
      </c>
      <c r="C502" s="561" t="s">
        <v>322</v>
      </c>
      <c r="D502" s="561" t="s">
        <v>323</v>
      </c>
      <c r="E502" s="562" t="s">
        <v>22</v>
      </c>
      <c r="F502" s="561" t="s">
        <v>22</v>
      </c>
      <c r="G502" s="561" t="s">
        <v>24145</v>
      </c>
      <c r="H502" s="561" t="s">
        <v>487</v>
      </c>
      <c r="I502" s="561" t="s">
        <v>325</v>
      </c>
      <c r="J502" s="561" t="s">
        <v>7063</v>
      </c>
      <c r="K502" s="562" t="s">
        <v>24146</v>
      </c>
      <c r="L502" s="561" t="s">
        <v>25</v>
      </c>
    </row>
    <row r="503" spans="1:12" x14ac:dyDescent="0.25">
      <c r="A503" s="561" t="s">
        <v>320</v>
      </c>
      <c r="B503" s="561" t="s">
        <v>321</v>
      </c>
      <c r="C503" s="561" t="s">
        <v>322</v>
      </c>
      <c r="D503" s="561" t="s">
        <v>323</v>
      </c>
      <c r="E503" s="562" t="s">
        <v>22</v>
      </c>
      <c r="F503" s="561" t="s">
        <v>22</v>
      </c>
      <c r="G503" s="561" t="s">
        <v>24147</v>
      </c>
      <c r="H503" s="561" t="s">
        <v>488</v>
      </c>
      <c r="I503" s="561" t="s">
        <v>325</v>
      </c>
      <c r="J503" s="561" t="s">
        <v>7063</v>
      </c>
      <c r="K503" s="562" t="s">
        <v>24148</v>
      </c>
      <c r="L503" s="561" t="s">
        <v>25</v>
      </c>
    </row>
    <row r="504" spans="1:12" x14ac:dyDescent="0.25">
      <c r="A504" s="561" t="s">
        <v>320</v>
      </c>
      <c r="B504" s="561" t="s">
        <v>321</v>
      </c>
      <c r="C504" s="561" t="s">
        <v>322</v>
      </c>
      <c r="D504" s="561" t="s">
        <v>323</v>
      </c>
      <c r="E504" s="562" t="s">
        <v>22</v>
      </c>
      <c r="F504" s="561" t="s">
        <v>22</v>
      </c>
      <c r="G504" s="561" t="s">
        <v>24149</v>
      </c>
      <c r="H504" s="561" t="s">
        <v>489</v>
      </c>
      <c r="I504" s="561" t="s">
        <v>325</v>
      </c>
      <c r="J504" s="561" t="s">
        <v>7063</v>
      </c>
      <c r="K504" s="562" t="s">
        <v>24150</v>
      </c>
      <c r="L504" s="561" t="s">
        <v>25</v>
      </c>
    </row>
    <row r="505" spans="1:12" x14ac:dyDescent="0.25">
      <c r="A505" s="561" t="s">
        <v>320</v>
      </c>
      <c r="B505" s="561" t="s">
        <v>321</v>
      </c>
      <c r="C505" s="561" t="s">
        <v>322</v>
      </c>
      <c r="D505" s="561" t="s">
        <v>323</v>
      </c>
      <c r="E505" s="562" t="s">
        <v>22</v>
      </c>
      <c r="F505" s="561" t="s">
        <v>22</v>
      </c>
      <c r="G505" s="561" t="s">
        <v>24151</v>
      </c>
      <c r="H505" s="561" t="s">
        <v>490</v>
      </c>
      <c r="I505" s="561" t="s">
        <v>325</v>
      </c>
      <c r="J505" s="561" t="s">
        <v>7063</v>
      </c>
      <c r="K505" s="562" t="s">
        <v>24152</v>
      </c>
      <c r="L505" s="561" t="s">
        <v>25</v>
      </c>
    </row>
    <row r="506" spans="1:12" x14ac:dyDescent="0.25">
      <c r="A506" s="561" t="s">
        <v>320</v>
      </c>
      <c r="B506" s="561" t="s">
        <v>321</v>
      </c>
      <c r="C506" s="561" t="s">
        <v>322</v>
      </c>
      <c r="D506" s="561" t="s">
        <v>323</v>
      </c>
      <c r="E506" s="562" t="s">
        <v>22</v>
      </c>
      <c r="F506" s="561" t="s">
        <v>22</v>
      </c>
      <c r="G506" s="561" t="s">
        <v>24153</v>
      </c>
      <c r="H506" s="561" t="s">
        <v>491</v>
      </c>
      <c r="I506" s="561" t="s">
        <v>325</v>
      </c>
      <c r="J506" s="561" t="s">
        <v>7063</v>
      </c>
      <c r="K506" s="562" t="s">
        <v>23433</v>
      </c>
      <c r="L506" s="561" t="s">
        <v>25</v>
      </c>
    </row>
    <row r="507" spans="1:12" x14ac:dyDescent="0.25">
      <c r="A507" s="561" t="s">
        <v>320</v>
      </c>
      <c r="B507" s="561" t="s">
        <v>321</v>
      </c>
      <c r="C507" s="561" t="s">
        <v>322</v>
      </c>
      <c r="D507" s="561" t="s">
        <v>323</v>
      </c>
      <c r="E507" s="562" t="s">
        <v>22</v>
      </c>
      <c r="F507" s="561" t="s">
        <v>22</v>
      </c>
      <c r="G507" s="561" t="s">
        <v>24154</v>
      </c>
      <c r="H507" s="561" t="s">
        <v>492</v>
      </c>
      <c r="I507" s="561" t="s">
        <v>325</v>
      </c>
      <c r="J507" s="561" t="s">
        <v>7063</v>
      </c>
      <c r="K507" s="562" t="s">
        <v>24155</v>
      </c>
      <c r="L507" s="561" t="s">
        <v>25</v>
      </c>
    </row>
    <row r="508" spans="1:12" x14ac:dyDescent="0.25">
      <c r="A508" s="561" t="s">
        <v>320</v>
      </c>
      <c r="B508" s="561" t="s">
        <v>321</v>
      </c>
      <c r="C508" s="561" t="s">
        <v>322</v>
      </c>
      <c r="D508" s="561" t="s">
        <v>323</v>
      </c>
      <c r="E508" s="562" t="s">
        <v>22</v>
      </c>
      <c r="F508" s="561" t="s">
        <v>22</v>
      </c>
      <c r="G508" s="561" t="s">
        <v>24156</v>
      </c>
      <c r="H508" s="561" t="s">
        <v>493</v>
      </c>
      <c r="I508" s="561" t="s">
        <v>325</v>
      </c>
      <c r="J508" s="561" t="s">
        <v>7063</v>
      </c>
      <c r="K508" s="562" t="s">
        <v>24157</v>
      </c>
      <c r="L508" s="561" t="s">
        <v>25</v>
      </c>
    </row>
    <row r="509" spans="1:12" x14ac:dyDescent="0.25">
      <c r="A509" s="561" t="s">
        <v>320</v>
      </c>
      <c r="B509" s="561" t="s">
        <v>321</v>
      </c>
      <c r="C509" s="561" t="s">
        <v>322</v>
      </c>
      <c r="D509" s="561" t="s">
        <v>323</v>
      </c>
      <c r="E509" s="562" t="s">
        <v>22</v>
      </c>
      <c r="F509" s="561" t="s">
        <v>22</v>
      </c>
      <c r="G509" s="561" t="s">
        <v>24158</v>
      </c>
      <c r="H509" s="561" t="s">
        <v>495</v>
      </c>
      <c r="I509" s="561" t="s">
        <v>325</v>
      </c>
      <c r="J509" s="561" t="s">
        <v>7063</v>
      </c>
      <c r="K509" s="562" t="s">
        <v>24159</v>
      </c>
      <c r="L509" s="561" t="s">
        <v>25</v>
      </c>
    </row>
    <row r="510" spans="1:12" x14ac:dyDescent="0.25">
      <c r="A510" s="561" t="s">
        <v>320</v>
      </c>
      <c r="B510" s="561" t="s">
        <v>321</v>
      </c>
      <c r="C510" s="561" t="s">
        <v>322</v>
      </c>
      <c r="D510" s="561" t="s">
        <v>323</v>
      </c>
      <c r="E510" s="562" t="s">
        <v>22</v>
      </c>
      <c r="F510" s="561" t="s">
        <v>22</v>
      </c>
      <c r="G510" s="561" t="s">
        <v>24160</v>
      </c>
      <c r="H510" s="561" t="s">
        <v>496</v>
      </c>
      <c r="I510" s="561" t="s">
        <v>325</v>
      </c>
      <c r="J510" s="561" t="s">
        <v>24</v>
      </c>
      <c r="K510" s="562" t="s">
        <v>2049</v>
      </c>
      <c r="L510" s="561" t="s">
        <v>25</v>
      </c>
    </row>
    <row r="511" spans="1:12" x14ac:dyDescent="0.25">
      <c r="A511" s="561" t="s">
        <v>320</v>
      </c>
      <c r="B511" s="561" t="s">
        <v>321</v>
      </c>
      <c r="C511" s="561" t="s">
        <v>322</v>
      </c>
      <c r="D511" s="561" t="s">
        <v>323</v>
      </c>
      <c r="E511" s="562" t="s">
        <v>22</v>
      </c>
      <c r="F511" s="561" t="s">
        <v>22</v>
      </c>
      <c r="G511" s="561" t="s">
        <v>24161</v>
      </c>
      <c r="H511" s="561" t="s">
        <v>498</v>
      </c>
      <c r="I511" s="561" t="s">
        <v>325</v>
      </c>
      <c r="J511" s="561" t="s">
        <v>24</v>
      </c>
      <c r="K511" s="562" t="s">
        <v>2049</v>
      </c>
      <c r="L511" s="561" t="s">
        <v>25</v>
      </c>
    </row>
    <row r="512" spans="1:12" x14ac:dyDescent="0.25">
      <c r="A512" s="561" t="s">
        <v>320</v>
      </c>
      <c r="B512" s="561" t="s">
        <v>321</v>
      </c>
      <c r="C512" s="561" t="s">
        <v>322</v>
      </c>
      <c r="D512" s="561" t="s">
        <v>323</v>
      </c>
      <c r="E512" s="562" t="s">
        <v>22</v>
      </c>
      <c r="F512" s="561" t="s">
        <v>22</v>
      </c>
      <c r="G512" s="561" t="s">
        <v>24162</v>
      </c>
      <c r="H512" s="561" t="s">
        <v>500</v>
      </c>
      <c r="I512" s="561" t="s">
        <v>325</v>
      </c>
      <c r="J512" s="561" t="s">
        <v>7063</v>
      </c>
      <c r="K512" s="562" t="s">
        <v>24163</v>
      </c>
      <c r="L512" s="561" t="s">
        <v>25</v>
      </c>
    </row>
    <row r="513" spans="1:12" x14ac:dyDescent="0.25">
      <c r="A513" s="561" t="s">
        <v>320</v>
      </c>
      <c r="B513" s="561" t="s">
        <v>321</v>
      </c>
      <c r="C513" s="561" t="s">
        <v>322</v>
      </c>
      <c r="D513" s="561" t="s">
        <v>323</v>
      </c>
      <c r="E513" s="562" t="s">
        <v>22</v>
      </c>
      <c r="F513" s="561" t="s">
        <v>22</v>
      </c>
      <c r="G513" s="561" t="s">
        <v>24164</v>
      </c>
      <c r="H513" s="561" t="s">
        <v>501</v>
      </c>
      <c r="I513" s="561" t="s">
        <v>325</v>
      </c>
      <c r="J513" s="561" t="s">
        <v>7063</v>
      </c>
      <c r="K513" s="562" t="s">
        <v>24165</v>
      </c>
      <c r="L513" s="561" t="s">
        <v>25</v>
      </c>
    </row>
    <row r="514" spans="1:12" x14ac:dyDescent="0.25">
      <c r="A514" s="561" t="s">
        <v>320</v>
      </c>
      <c r="B514" s="561" t="s">
        <v>321</v>
      </c>
      <c r="C514" s="561" t="s">
        <v>322</v>
      </c>
      <c r="D514" s="561" t="s">
        <v>323</v>
      </c>
      <c r="E514" s="562" t="s">
        <v>22</v>
      </c>
      <c r="F514" s="561" t="s">
        <v>22</v>
      </c>
      <c r="G514" s="561" t="s">
        <v>24166</v>
      </c>
      <c r="H514" s="561" t="s">
        <v>24167</v>
      </c>
      <c r="I514" s="561" t="s">
        <v>325</v>
      </c>
      <c r="J514" s="561" t="s">
        <v>7063</v>
      </c>
      <c r="K514" s="562" t="s">
        <v>8023</v>
      </c>
      <c r="L514" s="561" t="s">
        <v>25</v>
      </c>
    </row>
    <row r="515" spans="1:12" x14ac:dyDescent="0.25">
      <c r="A515" s="561" t="s">
        <v>320</v>
      </c>
      <c r="B515" s="561" t="s">
        <v>321</v>
      </c>
      <c r="C515" s="561" t="s">
        <v>502</v>
      </c>
      <c r="D515" s="561" t="s">
        <v>503</v>
      </c>
      <c r="E515" s="562" t="s">
        <v>22</v>
      </c>
      <c r="F515" s="561" t="s">
        <v>22</v>
      </c>
      <c r="G515" s="561" t="s">
        <v>24168</v>
      </c>
      <c r="H515" s="561" t="s">
        <v>504</v>
      </c>
      <c r="I515" s="561" t="s">
        <v>505</v>
      </c>
      <c r="J515" s="561" t="s">
        <v>326</v>
      </c>
      <c r="K515" s="562" t="s">
        <v>24169</v>
      </c>
      <c r="L515" s="561" t="s">
        <v>25</v>
      </c>
    </row>
    <row r="516" spans="1:12" x14ac:dyDescent="0.25">
      <c r="A516" s="561" t="s">
        <v>320</v>
      </c>
      <c r="B516" s="561" t="s">
        <v>321</v>
      </c>
      <c r="C516" s="561" t="s">
        <v>502</v>
      </c>
      <c r="D516" s="561" t="s">
        <v>503</v>
      </c>
      <c r="E516" s="562" t="s">
        <v>22</v>
      </c>
      <c r="F516" s="561" t="s">
        <v>22</v>
      </c>
      <c r="G516" s="561" t="s">
        <v>24170</v>
      </c>
      <c r="H516" s="561" t="s">
        <v>506</v>
      </c>
      <c r="I516" s="561" t="s">
        <v>505</v>
      </c>
      <c r="J516" s="561" t="s">
        <v>24</v>
      </c>
      <c r="K516" s="562" t="s">
        <v>4377</v>
      </c>
      <c r="L516" s="561" t="s">
        <v>25</v>
      </c>
    </row>
    <row r="517" spans="1:12" x14ac:dyDescent="0.25">
      <c r="A517" s="561" t="s">
        <v>320</v>
      </c>
      <c r="B517" s="561" t="s">
        <v>321</v>
      </c>
      <c r="C517" s="561" t="s">
        <v>502</v>
      </c>
      <c r="D517" s="561" t="s">
        <v>503</v>
      </c>
      <c r="E517" s="562" t="s">
        <v>22</v>
      </c>
      <c r="F517" s="561" t="s">
        <v>22</v>
      </c>
      <c r="G517" s="561" t="s">
        <v>24171</v>
      </c>
      <c r="H517" s="561" t="s">
        <v>507</v>
      </c>
      <c r="I517" s="561" t="s">
        <v>505</v>
      </c>
      <c r="J517" s="561" t="s">
        <v>24</v>
      </c>
      <c r="K517" s="562" t="s">
        <v>24172</v>
      </c>
      <c r="L517" s="561" t="s">
        <v>25</v>
      </c>
    </row>
    <row r="518" spans="1:12" x14ac:dyDescent="0.25">
      <c r="A518" s="561" t="s">
        <v>320</v>
      </c>
      <c r="B518" s="561" t="s">
        <v>321</v>
      </c>
      <c r="C518" s="561" t="s">
        <v>502</v>
      </c>
      <c r="D518" s="561" t="s">
        <v>503</v>
      </c>
      <c r="E518" s="562" t="s">
        <v>22</v>
      </c>
      <c r="F518" s="561" t="s">
        <v>22</v>
      </c>
      <c r="G518" s="561" t="s">
        <v>24173</v>
      </c>
      <c r="H518" s="561" t="s">
        <v>508</v>
      </c>
      <c r="I518" s="561" t="s">
        <v>505</v>
      </c>
      <c r="J518" s="561" t="s">
        <v>7063</v>
      </c>
      <c r="K518" s="562" t="s">
        <v>24174</v>
      </c>
      <c r="L518" s="561" t="s">
        <v>25</v>
      </c>
    </row>
    <row r="519" spans="1:12" x14ac:dyDescent="0.25">
      <c r="A519" s="561" t="s">
        <v>320</v>
      </c>
      <c r="B519" s="561" t="s">
        <v>321</v>
      </c>
      <c r="C519" s="561" t="s">
        <v>502</v>
      </c>
      <c r="D519" s="561" t="s">
        <v>503</v>
      </c>
      <c r="E519" s="562" t="s">
        <v>22</v>
      </c>
      <c r="F519" s="561" t="s">
        <v>22</v>
      </c>
      <c r="G519" s="561" t="s">
        <v>24175</v>
      </c>
      <c r="H519" s="561" t="s">
        <v>509</v>
      </c>
      <c r="I519" s="561" t="s">
        <v>505</v>
      </c>
      <c r="J519" s="561" t="s">
        <v>7063</v>
      </c>
      <c r="K519" s="562" t="s">
        <v>4951</v>
      </c>
      <c r="L519" s="561" t="s">
        <v>25</v>
      </c>
    </row>
    <row r="520" spans="1:12" x14ac:dyDescent="0.25">
      <c r="A520" s="561" t="s">
        <v>320</v>
      </c>
      <c r="B520" s="561" t="s">
        <v>321</v>
      </c>
      <c r="C520" s="561" t="s">
        <v>502</v>
      </c>
      <c r="D520" s="561" t="s">
        <v>503</v>
      </c>
      <c r="E520" s="562" t="s">
        <v>22</v>
      </c>
      <c r="F520" s="561" t="s">
        <v>22</v>
      </c>
      <c r="G520" s="561" t="s">
        <v>24176</v>
      </c>
      <c r="H520" s="561" t="s">
        <v>511</v>
      </c>
      <c r="I520" s="561" t="s">
        <v>505</v>
      </c>
      <c r="J520" s="561" t="s">
        <v>24</v>
      </c>
      <c r="K520" s="562" t="s">
        <v>550</v>
      </c>
      <c r="L520" s="561" t="s">
        <v>25</v>
      </c>
    </row>
    <row r="521" spans="1:12" x14ac:dyDescent="0.25">
      <c r="A521" s="561" t="s">
        <v>320</v>
      </c>
      <c r="B521" s="561" t="s">
        <v>321</v>
      </c>
      <c r="C521" s="561" t="s">
        <v>502</v>
      </c>
      <c r="D521" s="561" t="s">
        <v>503</v>
      </c>
      <c r="E521" s="562" t="s">
        <v>22</v>
      </c>
      <c r="F521" s="561" t="s">
        <v>22</v>
      </c>
      <c r="G521" s="561" t="s">
        <v>24177</v>
      </c>
      <c r="H521" s="561" t="s">
        <v>513</v>
      </c>
      <c r="I521" s="561" t="s">
        <v>505</v>
      </c>
      <c r="J521" s="561" t="s">
        <v>7063</v>
      </c>
      <c r="K521" s="562" t="s">
        <v>24178</v>
      </c>
      <c r="L521" s="561" t="s">
        <v>25</v>
      </c>
    </row>
    <row r="522" spans="1:12" x14ac:dyDescent="0.25">
      <c r="A522" s="561" t="s">
        <v>320</v>
      </c>
      <c r="B522" s="561" t="s">
        <v>321</v>
      </c>
      <c r="C522" s="561" t="s">
        <v>502</v>
      </c>
      <c r="D522" s="561" t="s">
        <v>503</v>
      </c>
      <c r="E522" s="562" t="s">
        <v>22</v>
      </c>
      <c r="F522" s="561" t="s">
        <v>22</v>
      </c>
      <c r="G522" s="561" t="s">
        <v>24179</v>
      </c>
      <c r="H522" s="561" t="s">
        <v>515</v>
      </c>
      <c r="I522" s="561" t="s">
        <v>505</v>
      </c>
      <c r="J522" s="561" t="s">
        <v>7063</v>
      </c>
      <c r="K522" s="562" t="s">
        <v>8462</v>
      </c>
      <c r="L522" s="561" t="s">
        <v>25</v>
      </c>
    </row>
    <row r="523" spans="1:12" x14ac:dyDescent="0.25">
      <c r="A523" s="561" t="s">
        <v>320</v>
      </c>
      <c r="B523" s="561" t="s">
        <v>321</v>
      </c>
      <c r="C523" s="561" t="s">
        <v>502</v>
      </c>
      <c r="D523" s="561" t="s">
        <v>503</v>
      </c>
      <c r="E523" s="562" t="s">
        <v>22</v>
      </c>
      <c r="F523" s="561" t="s">
        <v>22</v>
      </c>
      <c r="G523" s="561" t="s">
        <v>24180</v>
      </c>
      <c r="H523" s="561" t="s">
        <v>516</v>
      </c>
      <c r="I523" s="561" t="s">
        <v>505</v>
      </c>
      <c r="J523" s="561" t="s">
        <v>7063</v>
      </c>
      <c r="K523" s="562" t="s">
        <v>24181</v>
      </c>
      <c r="L523" s="561" t="s">
        <v>25</v>
      </c>
    </row>
    <row r="524" spans="1:12" x14ac:dyDescent="0.25">
      <c r="A524" s="561" t="s">
        <v>320</v>
      </c>
      <c r="B524" s="561" t="s">
        <v>321</v>
      </c>
      <c r="C524" s="561" t="s">
        <v>502</v>
      </c>
      <c r="D524" s="561" t="s">
        <v>503</v>
      </c>
      <c r="E524" s="562" t="s">
        <v>22</v>
      </c>
      <c r="F524" s="561" t="s">
        <v>22</v>
      </c>
      <c r="G524" s="561" t="s">
        <v>24182</v>
      </c>
      <c r="H524" s="561" t="s">
        <v>517</v>
      </c>
      <c r="I524" s="561" t="s">
        <v>505</v>
      </c>
      <c r="J524" s="561" t="s">
        <v>7063</v>
      </c>
      <c r="K524" s="562" t="s">
        <v>570</v>
      </c>
      <c r="L524" s="561" t="s">
        <v>25</v>
      </c>
    </row>
    <row r="525" spans="1:12" x14ac:dyDescent="0.25">
      <c r="A525" s="561" t="s">
        <v>320</v>
      </c>
      <c r="B525" s="561" t="s">
        <v>321</v>
      </c>
      <c r="C525" s="561" t="s">
        <v>502</v>
      </c>
      <c r="D525" s="561" t="s">
        <v>503</v>
      </c>
      <c r="E525" s="562" t="s">
        <v>22</v>
      </c>
      <c r="F525" s="561" t="s">
        <v>22</v>
      </c>
      <c r="G525" s="561" t="s">
        <v>24183</v>
      </c>
      <c r="H525" s="561" t="s">
        <v>518</v>
      </c>
      <c r="I525" s="561" t="s">
        <v>505</v>
      </c>
      <c r="J525" s="561" t="s">
        <v>7063</v>
      </c>
      <c r="K525" s="562" t="s">
        <v>24184</v>
      </c>
      <c r="L525" s="561" t="s">
        <v>25</v>
      </c>
    </row>
    <row r="526" spans="1:12" x14ac:dyDescent="0.25">
      <c r="A526" s="561" t="s">
        <v>320</v>
      </c>
      <c r="B526" s="561" t="s">
        <v>321</v>
      </c>
      <c r="C526" s="561" t="s">
        <v>502</v>
      </c>
      <c r="D526" s="561" t="s">
        <v>503</v>
      </c>
      <c r="E526" s="562" t="s">
        <v>22</v>
      </c>
      <c r="F526" s="561" t="s">
        <v>22</v>
      </c>
      <c r="G526" s="561" t="s">
        <v>24185</v>
      </c>
      <c r="H526" s="561" t="s">
        <v>519</v>
      </c>
      <c r="I526" s="561" t="s">
        <v>505</v>
      </c>
      <c r="J526" s="561" t="s">
        <v>7063</v>
      </c>
      <c r="K526" s="562" t="s">
        <v>24186</v>
      </c>
      <c r="L526" s="561" t="s">
        <v>25</v>
      </c>
    </row>
    <row r="527" spans="1:12" x14ac:dyDescent="0.25">
      <c r="A527" s="561" t="s">
        <v>320</v>
      </c>
      <c r="B527" s="561" t="s">
        <v>321</v>
      </c>
      <c r="C527" s="561" t="s">
        <v>502</v>
      </c>
      <c r="D527" s="561" t="s">
        <v>503</v>
      </c>
      <c r="E527" s="562" t="s">
        <v>22</v>
      </c>
      <c r="F527" s="561" t="s">
        <v>22</v>
      </c>
      <c r="G527" s="561" t="s">
        <v>24187</v>
      </c>
      <c r="H527" s="561" t="s">
        <v>521</v>
      </c>
      <c r="I527" s="561" t="s">
        <v>505</v>
      </c>
      <c r="J527" s="561" t="s">
        <v>7063</v>
      </c>
      <c r="K527" s="562" t="s">
        <v>24188</v>
      </c>
      <c r="L527" s="561" t="s">
        <v>25</v>
      </c>
    </row>
    <row r="528" spans="1:12" x14ac:dyDescent="0.25">
      <c r="A528" s="561" t="s">
        <v>320</v>
      </c>
      <c r="B528" s="561" t="s">
        <v>321</v>
      </c>
      <c r="C528" s="561" t="s">
        <v>502</v>
      </c>
      <c r="D528" s="561" t="s">
        <v>503</v>
      </c>
      <c r="E528" s="562" t="s">
        <v>22</v>
      </c>
      <c r="F528" s="561" t="s">
        <v>22</v>
      </c>
      <c r="G528" s="561" t="s">
        <v>24189</v>
      </c>
      <c r="H528" s="561" t="s">
        <v>522</v>
      </c>
      <c r="I528" s="561" t="s">
        <v>505</v>
      </c>
      <c r="J528" s="561" t="s">
        <v>7063</v>
      </c>
      <c r="K528" s="562" t="s">
        <v>7578</v>
      </c>
      <c r="L528" s="561" t="s">
        <v>25</v>
      </c>
    </row>
    <row r="529" spans="1:12" x14ac:dyDescent="0.25">
      <c r="A529" s="561" t="s">
        <v>320</v>
      </c>
      <c r="B529" s="561" t="s">
        <v>321</v>
      </c>
      <c r="C529" s="561" t="s">
        <v>502</v>
      </c>
      <c r="D529" s="561" t="s">
        <v>503</v>
      </c>
      <c r="E529" s="562" t="s">
        <v>22</v>
      </c>
      <c r="F529" s="561" t="s">
        <v>22</v>
      </c>
      <c r="G529" s="561" t="s">
        <v>24190</v>
      </c>
      <c r="H529" s="561" t="s">
        <v>523</v>
      </c>
      <c r="I529" s="561" t="s">
        <v>505</v>
      </c>
      <c r="J529" s="561" t="s">
        <v>7063</v>
      </c>
      <c r="K529" s="562" t="s">
        <v>803</v>
      </c>
      <c r="L529" s="561" t="s">
        <v>25</v>
      </c>
    </row>
    <row r="530" spans="1:12" x14ac:dyDescent="0.25">
      <c r="A530" s="561" t="s">
        <v>320</v>
      </c>
      <c r="B530" s="561" t="s">
        <v>321</v>
      </c>
      <c r="C530" s="561" t="s">
        <v>502</v>
      </c>
      <c r="D530" s="561" t="s">
        <v>503</v>
      </c>
      <c r="E530" s="562" t="s">
        <v>22</v>
      </c>
      <c r="F530" s="561" t="s">
        <v>22</v>
      </c>
      <c r="G530" s="561" t="s">
        <v>24191</v>
      </c>
      <c r="H530" s="561" t="s">
        <v>524</v>
      </c>
      <c r="I530" s="561" t="s">
        <v>505</v>
      </c>
      <c r="J530" s="561" t="s">
        <v>7063</v>
      </c>
      <c r="K530" s="562" t="s">
        <v>24192</v>
      </c>
      <c r="L530" s="561" t="s">
        <v>25</v>
      </c>
    </row>
    <row r="531" spans="1:12" x14ac:dyDescent="0.25">
      <c r="A531" s="561" t="s">
        <v>320</v>
      </c>
      <c r="B531" s="561" t="s">
        <v>321</v>
      </c>
      <c r="C531" s="561" t="s">
        <v>502</v>
      </c>
      <c r="D531" s="561" t="s">
        <v>503</v>
      </c>
      <c r="E531" s="562" t="s">
        <v>22</v>
      </c>
      <c r="F531" s="561" t="s">
        <v>22</v>
      </c>
      <c r="G531" s="561" t="s">
        <v>24193</v>
      </c>
      <c r="H531" s="561" t="s">
        <v>525</v>
      </c>
      <c r="I531" s="561" t="s">
        <v>505</v>
      </c>
      <c r="J531" s="561" t="s">
        <v>326</v>
      </c>
      <c r="K531" s="562" t="s">
        <v>8183</v>
      </c>
      <c r="L531" s="561" t="s">
        <v>25</v>
      </c>
    </row>
    <row r="532" spans="1:12" x14ac:dyDescent="0.25">
      <c r="A532" s="561" t="s">
        <v>320</v>
      </c>
      <c r="B532" s="561" t="s">
        <v>321</v>
      </c>
      <c r="C532" s="561" t="s">
        <v>502</v>
      </c>
      <c r="D532" s="561" t="s">
        <v>503</v>
      </c>
      <c r="E532" s="562" t="s">
        <v>22</v>
      </c>
      <c r="F532" s="561" t="s">
        <v>22</v>
      </c>
      <c r="G532" s="561" t="s">
        <v>24194</v>
      </c>
      <c r="H532" s="561" t="s">
        <v>527</v>
      </c>
      <c r="I532" s="561" t="s">
        <v>505</v>
      </c>
      <c r="J532" s="561" t="s">
        <v>7063</v>
      </c>
      <c r="K532" s="562" t="s">
        <v>24195</v>
      </c>
      <c r="L532" s="561" t="s">
        <v>25</v>
      </c>
    </row>
    <row r="533" spans="1:12" x14ac:dyDescent="0.25">
      <c r="A533" s="561" t="s">
        <v>320</v>
      </c>
      <c r="B533" s="561" t="s">
        <v>321</v>
      </c>
      <c r="C533" s="561" t="s">
        <v>502</v>
      </c>
      <c r="D533" s="561" t="s">
        <v>503</v>
      </c>
      <c r="E533" s="562" t="s">
        <v>22</v>
      </c>
      <c r="F533" s="561" t="s">
        <v>22</v>
      </c>
      <c r="G533" s="561" t="s">
        <v>24196</v>
      </c>
      <c r="H533" s="561" t="s">
        <v>528</v>
      </c>
      <c r="I533" s="561" t="s">
        <v>505</v>
      </c>
      <c r="J533" s="561" t="s">
        <v>7063</v>
      </c>
      <c r="K533" s="562" t="s">
        <v>7617</v>
      </c>
      <c r="L533" s="561" t="s">
        <v>25</v>
      </c>
    </row>
    <row r="534" spans="1:12" x14ac:dyDescent="0.25">
      <c r="A534" s="561" t="s">
        <v>320</v>
      </c>
      <c r="B534" s="561" t="s">
        <v>321</v>
      </c>
      <c r="C534" s="561" t="s">
        <v>502</v>
      </c>
      <c r="D534" s="561" t="s">
        <v>503</v>
      </c>
      <c r="E534" s="562" t="s">
        <v>22</v>
      </c>
      <c r="F534" s="561" t="s">
        <v>22</v>
      </c>
      <c r="G534" s="561" t="s">
        <v>24197</v>
      </c>
      <c r="H534" s="561" t="s">
        <v>530</v>
      </c>
      <c r="I534" s="561" t="s">
        <v>505</v>
      </c>
      <c r="J534" s="561" t="s">
        <v>7063</v>
      </c>
      <c r="K534" s="562" t="s">
        <v>24198</v>
      </c>
      <c r="L534" s="561" t="s">
        <v>25</v>
      </c>
    </row>
    <row r="535" spans="1:12" x14ac:dyDescent="0.25">
      <c r="A535" s="561" t="s">
        <v>320</v>
      </c>
      <c r="B535" s="561" t="s">
        <v>321</v>
      </c>
      <c r="C535" s="561" t="s">
        <v>502</v>
      </c>
      <c r="D535" s="561" t="s">
        <v>503</v>
      </c>
      <c r="E535" s="562" t="s">
        <v>22</v>
      </c>
      <c r="F535" s="561" t="s">
        <v>22</v>
      </c>
      <c r="G535" s="561" t="s">
        <v>24199</v>
      </c>
      <c r="H535" s="561" t="s">
        <v>531</v>
      </c>
      <c r="I535" s="561" t="s">
        <v>505</v>
      </c>
      <c r="J535" s="561" t="s">
        <v>7063</v>
      </c>
      <c r="K535" s="562" t="s">
        <v>4893</v>
      </c>
      <c r="L535" s="561" t="s">
        <v>25</v>
      </c>
    </row>
    <row r="536" spans="1:12" x14ac:dyDescent="0.25">
      <c r="A536" s="561" t="s">
        <v>320</v>
      </c>
      <c r="B536" s="561" t="s">
        <v>321</v>
      </c>
      <c r="C536" s="561" t="s">
        <v>502</v>
      </c>
      <c r="D536" s="561" t="s">
        <v>503</v>
      </c>
      <c r="E536" s="562" t="s">
        <v>22</v>
      </c>
      <c r="F536" s="561" t="s">
        <v>22</v>
      </c>
      <c r="G536" s="561" t="s">
        <v>24200</v>
      </c>
      <c r="H536" s="561" t="s">
        <v>532</v>
      </c>
      <c r="I536" s="561" t="s">
        <v>505</v>
      </c>
      <c r="J536" s="561" t="s">
        <v>7063</v>
      </c>
      <c r="K536" s="562" t="s">
        <v>24201</v>
      </c>
      <c r="L536" s="561" t="s">
        <v>25</v>
      </c>
    </row>
    <row r="537" spans="1:12" x14ac:dyDescent="0.25">
      <c r="A537" s="561" t="s">
        <v>320</v>
      </c>
      <c r="B537" s="561" t="s">
        <v>321</v>
      </c>
      <c r="C537" s="561" t="s">
        <v>502</v>
      </c>
      <c r="D537" s="561" t="s">
        <v>503</v>
      </c>
      <c r="E537" s="562" t="s">
        <v>22</v>
      </c>
      <c r="F537" s="561" t="s">
        <v>22</v>
      </c>
      <c r="G537" s="561" t="s">
        <v>24202</v>
      </c>
      <c r="H537" s="561" t="s">
        <v>533</v>
      </c>
      <c r="I537" s="561" t="s">
        <v>505</v>
      </c>
      <c r="J537" s="561" t="s">
        <v>7063</v>
      </c>
      <c r="K537" s="562" t="s">
        <v>4226</v>
      </c>
      <c r="L537" s="561" t="s">
        <v>25</v>
      </c>
    </row>
    <row r="538" spans="1:12" x14ac:dyDescent="0.25">
      <c r="A538" s="561" t="s">
        <v>320</v>
      </c>
      <c r="B538" s="561" t="s">
        <v>321</v>
      </c>
      <c r="C538" s="561" t="s">
        <v>502</v>
      </c>
      <c r="D538" s="561" t="s">
        <v>503</v>
      </c>
      <c r="E538" s="562" t="s">
        <v>22</v>
      </c>
      <c r="F538" s="561" t="s">
        <v>22</v>
      </c>
      <c r="G538" s="561" t="s">
        <v>24203</v>
      </c>
      <c r="H538" s="561" t="s">
        <v>534</v>
      </c>
      <c r="I538" s="561" t="s">
        <v>505</v>
      </c>
      <c r="J538" s="561" t="s">
        <v>7063</v>
      </c>
      <c r="K538" s="562" t="s">
        <v>6504</v>
      </c>
      <c r="L538" s="561" t="s">
        <v>25</v>
      </c>
    </row>
    <row r="539" spans="1:12" x14ac:dyDescent="0.25">
      <c r="A539" s="561" t="s">
        <v>320</v>
      </c>
      <c r="B539" s="561" t="s">
        <v>321</v>
      </c>
      <c r="C539" s="561" t="s">
        <v>502</v>
      </c>
      <c r="D539" s="561" t="s">
        <v>503</v>
      </c>
      <c r="E539" s="562" t="s">
        <v>22</v>
      </c>
      <c r="F539" s="561" t="s">
        <v>22</v>
      </c>
      <c r="G539" s="561" t="s">
        <v>24204</v>
      </c>
      <c r="H539" s="561" t="s">
        <v>536</v>
      </c>
      <c r="I539" s="561" t="s">
        <v>505</v>
      </c>
      <c r="J539" s="561" t="s">
        <v>7063</v>
      </c>
      <c r="K539" s="562" t="s">
        <v>24205</v>
      </c>
      <c r="L539" s="561" t="s">
        <v>25</v>
      </c>
    </row>
    <row r="540" spans="1:12" x14ac:dyDescent="0.25">
      <c r="A540" s="561" t="s">
        <v>320</v>
      </c>
      <c r="B540" s="561" t="s">
        <v>321</v>
      </c>
      <c r="C540" s="561" t="s">
        <v>502</v>
      </c>
      <c r="D540" s="561" t="s">
        <v>503</v>
      </c>
      <c r="E540" s="562" t="s">
        <v>22</v>
      </c>
      <c r="F540" s="561" t="s">
        <v>22</v>
      </c>
      <c r="G540" s="561" t="s">
        <v>24206</v>
      </c>
      <c r="H540" s="561" t="s">
        <v>537</v>
      </c>
      <c r="I540" s="561" t="s">
        <v>505</v>
      </c>
      <c r="J540" s="561" t="s">
        <v>24</v>
      </c>
      <c r="K540" s="562" t="s">
        <v>24207</v>
      </c>
      <c r="L540" s="561" t="s">
        <v>25</v>
      </c>
    </row>
    <row r="541" spans="1:12" x14ac:dyDescent="0.25">
      <c r="A541" s="561" t="s">
        <v>320</v>
      </c>
      <c r="B541" s="561" t="s">
        <v>321</v>
      </c>
      <c r="C541" s="561" t="s">
        <v>502</v>
      </c>
      <c r="D541" s="561" t="s">
        <v>503</v>
      </c>
      <c r="E541" s="562" t="s">
        <v>22</v>
      </c>
      <c r="F541" s="561" t="s">
        <v>22</v>
      </c>
      <c r="G541" s="561" t="s">
        <v>24208</v>
      </c>
      <c r="H541" s="561" t="s">
        <v>539</v>
      </c>
      <c r="I541" s="561" t="s">
        <v>505</v>
      </c>
      <c r="J541" s="561" t="s">
        <v>24</v>
      </c>
      <c r="K541" s="562" t="s">
        <v>24209</v>
      </c>
      <c r="L541" s="561" t="s">
        <v>25</v>
      </c>
    </row>
    <row r="542" spans="1:12" x14ac:dyDescent="0.25">
      <c r="A542" s="561" t="s">
        <v>320</v>
      </c>
      <c r="B542" s="561" t="s">
        <v>321</v>
      </c>
      <c r="C542" s="561" t="s">
        <v>502</v>
      </c>
      <c r="D542" s="561" t="s">
        <v>503</v>
      </c>
      <c r="E542" s="562" t="s">
        <v>22</v>
      </c>
      <c r="F542" s="561" t="s">
        <v>22</v>
      </c>
      <c r="G542" s="561" t="s">
        <v>24210</v>
      </c>
      <c r="H542" s="561" t="s">
        <v>540</v>
      </c>
      <c r="I542" s="561" t="s">
        <v>505</v>
      </c>
      <c r="J542" s="561" t="s">
        <v>24</v>
      </c>
      <c r="K542" s="562" t="s">
        <v>8126</v>
      </c>
      <c r="L542" s="561" t="s">
        <v>25</v>
      </c>
    </row>
    <row r="543" spans="1:12" x14ac:dyDescent="0.25">
      <c r="A543" s="561" t="s">
        <v>320</v>
      </c>
      <c r="B543" s="561" t="s">
        <v>321</v>
      </c>
      <c r="C543" s="561" t="s">
        <v>502</v>
      </c>
      <c r="D543" s="561" t="s">
        <v>503</v>
      </c>
      <c r="E543" s="562" t="s">
        <v>22</v>
      </c>
      <c r="F543" s="561" t="s">
        <v>22</v>
      </c>
      <c r="G543" s="561" t="s">
        <v>24211</v>
      </c>
      <c r="H543" s="561" t="s">
        <v>541</v>
      </c>
      <c r="I543" s="561" t="s">
        <v>505</v>
      </c>
      <c r="J543" s="561" t="s">
        <v>7063</v>
      </c>
      <c r="K543" s="562" t="s">
        <v>7470</v>
      </c>
      <c r="L543" s="561" t="s">
        <v>25</v>
      </c>
    </row>
    <row r="544" spans="1:12" x14ac:dyDescent="0.25">
      <c r="A544" s="561" t="s">
        <v>320</v>
      </c>
      <c r="B544" s="561" t="s">
        <v>321</v>
      </c>
      <c r="C544" s="561" t="s">
        <v>502</v>
      </c>
      <c r="D544" s="561" t="s">
        <v>503</v>
      </c>
      <c r="E544" s="562" t="s">
        <v>22</v>
      </c>
      <c r="F544" s="561" t="s">
        <v>22</v>
      </c>
      <c r="G544" s="561" t="s">
        <v>24212</v>
      </c>
      <c r="H544" s="561" t="s">
        <v>543</v>
      </c>
      <c r="I544" s="561" t="s">
        <v>505</v>
      </c>
      <c r="J544" s="561" t="s">
        <v>7063</v>
      </c>
      <c r="K544" s="562" t="s">
        <v>845</v>
      </c>
      <c r="L544" s="561" t="s">
        <v>25</v>
      </c>
    </row>
    <row r="545" spans="1:12" x14ac:dyDescent="0.25">
      <c r="A545" s="561" t="s">
        <v>320</v>
      </c>
      <c r="B545" s="561" t="s">
        <v>321</v>
      </c>
      <c r="C545" s="561" t="s">
        <v>502</v>
      </c>
      <c r="D545" s="561" t="s">
        <v>503</v>
      </c>
      <c r="E545" s="562" t="s">
        <v>22</v>
      </c>
      <c r="F545" s="561" t="s">
        <v>22</v>
      </c>
      <c r="G545" s="561" t="s">
        <v>24213</v>
      </c>
      <c r="H545" s="561" t="s">
        <v>544</v>
      </c>
      <c r="I545" s="561" t="s">
        <v>505</v>
      </c>
      <c r="J545" s="561" t="s">
        <v>7063</v>
      </c>
      <c r="K545" s="562" t="s">
        <v>8636</v>
      </c>
      <c r="L545" s="561" t="s">
        <v>25</v>
      </c>
    </row>
    <row r="546" spans="1:12" x14ac:dyDescent="0.25">
      <c r="A546" s="561" t="s">
        <v>320</v>
      </c>
      <c r="B546" s="561" t="s">
        <v>321</v>
      </c>
      <c r="C546" s="561" t="s">
        <v>502</v>
      </c>
      <c r="D546" s="561" t="s">
        <v>503</v>
      </c>
      <c r="E546" s="562" t="s">
        <v>22</v>
      </c>
      <c r="F546" s="561" t="s">
        <v>22</v>
      </c>
      <c r="G546" s="561" t="s">
        <v>24214</v>
      </c>
      <c r="H546" s="561" t="s">
        <v>546</v>
      </c>
      <c r="I546" s="561" t="s">
        <v>505</v>
      </c>
      <c r="J546" s="561" t="s">
        <v>7063</v>
      </c>
      <c r="K546" s="562" t="s">
        <v>7172</v>
      </c>
      <c r="L546" s="561" t="s">
        <v>25</v>
      </c>
    </row>
    <row r="547" spans="1:12" x14ac:dyDescent="0.25">
      <c r="A547" s="561" t="s">
        <v>320</v>
      </c>
      <c r="B547" s="561" t="s">
        <v>321</v>
      </c>
      <c r="C547" s="561" t="s">
        <v>502</v>
      </c>
      <c r="D547" s="561" t="s">
        <v>503</v>
      </c>
      <c r="E547" s="562" t="s">
        <v>22</v>
      </c>
      <c r="F547" s="561" t="s">
        <v>22</v>
      </c>
      <c r="G547" s="561" t="s">
        <v>24215</v>
      </c>
      <c r="H547" s="561" t="s">
        <v>547</v>
      </c>
      <c r="I547" s="561" t="s">
        <v>505</v>
      </c>
      <c r="J547" s="561" t="s">
        <v>7063</v>
      </c>
      <c r="K547" s="562" t="s">
        <v>7098</v>
      </c>
      <c r="L547" s="561" t="s">
        <v>25</v>
      </c>
    </row>
    <row r="548" spans="1:12" x14ac:dyDescent="0.25">
      <c r="A548" s="561" t="s">
        <v>320</v>
      </c>
      <c r="B548" s="561" t="s">
        <v>321</v>
      </c>
      <c r="C548" s="561" t="s">
        <v>502</v>
      </c>
      <c r="D548" s="561" t="s">
        <v>503</v>
      </c>
      <c r="E548" s="562" t="s">
        <v>22</v>
      </c>
      <c r="F548" s="561" t="s">
        <v>22</v>
      </c>
      <c r="G548" s="561" t="s">
        <v>24216</v>
      </c>
      <c r="H548" s="561" t="s">
        <v>548</v>
      </c>
      <c r="I548" s="561" t="s">
        <v>505</v>
      </c>
      <c r="J548" s="561" t="s">
        <v>7063</v>
      </c>
      <c r="K548" s="562" t="s">
        <v>450</v>
      </c>
      <c r="L548" s="561" t="s">
        <v>25</v>
      </c>
    </row>
    <row r="549" spans="1:12" x14ac:dyDescent="0.25">
      <c r="A549" s="561" t="s">
        <v>320</v>
      </c>
      <c r="B549" s="561" t="s">
        <v>321</v>
      </c>
      <c r="C549" s="561" t="s">
        <v>502</v>
      </c>
      <c r="D549" s="561" t="s">
        <v>503</v>
      </c>
      <c r="E549" s="562" t="s">
        <v>22</v>
      </c>
      <c r="F549" s="561" t="s">
        <v>22</v>
      </c>
      <c r="G549" s="561" t="s">
        <v>24217</v>
      </c>
      <c r="H549" s="561" t="s">
        <v>549</v>
      </c>
      <c r="I549" s="561" t="s">
        <v>505</v>
      </c>
      <c r="J549" s="561" t="s">
        <v>24</v>
      </c>
      <c r="K549" s="562" t="s">
        <v>770</v>
      </c>
      <c r="L549" s="561" t="s">
        <v>25</v>
      </c>
    </row>
    <row r="550" spans="1:12" x14ac:dyDescent="0.25">
      <c r="A550" s="561" t="s">
        <v>320</v>
      </c>
      <c r="B550" s="561" t="s">
        <v>321</v>
      </c>
      <c r="C550" s="561" t="s">
        <v>502</v>
      </c>
      <c r="D550" s="561" t="s">
        <v>503</v>
      </c>
      <c r="E550" s="562" t="s">
        <v>22</v>
      </c>
      <c r="F550" s="561" t="s">
        <v>22</v>
      </c>
      <c r="G550" s="561" t="s">
        <v>24218</v>
      </c>
      <c r="H550" s="561" t="s">
        <v>551</v>
      </c>
      <c r="I550" s="561" t="s">
        <v>505</v>
      </c>
      <c r="J550" s="561" t="s">
        <v>7063</v>
      </c>
      <c r="K550" s="562" t="s">
        <v>7449</v>
      </c>
      <c r="L550" s="561" t="s">
        <v>25</v>
      </c>
    </row>
    <row r="551" spans="1:12" x14ac:dyDescent="0.25">
      <c r="A551" s="561" t="s">
        <v>320</v>
      </c>
      <c r="B551" s="561" t="s">
        <v>321</v>
      </c>
      <c r="C551" s="561" t="s">
        <v>502</v>
      </c>
      <c r="D551" s="561" t="s">
        <v>503</v>
      </c>
      <c r="E551" s="562" t="s">
        <v>22</v>
      </c>
      <c r="F551" s="561" t="s">
        <v>22</v>
      </c>
      <c r="G551" s="561" t="s">
        <v>24219</v>
      </c>
      <c r="H551" s="561" t="s">
        <v>553</v>
      </c>
      <c r="I551" s="561" t="s">
        <v>505</v>
      </c>
      <c r="J551" s="561" t="s">
        <v>7063</v>
      </c>
      <c r="K551" s="562" t="s">
        <v>7172</v>
      </c>
      <c r="L551" s="561" t="s">
        <v>25</v>
      </c>
    </row>
    <row r="552" spans="1:12" x14ac:dyDescent="0.25">
      <c r="A552" s="561" t="s">
        <v>320</v>
      </c>
      <c r="B552" s="561" t="s">
        <v>321</v>
      </c>
      <c r="C552" s="561" t="s">
        <v>502</v>
      </c>
      <c r="D552" s="561" t="s">
        <v>503</v>
      </c>
      <c r="E552" s="562" t="s">
        <v>22</v>
      </c>
      <c r="F552" s="561" t="s">
        <v>22</v>
      </c>
      <c r="G552" s="561" t="s">
        <v>24220</v>
      </c>
      <c r="H552" s="561" t="s">
        <v>555</v>
      </c>
      <c r="I552" s="561" t="s">
        <v>505</v>
      </c>
      <c r="J552" s="561" t="s">
        <v>7063</v>
      </c>
      <c r="K552" s="562" t="s">
        <v>5757</v>
      </c>
      <c r="L552" s="561" t="s">
        <v>25</v>
      </c>
    </row>
    <row r="553" spans="1:12" x14ac:dyDescent="0.25">
      <c r="A553" s="561" t="s">
        <v>320</v>
      </c>
      <c r="B553" s="561" t="s">
        <v>321</v>
      </c>
      <c r="C553" s="561" t="s">
        <v>502</v>
      </c>
      <c r="D553" s="561" t="s">
        <v>503</v>
      </c>
      <c r="E553" s="562" t="s">
        <v>22</v>
      </c>
      <c r="F553" s="561" t="s">
        <v>22</v>
      </c>
      <c r="G553" s="561" t="s">
        <v>24221</v>
      </c>
      <c r="H553" s="561" t="s">
        <v>557</v>
      </c>
      <c r="I553" s="561" t="s">
        <v>505</v>
      </c>
      <c r="J553" s="561" t="s">
        <v>7063</v>
      </c>
      <c r="K553" s="562" t="s">
        <v>24222</v>
      </c>
      <c r="L553" s="561" t="s">
        <v>25</v>
      </c>
    </row>
    <row r="554" spans="1:12" x14ac:dyDescent="0.25">
      <c r="A554" s="561" t="s">
        <v>320</v>
      </c>
      <c r="B554" s="561" t="s">
        <v>321</v>
      </c>
      <c r="C554" s="561" t="s">
        <v>502</v>
      </c>
      <c r="D554" s="561" t="s">
        <v>503</v>
      </c>
      <c r="E554" s="562" t="s">
        <v>22</v>
      </c>
      <c r="F554" s="561" t="s">
        <v>22</v>
      </c>
      <c r="G554" s="561" t="s">
        <v>24223</v>
      </c>
      <c r="H554" s="561" t="s">
        <v>559</v>
      </c>
      <c r="I554" s="561" t="s">
        <v>505</v>
      </c>
      <c r="J554" s="561" t="s">
        <v>24</v>
      </c>
      <c r="K554" s="562" t="s">
        <v>24224</v>
      </c>
      <c r="L554" s="561" t="s">
        <v>25</v>
      </c>
    </row>
    <row r="555" spans="1:12" x14ac:dyDescent="0.25">
      <c r="A555" s="561" t="s">
        <v>320</v>
      </c>
      <c r="B555" s="561" t="s">
        <v>321</v>
      </c>
      <c r="C555" s="561" t="s">
        <v>502</v>
      </c>
      <c r="D555" s="561" t="s">
        <v>503</v>
      </c>
      <c r="E555" s="562" t="s">
        <v>22</v>
      </c>
      <c r="F555" s="561" t="s">
        <v>22</v>
      </c>
      <c r="G555" s="561" t="s">
        <v>24225</v>
      </c>
      <c r="H555" s="561" t="s">
        <v>561</v>
      </c>
      <c r="I555" s="561" t="s">
        <v>505</v>
      </c>
      <c r="J555" s="561" t="s">
        <v>7063</v>
      </c>
      <c r="K555" s="562" t="s">
        <v>1263</v>
      </c>
      <c r="L555" s="561" t="s">
        <v>25</v>
      </c>
    </row>
    <row r="556" spans="1:12" x14ac:dyDescent="0.25">
      <c r="A556" s="561" t="s">
        <v>320</v>
      </c>
      <c r="B556" s="561" t="s">
        <v>321</v>
      </c>
      <c r="C556" s="561" t="s">
        <v>502</v>
      </c>
      <c r="D556" s="561" t="s">
        <v>503</v>
      </c>
      <c r="E556" s="562" t="s">
        <v>22</v>
      </c>
      <c r="F556" s="561" t="s">
        <v>22</v>
      </c>
      <c r="G556" s="561" t="s">
        <v>24226</v>
      </c>
      <c r="H556" s="561" t="s">
        <v>563</v>
      </c>
      <c r="I556" s="561" t="s">
        <v>505</v>
      </c>
      <c r="J556" s="561" t="s">
        <v>7063</v>
      </c>
      <c r="K556" s="562" t="s">
        <v>878</v>
      </c>
      <c r="L556" s="561" t="s">
        <v>25</v>
      </c>
    </row>
    <row r="557" spans="1:12" x14ac:dyDescent="0.25">
      <c r="A557" s="561" t="s">
        <v>320</v>
      </c>
      <c r="B557" s="561" t="s">
        <v>321</v>
      </c>
      <c r="C557" s="561" t="s">
        <v>502</v>
      </c>
      <c r="D557" s="561" t="s">
        <v>503</v>
      </c>
      <c r="E557" s="562" t="s">
        <v>22</v>
      </c>
      <c r="F557" s="561" t="s">
        <v>22</v>
      </c>
      <c r="G557" s="561" t="s">
        <v>24227</v>
      </c>
      <c r="H557" s="561" t="s">
        <v>565</v>
      </c>
      <c r="I557" s="561" t="s">
        <v>505</v>
      </c>
      <c r="J557" s="561" t="s">
        <v>7063</v>
      </c>
      <c r="K557" s="562" t="s">
        <v>1040</v>
      </c>
      <c r="L557" s="561" t="s">
        <v>25</v>
      </c>
    </row>
    <row r="558" spans="1:12" x14ac:dyDescent="0.25">
      <c r="A558" s="561" t="s">
        <v>320</v>
      </c>
      <c r="B558" s="561" t="s">
        <v>321</v>
      </c>
      <c r="C558" s="561" t="s">
        <v>502</v>
      </c>
      <c r="D558" s="561" t="s">
        <v>503</v>
      </c>
      <c r="E558" s="562" t="s">
        <v>22</v>
      </c>
      <c r="F558" s="561" t="s">
        <v>22</v>
      </c>
      <c r="G558" s="561" t="s">
        <v>24228</v>
      </c>
      <c r="H558" s="561" t="s">
        <v>566</v>
      </c>
      <c r="I558" s="561" t="s">
        <v>505</v>
      </c>
      <c r="J558" s="561" t="s">
        <v>7063</v>
      </c>
      <c r="K558" s="562" t="s">
        <v>1195</v>
      </c>
      <c r="L558" s="561" t="s">
        <v>25</v>
      </c>
    </row>
    <row r="559" spans="1:12" x14ac:dyDescent="0.25">
      <c r="A559" s="561" t="s">
        <v>320</v>
      </c>
      <c r="B559" s="561" t="s">
        <v>321</v>
      </c>
      <c r="C559" s="561" t="s">
        <v>502</v>
      </c>
      <c r="D559" s="561" t="s">
        <v>503</v>
      </c>
      <c r="E559" s="562" t="s">
        <v>22</v>
      </c>
      <c r="F559" s="561" t="s">
        <v>22</v>
      </c>
      <c r="G559" s="561" t="s">
        <v>24229</v>
      </c>
      <c r="H559" s="561" t="s">
        <v>568</v>
      </c>
      <c r="I559" s="561" t="s">
        <v>505</v>
      </c>
      <c r="J559" s="561" t="s">
        <v>7063</v>
      </c>
      <c r="K559" s="562" t="s">
        <v>23518</v>
      </c>
      <c r="L559" s="561" t="s">
        <v>25</v>
      </c>
    </row>
    <row r="560" spans="1:12" x14ac:dyDescent="0.25">
      <c r="A560" s="561" t="s">
        <v>320</v>
      </c>
      <c r="B560" s="561" t="s">
        <v>321</v>
      </c>
      <c r="C560" s="561" t="s">
        <v>502</v>
      </c>
      <c r="D560" s="561" t="s">
        <v>503</v>
      </c>
      <c r="E560" s="562" t="s">
        <v>22</v>
      </c>
      <c r="F560" s="561" t="s">
        <v>22</v>
      </c>
      <c r="G560" s="561" t="s">
        <v>24230</v>
      </c>
      <c r="H560" s="561" t="s">
        <v>569</v>
      </c>
      <c r="I560" s="561" t="s">
        <v>505</v>
      </c>
      <c r="J560" s="561" t="s">
        <v>7063</v>
      </c>
      <c r="K560" s="562" t="s">
        <v>8279</v>
      </c>
      <c r="L560" s="561" t="s">
        <v>25</v>
      </c>
    </row>
    <row r="561" spans="1:12" x14ac:dyDescent="0.25">
      <c r="A561" s="561" t="s">
        <v>320</v>
      </c>
      <c r="B561" s="561" t="s">
        <v>321</v>
      </c>
      <c r="C561" s="561" t="s">
        <v>502</v>
      </c>
      <c r="D561" s="561" t="s">
        <v>503</v>
      </c>
      <c r="E561" s="562" t="s">
        <v>22</v>
      </c>
      <c r="F561" s="561" t="s">
        <v>22</v>
      </c>
      <c r="G561" s="561" t="s">
        <v>24231</v>
      </c>
      <c r="H561" s="561" t="s">
        <v>571</v>
      </c>
      <c r="I561" s="561" t="s">
        <v>505</v>
      </c>
      <c r="J561" s="561" t="s">
        <v>7063</v>
      </c>
      <c r="K561" s="562" t="s">
        <v>562</v>
      </c>
      <c r="L561" s="561" t="s">
        <v>25</v>
      </c>
    </row>
    <row r="562" spans="1:12" x14ac:dyDescent="0.25">
      <c r="A562" s="561" t="s">
        <v>320</v>
      </c>
      <c r="B562" s="561" t="s">
        <v>321</v>
      </c>
      <c r="C562" s="561" t="s">
        <v>502</v>
      </c>
      <c r="D562" s="561" t="s">
        <v>503</v>
      </c>
      <c r="E562" s="562" t="s">
        <v>22</v>
      </c>
      <c r="F562" s="561" t="s">
        <v>22</v>
      </c>
      <c r="G562" s="561" t="s">
        <v>24232</v>
      </c>
      <c r="H562" s="561" t="s">
        <v>572</v>
      </c>
      <c r="I562" s="561" t="s">
        <v>505</v>
      </c>
      <c r="J562" s="561" t="s">
        <v>7063</v>
      </c>
      <c r="K562" s="562" t="s">
        <v>24233</v>
      </c>
      <c r="L562" s="561" t="s">
        <v>25</v>
      </c>
    </row>
    <row r="563" spans="1:12" x14ac:dyDescent="0.25">
      <c r="A563" s="561" t="s">
        <v>320</v>
      </c>
      <c r="B563" s="561" t="s">
        <v>321</v>
      </c>
      <c r="C563" s="561" t="s">
        <v>502</v>
      </c>
      <c r="D563" s="561" t="s">
        <v>503</v>
      </c>
      <c r="E563" s="562" t="s">
        <v>22</v>
      </c>
      <c r="F563" s="561" t="s">
        <v>22</v>
      </c>
      <c r="G563" s="561" t="s">
        <v>24234</v>
      </c>
      <c r="H563" s="561" t="s">
        <v>573</v>
      </c>
      <c r="I563" s="561" t="s">
        <v>505</v>
      </c>
      <c r="J563" s="561" t="s">
        <v>24</v>
      </c>
      <c r="K563" s="562" t="s">
        <v>24235</v>
      </c>
      <c r="L563" s="561" t="s">
        <v>25</v>
      </c>
    </row>
    <row r="564" spans="1:12" x14ac:dyDescent="0.25">
      <c r="A564" s="561" t="s">
        <v>320</v>
      </c>
      <c r="B564" s="561" t="s">
        <v>321</v>
      </c>
      <c r="C564" s="561" t="s">
        <v>502</v>
      </c>
      <c r="D564" s="561" t="s">
        <v>503</v>
      </c>
      <c r="E564" s="562" t="s">
        <v>22</v>
      </c>
      <c r="F564" s="561" t="s">
        <v>22</v>
      </c>
      <c r="G564" s="561" t="s">
        <v>24236</v>
      </c>
      <c r="H564" s="561" t="s">
        <v>574</v>
      </c>
      <c r="I564" s="561" t="s">
        <v>505</v>
      </c>
      <c r="J564" s="561" t="s">
        <v>7063</v>
      </c>
      <c r="K564" s="562" t="s">
        <v>562</v>
      </c>
      <c r="L564" s="561" t="s">
        <v>25</v>
      </c>
    </row>
    <row r="565" spans="1:12" x14ac:dyDescent="0.25">
      <c r="A565" s="561" t="s">
        <v>320</v>
      </c>
      <c r="B565" s="561" t="s">
        <v>321</v>
      </c>
      <c r="C565" s="561" t="s">
        <v>502</v>
      </c>
      <c r="D565" s="561" t="s">
        <v>503</v>
      </c>
      <c r="E565" s="562" t="s">
        <v>22</v>
      </c>
      <c r="F565" s="561" t="s">
        <v>22</v>
      </c>
      <c r="G565" s="561" t="s">
        <v>24237</v>
      </c>
      <c r="H565" s="561" t="s">
        <v>576</v>
      </c>
      <c r="I565" s="561" t="s">
        <v>505</v>
      </c>
      <c r="J565" s="561" t="s">
        <v>7063</v>
      </c>
      <c r="K565" s="562" t="s">
        <v>8560</v>
      </c>
      <c r="L565" s="561" t="s">
        <v>25</v>
      </c>
    </row>
    <row r="566" spans="1:12" x14ac:dyDescent="0.25">
      <c r="A566" s="561" t="s">
        <v>320</v>
      </c>
      <c r="B566" s="561" t="s">
        <v>321</v>
      </c>
      <c r="C566" s="561" t="s">
        <v>502</v>
      </c>
      <c r="D566" s="561" t="s">
        <v>503</v>
      </c>
      <c r="E566" s="562" t="s">
        <v>22</v>
      </c>
      <c r="F566" s="561" t="s">
        <v>22</v>
      </c>
      <c r="G566" s="561" t="s">
        <v>24238</v>
      </c>
      <c r="H566" s="561" t="s">
        <v>578</v>
      </c>
      <c r="I566" s="561" t="s">
        <v>505</v>
      </c>
      <c r="J566" s="561" t="s">
        <v>7063</v>
      </c>
      <c r="K566" s="562" t="s">
        <v>24239</v>
      </c>
      <c r="L566" s="561" t="s">
        <v>25</v>
      </c>
    </row>
    <row r="567" spans="1:12" x14ac:dyDescent="0.25">
      <c r="A567" s="561" t="s">
        <v>320</v>
      </c>
      <c r="B567" s="561" t="s">
        <v>321</v>
      </c>
      <c r="C567" s="561" t="s">
        <v>502</v>
      </c>
      <c r="D567" s="561" t="s">
        <v>503</v>
      </c>
      <c r="E567" s="562" t="s">
        <v>22</v>
      </c>
      <c r="F567" s="561" t="s">
        <v>22</v>
      </c>
      <c r="G567" s="561" t="s">
        <v>24240</v>
      </c>
      <c r="H567" s="561" t="s">
        <v>579</v>
      </c>
      <c r="I567" s="561" t="s">
        <v>505</v>
      </c>
      <c r="J567" s="561" t="s">
        <v>7063</v>
      </c>
      <c r="K567" s="562" t="s">
        <v>8591</v>
      </c>
      <c r="L567" s="561" t="s">
        <v>25</v>
      </c>
    </row>
    <row r="568" spans="1:12" x14ac:dyDescent="0.25">
      <c r="A568" s="561" t="s">
        <v>320</v>
      </c>
      <c r="B568" s="561" t="s">
        <v>321</v>
      </c>
      <c r="C568" s="561" t="s">
        <v>502</v>
      </c>
      <c r="D568" s="561" t="s">
        <v>503</v>
      </c>
      <c r="E568" s="562" t="s">
        <v>22</v>
      </c>
      <c r="F568" s="561" t="s">
        <v>22</v>
      </c>
      <c r="G568" s="561" t="s">
        <v>24241</v>
      </c>
      <c r="H568" s="561" t="s">
        <v>581</v>
      </c>
      <c r="I568" s="561" t="s">
        <v>505</v>
      </c>
      <c r="J568" s="561" t="s">
        <v>7063</v>
      </c>
      <c r="K568" s="562" t="s">
        <v>5359</v>
      </c>
      <c r="L568" s="561" t="s">
        <v>25</v>
      </c>
    </row>
    <row r="569" spans="1:12" x14ac:dyDescent="0.25">
      <c r="A569" s="561" t="s">
        <v>320</v>
      </c>
      <c r="B569" s="561" t="s">
        <v>321</v>
      </c>
      <c r="C569" s="561" t="s">
        <v>502</v>
      </c>
      <c r="D569" s="561" t="s">
        <v>503</v>
      </c>
      <c r="E569" s="562" t="s">
        <v>22</v>
      </c>
      <c r="F569" s="561" t="s">
        <v>22</v>
      </c>
      <c r="G569" s="561" t="s">
        <v>24242</v>
      </c>
      <c r="H569" s="561" t="s">
        <v>582</v>
      </c>
      <c r="I569" s="561" t="s">
        <v>505</v>
      </c>
      <c r="J569" s="561" t="s">
        <v>7063</v>
      </c>
      <c r="K569" s="562" t="s">
        <v>1300</v>
      </c>
      <c r="L569" s="561" t="s">
        <v>25</v>
      </c>
    </row>
    <row r="570" spans="1:12" x14ac:dyDescent="0.25">
      <c r="A570" s="561" t="s">
        <v>320</v>
      </c>
      <c r="B570" s="561" t="s">
        <v>321</v>
      </c>
      <c r="C570" s="561" t="s">
        <v>502</v>
      </c>
      <c r="D570" s="561" t="s">
        <v>503</v>
      </c>
      <c r="E570" s="562" t="s">
        <v>22</v>
      </c>
      <c r="F570" s="561" t="s">
        <v>22</v>
      </c>
      <c r="G570" s="561" t="s">
        <v>24243</v>
      </c>
      <c r="H570" s="561" t="s">
        <v>584</v>
      </c>
      <c r="I570" s="561" t="s">
        <v>505</v>
      </c>
      <c r="J570" s="561" t="s">
        <v>7063</v>
      </c>
      <c r="K570" s="562" t="s">
        <v>24244</v>
      </c>
      <c r="L570" s="561" t="s">
        <v>25</v>
      </c>
    </row>
    <row r="571" spans="1:12" x14ac:dyDescent="0.25">
      <c r="A571" s="561" t="s">
        <v>320</v>
      </c>
      <c r="B571" s="561" t="s">
        <v>321</v>
      </c>
      <c r="C571" s="561" t="s">
        <v>502</v>
      </c>
      <c r="D571" s="561" t="s">
        <v>503</v>
      </c>
      <c r="E571" s="562" t="s">
        <v>22</v>
      </c>
      <c r="F571" s="561" t="s">
        <v>22</v>
      </c>
      <c r="G571" s="561" t="s">
        <v>24245</v>
      </c>
      <c r="H571" s="561" t="s">
        <v>585</v>
      </c>
      <c r="I571" s="561" t="s">
        <v>505</v>
      </c>
      <c r="J571" s="561" t="s">
        <v>7063</v>
      </c>
      <c r="K571" s="562" t="s">
        <v>24246</v>
      </c>
      <c r="L571" s="561" t="s">
        <v>25</v>
      </c>
    </row>
    <row r="572" spans="1:12" x14ac:dyDescent="0.25">
      <c r="A572" s="561" t="s">
        <v>320</v>
      </c>
      <c r="B572" s="561" t="s">
        <v>321</v>
      </c>
      <c r="C572" s="561" t="s">
        <v>502</v>
      </c>
      <c r="D572" s="561" t="s">
        <v>503</v>
      </c>
      <c r="E572" s="562" t="s">
        <v>22</v>
      </c>
      <c r="F572" s="561" t="s">
        <v>22</v>
      </c>
      <c r="G572" s="561" t="s">
        <v>24247</v>
      </c>
      <c r="H572" s="561" t="s">
        <v>586</v>
      </c>
      <c r="I572" s="561" t="s">
        <v>505</v>
      </c>
      <c r="J572" s="561" t="s">
        <v>7063</v>
      </c>
      <c r="K572" s="562" t="s">
        <v>24248</v>
      </c>
      <c r="L572" s="561" t="s">
        <v>25</v>
      </c>
    </row>
    <row r="573" spans="1:12" x14ac:dyDescent="0.25">
      <c r="A573" s="561" t="s">
        <v>320</v>
      </c>
      <c r="B573" s="561" t="s">
        <v>321</v>
      </c>
      <c r="C573" s="561" t="s">
        <v>502</v>
      </c>
      <c r="D573" s="561" t="s">
        <v>503</v>
      </c>
      <c r="E573" s="562" t="s">
        <v>22</v>
      </c>
      <c r="F573" s="561" t="s">
        <v>22</v>
      </c>
      <c r="G573" s="561" t="s">
        <v>24249</v>
      </c>
      <c r="H573" s="561" t="s">
        <v>587</v>
      </c>
      <c r="I573" s="561" t="s">
        <v>505</v>
      </c>
      <c r="J573" s="561" t="s">
        <v>7063</v>
      </c>
      <c r="K573" s="562" t="s">
        <v>24250</v>
      </c>
      <c r="L573" s="561" t="s">
        <v>25</v>
      </c>
    </row>
    <row r="574" spans="1:12" x14ac:dyDescent="0.25">
      <c r="A574" s="561" t="s">
        <v>320</v>
      </c>
      <c r="B574" s="561" t="s">
        <v>321</v>
      </c>
      <c r="C574" s="561" t="s">
        <v>502</v>
      </c>
      <c r="D574" s="561" t="s">
        <v>503</v>
      </c>
      <c r="E574" s="562" t="s">
        <v>22</v>
      </c>
      <c r="F574" s="561" t="s">
        <v>22</v>
      </c>
      <c r="G574" s="561" t="s">
        <v>24251</v>
      </c>
      <c r="H574" s="561" t="s">
        <v>588</v>
      </c>
      <c r="I574" s="561" t="s">
        <v>505</v>
      </c>
      <c r="J574" s="561" t="s">
        <v>7063</v>
      </c>
      <c r="K574" s="562" t="s">
        <v>8258</v>
      </c>
      <c r="L574" s="561" t="s">
        <v>25</v>
      </c>
    </row>
    <row r="575" spans="1:12" x14ac:dyDescent="0.25">
      <c r="A575" s="561" t="s">
        <v>320</v>
      </c>
      <c r="B575" s="561" t="s">
        <v>321</v>
      </c>
      <c r="C575" s="561" t="s">
        <v>502</v>
      </c>
      <c r="D575" s="561" t="s">
        <v>503</v>
      </c>
      <c r="E575" s="562" t="s">
        <v>22</v>
      </c>
      <c r="F575" s="561" t="s">
        <v>22</v>
      </c>
      <c r="G575" s="561" t="s">
        <v>24252</v>
      </c>
      <c r="H575" s="561" t="s">
        <v>589</v>
      </c>
      <c r="I575" s="561" t="s">
        <v>505</v>
      </c>
      <c r="J575" s="561" t="s">
        <v>7063</v>
      </c>
      <c r="K575" s="562" t="s">
        <v>24253</v>
      </c>
      <c r="L575" s="561" t="s">
        <v>25</v>
      </c>
    </row>
    <row r="576" spans="1:12" x14ac:dyDescent="0.25">
      <c r="A576" s="561" t="s">
        <v>320</v>
      </c>
      <c r="B576" s="561" t="s">
        <v>321</v>
      </c>
      <c r="C576" s="561" t="s">
        <v>502</v>
      </c>
      <c r="D576" s="561" t="s">
        <v>503</v>
      </c>
      <c r="E576" s="562" t="s">
        <v>22</v>
      </c>
      <c r="F576" s="561" t="s">
        <v>22</v>
      </c>
      <c r="G576" s="561" t="s">
        <v>24254</v>
      </c>
      <c r="H576" s="561" t="s">
        <v>591</v>
      </c>
      <c r="I576" s="561" t="s">
        <v>505</v>
      </c>
      <c r="J576" s="561" t="s">
        <v>7063</v>
      </c>
      <c r="K576" s="562" t="s">
        <v>24255</v>
      </c>
      <c r="L576" s="561" t="s">
        <v>25</v>
      </c>
    </row>
    <row r="577" spans="1:12" x14ac:dyDescent="0.25">
      <c r="A577" s="561" t="s">
        <v>320</v>
      </c>
      <c r="B577" s="561" t="s">
        <v>321</v>
      </c>
      <c r="C577" s="561" t="s">
        <v>502</v>
      </c>
      <c r="D577" s="561" t="s">
        <v>503</v>
      </c>
      <c r="E577" s="562" t="s">
        <v>22</v>
      </c>
      <c r="F577" s="561" t="s">
        <v>22</v>
      </c>
      <c r="G577" s="561" t="s">
        <v>24256</v>
      </c>
      <c r="H577" s="561" t="s">
        <v>592</v>
      </c>
      <c r="I577" s="561" t="s">
        <v>505</v>
      </c>
      <c r="J577" s="561" t="s">
        <v>7063</v>
      </c>
      <c r="K577" s="562" t="s">
        <v>5723</v>
      </c>
      <c r="L577" s="561" t="s">
        <v>25</v>
      </c>
    </row>
    <row r="578" spans="1:12" x14ac:dyDescent="0.25">
      <c r="A578" s="561" t="s">
        <v>320</v>
      </c>
      <c r="B578" s="561" t="s">
        <v>321</v>
      </c>
      <c r="C578" s="561" t="s">
        <v>502</v>
      </c>
      <c r="D578" s="561" t="s">
        <v>503</v>
      </c>
      <c r="E578" s="562" t="s">
        <v>22</v>
      </c>
      <c r="F578" s="561" t="s">
        <v>22</v>
      </c>
      <c r="G578" s="561" t="s">
        <v>24257</v>
      </c>
      <c r="H578" s="561" t="s">
        <v>593</v>
      </c>
      <c r="I578" s="561" t="s">
        <v>505</v>
      </c>
      <c r="J578" s="561" t="s">
        <v>7063</v>
      </c>
      <c r="K578" s="562" t="s">
        <v>679</v>
      </c>
      <c r="L578" s="561" t="s">
        <v>25</v>
      </c>
    </row>
    <row r="579" spans="1:12" x14ac:dyDescent="0.25">
      <c r="A579" s="561" t="s">
        <v>320</v>
      </c>
      <c r="B579" s="561" t="s">
        <v>321</v>
      </c>
      <c r="C579" s="561" t="s">
        <v>502</v>
      </c>
      <c r="D579" s="561" t="s">
        <v>503</v>
      </c>
      <c r="E579" s="562" t="s">
        <v>22</v>
      </c>
      <c r="F579" s="561" t="s">
        <v>22</v>
      </c>
      <c r="G579" s="561" t="s">
        <v>24258</v>
      </c>
      <c r="H579" s="561" t="s">
        <v>595</v>
      </c>
      <c r="I579" s="561" t="s">
        <v>505</v>
      </c>
      <c r="J579" s="561" t="s">
        <v>7063</v>
      </c>
      <c r="K579" s="562" t="s">
        <v>6418</v>
      </c>
      <c r="L579" s="561" t="s">
        <v>25</v>
      </c>
    </row>
    <row r="580" spans="1:12" x14ac:dyDescent="0.25">
      <c r="A580" s="561" t="s">
        <v>320</v>
      </c>
      <c r="B580" s="561" t="s">
        <v>321</v>
      </c>
      <c r="C580" s="561" t="s">
        <v>502</v>
      </c>
      <c r="D580" s="561" t="s">
        <v>503</v>
      </c>
      <c r="E580" s="562" t="s">
        <v>22</v>
      </c>
      <c r="F580" s="561" t="s">
        <v>22</v>
      </c>
      <c r="G580" s="561" t="s">
        <v>24259</v>
      </c>
      <c r="H580" s="561" t="s">
        <v>596</v>
      </c>
      <c r="I580" s="561" t="s">
        <v>505</v>
      </c>
      <c r="J580" s="561" t="s">
        <v>24</v>
      </c>
      <c r="K580" s="562" t="s">
        <v>3512</v>
      </c>
      <c r="L580" s="561" t="s">
        <v>25</v>
      </c>
    </row>
    <row r="581" spans="1:12" x14ac:dyDescent="0.25">
      <c r="A581" s="561" t="s">
        <v>320</v>
      </c>
      <c r="B581" s="561" t="s">
        <v>321</v>
      </c>
      <c r="C581" s="561" t="s">
        <v>502</v>
      </c>
      <c r="D581" s="561" t="s">
        <v>503</v>
      </c>
      <c r="E581" s="562" t="s">
        <v>22</v>
      </c>
      <c r="F581" s="561" t="s">
        <v>22</v>
      </c>
      <c r="G581" s="561" t="s">
        <v>24260</v>
      </c>
      <c r="H581" s="561" t="s">
        <v>597</v>
      </c>
      <c r="I581" s="561" t="s">
        <v>505</v>
      </c>
      <c r="J581" s="561" t="s">
        <v>7063</v>
      </c>
      <c r="K581" s="562" t="s">
        <v>24261</v>
      </c>
      <c r="L581" s="561" t="s">
        <v>25</v>
      </c>
    </row>
    <row r="582" spans="1:12" x14ac:dyDescent="0.25">
      <c r="A582" s="561" t="s">
        <v>320</v>
      </c>
      <c r="B582" s="561" t="s">
        <v>321</v>
      </c>
      <c r="C582" s="561" t="s">
        <v>502</v>
      </c>
      <c r="D582" s="561" t="s">
        <v>503</v>
      </c>
      <c r="E582" s="562" t="s">
        <v>22</v>
      </c>
      <c r="F582" s="561" t="s">
        <v>22</v>
      </c>
      <c r="G582" s="561" t="s">
        <v>24262</v>
      </c>
      <c r="H582" s="561" t="s">
        <v>598</v>
      </c>
      <c r="I582" s="561" t="s">
        <v>505</v>
      </c>
      <c r="J582" s="561" t="s">
        <v>7063</v>
      </c>
      <c r="K582" s="562" t="s">
        <v>7848</v>
      </c>
      <c r="L582" s="561" t="s">
        <v>25</v>
      </c>
    </row>
    <row r="583" spans="1:12" x14ac:dyDescent="0.25">
      <c r="A583" s="561" t="s">
        <v>320</v>
      </c>
      <c r="B583" s="561" t="s">
        <v>321</v>
      </c>
      <c r="C583" s="561" t="s">
        <v>502</v>
      </c>
      <c r="D583" s="561" t="s">
        <v>503</v>
      </c>
      <c r="E583" s="562" t="s">
        <v>22</v>
      </c>
      <c r="F583" s="561" t="s">
        <v>22</v>
      </c>
      <c r="G583" s="561" t="s">
        <v>24263</v>
      </c>
      <c r="H583" s="561" t="s">
        <v>599</v>
      </c>
      <c r="I583" s="561" t="s">
        <v>505</v>
      </c>
      <c r="J583" s="561" t="s">
        <v>24</v>
      </c>
      <c r="K583" s="562" t="s">
        <v>990</v>
      </c>
      <c r="L583" s="561" t="s">
        <v>25</v>
      </c>
    </row>
    <row r="584" spans="1:12" x14ac:dyDescent="0.25">
      <c r="A584" s="561" t="s">
        <v>320</v>
      </c>
      <c r="B584" s="561" t="s">
        <v>321</v>
      </c>
      <c r="C584" s="561" t="s">
        <v>502</v>
      </c>
      <c r="D584" s="561" t="s">
        <v>503</v>
      </c>
      <c r="E584" s="562" t="s">
        <v>22</v>
      </c>
      <c r="F584" s="561" t="s">
        <v>22</v>
      </c>
      <c r="G584" s="561" t="s">
        <v>24264</v>
      </c>
      <c r="H584" s="561" t="s">
        <v>601</v>
      </c>
      <c r="I584" s="561" t="s">
        <v>505</v>
      </c>
      <c r="J584" s="561" t="s">
        <v>7063</v>
      </c>
      <c r="K584" s="562" t="s">
        <v>7590</v>
      </c>
      <c r="L584" s="561" t="s">
        <v>25</v>
      </c>
    </row>
    <row r="585" spans="1:12" x14ac:dyDescent="0.25">
      <c r="A585" s="561" t="s">
        <v>320</v>
      </c>
      <c r="B585" s="561" t="s">
        <v>321</v>
      </c>
      <c r="C585" s="561" t="s">
        <v>502</v>
      </c>
      <c r="D585" s="561" t="s">
        <v>503</v>
      </c>
      <c r="E585" s="562" t="s">
        <v>22</v>
      </c>
      <c r="F585" s="561" t="s">
        <v>22</v>
      </c>
      <c r="G585" s="561" t="s">
        <v>24265</v>
      </c>
      <c r="H585" s="561" t="s">
        <v>603</v>
      </c>
      <c r="I585" s="561" t="s">
        <v>505</v>
      </c>
      <c r="J585" s="561" t="s">
        <v>7063</v>
      </c>
      <c r="K585" s="562" t="s">
        <v>613</v>
      </c>
      <c r="L585" s="561" t="s">
        <v>25</v>
      </c>
    </row>
    <row r="586" spans="1:12" x14ac:dyDescent="0.25">
      <c r="A586" s="561" t="s">
        <v>320</v>
      </c>
      <c r="B586" s="561" t="s">
        <v>321</v>
      </c>
      <c r="C586" s="561" t="s">
        <v>502</v>
      </c>
      <c r="D586" s="561" t="s">
        <v>503</v>
      </c>
      <c r="E586" s="562" t="s">
        <v>22</v>
      </c>
      <c r="F586" s="561" t="s">
        <v>22</v>
      </c>
      <c r="G586" s="561" t="s">
        <v>24266</v>
      </c>
      <c r="H586" s="561" t="s">
        <v>604</v>
      </c>
      <c r="I586" s="561" t="s">
        <v>505</v>
      </c>
      <c r="J586" s="561" t="s">
        <v>7063</v>
      </c>
      <c r="K586" s="562" t="s">
        <v>7712</v>
      </c>
      <c r="L586" s="561" t="s">
        <v>25</v>
      </c>
    </row>
    <row r="587" spans="1:12" x14ac:dyDescent="0.25">
      <c r="A587" s="561" t="s">
        <v>320</v>
      </c>
      <c r="B587" s="561" t="s">
        <v>321</v>
      </c>
      <c r="C587" s="561" t="s">
        <v>502</v>
      </c>
      <c r="D587" s="561" t="s">
        <v>503</v>
      </c>
      <c r="E587" s="562" t="s">
        <v>22</v>
      </c>
      <c r="F587" s="561" t="s">
        <v>22</v>
      </c>
      <c r="G587" s="561" t="s">
        <v>24267</v>
      </c>
      <c r="H587" s="561" t="s">
        <v>606</v>
      </c>
      <c r="I587" s="561" t="s">
        <v>505</v>
      </c>
      <c r="J587" s="561" t="s">
        <v>24</v>
      </c>
      <c r="K587" s="562" t="s">
        <v>24268</v>
      </c>
      <c r="L587" s="561" t="s">
        <v>25</v>
      </c>
    </row>
    <row r="588" spans="1:12" x14ac:dyDescent="0.25">
      <c r="A588" s="561" t="s">
        <v>320</v>
      </c>
      <c r="B588" s="561" t="s">
        <v>321</v>
      </c>
      <c r="C588" s="561" t="s">
        <v>502</v>
      </c>
      <c r="D588" s="561" t="s">
        <v>503</v>
      </c>
      <c r="E588" s="562" t="s">
        <v>22</v>
      </c>
      <c r="F588" s="561" t="s">
        <v>22</v>
      </c>
      <c r="G588" s="561" t="s">
        <v>24269</v>
      </c>
      <c r="H588" s="561" t="s">
        <v>607</v>
      </c>
      <c r="I588" s="561" t="s">
        <v>505</v>
      </c>
      <c r="J588" s="561" t="s">
        <v>7063</v>
      </c>
      <c r="K588" s="562" t="s">
        <v>8169</v>
      </c>
      <c r="L588" s="561" t="s">
        <v>25</v>
      </c>
    </row>
    <row r="589" spans="1:12" x14ac:dyDescent="0.25">
      <c r="A589" s="561" t="s">
        <v>320</v>
      </c>
      <c r="B589" s="561" t="s">
        <v>321</v>
      </c>
      <c r="C589" s="561" t="s">
        <v>502</v>
      </c>
      <c r="D589" s="561" t="s">
        <v>503</v>
      </c>
      <c r="E589" s="562" t="s">
        <v>22</v>
      </c>
      <c r="F589" s="561" t="s">
        <v>22</v>
      </c>
      <c r="G589" s="561" t="s">
        <v>24270</v>
      </c>
      <c r="H589" s="561" t="s">
        <v>608</v>
      </c>
      <c r="I589" s="561" t="s">
        <v>505</v>
      </c>
      <c r="J589" s="561" t="s">
        <v>7063</v>
      </c>
      <c r="K589" s="562" t="s">
        <v>24271</v>
      </c>
      <c r="L589" s="561" t="s">
        <v>25</v>
      </c>
    </row>
    <row r="590" spans="1:12" x14ac:dyDescent="0.25">
      <c r="A590" s="561" t="s">
        <v>320</v>
      </c>
      <c r="B590" s="561" t="s">
        <v>321</v>
      </c>
      <c r="C590" s="561" t="s">
        <v>502</v>
      </c>
      <c r="D590" s="561" t="s">
        <v>503</v>
      </c>
      <c r="E590" s="562" t="s">
        <v>22</v>
      </c>
      <c r="F590" s="561" t="s">
        <v>22</v>
      </c>
      <c r="G590" s="561" t="s">
        <v>24272</v>
      </c>
      <c r="H590" s="561" t="s">
        <v>609</v>
      </c>
      <c r="I590" s="561" t="s">
        <v>505</v>
      </c>
      <c r="J590" s="561" t="s">
        <v>7063</v>
      </c>
      <c r="K590" s="562" t="s">
        <v>24273</v>
      </c>
      <c r="L590" s="561" t="s">
        <v>25</v>
      </c>
    </row>
    <row r="591" spans="1:12" x14ac:dyDescent="0.25">
      <c r="A591" s="561" t="s">
        <v>320</v>
      </c>
      <c r="B591" s="561" t="s">
        <v>321</v>
      </c>
      <c r="C591" s="561" t="s">
        <v>502</v>
      </c>
      <c r="D591" s="561" t="s">
        <v>503</v>
      </c>
      <c r="E591" s="562" t="s">
        <v>22</v>
      </c>
      <c r="F591" s="561" t="s">
        <v>22</v>
      </c>
      <c r="G591" s="561" t="s">
        <v>24274</v>
      </c>
      <c r="H591" s="561" t="s">
        <v>610</v>
      </c>
      <c r="I591" s="561" t="s">
        <v>505</v>
      </c>
      <c r="J591" s="561" t="s">
        <v>7063</v>
      </c>
      <c r="K591" s="562" t="s">
        <v>4394</v>
      </c>
      <c r="L591" s="561" t="s">
        <v>25</v>
      </c>
    </row>
    <row r="592" spans="1:12" x14ac:dyDescent="0.25">
      <c r="A592" s="561" t="s">
        <v>320</v>
      </c>
      <c r="B592" s="561" t="s">
        <v>321</v>
      </c>
      <c r="C592" s="561" t="s">
        <v>502</v>
      </c>
      <c r="D592" s="561" t="s">
        <v>503</v>
      </c>
      <c r="E592" s="562" t="s">
        <v>22</v>
      </c>
      <c r="F592" s="561" t="s">
        <v>22</v>
      </c>
      <c r="G592" s="561" t="s">
        <v>24275</v>
      </c>
      <c r="H592" s="561" t="s">
        <v>612</v>
      </c>
      <c r="I592" s="561" t="s">
        <v>505</v>
      </c>
      <c r="J592" s="561" t="s">
        <v>7063</v>
      </c>
      <c r="K592" s="562" t="s">
        <v>1094</v>
      </c>
      <c r="L592" s="561" t="s">
        <v>25</v>
      </c>
    </row>
    <row r="593" spans="1:12" x14ac:dyDescent="0.25">
      <c r="A593" s="561" t="s">
        <v>320</v>
      </c>
      <c r="B593" s="561" t="s">
        <v>321</v>
      </c>
      <c r="C593" s="561" t="s">
        <v>502</v>
      </c>
      <c r="D593" s="561" t="s">
        <v>503</v>
      </c>
      <c r="E593" s="562" t="s">
        <v>22</v>
      </c>
      <c r="F593" s="561" t="s">
        <v>22</v>
      </c>
      <c r="G593" s="561" t="s">
        <v>24276</v>
      </c>
      <c r="H593" s="561" t="s">
        <v>614</v>
      </c>
      <c r="I593" s="561" t="s">
        <v>505</v>
      </c>
      <c r="J593" s="561" t="s">
        <v>7063</v>
      </c>
      <c r="K593" s="562" t="s">
        <v>4527</v>
      </c>
      <c r="L593" s="561" t="s">
        <v>25</v>
      </c>
    </row>
    <row r="594" spans="1:12" x14ac:dyDescent="0.25">
      <c r="A594" s="561" t="s">
        <v>320</v>
      </c>
      <c r="B594" s="561" t="s">
        <v>321</v>
      </c>
      <c r="C594" s="561" t="s">
        <v>502</v>
      </c>
      <c r="D594" s="561" t="s">
        <v>503</v>
      </c>
      <c r="E594" s="562" t="s">
        <v>22</v>
      </c>
      <c r="F594" s="561" t="s">
        <v>22</v>
      </c>
      <c r="G594" s="561" t="s">
        <v>24277</v>
      </c>
      <c r="H594" s="561" t="s">
        <v>616</v>
      </c>
      <c r="I594" s="561" t="s">
        <v>505</v>
      </c>
      <c r="J594" s="561" t="s">
        <v>7063</v>
      </c>
      <c r="K594" s="562" t="s">
        <v>7418</v>
      </c>
      <c r="L594" s="561" t="s">
        <v>25</v>
      </c>
    </row>
    <row r="595" spans="1:12" x14ac:dyDescent="0.25">
      <c r="A595" s="561" t="s">
        <v>320</v>
      </c>
      <c r="B595" s="561" t="s">
        <v>321</v>
      </c>
      <c r="C595" s="561" t="s">
        <v>502</v>
      </c>
      <c r="D595" s="561" t="s">
        <v>503</v>
      </c>
      <c r="E595" s="562" t="s">
        <v>22</v>
      </c>
      <c r="F595" s="561" t="s">
        <v>22</v>
      </c>
      <c r="G595" s="561" t="s">
        <v>24278</v>
      </c>
      <c r="H595" s="561" t="s">
        <v>618</v>
      </c>
      <c r="I595" s="561" t="s">
        <v>505</v>
      </c>
      <c r="J595" s="561" t="s">
        <v>7063</v>
      </c>
      <c r="K595" s="562" t="s">
        <v>7189</v>
      </c>
      <c r="L595" s="561" t="s">
        <v>25</v>
      </c>
    </row>
    <row r="596" spans="1:12" x14ac:dyDescent="0.25">
      <c r="A596" s="561" t="s">
        <v>320</v>
      </c>
      <c r="B596" s="561" t="s">
        <v>321</v>
      </c>
      <c r="C596" s="561" t="s">
        <v>502</v>
      </c>
      <c r="D596" s="561" t="s">
        <v>503</v>
      </c>
      <c r="E596" s="562" t="s">
        <v>22</v>
      </c>
      <c r="F596" s="561" t="s">
        <v>22</v>
      </c>
      <c r="G596" s="561" t="s">
        <v>24279</v>
      </c>
      <c r="H596" s="561" t="s">
        <v>619</v>
      </c>
      <c r="I596" s="561" t="s">
        <v>505</v>
      </c>
      <c r="J596" s="561" t="s">
        <v>7063</v>
      </c>
      <c r="K596" s="562" t="s">
        <v>882</v>
      </c>
      <c r="L596" s="561" t="s">
        <v>25</v>
      </c>
    </row>
    <row r="597" spans="1:12" x14ac:dyDescent="0.25">
      <c r="A597" s="561" t="s">
        <v>320</v>
      </c>
      <c r="B597" s="561" t="s">
        <v>321</v>
      </c>
      <c r="C597" s="561" t="s">
        <v>502</v>
      </c>
      <c r="D597" s="561" t="s">
        <v>503</v>
      </c>
      <c r="E597" s="562" t="s">
        <v>22</v>
      </c>
      <c r="F597" s="561" t="s">
        <v>22</v>
      </c>
      <c r="G597" s="561" t="s">
        <v>24280</v>
      </c>
      <c r="H597" s="561" t="s">
        <v>621</v>
      </c>
      <c r="I597" s="561" t="s">
        <v>505</v>
      </c>
      <c r="J597" s="561" t="s">
        <v>24</v>
      </c>
      <c r="K597" s="562" t="s">
        <v>590</v>
      </c>
      <c r="L597" s="561" t="s">
        <v>25</v>
      </c>
    </row>
    <row r="598" spans="1:12" x14ac:dyDescent="0.25">
      <c r="A598" s="561" t="s">
        <v>320</v>
      </c>
      <c r="B598" s="561" t="s">
        <v>321</v>
      </c>
      <c r="C598" s="561" t="s">
        <v>502</v>
      </c>
      <c r="D598" s="561" t="s">
        <v>503</v>
      </c>
      <c r="E598" s="562" t="s">
        <v>22</v>
      </c>
      <c r="F598" s="561" t="s">
        <v>22</v>
      </c>
      <c r="G598" s="561" t="s">
        <v>24281</v>
      </c>
      <c r="H598" s="561" t="s">
        <v>623</v>
      </c>
      <c r="I598" s="561" t="s">
        <v>505</v>
      </c>
      <c r="J598" s="561" t="s">
        <v>7063</v>
      </c>
      <c r="K598" s="562" t="s">
        <v>24282</v>
      </c>
      <c r="L598" s="561" t="s">
        <v>25</v>
      </c>
    </row>
    <row r="599" spans="1:12" x14ac:dyDescent="0.25">
      <c r="A599" s="561" t="s">
        <v>320</v>
      </c>
      <c r="B599" s="561" t="s">
        <v>321</v>
      </c>
      <c r="C599" s="561" t="s">
        <v>502</v>
      </c>
      <c r="D599" s="561" t="s">
        <v>503</v>
      </c>
      <c r="E599" s="562" t="s">
        <v>22</v>
      </c>
      <c r="F599" s="561" t="s">
        <v>22</v>
      </c>
      <c r="G599" s="561" t="s">
        <v>24283</v>
      </c>
      <c r="H599" s="561" t="s">
        <v>624</v>
      </c>
      <c r="I599" s="561" t="s">
        <v>505</v>
      </c>
      <c r="J599" s="561" t="s">
        <v>7063</v>
      </c>
      <c r="K599" s="562" t="s">
        <v>24284</v>
      </c>
      <c r="L599" s="561" t="s">
        <v>25</v>
      </c>
    </row>
    <row r="600" spans="1:12" x14ac:dyDescent="0.25">
      <c r="A600" s="561" t="s">
        <v>320</v>
      </c>
      <c r="B600" s="561" t="s">
        <v>321</v>
      </c>
      <c r="C600" s="561" t="s">
        <v>502</v>
      </c>
      <c r="D600" s="561" t="s">
        <v>503</v>
      </c>
      <c r="E600" s="562" t="s">
        <v>22</v>
      </c>
      <c r="F600" s="561" t="s">
        <v>22</v>
      </c>
      <c r="G600" s="561" t="s">
        <v>24285</v>
      </c>
      <c r="H600" s="561" t="s">
        <v>625</v>
      </c>
      <c r="I600" s="561" t="s">
        <v>505</v>
      </c>
      <c r="J600" s="561" t="s">
        <v>7063</v>
      </c>
      <c r="K600" s="562" t="s">
        <v>24286</v>
      </c>
      <c r="L600" s="561" t="s">
        <v>25</v>
      </c>
    </row>
    <row r="601" spans="1:12" x14ac:dyDescent="0.25">
      <c r="A601" s="561" t="s">
        <v>320</v>
      </c>
      <c r="B601" s="561" t="s">
        <v>321</v>
      </c>
      <c r="C601" s="561" t="s">
        <v>502</v>
      </c>
      <c r="D601" s="561" t="s">
        <v>503</v>
      </c>
      <c r="E601" s="562" t="s">
        <v>22</v>
      </c>
      <c r="F601" s="561" t="s">
        <v>22</v>
      </c>
      <c r="G601" s="561" t="s">
        <v>24287</v>
      </c>
      <c r="H601" s="561" t="s">
        <v>627</v>
      </c>
      <c r="I601" s="561" t="s">
        <v>505</v>
      </c>
      <c r="J601" s="561" t="s">
        <v>7063</v>
      </c>
      <c r="K601" s="562" t="s">
        <v>24288</v>
      </c>
      <c r="L601" s="561" t="s">
        <v>25</v>
      </c>
    </row>
    <row r="602" spans="1:12" x14ac:dyDescent="0.25">
      <c r="A602" s="561" t="s">
        <v>320</v>
      </c>
      <c r="B602" s="561" t="s">
        <v>321</v>
      </c>
      <c r="C602" s="561" t="s">
        <v>502</v>
      </c>
      <c r="D602" s="561" t="s">
        <v>503</v>
      </c>
      <c r="E602" s="562" t="s">
        <v>22</v>
      </c>
      <c r="F602" s="561" t="s">
        <v>22</v>
      </c>
      <c r="G602" s="561" t="s">
        <v>24289</v>
      </c>
      <c r="H602" s="561" t="s">
        <v>628</v>
      </c>
      <c r="I602" s="561" t="s">
        <v>505</v>
      </c>
      <c r="J602" s="561" t="s">
        <v>7063</v>
      </c>
      <c r="K602" s="562" t="s">
        <v>24290</v>
      </c>
      <c r="L602" s="561" t="s">
        <v>25</v>
      </c>
    </row>
    <row r="603" spans="1:12" x14ac:dyDescent="0.25">
      <c r="A603" s="561" t="s">
        <v>320</v>
      </c>
      <c r="B603" s="561" t="s">
        <v>321</v>
      </c>
      <c r="C603" s="561" t="s">
        <v>502</v>
      </c>
      <c r="D603" s="561" t="s">
        <v>503</v>
      </c>
      <c r="E603" s="562" t="s">
        <v>22</v>
      </c>
      <c r="F603" s="561" t="s">
        <v>22</v>
      </c>
      <c r="G603" s="561" t="s">
        <v>24291</v>
      </c>
      <c r="H603" s="561" t="s">
        <v>629</v>
      </c>
      <c r="I603" s="561" t="s">
        <v>505</v>
      </c>
      <c r="J603" s="561" t="s">
        <v>7063</v>
      </c>
      <c r="K603" s="562" t="s">
        <v>8564</v>
      </c>
      <c r="L603" s="561" t="s">
        <v>25</v>
      </c>
    </row>
    <row r="604" spans="1:12" x14ac:dyDescent="0.25">
      <c r="A604" s="561" t="s">
        <v>320</v>
      </c>
      <c r="B604" s="561" t="s">
        <v>321</v>
      </c>
      <c r="C604" s="561" t="s">
        <v>502</v>
      </c>
      <c r="D604" s="561" t="s">
        <v>503</v>
      </c>
      <c r="E604" s="562" t="s">
        <v>22</v>
      </c>
      <c r="F604" s="561" t="s">
        <v>22</v>
      </c>
      <c r="G604" s="561" t="s">
        <v>24292</v>
      </c>
      <c r="H604" s="561" t="s">
        <v>630</v>
      </c>
      <c r="I604" s="561" t="s">
        <v>505</v>
      </c>
      <c r="J604" s="561" t="s">
        <v>24</v>
      </c>
      <c r="K604" s="562" t="s">
        <v>24293</v>
      </c>
      <c r="L604" s="561" t="s">
        <v>25</v>
      </c>
    </row>
    <row r="605" spans="1:12" x14ac:dyDescent="0.25">
      <c r="A605" s="561" t="s">
        <v>320</v>
      </c>
      <c r="B605" s="561" t="s">
        <v>321</v>
      </c>
      <c r="C605" s="561" t="s">
        <v>502</v>
      </c>
      <c r="D605" s="561" t="s">
        <v>503</v>
      </c>
      <c r="E605" s="562" t="s">
        <v>22</v>
      </c>
      <c r="F605" s="561" t="s">
        <v>22</v>
      </c>
      <c r="G605" s="561" t="s">
        <v>24294</v>
      </c>
      <c r="H605" s="561" t="s">
        <v>631</v>
      </c>
      <c r="I605" s="561" t="s">
        <v>505</v>
      </c>
      <c r="J605" s="561" t="s">
        <v>7063</v>
      </c>
      <c r="K605" s="562" t="s">
        <v>2699</v>
      </c>
      <c r="L605" s="561" t="s">
        <v>25</v>
      </c>
    </row>
    <row r="606" spans="1:12" x14ac:dyDescent="0.25">
      <c r="A606" s="561" t="s">
        <v>320</v>
      </c>
      <c r="B606" s="561" t="s">
        <v>321</v>
      </c>
      <c r="C606" s="561" t="s">
        <v>502</v>
      </c>
      <c r="D606" s="561" t="s">
        <v>503</v>
      </c>
      <c r="E606" s="562" t="s">
        <v>22</v>
      </c>
      <c r="F606" s="561" t="s">
        <v>22</v>
      </c>
      <c r="G606" s="561" t="s">
        <v>24295</v>
      </c>
      <c r="H606" s="561" t="s">
        <v>633</v>
      </c>
      <c r="I606" s="561" t="s">
        <v>505</v>
      </c>
      <c r="J606" s="561" t="s">
        <v>7063</v>
      </c>
      <c r="K606" s="562" t="s">
        <v>24296</v>
      </c>
      <c r="L606" s="561" t="s">
        <v>25</v>
      </c>
    </row>
    <row r="607" spans="1:12" x14ac:dyDescent="0.25">
      <c r="A607" s="561" t="s">
        <v>320</v>
      </c>
      <c r="B607" s="561" t="s">
        <v>321</v>
      </c>
      <c r="C607" s="561" t="s">
        <v>502</v>
      </c>
      <c r="D607" s="561" t="s">
        <v>503</v>
      </c>
      <c r="E607" s="562" t="s">
        <v>22</v>
      </c>
      <c r="F607" s="561" t="s">
        <v>22</v>
      </c>
      <c r="G607" s="561" t="s">
        <v>24297</v>
      </c>
      <c r="H607" s="561" t="s">
        <v>635</v>
      </c>
      <c r="I607" s="561" t="s">
        <v>505</v>
      </c>
      <c r="J607" s="561" t="s">
        <v>7063</v>
      </c>
      <c r="K607" s="562" t="s">
        <v>24298</v>
      </c>
      <c r="L607" s="561" t="s">
        <v>25</v>
      </c>
    </row>
    <row r="608" spans="1:12" x14ac:dyDescent="0.25">
      <c r="A608" s="561" t="s">
        <v>320</v>
      </c>
      <c r="B608" s="561" t="s">
        <v>321</v>
      </c>
      <c r="C608" s="561" t="s">
        <v>502</v>
      </c>
      <c r="D608" s="561" t="s">
        <v>503</v>
      </c>
      <c r="E608" s="562" t="s">
        <v>22</v>
      </c>
      <c r="F608" s="561" t="s">
        <v>22</v>
      </c>
      <c r="G608" s="561" t="s">
        <v>24299</v>
      </c>
      <c r="H608" s="561" t="s">
        <v>637</v>
      </c>
      <c r="I608" s="561" t="s">
        <v>505</v>
      </c>
      <c r="J608" s="561" t="s">
        <v>7063</v>
      </c>
      <c r="K608" s="562" t="s">
        <v>988</v>
      </c>
      <c r="L608" s="561" t="s">
        <v>25</v>
      </c>
    </row>
    <row r="609" spans="1:12" x14ac:dyDescent="0.25">
      <c r="A609" s="561" t="s">
        <v>320</v>
      </c>
      <c r="B609" s="561" t="s">
        <v>321</v>
      </c>
      <c r="C609" s="561" t="s">
        <v>502</v>
      </c>
      <c r="D609" s="561" t="s">
        <v>503</v>
      </c>
      <c r="E609" s="562" t="s">
        <v>22</v>
      </c>
      <c r="F609" s="561" t="s">
        <v>22</v>
      </c>
      <c r="G609" s="561" t="s">
        <v>24300</v>
      </c>
      <c r="H609" s="561" t="s">
        <v>639</v>
      </c>
      <c r="I609" s="561" t="s">
        <v>505</v>
      </c>
      <c r="J609" s="561" t="s">
        <v>24</v>
      </c>
      <c r="K609" s="562" t="s">
        <v>24301</v>
      </c>
      <c r="L609" s="561" t="s">
        <v>25</v>
      </c>
    </row>
    <row r="610" spans="1:12" x14ac:dyDescent="0.25">
      <c r="A610" s="561" t="s">
        <v>320</v>
      </c>
      <c r="B610" s="561" t="s">
        <v>321</v>
      </c>
      <c r="C610" s="561" t="s">
        <v>502</v>
      </c>
      <c r="D610" s="561" t="s">
        <v>503</v>
      </c>
      <c r="E610" s="562" t="s">
        <v>22</v>
      </c>
      <c r="F610" s="561" t="s">
        <v>22</v>
      </c>
      <c r="G610" s="561" t="s">
        <v>24302</v>
      </c>
      <c r="H610" s="561" t="s">
        <v>641</v>
      </c>
      <c r="I610" s="561" t="s">
        <v>505</v>
      </c>
      <c r="J610" s="561" t="s">
        <v>24</v>
      </c>
      <c r="K610" s="562" t="s">
        <v>1013</v>
      </c>
      <c r="L610" s="561" t="s">
        <v>25</v>
      </c>
    </row>
    <row r="611" spans="1:12" x14ac:dyDescent="0.25">
      <c r="A611" s="561" t="s">
        <v>320</v>
      </c>
      <c r="B611" s="561" t="s">
        <v>321</v>
      </c>
      <c r="C611" s="561" t="s">
        <v>502</v>
      </c>
      <c r="D611" s="561" t="s">
        <v>503</v>
      </c>
      <c r="E611" s="562" t="s">
        <v>22</v>
      </c>
      <c r="F611" s="561" t="s">
        <v>22</v>
      </c>
      <c r="G611" s="561" t="s">
        <v>24303</v>
      </c>
      <c r="H611" s="561" t="s">
        <v>643</v>
      </c>
      <c r="I611" s="561" t="s">
        <v>505</v>
      </c>
      <c r="J611" s="561" t="s">
        <v>7063</v>
      </c>
      <c r="K611" s="562" t="s">
        <v>8097</v>
      </c>
      <c r="L611" s="561" t="s">
        <v>25</v>
      </c>
    </row>
    <row r="612" spans="1:12" x14ac:dyDescent="0.25">
      <c r="A612" s="561" t="s">
        <v>320</v>
      </c>
      <c r="B612" s="561" t="s">
        <v>321</v>
      </c>
      <c r="C612" s="561" t="s">
        <v>502</v>
      </c>
      <c r="D612" s="561" t="s">
        <v>503</v>
      </c>
      <c r="E612" s="562" t="s">
        <v>22</v>
      </c>
      <c r="F612" s="561" t="s">
        <v>22</v>
      </c>
      <c r="G612" s="561" t="s">
        <v>24304</v>
      </c>
      <c r="H612" s="561" t="s">
        <v>644</v>
      </c>
      <c r="I612" s="561" t="s">
        <v>505</v>
      </c>
      <c r="J612" s="561" t="s">
        <v>24</v>
      </c>
      <c r="K612" s="562" t="s">
        <v>865</v>
      </c>
      <c r="L612" s="561" t="s">
        <v>25</v>
      </c>
    </row>
    <row r="613" spans="1:12" x14ac:dyDescent="0.25">
      <c r="A613" s="561" t="s">
        <v>320</v>
      </c>
      <c r="B613" s="561" t="s">
        <v>321</v>
      </c>
      <c r="C613" s="561" t="s">
        <v>502</v>
      </c>
      <c r="D613" s="561" t="s">
        <v>503</v>
      </c>
      <c r="E613" s="562" t="s">
        <v>22</v>
      </c>
      <c r="F613" s="561" t="s">
        <v>22</v>
      </c>
      <c r="G613" s="561" t="s">
        <v>24305</v>
      </c>
      <c r="H613" s="561" t="s">
        <v>646</v>
      </c>
      <c r="I613" s="561" t="s">
        <v>505</v>
      </c>
      <c r="J613" s="561" t="s">
        <v>7063</v>
      </c>
      <c r="K613" s="562" t="s">
        <v>1041</v>
      </c>
      <c r="L613" s="561" t="s">
        <v>25</v>
      </c>
    </row>
    <row r="614" spans="1:12" x14ac:dyDescent="0.25">
      <c r="A614" s="561" t="s">
        <v>320</v>
      </c>
      <c r="B614" s="561" t="s">
        <v>321</v>
      </c>
      <c r="C614" s="561" t="s">
        <v>502</v>
      </c>
      <c r="D614" s="561" t="s">
        <v>503</v>
      </c>
      <c r="E614" s="562" t="s">
        <v>22</v>
      </c>
      <c r="F614" s="561" t="s">
        <v>22</v>
      </c>
      <c r="G614" s="561" t="s">
        <v>24306</v>
      </c>
      <c r="H614" s="561" t="s">
        <v>648</v>
      </c>
      <c r="I614" s="561" t="s">
        <v>505</v>
      </c>
      <c r="J614" s="561" t="s">
        <v>7063</v>
      </c>
      <c r="K614" s="562" t="s">
        <v>4523</v>
      </c>
      <c r="L614" s="561" t="s">
        <v>25</v>
      </c>
    </row>
    <row r="615" spans="1:12" x14ac:dyDescent="0.25">
      <c r="A615" s="561" t="s">
        <v>320</v>
      </c>
      <c r="B615" s="561" t="s">
        <v>321</v>
      </c>
      <c r="C615" s="561" t="s">
        <v>502</v>
      </c>
      <c r="D615" s="561" t="s">
        <v>503</v>
      </c>
      <c r="E615" s="562" t="s">
        <v>22</v>
      </c>
      <c r="F615" s="561" t="s">
        <v>22</v>
      </c>
      <c r="G615" s="561" t="s">
        <v>24307</v>
      </c>
      <c r="H615" s="561" t="s">
        <v>649</v>
      </c>
      <c r="I615" s="561" t="s">
        <v>505</v>
      </c>
      <c r="J615" s="561" t="s">
        <v>24</v>
      </c>
      <c r="K615" s="562" t="s">
        <v>24308</v>
      </c>
      <c r="L615" s="561" t="s">
        <v>25</v>
      </c>
    </row>
    <row r="616" spans="1:12" x14ac:dyDescent="0.25">
      <c r="A616" s="561" t="s">
        <v>320</v>
      </c>
      <c r="B616" s="561" t="s">
        <v>321</v>
      </c>
      <c r="C616" s="561" t="s">
        <v>502</v>
      </c>
      <c r="D616" s="561" t="s">
        <v>503</v>
      </c>
      <c r="E616" s="562" t="s">
        <v>22</v>
      </c>
      <c r="F616" s="561" t="s">
        <v>22</v>
      </c>
      <c r="G616" s="561" t="s">
        <v>24309</v>
      </c>
      <c r="H616" s="561" t="s">
        <v>650</v>
      </c>
      <c r="I616" s="561" t="s">
        <v>505</v>
      </c>
      <c r="J616" s="561" t="s">
        <v>7063</v>
      </c>
      <c r="K616" s="562" t="s">
        <v>1172</v>
      </c>
      <c r="L616" s="561" t="s">
        <v>25</v>
      </c>
    </row>
    <row r="617" spans="1:12" x14ac:dyDescent="0.25">
      <c r="A617" s="561" t="s">
        <v>320</v>
      </c>
      <c r="B617" s="561" t="s">
        <v>321</v>
      </c>
      <c r="C617" s="561" t="s">
        <v>502</v>
      </c>
      <c r="D617" s="561" t="s">
        <v>503</v>
      </c>
      <c r="E617" s="562" t="s">
        <v>22</v>
      </c>
      <c r="F617" s="561" t="s">
        <v>22</v>
      </c>
      <c r="G617" s="561" t="s">
        <v>24310</v>
      </c>
      <c r="H617" s="561" t="s">
        <v>651</v>
      </c>
      <c r="I617" s="561" t="s">
        <v>505</v>
      </c>
      <c r="J617" s="561" t="s">
        <v>7063</v>
      </c>
      <c r="K617" s="562" t="s">
        <v>24311</v>
      </c>
      <c r="L617" s="561" t="s">
        <v>25</v>
      </c>
    </row>
    <row r="618" spans="1:12" x14ac:dyDescent="0.25">
      <c r="A618" s="561" t="s">
        <v>320</v>
      </c>
      <c r="B618" s="561" t="s">
        <v>321</v>
      </c>
      <c r="C618" s="561" t="s">
        <v>502</v>
      </c>
      <c r="D618" s="561" t="s">
        <v>503</v>
      </c>
      <c r="E618" s="562" t="s">
        <v>22</v>
      </c>
      <c r="F618" s="561" t="s">
        <v>22</v>
      </c>
      <c r="G618" s="561" t="s">
        <v>24312</v>
      </c>
      <c r="H618" s="561" t="s">
        <v>653</v>
      </c>
      <c r="I618" s="561" t="s">
        <v>505</v>
      </c>
      <c r="J618" s="561" t="s">
        <v>7063</v>
      </c>
      <c r="K618" s="562" t="s">
        <v>24313</v>
      </c>
      <c r="L618" s="561" t="s">
        <v>25</v>
      </c>
    </row>
    <row r="619" spans="1:12" x14ac:dyDescent="0.25">
      <c r="A619" s="561" t="s">
        <v>320</v>
      </c>
      <c r="B619" s="561" t="s">
        <v>321</v>
      </c>
      <c r="C619" s="561" t="s">
        <v>502</v>
      </c>
      <c r="D619" s="561" t="s">
        <v>503</v>
      </c>
      <c r="E619" s="562" t="s">
        <v>22</v>
      </c>
      <c r="F619" s="561" t="s">
        <v>22</v>
      </c>
      <c r="G619" s="561" t="s">
        <v>24314</v>
      </c>
      <c r="H619" s="561" t="s">
        <v>654</v>
      </c>
      <c r="I619" s="561" t="s">
        <v>505</v>
      </c>
      <c r="J619" s="561" t="s">
        <v>7063</v>
      </c>
      <c r="K619" s="562" t="s">
        <v>24315</v>
      </c>
      <c r="L619" s="561" t="s">
        <v>25</v>
      </c>
    </row>
    <row r="620" spans="1:12" x14ac:dyDescent="0.25">
      <c r="A620" s="561" t="s">
        <v>320</v>
      </c>
      <c r="B620" s="561" t="s">
        <v>321</v>
      </c>
      <c r="C620" s="561" t="s">
        <v>502</v>
      </c>
      <c r="D620" s="561" t="s">
        <v>503</v>
      </c>
      <c r="E620" s="562" t="s">
        <v>22</v>
      </c>
      <c r="F620" s="561" t="s">
        <v>22</v>
      </c>
      <c r="G620" s="561" t="s">
        <v>24316</v>
      </c>
      <c r="H620" s="561" t="s">
        <v>656</v>
      </c>
      <c r="I620" s="561" t="s">
        <v>505</v>
      </c>
      <c r="J620" s="561" t="s">
        <v>7063</v>
      </c>
      <c r="K620" s="562" t="s">
        <v>24317</v>
      </c>
      <c r="L620" s="561" t="s">
        <v>25</v>
      </c>
    </row>
    <row r="621" spans="1:12" x14ac:dyDescent="0.25">
      <c r="A621" s="561" t="s">
        <v>320</v>
      </c>
      <c r="B621" s="561" t="s">
        <v>321</v>
      </c>
      <c r="C621" s="561" t="s">
        <v>502</v>
      </c>
      <c r="D621" s="561" t="s">
        <v>503</v>
      </c>
      <c r="E621" s="562" t="s">
        <v>22</v>
      </c>
      <c r="F621" s="561" t="s">
        <v>22</v>
      </c>
      <c r="G621" s="561" t="s">
        <v>24318</v>
      </c>
      <c r="H621" s="561" t="s">
        <v>657</v>
      </c>
      <c r="I621" s="561" t="s">
        <v>505</v>
      </c>
      <c r="J621" s="561" t="s">
        <v>7063</v>
      </c>
      <c r="K621" s="562" t="s">
        <v>24290</v>
      </c>
      <c r="L621" s="561" t="s">
        <v>25</v>
      </c>
    </row>
    <row r="622" spans="1:12" x14ac:dyDescent="0.25">
      <c r="A622" s="561" t="s">
        <v>320</v>
      </c>
      <c r="B622" s="561" t="s">
        <v>321</v>
      </c>
      <c r="C622" s="561" t="s">
        <v>502</v>
      </c>
      <c r="D622" s="561" t="s">
        <v>503</v>
      </c>
      <c r="E622" s="562" t="s">
        <v>22</v>
      </c>
      <c r="F622" s="561" t="s">
        <v>22</v>
      </c>
      <c r="G622" s="561" t="s">
        <v>24319</v>
      </c>
      <c r="H622" s="561" t="s">
        <v>658</v>
      </c>
      <c r="I622" s="561" t="s">
        <v>505</v>
      </c>
      <c r="J622" s="561" t="s">
        <v>7063</v>
      </c>
      <c r="K622" s="562" t="s">
        <v>7153</v>
      </c>
      <c r="L622" s="561" t="s">
        <v>25</v>
      </c>
    </row>
    <row r="623" spans="1:12" x14ac:dyDescent="0.25">
      <c r="A623" s="561" t="s">
        <v>320</v>
      </c>
      <c r="B623" s="561" t="s">
        <v>321</v>
      </c>
      <c r="C623" s="561" t="s">
        <v>502</v>
      </c>
      <c r="D623" s="561" t="s">
        <v>503</v>
      </c>
      <c r="E623" s="562" t="s">
        <v>22</v>
      </c>
      <c r="F623" s="561" t="s">
        <v>22</v>
      </c>
      <c r="G623" s="561" t="s">
        <v>24320</v>
      </c>
      <c r="H623" s="561" t="s">
        <v>659</v>
      </c>
      <c r="I623" s="561" t="s">
        <v>505</v>
      </c>
      <c r="J623" s="561" t="s">
        <v>7063</v>
      </c>
      <c r="K623" s="562" t="s">
        <v>770</v>
      </c>
      <c r="L623" s="561" t="s">
        <v>25</v>
      </c>
    </row>
    <row r="624" spans="1:12" x14ac:dyDescent="0.25">
      <c r="A624" s="561" t="s">
        <v>320</v>
      </c>
      <c r="B624" s="561" t="s">
        <v>321</v>
      </c>
      <c r="C624" s="561" t="s">
        <v>502</v>
      </c>
      <c r="D624" s="561" t="s">
        <v>503</v>
      </c>
      <c r="E624" s="562" t="s">
        <v>22</v>
      </c>
      <c r="F624" s="561" t="s">
        <v>22</v>
      </c>
      <c r="G624" s="561" t="s">
        <v>24321</v>
      </c>
      <c r="H624" s="561" t="s">
        <v>661</v>
      </c>
      <c r="I624" s="561" t="s">
        <v>505</v>
      </c>
      <c r="J624" s="561" t="s">
        <v>7063</v>
      </c>
      <c r="K624" s="562" t="s">
        <v>7590</v>
      </c>
      <c r="L624" s="561" t="s">
        <v>25</v>
      </c>
    </row>
    <row r="625" spans="1:12" x14ac:dyDescent="0.25">
      <c r="A625" s="561" t="s">
        <v>320</v>
      </c>
      <c r="B625" s="561" t="s">
        <v>321</v>
      </c>
      <c r="C625" s="561" t="s">
        <v>502</v>
      </c>
      <c r="D625" s="561" t="s">
        <v>503</v>
      </c>
      <c r="E625" s="562" t="s">
        <v>22</v>
      </c>
      <c r="F625" s="561" t="s">
        <v>22</v>
      </c>
      <c r="G625" s="561" t="s">
        <v>24322</v>
      </c>
      <c r="H625" s="561" t="s">
        <v>662</v>
      </c>
      <c r="I625" s="561" t="s">
        <v>505</v>
      </c>
      <c r="J625" s="561" t="s">
        <v>7063</v>
      </c>
      <c r="K625" s="562" t="s">
        <v>3978</v>
      </c>
      <c r="L625" s="561" t="s">
        <v>25</v>
      </c>
    </row>
    <row r="626" spans="1:12" x14ac:dyDescent="0.25">
      <c r="A626" s="561" t="s">
        <v>320</v>
      </c>
      <c r="B626" s="561" t="s">
        <v>321</v>
      </c>
      <c r="C626" s="561" t="s">
        <v>502</v>
      </c>
      <c r="D626" s="561" t="s">
        <v>503</v>
      </c>
      <c r="E626" s="562" t="s">
        <v>22</v>
      </c>
      <c r="F626" s="561" t="s">
        <v>22</v>
      </c>
      <c r="G626" s="561" t="s">
        <v>24323</v>
      </c>
      <c r="H626" s="561" t="s">
        <v>664</v>
      </c>
      <c r="I626" s="561" t="s">
        <v>505</v>
      </c>
      <c r="J626" s="561" t="s">
        <v>7063</v>
      </c>
      <c r="K626" s="562" t="s">
        <v>24324</v>
      </c>
      <c r="L626" s="561" t="s">
        <v>25</v>
      </c>
    </row>
    <row r="627" spans="1:12" x14ac:dyDescent="0.25">
      <c r="A627" s="561" t="s">
        <v>320</v>
      </c>
      <c r="B627" s="561" t="s">
        <v>321</v>
      </c>
      <c r="C627" s="561" t="s">
        <v>502</v>
      </c>
      <c r="D627" s="561" t="s">
        <v>503</v>
      </c>
      <c r="E627" s="562" t="s">
        <v>22</v>
      </c>
      <c r="F627" s="561" t="s">
        <v>22</v>
      </c>
      <c r="G627" s="561" t="s">
        <v>24325</v>
      </c>
      <c r="H627" s="561" t="s">
        <v>665</v>
      </c>
      <c r="I627" s="561" t="s">
        <v>505</v>
      </c>
      <c r="J627" s="561" t="s">
        <v>7063</v>
      </c>
      <c r="K627" s="562" t="s">
        <v>24326</v>
      </c>
      <c r="L627" s="561" t="s">
        <v>25</v>
      </c>
    </row>
    <row r="628" spans="1:12" x14ac:dyDescent="0.25">
      <c r="A628" s="561" t="s">
        <v>320</v>
      </c>
      <c r="B628" s="561" t="s">
        <v>321</v>
      </c>
      <c r="C628" s="561" t="s">
        <v>502</v>
      </c>
      <c r="D628" s="561" t="s">
        <v>503</v>
      </c>
      <c r="E628" s="562" t="s">
        <v>22</v>
      </c>
      <c r="F628" s="561" t="s">
        <v>22</v>
      </c>
      <c r="G628" s="561" t="s">
        <v>24327</v>
      </c>
      <c r="H628" s="561" t="s">
        <v>666</v>
      </c>
      <c r="I628" s="561" t="s">
        <v>505</v>
      </c>
      <c r="J628" s="561" t="s">
        <v>7063</v>
      </c>
      <c r="K628" s="562" t="s">
        <v>24328</v>
      </c>
      <c r="L628" s="561" t="s">
        <v>25</v>
      </c>
    </row>
    <row r="629" spans="1:12" x14ac:dyDescent="0.25">
      <c r="A629" s="561" t="s">
        <v>320</v>
      </c>
      <c r="B629" s="561" t="s">
        <v>321</v>
      </c>
      <c r="C629" s="561" t="s">
        <v>502</v>
      </c>
      <c r="D629" s="561" t="s">
        <v>503</v>
      </c>
      <c r="E629" s="562" t="s">
        <v>22</v>
      </c>
      <c r="F629" s="561" t="s">
        <v>22</v>
      </c>
      <c r="G629" s="561" t="s">
        <v>24329</v>
      </c>
      <c r="H629" s="561" t="s">
        <v>667</v>
      </c>
      <c r="I629" s="561" t="s">
        <v>505</v>
      </c>
      <c r="J629" s="561" t="s">
        <v>7063</v>
      </c>
      <c r="K629" s="562" t="s">
        <v>7942</v>
      </c>
      <c r="L629" s="561" t="s">
        <v>25</v>
      </c>
    </row>
    <row r="630" spans="1:12" x14ac:dyDescent="0.25">
      <c r="A630" s="561" t="s">
        <v>320</v>
      </c>
      <c r="B630" s="561" t="s">
        <v>321</v>
      </c>
      <c r="C630" s="561" t="s">
        <v>502</v>
      </c>
      <c r="D630" s="561" t="s">
        <v>503</v>
      </c>
      <c r="E630" s="562" t="s">
        <v>22</v>
      </c>
      <c r="F630" s="561" t="s">
        <v>22</v>
      </c>
      <c r="G630" s="561" t="s">
        <v>24330</v>
      </c>
      <c r="H630" s="561" t="s">
        <v>668</v>
      </c>
      <c r="I630" s="561" t="s">
        <v>505</v>
      </c>
      <c r="J630" s="561" t="s">
        <v>7063</v>
      </c>
      <c r="K630" s="562" t="s">
        <v>864</v>
      </c>
      <c r="L630" s="561" t="s">
        <v>25</v>
      </c>
    </row>
    <row r="631" spans="1:12" x14ac:dyDescent="0.25">
      <c r="A631" s="561" t="s">
        <v>320</v>
      </c>
      <c r="B631" s="561" t="s">
        <v>321</v>
      </c>
      <c r="C631" s="561" t="s">
        <v>502</v>
      </c>
      <c r="D631" s="561" t="s">
        <v>503</v>
      </c>
      <c r="E631" s="562" t="s">
        <v>22</v>
      </c>
      <c r="F631" s="561" t="s">
        <v>22</v>
      </c>
      <c r="G631" s="561" t="s">
        <v>24331</v>
      </c>
      <c r="H631" s="561" t="s">
        <v>670</v>
      </c>
      <c r="I631" s="561" t="s">
        <v>505</v>
      </c>
      <c r="J631" s="561" t="s">
        <v>7063</v>
      </c>
      <c r="K631" s="562" t="s">
        <v>24332</v>
      </c>
      <c r="L631" s="561" t="s">
        <v>25</v>
      </c>
    </row>
    <row r="632" spans="1:12" x14ac:dyDescent="0.25">
      <c r="A632" s="561" t="s">
        <v>320</v>
      </c>
      <c r="B632" s="561" t="s">
        <v>321</v>
      </c>
      <c r="C632" s="561" t="s">
        <v>502</v>
      </c>
      <c r="D632" s="561" t="s">
        <v>503</v>
      </c>
      <c r="E632" s="562" t="s">
        <v>22</v>
      </c>
      <c r="F632" s="561" t="s">
        <v>22</v>
      </c>
      <c r="G632" s="561" t="s">
        <v>24333</v>
      </c>
      <c r="H632" s="561" t="s">
        <v>671</v>
      </c>
      <c r="I632" s="561" t="s">
        <v>505</v>
      </c>
      <c r="J632" s="561" t="s">
        <v>7063</v>
      </c>
      <c r="K632" s="562" t="s">
        <v>176</v>
      </c>
      <c r="L632" s="561" t="s">
        <v>25</v>
      </c>
    </row>
    <row r="633" spans="1:12" x14ac:dyDescent="0.25">
      <c r="A633" s="561" t="s">
        <v>320</v>
      </c>
      <c r="B633" s="561" t="s">
        <v>321</v>
      </c>
      <c r="C633" s="561" t="s">
        <v>502</v>
      </c>
      <c r="D633" s="561" t="s">
        <v>503</v>
      </c>
      <c r="E633" s="562" t="s">
        <v>22</v>
      </c>
      <c r="F633" s="561" t="s">
        <v>22</v>
      </c>
      <c r="G633" s="561" t="s">
        <v>24334</v>
      </c>
      <c r="H633" s="561" t="s">
        <v>673</v>
      </c>
      <c r="I633" s="561" t="s">
        <v>505</v>
      </c>
      <c r="J633" s="561" t="s">
        <v>7063</v>
      </c>
      <c r="K633" s="562" t="s">
        <v>600</v>
      </c>
      <c r="L633" s="561" t="s">
        <v>25</v>
      </c>
    </row>
    <row r="634" spans="1:12" x14ac:dyDescent="0.25">
      <c r="A634" s="561" t="s">
        <v>320</v>
      </c>
      <c r="B634" s="561" t="s">
        <v>321</v>
      </c>
      <c r="C634" s="561" t="s">
        <v>502</v>
      </c>
      <c r="D634" s="561" t="s">
        <v>503</v>
      </c>
      <c r="E634" s="562" t="s">
        <v>22</v>
      </c>
      <c r="F634" s="561" t="s">
        <v>22</v>
      </c>
      <c r="G634" s="561" t="s">
        <v>24335</v>
      </c>
      <c r="H634" s="561" t="s">
        <v>675</v>
      </c>
      <c r="I634" s="561" t="s">
        <v>505</v>
      </c>
      <c r="J634" s="561" t="s">
        <v>7063</v>
      </c>
      <c r="K634" s="562" t="s">
        <v>1084</v>
      </c>
      <c r="L634" s="561" t="s">
        <v>25</v>
      </c>
    </row>
    <row r="635" spans="1:12" x14ac:dyDescent="0.25">
      <c r="A635" s="561" t="s">
        <v>320</v>
      </c>
      <c r="B635" s="561" t="s">
        <v>321</v>
      </c>
      <c r="C635" s="561" t="s">
        <v>502</v>
      </c>
      <c r="D635" s="561" t="s">
        <v>503</v>
      </c>
      <c r="E635" s="562" t="s">
        <v>22</v>
      </c>
      <c r="F635" s="561" t="s">
        <v>22</v>
      </c>
      <c r="G635" s="561" t="s">
        <v>24336</v>
      </c>
      <c r="H635" s="561" t="s">
        <v>676</v>
      </c>
      <c r="I635" s="561" t="s">
        <v>505</v>
      </c>
      <c r="J635" s="561" t="s">
        <v>7063</v>
      </c>
      <c r="K635" s="562" t="s">
        <v>1084</v>
      </c>
      <c r="L635" s="561" t="s">
        <v>25</v>
      </c>
    </row>
    <row r="636" spans="1:12" x14ac:dyDescent="0.25">
      <c r="A636" s="561" t="s">
        <v>320</v>
      </c>
      <c r="B636" s="561" t="s">
        <v>321</v>
      </c>
      <c r="C636" s="561" t="s">
        <v>502</v>
      </c>
      <c r="D636" s="561" t="s">
        <v>503</v>
      </c>
      <c r="E636" s="562" t="s">
        <v>22</v>
      </c>
      <c r="F636" s="561" t="s">
        <v>22</v>
      </c>
      <c r="G636" s="561" t="s">
        <v>24337</v>
      </c>
      <c r="H636" s="561" t="s">
        <v>678</v>
      </c>
      <c r="I636" s="561" t="s">
        <v>505</v>
      </c>
      <c r="J636" s="561" t="s">
        <v>7063</v>
      </c>
      <c r="K636" s="562" t="s">
        <v>867</v>
      </c>
      <c r="L636" s="561" t="s">
        <v>25</v>
      </c>
    </row>
    <row r="637" spans="1:12" x14ac:dyDescent="0.25">
      <c r="A637" s="561" t="s">
        <v>320</v>
      </c>
      <c r="B637" s="561" t="s">
        <v>321</v>
      </c>
      <c r="C637" s="561" t="s">
        <v>502</v>
      </c>
      <c r="D637" s="561" t="s">
        <v>503</v>
      </c>
      <c r="E637" s="562" t="s">
        <v>22</v>
      </c>
      <c r="F637" s="561" t="s">
        <v>22</v>
      </c>
      <c r="G637" s="561" t="s">
        <v>24338</v>
      </c>
      <c r="H637" s="561" t="s">
        <v>680</v>
      </c>
      <c r="I637" s="561" t="s">
        <v>505</v>
      </c>
      <c r="J637" s="561" t="s">
        <v>7063</v>
      </c>
      <c r="K637" s="562" t="s">
        <v>4561</v>
      </c>
      <c r="L637" s="561" t="s">
        <v>25</v>
      </c>
    </row>
    <row r="638" spans="1:12" x14ac:dyDescent="0.25">
      <c r="A638" s="561" t="s">
        <v>320</v>
      </c>
      <c r="B638" s="561" t="s">
        <v>321</v>
      </c>
      <c r="C638" s="561" t="s">
        <v>502</v>
      </c>
      <c r="D638" s="561" t="s">
        <v>503</v>
      </c>
      <c r="E638" s="562" t="s">
        <v>22</v>
      </c>
      <c r="F638" s="561" t="s">
        <v>22</v>
      </c>
      <c r="G638" s="561" t="s">
        <v>24339</v>
      </c>
      <c r="H638" s="561" t="s">
        <v>681</v>
      </c>
      <c r="I638" s="561" t="s">
        <v>505</v>
      </c>
      <c r="J638" s="561" t="s">
        <v>7063</v>
      </c>
      <c r="K638" s="562" t="s">
        <v>24340</v>
      </c>
      <c r="L638" s="561" t="s">
        <v>25</v>
      </c>
    </row>
    <row r="639" spans="1:12" x14ac:dyDescent="0.25">
      <c r="A639" s="561" t="s">
        <v>320</v>
      </c>
      <c r="B639" s="561" t="s">
        <v>321</v>
      </c>
      <c r="C639" s="561" t="s">
        <v>502</v>
      </c>
      <c r="D639" s="561" t="s">
        <v>503</v>
      </c>
      <c r="E639" s="562" t="s">
        <v>22</v>
      </c>
      <c r="F639" s="561" t="s">
        <v>22</v>
      </c>
      <c r="G639" s="561" t="s">
        <v>24341</v>
      </c>
      <c r="H639" s="561" t="s">
        <v>682</v>
      </c>
      <c r="I639" s="561" t="s">
        <v>505</v>
      </c>
      <c r="J639" s="561" t="s">
        <v>7063</v>
      </c>
      <c r="K639" s="562" t="s">
        <v>8640</v>
      </c>
      <c r="L639" s="561" t="s">
        <v>25</v>
      </c>
    </row>
    <row r="640" spans="1:12" x14ac:dyDescent="0.25">
      <c r="A640" s="561" t="s">
        <v>320</v>
      </c>
      <c r="B640" s="561" t="s">
        <v>321</v>
      </c>
      <c r="C640" s="561" t="s">
        <v>502</v>
      </c>
      <c r="D640" s="561" t="s">
        <v>503</v>
      </c>
      <c r="E640" s="562" t="s">
        <v>22</v>
      </c>
      <c r="F640" s="561" t="s">
        <v>22</v>
      </c>
      <c r="G640" s="561" t="s">
        <v>24342</v>
      </c>
      <c r="H640" s="561" t="s">
        <v>683</v>
      </c>
      <c r="I640" s="561" t="s">
        <v>505</v>
      </c>
      <c r="J640" s="561" t="s">
        <v>24</v>
      </c>
      <c r="K640" s="562" t="s">
        <v>24343</v>
      </c>
      <c r="L640" s="561" t="s">
        <v>25</v>
      </c>
    </row>
    <row r="641" spans="1:12" x14ac:dyDescent="0.25">
      <c r="A641" s="561" t="s">
        <v>320</v>
      </c>
      <c r="B641" s="561" t="s">
        <v>321</v>
      </c>
      <c r="C641" s="561" t="s">
        <v>502</v>
      </c>
      <c r="D641" s="561" t="s">
        <v>503</v>
      </c>
      <c r="E641" s="562" t="s">
        <v>22</v>
      </c>
      <c r="F641" s="561" t="s">
        <v>22</v>
      </c>
      <c r="G641" s="561" t="s">
        <v>24344</v>
      </c>
      <c r="H641" s="561" t="s">
        <v>684</v>
      </c>
      <c r="I641" s="561" t="s">
        <v>505</v>
      </c>
      <c r="J641" s="561" t="s">
        <v>24</v>
      </c>
      <c r="K641" s="562" t="s">
        <v>24345</v>
      </c>
      <c r="L641" s="561" t="s">
        <v>25</v>
      </c>
    </row>
    <row r="642" spans="1:12" x14ac:dyDescent="0.25">
      <c r="A642" s="561" t="s">
        <v>320</v>
      </c>
      <c r="B642" s="561" t="s">
        <v>321</v>
      </c>
      <c r="C642" s="561" t="s">
        <v>502</v>
      </c>
      <c r="D642" s="561" t="s">
        <v>503</v>
      </c>
      <c r="E642" s="562" t="s">
        <v>22</v>
      </c>
      <c r="F642" s="561" t="s">
        <v>22</v>
      </c>
      <c r="G642" s="561" t="s">
        <v>24346</v>
      </c>
      <c r="H642" s="561" t="s">
        <v>685</v>
      </c>
      <c r="I642" s="561" t="s">
        <v>505</v>
      </c>
      <c r="J642" s="561" t="s">
        <v>24</v>
      </c>
      <c r="K642" s="562" t="s">
        <v>24347</v>
      </c>
      <c r="L642" s="561" t="s">
        <v>25</v>
      </c>
    </row>
    <row r="643" spans="1:12" x14ac:dyDescent="0.25">
      <c r="A643" s="561" t="s">
        <v>320</v>
      </c>
      <c r="B643" s="561" t="s">
        <v>321</v>
      </c>
      <c r="C643" s="561" t="s">
        <v>502</v>
      </c>
      <c r="D643" s="561" t="s">
        <v>503</v>
      </c>
      <c r="E643" s="562" t="s">
        <v>22</v>
      </c>
      <c r="F643" s="561" t="s">
        <v>22</v>
      </c>
      <c r="G643" s="561" t="s">
        <v>24348</v>
      </c>
      <c r="H643" s="561" t="s">
        <v>687</v>
      </c>
      <c r="I643" s="561" t="s">
        <v>505</v>
      </c>
      <c r="J643" s="561" t="s">
        <v>7063</v>
      </c>
      <c r="K643" s="562" t="s">
        <v>3881</v>
      </c>
      <c r="L643" s="561" t="s">
        <v>25</v>
      </c>
    </row>
    <row r="644" spans="1:12" x14ac:dyDescent="0.25">
      <c r="A644" s="561" t="s">
        <v>320</v>
      </c>
      <c r="B644" s="561" t="s">
        <v>321</v>
      </c>
      <c r="C644" s="561" t="s">
        <v>502</v>
      </c>
      <c r="D644" s="561" t="s">
        <v>503</v>
      </c>
      <c r="E644" s="562" t="s">
        <v>22</v>
      </c>
      <c r="F644" s="561" t="s">
        <v>22</v>
      </c>
      <c r="G644" s="561" t="s">
        <v>24349</v>
      </c>
      <c r="H644" s="561" t="s">
        <v>689</v>
      </c>
      <c r="I644" s="561" t="s">
        <v>505</v>
      </c>
      <c r="J644" s="561" t="s">
        <v>7063</v>
      </c>
      <c r="K644" s="562" t="s">
        <v>24350</v>
      </c>
      <c r="L644" s="561" t="s">
        <v>25</v>
      </c>
    </row>
    <row r="645" spans="1:12" x14ac:dyDescent="0.25">
      <c r="A645" s="561" t="s">
        <v>320</v>
      </c>
      <c r="B645" s="561" t="s">
        <v>321</v>
      </c>
      <c r="C645" s="561" t="s">
        <v>502</v>
      </c>
      <c r="D645" s="561" t="s">
        <v>503</v>
      </c>
      <c r="E645" s="562" t="s">
        <v>22</v>
      </c>
      <c r="F645" s="561" t="s">
        <v>22</v>
      </c>
      <c r="G645" s="561" t="s">
        <v>24351</v>
      </c>
      <c r="H645" s="561" t="s">
        <v>691</v>
      </c>
      <c r="I645" s="561" t="s">
        <v>505</v>
      </c>
      <c r="J645" s="561" t="s">
        <v>7063</v>
      </c>
      <c r="K645" s="562" t="s">
        <v>24352</v>
      </c>
      <c r="L645" s="561" t="s">
        <v>25</v>
      </c>
    </row>
    <row r="646" spans="1:12" x14ac:dyDescent="0.25">
      <c r="A646" s="561" t="s">
        <v>320</v>
      </c>
      <c r="B646" s="561" t="s">
        <v>321</v>
      </c>
      <c r="C646" s="561" t="s">
        <v>502</v>
      </c>
      <c r="D646" s="561" t="s">
        <v>503</v>
      </c>
      <c r="E646" s="562" t="s">
        <v>22</v>
      </c>
      <c r="F646" s="561" t="s">
        <v>22</v>
      </c>
      <c r="G646" s="561" t="s">
        <v>24353</v>
      </c>
      <c r="H646" s="561" t="s">
        <v>692</v>
      </c>
      <c r="I646" s="561" t="s">
        <v>505</v>
      </c>
      <c r="J646" s="561" t="s">
        <v>7063</v>
      </c>
      <c r="K646" s="562" t="s">
        <v>8715</v>
      </c>
      <c r="L646" s="561" t="s">
        <v>25</v>
      </c>
    </row>
    <row r="647" spans="1:12" x14ac:dyDescent="0.25">
      <c r="A647" s="561" t="s">
        <v>320</v>
      </c>
      <c r="B647" s="561" t="s">
        <v>321</v>
      </c>
      <c r="C647" s="561" t="s">
        <v>502</v>
      </c>
      <c r="D647" s="561" t="s">
        <v>503</v>
      </c>
      <c r="E647" s="562" t="s">
        <v>22</v>
      </c>
      <c r="F647" s="561" t="s">
        <v>22</v>
      </c>
      <c r="G647" s="561" t="s">
        <v>24354</v>
      </c>
      <c r="H647" s="561" t="s">
        <v>693</v>
      </c>
      <c r="I647" s="561" t="s">
        <v>505</v>
      </c>
      <c r="J647" s="561" t="s">
        <v>7063</v>
      </c>
      <c r="K647" s="562" t="s">
        <v>8158</v>
      </c>
      <c r="L647" s="561" t="s">
        <v>25</v>
      </c>
    </row>
    <row r="648" spans="1:12" x14ac:dyDescent="0.25">
      <c r="A648" s="561" t="s">
        <v>320</v>
      </c>
      <c r="B648" s="561" t="s">
        <v>321</v>
      </c>
      <c r="C648" s="561" t="s">
        <v>502</v>
      </c>
      <c r="D648" s="561" t="s">
        <v>503</v>
      </c>
      <c r="E648" s="562" t="s">
        <v>22</v>
      </c>
      <c r="F648" s="561" t="s">
        <v>22</v>
      </c>
      <c r="G648" s="561" t="s">
        <v>24355</v>
      </c>
      <c r="H648" s="561" t="s">
        <v>694</v>
      </c>
      <c r="I648" s="561" t="s">
        <v>505</v>
      </c>
      <c r="J648" s="561" t="s">
        <v>7063</v>
      </c>
      <c r="K648" s="562" t="s">
        <v>5628</v>
      </c>
      <c r="L648" s="561" t="s">
        <v>25</v>
      </c>
    </row>
    <row r="649" spans="1:12" x14ac:dyDescent="0.25">
      <c r="A649" s="561" t="s">
        <v>320</v>
      </c>
      <c r="B649" s="561" t="s">
        <v>321</v>
      </c>
      <c r="C649" s="561" t="s">
        <v>502</v>
      </c>
      <c r="D649" s="561" t="s">
        <v>503</v>
      </c>
      <c r="E649" s="562" t="s">
        <v>22</v>
      </c>
      <c r="F649" s="561" t="s">
        <v>22</v>
      </c>
      <c r="G649" s="561" t="s">
        <v>24356</v>
      </c>
      <c r="H649" s="561" t="s">
        <v>695</v>
      </c>
      <c r="I649" s="561" t="s">
        <v>505</v>
      </c>
      <c r="J649" s="561" t="s">
        <v>7063</v>
      </c>
      <c r="K649" s="562" t="s">
        <v>24357</v>
      </c>
      <c r="L649" s="561" t="s">
        <v>25</v>
      </c>
    </row>
    <row r="650" spans="1:12" x14ac:dyDescent="0.25">
      <c r="A650" s="561" t="s">
        <v>320</v>
      </c>
      <c r="B650" s="561" t="s">
        <v>321</v>
      </c>
      <c r="C650" s="561" t="s">
        <v>502</v>
      </c>
      <c r="D650" s="561" t="s">
        <v>503</v>
      </c>
      <c r="E650" s="562" t="s">
        <v>22</v>
      </c>
      <c r="F650" s="561" t="s">
        <v>22</v>
      </c>
      <c r="G650" s="561" t="s">
        <v>24358</v>
      </c>
      <c r="H650" s="561" t="s">
        <v>697</v>
      </c>
      <c r="I650" s="561" t="s">
        <v>505</v>
      </c>
      <c r="J650" s="561" t="s">
        <v>7063</v>
      </c>
      <c r="K650" s="562" t="s">
        <v>24359</v>
      </c>
      <c r="L650" s="561" t="s">
        <v>25</v>
      </c>
    </row>
    <row r="651" spans="1:12" x14ac:dyDescent="0.25">
      <c r="A651" s="561" t="s">
        <v>320</v>
      </c>
      <c r="B651" s="561" t="s">
        <v>321</v>
      </c>
      <c r="C651" s="561" t="s">
        <v>502</v>
      </c>
      <c r="D651" s="561" t="s">
        <v>503</v>
      </c>
      <c r="E651" s="562" t="s">
        <v>22</v>
      </c>
      <c r="F651" s="561" t="s">
        <v>22</v>
      </c>
      <c r="G651" s="561" t="s">
        <v>24360</v>
      </c>
      <c r="H651" s="561" t="s">
        <v>698</v>
      </c>
      <c r="I651" s="561" t="s">
        <v>505</v>
      </c>
      <c r="J651" s="561" t="s">
        <v>7063</v>
      </c>
      <c r="K651" s="562" t="s">
        <v>24361</v>
      </c>
      <c r="L651" s="561" t="s">
        <v>25</v>
      </c>
    </row>
    <row r="652" spans="1:12" x14ac:dyDescent="0.25">
      <c r="A652" s="561" t="s">
        <v>320</v>
      </c>
      <c r="B652" s="561" t="s">
        <v>321</v>
      </c>
      <c r="C652" s="561" t="s">
        <v>502</v>
      </c>
      <c r="D652" s="561" t="s">
        <v>503</v>
      </c>
      <c r="E652" s="562" t="s">
        <v>22</v>
      </c>
      <c r="F652" s="561" t="s">
        <v>22</v>
      </c>
      <c r="G652" s="561" t="s">
        <v>24362</v>
      </c>
      <c r="H652" s="561" t="s">
        <v>700</v>
      </c>
      <c r="I652" s="561" t="s">
        <v>505</v>
      </c>
      <c r="J652" s="561" t="s">
        <v>7063</v>
      </c>
      <c r="K652" s="562" t="s">
        <v>24363</v>
      </c>
      <c r="L652" s="561" t="s">
        <v>25</v>
      </c>
    </row>
    <row r="653" spans="1:12" x14ac:dyDescent="0.25">
      <c r="A653" s="561" t="s">
        <v>320</v>
      </c>
      <c r="B653" s="561" t="s">
        <v>321</v>
      </c>
      <c r="C653" s="561" t="s">
        <v>502</v>
      </c>
      <c r="D653" s="561" t="s">
        <v>503</v>
      </c>
      <c r="E653" s="562" t="s">
        <v>22</v>
      </c>
      <c r="F653" s="561" t="s">
        <v>22</v>
      </c>
      <c r="G653" s="561" t="s">
        <v>24364</v>
      </c>
      <c r="H653" s="561" t="s">
        <v>701</v>
      </c>
      <c r="I653" s="561" t="s">
        <v>505</v>
      </c>
      <c r="J653" s="561" t="s">
        <v>326</v>
      </c>
      <c r="K653" s="562" t="s">
        <v>988</v>
      </c>
      <c r="L653" s="561" t="s">
        <v>25</v>
      </c>
    </row>
    <row r="654" spans="1:12" x14ac:dyDescent="0.25">
      <c r="A654" s="561" t="s">
        <v>320</v>
      </c>
      <c r="B654" s="561" t="s">
        <v>321</v>
      </c>
      <c r="C654" s="561" t="s">
        <v>502</v>
      </c>
      <c r="D654" s="561" t="s">
        <v>503</v>
      </c>
      <c r="E654" s="562" t="s">
        <v>22</v>
      </c>
      <c r="F654" s="561" t="s">
        <v>22</v>
      </c>
      <c r="G654" s="561" t="s">
        <v>24365</v>
      </c>
      <c r="H654" s="561" t="s">
        <v>702</v>
      </c>
      <c r="I654" s="561" t="s">
        <v>505</v>
      </c>
      <c r="J654" s="561" t="s">
        <v>326</v>
      </c>
      <c r="K654" s="562" t="s">
        <v>925</v>
      </c>
      <c r="L654" s="561" t="s">
        <v>25</v>
      </c>
    </row>
    <row r="655" spans="1:12" x14ac:dyDescent="0.25">
      <c r="A655" s="561" t="s">
        <v>320</v>
      </c>
      <c r="B655" s="561" t="s">
        <v>321</v>
      </c>
      <c r="C655" s="561" t="s">
        <v>502</v>
      </c>
      <c r="D655" s="561" t="s">
        <v>503</v>
      </c>
      <c r="E655" s="562" t="s">
        <v>22</v>
      </c>
      <c r="F655" s="561" t="s">
        <v>22</v>
      </c>
      <c r="G655" s="561" t="s">
        <v>24366</v>
      </c>
      <c r="H655" s="561" t="s">
        <v>704</v>
      </c>
      <c r="I655" s="561" t="s">
        <v>505</v>
      </c>
      <c r="J655" s="561" t="s">
        <v>7063</v>
      </c>
      <c r="K655" s="562" t="s">
        <v>24367</v>
      </c>
      <c r="L655" s="561" t="s">
        <v>25</v>
      </c>
    </row>
    <row r="656" spans="1:12" x14ac:dyDescent="0.25">
      <c r="A656" s="561" t="s">
        <v>320</v>
      </c>
      <c r="B656" s="561" t="s">
        <v>321</v>
      </c>
      <c r="C656" s="561" t="s">
        <v>502</v>
      </c>
      <c r="D656" s="561" t="s">
        <v>503</v>
      </c>
      <c r="E656" s="562" t="s">
        <v>22</v>
      </c>
      <c r="F656" s="561" t="s">
        <v>22</v>
      </c>
      <c r="G656" s="561" t="s">
        <v>24368</v>
      </c>
      <c r="H656" s="561" t="s">
        <v>705</v>
      </c>
      <c r="I656" s="561" t="s">
        <v>505</v>
      </c>
      <c r="J656" s="561" t="s">
        <v>7063</v>
      </c>
      <c r="K656" s="562" t="s">
        <v>24369</v>
      </c>
      <c r="L656" s="561" t="s">
        <v>25</v>
      </c>
    </row>
    <row r="657" spans="1:12" x14ac:dyDescent="0.25">
      <c r="A657" s="561" t="s">
        <v>320</v>
      </c>
      <c r="B657" s="561" t="s">
        <v>321</v>
      </c>
      <c r="C657" s="561" t="s">
        <v>502</v>
      </c>
      <c r="D657" s="561" t="s">
        <v>503</v>
      </c>
      <c r="E657" s="562" t="s">
        <v>22</v>
      </c>
      <c r="F657" s="561" t="s">
        <v>22</v>
      </c>
      <c r="G657" s="561" t="s">
        <v>24370</v>
      </c>
      <c r="H657" s="561" t="s">
        <v>24371</v>
      </c>
      <c r="I657" s="561" t="s">
        <v>505</v>
      </c>
      <c r="J657" s="561" t="s">
        <v>7063</v>
      </c>
      <c r="K657" s="562" t="s">
        <v>6997</v>
      </c>
      <c r="L657" s="561" t="s">
        <v>25</v>
      </c>
    </row>
    <row r="658" spans="1:12" x14ac:dyDescent="0.25">
      <c r="A658" s="561" t="s">
        <v>320</v>
      </c>
      <c r="B658" s="561" t="s">
        <v>321</v>
      </c>
      <c r="C658" s="561" t="s">
        <v>706</v>
      </c>
      <c r="D658" s="561" t="s">
        <v>707</v>
      </c>
      <c r="E658" s="562" t="s">
        <v>22</v>
      </c>
      <c r="F658" s="561" t="s">
        <v>22</v>
      </c>
      <c r="G658" s="561" t="s">
        <v>24372</v>
      </c>
      <c r="H658" s="561" t="s">
        <v>708</v>
      </c>
      <c r="I658" s="561" t="s">
        <v>709</v>
      </c>
      <c r="J658" s="561" t="s">
        <v>7063</v>
      </c>
      <c r="K658" s="562" t="s">
        <v>8076</v>
      </c>
      <c r="L658" s="561" t="s">
        <v>25</v>
      </c>
    </row>
    <row r="659" spans="1:12" x14ac:dyDescent="0.25">
      <c r="A659" s="561" t="s">
        <v>320</v>
      </c>
      <c r="B659" s="561" t="s">
        <v>321</v>
      </c>
      <c r="C659" s="561" t="s">
        <v>706</v>
      </c>
      <c r="D659" s="561" t="s">
        <v>707</v>
      </c>
      <c r="E659" s="562" t="s">
        <v>22</v>
      </c>
      <c r="F659" s="561" t="s">
        <v>22</v>
      </c>
      <c r="G659" s="561" t="s">
        <v>24373</v>
      </c>
      <c r="H659" s="561" t="s">
        <v>711</v>
      </c>
      <c r="I659" s="561" t="s">
        <v>709</v>
      </c>
      <c r="J659" s="561" t="s">
        <v>326</v>
      </c>
      <c r="K659" s="562" t="s">
        <v>24374</v>
      </c>
      <c r="L659" s="561" t="s">
        <v>25</v>
      </c>
    </row>
    <row r="660" spans="1:12" x14ac:dyDescent="0.25">
      <c r="A660" s="561" t="s">
        <v>320</v>
      </c>
      <c r="B660" s="561" t="s">
        <v>321</v>
      </c>
      <c r="C660" s="561" t="s">
        <v>706</v>
      </c>
      <c r="D660" s="561" t="s">
        <v>707</v>
      </c>
      <c r="E660" s="562" t="s">
        <v>22</v>
      </c>
      <c r="F660" s="561" t="s">
        <v>22</v>
      </c>
      <c r="G660" s="561" t="s">
        <v>24375</v>
      </c>
      <c r="H660" s="561" t="s">
        <v>712</v>
      </c>
      <c r="I660" s="561" t="s">
        <v>709</v>
      </c>
      <c r="J660" s="561" t="s">
        <v>326</v>
      </c>
      <c r="K660" s="562" t="s">
        <v>7363</v>
      </c>
      <c r="L660" s="561" t="s">
        <v>25</v>
      </c>
    </row>
    <row r="661" spans="1:12" x14ac:dyDescent="0.25">
      <c r="A661" s="561" t="s">
        <v>320</v>
      </c>
      <c r="B661" s="561" t="s">
        <v>321</v>
      </c>
      <c r="C661" s="561" t="s">
        <v>706</v>
      </c>
      <c r="D661" s="561" t="s">
        <v>707</v>
      </c>
      <c r="E661" s="562" t="s">
        <v>22</v>
      </c>
      <c r="F661" s="561" t="s">
        <v>22</v>
      </c>
      <c r="G661" s="561" t="s">
        <v>24376</v>
      </c>
      <c r="H661" s="561" t="s">
        <v>714</v>
      </c>
      <c r="I661" s="561" t="s">
        <v>709</v>
      </c>
      <c r="J661" s="561" t="s">
        <v>326</v>
      </c>
      <c r="K661" s="562" t="s">
        <v>24377</v>
      </c>
      <c r="L661" s="561" t="s">
        <v>25</v>
      </c>
    </row>
    <row r="662" spans="1:12" x14ac:dyDescent="0.25">
      <c r="A662" s="561" t="s">
        <v>320</v>
      </c>
      <c r="B662" s="561" t="s">
        <v>321</v>
      </c>
      <c r="C662" s="561" t="s">
        <v>706</v>
      </c>
      <c r="D662" s="561" t="s">
        <v>707</v>
      </c>
      <c r="E662" s="562" t="s">
        <v>22</v>
      </c>
      <c r="F662" s="561" t="s">
        <v>22</v>
      </c>
      <c r="G662" s="561" t="s">
        <v>24378</v>
      </c>
      <c r="H662" s="561" t="s">
        <v>715</v>
      </c>
      <c r="I662" s="561" t="s">
        <v>709</v>
      </c>
      <c r="J662" s="561" t="s">
        <v>326</v>
      </c>
      <c r="K662" s="562" t="s">
        <v>110</v>
      </c>
      <c r="L662" s="561" t="s">
        <v>25</v>
      </c>
    </row>
    <row r="663" spans="1:12" x14ac:dyDescent="0.25">
      <c r="A663" s="561" t="s">
        <v>320</v>
      </c>
      <c r="B663" s="561" t="s">
        <v>321</v>
      </c>
      <c r="C663" s="561" t="s">
        <v>706</v>
      </c>
      <c r="D663" s="561" t="s">
        <v>707</v>
      </c>
      <c r="E663" s="562" t="s">
        <v>22</v>
      </c>
      <c r="F663" s="561" t="s">
        <v>22</v>
      </c>
      <c r="G663" s="561" t="s">
        <v>24379</v>
      </c>
      <c r="H663" s="561" t="s">
        <v>716</v>
      </c>
      <c r="I663" s="561" t="s">
        <v>709</v>
      </c>
      <c r="J663" s="561" t="s">
        <v>7063</v>
      </c>
      <c r="K663" s="562" t="s">
        <v>6595</v>
      </c>
      <c r="L663" s="561" t="s">
        <v>25</v>
      </c>
    </row>
    <row r="664" spans="1:12" x14ac:dyDescent="0.25">
      <c r="A664" s="561" t="s">
        <v>320</v>
      </c>
      <c r="B664" s="561" t="s">
        <v>321</v>
      </c>
      <c r="C664" s="561" t="s">
        <v>706</v>
      </c>
      <c r="D664" s="561" t="s">
        <v>707</v>
      </c>
      <c r="E664" s="562" t="s">
        <v>22</v>
      </c>
      <c r="F664" s="561" t="s">
        <v>22</v>
      </c>
      <c r="G664" s="561" t="s">
        <v>24380</v>
      </c>
      <c r="H664" s="561" t="s">
        <v>718</v>
      </c>
      <c r="I664" s="561" t="s">
        <v>709</v>
      </c>
      <c r="J664" s="561" t="s">
        <v>24</v>
      </c>
      <c r="K664" s="562" t="s">
        <v>8181</v>
      </c>
      <c r="L664" s="561" t="s">
        <v>25</v>
      </c>
    </row>
    <row r="665" spans="1:12" x14ac:dyDescent="0.25">
      <c r="A665" s="561" t="s">
        <v>320</v>
      </c>
      <c r="B665" s="561" t="s">
        <v>321</v>
      </c>
      <c r="C665" s="561" t="s">
        <v>706</v>
      </c>
      <c r="D665" s="561" t="s">
        <v>707</v>
      </c>
      <c r="E665" s="562" t="s">
        <v>22</v>
      </c>
      <c r="F665" s="561" t="s">
        <v>22</v>
      </c>
      <c r="G665" s="561" t="s">
        <v>24381</v>
      </c>
      <c r="H665" s="561" t="s">
        <v>720</v>
      </c>
      <c r="I665" s="561" t="s">
        <v>709</v>
      </c>
      <c r="J665" s="561" t="s">
        <v>24</v>
      </c>
      <c r="K665" s="562" t="s">
        <v>3847</v>
      </c>
      <c r="L665" s="561" t="s">
        <v>25</v>
      </c>
    </row>
    <row r="666" spans="1:12" x14ac:dyDescent="0.25">
      <c r="A666" s="561" t="s">
        <v>320</v>
      </c>
      <c r="B666" s="561" t="s">
        <v>321</v>
      </c>
      <c r="C666" s="561" t="s">
        <v>706</v>
      </c>
      <c r="D666" s="561" t="s">
        <v>707</v>
      </c>
      <c r="E666" s="562" t="s">
        <v>22</v>
      </c>
      <c r="F666" s="561" t="s">
        <v>22</v>
      </c>
      <c r="G666" s="561" t="s">
        <v>24382</v>
      </c>
      <c r="H666" s="561" t="s">
        <v>721</v>
      </c>
      <c r="I666" s="561" t="s">
        <v>709</v>
      </c>
      <c r="J666" s="561" t="s">
        <v>326</v>
      </c>
      <c r="K666" s="562" t="s">
        <v>24383</v>
      </c>
      <c r="L666" s="561" t="s">
        <v>25</v>
      </c>
    </row>
    <row r="667" spans="1:12" x14ac:dyDescent="0.25">
      <c r="A667" s="561" t="s">
        <v>320</v>
      </c>
      <c r="B667" s="561" t="s">
        <v>321</v>
      </c>
      <c r="C667" s="561" t="s">
        <v>706</v>
      </c>
      <c r="D667" s="561" t="s">
        <v>707</v>
      </c>
      <c r="E667" s="562" t="s">
        <v>22</v>
      </c>
      <c r="F667" s="561" t="s">
        <v>22</v>
      </c>
      <c r="G667" s="561" t="s">
        <v>24384</v>
      </c>
      <c r="H667" s="561" t="s">
        <v>722</v>
      </c>
      <c r="I667" s="561" t="s">
        <v>709</v>
      </c>
      <c r="J667" s="561" t="s">
        <v>7063</v>
      </c>
      <c r="K667" s="562" t="s">
        <v>24385</v>
      </c>
      <c r="L667" s="561" t="s">
        <v>25</v>
      </c>
    </row>
    <row r="668" spans="1:12" x14ac:dyDescent="0.25">
      <c r="A668" s="561" t="s">
        <v>320</v>
      </c>
      <c r="B668" s="561" t="s">
        <v>321</v>
      </c>
      <c r="C668" s="561" t="s">
        <v>706</v>
      </c>
      <c r="D668" s="561" t="s">
        <v>707</v>
      </c>
      <c r="E668" s="562" t="s">
        <v>22</v>
      </c>
      <c r="F668" s="561" t="s">
        <v>22</v>
      </c>
      <c r="G668" s="561" t="s">
        <v>24386</v>
      </c>
      <c r="H668" s="561" t="s">
        <v>724</v>
      </c>
      <c r="I668" s="561" t="s">
        <v>709</v>
      </c>
      <c r="J668" s="561" t="s">
        <v>24</v>
      </c>
      <c r="K668" s="562" t="s">
        <v>550</v>
      </c>
      <c r="L668" s="561" t="s">
        <v>25</v>
      </c>
    </row>
    <row r="669" spans="1:12" x14ac:dyDescent="0.25">
      <c r="A669" s="561" t="s">
        <v>320</v>
      </c>
      <c r="B669" s="561" t="s">
        <v>321</v>
      </c>
      <c r="C669" s="561" t="s">
        <v>706</v>
      </c>
      <c r="D669" s="561" t="s">
        <v>707</v>
      </c>
      <c r="E669" s="562" t="s">
        <v>22</v>
      </c>
      <c r="F669" s="561" t="s">
        <v>22</v>
      </c>
      <c r="G669" s="561" t="s">
        <v>24387</v>
      </c>
      <c r="H669" s="561" t="s">
        <v>725</v>
      </c>
      <c r="I669" s="561" t="s">
        <v>709</v>
      </c>
      <c r="J669" s="561" t="s">
        <v>326</v>
      </c>
      <c r="K669" s="562" t="s">
        <v>8728</v>
      </c>
      <c r="L669" s="561" t="s">
        <v>25</v>
      </c>
    </row>
    <row r="670" spans="1:12" x14ac:dyDescent="0.25">
      <c r="A670" s="561" t="s">
        <v>320</v>
      </c>
      <c r="B670" s="561" t="s">
        <v>321</v>
      </c>
      <c r="C670" s="561" t="s">
        <v>706</v>
      </c>
      <c r="D670" s="561" t="s">
        <v>707</v>
      </c>
      <c r="E670" s="562" t="s">
        <v>22</v>
      </c>
      <c r="F670" s="561" t="s">
        <v>22</v>
      </c>
      <c r="G670" s="561" t="s">
        <v>24388</v>
      </c>
      <c r="H670" s="561" t="s">
        <v>727</v>
      </c>
      <c r="I670" s="561" t="s">
        <v>709</v>
      </c>
      <c r="J670" s="561" t="s">
        <v>7063</v>
      </c>
      <c r="K670" s="562" t="s">
        <v>24389</v>
      </c>
      <c r="L670" s="561" t="s">
        <v>25</v>
      </c>
    </row>
    <row r="671" spans="1:12" x14ac:dyDescent="0.25">
      <c r="A671" s="561" t="s">
        <v>320</v>
      </c>
      <c r="B671" s="561" t="s">
        <v>321</v>
      </c>
      <c r="C671" s="561" t="s">
        <v>706</v>
      </c>
      <c r="D671" s="561" t="s">
        <v>707</v>
      </c>
      <c r="E671" s="562" t="s">
        <v>22</v>
      </c>
      <c r="F671" s="561" t="s">
        <v>22</v>
      </c>
      <c r="G671" s="561" t="s">
        <v>24390</v>
      </c>
      <c r="H671" s="561" t="s">
        <v>728</v>
      </c>
      <c r="I671" s="561" t="s">
        <v>709</v>
      </c>
      <c r="J671" s="561" t="s">
        <v>24</v>
      </c>
      <c r="K671" s="562" t="s">
        <v>24391</v>
      </c>
      <c r="L671" s="561" t="s">
        <v>25</v>
      </c>
    </row>
    <row r="672" spans="1:12" x14ac:dyDescent="0.25">
      <c r="A672" s="561" t="s">
        <v>320</v>
      </c>
      <c r="B672" s="561" t="s">
        <v>321</v>
      </c>
      <c r="C672" s="561" t="s">
        <v>706</v>
      </c>
      <c r="D672" s="561" t="s">
        <v>707</v>
      </c>
      <c r="E672" s="562" t="s">
        <v>22</v>
      </c>
      <c r="F672" s="561" t="s">
        <v>22</v>
      </c>
      <c r="G672" s="561" t="s">
        <v>24392</v>
      </c>
      <c r="H672" s="561" t="s">
        <v>729</v>
      </c>
      <c r="I672" s="561" t="s">
        <v>709</v>
      </c>
      <c r="J672" s="561" t="s">
        <v>7063</v>
      </c>
      <c r="K672" s="562" t="s">
        <v>2758</v>
      </c>
      <c r="L672" s="561" t="s">
        <v>25</v>
      </c>
    </row>
    <row r="673" spans="1:12" x14ac:dyDescent="0.25">
      <c r="A673" s="561" t="s">
        <v>320</v>
      </c>
      <c r="B673" s="561" t="s">
        <v>321</v>
      </c>
      <c r="C673" s="561" t="s">
        <v>706</v>
      </c>
      <c r="D673" s="561" t="s">
        <v>707</v>
      </c>
      <c r="E673" s="562" t="s">
        <v>22</v>
      </c>
      <c r="F673" s="561" t="s">
        <v>22</v>
      </c>
      <c r="G673" s="561" t="s">
        <v>24393</v>
      </c>
      <c r="H673" s="561" t="s">
        <v>730</v>
      </c>
      <c r="I673" s="561" t="s">
        <v>709</v>
      </c>
      <c r="J673" s="561" t="s">
        <v>7063</v>
      </c>
      <c r="K673" s="562" t="s">
        <v>24394</v>
      </c>
      <c r="L673" s="561" t="s">
        <v>25</v>
      </c>
    </row>
    <row r="674" spans="1:12" x14ac:dyDescent="0.25">
      <c r="A674" s="561" t="s">
        <v>320</v>
      </c>
      <c r="B674" s="561" t="s">
        <v>321</v>
      </c>
      <c r="C674" s="561" t="s">
        <v>706</v>
      </c>
      <c r="D674" s="561" t="s">
        <v>707</v>
      </c>
      <c r="E674" s="562" t="s">
        <v>22</v>
      </c>
      <c r="F674" s="561" t="s">
        <v>22</v>
      </c>
      <c r="G674" s="561" t="s">
        <v>24395</v>
      </c>
      <c r="H674" s="561" t="s">
        <v>731</v>
      </c>
      <c r="I674" s="561" t="s">
        <v>709</v>
      </c>
      <c r="J674" s="561" t="s">
        <v>7063</v>
      </c>
      <c r="K674" s="562" t="s">
        <v>24396</v>
      </c>
      <c r="L674" s="561" t="s">
        <v>25</v>
      </c>
    </row>
    <row r="675" spans="1:12" x14ac:dyDescent="0.25">
      <c r="A675" s="561" t="s">
        <v>320</v>
      </c>
      <c r="B675" s="561" t="s">
        <v>321</v>
      </c>
      <c r="C675" s="561" t="s">
        <v>706</v>
      </c>
      <c r="D675" s="561" t="s">
        <v>707</v>
      </c>
      <c r="E675" s="562" t="s">
        <v>22</v>
      </c>
      <c r="F675" s="561" t="s">
        <v>22</v>
      </c>
      <c r="G675" s="561" t="s">
        <v>24397</v>
      </c>
      <c r="H675" s="561" t="s">
        <v>732</v>
      </c>
      <c r="I675" s="561" t="s">
        <v>709</v>
      </c>
      <c r="J675" s="561" t="s">
        <v>326</v>
      </c>
      <c r="K675" s="562" t="s">
        <v>24398</v>
      </c>
      <c r="L675" s="561" t="s">
        <v>25</v>
      </c>
    </row>
    <row r="676" spans="1:12" x14ac:dyDescent="0.25">
      <c r="A676" s="561" t="s">
        <v>320</v>
      </c>
      <c r="B676" s="561" t="s">
        <v>321</v>
      </c>
      <c r="C676" s="561" t="s">
        <v>706</v>
      </c>
      <c r="D676" s="561" t="s">
        <v>707</v>
      </c>
      <c r="E676" s="562" t="s">
        <v>22</v>
      </c>
      <c r="F676" s="561" t="s">
        <v>22</v>
      </c>
      <c r="G676" s="561" t="s">
        <v>24399</v>
      </c>
      <c r="H676" s="561" t="s">
        <v>733</v>
      </c>
      <c r="I676" s="561" t="s">
        <v>709</v>
      </c>
      <c r="J676" s="561" t="s">
        <v>7063</v>
      </c>
      <c r="K676" s="562" t="s">
        <v>7897</v>
      </c>
      <c r="L676" s="561" t="s">
        <v>25</v>
      </c>
    </row>
    <row r="677" spans="1:12" x14ac:dyDescent="0.25">
      <c r="A677" s="561" t="s">
        <v>320</v>
      </c>
      <c r="B677" s="561" t="s">
        <v>321</v>
      </c>
      <c r="C677" s="561" t="s">
        <v>706</v>
      </c>
      <c r="D677" s="561" t="s">
        <v>707</v>
      </c>
      <c r="E677" s="562" t="s">
        <v>22</v>
      </c>
      <c r="F677" s="561" t="s">
        <v>22</v>
      </c>
      <c r="G677" s="561" t="s">
        <v>24400</v>
      </c>
      <c r="H677" s="561" t="s">
        <v>735</v>
      </c>
      <c r="I677" s="561" t="s">
        <v>709</v>
      </c>
      <c r="J677" s="561" t="s">
        <v>326</v>
      </c>
      <c r="K677" s="562" t="s">
        <v>24401</v>
      </c>
      <c r="L677" s="561" t="s">
        <v>25</v>
      </c>
    </row>
    <row r="678" spans="1:12" x14ac:dyDescent="0.25">
      <c r="A678" s="561" t="s">
        <v>320</v>
      </c>
      <c r="B678" s="561" t="s">
        <v>321</v>
      </c>
      <c r="C678" s="561" t="s">
        <v>706</v>
      </c>
      <c r="D678" s="561" t="s">
        <v>707</v>
      </c>
      <c r="E678" s="562" t="s">
        <v>22</v>
      </c>
      <c r="F678" s="561" t="s">
        <v>22</v>
      </c>
      <c r="G678" s="561" t="s">
        <v>24402</v>
      </c>
      <c r="H678" s="561" t="s">
        <v>736</v>
      </c>
      <c r="I678" s="561" t="s">
        <v>709</v>
      </c>
      <c r="J678" s="561" t="s">
        <v>326</v>
      </c>
      <c r="K678" s="562" t="s">
        <v>7651</v>
      </c>
      <c r="L678" s="561" t="s">
        <v>25</v>
      </c>
    </row>
    <row r="679" spans="1:12" x14ac:dyDescent="0.25">
      <c r="A679" s="561" t="s">
        <v>320</v>
      </c>
      <c r="B679" s="561" t="s">
        <v>321</v>
      </c>
      <c r="C679" s="561" t="s">
        <v>706</v>
      </c>
      <c r="D679" s="561" t="s">
        <v>707</v>
      </c>
      <c r="E679" s="562" t="s">
        <v>22</v>
      </c>
      <c r="F679" s="561" t="s">
        <v>22</v>
      </c>
      <c r="G679" s="561" t="s">
        <v>24403</v>
      </c>
      <c r="H679" s="561" t="s">
        <v>737</v>
      </c>
      <c r="I679" s="561" t="s">
        <v>709</v>
      </c>
      <c r="J679" s="561" t="s">
        <v>326</v>
      </c>
      <c r="K679" s="562" t="s">
        <v>7106</v>
      </c>
      <c r="L679" s="561" t="s">
        <v>25</v>
      </c>
    </row>
    <row r="680" spans="1:12" x14ac:dyDescent="0.25">
      <c r="A680" s="561" t="s">
        <v>320</v>
      </c>
      <c r="B680" s="561" t="s">
        <v>321</v>
      </c>
      <c r="C680" s="561" t="s">
        <v>706</v>
      </c>
      <c r="D680" s="561" t="s">
        <v>707</v>
      </c>
      <c r="E680" s="562" t="s">
        <v>22</v>
      </c>
      <c r="F680" s="561" t="s">
        <v>22</v>
      </c>
      <c r="G680" s="561" t="s">
        <v>24404</v>
      </c>
      <c r="H680" s="561" t="s">
        <v>739</v>
      </c>
      <c r="I680" s="561" t="s">
        <v>709</v>
      </c>
      <c r="J680" s="561" t="s">
        <v>326</v>
      </c>
      <c r="K680" s="562" t="s">
        <v>24405</v>
      </c>
      <c r="L680" s="561" t="s">
        <v>25</v>
      </c>
    </row>
    <row r="681" spans="1:12" x14ac:dyDescent="0.25">
      <c r="A681" s="561" t="s">
        <v>320</v>
      </c>
      <c r="B681" s="561" t="s">
        <v>321</v>
      </c>
      <c r="C681" s="561" t="s">
        <v>706</v>
      </c>
      <c r="D681" s="561" t="s">
        <v>707</v>
      </c>
      <c r="E681" s="562" t="s">
        <v>22</v>
      </c>
      <c r="F681" s="561" t="s">
        <v>22</v>
      </c>
      <c r="G681" s="561" t="s">
        <v>24406</v>
      </c>
      <c r="H681" s="561" t="s">
        <v>740</v>
      </c>
      <c r="I681" s="561" t="s">
        <v>709</v>
      </c>
      <c r="J681" s="561" t="s">
        <v>7063</v>
      </c>
      <c r="K681" s="562" t="s">
        <v>7603</v>
      </c>
      <c r="L681" s="561" t="s">
        <v>25</v>
      </c>
    </row>
    <row r="682" spans="1:12" x14ac:dyDescent="0.25">
      <c r="A682" s="561" t="s">
        <v>320</v>
      </c>
      <c r="B682" s="561" t="s">
        <v>321</v>
      </c>
      <c r="C682" s="561" t="s">
        <v>706</v>
      </c>
      <c r="D682" s="561" t="s">
        <v>707</v>
      </c>
      <c r="E682" s="562" t="s">
        <v>22</v>
      </c>
      <c r="F682" s="561" t="s">
        <v>22</v>
      </c>
      <c r="G682" s="561" t="s">
        <v>24407</v>
      </c>
      <c r="H682" s="561" t="s">
        <v>741</v>
      </c>
      <c r="I682" s="561" t="s">
        <v>709</v>
      </c>
      <c r="J682" s="561" t="s">
        <v>7063</v>
      </c>
      <c r="K682" s="562" t="s">
        <v>4419</v>
      </c>
      <c r="L682" s="561" t="s">
        <v>25</v>
      </c>
    </row>
    <row r="683" spans="1:12" x14ac:dyDescent="0.25">
      <c r="A683" s="561" t="s">
        <v>320</v>
      </c>
      <c r="B683" s="561" t="s">
        <v>321</v>
      </c>
      <c r="C683" s="561" t="s">
        <v>706</v>
      </c>
      <c r="D683" s="561" t="s">
        <v>707</v>
      </c>
      <c r="E683" s="562" t="s">
        <v>22</v>
      </c>
      <c r="F683" s="561" t="s">
        <v>22</v>
      </c>
      <c r="G683" s="561" t="s">
        <v>24408</v>
      </c>
      <c r="H683" s="561" t="s">
        <v>743</v>
      </c>
      <c r="I683" s="561" t="s">
        <v>709</v>
      </c>
      <c r="J683" s="561" t="s">
        <v>7063</v>
      </c>
      <c r="K683" s="562" t="s">
        <v>24409</v>
      </c>
      <c r="L683" s="561" t="s">
        <v>25</v>
      </c>
    </row>
    <row r="684" spans="1:12" x14ac:dyDescent="0.25">
      <c r="A684" s="561" t="s">
        <v>320</v>
      </c>
      <c r="B684" s="561" t="s">
        <v>321</v>
      </c>
      <c r="C684" s="561" t="s">
        <v>706</v>
      </c>
      <c r="D684" s="561" t="s">
        <v>707</v>
      </c>
      <c r="E684" s="562" t="s">
        <v>22</v>
      </c>
      <c r="F684" s="561" t="s">
        <v>22</v>
      </c>
      <c r="G684" s="561" t="s">
        <v>24410</v>
      </c>
      <c r="H684" s="561" t="s">
        <v>745</v>
      </c>
      <c r="I684" s="561" t="s">
        <v>709</v>
      </c>
      <c r="J684" s="561" t="s">
        <v>326</v>
      </c>
      <c r="K684" s="562" t="s">
        <v>24411</v>
      </c>
      <c r="L684" s="561" t="s">
        <v>25</v>
      </c>
    </row>
    <row r="685" spans="1:12" x14ac:dyDescent="0.25">
      <c r="A685" s="561" t="s">
        <v>320</v>
      </c>
      <c r="B685" s="561" t="s">
        <v>321</v>
      </c>
      <c r="C685" s="561" t="s">
        <v>706</v>
      </c>
      <c r="D685" s="561" t="s">
        <v>707</v>
      </c>
      <c r="E685" s="562" t="s">
        <v>22</v>
      </c>
      <c r="F685" s="561" t="s">
        <v>22</v>
      </c>
      <c r="G685" s="561" t="s">
        <v>24412</v>
      </c>
      <c r="H685" s="561" t="s">
        <v>747</v>
      </c>
      <c r="I685" s="561" t="s">
        <v>709</v>
      </c>
      <c r="J685" s="561" t="s">
        <v>326</v>
      </c>
      <c r="K685" s="562" t="s">
        <v>3355</v>
      </c>
      <c r="L685" s="561" t="s">
        <v>25</v>
      </c>
    </row>
    <row r="686" spans="1:12" x14ac:dyDescent="0.25">
      <c r="A686" s="561" t="s">
        <v>320</v>
      </c>
      <c r="B686" s="561" t="s">
        <v>321</v>
      </c>
      <c r="C686" s="561" t="s">
        <v>706</v>
      </c>
      <c r="D686" s="561" t="s">
        <v>707</v>
      </c>
      <c r="E686" s="562" t="s">
        <v>22</v>
      </c>
      <c r="F686" s="561" t="s">
        <v>22</v>
      </c>
      <c r="G686" s="561" t="s">
        <v>24413</v>
      </c>
      <c r="H686" s="561" t="s">
        <v>749</v>
      </c>
      <c r="I686" s="561" t="s">
        <v>709</v>
      </c>
      <c r="J686" s="561" t="s">
        <v>326</v>
      </c>
      <c r="K686" s="562" t="s">
        <v>24414</v>
      </c>
      <c r="L686" s="561" t="s">
        <v>25</v>
      </c>
    </row>
    <row r="687" spans="1:12" x14ac:dyDescent="0.25">
      <c r="A687" s="561" t="s">
        <v>320</v>
      </c>
      <c r="B687" s="561" t="s">
        <v>321</v>
      </c>
      <c r="C687" s="561" t="s">
        <v>706</v>
      </c>
      <c r="D687" s="561" t="s">
        <v>707</v>
      </c>
      <c r="E687" s="562" t="s">
        <v>22</v>
      </c>
      <c r="F687" s="561" t="s">
        <v>22</v>
      </c>
      <c r="G687" s="561" t="s">
        <v>24415</v>
      </c>
      <c r="H687" s="561" t="s">
        <v>751</v>
      </c>
      <c r="I687" s="561" t="s">
        <v>709</v>
      </c>
      <c r="J687" s="561" t="s">
        <v>7063</v>
      </c>
      <c r="K687" s="562" t="s">
        <v>24416</v>
      </c>
      <c r="L687" s="561" t="s">
        <v>25</v>
      </c>
    </row>
    <row r="688" spans="1:12" x14ac:dyDescent="0.25">
      <c r="A688" s="561" t="s">
        <v>320</v>
      </c>
      <c r="B688" s="561" t="s">
        <v>321</v>
      </c>
      <c r="C688" s="561" t="s">
        <v>706</v>
      </c>
      <c r="D688" s="561" t="s">
        <v>707</v>
      </c>
      <c r="E688" s="562" t="s">
        <v>22</v>
      </c>
      <c r="F688" s="561" t="s">
        <v>22</v>
      </c>
      <c r="G688" s="561" t="s">
        <v>24417</v>
      </c>
      <c r="H688" s="561" t="s">
        <v>752</v>
      </c>
      <c r="I688" s="561" t="s">
        <v>709</v>
      </c>
      <c r="J688" s="561" t="s">
        <v>7063</v>
      </c>
      <c r="K688" s="562" t="s">
        <v>24418</v>
      </c>
      <c r="L688" s="561" t="s">
        <v>25</v>
      </c>
    </row>
    <row r="689" spans="1:12" x14ac:dyDescent="0.25">
      <c r="A689" s="561" t="s">
        <v>320</v>
      </c>
      <c r="B689" s="561" t="s">
        <v>321</v>
      </c>
      <c r="C689" s="561" t="s">
        <v>706</v>
      </c>
      <c r="D689" s="561" t="s">
        <v>707</v>
      </c>
      <c r="E689" s="562" t="s">
        <v>22</v>
      </c>
      <c r="F689" s="561" t="s">
        <v>22</v>
      </c>
      <c r="G689" s="561" t="s">
        <v>24419</v>
      </c>
      <c r="H689" s="561" t="s">
        <v>754</v>
      </c>
      <c r="I689" s="561" t="s">
        <v>709</v>
      </c>
      <c r="J689" s="561" t="s">
        <v>7063</v>
      </c>
      <c r="K689" s="562" t="s">
        <v>24420</v>
      </c>
      <c r="L689" s="561" t="s">
        <v>25</v>
      </c>
    </row>
    <row r="690" spans="1:12" x14ac:dyDescent="0.25">
      <c r="A690" s="561" t="s">
        <v>320</v>
      </c>
      <c r="B690" s="561" t="s">
        <v>321</v>
      </c>
      <c r="C690" s="561" t="s">
        <v>706</v>
      </c>
      <c r="D690" s="561" t="s">
        <v>707</v>
      </c>
      <c r="E690" s="562" t="s">
        <v>22</v>
      </c>
      <c r="F690" s="561" t="s">
        <v>22</v>
      </c>
      <c r="G690" s="561" t="s">
        <v>24421</v>
      </c>
      <c r="H690" s="561" t="s">
        <v>755</v>
      </c>
      <c r="I690" s="561" t="s">
        <v>709</v>
      </c>
      <c r="J690" s="561" t="s">
        <v>326</v>
      </c>
      <c r="K690" s="562" t="s">
        <v>8352</v>
      </c>
      <c r="L690" s="561" t="s">
        <v>25</v>
      </c>
    </row>
    <row r="691" spans="1:12" x14ac:dyDescent="0.25">
      <c r="A691" s="561" t="s">
        <v>320</v>
      </c>
      <c r="B691" s="561" t="s">
        <v>321</v>
      </c>
      <c r="C691" s="561" t="s">
        <v>706</v>
      </c>
      <c r="D691" s="561" t="s">
        <v>707</v>
      </c>
      <c r="E691" s="562" t="s">
        <v>22</v>
      </c>
      <c r="F691" s="561" t="s">
        <v>22</v>
      </c>
      <c r="G691" s="561" t="s">
        <v>24422</v>
      </c>
      <c r="H691" s="561" t="s">
        <v>756</v>
      </c>
      <c r="I691" s="561" t="s">
        <v>709</v>
      </c>
      <c r="J691" s="561" t="s">
        <v>326</v>
      </c>
      <c r="K691" s="562" t="s">
        <v>24423</v>
      </c>
      <c r="L691" s="561" t="s">
        <v>25</v>
      </c>
    </row>
    <row r="692" spans="1:12" x14ac:dyDescent="0.25">
      <c r="A692" s="561" t="s">
        <v>320</v>
      </c>
      <c r="B692" s="561" t="s">
        <v>321</v>
      </c>
      <c r="C692" s="561" t="s">
        <v>706</v>
      </c>
      <c r="D692" s="561" t="s">
        <v>707</v>
      </c>
      <c r="E692" s="562" t="s">
        <v>22</v>
      </c>
      <c r="F692" s="561" t="s">
        <v>22</v>
      </c>
      <c r="G692" s="561" t="s">
        <v>24424</v>
      </c>
      <c r="H692" s="561" t="s">
        <v>757</v>
      </c>
      <c r="I692" s="561" t="s">
        <v>709</v>
      </c>
      <c r="J692" s="561" t="s">
        <v>7063</v>
      </c>
      <c r="K692" s="562" t="s">
        <v>4763</v>
      </c>
      <c r="L692" s="561" t="s">
        <v>25</v>
      </c>
    </row>
    <row r="693" spans="1:12" x14ac:dyDescent="0.25">
      <c r="A693" s="561" t="s">
        <v>320</v>
      </c>
      <c r="B693" s="561" t="s">
        <v>321</v>
      </c>
      <c r="C693" s="561" t="s">
        <v>706</v>
      </c>
      <c r="D693" s="561" t="s">
        <v>707</v>
      </c>
      <c r="E693" s="562" t="s">
        <v>22</v>
      </c>
      <c r="F693" s="561" t="s">
        <v>22</v>
      </c>
      <c r="G693" s="561" t="s">
        <v>24425</v>
      </c>
      <c r="H693" s="561" t="s">
        <v>759</v>
      </c>
      <c r="I693" s="561" t="s">
        <v>709</v>
      </c>
      <c r="J693" s="561" t="s">
        <v>7063</v>
      </c>
      <c r="K693" s="562" t="s">
        <v>24426</v>
      </c>
      <c r="L693" s="561" t="s">
        <v>25</v>
      </c>
    </row>
    <row r="694" spans="1:12" x14ac:dyDescent="0.25">
      <c r="A694" s="561" t="s">
        <v>320</v>
      </c>
      <c r="B694" s="561" t="s">
        <v>321</v>
      </c>
      <c r="C694" s="561" t="s">
        <v>706</v>
      </c>
      <c r="D694" s="561" t="s">
        <v>707</v>
      </c>
      <c r="E694" s="562" t="s">
        <v>22</v>
      </c>
      <c r="F694" s="561" t="s">
        <v>22</v>
      </c>
      <c r="G694" s="561" t="s">
        <v>24427</v>
      </c>
      <c r="H694" s="561" t="s">
        <v>760</v>
      </c>
      <c r="I694" s="561" t="s">
        <v>709</v>
      </c>
      <c r="J694" s="561" t="s">
        <v>7063</v>
      </c>
      <c r="K694" s="562" t="s">
        <v>7685</v>
      </c>
      <c r="L694" s="561" t="s">
        <v>25</v>
      </c>
    </row>
    <row r="695" spans="1:12" x14ac:dyDescent="0.25">
      <c r="A695" s="561" t="s">
        <v>320</v>
      </c>
      <c r="B695" s="561" t="s">
        <v>321</v>
      </c>
      <c r="C695" s="561" t="s">
        <v>706</v>
      </c>
      <c r="D695" s="561" t="s">
        <v>707</v>
      </c>
      <c r="E695" s="562" t="s">
        <v>22</v>
      </c>
      <c r="F695" s="561" t="s">
        <v>22</v>
      </c>
      <c r="G695" s="561" t="s">
        <v>24428</v>
      </c>
      <c r="H695" s="561" t="s">
        <v>762</v>
      </c>
      <c r="I695" s="561" t="s">
        <v>709</v>
      </c>
      <c r="J695" s="561" t="s">
        <v>7063</v>
      </c>
      <c r="K695" s="562" t="s">
        <v>2748</v>
      </c>
      <c r="L695" s="561" t="s">
        <v>25</v>
      </c>
    </row>
    <row r="696" spans="1:12" x14ac:dyDescent="0.25">
      <c r="A696" s="561" t="s">
        <v>320</v>
      </c>
      <c r="B696" s="561" t="s">
        <v>321</v>
      </c>
      <c r="C696" s="561" t="s">
        <v>706</v>
      </c>
      <c r="D696" s="561" t="s">
        <v>707</v>
      </c>
      <c r="E696" s="562" t="s">
        <v>22</v>
      </c>
      <c r="F696" s="561" t="s">
        <v>22</v>
      </c>
      <c r="G696" s="561" t="s">
        <v>24429</v>
      </c>
      <c r="H696" s="561" t="s">
        <v>764</v>
      </c>
      <c r="I696" s="561" t="s">
        <v>709</v>
      </c>
      <c r="J696" s="561" t="s">
        <v>326</v>
      </c>
      <c r="K696" s="562" t="s">
        <v>1453</v>
      </c>
      <c r="L696" s="561" t="s">
        <v>25</v>
      </c>
    </row>
    <row r="697" spans="1:12" x14ac:dyDescent="0.25">
      <c r="A697" s="561" t="s">
        <v>320</v>
      </c>
      <c r="B697" s="561" t="s">
        <v>321</v>
      </c>
      <c r="C697" s="561" t="s">
        <v>706</v>
      </c>
      <c r="D697" s="561" t="s">
        <v>707</v>
      </c>
      <c r="E697" s="562" t="s">
        <v>22</v>
      </c>
      <c r="F697" s="561" t="s">
        <v>22</v>
      </c>
      <c r="G697" s="561" t="s">
        <v>24430</v>
      </c>
      <c r="H697" s="561" t="s">
        <v>765</v>
      </c>
      <c r="I697" s="561" t="s">
        <v>709</v>
      </c>
      <c r="J697" s="561" t="s">
        <v>326</v>
      </c>
      <c r="K697" s="562" t="s">
        <v>24431</v>
      </c>
      <c r="L697" s="561" t="s">
        <v>25</v>
      </c>
    </row>
    <row r="698" spans="1:12" x14ac:dyDescent="0.25">
      <c r="A698" s="561" t="s">
        <v>320</v>
      </c>
      <c r="B698" s="561" t="s">
        <v>321</v>
      </c>
      <c r="C698" s="561" t="s">
        <v>706</v>
      </c>
      <c r="D698" s="561" t="s">
        <v>707</v>
      </c>
      <c r="E698" s="562" t="s">
        <v>22</v>
      </c>
      <c r="F698" s="561" t="s">
        <v>22</v>
      </c>
      <c r="G698" s="561" t="s">
        <v>24432</v>
      </c>
      <c r="H698" s="561" t="s">
        <v>766</v>
      </c>
      <c r="I698" s="561" t="s">
        <v>709</v>
      </c>
      <c r="J698" s="561" t="s">
        <v>326</v>
      </c>
      <c r="K698" s="562" t="s">
        <v>7907</v>
      </c>
      <c r="L698" s="561" t="s">
        <v>25</v>
      </c>
    </row>
    <row r="699" spans="1:12" x14ac:dyDescent="0.25">
      <c r="A699" s="561" t="s">
        <v>320</v>
      </c>
      <c r="B699" s="561" t="s">
        <v>321</v>
      </c>
      <c r="C699" s="561" t="s">
        <v>706</v>
      </c>
      <c r="D699" s="561" t="s">
        <v>707</v>
      </c>
      <c r="E699" s="562" t="s">
        <v>22</v>
      </c>
      <c r="F699" s="561" t="s">
        <v>22</v>
      </c>
      <c r="G699" s="561" t="s">
        <v>24433</v>
      </c>
      <c r="H699" s="561" t="s">
        <v>767</v>
      </c>
      <c r="I699" s="561" t="s">
        <v>709</v>
      </c>
      <c r="J699" s="561" t="s">
        <v>7063</v>
      </c>
      <c r="K699" s="562" t="s">
        <v>337</v>
      </c>
      <c r="L699" s="561" t="s">
        <v>25</v>
      </c>
    </row>
    <row r="700" spans="1:12" x14ac:dyDescent="0.25">
      <c r="A700" s="561" t="s">
        <v>320</v>
      </c>
      <c r="B700" s="561" t="s">
        <v>321</v>
      </c>
      <c r="C700" s="561" t="s">
        <v>706</v>
      </c>
      <c r="D700" s="561" t="s">
        <v>707</v>
      </c>
      <c r="E700" s="562" t="s">
        <v>22</v>
      </c>
      <c r="F700" s="561" t="s">
        <v>22</v>
      </c>
      <c r="G700" s="561" t="s">
        <v>24434</v>
      </c>
      <c r="H700" s="561" t="s">
        <v>769</v>
      </c>
      <c r="I700" s="561" t="s">
        <v>709</v>
      </c>
      <c r="J700" s="561" t="s">
        <v>7063</v>
      </c>
      <c r="K700" s="562" t="s">
        <v>562</v>
      </c>
      <c r="L700" s="561" t="s">
        <v>25</v>
      </c>
    </row>
    <row r="701" spans="1:12" x14ac:dyDescent="0.25">
      <c r="A701" s="561" t="s">
        <v>320</v>
      </c>
      <c r="B701" s="561" t="s">
        <v>321</v>
      </c>
      <c r="C701" s="561" t="s">
        <v>706</v>
      </c>
      <c r="D701" s="561" t="s">
        <v>707</v>
      </c>
      <c r="E701" s="562" t="s">
        <v>22</v>
      </c>
      <c r="F701" s="561" t="s">
        <v>22</v>
      </c>
      <c r="G701" s="561" t="s">
        <v>24435</v>
      </c>
      <c r="H701" s="561" t="s">
        <v>771</v>
      </c>
      <c r="I701" s="561" t="s">
        <v>709</v>
      </c>
      <c r="J701" s="561" t="s">
        <v>7063</v>
      </c>
      <c r="K701" s="562" t="s">
        <v>7396</v>
      </c>
      <c r="L701" s="561" t="s">
        <v>25</v>
      </c>
    </row>
    <row r="702" spans="1:12" x14ac:dyDescent="0.25">
      <c r="A702" s="561" t="s">
        <v>320</v>
      </c>
      <c r="B702" s="561" t="s">
        <v>321</v>
      </c>
      <c r="C702" s="561" t="s">
        <v>706</v>
      </c>
      <c r="D702" s="561" t="s">
        <v>707</v>
      </c>
      <c r="E702" s="562" t="s">
        <v>22</v>
      </c>
      <c r="F702" s="561" t="s">
        <v>22</v>
      </c>
      <c r="G702" s="561" t="s">
        <v>24436</v>
      </c>
      <c r="H702" s="561" t="s">
        <v>773</v>
      </c>
      <c r="I702" s="561" t="s">
        <v>709</v>
      </c>
      <c r="J702" s="561" t="s">
        <v>7063</v>
      </c>
      <c r="K702" s="562" t="s">
        <v>878</v>
      </c>
      <c r="L702" s="561" t="s">
        <v>25</v>
      </c>
    </row>
    <row r="703" spans="1:12" x14ac:dyDescent="0.25">
      <c r="A703" s="561" t="s">
        <v>320</v>
      </c>
      <c r="B703" s="561" t="s">
        <v>321</v>
      </c>
      <c r="C703" s="561" t="s">
        <v>706</v>
      </c>
      <c r="D703" s="561" t="s">
        <v>707</v>
      </c>
      <c r="E703" s="562" t="s">
        <v>22</v>
      </c>
      <c r="F703" s="561" t="s">
        <v>22</v>
      </c>
      <c r="G703" s="561" t="s">
        <v>24437</v>
      </c>
      <c r="H703" s="561" t="s">
        <v>775</v>
      </c>
      <c r="I703" s="561" t="s">
        <v>709</v>
      </c>
      <c r="J703" s="561" t="s">
        <v>7063</v>
      </c>
      <c r="K703" s="562" t="s">
        <v>24438</v>
      </c>
      <c r="L703" s="561" t="s">
        <v>25</v>
      </c>
    </row>
    <row r="704" spans="1:12" x14ac:dyDescent="0.25">
      <c r="A704" s="561" t="s">
        <v>320</v>
      </c>
      <c r="B704" s="561" t="s">
        <v>321</v>
      </c>
      <c r="C704" s="561" t="s">
        <v>706</v>
      </c>
      <c r="D704" s="561" t="s">
        <v>707</v>
      </c>
      <c r="E704" s="562" t="s">
        <v>22</v>
      </c>
      <c r="F704" s="561" t="s">
        <v>22</v>
      </c>
      <c r="G704" s="561" t="s">
        <v>24439</v>
      </c>
      <c r="H704" s="561" t="s">
        <v>777</v>
      </c>
      <c r="I704" s="561" t="s">
        <v>709</v>
      </c>
      <c r="J704" s="561" t="s">
        <v>326</v>
      </c>
      <c r="K704" s="562" t="s">
        <v>24440</v>
      </c>
      <c r="L704" s="561" t="s">
        <v>25</v>
      </c>
    </row>
    <row r="705" spans="1:12" x14ac:dyDescent="0.25">
      <c r="A705" s="561" t="s">
        <v>320</v>
      </c>
      <c r="B705" s="561" t="s">
        <v>321</v>
      </c>
      <c r="C705" s="561" t="s">
        <v>706</v>
      </c>
      <c r="D705" s="561" t="s">
        <v>707</v>
      </c>
      <c r="E705" s="562" t="s">
        <v>22</v>
      </c>
      <c r="F705" s="561" t="s">
        <v>22</v>
      </c>
      <c r="G705" s="561" t="s">
        <v>24441</v>
      </c>
      <c r="H705" s="561" t="s">
        <v>778</v>
      </c>
      <c r="I705" s="561" t="s">
        <v>709</v>
      </c>
      <c r="J705" s="561" t="s">
        <v>7063</v>
      </c>
      <c r="K705" s="562" t="s">
        <v>8435</v>
      </c>
      <c r="L705" s="561" t="s">
        <v>25</v>
      </c>
    </row>
    <row r="706" spans="1:12" x14ac:dyDescent="0.25">
      <c r="A706" s="561" t="s">
        <v>320</v>
      </c>
      <c r="B706" s="561" t="s">
        <v>321</v>
      </c>
      <c r="C706" s="561" t="s">
        <v>706</v>
      </c>
      <c r="D706" s="561" t="s">
        <v>707</v>
      </c>
      <c r="E706" s="562" t="s">
        <v>22</v>
      </c>
      <c r="F706" s="561" t="s">
        <v>22</v>
      </c>
      <c r="G706" s="561" t="s">
        <v>24442</v>
      </c>
      <c r="H706" s="561" t="s">
        <v>780</v>
      </c>
      <c r="I706" s="561" t="s">
        <v>709</v>
      </c>
      <c r="J706" s="561" t="s">
        <v>7063</v>
      </c>
      <c r="K706" s="562" t="s">
        <v>3362</v>
      </c>
      <c r="L706" s="561" t="s">
        <v>25</v>
      </c>
    </row>
    <row r="707" spans="1:12" x14ac:dyDescent="0.25">
      <c r="A707" s="561" t="s">
        <v>320</v>
      </c>
      <c r="B707" s="561" t="s">
        <v>321</v>
      </c>
      <c r="C707" s="561" t="s">
        <v>706</v>
      </c>
      <c r="D707" s="561" t="s">
        <v>707</v>
      </c>
      <c r="E707" s="562" t="s">
        <v>22</v>
      </c>
      <c r="F707" s="561" t="s">
        <v>22</v>
      </c>
      <c r="G707" s="561" t="s">
        <v>24443</v>
      </c>
      <c r="H707" s="561" t="s">
        <v>782</v>
      </c>
      <c r="I707" s="561" t="s">
        <v>709</v>
      </c>
      <c r="J707" s="561" t="s">
        <v>7063</v>
      </c>
      <c r="K707" s="562" t="s">
        <v>24444</v>
      </c>
      <c r="L707" s="561" t="s">
        <v>25</v>
      </c>
    </row>
    <row r="708" spans="1:12" x14ac:dyDescent="0.25">
      <c r="A708" s="561" t="s">
        <v>320</v>
      </c>
      <c r="B708" s="561" t="s">
        <v>321</v>
      </c>
      <c r="C708" s="561" t="s">
        <v>706</v>
      </c>
      <c r="D708" s="561" t="s">
        <v>707</v>
      </c>
      <c r="E708" s="562" t="s">
        <v>22</v>
      </c>
      <c r="F708" s="561" t="s">
        <v>22</v>
      </c>
      <c r="G708" s="561" t="s">
        <v>24445</v>
      </c>
      <c r="H708" s="561" t="s">
        <v>783</v>
      </c>
      <c r="I708" s="561" t="s">
        <v>709</v>
      </c>
      <c r="J708" s="561" t="s">
        <v>24</v>
      </c>
      <c r="K708" s="562" t="s">
        <v>1341</v>
      </c>
      <c r="L708" s="561" t="s">
        <v>25</v>
      </c>
    </row>
    <row r="709" spans="1:12" x14ac:dyDescent="0.25">
      <c r="A709" s="561" t="s">
        <v>320</v>
      </c>
      <c r="B709" s="561" t="s">
        <v>321</v>
      </c>
      <c r="C709" s="561" t="s">
        <v>706</v>
      </c>
      <c r="D709" s="561" t="s">
        <v>707</v>
      </c>
      <c r="E709" s="562" t="s">
        <v>22</v>
      </c>
      <c r="F709" s="561" t="s">
        <v>22</v>
      </c>
      <c r="G709" s="561" t="s">
        <v>24446</v>
      </c>
      <c r="H709" s="561" t="s">
        <v>785</v>
      </c>
      <c r="I709" s="561" t="s">
        <v>709</v>
      </c>
      <c r="J709" s="561" t="s">
        <v>24</v>
      </c>
      <c r="K709" s="562" t="s">
        <v>864</v>
      </c>
      <c r="L709" s="561" t="s">
        <v>25</v>
      </c>
    </row>
    <row r="710" spans="1:12" x14ac:dyDescent="0.25">
      <c r="A710" s="561" t="s">
        <v>320</v>
      </c>
      <c r="B710" s="561" t="s">
        <v>321</v>
      </c>
      <c r="C710" s="561" t="s">
        <v>706</v>
      </c>
      <c r="D710" s="561" t="s">
        <v>707</v>
      </c>
      <c r="E710" s="562" t="s">
        <v>22</v>
      </c>
      <c r="F710" s="561" t="s">
        <v>22</v>
      </c>
      <c r="G710" s="561" t="s">
        <v>24447</v>
      </c>
      <c r="H710" s="561" t="s">
        <v>787</v>
      </c>
      <c r="I710" s="561" t="s">
        <v>709</v>
      </c>
      <c r="J710" s="561" t="s">
        <v>24</v>
      </c>
      <c r="K710" s="562" t="s">
        <v>770</v>
      </c>
      <c r="L710" s="561" t="s">
        <v>25</v>
      </c>
    </row>
    <row r="711" spans="1:12" x14ac:dyDescent="0.25">
      <c r="A711" s="561" t="s">
        <v>320</v>
      </c>
      <c r="B711" s="561" t="s">
        <v>321</v>
      </c>
      <c r="C711" s="561" t="s">
        <v>706</v>
      </c>
      <c r="D711" s="561" t="s">
        <v>707</v>
      </c>
      <c r="E711" s="562" t="s">
        <v>22</v>
      </c>
      <c r="F711" s="561" t="s">
        <v>22</v>
      </c>
      <c r="G711" s="561" t="s">
        <v>24448</v>
      </c>
      <c r="H711" s="561" t="s">
        <v>788</v>
      </c>
      <c r="I711" s="561" t="s">
        <v>709</v>
      </c>
      <c r="J711" s="561" t="s">
        <v>326</v>
      </c>
      <c r="K711" s="562" t="s">
        <v>794</v>
      </c>
      <c r="L711" s="561" t="s">
        <v>25</v>
      </c>
    </row>
    <row r="712" spans="1:12" x14ac:dyDescent="0.25">
      <c r="A712" s="561" t="s">
        <v>320</v>
      </c>
      <c r="B712" s="561" t="s">
        <v>321</v>
      </c>
      <c r="C712" s="561" t="s">
        <v>706</v>
      </c>
      <c r="D712" s="561" t="s">
        <v>707</v>
      </c>
      <c r="E712" s="562" t="s">
        <v>22</v>
      </c>
      <c r="F712" s="561" t="s">
        <v>22</v>
      </c>
      <c r="G712" s="561" t="s">
        <v>24449</v>
      </c>
      <c r="H712" s="561" t="s">
        <v>790</v>
      </c>
      <c r="I712" s="561" t="s">
        <v>709</v>
      </c>
      <c r="J712" s="561" t="s">
        <v>7063</v>
      </c>
      <c r="K712" s="562" t="s">
        <v>7149</v>
      </c>
      <c r="L712" s="561" t="s">
        <v>25</v>
      </c>
    </row>
    <row r="713" spans="1:12" x14ac:dyDescent="0.25">
      <c r="A713" s="561" t="s">
        <v>320</v>
      </c>
      <c r="B713" s="561" t="s">
        <v>321</v>
      </c>
      <c r="C713" s="561" t="s">
        <v>706</v>
      </c>
      <c r="D713" s="561" t="s">
        <v>707</v>
      </c>
      <c r="E713" s="562" t="s">
        <v>22</v>
      </c>
      <c r="F713" s="561" t="s">
        <v>22</v>
      </c>
      <c r="G713" s="561" t="s">
        <v>24450</v>
      </c>
      <c r="H713" s="561" t="s">
        <v>792</v>
      </c>
      <c r="I713" s="561" t="s">
        <v>709</v>
      </c>
      <c r="J713" s="561" t="s">
        <v>7063</v>
      </c>
      <c r="K713" s="562" t="s">
        <v>2164</v>
      </c>
      <c r="L713" s="561" t="s">
        <v>25</v>
      </c>
    </row>
    <row r="714" spans="1:12" x14ac:dyDescent="0.25">
      <c r="A714" s="561" t="s">
        <v>320</v>
      </c>
      <c r="B714" s="561" t="s">
        <v>321</v>
      </c>
      <c r="C714" s="561" t="s">
        <v>706</v>
      </c>
      <c r="D714" s="561" t="s">
        <v>707</v>
      </c>
      <c r="E714" s="562" t="s">
        <v>22</v>
      </c>
      <c r="F714" s="561" t="s">
        <v>22</v>
      </c>
      <c r="G714" s="561" t="s">
        <v>24451</v>
      </c>
      <c r="H714" s="561" t="s">
        <v>793</v>
      </c>
      <c r="I714" s="561" t="s">
        <v>709</v>
      </c>
      <c r="J714" s="561" t="s">
        <v>7063</v>
      </c>
      <c r="K714" s="562" t="s">
        <v>5379</v>
      </c>
      <c r="L714" s="561" t="s">
        <v>25</v>
      </c>
    </row>
    <row r="715" spans="1:12" x14ac:dyDescent="0.25">
      <c r="A715" s="561" t="s">
        <v>320</v>
      </c>
      <c r="B715" s="561" t="s">
        <v>321</v>
      </c>
      <c r="C715" s="561" t="s">
        <v>706</v>
      </c>
      <c r="D715" s="561" t="s">
        <v>707</v>
      </c>
      <c r="E715" s="562" t="s">
        <v>22</v>
      </c>
      <c r="F715" s="561" t="s">
        <v>22</v>
      </c>
      <c r="G715" s="561" t="s">
        <v>24452</v>
      </c>
      <c r="H715" s="561" t="s">
        <v>795</v>
      </c>
      <c r="I715" s="561" t="s">
        <v>709</v>
      </c>
      <c r="J715" s="561" t="s">
        <v>326</v>
      </c>
      <c r="K715" s="562" t="s">
        <v>8602</v>
      </c>
      <c r="L715" s="561" t="s">
        <v>25</v>
      </c>
    </row>
    <row r="716" spans="1:12" x14ac:dyDescent="0.25">
      <c r="A716" s="561" t="s">
        <v>320</v>
      </c>
      <c r="B716" s="561" t="s">
        <v>321</v>
      </c>
      <c r="C716" s="561" t="s">
        <v>706</v>
      </c>
      <c r="D716" s="561" t="s">
        <v>707</v>
      </c>
      <c r="E716" s="562" t="s">
        <v>22</v>
      </c>
      <c r="F716" s="561" t="s">
        <v>22</v>
      </c>
      <c r="G716" s="561" t="s">
        <v>24453</v>
      </c>
      <c r="H716" s="561" t="s">
        <v>796</v>
      </c>
      <c r="I716" s="561" t="s">
        <v>709</v>
      </c>
      <c r="J716" s="561" t="s">
        <v>7063</v>
      </c>
      <c r="K716" s="562" t="s">
        <v>24454</v>
      </c>
      <c r="L716" s="561" t="s">
        <v>25</v>
      </c>
    </row>
    <row r="717" spans="1:12" x14ac:dyDescent="0.25">
      <c r="A717" s="561" t="s">
        <v>320</v>
      </c>
      <c r="B717" s="561" t="s">
        <v>321</v>
      </c>
      <c r="C717" s="561" t="s">
        <v>706</v>
      </c>
      <c r="D717" s="561" t="s">
        <v>707</v>
      </c>
      <c r="E717" s="562" t="s">
        <v>22</v>
      </c>
      <c r="F717" s="561" t="s">
        <v>22</v>
      </c>
      <c r="G717" s="561" t="s">
        <v>24455</v>
      </c>
      <c r="H717" s="561" t="s">
        <v>798</v>
      </c>
      <c r="I717" s="561" t="s">
        <v>709</v>
      </c>
      <c r="J717" s="561" t="s">
        <v>7063</v>
      </c>
      <c r="K717" s="562" t="s">
        <v>3343</v>
      </c>
      <c r="L717" s="561" t="s">
        <v>25</v>
      </c>
    </row>
    <row r="718" spans="1:12" x14ac:dyDescent="0.25">
      <c r="A718" s="561" t="s">
        <v>320</v>
      </c>
      <c r="B718" s="561" t="s">
        <v>321</v>
      </c>
      <c r="C718" s="561" t="s">
        <v>706</v>
      </c>
      <c r="D718" s="561" t="s">
        <v>707</v>
      </c>
      <c r="E718" s="562" t="s">
        <v>22</v>
      </c>
      <c r="F718" s="561" t="s">
        <v>22</v>
      </c>
      <c r="G718" s="561" t="s">
        <v>24456</v>
      </c>
      <c r="H718" s="561" t="s">
        <v>799</v>
      </c>
      <c r="I718" s="561" t="s">
        <v>709</v>
      </c>
      <c r="J718" s="561" t="s">
        <v>7063</v>
      </c>
      <c r="K718" s="562" t="s">
        <v>8267</v>
      </c>
      <c r="L718" s="561" t="s">
        <v>25</v>
      </c>
    </row>
    <row r="719" spans="1:12" x14ac:dyDescent="0.25">
      <c r="A719" s="561" t="s">
        <v>320</v>
      </c>
      <c r="B719" s="561" t="s">
        <v>321</v>
      </c>
      <c r="C719" s="561" t="s">
        <v>706</v>
      </c>
      <c r="D719" s="561" t="s">
        <v>707</v>
      </c>
      <c r="E719" s="562" t="s">
        <v>22</v>
      </c>
      <c r="F719" s="561" t="s">
        <v>22</v>
      </c>
      <c r="G719" s="561" t="s">
        <v>24457</v>
      </c>
      <c r="H719" s="561" t="s">
        <v>800</v>
      </c>
      <c r="I719" s="561" t="s">
        <v>709</v>
      </c>
      <c r="J719" s="561" t="s">
        <v>326</v>
      </c>
      <c r="K719" s="562" t="s">
        <v>2178</v>
      </c>
      <c r="L719" s="561" t="s">
        <v>25</v>
      </c>
    </row>
    <row r="720" spans="1:12" x14ac:dyDescent="0.25">
      <c r="A720" s="561" t="s">
        <v>320</v>
      </c>
      <c r="B720" s="561" t="s">
        <v>321</v>
      </c>
      <c r="C720" s="561" t="s">
        <v>706</v>
      </c>
      <c r="D720" s="561" t="s">
        <v>707</v>
      </c>
      <c r="E720" s="562" t="s">
        <v>22</v>
      </c>
      <c r="F720" s="561" t="s">
        <v>22</v>
      </c>
      <c r="G720" s="561" t="s">
        <v>24458</v>
      </c>
      <c r="H720" s="561" t="s">
        <v>802</v>
      </c>
      <c r="I720" s="561" t="s">
        <v>709</v>
      </c>
      <c r="J720" s="561" t="s">
        <v>7063</v>
      </c>
      <c r="K720" s="562" t="s">
        <v>4561</v>
      </c>
      <c r="L720" s="561" t="s">
        <v>25</v>
      </c>
    </row>
    <row r="721" spans="1:12" x14ac:dyDescent="0.25">
      <c r="A721" s="561" t="s">
        <v>320</v>
      </c>
      <c r="B721" s="561" t="s">
        <v>321</v>
      </c>
      <c r="C721" s="561" t="s">
        <v>706</v>
      </c>
      <c r="D721" s="561" t="s">
        <v>707</v>
      </c>
      <c r="E721" s="562" t="s">
        <v>22</v>
      </c>
      <c r="F721" s="561" t="s">
        <v>22</v>
      </c>
      <c r="G721" s="561" t="s">
        <v>24459</v>
      </c>
      <c r="H721" s="561" t="s">
        <v>804</v>
      </c>
      <c r="I721" s="561" t="s">
        <v>709</v>
      </c>
      <c r="J721" s="561" t="s">
        <v>7063</v>
      </c>
      <c r="K721" s="562" t="s">
        <v>24460</v>
      </c>
      <c r="L721" s="561" t="s">
        <v>25</v>
      </c>
    </row>
    <row r="722" spans="1:12" x14ac:dyDescent="0.25">
      <c r="A722" s="561" t="s">
        <v>320</v>
      </c>
      <c r="B722" s="561" t="s">
        <v>321</v>
      </c>
      <c r="C722" s="561" t="s">
        <v>706</v>
      </c>
      <c r="D722" s="561" t="s">
        <v>707</v>
      </c>
      <c r="E722" s="562" t="s">
        <v>22</v>
      </c>
      <c r="F722" s="561" t="s">
        <v>22</v>
      </c>
      <c r="G722" s="561" t="s">
        <v>24461</v>
      </c>
      <c r="H722" s="561" t="s">
        <v>806</v>
      </c>
      <c r="I722" s="561" t="s">
        <v>709</v>
      </c>
      <c r="J722" s="561" t="s">
        <v>7063</v>
      </c>
      <c r="K722" s="562" t="s">
        <v>4652</v>
      </c>
      <c r="L722" s="561" t="s">
        <v>25</v>
      </c>
    </row>
    <row r="723" spans="1:12" x14ac:dyDescent="0.25">
      <c r="A723" s="561" t="s">
        <v>320</v>
      </c>
      <c r="B723" s="561" t="s">
        <v>321</v>
      </c>
      <c r="C723" s="561" t="s">
        <v>706</v>
      </c>
      <c r="D723" s="561" t="s">
        <v>707</v>
      </c>
      <c r="E723" s="562" t="s">
        <v>22</v>
      </c>
      <c r="F723" s="561" t="s">
        <v>22</v>
      </c>
      <c r="G723" s="561" t="s">
        <v>24462</v>
      </c>
      <c r="H723" s="561" t="s">
        <v>808</v>
      </c>
      <c r="I723" s="561" t="s">
        <v>709</v>
      </c>
      <c r="J723" s="561" t="s">
        <v>326</v>
      </c>
      <c r="K723" s="562" t="s">
        <v>24463</v>
      </c>
      <c r="L723" s="561" t="s">
        <v>25</v>
      </c>
    </row>
    <row r="724" spans="1:12" x14ac:dyDescent="0.25">
      <c r="A724" s="561" t="s">
        <v>320</v>
      </c>
      <c r="B724" s="561" t="s">
        <v>321</v>
      </c>
      <c r="C724" s="561" t="s">
        <v>706</v>
      </c>
      <c r="D724" s="561" t="s">
        <v>707</v>
      </c>
      <c r="E724" s="562" t="s">
        <v>22</v>
      </c>
      <c r="F724" s="561" t="s">
        <v>22</v>
      </c>
      <c r="G724" s="561" t="s">
        <v>24464</v>
      </c>
      <c r="H724" s="561" t="s">
        <v>809</v>
      </c>
      <c r="I724" s="561" t="s">
        <v>709</v>
      </c>
      <c r="J724" s="561" t="s">
        <v>326</v>
      </c>
      <c r="K724" s="562" t="s">
        <v>24465</v>
      </c>
      <c r="L724" s="561" t="s">
        <v>25</v>
      </c>
    </row>
    <row r="725" spans="1:12" x14ac:dyDescent="0.25">
      <c r="A725" s="561" t="s">
        <v>320</v>
      </c>
      <c r="B725" s="561" t="s">
        <v>321</v>
      </c>
      <c r="C725" s="561" t="s">
        <v>706</v>
      </c>
      <c r="D725" s="561" t="s">
        <v>707</v>
      </c>
      <c r="E725" s="562" t="s">
        <v>22</v>
      </c>
      <c r="F725" s="561" t="s">
        <v>22</v>
      </c>
      <c r="G725" s="561" t="s">
        <v>24466</v>
      </c>
      <c r="H725" s="561" t="s">
        <v>811</v>
      </c>
      <c r="I725" s="561" t="s">
        <v>709</v>
      </c>
      <c r="J725" s="561" t="s">
        <v>326</v>
      </c>
      <c r="K725" s="562" t="s">
        <v>24467</v>
      </c>
      <c r="L725" s="561" t="s">
        <v>25</v>
      </c>
    </row>
    <row r="726" spans="1:12" x14ac:dyDescent="0.25">
      <c r="A726" s="561" t="s">
        <v>320</v>
      </c>
      <c r="B726" s="561" t="s">
        <v>321</v>
      </c>
      <c r="C726" s="561" t="s">
        <v>706</v>
      </c>
      <c r="D726" s="561" t="s">
        <v>707</v>
      </c>
      <c r="E726" s="562" t="s">
        <v>22</v>
      </c>
      <c r="F726" s="561" t="s">
        <v>22</v>
      </c>
      <c r="G726" s="561" t="s">
        <v>24468</v>
      </c>
      <c r="H726" s="561" t="s">
        <v>813</v>
      </c>
      <c r="I726" s="561" t="s">
        <v>709</v>
      </c>
      <c r="J726" s="561" t="s">
        <v>326</v>
      </c>
      <c r="K726" s="562" t="s">
        <v>24469</v>
      </c>
      <c r="L726" s="561" t="s">
        <v>25</v>
      </c>
    </row>
    <row r="727" spans="1:12" x14ac:dyDescent="0.25">
      <c r="A727" s="561" t="s">
        <v>320</v>
      </c>
      <c r="B727" s="561" t="s">
        <v>321</v>
      </c>
      <c r="C727" s="561" t="s">
        <v>706</v>
      </c>
      <c r="D727" s="561" t="s">
        <v>707</v>
      </c>
      <c r="E727" s="562" t="s">
        <v>22</v>
      </c>
      <c r="F727" s="561" t="s">
        <v>22</v>
      </c>
      <c r="G727" s="561" t="s">
        <v>24470</v>
      </c>
      <c r="H727" s="561" t="s">
        <v>814</v>
      </c>
      <c r="I727" s="561" t="s">
        <v>709</v>
      </c>
      <c r="J727" s="561" t="s">
        <v>7063</v>
      </c>
      <c r="K727" s="562" t="s">
        <v>815</v>
      </c>
      <c r="L727" s="561" t="s">
        <v>25</v>
      </c>
    </row>
    <row r="728" spans="1:12" x14ac:dyDescent="0.25">
      <c r="A728" s="561" t="s">
        <v>320</v>
      </c>
      <c r="B728" s="561" t="s">
        <v>321</v>
      </c>
      <c r="C728" s="561" t="s">
        <v>706</v>
      </c>
      <c r="D728" s="561" t="s">
        <v>707</v>
      </c>
      <c r="E728" s="562" t="s">
        <v>22</v>
      </c>
      <c r="F728" s="561" t="s">
        <v>22</v>
      </c>
      <c r="G728" s="561" t="s">
        <v>24471</v>
      </c>
      <c r="H728" s="561" t="s">
        <v>816</v>
      </c>
      <c r="I728" s="561" t="s">
        <v>709</v>
      </c>
      <c r="J728" s="561" t="s">
        <v>326</v>
      </c>
      <c r="K728" s="562" t="s">
        <v>24472</v>
      </c>
      <c r="L728" s="561" t="s">
        <v>25</v>
      </c>
    </row>
    <row r="729" spans="1:12" x14ac:dyDescent="0.25">
      <c r="A729" s="561" t="s">
        <v>320</v>
      </c>
      <c r="B729" s="561" t="s">
        <v>321</v>
      </c>
      <c r="C729" s="561" t="s">
        <v>706</v>
      </c>
      <c r="D729" s="561" t="s">
        <v>707</v>
      </c>
      <c r="E729" s="562" t="s">
        <v>22</v>
      </c>
      <c r="F729" s="561" t="s">
        <v>22</v>
      </c>
      <c r="G729" s="561" t="s">
        <v>24473</v>
      </c>
      <c r="H729" s="561" t="s">
        <v>817</v>
      </c>
      <c r="I729" s="561" t="s">
        <v>709</v>
      </c>
      <c r="J729" s="561" t="s">
        <v>7063</v>
      </c>
      <c r="K729" s="562" t="s">
        <v>4538</v>
      </c>
      <c r="L729" s="561" t="s">
        <v>25</v>
      </c>
    </row>
    <row r="730" spans="1:12" x14ac:dyDescent="0.25">
      <c r="A730" s="561" t="s">
        <v>320</v>
      </c>
      <c r="B730" s="561" t="s">
        <v>321</v>
      </c>
      <c r="C730" s="561" t="s">
        <v>706</v>
      </c>
      <c r="D730" s="561" t="s">
        <v>707</v>
      </c>
      <c r="E730" s="562" t="s">
        <v>22</v>
      </c>
      <c r="F730" s="561" t="s">
        <v>22</v>
      </c>
      <c r="G730" s="561" t="s">
        <v>24474</v>
      </c>
      <c r="H730" s="561" t="s">
        <v>819</v>
      </c>
      <c r="I730" s="561" t="s">
        <v>709</v>
      </c>
      <c r="J730" s="561" t="s">
        <v>7063</v>
      </c>
      <c r="K730" s="562" t="s">
        <v>24475</v>
      </c>
      <c r="L730" s="561" t="s">
        <v>25</v>
      </c>
    </row>
    <row r="731" spans="1:12" x14ac:dyDescent="0.25">
      <c r="A731" s="561" t="s">
        <v>320</v>
      </c>
      <c r="B731" s="561" t="s">
        <v>321</v>
      </c>
      <c r="C731" s="561" t="s">
        <v>706</v>
      </c>
      <c r="D731" s="561" t="s">
        <v>707</v>
      </c>
      <c r="E731" s="562" t="s">
        <v>22</v>
      </c>
      <c r="F731" s="561" t="s">
        <v>22</v>
      </c>
      <c r="G731" s="561" t="s">
        <v>24476</v>
      </c>
      <c r="H731" s="561" t="s">
        <v>821</v>
      </c>
      <c r="I731" s="561" t="s">
        <v>709</v>
      </c>
      <c r="J731" s="561" t="s">
        <v>7063</v>
      </c>
      <c r="K731" s="562" t="s">
        <v>4898</v>
      </c>
      <c r="L731" s="561" t="s">
        <v>25</v>
      </c>
    </row>
    <row r="732" spans="1:12" x14ac:dyDescent="0.25">
      <c r="A732" s="561" t="s">
        <v>320</v>
      </c>
      <c r="B732" s="561" t="s">
        <v>321</v>
      </c>
      <c r="C732" s="561" t="s">
        <v>706</v>
      </c>
      <c r="D732" s="561" t="s">
        <v>707</v>
      </c>
      <c r="E732" s="562" t="s">
        <v>22</v>
      </c>
      <c r="F732" s="561" t="s">
        <v>22</v>
      </c>
      <c r="G732" s="561" t="s">
        <v>24477</v>
      </c>
      <c r="H732" s="561" t="s">
        <v>822</v>
      </c>
      <c r="I732" s="561" t="s">
        <v>709</v>
      </c>
      <c r="J732" s="561" t="s">
        <v>7063</v>
      </c>
      <c r="K732" s="562" t="s">
        <v>7550</v>
      </c>
      <c r="L732" s="561" t="s">
        <v>25</v>
      </c>
    </row>
    <row r="733" spans="1:12" x14ac:dyDescent="0.25">
      <c r="A733" s="561" t="s">
        <v>320</v>
      </c>
      <c r="B733" s="561" t="s">
        <v>321</v>
      </c>
      <c r="C733" s="561" t="s">
        <v>706</v>
      </c>
      <c r="D733" s="561" t="s">
        <v>707</v>
      </c>
      <c r="E733" s="562" t="s">
        <v>22</v>
      </c>
      <c r="F733" s="561" t="s">
        <v>22</v>
      </c>
      <c r="G733" s="561" t="s">
        <v>24478</v>
      </c>
      <c r="H733" s="561" t="s">
        <v>824</v>
      </c>
      <c r="I733" s="561" t="s">
        <v>709</v>
      </c>
      <c r="J733" s="561" t="s">
        <v>326</v>
      </c>
      <c r="K733" s="562" t="s">
        <v>24479</v>
      </c>
      <c r="L733" s="561" t="s">
        <v>25</v>
      </c>
    </row>
    <row r="734" spans="1:12" x14ac:dyDescent="0.25">
      <c r="A734" s="561" t="s">
        <v>320</v>
      </c>
      <c r="B734" s="561" t="s">
        <v>321</v>
      </c>
      <c r="C734" s="561" t="s">
        <v>706</v>
      </c>
      <c r="D734" s="561" t="s">
        <v>707</v>
      </c>
      <c r="E734" s="562" t="s">
        <v>22</v>
      </c>
      <c r="F734" s="561" t="s">
        <v>22</v>
      </c>
      <c r="G734" s="561" t="s">
        <v>24480</v>
      </c>
      <c r="H734" s="561" t="s">
        <v>825</v>
      </c>
      <c r="I734" s="561" t="s">
        <v>709</v>
      </c>
      <c r="J734" s="561" t="s">
        <v>7063</v>
      </c>
      <c r="K734" s="562" t="s">
        <v>8393</v>
      </c>
      <c r="L734" s="561" t="s">
        <v>25</v>
      </c>
    </row>
    <row r="735" spans="1:12" x14ac:dyDescent="0.25">
      <c r="A735" s="561" t="s">
        <v>320</v>
      </c>
      <c r="B735" s="561" t="s">
        <v>321</v>
      </c>
      <c r="C735" s="561" t="s">
        <v>706</v>
      </c>
      <c r="D735" s="561" t="s">
        <v>707</v>
      </c>
      <c r="E735" s="562" t="s">
        <v>22</v>
      </c>
      <c r="F735" s="561" t="s">
        <v>22</v>
      </c>
      <c r="G735" s="561" t="s">
        <v>24481</v>
      </c>
      <c r="H735" s="561" t="s">
        <v>826</v>
      </c>
      <c r="I735" s="561" t="s">
        <v>709</v>
      </c>
      <c r="J735" s="561" t="s">
        <v>326</v>
      </c>
      <c r="K735" s="562" t="s">
        <v>24482</v>
      </c>
      <c r="L735" s="561" t="s">
        <v>25</v>
      </c>
    </row>
    <row r="736" spans="1:12" x14ac:dyDescent="0.25">
      <c r="A736" s="561" t="s">
        <v>320</v>
      </c>
      <c r="B736" s="561" t="s">
        <v>321</v>
      </c>
      <c r="C736" s="561" t="s">
        <v>706</v>
      </c>
      <c r="D736" s="561" t="s">
        <v>707</v>
      </c>
      <c r="E736" s="562" t="s">
        <v>22</v>
      </c>
      <c r="F736" s="561" t="s">
        <v>22</v>
      </c>
      <c r="G736" s="561" t="s">
        <v>24483</v>
      </c>
      <c r="H736" s="561" t="s">
        <v>827</v>
      </c>
      <c r="I736" s="561" t="s">
        <v>709</v>
      </c>
      <c r="J736" s="561" t="s">
        <v>326</v>
      </c>
      <c r="K736" s="562" t="s">
        <v>24472</v>
      </c>
      <c r="L736" s="561" t="s">
        <v>25</v>
      </c>
    </row>
    <row r="737" spans="1:12" x14ac:dyDescent="0.25">
      <c r="A737" s="561" t="s">
        <v>320</v>
      </c>
      <c r="B737" s="561" t="s">
        <v>321</v>
      </c>
      <c r="C737" s="561" t="s">
        <v>706</v>
      </c>
      <c r="D737" s="561" t="s">
        <v>707</v>
      </c>
      <c r="E737" s="562" t="s">
        <v>22</v>
      </c>
      <c r="F737" s="561" t="s">
        <v>22</v>
      </c>
      <c r="G737" s="561" t="s">
        <v>24484</v>
      </c>
      <c r="H737" s="561" t="s">
        <v>828</v>
      </c>
      <c r="I737" s="561" t="s">
        <v>709</v>
      </c>
      <c r="J737" s="561" t="s">
        <v>326</v>
      </c>
      <c r="K737" s="562" t="s">
        <v>24485</v>
      </c>
      <c r="L737" s="561" t="s">
        <v>25</v>
      </c>
    </row>
    <row r="738" spans="1:12" x14ac:dyDescent="0.25">
      <c r="A738" s="561" t="s">
        <v>320</v>
      </c>
      <c r="B738" s="561" t="s">
        <v>321</v>
      </c>
      <c r="C738" s="561" t="s">
        <v>706</v>
      </c>
      <c r="D738" s="561" t="s">
        <v>707</v>
      </c>
      <c r="E738" s="562" t="s">
        <v>22</v>
      </c>
      <c r="F738" s="561" t="s">
        <v>22</v>
      </c>
      <c r="G738" s="561" t="s">
        <v>24486</v>
      </c>
      <c r="H738" s="561" t="s">
        <v>829</v>
      </c>
      <c r="I738" s="561" t="s">
        <v>709</v>
      </c>
      <c r="J738" s="561" t="s">
        <v>7063</v>
      </c>
      <c r="K738" s="562" t="s">
        <v>577</v>
      </c>
      <c r="L738" s="561" t="s">
        <v>25</v>
      </c>
    </row>
    <row r="739" spans="1:12" x14ac:dyDescent="0.25">
      <c r="A739" s="561" t="s">
        <v>320</v>
      </c>
      <c r="B739" s="561" t="s">
        <v>321</v>
      </c>
      <c r="C739" s="561" t="s">
        <v>706</v>
      </c>
      <c r="D739" s="561" t="s">
        <v>707</v>
      </c>
      <c r="E739" s="562" t="s">
        <v>22</v>
      </c>
      <c r="F739" s="561" t="s">
        <v>22</v>
      </c>
      <c r="G739" s="561" t="s">
        <v>24487</v>
      </c>
      <c r="H739" s="561" t="s">
        <v>831</v>
      </c>
      <c r="I739" s="561" t="s">
        <v>709</v>
      </c>
      <c r="J739" s="561" t="s">
        <v>7063</v>
      </c>
      <c r="K739" s="562" t="s">
        <v>24488</v>
      </c>
      <c r="L739" s="561" t="s">
        <v>25</v>
      </c>
    </row>
    <row r="740" spans="1:12" x14ac:dyDescent="0.25">
      <c r="A740" s="561" t="s">
        <v>320</v>
      </c>
      <c r="B740" s="561" t="s">
        <v>321</v>
      </c>
      <c r="C740" s="561" t="s">
        <v>706</v>
      </c>
      <c r="D740" s="561" t="s">
        <v>707</v>
      </c>
      <c r="E740" s="562" t="s">
        <v>22</v>
      </c>
      <c r="F740" s="561" t="s">
        <v>22</v>
      </c>
      <c r="G740" s="561" t="s">
        <v>24489</v>
      </c>
      <c r="H740" s="561" t="s">
        <v>833</v>
      </c>
      <c r="I740" s="561" t="s">
        <v>709</v>
      </c>
      <c r="J740" s="561" t="s">
        <v>326</v>
      </c>
      <c r="K740" s="562" t="s">
        <v>8303</v>
      </c>
      <c r="L740" s="561" t="s">
        <v>25</v>
      </c>
    </row>
    <row r="741" spans="1:12" x14ac:dyDescent="0.25">
      <c r="A741" s="561" t="s">
        <v>320</v>
      </c>
      <c r="B741" s="561" t="s">
        <v>321</v>
      </c>
      <c r="C741" s="561" t="s">
        <v>706</v>
      </c>
      <c r="D741" s="561" t="s">
        <v>707</v>
      </c>
      <c r="E741" s="562" t="s">
        <v>22</v>
      </c>
      <c r="F741" s="561" t="s">
        <v>22</v>
      </c>
      <c r="G741" s="561" t="s">
        <v>24490</v>
      </c>
      <c r="H741" s="561" t="s">
        <v>835</v>
      </c>
      <c r="I741" s="561" t="s">
        <v>709</v>
      </c>
      <c r="J741" s="561" t="s">
        <v>326</v>
      </c>
      <c r="K741" s="562" t="s">
        <v>8095</v>
      </c>
      <c r="L741" s="561" t="s">
        <v>25</v>
      </c>
    </row>
    <row r="742" spans="1:12" x14ac:dyDescent="0.25">
      <c r="A742" s="561" t="s">
        <v>320</v>
      </c>
      <c r="B742" s="561" t="s">
        <v>321</v>
      </c>
      <c r="C742" s="561" t="s">
        <v>706</v>
      </c>
      <c r="D742" s="561" t="s">
        <v>707</v>
      </c>
      <c r="E742" s="562" t="s">
        <v>22</v>
      </c>
      <c r="F742" s="561" t="s">
        <v>22</v>
      </c>
      <c r="G742" s="561" t="s">
        <v>24491</v>
      </c>
      <c r="H742" s="561" t="s">
        <v>836</v>
      </c>
      <c r="I742" s="561" t="s">
        <v>709</v>
      </c>
      <c r="J742" s="561" t="s">
        <v>326</v>
      </c>
      <c r="K742" s="562" t="s">
        <v>8543</v>
      </c>
      <c r="L742" s="561" t="s">
        <v>25</v>
      </c>
    </row>
    <row r="743" spans="1:12" x14ac:dyDescent="0.25">
      <c r="A743" s="561" t="s">
        <v>320</v>
      </c>
      <c r="B743" s="561" t="s">
        <v>321</v>
      </c>
      <c r="C743" s="561" t="s">
        <v>706</v>
      </c>
      <c r="D743" s="561" t="s">
        <v>707</v>
      </c>
      <c r="E743" s="562" t="s">
        <v>22</v>
      </c>
      <c r="F743" s="561" t="s">
        <v>22</v>
      </c>
      <c r="G743" s="561" t="s">
        <v>24492</v>
      </c>
      <c r="H743" s="561" t="s">
        <v>837</v>
      </c>
      <c r="I743" s="561" t="s">
        <v>709</v>
      </c>
      <c r="J743" s="561" t="s">
        <v>24</v>
      </c>
      <c r="K743" s="562" t="s">
        <v>7246</v>
      </c>
      <c r="L743" s="561" t="s">
        <v>25</v>
      </c>
    </row>
    <row r="744" spans="1:12" x14ac:dyDescent="0.25">
      <c r="A744" s="561" t="s">
        <v>320</v>
      </c>
      <c r="B744" s="561" t="s">
        <v>321</v>
      </c>
      <c r="C744" s="561" t="s">
        <v>706</v>
      </c>
      <c r="D744" s="561" t="s">
        <v>707</v>
      </c>
      <c r="E744" s="562" t="s">
        <v>22</v>
      </c>
      <c r="F744" s="561" t="s">
        <v>22</v>
      </c>
      <c r="G744" s="561" t="s">
        <v>24493</v>
      </c>
      <c r="H744" s="561" t="s">
        <v>838</v>
      </c>
      <c r="I744" s="561" t="s">
        <v>709</v>
      </c>
      <c r="J744" s="561" t="s">
        <v>7063</v>
      </c>
      <c r="K744" s="562" t="s">
        <v>7193</v>
      </c>
      <c r="L744" s="561" t="s">
        <v>25</v>
      </c>
    </row>
    <row r="745" spans="1:12" x14ac:dyDescent="0.25">
      <c r="A745" s="561" t="s">
        <v>320</v>
      </c>
      <c r="B745" s="561" t="s">
        <v>321</v>
      </c>
      <c r="C745" s="561" t="s">
        <v>706</v>
      </c>
      <c r="D745" s="561" t="s">
        <v>707</v>
      </c>
      <c r="E745" s="562" t="s">
        <v>22</v>
      </c>
      <c r="F745" s="561" t="s">
        <v>22</v>
      </c>
      <c r="G745" s="561" t="s">
        <v>24494</v>
      </c>
      <c r="H745" s="561" t="s">
        <v>839</v>
      </c>
      <c r="I745" s="561" t="s">
        <v>709</v>
      </c>
      <c r="J745" s="561" t="s">
        <v>326</v>
      </c>
      <c r="K745" s="562" t="s">
        <v>24495</v>
      </c>
      <c r="L745" s="561" t="s">
        <v>25</v>
      </c>
    </row>
    <row r="746" spans="1:12" x14ac:dyDescent="0.25">
      <c r="A746" s="561" t="s">
        <v>320</v>
      </c>
      <c r="B746" s="561" t="s">
        <v>321</v>
      </c>
      <c r="C746" s="561" t="s">
        <v>706</v>
      </c>
      <c r="D746" s="561" t="s">
        <v>707</v>
      </c>
      <c r="E746" s="562" t="s">
        <v>22</v>
      </c>
      <c r="F746" s="561" t="s">
        <v>22</v>
      </c>
      <c r="G746" s="561" t="s">
        <v>24496</v>
      </c>
      <c r="H746" s="561" t="s">
        <v>840</v>
      </c>
      <c r="I746" s="561" t="s">
        <v>709</v>
      </c>
      <c r="J746" s="561" t="s">
        <v>326</v>
      </c>
      <c r="K746" s="562" t="s">
        <v>7207</v>
      </c>
      <c r="L746" s="561" t="s">
        <v>25</v>
      </c>
    </row>
    <row r="747" spans="1:12" x14ac:dyDescent="0.25">
      <c r="A747" s="561" t="s">
        <v>320</v>
      </c>
      <c r="B747" s="561" t="s">
        <v>321</v>
      </c>
      <c r="C747" s="561" t="s">
        <v>706</v>
      </c>
      <c r="D747" s="561" t="s">
        <v>707</v>
      </c>
      <c r="E747" s="562" t="s">
        <v>22</v>
      </c>
      <c r="F747" s="561" t="s">
        <v>22</v>
      </c>
      <c r="G747" s="561" t="s">
        <v>24497</v>
      </c>
      <c r="H747" s="561" t="s">
        <v>841</v>
      </c>
      <c r="I747" s="561" t="s">
        <v>709</v>
      </c>
      <c r="J747" s="561" t="s">
        <v>7063</v>
      </c>
      <c r="K747" s="562" t="s">
        <v>24498</v>
      </c>
      <c r="L747" s="561" t="s">
        <v>25</v>
      </c>
    </row>
    <row r="748" spans="1:12" x14ac:dyDescent="0.25">
      <c r="A748" s="561" t="s">
        <v>320</v>
      </c>
      <c r="B748" s="561" t="s">
        <v>321</v>
      </c>
      <c r="C748" s="561" t="s">
        <v>706</v>
      </c>
      <c r="D748" s="561" t="s">
        <v>707</v>
      </c>
      <c r="E748" s="562" t="s">
        <v>22</v>
      </c>
      <c r="F748" s="561" t="s">
        <v>22</v>
      </c>
      <c r="G748" s="561" t="s">
        <v>24499</v>
      </c>
      <c r="H748" s="561" t="s">
        <v>843</v>
      </c>
      <c r="I748" s="561" t="s">
        <v>709</v>
      </c>
      <c r="J748" s="561" t="s">
        <v>326</v>
      </c>
      <c r="K748" s="562" t="s">
        <v>110</v>
      </c>
      <c r="L748" s="561" t="s">
        <v>25</v>
      </c>
    </row>
    <row r="749" spans="1:12" x14ac:dyDescent="0.25">
      <c r="A749" s="561" t="s">
        <v>320</v>
      </c>
      <c r="B749" s="561" t="s">
        <v>321</v>
      </c>
      <c r="C749" s="561" t="s">
        <v>706</v>
      </c>
      <c r="D749" s="561" t="s">
        <v>707</v>
      </c>
      <c r="E749" s="562" t="s">
        <v>22</v>
      </c>
      <c r="F749" s="561" t="s">
        <v>22</v>
      </c>
      <c r="G749" s="561" t="s">
        <v>24500</v>
      </c>
      <c r="H749" s="561" t="s">
        <v>844</v>
      </c>
      <c r="I749" s="561" t="s">
        <v>709</v>
      </c>
      <c r="J749" s="561" t="s">
        <v>7063</v>
      </c>
      <c r="K749" s="562" t="s">
        <v>24501</v>
      </c>
      <c r="L749" s="561" t="s">
        <v>25</v>
      </c>
    </row>
    <row r="750" spans="1:12" x14ac:dyDescent="0.25">
      <c r="A750" s="561" t="s">
        <v>320</v>
      </c>
      <c r="B750" s="561" t="s">
        <v>321</v>
      </c>
      <c r="C750" s="561" t="s">
        <v>706</v>
      </c>
      <c r="D750" s="561" t="s">
        <v>707</v>
      </c>
      <c r="E750" s="562" t="s">
        <v>22</v>
      </c>
      <c r="F750" s="561" t="s">
        <v>22</v>
      </c>
      <c r="G750" s="561" t="s">
        <v>24502</v>
      </c>
      <c r="H750" s="561" t="s">
        <v>846</v>
      </c>
      <c r="I750" s="561" t="s">
        <v>709</v>
      </c>
      <c r="J750" s="561" t="s">
        <v>7063</v>
      </c>
      <c r="K750" s="562" t="s">
        <v>5181</v>
      </c>
      <c r="L750" s="561" t="s">
        <v>25</v>
      </c>
    </row>
    <row r="751" spans="1:12" x14ac:dyDescent="0.25">
      <c r="A751" s="561" t="s">
        <v>320</v>
      </c>
      <c r="B751" s="561" t="s">
        <v>321</v>
      </c>
      <c r="C751" s="561" t="s">
        <v>706</v>
      </c>
      <c r="D751" s="561" t="s">
        <v>707</v>
      </c>
      <c r="E751" s="562" t="s">
        <v>22</v>
      </c>
      <c r="F751" s="561" t="s">
        <v>22</v>
      </c>
      <c r="G751" s="561" t="s">
        <v>24503</v>
      </c>
      <c r="H751" s="561" t="s">
        <v>847</v>
      </c>
      <c r="I751" s="561" t="s">
        <v>709</v>
      </c>
      <c r="J751" s="561" t="s">
        <v>7063</v>
      </c>
      <c r="K751" s="562" t="s">
        <v>2910</v>
      </c>
      <c r="L751" s="561" t="s">
        <v>25</v>
      </c>
    </row>
    <row r="752" spans="1:12" x14ac:dyDescent="0.25">
      <c r="A752" s="561" t="s">
        <v>320</v>
      </c>
      <c r="B752" s="561" t="s">
        <v>321</v>
      </c>
      <c r="C752" s="561" t="s">
        <v>706</v>
      </c>
      <c r="D752" s="561" t="s">
        <v>707</v>
      </c>
      <c r="E752" s="562" t="s">
        <v>22</v>
      </c>
      <c r="F752" s="561" t="s">
        <v>22</v>
      </c>
      <c r="G752" s="561" t="s">
        <v>24504</v>
      </c>
      <c r="H752" s="561" t="s">
        <v>849</v>
      </c>
      <c r="I752" s="561" t="s">
        <v>709</v>
      </c>
      <c r="J752" s="561" t="s">
        <v>326</v>
      </c>
      <c r="K752" s="562" t="s">
        <v>24505</v>
      </c>
      <c r="L752" s="561" t="s">
        <v>25</v>
      </c>
    </row>
    <row r="753" spans="1:12" x14ac:dyDescent="0.25">
      <c r="A753" s="561" t="s">
        <v>320</v>
      </c>
      <c r="B753" s="561" t="s">
        <v>321</v>
      </c>
      <c r="C753" s="561" t="s">
        <v>706</v>
      </c>
      <c r="D753" s="561" t="s">
        <v>707</v>
      </c>
      <c r="E753" s="562" t="s">
        <v>22</v>
      </c>
      <c r="F753" s="561" t="s">
        <v>22</v>
      </c>
      <c r="G753" s="561" t="s">
        <v>24506</v>
      </c>
      <c r="H753" s="561" t="s">
        <v>850</v>
      </c>
      <c r="I753" s="561" t="s">
        <v>709</v>
      </c>
      <c r="J753" s="561" t="s">
        <v>7063</v>
      </c>
      <c r="K753" s="562" t="s">
        <v>7720</v>
      </c>
      <c r="L753" s="561" t="s">
        <v>25</v>
      </c>
    </row>
    <row r="754" spans="1:12" x14ac:dyDescent="0.25">
      <c r="A754" s="561" t="s">
        <v>320</v>
      </c>
      <c r="B754" s="561" t="s">
        <v>321</v>
      </c>
      <c r="C754" s="561" t="s">
        <v>706</v>
      </c>
      <c r="D754" s="561" t="s">
        <v>707</v>
      </c>
      <c r="E754" s="562" t="s">
        <v>22</v>
      </c>
      <c r="F754" s="561" t="s">
        <v>22</v>
      </c>
      <c r="G754" s="561" t="s">
        <v>24507</v>
      </c>
      <c r="H754" s="561" t="s">
        <v>851</v>
      </c>
      <c r="I754" s="561" t="s">
        <v>709</v>
      </c>
      <c r="J754" s="561" t="s">
        <v>326</v>
      </c>
      <c r="K754" s="562" t="s">
        <v>24467</v>
      </c>
      <c r="L754" s="561" t="s">
        <v>25</v>
      </c>
    </row>
    <row r="755" spans="1:12" x14ac:dyDescent="0.25">
      <c r="A755" s="561" t="s">
        <v>320</v>
      </c>
      <c r="B755" s="561" t="s">
        <v>321</v>
      </c>
      <c r="C755" s="561" t="s">
        <v>706</v>
      </c>
      <c r="D755" s="561" t="s">
        <v>707</v>
      </c>
      <c r="E755" s="562" t="s">
        <v>22</v>
      </c>
      <c r="F755" s="561" t="s">
        <v>22</v>
      </c>
      <c r="G755" s="561" t="s">
        <v>24508</v>
      </c>
      <c r="H755" s="561" t="s">
        <v>852</v>
      </c>
      <c r="I755" s="561" t="s">
        <v>709</v>
      </c>
      <c r="J755" s="561" t="s">
        <v>7063</v>
      </c>
      <c r="K755" s="562" t="s">
        <v>24509</v>
      </c>
      <c r="L755" s="561" t="s">
        <v>25</v>
      </c>
    </row>
    <row r="756" spans="1:12" x14ac:dyDescent="0.25">
      <c r="A756" s="561" t="s">
        <v>320</v>
      </c>
      <c r="B756" s="561" t="s">
        <v>321</v>
      </c>
      <c r="C756" s="561" t="s">
        <v>706</v>
      </c>
      <c r="D756" s="561" t="s">
        <v>707</v>
      </c>
      <c r="E756" s="562" t="s">
        <v>22</v>
      </c>
      <c r="F756" s="561" t="s">
        <v>22</v>
      </c>
      <c r="G756" s="561" t="s">
        <v>24510</v>
      </c>
      <c r="H756" s="561" t="s">
        <v>854</v>
      </c>
      <c r="I756" s="561" t="s">
        <v>709</v>
      </c>
      <c r="J756" s="561" t="s">
        <v>326</v>
      </c>
      <c r="K756" s="562" t="s">
        <v>2178</v>
      </c>
      <c r="L756" s="561" t="s">
        <v>25</v>
      </c>
    </row>
    <row r="757" spans="1:12" x14ac:dyDescent="0.25">
      <c r="A757" s="561" t="s">
        <v>320</v>
      </c>
      <c r="B757" s="561" t="s">
        <v>321</v>
      </c>
      <c r="C757" s="561" t="s">
        <v>706</v>
      </c>
      <c r="D757" s="561" t="s">
        <v>707</v>
      </c>
      <c r="E757" s="562" t="s">
        <v>22</v>
      </c>
      <c r="F757" s="561" t="s">
        <v>22</v>
      </c>
      <c r="G757" s="561" t="s">
        <v>24511</v>
      </c>
      <c r="H757" s="561" t="s">
        <v>855</v>
      </c>
      <c r="I757" s="561" t="s">
        <v>709</v>
      </c>
      <c r="J757" s="561" t="s">
        <v>7063</v>
      </c>
      <c r="K757" s="562" t="s">
        <v>24512</v>
      </c>
      <c r="L757" s="561" t="s">
        <v>25</v>
      </c>
    </row>
    <row r="758" spans="1:12" x14ac:dyDescent="0.25">
      <c r="A758" s="561" t="s">
        <v>320</v>
      </c>
      <c r="B758" s="561" t="s">
        <v>321</v>
      </c>
      <c r="C758" s="561" t="s">
        <v>706</v>
      </c>
      <c r="D758" s="561" t="s">
        <v>707</v>
      </c>
      <c r="E758" s="562" t="s">
        <v>22</v>
      </c>
      <c r="F758" s="561" t="s">
        <v>22</v>
      </c>
      <c r="G758" s="561" t="s">
        <v>24513</v>
      </c>
      <c r="H758" s="561" t="s">
        <v>856</v>
      </c>
      <c r="I758" s="561" t="s">
        <v>709</v>
      </c>
      <c r="J758" s="561" t="s">
        <v>7063</v>
      </c>
      <c r="K758" s="562" t="s">
        <v>7353</v>
      </c>
      <c r="L758" s="561" t="s">
        <v>25</v>
      </c>
    </row>
    <row r="759" spans="1:12" x14ac:dyDescent="0.25">
      <c r="A759" s="561" t="s">
        <v>320</v>
      </c>
      <c r="B759" s="561" t="s">
        <v>321</v>
      </c>
      <c r="C759" s="561" t="s">
        <v>706</v>
      </c>
      <c r="D759" s="561" t="s">
        <v>707</v>
      </c>
      <c r="E759" s="562" t="s">
        <v>22</v>
      </c>
      <c r="F759" s="561" t="s">
        <v>22</v>
      </c>
      <c r="G759" s="561" t="s">
        <v>24514</v>
      </c>
      <c r="H759" s="561" t="s">
        <v>858</v>
      </c>
      <c r="I759" s="561" t="s">
        <v>709</v>
      </c>
      <c r="J759" s="561" t="s">
        <v>7063</v>
      </c>
      <c r="K759" s="562" t="s">
        <v>2746</v>
      </c>
      <c r="L759" s="561" t="s">
        <v>25</v>
      </c>
    </row>
    <row r="760" spans="1:12" x14ac:dyDescent="0.25">
      <c r="A760" s="561" t="s">
        <v>320</v>
      </c>
      <c r="B760" s="561" t="s">
        <v>321</v>
      </c>
      <c r="C760" s="561" t="s">
        <v>706</v>
      </c>
      <c r="D760" s="561" t="s">
        <v>707</v>
      </c>
      <c r="E760" s="562" t="s">
        <v>22</v>
      </c>
      <c r="F760" s="561" t="s">
        <v>22</v>
      </c>
      <c r="G760" s="561" t="s">
        <v>24515</v>
      </c>
      <c r="H760" s="561" t="s">
        <v>860</v>
      </c>
      <c r="I760" s="561" t="s">
        <v>709</v>
      </c>
      <c r="J760" s="561" t="s">
        <v>326</v>
      </c>
      <c r="K760" s="562" t="s">
        <v>24516</v>
      </c>
      <c r="L760" s="561" t="s">
        <v>25</v>
      </c>
    </row>
    <row r="761" spans="1:12" x14ac:dyDescent="0.25">
      <c r="A761" s="561" t="s">
        <v>320</v>
      </c>
      <c r="B761" s="561" t="s">
        <v>321</v>
      </c>
      <c r="C761" s="561" t="s">
        <v>706</v>
      </c>
      <c r="D761" s="561" t="s">
        <v>707</v>
      </c>
      <c r="E761" s="562" t="s">
        <v>22</v>
      </c>
      <c r="F761" s="561" t="s">
        <v>22</v>
      </c>
      <c r="G761" s="561" t="s">
        <v>24517</v>
      </c>
      <c r="H761" s="561" t="s">
        <v>861</v>
      </c>
      <c r="I761" s="561" t="s">
        <v>709</v>
      </c>
      <c r="J761" s="561" t="s">
        <v>7063</v>
      </c>
      <c r="K761" s="562" t="s">
        <v>6364</v>
      </c>
      <c r="L761" s="561" t="s">
        <v>25</v>
      </c>
    </row>
    <row r="762" spans="1:12" x14ac:dyDescent="0.25">
      <c r="A762" s="561" t="s">
        <v>320</v>
      </c>
      <c r="B762" s="561" t="s">
        <v>321</v>
      </c>
      <c r="C762" s="561" t="s">
        <v>706</v>
      </c>
      <c r="D762" s="561" t="s">
        <v>707</v>
      </c>
      <c r="E762" s="562" t="s">
        <v>22</v>
      </c>
      <c r="F762" s="561" t="s">
        <v>22</v>
      </c>
      <c r="G762" s="561" t="s">
        <v>24518</v>
      </c>
      <c r="H762" s="561" t="s">
        <v>863</v>
      </c>
      <c r="I762" s="561" t="s">
        <v>709</v>
      </c>
      <c r="J762" s="561" t="s">
        <v>7063</v>
      </c>
      <c r="K762" s="562" t="s">
        <v>677</v>
      </c>
      <c r="L762" s="561" t="s">
        <v>25</v>
      </c>
    </row>
    <row r="763" spans="1:12" x14ac:dyDescent="0.25">
      <c r="A763" s="561" t="s">
        <v>320</v>
      </c>
      <c r="B763" s="561" t="s">
        <v>321</v>
      </c>
      <c r="C763" s="561" t="s">
        <v>706</v>
      </c>
      <c r="D763" s="561" t="s">
        <v>707</v>
      </c>
      <c r="E763" s="562" t="s">
        <v>22</v>
      </c>
      <c r="F763" s="561" t="s">
        <v>22</v>
      </c>
      <c r="G763" s="561" t="s">
        <v>24519</v>
      </c>
      <c r="H763" s="561" t="s">
        <v>24520</v>
      </c>
      <c r="I763" s="561" t="s">
        <v>709</v>
      </c>
      <c r="J763" s="561" t="s">
        <v>7063</v>
      </c>
      <c r="K763" s="562" t="s">
        <v>5466</v>
      </c>
      <c r="L763" s="561" t="s">
        <v>25</v>
      </c>
    </row>
    <row r="764" spans="1:12" x14ac:dyDescent="0.25">
      <c r="A764" s="561" t="s">
        <v>320</v>
      </c>
      <c r="B764" s="561" t="s">
        <v>321</v>
      </c>
      <c r="C764" s="561" t="s">
        <v>706</v>
      </c>
      <c r="D764" s="561" t="s">
        <v>707</v>
      </c>
      <c r="E764" s="562" t="s">
        <v>22</v>
      </c>
      <c r="F764" s="561" t="s">
        <v>22</v>
      </c>
      <c r="G764" s="561" t="s">
        <v>24521</v>
      </c>
      <c r="H764" s="561" t="s">
        <v>24522</v>
      </c>
      <c r="I764" s="561" t="s">
        <v>709</v>
      </c>
      <c r="J764" s="561" t="s">
        <v>7063</v>
      </c>
      <c r="K764" s="562" t="s">
        <v>669</v>
      </c>
      <c r="L764" s="561" t="s">
        <v>25</v>
      </c>
    </row>
    <row r="765" spans="1:12" x14ac:dyDescent="0.25">
      <c r="A765" s="561" t="s">
        <v>320</v>
      </c>
      <c r="B765" s="561" t="s">
        <v>321</v>
      </c>
      <c r="C765" s="561" t="s">
        <v>706</v>
      </c>
      <c r="D765" s="561" t="s">
        <v>707</v>
      </c>
      <c r="E765" s="562" t="s">
        <v>22</v>
      </c>
      <c r="F765" s="561" t="s">
        <v>22</v>
      </c>
      <c r="G765" s="561" t="s">
        <v>24523</v>
      </c>
      <c r="H765" s="561" t="s">
        <v>24524</v>
      </c>
      <c r="I765" s="561" t="s">
        <v>709</v>
      </c>
      <c r="J765" s="561" t="s">
        <v>7063</v>
      </c>
      <c r="K765" s="562" t="s">
        <v>679</v>
      </c>
      <c r="L765" s="561" t="s">
        <v>25</v>
      </c>
    </row>
    <row r="766" spans="1:12" x14ac:dyDescent="0.25">
      <c r="A766" s="561" t="s">
        <v>320</v>
      </c>
      <c r="B766" s="561" t="s">
        <v>321</v>
      </c>
      <c r="C766" s="561" t="s">
        <v>706</v>
      </c>
      <c r="D766" s="561" t="s">
        <v>707</v>
      </c>
      <c r="E766" s="562" t="s">
        <v>22</v>
      </c>
      <c r="F766" s="561" t="s">
        <v>22</v>
      </c>
      <c r="G766" s="561" t="s">
        <v>24525</v>
      </c>
      <c r="H766" s="561" t="s">
        <v>24526</v>
      </c>
      <c r="I766" s="561" t="s">
        <v>709</v>
      </c>
      <c r="J766" s="561" t="s">
        <v>326</v>
      </c>
      <c r="K766" s="562" t="s">
        <v>7847</v>
      </c>
      <c r="L766" s="561" t="s">
        <v>25</v>
      </c>
    </row>
    <row r="767" spans="1:12" x14ac:dyDescent="0.25">
      <c r="A767" s="561" t="s">
        <v>320</v>
      </c>
      <c r="B767" s="561" t="s">
        <v>321</v>
      </c>
      <c r="C767" s="561" t="s">
        <v>706</v>
      </c>
      <c r="D767" s="561" t="s">
        <v>707</v>
      </c>
      <c r="E767" s="562" t="s">
        <v>22</v>
      </c>
      <c r="F767" s="561" t="s">
        <v>22</v>
      </c>
      <c r="G767" s="561" t="s">
        <v>24527</v>
      </c>
      <c r="H767" s="561" t="s">
        <v>866</v>
      </c>
      <c r="I767" s="561" t="s">
        <v>709</v>
      </c>
      <c r="J767" s="561" t="s">
        <v>7063</v>
      </c>
      <c r="K767" s="562" t="s">
        <v>134</v>
      </c>
      <c r="L767" s="561" t="s">
        <v>25</v>
      </c>
    </row>
    <row r="768" spans="1:12" x14ac:dyDescent="0.25">
      <c r="A768" s="561" t="s">
        <v>320</v>
      </c>
      <c r="B768" s="561" t="s">
        <v>321</v>
      </c>
      <c r="C768" s="561" t="s">
        <v>706</v>
      </c>
      <c r="D768" s="561" t="s">
        <v>707</v>
      </c>
      <c r="E768" s="562" t="s">
        <v>22</v>
      </c>
      <c r="F768" s="561" t="s">
        <v>22</v>
      </c>
      <c r="G768" s="561" t="s">
        <v>24528</v>
      </c>
      <c r="H768" s="561" t="s">
        <v>868</v>
      </c>
      <c r="I768" s="561" t="s">
        <v>709</v>
      </c>
      <c r="J768" s="561" t="s">
        <v>7063</v>
      </c>
      <c r="K768" s="562" t="s">
        <v>1280</v>
      </c>
      <c r="L768" s="561" t="s">
        <v>25</v>
      </c>
    </row>
    <row r="769" spans="1:12" x14ac:dyDescent="0.25">
      <c r="A769" s="561" t="s">
        <v>320</v>
      </c>
      <c r="B769" s="561" t="s">
        <v>321</v>
      </c>
      <c r="C769" s="561" t="s">
        <v>706</v>
      </c>
      <c r="D769" s="561" t="s">
        <v>707</v>
      </c>
      <c r="E769" s="562" t="s">
        <v>22</v>
      </c>
      <c r="F769" s="561" t="s">
        <v>22</v>
      </c>
      <c r="G769" s="561" t="s">
        <v>24529</v>
      </c>
      <c r="H769" s="561" t="s">
        <v>869</v>
      </c>
      <c r="I769" s="561" t="s">
        <v>709</v>
      </c>
      <c r="J769" s="561" t="s">
        <v>7063</v>
      </c>
      <c r="K769" s="562" t="s">
        <v>8015</v>
      </c>
      <c r="L769" s="561" t="s">
        <v>25</v>
      </c>
    </row>
    <row r="770" spans="1:12" x14ac:dyDescent="0.25">
      <c r="A770" s="561" t="s">
        <v>320</v>
      </c>
      <c r="B770" s="561" t="s">
        <v>321</v>
      </c>
      <c r="C770" s="561" t="s">
        <v>706</v>
      </c>
      <c r="D770" s="561" t="s">
        <v>707</v>
      </c>
      <c r="E770" s="562" t="s">
        <v>22</v>
      </c>
      <c r="F770" s="561" t="s">
        <v>22</v>
      </c>
      <c r="G770" s="561" t="s">
        <v>24530</v>
      </c>
      <c r="H770" s="561" t="s">
        <v>871</v>
      </c>
      <c r="I770" s="561" t="s">
        <v>709</v>
      </c>
      <c r="J770" s="561" t="s">
        <v>24</v>
      </c>
      <c r="K770" s="562" t="s">
        <v>24531</v>
      </c>
      <c r="L770" s="561" t="s">
        <v>25</v>
      </c>
    </row>
    <row r="771" spans="1:12" x14ac:dyDescent="0.25">
      <c r="A771" s="561" t="s">
        <v>320</v>
      </c>
      <c r="B771" s="561" t="s">
        <v>321</v>
      </c>
      <c r="C771" s="561" t="s">
        <v>706</v>
      </c>
      <c r="D771" s="561" t="s">
        <v>707</v>
      </c>
      <c r="E771" s="562" t="s">
        <v>22</v>
      </c>
      <c r="F771" s="561" t="s">
        <v>22</v>
      </c>
      <c r="G771" s="561" t="s">
        <v>24532</v>
      </c>
      <c r="H771" s="561" t="s">
        <v>873</v>
      </c>
      <c r="I771" s="561" t="s">
        <v>709</v>
      </c>
      <c r="J771" s="561" t="s">
        <v>7063</v>
      </c>
      <c r="K771" s="562" t="s">
        <v>24533</v>
      </c>
      <c r="L771" s="561" t="s">
        <v>25</v>
      </c>
    </row>
    <row r="772" spans="1:12" x14ac:dyDescent="0.25">
      <c r="A772" s="561" t="s">
        <v>320</v>
      </c>
      <c r="B772" s="561" t="s">
        <v>321</v>
      </c>
      <c r="C772" s="561" t="s">
        <v>706</v>
      </c>
      <c r="D772" s="561" t="s">
        <v>707</v>
      </c>
      <c r="E772" s="562" t="s">
        <v>22</v>
      </c>
      <c r="F772" s="561" t="s">
        <v>22</v>
      </c>
      <c r="G772" s="561" t="s">
        <v>24534</v>
      </c>
      <c r="H772" s="561" t="s">
        <v>875</v>
      </c>
      <c r="I772" s="561" t="s">
        <v>709</v>
      </c>
      <c r="J772" s="561" t="s">
        <v>7063</v>
      </c>
      <c r="K772" s="562" t="s">
        <v>988</v>
      </c>
      <c r="L772" s="561" t="s">
        <v>25</v>
      </c>
    </row>
    <row r="773" spans="1:12" x14ac:dyDescent="0.25">
      <c r="A773" s="561" t="s">
        <v>320</v>
      </c>
      <c r="B773" s="561" t="s">
        <v>321</v>
      </c>
      <c r="C773" s="561" t="s">
        <v>706</v>
      </c>
      <c r="D773" s="561" t="s">
        <v>707</v>
      </c>
      <c r="E773" s="562" t="s">
        <v>22</v>
      </c>
      <c r="F773" s="561" t="s">
        <v>22</v>
      </c>
      <c r="G773" s="561" t="s">
        <v>24535</v>
      </c>
      <c r="H773" s="561" t="s">
        <v>877</v>
      </c>
      <c r="I773" s="561" t="s">
        <v>709</v>
      </c>
      <c r="J773" s="561" t="s">
        <v>7063</v>
      </c>
      <c r="K773" s="562" t="s">
        <v>24536</v>
      </c>
      <c r="L773" s="561" t="s">
        <v>25</v>
      </c>
    </row>
    <row r="774" spans="1:12" x14ac:dyDescent="0.25">
      <c r="A774" s="561" t="s">
        <v>320</v>
      </c>
      <c r="B774" s="561" t="s">
        <v>321</v>
      </c>
      <c r="C774" s="561" t="s">
        <v>706</v>
      </c>
      <c r="D774" s="561" t="s">
        <v>707</v>
      </c>
      <c r="E774" s="562" t="s">
        <v>22</v>
      </c>
      <c r="F774" s="561" t="s">
        <v>22</v>
      </c>
      <c r="G774" s="561" t="s">
        <v>24537</v>
      </c>
      <c r="H774" s="561" t="s">
        <v>879</v>
      </c>
      <c r="I774" s="561" t="s">
        <v>709</v>
      </c>
      <c r="J774" s="561" t="s">
        <v>24</v>
      </c>
      <c r="K774" s="562" t="s">
        <v>3684</v>
      </c>
      <c r="L774" s="561" t="s">
        <v>25</v>
      </c>
    </row>
    <row r="775" spans="1:12" x14ac:dyDescent="0.25">
      <c r="A775" s="561" t="s">
        <v>320</v>
      </c>
      <c r="B775" s="561" t="s">
        <v>321</v>
      </c>
      <c r="C775" s="561" t="s">
        <v>706</v>
      </c>
      <c r="D775" s="561" t="s">
        <v>707</v>
      </c>
      <c r="E775" s="562" t="s">
        <v>22</v>
      </c>
      <c r="F775" s="561" t="s">
        <v>22</v>
      </c>
      <c r="G775" s="561" t="s">
        <v>24538</v>
      </c>
      <c r="H775" s="561" t="s">
        <v>881</v>
      </c>
      <c r="I775" s="561" t="s">
        <v>709</v>
      </c>
      <c r="J775" s="561" t="s">
        <v>7063</v>
      </c>
      <c r="K775" s="562" t="s">
        <v>870</v>
      </c>
      <c r="L775" s="561" t="s">
        <v>25</v>
      </c>
    </row>
    <row r="776" spans="1:12" x14ac:dyDescent="0.25">
      <c r="A776" s="561" t="s">
        <v>320</v>
      </c>
      <c r="B776" s="561" t="s">
        <v>321</v>
      </c>
      <c r="C776" s="561" t="s">
        <v>706</v>
      </c>
      <c r="D776" s="561" t="s">
        <v>707</v>
      </c>
      <c r="E776" s="562" t="s">
        <v>22</v>
      </c>
      <c r="F776" s="561" t="s">
        <v>22</v>
      </c>
      <c r="G776" s="561" t="s">
        <v>24539</v>
      </c>
      <c r="H776" s="561" t="s">
        <v>883</v>
      </c>
      <c r="I776" s="561" t="s">
        <v>709</v>
      </c>
      <c r="J776" s="561" t="s">
        <v>7063</v>
      </c>
      <c r="K776" s="562" t="s">
        <v>876</v>
      </c>
      <c r="L776" s="561" t="s">
        <v>25</v>
      </c>
    </row>
    <row r="777" spans="1:12" x14ac:dyDescent="0.25">
      <c r="A777" s="561" t="s">
        <v>320</v>
      </c>
      <c r="B777" s="561" t="s">
        <v>321</v>
      </c>
      <c r="C777" s="561" t="s">
        <v>706</v>
      </c>
      <c r="D777" s="561" t="s">
        <v>707</v>
      </c>
      <c r="E777" s="562" t="s">
        <v>22</v>
      </c>
      <c r="F777" s="561" t="s">
        <v>22</v>
      </c>
      <c r="G777" s="561" t="s">
        <v>24540</v>
      </c>
      <c r="H777" s="561" t="s">
        <v>884</v>
      </c>
      <c r="I777" s="561" t="s">
        <v>709</v>
      </c>
      <c r="J777" s="561" t="s">
        <v>7063</v>
      </c>
      <c r="K777" s="562" t="s">
        <v>1225</v>
      </c>
      <c r="L777" s="561" t="s">
        <v>25</v>
      </c>
    </row>
    <row r="778" spans="1:12" x14ac:dyDescent="0.25">
      <c r="A778" s="561" t="s">
        <v>320</v>
      </c>
      <c r="B778" s="561" t="s">
        <v>321</v>
      </c>
      <c r="C778" s="561" t="s">
        <v>706</v>
      </c>
      <c r="D778" s="561" t="s">
        <v>707</v>
      </c>
      <c r="E778" s="562" t="s">
        <v>22</v>
      </c>
      <c r="F778" s="561" t="s">
        <v>22</v>
      </c>
      <c r="G778" s="561" t="s">
        <v>24541</v>
      </c>
      <c r="H778" s="561" t="s">
        <v>885</v>
      </c>
      <c r="I778" s="561" t="s">
        <v>709</v>
      </c>
      <c r="J778" s="561" t="s">
        <v>24</v>
      </c>
      <c r="K778" s="562" t="s">
        <v>945</v>
      </c>
      <c r="L778" s="561" t="s">
        <v>25</v>
      </c>
    </row>
    <row r="779" spans="1:12" x14ac:dyDescent="0.25">
      <c r="A779" s="561" t="s">
        <v>320</v>
      </c>
      <c r="B779" s="561" t="s">
        <v>321</v>
      </c>
      <c r="C779" s="561" t="s">
        <v>706</v>
      </c>
      <c r="D779" s="561" t="s">
        <v>707</v>
      </c>
      <c r="E779" s="562" t="s">
        <v>22</v>
      </c>
      <c r="F779" s="561" t="s">
        <v>22</v>
      </c>
      <c r="G779" s="561" t="s">
        <v>24542</v>
      </c>
      <c r="H779" s="561" t="s">
        <v>887</v>
      </c>
      <c r="I779" s="561" t="s">
        <v>709</v>
      </c>
      <c r="J779" s="561" t="s">
        <v>7063</v>
      </c>
      <c r="K779" s="562" t="s">
        <v>4984</v>
      </c>
      <c r="L779" s="561" t="s">
        <v>25</v>
      </c>
    </row>
    <row r="780" spans="1:12" x14ac:dyDescent="0.25">
      <c r="A780" s="561" t="s">
        <v>320</v>
      </c>
      <c r="B780" s="561" t="s">
        <v>321</v>
      </c>
      <c r="C780" s="561" t="s">
        <v>706</v>
      </c>
      <c r="D780" s="561" t="s">
        <v>707</v>
      </c>
      <c r="E780" s="562" t="s">
        <v>22</v>
      </c>
      <c r="F780" s="561" t="s">
        <v>22</v>
      </c>
      <c r="G780" s="561" t="s">
        <v>24543</v>
      </c>
      <c r="H780" s="561" t="s">
        <v>889</v>
      </c>
      <c r="I780" s="561" t="s">
        <v>709</v>
      </c>
      <c r="J780" s="561" t="s">
        <v>7063</v>
      </c>
      <c r="K780" s="562" t="s">
        <v>895</v>
      </c>
      <c r="L780" s="561" t="s">
        <v>25</v>
      </c>
    </row>
    <row r="781" spans="1:12" x14ac:dyDescent="0.25">
      <c r="A781" s="561" t="s">
        <v>320</v>
      </c>
      <c r="B781" s="561" t="s">
        <v>321</v>
      </c>
      <c r="C781" s="561" t="s">
        <v>706</v>
      </c>
      <c r="D781" s="561" t="s">
        <v>707</v>
      </c>
      <c r="E781" s="562" t="s">
        <v>22</v>
      </c>
      <c r="F781" s="561" t="s">
        <v>22</v>
      </c>
      <c r="G781" s="561" t="s">
        <v>24544</v>
      </c>
      <c r="H781" s="561" t="s">
        <v>891</v>
      </c>
      <c r="I781" s="561" t="s">
        <v>709</v>
      </c>
      <c r="J781" s="561" t="s">
        <v>7063</v>
      </c>
      <c r="K781" s="562" t="s">
        <v>2346</v>
      </c>
      <c r="L781" s="561" t="s">
        <v>25</v>
      </c>
    </row>
    <row r="782" spans="1:12" x14ac:dyDescent="0.25">
      <c r="A782" s="561" t="s">
        <v>320</v>
      </c>
      <c r="B782" s="561" t="s">
        <v>321</v>
      </c>
      <c r="C782" s="561" t="s">
        <v>706</v>
      </c>
      <c r="D782" s="561" t="s">
        <v>707</v>
      </c>
      <c r="E782" s="562" t="s">
        <v>22</v>
      </c>
      <c r="F782" s="561" t="s">
        <v>22</v>
      </c>
      <c r="G782" s="561" t="s">
        <v>24545</v>
      </c>
      <c r="H782" s="561" t="s">
        <v>892</v>
      </c>
      <c r="I782" s="561" t="s">
        <v>709</v>
      </c>
      <c r="J782" s="561" t="s">
        <v>24</v>
      </c>
      <c r="K782" s="562" t="s">
        <v>6251</v>
      </c>
      <c r="L782" s="561" t="s">
        <v>25</v>
      </c>
    </row>
    <row r="783" spans="1:12" x14ac:dyDescent="0.25">
      <c r="A783" s="561" t="s">
        <v>320</v>
      </c>
      <c r="B783" s="561" t="s">
        <v>321</v>
      </c>
      <c r="C783" s="561" t="s">
        <v>706</v>
      </c>
      <c r="D783" s="561" t="s">
        <v>707</v>
      </c>
      <c r="E783" s="562" t="s">
        <v>22</v>
      </c>
      <c r="F783" s="561" t="s">
        <v>22</v>
      </c>
      <c r="G783" s="561" t="s">
        <v>24546</v>
      </c>
      <c r="H783" s="561" t="s">
        <v>893</v>
      </c>
      <c r="I783" s="561" t="s">
        <v>709</v>
      </c>
      <c r="J783" s="561" t="s">
        <v>7063</v>
      </c>
      <c r="K783" s="562" t="s">
        <v>127</v>
      </c>
      <c r="L783" s="561" t="s">
        <v>25</v>
      </c>
    </row>
    <row r="784" spans="1:12" x14ac:dyDescent="0.25">
      <c r="A784" s="561" t="s">
        <v>320</v>
      </c>
      <c r="B784" s="561" t="s">
        <v>321</v>
      </c>
      <c r="C784" s="561" t="s">
        <v>706</v>
      </c>
      <c r="D784" s="561" t="s">
        <v>707</v>
      </c>
      <c r="E784" s="562" t="s">
        <v>22</v>
      </c>
      <c r="F784" s="561" t="s">
        <v>22</v>
      </c>
      <c r="G784" s="561" t="s">
        <v>24547</v>
      </c>
      <c r="H784" s="561" t="s">
        <v>894</v>
      </c>
      <c r="I784" s="561" t="s">
        <v>709</v>
      </c>
      <c r="J784" s="561" t="s">
        <v>7063</v>
      </c>
      <c r="K784" s="562" t="s">
        <v>622</v>
      </c>
      <c r="L784" s="561" t="s">
        <v>25</v>
      </c>
    </row>
    <row r="785" spans="1:12" x14ac:dyDescent="0.25">
      <c r="A785" s="561" t="s">
        <v>320</v>
      </c>
      <c r="B785" s="561" t="s">
        <v>321</v>
      </c>
      <c r="C785" s="561" t="s">
        <v>706</v>
      </c>
      <c r="D785" s="561" t="s">
        <v>707</v>
      </c>
      <c r="E785" s="562" t="s">
        <v>22</v>
      </c>
      <c r="F785" s="561" t="s">
        <v>22</v>
      </c>
      <c r="G785" s="561" t="s">
        <v>24548</v>
      </c>
      <c r="H785" s="561" t="s">
        <v>896</v>
      </c>
      <c r="I785" s="561" t="s">
        <v>709</v>
      </c>
      <c r="J785" s="561" t="s">
        <v>7063</v>
      </c>
      <c r="K785" s="562" t="s">
        <v>4969</v>
      </c>
      <c r="L785" s="561" t="s">
        <v>25</v>
      </c>
    </row>
    <row r="786" spans="1:12" x14ac:dyDescent="0.25">
      <c r="A786" s="561" t="s">
        <v>320</v>
      </c>
      <c r="B786" s="561" t="s">
        <v>321</v>
      </c>
      <c r="C786" s="561" t="s">
        <v>706</v>
      </c>
      <c r="D786" s="561" t="s">
        <v>707</v>
      </c>
      <c r="E786" s="562" t="s">
        <v>22</v>
      </c>
      <c r="F786" s="561" t="s">
        <v>22</v>
      </c>
      <c r="G786" s="561" t="s">
        <v>24549</v>
      </c>
      <c r="H786" s="561" t="s">
        <v>898</v>
      </c>
      <c r="I786" s="561" t="s">
        <v>709</v>
      </c>
      <c r="J786" s="561" t="s">
        <v>24</v>
      </c>
      <c r="K786" s="562" t="s">
        <v>6251</v>
      </c>
      <c r="L786" s="561" t="s">
        <v>25</v>
      </c>
    </row>
    <row r="787" spans="1:12" x14ac:dyDescent="0.25">
      <c r="A787" s="561" t="s">
        <v>320</v>
      </c>
      <c r="B787" s="561" t="s">
        <v>321</v>
      </c>
      <c r="C787" s="561" t="s">
        <v>706</v>
      </c>
      <c r="D787" s="561" t="s">
        <v>707</v>
      </c>
      <c r="E787" s="562" t="s">
        <v>22</v>
      </c>
      <c r="F787" s="561" t="s">
        <v>22</v>
      </c>
      <c r="G787" s="561" t="s">
        <v>24550</v>
      </c>
      <c r="H787" s="561" t="s">
        <v>899</v>
      </c>
      <c r="I787" s="561" t="s">
        <v>709</v>
      </c>
      <c r="J787" s="561" t="s">
        <v>7063</v>
      </c>
      <c r="K787" s="562" t="s">
        <v>5183</v>
      </c>
      <c r="L787" s="561" t="s">
        <v>25</v>
      </c>
    </row>
    <row r="788" spans="1:12" x14ac:dyDescent="0.25">
      <c r="A788" s="561" t="s">
        <v>320</v>
      </c>
      <c r="B788" s="561" t="s">
        <v>321</v>
      </c>
      <c r="C788" s="561" t="s">
        <v>706</v>
      </c>
      <c r="D788" s="561" t="s">
        <v>707</v>
      </c>
      <c r="E788" s="562" t="s">
        <v>22</v>
      </c>
      <c r="F788" s="561" t="s">
        <v>22</v>
      </c>
      <c r="G788" s="561" t="s">
        <v>24551</v>
      </c>
      <c r="H788" s="561" t="s">
        <v>901</v>
      </c>
      <c r="I788" s="561" t="s">
        <v>709</v>
      </c>
      <c r="J788" s="561" t="s">
        <v>7063</v>
      </c>
      <c r="K788" s="562" t="s">
        <v>7180</v>
      </c>
      <c r="L788" s="561" t="s">
        <v>25</v>
      </c>
    </row>
    <row r="789" spans="1:12" x14ac:dyDescent="0.25">
      <c r="A789" s="561" t="s">
        <v>320</v>
      </c>
      <c r="B789" s="561" t="s">
        <v>321</v>
      </c>
      <c r="C789" s="561" t="s">
        <v>706</v>
      </c>
      <c r="D789" s="561" t="s">
        <v>707</v>
      </c>
      <c r="E789" s="562" t="s">
        <v>22</v>
      </c>
      <c r="F789" s="561" t="s">
        <v>22</v>
      </c>
      <c r="G789" s="561" t="s">
        <v>24552</v>
      </c>
      <c r="H789" s="561" t="s">
        <v>903</v>
      </c>
      <c r="I789" s="561" t="s">
        <v>709</v>
      </c>
      <c r="J789" s="561" t="s">
        <v>7063</v>
      </c>
      <c r="K789" s="562" t="s">
        <v>770</v>
      </c>
      <c r="L789" s="561" t="s">
        <v>25</v>
      </c>
    </row>
    <row r="790" spans="1:12" x14ac:dyDescent="0.25">
      <c r="A790" s="561" t="s">
        <v>320</v>
      </c>
      <c r="B790" s="561" t="s">
        <v>321</v>
      </c>
      <c r="C790" s="561" t="s">
        <v>706</v>
      </c>
      <c r="D790" s="561" t="s">
        <v>707</v>
      </c>
      <c r="E790" s="562" t="s">
        <v>22</v>
      </c>
      <c r="F790" s="561" t="s">
        <v>22</v>
      </c>
      <c r="G790" s="561" t="s">
        <v>24553</v>
      </c>
      <c r="H790" s="561" t="s">
        <v>904</v>
      </c>
      <c r="I790" s="561" t="s">
        <v>709</v>
      </c>
      <c r="J790" s="561" t="s">
        <v>7063</v>
      </c>
      <c r="K790" s="562" t="s">
        <v>864</v>
      </c>
      <c r="L790" s="561" t="s">
        <v>25</v>
      </c>
    </row>
    <row r="791" spans="1:12" x14ac:dyDescent="0.25">
      <c r="A791" s="561" t="s">
        <v>320</v>
      </c>
      <c r="B791" s="561" t="s">
        <v>321</v>
      </c>
      <c r="C791" s="561" t="s">
        <v>706</v>
      </c>
      <c r="D791" s="561" t="s">
        <v>707</v>
      </c>
      <c r="E791" s="562" t="s">
        <v>22</v>
      </c>
      <c r="F791" s="561" t="s">
        <v>22</v>
      </c>
      <c r="G791" s="561" t="s">
        <v>24554</v>
      </c>
      <c r="H791" s="561" t="s">
        <v>905</v>
      </c>
      <c r="I791" s="561" t="s">
        <v>709</v>
      </c>
      <c r="J791" s="561" t="s">
        <v>7063</v>
      </c>
      <c r="K791" s="562" t="s">
        <v>1061</v>
      </c>
      <c r="L791" s="561" t="s">
        <v>25</v>
      </c>
    </row>
    <row r="792" spans="1:12" x14ac:dyDescent="0.25">
      <c r="A792" s="561" t="s">
        <v>320</v>
      </c>
      <c r="B792" s="561" t="s">
        <v>321</v>
      </c>
      <c r="C792" s="561" t="s">
        <v>706</v>
      </c>
      <c r="D792" s="561" t="s">
        <v>707</v>
      </c>
      <c r="E792" s="562" t="s">
        <v>22</v>
      </c>
      <c r="F792" s="561" t="s">
        <v>22</v>
      </c>
      <c r="G792" s="561" t="s">
        <v>24555</v>
      </c>
      <c r="H792" s="561" t="s">
        <v>907</v>
      </c>
      <c r="I792" s="561" t="s">
        <v>709</v>
      </c>
      <c r="J792" s="561" t="s">
        <v>24</v>
      </c>
      <c r="K792" s="562" t="s">
        <v>6836</v>
      </c>
      <c r="L792" s="561" t="s">
        <v>25</v>
      </c>
    </row>
    <row r="793" spans="1:12" x14ac:dyDescent="0.25">
      <c r="A793" s="561" t="s">
        <v>320</v>
      </c>
      <c r="B793" s="561" t="s">
        <v>321</v>
      </c>
      <c r="C793" s="561" t="s">
        <v>706</v>
      </c>
      <c r="D793" s="561" t="s">
        <v>707</v>
      </c>
      <c r="E793" s="562" t="s">
        <v>22</v>
      </c>
      <c r="F793" s="561" t="s">
        <v>22</v>
      </c>
      <c r="G793" s="561" t="s">
        <v>24556</v>
      </c>
      <c r="H793" s="561" t="s">
        <v>908</v>
      </c>
      <c r="I793" s="561" t="s">
        <v>709</v>
      </c>
      <c r="J793" s="561" t="s">
        <v>24</v>
      </c>
      <c r="K793" s="562" t="s">
        <v>24557</v>
      </c>
      <c r="L793" s="561" t="s">
        <v>25</v>
      </c>
    </row>
    <row r="794" spans="1:12" x14ac:dyDescent="0.25">
      <c r="A794" s="561" t="s">
        <v>320</v>
      </c>
      <c r="B794" s="561" t="s">
        <v>321</v>
      </c>
      <c r="C794" s="561" t="s">
        <v>706</v>
      </c>
      <c r="D794" s="561" t="s">
        <v>707</v>
      </c>
      <c r="E794" s="562" t="s">
        <v>22</v>
      </c>
      <c r="F794" s="561" t="s">
        <v>22</v>
      </c>
      <c r="G794" s="561" t="s">
        <v>24558</v>
      </c>
      <c r="H794" s="561" t="s">
        <v>910</v>
      </c>
      <c r="I794" s="561" t="s">
        <v>709</v>
      </c>
      <c r="J794" s="561" t="s">
        <v>24</v>
      </c>
      <c r="K794" s="562" t="s">
        <v>3368</v>
      </c>
      <c r="L794" s="561" t="s">
        <v>25</v>
      </c>
    </row>
    <row r="795" spans="1:12" x14ac:dyDescent="0.25">
      <c r="A795" s="561" t="s">
        <v>320</v>
      </c>
      <c r="B795" s="561" t="s">
        <v>321</v>
      </c>
      <c r="C795" s="561" t="s">
        <v>706</v>
      </c>
      <c r="D795" s="561" t="s">
        <v>707</v>
      </c>
      <c r="E795" s="562" t="s">
        <v>22</v>
      </c>
      <c r="F795" s="561" t="s">
        <v>22</v>
      </c>
      <c r="G795" s="561" t="s">
        <v>24559</v>
      </c>
      <c r="H795" s="561" t="s">
        <v>912</v>
      </c>
      <c r="I795" s="561" t="s">
        <v>709</v>
      </c>
      <c r="J795" s="561" t="s">
        <v>24</v>
      </c>
      <c r="K795" s="562" t="s">
        <v>8615</v>
      </c>
      <c r="L795" s="561" t="s">
        <v>25</v>
      </c>
    </row>
    <row r="796" spans="1:12" x14ac:dyDescent="0.25">
      <c r="A796" s="561" t="s">
        <v>320</v>
      </c>
      <c r="B796" s="561" t="s">
        <v>321</v>
      </c>
      <c r="C796" s="561" t="s">
        <v>706</v>
      </c>
      <c r="D796" s="561" t="s">
        <v>707</v>
      </c>
      <c r="E796" s="562" t="s">
        <v>22</v>
      </c>
      <c r="F796" s="561" t="s">
        <v>22</v>
      </c>
      <c r="G796" s="561" t="s">
        <v>24560</v>
      </c>
      <c r="H796" s="561" t="s">
        <v>913</v>
      </c>
      <c r="I796" s="561" t="s">
        <v>709</v>
      </c>
      <c r="J796" s="561" t="s">
        <v>326</v>
      </c>
      <c r="K796" s="562" t="s">
        <v>8252</v>
      </c>
      <c r="L796" s="561" t="s">
        <v>25</v>
      </c>
    </row>
    <row r="797" spans="1:12" x14ac:dyDescent="0.25">
      <c r="A797" s="561" t="s">
        <v>320</v>
      </c>
      <c r="B797" s="561" t="s">
        <v>321</v>
      </c>
      <c r="C797" s="561" t="s">
        <v>706</v>
      </c>
      <c r="D797" s="561" t="s">
        <v>707</v>
      </c>
      <c r="E797" s="562" t="s">
        <v>22</v>
      </c>
      <c r="F797" s="561" t="s">
        <v>22</v>
      </c>
      <c r="G797" s="561" t="s">
        <v>24561</v>
      </c>
      <c r="H797" s="561" t="s">
        <v>914</v>
      </c>
      <c r="I797" s="561" t="s">
        <v>709</v>
      </c>
      <c r="J797" s="561" t="s">
        <v>7063</v>
      </c>
      <c r="K797" s="562" t="s">
        <v>7460</v>
      </c>
      <c r="L797" s="561" t="s">
        <v>25</v>
      </c>
    </row>
    <row r="798" spans="1:12" x14ac:dyDescent="0.25">
      <c r="A798" s="561" t="s">
        <v>320</v>
      </c>
      <c r="B798" s="561" t="s">
        <v>321</v>
      </c>
      <c r="C798" s="561" t="s">
        <v>706</v>
      </c>
      <c r="D798" s="561" t="s">
        <v>707</v>
      </c>
      <c r="E798" s="562" t="s">
        <v>22</v>
      </c>
      <c r="F798" s="561" t="s">
        <v>22</v>
      </c>
      <c r="G798" s="561" t="s">
        <v>24562</v>
      </c>
      <c r="H798" s="561" t="s">
        <v>915</v>
      </c>
      <c r="I798" s="561" t="s">
        <v>709</v>
      </c>
      <c r="J798" s="561" t="s">
        <v>7063</v>
      </c>
      <c r="K798" s="562" t="s">
        <v>3657</v>
      </c>
      <c r="L798" s="561" t="s">
        <v>25</v>
      </c>
    </row>
    <row r="799" spans="1:12" x14ac:dyDescent="0.25">
      <c r="A799" s="561" t="s">
        <v>320</v>
      </c>
      <c r="B799" s="561" t="s">
        <v>321</v>
      </c>
      <c r="C799" s="561" t="s">
        <v>706</v>
      </c>
      <c r="D799" s="561" t="s">
        <v>707</v>
      </c>
      <c r="E799" s="562" t="s">
        <v>22</v>
      </c>
      <c r="F799" s="561" t="s">
        <v>22</v>
      </c>
      <c r="G799" s="561" t="s">
        <v>24563</v>
      </c>
      <c r="H799" s="561" t="s">
        <v>917</v>
      </c>
      <c r="I799" s="561" t="s">
        <v>709</v>
      </c>
      <c r="J799" s="561" t="s">
        <v>7063</v>
      </c>
      <c r="K799" s="562" t="s">
        <v>24564</v>
      </c>
      <c r="L799" s="561" t="s">
        <v>25</v>
      </c>
    </row>
    <row r="800" spans="1:12" x14ac:dyDescent="0.25">
      <c r="A800" s="561" t="s">
        <v>320</v>
      </c>
      <c r="B800" s="561" t="s">
        <v>321</v>
      </c>
      <c r="C800" s="561" t="s">
        <v>706</v>
      </c>
      <c r="D800" s="561" t="s">
        <v>707</v>
      </c>
      <c r="E800" s="562" t="s">
        <v>22</v>
      </c>
      <c r="F800" s="561" t="s">
        <v>22</v>
      </c>
      <c r="G800" s="561" t="s">
        <v>24565</v>
      </c>
      <c r="H800" s="561" t="s">
        <v>919</v>
      </c>
      <c r="I800" s="561" t="s">
        <v>709</v>
      </c>
      <c r="J800" s="561" t="s">
        <v>326</v>
      </c>
      <c r="K800" s="562" t="s">
        <v>24566</v>
      </c>
      <c r="L800" s="561" t="s">
        <v>25</v>
      </c>
    </row>
    <row r="801" spans="1:12" x14ac:dyDescent="0.25">
      <c r="A801" s="561" t="s">
        <v>320</v>
      </c>
      <c r="B801" s="561" t="s">
        <v>321</v>
      </c>
      <c r="C801" s="561" t="s">
        <v>706</v>
      </c>
      <c r="D801" s="561" t="s">
        <v>707</v>
      </c>
      <c r="E801" s="562" t="s">
        <v>22</v>
      </c>
      <c r="F801" s="561" t="s">
        <v>22</v>
      </c>
      <c r="G801" s="561" t="s">
        <v>24567</v>
      </c>
      <c r="H801" s="561" t="s">
        <v>920</v>
      </c>
      <c r="I801" s="561" t="s">
        <v>709</v>
      </c>
      <c r="J801" s="561" t="s">
        <v>7063</v>
      </c>
      <c r="K801" s="562" t="s">
        <v>5569</v>
      </c>
      <c r="L801" s="561" t="s">
        <v>25</v>
      </c>
    </row>
    <row r="802" spans="1:12" x14ac:dyDescent="0.25">
      <c r="A802" s="561" t="s">
        <v>320</v>
      </c>
      <c r="B802" s="561" t="s">
        <v>321</v>
      </c>
      <c r="C802" s="561" t="s">
        <v>706</v>
      </c>
      <c r="D802" s="561" t="s">
        <v>707</v>
      </c>
      <c r="E802" s="562" t="s">
        <v>22</v>
      </c>
      <c r="F802" s="561" t="s">
        <v>22</v>
      </c>
      <c r="G802" s="561" t="s">
        <v>24568</v>
      </c>
      <c r="H802" s="561" t="s">
        <v>922</v>
      </c>
      <c r="I802" s="561" t="s">
        <v>709</v>
      </c>
      <c r="J802" s="561" t="s">
        <v>7063</v>
      </c>
      <c r="K802" s="562" t="s">
        <v>7720</v>
      </c>
      <c r="L802" s="561" t="s">
        <v>25</v>
      </c>
    </row>
    <row r="803" spans="1:12" x14ac:dyDescent="0.25">
      <c r="A803" s="561" t="s">
        <v>320</v>
      </c>
      <c r="B803" s="561" t="s">
        <v>321</v>
      </c>
      <c r="C803" s="561" t="s">
        <v>706</v>
      </c>
      <c r="D803" s="561" t="s">
        <v>707</v>
      </c>
      <c r="E803" s="562" t="s">
        <v>22</v>
      </c>
      <c r="F803" s="561" t="s">
        <v>22</v>
      </c>
      <c r="G803" s="561" t="s">
        <v>24569</v>
      </c>
      <c r="H803" s="561" t="s">
        <v>924</v>
      </c>
      <c r="I803" s="561" t="s">
        <v>709</v>
      </c>
      <c r="J803" s="561" t="s">
        <v>24</v>
      </c>
      <c r="K803" s="562" t="s">
        <v>784</v>
      </c>
      <c r="L803" s="561" t="s">
        <v>25</v>
      </c>
    </row>
    <row r="804" spans="1:12" x14ac:dyDescent="0.25">
      <c r="A804" s="561" t="s">
        <v>320</v>
      </c>
      <c r="B804" s="561" t="s">
        <v>321</v>
      </c>
      <c r="C804" s="561" t="s">
        <v>706</v>
      </c>
      <c r="D804" s="561" t="s">
        <v>707</v>
      </c>
      <c r="E804" s="562" t="s">
        <v>22</v>
      </c>
      <c r="F804" s="561" t="s">
        <v>22</v>
      </c>
      <c r="G804" s="561" t="s">
        <v>24570</v>
      </c>
      <c r="H804" s="561" t="s">
        <v>926</v>
      </c>
      <c r="I804" s="561" t="s">
        <v>709</v>
      </c>
      <c r="J804" s="561" t="s">
        <v>24</v>
      </c>
      <c r="K804" s="562" t="s">
        <v>786</v>
      </c>
      <c r="L804" s="561" t="s">
        <v>25</v>
      </c>
    </row>
    <row r="805" spans="1:12" x14ac:dyDescent="0.25">
      <c r="A805" s="561" t="s">
        <v>320</v>
      </c>
      <c r="B805" s="561" t="s">
        <v>321</v>
      </c>
      <c r="C805" s="561" t="s">
        <v>706</v>
      </c>
      <c r="D805" s="561" t="s">
        <v>707</v>
      </c>
      <c r="E805" s="562" t="s">
        <v>22</v>
      </c>
      <c r="F805" s="561" t="s">
        <v>22</v>
      </c>
      <c r="G805" s="561" t="s">
        <v>24571</v>
      </c>
      <c r="H805" s="561" t="s">
        <v>927</v>
      </c>
      <c r="I805" s="561" t="s">
        <v>709</v>
      </c>
      <c r="J805" s="561" t="s">
        <v>7063</v>
      </c>
      <c r="K805" s="562" t="s">
        <v>24572</v>
      </c>
      <c r="L805" s="561" t="s">
        <v>25</v>
      </c>
    </row>
    <row r="806" spans="1:12" x14ac:dyDescent="0.25">
      <c r="A806" s="561" t="s">
        <v>320</v>
      </c>
      <c r="B806" s="561" t="s">
        <v>321</v>
      </c>
      <c r="C806" s="561" t="s">
        <v>706</v>
      </c>
      <c r="D806" s="561" t="s">
        <v>707</v>
      </c>
      <c r="E806" s="562" t="s">
        <v>22</v>
      </c>
      <c r="F806" s="561" t="s">
        <v>22</v>
      </c>
      <c r="G806" s="561" t="s">
        <v>24573</v>
      </c>
      <c r="H806" s="561" t="s">
        <v>929</v>
      </c>
      <c r="I806" s="561" t="s">
        <v>709</v>
      </c>
      <c r="J806" s="561" t="s">
        <v>7063</v>
      </c>
      <c r="K806" s="562" t="s">
        <v>895</v>
      </c>
      <c r="L806" s="561" t="s">
        <v>25</v>
      </c>
    </row>
    <row r="807" spans="1:12" x14ac:dyDescent="0.25">
      <c r="A807" s="561" t="s">
        <v>320</v>
      </c>
      <c r="B807" s="561" t="s">
        <v>321</v>
      </c>
      <c r="C807" s="561" t="s">
        <v>706</v>
      </c>
      <c r="D807" s="561" t="s">
        <v>707</v>
      </c>
      <c r="E807" s="562" t="s">
        <v>22</v>
      </c>
      <c r="F807" s="561" t="s">
        <v>22</v>
      </c>
      <c r="G807" s="561" t="s">
        <v>24574</v>
      </c>
      <c r="H807" s="561" t="s">
        <v>930</v>
      </c>
      <c r="I807" s="561" t="s">
        <v>709</v>
      </c>
      <c r="J807" s="561" t="s">
        <v>24</v>
      </c>
      <c r="K807" s="562" t="s">
        <v>4709</v>
      </c>
      <c r="L807" s="561" t="s">
        <v>25</v>
      </c>
    </row>
    <row r="808" spans="1:12" x14ac:dyDescent="0.25">
      <c r="A808" s="561" t="s">
        <v>320</v>
      </c>
      <c r="B808" s="561" t="s">
        <v>321</v>
      </c>
      <c r="C808" s="561" t="s">
        <v>706</v>
      </c>
      <c r="D808" s="561" t="s">
        <v>707</v>
      </c>
      <c r="E808" s="562" t="s">
        <v>22</v>
      </c>
      <c r="F808" s="561" t="s">
        <v>22</v>
      </c>
      <c r="G808" s="561" t="s">
        <v>24575</v>
      </c>
      <c r="H808" s="561" t="s">
        <v>931</v>
      </c>
      <c r="I808" s="561" t="s">
        <v>709</v>
      </c>
      <c r="J808" s="561" t="s">
        <v>24</v>
      </c>
      <c r="K808" s="562" t="s">
        <v>781</v>
      </c>
      <c r="L808" s="561" t="s">
        <v>25</v>
      </c>
    </row>
    <row r="809" spans="1:12" x14ac:dyDescent="0.25">
      <c r="A809" s="561" t="s">
        <v>320</v>
      </c>
      <c r="B809" s="561" t="s">
        <v>321</v>
      </c>
      <c r="C809" s="561" t="s">
        <v>706</v>
      </c>
      <c r="D809" s="561" t="s">
        <v>707</v>
      </c>
      <c r="E809" s="562" t="s">
        <v>22</v>
      </c>
      <c r="F809" s="561" t="s">
        <v>22</v>
      </c>
      <c r="G809" s="561" t="s">
        <v>24576</v>
      </c>
      <c r="H809" s="561" t="s">
        <v>932</v>
      </c>
      <c r="I809" s="561" t="s">
        <v>709</v>
      </c>
      <c r="J809" s="561" t="s">
        <v>24</v>
      </c>
      <c r="K809" s="562" t="s">
        <v>6967</v>
      </c>
      <c r="L809" s="561" t="s">
        <v>25</v>
      </c>
    </row>
    <row r="810" spans="1:12" x14ac:dyDescent="0.25">
      <c r="A810" s="561" t="s">
        <v>320</v>
      </c>
      <c r="B810" s="561" t="s">
        <v>321</v>
      </c>
      <c r="C810" s="561" t="s">
        <v>706</v>
      </c>
      <c r="D810" s="561" t="s">
        <v>707</v>
      </c>
      <c r="E810" s="562" t="s">
        <v>22</v>
      </c>
      <c r="F810" s="561" t="s">
        <v>22</v>
      </c>
      <c r="G810" s="561" t="s">
        <v>24577</v>
      </c>
      <c r="H810" s="561" t="s">
        <v>933</v>
      </c>
      <c r="I810" s="561" t="s">
        <v>709</v>
      </c>
      <c r="J810" s="561" t="s">
        <v>24</v>
      </c>
      <c r="K810" s="562" t="s">
        <v>1429</v>
      </c>
      <c r="L810" s="561" t="s">
        <v>25</v>
      </c>
    </row>
    <row r="811" spans="1:12" x14ac:dyDescent="0.25">
      <c r="A811" s="561" t="s">
        <v>320</v>
      </c>
      <c r="B811" s="561" t="s">
        <v>321</v>
      </c>
      <c r="C811" s="561" t="s">
        <v>706</v>
      </c>
      <c r="D811" s="561" t="s">
        <v>707</v>
      </c>
      <c r="E811" s="562" t="s">
        <v>22</v>
      </c>
      <c r="F811" s="561" t="s">
        <v>22</v>
      </c>
      <c r="G811" s="561" t="s">
        <v>24578</v>
      </c>
      <c r="H811" s="561" t="s">
        <v>934</v>
      </c>
      <c r="I811" s="561" t="s">
        <v>709</v>
      </c>
      <c r="J811" s="561" t="s">
        <v>24</v>
      </c>
      <c r="K811" s="562" t="s">
        <v>6248</v>
      </c>
      <c r="L811" s="561" t="s">
        <v>25</v>
      </c>
    </row>
    <row r="812" spans="1:12" x14ac:dyDescent="0.25">
      <c r="A812" s="561" t="s">
        <v>320</v>
      </c>
      <c r="B812" s="561" t="s">
        <v>321</v>
      </c>
      <c r="C812" s="561" t="s">
        <v>706</v>
      </c>
      <c r="D812" s="561" t="s">
        <v>707</v>
      </c>
      <c r="E812" s="562" t="s">
        <v>22</v>
      </c>
      <c r="F812" s="561" t="s">
        <v>22</v>
      </c>
      <c r="G812" s="561" t="s">
        <v>24579</v>
      </c>
      <c r="H812" s="561" t="s">
        <v>935</v>
      </c>
      <c r="I812" s="561" t="s">
        <v>709</v>
      </c>
      <c r="J812" s="561" t="s">
        <v>24</v>
      </c>
      <c r="K812" s="562" t="s">
        <v>2367</v>
      </c>
      <c r="L812" s="561" t="s">
        <v>25</v>
      </c>
    </row>
    <row r="813" spans="1:12" x14ac:dyDescent="0.25">
      <c r="A813" s="561" t="s">
        <v>320</v>
      </c>
      <c r="B813" s="561" t="s">
        <v>321</v>
      </c>
      <c r="C813" s="561" t="s">
        <v>706</v>
      </c>
      <c r="D813" s="561" t="s">
        <v>707</v>
      </c>
      <c r="E813" s="562" t="s">
        <v>22</v>
      </c>
      <c r="F813" s="561" t="s">
        <v>22</v>
      </c>
      <c r="G813" s="561" t="s">
        <v>24580</v>
      </c>
      <c r="H813" s="561" t="s">
        <v>936</v>
      </c>
      <c r="I813" s="561" t="s">
        <v>709</v>
      </c>
      <c r="J813" s="561" t="s">
        <v>24</v>
      </c>
      <c r="K813" s="562" t="s">
        <v>24581</v>
      </c>
      <c r="L813" s="561" t="s">
        <v>25</v>
      </c>
    </row>
    <row r="814" spans="1:12" x14ac:dyDescent="0.25">
      <c r="A814" s="561" t="s">
        <v>320</v>
      </c>
      <c r="B814" s="561" t="s">
        <v>321</v>
      </c>
      <c r="C814" s="561" t="s">
        <v>706</v>
      </c>
      <c r="D814" s="561" t="s">
        <v>707</v>
      </c>
      <c r="E814" s="562" t="s">
        <v>22</v>
      </c>
      <c r="F814" s="561" t="s">
        <v>22</v>
      </c>
      <c r="G814" s="561" t="s">
        <v>24582</v>
      </c>
      <c r="H814" s="561" t="s">
        <v>937</v>
      </c>
      <c r="I814" s="561" t="s">
        <v>709</v>
      </c>
      <c r="J814" s="561" t="s">
        <v>326</v>
      </c>
      <c r="K814" s="562" t="s">
        <v>24583</v>
      </c>
      <c r="L814" s="561" t="s">
        <v>25</v>
      </c>
    </row>
    <row r="815" spans="1:12" x14ac:dyDescent="0.25">
      <c r="A815" s="561" t="s">
        <v>320</v>
      </c>
      <c r="B815" s="561" t="s">
        <v>321</v>
      </c>
      <c r="C815" s="561" t="s">
        <v>706</v>
      </c>
      <c r="D815" s="561" t="s">
        <v>707</v>
      </c>
      <c r="E815" s="562" t="s">
        <v>22</v>
      </c>
      <c r="F815" s="561" t="s">
        <v>22</v>
      </c>
      <c r="G815" s="561" t="s">
        <v>24584</v>
      </c>
      <c r="H815" s="561" t="s">
        <v>938</v>
      </c>
      <c r="I815" s="561" t="s">
        <v>709</v>
      </c>
      <c r="J815" s="561" t="s">
        <v>7063</v>
      </c>
      <c r="K815" s="562" t="s">
        <v>7096</v>
      </c>
      <c r="L815" s="561" t="s">
        <v>25</v>
      </c>
    </row>
    <row r="816" spans="1:12" x14ac:dyDescent="0.25">
      <c r="A816" s="561" t="s">
        <v>320</v>
      </c>
      <c r="B816" s="561" t="s">
        <v>321</v>
      </c>
      <c r="C816" s="561" t="s">
        <v>706</v>
      </c>
      <c r="D816" s="561" t="s">
        <v>707</v>
      </c>
      <c r="E816" s="562" t="s">
        <v>22</v>
      </c>
      <c r="F816" s="561" t="s">
        <v>22</v>
      </c>
      <c r="G816" s="561" t="s">
        <v>24585</v>
      </c>
      <c r="H816" s="561" t="s">
        <v>940</v>
      </c>
      <c r="I816" s="561" t="s">
        <v>709</v>
      </c>
      <c r="J816" s="561" t="s">
        <v>7063</v>
      </c>
      <c r="K816" s="562" t="s">
        <v>1847</v>
      </c>
      <c r="L816" s="561" t="s">
        <v>25</v>
      </c>
    </row>
    <row r="817" spans="1:12" x14ac:dyDescent="0.25">
      <c r="A817" s="561" t="s">
        <v>320</v>
      </c>
      <c r="B817" s="561" t="s">
        <v>321</v>
      </c>
      <c r="C817" s="561" t="s">
        <v>706</v>
      </c>
      <c r="D817" s="561" t="s">
        <v>707</v>
      </c>
      <c r="E817" s="562" t="s">
        <v>22</v>
      </c>
      <c r="F817" s="561" t="s">
        <v>22</v>
      </c>
      <c r="G817" s="561" t="s">
        <v>24586</v>
      </c>
      <c r="H817" s="561" t="s">
        <v>942</v>
      </c>
      <c r="I817" s="561" t="s">
        <v>709</v>
      </c>
      <c r="J817" s="561" t="s">
        <v>326</v>
      </c>
      <c r="K817" s="562" t="s">
        <v>750</v>
      </c>
      <c r="L817" s="561" t="s">
        <v>25</v>
      </c>
    </row>
    <row r="818" spans="1:12" x14ac:dyDescent="0.25">
      <c r="A818" s="561" t="s">
        <v>320</v>
      </c>
      <c r="B818" s="561" t="s">
        <v>321</v>
      </c>
      <c r="C818" s="561" t="s">
        <v>706</v>
      </c>
      <c r="D818" s="561" t="s">
        <v>707</v>
      </c>
      <c r="E818" s="562" t="s">
        <v>22</v>
      </c>
      <c r="F818" s="561" t="s">
        <v>22</v>
      </c>
      <c r="G818" s="561" t="s">
        <v>24587</v>
      </c>
      <c r="H818" s="561" t="s">
        <v>944</v>
      </c>
      <c r="I818" s="561" t="s">
        <v>709</v>
      </c>
      <c r="J818" s="561" t="s">
        <v>326</v>
      </c>
      <c r="K818" s="562" t="s">
        <v>772</v>
      </c>
      <c r="L818" s="561" t="s">
        <v>25</v>
      </c>
    </row>
    <row r="819" spans="1:12" x14ac:dyDescent="0.25">
      <c r="A819" s="561" t="s">
        <v>320</v>
      </c>
      <c r="B819" s="561" t="s">
        <v>321</v>
      </c>
      <c r="C819" s="561" t="s">
        <v>706</v>
      </c>
      <c r="D819" s="561" t="s">
        <v>707</v>
      </c>
      <c r="E819" s="562" t="s">
        <v>22</v>
      </c>
      <c r="F819" s="561" t="s">
        <v>22</v>
      </c>
      <c r="G819" s="561" t="s">
        <v>24588</v>
      </c>
      <c r="H819" s="561" t="s">
        <v>946</v>
      </c>
      <c r="I819" s="561" t="s">
        <v>709</v>
      </c>
      <c r="J819" s="561" t="s">
        <v>7063</v>
      </c>
      <c r="K819" s="562" t="s">
        <v>24589</v>
      </c>
      <c r="L819" s="561" t="s">
        <v>25</v>
      </c>
    </row>
    <row r="820" spans="1:12" x14ac:dyDescent="0.25">
      <c r="A820" s="561" t="s">
        <v>320</v>
      </c>
      <c r="B820" s="561" t="s">
        <v>321</v>
      </c>
      <c r="C820" s="561" t="s">
        <v>706</v>
      </c>
      <c r="D820" s="561" t="s">
        <v>707</v>
      </c>
      <c r="E820" s="562" t="s">
        <v>22</v>
      </c>
      <c r="F820" s="561" t="s">
        <v>22</v>
      </c>
      <c r="G820" s="561" t="s">
        <v>24590</v>
      </c>
      <c r="H820" s="561" t="s">
        <v>948</v>
      </c>
      <c r="I820" s="561" t="s">
        <v>709</v>
      </c>
      <c r="J820" s="561" t="s">
        <v>7063</v>
      </c>
      <c r="K820" s="562" t="s">
        <v>24591</v>
      </c>
      <c r="L820" s="561" t="s">
        <v>25</v>
      </c>
    </row>
    <row r="821" spans="1:12" x14ac:dyDescent="0.25">
      <c r="A821" s="561" t="s">
        <v>320</v>
      </c>
      <c r="B821" s="561" t="s">
        <v>321</v>
      </c>
      <c r="C821" s="561" t="s">
        <v>706</v>
      </c>
      <c r="D821" s="561" t="s">
        <v>707</v>
      </c>
      <c r="E821" s="562" t="s">
        <v>22</v>
      </c>
      <c r="F821" s="561" t="s">
        <v>22</v>
      </c>
      <c r="G821" s="561" t="s">
        <v>24592</v>
      </c>
      <c r="H821" s="561" t="s">
        <v>950</v>
      </c>
      <c r="I821" s="561" t="s">
        <v>709</v>
      </c>
      <c r="J821" s="561" t="s">
        <v>7063</v>
      </c>
      <c r="K821" s="562" t="s">
        <v>6237</v>
      </c>
      <c r="L821" s="561" t="s">
        <v>25</v>
      </c>
    </row>
    <row r="822" spans="1:12" x14ac:dyDescent="0.25">
      <c r="A822" s="561" t="s">
        <v>320</v>
      </c>
      <c r="B822" s="561" t="s">
        <v>321</v>
      </c>
      <c r="C822" s="561" t="s">
        <v>706</v>
      </c>
      <c r="D822" s="561" t="s">
        <v>707</v>
      </c>
      <c r="E822" s="562" t="s">
        <v>22</v>
      </c>
      <c r="F822" s="561" t="s">
        <v>22</v>
      </c>
      <c r="G822" s="561" t="s">
        <v>24593</v>
      </c>
      <c r="H822" s="561" t="s">
        <v>952</v>
      </c>
      <c r="I822" s="561" t="s">
        <v>709</v>
      </c>
      <c r="J822" s="561" t="s">
        <v>7063</v>
      </c>
      <c r="K822" s="562" t="s">
        <v>564</v>
      </c>
      <c r="L822" s="561" t="s">
        <v>25</v>
      </c>
    </row>
    <row r="823" spans="1:12" x14ac:dyDescent="0.25">
      <c r="A823" s="561" t="s">
        <v>320</v>
      </c>
      <c r="B823" s="561" t="s">
        <v>321</v>
      </c>
      <c r="C823" s="561" t="s">
        <v>706</v>
      </c>
      <c r="D823" s="561" t="s">
        <v>707</v>
      </c>
      <c r="E823" s="562" t="s">
        <v>22</v>
      </c>
      <c r="F823" s="561" t="s">
        <v>22</v>
      </c>
      <c r="G823" s="561" t="s">
        <v>24594</v>
      </c>
      <c r="H823" s="561" t="s">
        <v>953</v>
      </c>
      <c r="I823" s="561" t="s">
        <v>709</v>
      </c>
      <c r="J823" s="561" t="s">
        <v>7063</v>
      </c>
      <c r="K823" s="562" t="s">
        <v>7530</v>
      </c>
      <c r="L823" s="561" t="s">
        <v>25</v>
      </c>
    </row>
    <row r="824" spans="1:12" x14ac:dyDescent="0.25">
      <c r="A824" s="561" t="s">
        <v>320</v>
      </c>
      <c r="B824" s="561" t="s">
        <v>321</v>
      </c>
      <c r="C824" s="561" t="s">
        <v>706</v>
      </c>
      <c r="D824" s="561" t="s">
        <v>707</v>
      </c>
      <c r="E824" s="562" t="s">
        <v>22</v>
      </c>
      <c r="F824" s="561" t="s">
        <v>22</v>
      </c>
      <c r="G824" s="561" t="s">
        <v>24595</v>
      </c>
      <c r="H824" s="561" t="s">
        <v>954</v>
      </c>
      <c r="I824" s="561" t="s">
        <v>709</v>
      </c>
      <c r="J824" s="561" t="s">
        <v>7063</v>
      </c>
      <c r="K824" s="562" t="s">
        <v>6265</v>
      </c>
      <c r="L824" s="561" t="s">
        <v>25</v>
      </c>
    </row>
    <row r="825" spans="1:12" x14ac:dyDescent="0.25">
      <c r="A825" s="561" t="s">
        <v>320</v>
      </c>
      <c r="B825" s="561" t="s">
        <v>321</v>
      </c>
      <c r="C825" s="561" t="s">
        <v>706</v>
      </c>
      <c r="D825" s="561" t="s">
        <v>707</v>
      </c>
      <c r="E825" s="562" t="s">
        <v>22</v>
      </c>
      <c r="F825" s="561" t="s">
        <v>22</v>
      </c>
      <c r="G825" s="561" t="s">
        <v>24596</v>
      </c>
      <c r="H825" s="561" t="s">
        <v>956</v>
      </c>
      <c r="I825" s="561" t="s">
        <v>709</v>
      </c>
      <c r="J825" s="561" t="s">
        <v>7063</v>
      </c>
      <c r="K825" s="562" t="s">
        <v>770</v>
      </c>
      <c r="L825" s="561" t="s">
        <v>25</v>
      </c>
    </row>
    <row r="826" spans="1:12" x14ac:dyDescent="0.25">
      <c r="A826" s="561" t="s">
        <v>320</v>
      </c>
      <c r="B826" s="561" t="s">
        <v>321</v>
      </c>
      <c r="C826" s="561" t="s">
        <v>706</v>
      </c>
      <c r="D826" s="561" t="s">
        <v>707</v>
      </c>
      <c r="E826" s="562" t="s">
        <v>22</v>
      </c>
      <c r="F826" s="561" t="s">
        <v>22</v>
      </c>
      <c r="G826" s="561" t="s">
        <v>24597</v>
      </c>
      <c r="H826" s="561" t="s">
        <v>957</v>
      </c>
      <c r="I826" s="561" t="s">
        <v>709</v>
      </c>
      <c r="J826" s="561" t="s">
        <v>7063</v>
      </c>
      <c r="K826" s="562" t="s">
        <v>864</v>
      </c>
      <c r="L826" s="561" t="s">
        <v>25</v>
      </c>
    </row>
    <row r="827" spans="1:12" x14ac:dyDescent="0.25">
      <c r="A827" s="561" t="s">
        <v>320</v>
      </c>
      <c r="B827" s="561" t="s">
        <v>321</v>
      </c>
      <c r="C827" s="561" t="s">
        <v>706</v>
      </c>
      <c r="D827" s="561" t="s">
        <v>707</v>
      </c>
      <c r="E827" s="562" t="s">
        <v>22</v>
      </c>
      <c r="F827" s="561" t="s">
        <v>22</v>
      </c>
      <c r="G827" s="561" t="s">
        <v>24598</v>
      </c>
      <c r="H827" s="561" t="s">
        <v>958</v>
      </c>
      <c r="I827" s="561" t="s">
        <v>709</v>
      </c>
      <c r="J827" s="561" t="s">
        <v>7063</v>
      </c>
      <c r="K827" s="562" t="s">
        <v>114</v>
      </c>
      <c r="L827" s="561" t="s">
        <v>25</v>
      </c>
    </row>
    <row r="828" spans="1:12" x14ac:dyDescent="0.25">
      <c r="A828" s="561" t="s">
        <v>320</v>
      </c>
      <c r="B828" s="561" t="s">
        <v>321</v>
      </c>
      <c r="C828" s="561" t="s">
        <v>706</v>
      </c>
      <c r="D828" s="561" t="s">
        <v>707</v>
      </c>
      <c r="E828" s="562" t="s">
        <v>22</v>
      </c>
      <c r="F828" s="561" t="s">
        <v>22</v>
      </c>
      <c r="G828" s="561" t="s">
        <v>24599</v>
      </c>
      <c r="H828" s="561" t="s">
        <v>960</v>
      </c>
      <c r="I828" s="561" t="s">
        <v>709</v>
      </c>
      <c r="J828" s="561" t="s">
        <v>7063</v>
      </c>
      <c r="K828" s="562" t="s">
        <v>1190</v>
      </c>
      <c r="L828" s="561" t="s">
        <v>25</v>
      </c>
    </row>
    <row r="829" spans="1:12" x14ac:dyDescent="0.25">
      <c r="A829" s="561" t="s">
        <v>320</v>
      </c>
      <c r="B829" s="561" t="s">
        <v>321</v>
      </c>
      <c r="C829" s="561" t="s">
        <v>706</v>
      </c>
      <c r="D829" s="561" t="s">
        <v>707</v>
      </c>
      <c r="E829" s="562" t="s">
        <v>22</v>
      </c>
      <c r="F829" s="561" t="s">
        <v>22</v>
      </c>
      <c r="G829" s="561" t="s">
        <v>24600</v>
      </c>
      <c r="H829" s="561" t="s">
        <v>961</v>
      </c>
      <c r="I829" s="561" t="s">
        <v>709</v>
      </c>
      <c r="J829" s="561" t="s">
        <v>7063</v>
      </c>
      <c r="K829" s="562" t="s">
        <v>7847</v>
      </c>
      <c r="L829" s="561" t="s">
        <v>25</v>
      </c>
    </row>
    <row r="830" spans="1:12" x14ac:dyDescent="0.25">
      <c r="A830" s="561" t="s">
        <v>320</v>
      </c>
      <c r="B830" s="561" t="s">
        <v>321</v>
      </c>
      <c r="C830" s="561" t="s">
        <v>706</v>
      </c>
      <c r="D830" s="561" t="s">
        <v>707</v>
      </c>
      <c r="E830" s="562" t="s">
        <v>22</v>
      </c>
      <c r="F830" s="561" t="s">
        <v>22</v>
      </c>
      <c r="G830" s="561" t="s">
        <v>24601</v>
      </c>
      <c r="H830" s="561" t="s">
        <v>963</v>
      </c>
      <c r="I830" s="561" t="s">
        <v>709</v>
      </c>
      <c r="J830" s="561" t="s">
        <v>326</v>
      </c>
      <c r="K830" s="562" t="s">
        <v>7069</v>
      </c>
      <c r="L830" s="561" t="s">
        <v>25</v>
      </c>
    </row>
    <row r="831" spans="1:12" x14ac:dyDescent="0.25">
      <c r="A831" s="561" t="s">
        <v>320</v>
      </c>
      <c r="B831" s="561" t="s">
        <v>321</v>
      </c>
      <c r="C831" s="561" t="s">
        <v>706</v>
      </c>
      <c r="D831" s="561" t="s">
        <v>707</v>
      </c>
      <c r="E831" s="562" t="s">
        <v>22</v>
      </c>
      <c r="F831" s="561" t="s">
        <v>22</v>
      </c>
      <c r="G831" s="561" t="s">
        <v>24602</v>
      </c>
      <c r="H831" s="561" t="s">
        <v>964</v>
      </c>
      <c r="I831" s="561" t="s">
        <v>709</v>
      </c>
      <c r="J831" s="561" t="s">
        <v>7063</v>
      </c>
      <c r="K831" s="562" t="s">
        <v>8339</v>
      </c>
      <c r="L831" s="561" t="s">
        <v>25</v>
      </c>
    </row>
    <row r="832" spans="1:12" x14ac:dyDescent="0.25">
      <c r="A832" s="561" t="s">
        <v>320</v>
      </c>
      <c r="B832" s="561" t="s">
        <v>321</v>
      </c>
      <c r="C832" s="561" t="s">
        <v>706</v>
      </c>
      <c r="D832" s="561" t="s">
        <v>707</v>
      </c>
      <c r="E832" s="562" t="s">
        <v>22</v>
      </c>
      <c r="F832" s="561" t="s">
        <v>22</v>
      </c>
      <c r="G832" s="561" t="s">
        <v>24603</v>
      </c>
      <c r="H832" s="561" t="s">
        <v>966</v>
      </c>
      <c r="I832" s="561" t="s">
        <v>709</v>
      </c>
      <c r="J832" s="561" t="s">
        <v>7063</v>
      </c>
      <c r="K832" s="562" t="s">
        <v>7413</v>
      </c>
      <c r="L832" s="561" t="s">
        <v>25</v>
      </c>
    </row>
    <row r="833" spans="1:12" x14ac:dyDescent="0.25">
      <c r="A833" s="561" t="s">
        <v>320</v>
      </c>
      <c r="B833" s="561" t="s">
        <v>321</v>
      </c>
      <c r="C833" s="561" t="s">
        <v>706</v>
      </c>
      <c r="D833" s="561" t="s">
        <v>707</v>
      </c>
      <c r="E833" s="562" t="s">
        <v>22</v>
      </c>
      <c r="F833" s="561" t="s">
        <v>22</v>
      </c>
      <c r="G833" s="561" t="s">
        <v>24604</v>
      </c>
      <c r="H833" s="561" t="s">
        <v>967</v>
      </c>
      <c r="I833" s="561" t="s">
        <v>709</v>
      </c>
      <c r="J833" s="561" t="s">
        <v>7063</v>
      </c>
      <c r="K833" s="562" t="s">
        <v>8024</v>
      </c>
      <c r="L833" s="561" t="s">
        <v>25</v>
      </c>
    </row>
    <row r="834" spans="1:12" x14ac:dyDescent="0.25">
      <c r="A834" s="561" t="s">
        <v>320</v>
      </c>
      <c r="B834" s="561" t="s">
        <v>321</v>
      </c>
      <c r="C834" s="561" t="s">
        <v>706</v>
      </c>
      <c r="D834" s="561" t="s">
        <v>707</v>
      </c>
      <c r="E834" s="562" t="s">
        <v>22</v>
      </c>
      <c r="F834" s="561" t="s">
        <v>22</v>
      </c>
      <c r="G834" s="561" t="s">
        <v>24605</v>
      </c>
      <c r="H834" s="561" t="s">
        <v>969</v>
      </c>
      <c r="I834" s="561" t="s">
        <v>709</v>
      </c>
      <c r="J834" s="561" t="s">
        <v>7063</v>
      </c>
      <c r="K834" s="562" t="s">
        <v>928</v>
      </c>
      <c r="L834" s="561" t="s">
        <v>25</v>
      </c>
    </row>
    <row r="835" spans="1:12" x14ac:dyDescent="0.25">
      <c r="A835" s="561" t="s">
        <v>320</v>
      </c>
      <c r="B835" s="561" t="s">
        <v>321</v>
      </c>
      <c r="C835" s="561" t="s">
        <v>706</v>
      </c>
      <c r="D835" s="561" t="s">
        <v>707</v>
      </c>
      <c r="E835" s="562" t="s">
        <v>22</v>
      </c>
      <c r="F835" s="561" t="s">
        <v>22</v>
      </c>
      <c r="G835" s="561" t="s">
        <v>24606</v>
      </c>
      <c r="H835" s="561" t="s">
        <v>970</v>
      </c>
      <c r="I835" s="561" t="s">
        <v>709</v>
      </c>
      <c r="J835" s="561" t="s">
        <v>326</v>
      </c>
      <c r="K835" s="562" t="s">
        <v>8159</v>
      </c>
      <c r="L835" s="561" t="s">
        <v>25</v>
      </c>
    </row>
    <row r="836" spans="1:12" x14ac:dyDescent="0.25">
      <c r="A836" s="561" t="s">
        <v>320</v>
      </c>
      <c r="B836" s="561" t="s">
        <v>321</v>
      </c>
      <c r="C836" s="561" t="s">
        <v>706</v>
      </c>
      <c r="D836" s="561" t="s">
        <v>707</v>
      </c>
      <c r="E836" s="562" t="s">
        <v>22</v>
      </c>
      <c r="F836" s="561" t="s">
        <v>22</v>
      </c>
      <c r="G836" s="561" t="s">
        <v>24607</v>
      </c>
      <c r="H836" s="561" t="s">
        <v>971</v>
      </c>
      <c r="I836" s="561" t="s">
        <v>709</v>
      </c>
      <c r="J836" s="561" t="s">
        <v>326</v>
      </c>
      <c r="K836" s="562" t="s">
        <v>3723</v>
      </c>
      <c r="L836" s="561" t="s">
        <v>25</v>
      </c>
    </row>
    <row r="837" spans="1:12" x14ac:dyDescent="0.25">
      <c r="A837" s="561" t="s">
        <v>320</v>
      </c>
      <c r="B837" s="561" t="s">
        <v>321</v>
      </c>
      <c r="C837" s="561" t="s">
        <v>706</v>
      </c>
      <c r="D837" s="561" t="s">
        <v>707</v>
      </c>
      <c r="E837" s="562" t="s">
        <v>22</v>
      </c>
      <c r="F837" s="561" t="s">
        <v>22</v>
      </c>
      <c r="G837" s="561" t="s">
        <v>24608</v>
      </c>
      <c r="H837" s="561" t="s">
        <v>972</v>
      </c>
      <c r="I837" s="561" t="s">
        <v>709</v>
      </c>
      <c r="J837" s="561" t="s">
        <v>24</v>
      </c>
      <c r="K837" s="562" t="s">
        <v>24609</v>
      </c>
      <c r="L837" s="561" t="s">
        <v>25</v>
      </c>
    </row>
    <row r="838" spans="1:12" x14ac:dyDescent="0.25">
      <c r="A838" s="561" t="s">
        <v>320</v>
      </c>
      <c r="B838" s="561" t="s">
        <v>321</v>
      </c>
      <c r="C838" s="561" t="s">
        <v>706</v>
      </c>
      <c r="D838" s="561" t="s">
        <v>707</v>
      </c>
      <c r="E838" s="562" t="s">
        <v>22</v>
      </c>
      <c r="F838" s="561" t="s">
        <v>22</v>
      </c>
      <c r="G838" s="561" t="s">
        <v>24610</v>
      </c>
      <c r="H838" s="561" t="s">
        <v>973</v>
      </c>
      <c r="I838" s="561" t="s">
        <v>709</v>
      </c>
      <c r="J838" s="561" t="s">
        <v>24</v>
      </c>
      <c r="K838" s="562" t="s">
        <v>7358</v>
      </c>
      <c r="L838" s="561" t="s">
        <v>25</v>
      </c>
    </row>
    <row r="839" spans="1:12" x14ac:dyDescent="0.25">
      <c r="A839" s="561" t="s">
        <v>320</v>
      </c>
      <c r="B839" s="561" t="s">
        <v>321</v>
      </c>
      <c r="C839" s="561" t="s">
        <v>706</v>
      </c>
      <c r="D839" s="561" t="s">
        <v>707</v>
      </c>
      <c r="E839" s="562" t="s">
        <v>22</v>
      </c>
      <c r="F839" s="561" t="s">
        <v>22</v>
      </c>
      <c r="G839" s="561" t="s">
        <v>24611</v>
      </c>
      <c r="H839" s="561" t="s">
        <v>975</v>
      </c>
      <c r="I839" s="561" t="s">
        <v>709</v>
      </c>
      <c r="J839" s="561" t="s">
        <v>7063</v>
      </c>
      <c r="K839" s="562" t="s">
        <v>812</v>
      </c>
      <c r="L839" s="561" t="s">
        <v>25</v>
      </c>
    </row>
    <row r="840" spans="1:12" x14ac:dyDescent="0.25">
      <c r="A840" s="561" t="s">
        <v>320</v>
      </c>
      <c r="B840" s="561" t="s">
        <v>321</v>
      </c>
      <c r="C840" s="561" t="s">
        <v>706</v>
      </c>
      <c r="D840" s="561" t="s">
        <v>707</v>
      </c>
      <c r="E840" s="562" t="s">
        <v>22</v>
      </c>
      <c r="F840" s="561" t="s">
        <v>22</v>
      </c>
      <c r="G840" s="561" t="s">
        <v>24612</v>
      </c>
      <c r="H840" s="561" t="s">
        <v>977</v>
      </c>
      <c r="I840" s="561" t="s">
        <v>709</v>
      </c>
      <c r="J840" s="561" t="s">
        <v>7063</v>
      </c>
      <c r="K840" s="562" t="s">
        <v>7183</v>
      </c>
      <c r="L840" s="561" t="s">
        <v>25</v>
      </c>
    </row>
    <row r="841" spans="1:12" x14ac:dyDescent="0.25">
      <c r="A841" s="561" t="s">
        <v>320</v>
      </c>
      <c r="B841" s="561" t="s">
        <v>321</v>
      </c>
      <c r="C841" s="561" t="s">
        <v>706</v>
      </c>
      <c r="D841" s="561" t="s">
        <v>707</v>
      </c>
      <c r="E841" s="562" t="s">
        <v>22</v>
      </c>
      <c r="F841" s="561" t="s">
        <v>22</v>
      </c>
      <c r="G841" s="561" t="s">
        <v>24613</v>
      </c>
      <c r="H841" s="561" t="s">
        <v>979</v>
      </c>
      <c r="I841" s="561" t="s">
        <v>709</v>
      </c>
      <c r="J841" s="561" t="s">
        <v>7063</v>
      </c>
      <c r="K841" s="562" t="s">
        <v>6527</v>
      </c>
      <c r="L841" s="561" t="s">
        <v>25</v>
      </c>
    </row>
    <row r="842" spans="1:12" x14ac:dyDescent="0.25">
      <c r="A842" s="561" t="s">
        <v>320</v>
      </c>
      <c r="B842" s="561" t="s">
        <v>321</v>
      </c>
      <c r="C842" s="561" t="s">
        <v>706</v>
      </c>
      <c r="D842" s="561" t="s">
        <v>707</v>
      </c>
      <c r="E842" s="562" t="s">
        <v>22</v>
      </c>
      <c r="F842" s="561" t="s">
        <v>22</v>
      </c>
      <c r="G842" s="561" t="s">
        <v>24614</v>
      </c>
      <c r="H842" s="561" t="s">
        <v>981</v>
      </c>
      <c r="I842" s="561" t="s">
        <v>709</v>
      </c>
      <c r="J842" s="561" t="s">
        <v>7063</v>
      </c>
      <c r="K842" s="562" t="s">
        <v>8676</v>
      </c>
      <c r="L842" s="561" t="s">
        <v>25</v>
      </c>
    </row>
    <row r="843" spans="1:12" x14ac:dyDescent="0.25">
      <c r="A843" s="561" t="s">
        <v>320</v>
      </c>
      <c r="B843" s="561" t="s">
        <v>321</v>
      </c>
      <c r="C843" s="561" t="s">
        <v>706</v>
      </c>
      <c r="D843" s="561" t="s">
        <v>707</v>
      </c>
      <c r="E843" s="562" t="s">
        <v>22</v>
      </c>
      <c r="F843" s="561" t="s">
        <v>22</v>
      </c>
      <c r="G843" s="561" t="s">
        <v>24615</v>
      </c>
      <c r="H843" s="561" t="s">
        <v>983</v>
      </c>
      <c r="I843" s="561" t="s">
        <v>709</v>
      </c>
      <c r="J843" s="561" t="s">
        <v>7063</v>
      </c>
      <c r="K843" s="562" t="s">
        <v>24616</v>
      </c>
      <c r="L843" s="561" t="s">
        <v>25</v>
      </c>
    </row>
    <row r="844" spans="1:12" x14ac:dyDescent="0.25">
      <c r="A844" s="561" t="s">
        <v>320</v>
      </c>
      <c r="B844" s="561" t="s">
        <v>321</v>
      </c>
      <c r="C844" s="561" t="s">
        <v>706</v>
      </c>
      <c r="D844" s="561" t="s">
        <v>707</v>
      </c>
      <c r="E844" s="562" t="s">
        <v>22</v>
      </c>
      <c r="F844" s="561" t="s">
        <v>22</v>
      </c>
      <c r="G844" s="561" t="s">
        <v>24617</v>
      </c>
      <c r="H844" s="561" t="s">
        <v>984</v>
      </c>
      <c r="I844" s="561" t="s">
        <v>709</v>
      </c>
      <c r="J844" s="561" t="s">
        <v>326</v>
      </c>
      <c r="K844" s="562" t="s">
        <v>24618</v>
      </c>
      <c r="L844" s="561" t="s">
        <v>25</v>
      </c>
    </row>
    <row r="845" spans="1:12" x14ac:dyDescent="0.25">
      <c r="A845" s="561" t="s">
        <v>320</v>
      </c>
      <c r="B845" s="561" t="s">
        <v>321</v>
      </c>
      <c r="C845" s="561" t="s">
        <v>706</v>
      </c>
      <c r="D845" s="561" t="s">
        <v>707</v>
      </c>
      <c r="E845" s="562" t="s">
        <v>22</v>
      </c>
      <c r="F845" s="561" t="s">
        <v>22</v>
      </c>
      <c r="G845" s="561" t="s">
        <v>24619</v>
      </c>
      <c r="H845" s="561" t="s">
        <v>985</v>
      </c>
      <c r="I845" s="561" t="s">
        <v>709</v>
      </c>
      <c r="J845" s="561" t="s">
        <v>7063</v>
      </c>
      <c r="K845" s="562" t="s">
        <v>7141</v>
      </c>
      <c r="L845" s="561" t="s">
        <v>25</v>
      </c>
    </row>
    <row r="846" spans="1:12" x14ac:dyDescent="0.25">
      <c r="A846" s="561" t="s">
        <v>320</v>
      </c>
      <c r="B846" s="561" t="s">
        <v>321</v>
      </c>
      <c r="C846" s="561" t="s">
        <v>706</v>
      </c>
      <c r="D846" s="561" t="s">
        <v>707</v>
      </c>
      <c r="E846" s="562" t="s">
        <v>22</v>
      </c>
      <c r="F846" s="561" t="s">
        <v>22</v>
      </c>
      <c r="G846" s="561" t="s">
        <v>24620</v>
      </c>
      <c r="H846" s="561" t="s">
        <v>987</v>
      </c>
      <c r="I846" s="561" t="s">
        <v>709</v>
      </c>
      <c r="J846" s="561" t="s">
        <v>7063</v>
      </c>
      <c r="K846" s="562" t="s">
        <v>699</v>
      </c>
      <c r="L846" s="561" t="s">
        <v>25</v>
      </c>
    </row>
    <row r="847" spans="1:12" x14ac:dyDescent="0.25">
      <c r="A847" s="561" t="s">
        <v>320</v>
      </c>
      <c r="B847" s="561" t="s">
        <v>321</v>
      </c>
      <c r="C847" s="561" t="s">
        <v>706</v>
      </c>
      <c r="D847" s="561" t="s">
        <v>707</v>
      </c>
      <c r="E847" s="562" t="s">
        <v>22</v>
      </c>
      <c r="F847" s="561" t="s">
        <v>22</v>
      </c>
      <c r="G847" s="561" t="s">
        <v>24621</v>
      </c>
      <c r="H847" s="561" t="s">
        <v>989</v>
      </c>
      <c r="I847" s="561" t="s">
        <v>709</v>
      </c>
      <c r="J847" s="561" t="s">
        <v>7063</v>
      </c>
      <c r="K847" s="562" t="s">
        <v>6400</v>
      </c>
      <c r="L847" s="561" t="s">
        <v>25</v>
      </c>
    </row>
    <row r="848" spans="1:12" x14ac:dyDescent="0.25">
      <c r="A848" s="561" t="s">
        <v>320</v>
      </c>
      <c r="B848" s="561" t="s">
        <v>321</v>
      </c>
      <c r="C848" s="561" t="s">
        <v>706</v>
      </c>
      <c r="D848" s="561" t="s">
        <v>707</v>
      </c>
      <c r="E848" s="562" t="s">
        <v>22</v>
      </c>
      <c r="F848" s="561" t="s">
        <v>22</v>
      </c>
      <c r="G848" s="561" t="s">
        <v>24622</v>
      </c>
      <c r="H848" s="561" t="s">
        <v>991</v>
      </c>
      <c r="I848" s="561" t="s">
        <v>709</v>
      </c>
      <c r="J848" s="561" t="s">
        <v>24</v>
      </c>
      <c r="K848" s="562" t="s">
        <v>7197</v>
      </c>
      <c r="L848" s="561" t="s">
        <v>25</v>
      </c>
    </row>
    <row r="849" spans="1:12" x14ac:dyDescent="0.25">
      <c r="A849" s="561" t="s">
        <v>320</v>
      </c>
      <c r="B849" s="561" t="s">
        <v>321</v>
      </c>
      <c r="C849" s="561" t="s">
        <v>706</v>
      </c>
      <c r="D849" s="561" t="s">
        <v>707</v>
      </c>
      <c r="E849" s="562" t="s">
        <v>22</v>
      </c>
      <c r="F849" s="561" t="s">
        <v>22</v>
      </c>
      <c r="G849" s="561" t="s">
        <v>24623</v>
      </c>
      <c r="H849" s="561" t="s">
        <v>993</v>
      </c>
      <c r="I849" s="561" t="s">
        <v>709</v>
      </c>
      <c r="J849" s="561" t="s">
        <v>326</v>
      </c>
      <c r="K849" s="562" t="s">
        <v>7959</v>
      </c>
      <c r="L849" s="561" t="s">
        <v>25</v>
      </c>
    </row>
    <row r="850" spans="1:12" x14ac:dyDescent="0.25">
      <c r="A850" s="561" t="s">
        <v>320</v>
      </c>
      <c r="B850" s="561" t="s">
        <v>321</v>
      </c>
      <c r="C850" s="561" t="s">
        <v>706</v>
      </c>
      <c r="D850" s="561" t="s">
        <v>707</v>
      </c>
      <c r="E850" s="562" t="s">
        <v>22</v>
      </c>
      <c r="F850" s="561" t="s">
        <v>22</v>
      </c>
      <c r="G850" s="561" t="s">
        <v>24624</v>
      </c>
      <c r="H850" s="561" t="s">
        <v>995</v>
      </c>
      <c r="I850" s="561" t="s">
        <v>709</v>
      </c>
      <c r="J850" s="561" t="s">
        <v>326</v>
      </c>
      <c r="K850" s="562" t="s">
        <v>27</v>
      </c>
      <c r="L850" s="561" t="s">
        <v>25</v>
      </c>
    </row>
    <row r="851" spans="1:12" x14ac:dyDescent="0.25">
      <c r="A851" s="561" t="s">
        <v>320</v>
      </c>
      <c r="B851" s="561" t="s">
        <v>321</v>
      </c>
      <c r="C851" s="561" t="s">
        <v>706</v>
      </c>
      <c r="D851" s="561" t="s">
        <v>707</v>
      </c>
      <c r="E851" s="562" t="s">
        <v>22</v>
      </c>
      <c r="F851" s="561" t="s">
        <v>22</v>
      </c>
      <c r="G851" s="561" t="s">
        <v>24625</v>
      </c>
      <c r="H851" s="561" t="s">
        <v>996</v>
      </c>
      <c r="I851" s="561" t="s">
        <v>709</v>
      </c>
      <c r="J851" s="561" t="s">
        <v>7063</v>
      </c>
      <c r="K851" s="562" t="s">
        <v>24626</v>
      </c>
      <c r="L851" s="561" t="s">
        <v>25</v>
      </c>
    </row>
    <row r="852" spans="1:12" x14ac:dyDescent="0.25">
      <c r="A852" s="561" t="s">
        <v>320</v>
      </c>
      <c r="B852" s="561" t="s">
        <v>321</v>
      </c>
      <c r="C852" s="561" t="s">
        <v>706</v>
      </c>
      <c r="D852" s="561" t="s">
        <v>707</v>
      </c>
      <c r="E852" s="562" t="s">
        <v>22</v>
      </c>
      <c r="F852" s="561" t="s">
        <v>22</v>
      </c>
      <c r="G852" s="561" t="s">
        <v>24627</v>
      </c>
      <c r="H852" s="561" t="s">
        <v>997</v>
      </c>
      <c r="I852" s="561" t="s">
        <v>709</v>
      </c>
      <c r="J852" s="561" t="s">
        <v>7063</v>
      </c>
      <c r="K852" s="562" t="s">
        <v>5609</v>
      </c>
      <c r="L852" s="561" t="s">
        <v>25</v>
      </c>
    </row>
    <row r="853" spans="1:12" x14ac:dyDescent="0.25">
      <c r="A853" s="561" t="s">
        <v>320</v>
      </c>
      <c r="B853" s="561" t="s">
        <v>321</v>
      </c>
      <c r="C853" s="561" t="s">
        <v>706</v>
      </c>
      <c r="D853" s="561" t="s">
        <v>707</v>
      </c>
      <c r="E853" s="562" t="s">
        <v>22</v>
      </c>
      <c r="F853" s="561" t="s">
        <v>22</v>
      </c>
      <c r="G853" s="561" t="s">
        <v>24628</v>
      </c>
      <c r="H853" s="561" t="s">
        <v>999</v>
      </c>
      <c r="I853" s="561" t="s">
        <v>709</v>
      </c>
      <c r="J853" s="561" t="s">
        <v>7063</v>
      </c>
      <c r="K853" s="562" t="s">
        <v>24629</v>
      </c>
      <c r="L853" s="561" t="s">
        <v>25</v>
      </c>
    </row>
    <row r="854" spans="1:12" x14ac:dyDescent="0.25">
      <c r="A854" s="561" t="s">
        <v>320</v>
      </c>
      <c r="B854" s="561" t="s">
        <v>321</v>
      </c>
      <c r="C854" s="561" t="s">
        <v>706</v>
      </c>
      <c r="D854" s="561" t="s">
        <v>707</v>
      </c>
      <c r="E854" s="562" t="s">
        <v>22</v>
      </c>
      <c r="F854" s="561" t="s">
        <v>22</v>
      </c>
      <c r="G854" s="561" t="s">
        <v>24630</v>
      </c>
      <c r="H854" s="561" t="s">
        <v>1000</v>
      </c>
      <c r="I854" s="561" t="s">
        <v>709</v>
      </c>
      <c r="J854" s="561" t="s">
        <v>326</v>
      </c>
      <c r="K854" s="562" t="s">
        <v>24631</v>
      </c>
      <c r="L854" s="561" t="s">
        <v>25</v>
      </c>
    </row>
    <row r="855" spans="1:12" x14ac:dyDescent="0.25">
      <c r="A855" s="561" t="s">
        <v>320</v>
      </c>
      <c r="B855" s="561" t="s">
        <v>321</v>
      </c>
      <c r="C855" s="561" t="s">
        <v>706</v>
      </c>
      <c r="D855" s="561" t="s">
        <v>707</v>
      </c>
      <c r="E855" s="562" t="s">
        <v>22</v>
      </c>
      <c r="F855" s="561" t="s">
        <v>22</v>
      </c>
      <c r="G855" s="561" t="s">
        <v>24632</v>
      </c>
      <c r="H855" s="561" t="s">
        <v>1001</v>
      </c>
      <c r="I855" s="561" t="s">
        <v>709</v>
      </c>
      <c r="J855" s="561" t="s">
        <v>7063</v>
      </c>
      <c r="K855" s="562" t="s">
        <v>24633</v>
      </c>
      <c r="L855" s="561" t="s">
        <v>25</v>
      </c>
    </row>
    <row r="856" spans="1:12" x14ac:dyDescent="0.25">
      <c r="A856" s="561" t="s">
        <v>320</v>
      </c>
      <c r="B856" s="561" t="s">
        <v>321</v>
      </c>
      <c r="C856" s="561" t="s">
        <v>706</v>
      </c>
      <c r="D856" s="561" t="s">
        <v>707</v>
      </c>
      <c r="E856" s="562" t="s">
        <v>22</v>
      </c>
      <c r="F856" s="561" t="s">
        <v>22</v>
      </c>
      <c r="G856" s="561" t="s">
        <v>24634</v>
      </c>
      <c r="H856" s="561" t="s">
        <v>1002</v>
      </c>
      <c r="I856" s="561" t="s">
        <v>709</v>
      </c>
      <c r="J856" s="561" t="s">
        <v>7063</v>
      </c>
      <c r="K856" s="562" t="s">
        <v>24635</v>
      </c>
      <c r="L856" s="561" t="s">
        <v>25</v>
      </c>
    </row>
    <row r="857" spans="1:12" x14ac:dyDescent="0.25">
      <c r="A857" s="561" t="s">
        <v>320</v>
      </c>
      <c r="B857" s="561" t="s">
        <v>321</v>
      </c>
      <c r="C857" s="561" t="s">
        <v>706</v>
      </c>
      <c r="D857" s="561" t="s">
        <v>707</v>
      </c>
      <c r="E857" s="562" t="s">
        <v>22</v>
      </c>
      <c r="F857" s="561" t="s">
        <v>22</v>
      </c>
      <c r="G857" s="561" t="s">
        <v>24636</v>
      </c>
      <c r="H857" s="561" t="s">
        <v>1004</v>
      </c>
      <c r="I857" s="561" t="s">
        <v>709</v>
      </c>
      <c r="J857" s="561" t="s">
        <v>7063</v>
      </c>
      <c r="K857" s="562" t="s">
        <v>24637</v>
      </c>
      <c r="L857" s="561" t="s">
        <v>25</v>
      </c>
    </row>
    <row r="858" spans="1:12" x14ac:dyDescent="0.25">
      <c r="A858" s="561" t="s">
        <v>320</v>
      </c>
      <c r="B858" s="561" t="s">
        <v>321</v>
      </c>
      <c r="C858" s="561" t="s">
        <v>706</v>
      </c>
      <c r="D858" s="561" t="s">
        <v>707</v>
      </c>
      <c r="E858" s="562" t="s">
        <v>22</v>
      </c>
      <c r="F858" s="561" t="s">
        <v>22</v>
      </c>
      <c r="G858" s="561" t="s">
        <v>24638</v>
      </c>
      <c r="H858" s="561" t="s">
        <v>1005</v>
      </c>
      <c r="I858" s="561" t="s">
        <v>709</v>
      </c>
      <c r="J858" s="561" t="s">
        <v>326</v>
      </c>
      <c r="K858" s="562" t="s">
        <v>24639</v>
      </c>
      <c r="L858" s="561" t="s">
        <v>25</v>
      </c>
    </row>
    <row r="859" spans="1:12" x14ac:dyDescent="0.25">
      <c r="A859" s="561" t="s">
        <v>320</v>
      </c>
      <c r="B859" s="561" t="s">
        <v>321</v>
      </c>
      <c r="C859" s="561" t="s">
        <v>706</v>
      </c>
      <c r="D859" s="561" t="s">
        <v>707</v>
      </c>
      <c r="E859" s="562" t="s">
        <v>22</v>
      </c>
      <c r="F859" s="561" t="s">
        <v>22</v>
      </c>
      <c r="G859" s="561" t="s">
        <v>24640</v>
      </c>
      <c r="H859" s="561" t="s">
        <v>1006</v>
      </c>
      <c r="I859" s="561" t="s">
        <v>709</v>
      </c>
      <c r="J859" s="561" t="s">
        <v>7063</v>
      </c>
      <c r="K859" s="562" t="s">
        <v>24641</v>
      </c>
      <c r="L859" s="561" t="s">
        <v>25</v>
      </c>
    </row>
    <row r="860" spans="1:12" x14ac:dyDescent="0.25">
      <c r="A860" s="561" t="s">
        <v>320</v>
      </c>
      <c r="B860" s="561" t="s">
        <v>321</v>
      </c>
      <c r="C860" s="561" t="s">
        <v>706</v>
      </c>
      <c r="D860" s="561" t="s">
        <v>707</v>
      </c>
      <c r="E860" s="562" t="s">
        <v>22</v>
      </c>
      <c r="F860" s="561" t="s">
        <v>22</v>
      </c>
      <c r="G860" s="561" t="s">
        <v>24642</v>
      </c>
      <c r="H860" s="561" t="s">
        <v>1008</v>
      </c>
      <c r="I860" s="561" t="s">
        <v>709</v>
      </c>
      <c r="J860" s="561" t="s">
        <v>7063</v>
      </c>
      <c r="K860" s="562" t="s">
        <v>8458</v>
      </c>
      <c r="L860" s="561" t="s">
        <v>25</v>
      </c>
    </row>
    <row r="861" spans="1:12" x14ac:dyDescent="0.25">
      <c r="A861" s="561" t="s">
        <v>320</v>
      </c>
      <c r="B861" s="561" t="s">
        <v>321</v>
      </c>
      <c r="C861" s="561" t="s">
        <v>706</v>
      </c>
      <c r="D861" s="561" t="s">
        <v>707</v>
      </c>
      <c r="E861" s="562" t="s">
        <v>22</v>
      </c>
      <c r="F861" s="561" t="s">
        <v>22</v>
      </c>
      <c r="G861" s="561" t="s">
        <v>24643</v>
      </c>
      <c r="H861" s="561" t="s">
        <v>1010</v>
      </c>
      <c r="I861" s="561" t="s">
        <v>709</v>
      </c>
      <c r="J861" s="561" t="s">
        <v>7063</v>
      </c>
      <c r="K861" s="562" t="s">
        <v>24644</v>
      </c>
      <c r="L861" s="561" t="s">
        <v>25</v>
      </c>
    </row>
    <row r="862" spans="1:12" x14ac:dyDescent="0.25">
      <c r="A862" s="561" t="s">
        <v>320</v>
      </c>
      <c r="B862" s="561" t="s">
        <v>321</v>
      </c>
      <c r="C862" s="561" t="s">
        <v>706</v>
      </c>
      <c r="D862" s="561" t="s">
        <v>707</v>
      </c>
      <c r="E862" s="562" t="s">
        <v>22</v>
      </c>
      <c r="F862" s="561" t="s">
        <v>22</v>
      </c>
      <c r="G862" s="561" t="s">
        <v>24645</v>
      </c>
      <c r="H862" s="561" t="s">
        <v>1012</v>
      </c>
      <c r="I862" s="561" t="s">
        <v>709</v>
      </c>
      <c r="J862" s="561" t="s">
        <v>7063</v>
      </c>
      <c r="K862" s="562" t="s">
        <v>4250</v>
      </c>
      <c r="L862" s="561" t="s">
        <v>25</v>
      </c>
    </row>
    <row r="863" spans="1:12" x14ac:dyDescent="0.25">
      <c r="A863" s="561" t="s">
        <v>320</v>
      </c>
      <c r="B863" s="561" t="s">
        <v>321</v>
      </c>
      <c r="C863" s="561" t="s">
        <v>706</v>
      </c>
      <c r="D863" s="561" t="s">
        <v>707</v>
      </c>
      <c r="E863" s="562" t="s">
        <v>22</v>
      </c>
      <c r="F863" s="561" t="s">
        <v>22</v>
      </c>
      <c r="G863" s="561" t="s">
        <v>24646</v>
      </c>
      <c r="H863" s="561" t="s">
        <v>1014</v>
      </c>
      <c r="I863" s="561" t="s">
        <v>709</v>
      </c>
      <c r="J863" s="561" t="s">
        <v>7063</v>
      </c>
      <c r="K863" s="562" t="s">
        <v>24647</v>
      </c>
      <c r="L863" s="561" t="s">
        <v>25</v>
      </c>
    </row>
    <row r="864" spans="1:12" x14ac:dyDescent="0.25">
      <c r="A864" s="561" t="s">
        <v>320</v>
      </c>
      <c r="B864" s="561" t="s">
        <v>321</v>
      </c>
      <c r="C864" s="561" t="s">
        <v>706</v>
      </c>
      <c r="D864" s="561" t="s">
        <v>707</v>
      </c>
      <c r="E864" s="562" t="s">
        <v>22</v>
      </c>
      <c r="F864" s="561" t="s">
        <v>22</v>
      </c>
      <c r="G864" s="561" t="s">
        <v>24648</v>
      </c>
      <c r="H864" s="561" t="s">
        <v>1015</v>
      </c>
      <c r="I864" s="561" t="s">
        <v>709</v>
      </c>
      <c r="J864" s="561" t="s">
        <v>326</v>
      </c>
      <c r="K864" s="562" t="s">
        <v>24649</v>
      </c>
      <c r="L864" s="561" t="s">
        <v>25</v>
      </c>
    </row>
    <row r="865" spans="1:12" x14ac:dyDescent="0.25">
      <c r="A865" s="561" t="s">
        <v>320</v>
      </c>
      <c r="B865" s="561" t="s">
        <v>321</v>
      </c>
      <c r="C865" s="561" t="s">
        <v>706</v>
      </c>
      <c r="D865" s="561" t="s">
        <v>707</v>
      </c>
      <c r="E865" s="562" t="s">
        <v>22</v>
      </c>
      <c r="F865" s="561" t="s">
        <v>22</v>
      </c>
      <c r="G865" s="561" t="s">
        <v>24650</v>
      </c>
      <c r="H865" s="561" t="s">
        <v>1016</v>
      </c>
      <c r="I865" s="561" t="s">
        <v>709</v>
      </c>
      <c r="J865" s="561" t="s">
        <v>7063</v>
      </c>
      <c r="K865" s="562" t="s">
        <v>24651</v>
      </c>
      <c r="L865" s="561" t="s">
        <v>25</v>
      </c>
    </row>
    <row r="866" spans="1:12" x14ac:dyDescent="0.25">
      <c r="A866" s="561" t="s">
        <v>320</v>
      </c>
      <c r="B866" s="561" t="s">
        <v>321</v>
      </c>
      <c r="C866" s="561" t="s">
        <v>706</v>
      </c>
      <c r="D866" s="561" t="s">
        <v>707</v>
      </c>
      <c r="E866" s="562" t="s">
        <v>22</v>
      </c>
      <c r="F866" s="561" t="s">
        <v>22</v>
      </c>
      <c r="G866" s="561" t="s">
        <v>24652</v>
      </c>
      <c r="H866" s="561" t="s">
        <v>1017</v>
      </c>
      <c r="I866" s="561" t="s">
        <v>709</v>
      </c>
      <c r="J866" s="561" t="s">
        <v>7063</v>
      </c>
      <c r="K866" s="562" t="s">
        <v>1296</v>
      </c>
      <c r="L866" s="561" t="s">
        <v>25</v>
      </c>
    </row>
    <row r="867" spans="1:12" x14ac:dyDescent="0.25">
      <c r="A867" s="561" t="s">
        <v>320</v>
      </c>
      <c r="B867" s="561" t="s">
        <v>321</v>
      </c>
      <c r="C867" s="561" t="s">
        <v>706</v>
      </c>
      <c r="D867" s="561" t="s">
        <v>707</v>
      </c>
      <c r="E867" s="562" t="s">
        <v>22</v>
      </c>
      <c r="F867" s="561" t="s">
        <v>22</v>
      </c>
      <c r="G867" s="561" t="s">
        <v>24653</v>
      </c>
      <c r="H867" s="561" t="s">
        <v>1018</v>
      </c>
      <c r="I867" s="561" t="s">
        <v>709</v>
      </c>
      <c r="J867" s="561" t="s">
        <v>7063</v>
      </c>
      <c r="K867" s="562" t="s">
        <v>7139</v>
      </c>
      <c r="L867" s="561" t="s">
        <v>25</v>
      </c>
    </row>
    <row r="868" spans="1:12" x14ac:dyDescent="0.25">
      <c r="A868" s="561" t="s">
        <v>320</v>
      </c>
      <c r="B868" s="561" t="s">
        <v>321</v>
      </c>
      <c r="C868" s="561" t="s">
        <v>706</v>
      </c>
      <c r="D868" s="561" t="s">
        <v>707</v>
      </c>
      <c r="E868" s="562" t="s">
        <v>22</v>
      </c>
      <c r="F868" s="561" t="s">
        <v>22</v>
      </c>
      <c r="G868" s="561" t="s">
        <v>24654</v>
      </c>
      <c r="H868" s="561" t="s">
        <v>1019</v>
      </c>
      <c r="I868" s="561" t="s">
        <v>709</v>
      </c>
      <c r="J868" s="561" t="s">
        <v>326</v>
      </c>
      <c r="K868" s="562" t="s">
        <v>7389</v>
      </c>
      <c r="L868" s="561" t="s">
        <v>25</v>
      </c>
    </row>
    <row r="869" spans="1:12" x14ac:dyDescent="0.25">
      <c r="A869" s="561" t="s">
        <v>320</v>
      </c>
      <c r="B869" s="561" t="s">
        <v>321</v>
      </c>
      <c r="C869" s="561" t="s">
        <v>706</v>
      </c>
      <c r="D869" s="561" t="s">
        <v>707</v>
      </c>
      <c r="E869" s="562" t="s">
        <v>22</v>
      </c>
      <c r="F869" s="561" t="s">
        <v>22</v>
      </c>
      <c r="G869" s="561" t="s">
        <v>24655</v>
      </c>
      <c r="H869" s="561" t="s">
        <v>1020</v>
      </c>
      <c r="I869" s="561" t="s">
        <v>709</v>
      </c>
      <c r="J869" s="561" t="s">
        <v>7063</v>
      </c>
      <c r="K869" s="562" t="s">
        <v>7937</v>
      </c>
      <c r="L869" s="561" t="s">
        <v>25</v>
      </c>
    </row>
    <row r="870" spans="1:12" x14ac:dyDescent="0.25">
      <c r="A870" s="561" t="s">
        <v>320</v>
      </c>
      <c r="B870" s="561" t="s">
        <v>321</v>
      </c>
      <c r="C870" s="561" t="s">
        <v>706</v>
      </c>
      <c r="D870" s="561" t="s">
        <v>707</v>
      </c>
      <c r="E870" s="562" t="s">
        <v>22</v>
      </c>
      <c r="F870" s="561" t="s">
        <v>22</v>
      </c>
      <c r="G870" s="561" t="s">
        <v>24656</v>
      </c>
      <c r="H870" s="561" t="s">
        <v>1021</v>
      </c>
      <c r="I870" s="561" t="s">
        <v>709</v>
      </c>
      <c r="J870" s="561" t="s">
        <v>7063</v>
      </c>
      <c r="K870" s="562" t="s">
        <v>24657</v>
      </c>
      <c r="L870" s="561" t="s">
        <v>25</v>
      </c>
    </row>
    <row r="871" spans="1:12" x14ac:dyDescent="0.25">
      <c r="A871" s="561" t="s">
        <v>320</v>
      </c>
      <c r="B871" s="561" t="s">
        <v>321</v>
      </c>
      <c r="C871" s="561" t="s">
        <v>706</v>
      </c>
      <c r="D871" s="561" t="s">
        <v>707</v>
      </c>
      <c r="E871" s="562" t="s">
        <v>22</v>
      </c>
      <c r="F871" s="561" t="s">
        <v>22</v>
      </c>
      <c r="G871" s="561" t="s">
        <v>24658</v>
      </c>
      <c r="H871" s="561" t="s">
        <v>1023</v>
      </c>
      <c r="I871" s="561" t="s">
        <v>709</v>
      </c>
      <c r="J871" s="561" t="s">
        <v>7063</v>
      </c>
      <c r="K871" s="562" t="s">
        <v>24659</v>
      </c>
      <c r="L871" s="561" t="s">
        <v>25</v>
      </c>
    </row>
    <row r="872" spans="1:12" x14ac:dyDescent="0.25">
      <c r="A872" s="561" t="s">
        <v>320</v>
      </c>
      <c r="B872" s="561" t="s">
        <v>321</v>
      </c>
      <c r="C872" s="561" t="s">
        <v>706</v>
      </c>
      <c r="D872" s="561" t="s">
        <v>707</v>
      </c>
      <c r="E872" s="562" t="s">
        <v>22</v>
      </c>
      <c r="F872" s="561" t="s">
        <v>22</v>
      </c>
      <c r="G872" s="561" t="s">
        <v>24660</v>
      </c>
      <c r="H872" s="561" t="s">
        <v>1025</v>
      </c>
      <c r="I872" s="561" t="s">
        <v>709</v>
      </c>
      <c r="J872" s="561" t="s">
        <v>7063</v>
      </c>
      <c r="K872" s="562" t="s">
        <v>1133</v>
      </c>
      <c r="L872" s="561" t="s">
        <v>25</v>
      </c>
    </row>
    <row r="873" spans="1:12" x14ac:dyDescent="0.25">
      <c r="A873" s="561" t="s">
        <v>320</v>
      </c>
      <c r="B873" s="561" t="s">
        <v>321</v>
      </c>
      <c r="C873" s="561" t="s">
        <v>706</v>
      </c>
      <c r="D873" s="561" t="s">
        <v>707</v>
      </c>
      <c r="E873" s="562" t="s">
        <v>22</v>
      </c>
      <c r="F873" s="561" t="s">
        <v>22</v>
      </c>
      <c r="G873" s="561" t="s">
        <v>24661</v>
      </c>
      <c r="H873" s="561" t="s">
        <v>1027</v>
      </c>
      <c r="I873" s="561" t="s">
        <v>709</v>
      </c>
      <c r="J873" s="561" t="s">
        <v>7063</v>
      </c>
      <c r="K873" s="562" t="s">
        <v>6427</v>
      </c>
      <c r="L873" s="561" t="s">
        <v>25</v>
      </c>
    </row>
    <row r="874" spans="1:12" x14ac:dyDescent="0.25">
      <c r="A874" s="561" t="s">
        <v>320</v>
      </c>
      <c r="B874" s="561" t="s">
        <v>321</v>
      </c>
      <c r="C874" s="561" t="s">
        <v>706</v>
      </c>
      <c r="D874" s="561" t="s">
        <v>707</v>
      </c>
      <c r="E874" s="562" t="s">
        <v>22</v>
      </c>
      <c r="F874" s="561" t="s">
        <v>22</v>
      </c>
      <c r="G874" s="561" t="s">
        <v>24662</v>
      </c>
      <c r="H874" s="561" t="s">
        <v>1028</v>
      </c>
      <c r="I874" s="561" t="s">
        <v>709</v>
      </c>
      <c r="J874" s="561" t="s">
        <v>7063</v>
      </c>
      <c r="K874" s="562" t="s">
        <v>24663</v>
      </c>
      <c r="L874" s="561" t="s">
        <v>25</v>
      </c>
    </row>
    <row r="875" spans="1:12" x14ac:dyDescent="0.25">
      <c r="A875" s="561" t="s">
        <v>320</v>
      </c>
      <c r="B875" s="561" t="s">
        <v>321</v>
      </c>
      <c r="C875" s="561" t="s">
        <v>706</v>
      </c>
      <c r="D875" s="561" t="s">
        <v>707</v>
      </c>
      <c r="E875" s="562" t="s">
        <v>22</v>
      </c>
      <c r="F875" s="561" t="s">
        <v>22</v>
      </c>
      <c r="G875" s="561" t="s">
        <v>24664</v>
      </c>
      <c r="H875" s="561" t="s">
        <v>1030</v>
      </c>
      <c r="I875" s="561" t="s">
        <v>709</v>
      </c>
      <c r="J875" s="561" t="s">
        <v>7063</v>
      </c>
      <c r="K875" s="562" t="s">
        <v>7617</v>
      </c>
      <c r="L875" s="561" t="s">
        <v>25</v>
      </c>
    </row>
    <row r="876" spans="1:12" x14ac:dyDescent="0.25">
      <c r="A876" s="561" t="s">
        <v>320</v>
      </c>
      <c r="B876" s="561" t="s">
        <v>321</v>
      </c>
      <c r="C876" s="561" t="s">
        <v>706</v>
      </c>
      <c r="D876" s="561" t="s">
        <v>707</v>
      </c>
      <c r="E876" s="562" t="s">
        <v>22</v>
      </c>
      <c r="F876" s="561" t="s">
        <v>22</v>
      </c>
      <c r="G876" s="561" t="s">
        <v>24665</v>
      </c>
      <c r="H876" s="561" t="s">
        <v>1031</v>
      </c>
      <c r="I876" s="561" t="s">
        <v>709</v>
      </c>
      <c r="J876" s="561" t="s">
        <v>7063</v>
      </c>
      <c r="K876" s="562" t="s">
        <v>58</v>
      </c>
      <c r="L876" s="561" t="s">
        <v>25</v>
      </c>
    </row>
    <row r="877" spans="1:12" x14ac:dyDescent="0.25">
      <c r="A877" s="561" t="s">
        <v>320</v>
      </c>
      <c r="B877" s="561" t="s">
        <v>321</v>
      </c>
      <c r="C877" s="561" t="s">
        <v>706</v>
      </c>
      <c r="D877" s="561" t="s">
        <v>707</v>
      </c>
      <c r="E877" s="562" t="s">
        <v>22</v>
      </c>
      <c r="F877" s="561" t="s">
        <v>22</v>
      </c>
      <c r="G877" s="561" t="s">
        <v>24666</v>
      </c>
      <c r="H877" s="561" t="s">
        <v>1033</v>
      </c>
      <c r="I877" s="561" t="s">
        <v>709</v>
      </c>
      <c r="J877" s="561" t="s">
        <v>7063</v>
      </c>
      <c r="K877" s="562" t="s">
        <v>7307</v>
      </c>
      <c r="L877" s="561" t="s">
        <v>25</v>
      </c>
    </row>
    <row r="878" spans="1:12" x14ac:dyDescent="0.25">
      <c r="A878" s="561" t="s">
        <v>320</v>
      </c>
      <c r="B878" s="561" t="s">
        <v>321</v>
      </c>
      <c r="C878" s="561" t="s">
        <v>706</v>
      </c>
      <c r="D878" s="561" t="s">
        <v>707</v>
      </c>
      <c r="E878" s="562" t="s">
        <v>22</v>
      </c>
      <c r="F878" s="561" t="s">
        <v>22</v>
      </c>
      <c r="G878" s="561" t="s">
        <v>24667</v>
      </c>
      <c r="H878" s="561" t="s">
        <v>1035</v>
      </c>
      <c r="I878" s="561" t="s">
        <v>709</v>
      </c>
      <c r="J878" s="561" t="s">
        <v>7063</v>
      </c>
      <c r="K878" s="562" t="s">
        <v>24668</v>
      </c>
      <c r="L878" s="561" t="s">
        <v>25</v>
      </c>
    </row>
    <row r="879" spans="1:12" x14ac:dyDescent="0.25">
      <c r="A879" s="561" t="s">
        <v>320</v>
      </c>
      <c r="B879" s="561" t="s">
        <v>321</v>
      </c>
      <c r="C879" s="561" t="s">
        <v>706</v>
      </c>
      <c r="D879" s="561" t="s">
        <v>707</v>
      </c>
      <c r="E879" s="562" t="s">
        <v>22</v>
      </c>
      <c r="F879" s="561" t="s">
        <v>22</v>
      </c>
      <c r="G879" s="561" t="s">
        <v>24669</v>
      </c>
      <c r="H879" s="561" t="s">
        <v>1037</v>
      </c>
      <c r="I879" s="561" t="s">
        <v>709</v>
      </c>
      <c r="J879" s="561" t="s">
        <v>326</v>
      </c>
      <c r="K879" s="562" t="s">
        <v>7505</v>
      </c>
      <c r="L879" s="561" t="s">
        <v>25</v>
      </c>
    </row>
    <row r="880" spans="1:12" x14ac:dyDescent="0.25">
      <c r="A880" s="561" t="s">
        <v>320</v>
      </c>
      <c r="B880" s="561" t="s">
        <v>321</v>
      </c>
      <c r="C880" s="561" t="s">
        <v>706</v>
      </c>
      <c r="D880" s="561" t="s">
        <v>707</v>
      </c>
      <c r="E880" s="562" t="s">
        <v>22</v>
      </c>
      <c r="F880" s="561" t="s">
        <v>22</v>
      </c>
      <c r="G880" s="561" t="s">
        <v>24670</v>
      </c>
      <c r="H880" s="561" t="s">
        <v>24671</v>
      </c>
      <c r="I880" s="561" t="s">
        <v>709</v>
      </c>
      <c r="J880" s="561" t="s">
        <v>7063</v>
      </c>
      <c r="K880" s="562" t="s">
        <v>5037</v>
      </c>
      <c r="L880" s="561" t="s">
        <v>25</v>
      </c>
    </row>
    <row r="881" spans="1:12" x14ac:dyDescent="0.25">
      <c r="A881" s="561" t="s">
        <v>320</v>
      </c>
      <c r="B881" s="561" t="s">
        <v>321</v>
      </c>
      <c r="C881" s="561" t="s">
        <v>706</v>
      </c>
      <c r="D881" s="561" t="s">
        <v>707</v>
      </c>
      <c r="E881" s="562" t="s">
        <v>22</v>
      </c>
      <c r="F881" s="561" t="s">
        <v>22</v>
      </c>
      <c r="G881" s="561" t="s">
        <v>24672</v>
      </c>
      <c r="H881" s="561" t="s">
        <v>24673</v>
      </c>
      <c r="I881" s="561" t="s">
        <v>709</v>
      </c>
      <c r="J881" s="561" t="s">
        <v>7063</v>
      </c>
      <c r="K881" s="562" t="s">
        <v>925</v>
      </c>
      <c r="L881" s="561" t="s">
        <v>25</v>
      </c>
    </row>
    <row r="882" spans="1:12" x14ac:dyDescent="0.25">
      <c r="A882" s="561" t="s">
        <v>320</v>
      </c>
      <c r="B882" s="561" t="s">
        <v>321</v>
      </c>
      <c r="C882" s="561" t="s">
        <v>706</v>
      </c>
      <c r="D882" s="561" t="s">
        <v>707</v>
      </c>
      <c r="E882" s="562" t="s">
        <v>22</v>
      </c>
      <c r="F882" s="561" t="s">
        <v>22</v>
      </c>
      <c r="G882" s="561" t="s">
        <v>24674</v>
      </c>
      <c r="H882" s="561" t="s">
        <v>24675</v>
      </c>
      <c r="I882" s="561" t="s">
        <v>709</v>
      </c>
      <c r="J882" s="561" t="s">
        <v>7063</v>
      </c>
      <c r="K882" s="562" t="s">
        <v>1399</v>
      </c>
      <c r="L882" s="561" t="s">
        <v>25</v>
      </c>
    </row>
    <row r="883" spans="1:12" x14ac:dyDescent="0.25">
      <c r="A883" s="561" t="s">
        <v>320</v>
      </c>
      <c r="B883" s="561" t="s">
        <v>321</v>
      </c>
      <c r="C883" s="561" t="s">
        <v>706</v>
      </c>
      <c r="D883" s="561" t="s">
        <v>707</v>
      </c>
      <c r="E883" s="562" t="s">
        <v>22</v>
      </c>
      <c r="F883" s="561" t="s">
        <v>22</v>
      </c>
      <c r="G883" s="561" t="s">
        <v>24676</v>
      </c>
      <c r="H883" s="561" t="s">
        <v>24677</v>
      </c>
      <c r="I883" s="561" t="s">
        <v>709</v>
      </c>
      <c r="J883" s="561" t="s">
        <v>326</v>
      </c>
      <c r="K883" s="562" t="s">
        <v>2442</v>
      </c>
      <c r="L883" s="561" t="s">
        <v>25</v>
      </c>
    </row>
    <row r="884" spans="1:12" x14ac:dyDescent="0.25">
      <c r="A884" s="561" t="s">
        <v>320</v>
      </c>
      <c r="B884" s="561" t="s">
        <v>321</v>
      </c>
      <c r="C884" s="561" t="s">
        <v>706</v>
      </c>
      <c r="D884" s="561" t="s">
        <v>707</v>
      </c>
      <c r="E884" s="562" t="s">
        <v>22</v>
      </c>
      <c r="F884" s="561" t="s">
        <v>22</v>
      </c>
      <c r="G884" s="561" t="s">
        <v>24678</v>
      </c>
      <c r="H884" s="561" t="s">
        <v>1042</v>
      </c>
      <c r="I884" s="561" t="s">
        <v>709</v>
      </c>
      <c r="J884" s="561" t="s">
        <v>7063</v>
      </c>
      <c r="K884" s="562" t="s">
        <v>8503</v>
      </c>
      <c r="L884" s="561" t="s">
        <v>25</v>
      </c>
    </row>
    <row r="885" spans="1:12" x14ac:dyDescent="0.25">
      <c r="A885" s="561" t="s">
        <v>320</v>
      </c>
      <c r="B885" s="561" t="s">
        <v>321</v>
      </c>
      <c r="C885" s="561" t="s">
        <v>706</v>
      </c>
      <c r="D885" s="561" t="s">
        <v>707</v>
      </c>
      <c r="E885" s="562" t="s">
        <v>22</v>
      </c>
      <c r="F885" s="561" t="s">
        <v>22</v>
      </c>
      <c r="G885" s="561" t="s">
        <v>24679</v>
      </c>
      <c r="H885" s="561" t="s">
        <v>1044</v>
      </c>
      <c r="I885" s="561" t="s">
        <v>709</v>
      </c>
      <c r="J885" s="561" t="s">
        <v>7063</v>
      </c>
      <c r="K885" s="562" t="s">
        <v>23518</v>
      </c>
      <c r="L885" s="561" t="s">
        <v>25</v>
      </c>
    </row>
    <row r="886" spans="1:12" x14ac:dyDescent="0.25">
      <c r="A886" s="561" t="s">
        <v>320</v>
      </c>
      <c r="B886" s="561" t="s">
        <v>321</v>
      </c>
      <c r="C886" s="561" t="s">
        <v>706</v>
      </c>
      <c r="D886" s="561" t="s">
        <v>707</v>
      </c>
      <c r="E886" s="562" t="s">
        <v>22</v>
      </c>
      <c r="F886" s="561" t="s">
        <v>22</v>
      </c>
      <c r="G886" s="561" t="s">
        <v>24680</v>
      </c>
      <c r="H886" s="561" t="s">
        <v>1045</v>
      </c>
      <c r="I886" s="561" t="s">
        <v>709</v>
      </c>
      <c r="J886" s="561" t="s">
        <v>7063</v>
      </c>
      <c r="K886" s="562" t="s">
        <v>8231</v>
      </c>
      <c r="L886" s="561" t="s">
        <v>25</v>
      </c>
    </row>
    <row r="887" spans="1:12" x14ac:dyDescent="0.25">
      <c r="A887" s="561" t="s">
        <v>320</v>
      </c>
      <c r="B887" s="561" t="s">
        <v>321</v>
      </c>
      <c r="C887" s="561" t="s">
        <v>706</v>
      </c>
      <c r="D887" s="561" t="s">
        <v>707</v>
      </c>
      <c r="E887" s="562" t="s">
        <v>22</v>
      </c>
      <c r="F887" s="561" t="s">
        <v>22</v>
      </c>
      <c r="G887" s="561" t="s">
        <v>24681</v>
      </c>
      <c r="H887" s="561" t="s">
        <v>1047</v>
      </c>
      <c r="I887" s="561" t="s">
        <v>709</v>
      </c>
      <c r="J887" s="561" t="s">
        <v>7063</v>
      </c>
      <c r="K887" s="562" t="s">
        <v>24682</v>
      </c>
      <c r="L887" s="561" t="s">
        <v>25</v>
      </c>
    </row>
    <row r="888" spans="1:12" x14ac:dyDescent="0.25">
      <c r="A888" s="561" t="s">
        <v>320</v>
      </c>
      <c r="B888" s="561" t="s">
        <v>321</v>
      </c>
      <c r="C888" s="561" t="s">
        <v>706</v>
      </c>
      <c r="D888" s="561" t="s">
        <v>707</v>
      </c>
      <c r="E888" s="562" t="s">
        <v>22</v>
      </c>
      <c r="F888" s="561" t="s">
        <v>22</v>
      </c>
      <c r="G888" s="561" t="s">
        <v>24683</v>
      </c>
      <c r="H888" s="561" t="s">
        <v>1048</v>
      </c>
      <c r="I888" s="561" t="s">
        <v>709</v>
      </c>
      <c r="J888" s="561" t="s">
        <v>7063</v>
      </c>
      <c r="K888" s="562" t="s">
        <v>7720</v>
      </c>
      <c r="L888" s="561" t="s">
        <v>25</v>
      </c>
    </row>
    <row r="889" spans="1:12" x14ac:dyDescent="0.25">
      <c r="A889" s="561" t="s">
        <v>320</v>
      </c>
      <c r="B889" s="561" t="s">
        <v>321</v>
      </c>
      <c r="C889" s="561" t="s">
        <v>706</v>
      </c>
      <c r="D889" s="561" t="s">
        <v>707</v>
      </c>
      <c r="E889" s="562" t="s">
        <v>22</v>
      </c>
      <c r="F889" s="561" t="s">
        <v>22</v>
      </c>
      <c r="G889" s="561" t="s">
        <v>24684</v>
      </c>
      <c r="H889" s="561" t="s">
        <v>1050</v>
      </c>
      <c r="I889" s="561" t="s">
        <v>709</v>
      </c>
      <c r="J889" s="561" t="s">
        <v>7063</v>
      </c>
      <c r="K889" s="562" t="s">
        <v>24685</v>
      </c>
      <c r="L889" s="561" t="s">
        <v>25</v>
      </c>
    </row>
    <row r="890" spans="1:12" x14ac:dyDescent="0.25">
      <c r="A890" s="561" t="s">
        <v>320</v>
      </c>
      <c r="B890" s="561" t="s">
        <v>321</v>
      </c>
      <c r="C890" s="561" t="s">
        <v>706</v>
      </c>
      <c r="D890" s="561" t="s">
        <v>707</v>
      </c>
      <c r="E890" s="562" t="s">
        <v>22</v>
      </c>
      <c r="F890" s="561" t="s">
        <v>22</v>
      </c>
      <c r="G890" s="561" t="s">
        <v>24686</v>
      </c>
      <c r="H890" s="561" t="s">
        <v>1051</v>
      </c>
      <c r="I890" s="561" t="s">
        <v>709</v>
      </c>
      <c r="J890" s="561" t="s">
        <v>326</v>
      </c>
      <c r="K890" s="562" t="s">
        <v>24687</v>
      </c>
      <c r="L890" s="561" t="s">
        <v>25</v>
      </c>
    </row>
    <row r="891" spans="1:12" x14ac:dyDescent="0.25">
      <c r="A891" s="561" t="s">
        <v>320</v>
      </c>
      <c r="B891" s="561" t="s">
        <v>321</v>
      </c>
      <c r="C891" s="561" t="s">
        <v>706</v>
      </c>
      <c r="D891" s="561" t="s">
        <v>707</v>
      </c>
      <c r="E891" s="562" t="s">
        <v>22</v>
      </c>
      <c r="F891" s="561" t="s">
        <v>22</v>
      </c>
      <c r="G891" s="561" t="s">
        <v>24688</v>
      </c>
      <c r="H891" s="561" t="s">
        <v>1052</v>
      </c>
      <c r="I891" s="561" t="s">
        <v>709</v>
      </c>
      <c r="J891" s="561" t="s">
        <v>7063</v>
      </c>
      <c r="K891" s="562" t="s">
        <v>24689</v>
      </c>
      <c r="L891" s="561" t="s">
        <v>25</v>
      </c>
    </row>
    <row r="892" spans="1:12" x14ac:dyDescent="0.25">
      <c r="A892" s="561" t="s">
        <v>320</v>
      </c>
      <c r="B892" s="561" t="s">
        <v>321</v>
      </c>
      <c r="C892" s="561" t="s">
        <v>706</v>
      </c>
      <c r="D892" s="561" t="s">
        <v>707</v>
      </c>
      <c r="E892" s="562" t="s">
        <v>22</v>
      </c>
      <c r="F892" s="561" t="s">
        <v>22</v>
      </c>
      <c r="G892" s="561" t="s">
        <v>24690</v>
      </c>
      <c r="H892" s="561" t="s">
        <v>1054</v>
      </c>
      <c r="I892" s="561" t="s">
        <v>709</v>
      </c>
      <c r="J892" s="561" t="s">
        <v>7063</v>
      </c>
      <c r="K892" s="562" t="s">
        <v>2678</v>
      </c>
      <c r="L892" s="561" t="s">
        <v>25</v>
      </c>
    </row>
    <row r="893" spans="1:12" x14ac:dyDescent="0.25">
      <c r="A893" s="561" t="s">
        <v>320</v>
      </c>
      <c r="B893" s="561" t="s">
        <v>321</v>
      </c>
      <c r="C893" s="561" t="s">
        <v>706</v>
      </c>
      <c r="D893" s="561" t="s">
        <v>707</v>
      </c>
      <c r="E893" s="562" t="s">
        <v>22</v>
      </c>
      <c r="F893" s="561" t="s">
        <v>22</v>
      </c>
      <c r="G893" s="561" t="s">
        <v>24691</v>
      </c>
      <c r="H893" s="561" t="s">
        <v>1056</v>
      </c>
      <c r="I893" s="561" t="s">
        <v>709</v>
      </c>
      <c r="J893" s="561" t="s">
        <v>7063</v>
      </c>
      <c r="K893" s="562" t="s">
        <v>1032</v>
      </c>
      <c r="L893" s="561" t="s">
        <v>25</v>
      </c>
    </row>
    <row r="894" spans="1:12" x14ac:dyDescent="0.25">
      <c r="A894" s="561" t="s">
        <v>320</v>
      </c>
      <c r="B894" s="561" t="s">
        <v>321</v>
      </c>
      <c r="C894" s="561" t="s">
        <v>706</v>
      </c>
      <c r="D894" s="561" t="s">
        <v>707</v>
      </c>
      <c r="E894" s="562" t="s">
        <v>22</v>
      </c>
      <c r="F894" s="561" t="s">
        <v>22</v>
      </c>
      <c r="G894" s="561" t="s">
        <v>24692</v>
      </c>
      <c r="H894" s="561" t="s">
        <v>1058</v>
      </c>
      <c r="I894" s="561" t="s">
        <v>709</v>
      </c>
      <c r="J894" s="561" t="s">
        <v>7063</v>
      </c>
      <c r="K894" s="562" t="s">
        <v>7774</v>
      </c>
      <c r="L894" s="561" t="s">
        <v>25</v>
      </c>
    </row>
    <row r="895" spans="1:12" x14ac:dyDescent="0.25">
      <c r="A895" s="561" t="s">
        <v>320</v>
      </c>
      <c r="B895" s="561" t="s">
        <v>321</v>
      </c>
      <c r="C895" s="561" t="s">
        <v>706</v>
      </c>
      <c r="D895" s="561" t="s">
        <v>707</v>
      </c>
      <c r="E895" s="562" t="s">
        <v>22</v>
      </c>
      <c r="F895" s="561" t="s">
        <v>22</v>
      </c>
      <c r="G895" s="561" t="s">
        <v>24693</v>
      </c>
      <c r="H895" s="561" t="s">
        <v>1059</v>
      </c>
      <c r="I895" s="561" t="s">
        <v>709</v>
      </c>
      <c r="J895" s="561" t="s">
        <v>326</v>
      </c>
      <c r="K895" s="562" t="s">
        <v>24694</v>
      </c>
      <c r="L895" s="561" t="s">
        <v>25</v>
      </c>
    </row>
    <row r="896" spans="1:12" x14ac:dyDescent="0.25">
      <c r="A896" s="561" t="s">
        <v>320</v>
      </c>
      <c r="B896" s="561" t="s">
        <v>321</v>
      </c>
      <c r="C896" s="561" t="s">
        <v>706</v>
      </c>
      <c r="D896" s="561" t="s">
        <v>707</v>
      </c>
      <c r="E896" s="562" t="s">
        <v>22</v>
      </c>
      <c r="F896" s="561" t="s">
        <v>22</v>
      </c>
      <c r="G896" s="561" t="s">
        <v>24695</v>
      </c>
      <c r="H896" s="561" t="s">
        <v>1060</v>
      </c>
      <c r="I896" s="561" t="s">
        <v>709</v>
      </c>
      <c r="J896" s="561" t="s">
        <v>7063</v>
      </c>
      <c r="K896" s="562" t="s">
        <v>677</v>
      </c>
      <c r="L896" s="561" t="s">
        <v>25</v>
      </c>
    </row>
    <row r="897" spans="1:12" x14ac:dyDescent="0.25">
      <c r="A897" s="561" t="s">
        <v>320</v>
      </c>
      <c r="B897" s="561" t="s">
        <v>321</v>
      </c>
      <c r="C897" s="561" t="s">
        <v>706</v>
      </c>
      <c r="D897" s="561" t="s">
        <v>707</v>
      </c>
      <c r="E897" s="562" t="s">
        <v>22</v>
      </c>
      <c r="F897" s="561" t="s">
        <v>22</v>
      </c>
      <c r="G897" s="561" t="s">
        <v>24696</v>
      </c>
      <c r="H897" s="561" t="s">
        <v>1062</v>
      </c>
      <c r="I897" s="561" t="s">
        <v>709</v>
      </c>
      <c r="J897" s="561" t="s">
        <v>7063</v>
      </c>
      <c r="K897" s="562" t="s">
        <v>1174</v>
      </c>
      <c r="L897" s="561" t="s">
        <v>25</v>
      </c>
    </row>
    <row r="898" spans="1:12" x14ac:dyDescent="0.25">
      <c r="A898" s="561" t="s">
        <v>320</v>
      </c>
      <c r="B898" s="561" t="s">
        <v>321</v>
      </c>
      <c r="C898" s="561" t="s">
        <v>706</v>
      </c>
      <c r="D898" s="561" t="s">
        <v>707</v>
      </c>
      <c r="E898" s="562" t="s">
        <v>22</v>
      </c>
      <c r="F898" s="561" t="s">
        <v>22</v>
      </c>
      <c r="G898" s="561" t="s">
        <v>24697</v>
      </c>
      <c r="H898" s="561" t="s">
        <v>1063</v>
      </c>
      <c r="I898" s="561" t="s">
        <v>709</v>
      </c>
      <c r="J898" s="561" t="s">
        <v>7063</v>
      </c>
      <c r="K898" s="562" t="s">
        <v>594</v>
      </c>
      <c r="L898" s="561" t="s">
        <v>25</v>
      </c>
    </row>
    <row r="899" spans="1:12" x14ac:dyDescent="0.25">
      <c r="A899" s="561" t="s">
        <v>320</v>
      </c>
      <c r="B899" s="561" t="s">
        <v>321</v>
      </c>
      <c r="C899" s="561" t="s">
        <v>706</v>
      </c>
      <c r="D899" s="561" t="s">
        <v>707</v>
      </c>
      <c r="E899" s="562" t="s">
        <v>22</v>
      </c>
      <c r="F899" s="561" t="s">
        <v>22</v>
      </c>
      <c r="G899" s="561" t="s">
        <v>24698</v>
      </c>
      <c r="H899" s="561" t="s">
        <v>1064</v>
      </c>
      <c r="I899" s="561" t="s">
        <v>709</v>
      </c>
      <c r="J899" s="561" t="s">
        <v>24</v>
      </c>
      <c r="K899" s="562" t="s">
        <v>1285</v>
      </c>
      <c r="L899" s="561" t="s">
        <v>25</v>
      </c>
    </row>
    <row r="900" spans="1:12" x14ac:dyDescent="0.25">
      <c r="A900" s="561" t="s">
        <v>320</v>
      </c>
      <c r="B900" s="561" t="s">
        <v>321</v>
      </c>
      <c r="C900" s="561" t="s">
        <v>706</v>
      </c>
      <c r="D900" s="561" t="s">
        <v>707</v>
      </c>
      <c r="E900" s="562" t="s">
        <v>22</v>
      </c>
      <c r="F900" s="561" t="s">
        <v>22</v>
      </c>
      <c r="G900" s="561" t="s">
        <v>24699</v>
      </c>
      <c r="H900" s="561" t="s">
        <v>1065</v>
      </c>
      <c r="I900" s="561" t="s">
        <v>709</v>
      </c>
      <c r="J900" s="561" t="s">
        <v>7063</v>
      </c>
      <c r="K900" s="562" t="s">
        <v>8039</v>
      </c>
      <c r="L900" s="561" t="s">
        <v>25</v>
      </c>
    </row>
    <row r="901" spans="1:12" x14ac:dyDescent="0.25">
      <c r="A901" s="561" t="s">
        <v>320</v>
      </c>
      <c r="B901" s="561" t="s">
        <v>321</v>
      </c>
      <c r="C901" s="561" t="s">
        <v>706</v>
      </c>
      <c r="D901" s="561" t="s">
        <v>707</v>
      </c>
      <c r="E901" s="562" t="s">
        <v>22</v>
      </c>
      <c r="F901" s="561" t="s">
        <v>22</v>
      </c>
      <c r="G901" s="561" t="s">
        <v>24700</v>
      </c>
      <c r="H901" s="561" t="s">
        <v>1067</v>
      </c>
      <c r="I901" s="561" t="s">
        <v>709</v>
      </c>
      <c r="J901" s="561" t="s">
        <v>7063</v>
      </c>
      <c r="K901" s="562" t="s">
        <v>925</v>
      </c>
      <c r="L901" s="561" t="s">
        <v>25</v>
      </c>
    </row>
    <row r="902" spans="1:12" x14ac:dyDescent="0.25">
      <c r="A902" s="561" t="s">
        <v>320</v>
      </c>
      <c r="B902" s="561" t="s">
        <v>321</v>
      </c>
      <c r="C902" s="561" t="s">
        <v>706</v>
      </c>
      <c r="D902" s="561" t="s">
        <v>707</v>
      </c>
      <c r="E902" s="562" t="s">
        <v>22</v>
      </c>
      <c r="F902" s="561" t="s">
        <v>22</v>
      </c>
      <c r="G902" s="561" t="s">
        <v>24701</v>
      </c>
      <c r="H902" s="561" t="s">
        <v>1068</v>
      </c>
      <c r="I902" s="561" t="s">
        <v>709</v>
      </c>
      <c r="J902" s="561" t="s">
        <v>7063</v>
      </c>
      <c r="K902" s="562" t="s">
        <v>5039</v>
      </c>
      <c r="L902" s="561" t="s">
        <v>25</v>
      </c>
    </row>
    <row r="903" spans="1:12" x14ac:dyDescent="0.25">
      <c r="A903" s="561" t="s">
        <v>320</v>
      </c>
      <c r="B903" s="561" t="s">
        <v>321</v>
      </c>
      <c r="C903" s="561" t="s">
        <v>706</v>
      </c>
      <c r="D903" s="561" t="s">
        <v>707</v>
      </c>
      <c r="E903" s="562" t="s">
        <v>22</v>
      </c>
      <c r="F903" s="561" t="s">
        <v>22</v>
      </c>
      <c r="G903" s="561" t="s">
        <v>24702</v>
      </c>
      <c r="H903" s="561" t="s">
        <v>1069</v>
      </c>
      <c r="I903" s="561" t="s">
        <v>709</v>
      </c>
      <c r="J903" s="561" t="s">
        <v>24</v>
      </c>
      <c r="K903" s="562" t="s">
        <v>24531</v>
      </c>
      <c r="L903" s="561" t="s">
        <v>25</v>
      </c>
    </row>
    <row r="904" spans="1:12" x14ac:dyDescent="0.25">
      <c r="A904" s="561" t="s">
        <v>320</v>
      </c>
      <c r="B904" s="561" t="s">
        <v>321</v>
      </c>
      <c r="C904" s="561" t="s">
        <v>706</v>
      </c>
      <c r="D904" s="561" t="s">
        <v>707</v>
      </c>
      <c r="E904" s="562" t="s">
        <v>22</v>
      </c>
      <c r="F904" s="561" t="s">
        <v>22</v>
      </c>
      <c r="G904" s="561" t="s">
        <v>24703</v>
      </c>
      <c r="H904" s="561" t="s">
        <v>1070</v>
      </c>
      <c r="I904" s="561" t="s">
        <v>709</v>
      </c>
      <c r="J904" s="561" t="s">
        <v>24</v>
      </c>
      <c r="K904" s="562" t="s">
        <v>8679</v>
      </c>
      <c r="L904" s="561" t="s">
        <v>25</v>
      </c>
    </row>
    <row r="905" spans="1:12" x14ac:dyDescent="0.25">
      <c r="A905" s="561" t="s">
        <v>320</v>
      </c>
      <c r="B905" s="561" t="s">
        <v>321</v>
      </c>
      <c r="C905" s="561" t="s">
        <v>706</v>
      </c>
      <c r="D905" s="561" t="s">
        <v>707</v>
      </c>
      <c r="E905" s="562" t="s">
        <v>22</v>
      </c>
      <c r="F905" s="561" t="s">
        <v>22</v>
      </c>
      <c r="G905" s="561" t="s">
        <v>24704</v>
      </c>
      <c r="H905" s="561" t="s">
        <v>1071</v>
      </c>
      <c r="I905" s="561" t="s">
        <v>709</v>
      </c>
      <c r="J905" s="561" t="s">
        <v>24</v>
      </c>
      <c r="K905" s="562" t="s">
        <v>2699</v>
      </c>
      <c r="L905" s="561" t="s">
        <v>25</v>
      </c>
    </row>
    <row r="906" spans="1:12" x14ac:dyDescent="0.25">
      <c r="A906" s="561" t="s">
        <v>320</v>
      </c>
      <c r="B906" s="561" t="s">
        <v>321</v>
      </c>
      <c r="C906" s="561" t="s">
        <v>706</v>
      </c>
      <c r="D906" s="561" t="s">
        <v>707</v>
      </c>
      <c r="E906" s="562" t="s">
        <v>22</v>
      </c>
      <c r="F906" s="561" t="s">
        <v>22</v>
      </c>
      <c r="G906" s="561" t="s">
        <v>24705</v>
      </c>
      <c r="H906" s="561" t="s">
        <v>1073</v>
      </c>
      <c r="I906" s="561" t="s">
        <v>709</v>
      </c>
      <c r="J906" s="561" t="s">
        <v>24</v>
      </c>
      <c r="K906" s="562" t="s">
        <v>24706</v>
      </c>
      <c r="L906" s="561" t="s">
        <v>25</v>
      </c>
    </row>
    <row r="907" spans="1:12" x14ac:dyDescent="0.25">
      <c r="A907" s="561" t="s">
        <v>320</v>
      </c>
      <c r="B907" s="561" t="s">
        <v>321</v>
      </c>
      <c r="C907" s="561" t="s">
        <v>706</v>
      </c>
      <c r="D907" s="561" t="s">
        <v>707</v>
      </c>
      <c r="E907" s="562" t="s">
        <v>22</v>
      </c>
      <c r="F907" s="561" t="s">
        <v>22</v>
      </c>
      <c r="G907" s="561" t="s">
        <v>24707</v>
      </c>
      <c r="H907" s="561" t="s">
        <v>1074</v>
      </c>
      <c r="I907" s="561" t="s">
        <v>709</v>
      </c>
      <c r="J907" s="561" t="s">
        <v>24</v>
      </c>
      <c r="K907" s="562" t="s">
        <v>8039</v>
      </c>
      <c r="L907" s="561" t="s">
        <v>25</v>
      </c>
    </row>
    <row r="908" spans="1:12" x14ac:dyDescent="0.25">
      <c r="A908" s="561" t="s">
        <v>320</v>
      </c>
      <c r="B908" s="561" t="s">
        <v>321</v>
      </c>
      <c r="C908" s="561" t="s">
        <v>706</v>
      </c>
      <c r="D908" s="561" t="s">
        <v>707</v>
      </c>
      <c r="E908" s="562" t="s">
        <v>22</v>
      </c>
      <c r="F908" s="561" t="s">
        <v>22</v>
      </c>
      <c r="G908" s="561" t="s">
        <v>24708</v>
      </c>
      <c r="H908" s="561" t="s">
        <v>1076</v>
      </c>
      <c r="I908" s="561" t="s">
        <v>709</v>
      </c>
      <c r="J908" s="561" t="s">
        <v>7063</v>
      </c>
      <c r="K908" s="562" t="s">
        <v>2854</v>
      </c>
      <c r="L908" s="561" t="s">
        <v>25</v>
      </c>
    </row>
    <row r="909" spans="1:12" x14ac:dyDescent="0.25">
      <c r="A909" s="561" t="s">
        <v>320</v>
      </c>
      <c r="B909" s="561" t="s">
        <v>321</v>
      </c>
      <c r="C909" s="561" t="s">
        <v>706</v>
      </c>
      <c r="D909" s="561" t="s">
        <v>707</v>
      </c>
      <c r="E909" s="562" t="s">
        <v>22</v>
      </c>
      <c r="F909" s="561" t="s">
        <v>22</v>
      </c>
      <c r="G909" s="561" t="s">
        <v>24709</v>
      </c>
      <c r="H909" s="561" t="s">
        <v>1078</v>
      </c>
      <c r="I909" s="561" t="s">
        <v>709</v>
      </c>
      <c r="J909" s="561" t="s">
        <v>7063</v>
      </c>
      <c r="K909" s="562" t="s">
        <v>1263</v>
      </c>
      <c r="L909" s="561" t="s">
        <v>25</v>
      </c>
    </row>
    <row r="910" spans="1:12" x14ac:dyDescent="0.25">
      <c r="A910" s="561" t="s">
        <v>320</v>
      </c>
      <c r="B910" s="561" t="s">
        <v>321</v>
      </c>
      <c r="C910" s="561" t="s">
        <v>706</v>
      </c>
      <c r="D910" s="561" t="s">
        <v>707</v>
      </c>
      <c r="E910" s="562" t="s">
        <v>22</v>
      </c>
      <c r="F910" s="561" t="s">
        <v>22</v>
      </c>
      <c r="G910" s="561" t="s">
        <v>24710</v>
      </c>
      <c r="H910" s="561" t="s">
        <v>1079</v>
      </c>
      <c r="I910" s="561" t="s">
        <v>709</v>
      </c>
      <c r="J910" s="561" t="s">
        <v>7063</v>
      </c>
      <c r="K910" s="562" t="s">
        <v>8676</v>
      </c>
      <c r="L910" s="561" t="s">
        <v>25</v>
      </c>
    </row>
    <row r="911" spans="1:12" x14ac:dyDescent="0.25">
      <c r="A911" s="561" t="s">
        <v>320</v>
      </c>
      <c r="B911" s="561" t="s">
        <v>321</v>
      </c>
      <c r="C911" s="561" t="s">
        <v>706</v>
      </c>
      <c r="D911" s="561" t="s">
        <v>707</v>
      </c>
      <c r="E911" s="562" t="s">
        <v>22</v>
      </c>
      <c r="F911" s="561" t="s">
        <v>22</v>
      </c>
      <c r="G911" s="561" t="s">
        <v>24711</v>
      </c>
      <c r="H911" s="561" t="s">
        <v>1081</v>
      </c>
      <c r="I911" s="561" t="s">
        <v>709</v>
      </c>
      <c r="J911" s="561" t="s">
        <v>24</v>
      </c>
      <c r="K911" s="562" t="s">
        <v>776</v>
      </c>
      <c r="L911" s="561" t="s">
        <v>25</v>
      </c>
    </row>
    <row r="912" spans="1:12" x14ac:dyDescent="0.25">
      <c r="A912" s="561" t="s">
        <v>320</v>
      </c>
      <c r="B912" s="561" t="s">
        <v>321</v>
      </c>
      <c r="C912" s="561" t="s">
        <v>706</v>
      </c>
      <c r="D912" s="561" t="s">
        <v>707</v>
      </c>
      <c r="E912" s="562" t="s">
        <v>22</v>
      </c>
      <c r="F912" s="561" t="s">
        <v>22</v>
      </c>
      <c r="G912" s="561" t="s">
        <v>24712</v>
      </c>
      <c r="H912" s="561" t="s">
        <v>1082</v>
      </c>
      <c r="I912" s="561" t="s">
        <v>709</v>
      </c>
      <c r="J912" s="561" t="s">
        <v>7063</v>
      </c>
      <c r="K912" s="562" t="s">
        <v>24713</v>
      </c>
      <c r="L912" s="561" t="s">
        <v>25</v>
      </c>
    </row>
    <row r="913" spans="1:12" x14ac:dyDescent="0.25">
      <c r="A913" s="561" t="s">
        <v>320</v>
      </c>
      <c r="B913" s="561" t="s">
        <v>321</v>
      </c>
      <c r="C913" s="561" t="s">
        <v>706</v>
      </c>
      <c r="D913" s="561" t="s">
        <v>707</v>
      </c>
      <c r="E913" s="562" t="s">
        <v>22</v>
      </c>
      <c r="F913" s="561" t="s">
        <v>22</v>
      </c>
      <c r="G913" s="561" t="s">
        <v>24714</v>
      </c>
      <c r="H913" s="561" t="s">
        <v>1083</v>
      </c>
      <c r="I913" s="561" t="s">
        <v>709</v>
      </c>
      <c r="J913" s="561" t="s">
        <v>7063</v>
      </c>
      <c r="K913" s="562" t="s">
        <v>1029</v>
      </c>
      <c r="L913" s="561" t="s">
        <v>25</v>
      </c>
    </row>
    <row r="914" spans="1:12" x14ac:dyDescent="0.25">
      <c r="A914" s="561" t="s">
        <v>320</v>
      </c>
      <c r="B914" s="561" t="s">
        <v>321</v>
      </c>
      <c r="C914" s="561" t="s">
        <v>706</v>
      </c>
      <c r="D914" s="561" t="s">
        <v>707</v>
      </c>
      <c r="E914" s="562" t="s">
        <v>22</v>
      </c>
      <c r="F914" s="561" t="s">
        <v>22</v>
      </c>
      <c r="G914" s="561" t="s">
        <v>24715</v>
      </c>
      <c r="H914" s="561" t="s">
        <v>1085</v>
      </c>
      <c r="I914" s="561" t="s">
        <v>709</v>
      </c>
      <c r="J914" s="561" t="s">
        <v>7063</v>
      </c>
      <c r="K914" s="562" t="s">
        <v>4396</v>
      </c>
      <c r="L914" s="561" t="s">
        <v>25</v>
      </c>
    </row>
    <row r="915" spans="1:12" x14ac:dyDescent="0.25">
      <c r="A915" s="561" t="s">
        <v>320</v>
      </c>
      <c r="B915" s="561" t="s">
        <v>321</v>
      </c>
      <c r="C915" s="561" t="s">
        <v>706</v>
      </c>
      <c r="D915" s="561" t="s">
        <v>707</v>
      </c>
      <c r="E915" s="562" t="s">
        <v>22</v>
      </c>
      <c r="F915" s="561" t="s">
        <v>22</v>
      </c>
      <c r="G915" s="561" t="s">
        <v>24716</v>
      </c>
      <c r="H915" s="561" t="s">
        <v>1087</v>
      </c>
      <c r="I915" s="561" t="s">
        <v>709</v>
      </c>
      <c r="J915" s="561" t="s">
        <v>326</v>
      </c>
      <c r="K915" s="562" t="s">
        <v>5134</v>
      </c>
      <c r="L915" s="561" t="s">
        <v>25</v>
      </c>
    </row>
    <row r="916" spans="1:12" x14ac:dyDescent="0.25">
      <c r="A916" s="561" t="s">
        <v>320</v>
      </c>
      <c r="B916" s="561" t="s">
        <v>321</v>
      </c>
      <c r="C916" s="561" t="s">
        <v>706</v>
      </c>
      <c r="D916" s="561" t="s">
        <v>707</v>
      </c>
      <c r="E916" s="562" t="s">
        <v>22</v>
      </c>
      <c r="F916" s="561" t="s">
        <v>22</v>
      </c>
      <c r="G916" s="561" t="s">
        <v>24717</v>
      </c>
      <c r="H916" s="561" t="s">
        <v>1089</v>
      </c>
      <c r="I916" s="561" t="s">
        <v>709</v>
      </c>
      <c r="J916" s="561" t="s">
        <v>24</v>
      </c>
      <c r="K916" s="562" t="s">
        <v>1217</v>
      </c>
      <c r="L916" s="561" t="s">
        <v>25</v>
      </c>
    </row>
    <row r="917" spans="1:12" x14ac:dyDescent="0.25">
      <c r="A917" s="561" t="s">
        <v>320</v>
      </c>
      <c r="B917" s="561" t="s">
        <v>321</v>
      </c>
      <c r="C917" s="561" t="s">
        <v>706</v>
      </c>
      <c r="D917" s="561" t="s">
        <v>707</v>
      </c>
      <c r="E917" s="562" t="s">
        <v>22</v>
      </c>
      <c r="F917" s="561" t="s">
        <v>22</v>
      </c>
      <c r="G917" s="561" t="s">
        <v>24718</v>
      </c>
      <c r="H917" s="561" t="s">
        <v>1091</v>
      </c>
      <c r="I917" s="561" t="s">
        <v>709</v>
      </c>
      <c r="J917" s="561" t="s">
        <v>24</v>
      </c>
      <c r="K917" s="562" t="s">
        <v>876</v>
      </c>
      <c r="L917" s="561" t="s">
        <v>25</v>
      </c>
    </row>
    <row r="918" spans="1:12" x14ac:dyDescent="0.25">
      <c r="A918" s="561" t="s">
        <v>320</v>
      </c>
      <c r="B918" s="561" t="s">
        <v>321</v>
      </c>
      <c r="C918" s="561" t="s">
        <v>706</v>
      </c>
      <c r="D918" s="561" t="s">
        <v>707</v>
      </c>
      <c r="E918" s="562" t="s">
        <v>22</v>
      </c>
      <c r="F918" s="561" t="s">
        <v>22</v>
      </c>
      <c r="G918" s="561" t="s">
        <v>24719</v>
      </c>
      <c r="H918" s="561" t="s">
        <v>1092</v>
      </c>
      <c r="I918" s="561" t="s">
        <v>709</v>
      </c>
      <c r="J918" s="561" t="s">
        <v>24</v>
      </c>
      <c r="K918" s="562" t="s">
        <v>6184</v>
      </c>
      <c r="L918" s="561" t="s">
        <v>25</v>
      </c>
    </row>
    <row r="919" spans="1:12" x14ac:dyDescent="0.25">
      <c r="A919" s="561" t="s">
        <v>320</v>
      </c>
      <c r="B919" s="561" t="s">
        <v>321</v>
      </c>
      <c r="C919" s="561" t="s">
        <v>706</v>
      </c>
      <c r="D919" s="561" t="s">
        <v>707</v>
      </c>
      <c r="E919" s="562" t="s">
        <v>22</v>
      </c>
      <c r="F919" s="561" t="s">
        <v>22</v>
      </c>
      <c r="G919" s="561" t="s">
        <v>24720</v>
      </c>
      <c r="H919" s="561" t="s">
        <v>1093</v>
      </c>
      <c r="I919" s="561" t="s">
        <v>709</v>
      </c>
      <c r="J919" s="561" t="s">
        <v>326</v>
      </c>
      <c r="K919" s="562" t="s">
        <v>2392</v>
      </c>
      <c r="L919" s="561" t="s">
        <v>25</v>
      </c>
    </row>
    <row r="920" spans="1:12" x14ac:dyDescent="0.25">
      <c r="A920" s="561" t="s">
        <v>320</v>
      </c>
      <c r="B920" s="561" t="s">
        <v>321</v>
      </c>
      <c r="C920" s="561" t="s">
        <v>706</v>
      </c>
      <c r="D920" s="561" t="s">
        <v>707</v>
      </c>
      <c r="E920" s="562" t="s">
        <v>22</v>
      </c>
      <c r="F920" s="561" t="s">
        <v>22</v>
      </c>
      <c r="G920" s="561" t="s">
        <v>24721</v>
      </c>
      <c r="H920" s="561" t="s">
        <v>1095</v>
      </c>
      <c r="I920" s="561" t="s">
        <v>709</v>
      </c>
      <c r="J920" s="561" t="s">
        <v>7063</v>
      </c>
      <c r="K920" s="562" t="s">
        <v>3343</v>
      </c>
      <c r="L920" s="561" t="s">
        <v>25</v>
      </c>
    </row>
    <row r="921" spans="1:12" x14ac:dyDescent="0.25">
      <c r="A921" s="561" t="s">
        <v>320</v>
      </c>
      <c r="B921" s="561" t="s">
        <v>321</v>
      </c>
      <c r="C921" s="561" t="s">
        <v>706</v>
      </c>
      <c r="D921" s="561" t="s">
        <v>707</v>
      </c>
      <c r="E921" s="562" t="s">
        <v>22</v>
      </c>
      <c r="F921" s="561" t="s">
        <v>22</v>
      </c>
      <c r="G921" s="561" t="s">
        <v>24722</v>
      </c>
      <c r="H921" s="561" t="s">
        <v>1096</v>
      </c>
      <c r="I921" s="561" t="s">
        <v>709</v>
      </c>
      <c r="J921" s="561" t="s">
        <v>7063</v>
      </c>
      <c r="K921" s="562" t="s">
        <v>890</v>
      </c>
      <c r="L921" s="561" t="s">
        <v>25</v>
      </c>
    </row>
    <row r="922" spans="1:12" x14ac:dyDescent="0.25">
      <c r="A922" s="561" t="s">
        <v>320</v>
      </c>
      <c r="B922" s="561" t="s">
        <v>321</v>
      </c>
      <c r="C922" s="561" t="s">
        <v>706</v>
      </c>
      <c r="D922" s="561" t="s">
        <v>707</v>
      </c>
      <c r="E922" s="562" t="s">
        <v>22</v>
      </c>
      <c r="F922" s="561" t="s">
        <v>22</v>
      </c>
      <c r="G922" s="561" t="s">
        <v>24723</v>
      </c>
      <c r="H922" s="561" t="s">
        <v>1097</v>
      </c>
      <c r="I922" s="561" t="s">
        <v>709</v>
      </c>
      <c r="J922" s="561" t="s">
        <v>7063</v>
      </c>
      <c r="K922" s="562" t="s">
        <v>1100</v>
      </c>
      <c r="L922" s="561" t="s">
        <v>25</v>
      </c>
    </row>
    <row r="923" spans="1:12" x14ac:dyDescent="0.25">
      <c r="A923" s="561" t="s">
        <v>320</v>
      </c>
      <c r="B923" s="561" t="s">
        <v>321</v>
      </c>
      <c r="C923" s="561" t="s">
        <v>706</v>
      </c>
      <c r="D923" s="561" t="s">
        <v>707</v>
      </c>
      <c r="E923" s="562" t="s">
        <v>22</v>
      </c>
      <c r="F923" s="561" t="s">
        <v>22</v>
      </c>
      <c r="G923" s="561" t="s">
        <v>24724</v>
      </c>
      <c r="H923" s="561" t="s">
        <v>1099</v>
      </c>
      <c r="I923" s="561" t="s">
        <v>709</v>
      </c>
      <c r="J923" s="561" t="s">
        <v>326</v>
      </c>
      <c r="K923" s="562" t="s">
        <v>7077</v>
      </c>
      <c r="L923" s="561" t="s">
        <v>25</v>
      </c>
    </row>
    <row r="924" spans="1:12" x14ac:dyDescent="0.25">
      <c r="A924" s="561" t="s">
        <v>320</v>
      </c>
      <c r="B924" s="561" t="s">
        <v>321</v>
      </c>
      <c r="C924" s="561" t="s">
        <v>706</v>
      </c>
      <c r="D924" s="561" t="s">
        <v>707</v>
      </c>
      <c r="E924" s="562" t="s">
        <v>22</v>
      </c>
      <c r="F924" s="561" t="s">
        <v>22</v>
      </c>
      <c r="G924" s="561" t="s">
        <v>24725</v>
      </c>
      <c r="H924" s="561" t="s">
        <v>1101</v>
      </c>
      <c r="I924" s="561" t="s">
        <v>709</v>
      </c>
      <c r="J924" s="561" t="s">
        <v>7063</v>
      </c>
      <c r="K924" s="562" t="s">
        <v>8011</v>
      </c>
      <c r="L924" s="561" t="s">
        <v>25</v>
      </c>
    </row>
    <row r="925" spans="1:12" x14ac:dyDescent="0.25">
      <c r="A925" s="561" t="s">
        <v>320</v>
      </c>
      <c r="B925" s="561" t="s">
        <v>321</v>
      </c>
      <c r="C925" s="561" t="s">
        <v>706</v>
      </c>
      <c r="D925" s="561" t="s">
        <v>707</v>
      </c>
      <c r="E925" s="562" t="s">
        <v>22</v>
      </c>
      <c r="F925" s="561" t="s">
        <v>22</v>
      </c>
      <c r="G925" s="561" t="s">
        <v>24726</v>
      </c>
      <c r="H925" s="561" t="s">
        <v>1102</v>
      </c>
      <c r="I925" s="561" t="s">
        <v>709</v>
      </c>
      <c r="J925" s="561" t="s">
        <v>7063</v>
      </c>
      <c r="K925" s="562" t="s">
        <v>620</v>
      </c>
      <c r="L925" s="561" t="s">
        <v>25</v>
      </c>
    </row>
    <row r="926" spans="1:12" x14ac:dyDescent="0.25">
      <c r="A926" s="561" t="s">
        <v>320</v>
      </c>
      <c r="B926" s="561" t="s">
        <v>321</v>
      </c>
      <c r="C926" s="561" t="s">
        <v>706</v>
      </c>
      <c r="D926" s="561" t="s">
        <v>707</v>
      </c>
      <c r="E926" s="562" t="s">
        <v>22</v>
      </c>
      <c r="F926" s="561" t="s">
        <v>22</v>
      </c>
      <c r="G926" s="561" t="s">
        <v>24727</v>
      </c>
      <c r="H926" s="561" t="s">
        <v>1104</v>
      </c>
      <c r="I926" s="561" t="s">
        <v>709</v>
      </c>
      <c r="J926" s="561" t="s">
        <v>7063</v>
      </c>
      <c r="K926" s="562" t="s">
        <v>2690</v>
      </c>
      <c r="L926" s="561" t="s">
        <v>25</v>
      </c>
    </row>
    <row r="927" spans="1:12" x14ac:dyDescent="0.25">
      <c r="A927" s="561" t="s">
        <v>320</v>
      </c>
      <c r="B927" s="561" t="s">
        <v>321</v>
      </c>
      <c r="C927" s="561" t="s">
        <v>706</v>
      </c>
      <c r="D927" s="561" t="s">
        <v>707</v>
      </c>
      <c r="E927" s="562" t="s">
        <v>22</v>
      </c>
      <c r="F927" s="561" t="s">
        <v>22</v>
      </c>
      <c r="G927" s="561" t="s">
        <v>24728</v>
      </c>
      <c r="H927" s="561" t="s">
        <v>1105</v>
      </c>
      <c r="I927" s="561" t="s">
        <v>709</v>
      </c>
      <c r="J927" s="561" t="s">
        <v>326</v>
      </c>
      <c r="K927" s="562" t="s">
        <v>7077</v>
      </c>
      <c r="L927" s="561" t="s">
        <v>25</v>
      </c>
    </row>
    <row r="928" spans="1:12" x14ac:dyDescent="0.25">
      <c r="A928" s="561" t="s">
        <v>320</v>
      </c>
      <c r="B928" s="561" t="s">
        <v>321</v>
      </c>
      <c r="C928" s="561" t="s">
        <v>706</v>
      </c>
      <c r="D928" s="561" t="s">
        <v>707</v>
      </c>
      <c r="E928" s="562" t="s">
        <v>22</v>
      </c>
      <c r="F928" s="561" t="s">
        <v>22</v>
      </c>
      <c r="G928" s="561" t="s">
        <v>24729</v>
      </c>
      <c r="H928" s="561" t="s">
        <v>1106</v>
      </c>
      <c r="I928" s="561" t="s">
        <v>709</v>
      </c>
      <c r="J928" s="561" t="s">
        <v>7063</v>
      </c>
      <c r="K928" s="562" t="s">
        <v>8122</v>
      </c>
      <c r="L928" s="561" t="s">
        <v>25</v>
      </c>
    </row>
    <row r="929" spans="1:12" x14ac:dyDescent="0.25">
      <c r="A929" s="561" t="s">
        <v>320</v>
      </c>
      <c r="B929" s="561" t="s">
        <v>321</v>
      </c>
      <c r="C929" s="561" t="s">
        <v>706</v>
      </c>
      <c r="D929" s="561" t="s">
        <v>707</v>
      </c>
      <c r="E929" s="562" t="s">
        <v>22</v>
      </c>
      <c r="F929" s="561" t="s">
        <v>22</v>
      </c>
      <c r="G929" s="561" t="s">
        <v>24730</v>
      </c>
      <c r="H929" s="561" t="s">
        <v>1108</v>
      </c>
      <c r="I929" s="561" t="s">
        <v>709</v>
      </c>
      <c r="J929" s="561" t="s">
        <v>7063</v>
      </c>
      <c r="K929" s="562" t="s">
        <v>636</v>
      </c>
      <c r="L929" s="561" t="s">
        <v>25</v>
      </c>
    </row>
    <row r="930" spans="1:12" x14ac:dyDescent="0.25">
      <c r="A930" s="561" t="s">
        <v>320</v>
      </c>
      <c r="B930" s="561" t="s">
        <v>321</v>
      </c>
      <c r="C930" s="561" t="s">
        <v>706</v>
      </c>
      <c r="D930" s="561" t="s">
        <v>707</v>
      </c>
      <c r="E930" s="562" t="s">
        <v>22</v>
      </c>
      <c r="F930" s="561" t="s">
        <v>22</v>
      </c>
      <c r="G930" s="561" t="s">
        <v>24731</v>
      </c>
      <c r="H930" s="561" t="s">
        <v>1110</v>
      </c>
      <c r="I930" s="561" t="s">
        <v>709</v>
      </c>
      <c r="J930" s="561" t="s">
        <v>7063</v>
      </c>
      <c r="K930" s="562" t="s">
        <v>2728</v>
      </c>
      <c r="L930" s="561" t="s">
        <v>25</v>
      </c>
    </row>
    <row r="931" spans="1:12" x14ac:dyDescent="0.25">
      <c r="A931" s="561" t="s">
        <v>320</v>
      </c>
      <c r="B931" s="561" t="s">
        <v>321</v>
      </c>
      <c r="C931" s="561" t="s">
        <v>706</v>
      </c>
      <c r="D931" s="561" t="s">
        <v>707</v>
      </c>
      <c r="E931" s="562" t="s">
        <v>22</v>
      </c>
      <c r="F931" s="561" t="s">
        <v>22</v>
      </c>
      <c r="G931" s="561" t="s">
        <v>24732</v>
      </c>
      <c r="H931" s="561" t="s">
        <v>1112</v>
      </c>
      <c r="I931" s="561" t="s">
        <v>709</v>
      </c>
      <c r="J931" s="561" t="s">
        <v>326</v>
      </c>
      <c r="K931" s="562" t="s">
        <v>4421</v>
      </c>
      <c r="L931" s="561" t="s">
        <v>25</v>
      </c>
    </row>
    <row r="932" spans="1:12" x14ac:dyDescent="0.25">
      <c r="A932" s="561" t="s">
        <v>320</v>
      </c>
      <c r="B932" s="561" t="s">
        <v>321</v>
      </c>
      <c r="C932" s="561" t="s">
        <v>706</v>
      </c>
      <c r="D932" s="561" t="s">
        <v>707</v>
      </c>
      <c r="E932" s="562" t="s">
        <v>22</v>
      </c>
      <c r="F932" s="561" t="s">
        <v>22</v>
      </c>
      <c r="G932" s="561" t="s">
        <v>24733</v>
      </c>
      <c r="H932" s="561" t="s">
        <v>1114</v>
      </c>
      <c r="I932" s="561" t="s">
        <v>709</v>
      </c>
      <c r="J932" s="561" t="s">
        <v>24</v>
      </c>
      <c r="K932" s="562" t="s">
        <v>24734</v>
      </c>
      <c r="L932" s="561" t="s">
        <v>25</v>
      </c>
    </row>
    <row r="933" spans="1:12" x14ac:dyDescent="0.25">
      <c r="A933" s="561" t="s">
        <v>320</v>
      </c>
      <c r="B933" s="561" t="s">
        <v>321</v>
      </c>
      <c r="C933" s="561" t="s">
        <v>706</v>
      </c>
      <c r="D933" s="561" t="s">
        <v>707</v>
      </c>
      <c r="E933" s="562" t="s">
        <v>22</v>
      </c>
      <c r="F933" s="561" t="s">
        <v>22</v>
      </c>
      <c r="G933" s="561" t="s">
        <v>24735</v>
      </c>
      <c r="H933" s="561" t="s">
        <v>1115</v>
      </c>
      <c r="I933" s="561" t="s">
        <v>709</v>
      </c>
      <c r="J933" s="561" t="s">
        <v>24</v>
      </c>
      <c r="K933" s="562" t="s">
        <v>1502</v>
      </c>
      <c r="L933" s="561" t="s">
        <v>25</v>
      </c>
    </row>
    <row r="934" spans="1:12" x14ac:dyDescent="0.25">
      <c r="A934" s="561" t="s">
        <v>320</v>
      </c>
      <c r="B934" s="561" t="s">
        <v>321</v>
      </c>
      <c r="C934" s="561" t="s">
        <v>706</v>
      </c>
      <c r="D934" s="561" t="s">
        <v>707</v>
      </c>
      <c r="E934" s="562" t="s">
        <v>22</v>
      </c>
      <c r="F934" s="561" t="s">
        <v>22</v>
      </c>
      <c r="G934" s="561" t="s">
        <v>24736</v>
      </c>
      <c r="H934" s="561" t="s">
        <v>1116</v>
      </c>
      <c r="I934" s="561" t="s">
        <v>709</v>
      </c>
      <c r="J934" s="561" t="s">
        <v>24</v>
      </c>
      <c r="K934" s="562" t="s">
        <v>24737</v>
      </c>
      <c r="L934" s="561" t="s">
        <v>25</v>
      </c>
    </row>
    <row r="935" spans="1:12" x14ac:dyDescent="0.25">
      <c r="A935" s="561" t="s">
        <v>320</v>
      </c>
      <c r="B935" s="561" t="s">
        <v>321</v>
      </c>
      <c r="C935" s="561" t="s">
        <v>706</v>
      </c>
      <c r="D935" s="561" t="s">
        <v>707</v>
      </c>
      <c r="E935" s="562" t="s">
        <v>22</v>
      </c>
      <c r="F935" s="561" t="s">
        <v>22</v>
      </c>
      <c r="G935" s="561" t="s">
        <v>24738</v>
      </c>
      <c r="H935" s="561" t="s">
        <v>1117</v>
      </c>
      <c r="I935" s="561" t="s">
        <v>709</v>
      </c>
      <c r="J935" s="561" t="s">
        <v>326</v>
      </c>
      <c r="K935" s="562" t="s">
        <v>24739</v>
      </c>
      <c r="L935" s="561" t="s">
        <v>25</v>
      </c>
    </row>
    <row r="936" spans="1:12" x14ac:dyDescent="0.25">
      <c r="A936" s="561" t="s">
        <v>320</v>
      </c>
      <c r="B936" s="561" t="s">
        <v>321</v>
      </c>
      <c r="C936" s="561" t="s">
        <v>706</v>
      </c>
      <c r="D936" s="561" t="s">
        <v>707</v>
      </c>
      <c r="E936" s="562" t="s">
        <v>22</v>
      </c>
      <c r="F936" s="561" t="s">
        <v>22</v>
      </c>
      <c r="G936" s="561" t="s">
        <v>24740</v>
      </c>
      <c r="H936" s="561" t="s">
        <v>1119</v>
      </c>
      <c r="I936" s="561" t="s">
        <v>709</v>
      </c>
      <c r="J936" s="561" t="s">
        <v>7063</v>
      </c>
      <c r="K936" s="562" t="s">
        <v>24741</v>
      </c>
      <c r="L936" s="561" t="s">
        <v>25</v>
      </c>
    </row>
    <row r="937" spans="1:12" x14ac:dyDescent="0.25">
      <c r="A937" s="561" t="s">
        <v>320</v>
      </c>
      <c r="B937" s="561" t="s">
        <v>321</v>
      </c>
      <c r="C937" s="561" t="s">
        <v>706</v>
      </c>
      <c r="D937" s="561" t="s">
        <v>707</v>
      </c>
      <c r="E937" s="562" t="s">
        <v>22</v>
      </c>
      <c r="F937" s="561" t="s">
        <v>22</v>
      </c>
      <c r="G937" s="561" t="s">
        <v>24742</v>
      </c>
      <c r="H937" s="561" t="s">
        <v>1120</v>
      </c>
      <c r="I937" s="561" t="s">
        <v>709</v>
      </c>
      <c r="J937" s="561" t="s">
        <v>7063</v>
      </c>
      <c r="K937" s="562" t="s">
        <v>24743</v>
      </c>
      <c r="L937" s="561" t="s">
        <v>25</v>
      </c>
    </row>
    <row r="938" spans="1:12" x14ac:dyDescent="0.25">
      <c r="A938" s="561" t="s">
        <v>320</v>
      </c>
      <c r="B938" s="561" t="s">
        <v>321</v>
      </c>
      <c r="C938" s="561" t="s">
        <v>706</v>
      </c>
      <c r="D938" s="561" t="s">
        <v>707</v>
      </c>
      <c r="E938" s="562" t="s">
        <v>22</v>
      </c>
      <c r="F938" s="561" t="s">
        <v>22</v>
      </c>
      <c r="G938" s="561" t="s">
        <v>24744</v>
      </c>
      <c r="H938" s="561" t="s">
        <v>1122</v>
      </c>
      <c r="I938" s="561" t="s">
        <v>709</v>
      </c>
      <c r="J938" s="561" t="s">
        <v>7063</v>
      </c>
      <c r="K938" s="562" t="s">
        <v>8214</v>
      </c>
      <c r="L938" s="561" t="s">
        <v>25</v>
      </c>
    </row>
    <row r="939" spans="1:12" x14ac:dyDescent="0.25">
      <c r="A939" s="561" t="s">
        <v>320</v>
      </c>
      <c r="B939" s="561" t="s">
        <v>321</v>
      </c>
      <c r="C939" s="561" t="s">
        <v>706</v>
      </c>
      <c r="D939" s="561" t="s">
        <v>707</v>
      </c>
      <c r="E939" s="562" t="s">
        <v>22</v>
      </c>
      <c r="F939" s="561" t="s">
        <v>22</v>
      </c>
      <c r="G939" s="561" t="s">
        <v>24745</v>
      </c>
      <c r="H939" s="561" t="s">
        <v>1123</v>
      </c>
      <c r="I939" s="561" t="s">
        <v>709</v>
      </c>
      <c r="J939" s="561" t="s">
        <v>326</v>
      </c>
      <c r="K939" s="562" t="s">
        <v>7544</v>
      </c>
      <c r="L939" s="561" t="s">
        <v>25</v>
      </c>
    </row>
    <row r="940" spans="1:12" x14ac:dyDescent="0.25">
      <c r="A940" s="561" t="s">
        <v>320</v>
      </c>
      <c r="B940" s="561" t="s">
        <v>321</v>
      </c>
      <c r="C940" s="561" t="s">
        <v>706</v>
      </c>
      <c r="D940" s="561" t="s">
        <v>707</v>
      </c>
      <c r="E940" s="562" t="s">
        <v>22</v>
      </c>
      <c r="F940" s="561" t="s">
        <v>22</v>
      </c>
      <c r="G940" s="561" t="s">
        <v>24746</v>
      </c>
      <c r="H940" s="561" t="s">
        <v>1124</v>
      </c>
      <c r="I940" s="561" t="s">
        <v>709</v>
      </c>
      <c r="J940" s="561" t="s">
        <v>7063</v>
      </c>
      <c r="K940" s="562" t="s">
        <v>4175</v>
      </c>
      <c r="L940" s="561" t="s">
        <v>25</v>
      </c>
    </row>
    <row r="941" spans="1:12" x14ac:dyDescent="0.25">
      <c r="A941" s="561" t="s">
        <v>320</v>
      </c>
      <c r="B941" s="561" t="s">
        <v>321</v>
      </c>
      <c r="C941" s="561" t="s">
        <v>706</v>
      </c>
      <c r="D941" s="561" t="s">
        <v>707</v>
      </c>
      <c r="E941" s="562" t="s">
        <v>22</v>
      </c>
      <c r="F941" s="561" t="s">
        <v>22</v>
      </c>
      <c r="G941" s="561" t="s">
        <v>24747</v>
      </c>
      <c r="H941" s="561" t="s">
        <v>1126</v>
      </c>
      <c r="I941" s="561" t="s">
        <v>709</v>
      </c>
      <c r="J941" s="561" t="s">
        <v>7063</v>
      </c>
      <c r="K941" s="562" t="s">
        <v>7834</v>
      </c>
      <c r="L941" s="561" t="s">
        <v>25</v>
      </c>
    </row>
    <row r="942" spans="1:12" x14ac:dyDescent="0.25">
      <c r="A942" s="561" t="s">
        <v>320</v>
      </c>
      <c r="B942" s="561" t="s">
        <v>321</v>
      </c>
      <c r="C942" s="561" t="s">
        <v>706</v>
      </c>
      <c r="D942" s="561" t="s">
        <v>707</v>
      </c>
      <c r="E942" s="562" t="s">
        <v>22</v>
      </c>
      <c r="F942" s="561" t="s">
        <v>22</v>
      </c>
      <c r="G942" s="561" t="s">
        <v>24748</v>
      </c>
      <c r="H942" s="561" t="s">
        <v>1128</v>
      </c>
      <c r="I942" s="561" t="s">
        <v>709</v>
      </c>
      <c r="J942" s="561" t="s">
        <v>7063</v>
      </c>
      <c r="K942" s="562" t="s">
        <v>24749</v>
      </c>
      <c r="L942" s="561" t="s">
        <v>25</v>
      </c>
    </row>
    <row r="943" spans="1:12" x14ac:dyDescent="0.25">
      <c r="A943" s="561" t="s">
        <v>320</v>
      </c>
      <c r="B943" s="561" t="s">
        <v>321</v>
      </c>
      <c r="C943" s="561" t="s">
        <v>706</v>
      </c>
      <c r="D943" s="561" t="s">
        <v>707</v>
      </c>
      <c r="E943" s="562" t="s">
        <v>22</v>
      </c>
      <c r="F943" s="561" t="s">
        <v>22</v>
      </c>
      <c r="G943" s="561" t="s">
        <v>24750</v>
      </c>
      <c r="H943" s="561" t="s">
        <v>1130</v>
      </c>
      <c r="I943" s="561" t="s">
        <v>709</v>
      </c>
      <c r="J943" s="561" t="s">
        <v>326</v>
      </c>
      <c r="K943" s="562" t="s">
        <v>24751</v>
      </c>
      <c r="L943" s="561" t="s">
        <v>25</v>
      </c>
    </row>
    <row r="944" spans="1:12" x14ac:dyDescent="0.25">
      <c r="A944" s="561" t="s">
        <v>320</v>
      </c>
      <c r="B944" s="561" t="s">
        <v>321</v>
      </c>
      <c r="C944" s="561" t="s">
        <v>706</v>
      </c>
      <c r="D944" s="561" t="s">
        <v>707</v>
      </c>
      <c r="E944" s="562" t="s">
        <v>22</v>
      </c>
      <c r="F944" s="561" t="s">
        <v>22</v>
      </c>
      <c r="G944" s="561" t="s">
        <v>24752</v>
      </c>
      <c r="H944" s="561" t="s">
        <v>1132</v>
      </c>
      <c r="I944" s="561" t="s">
        <v>709</v>
      </c>
      <c r="J944" s="561" t="s">
        <v>7063</v>
      </c>
      <c r="K944" s="562" t="s">
        <v>980</v>
      </c>
      <c r="L944" s="561" t="s">
        <v>25</v>
      </c>
    </row>
    <row r="945" spans="1:12" x14ac:dyDescent="0.25">
      <c r="A945" s="561" t="s">
        <v>320</v>
      </c>
      <c r="B945" s="561" t="s">
        <v>321</v>
      </c>
      <c r="C945" s="561" t="s">
        <v>706</v>
      </c>
      <c r="D945" s="561" t="s">
        <v>707</v>
      </c>
      <c r="E945" s="562" t="s">
        <v>22</v>
      </c>
      <c r="F945" s="561" t="s">
        <v>22</v>
      </c>
      <c r="G945" s="561" t="s">
        <v>24753</v>
      </c>
      <c r="H945" s="561" t="s">
        <v>1134</v>
      </c>
      <c r="I945" s="561" t="s">
        <v>709</v>
      </c>
      <c r="J945" s="561" t="s">
        <v>7063</v>
      </c>
      <c r="K945" s="562" t="s">
        <v>1049</v>
      </c>
      <c r="L945" s="561" t="s">
        <v>25</v>
      </c>
    </row>
    <row r="946" spans="1:12" x14ac:dyDescent="0.25">
      <c r="A946" s="561" t="s">
        <v>320</v>
      </c>
      <c r="B946" s="561" t="s">
        <v>321</v>
      </c>
      <c r="C946" s="561" t="s">
        <v>706</v>
      </c>
      <c r="D946" s="561" t="s">
        <v>707</v>
      </c>
      <c r="E946" s="562" t="s">
        <v>22</v>
      </c>
      <c r="F946" s="561" t="s">
        <v>22</v>
      </c>
      <c r="G946" s="561" t="s">
        <v>24754</v>
      </c>
      <c r="H946" s="561" t="s">
        <v>1136</v>
      </c>
      <c r="I946" s="561" t="s">
        <v>709</v>
      </c>
      <c r="J946" s="561" t="s">
        <v>7063</v>
      </c>
      <c r="K946" s="562" t="s">
        <v>7414</v>
      </c>
      <c r="L946" s="561" t="s">
        <v>25</v>
      </c>
    </row>
    <row r="947" spans="1:12" x14ac:dyDescent="0.25">
      <c r="A947" s="561" t="s">
        <v>320</v>
      </c>
      <c r="B947" s="561" t="s">
        <v>321</v>
      </c>
      <c r="C947" s="561" t="s">
        <v>706</v>
      </c>
      <c r="D947" s="561" t="s">
        <v>707</v>
      </c>
      <c r="E947" s="562" t="s">
        <v>22</v>
      </c>
      <c r="F947" s="561" t="s">
        <v>22</v>
      </c>
      <c r="G947" s="561" t="s">
        <v>24755</v>
      </c>
      <c r="H947" s="561" t="s">
        <v>1138</v>
      </c>
      <c r="I947" s="561" t="s">
        <v>709</v>
      </c>
      <c r="J947" s="561" t="s">
        <v>326</v>
      </c>
      <c r="K947" s="562" t="s">
        <v>7163</v>
      </c>
      <c r="L947" s="561" t="s">
        <v>25</v>
      </c>
    </row>
    <row r="948" spans="1:12" x14ac:dyDescent="0.25">
      <c r="A948" s="561" t="s">
        <v>320</v>
      </c>
      <c r="B948" s="561" t="s">
        <v>321</v>
      </c>
      <c r="C948" s="561" t="s">
        <v>706</v>
      </c>
      <c r="D948" s="561" t="s">
        <v>707</v>
      </c>
      <c r="E948" s="562" t="s">
        <v>22</v>
      </c>
      <c r="F948" s="561" t="s">
        <v>22</v>
      </c>
      <c r="G948" s="561" t="s">
        <v>24756</v>
      </c>
      <c r="H948" s="561" t="s">
        <v>1139</v>
      </c>
      <c r="I948" s="561" t="s">
        <v>709</v>
      </c>
      <c r="J948" s="561" t="s">
        <v>7063</v>
      </c>
      <c r="K948" s="562" t="s">
        <v>974</v>
      </c>
      <c r="L948" s="561" t="s">
        <v>25</v>
      </c>
    </row>
    <row r="949" spans="1:12" x14ac:dyDescent="0.25">
      <c r="A949" s="561" t="s">
        <v>320</v>
      </c>
      <c r="B949" s="561" t="s">
        <v>321</v>
      </c>
      <c r="C949" s="561" t="s">
        <v>706</v>
      </c>
      <c r="D949" s="561" t="s">
        <v>707</v>
      </c>
      <c r="E949" s="562" t="s">
        <v>22</v>
      </c>
      <c r="F949" s="561" t="s">
        <v>22</v>
      </c>
      <c r="G949" s="561" t="s">
        <v>24757</v>
      </c>
      <c r="H949" s="561" t="s">
        <v>1141</v>
      </c>
      <c r="I949" s="561" t="s">
        <v>709</v>
      </c>
      <c r="J949" s="561" t="s">
        <v>7063</v>
      </c>
      <c r="K949" s="562" t="s">
        <v>902</v>
      </c>
      <c r="L949" s="561" t="s">
        <v>25</v>
      </c>
    </row>
    <row r="950" spans="1:12" x14ac:dyDescent="0.25">
      <c r="A950" s="561" t="s">
        <v>320</v>
      </c>
      <c r="B950" s="561" t="s">
        <v>321</v>
      </c>
      <c r="C950" s="561" t="s">
        <v>706</v>
      </c>
      <c r="D950" s="561" t="s">
        <v>707</v>
      </c>
      <c r="E950" s="562" t="s">
        <v>22</v>
      </c>
      <c r="F950" s="561" t="s">
        <v>22</v>
      </c>
      <c r="G950" s="561" t="s">
        <v>24758</v>
      </c>
      <c r="H950" s="561" t="s">
        <v>1143</v>
      </c>
      <c r="I950" s="561" t="s">
        <v>709</v>
      </c>
      <c r="J950" s="561" t="s">
        <v>7063</v>
      </c>
      <c r="K950" s="562" t="s">
        <v>897</v>
      </c>
      <c r="L950" s="561" t="s">
        <v>25</v>
      </c>
    </row>
    <row r="951" spans="1:12" x14ac:dyDescent="0.25">
      <c r="A951" s="561" t="s">
        <v>320</v>
      </c>
      <c r="B951" s="561" t="s">
        <v>321</v>
      </c>
      <c r="C951" s="561" t="s">
        <v>706</v>
      </c>
      <c r="D951" s="561" t="s">
        <v>707</v>
      </c>
      <c r="E951" s="562" t="s">
        <v>22</v>
      </c>
      <c r="F951" s="561" t="s">
        <v>22</v>
      </c>
      <c r="G951" s="561" t="s">
        <v>24759</v>
      </c>
      <c r="H951" s="561" t="s">
        <v>1145</v>
      </c>
      <c r="I951" s="561" t="s">
        <v>709</v>
      </c>
      <c r="J951" s="561" t="s">
        <v>7063</v>
      </c>
      <c r="K951" s="562" t="s">
        <v>636</v>
      </c>
      <c r="L951" s="561" t="s">
        <v>25</v>
      </c>
    </row>
    <row r="952" spans="1:12" x14ac:dyDescent="0.25">
      <c r="A952" s="561" t="s">
        <v>320</v>
      </c>
      <c r="B952" s="561" t="s">
        <v>321</v>
      </c>
      <c r="C952" s="561" t="s">
        <v>706</v>
      </c>
      <c r="D952" s="561" t="s">
        <v>707</v>
      </c>
      <c r="E952" s="562" t="s">
        <v>22</v>
      </c>
      <c r="F952" s="561" t="s">
        <v>22</v>
      </c>
      <c r="G952" s="561" t="s">
        <v>24760</v>
      </c>
      <c r="H952" s="561" t="s">
        <v>1146</v>
      </c>
      <c r="I952" s="561" t="s">
        <v>709</v>
      </c>
      <c r="J952" s="561" t="s">
        <v>7063</v>
      </c>
      <c r="K952" s="562" t="s">
        <v>24761</v>
      </c>
      <c r="L952" s="561" t="s">
        <v>25</v>
      </c>
    </row>
    <row r="953" spans="1:12" x14ac:dyDescent="0.25">
      <c r="A953" s="561" t="s">
        <v>320</v>
      </c>
      <c r="B953" s="561" t="s">
        <v>321</v>
      </c>
      <c r="C953" s="561" t="s">
        <v>706</v>
      </c>
      <c r="D953" s="561" t="s">
        <v>707</v>
      </c>
      <c r="E953" s="562" t="s">
        <v>22</v>
      </c>
      <c r="F953" s="561" t="s">
        <v>22</v>
      </c>
      <c r="G953" s="561" t="s">
        <v>24762</v>
      </c>
      <c r="H953" s="561" t="s">
        <v>1148</v>
      </c>
      <c r="I953" s="561" t="s">
        <v>709</v>
      </c>
      <c r="J953" s="561" t="s">
        <v>326</v>
      </c>
      <c r="K953" s="562" t="s">
        <v>4421</v>
      </c>
      <c r="L953" s="561" t="s">
        <v>25</v>
      </c>
    </row>
    <row r="954" spans="1:12" x14ac:dyDescent="0.25">
      <c r="A954" s="561" t="s">
        <v>320</v>
      </c>
      <c r="B954" s="561" t="s">
        <v>321</v>
      </c>
      <c r="C954" s="561" t="s">
        <v>706</v>
      </c>
      <c r="D954" s="561" t="s">
        <v>707</v>
      </c>
      <c r="E954" s="562" t="s">
        <v>22</v>
      </c>
      <c r="F954" s="561" t="s">
        <v>22</v>
      </c>
      <c r="G954" s="561" t="s">
        <v>24763</v>
      </c>
      <c r="H954" s="561" t="s">
        <v>1149</v>
      </c>
      <c r="I954" s="561" t="s">
        <v>709</v>
      </c>
      <c r="J954" s="561" t="s">
        <v>7063</v>
      </c>
      <c r="K954" s="562" t="s">
        <v>556</v>
      </c>
      <c r="L954" s="561" t="s">
        <v>25</v>
      </c>
    </row>
    <row r="955" spans="1:12" x14ac:dyDescent="0.25">
      <c r="A955" s="561" t="s">
        <v>320</v>
      </c>
      <c r="B955" s="561" t="s">
        <v>321</v>
      </c>
      <c r="C955" s="561" t="s">
        <v>706</v>
      </c>
      <c r="D955" s="561" t="s">
        <v>707</v>
      </c>
      <c r="E955" s="562" t="s">
        <v>22</v>
      </c>
      <c r="F955" s="561" t="s">
        <v>22</v>
      </c>
      <c r="G955" s="561" t="s">
        <v>24764</v>
      </c>
      <c r="H955" s="561" t="s">
        <v>1150</v>
      </c>
      <c r="I955" s="561" t="s">
        <v>709</v>
      </c>
      <c r="J955" s="561" t="s">
        <v>7063</v>
      </c>
      <c r="K955" s="562" t="s">
        <v>636</v>
      </c>
      <c r="L955" s="561" t="s">
        <v>25</v>
      </c>
    </row>
    <row r="956" spans="1:12" x14ac:dyDescent="0.25">
      <c r="A956" s="561" t="s">
        <v>320</v>
      </c>
      <c r="B956" s="561" t="s">
        <v>321</v>
      </c>
      <c r="C956" s="561" t="s">
        <v>706</v>
      </c>
      <c r="D956" s="561" t="s">
        <v>707</v>
      </c>
      <c r="E956" s="562" t="s">
        <v>22</v>
      </c>
      <c r="F956" s="561" t="s">
        <v>22</v>
      </c>
      <c r="G956" s="561" t="s">
        <v>24765</v>
      </c>
      <c r="H956" s="561" t="s">
        <v>1151</v>
      </c>
      <c r="I956" s="561" t="s">
        <v>709</v>
      </c>
      <c r="J956" s="561" t="s">
        <v>7063</v>
      </c>
      <c r="K956" s="562" t="s">
        <v>2728</v>
      </c>
      <c r="L956" s="561" t="s">
        <v>25</v>
      </c>
    </row>
    <row r="957" spans="1:12" x14ac:dyDescent="0.25">
      <c r="A957" s="561" t="s">
        <v>320</v>
      </c>
      <c r="B957" s="561" t="s">
        <v>321</v>
      </c>
      <c r="C957" s="561" t="s">
        <v>706</v>
      </c>
      <c r="D957" s="561" t="s">
        <v>707</v>
      </c>
      <c r="E957" s="562" t="s">
        <v>22</v>
      </c>
      <c r="F957" s="561" t="s">
        <v>22</v>
      </c>
      <c r="G957" s="561" t="s">
        <v>24766</v>
      </c>
      <c r="H957" s="561" t="s">
        <v>1152</v>
      </c>
      <c r="I957" s="561" t="s">
        <v>709</v>
      </c>
      <c r="J957" s="561" t="s">
        <v>326</v>
      </c>
      <c r="K957" s="562" t="s">
        <v>24767</v>
      </c>
      <c r="L957" s="561" t="s">
        <v>25</v>
      </c>
    </row>
    <row r="958" spans="1:12" x14ac:dyDescent="0.25">
      <c r="A958" s="561" t="s">
        <v>320</v>
      </c>
      <c r="B958" s="561" t="s">
        <v>321</v>
      </c>
      <c r="C958" s="561" t="s">
        <v>706</v>
      </c>
      <c r="D958" s="561" t="s">
        <v>707</v>
      </c>
      <c r="E958" s="562" t="s">
        <v>22</v>
      </c>
      <c r="F958" s="561" t="s">
        <v>22</v>
      </c>
      <c r="G958" s="561" t="s">
        <v>24768</v>
      </c>
      <c r="H958" s="561" t="s">
        <v>1153</v>
      </c>
      <c r="I958" s="561" t="s">
        <v>709</v>
      </c>
      <c r="J958" s="561" t="s">
        <v>7063</v>
      </c>
      <c r="K958" s="562" t="s">
        <v>32</v>
      </c>
      <c r="L958" s="561" t="s">
        <v>25</v>
      </c>
    </row>
    <row r="959" spans="1:12" x14ac:dyDescent="0.25">
      <c r="A959" s="561" t="s">
        <v>320</v>
      </c>
      <c r="B959" s="561" t="s">
        <v>321</v>
      </c>
      <c r="C959" s="561" t="s">
        <v>706</v>
      </c>
      <c r="D959" s="561" t="s">
        <v>707</v>
      </c>
      <c r="E959" s="562" t="s">
        <v>22</v>
      </c>
      <c r="F959" s="561" t="s">
        <v>22</v>
      </c>
      <c r="G959" s="561" t="s">
        <v>24769</v>
      </c>
      <c r="H959" s="561" t="s">
        <v>1154</v>
      </c>
      <c r="I959" s="561" t="s">
        <v>709</v>
      </c>
      <c r="J959" s="561" t="s">
        <v>7063</v>
      </c>
      <c r="K959" s="562" t="s">
        <v>6416</v>
      </c>
      <c r="L959" s="561" t="s">
        <v>25</v>
      </c>
    </row>
    <row r="960" spans="1:12" x14ac:dyDescent="0.25">
      <c r="A960" s="561" t="s">
        <v>320</v>
      </c>
      <c r="B960" s="561" t="s">
        <v>321</v>
      </c>
      <c r="C960" s="561" t="s">
        <v>706</v>
      </c>
      <c r="D960" s="561" t="s">
        <v>707</v>
      </c>
      <c r="E960" s="562" t="s">
        <v>22</v>
      </c>
      <c r="F960" s="561" t="s">
        <v>22</v>
      </c>
      <c r="G960" s="561" t="s">
        <v>24770</v>
      </c>
      <c r="H960" s="561" t="s">
        <v>1156</v>
      </c>
      <c r="I960" s="561" t="s">
        <v>709</v>
      </c>
      <c r="J960" s="561" t="s">
        <v>7063</v>
      </c>
      <c r="K960" s="562" t="s">
        <v>7975</v>
      </c>
      <c r="L960" s="561" t="s">
        <v>25</v>
      </c>
    </row>
    <row r="961" spans="1:12" x14ac:dyDescent="0.25">
      <c r="A961" s="561" t="s">
        <v>320</v>
      </c>
      <c r="B961" s="561" t="s">
        <v>321</v>
      </c>
      <c r="C961" s="561" t="s">
        <v>706</v>
      </c>
      <c r="D961" s="561" t="s">
        <v>707</v>
      </c>
      <c r="E961" s="562" t="s">
        <v>22</v>
      </c>
      <c r="F961" s="561" t="s">
        <v>22</v>
      </c>
      <c r="G961" s="561" t="s">
        <v>24771</v>
      </c>
      <c r="H961" s="561" t="s">
        <v>1157</v>
      </c>
      <c r="I961" s="561" t="s">
        <v>709</v>
      </c>
      <c r="J961" s="561" t="s">
        <v>326</v>
      </c>
      <c r="K961" s="562" t="s">
        <v>24772</v>
      </c>
      <c r="L961" s="561" t="s">
        <v>25</v>
      </c>
    </row>
    <row r="962" spans="1:12" x14ac:dyDescent="0.25">
      <c r="A962" s="561" t="s">
        <v>320</v>
      </c>
      <c r="B962" s="561" t="s">
        <v>321</v>
      </c>
      <c r="C962" s="561" t="s">
        <v>706</v>
      </c>
      <c r="D962" s="561" t="s">
        <v>707</v>
      </c>
      <c r="E962" s="562" t="s">
        <v>22</v>
      </c>
      <c r="F962" s="561" t="s">
        <v>22</v>
      </c>
      <c r="G962" s="561" t="s">
        <v>24773</v>
      </c>
      <c r="H962" s="561" t="s">
        <v>1158</v>
      </c>
      <c r="I962" s="561" t="s">
        <v>709</v>
      </c>
      <c r="J962" s="561" t="s">
        <v>7063</v>
      </c>
      <c r="K962" s="562" t="s">
        <v>7351</v>
      </c>
      <c r="L962" s="561" t="s">
        <v>25</v>
      </c>
    </row>
    <row r="963" spans="1:12" x14ac:dyDescent="0.25">
      <c r="A963" s="561" t="s">
        <v>320</v>
      </c>
      <c r="B963" s="561" t="s">
        <v>321</v>
      </c>
      <c r="C963" s="561" t="s">
        <v>706</v>
      </c>
      <c r="D963" s="561" t="s">
        <v>707</v>
      </c>
      <c r="E963" s="562" t="s">
        <v>22</v>
      </c>
      <c r="F963" s="561" t="s">
        <v>22</v>
      </c>
      <c r="G963" s="561" t="s">
        <v>24774</v>
      </c>
      <c r="H963" s="561" t="s">
        <v>1159</v>
      </c>
      <c r="I963" s="561" t="s">
        <v>709</v>
      </c>
      <c r="J963" s="561" t="s">
        <v>7063</v>
      </c>
      <c r="K963" s="562" t="s">
        <v>1182</v>
      </c>
      <c r="L963" s="561" t="s">
        <v>25</v>
      </c>
    </row>
    <row r="964" spans="1:12" x14ac:dyDescent="0.25">
      <c r="A964" s="561" t="s">
        <v>320</v>
      </c>
      <c r="B964" s="561" t="s">
        <v>321</v>
      </c>
      <c r="C964" s="561" t="s">
        <v>706</v>
      </c>
      <c r="D964" s="561" t="s">
        <v>707</v>
      </c>
      <c r="E964" s="562" t="s">
        <v>22</v>
      </c>
      <c r="F964" s="561" t="s">
        <v>22</v>
      </c>
      <c r="G964" s="561" t="s">
        <v>24775</v>
      </c>
      <c r="H964" s="561" t="s">
        <v>1161</v>
      </c>
      <c r="I964" s="561" t="s">
        <v>709</v>
      </c>
      <c r="J964" s="561" t="s">
        <v>7063</v>
      </c>
      <c r="K964" s="562" t="s">
        <v>6265</v>
      </c>
      <c r="L964" s="561" t="s">
        <v>25</v>
      </c>
    </row>
    <row r="965" spans="1:12" x14ac:dyDescent="0.25">
      <c r="A965" s="561" t="s">
        <v>320</v>
      </c>
      <c r="B965" s="561" t="s">
        <v>321</v>
      </c>
      <c r="C965" s="561" t="s">
        <v>706</v>
      </c>
      <c r="D965" s="561" t="s">
        <v>707</v>
      </c>
      <c r="E965" s="562" t="s">
        <v>22</v>
      </c>
      <c r="F965" s="561" t="s">
        <v>22</v>
      </c>
      <c r="G965" s="561" t="s">
        <v>24776</v>
      </c>
      <c r="H965" s="561" t="s">
        <v>1162</v>
      </c>
      <c r="I965" s="561" t="s">
        <v>709</v>
      </c>
      <c r="J965" s="561" t="s">
        <v>326</v>
      </c>
      <c r="K965" s="562" t="s">
        <v>24777</v>
      </c>
      <c r="L965" s="561" t="s">
        <v>25</v>
      </c>
    </row>
    <row r="966" spans="1:12" x14ac:dyDescent="0.25">
      <c r="A966" s="561" t="s">
        <v>320</v>
      </c>
      <c r="B966" s="561" t="s">
        <v>321</v>
      </c>
      <c r="C966" s="561" t="s">
        <v>706</v>
      </c>
      <c r="D966" s="561" t="s">
        <v>707</v>
      </c>
      <c r="E966" s="562" t="s">
        <v>22</v>
      </c>
      <c r="F966" s="561" t="s">
        <v>22</v>
      </c>
      <c r="G966" s="561" t="s">
        <v>24778</v>
      </c>
      <c r="H966" s="561" t="s">
        <v>1163</v>
      </c>
      <c r="I966" s="561" t="s">
        <v>709</v>
      </c>
      <c r="J966" s="561" t="s">
        <v>7063</v>
      </c>
      <c r="K966" s="562" t="s">
        <v>7624</v>
      </c>
      <c r="L966" s="561" t="s">
        <v>25</v>
      </c>
    </row>
    <row r="967" spans="1:12" x14ac:dyDescent="0.25">
      <c r="A967" s="561" t="s">
        <v>320</v>
      </c>
      <c r="B967" s="561" t="s">
        <v>321</v>
      </c>
      <c r="C967" s="561" t="s">
        <v>706</v>
      </c>
      <c r="D967" s="561" t="s">
        <v>707</v>
      </c>
      <c r="E967" s="562" t="s">
        <v>22</v>
      </c>
      <c r="F967" s="561" t="s">
        <v>22</v>
      </c>
      <c r="G967" s="561" t="s">
        <v>24779</v>
      </c>
      <c r="H967" s="561" t="s">
        <v>1164</v>
      </c>
      <c r="I967" s="561" t="s">
        <v>709</v>
      </c>
      <c r="J967" s="561" t="s">
        <v>7063</v>
      </c>
      <c r="K967" s="562" t="s">
        <v>5525</v>
      </c>
      <c r="L967" s="561" t="s">
        <v>25</v>
      </c>
    </row>
    <row r="968" spans="1:12" x14ac:dyDescent="0.25">
      <c r="A968" s="561" t="s">
        <v>320</v>
      </c>
      <c r="B968" s="561" t="s">
        <v>321</v>
      </c>
      <c r="C968" s="561" t="s">
        <v>706</v>
      </c>
      <c r="D968" s="561" t="s">
        <v>707</v>
      </c>
      <c r="E968" s="562" t="s">
        <v>22</v>
      </c>
      <c r="F968" s="561" t="s">
        <v>22</v>
      </c>
      <c r="G968" s="561" t="s">
        <v>24780</v>
      </c>
      <c r="H968" s="561" t="s">
        <v>1166</v>
      </c>
      <c r="I968" s="561" t="s">
        <v>709</v>
      </c>
      <c r="J968" s="561" t="s">
        <v>7063</v>
      </c>
      <c r="K968" s="562" t="s">
        <v>3381</v>
      </c>
      <c r="L968" s="561" t="s">
        <v>25</v>
      </c>
    </row>
    <row r="969" spans="1:12" x14ac:dyDescent="0.25">
      <c r="A969" s="561" t="s">
        <v>320</v>
      </c>
      <c r="B969" s="561" t="s">
        <v>321</v>
      </c>
      <c r="C969" s="561" t="s">
        <v>706</v>
      </c>
      <c r="D969" s="561" t="s">
        <v>707</v>
      </c>
      <c r="E969" s="562" t="s">
        <v>22</v>
      </c>
      <c r="F969" s="561" t="s">
        <v>22</v>
      </c>
      <c r="G969" s="561" t="s">
        <v>24781</v>
      </c>
      <c r="H969" s="561" t="s">
        <v>1168</v>
      </c>
      <c r="I969" s="561" t="s">
        <v>709</v>
      </c>
      <c r="J969" s="561" t="s">
        <v>7063</v>
      </c>
      <c r="K969" s="562" t="s">
        <v>1080</v>
      </c>
      <c r="L969" s="561" t="s">
        <v>25</v>
      </c>
    </row>
    <row r="970" spans="1:12" x14ac:dyDescent="0.25">
      <c r="A970" s="561" t="s">
        <v>320</v>
      </c>
      <c r="B970" s="561" t="s">
        <v>321</v>
      </c>
      <c r="C970" s="561" t="s">
        <v>706</v>
      </c>
      <c r="D970" s="561" t="s">
        <v>707</v>
      </c>
      <c r="E970" s="562" t="s">
        <v>22</v>
      </c>
      <c r="F970" s="561" t="s">
        <v>22</v>
      </c>
      <c r="G970" s="561" t="s">
        <v>24782</v>
      </c>
      <c r="H970" s="561" t="s">
        <v>1169</v>
      </c>
      <c r="I970" s="561" t="s">
        <v>709</v>
      </c>
      <c r="J970" s="561" t="s">
        <v>7063</v>
      </c>
      <c r="K970" s="562" t="s">
        <v>24783</v>
      </c>
      <c r="L970" s="561" t="s">
        <v>25</v>
      </c>
    </row>
    <row r="971" spans="1:12" x14ac:dyDescent="0.25">
      <c r="A971" s="561" t="s">
        <v>320</v>
      </c>
      <c r="B971" s="561" t="s">
        <v>321</v>
      </c>
      <c r="C971" s="561" t="s">
        <v>706</v>
      </c>
      <c r="D971" s="561" t="s">
        <v>707</v>
      </c>
      <c r="E971" s="562" t="s">
        <v>22</v>
      </c>
      <c r="F971" s="561" t="s">
        <v>22</v>
      </c>
      <c r="G971" s="561" t="s">
        <v>24784</v>
      </c>
      <c r="H971" s="561" t="s">
        <v>1170</v>
      </c>
      <c r="I971" s="561" t="s">
        <v>709</v>
      </c>
      <c r="J971" s="561" t="s">
        <v>326</v>
      </c>
      <c r="K971" s="562" t="s">
        <v>24785</v>
      </c>
      <c r="L971" s="561" t="s">
        <v>25</v>
      </c>
    </row>
    <row r="972" spans="1:12" x14ac:dyDescent="0.25">
      <c r="A972" s="561" t="s">
        <v>320</v>
      </c>
      <c r="B972" s="561" t="s">
        <v>321</v>
      </c>
      <c r="C972" s="561" t="s">
        <v>706</v>
      </c>
      <c r="D972" s="561" t="s">
        <v>707</v>
      </c>
      <c r="E972" s="562" t="s">
        <v>22</v>
      </c>
      <c r="F972" s="561" t="s">
        <v>22</v>
      </c>
      <c r="G972" s="561" t="s">
        <v>24786</v>
      </c>
      <c r="H972" s="561" t="s">
        <v>1171</v>
      </c>
      <c r="I972" s="561" t="s">
        <v>709</v>
      </c>
      <c r="J972" s="561" t="s">
        <v>7063</v>
      </c>
      <c r="K972" s="562" t="s">
        <v>1084</v>
      </c>
      <c r="L972" s="561" t="s">
        <v>25</v>
      </c>
    </row>
    <row r="973" spans="1:12" x14ac:dyDescent="0.25">
      <c r="A973" s="561" t="s">
        <v>320</v>
      </c>
      <c r="B973" s="561" t="s">
        <v>321</v>
      </c>
      <c r="C973" s="561" t="s">
        <v>706</v>
      </c>
      <c r="D973" s="561" t="s">
        <v>707</v>
      </c>
      <c r="E973" s="562" t="s">
        <v>22</v>
      </c>
      <c r="F973" s="561" t="s">
        <v>22</v>
      </c>
      <c r="G973" s="561" t="s">
        <v>24787</v>
      </c>
      <c r="H973" s="561" t="s">
        <v>1173</v>
      </c>
      <c r="I973" s="561" t="s">
        <v>709</v>
      </c>
      <c r="J973" s="561" t="s">
        <v>7063</v>
      </c>
      <c r="K973" s="562" t="s">
        <v>467</v>
      </c>
      <c r="L973" s="561" t="s">
        <v>25</v>
      </c>
    </row>
    <row r="974" spans="1:12" x14ac:dyDescent="0.25">
      <c r="A974" s="561" t="s">
        <v>320</v>
      </c>
      <c r="B974" s="561" t="s">
        <v>321</v>
      </c>
      <c r="C974" s="561" t="s">
        <v>706</v>
      </c>
      <c r="D974" s="561" t="s">
        <v>707</v>
      </c>
      <c r="E974" s="562" t="s">
        <v>22</v>
      </c>
      <c r="F974" s="561" t="s">
        <v>22</v>
      </c>
      <c r="G974" s="561" t="s">
        <v>24788</v>
      </c>
      <c r="H974" s="561" t="s">
        <v>1175</v>
      </c>
      <c r="I974" s="561" t="s">
        <v>709</v>
      </c>
      <c r="J974" s="561" t="s">
        <v>7063</v>
      </c>
      <c r="K974" s="562" t="s">
        <v>1160</v>
      </c>
      <c r="L974" s="561" t="s">
        <v>25</v>
      </c>
    </row>
    <row r="975" spans="1:12" x14ac:dyDescent="0.25">
      <c r="A975" s="561" t="s">
        <v>320</v>
      </c>
      <c r="B975" s="561" t="s">
        <v>321</v>
      </c>
      <c r="C975" s="561" t="s">
        <v>706</v>
      </c>
      <c r="D975" s="561" t="s">
        <v>707</v>
      </c>
      <c r="E975" s="562" t="s">
        <v>22</v>
      </c>
      <c r="F975" s="561" t="s">
        <v>22</v>
      </c>
      <c r="G975" s="561" t="s">
        <v>24789</v>
      </c>
      <c r="H975" s="561" t="s">
        <v>1177</v>
      </c>
      <c r="I975" s="561" t="s">
        <v>709</v>
      </c>
      <c r="J975" s="561" t="s">
        <v>326</v>
      </c>
      <c r="K975" s="562" t="s">
        <v>1929</v>
      </c>
      <c r="L975" s="561" t="s">
        <v>25</v>
      </c>
    </row>
    <row r="976" spans="1:12" x14ac:dyDescent="0.25">
      <c r="A976" s="561" t="s">
        <v>320</v>
      </c>
      <c r="B976" s="561" t="s">
        <v>321</v>
      </c>
      <c r="C976" s="561" t="s">
        <v>706</v>
      </c>
      <c r="D976" s="561" t="s">
        <v>707</v>
      </c>
      <c r="E976" s="562" t="s">
        <v>22</v>
      </c>
      <c r="F976" s="561" t="s">
        <v>22</v>
      </c>
      <c r="G976" s="561" t="s">
        <v>24790</v>
      </c>
      <c r="H976" s="561" t="s">
        <v>1178</v>
      </c>
      <c r="I976" s="561" t="s">
        <v>709</v>
      </c>
      <c r="J976" s="561" t="s">
        <v>24</v>
      </c>
      <c r="K976" s="562" t="s">
        <v>494</v>
      </c>
      <c r="L976" s="561" t="s">
        <v>25</v>
      </c>
    </row>
    <row r="977" spans="1:12" x14ac:dyDescent="0.25">
      <c r="A977" s="561" t="s">
        <v>320</v>
      </c>
      <c r="B977" s="561" t="s">
        <v>321</v>
      </c>
      <c r="C977" s="561" t="s">
        <v>706</v>
      </c>
      <c r="D977" s="561" t="s">
        <v>707</v>
      </c>
      <c r="E977" s="562" t="s">
        <v>22</v>
      </c>
      <c r="F977" s="561" t="s">
        <v>22</v>
      </c>
      <c r="G977" s="561" t="s">
        <v>24791</v>
      </c>
      <c r="H977" s="561" t="s">
        <v>1180</v>
      </c>
      <c r="I977" s="561" t="s">
        <v>709</v>
      </c>
      <c r="J977" s="561" t="s">
        <v>24</v>
      </c>
      <c r="K977" s="562" t="s">
        <v>1039</v>
      </c>
      <c r="L977" s="561" t="s">
        <v>25</v>
      </c>
    </row>
    <row r="978" spans="1:12" x14ac:dyDescent="0.25">
      <c r="A978" s="561" t="s">
        <v>320</v>
      </c>
      <c r="B978" s="561" t="s">
        <v>321</v>
      </c>
      <c r="C978" s="561" t="s">
        <v>706</v>
      </c>
      <c r="D978" s="561" t="s">
        <v>707</v>
      </c>
      <c r="E978" s="562" t="s">
        <v>22</v>
      </c>
      <c r="F978" s="561" t="s">
        <v>22</v>
      </c>
      <c r="G978" s="561" t="s">
        <v>24792</v>
      </c>
      <c r="H978" s="561" t="s">
        <v>1181</v>
      </c>
      <c r="I978" s="561" t="s">
        <v>709</v>
      </c>
      <c r="J978" s="561" t="s">
        <v>24</v>
      </c>
      <c r="K978" s="562" t="s">
        <v>135</v>
      </c>
      <c r="L978" s="561" t="s">
        <v>25</v>
      </c>
    </row>
    <row r="979" spans="1:12" x14ac:dyDescent="0.25">
      <c r="A979" s="561" t="s">
        <v>320</v>
      </c>
      <c r="B979" s="561" t="s">
        <v>321</v>
      </c>
      <c r="C979" s="561" t="s">
        <v>706</v>
      </c>
      <c r="D979" s="561" t="s">
        <v>707</v>
      </c>
      <c r="E979" s="562" t="s">
        <v>22</v>
      </c>
      <c r="F979" s="561" t="s">
        <v>22</v>
      </c>
      <c r="G979" s="561" t="s">
        <v>24793</v>
      </c>
      <c r="H979" s="561" t="s">
        <v>1183</v>
      </c>
      <c r="I979" s="561" t="s">
        <v>709</v>
      </c>
      <c r="J979" s="561" t="s">
        <v>326</v>
      </c>
      <c r="K979" s="562" t="s">
        <v>24794</v>
      </c>
      <c r="L979" s="561" t="s">
        <v>25</v>
      </c>
    </row>
    <row r="980" spans="1:12" x14ac:dyDescent="0.25">
      <c r="A980" s="561" t="s">
        <v>320</v>
      </c>
      <c r="B980" s="561" t="s">
        <v>321</v>
      </c>
      <c r="C980" s="561" t="s">
        <v>706</v>
      </c>
      <c r="D980" s="561" t="s">
        <v>707</v>
      </c>
      <c r="E980" s="562" t="s">
        <v>22</v>
      </c>
      <c r="F980" s="561" t="s">
        <v>22</v>
      </c>
      <c r="G980" s="561" t="s">
        <v>24795</v>
      </c>
      <c r="H980" s="561" t="s">
        <v>1185</v>
      </c>
      <c r="I980" s="561" t="s">
        <v>709</v>
      </c>
      <c r="J980" s="561" t="s">
        <v>7063</v>
      </c>
      <c r="K980" s="562" t="s">
        <v>4939</v>
      </c>
      <c r="L980" s="561" t="s">
        <v>25</v>
      </c>
    </row>
    <row r="981" spans="1:12" x14ac:dyDescent="0.25">
      <c r="A981" s="561" t="s">
        <v>320</v>
      </c>
      <c r="B981" s="561" t="s">
        <v>321</v>
      </c>
      <c r="C981" s="561" t="s">
        <v>706</v>
      </c>
      <c r="D981" s="561" t="s">
        <v>707</v>
      </c>
      <c r="E981" s="562" t="s">
        <v>22</v>
      </c>
      <c r="F981" s="561" t="s">
        <v>22</v>
      </c>
      <c r="G981" s="561" t="s">
        <v>24796</v>
      </c>
      <c r="H981" s="561" t="s">
        <v>1187</v>
      </c>
      <c r="I981" s="561" t="s">
        <v>709</v>
      </c>
      <c r="J981" s="561" t="s">
        <v>7063</v>
      </c>
      <c r="K981" s="562" t="s">
        <v>1230</v>
      </c>
      <c r="L981" s="561" t="s">
        <v>25</v>
      </c>
    </row>
    <row r="982" spans="1:12" x14ac:dyDescent="0.25">
      <c r="A982" s="561" t="s">
        <v>320</v>
      </c>
      <c r="B982" s="561" t="s">
        <v>321</v>
      </c>
      <c r="C982" s="561" t="s">
        <v>706</v>
      </c>
      <c r="D982" s="561" t="s">
        <v>707</v>
      </c>
      <c r="E982" s="562" t="s">
        <v>22</v>
      </c>
      <c r="F982" s="561" t="s">
        <v>22</v>
      </c>
      <c r="G982" s="561" t="s">
        <v>24797</v>
      </c>
      <c r="H982" s="561" t="s">
        <v>1189</v>
      </c>
      <c r="I982" s="561" t="s">
        <v>709</v>
      </c>
      <c r="J982" s="561" t="s">
        <v>7063</v>
      </c>
      <c r="K982" s="562" t="s">
        <v>8028</v>
      </c>
      <c r="L982" s="561" t="s">
        <v>25</v>
      </c>
    </row>
    <row r="983" spans="1:12" x14ac:dyDescent="0.25">
      <c r="A983" s="561" t="s">
        <v>320</v>
      </c>
      <c r="B983" s="561" t="s">
        <v>321</v>
      </c>
      <c r="C983" s="561" t="s">
        <v>706</v>
      </c>
      <c r="D983" s="561" t="s">
        <v>707</v>
      </c>
      <c r="E983" s="562" t="s">
        <v>22</v>
      </c>
      <c r="F983" s="561" t="s">
        <v>22</v>
      </c>
      <c r="G983" s="561" t="s">
        <v>24798</v>
      </c>
      <c r="H983" s="561" t="s">
        <v>1191</v>
      </c>
      <c r="I983" s="561" t="s">
        <v>709</v>
      </c>
      <c r="J983" s="561" t="s">
        <v>7063</v>
      </c>
      <c r="K983" s="562" t="s">
        <v>4664</v>
      </c>
      <c r="L983" s="561" t="s">
        <v>25</v>
      </c>
    </row>
    <row r="984" spans="1:12" x14ac:dyDescent="0.25">
      <c r="A984" s="561" t="s">
        <v>320</v>
      </c>
      <c r="B984" s="561" t="s">
        <v>321</v>
      </c>
      <c r="C984" s="561" t="s">
        <v>706</v>
      </c>
      <c r="D984" s="561" t="s">
        <v>707</v>
      </c>
      <c r="E984" s="562" t="s">
        <v>22</v>
      </c>
      <c r="F984" s="561" t="s">
        <v>22</v>
      </c>
      <c r="G984" s="561" t="s">
        <v>24799</v>
      </c>
      <c r="H984" s="561" t="s">
        <v>1192</v>
      </c>
      <c r="I984" s="561" t="s">
        <v>709</v>
      </c>
      <c r="J984" s="561" t="s">
        <v>7063</v>
      </c>
      <c r="K984" s="562" t="s">
        <v>772</v>
      </c>
      <c r="L984" s="561" t="s">
        <v>25</v>
      </c>
    </row>
    <row r="985" spans="1:12" x14ac:dyDescent="0.25">
      <c r="A985" s="561" t="s">
        <v>320</v>
      </c>
      <c r="B985" s="561" t="s">
        <v>321</v>
      </c>
      <c r="C985" s="561" t="s">
        <v>706</v>
      </c>
      <c r="D985" s="561" t="s">
        <v>707</v>
      </c>
      <c r="E985" s="562" t="s">
        <v>22</v>
      </c>
      <c r="F985" s="561" t="s">
        <v>22</v>
      </c>
      <c r="G985" s="561" t="s">
        <v>24800</v>
      </c>
      <c r="H985" s="561" t="s">
        <v>1194</v>
      </c>
      <c r="I985" s="561" t="s">
        <v>709</v>
      </c>
      <c r="J985" s="561" t="s">
        <v>7063</v>
      </c>
      <c r="K985" s="562" t="s">
        <v>7833</v>
      </c>
      <c r="L985" s="561" t="s">
        <v>25</v>
      </c>
    </row>
    <row r="986" spans="1:12" x14ac:dyDescent="0.25">
      <c r="A986" s="561" t="s">
        <v>320</v>
      </c>
      <c r="B986" s="561" t="s">
        <v>321</v>
      </c>
      <c r="C986" s="561" t="s">
        <v>706</v>
      </c>
      <c r="D986" s="561" t="s">
        <v>707</v>
      </c>
      <c r="E986" s="562" t="s">
        <v>22</v>
      </c>
      <c r="F986" s="561" t="s">
        <v>22</v>
      </c>
      <c r="G986" s="561" t="s">
        <v>24801</v>
      </c>
      <c r="H986" s="561" t="s">
        <v>1196</v>
      </c>
      <c r="I986" s="561" t="s">
        <v>709</v>
      </c>
      <c r="J986" s="561" t="s">
        <v>7063</v>
      </c>
      <c r="K986" s="562" t="s">
        <v>4173</v>
      </c>
      <c r="L986" s="561" t="s">
        <v>25</v>
      </c>
    </row>
    <row r="987" spans="1:12" x14ac:dyDescent="0.25">
      <c r="A987" s="561" t="s">
        <v>320</v>
      </c>
      <c r="B987" s="561" t="s">
        <v>321</v>
      </c>
      <c r="C987" s="561" t="s">
        <v>706</v>
      </c>
      <c r="D987" s="561" t="s">
        <v>707</v>
      </c>
      <c r="E987" s="562" t="s">
        <v>22</v>
      </c>
      <c r="F987" s="561" t="s">
        <v>22</v>
      </c>
      <c r="G987" s="561" t="s">
        <v>24802</v>
      </c>
      <c r="H987" s="561" t="s">
        <v>1197</v>
      </c>
      <c r="I987" s="561" t="s">
        <v>709</v>
      </c>
      <c r="J987" s="561" t="s">
        <v>7063</v>
      </c>
      <c r="K987" s="562" t="s">
        <v>7847</v>
      </c>
      <c r="L987" s="561" t="s">
        <v>25</v>
      </c>
    </row>
    <row r="988" spans="1:12" x14ac:dyDescent="0.25">
      <c r="A988" s="561" t="s">
        <v>320</v>
      </c>
      <c r="B988" s="561" t="s">
        <v>321</v>
      </c>
      <c r="C988" s="561" t="s">
        <v>706</v>
      </c>
      <c r="D988" s="561" t="s">
        <v>707</v>
      </c>
      <c r="E988" s="562" t="s">
        <v>22</v>
      </c>
      <c r="F988" s="561" t="s">
        <v>22</v>
      </c>
      <c r="G988" s="561" t="s">
        <v>24803</v>
      </c>
      <c r="H988" s="561" t="s">
        <v>1199</v>
      </c>
      <c r="I988" s="561" t="s">
        <v>709</v>
      </c>
      <c r="J988" s="561" t="s">
        <v>7063</v>
      </c>
      <c r="K988" s="562" t="s">
        <v>1230</v>
      </c>
      <c r="L988" s="561" t="s">
        <v>25</v>
      </c>
    </row>
    <row r="989" spans="1:12" x14ac:dyDescent="0.25">
      <c r="A989" s="561" t="s">
        <v>320</v>
      </c>
      <c r="B989" s="561" t="s">
        <v>321</v>
      </c>
      <c r="C989" s="561" t="s">
        <v>706</v>
      </c>
      <c r="D989" s="561" t="s">
        <v>707</v>
      </c>
      <c r="E989" s="562" t="s">
        <v>22</v>
      </c>
      <c r="F989" s="561" t="s">
        <v>22</v>
      </c>
      <c r="G989" s="561" t="s">
        <v>24804</v>
      </c>
      <c r="H989" s="561" t="s">
        <v>1200</v>
      </c>
      <c r="I989" s="561" t="s">
        <v>709</v>
      </c>
      <c r="J989" s="561" t="s">
        <v>7063</v>
      </c>
      <c r="K989" s="562" t="s">
        <v>7656</v>
      </c>
      <c r="L989" s="561" t="s">
        <v>25</v>
      </c>
    </row>
    <row r="990" spans="1:12" x14ac:dyDescent="0.25">
      <c r="A990" s="561" t="s">
        <v>320</v>
      </c>
      <c r="B990" s="561" t="s">
        <v>321</v>
      </c>
      <c r="C990" s="561" t="s">
        <v>706</v>
      </c>
      <c r="D990" s="561" t="s">
        <v>707</v>
      </c>
      <c r="E990" s="562" t="s">
        <v>22</v>
      </c>
      <c r="F990" s="561" t="s">
        <v>22</v>
      </c>
      <c r="G990" s="561" t="s">
        <v>24805</v>
      </c>
      <c r="H990" s="561" t="s">
        <v>1202</v>
      </c>
      <c r="I990" s="561" t="s">
        <v>709</v>
      </c>
      <c r="J990" s="561" t="s">
        <v>7063</v>
      </c>
      <c r="K990" s="562" t="s">
        <v>24806</v>
      </c>
      <c r="L990" s="561" t="s">
        <v>25</v>
      </c>
    </row>
    <row r="991" spans="1:12" x14ac:dyDescent="0.25">
      <c r="A991" s="561" t="s">
        <v>320</v>
      </c>
      <c r="B991" s="561" t="s">
        <v>321</v>
      </c>
      <c r="C991" s="561" t="s">
        <v>706</v>
      </c>
      <c r="D991" s="561" t="s">
        <v>707</v>
      </c>
      <c r="E991" s="562" t="s">
        <v>22</v>
      </c>
      <c r="F991" s="561" t="s">
        <v>22</v>
      </c>
      <c r="G991" s="561" t="s">
        <v>24807</v>
      </c>
      <c r="H991" s="561" t="s">
        <v>1203</v>
      </c>
      <c r="I991" s="561" t="s">
        <v>709</v>
      </c>
      <c r="J991" s="561" t="s">
        <v>7063</v>
      </c>
      <c r="K991" s="562" t="s">
        <v>24808</v>
      </c>
      <c r="L991" s="561" t="s">
        <v>25</v>
      </c>
    </row>
    <row r="992" spans="1:12" x14ac:dyDescent="0.25">
      <c r="A992" s="561" t="s">
        <v>320</v>
      </c>
      <c r="B992" s="561" t="s">
        <v>321</v>
      </c>
      <c r="C992" s="561" t="s">
        <v>706</v>
      </c>
      <c r="D992" s="561" t="s">
        <v>707</v>
      </c>
      <c r="E992" s="562" t="s">
        <v>22</v>
      </c>
      <c r="F992" s="561" t="s">
        <v>22</v>
      </c>
      <c r="G992" s="561" t="s">
        <v>24809</v>
      </c>
      <c r="H992" s="561" t="s">
        <v>1205</v>
      </c>
      <c r="I992" s="561" t="s">
        <v>709</v>
      </c>
      <c r="J992" s="561" t="s">
        <v>7063</v>
      </c>
      <c r="K992" s="562" t="s">
        <v>24810</v>
      </c>
      <c r="L992" s="561" t="s">
        <v>25</v>
      </c>
    </row>
    <row r="993" spans="1:12" x14ac:dyDescent="0.25">
      <c r="A993" s="561" t="s">
        <v>320</v>
      </c>
      <c r="B993" s="561" t="s">
        <v>321</v>
      </c>
      <c r="C993" s="561" t="s">
        <v>706</v>
      </c>
      <c r="D993" s="561" t="s">
        <v>707</v>
      </c>
      <c r="E993" s="562" t="s">
        <v>22</v>
      </c>
      <c r="F993" s="561" t="s">
        <v>22</v>
      </c>
      <c r="G993" s="561" t="s">
        <v>24811</v>
      </c>
      <c r="H993" s="561" t="s">
        <v>1207</v>
      </c>
      <c r="I993" s="561" t="s">
        <v>709</v>
      </c>
      <c r="J993" s="561" t="s">
        <v>7063</v>
      </c>
      <c r="K993" s="562" t="s">
        <v>8563</v>
      </c>
      <c r="L993" s="561" t="s">
        <v>25</v>
      </c>
    </row>
    <row r="994" spans="1:12" x14ac:dyDescent="0.25">
      <c r="A994" s="561" t="s">
        <v>320</v>
      </c>
      <c r="B994" s="561" t="s">
        <v>321</v>
      </c>
      <c r="C994" s="561" t="s">
        <v>706</v>
      </c>
      <c r="D994" s="561" t="s">
        <v>707</v>
      </c>
      <c r="E994" s="562" t="s">
        <v>22</v>
      </c>
      <c r="F994" s="561" t="s">
        <v>22</v>
      </c>
      <c r="G994" s="561" t="s">
        <v>24812</v>
      </c>
      <c r="H994" s="561" t="s">
        <v>1209</v>
      </c>
      <c r="I994" s="561" t="s">
        <v>709</v>
      </c>
      <c r="J994" s="561" t="s">
        <v>7063</v>
      </c>
      <c r="K994" s="562" t="s">
        <v>2647</v>
      </c>
      <c r="L994" s="561" t="s">
        <v>25</v>
      </c>
    </row>
    <row r="995" spans="1:12" x14ac:dyDescent="0.25">
      <c r="A995" s="561" t="s">
        <v>320</v>
      </c>
      <c r="B995" s="561" t="s">
        <v>321</v>
      </c>
      <c r="C995" s="561" t="s">
        <v>706</v>
      </c>
      <c r="D995" s="561" t="s">
        <v>707</v>
      </c>
      <c r="E995" s="562" t="s">
        <v>22</v>
      </c>
      <c r="F995" s="561" t="s">
        <v>22</v>
      </c>
      <c r="G995" s="561" t="s">
        <v>24813</v>
      </c>
      <c r="H995" s="561" t="s">
        <v>1211</v>
      </c>
      <c r="I995" s="561" t="s">
        <v>709</v>
      </c>
      <c r="J995" s="561" t="s">
        <v>7063</v>
      </c>
      <c r="K995" s="562" t="s">
        <v>690</v>
      </c>
      <c r="L995" s="561" t="s">
        <v>25</v>
      </c>
    </row>
    <row r="996" spans="1:12" x14ac:dyDescent="0.25">
      <c r="A996" s="561" t="s">
        <v>320</v>
      </c>
      <c r="B996" s="561" t="s">
        <v>321</v>
      </c>
      <c r="C996" s="561" t="s">
        <v>706</v>
      </c>
      <c r="D996" s="561" t="s">
        <v>707</v>
      </c>
      <c r="E996" s="562" t="s">
        <v>22</v>
      </c>
      <c r="F996" s="561" t="s">
        <v>22</v>
      </c>
      <c r="G996" s="561" t="s">
        <v>24814</v>
      </c>
      <c r="H996" s="561" t="s">
        <v>1213</v>
      </c>
      <c r="I996" s="561" t="s">
        <v>709</v>
      </c>
      <c r="J996" s="561" t="s">
        <v>326</v>
      </c>
      <c r="K996" s="562" t="s">
        <v>24469</v>
      </c>
      <c r="L996" s="561" t="s">
        <v>25</v>
      </c>
    </row>
    <row r="997" spans="1:12" x14ac:dyDescent="0.25">
      <c r="A997" s="561" t="s">
        <v>320</v>
      </c>
      <c r="B997" s="561" t="s">
        <v>321</v>
      </c>
      <c r="C997" s="561" t="s">
        <v>706</v>
      </c>
      <c r="D997" s="561" t="s">
        <v>707</v>
      </c>
      <c r="E997" s="562" t="s">
        <v>22</v>
      </c>
      <c r="F997" s="561" t="s">
        <v>22</v>
      </c>
      <c r="G997" s="561" t="s">
        <v>24815</v>
      </c>
      <c r="H997" s="561" t="s">
        <v>1214</v>
      </c>
      <c r="I997" s="561" t="s">
        <v>709</v>
      </c>
      <c r="J997" s="561" t="s">
        <v>7063</v>
      </c>
      <c r="K997" s="562" t="s">
        <v>4224</v>
      </c>
      <c r="L997" s="561" t="s">
        <v>25</v>
      </c>
    </row>
    <row r="998" spans="1:12" x14ac:dyDescent="0.25">
      <c r="A998" s="561" t="s">
        <v>320</v>
      </c>
      <c r="B998" s="561" t="s">
        <v>321</v>
      </c>
      <c r="C998" s="561" t="s">
        <v>706</v>
      </c>
      <c r="D998" s="561" t="s">
        <v>707</v>
      </c>
      <c r="E998" s="562" t="s">
        <v>22</v>
      </c>
      <c r="F998" s="561" t="s">
        <v>22</v>
      </c>
      <c r="G998" s="561" t="s">
        <v>24816</v>
      </c>
      <c r="H998" s="561" t="s">
        <v>1215</v>
      </c>
      <c r="I998" s="561" t="s">
        <v>709</v>
      </c>
      <c r="J998" s="561" t="s">
        <v>7063</v>
      </c>
      <c r="K998" s="562" t="s">
        <v>122</v>
      </c>
      <c r="L998" s="561" t="s">
        <v>25</v>
      </c>
    </row>
    <row r="999" spans="1:12" x14ac:dyDescent="0.25">
      <c r="A999" s="561" t="s">
        <v>320</v>
      </c>
      <c r="B999" s="561" t="s">
        <v>321</v>
      </c>
      <c r="C999" s="561" t="s">
        <v>706</v>
      </c>
      <c r="D999" s="561" t="s">
        <v>707</v>
      </c>
      <c r="E999" s="562" t="s">
        <v>22</v>
      </c>
      <c r="F999" s="561" t="s">
        <v>22</v>
      </c>
      <c r="G999" s="561" t="s">
        <v>24817</v>
      </c>
      <c r="H999" s="561" t="s">
        <v>1216</v>
      </c>
      <c r="I999" s="561" t="s">
        <v>709</v>
      </c>
      <c r="J999" s="561" t="s">
        <v>7063</v>
      </c>
      <c r="K999" s="562" t="s">
        <v>8016</v>
      </c>
      <c r="L999" s="561" t="s">
        <v>25</v>
      </c>
    </row>
    <row r="1000" spans="1:12" x14ac:dyDescent="0.25">
      <c r="A1000" s="561" t="s">
        <v>320</v>
      </c>
      <c r="B1000" s="561" t="s">
        <v>321</v>
      </c>
      <c r="C1000" s="561" t="s">
        <v>706</v>
      </c>
      <c r="D1000" s="561" t="s">
        <v>707</v>
      </c>
      <c r="E1000" s="562" t="s">
        <v>22</v>
      </c>
      <c r="F1000" s="561" t="s">
        <v>22</v>
      </c>
      <c r="G1000" s="561" t="s">
        <v>24818</v>
      </c>
      <c r="H1000" s="561" t="s">
        <v>1218</v>
      </c>
      <c r="I1000" s="561" t="s">
        <v>709</v>
      </c>
      <c r="J1000" s="561" t="s">
        <v>7063</v>
      </c>
      <c r="K1000" s="562" t="s">
        <v>1248</v>
      </c>
      <c r="L1000" s="561" t="s">
        <v>25</v>
      </c>
    </row>
    <row r="1001" spans="1:12" x14ac:dyDescent="0.25">
      <c r="A1001" s="561" t="s">
        <v>320</v>
      </c>
      <c r="B1001" s="561" t="s">
        <v>321</v>
      </c>
      <c r="C1001" s="561" t="s">
        <v>706</v>
      </c>
      <c r="D1001" s="561" t="s">
        <v>707</v>
      </c>
      <c r="E1001" s="562" t="s">
        <v>22</v>
      </c>
      <c r="F1001" s="561" t="s">
        <v>22</v>
      </c>
      <c r="G1001" s="561" t="s">
        <v>24819</v>
      </c>
      <c r="H1001" s="561" t="s">
        <v>1220</v>
      </c>
      <c r="I1001" s="561" t="s">
        <v>709</v>
      </c>
      <c r="J1001" s="561" t="s">
        <v>7063</v>
      </c>
      <c r="K1001" s="562" t="s">
        <v>8037</v>
      </c>
      <c r="L1001" s="561" t="s">
        <v>25</v>
      </c>
    </row>
    <row r="1002" spans="1:12" x14ac:dyDescent="0.25">
      <c r="A1002" s="561" t="s">
        <v>320</v>
      </c>
      <c r="B1002" s="561" t="s">
        <v>321</v>
      </c>
      <c r="C1002" s="561" t="s">
        <v>706</v>
      </c>
      <c r="D1002" s="561" t="s">
        <v>707</v>
      </c>
      <c r="E1002" s="562" t="s">
        <v>22</v>
      </c>
      <c r="F1002" s="561" t="s">
        <v>22</v>
      </c>
      <c r="G1002" s="561" t="s">
        <v>24820</v>
      </c>
      <c r="H1002" s="561" t="s">
        <v>1221</v>
      </c>
      <c r="I1002" s="561" t="s">
        <v>709</v>
      </c>
      <c r="J1002" s="561" t="s">
        <v>7063</v>
      </c>
      <c r="K1002" s="562" t="s">
        <v>113</v>
      </c>
      <c r="L1002" s="561" t="s">
        <v>25</v>
      </c>
    </row>
    <row r="1003" spans="1:12" x14ac:dyDescent="0.25">
      <c r="A1003" s="561" t="s">
        <v>320</v>
      </c>
      <c r="B1003" s="561" t="s">
        <v>321</v>
      </c>
      <c r="C1003" s="561" t="s">
        <v>706</v>
      </c>
      <c r="D1003" s="561" t="s">
        <v>707</v>
      </c>
      <c r="E1003" s="562" t="s">
        <v>22</v>
      </c>
      <c r="F1003" s="561" t="s">
        <v>22</v>
      </c>
      <c r="G1003" s="561" t="s">
        <v>24821</v>
      </c>
      <c r="H1003" s="561" t="s">
        <v>1222</v>
      </c>
      <c r="I1003" s="561" t="s">
        <v>709</v>
      </c>
      <c r="J1003" s="561" t="s">
        <v>7063</v>
      </c>
      <c r="K1003" s="562" t="s">
        <v>1140</v>
      </c>
      <c r="L1003" s="561" t="s">
        <v>25</v>
      </c>
    </row>
    <row r="1004" spans="1:12" x14ac:dyDescent="0.25">
      <c r="A1004" s="561" t="s">
        <v>320</v>
      </c>
      <c r="B1004" s="561" t="s">
        <v>321</v>
      </c>
      <c r="C1004" s="561" t="s">
        <v>706</v>
      </c>
      <c r="D1004" s="561" t="s">
        <v>707</v>
      </c>
      <c r="E1004" s="562" t="s">
        <v>22</v>
      </c>
      <c r="F1004" s="561" t="s">
        <v>22</v>
      </c>
      <c r="G1004" s="561" t="s">
        <v>24822</v>
      </c>
      <c r="H1004" s="561" t="s">
        <v>1224</v>
      </c>
      <c r="I1004" s="561" t="s">
        <v>709</v>
      </c>
      <c r="J1004" s="561" t="s">
        <v>7063</v>
      </c>
      <c r="K1004" s="562" t="s">
        <v>1208</v>
      </c>
      <c r="L1004" s="561" t="s">
        <v>25</v>
      </c>
    </row>
    <row r="1005" spans="1:12" x14ac:dyDescent="0.25">
      <c r="A1005" s="561" t="s">
        <v>320</v>
      </c>
      <c r="B1005" s="561" t="s">
        <v>321</v>
      </c>
      <c r="C1005" s="561" t="s">
        <v>706</v>
      </c>
      <c r="D1005" s="561" t="s">
        <v>707</v>
      </c>
      <c r="E1005" s="562" t="s">
        <v>22</v>
      </c>
      <c r="F1005" s="561" t="s">
        <v>22</v>
      </c>
      <c r="G1005" s="561" t="s">
        <v>24823</v>
      </c>
      <c r="H1005" s="561" t="s">
        <v>1226</v>
      </c>
      <c r="I1005" s="561" t="s">
        <v>709</v>
      </c>
      <c r="J1005" s="561" t="s">
        <v>326</v>
      </c>
      <c r="K1005" s="562" t="s">
        <v>24423</v>
      </c>
      <c r="L1005" s="561" t="s">
        <v>25</v>
      </c>
    </row>
    <row r="1006" spans="1:12" x14ac:dyDescent="0.25">
      <c r="A1006" s="561" t="s">
        <v>320</v>
      </c>
      <c r="B1006" s="561" t="s">
        <v>321</v>
      </c>
      <c r="C1006" s="561" t="s">
        <v>706</v>
      </c>
      <c r="D1006" s="561" t="s">
        <v>707</v>
      </c>
      <c r="E1006" s="562" t="s">
        <v>22</v>
      </c>
      <c r="F1006" s="561" t="s">
        <v>22</v>
      </c>
      <c r="G1006" s="561" t="s">
        <v>24824</v>
      </c>
      <c r="H1006" s="561" t="s">
        <v>1227</v>
      </c>
      <c r="I1006" s="561" t="s">
        <v>709</v>
      </c>
      <c r="J1006" s="561" t="s">
        <v>7063</v>
      </c>
      <c r="K1006" s="562" t="s">
        <v>24825</v>
      </c>
      <c r="L1006" s="561" t="s">
        <v>25</v>
      </c>
    </row>
    <row r="1007" spans="1:12" x14ac:dyDescent="0.25">
      <c r="A1007" s="561" t="s">
        <v>320</v>
      </c>
      <c r="B1007" s="561" t="s">
        <v>321</v>
      </c>
      <c r="C1007" s="561" t="s">
        <v>706</v>
      </c>
      <c r="D1007" s="561" t="s">
        <v>707</v>
      </c>
      <c r="E1007" s="562" t="s">
        <v>22</v>
      </c>
      <c r="F1007" s="561" t="s">
        <v>22</v>
      </c>
      <c r="G1007" s="561" t="s">
        <v>24826</v>
      </c>
      <c r="H1007" s="561" t="s">
        <v>1229</v>
      </c>
      <c r="I1007" s="561" t="s">
        <v>709</v>
      </c>
      <c r="J1007" s="561" t="s">
        <v>7063</v>
      </c>
      <c r="K1007" s="562" t="s">
        <v>6488</v>
      </c>
      <c r="L1007" s="561" t="s">
        <v>25</v>
      </c>
    </row>
    <row r="1008" spans="1:12" x14ac:dyDescent="0.25">
      <c r="A1008" s="561" t="s">
        <v>320</v>
      </c>
      <c r="B1008" s="561" t="s">
        <v>321</v>
      </c>
      <c r="C1008" s="561" t="s">
        <v>706</v>
      </c>
      <c r="D1008" s="561" t="s">
        <v>707</v>
      </c>
      <c r="E1008" s="562" t="s">
        <v>22</v>
      </c>
      <c r="F1008" s="561" t="s">
        <v>22</v>
      </c>
      <c r="G1008" s="561" t="s">
        <v>24827</v>
      </c>
      <c r="H1008" s="561" t="s">
        <v>1231</v>
      </c>
      <c r="I1008" s="561" t="s">
        <v>709</v>
      </c>
      <c r="J1008" s="561" t="s">
        <v>7063</v>
      </c>
      <c r="K1008" s="562" t="s">
        <v>8032</v>
      </c>
      <c r="L1008" s="561" t="s">
        <v>25</v>
      </c>
    </row>
    <row r="1009" spans="1:12" x14ac:dyDescent="0.25">
      <c r="A1009" s="561" t="s">
        <v>320</v>
      </c>
      <c r="B1009" s="561" t="s">
        <v>321</v>
      </c>
      <c r="C1009" s="561" t="s">
        <v>706</v>
      </c>
      <c r="D1009" s="561" t="s">
        <v>707</v>
      </c>
      <c r="E1009" s="562" t="s">
        <v>22</v>
      </c>
      <c r="F1009" s="561" t="s">
        <v>22</v>
      </c>
      <c r="G1009" s="561" t="s">
        <v>24828</v>
      </c>
      <c r="H1009" s="561" t="s">
        <v>1233</v>
      </c>
      <c r="I1009" s="561" t="s">
        <v>709</v>
      </c>
      <c r="J1009" s="561" t="s">
        <v>326</v>
      </c>
      <c r="K1009" s="562" t="s">
        <v>24829</v>
      </c>
      <c r="L1009" s="561" t="s">
        <v>25</v>
      </c>
    </row>
    <row r="1010" spans="1:12" x14ac:dyDescent="0.25">
      <c r="A1010" s="561" t="s">
        <v>320</v>
      </c>
      <c r="B1010" s="561" t="s">
        <v>321</v>
      </c>
      <c r="C1010" s="561" t="s">
        <v>706</v>
      </c>
      <c r="D1010" s="561" t="s">
        <v>707</v>
      </c>
      <c r="E1010" s="562" t="s">
        <v>22</v>
      </c>
      <c r="F1010" s="561" t="s">
        <v>22</v>
      </c>
      <c r="G1010" s="561" t="s">
        <v>24830</v>
      </c>
      <c r="H1010" s="561" t="s">
        <v>1234</v>
      </c>
      <c r="I1010" s="561" t="s">
        <v>709</v>
      </c>
      <c r="J1010" s="561" t="s">
        <v>7063</v>
      </c>
      <c r="K1010" s="562" t="s">
        <v>636</v>
      </c>
      <c r="L1010" s="561" t="s">
        <v>25</v>
      </c>
    </row>
    <row r="1011" spans="1:12" x14ac:dyDescent="0.25">
      <c r="A1011" s="561" t="s">
        <v>320</v>
      </c>
      <c r="B1011" s="561" t="s">
        <v>321</v>
      </c>
      <c r="C1011" s="561" t="s">
        <v>706</v>
      </c>
      <c r="D1011" s="561" t="s">
        <v>707</v>
      </c>
      <c r="E1011" s="562" t="s">
        <v>22</v>
      </c>
      <c r="F1011" s="561" t="s">
        <v>22</v>
      </c>
      <c r="G1011" s="561" t="s">
        <v>24831</v>
      </c>
      <c r="H1011" s="561" t="s">
        <v>1235</v>
      </c>
      <c r="I1011" s="561" t="s">
        <v>709</v>
      </c>
      <c r="J1011" s="561" t="s">
        <v>7063</v>
      </c>
      <c r="K1011" s="562" t="s">
        <v>1280</v>
      </c>
      <c r="L1011" s="561" t="s">
        <v>25</v>
      </c>
    </row>
    <row r="1012" spans="1:12" x14ac:dyDescent="0.25">
      <c r="A1012" s="561" t="s">
        <v>320</v>
      </c>
      <c r="B1012" s="561" t="s">
        <v>321</v>
      </c>
      <c r="C1012" s="561" t="s">
        <v>706</v>
      </c>
      <c r="D1012" s="561" t="s">
        <v>707</v>
      </c>
      <c r="E1012" s="562" t="s">
        <v>22</v>
      </c>
      <c r="F1012" s="561" t="s">
        <v>22</v>
      </c>
      <c r="G1012" s="561" t="s">
        <v>24832</v>
      </c>
      <c r="H1012" s="561" t="s">
        <v>1236</v>
      </c>
      <c r="I1012" s="561" t="s">
        <v>709</v>
      </c>
      <c r="J1012" s="561" t="s">
        <v>7063</v>
      </c>
      <c r="K1012" s="562" t="s">
        <v>4955</v>
      </c>
      <c r="L1012" s="561" t="s">
        <v>25</v>
      </c>
    </row>
    <row r="1013" spans="1:12" x14ac:dyDescent="0.25">
      <c r="A1013" s="561" t="s">
        <v>320</v>
      </c>
      <c r="B1013" s="561" t="s">
        <v>321</v>
      </c>
      <c r="C1013" s="561" t="s">
        <v>706</v>
      </c>
      <c r="D1013" s="561" t="s">
        <v>707</v>
      </c>
      <c r="E1013" s="562" t="s">
        <v>22</v>
      </c>
      <c r="F1013" s="561" t="s">
        <v>22</v>
      </c>
      <c r="G1013" s="561" t="s">
        <v>24833</v>
      </c>
      <c r="H1013" s="561" t="s">
        <v>1237</v>
      </c>
      <c r="I1013" s="561" t="s">
        <v>709</v>
      </c>
      <c r="J1013" s="561" t="s">
        <v>326</v>
      </c>
      <c r="K1013" s="562" t="s">
        <v>24834</v>
      </c>
      <c r="L1013" s="561" t="s">
        <v>25</v>
      </c>
    </row>
    <row r="1014" spans="1:12" x14ac:dyDescent="0.25">
      <c r="A1014" s="561" t="s">
        <v>320</v>
      </c>
      <c r="B1014" s="561" t="s">
        <v>321</v>
      </c>
      <c r="C1014" s="561" t="s">
        <v>706</v>
      </c>
      <c r="D1014" s="561" t="s">
        <v>707</v>
      </c>
      <c r="E1014" s="562" t="s">
        <v>22</v>
      </c>
      <c r="F1014" s="561" t="s">
        <v>22</v>
      </c>
      <c r="G1014" s="561" t="s">
        <v>24835</v>
      </c>
      <c r="H1014" s="561" t="s">
        <v>1239</v>
      </c>
      <c r="I1014" s="561" t="s">
        <v>709</v>
      </c>
      <c r="J1014" s="561" t="s">
        <v>7063</v>
      </c>
      <c r="K1014" s="562" t="s">
        <v>6621</v>
      </c>
      <c r="L1014" s="561" t="s">
        <v>25</v>
      </c>
    </row>
    <row r="1015" spans="1:12" x14ac:dyDescent="0.25">
      <c r="A1015" s="561" t="s">
        <v>320</v>
      </c>
      <c r="B1015" s="561" t="s">
        <v>321</v>
      </c>
      <c r="C1015" s="561" t="s">
        <v>706</v>
      </c>
      <c r="D1015" s="561" t="s">
        <v>707</v>
      </c>
      <c r="E1015" s="562" t="s">
        <v>22</v>
      </c>
      <c r="F1015" s="561" t="s">
        <v>22</v>
      </c>
      <c r="G1015" s="561" t="s">
        <v>24836</v>
      </c>
      <c r="H1015" s="561" t="s">
        <v>1241</v>
      </c>
      <c r="I1015" s="561" t="s">
        <v>709</v>
      </c>
      <c r="J1015" s="561" t="s">
        <v>7063</v>
      </c>
      <c r="K1015" s="562" t="s">
        <v>5752</v>
      </c>
      <c r="L1015" s="561" t="s">
        <v>25</v>
      </c>
    </row>
    <row r="1016" spans="1:12" x14ac:dyDescent="0.25">
      <c r="A1016" s="561" t="s">
        <v>320</v>
      </c>
      <c r="B1016" s="561" t="s">
        <v>321</v>
      </c>
      <c r="C1016" s="561" t="s">
        <v>706</v>
      </c>
      <c r="D1016" s="561" t="s">
        <v>707</v>
      </c>
      <c r="E1016" s="562" t="s">
        <v>22</v>
      </c>
      <c r="F1016" s="561" t="s">
        <v>22</v>
      </c>
      <c r="G1016" s="561" t="s">
        <v>24837</v>
      </c>
      <c r="H1016" s="561" t="s">
        <v>1242</v>
      </c>
      <c r="I1016" s="561" t="s">
        <v>709</v>
      </c>
      <c r="J1016" s="561" t="s">
        <v>7063</v>
      </c>
      <c r="K1016" s="562" t="s">
        <v>8018</v>
      </c>
      <c r="L1016" s="561" t="s">
        <v>25</v>
      </c>
    </row>
    <row r="1017" spans="1:12" x14ac:dyDescent="0.25">
      <c r="A1017" s="561" t="s">
        <v>320</v>
      </c>
      <c r="B1017" s="561" t="s">
        <v>321</v>
      </c>
      <c r="C1017" s="561" t="s">
        <v>706</v>
      </c>
      <c r="D1017" s="561" t="s">
        <v>707</v>
      </c>
      <c r="E1017" s="562" t="s">
        <v>22</v>
      </c>
      <c r="F1017" s="561" t="s">
        <v>22</v>
      </c>
      <c r="G1017" s="561" t="s">
        <v>24838</v>
      </c>
      <c r="H1017" s="561" t="s">
        <v>1244</v>
      </c>
      <c r="I1017" s="561" t="s">
        <v>709</v>
      </c>
      <c r="J1017" s="561" t="s">
        <v>7063</v>
      </c>
      <c r="K1017" s="562" t="s">
        <v>24839</v>
      </c>
      <c r="L1017" s="561" t="s">
        <v>25</v>
      </c>
    </row>
    <row r="1018" spans="1:12" x14ac:dyDescent="0.25">
      <c r="A1018" s="561" t="s">
        <v>320</v>
      </c>
      <c r="B1018" s="561" t="s">
        <v>321</v>
      </c>
      <c r="C1018" s="561" t="s">
        <v>706</v>
      </c>
      <c r="D1018" s="561" t="s">
        <v>707</v>
      </c>
      <c r="E1018" s="562" t="s">
        <v>22</v>
      </c>
      <c r="F1018" s="561" t="s">
        <v>22</v>
      </c>
      <c r="G1018" s="561" t="s">
        <v>24840</v>
      </c>
      <c r="H1018" s="561" t="s">
        <v>1246</v>
      </c>
      <c r="I1018" s="561" t="s">
        <v>709</v>
      </c>
      <c r="J1018" s="561" t="s">
        <v>326</v>
      </c>
      <c r="K1018" s="562" t="s">
        <v>24841</v>
      </c>
      <c r="L1018" s="561" t="s">
        <v>25</v>
      </c>
    </row>
    <row r="1019" spans="1:12" x14ac:dyDescent="0.25">
      <c r="A1019" s="561" t="s">
        <v>320</v>
      </c>
      <c r="B1019" s="561" t="s">
        <v>321</v>
      </c>
      <c r="C1019" s="561" t="s">
        <v>706</v>
      </c>
      <c r="D1019" s="561" t="s">
        <v>707</v>
      </c>
      <c r="E1019" s="562" t="s">
        <v>22</v>
      </c>
      <c r="F1019" s="561" t="s">
        <v>22</v>
      </c>
      <c r="G1019" s="561" t="s">
        <v>24842</v>
      </c>
      <c r="H1019" s="561" t="s">
        <v>1247</v>
      </c>
      <c r="I1019" s="561" t="s">
        <v>709</v>
      </c>
      <c r="J1019" s="561" t="s">
        <v>7063</v>
      </c>
      <c r="K1019" s="562" t="s">
        <v>24843</v>
      </c>
      <c r="L1019" s="561" t="s">
        <v>25</v>
      </c>
    </row>
    <row r="1020" spans="1:12" x14ac:dyDescent="0.25">
      <c r="A1020" s="561" t="s">
        <v>320</v>
      </c>
      <c r="B1020" s="561" t="s">
        <v>321</v>
      </c>
      <c r="C1020" s="561" t="s">
        <v>706</v>
      </c>
      <c r="D1020" s="561" t="s">
        <v>707</v>
      </c>
      <c r="E1020" s="562" t="s">
        <v>22</v>
      </c>
      <c r="F1020" s="561" t="s">
        <v>22</v>
      </c>
      <c r="G1020" s="561" t="s">
        <v>24844</v>
      </c>
      <c r="H1020" s="561" t="s">
        <v>1249</v>
      </c>
      <c r="I1020" s="561" t="s">
        <v>709</v>
      </c>
      <c r="J1020" s="561" t="s">
        <v>7063</v>
      </c>
      <c r="K1020" s="562" t="s">
        <v>1360</v>
      </c>
      <c r="L1020" s="561" t="s">
        <v>25</v>
      </c>
    </row>
    <row r="1021" spans="1:12" x14ac:dyDescent="0.25">
      <c r="A1021" s="561" t="s">
        <v>320</v>
      </c>
      <c r="B1021" s="561" t="s">
        <v>321</v>
      </c>
      <c r="C1021" s="561" t="s">
        <v>706</v>
      </c>
      <c r="D1021" s="561" t="s">
        <v>707</v>
      </c>
      <c r="E1021" s="562" t="s">
        <v>22</v>
      </c>
      <c r="F1021" s="561" t="s">
        <v>22</v>
      </c>
      <c r="G1021" s="561" t="s">
        <v>24845</v>
      </c>
      <c r="H1021" s="561" t="s">
        <v>1251</v>
      </c>
      <c r="I1021" s="561" t="s">
        <v>709</v>
      </c>
      <c r="J1021" s="561" t="s">
        <v>7063</v>
      </c>
      <c r="K1021" s="562" t="s">
        <v>7839</v>
      </c>
      <c r="L1021" s="561" t="s">
        <v>25</v>
      </c>
    </row>
    <row r="1022" spans="1:12" x14ac:dyDescent="0.25">
      <c r="A1022" s="561" t="s">
        <v>320</v>
      </c>
      <c r="B1022" s="561" t="s">
        <v>321</v>
      </c>
      <c r="C1022" s="561" t="s">
        <v>706</v>
      </c>
      <c r="D1022" s="561" t="s">
        <v>707</v>
      </c>
      <c r="E1022" s="562" t="s">
        <v>22</v>
      </c>
      <c r="F1022" s="561" t="s">
        <v>22</v>
      </c>
      <c r="G1022" s="561" t="s">
        <v>24846</v>
      </c>
      <c r="H1022" s="561" t="s">
        <v>1253</v>
      </c>
      <c r="I1022" s="561" t="s">
        <v>709</v>
      </c>
      <c r="J1022" s="561" t="s">
        <v>7063</v>
      </c>
      <c r="K1022" s="562" t="s">
        <v>24847</v>
      </c>
      <c r="L1022" s="561" t="s">
        <v>25</v>
      </c>
    </row>
    <row r="1023" spans="1:12" x14ac:dyDescent="0.25">
      <c r="A1023" s="561" t="s">
        <v>320</v>
      </c>
      <c r="B1023" s="561" t="s">
        <v>321</v>
      </c>
      <c r="C1023" s="561" t="s">
        <v>706</v>
      </c>
      <c r="D1023" s="561" t="s">
        <v>707</v>
      </c>
      <c r="E1023" s="562" t="s">
        <v>22</v>
      </c>
      <c r="F1023" s="561" t="s">
        <v>22</v>
      </c>
      <c r="G1023" s="561" t="s">
        <v>24848</v>
      </c>
      <c r="H1023" s="561" t="s">
        <v>1255</v>
      </c>
      <c r="I1023" s="561" t="s">
        <v>709</v>
      </c>
      <c r="J1023" s="561" t="s">
        <v>326</v>
      </c>
      <c r="K1023" s="562" t="s">
        <v>7094</v>
      </c>
      <c r="L1023" s="561" t="s">
        <v>25</v>
      </c>
    </row>
    <row r="1024" spans="1:12" x14ac:dyDescent="0.25">
      <c r="A1024" s="561" t="s">
        <v>320</v>
      </c>
      <c r="B1024" s="561" t="s">
        <v>321</v>
      </c>
      <c r="C1024" s="561" t="s">
        <v>706</v>
      </c>
      <c r="D1024" s="561" t="s">
        <v>707</v>
      </c>
      <c r="E1024" s="562" t="s">
        <v>22</v>
      </c>
      <c r="F1024" s="561" t="s">
        <v>22</v>
      </c>
      <c r="G1024" s="561" t="s">
        <v>24849</v>
      </c>
      <c r="H1024" s="561" t="s">
        <v>1256</v>
      </c>
      <c r="I1024" s="561" t="s">
        <v>709</v>
      </c>
      <c r="J1024" s="561" t="s">
        <v>24</v>
      </c>
      <c r="K1024" s="562" t="s">
        <v>703</v>
      </c>
      <c r="L1024" s="561" t="s">
        <v>25</v>
      </c>
    </row>
    <row r="1025" spans="1:12" x14ac:dyDescent="0.25">
      <c r="A1025" s="561" t="s">
        <v>320</v>
      </c>
      <c r="B1025" s="561" t="s">
        <v>321</v>
      </c>
      <c r="C1025" s="561" t="s">
        <v>706</v>
      </c>
      <c r="D1025" s="561" t="s">
        <v>707</v>
      </c>
      <c r="E1025" s="562" t="s">
        <v>22</v>
      </c>
      <c r="F1025" s="561" t="s">
        <v>22</v>
      </c>
      <c r="G1025" s="561" t="s">
        <v>24850</v>
      </c>
      <c r="H1025" s="561" t="s">
        <v>1257</v>
      </c>
      <c r="I1025" s="561" t="s">
        <v>709</v>
      </c>
      <c r="J1025" s="561" t="s">
        <v>24</v>
      </c>
      <c r="K1025" s="562" t="s">
        <v>1258</v>
      </c>
      <c r="L1025" s="561" t="s">
        <v>25</v>
      </c>
    </row>
    <row r="1026" spans="1:12" x14ac:dyDescent="0.25">
      <c r="A1026" s="561" t="s">
        <v>320</v>
      </c>
      <c r="B1026" s="561" t="s">
        <v>321</v>
      </c>
      <c r="C1026" s="561" t="s">
        <v>706</v>
      </c>
      <c r="D1026" s="561" t="s">
        <v>707</v>
      </c>
      <c r="E1026" s="562" t="s">
        <v>22</v>
      </c>
      <c r="F1026" s="561" t="s">
        <v>22</v>
      </c>
      <c r="G1026" s="561" t="s">
        <v>24851</v>
      </c>
      <c r="H1026" s="561" t="s">
        <v>1259</v>
      </c>
      <c r="I1026" s="561" t="s">
        <v>709</v>
      </c>
      <c r="J1026" s="561" t="s">
        <v>24</v>
      </c>
      <c r="K1026" s="562" t="s">
        <v>1280</v>
      </c>
      <c r="L1026" s="561" t="s">
        <v>25</v>
      </c>
    </row>
    <row r="1027" spans="1:12" x14ac:dyDescent="0.25">
      <c r="A1027" s="561" t="s">
        <v>320</v>
      </c>
      <c r="B1027" s="561" t="s">
        <v>321</v>
      </c>
      <c r="C1027" s="561" t="s">
        <v>706</v>
      </c>
      <c r="D1027" s="561" t="s">
        <v>707</v>
      </c>
      <c r="E1027" s="562" t="s">
        <v>22</v>
      </c>
      <c r="F1027" s="561" t="s">
        <v>22</v>
      </c>
      <c r="G1027" s="561" t="s">
        <v>24852</v>
      </c>
      <c r="H1027" s="561" t="s">
        <v>1260</v>
      </c>
      <c r="I1027" s="561" t="s">
        <v>709</v>
      </c>
      <c r="J1027" s="561" t="s">
        <v>24</v>
      </c>
      <c r="K1027" s="562" t="s">
        <v>135</v>
      </c>
      <c r="L1027" s="561" t="s">
        <v>25</v>
      </c>
    </row>
    <row r="1028" spans="1:12" x14ac:dyDescent="0.25">
      <c r="A1028" s="561" t="s">
        <v>320</v>
      </c>
      <c r="B1028" s="561" t="s">
        <v>321</v>
      </c>
      <c r="C1028" s="561" t="s">
        <v>706</v>
      </c>
      <c r="D1028" s="561" t="s">
        <v>707</v>
      </c>
      <c r="E1028" s="562" t="s">
        <v>22</v>
      </c>
      <c r="F1028" s="561" t="s">
        <v>22</v>
      </c>
      <c r="G1028" s="561" t="s">
        <v>24853</v>
      </c>
      <c r="H1028" s="561" t="s">
        <v>1261</v>
      </c>
      <c r="I1028" s="561" t="s">
        <v>709</v>
      </c>
      <c r="J1028" s="561" t="s">
        <v>7063</v>
      </c>
      <c r="K1028" s="562" t="s">
        <v>370</v>
      </c>
      <c r="L1028" s="561" t="s">
        <v>25</v>
      </c>
    </row>
    <row r="1029" spans="1:12" x14ac:dyDescent="0.25">
      <c r="A1029" s="561" t="s">
        <v>320</v>
      </c>
      <c r="B1029" s="561" t="s">
        <v>321</v>
      </c>
      <c r="C1029" s="561" t="s">
        <v>706</v>
      </c>
      <c r="D1029" s="561" t="s">
        <v>707</v>
      </c>
      <c r="E1029" s="562" t="s">
        <v>22</v>
      </c>
      <c r="F1029" s="561" t="s">
        <v>22</v>
      </c>
      <c r="G1029" s="561" t="s">
        <v>24854</v>
      </c>
      <c r="H1029" s="561" t="s">
        <v>1262</v>
      </c>
      <c r="I1029" s="561" t="s">
        <v>709</v>
      </c>
      <c r="J1029" s="561" t="s">
        <v>7063</v>
      </c>
      <c r="K1029" s="562" t="s">
        <v>1029</v>
      </c>
      <c r="L1029" s="561" t="s">
        <v>25</v>
      </c>
    </row>
    <row r="1030" spans="1:12" x14ac:dyDescent="0.25">
      <c r="A1030" s="561" t="s">
        <v>320</v>
      </c>
      <c r="B1030" s="561" t="s">
        <v>321</v>
      </c>
      <c r="C1030" s="561" t="s">
        <v>706</v>
      </c>
      <c r="D1030" s="561" t="s">
        <v>707</v>
      </c>
      <c r="E1030" s="562" t="s">
        <v>22</v>
      </c>
      <c r="F1030" s="561" t="s">
        <v>22</v>
      </c>
      <c r="G1030" s="561" t="s">
        <v>24855</v>
      </c>
      <c r="H1030" s="561" t="s">
        <v>1264</v>
      </c>
      <c r="I1030" s="561" t="s">
        <v>709</v>
      </c>
      <c r="J1030" s="561" t="s">
        <v>7063</v>
      </c>
      <c r="K1030" s="562" t="s">
        <v>4131</v>
      </c>
      <c r="L1030" s="561" t="s">
        <v>25</v>
      </c>
    </row>
    <row r="1031" spans="1:12" x14ac:dyDescent="0.25">
      <c r="A1031" s="561" t="s">
        <v>320</v>
      </c>
      <c r="B1031" s="561" t="s">
        <v>321</v>
      </c>
      <c r="C1031" s="561" t="s">
        <v>706</v>
      </c>
      <c r="D1031" s="561" t="s">
        <v>707</v>
      </c>
      <c r="E1031" s="562" t="s">
        <v>22</v>
      </c>
      <c r="F1031" s="561" t="s">
        <v>22</v>
      </c>
      <c r="G1031" s="561" t="s">
        <v>24856</v>
      </c>
      <c r="H1031" s="561" t="s">
        <v>1266</v>
      </c>
      <c r="I1031" s="561" t="s">
        <v>709</v>
      </c>
      <c r="J1031" s="561" t="s">
        <v>7063</v>
      </c>
      <c r="K1031" s="562" t="s">
        <v>24857</v>
      </c>
      <c r="L1031" s="561" t="s">
        <v>25</v>
      </c>
    </row>
    <row r="1032" spans="1:12" x14ac:dyDescent="0.25">
      <c r="A1032" s="561" t="s">
        <v>320</v>
      </c>
      <c r="B1032" s="561" t="s">
        <v>321</v>
      </c>
      <c r="C1032" s="561" t="s">
        <v>706</v>
      </c>
      <c r="D1032" s="561" t="s">
        <v>707</v>
      </c>
      <c r="E1032" s="562" t="s">
        <v>22</v>
      </c>
      <c r="F1032" s="561" t="s">
        <v>22</v>
      </c>
      <c r="G1032" s="561" t="s">
        <v>24858</v>
      </c>
      <c r="H1032" s="561" t="s">
        <v>1267</v>
      </c>
      <c r="I1032" s="561" t="s">
        <v>709</v>
      </c>
      <c r="J1032" s="561" t="s">
        <v>7063</v>
      </c>
      <c r="K1032" s="562" t="s">
        <v>117</v>
      </c>
      <c r="L1032" s="561" t="s">
        <v>25</v>
      </c>
    </row>
    <row r="1033" spans="1:12" x14ac:dyDescent="0.25">
      <c r="A1033" s="561" t="s">
        <v>320</v>
      </c>
      <c r="B1033" s="561" t="s">
        <v>321</v>
      </c>
      <c r="C1033" s="561" t="s">
        <v>706</v>
      </c>
      <c r="D1033" s="561" t="s">
        <v>707</v>
      </c>
      <c r="E1033" s="562" t="s">
        <v>22</v>
      </c>
      <c r="F1033" s="561" t="s">
        <v>22</v>
      </c>
      <c r="G1033" s="561" t="s">
        <v>24859</v>
      </c>
      <c r="H1033" s="561" t="s">
        <v>1268</v>
      </c>
      <c r="I1033" s="561" t="s">
        <v>709</v>
      </c>
      <c r="J1033" s="561" t="s">
        <v>7063</v>
      </c>
      <c r="K1033" s="562" t="s">
        <v>1238</v>
      </c>
      <c r="L1033" s="561" t="s">
        <v>25</v>
      </c>
    </row>
    <row r="1034" spans="1:12" x14ac:dyDescent="0.25">
      <c r="A1034" s="561" t="s">
        <v>320</v>
      </c>
      <c r="B1034" s="561" t="s">
        <v>321</v>
      </c>
      <c r="C1034" s="561" t="s">
        <v>706</v>
      </c>
      <c r="D1034" s="561" t="s">
        <v>707</v>
      </c>
      <c r="E1034" s="562" t="s">
        <v>22</v>
      </c>
      <c r="F1034" s="561" t="s">
        <v>22</v>
      </c>
      <c r="G1034" s="561" t="s">
        <v>24860</v>
      </c>
      <c r="H1034" s="561" t="s">
        <v>1269</v>
      </c>
      <c r="I1034" s="561" t="s">
        <v>709</v>
      </c>
      <c r="J1034" s="561" t="s">
        <v>7063</v>
      </c>
      <c r="K1034" s="562" t="s">
        <v>7947</v>
      </c>
      <c r="L1034" s="561" t="s">
        <v>25</v>
      </c>
    </row>
    <row r="1035" spans="1:12" x14ac:dyDescent="0.25">
      <c r="A1035" s="561" t="s">
        <v>320</v>
      </c>
      <c r="B1035" s="561" t="s">
        <v>321</v>
      </c>
      <c r="C1035" s="561" t="s">
        <v>706</v>
      </c>
      <c r="D1035" s="561" t="s">
        <v>707</v>
      </c>
      <c r="E1035" s="562" t="s">
        <v>22</v>
      </c>
      <c r="F1035" s="561" t="s">
        <v>22</v>
      </c>
      <c r="G1035" s="561" t="s">
        <v>24861</v>
      </c>
      <c r="H1035" s="561" t="s">
        <v>1271</v>
      </c>
      <c r="I1035" s="561" t="s">
        <v>709</v>
      </c>
      <c r="J1035" s="561" t="s">
        <v>326</v>
      </c>
      <c r="K1035" s="562" t="s">
        <v>24485</v>
      </c>
      <c r="L1035" s="561" t="s">
        <v>25</v>
      </c>
    </row>
    <row r="1036" spans="1:12" x14ac:dyDescent="0.25">
      <c r="A1036" s="561" t="s">
        <v>320</v>
      </c>
      <c r="B1036" s="561" t="s">
        <v>321</v>
      </c>
      <c r="C1036" s="561" t="s">
        <v>706</v>
      </c>
      <c r="D1036" s="561" t="s">
        <v>707</v>
      </c>
      <c r="E1036" s="562" t="s">
        <v>22</v>
      </c>
      <c r="F1036" s="561" t="s">
        <v>22</v>
      </c>
      <c r="G1036" s="561" t="s">
        <v>24862</v>
      </c>
      <c r="H1036" s="561" t="s">
        <v>1272</v>
      </c>
      <c r="I1036" s="561" t="s">
        <v>709</v>
      </c>
      <c r="J1036" s="561" t="s">
        <v>7063</v>
      </c>
      <c r="K1036" s="562" t="s">
        <v>1182</v>
      </c>
      <c r="L1036" s="561" t="s">
        <v>25</v>
      </c>
    </row>
    <row r="1037" spans="1:12" x14ac:dyDescent="0.25">
      <c r="A1037" s="561" t="s">
        <v>320</v>
      </c>
      <c r="B1037" s="561" t="s">
        <v>321</v>
      </c>
      <c r="C1037" s="561" t="s">
        <v>706</v>
      </c>
      <c r="D1037" s="561" t="s">
        <v>707</v>
      </c>
      <c r="E1037" s="562" t="s">
        <v>22</v>
      </c>
      <c r="F1037" s="561" t="s">
        <v>22</v>
      </c>
      <c r="G1037" s="561" t="s">
        <v>24863</v>
      </c>
      <c r="H1037" s="561" t="s">
        <v>1273</v>
      </c>
      <c r="I1037" s="561" t="s">
        <v>709</v>
      </c>
      <c r="J1037" s="561" t="s">
        <v>7063</v>
      </c>
      <c r="K1037" s="562" t="s">
        <v>988</v>
      </c>
      <c r="L1037" s="561" t="s">
        <v>25</v>
      </c>
    </row>
    <row r="1038" spans="1:12" x14ac:dyDescent="0.25">
      <c r="A1038" s="561" t="s">
        <v>320</v>
      </c>
      <c r="B1038" s="561" t="s">
        <v>321</v>
      </c>
      <c r="C1038" s="561" t="s">
        <v>706</v>
      </c>
      <c r="D1038" s="561" t="s">
        <v>707</v>
      </c>
      <c r="E1038" s="562" t="s">
        <v>22</v>
      </c>
      <c r="F1038" s="561" t="s">
        <v>22</v>
      </c>
      <c r="G1038" s="561" t="s">
        <v>24864</v>
      </c>
      <c r="H1038" s="561" t="s">
        <v>1274</v>
      </c>
      <c r="I1038" s="561" t="s">
        <v>709</v>
      </c>
      <c r="J1038" s="561" t="s">
        <v>7063</v>
      </c>
      <c r="K1038" s="562" t="s">
        <v>1326</v>
      </c>
      <c r="L1038" s="561" t="s">
        <v>25</v>
      </c>
    </row>
    <row r="1039" spans="1:12" x14ac:dyDescent="0.25">
      <c r="A1039" s="561" t="s">
        <v>320</v>
      </c>
      <c r="B1039" s="561" t="s">
        <v>321</v>
      </c>
      <c r="C1039" s="561" t="s">
        <v>706</v>
      </c>
      <c r="D1039" s="561" t="s">
        <v>707</v>
      </c>
      <c r="E1039" s="562" t="s">
        <v>22</v>
      </c>
      <c r="F1039" s="561" t="s">
        <v>22</v>
      </c>
      <c r="G1039" s="561" t="s">
        <v>24865</v>
      </c>
      <c r="H1039" s="561" t="s">
        <v>1275</v>
      </c>
      <c r="I1039" s="561" t="s">
        <v>709</v>
      </c>
      <c r="J1039" s="561" t="s">
        <v>24</v>
      </c>
      <c r="K1039" s="562" t="s">
        <v>6836</v>
      </c>
      <c r="L1039" s="561" t="s">
        <v>25</v>
      </c>
    </row>
    <row r="1040" spans="1:12" x14ac:dyDescent="0.25">
      <c r="A1040" s="561" t="s">
        <v>320</v>
      </c>
      <c r="B1040" s="561" t="s">
        <v>321</v>
      </c>
      <c r="C1040" s="561" t="s">
        <v>706</v>
      </c>
      <c r="D1040" s="561" t="s">
        <v>707</v>
      </c>
      <c r="E1040" s="562" t="s">
        <v>22</v>
      </c>
      <c r="F1040" s="561" t="s">
        <v>22</v>
      </c>
      <c r="G1040" s="561" t="s">
        <v>24866</v>
      </c>
      <c r="H1040" s="561" t="s">
        <v>1276</v>
      </c>
      <c r="I1040" s="561" t="s">
        <v>709</v>
      </c>
      <c r="J1040" s="561" t="s">
        <v>7063</v>
      </c>
      <c r="K1040" s="562" t="s">
        <v>1280</v>
      </c>
      <c r="L1040" s="561" t="s">
        <v>25</v>
      </c>
    </row>
    <row r="1041" spans="1:12" x14ac:dyDescent="0.25">
      <c r="A1041" s="561" t="s">
        <v>320</v>
      </c>
      <c r="B1041" s="561" t="s">
        <v>321</v>
      </c>
      <c r="C1041" s="561" t="s">
        <v>706</v>
      </c>
      <c r="D1041" s="561" t="s">
        <v>707</v>
      </c>
      <c r="E1041" s="562" t="s">
        <v>22</v>
      </c>
      <c r="F1041" s="561" t="s">
        <v>22</v>
      </c>
      <c r="G1041" s="561" t="s">
        <v>24867</v>
      </c>
      <c r="H1041" s="561" t="s">
        <v>1277</v>
      </c>
      <c r="I1041" s="561" t="s">
        <v>709</v>
      </c>
      <c r="J1041" s="561" t="s">
        <v>7063</v>
      </c>
      <c r="K1041" s="562" t="s">
        <v>1258</v>
      </c>
      <c r="L1041" s="561" t="s">
        <v>25</v>
      </c>
    </row>
    <row r="1042" spans="1:12" x14ac:dyDescent="0.25">
      <c r="A1042" s="561" t="s">
        <v>320</v>
      </c>
      <c r="B1042" s="561" t="s">
        <v>321</v>
      </c>
      <c r="C1042" s="561" t="s">
        <v>706</v>
      </c>
      <c r="D1042" s="561" t="s">
        <v>707</v>
      </c>
      <c r="E1042" s="562" t="s">
        <v>22</v>
      </c>
      <c r="F1042" s="561" t="s">
        <v>22</v>
      </c>
      <c r="G1042" s="561" t="s">
        <v>24868</v>
      </c>
      <c r="H1042" s="561" t="s">
        <v>1279</v>
      </c>
      <c r="I1042" s="561" t="s">
        <v>709</v>
      </c>
      <c r="J1042" s="561" t="s">
        <v>7063</v>
      </c>
      <c r="K1042" s="562" t="s">
        <v>1039</v>
      </c>
      <c r="L1042" s="561" t="s">
        <v>25</v>
      </c>
    </row>
    <row r="1043" spans="1:12" x14ac:dyDescent="0.25">
      <c r="A1043" s="561" t="s">
        <v>320</v>
      </c>
      <c r="B1043" s="561" t="s">
        <v>321</v>
      </c>
      <c r="C1043" s="561" t="s">
        <v>706</v>
      </c>
      <c r="D1043" s="561" t="s">
        <v>707</v>
      </c>
      <c r="E1043" s="562" t="s">
        <v>22</v>
      </c>
      <c r="F1043" s="561" t="s">
        <v>22</v>
      </c>
      <c r="G1043" s="561" t="s">
        <v>24869</v>
      </c>
      <c r="H1043" s="561" t="s">
        <v>1281</v>
      </c>
      <c r="I1043" s="561" t="s">
        <v>709</v>
      </c>
      <c r="J1043" s="561" t="s">
        <v>326</v>
      </c>
      <c r="K1043" s="562" t="s">
        <v>807</v>
      </c>
      <c r="L1043" s="561" t="s">
        <v>25</v>
      </c>
    </row>
    <row r="1044" spans="1:12" x14ac:dyDescent="0.25">
      <c r="A1044" s="561" t="s">
        <v>320</v>
      </c>
      <c r="B1044" s="561" t="s">
        <v>321</v>
      </c>
      <c r="C1044" s="561" t="s">
        <v>706</v>
      </c>
      <c r="D1044" s="561" t="s">
        <v>707</v>
      </c>
      <c r="E1044" s="562" t="s">
        <v>22</v>
      </c>
      <c r="F1044" s="561" t="s">
        <v>22</v>
      </c>
      <c r="G1044" s="561" t="s">
        <v>24870</v>
      </c>
      <c r="H1044" s="561" t="s">
        <v>1283</v>
      </c>
      <c r="I1044" s="561" t="s">
        <v>709</v>
      </c>
      <c r="J1044" s="561" t="s">
        <v>326</v>
      </c>
      <c r="K1044" s="562" t="s">
        <v>6461</v>
      </c>
      <c r="L1044" s="561" t="s">
        <v>25</v>
      </c>
    </row>
    <row r="1045" spans="1:12" x14ac:dyDescent="0.25">
      <c r="A1045" s="561" t="s">
        <v>320</v>
      </c>
      <c r="B1045" s="561" t="s">
        <v>321</v>
      </c>
      <c r="C1045" s="561" t="s">
        <v>706</v>
      </c>
      <c r="D1045" s="561" t="s">
        <v>707</v>
      </c>
      <c r="E1045" s="562" t="s">
        <v>22</v>
      </c>
      <c r="F1045" s="561" t="s">
        <v>22</v>
      </c>
      <c r="G1045" s="561" t="s">
        <v>24871</v>
      </c>
      <c r="H1045" s="561" t="s">
        <v>1284</v>
      </c>
      <c r="I1045" s="561" t="s">
        <v>709</v>
      </c>
      <c r="J1045" s="561" t="s">
        <v>326</v>
      </c>
      <c r="K1045" s="562" t="s">
        <v>6187</v>
      </c>
      <c r="L1045" s="561" t="s">
        <v>25</v>
      </c>
    </row>
    <row r="1046" spans="1:12" x14ac:dyDescent="0.25">
      <c r="A1046" s="561" t="s">
        <v>320</v>
      </c>
      <c r="B1046" s="561" t="s">
        <v>321</v>
      </c>
      <c r="C1046" s="561" t="s">
        <v>706</v>
      </c>
      <c r="D1046" s="561" t="s">
        <v>707</v>
      </c>
      <c r="E1046" s="562" t="s">
        <v>22</v>
      </c>
      <c r="F1046" s="561" t="s">
        <v>22</v>
      </c>
      <c r="G1046" s="561" t="s">
        <v>24872</v>
      </c>
      <c r="H1046" s="561" t="s">
        <v>1286</v>
      </c>
      <c r="I1046" s="561" t="s">
        <v>709</v>
      </c>
      <c r="J1046" s="561" t="s">
        <v>326</v>
      </c>
      <c r="K1046" s="562" t="s">
        <v>5608</v>
      </c>
      <c r="L1046" s="561" t="s">
        <v>25</v>
      </c>
    </row>
    <row r="1047" spans="1:12" x14ac:dyDescent="0.25">
      <c r="A1047" s="561" t="s">
        <v>320</v>
      </c>
      <c r="B1047" s="561" t="s">
        <v>321</v>
      </c>
      <c r="C1047" s="561" t="s">
        <v>706</v>
      </c>
      <c r="D1047" s="561" t="s">
        <v>707</v>
      </c>
      <c r="E1047" s="562" t="s">
        <v>22</v>
      </c>
      <c r="F1047" s="561" t="s">
        <v>22</v>
      </c>
      <c r="G1047" s="561" t="s">
        <v>24873</v>
      </c>
      <c r="H1047" s="561" t="s">
        <v>1287</v>
      </c>
      <c r="I1047" s="561" t="s">
        <v>709</v>
      </c>
      <c r="J1047" s="561" t="s">
        <v>326</v>
      </c>
      <c r="K1047" s="562" t="s">
        <v>24874</v>
      </c>
      <c r="L1047" s="561" t="s">
        <v>25</v>
      </c>
    </row>
    <row r="1048" spans="1:12" x14ac:dyDescent="0.25">
      <c r="A1048" s="561" t="s">
        <v>320</v>
      </c>
      <c r="B1048" s="561" t="s">
        <v>321</v>
      </c>
      <c r="C1048" s="561" t="s">
        <v>706</v>
      </c>
      <c r="D1048" s="561" t="s">
        <v>707</v>
      </c>
      <c r="E1048" s="562" t="s">
        <v>22</v>
      </c>
      <c r="F1048" s="561" t="s">
        <v>22</v>
      </c>
      <c r="G1048" s="561" t="s">
        <v>24875</v>
      </c>
      <c r="H1048" s="561" t="s">
        <v>1289</v>
      </c>
      <c r="I1048" s="561" t="s">
        <v>709</v>
      </c>
      <c r="J1048" s="561" t="s">
        <v>24</v>
      </c>
      <c r="K1048" s="562" t="s">
        <v>888</v>
      </c>
      <c r="L1048" s="561" t="s">
        <v>25</v>
      </c>
    </row>
    <row r="1049" spans="1:12" x14ac:dyDescent="0.25">
      <c r="A1049" s="561" t="s">
        <v>320</v>
      </c>
      <c r="B1049" s="561" t="s">
        <v>321</v>
      </c>
      <c r="C1049" s="561" t="s">
        <v>706</v>
      </c>
      <c r="D1049" s="561" t="s">
        <v>707</v>
      </c>
      <c r="E1049" s="562" t="s">
        <v>22</v>
      </c>
      <c r="F1049" s="561" t="s">
        <v>22</v>
      </c>
      <c r="G1049" s="561" t="s">
        <v>24876</v>
      </c>
      <c r="H1049" s="561" t="s">
        <v>1290</v>
      </c>
      <c r="I1049" s="561" t="s">
        <v>709</v>
      </c>
      <c r="J1049" s="561" t="s">
        <v>24</v>
      </c>
      <c r="K1049" s="562" t="s">
        <v>895</v>
      </c>
      <c r="L1049" s="561" t="s">
        <v>25</v>
      </c>
    </row>
    <row r="1050" spans="1:12" x14ac:dyDescent="0.25">
      <c r="A1050" s="561" t="s">
        <v>320</v>
      </c>
      <c r="B1050" s="561" t="s">
        <v>321</v>
      </c>
      <c r="C1050" s="561" t="s">
        <v>706</v>
      </c>
      <c r="D1050" s="561" t="s">
        <v>707</v>
      </c>
      <c r="E1050" s="562" t="s">
        <v>22</v>
      </c>
      <c r="F1050" s="561" t="s">
        <v>22</v>
      </c>
      <c r="G1050" s="561" t="s">
        <v>24877</v>
      </c>
      <c r="H1050" s="561" t="s">
        <v>1291</v>
      </c>
      <c r="I1050" s="561" t="s">
        <v>709</v>
      </c>
      <c r="J1050" s="561" t="s">
        <v>24</v>
      </c>
      <c r="K1050" s="562" t="s">
        <v>677</v>
      </c>
      <c r="L1050" s="561" t="s">
        <v>25</v>
      </c>
    </row>
    <row r="1051" spans="1:12" x14ac:dyDescent="0.25">
      <c r="A1051" s="561" t="s">
        <v>320</v>
      </c>
      <c r="B1051" s="561" t="s">
        <v>321</v>
      </c>
      <c r="C1051" s="561" t="s">
        <v>706</v>
      </c>
      <c r="D1051" s="561" t="s">
        <v>707</v>
      </c>
      <c r="E1051" s="562" t="s">
        <v>22</v>
      </c>
      <c r="F1051" s="561" t="s">
        <v>22</v>
      </c>
      <c r="G1051" s="561" t="s">
        <v>24878</v>
      </c>
      <c r="H1051" s="561" t="s">
        <v>1293</v>
      </c>
      <c r="I1051" s="561" t="s">
        <v>709</v>
      </c>
      <c r="J1051" s="561" t="s">
        <v>24</v>
      </c>
      <c r="K1051" s="562" t="s">
        <v>3720</v>
      </c>
      <c r="L1051" s="561" t="s">
        <v>25</v>
      </c>
    </row>
    <row r="1052" spans="1:12" x14ac:dyDescent="0.25">
      <c r="A1052" s="561" t="s">
        <v>320</v>
      </c>
      <c r="B1052" s="561" t="s">
        <v>321</v>
      </c>
      <c r="C1052" s="561" t="s">
        <v>706</v>
      </c>
      <c r="D1052" s="561" t="s">
        <v>707</v>
      </c>
      <c r="E1052" s="562" t="s">
        <v>22</v>
      </c>
      <c r="F1052" s="561" t="s">
        <v>22</v>
      </c>
      <c r="G1052" s="561" t="s">
        <v>24879</v>
      </c>
      <c r="H1052" s="561" t="s">
        <v>1294</v>
      </c>
      <c r="I1052" s="561" t="s">
        <v>709</v>
      </c>
      <c r="J1052" s="561" t="s">
        <v>326</v>
      </c>
      <c r="K1052" s="562" t="s">
        <v>7442</v>
      </c>
      <c r="L1052" s="561" t="s">
        <v>25</v>
      </c>
    </row>
    <row r="1053" spans="1:12" x14ac:dyDescent="0.25">
      <c r="A1053" s="561" t="s">
        <v>320</v>
      </c>
      <c r="B1053" s="561" t="s">
        <v>321</v>
      </c>
      <c r="C1053" s="561" t="s">
        <v>706</v>
      </c>
      <c r="D1053" s="561" t="s">
        <v>707</v>
      </c>
      <c r="E1053" s="562" t="s">
        <v>22</v>
      </c>
      <c r="F1053" s="561" t="s">
        <v>22</v>
      </c>
      <c r="G1053" s="561" t="s">
        <v>24880</v>
      </c>
      <c r="H1053" s="561" t="s">
        <v>1295</v>
      </c>
      <c r="I1053" s="561" t="s">
        <v>709</v>
      </c>
      <c r="J1053" s="561" t="s">
        <v>7063</v>
      </c>
      <c r="K1053" s="562" t="s">
        <v>642</v>
      </c>
      <c r="L1053" s="561" t="s">
        <v>25</v>
      </c>
    </row>
    <row r="1054" spans="1:12" x14ac:dyDescent="0.25">
      <c r="A1054" s="561" t="s">
        <v>320</v>
      </c>
      <c r="B1054" s="561" t="s">
        <v>321</v>
      </c>
      <c r="C1054" s="561" t="s">
        <v>706</v>
      </c>
      <c r="D1054" s="561" t="s">
        <v>707</v>
      </c>
      <c r="E1054" s="562" t="s">
        <v>22</v>
      </c>
      <c r="F1054" s="561" t="s">
        <v>22</v>
      </c>
      <c r="G1054" s="561" t="s">
        <v>24881</v>
      </c>
      <c r="H1054" s="561" t="s">
        <v>1297</v>
      </c>
      <c r="I1054" s="561" t="s">
        <v>709</v>
      </c>
      <c r="J1054" s="561" t="s">
        <v>7063</v>
      </c>
      <c r="K1054" s="562" t="s">
        <v>24882</v>
      </c>
      <c r="L1054" s="561" t="s">
        <v>25</v>
      </c>
    </row>
    <row r="1055" spans="1:12" x14ac:dyDescent="0.25">
      <c r="A1055" s="561" t="s">
        <v>320</v>
      </c>
      <c r="B1055" s="561" t="s">
        <v>321</v>
      </c>
      <c r="C1055" s="561" t="s">
        <v>706</v>
      </c>
      <c r="D1055" s="561" t="s">
        <v>707</v>
      </c>
      <c r="E1055" s="562" t="s">
        <v>22</v>
      </c>
      <c r="F1055" s="561" t="s">
        <v>22</v>
      </c>
      <c r="G1055" s="561" t="s">
        <v>24883</v>
      </c>
      <c r="H1055" s="561" t="s">
        <v>1299</v>
      </c>
      <c r="I1055" s="561" t="s">
        <v>709</v>
      </c>
      <c r="J1055" s="561" t="s">
        <v>7063</v>
      </c>
      <c r="K1055" s="562" t="s">
        <v>8011</v>
      </c>
      <c r="L1055" s="561" t="s">
        <v>25</v>
      </c>
    </row>
    <row r="1056" spans="1:12" x14ac:dyDescent="0.25">
      <c r="A1056" s="561" t="s">
        <v>320</v>
      </c>
      <c r="B1056" s="561" t="s">
        <v>321</v>
      </c>
      <c r="C1056" s="561" t="s">
        <v>706</v>
      </c>
      <c r="D1056" s="561" t="s">
        <v>707</v>
      </c>
      <c r="E1056" s="562" t="s">
        <v>22</v>
      </c>
      <c r="F1056" s="561" t="s">
        <v>22</v>
      </c>
      <c r="G1056" s="561" t="s">
        <v>24884</v>
      </c>
      <c r="H1056" s="561" t="s">
        <v>1301</v>
      </c>
      <c r="I1056" s="561" t="s">
        <v>709</v>
      </c>
      <c r="J1056" s="561" t="s">
        <v>7063</v>
      </c>
      <c r="K1056" s="562" t="s">
        <v>24885</v>
      </c>
      <c r="L1056" s="561" t="s">
        <v>25</v>
      </c>
    </row>
    <row r="1057" spans="1:12" x14ac:dyDescent="0.25">
      <c r="A1057" s="561" t="s">
        <v>320</v>
      </c>
      <c r="B1057" s="561" t="s">
        <v>321</v>
      </c>
      <c r="C1057" s="561" t="s">
        <v>706</v>
      </c>
      <c r="D1057" s="561" t="s">
        <v>707</v>
      </c>
      <c r="E1057" s="562" t="s">
        <v>22</v>
      </c>
      <c r="F1057" s="561" t="s">
        <v>22</v>
      </c>
      <c r="G1057" s="561" t="s">
        <v>24886</v>
      </c>
      <c r="H1057" s="561" t="s">
        <v>1302</v>
      </c>
      <c r="I1057" s="561" t="s">
        <v>709</v>
      </c>
      <c r="J1057" s="561" t="s">
        <v>326</v>
      </c>
      <c r="K1057" s="562" t="s">
        <v>24887</v>
      </c>
      <c r="L1057" s="561" t="s">
        <v>25</v>
      </c>
    </row>
    <row r="1058" spans="1:12" x14ac:dyDescent="0.25">
      <c r="A1058" s="561" t="s">
        <v>320</v>
      </c>
      <c r="B1058" s="561" t="s">
        <v>321</v>
      </c>
      <c r="C1058" s="561" t="s">
        <v>706</v>
      </c>
      <c r="D1058" s="561" t="s">
        <v>707</v>
      </c>
      <c r="E1058" s="562" t="s">
        <v>22</v>
      </c>
      <c r="F1058" s="561" t="s">
        <v>22</v>
      </c>
      <c r="G1058" s="561" t="s">
        <v>24888</v>
      </c>
      <c r="H1058" s="561" t="s">
        <v>1303</v>
      </c>
      <c r="I1058" s="561" t="s">
        <v>709</v>
      </c>
      <c r="J1058" s="561" t="s">
        <v>24</v>
      </c>
      <c r="K1058" s="562" t="s">
        <v>1323</v>
      </c>
      <c r="L1058" s="561" t="s">
        <v>25</v>
      </c>
    </row>
    <row r="1059" spans="1:12" x14ac:dyDescent="0.25">
      <c r="A1059" s="561" t="s">
        <v>320</v>
      </c>
      <c r="B1059" s="561" t="s">
        <v>321</v>
      </c>
      <c r="C1059" s="561" t="s">
        <v>706</v>
      </c>
      <c r="D1059" s="561" t="s">
        <v>707</v>
      </c>
      <c r="E1059" s="562" t="s">
        <v>22</v>
      </c>
      <c r="F1059" s="561" t="s">
        <v>22</v>
      </c>
      <c r="G1059" s="561" t="s">
        <v>24889</v>
      </c>
      <c r="H1059" s="561" t="s">
        <v>1304</v>
      </c>
      <c r="I1059" s="561" t="s">
        <v>709</v>
      </c>
      <c r="J1059" s="561" t="s">
        <v>24</v>
      </c>
      <c r="K1059" s="562" t="s">
        <v>786</v>
      </c>
      <c r="L1059" s="561" t="s">
        <v>25</v>
      </c>
    </row>
    <row r="1060" spans="1:12" x14ac:dyDescent="0.25">
      <c r="A1060" s="561" t="s">
        <v>320</v>
      </c>
      <c r="B1060" s="561" t="s">
        <v>321</v>
      </c>
      <c r="C1060" s="561" t="s">
        <v>706</v>
      </c>
      <c r="D1060" s="561" t="s">
        <v>707</v>
      </c>
      <c r="E1060" s="562" t="s">
        <v>22</v>
      </c>
      <c r="F1060" s="561" t="s">
        <v>22</v>
      </c>
      <c r="G1060" s="561" t="s">
        <v>24890</v>
      </c>
      <c r="H1060" s="561" t="s">
        <v>1305</v>
      </c>
      <c r="I1060" s="561" t="s">
        <v>709</v>
      </c>
      <c r="J1060" s="561" t="s">
        <v>24</v>
      </c>
      <c r="K1060" s="562" t="s">
        <v>1061</v>
      </c>
      <c r="L1060" s="561" t="s">
        <v>25</v>
      </c>
    </row>
    <row r="1061" spans="1:12" x14ac:dyDescent="0.25">
      <c r="A1061" s="561" t="s">
        <v>320</v>
      </c>
      <c r="B1061" s="561" t="s">
        <v>321</v>
      </c>
      <c r="C1061" s="561" t="s">
        <v>706</v>
      </c>
      <c r="D1061" s="561" t="s">
        <v>707</v>
      </c>
      <c r="E1061" s="562" t="s">
        <v>22</v>
      </c>
      <c r="F1061" s="561" t="s">
        <v>22</v>
      </c>
      <c r="G1061" s="561" t="s">
        <v>24891</v>
      </c>
      <c r="H1061" s="561" t="s">
        <v>1306</v>
      </c>
      <c r="I1061" s="561" t="s">
        <v>709</v>
      </c>
      <c r="J1061" s="561" t="s">
        <v>24</v>
      </c>
      <c r="K1061" s="562" t="s">
        <v>23180</v>
      </c>
      <c r="L1061" s="561" t="s">
        <v>25</v>
      </c>
    </row>
    <row r="1062" spans="1:12" x14ac:dyDescent="0.25">
      <c r="A1062" s="561" t="s">
        <v>320</v>
      </c>
      <c r="B1062" s="561" t="s">
        <v>321</v>
      </c>
      <c r="C1062" s="561" t="s">
        <v>706</v>
      </c>
      <c r="D1062" s="561" t="s">
        <v>707</v>
      </c>
      <c r="E1062" s="562" t="s">
        <v>22</v>
      </c>
      <c r="F1062" s="561" t="s">
        <v>22</v>
      </c>
      <c r="G1062" s="561" t="s">
        <v>24892</v>
      </c>
      <c r="H1062" s="561" t="s">
        <v>1308</v>
      </c>
      <c r="I1062" s="561" t="s">
        <v>709</v>
      </c>
      <c r="J1062" s="561" t="s">
        <v>7063</v>
      </c>
      <c r="K1062" s="562" t="s">
        <v>1238</v>
      </c>
      <c r="L1062" s="561" t="s">
        <v>25</v>
      </c>
    </row>
    <row r="1063" spans="1:12" x14ac:dyDescent="0.25">
      <c r="A1063" s="561" t="s">
        <v>320</v>
      </c>
      <c r="B1063" s="561" t="s">
        <v>321</v>
      </c>
      <c r="C1063" s="561" t="s">
        <v>706</v>
      </c>
      <c r="D1063" s="561" t="s">
        <v>707</v>
      </c>
      <c r="E1063" s="562" t="s">
        <v>22</v>
      </c>
      <c r="F1063" s="561" t="s">
        <v>22</v>
      </c>
      <c r="G1063" s="561" t="s">
        <v>24893</v>
      </c>
      <c r="H1063" s="561" t="s">
        <v>1309</v>
      </c>
      <c r="I1063" s="561" t="s">
        <v>709</v>
      </c>
      <c r="J1063" s="561" t="s">
        <v>7063</v>
      </c>
      <c r="K1063" s="562" t="s">
        <v>679</v>
      </c>
      <c r="L1063" s="561" t="s">
        <v>25</v>
      </c>
    </row>
    <row r="1064" spans="1:12" x14ac:dyDescent="0.25">
      <c r="A1064" s="561" t="s">
        <v>320</v>
      </c>
      <c r="B1064" s="561" t="s">
        <v>321</v>
      </c>
      <c r="C1064" s="561" t="s">
        <v>706</v>
      </c>
      <c r="D1064" s="561" t="s">
        <v>707</v>
      </c>
      <c r="E1064" s="562" t="s">
        <v>22</v>
      </c>
      <c r="F1064" s="561" t="s">
        <v>22</v>
      </c>
      <c r="G1064" s="561" t="s">
        <v>24894</v>
      </c>
      <c r="H1064" s="561" t="s">
        <v>1311</v>
      </c>
      <c r="I1064" s="561" t="s">
        <v>709</v>
      </c>
      <c r="J1064" s="561" t="s">
        <v>7063</v>
      </c>
      <c r="K1064" s="562" t="s">
        <v>916</v>
      </c>
      <c r="L1064" s="561" t="s">
        <v>25</v>
      </c>
    </row>
    <row r="1065" spans="1:12" x14ac:dyDescent="0.25">
      <c r="A1065" s="561" t="s">
        <v>320</v>
      </c>
      <c r="B1065" s="561" t="s">
        <v>321</v>
      </c>
      <c r="C1065" s="561" t="s">
        <v>706</v>
      </c>
      <c r="D1065" s="561" t="s">
        <v>707</v>
      </c>
      <c r="E1065" s="562" t="s">
        <v>22</v>
      </c>
      <c r="F1065" s="561" t="s">
        <v>22</v>
      </c>
      <c r="G1065" s="561" t="s">
        <v>24895</v>
      </c>
      <c r="H1065" s="561" t="s">
        <v>1312</v>
      </c>
      <c r="I1065" s="561" t="s">
        <v>709</v>
      </c>
      <c r="J1065" s="561" t="s">
        <v>326</v>
      </c>
      <c r="K1065" s="562" t="s">
        <v>2493</v>
      </c>
      <c r="L1065" s="561" t="s">
        <v>25</v>
      </c>
    </row>
    <row r="1066" spans="1:12" x14ac:dyDescent="0.25">
      <c r="A1066" s="561" t="s">
        <v>320</v>
      </c>
      <c r="B1066" s="561" t="s">
        <v>321</v>
      </c>
      <c r="C1066" s="561" t="s">
        <v>706</v>
      </c>
      <c r="D1066" s="561" t="s">
        <v>707</v>
      </c>
      <c r="E1066" s="562" t="s">
        <v>22</v>
      </c>
      <c r="F1066" s="561" t="s">
        <v>22</v>
      </c>
      <c r="G1066" s="561" t="s">
        <v>24896</v>
      </c>
      <c r="H1066" s="561" t="s">
        <v>1314</v>
      </c>
      <c r="I1066" s="561" t="s">
        <v>709</v>
      </c>
      <c r="J1066" s="561" t="s">
        <v>7063</v>
      </c>
      <c r="K1066" s="562" t="s">
        <v>7219</v>
      </c>
      <c r="L1066" s="561" t="s">
        <v>25</v>
      </c>
    </row>
    <row r="1067" spans="1:12" x14ac:dyDescent="0.25">
      <c r="A1067" s="561" t="s">
        <v>320</v>
      </c>
      <c r="B1067" s="561" t="s">
        <v>321</v>
      </c>
      <c r="C1067" s="561" t="s">
        <v>706</v>
      </c>
      <c r="D1067" s="561" t="s">
        <v>707</v>
      </c>
      <c r="E1067" s="562" t="s">
        <v>22</v>
      </c>
      <c r="F1067" s="561" t="s">
        <v>22</v>
      </c>
      <c r="G1067" s="561" t="s">
        <v>24897</v>
      </c>
      <c r="H1067" s="561" t="s">
        <v>1315</v>
      </c>
      <c r="I1067" s="561" t="s">
        <v>709</v>
      </c>
      <c r="J1067" s="561" t="s">
        <v>7063</v>
      </c>
      <c r="K1067" s="562" t="s">
        <v>703</v>
      </c>
      <c r="L1067" s="561" t="s">
        <v>25</v>
      </c>
    </row>
    <row r="1068" spans="1:12" x14ac:dyDescent="0.25">
      <c r="A1068" s="561" t="s">
        <v>320</v>
      </c>
      <c r="B1068" s="561" t="s">
        <v>321</v>
      </c>
      <c r="C1068" s="561" t="s">
        <v>706</v>
      </c>
      <c r="D1068" s="561" t="s">
        <v>707</v>
      </c>
      <c r="E1068" s="562" t="s">
        <v>22</v>
      </c>
      <c r="F1068" s="561" t="s">
        <v>22</v>
      </c>
      <c r="G1068" s="561" t="s">
        <v>24898</v>
      </c>
      <c r="H1068" s="561" t="s">
        <v>1316</v>
      </c>
      <c r="I1068" s="561" t="s">
        <v>709</v>
      </c>
      <c r="J1068" s="561" t="s">
        <v>7063</v>
      </c>
      <c r="K1068" s="562" t="s">
        <v>6387</v>
      </c>
      <c r="L1068" s="561" t="s">
        <v>25</v>
      </c>
    </row>
    <row r="1069" spans="1:12" x14ac:dyDescent="0.25">
      <c r="A1069" s="561" t="s">
        <v>320</v>
      </c>
      <c r="B1069" s="561" t="s">
        <v>321</v>
      </c>
      <c r="C1069" s="561" t="s">
        <v>706</v>
      </c>
      <c r="D1069" s="561" t="s">
        <v>707</v>
      </c>
      <c r="E1069" s="562" t="s">
        <v>22</v>
      </c>
      <c r="F1069" s="561" t="s">
        <v>22</v>
      </c>
      <c r="G1069" s="561" t="s">
        <v>24899</v>
      </c>
      <c r="H1069" s="561" t="s">
        <v>1318</v>
      </c>
      <c r="I1069" s="561" t="s">
        <v>709</v>
      </c>
      <c r="J1069" s="561" t="s">
        <v>24</v>
      </c>
      <c r="K1069" s="562" t="s">
        <v>24900</v>
      </c>
      <c r="L1069" s="561" t="s">
        <v>25</v>
      </c>
    </row>
    <row r="1070" spans="1:12" x14ac:dyDescent="0.25">
      <c r="A1070" s="561" t="s">
        <v>320</v>
      </c>
      <c r="B1070" s="561" t="s">
        <v>321</v>
      </c>
      <c r="C1070" s="561" t="s">
        <v>706</v>
      </c>
      <c r="D1070" s="561" t="s">
        <v>707</v>
      </c>
      <c r="E1070" s="562" t="s">
        <v>22</v>
      </c>
      <c r="F1070" s="561" t="s">
        <v>22</v>
      </c>
      <c r="G1070" s="561" t="s">
        <v>24901</v>
      </c>
      <c r="H1070" s="561" t="s">
        <v>1319</v>
      </c>
      <c r="I1070" s="561" t="s">
        <v>709</v>
      </c>
      <c r="J1070" s="561" t="s">
        <v>24</v>
      </c>
      <c r="K1070" s="562" t="s">
        <v>24902</v>
      </c>
      <c r="L1070" s="561" t="s">
        <v>25</v>
      </c>
    </row>
    <row r="1071" spans="1:12" x14ac:dyDescent="0.25">
      <c r="A1071" s="561" t="s">
        <v>320</v>
      </c>
      <c r="B1071" s="561" t="s">
        <v>321</v>
      </c>
      <c r="C1071" s="561" t="s">
        <v>706</v>
      </c>
      <c r="D1071" s="561" t="s">
        <v>707</v>
      </c>
      <c r="E1071" s="562" t="s">
        <v>22</v>
      </c>
      <c r="F1071" s="561" t="s">
        <v>22</v>
      </c>
      <c r="G1071" s="561" t="s">
        <v>24903</v>
      </c>
      <c r="H1071" s="561" t="s">
        <v>1321</v>
      </c>
      <c r="I1071" s="561" t="s">
        <v>709</v>
      </c>
      <c r="J1071" s="561" t="s">
        <v>24</v>
      </c>
      <c r="K1071" s="562" t="s">
        <v>24904</v>
      </c>
      <c r="L1071" s="561" t="s">
        <v>25</v>
      </c>
    </row>
    <row r="1072" spans="1:12" x14ac:dyDescent="0.25">
      <c r="A1072" s="561" t="s">
        <v>320</v>
      </c>
      <c r="B1072" s="561" t="s">
        <v>321</v>
      </c>
      <c r="C1072" s="561" t="s">
        <v>706</v>
      </c>
      <c r="D1072" s="561" t="s">
        <v>707</v>
      </c>
      <c r="E1072" s="562" t="s">
        <v>22</v>
      </c>
      <c r="F1072" s="561" t="s">
        <v>22</v>
      </c>
      <c r="G1072" s="561" t="s">
        <v>24905</v>
      </c>
      <c r="H1072" s="561" t="s">
        <v>1322</v>
      </c>
      <c r="I1072" s="561" t="s">
        <v>709</v>
      </c>
      <c r="J1072" s="561" t="s">
        <v>326</v>
      </c>
      <c r="K1072" s="562" t="s">
        <v>24906</v>
      </c>
      <c r="L1072" s="561" t="s">
        <v>25</v>
      </c>
    </row>
    <row r="1073" spans="1:12" x14ac:dyDescent="0.25">
      <c r="A1073" s="561" t="s">
        <v>320</v>
      </c>
      <c r="B1073" s="561" t="s">
        <v>321</v>
      </c>
      <c r="C1073" s="561" t="s">
        <v>706</v>
      </c>
      <c r="D1073" s="561" t="s">
        <v>707</v>
      </c>
      <c r="E1073" s="562" t="s">
        <v>22</v>
      </c>
      <c r="F1073" s="561" t="s">
        <v>22</v>
      </c>
      <c r="G1073" s="561" t="s">
        <v>24907</v>
      </c>
      <c r="H1073" s="561" t="s">
        <v>24908</v>
      </c>
      <c r="I1073" s="561" t="s">
        <v>709</v>
      </c>
      <c r="J1073" s="561" t="s">
        <v>7063</v>
      </c>
      <c r="K1073" s="562" t="s">
        <v>8017</v>
      </c>
      <c r="L1073" s="561" t="s">
        <v>25</v>
      </c>
    </row>
    <row r="1074" spans="1:12" x14ac:dyDescent="0.25">
      <c r="A1074" s="561" t="s">
        <v>320</v>
      </c>
      <c r="B1074" s="561" t="s">
        <v>321</v>
      </c>
      <c r="C1074" s="561" t="s">
        <v>706</v>
      </c>
      <c r="D1074" s="561" t="s">
        <v>707</v>
      </c>
      <c r="E1074" s="562" t="s">
        <v>22</v>
      </c>
      <c r="F1074" s="561" t="s">
        <v>22</v>
      </c>
      <c r="G1074" s="561" t="s">
        <v>24909</v>
      </c>
      <c r="H1074" s="561" t="s">
        <v>24910</v>
      </c>
      <c r="I1074" s="561" t="s">
        <v>709</v>
      </c>
      <c r="J1074" s="561" t="s">
        <v>7063</v>
      </c>
      <c r="K1074" s="562" t="s">
        <v>669</v>
      </c>
      <c r="L1074" s="561" t="s">
        <v>25</v>
      </c>
    </row>
    <row r="1075" spans="1:12" x14ac:dyDescent="0.25">
      <c r="A1075" s="561" t="s">
        <v>320</v>
      </c>
      <c r="B1075" s="561" t="s">
        <v>321</v>
      </c>
      <c r="C1075" s="561" t="s">
        <v>706</v>
      </c>
      <c r="D1075" s="561" t="s">
        <v>707</v>
      </c>
      <c r="E1075" s="562" t="s">
        <v>22</v>
      </c>
      <c r="F1075" s="561" t="s">
        <v>22</v>
      </c>
      <c r="G1075" s="561" t="s">
        <v>24911</v>
      </c>
      <c r="H1075" s="561" t="s">
        <v>24912</v>
      </c>
      <c r="I1075" s="561" t="s">
        <v>709</v>
      </c>
      <c r="J1075" s="561" t="s">
        <v>7063</v>
      </c>
      <c r="K1075" s="562" t="s">
        <v>594</v>
      </c>
      <c r="L1075" s="561" t="s">
        <v>25</v>
      </c>
    </row>
    <row r="1076" spans="1:12" x14ac:dyDescent="0.25">
      <c r="A1076" s="561" t="s">
        <v>320</v>
      </c>
      <c r="B1076" s="561" t="s">
        <v>321</v>
      </c>
      <c r="C1076" s="561" t="s">
        <v>706</v>
      </c>
      <c r="D1076" s="561" t="s">
        <v>707</v>
      </c>
      <c r="E1076" s="562" t="s">
        <v>22</v>
      </c>
      <c r="F1076" s="561" t="s">
        <v>22</v>
      </c>
      <c r="G1076" s="561" t="s">
        <v>24913</v>
      </c>
      <c r="H1076" s="561" t="s">
        <v>24914</v>
      </c>
      <c r="I1076" s="561" t="s">
        <v>709</v>
      </c>
      <c r="J1076" s="561" t="s">
        <v>326</v>
      </c>
      <c r="K1076" s="562" t="s">
        <v>1929</v>
      </c>
      <c r="L1076" s="561" t="s">
        <v>25</v>
      </c>
    </row>
    <row r="1077" spans="1:12" x14ac:dyDescent="0.25">
      <c r="A1077" s="561" t="s">
        <v>320</v>
      </c>
      <c r="B1077" s="561" t="s">
        <v>321</v>
      </c>
      <c r="C1077" s="561" t="s">
        <v>706</v>
      </c>
      <c r="D1077" s="561" t="s">
        <v>707</v>
      </c>
      <c r="E1077" s="562" t="s">
        <v>22</v>
      </c>
      <c r="F1077" s="561" t="s">
        <v>22</v>
      </c>
      <c r="G1077" s="561" t="s">
        <v>24915</v>
      </c>
      <c r="H1077" s="561" t="s">
        <v>1324</v>
      </c>
      <c r="I1077" s="561" t="s">
        <v>709</v>
      </c>
      <c r="J1077" s="561" t="s">
        <v>7063</v>
      </c>
      <c r="K1077" s="562" t="s">
        <v>832</v>
      </c>
      <c r="L1077" s="561" t="s">
        <v>25</v>
      </c>
    </row>
    <row r="1078" spans="1:12" x14ac:dyDescent="0.25">
      <c r="A1078" s="561" t="s">
        <v>320</v>
      </c>
      <c r="B1078" s="561" t="s">
        <v>321</v>
      </c>
      <c r="C1078" s="561" t="s">
        <v>706</v>
      </c>
      <c r="D1078" s="561" t="s">
        <v>707</v>
      </c>
      <c r="E1078" s="562" t="s">
        <v>22</v>
      </c>
      <c r="F1078" s="561" t="s">
        <v>22</v>
      </c>
      <c r="G1078" s="561" t="s">
        <v>24916</v>
      </c>
      <c r="H1078" s="561" t="s">
        <v>1325</v>
      </c>
      <c r="I1078" s="561" t="s">
        <v>709</v>
      </c>
      <c r="J1078" s="561" t="s">
        <v>7063</v>
      </c>
      <c r="K1078" s="562" t="s">
        <v>7086</v>
      </c>
      <c r="L1078" s="561" t="s">
        <v>25</v>
      </c>
    </row>
    <row r="1079" spans="1:12" x14ac:dyDescent="0.25">
      <c r="A1079" s="561" t="s">
        <v>320</v>
      </c>
      <c r="B1079" s="561" t="s">
        <v>321</v>
      </c>
      <c r="C1079" s="561" t="s">
        <v>706</v>
      </c>
      <c r="D1079" s="561" t="s">
        <v>707</v>
      </c>
      <c r="E1079" s="562" t="s">
        <v>22</v>
      </c>
      <c r="F1079" s="561" t="s">
        <v>22</v>
      </c>
      <c r="G1079" s="561" t="s">
        <v>24917</v>
      </c>
      <c r="H1079" s="561" t="s">
        <v>1327</v>
      </c>
      <c r="I1079" s="561" t="s">
        <v>709</v>
      </c>
      <c r="J1079" s="561" t="s">
        <v>7063</v>
      </c>
      <c r="K1079" s="562" t="s">
        <v>7712</v>
      </c>
      <c r="L1079" s="561" t="s">
        <v>25</v>
      </c>
    </row>
    <row r="1080" spans="1:12" x14ac:dyDescent="0.25">
      <c r="A1080" s="561" t="s">
        <v>320</v>
      </c>
      <c r="B1080" s="561" t="s">
        <v>321</v>
      </c>
      <c r="C1080" s="561" t="s">
        <v>706</v>
      </c>
      <c r="D1080" s="561" t="s">
        <v>707</v>
      </c>
      <c r="E1080" s="562" t="s">
        <v>22</v>
      </c>
      <c r="F1080" s="561" t="s">
        <v>22</v>
      </c>
      <c r="G1080" s="561" t="s">
        <v>24918</v>
      </c>
      <c r="H1080" s="561" t="s">
        <v>1329</v>
      </c>
      <c r="I1080" s="561" t="s">
        <v>709</v>
      </c>
      <c r="J1080" s="561" t="s">
        <v>326</v>
      </c>
      <c r="K1080" s="562" t="s">
        <v>7534</v>
      </c>
      <c r="L1080" s="561" t="s">
        <v>25</v>
      </c>
    </row>
    <row r="1081" spans="1:12" x14ac:dyDescent="0.25">
      <c r="A1081" s="561" t="s">
        <v>320</v>
      </c>
      <c r="B1081" s="561" t="s">
        <v>321</v>
      </c>
      <c r="C1081" s="561" t="s">
        <v>706</v>
      </c>
      <c r="D1081" s="561" t="s">
        <v>707</v>
      </c>
      <c r="E1081" s="562" t="s">
        <v>22</v>
      </c>
      <c r="F1081" s="561" t="s">
        <v>22</v>
      </c>
      <c r="G1081" s="561" t="s">
        <v>24919</v>
      </c>
      <c r="H1081" s="561" t="s">
        <v>1331</v>
      </c>
      <c r="I1081" s="561" t="s">
        <v>709</v>
      </c>
      <c r="J1081" s="561" t="s">
        <v>7063</v>
      </c>
      <c r="K1081" s="562" t="s">
        <v>24920</v>
      </c>
      <c r="L1081" s="561" t="s">
        <v>25</v>
      </c>
    </row>
    <row r="1082" spans="1:12" x14ac:dyDescent="0.25">
      <c r="A1082" s="561" t="s">
        <v>320</v>
      </c>
      <c r="B1082" s="561" t="s">
        <v>321</v>
      </c>
      <c r="C1082" s="561" t="s">
        <v>706</v>
      </c>
      <c r="D1082" s="561" t="s">
        <v>707</v>
      </c>
      <c r="E1082" s="562" t="s">
        <v>22</v>
      </c>
      <c r="F1082" s="561" t="s">
        <v>22</v>
      </c>
      <c r="G1082" s="561" t="s">
        <v>24921</v>
      </c>
      <c r="H1082" s="561" t="s">
        <v>1333</v>
      </c>
      <c r="I1082" s="561" t="s">
        <v>709</v>
      </c>
      <c r="J1082" s="561" t="s">
        <v>7063</v>
      </c>
      <c r="K1082" s="562" t="s">
        <v>24882</v>
      </c>
      <c r="L1082" s="561" t="s">
        <v>25</v>
      </c>
    </row>
    <row r="1083" spans="1:12" x14ac:dyDescent="0.25">
      <c r="A1083" s="561" t="s">
        <v>320</v>
      </c>
      <c r="B1083" s="561" t="s">
        <v>321</v>
      </c>
      <c r="C1083" s="561" t="s">
        <v>706</v>
      </c>
      <c r="D1083" s="561" t="s">
        <v>707</v>
      </c>
      <c r="E1083" s="562" t="s">
        <v>22</v>
      </c>
      <c r="F1083" s="561" t="s">
        <v>22</v>
      </c>
      <c r="G1083" s="561" t="s">
        <v>24922</v>
      </c>
      <c r="H1083" s="561" t="s">
        <v>1335</v>
      </c>
      <c r="I1083" s="561" t="s">
        <v>709</v>
      </c>
      <c r="J1083" s="561" t="s">
        <v>7063</v>
      </c>
      <c r="K1083" s="562" t="s">
        <v>8623</v>
      </c>
      <c r="L1083" s="561" t="s">
        <v>25</v>
      </c>
    </row>
    <row r="1084" spans="1:12" x14ac:dyDescent="0.25">
      <c r="A1084" s="561" t="s">
        <v>320</v>
      </c>
      <c r="B1084" s="561" t="s">
        <v>321</v>
      </c>
      <c r="C1084" s="561" t="s">
        <v>706</v>
      </c>
      <c r="D1084" s="561" t="s">
        <v>707</v>
      </c>
      <c r="E1084" s="562" t="s">
        <v>22</v>
      </c>
      <c r="F1084" s="561" t="s">
        <v>22</v>
      </c>
      <c r="G1084" s="561" t="s">
        <v>24923</v>
      </c>
      <c r="H1084" s="561" t="s">
        <v>1336</v>
      </c>
      <c r="I1084" s="561" t="s">
        <v>709</v>
      </c>
      <c r="J1084" s="561" t="s">
        <v>24</v>
      </c>
      <c r="K1084" s="562" t="s">
        <v>8177</v>
      </c>
      <c r="L1084" s="561" t="s">
        <v>25</v>
      </c>
    </row>
    <row r="1085" spans="1:12" x14ac:dyDescent="0.25">
      <c r="A1085" s="561" t="s">
        <v>320</v>
      </c>
      <c r="B1085" s="561" t="s">
        <v>321</v>
      </c>
      <c r="C1085" s="561" t="s">
        <v>706</v>
      </c>
      <c r="D1085" s="561" t="s">
        <v>707</v>
      </c>
      <c r="E1085" s="562" t="s">
        <v>22</v>
      </c>
      <c r="F1085" s="561" t="s">
        <v>22</v>
      </c>
      <c r="G1085" s="561" t="s">
        <v>24924</v>
      </c>
      <c r="H1085" s="561" t="s">
        <v>1337</v>
      </c>
      <c r="I1085" s="561" t="s">
        <v>709</v>
      </c>
      <c r="J1085" s="561" t="s">
        <v>7063</v>
      </c>
      <c r="K1085" s="562" t="s">
        <v>575</v>
      </c>
      <c r="L1085" s="561" t="s">
        <v>25</v>
      </c>
    </row>
    <row r="1086" spans="1:12" x14ac:dyDescent="0.25">
      <c r="A1086" s="561" t="s">
        <v>320</v>
      </c>
      <c r="B1086" s="561" t="s">
        <v>321</v>
      </c>
      <c r="C1086" s="561" t="s">
        <v>706</v>
      </c>
      <c r="D1086" s="561" t="s">
        <v>707</v>
      </c>
      <c r="E1086" s="562" t="s">
        <v>22</v>
      </c>
      <c r="F1086" s="561" t="s">
        <v>22</v>
      </c>
      <c r="G1086" s="561" t="s">
        <v>24925</v>
      </c>
      <c r="H1086" s="561" t="s">
        <v>1339</v>
      </c>
      <c r="I1086" s="561" t="s">
        <v>709</v>
      </c>
      <c r="J1086" s="561" t="s">
        <v>7063</v>
      </c>
      <c r="K1086" s="562" t="s">
        <v>864</v>
      </c>
      <c r="L1086" s="561" t="s">
        <v>25</v>
      </c>
    </row>
    <row r="1087" spans="1:12" x14ac:dyDescent="0.25">
      <c r="A1087" s="561" t="s">
        <v>320</v>
      </c>
      <c r="B1087" s="561" t="s">
        <v>321</v>
      </c>
      <c r="C1087" s="561" t="s">
        <v>706</v>
      </c>
      <c r="D1087" s="561" t="s">
        <v>707</v>
      </c>
      <c r="E1087" s="562" t="s">
        <v>22</v>
      </c>
      <c r="F1087" s="561" t="s">
        <v>22</v>
      </c>
      <c r="G1087" s="561" t="s">
        <v>24926</v>
      </c>
      <c r="H1087" s="561" t="s">
        <v>1340</v>
      </c>
      <c r="I1087" s="561" t="s">
        <v>709</v>
      </c>
      <c r="J1087" s="561" t="s">
        <v>7063</v>
      </c>
      <c r="K1087" s="562" t="s">
        <v>1338</v>
      </c>
      <c r="L1087" s="561" t="s">
        <v>25</v>
      </c>
    </row>
    <row r="1088" spans="1:12" x14ac:dyDescent="0.25">
      <c r="A1088" s="561" t="s">
        <v>320</v>
      </c>
      <c r="B1088" s="561" t="s">
        <v>321</v>
      </c>
      <c r="C1088" s="561" t="s">
        <v>706</v>
      </c>
      <c r="D1088" s="561" t="s">
        <v>707</v>
      </c>
      <c r="E1088" s="562" t="s">
        <v>22</v>
      </c>
      <c r="F1088" s="561" t="s">
        <v>22</v>
      </c>
      <c r="G1088" s="561" t="s">
        <v>24927</v>
      </c>
      <c r="H1088" s="561" t="s">
        <v>1342</v>
      </c>
      <c r="I1088" s="561" t="s">
        <v>709</v>
      </c>
      <c r="J1088" s="561" t="s">
        <v>24</v>
      </c>
      <c r="K1088" s="562" t="s">
        <v>7180</v>
      </c>
      <c r="L1088" s="561" t="s">
        <v>25</v>
      </c>
    </row>
    <row r="1089" spans="1:12" x14ac:dyDescent="0.25">
      <c r="A1089" s="561" t="s">
        <v>320</v>
      </c>
      <c r="B1089" s="561" t="s">
        <v>321</v>
      </c>
      <c r="C1089" s="561" t="s">
        <v>706</v>
      </c>
      <c r="D1089" s="561" t="s">
        <v>707</v>
      </c>
      <c r="E1089" s="562" t="s">
        <v>22</v>
      </c>
      <c r="F1089" s="561" t="s">
        <v>22</v>
      </c>
      <c r="G1089" s="561" t="s">
        <v>24928</v>
      </c>
      <c r="H1089" s="561" t="s">
        <v>1344</v>
      </c>
      <c r="I1089" s="561" t="s">
        <v>709</v>
      </c>
      <c r="J1089" s="561" t="s">
        <v>7063</v>
      </c>
      <c r="K1089" s="562" t="s">
        <v>4569</v>
      </c>
      <c r="L1089" s="561" t="s">
        <v>25</v>
      </c>
    </row>
    <row r="1090" spans="1:12" x14ac:dyDescent="0.25">
      <c r="A1090" s="561" t="s">
        <v>320</v>
      </c>
      <c r="B1090" s="561" t="s">
        <v>321</v>
      </c>
      <c r="C1090" s="561" t="s">
        <v>706</v>
      </c>
      <c r="D1090" s="561" t="s">
        <v>707</v>
      </c>
      <c r="E1090" s="562" t="s">
        <v>22</v>
      </c>
      <c r="F1090" s="561" t="s">
        <v>22</v>
      </c>
      <c r="G1090" s="561" t="s">
        <v>24929</v>
      </c>
      <c r="H1090" s="561" t="s">
        <v>1345</v>
      </c>
      <c r="I1090" s="561" t="s">
        <v>709</v>
      </c>
      <c r="J1090" s="561" t="s">
        <v>7063</v>
      </c>
      <c r="K1090" s="562" t="s">
        <v>6176</v>
      </c>
      <c r="L1090" s="561" t="s">
        <v>25</v>
      </c>
    </row>
    <row r="1091" spans="1:12" x14ac:dyDescent="0.25">
      <c r="A1091" s="561" t="s">
        <v>320</v>
      </c>
      <c r="B1091" s="561" t="s">
        <v>321</v>
      </c>
      <c r="C1091" s="561" t="s">
        <v>706</v>
      </c>
      <c r="D1091" s="561" t="s">
        <v>707</v>
      </c>
      <c r="E1091" s="562" t="s">
        <v>22</v>
      </c>
      <c r="F1091" s="561" t="s">
        <v>22</v>
      </c>
      <c r="G1091" s="561" t="s">
        <v>24930</v>
      </c>
      <c r="H1091" s="561" t="s">
        <v>1347</v>
      </c>
      <c r="I1091" s="561" t="s">
        <v>709</v>
      </c>
      <c r="J1091" s="561" t="s">
        <v>7063</v>
      </c>
      <c r="K1091" s="562" t="s">
        <v>24931</v>
      </c>
      <c r="L1091" s="561" t="s">
        <v>25</v>
      </c>
    </row>
    <row r="1092" spans="1:12" x14ac:dyDescent="0.25">
      <c r="A1092" s="561" t="s">
        <v>320</v>
      </c>
      <c r="B1092" s="561" t="s">
        <v>321</v>
      </c>
      <c r="C1092" s="561" t="s">
        <v>706</v>
      </c>
      <c r="D1092" s="561" t="s">
        <v>707</v>
      </c>
      <c r="E1092" s="562" t="s">
        <v>22</v>
      </c>
      <c r="F1092" s="561" t="s">
        <v>22</v>
      </c>
      <c r="G1092" s="561" t="s">
        <v>24932</v>
      </c>
      <c r="H1092" s="561" t="s">
        <v>1349</v>
      </c>
      <c r="I1092" s="561" t="s">
        <v>709</v>
      </c>
      <c r="J1092" s="561" t="s">
        <v>24</v>
      </c>
      <c r="K1092" s="562" t="s">
        <v>6644</v>
      </c>
      <c r="L1092" s="561" t="s">
        <v>25</v>
      </c>
    </row>
    <row r="1093" spans="1:12" x14ac:dyDescent="0.25">
      <c r="A1093" s="561" t="s">
        <v>320</v>
      </c>
      <c r="B1093" s="561" t="s">
        <v>321</v>
      </c>
      <c r="C1093" s="561" t="s">
        <v>706</v>
      </c>
      <c r="D1093" s="561" t="s">
        <v>707</v>
      </c>
      <c r="E1093" s="562" t="s">
        <v>22</v>
      </c>
      <c r="F1093" s="561" t="s">
        <v>22</v>
      </c>
      <c r="G1093" s="561" t="s">
        <v>24933</v>
      </c>
      <c r="H1093" s="561" t="s">
        <v>1350</v>
      </c>
      <c r="I1093" s="561" t="s">
        <v>709</v>
      </c>
      <c r="J1093" s="561" t="s">
        <v>7063</v>
      </c>
      <c r="K1093" s="562" t="s">
        <v>8427</v>
      </c>
      <c r="L1093" s="561" t="s">
        <v>25</v>
      </c>
    </row>
    <row r="1094" spans="1:12" x14ac:dyDescent="0.25">
      <c r="A1094" s="561" t="s">
        <v>320</v>
      </c>
      <c r="B1094" s="561" t="s">
        <v>321</v>
      </c>
      <c r="C1094" s="561" t="s">
        <v>706</v>
      </c>
      <c r="D1094" s="561" t="s">
        <v>707</v>
      </c>
      <c r="E1094" s="562" t="s">
        <v>22</v>
      </c>
      <c r="F1094" s="561" t="s">
        <v>22</v>
      </c>
      <c r="G1094" s="561" t="s">
        <v>24934</v>
      </c>
      <c r="H1094" s="561" t="s">
        <v>1352</v>
      </c>
      <c r="I1094" s="561" t="s">
        <v>709</v>
      </c>
      <c r="J1094" s="561" t="s">
        <v>7063</v>
      </c>
      <c r="K1094" s="562" t="s">
        <v>6621</v>
      </c>
      <c r="L1094" s="561" t="s">
        <v>25</v>
      </c>
    </row>
    <row r="1095" spans="1:12" x14ac:dyDescent="0.25">
      <c r="A1095" s="561" t="s">
        <v>320</v>
      </c>
      <c r="B1095" s="561" t="s">
        <v>321</v>
      </c>
      <c r="C1095" s="561" t="s">
        <v>706</v>
      </c>
      <c r="D1095" s="561" t="s">
        <v>707</v>
      </c>
      <c r="E1095" s="562" t="s">
        <v>22</v>
      </c>
      <c r="F1095" s="561" t="s">
        <v>22</v>
      </c>
      <c r="G1095" s="561" t="s">
        <v>24935</v>
      </c>
      <c r="H1095" s="561" t="s">
        <v>1353</v>
      </c>
      <c r="I1095" s="561" t="s">
        <v>709</v>
      </c>
      <c r="J1095" s="561" t="s">
        <v>7063</v>
      </c>
      <c r="K1095" s="562" t="s">
        <v>5752</v>
      </c>
      <c r="L1095" s="561" t="s">
        <v>25</v>
      </c>
    </row>
    <row r="1096" spans="1:12" x14ac:dyDescent="0.25">
      <c r="A1096" s="561" t="s">
        <v>320</v>
      </c>
      <c r="B1096" s="561" t="s">
        <v>321</v>
      </c>
      <c r="C1096" s="561" t="s">
        <v>706</v>
      </c>
      <c r="D1096" s="561" t="s">
        <v>707</v>
      </c>
      <c r="E1096" s="562" t="s">
        <v>22</v>
      </c>
      <c r="F1096" s="561" t="s">
        <v>22</v>
      </c>
      <c r="G1096" s="561" t="s">
        <v>24936</v>
      </c>
      <c r="H1096" s="561" t="s">
        <v>1354</v>
      </c>
      <c r="I1096" s="561" t="s">
        <v>709</v>
      </c>
      <c r="J1096" s="561" t="s">
        <v>7063</v>
      </c>
      <c r="K1096" s="562" t="s">
        <v>8018</v>
      </c>
      <c r="L1096" s="561" t="s">
        <v>25</v>
      </c>
    </row>
    <row r="1097" spans="1:12" x14ac:dyDescent="0.25">
      <c r="A1097" s="561" t="s">
        <v>320</v>
      </c>
      <c r="B1097" s="561" t="s">
        <v>321</v>
      </c>
      <c r="C1097" s="561" t="s">
        <v>706</v>
      </c>
      <c r="D1097" s="561" t="s">
        <v>707</v>
      </c>
      <c r="E1097" s="562" t="s">
        <v>22</v>
      </c>
      <c r="F1097" s="561" t="s">
        <v>22</v>
      </c>
      <c r="G1097" s="561" t="s">
        <v>24937</v>
      </c>
      <c r="H1097" s="561" t="s">
        <v>1355</v>
      </c>
      <c r="I1097" s="561" t="s">
        <v>709</v>
      </c>
      <c r="J1097" s="561" t="s">
        <v>7063</v>
      </c>
      <c r="K1097" s="562" t="s">
        <v>24839</v>
      </c>
      <c r="L1097" s="561" t="s">
        <v>25</v>
      </c>
    </row>
    <row r="1098" spans="1:12" x14ac:dyDescent="0.25">
      <c r="A1098" s="561" t="s">
        <v>320</v>
      </c>
      <c r="B1098" s="561" t="s">
        <v>321</v>
      </c>
      <c r="C1098" s="561" t="s">
        <v>706</v>
      </c>
      <c r="D1098" s="561" t="s">
        <v>707</v>
      </c>
      <c r="E1098" s="562" t="s">
        <v>22</v>
      </c>
      <c r="F1098" s="561" t="s">
        <v>22</v>
      </c>
      <c r="G1098" s="561" t="s">
        <v>24938</v>
      </c>
      <c r="H1098" s="561" t="s">
        <v>1356</v>
      </c>
      <c r="I1098" s="561" t="s">
        <v>709</v>
      </c>
      <c r="J1098" s="561" t="s">
        <v>326</v>
      </c>
      <c r="K1098" s="562" t="s">
        <v>24423</v>
      </c>
      <c r="L1098" s="561" t="s">
        <v>25</v>
      </c>
    </row>
    <row r="1099" spans="1:12" x14ac:dyDescent="0.25">
      <c r="A1099" s="561" t="s">
        <v>320</v>
      </c>
      <c r="B1099" s="561" t="s">
        <v>321</v>
      </c>
      <c r="C1099" s="561" t="s">
        <v>706</v>
      </c>
      <c r="D1099" s="561" t="s">
        <v>707</v>
      </c>
      <c r="E1099" s="562" t="s">
        <v>22</v>
      </c>
      <c r="F1099" s="561" t="s">
        <v>22</v>
      </c>
      <c r="G1099" s="561" t="s">
        <v>24939</v>
      </c>
      <c r="H1099" s="561" t="s">
        <v>1357</v>
      </c>
      <c r="I1099" s="561" t="s">
        <v>709</v>
      </c>
      <c r="J1099" s="561" t="s">
        <v>7063</v>
      </c>
      <c r="K1099" s="562" t="s">
        <v>24940</v>
      </c>
      <c r="L1099" s="561" t="s">
        <v>25</v>
      </c>
    </row>
    <row r="1100" spans="1:12" x14ac:dyDescent="0.25">
      <c r="A1100" s="561" t="s">
        <v>320</v>
      </c>
      <c r="B1100" s="561" t="s">
        <v>321</v>
      </c>
      <c r="C1100" s="561" t="s">
        <v>706</v>
      </c>
      <c r="D1100" s="561" t="s">
        <v>707</v>
      </c>
      <c r="E1100" s="562" t="s">
        <v>22</v>
      </c>
      <c r="F1100" s="561" t="s">
        <v>22</v>
      </c>
      <c r="G1100" s="561" t="s">
        <v>24941</v>
      </c>
      <c r="H1100" s="561" t="s">
        <v>1358</v>
      </c>
      <c r="I1100" s="561" t="s">
        <v>709</v>
      </c>
      <c r="J1100" s="561" t="s">
        <v>7063</v>
      </c>
      <c r="K1100" s="562" t="s">
        <v>622</v>
      </c>
      <c r="L1100" s="561" t="s">
        <v>25</v>
      </c>
    </row>
    <row r="1101" spans="1:12" x14ac:dyDescent="0.25">
      <c r="A1101" s="561" t="s">
        <v>320</v>
      </c>
      <c r="B1101" s="561" t="s">
        <v>321</v>
      </c>
      <c r="C1101" s="561" t="s">
        <v>706</v>
      </c>
      <c r="D1101" s="561" t="s">
        <v>707</v>
      </c>
      <c r="E1101" s="562" t="s">
        <v>22</v>
      </c>
      <c r="F1101" s="561" t="s">
        <v>22</v>
      </c>
      <c r="G1101" s="561" t="s">
        <v>24942</v>
      </c>
      <c r="H1101" s="561" t="s">
        <v>1359</v>
      </c>
      <c r="I1101" s="561" t="s">
        <v>709</v>
      </c>
      <c r="J1101" s="561" t="s">
        <v>7063</v>
      </c>
      <c r="K1101" s="562" t="s">
        <v>56</v>
      </c>
      <c r="L1101" s="561" t="s">
        <v>25</v>
      </c>
    </row>
    <row r="1102" spans="1:12" x14ac:dyDescent="0.25">
      <c r="A1102" s="561" t="s">
        <v>320</v>
      </c>
      <c r="B1102" s="561" t="s">
        <v>321</v>
      </c>
      <c r="C1102" s="561" t="s">
        <v>706</v>
      </c>
      <c r="D1102" s="561" t="s">
        <v>707</v>
      </c>
      <c r="E1102" s="562" t="s">
        <v>22</v>
      </c>
      <c r="F1102" s="561" t="s">
        <v>22</v>
      </c>
      <c r="G1102" s="561" t="s">
        <v>24943</v>
      </c>
      <c r="H1102" s="561" t="s">
        <v>1361</v>
      </c>
      <c r="I1102" s="561" t="s">
        <v>709</v>
      </c>
      <c r="J1102" s="561" t="s">
        <v>326</v>
      </c>
      <c r="K1102" s="562" t="s">
        <v>24495</v>
      </c>
      <c r="L1102" s="561" t="s">
        <v>25</v>
      </c>
    </row>
    <row r="1103" spans="1:12" x14ac:dyDescent="0.25">
      <c r="A1103" s="561" t="s">
        <v>320</v>
      </c>
      <c r="B1103" s="561" t="s">
        <v>321</v>
      </c>
      <c r="C1103" s="561" t="s">
        <v>706</v>
      </c>
      <c r="D1103" s="561" t="s">
        <v>707</v>
      </c>
      <c r="E1103" s="562" t="s">
        <v>22</v>
      </c>
      <c r="F1103" s="561" t="s">
        <v>22</v>
      </c>
      <c r="G1103" s="561" t="s">
        <v>24944</v>
      </c>
      <c r="H1103" s="561" t="s">
        <v>1362</v>
      </c>
      <c r="I1103" s="561" t="s">
        <v>709</v>
      </c>
      <c r="J1103" s="561" t="s">
        <v>7063</v>
      </c>
      <c r="K1103" s="562" t="s">
        <v>1323</v>
      </c>
      <c r="L1103" s="561" t="s">
        <v>25</v>
      </c>
    </row>
    <row r="1104" spans="1:12" x14ac:dyDescent="0.25">
      <c r="A1104" s="561" t="s">
        <v>320</v>
      </c>
      <c r="B1104" s="561" t="s">
        <v>321</v>
      </c>
      <c r="C1104" s="561" t="s">
        <v>706</v>
      </c>
      <c r="D1104" s="561" t="s">
        <v>707</v>
      </c>
      <c r="E1104" s="562" t="s">
        <v>22</v>
      </c>
      <c r="F1104" s="561" t="s">
        <v>22</v>
      </c>
      <c r="G1104" s="561" t="s">
        <v>24945</v>
      </c>
      <c r="H1104" s="561" t="s">
        <v>1363</v>
      </c>
      <c r="I1104" s="561" t="s">
        <v>709</v>
      </c>
      <c r="J1104" s="561" t="s">
        <v>7063</v>
      </c>
      <c r="K1104" s="562" t="s">
        <v>669</v>
      </c>
      <c r="L1104" s="561" t="s">
        <v>25</v>
      </c>
    </row>
    <row r="1105" spans="1:12" x14ac:dyDescent="0.25">
      <c r="A1105" s="561" t="s">
        <v>320</v>
      </c>
      <c r="B1105" s="561" t="s">
        <v>321</v>
      </c>
      <c r="C1105" s="561" t="s">
        <v>706</v>
      </c>
      <c r="D1105" s="561" t="s">
        <v>707</v>
      </c>
      <c r="E1105" s="562" t="s">
        <v>22</v>
      </c>
      <c r="F1105" s="561" t="s">
        <v>22</v>
      </c>
      <c r="G1105" s="561" t="s">
        <v>24946</v>
      </c>
      <c r="H1105" s="561" t="s">
        <v>1364</v>
      </c>
      <c r="I1105" s="561" t="s">
        <v>709</v>
      </c>
      <c r="J1105" s="561" t="s">
        <v>7063</v>
      </c>
      <c r="K1105" s="562" t="s">
        <v>1418</v>
      </c>
      <c r="L1105" s="561" t="s">
        <v>25</v>
      </c>
    </row>
    <row r="1106" spans="1:12" x14ac:dyDescent="0.25">
      <c r="A1106" s="561" t="s">
        <v>320</v>
      </c>
      <c r="B1106" s="561" t="s">
        <v>321</v>
      </c>
      <c r="C1106" s="561" t="s">
        <v>706</v>
      </c>
      <c r="D1106" s="561" t="s">
        <v>707</v>
      </c>
      <c r="E1106" s="562" t="s">
        <v>22</v>
      </c>
      <c r="F1106" s="561" t="s">
        <v>22</v>
      </c>
      <c r="G1106" s="561" t="s">
        <v>24947</v>
      </c>
      <c r="H1106" s="561" t="s">
        <v>1365</v>
      </c>
      <c r="I1106" s="561" t="s">
        <v>709</v>
      </c>
      <c r="J1106" s="561" t="s">
        <v>326</v>
      </c>
      <c r="K1106" s="562" t="s">
        <v>8397</v>
      </c>
      <c r="L1106" s="561" t="s">
        <v>25</v>
      </c>
    </row>
    <row r="1107" spans="1:12" x14ac:dyDescent="0.25">
      <c r="A1107" s="561" t="s">
        <v>320</v>
      </c>
      <c r="B1107" s="561" t="s">
        <v>321</v>
      </c>
      <c r="C1107" s="561" t="s">
        <v>706</v>
      </c>
      <c r="D1107" s="561" t="s">
        <v>707</v>
      </c>
      <c r="E1107" s="562" t="s">
        <v>22</v>
      </c>
      <c r="F1107" s="561" t="s">
        <v>22</v>
      </c>
      <c r="G1107" s="561" t="s">
        <v>24948</v>
      </c>
      <c r="H1107" s="561" t="s">
        <v>1367</v>
      </c>
      <c r="I1107" s="561" t="s">
        <v>709</v>
      </c>
      <c r="J1107" s="561" t="s">
        <v>7063</v>
      </c>
      <c r="K1107" s="562" t="s">
        <v>24657</v>
      </c>
      <c r="L1107" s="561" t="s">
        <v>25</v>
      </c>
    </row>
    <row r="1108" spans="1:12" x14ac:dyDescent="0.25">
      <c r="A1108" s="561" t="s">
        <v>320</v>
      </c>
      <c r="B1108" s="561" t="s">
        <v>321</v>
      </c>
      <c r="C1108" s="561" t="s">
        <v>706</v>
      </c>
      <c r="D1108" s="561" t="s">
        <v>707</v>
      </c>
      <c r="E1108" s="562" t="s">
        <v>22</v>
      </c>
      <c r="F1108" s="561" t="s">
        <v>22</v>
      </c>
      <c r="G1108" s="561" t="s">
        <v>24949</v>
      </c>
      <c r="H1108" s="561" t="s">
        <v>1368</v>
      </c>
      <c r="I1108" s="561" t="s">
        <v>709</v>
      </c>
      <c r="J1108" s="561" t="s">
        <v>7063</v>
      </c>
      <c r="K1108" s="562" t="s">
        <v>567</v>
      </c>
      <c r="L1108" s="561" t="s">
        <v>25</v>
      </c>
    </row>
    <row r="1109" spans="1:12" x14ac:dyDescent="0.25">
      <c r="A1109" s="561" t="s">
        <v>320</v>
      </c>
      <c r="B1109" s="561" t="s">
        <v>321</v>
      </c>
      <c r="C1109" s="561" t="s">
        <v>706</v>
      </c>
      <c r="D1109" s="561" t="s">
        <v>707</v>
      </c>
      <c r="E1109" s="562" t="s">
        <v>22</v>
      </c>
      <c r="F1109" s="561" t="s">
        <v>22</v>
      </c>
      <c r="G1109" s="561" t="s">
        <v>24950</v>
      </c>
      <c r="H1109" s="561" t="s">
        <v>1369</v>
      </c>
      <c r="I1109" s="561" t="s">
        <v>709</v>
      </c>
      <c r="J1109" s="561" t="s">
        <v>7063</v>
      </c>
      <c r="K1109" s="562" t="s">
        <v>8105</v>
      </c>
      <c r="L1109" s="561" t="s">
        <v>25</v>
      </c>
    </row>
    <row r="1110" spans="1:12" x14ac:dyDescent="0.25">
      <c r="A1110" s="561" t="s">
        <v>320</v>
      </c>
      <c r="B1110" s="561" t="s">
        <v>321</v>
      </c>
      <c r="C1110" s="561" t="s">
        <v>706</v>
      </c>
      <c r="D1110" s="561" t="s">
        <v>707</v>
      </c>
      <c r="E1110" s="562" t="s">
        <v>22</v>
      </c>
      <c r="F1110" s="561" t="s">
        <v>22</v>
      </c>
      <c r="G1110" s="561" t="s">
        <v>24951</v>
      </c>
      <c r="H1110" s="561" t="s">
        <v>1370</v>
      </c>
      <c r="I1110" s="561" t="s">
        <v>709</v>
      </c>
      <c r="J1110" s="561" t="s">
        <v>326</v>
      </c>
      <c r="K1110" s="562" t="s">
        <v>8575</v>
      </c>
      <c r="L1110" s="561" t="s">
        <v>25</v>
      </c>
    </row>
    <row r="1111" spans="1:12" x14ac:dyDescent="0.25">
      <c r="A1111" s="561" t="s">
        <v>320</v>
      </c>
      <c r="B1111" s="561" t="s">
        <v>321</v>
      </c>
      <c r="C1111" s="561" t="s">
        <v>706</v>
      </c>
      <c r="D1111" s="561" t="s">
        <v>707</v>
      </c>
      <c r="E1111" s="562" t="s">
        <v>22</v>
      </c>
      <c r="F1111" s="561" t="s">
        <v>22</v>
      </c>
      <c r="G1111" s="561" t="s">
        <v>24952</v>
      </c>
      <c r="H1111" s="561" t="s">
        <v>1372</v>
      </c>
      <c r="I1111" s="561" t="s">
        <v>709</v>
      </c>
      <c r="J1111" s="561" t="s">
        <v>7063</v>
      </c>
      <c r="K1111" s="562" t="s">
        <v>7829</v>
      </c>
      <c r="L1111" s="561" t="s">
        <v>25</v>
      </c>
    </row>
    <row r="1112" spans="1:12" x14ac:dyDescent="0.25">
      <c r="A1112" s="561" t="s">
        <v>320</v>
      </c>
      <c r="B1112" s="561" t="s">
        <v>321</v>
      </c>
      <c r="C1112" s="561" t="s">
        <v>706</v>
      </c>
      <c r="D1112" s="561" t="s">
        <v>707</v>
      </c>
      <c r="E1112" s="562" t="s">
        <v>22</v>
      </c>
      <c r="F1112" s="561" t="s">
        <v>22</v>
      </c>
      <c r="G1112" s="561" t="s">
        <v>24953</v>
      </c>
      <c r="H1112" s="561" t="s">
        <v>1373</v>
      </c>
      <c r="I1112" s="561" t="s">
        <v>709</v>
      </c>
      <c r="J1112" s="561" t="s">
        <v>7063</v>
      </c>
      <c r="K1112" s="562" t="s">
        <v>1182</v>
      </c>
      <c r="L1112" s="561" t="s">
        <v>25</v>
      </c>
    </row>
    <row r="1113" spans="1:12" x14ac:dyDescent="0.25">
      <c r="A1113" s="561" t="s">
        <v>320</v>
      </c>
      <c r="B1113" s="561" t="s">
        <v>321</v>
      </c>
      <c r="C1113" s="561" t="s">
        <v>706</v>
      </c>
      <c r="D1113" s="561" t="s">
        <v>707</v>
      </c>
      <c r="E1113" s="562" t="s">
        <v>22</v>
      </c>
      <c r="F1113" s="561" t="s">
        <v>22</v>
      </c>
      <c r="G1113" s="561" t="s">
        <v>24954</v>
      </c>
      <c r="H1113" s="561" t="s">
        <v>1374</v>
      </c>
      <c r="I1113" s="561" t="s">
        <v>709</v>
      </c>
      <c r="J1113" s="561" t="s">
        <v>7063</v>
      </c>
      <c r="K1113" s="562" t="s">
        <v>613</v>
      </c>
      <c r="L1113" s="561" t="s">
        <v>25</v>
      </c>
    </row>
    <row r="1114" spans="1:12" x14ac:dyDescent="0.25">
      <c r="A1114" s="561" t="s">
        <v>320</v>
      </c>
      <c r="B1114" s="561" t="s">
        <v>321</v>
      </c>
      <c r="C1114" s="561" t="s">
        <v>706</v>
      </c>
      <c r="D1114" s="561" t="s">
        <v>707</v>
      </c>
      <c r="E1114" s="562" t="s">
        <v>22</v>
      </c>
      <c r="F1114" s="561" t="s">
        <v>22</v>
      </c>
      <c r="G1114" s="561" t="s">
        <v>24955</v>
      </c>
      <c r="H1114" s="561" t="s">
        <v>1376</v>
      </c>
      <c r="I1114" s="561" t="s">
        <v>709</v>
      </c>
      <c r="J1114" s="561" t="s">
        <v>326</v>
      </c>
      <c r="K1114" s="562" t="s">
        <v>24956</v>
      </c>
      <c r="L1114" s="561" t="s">
        <v>25</v>
      </c>
    </row>
    <row r="1115" spans="1:12" x14ac:dyDescent="0.25">
      <c r="A1115" s="561" t="s">
        <v>320</v>
      </c>
      <c r="B1115" s="561" t="s">
        <v>321</v>
      </c>
      <c r="C1115" s="561" t="s">
        <v>706</v>
      </c>
      <c r="D1115" s="561" t="s">
        <v>707</v>
      </c>
      <c r="E1115" s="562" t="s">
        <v>22</v>
      </c>
      <c r="F1115" s="561" t="s">
        <v>22</v>
      </c>
      <c r="G1115" s="561" t="s">
        <v>24957</v>
      </c>
      <c r="H1115" s="561" t="s">
        <v>1377</v>
      </c>
      <c r="I1115" s="561" t="s">
        <v>709</v>
      </c>
      <c r="J1115" s="561" t="s">
        <v>7063</v>
      </c>
      <c r="K1115" s="562" t="s">
        <v>24958</v>
      </c>
      <c r="L1115" s="561" t="s">
        <v>25</v>
      </c>
    </row>
    <row r="1116" spans="1:12" x14ac:dyDescent="0.25">
      <c r="A1116" s="561" t="s">
        <v>320</v>
      </c>
      <c r="B1116" s="561" t="s">
        <v>321</v>
      </c>
      <c r="C1116" s="561" t="s">
        <v>706</v>
      </c>
      <c r="D1116" s="561" t="s">
        <v>707</v>
      </c>
      <c r="E1116" s="562" t="s">
        <v>22</v>
      </c>
      <c r="F1116" s="561" t="s">
        <v>22</v>
      </c>
      <c r="G1116" s="561" t="s">
        <v>24959</v>
      </c>
      <c r="H1116" s="561" t="s">
        <v>1378</v>
      </c>
      <c r="I1116" s="561" t="s">
        <v>709</v>
      </c>
      <c r="J1116" s="561" t="s">
        <v>7063</v>
      </c>
      <c r="K1116" s="562" t="s">
        <v>24960</v>
      </c>
      <c r="L1116" s="561" t="s">
        <v>25</v>
      </c>
    </row>
    <row r="1117" spans="1:12" x14ac:dyDescent="0.25">
      <c r="A1117" s="561" t="s">
        <v>320</v>
      </c>
      <c r="B1117" s="561" t="s">
        <v>321</v>
      </c>
      <c r="C1117" s="561" t="s">
        <v>706</v>
      </c>
      <c r="D1117" s="561" t="s">
        <v>707</v>
      </c>
      <c r="E1117" s="562" t="s">
        <v>22</v>
      </c>
      <c r="F1117" s="561" t="s">
        <v>22</v>
      </c>
      <c r="G1117" s="561" t="s">
        <v>24961</v>
      </c>
      <c r="H1117" s="561" t="s">
        <v>1379</v>
      </c>
      <c r="I1117" s="561" t="s">
        <v>709</v>
      </c>
      <c r="J1117" s="561" t="s">
        <v>7063</v>
      </c>
      <c r="K1117" s="562" t="s">
        <v>24962</v>
      </c>
      <c r="L1117" s="561" t="s">
        <v>25</v>
      </c>
    </row>
    <row r="1118" spans="1:12" x14ac:dyDescent="0.25">
      <c r="A1118" s="561" t="s">
        <v>320</v>
      </c>
      <c r="B1118" s="561" t="s">
        <v>321</v>
      </c>
      <c r="C1118" s="561" t="s">
        <v>706</v>
      </c>
      <c r="D1118" s="561" t="s">
        <v>707</v>
      </c>
      <c r="E1118" s="562" t="s">
        <v>22</v>
      </c>
      <c r="F1118" s="561" t="s">
        <v>22</v>
      </c>
      <c r="G1118" s="561" t="s">
        <v>24963</v>
      </c>
      <c r="H1118" s="561" t="s">
        <v>1380</v>
      </c>
      <c r="I1118" s="561" t="s">
        <v>709</v>
      </c>
      <c r="J1118" s="561" t="s">
        <v>326</v>
      </c>
      <c r="K1118" s="562" t="s">
        <v>24964</v>
      </c>
      <c r="L1118" s="561" t="s">
        <v>25</v>
      </c>
    </row>
    <row r="1119" spans="1:12" x14ac:dyDescent="0.25">
      <c r="A1119" s="561" t="s">
        <v>320</v>
      </c>
      <c r="B1119" s="561" t="s">
        <v>321</v>
      </c>
      <c r="C1119" s="561" t="s">
        <v>706</v>
      </c>
      <c r="D1119" s="561" t="s">
        <v>707</v>
      </c>
      <c r="E1119" s="562" t="s">
        <v>22</v>
      </c>
      <c r="F1119" s="561" t="s">
        <v>22</v>
      </c>
      <c r="G1119" s="561" t="s">
        <v>24965</v>
      </c>
      <c r="H1119" s="561" t="s">
        <v>1381</v>
      </c>
      <c r="I1119" s="561" t="s">
        <v>709</v>
      </c>
      <c r="J1119" s="561" t="s">
        <v>7063</v>
      </c>
      <c r="K1119" s="562" t="s">
        <v>1962</v>
      </c>
      <c r="L1119" s="561" t="s">
        <v>25</v>
      </c>
    </row>
    <row r="1120" spans="1:12" x14ac:dyDescent="0.25">
      <c r="A1120" s="561" t="s">
        <v>320</v>
      </c>
      <c r="B1120" s="561" t="s">
        <v>321</v>
      </c>
      <c r="C1120" s="561" t="s">
        <v>706</v>
      </c>
      <c r="D1120" s="561" t="s">
        <v>707</v>
      </c>
      <c r="E1120" s="562" t="s">
        <v>22</v>
      </c>
      <c r="F1120" s="561" t="s">
        <v>22</v>
      </c>
      <c r="G1120" s="561" t="s">
        <v>24966</v>
      </c>
      <c r="H1120" s="561" t="s">
        <v>1382</v>
      </c>
      <c r="I1120" s="561" t="s">
        <v>709</v>
      </c>
      <c r="J1120" s="561" t="s">
        <v>7063</v>
      </c>
      <c r="K1120" s="562" t="s">
        <v>1424</v>
      </c>
      <c r="L1120" s="561" t="s">
        <v>25</v>
      </c>
    </row>
    <row r="1121" spans="1:12" x14ac:dyDescent="0.25">
      <c r="A1121" s="561" t="s">
        <v>320</v>
      </c>
      <c r="B1121" s="561" t="s">
        <v>321</v>
      </c>
      <c r="C1121" s="561" t="s">
        <v>706</v>
      </c>
      <c r="D1121" s="561" t="s">
        <v>707</v>
      </c>
      <c r="E1121" s="562" t="s">
        <v>22</v>
      </c>
      <c r="F1121" s="561" t="s">
        <v>22</v>
      </c>
      <c r="G1121" s="561" t="s">
        <v>24967</v>
      </c>
      <c r="H1121" s="561" t="s">
        <v>1383</v>
      </c>
      <c r="I1121" s="561" t="s">
        <v>709</v>
      </c>
      <c r="J1121" s="561" t="s">
        <v>7063</v>
      </c>
      <c r="K1121" s="562" t="s">
        <v>6538</v>
      </c>
      <c r="L1121" s="561" t="s">
        <v>25</v>
      </c>
    </row>
    <row r="1122" spans="1:12" x14ac:dyDescent="0.25">
      <c r="A1122" s="561" t="s">
        <v>320</v>
      </c>
      <c r="B1122" s="561" t="s">
        <v>321</v>
      </c>
      <c r="C1122" s="561" t="s">
        <v>706</v>
      </c>
      <c r="D1122" s="561" t="s">
        <v>707</v>
      </c>
      <c r="E1122" s="562" t="s">
        <v>22</v>
      </c>
      <c r="F1122" s="561" t="s">
        <v>22</v>
      </c>
      <c r="G1122" s="561" t="s">
        <v>24968</v>
      </c>
      <c r="H1122" s="561" t="s">
        <v>1384</v>
      </c>
      <c r="I1122" s="561" t="s">
        <v>709</v>
      </c>
      <c r="J1122" s="561" t="s">
        <v>326</v>
      </c>
      <c r="K1122" s="562" t="s">
        <v>8185</v>
      </c>
      <c r="L1122" s="561" t="s">
        <v>25</v>
      </c>
    </row>
    <row r="1123" spans="1:12" x14ac:dyDescent="0.25">
      <c r="A1123" s="561" t="s">
        <v>320</v>
      </c>
      <c r="B1123" s="561" t="s">
        <v>321</v>
      </c>
      <c r="C1123" s="561" t="s">
        <v>706</v>
      </c>
      <c r="D1123" s="561" t="s">
        <v>707</v>
      </c>
      <c r="E1123" s="562" t="s">
        <v>22</v>
      </c>
      <c r="F1123" s="561" t="s">
        <v>22</v>
      </c>
      <c r="G1123" s="561" t="s">
        <v>24969</v>
      </c>
      <c r="H1123" s="561" t="s">
        <v>1386</v>
      </c>
      <c r="I1123" s="561" t="s">
        <v>709</v>
      </c>
      <c r="J1123" s="561" t="s">
        <v>7063</v>
      </c>
      <c r="K1123" s="562" t="s">
        <v>1474</v>
      </c>
      <c r="L1123" s="561" t="s">
        <v>25</v>
      </c>
    </row>
    <row r="1124" spans="1:12" x14ac:dyDescent="0.25">
      <c r="A1124" s="561" t="s">
        <v>320</v>
      </c>
      <c r="B1124" s="561" t="s">
        <v>321</v>
      </c>
      <c r="C1124" s="561" t="s">
        <v>706</v>
      </c>
      <c r="D1124" s="561" t="s">
        <v>707</v>
      </c>
      <c r="E1124" s="562" t="s">
        <v>22</v>
      </c>
      <c r="F1124" s="561" t="s">
        <v>22</v>
      </c>
      <c r="G1124" s="561" t="s">
        <v>24970</v>
      </c>
      <c r="H1124" s="561" t="s">
        <v>1387</v>
      </c>
      <c r="I1124" s="561" t="s">
        <v>709</v>
      </c>
      <c r="J1124" s="561" t="s">
        <v>7063</v>
      </c>
      <c r="K1124" s="562" t="s">
        <v>703</v>
      </c>
      <c r="L1124" s="561" t="s">
        <v>25</v>
      </c>
    </row>
    <row r="1125" spans="1:12" x14ac:dyDescent="0.25">
      <c r="A1125" s="561" t="s">
        <v>320</v>
      </c>
      <c r="B1125" s="561" t="s">
        <v>321</v>
      </c>
      <c r="C1125" s="561" t="s">
        <v>706</v>
      </c>
      <c r="D1125" s="561" t="s">
        <v>707</v>
      </c>
      <c r="E1125" s="562" t="s">
        <v>22</v>
      </c>
      <c r="F1125" s="561" t="s">
        <v>22</v>
      </c>
      <c r="G1125" s="561" t="s">
        <v>24971</v>
      </c>
      <c r="H1125" s="561" t="s">
        <v>1388</v>
      </c>
      <c r="I1125" s="561" t="s">
        <v>709</v>
      </c>
      <c r="J1125" s="561" t="s">
        <v>7063</v>
      </c>
      <c r="K1125" s="562" t="s">
        <v>1389</v>
      </c>
      <c r="L1125" s="561" t="s">
        <v>25</v>
      </c>
    </row>
    <row r="1126" spans="1:12" x14ac:dyDescent="0.25">
      <c r="A1126" s="561" t="s">
        <v>320</v>
      </c>
      <c r="B1126" s="561" t="s">
        <v>321</v>
      </c>
      <c r="C1126" s="561" t="s">
        <v>706</v>
      </c>
      <c r="D1126" s="561" t="s">
        <v>707</v>
      </c>
      <c r="E1126" s="562" t="s">
        <v>22</v>
      </c>
      <c r="F1126" s="561" t="s">
        <v>22</v>
      </c>
      <c r="G1126" s="561" t="s">
        <v>24972</v>
      </c>
      <c r="H1126" s="561" t="s">
        <v>1390</v>
      </c>
      <c r="I1126" s="561" t="s">
        <v>709</v>
      </c>
      <c r="J1126" s="561" t="s">
        <v>7063</v>
      </c>
      <c r="K1126" s="562" t="s">
        <v>617</v>
      </c>
      <c r="L1126" s="561" t="s">
        <v>25</v>
      </c>
    </row>
    <row r="1127" spans="1:12" x14ac:dyDescent="0.25">
      <c r="A1127" s="561" t="s">
        <v>320</v>
      </c>
      <c r="B1127" s="561" t="s">
        <v>321</v>
      </c>
      <c r="C1127" s="561" t="s">
        <v>706</v>
      </c>
      <c r="D1127" s="561" t="s">
        <v>707</v>
      </c>
      <c r="E1127" s="562" t="s">
        <v>22</v>
      </c>
      <c r="F1127" s="561" t="s">
        <v>22</v>
      </c>
      <c r="G1127" s="561" t="s">
        <v>24973</v>
      </c>
      <c r="H1127" s="561" t="s">
        <v>1391</v>
      </c>
      <c r="I1127" s="561" t="s">
        <v>709</v>
      </c>
      <c r="J1127" s="561" t="s">
        <v>7063</v>
      </c>
      <c r="K1127" s="562" t="s">
        <v>23218</v>
      </c>
      <c r="L1127" s="561" t="s">
        <v>25</v>
      </c>
    </row>
    <row r="1128" spans="1:12" x14ac:dyDescent="0.25">
      <c r="A1128" s="561" t="s">
        <v>320</v>
      </c>
      <c r="B1128" s="561" t="s">
        <v>321</v>
      </c>
      <c r="C1128" s="561" t="s">
        <v>706</v>
      </c>
      <c r="D1128" s="561" t="s">
        <v>707</v>
      </c>
      <c r="E1128" s="562" t="s">
        <v>22</v>
      </c>
      <c r="F1128" s="561" t="s">
        <v>22</v>
      </c>
      <c r="G1128" s="561" t="s">
        <v>24974</v>
      </c>
      <c r="H1128" s="561" t="s">
        <v>1393</v>
      </c>
      <c r="I1128" s="561" t="s">
        <v>709</v>
      </c>
      <c r="J1128" s="561" t="s">
        <v>7063</v>
      </c>
      <c r="K1128" s="562" t="s">
        <v>24975</v>
      </c>
      <c r="L1128" s="561" t="s">
        <v>25</v>
      </c>
    </row>
    <row r="1129" spans="1:12" x14ac:dyDescent="0.25">
      <c r="A1129" s="561" t="s">
        <v>320</v>
      </c>
      <c r="B1129" s="561" t="s">
        <v>321</v>
      </c>
      <c r="C1129" s="561" t="s">
        <v>706</v>
      </c>
      <c r="D1129" s="561" t="s">
        <v>707</v>
      </c>
      <c r="E1129" s="562" t="s">
        <v>22</v>
      </c>
      <c r="F1129" s="561" t="s">
        <v>22</v>
      </c>
      <c r="G1129" s="561" t="s">
        <v>24976</v>
      </c>
      <c r="H1129" s="561" t="s">
        <v>1395</v>
      </c>
      <c r="I1129" s="561" t="s">
        <v>709</v>
      </c>
      <c r="J1129" s="561" t="s">
        <v>24</v>
      </c>
      <c r="K1129" s="562" t="s">
        <v>8373</v>
      </c>
      <c r="L1129" s="561" t="s">
        <v>25</v>
      </c>
    </row>
    <row r="1130" spans="1:12" x14ac:dyDescent="0.25">
      <c r="A1130" s="561" t="s">
        <v>320</v>
      </c>
      <c r="B1130" s="561" t="s">
        <v>321</v>
      </c>
      <c r="C1130" s="561" t="s">
        <v>706</v>
      </c>
      <c r="D1130" s="561" t="s">
        <v>707</v>
      </c>
      <c r="E1130" s="562" t="s">
        <v>22</v>
      </c>
      <c r="F1130" s="561" t="s">
        <v>22</v>
      </c>
      <c r="G1130" s="561" t="s">
        <v>24977</v>
      </c>
      <c r="H1130" s="561" t="s">
        <v>1396</v>
      </c>
      <c r="I1130" s="561" t="s">
        <v>709</v>
      </c>
      <c r="J1130" s="561" t="s">
        <v>7063</v>
      </c>
      <c r="K1130" s="562" t="s">
        <v>23761</v>
      </c>
      <c r="L1130" s="561" t="s">
        <v>25</v>
      </c>
    </row>
    <row r="1131" spans="1:12" x14ac:dyDescent="0.25">
      <c r="A1131" s="561" t="s">
        <v>320</v>
      </c>
      <c r="B1131" s="561" t="s">
        <v>321</v>
      </c>
      <c r="C1131" s="561" t="s">
        <v>706</v>
      </c>
      <c r="D1131" s="561" t="s">
        <v>707</v>
      </c>
      <c r="E1131" s="562" t="s">
        <v>22</v>
      </c>
      <c r="F1131" s="561" t="s">
        <v>22</v>
      </c>
      <c r="G1131" s="561" t="s">
        <v>24978</v>
      </c>
      <c r="H1131" s="561" t="s">
        <v>1398</v>
      </c>
      <c r="I1131" s="561" t="s">
        <v>709</v>
      </c>
      <c r="J1131" s="561" t="s">
        <v>7063</v>
      </c>
      <c r="K1131" s="562" t="s">
        <v>7833</v>
      </c>
      <c r="L1131" s="561" t="s">
        <v>25</v>
      </c>
    </row>
    <row r="1132" spans="1:12" x14ac:dyDescent="0.25">
      <c r="A1132" s="561" t="s">
        <v>320</v>
      </c>
      <c r="B1132" s="561" t="s">
        <v>321</v>
      </c>
      <c r="C1132" s="561" t="s">
        <v>706</v>
      </c>
      <c r="D1132" s="561" t="s">
        <v>707</v>
      </c>
      <c r="E1132" s="562" t="s">
        <v>22</v>
      </c>
      <c r="F1132" s="561" t="s">
        <v>22</v>
      </c>
      <c r="G1132" s="561" t="s">
        <v>24979</v>
      </c>
      <c r="H1132" s="561" t="s">
        <v>1400</v>
      </c>
      <c r="I1132" s="561" t="s">
        <v>709</v>
      </c>
      <c r="J1132" s="561" t="s">
        <v>7063</v>
      </c>
      <c r="K1132" s="562" t="s">
        <v>949</v>
      </c>
      <c r="L1132" s="561" t="s">
        <v>25</v>
      </c>
    </row>
    <row r="1133" spans="1:12" x14ac:dyDescent="0.25">
      <c r="A1133" s="561" t="s">
        <v>320</v>
      </c>
      <c r="B1133" s="561" t="s">
        <v>321</v>
      </c>
      <c r="C1133" s="561" t="s">
        <v>706</v>
      </c>
      <c r="D1133" s="561" t="s">
        <v>707</v>
      </c>
      <c r="E1133" s="562" t="s">
        <v>22</v>
      </c>
      <c r="F1133" s="561" t="s">
        <v>22</v>
      </c>
      <c r="G1133" s="561" t="s">
        <v>24980</v>
      </c>
      <c r="H1133" s="561" t="s">
        <v>1402</v>
      </c>
      <c r="I1133" s="561" t="s">
        <v>709</v>
      </c>
      <c r="J1133" s="561" t="s">
        <v>326</v>
      </c>
      <c r="K1133" s="562" t="s">
        <v>24981</v>
      </c>
      <c r="L1133" s="561" t="s">
        <v>25</v>
      </c>
    </row>
    <row r="1134" spans="1:12" x14ac:dyDescent="0.25">
      <c r="A1134" s="561" t="s">
        <v>320</v>
      </c>
      <c r="B1134" s="561" t="s">
        <v>321</v>
      </c>
      <c r="C1134" s="561" t="s">
        <v>706</v>
      </c>
      <c r="D1134" s="561" t="s">
        <v>707</v>
      </c>
      <c r="E1134" s="562" t="s">
        <v>22</v>
      </c>
      <c r="F1134" s="561" t="s">
        <v>22</v>
      </c>
      <c r="G1134" s="561" t="s">
        <v>24982</v>
      </c>
      <c r="H1134" s="561" t="s">
        <v>1403</v>
      </c>
      <c r="I1134" s="561" t="s">
        <v>709</v>
      </c>
      <c r="J1134" s="561" t="s">
        <v>7063</v>
      </c>
      <c r="K1134" s="562" t="s">
        <v>5189</v>
      </c>
      <c r="L1134" s="561" t="s">
        <v>25</v>
      </c>
    </row>
    <row r="1135" spans="1:12" x14ac:dyDescent="0.25">
      <c r="A1135" s="561" t="s">
        <v>320</v>
      </c>
      <c r="B1135" s="561" t="s">
        <v>321</v>
      </c>
      <c r="C1135" s="561" t="s">
        <v>706</v>
      </c>
      <c r="D1135" s="561" t="s">
        <v>707</v>
      </c>
      <c r="E1135" s="562" t="s">
        <v>22</v>
      </c>
      <c r="F1135" s="561" t="s">
        <v>22</v>
      </c>
      <c r="G1135" s="561" t="s">
        <v>24983</v>
      </c>
      <c r="H1135" s="561" t="s">
        <v>1405</v>
      </c>
      <c r="I1135" s="561" t="s">
        <v>709</v>
      </c>
      <c r="J1135" s="561" t="s">
        <v>7063</v>
      </c>
      <c r="K1135" s="562" t="s">
        <v>24501</v>
      </c>
      <c r="L1135" s="561" t="s">
        <v>25</v>
      </c>
    </row>
    <row r="1136" spans="1:12" x14ac:dyDescent="0.25">
      <c r="A1136" s="561" t="s">
        <v>320</v>
      </c>
      <c r="B1136" s="561" t="s">
        <v>321</v>
      </c>
      <c r="C1136" s="561" t="s">
        <v>706</v>
      </c>
      <c r="D1136" s="561" t="s">
        <v>707</v>
      </c>
      <c r="E1136" s="562" t="s">
        <v>22</v>
      </c>
      <c r="F1136" s="561" t="s">
        <v>22</v>
      </c>
      <c r="G1136" s="561" t="s">
        <v>24984</v>
      </c>
      <c r="H1136" s="561" t="s">
        <v>1407</v>
      </c>
      <c r="I1136" s="561" t="s">
        <v>709</v>
      </c>
      <c r="J1136" s="561" t="s">
        <v>7063</v>
      </c>
      <c r="K1136" s="562" t="s">
        <v>24985</v>
      </c>
      <c r="L1136" s="561" t="s">
        <v>25</v>
      </c>
    </row>
    <row r="1137" spans="1:12" x14ac:dyDescent="0.25">
      <c r="A1137" s="561" t="s">
        <v>320</v>
      </c>
      <c r="B1137" s="561" t="s">
        <v>321</v>
      </c>
      <c r="C1137" s="561" t="s">
        <v>706</v>
      </c>
      <c r="D1137" s="561" t="s">
        <v>707</v>
      </c>
      <c r="E1137" s="562" t="s">
        <v>22</v>
      </c>
      <c r="F1137" s="561" t="s">
        <v>22</v>
      </c>
      <c r="G1137" s="561" t="s">
        <v>24986</v>
      </c>
      <c r="H1137" s="561" t="s">
        <v>1408</v>
      </c>
      <c r="I1137" s="561" t="s">
        <v>709</v>
      </c>
      <c r="J1137" s="561" t="s">
        <v>326</v>
      </c>
      <c r="K1137" s="562" t="s">
        <v>4719</v>
      </c>
      <c r="L1137" s="561" t="s">
        <v>25</v>
      </c>
    </row>
    <row r="1138" spans="1:12" x14ac:dyDescent="0.25">
      <c r="A1138" s="561" t="s">
        <v>320</v>
      </c>
      <c r="B1138" s="561" t="s">
        <v>321</v>
      </c>
      <c r="C1138" s="561" t="s">
        <v>706</v>
      </c>
      <c r="D1138" s="561" t="s">
        <v>707</v>
      </c>
      <c r="E1138" s="562" t="s">
        <v>22</v>
      </c>
      <c r="F1138" s="561" t="s">
        <v>22</v>
      </c>
      <c r="G1138" s="561" t="s">
        <v>24987</v>
      </c>
      <c r="H1138" s="561" t="s">
        <v>1410</v>
      </c>
      <c r="I1138" s="561" t="s">
        <v>709</v>
      </c>
      <c r="J1138" s="561" t="s">
        <v>7063</v>
      </c>
      <c r="K1138" s="562" t="s">
        <v>864</v>
      </c>
      <c r="L1138" s="561" t="s">
        <v>25</v>
      </c>
    </row>
    <row r="1139" spans="1:12" x14ac:dyDescent="0.25">
      <c r="A1139" s="561" t="s">
        <v>320</v>
      </c>
      <c r="B1139" s="561" t="s">
        <v>321</v>
      </c>
      <c r="C1139" s="561" t="s">
        <v>706</v>
      </c>
      <c r="D1139" s="561" t="s">
        <v>707</v>
      </c>
      <c r="E1139" s="562" t="s">
        <v>22</v>
      </c>
      <c r="F1139" s="561" t="s">
        <v>22</v>
      </c>
      <c r="G1139" s="561" t="s">
        <v>24988</v>
      </c>
      <c r="H1139" s="561" t="s">
        <v>1411</v>
      </c>
      <c r="I1139" s="561" t="s">
        <v>709</v>
      </c>
      <c r="J1139" s="561" t="s">
        <v>7063</v>
      </c>
      <c r="K1139" s="562" t="s">
        <v>1278</v>
      </c>
      <c r="L1139" s="561" t="s">
        <v>25</v>
      </c>
    </row>
    <row r="1140" spans="1:12" x14ac:dyDescent="0.25">
      <c r="A1140" s="561" t="s">
        <v>320</v>
      </c>
      <c r="B1140" s="561" t="s">
        <v>321</v>
      </c>
      <c r="C1140" s="561" t="s">
        <v>706</v>
      </c>
      <c r="D1140" s="561" t="s">
        <v>707</v>
      </c>
      <c r="E1140" s="562" t="s">
        <v>22</v>
      </c>
      <c r="F1140" s="561" t="s">
        <v>22</v>
      </c>
      <c r="G1140" s="561" t="s">
        <v>24989</v>
      </c>
      <c r="H1140" s="561" t="s">
        <v>1412</v>
      </c>
      <c r="I1140" s="561" t="s">
        <v>709</v>
      </c>
      <c r="J1140" s="561" t="s">
        <v>7063</v>
      </c>
      <c r="K1140" s="562" t="s">
        <v>786</v>
      </c>
      <c r="L1140" s="561" t="s">
        <v>25</v>
      </c>
    </row>
    <row r="1141" spans="1:12" x14ac:dyDescent="0.25">
      <c r="A1141" s="561" t="s">
        <v>320</v>
      </c>
      <c r="B1141" s="561" t="s">
        <v>321</v>
      </c>
      <c r="C1141" s="561" t="s">
        <v>706</v>
      </c>
      <c r="D1141" s="561" t="s">
        <v>707</v>
      </c>
      <c r="E1141" s="562" t="s">
        <v>22</v>
      </c>
      <c r="F1141" s="561" t="s">
        <v>22</v>
      </c>
      <c r="G1141" s="561" t="s">
        <v>24990</v>
      </c>
      <c r="H1141" s="561" t="s">
        <v>1413</v>
      </c>
      <c r="I1141" s="561" t="s">
        <v>709</v>
      </c>
      <c r="J1141" s="561" t="s">
        <v>7063</v>
      </c>
      <c r="K1141" s="562" t="s">
        <v>24991</v>
      </c>
      <c r="L1141" s="561" t="s">
        <v>25</v>
      </c>
    </row>
    <row r="1142" spans="1:12" x14ac:dyDescent="0.25">
      <c r="A1142" s="561" t="s">
        <v>320</v>
      </c>
      <c r="B1142" s="561" t="s">
        <v>321</v>
      </c>
      <c r="C1142" s="561" t="s">
        <v>706</v>
      </c>
      <c r="D1142" s="561" t="s">
        <v>707</v>
      </c>
      <c r="E1142" s="562" t="s">
        <v>22</v>
      </c>
      <c r="F1142" s="561" t="s">
        <v>22</v>
      </c>
      <c r="G1142" s="561" t="s">
        <v>24992</v>
      </c>
      <c r="H1142" s="561" t="s">
        <v>1415</v>
      </c>
      <c r="I1142" s="561" t="s">
        <v>709</v>
      </c>
      <c r="J1142" s="561" t="s">
        <v>7063</v>
      </c>
      <c r="K1142" s="562" t="s">
        <v>5185</v>
      </c>
      <c r="L1142" s="561" t="s">
        <v>25</v>
      </c>
    </row>
    <row r="1143" spans="1:12" x14ac:dyDescent="0.25">
      <c r="A1143" s="561" t="s">
        <v>320</v>
      </c>
      <c r="B1143" s="561" t="s">
        <v>321</v>
      </c>
      <c r="C1143" s="561" t="s">
        <v>706</v>
      </c>
      <c r="D1143" s="561" t="s">
        <v>707</v>
      </c>
      <c r="E1143" s="562" t="s">
        <v>22</v>
      </c>
      <c r="F1143" s="561" t="s">
        <v>22</v>
      </c>
      <c r="G1143" s="561" t="s">
        <v>24993</v>
      </c>
      <c r="H1143" s="561" t="s">
        <v>1416</v>
      </c>
      <c r="I1143" s="561" t="s">
        <v>709</v>
      </c>
      <c r="J1143" s="561" t="s">
        <v>7063</v>
      </c>
      <c r="K1143" s="562" t="s">
        <v>7790</v>
      </c>
      <c r="L1143" s="561" t="s">
        <v>25</v>
      </c>
    </row>
    <row r="1144" spans="1:12" x14ac:dyDescent="0.25">
      <c r="A1144" s="561" t="s">
        <v>320</v>
      </c>
      <c r="B1144" s="561" t="s">
        <v>321</v>
      </c>
      <c r="C1144" s="561" t="s">
        <v>706</v>
      </c>
      <c r="D1144" s="561" t="s">
        <v>707</v>
      </c>
      <c r="E1144" s="562" t="s">
        <v>22</v>
      </c>
      <c r="F1144" s="561" t="s">
        <v>22</v>
      </c>
      <c r="G1144" s="561" t="s">
        <v>24994</v>
      </c>
      <c r="H1144" s="561" t="s">
        <v>1417</v>
      </c>
      <c r="I1144" s="561" t="s">
        <v>709</v>
      </c>
      <c r="J1144" s="561" t="s">
        <v>24</v>
      </c>
      <c r="K1144" s="562" t="s">
        <v>8177</v>
      </c>
      <c r="L1144" s="561" t="s">
        <v>25</v>
      </c>
    </row>
    <row r="1145" spans="1:12" x14ac:dyDescent="0.25">
      <c r="A1145" s="561" t="s">
        <v>320</v>
      </c>
      <c r="B1145" s="561" t="s">
        <v>321</v>
      </c>
      <c r="C1145" s="561" t="s">
        <v>706</v>
      </c>
      <c r="D1145" s="561" t="s">
        <v>707</v>
      </c>
      <c r="E1145" s="562" t="s">
        <v>22</v>
      </c>
      <c r="F1145" s="561" t="s">
        <v>22</v>
      </c>
      <c r="G1145" s="561" t="s">
        <v>24995</v>
      </c>
      <c r="H1145" s="561" t="s">
        <v>1419</v>
      </c>
      <c r="I1145" s="561" t="s">
        <v>709</v>
      </c>
      <c r="J1145" s="561" t="s">
        <v>24</v>
      </c>
      <c r="K1145" s="562" t="s">
        <v>564</v>
      </c>
      <c r="L1145" s="561" t="s">
        <v>25</v>
      </c>
    </row>
    <row r="1146" spans="1:12" x14ac:dyDescent="0.25">
      <c r="A1146" s="561" t="s">
        <v>320</v>
      </c>
      <c r="B1146" s="561" t="s">
        <v>321</v>
      </c>
      <c r="C1146" s="561" t="s">
        <v>706</v>
      </c>
      <c r="D1146" s="561" t="s">
        <v>707</v>
      </c>
      <c r="E1146" s="562" t="s">
        <v>22</v>
      </c>
      <c r="F1146" s="561" t="s">
        <v>22</v>
      </c>
      <c r="G1146" s="561" t="s">
        <v>24996</v>
      </c>
      <c r="H1146" s="561" t="s">
        <v>1420</v>
      </c>
      <c r="I1146" s="561" t="s">
        <v>709</v>
      </c>
      <c r="J1146" s="561" t="s">
        <v>7063</v>
      </c>
      <c r="K1146" s="562" t="s">
        <v>4953</v>
      </c>
      <c r="L1146" s="561" t="s">
        <v>25</v>
      </c>
    </row>
    <row r="1147" spans="1:12" x14ac:dyDescent="0.25">
      <c r="A1147" s="561" t="s">
        <v>320</v>
      </c>
      <c r="B1147" s="561" t="s">
        <v>321</v>
      </c>
      <c r="C1147" s="561" t="s">
        <v>706</v>
      </c>
      <c r="D1147" s="561" t="s">
        <v>707</v>
      </c>
      <c r="E1147" s="562" t="s">
        <v>22</v>
      </c>
      <c r="F1147" s="561" t="s">
        <v>22</v>
      </c>
      <c r="G1147" s="561" t="s">
        <v>24997</v>
      </c>
      <c r="H1147" s="561" t="s">
        <v>1421</v>
      </c>
      <c r="I1147" s="561" t="s">
        <v>709</v>
      </c>
      <c r="J1147" s="561" t="s">
        <v>7063</v>
      </c>
      <c r="K1147" s="562" t="s">
        <v>1422</v>
      </c>
      <c r="L1147" s="561" t="s">
        <v>25</v>
      </c>
    </row>
    <row r="1148" spans="1:12" x14ac:dyDescent="0.25">
      <c r="A1148" s="561" t="s">
        <v>320</v>
      </c>
      <c r="B1148" s="561" t="s">
        <v>321</v>
      </c>
      <c r="C1148" s="561" t="s">
        <v>706</v>
      </c>
      <c r="D1148" s="561" t="s">
        <v>707</v>
      </c>
      <c r="E1148" s="562" t="s">
        <v>22</v>
      </c>
      <c r="F1148" s="561" t="s">
        <v>22</v>
      </c>
      <c r="G1148" s="561" t="s">
        <v>24998</v>
      </c>
      <c r="H1148" s="561" t="s">
        <v>1423</v>
      </c>
      <c r="I1148" s="561" t="s">
        <v>709</v>
      </c>
      <c r="J1148" s="561" t="s">
        <v>7063</v>
      </c>
      <c r="K1148" s="562" t="s">
        <v>7140</v>
      </c>
      <c r="L1148" s="561" t="s">
        <v>25</v>
      </c>
    </row>
    <row r="1149" spans="1:12" x14ac:dyDescent="0.25">
      <c r="A1149" s="561" t="s">
        <v>320</v>
      </c>
      <c r="B1149" s="561" t="s">
        <v>321</v>
      </c>
      <c r="C1149" s="561" t="s">
        <v>706</v>
      </c>
      <c r="D1149" s="561" t="s">
        <v>707</v>
      </c>
      <c r="E1149" s="562" t="s">
        <v>22</v>
      </c>
      <c r="F1149" s="561" t="s">
        <v>22</v>
      </c>
      <c r="G1149" s="561" t="s">
        <v>24999</v>
      </c>
      <c r="H1149" s="561" t="s">
        <v>1425</v>
      </c>
      <c r="I1149" s="561" t="s">
        <v>709</v>
      </c>
      <c r="J1149" s="561" t="s">
        <v>7063</v>
      </c>
      <c r="K1149" s="562" t="s">
        <v>674</v>
      </c>
      <c r="L1149" s="561" t="s">
        <v>25</v>
      </c>
    </row>
    <row r="1150" spans="1:12" x14ac:dyDescent="0.25">
      <c r="A1150" s="561" t="s">
        <v>320</v>
      </c>
      <c r="B1150" s="561" t="s">
        <v>321</v>
      </c>
      <c r="C1150" s="561" t="s">
        <v>706</v>
      </c>
      <c r="D1150" s="561" t="s">
        <v>707</v>
      </c>
      <c r="E1150" s="562" t="s">
        <v>22</v>
      </c>
      <c r="F1150" s="561" t="s">
        <v>22</v>
      </c>
      <c r="G1150" s="561" t="s">
        <v>25000</v>
      </c>
      <c r="H1150" s="561" t="s">
        <v>1426</v>
      </c>
      <c r="I1150" s="561" t="s">
        <v>709</v>
      </c>
      <c r="J1150" s="561" t="s">
        <v>7063</v>
      </c>
      <c r="K1150" s="562" t="s">
        <v>1422</v>
      </c>
      <c r="L1150" s="561" t="s">
        <v>25</v>
      </c>
    </row>
    <row r="1151" spans="1:12" x14ac:dyDescent="0.25">
      <c r="A1151" s="561" t="s">
        <v>320</v>
      </c>
      <c r="B1151" s="561" t="s">
        <v>321</v>
      </c>
      <c r="C1151" s="561" t="s">
        <v>706</v>
      </c>
      <c r="D1151" s="561" t="s">
        <v>707</v>
      </c>
      <c r="E1151" s="562" t="s">
        <v>22</v>
      </c>
      <c r="F1151" s="561" t="s">
        <v>22</v>
      </c>
      <c r="G1151" s="561" t="s">
        <v>25001</v>
      </c>
      <c r="H1151" s="561" t="s">
        <v>1427</v>
      </c>
      <c r="I1151" s="561" t="s">
        <v>709</v>
      </c>
      <c r="J1151" s="561" t="s">
        <v>7063</v>
      </c>
      <c r="K1151" s="562" t="s">
        <v>1210</v>
      </c>
      <c r="L1151" s="561" t="s">
        <v>25</v>
      </c>
    </row>
    <row r="1152" spans="1:12" x14ac:dyDescent="0.25">
      <c r="A1152" s="561" t="s">
        <v>320</v>
      </c>
      <c r="B1152" s="561" t="s">
        <v>321</v>
      </c>
      <c r="C1152" s="561" t="s">
        <v>706</v>
      </c>
      <c r="D1152" s="561" t="s">
        <v>707</v>
      </c>
      <c r="E1152" s="562" t="s">
        <v>22</v>
      </c>
      <c r="F1152" s="561" t="s">
        <v>22</v>
      </c>
      <c r="G1152" s="561" t="s">
        <v>25002</v>
      </c>
      <c r="H1152" s="561" t="s">
        <v>1428</v>
      </c>
      <c r="I1152" s="561" t="s">
        <v>709</v>
      </c>
      <c r="J1152" s="561" t="s">
        <v>326</v>
      </c>
      <c r="K1152" s="562" t="s">
        <v>7658</v>
      </c>
      <c r="L1152" s="561" t="s">
        <v>25</v>
      </c>
    </row>
    <row r="1153" spans="1:12" x14ac:dyDescent="0.25">
      <c r="A1153" s="561" t="s">
        <v>320</v>
      </c>
      <c r="B1153" s="561" t="s">
        <v>321</v>
      </c>
      <c r="C1153" s="561" t="s">
        <v>706</v>
      </c>
      <c r="D1153" s="561" t="s">
        <v>707</v>
      </c>
      <c r="E1153" s="562" t="s">
        <v>22</v>
      </c>
      <c r="F1153" s="561" t="s">
        <v>22</v>
      </c>
      <c r="G1153" s="561" t="s">
        <v>25003</v>
      </c>
      <c r="H1153" s="561" t="s">
        <v>1430</v>
      </c>
      <c r="I1153" s="561" t="s">
        <v>709</v>
      </c>
      <c r="J1153" s="561" t="s">
        <v>7063</v>
      </c>
      <c r="K1153" s="562" t="s">
        <v>677</v>
      </c>
      <c r="L1153" s="561" t="s">
        <v>25</v>
      </c>
    </row>
    <row r="1154" spans="1:12" x14ac:dyDescent="0.25">
      <c r="A1154" s="561" t="s">
        <v>320</v>
      </c>
      <c r="B1154" s="561" t="s">
        <v>321</v>
      </c>
      <c r="C1154" s="561" t="s">
        <v>706</v>
      </c>
      <c r="D1154" s="561" t="s">
        <v>707</v>
      </c>
      <c r="E1154" s="562" t="s">
        <v>22</v>
      </c>
      <c r="F1154" s="561" t="s">
        <v>22</v>
      </c>
      <c r="G1154" s="561" t="s">
        <v>25004</v>
      </c>
      <c r="H1154" s="561" t="s">
        <v>1432</v>
      </c>
      <c r="I1154" s="561" t="s">
        <v>709</v>
      </c>
      <c r="J1154" s="561" t="s">
        <v>7063</v>
      </c>
      <c r="K1154" s="562" t="s">
        <v>669</v>
      </c>
      <c r="L1154" s="561" t="s">
        <v>25</v>
      </c>
    </row>
    <row r="1155" spans="1:12" x14ac:dyDescent="0.25">
      <c r="A1155" s="561" t="s">
        <v>320</v>
      </c>
      <c r="B1155" s="561" t="s">
        <v>321</v>
      </c>
      <c r="C1155" s="561" t="s">
        <v>706</v>
      </c>
      <c r="D1155" s="561" t="s">
        <v>707</v>
      </c>
      <c r="E1155" s="562" t="s">
        <v>22</v>
      </c>
      <c r="F1155" s="561" t="s">
        <v>22</v>
      </c>
      <c r="G1155" s="561" t="s">
        <v>25005</v>
      </c>
      <c r="H1155" s="561" t="s">
        <v>1433</v>
      </c>
      <c r="I1155" s="561" t="s">
        <v>709</v>
      </c>
      <c r="J1155" s="561" t="s">
        <v>7063</v>
      </c>
      <c r="K1155" s="562" t="s">
        <v>890</v>
      </c>
      <c r="L1155" s="561" t="s">
        <v>25</v>
      </c>
    </row>
    <row r="1156" spans="1:12" x14ac:dyDescent="0.25">
      <c r="A1156" s="561" t="s">
        <v>320</v>
      </c>
      <c r="B1156" s="561" t="s">
        <v>321</v>
      </c>
      <c r="C1156" s="561" t="s">
        <v>706</v>
      </c>
      <c r="D1156" s="561" t="s">
        <v>707</v>
      </c>
      <c r="E1156" s="562" t="s">
        <v>22</v>
      </c>
      <c r="F1156" s="561" t="s">
        <v>22</v>
      </c>
      <c r="G1156" s="561" t="s">
        <v>25006</v>
      </c>
      <c r="H1156" s="561" t="s">
        <v>1434</v>
      </c>
      <c r="I1156" s="561" t="s">
        <v>709</v>
      </c>
      <c r="J1156" s="561" t="s">
        <v>326</v>
      </c>
      <c r="K1156" s="562" t="s">
        <v>1929</v>
      </c>
      <c r="L1156" s="561" t="s">
        <v>25</v>
      </c>
    </row>
    <row r="1157" spans="1:12" x14ac:dyDescent="0.25">
      <c r="A1157" s="561" t="s">
        <v>320</v>
      </c>
      <c r="B1157" s="561" t="s">
        <v>321</v>
      </c>
      <c r="C1157" s="561" t="s">
        <v>706</v>
      </c>
      <c r="D1157" s="561" t="s">
        <v>707</v>
      </c>
      <c r="E1157" s="562" t="s">
        <v>22</v>
      </c>
      <c r="F1157" s="561" t="s">
        <v>22</v>
      </c>
      <c r="G1157" s="561" t="s">
        <v>25007</v>
      </c>
      <c r="H1157" s="561" t="s">
        <v>1435</v>
      </c>
      <c r="I1157" s="561" t="s">
        <v>709</v>
      </c>
      <c r="J1157" s="561" t="s">
        <v>7063</v>
      </c>
      <c r="K1157" s="562" t="s">
        <v>1263</v>
      </c>
      <c r="L1157" s="561" t="s">
        <v>25</v>
      </c>
    </row>
    <row r="1158" spans="1:12" x14ac:dyDescent="0.25">
      <c r="A1158" s="561" t="s">
        <v>320</v>
      </c>
      <c r="B1158" s="561" t="s">
        <v>321</v>
      </c>
      <c r="C1158" s="561" t="s">
        <v>706</v>
      </c>
      <c r="D1158" s="561" t="s">
        <v>707</v>
      </c>
      <c r="E1158" s="562" t="s">
        <v>22</v>
      </c>
      <c r="F1158" s="561" t="s">
        <v>22</v>
      </c>
      <c r="G1158" s="561" t="s">
        <v>25008</v>
      </c>
      <c r="H1158" s="561" t="s">
        <v>1436</v>
      </c>
      <c r="I1158" s="561" t="s">
        <v>709</v>
      </c>
      <c r="J1158" s="561" t="s">
        <v>7063</v>
      </c>
      <c r="K1158" s="562" t="s">
        <v>1174</v>
      </c>
      <c r="L1158" s="561" t="s">
        <v>25</v>
      </c>
    </row>
    <row r="1159" spans="1:12" x14ac:dyDescent="0.25">
      <c r="A1159" s="561" t="s">
        <v>320</v>
      </c>
      <c r="B1159" s="561" t="s">
        <v>321</v>
      </c>
      <c r="C1159" s="561" t="s">
        <v>706</v>
      </c>
      <c r="D1159" s="561" t="s">
        <v>707</v>
      </c>
      <c r="E1159" s="562" t="s">
        <v>22</v>
      </c>
      <c r="F1159" s="561" t="s">
        <v>22</v>
      </c>
      <c r="G1159" s="561" t="s">
        <v>25009</v>
      </c>
      <c r="H1159" s="561" t="s">
        <v>1437</v>
      </c>
      <c r="I1159" s="561" t="s">
        <v>709</v>
      </c>
      <c r="J1159" s="561" t="s">
        <v>7063</v>
      </c>
      <c r="K1159" s="562" t="s">
        <v>1103</v>
      </c>
      <c r="L1159" s="561" t="s">
        <v>25</v>
      </c>
    </row>
    <row r="1160" spans="1:12" x14ac:dyDescent="0.25">
      <c r="A1160" s="561" t="s">
        <v>320</v>
      </c>
      <c r="B1160" s="561" t="s">
        <v>321</v>
      </c>
      <c r="C1160" s="561" t="s">
        <v>706</v>
      </c>
      <c r="D1160" s="561" t="s">
        <v>707</v>
      </c>
      <c r="E1160" s="562" t="s">
        <v>22</v>
      </c>
      <c r="F1160" s="561" t="s">
        <v>22</v>
      </c>
      <c r="G1160" s="561" t="s">
        <v>25010</v>
      </c>
      <c r="H1160" s="561" t="s">
        <v>1438</v>
      </c>
      <c r="I1160" s="561" t="s">
        <v>709</v>
      </c>
      <c r="J1160" s="561" t="s">
        <v>24</v>
      </c>
      <c r="K1160" s="562" t="s">
        <v>818</v>
      </c>
      <c r="L1160" s="561" t="s">
        <v>25</v>
      </c>
    </row>
    <row r="1161" spans="1:12" x14ac:dyDescent="0.25">
      <c r="A1161" s="561" t="s">
        <v>320</v>
      </c>
      <c r="B1161" s="561" t="s">
        <v>321</v>
      </c>
      <c r="C1161" s="561" t="s">
        <v>706</v>
      </c>
      <c r="D1161" s="561" t="s">
        <v>707</v>
      </c>
      <c r="E1161" s="562" t="s">
        <v>22</v>
      </c>
      <c r="F1161" s="561" t="s">
        <v>22</v>
      </c>
      <c r="G1161" s="561" t="s">
        <v>25011</v>
      </c>
      <c r="H1161" s="561" t="s">
        <v>1439</v>
      </c>
      <c r="I1161" s="561" t="s">
        <v>709</v>
      </c>
      <c r="J1161" s="561" t="s">
        <v>7063</v>
      </c>
      <c r="K1161" s="562" t="s">
        <v>1285</v>
      </c>
      <c r="L1161" s="561" t="s">
        <v>25</v>
      </c>
    </row>
    <row r="1162" spans="1:12" x14ac:dyDescent="0.25">
      <c r="A1162" s="561" t="s">
        <v>320</v>
      </c>
      <c r="B1162" s="561" t="s">
        <v>321</v>
      </c>
      <c r="C1162" s="561" t="s">
        <v>706</v>
      </c>
      <c r="D1162" s="561" t="s">
        <v>707</v>
      </c>
      <c r="E1162" s="562" t="s">
        <v>22</v>
      </c>
      <c r="F1162" s="561" t="s">
        <v>22</v>
      </c>
      <c r="G1162" s="561" t="s">
        <v>25012</v>
      </c>
      <c r="H1162" s="561" t="s">
        <v>1440</v>
      </c>
      <c r="I1162" s="561" t="s">
        <v>709</v>
      </c>
      <c r="J1162" s="561" t="s">
        <v>7063</v>
      </c>
      <c r="K1162" s="562" t="s">
        <v>1174</v>
      </c>
      <c r="L1162" s="561" t="s">
        <v>25</v>
      </c>
    </row>
    <row r="1163" spans="1:12" x14ac:dyDescent="0.25">
      <c r="A1163" s="561" t="s">
        <v>320</v>
      </c>
      <c r="B1163" s="561" t="s">
        <v>321</v>
      </c>
      <c r="C1163" s="561" t="s">
        <v>706</v>
      </c>
      <c r="D1163" s="561" t="s">
        <v>707</v>
      </c>
      <c r="E1163" s="562" t="s">
        <v>22</v>
      </c>
      <c r="F1163" s="561" t="s">
        <v>22</v>
      </c>
      <c r="G1163" s="561" t="s">
        <v>25013</v>
      </c>
      <c r="H1163" s="561" t="s">
        <v>1441</v>
      </c>
      <c r="I1163" s="561" t="s">
        <v>709</v>
      </c>
      <c r="J1163" s="561" t="s">
        <v>7063</v>
      </c>
      <c r="K1163" s="562" t="s">
        <v>1109</v>
      </c>
      <c r="L1163" s="561" t="s">
        <v>25</v>
      </c>
    </row>
    <row r="1164" spans="1:12" x14ac:dyDescent="0.25">
      <c r="A1164" s="561" t="s">
        <v>320</v>
      </c>
      <c r="B1164" s="561" t="s">
        <v>321</v>
      </c>
      <c r="C1164" s="561" t="s">
        <v>706</v>
      </c>
      <c r="D1164" s="561" t="s">
        <v>707</v>
      </c>
      <c r="E1164" s="562" t="s">
        <v>22</v>
      </c>
      <c r="F1164" s="561" t="s">
        <v>22</v>
      </c>
      <c r="G1164" s="561" t="s">
        <v>25014</v>
      </c>
      <c r="H1164" s="561" t="s">
        <v>1442</v>
      </c>
      <c r="I1164" s="561" t="s">
        <v>709</v>
      </c>
      <c r="J1164" s="561" t="s">
        <v>326</v>
      </c>
      <c r="K1164" s="562" t="s">
        <v>1929</v>
      </c>
      <c r="L1164" s="561" t="s">
        <v>25</v>
      </c>
    </row>
    <row r="1165" spans="1:12" x14ac:dyDescent="0.25">
      <c r="A1165" s="561" t="s">
        <v>320</v>
      </c>
      <c r="B1165" s="561" t="s">
        <v>321</v>
      </c>
      <c r="C1165" s="561" t="s">
        <v>706</v>
      </c>
      <c r="D1165" s="561" t="s">
        <v>707</v>
      </c>
      <c r="E1165" s="562" t="s">
        <v>22</v>
      </c>
      <c r="F1165" s="561" t="s">
        <v>22</v>
      </c>
      <c r="G1165" s="561" t="s">
        <v>25015</v>
      </c>
      <c r="H1165" s="561" t="s">
        <v>1443</v>
      </c>
      <c r="I1165" s="561" t="s">
        <v>709</v>
      </c>
      <c r="J1165" s="561" t="s">
        <v>7063</v>
      </c>
      <c r="K1165" s="562" t="s">
        <v>6411</v>
      </c>
      <c r="L1165" s="561" t="s">
        <v>25</v>
      </c>
    </row>
    <row r="1166" spans="1:12" x14ac:dyDescent="0.25">
      <c r="A1166" s="561" t="s">
        <v>320</v>
      </c>
      <c r="B1166" s="561" t="s">
        <v>321</v>
      </c>
      <c r="C1166" s="561" t="s">
        <v>706</v>
      </c>
      <c r="D1166" s="561" t="s">
        <v>707</v>
      </c>
      <c r="E1166" s="562" t="s">
        <v>22</v>
      </c>
      <c r="F1166" s="561" t="s">
        <v>22</v>
      </c>
      <c r="G1166" s="561" t="s">
        <v>25016</v>
      </c>
      <c r="H1166" s="561" t="s">
        <v>1444</v>
      </c>
      <c r="I1166" s="561" t="s">
        <v>709</v>
      </c>
      <c r="J1166" s="561" t="s">
        <v>7063</v>
      </c>
      <c r="K1166" s="562" t="s">
        <v>1280</v>
      </c>
      <c r="L1166" s="561" t="s">
        <v>25</v>
      </c>
    </row>
    <row r="1167" spans="1:12" x14ac:dyDescent="0.25">
      <c r="A1167" s="561" t="s">
        <v>320</v>
      </c>
      <c r="B1167" s="561" t="s">
        <v>321</v>
      </c>
      <c r="C1167" s="561" t="s">
        <v>706</v>
      </c>
      <c r="D1167" s="561" t="s">
        <v>707</v>
      </c>
      <c r="E1167" s="562" t="s">
        <v>22</v>
      </c>
      <c r="F1167" s="561" t="s">
        <v>22</v>
      </c>
      <c r="G1167" s="561" t="s">
        <v>25017</v>
      </c>
      <c r="H1167" s="561" t="s">
        <v>1445</v>
      </c>
      <c r="I1167" s="561" t="s">
        <v>709</v>
      </c>
      <c r="J1167" s="561" t="s">
        <v>7063</v>
      </c>
      <c r="K1167" s="562" t="s">
        <v>499</v>
      </c>
      <c r="L1167" s="561" t="s">
        <v>25</v>
      </c>
    </row>
    <row r="1168" spans="1:12" x14ac:dyDescent="0.25">
      <c r="A1168" s="561" t="s">
        <v>320</v>
      </c>
      <c r="B1168" s="561" t="s">
        <v>321</v>
      </c>
      <c r="C1168" s="561" t="s">
        <v>706</v>
      </c>
      <c r="D1168" s="561" t="s">
        <v>707</v>
      </c>
      <c r="E1168" s="562" t="s">
        <v>22</v>
      </c>
      <c r="F1168" s="561" t="s">
        <v>22</v>
      </c>
      <c r="G1168" s="561" t="s">
        <v>25018</v>
      </c>
      <c r="H1168" s="561" t="s">
        <v>1446</v>
      </c>
      <c r="I1168" s="561" t="s">
        <v>709</v>
      </c>
      <c r="J1168" s="561" t="s">
        <v>7063</v>
      </c>
      <c r="K1168" s="562" t="s">
        <v>7858</v>
      </c>
      <c r="L1168" s="561" t="s">
        <v>25</v>
      </c>
    </row>
    <row r="1169" spans="1:12" x14ac:dyDescent="0.25">
      <c r="A1169" s="561" t="s">
        <v>320</v>
      </c>
      <c r="B1169" s="561" t="s">
        <v>321</v>
      </c>
      <c r="C1169" s="561" t="s">
        <v>706</v>
      </c>
      <c r="D1169" s="561" t="s">
        <v>707</v>
      </c>
      <c r="E1169" s="562" t="s">
        <v>22</v>
      </c>
      <c r="F1169" s="561" t="s">
        <v>22</v>
      </c>
      <c r="G1169" s="561" t="s">
        <v>25019</v>
      </c>
      <c r="H1169" s="561" t="s">
        <v>1448</v>
      </c>
      <c r="I1169" s="561" t="s">
        <v>709</v>
      </c>
      <c r="J1169" s="561" t="s">
        <v>7063</v>
      </c>
      <c r="K1169" s="562" t="s">
        <v>24761</v>
      </c>
      <c r="L1169" s="561" t="s">
        <v>25</v>
      </c>
    </row>
    <row r="1170" spans="1:12" x14ac:dyDescent="0.25">
      <c r="A1170" s="561" t="s">
        <v>320</v>
      </c>
      <c r="B1170" s="561" t="s">
        <v>321</v>
      </c>
      <c r="C1170" s="561" t="s">
        <v>706</v>
      </c>
      <c r="D1170" s="561" t="s">
        <v>707</v>
      </c>
      <c r="E1170" s="562" t="s">
        <v>22</v>
      </c>
      <c r="F1170" s="561" t="s">
        <v>22</v>
      </c>
      <c r="G1170" s="561" t="s">
        <v>25020</v>
      </c>
      <c r="H1170" s="561" t="s">
        <v>1450</v>
      </c>
      <c r="I1170" s="561" t="s">
        <v>709</v>
      </c>
      <c r="J1170" s="561" t="s">
        <v>7063</v>
      </c>
      <c r="K1170" s="562" t="s">
        <v>7774</v>
      </c>
      <c r="L1170" s="561" t="s">
        <v>25</v>
      </c>
    </row>
    <row r="1171" spans="1:12" x14ac:dyDescent="0.25">
      <c r="A1171" s="561" t="s">
        <v>320</v>
      </c>
      <c r="B1171" s="561" t="s">
        <v>321</v>
      </c>
      <c r="C1171" s="561" t="s">
        <v>706</v>
      </c>
      <c r="D1171" s="561" t="s">
        <v>707</v>
      </c>
      <c r="E1171" s="562" t="s">
        <v>22</v>
      </c>
      <c r="F1171" s="561" t="s">
        <v>22</v>
      </c>
      <c r="G1171" s="561" t="s">
        <v>25021</v>
      </c>
      <c r="H1171" s="561" t="s">
        <v>1451</v>
      </c>
      <c r="I1171" s="561" t="s">
        <v>709</v>
      </c>
      <c r="J1171" s="561" t="s">
        <v>326</v>
      </c>
      <c r="K1171" s="562" t="s">
        <v>8602</v>
      </c>
      <c r="L1171" s="561" t="s">
        <v>25</v>
      </c>
    </row>
    <row r="1172" spans="1:12" x14ac:dyDescent="0.25">
      <c r="A1172" s="561" t="s">
        <v>320</v>
      </c>
      <c r="B1172" s="561" t="s">
        <v>321</v>
      </c>
      <c r="C1172" s="561" t="s">
        <v>706</v>
      </c>
      <c r="D1172" s="561" t="s">
        <v>707</v>
      </c>
      <c r="E1172" s="562" t="s">
        <v>22</v>
      </c>
      <c r="F1172" s="561" t="s">
        <v>22</v>
      </c>
      <c r="G1172" s="561" t="s">
        <v>25022</v>
      </c>
      <c r="H1172" s="561" t="s">
        <v>1452</v>
      </c>
      <c r="I1172" s="561" t="s">
        <v>709</v>
      </c>
      <c r="J1172" s="561" t="s">
        <v>7063</v>
      </c>
      <c r="K1172" s="562" t="s">
        <v>1449</v>
      </c>
      <c r="L1172" s="561" t="s">
        <v>25</v>
      </c>
    </row>
    <row r="1173" spans="1:12" x14ac:dyDescent="0.25">
      <c r="A1173" s="561" t="s">
        <v>320</v>
      </c>
      <c r="B1173" s="561" t="s">
        <v>321</v>
      </c>
      <c r="C1173" s="561" t="s">
        <v>706</v>
      </c>
      <c r="D1173" s="561" t="s">
        <v>707</v>
      </c>
      <c r="E1173" s="562" t="s">
        <v>22</v>
      </c>
      <c r="F1173" s="561" t="s">
        <v>22</v>
      </c>
      <c r="G1173" s="561" t="s">
        <v>25023</v>
      </c>
      <c r="H1173" s="561" t="s">
        <v>1454</v>
      </c>
      <c r="I1173" s="561" t="s">
        <v>709</v>
      </c>
      <c r="J1173" s="561" t="s">
        <v>7063</v>
      </c>
      <c r="K1173" s="562" t="s">
        <v>5466</v>
      </c>
      <c r="L1173" s="561" t="s">
        <v>25</v>
      </c>
    </row>
    <row r="1174" spans="1:12" x14ac:dyDescent="0.25">
      <c r="A1174" s="561" t="s">
        <v>320</v>
      </c>
      <c r="B1174" s="561" t="s">
        <v>321</v>
      </c>
      <c r="C1174" s="561" t="s">
        <v>706</v>
      </c>
      <c r="D1174" s="561" t="s">
        <v>707</v>
      </c>
      <c r="E1174" s="562" t="s">
        <v>22</v>
      </c>
      <c r="F1174" s="561" t="s">
        <v>22</v>
      </c>
      <c r="G1174" s="561" t="s">
        <v>25024</v>
      </c>
      <c r="H1174" s="561" t="s">
        <v>1455</v>
      </c>
      <c r="I1174" s="561" t="s">
        <v>709</v>
      </c>
      <c r="J1174" s="561" t="s">
        <v>7063</v>
      </c>
      <c r="K1174" s="562" t="s">
        <v>1238</v>
      </c>
      <c r="L1174" s="561" t="s">
        <v>25</v>
      </c>
    </row>
    <row r="1175" spans="1:12" x14ac:dyDescent="0.25">
      <c r="A1175" s="561" t="s">
        <v>320</v>
      </c>
      <c r="B1175" s="561" t="s">
        <v>321</v>
      </c>
      <c r="C1175" s="561" t="s">
        <v>706</v>
      </c>
      <c r="D1175" s="561" t="s">
        <v>707</v>
      </c>
      <c r="E1175" s="562" t="s">
        <v>22</v>
      </c>
      <c r="F1175" s="561" t="s">
        <v>22</v>
      </c>
      <c r="G1175" s="561" t="s">
        <v>25025</v>
      </c>
      <c r="H1175" s="561" t="s">
        <v>1456</v>
      </c>
      <c r="I1175" s="561" t="s">
        <v>709</v>
      </c>
      <c r="J1175" s="561" t="s">
        <v>24</v>
      </c>
      <c r="K1175" s="562" t="s">
        <v>24531</v>
      </c>
      <c r="L1175" s="561" t="s">
        <v>25</v>
      </c>
    </row>
    <row r="1176" spans="1:12" x14ac:dyDescent="0.25">
      <c r="A1176" s="561" t="s">
        <v>320</v>
      </c>
      <c r="B1176" s="561" t="s">
        <v>321</v>
      </c>
      <c r="C1176" s="561" t="s">
        <v>706</v>
      </c>
      <c r="D1176" s="561" t="s">
        <v>707</v>
      </c>
      <c r="E1176" s="562" t="s">
        <v>22</v>
      </c>
      <c r="F1176" s="561" t="s">
        <v>22</v>
      </c>
      <c r="G1176" s="561" t="s">
        <v>25026</v>
      </c>
      <c r="H1176" s="561" t="s">
        <v>1457</v>
      </c>
      <c r="I1176" s="561" t="s">
        <v>709</v>
      </c>
      <c r="J1176" s="561" t="s">
        <v>24</v>
      </c>
      <c r="K1176" s="562" t="s">
        <v>25027</v>
      </c>
      <c r="L1176" s="561" t="s">
        <v>25</v>
      </c>
    </row>
    <row r="1177" spans="1:12" x14ac:dyDescent="0.25">
      <c r="A1177" s="561" t="s">
        <v>320</v>
      </c>
      <c r="B1177" s="561" t="s">
        <v>321</v>
      </c>
      <c r="C1177" s="561" t="s">
        <v>706</v>
      </c>
      <c r="D1177" s="561" t="s">
        <v>707</v>
      </c>
      <c r="E1177" s="562" t="s">
        <v>22</v>
      </c>
      <c r="F1177" s="561" t="s">
        <v>22</v>
      </c>
      <c r="G1177" s="561" t="s">
        <v>25028</v>
      </c>
      <c r="H1177" s="561" t="s">
        <v>1459</v>
      </c>
      <c r="I1177" s="561" t="s">
        <v>709</v>
      </c>
      <c r="J1177" s="561" t="s">
        <v>24</v>
      </c>
      <c r="K1177" s="562" t="s">
        <v>4298</v>
      </c>
      <c r="L1177" s="561" t="s">
        <v>25</v>
      </c>
    </row>
    <row r="1178" spans="1:12" x14ac:dyDescent="0.25">
      <c r="A1178" s="561" t="s">
        <v>320</v>
      </c>
      <c r="B1178" s="561" t="s">
        <v>321</v>
      </c>
      <c r="C1178" s="561" t="s">
        <v>706</v>
      </c>
      <c r="D1178" s="561" t="s">
        <v>707</v>
      </c>
      <c r="E1178" s="562" t="s">
        <v>22</v>
      </c>
      <c r="F1178" s="561" t="s">
        <v>22</v>
      </c>
      <c r="G1178" s="561" t="s">
        <v>25029</v>
      </c>
      <c r="H1178" s="561" t="s">
        <v>1460</v>
      </c>
      <c r="I1178" s="561" t="s">
        <v>709</v>
      </c>
      <c r="J1178" s="561" t="s">
        <v>24</v>
      </c>
      <c r="K1178" s="562" t="s">
        <v>25030</v>
      </c>
      <c r="L1178" s="561" t="s">
        <v>25</v>
      </c>
    </row>
    <row r="1179" spans="1:12" x14ac:dyDescent="0.25">
      <c r="A1179" s="561" t="s">
        <v>320</v>
      </c>
      <c r="B1179" s="561" t="s">
        <v>321</v>
      </c>
      <c r="C1179" s="561" t="s">
        <v>706</v>
      </c>
      <c r="D1179" s="561" t="s">
        <v>707</v>
      </c>
      <c r="E1179" s="562" t="s">
        <v>22</v>
      </c>
      <c r="F1179" s="561" t="s">
        <v>22</v>
      </c>
      <c r="G1179" s="561" t="s">
        <v>25031</v>
      </c>
      <c r="H1179" s="561" t="s">
        <v>1461</v>
      </c>
      <c r="I1179" s="561" t="s">
        <v>709</v>
      </c>
      <c r="J1179" s="561" t="s">
        <v>24</v>
      </c>
      <c r="K1179" s="562" t="s">
        <v>6341</v>
      </c>
      <c r="L1179" s="561" t="s">
        <v>25</v>
      </c>
    </row>
    <row r="1180" spans="1:12" x14ac:dyDescent="0.25">
      <c r="A1180" s="561" t="s">
        <v>320</v>
      </c>
      <c r="B1180" s="561" t="s">
        <v>321</v>
      </c>
      <c r="C1180" s="561" t="s">
        <v>706</v>
      </c>
      <c r="D1180" s="561" t="s">
        <v>707</v>
      </c>
      <c r="E1180" s="562" t="s">
        <v>22</v>
      </c>
      <c r="F1180" s="561" t="s">
        <v>22</v>
      </c>
      <c r="G1180" s="561" t="s">
        <v>25032</v>
      </c>
      <c r="H1180" s="561" t="s">
        <v>1463</v>
      </c>
      <c r="I1180" s="561" t="s">
        <v>709</v>
      </c>
      <c r="J1180" s="561" t="s">
        <v>24</v>
      </c>
      <c r="K1180" s="562" t="s">
        <v>7874</v>
      </c>
      <c r="L1180" s="561" t="s">
        <v>25</v>
      </c>
    </row>
    <row r="1181" spans="1:12" x14ac:dyDescent="0.25">
      <c r="A1181" s="561" t="s">
        <v>320</v>
      </c>
      <c r="B1181" s="561" t="s">
        <v>321</v>
      </c>
      <c r="C1181" s="561" t="s">
        <v>706</v>
      </c>
      <c r="D1181" s="561" t="s">
        <v>707</v>
      </c>
      <c r="E1181" s="562" t="s">
        <v>22</v>
      </c>
      <c r="F1181" s="561" t="s">
        <v>22</v>
      </c>
      <c r="G1181" s="561" t="s">
        <v>25033</v>
      </c>
      <c r="H1181" s="561" t="s">
        <v>1464</v>
      </c>
      <c r="I1181" s="561" t="s">
        <v>709</v>
      </c>
      <c r="J1181" s="561" t="s">
        <v>24</v>
      </c>
      <c r="K1181" s="562" t="s">
        <v>5765</v>
      </c>
      <c r="L1181" s="561" t="s">
        <v>25</v>
      </c>
    </row>
    <row r="1182" spans="1:12" x14ac:dyDescent="0.25">
      <c r="A1182" s="561" t="s">
        <v>320</v>
      </c>
      <c r="B1182" s="561" t="s">
        <v>321</v>
      </c>
      <c r="C1182" s="561" t="s">
        <v>706</v>
      </c>
      <c r="D1182" s="561" t="s">
        <v>707</v>
      </c>
      <c r="E1182" s="562" t="s">
        <v>22</v>
      </c>
      <c r="F1182" s="561" t="s">
        <v>22</v>
      </c>
      <c r="G1182" s="561" t="s">
        <v>25034</v>
      </c>
      <c r="H1182" s="561" t="s">
        <v>1466</v>
      </c>
      <c r="I1182" s="561" t="s">
        <v>709</v>
      </c>
      <c r="J1182" s="561" t="s">
        <v>24</v>
      </c>
      <c r="K1182" s="562" t="s">
        <v>7982</v>
      </c>
      <c r="L1182" s="561" t="s">
        <v>25</v>
      </c>
    </row>
    <row r="1183" spans="1:12" x14ac:dyDescent="0.25">
      <c r="A1183" s="561" t="s">
        <v>320</v>
      </c>
      <c r="B1183" s="561" t="s">
        <v>321</v>
      </c>
      <c r="C1183" s="561" t="s">
        <v>706</v>
      </c>
      <c r="D1183" s="561" t="s">
        <v>707</v>
      </c>
      <c r="E1183" s="562" t="s">
        <v>22</v>
      </c>
      <c r="F1183" s="561" t="s">
        <v>22</v>
      </c>
      <c r="G1183" s="561" t="s">
        <v>25035</v>
      </c>
      <c r="H1183" s="561" t="s">
        <v>1467</v>
      </c>
      <c r="I1183" s="561" t="s">
        <v>709</v>
      </c>
      <c r="J1183" s="561" t="s">
        <v>326</v>
      </c>
      <c r="K1183" s="562" t="s">
        <v>24583</v>
      </c>
      <c r="L1183" s="561" t="s">
        <v>25</v>
      </c>
    </row>
    <row r="1184" spans="1:12" x14ac:dyDescent="0.25">
      <c r="A1184" s="561" t="s">
        <v>320</v>
      </c>
      <c r="B1184" s="561" t="s">
        <v>321</v>
      </c>
      <c r="C1184" s="561" t="s">
        <v>706</v>
      </c>
      <c r="D1184" s="561" t="s">
        <v>707</v>
      </c>
      <c r="E1184" s="562" t="s">
        <v>22</v>
      </c>
      <c r="F1184" s="561" t="s">
        <v>22</v>
      </c>
      <c r="G1184" s="561" t="s">
        <v>25036</v>
      </c>
      <c r="H1184" s="561" t="s">
        <v>1468</v>
      </c>
      <c r="I1184" s="561" t="s">
        <v>709</v>
      </c>
      <c r="J1184" s="561" t="s">
        <v>24</v>
      </c>
      <c r="K1184" s="562" t="s">
        <v>25037</v>
      </c>
      <c r="L1184" s="561" t="s">
        <v>25</v>
      </c>
    </row>
    <row r="1185" spans="1:12" x14ac:dyDescent="0.25">
      <c r="A1185" s="561" t="s">
        <v>320</v>
      </c>
      <c r="B1185" s="561" t="s">
        <v>321</v>
      </c>
      <c r="C1185" s="561" t="s">
        <v>706</v>
      </c>
      <c r="D1185" s="561" t="s">
        <v>707</v>
      </c>
      <c r="E1185" s="562" t="s">
        <v>22</v>
      </c>
      <c r="F1185" s="561" t="s">
        <v>22</v>
      </c>
      <c r="G1185" s="561" t="s">
        <v>25038</v>
      </c>
      <c r="H1185" s="561" t="s">
        <v>1470</v>
      </c>
      <c r="I1185" s="561" t="s">
        <v>709</v>
      </c>
      <c r="J1185" s="561" t="s">
        <v>24</v>
      </c>
      <c r="K1185" s="562" t="s">
        <v>2396</v>
      </c>
      <c r="L1185" s="561" t="s">
        <v>25</v>
      </c>
    </row>
    <row r="1186" spans="1:12" x14ac:dyDescent="0.25">
      <c r="A1186" s="561" t="s">
        <v>320</v>
      </c>
      <c r="B1186" s="561" t="s">
        <v>321</v>
      </c>
      <c r="C1186" s="561" t="s">
        <v>706</v>
      </c>
      <c r="D1186" s="561" t="s">
        <v>707</v>
      </c>
      <c r="E1186" s="562" t="s">
        <v>22</v>
      </c>
      <c r="F1186" s="561" t="s">
        <v>22</v>
      </c>
      <c r="G1186" s="561" t="s">
        <v>25039</v>
      </c>
      <c r="H1186" s="561" t="s">
        <v>1471</v>
      </c>
      <c r="I1186" s="561" t="s">
        <v>709</v>
      </c>
      <c r="J1186" s="561" t="s">
        <v>24</v>
      </c>
      <c r="K1186" s="562" t="s">
        <v>8195</v>
      </c>
      <c r="L1186" s="561" t="s">
        <v>25</v>
      </c>
    </row>
    <row r="1187" spans="1:12" x14ac:dyDescent="0.25">
      <c r="A1187" s="561" t="s">
        <v>320</v>
      </c>
      <c r="B1187" s="561" t="s">
        <v>321</v>
      </c>
      <c r="C1187" s="561" t="s">
        <v>706</v>
      </c>
      <c r="D1187" s="561" t="s">
        <v>707</v>
      </c>
      <c r="E1187" s="562" t="s">
        <v>22</v>
      </c>
      <c r="F1187" s="561" t="s">
        <v>22</v>
      </c>
      <c r="G1187" s="561" t="s">
        <v>25040</v>
      </c>
      <c r="H1187" s="561" t="s">
        <v>1472</v>
      </c>
      <c r="I1187" s="561" t="s">
        <v>709</v>
      </c>
      <c r="J1187" s="561" t="s">
        <v>326</v>
      </c>
      <c r="K1187" s="562" t="s">
        <v>24583</v>
      </c>
      <c r="L1187" s="561" t="s">
        <v>25</v>
      </c>
    </row>
    <row r="1188" spans="1:12" x14ac:dyDescent="0.25">
      <c r="A1188" s="561" t="s">
        <v>320</v>
      </c>
      <c r="B1188" s="561" t="s">
        <v>321</v>
      </c>
      <c r="C1188" s="561" t="s">
        <v>706</v>
      </c>
      <c r="D1188" s="561" t="s">
        <v>707</v>
      </c>
      <c r="E1188" s="562" t="s">
        <v>22</v>
      </c>
      <c r="F1188" s="561" t="s">
        <v>22</v>
      </c>
      <c r="G1188" s="561" t="s">
        <v>25041</v>
      </c>
      <c r="H1188" s="561" t="s">
        <v>1473</v>
      </c>
      <c r="I1188" s="561" t="s">
        <v>709</v>
      </c>
      <c r="J1188" s="561" t="s">
        <v>7063</v>
      </c>
      <c r="K1188" s="562" t="s">
        <v>25042</v>
      </c>
      <c r="L1188" s="561" t="s">
        <v>25</v>
      </c>
    </row>
    <row r="1189" spans="1:12" x14ac:dyDescent="0.25">
      <c r="A1189" s="561" t="s">
        <v>320</v>
      </c>
      <c r="B1189" s="561" t="s">
        <v>321</v>
      </c>
      <c r="C1189" s="561" t="s">
        <v>706</v>
      </c>
      <c r="D1189" s="561" t="s">
        <v>707</v>
      </c>
      <c r="E1189" s="562" t="s">
        <v>22</v>
      </c>
      <c r="F1189" s="561" t="s">
        <v>22</v>
      </c>
      <c r="G1189" s="561" t="s">
        <v>25043</v>
      </c>
      <c r="H1189" s="561" t="s">
        <v>1475</v>
      </c>
      <c r="I1189" s="561" t="s">
        <v>709</v>
      </c>
      <c r="J1189" s="561" t="s">
        <v>7063</v>
      </c>
      <c r="K1189" s="562" t="s">
        <v>3806</v>
      </c>
      <c r="L1189" s="561" t="s">
        <v>25</v>
      </c>
    </row>
    <row r="1190" spans="1:12" x14ac:dyDescent="0.25">
      <c r="A1190" s="561" t="s">
        <v>320</v>
      </c>
      <c r="B1190" s="561" t="s">
        <v>321</v>
      </c>
      <c r="C1190" s="561" t="s">
        <v>706</v>
      </c>
      <c r="D1190" s="561" t="s">
        <v>707</v>
      </c>
      <c r="E1190" s="562" t="s">
        <v>22</v>
      </c>
      <c r="F1190" s="561" t="s">
        <v>22</v>
      </c>
      <c r="G1190" s="561" t="s">
        <v>25044</v>
      </c>
      <c r="H1190" s="561" t="s">
        <v>1477</v>
      </c>
      <c r="I1190" s="561" t="s">
        <v>709</v>
      </c>
      <c r="J1190" s="561" t="s">
        <v>326</v>
      </c>
      <c r="K1190" s="562" t="s">
        <v>25045</v>
      </c>
      <c r="L1190" s="561" t="s">
        <v>25</v>
      </c>
    </row>
    <row r="1191" spans="1:12" x14ac:dyDescent="0.25">
      <c r="A1191" s="561" t="s">
        <v>320</v>
      </c>
      <c r="B1191" s="561" t="s">
        <v>321</v>
      </c>
      <c r="C1191" s="561" t="s">
        <v>706</v>
      </c>
      <c r="D1191" s="561" t="s">
        <v>707</v>
      </c>
      <c r="E1191" s="562" t="s">
        <v>22</v>
      </c>
      <c r="F1191" s="561" t="s">
        <v>22</v>
      </c>
      <c r="G1191" s="561" t="s">
        <v>25046</v>
      </c>
      <c r="H1191" s="561" t="s">
        <v>1478</v>
      </c>
      <c r="I1191" s="561" t="s">
        <v>709</v>
      </c>
      <c r="J1191" s="561" t="s">
        <v>7063</v>
      </c>
      <c r="K1191" s="562" t="s">
        <v>130</v>
      </c>
      <c r="L1191" s="561" t="s">
        <v>25</v>
      </c>
    </row>
    <row r="1192" spans="1:12" x14ac:dyDescent="0.25">
      <c r="A1192" s="561" t="s">
        <v>320</v>
      </c>
      <c r="B1192" s="561" t="s">
        <v>321</v>
      </c>
      <c r="C1192" s="561" t="s">
        <v>706</v>
      </c>
      <c r="D1192" s="561" t="s">
        <v>707</v>
      </c>
      <c r="E1192" s="562" t="s">
        <v>22</v>
      </c>
      <c r="F1192" s="561" t="s">
        <v>22</v>
      </c>
      <c r="G1192" s="561" t="s">
        <v>25047</v>
      </c>
      <c r="H1192" s="561" t="s">
        <v>1480</v>
      </c>
      <c r="I1192" s="561" t="s">
        <v>709</v>
      </c>
      <c r="J1192" s="561" t="s">
        <v>7063</v>
      </c>
      <c r="K1192" s="562" t="s">
        <v>24810</v>
      </c>
      <c r="L1192" s="561" t="s">
        <v>25</v>
      </c>
    </row>
    <row r="1193" spans="1:12" x14ac:dyDescent="0.25">
      <c r="A1193" s="561" t="s">
        <v>320</v>
      </c>
      <c r="B1193" s="561" t="s">
        <v>321</v>
      </c>
      <c r="C1193" s="561" t="s">
        <v>706</v>
      </c>
      <c r="D1193" s="561" t="s">
        <v>707</v>
      </c>
      <c r="E1193" s="562" t="s">
        <v>22</v>
      </c>
      <c r="F1193" s="561" t="s">
        <v>22</v>
      </c>
      <c r="G1193" s="561" t="s">
        <v>25048</v>
      </c>
      <c r="H1193" s="561" t="s">
        <v>1482</v>
      </c>
      <c r="I1193" s="561" t="s">
        <v>709</v>
      </c>
      <c r="J1193" s="561" t="s">
        <v>7063</v>
      </c>
      <c r="K1193" s="562" t="s">
        <v>1328</v>
      </c>
      <c r="L1193" s="561" t="s">
        <v>25</v>
      </c>
    </row>
    <row r="1194" spans="1:12" x14ac:dyDescent="0.25">
      <c r="A1194" s="561" t="s">
        <v>320</v>
      </c>
      <c r="B1194" s="561" t="s">
        <v>321</v>
      </c>
      <c r="C1194" s="561" t="s">
        <v>706</v>
      </c>
      <c r="D1194" s="561" t="s">
        <v>707</v>
      </c>
      <c r="E1194" s="562" t="s">
        <v>22</v>
      </c>
      <c r="F1194" s="561" t="s">
        <v>22</v>
      </c>
      <c r="G1194" s="561" t="s">
        <v>25049</v>
      </c>
      <c r="H1194" s="561" t="s">
        <v>1483</v>
      </c>
      <c r="I1194" s="561" t="s">
        <v>709</v>
      </c>
      <c r="J1194" s="561" t="s">
        <v>7063</v>
      </c>
      <c r="K1194" s="562" t="s">
        <v>25050</v>
      </c>
      <c r="L1194" s="561" t="s">
        <v>25</v>
      </c>
    </row>
    <row r="1195" spans="1:12" x14ac:dyDescent="0.25">
      <c r="A1195" s="561" t="s">
        <v>320</v>
      </c>
      <c r="B1195" s="561" t="s">
        <v>321</v>
      </c>
      <c r="C1195" s="561" t="s">
        <v>706</v>
      </c>
      <c r="D1195" s="561" t="s">
        <v>707</v>
      </c>
      <c r="E1195" s="562" t="s">
        <v>22</v>
      </c>
      <c r="F1195" s="561" t="s">
        <v>22</v>
      </c>
      <c r="G1195" s="561" t="s">
        <v>25051</v>
      </c>
      <c r="H1195" s="561" t="s">
        <v>1485</v>
      </c>
      <c r="I1195" s="561" t="s">
        <v>709</v>
      </c>
      <c r="J1195" s="561" t="s">
        <v>326</v>
      </c>
      <c r="K1195" s="562" t="s">
        <v>24463</v>
      </c>
      <c r="L1195" s="561" t="s">
        <v>25</v>
      </c>
    </row>
    <row r="1196" spans="1:12" x14ac:dyDescent="0.25">
      <c r="A1196" s="561" t="s">
        <v>320</v>
      </c>
      <c r="B1196" s="561" t="s">
        <v>321</v>
      </c>
      <c r="C1196" s="561" t="s">
        <v>706</v>
      </c>
      <c r="D1196" s="561" t="s">
        <v>707</v>
      </c>
      <c r="E1196" s="562" t="s">
        <v>22</v>
      </c>
      <c r="F1196" s="561" t="s">
        <v>22</v>
      </c>
      <c r="G1196" s="561" t="s">
        <v>25052</v>
      </c>
      <c r="H1196" s="561" t="s">
        <v>1486</v>
      </c>
      <c r="I1196" s="561" t="s">
        <v>709</v>
      </c>
      <c r="J1196" s="561" t="s">
        <v>7063</v>
      </c>
      <c r="K1196" s="562" t="s">
        <v>25053</v>
      </c>
      <c r="L1196" s="561" t="s">
        <v>25</v>
      </c>
    </row>
    <row r="1197" spans="1:12" x14ac:dyDescent="0.25">
      <c r="A1197" s="561" t="s">
        <v>320</v>
      </c>
      <c r="B1197" s="561" t="s">
        <v>321</v>
      </c>
      <c r="C1197" s="561" t="s">
        <v>706</v>
      </c>
      <c r="D1197" s="561" t="s">
        <v>707</v>
      </c>
      <c r="E1197" s="562" t="s">
        <v>22</v>
      </c>
      <c r="F1197" s="561" t="s">
        <v>22</v>
      </c>
      <c r="G1197" s="561" t="s">
        <v>25054</v>
      </c>
      <c r="H1197" s="561" t="s">
        <v>1487</v>
      </c>
      <c r="I1197" s="561" t="s">
        <v>709</v>
      </c>
      <c r="J1197" s="561" t="s">
        <v>7063</v>
      </c>
      <c r="K1197" s="562" t="s">
        <v>1080</v>
      </c>
      <c r="L1197" s="561" t="s">
        <v>25</v>
      </c>
    </row>
    <row r="1198" spans="1:12" x14ac:dyDescent="0.25">
      <c r="A1198" s="561" t="s">
        <v>320</v>
      </c>
      <c r="B1198" s="561" t="s">
        <v>321</v>
      </c>
      <c r="C1198" s="561" t="s">
        <v>706</v>
      </c>
      <c r="D1198" s="561" t="s">
        <v>707</v>
      </c>
      <c r="E1198" s="562" t="s">
        <v>22</v>
      </c>
      <c r="F1198" s="561" t="s">
        <v>22</v>
      </c>
      <c r="G1198" s="561" t="s">
        <v>25055</v>
      </c>
      <c r="H1198" s="561" t="s">
        <v>1488</v>
      </c>
      <c r="I1198" s="561" t="s">
        <v>709</v>
      </c>
      <c r="J1198" s="561" t="s">
        <v>7063</v>
      </c>
      <c r="K1198" s="562" t="s">
        <v>8666</v>
      </c>
      <c r="L1198" s="561" t="s">
        <v>25</v>
      </c>
    </row>
    <row r="1199" spans="1:12" x14ac:dyDescent="0.25">
      <c r="A1199" s="561" t="s">
        <v>320</v>
      </c>
      <c r="B1199" s="561" t="s">
        <v>321</v>
      </c>
      <c r="C1199" s="561" t="s">
        <v>706</v>
      </c>
      <c r="D1199" s="561" t="s">
        <v>707</v>
      </c>
      <c r="E1199" s="562" t="s">
        <v>22</v>
      </c>
      <c r="F1199" s="561" t="s">
        <v>22</v>
      </c>
      <c r="G1199" s="561" t="s">
        <v>25056</v>
      </c>
      <c r="H1199" s="561" t="s">
        <v>1490</v>
      </c>
      <c r="I1199" s="561" t="s">
        <v>709</v>
      </c>
      <c r="J1199" s="561" t="s">
        <v>326</v>
      </c>
      <c r="K1199" s="562" t="s">
        <v>25057</v>
      </c>
      <c r="L1199" s="561" t="s">
        <v>25</v>
      </c>
    </row>
    <row r="1200" spans="1:12" x14ac:dyDescent="0.25">
      <c r="A1200" s="561" t="s">
        <v>320</v>
      </c>
      <c r="B1200" s="561" t="s">
        <v>321</v>
      </c>
      <c r="C1200" s="561" t="s">
        <v>706</v>
      </c>
      <c r="D1200" s="561" t="s">
        <v>707</v>
      </c>
      <c r="E1200" s="562" t="s">
        <v>22</v>
      </c>
      <c r="F1200" s="561" t="s">
        <v>22</v>
      </c>
      <c r="G1200" s="561" t="s">
        <v>25058</v>
      </c>
      <c r="H1200" s="561" t="s">
        <v>1491</v>
      </c>
      <c r="I1200" s="561" t="s">
        <v>709</v>
      </c>
      <c r="J1200" s="561" t="s">
        <v>7063</v>
      </c>
      <c r="K1200" s="562" t="s">
        <v>7739</v>
      </c>
      <c r="L1200" s="561" t="s">
        <v>25</v>
      </c>
    </row>
    <row r="1201" spans="1:12" x14ac:dyDescent="0.25">
      <c r="A1201" s="561" t="s">
        <v>320</v>
      </c>
      <c r="B1201" s="561" t="s">
        <v>321</v>
      </c>
      <c r="C1201" s="561" t="s">
        <v>706</v>
      </c>
      <c r="D1201" s="561" t="s">
        <v>707</v>
      </c>
      <c r="E1201" s="562" t="s">
        <v>22</v>
      </c>
      <c r="F1201" s="561" t="s">
        <v>22</v>
      </c>
      <c r="G1201" s="561" t="s">
        <v>25059</v>
      </c>
      <c r="H1201" s="561" t="s">
        <v>1492</v>
      </c>
      <c r="I1201" s="561" t="s">
        <v>709</v>
      </c>
      <c r="J1201" s="561" t="s">
        <v>7063</v>
      </c>
      <c r="K1201" s="562" t="s">
        <v>1198</v>
      </c>
      <c r="L1201" s="561" t="s">
        <v>25</v>
      </c>
    </row>
    <row r="1202" spans="1:12" x14ac:dyDescent="0.25">
      <c r="A1202" s="561" t="s">
        <v>320</v>
      </c>
      <c r="B1202" s="561" t="s">
        <v>321</v>
      </c>
      <c r="C1202" s="561" t="s">
        <v>706</v>
      </c>
      <c r="D1202" s="561" t="s">
        <v>707</v>
      </c>
      <c r="E1202" s="562" t="s">
        <v>22</v>
      </c>
      <c r="F1202" s="561" t="s">
        <v>22</v>
      </c>
      <c r="G1202" s="561" t="s">
        <v>25060</v>
      </c>
      <c r="H1202" s="561" t="s">
        <v>1494</v>
      </c>
      <c r="I1202" s="561" t="s">
        <v>709</v>
      </c>
      <c r="J1202" s="561" t="s">
        <v>7063</v>
      </c>
      <c r="K1202" s="562" t="s">
        <v>7849</v>
      </c>
      <c r="L1202" s="561" t="s">
        <v>25</v>
      </c>
    </row>
    <row r="1203" spans="1:12" x14ac:dyDescent="0.25">
      <c r="A1203" s="561" t="s">
        <v>320</v>
      </c>
      <c r="B1203" s="561" t="s">
        <v>321</v>
      </c>
      <c r="C1203" s="561" t="s">
        <v>706</v>
      </c>
      <c r="D1203" s="561" t="s">
        <v>707</v>
      </c>
      <c r="E1203" s="562" t="s">
        <v>22</v>
      </c>
      <c r="F1203" s="561" t="s">
        <v>22</v>
      </c>
      <c r="G1203" s="561" t="s">
        <v>25061</v>
      </c>
      <c r="H1203" s="561" t="s">
        <v>1496</v>
      </c>
      <c r="I1203" s="561" t="s">
        <v>709</v>
      </c>
      <c r="J1203" s="561" t="s">
        <v>326</v>
      </c>
      <c r="K1203" s="562" t="s">
        <v>25062</v>
      </c>
      <c r="L1203" s="561" t="s">
        <v>25</v>
      </c>
    </row>
    <row r="1204" spans="1:12" x14ac:dyDescent="0.25">
      <c r="A1204" s="561" t="s">
        <v>320</v>
      </c>
      <c r="B1204" s="561" t="s">
        <v>321</v>
      </c>
      <c r="C1204" s="561" t="s">
        <v>706</v>
      </c>
      <c r="D1204" s="561" t="s">
        <v>707</v>
      </c>
      <c r="E1204" s="562" t="s">
        <v>22</v>
      </c>
      <c r="F1204" s="561" t="s">
        <v>22</v>
      </c>
      <c r="G1204" s="561" t="s">
        <v>25063</v>
      </c>
      <c r="H1204" s="561" t="s">
        <v>1497</v>
      </c>
      <c r="I1204" s="561" t="s">
        <v>709</v>
      </c>
      <c r="J1204" s="561" t="s">
        <v>7063</v>
      </c>
      <c r="K1204" s="562" t="s">
        <v>25064</v>
      </c>
      <c r="L1204" s="561" t="s">
        <v>25</v>
      </c>
    </row>
    <row r="1205" spans="1:12" x14ac:dyDescent="0.25">
      <c r="A1205" s="561" t="s">
        <v>320</v>
      </c>
      <c r="B1205" s="561" t="s">
        <v>321</v>
      </c>
      <c r="C1205" s="561" t="s">
        <v>706</v>
      </c>
      <c r="D1205" s="561" t="s">
        <v>707</v>
      </c>
      <c r="E1205" s="562" t="s">
        <v>22</v>
      </c>
      <c r="F1205" s="561" t="s">
        <v>22</v>
      </c>
      <c r="G1205" s="561" t="s">
        <v>25065</v>
      </c>
      <c r="H1205" s="561" t="s">
        <v>1499</v>
      </c>
      <c r="I1205" s="561" t="s">
        <v>709</v>
      </c>
      <c r="J1205" s="561" t="s">
        <v>7063</v>
      </c>
      <c r="K1205" s="562" t="s">
        <v>24882</v>
      </c>
      <c r="L1205" s="561" t="s">
        <v>25</v>
      </c>
    </row>
    <row r="1206" spans="1:12" x14ac:dyDescent="0.25">
      <c r="A1206" s="561" t="s">
        <v>320</v>
      </c>
      <c r="B1206" s="561" t="s">
        <v>321</v>
      </c>
      <c r="C1206" s="561" t="s">
        <v>706</v>
      </c>
      <c r="D1206" s="561" t="s">
        <v>707</v>
      </c>
      <c r="E1206" s="562" t="s">
        <v>22</v>
      </c>
      <c r="F1206" s="561" t="s">
        <v>22</v>
      </c>
      <c r="G1206" s="561" t="s">
        <v>25066</v>
      </c>
      <c r="H1206" s="561" t="s">
        <v>1500</v>
      </c>
      <c r="I1206" s="561" t="s">
        <v>709</v>
      </c>
      <c r="J1206" s="561" t="s">
        <v>7063</v>
      </c>
      <c r="K1206" s="562" t="s">
        <v>8011</v>
      </c>
      <c r="L1206" s="561" t="s">
        <v>25</v>
      </c>
    </row>
    <row r="1207" spans="1:12" x14ac:dyDescent="0.25">
      <c r="A1207" s="561" t="s">
        <v>320</v>
      </c>
      <c r="B1207" s="561" t="s">
        <v>321</v>
      </c>
      <c r="C1207" s="561" t="s">
        <v>706</v>
      </c>
      <c r="D1207" s="561" t="s">
        <v>707</v>
      </c>
      <c r="E1207" s="562" t="s">
        <v>22</v>
      </c>
      <c r="F1207" s="561" t="s">
        <v>22</v>
      </c>
      <c r="G1207" s="561" t="s">
        <v>25067</v>
      </c>
      <c r="H1207" s="561" t="s">
        <v>1501</v>
      </c>
      <c r="I1207" s="561" t="s">
        <v>709</v>
      </c>
      <c r="J1207" s="561" t="s">
        <v>7063</v>
      </c>
      <c r="K1207" s="562" t="s">
        <v>8330</v>
      </c>
      <c r="L1207" s="561" t="s">
        <v>25</v>
      </c>
    </row>
    <row r="1208" spans="1:12" x14ac:dyDescent="0.25">
      <c r="A1208" s="561" t="s">
        <v>320</v>
      </c>
      <c r="B1208" s="561" t="s">
        <v>321</v>
      </c>
      <c r="C1208" s="561" t="s">
        <v>706</v>
      </c>
      <c r="D1208" s="561" t="s">
        <v>707</v>
      </c>
      <c r="E1208" s="562" t="s">
        <v>22</v>
      </c>
      <c r="F1208" s="561" t="s">
        <v>22</v>
      </c>
      <c r="G1208" s="561" t="s">
        <v>25068</v>
      </c>
      <c r="H1208" s="561" t="s">
        <v>1503</v>
      </c>
      <c r="I1208" s="561" t="s">
        <v>709</v>
      </c>
      <c r="J1208" s="561" t="s">
        <v>326</v>
      </c>
      <c r="K1208" s="562" t="s">
        <v>25069</v>
      </c>
      <c r="L1208" s="561" t="s">
        <v>25</v>
      </c>
    </row>
    <row r="1209" spans="1:12" x14ac:dyDescent="0.25">
      <c r="A1209" s="561" t="s">
        <v>320</v>
      </c>
      <c r="B1209" s="561" t="s">
        <v>321</v>
      </c>
      <c r="C1209" s="561" t="s">
        <v>706</v>
      </c>
      <c r="D1209" s="561" t="s">
        <v>707</v>
      </c>
      <c r="E1209" s="562" t="s">
        <v>22</v>
      </c>
      <c r="F1209" s="561" t="s">
        <v>22</v>
      </c>
      <c r="G1209" s="561" t="s">
        <v>25070</v>
      </c>
      <c r="H1209" s="561" t="s">
        <v>1504</v>
      </c>
      <c r="I1209" s="561" t="s">
        <v>709</v>
      </c>
      <c r="J1209" s="561" t="s">
        <v>7063</v>
      </c>
      <c r="K1209" s="562" t="s">
        <v>2947</v>
      </c>
      <c r="L1209" s="561" t="s">
        <v>25</v>
      </c>
    </row>
    <row r="1210" spans="1:12" x14ac:dyDescent="0.25">
      <c r="A1210" s="561" t="s">
        <v>320</v>
      </c>
      <c r="B1210" s="561" t="s">
        <v>321</v>
      </c>
      <c r="C1210" s="561" t="s">
        <v>706</v>
      </c>
      <c r="D1210" s="561" t="s">
        <v>707</v>
      </c>
      <c r="E1210" s="562" t="s">
        <v>22</v>
      </c>
      <c r="F1210" s="561" t="s">
        <v>22</v>
      </c>
      <c r="G1210" s="561" t="s">
        <v>25071</v>
      </c>
      <c r="H1210" s="561" t="s">
        <v>1505</v>
      </c>
      <c r="I1210" s="561" t="s">
        <v>709</v>
      </c>
      <c r="J1210" s="561" t="s">
        <v>7063</v>
      </c>
      <c r="K1210" s="562" t="s">
        <v>8078</v>
      </c>
      <c r="L1210" s="561" t="s">
        <v>25</v>
      </c>
    </row>
    <row r="1211" spans="1:12" x14ac:dyDescent="0.25">
      <c r="A1211" s="561" t="s">
        <v>320</v>
      </c>
      <c r="B1211" s="561" t="s">
        <v>321</v>
      </c>
      <c r="C1211" s="561" t="s">
        <v>706</v>
      </c>
      <c r="D1211" s="561" t="s">
        <v>707</v>
      </c>
      <c r="E1211" s="562" t="s">
        <v>22</v>
      </c>
      <c r="F1211" s="561" t="s">
        <v>22</v>
      </c>
      <c r="G1211" s="561" t="s">
        <v>25072</v>
      </c>
      <c r="H1211" s="561" t="s">
        <v>1507</v>
      </c>
      <c r="I1211" s="561" t="s">
        <v>709</v>
      </c>
      <c r="J1211" s="561" t="s">
        <v>7063</v>
      </c>
      <c r="K1211" s="562" t="s">
        <v>25073</v>
      </c>
      <c r="L1211" s="561" t="s">
        <v>25</v>
      </c>
    </row>
    <row r="1212" spans="1:12" x14ac:dyDescent="0.25">
      <c r="A1212" s="561" t="s">
        <v>320</v>
      </c>
      <c r="B1212" s="561" t="s">
        <v>321</v>
      </c>
      <c r="C1212" s="561" t="s">
        <v>706</v>
      </c>
      <c r="D1212" s="561" t="s">
        <v>707</v>
      </c>
      <c r="E1212" s="562" t="s">
        <v>22</v>
      </c>
      <c r="F1212" s="561" t="s">
        <v>22</v>
      </c>
      <c r="G1212" s="561" t="s">
        <v>25074</v>
      </c>
      <c r="H1212" s="561" t="s">
        <v>1508</v>
      </c>
      <c r="I1212" s="561" t="s">
        <v>709</v>
      </c>
      <c r="J1212" s="561" t="s">
        <v>7063</v>
      </c>
      <c r="K1212" s="562" t="s">
        <v>5192</v>
      </c>
      <c r="L1212" s="561" t="s">
        <v>25</v>
      </c>
    </row>
    <row r="1213" spans="1:12" x14ac:dyDescent="0.25">
      <c r="A1213" s="561" t="s">
        <v>320</v>
      </c>
      <c r="B1213" s="561" t="s">
        <v>321</v>
      </c>
      <c r="C1213" s="561" t="s">
        <v>706</v>
      </c>
      <c r="D1213" s="561" t="s">
        <v>707</v>
      </c>
      <c r="E1213" s="562" t="s">
        <v>22</v>
      </c>
      <c r="F1213" s="561" t="s">
        <v>22</v>
      </c>
      <c r="G1213" s="561" t="s">
        <v>25075</v>
      </c>
      <c r="H1213" s="561" t="s">
        <v>1509</v>
      </c>
      <c r="I1213" s="561" t="s">
        <v>709</v>
      </c>
      <c r="J1213" s="561" t="s">
        <v>326</v>
      </c>
      <c r="K1213" s="562" t="s">
        <v>24401</v>
      </c>
      <c r="L1213" s="561" t="s">
        <v>25</v>
      </c>
    </row>
    <row r="1214" spans="1:12" x14ac:dyDescent="0.25">
      <c r="A1214" s="561" t="s">
        <v>320</v>
      </c>
      <c r="B1214" s="561" t="s">
        <v>321</v>
      </c>
      <c r="C1214" s="561" t="s">
        <v>706</v>
      </c>
      <c r="D1214" s="561" t="s">
        <v>707</v>
      </c>
      <c r="E1214" s="562" t="s">
        <v>22</v>
      </c>
      <c r="F1214" s="561" t="s">
        <v>22</v>
      </c>
      <c r="G1214" s="561" t="s">
        <v>25076</v>
      </c>
      <c r="H1214" s="561" t="s">
        <v>1510</v>
      </c>
      <c r="I1214" s="561" t="s">
        <v>709</v>
      </c>
      <c r="J1214" s="561" t="s">
        <v>7063</v>
      </c>
      <c r="K1214" s="562" t="s">
        <v>7074</v>
      </c>
      <c r="L1214" s="561" t="s">
        <v>25</v>
      </c>
    </row>
    <row r="1215" spans="1:12" x14ac:dyDescent="0.25">
      <c r="A1215" s="561" t="s">
        <v>320</v>
      </c>
      <c r="B1215" s="561" t="s">
        <v>321</v>
      </c>
      <c r="C1215" s="561" t="s">
        <v>706</v>
      </c>
      <c r="D1215" s="561" t="s">
        <v>707</v>
      </c>
      <c r="E1215" s="562" t="s">
        <v>22</v>
      </c>
      <c r="F1215" s="561" t="s">
        <v>22</v>
      </c>
      <c r="G1215" s="561" t="s">
        <v>25077</v>
      </c>
      <c r="H1215" s="561" t="s">
        <v>1511</v>
      </c>
      <c r="I1215" s="561" t="s">
        <v>709</v>
      </c>
      <c r="J1215" s="561" t="s">
        <v>7063</v>
      </c>
      <c r="K1215" s="562" t="s">
        <v>753</v>
      </c>
      <c r="L1215" s="561" t="s">
        <v>25</v>
      </c>
    </row>
    <row r="1216" spans="1:12" x14ac:dyDescent="0.25">
      <c r="A1216" s="561" t="s">
        <v>320</v>
      </c>
      <c r="B1216" s="561" t="s">
        <v>321</v>
      </c>
      <c r="C1216" s="561" t="s">
        <v>706</v>
      </c>
      <c r="D1216" s="561" t="s">
        <v>707</v>
      </c>
      <c r="E1216" s="562" t="s">
        <v>22</v>
      </c>
      <c r="F1216" s="561" t="s">
        <v>22</v>
      </c>
      <c r="G1216" s="561" t="s">
        <v>25078</v>
      </c>
      <c r="H1216" s="561" t="s">
        <v>1513</v>
      </c>
      <c r="I1216" s="561" t="s">
        <v>709</v>
      </c>
      <c r="J1216" s="561" t="s">
        <v>326</v>
      </c>
      <c r="K1216" s="562" t="s">
        <v>7163</v>
      </c>
      <c r="L1216" s="561" t="s">
        <v>25</v>
      </c>
    </row>
    <row r="1217" spans="1:12" x14ac:dyDescent="0.25">
      <c r="A1217" s="561" t="s">
        <v>320</v>
      </c>
      <c r="B1217" s="561" t="s">
        <v>321</v>
      </c>
      <c r="C1217" s="561" t="s">
        <v>706</v>
      </c>
      <c r="D1217" s="561" t="s">
        <v>707</v>
      </c>
      <c r="E1217" s="562" t="s">
        <v>22</v>
      </c>
      <c r="F1217" s="561" t="s">
        <v>22</v>
      </c>
      <c r="G1217" s="561" t="s">
        <v>25079</v>
      </c>
      <c r="H1217" s="561" t="s">
        <v>1514</v>
      </c>
      <c r="I1217" s="561" t="s">
        <v>709</v>
      </c>
      <c r="J1217" s="561" t="s">
        <v>7063</v>
      </c>
      <c r="K1217" s="562" t="s">
        <v>8617</v>
      </c>
      <c r="L1217" s="561" t="s">
        <v>25</v>
      </c>
    </row>
    <row r="1218" spans="1:12" x14ac:dyDescent="0.25">
      <c r="A1218" s="561" t="s">
        <v>320</v>
      </c>
      <c r="B1218" s="561" t="s">
        <v>321</v>
      </c>
      <c r="C1218" s="561" t="s">
        <v>706</v>
      </c>
      <c r="D1218" s="561" t="s">
        <v>707</v>
      </c>
      <c r="E1218" s="562" t="s">
        <v>22</v>
      </c>
      <c r="F1218" s="561" t="s">
        <v>22</v>
      </c>
      <c r="G1218" s="561" t="s">
        <v>25080</v>
      </c>
      <c r="H1218" s="561" t="s">
        <v>1516</v>
      </c>
      <c r="I1218" s="561" t="s">
        <v>709</v>
      </c>
      <c r="J1218" s="561" t="s">
        <v>7063</v>
      </c>
      <c r="K1218" s="562" t="s">
        <v>25081</v>
      </c>
      <c r="L1218" s="561" t="s">
        <v>25</v>
      </c>
    </row>
    <row r="1219" spans="1:12" x14ac:dyDescent="0.25">
      <c r="A1219" s="561" t="s">
        <v>320</v>
      </c>
      <c r="B1219" s="561" t="s">
        <v>321</v>
      </c>
      <c r="C1219" s="561" t="s">
        <v>706</v>
      </c>
      <c r="D1219" s="561" t="s">
        <v>707</v>
      </c>
      <c r="E1219" s="562" t="s">
        <v>22</v>
      </c>
      <c r="F1219" s="561" t="s">
        <v>22</v>
      </c>
      <c r="G1219" s="561" t="s">
        <v>25082</v>
      </c>
      <c r="H1219" s="561" t="s">
        <v>1517</v>
      </c>
      <c r="I1219" s="561" t="s">
        <v>709</v>
      </c>
      <c r="J1219" s="561" t="s">
        <v>7063</v>
      </c>
      <c r="K1219" s="562" t="s">
        <v>5570</v>
      </c>
      <c r="L1219" s="561" t="s">
        <v>25</v>
      </c>
    </row>
    <row r="1220" spans="1:12" x14ac:dyDescent="0.25">
      <c r="A1220" s="561" t="s">
        <v>320</v>
      </c>
      <c r="B1220" s="561" t="s">
        <v>321</v>
      </c>
      <c r="C1220" s="561" t="s">
        <v>706</v>
      </c>
      <c r="D1220" s="561" t="s">
        <v>707</v>
      </c>
      <c r="E1220" s="562" t="s">
        <v>22</v>
      </c>
      <c r="F1220" s="561" t="s">
        <v>22</v>
      </c>
      <c r="G1220" s="561" t="s">
        <v>25083</v>
      </c>
      <c r="H1220" s="561" t="s">
        <v>1519</v>
      </c>
      <c r="I1220" s="561" t="s">
        <v>709</v>
      </c>
      <c r="J1220" s="561" t="s">
        <v>326</v>
      </c>
      <c r="K1220" s="562" t="s">
        <v>1561</v>
      </c>
      <c r="L1220" s="561" t="s">
        <v>25</v>
      </c>
    </row>
    <row r="1221" spans="1:12" x14ac:dyDescent="0.25">
      <c r="A1221" s="561" t="s">
        <v>320</v>
      </c>
      <c r="B1221" s="561" t="s">
        <v>321</v>
      </c>
      <c r="C1221" s="561" t="s">
        <v>706</v>
      </c>
      <c r="D1221" s="561" t="s">
        <v>707</v>
      </c>
      <c r="E1221" s="562" t="s">
        <v>22</v>
      </c>
      <c r="F1221" s="561" t="s">
        <v>22</v>
      </c>
      <c r="G1221" s="561" t="s">
        <v>25084</v>
      </c>
      <c r="H1221" s="561" t="s">
        <v>1523</v>
      </c>
      <c r="I1221" s="561" t="s">
        <v>709</v>
      </c>
      <c r="J1221" s="561" t="s">
        <v>326</v>
      </c>
      <c r="K1221" s="562" t="s">
        <v>7531</v>
      </c>
      <c r="L1221" s="561" t="s">
        <v>25</v>
      </c>
    </row>
    <row r="1222" spans="1:12" x14ac:dyDescent="0.25">
      <c r="A1222" s="561" t="s">
        <v>320</v>
      </c>
      <c r="B1222" s="561" t="s">
        <v>321</v>
      </c>
      <c r="C1222" s="561" t="s">
        <v>706</v>
      </c>
      <c r="D1222" s="561" t="s">
        <v>707</v>
      </c>
      <c r="E1222" s="562" t="s">
        <v>22</v>
      </c>
      <c r="F1222" s="561" t="s">
        <v>22</v>
      </c>
      <c r="G1222" s="561" t="s">
        <v>25085</v>
      </c>
      <c r="H1222" s="561" t="s">
        <v>1525</v>
      </c>
      <c r="I1222" s="561" t="s">
        <v>709</v>
      </c>
      <c r="J1222" s="561" t="s">
        <v>326</v>
      </c>
      <c r="K1222" s="562" t="s">
        <v>8252</v>
      </c>
      <c r="L1222" s="561" t="s">
        <v>25</v>
      </c>
    </row>
    <row r="1223" spans="1:12" x14ac:dyDescent="0.25">
      <c r="A1223" s="561" t="s">
        <v>320</v>
      </c>
      <c r="B1223" s="561" t="s">
        <v>321</v>
      </c>
      <c r="C1223" s="561" t="s">
        <v>706</v>
      </c>
      <c r="D1223" s="561" t="s">
        <v>707</v>
      </c>
      <c r="E1223" s="562" t="s">
        <v>22</v>
      </c>
      <c r="F1223" s="561" t="s">
        <v>22</v>
      </c>
      <c r="G1223" s="561" t="s">
        <v>25086</v>
      </c>
      <c r="H1223" s="561" t="s">
        <v>1526</v>
      </c>
      <c r="I1223" s="561" t="s">
        <v>709</v>
      </c>
      <c r="J1223" s="561" t="s">
        <v>7063</v>
      </c>
      <c r="K1223" s="562" t="s">
        <v>7271</v>
      </c>
      <c r="L1223" s="561" t="s">
        <v>25</v>
      </c>
    </row>
    <row r="1224" spans="1:12" x14ac:dyDescent="0.25">
      <c r="A1224" s="561" t="s">
        <v>320</v>
      </c>
      <c r="B1224" s="561" t="s">
        <v>321</v>
      </c>
      <c r="C1224" s="561" t="s">
        <v>706</v>
      </c>
      <c r="D1224" s="561" t="s">
        <v>707</v>
      </c>
      <c r="E1224" s="562" t="s">
        <v>22</v>
      </c>
      <c r="F1224" s="561" t="s">
        <v>22</v>
      </c>
      <c r="G1224" s="561" t="s">
        <v>25087</v>
      </c>
      <c r="H1224" s="561" t="s">
        <v>1527</v>
      </c>
      <c r="I1224" s="561" t="s">
        <v>709</v>
      </c>
      <c r="J1224" s="561" t="s">
        <v>7063</v>
      </c>
      <c r="K1224" s="562" t="s">
        <v>3597</v>
      </c>
      <c r="L1224" s="561" t="s">
        <v>25</v>
      </c>
    </row>
    <row r="1225" spans="1:12" x14ac:dyDescent="0.25">
      <c r="A1225" s="561" t="s">
        <v>320</v>
      </c>
      <c r="B1225" s="561" t="s">
        <v>321</v>
      </c>
      <c r="C1225" s="561" t="s">
        <v>706</v>
      </c>
      <c r="D1225" s="561" t="s">
        <v>707</v>
      </c>
      <c r="E1225" s="562" t="s">
        <v>22</v>
      </c>
      <c r="F1225" s="561" t="s">
        <v>22</v>
      </c>
      <c r="G1225" s="561" t="s">
        <v>25088</v>
      </c>
      <c r="H1225" s="561" t="s">
        <v>1529</v>
      </c>
      <c r="I1225" s="561" t="s">
        <v>709</v>
      </c>
      <c r="J1225" s="561" t="s">
        <v>7063</v>
      </c>
      <c r="K1225" s="562" t="s">
        <v>25089</v>
      </c>
      <c r="L1225" s="561" t="s">
        <v>25</v>
      </c>
    </row>
    <row r="1226" spans="1:12" x14ac:dyDescent="0.25">
      <c r="A1226" s="561" t="s">
        <v>320</v>
      </c>
      <c r="B1226" s="561" t="s">
        <v>321</v>
      </c>
      <c r="C1226" s="561" t="s">
        <v>706</v>
      </c>
      <c r="D1226" s="561" t="s">
        <v>707</v>
      </c>
      <c r="E1226" s="562" t="s">
        <v>22</v>
      </c>
      <c r="F1226" s="561" t="s">
        <v>22</v>
      </c>
      <c r="G1226" s="561" t="s">
        <v>25090</v>
      </c>
      <c r="H1226" s="561" t="s">
        <v>1531</v>
      </c>
      <c r="I1226" s="561" t="s">
        <v>709</v>
      </c>
      <c r="J1226" s="561" t="s">
        <v>326</v>
      </c>
      <c r="K1226" s="562" t="s">
        <v>1280</v>
      </c>
      <c r="L1226" s="561" t="s">
        <v>25</v>
      </c>
    </row>
    <row r="1227" spans="1:12" x14ac:dyDescent="0.25">
      <c r="A1227" s="561" t="s">
        <v>320</v>
      </c>
      <c r="B1227" s="561" t="s">
        <v>321</v>
      </c>
      <c r="C1227" s="561" t="s">
        <v>706</v>
      </c>
      <c r="D1227" s="561" t="s">
        <v>707</v>
      </c>
      <c r="E1227" s="562" t="s">
        <v>22</v>
      </c>
      <c r="F1227" s="561" t="s">
        <v>22</v>
      </c>
      <c r="G1227" s="561" t="s">
        <v>25091</v>
      </c>
      <c r="H1227" s="561" t="s">
        <v>1532</v>
      </c>
      <c r="I1227" s="561" t="s">
        <v>709</v>
      </c>
      <c r="J1227" s="561" t="s">
        <v>326</v>
      </c>
      <c r="K1227" s="562" t="s">
        <v>1258</v>
      </c>
      <c r="L1227" s="561" t="s">
        <v>25</v>
      </c>
    </row>
    <row r="1228" spans="1:12" x14ac:dyDescent="0.25">
      <c r="A1228" s="561" t="s">
        <v>320</v>
      </c>
      <c r="B1228" s="561" t="s">
        <v>321</v>
      </c>
      <c r="C1228" s="561" t="s">
        <v>706</v>
      </c>
      <c r="D1228" s="561" t="s">
        <v>707</v>
      </c>
      <c r="E1228" s="562" t="s">
        <v>22</v>
      </c>
      <c r="F1228" s="561" t="s">
        <v>22</v>
      </c>
      <c r="G1228" s="561" t="s">
        <v>25092</v>
      </c>
      <c r="H1228" s="561" t="s">
        <v>1533</v>
      </c>
      <c r="I1228" s="561" t="s">
        <v>709</v>
      </c>
      <c r="J1228" s="561" t="s">
        <v>326</v>
      </c>
      <c r="K1228" s="562" t="s">
        <v>1422</v>
      </c>
      <c r="L1228" s="561" t="s">
        <v>25</v>
      </c>
    </row>
    <row r="1229" spans="1:12" x14ac:dyDescent="0.25">
      <c r="A1229" s="561" t="s">
        <v>320</v>
      </c>
      <c r="B1229" s="561" t="s">
        <v>321</v>
      </c>
      <c r="C1229" s="561" t="s">
        <v>706</v>
      </c>
      <c r="D1229" s="561" t="s">
        <v>707</v>
      </c>
      <c r="E1229" s="562" t="s">
        <v>22</v>
      </c>
      <c r="F1229" s="561" t="s">
        <v>22</v>
      </c>
      <c r="G1229" s="561" t="s">
        <v>25093</v>
      </c>
      <c r="H1229" s="561" t="s">
        <v>1534</v>
      </c>
      <c r="I1229" s="561" t="s">
        <v>709</v>
      </c>
      <c r="J1229" s="561" t="s">
        <v>24</v>
      </c>
      <c r="K1229" s="562" t="s">
        <v>4951</v>
      </c>
      <c r="L1229" s="561" t="s">
        <v>25</v>
      </c>
    </row>
    <row r="1230" spans="1:12" x14ac:dyDescent="0.25">
      <c r="A1230" s="561" t="s">
        <v>320</v>
      </c>
      <c r="B1230" s="561" t="s">
        <v>321</v>
      </c>
      <c r="C1230" s="561" t="s">
        <v>706</v>
      </c>
      <c r="D1230" s="561" t="s">
        <v>707</v>
      </c>
      <c r="E1230" s="562" t="s">
        <v>22</v>
      </c>
      <c r="F1230" s="561" t="s">
        <v>22</v>
      </c>
      <c r="G1230" s="561" t="s">
        <v>25094</v>
      </c>
      <c r="H1230" s="561" t="s">
        <v>1535</v>
      </c>
      <c r="I1230" s="561" t="s">
        <v>709</v>
      </c>
      <c r="J1230" s="561" t="s">
        <v>326</v>
      </c>
      <c r="K1230" s="562" t="s">
        <v>439</v>
      </c>
      <c r="L1230" s="561" t="s">
        <v>25</v>
      </c>
    </row>
    <row r="1231" spans="1:12" x14ac:dyDescent="0.25">
      <c r="A1231" s="561" t="s">
        <v>320</v>
      </c>
      <c r="B1231" s="561" t="s">
        <v>321</v>
      </c>
      <c r="C1231" s="561" t="s">
        <v>706</v>
      </c>
      <c r="D1231" s="561" t="s">
        <v>707</v>
      </c>
      <c r="E1231" s="562" t="s">
        <v>22</v>
      </c>
      <c r="F1231" s="561" t="s">
        <v>22</v>
      </c>
      <c r="G1231" s="561" t="s">
        <v>25095</v>
      </c>
      <c r="H1231" s="561" t="s">
        <v>1536</v>
      </c>
      <c r="I1231" s="561" t="s">
        <v>709</v>
      </c>
      <c r="J1231" s="561" t="s">
        <v>326</v>
      </c>
      <c r="K1231" s="562" t="s">
        <v>1258</v>
      </c>
      <c r="L1231" s="561" t="s">
        <v>25</v>
      </c>
    </row>
    <row r="1232" spans="1:12" x14ac:dyDescent="0.25">
      <c r="A1232" s="561" t="s">
        <v>320</v>
      </c>
      <c r="B1232" s="561" t="s">
        <v>321</v>
      </c>
      <c r="C1232" s="561" t="s">
        <v>706</v>
      </c>
      <c r="D1232" s="561" t="s">
        <v>707</v>
      </c>
      <c r="E1232" s="562" t="s">
        <v>22</v>
      </c>
      <c r="F1232" s="561" t="s">
        <v>22</v>
      </c>
      <c r="G1232" s="561" t="s">
        <v>25096</v>
      </c>
      <c r="H1232" s="561" t="s">
        <v>1537</v>
      </c>
      <c r="I1232" s="561" t="s">
        <v>709</v>
      </c>
      <c r="J1232" s="561" t="s">
        <v>326</v>
      </c>
      <c r="K1232" s="562" t="s">
        <v>784</v>
      </c>
      <c r="L1232" s="561" t="s">
        <v>25</v>
      </c>
    </row>
    <row r="1233" spans="1:12" x14ac:dyDescent="0.25">
      <c r="A1233" s="561" t="s">
        <v>320</v>
      </c>
      <c r="B1233" s="561" t="s">
        <v>321</v>
      </c>
      <c r="C1233" s="561" t="s">
        <v>706</v>
      </c>
      <c r="D1233" s="561" t="s">
        <v>707</v>
      </c>
      <c r="E1233" s="562" t="s">
        <v>22</v>
      </c>
      <c r="F1233" s="561" t="s">
        <v>22</v>
      </c>
      <c r="G1233" s="561" t="s">
        <v>25097</v>
      </c>
      <c r="H1233" s="561" t="s">
        <v>1538</v>
      </c>
      <c r="I1233" s="561" t="s">
        <v>709</v>
      </c>
      <c r="J1233" s="561" t="s">
        <v>24</v>
      </c>
      <c r="K1233" s="562" t="s">
        <v>6479</v>
      </c>
      <c r="L1233" s="561" t="s">
        <v>25</v>
      </c>
    </row>
    <row r="1234" spans="1:12" x14ac:dyDescent="0.25">
      <c r="A1234" s="561" t="s">
        <v>320</v>
      </c>
      <c r="B1234" s="561" t="s">
        <v>321</v>
      </c>
      <c r="C1234" s="561" t="s">
        <v>706</v>
      </c>
      <c r="D1234" s="561" t="s">
        <v>707</v>
      </c>
      <c r="E1234" s="562" t="s">
        <v>22</v>
      </c>
      <c r="F1234" s="561" t="s">
        <v>22</v>
      </c>
      <c r="G1234" s="561" t="s">
        <v>25098</v>
      </c>
      <c r="H1234" s="561" t="s">
        <v>1539</v>
      </c>
      <c r="I1234" s="561" t="s">
        <v>709</v>
      </c>
      <c r="J1234" s="561" t="s">
        <v>7063</v>
      </c>
      <c r="K1234" s="562" t="s">
        <v>7265</v>
      </c>
      <c r="L1234" s="561" t="s">
        <v>25</v>
      </c>
    </row>
    <row r="1235" spans="1:12" x14ac:dyDescent="0.25">
      <c r="A1235" s="561" t="s">
        <v>320</v>
      </c>
      <c r="B1235" s="561" t="s">
        <v>321</v>
      </c>
      <c r="C1235" s="561" t="s">
        <v>706</v>
      </c>
      <c r="D1235" s="561" t="s">
        <v>707</v>
      </c>
      <c r="E1235" s="562" t="s">
        <v>22</v>
      </c>
      <c r="F1235" s="561" t="s">
        <v>22</v>
      </c>
      <c r="G1235" s="561" t="s">
        <v>25099</v>
      </c>
      <c r="H1235" s="561" t="s">
        <v>1540</v>
      </c>
      <c r="I1235" s="561" t="s">
        <v>709</v>
      </c>
      <c r="J1235" s="561" t="s">
        <v>7063</v>
      </c>
      <c r="K1235" s="562" t="s">
        <v>4879</v>
      </c>
      <c r="L1235" s="561" t="s">
        <v>25</v>
      </c>
    </row>
    <row r="1236" spans="1:12" x14ac:dyDescent="0.25">
      <c r="A1236" s="561" t="s">
        <v>320</v>
      </c>
      <c r="B1236" s="561" t="s">
        <v>321</v>
      </c>
      <c r="C1236" s="561" t="s">
        <v>706</v>
      </c>
      <c r="D1236" s="561" t="s">
        <v>707</v>
      </c>
      <c r="E1236" s="562" t="s">
        <v>22</v>
      </c>
      <c r="F1236" s="561" t="s">
        <v>22</v>
      </c>
      <c r="G1236" s="561" t="s">
        <v>25100</v>
      </c>
      <c r="H1236" s="561" t="s">
        <v>1542</v>
      </c>
      <c r="I1236" s="561" t="s">
        <v>709</v>
      </c>
      <c r="J1236" s="561" t="s">
        <v>7063</v>
      </c>
      <c r="K1236" s="562" t="s">
        <v>25101</v>
      </c>
      <c r="L1236" s="561" t="s">
        <v>25</v>
      </c>
    </row>
    <row r="1237" spans="1:12" x14ac:dyDescent="0.25">
      <c r="A1237" s="561" t="s">
        <v>320</v>
      </c>
      <c r="B1237" s="561" t="s">
        <v>321</v>
      </c>
      <c r="C1237" s="561" t="s">
        <v>706</v>
      </c>
      <c r="D1237" s="561" t="s">
        <v>707</v>
      </c>
      <c r="E1237" s="562" t="s">
        <v>22</v>
      </c>
      <c r="F1237" s="561" t="s">
        <v>22</v>
      </c>
      <c r="G1237" s="561" t="s">
        <v>25102</v>
      </c>
      <c r="H1237" s="561" t="s">
        <v>1543</v>
      </c>
      <c r="I1237" s="561" t="s">
        <v>709</v>
      </c>
      <c r="J1237" s="561" t="s">
        <v>24</v>
      </c>
      <c r="K1237" s="562" t="s">
        <v>25103</v>
      </c>
      <c r="L1237" s="561" t="s">
        <v>25</v>
      </c>
    </row>
    <row r="1238" spans="1:12" x14ac:dyDescent="0.25">
      <c r="A1238" s="561" t="s">
        <v>320</v>
      </c>
      <c r="B1238" s="561" t="s">
        <v>321</v>
      </c>
      <c r="C1238" s="561" t="s">
        <v>706</v>
      </c>
      <c r="D1238" s="561" t="s">
        <v>707</v>
      </c>
      <c r="E1238" s="562" t="s">
        <v>22</v>
      </c>
      <c r="F1238" s="561" t="s">
        <v>22</v>
      </c>
      <c r="G1238" s="561" t="s">
        <v>25104</v>
      </c>
      <c r="H1238" s="561" t="s">
        <v>1544</v>
      </c>
      <c r="I1238" s="561" t="s">
        <v>709</v>
      </c>
      <c r="J1238" s="561" t="s">
        <v>7063</v>
      </c>
      <c r="K1238" s="562" t="s">
        <v>25105</v>
      </c>
      <c r="L1238" s="561" t="s">
        <v>25</v>
      </c>
    </row>
    <row r="1239" spans="1:12" x14ac:dyDescent="0.25">
      <c r="A1239" s="561" t="s">
        <v>320</v>
      </c>
      <c r="B1239" s="561" t="s">
        <v>321</v>
      </c>
      <c r="C1239" s="561" t="s">
        <v>706</v>
      </c>
      <c r="D1239" s="561" t="s">
        <v>707</v>
      </c>
      <c r="E1239" s="562" t="s">
        <v>22</v>
      </c>
      <c r="F1239" s="561" t="s">
        <v>22</v>
      </c>
      <c r="G1239" s="561" t="s">
        <v>25106</v>
      </c>
      <c r="H1239" s="561" t="s">
        <v>1545</v>
      </c>
      <c r="I1239" s="561" t="s">
        <v>709</v>
      </c>
      <c r="J1239" s="561" t="s">
        <v>7063</v>
      </c>
      <c r="K1239" s="562" t="s">
        <v>4450</v>
      </c>
      <c r="L1239" s="561" t="s">
        <v>25</v>
      </c>
    </row>
    <row r="1240" spans="1:12" x14ac:dyDescent="0.25">
      <c r="A1240" s="561" t="s">
        <v>320</v>
      </c>
      <c r="B1240" s="561" t="s">
        <v>321</v>
      </c>
      <c r="C1240" s="561" t="s">
        <v>706</v>
      </c>
      <c r="D1240" s="561" t="s">
        <v>707</v>
      </c>
      <c r="E1240" s="562" t="s">
        <v>22</v>
      </c>
      <c r="F1240" s="561" t="s">
        <v>22</v>
      </c>
      <c r="G1240" s="561" t="s">
        <v>25107</v>
      </c>
      <c r="H1240" s="561" t="s">
        <v>1546</v>
      </c>
      <c r="I1240" s="561" t="s">
        <v>709</v>
      </c>
      <c r="J1240" s="561" t="s">
        <v>7063</v>
      </c>
      <c r="K1240" s="562" t="s">
        <v>25108</v>
      </c>
      <c r="L1240" s="561" t="s">
        <v>25</v>
      </c>
    </row>
    <row r="1241" spans="1:12" x14ac:dyDescent="0.25">
      <c r="A1241" s="561" t="s">
        <v>320</v>
      </c>
      <c r="B1241" s="561" t="s">
        <v>321</v>
      </c>
      <c r="C1241" s="561" t="s">
        <v>706</v>
      </c>
      <c r="D1241" s="561" t="s">
        <v>707</v>
      </c>
      <c r="E1241" s="562" t="s">
        <v>22</v>
      </c>
      <c r="F1241" s="561" t="s">
        <v>22</v>
      </c>
      <c r="G1241" s="561" t="s">
        <v>25109</v>
      </c>
      <c r="H1241" s="561" t="s">
        <v>1547</v>
      </c>
      <c r="I1241" s="561" t="s">
        <v>709</v>
      </c>
      <c r="J1241" s="561" t="s">
        <v>24</v>
      </c>
      <c r="K1241" s="562" t="s">
        <v>25110</v>
      </c>
      <c r="L1241" s="561" t="s">
        <v>25</v>
      </c>
    </row>
    <row r="1242" spans="1:12" x14ac:dyDescent="0.25">
      <c r="A1242" s="561" t="s">
        <v>320</v>
      </c>
      <c r="B1242" s="561" t="s">
        <v>321</v>
      </c>
      <c r="C1242" s="561" t="s">
        <v>706</v>
      </c>
      <c r="D1242" s="561" t="s">
        <v>707</v>
      </c>
      <c r="E1242" s="562" t="s">
        <v>22</v>
      </c>
      <c r="F1242" s="561" t="s">
        <v>22</v>
      </c>
      <c r="G1242" s="561" t="s">
        <v>25111</v>
      </c>
      <c r="H1242" s="561" t="s">
        <v>25112</v>
      </c>
      <c r="I1242" s="561" t="s">
        <v>709</v>
      </c>
      <c r="J1242" s="561" t="s">
        <v>7063</v>
      </c>
      <c r="K1242" s="562" t="s">
        <v>679</v>
      </c>
      <c r="L1242" s="561" t="s">
        <v>25</v>
      </c>
    </row>
    <row r="1243" spans="1:12" x14ac:dyDescent="0.25">
      <c r="A1243" s="561" t="s">
        <v>320</v>
      </c>
      <c r="B1243" s="561" t="s">
        <v>321</v>
      </c>
      <c r="C1243" s="561" t="s">
        <v>706</v>
      </c>
      <c r="D1243" s="561" t="s">
        <v>707</v>
      </c>
      <c r="E1243" s="562" t="s">
        <v>22</v>
      </c>
      <c r="F1243" s="561" t="s">
        <v>22</v>
      </c>
      <c r="G1243" s="561" t="s">
        <v>25113</v>
      </c>
      <c r="H1243" s="561" t="s">
        <v>25114</v>
      </c>
      <c r="I1243" s="561" t="s">
        <v>709</v>
      </c>
      <c r="J1243" s="561" t="s">
        <v>7063</v>
      </c>
      <c r="K1243" s="562" t="s">
        <v>1174</v>
      </c>
      <c r="L1243" s="561" t="s">
        <v>25</v>
      </c>
    </row>
    <row r="1244" spans="1:12" x14ac:dyDescent="0.25">
      <c r="A1244" s="561" t="s">
        <v>320</v>
      </c>
      <c r="B1244" s="561" t="s">
        <v>321</v>
      </c>
      <c r="C1244" s="561" t="s">
        <v>706</v>
      </c>
      <c r="D1244" s="561" t="s">
        <v>707</v>
      </c>
      <c r="E1244" s="562" t="s">
        <v>22</v>
      </c>
      <c r="F1244" s="561" t="s">
        <v>22</v>
      </c>
      <c r="G1244" s="561" t="s">
        <v>25115</v>
      </c>
      <c r="H1244" s="561" t="s">
        <v>25116</v>
      </c>
      <c r="I1244" s="561" t="s">
        <v>709</v>
      </c>
      <c r="J1244" s="561" t="s">
        <v>7063</v>
      </c>
      <c r="K1244" s="562" t="s">
        <v>1160</v>
      </c>
      <c r="L1244" s="561" t="s">
        <v>25</v>
      </c>
    </row>
    <row r="1245" spans="1:12" x14ac:dyDescent="0.25">
      <c r="A1245" s="561" t="s">
        <v>320</v>
      </c>
      <c r="B1245" s="561" t="s">
        <v>321</v>
      </c>
      <c r="C1245" s="561" t="s">
        <v>706</v>
      </c>
      <c r="D1245" s="561" t="s">
        <v>707</v>
      </c>
      <c r="E1245" s="562" t="s">
        <v>22</v>
      </c>
      <c r="F1245" s="561" t="s">
        <v>22</v>
      </c>
      <c r="G1245" s="561" t="s">
        <v>25117</v>
      </c>
      <c r="H1245" s="561" t="s">
        <v>25118</v>
      </c>
      <c r="I1245" s="561" t="s">
        <v>709</v>
      </c>
      <c r="J1245" s="561" t="s">
        <v>24</v>
      </c>
      <c r="K1245" s="562" t="s">
        <v>25119</v>
      </c>
      <c r="L1245" s="561" t="s">
        <v>25</v>
      </c>
    </row>
    <row r="1246" spans="1:12" x14ac:dyDescent="0.25">
      <c r="A1246" s="561" t="s">
        <v>320</v>
      </c>
      <c r="B1246" s="561" t="s">
        <v>321</v>
      </c>
      <c r="C1246" s="561" t="s">
        <v>706</v>
      </c>
      <c r="D1246" s="561" t="s">
        <v>707</v>
      </c>
      <c r="E1246" s="562" t="s">
        <v>22</v>
      </c>
      <c r="F1246" s="561" t="s">
        <v>22</v>
      </c>
      <c r="G1246" s="561" t="s">
        <v>25120</v>
      </c>
      <c r="H1246" s="561" t="s">
        <v>25121</v>
      </c>
      <c r="I1246" s="561" t="s">
        <v>709</v>
      </c>
      <c r="J1246" s="561" t="s">
        <v>326</v>
      </c>
      <c r="K1246" s="562" t="s">
        <v>7379</v>
      </c>
      <c r="L1246" s="561" t="s">
        <v>25</v>
      </c>
    </row>
    <row r="1247" spans="1:12" x14ac:dyDescent="0.25">
      <c r="A1247" s="561" t="s">
        <v>320</v>
      </c>
      <c r="B1247" s="561" t="s">
        <v>321</v>
      </c>
      <c r="C1247" s="561" t="s">
        <v>706</v>
      </c>
      <c r="D1247" s="561" t="s">
        <v>707</v>
      </c>
      <c r="E1247" s="562" t="s">
        <v>22</v>
      </c>
      <c r="F1247" s="561" t="s">
        <v>22</v>
      </c>
      <c r="G1247" s="561" t="s">
        <v>25122</v>
      </c>
      <c r="H1247" s="561" t="s">
        <v>25123</v>
      </c>
      <c r="I1247" s="561" t="s">
        <v>709</v>
      </c>
      <c r="J1247" s="561" t="s">
        <v>24</v>
      </c>
      <c r="K1247" s="562" t="s">
        <v>911</v>
      </c>
      <c r="L1247" s="561" t="s">
        <v>25</v>
      </c>
    </row>
    <row r="1248" spans="1:12" x14ac:dyDescent="0.25">
      <c r="A1248" s="561" t="s">
        <v>320</v>
      </c>
      <c r="B1248" s="561" t="s">
        <v>321</v>
      </c>
      <c r="C1248" s="561" t="s">
        <v>706</v>
      </c>
      <c r="D1248" s="561" t="s">
        <v>707</v>
      </c>
      <c r="E1248" s="562" t="s">
        <v>22</v>
      </c>
      <c r="F1248" s="561" t="s">
        <v>22</v>
      </c>
      <c r="G1248" s="561" t="s">
        <v>25124</v>
      </c>
      <c r="H1248" s="561" t="s">
        <v>25125</v>
      </c>
      <c r="I1248" s="561" t="s">
        <v>709</v>
      </c>
      <c r="J1248" s="561" t="s">
        <v>24</v>
      </c>
      <c r="K1248" s="562" t="s">
        <v>7077</v>
      </c>
      <c r="L1248" s="561" t="s">
        <v>25</v>
      </c>
    </row>
    <row r="1249" spans="1:12" x14ac:dyDescent="0.25">
      <c r="A1249" s="561" t="s">
        <v>320</v>
      </c>
      <c r="B1249" s="561" t="s">
        <v>321</v>
      </c>
      <c r="C1249" s="561" t="s">
        <v>706</v>
      </c>
      <c r="D1249" s="561" t="s">
        <v>707</v>
      </c>
      <c r="E1249" s="562" t="s">
        <v>22</v>
      </c>
      <c r="F1249" s="561" t="s">
        <v>22</v>
      </c>
      <c r="G1249" s="561" t="s">
        <v>25126</v>
      </c>
      <c r="H1249" s="561" t="s">
        <v>25127</v>
      </c>
      <c r="I1249" s="561" t="s">
        <v>709</v>
      </c>
      <c r="J1249" s="561" t="s">
        <v>24</v>
      </c>
      <c r="K1249" s="562" t="s">
        <v>2479</v>
      </c>
      <c r="L1249" s="561" t="s">
        <v>25</v>
      </c>
    </row>
    <row r="1250" spans="1:12" x14ac:dyDescent="0.25">
      <c r="A1250" s="561" t="s">
        <v>320</v>
      </c>
      <c r="B1250" s="561" t="s">
        <v>321</v>
      </c>
      <c r="C1250" s="561" t="s">
        <v>706</v>
      </c>
      <c r="D1250" s="561" t="s">
        <v>707</v>
      </c>
      <c r="E1250" s="562" t="s">
        <v>22</v>
      </c>
      <c r="F1250" s="561" t="s">
        <v>22</v>
      </c>
      <c r="G1250" s="561" t="s">
        <v>25128</v>
      </c>
      <c r="H1250" s="561" t="s">
        <v>25129</v>
      </c>
      <c r="I1250" s="561" t="s">
        <v>709</v>
      </c>
      <c r="J1250" s="561" t="s">
        <v>326</v>
      </c>
      <c r="K1250" s="562" t="s">
        <v>7962</v>
      </c>
      <c r="L1250" s="561" t="s">
        <v>25</v>
      </c>
    </row>
    <row r="1251" spans="1:12" x14ac:dyDescent="0.25">
      <c r="A1251" s="561" t="s">
        <v>320</v>
      </c>
      <c r="B1251" s="561" t="s">
        <v>321</v>
      </c>
      <c r="C1251" s="561" t="s">
        <v>706</v>
      </c>
      <c r="D1251" s="561" t="s">
        <v>707</v>
      </c>
      <c r="E1251" s="562" t="s">
        <v>22</v>
      </c>
      <c r="F1251" s="561" t="s">
        <v>22</v>
      </c>
      <c r="G1251" s="561" t="s">
        <v>25130</v>
      </c>
      <c r="H1251" s="561" t="s">
        <v>25131</v>
      </c>
      <c r="I1251" s="561" t="s">
        <v>709</v>
      </c>
      <c r="J1251" s="561" t="s">
        <v>326</v>
      </c>
      <c r="K1251" s="562" t="s">
        <v>25132</v>
      </c>
      <c r="L1251" s="561" t="s">
        <v>25</v>
      </c>
    </row>
    <row r="1252" spans="1:12" x14ac:dyDescent="0.25">
      <c r="A1252" s="561" t="s">
        <v>320</v>
      </c>
      <c r="B1252" s="561" t="s">
        <v>321</v>
      </c>
      <c r="C1252" s="561" t="s">
        <v>706</v>
      </c>
      <c r="D1252" s="561" t="s">
        <v>707</v>
      </c>
      <c r="E1252" s="562" t="s">
        <v>22</v>
      </c>
      <c r="F1252" s="561" t="s">
        <v>22</v>
      </c>
      <c r="G1252" s="561" t="s">
        <v>25133</v>
      </c>
      <c r="H1252" s="561" t="s">
        <v>25134</v>
      </c>
      <c r="I1252" s="561" t="s">
        <v>709</v>
      </c>
      <c r="J1252" s="561" t="s">
        <v>326</v>
      </c>
      <c r="K1252" s="562" t="s">
        <v>25132</v>
      </c>
      <c r="L1252" s="561" t="s">
        <v>25</v>
      </c>
    </row>
    <row r="1253" spans="1:12" x14ac:dyDescent="0.25">
      <c r="A1253" s="561" t="s">
        <v>320</v>
      </c>
      <c r="B1253" s="561" t="s">
        <v>321</v>
      </c>
      <c r="C1253" s="561" t="s">
        <v>706</v>
      </c>
      <c r="D1253" s="561" t="s">
        <v>707</v>
      </c>
      <c r="E1253" s="562" t="s">
        <v>22</v>
      </c>
      <c r="F1253" s="561" t="s">
        <v>22</v>
      </c>
      <c r="G1253" s="561" t="s">
        <v>25135</v>
      </c>
      <c r="H1253" s="561" t="s">
        <v>25136</v>
      </c>
      <c r="I1253" s="561" t="s">
        <v>709</v>
      </c>
      <c r="J1253" s="561" t="s">
        <v>24</v>
      </c>
      <c r="K1253" s="562" t="s">
        <v>6836</v>
      </c>
      <c r="L1253" s="561" t="s">
        <v>25</v>
      </c>
    </row>
    <row r="1254" spans="1:12" x14ac:dyDescent="0.25">
      <c r="A1254" s="561" t="s">
        <v>320</v>
      </c>
      <c r="B1254" s="561" t="s">
        <v>321</v>
      </c>
      <c r="C1254" s="561" t="s">
        <v>706</v>
      </c>
      <c r="D1254" s="561" t="s">
        <v>707</v>
      </c>
      <c r="E1254" s="562" t="s">
        <v>22</v>
      </c>
      <c r="F1254" s="561" t="s">
        <v>22</v>
      </c>
      <c r="G1254" s="561" t="s">
        <v>25137</v>
      </c>
      <c r="H1254" s="561" t="s">
        <v>25138</v>
      </c>
      <c r="I1254" s="561" t="s">
        <v>709</v>
      </c>
      <c r="J1254" s="561" t="s">
        <v>24</v>
      </c>
      <c r="K1254" s="562" t="s">
        <v>874</v>
      </c>
      <c r="L1254" s="561" t="s">
        <v>25</v>
      </c>
    </row>
    <row r="1255" spans="1:12" x14ac:dyDescent="0.25">
      <c r="A1255" s="561" t="s">
        <v>320</v>
      </c>
      <c r="B1255" s="561" t="s">
        <v>321</v>
      </c>
      <c r="C1255" s="561" t="s">
        <v>706</v>
      </c>
      <c r="D1255" s="561" t="s">
        <v>707</v>
      </c>
      <c r="E1255" s="562" t="s">
        <v>22</v>
      </c>
      <c r="F1255" s="561" t="s">
        <v>22</v>
      </c>
      <c r="G1255" s="561" t="s">
        <v>25139</v>
      </c>
      <c r="H1255" s="561" t="s">
        <v>25140</v>
      </c>
      <c r="I1255" s="561" t="s">
        <v>709</v>
      </c>
      <c r="J1255" s="561" t="s">
        <v>326</v>
      </c>
      <c r="K1255" s="562" t="s">
        <v>24739</v>
      </c>
      <c r="L1255" s="561" t="s">
        <v>25</v>
      </c>
    </row>
    <row r="1256" spans="1:12" x14ac:dyDescent="0.25">
      <c r="A1256" s="561" t="s">
        <v>320</v>
      </c>
      <c r="B1256" s="561" t="s">
        <v>321</v>
      </c>
      <c r="C1256" s="561" t="s">
        <v>706</v>
      </c>
      <c r="D1256" s="561" t="s">
        <v>707</v>
      </c>
      <c r="E1256" s="562" t="s">
        <v>22</v>
      </c>
      <c r="F1256" s="561" t="s">
        <v>22</v>
      </c>
      <c r="G1256" s="561" t="s">
        <v>25141</v>
      </c>
      <c r="H1256" s="561" t="s">
        <v>25142</v>
      </c>
      <c r="I1256" s="561" t="s">
        <v>709</v>
      </c>
      <c r="J1256" s="561" t="s">
        <v>326</v>
      </c>
      <c r="K1256" s="562" t="s">
        <v>25143</v>
      </c>
      <c r="L1256" s="561" t="s">
        <v>25</v>
      </c>
    </row>
    <row r="1257" spans="1:12" x14ac:dyDescent="0.25">
      <c r="A1257" s="561" t="s">
        <v>320</v>
      </c>
      <c r="B1257" s="561" t="s">
        <v>321</v>
      </c>
      <c r="C1257" s="561" t="s">
        <v>706</v>
      </c>
      <c r="D1257" s="561" t="s">
        <v>707</v>
      </c>
      <c r="E1257" s="562" t="s">
        <v>22</v>
      </c>
      <c r="F1257" s="561" t="s">
        <v>22</v>
      </c>
      <c r="G1257" s="561" t="s">
        <v>25144</v>
      </c>
      <c r="H1257" s="561" t="s">
        <v>25145</v>
      </c>
      <c r="I1257" s="561" t="s">
        <v>709</v>
      </c>
      <c r="J1257" s="561" t="s">
        <v>24</v>
      </c>
      <c r="K1257" s="562" t="s">
        <v>6364</v>
      </c>
      <c r="L1257" s="561" t="s">
        <v>25</v>
      </c>
    </row>
    <row r="1258" spans="1:12" x14ac:dyDescent="0.25">
      <c r="A1258" s="561" t="s">
        <v>320</v>
      </c>
      <c r="B1258" s="561" t="s">
        <v>321</v>
      </c>
      <c r="C1258" s="561" t="s">
        <v>706</v>
      </c>
      <c r="D1258" s="561" t="s">
        <v>707</v>
      </c>
      <c r="E1258" s="562" t="s">
        <v>22</v>
      </c>
      <c r="F1258" s="561" t="s">
        <v>22</v>
      </c>
      <c r="G1258" s="561" t="s">
        <v>25146</v>
      </c>
      <c r="H1258" s="561" t="s">
        <v>25147</v>
      </c>
      <c r="I1258" s="561" t="s">
        <v>709</v>
      </c>
      <c r="J1258" s="561" t="s">
        <v>24</v>
      </c>
      <c r="K1258" s="562" t="s">
        <v>6364</v>
      </c>
      <c r="L1258" s="561" t="s">
        <v>25</v>
      </c>
    </row>
    <row r="1259" spans="1:12" x14ac:dyDescent="0.25">
      <c r="A1259" s="561" t="s">
        <v>320</v>
      </c>
      <c r="B1259" s="561" t="s">
        <v>321</v>
      </c>
      <c r="C1259" s="561" t="s">
        <v>706</v>
      </c>
      <c r="D1259" s="561" t="s">
        <v>707</v>
      </c>
      <c r="E1259" s="562" t="s">
        <v>22</v>
      </c>
      <c r="F1259" s="561" t="s">
        <v>22</v>
      </c>
      <c r="G1259" s="561" t="s">
        <v>25148</v>
      </c>
      <c r="H1259" s="561" t="s">
        <v>25149</v>
      </c>
      <c r="I1259" s="561" t="s">
        <v>709</v>
      </c>
      <c r="J1259" s="561" t="s">
        <v>326</v>
      </c>
      <c r="K1259" s="562" t="s">
        <v>24583</v>
      </c>
      <c r="L1259" s="561" t="s">
        <v>25</v>
      </c>
    </row>
    <row r="1260" spans="1:12" x14ac:dyDescent="0.25">
      <c r="A1260" s="561" t="s">
        <v>320</v>
      </c>
      <c r="B1260" s="561" t="s">
        <v>321</v>
      </c>
      <c r="C1260" s="561" t="s">
        <v>706</v>
      </c>
      <c r="D1260" s="561" t="s">
        <v>707</v>
      </c>
      <c r="E1260" s="562" t="s">
        <v>22</v>
      </c>
      <c r="F1260" s="561" t="s">
        <v>22</v>
      </c>
      <c r="G1260" s="561" t="s">
        <v>25150</v>
      </c>
      <c r="H1260" s="561" t="s">
        <v>25151</v>
      </c>
      <c r="I1260" s="561" t="s">
        <v>709</v>
      </c>
      <c r="J1260" s="561" t="s">
        <v>326</v>
      </c>
      <c r="K1260" s="562" t="s">
        <v>165</v>
      </c>
      <c r="L1260" s="561" t="s">
        <v>25</v>
      </c>
    </row>
    <row r="1261" spans="1:12" x14ac:dyDescent="0.25">
      <c r="A1261" s="561" t="s">
        <v>320</v>
      </c>
      <c r="B1261" s="561" t="s">
        <v>321</v>
      </c>
      <c r="C1261" s="561" t="s">
        <v>706</v>
      </c>
      <c r="D1261" s="561" t="s">
        <v>707</v>
      </c>
      <c r="E1261" s="562" t="s">
        <v>22</v>
      </c>
      <c r="F1261" s="561" t="s">
        <v>22</v>
      </c>
      <c r="G1261" s="561" t="s">
        <v>25152</v>
      </c>
      <c r="H1261" s="561" t="s">
        <v>25153</v>
      </c>
      <c r="I1261" s="561" t="s">
        <v>709</v>
      </c>
      <c r="J1261" s="561" t="s">
        <v>24</v>
      </c>
      <c r="K1261" s="562" t="s">
        <v>25154</v>
      </c>
      <c r="L1261" s="561" t="s">
        <v>25</v>
      </c>
    </row>
    <row r="1262" spans="1:12" x14ac:dyDescent="0.25">
      <c r="A1262" s="561" t="s">
        <v>320</v>
      </c>
      <c r="B1262" s="561" t="s">
        <v>321</v>
      </c>
      <c r="C1262" s="561" t="s">
        <v>706</v>
      </c>
      <c r="D1262" s="561" t="s">
        <v>707</v>
      </c>
      <c r="E1262" s="562" t="s">
        <v>22</v>
      </c>
      <c r="F1262" s="561" t="s">
        <v>22</v>
      </c>
      <c r="G1262" s="561" t="s">
        <v>25155</v>
      </c>
      <c r="H1262" s="561" t="s">
        <v>25156</v>
      </c>
      <c r="I1262" s="561" t="s">
        <v>709</v>
      </c>
      <c r="J1262" s="561" t="s">
        <v>24</v>
      </c>
      <c r="K1262" s="562" t="s">
        <v>564</v>
      </c>
      <c r="L1262" s="561" t="s">
        <v>25</v>
      </c>
    </row>
    <row r="1263" spans="1:12" x14ac:dyDescent="0.25">
      <c r="A1263" s="561" t="s">
        <v>320</v>
      </c>
      <c r="B1263" s="561" t="s">
        <v>321</v>
      </c>
      <c r="C1263" s="561" t="s">
        <v>706</v>
      </c>
      <c r="D1263" s="561" t="s">
        <v>707</v>
      </c>
      <c r="E1263" s="562" t="s">
        <v>22</v>
      </c>
      <c r="F1263" s="561" t="s">
        <v>22</v>
      </c>
      <c r="G1263" s="561" t="s">
        <v>25157</v>
      </c>
      <c r="H1263" s="561" t="s">
        <v>25158</v>
      </c>
      <c r="I1263" s="561" t="s">
        <v>709</v>
      </c>
      <c r="J1263" s="561" t="s">
        <v>24</v>
      </c>
      <c r="K1263" s="562" t="s">
        <v>6168</v>
      </c>
      <c r="L1263" s="561" t="s">
        <v>25</v>
      </c>
    </row>
    <row r="1264" spans="1:12" x14ac:dyDescent="0.25">
      <c r="A1264" s="561" t="s">
        <v>320</v>
      </c>
      <c r="B1264" s="561" t="s">
        <v>321</v>
      </c>
      <c r="C1264" s="561" t="s">
        <v>706</v>
      </c>
      <c r="D1264" s="561" t="s">
        <v>707</v>
      </c>
      <c r="E1264" s="562" t="s">
        <v>22</v>
      </c>
      <c r="F1264" s="561" t="s">
        <v>22</v>
      </c>
      <c r="G1264" s="561" t="s">
        <v>25159</v>
      </c>
      <c r="H1264" s="561" t="s">
        <v>25160</v>
      </c>
      <c r="I1264" s="561" t="s">
        <v>709</v>
      </c>
      <c r="J1264" s="561" t="s">
        <v>24</v>
      </c>
      <c r="K1264" s="562" t="s">
        <v>6168</v>
      </c>
      <c r="L1264" s="561" t="s">
        <v>25</v>
      </c>
    </row>
    <row r="1265" spans="1:12" x14ac:dyDescent="0.25">
      <c r="A1265" s="561" t="s">
        <v>320</v>
      </c>
      <c r="B1265" s="561" t="s">
        <v>321</v>
      </c>
      <c r="C1265" s="561" t="s">
        <v>706</v>
      </c>
      <c r="D1265" s="561" t="s">
        <v>707</v>
      </c>
      <c r="E1265" s="562" t="s">
        <v>22</v>
      </c>
      <c r="F1265" s="561" t="s">
        <v>22</v>
      </c>
      <c r="G1265" s="561" t="s">
        <v>25161</v>
      </c>
      <c r="H1265" s="561" t="s">
        <v>25162</v>
      </c>
      <c r="I1265" s="561" t="s">
        <v>709</v>
      </c>
      <c r="J1265" s="561" t="s">
        <v>24</v>
      </c>
      <c r="K1265" s="562" t="s">
        <v>8177</v>
      </c>
      <c r="L1265" s="561" t="s">
        <v>25</v>
      </c>
    </row>
    <row r="1266" spans="1:12" x14ac:dyDescent="0.25">
      <c r="A1266" s="561" t="s">
        <v>320</v>
      </c>
      <c r="B1266" s="561" t="s">
        <v>321</v>
      </c>
      <c r="C1266" s="561" t="s">
        <v>706</v>
      </c>
      <c r="D1266" s="561" t="s">
        <v>707</v>
      </c>
      <c r="E1266" s="562" t="s">
        <v>22</v>
      </c>
      <c r="F1266" s="561" t="s">
        <v>22</v>
      </c>
      <c r="G1266" s="561" t="s">
        <v>25163</v>
      </c>
      <c r="H1266" s="561" t="s">
        <v>25164</v>
      </c>
      <c r="I1266" s="561" t="s">
        <v>709</v>
      </c>
      <c r="J1266" s="561" t="s">
        <v>24</v>
      </c>
      <c r="K1266" s="562" t="s">
        <v>786</v>
      </c>
      <c r="L1266" s="561" t="s">
        <v>25</v>
      </c>
    </row>
    <row r="1267" spans="1:12" x14ac:dyDescent="0.25">
      <c r="A1267" s="561" t="s">
        <v>320</v>
      </c>
      <c r="B1267" s="561" t="s">
        <v>321</v>
      </c>
      <c r="C1267" s="561" t="s">
        <v>706</v>
      </c>
      <c r="D1267" s="561" t="s">
        <v>707</v>
      </c>
      <c r="E1267" s="562" t="s">
        <v>22</v>
      </c>
      <c r="F1267" s="561" t="s">
        <v>22</v>
      </c>
      <c r="G1267" s="561" t="s">
        <v>25165</v>
      </c>
      <c r="H1267" s="561" t="s">
        <v>25166</v>
      </c>
      <c r="I1267" s="561" t="s">
        <v>709</v>
      </c>
      <c r="J1267" s="561" t="s">
        <v>24</v>
      </c>
      <c r="K1267" s="562" t="s">
        <v>564</v>
      </c>
      <c r="L1267" s="561" t="s">
        <v>25</v>
      </c>
    </row>
    <row r="1268" spans="1:12" x14ac:dyDescent="0.25">
      <c r="A1268" s="561" t="s">
        <v>320</v>
      </c>
      <c r="B1268" s="561" t="s">
        <v>321</v>
      </c>
      <c r="C1268" s="561" t="s">
        <v>706</v>
      </c>
      <c r="D1268" s="561" t="s">
        <v>707</v>
      </c>
      <c r="E1268" s="562" t="s">
        <v>22</v>
      </c>
      <c r="F1268" s="561" t="s">
        <v>22</v>
      </c>
      <c r="G1268" s="561" t="s">
        <v>25167</v>
      </c>
      <c r="H1268" s="561" t="s">
        <v>25168</v>
      </c>
      <c r="I1268" s="561" t="s">
        <v>709</v>
      </c>
      <c r="J1268" s="561" t="s">
        <v>326</v>
      </c>
      <c r="K1268" s="562" t="s">
        <v>24465</v>
      </c>
      <c r="L1268" s="561" t="s">
        <v>25</v>
      </c>
    </row>
    <row r="1269" spans="1:12" x14ac:dyDescent="0.25">
      <c r="A1269" s="561" t="s">
        <v>320</v>
      </c>
      <c r="B1269" s="561" t="s">
        <v>321</v>
      </c>
      <c r="C1269" s="561" t="s">
        <v>706</v>
      </c>
      <c r="D1269" s="561" t="s">
        <v>707</v>
      </c>
      <c r="E1269" s="562" t="s">
        <v>22</v>
      </c>
      <c r="F1269" s="561" t="s">
        <v>22</v>
      </c>
      <c r="G1269" s="561" t="s">
        <v>25169</v>
      </c>
      <c r="H1269" s="561" t="s">
        <v>25170</v>
      </c>
      <c r="I1269" s="561" t="s">
        <v>709</v>
      </c>
      <c r="J1269" s="561" t="s">
        <v>326</v>
      </c>
      <c r="K1269" s="562" t="s">
        <v>7389</v>
      </c>
      <c r="L1269" s="561" t="s">
        <v>25</v>
      </c>
    </row>
    <row r="1270" spans="1:12" x14ac:dyDescent="0.25">
      <c r="A1270" s="561" t="s">
        <v>320</v>
      </c>
      <c r="B1270" s="561" t="s">
        <v>321</v>
      </c>
      <c r="C1270" s="561" t="s">
        <v>706</v>
      </c>
      <c r="D1270" s="561" t="s">
        <v>707</v>
      </c>
      <c r="E1270" s="562" t="s">
        <v>22</v>
      </c>
      <c r="F1270" s="561" t="s">
        <v>22</v>
      </c>
      <c r="G1270" s="561" t="s">
        <v>25171</v>
      </c>
      <c r="H1270" s="561" t="s">
        <v>25172</v>
      </c>
      <c r="I1270" s="561" t="s">
        <v>709</v>
      </c>
      <c r="J1270" s="561" t="s">
        <v>24</v>
      </c>
      <c r="K1270" s="562" t="s">
        <v>5275</v>
      </c>
      <c r="L1270" s="561" t="s">
        <v>25</v>
      </c>
    </row>
    <row r="1271" spans="1:12" x14ac:dyDescent="0.25">
      <c r="A1271" s="561" t="s">
        <v>320</v>
      </c>
      <c r="B1271" s="561" t="s">
        <v>321</v>
      </c>
      <c r="C1271" s="561" t="s">
        <v>706</v>
      </c>
      <c r="D1271" s="561" t="s">
        <v>707</v>
      </c>
      <c r="E1271" s="562" t="s">
        <v>22</v>
      </c>
      <c r="F1271" s="561" t="s">
        <v>22</v>
      </c>
      <c r="G1271" s="561" t="s">
        <v>25173</v>
      </c>
      <c r="H1271" s="561" t="s">
        <v>25174</v>
      </c>
      <c r="I1271" s="561" t="s">
        <v>709</v>
      </c>
      <c r="J1271" s="561" t="s">
        <v>326</v>
      </c>
      <c r="K1271" s="562" t="s">
        <v>7171</v>
      </c>
      <c r="L1271" s="561" t="s">
        <v>25</v>
      </c>
    </row>
    <row r="1272" spans="1:12" x14ac:dyDescent="0.25">
      <c r="A1272" s="561" t="s">
        <v>320</v>
      </c>
      <c r="B1272" s="561" t="s">
        <v>321</v>
      </c>
      <c r="C1272" s="561" t="s">
        <v>706</v>
      </c>
      <c r="D1272" s="561" t="s">
        <v>707</v>
      </c>
      <c r="E1272" s="562" t="s">
        <v>22</v>
      </c>
      <c r="F1272" s="561" t="s">
        <v>22</v>
      </c>
      <c r="G1272" s="561" t="s">
        <v>25175</v>
      </c>
      <c r="H1272" s="561" t="s">
        <v>25176</v>
      </c>
      <c r="I1272" s="561" t="s">
        <v>709</v>
      </c>
      <c r="J1272" s="561" t="s">
        <v>24</v>
      </c>
      <c r="K1272" s="562" t="s">
        <v>25177</v>
      </c>
      <c r="L1272" s="561" t="s">
        <v>25</v>
      </c>
    </row>
    <row r="1273" spans="1:12" x14ac:dyDescent="0.25">
      <c r="A1273" s="561" t="s">
        <v>320</v>
      </c>
      <c r="B1273" s="561" t="s">
        <v>321</v>
      </c>
      <c r="C1273" s="561" t="s">
        <v>706</v>
      </c>
      <c r="D1273" s="561" t="s">
        <v>707</v>
      </c>
      <c r="E1273" s="562" t="s">
        <v>22</v>
      </c>
      <c r="F1273" s="561" t="s">
        <v>22</v>
      </c>
      <c r="G1273" s="561" t="s">
        <v>25178</v>
      </c>
      <c r="H1273" s="561" t="s">
        <v>25179</v>
      </c>
      <c r="I1273" s="561" t="s">
        <v>709</v>
      </c>
      <c r="J1273" s="561" t="s">
        <v>24</v>
      </c>
      <c r="K1273" s="562" t="s">
        <v>7592</v>
      </c>
      <c r="L1273" s="561" t="s">
        <v>25</v>
      </c>
    </row>
    <row r="1274" spans="1:12" x14ac:dyDescent="0.25">
      <c r="A1274" s="561" t="s">
        <v>320</v>
      </c>
      <c r="B1274" s="561" t="s">
        <v>321</v>
      </c>
      <c r="C1274" s="561" t="s">
        <v>706</v>
      </c>
      <c r="D1274" s="561" t="s">
        <v>707</v>
      </c>
      <c r="E1274" s="562" t="s">
        <v>22</v>
      </c>
      <c r="F1274" s="561" t="s">
        <v>22</v>
      </c>
      <c r="G1274" s="561" t="s">
        <v>25180</v>
      </c>
      <c r="H1274" s="561" t="s">
        <v>25181</v>
      </c>
      <c r="I1274" s="561" t="s">
        <v>709</v>
      </c>
      <c r="J1274" s="561" t="s">
        <v>24</v>
      </c>
      <c r="K1274" s="562" t="s">
        <v>911</v>
      </c>
      <c r="L1274" s="561" t="s">
        <v>25</v>
      </c>
    </row>
    <row r="1275" spans="1:12" x14ac:dyDescent="0.25">
      <c r="A1275" s="561" t="s">
        <v>320</v>
      </c>
      <c r="B1275" s="561" t="s">
        <v>321</v>
      </c>
      <c r="C1275" s="561" t="s">
        <v>706</v>
      </c>
      <c r="D1275" s="561" t="s">
        <v>707</v>
      </c>
      <c r="E1275" s="562" t="s">
        <v>22</v>
      </c>
      <c r="F1275" s="561" t="s">
        <v>22</v>
      </c>
      <c r="G1275" s="561" t="s">
        <v>25182</v>
      </c>
      <c r="H1275" s="561" t="s">
        <v>25183</v>
      </c>
      <c r="I1275" s="561" t="s">
        <v>709</v>
      </c>
      <c r="J1275" s="561" t="s">
        <v>24</v>
      </c>
      <c r="K1275" s="562" t="s">
        <v>2479</v>
      </c>
      <c r="L1275" s="561" t="s">
        <v>25</v>
      </c>
    </row>
    <row r="1276" spans="1:12" x14ac:dyDescent="0.25">
      <c r="A1276" s="561" t="s">
        <v>320</v>
      </c>
      <c r="B1276" s="561" t="s">
        <v>321</v>
      </c>
      <c r="C1276" s="561" t="s">
        <v>706</v>
      </c>
      <c r="D1276" s="561" t="s">
        <v>707</v>
      </c>
      <c r="E1276" s="562" t="s">
        <v>22</v>
      </c>
      <c r="F1276" s="561" t="s">
        <v>22</v>
      </c>
      <c r="G1276" s="561" t="s">
        <v>25184</v>
      </c>
      <c r="H1276" s="561" t="s">
        <v>25185</v>
      </c>
      <c r="I1276" s="561" t="s">
        <v>709</v>
      </c>
      <c r="J1276" s="561" t="s">
        <v>24</v>
      </c>
      <c r="K1276" s="562" t="s">
        <v>8488</v>
      </c>
      <c r="L1276" s="561" t="s">
        <v>25</v>
      </c>
    </row>
    <row r="1277" spans="1:12" x14ac:dyDescent="0.25">
      <c r="A1277" s="561" t="s">
        <v>320</v>
      </c>
      <c r="B1277" s="561" t="s">
        <v>321</v>
      </c>
      <c r="C1277" s="561" t="s">
        <v>706</v>
      </c>
      <c r="D1277" s="561" t="s">
        <v>707</v>
      </c>
      <c r="E1277" s="562" t="s">
        <v>22</v>
      </c>
      <c r="F1277" s="561" t="s">
        <v>22</v>
      </c>
      <c r="G1277" s="561" t="s">
        <v>25186</v>
      </c>
      <c r="H1277" s="561" t="s">
        <v>25187</v>
      </c>
      <c r="I1277" s="561" t="s">
        <v>709</v>
      </c>
      <c r="J1277" s="561" t="s">
        <v>326</v>
      </c>
      <c r="K1277" s="562" t="s">
        <v>25188</v>
      </c>
      <c r="L1277" s="561" t="s">
        <v>25</v>
      </c>
    </row>
    <row r="1278" spans="1:12" x14ac:dyDescent="0.25">
      <c r="A1278" s="561" t="s">
        <v>320</v>
      </c>
      <c r="B1278" s="561" t="s">
        <v>321</v>
      </c>
      <c r="C1278" s="561" t="s">
        <v>706</v>
      </c>
      <c r="D1278" s="561" t="s">
        <v>707</v>
      </c>
      <c r="E1278" s="562" t="s">
        <v>22</v>
      </c>
      <c r="F1278" s="561" t="s">
        <v>22</v>
      </c>
      <c r="G1278" s="561" t="s">
        <v>25189</v>
      </c>
      <c r="H1278" s="561" t="s">
        <v>25190</v>
      </c>
      <c r="I1278" s="561" t="s">
        <v>709</v>
      </c>
      <c r="J1278" s="561" t="s">
        <v>326</v>
      </c>
      <c r="K1278" s="562" t="s">
        <v>25191</v>
      </c>
      <c r="L1278" s="561" t="s">
        <v>25</v>
      </c>
    </row>
    <row r="1279" spans="1:12" x14ac:dyDescent="0.25">
      <c r="A1279" s="561" t="s">
        <v>320</v>
      </c>
      <c r="B1279" s="561" t="s">
        <v>321</v>
      </c>
      <c r="C1279" s="561" t="s">
        <v>706</v>
      </c>
      <c r="D1279" s="561" t="s">
        <v>707</v>
      </c>
      <c r="E1279" s="562" t="s">
        <v>22</v>
      </c>
      <c r="F1279" s="561" t="s">
        <v>22</v>
      </c>
      <c r="G1279" s="561" t="s">
        <v>25192</v>
      </c>
      <c r="H1279" s="561" t="s">
        <v>25193</v>
      </c>
      <c r="I1279" s="561" t="s">
        <v>709</v>
      </c>
      <c r="J1279" s="561" t="s">
        <v>326</v>
      </c>
      <c r="K1279" s="562" t="s">
        <v>25194</v>
      </c>
      <c r="L1279" s="561" t="s">
        <v>25</v>
      </c>
    </row>
    <row r="1280" spans="1:12" x14ac:dyDescent="0.25">
      <c r="A1280" s="561" t="s">
        <v>320</v>
      </c>
      <c r="B1280" s="561" t="s">
        <v>321</v>
      </c>
      <c r="C1280" s="561" t="s">
        <v>706</v>
      </c>
      <c r="D1280" s="561" t="s">
        <v>707</v>
      </c>
      <c r="E1280" s="562" t="s">
        <v>22</v>
      </c>
      <c r="F1280" s="561" t="s">
        <v>22</v>
      </c>
      <c r="G1280" s="561" t="s">
        <v>25195</v>
      </c>
      <c r="H1280" s="561" t="s">
        <v>25196</v>
      </c>
      <c r="I1280" s="561" t="s">
        <v>709</v>
      </c>
      <c r="J1280" s="561" t="s">
        <v>24</v>
      </c>
      <c r="K1280" s="562" t="s">
        <v>2377</v>
      </c>
      <c r="L1280" s="561" t="s">
        <v>25</v>
      </c>
    </row>
    <row r="1281" spans="1:12" x14ac:dyDescent="0.25">
      <c r="A1281" s="561" t="s">
        <v>1548</v>
      </c>
      <c r="B1281" s="561" t="s">
        <v>1549</v>
      </c>
      <c r="C1281" s="561" t="s">
        <v>1550</v>
      </c>
      <c r="D1281" s="561" t="s">
        <v>1551</v>
      </c>
      <c r="E1281" s="562" t="s">
        <v>22</v>
      </c>
      <c r="F1281" s="561" t="s">
        <v>22</v>
      </c>
      <c r="G1281" s="561" t="s">
        <v>25197</v>
      </c>
      <c r="H1281" s="561" t="s">
        <v>1552</v>
      </c>
      <c r="I1281" s="561" t="s">
        <v>23270</v>
      </c>
      <c r="J1281" s="561" t="s">
        <v>7063</v>
      </c>
      <c r="K1281" s="562" t="s">
        <v>25198</v>
      </c>
      <c r="L1281" s="561" t="s">
        <v>25</v>
      </c>
    </row>
    <row r="1282" spans="1:12" x14ac:dyDescent="0.25">
      <c r="A1282" s="561" t="s">
        <v>1548</v>
      </c>
      <c r="B1282" s="561" t="s">
        <v>1549</v>
      </c>
      <c r="C1282" s="561" t="s">
        <v>1550</v>
      </c>
      <c r="D1282" s="561" t="s">
        <v>1551</v>
      </c>
      <c r="E1282" s="562" t="s">
        <v>22</v>
      </c>
      <c r="F1282" s="561" t="s">
        <v>22</v>
      </c>
      <c r="G1282" s="561" t="s">
        <v>25199</v>
      </c>
      <c r="H1282" s="561" t="s">
        <v>1553</v>
      </c>
      <c r="I1282" s="561" t="s">
        <v>23270</v>
      </c>
      <c r="J1282" s="561" t="s">
        <v>7063</v>
      </c>
      <c r="K1282" s="562" t="s">
        <v>25200</v>
      </c>
      <c r="L1282" s="561" t="s">
        <v>25</v>
      </c>
    </row>
    <row r="1283" spans="1:12" x14ac:dyDescent="0.25">
      <c r="A1283" s="561" t="s">
        <v>1548</v>
      </c>
      <c r="B1283" s="561" t="s">
        <v>1549</v>
      </c>
      <c r="C1283" s="561" t="s">
        <v>1550</v>
      </c>
      <c r="D1283" s="561" t="s">
        <v>1551</v>
      </c>
      <c r="E1283" s="562" t="s">
        <v>22</v>
      </c>
      <c r="F1283" s="561" t="s">
        <v>22</v>
      </c>
      <c r="G1283" s="561" t="s">
        <v>25201</v>
      </c>
      <c r="H1283" s="561" t="s">
        <v>1554</v>
      </c>
      <c r="I1283" s="561" t="s">
        <v>23270</v>
      </c>
      <c r="J1283" s="561" t="s">
        <v>7063</v>
      </c>
      <c r="K1283" s="562" t="s">
        <v>25202</v>
      </c>
      <c r="L1283" s="561" t="s">
        <v>25</v>
      </c>
    </row>
    <row r="1284" spans="1:12" x14ac:dyDescent="0.25">
      <c r="A1284" s="561" t="s">
        <v>1548</v>
      </c>
      <c r="B1284" s="561" t="s">
        <v>1549</v>
      </c>
      <c r="C1284" s="561" t="s">
        <v>1550</v>
      </c>
      <c r="D1284" s="561" t="s">
        <v>1551</v>
      </c>
      <c r="E1284" s="562" t="s">
        <v>22</v>
      </c>
      <c r="F1284" s="561" t="s">
        <v>22</v>
      </c>
      <c r="G1284" s="561" t="s">
        <v>25203</v>
      </c>
      <c r="H1284" s="561" t="s">
        <v>1555</v>
      </c>
      <c r="I1284" s="561" t="s">
        <v>23270</v>
      </c>
      <c r="J1284" s="561" t="s">
        <v>7063</v>
      </c>
      <c r="K1284" s="562" t="s">
        <v>25204</v>
      </c>
      <c r="L1284" s="561" t="s">
        <v>25</v>
      </c>
    </row>
    <row r="1285" spans="1:12" x14ac:dyDescent="0.25">
      <c r="A1285" s="561" t="s">
        <v>1548</v>
      </c>
      <c r="B1285" s="561" t="s">
        <v>1549</v>
      </c>
      <c r="C1285" s="561" t="s">
        <v>1550</v>
      </c>
      <c r="D1285" s="561" t="s">
        <v>1551</v>
      </c>
      <c r="E1285" s="562" t="s">
        <v>22</v>
      </c>
      <c r="F1285" s="561" t="s">
        <v>22</v>
      </c>
      <c r="G1285" s="561" t="s">
        <v>25205</v>
      </c>
      <c r="H1285" s="561" t="s">
        <v>1556</v>
      </c>
      <c r="I1285" s="561" t="s">
        <v>23868</v>
      </c>
      <c r="J1285" s="561" t="s">
        <v>7063</v>
      </c>
      <c r="K1285" s="562" t="s">
        <v>25206</v>
      </c>
      <c r="L1285" s="561" t="s">
        <v>25</v>
      </c>
    </row>
    <row r="1286" spans="1:12" x14ac:dyDescent="0.25">
      <c r="A1286" s="561" t="s">
        <v>1548</v>
      </c>
      <c r="B1286" s="561" t="s">
        <v>1549</v>
      </c>
      <c r="C1286" s="561" t="s">
        <v>1550</v>
      </c>
      <c r="D1286" s="561" t="s">
        <v>1551</v>
      </c>
      <c r="E1286" s="562" t="s">
        <v>22</v>
      </c>
      <c r="F1286" s="561" t="s">
        <v>22</v>
      </c>
      <c r="G1286" s="561" t="s">
        <v>25207</v>
      </c>
      <c r="H1286" s="561" t="s">
        <v>1557</v>
      </c>
      <c r="I1286" s="561" t="s">
        <v>23868</v>
      </c>
      <c r="J1286" s="561" t="s">
        <v>7063</v>
      </c>
      <c r="K1286" s="562" t="s">
        <v>7666</v>
      </c>
      <c r="L1286" s="561" t="s">
        <v>25</v>
      </c>
    </row>
    <row r="1287" spans="1:12" x14ac:dyDescent="0.25">
      <c r="A1287" s="561" t="s">
        <v>1548</v>
      </c>
      <c r="B1287" s="561" t="s">
        <v>1549</v>
      </c>
      <c r="C1287" s="561" t="s">
        <v>1550</v>
      </c>
      <c r="D1287" s="561" t="s">
        <v>1551</v>
      </c>
      <c r="E1287" s="562" t="s">
        <v>22</v>
      </c>
      <c r="F1287" s="561" t="s">
        <v>22</v>
      </c>
      <c r="G1287" s="561" t="s">
        <v>25208</v>
      </c>
      <c r="H1287" s="561" t="s">
        <v>1558</v>
      </c>
      <c r="I1287" s="561" t="s">
        <v>23868</v>
      </c>
      <c r="J1287" s="561" t="s">
        <v>7063</v>
      </c>
      <c r="K1287" s="562" t="s">
        <v>7261</v>
      </c>
      <c r="L1287" s="561" t="s">
        <v>25</v>
      </c>
    </row>
    <row r="1288" spans="1:12" x14ac:dyDescent="0.25">
      <c r="A1288" s="561" t="s">
        <v>1548</v>
      </c>
      <c r="B1288" s="561" t="s">
        <v>1549</v>
      </c>
      <c r="C1288" s="561" t="s">
        <v>1550</v>
      </c>
      <c r="D1288" s="561" t="s">
        <v>1551</v>
      </c>
      <c r="E1288" s="562" t="s">
        <v>22</v>
      </c>
      <c r="F1288" s="561" t="s">
        <v>22</v>
      </c>
      <c r="G1288" s="561" t="s">
        <v>25209</v>
      </c>
      <c r="H1288" s="561" t="s">
        <v>1559</v>
      </c>
      <c r="I1288" s="561" t="s">
        <v>23868</v>
      </c>
      <c r="J1288" s="561" t="s">
        <v>7063</v>
      </c>
      <c r="K1288" s="562" t="s">
        <v>25210</v>
      </c>
      <c r="L1288" s="561" t="s">
        <v>25</v>
      </c>
    </row>
    <row r="1289" spans="1:12" x14ac:dyDescent="0.25">
      <c r="A1289" s="561" t="s">
        <v>1548</v>
      </c>
      <c r="B1289" s="561" t="s">
        <v>1549</v>
      </c>
      <c r="C1289" s="561" t="s">
        <v>1550</v>
      </c>
      <c r="D1289" s="561" t="s">
        <v>1551</v>
      </c>
      <c r="E1289" s="562" t="s">
        <v>22</v>
      </c>
      <c r="F1289" s="561" t="s">
        <v>22</v>
      </c>
      <c r="G1289" s="561" t="s">
        <v>25211</v>
      </c>
      <c r="H1289" s="561" t="s">
        <v>1560</v>
      </c>
      <c r="I1289" s="561" t="s">
        <v>23868</v>
      </c>
      <c r="J1289" s="561" t="s">
        <v>7063</v>
      </c>
      <c r="K1289" s="562" t="s">
        <v>8102</v>
      </c>
      <c r="L1289" s="561" t="s">
        <v>25</v>
      </c>
    </row>
    <row r="1290" spans="1:12" x14ac:dyDescent="0.25">
      <c r="A1290" s="561" t="s">
        <v>1548</v>
      </c>
      <c r="B1290" s="561" t="s">
        <v>1549</v>
      </c>
      <c r="C1290" s="561" t="s">
        <v>1550</v>
      </c>
      <c r="D1290" s="561" t="s">
        <v>1551</v>
      </c>
      <c r="E1290" s="562" t="s">
        <v>22</v>
      </c>
      <c r="F1290" s="561" t="s">
        <v>22</v>
      </c>
      <c r="G1290" s="561" t="s">
        <v>25212</v>
      </c>
      <c r="H1290" s="561" t="s">
        <v>1562</v>
      </c>
      <c r="I1290" s="561" t="s">
        <v>23868</v>
      </c>
      <c r="J1290" s="561" t="s">
        <v>7063</v>
      </c>
      <c r="K1290" s="562" t="s">
        <v>25213</v>
      </c>
      <c r="L1290" s="561" t="s">
        <v>25</v>
      </c>
    </row>
    <row r="1291" spans="1:12" x14ac:dyDescent="0.25">
      <c r="A1291" s="561" t="s">
        <v>1548</v>
      </c>
      <c r="B1291" s="561" t="s">
        <v>1549</v>
      </c>
      <c r="C1291" s="561" t="s">
        <v>1550</v>
      </c>
      <c r="D1291" s="561" t="s">
        <v>1551</v>
      </c>
      <c r="E1291" s="562" t="s">
        <v>22</v>
      </c>
      <c r="F1291" s="561" t="s">
        <v>22</v>
      </c>
      <c r="G1291" s="561" t="s">
        <v>25214</v>
      </c>
      <c r="H1291" s="561" t="s">
        <v>1563</v>
      </c>
      <c r="I1291" s="561" t="s">
        <v>23270</v>
      </c>
      <c r="J1291" s="561" t="s">
        <v>7063</v>
      </c>
      <c r="K1291" s="562" t="s">
        <v>25215</v>
      </c>
      <c r="L1291" s="561" t="s">
        <v>25</v>
      </c>
    </row>
    <row r="1292" spans="1:12" x14ac:dyDescent="0.25">
      <c r="A1292" s="561" t="s">
        <v>1548</v>
      </c>
      <c r="B1292" s="561" t="s">
        <v>1549</v>
      </c>
      <c r="C1292" s="561" t="s">
        <v>1550</v>
      </c>
      <c r="D1292" s="561" t="s">
        <v>1551</v>
      </c>
      <c r="E1292" s="562" t="s">
        <v>22</v>
      </c>
      <c r="F1292" s="561" t="s">
        <v>22</v>
      </c>
      <c r="G1292" s="561" t="s">
        <v>25216</v>
      </c>
      <c r="H1292" s="561" t="s">
        <v>1564</v>
      </c>
      <c r="I1292" s="561" t="s">
        <v>23270</v>
      </c>
      <c r="J1292" s="561" t="s">
        <v>7063</v>
      </c>
      <c r="K1292" s="562" t="s">
        <v>25217</v>
      </c>
      <c r="L1292" s="561" t="s">
        <v>25</v>
      </c>
    </row>
    <row r="1293" spans="1:12" x14ac:dyDescent="0.25">
      <c r="A1293" s="561" t="s">
        <v>1548</v>
      </c>
      <c r="B1293" s="561" t="s">
        <v>1549</v>
      </c>
      <c r="C1293" s="561" t="s">
        <v>1550</v>
      </c>
      <c r="D1293" s="561" t="s">
        <v>1551</v>
      </c>
      <c r="E1293" s="562" t="s">
        <v>22</v>
      </c>
      <c r="F1293" s="561" t="s">
        <v>22</v>
      </c>
      <c r="G1293" s="561" t="s">
        <v>25218</v>
      </c>
      <c r="H1293" s="561" t="s">
        <v>1565</v>
      </c>
      <c r="I1293" s="561" t="s">
        <v>23270</v>
      </c>
      <c r="J1293" s="561" t="s">
        <v>7063</v>
      </c>
      <c r="K1293" s="562" t="s">
        <v>25219</v>
      </c>
      <c r="L1293" s="561" t="s">
        <v>25</v>
      </c>
    </row>
    <row r="1294" spans="1:12" x14ac:dyDescent="0.25">
      <c r="A1294" s="561" t="s">
        <v>1548</v>
      </c>
      <c r="B1294" s="561" t="s">
        <v>1549</v>
      </c>
      <c r="C1294" s="561" t="s">
        <v>1550</v>
      </c>
      <c r="D1294" s="561" t="s">
        <v>1551</v>
      </c>
      <c r="E1294" s="562" t="s">
        <v>22</v>
      </c>
      <c r="F1294" s="561" t="s">
        <v>22</v>
      </c>
      <c r="G1294" s="561" t="s">
        <v>25220</v>
      </c>
      <c r="H1294" s="561" t="s">
        <v>1566</v>
      </c>
      <c r="I1294" s="561" t="s">
        <v>23270</v>
      </c>
      <c r="J1294" s="561" t="s">
        <v>7063</v>
      </c>
      <c r="K1294" s="562" t="s">
        <v>25221</v>
      </c>
      <c r="L1294" s="561" t="s">
        <v>25</v>
      </c>
    </row>
    <row r="1295" spans="1:12" x14ac:dyDescent="0.25">
      <c r="A1295" s="561" t="s">
        <v>1548</v>
      </c>
      <c r="B1295" s="561" t="s">
        <v>1549</v>
      </c>
      <c r="C1295" s="561" t="s">
        <v>1550</v>
      </c>
      <c r="D1295" s="561" t="s">
        <v>1551</v>
      </c>
      <c r="E1295" s="562" t="s">
        <v>22</v>
      </c>
      <c r="F1295" s="561" t="s">
        <v>22</v>
      </c>
      <c r="G1295" s="561" t="s">
        <v>25222</v>
      </c>
      <c r="H1295" s="561" t="s">
        <v>1567</v>
      </c>
      <c r="I1295" s="561" t="s">
        <v>23270</v>
      </c>
      <c r="J1295" s="561" t="s">
        <v>7063</v>
      </c>
      <c r="K1295" s="562" t="s">
        <v>25223</v>
      </c>
      <c r="L1295" s="561" t="s">
        <v>25</v>
      </c>
    </row>
    <row r="1296" spans="1:12" x14ac:dyDescent="0.25">
      <c r="A1296" s="561" t="s">
        <v>1548</v>
      </c>
      <c r="B1296" s="561" t="s">
        <v>1549</v>
      </c>
      <c r="C1296" s="561" t="s">
        <v>1550</v>
      </c>
      <c r="D1296" s="561" t="s">
        <v>1551</v>
      </c>
      <c r="E1296" s="562" t="s">
        <v>22</v>
      </c>
      <c r="F1296" s="561" t="s">
        <v>22</v>
      </c>
      <c r="G1296" s="561" t="s">
        <v>25224</v>
      </c>
      <c r="H1296" s="561" t="s">
        <v>1568</v>
      </c>
      <c r="I1296" s="561" t="s">
        <v>23270</v>
      </c>
      <c r="J1296" s="561" t="s">
        <v>7063</v>
      </c>
      <c r="K1296" s="562" t="s">
        <v>25225</v>
      </c>
      <c r="L1296" s="561" t="s">
        <v>25</v>
      </c>
    </row>
    <row r="1297" spans="1:12" x14ac:dyDescent="0.25">
      <c r="A1297" s="561" t="s">
        <v>1548</v>
      </c>
      <c r="B1297" s="561" t="s">
        <v>1549</v>
      </c>
      <c r="C1297" s="561" t="s">
        <v>1550</v>
      </c>
      <c r="D1297" s="561" t="s">
        <v>1551</v>
      </c>
      <c r="E1297" s="562" t="s">
        <v>22</v>
      </c>
      <c r="F1297" s="561" t="s">
        <v>22</v>
      </c>
      <c r="G1297" s="561" t="s">
        <v>25226</v>
      </c>
      <c r="H1297" s="561" t="s">
        <v>1569</v>
      </c>
      <c r="I1297" s="561" t="s">
        <v>23270</v>
      </c>
      <c r="J1297" s="561" t="s">
        <v>7063</v>
      </c>
      <c r="K1297" s="562" t="s">
        <v>25227</v>
      </c>
      <c r="L1297" s="561" t="s">
        <v>25</v>
      </c>
    </row>
    <row r="1298" spans="1:12" x14ac:dyDescent="0.25">
      <c r="A1298" s="561" t="s">
        <v>1548</v>
      </c>
      <c r="B1298" s="561" t="s">
        <v>1549</v>
      </c>
      <c r="C1298" s="561" t="s">
        <v>1550</v>
      </c>
      <c r="D1298" s="561" t="s">
        <v>1551</v>
      </c>
      <c r="E1298" s="562" t="s">
        <v>22</v>
      </c>
      <c r="F1298" s="561" t="s">
        <v>22</v>
      </c>
      <c r="G1298" s="561" t="s">
        <v>25228</v>
      </c>
      <c r="H1298" s="561" t="s">
        <v>1570</v>
      </c>
      <c r="I1298" s="561" t="s">
        <v>23270</v>
      </c>
      <c r="J1298" s="561" t="s">
        <v>7063</v>
      </c>
      <c r="K1298" s="562" t="s">
        <v>25229</v>
      </c>
      <c r="L1298" s="561" t="s">
        <v>25</v>
      </c>
    </row>
    <row r="1299" spans="1:12" x14ac:dyDescent="0.25">
      <c r="A1299" s="561" t="s">
        <v>1548</v>
      </c>
      <c r="B1299" s="561" t="s">
        <v>1549</v>
      </c>
      <c r="C1299" s="561" t="s">
        <v>1550</v>
      </c>
      <c r="D1299" s="561" t="s">
        <v>1551</v>
      </c>
      <c r="E1299" s="562" t="s">
        <v>22</v>
      </c>
      <c r="F1299" s="561" t="s">
        <v>22</v>
      </c>
      <c r="G1299" s="561" t="s">
        <v>25230</v>
      </c>
      <c r="H1299" s="561" t="s">
        <v>1571</v>
      </c>
      <c r="I1299" s="561" t="s">
        <v>23270</v>
      </c>
      <c r="J1299" s="561" t="s">
        <v>7063</v>
      </c>
      <c r="K1299" s="562" t="s">
        <v>25231</v>
      </c>
      <c r="L1299" s="561" t="s">
        <v>25</v>
      </c>
    </row>
    <row r="1300" spans="1:12" x14ac:dyDescent="0.25">
      <c r="A1300" s="561" t="s">
        <v>1548</v>
      </c>
      <c r="B1300" s="561" t="s">
        <v>1549</v>
      </c>
      <c r="C1300" s="561" t="s">
        <v>1550</v>
      </c>
      <c r="D1300" s="561" t="s">
        <v>1551</v>
      </c>
      <c r="E1300" s="562" t="s">
        <v>22</v>
      </c>
      <c r="F1300" s="561" t="s">
        <v>22</v>
      </c>
      <c r="G1300" s="561" t="s">
        <v>25232</v>
      </c>
      <c r="H1300" s="561" t="s">
        <v>1572</v>
      </c>
      <c r="I1300" s="561" t="s">
        <v>23270</v>
      </c>
      <c r="J1300" s="561" t="s">
        <v>7063</v>
      </c>
      <c r="K1300" s="562" t="s">
        <v>25233</v>
      </c>
      <c r="L1300" s="561" t="s">
        <v>25</v>
      </c>
    </row>
    <row r="1301" spans="1:12" x14ac:dyDescent="0.25">
      <c r="A1301" s="561" t="s">
        <v>1548</v>
      </c>
      <c r="B1301" s="561" t="s">
        <v>1549</v>
      </c>
      <c r="C1301" s="561" t="s">
        <v>1550</v>
      </c>
      <c r="D1301" s="561" t="s">
        <v>1551</v>
      </c>
      <c r="E1301" s="562" t="s">
        <v>22</v>
      </c>
      <c r="F1301" s="561" t="s">
        <v>22</v>
      </c>
      <c r="G1301" s="561" t="s">
        <v>25234</v>
      </c>
      <c r="H1301" s="561" t="s">
        <v>1573</v>
      </c>
      <c r="I1301" s="561" t="s">
        <v>23270</v>
      </c>
      <c r="J1301" s="561" t="s">
        <v>7063</v>
      </c>
      <c r="K1301" s="562" t="s">
        <v>25235</v>
      </c>
      <c r="L1301" s="561" t="s">
        <v>25</v>
      </c>
    </row>
    <row r="1302" spans="1:12" x14ac:dyDescent="0.25">
      <c r="A1302" s="561" t="s">
        <v>1548</v>
      </c>
      <c r="B1302" s="561" t="s">
        <v>1549</v>
      </c>
      <c r="C1302" s="561" t="s">
        <v>1550</v>
      </c>
      <c r="D1302" s="561" t="s">
        <v>1551</v>
      </c>
      <c r="E1302" s="562" t="s">
        <v>22</v>
      </c>
      <c r="F1302" s="561" t="s">
        <v>22</v>
      </c>
      <c r="G1302" s="561" t="s">
        <v>25236</v>
      </c>
      <c r="H1302" s="561" t="s">
        <v>1574</v>
      </c>
      <c r="I1302" s="561" t="s">
        <v>23270</v>
      </c>
      <c r="J1302" s="561" t="s">
        <v>7063</v>
      </c>
      <c r="K1302" s="562" t="s">
        <v>25237</v>
      </c>
      <c r="L1302" s="561" t="s">
        <v>25</v>
      </c>
    </row>
    <row r="1303" spans="1:12" x14ac:dyDescent="0.25">
      <c r="A1303" s="561" t="s">
        <v>1548</v>
      </c>
      <c r="B1303" s="561" t="s">
        <v>1549</v>
      </c>
      <c r="C1303" s="561" t="s">
        <v>1550</v>
      </c>
      <c r="D1303" s="561" t="s">
        <v>1551</v>
      </c>
      <c r="E1303" s="562" t="s">
        <v>22</v>
      </c>
      <c r="F1303" s="561" t="s">
        <v>22</v>
      </c>
      <c r="G1303" s="561" t="s">
        <v>25238</v>
      </c>
      <c r="H1303" s="561" t="s">
        <v>1575</v>
      </c>
      <c r="I1303" s="561" t="s">
        <v>23270</v>
      </c>
      <c r="J1303" s="561" t="s">
        <v>7063</v>
      </c>
      <c r="K1303" s="562" t="s">
        <v>25239</v>
      </c>
      <c r="L1303" s="561" t="s">
        <v>25</v>
      </c>
    </row>
    <row r="1304" spans="1:12" x14ac:dyDescent="0.25">
      <c r="A1304" s="561" t="s">
        <v>1548</v>
      </c>
      <c r="B1304" s="561" t="s">
        <v>1549</v>
      </c>
      <c r="C1304" s="561" t="s">
        <v>1550</v>
      </c>
      <c r="D1304" s="561" t="s">
        <v>1551</v>
      </c>
      <c r="E1304" s="562" t="s">
        <v>22</v>
      </c>
      <c r="F1304" s="561" t="s">
        <v>22</v>
      </c>
      <c r="G1304" s="561" t="s">
        <v>25240</v>
      </c>
      <c r="H1304" s="561" t="s">
        <v>1576</v>
      </c>
      <c r="I1304" s="561" t="s">
        <v>23270</v>
      </c>
      <c r="J1304" s="561" t="s">
        <v>7063</v>
      </c>
      <c r="K1304" s="562" t="s">
        <v>25241</v>
      </c>
      <c r="L1304" s="561" t="s">
        <v>25</v>
      </c>
    </row>
    <row r="1305" spans="1:12" x14ac:dyDescent="0.25">
      <c r="A1305" s="561" t="s">
        <v>1548</v>
      </c>
      <c r="B1305" s="561" t="s">
        <v>1549</v>
      </c>
      <c r="C1305" s="561" t="s">
        <v>1550</v>
      </c>
      <c r="D1305" s="561" t="s">
        <v>1551</v>
      </c>
      <c r="E1305" s="562" t="s">
        <v>22</v>
      </c>
      <c r="F1305" s="561" t="s">
        <v>22</v>
      </c>
      <c r="G1305" s="561" t="s">
        <v>25242</v>
      </c>
      <c r="H1305" s="561" t="s">
        <v>1577</v>
      </c>
      <c r="I1305" s="561" t="s">
        <v>23270</v>
      </c>
      <c r="J1305" s="561" t="s">
        <v>7063</v>
      </c>
      <c r="K1305" s="562" t="s">
        <v>25243</v>
      </c>
      <c r="L1305" s="561" t="s">
        <v>25</v>
      </c>
    </row>
    <row r="1306" spans="1:12" x14ac:dyDescent="0.25">
      <c r="A1306" s="561" t="s">
        <v>1548</v>
      </c>
      <c r="B1306" s="561" t="s">
        <v>1549</v>
      </c>
      <c r="C1306" s="561" t="s">
        <v>1550</v>
      </c>
      <c r="D1306" s="561" t="s">
        <v>1551</v>
      </c>
      <c r="E1306" s="562" t="s">
        <v>22</v>
      </c>
      <c r="F1306" s="561" t="s">
        <v>22</v>
      </c>
      <c r="G1306" s="561" t="s">
        <v>25244</v>
      </c>
      <c r="H1306" s="561" t="s">
        <v>1578</v>
      </c>
      <c r="I1306" s="561" t="s">
        <v>23270</v>
      </c>
      <c r="J1306" s="561" t="s">
        <v>7063</v>
      </c>
      <c r="K1306" s="562" t="s">
        <v>25245</v>
      </c>
      <c r="L1306" s="561" t="s">
        <v>25</v>
      </c>
    </row>
    <row r="1307" spans="1:12" x14ac:dyDescent="0.25">
      <c r="A1307" s="561" t="s">
        <v>1548</v>
      </c>
      <c r="B1307" s="561" t="s">
        <v>1549</v>
      </c>
      <c r="C1307" s="561" t="s">
        <v>1550</v>
      </c>
      <c r="D1307" s="561" t="s">
        <v>1551</v>
      </c>
      <c r="E1307" s="562" t="s">
        <v>22</v>
      </c>
      <c r="F1307" s="561" t="s">
        <v>22</v>
      </c>
      <c r="G1307" s="561" t="s">
        <v>25246</v>
      </c>
      <c r="H1307" s="561" t="s">
        <v>1579</v>
      </c>
      <c r="I1307" s="561" t="s">
        <v>23270</v>
      </c>
      <c r="J1307" s="561" t="s">
        <v>7063</v>
      </c>
      <c r="K1307" s="562" t="s">
        <v>25247</v>
      </c>
      <c r="L1307" s="561" t="s">
        <v>25</v>
      </c>
    </row>
    <row r="1308" spans="1:12" x14ac:dyDescent="0.25">
      <c r="A1308" s="561" t="s">
        <v>1548</v>
      </c>
      <c r="B1308" s="561" t="s">
        <v>1549</v>
      </c>
      <c r="C1308" s="561" t="s">
        <v>1550</v>
      </c>
      <c r="D1308" s="561" t="s">
        <v>1551</v>
      </c>
      <c r="E1308" s="562" t="s">
        <v>22</v>
      </c>
      <c r="F1308" s="561" t="s">
        <v>22</v>
      </c>
      <c r="G1308" s="561" t="s">
        <v>25248</v>
      </c>
      <c r="H1308" s="561" t="s">
        <v>1580</v>
      </c>
      <c r="I1308" s="561" t="s">
        <v>23270</v>
      </c>
      <c r="J1308" s="561" t="s">
        <v>7063</v>
      </c>
      <c r="K1308" s="562" t="s">
        <v>25249</v>
      </c>
      <c r="L1308" s="561" t="s">
        <v>25</v>
      </c>
    </row>
    <row r="1309" spans="1:12" x14ac:dyDescent="0.25">
      <c r="A1309" s="561" t="s">
        <v>1548</v>
      </c>
      <c r="B1309" s="561" t="s">
        <v>1549</v>
      </c>
      <c r="C1309" s="561" t="s">
        <v>1550</v>
      </c>
      <c r="D1309" s="561" t="s">
        <v>1551</v>
      </c>
      <c r="E1309" s="562" t="s">
        <v>22</v>
      </c>
      <c r="F1309" s="561" t="s">
        <v>22</v>
      </c>
      <c r="G1309" s="561" t="s">
        <v>25250</v>
      </c>
      <c r="H1309" s="561" t="s">
        <v>1581</v>
      </c>
      <c r="I1309" s="561" t="s">
        <v>23270</v>
      </c>
      <c r="J1309" s="561" t="s">
        <v>7063</v>
      </c>
      <c r="K1309" s="562" t="s">
        <v>25251</v>
      </c>
      <c r="L1309" s="561" t="s">
        <v>25</v>
      </c>
    </row>
    <row r="1310" spans="1:12" x14ac:dyDescent="0.25">
      <c r="A1310" s="561" t="s">
        <v>1548</v>
      </c>
      <c r="B1310" s="561" t="s">
        <v>1549</v>
      </c>
      <c r="C1310" s="561" t="s">
        <v>1550</v>
      </c>
      <c r="D1310" s="561" t="s">
        <v>1551</v>
      </c>
      <c r="E1310" s="562" t="s">
        <v>22</v>
      </c>
      <c r="F1310" s="561" t="s">
        <v>22</v>
      </c>
      <c r="G1310" s="561" t="s">
        <v>25252</v>
      </c>
      <c r="H1310" s="561" t="s">
        <v>1582</v>
      </c>
      <c r="I1310" s="561" t="s">
        <v>23270</v>
      </c>
      <c r="J1310" s="561" t="s">
        <v>7063</v>
      </c>
      <c r="K1310" s="562" t="s">
        <v>25253</v>
      </c>
      <c r="L1310" s="561" t="s">
        <v>25</v>
      </c>
    </row>
    <row r="1311" spans="1:12" x14ac:dyDescent="0.25">
      <c r="A1311" s="561" t="s">
        <v>1548</v>
      </c>
      <c r="B1311" s="561" t="s">
        <v>1549</v>
      </c>
      <c r="C1311" s="561" t="s">
        <v>1550</v>
      </c>
      <c r="D1311" s="561" t="s">
        <v>1551</v>
      </c>
      <c r="E1311" s="562" t="s">
        <v>22</v>
      </c>
      <c r="F1311" s="561" t="s">
        <v>22</v>
      </c>
      <c r="G1311" s="561" t="s">
        <v>25254</v>
      </c>
      <c r="H1311" s="561" t="s">
        <v>1583</v>
      </c>
      <c r="I1311" s="561" t="s">
        <v>23868</v>
      </c>
      <c r="J1311" s="561" t="s">
        <v>7063</v>
      </c>
      <c r="K1311" s="562" t="s">
        <v>23188</v>
      </c>
      <c r="L1311" s="561" t="s">
        <v>25</v>
      </c>
    </row>
    <row r="1312" spans="1:12" x14ac:dyDescent="0.25">
      <c r="A1312" s="561" t="s">
        <v>1548</v>
      </c>
      <c r="B1312" s="561" t="s">
        <v>1549</v>
      </c>
      <c r="C1312" s="561" t="s">
        <v>1550</v>
      </c>
      <c r="D1312" s="561" t="s">
        <v>1551</v>
      </c>
      <c r="E1312" s="562" t="s">
        <v>22</v>
      </c>
      <c r="F1312" s="561" t="s">
        <v>22</v>
      </c>
      <c r="G1312" s="561" t="s">
        <v>25255</v>
      </c>
      <c r="H1312" s="561" t="s">
        <v>1585</v>
      </c>
      <c r="I1312" s="561" t="s">
        <v>23868</v>
      </c>
      <c r="J1312" s="561" t="s">
        <v>7063</v>
      </c>
      <c r="K1312" s="562" t="s">
        <v>24293</v>
      </c>
      <c r="L1312" s="561" t="s">
        <v>25</v>
      </c>
    </row>
    <row r="1313" spans="1:12" x14ac:dyDescent="0.25">
      <c r="A1313" s="561" t="s">
        <v>1548</v>
      </c>
      <c r="B1313" s="561" t="s">
        <v>1549</v>
      </c>
      <c r="C1313" s="561" t="s">
        <v>1550</v>
      </c>
      <c r="D1313" s="561" t="s">
        <v>1551</v>
      </c>
      <c r="E1313" s="562" t="s">
        <v>22</v>
      </c>
      <c r="F1313" s="561" t="s">
        <v>22</v>
      </c>
      <c r="G1313" s="561" t="s">
        <v>25256</v>
      </c>
      <c r="H1313" s="561" t="s">
        <v>1587</v>
      </c>
      <c r="I1313" s="561" t="s">
        <v>23868</v>
      </c>
      <c r="J1313" s="561" t="s">
        <v>7063</v>
      </c>
      <c r="K1313" s="562" t="s">
        <v>2761</v>
      </c>
      <c r="L1313" s="561" t="s">
        <v>25</v>
      </c>
    </row>
    <row r="1314" spans="1:12" x14ac:dyDescent="0.25">
      <c r="A1314" s="561" t="s">
        <v>1548</v>
      </c>
      <c r="B1314" s="561" t="s">
        <v>1549</v>
      </c>
      <c r="C1314" s="561" t="s">
        <v>1550</v>
      </c>
      <c r="D1314" s="561" t="s">
        <v>1551</v>
      </c>
      <c r="E1314" s="562" t="s">
        <v>22</v>
      </c>
      <c r="F1314" s="561" t="s">
        <v>22</v>
      </c>
      <c r="G1314" s="561" t="s">
        <v>25257</v>
      </c>
      <c r="H1314" s="561" t="s">
        <v>1589</v>
      </c>
      <c r="I1314" s="561" t="s">
        <v>23868</v>
      </c>
      <c r="J1314" s="561" t="s">
        <v>7063</v>
      </c>
      <c r="K1314" s="562" t="s">
        <v>23188</v>
      </c>
      <c r="L1314" s="561" t="s">
        <v>25</v>
      </c>
    </row>
    <row r="1315" spans="1:12" x14ac:dyDescent="0.25">
      <c r="A1315" s="561" t="s">
        <v>1548</v>
      </c>
      <c r="B1315" s="561" t="s">
        <v>1549</v>
      </c>
      <c r="C1315" s="561" t="s">
        <v>1550</v>
      </c>
      <c r="D1315" s="561" t="s">
        <v>1551</v>
      </c>
      <c r="E1315" s="562" t="s">
        <v>22</v>
      </c>
      <c r="F1315" s="561" t="s">
        <v>22</v>
      </c>
      <c r="G1315" s="561" t="s">
        <v>25258</v>
      </c>
      <c r="H1315" s="561" t="s">
        <v>1590</v>
      </c>
      <c r="I1315" s="561" t="s">
        <v>23868</v>
      </c>
      <c r="J1315" s="561" t="s">
        <v>7063</v>
      </c>
      <c r="K1315" s="562" t="s">
        <v>25259</v>
      </c>
      <c r="L1315" s="561" t="s">
        <v>25</v>
      </c>
    </row>
    <row r="1316" spans="1:12" x14ac:dyDescent="0.25">
      <c r="A1316" s="561" t="s">
        <v>1548</v>
      </c>
      <c r="B1316" s="561" t="s">
        <v>1549</v>
      </c>
      <c r="C1316" s="561" t="s">
        <v>1550</v>
      </c>
      <c r="D1316" s="561" t="s">
        <v>1551</v>
      </c>
      <c r="E1316" s="562" t="s">
        <v>22</v>
      </c>
      <c r="F1316" s="561" t="s">
        <v>22</v>
      </c>
      <c r="G1316" s="561" t="s">
        <v>25260</v>
      </c>
      <c r="H1316" s="561" t="s">
        <v>1591</v>
      </c>
      <c r="I1316" s="561" t="s">
        <v>23868</v>
      </c>
      <c r="J1316" s="561" t="s">
        <v>7063</v>
      </c>
      <c r="K1316" s="562" t="s">
        <v>25261</v>
      </c>
      <c r="L1316" s="561" t="s">
        <v>25</v>
      </c>
    </row>
    <row r="1317" spans="1:12" x14ac:dyDescent="0.25">
      <c r="A1317" s="561" t="s">
        <v>1548</v>
      </c>
      <c r="B1317" s="561" t="s">
        <v>1549</v>
      </c>
      <c r="C1317" s="561" t="s">
        <v>1550</v>
      </c>
      <c r="D1317" s="561" t="s">
        <v>1551</v>
      </c>
      <c r="E1317" s="562" t="s">
        <v>22</v>
      </c>
      <c r="F1317" s="561" t="s">
        <v>22</v>
      </c>
      <c r="G1317" s="561" t="s">
        <v>25262</v>
      </c>
      <c r="H1317" s="561" t="s">
        <v>1592</v>
      </c>
      <c r="I1317" s="561" t="s">
        <v>23868</v>
      </c>
      <c r="J1317" s="561" t="s">
        <v>7063</v>
      </c>
      <c r="K1317" s="562" t="s">
        <v>23416</v>
      </c>
      <c r="L1317" s="561" t="s">
        <v>25</v>
      </c>
    </row>
    <row r="1318" spans="1:12" x14ac:dyDescent="0.25">
      <c r="A1318" s="561" t="s">
        <v>1548</v>
      </c>
      <c r="B1318" s="561" t="s">
        <v>1549</v>
      </c>
      <c r="C1318" s="561" t="s">
        <v>1550</v>
      </c>
      <c r="D1318" s="561" t="s">
        <v>1551</v>
      </c>
      <c r="E1318" s="562" t="s">
        <v>22</v>
      </c>
      <c r="F1318" s="561" t="s">
        <v>22</v>
      </c>
      <c r="G1318" s="561" t="s">
        <v>25263</v>
      </c>
      <c r="H1318" s="561" t="s">
        <v>1594</v>
      </c>
      <c r="I1318" s="561" t="s">
        <v>23868</v>
      </c>
      <c r="J1318" s="561" t="s">
        <v>7063</v>
      </c>
      <c r="K1318" s="562" t="s">
        <v>25264</v>
      </c>
      <c r="L1318" s="561" t="s">
        <v>25</v>
      </c>
    </row>
    <row r="1319" spans="1:12" x14ac:dyDescent="0.25">
      <c r="A1319" s="561" t="s">
        <v>1548</v>
      </c>
      <c r="B1319" s="561" t="s">
        <v>1549</v>
      </c>
      <c r="C1319" s="561" t="s">
        <v>1550</v>
      </c>
      <c r="D1319" s="561" t="s">
        <v>1551</v>
      </c>
      <c r="E1319" s="562" t="s">
        <v>22</v>
      </c>
      <c r="F1319" s="561" t="s">
        <v>22</v>
      </c>
      <c r="G1319" s="561" t="s">
        <v>25265</v>
      </c>
      <c r="H1319" s="561" t="s">
        <v>1595</v>
      </c>
      <c r="I1319" s="561" t="s">
        <v>23868</v>
      </c>
      <c r="J1319" s="561" t="s">
        <v>7063</v>
      </c>
      <c r="K1319" s="562" t="s">
        <v>2761</v>
      </c>
      <c r="L1319" s="561" t="s">
        <v>25</v>
      </c>
    </row>
    <row r="1320" spans="1:12" x14ac:dyDescent="0.25">
      <c r="A1320" s="561" t="s">
        <v>1548</v>
      </c>
      <c r="B1320" s="561" t="s">
        <v>1549</v>
      </c>
      <c r="C1320" s="561" t="s">
        <v>1550</v>
      </c>
      <c r="D1320" s="561" t="s">
        <v>1551</v>
      </c>
      <c r="E1320" s="562" t="s">
        <v>22</v>
      </c>
      <c r="F1320" s="561" t="s">
        <v>22</v>
      </c>
      <c r="G1320" s="561" t="s">
        <v>25266</v>
      </c>
      <c r="H1320" s="561" t="s">
        <v>1596</v>
      </c>
      <c r="I1320" s="561" t="s">
        <v>23868</v>
      </c>
      <c r="J1320" s="561" t="s">
        <v>7063</v>
      </c>
      <c r="K1320" s="562" t="s">
        <v>25267</v>
      </c>
      <c r="L1320" s="561" t="s">
        <v>25</v>
      </c>
    </row>
    <row r="1321" spans="1:12" x14ac:dyDescent="0.25">
      <c r="A1321" s="561" t="s">
        <v>1548</v>
      </c>
      <c r="B1321" s="561" t="s">
        <v>1549</v>
      </c>
      <c r="C1321" s="561" t="s">
        <v>1550</v>
      </c>
      <c r="D1321" s="561" t="s">
        <v>1551</v>
      </c>
      <c r="E1321" s="562" t="s">
        <v>22</v>
      </c>
      <c r="F1321" s="561" t="s">
        <v>22</v>
      </c>
      <c r="G1321" s="561" t="s">
        <v>25268</v>
      </c>
      <c r="H1321" s="561" t="s">
        <v>1597</v>
      </c>
      <c r="I1321" s="561" t="s">
        <v>23868</v>
      </c>
      <c r="J1321" s="561" t="s">
        <v>7063</v>
      </c>
      <c r="K1321" s="562" t="s">
        <v>8204</v>
      </c>
      <c r="L1321" s="561" t="s">
        <v>25</v>
      </c>
    </row>
    <row r="1322" spans="1:12" x14ac:dyDescent="0.25">
      <c r="A1322" s="561" t="s">
        <v>1548</v>
      </c>
      <c r="B1322" s="561" t="s">
        <v>1549</v>
      </c>
      <c r="C1322" s="561" t="s">
        <v>1550</v>
      </c>
      <c r="D1322" s="561" t="s">
        <v>1551</v>
      </c>
      <c r="E1322" s="562" t="s">
        <v>22</v>
      </c>
      <c r="F1322" s="561" t="s">
        <v>22</v>
      </c>
      <c r="G1322" s="561" t="s">
        <v>25269</v>
      </c>
      <c r="H1322" s="561" t="s">
        <v>1598</v>
      </c>
      <c r="I1322" s="561" t="s">
        <v>23868</v>
      </c>
      <c r="J1322" s="561" t="s">
        <v>7063</v>
      </c>
      <c r="K1322" s="562" t="s">
        <v>25270</v>
      </c>
      <c r="L1322" s="561" t="s">
        <v>25</v>
      </c>
    </row>
    <row r="1323" spans="1:12" x14ac:dyDescent="0.25">
      <c r="A1323" s="561" t="s">
        <v>1548</v>
      </c>
      <c r="B1323" s="561" t="s">
        <v>1549</v>
      </c>
      <c r="C1323" s="561" t="s">
        <v>1550</v>
      </c>
      <c r="D1323" s="561" t="s">
        <v>1551</v>
      </c>
      <c r="E1323" s="562" t="s">
        <v>22</v>
      </c>
      <c r="F1323" s="561" t="s">
        <v>22</v>
      </c>
      <c r="G1323" s="561" t="s">
        <v>25271</v>
      </c>
      <c r="H1323" s="561" t="s">
        <v>1599</v>
      </c>
      <c r="I1323" s="561" t="s">
        <v>23868</v>
      </c>
      <c r="J1323" s="561" t="s">
        <v>7063</v>
      </c>
      <c r="K1323" s="562" t="s">
        <v>8067</v>
      </c>
      <c r="L1323" s="561" t="s">
        <v>25</v>
      </c>
    </row>
    <row r="1324" spans="1:12" x14ac:dyDescent="0.25">
      <c r="A1324" s="561" t="s">
        <v>1548</v>
      </c>
      <c r="B1324" s="561" t="s">
        <v>1549</v>
      </c>
      <c r="C1324" s="561" t="s">
        <v>1550</v>
      </c>
      <c r="D1324" s="561" t="s">
        <v>1551</v>
      </c>
      <c r="E1324" s="562" t="s">
        <v>22</v>
      </c>
      <c r="F1324" s="561" t="s">
        <v>22</v>
      </c>
      <c r="G1324" s="561" t="s">
        <v>25272</v>
      </c>
      <c r="H1324" s="561" t="s">
        <v>1601</v>
      </c>
      <c r="I1324" s="561" t="s">
        <v>23868</v>
      </c>
      <c r="J1324" s="561" t="s">
        <v>7063</v>
      </c>
      <c r="K1324" s="562" t="s">
        <v>6995</v>
      </c>
      <c r="L1324" s="561" t="s">
        <v>25</v>
      </c>
    </row>
    <row r="1325" spans="1:12" x14ac:dyDescent="0.25">
      <c r="A1325" s="561" t="s">
        <v>1548</v>
      </c>
      <c r="B1325" s="561" t="s">
        <v>1549</v>
      </c>
      <c r="C1325" s="561" t="s">
        <v>1550</v>
      </c>
      <c r="D1325" s="561" t="s">
        <v>1551</v>
      </c>
      <c r="E1325" s="562" t="s">
        <v>22</v>
      </c>
      <c r="F1325" s="561" t="s">
        <v>22</v>
      </c>
      <c r="G1325" s="561" t="s">
        <v>25273</v>
      </c>
      <c r="H1325" s="561" t="s">
        <v>1602</v>
      </c>
      <c r="I1325" s="561" t="s">
        <v>23868</v>
      </c>
      <c r="J1325" s="561" t="s">
        <v>7063</v>
      </c>
      <c r="K1325" s="562" t="s">
        <v>6550</v>
      </c>
      <c r="L1325" s="561" t="s">
        <v>25</v>
      </c>
    </row>
    <row r="1326" spans="1:12" x14ac:dyDescent="0.25">
      <c r="A1326" s="561" t="s">
        <v>1548</v>
      </c>
      <c r="B1326" s="561" t="s">
        <v>1549</v>
      </c>
      <c r="C1326" s="561" t="s">
        <v>1550</v>
      </c>
      <c r="D1326" s="561" t="s">
        <v>1551</v>
      </c>
      <c r="E1326" s="562" t="s">
        <v>22</v>
      </c>
      <c r="F1326" s="561" t="s">
        <v>22</v>
      </c>
      <c r="G1326" s="561" t="s">
        <v>25274</v>
      </c>
      <c r="H1326" s="561" t="s">
        <v>1604</v>
      </c>
      <c r="I1326" s="561" t="s">
        <v>23868</v>
      </c>
      <c r="J1326" s="561" t="s">
        <v>7063</v>
      </c>
      <c r="K1326" s="562" t="s">
        <v>25275</v>
      </c>
      <c r="L1326" s="561" t="s">
        <v>25</v>
      </c>
    </row>
    <row r="1327" spans="1:12" x14ac:dyDescent="0.25">
      <c r="A1327" s="561" t="s">
        <v>1548</v>
      </c>
      <c r="B1327" s="561" t="s">
        <v>1549</v>
      </c>
      <c r="C1327" s="561" t="s">
        <v>1550</v>
      </c>
      <c r="D1327" s="561" t="s">
        <v>1551</v>
      </c>
      <c r="E1327" s="562" t="s">
        <v>22</v>
      </c>
      <c r="F1327" s="561" t="s">
        <v>22</v>
      </c>
      <c r="G1327" s="561" t="s">
        <v>25276</v>
      </c>
      <c r="H1327" s="561" t="s">
        <v>1605</v>
      </c>
      <c r="I1327" s="561" t="s">
        <v>23868</v>
      </c>
      <c r="J1327" s="561" t="s">
        <v>7063</v>
      </c>
      <c r="K1327" s="562" t="s">
        <v>7758</v>
      </c>
      <c r="L1327" s="561" t="s">
        <v>25</v>
      </c>
    </row>
    <row r="1328" spans="1:12" x14ac:dyDescent="0.25">
      <c r="A1328" s="561" t="s">
        <v>1548</v>
      </c>
      <c r="B1328" s="561" t="s">
        <v>1549</v>
      </c>
      <c r="C1328" s="561" t="s">
        <v>1550</v>
      </c>
      <c r="D1328" s="561" t="s">
        <v>1551</v>
      </c>
      <c r="E1328" s="562" t="s">
        <v>22</v>
      </c>
      <c r="F1328" s="561" t="s">
        <v>22</v>
      </c>
      <c r="G1328" s="561" t="s">
        <v>25277</v>
      </c>
      <c r="H1328" s="561" t="s">
        <v>1606</v>
      </c>
      <c r="I1328" s="561" t="s">
        <v>23868</v>
      </c>
      <c r="J1328" s="561" t="s">
        <v>7063</v>
      </c>
      <c r="K1328" s="562" t="s">
        <v>25278</v>
      </c>
      <c r="L1328" s="561" t="s">
        <v>25</v>
      </c>
    </row>
    <row r="1329" spans="1:12" x14ac:dyDescent="0.25">
      <c r="A1329" s="561" t="s">
        <v>1548</v>
      </c>
      <c r="B1329" s="561" t="s">
        <v>1549</v>
      </c>
      <c r="C1329" s="561" t="s">
        <v>1550</v>
      </c>
      <c r="D1329" s="561" t="s">
        <v>1551</v>
      </c>
      <c r="E1329" s="562" t="s">
        <v>22</v>
      </c>
      <c r="F1329" s="561" t="s">
        <v>22</v>
      </c>
      <c r="G1329" s="561" t="s">
        <v>25279</v>
      </c>
      <c r="H1329" s="561" t="s">
        <v>1608</v>
      </c>
      <c r="I1329" s="561" t="s">
        <v>23868</v>
      </c>
      <c r="J1329" s="561" t="s">
        <v>7063</v>
      </c>
      <c r="K1329" s="562" t="s">
        <v>25280</v>
      </c>
      <c r="L1329" s="561" t="s">
        <v>25</v>
      </c>
    </row>
    <row r="1330" spans="1:12" x14ac:dyDescent="0.25">
      <c r="A1330" s="561" t="s">
        <v>1548</v>
      </c>
      <c r="B1330" s="561" t="s">
        <v>1549</v>
      </c>
      <c r="C1330" s="561" t="s">
        <v>1610</v>
      </c>
      <c r="D1330" s="561" t="s">
        <v>1611</v>
      </c>
      <c r="E1330" s="562" t="s">
        <v>22</v>
      </c>
      <c r="F1330" s="561" t="s">
        <v>22</v>
      </c>
      <c r="G1330" s="561" t="s">
        <v>25281</v>
      </c>
      <c r="H1330" s="561" t="s">
        <v>1612</v>
      </c>
      <c r="I1330" s="561" t="s">
        <v>23868</v>
      </c>
      <c r="J1330" s="561" t="s">
        <v>7063</v>
      </c>
      <c r="K1330" s="562" t="s">
        <v>7670</v>
      </c>
      <c r="L1330" s="561" t="s">
        <v>25</v>
      </c>
    </row>
    <row r="1331" spans="1:12" x14ac:dyDescent="0.25">
      <c r="A1331" s="561" t="s">
        <v>1548</v>
      </c>
      <c r="B1331" s="561" t="s">
        <v>1549</v>
      </c>
      <c r="C1331" s="561" t="s">
        <v>1610</v>
      </c>
      <c r="D1331" s="561" t="s">
        <v>1611</v>
      </c>
      <c r="E1331" s="562" t="s">
        <v>22</v>
      </c>
      <c r="F1331" s="561" t="s">
        <v>22</v>
      </c>
      <c r="G1331" s="561" t="s">
        <v>25282</v>
      </c>
      <c r="H1331" s="561" t="s">
        <v>1613</v>
      </c>
      <c r="I1331" s="561" t="s">
        <v>23868</v>
      </c>
      <c r="J1331" s="561" t="s">
        <v>7063</v>
      </c>
      <c r="K1331" s="562" t="s">
        <v>3209</v>
      </c>
      <c r="L1331" s="561" t="s">
        <v>25</v>
      </c>
    </row>
    <row r="1332" spans="1:12" x14ac:dyDescent="0.25">
      <c r="A1332" s="561" t="s">
        <v>1548</v>
      </c>
      <c r="B1332" s="561" t="s">
        <v>1549</v>
      </c>
      <c r="C1332" s="561" t="s">
        <v>1610</v>
      </c>
      <c r="D1332" s="561" t="s">
        <v>1611</v>
      </c>
      <c r="E1332" s="562" t="s">
        <v>22</v>
      </c>
      <c r="F1332" s="561" t="s">
        <v>22</v>
      </c>
      <c r="G1332" s="561" t="s">
        <v>25283</v>
      </c>
      <c r="H1332" s="561" t="s">
        <v>1614</v>
      </c>
      <c r="I1332" s="561" t="s">
        <v>23868</v>
      </c>
      <c r="J1332" s="561" t="s">
        <v>7063</v>
      </c>
      <c r="K1332" s="562" t="s">
        <v>4987</v>
      </c>
      <c r="L1332" s="561" t="s">
        <v>25</v>
      </c>
    </row>
    <row r="1333" spans="1:12" x14ac:dyDescent="0.25">
      <c r="A1333" s="561" t="s">
        <v>1548</v>
      </c>
      <c r="B1333" s="561" t="s">
        <v>1549</v>
      </c>
      <c r="C1333" s="561" t="s">
        <v>1610</v>
      </c>
      <c r="D1333" s="561" t="s">
        <v>1611</v>
      </c>
      <c r="E1333" s="562" t="s">
        <v>22</v>
      </c>
      <c r="F1333" s="561" t="s">
        <v>22</v>
      </c>
      <c r="G1333" s="561" t="s">
        <v>25284</v>
      </c>
      <c r="H1333" s="561" t="s">
        <v>1615</v>
      </c>
      <c r="I1333" s="561" t="s">
        <v>23868</v>
      </c>
      <c r="J1333" s="561" t="s">
        <v>7063</v>
      </c>
      <c r="K1333" s="562" t="s">
        <v>7850</v>
      </c>
      <c r="L1333" s="561" t="s">
        <v>25</v>
      </c>
    </row>
    <row r="1334" spans="1:12" x14ac:dyDescent="0.25">
      <c r="A1334" s="561" t="s">
        <v>1548</v>
      </c>
      <c r="B1334" s="561" t="s">
        <v>1549</v>
      </c>
      <c r="C1334" s="561" t="s">
        <v>1610</v>
      </c>
      <c r="D1334" s="561" t="s">
        <v>1611</v>
      </c>
      <c r="E1334" s="562" t="s">
        <v>22</v>
      </c>
      <c r="F1334" s="561" t="s">
        <v>22</v>
      </c>
      <c r="G1334" s="561" t="s">
        <v>25285</v>
      </c>
      <c r="H1334" s="561" t="s">
        <v>1616</v>
      </c>
      <c r="I1334" s="561" t="s">
        <v>23868</v>
      </c>
      <c r="J1334" s="561" t="s">
        <v>7063</v>
      </c>
      <c r="K1334" s="562" t="s">
        <v>25286</v>
      </c>
      <c r="L1334" s="561" t="s">
        <v>25</v>
      </c>
    </row>
    <row r="1335" spans="1:12" x14ac:dyDescent="0.25">
      <c r="A1335" s="561" t="s">
        <v>1548</v>
      </c>
      <c r="B1335" s="561" t="s">
        <v>1549</v>
      </c>
      <c r="C1335" s="561" t="s">
        <v>1610</v>
      </c>
      <c r="D1335" s="561" t="s">
        <v>1611</v>
      </c>
      <c r="E1335" s="562" t="s">
        <v>22</v>
      </c>
      <c r="F1335" s="561" t="s">
        <v>22</v>
      </c>
      <c r="G1335" s="561" t="s">
        <v>25287</v>
      </c>
      <c r="H1335" s="561" t="s">
        <v>1617</v>
      </c>
      <c r="I1335" s="561" t="s">
        <v>23868</v>
      </c>
      <c r="J1335" s="561" t="s">
        <v>7063</v>
      </c>
      <c r="K1335" s="562" t="s">
        <v>25288</v>
      </c>
      <c r="L1335" s="561" t="s">
        <v>25</v>
      </c>
    </row>
    <row r="1336" spans="1:12" x14ac:dyDescent="0.25">
      <c r="A1336" s="561" t="s">
        <v>1548</v>
      </c>
      <c r="B1336" s="561" t="s">
        <v>1549</v>
      </c>
      <c r="C1336" s="561" t="s">
        <v>1610</v>
      </c>
      <c r="D1336" s="561" t="s">
        <v>1611</v>
      </c>
      <c r="E1336" s="562" t="s">
        <v>22</v>
      </c>
      <c r="F1336" s="561" t="s">
        <v>22</v>
      </c>
      <c r="G1336" s="561" t="s">
        <v>25289</v>
      </c>
      <c r="H1336" s="561" t="s">
        <v>1619</v>
      </c>
      <c r="I1336" s="561" t="s">
        <v>23148</v>
      </c>
      <c r="J1336" s="561" t="s">
        <v>7063</v>
      </c>
      <c r="K1336" s="562" t="s">
        <v>8691</v>
      </c>
      <c r="L1336" s="561" t="s">
        <v>25</v>
      </c>
    </row>
    <row r="1337" spans="1:12" x14ac:dyDescent="0.25">
      <c r="A1337" s="561" t="s">
        <v>1548</v>
      </c>
      <c r="B1337" s="561" t="s">
        <v>1549</v>
      </c>
      <c r="C1337" s="561" t="s">
        <v>1610</v>
      </c>
      <c r="D1337" s="561" t="s">
        <v>1611</v>
      </c>
      <c r="E1337" s="562" t="s">
        <v>22</v>
      </c>
      <c r="F1337" s="561" t="s">
        <v>22</v>
      </c>
      <c r="G1337" s="561" t="s">
        <v>25290</v>
      </c>
      <c r="H1337" s="561" t="s">
        <v>1622</v>
      </c>
      <c r="I1337" s="561" t="s">
        <v>23868</v>
      </c>
      <c r="J1337" s="561" t="s">
        <v>7063</v>
      </c>
      <c r="K1337" s="562" t="s">
        <v>8135</v>
      </c>
      <c r="L1337" s="561" t="s">
        <v>25</v>
      </c>
    </row>
    <row r="1338" spans="1:12" x14ac:dyDescent="0.25">
      <c r="A1338" s="561" t="s">
        <v>1548</v>
      </c>
      <c r="B1338" s="561" t="s">
        <v>1549</v>
      </c>
      <c r="C1338" s="561" t="s">
        <v>1610</v>
      </c>
      <c r="D1338" s="561" t="s">
        <v>1611</v>
      </c>
      <c r="E1338" s="562" t="s">
        <v>22</v>
      </c>
      <c r="F1338" s="561" t="s">
        <v>22</v>
      </c>
      <c r="G1338" s="561" t="s">
        <v>25291</v>
      </c>
      <c r="H1338" s="561" t="s">
        <v>1623</v>
      </c>
      <c r="I1338" s="561" t="s">
        <v>23270</v>
      </c>
      <c r="J1338" s="561" t="s">
        <v>24</v>
      </c>
      <c r="K1338" s="562" t="s">
        <v>354</v>
      </c>
      <c r="L1338" s="561" t="s">
        <v>25</v>
      </c>
    </row>
    <row r="1339" spans="1:12" x14ac:dyDescent="0.25">
      <c r="A1339" s="561" t="s">
        <v>1548</v>
      </c>
      <c r="B1339" s="561" t="s">
        <v>1549</v>
      </c>
      <c r="C1339" s="561" t="s">
        <v>1610</v>
      </c>
      <c r="D1339" s="561" t="s">
        <v>1611</v>
      </c>
      <c r="E1339" s="562" t="s">
        <v>22</v>
      </c>
      <c r="F1339" s="561" t="s">
        <v>22</v>
      </c>
      <c r="G1339" s="561" t="s">
        <v>25292</v>
      </c>
      <c r="H1339" s="561" t="s">
        <v>1624</v>
      </c>
      <c r="I1339" s="561" t="s">
        <v>23868</v>
      </c>
      <c r="J1339" s="561" t="s">
        <v>7063</v>
      </c>
      <c r="K1339" s="562" t="s">
        <v>4987</v>
      </c>
      <c r="L1339" s="561" t="s">
        <v>25</v>
      </c>
    </row>
    <row r="1340" spans="1:12" x14ac:dyDescent="0.25">
      <c r="A1340" s="561" t="s">
        <v>1548</v>
      </c>
      <c r="B1340" s="561" t="s">
        <v>1549</v>
      </c>
      <c r="C1340" s="561" t="s">
        <v>1610</v>
      </c>
      <c r="D1340" s="561" t="s">
        <v>1611</v>
      </c>
      <c r="E1340" s="562" t="s">
        <v>22</v>
      </c>
      <c r="F1340" s="561" t="s">
        <v>22</v>
      </c>
      <c r="G1340" s="561" t="s">
        <v>25293</v>
      </c>
      <c r="H1340" s="561" t="s">
        <v>1625</v>
      </c>
      <c r="I1340" s="561" t="s">
        <v>23868</v>
      </c>
      <c r="J1340" s="561" t="s">
        <v>7063</v>
      </c>
      <c r="K1340" s="562" t="s">
        <v>7850</v>
      </c>
      <c r="L1340" s="561" t="s">
        <v>25</v>
      </c>
    </row>
    <row r="1341" spans="1:12" x14ac:dyDescent="0.25">
      <c r="A1341" s="561" t="s">
        <v>1548</v>
      </c>
      <c r="B1341" s="561" t="s">
        <v>1549</v>
      </c>
      <c r="C1341" s="561" t="s">
        <v>1610</v>
      </c>
      <c r="D1341" s="561" t="s">
        <v>1611</v>
      </c>
      <c r="E1341" s="562" t="s">
        <v>22</v>
      </c>
      <c r="F1341" s="561" t="s">
        <v>22</v>
      </c>
      <c r="G1341" s="561" t="s">
        <v>25294</v>
      </c>
      <c r="H1341" s="561" t="s">
        <v>1626</v>
      </c>
      <c r="I1341" s="561" t="s">
        <v>23868</v>
      </c>
      <c r="J1341" s="561" t="s">
        <v>7063</v>
      </c>
      <c r="K1341" s="562" t="s">
        <v>4987</v>
      </c>
      <c r="L1341" s="561" t="s">
        <v>25</v>
      </c>
    </row>
    <row r="1342" spans="1:12" x14ac:dyDescent="0.25">
      <c r="A1342" s="561" t="s">
        <v>1548</v>
      </c>
      <c r="B1342" s="561" t="s">
        <v>1549</v>
      </c>
      <c r="C1342" s="561" t="s">
        <v>1610</v>
      </c>
      <c r="D1342" s="561" t="s">
        <v>1611</v>
      </c>
      <c r="E1342" s="562" t="s">
        <v>22</v>
      </c>
      <c r="F1342" s="561" t="s">
        <v>22</v>
      </c>
      <c r="G1342" s="561" t="s">
        <v>25295</v>
      </c>
      <c r="H1342" s="561" t="s">
        <v>1627</v>
      </c>
      <c r="I1342" s="561" t="s">
        <v>23868</v>
      </c>
      <c r="J1342" s="561" t="s">
        <v>7063</v>
      </c>
      <c r="K1342" s="562" t="s">
        <v>7850</v>
      </c>
      <c r="L1342" s="561" t="s">
        <v>25</v>
      </c>
    </row>
    <row r="1343" spans="1:12" x14ac:dyDescent="0.25">
      <c r="A1343" s="561" t="s">
        <v>1548</v>
      </c>
      <c r="B1343" s="561" t="s">
        <v>1549</v>
      </c>
      <c r="C1343" s="561" t="s">
        <v>1610</v>
      </c>
      <c r="D1343" s="561" t="s">
        <v>1611</v>
      </c>
      <c r="E1343" s="562" t="s">
        <v>22</v>
      </c>
      <c r="F1343" s="561" t="s">
        <v>22</v>
      </c>
      <c r="G1343" s="561" t="s">
        <v>25296</v>
      </c>
      <c r="H1343" s="561" t="s">
        <v>1628</v>
      </c>
      <c r="I1343" s="561" t="s">
        <v>23868</v>
      </c>
      <c r="J1343" s="561" t="s">
        <v>7063</v>
      </c>
      <c r="K1343" s="562" t="s">
        <v>25286</v>
      </c>
      <c r="L1343" s="561" t="s">
        <v>25</v>
      </c>
    </row>
    <row r="1344" spans="1:12" x14ac:dyDescent="0.25">
      <c r="A1344" s="561" t="s">
        <v>1548</v>
      </c>
      <c r="B1344" s="561" t="s">
        <v>1549</v>
      </c>
      <c r="C1344" s="561" t="s">
        <v>1610</v>
      </c>
      <c r="D1344" s="561" t="s">
        <v>1611</v>
      </c>
      <c r="E1344" s="562" t="s">
        <v>22</v>
      </c>
      <c r="F1344" s="561" t="s">
        <v>22</v>
      </c>
      <c r="G1344" s="561" t="s">
        <v>25297</v>
      </c>
      <c r="H1344" s="561" t="s">
        <v>1629</v>
      </c>
      <c r="I1344" s="561" t="s">
        <v>23868</v>
      </c>
      <c r="J1344" s="561" t="s">
        <v>7063</v>
      </c>
      <c r="K1344" s="562" t="s">
        <v>25288</v>
      </c>
      <c r="L1344" s="561" t="s">
        <v>25</v>
      </c>
    </row>
    <row r="1345" spans="1:12" x14ac:dyDescent="0.25">
      <c r="A1345" s="561" t="s">
        <v>1548</v>
      </c>
      <c r="B1345" s="561" t="s">
        <v>1549</v>
      </c>
      <c r="C1345" s="561" t="s">
        <v>1610</v>
      </c>
      <c r="D1345" s="561" t="s">
        <v>1611</v>
      </c>
      <c r="E1345" s="562" t="s">
        <v>22</v>
      </c>
      <c r="F1345" s="561" t="s">
        <v>22</v>
      </c>
      <c r="G1345" s="561" t="s">
        <v>25298</v>
      </c>
      <c r="H1345" s="561" t="s">
        <v>1630</v>
      </c>
      <c r="I1345" s="561" t="s">
        <v>23868</v>
      </c>
      <c r="J1345" s="561" t="s">
        <v>7063</v>
      </c>
      <c r="K1345" s="562" t="s">
        <v>25286</v>
      </c>
      <c r="L1345" s="561" t="s">
        <v>25</v>
      </c>
    </row>
    <row r="1346" spans="1:12" x14ac:dyDescent="0.25">
      <c r="A1346" s="561" t="s">
        <v>1548</v>
      </c>
      <c r="B1346" s="561" t="s">
        <v>1549</v>
      </c>
      <c r="C1346" s="561" t="s">
        <v>1610</v>
      </c>
      <c r="D1346" s="561" t="s">
        <v>1611</v>
      </c>
      <c r="E1346" s="562" t="s">
        <v>22</v>
      </c>
      <c r="F1346" s="561" t="s">
        <v>22</v>
      </c>
      <c r="G1346" s="561" t="s">
        <v>25299</v>
      </c>
      <c r="H1346" s="561" t="s">
        <v>1631</v>
      </c>
      <c r="I1346" s="561" t="s">
        <v>23868</v>
      </c>
      <c r="J1346" s="561" t="s">
        <v>7063</v>
      </c>
      <c r="K1346" s="562" t="s">
        <v>25288</v>
      </c>
      <c r="L1346" s="561" t="s">
        <v>25</v>
      </c>
    </row>
    <row r="1347" spans="1:12" x14ac:dyDescent="0.25">
      <c r="A1347" s="561" t="s">
        <v>1548</v>
      </c>
      <c r="B1347" s="561" t="s">
        <v>1549</v>
      </c>
      <c r="C1347" s="561" t="s">
        <v>1632</v>
      </c>
      <c r="D1347" s="561" t="s">
        <v>1633</v>
      </c>
      <c r="E1347" s="562" t="s">
        <v>22</v>
      </c>
      <c r="F1347" s="561" t="s">
        <v>22</v>
      </c>
      <c r="G1347" s="561" t="s">
        <v>25300</v>
      </c>
      <c r="H1347" s="561" t="s">
        <v>1634</v>
      </c>
      <c r="I1347" s="561" t="s">
        <v>23868</v>
      </c>
      <c r="J1347" s="561" t="s">
        <v>7063</v>
      </c>
      <c r="K1347" s="562" t="s">
        <v>25301</v>
      </c>
      <c r="L1347" s="561" t="s">
        <v>25</v>
      </c>
    </row>
    <row r="1348" spans="1:12" x14ac:dyDescent="0.25">
      <c r="A1348" s="561" t="s">
        <v>1548</v>
      </c>
      <c r="B1348" s="561" t="s">
        <v>1549</v>
      </c>
      <c r="C1348" s="561" t="s">
        <v>1632</v>
      </c>
      <c r="D1348" s="561" t="s">
        <v>1633</v>
      </c>
      <c r="E1348" s="562" t="s">
        <v>22</v>
      </c>
      <c r="F1348" s="561" t="s">
        <v>22</v>
      </c>
      <c r="G1348" s="561" t="s">
        <v>25302</v>
      </c>
      <c r="H1348" s="561" t="s">
        <v>1635</v>
      </c>
      <c r="I1348" s="561" t="s">
        <v>23868</v>
      </c>
      <c r="J1348" s="561" t="s">
        <v>7063</v>
      </c>
      <c r="K1348" s="562" t="s">
        <v>25303</v>
      </c>
      <c r="L1348" s="561" t="s">
        <v>25</v>
      </c>
    </row>
    <row r="1349" spans="1:12" x14ac:dyDescent="0.25">
      <c r="A1349" s="561" t="s">
        <v>1548</v>
      </c>
      <c r="B1349" s="561" t="s">
        <v>1549</v>
      </c>
      <c r="C1349" s="561" t="s">
        <v>1632</v>
      </c>
      <c r="D1349" s="561" t="s">
        <v>1633</v>
      </c>
      <c r="E1349" s="562" t="s">
        <v>22</v>
      </c>
      <c r="F1349" s="561" t="s">
        <v>22</v>
      </c>
      <c r="G1349" s="561" t="s">
        <v>25304</v>
      </c>
      <c r="H1349" s="561" t="s">
        <v>25305</v>
      </c>
      <c r="I1349" s="561" t="s">
        <v>23868</v>
      </c>
      <c r="J1349" s="561" t="s">
        <v>7063</v>
      </c>
      <c r="K1349" s="562" t="s">
        <v>25306</v>
      </c>
      <c r="L1349" s="561" t="s">
        <v>25</v>
      </c>
    </row>
    <row r="1350" spans="1:12" x14ac:dyDescent="0.25">
      <c r="A1350" s="561" t="s">
        <v>1548</v>
      </c>
      <c r="B1350" s="561" t="s">
        <v>1549</v>
      </c>
      <c r="C1350" s="561" t="s">
        <v>1636</v>
      </c>
      <c r="D1350" s="561" t="s">
        <v>1637</v>
      </c>
      <c r="E1350" s="562" t="s">
        <v>22</v>
      </c>
      <c r="F1350" s="561" t="s">
        <v>22</v>
      </c>
      <c r="G1350" s="561" t="s">
        <v>25307</v>
      </c>
      <c r="H1350" s="561" t="s">
        <v>1638</v>
      </c>
      <c r="I1350" s="561" t="s">
        <v>23868</v>
      </c>
      <c r="J1350" s="561" t="s">
        <v>7063</v>
      </c>
      <c r="K1350" s="562" t="s">
        <v>25308</v>
      </c>
      <c r="L1350" s="561" t="s">
        <v>25</v>
      </c>
    </row>
    <row r="1351" spans="1:12" x14ac:dyDescent="0.25">
      <c r="A1351" s="561" t="s">
        <v>1548</v>
      </c>
      <c r="B1351" s="561" t="s">
        <v>1549</v>
      </c>
      <c r="C1351" s="561" t="s">
        <v>1636</v>
      </c>
      <c r="D1351" s="561" t="s">
        <v>1637</v>
      </c>
      <c r="E1351" s="562" t="s">
        <v>22</v>
      </c>
      <c r="F1351" s="561" t="s">
        <v>22</v>
      </c>
      <c r="G1351" s="561" t="s">
        <v>25309</v>
      </c>
      <c r="H1351" s="561" t="s">
        <v>1639</v>
      </c>
      <c r="I1351" s="561" t="s">
        <v>23868</v>
      </c>
      <c r="J1351" s="561" t="s">
        <v>7063</v>
      </c>
      <c r="K1351" s="562" t="s">
        <v>25310</v>
      </c>
      <c r="L1351" s="561" t="s">
        <v>25</v>
      </c>
    </row>
    <row r="1352" spans="1:12" x14ac:dyDescent="0.25">
      <c r="A1352" s="561" t="s">
        <v>1548</v>
      </c>
      <c r="B1352" s="561" t="s">
        <v>1549</v>
      </c>
      <c r="C1352" s="561" t="s">
        <v>1640</v>
      </c>
      <c r="D1352" s="561" t="s">
        <v>1641</v>
      </c>
      <c r="E1352" s="562" t="s">
        <v>22</v>
      </c>
      <c r="F1352" s="561" t="s">
        <v>22</v>
      </c>
      <c r="G1352" s="561" t="s">
        <v>25311</v>
      </c>
      <c r="H1352" s="561" t="s">
        <v>1642</v>
      </c>
      <c r="I1352" s="561" t="s">
        <v>23148</v>
      </c>
      <c r="J1352" s="561" t="s">
        <v>7063</v>
      </c>
      <c r="K1352" s="562" t="s">
        <v>6706</v>
      </c>
      <c r="L1352" s="561" t="s">
        <v>25</v>
      </c>
    </row>
    <row r="1353" spans="1:12" x14ac:dyDescent="0.25">
      <c r="A1353" s="561" t="s">
        <v>1548</v>
      </c>
      <c r="B1353" s="561" t="s">
        <v>1549</v>
      </c>
      <c r="C1353" s="561" t="s">
        <v>1640</v>
      </c>
      <c r="D1353" s="561" t="s">
        <v>1641</v>
      </c>
      <c r="E1353" s="562" t="s">
        <v>22</v>
      </c>
      <c r="F1353" s="561" t="s">
        <v>22</v>
      </c>
      <c r="G1353" s="561" t="s">
        <v>25312</v>
      </c>
      <c r="H1353" s="561" t="s">
        <v>1644</v>
      </c>
      <c r="I1353" s="561" t="s">
        <v>23148</v>
      </c>
      <c r="J1353" s="561" t="s">
        <v>7063</v>
      </c>
      <c r="K1353" s="562" t="s">
        <v>8663</v>
      </c>
      <c r="L1353" s="561" t="s">
        <v>25</v>
      </c>
    </row>
    <row r="1354" spans="1:12" x14ac:dyDescent="0.25">
      <c r="A1354" s="561" t="s">
        <v>1548</v>
      </c>
      <c r="B1354" s="561" t="s">
        <v>1549</v>
      </c>
      <c r="C1354" s="561" t="s">
        <v>1640</v>
      </c>
      <c r="D1354" s="561" t="s">
        <v>1641</v>
      </c>
      <c r="E1354" s="562" t="s">
        <v>22</v>
      </c>
      <c r="F1354" s="561" t="s">
        <v>22</v>
      </c>
      <c r="G1354" s="561" t="s">
        <v>25313</v>
      </c>
      <c r="H1354" s="561" t="s">
        <v>1645</v>
      </c>
      <c r="I1354" s="561" t="s">
        <v>23148</v>
      </c>
      <c r="J1354" s="561" t="s">
        <v>7063</v>
      </c>
      <c r="K1354" s="562" t="s">
        <v>25314</v>
      </c>
      <c r="L1354" s="561" t="s">
        <v>25</v>
      </c>
    </row>
    <row r="1355" spans="1:12" x14ac:dyDescent="0.25">
      <c r="A1355" s="561" t="s">
        <v>1548</v>
      </c>
      <c r="B1355" s="561" t="s">
        <v>1549</v>
      </c>
      <c r="C1355" s="561" t="s">
        <v>1640</v>
      </c>
      <c r="D1355" s="561" t="s">
        <v>1641</v>
      </c>
      <c r="E1355" s="562" t="s">
        <v>22</v>
      </c>
      <c r="F1355" s="561" t="s">
        <v>22</v>
      </c>
      <c r="G1355" s="561" t="s">
        <v>25315</v>
      </c>
      <c r="H1355" s="561" t="s">
        <v>1647</v>
      </c>
      <c r="I1355" s="561" t="s">
        <v>23148</v>
      </c>
      <c r="J1355" s="561" t="s">
        <v>7063</v>
      </c>
      <c r="K1355" s="562" t="s">
        <v>25316</v>
      </c>
      <c r="L1355" s="561" t="s">
        <v>25</v>
      </c>
    </row>
    <row r="1356" spans="1:12" x14ac:dyDescent="0.25">
      <c r="A1356" s="561" t="s">
        <v>1548</v>
      </c>
      <c r="B1356" s="561" t="s">
        <v>1549</v>
      </c>
      <c r="C1356" s="561" t="s">
        <v>1649</v>
      </c>
      <c r="D1356" s="561" t="s">
        <v>1650</v>
      </c>
      <c r="E1356" s="562" t="s">
        <v>22</v>
      </c>
      <c r="F1356" s="561" t="s">
        <v>22</v>
      </c>
      <c r="G1356" s="561" t="s">
        <v>25317</v>
      </c>
      <c r="H1356" s="561" t="s">
        <v>1651</v>
      </c>
      <c r="I1356" s="561" t="s">
        <v>23148</v>
      </c>
      <c r="J1356" s="561" t="s">
        <v>7063</v>
      </c>
      <c r="K1356" s="562" t="s">
        <v>25318</v>
      </c>
      <c r="L1356" s="561" t="s">
        <v>25</v>
      </c>
    </row>
    <row r="1357" spans="1:12" x14ac:dyDescent="0.25">
      <c r="A1357" s="561" t="s">
        <v>1548</v>
      </c>
      <c r="B1357" s="561" t="s">
        <v>1549</v>
      </c>
      <c r="C1357" s="561" t="s">
        <v>1649</v>
      </c>
      <c r="D1357" s="561" t="s">
        <v>1650</v>
      </c>
      <c r="E1357" s="562" t="s">
        <v>22</v>
      </c>
      <c r="F1357" s="561" t="s">
        <v>22</v>
      </c>
      <c r="G1357" s="561" t="s">
        <v>25319</v>
      </c>
      <c r="H1357" s="561" t="s">
        <v>1652</v>
      </c>
      <c r="I1357" s="561" t="s">
        <v>23148</v>
      </c>
      <c r="J1357" s="561" t="s">
        <v>7063</v>
      </c>
      <c r="K1357" s="562" t="s">
        <v>25320</v>
      </c>
      <c r="L1357" s="561" t="s">
        <v>25</v>
      </c>
    </row>
    <row r="1358" spans="1:12" x14ac:dyDescent="0.25">
      <c r="A1358" s="561" t="s">
        <v>1548</v>
      </c>
      <c r="B1358" s="561" t="s">
        <v>1549</v>
      </c>
      <c r="C1358" s="561" t="s">
        <v>1649</v>
      </c>
      <c r="D1358" s="561" t="s">
        <v>1650</v>
      </c>
      <c r="E1358" s="562" t="s">
        <v>22</v>
      </c>
      <c r="F1358" s="561" t="s">
        <v>22</v>
      </c>
      <c r="G1358" s="561" t="s">
        <v>25321</v>
      </c>
      <c r="H1358" s="561" t="s">
        <v>1653</v>
      </c>
      <c r="I1358" s="561" t="s">
        <v>23148</v>
      </c>
      <c r="J1358" s="561" t="s">
        <v>7063</v>
      </c>
      <c r="K1358" s="562" t="s">
        <v>25322</v>
      </c>
      <c r="L1358" s="561" t="s">
        <v>25</v>
      </c>
    </row>
    <row r="1359" spans="1:12" x14ac:dyDescent="0.25">
      <c r="A1359" s="561" t="s">
        <v>1548</v>
      </c>
      <c r="B1359" s="561" t="s">
        <v>1549</v>
      </c>
      <c r="C1359" s="561" t="s">
        <v>1649</v>
      </c>
      <c r="D1359" s="561" t="s">
        <v>1650</v>
      </c>
      <c r="E1359" s="562" t="s">
        <v>22</v>
      </c>
      <c r="F1359" s="561" t="s">
        <v>22</v>
      </c>
      <c r="G1359" s="561" t="s">
        <v>25323</v>
      </c>
      <c r="H1359" s="561" t="s">
        <v>1654</v>
      </c>
      <c r="I1359" s="561" t="s">
        <v>23148</v>
      </c>
      <c r="J1359" s="561" t="s">
        <v>7063</v>
      </c>
      <c r="K1359" s="562" t="s">
        <v>25324</v>
      </c>
      <c r="L1359" s="561" t="s">
        <v>25</v>
      </c>
    </row>
    <row r="1360" spans="1:12" x14ac:dyDescent="0.25">
      <c r="A1360" s="561" t="s">
        <v>1548</v>
      </c>
      <c r="B1360" s="561" t="s">
        <v>1549</v>
      </c>
      <c r="C1360" s="561" t="s">
        <v>1649</v>
      </c>
      <c r="D1360" s="561" t="s">
        <v>1650</v>
      </c>
      <c r="E1360" s="562" t="s">
        <v>22</v>
      </c>
      <c r="F1360" s="561" t="s">
        <v>22</v>
      </c>
      <c r="G1360" s="561" t="s">
        <v>25325</v>
      </c>
      <c r="H1360" s="561" t="s">
        <v>1655</v>
      </c>
      <c r="I1360" s="561" t="s">
        <v>23868</v>
      </c>
      <c r="J1360" s="561" t="s">
        <v>7063</v>
      </c>
      <c r="K1360" s="562" t="s">
        <v>458</v>
      </c>
      <c r="L1360" s="561" t="s">
        <v>25</v>
      </c>
    </row>
    <row r="1361" spans="1:12" x14ac:dyDescent="0.25">
      <c r="A1361" s="561" t="s">
        <v>1548</v>
      </c>
      <c r="B1361" s="561" t="s">
        <v>1549</v>
      </c>
      <c r="C1361" s="561" t="s">
        <v>1649</v>
      </c>
      <c r="D1361" s="561" t="s">
        <v>1650</v>
      </c>
      <c r="E1361" s="562" t="s">
        <v>22</v>
      </c>
      <c r="F1361" s="561" t="s">
        <v>22</v>
      </c>
      <c r="G1361" s="561" t="s">
        <v>25326</v>
      </c>
      <c r="H1361" s="561" t="s">
        <v>1657</v>
      </c>
      <c r="I1361" s="561" t="s">
        <v>23868</v>
      </c>
      <c r="J1361" s="561" t="s">
        <v>7063</v>
      </c>
      <c r="K1361" s="562" t="s">
        <v>7526</v>
      </c>
      <c r="L1361" s="561" t="s">
        <v>25</v>
      </c>
    </row>
    <row r="1362" spans="1:12" x14ac:dyDescent="0.25">
      <c r="A1362" s="561" t="s">
        <v>1548</v>
      </c>
      <c r="B1362" s="561" t="s">
        <v>1549</v>
      </c>
      <c r="C1362" s="561" t="s">
        <v>1649</v>
      </c>
      <c r="D1362" s="561" t="s">
        <v>1650</v>
      </c>
      <c r="E1362" s="562" t="s">
        <v>22</v>
      </c>
      <c r="F1362" s="561" t="s">
        <v>22</v>
      </c>
      <c r="G1362" s="561" t="s">
        <v>25327</v>
      </c>
      <c r="H1362" s="561" t="s">
        <v>1658</v>
      </c>
      <c r="I1362" s="561" t="s">
        <v>23868</v>
      </c>
      <c r="J1362" s="561" t="s">
        <v>7063</v>
      </c>
      <c r="K1362" s="562" t="s">
        <v>3607</v>
      </c>
      <c r="L1362" s="561" t="s">
        <v>25</v>
      </c>
    </row>
    <row r="1363" spans="1:12" x14ac:dyDescent="0.25">
      <c r="A1363" s="561" t="s">
        <v>1548</v>
      </c>
      <c r="B1363" s="561" t="s">
        <v>1549</v>
      </c>
      <c r="C1363" s="561" t="s">
        <v>1649</v>
      </c>
      <c r="D1363" s="561" t="s">
        <v>1650</v>
      </c>
      <c r="E1363" s="562" t="s">
        <v>22</v>
      </c>
      <c r="F1363" s="561" t="s">
        <v>22</v>
      </c>
      <c r="G1363" s="561" t="s">
        <v>25328</v>
      </c>
      <c r="H1363" s="561" t="s">
        <v>1659</v>
      </c>
      <c r="I1363" s="561" t="s">
        <v>23868</v>
      </c>
      <c r="J1363" s="561" t="s">
        <v>7063</v>
      </c>
      <c r="K1363" s="562" t="s">
        <v>25329</v>
      </c>
      <c r="L1363" s="561" t="s">
        <v>25</v>
      </c>
    </row>
    <row r="1364" spans="1:12" x14ac:dyDescent="0.25">
      <c r="A1364" s="561" t="s">
        <v>1548</v>
      </c>
      <c r="B1364" s="561" t="s">
        <v>1549</v>
      </c>
      <c r="C1364" s="561" t="s">
        <v>1661</v>
      </c>
      <c r="D1364" s="561" t="s">
        <v>1662</v>
      </c>
      <c r="E1364" s="562" t="s">
        <v>22</v>
      </c>
      <c r="F1364" s="561" t="s">
        <v>22</v>
      </c>
      <c r="G1364" s="561" t="s">
        <v>25330</v>
      </c>
      <c r="H1364" s="561" t="s">
        <v>1663</v>
      </c>
      <c r="I1364" s="561" t="s">
        <v>23148</v>
      </c>
      <c r="J1364" s="561" t="s">
        <v>7063</v>
      </c>
      <c r="K1364" s="562" t="s">
        <v>24174</v>
      </c>
      <c r="L1364" s="561" t="s">
        <v>25</v>
      </c>
    </row>
    <row r="1365" spans="1:12" x14ac:dyDescent="0.25">
      <c r="A1365" s="561" t="s">
        <v>1548</v>
      </c>
      <c r="B1365" s="561" t="s">
        <v>1549</v>
      </c>
      <c r="C1365" s="561" t="s">
        <v>1661</v>
      </c>
      <c r="D1365" s="561" t="s">
        <v>1662</v>
      </c>
      <c r="E1365" s="562" t="s">
        <v>22</v>
      </c>
      <c r="F1365" s="561" t="s">
        <v>22</v>
      </c>
      <c r="G1365" s="561" t="s">
        <v>25331</v>
      </c>
      <c r="H1365" s="561" t="s">
        <v>1664</v>
      </c>
      <c r="I1365" s="561" t="s">
        <v>23148</v>
      </c>
      <c r="J1365" s="561" t="s">
        <v>7063</v>
      </c>
      <c r="K1365" s="562" t="s">
        <v>8298</v>
      </c>
      <c r="L1365" s="561" t="s">
        <v>25</v>
      </c>
    </row>
    <row r="1366" spans="1:12" x14ac:dyDescent="0.25">
      <c r="A1366" s="561" t="s">
        <v>1548</v>
      </c>
      <c r="B1366" s="561" t="s">
        <v>1549</v>
      </c>
      <c r="C1366" s="561" t="s">
        <v>1666</v>
      </c>
      <c r="D1366" s="561" t="s">
        <v>1667</v>
      </c>
      <c r="E1366" s="562" t="s">
        <v>22</v>
      </c>
      <c r="F1366" s="561" t="s">
        <v>22</v>
      </c>
      <c r="G1366" s="561" t="s">
        <v>25332</v>
      </c>
      <c r="H1366" s="561" t="s">
        <v>1668</v>
      </c>
      <c r="I1366" s="561" t="s">
        <v>23148</v>
      </c>
      <c r="J1366" s="561" t="s">
        <v>7063</v>
      </c>
      <c r="K1366" s="562" t="s">
        <v>25333</v>
      </c>
      <c r="L1366" s="561" t="s">
        <v>25</v>
      </c>
    </row>
    <row r="1367" spans="1:12" x14ac:dyDescent="0.25">
      <c r="A1367" s="561" t="s">
        <v>1548</v>
      </c>
      <c r="B1367" s="561" t="s">
        <v>1549</v>
      </c>
      <c r="C1367" s="561" t="s">
        <v>1666</v>
      </c>
      <c r="D1367" s="561" t="s">
        <v>1667</v>
      </c>
      <c r="E1367" s="562" t="s">
        <v>22</v>
      </c>
      <c r="F1367" s="561" t="s">
        <v>22</v>
      </c>
      <c r="G1367" s="561" t="s">
        <v>25334</v>
      </c>
      <c r="H1367" s="561" t="s">
        <v>1669</v>
      </c>
      <c r="I1367" s="561" t="s">
        <v>23148</v>
      </c>
      <c r="J1367" s="561" t="s">
        <v>7063</v>
      </c>
      <c r="K1367" s="562" t="s">
        <v>25335</v>
      </c>
      <c r="L1367" s="561" t="s">
        <v>25</v>
      </c>
    </row>
    <row r="1368" spans="1:12" x14ac:dyDescent="0.25">
      <c r="A1368" s="561" t="s">
        <v>1548</v>
      </c>
      <c r="B1368" s="561" t="s">
        <v>1549</v>
      </c>
      <c r="C1368" s="561" t="s">
        <v>1666</v>
      </c>
      <c r="D1368" s="561" t="s">
        <v>1667</v>
      </c>
      <c r="E1368" s="562" t="s">
        <v>22</v>
      </c>
      <c r="F1368" s="561" t="s">
        <v>22</v>
      </c>
      <c r="G1368" s="561" t="s">
        <v>25336</v>
      </c>
      <c r="H1368" s="561" t="s">
        <v>1670</v>
      </c>
      <c r="I1368" s="561" t="s">
        <v>23148</v>
      </c>
      <c r="J1368" s="561" t="s">
        <v>7063</v>
      </c>
      <c r="K1368" s="562" t="s">
        <v>25337</v>
      </c>
      <c r="L1368" s="561" t="s">
        <v>25</v>
      </c>
    </row>
    <row r="1369" spans="1:12" x14ac:dyDescent="0.25">
      <c r="A1369" s="561" t="s">
        <v>1548</v>
      </c>
      <c r="B1369" s="561" t="s">
        <v>1549</v>
      </c>
      <c r="C1369" s="561" t="s">
        <v>1671</v>
      </c>
      <c r="D1369" s="561" t="s">
        <v>1672</v>
      </c>
      <c r="E1369" s="562" t="s">
        <v>22</v>
      </c>
      <c r="F1369" s="561" t="s">
        <v>22</v>
      </c>
      <c r="G1369" s="561" t="s">
        <v>25338</v>
      </c>
      <c r="H1369" s="561" t="s">
        <v>1673</v>
      </c>
      <c r="I1369" s="561" t="s">
        <v>23148</v>
      </c>
      <c r="J1369" s="561" t="s">
        <v>7063</v>
      </c>
      <c r="K1369" s="562" t="s">
        <v>7773</v>
      </c>
      <c r="L1369" s="561" t="s">
        <v>25</v>
      </c>
    </row>
    <row r="1370" spans="1:12" x14ac:dyDescent="0.25">
      <c r="A1370" s="561" t="s">
        <v>1548</v>
      </c>
      <c r="B1370" s="561" t="s">
        <v>1549</v>
      </c>
      <c r="C1370" s="561" t="s">
        <v>1674</v>
      </c>
      <c r="D1370" s="561" t="s">
        <v>1675</v>
      </c>
      <c r="E1370" s="562" t="s">
        <v>22</v>
      </c>
      <c r="F1370" s="561" t="s">
        <v>22</v>
      </c>
      <c r="G1370" s="561" t="s">
        <v>25339</v>
      </c>
      <c r="H1370" s="561" t="s">
        <v>1676</v>
      </c>
      <c r="I1370" s="561" t="s">
        <v>23868</v>
      </c>
      <c r="J1370" s="561" t="s">
        <v>7063</v>
      </c>
      <c r="K1370" s="562" t="s">
        <v>25340</v>
      </c>
      <c r="L1370" s="561" t="s">
        <v>25</v>
      </c>
    </row>
    <row r="1371" spans="1:12" x14ac:dyDescent="0.25">
      <c r="A1371" s="561" t="s">
        <v>1548</v>
      </c>
      <c r="B1371" s="561" t="s">
        <v>1549</v>
      </c>
      <c r="C1371" s="561" t="s">
        <v>1677</v>
      </c>
      <c r="D1371" s="561" t="s">
        <v>1678</v>
      </c>
      <c r="E1371" s="562" t="s">
        <v>22</v>
      </c>
      <c r="F1371" s="561" t="s">
        <v>22</v>
      </c>
      <c r="G1371" s="561" t="s">
        <v>25341</v>
      </c>
      <c r="H1371" s="561" t="s">
        <v>1679</v>
      </c>
      <c r="I1371" s="561" t="s">
        <v>23270</v>
      </c>
      <c r="J1371" s="561" t="s">
        <v>7063</v>
      </c>
      <c r="K1371" s="562" t="s">
        <v>25342</v>
      </c>
      <c r="L1371" s="561" t="s">
        <v>25</v>
      </c>
    </row>
    <row r="1372" spans="1:12" x14ac:dyDescent="0.25">
      <c r="A1372" s="561" t="s">
        <v>1548</v>
      </c>
      <c r="B1372" s="561" t="s">
        <v>1549</v>
      </c>
      <c r="C1372" s="561" t="s">
        <v>1677</v>
      </c>
      <c r="D1372" s="561" t="s">
        <v>1678</v>
      </c>
      <c r="E1372" s="562" t="s">
        <v>22</v>
      </c>
      <c r="F1372" s="561" t="s">
        <v>22</v>
      </c>
      <c r="G1372" s="561" t="s">
        <v>25343</v>
      </c>
      <c r="H1372" s="561" t="s">
        <v>1680</v>
      </c>
      <c r="I1372" s="561" t="s">
        <v>23270</v>
      </c>
      <c r="J1372" s="561" t="s">
        <v>7063</v>
      </c>
      <c r="K1372" s="562" t="s">
        <v>25344</v>
      </c>
      <c r="L1372" s="561" t="s">
        <v>25</v>
      </c>
    </row>
    <row r="1373" spans="1:12" x14ac:dyDescent="0.25">
      <c r="A1373" s="561" t="s">
        <v>1548</v>
      </c>
      <c r="B1373" s="561" t="s">
        <v>1549</v>
      </c>
      <c r="C1373" s="561" t="s">
        <v>1677</v>
      </c>
      <c r="D1373" s="561" t="s">
        <v>1678</v>
      </c>
      <c r="E1373" s="562" t="s">
        <v>22</v>
      </c>
      <c r="F1373" s="561" t="s">
        <v>22</v>
      </c>
      <c r="G1373" s="561" t="s">
        <v>25345</v>
      </c>
      <c r="H1373" s="561" t="s">
        <v>1681</v>
      </c>
      <c r="I1373" s="561" t="s">
        <v>23270</v>
      </c>
      <c r="J1373" s="561" t="s">
        <v>7063</v>
      </c>
      <c r="K1373" s="562" t="s">
        <v>25346</v>
      </c>
      <c r="L1373" s="561" t="s">
        <v>25</v>
      </c>
    </row>
    <row r="1374" spans="1:12" x14ac:dyDescent="0.25">
      <c r="A1374" s="561" t="s">
        <v>1548</v>
      </c>
      <c r="B1374" s="561" t="s">
        <v>1549</v>
      </c>
      <c r="C1374" s="561" t="s">
        <v>1677</v>
      </c>
      <c r="D1374" s="561" t="s">
        <v>1678</v>
      </c>
      <c r="E1374" s="562" t="s">
        <v>22</v>
      </c>
      <c r="F1374" s="561" t="s">
        <v>22</v>
      </c>
      <c r="G1374" s="561" t="s">
        <v>25347</v>
      </c>
      <c r="H1374" s="561" t="s">
        <v>1682</v>
      </c>
      <c r="I1374" s="561" t="s">
        <v>23270</v>
      </c>
      <c r="J1374" s="561" t="s">
        <v>7063</v>
      </c>
      <c r="K1374" s="562" t="s">
        <v>25348</v>
      </c>
      <c r="L1374" s="561" t="s">
        <v>25</v>
      </c>
    </row>
    <row r="1375" spans="1:12" x14ac:dyDescent="0.25">
      <c r="A1375" s="561" t="s">
        <v>1548</v>
      </c>
      <c r="B1375" s="561" t="s">
        <v>1549</v>
      </c>
      <c r="C1375" s="561" t="s">
        <v>1677</v>
      </c>
      <c r="D1375" s="561" t="s">
        <v>1678</v>
      </c>
      <c r="E1375" s="562" t="s">
        <v>22</v>
      </c>
      <c r="F1375" s="561" t="s">
        <v>22</v>
      </c>
      <c r="G1375" s="561" t="s">
        <v>25349</v>
      </c>
      <c r="H1375" s="561" t="s">
        <v>1683</v>
      </c>
      <c r="I1375" s="561" t="s">
        <v>23868</v>
      </c>
      <c r="J1375" s="561" t="s">
        <v>7063</v>
      </c>
      <c r="K1375" s="562" t="s">
        <v>25350</v>
      </c>
      <c r="L1375" s="561" t="s">
        <v>25</v>
      </c>
    </row>
    <row r="1376" spans="1:12" x14ac:dyDescent="0.25">
      <c r="A1376" s="561" t="s">
        <v>1548</v>
      </c>
      <c r="B1376" s="561" t="s">
        <v>1549</v>
      </c>
      <c r="C1376" s="561" t="s">
        <v>1677</v>
      </c>
      <c r="D1376" s="561" t="s">
        <v>1678</v>
      </c>
      <c r="E1376" s="562" t="s">
        <v>22</v>
      </c>
      <c r="F1376" s="561" t="s">
        <v>22</v>
      </c>
      <c r="G1376" s="561" t="s">
        <v>25351</v>
      </c>
      <c r="H1376" s="561" t="s">
        <v>1684</v>
      </c>
      <c r="I1376" s="561" t="s">
        <v>23868</v>
      </c>
      <c r="J1376" s="561" t="s">
        <v>7063</v>
      </c>
      <c r="K1376" s="562" t="s">
        <v>25352</v>
      </c>
      <c r="L1376" s="561" t="s">
        <v>25</v>
      </c>
    </row>
    <row r="1377" spans="1:12" x14ac:dyDescent="0.25">
      <c r="A1377" s="561" t="s">
        <v>1548</v>
      </c>
      <c r="B1377" s="561" t="s">
        <v>1549</v>
      </c>
      <c r="C1377" s="561" t="s">
        <v>1677</v>
      </c>
      <c r="D1377" s="561" t="s">
        <v>1678</v>
      </c>
      <c r="E1377" s="562" t="s">
        <v>22</v>
      </c>
      <c r="F1377" s="561" t="s">
        <v>22</v>
      </c>
      <c r="G1377" s="561" t="s">
        <v>25353</v>
      </c>
      <c r="H1377" s="561" t="s">
        <v>1685</v>
      </c>
      <c r="I1377" s="561" t="s">
        <v>23868</v>
      </c>
      <c r="J1377" s="561" t="s">
        <v>7063</v>
      </c>
      <c r="K1377" s="562" t="s">
        <v>8437</v>
      </c>
      <c r="L1377" s="561" t="s">
        <v>25</v>
      </c>
    </row>
    <row r="1378" spans="1:12" x14ac:dyDescent="0.25">
      <c r="A1378" s="561" t="s">
        <v>1548</v>
      </c>
      <c r="B1378" s="561" t="s">
        <v>1549</v>
      </c>
      <c r="C1378" s="561" t="s">
        <v>1677</v>
      </c>
      <c r="D1378" s="561" t="s">
        <v>1678</v>
      </c>
      <c r="E1378" s="562" t="s">
        <v>22</v>
      </c>
      <c r="F1378" s="561" t="s">
        <v>22</v>
      </c>
      <c r="G1378" s="561" t="s">
        <v>25354</v>
      </c>
      <c r="H1378" s="561" t="s">
        <v>1686</v>
      </c>
      <c r="I1378" s="561" t="s">
        <v>23868</v>
      </c>
      <c r="J1378" s="561" t="s">
        <v>7063</v>
      </c>
      <c r="K1378" s="562" t="s">
        <v>7803</v>
      </c>
      <c r="L1378" s="561" t="s">
        <v>25</v>
      </c>
    </row>
    <row r="1379" spans="1:12" x14ac:dyDescent="0.25">
      <c r="A1379" s="561" t="s">
        <v>1548</v>
      </c>
      <c r="B1379" s="561" t="s">
        <v>1549</v>
      </c>
      <c r="C1379" s="561" t="s">
        <v>1677</v>
      </c>
      <c r="D1379" s="561" t="s">
        <v>1678</v>
      </c>
      <c r="E1379" s="562" t="s">
        <v>22</v>
      </c>
      <c r="F1379" s="561" t="s">
        <v>22</v>
      </c>
      <c r="G1379" s="561" t="s">
        <v>25355</v>
      </c>
      <c r="H1379" s="561" t="s">
        <v>1687</v>
      </c>
      <c r="I1379" s="561" t="s">
        <v>23868</v>
      </c>
      <c r="J1379" s="561" t="s">
        <v>7063</v>
      </c>
      <c r="K1379" s="562" t="s">
        <v>25356</v>
      </c>
      <c r="L1379" s="561" t="s">
        <v>25</v>
      </c>
    </row>
    <row r="1380" spans="1:12" x14ac:dyDescent="0.25">
      <c r="A1380" s="561" t="s">
        <v>1548</v>
      </c>
      <c r="B1380" s="561" t="s">
        <v>1549</v>
      </c>
      <c r="C1380" s="561" t="s">
        <v>1677</v>
      </c>
      <c r="D1380" s="561" t="s">
        <v>1678</v>
      </c>
      <c r="E1380" s="562" t="s">
        <v>22</v>
      </c>
      <c r="F1380" s="561" t="s">
        <v>22</v>
      </c>
      <c r="G1380" s="561" t="s">
        <v>25357</v>
      </c>
      <c r="H1380" s="561" t="s">
        <v>1688</v>
      </c>
      <c r="I1380" s="561" t="s">
        <v>23868</v>
      </c>
      <c r="J1380" s="561" t="s">
        <v>7063</v>
      </c>
      <c r="K1380" s="562" t="s">
        <v>7682</v>
      </c>
      <c r="L1380" s="561" t="s">
        <v>25</v>
      </c>
    </row>
    <row r="1381" spans="1:12" x14ac:dyDescent="0.25">
      <c r="A1381" s="561" t="s">
        <v>1548</v>
      </c>
      <c r="B1381" s="561" t="s">
        <v>1549</v>
      </c>
      <c r="C1381" s="561" t="s">
        <v>1677</v>
      </c>
      <c r="D1381" s="561" t="s">
        <v>1678</v>
      </c>
      <c r="E1381" s="562" t="s">
        <v>22</v>
      </c>
      <c r="F1381" s="561" t="s">
        <v>22</v>
      </c>
      <c r="G1381" s="561" t="s">
        <v>25358</v>
      </c>
      <c r="H1381" s="561" t="s">
        <v>1689</v>
      </c>
      <c r="I1381" s="561" t="s">
        <v>23868</v>
      </c>
      <c r="J1381" s="561" t="s">
        <v>7063</v>
      </c>
      <c r="K1381" s="562" t="s">
        <v>25359</v>
      </c>
      <c r="L1381" s="561" t="s">
        <v>25</v>
      </c>
    </row>
    <row r="1382" spans="1:12" x14ac:dyDescent="0.25">
      <c r="A1382" s="561" t="s">
        <v>1548</v>
      </c>
      <c r="B1382" s="561" t="s">
        <v>1549</v>
      </c>
      <c r="C1382" s="561" t="s">
        <v>1677</v>
      </c>
      <c r="D1382" s="561" t="s">
        <v>1678</v>
      </c>
      <c r="E1382" s="562" t="s">
        <v>22</v>
      </c>
      <c r="F1382" s="561" t="s">
        <v>22</v>
      </c>
      <c r="G1382" s="561" t="s">
        <v>25360</v>
      </c>
      <c r="H1382" s="561" t="s">
        <v>1690</v>
      </c>
      <c r="I1382" s="561" t="s">
        <v>23868</v>
      </c>
      <c r="J1382" s="561" t="s">
        <v>7063</v>
      </c>
      <c r="K1382" s="562" t="s">
        <v>25361</v>
      </c>
      <c r="L1382" s="561" t="s">
        <v>25</v>
      </c>
    </row>
    <row r="1383" spans="1:12" x14ac:dyDescent="0.25">
      <c r="A1383" s="561" t="s">
        <v>1548</v>
      </c>
      <c r="B1383" s="561" t="s">
        <v>1549</v>
      </c>
      <c r="C1383" s="561" t="s">
        <v>1677</v>
      </c>
      <c r="D1383" s="561" t="s">
        <v>1678</v>
      </c>
      <c r="E1383" s="562" t="s">
        <v>22</v>
      </c>
      <c r="F1383" s="561" t="s">
        <v>22</v>
      </c>
      <c r="G1383" s="561" t="s">
        <v>25362</v>
      </c>
      <c r="H1383" s="561" t="s">
        <v>1691</v>
      </c>
      <c r="I1383" s="561" t="s">
        <v>23868</v>
      </c>
      <c r="J1383" s="561" t="s">
        <v>7063</v>
      </c>
      <c r="K1383" s="562" t="s">
        <v>8720</v>
      </c>
      <c r="L1383" s="561" t="s">
        <v>25</v>
      </c>
    </row>
    <row r="1384" spans="1:12" x14ac:dyDescent="0.25">
      <c r="A1384" s="561" t="s">
        <v>1548</v>
      </c>
      <c r="B1384" s="561" t="s">
        <v>1549</v>
      </c>
      <c r="C1384" s="561" t="s">
        <v>1677</v>
      </c>
      <c r="D1384" s="561" t="s">
        <v>1678</v>
      </c>
      <c r="E1384" s="562" t="s">
        <v>22</v>
      </c>
      <c r="F1384" s="561" t="s">
        <v>22</v>
      </c>
      <c r="G1384" s="561" t="s">
        <v>25363</v>
      </c>
      <c r="H1384" s="561" t="s">
        <v>1692</v>
      </c>
      <c r="I1384" s="561" t="s">
        <v>23868</v>
      </c>
      <c r="J1384" s="561" t="s">
        <v>7063</v>
      </c>
      <c r="K1384" s="562" t="s">
        <v>25364</v>
      </c>
      <c r="L1384" s="561" t="s">
        <v>25</v>
      </c>
    </row>
    <row r="1385" spans="1:12" x14ac:dyDescent="0.25">
      <c r="A1385" s="561" t="s">
        <v>1548</v>
      </c>
      <c r="B1385" s="561" t="s">
        <v>1549</v>
      </c>
      <c r="C1385" s="561" t="s">
        <v>1677</v>
      </c>
      <c r="D1385" s="561" t="s">
        <v>1678</v>
      </c>
      <c r="E1385" s="562" t="s">
        <v>22</v>
      </c>
      <c r="F1385" s="561" t="s">
        <v>22</v>
      </c>
      <c r="G1385" s="561" t="s">
        <v>25365</v>
      </c>
      <c r="H1385" s="561" t="s">
        <v>1693</v>
      </c>
      <c r="I1385" s="561" t="s">
        <v>23868</v>
      </c>
      <c r="J1385" s="561" t="s">
        <v>7063</v>
      </c>
      <c r="K1385" s="562" t="s">
        <v>4160</v>
      </c>
      <c r="L1385" s="561" t="s">
        <v>25</v>
      </c>
    </row>
    <row r="1386" spans="1:12" x14ac:dyDescent="0.25">
      <c r="A1386" s="561" t="s">
        <v>1548</v>
      </c>
      <c r="B1386" s="561" t="s">
        <v>1549</v>
      </c>
      <c r="C1386" s="561" t="s">
        <v>1677</v>
      </c>
      <c r="D1386" s="561" t="s">
        <v>1678</v>
      </c>
      <c r="E1386" s="562" t="s">
        <v>22</v>
      </c>
      <c r="F1386" s="561" t="s">
        <v>22</v>
      </c>
      <c r="G1386" s="561" t="s">
        <v>25366</v>
      </c>
      <c r="H1386" s="561" t="s">
        <v>1694</v>
      </c>
      <c r="I1386" s="561" t="s">
        <v>23868</v>
      </c>
      <c r="J1386" s="561" t="s">
        <v>7063</v>
      </c>
      <c r="K1386" s="562" t="s">
        <v>25367</v>
      </c>
      <c r="L1386" s="561" t="s">
        <v>25</v>
      </c>
    </row>
    <row r="1387" spans="1:12" x14ac:dyDescent="0.25">
      <c r="A1387" s="561" t="s">
        <v>1548</v>
      </c>
      <c r="B1387" s="561" t="s">
        <v>1549</v>
      </c>
      <c r="C1387" s="561" t="s">
        <v>1677</v>
      </c>
      <c r="D1387" s="561" t="s">
        <v>1678</v>
      </c>
      <c r="E1387" s="562" t="s">
        <v>22</v>
      </c>
      <c r="F1387" s="561" t="s">
        <v>22</v>
      </c>
      <c r="G1387" s="561" t="s">
        <v>25368</v>
      </c>
      <c r="H1387" s="561" t="s">
        <v>1695</v>
      </c>
      <c r="I1387" s="561" t="s">
        <v>23868</v>
      </c>
      <c r="J1387" s="561" t="s">
        <v>7063</v>
      </c>
      <c r="K1387" s="562" t="s">
        <v>2181</v>
      </c>
      <c r="L1387" s="561" t="s">
        <v>25</v>
      </c>
    </row>
    <row r="1388" spans="1:12" x14ac:dyDescent="0.25">
      <c r="A1388" s="561" t="s">
        <v>1548</v>
      </c>
      <c r="B1388" s="561" t="s">
        <v>1549</v>
      </c>
      <c r="C1388" s="561" t="s">
        <v>1677</v>
      </c>
      <c r="D1388" s="561" t="s">
        <v>1678</v>
      </c>
      <c r="E1388" s="562" t="s">
        <v>22</v>
      </c>
      <c r="F1388" s="561" t="s">
        <v>22</v>
      </c>
      <c r="G1388" s="561" t="s">
        <v>25369</v>
      </c>
      <c r="H1388" s="561" t="s">
        <v>1696</v>
      </c>
      <c r="I1388" s="561" t="s">
        <v>23868</v>
      </c>
      <c r="J1388" s="561" t="s">
        <v>7063</v>
      </c>
      <c r="K1388" s="562" t="s">
        <v>25370</v>
      </c>
      <c r="L1388" s="561" t="s">
        <v>25</v>
      </c>
    </row>
    <row r="1389" spans="1:12" x14ac:dyDescent="0.25">
      <c r="A1389" s="561" t="s">
        <v>1548</v>
      </c>
      <c r="B1389" s="561" t="s">
        <v>1549</v>
      </c>
      <c r="C1389" s="561" t="s">
        <v>1677</v>
      </c>
      <c r="D1389" s="561" t="s">
        <v>1678</v>
      </c>
      <c r="E1389" s="562" t="s">
        <v>22</v>
      </c>
      <c r="F1389" s="561" t="s">
        <v>22</v>
      </c>
      <c r="G1389" s="561" t="s">
        <v>25371</v>
      </c>
      <c r="H1389" s="561" t="s">
        <v>1697</v>
      </c>
      <c r="I1389" s="561" t="s">
        <v>23270</v>
      </c>
      <c r="J1389" s="561" t="s">
        <v>7063</v>
      </c>
      <c r="K1389" s="562" t="s">
        <v>25372</v>
      </c>
      <c r="L1389" s="561" t="s">
        <v>25</v>
      </c>
    </row>
    <row r="1390" spans="1:12" x14ac:dyDescent="0.25">
      <c r="A1390" s="561" t="s">
        <v>1548</v>
      </c>
      <c r="B1390" s="561" t="s">
        <v>1549</v>
      </c>
      <c r="C1390" s="561" t="s">
        <v>1677</v>
      </c>
      <c r="D1390" s="561" t="s">
        <v>1678</v>
      </c>
      <c r="E1390" s="562" t="s">
        <v>22</v>
      </c>
      <c r="F1390" s="561" t="s">
        <v>22</v>
      </c>
      <c r="G1390" s="561" t="s">
        <v>25373</v>
      </c>
      <c r="H1390" s="561" t="s">
        <v>1698</v>
      </c>
      <c r="I1390" s="561" t="s">
        <v>23270</v>
      </c>
      <c r="J1390" s="561" t="s">
        <v>7063</v>
      </c>
      <c r="K1390" s="562" t="s">
        <v>25374</v>
      </c>
      <c r="L1390" s="561" t="s">
        <v>25</v>
      </c>
    </row>
    <row r="1391" spans="1:12" x14ac:dyDescent="0.25">
      <c r="A1391" s="561" t="s">
        <v>1548</v>
      </c>
      <c r="B1391" s="561" t="s">
        <v>1549</v>
      </c>
      <c r="C1391" s="561" t="s">
        <v>1677</v>
      </c>
      <c r="D1391" s="561" t="s">
        <v>1678</v>
      </c>
      <c r="E1391" s="562" t="s">
        <v>22</v>
      </c>
      <c r="F1391" s="561" t="s">
        <v>22</v>
      </c>
      <c r="G1391" s="561" t="s">
        <v>25375</v>
      </c>
      <c r="H1391" s="561" t="s">
        <v>1699</v>
      </c>
      <c r="I1391" s="561" t="s">
        <v>23270</v>
      </c>
      <c r="J1391" s="561" t="s">
        <v>7063</v>
      </c>
      <c r="K1391" s="562" t="s">
        <v>25376</v>
      </c>
      <c r="L1391" s="561" t="s">
        <v>25</v>
      </c>
    </row>
    <row r="1392" spans="1:12" x14ac:dyDescent="0.25">
      <c r="A1392" s="561" t="s">
        <v>1548</v>
      </c>
      <c r="B1392" s="561" t="s">
        <v>1549</v>
      </c>
      <c r="C1392" s="561" t="s">
        <v>1677</v>
      </c>
      <c r="D1392" s="561" t="s">
        <v>1678</v>
      </c>
      <c r="E1392" s="562" t="s">
        <v>22</v>
      </c>
      <c r="F1392" s="561" t="s">
        <v>22</v>
      </c>
      <c r="G1392" s="561" t="s">
        <v>25377</v>
      </c>
      <c r="H1392" s="561" t="s">
        <v>1700</v>
      </c>
      <c r="I1392" s="561" t="s">
        <v>23270</v>
      </c>
      <c r="J1392" s="561" t="s">
        <v>7063</v>
      </c>
      <c r="K1392" s="562" t="s">
        <v>25378</v>
      </c>
      <c r="L1392" s="561" t="s">
        <v>25</v>
      </c>
    </row>
    <row r="1393" spans="1:12" x14ac:dyDescent="0.25">
      <c r="A1393" s="561" t="s">
        <v>1548</v>
      </c>
      <c r="B1393" s="561" t="s">
        <v>1549</v>
      </c>
      <c r="C1393" s="561" t="s">
        <v>1677</v>
      </c>
      <c r="D1393" s="561" t="s">
        <v>1678</v>
      </c>
      <c r="E1393" s="562" t="s">
        <v>22</v>
      </c>
      <c r="F1393" s="561" t="s">
        <v>22</v>
      </c>
      <c r="G1393" s="561" t="s">
        <v>25379</v>
      </c>
      <c r="H1393" s="561" t="s">
        <v>1701</v>
      </c>
      <c r="I1393" s="561" t="s">
        <v>23270</v>
      </c>
      <c r="J1393" s="561" t="s">
        <v>7063</v>
      </c>
      <c r="K1393" s="562" t="s">
        <v>25380</v>
      </c>
      <c r="L1393" s="561" t="s">
        <v>25</v>
      </c>
    </row>
    <row r="1394" spans="1:12" x14ac:dyDescent="0.25">
      <c r="A1394" s="561" t="s">
        <v>1548</v>
      </c>
      <c r="B1394" s="561" t="s">
        <v>1549</v>
      </c>
      <c r="C1394" s="561" t="s">
        <v>1677</v>
      </c>
      <c r="D1394" s="561" t="s">
        <v>1678</v>
      </c>
      <c r="E1394" s="562" t="s">
        <v>22</v>
      </c>
      <c r="F1394" s="561" t="s">
        <v>22</v>
      </c>
      <c r="G1394" s="561" t="s">
        <v>25381</v>
      </c>
      <c r="H1394" s="561" t="s">
        <v>1702</v>
      </c>
      <c r="I1394" s="561" t="s">
        <v>23270</v>
      </c>
      <c r="J1394" s="561" t="s">
        <v>7063</v>
      </c>
      <c r="K1394" s="562" t="s">
        <v>25382</v>
      </c>
      <c r="L1394" s="561" t="s">
        <v>25</v>
      </c>
    </row>
    <row r="1395" spans="1:12" x14ac:dyDescent="0.25">
      <c r="A1395" s="561" t="s">
        <v>1548</v>
      </c>
      <c r="B1395" s="561" t="s">
        <v>1549</v>
      </c>
      <c r="C1395" s="561" t="s">
        <v>1677</v>
      </c>
      <c r="D1395" s="561" t="s">
        <v>1678</v>
      </c>
      <c r="E1395" s="562" t="s">
        <v>22</v>
      </c>
      <c r="F1395" s="561" t="s">
        <v>22</v>
      </c>
      <c r="G1395" s="561" t="s">
        <v>25383</v>
      </c>
      <c r="H1395" s="561" t="s">
        <v>1703</v>
      </c>
      <c r="I1395" s="561" t="s">
        <v>17887</v>
      </c>
      <c r="J1395" s="561" t="s">
        <v>7063</v>
      </c>
      <c r="K1395" s="562" t="s">
        <v>7293</v>
      </c>
      <c r="L1395" s="561" t="s">
        <v>25</v>
      </c>
    </row>
    <row r="1396" spans="1:12" x14ac:dyDescent="0.25">
      <c r="A1396" s="561" t="s">
        <v>1548</v>
      </c>
      <c r="B1396" s="561" t="s">
        <v>1549</v>
      </c>
      <c r="C1396" s="561" t="s">
        <v>1677</v>
      </c>
      <c r="D1396" s="561" t="s">
        <v>1678</v>
      </c>
      <c r="E1396" s="562" t="s">
        <v>22</v>
      </c>
      <c r="F1396" s="561" t="s">
        <v>22</v>
      </c>
      <c r="G1396" s="561" t="s">
        <v>25384</v>
      </c>
      <c r="H1396" s="561" t="s">
        <v>1705</v>
      </c>
      <c r="I1396" s="561" t="s">
        <v>23270</v>
      </c>
      <c r="J1396" s="561" t="s">
        <v>7063</v>
      </c>
      <c r="K1396" s="562" t="s">
        <v>25385</v>
      </c>
      <c r="L1396" s="561" t="s">
        <v>25</v>
      </c>
    </row>
    <row r="1397" spans="1:12" x14ac:dyDescent="0.25">
      <c r="A1397" s="561" t="s">
        <v>1548</v>
      </c>
      <c r="B1397" s="561" t="s">
        <v>1549</v>
      </c>
      <c r="C1397" s="561" t="s">
        <v>1677</v>
      </c>
      <c r="D1397" s="561" t="s">
        <v>1678</v>
      </c>
      <c r="E1397" s="562" t="s">
        <v>22</v>
      </c>
      <c r="F1397" s="561" t="s">
        <v>22</v>
      </c>
      <c r="G1397" s="561" t="s">
        <v>25386</v>
      </c>
      <c r="H1397" s="561" t="s">
        <v>1706</v>
      </c>
      <c r="I1397" s="561" t="s">
        <v>23270</v>
      </c>
      <c r="J1397" s="561" t="s">
        <v>7063</v>
      </c>
      <c r="K1397" s="562" t="s">
        <v>25387</v>
      </c>
      <c r="L1397" s="561" t="s">
        <v>25</v>
      </c>
    </row>
    <row r="1398" spans="1:12" x14ac:dyDescent="0.25">
      <c r="A1398" s="561" t="s">
        <v>1548</v>
      </c>
      <c r="B1398" s="561" t="s">
        <v>1549</v>
      </c>
      <c r="C1398" s="561" t="s">
        <v>1677</v>
      </c>
      <c r="D1398" s="561" t="s">
        <v>1678</v>
      </c>
      <c r="E1398" s="562" t="s">
        <v>22</v>
      </c>
      <c r="F1398" s="561" t="s">
        <v>22</v>
      </c>
      <c r="G1398" s="561" t="s">
        <v>25388</v>
      </c>
      <c r="H1398" s="561" t="s">
        <v>1707</v>
      </c>
      <c r="I1398" s="561" t="s">
        <v>23270</v>
      </c>
      <c r="J1398" s="561" t="s">
        <v>7063</v>
      </c>
      <c r="K1398" s="562" t="s">
        <v>25389</v>
      </c>
      <c r="L1398" s="561" t="s">
        <v>25</v>
      </c>
    </row>
    <row r="1399" spans="1:12" x14ac:dyDescent="0.25">
      <c r="A1399" s="561" t="s">
        <v>1548</v>
      </c>
      <c r="B1399" s="561" t="s">
        <v>1549</v>
      </c>
      <c r="C1399" s="561" t="s">
        <v>1677</v>
      </c>
      <c r="D1399" s="561" t="s">
        <v>1678</v>
      </c>
      <c r="E1399" s="562" t="s">
        <v>22</v>
      </c>
      <c r="F1399" s="561" t="s">
        <v>22</v>
      </c>
      <c r="G1399" s="561" t="s">
        <v>25390</v>
      </c>
      <c r="H1399" s="561" t="s">
        <v>1708</v>
      </c>
      <c r="I1399" s="561" t="s">
        <v>23270</v>
      </c>
      <c r="J1399" s="561" t="s">
        <v>7063</v>
      </c>
      <c r="K1399" s="562" t="s">
        <v>25391</v>
      </c>
      <c r="L1399" s="561" t="s">
        <v>25</v>
      </c>
    </row>
    <row r="1400" spans="1:12" x14ac:dyDescent="0.25">
      <c r="A1400" s="561" t="s">
        <v>1548</v>
      </c>
      <c r="B1400" s="561" t="s">
        <v>1549</v>
      </c>
      <c r="C1400" s="561" t="s">
        <v>1677</v>
      </c>
      <c r="D1400" s="561" t="s">
        <v>1678</v>
      </c>
      <c r="E1400" s="562" t="s">
        <v>22</v>
      </c>
      <c r="F1400" s="561" t="s">
        <v>22</v>
      </c>
      <c r="G1400" s="561" t="s">
        <v>25392</v>
      </c>
      <c r="H1400" s="561" t="s">
        <v>1709</v>
      </c>
      <c r="I1400" s="561" t="s">
        <v>23270</v>
      </c>
      <c r="J1400" s="561" t="s">
        <v>7063</v>
      </c>
      <c r="K1400" s="562" t="s">
        <v>25372</v>
      </c>
      <c r="L1400" s="561" t="s">
        <v>25</v>
      </c>
    </row>
    <row r="1401" spans="1:12" x14ac:dyDescent="0.25">
      <c r="A1401" s="561" t="s">
        <v>1548</v>
      </c>
      <c r="B1401" s="561" t="s">
        <v>1549</v>
      </c>
      <c r="C1401" s="561" t="s">
        <v>1677</v>
      </c>
      <c r="D1401" s="561" t="s">
        <v>1678</v>
      </c>
      <c r="E1401" s="562" t="s">
        <v>22</v>
      </c>
      <c r="F1401" s="561" t="s">
        <v>22</v>
      </c>
      <c r="G1401" s="561" t="s">
        <v>25393</v>
      </c>
      <c r="H1401" s="561" t="s">
        <v>1710</v>
      </c>
      <c r="I1401" s="561" t="s">
        <v>23270</v>
      </c>
      <c r="J1401" s="561" t="s">
        <v>7063</v>
      </c>
      <c r="K1401" s="562" t="s">
        <v>25394</v>
      </c>
      <c r="L1401" s="561" t="s">
        <v>25</v>
      </c>
    </row>
    <row r="1402" spans="1:12" x14ac:dyDescent="0.25">
      <c r="A1402" s="561" t="s">
        <v>1548</v>
      </c>
      <c r="B1402" s="561" t="s">
        <v>1549</v>
      </c>
      <c r="C1402" s="561" t="s">
        <v>1677</v>
      </c>
      <c r="D1402" s="561" t="s">
        <v>1678</v>
      </c>
      <c r="E1402" s="562" t="s">
        <v>22</v>
      </c>
      <c r="F1402" s="561" t="s">
        <v>22</v>
      </c>
      <c r="G1402" s="561" t="s">
        <v>25395</v>
      </c>
      <c r="H1402" s="561" t="s">
        <v>1711</v>
      </c>
      <c r="I1402" s="561" t="s">
        <v>23270</v>
      </c>
      <c r="J1402" s="561" t="s">
        <v>7063</v>
      </c>
      <c r="K1402" s="562" t="s">
        <v>25396</v>
      </c>
      <c r="L1402" s="561" t="s">
        <v>25</v>
      </c>
    </row>
    <row r="1403" spans="1:12" x14ac:dyDescent="0.25">
      <c r="A1403" s="561" t="s">
        <v>1548</v>
      </c>
      <c r="B1403" s="561" t="s">
        <v>1549</v>
      </c>
      <c r="C1403" s="561" t="s">
        <v>1677</v>
      </c>
      <c r="D1403" s="561" t="s">
        <v>1678</v>
      </c>
      <c r="E1403" s="562" t="s">
        <v>22</v>
      </c>
      <c r="F1403" s="561" t="s">
        <v>22</v>
      </c>
      <c r="G1403" s="561" t="s">
        <v>25397</v>
      </c>
      <c r="H1403" s="561" t="s">
        <v>1712</v>
      </c>
      <c r="I1403" s="561" t="s">
        <v>23270</v>
      </c>
      <c r="J1403" s="561" t="s">
        <v>7063</v>
      </c>
      <c r="K1403" s="562" t="s">
        <v>25398</v>
      </c>
      <c r="L1403" s="561" t="s">
        <v>25</v>
      </c>
    </row>
    <row r="1404" spans="1:12" x14ac:dyDescent="0.25">
      <c r="A1404" s="561" t="s">
        <v>1548</v>
      </c>
      <c r="B1404" s="561" t="s">
        <v>1549</v>
      </c>
      <c r="C1404" s="561" t="s">
        <v>1677</v>
      </c>
      <c r="D1404" s="561" t="s">
        <v>1678</v>
      </c>
      <c r="E1404" s="562" t="s">
        <v>22</v>
      </c>
      <c r="F1404" s="561" t="s">
        <v>22</v>
      </c>
      <c r="G1404" s="561" t="s">
        <v>25399</v>
      </c>
      <c r="H1404" s="561" t="s">
        <v>1713</v>
      </c>
      <c r="I1404" s="561" t="s">
        <v>23270</v>
      </c>
      <c r="J1404" s="561" t="s">
        <v>7063</v>
      </c>
      <c r="K1404" s="562" t="s">
        <v>25400</v>
      </c>
      <c r="L1404" s="561" t="s">
        <v>25</v>
      </c>
    </row>
    <row r="1405" spans="1:12" x14ac:dyDescent="0.25">
      <c r="A1405" s="561" t="s">
        <v>1548</v>
      </c>
      <c r="B1405" s="561" t="s">
        <v>1549</v>
      </c>
      <c r="C1405" s="561" t="s">
        <v>1677</v>
      </c>
      <c r="D1405" s="561" t="s">
        <v>1678</v>
      </c>
      <c r="E1405" s="562" t="s">
        <v>22</v>
      </c>
      <c r="F1405" s="561" t="s">
        <v>22</v>
      </c>
      <c r="G1405" s="561" t="s">
        <v>25401</v>
      </c>
      <c r="H1405" s="561" t="s">
        <v>1714</v>
      </c>
      <c r="I1405" s="561" t="s">
        <v>23270</v>
      </c>
      <c r="J1405" s="561" t="s">
        <v>7063</v>
      </c>
      <c r="K1405" s="562" t="s">
        <v>25402</v>
      </c>
      <c r="L1405" s="561" t="s">
        <v>25</v>
      </c>
    </row>
    <row r="1406" spans="1:12" x14ac:dyDescent="0.25">
      <c r="A1406" s="561" t="s">
        <v>1548</v>
      </c>
      <c r="B1406" s="561" t="s">
        <v>1549</v>
      </c>
      <c r="C1406" s="561" t="s">
        <v>1677</v>
      </c>
      <c r="D1406" s="561" t="s">
        <v>1678</v>
      </c>
      <c r="E1406" s="562" t="s">
        <v>22</v>
      </c>
      <c r="F1406" s="561" t="s">
        <v>22</v>
      </c>
      <c r="G1406" s="561" t="s">
        <v>25403</v>
      </c>
      <c r="H1406" s="561" t="s">
        <v>1715</v>
      </c>
      <c r="I1406" s="561" t="s">
        <v>23270</v>
      </c>
      <c r="J1406" s="561" t="s">
        <v>7063</v>
      </c>
      <c r="K1406" s="562" t="s">
        <v>25404</v>
      </c>
      <c r="L1406" s="561" t="s">
        <v>25</v>
      </c>
    </row>
    <row r="1407" spans="1:12" x14ac:dyDescent="0.25">
      <c r="A1407" s="561" t="s">
        <v>1548</v>
      </c>
      <c r="B1407" s="561" t="s">
        <v>1549</v>
      </c>
      <c r="C1407" s="561" t="s">
        <v>1677</v>
      </c>
      <c r="D1407" s="561" t="s">
        <v>1678</v>
      </c>
      <c r="E1407" s="562" t="s">
        <v>22</v>
      </c>
      <c r="F1407" s="561" t="s">
        <v>22</v>
      </c>
      <c r="G1407" s="561" t="s">
        <v>25405</v>
      </c>
      <c r="H1407" s="561" t="s">
        <v>1716</v>
      </c>
      <c r="I1407" s="561" t="s">
        <v>23270</v>
      </c>
      <c r="J1407" s="561" t="s">
        <v>7063</v>
      </c>
      <c r="K1407" s="562" t="s">
        <v>25406</v>
      </c>
      <c r="L1407" s="561" t="s">
        <v>25</v>
      </c>
    </row>
    <row r="1408" spans="1:12" x14ac:dyDescent="0.25">
      <c r="A1408" s="561" t="s">
        <v>1548</v>
      </c>
      <c r="B1408" s="561" t="s">
        <v>1549</v>
      </c>
      <c r="C1408" s="561" t="s">
        <v>1677</v>
      </c>
      <c r="D1408" s="561" t="s">
        <v>1678</v>
      </c>
      <c r="E1408" s="562" t="s">
        <v>22</v>
      </c>
      <c r="F1408" s="561" t="s">
        <v>22</v>
      </c>
      <c r="G1408" s="561" t="s">
        <v>25407</v>
      </c>
      <c r="H1408" s="561" t="s">
        <v>1717</v>
      </c>
      <c r="I1408" s="561" t="s">
        <v>23270</v>
      </c>
      <c r="J1408" s="561" t="s">
        <v>7063</v>
      </c>
      <c r="K1408" s="562" t="s">
        <v>25408</v>
      </c>
      <c r="L1408" s="561" t="s">
        <v>25</v>
      </c>
    </row>
    <row r="1409" spans="1:12" x14ac:dyDescent="0.25">
      <c r="A1409" s="561" t="s">
        <v>1548</v>
      </c>
      <c r="B1409" s="561" t="s">
        <v>1549</v>
      </c>
      <c r="C1409" s="561" t="s">
        <v>1677</v>
      </c>
      <c r="D1409" s="561" t="s">
        <v>1678</v>
      </c>
      <c r="E1409" s="562" t="s">
        <v>22</v>
      </c>
      <c r="F1409" s="561" t="s">
        <v>22</v>
      </c>
      <c r="G1409" s="561" t="s">
        <v>25409</v>
      </c>
      <c r="H1409" s="561" t="s">
        <v>1718</v>
      </c>
      <c r="I1409" s="561" t="s">
        <v>23270</v>
      </c>
      <c r="J1409" s="561" t="s">
        <v>7063</v>
      </c>
      <c r="K1409" s="562" t="s">
        <v>25410</v>
      </c>
      <c r="L1409" s="561" t="s">
        <v>25</v>
      </c>
    </row>
    <row r="1410" spans="1:12" x14ac:dyDescent="0.25">
      <c r="A1410" s="561" t="s">
        <v>1548</v>
      </c>
      <c r="B1410" s="561" t="s">
        <v>1549</v>
      </c>
      <c r="C1410" s="561" t="s">
        <v>1677</v>
      </c>
      <c r="D1410" s="561" t="s">
        <v>1678</v>
      </c>
      <c r="E1410" s="562" t="s">
        <v>22</v>
      </c>
      <c r="F1410" s="561" t="s">
        <v>22</v>
      </c>
      <c r="G1410" s="561" t="s">
        <v>25411</v>
      </c>
      <c r="H1410" s="561" t="s">
        <v>1719</v>
      </c>
      <c r="I1410" s="561" t="s">
        <v>23270</v>
      </c>
      <c r="J1410" s="561" t="s">
        <v>7063</v>
      </c>
      <c r="K1410" s="562" t="s">
        <v>25412</v>
      </c>
      <c r="L1410" s="561" t="s">
        <v>25</v>
      </c>
    </row>
    <row r="1411" spans="1:12" x14ac:dyDescent="0.25">
      <c r="A1411" s="561" t="s">
        <v>1548</v>
      </c>
      <c r="B1411" s="561" t="s">
        <v>1549</v>
      </c>
      <c r="C1411" s="561" t="s">
        <v>1677</v>
      </c>
      <c r="D1411" s="561" t="s">
        <v>1678</v>
      </c>
      <c r="E1411" s="562" t="s">
        <v>22</v>
      </c>
      <c r="F1411" s="561" t="s">
        <v>22</v>
      </c>
      <c r="G1411" s="561" t="s">
        <v>25413</v>
      </c>
      <c r="H1411" s="561" t="s">
        <v>1720</v>
      </c>
      <c r="I1411" s="561" t="s">
        <v>23270</v>
      </c>
      <c r="J1411" s="561" t="s">
        <v>7063</v>
      </c>
      <c r="K1411" s="562" t="s">
        <v>25414</v>
      </c>
      <c r="L1411" s="561" t="s">
        <v>25</v>
      </c>
    </row>
    <row r="1412" spans="1:12" x14ac:dyDescent="0.25">
      <c r="A1412" s="561" t="s">
        <v>1548</v>
      </c>
      <c r="B1412" s="561" t="s">
        <v>1549</v>
      </c>
      <c r="C1412" s="561" t="s">
        <v>1677</v>
      </c>
      <c r="D1412" s="561" t="s">
        <v>1678</v>
      </c>
      <c r="E1412" s="562" t="s">
        <v>22</v>
      </c>
      <c r="F1412" s="561" t="s">
        <v>22</v>
      </c>
      <c r="G1412" s="561" t="s">
        <v>25415</v>
      </c>
      <c r="H1412" s="561" t="s">
        <v>1721</v>
      </c>
      <c r="I1412" s="561" t="s">
        <v>23270</v>
      </c>
      <c r="J1412" s="561" t="s">
        <v>7063</v>
      </c>
      <c r="K1412" s="562" t="s">
        <v>25416</v>
      </c>
      <c r="L1412" s="561" t="s">
        <v>25</v>
      </c>
    </row>
    <row r="1413" spans="1:12" x14ac:dyDescent="0.25">
      <c r="A1413" s="561" t="s">
        <v>1548</v>
      </c>
      <c r="B1413" s="561" t="s">
        <v>1549</v>
      </c>
      <c r="C1413" s="561" t="s">
        <v>1677</v>
      </c>
      <c r="D1413" s="561" t="s">
        <v>1678</v>
      </c>
      <c r="E1413" s="562" t="s">
        <v>22</v>
      </c>
      <c r="F1413" s="561" t="s">
        <v>22</v>
      </c>
      <c r="G1413" s="561" t="s">
        <v>25417</v>
      </c>
      <c r="H1413" s="561" t="s">
        <v>1722</v>
      </c>
      <c r="I1413" s="561" t="s">
        <v>23270</v>
      </c>
      <c r="J1413" s="561" t="s">
        <v>7063</v>
      </c>
      <c r="K1413" s="562" t="s">
        <v>25418</v>
      </c>
      <c r="L1413" s="561" t="s">
        <v>25</v>
      </c>
    </row>
    <row r="1414" spans="1:12" x14ac:dyDescent="0.25">
      <c r="A1414" s="561" t="s">
        <v>1548</v>
      </c>
      <c r="B1414" s="561" t="s">
        <v>1549</v>
      </c>
      <c r="C1414" s="561" t="s">
        <v>1677</v>
      </c>
      <c r="D1414" s="561" t="s">
        <v>1678</v>
      </c>
      <c r="E1414" s="562" t="s">
        <v>22</v>
      </c>
      <c r="F1414" s="561" t="s">
        <v>22</v>
      </c>
      <c r="G1414" s="561" t="s">
        <v>25419</v>
      </c>
      <c r="H1414" s="561" t="s">
        <v>1723</v>
      </c>
      <c r="I1414" s="561" t="s">
        <v>23270</v>
      </c>
      <c r="J1414" s="561" t="s">
        <v>7063</v>
      </c>
      <c r="K1414" s="562" t="s">
        <v>25420</v>
      </c>
      <c r="L1414" s="561" t="s">
        <v>25</v>
      </c>
    </row>
    <row r="1415" spans="1:12" x14ac:dyDescent="0.25">
      <c r="A1415" s="561" t="s">
        <v>1548</v>
      </c>
      <c r="B1415" s="561" t="s">
        <v>1549</v>
      </c>
      <c r="C1415" s="561" t="s">
        <v>1677</v>
      </c>
      <c r="D1415" s="561" t="s">
        <v>1678</v>
      </c>
      <c r="E1415" s="562" t="s">
        <v>22</v>
      </c>
      <c r="F1415" s="561" t="s">
        <v>22</v>
      </c>
      <c r="G1415" s="561" t="s">
        <v>25421</v>
      </c>
      <c r="H1415" s="561" t="s">
        <v>1724</v>
      </c>
      <c r="I1415" s="561" t="s">
        <v>23270</v>
      </c>
      <c r="J1415" s="561" t="s">
        <v>7063</v>
      </c>
      <c r="K1415" s="562" t="s">
        <v>25422</v>
      </c>
      <c r="L1415" s="561" t="s">
        <v>25</v>
      </c>
    </row>
    <row r="1416" spans="1:12" x14ac:dyDescent="0.25">
      <c r="A1416" s="561" t="s">
        <v>1548</v>
      </c>
      <c r="B1416" s="561" t="s">
        <v>1549</v>
      </c>
      <c r="C1416" s="561" t="s">
        <v>1677</v>
      </c>
      <c r="D1416" s="561" t="s">
        <v>1678</v>
      </c>
      <c r="E1416" s="562" t="s">
        <v>22</v>
      </c>
      <c r="F1416" s="561" t="s">
        <v>22</v>
      </c>
      <c r="G1416" s="561" t="s">
        <v>25423</v>
      </c>
      <c r="H1416" s="561" t="s">
        <v>1725</v>
      </c>
      <c r="I1416" s="561" t="s">
        <v>23270</v>
      </c>
      <c r="J1416" s="561" t="s">
        <v>7063</v>
      </c>
      <c r="K1416" s="562" t="s">
        <v>25424</v>
      </c>
      <c r="L1416" s="561" t="s">
        <v>25</v>
      </c>
    </row>
    <row r="1417" spans="1:12" x14ac:dyDescent="0.25">
      <c r="A1417" s="561" t="s">
        <v>1548</v>
      </c>
      <c r="B1417" s="561" t="s">
        <v>1549</v>
      </c>
      <c r="C1417" s="561" t="s">
        <v>1677</v>
      </c>
      <c r="D1417" s="561" t="s">
        <v>1678</v>
      </c>
      <c r="E1417" s="562" t="s">
        <v>22</v>
      </c>
      <c r="F1417" s="561" t="s">
        <v>22</v>
      </c>
      <c r="G1417" s="561" t="s">
        <v>25425</v>
      </c>
      <c r="H1417" s="561" t="s">
        <v>1726</v>
      </c>
      <c r="I1417" s="561" t="s">
        <v>23270</v>
      </c>
      <c r="J1417" s="561" t="s">
        <v>7063</v>
      </c>
      <c r="K1417" s="562" t="s">
        <v>25426</v>
      </c>
      <c r="L1417" s="561" t="s">
        <v>25</v>
      </c>
    </row>
    <row r="1418" spans="1:12" x14ac:dyDescent="0.25">
      <c r="A1418" s="561" t="s">
        <v>1548</v>
      </c>
      <c r="B1418" s="561" t="s">
        <v>1549</v>
      </c>
      <c r="C1418" s="561" t="s">
        <v>1677</v>
      </c>
      <c r="D1418" s="561" t="s">
        <v>1678</v>
      </c>
      <c r="E1418" s="562" t="s">
        <v>22</v>
      </c>
      <c r="F1418" s="561" t="s">
        <v>22</v>
      </c>
      <c r="G1418" s="561" t="s">
        <v>25427</v>
      </c>
      <c r="H1418" s="561" t="s">
        <v>1727</v>
      </c>
      <c r="I1418" s="561" t="s">
        <v>23270</v>
      </c>
      <c r="J1418" s="561" t="s">
        <v>7063</v>
      </c>
      <c r="K1418" s="562" t="s">
        <v>25428</v>
      </c>
      <c r="L1418" s="561" t="s">
        <v>25</v>
      </c>
    </row>
    <row r="1419" spans="1:12" x14ac:dyDescent="0.25">
      <c r="A1419" s="561" t="s">
        <v>1548</v>
      </c>
      <c r="B1419" s="561" t="s">
        <v>1549</v>
      </c>
      <c r="C1419" s="561" t="s">
        <v>1677</v>
      </c>
      <c r="D1419" s="561" t="s">
        <v>1678</v>
      </c>
      <c r="E1419" s="562" t="s">
        <v>22</v>
      </c>
      <c r="F1419" s="561" t="s">
        <v>22</v>
      </c>
      <c r="G1419" s="561" t="s">
        <v>25429</v>
      </c>
      <c r="H1419" s="561" t="s">
        <v>1728</v>
      </c>
      <c r="I1419" s="561" t="s">
        <v>23270</v>
      </c>
      <c r="J1419" s="561" t="s">
        <v>7063</v>
      </c>
      <c r="K1419" s="562" t="s">
        <v>25430</v>
      </c>
      <c r="L1419" s="561" t="s">
        <v>25</v>
      </c>
    </row>
    <row r="1420" spans="1:12" x14ac:dyDescent="0.25">
      <c r="A1420" s="561" t="s">
        <v>1548</v>
      </c>
      <c r="B1420" s="561" t="s">
        <v>1549</v>
      </c>
      <c r="C1420" s="561" t="s">
        <v>1677</v>
      </c>
      <c r="D1420" s="561" t="s">
        <v>1678</v>
      </c>
      <c r="E1420" s="562" t="s">
        <v>22</v>
      </c>
      <c r="F1420" s="561" t="s">
        <v>22</v>
      </c>
      <c r="G1420" s="561" t="s">
        <v>25431</v>
      </c>
      <c r="H1420" s="561" t="s">
        <v>1729</v>
      </c>
      <c r="I1420" s="561" t="s">
        <v>23270</v>
      </c>
      <c r="J1420" s="561" t="s">
        <v>7063</v>
      </c>
      <c r="K1420" s="562" t="s">
        <v>25432</v>
      </c>
      <c r="L1420" s="561" t="s">
        <v>25</v>
      </c>
    </row>
    <row r="1421" spans="1:12" x14ac:dyDescent="0.25">
      <c r="A1421" s="561" t="s">
        <v>1548</v>
      </c>
      <c r="B1421" s="561" t="s">
        <v>1549</v>
      </c>
      <c r="C1421" s="561" t="s">
        <v>1677</v>
      </c>
      <c r="D1421" s="561" t="s">
        <v>1678</v>
      </c>
      <c r="E1421" s="562" t="s">
        <v>22</v>
      </c>
      <c r="F1421" s="561" t="s">
        <v>22</v>
      </c>
      <c r="G1421" s="561" t="s">
        <v>25433</v>
      </c>
      <c r="H1421" s="561" t="s">
        <v>1730</v>
      </c>
      <c r="I1421" s="561" t="s">
        <v>23270</v>
      </c>
      <c r="J1421" s="561" t="s">
        <v>7063</v>
      </c>
      <c r="K1421" s="562" t="s">
        <v>25434</v>
      </c>
      <c r="L1421" s="561" t="s">
        <v>25</v>
      </c>
    </row>
    <row r="1422" spans="1:12" x14ac:dyDescent="0.25">
      <c r="A1422" s="561" t="s">
        <v>1548</v>
      </c>
      <c r="B1422" s="561" t="s">
        <v>1549</v>
      </c>
      <c r="C1422" s="561" t="s">
        <v>1677</v>
      </c>
      <c r="D1422" s="561" t="s">
        <v>1678</v>
      </c>
      <c r="E1422" s="562" t="s">
        <v>22</v>
      </c>
      <c r="F1422" s="561" t="s">
        <v>22</v>
      </c>
      <c r="G1422" s="561" t="s">
        <v>25435</v>
      </c>
      <c r="H1422" s="561" t="s">
        <v>1731</v>
      </c>
      <c r="I1422" s="561" t="s">
        <v>23270</v>
      </c>
      <c r="J1422" s="561" t="s">
        <v>7063</v>
      </c>
      <c r="K1422" s="562" t="s">
        <v>25436</v>
      </c>
      <c r="L1422" s="561" t="s">
        <v>25</v>
      </c>
    </row>
    <row r="1423" spans="1:12" x14ac:dyDescent="0.25">
      <c r="A1423" s="561" t="s">
        <v>1548</v>
      </c>
      <c r="B1423" s="561" t="s">
        <v>1549</v>
      </c>
      <c r="C1423" s="561" t="s">
        <v>1677</v>
      </c>
      <c r="D1423" s="561" t="s">
        <v>1678</v>
      </c>
      <c r="E1423" s="562" t="s">
        <v>22</v>
      </c>
      <c r="F1423" s="561" t="s">
        <v>22</v>
      </c>
      <c r="G1423" s="561" t="s">
        <v>25437</v>
      </c>
      <c r="H1423" s="561" t="s">
        <v>1732</v>
      </c>
      <c r="I1423" s="561" t="s">
        <v>23270</v>
      </c>
      <c r="J1423" s="561" t="s">
        <v>7063</v>
      </c>
      <c r="K1423" s="562" t="s">
        <v>25438</v>
      </c>
      <c r="L1423" s="561" t="s">
        <v>25</v>
      </c>
    </row>
    <row r="1424" spans="1:12" x14ac:dyDescent="0.25">
      <c r="A1424" s="561" t="s">
        <v>1548</v>
      </c>
      <c r="B1424" s="561" t="s">
        <v>1549</v>
      </c>
      <c r="C1424" s="561" t="s">
        <v>1677</v>
      </c>
      <c r="D1424" s="561" t="s">
        <v>1678</v>
      </c>
      <c r="E1424" s="562" t="s">
        <v>22</v>
      </c>
      <c r="F1424" s="561" t="s">
        <v>22</v>
      </c>
      <c r="G1424" s="561" t="s">
        <v>25439</v>
      </c>
      <c r="H1424" s="561" t="s">
        <v>1733</v>
      </c>
      <c r="I1424" s="561" t="s">
        <v>23270</v>
      </c>
      <c r="J1424" s="561" t="s">
        <v>7063</v>
      </c>
      <c r="K1424" s="562" t="s">
        <v>25440</v>
      </c>
      <c r="L1424" s="561" t="s">
        <v>25</v>
      </c>
    </row>
    <row r="1425" spans="1:12" x14ac:dyDescent="0.25">
      <c r="A1425" s="561" t="s">
        <v>1548</v>
      </c>
      <c r="B1425" s="561" t="s">
        <v>1549</v>
      </c>
      <c r="C1425" s="561" t="s">
        <v>1677</v>
      </c>
      <c r="D1425" s="561" t="s">
        <v>1678</v>
      </c>
      <c r="E1425" s="562" t="s">
        <v>22</v>
      </c>
      <c r="F1425" s="561" t="s">
        <v>22</v>
      </c>
      <c r="G1425" s="561" t="s">
        <v>25441</v>
      </c>
      <c r="H1425" s="561" t="s">
        <v>1734</v>
      </c>
      <c r="I1425" s="561" t="s">
        <v>23270</v>
      </c>
      <c r="J1425" s="561" t="s">
        <v>7063</v>
      </c>
      <c r="K1425" s="562" t="s">
        <v>25442</v>
      </c>
      <c r="L1425" s="561" t="s">
        <v>25</v>
      </c>
    </row>
    <row r="1426" spans="1:12" x14ac:dyDescent="0.25">
      <c r="A1426" s="561" t="s">
        <v>1548</v>
      </c>
      <c r="B1426" s="561" t="s">
        <v>1549</v>
      </c>
      <c r="C1426" s="561" t="s">
        <v>1677</v>
      </c>
      <c r="D1426" s="561" t="s">
        <v>1678</v>
      </c>
      <c r="E1426" s="562" t="s">
        <v>22</v>
      </c>
      <c r="F1426" s="561" t="s">
        <v>22</v>
      </c>
      <c r="G1426" s="561" t="s">
        <v>25443</v>
      </c>
      <c r="H1426" s="561" t="s">
        <v>1735</v>
      </c>
      <c r="I1426" s="561" t="s">
        <v>23270</v>
      </c>
      <c r="J1426" s="561" t="s">
        <v>7063</v>
      </c>
      <c r="K1426" s="562" t="s">
        <v>25444</v>
      </c>
      <c r="L1426" s="561" t="s">
        <v>25</v>
      </c>
    </row>
    <row r="1427" spans="1:12" x14ac:dyDescent="0.25">
      <c r="A1427" s="561" t="s">
        <v>1548</v>
      </c>
      <c r="B1427" s="561" t="s">
        <v>1549</v>
      </c>
      <c r="C1427" s="561" t="s">
        <v>1677</v>
      </c>
      <c r="D1427" s="561" t="s">
        <v>1678</v>
      </c>
      <c r="E1427" s="562" t="s">
        <v>22</v>
      </c>
      <c r="F1427" s="561" t="s">
        <v>22</v>
      </c>
      <c r="G1427" s="561" t="s">
        <v>25445</v>
      </c>
      <c r="H1427" s="561" t="s">
        <v>1736</v>
      </c>
      <c r="I1427" s="561" t="s">
        <v>23270</v>
      </c>
      <c r="J1427" s="561" t="s">
        <v>7063</v>
      </c>
      <c r="K1427" s="562" t="s">
        <v>25446</v>
      </c>
      <c r="L1427" s="561" t="s">
        <v>25</v>
      </c>
    </row>
    <row r="1428" spans="1:12" x14ac:dyDescent="0.25">
      <c r="A1428" s="561" t="s">
        <v>1548</v>
      </c>
      <c r="B1428" s="561" t="s">
        <v>1549</v>
      </c>
      <c r="C1428" s="561" t="s">
        <v>1677</v>
      </c>
      <c r="D1428" s="561" t="s">
        <v>1678</v>
      </c>
      <c r="E1428" s="562" t="s">
        <v>22</v>
      </c>
      <c r="F1428" s="561" t="s">
        <v>22</v>
      </c>
      <c r="G1428" s="561" t="s">
        <v>25447</v>
      </c>
      <c r="H1428" s="561" t="s">
        <v>1737</v>
      </c>
      <c r="I1428" s="561" t="s">
        <v>23270</v>
      </c>
      <c r="J1428" s="561" t="s">
        <v>7063</v>
      </c>
      <c r="K1428" s="562" t="s">
        <v>25448</v>
      </c>
      <c r="L1428" s="561" t="s">
        <v>25</v>
      </c>
    </row>
    <row r="1429" spans="1:12" x14ac:dyDescent="0.25">
      <c r="A1429" s="561" t="s">
        <v>1548</v>
      </c>
      <c r="B1429" s="561" t="s">
        <v>1549</v>
      </c>
      <c r="C1429" s="561" t="s">
        <v>1677</v>
      </c>
      <c r="D1429" s="561" t="s">
        <v>1678</v>
      </c>
      <c r="E1429" s="562" t="s">
        <v>22</v>
      </c>
      <c r="F1429" s="561" t="s">
        <v>22</v>
      </c>
      <c r="G1429" s="561" t="s">
        <v>25449</v>
      </c>
      <c r="H1429" s="561" t="s">
        <v>1738</v>
      </c>
      <c r="I1429" s="561" t="s">
        <v>23270</v>
      </c>
      <c r="J1429" s="561" t="s">
        <v>7063</v>
      </c>
      <c r="K1429" s="562" t="s">
        <v>25450</v>
      </c>
      <c r="L1429" s="561" t="s">
        <v>25</v>
      </c>
    </row>
    <row r="1430" spans="1:12" x14ac:dyDescent="0.25">
      <c r="A1430" s="561" t="s">
        <v>1548</v>
      </c>
      <c r="B1430" s="561" t="s">
        <v>1549</v>
      </c>
      <c r="C1430" s="561" t="s">
        <v>1677</v>
      </c>
      <c r="D1430" s="561" t="s">
        <v>1678</v>
      </c>
      <c r="E1430" s="562" t="s">
        <v>22</v>
      </c>
      <c r="F1430" s="561" t="s">
        <v>22</v>
      </c>
      <c r="G1430" s="561" t="s">
        <v>25451</v>
      </c>
      <c r="H1430" s="561" t="s">
        <v>1739</v>
      </c>
      <c r="I1430" s="561" t="s">
        <v>17887</v>
      </c>
      <c r="J1430" s="561" t="s">
        <v>7063</v>
      </c>
      <c r="K1430" s="562" t="s">
        <v>406</v>
      </c>
      <c r="L1430" s="561" t="s">
        <v>25</v>
      </c>
    </row>
    <row r="1431" spans="1:12" x14ac:dyDescent="0.25">
      <c r="A1431" s="561" t="s">
        <v>1548</v>
      </c>
      <c r="B1431" s="561" t="s">
        <v>1549</v>
      </c>
      <c r="C1431" s="561" t="s">
        <v>1677</v>
      </c>
      <c r="D1431" s="561" t="s">
        <v>1678</v>
      </c>
      <c r="E1431" s="562" t="s">
        <v>22</v>
      </c>
      <c r="F1431" s="561" t="s">
        <v>22</v>
      </c>
      <c r="G1431" s="561" t="s">
        <v>25452</v>
      </c>
      <c r="H1431" s="561" t="s">
        <v>1741</v>
      </c>
      <c r="I1431" s="561" t="s">
        <v>17887</v>
      </c>
      <c r="J1431" s="561" t="s">
        <v>7063</v>
      </c>
      <c r="K1431" s="562" t="s">
        <v>5176</v>
      </c>
      <c r="L1431" s="561" t="s">
        <v>25</v>
      </c>
    </row>
    <row r="1432" spans="1:12" x14ac:dyDescent="0.25">
      <c r="A1432" s="561" t="s">
        <v>1548</v>
      </c>
      <c r="B1432" s="561" t="s">
        <v>1549</v>
      </c>
      <c r="C1432" s="561" t="s">
        <v>1677</v>
      </c>
      <c r="D1432" s="561" t="s">
        <v>1678</v>
      </c>
      <c r="E1432" s="562" t="s">
        <v>22</v>
      </c>
      <c r="F1432" s="561" t="s">
        <v>22</v>
      </c>
      <c r="G1432" s="561" t="s">
        <v>25453</v>
      </c>
      <c r="H1432" s="561" t="s">
        <v>1742</v>
      </c>
      <c r="I1432" s="561" t="s">
        <v>23868</v>
      </c>
      <c r="J1432" s="561" t="s">
        <v>7063</v>
      </c>
      <c r="K1432" s="562" t="s">
        <v>24293</v>
      </c>
      <c r="L1432" s="561" t="s">
        <v>25</v>
      </c>
    </row>
    <row r="1433" spans="1:12" x14ac:dyDescent="0.25">
      <c r="A1433" s="561" t="s">
        <v>1548</v>
      </c>
      <c r="B1433" s="561" t="s">
        <v>1549</v>
      </c>
      <c r="C1433" s="561" t="s">
        <v>1743</v>
      </c>
      <c r="D1433" s="561" t="s">
        <v>1744</v>
      </c>
      <c r="E1433" s="562" t="s">
        <v>22</v>
      </c>
      <c r="F1433" s="561" t="s">
        <v>22</v>
      </c>
      <c r="G1433" s="561" t="s">
        <v>25454</v>
      </c>
      <c r="H1433" s="561" t="s">
        <v>1745</v>
      </c>
      <c r="I1433" s="561" t="s">
        <v>23868</v>
      </c>
      <c r="J1433" s="561" t="s">
        <v>7063</v>
      </c>
      <c r="K1433" s="562" t="s">
        <v>25455</v>
      </c>
      <c r="L1433" s="561" t="s">
        <v>25</v>
      </c>
    </row>
    <row r="1434" spans="1:12" x14ac:dyDescent="0.25">
      <c r="A1434" s="561" t="s">
        <v>1746</v>
      </c>
      <c r="B1434" s="561" t="s">
        <v>1747</v>
      </c>
      <c r="C1434" s="561" t="s">
        <v>1748</v>
      </c>
      <c r="D1434" s="561" t="s">
        <v>1749</v>
      </c>
      <c r="E1434" s="562" t="s">
        <v>22</v>
      </c>
      <c r="F1434" s="561" t="s">
        <v>22</v>
      </c>
      <c r="G1434" s="561" t="s">
        <v>25456</v>
      </c>
      <c r="H1434" s="561" t="s">
        <v>25457</v>
      </c>
      <c r="I1434" s="561" t="s">
        <v>23148</v>
      </c>
      <c r="J1434" s="561" t="s">
        <v>7063</v>
      </c>
      <c r="K1434" s="562" t="s">
        <v>5651</v>
      </c>
      <c r="L1434" s="561" t="s">
        <v>25</v>
      </c>
    </row>
    <row r="1435" spans="1:12" x14ac:dyDescent="0.25">
      <c r="A1435" s="561" t="s">
        <v>1746</v>
      </c>
      <c r="B1435" s="561" t="s">
        <v>1747</v>
      </c>
      <c r="C1435" s="561" t="s">
        <v>1748</v>
      </c>
      <c r="D1435" s="561" t="s">
        <v>1749</v>
      </c>
      <c r="E1435" s="562" t="s">
        <v>22</v>
      </c>
      <c r="F1435" s="561" t="s">
        <v>22</v>
      </c>
      <c r="G1435" s="561" t="s">
        <v>25458</v>
      </c>
      <c r="H1435" s="561" t="s">
        <v>25459</v>
      </c>
      <c r="I1435" s="561" t="s">
        <v>23148</v>
      </c>
      <c r="J1435" s="561" t="s">
        <v>7063</v>
      </c>
      <c r="K1435" s="562" t="s">
        <v>25460</v>
      </c>
      <c r="L1435" s="561" t="s">
        <v>25</v>
      </c>
    </row>
    <row r="1436" spans="1:12" x14ac:dyDescent="0.25">
      <c r="A1436" s="561" t="s">
        <v>1746</v>
      </c>
      <c r="B1436" s="561" t="s">
        <v>1747</v>
      </c>
      <c r="C1436" s="561" t="s">
        <v>1748</v>
      </c>
      <c r="D1436" s="561" t="s">
        <v>1749</v>
      </c>
      <c r="E1436" s="562" t="s">
        <v>22</v>
      </c>
      <c r="F1436" s="561" t="s">
        <v>22</v>
      </c>
      <c r="G1436" s="561" t="s">
        <v>25461</v>
      </c>
      <c r="H1436" s="561" t="s">
        <v>25462</v>
      </c>
      <c r="I1436" s="561" t="s">
        <v>23148</v>
      </c>
      <c r="J1436" s="561" t="s">
        <v>24</v>
      </c>
      <c r="K1436" s="562" t="s">
        <v>25463</v>
      </c>
      <c r="L1436" s="561" t="s">
        <v>25</v>
      </c>
    </row>
    <row r="1437" spans="1:12" x14ac:dyDescent="0.25">
      <c r="A1437" s="561" t="s">
        <v>1746</v>
      </c>
      <c r="B1437" s="561" t="s">
        <v>1747</v>
      </c>
      <c r="C1437" s="561" t="s">
        <v>1748</v>
      </c>
      <c r="D1437" s="561" t="s">
        <v>1749</v>
      </c>
      <c r="E1437" s="562" t="s">
        <v>22</v>
      </c>
      <c r="F1437" s="561" t="s">
        <v>22</v>
      </c>
      <c r="G1437" s="561" t="s">
        <v>25464</v>
      </c>
      <c r="H1437" s="561" t="s">
        <v>25465</v>
      </c>
      <c r="I1437" s="561" t="s">
        <v>23148</v>
      </c>
      <c r="J1437" s="561" t="s">
        <v>24</v>
      </c>
      <c r="K1437" s="562" t="s">
        <v>8701</v>
      </c>
      <c r="L1437" s="561" t="s">
        <v>25</v>
      </c>
    </row>
    <row r="1438" spans="1:12" x14ac:dyDescent="0.25">
      <c r="A1438" s="561" t="s">
        <v>1746</v>
      </c>
      <c r="B1438" s="561" t="s">
        <v>1747</v>
      </c>
      <c r="C1438" s="561" t="s">
        <v>1748</v>
      </c>
      <c r="D1438" s="561" t="s">
        <v>1749</v>
      </c>
      <c r="E1438" s="562" t="s">
        <v>22</v>
      </c>
      <c r="F1438" s="561" t="s">
        <v>22</v>
      </c>
      <c r="G1438" s="561" t="s">
        <v>25466</v>
      </c>
      <c r="H1438" s="561" t="s">
        <v>25467</v>
      </c>
      <c r="I1438" s="561" t="s">
        <v>23148</v>
      </c>
      <c r="J1438" s="561" t="s">
        <v>7063</v>
      </c>
      <c r="K1438" s="562" t="s">
        <v>25468</v>
      </c>
      <c r="L1438" s="561" t="s">
        <v>25</v>
      </c>
    </row>
    <row r="1439" spans="1:12" x14ac:dyDescent="0.25">
      <c r="A1439" s="561" t="s">
        <v>1746</v>
      </c>
      <c r="B1439" s="561" t="s">
        <v>1747</v>
      </c>
      <c r="C1439" s="561" t="s">
        <v>1748</v>
      </c>
      <c r="D1439" s="561" t="s">
        <v>1749</v>
      </c>
      <c r="E1439" s="562" t="s">
        <v>22</v>
      </c>
      <c r="F1439" s="561" t="s">
        <v>22</v>
      </c>
      <c r="G1439" s="561" t="s">
        <v>25469</v>
      </c>
      <c r="H1439" s="561" t="s">
        <v>25470</v>
      </c>
      <c r="I1439" s="561" t="s">
        <v>23148</v>
      </c>
      <c r="J1439" s="561" t="s">
        <v>7063</v>
      </c>
      <c r="K1439" s="562" t="s">
        <v>25471</v>
      </c>
      <c r="L1439" s="561" t="s">
        <v>25</v>
      </c>
    </row>
    <row r="1440" spans="1:12" x14ac:dyDescent="0.25">
      <c r="A1440" s="561" t="s">
        <v>1746</v>
      </c>
      <c r="B1440" s="561" t="s">
        <v>1747</v>
      </c>
      <c r="C1440" s="561" t="s">
        <v>1748</v>
      </c>
      <c r="D1440" s="561" t="s">
        <v>1749</v>
      </c>
      <c r="E1440" s="562" t="s">
        <v>22</v>
      </c>
      <c r="F1440" s="561" t="s">
        <v>22</v>
      </c>
      <c r="G1440" s="561" t="s">
        <v>25472</v>
      </c>
      <c r="H1440" s="561" t="s">
        <v>25473</v>
      </c>
      <c r="I1440" s="561" t="s">
        <v>23148</v>
      </c>
      <c r="J1440" s="561" t="s">
        <v>7063</v>
      </c>
      <c r="K1440" s="562" t="s">
        <v>25474</v>
      </c>
      <c r="L1440" s="561" t="s">
        <v>25</v>
      </c>
    </row>
    <row r="1441" spans="1:12" x14ac:dyDescent="0.25">
      <c r="A1441" s="561" t="s">
        <v>1746</v>
      </c>
      <c r="B1441" s="561" t="s">
        <v>1747</v>
      </c>
      <c r="C1441" s="561" t="s">
        <v>1748</v>
      </c>
      <c r="D1441" s="561" t="s">
        <v>1749</v>
      </c>
      <c r="E1441" s="562" t="s">
        <v>22</v>
      </c>
      <c r="F1441" s="561" t="s">
        <v>22</v>
      </c>
      <c r="G1441" s="561" t="s">
        <v>25475</v>
      </c>
      <c r="H1441" s="561" t="s">
        <v>25476</v>
      </c>
      <c r="I1441" s="561" t="s">
        <v>23148</v>
      </c>
      <c r="J1441" s="561" t="s">
        <v>7063</v>
      </c>
      <c r="K1441" s="562" t="s">
        <v>25477</v>
      </c>
      <c r="L1441" s="561" t="s">
        <v>25</v>
      </c>
    </row>
    <row r="1442" spans="1:12" x14ac:dyDescent="0.25">
      <c r="A1442" s="561" t="s">
        <v>1746</v>
      </c>
      <c r="B1442" s="561" t="s">
        <v>1747</v>
      </c>
      <c r="C1442" s="561" t="s">
        <v>1748</v>
      </c>
      <c r="D1442" s="561" t="s">
        <v>1749</v>
      </c>
      <c r="E1442" s="562" t="s">
        <v>22</v>
      </c>
      <c r="F1442" s="561" t="s">
        <v>22</v>
      </c>
      <c r="G1442" s="561" t="s">
        <v>25478</v>
      </c>
      <c r="H1442" s="561" t="s">
        <v>25479</v>
      </c>
      <c r="I1442" s="561" t="s">
        <v>23148</v>
      </c>
      <c r="J1442" s="561" t="s">
        <v>7063</v>
      </c>
      <c r="K1442" s="562" t="s">
        <v>25480</v>
      </c>
      <c r="L1442" s="561" t="s">
        <v>25</v>
      </c>
    </row>
    <row r="1443" spans="1:12" x14ac:dyDescent="0.25">
      <c r="A1443" s="561" t="s">
        <v>1746</v>
      </c>
      <c r="B1443" s="561" t="s">
        <v>1747</v>
      </c>
      <c r="C1443" s="561" t="s">
        <v>1748</v>
      </c>
      <c r="D1443" s="561" t="s">
        <v>1749</v>
      </c>
      <c r="E1443" s="562" t="s">
        <v>22</v>
      </c>
      <c r="F1443" s="561" t="s">
        <v>22</v>
      </c>
      <c r="G1443" s="561" t="s">
        <v>25481</v>
      </c>
      <c r="H1443" s="561" t="s">
        <v>25482</v>
      </c>
      <c r="I1443" s="561" t="s">
        <v>23148</v>
      </c>
      <c r="J1443" s="561" t="s">
        <v>7063</v>
      </c>
      <c r="K1443" s="562" t="s">
        <v>25483</v>
      </c>
      <c r="L1443" s="561" t="s">
        <v>25</v>
      </c>
    </row>
    <row r="1444" spans="1:12" x14ac:dyDescent="0.25">
      <c r="A1444" s="561" t="s">
        <v>1746</v>
      </c>
      <c r="B1444" s="561" t="s">
        <v>1747</v>
      </c>
      <c r="C1444" s="561" t="s">
        <v>1748</v>
      </c>
      <c r="D1444" s="561" t="s">
        <v>1749</v>
      </c>
      <c r="E1444" s="562" t="s">
        <v>22</v>
      </c>
      <c r="F1444" s="561" t="s">
        <v>22</v>
      </c>
      <c r="G1444" s="561" t="s">
        <v>25484</v>
      </c>
      <c r="H1444" s="561" t="s">
        <v>25485</v>
      </c>
      <c r="I1444" s="561" t="s">
        <v>23148</v>
      </c>
      <c r="J1444" s="561" t="s">
        <v>24</v>
      </c>
      <c r="K1444" s="562" t="s">
        <v>25486</v>
      </c>
      <c r="L1444" s="561" t="s">
        <v>25</v>
      </c>
    </row>
    <row r="1445" spans="1:12" x14ac:dyDescent="0.25">
      <c r="A1445" s="561" t="s">
        <v>1746</v>
      </c>
      <c r="B1445" s="561" t="s">
        <v>1747</v>
      </c>
      <c r="C1445" s="561" t="s">
        <v>1748</v>
      </c>
      <c r="D1445" s="561" t="s">
        <v>1749</v>
      </c>
      <c r="E1445" s="562" t="s">
        <v>22</v>
      </c>
      <c r="F1445" s="561" t="s">
        <v>22</v>
      </c>
      <c r="G1445" s="561" t="s">
        <v>25487</v>
      </c>
      <c r="H1445" s="561" t="s">
        <v>25488</v>
      </c>
      <c r="I1445" s="561" t="s">
        <v>23148</v>
      </c>
      <c r="J1445" s="561" t="s">
        <v>24</v>
      </c>
      <c r="K1445" s="562" t="s">
        <v>25489</v>
      </c>
      <c r="L1445" s="561" t="s">
        <v>25</v>
      </c>
    </row>
    <row r="1446" spans="1:12" x14ac:dyDescent="0.25">
      <c r="A1446" s="561" t="s">
        <v>1746</v>
      </c>
      <c r="B1446" s="561" t="s">
        <v>1747</v>
      </c>
      <c r="C1446" s="561" t="s">
        <v>1748</v>
      </c>
      <c r="D1446" s="561" t="s">
        <v>1749</v>
      </c>
      <c r="E1446" s="562" t="s">
        <v>22</v>
      </c>
      <c r="F1446" s="561" t="s">
        <v>22</v>
      </c>
      <c r="G1446" s="561" t="s">
        <v>25490</v>
      </c>
      <c r="H1446" s="561" t="s">
        <v>25491</v>
      </c>
      <c r="I1446" s="561" t="s">
        <v>23148</v>
      </c>
      <c r="J1446" s="561" t="s">
        <v>7063</v>
      </c>
      <c r="K1446" s="562" t="s">
        <v>8448</v>
      </c>
      <c r="L1446" s="561" t="s">
        <v>25</v>
      </c>
    </row>
    <row r="1447" spans="1:12" x14ac:dyDescent="0.25">
      <c r="A1447" s="561" t="s">
        <v>1746</v>
      </c>
      <c r="B1447" s="561" t="s">
        <v>1747</v>
      </c>
      <c r="C1447" s="561" t="s">
        <v>1748</v>
      </c>
      <c r="D1447" s="561" t="s">
        <v>1749</v>
      </c>
      <c r="E1447" s="562" t="s">
        <v>22</v>
      </c>
      <c r="F1447" s="561" t="s">
        <v>22</v>
      </c>
      <c r="G1447" s="561" t="s">
        <v>25492</v>
      </c>
      <c r="H1447" s="561" t="s">
        <v>25493</v>
      </c>
      <c r="I1447" s="561" t="s">
        <v>23148</v>
      </c>
      <c r="J1447" s="561" t="s">
        <v>7063</v>
      </c>
      <c r="K1447" s="562" t="s">
        <v>25494</v>
      </c>
      <c r="L1447" s="561" t="s">
        <v>25</v>
      </c>
    </row>
    <row r="1448" spans="1:12" x14ac:dyDescent="0.25">
      <c r="A1448" s="561" t="s">
        <v>1746</v>
      </c>
      <c r="B1448" s="561" t="s">
        <v>1747</v>
      </c>
      <c r="C1448" s="561" t="s">
        <v>1748</v>
      </c>
      <c r="D1448" s="561" t="s">
        <v>1749</v>
      </c>
      <c r="E1448" s="562" t="s">
        <v>22</v>
      </c>
      <c r="F1448" s="561" t="s">
        <v>22</v>
      </c>
      <c r="G1448" s="561" t="s">
        <v>25495</v>
      </c>
      <c r="H1448" s="561" t="s">
        <v>25496</v>
      </c>
      <c r="I1448" s="561" t="s">
        <v>23148</v>
      </c>
      <c r="J1448" s="561" t="s">
        <v>7063</v>
      </c>
      <c r="K1448" s="562" t="s">
        <v>25497</v>
      </c>
      <c r="L1448" s="561" t="s">
        <v>25</v>
      </c>
    </row>
    <row r="1449" spans="1:12" x14ac:dyDescent="0.25">
      <c r="A1449" s="561" t="s">
        <v>1746</v>
      </c>
      <c r="B1449" s="561" t="s">
        <v>1747</v>
      </c>
      <c r="C1449" s="561" t="s">
        <v>1748</v>
      </c>
      <c r="D1449" s="561" t="s">
        <v>1749</v>
      </c>
      <c r="E1449" s="562" t="s">
        <v>22</v>
      </c>
      <c r="F1449" s="561" t="s">
        <v>22</v>
      </c>
      <c r="G1449" s="561" t="s">
        <v>25498</v>
      </c>
      <c r="H1449" s="561" t="s">
        <v>25499</v>
      </c>
      <c r="I1449" s="561" t="s">
        <v>23148</v>
      </c>
      <c r="J1449" s="561" t="s">
        <v>7063</v>
      </c>
      <c r="K1449" s="562" t="s">
        <v>25500</v>
      </c>
      <c r="L1449" s="561" t="s">
        <v>25</v>
      </c>
    </row>
    <row r="1450" spans="1:12" x14ac:dyDescent="0.25">
      <c r="A1450" s="561" t="s">
        <v>1746</v>
      </c>
      <c r="B1450" s="561" t="s">
        <v>1747</v>
      </c>
      <c r="C1450" s="561" t="s">
        <v>1748</v>
      </c>
      <c r="D1450" s="561" t="s">
        <v>1749</v>
      </c>
      <c r="E1450" s="562" t="s">
        <v>22</v>
      </c>
      <c r="F1450" s="561" t="s">
        <v>22</v>
      </c>
      <c r="G1450" s="561" t="s">
        <v>25501</v>
      </c>
      <c r="H1450" s="561" t="s">
        <v>25502</v>
      </c>
      <c r="I1450" s="561" t="s">
        <v>23148</v>
      </c>
      <c r="J1450" s="561" t="s">
        <v>7063</v>
      </c>
      <c r="K1450" s="562" t="s">
        <v>25503</v>
      </c>
      <c r="L1450" s="561" t="s">
        <v>25</v>
      </c>
    </row>
    <row r="1451" spans="1:12" x14ac:dyDescent="0.25">
      <c r="A1451" s="561" t="s">
        <v>1746</v>
      </c>
      <c r="B1451" s="561" t="s">
        <v>1747</v>
      </c>
      <c r="C1451" s="561" t="s">
        <v>1748</v>
      </c>
      <c r="D1451" s="561" t="s">
        <v>1749</v>
      </c>
      <c r="E1451" s="562" t="s">
        <v>22</v>
      </c>
      <c r="F1451" s="561" t="s">
        <v>22</v>
      </c>
      <c r="G1451" s="561" t="s">
        <v>25504</v>
      </c>
      <c r="H1451" s="561" t="s">
        <v>25505</v>
      </c>
      <c r="I1451" s="561" t="s">
        <v>23148</v>
      </c>
      <c r="J1451" s="561" t="s">
        <v>7063</v>
      </c>
      <c r="K1451" s="562" t="s">
        <v>25506</v>
      </c>
      <c r="L1451" s="561" t="s">
        <v>25</v>
      </c>
    </row>
    <row r="1452" spans="1:12" x14ac:dyDescent="0.25">
      <c r="A1452" s="561" t="s">
        <v>1746</v>
      </c>
      <c r="B1452" s="561" t="s">
        <v>1747</v>
      </c>
      <c r="C1452" s="561" t="s">
        <v>1748</v>
      </c>
      <c r="D1452" s="561" t="s">
        <v>1749</v>
      </c>
      <c r="E1452" s="562" t="s">
        <v>22</v>
      </c>
      <c r="F1452" s="561" t="s">
        <v>22</v>
      </c>
      <c r="G1452" s="561" t="s">
        <v>25507</v>
      </c>
      <c r="H1452" s="561" t="s">
        <v>25508</v>
      </c>
      <c r="I1452" s="561" t="s">
        <v>23148</v>
      </c>
      <c r="J1452" s="561" t="s">
        <v>7063</v>
      </c>
      <c r="K1452" s="562" t="s">
        <v>5858</v>
      </c>
      <c r="L1452" s="561" t="s">
        <v>25</v>
      </c>
    </row>
    <row r="1453" spans="1:12" x14ac:dyDescent="0.25">
      <c r="A1453" s="561" t="s">
        <v>1746</v>
      </c>
      <c r="B1453" s="561" t="s">
        <v>1747</v>
      </c>
      <c r="C1453" s="561" t="s">
        <v>1748</v>
      </c>
      <c r="D1453" s="561" t="s">
        <v>1749</v>
      </c>
      <c r="E1453" s="562" t="s">
        <v>22</v>
      </c>
      <c r="F1453" s="561" t="s">
        <v>22</v>
      </c>
      <c r="G1453" s="561" t="s">
        <v>25509</v>
      </c>
      <c r="H1453" s="561" t="s">
        <v>25510</v>
      </c>
      <c r="I1453" s="561" t="s">
        <v>23148</v>
      </c>
      <c r="J1453" s="561" t="s">
        <v>7063</v>
      </c>
      <c r="K1453" s="562" t="s">
        <v>25511</v>
      </c>
      <c r="L1453" s="561" t="s">
        <v>25</v>
      </c>
    </row>
    <row r="1454" spans="1:12" x14ac:dyDescent="0.25">
      <c r="A1454" s="561" t="s">
        <v>1746</v>
      </c>
      <c r="B1454" s="561" t="s">
        <v>1747</v>
      </c>
      <c r="C1454" s="561" t="s">
        <v>1748</v>
      </c>
      <c r="D1454" s="561" t="s">
        <v>1749</v>
      </c>
      <c r="E1454" s="562" t="s">
        <v>22</v>
      </c>
      <c r="F1454" s="561" t="s">
        <v>22</v>
      </c>
      <c r="G1454" s="561" t="s">
        <v>25512</v>
      </c>
      <c r="H1454" s="561" t="s">
        <v>25513</v>
      </c>
      <c r="I1454" s="561" t="s">
        <v>23148</v>
      </c>
      <c r="J1454" s="561" t="s">
        <v>7063</v>
      </c>
      <c r="K1454" s="562" t="s">
        <v>7597</v>
      </c>
      <c r="L1454" s="561" t="s">
        <v>25</v>
      </c>
    </row>
    <row r="1455" spans="1:12" x14ac:dyDescent="0.25">
      <c r="A1455" s="561" t="s">
        <v>1746</v>
      </c>
      <c r="B1455" s="561" t="s">
        <v>1747</v>
      </c>
      <c r="C1455" s="561" t="s">
        <v>1748</v>
      </c>
      <c r="D1455" s="561" t="s">
        <v>1749</v>
      </c>
      <c r="E1455" s="562" t="s">
        <v>22</v>
      </c>
      <c r="F1455" s="561" t="s">
        <v>22</v>
      </c>
      <c r="G1455" s="561" t="s">
        <v>25514</v>
      </c>
      <c r="H1455" s="561" t="s">
        <v>25515</v>
      </c>
      <c r="I1455" s="561" t="s">
        <v>23148</v>
      </c>
      <c r="J1455" s="561" t="s">
        <v>7063</v>
      </c>
      <c r="K1455" s="562" t="s">
        <v>3735</v>
      </c>
      <c r="L1455" s="561" t="s">
        <v>25</v>
      </c>
    </row>
    <row r="1456" spans="1:12" x14ac:dyDescent="0.25">
      <c r="A1456" s="561" t="s">
        <v>1746</v>
      </c>
      <c r="B1456" s="561" t="s">
        <v>1747</v>
      </c>
      <c r="C1456" s="561" t="s">
        <v>1748</v>
      </c>
      <c r="D1456" s="561" t="s">
        <v>1749</v>
      </c>
      <c r="E1456" s="562" t="s">
        <v>22</v>
      </c>
      <c r="F1456" s="561" t="s">
        <v>22</v>
      </c>
      <c r="G1456" s="561" t="s">
        <v>25516</v>
      </c>
      <c r="H1456" s="561" t="s">
        <v>25517</v>
      </c>
      <c r="I1456" s="561" t="s">
        <v>23148</v>
      </c>
      <c r="J1456" s="561" t="s">
        <v>7063</v>
      </c>
      <c r="K1456" s="562" t="s">
        <v>25518</v>
      </c>
      <c r="L1456" s="561" t="s">
        <v>25</v>
      </c>
    </row>
    <row r="1457" spans="1:12" x14ac:dyDescent="0.25">
      <c r="A1457" s="561" t="s">
        <v>1746</v>
      </c>
      <c r="B1457" s="561" t="s">
        <v>1747</v>
      </c>
      <c r="C1457" s="561" t="s">
        <v>1748</v>
      </c>
      <c r="D1457" s="561" t="s">
        <v>1749</v>
      </c>
      <c r="E1457" s="562" t="s">
        <v>22</v>
      </c>
      <c r="F1457" s="561" t="s">
        <v>22</v>
      </c>
      <c r="G1457" s="561" t="s">
        <v>25519</v>
      </c>
      <c r="H1457" s="561" t="s">
        <v>25520</v>
      </c>
      <c r="I1457" s="561" t="s">
        <v>23270</v>
      </c>
      <c r="J1457" s="561" t="s">
        <v>24</v>
      </c>
      <c r="K1457" s="562" t="s">
        <v>25521</v>
      </c>
      <c r="L1457" s="561" t="s">
        <v>25</v>
      </c>
    </row>
    <row r="1458" spans="1:12" x14ac:dyDescent="0.25">
      <c r="A1458" s="561" t="s">
        <v>1746</v>
      </c>
      <c r="B1458" s="561" t="s">
        <v>1747</v>
      </c>
      <c r="C1458" s="561" t="s">
        <v>1748</v>
      </c>
      <c r="D1458" s="561" t="s">
        <v>1749</v>
      </c>
      <c r="E1458" s="562" t="s">
        <v>22</v>
      </c>
      <c r="F1458" s="561" t="s">
        <v>22</v>
      </c>
      <c r="G1458" s="561" t="s">
        <v>25522</v>
      </c>
      <c r="H1458" s="561" t="s">
        <v>25523</v>
      </c>
      <c r="I1458" s="561" t="s">
        <v>23270</v>
      </c>
      <c r="J1458" s="561" t="s">
        <v>24</v>
      </c>
      <c r="K1458" s="562" t="s">
        <v>23218</v>
      </c>
      <c r="L1458" s="561" t="s">
        <v>25</v>
      </c>
    </row>
    <row r="1459" spans="1:12" x14ac:dyDescent="0.25">
      <c r="A1459" s="561" t="s">
        <v>1746</v>
      </c>
      <c r="B1459" s="561" t="s">
        <v>1747</v>
      </c>
      <c r="C1459" s="561" t="s">
        <v>1748</v>
      </c>
      <c r="D1459" s="561" t="s">
        <v>1749</v>
      </c>
      <c r="E1459" s="562" t="s">
        <v>22</v>
      </c>
      <c r="F1459" s="561" t="s">
        <v>22</v>
      </c>
      <c r="G1459" s="561" t="s">
        <v>25524</v>
      </c>
      <c r="H1459" s="561" t="s">
        <v>25525</v>
      </c>
      <c r="I1459" s="561" t="s">
        <v>23270</v>
      </c>
      <c r="J1459" s="561" t="s">
        <v>24</v>
      </c>
      <c r="K1459" s="562" t="s">
        <v>25526</v>
      </c>
      <c r="L1459" s="561" t="s">
        <v>25</v>
      </c>
    </row>
    <row r="1460" spans="1:12" x14ac:dyDescent="0.25">
      <c r="A1460" s="561" t="s">
        <v>1746</v>
      </c>
      <c r="B1460" s="561" t="s">
        <v>1747</v>
      </c>
      <c r="C1460" s="561" t="s">
        <v>1748</v>
      </c>
      <c r="D1460" s="561" t="s">
        <v>1749</v>
      </c>
      <c r="E1460" s="562" t="s">
        <v>22</v>
      </c>
      <c r="F1460" s="561" t="s">
        <v>22</v>
      </c>
      <c r="G1460" s="561" t="s">
        <v>25527</v>
      </c>
      <c r="H1460" s="561" t="s">
        <v>25528</v>
      </c>
      <c r="I1460" s="561" t="s">
        <v>23868</v>
      </c>
      <c r="J1460" s="561" t="s">
        <v>24</v>
      </c>
      <c r="K1460" s="562" t="s">
        <v>7562</v>
      </c>
      <c r="L1460" s="561" t="s">
        <v>25</v>
      </c>
    </row>
    <row r="1461" spans="1:12" x14ac:dyDescent="0.25">
      <c r="A1461" s="561" t="s">
        <v>1746</v>
      </c>
      <c r="B1461" s="561" t="s">
        <v>1747</v>
      </c>
      <c r="C1461" s="561" t="s">
        <v>1748</v>
      </c>
      <c r="D1461" s="561" t="s">
        <v>1749</v>
      </c>
      <c r="E1461" s="562" t="s">
        <v>22</v>
      </c>
      <c r="F1461" s="561" t="s">
        <v>22</v>
      </c>
      <c r="G1461" s="561" t="s">
        <v>25529</v>
      </c>
      <c r="H1461" s="561" t="s">
        <v>25530</v>
      </c>
      <c r="I1461" s="561" t="s">
        <v>23868</v>
      </c>
      <c r="J1461" s="561" t="s">
        <v>24</v>
      </c>
      <c r="K1461" s="562" t="s">
        <v>8161</v>
      </c>
      <c r="L1461" s="561" t="s">
        <v>25</v>
      </c>
    </row>
    <row r="1462" spans="1:12" x14ac:dyDescent="0.25">
      <c r="A1462" s="561" t="s">
        <v>1746</v>
      </c>
      <c r="B1462" s="561" t="s">
        <v>1747</v>
      </c>
      <c r="C1462" s="561" t="s">
        <v>1748</v>
      </c>
      <c r="D1462" s="561" t="s">
        <v>1749</v>
      </c>
      <c r="E1462" s="562" t="s">
        <v>22</v>
      </c>
      <c r="F1462" s="561" t="s">
        <v>22</v>
      </c>
      <c r="G1462" s="561" t="s">
        <v>25531</v>
      </c>
      <c r="H1462" s="561" t="s">
        <v>25532</v>
      </c>
      <c r="I1462" s="561" t="s">
        <v>23868</v>
      </c>
      <c r="J1462" s="561" t="s">
        <v>24</v>
      </c>
      <c r="K1462" s="562" t="s">
        <v>1414</v>
      </c>
      <c r="L1462" s="561" t="s">
        <v>25</v>
      </c>
    </row>
    <row r="1463" spans="1:12" x14ac:dyDescent="0.25">
      <c r="A1463" s="561" t="s">
        <v>1746</v>
      </c>
      <c r="B1463" s="561" t="s">
        <v>1747</v>
      </c>
      <c r="C1463" s="561" t="s">
        <v>1748</v>
      </c>
      <c r="D1463" s="561" t="s">
        <v>1749</v>
      </c>
      <c r="E1463" s="562" t="s">
        <v>22</v>
      </c>
      <c r="F1463" s="561" t="s">
        <v>22</v>
      </c>
      <c r="G1463" s="561" t="s">
        <v>25533</v>
      </c>
      <c r="H1463" s="561" t="s">
        <v>25534</v>
      </c>
      <c r="I1463" s="561" t="s">
        <v>25535</v>
      </c>
      <c r="J1463" s="561" t="s">
        <v>24</v>
      </c>
      <c r="K1463" s="562" t="s">
        <v>7989</v>
      </c>
      <c r="L1463" s="561" t="s">
        <v>25</v>
      </c>
    </row>
    <row r="1464" spans="1:12" x14ac:dyDescent="0.25">
      <c r="A1464" s="561" t="s">
        <v>1746</v>
      </c>
      <c r="B1464" s="561" t="s">
        <v>1747</v>
      </c>
      <c r="C1464" s="561" t="s">
        <v>1748</v>
      </c>
      <c r="D1464" s="561" t="s">
        <v>1749</v>
      </c>
      <c r="E1464" s="562" t="s">
        <v>22</v>
      </c>
      <c r="F1464" s="561" t="s">
        <v>22</v>
      </c>
      <c r="G1464" s="561" t="s">
        <v>25536</v>
      </c>
      <c r="H1464" s="561" t="s">
        <v>25537</v>
      </c>
      <c r="I1464" s="561" t="s">
        <v>25535</v>
      </c>
      <c r="J1464" s="561" t="s">
        <v>24</v>
      </c>
      <c r="K1464" s="562" t="s">
        <v>25538</v>
      </c>
      <c r="L1464" s="561" t="s">
        <v>25</v>
      </c>
    </row>
    <row r="1465" spans="1:12" x14ac:dyDescent="0.25">
      <c r="A1465" s="561" t="s">
        <v>1746</v>
      </c>
      <c r="B1465" s="561" t="s">
        <v>1747</v>
      </c>
      <c r="C1465" s="561" t="s">
        <v>1748</v>
      </c>
      <c r="D1465" s="561" t="s">
        <v>1749</v>
      </c>
      <c r="E1465" s="562" t="s">
        <v>22</v>
      </c>
      <c r="F1465" s="561" t="s">
        <v>22</v>
      </c>
      <c r="G1465" s="561" t="s">
        <v>25539</v>
      </c>
      <c r="H1465" s="561" t="s">
        <v>25540</v>
      </c>
      <c r="I1465" s="561" t="s">
        <v>25535</v>
      </c>
      <c r="J1465" s="561" t="s">
        <v>24</v>
      </c>
      <c r="K1465" s="562" t="s">
        <v>25541</v>
      </c>
      <c r="L1465" s="561" t="s">
        <v>25</v>
      </c>
    </row>
    <row r="1466" spans="1:12" x14ac:dyDescent="0.25">
      <c r="A1466" s="561" t="s">
        <v>1746</v>
      </c>
      <c r="B1466" s="561" t="s">
        <v>1747</v>
      </c>
      <c r="C1466" s="561" t="s">
        <v>1748</v>
      </c>
      <c r="D1466" s="561" t="s">
        <v>1749</v>
      </c>
      <c r="E1466" s="562" t="s">
        <v>22</v>
      </c>
      <c r="F1466" s="561" t="s">
        <v>22</v>
      </c>
      <c r="G1466" s="561" t="s">
        <v>25542</v>
      </c>
      <c r="H1466" s="561" t="s">
        <v>25543</v>
      </c>
      <c r="I1466" s="561" t="s">
        <v>25535</v>
      </c>
      <c r="J1466" s="561" t="s">
        <v>326</v>
      </c>
      <c r="K1466" s="562" t="s">
        <v>25544</v>
      </c>
      <c r="L1466" s="561" t="s">
        <v>25</v>
      </c>
    </row>
    <row r="1467" spans="1:12" x14ac:dyDescent="0.25">
      <c r="A1467" s="561" t="s">
        <v>1746</v>
      </c>
      <c r="B1467" s="561" t="s">
        <v>1747</v>
      </c>
      <c r="C1467" s="561" t="s">
        <v>1748</v>
      </c>
      <c r="D1467" s="561" t="s">
        <v>1749</v>
      </c>
      <c r="E1467" s="562" t="s">
        <v>22</v>
      </c>
      <c r="F1467" s="561" t="s">
        <v>22</v>
      </c>
      <c r="G1467" s="561" t="s">
        <v>25545</v>
      </c>
      <c r="H1467" s="561" t="s">
        <v>25546</v>
      </c>
      <c r="I1467" s="561" t="s">
        <v>23148</v>
      </c>
      <c r="J1467" s="561" t="s">
        <v>7063</v>
      </c>
      <c r="K1467" s="562" t="s">
        <v>25547</v>
      </c>
      <c r="L1467" s="561" t="s">
        <v>25</v>
      </c>
    </row>
    <row r="1468" spans="1:12" x14ac:dyDescent="0.25">
      <c r="A1468" s="561" t="s">
        <v>1746</v>
      </c>
      <c r="B1468" s="561" t="s">
        <v>1747</v>
      </c>
      <c r="C1468" s="561" t="s">
        <v>1748</v>
      </c>
      <c r="D1468" s="561" t="s">
        <v>1749</v>
      </c>
      <c r="E1468" s="562" t="s">
        <v>22</v>
      </c>
      <c r="F1468" s="561" t="s">
        <v>22</v>
      </c>
      <c r="G1468" s="561" t="s">
        <v>25548</v>
      </c>
      <c r="H1468" s="561" t="s">
        <v>25549</v>
      </c>
      <c r="I1468" s="561" t="s">
        <v>23148</v>
      </c>
      <c r="J1468" s="561" t="s">
        <v>7063</v>
      </c>
      <c r="K1468" s="562" t="s">
        <v>4008</v>
      </c>
      <c r="L1468" s="561" t="s">
        <v>25</v>
      </c>
    </row>
    <row r="1469" spans="1:12" x14ac:dyDescent="0.25">
      <c r="A1469" s="561" t="s">
        <v>1746</v>
      </c>
      <c r="B1469" s="561" t="s">
        <v>1747</v>
      </c>
      <c r="C1469" s="561" t="s">
        <v>1748</v>
      </c>
      <c r="D1469" s="561" t="s">
        <v>1749</v>
      </c>
      <c r="E1469" s="562" t="s">
        <v>22</v>
      </c>
      <c r="F1469" s="561" t="s">
        <v>22</v>
      </c>
      <c r="G1469" s="561" t="s">
        <v>25550</v>
      </c>
      <c r="H1469" s="561" t="s">
        <v>25551</v>
      </c>
      <c r="I1469" s="561" t="s">
        <v>23270</v>
      </c>
      <c r="J1469" s="561" t="s">
        <v>24</v>
      </c>
      <c r="K1469" s="562" t="s">
        <v>8267</v>
      </c>
      <c r="L1469" s="561" t="s">
        <v>25</v>
      </c>
    </row>
    <row r="1470" spans="1:12" x14ac:dyDescent="0.25">
      <c r="A1470" s="561" t="s">
        <v>1746</v>
      </c>
      <c r="B1470" s="561" t="s">
        <v>1747</v>
      </c>
      <c r="C1470" s="561" t="s">
        <v>1748</v>
      </c>
      <c r="D1470" s="561" t="s">
        <v>1749</v>
      </c>
      <c r="E1470" s="562" t="s">
        <v>22</v>
      </c>
      <c r="F1470" s="561" t="s">
        <v>22</v>
      </c>
      <c r="G1470" s="561" t="s">
        <v>25552</v>
      </c>
      <c r="H1470" s="561" t="s">
        <v>25553</v>
      </c>
      <c r="I1470" s="561" t="s">
        <v>23270</v>
      </c>
      <c r="J1470" s="561" t="s">
        <v>24</v>
      </c>
      <c r="K1470" s="562" t="s">
        <v>25554</v>
      </c>
      <c r="L1470" s="561" t="s">
        <v>25</v>
      </c>
    </row>
    <row r="1471" spans="1:12" x14ac:dyDescent="0.25">
      <c r="A1471" s="561" t="s">
        <v>1746</v>
      </c>
      <c r="B1471" s="561" t="s">
        <v>1747</v>
      </c>
      <c r="C1471" s="561" t="s">
        <v>1748</v>
      </c>
      <c r="D1471" s="561" t="s">
        <v>1749</v>
      </c>
      <c r="E1471" s="562" t="s">
        <v>22</v>
      </c>
      <c r="F1471" s="561" t="s">
        <v>22</v>
      </c>
      <c r="G1471" s="561" t="s">
        <v>25555</v>
      </c>
      <c r="H1471" s="561" t="s">
        <v>25556</v>
      </c>
      <c r="I1471" s="561" t="s">
        <v>23270</v>
      </c>
      <c r="J1471" s="561" t="s">
        <v>24</v>
      </c>
      <c r="K1471" s="562" t="s">
        <v>25557</v>
      </c>
      <c r="L1471" s="561" t="s">
        <v>25</v>
      </c>
    </row>
    <row r="1472" spans="1:12" x14ac:dyDescent="0.25">
      <c r="A1472" s="561" t="s">
        <v>1746</v>
      </c>
      <c r="B1472" s="561" t="s">
        <v>1747</v>
      </c>
      <c r="C1472" s="561" t="s">
        <v>1748</v>
      </c>
      <c r="D1472" s="561" t="s">
        <v>1749</v>
      </c>
      <c r="E1472" s="562" t="s">
        <v>22</v>
      </c>
      <c r="F1472" s="561" t="s">
        <v>22</v>
      </c>
      <c r="G1472" s="561" t="s">
        <v>25558</v>
      </c>
      <c r="H1472" s="561" t="s">
        <v>25559</v>
      </c>
      <c r="I1472" s="561" t="s">
        <v>23868</v>
      </c>
      <c r="J1472" s="561" t="s">
        <v>24</v>
      </c>
      <c r="K1472" s="562" t="s">
        <v>25560</v>
      </c>
      <c r="L1472" s="561" t="s">
        <v>25</v>
      </c>
    </row>
    <row r="1473" spans="1:12" x14ac:dyDescent="0.25">
      <c r="A1473" s="561" t="s">
        <v>1746</v>
      </c>
      <c r="B1473" s="561" t="s">
        <v>1747</v>
      </c>
      <c r="C1473" s="561" t="s">
        <v>1757</v>
      </c>
      <c r="D1473" s="561" t="s">
        <v>1758</v>
      </c>
      <c r="E1473" s="562" t="s">
        <v>22</v>
      </c>
      <c r="F1473" s="561" t="s">
        <v>22</v>
      </c>
      <c r="G1473" s="561" t="s">
        <v>25561</v>
      </c>
      <c r="H1473" s="561" t="s">
        <v>1759</v>
      </c>
      <c r="I1473" s="561" t="s">
        <v>25535</v>
      </c>
      <c r="J1473" s="561" t="s">
        <v>7063</v>
      </c>
      <c r="K1473" s="562" t="s">
        <v>25562</v>
      </c>
      <c r="L1473" s="561" t="s">
        <v>25</v>
      </c>
    </row>
    <row r="1474" spans="1:12" x14ac:dyDescent="0.25">
      <c r="A1474" s="561" t="s">
        <v>1746</v>
      </c>
      <c r="B1474" s="561" t="s">
        <v>1747</v>
      </c>
      <c r="C1474" s="561" t="s">
        <v>1757</v>
      </c>
      <c r="D1474" s="561" t="s">
        <v>1758</v>
      </c>
      <c r="E1474" s="562" t="s">
        <v>22</v>
      </c>
      <c r="F1474" s="561" t="s">
        <v>22</v>
      </c>
      <c r="G1474" s="561" t="s">
        <v>25563</v>
      </c>
      <c r="H1474" s="561" t="s">
        <v>1760</v>
      </c>
      <c r="I1474" s="561" t="s">
        <v>25535</v>
      </c>
      <c r="J1474" s="561" t="s">
        <v>7063</v>
      </c>
      <c r="K1474" s="562" t="s">
        <v>25564</v>
      </c>
      <c r="L1474" s="561" t="s">
        <v>25</v>
      </c>
    </row>
    <row r="1475" spans="1:12" x14ac:dyDescent="0.25">
      <c r="A1475" s="561" t="s">
        <v>1746</v>
      </c>
      <c r="B1475" s="561" t="s">
        <v>1747</v>
      </c>
      <c r="C1475" s="561" t="s">
        <v>1757</v>
      </c>
      <c r="D1475" s="561" t="s">
        <v>1758</v>
      </c>
      <c r="E1475" s="562" t="s">
        <v>22</v>
      </c>
      <c r="F1475" s="561" t="s">
        <v>22</v>
      </c>
      <c r="G1475" s="561" t="s">
        <v>25565</v>
      </c>
      <c r="H1475" s="561" t="s">
        <v>1761</v>
      </c>
      <c r="I1475" s="561" t="s">
        <v>25535</v>
      </c>
      <c r="J1475" s="561" t="s">
        <v>7063</v>
      </c>
      <c r="K1475" s="562" t="s">
        <v>25566</v>
      </c>
      <c r="L1475" s="561" t="s">
        <v>25</v>
      </c>
    </row>
    <row r="1476" spans="1:12" x14ac:dyDescent="0.25">
      <c r="A1476" s="561" t="s">
        <v>1746</v>
      </c>
      <c r="B1476" s="561" t="s">
        <v>1747</v>
      </c>
      <c r="C1476" s="561" t="s">
        <v>1757</v>
      </c>
      <c r="D1476" s="561" t="s">
        <v>1758</v>
      </c>
      <c r="E1476" s="562" t="s">
        <v>22</v>
      </c>
      <c r="F1476" s="561" t="s">
        <v>22</v>
      </c>
      <c r="G1476" s="561" t="s">
        <v>25567</v>
      </c>
      <c r="H1476" s="561" t="s">
        <v>1762</v>
      </c>
      <c r="I1476" s="561" t="s">
        <v>25535</v>
      </c>
      <c r="J1476" s="561" t="s">
        <v>7063</v>
      </c>
      <c r="K1476" s="562" t="s">
        <v>25568</v>
      </c>
      <c r="L1476" s="561" t="s">
        <v>25</v>
      </c>
    </row>
    <row r="1477" spans="1:12" x14ac:dyDescent="0.25">
      <c r="A1477" s="561" t="s">
        <v>1746</v>
      </c>
      <c r="B1477" s="561" t="s">
        <v>1747</v>
      </c>
      <c r="C1477" s="561" t="s">
        <v>1757</v>
      </c>
      <c r="D1477" s="561" t="s">
        <v>1758</v>
      </c>
      <c r="E1477" s="562" t="s">
        <v>22</v>
      </c>
      <c r="F1477" s="561" t="s">
        <v>22</v>
      </c>
      <c r="G1477" s="561" t="s">
        <v>25569</v>
      </c>
      <c r="H1477" s="561" t="s">
        <v>1763</v>
      </c>
      <c r="I1477" s="561" t="s">
        <v>25535</v>
      </c>
      <c r="J1477" s="561" t="s">
        <v>7063</v>
      </c>
      <c r="K1477" s="562" t="s">
        <v>25570</v>
      </c>
      <c r="L1477" s="561" t="s">
        <v>25</v>
      </c>
    </row>
    <row r="1478" spans="1:12" x14ac:dyDescent="0.25">
      <c r="A1478" s="561" t="s">
        <v>1746</v>
      </c>
      <c r="B1478" s="561" t="s">
        <v>1747</v>
      </c>
      <c r="C1478" s="561" t="s">
        <v>1757</v>
      </c>
      <c r="D1478" s="561" t="s">
        <v>1758</v>
      </c>
      <c r="E1478" s="562" t="s">
        <v>22</v>
      </c>
      <c r="F1478" s="561" t="s">
        <v>22</v>
      </c>
      <c r="G1478" s="561" t="s">
        <v>25571</v>
      </c>
      <c r="H1478" s="561" t="s">
        <v>1764</v>
      </c>
      <c r="I1478" s="561" t="s">
        <v>25535</v>
      </c>
      <c r="J1478" s="561" t="s">
        <v>7063</v>
      </c>
      <c r="K1478" s="562" t="s">
        <v>25572</v>
      </c>
      <c r="L1478" s="561" t="s">
        <v>25</v>
      </c>
    </row>
    <row r="1479" spans="1:12" x14ac:dyDescent="0.25">
      <c r="A1479" s="561" t="s">
        <v>1746</v>
      </c>
      <c r="B1479" s="561" t="s">
        <v>1747</v>
      </c>
      <c r="C1479" s="561" t="s">
        <v>1757</v>
      </c>
      <c r="D1479" s="561" t="s">
        <v>1758</v>
      </c>
      <c r="E1479" s="562" t="s">
        <v>22</v>
      </c>
      <c r="F1479" s="561" t="s">
        <v>22</v>
      </c>
      <c r="G1479" s="561" t="s">
        <v>25573</v>
      </c>
      <c r="H1479" s="561" t="s">
        <v>1765</v>
      </c>
      <c r="I1479" s="561" t="s">
        <v>25535</v>
      </c>
      <c r="J1479" s="561" t="s">
        <v>7063</v>
      </c>
      <c r="K1479" s="562" t="s">
        <v>25574</v>
      </c>
      <c r="L1479" s="561" t="s">
        <v>25</v>
      </c>
    </row>
    <row r="1480" spans="1:12" x14ac:dyDescent="0.25">
      <c r="A1480" s="561" t="s">
        <v>1746</v>
      </c>
      <c r="B1480" s="561" t="s">
        <v>1747</v>
      </c>
      <c r="C1480" s="561" t="s">
        <v>1757</v>
      </c>
      <c r="D1480" s="561" t="s">
        <v>1758</v>
      </c>
      <c r="E1480" s="562" t="s">
        <v>22</v>
      </c>
      <c r="F1480" s="561" t="s">
        <v>22</v>
      </c>
      <c r="G1480" s="561" t="s">
        <v>25575</v>
      </c>
      <c r="H1480" s="561" t="s">
        <v>1766</v>
      </c>
      <c r="I1480" s="561" t="s">
        <v>25535</v>
      </c>
      <c r="J1480" s="561" t="s">
        <v>7063</v>
      </c>
      <c r="K1480" s="562" t="s">
        <v>25576</v>
      </c>
      <c r="L1480" s="561" t="s">
        <v>25</v>
      </c>
    </row>
    <row r="1481" spans="1:12" x14ac:dyDescent="0.25">
      <c r="A1481" s="561" t="s">
        <v>1746</v>
      </c>
      <c r="B1481" s="561" t="s">
        <v>1747</v>
      </c>
      <c r="C1481" s="561" t="s">
        <v>1757</v>
      </c>
      <c r="D1481" s="561" t="s">
        <v>1758</v>
      </c>
      <c r="E1481" s="562" t="s">
        <v>22</v>
      </c>
      <c r="F1481" s="561" t="s">
        <v>22</v>
      </c>
      <c r="G1481" s="561" t="s">
        <v>25577</v>
      </c>
      <c r="H1481" s="561" t="s">
        <v>1767</v>
      </c>
      <c r="I1481" s="561" t="s">
        <v>25535</v>
      </c>
      <c r="J1481" s="561" t="s">
        <v>7063</v>
      </c>
      <c r="K1481" s="562" t="s">
        <v>25578</v>
      </c>
      <c r="L1481" s="561" t="s">
        <v>25</v>
      </c>
    </row>
    <row r="1482" spans="1:12" x14ac:dyDescent="0.25">
      <c r="A1482" s="561" t="s">
        <v>1746</v>
      </c>
      <c r="B1482" s="561" t="s">
        <v>1747</v>
      </c>
      <c r="C1482" s="561" t="s">
        <v>1757</v>
      </c>
      <c r="D1482" s="561" t="s">
        <v>1758</v>
      </c>
      <c r="E1482" s="562" t="s">
        <v>22</v>
      </c>
      <c r="F1482" s="561" t="s">
        <v>22</v>
      </c>
      <c r="G1482" s="561" t="s">
        <v>25579</v>
      </c>
      <c r="H1482" s="561" t="s">
        <v>1768</v>
      </c>
      <c r="I1482" s="561" t="s">
        <v>25535</v>
      </c>
      <c r="J1482" s="561" t="s">
        <v>7063</v>
      </c>
      <c r="K1482" s="562" t="s">
        <v>25580</v>
      </c>
      <c r="L1482" s="561" t="s">
        <v>25</v>
      </c>
    </row>
    <row r="1483" spans="1:12" x14ac:dyDescent="0.25">
      <c r="A1483" s="561" t="s">
        <v>1746</v>
      </c>
      <c r="B1483" s="561" t="s">
        <v>1747</v>
      </c>
      <c r="C1483" s="561" t="s">
        <v>1757</v>
      </c>
      <c r="D1483" s="561" t="s">
        <v>1758</v>
      </c>
      <c r="E1483" s="562" t="s">
        <v>22</v>
      </c>
      <c r="F1483" s="561" t="s">
        <v>22</v>
      </c>
      <c r="G1483" s="561" t="s">
        <v>25581</v>
      </c>
      <c r="H1483" s="561" t="s">
        <v>1769</v>
      </c>
      <c r="I1483" s="561" t="s">
        <v>25535</v>
      </c>
      <c r="J1483" s="561" t="s">
        <v>7063</v>
      </c>
      <c r="K1483" s="562" t="s">
        <v>25582</v>
      </c>
      <c r="L1483" s="561" t="s">
        <v>25</v>
      </c>
    </row>
    <row r="1484" spans="1:12" x14ac:dyDescent="0.25">
      <c r="A1484" s="561" t="s">
        <v>1746</v>
      </c>
      <c r="B1484" s="561" t="s">
        <v>1747</v>
      </c>
      <c r="C1484" s="561" t="s">
        <v>1757</v>
      </c>
      <c r="D1484" s="561" t="s">
        <v>1758</v>
      </c>
      <c r="E1484" s="562" t="s">
        <v>22</v>
      </c>
      <c r="F1484" s="561" t="s">
        <v>22</v>
      </c>
      <c r="G1484" s="561" t="s">
        <v>25583</v>
      </c>
      <c r="H1484" s="561" t="s">
        <v>1770</v>
      </c>
      <c r="I1484" s="561" t="s">
        <v>25535</v>
      </c>
      <c r="J1484" s="561" t="s">
        <v>7063</v>
      </c>
      <c r="K1484" s="562" t="s">
        <v>25584</v>
      </c>
      <c r="L1484" s="561" t="s">
        <v>25</v>
      </c>
    </row>
    <row r="1485" spans="1:12" x14ac:dyDescent="0.25">
      <c r="A1485" s="561" t="s">
        <v>1746</v>
      </c>
      <c r="B1485" s="561" t="s">
        <v>1747</v>
      </c>
      <c r="C1485" s="561" t="s">
        <v>1757</v>
      </c>
      <c r="D1485" s="561" t="s">
        <v>1758</v>
      </c>
      <c r="E1485" s="562" t="s">
        <v>22</v>
      </c>
      <c r="F1485" s="561" t="s">
        <v>22</v>
      </c>
      <c r="G1485" s="561" t="s">
        <v>25585</v>
      </c>
      <c r="H1485" s="561" t="s">
        <v>1771</v>
      </c>
      <c r="I1485" s="561" t="s">
        <v>23868</v>
      </c>
      <c r="J1485" s="561" t="s">
        <v>7063</v>
      </c>
      <c r="K1485" s="562" t="s">
        <v>25586</v>
      </c>
      <c r="L1485" s="561" t="s">
        <v>25</v>
      </c>
    </row>
    <row r="1486" spans="1:12" x14ac:dyDescent="0.25">
      <c r="A1486" s="561" t="s">
        <v>1746</v>
      </c>
      <c r="B1486" s="561" t="s">
        <v>1747</v>
      </c>
      <c r="C1486" s="561" t="s">
        <v>1757</v>
      </c>
      <c r="D1486" s="561" t="s">
        <v>1758</v>
      </c>
      <c r="E1486" s="562" t="s">
        <v>22</v>
      </c>
      <c r="F1486" s="561" t="s">
        <v>22</v>
      </c>
      <c r="G1486" s="561" t="s">
        <v>25587</v>
      </c>
      <c r="H1486" s="561" t="s">
        <v>1772</v>
      </c>
      <c r="I1486" s="561" t="s">
        <v>23868</v>
      </c>
      <c r="J1486" s="561" t="s">
        <v>7063</v>
      </c>
      <c r="K1486" s="562" t="s">
        <v>25588</v>
      </c>
      <c r="L1486" s="561" t="s">
        <v>25</v>
      </c>
    </row>
    <row r="1487" spans="1:12" x14ac:dyDescent="0.25">
      <c r="A1487" s="561" t="s">
        <v>1746</v>
      </c>
      <c r="B1487" s="561" t="s">
        <v>1747</v>
      </c>
      <c r="C1487" s="561" t="s">
        <v>1757</v>
      </c>
      <c r="D1487" s="561" t="s">
        <v>1758</v>
      </c>
      <c r="E1487" s="562" t="s">
        <v>22</v>
      </c>
      <c r="F1487" s="561" t="s">
        <v>22</v>
      </c>
      <c r="G1487" s="561" t="s">
        <v>25589</v>
      </c>
      <c r="H1487" s="561" t="s">
        <v>1773</v>
      </c>
      <c r="I1487" s="561" t="s">
        <v>23868</v>
      </c>
      <c r="J1487" s="561" t="s">
        <v>7063</v>
      </c>
      <c r="K1487" s="562" t="s">
        <v>25590</v>
      </c>
      <c r="L1487" s="561" t="s">
        <v>25</v>
      </c>
    </row>
    <row r="1488" spans="1:12" x14ac:dyDescent="0.25">
      <c r="A1488" s="561" t="s">
        <v>1746</v>
      </c>
      <c r="B1488" s="561" t="s">
        <v>1747</v>
      </c>
      <c r="C1488" s="561" t="s">
        <v>1757</v>
      </c>
      <c r="D1488" s="561" t="s">
        <v>1758</v>
      </c>
      <c r="E1488" s="562" t="s">
        <v>22</v>
      </c>
      <c r="F1488" s="561" t="s">
        <v>22</v>
      </c>
      <c r="G1488" s="561" t="s">
        <v>25591</v>
      </c>
      <c r="H1488" s="561" t="s">
        <v>1774</v>
      </c>
      <c r="I1488" s="561" t="s">
        <v>25535</v>
      </c>
      <c r="J1488" s="561" t="s">
        <v>7063</v>
      </c>
      <c r="K1488" s="562" t="s">
        <v>25592</v>
      </c>
      <c r="L1488" s="561" t="s">
        <v>25</v>
      </c>
    </row>
    <row r="1489" spans="1:12" x14ac:dyDescent="0.25">
      <c r="A1489" s="561" t="s">
        <v>1746</v>
      </c>
      <c r="B1489" s="561" t="s">
        <v>1747</v>
      </c>
      <c r="C1489" s="561" t="s">
        <v>1775</v>
      </c>
      <c r="D1489" s="561" t="s">
        <v>1776</v>
      </c>
      <c r="E1489" s="562" t="s">
        <v>22</v>
      </c>
      <c r="F1489" s="561" t="s">
        <v>22</v>
      </c>
      <c r="G1489" s="561" t="s">
        <v>25593</v>
      </c>
      <c r="H1489" s="561" t="s">
        <v>1777</v>
      </c>
      <c r="I1489" s="561" t="s">
        <v>23868</v>
      </c>
      <c r="J1489" s="561" t="s">
        <v>7063</v>
      </c>
      <c r="K1489" s="562" t="s">
        <v>25594</v>
      </c>
      <c r="L1489" s="561" t="s">
        <v>25</v>
      </c>
    </row>
    <row r="1490" spans="1:12" x14ac:dyDescent="0.25">
      <c r="A1490" s="561" t="s">
        <v>1746</v>
      </c>
      <c r="B1490" s="561" t="s">
        <v>1747</v>
      </c>
      <c r="C1490" s="561" t="s">
        <v>1775</v>
      </c>
      <c r="D1490" s="561" t="s">
        <v>1776</v>
      </c>
      <c r="E1490" s="562" t="s">
        <v>22</v>
      </c>
      <c r="F1490" s="561" t="s">
        <v>22</v>
      </c>
      <c r="G1490" s="561">
        <v>91070</v>
      </c>
      <c r="H1490" s="561" t="s">
        <v>1779</v>
      </c>
      <c r="I1490" s="561" t="s">
        <v>23868</v>
      </c>
      <c r="J1490" s="561" t="s">
        <v>7063</v>
      </c>
      <c r="K1490" s="562" t="s">
        <v>8608</v>
      </c>
      <c r="L1490" s="561" t="s">
        <v>25</v>
      </c>
    </row>
    <row r="1491" spans="1:12" x14ac:dyDescent="0.25">
      <c r="A1491" s="561" t="s">
        <v>1746</v>
      </c>
      <c r="B1491" s="561" t="s">
        <v>1747</v>
      </c>
      <c r="C1491" s="561" t="s">
        <v>1775</v>
      </c>
      <c r="D1491" s="561" t="s">
        <v>1776</v>
      </c>
      <c r="E1491" s="562" t="s">
        <v>22</v>
      </c>
      <c r="F1491" s="561" t="s">
        <v>22</v>
      </c>
      <c r="G1491" s="561" t="s">
        <v>25595</v>
      </c>
      <c r="H1491" s="561" t="s">
        <v>1780</v>
      </c>
      <c r="I1491" s="561" t="s">
        <v>23868</v>
      </c>
      <c r="J1491" s="561" t="s">
        <v>7063</v>
      </c>
      <c r="K1491" s="562" t="s">
        <v>25596</v>
      </c>
      <c r="L1491" s="561" t="s">
        <v>25</v>
      </c>
    </row>
    <row r="1492" spans="1:12" x14ac:dyDescent="0.25">
      <c r="A1492" s="561" t="s">
        <v>1746</v>
      </c>
      <c r="B1492" s="561" t="s">
        <v>1747</v>
      </c>
      <c r="C1492" s="561" t="s">
        <v>1775</v>
      </c>
      <c r="D1492" s="561" t="s">
        <v>1776</v>
      </c>
      <c r="E1492" s="562" t="s">
        <v>22</v>
      </c>
      <c r="F1492" s="561" t="s">
        <v>22</v>
      </c>
      <c r="G1492" s="561" t="s">
        <v>25597</v>
      </c>
      <c r="H1492" s="561" t="s">
        <v>1781</v>
      </c>
      <c r="I1492" s="561" t="s">
        <v>23868</v>
      </c>
      <c r="J1492" s="561" t="s">
        <v>7063</v>
      </c>
      <c r="K1492" s="562" t="s">
        <v>25598</v>
      </c>
      <c r="L1492" s="561" t="s">
        <v>25</v>
      </c>
    </row>
    <row r="1493" spans="1:12" x14ac:dyDescent="0.25">
      <c r="A1493" s="561" t="s">
        <v>1746</v>
      </c>
      <c r="B1493" s="561" t="s">
        <v>1747</v>
      </c>
      <c r="C1493" s="561" t="s">
        <v>1775</v>
      </c>
      <c r="D1493" s="561" t="s">
        <v>1776</v>
      </c>
      <c r="E1493" s="562" t="s">
        <v>22</v>
      </c>
      <c r="F1493" s="561" t="s">
        <v>22</v>
      </c>
      <c r="G1493" s="561" t="s">
        <v>25599</v>
      </c>
      <c r="H1493" s="561" t="s">
        <v>1782</v>
      </c>
      <c r="I1493" s="561" t="s">
        <v>23868</v>
      </c>
      <c r="J1493" s="561" t="s">
        <v>7063</v>
      </c>
      <c r="K1493" s="562" t="s">
        <v>25600</v>
      </c>
      <c r="L1493" s="561" t="s">
        <v>25</v>
      </c>
    </row>
    <row r="1494" spans="1:12" x14ac:dyDescent="0.25">
      <c r="A1494" s="561" t="s">
        <v>1746</v>
      </c>
      <c r="B1494" s="561" t="s">
        <v>1747</v>
      </c>
      <c r="C1494" s="561" t="s">
        <v>1775</v>
      </c>
      <c r="D1494" s="561" t="s">
        <v>1776</v>
      </c>
      <c r="E1494" s="562" t="s">
        <v>22</v>
      </c>
      <c r="F1494" s="561" t="s">
        <v>22</v>
      </c>
      <c r="G1494" s="561" t="s">
        <v>25601</v>
      </c>
      <c r="H1494" s="561" t="s">
        <v>1783</v>
      </c>
      <c r="I1494" s="561" t="s">
        <v>23868</v>
      </c>
      <c r="J1494" s="561" t="s">
        <v>7063</v>
      </c>
      <c r="K1494" s="562" t="s">
        <v>25602</v>
      </c>
      <c r="L1494" s="561" t="s">
        <v>25</v>
      </c>
    </row>
    <row r="1495" spans="1:12" x14ac:dyDescent="0.25">
      <c r="A1495" s="561" t="s">
        <v>1746</v>
      </c>
      <c r="B1495" s="561" t="s">
        <v>1747</v>
      </c>
      <c r="C1495" s="561" t="s">
        <v>1775</v>
      </c>
      <c r="D1495" s="561" t="s">
        <v>1776</v>
      </c>
      <c r="E1495" s="562" t="s">
        <v>22</v>
      </c>
      <c r="F1495" s="561" t="s">
        <v>22</v>
      </c>
      <c r="G1495" s="561" t="s">
        <v>25603</v>
      </c>
      <c r="H1495" s="561" t="s">
        <v>1784</v>
      </c>
      <c r="I1495" s="561" t="s">
        <v>23868</v>
      </c>
      <c r="J1495" s="561" t="s">
        <v>7063</v>
      </c>
      <c r="K1495" s="562" t="s">
        <v>25604</v>
      </c>
      <c r="L1495" s="561" t="s">
        <v>25</v>
      </c>
    </row>
    <row r="1496" spans="1:12" x14ac:dyDescent="0.25">
      <c r="A1496" s="561" t="s">
        <v>1746</v>
      </c>
      <c r="B1496" s="561" t="s">
        <v>1747</v>
      </c>
      <c r="C1496" s="561" t="s">
        <v>1775</v>
      </c>
      <c r="D1496" s="561" t="s">
        <v>1776</v>
      </c>
      <c r="E1496" s="562" t="s">
        <v>22</v>
      </c>
      <c r="F1496" s="561" t="s">
        <v>22</v>
      </c>
      <c r="G1496" s="561" t="s">
        <v>25605</v>
      </c>
      <c r="H1496" s="561" t="s">
        <v>1785</v>
      </c>
      <c r="I1496" s="561" t="s">
        <v>23868</v>
      </c>
      <c r="J1496" s="561" t="s">
        <v>7063</v>
      </c>
      <c r="K1496" s="562" t="s">
        <v>25606</v>
      </c>
      <c r="L1496" s="561" t="s">
        <v>25</v>
      </c>
    </row>
    <row r="1497" spans="1:12" x14ac:dyDescent="0.25">
      <c r="A1497" s="561" t="s">
        <v>1746</v>
      </c>
      <c r="B1497" s="561" t="s">
        <v>1747</v>
      </c>
      <c r="C1497" s="561" t="s">
        <v>1775</v>
      </c>
      <c r="D1497" s="561" t="s">
        <v>1776</v>
      </c>
      <c r="E1497" s="562" t="s">
        <v>22</v>
      </c>
      <c r="F1497" s="561" t="s">
        <v>22</v>
      </c>
      <c r="G1497" s="561" t="s">
        <v>25607</v>
      </c>
      <c r="H1497" s="561" t="s">
        <v>1786</v>
      </c>
      <c r="I1497" s="561" t="s">
        <v>23868</v>
      </c>
      <c r="J1497" s="561" t="s">
        <v>7063</v>
      </c>
      <c r="K1497" s="562" t="s">
        <v>25608</v>
      </c>
      <c r="L1497" s="561" t="s">
        <v>25</v>
      </c>
    </row>
    <row r="1498" spans="1:12" x14ac:dyDescent="0.25">
      <c r="A1498" s="561" t="s">
        <v>1746</v>
      </c>
      <c r="B1498" s="561" t="s">
        <v>1747</v>
      </c>
      <c r="C1498" s="561" t="s">
        <v>1775</v>
      </c>
      <c r="D1498" s="561" t="s">
        <v>1776</v>
      </c>
      <c r="E1498" s="562" t="s">
        <v>22</v>
      </c>
      <c r="F1498" s="561" t="s">
        <v>22</v>
      </c>
      <c r="G1498" s="561" t="s">
        <v>25609</v>
      </c>
      <c r="H1498" s="561" t="s">
        <v>1787</v>
      </c>
      <c r="I1498" s="561" t="s">
        <v>23868</v>
      </c>
      <c r="J1498" s="561" t="s">
        <v>7063</v>
      </c>
      <c r="K1498" s="562" t="s">
        <v>25610</v>
      </c>
      <c r="L1498" s="561" t="s">
        <v>25</v>
      </c>
    </row>
    <row r="1499" spans="1:12" x14ac:dyDescent="0.25">
      <c r="A1499" s="561" t="s">
        <v>1746</v>
      </c>
      <c r="B1499" s="561" t="s">
        <v>1747</v>
      </c>
      <c r="C1499" s="561" t="s">
        <v>1775</v>
      </c>
      <c r="D1499" s="561" t="s">
        <v>1776</v>
      </c>
      <c r="E1499" s="562" t="s">
        <v>22</v>
      </c>
      <c r="F1499" s="561" t="s">
        <v>22</v>
      </c>
      <c r="G1499" s="561" t="s">
        <v>25611</v>
      </c>
      <c r="H1499" s="561" t="s">
        <v>1788</v>
      </c>
      <c r="I1499" s="561" t="s">
        <v>23868</v>
      </c>
      <c r="J1499" s="561" t="s">
        <v>7063</v>
      </c>
      <c r="K1499" s="562" t="s">
        <v>8579</v>
      </c>
      <c r="L1499" s="561" t="s">
        <v>25</v>
      </c>
    </row>
    <row r="1500" spans="1:12" x14ac:dyDescent="0.25">
      <c r="A1500" s="561" t="s">
        <v>1746</v>
      </c>
      <c r="B1500" s="561" t="s">
        <v>1747</v>
      </c>
      <c r="C1500" s="561" t="s">
        <v>1775</v>
      </c>
      <c r="D1500" s="561" t="s">
        <v>1776</v>
      </c>
      <c r="E1500" s="562" t="s">
        <v>22</v>
      </c>
      <c r="F1500" s="561" t="s">
        <v>22</v>
      </c>
      <c r="G1500" s="561" t="s">
        <v>25612</v>
      </c>
      <c r="H1500" s="561" t="s">
        <v>1789</v>
      </c>
      <c r="I1500" s="561" t="s">
        <v>23868</v>
      </c>
      <c r="J1500" s="561" t="s">
        <v>7063</v>
      </c>
      <c r="K1500" s="562" t="s">
        <v>25613</v>
      </c>
      <c r="L1500" s="561" t="s">
        <v>25</v>
      </c>
    </row>
    <row r="1501" spans="1:12" x14ac:dyDescent="0.25">
      <c r="A1501" s="561" t="s">
        <v>1746</v>
      </c>
      <c r="B1501" s="561" t="s">
        <v>1747</v>
      </c>
      <c r="C1501" s="561" t="s">
        <v>1775</v>
      </c>
      <c r="D1501" s="561" t="s">
        <v>1776</v>
      </c>
      <c r="E1501" s="562" t="s">
        <v>22</v>
      </c>
      <c r="F1501" s="561" t="s">
        <v>22</v>
      </c>
      <c r="G1501" s="561" t="s">
        <v>25614</v>
      </c>
      <c r="H1501" s="561" t="s">
        <v>1790</v>
      </c>
      <c r="I1501" s="561" t="s">
        <v>23868</v>
      </c>
      <c r="J1501" s="561" t="s">
        <v>7063</v>
      </c>
      <c r="K1501" s="562" t="s">
        <v>25615</v>
      </c>
      <c r="L1501" s="561" t="s">
        <v>25</v>
      </c>
    </row>
    <row r="1502" spans="1:12" x14ac:dyDescent="0.25">
      <c r="A1502" s="561" t="s">
        <v>1746</v>
      </c>
      <c r="B1502" s="561" t="s">
        <v>1747</v>
      </c>
      <c r="C1502" s="561" t="s">
        <v>1775</v>
      </c>
      <c r="D1502" s="561" t="s">
        <v>1776</v>
      </c>
      <c r="E1502" s="562" t="s">
        <v>22</v>
      </c>
      <c r="F1502" s="561" t="s">
        <v>22</v>
      </c>
      <c r="G1502" s="561" t="s">
        <v>25616</v>
      </c>
      <c r="H1502" s="561" t="s">
        <v>1791</v>
      </c>
      <c r="I1502" s="561" t="s">
        <v>23868</v>
      </c>
      <c r="J1502" s="561" t="s">
        <v>7063</v>
      </c>
      <c r="K1502" s="562" t="s">
        <v>25617</v>
      </c>
      <c r="L1502" s="561" t="s">
        <v>25</v>
      </c>
    </row>
    <row r="1503" spans="1:12" x14ac:dyDescent="0.25">
      <c r="A1503" s="561" t="s">
        <v>1746</v>
      </c>
      <c r="B1503" s="561" t="s">
        <v>1747</v>
      </c>
      <c r="C1503" s="561" t="s">
        <v>1775</v>
      </c>
      <c r="D1503" s="561" t="s">
        <v>1776</v>
      </c>
      <c r="E1503" s="562" t="s">
        <v>22</v>
      </c>
      <c r="F1503" s="561" t="s">
        <v>22</v>
      </c>
      <c r="G1503" s="561" t="s">
        <v>25618</v>
      </c>
      <c r="H1503" s="561" t="s">
        <v>1792</v>
      </c>
      <c r="I1503" s="561" t="s">
        <v>23868</v>
      </c>
      <c r="J1503" s="561" t="s">
        <v>7063</v>
      </c>
      <c r="K1503" s="562" t="s">
        <v>25619</v>
      </c>
      <c r="L1503" s="561" t="s">
        <v>25</v>
      </c>
    </row>
    <row r="1504" spans="1:12" x14ac:dyDescent="0.25">
      <c r="A1504" s="561" t="s">
        <v>1746</v>
      </c>
      <c r="B1504" s="561" t="s">
        <v>1747</v>
      </c>
      <c r="C1504" s="561" t="s">
        <v>1775</v>
      </c>
      <c r="D1504" s="561" t="s">
        <v>1776</v>
      </c>
      <c r="E1504" s="562" t="s">
        <v>22</v>
      </c>
      <c r="F1504" s="561" t="s">
        <v>22</v>
      </c>
      <c r="G1504" s="561" t="s">
        <v>25620</v>
      </c>
      <c r="H1504" s="561" t="s">
        <v>1793</v>
      </c>
      <c r="I1504" s="561" t="s">
        <v>23868</v>
      </c>
      <c r="J1504" s="561" t="s">
        <v>7063</v>
      </c>
      <c r="K1504" s="562" t="s">
        <v>25621</v>
      </c>
      <c r="L1504" s="561" t="s">
        <v>25</v>
      </c>
    </row>
    <row r="1505" spans="1:12" x14ac:dyDescent="0.25">
      <c r="A1505" s="561" t="s">
        <v>1746</v>
      </c>
      <c r="B1505" s="561" t="s">
        <v>1747</v>
      </c>
      <c r="C1505" s="561" t="s">
        <v>1775</v>
      </c>
      <c r="D1505" s="561" t="s">
        <v>1776</v>
      </c>
      <c r="E1505" s="562" t="s">
        <v>22</v>
      </c>
      <c r="F1505" s="561" t="s">
        <v>22</v>
      </c>
      <c r="G1505" s="561" t="s">
        <v>25622</v>
      </c>
      <c r="H1505" s="561" t="s">
        <v>1794</v>
      </c>
      <c r="I1505" s="561" t="s">
        <v>23868</v>
      </c>
      <c r="J1505" s="561" t="s">
        <v>7063</v>
      </c>
      <c r="K1505" s="562" t="s">
        <v>7542</v>
      </c>
      <c r="L1505" s="561" t="s">
        <v>25</v>
      </c>
    </row>
    <row r="1506" spans="1:12" x14ac:dyDescent="0.25">
      <c r="A1506" s="561" t="s">
        <v>1746</v>
      </c>
      <c r="B1506" s="561" t="s">
        <v>1747</v>
      </c>
      <c r="C1506" s="561" t="s">
        <v>1775</v>
      </c>
      <c r="D1506" s="561" t="s">
        <v>1776</v>
      </c>
      <c r="E1506" s="562" t="s">
        <v>22</v>
      </c>
      <c r="F1506" s="561" t="s">
        <v>22</v>
      </c>
      <c r="G1506" s="561" t="s">
        <v>25623</v>
      </c>
      <c r="H1506" s="561" t="s">
        <v>1795</v>
      </c>
      <c r="I1506" s="561" t="s">
        <v>23868</v>
      </c>
      <c r="J1506" s="561" t="s">
        <v>7063</v>
      </c>
      <c r="K1506" s="562" t="s">
        <v>25624</v>
      </c>
      <c r="L1506" s="561" t="s">
        <v>25</v>
      </c>
    </row>
    <row r="1507" spans="1:12" x14ac:dyDescent="0.25">
      <c r="A1507" s="561" t="s">
        <v>1746</v>
      </c>
      <c r="B1507" s="561" t="s">
        <v>1747</v>
      </c>
      <c r="C1507" s="561" t="s">
        <v>1775</v>
      </c>
      <c r="D1507" s="561" t="s">
        <v>1776</v>
      </c>
      <c r="E1507" s="562" t="s">
        <v>22</v>
      </c>
      <c r="F1507" s="561" t="s">
        <v>22</v>
      </c>
      <c r="G1507" s="561" t="s">
        <v>25625</v>
      </c>
      <c r="H1507" s="561" t="s">
        <v>1796</v>
      </c>
      <c r="I1507" s="561" t="s">
        <v>23868</v>
      </c>
      <c r="J1507" s="561" t="s">
        <v>7063</v>
      </c>
      <c r="K1507" s="562" t="s">
        <v>25626</v>
      </c>
      <c r="L1507" s="561" t="s">
        <v>25</v>
      </c>
    </row>
    <row r="1508" spans="1:12" x14ac:dyDescent="0.25">
      <c r="A1508" s="561" t="s">
        <v>1746</v>
      </c>
      <c r="B1508" s="561" t="s">
        <v>1747</v>
      </c>
      <c r="C1508" s="561" t="s">
        <v>1775</v>
      </c>
      <c r="D1508" s="561" t="s">
        <v>1776</v>
      </c>
      <c r="E1508" s="562" t="s">
        <v>22</v>
      </c>
      <c r="F1508" s="561" t="s">
        <v>22</v>
      </c>
      <c r="G1508" s="561" t="s">
        <v>25627</v>
      </c>
      <c r="H1508" s="561" t="s">
        <v>1797</v>
      </c>
      <c r="I1508" s="561" t="s">
        <v>23868</v>
      </c>
      <c r="J1508" s="561" t="s">
        <v>7063</v>
      </c>
      <c r="K1508" s="562" t="s">
        <v>25628</v>
      </c>
      <c r="L1508" s="561" t="s">
        <v>25</v>
      </c>
    </row>
    <row r="1509" spans="1:12" x14ac:dyDescent="0.25">
      <c r="A1509" s="561" t="s">
        <v>1746</v>
      </c>
      <c r="B1509" s="561" t="s">
        <v>1747</v>
      </c>
      <c r="C1509" s="561" t="s">
        <v>1775</v>
      </c>
      <c r="D1509" s="561" t="s">
        <v>1776</v>
      </c>
      <c r="E1509" s="562" t="s">
        <v>22</v>
      </c>
      <c r="F1509" s="561" t="s">
        <v>22</v>
      </c>
      <c r="G1509" s="561" t="s">
        <v>25629</v>
      </c>
      <c r="H1509" s="561" t="s">
        <v>1798</v>
      </c>
      <c r="I1509" s="561" t="s">
        <v>23868</v>
      </c>
      <c r="J1509" s="561" t="s">
        <v>7063</v>
      </c>
      <c r="K1509" s="562" t="s">
        <v>25630</v>
      </c>
      <c r="L1509" s="561" t="s">
        <v>25</v>
      </c>
    </row>
    <row r="1510" spans="1:12" x14ac:dyDescent="0.25">
      <c r="A1510" s="561" t="s">
        <v>1746</v>
      </c>
      <c r="B1510" s="561" t="s">
        <v>1747</v>
      </c>
      <c r="C1510" s="561" t="s">
        <v>1775</v>
      </c>
      <c r="D1510" s="561" t="s">
        <v>1776</v>
      </c>
      <c r="E1510" s="562" t="s">
        <v>22</v>
      </c>
      <c r="F1510" s="561" t="s">
        <v>22</v>
      </c>
      <c r="G1510" s="561" t="s">
        <v>25631</v>
      </c>
      <c r="H1510" s="561" t="s">
        <v>1799</v>
      </c>
      <c r="I1510" s="561" t="s">
        <v>23868</v>
      </c>
      <c r="J1510" s="561" t="s">
        <v>7063</v>
      </c>
      <c r="K1510" s="562" t="s">
        <v>25632</v>
      </c>
      <c r="L1510" s="561" t="s">
        <v>25</v>
      </c>
    </row>
    <row r="1511" spans="1:12" x14ac:dyDescent="0.25">
      <c r="A1511" s="561" t="s">
        <v>1746</v>
      </c>
      <c r="B1511" s="561" t="s">
        <v>1747</v>
      </c>
      <c r="C1511" s="561" t="s">
        <v>1775</v>
      </c>
      <c r="D1511" s="561" t="s">
        <v>1776</v>
      </c>
      <c r="E1511" s="562" t="s">
        <v>22</v>
      </c>
      <c r="F1511" s="561" t="s">
        <v>22</v>
      </c>
      <c r="G1511" s="561" t="s">
        <v>25633</v>
      </c>
      <c r="H1511" s="561" t="s">
        <v>1800</v>
      </c>
      <c r="I1511" s="561" t="s">
        <v>23868</v>
      </c>
      <c r="J1511" s="561" t="s">
        <v>7063</v>
      </c>
      <c r="K1511" s="562" t="s">
        <v>25634</v>
      </c>
      <c r="L1511" s="561" t="s">
        <v>25</v>
      </c>
    </row>
    <row r="1512" spans="1:12" x14ac:dyDescent="0.25">
      <c r="A1512" s="561" t="s">
        <v>1746</v>
      </c>
      <c r="B1512" s="561" t="s">
        <v>1747</v>
      </c>
      <c r="C1512" s="561" t="s">
        <v>1775</v>
      </c>
      <c r="D1512" s="561" t="s">
        <v>1776</v>
      </c>
      <c r="E1512" s="562" t="s">
        <v>22</v>
      </c>
      <c r="F1512" s="561" t="s">
        <v>22</v>
      </c>
      <c r="G1512" s="561" t="s">
        <v>25635</v>
      </c>
      <c r="H1512" s="561" t="s">
        <v>1801</v>
      </c>
      <c r="I1512" s="561" t="s">
        <v>23868</v>
      </c>
      <c r="J1512" s="561" t="s">
        <v>7063</v>
      </c>
      <c r="K1512" s="562" t="s">
        <v>25636</v>
      </c>
      <c r="L1512" s="561" t="s">
        <v>25</v>
      </c>
    </row>
    <row r="1513" spans="1:12" x14ac:dyDescent="0.25">
      <c r="A1513" s="561" t="s">
        <v>1746</v>
      </c>
      <c r="B1513" s="561" t="s">
        <v>1747</v>
      </c>
      <c r="C1513" s="561" t="s">
        <v>1775</v>
      </c>
      <c r="D1513" s="561" t="s">
        <v>1776</v>
      </c>
      <c r="E1513" s="562" t="s">
        <v>22</v>
      </c>
      <c r="F1513" s="561" t="s">
        <v>22</v>
      </c>
      <c r="G1513" s="561" t="s">
        <v>25637</v>
      </c>
      <c r="H1513" s="561" t="s">
        <v>1802</v>
      </c>
      <c r="I1513" s="561" t="s">
        <v>23868</v>
      </c>
      <c r="J1513" s="561" t="s">
        <v>7063</v>
      </c>
      <c r="K1513" s="562" t="s">
        <v>25594</v>
      </c>
      <c r="L1513" s="561" t="s">
        <v>25</v>
      </c>
    </row>
    <row r="1514" spans="1:12" x14ac:dyDescent="0.25">
      <c r="A1514" s="561" t="s">
        <v>1746</v>
      </c>
      <c r="B1514" s="561" t="s">
        <v>1747</v>
      </c>
      <c r="C1514" s="561" t="s">
        <v>1775</v>
      </c>
      <c r="D1514" s="561" t="s">
        <v>1776</v>
      </c>
      <c r="E1514" s="562" t="s">
        <v>22</v>
      </c>
      <c r="F1514" s="561" t="s">
        <v>22</v>
      </c>
      <c r="G1514" s="561" t="s">
        <v>25638</v>
      </c>
      <c r="H1514" s="561" t="s">
        <v>1803</v>
      </c>
      <c r="I1514" s="561" t="s">
        <v>23868</v>
      </c>
      <c r="J1514" s="561" t="s">
        <v>7063</v>
      </c>
      <c r="K1514" s="562" t="s">
        <v>25639</v>
      </c>
      <c r="L1514" s="561" t="s">
        <v>25</v>
      </c>
    </row>
    <row r="1515" spans="1:12" x14ac:dyDescent="0.25">
      <c r="A1515" s="561" t="s">
        <v>1746</v>
      </c>
      <c r="B1515" s="561" t="s">
        <v>1747</v>
      </c>
      <c r="C1515" s="561" t="s">
        <v>1775</v>
      </c>
      <c r="D1515" s="561" t="s">
        <v>1776</v>
      </c>
      <c r="E1515" s="562" t="s">
        <v>22</v>
      </c>
      <c r="F1515" s="561" t="s">
        <v>22</v>
      </c>
      <c r="G1515" s="561" t="s">
        <v>25640</v>
      </c>
      <c r="H1515" s="561" t="s">
        <v>1805</v>
      </c>
      <c r="I1515" s="561" t="s">
        <v>23868</v>
      </c>
      <c r="J1515" s="561" t="s">
        <v>7063</v>
      </c>
      <c r="K1515" s="562" t="s">
        <v>25641</v>
      </c>
      <c r="L1515" s="561" t="s">
        <v>25</v>
      </c>
    </row>
    <row r="1516" spans="1:12" x14ac:dyDescent="0.25">
      <c r="A1516" s="561" t="s">
        <v>1746</v>
      </c>
      <c r="B1516" s="561" t="s">
        <v>1747</v>
      </c>
      <c r="C1516" s="561" t="s">
        <v>1775</v>
      </c>
      <c r="D1516" s="561" t="s">
        <v>1776</v>
      </c>
      <c r="E1516" s="562" t="s">
        <v>22</v>
      </c>
      <c r="F1516" s="561" t="s">
        <v>22</v>
      </c>
      <c r="G1516" s="561" t="s">
        <v>25642</v>
      </c>
      <c r="H1516" s="561" t="s">
        <v>1806</v>
      </c>
      <c r="I1516" s="561" t="s">
        <v>23868</v>
      </c>
      <c r="J1516" s="561" t="s">
        <v>7063</v>
      </c>
      <c r="K1516" s="562" t="s">
        <v>25643</v>
      </c>
      <c r="L1516" s="561" t="s">
        <v>25</v>
      </c>
    </row>
    <row r="1517" spans="1:12" x14ac:dyDescent="0.25">
      <c r="A1517" s="561" t="s">
        <v>1746</v>
      </c>
      <c r="B1517" s="561" t="s">
        <v>1747</v>
      </c>
      <c r="C1517" s="561" t="s">
        <v>1775</v>
      </c>
      <c r="D1517" s="561" t="s">
        <v>1776</v>
      </c>
      <c r="E1517" s="562" t="s">
        <v>22</v>
      </c>
      <c r="F1517" s="561" t="s">
        <v>22</v>
      </c>
      <c r="G1517" s="561" t="s">
        <v>25644</v>
      </c>
      <c r="H1517" s="561" t="s">
        <v>1807</v>
      </c>
      <c r="I1517" s="561" t="s">
        <v>23868</v>
      </c>
      <c r="J1517" s="561" t="s">
        <v>7063</v>
      </c>
      <c r="K1517" s="562" t="s">
        <v>25645</v>
      </c>
      <c r="L1517" s="561" t="s">
        <v>25</v>
      </c>
    </row>
    <row r="1518" spans="1:12" x14ac:dyDescent="0.25">
      <c r="A1518" s="561" t="s">
        <v>1746</v>
      </c>
      <c r="B1518" s="561" t="s">
        <v>1747</v>
      </c>
      <c r="C1518" s="561" t="s">
        <v>1775</v>
      </c>
      <c r="D1518" s="561" t="s">
        <v>1776</v>
      </c>
      <c r="E1518" s="562" t="s">
        <v>22</v>
      </c>
      <c r="F1518" s="561" t="s">
        <v>22</v>
      </c>
      <c r="G1518" s="561" t="s">
        <v>25646</v>
      </c>
      <c r="H1518" s="561" t="s">
        <v>1808</v>
      </c>
      <c r="I1518" s="561" t="s">
        <v>23868</v>
      </c>
      <c r="J1518" s="561" t="s">
        <v>7063</v>
      </c>
      <c r="K1518" s="562" t="s">
        <v>25647</v>
      </c>
      <c r="L1518" s="561" t="s">
        <v>25</v>
      </c>
    </row>
    <row r="1519" spans="1:12" x14ac:dyDescent="0.25">
      <c r="A1519" s="561" t="s">
        <v>1746</v>
      </c>
      <c r="B1519" s="561" t="s">
        <v>1747</v>
      </c>
      <c r="C1519" s="561" t="s">
        <v>1775</v>
      </c>
      <c r="D1519" s="561" t="s">
        <v>1776</v>
      </c>
      <c r="E1519" s="562" t="s">
        <v>22</v>
      </c>
      <c r="F1519" s="561" t="s">
        <v>22</v>
      </c>
      <c r="G1519" s="561" t="s">
        <v>25648</v>
      </c>
      <c r="H1519" s="561" t="s">
        <v>1809</v>
      </c>
      <c r="I1519" s="561" t="s">
        <v>23868</v>
      </c>
      <c r="J1519" s="561" t="s">
        <v>7063</v>
      </c>
      <c r="K1519" s="562" t="s">
        <v>25649</v>
      </c>
      <c r="L1519" s="561" t="s">
        <v>25</v>
      </c>
    </row>
    <row r="1520" spans="1:12" x14ac:dyDescent="0.25">
      <c r="A1520" s="561" t="s">
        <v>1746</v>
      </c>
      <c r="B1520" s="561" t="s">
        <v>1747</v>
      </c>
      <c r="C1520" s="561" t="s">
        <v>1775</v>
      </c>
      <c r="D1520" s="561" t="s">
        <v>1776</v>
      </c>
      <c r="E1520" s="562" t="s">
        <v>22</v>
      </c>
      <c r="F1520" s="561" t="s">
        <v>22</v>
      </c>
      <c r="G1520" s="561" t="s">
        <v>25650</v>
      </c>
      <c r="H1520" s="561" t="s">
        <v>1810</v>
      </c>
      <c r="I1520" s="561" t="s">
        <v>23868</v>
      </c>
      <c r="J1520" s="561" t="s">
        <v>7063</v>
      </c>
      <c r="K1520" s="562" t="s">
        <v>8550</v>
      </c>
      <c r="L1520" s="561" t="s">
        <v>25</v>
      </c>
    </row>
    <row r="1521" spans="1:12" x14ac:dyDescent="0.25">
      <c r="A1521" s="561" t="s">
        <v>1746</v>
      </c>
      <c r="B1521" s="561" t="s">
        <v>1747</v>
      </c>
      <c r="C1521" s="561" t="s">
        <v>1775</v>
      </c>
      <c r="D1521" s="561" t="s">
        <v>1776</v>
      </c>
      <c r="E1521" s="562" t="s">
        <v>22</v>
      </c>
      <c r="F1521" s="561" t="s">
        <v>22</v>
      </c>
      <c r="G1521" s="561" t="s">
        <v>25651</v>
      </c>
      <c r="H1521" s="561" t="s">
        <v>1811</v>
      </c>
      <c r="I1521" s="561" t="s">
        <v>23148</v>
      </c>
      <c r="J1521" s="561" t="s">
        <v>7063</v>
      </c>
      <c r="K1521" s="562" t="s">
        <v>25652</v>
      </c>
      <c r="L1521" s="561" t="s">
        <v>25</v>
      </c>
    </row>
    <row r="1522" spans="1:12" x14ac:dyDescent="0.25">
      <c r="A1522" s="561" t="s">
        <v>1746</v>
      </c>
      <c r="B1522" s="561" t="s">
        <v>1747</v>
      </c>
      <c r="C1522" s="561" t="s">
        <v>1775</v>
      </c>
      <c r="D1522" s="561" t="s">
        <v>1776</v>
      </c>
      <c r="E1522" s="562" t="s">
        <v>22</v>
      </c>
      <c r="F1522" s="561" t="s">
        <v>22</v>
      </c>
      <c r="G1522" s="561" t="s">
        <v>25653</v>
      </c>
      <c r="H1522" s="561" t="s">
        <v>1812</v>
      </c>
      <c r="I1522" s="561" t="s">
        <v>23148</v>
      </c>
      <c r="J1522" s="561" t="s">
        <v>7063</v>
      </c>
      <c r="K1522" s="562" t="s">
        <v>25654</v>
      </c>
      <c r="L1522" s="561" t="s">
        <v>25</v>
      </c>
    </row>
    <row r="1523" spans="1:12" x14ac:dyDescent="0.25">
      <c r="A1523" s="561" t="s">
        <v>1746</v>
      </c>
      <c r="B1523" s="561" t="s">
        <v>1747</v>
      </c>
      <c r="C1523" s="561" t="s">
        <v>1775</v>
      </c>
      <c r="D1523" s="561" t="s">
        <v>1776</v>
      </c>
      <c r="E1523" s="562" t="s">
        <v>22</v>
      </c>
      <c r="F1523" s="561" t="s">
        <v>22</v>
      </c>
      <c r="G1523" s="561" t="s">
        <v>25655</v>
      </c>
      <c r="H1523" s="561" t="s">
        <v>1813</v>
      </c>
      <c r="I1523" s="561" t="s">
        <v>23148</v>
      </c>
      <c r="J1523" s="561" t="s">
        <v>7063</v>
      </c>
      <c r="K1523" s="562" t="s">
        <v>25656</v>
      </c>
      <c r="L1523" s="561" t="s">
        <v>25</v>
      </c>
    </row>
    <row r="1524" spans="1:12" x14ac:dyDescent="0.25">
      <c r="A1524" s="561" t="s">
        <v>1746</v>
      </c>
      <c r="B1524" s="561" t="s">
        <v>1747</v>
      </c>
      <c r="C1524" s="561" t="s">
        <v>1775</v>
      </c>
      <c r="D1524" s="561" t="s">
        <v>1776</v>
      </c>
      <c r="E1524" s="562" t="s">
        <v>22</v>
      </c>
      <c r="F1524" s="561" t="s">
        <v>22</v>
      </c>
      <c r="G1524" s="561" t="s">
        <v>25657</v>
      </c>
      <c r="H1524" s="561" t="s">
        <v>1814</v>
      </c>
      <c r="I1524" s="561" t="s">
        <v>23148</v>
      </c>
      <c r="J1524" s="561" t="s">
        <v>7063</v>
      </c>
      <c r="K1524" s="562" t="s">
        <v>25658</v>
      </c>
      <c r="L1524" s="561" t="s">
        <v>25</v>
      </c>
    </row>
    <row r="1525" spans="1:12" x14ac:dyDescent="0.25">
      <c r="A1525" s="561" t="s">
        <v>1746</v>
      </c>
      <c r="B1525" s="561" t="s">
        <v>1747</v>
      </c>
      <c r="C1525" s="561" t="s">
        <v>1775</v>
      </c>
      <c r="D1525" s="561" t="s">
        <v>1776</v>
      </c>
      <c r="E1525" s="562" t="s">
        <v>22</v>
      </c>
      <c r="F1525" s="561" t="s">
        <v>22</v>
      </c>
      <c r="G1525" s="561" t="s">
        <v>25659</v>
      </c>
      <c r="H1525" s="561" t="s">
        <v>1815</v>
      </c>
      <c r="I1525" s="561" t="s">
        <v>23148</v>
      </c>
      <c r="J1525" s="561" t="s">
        <v>7063</v>
      </c>
      <c r="K1525" s="562" t="s">
        <v>25660</v>
      </c>
      <c r="L1525" s="561" t="s">
        <v>25</v>
      </c>
    </row>
    <row r="1526" spans="1:12" x14ac:dyDescent="0.25">
      <c r="A1526" s="561" t="s">
        <v>1746</v>
      </c>
      <c r="B1526" s="561" t="s">
        <v>1747</v>
      </c>
      <c r="C1526" s="561" t="s">
        <v>1775</v>
      </c>
      <c r="D1526" s="561" t="s">
        <v>1776</v>
      </c>
      <c r="E1526" s="562" t="s">
        <v>22</v>
      </c>
      <c r="F1526" s="561" t="s">
        <v>22</v>
      </c>
      <c r="G1526" s="561" t="s">
        <v>25661</v>
      </c>
      <c r="H1526" s="561" t="s">
        <v>1816</v>
      </c>
      <c r="I1526" s="561" t="s">
        <v>23148</v>
      </c>
      <c r="J1526" s="561" t="s">
        <v>7063</v>
      </c>
      <c r="K1526" s="562" t="s">
        <v>25662</v>
      </c>
      <c r="L1526" s="561" t="s">
        <v>25</v>
      </c>
    </row>
    <row r="1527" spans="1:12" x14ac:dyDescent="0.25">
      <c r="A1527" s="561" t="s">
        <v>1746</v>
      </c>
      <c r="B1527" s="561" t="s">
        <v>1747</v>
      </c>
      <c r="C1527" s="561" t="s">
        <v>1775</v>
      </c>
      <c r="D1527" s="561" t="s">
        <v>1776</v>
      </c>
      <c r="E1527" s="562" t="s">
        <v>22</v>
      </c>
      <c r="F1527" s="561" t="s">
        <v>22</v>
      </c>
      <c r="G1527" s="561" t="s">
        <v>25663</v>
      </c>
      <c r="H1527" s="561" t="s">
        <v>1817</v>
      </c>
      <c r="I1527" s="561" t="s">
        <v>23148</v>
      </c>
      <c r="J1527" s="561" t="s">
        <v>7063</v>
      </c>
      <c r="K1527" s="562" t="s">
        <v>25664</v>
      </c>
      <c r="L1527" s="561" t="s">
        <v>25</v>
      </c>
    </row>
    <row r="1528" spans="1:12" x14ac:dyDescent="0.25">
      <c r="A1528" s="561" t="s">
        <v>1746</v>
      </c>
      <c r="B1528" s="561" t="s">
        <v>1747</v>
      </c>
      <c r="C1528" s="561" t="s">
        <v>1775</v>
      </c>
      <c r="D1528" s="561" t="s">
        <v>1776</v>
      </c>
      <c r="E1528" s="562" t="s">
        <v>22</v>
      </c>
      <c r="F1528" s="561" t="s">
        <v>22</v>
      </c>
      <c r="G1528" s="561" t="s">
        <v>25665</v>
      </c>
      <c r="H1528" s="561" t="s">
        <v>1818</v>
      </c>
      <c r="I1528" s="561" t="s">
        <v>23148</v>
      </c>
      <c r="J1528" s="561" t="s">
        <v>7063</v>
      </c>
      <c r="K1528" s="562" t="s">
        <v>25666</v>
      </c>
      <c r="L1528" s="561" t="s">
        <v>25</v>
      </c>
    </row>
    <row r="1529" spans="1:12" x14ac:dyDescent="0.25">
      <c r="A1529" s="561" t="s">
        <v>1746</v>
      </c>
      <c r="B1529" s="561" t="s">
        <v>1747</v>
      </c>
      <c r="C1529" s="561" t="s">
        <v>1775</v>
      </c>
      <c r="D1529" s="561" t="s">
        <v>1776</v>
      </c>
      <c r="E1529" s="562" t="s">
        <v>22</v>
      </c>
      <c r="F1529" s="561" t="s">
        <v>22</v>
      </c>
      <c r="G1529" s="561" t="s">
        <v>25667</v>
      </c>
      <c r="H1529" s="561" t="s">
        <v>1819</v>
      </c>
      <c r="I1529" s="561" t="s">
        <v>23148</v>
      </c>
      <c r="J1529" s="561" t="s">
        <v>7063</v>
      </c>
      <c r="K1529" s="562" t="s">
        <v>25668</v>
      </c>
      <c r="L1529" s="561" t="s">
        <v>25</v>
      </c>
    </row>
    <row r="1530" spans="1:12" x14ac:dyDescent="0.25">
      <c r="A1530" s="561" t="s">
        <v>1746</v>
      </c>
      <c r="B1530" s="561" t="s">
        <v>1747</v>
      </c>
      <c r="C1530" s="561" t="s">
        <v>1775</v>
      </c>
      <c r="D1530" s="561" t="s">
        <v>1776</v>
      </c>
      <c r="E1530" s="562" t="s">
        <v>22</v>
      </c>
      <c r="F1530" s="561" t="s">
        <v>22</v>
      </c>
      <c r="G1530" s="561" t="s">
        <v>25669</v>
      </c>
      <c r="H1530" s="561" t="s">
        <v>1820</v>
      </c>
      <c r="I1530" s="561" t="s">
        <v>23148</v>
      </c>
      <c r="J1530" s="561" t="s">
        <v>7063</v>
      </c>
      <c r="K1530" s="562" t="s">
        <v>25670</v>
      </c>
      <c r="L1530" s="561" t="s">
        <v>25</v>
      </c>
    </row>
    <row r="1531" spans="1:12" x14ac:dyDescent="0.25">
      <c r="A1531" s="561" t="s">
        <v>1746</v>
      </c>
      <c r="B1531" s="561" t="s">
        <v>1747</v>
      </c>
      <c r="C1531" s="561" t="s">
        <v>1775</v>
      </c>
      <c r="D1531" s="561" t="s">
        <v>1776</v>
      </c>
      <c r="E1531" s="562" t="s">
        <v>22</v>
      </c>
      <c r="F1531" s="561" t="s">
        <v>22</v>
      </c>
      <c r="G1531" s="561" t="s">
        <v>25671</v>
      </c>
      <c r="H1531" s="561" t="s">
        <v>1821</v>
      </c>
      <c r="I1531" s="561" t="s">
        <v>23148</v>
      </c>
      <c r="J1531" s="561" t="s">
        <v>7063</v>
      </c>
      <c r="K1531" s="562" t="s">
        <v>25672</v>
      </c>
      <c r="L1531" s="561" t="s">
        <v>25</v>
      </c>
    </row>
    <row r="1532" spans="1:12" x14ac:dyDescent="0.25">
      <c r="A1532" s="561" t="s">
        <v>1746</v>
      </c>
      <c r="B1532" s="561" t="s">
        <v>1747</v>
      </c>
      <c r="C1532" s="561" t="s">
        <v>1775</v>
      </c>
      <c r="D1532" s="561" t="s">
        <v>1776</v>
      </c>
      <c r="E1532" s="562" t="s">
        <v>22</v>
      </c>
      <c r="F1532" s="561" t="s">
        <v>22</v>
      </c>
      <c r="G1532" s="561" t="s">
        <v>25673</v>
      </c>
      <c r="H1532" s="561" t="s">
        <v>1822</v>
      </c>
      <c r="I1532" s="561" t="s">
        <v>23148</v>
      </c>
      <c r="J1532" s="561" t="s">
        <v>7063</v>
      </c>
      <c r="K1532" s="562" t="s">
        <v>25674</v>
      </c>
      <c r="L1532" s="561" t="s">
        <v>25</v>
      </c>
    </row>
    <row r="1533" spans="1:12" x14ac:dyDescent="0.25">
      <c r="A1533" s="561" t="s">
        <v>1746</v>
      </c>
      <c r="B1533" s="561" t="s">
        <v>1747</v>
      </c>
      <c r="C1533" s="561" t="s">
        <v>1775</v>
      </c>
      <c r="D1533" s="561" t="s">
        <v>1776</v>
      </c>
      <c r="E1533" s="562" t="s">
        <v>22</v>
      </c>
      <c r="F1533" s="561" t="s">
        <v>22</v>
      </c>
      <c r="G1533" s="561" t="s">
        <v>25675</v>
      </c>
      <c r="H1533" s="561" t="s">
        <v>1823</v>
      </c>
      <c r="I1533" s="561" t="s">
        <v>23148</v>
      </c>
      <c r="J1533" s="561" t="s">
        <v>7063</v>
      </c>
      <c r="K1533" s="562" t="s">
        <v>25676</v>
      </c>
      <c r="L1533" s="561" t="s">
        <v>25</v>
      </c>
    </row>
    <row r="1534" spans="1:12" x14ac:dyDescent="0.25">
      <c r="A1534" s="561" t="s">
        <v>1746</v>
      </c>
      <c r="B1534" s="561" t="s">
        <v>1747</v>
      </c>
      <c r="C1534" s="561" t="s">
        <v>1775</v>
      </c>
      <c r="D1534" s="561" t="s">
        <v>1776</v>
      </c>
      <c r="E1534" s="562" t="s">
        <v>22</v>
      </c>
      <c r="F1534" s="561" t="s">
        <v>22</v>
      </c>
      <c r="G1534" s="561" t="s">
        <v>25677</v>
      </c>
      <c r="H1534" s="561" t="s">
        <v>1824</v>
      </c>
      <c r="I1534" s="561" t="s">
        <v>23148</v>
      </c>
      <c r="J1534" s="561" t="s">
        <v>7063</v>
      </c>
      <c r="K1534" s="562" t="s">
        <v>25678</v>
      </c>
      <c r="L1534" s="561" t="s">
        <v>25</v>
      </c>
    </row>
    <row r="1535" spans="1:12" x14ac:dyDescent="0.25">
      <c r="A1535" s="561" t="s">
        <v>1746</v>
      </c>
      <c r="B1535" s="561" t="s">
        <v>1747</v>
      </c>
      <c r="C1535" s="561" t="s">
        <v>1775</v>
      </c>
      <c r="D1535" s="561" t="s">
        <v>1776</v>
      </c>
      <c r="E1535" s="562" t="s">
        <v>22</v>
      </c>
      <c r="F1535" s="561" t="s">
        <v>22</v>
      </c>
      <c r="G1535" s="561" t="s">
        <v>25679</v>
      </c>
      <c r="H1535" s="561" t="s">
        <v>1825</v>
      </c>
      <c r="I1535" s="561" t="s">
        <v>23148</v>
      </c>
      <c r="J1535" s="561" t="s">
        <v>7063</v>
      </c>
      <c r="K1535" s="562" t="s">
        <v>25680</v>
      </c>
      <c r="L1535" s="561" t="s">
        <v>25</v>
      </c>
    </row>
    <row r="1536" spans="1:12" x14ac:dyDescent="0.25">
      <c r="A1536" s="561" t="s">
        <v>1746</v>
      </c>
      <c r="B1536" s="561" t="s">
        <v>1747</v>
      </c>
      <c r="C1536" s="561" t="s">
        <v>1775</v>
      </c>
      <c r="D1536" s="561" t="s">
        <v>1776</v>
      </c>
      <c r="E1536" s="562" t="s">
        <v>22</v>
      </c>
      <c r="F1536" s="561" t="s">
        <v>22</v>
      </c>
      <c r="G1536" s="561" t="s">
        <v>25681</v>
      </c>
      <c r="H1536" s="561" t="s">
        <v>1826</v>
      </c>
      <c r="I1536" s="561" t="s">
        <v>23148</v>
      </c>
      <c r="J1536" s="561" t="s">
        <v>7063</v>
      </c>
      <c r="K1536" s="562" t="s">
        <v>25682</v>
      </c>
      <c r="L1536" s="561" t="s">
        <v>25</v>
      </c>
    </row>
    <row r="1537" spans="1:12" x14ac:dyDescent="0.25">
      <c r="A1537" s="561" t="s">
        <v>1746</v>
      </c>
      <c r="B1537" s="561" t="s">
        <v>1747</v>
      </c>
      <c r="C1537" s="561" t="s">
        <v>1775</v>
      </c>
      <c r="D1537" s="561" t="s">
        <v>1776</v>
      </c>
      <c r="E1537" s="562" t="s">
        <v>22</v>
      </c>
      <c r="F1537" s="561" t="s">
        <v>22</v>
      </c>
      <c r="G1537" s="561" t="s">
        <v>25683</v>
      </c>
      <c r="H1537" s="561" t="s">
        <v>1827</v>
      </c>
      <c r="I1537" s="561" t="s">
        <v>23148</v>
      </c>
      <c r="J1537" s="561" t="s">
        <v>7063</v>
      </c>
      <c r="K1537" s="562" t="s">
        <v>25684</v>
      </c>
      <c r="L1537" s="561" t="s">
        <v>25</v>
      </c>
    </row>
    <row r="1538" spans="1:12" x14ac:dyDescent="0.25">
      <c r="A1538" s="561" t="s">
        <v>1746</v>
      </c>
      <c r="B1538" s="561" t="s">
        <v>1747</v>
      </c>
      <c r="C1538" s="561" t="s">
        <v>1775</v>
      </c>
      <c r="D1538" s="561" t="s">
        <v>1776</v>
      </c>
      <c r="E1538" s="562" t="s">
        <v>22</v>
      </c>
      <c r="F1538" s="561" t="s">
        <v>22</v>
      </c>
      <c r="G1538" s="561" t="s">
        <v>25685</v>
      </c>
      <c r="H1538" s="561" t="s">
        <v>1828</v>
      </c>
      <c r="I1538" s="561" t="s">
        <v>23148</v>
      </c>
      <c r="J1538" s="561" t="s">
        <v>7063</v>
      </c>
      <c r="K1538" s="562" t="s">
        <v>25686</v>
      </c>
      <c r="L1538" s="561" t="s">
        <v>25</v>
      </c>
    </row>
    <row r="1539" spans="1:12" x14ac:dyDescent="0.25">
      <c r="A1539" s="561" t="s">
        <v>1746</v>
      </c>
      <c r="B1539" s="561" t="s">
        <v>1747</v>
      </c>
      <c r="C1539" s="561" t="s">
        <v>1775</v>
      </c>
      <c r="D1539" s="561" t="s">
        <v>1776</v>
      </c>
      <c r="E1539" s="562" t="s">
        <v>22</v>
      </c>
      <c r="F1539" s="561" t="s">
        <v>22</v>
      </c>
      <c r="G1539" s="561" t="s">
        <v>25687</v>
      </c>
      <c r="H1539" s="561" t="s">
        <v>1829</v>
      </c>
      <c r="I1539" s="561" t="s">
        <v>23148</v>
      </c>
      <c r="J1539" s="561" t="s">
        <v>7063</v>
      </c>
      <c r="K1539" s="562" t="s">
        <v>25688</v>
      </c>
      <c r="L1539" s="561" t="s">
        <v>25</v>
      </c>
    </row>
    <row r="1540" spans="1:12" x14ac:dyDescent="0.25">
      <c r="A1540" s="561" t="s">
        <v>1746</v>
      </c>
      <c r="B1540" s="561" t="s">
        <v>1747</v>
      </c>
      <c r="C1540" s="561" t="s">
        <v>1775</v>
      </c>
      <c r="D1540" s="561" t="s">
        <v>1776</v>
      </c>
      <c r="E1540" s="562" t="s">
        <v>22</v>
      </c>
      <c r="F1540" s="561" t="s">
        <v>22</v>
      </c>
      <c r="G1540" s="561" t="s">
        <v>25689</v>
      </c>
      <c r="H1540" s="561" t="s">
        <v>1830</v>
      </c>
      <c r="I1540" s="561" t="s">
        <v>23148</v>
      </c>
      <c r="J1540" s="561" t="s">
        <v>7063</v>
      </c>
      <c r="K1540" s="562" t="s">
        <v>1011</v>
      </c>
      <c r="L1540" s="561" t="s">
        <v>25</v>
      </c>
    </row>
    <row r="1541" spans="1:12" x14ac:dyDescent="0.25">
      <c r="A1541" s="561" t="s">
        <v>1746</v>
      </c>
      <c r="B1541" s="561" t="s">
        <v>1747</v>
      </c>
      <c r="C1541" s="561" t="s">
        <v>1775</v>
      </c>
      <c r="D1541" s="561" t="s">
        <v>1776</v>
      </c>
      <c r="E1541" s="562" t="s">
        <v>22</v>
      </c>
      <c r="F1541" s="561" t="s">
        <v>22</v>
      </c>
      <c r="G1541" s="561" t="s">
        <v>25690</v>
      </c>
      <c r="H1541" s="561" t="s">
        <v>1831</v>
      </c>
      <c r="I1541" s="561" t="s">
        <v>23270</v>
      </c>
      <c r="J1541" s="561" t="s">
        <v>7063</v>
      </c>
      <c r="K1541" s="562" t="s">
        <v>25691</v>
      </c>
      <c r="L1541" s="561" t="s">
        <v>25</v>
      </c>
    </row>
    <row r="1542" spans="1:12" x14ac:dyDescent="0.25">
      <c r="A1542" s="561" t="s">
        <v>1746</v>
      </c>
      <c r="B1542" s="561" t="s">
        <v>1747</v>
      </c>
      <c r="C1542" s="561" t="s">
        <v>1775</v>
      </c>
      <c r="D1542" s="561" t="s">
        <v>1776</v>
      </c>
      <c r="E1542" s="562" t="s">
        <v>22</v>
      </c>
      <c r="F1542" s="561" t="s">
        <v>22</v>
      </c>
      <c r="G1542" s="561" t="s">
        <v>25692</v>
      </c>
      <c r="H1542" s="561" t="s">
        <v>1832</v>
      </c>
      <c r="I1542" s="561" t="s">
        <v>23868</v>
      </c>
      <c r="J1542" s="561" t="s">
        <v>7063</v>
      </c>
      <c r="K1542" s="562" t="s">
        <v>25693</v>
      </c>
      <c r="L1542" s="561" t="s">
        <v>25</v>
      </c>
    </row>
    <row r="1543" spans="1:12" x14ac:dyDescent="0.25">
      <c r="A1543" s="561" t="s">
        <v>1746</v>
      </c>
      <c r="B1543" s="561" t="s">
        <v>1747</v>
      </c>
      <c r="C1543" s="561" t="s">
        <v>1775</v>
      </c>
      <c r="D1543" s="561" t="s">
        <v>1776</v>
      </c>
      <c r="E1543" s="562" t="s">
        <v>22</v>
      </c>
      <c r="F1543" s="561" t="s">
        <v>22</v>
      </c>
      <c r="G1543" s="561" t="s">
        <v>25694</v>
      </c>
      <c r="H1543" s="561" t="s">
        <v>1833</v>
      </c>
      <c r="I1543" s="561" t="s">
        <v>23868</v>
      </c>
      <c r="J1543" s="561" t="s">
        <v>7063</v>
      </c>
      <c r="K1543" s="562" t="s">
        <v>7295</v>
      </c>
      <c r="L1543" s="561" t="s">
        <v>25</v>
      </c>
    </row>
    <row r="1544" spans="1:12" x14ac:dyDescent="0.25">
      <c r="A1544" s="561" t="s">
        <v>1746</v>
      </c>
      <c r="B1544" s="561" t="s">
        <v>1747</v>
      </c>
      <c r="C1544" s="561" t="s">
        <v>1775</v>
      </c>
      <c r="D1544" s="561" t="s">
        <v>1776</v>
      </c>
      <c r="E1544" s="562" t="s">
        <v>22</v>
      </c>
      <c r="F1544" s="561" t="s">
        <v>22</v>
      </c>
      <c r="G1544" s="561" t="s">
        <v>25695</v>
      </c>
      <c r="H1544" s="561" t="s">
        <v>1834</v>
      </c>
      <c r="I1544" s="561" t="s">
        <v>23868</v>
      </c>
      <c r="J1544" s="561" t="s">
        <v>7063</v>
      </c>
      <c r="K1544" s="562" t="s">
        <v>25696</v>
      </c>
      <c r="L1544" s="561" t="s">
        <v>25</v>
      </c>
    </row>
    <row r="1545" spans="1:12" x14ac:dyDescent="0.25">
      <c r="A1545" s="561" t="s">
        <v>1746</v>
      </c>
      <c r="B1545" s="561" t="s">
        <v>1747</v>
      </c>
      <c r="C1545" s="561" t="s">
        <v>1775</v>
      </c>
      <c r="D1545" s="561" t="s">
        <v>1776</v>
      </c>
      <c r="E1545" s="562" t="s">
        <v>22</v>
      </c>
      <c r="F1545" s="561" t="s">
        <v>22</v>
      </c>
      <c r="G1545" s="561" t="s">
        <v>25697</v>
      </c>
      <c r="H1545" s="561" t="s">
        <v>1835</v>
      </c>
      <c r="I1545" s="561" t="s">
        <v>23868</v>
      </c>
      <c r="J1545" s="561" t="s">
        <v>7063</v>
      </c>
      <c r="K1545" s="562" t="s">
        <v>25698</v>
      </c>
      <c r="L1545" s="561" t="s">
        <v>25</v>
      </c>
    </row>
    <row r="1546" spans="1:12" x14ac:dyDescent="0.25">
      <c r="A1546" s="561" t="s">
        <v>1746</v>
      </c>
      <c r="B1546" s="561" t="s">
        <v>1747</v>
      </c>
      <c r="C1546" s="561" t="s">
        <v>1775</v>
      </c>
      <c r="D1546" s="561" t="s">
        <v>1776</v>
      </c>
      <c r="E1546" s="562" t="s">
        <v>22</v>
      </c>
      <c r="F1546" s="561" t="s">
        <v>22</v>
      </c>
      <c r="G1546" s="561" t="s">
        <v>25699</v>
      </c>
      <c r="H1546" s="561" t="s">
        <v>1836</v>
      </c>
      <c r="I1546" s="561" t="s">
        <v>23868</v>
      </c>
      <c r="J1546" s="561" t="s">
        <v>24</v>
      </c>
      <c r="K1546" s="562" t="s">
        <v>25700</v>
      </c>
      <c r="L1546" s="561" t="s">
        <v>25</v>
      </c>
    </row>
    <row r="1547" spans="1:12" x14ac:dyDescent="0.25">
      <c r="A1547" s="561" t="s">
        <v>1746</v>
      </c>
      <c r="B1547" s="561" t="s">
        <v>1747</v>
      </c>
      <c r="C1547" s="561" t="s">
        <v>1775</v>
      </c>
      <c r="D1547" s="561" t="s">
        <v>1776</v>
      </c>
      <c r="E1547" s="562" t="s">
        <v>22</v>
      </c>
      <c r="F1547" s="561" t="s">
        <v>22</v>
      </c>
      <c r="G1547" s="561" t="s">
        <v>25701</v>
      </c>
      <c r="H1547" s="561" t="s">
        <v>1838</v>
      </c>
      <c r="I1547" s="561" t="s">
        <v>17887</v>
      </c>
      <c r="J1547" s="561" t="s">
        <v>24</v>
      </c>
      <c r="K1547" s="562" t="s">
        <v>8107</v>
      </c>
      <c r="L1547" s="561" t="s">
        <v>25</v>
      </c>
    </row>
    <row r="1548" spans="1:12" x14ac:dyDescent="0.25">
      <c r="A1548" s="561" t="s">
        <v>1746</v>
      </c>
      <c r="B1548" s="561" t="s">
        <v>1747</v>
      </c>
      <c r="C1548" s="561" t="s">
        <v>1775</v>
      </c>
      <c r="D1548" s="561" t="s">
        <v>1776</v>
      </c>
      <c r="E1548" s="562" t="s">
        <v>22</v>
      </c>
      <c r="F1548" s="561" t="s">
        <v>22</v>
      </c>
      <c r="G1548" s="561" t="s">
        <v>25702</v>
      </c>
      <c r="H1548" s="561" t="s">
        <v>1840</v>
      </c>
      <c r="I1548" s="561" t="s">
        <v>17887</v>
      </c>
      <c r="J1548" s="561" t="s">
        <v>24</v>
      </c>
      <c r="K1548" s="562" t="s">
        <v>25703</v>
      </c>
      <c r="L1548" s="561" t="s">
        <v>25</v>
      </c>
    </row>
    <row r="1549" spans="1:12" x14ac:dyDescent="0.25">
      <c r="A1549" s="561" t="s">
        <v>1746</v>
      </c>
      <c r="B1549" s="561" t="s">
        <v>1747</v>
      </c>
      <c r="C1549" s="561" t="s">
        <v>1775</v>
      </c>
      <c r="D1549" s="561" t="s">
        <v>1776</v>
      </c>
      <c r="E1549" s="562" t="s">
        <v>22</v>
      </c>
      <c r="F1549" s="561" t="s">
        <v>22</v>
      </c>
      <c r="G1549" s="561" t="s">
        <v>25704</v>
      </c>
      <c r="H1549" s="561" t="s">
        <v>1841</v>
      </c>
      <c r="I1549" s="561" t="s">
        <v>17887</v>
      </c>
      <c r="J1549" s="561" t="s">
        <v>24</v>
      </c>
      <c r="K1549" s="562" t="s">
        <v>1754</v>
      </c>
      <c r="L1549" s="561" t="s">
        <v>25</v>
      </c>
    </row>
    <row r="1550" spans="1:12" x14ac:dyDescent="0.25">
      <c r="A1550" s="561" t="s">
        <v>1746</v>
      </c>
      <c r="B1550" s="561" t="s">
        <v>1747</v>
      </c>
      <c r="C1550" s="561" t="s">
        <v>1775</v>
      </c>
      <c r="D1550" s="561" t="s">
        <v>1776</v>
      </c>
      <c r="E1550" s="562" t="s">
        <v>22</v>
      </c>
      <c r="F1550" s="561" t="s">
        <v>22</v>
      </c>
      <c r="G1550" s="561" t="s">
        <v>25705</v>
      </c>
      <c r="H1550" s="561" t="s">
        <v>1843</v>
      </c>
      <c r="I1550" s="561" t="s">
        <v>17887</v>
      </c>
      <c r="J1550" s="561" t="s">
        <v>24</v>
      </c>
      <c r="K1550" s="562" t="s">
        <v>262</v>
      </c>
      <c r="L1550" s="561" t="s">
        <v>25</v>
      </c>
    </row>
    <row r="1551" spans="1:12" x14ac:dyDescent="0.25">
      <c r="A1551" s="561" t="s">
        <v>1746</v>
      </c>
      <c r="B1551" s="561" t="s">
        <v>1747</v>
      </c>
      <c r="C1551" s="561" t="s">
        <v>1775</v>
      </c>
      <c r="D1551" s="561" t="s">
        <v>1776</v>
      </c>
      <c r="E1551" s="562" t="s">
        <v>22</v>
      </c>
      <c r="F1551" s="561" t="s">
        <v>22</v>
      </c>
      <c r="G1551" s="561" t="s">
        <v>25706</v>
      </c>
      <c r="H1551" s="561" t="s">
        <v>1845</v>
      </c>
      <c r="I1551" s="561" t="s">
        <v>17887</v>
      </c>
      <c r="J1551" s="561" t="s">
        <v>24</v>
      </c>
      <c r="K1551" s="562" t="s">
        <v>8350</v>
      </c>
      <c r="L1551" s="561" t="s">
        <v>25</v>
      </c>
    </row>
    <row r="1552" spans="1:12" x14ac:dyDescent="0.25">
      <c r="A1552" s="561" t="s">
        <v>1746</v>
      </c>
      <c r="B1552" s="561" t="s">
        <v>1747</v>
      </c>
      <c r="C1552" s="561" t="s">
        <v>1775</v>
      </c>
      <c r="D1552" s="561" t="s">
        <v>1776</v>
      </c>
      <c r="E1552" s="562" t="s">
        <v>22</v>
      </c>
      <c r="F1552" s="561" t="s">
        <v>22</v>
      </c>
      <c r="G1552" s="561" t="s">
        <v>25707</v>
      </c>
      <c r="H1552" s="561" t="s">
        <v>1846</v>
      </c>
      <c r="I1552" s="561" t="s">
        <v>17887</v>
      </c>
      <c r="J1552" s="561" t="s">
        <v>24</v>
      </c>
      <c r="K1552" s="562" t="s">
        <v>8337</v>
      </c>
      <c r="L1552" s="561" t="s">
        <v>25</v>
      </c>
    </row>
    <row r="1553" spans="1:12" x14ac:dyDescent="0.25">
      <c r="A1553" s="561" t="s">
        <v>1746</v>
      </c>
      <c r="B1553" s="561" t="s">
        <v>1747</v>
      </c>
      <c r="C1553" s="561" t="s">
        <v>1775</v>
      </c>
      <c r="D1553" s="561" t="s">
        <v>1776</v>
      </c>
      <c r="E1553" s="562" t="s">
        <v>22</v>
      </c>
      <c r="F1553" s="561" t="s">
        <v>22</v>
      </c>
      <c r="G1553" s="561" t="s">
        <v>25708</v>
      </c>
      <c r="H1553" s="561" t="s">
        <v>1848</v>
      </c>
      <c r="I1553" s="561" t="s">
        <v>17887</v>
      </c>
      <c r="J1553" s="561" t="s">
        <v>24</v>
      </c>
      <c r="K1553" s="562" t="s">
        <v>7991</v>
      </c>
      <c r="L1553" s="561" t="s">
        <v>25</v>
      </c>
    </row>
    <row r="1554" spans="1:12" x14ac:dyDescent="0.25">
      <c r="A1554" s="561" t="s">
        <v>1746</v>
      </c>
      <c r="B1554" s="561" t="s">
        <v>1747</v>
      </c>
      <c r="C1554" s="561" t="s">
        <v>1775</v>
      </c>
      <c r="D1554" s="561" t="s">
        <v>1776</v>
      </c>
      <c r="E1554" s="562" t="s">
        <v>22</v>
      </c>
      <c r="F1554" s="561" t="s">
        <v>22</v>
      </c>
      <c r="G1554" s="561" t="s">
        <v>25709</v>
      </c>
      <c r="H1554" s="561" t="s">
        <v>1850</v>
      </c>
      <c r="I1554" s="561" t="s">
        <v>25535</v>
      </c>
      <c r="J1554" s="561" t="s">
        <v>7063</v>
      </c>
      <c r="K1554" s="562" t="s">
        <v>25710</v>
      </c>
      <c r="L1554" s="561" t="s">
        <v>25</v>
      </c>
    </row>
    <row r="1555" spans="1:12" x14ac:dyDescent="0.25">
      <c r="A1555" s="561" t="s">
        <v>1746</v>
      </c>
      <c r="B1555" s="561" t="s">
        <v>1747</v>
      </c>
      <c r="C1555" s="561" t="s">
        <v>25711</v>
      </c>
      <c r="D1555" s="561" t="s">
        <v>25712</v>
      </c>
      <c r="E1555" s="562" t="s">
        <v>22</v>
      </c>
      <c r="F1555" s="561" t="s">
        <v>22</v>
      </c>
      <c r="G1555" s="561" t="s">
        <v>25713</v>
      </c>
      <c r="H1555" s="561" t="s">
        <v>25714</v>
      </c>
      <c r="I1555" s="561" t="s">
        <v>23148</v>
      </c>
      <c r="J1555" s="561" t="s">
        <v>7063</v>
      </c>
      <c r="K1555" s="562" t="s">
        <v>24509</v>
      </c>
      <c r="L1555" s="561" t="s">
        <v>25</v>
      </c>
    </row>
    <row r="1556" spans="1:12" x14ac:dyDescent="0.25">
      <c r="A1556" s="561" t="s">
        <v>1746</v>
      </c>
      <c r="B1556" s="561" t="s">
        <v>1747</v>
      </c>
      <c r="C1556" s="561" t="s">
        <v>25711</v>
      </c>
      <c r="D1556" s="561" t="s">
        <v>25712</v>
      </c>
      <c r="E1556" s="562" t="s">
        <v>22</v>
      </c>
      <c r="F1556" s="561" t="s">
        <v>22</v>
      </c>
      <c r="G1556" s="561" t="s">
        <v>25715</v>
      </c>
      <c r="H1556" s="561" t="s">
        <v>25716</v>
      </c>
      <c r="I1556" s="561" t="s">
        <v>23148</v>
      </c>
      <c r="J1556" s="561" t="s">
        <v>7063</v>
      </c>
      <c r="K1556" s="562" t="s">
        <v>8441</v>
      </c>
      <c r="L1556" s="561" t="s">
        <v>25</v>
      </c>
    </row>
    <row r="1557" spans="1:12" x14ac:dyDescent="0.25">
      <c r="A1557" s="561" t="s">
        <v>1746</v>
      </c>
      <c r="B1557" s="561" t="s">
        <v>1747</v>
      </c>
      <c r="C1557" s="561" t="s">
        <v>25711</v>
      </c>
      <c r="D1557" s="561" t="s">
        <v>25712</v>
      </c>
      <c r="E1557" s="562" t="s">
        <v>22</v>
      </c>
      <c r="F1557" s="561" t="s">
        <v>22</v>
      </c>
      <c r="G1557" s="561" t="s">
        <v>25717</v>
      </c>
      <c r="H1557" s="561" t="s">
        <v>25718</v>
      </c>
      <c r="I1557" s="561" t="s">
        <v>23148</v>
      </c>
      <c r="J1557" s="561" t="s">
        <v>7063</v>
      </c>
      <c r="K1557" s="562" t="s">
        <v>25719</v>
      </c>
      <c r="L1557" s="561" t="s">
        <v>25</v>
      </c>
    </row>
    <row r="1558" spans="1:12" x14ac:dyDescent="0.25">
      <c r="A1558" s="561" t="s">
        <v>1746</v>
      </c>
      <c r="B1558" s="561" t="s">
        <v>1747</v>
      </c>
      <c r="C1558" s="561" t="s">
        <v>25711</v>
      </c>
      <c r="D1558" s="561" t="s">
        <v>25712</v>
      </c>
      <c r="E1558" s="562" t="s">
        <v>22</v>
      </c>
      <c r="F1558" s="561" t="s">
        <v>22</v>
      </c>
      <c r="G1558" s="561" t="s">
        <v>25720</v>
      </c>
      <c r="H1558" s="561" t="s">
        <v>25721</v>
      </c>
      <c r="I1558" s="561" t="s">
        <v>23148</v>
      </c>
      <c r="J1558" s="561" t="s">
        <v>7063</v>
      </c>
      <c r="K1558" s="562" t="s">
        <v>25722</v>
      </c>
      <c r="L1558" s="561" t="s">
        <v>25</v>
      </c>
    </row>
    <row r="1559" spans="1:12" x14ac:dyDescent="0.25">
      <c r="A1559" s="561" t="s">
        <v>1746</v>
      </c>
      <c r="B1559" s="561" t="s">
        <v>1747</v>
      </c>
      <c r="C1559" s="561" t="s">
        <v>25711</v>
      </c>
      <c r="D1559" s="561" t="s">
        <v>25712</v>
      </c>
      <c r="E1559" s="562" t="s">
        <v>22</v>
      </c>
      <c r="F1559" s="561" t="s">
        <v>22</v>
      </c>
      <c r="G1559" s="561" t="s">
        <v>25723</v>
      </c>
      <c r="H1559" s="561" t="s">
        <v>25724</v>
      </c>
      <c r="I1559" s="561" t="s">
        <v>23148</v>
      </c>
      <c r="J1559" s="561" t="s">
        <v>7063</v>
      </c>
      <c r="K1559" s="562" t="s">
        <v>25725</v>
      </c>
      <c r="L1559" s="561" t="s">
        <v>25</v>
      </c>
    </row>
    <row r="1560" spans="1:12" x14ac:dyDescent="0.25">
      <c r="A1560" s="561" t="s">
        <v>1746</v>
      </c>
      <c r="B1560" s="561" t="s">
        <v>1747</v>
      </c>
      <c r="C1560" s="561" t="s">
        <v>25711</v>
      </c>
      <c r="D1560" s="561" t="s">
        <v>25712</v>
      </c>
      <c r="E1560" s="562" t="s">
        <v>22</v>
      </c>
      <c r="F1560" s="561" t="s">
        <v>22</v>
      </c>
      <c r="G1560" s="561" t="s">
        <v>25726</v>
      </c>
      <c r="H1560" s="561" t="s">
        <v>25727</v>
      </c>
      <c r="I1560" s="561" t="s">
        <v>23148</v>
      </c>
      <c r="J1560" s="561" t="s">
        <v>7063</v>
      </c>
      <c r="K1560" s="562" t="s">
        <v>25728</v>
      </c>
      <c r="L1560" s="561" t="s">
        <v>25</v>
      </c>
    </row>
    <row r="1561" spans="1:12" x14ac:dyDescent="0.25">
      <c r="A1561" s="561" t="s">
        <v>1746</v>
      </c>
      <c r="B1561" s="561" t="s">
        <v>1747</v>
      </c>
      <c r="C1561" s="561" t="s">
        <v>25711</v>
      </c>
      <c r="D1561" s="561" t="s">
        <v>25712</v>
      </c>
      <c r="E1561" s="562" t="s">
        <v>22</v>
      </c>
      <c r="F1561" s="561" t="s">
        <v>22</v>
      </c>
      <c r="G1561" s="561" t="s">
        <v>25729</v>
      </c>
      <c r="H1561" s="561" t="s">
        <v>25730</v>
      </c>
      <c r="I1561" s="561" t="s">
        <v>23148</v>
      </c>
      <c r="J1561" s="561" t="s">
        <v>7063</v>
      </c>
      <c r="K1561" s="562" t="s">
        <v>25731</v>
      </c>
      <c r="L1561" s="561" t="s">
        <v>25</v>
      </c>
    </row>
    <row r="1562" spans="1:12" x14ac:dyDescent="0.25">
      <c r="A1562" s="561" t="s">
        <v>1746</v>
      </c>
      <c r="B1562" s="561" t="s">
        <v>1747</v>
      </c>
      <c r="C1562" s="561" t="s">
        <v>25711</v>
      </c>
      <c r="D1562" s="561" t="s">
        <v>25712</v>
      </c>
      <c r="E1562" s="562" t="s">
        <v>22</v>
      </c>
      <c r="F1562" s="561" t="s">
        <v>22</v>
      </c>
      <c r="G1562" s="561" t="s">
        <v>25732</v>
      </c>
      <c r="H1562" s="561" t="s">
        <v>25733</v>
      </c>
      <c r="I1562" s="561" t="s">
        <v>23148</v>
      </c>
      <c r="J1562" s="561" t="s">
        <v>7063</v>
      </c>
      <c r="K1562" s="562" t="s">
        <v>25734</v>
      </c>
      <c r="L1562" s="561" t="s">
        <v>25</v>
      </c>
    </row>
    <row r="1563" spans="1:12" x14ac:dyDescent="0.25">
      <c r="A1563" s="561" t="s">
        <v>1746</v>
      </c>
      <c r="B1563" s="561" t="s">
        <v>1747</v>
      </c>
      <c r="C1563" s="561" t="s">
        <v>25711</v>
      </c>
      <c r="D1563" s="561" t="s">
        <v>25712</v>
      </c>
      <c r="E1563" s="562" t="s">
        <v>22</v>
      </c>
      <c r="F1563" s="561" t="s">
        <v>22</v>
      </c>
      <c r="G1563" s="561" t="s">
        <v>25735</v>
      </c>
      <c r="H1563" s="561" t="s">
        <v>25736</v>
      </c>
      <c r="I1563" s="561" t="s">
        <v>23148</v>
      </c>
      <c r="J1563" s="561" t="s">
        <v>7063</v>
      </c>
      <c r="K1563" s="562" t="s">
        <v>25737</v>
      </c>
      <c r="L1563" s="561" t="s">
        <v>25</v>
      </c>
    </row>
    <row r="1564" spans="1:12" x14ac:dyDescent="0.25">
      <c r="A1564" s="561" t="s">
        <v>1746</v>
      </c>
      <c r="B1564" s="561" t="s">
        <v>1747</v>
      </c>
      <c r="C1564" s="561" t="s">
        <v>25711</v>
      </c>
      <c r="D1564" s="561" t="s">
        <v>25712</v>
      </c>
      <c r="E1564" s="562" t="s">
        <v>22</v>
      </c>
      <c r="F1564" s="561" t="s">
        <v>22</v>
      </c>
      <c r="G1564" s="561" t="s">
        <v>25738</v>
      </c>
      <c r="H1564" s="561" t="s">
        <v>25739</v>
      </c>
      <c r="I1564" s="561" t="s">
        <v>23148</v>
      </c>
      <c r="J1564" s="561" t="s">
        <v>7063</v>
      </c>
      <c r="K1564" s="562" t="s">
        <v>25740</v>
      </c>
      <c r="L1564" s="561" t="s">
        <v>25</v>
      </c>
    </row>
    <row r="1565" spans="1:12" x14ac:dyDescent="0.25">
      <c r="A1565" s="561" t="s">
        <v>1746</v>
      </c>
      <c r="B1565" s="561" t="s">
        <v>1747</v>
      </c>
      <c r="C1565" s="561" t="s">
        <v>25711</v>
      </c>
      <c r="D1565" s="561" t="s">
        <v>25712</v>
      </c>
      <c r="E1565" s="562" t="s">
        <v>22</v>
      </c>
      <c r="F1565" s="561" t="s">
        <v>22</v>
      </c>
      <c r="G1565" s="561" t="s">
        <v>25741</v>
      </c>
      <c r="H1565" s="561" t="s">
        <v>25742</v>
      </c>
      <c r="I1565" s="561" t="s">
        <v>23148</v>
      </c>
      <c r="J1565" s="561" t="s">
        <v>7063</v>
      </c>
      <c r="K1565" s="562" t="s">
        <v>25743</v>
      </c>
      <c r="L1565" s="561" t="s">
        <v>25</v>
      </c>
    </row>
    <row r="1566" spans="1:12" x14ac:dyDescent="0.25">
      <c r="A1566" s="561" t="s">
        <v>1746</v>
      </c>
      <c r="B1566" s="561" t="s">
        <v>1747</v>
      </c>
      <c r="C1566" s="561" t="s">
        <v>25711</v>
      </c>
      <c r="D1566" s="561" t="s">
        <v>25712</v>
      </c>
      <c r="E1566" s="562" t="s">
        <v>22</v>
      </c>
      <c r="F1566" s="561" t="s">
        <v>22</v>
      </c>
      <c r="G1566" s="561" t="s">
        <v>25744</v>
      </c>
      <c r="H1566" s="561" t="s">
        <v>25745</v>
      </c>
      <c r="I1566" s="561" t="s">
        <v>23148</v>
      </c>
      <c r="J1566" s="561" t="s">
        <v>7063</v>
      </c>
      <c r="K1566" s="562" t="s">
        <v>25746</v>
      </c>
      <c r="L1566" s="561" t="s">
        <v>25</v>
      </c>
    </row>
    <row r="1567" spans="1:12" x14ac:dyDescent="0.25">
      <c r="A1567" s="561" t="s">
        <v>1746</v>
      </c>
      <c r="B1567" s="561" t="s">
        <v>1747</v>
      </c>
      <c r="C1567" s="561" t="s">
        <v>25711</v>
      </c>
      <c r="D1567" s="561" t="s">
        <v>25712</v>
      </c>
      <c r="E1567" s="562" t="s">
        <v>22</v>
      </c>
      <c r="F1567" s="561" t="s">
        <v>22</v>
      </c>
      <c r="G1567" s="561" t="s">
        <v>25747</v>
      </c>
      <c r="H1567" s="561" t="s">
        <v>25748</v>
      </c>
      <c r="I1567" s="561" t="s">
        <v>23270</v>
      </c>
      <c r="J1567" s="561" t="s">
        <v>7063</v>
      </c>
      <c r="K1567" s="562" t="s">
        <v>25749</v>
      </c>
      <c r="L1567" s="561" t="s">
        <v>25</v>
      </c>
    </row>
    <row r="1568" spans="1:12" x14ac:dyDescent="0.25">
      <c r="A1568" s="561" t="s">
        <v>1746</v>
      </c>
      <c r="B1568" s="561" t="s">
        <v>1747</v>
      </c>
      <c r="C1568" s="561" t="s">
        <v>25711</v>
      </c>
      <c r="D1568" s="561" t="s">
        <v>25712</v>
      </c>
      <c r="E1568" s="562" t="s">
        <v>22</v>
      </c>
      <c r="F1568" s="561" t="s">
        <v>22</v>
      </c>
      <c r="G1568" s="561" t="s">
        <v>25750</v>
      </c>
      <c r="H1568" s="561" t="s">
        <v>25751</v>
      </c>
      <c r="I1568" s="561" t="s">
        <v>23270</v>
      </c>
      <c r="J1568" s="561" t="s">
        <v>7063</v>
      </c>
      <c r="K1568" s="562" t="s">
        <v>25752</v>
      </c>
      <c r="L1568" s="561" t="s">
        <v>25</v>
      </c>
    </row>
    <row r="1569" spans="1:12" x14ac:dyDescent="0.25">
      <c r="A1569" s="561" t="s">
        <v>1746</v>
      </c>
      <c r="B1569" s="561" t="s">
        <v>1747</v>
      </c>
      <c r="C1569" s="561" t="s">
        <v>25711</v>
      </c>
      <c r="D1569" s="561" t="s">
        <v>25712</v>
      </c>
      <c r="E1569" s="562" t="s">
        <v>22</v>
      </c>
      <c r="F1569" s="561" t="s">
        <v>22</v>
      </c>
      <c r="G1569" s="561" t="s">
        <v>25753</v>
      </c>
      <c r="H1569" s="561" t="s">
        <v>25754</v>
      </c>
      <c r="I1569" s="561" t="s">
        <v>23270</v>
      </c>
      <c r="J1569" s="561" t="s">
        <v>7063</v>
      </c>
      <c r="K1569" s="562" t="s">
        <v>25755</v>
      </c>
      <c r="L1569" s="561" t="s">
        <v>25</v>
      </c>
    </row>
    <row r="1570" spans="1:12" x14ac:dyDescent="0.25">
      <c r="A1570" s="561" t="s">
        <v>1746</v>
      </c>
      <c r="B1570" s="561" t="s">
        <v>1747</v>
      </c>
      <c r="C1570" s="561" t="s">
        <v>25711</v>
      </c>
      <c r="D1570" s="561" t="s">
        <v>25712</v>
      </c>
      <c r="E1570" s="562" t="s">
        <v>22</v>
      </c>
      <c r="F1570" s="561" t="s">
        <v>22</v>
      </c>
      <c r="G1570" s="561" t="s">
        <v>25756</v>
      </c>
      <c r="H1570" s="561" t="s">
        <v>25757</v>
      </c>
      <c r="I1570" s="561" t="s">
        <v>23270</v>
      </c>
      <c r="J1570" s="561" t="s">
        <v>7063</v>
      </c>
      <c r="K1570" s="562" t="s">
        <v>25758</v>
      </c>
      <c r="L1570" s="561" t="s">
        <v>25</v>
      </c>
    </row>
    <row r="1571" spans="1:12" x14ac:dyDescent="0.25">
      <c r="A1571" s="561" t="s">
        <v>1746</v>
      </c>
      <c r="B1571" s="561" t="s">
        <v>1747</v>
      </c>
      <c r="C1571" s="561" t="s">
        <v>25711</v>
      </c>
      <c r="D1571" s="561" t="s">
        <v>25712</v>
      </c>
      <c r="E1571" s="562" t="s">
        <v>22</v>
      </c>
      <c r="F1571" s="561" t="s">
        <v>22</v>
      </c>
      <c r="G1571" s="561" t="s">
        <v>25759</v>
      </c>
      <c r="H1571" s="561" t="s">
        <v>25760</v>
      </c>
      <c r="I1571" s="561" t="s">
        <v>23270</v>
      </c>
      <c r="J1571" s="561" t="s">
        <v>7063</v>
      </c>
      <c r="K1571" s="562" t="s">
        <v>25761</v>
      </c>
      <c r="L1571" s="561" t="s">
        <v>25</v>
      </c>
    </row>
    <row r="1572" spans="1:12" x14ac:dyDescent="0.25">
      <c r="A1572" s="561" t="s">
        <v>1746</v>
      </c>
      <c r="B1572" s="561" t="s">
        <v>1747</v>
      </c>
      <c r="C1572" s="561" t="s">
        <v>25711</v>
      </c>
      <c r="D1572" s="561" t="s">
        <v>25712</v>
      </c>
      <c r="E1572" s="562" t="s">
        <v>22</v>
      </c>
      <c r="F1572" s="561" t="s">
        <v>22</v>
      </c>
      <c r="G1572" s="561" t="s">
        <v>25762</v>
      </c>
      <c r="H1572" s="561" t="s">
        <v>25763</v>
      </c>
      <c r="I1572" s="561" t="s">
        <v>23270</v>
      </c>
      <c r="J1572" s="561" t="s">
        <v>7063</v>
      </c>
      <c r="K1572" s="562" t="s">
        <v>25764</v>
      </c>
      <c r="L1572" s="561" t="s">
        <v>25</v>
      </c>
    </row>
    <row r="1573" spans="1:12" x14ac:dyDescent="0.25">
      <c r="A1573" s="561" t="s">
        <v>1746</v>
      </c>
      <c r="B1573" s="561" t="s">
        <v>1747</v>
      </c>
      <c r="C1573" s="561" t="s">
        <v>1851</v>
      </c>
      <c r="D1573" s="561" t="s">
        <v>1852</v>
      </c>
      <c r="E1573" s="562" t="s">
        <v>22</v>
      </c>
      <c r="F1573" s="561" t="s">
        <v>22</v>
      </c>
      <c r="G1573" s="561" t="s">
        <v>25765</v>
      </c>
      <c r="H1573" s="561" t="s">
        <v>25766</v>
      </c>
      <c r="I1573" s="561" t="s">
        <v>23270</v>
      </c>
      <c r="J1573" s="561" t="s">
        <v>7063</v>
      </c>
      <c r="K1573" s="562" t="s">
        <v>25767</v>
      </c>
      <c r="L1573" s="561" t="s">
        <v>25</v>
      </c>
    </row>
    <row r="1574" spans="1:12" x14ac:dyDescent="0.25">
      <c r="A1574" s="561" t="s">
        <v>1746</v>
      </c>
      <c r="B1574" s="561" t="s">
        <v>1747</v>
      </c>
      <c r="C1574" s="561" t="s">
        <v>1851</v>
      </c>
      <c r="D1574" s="561" t="s">
        <v>1852</v>
      </c>
      <c r="E1574" s="562" t="s">
        <v>22</v>
      </c>
      <c r="F1574" s="561" t="s">
        <v>22</v>
      </c>
      <c r="G1574" s="561" t="s">
        <v>25768</v>
      </c>
      <c r="H1574" s="561" t="s">
        <v>25769</v>
      </c>
      <c r="I1574" s="561" t="s">
        <v>23270</v>
      </c>
      <c r="J1574" s="561" t="s">
        <v>7063</v>
      </c>
      <c r="K1574" s="562" t="s">
        <v>25770</v>
      </c>
      <c r="L1574" s="561" t="s">
        <v>25</v>
      </c>
    </row>
    <row r="1575" spans="1:12" x14ac:dyDescent="0.25">
      <c r="A1575" s="561" t="s">
        <v>1746</v>
      </c>
      <c r="B1575" s="561" t="s">
        <v>1747</v>
      </c>
      <c r="C1575" s="561" t="s">
        <v>1851</v>
      </c>
      <c r="D1575" s="561" t="s">
        <v>1852</v>
      </c>
      <c r="E1575" s="562" t="s">
        <v>22</v>
      </c>
      <c r="F1575" s="561" t="s">
        <v>22</v>
      </c>
      <c r="G1575" s="561" t="s">
        <v>25771</v>
      </c>
      <c r="H1575" s="561" t="s">
        <v>25772</v>
      </c>
      <c r="I1575" s="561" t="s">
        <v>23270</v>
      </c>
      <c r="J1575" s="561" t="s">
        <v>7063</v>
      </c>
      <c r="K1575" s="562" t="s">
        <v>25773</v>
      </c>
      <c r="L1575" s="561" t="s">
        <v>25</v>
      </c>
    </row>
    <row r="1576" spans="1:12" x14ac:dyDescent="0.25">
      <c r="A1576" s="561" t="s">
        <v>1746</v>
      </c>
      <c r="B1576" s="561" t="s">
        <v>1747</v>
      </c>
      <c r="C1576" s="561" t="s">
        <v>1851</v>
      </c>
      <c r="D1576" s="561" t="s">
        <v>1852</v>
      </c>
      <c r="E1576" s="562" t="s">
        <v>22</v>
      </c>
      <c r="F1576" s="561" t="s">
        <v>22</v>
      </c>
      <c r="G1576" s="561" t="s">
        <v>25774</v>
      </c>
      <c r="H1576" s="561" t="s">
        <v>25775</v>
      </c>
      <c r="I1576" s="561" t="s">
        <v>23270</v>
      </c>
      <c r="J1576" s="561" t="s">
        <v>7063</v>
      </c>
      <c r="K1576" s="562" t="s">
        <v>25776</v>
      </c>
      <c r="L1576" s="561" t="s">
        <v>25</v>
      </c>
    </row>
    <row r="1577" spans="1:12" x14ac:dyDescent="0.25">
      <c r="A1577" s="561" t="s">
        <v>1746</v>
      </c>
      <c r="B1577" s="561" t="s">
        <v>1747</v>
      </c>
      <c r="C1577" s="561" t="s">
        <v>1851</v>
      </c>
      <c r="D1577" s="561" t="s">
        <v>1852</v>
      </c>
      <c r="E1577" s="562" t="s">
        <v>22</v>
      </c>
      <c r="F1577" s="561" t="s">
        <v>22</v>
      </c>
      <c r="G1577" s="561" t="s">
        <v>25777</v>
      </c>
      <c r="H1577" s="561" t="s">
        <v>25778</v>
      </c>
      <c r="I1577" s="561" t="s">
        <v>23270</v>
      </c>
      <c r="J1577" s="561" t="s">
        <v>7063</v>
      </c>
      <c r="K1577" s="562" t="s">
        <v>25779</v>
      </c>
      <c r="L1577" s="561" t="s">
        <v>25</v>
      </c>
    </row>
    <row r="1578" spans="1:12" x14ac:dyDescent="0.25">
      <c r="A1578" s="561" t="s">
        <v>1746</v>
      </c>
      <c r="B1578" s="561" t="s">
        <v>1747</v>
      </c>
      <c r="C1578" s="561" t="s">
        <v>1851</v>
      </c>
      <c r="D1578" s="561" t="s">
        <v>1852</v>
      </c>
      <c r="E1578" s="562" t="s">
        <v>22</v>
      </c>
      <c r="F1578" s="561" t="s">
        <v>22</v>
      </c>
      <c r="G1578" s="561" t="s">
        <v>25780</v>
      </c>
      <c r="H1578" s="561" t="s">
        <v>25781</v>
      </c>
      <c r="I1578" s="561" t="s">
        <v>23270</v>
      </c>
      <c r="J1578" s="561" t="s">
        <v>7063</v>
      </c>
      <c r="K1578" s="562" t="s">
        <v>25782</v>
      </c>
      <c r="L1578" s="561" t="s">
        <v>25</v>
      </c>
    </row>
    <row r="1579" spans="1:12" x14ac:dyDescent="0.25">
      <c r="A1579" s="561" t="s">
        <v>1746</v>
      </c>
      <c r="B1579" s="561" t="s">
        <v>1747</v>
      </c>
      <c r="C1579" s="561" t="s">
        <v>1851</v>
      </c>
      <c r="D1579" s="561" t="s">
        <v>1852</v>
      </c>
      <c r="E1579" s="562" t="s">
        <v>22</v>
      </c>
      <c r="F1579" s="561" t="s">
        <v>22</v>
      </c>
      <c r="G1579" s="561" t="s">
        <v>25783</v>
      </c>
      <c r="H1579" s="561" t="s">
        <v>25784</v>
      </c>
      <c r="I1579" s="561" t="s">
        <v>23270</v>
      </c>
      <c r="J1579" s="561" t="s">
        <v>7063</v>
      </c>
      <c r="K1579" s="562" t="s">
        <v>25785</v>
      </c>
      <c r="L1579" s="561" t="s">
        <v>25</v>
      </c>
    </row>
    <row r="1580" spans="1:12" x14ac:dyDescent="0.25">
      <c r="A1580" s="561" t="s">
        <v>1746</v>
      </c>
      <c r="B1580" s="561" t="s">
        <v>1747</v>
      </c>
      <c r="C1580" s="561" t="s">
        <v>1851</v>
      </c>
      <c r="D1580" s="561" t="s">
        <v>1852</v>
      </c>
      <c r="E1580" s="562" t="s">
        <v>22</v>
      </c>
      <c r="F1580" s="561" t="s">
        <v>22</v>
      </c>
      <c r="G1580" s="561" t="s">
        <v>25786</v>
      </c>
      <c r="H1580" s="561" t="s">
        <v>25787</v>
      </c>
      <c r="I1580" s="561" t="s">
        <v>23270</v>
      </c>
      <c r="J1580" s="561" t="s">
        <v>7063</v>
      </c>
      <c r="K1580" s="562" t="s">
        <v>25788</v>
      </c>
      <c r="L1580" s="561" t="s">
        <v>25</v>
      </c>
    </row>
    <row r="1581" spans="1:12" x14ac:dyDescent="0.25">
      <c r="A1581" s="561" t="s">
        <v>1746</v>
      </c>
      <c r="B1581" s="561" t="s">
        <v>1747</v>
      </c>
      <c r="C1581" s="561" t="s">
        <v>1851</v>
      </c>
      <c r="D1581" s="561" t="s">
        <v>1852</v>
      </c>
      <c r="E1581" s="562" t="s">
        <v>22</v>
      </c>
      <c r="F1581" s="561" t="s">
        <v>22</v>
      </c>
      <c r="G1581" s="561" t="s">
        <v>25789</v>
      </c>
      <c r="H1581" s="561" t="s">
        <v>25790</v>
      </c>
      <c r="I1581" s="561" t="s">
        <v>23270</v>
      </c>
      <c r="J1581" s="561" t="s">
        <v>7063</v>
      </c>
      <c r="K1581" s="562" t="s">
        <v>25791</v>
      </c>
      <c r="L1581" s="561" t="s">
        <v>25</v>
      </c>
    </row>
    <row r="1582" spans="1:12" x14ac:dyDescent="0.25">
      <c r="A1582" s="561" t="s">
        <v>1746</v>
      </c>
      <c r="B1582" s="561" t="s">
        <v>1747</v>
      </c>
      <c r="C1582" s="561" t="s">
        <v>1851</v>
      </c>
      <c r="D1582" s="561" t="s">
        <v>1852</v>
      </c>
      <c r="E1582" s="562" t="s">
        <v>22</v>
      </c>
      <c r="F1582" s="561" t="s">
        <v>22</v>
      </c>
      <c r="G1582" s="561" t="s">
        <v>25792</v>
      </c>
      <c r="H1582" s="561" t="s">
        <v>25793</v>
      </c>
      <c r="I1582" s="561" t="s">
        <v>23270</v>
      </c>
      <c r="J1582" s="561" t="s">
        <v>7063</v>
      </c>
      <c r="K1582" s="562" t="s">
        <v>25794</v>
      </c>
      <c r="L1582" s="561" t="s">
        <v>25</v>
      </c>
    </row>
    <row r="1583" spans="1:12" x14ac:dyDescent="0.25">
      <c r="A1583" s="561" t="s">
        <v>1746</v>
      </c>
      <c r="B1583" s="561" t="s">
        <v>1747</v>
      </c>
      <c r="C1583" s="561" t="s">
        <v>1851</v>
      </c>
      <c r="D1583" s="561" t="s">
        <v>1852</v>
      </c>
      <c r="E1583" s="562" t="s">
        <v>22</v>
      </c>
      <c r="F1583" s="561" t="s">
        <v>22</v>
      </c>
      <c r="G1583" s="561" t="s">
        <v>25795</v>
      </c>
      <c r="H1583" s="561" t="s">
        <v>25796</v>
      </c>
      <c r="I1583" s="561" t="s">
        <v>23270</v>
      </c>
      <c r="J1583" s="561" t="s">
        <v>7063</v>
      </c>
      <c r="K1583" s="562" t="s">
        <v>25797</v>
      </c>
      <c r="L1583" s="561" t="s">
        <v>25</v>
      </c>
    </row>
    <row r="1584" spans="1:12" x14ac:dyDescent="0.25">
      <c r="A1584" s="561" t="s">
        <v>1746</v>
      </c>
      <c r="B1584" s="561" t="s">
        <v>1747</v>
      </c>
      <c r="C1584" s="561" t="s">
        <v>1851</v>
      </c>
      <c r="D1584" s="561" t="s">
        <v>1852</v>
      </c>
      <c r="E1584" s="562" t="s">
        <v>22</v>
      </c>
      <c r="F1584" s="561" t="s">
        <v>22</v>
      </c>
      <c r="G1584" s="561" t="s">
        <v>25798</v>
      </c>
      <c r="H1584" s="561" t="s">
        <v>25799</v>
      </c>
      <c r="I1584" s="561" t="s">
        <v>23270</v>
      </c>
      <c r="J1584" s="561" t="s">
        <v>7063</v>
      </c>
      <c r="K1584" s="562" t="s">
        <v>25800</v>
      </c>
      <c r="L1584" s="561" t="s">
        <v>25</v>
      </c>
    </row>
    <row r="1585" spans="1:12" x14ac:dyDescent="0.25">
      <c r="A1585" s="561" t="s">
        <v>1746</v>
      </c>
      <c r="B1585" s="561" t="s">
        <v>1747</v>
      </c>
      <c r="C1585" s="561" t="s">
        <v>1851</v>
      </c>
      <c r="D1585" s="561" t="s">
        <v>1852</v>
      </c>
      <c r="E1585" s="562" t="s">
        <v>22</v>
      </c>
      <c r="F1585" s="561" t="s">
        <v>22</v>
      </c>
      <c r="G1585" s="561" t="s">
        <v>25801</v>
      </c>
      <c r="H1585" s="561" t="s">
        <v>25802</v>
      </c>
      <c r="I1585" s="561" t="s">
        <v>23270</v>
      </c>
      <c r="J1585" s="561" t="s">
        <v>7063</v>
      </c>
      <c r="K1585" s="562" t="s">
        <v>25803</v>
      </c>
      <c r="L1585" s="561" t="s">
        <v>25</v>
      </c>
    </row>
    <row r="1586" spans="1:12" x14ac:dyDescent="0.25">
      <c r="A1586" s="561" t="s">
        <v>1746</v>
      </c>
      <c r="B1586" s="561" t="s">
        <v>1747</v>
      </c>
      <c r="C1586" s="561" t="s">
        <v>1851</v>
      </c>
      <c r="D1586" s="561" t="s">
        <v>1852</v>
      </c>
      <c r="E1586" s="562" t="s">
        <v>22</v>
      </c>
      <c r="F1586" s="561" t="s">
        <v>22</v>
      </c>
      <c r="G1586" s="561" t="s">
        <v>25804</v>
      </c>
      <c r="H1586" s="561" t="s">
        <v>25805</v>
      </c>
      <c r="I1586" s="561" t="s">
        <v>23270</v>
      </c>
      <c r="J1586" s="561" t="s">
        <v>7063</v>
      </c>
      <c r="K1586" s="562" t="s">
        <v>25806</v>
      </c>
      <c r="L1586" s="561" t="s">
        <v>25</v>
      </c>
    </row>
    <row r="1587" spans="1:12" x14ac:dyDescent="0.25">
      <c r="A1587" s="561" t="s">
        <v>1746</v>
      </c>
      <c r="B1587" s="561" t="s">
        <v>1747</v>
      </c>
      <c r="C1587" s="561" t="s">
        <v>1851</v>
      </c>
      <c r="D1587" s="561" t="s">
        <v>1852</v>
      </c>
      <c r="E1587" s="562" t="s">
        <v>22</v>
      </c>
      <c r="F1587" s="561" t="s">
        <v>22</v>
      </c>
      <c r="G1587" s="561" t="s">
        <v>25807</v>
      </c>
      <c r="H1587" s="561" t="s">
        <v>25808</v>
      </c>
      <c r="I1587" s="561" t="s">
        <v>23270</v>
      </c>
      <c r="J1587" s="561" t="s">
        <v>7063</v>
      </c>
      <c r="K1587" s="562" t="s">
        <v>25809</v>
      </c>
      <c r="L1587" s="561" t="s">
        <v>25</v>
      </c>
    </row>
    <row r="1588" spans="1:12" x14ac:dyDescent="0.25">
      <c r="A1588" s="561" t="s">
        <v>1746</v>
      </c>
      <c r="B1588" s="561" t="s">
        <v>1747</v>
      </c>
      <c r="C1588" s="561" t="s">
        <v>1851</v>
      </c>
      <c r="D1588" s="561" t="s">
        <v>1852</v>
      </c>
      <c r="E1588" s="562" t="s">
        <v>22</v>
      </c>
      <c r="F1588" s="561" t="s">
        <v>22</v>
      </c>
      <c r="G1588" s="561" t="s">
        <v>25810</v>
      </c>
      <c r="H1588" s="561" t="s">
        <v>25811</v>
      </c>
      <c r="I1588" s="561" t="s">
        <v>23270</v>
      </c>
      <c r="J1588" s="561" t="s">
        <v>7063</v>
      </c>
      <c r="K1588" s="562" t="s">
        <v>25812</v>
      </c>
      <c r="L1588" s="561" t="s">
        <v>25</v>
      </c>
    </row>
    <row r="1589" spans="1:12" x14ac:dyDescent="0.25">
      <c r="A1589" s="561" t="s">
        <v>1746</v>
      </c>
      <c r="B1589" s="561" t="s">
        <v>1747</v>
      </c>
      <c r="C1589" s="561" t="s">
        <v>1851</v>
      </c>
      <c r="D1589" s="561" t="s">
        <v>1852</v>
      </c>
      <c r="E1589" s="562" t="s">
        <v>22</v>
      </c>
      <c r="F1589" s="561" t="s">
        <v>22</v>
      </c>
      <c r="G1589" s="561" t="s">
        <v>25813</v>
      </c>
      <c r="H1589" s="561" t="s">
        <v>25814</v>
      </c>
      <c r="I1589" s="561" t="s">
        <v>23270</v>
      </c>
      <c r="J1589" s="561" t="s">
        <v>7063</v>
      </c>
      <c r="K1589" s="562" t="s">
        <v>25815</v>
      </c>
      <c r="L1589" s="561" t="s">
        <v>25</v>
      </c>
    </row>
    <row r="1590" spans="1:12" x14ac:dyDescent="0.25">
      <c r="A1590" s="561" t="s">
        <v>1746</v>
      </c>
      <c r="B1590" s="561" t="s">
        <v>1747</v>
      </c>
      <c r="C1590" s="561" t="s">
        <v>1851</v>
      </c>
      <c r="D1590" s="561" t="s">
        <v>1852</v>
      </c>
      <c r="E1590" s="562" t="s">
        <v>22</v>
      </c>
      <c r="F1590" s="561" t="s">
        <v>22</v>
      </c>
      <c r="G1590" s="561" t="s">
        <v>25816</v>
      </c>
      <c r="H1590" s="561" t="s">
        <v>25817</v>
      </c>
      <c r="I1590" s="561" t="s">
        <v>23270</v>
      </c>
      <c r="J1590" s="561" t="s">
        <v>7063</v>
      </c>
      <c r="K1590" s="562" t="s">
        <v>25818</v>
      </c>
      <c r="L1590" s="561" t="s">
        <v>25</v>
      </c>
    </row>
    <row r="1591" spans="1:12" x14ac:dyDescent="0.25">
      <c r="A1591" s="561" t="s">
        <v>1746</v>
      </c>
      <c r="B1591" s="561" t="s">
        <v>1747</v>
      </c>
      <c r="C1591" s="561" t="s">
        <v>1851</v>
      </c>
      <c r="D1591" s="561" t="s">
        <v>1852</v>
      </c>
      <c r="E1591" s="562" t="s">
        <v>22</v>
      </c>
      <c r="F1591" s="561" t="s">
        <v>22</v>
      </c>
      <c r="G1591" s="561" t="s">
        <v>25819</v>
      </c>
      <c r="H1591" s="561" t="s">
        <v>25820</v>
      </c>
      <c r="I1591" s="561" t="s">
        <v>23270</v>
      </c>
      <c r="J1591" s="561" t="s">
        <v>7063</v>
      </c>
      <c r="K1591" s="562" t="s">
        <v>25821</v>
      </c>
      <c r="L1591" s="561" t="s">
        <v>25</v>
      </c>
    </row>
    <row r="1592" spans="1:12" x14ac:dyDescent="0.25">
      <c r="A1592" s="561" t="s">
        <v>1746</v>
      </c>
      <c r="B1592" s="561" t="s">
        <v>1747</v>
      </c>
      <c r="C1592" s="561" t="s">
        <v>1851</v>
      </c>
      <c r="D1592" s="561" t="s">
        <v>1852</v>
      </c>
      <c r="E1592" s="562" t="s">
        <v>22</v>
      </c>
      <c r="F1592" s="561" t="s">
        <v>22</v>
      </c>
      <c r="G1592" s="561" t="s">
        <v>25822</v>
      </c>
      <c r="H1592" s="561" t="s">
        <v>25823</v>
      </c>
      <c r="I1592" s="561" t="s">
        <v>23270</v>
      </c>
      <c r="J1592" s="561" t="s">
        <v>7063</v>
      </c>
      <c r="K1592" s="562" t="s">
        <v>25824</v>
      </c>
      <c r="L1592" s="561" t="s">
        <v>25</v>
      </c>
    </row>
    <row r="1593" spans="1:12" x14ac:dyDescent="0.25">
      <c r="A1593" s="561" t="s">
        <v>1746</v>
      </c>
      <c r="B1593" s="561" t="s">
        <v>1747</v>
      </c>
      <c r="C1593" s="561" t="s">
        <v>1851</v>
      </c>
      <c r="D1593" s="561" t="s">
        <v>1852</v>
      </c>
      <c r="E1593" s="562" t="s">
        <v>22</v>
      </c>
      <c r="F1593" s="561" t="s">
        <v>22</v>
      </c>
      <c r="G1593" s="561" t="s">
        <v>25825</v>
      </c>
      <c r="H1593" s="561" t="s">
        <v>25826</v>
      </c>
      <c r="I1593" s="561" t="s">
        <v>23270</v>
      </c>
      <c r="J1593" s="561" t="s">
        <v>7063</v>
      </c>
      <c r="K1593" s="562" t="s">
        <v>25827</v>
      </c>
      <c r="L1593" s="561" t="s">
        <v>25</v>
      </c>
    </row>
    <row r="1594" spans="1:12" x14ac:dyDescent="0.25">
      <c r="A1594" s="561" t="s">
        <v>1746</v>
      </c>
      <c r="B1594" s="561" t="s">
        <v>1747</v>
      </c>
      <c r="C1594" s="561" t="s">
        <v>1851</v>
      </c>
      <c r="D1594" s="561" t="s">
        <v>1852</v>
      </c>
      <c r="E1594" s="562" t="s">
        <v>22</v>
      </c>
      <c r="F1594" s="561" t="s">
        <v>22</v>
      </c>
      <c r="G1594" s="561" t="s">
        <v>25828</v>
      </c>
      <c r="H1594" s="561" t="s">
        <v>25829</v>
      </c>
      <c r="I1594" s="561" t="s">
        <v>23270</v>
      </c>
      <c r="J1594" s="561" t="s">
        <v>7063</v>
      </c>
      <c r="K1594" s="562" t="s">
        <v>25830</v>
      </c>
      <c r="L1594" s="561" t="s">
        <v>25</v>
      </c>
    </row>
    <row r="1595" spans="1:12" x14ac:dyDescent="0.25">
      <c r="A1595" s="561" t="s">
        <v>1746</v>
      </c>
      <c r="B1595" s="561" t="s">
        <v>1747</v>
      </c>
      <c r="C1595" s="561" t="s">
        <v>1851</v>
      </c>
      <c r="D1595" s="561" t="s">
        <v>1852</v>
      </c>
      <c r="E1595" s="562" t="s">
        <v>22</v>
      </c>
      <c r="F1595" s="561" t="s">
        <v>22</v>
      </c>
      <c r="G1595" s="561" t="s">
        <v>25831</v>
      </c>
      <c r="H1595" s="561" t="s">
        <v>25832</v>
      </c>
      <c r="I1595" s="561" t="s">
        <v>23148</v>
      </c>
      <c r="J1595" s="561" t="s">
        <v>7063</v>
      </c>
      <c r="K1595" s="562" t="s">
        <v>25833</v>
      </c>
      <c r="L1595" s="561" t="s">
        <v>25</v>
      </c>
    </row>
    <row r="1596" spans="1:12" x14ac:dyDescent="0.25">
      <c r="A1596" s="561" t="s">
        <v>1746</v>
      </c>
      <c r="B1596" s="561" t="s">
        <v>1747</v>
      </c>
      <c r="C1596" s="561" t="s">
        <v>1851</v>
      </c>
      <c r="D1596" s="561" t="s">
        <v>1852</v>
      </c>
      <c r="E1596" s="562" t="s">
        <v>22</v>
      </c>
      <c r="F1596" s="561" t="s">
        <v>22</v>
      </c>
      <c r="G1596" s="561" t="s">
        <v>25834</v>
      </c>
      <c r="H1596" s="561" t="s">
        <v>25835</v>
      </c>
      <c r="I1596" s="561" t="s">
        <v>23148</v>
      </c>
      <c r="J1596" s="561" t="s">
        <v>7063</v>
      </c>
      <c r="K1596" s="562" t="s">
        <v>25836</v>
      </c>
      <c r="L1596" s="561" t="s">
        <v>25</v>
      </c>
    </row>
    <row r="1597" spans="1:12" x14ac:dyDescent="0.25">
      <c r="A1597" s="561" t="s">
        <v>1746</v>
      </c>
      <c r="B1597" s="561" t="s">
        <v>1747</v>
      </c>
      <c r="C1597" s="561" t="s">
        <v>1851</v>
      </c>
      <c r="D1597" s="561" t="s">
        <v>1852</v>
      </c>
      <c r="E1597" s="562" t="s">
        <v>22</v>
      </c>
      <c r="F1597" s="561" t="s">
        <v>22</v>
      </c>
      <c r="G1597" s="561" t="s">
        <v>25837</v>
      </c>
      <c r="H1597" s="561" t="s">
        <v>25838</v>
      </c>
      <c r="I1597" s="561" t="s">
        <v>23148</v>
      </c>
      <c r="J1597" s="561" t="s">
        <v>7063</v>
      </c>
      <c r="K1597" s="562" t="s">
        <v>25839</v>
      </c>
      <c r="L1597" s="561" t="s">
        <v>25</v>
      </c>
    </row>
    <row r="1598" spans="1:12" x14ac:dyDescent="0.25">
      <c r="A1598" s="561" t="s">
        <v>1746</v>
      </c>
      <c r="B1598" s="561" t="s">
        <v>1747</v>
      </c>
      <c r="C1598" s="561" t="s">
        <v>1851</v>
      </c>
      <c r="D1598" s="561" t="s">
        <v>1852</v>
      </c>
      <c r="E1598" s="562" t="s">
        <v>22</v>
      </c>
      <c r="F1598" s="561" t="s">
        <v>22</v>
      </c>
      <c r="G1598" s="561" t="s">
        <v>25840</v>
      </c>
      <c r="H1598" s="561" t="s">
        <v>25841</v>
      </c>
      <c r="I1598" s="561" t="s">
        <v>23148</v>
      </c>
      <c r="J1598" s="561" t="s">
        <v>7063</v>
      </c>
      <c r="K1598" s="562" t="s">
        <v>25842</v>
      </c>
      <c r="L1598" s="561" t="s">
        <v>25</v>
      </c>
    </row>
    <row r="1599" spans="1:12" x14ac:dyDescent="0.25">
      <c r="A1599" s="561" t="s">
        <v>1746</v>
      </c>
      <c r="B1599" s="561" t="s">
        <v>1747</v>
      </c>
      <c r="C1599" s="561" t="s">
        <v>1851</v>
      </c>
      <c r="D1599" s="561" t="s">
        <v>1852</v>
      </c>
      <c r="E1599" s="562" t="s">
        <v>22</v>
      </c>
      <c r="F1599" s="561" t="s">
        <v>22</v>
      </c>
      <c r="G1599" s="561" t="s">
        <v>25843</v>
      </c>
      <c r="H1599" s="561" t="s">
        <v>25844</v>
      </c>
      <c r="I1599" s="561" t="s">
        <v>23270</v>
      </c>
      <c r="J1599" s="561" t="s">
        <v>7063</v>
      </c>
      <c r="K1599" s="562" t="s">
        <v>25845</v>
      </c>
      <c r="L1599" s="561" t="s">
        <v>25</v>
      </c>
    </row>
    <row r="1600" spans="1:12" x14ac:dyDescent="0.25">
      <c r="A1600" s="561" t="s">
        <v>1746</v>
      </c>
      <c r="B1600" s="561" t="s">
        <v>1747</v>
      </c>
      <c r="C1600" s="561" t="s">
        <v>1851</v>
      </c>
      <c r="D1600" s="561" t="s">
        <v>1852</v>
      </c>
      <c r="E1600" s="562" t="s">
        <v>22</v>
      </c>
      <c r="F1600" s="561" t="s">
        <v>22</v>
      </c>
      <c r="G1600" s="561" t="s">
        <v>25846</v>
      </c>
      <c r="H1600" s="561" t="s">
        <v>25847</v>
      </c>
      <c r="I1600" s="561" t="s">
        <v>23148</v>
      </c>
      <c r="J1600" s="561" t="s">
        <v>7063</v>
      </c>
      <c r="K1600" s="562" t="s">
        <v>25848</v>
      </c>
      <c r="L1600" s="561" t="s">
        <v>25</v>
      </c>
    </row>
    <row r="1601" spans="1:12" x14ac:dyDescent="0.25">
      <c r="A1601" s="561" t="s">
        <v>1746</v>
      </c>
      <c r="B1601" s="561" t="s">
        <v>1747</v>
      </c>
      <c r="C1601" s="561" t="s">
        <v>1851</v>
      </c>
      <c r="D1601" s="561" t="s">
        <v>1852</v>
      </c>
      <c r="E1601" s="562" t="s">
        <v>22</v>
      </c>
      <c r="F1601" s="561" t="s">
        <v>22</v>
      </c>
      <c r="G1601" s="561" t="s">
        <v>25849</v>
      </c>
      <c r="H1601" s="561" t="s">
        <v>25850</v>
      </c>
      <c r="I1601" s="561" t="s">
        <v>23148</v>
      </c>
      <c r="J1601" s="561" t="s">
        <v>7063</v>
      </c>
      <c r="K1601" s="562" t="s">
        <v>25851</v>
      </c>
      <c r="L1601" s="561" t="s">
        <v>25</v>
      </c>
    </row>
    <row r="1602" spans="1:12" x14ac:dyDescent="0.25">
      <c r="A1602" s="561" t="s">
        <v>1746</v>
      </c>
      <c r="B1602" s="561" t="s">
        <v>1747</v>
      </c>
      <c r="C1602" s="561" t="s">
        <v>1851</v>
      </c>
      <c r="D1602" s="561" t="s">
        <v>1852</v>
      </c>
      <c r="E1602" s="562" t="s">
        <v>22</v>
      </c>
      <c r="F1602" s="561" t="s">
        <v>22</v>
      </c>
      <c r="G1602" s="561" t="s">
        <v>25852</v>
      </c>
      <c r="H1602" s="561" t="s">
        <v>25853</v>
      </c>
      <c r="I1602" s="561" t="s">
        <v>23270</v>
      </c>
      <c r="J1602" s="561" t="s">
        <v>7063</v>
      </c>
      <c r="K1602" s="562" t="s">
        <v>25854</v>
      </c>
      <c r="L1602" s="561" t="s">
        <v>25</v>
      </c>
    </row>
    <row r="1603" spans="1:12" x14ac:dyDescent="0.25">
      <c r="A1603" s="561" t="s">
        <v>1746</v>
      </c>
      <c r="B1603" s="561" t="s">
        <v>1747</v>
      </c>
      <c r="C1603" s="561" t="s">
        <v>1851</v>
      </c>
      <c r="D1603" s="561" t="s">
        <v>1852</v>
      </c>
      <c r="E1603" s="562" t="s">
        <v>22</v>
      </c>
      <c r="F1603" s="561" t="s">
        <v>22</v>
      </c>
      <c r="G1603" s="561" t="s">
        <v>25855</v>
      </c>
      <c r="H1603" s="561" t="s">
        <v>25856</v>
      </c>
      <c r="I1603" s="561" t="s">
        <v>23148</v>
      </c>
      <c r="J1603" s="561" t="s">
        <v>7063</v>
      </c>
      <c r="K1603" s="562" t="s">
        <v>25857</v>
      </c>
      <c r="L1603" s="561" t="s">
        <v>25</v>
      </c>
    </row>
    <row r="1604" spans="1:12" x14ac:dyDescent="0.25">
      <c r="A1604" s="561" t="s">
        <v>1746</v>
      </c>
      <c r="B1604" s="561" t="s">
        <v>1747</v>
      </c>
      <c r="C1604" s="561" t="s">
        <v>1851</v>
      </c>
      <c r="D1604" s="561" t="s">
        <v>1852</v>
      </c>
      <c r="E1604" s="562" t="s">
        <v>22</v>
      </c>
      <c r="F1604" s="561" t="s">
        <v>22</v>
      </c>
      <c r="G1604" s="561" t="s">
        <v>25858</v>
      </c>
      <c r="H1604" s="561" t="s">
        <v>25859</v>
      </c>
      <c r="I1604" s="561" t="s">
        <v>23270</v>
      </c>
      <c r="J1604" s="561" t="s">
        <v>7063</v>
      </c>
      <c r="K1604" s="562" t="s">
        <v>25860</v>
      </c>
      <c r="L1604" s="561" t="s">
        <v>25</v>
      </c>
    </row>
    <row r="1605" spans="1:12" x14ac:dyDescent="0.25">
      <c r="A1605" s="561" t="s">
        <v>1746</v>
      </c>
      <c r="B1605" s="561" t="s">
        <v>1747</v>
      </c>
      <c r="C1605" s="561" t="s">
        <v>1851</v>
      </c>
      <c r="D1605" s="561" t="s">
        <v>1852</v>
      </c>
      <c r="E1605" s="562" t="s">
        <v>22</v>
      </c>
      <c r="F1605" s="561" t="s">
        <v>22</v>
      </c>
      <c r="G1605" s="561" t="s">
        <v>25861</v>
      </c>
      <c r="H1605" s="561" t="s">
        <v>25862</v>
      </c>
      <c r="I1605" s="561" t="s">
        <v>23148</v>
      </c>
      <c r="J1605" s="561" t="s">
        <v>7063</v>
      </c>
      <c r="K1605" s="562" t="s">
        <v>25863</v>
      </c>
      <c r="L1605" s="561" t="s">
        <v>25</v>
      </c>
    </row>
    <row r="1606" spans="1:12" x14ac:dyDescent="0.25">
      <c r="A1606" s="561" t="s">
        <v>1746</v>
      </c>
      <c r="B1606" s="561" t="s">
        <v>1747</v>
      </c>
      <c r="C1606" s="561" t="s">
        <v>1851</v>
      </c>
      <c r="D1606" s="561" t="s">
        <v>1852</v>
      </c>
      <c r="E1606" s="562" t="s">
        <v>22</v>
      </c>
      <c r="F1606" s="561" t="s">
        <v>22</v>
      </c>
      <c r="G1606" s="561" t="s">
        <v>25864</v>
      </c>
      <c r="H1606" s="561" t="s">
        <v>25865</v>
      </c>
      <c r="I1606" s="561" t="s">
        <v>23270</v>
      </c>
      <c r="J1606" s="561" t="s">
        <v>7063</v>
      </c>
      <c r="K1606" s="562" t="s">
        <v>25866</v>
      </c>
      <c r="L1606" s="561" t="s">
        <v>25</v>
      </c>
    </row>
    <row r="1607" spans="1:12" x14ac:dyDescent="0.25">
      <c r="A1607" s="561" t="s">
        <v>1746</v>
      </c>
      <c r="B1607" s="561" t="s">
        <v>1747</v>
      </c>
      <c r="C1607" s="561" t="s">
        <v>1851</v>
      </c>
      <c r="D1607" s="561" t="s">
        <v>1852</v>
      </c>
      <c r="E1607" s="562" t="s">
        <v>22</v>
      </c>
      <c r="F1607" s="561" t="s">
        <v>22</v>
      </c>
      <c r="G1607" s="561" t="s">
        <v>25867</v>
      </c>
      <c r="H1607" s="561" t="s">
        <v>25868</v>
      </c>
      <c r="I1607" s="561" t="s">
        <v>23148</v>
      </c>
      <c r="J1607" s="561" t="s">
        <v>7063</v>
      </c>
      <c r="K1607" s="562" t="s">
        <v>25869</v>
      </c>
      <c r="L1607" s="561" t="s">
        <v>25</v>
      </c>
    </row>
    <row r="1608" spans="1:12" x14ac:dyDescent="0.25">
      <c r="A1608" s="561" t="s">
        <v>1746</v>
      </c>
      <c r="B1608" s="561" t="s">
        <v>1747</v>
      </c>
      <c r="C1608" s="561" t="s">
        <v>1851</v>
      </c>
      <c r="D1608" s="561" t="s">
        <v>1852</v>
      </c>
      <c r="E1608" s="562" t="s">
        <v>22</v>
      </c>
      <c r="F1608" s="561" t="s">
        <v>22</v>
      </c>
      <c r="G1608" s="561" t="s">
        <v>25870</v>
      </c>
      <c r="H1608" s="561" t="s">
        <v>25871</v>
      </c>
      <c r="I1608" s="561" t="s">
        <v>23148</v>
      </c>
      <c r="J1608" s="561" t="s">
        <v>7063</v>
      </c>
      <c r="K1608" s="562" t="s">
        <v>25872</v>
      </c>
      <c r="L1608" s="561" t="s">
        <v>25</v>
      </c>
    </row>
    <row r="1609" spans="1:12" x14ac:dyDescent="0.25">
      <c r="A1609" s="561" t="s">
        <v>1746</v>
      </c>
      <c r="B1609" s="561" t="s">
        <v>1747</v>
      </c>
      <c r="C1609" s="561" t="s">
        <v>1851</v>
      </c>
      <c r="D1609" s="561" t="s">
        <v>1852</v>
      </c>
      <c r="E1609" s="562" t="s">
        <v>22</v>
      </c>
      <c r="F1609" s="561" t="s">
        <v>22</v>
      </c>
      <c r="G1609" s="561" t="s">
        <v>25873</v>
      </c>
      <c r="H1609" s="561" t="s">
        <v>25874</v>
      </c>
      <c r="I1609" s="561" t="s">
        <v>23148</v>
      </c>
      <c r="J1609" s="561" t="s">
        <v>7063</v>
      </c>
      <c r="K1609" s="562" t="s">
        <v>25875</v>
      </c>
      <c r="L1609" s="561" t="s">
        <v>25</v>
      </c>
    </row>
    <row r="1610" spans="1:12" x14ac:dyDescent="0.25">
      <c r="A1610" s="561" t="s">
        <v>1746</v>
      </c>
      <c r="B1610" s="561" t="s">
        <v>1747</v>
      </c>
      <c r="C1610" s="561" t="s">
        <v>1851</v>
      </c>
      <c r="D1610" s="561" t="s">
        <v>1852</v>
      </c>
      <c r="E1610" s="562" t="s">
        <v>22</v>
      </c>
      <c r="F1610" s="561" t="s">
        <v>22</v>
      </c>
      <c r="G1610" s="561" t="s">
        <v>25876</v>
      </c>
      <c r="H1610" s="561" t="s">
        <v>25877</v>
      </c>
      <c r="I1610" s="561" t="s">
        <v>23270</v>
      </c>
      <c r="J1610" s="561" t="s">
        <v>7063</v>
      </c>
      <c r="K1610" s="562" t="s">
        <v>25878</v>
      </c>
      <c r="L1610" s="561" t="s">
        <v>25</v>
      </c>
    </row>
    <row r="1611" spans="1:12" x14ac:dyDescent="0.25">
      <c r="A1611" s="561" t="s">
        <v>1746</v>
      </c>
      <c r="B1611" s="561" t="s">
        <v>1747</v>
      </c>
      <c r="C1611" s="561" t="s">
        <v>1851</v>
      </c>
      <c r="D1611" s="561" t="s">
        <v>1852</v>
      </c>
      <c r="E1611" s="562" t="s">
        <v>22</v>
      </c>
      <c r="F1611" s="561" t="s">
        <v>22</v>
      </c>
      <c r="G1611" s="561" t="s">
        <v>25879</v>
      </c>
      <c r="H1611" s="561" t="s">
        <v>25880</v>
      </c>
      <c r="I1611" s="561" t="s">
        <v>23148</v>
      </c>
      <c r="J1611" s="561" t="s">
        <v>7063</v>
      </c>
      <c r="K1611" s="562" t="s">
        <v>25881</v>
      </c>
      <c r="L1611" s="561" t="s">
        <v>25</v>
      </c>
    </row>
    <row r="1612" spans="1:12" x14ac:dyDescent="0.25">
      <c r="A1612" s="561" t="s">
        <v>1746</v>
      </c>
      <c r="B1612" s="561" t="s">
        <v>1747</v>
      </c>
      <c r="C1612" s="561" t="s">
        <v>1851</v>
      </c>
      <c r="D1612" s="561" t="s">
        <v>1852</v>
      </c>
      <c r="E1612" s="562" t="s">
        <v>22</v>
      </c>
      <c r="F1612" s="561" t="s">
        <v>22</v>
      </c>
      <c r="G1612" s="561" t="s">
        <v>25882</v>
      </c>
      <c r="H1612" s="561" t="s">
        <v>25883</v>
      </c>
      <c r="I1612" s="561" t="s">
        <v>23148</v>
      </c>
      <c r="J1612" s="561" t="s">
        <v>7063</v>
      </c>
      <c r="K1612" s="562" t="s">
        <v>25884</v>
      </c>
      <c r="L1612" s="561" t="s">
        <v>25</v>
      </c>
    </row>
    <row r="1613" spans="1:12" x14ac:dyDescent="0.25">
      <c r="A1613" s="561" t="s">
        <v>1746</v>
      </c>
      <c r="B1613" s="561" t="s">
        <v>1747</v>
      </c>
      <c r="C1613" s="561" t="s">
        <v>1851</v>
      </c>
      <c r="D1613" s="561" t="s">
        <v>1852</v>
      </c>
      <c r="E1613" s="562" t="s">
        <v>22</v>
      </c>
      <c r="F1613" s="561" t="s">
        <v>22</v>
      </c>
      <c r="G1613" s="561" t="s">
        <v>25885</v>
      </c>
      <c r="H1613" s="561" t="s">
        <v>25886</v>
      </c>
      <c r="I1613" s="561" t="s">
        <v>23270</v>
      </c>
      <c r="J1613" s="561" t="s">
        <v>7063</v>
      </c>
      <c r="K1613" s="562" t="s">
        <v>25887</v>
      </c>
      <c r="L1613" s="561" t="s">
        <v>25</v>
      </c>
    </row>
    <row r="1614" spans="1:12" x14ac:dyDescent="0.25">
      <c r="A1614" s="561" t="s">
        <v>1746</v>
      </c>
      <c r="B1614" s="561" t="s">
        <v>1747</v>
      </c>
      <c r="C1614" s="561" t="s">
        <v>1851</v>
      </c>
      <c r="D1614" s="561" t="s">
        <v>1852</v>
      </c>
      <c r="E1614" s="562" t="s">
        <v>22</v>
      </c>
      <c r="F1614" s="561" t="s">
        <v>22</v>
      </c>
      <c r="G1614" s="561" t="s">
        <v>25888</v>
      </c>
      <c r="H1614" s="561" t="s">
        <v>25889</v>
      </c>
      <c r="I1614" s="561" t="s">
        <v>23148</v>
      </c>
      <c r="J1614" s="561" t="s">
        <v>7063</v>
      </c>
      <c r="K1614" s="562" t="s">
        <v>25890</v>
      </c>
      <c r="L1614" s="561" t="s">
        <v>25</v>
      </c>
    </row>
    <row r="1615" spans="1:12" x14ac:dyDescent="0.25">
      <c r="A1615" s="561" t="s">
        <v>1746</v>
      </c>
      <c r="B1615" s="561" t="s">
        <v>1747</v>
      </c>
      <c r="C1615" s="561" t="s">
        <v>1851</v>
      </c>
      <c r="D1615" s="561" t="s">
        <v>1852</v>
      </c>
      <c r="E1615" s="562" t="s">
        <v>22</v>
      </c>
      <c r="F1615" s="561" t="s">
        <v>22</v>
      </c>
      <c r="G1615" s="561" t="s">
        <v>25891</v>
      </c>
      <c r="H1615" s="561" t="s">
        <v>25892</v>
      </c>
      <c r="I1615" s="561" t="s">
        <v>23270</v>
      </c>
      <c r="J1615" s="561" t="s">
        <v>7063</v>
      </c>
      <c r="K1615" s="562" t="s">
        <v>25893</v>
      </c>
      <c r="L1615" s="561" t="s">
        <v>25</v>
      </c>
    </row>
    <row r="1616" spans="1:12" x14ac:dyDescent="0.25">
      <c r="A1616" s="561" t="s">
        <v>1746</v>
      </c>
      <c r="B1616" s="561" t="s">
        <v>1747</v>
      </c>
      <c r="C1616" s="561" t="s">
        <v>1851</v>
      </c>
      <c r="D1616" s="561" t="s">
        <v>1852</v>
      </c>
      <c r="E1616" s="562" t="s">
        <v>22</v>
      </c>
      <c r="F1616" s="561" t="s">
        <v>22</v>
      </c>
      <c r="G1616" s="561" t="s">
        <v>25894</v>
      </c>
      <c r="H1616" s="561" t="s">
        <v>25895</v>
      </c>
      <c r="I1616" s="561" t="s">
        <v>23148</v>
      </c>
      <c r="J1616" s="561" t="s">
        <v>7063</v>
      </c>
      <c r="K1616" s="562" t="s">
        <v>25872</v>
      </c>
      <c r="L1616" s="561" t="s">
        <v>25</v>
      </c>
    </row>
    <row r="1617" spans="1:12" x14ac:dyDescent="0.25">
      <c r="A1617" s="561" t="s">
        <v>1746</v>
      </c>
      <c r="B1617" s="561" t="s">
        <v>1747</v>
      </c>
      <c r="C1617" s="561" t="s">
        <v>1851</v>
      </c>
      <c r="D1617" s="561" t="s">
        <v>1852</v>
      </c>
      <c r="E1617" s="562" t="s">
        <v>22</v>
      </c>
      <c r="F1617" s="561" t="s">
        <v>22</v>
      </c>
      <c r="G1617" s="561" t="s">
        <v>25896</v>
      </c>
      <c r="H1617" s="561" t="s">
        <v>25897</v>
      </c>
      <c r="I1617" s="561" t="s">
        <v>23270</v>
      </c>
      <c r="J1617" s="561" t="s">
        <v>7063</v>
      </c>
      <c r="K1617" s="562" t="s">
        <v>25898</v>
      </c>
      <c r="L1617" s="561" t="s">
        <v>25</v>
      </c>
    </row>
    <row r="1618" spans="1:12" x14ac:dyDescent="0.25">
      <c r="A1618" s="561" t="s">
        <v>1746</v>
      </c>
      <c r="B1618" s="561" t="s">
        <v>1747</v>
      </c>
      <c r="C1618" s="561" t="s">
        <v>1851</v>
      </c>
      <c r="D1618" s="561" t="s">
        <v>1852</v>
      </c>
      <c r="E1618" s="562" t="s">
        <v>22</v>
      </c>
      <c r="F1618" s="561" t="s">
        <v>22</v>
      </c>
      <c r="G1618" s="561" t="s">
        <v>25899</v>
      </c>
      <c r="H1618" s="561" t="s">
        <v>25900</v>
      </c>
      <c r="I1618" s="561" t="s">
        <v>23148</v>
      </c>
      <c r="J1618" s="561" t="s">
        <v>7063</v>
      </c>
      <c r="K1618" s="562" t="s">
        <v>25875</v>
      </c>
      <c r="L1618" s="561" t="s">
        <v>25</v>
      </c>
    </row>
    <row r="1619" spans="1:12" x14ac:dyDescent="0.25">
      <c r="A1619" s="561" t="s">
        <v>1746</v>
      </c>
      <c r="B1619" s="561" t="s">
        <v>1747</v>
      </c>
      <c r="C1619" s="561" t="s">
        <v>1851</v>
      </c>
      <c r="D1619" s="561" t="s">
        <v>1852</v>
      </c>
      <c r="E1619" s="562" t="s">
        <v>22</v>
      </c>
      <c r="F1619" s="561" t="s">
        <v>22</v>
      </c>
      <c r="G1619" s="561" t="s">
        <v>25901</v>
      </c>
      <c r="H1619" s="561" t="s">
        <v>25902</v>
      </c>
      <c r="I1619" s="561" t="s">
        <v>23270</v>
      </c>
      <c r="J1619" s="561" t="s">
        <v>7063</v>
      </c>
      <c r="K1619" s="562" t="s">
        <v>25903</v>
      </c>
      <c r="L1619" s="561" t="s">
        <v>25</v>
      </c>
    </row>
    <row r="1620" spans="1:12" x14ac:dyDescent="0.25">
      <c r="A1620" s="561" t="s">
        <v>1746</v>
      </c>
      <c r="B1620" s="561" t="s">
        <v>1747</v>
      </c>
      <c r="C1620" s="561" t="s">
        <v>1851</v>
      </c>
      <c r="D1620" s="561" t="s">
        <v>1852</v>
      </c>
      <c r="E1620" s="562" t="s">
        <v>22</v>
      </c>
      <c r="F1620" s="561" t="s">
        <v>22</v>
      </c>
      <c r="G1620" s="561" t="s">
        <v>25904</v>
      </c>
      <c r="H1620" s="561" t="s">
        <v>25905</v>
      </c>
      <c r="I1620" s="561" t="s">
        <v>23148</v>
      </c>
      <c r="J1620" s="561" t="s">
        <v>7063</v>
      </c>
      <c r="K1620" s="562" t="s">
        <v>25881</v>
      </c>
      <c r="L1620" s="561" t="s">
        <v>25</v>
      </c>
    </row>
    <row r="1621" spans="1:12" x14ac:dyDescent="0.25">
      <c r="A1621" s="561" t="s">
        <v>1746</v>
      </c>
      <c r="B1621" s="561" t="s">
        <v>1747</v>
      </c>
      <c r="C1621" s="561" t="s">
        <v>1851</v>
      </c>
      <c r="D1621" s="561" t="s">
        <v>1852</v>
      </c>
      <c r="E1621" s="562" t="s">
        <v>22</v>
      </c>
      <c r="F1621" s="561" t="s">
        <v>22</v>
      </c>
      <c r="G1621" s="561" t="s">
        <v>25906</v>
      </c>
      <c r="H1621" s="561" t="s">
        <v>25907</v>
      </c>
      <c r="I1621" s="561" t="s">
        <v>23270</v>
      </c>
      <c r="J1621" s="561" t="s">
        <v>7063</v>
      </c>
      <c r="K1621" s="562" t="s">
        <v>25908</v>
      </c>
      <c r="L1621" s="561" t="s">
        <v>25</v>
      </c>
    </row>
    <row r="1622" spans="1:12" x14ac:dyDescent="0.25">
      <c r="A1622" s="561" t="s">
        <v>1746</v>
      </c>
      <c r="B1622" s="561" t="s">
        <v>1747</v>
      </c>
      <c r="C1622" s="561" t="s">
        <v>1851</v>
      </c>
      <c r="D1622" s="561" t="s">
        <v>1852</v>
      </c>
      <c r="E1622" s="562" t="s">
        <v>22</v>
      </c>
      <c r="F1622" s="561" t="s">
        <v>22</v>
      </c>
      <c r="G1622" s="561" t="s">
        <v>25909</v>
      </c>
      <c r="H1622" s="561" t="s">
        <v>25910</v>
      </c>
      <c r="I1622" s="561" t="s">
        <v>23148</v>
      </c>
      <c r="J1622" s="561" t="s">
        <v>7063</v>
      </c>
      <c r="K1622" s="562" t="s">
        <v>25884</v>
      </c>
      <c r="L1622" s="561" t="s">
        <v>25</v>
      </c>
    </row>
    <row r="1623" spans="1:12" x14ac:dyDescent="0.25">
      <c r="A1623" s="561" t="s">
        <v>1746</v>
      </c>
      <c r="B1623" s="561" t="s">
        <v>1747</v>
      </c>
      <c r="C1623" s="561" t="s">
        <v>1851</v>
      </c>
      <c r="D1623" s="561" t="s">
        <v>1852</v>
      </c>
      <c r="E1623" s="562" t="s">
        <v>22</v>
      </c>
      <c r="F1623" s="561" t="s">
        <v>22</v>
      </c>
      <c r="G1623" s="561" t="s">
        <v>25911</v>
      </c>
      <c r="H1623" s="561" t="s">
        <v>25912</v>
      </c>
      <c r="I1623" s="561" t="s">
        <v>23270</v>
      </c>
      <c r="J1623" s="561" t="s">
        <v>7063</v>
      </c>
      <c r="K1623" s="562" t="s">
        <v>25913</v>
      </c>
      <c r="L1623" s="561" t="s">
        <v>25</v>
      </c>
    </row>
    <row r="1624" spans="1:12" x14ac:dyDescent="0.25">
      <c r="A1624" s="561" t="s">
        <v>1746</v>
      </c>
      <c r="B1624" s="561" t="s">
        <v>1747</v>
      </c>
      <c r="C1624" s="561" t="s">
        <v>1851</v>
      </c>
      <c r="D1624" s="561" t="s">
        <v>1852</v>
      </c>
      <c r="E1624" s="562" t="s">
        <v>22</v>
      </c>
      <c r="F1624" s="561" t="s">
        <v>22</v>
      </c>
      <c r="G1624" s="561" t="s">
        <v>25914</v>
      </c>
      <c r="H1624" s="561" t="s">
        <v>25915</v>
      </c>
      <c r="I1624" s="561" t="s">
        <v>23148</v>
      </c>
      <c r="J1624" s="561" t="s">
        <v>7063</v>
      </c>
      <c r="K1624" s="562" t="s">
        <v>25890</v>
      </c>
      <c r="L1624" s="561" t="s">
        <v>25</v>
      </c>
    </row>
    <row r="1625" spans="1:12" x14ac:dyDescent="0.25">
      <c r="A1625" s="561" t="s">
        <v>1746</v>
      </c>
      <c r="B1625" s="561" t="s">
        <v>1747</v>
      </c>
      <c r="C1625" s="561" t="s">
        <v>1851</v>
      </c>
      <c r="D1625" s="561" t="s">
        <v>1852</v>
      </c>
      <c r="E1625" s="562" t="s">
        <v>22</v>
      </c>
      <c r="F1625" s="561" t="s">
        <v>22</v>
      </c>
      <c r="G1625" s="561" t="s">
        <v>25916</v>
      </c>
      <c r="H1625" s="561" t="s">
        <v>25917</v>
      </c>
      <c r="I1625" s="561" t="s">
        <v>23270</v>
      </c>
      <c r="J1625" s="561" t="s">
        <v>7063</v>
      </c>
      <c r="K1625" s="562" t="s">
        <v>25918</v>
      </c>
      <c r="L1625" s="561" t="s">
        <v>25</v>
      </c>
    </row>
    <row r="1626" spans="1:12" x14ac:dyDescent="0.25">
      <c r="A1626" s="561" t="s">
        <v>1746</v>
      </c>
      <c r="B1626" s="561" t="s">
        <v>1747</v>
      </c>
      <c r="C1626" s="561" t="s">
        <v>1851</v>
      </c>
      <c r="D1626" s="561" t="s">
        <v>1852</v>
      </c>
      <c r="E1626" s="562" t="s">
        <v>22</v>
      </c>
      <c r="F1626" s="561" t="s">
        <v>22</v>
      </c>
      <c r="G1626" s="561" t="s">
        <v>25919</v>
      </c>
      <c r="H1626" s="561" t="s">
        <v>25920</v>
      </c>
      <c r="I1626" s="561" t="s">
        <v>23148</v>
      </c>
      <c r="J1626" s="561" t="s">
        <v>7063</v>
      </c>
      <c r="K1626" s="562" t="s">
        <v>25921</v>
      </c>
      <c r="L1626" s="561" t="s">
        <v>25</v>
      </c>
    </row>
    <row r="1627" spans="1:12" x14ac:dyDescent="0.25">
      <c r="A1627" s="561" t="s">
        <v>1746</v>
      </c>
      <c r="B1627" s="561" t="s">
        <v>1747</v>
      </c>
      <c r="C1627" s="561" t="s">
        <v>1851</v>
      </c>
      <c r="D1627" s="561" t="s">
        <v>1852</v>
      </c>
      <c r="E1627" s="562" t="s">
        <v>22</v>
      </c>
      <c r="F1627" s="561" t="s">
        <v>22</v>
      </c>
      <c r="G1627" s="561" t="s">
        <v>25922</v>
      </c>
      <c r="H1627" s="561" t="s">
        <v>25923</v>
      </c>
      <c r="I1627" s="561" t="s">
        <v>23270</v>
      </c>
      <c r="J1627" s="561" t="s">
        <v>7063</v>
      </c>
      <c r="K1627" s="562" t="s">
        <v>25924</v>
      </c>
      <c r="L1627" s="561" t="s">
        <v>25</v>
      </c>
    </row>
    <row r="1628" spans="1:12" x14ac:dyDescent="0.25">
      <c r="A1628" s="561" t="s">
        <v>1746</v>
      </c>
      <c r="B1628" s="561" t="s">
        <v>1747</v>
      </c>
      <c r="C1628" s="561" t="s">
        <v>1851</v>
      </c>
      <c r="D1628" s="561" t="s">
        <v>1852</v>
      </c>
      <c r="E1628" s="562" t="s">
        <v>22</v>
      </c>
      <c r="F1628" s="561" t="s">
        <v>22</v>
      </c>
      <c r="G1628" s="561" t="s">
        <v>25925</v>
      </c>
      <c r="H1628" s="561" t="s">
        <v>25926</v>
      </c>
      <c r="I1628" s="561" t="s">
        <v>23148</v>
      </c>
      <c r="J1628" s="561" t="s">
        <v>7063</v>
      </c>
      <c r="K1628" s="562" t="s">
        <v>25927</v>
      </c>
      <c r="L1628" s="561" t="s">
        <v>25</v>
      </c>
    </row>
    <row r="1629" spans="1:12" x14ac:dyDescent="0.25">
      <c r="A1629" s="561" t="s">
        <v>1746</v>
      </c>
      <c r="B1629" s="561" t="s">
        <v>1747</v>
      </c>
      <c r="C1629" s="561" t="s">
        <v>1851</v>
      </c>
      <c r="D1629" s="561" t="s">
        <v>1852</v>
      </c>
      <c r="E1629" s="562" t="s">
        <v>22</v>
      </c>
      <c r="F1629" s="561" t="s">
        <v>22</v>
      </c>
      <c r="G1629" s="561" t="s">
        <v>25928</v>
      </c>
      <c r="H1629" s="561" t="s">
        <v>25929</v>
      </c>
      <c r="I1629" s="561" t="s">
        <v>23270</v>
      </c>
      <c r="J1629" s="561" t="s">
        <v>7063</v>
      </c>
      <c r="K1629" s="562" t="s">
        <v>25930</v>
      </c>
      <c r="L1629" s="561" t="s">
        <v>25</v>
      </c>
    </row>
    <row r="1630" spans="1:12" x14ac:dyDescent="0.25">
      <c r="A1630" s="561" t="s">
        <v>1746</v>
      </c>
      <c r="B1630" s="561" t="s">
        <v>1747</v>
      </c>
      <c r="C1630" s="561" t="s">
        <v>1851</v>
      </c>
      <c r="D1630" s="561" t="s">
        <v>1852</v>
      </c>
      <c r="E1630" s="562" t="s">
        <v>22</v>
      </c>
      <c r="F1630" s="561" t="s">
        <v>22</v>
      </c>
      <c r="G1630" s="561" t="s">
        <v>25931</v>
      </c>
      <c r="H1630" s="561" t="s">
        <v>25932</v>
      </c>
      <c r="I1630" s="561" t="s">
        <v>23148</v>
      </c>
      <c r="J1630" s="561" t="s">
        <v>7063</v>
      </c>
      <c r="K1630" s="562" t="s">
        <v>25933</v>
      </c>
      <c r="L1630" s="561" t="s">
        <v>25</v>
      </c>
    </row>
    <row r="1631" spans="1:12" x14ac:dyDescent="0.25">
      <c r="A1631" s="561" t="s">
        <v>1746</v>
      </c>
      <c r="B1631" s="561" t="s">
        <v>1747</v>
      </c>
      <c r="C1631" s="561" t="s">
        <v>1851</v>
      </c>
      <c r="D1631" s="561" t="s">
        <v>1852</v>
      </c>
      <c r="E1631" s="562" t="s">
        <v>22</v>
      </c>
      <c r="F1631" s="561" t="s">
        <v>22</v>
      </c>
      <c r="G1631" s="561" t="s">
        <v>25934</v>
      </c>
      <c r="H1631" s="561" t="s">
        <v>25935</v>
      </c>
      <c r="I1631" s="561" t="s">
        <v>23270</v>
      </c>
      <c r="J1631" s="561" t="s">
        <v>7063</v>
      </c>
      <c r="K1631" s="562" t="s">
        <v>25936</v>
      </c>
      <c r="L1631" s="561" t="s">
        <v>25</v>
      </c>
    </row>
    <row r="1632" spans="1:12" x14ac:dyDescent="0.25">
      <c r="A1632" s="561" t="s">
        <v>1746</v>
      </c>
      <c r="B1632" s="561" t="s">
        <v>1747</v>
      </c>
      <c r="C1632" s="561" t="s">
        <v>1851</v>
      </c>
      <c r="D1632" s="561" t="s">
        <v>1852</v>
      </c>
      <c r="E1632" s="562" t="s">
        <v>22</v>
      </c>
      <c r="F1632" s="561" t="s">
        <v>22</v>
      </c>
      <c r="G1632" s="561" t="s">
        <v>25937</v>
      </c>
      <c r="H1632" s="561" t="s">
        <v>25938</v>
      </c>
      <c r="I1632" s="561" t="s">
        <v>23148</v>
      </c>
      <c r="J1632" s="561" t="s">
        <v>7063</v>
      </c>
      <c r="K1632" s="562" t="s">
        <v>25939</v>
      </c>
      <c r="L1632" s="561" t="s">
        <v>25</v>
      </c>
    </row>
    <row r="1633" spans="1:12" x14ac:dyDescent="0.25">
      <c r="A1633" s="561" t="s">
        <v>1746</v>
      </c>
      <c r="B1633" s="561" t="s">
        <v>1747</v>
      </c>
      <c r="C1633" s="561" t="s">
        <v>1851</v>
      </c>
      <c r="D1633" s="561" t="s">
        <v>1852</v>
      </c>
      <c r="E1633" s="562" t="s">
        <v>22</v>
      </c>
      <c r="F1633" s="561" t="s">
        <v>22</v>
      </c>
      <c r="G1633" s="561" t="s">
        <v>25940</v>
      </c>
      <c r="H1633" s="561" t="s">
        <v>25941</v>
      </c>
      <c r="I1633" s="561" t="s">
        <v>23270</v>
      </c>
      <c r="J1633" s="561" t="s">
        <v>7063</v>
      </c>
      <c r="K1633" s="562" t="s">
        <v>25942</v>
      </c>
      <c r="L1633" s="561" t="s">
        <v>25</v>
      </c>
    </row>
    <row r="1634" spans="1:12" x14ac:dyDescent="0.25">
      <c r="A1634" s="561" t="s">
        <v>1746</v>
      </c>
      <c r="B1634" s="561" t="s">
        <v>1747</v>
      </c>
      <c r="C1634" s="561" t="s">
        <v>1851</v>
      </c>
      <c r="D1634" s="561" t="s">
        <v>1852</v>
      </c>
      <c r="E1634" s="562" t="s">
        <v>22</v>
      </c>
      <c r="F1634" s="561" t="s">
        <v>22</v>
      </c>
      <c r="G1634" s="561" t="s">
        <v>25943</v>
      </c>
      <c r="H1634" s="561" t="s">
        <v>25944</v>
      </c>
      <c r="I1634" s="561" t="s">
        <v>23148</v>
      </c>
      <c r="J1634" s="561" t="s">
        <v>7063</v>
      </c>
      <c r="K1634" s="562" t="s">
        <v>25921</v>
      </c>
      <c r="L1634" s="561" t="s">
        <v>25</v>
      </c>
    </row>
    <row r="1635" spans="1:12" x14ac:dyDescent="0.25">
      <c r="A1635" s="561" t="s">
        <v>1746</v>
      </c>
      <c r="B1635" s="561" t="s">
        <v>1747</v>
      </c>
      <c r="C1635" s="561" t="s">
        <v>1851</v>
      </c>
      <c r="D1635" s="561" t="s">
        <v>1852</v>
      </c>
      <c r="E1635" s="562" t="s">
        <v>22</v>
      </c>
      <c r="F1635" s="561" t="s">
        <v>22</v>
      </c>
      <c r="G1635" s="561" t="s">
        <v>25945</v>
      </c>
      <c r="H1635" s="561" t="s">
        <v>25946</v>
      </c>
      <c r="I1635" s="561" t="s">
        <v>23270</v>
      </c>
      <c r="J1635" s="561" t="s">
        <v>7063</v>
      </c>
      <c r="K1635" s="562" t="s">
        <v>25947</v>
      </c>
      <c r="L1635" s="561" t="s">
        <v>25</v>
      </c>
    </row>
    <row r="1636" spans="1:12" x14ac:dyDescent="0.25">
      <c r="A1636" s="561" t="s">
        <v>1746</v>
      </c>
      <c r="B1636" s="561" t="s">
        <v>1747</v>
      </c>
      <c r="C1636" s="561" t="s">
        <v>1851</v>
      </c>
      <c r="D1636" s="561" t="s">
        <v>1852</v>
      </c>
      <c r="E1636" s="562" t="s">
        <v>22</v>
      </c>
      <c r="F1636" s="561" t="s">
        <v>22</v>
      </c>
      <c r="G1636" s="561" t="s">
        <v>25948</v>
      </c>
      <c r="H1636" s="561" t="s">
        <v>25949</v>
      </c>
      <c r="I1636" s="561" t="s">
        <v>23148</v>
      </c>
      <c r="J1636" s="561" t="s">
        <v>7063</v>
      </c>
      <c r="K1636" s="562" t="s">
        <v>25950</v>
      </c>
      <c r="L1636" s="561" t="s">
        <v>25</v>
      </c>
    </row>
    <row r="1637" spans="1:12" x14ac:dyDescent="0.25">
      <c r="A1637" s="561" t="s">
        <v>1746</v>
      </c>
      <c r="B1637" s="561" t="s">
        <v>1747</v>
      </c>
      <c r="C1637" s="561" t="s">
        <v>1851</v>
      </c>
      <c r="D1637" s="561" t="s">
        <v>1852</v>
      </c>
      <c r="E1637" s="562" t="s">
        <v>22</v>
      </c>
      <c r="F1637" s="561" t="s">
        <v>22</v>
      </c>
      <c r="G1637" s="561" t="s">
        <v>25951</v>
      </c>
      <c r="H1637" s="561" t="s">
        <v>25952</v>
      </c>
      <c r="I1637" s="561" t="s">
        <v>23270</v>
      </c>
      <c r="J1637" s="561" t="s">
        <v>7063</v>
      </c>
      <c r="K1637" s="562" t="s">
        <v>25953</v>
      </c>
      <c r="L1637" s="561" t="s">
        <v>25</v>
      </c>
    </row>
    <row r="1638" spans="1:12" x14ac:dyDescent="0.25">
      <c r="A1638" s="561" t="s">
        <v>1746</v>
      </c>
      <c r="B1638" s="561" t="s">
        <v>1747</v>
      </c>
      <c r="C1638" s="561" t="s">
        <v>1851</v>
      </c>
      <c r="D1638" s="561" t="s">
        <v>1852</v>
      </c>
      <c r="E1638" s="562" t="s">
        <v>22</v>
      </c>
      <c r="F1638" s="561" t="s">
        <v>22</v>
      </c>
      <c r="G1638" s="561" t="s">
        <v>25954</v>
      </c>
      <c r="H1638" s="561" t="s">
        <v>25955</v>
      </c>
      <c r="I1638" s="561" t="s">
        <v>23148</v>
      </c>
      <c r="J1638" s="561" t="s">
        <v>7063</v>
      </c>
      <c r="K1638" s="562" t="s">
        <v>25956</v>
      </c>
      <c r="L1638" s="561" t="s">
        <v>25</v>
      </c>
    </row>
    <row r="1639" spans="1:12" x14ac:dyDescent="0.25">
      <c r="A1639" s="561" t="s">
        <v>1746</v>
      </c>
      <c r="B1639" s="561" t="s">
        <v>1747</v>
      </c>
      <c r="C1639" s="561" t="s">
        <v>1851</v>
      </c>
      <c r="D1639" s="561" t="s">
        <v>1852</v>
      </c>
      <c r="E1639" s="562" t="s">
        <v>22</v>
      </c>
      <c r="F1639" s="561" t="s">
        <v>22</v>
      </c>
      <c r="G1639" s="561" t="s">
        <v>25957</v>
      </c>
      <c r="H1639" s="561" t="s">
        <v>25958</v>
      </c>
      <c r="I1639" s="561" t="s">
        <v>23270</v>
      </c>
      <c r="J1639" s="561" t="s">
        <v>7063</v>
      </c>
      <c r="K1639" s="562" t="s">
        <v>25959</v>
      </c>
      <c r="L1639" s="561" t="s">
        <v>25</v>
      </c>
    </row>
    <row r="1640" spans="1:12" x14ac:dyDescent="0.25">
      <c r="A1640" s="561" t="s">
        <v>1746</v>
      </c>
      <c r="B1640" s="561" t="s">
        <v>1747</v>
      </c>
      <c r="C1640" s="561" t="s">
        <v>1851</v>
      </c>
      <c r="D1640" s="561" t="s">
        <v>1852</v>
      </c>
      <c r="E1640" s="562" t="s">
        <v>22</v>
      </c>
      <c r="F1640" s="561" t="s">
        <v>22</v>
      </c>
      <c r="G1640" s="561" t="s">
        <v>25960</v>
      </c>
      <c r="H1640" s="561" t="s">
        <v>25961</v>
      </c>
      <c r="I1640" s="561" t="s">
        <v>23148</v>
      </c>
      <c r="J1640" s="561" t="s">
        <v>7063</v>
      </c>
      <c r="K1640" s="562" t="s">
        <v>25962</v>
      </c>
      <c r="L1640" s="561" t="s">
        <v>25</v>
      </c>
    </row>
    <row r="1641" spans="1:12" x14ac:dyDescent="0.25">
      <c r="A1641" s="561" t="s">
        <v>1746</v>
      </c>
      <c r="B1641" s="561" t="s">
        <v>1747</v>
      </c>
      <c r="C1641" s="561" t="s">
        <v>1851</v>
      </c>
      <c r="D1641" s="561" t="s">
        <v>1852</v>
      </c>
      <c r="E1641" s="562" t="s">
        <v>22</v>
      </c>
      <c r="F1641" s="561" t="s">
        <v>22</v>
      </c>
      <c r="G1641" s="561" t="s">
        <v>25963</v>
      </c>
      <c r="H1641" s="561" t="s">
        <v>25964</v>
      </c>
      <c r="I1641" s="561" t="s">
        <v>23270</v>
      </c>
      <c r="J1641" s="561" t="s">
        <v>7063</v>
      </c>
      <c r="K1641" s="562" t="s">
        <v>25965</v>
      </c>
      <c r="L1641" s="561" t="s">
        <v>25</v>
      </c>
    </row>
    <row r="1642" spans="1:12" x14ac:dyDescent="0.25">
      <c r="A1642" s="561" t="s">
        <v>1746</v>
      </c>
      <c r="B1642" s="561" t="s">
        <v>1747</v>
      </c>
      <c r="C1642" s="561" t="s">
        <v>1851</v>
      </c>
      <c r="D1642" s="561" t="s">
        <v>1852</v>
      </c>
      <c r="E1642" s="562" t="s">
        <v>22</v>
      </c>
      <c r="F1642" s="561" t="s">
        <v>22</v>
      </c>
      <c r="G1642" s="561" t="s">
        <v>25966</v>
      </c>
      <c r="H1642" s="561" t="s">
        <v>25967</v>
      </c>
      <c r="I1642" s="561" t="s">
        <v>23148</v>
      </c>
      <c r="J1642" s="561" t="s">
        <v>7063</v>
      </c>
      <c r="K1642" s="562" t="s">
        <v>25950</v>
      </c>
      <c r="L1642" s="561" t="s">
        <v>25</v>
      </c>
    </row>
    <row r="1643" spans="1:12" x14ac:dyDescent="0.25">
      <c r="A1643" s="561" t="s">
        <v>1746</v>
      </c>
      <c r="B1643" s="561" t="s">
        <v>1747</v>
      </c>
      <c r="C1643" s="561" t="s">
        <v>1851</v>
      </c>
      <c r="D1643" s="561" t="s">
        <v>1852</v>
      </c>
      <c r="E1643" s="562" t="s">
        <v>22</v>
      </c>
      <c r="F1643" s="561" t="s">
        <v>22</v>
      </c>
      <c r="G1643" s="561" t="s">
        <v>25968</v>
      </c>
      <c r="H1643" s="561" t="s">
        <v>25969</v>
      </c>
      <c r="I1643" s="561" t="s">
        <v>23270</v>
      </c>
      <c r="J1643" s="561" t="s">
        <v>7063</v>
      </c>
      <c r="K1643" s="562" t="s">
        <v>25970</v>
      </c>
      <c r="L1643" s="561" t="s">
        <v>25</v>
      </c>
    </row>
    <row r="1644" spans="1:12" x14ac:dyDescent="0.25">
      <c r="A1644" s="561" t="s">
        <v>1746</v>
      </c>
      <c r="B1644" s="561" t="s">
        <v>1747</v>
      </c>
      <c r="C1644" s="561" t="s">
        <v>1851</v>
      </c>
      <c r="D1644" s="561" t="s">
        <v>1852</v>
      </c>
      <c r="E1644" s="562" t="s">
        <v>22</v>
      </c>
      <c r="F1644" s="561" t="s">
        <v>22</v>
      </c>
      <c r="G1644" s="561" t="s">
        <v>25971</v>
      </c>
      <c r="H1644" s="561" t="s">
        <v>25972</v>
      </c>
      <c r="I1644" s="561" t="s">
        <v>23148</v>
      </c>
      <c r="J1644" s="561" t="s">
        <v>7063</v>
      </c>
      <c r="K1644" s="562" t="s">
        <v>25973</v>
      </c>
      <c r="L1644" s="561" t="s">
        <v>25</v>
      </c>
    </row>
    <row r="1645" spans="1:12" x14ac:dyDescent="0.25">
      <c r="A1645" s="561" t="s">
        <v>1746</v>
      </c>
      <c r="B1645" s="561" t="s">
        <v>1747</v>
      </c>
      <c r="C1645" s="561" t="s">
        <v>1851</v>
      </c>
      <c r="D1645" s="561" t="s">
        <v>1852</v>
      </c>
      <c r="E1645" s="562" t="s">
        <v>22</v>
      </c>
      <c r="F1645" s="561" t="s">
        <v>22</v>
      </c>
      <c r="G1645" s="561" t="s">
        <v>25974</v>
      </c>
      <c r="H1645" s="561" t="s">
        <v>25975</v>
      </c>
      <c r="I1645" s="561" t="s">
        <v>23270</v>
      </c>
      <c r="J1645" s="561" t="s">
        <v>7063</v>
      </c>
      <c r="K1645" s="562" t="s">
        <v>25976</v>
      </c>
      <c r="L1645" s="561" t="s">
        <v>25</v>
      </c>
    </row>
    <row r="1646" spans="1:12" x14ac:dyDescent="0.25">
      <c r="A1646" s="561" t="s">
        <v>1746</v>
      </c>
      <c r="B1646" s="561" t="s">
        <v>1747</v>
      </c>
      <c r="C1646" s="561" t="s">
        <v>1851</v>
      </c>
      <c r="D1646" s="561" t="s">
        <v>1852</v>
      </c>
      <c r="E1646" s="562" t="s">
        <v>22</v>
      </c>
      <c r="F1646" s="561" t="s">
        <v>22</v>
      </c>
      <c r="G1646" s="561" t="s">
        <v>25977</v>
      </c>
      <c r="H1646" s="561" t="s">
        <v>25978</v>
      </c>
      <c r="I1646" s="561" t="s">
        <v>23148</v>
      </c>
      <c r="J1646" s="561" t="s">
        <v>7063</v>
      </c>
      <c r="K1646" s="562" t="s">
        <v>25979</v>
      </c>
      <c r="L1646" s="561" t="s">
        <v>25</v>
      </c>
    </row>
    <row r="1647" spans="1:12" x14ac:dyDescent="0.25">
      <c r="A1647" s="561" t="s">
        <v>1746</v>
      </c>
      <c r="B1647" s="561" t="s">
        <v>1747</v>
      </c>
      <c r="C1647" s="561" t="s">
        <v>1851</v>
      </c>
      <c r="D1647" s="561" t="s">
        <v>1852</v>
      </c>
      <c r="E1647" s="562" t="s">
        <v>22</v>
      </c>
      <c r="F1647" s="561" t="s">
        <v>22</v>
      </c>
      <c r="G1647" s="561" t="s">
        <v>25980</v>
      </c>
      <c r="H1647" s="561" t="s">
        <v>25981</v>
      </c>
      <c r="I1647" s="561" t="s">
        <v>23270</v>
      </c>
      <c r="J1647" s="561" t="s">
        <v>7063</v>
      </c>
      <c r="K1647" s="562" t="s">
        <v>25982</v>
      </c>
      <c r="L1647" s="561" t="s">
        <v>25</v>
      </c>
    </row>
    <row r="1648" spans="1:12" x14ac:dyDescent="0.25">
      <c r="A1648" s="561" t="s">
        <v>1746</v>
      </c>
      <c r="B1648" s="561" t="s">
        <v>1747</v>
      </c>
      <c r="C1648" s="561" t="s">
        <v>1851</v>
      </c>
      <c r="D1648" s="561" t="s">
        <v>1852</v>
      </c>
      <c r="E1648" s="562" t="s">
        <v>22</v>
      </c>
      <c r="F1648" s="561" t="s">
        <v>22</v>
      </c>
      <c r="G1648" s="561" t="s">
        <v>25983</v>
      </c>
      <c r="H1648" s="561" t="s">
        <v>25984</v>
      </c>
      <c r="I1648" s="561" t="s">
        <v>23148</v>
      </c>
      <c r="J1648" s="561" t="s">
        <v>7063</v>
      </c>
      <c r="K1648" s="562" t="s">
        <v>25973</v>
      </c>
      <c r="L1648" s="561" t="s">
        <v>25</v>
      </c>
    </row>
    <row r="1649" spans="1:12" x14ac:dyDescent="0.25">
      <c r="A1649" s="561" t="s">
        <v>1746</v>
      </c>
      <c r="B1649" s="561" t="s">
        <v>1747</v>
      </c>
      <c r="C1649" s="561" t="s">
        <v>1851</v>
      </c>
      <c r="D1649" s="561" t="s">
        <v>1852</v>
      </c>
      <c r="E1649" s="562" t="s">
        <v>22</v>
      </c>
      <c r="F1649" s="561" t="s">
        <v>22</v>
      </c>
      <c r="G1649" s="561" t="s">
        <v>25985</v>
      </c>
      <c r="H1649" s="561" t="s">
        <v>25986</v>
      </c>
      <c r="I1649" s="561" t="s">
        <v>23270</v>
      </c>
      <c r="J1649" s="561" t="s">
        <v>7063</v>
      </c>
      <c r="K1649" s="562" t="s">
        <v>25987</v>
      </c>
      <c r="L1649" s="561" t="s">
        <v>25</v>
      </c>
    </row>
    <row r="1650" spans="1:12" x14ac:dyDescent="0.25">
      <c r="A1650" s="561" t="s">
        <v>1746</v>
      </c>
      <c r="B1650" s="561" t="s">
        <v>1747</v>
      </c>
      <c r="C1650" s="561" t="s">
        <v>1851</v>
      </c>
      <c r="D1650" s="561" t="s">
        <v>1852</v>
      </c>
      <c r="E1650" s="562" t="s">
        <v>22</v>
      </c>
      <c r="F1650" s="561" t="s">
        <v>22</v>
      </c>
      <c r="G1650" s="561" t="s">
        <v>25988</v>
      </c>
      <c r="H1650" s="561" t="s">
        <v>25989</v>
      </c>
      <c r="I1650" s="561" t="s">
        <v>23148</v>
      </c>
      <c r="J1650" s="561" t="s">
        <v>7063</v>
      </c>
      <c r="K1650" s="562" t="s">
        <v>25990</v>
      </c>
      <c r="L1650" s="561" t="s">
        <v>25</v>
      </c>
    </row>
    <row r="1651" spans="1:12" x14ac:dyDescent="0.25">
      <c r="A1651" s="561" t="s">
        <v>1746</v>
      </c>
      <c r="B1651" s="561" t="s">
        <v>1747</v>
      </c>
      <c r="C1651" s="561" t="s">
        <v>1851</v>
      </c>
      <c r="D1651" s="561" t="s">
        <v>1852</v>
      </c>
      <c r="E1651" s="562" t="s">
        <v>22</v>
      </c>
      <c r="F1651" s="561" t="s">
        <v>22</v>
      </c>
      <c r="G1651" s="561" t="s">
        <v>25991</v>
      </c>
      <c r="H1651" s="561" t="s">
        <v>25992</v>
      </c>
      <c r="I1651" s="561" t="s">
        <v>23270</v>
      </c>
      <c r="J1651" s="561" t="s">
        <v>7063</v>
      </c>
      <c r="K1651" s="562" t="s">
        <v>25993</v>
      </c>
      <c r="L1651" s="561" t="s">
        <v>25</v>
      </c>
    </row>
    <row r="1652" spans="1:12" x14ac:dyDescent="0.25">
      <c r="A1652" s="561" t="s">
        <v>1746</v>
      </c>
      <c r="B1652" s="561" t="s">
        <v>1747</v>
      </c>
      <c r="C1652" s="561" t="s">
        <v>1851</v>
      </c>
      <c r="D1652" s="561" t="s">
        <v>1852</v>
      </c>
      <c r="E1652" s="562" t="s">
        <v>22</v>
      </c>
      <c r="F1652" s="561" t="s">
        <v>22</v>
      </c>
      <c r="G1652" s="561" t="s">
        <v>25994</v>
      </c>
      <c r="H1652" s="561" t="s">
        <v>25995</v>
      </c>
      <c r="I1652" s="561" t="s">
        <v>23148</v>
      </c>
      <c r="J1652" s="561" t="s">
        <v>7063</v>
      </c>
      <c r="K1652" s="562" t="s">
        <v>25990</v>
      </c>
      <c r="L1652" s="561" t="s">
        <v>25</v>
      </c>
    </row>
    <row r="1653" spans="1:12" x14ac:dyDescent="0.25">
      <c r="A1653" s="561" t="s">
        <v>1746</v>
      </c>
      <c r="B1653" s="561" t="s">
        <v>1747</v>
      </c>
      <c r="C1653" s="561" t="s">
        <v>1851</v>
      </c>
      <c r="D1653" s="561" t="s">
        <v>1852</v>
      </c>
      <c r="E1653" s="562" t="s">
        <v>22</v>
      </c>
      <c r="F1653" s="561" t="s">
        <v>22</v>
      </c>
      <c r="G1653" s="561" t="s">
        <v>25996</v>
      </c>
      <c r="H1653" s="561" t="s">
        <v>25997</v>
      </c>
      <c r="I1653" s="561" t="s">
        <v>23270</v>
      </c>
      <c r="J1653" s="561" t="s">
        <v>7063</v>
      </c>
      <c r="K1653" s="562" t="s">
        <v>25998</v>
      </c>
      <c r="L1653" s="561" t="s">
        <v>25</v>
      </c>
    </row>
    <row r="1654" spans="1:12" x14ac:dyDescent="0.25">
      <c r="A1654" s="561" t="s">
        <v>1746</v>
      </c>
      <c r="B1654" s="561" t="s">
        <v>1747</v>
      </c>
      <c r="C1654" s="561" t="s">
        <v>1851</v>
      </c>
      <c r="D1654" s="561" t="s">
        <v>1852</v>
      </c>
      <c r="E1654" s="562" t="s">
        <v>22</v>
      </c>
      <c r="F1654" s="561" t="s">
        <v>22</v>
      </c>
      <c r="G1654" s="561" t="s">
        <v>25999</v>
      </c>
      <c r="H1654" s="561" t="s">
        <v>26000</v>
      </c>
      <c r="I1654" s="561" t="s">
        <v>23148</v>
      </c>
      <c r="J1654" s="561" t="s">
        <v>7063</v>
      </c>
      <c r="K1654" s="562" t="s">
        <v>26001</v>
      </c>
      <c r="L1654" s="561" t="s">
        <v>25</v>
      </c>
    </row>
    <row r="1655" spans="1:12" x14ac:dyDescent="0.25">
      <c r="A1655" s="561" t="s">
        <v>1746</v>
      </c>
      <c r="B1655" s="561" t="s">
        <v>1747</v>
      </c>
      <c r="C1655" s="561" t="s">
        <v>1851</v>
      </c>
      <c r="D1655" s="561" t="s">
        <v>1852</v>
      </c>
      <c r="E1655" s="562" t="s">
        <v>22</v>
      </c>
      <c r="F1655" s="561" t="s">
        <v>22</v>
      </c>
      <c r="G1655" s="561" t="s">
        <v>26002</v>
      </c>
      <c r="H1655" s="561" t="s">
        <v>26003</v>
      </c>
      <c r="I1655" s="561" t="s">
        <v>23270</v>
      </c>
      <c r="J1655" s="561" t="s">
        <v>7063</v>
      </c>
      <c r="K1655" s="562" t="s">
        <v>26004</v>
      </c>
      <c r="L1655" s="561" t="s">
        <v>25</v>
      </c>
    </row>
    <row r="1656" spans="1:12" x14ac:dyDescent="0.25">
      <c r="A1656" s="561" t="s">
        <v>1746</v>
      </c>
      <c r="B1656" s="561" t="s">
        <v>1747</v>
      </c>
      <c r="C1656" s="561" t="s">
        <v>1851</v>
      </c>
      <c r="D1656" s="561" t="s">
        <v>1852</v>
      </c>
      <c r="E1656" s="562" t="s">
        <v>22</v>
      </c>
      <c r="F1656" s="561" t="s">
        <v>22</v>
      </c>
      <c r="G1656" s="561" t="s">
        <v>26005</v>
      </c>
      <c r="H1656" s="561" t="s">
        <v>26006</v>
      </c>
      <c r="I1656" s="561" t="s">
        <v>23148</v>
      </c>
      <c r="J1656" s="561" t="s">
        <v>7063</v>
      </c>
      <c r="K1656" s="562" t="s">
        <v>26007</v>
      </c>
      <c r="L1656" s="561" t="s">
        <v>25</v>
      </c>
    </row>
    <row r="1657" spans="1:12" x14ac:dyDescent="0.25">
      <c r="A1657" s="561" t="s">
        <v>1746</v>
      </c>
      <c r="B1657" s="561" t="s">
        <v>1747</v>
      </c>
      <c r="C1657" s="561" t="s">
        <v>1851</v>
      </c>
      <c r="D1657" s="561" t="s">
        <v>1852</v>
      </c>
      <c r="E1657" s="562" t="s">
        <v>22</v>
      </c>
      <c r="F1657" s="561" t="s">
        <v>22</v>
      </c>
      <c r="G1657" s="561" t="s">
        <v>26008</v>
      </c>
      <c r="H1657" s="561" t="s">
        <v>26009</v>
      </c>
      <c r="I1657" s="561" t="s">
        <v>23148</v>
      </c>
      <c r="J1657" s="561" t="s">
        <v>7063</v>
      </c>
      <c r="K1657" s="562" t="s">
        <v>26010</v>
      </c>
      <c r="L1657" s="561" t="s">
        <v>25</v>
      </c>
    </row>
    <row r="1658" spans="1:12" x14ac:dyDescent="0.25">
      <c r="A1658" s="561" t="s">
        <v>1746</v>
      </c>
      <c r="B1658" s="561" t="s">
        <v>1747</v>
      </c>
      <c r="C1658" s="561" t="s">
        <v>1851</v>
      </c>
      <c r="D1658" s="561" t="s">
        <v>1852</v>
      </c>
      <c r="E1658" s="562" t="s">
        <v>22</v>
      </c>
      <c r="F1658" s="561" t="s">
        <v>22</v>
      </c>
      <c r="G1658" s="561" t="s">
        <v>26011</v>
      </c>
      <c r="H1658" s="561" t="s">
        <v>26012</v>
      </c>
      <c r="I1658" s="561" t="s">
        <v>23148</v>
      </c>
      <c r="J1658" s="561" t="s">
        <v>7063</v>
      </c>
      <c r="K1658" s="562" t="s">
        <v>26013</v>
      </c>
      <c r="L1658" s="561" t="s">
        <v>25</v>
      </c>
    </row>
    <row r="1659" spans="1:12" x14ac:dyDescent="0.25">
      <c r="A1659" s="561" t="s">
        <v>1746</v>
      </c>
      <c r="B1659" s="561" t="s">
        <v>1747</v>
      </c>
      <c r="C1659" s="561" t="s">
        <v>1851</v>
      </c>
      <c r="D1659" s="561" t="s">
        <v>1852</v>
      </c>
      <c r="E1659" s="562" t="s">
        <v>22</v>
      </c>
      <c r="F1659" s="561" t="s">
        <v>22</v>
      </c>
      <c r="G1659" s="561" t="s">
        <v>26014</v>
      </c>
      <c r="H1659" s="561" t="s">
        <v>26015</v>
      </c>
      <c r="I1659" s="561" t="s">
        <v>23270</v>
      </c>
      <c r="J1659" s="561" t="s">
        <v>7063</v>
      </c>
      <c r="K1659" s="562" t="s">
        <v>26016</v>
      </c>
      <c r="L1659" s="561" t="s">
        <v>25</v>
      </c>
    </row>
    <row r="1660" spans="1:12" x14ac:dyDescent="0.25">
      <c r="A1660" s="561" t="s">
        <v>1746</v>
      </c>
      <c r="B1660" s="561" t="s">
        <v>1747</v>
      </c>
      <c r="C1660" s="561" t="s">
        <v>1851</v>
      </c>
      <c r="D1660" s="561" t="s">
        <v>1852</v>
      </c>
      <c r="E1660" s="562" t="s">
        <v>22</v>
      </c>
      <c r="F1660" s="561" t="s">
        <v>22</v>
      </c>
      <c r="G1660" s="561" t="s">
        <v>26017</v>
      </c>
      <c r="H1660" s="561" t="s">
        <v>26018</v>
      </c>
      <c r="I1660" s="561" t="s">
        <v>23270</v>
      </c>
      <c r="J1660" s="561" t="s">
        <v>7063</v>
      </c>
      <c r="K1660" s="562" t="s">
        <v>26019</v>
      </c>
      <c r="L1660" s="561" t="s">
        <v>25</v>
      </c>
    </row>
    <row r="1661" spans="1:12" x14ac:dyDescent="0.25">
      <c r="A1661" s="561" t="s">
        <v>1746</v>
      </c>
      <c r="B1661" s="561" t="s">
        <v>1747</v>
      </c>
      <c r="C1661" s="561" t="s">
        <v>1851</v>
      </c>
      <c r="D1661" s="561" t="s">
        <v>1852</v>
      </c>
      <c r="E1661" s="562" t="s">
        <v>22</v>
      </c>
      <c r="F1661" s="561" t="s">
        <v>22</v>
      </c>
      <c r="G1661" s="561" t="s">
        <v>26020</v>
      </c>
      <c r="H1661" s="561" t="s">
        <v>26021</v>
      </c>
      <c r="I1661" s="561" t="s">
        <v>23270</v>
      </c>
      <c r="J1661" s="561" t="s">
        <v>7063</v>
      </c>
      <c r="K1661" s="562" t="s">
        <v>26022</v>
      </c>
      <c r="L1661" s="561" t="s">
        <v>25</v>
      </c>
    </row>
    <row r="1662" spans="1:12" x14ac:dyDescent="0.25">
      <c r="A1662" s="561" t="s">
        <v>1746</v>
      </c>
      <c r="B1662" s="561" t="s">
        <v>1747</v>
      </c>
      <c r="C1662" s="561" t="s">
        <v>1851</v>
      </c>
      <c r="D1662" s="561" t="s">
        <v>1852</v>
      </c>
      <c r="E1662" s="562" t="s">
        <v>22</v>
      </c>
      <c r="F1662" s="561" t="s">
        <v>22</v>
      </c>
      <c r="G1662" s="561" t="s">
        <v>26023</v>
      </c>
      <c r="H1662" s="561" t="s">
        <v>26024</v>
      </c>
      <c r="I1662" s="561" t="s">
        <v>23270</v>
      </c>
      <c r="J1662" s="561" t="s">
        <v>7063</v>
      </c>
      <c r="K1662" s="562" t="s">
        <v>26025</v>
      </c>
      <c r="L1662" s="561" t="s">
        <v>25</v>
      </c>
    </row>
    <row r="1663" spans="1:12" x14ac:dyDescent="0.25">
      <c r="A1663" s="561" t="s">
        <v>1746</v>
      </c>
      <c r="B1663" s="561" t="s">
        <v>1747</v>
      </c>
      <c r="C1663" s="561" t="s">
        <v>1851</v>
      </c>
      <c r="D1663" s="561" t="s">
        <v>1852</v>
      </c>
      <c r="E1663" s="562" t="s">
        <v>22</v>
      </c>
      <c r="F1663" s="561" t="s">
        <v>22</v>
      </c>
      <c r="G1663" s="561" t="s">
        <v>26026</v>
      </c>
      <c r="H1663" s="561" t="s">
        <v>26027</v>
      </c>
      <c r="I1663" s="561" t="s">
        <v>23148</v>
      </c>
      <c r="J1663" s="561" t="s">
        <v>7063</v>
      </c>
      <c r="K1663" s="562" t="s">
        <v>26028</v>
      </c>
      <c r="L1663" s="561" t="s">
        <v>25</v>
      </c>
    </row>
    <row r="1664" spans="1:12" x14ac:dyDescent="0.25">
      <c r="A1664" s="561" t="s">
        <v>1746</v>
      </c>
      <c r="B1664" s="561" t="s">
        <v>1747</v>
      </c>
      <c r="C1664" s="561" t="s">
        <v>1851</v>
      </c>
      <c r="D1664" s="561" t="s">
        <v>1852</v>
      </c>
      <c r="E1664" s="562" t="s">
        <v>22</v>
      </c>
      <c r="F1664" s="561" t="s">
        <v>22</v>
      </c>
      <c r="G1664" s="561" t="s">
        <v>26029</v>
      </c>
      <c r="H1664" s="561" t="s">
        <v>26030</v>
      </c>
      <c r="I1664" s="561" t="s">
        <v>23270</v>
      </c>
      <c r="J1664" s="561" t="s">
        <v>7063</v>
      </c>
      <c r="K1664" s="562" t="s">
        <v>26031</v>
      </c>
      <c r="L1664" s="561" t="s">
        <v>25</v>
      </c>
    </row>
    <row r="1665" spans="1:12" x14ac:dyDescent="0.25">
      <c r="A1665" s="561" t="s">
        <v>1746</v>
      </c>
      <c r="B1665" s="561" t="s">
        <v>1747</v>
      </c>
      <c r="C1665" s="561" t="s">
        <v>1851</v>
      </c>
      <c r="D1665" s="561" t="s">
        <v>1852</v>
      </c>
      <c r="E1665" s="562" t="s">
        <v>22</v>
      </c>
      <c r="F1665" s="561" t="s">
        <v>22</v>
      </c>
      <c r="G1665" s="561" t="s">
        <v>26032</v>
      </c>
      <c r="H1665" s="561" t="s">
        <v>26033</v>
      </c>
      <c r="I1665" s="561" t="s">
        <v>23270</v>
      </c>
      <c r="J1665" s="561" t="s">
        <v>7063</v>
      </c>
      <c r="K1665" s="562" t="s">
        <v>26034</v>
      </c>
      <c r="L1665" s="561" t="s">
        <v>25</v>
      </c>
    </row>
    <row r="1666" spans="1:12" x14ac:dyDescent="0.25">
      <c r="A1666" s="561" t="s">
        <v>1746</v>
      </c>
      <c r="B1666" s="561" t="s">
        <v>1747</v>
      </c>
      <c r="C1666" s="561" t="s">
        <v>1851</v>
      </c>
      <c r="D1666" s="561" t="s">
        <v>1852</v>
      </c>
      <c r="E1666" s="562" t="s">
        <v>22</v>
      </c>
      <c r="F1666" s="561" t="s">
        <v>22</v>
      </c>
      <c r="G1666" s="561" t="s">
        <v>26035</v>
      </c>
      <c r="H1666" s="561" t="s">
        <v>1853</v>
      </c>
      <c r="I1666" s="561" t="s">
        <v>23270</v>
      </c>
      <c r="J1666" s="561" t="s">
        <v>7063</v>
      </c>
      <c r="K1666" s="562" t="s">
        <v>26036</v>
      </c>
      <c r="L1666" s="561" t="s">
        <v>25</v>
      </c>
    </row>
    <row r="1667" spans="1:12" x14ac:dyDescent="0.25">
      <c r="A1667" s="561" t="s">
        <v>1746</v>
      </c>
      <c r="B1667" s="561" t="s">
        <v>1747</v>
      </c>
      <c r="C1667" s="561" t="s">
        <v>1851</v>
      </c>
      <c r="D1667" s="561" t="s">
        <v>1852</v>
      </c>
      <c r="E1667" s="562" t="s">
        <v>22</v>
      </c>
      <c r="F1667" s="561" t="s">
        <v>22</v>
      </c>
      <c r="G1667" s="561" t="s">
        <v>26037</v>
      </c>
      <c r="H1667" s="561" t="s">
        <v>1854</v>
      </c>
      <c r="I1667" s="561" t="s">
        <v>23270</v>
      </c>
      <c r="J1667" s="561" t="s">
        <v>7063</v>
      </c>
      <c r="K1667" s="562" t="s">
        <v>26038</v>
      </c>
      <c r="L1667" s="561" t="s">
        <v>25</v>
      </c>
    </row>
    <row r="1668" spans="1:12" x14ac:dyDescent="0.25">
      <c r="A1668" s="561" t="s">
        <v>1746</v>
      </c>
      <c r="B1668" s="561" t="s">
        <v>1747</v>
      </c>
      <c r="C1668" s="561" t="s">
        <v>1851</v>
      </c>
      <c r="D1668" s="561" t="s">
        <v>1852</v>
      </c>
      <c r="E1668" s="562" t="s">
        <v>22</v>
      </c>
      <c r="F1668" s="561" t="s">
        <v>22</v>
      </c>
      <c r="G1668" s="561" t="s">
        <v>26039</v>
      </c>
      <c r="H1668" s="561" t="s">
        <v>1855</v>
      </c>
      <c r="I1668" s="561" t="s">
        <v>23270</v>
      </c>
      <c r="J1668" s="561" t="s">
        <v>7063</v>
      </c>
      <c r="K1668" s="562" t="s">
        <v>26040</v>
      </c>
      <c r="L1668" s="561" t="s">
        <v>25</v>
      </c>
    </row>
    <row r="1669" spans="1:12" x14ac:dyDescent="0.25">
      <c r="A1669" s="561" t="s">
        <v>1746</v>
      </c>
      <c r="B1669" s="561" t="s">
        <v>1747</v>
      </c>
      <c r="C1669" s="561" t="s">
        <v>1851</v>
      </c>
      <c r="D1669" s="561" t="s">
        <v>1852</v>
      </c>
      <c r="E1669" s="562" t="s">
        <v>22</v>
      </c>
      <c r="F1669" s="561" t="s">
        <v>22</v>
      </c>
      <c r="G1669" s="561" t="s">
        <v>26041</v>
      </c>
      <c r="H1669" s="561" t="s">
        <v>1856</v>
      </c>
      <c r="I1669" s="561" t="s">
        <v>23270</v>
      </c>
      <c r="J1669" s="561" t="s">
        <v>7063</v>
      </c>
      <c r="K1669" s="562" t="s">
        <v>26042</v>
      </c>
      <c r="L1669" s="561" t="s">
        <v>25</v>
      </c>
    </row>
    <row r="1670" spans="1:12" x14ac:dyDescent="0.25">
      <c r="A1670" s="561" t="s">
        <v>1746</v>
      </c>
      <c r="B1670" s="561" t="s">
        <v>1747</v>
      </c>
      <c r="C1670" s="561" t="s">
        <v>1851</v>
      </c>
      <c r="D1670" s="561" t="s">
        <v>1852</v>
      </c>
      <c r="E1670" s="562" t="s">
        <v>22</v>
      </c>
      <c r="F1670" s="561" t="s">
        <v>22</v>
      </c>
      <c r="G1670" s="561" t="s">
        <v>26043</v>
      </c>
      <c r="H1670" s="561" t="s">
        <v>1857</v>
      </c>
      <c r="I1670" s="561" t="s">
        <v>23270</v>
      </c>
      <c r="J1670" s="561" t="s">
        <v>7063</v>
      </c>
      <c r="K1670" s="562" t="s">
        <v>26044</v>
      </c>
      <c r="L1670" s="561" t="s">
        <v>25</v>
      </c>
    </row>
    <row r="1671" spans="1:12" x14ac:dyDescent="0.25">
      <c r="A1671" s="561" t="s">
        <v>1746</v>
      </c>
      <c r="B1671" s="561" t="s">
        <v>1747</v>
      </c>
      <c r="C1671" s="561" t="s">
        <v>1851</v>
      </c>
      <c r="D1671" s="561" t="s">
        <v>1852</v>
      </c>
      <c r="E1671" s="562" t="s">
        <v>22</v>
      </c>
      <c r="F1671" s="561" t="s">
        <v>22</v>
      </c>
      <c r="G1671" s="561" t="s">
        <v>26045</v>
      </c>
      <c r="H1671" s="561" t="s">
        <v>1858</v>
      </c>
      <c r="I1671" s="561" t="s">
        <v>23270</v>
      </c>
      <c r="J1671" s="561" t="s">
        <v>7063</v>
      </c>
      <c r="K1671" s="562" t="s">
        <v>26046</v>
      </c>
      <c r="L1671" s="561" t="s">
        <v>25</v>
      </c>
    </row>
    <row r="1672" spans="1:12" x14ac:dyDescent="0.25">
      <c r="A1672" s="561" t="s">
        <v>1746</v>
      </c>
      <c r="B1672" s="561" t="s">
        <v>1747</v>
      </c>
      <c r="C1672" s="561" t="s">
        <v>1851</v>
      </c>
      <c r="D1672" s="561" t="s">
        <v>1852</v>
      </c>
      <c r="E1672" s="562" t="s">
        <v>22</v>
      </c>
      <c r="F1672" s="561" t="s">
        <v>22</v>
      </c>
      <c r="G1672" s="561" t="s">
        <v>26047</v>
      </c>
      <c r="H1672" s="561" t="s">
        <v>1859</v>
      </c>
      <c r="I1672" s="561" t="s">
        <v>23270</v>
      </c>
      <c r="J1672" s="561" t="s">
        <v>7063</v>
      </c>
      <c r="K1672" s="562" t="s">
        <v>26048</v>
      </c>
      <c r="L1672" s="561" t="s">
        <v>25</v>
      </c>
    </row>
    <row r="1673" spans="1:12" x14ac:dyDescent="0.25">
      <c r="A1673" s="561" t="s">
        <v>1746</v>
      </c>
      <c r="B1673" s="561" t="s">
        <v>1747</v>
      </c>
      <c r="C1673" s="561" t="s">
        <v>1851</v>
      </c>
      <c r="D1673" s="561" t="s">
        <v>1852</v>
      </c>
      <c r="E1673" s="562" t="s">
        <v>22</v>
      </c>
      <c r="F1673" s="561" t="s">
        <v>22</v>
      </c>
      <c r="G1673" s="561" t="s">
        <v>26049</v>
      </c>
      <c r="H1673" s="561" t="s">
        <v>1860</v>
      </c>
      <c r="I1673" s="561" t="s">
        <v>23270</v>
      </c>
      <c r="J1673" s="561" t="s">
        <v>7063</v>
      </c>
      <c r="K1673" s="562" t="s">
        <v>26050</v>
      </c>
      <c r="L1673" s="561" t="s">
        <v>25</v>
      </c>
    </row>
    <row r="1674" spans="1:12" x14ac:dyDescent="0.25">
      <c r="A1674" s="561" t="s">
        <v>1746</v>
      </c>
      <c r="B1674" s="561" t="s">
        <v>1747</v>
      </c>
      <c r="C1674" s="561" t="s">
        <v>1851</v>
      </c>
      <c r="D1674" s="561" t="s">
        <v>1852</v>
      </c>
      <c r="E1674" s="562" t="s">
        <v>22</v>
      </c>
      <c r="F1674" s="561" t="s">
        <v>22</v>
      </c>
      <c r="G1674" s="561" t="s">
        <v>26051</v>
      </c>
      <c r="H1674" s="561" t="s">
        <v>1861</v>
      </c>
      <c r="I1674" s="561" t="s">
        <v>23270</v>
      </c>
      <c r="J1674" s="561" t="s">
        <v>7063</v>
      </c>
      <c r="K1674" s="562" t="s">
        <v>26052</v>
      </c>
      <c r="L1674" s="561" t="s">
        <v>25</v>
      </c>
    </row>
    <row r="1675" spans="1:12" x14ac:dyDescent="0.25">
      <c r="A1675" s="561" t="s">
        <v>1746</v>
      </c>
      <c r="B1675" s="561" t="s">
        <v>1747</v>
      </c>
      <c r="C1675" s="561" t="s">
        <v>1851</v>
      </c>
      <c r="D1675" s="561" t="s">
        <v>1852</v>
      </c>
      <c r="E1675" s="562" t="s">
        <v>22</v>
      </c>
      <c r="F1675" s="561" t="s">
        <v>22</v>
      </c>
      <c r="G1675" s="561" t="s">
        <v>26053</v>
      </c>
      <c r="H1675" s="561" t="s">
        <v>1862</v>
      </c>
      <c r="I1675" s="561" t="s">
        <v>23270</v>
      </c>
      <c r="J1675" s="561" t="s">
        <v>7063</v>
      </c>
      <c r="K1675" s="562" t="s">
        <v>26054</v>
      </c>
      <c r="L1675" s="561" t="s">
        <v>25</v>
      </c>
    </row>
    <row r="1676" spans="1:12" x14ac:dyDescent="0.25">
      <c r="A1676" s="561" t="s">
        <v>1746</v>
      </c>
      <c r="B1676" s="561" t="s">
        <v>1747</v>
      </c>
      <c r="C1676" s="561" t="s">
        <v>1851</v>
      </c>
      <c r="D1676" s="561" t="s">
        <v>1852</v>
      </c>
      <c r="E1676" s="562" t="s">
        <v>22</v>
      </c>
      <c r="F1676" s="561" t="s">
        <v>22</v>
      </c>
      <c r="G1676" s="561" t="s">
        <v>26055</v>
      </c>
      <c r="H1676" s="561" t="s">
        <v>1863</v>
      </c>
      <c r="I1676" s="561" t="s">
        <v>23270</v>
      </c>
      <c r="J1676" s="561" t="s">
        <v>7063</v>
      </c>
      <c r="K1676" s="562" t="s">
        <v>25845</v>
      </c>
      <c r="L1676" s="561" t="s">
        <v>25</v>
      </c>
    </row>
    <row r="1677" spans="1:12" x14ac:dyDescent="0.25">
      <c r="A1677" s="561" t="s">
        <v>1746</v>
      </c>
      <c r="B1677" s="561" t="s">
        <v>1747</v>
      </c>
      <c r="C1677" s="561" t="s">
        <v>1851</v>
      </c>
      <c r="D1677" s="561" t="s">
        <v>1852</v>
      </c>
      <c r="E1677" s="562" t="s">
        <v>22</v>
      </c>
      <c r="F1677" s="561" t="s">
        <v>22</v>
      </c>
      <c r="G1677" s="561" t="s">
        <v>26056</v>
      </c>
      <c r="H1677" s="561" t="s">
        <v>1864</v>
      </c>
      <c r="I1677" s="561" t="s">
        <v>23270</v>
      </c>
      <c r="J1677" s="561" t="s">
        <v>7063</v>
      </c>
      <c r="K1677" s="562" t="s">
        <v>26057</v>
      </c>
      <c r="L1677" s="561" t="s">
        <v>25</v>
      </c>
    </row>
    <row r="1678" spans="1:12" x14ac:dyDescent="0.25">
      <c r="A1678" s="561" t="s">
        <v>1746</v>
      </c>
      <c r="B1678" s="561" t="s">
        <v>1747</v>
      </c>
      <c r="C1678" s="561" t="s">
        <v>1851</v>
      </c>
      <c r="D1678" s="561" t="s">
        <v>1852</v>
      </c>
      <c r="E1678" s="562" t="s">
        <v>22</v>
      </c>
      <c r="F1678" s="561" t="s">
        <v>22</v>
      </c>
      <c r="G1678" s="561" t="s">
        <v>26058</v>
      </c>
      <c r="H1678" s="561" t="s">
        <v>1865</v>
      </c>
      <c r="I1678" s="561" t="s">
        <v>23270</v>
      </c>
      <c r="J1678" s="561" t="s">
        <v>7063</v>
      </c>
      <c r="K1678" s="562" t="s">
        <v>26059</v>
      </c>
      <c r="L1678" s="561" t="s">
        <v>25</v>
      </c>
    </row>
    <row r="1679" spans="1:12" x14ac:dyDescent="0.25">
      <c r="A1679" s="561" t="s">
        <v>1746</v>
      </c>
      <c r="B1679" s="561" t="s">
        <v>1747</v>
      </c>
      <c r="C1679" s="561" t="s">
        <v>1851</v>
      </c>
      <c r="D1679" s="561" t="s">
        <v>1852</v>
      </c>
      <c r="E1679" s="562" t="s">
        <v>22</v>
      </c>
      <c r="F1679" s="561" t="s">
        <v>22</v>
      </c>
      <c r="G1679" s="561" t="s">
        <v>26060</v>
      </c>
      <c r="H1679" s="561" t="s">
        <v>1866</v>
      </c>
      <c r="I1679" s="561" t="s">
        <v>23270</v>
      </c>
      <c r="J1679" s="561" t="s">
        <v>7063</v>
      </c>
      <c r="K1679" s="562" t="s">
        <v>26061</v>
      </c>
      <c r="L1679" s="561" t="s">
        <v>25</v>
      </c>
    </row>
    <row r="1680" spans="1:12" x14ac:dyDescent="0.25">
      <c r="A1680" s="561" t="s">
        <v>1746</v>
      </c>
      <c r="B1680" s="561" t="s">
        <v>1747</v>
      </c>
      <c r="C1680" s="561" t="s">
        <v>1851</v>
      </c>
      <c r="D1680" s="561" t="s">
        <v>1852</v>
      </c>
      <c r="E1680" s="562" t="s">
        <v>22</v>
      </c>
      <c r="F1680" s="561" t="s">
        <v>22</v>
      </c>
      <c r="G1680" s="561" t="s">
        <v>26062</v>
      </c>
      <c r="H1680" s="561" t="s">
        <v>1867</v>
      </c>
      <c r="I1680" s="561" t="s">
        <v>23270</v>
      </c>
      <c r="J1680" s="561" t="s">
        <v>7063</v>
      </c>
      <c r="K1680" s="562" t="s">
        <v>26063</v>
      </c>
      <c r="L1680" s="561" t="s">
        <v>25</v>
      </c>
    </row>
    <row r="1681" spans="1:12" x14ac:dyDescent="0.25">
      <c r="A1681" s="561" t="s">
        <v>1746</v>
      </c>
      <c r="B1681" s="561" t="s">
        <v>1747</v>
      </c>
      <c r="C1681" s="561" t="s">
        <v>1851</v>
      </c>
      <c r="D1681" s="561" t="s">
        <v>1852</v>
      </c>
      <c r="E1681" s="562" t="s">
        <v>22</v>
      </c>
      <c r="F1681" s="561" t="s">
        <v>22</v>
      </c>
      <c r="G1681" s="561" t="s">
        <v>26064</v>
      </c>
      <c r="H1681" s="561" t="s">
        <v>1868</v>
      </c>
      <c r="I1681" s="561" t="s">
        <v>23270</v>
      </c>
      <c r="J1681" s="561" t="s">
        <v>7063</v>
      </c>
      <c r="K1681" s="562" t="s">
        <v>26065</v>
      </c>
      <c r="L1681" s="561" t="s">
        <v>25</v>
      </c>
    </row>
    <row r="1682" spans="1:12" x14ac:dyDescent="0.25">
      <c r="A1682" s="561" t="s">
        <v>1746</v>
      </c>
      <c r="B1682" s="561" t="s">
        <v>1747</v>
      </c>
      <c r="C1682" s="561" t="s">
        <v>1851</v>
      </c>
      <c r="D1682" s="561" t="s">
        <v>1852</v>
      </c>
      <c r="E1682" s="562" t="s">
        <v>22</v>
      </c>
      <c r="F1682" s="561" t="s">
        <v>22</v>
      </c>
      <c r="G1682" s="561" t="s">
        <v>26066</v>
      </c>
      <c r="H1682" s="561" t="s">
        <v>1869</v>
      </c>
      <c r="I1682" s="561" t="s">
        <v>23270</v>
      </c>
      <c r="J1682" s="561" t="s">
        <v>7063</v>
      </c>
      <c r="K1682" s="562" t="s">
        <v>26067</v>
      </c>
      <c r="L1682" s="561" t="s">
        <v>25</v>
      </c>
    </row>
    <row r="1683" spans="1:12" x14ac:dyDescent="0.25">
      <c r="A1683" s="561" t="s">
        <v>1746</v>
      </c>
      <c r="B1683" s="561" t="s">
        <v>1747</v>
      </c>
      <c r="C1683" s="561" t="s">
        <v>1851</v>
      </c>
      <c r="D1683" s="561" t="s">
        <v>1852</v>
      </c>
      <c r="E1683" s="562" t="s">
        <v>22</v>
      </c>
      <c r="F1683" s="561" t="s">
        <v>22</v>
      </c>
      <c r="G1683" s="561" t="s">
        <v>26068</v>
      </c>
      <c r="H1683" s="561" t="s">
        <v>1870</v>
      </c>
      <c r="I1683" s="561" t="s">
        <v>23270</v>
      </c>
      <c r="J1683" s="561" t="s">
        <v>7063</v>
      </c>
      <c r="K1683" s="562" t="s">
        <v>26069</v>
      </c>
      <c r="L1683" s="561" t="s">
        <v>25</v>
      </c>
    </row>
    <row r="1684" spans="1:12" x14ac:dyDescent="0.25">
      <c r="A1684" s="561" t="s">
        <v>1746</v>
      </c>
      <c r="B1684" s="561" t="s">
        <v>1747</v>
      </c>
      <c r="C1684" s="561" t="s">
        <v>1851</v>
      </c>
      <c r="D1684" s="561" t="s">
        <v>1852</v>
      </c>
      <c r="E1684" s="562" t="s">
        <v>22</v>
      </c>
      <c r="F1684" s="561" t="s">
        <v>22</v>
      </c>
      <c r="G1684" s="561" t="s">
        <v>26070</v>
      </c>
      <c r="H1684" s="561" t="s">
        <v>1871</v>
      </c>
      <c r="I1684" s="561" t="s">
        <v>23270</v>
      </c>
      <c r="J1684" s="561" t="s">
        <v>7063</v>
      </c>
      <c r="K1684" s="562" t="s">
        <v>26071</v>
      </c>
      <c r="L1684" s="561" t="s">
        <v>25</v>
      </c>
    </row>
    <row r="1685" spans="1:12" x14ac:dyDescent="0.25">
      <c r="A1685" s="561" t="s">
        <v>1746</v>
      </c>
      <c r="B1685" s="561" t="s">
        <v>1747</v>
      </c>
      <c r="C1685" s="561" t="s">
        <v>1851</v>
      </c>
      <c r="D1685" s="561" t="s">
        <v>1852</v>
      </c>
      <c r="E1685" s="562" t="s">
        <v>22</v>
      </c>
      <c r="F1685" s="561" t="s">
        <v>22</v>
      </c>
      <c r="G1685" s="561" t="s">
        <v>26072</v>
      </c>
      <c r="H1685" s="561" t="s">
        <v>1872</v>
      </c>
      <c r="I1685" s="561" t="s">
        <v>23270</v>
      </c>
      <c r="J1685" s="561" t="s">
        <v>7063</v>
      </c>
      <c r="K1685" s="562" t="s">
        <v>26073</v>
      </c>
      <c r="L1685" s="561" t="s">
        <v>25</v>
      </c>
    </row>
    <row r="1686" spans="1:12" x14ac:dyDescent="0.25">
      <c r="A1686" s="561" t="s">
        <v>1746</v>
      </c>
      <c r="B1686" s="561" t="s">
        <v>1747</v>
      </c>
      <c r="C1686" s="561" t="s">
        <v>1851</v>
      </c>
      <c r="D1686" s="561" t="s">
        <v>1852</v>
      </c>
      <c r="E1686" s="562" t="s">
        <v>22</v>
      </c>
      <c r="F1686" s="561" t="s">
        <v>22</v>
      </c>
      <c r="G1686" s="561" t="s">
        <v>26074</v>
      </c>
      <c r="H1686" s="561" t="s">
        <v>26075</v>
      </c>
      <c r="I1686" s="561" t="s">
        <v>23148</v>
      </c>
      <c r="J1686" s="561" t="s">
        <v>7063</v>
      </c>
      <c r="K1686" s="562" t="s">
        <v>26076</v>
      </c>
      <c r="L1686" s="561" t="s">
        <v>25</v>
      </c>
    </row>
    <row r="1687" spans="1:12" x14ac:dyDescent="0.25">
      <c r="A1687" s="561" t="s">
        <v>1746</v>
      </c>
      <c r="B1687" s="561" t="s">
        <v>1747</v>
      </c>
      <c r="C1687" s="561" t="s">
        <v>1851</v>
      </c>
      <c r="D1687" s="561" t="s">
        <v>1852</v>
      </c>
      <c r="E1687" s="562" t="s">
        <v>22</v>
      </c>
      <c r="F1687" s="561" t="s">
        <v>22</v>
      </c>
      <c r="G1687" s="561" t="s">
        <v>26077</v>
      </c>
      <c r="H1687" s="561" t="s">
        <v>26078</v>
      </c>
      <c r="I1687" s="561" t="s">
        <v>23148</v>
      </c>
      <c r="J1687" s="561" t="s">
        <v>7063</v>
      </c>
      <c r="K1687" s="562" t="s">
        <v>26079</v>
      </c>
      <c r="L1687" s="561" t="s">
        <v>25</v>
      </c>
    </row>
    <row r="1688" spans="1:12" x14ac:dyDescent="0.25">
      <c r="A1688" s="561" t="s">
        <v>1746</v>
      </c>
      <c r="B1688" s="561" t="s">
        <v>1747</v>
      </c>
      <c r="C1688" s="561" t="s">
        <v>1851</v>
      </c>
      <c r="D1688" s="561" t="s">
        <v>1852</v>
      </c>
      <c r="E1688" s="562" t="s">
        <v>22</v>
      </c>
      <c r="F1688" s="561" t="s">
        <v>22</v>
      </c>
      <c r="G1688" s="561" t="s">
        <v>26080</v>
      </c>
      <c r="H1688" s="561" t="s">
        <v>26081</v>
      </c>
      <c r="I1688" s="561" t="s">
        <v>23270</v>
      </c>
      <c r="J1688" s="561" t="s">
        <v>7063</v>
      </c>
      <c r="K1688" s="562" t="s">
        <v>26082</v>
      </c>
      <c r="L1688" s="561" t="s">
        <v>25</v>
      </c>
    </row>
    <row r="1689" spans="1:12" x14ac:dyDescent="0.25">
      <c r="A1689" s="561" t="s">
        <v>1746</v>
      </c>
      <c r="B1689" s="561" t="s">
        <v>1747</v>
      </c>
      <c r="C1689" s="561" t="s">
        <v>1851</v>
      </c>
      <c r="D1689" s="561" t="s">
        <v>1852</v>
      </c>
      <c r="E1689" s="562" t="s">
        <v>22</v>
      </c>
      <c r="F1689" s="561" t="s">
        <v>22</v>
      </c>
      <c r="G1689" s="561" t="s">
        <v>26083</v>
      </c>
      <c r="H1689" s="561" t="s">
        <v>26084</v>
      </c>
      <c r="I1689" s="561" t="s">
        <v>23148</v>
      </c>
      <c r="J1689" s="561" t="s">
        <v>7063</v>
      </c>
      <c r="K1689" s="562" t="s">
        <v>26085</v>
      </c>
      <c r="L1689" s="561" t="s">
        <v>25</v>
      </c>
    </row>
    <row r="1690" spans="1:12" x14ac:dyDescent="0.25">
      <c r="A1690" s="561" t="s">
        <v>1746</v>
      </c>
      <c r="B1690" s="561" t="s">
        <v>1747</v>
      </c>
      <c r="C1690" s="561" t="s">
        <v>1851</v>
      </c>
      <c r="D1690" s="561" t="s">
        <v>1852</v>
      </c>
      <c r="E1690" s="562" t="s">
        <v>22</v>
      </c>
      <c r="F1690" s="561" t="s">
        <v>22</v>
      </c>
      <c r="G1690" s="561" t="s">
        <v>26086</v>
      </c>
      <c r="H1690" s="561" t="s">
        <v>26087</v>
      </c>
      <c r="I1690" s="561" t="s">
        <v>23270</v>
      </c>
      <c r="J1690" s="561" t="s">
        <v>7063</v>
      </c>
      <c r="K1690" s="562" t="s">
        <v>26088</v>
      </c>
      <c r="L1690" s="561" t="s">
        <v>25</v>
      </c>
    </row>
    <row r="1691" spans="1:12" x14ac:dyDescent="0.25">
      <c r="A1691" s="561" t="s">
        <v>1746</v>
      </c>
      <c r="B1691" s="561" t="s">
        <v>1747</v>
      </c>
      <c r="C1691" s="561" t="s">
        <v>1851</v>
      </c>
      <c r="D1691" s="561" t="s">
        <v>1852</v>
      </c>
      <c r="E1691" s="562" t="s">
        <v>22</v>
      </c>
      <c r="F1691" s="561" t="s">
        <v>22</v>
      </c>
      <c r="G1691" s="561" t="s">
        <v>26089</v>
      </c>
      <c r="H1691" s="561" t="s">
        <v>26090</v>
      </c>
      <c r="I1691" s="561" t="s">
        <v>23148</v>
      </c>
      <c r="J1691" s="561" t="s">
        <v>7063</v>
      </c>
      <c r="K1691" s="562" t="s">
        <v>26091</v>
      </c>
      <c r="L1691" s="561" t="s">
        <v>25</v>
      </c>
    </row>
    <row r="1692" spans="1:12" x14ac:dyDescent="0.25">
      <c r="A1692" s="561" t="s">
        <v>1746</v>
      </c>
      <c r="B1692" s="561" t="s">
        <v>1747</v>
      </c>
      <c r="C1692" s="561" t="s">
        <v>1851</v>
      </c>
      <c r="D1692" s="561" t="s">
        <v>1852</v>
      </c>
      <c r="E1692" s="562" t="s">
        <v>22</v>
      </c>
      <c r="F1692" s="561" t="s">
        <v>22</v>
      </c>
      <c r="G1692" s="561" t="s">
        <v>26092</v>
      </c>
      <c r="H1692" s="561" t="s">
        <v>26093</v>
      </c>
      <c r="I1692" s="561" t="s">
        <v>23148</v>
      </c>
      <c r="J1692" s="561" t="s">
        <v>7063</v>
      </c>
      <c r="K1692" s="562" t="s">
        <v>26094</v>
      </c>
      <c r="L1692" s="561" t="s">
        <v>25</v>
      </c>
    </row>
    <row r="1693" spans="1:12" x14ac:dyDescent="0.25">
      <c r="A1693" s="561" t="s">
        <v>1746</v>
      </c>
      <c r="B1693" s="561" t="s">
        <v>1747</v>
      </c>
      <c r="C1693" s="561" t="s">
        <v>1851</v>
      </c>
      <c r="D1693" s="561" t="s">
        <v>1852</v>
      </c>
      <c r="E1693" s="562" t="s">
        <v>22</v>
      </c>
      <c r="F1693" s="561" t="s">
        <v>22</v>
      </c>
      <c r="G1693" s="561" t="s">
        <v>26095</v>
      </c>
      <c r="H1693" s="561" t="s">
        <v>26096</v>
      </c>
      <c r="I1693" s="561" t="s">
        <v>23270</v>
      </c>
      <c r="J1693" s="561" t="s">
        <v>7063</v>
      </c>
      <c r="K1693" s="562" t="s">
        <v>26097</v>
      </c>
      <c r="L1693" s="561" t="s">
        <v>25</v>
      </c>
    </row>
    <row r="1694" spans="1:12" x14ac:dyDescent="0.25">
      <c r="A1694" s="561" t="s">
        <v>1746</v>
      </c>
      <c r="B1694" s="561" t="s">
        <v>1747</v>
      </c>
      <c r="C1694" s="561" t="s">
        <v>1851</v>
      </c>
      <c r="D1694" s="561" t="s">
        <v>1852</v>
      </c>
      <c r="E1694" s="562" t="s">
        <v>22</v>
      </c>
      <c r="F1694" s="561" t="s">
        <v>22</v>
      </c>
      <c r="G1694" s="561" t="s">
        <v>26098</v>
      </c>
      <c r="H1694" s="561" t="s">
        <v>26099</v>
      </c>
      <c r="I1694" s="561" t="s">
        <v>23148</v>
      </c>
      <c r="J1694" s="561" t="s">
        <v>7063</v>
      </c>
      <c r="K1694" s="562" t="s">
        <v>26100</v>
      </c>
      <c r="L1694" s="561" t="s">
        <v>25</v>
      </c>
    </row>
    <row r="1695" spans="1:12" x14ac:dyDescent="0.25">
      <c r="A1695" s="561" t="s">
        <v>1746</v>
      </c>
      <c r="B1695" s="561" t="s">
        <v>1747</v>
      </c>
      <c r="C1695" s="561" t="s">
        <v>1851</v>
      </c>
      <c r="D1695" s="561" t="s">
        <v>1852</v>
      </c>
      <c r="E1695" s="562" t="s">
        <v>22</v>
      </c>
      <c r="F1695" s="561" t="s">
        <v>22</v>
      </c>
      <c r="G1695" s="561" t="s">
        <v>26101</v>
      </c>
      <c r="H1695" s="561" t="s">
        <v>26102</v>
      </c>
      <c r="I1695" s="561" t="s">
        <v>23270</v>
      </c>
      <c r="J1695" s="561" t="s">
        <v>7063</v>
      </c>
      <c r="K1695" s="562" t="s">
        <v>26103</v>
      </c>
      <c r="L1695" s="561" t="s">
        <v>25</v>
      </c>
    </row>
    <row r="1696" spans="1:12" x14ac:dyDescent="0.25">
      <c r="A1696" s="561" t="s">
        <v>1746</v>
      </c>
      <c r="B1696" s="561" t="s">
        <v>1747</v>
      </c>
      <c r="C1696" s="561" t="s">
        <v>1851</v>
      </c>
      <c r="D1696" s="561" t="s">
        <v>1852</v>
      </c>
      <c r="E1696" s="562" t="s">
        <v>22</v>
      </c>
      <c r="F1696" s="561" t="s">
        <v>22</v>
      </c>
      <c r="G1696" s="561" t="s">
        <v>26104</v>
      </c>
      <c r="H1696" s="561" t="s">
        <v>26105</v>
      </c>
      <c r="I1696" s="561" t="s">
        <v>23148</v>
      </c>
      <c r="J1696" s="561" t="s">
        <v>7063</v>
      </c>
      <c r="K1696" s="562" t="s">
        <v>26106</v>
      </c>
      <c r="L1696" s="561" t="s">
        <v>25</v>
      </c>
    </row>
    <row r="1697" spans="1:12" x14ac:dyDescent="0.25">
      <c r="A1697" s="561" t="s">
        <v>1746</v>
      </c>
      <c r="B1697" s="561" t="s">
        <v>1747</v>
      </c>
      <c r="C1697" s="561" t="s">
        <v>1851</v>
      </c>
      <c r="D1697" s="561" t="s">
        <v>1852</v>
      </c>
      <c r="E1697" s="562" t="s">
        <v>22</v>
      </c>
      <c r="F1697" s="561" t="s">
        <v>22</v>
      </c>
      <c r="G1697" s="561" t="s">
        <v>26107</v>
      </c>
      <c r="H1697" s="561" t="s">
        <v>26108</v>
      </c>
      <c r="I1697" s="561" t="s">
        <v>23270</v>
      </c>
      <c r="J1697" s="561" t="s">
        <v>7063</v>
      </c>
      <c r="K1697" s="562" t="s">
        <v>26109</v>
      </c>
      <c r="L1697" s="561" t="s">
        <v>25</v>
      </c>
    </row>
    <row r="1698" spans="1:12" x14ac:dyDescent="0.25">
      <c r="A1698" s="561" t="s">
        <v>1746</v>
      </c>
      <c r="B1698" s="561" t="s">
        <v>1747</v>
      </c>
      <c r="C1698" s="561" t="s">
        <v>1851</v>
      </c>
      <c r="D1698" s="561" t="s">
        <v>1852</v>
      </c>
      <c r="E1698" s="562" t="s">
        <v>22</v>
      </c>
      <c r="F1698" s="561" t="s">
        <v>22</v>
      </c>
      <c r="G1698" s="561" t="s">
        <v>26110</v>
      </c>
      <c r="H1698" s="561" t="s">
        <v>26111</v>
      </c>
      <c r="I1698" s="561" t="s">
        <v>23270</v>
      </c>
      <c r="J1698" s="561" t="s">
        <v>7063</v>
      </c>
      <c r="K1698" s="562" t="s">
        <v>26112</v>
      </c>
      <c r="L1698" s="561" t="s">
        <v>25</v>
      </c>
    </row>
    <row r="1699" spans="1:12" x14ac:dyDescent="0.25">
      <c r="A1699" s="561" t="s">
        <v>1746</v>
      </c>
      <c r="B1699" s="561" t="s">
        <v>1747</v>
      </c>
      <c r="C1699" s="561" t="s">
        <v>1851</v>
      </c>
      <c r="D1699" s="561" t="s">
        <v>1852</v>
      </c>
      <c r="E1699" s="562" t="s">
        <v>22</v>
      </c>
      <c r="F1699" s="561" t="s">
        <v>22</v>
      </c>
      <c r="G1699" s="561" t="s">
        <v>26113</v>
      </c>
      <c r="H1699" s="561" t="s">
        <v>26114</v>
      </c>
      <c r="I1699" s="561" t="s">
        <v>23148</v>
      </c>
      <c r="J1699" s="561" t="s">
        <v>7063</v>
      </c>
      <c r="K1699" s="562" t="s">
        <v>26115</v>
      </c>
      <c r="L1699" s="561" t="s">
        <v>25</v>
      </c>
    </row>
    <row r="1700" spans="1:12" x14ac:dyDescent="0.25">
      <c r="A1700" s="561" t="s">
        <v>1746</v>
      </c>
      <c r="B1700" s="561" t="s">
        <v>1747</v>
      </c>
      <c r="C1700" s="561" t="s">
        <v>1851</v>
      </c>
      <c r="D1700" s="561" t="s">
        <v>1852</v>
      </c>
      <c r="E1700" s="562" t="s">
        <v>22</v>
      </c>
      <c r="F1700" s="561" t="s">
        <v>22</v>
      </c>
      <c r="G1700" s="561" t="s">
        <v>26116</v>
      </c>
      <c r="H1700" s="561" t="s">
        <v>26117</v>
      </c>
      <c r="I1700" s="561" t="s">
        <v>23148</v>
      </c>
      <c r="J1700" s="561" t="s">
        <v>7063</v>
      </c>
      <c r="K1700" s="562" t="s">
        <v>26118</v>
      </c>
      <c r="L1700" s="561" t="s">
        <v>25</v>
      </c>
    </row>
    <row r="1701" spans="1:12" x14ac:dyDescent="0.25">
      <c r="A1701" s="561" t="s">
        <v>1746</v>
      </c>
      <c r="B1701" s="561" t="s">
        <v>1747</v>
      </c>
      <c r="C1701" s="561" t="s">
        <v>1851</v>
      </c>
      <c r="D1701" s="561" t="s">
        <v>1852</v>
      </c>
      <c r="E1701" s="562" t="s">
        <v>22</v>
      </c>
      <c r="F1701" s="561" t="s">
        <v>22</v>
      </c>
      <c r="G1701" s="561" t="s">
        <v>26119</v>
      </c>
      <c r="H1701" s="561" t="s">
        <v>26120</v>
      </c>
      <c r="I1701" s="561" t="s">
        <v>23270</v>
      </c>
      <c r="J1701" s="561" t="s">
        <v>7063</v>
      </c>
      <c r="K1701" s="562" t="s">
        <v>26121</v>
      </c>
      <c r="L1701" s="561" t="s">
        <v>25</v>
      </c>
    </row>
    <row r="1702" spans="1:12" x14ac:dyDescent="0.25">
      <c r="A1702" s="561" t="s">
        <v>1746</v>
      </c>
      <c r="B1702" s="561" t="s">
        <v>1747</v>
      </c>
      <c r="C1702" s="561" t="s">
        <v>1851</v>
      </c>
      <c r="D1702" s="561" t="s">
        <v>1852</v>
      </c>
      <c r="E1702" s="562" t="s">
        <v>22</v>
      </c>
      <c r="F1702" s="561" t="s">
        <v>22</v>
      </c>
      <c r="G1702" s="561" t="s">
        <v>26122</v>
      </c>
      <c r="H1702" s="561" t="s">
        <v>26123</v>
      </c>
      <c r="I1702" s="561" t="s">
        <v>23148</v>
      </c>
      <c r="J1702" s="561" t="s">
        <v>7063</v>
      </c>
      <c r="K1702" s="562" t="s">
        <v>26079</v>
      </c>
      <c r="L1702" s="561" t="s">
        <v>25</v>
      </c>
    </row>
    <row r="1703" spans="1:12" x14ac:dyDescent="0.25">
      <c r="A1703" s="561" t="s">
        <v>1746</v>
      </c>
      <c r="B1703" s="561" t="s">
        <v>1747</v>
      </c>
      <c r="C1703" s="561" t="s">
        <v>1851</v>
      </c>
      <c r="D1703" s="561" t="s">
        <v>1852</v>
      </c>
      <c r="E1703" s="562" t="s">
        <v>22</v>
      </c>
      <c r="F1703" s="561" t="s">
        <v>22</v>
      </c>
      <c r="G1703" s="561" t="s">
        <v>26124</v>
      </c>
      <c r="H1703" s="561" t="s">
        <v>26125</v>
      </c>
      <c r="I1703" s="561" t="s">
        <v>23270</v>
      </c>
      <c r="J1703" s="561" t="s">
        <v>7063</v>
      </c>
      <c r="K1703" s="562" t="s">
        <v>26126</v>
      </c>
      <c r="L1703" s="561" t="s">
        <v>25</v>
      </c>
    </row>
    <row r="1704" spans="1:12" x14ac:dyDescent="0.25">
      <c r="A1704" s="561" t="s">
        <v>1746</v>
      </c>
      <c r="B1704" s="561" t="s">
        <v>1747</v>
      </c>
      <c r="C1704" s="561" t="s">
        <v>1851</v>
      </c>
      <c r="D1704" s="561" t="s">
        <v>1852</v>
      </c>
      <c r="E1704" s="562" t="s">
        <v>22</v>
      </c>
      <c r="F1704" s="561" t="s">
        <v>22</v>
      </c>
      <c r="G1704" s="561" t="s">
        <v>26127</v>
      </c>
      <c r="H1704" s="561" t="s">
        <v>26128</v>
      </c>
      <c r="I1704" s="561" t="s">
        <v>23270</v>
      </c>
      <c r="J1704" s="561" t="s">
        <v>7063</v>
      </c>
      <c r="K1704" s="562" t="s">
        <v>26129</v>
      </c>
      <c r="L1704" s="561" t="s">
        <v>25</v>
      </c>
    </row>
    <row r="1705" spans="1:12" x14ac:dyDescent="0.25">
      <c r="A1705" s="561" t="s">
        <v>1746</v>
      </c>
      <c r="B1705" s="561" t="s">
        <v>1747</v>
      </c>
      <c r="C1705" s="561" t="s">
        <v>1851</v>
      </c>
      <c r="D1705" s="561" t="s">
        <v>1852</v>
      </c>
      <c r="E1705" s="562" t="s">
        <v>22</v>
      </c>
      <c r="F1705" s="561" t="s">
        <v>22</v>
      </c>
      <c r="G1705" s="561" t="s">
        <v>26130</v>
      </c>
      <c r="H1705" s="561" t="s">
        <v>26131</v>
      </c>
      <c r="I1705" s="561" t="s">
        <v>23148</v>
      </c>
      <c r="J1705" s="561" t="s">
        <v>7063</v>
      </c>
      <c r="K1705" s="562" t="s">
        <v>26094</v>
      </c>
      <c r="L1705" s="561" t="s">
        <v>25</v>
      </c>
    </row>
    <row r="1706" spans="1:12" x14ac:dyDescent="0.25">
      <c r="A1706" s="561" t="s">
        <v>1746</v>
      </c>
      <c r="B1706" s="561" t="s">
        <v>1747</v>
      </c>
      <c r="C1706" s="561" t="s">
        <v>1851</v>
      </c>
      <c r="D1706" s="561" t="s">
        <v>1852</v>
      </c>
      <c r="E1706" s="562" t="s">
        <v>22</v>
      </c>
      <c r="F1706" s="561" t="s">
        <v>22</v>
      </c>
      <c r="G1706" s="561" t="s">
        <v>26132</v>
      </c>
      <c r="H1706" s="561" t="s">
        <v>26133</v>
      </c>
      <c r="I1706" s="561" t="s">
        <v>23270</v>
      </c>
      <c r="J1706" s="561" t="s">
        <v>7063</v>
      </c>
      <c r="K1706" s="562" t="s">
        <v>26134</v>
      </c>
      <c r="L1706" s="561" t="s">
        <v>25</v>
      </c>
    </row>
    <row r="1707" spans="1:12" x14ac:dyDescent="0.25">
      <c r="A1707" s="561" t="s">
        <v>1746</v>
      </c>
      <c r="B1707" s="561" t="s">
        <v>1747</v>
      </c>
      <c r="C1707" s="561" t="s">
        <v>1851</v>
      </c>
      <c r="D1707" s="561" t="s">
        <v>1852</v>
      </c>
      <c r="E1707" s="562" t="s">
        <v>22</v>
      </c>
      <c r="F1707" s="561" t="s">
        <v>22</v>
      </c>
      <c r="G1707" s="561" t="s">
        <v>26135</v>
      </c>
      <c r="H1707" s="561" t="s">
        <v>26136</v>
      </c>
      <c r="I1707" s="561" t="s">
        <v>23270</v>
      </c>
      <c r="J1707" s="561" t="s">
        <v>7063</v>
      </c>
      <c r="K1707" s="562" t="s">
        <v>26137</v>
      </c>
      <c r="L1707" s="561" t="s">
        <v>25</v>
      </c>
    </row>
    <row r="1708" spans="1:12" x14ac:dyDescent="0.25">
      <c r="A1708" s="561" t="s">
        <v>1746</v>
      </c>
      <c r="B1708" s="561" t="s">
        <v>1747</v>
      </c>
      <c r="C1708" s="561" t="s">
        <v>1851</v>
      </c>
      <c r="D1708" s="561" t="s">
        <v>1852</v>
      </c>
      <c r="E1708" s="562" t="s">
        <v>22</v>
      </c>
      <c r="F1708" s="561" t="s">
        <v>22</v>
      </c>
      <c r="G1708" s="561" t="s">
        <v>26138</v>
      </c>
      <c r="H1708" s="561" t="s">
        <v>26139</v>
      </c>
      <c r="I1708" s="561" t="s">
        <v>23270</v>
      </c>
      <c r="J1708" s="561" t="s">
        <v>7063</v>
      </c>
      <c r="K1708" s="562" t="s">
        <v>26140</v>
      </c>
      <c r="L1708" s="561" t="s">
        <v>25</v>
      </c>
    </row>
    <row r="1709" spans="1:12" x14ac:dyDescent="0.25">
      <c r="A1709" s="561" t="s">
        <v>1746</v>
      </c>
      <c r="B1709" s="561" t="s">
        <v>1747</v>
      </c>
      <c r="C1709" s="561" t="s">
        <v>1851</v>
      </c>
      <c r="D1709" s="561" t="s">
        <v>1852</v>
      </c>
      <c r="E1709" s="562" t="s">
        <v>22</v>
      </c>
      <c r="F1709" s="561" t="s">
        <v>22</v>
      </c>
      <c r="G1709" s="561" t="s">
        <v>26141</v>
      </c>
      <c r="H1709" s="561" t="s">
        <v>26142</v>
      </c>
      <c r="I1709" s="561" t="s">
        <v>23270</v>
      </c>
      <c r="J1709" s="561" t="s">
        <v>7063</v>
      </c>
      <c r="K1709" s="562" t="s">
        <v>26143</v>
      </c>
      <c r="L1709" s="561" t="s">
        <v>25</v>
      </c>
    </row>
    <row r="1710" spans="1:12" x14ac:dyDescent="0.25">
      <c r="A1710" s="561" t="s">
        <v>1746</v>
      </c>
      <c r="B1710" s="561" t="s">
        <v>1747</v>
      </c>
      <c r="C1710" s="561" t="s">
        <v>1851</v>
      </c>
      <c r="D1710" s="561" t="s">
        <v>1852</v>
      </c>
      <c r="E1710" s="562" t="s">
        <v>22</v>
      </c>
      <c r="F1710" s="561" t="s">
        <v>22</v>
      </c>
      <c r="G1710" s="561" t="s">
        <v>26144</v>
      </c>
      <c r="H1710" s="561" t="s">
        <v>26145</v>
      </c>
      <c r="I1710" s="561" t="s">
        <v>23270</v>
      </c>
      <c r="J1710" s="561" t="s">
        <v>7063</v>
      </c>
      <c r="K1710" s="562" t="s">
        <v>26146</v>
      </c>
      <c r="L1710" s="561" t="s">
        <v>25</v>
      </c>
    </row>
    <row r="1711" spans="1:12" x14ac:dyDescent="0.25">
      <c r="A1711" s="561" t="s">
        <v>1746</v>
      </c>
      <c r="B1711" s="561" t="s">
        <v>1747</v>
      </c>
      <c r="C1711" s="561" t="s">
        <v>1851</v>
      </c>
      <c r="D1711" s="561" t="s">
        <v>1852</v>
      </c>
      <c r="E1711" s="562" t="s">
        <v>22</v>
      </c>
      <c r="F1711" s="561" t="s">
        <v>22</v>
      </c>
      <c r="G1711" s="561" t="s">
        <v>26147</v>
      </c>
      <c r="H1711" s="561" t="s">
        <v>26148</v>
      </c>
      <c r="I1711" s="561" t="s">
        <v>23270</v>
      </c>
      <c r="J1711" s="561" t="s">
        <v>7063</v>
      </c>
      <c r="K1711" s="562" t="s">
        <v>26149</v>
      </c>
      <c r="L1711" s="561" t="s">
        <v>25</v>
      </c>
    </row>
    <row r="1712" spans="1:12" x14ac:dyDescent="0.25">
      <c r="A1712" s="561" t="s">
        <v>1746</v>
      </c>
      <c r="B1712" s="561" t="s">
        <v>1747</v>
      </c>
      <c r="C1712" s="561" t="s">
        <v>1851</v>
      </c>
      <c r="D1712" s="561" t="s">
        <v>1852</v>
      </c>
      <c r="E1712" s="562" t="s">
        <v>22</v>
      </c>
      <c r="F1712" s="561" t="s">
        <v>22</v>
      </c>
      <c r="G1712" s="561" t="s">
        <v>26150</v>
      </c>
      <c r="H1712" s="561" t="s">
        <v>26151</v>
      </c>
      <c r="I1712" s="561" t="s">
        <v>23148</v>
      </c>
      <c r="J1712" s="561" t="s">
        <v>7063</v>
      </c>
      <c r="K1712" s="562" t="s">
        <v>26152</v>
      </c>
      <c r="L1712" s="561" t="s">
        <v>25</v>
      </c>
    </row>
    <row r="1713" spans="1:12" x14ac:dyDescent="0.25">
      <c r="A1713" s="561" t="s">
        <v>1746</v>
      </c>
      <c r="B1713" s="561" t="s">
        <v>1747</v>
      </c>
      <c r="C1713" s="561" t="s">
        <v>1851</v>
      </c>
      <c r="D1713" s="561" t="s">
        <v>1852</v>
      </c>
      <c r="E1713" s="562" t="s">
        <v>22</v>
      </c>
      <c r="F1713" s="561" t="s">
        <v>22</v>
      </c>
      <c r="G1713" s="561" t="s">
        <v>26153</v>
      </c>
      <c r="H1713" s="561" t="s">
        <v>26154</v>
      </c>
      <c r="I1713" s="561" t="s">
        <v>23148</v>
      </c>
      <c r="J1713" s="561" t="s">
        <v>7063</v>
      </c>
      <c r="K1713" s="562" t="s">
        <v>26118</v>
      </c>
      <c r="L1713" s="561" t="s">
        <v>25</v>
      </c>
    </row>
    <row r="1714" spans="1:12" x14ac:dyDescent="0.25">
      <c r="A1714" s="561" t="s">
        <v>1746</v>
      </c>
      <c r="B1714" s="561" t="s">
        <v>1747</v>
      </c>
      <c r="C1714" s="561" t="s">
        <v>1851</v>
      </c>
      <c r="D1714" s="561" t="s">
        <v>1852</v>
      </c>
      <c r="E1714" s="562" t="s">
        <v>22</v>
      </c>
      <c r="F1714" s="561" t="s">
        <v>22</v>
      </c>
      <c r="G1714" s="561" t="s">
        <v>26155</v>
      </c>
      <c r="H1714" s="561" t="s">
        <v>26156</v>
      </c>
      <c r="I1714" s="561" t="s">
        <v>23148</v>
      </c>
      <c r="J1714" s="561" t="s">
        <v>7063</v>
      </c>
      <c r="K1714" s="562" t="s">
        <v>26157</v>
      </c>
      <c r="L1714" s="561" t="s">
        <v>25</v>
      </c>
    </row>
    <row r="1715" spans="1:12" x14ac:dyDescent="0.25">
      <c r="A1715" s="561" t="s">
        <v>1746</v>
      </c>
      <c r="B1715" s="561" t="s">
        <v>1747</v>
      </c>
      <c r="C1715" s="561" t="s">
        <v>1851</v>
      </c>
      <c r="D1715" s="561" t="s">
        <v>1852</v>
      </c>
      <c r="E1715" s="562" t="s">
        <v>22</v>
      </c>
      <c r="F1715" s="561" t="s">
        <v>22</v>
      </c>
      <c r="G1715" s="561" t="s">
        <v>26158</v>
      </c>
      <c r="H1715" s="561" t="s">
        <v>26159</v>
      </c>
      <c r="I1715" s="561" t="s">
        <v>23270</v>
      </c>
      <c r="J1715" s="561" t="s">
        <v>7063</v>
      </c>
      <c r="K1715" s="562" t="s">
        <v>26160</v>
      </c>
      <c r="L1715" s="561" t="s">
        <v>25</v>
      </c>
    </row>
    <row r="1716" spans="1:12" x14ac:dyDescent="0.25">
      <c r="A1716" s="561" t="s">
        <v>1746</v>
      </c>
      <c r="B1716" s="561" t="s">
        <v>1747</v>
      </c>
      <c r="C1716" s="561" t="s">
        <v>1851</v>
      </c>
      <c r="D1716" s="561" t="s">
        <v>1852</v>
      </c>
      <c r="E1716" s="562" t="s">
        <v>22</v>
      </c>
      <c r="F1716" s="561" t="s">
        <v>22</v>
      </c>
      <c r="G1716" s="561" t="s">
        <v>26161</v>
      </c>
      <c r="H1716" s="561" t="s">
        <v>26162</v>
      </c>
      <c r="I1716" s="561" t="s">
        <v>23270</v>
      </c>
      <c r="J1716" s="561" t="s">
        <v>7063</v>
      </c>
      <c r="K1716" s="562" t="s">
        <v>26163</v>
      </c>
      <c r="L1716" s="561" t="s">
        <v>25</v>
      </c>
    </row>
    <row r="1717" spans="1:12" x14ac:dyDescent="0.25">
      <c r="A1717" s="561" t="s">
        <v>1746</v>
      </c>
      <c r="B1717" s="561" t="s">
        <v>1747</v>
      </c>
      <c r="C1717" s="561" t="s">
        <v>1851</v>
      </c>
      <c r="D1717" s="561" t="s">
        <v>1852</v>
      </c>
      <c r="E1717" s="562" t="s">
        <v>22</v>
      </c>
      <c r="F1717" s="561" t="s">
        <v>22</v>
      </c>
      <c r="G1717" s="561" t="s">
        <v>26164</v>
      </c>
      <c r="H1717" s="561" t="s">
        <v>26165</v>
      </c>
      <c r="I1717" s="561" t="s">
        <v>23148</v>
      </c>
      <c r="J1717" s="561" t="s">
        <v>7063</v>
      </c>
      <c r="K1717" s="562" t="s">
        <v>26152</v>
      </c>
      <c r="L1717" s="561" t="s">
        <v>25</v>
      </c>
    </row>
    <row r="1718" spans="1:12" x14ac:dyDescent="0.25">
      <c r="A1718" s="561" t="s">
        <v>1746</v>
      </c>
      <c r="B1718" s="561" t="s">
        <v>1747</v>
      </c>
      <c r="C1718" s="561" t="s">
        <v>1851</v>
      </c>
      <c r="D1718" s="561" t="s">
        <v>1852</v>
      </c>
      <c r="E1718" s="562" t="s">
        <v>22</v>
      </c>
      <c r="F1718" s="561" t="s">
        <v>22</v>
      </c>
      <c r="G1718" s="561" t="s">
        <v>26166</v>
      </c>
      <c r="H1718" s="561" t="s">
        <v>26167</v>
      </c>
      <c r="I1718" s="561" t="s">
        <v>23148</v>
      </c>
      <c r="J1718" s="561" t="s">
        <v>7063</v>
      </c>
      <c r="K1718" s="562" t="s">
        <v>26168</v>
      </c>
      <c r="L1718" s="561" t="s">
        <v>25</v>
      </c>
    </row>
    <row r="1719" spans="1:12" x14ac:dyDescent="0.25">
      <c r="A1719" s="561" t="s">
        <v>1746</v>
      </c>
      <c r="B1719" s="561" t="s">
        <v>1747</v>
      </c>
      <c r="C1719" s="561" t="s">
        <v>1851</v>
      </c>
      <c r="D1719" s="561" t="s">
        <v>1852</v>
      </c>
      <c r="E1719" s="562" t="s">
        <v>22</v>
      </c>
      <c r="F1719" s="561" t="s">
        <v>22</v>
      </c>
      <c r="G1719" s="561" t="s">
        <v>26169</v>
      </c>
      <c r="H1719" s="561" t="s">
        <v>26170</v>
      </c>
      <c r="I1719" s="561" t="s">
        <v>23148</v>
      </c>
      <c r="J1719" s="561" t="s">
        <v>7063</v>
      </c>
      <c r="K1719" s="562" t="s">
        <v>26171</v>
      </c>
      <c r="L1719" s="561" t="s">
        <v>25</v>
      </c>
    </row>
    <row r="1720" spans="1:12" x14ac:dyDescent="0.25">
      <c r="A1720" s="561" t="s">
        <v>1746</v>
      </c>
      <c r="B1720" s="561" t="s">
        <v>1747</v>
      </c>
      <c r="C1720" s="561" t="s">
        <v>1851</v>
      </c>
      <c r="D1720" s="561" t="s">
        <v>1852</v>
      </c>
      <c r="E1720" s="562" t="s">
        <v>22</v>
      </c>
      <c r="F1720" s="561" t="s">
        <v>22</v>
      </c>
      <c r="G1720" s="561" t="s">
        <v>26172</v>
      </c>
      <c r="H1720" s="561" t="s">
        <v>26173</v>
      </c>
      <c r="I1720" s="561" t="s">
        <v>23270</v>
      </c>
      <c r="J1720" s="561" t="s">
        <v>7063</v>
      </c>
      <c r="K1720" s="562" t="s">
        <v>26174</v>
      </c>
      <c r="L1720" s="561" t="s">
        <v>25</v>
      </c>
    </row>
    <row r="1721" spans="1:12" x14ac:dyDescent="0.25">
      <c r="A1721" s="561" t="s">
        <v>1746</v>
      </c>
      <c r="B1721" s="561" t="s">
        <v>1747</v>
      </c>
      <c r="C1721" s="561" t="s">
        <v>1851</v>
      </c>
      <c r="D1721" s="561" t="s">
        <v>1852</v>
      </c>
      <c r="E1721" s="562" t="s">
        <v>22</v>
      </c>
      <c r="F1721" s="561" t="s">
        <v>22</v>
      </c>
      <c r="G1721" s="561" t="s">
        <v>26175</v>
      </c>
      <c r="H1721" s="561" t="s">
        <v>26176</v>
      </c>
      <c r="I1721" s="561" t="s">
        <v>23270</v>
      </c>
      <c r="J1721" s="561" t="s">
        <v>7063</v>
      </c>
      <c r="K1721" s="562" t="s">
        <v>26177</v>
      </c>
      <c r="L1721" s="561" t="s">
        <v>25</v>
      </c>
    </row>
    <row r="1722" spans="1:12" x14ac:dyDescent="0.25">
      <c r="A1722" s="561" t="s">
        <v>1746</v>
      </c>
      <c r="B1722" s="561" t="s">
        <v>1747</v>
      </c>
      <c r="C1722" s="561" t="s">
        <v>1851</v>
      </c>
      <c r="D1722" s="561" t="s">
        <v>1852</v>
      </c>
      <c r="E1722" s="562" t="s">
        <v>22</v>
      </c>
      <c r="F1722" s="561" t="s">
        <v>22</v>
      </c>
      <c r="G1722" s="561" t="s">
        <v>26178</v>
      </c>
      <c r="H1722" s="561" t="s">
        <v>26179</v>
      </c>
      <c r="I1722" s="561" t="s">
        <v>23270</v>
      </c>
      <c r="J1722" s="561" t="s">
        <v>7063</v>
      </c>
      <c r="K1722" s="562" t="s">
        <v>26180</v>
      </c>
      <c r="L1722" s="561" t="s">
        <v>25</v>
      </c>
    </row>
    <row r="1723" spans="1:12" x14ac:dyDescent="0.25">
      <c r="A1723" s="561" t="s">
        <v>1746</v>
      </c>
      <c r="B1723" s="561" t="s">
        <v>1747</v>
      </c>
      <c r="C1723" s="561" t="s">
        <v>1851</v>
      </c>
      <c r="D1723" s="561" t="s">
        <v>1852</v>
      </c>
      <c r="E1723" s="562" t="s">
        <v>22</v>
      </c>
      <c r="F1723" s="561" t="s">
        <v>22</v>
      </c>
      <c r="G1723" s="561" t="s">
        <v>26181</v>
      </c>
      <c r="H1723" s="561" t="s">
        <v>26182</v>
      </c>
      <c r="I1723" s="561" t="s">
        <v>23270</v>
      </c>
      <c r="J1723" s="561" t="s">
        <v>7063</v>
      </c>
      <c r="K1723" s="562" t="s">
        <v>26183</v>
      </c>
      <c r="L1723" s="561" t="s">
        <v>25</v>
      </c>
    </row>
    <row r="1724" spans="1:12" x14ac:dyDescent="0.25">
      <c r="A1724" s="561" t="s">
        <v>1746</v>
      </c>
      <c r="B1724" s="561" t="s">
        <v>1747</v>
      </c>
      <c r="C1724" s="561" t="s">
        <v>1851</v>
      </c>
      <c r="D1724" s="561" t="s">
        <v>1852</v>
      </c>
      <c r="E1724" s="562" t="s">
        <v>22</v>
      </c>
      <c r="F1724" s="561" t="s">
        <v>22</v>
      </c>
      <c r="G1724" s="561" t="s">
        <v>26184</v>
      </c>
      <c r="H1724" s="561" t="s">
        <v>26185</v>
      </c>
      <c r="I1724" s="561" t="s">
        <v>23148</v>
      </c>
      <c r="J1724" s="561" t="s">
        <v>7063</v>
      </c>
      <c r="K1724" s="562" t="s">
        <v>26186</v>
      </c>
      <c r="L1724" s="561" t="s">
        <v>25</v>
      </c>
    </row>
    <row r="1725" spans="1:12" x14ac:dyDescent="0.25">
      <c r="A1725" s="561" t="s">
        <v>1746</v>
      </c>
      <c r="B1725" s="561" t="s">
        <v>1747</v>
      </c>
      <c r="C1725" s="561" t="s">
        <v>1851</v>
      </c>
      <c r="D1725" s="561" t="s">
        <v>1852</v>
      </c>
      <c r="E1725" s="562" t="s">
        <v>22</v>
      </c>
      <c r="F1725" s="561" t="s">
        <v>22</v>
      </c>
      <c r="G1725" s="561" t="s">
        <v>26187</v>
      </c>
      <c r="H1725" s="561" t="s">
        <v>26188</v>
      </c>
      <c r="I1725" s="561" t="s">
        <v>23148</v>
      </c>
      <c r="J1725" s="561" t="s">
        <v>7063</v>
      </c>
      <c r="K1725" s="562" t="s">
        <v>26189</v>
      </c>
      <c r="L1725" s="561" t="s">
        <v>25</v>
      </c>
    </row>
    <row r="1726" spans="1:12" x14ac:dyDescent="0.25">
      <c r="A1726" s="561" t="s">
        <v>1746</v>
      </c>
      <c r="B1726" s="561" t="s">
        <v>1747</v>
      </c>
      <c r="C1726" s="561" t="s">
        <v>1851</v>
      </c>
      <c r="D1726" s="561" t="s">
        <v>1852</v>
      </c>
      <c r="E1726" s="562" t="s">
        <v>22</v>
      </c>
      <c r="F1726" s="561" t="s">
        <v>22</v>
      </c>
      <c r="G1726" s="561" t="s">
        <v>26190</v>
      </c>
      <c r="H1726" s="561" t="s">
        <v>26191</v>
      </c>
      <c r="I1726" s="561" t="s">
        <v>23270</v>
      </c>
      <c r="J1726" s="561" t="s">
        <v>7063</v>
      </c>
      <c r="K1726" s="562" t="s">
        <v>26192</v>
      </c>
      <c r="L1726" s="561" t="s">
        <v>25</v>
      </c>
    </row>
    <row r="1727" spans="1:12" x14ac:dyDescent="0.25">
      <c r="A1727" s="561" t="s">
        <v>1746</v>
      </c>
      <c r="B1727" s="561" t="s">
        <v>1747</v>
      </c>
      <c r="C1727" s="561" t="s">
        <v>1851</v>
      </c>
      <c r="D1727" s="561" t="s">
        <v>1852</v>
      </c>
      <c r="E1727" s="562" t="s">
        <v>22</v>
      </c>
      <c r="F1727" s="561" t="s">
        <v>22</v>
      </c>
      <c r="G1727" s="561" t="s">
        <v>26193</v>
      </c>
      <c r="H1727" s="561" t="s">
        <v>26194</v>
      </c>
      <c r="I1727" s="561" t="s">
        <v>23148</v>
      </c>
      <c r="J1727" s="561" t="s">
        <v>7063</v>
      </c>
      <c r="K1727" s="562" t="s">
        <v>26195</v>
      </c>
      <c r="L1727" s="561" t="s">
        <v>25</v>
      </c>
    </row>
    <row r="1728" spans="1:12" x14ac:dyDescent="0.25">
      <c r="A1728" s="561" t="s">
        <v>1746</v>
      </c>
      <c r="B1728" s="561" t="s">
        <v>1747</v>
      </c>
      <c r="C1728" s="561" t="s">
        <v>1851</v>
      </c>
      <c r="D1728" s="561" t="s">
        <v>1852</v>
      </c>
      <c r="E1728" s="562" t="s">
        <v>22</v>
      </c>
      <c r="F1728" s="561" t="s">
        <v>22</v>
      </c>
      <c r="G1728" s="561" t="s">
        <v>26196</v>
      </c>
      <c r="H1728" s="561" t="s">
        <v>26197</v>
      </c>
      <c r="I1728" s="561" t="s">
        <v>23270</v>
      </c>
      <c r="J1728" s="561" t="s">
        <v>7063</v>
      </c>
      <c r="K1728" s="562" t="s">
        <v>26198</v>
      </c>
      <c r="L1728" s="561" t="s">
        <v>25</v>
      </c>
    </row>
    <row r="1729" spans="1:12" x14ac:dyDescent="0.25">
      <c r="A1729" s="561" t="s">
        <v>1746</v>
      </c>
      <c r="B1729" s="561" t="s">
        <v>1747</v>
      </c>
      <c r="C1729" s="561" t="s">
        <v>1851</v>
      </c>
      <c r="D1729" s="561" t="s">
        <v>1852</v>
      </c>
      <c r="E1729" s="562" t="s">
        <v>22</v>
      </c>
      <c r="F1729" s="561" t="s">
        <v>22</v>
      </c>
      <c r="G1729" s="561" t="s">
        <v>26199</v>
      </c>
      <c r="H1729" s="561" t="s">
        <v>26200</v>
      </c>
      <c r="I1729" s="561" t="s">
        <v>23148</v>
      </c>
      <c r="J1729" s="561" t="s">
        <v>7063</v>
      </c>
      <c r="K1729" s="562" t="s">
        <v>26201</v>
      </c>
      <c r="L1729" s="561" t="s">
        <v>25</v>
      </c>
    </row>
    <row r="1730" spans="1:12" x14ac:dyDescent="0.25">
      <c r="A1730" s="561" t="s">
        <v>1746</v>
      </c>
      <c r="B1730" s="561" t="s">
        <v>1747</v>
      </c>
      <c r="C1730" s="561" t="s">
        <v>1851</v>
      </c>
      <c r="D1730" s="561" t="s">
        <v>1852</v>
      </c>
      <c r="E1730" s="562" t="s">
        <v>22</v>
      </c>
      <c r="F1730" s="561" t="s">
        <v>22</v>
      </c>
      <c r="G1730" s="561" t="s">
        <v>26202</v>
      </c>
      <c r="H1730" s="561" t="s">
        <v>26203</v>
      </c>
      <c r="I1730" s="561" t="s">
        <v>23270</v>
      </c>
      <c r="J1730" s="561" t="s">
        <v>7063</v>
      </c>
      <c r="K1730" s="562" t="s">
        <v>26204</v>
      </c>
      <c r="L1730" s="561" t="s">
        <v>25</v>
      </c>
    </row>
    <row r="1731" spans="1:12" x14ac:dyDescent="0.25">
      <c r="A1731" s="561" t="s">
        <v>1746</v>
      </c>
      <c r="B1731" s="561" t="s">
        <v>1747</v>
      </c>
      <c r="C1731" s="561" t="s">
        <v>1851</v>
      </c>
      <c r="D1731" s="561" t="s">
        <v>1852</v>
      </c>
      <c r="E1731" s="562" t="s">
        <v>22</v>
      </c>
      <c r="F1731" s="561" t="s">
        <v>22</v>
      </c>
      <c r="G1731" s="561" t="s">
        <v>26205</v>
      </c>
      <c r="H1731" s="561" t="s">
        <v>26206</v>
      </c>
      <c r="I1731" s="561" t="s">
        <v>23148</v>
      </c>
      <c r="J1731" s="561" t="s">
        <v>7063</v>
      </c>
      <c r="K1731" s="562" t="s">
        <v>26207</v>
      </c>
      <c r="L1731" s="561" t="s">
        <v>25</v>
      </c>
    </row>
    <row r="1732" spans="1:12" x14ac:dyDescent="0.25">
      <c r="A1732" s="561" t="s">
        <v>1746</v>
      </c>
      <c r="B1732" s="561" t="s">
        <v>1747</v>
      </c>
      <c r="C1732" s="561" t="s">
        <v>1851</v>
      </c>
      <c r="D1732" s="561" t="s">
        <v>1852</v>
      </c>
      <c r="E1732" s="562" t="s">
        <v>22</v>
      </c>
      <c r="F1732" s="561" t="s">
        <v>22</v>
      </c>
      <c r="G1732" s="561" t="s">
        <v>26208</v>
      </c>
      <c r="H1732" s="561" t="s">
        <v>26209</v>
      </c>
      <c r="I1732" s="561" t="s">
        <v>23148</v>
      </c>
      <c r="J1732" s="561" t="s">
        <v>7063</v>
      </c>
      <c r="K1732" s="562" t="s">
        <v>26210</v>
      </c>
      <c r="L1732" s="561" t="s">
        <v>25</v>
      </c>
    </row>
    <row r="1733" spans="1:12" x14ac:dyDescent="0.25">
      <c r="A1733" s="561" t="s">
        <v>1746</v>
      </c>
      <c r="B1733" s="561" t="s">
        <v>1747</v>
      </c>
      <c r="C1733" s="561" t="s">
        <v>1851</v>
      </c>
      <c r="D1733" s="561" t="s">
        <v>1852</v>
      </c>
      <c r="E1733" s="562" t="s">
        <v>22</v>
      </c>
      <c r="F1733" s="561" t="s">
        <v>22</v>
      </c>
      <c r="G1733" s="561" t="s">
        <v>26211</v>
      </c>
      <c r="H1733" s="561" t="s">
        <v>26212</v>
      </c>
      <c r="I1733" s="561" t="s">
        <v>23270</v>
      </c>
      <c r="J1733" s="561" t="s">
        <v>7063</v>
      </c>
      <c r="K1733" s="562" t="s">
        <v>26213</v>
      </c>
      <c r="L1733" s="561" t="s">
        <v>25</v>
      </c>
    </row>
    <row r="1734" spans="1:12" x14ac:dyDescent="0.25">
      <c r="A1734" s="561" t="s">
        <v>1746</v>
      </c>
      <c r="B1734" s="561" t="s">
        <v>1747</v>
      </c>
      <c r="C1734" s="561" t="s">
        <v>1851</v>
      </c>
      <c r="D1734" s="561" t="s">
        <v>1852</v>
      </c>
      <c r="E1734" s="562" t="s">
        <v>22</v>
      </c>
      <c r="F1734" s="561" t="s">
        <v>22</v>
      </c>
      <c r="G1734" s="561" t="s">
        <v>26214</v>
      </c>
      <c r="H1734" s="561" t="s">
        <v>26215</v>
      </c>
      <c r="I1734" s="561" t="s">
        <v>23148</v>
      </c>
      <c r="J1734" s="561" t="s">
        <v>7063</v>
      </c>
      <c r="K1734" s="562" t="s">
        <v>26216</v>
      </c>
      <c r="L1734" s="561" t="s">
        <v>25</v>
      </c>
    </row>
    <row r="1735" spans="1:12" x14ac:dyDescent="0.25">
      <c r="A1735" s="561" t="s">
        <v>1746</v>
      </c>
      <c r="B1735" s="561" t="s">
        <v>1747</v>
      </c>
      <c r="C1735" s="561" t="s">
        <v>1851</v>
      </c>
      <c r="D1735" s="561" t="s">
        <v>1852</v>
      </c>
      <c r="E1735" s="562" t="s">
        <v>22</v>
      </c>
      <c r="F1735" s="561" t="s">
        <v>22</v>
      </c>
      <c r="G1735" s="561" t="s">
        <v>26217</v>
      </c>
      <c r="H1735" s="561" t="s">
        <v>26218</v>
      </c>
      <c r="I1735" s="561" t="s">
        <v>23270</v>
      </c>
      <c r="J1735" s="561" t="s">
        <v>7063</v>
      </c>
      <c r="K1735" s="562" t="s">
        <v>26219</v>
      </c>
      <c r="L1735" s="561" t="s">
        <v>25</v>
      </c>
    </row>
    <row r="1736" spans="1:12" x14ac:dyDescent="0.25">
      <c r="A1736" s="561" t="s">
        <v>1746</v>
      </c>
      <c r="B1736" s="561" t="s">
        <v>1747</v>
      </c>
      <c r="C1736" s="561" t="s">
        <v>1851</v>
      </c>
      <c r="D1736" s="561" t="s">
        <v>1852</v>
      </c>
      <c r="E1736" s="562" t="s">
        <v>22</v>
      </c>
      <c r="F1736" s="561" t="s">
        <v>22</v>
      </c>
      <c r="G1736" s="561" t="s">
        <v>26220</v>
      </c>
      <c r="H1736" s="561" t="s">
        <v>26221</v>
      </c>
      <c r="I1736" s="561" t="s">
        <v>23270</v>
      </c>
      <c r="J1736" s="561" t="s">
        <v>7063</v>
      </c>
      <c r="K1736" s="562" t="s">
        <v>26222</v>
      </c>
      <c r="L1736" s="561" t="s">
        <v>25</v>
      </c>
    </row>
    <row r="1737" spans="1:12" x14ac:dyDescent="0.25">
      <c r="A1737" s="561" t="s">
        <v>1746</v>
      </c>
      <c r="B1737" s="561" t="s">
        <v>1747</v>
      </c>
      <c r="C1737" s="561" t="s">
        <v>1851</v>
      </c>
      <c r="D1737" s="561" t="s">
        <v>1852</v>
      </c>
      <c r="E1737" s="562" t="s">
        <v>22</v>
      </c>
      <c r="F1737" s="561" t="s">
        <v>22</v>
      </c>
      <c r="G1737" s="561" t="s">
        <v>26223</v>
      </c>
      <c r="H1737" s="561" t="s">
        <v>26224</v>
      </c>
      <c r="I1737" s="561" t="s">
        <v>23148</v>
      </c>
      <c r="J1737" s="561" t="s">
        <v>7063</v>
      </c>
      <c r="K1737" s="562" t="s">
        <v>26225</v>
      </c>
      <c r="L1737" s="561" t="s">
        <v>25</v>
      </c>
    </row>
    <row r="1738" spans="1:12" x14ac:dyDescent="0.25">
      <c r="A1738" s="561" t="s">
        <v>1746</v>
      </c>
      <c r="B1738" s="561" t="s">
        <v>1747</v>
      </c>
      <c r="C1738" s="561" t="s">
        <v>1851</v>
      </c>
      <c r="D1738" s="561" t="s">
        <v>1852</v>
      </c>
      <c r="E1738" s="562" t="s">
        <v>22</v>
      </c>
      <c r="F1738" s="561" t="s">
        <v>22</v>
      </c>
      <c r="G1738" s="561" t="s">
        <v>26226</v>
      </c>
      <c r="H1738" s="561" t="s">
        <v>26227</v>
      </c>
      <c r="I1738" s="561" t="s">
        <v>23270</v>
      </c>
      <c r="J1738" s="561" t="s">
        <v>7063</v>
      </c>
      <c r="K1738" s="562" t="s">
        <v>26228</v>
      </c>
      <c r="L1738" s="561" t="s">
        <v>25</v>
      </c>
    </row>
    <row r="1739" spans="1:12" x14ac:dyDescent="0.25">
      <c r="A1739" s="561" t="s">
        <v>1746</v>
      </c>
      <c r="B1739" s="561" t="s">
        <v>1747</v>
      </c>
      <c r="C1739" s="561" t="s">
        <v>1851</v>
      </c>
      <c r="D1739" s="561" t="s">
        <v>1852</v>
      </c>
      <c r="E1739" s="562" t="s">
        <v>22</v>
      </c>
      <c r="F1739" s="561" t="s">
        <v>22</v>
      </c>
      <c r="G1739" s="561" t="s">
        <v>26229</v>
      </c>
      <c r="H1739" s="561" t="s">
        <v>26230</v>
      </c>
      <c r="I1739" s="561" t="s">
        <v>23148</v>
      </c>
      <c r="J1739" s="561" t="s">
        <v>7063</v>
      </c>
      <c r="K1739" s="562" t="s">
        <v>26231</v>
      </c>
      <c r="L1739" s="561" t="s">
        <v>25</v>
      </c>
    </row>
    <row r="1740" spans="1:12" x14ac:dyDescent="0.25">
      <c r="A1740" s="561" t="s">
        <v>1746</v>
      </c>
      <c r="B1740" s="561" t="s">
        <v>1747</v>
      </c>
      <c r="C1740" s="561" t="s">
        <v>1851</v>
      </c>
      <c r="D1740" s="561" t="s">
        <v>1852</v>
      </c>
      <c r="E1740" s="562" t="s">
        <v>22</v>
      </c>
      <c r="F1740" s="561" t="s">
        <v>22</v>
      </c>
      <c r="G1740" s="561" t="s">
        <v>26232</v>
      </c>
      <c r="H1740" s="561" t="s">
        <v>26233</v>
      </c>
      <c r="I1740" s="561" t="s">
        <v>23270</v>
      </c>
      <c r="J1740" s="561" t="s">
        <v>7063</v>
      </c>
      <c r="K1740" s="562" t="s">
        <v>26234</v>
      </c>
      <c r="L1740" s="561" t="s">
        <v>25</v>
      </c>
    </row>
    <row r="1741" spans="1:12" x14ac:dyDescent="0.25">
      <c r="A1741" s="561" t="s">
        <v>1746</v>
      </c>
      <c r="B1741" s="561" t="s">
        <v>1747</v>
      </c>
      <c r="C1741" s="561" t="s">
        <v>1851</v>
      </c>
      <c r="D1741" s="561" t="s">
        <v>1852</v>
      </c>
      <c r="E1741" s="562" t="s">
        <v>22</v>
      </c>
      <c r="F1741" s="561" t="s">
        <v>22</v>
      </c>
      <c r="G1741" s="561" t="s">
        <v>26235</v>
      </c>
      <c r="H1741" s="561" t="s">
        <v>26236</v>
      </c>
      <c r="I1741" s="561" t="s">
        <v>23148</v>
      </c>
      <c r="J1741" s="561" t="s">
        <v>7063</v>
      </c>
      <c r="K1741" s="562" t="s">
        <v>26225</v>
      </c>
      <c r="L1741" s="561" t="s">
        <v>25</v>
      </c>
    </row>
    <row r="1742" spans="1:12" x14ac:dyDescent="0.25">
      <c r="A1742" s="561" t="s">
        <v>1746</v>
      </c>
      <c r="B1742" s="561" t="s">
        <v>1747</v>
      </c>
      <c r="C1742" s="561" t="s">
        <v>1851</v>
      </c>
      <c r="D1742" s="561" t="s">
        <v>1852</v>
      </c>
      <c r="E1742" s="562" t="s">
        <v>22</v>
      </c>
      <c r="F1742" s="561" t="s">
        <v>22</v>
      </c>
      <c r="G1742" s="561" t="s">
        <v>26237</v>
      </c>
      <c r="H1742" s="561" t="s">
        <v>26238</v>
      </c>
      <c r="I1742" s="561" t="s">
        <v>23148</v>
      </c>
      <c r="J1742" s="561" t="s">
        <v>7063</v>
      </c>
      <c r="K1742" s="562" t="s">
        <v>26239</v>
      </c>
      <c r="L1742" s="561" t="s">
        <v>25</v>
      </c>
    </row>
    <row r="1743" spans="1:12" x14ac:dyDescent="0.25">
      <c r="A1743" s="561" t="s">
        <v>1746</v>
      </c>
      <c r="B1743" s="561" t="s">
        <v>1747</v>
      </c>
      <c r="C1743" s="561" t="s">
        <v>1851</v>
      </c>
      <c r="D1743" s="561" t="s">
        <v>1852</v>
      </c>
      <c r="E1743" s="562" t="s">
        <v>22</v>
      </c>
      <c r="F1743" s="561" t="s">
        <v>22</v>
      </c>
      <c r="G1743" s="561" t="s">
        <v>26240</v>
      </c>
      <c r="H1743" s="561" t="s">
        <v>26241</v>
      </c>
      <c r="I1743" s="561" t="s">
        <v>23270</v>
      </c>
      <c r="J1743" s="561" t="s">
        <v>7063</v>
      </c>
      <c r="K1743" s="562" t="s">
        <v>26242</v>
      </c>
      <c r="L1743" s="561" t="s">
        <v>25</v>
      </c>
    </row>
    <row r="1744" spans="1:12" x14ac:dyDescent="0.25">
      <c r="A1744" s="561" t="s">
        <v>1746</v>
      </c>
      <c r="B1744" s="561" t="s">
        <v>1747</v>
      </c>
      <c r="C1744" s="561" t="s">
        <v>1851</v>
      </c>
      <c r="D1744" s="561" t="s">
        <v>1852</v>
      </c>
      <c r="E1744" s="562" t="s">
        <v>22</v>
      </c>
      <c r="F1744" s="561" t="s">
        <v>22</v>
      </c>
      <c r="G1744" s="561" t="s">
        <v>26243</v>
      </c>
      <c r="H1744" s="561" t="s">
        <v>26244</v>
      </c>
      <c r="I1744" s="561" t="s">
        <v>23148</v>
      </c>
      <c r="J1744" s="561" t="s">
        <v>7063</v>
      </c>
      <c r="K1744" s="562" t="s">
        <v>26245</v>
      </c>
      <c r="L1744" s="561" t="s">
        <v>25</v>
      </c>
    </row>
    <row r="1745" spans="1:12" x14ac:dyDescent="0.25">
      <c r="A1745" s="561" t="s">
        <v>1746</v>
      </c>
      <c r="B1745" s="561" t="s">
        <v>1747</v>
      </c>
      <c r="C1745" s="561" t="s">
        <v>1851</v>
      </c>
      <c r="D1745" s="561" t="s">
        <v>1852</v>
      </c>
      <c r="E1745" s="562" t="s">
        <v>22</v>
      </c>
      <c r="F1745" s="561" t="s">
        <v>22</v>
      </c>
      <c r="G1745" s="561" t="s">
        <v>26246</v>
      </c>
      <c r="H1745" s="561" t="s">
        <v>26247</v>
      </c>
      <c r="I1745" s="561" t="s">
        <v>23270</v>
      </c>
      <c r="J1745" s="561" t="s">
        <v>7063</v>
      </c>
      <c r="K1745" s="562" t="s">
        <v>26248</v>
      </c>
      <c r="L1745" s="561" t="s">
        <v>25</v>
      </c>
    </row>
    <row r="1746" spans="1:12" x14ac:dyDescent="0.25">
      <c r="A1746" s="561" t="s">
        <v>1746</v>
      </c>
      <c r="B1746" s="561" t="s">
        <v>1747</v>
      </c>
      <c r="C1746" s="561" t="s">
        <v>1851</v>
      </c>
      <c r="D1746" s="561" t="s">
        <v>1852</v>
      </c>
      <c r="E1746" s="562" t="s">
        <v>22</v>
      </c>
      <c r="F1746" s="561" t="s">
        <v>22</v>
      </c>
      <c r="G1746" s="561" t="s">
        <v>26249</v>
      </c>
      <c r="H1746" s="561" t="s">
        <v>26250</v>
      </c>
      <c r="I1746" s="561" t="s">
        <v>23148</v>
      </c>
      <c r="J1746" s="561" t="s">
        <v>7063</v>
      </c>
      <c r="K1746" s="562" t="s">
        <v>26245</v>
      </c>
      <c r="L1746" s="561" t="s">
        <v>25</v>
      </c>
    </row>
    <row r="1747" spans="1:12" x14ac:dyDescent="0.25">
      <c r="A1747" s="561" t="s">
        <v>1746</v>
      </c>
      <c r="B1747" s="561" t="s">
        <v>1747</v>
      </c>
      <c r="C1747" s="561" t="s">
        <v>1851</v>
      </c>
      <c r="D1747" s="561" t="s">
        <v>1852</v>
      </c>
      <c r="E1747" s="562" t="s">
        <v>22</v>
      </c>
      <c r="F1747" s="561" t="s">
        <v>22</v>
      </c>
      <c r="G1747" s="561" t="s">
        <v>26251</v>
      </c>
      <c r="H1747" s="561" t="s">
        <v>26252</v>
      </c>
      <c r="I1747" s="561" t="s">
        <v>23270</v>
      </c>
      <c r="J1747" s="561" t="s">
        <v>7063</v>
      </c>
      <c r="K1747" s="562" t="s">
        <v>26253</v>
      </c>
      <c r="L1747" s="561" t="s">
        <v>25</v>
      </c>
    </row>
    <row r="1748" spans="1:12" x14ac:dyDescent="0.25">
      <c r="A1748" s="561" t="s">
        <v>1746</v>
      </c>
      <c r="B1748" s="561" t="s">
        <v>1747</v>
      </c>
      <c r="C1748" s="561" t="s">
        <v>1851</v>
      </c>
      <c r="D1748" s="561" t="s">
        <v>1852</v>
      </c>
      <c r="E1748" s="562" t="s">
        <v>22</v>
      </c>
      <c r="F1748" s="561" t="s">
        <v>22</v>
      </c>
      <c r="G1748" s="561" t="s">
        <v>26254</v>
      </c>
      <c r="H1748" s="561" t="s">
        <v>26255</v>
      </c>
      <c r="I1748" s="561" t="s">
        <v>23270</v>
      </c>
      <c r="J1748" s="561" t="s">
        <v>7063</v>
      </c>
      <c r="K1748" s="562" t="s">
        <v>26256</v>
      </c>
      <c r="L1748" s="561" t="s">
        <v>25</v>
      </c>
    </row>
    <row r="1749" spans="1:12" x14ac:dyDescent="0.25">
      <c r="A1749" s="561" t="s">
        <v>1746</v>
      </c>
      <c r="B1749" s="561" t="s">
        <v>1747</v>
      </c>
      <c r="C1749" s="561" t="s">
        <v>1851</v>
      </c>
      <c r="D1749" s="561" t="s">
        <v>1852</v>
      </c>
      <c r="E1749" s="562" t="s">
        <v>22</v>
      </c>
      <c r="F1749" s="561" t="s">
        <v>22</v>
      </c>
      <c r="G1749" s="561" t="s">
        <v>26257</v>
      </c>
      <c r="H1749" s="561" t="s">
        <v>26258</v>
      </c>
      <c r="I1749" s="561" t="s">
        <v>23148</v>
      </c>
      <c r="J1749" s="561" t="s">
        <v>7063</v>
      </c>
      <c r="K1749" s="562" t="s">
        <v>26259</v>
      </c>
      <c r="L1749" s="561" t="s">
        <v>25</v>
      </c>
    </row>
    <row r="1750" spans="1:12" x14ac:dyDescent="0.25">
      <c r="A1750" s="561" t="s">
        <v>1746</v>
      </c>
      <c r="B1750" s="561" t="s">
        <v>1747</v>
      </c>
      <c r="C1750" s="561" t="s">
        <v>1851</v>
      </c>
      <c r="D1750" s="561" t="s">
        <v>1852</v>
      </c>
      <c r="E1750" s="562" t="s">
        <v>22</v>
      </c>
      <c r="F1750" s="561" t="s">
        <v>22</v>
      </c>
      <c r="G1750" s="561" t="s">
        <v>26260</v>
      </c>
      <c r="H1750" s="561" t="s">
        <v>26261</v>
      </c>
      <c r="I1750" s="561" t="s">
        <v>23270</v>
      </c>
      <c r="J1750" s="561" t="s">
        <v>7063</v>
      </c>
      <c r="K1750" s="562" t="s">
        <v>26262</v>
      </c>
      <c r="L1750" s="561" t="s">
        <v>25</v>
      </c>
    </row>
    <row r="1751" spans="1:12" x14ac:dyDescent="0.25">
      <c r="A1751" s="561" t="s">
        <v>1746</v>
      </c>
      <c r="B1751" s="561" t="s">
        <v>1747</v>
      </c>
      <c r="C1751" s="561" t="s">
        <v>1851</v>
      </c>
      <c r="D1751" s="561" t="s">
        <v>1852</v>
      </c>
      <c r="E1751" s="562" t="s">
        <v>22</v>
      </c>
      <c r="F1751" s="561" t="s">
        <v>22</v>
      </c>
      <c r="G1751" s="561" t="s">
        <v>26263</v>
      </c>
      <c r="H1751" s="561" t="s">
        <v>26264</v>
      </c>
      <c r="I1751" s="561" t="s">
        <v>23148</v>
      </c>
      <c r="J1751" s="561" t="s">
        <v>7063</v>
      </c>
      <c r="K1751" s="562" t="s">
        <v>26265</v>
      </c>
      <c r="L1751" s="561" t="s">
        <v>25</v>
      </c>
    </row>
    <row r="1752" spans="1:12" x14ac:dyDescent="0.25">
      <c r="A1752" s="561" t="s">
        <v>1746</v>
      </c>
      <c r="B1752" s="561" t="s">
        <v>1747</v>
      </c>
      <c r="C1752" s="561" t="s">
        <v>1851</v>
      </c>
      <c r="D1752" s="561" t="s">
        <v>1852</v>
      </c>
      <c r="E1752" s="562" t="s">
        <v>22</v>
      </c>
      <c r="F1752" s="561" t="s">
        <v>22</v>
      </c>
      <c r="G1752" s="561" t="s">
        <v>26266</v>
      </c>
      <c r="H1752" s="561" t="s">
        <v>26267</v>
      </c>
      <c r="I1752" s="561" t="s">
        <v>23148</v>
      </c>
      <c r="J1752" s="561" t="s">
        <v>7063</v>
      </c>
      <c r="K1752" s="562" t="s">
        <v>26268</v>
      </c>
      <c r="L1752" s="561" t="s">
        <v>25</v>
      </c>
    </row>
    <row r="1753" spans="1:12" x14ac:dyDescent="0.25">
      <c r="A1753" s="561" t="s">
        <v>1746</v>
      </c>
      <c r="B1753" s="561" t="s">
        <v>1747</v>
      </c>
      <c r="C1753" s="561" t="s">
        <v>1851</v>
      </c>
      <c r="D1753" s="561" t="s">
        <v>1852</v>
      </c>
      <c r="E1753" s="562" t="s">
        <v>22</v>
      </c>
      <c r="F1753" s="561" t="s">
        <v>22</v>
      </c>
      <c r="G1753" s="561" t="s">
        <v>26269</v>
      </c>
      <c r="H1753" s="561" t="s">
        <v>26270</v>
      </c>
      <c r="I1753" s="561" t="s">
        <v>23148</v>
      </c>
      <c r="J1753" s="561" t="s">
        <v>7063</v>
      </c>
      <c r="K1753" s="562" t="s">
        <v>26271</v>
      </c>
      <c r="L1753" s="561" t="s">
        <v>25</v>
      </c>
    </row>
    <row r="1754" spans="1:12" x14ac:dyDescent="0.25">
      <c r="A1754" s="561" t="s">
        <v>1746</v>
      </c>
      <c r="B1754" s="561" t="s">
        <v>1747</v>
      </c>
      <c r="C1754" s="561" t="s">
        <v>1851</v>
      </c>
      <c r="D1754" s="561" t="s">
        <v>1852</v>
      </c>
      <c r="E1754" s="562" t="s">
        <v>22</v>
      </c>
      <c r="F1754" s="561" t="s">
        <v>22</v>
      </c>
      <c r="G1754" s="561" t="s">
        <v>26272</v>
      </c>
      <c r="H1754" s="561" t="s">
        <v>26273</v>
      </c>
      <c r="I1754" s="561" t="s">
        <v>23270</v>
      </c>
      <c r="J1754" s="561" t="s">
        <v>7063</v>
      </c>
      <c r="K1754" s="562" t="s">
        <v>26274</v>
      </c>
      <c r="L1754" s="561" t="s">
        <v>25</v>
      </c>
    </row>
    <row r="1755" spans="1:12" x14ac:dyDescent="0.25">
      <c r="A1755" s="561" t="s">
        <v>1746</v>
      </c>
      <c r="B1755" s="561" t="s">
        <v>1747</v>
      </c>
      <c r="C1755" s="561" t="s">
        <v>1851</v>
      </c>
      <c r="D1755" s="561" t="s">
        <v>1852</v>
      </c>
      <c r="E1755" s="562" t="s">
        <v>22</v>
      </c>
      <c r="F1755" s="561" t="s">
        <v>22</v>
      </c>
      <c r="G1755" s="561" t="s">
        <v>26275</v>
      </c>
      <c r="H1755" s="561" t="s">
        <v>26276</v>
      </c>
      <c r="I1755" s="561" t="s">
        <v>23148</v>
      </c>
      <c r="J1755" s="561" t="s">
        <v>7063</v>
      </c>
      <c r="K1755" s="562" t="s">
        <v>26277</v>
      </c>
      <c r="L1755" s="561" t="s">
        <v>25</v>
      </c>
    </row>
    <row r="1756" spans="1:12" x14ac:dyDescent="0.25">
      <c r="A1756" s="561" t="s">
        <v>1746</v>
      </c>
      <c r="B1756" s="561" t="s">
        <v>1747</v>
      </c>
      <c r="C1756" s="561" t="s">
        <v>1851</v>
      </c>
      <c r="D1756" s="561" t="s">
        <v>1852</v>
      </c>
      <c r="E1756" s="562" t="s">
        <v>22</v>
      </c>
      <c r="F1756" s="561" t="s">
        <v>22</v>
      </c>
      <c r="G1756" s="561" t="s">
        <v>26278</v>
      </c>
      <c r="H1756" s="561" t="s">
        <v>26279</v>
      </c>
      <c r="I1756" s="561" t="s">
        <v>23270</v>
      </c>
      <c r="J1756" s="561" t="s">
        <v>7063</v>
      </c>
      <c r="K1756" s="562" t="s">
        <v>26280</v>
      </c>
      <c r="L1756" s="561" t="s">
        <v>25</v>
      </c>
    </row>
    <row r="1757" spans="1:12" x14ac:dyDescent="0.25">
      <c r="A1757" s="561" t="s">
        <v>1746</v>
      </c>
      <c r="B1757" s="561" t="s">
        <v>1747</v>
      </c>
      <c r="C1757" s="561" t="s">
        <v>1851</v>
      </c>
      <c r="D1757" s="561" t="s">
        <v>1852</v>
      </c>
      <c r="E1757" s="562" t="s">
        <v>22</v>
      </c>
      <c r="F1757" s="561" t="s">
        <v>22</v>
      </c>
      <c r="G1757" s="561" t="s">
        <v>26281</v>
      </c>
      <c r="H1757" s="561" t="s">
        <v>26282</v>
      </c>
      <c r="I1757" s="561" t="s">
        <v>23148</v>
      </c>
      <c r="J1757" s="561" t="s">
        <v>7063</v>
      </c>
      <c r="K1757" s="562" t="s">
        <v>26210</v>
      </c>
      <c r="L1757" s="561" t="s">
        <v>25</v>
      </c>
    </row>
    <row r="1758" spans="1:12" x14ac:dyDescent="0.25">
      <c r="A1758" s="561" t="s">
        <v>1746</v>
      </c>
      <c r="B1758" s="561" t="s">
        <v>1747</v>
      </c>
      <c r="C1758" s="561" t="s">
        <v>1851</v>
      </c>
      <c r="D1758" s="561" t="s">
        <v>1852</v>
      </c>
      <c r="E1758" s="562" t="s">
        <v>22</v>
      </c>
      <c r="F1758" s="561" t="s">
        <v>22</v>
      </c>
      <c r="G1758" s="561" t="s">
        <v>26283</v>
      </c>
      <c r="H1758" s="561" t="s">
        <v>26284</v>
      </c>
      <c r="I1758" s="561" t="s">
        <v>23270</v>
      </c>
      <c r="J1758" s="561" t="s">
        <v>7063</v>
      </c>
      <c r="K1758" s="562" t="s">
        <v>26285</v>
      </c>
      <c r="L1758" s="561" t="s">
        <v>25</v>
      </c>
    </row>
    <row r="1759" spans="1:12" x14ac:dyDescent="0.25">
      <c r="A1759" s="561" t="s">
        <v>1746</v>
      </c>
      <c r="B1759" s="561" t="s">
        <v>1747</v>
      </c>
      <c r="C1759" s="561" t="s">
        <v>1851</v>
      </c>
      <c r="D1759" s="561" t="s">
        <v>1852</v>
      </c>
      <c r="E1759" s="562" t="s">
        <v>22</v>
      </c>
      <c r="F1759" s="561" t="s">
        <v>22</v>
      </c>
      <c r="G1759" s="561" t="s">
        <v>26286</v>
      </c>
      <c r="H1759" s="561" t="s">
        <v>26287</v>
      </c>
      <c r="I1759" s="561" t="s">
        <v>23148</v>
      </c>
      <c r="J1759" s="561" t="s">
        <v>7063</v>
      </c>
      <c r="K1759" s="562" t="s">
        <v>26216</v>
      </c>
      <c r="L1759" s="561" t="s">
        <v>25</v>
      </c>
    </row>
    <row r="1760" spans="1:12" x14ac:dyDescent="0.25">
      <c r="A1760" s="561" t="s">
        <v>1746</v>
      </c>
      <c r="B1760" s="561" t="s">
        <v>1747</v>
      </c>
      <c r="C1760" s="561" t="s">
        <v>1851</v>
      </c>
      <c r="D1760" s="561" t="s">
        <v>1852</v>
      </c>
      <c r="E1760" s="562" t="s">
        <v>22</v>
      </c>
      <c r="F1760" s="561" t="s">
        <v>22</v>
      </c>
      <c r="G1760" s="561" t="s">
        <v>26288</v>
      </c>
      <c r="H1760" s="561" t="s">
        <v>26289</v>
      </c>
      <c r="I1760" s="561" t="s">
        <v>23270</v>
      </c>
      <c r="J1760" s="561" t="s">
        <v>7063</v>
      </c>
      <c r="K1760" s="562" t="s">
        <v>26290</v>
      </c>
      <c r="L1760" s="561" t="s">
        <v>25</v>
      </c>
    </row>
    <row r="1761" spans="1:12" x14ac:dyDescent="0.25">
      <c r="A1761" s="561" t="s">
        <v>1746</v>
      </c>
      <c r="B1761" s="561" t="s">
        <v>1747</v>
      </c>
      <c r="C1761" s="561" t="s">
        <v>1851</v>
      </c>
      <c r="D1761" s="561" t="s">
        <v>1852</v>
      </c>
      <c r="E1761" s="562" t="s">
        <v>22</v>
      </c>
      <c r="F1761" s="561" t="s">
        <v>22</v>
      </c>
      <c r="G1761" s="561" t="s">
        <v>26291</v>
      </c>
      <c r="H1761" s="561" t="s">
        <v>26292</v>
      </c>
      <c r="I1761" s="561" t="s">
        <v>23148</v>
      </c>
      <c r="J1761" s="561" t="s">
        <v>7063</v>
      </c>
      <c r="K1761" s="562" t="s">
        <v>26293</v>
      </c>
      <c r="L1761" s="561" t="s">
        <v>25</v>
      </c>
    </row>
    <row r="1762" spans="1:12" x14ac:dyDescent="0.25">
      <c r="A1762" s="561" t="s">
        <v>1746</v>
      </c>
      <c r="B1762" s="561" t="s">
        <v>1747</v>
      </c>
      <c r="C1762" s="561" t="s">
        <v>1851</v>
      </c>
      <c r="D1762" s="561" t="s">
        <v>1852</v>
      </c>
      <c r="E1762" s="562" t="s">
        <v>22</v>
      </c>
      <c r="F1762" s="561" t="s">
        <v>22</v>
      </c>
      <c r="G1762" s="561" t="s">
        <v>26294</v>
      </c>
      <c r="H1762" s="561" t="s">
        <v>26295</v>
      </c>
      <c r="I1762" s="561" t="s">
        <v>23270</v>
      </c>
      <c r="J1762" s="561" t="s">
        <v>7063</v>
      </c>
      <c r="K1762" s="562" t="s">
        <v>26296</v>
      </c>
      <c r="L1762" s="561" t="s">
        <v>25</v>
      </c>
    </row>
    <row r="1763" spans="1:12" x14ac:dyDescent="0.25">
      <c r="A1763" s="561" t="s">
        <v>1746</v>
      </c>
      <c r="B1763" s="561" t="s">
        <v>1747</v>
      </c>
      <c r="C1763" s="561" t="s">
        <v>1851</v>
      </c>
      <c r="D1763" s="561" t="s">
        <v>1852</v>
      </c>
      <c r="E1763" s="562" t="s">
        <v>22</v>
      </c>
      <c r="F1763" s="561" t="s">
        <v>22</v>
      </c>
      <c r="G1763" s="561" t="s">
        <v>26297</v>
      </c>
      <c r="H1763" s="561" t="s">
        <v>26298</v>
      </c>
      <c r="I1763" s="561" t="s">
        <v>23270</v>
      </c>
      <c r="J1763" s="561" t="s">
        <v>7063</v>
      </c>
      <c r="K1763" s="562" t="s">
        <v>26299</v>
      </c>
      <c r="L1763" s="561" t="s">
        <v>25</v>
      </c>
    </row>
    <row r="1764" spans="1:12" x14ac:dyDescent="0.25">
      <c r="A1764" s="561" t="s">
        <v>1746</v>
      </c>
      <c r="B1764" s="561" t="s">
        <v>1747</v>
      </c>
      <c r="C1764" s="561" t="s">
        <v>1851</v>
      </c>
      <c r="D1764" s="561" t="s">
        <v>1852</v>
      </c>
      <c r="E1764" s="562" t="s">
        <v>22</v>
      </c>
      <c r="F1764" s="561" t="s">
        <v>22</v>
      </c>
      <c r="G1764" s="561" t="s">
        <v>26300</v>
      </c>
      <c r="H1764" s="561" t="s">
        <v>26301</v>
      </c>
      <c r="I1764" s="561" t="s">
        <v>23270</v>
      </c>
      <c r="J1764" s="561" t="s">
        <v>7063</v>
      </c>
      <c r="K1764" s="562" t="s">
        <v>26302</v>
      </c>
      <c r="L1764" s="561" t="s">
        <v>25</v>
      </c>
    </row>
    <row r="1765" spans="1:12" x14ac:dyDescent="0.25">
      <c r="A1765" s="561" t="s">
        <v>1746</v>
      </c>
      <c r="B1765" s="561" t="s">
        <v>1747</v>
      </c>
      <c r="C1765" s="561" t="s">
        <v>1851</v>
      </c>
      <c r="D1765" s="561" t="s">
        <v>1852</v>
      </c>
      <c r="E1765" s="562" t="s">
        <v>22</v>
      </c>
      <c r="F1765" s="561" t="s">
        <v>22</v>
      </c>
      <c r="G1765" s="561" t="s">
        <v>26303</v>
      </c>
      <c r="H1765" s="561" t="s">
        <v>26304</v>
      </c>
      <c r="I1765" s="561" t="s">
        <v>23270</v>
      </c>
      <c r="J1765" s="561" t="s">
        <v>7063</v>
      </c>
      <c r="K1765" s="562" t="s">
        <v>26305</v>
      </c>
      <c r="L1765" s="561" t="s">
        <v>25</v>
      </c>
    </row>
    <row r="1766" spans="1:12" x14ac:dyDescent="0.25">
      <c r="A1766" s="561" t="s">
        <v>1746</v>
      </c>
      <c r="B1766" s="561" t="s">
        <v>1747</v>
      </c>
      <c r="C1766" s="561" t="s">
        <v>1851</v>
      </c>
      <c r="D1766" s="561" t="s">
        <v>1852</v>
      </c>
      <c r="E1766" s="562" t="s">
        <v>22</v>
      </c>
      <c r="F1766" s="561" t="s">
        <v>22</v>
      </c>
      <c r="G1766" s="561" t="s">
        <v>26306</v>
      </c>
      <c r="H1766" s="561" t="s">
        <v>26307</v>
      </c>
      <c r="I1766" s="561" t="s">
        <v>23270</v>
      </c>
      <c r="J1766" s="561" t="s">
        <v>7063</v>
      </c>
      <c r="K1766" s="562" t="s">
        <v>26308</v>
      </c>
      <c r="L1766" s="561" t="s">
        <v>25</v>
      </c>
    </row>
    <row r="1767" spans="1:12" x14ac:dyDescent="0.25">
      <c r="A1767" s="561" t="s">
        <v>1746</v>
      </c>
      <c r="B1767" s="561" t="s">
        <v>1747</v>
      </c>
      <c r="C1767" s="561" t="s">
        <v>1851</v>
      </c>
      <c r="D1767" s="561" t="s">
        <v>1852</v>
      </c>
      <c r="E1767" s="562" t="s">
        <v>22</v>
      </c>
      <c r="F1767" s="561" t="s">
        <v>22</v>
      </c>
      <c r="G1767" s="561" t="s">
        <v>26309</v>
      </c>
      <c r="H1767" s="561" t="s">
        <v>26310</v>
      </c>
      <c r="I1767" s="561" t="s">
        <v>23270</v>
      </c>
      <c r="J1767" s="561" t="s">
        <v>7063</v>
      </c>
      <c r="K1767" s="562" t="s">
        <v>26311</v>
      </c>
      <c r="L1767" s="561" t="s">
        <v>25</v>
      </c>
    </row>
    <row r="1768" spans="1:12" x14ac:dyDescent="0.25">
      <c r="A1768" s="561" t="s">
        <v>1746</v>
      </c>
      <c r="B1768" s="561" t="s">
        <v>1747</v>
      </c>
      <c r="C1768" s="561" t="s">
        <v>1851</v>
      </c>
      <c r="D1768" s="561" t="s">
        <v>1852</v>
      </c>
      <c r="E1768" s="562" t="s">
        <v>22</v>
      </c>
      <c r="F1768" s="561" t="s">
        <v>22</v>
      </c>
      <c r="G1768" s="561" t="s">
        <v>26312</v>
      </c>
      <c r="H1768" s="561" t="s">
        <v>26313</v>
      </c>
      <c r="I1768" s="561" t="s">
        <v>23270</v>
      </c>
      <c r="J1768" s="561" t="s">
        <v>7063</v>
      </c>
      <c r="K1768" s="562" t="s">
        <v>26314</v>
      </c>
      <c r="L1768" s="561" t="s">
        <v>25</v>
      </c>
    </row>
    <row r="1769" spans="1:12" x14ac:dyDescent="0.25">
      <c r="A1769" s="561" t="s">
        <v>1746</v>
      </c>
      <c r="B1769" s="561" t="s">
        <v>1747</v>
      </c>
      <c r="C1769" s="561" t="s">
        <v>1851</v>
      </c>
      <c r="D1769" s="561" t="s">
        <v>1852</v>
      </c>
      <c r="E1769" s="562" t="s">
        <v>22</v>
      </c>
      <c r="F1769" s="561" t="s">
        <v>22</v>
      </c>
      <c r="G1769" s="561" t="s">
        <v>26315</v>
      </c>
      <c r="H1769" s="561" t="s">
        <v>26316</v>
      </c>
      <c r="I1769" s="561" t="s">
        <v>23270</v>
      </c>
      <c r="J1769" s="561" t="s">
        <v>7063</v>
      </c>
      <c r="K1769" s="562" t="s">
        <v>26317</v>
      </c>
      <c r="L1769" s="561" t="s">
        <v>25</v>
      </c>
    </row>
    <row r="1770" spans="1:12" x14ac:dyDescent="0.25">
      <c r="A1770" s="561" t="s">
        <v>1746</v>
      </c>
      <c r="B1770" s="561" t="s">
        <v>1747</v>
      </c>
      <c r="C1770" s="561" t="s">
        <v>1851</v>
      </c>
      <c r="D1770" s="561" t="s">
        <v>1852</v>
      </c>
      <c r="E1770" s="562" t="s">
        <v>22</v>
      </c>
      <c r="F1770" s="561" t="s">
        <v>22</v>
      </c>
      <c r="G1770" s="561" t="s">
        <v>26318</v>
      </c>
      <c r="H1770" s="561" t="s">
        <v>26319</v>
      </c>
      <c r="I1770" s="561" t="s">
        <v>23270</v>
      </c>
      <c r="J1770" s="561" t="s">
        <v>7063</v>
      </c>
      <c r="K1770" s="562" t="s">
        <v>26320</v>
      </c>
      <c r="L1770" s="561" t="s">
        <v>25</v>
      </c>
    </row>
    <row r="1771" spans="1:12" x14ac:dyDescent="0.25">
      <c r="A1771" s="561" t="s">
        <v>1746</v>
      </c>
      <c r="B1771" s="561" t="s">
        <v>1747</v>
      </c>
      <c r="C1771" s="561" t="s">
        <v>1851</v>
      </c>
      <c r="D1771" s="561" t="s">
        <v>1852</v>
      </c>
      <c r="E1771" s="562" t="s">
        <v>22</v>
      </c>
      <c r="F1771" s="561" t="s">
        <v>22</v>
      </c>
      <c r="G1771" s="561" t="s">
        <v>26321</v>
      </c>
      <c r="H1771" s="561" t="s">
        <v>26322</v>
      </c>
      <c r="I1771" s="561" t="s">
        <v>23270</v>
      </c>
      <c r="J1771" s="561" t="s">
        <v>7063</v>
      </c>
      <c r="K1771" s="562" t="s">
        <v>26323</v>
      </c>
      <c r="L1771" s="561" t="s">
        <v>25</v>
      </c>
    </row>
    <row r="1772" spans="1:12" x14ac:dyDescent="0.25">
      <c r="A1772" s="561" t="s">
        <v>1746</v>
      </c>
      <c r="B1772" s="561" t="s">
        <v>1747</v>
      </c>
      <c r="C1772" s="561" t="s">
        <v>1873</v>
      </c>
      <c r="D1772" s="561" t="s">
        <v>1874</v>
      </c>
      <c r="E1772" s="562" t="s">
        <v>22</v>
      </c>
      <c r="F1772" s="561" t="s">
        <v>22</v>
      </c>
      <c r="G1772" s="561" t="s">
        <v>26324</v>
      </c>
      <c r="H1772" s="561" t="s">
        <v>1875</v>
      </c>
      <c r="I1772" s="561" t="s">
        <v>23148</v>
      </c>
      <c r="J1772" s="561" t="s">
        <v>7063</v>
      </c>
      <c r="K1772" s="562" t="s">
        <v>23338</v>
      </c>
      <c r="L1772" s="561" t="s">
        <v>25</v>
      </c>
    </row>
    <row r="1773" spans="1:12" x14ac:dyDescent="0.25">
      <c r="A1773" s="561" t="s">
        <v>1746</v>
      </c>
      <c r="B1773" s="561" t="s">
        <v>1747</v>
      </c>
      <c r="C1773" s="561" t="s">
        <v>1873</v>
      </c>
      <c r="D1773" s="561" t="s">
        <v>1874</v>
      </c>
      <c r="E1773" s="562" t="s">
        <v>22</v>
      </c>
      <c r="F1773" s="561" t="s">
        <v>22</v>
      </c>
      <c r="G1773" s="561" t="s">
        <v>26325</v>
      </c>
      <c r="H1773" s="561" t="s">
        <v>1876</v>
      </c>
      <c r="I1773" s="561" t="s">
        <v>23148</v>
      </c>
      <c r="J1773" s="561" t="s">
        <v>7063</v>
      </c>
      <c r="K1773" s="562" t="s">
        <v>8694</v>
      </c>
      <c r="L1773" s="561" t="s">
        <v>25</v>
      </c>
    </row>
    <row r="1774" spans="1:12" x14ac:dyDescent="0.25">
      <c r="A1774" s="561" t="s">
        <v>1746</v>
      </c>
      <c r="B1774" s="561" t="s">
        <v>1747</v>
      </c>
      <c r="C1774" s="561" t="s">
        <v>1873</v>
      </c>
      <c r="D1774" s="561" t="s">
        <v>1874</v>
      </c>
      <c r="E1774" s="562" t="s">
        <v>22</v>
      </c>
      <c r="F1774" s="561" t="s">
        <v>22</v>
      </c>
      <c r="G1774" s="561" t="s">
        <v>26326</v>
      </c>
      <c r="H1774" s="561" t="s">
        <v>1877</v>
      </c>
      <c r="I1774" s="561" t="s">
        <v>23148</v>
      </c>
      <c r="J1774" s="561" t="s">
        <v>7063</v>
      </c>
      <c r="K1774" s="562" t="s">
        <v>7938</v>
      </c>
      <c r="L1774" s="561" t="s">
        <v>25</v>
      </c>
    </row>
    <row r="1775" spans="1:12" x14ac:dyDescent="0.25">
      <c r="A1775" s="561" t="s">
        <v>1746</v>
      </c>
      <c r="B1775" s="561" t="s">
        <v>1747</v>
      </c>
      <c r="C1775" s="561" t="s">
        <v>1873</v>
      </c>
      <c r="D1775" s="561" t="s">
        <v>1874</v>
      </c>
      <c r="E1775" s="562" t="s">
        <v>22</v>
      </c>
      <c r="F1775" s="561" t="s">
        <v>22</v>
      </c>
      <c r="G1775" s="561" t="s">
        <v>26327</v>
      </c>
      <c r="H1775" s="561" t="s">
        <v>1878</v>
      </c>
      <c r="I1775" s="561" t="s">
        <v>23148</v>
      </c>
      <c r="J1775" s="561" t="s">
        <v>7063</v>
      </c>
      <c r="K1775" s="562" t="s">
        <v>7959</v>
      </c>
      <c r="L1775" s="561" t="s">
        <v>25</v>
      </c>
    </row>
    <row r="1776" spans="1:12" x14ac:dyDescent="0.25">
      <c r="A1776" s="561" t="s">
        <v>1746</v>
      </c>
      <c r="B1776" s="561" t="s">
        <v>1747</v>
      </c>
      <c r="C1776" s="561" t="s">
        <v>1873</v>
      </c>
      <c r="D1776" s="561" t="s">
        <v>1874</v>
      </c>
      <c r="E1776" s="562" t="s">
        <v>22</v>
      </c>
      <c r="F1776" s="561" t="s">
        <v>22</v>
      </c>
      <c r="G1776" s="561" t="s">
        <v>26328</v>
      </c>
      <c r="H1776" s="561" t="s">
        <v>1879</v>
      </c>
      <c r="I1776" s="561" t="s">
        <v>23148</v>
      </c>
      <c r="J1776" s="561" t="s">
        <v>7063</v>
      </c>
      <c r="K1776" s="562" t="s">
        <v>26329</v>
      </c>
      <c r="L1776" s="561" t="s">
        <v>25</v>
      </c>
    </row>
    <row r="1777" spans="1:12" x14ac:dyDescent="0.25">
      <c r="A1777" s="561" t="s">
        <v>1746</v>
      </c>
      <c r="B1777" s="561" t="s">
        <v>1747</v>
      </c>
      <c r="C1777" s="561" t="s">
        <v>1873</v>
      </c>
      <c r="D1777" s="561" t="s">
        <v>1874</v>
      </c>
      <c r="E1777" s="562" t="s">
        <v>22</v>
      </c>
      <c r="F1777" s="561" t="s">
        <v>22</v>
      </c>
      <c r="G1777" s="561" t="s">
        <v>26330</v>
      </c>
      <c r="H1777" s="561" t="s">
        <v>1880</v>
      </c>
      <c r="I1777" s="561" t="s">
        <v>23148</v>
      </c>
      <c r="J1777" s="561" t="s">
        <v>7063</v>
      </c>
      <c r="K1777" s="562" t="s">
        <v>26331</v>
      </c>
      <c r="L1777" s="561" t="s">
        <v>25</v>
      </c>
    </row>
    <row r="1778" spans="1:12" x14ac:dyDescent="0.25">
      <c r="A1778" s="561" t="s">
        <v>1746</v>
      </c>
      <c r="B1778" s="561" t="s">
        <v>1747</v>
      </c>
      <c r="C1778" s="561" t="s">
        <v>1873</v>
      </c>
      <c r="D1778" s="561" t="s">
        <v>1874</v>
      </c>
      <c r="E1778" s="562" t="s">
        <v>22</v>
      </c>
      <c r="F1778" s="561" t="s">
        <v>22</v>
      </c>
      <c r="G1778" s="561" t="s">
        <v>26332</v>
      </c>
      <c r="H1778" s="561" t="s">
        <v>1882</v>
      </c>
      <c r="I1778" s="561" t="s">
        <v>23148</v>
      </c>
      <c r="J1778" s="561" t="s">
        <v>7063</v>
      </c>
      <c r="K1778" s="562" t="s">
        <v>7378</v>
      </c>
      <c r="L1778" s="561" t="s">
        <v>25</v>
      </c>
    </row>
    <row r="1779" spans="1:12" x14ac:dyDescent="0.25">
      <c r="A1779" s="561" t="s">
        <v>1746</v>
      </c>
      <c r="B1779" s="561" t="s">
        <v>1747</v>
      </c>
      <c r="C1779" s="561" t="s">
        <v>1873</v>
      </c>
      <c r="D1779" s="561" t="s">
        <v>1874</v>
      </c>
      <c r="E1779" s="562" t="s">
        <v>22</v>
      </c>
      <c r="F1779" s="561" t="s">
        <v>22</v>
      </c>
      <c r="G1779" s="561" t="s">
        <v>26333</v>
      </c>
      <c r="H1779" s="561" t="s">
        <v>1883</v>
      </c>
      <c r="I1779" s="561" t="s">
        <v>23148</v>
      </c>
      <c r="J1779" s="561" t="s">
        <v>7063</v>
      </c>
      <c r="K1779" s="562" t="s">
        <v>7785</v>
      </c>
      <c r="L1779" s="561" t="s">
        <v>25</v>
      </c>
    </row>
    <row r="1780" spans="1:12" x14ac:dyDescent="0.25">
      <c r="A1780" s="561" t="s">
        <v>1746</v>
      </c>
      <c r="B1780" s="561" t="s">
        <v>1747</v>
      </c>
      <c r="C1780" s="561" t="s">
        <v>1873</v>
      </c>
      <c r="D1780" s="561" t="s">
        <v>1874</v>
      </c>
      <c r="E1780" s="562" t="s">
        <v>22</v>
      </c>
      <c r="F1780" s="561" t="s">
        <v>22</v>
      </c>
      <c r="G1780" s="561" t="s">
        <v>26334</v>
      </c>
      <c r="H1780" s="561" t="s">
        <v>1884</v>
      </c>
      <c r="I1780" s="561" t="s">
        <v>23148</v>
      </c>
      <c r="J1780" s="561" t="s">
        <v>7063</v>
      </c>
      <c r="K1780" s="562" t="s">
        <v>26335</v>
      </c>
      <c r="L1780" s="561" t="s">
        <v>25</v>
      </c>
    </row>
    <row r="1781" spans="1:12" x14ac:dyDescent="0.25">
      <c r="A1781" s="561" t="s">
        <v>1746</v>
      </c>
      <c r="B1781" s="561" t="s">
        <v>1747</v>
      </c>
      <c r="C1781" s="561" t="s">
        <v>1873</v>
      </c>
      <c r="D1781" s="561" t="s">
        <v>1874</v>
      </c>
      <c r="E1781" s="562" t="s">
        <v>22</v>
      </c>
      <c r="F1781" s="561" t="s">
        <v>22</v>
      </c>
      <c r="G1781" s="561" t="s">
        <v>26336</v>
      </c>
      <c r="H1781" s="561" t="s">
        <v>1885</v>
      </c>
      <c r="I1781" s="561" t="s">
        <v>23148</v>
      </c>
      <c r="J1781" s="561" t="s">
        <v>7063</v>
      </c>
      <c r="K1781" s="562" t="s">
        <v>7854</v>
      </c>
      <c r="L1781" s="561" t="s">
        <v>25</v>
      </c>
    </row>
    <row r="1782" spans="1:12" x14ac:dyDescent="0.25">
      <c r="A1782" s="561" t="s">
        <v>1746</v>
      </c>
      <c r="B1782" s="561" t="s">
        <v>1747</v>
      </c>
      <c r="C1782" s="561" t="s">
        <v>1873</v>
      </c>
      <c r="D1782" s="561" t="s">
        <v>1874</v>
      </c>
      <c r="E1782" s="562" t="s">
        <v>22</v>
      </c>
      <c r="F1782" s="561" t="s">
        <v>22</v>
      </c>
      <c r="G1782" s="561" t="s">
        <v>26337</v>
      </c>
      <c r="H1782" s="561" t="s">
        <v>1886</v>
      </c>
      <c r="I1782" s="561" t="s">
        <v>23148</v>
      </c>
      <c r="J1782" s="561" t="s">
        <v>24</v>
      </c>
      <c r="K1782" s="562" t="s">
        <v>25267</v>
      </c>
      <c r="L1782" s="561" t="s">
        <v>25</v>
      </c>
    </row>
    <row r="1783" spans="1:12" x14ac:dyDescent="0.25">
      <c r="A1783" s="561" t="s">
        <v>1746</v>
      </c>
      <c r="B1783" s="561" t="s">
        <v>1747</v>
      </c>
      <c r="C1783" s="561" t="s">
        <v>1873</v>
      </c>
      <c r="D1783" s="561" t="s">
        <v>1874</v>
      </c>
      <c r="E1783" s="562" t="s">
        <v>22</v>
      </c>
      <c r="F1783" s="561" t="s">
        <v>22</v>
      </c>
      <c r="G1783" s="561" t="s">
        <v>26338</v>
      </c>
      <c r="H1783" s="561" t="s">
        <v>1887</v>
      </c>
      <c r="I1783" s="561" t="s">
        <v>23148</v>
      </c>
      <c r="J1783" s="561" t="s">
        <v>24</v>
      </c>
      <c r="K1783" s="562" t="s">
        <v>4567</v>
      </c>
      <c r="L1783" s="561" t="s">
        <v>25</v>
      </c>
    </row>
    <row r="1784" spans="1:12" x14ac:dyDescent="0.25">
      <c r="A1784" s="561" t="s">
        <v>1746</v>
      </c>
      <c r="B1784" s="561" t="s">
        <v>1747</v>
      </c>
      <c r="C1784" s="561" t="s">
        <v>1873</v>
      </c>
      <c r="D1784" s="561" t="s">
        <v>1874</v>
      </c>
      <c r="E1784" s="562" t="s">
        <v>22</v>
      </c>
      <c r="F1784" s="561" t="s">
        <v>22</v>
      </c>
      <c r="G1784" s="561" t="s">
        <v>26339</v>
      </c>
      <c r="H1784" s="561" t="s">
        <v>1889</v>
      </c>
      <c r="I1784" s="561" t="s">
        <v>23148</v>
      </c>
      <c r="J1784" s="561" t="s">
        <v>24</v>
      </c>
      <c r="K1784" s="562" t="s">
        <v>5293</v>
      </c>
      <c r="L1784" s="561" t="s">
        <v>25</v>
      </c>
    </row>
    <row r="1785" spans="1:12" x14ac:dyDescent="0.25">
      <c r="A1785" s="561" t="s">
        <v>1746</v>
      </c>
      <c r="B1785" s="561" t="s">
        <v>1747</v>
      </c>
      <c r="C1785" s="561" t="s">
        <v>1873</v>
      </c>
      <c r="D1785" s="561" t="s">
        <v>1874</v>
      </c>
      <c r="E1785" s="562" t="s">
        <v>22</v>
      </c>
      <c r="F1785" s="561" t="s">
        <v>22</v>
      </c>
      <c r="G1785" s="561" t="s">
        <v>26340</v>
      </c>
      <c r="H1785" s="561" t="s">
        <v>1890</v>
      </c>
      <c r="I1785" s="561" t="s">
        <v>23148</v>
      </c>
      <c r="J1785" s="561" t="s">
        <v>24</v>
      </c>
      <c r="K1785" s="562" t="s">
        <v>26341</v>
      </c>
      <c r="L1785" s="561" t="s">
        <v>25</v>
      </c>
    </row>
    <row r="1786" spans="1:12" x14ac:dyDescent="0.25">
      <c r="A1786" s="561" t="s">
        <v>1746</v>
      </c>
      <c r="B1786" s="561" t="s">
        <v>1747</v>
      </c>
      <c r="C1786" s="561" t="s">
        <v>1873</v>
      </c>
      <c r="D1786" s="561" t="s">
        <v>1874</v>
      </c>
      <c r="E1786" s="562" t="s">
        <v>22</v>
      </c>
      <c r="F1786" s="561" t="s">
        <v>22</v>
      </c>
      <c r="G1786" s="561" t="s">
        <v>26342</v>
      </c>
      <c r="H1786" s="561" t="s">
        <v>26343</v>
      </c>
      <c r="I1786" s="561" t="s">
        <v>23148</v>
      </c>
      <c r="J1786" s="561" t="s">
        <v>24</v>
      </c>
      <c r="K1786" s="562" t="s">
        <v>26344</v>
      </c>
      <c r="L1786" s="561" t="s">
        <v>25</v>
      </c>
    </row>
    <row r="1787" spans="1:12" x14ac:dyDescent="0.25">
      <c r="A1787" s="561" t="s">
        <v>1746</v>
      </c>
      <c r="B1787" s="561" t="s">
        <v>1747</v>
      </c>
      <c r="C1787" s="561" t="s">
        <v>1873</v>
      </c>
      <c r="D1787" s="561" t="s">
        <v>1874</v>
      </c>
      <c r="E1787" s="562" t="s">
        <v>22</v>
      </c>
      <c r="F1787" s="561" t="s">
        <v>22</v>
      </c>
      <c r="G1787" s="561" t="s">
        <v>26345</v>
      </c>
      <c r="H1787" s="561" t="s">
        <v>26346</v>
      </c>
      <c r="I1787" s="561" t="s">
        <v>23148</v>
      </c>
      <c r="J1787" s="561" t="s">
        <v>24</v>
      </c>
      <c r="K1787" s="562" t="s">
        <v>2094</v>
      </c>
      <c r="L1787" s="561" t="s">
        <v>25</v>
      </c>
    </row>
    <row r="1788" spans="1:12" x14ac:dyDescent="0.25">
      <c r="A1788" s="561" t="s">
        <v>1746</v>
      </c>
      <c r="B1788" s="561" t="s">
        <v>1747</v>
      </c>
      <c r="C1788" s="561" t="s">
        <v>1873</v>
      </c>
      <c r="D1788" s="561" t="s">
        <v>1874</v>
      </c>
      <c r="E1788" s="562" t="s">
        <v>22</v>
      </c>
      <c r="F1788" s="561" t="s">
        <v>22</v>
      </c>
      <c r="G1788" s="561" t="s">
        <v>26347</v>
      </c>
      <c r="H1788" s="561" t="s">
        <v>26348</v>
      </c>
      <c r="I1788" s="561" t="s">
        <v>23148</v>
      </c>
      <c r="J1788" s="561" t="s">
        <v>24</v>
      </c>
      <c r="K1788" s="562" t="s">
        <v>7870</v>
      </c>
      <c r="L1788" s="561" t="s">
        <v>25</v>
      </c>
    </row>
    <row r="1789" spans="1:12" x14ac:dyDescent="0.25">
      <c r="A1789" s="561" t="s">
        <v>1746</v>
      </c>
      <c r="B1789" s="561" t="s">
        <v>1747</v>
      </c>
      <c r="C1789" s="561" t="s">
        <v>1873</v>
      </c>
      <c r="D1789" s="561" t="s">
        <v>1874</v>
      </c>
      <c r="E1789" s="562" t="s">
        <v>22</v>
      </c>
      <c r="F1789" s="561" t="s">
        <v>22</v>
      </c>
      <c r="G1789" s="561" t="s">
        <v>26349</v>
      </c>
      <c r="H1789" s="561" t="s">
        <v>26350</v>
      </c>
      <c r="I1789" s="561" t="s">
        <v>23148</v>
      </c>
      <c r="J1789" s="561" t="s">
        <v>24</v>
      </c>
      <c r="K1789" s="562" t="s">
        <v>738</v>
      </c>
      <c r="L1789" s="561" t="s">
        <v>25</v>
      </c>
    </row>
    <row r="1790" spans="1:12" x14ac:dyDescent="0.25">
      <c r="A1790" s="561" t="s">
        <v>1746</v>
      </c>
      <c r="B1790" s="561" t="s">
        <v>1747</v>
      </c>
      <c r="C1790" s="561" t="s">
        <v>1873</v>
      </c>
      <c r="D1790" s="561" t="s">
        <v>1874</v>
      </c>
      <c r="E1790" s="562" t="s">
        <v>22</v>
      </c>
      <c r="F1790" s="561" t="s">
        <v>22</v>
      </c>
      <c r="G1790" s="561" t="s">
        <v>26351</v>
      </c>
      <c r="H1790" s="561" t="s">
        <v>1891</v>
      </c>
      <c r="I1790" s="561" t="s">
        <v>23148</v>
      </c>
      <c r="J1790" s="561" t="s">
        <v>24</v>
      </c>
      <c r="K1790" s="562" t="s">
        <v>4106</v>
      </c>
      <c r="L1790" s="561" t="s">
        <v>25</v>
      </c>
    </row>
    <row r="1791" spans="1:12" x14ac:dyDescent="0.25">
      <c r="A1791" s="561" t="s">
        <v>1746</v>
      </c>
      <c r="B1791" s="561" t="s">
        <v>1747</v>
      </c>
      <c r="C1791" s="561" t="s">
        <v>1873</v>
      </c>
      <c r="D1791" s="561" t="s">
        <v>1874</v>
      </c>
      <c r="E1791" s="562" t="s">
        <v>22</v>
      </c>
      <c r="F1791" s="561" t="s">
        <v>22</v>
      </c>
      <c r="G1791" s="561" t="s">
        <v>26352</v>
      </c>
      <c r="H1791" s="561" t="s">
        <v>1893</v>
      </c>
      <c r="I1791" s="561" t="s">
        <v>23148</v>
      </c>
      <c r="J1791" s="561" t="s">
        <v>24</v>
      </c>
      <c r="K1791" s="562" t="s">
        <v>26353</v>
      </c>
      <c r="L1791" s="561" t="s">
        <v>25</v>
      </c>
    </row>
    <row r="1792" spans="1:12" x14ac:dyDescent="0.25">
      <c r="A1792" s="561" t="s">
        <v>1746</v>
      </c>
      <c r="B1792" s="561" t="s">
        <v>1747</v>
      </c>
      <c r="C1792" s="561" t="s">
        <v>1873</v>
      </c>
      <c r="D1792" s="561" t="s">
        <v>1874</v>
      </c>
      <c r="E1792" s="562" t="s">
        <v>22</v>
      </c>
      <c r="F1792" s="561" t="s">
        <v>22</v>
      </c>
      <c r="G1792" s="561" t="s">
        <v>26354</v>
      </c>
      <c r="H1792" s="561" t="s">
        <v>1895</v>
      </c>
      <c r="I1792" s="561" t="s">
        <v>23148</v>
      </c>
      <c r="J1792" s="561" t="s">
        <v>24</v>
      </c>
      <c r="K1792" s="562" t="s">
        <v>26355</v>
      </c>
      <c r="L1792" s="561" t="s">
        <v>25</v>
      </c>
    </row>
    <row r="1793" spans="1:12" x14ac:dyDescent="0.25">
      <c r="A1793" s="561" t="s">
        <v>1746</v>
      </c>
      <c r="B1793" s="561" t="s">
        <v>1747</v>
      </c>
      <c r="C1793" s="561" t="s">
        <v>1873</v>
      </c>
      <c r="D1793" s="561" t="s">
        <v>1874</v>
      </c>
      <c r="E1793" s="562" t="s">
        <v>22</v>
      </c>
      <c r="F1793" s="561" t="s">
        <v>22</v>
      </c>
      <c r="G1793" s="561" t="s">
        <v>26356</v>
      </c>
      <c r="H1793" s="561" t="s">
        <v>1896</v>
      </c>
      <c r="I1793" s="561" t="s">
        <v>23148</v>
      </c>
      <c r="J1793" s="561" t="s">
        <v>24</v>
      </c>
      <c r="K1793" s="562" t="s">
        <v>26357</v>
      </c>
      <c r="L1793" s="561" t="s">
        <v>25</v>
      </c>
    </row>
    <row r="1794" spans="1:12" x14ac:dyDescent="0.25">
      <c r="A1794" s="561" t="s">
        <v>1746</v>
      </c>
      <c r="B1794" s="561" t="s">
        <v>1747</v>
      </c>
      <c r="C1794" s="561" t="s">
        <v>1873</v>
      </c>
      <c r="D1794" s="561" t="s">
        <v>1874</v>
      </c>
      <c r="E1794" s="562" t="s">
        <v>22</v>
      </c>
      <c r="F1794" s="561" t="s">
        <v>22</v>
      </c>
      <c r="G1794" s="561" t="s">
        <v>26358</v>
      </c>
      <c r="H1794" s="561" t="s">
        <v>1897</v>
      </c>
      <c r="I1794" s="561" t="s">
        <v>23148</v>
      </c>
      <c r="J1794" s="561" t="s">
        <v>24</v>
      </c>
      <c r="K1794" s="562" t="s">
        <v>26359</v>
      </c>
      <c r="L1794" s="561" t="s">
        <v>25</v>
      </c>
    </row>
    <row r="1795" spans="1:12" x14ac:dyDescent="0.25">
      <c r="A1795" s="561" t="s">
        <v>1746</v>
      </c>
      <c r="B1795" s="561" t="s">
        <v>1747</v>
      </c>
      <c r="C1795" s="561" t="s">
        <v>1873</v>
      </c>
      <c r="D1795" s="561" t="s">
        <v>1874</v>
      </c>
      <c r="E1795" s="562" t="s">
        <v>22</v>
      </c>
      <c r="F1795" s="561" t="s">
        <v>22</v>
      </c>
      <c r="G1795" s="561" t="s">
        <v>26360</v>
      </c>
      <c r="H1795" s="561" t="s">
        <v>1898</v>
      </c>
      <c r="I1795" s="561" t="s">
        <v>23148</v>
      </c>
      <c r="J1795" s="561" t="s">
        <v>24</v>
      </c>
      <c r="K1795" s="562" t="s">
        <v>26361</v>
      </c>
      <c r="L1795" s="561" t="s">
        <v>25</v>
      </c>
    </row>
    <row r="1796" spans="1:12" x14ac:dyDescent="0.25">
      <c r="A1796" s="561" t="s">
        <v>1746</v>
      </c>
      <c r="B1796" s="561" t="s">
        <v>1747</v>
      </c>
      <c r="C1796" s="561" t="s">
        <v>1873</v>
      </c>
      <c r="D1796" s="561" t="s">
        <v>1874</v>
      </c>
      <c r="E1796" s="562" t="s">
        <v>22</v>
      </c>
      <c r="F1796" s="561" t="s">
        <v>22</v>
      </c>
      <c r="G1796" s="561" t="s">
        <v>26362</v>
      </c>
      <c r="H1796" s="561" t="s">
        <v>1899</v>
      </c>
      <c r="I1796" s="561" t="s">
        <v>23148</v>
      </c>
      <c r="J1796" s="561" t="s">
        <v>24</v>
      </c>
      <c r="K1796" s="562" t="s">
        <v>26363</v>
      </c>
      <c r="L1796" s="561" t="s">
        <v>25</v>
      </c>
    </row>
    <row r="1797" spans="1:12" x14ac:dyDescent="0.25">
      <c r="A1797" s="561" t="s">
        <v>1746</v>
      </c>
      <c r="B1797" s="561" t="s">
        <v>1747</v>
      </c>
      <c r="C1797" s="561" t="s">
        <v>1873</v>
      </c>
      <c r="D1797" s="561" t="s">
        <v>1874</v>
      </c>
      <c r="E1797" s="562" t="s">
        <v>22</v>
      </c>
      <c r="F1797" s="561" t="s">
        <v>22</v>
      </c>
      <c r="G1797" s="561" t="s">
        <v>26364</v>
      </c>
      <c r="H1797" s="561" t="s">
        <v>1900</v>
      </c>
      <c r="I1797" s="561" t="s">
        <v>23148</v>
      </c>
      <c r="J1797" s="561" t="s">
        <v>24</v>
      </c>
      <c r="K1797" s="562" t="s">
        <v>7527</v>
      </c>
      <c r="L1797" s="561" t="s">
        <v>25</v>
      </c>
    </row>
    <row r="1798" spans="1:12" x14ac:dyDescent="0.25">
      <c r="A1798" s="561" t="s">
        <v>1746</v>
      </c>
      <c r="B1798" s="561" t="s">
        <v>1747</v>
      </c>
      <c r="C1798" s="561" t="s">
        <v>1873</v>
      </c>
      <c r="D1798" s="561" t="s">
        <v>1874</v>
      </c>
      <c r="E1798" s="562" t="s">
        <v>22</v>
      </c>
      <c r="F1798" s="561" t="s">
        <v>22</v>
      </c>
      <c r="G1798" s="561" t="s">
        <v>26365</v>
      </c>
      <c r="H1798" s="561" t="s">
        <v>1901</v>
      </c>
      <c r="I1798" s="561" t="s">
        <v>23148</v>
      </c>
      <c r="J1798" s="561" t="s">
        <v>24</v>
      </c>
      <c r="K1798" s="562" t="s">
        <v>26366</v>
      </c>
      <c r="L1798" s="561" t="s">
        <v>25</v>
      </c>
    </row>
    <row r="1799" spans="1:12" x14ac:dyDescent="0.25">
      <c r="A1799" s="561" t="s">
        <v>1746</v>
      </c>
      <c r="B1799" s="561" t="s">
        <v>1747</v>
      </c>
      <c r="C1799" s="561" t="s">
        <v>1873</v>
      </c>
      <c r="D1799" s="561" t="s">
        <v>1874</v>
      </c>
      <c r="E1799" s="562" t="s">
        <v>22</v>
      </c>
      <c r="F1799" s="561" t="s">
        <v>22</v>
      </c>
      <c r="G1799" s="561" t="s">
        <v>26367</v>
      </c>
      <c r="H1799" s="561" t="s">
        <v>1902</v>
      </c>
      <c r="I1799" s="561" t="s">
        <v>23148</v>
      </c>
      <c r="J1799" s="561" t="s">
        <v>24</v>
      </c>
      <c r="K1799" s="562" t="s">
        <v>26368</v>
      </c>
      <c r="L1799" s="561" t="s">
        <v>25</v>
      </c>
    </row>
    <row r="1800" spans="1:12" x14ac:dyDescent="0.25">
      <c r="A1800" s="561" t="s">
        <v>1746</v>
      </c>
      <c r="B1800" s="561" t="s">
        <v>1747</v>
      </c>
      <c r="C1800" s="561" t="s">
        <v>1873</v>
      </c>
      <c r="D1800" s="561" t="s">
        <v>1874</v>
      </c>
      <c r="E1800" s="562" t="s">
        <v>22</v>
      </c>
      <c r="F1800" s="561" t="s">
        <v>22</v>
      </c>
      <c r="G1800" s="561" t="s">
        <v>26369</v>
      </c>
      <c r="H1800" s="561" t="s">
        <v>1904</v>
      </c>
      <c r="I1800" s="561" t="s">
        <v>23148</v>
      </c>
      <c r="J1800" s="561" t="s">
        <v>24</v>
      </c>
      <c r="K1800" s="562" t="s">
        <v>26370</v>
      </c>
      <c r="L1800" s="561" t="s">
        <v>25</v>
      </c>
    </row>
    <row r="1801" spans="1:12" x14ac:dyDescent="0.25">
      <c r="A1801" s="561" t="s">
        <v>1746</v>
      </c>
      <c r="B1801" s="561" t="s">
        <v>1747</v>
      </c>
      <c r="C1801" s="561" t="s">
        <v>1873</v>
      </c>
      <c r="D1801" s="561" t="s">
        <v>1874</v>
      </c>
      <c r="E1801" s="562" t="s">
        <v>22</v>
      </c>
      <c r="F1801" s="561" t="s">
        <v>22</v>
      </c>
      <c r="G1801" s="561" t="s">
        <v>26371</v>
      </c>
      <c r="H1801" s="561" t="s">
        <v>1905</v>
      </c>
      <c r="I1801" s="561" t="s">
        <v>23148</v>
      </c>
      <c r="J1801" s="561" t="s">
        <v>24</v>
      </c>
      <c r="K1801" s="562" t="s">
        <v>26372</v>
      </c>
      <c r="L1801" s="561" t="s">
        <v>25</v>
      </c>
    </row>
    <row r="1802" spans="1:12" x14ac:dyDescent="0.25">
      <c r="A1802" s="561" t="s">
        <v>1746</v>
      </c>
      <c r="B1802" s="561" t="s">
        <v>1747</v>
      </c>
      <c r="C1802" s="561" t="s">
        <v>1873</v>
      </c>
      <c r="D1802" s="561" t="s">
        <v>1874</v>
      </c>
      <c r="E1802" s="562" t="s">
        <v>22</v>
      </c>
      <c r="F1802" s="561" t="s">
        <v>22</v>
      </c>
      <c r="G1802" s="561" t="s">
        <v>26373</v>
      </c>
      <c r="H1802" s="561" t="s">
        <v>1906</v>
      </c>
      <c r="I1802" s="561" t="s">
        <v>23148</v>
      </c>
      <c r="J1802" s="561" t="s">
        <v>24</v>
      </c>
      <c r="K1802" s="562" t="s">
        <v>26374</v>
      </c>
      <c r="L1802" s="561" t="s">
        <v>25</v>
      </c>
    </row>
    <row r="1803" spans="1:12" x14ac:dyDescent="0.25">
      <c r="A1803" s="561" t="s">
        <v>1746</v>
      </c>
      <c r="B1803" s="561" t="s">
        <v>1747</v>
      </c>
      <c r="C1803" s="561" t="s">
        <v>1873</v>
      </c>
      <c r="D1803" s="561" t="s">
        <v>1874</v>
      </c>
      <c r="E1803" s="562" t="s">
        <v>22</v>
      </c>
      <c r="F1803" s="561" t="s">
        <v>22</v>
      </c>
      <c r="G1803" s="561" t="s">
        <v>26375</v>
      </c>
      <c r="H1803" s="561" t="s">
        <v>1907</v>
      </c>
      <c r="I1803" s="561" t="s">
        <v>23148</v>
      </c>
      <c r="J1803" s="561" t="s">
        <v>7063</v>
      </c>
      <c r="K1803" s="562" t="s">
        <v>1201</v>
      </c>
      <c r="L1803" s="561" t="s">
        <v>25</v>
      </c>
    </row>
    <row r="1804" spans="1:12" x14ac:dyDescent="0.25">
      <c r="A1804" s="561" t="s">
        <v>1746</v>
      </c>
      <c r="B1804" s="561" t="s">
        <v>1747</v>
      </c>
      <c r="C1804" s="561" t="s">
        <v>26376</v>
      </c>
      <c r="D1804" s="561" t="s">
        <v>26377</v>
      </c>
      <c r="E1804" s="562" t="s">
        <v>22</v>
      </c>
      <c r="F1804" s="561" t="s">
        <v>22</v>
      </c>
      <c r="G1804" s="561" t="s">
        <v>26378</v>
      </c>
      <c r="H1804" s="561" t="s">
        <v>26379</v>
      </c>
      <c r="I1804" s="561" t="s">
        <v>23868</v>
      </c>
      <c r="J1804" s="561" t="s">
        <v>24</v>
      </c>
      <c r="K1804" s="562" t="s">
        <v>5861</v>
      </c>
      <c r="L1804" s="561" t="s">
        <v>25</v>
      </c>
    </row>
    <row r="1805" spans="1:12" x14ac:dyDescent="0.25">
      <c r="A1805" s="561" t="s">
        <v>1746</v>
      </c>
      <c r="B1805" s="561" t="s">
        <v>1747</v>
      </c>
      <c r="C1805" s="561" t="s">
        <v>26376</v>
      </c>
      <c r="D1805" s="561" t="s">
        <v>26377</v>
      </c>
      <c r="E1805" s="562" t="s">
        <v>22</v>
      </c>
      <c r="F1805" s="561" t="s">
        <v>22</v>
      </c>
      <c r="G1805" s="561" t="s">
        <v>26380</v>
      </c>
      <c r="H1805" s="561" t="s">
        <v>26381</v>
      </c>
      <c r="I1805" s="561" t="s">
        <v>17887</v>
      </c>
      <c r="J1805" s="561" t="s">
        <v>24</v>
      </c>
      <c r="K1805" s="562" t="s">
        <v>26382</v>
      </c>
      <c r="L1805" s="561" t="s">
        <v>25</v>
      </c>
    </row>
    <row r="1806" spans="1:12" x14ac:dyDescent="0.25">
      <c r="A1806" s="561" t="s">
        <v>1746</v>
      </c>
      <c r="B1806" s="561" t="s">
        <v>1747</v>
      </c>
      <c r="C1806" s="561" t="s">
        <v>26376</v>
      </c>
      <c r="D1806" s="561" t="s">
        <v>26377</v>
      </c>
      <c r="E1806" s="562" t="s">
        <v>22</v>
      </c>
      <c r="F1806" s="561" t="s">
        <v>22</v>
      </c>
      <c r="G1806" s="561" t="s">
        <v>26383</v>
      </c>
      <c r="H1806" s="561" t="s">
        <v>26384</v>
      </c>
      <c r="I1806" s="561" t="s">
        <v>17887</v>
      </c>
      <c r="J1806" s="561" t="s">
        <v>24</v>
      </c>
      <c r="K1806" s="562" t="s">
        <v>5155</v>
      </c>
      <c r="L1806" s="561" t="s">
        <v>25</v>
      </c>
    </row>
    <row r="1807" spans="1:12" x14ac:dyDescent="0.25">
      <c r="A1807" s="561" t="s">
        <v>1746</v>
      </c>
      <c r="B1807" s="561" t="s">
        <v>1747</v>
      </c>
      <c r="C1807" s="561" t="s">
        <v>26376</v>
      </c>
      <c r="D1807" s="561" t="s">
        <v>26377</v>
      </c>
      <c r="E1807" s="562" t="s">
        <v>22</v>
      </c>
      <c r="F1807" s="561" t="s">
        <v>22</v>
      </c>
      <c r="G1807" s="561" t="s">
        <v>26385</v>
      </c>
      <c r="H1807" s="561" t="s">
        <v>26386</v>
      </c>
      <c r="I1807" s="561" t="s">
        <v>17887</v>
      </c>
      <c r="J1807" s="561" t="s">
        <v>24</v>
      </c>
      <c r="K1807" s="562" t="s">
        <v>848</v>
      </c>
      <c r="L1807" s="561" t="s">
        <v>25</v>
      </c>
    </row>
    <row r="1808" spans="1:12" x14ac:dyDescent="0.25">
      <c r="A1808" s="561" t="s">
        <v>1746</v>
      </c>
      <c r="B1808" s="561" t="s">
        <v>1747</v>
      </c>
      <c r="C1808" s="561" t="s">
        <v>26376</v>
      </c>
      <c r="D1808" s="561" t="s">
        <v>26377</v>
      </c>
      <c r="E1808" s="562" t="s">
        <v>22</v>
      </c>
      <c r="F1808" s="561" t="s">
        <v>22</v>
      </c>
      <c r="G1808" s="561" t="s">
        <v>26387</v>
      </c>
      <c r="H1808" s="561" t="s">
        <v>26388</v>
      </c>
      <c r="I1808" s="561" t="s">
        <v>17887</v>
      </c>
      <c r="J1808" s="561" t="s">
        <v>24</v>
      </c>
      <c r="K1808" s="562" t="s">
        <v>3607</v>
      </c>
      <c r="L1808" s="561" t="s">
        <v>25</v>
      </c>
    </row>
    <row r="1809" spans="1:12" x14ac:dyDescent="0.25">
      <c r="A1809" s="561" t="s">
        <v>1746</v>
      </c>
      <c r="B1809" s="561" t="s">
        <v>1747</v>
      </c>
      <c r="C1809" s="561" t="s">
        <v>26376</v>
      </c>
      <c r="D1809" s="561" t="s">
        <v>26377</v>
      </c>
      <c r="E1809" s="562" t="s">
        <v>22</v>
      </c>
      <c r="F1809" s="561" t="s">
        <v>22</v>
      </c>
      <c r="G1809" s="561" t="s">
        <v>26389</v>
      </c>
      <c r="H1809" s="561" t="s">
        <v>26390</v>
      </c>
      <c r="I1809" s="561" t="s">
        <v>17887</v>
      </c>
      <c r="J1809" s="561" t="s">
        <v>24</v>
      </c>
      <c r="K1809" s="562" t="s">
        <v>7800</v>
      </c>
      <c r="L1809" s="561" t="s">
        <v>25</v>
      </c>
    </row>
    <row r="1810" spans="1:12" x14ac:dyDescent="0.25">
      <c r="A1810" s="561" t="s">
        <v>1746</v>
      </c>
      <c r="B1810" s="561" t="s">
        <v>1747</v>
      </c>
      <c r="C1810" s="561" t="s">
        <v>26376</v>
      </c>
      <c r="D1810" s="561" t="s">
        <v>26377</v>
      </c>
      <c r="E1810" s="562" t="s">
        <v>22</v>
      </c>
      <c r="F1810" s="561" t="s">
        <v>22</v>
      </c>
      <c r="G1810" s="561" t="s">
        <v>26391</v>
      </c>
      <c r="H1810" s="561" t="s">
        <v>26392</v>
      </c>
      <c r="I1810" s="561" t="s">
        <v>17887</v>
      </c>
      <c r="J1810" s="561" t="s">
        <v>24</v>
      </c>
      <c r="K1810" s="562" t="s">
        <v>5845</v>
      </c>
      <c r="L1810" s="561" t="s">
        <v>25</v>
      </c>
    </row>
    <row r="1811" spans="1:12" x14ac:dyDescent="0.25">
      <c r="A1811" s="561" t="s">
        <v>1746</v>
      </c>
      <c r="B1811" s="561" t="s">
        <v>1747</v>
      </c>
      <c r="C1811" s="561" t="s">
        <v>26376</v>
      </c>
      <c r="D1811" s="561" t="s">
        <v>26377</v>
      </c>
      <c r="E1811" s="562" t="s">
        <v>22</v>
      </c>
      <c r="F1811" s="561" t="s">
        <v>22</v>
      </c>
      <c r="G1811" s="561" t="s">
        <v>26393</v>
      </c>
      <c r="H1811" s="561" t="s">
        <v>26394</v>
      </c>
      <c r="I1811" s="561" t="s">
        <v>17887</v>
      </c>
      <c r="J1811" s="561" t="s">
        <v>24</v>
      </c>
      <c r="K1811" s="562" t="s">
        <v>4675</v>
      </c>
      <c r="L1811" s="561" t="s">
        <v>25</v>
      </c>
    </row>
    <row r="1812" spans="1:12" x14ac:dyDescent="0.25">
      <c r="A1812" s="561" t="s">
        <v>1746</v>
      </c>
      <c r="B1812" s="561" t="s">
        <v>1747</v>
      </c>
      <c r="C1812" s="561" t="s">
        <v>26376</v>
      </c>
      <c r="D1812" s="561" t="s">
        <v>26377</v>
      </c>
      <c r="E1812" s="562" t="s">
        <v>22</v>
      </c>
      <c r="F1812" s="561" t="s">
        <v>22</v>
      </c>
      <c r="G1812" s="561" t="s">
        <v>26395</v>
      </c>
      <c r="H1812" s="561" t="s">
        <v>26396</v>
      </c>
      <c r="I1812" s="561" t="s">
        <v>17887</v>
      </c>
      <c r="J1812" s="561" t="s">
        <v>24</v>
      </c>
      <c r="K1812" s="562" t="s">
        <v>7452</v>
      </c>
      <c r="L1812" s="561" t="s">
        <v>25</v>
      </c>
    </row>
    <row r="1813" spans="1:12" x14ac:dyDescent="0.25">
      <c r="A1813" s="561" t="s">
        <v>1746</v>
      </c>
      <c r="B1813" s="561" t="s">
        <v>1747</v>
      </c>
      <c r="C1813" s="561" t="s">
        <v>26376</v>
      </c>
      <c r="D1813" s="561" t="s">
        <v>26377</v>
      </c>
      <c r="E1813" s="562" t="s">
        <v>22</v>
      </c>
      <c r="F1813" s="561" t="s">
        <v>22</v>
      </c>
      <c r="G1813" s="561" t="s">
        <v>26397</v>
      </c>
      <c r="H1813" s="561" t="s">
        <v>26398</v>
      </c>
      <c r="I1813" s="561" t="s">
        <v>25535</v>
      </c>
      <c r="J1813" s="561" t="s">
        <v>7063</v>
      </c>
      <c r="K1813" s="562" t="s">
        <v>26399</v>
      </c>
      <c r="L1813" s="561" t="s">
        <v>25</v>
      </c>
    </row>
    <row r="1814" spans="1:12" x14ac:dyDescent="0.25">
      <c r="A1814" s="561" t="s">
        <v>1746</v>
      </c>
      <c r="B1814" s="561" t="s">
        <v>1747</v>
      </c>
      <c r="C1814" s="561" t="s">
        <v>26376</v>
      </c>
      <c r="D1814" s="561" t="s">
        <v>26377</v>
      </c>
      <c r="E1814" s="562" t="s">
        <v>22</v>
      </c>
      <c r="F1814" s="561" t="s">
        <v>22</v>
      </c>
      <c r="G1814" s="561" t="s">
        <v>26400</v>
      </c>
      <c r="H1814" s="561" t="s">
        <v>26401</v>
      </c>
      <c r="I1814" s="561" t="s">
        <v>23270</v>
      </c>
      <c r="J1814" s="561" t="s">
        <v>7063</v>
      </c>
      <c r="K1814" s="562" t="s">
        <v>26402</v>
      </c>
      <c r="L1814" s="561" t="s">
        <v>25</v>
      </c>
    </row>
    <row r="1815" spans="1:12" x14ac:dyDescent="0.25">
      <c r="A1815" s="561" t="s">
        <v>1746</v>
      </c>
      <c r="B1815" s="561" t="s">
        <v>1747</v>
      </c>
      <c r="C1815" s="561" t="s">
        <v>26376</v>
      </c>
      <c r="D1815" s="561" t="s">
        <v>26377</v>
      </c>
      <c r="E1815" s="562" t="s">
        <v>22</v>
      </c>
      <c r="F1815" s="561" t="s">
        <v>22</v>
      </c>
      <c r="G1815" s="561" t="s">
        <v>26403</v>
      </c>
      <c r="H1815" s="561" t="s">
        <v>26404</v>
      </c>
      <c r="I1815" s="561" t="s">
        <v>23270</v>
      </c>
      <c r="J1815" s="561" t="s">
        <v>7063</v>
      </c>
      <c r="K1815" s="562" t="s">
        <v>26405</v>
      </c>
      <c r="L1815" s="561" t="s">
        <v>25</v>
      </c>
    </row>
    <row r="1816" spans="1:12" x14ac:dyDescent="0.25">
      <c r="A1816" s="561" t="s">
        <v>1746</v>
      </c>
      <c r="B1816" s="561" t="s">
        <v>1747</v>
      </c>
      <c r="C1816" s="561" t="s">
        <v>26376</v>
      </c>
      <c r="D1816" s="561" t="s">
        <v>26377</v>
      </c>
      <c r="E1816" s="562" t="s">
        <v>22</v>
      </c>
      <c r="F1816" s="561" t="s">
        <v>22</v>
      </c>
      <c r="G1816" s="561" t="s">
        <v>26406</v>
      </c>
      <c r="H1816" s="561" t="s">
        <v>26407</v>
      </c>
      <c r="I1816" s="561" t="s">
        <v>23270</v>
      </c>
      <c r="J1816" s="561" t="s">
        <v>7063</v>
      </c>
      <c r="K1816" s="562" t="s">
        <v>26408</v>
      </c>
      <c r="L1816" s="561" t="s">
        <v>25</v>
      </c>
    </row>
    <row r="1817" spans="1:12" x14ac:dyDescent="0.25">
      <c r="A1817" s="561" t="s">
        <v>1746</v>
      </c>
      <c r="B1817" s="561" t="s">
        <v>1747</v>
      </c>
      <c r="C1817" s="561" t="s">
        <v>26376</v>
      </c>
      <c r="D1817" s="561" t="s">
        <v>26377</v>
      </c>
      <c r="E1817" s="562" t="s">
        <v>22</v>
      </c>
      <c r="F1817" s="561" t="s">
        <v>22</v>
      </c>
      <c r="G1817" s="561" t="s">
        <v>26409</v>
      </c>
      <c r="H1817" s="561" t="s">
        <v>26410</v>
      </c>
      <c r="I1817" s="561" t="s">
        <v>23270</v>
      </c>
      <c r="J1817" s="561" t="s">
        <v>7063</v>
      </c>
      <c r="K1817" s="562" t="s">
        <v>26411</v>
      </c>
      <c r="L1817" s="561" t="s">
        <v>25</v>
      </c>
    </row>
    <row r="1818" spans="1:12" x14ac:dyDescent="0.25">
      <c r="A1818" s="561" t="s">
        <v>1746</v>
      </c>
      <c r="B1818" s="561" t="s">
        <v>1747</v>
      </c>
      <c r="C1818" s="561" t="s">
        <v>26376</v>
      </c>
      <c r="D1818" s="561" t="s">
        <v>26377</v>
      </c>
      <c r="E1818" s="562" t="s">
        <v>22</v>
      </c>
      <c r="F1818" s="561" t="s">
        <v>22</v>
      </c>
      <c r="G1818" s="561" t="s">
        <v>26412</v>
      </c>
      <c r="H1818" s="561" t="s">
        <v>26413</v>
      </c>
      <c r="I1818" s="561" t="s">
        <v>23270</v>
      </c>
      <c r="J1818" s="561" t="s">
        <v>7063</v>
      </c>
      <c r="K1818" s="562" t="s">
        <v>26414</v>
      </c>
      <c r="L1818" s="561" t="s">
        <v>25</v>
      </c>
    </row>
    <row r="1819" spans="1:12" x14ac:dyDescent="0.25">
      <c r="A1819" s="561" t="s">
        <v>1746</v>
      </c>
      <c r="B1819" s="561" t="s">
        <v>1747</v>
      </c>
      <c r="C1819" s="561" t="s">
        <v>26376</v>
      </c>
      <c r="D1819" s="561" t="s">
        <v>26377</v>
      </c>
      <c r="E1819" s="562" t="s">
        <v>22</v>
      </c>
      <c r="F1819" s="561" t="s">
        <v>22</v>
      </c>
      <c r="G1819" s="561" t="s">
        <v>26415</v>
      </c>
      <c r="H1819" s="561" t="s">
        <v>26416</v>
      </c>
      <c r="I1819" s="561" t="s">
        <v>23270</v>
      </c>
      <c r="J1819" s="561" t="s">
        <v>7063</v>
      </c>
      <c r="K1819" s="562" t="s">
        <v>26417</v>
      </c>
      <c r="L1819" s="561" t="s">
        <v>25</v>
      </c>
    </row>
    <row r="1820" spans="1:12" x14ac:dyDescent="0.25">
      <c r="A1820" s="561" t="s">
        <v>1746</v>
      </c>
      <c r="B1820" s="561" t="s">
        <v>1747</v>
      </c>
      <c r="C1820" s="561" t="s">
        <v>26376</v>
      </c>
      <c r="D1820" s="561" t="s">
        <v>26377</v>
      </c>
      <c r="E1820" s="562" t="s">
        <v>22</v>
      </c>
      <c r="F1820" s="561" t="s">
        <v>22</v>
      </c>
      <c r="G1820" s="561" t="s">
        <v>26418</v>
      </c>
      <c r="H1820" s="561" t="s">
        <v>26419</v>
      </c>
      <c r="I1820" s="561" t="s">
        <v>23270</v>
      </c>
      <c r="J1820" s="561" t="s">
        <v>7063</v>
      </c>
      <c r="K1820" s="562" t="s">
        <v>26420</v>
      </c>
      <c r="L1820" s="561" t="s">
        <v>25</v>
      </c>
    </row>
    <row r="1821" spans="1:12" x14ac:dyDescent="0.25">
      <c r="A1821" s="561" t="s">
        <v>1746</v>
      </c>
      <c r="B1821" s="561" t="s">
        <v>1747</v>
      </c>
      <c r="C1821" s="561" t="s">
        <v>26376</v>
      </c>
      <c r="D1821" s="561" t="s">
        <v>26377</v>
      </c>
      <c r="E1821" s="562" t="s">
        <v>22</v>
      </c>
      <c r="F1821" s="561" t="s">
        <v>22</v>
      </c>
      <c r="G1821" s="561" t="s">
        <v>26421</v>
      </c>
      <c r="H1821" s="561" t="s">
        <v>26422</v>
      </c>
      <c r="I1821" s="561" t="s">
        <v>23270</v>
      </c>
      <c r="J1821" s="561" t="s">
        <v>7063</v>
      </c>
      <c r="K1821" s="562" t="s">
        <v>26423</v>
      </c>
      <c r="L1821" s="561" t="s">
        <v>25</v>
      </c>
    </row>
    <row r="1822" spans="1:12" x14ac:dyDescent="0.25">
      <c r="A1822" s="561" t="s">
        <v>1746</v>
      </c>
      <c r="B1822" s="561" t="s">
        <v>1747</v>
      </c>
      <c r="C1822" s="561" t="s">
        <v>26376</v>
      </c>
      <c r="D1822" s="561" t="s">
        <v>26377</v>
      </c>
      <c r="E1822" s="562" t="s">
        <v>22</v>
      </c>
      <c r="F1822" s="561" t="s">
        <v>22</v>
      </c>
      <c r="G1822" s="561" t="s">
        <v>26424</v>
      </c>
      <c r="H1822" s="561" t="s">
        <v>26425</v>
      </c>
      <c r="I1822" s="561" t="s">
        <v>23270</v>
      </c>
      <c r="J1822" s="561" t="s">
        <v>7063</v>
      </c>
      <c r="K1822" s="562" t="s">
        <v>26426</v>
      </c>
      <c r="L1822" s="561" t="s">
        <v>25</v>
      </c>
    </row>
    <row r="1823" spans="1:12" x14ac:dyDescent="0.25">
      <c r="A1823" s="561" t="s">
        <v>1746</v>
      </c>
      <c r="B1823" s="561" t="s">
        <v>1747</v>
      </c>
      <c r="C1823" s="561" t="s">
        <v>26376</v>
      </c>
      <c r="D1823" s="561" t="s">
        <v>26377</v>
      </c>
      <c r="E1823" s="562" t="s">
        <v>22</v>
      </c>
      <c r="F1823" s="561" t="s">
        <v>22</v>
      </c>
      <c r="G1823" s="561" t="s">
        <v>26427</v>
      </c>
      <c r="H1823" s="561" t="s">
        <v>26428</v>
      </c>
      <c r="I1823" s="561" t="s">
        <v>23270</v>
      </c>
      <c r="J1823" s="561" t="s">
        <v>7063</v>
      </c>
      <c r="K1823" s="562" t="s">
        <v>26429</v>
      </c>
      <c r="L1823" s="561" t="s">
        <v>25</v>
      </c>
    </row>
    <row r="1824" spans="1:12" x14ac:dyDescent="0.25">
      <c r="A1824" s="561" t="s">
        <v>1746</v>
      </c>
      <c r="B1824" s="561" t="s">
        <v>1747</v>
      </c>
      <c r="C1824" s="561" t="s">
        <v>26376</v>
      </c>
      <c r="D1824" s="561" t="s">
        <v>26377</v>
      </c>
      <c r="E1824" s="562" t="s">
        <v>22</v>
      </c>
      <c r="F1824" s="561" t="s">
        <v>22</v>
      </c>
      <c r="G1824" s="561" t="s">
        <v>26430</v>
      </c>
      <c r="H1824" s="561" t="s">
        <v>26431</v>
      </c>
      <c r="I1824" s="561" t="s">
        <v>23270</v>
      </c>
      <c r="J1824" s="561" t="s">
        <v>7063</v>
      </c>
      <c r="K1824" s="562" t="s">
        <v>26432</v>
      </c>
      <c r="L1824" s="561" t="s">
        <v>25</v>
      </c>
    </row>
    <row r="1825" spans="1:12" x14ac:dyDescent="0.25">
      <c r="A1825" s="561" t="s">
        <v>1746</v>
      </c>
      <c r="B1825" s="561" t="s">
        <v>1747</v>
      </c>
      <c r="C1825" s="561" t="s">
        <v>26376</v>
      </c>
      <c r="D1825" s="561" t="s">
        <v>26377</v>
      </c>
      <c r="E1825" s="562" t="s">
        <v>22</v>
      </c>
      <c r="F1825" s="561" t="s">
        <v>22</v>
      </c>
      <c r="G1825" s="561" t="s">
        <v>26433</v>
      </c>
      <c r="H1825" s="561" t="s">
        <v>26434</v>
      </c>
      <c r="I1825" s="561" t="s">
        <v>23270</v>
      </c>
      <c r="J1825" s="561" t="s">
        <v>7063</v>
      </c>
      <c r="K1825" s="562" t="s">
        <v>26435</v>
      </c>
      <c r="L1825" s="561" t="s">
        <v>25</v>
      </c>
    </row>
    <row r="1826" spans="1:12" x14ac:dyDescent="0.25">
      <c r="A1826" s="561" t="s">
        <v>1746</v>
      </c>
      <c r="B1826" s="561" t="s">
        <v>1747</v>
      </c>
      <c r="C1826" s="561" t="s">
        <v>26376</v>
      </c>
      <c r="D1826" s="561" t="s">
        <v>26377</v>
      </c>
      <c r="E1826" s="562" t="s">
        <v>22</v>
      </c>
      <c r="F1826" s="561" t="s">
        <v>22</v>
      </c>
      <c r="G1826" s="561" t="s">
        <v>26436</v>
      </c>
      <c r="H1826" s="561" t="s">
        <v>26437</v>
      </c>
      <c r="I1826" s="561" t="s">
        <v>23270</v>
      </c>
      <c r="J1826" s="561" t="s">
        <v>7063</v>
      </c>
      <c r="K1826" s="562" t="s">
        <v>26438</v>
      </c>
      <c r="L1826" s="561" t="s">
        <v>25</v>
      </c>
    </row>
    <row r="1827" spans="1:12" x14ac:dyDescent="0.25">
      <c r="A1827" s="561" t="s">
        <v>1746</v>
      </c>
      <c r="B1827" s="561" t="s">
        <v>1747</v>
      </c>
      <c r="C1827" s="561" t="s">
        <v>26376</v>
      </c>
      <c r="D1827" s="561" t="s">
        <v>26377</v>
      </c>
      <c r="E1827" s="562" t="s">
        <v>22</v>
      </c>
      <c r="F1827" s="561" t="s">
        <v>22</v>
      </c>
      <c r="G1827" s="561" t="s">
        <v>26439</v>
      </c>
      <c r="H1827" s="561" t="s">
        <v>26440</v>
      </c>
      <c r="I1827" s="561" t="s">
        <v>23270</v>
      </c>
      <c r="J1827" s="561" t="s">
        <v>7063</v>
      </c>
      <c r="K1827" s="562" t="s">
        <v>26441</v>
      </c>
      <c r="L1827" s="561" t="s">
        <v>25</v>
      </c>
    </row>
    <row r="1828" spans="1:12" x14ac:dyDescent="0.25">
      <c r="A1828" s="561" t="s">
        <v>1746</v>
      </c>
      <c r="B1828" s="561" t="s">
        <v>1747</v>
      </c>
      <c r="C1828" s="561" t="s">
        <v>26376</v>
      </c>
      <c r="D1828" s="561" t="s">
        <v>26377</v>
      </c>
      <c r="E1828" s="562" t="s">
        <v>22</v>
      </c>
      <c r="F1828" s="561" t="s">
        <v>22</v>
      </c>
      <c r="G1828" s="561" t="s">
        <v>26442</v>
      </c>
      <c r="H1828" s="561" t="s">
        <v>26443</v>
      </c>
      <c r="I1828" s="561" t="s">
        <v>23270</v>
      </c>
      <c r="J1828" s="561" t="s">
        <v>7063</v>
      </c>
      <c r="K1828" s="562" t="s">
        <v>26444</v>
      </c>
      <c r="L1828" s="561" t="s">
        <v>25</v>
      </c>
    </row>
    <row r="1829" spans="1:12" x14ac:dyDescent="0.25">
      <c r="A1829" s="561" t="s">
        <v>1746</v>
      </c>
      <c r="B1829" s="561" t="s">
        <v>1747</v>
      </c>
      <c r="C1829" s="561" t="s">
        <v>26376</v>
      </c>
      <c r="D1829" s="561" t="s">
        <v>26377</v>
      </c>
      <c r="E1829" s="562" t="s">
        <v>22</v>
      </c>
      <c r="F1829" s="561" t="s">
        <v>22</v>
      </c>
      <c r="G1829" s="561" t="s">
        <v>26445</v>
      </c>
      <c r="H1829" s="561" t="s">
        <v>26446</v>
      </c>
      <c r="I1829" s="561" t="s">
        <v>23270</v>
      </c>
      <c r="J1829" s="561" t="s">
        <v>7063</v>
      </c>
      <c r="K1829" s="562" t="s">
        <v>26447</v>
      </c>
      <c r="L1829" s="561" t="s">
        <v>25</v>
      </c>
    </row>
    <row r="1830" spans="1:12" x14ac:dyDescent="0.25">
      <c r="A1830" s="561" t="s">
        <v>1746</v>
      </c>
      <c r="B1830" s="561" t="s">
        <v>1747</v>
      </c>
      <c r="C1830" s="561" t="s">
        <v>26376</v>
      </c>
      <c r="D1830" s="561" t="s">
        <v>26377</v>
      </c>
      <c r="E1830" s="562" t="s">
        <v>22</v>
      </c>
      <c r="F1830" s="561" t="s">
        <v>22</v>
      </c>
      <c r="G1830" s="561" t="s">
        <v>26448</v>
      </c>
      <c r="H1830" s="561" t="s">
        <v>26449</v>
      </c>
      <c r="I1830" s="561" t="s">
        <v>23270</v>
      </c>
      <c r="J1830" s="561" t="s">
        <v>7063</v>
      </c>
      <c r="K1830" s="562" t="s">
        <v>26450</v>
      </c>
      <c r="L1830" s="561" t="s">
        <v>25</v>
      </c>
    </row>
    <row r="1831" spans="1:12" x14ac:dyDescent="0.25">
      <c r="A1831" s="561" t="s">
        <v>1746</v>
      </c>
      <c r="B1831" s="561" t="s">
        <v>1747</v>
      </c>
      <c r="C1831" s="561" t="s">
        <v>26376</v>
      </c>
      <c r="D1831" s="561" t="s">
        <v>26377</v>
      </c>
      <c r="E1831" s="562" t="s">
        <v>22</v>
      </c>
      <c r="F1831" s="561" t="s">
        <v>22</v>
      </c>
      <c r="G1831" s="561" t="s">
        <v>26451</v>
      </c>
      <c r="H1831" s="561" t="s">
        <v>26452</v>
      </c>
      <c r="I1831" s="561" t="s">
        <v>23270</v>
      </c>
      <c r="J1831" s="561" t="s">
        <v>7063</v>
      </c>
      <c r="K1831" s="562" t="s">
        <v>26453</v>
      </c>
      <c r="L1831" s="561" t="s">
        <v>25</v>
      </c>
    </row>
    <row r="1832" spans="1:12" x14ac:dyDescent="0.25">
      <c r="A1832" s="561" t="s">
        <v>1746</v>
      </c>
      <c r="B1832" s="561" t="s">
        <v>1747</v>
      </c>
      <c r="C1832" s="561" t="s">
        <v>26376</v>
      </c>
      <c r="D1832" s="561" t="s">
        <v>26377</v>
      </c>
      <c r="E1832" s="562" t="s">
        <v>22</v>
      </c>
      <c r="F1832" s="561" t="s">
        <v>22</v>
      </c>
      <c r="G1832" s="561" t="s">
        <v>26454</v>
      </c>
      <c r="H1832" s="561" t="s">
        <v>26455</v>
      </c>
      <c r="I1832" s="561" t="s">
        <v>23270</v>
      </c>
      <c r="J1832" s="561" t="s">
        <v>7063</v>
      </c>
      <c r="K1832" s="562" t="s">
        <v>26456</v>
      </c>
      <c r="L1832" s="561" t="s">
        <v>25</v>
      </c>
    </row>
    <row r="1833" spans="1:12" x14ac:dyDescent="0.25">
      <c r="A1833" s="561" t="s">
        <v>1746</v>
      </c>
      <c r="B1833" s="561" t="s">
        <v>1747</v>
      </c>
      <c r="C1833" s="561" t="s">
        <v>26376</v>
      </c>
      <c r="D1833" s="561" t="s">
        <v>26377</v>
      </c>
      <c r="E1833" s="562" t="s">
        <v>22</v>
      </c>
      <c r="F1833" s="561" t="s">
        <v>22</v>
      </c>
      <c r="G1833" s="561" t="s">
        <v>26457</v>
      </c>
      <c r="H1833" s="561" t="s">
        <v>26458</v>
      </c>
      <c r="I1833" s="561" t="s">
        <v>23270</v>
      </c>
      <c r="J1833" s="561" t="s">
        <v>7063</v>
      </c>
      <c r="K1833" s="562" t="s">
        <v>26459</v>
      </c>
      <c r="L1833" s="561" t="s">
        <v>25</v>
      </c>
    </row>
    <row r="1834" spans="1:12" x14ac:dyDescent="0.25">
      <c r="A1834" s="561" t="s">
        <v>1746</v>
      </c>
      <c r="B1834" s="561" t="s">
        <v>1747</v>
      </c>
      <c r="C1834" s="561" t="s">
        <v>26376</v>
      </c>
      <c r="D1834" s="561" t="s">
        <v>26377</v>
      </c>
      <c r="E1834" s="562" t="s">
        <v>22</v>
      </c>
      <c r="F1834" s="561" t="s">
        <v>22</v>
      </c>
      <c r="G1834" s="561" t="s">
        <v>26460</v>
      </c>
      <c r="H1834" s="561" t="s">
        <v>26461</v>
      </c>
      <c r="I1834" s="561" t="s">
        <v>23270</v>
      </c>
      <c r="J1834" s="561" t="s">
        <v>7063</v>
      </c>
      <c r="K1834" s="562" t="s">
        <v>26462</v>
      </c>
      <c r="L1834" s="561" t="s">
        <v>25</v>
      </c>
    </row>
    <row r="1835" spans="1:12" x14ac:dyDescent="0.25">
      <c r="A1835" s="561" t="s">
        <v>1746</v>
      </c>
      <c r="B1835" s="561" t="s">
        <v>1747</v>
      </c>
      <c r="C1835" s="561" t="s">
        <v>26376</v>
      </c>
      <c r="D1835" s="561" t="s">
        <v>26377</v>
      </c>
      <c r="E1835" s="562" t="s">
        <v>22</v>
      </c>
      <c r="F1835" s="561" t="s">
        <v>22</v>
      </c>
      <c r="G1835" s="561" t="s">
        <v>26463</v>
      </c>
      <c r="H1835" s="561" t="s">
        <v>26464</v>
      </c>
      <c r="I1835" s="561" t="s">
        <v>23270</v>
      </c>
      <c r="J1835" s="561" t="s">
        <v>7063</v>
      </c>
      <c r="K1835" s="562" t="s">
        <v>26465</v>
      </c>
      <c r="L1835" s="561" t="s">
        <v>25</v>
      </c>
    </row>
    <row r="1836" spans="1:12" x14ac:dyDescent="0.25">
      <c r="A1836" s="561" t="s">
        <v>1746</v>
      </c>
      <c r="B1836" s="561" t="s">
        <v>1747</v>
      </c>
      <c r="C1836" s="561" t="s">
        <v>26376</v>
      </c>
      <c r="D1836" s="561" t="s">
        <v>26377</v>
      </c>
      <c r="E1836" s="562" t="s">
        <v>22</v>
      </c>
      <c r="F1836" s="561" t="s">
        <v>22</v>
      </c>
      <c r="G1836" s="561" t="s">
        <v>26466</v>
      </c>
      <c r="H1836" s="561" t="s">
        <v>26467</v>
      </c>
      <c r="I1836" s="561" t="s">
        <v>23270</v>
      </c>
      <c r="J1836" s="561" t="s">
        <v>7063</v>
      </c>
      <c r="K1836" s="562" t="s">
        <v>26468</v>
      </c>
      <c r="L1836" s="561" t="s">
        <v>25</v>
      </c>
    </row>
    <row r="1837" spans="1:12" x14ac:dyDescent="0.25">
      <c r="A1837" s="561" t="s">
        <v>1746</v>
      </c>
      <c r="B1837" s="561" t="s">
        <v>1747</v>
      </c>
      <c r="C1837" s="561" t="s">
        <v>26376</v>
      </c>
      <c r="D1837" s="561" t="s">
        <v>26377</v>
      </c>
      <c r="E1837" s="562" t="s">
        <v>22</v>
      </c>
      <c r="F1837" s="561" t="s">
        <v>22</v>
      </c>
      <c r="G1837" s="561" t="s">
        <v>26469</v>
      </c>
      <c r="H1837" s="561" t="s">
        <v>26470</v>
      </c>
      <c r="I1837" s="561" t="s">
        <v>23270</v>
      </c>
      <c r="J1837" s="561" t="s">
        <v>7063</v>
      </c>
      <c r="K1837" s="562" t="s">
        <v>26471</v>
      </c>
      <c r="L1837" s="561" t="s">
        <v>25</v>
      </c>
    </row>
    <row r="1838" spans="1:12" x14ac:dyDescent="0.25">
      <c r="A1838" s="561" t="s">
        <v>1746</v>
      </c>
      <c r="B1838" s="561" t="s">
        <v>1747</v>
      </c>
      <c r="C1838" s="561" t="s">
        <v>26376</v>
      </c>
      <c r="D1838" s="561" t="s">
        <v>26377</v>
      </c>
      <c r="E1838" s="562" t="s">
        <v>22</v>
      </c>
      <c r="F1838" s="561" t="s">
        <v>22</v>
      </c>
      <c r="G1838" s="561" t="s">
        <v>26472</v>
      </c>
      <c r="H1838" s="561" t="s">
        <v>26473</v>
      </c>
      <c r="I1838" s="561" t="s">
        <v>23270</v>
      </c>
      <c r="J1838" s="561" t="s">
        <v>7063</v>
      </c>
      <c r="K1838" s="562" t="s">
        <v>26474</v>
      </c>
      <c r="L1838" s="561" t="s">
        <v>25</v>
      </c>
    </row>
    <row r="1839" spans="1:12" x14ac:dyDescent="0.25">
      <c r="A1839" s="561" t="s">
        <v>1746</v>
      </c>
      <c r="B1839" s="561" t="s">
        <v>1747</v>
      </c>
      <c r="C1839" s="561" t="s">
        <v>26376</v>
      </c>
      <c r="D1839" s="561" t="s">
        <v>26377</v>
      </c>
      <c r="E1839" s="562" t="s">
        <v>22</v>
      </c>
      <c r="F1839" s="561" t="s">
        <v>22</v>
      </c>
      <c r="G1839" s="561" t="s">
        <v>26475</v>
      </c>
      <c r="H1839" s="561" t="s">
        <v>26476</v>
      </c>
      <c r="I1839" s="561" t="s">
        <v>23270</v>
      </c>
      <c r="J1839" s="561" t="s">
        <v>7063</v>
      </c>
      <c r="K1839" s="562" t="s">
        <v>26477</v>
      </c>
      <c r="L1839" s="561" t="s">
        <v>25</v>
      </c>
    </row>
    <row r="1840" spans="1:12" x14ac:dyDescent="0.25">
      <c r="A1840" s="561" t="s">
        <v>1746</v>
      </c>
      <c r="B1840" s="561" t="s">
        <v>1747</v>
      </c>
      <c r="C1840" s="561" t="s">
        <v>26376</v>
      </c>
      <c r="D1840" s="561" t="s">
        <v>26377</v>
      </c>
      <c r="E1840" s="562" t="s">
        <v>22</v>
      </c>
      <c r="F1840" s="561" t="s">
        <v>22</v>
      </c>
      <c r="G1840" s="561" t="s">
        <v>26478</v>
      </c>
      <c r="H1840" s="561" t="s">
        <v>26479</v>
      </c>
      <c r="I1840" s="561" t="s">
        <v>23270</v>
      </c>
      <c r="J1840" s="561" t="s">
        <v>7063</v>
      </c>
      <c r="K1840" s="562" t="s">
        <v>26480</v>
      </c>
      <c r="L1840" s="561" t="s">
        <v>25</v>
      </c>
    </row>
    <row r="1841" spans="1:12" x14ac:dyDescent="0.25">
      <c r="A1841" s="561" t="s">
        <v>1746</v>
      </c>
      <c r="B1841" s="561" t="s">
        <v>1747</v>
      </c>
      <c r="C1841" s="561" t="s">
        <v>26376</v>
      </c>
      <c r="D1841" s="561" t="s">
        <v>26377</v>
      </c>
      <c r="E1841" s="562" t="s">
        <v>22</v>
      </c>
      <c r="F1841" s="561" t="s">
        <v>22</v>
      </c>
      <c r="G1841" s="561" t="s">
        <v>26481</v>
      </c>
      <c r="H1841" s="561" t="s">
        <v>26482</v>
      </c>
      <c r="I1841" s="561" t="s">
        <v>23270</v>
      </c>
      <c r="J1841" s="561" t="s">
        <v>7063</v>
      </c>
      <c r="K1841" s="562" t="s">
        <v>26483</v>
      </c>
      <c r="L1841" s="561" t="s">
        <v>25</v>
      </c>
    </row>
    <row r="1842" spans="1:12" x14ac:dyDescent="0.25">
      <c r="A1842" s="561" t="s">
        <v>1746</v>
      </c>
      <c r="B1842" s="561" t="s">
        <v>1747</v>
      </c>
      <c r="C1842" s="561" t="s">
        <v>26376</v>
      </c>
      <c r="D1842" s="561" t="s">
        <v>26377</v>
      </c>
      <c r="E1842" s="562" t="s">
        <v>22</v>
      </c>
      <c r="F1842" s="561" t="s">
        <v>22</v>
      </c>
      <c r="G1842" s="561" t="s">
        <v>26484</v>
      </c>
      <c r="H1842" s="561" t="s">
        <v>26485</v>
      </c>
      <c r="I1842" s="561" t="s">
        <v>23270</v>
      </c>
      <c r="J1842" s="561" t="s">
        <v>7063</v>
      </c>
      <c r="K1842" s="562" t="s">
        <v>26486</v>
      </c>
      <c r="L1842" s="561" t="s">
        <v>25</v>
      </c>
    </row>
    <row r="1843" spans="1:12" x14ac:dyDescent="0.25">
      <c r="A1843" s="561" t="s">
        <v>1746</v>
      </c>
      <c r="B1843" s="561" t="s">
        <v>1747</v>
      </c>
      <c r="C1843" s="561" t="s">
        <v>26376</v>
      </c>
      <c r="D1843" s="561" t="s">
        <v>26377</v>
      </c>
      <c r="E1843" s="562" t="s">
        <v>22</v>
      </c>
      <c r="F1843" s="561" t="s">
        <v>22</v>
      </c>
      <c r="G1843" s="561" t="s">
        <v>26487</v>
      </c>
      <c r="H1843" s="561" t="s">
        <v>26488</v>
      </c>
      <c r="I1843" s="561" t="s">
        <v>23270</v>
      </c>
      <c r="J1843" s="561" t="s">
        <v>7063</v>
      </c>
      <c r="K1843" s="562" t="s">
        <v>26489</v>
      </c>
      <c r="L1843" s="561" t="s">
        <v>25</v>
      </c>
    </row>
    <row r="1844" spans="1:12" x14ac:dyDescent="0.25">
      <c r="A1844" s="561" t="s">
        <v>1746</v>
      </c>
      <c r="B1844" s="561" t="s">
        <v>1747</v>
      </c>
      <c r="C1844" s="561" t="s">
        <v>26376</v>
      </c>
      <c r="D1844" s="561" t="s">
        <v>26377</v>
      </c>
      <c r="E1844" s="562" t="s">
        <v>22</v>
      </c>
      <c r="F1844" s="561" t="s">
        <v>22</v>
      </c>
      <c r="G1844" s="561" t="s">
        <v>26490</v>
      </c>
      <c r="H1844" s="561" t="s">
        <v>26491</v>
      </c>
      <c r="I1844" s="561" t="s">
        <v>23270</v>
      </c>
      <c r="J1844" s="561" t="s">
        <v>7063</v>
      </c>
      <c r="K1844" s="562" t="s">
        <v>26492</v>
      </c>
      <c r="L1844" s="561" t="s">
        <v>25</v>
      </c>
    </row>
    <row r="1845" spans="1:12" x14ac:dyDescent="0.25">
      <c r="A1845" s="561" t="s">
        <v>1746</v>
      </c>
      <c r="B1845" s="561" t="s">
        <v>1747</v>
      </c>
      <c r="C1845" s="561" t="s">
        <v>26376</v>
      </c>
      <c r="D1845" s="561" t="s">
        <v>26377</v>
      </c>
      <c r="E1845" s="562" t="s">
        <v>22</v>
      </c>
      <c r="F1845" s="561" t="s">
        <v>22</v>
      </c>
      <c r="G1845" s="561" t="s">
        <v>26493</v>
      </c>
      <c r="H1845" s="561" t="s">
        <v>26494</v>
      </c>
      <c r="I1845" s="561" t="s">
        <v>23270</v>
      </c>
      <c r="J1845" s="561" t="s">
        <v>7063</v>
      </c>
      <c r="K1845" s="562" t="s">
        <v>26495</v>
      </c>
      <c r="L1845" s="561" t="s">
        <v>25</v>
      </c>
    </row>
    <row r="1846" spans="1:12" x14ac:dyDescent="0.25">
      <c r="A1846" s="561" t="s">
        <v>1746</v>
      </c>
      <c r="B1846" s="561" t="s">
        <v>1747</v>
      </c>
      <c r="C1846" s="561" t="s">
        <v>26376</v>
      </c>
      <c r="D1846" s="561" t="s">
        <v>26377</v>
      </c>
      <c r="E1846" s="562" t="s">
        <v>22</v>
      </c>
      <c r="F1846" s="561" t="s">
        <v>22</v>
      </c>
      <c r="G1846" s="561" t="s">
        <v>26496</v>
      </c>
      <c r="H1846" s="561" t="s">
        <v>26497</v>
      </c>
      <c r="I1846" s="561" t="s">
        <v>23270</v>
      </c>
      <c r="J1846" s="561" t="s">
        <v>7063</v>
      </c>
      <c r="K1846" s="562" t="s">
        <v>26498</v>
      </c>
      <c r="L1846" s="561" t="s">
        <v>25</v>
      </c>
    </row>
    <row r="1847" spans="1:12" x14ac:dyDescent="0.25">
      <c r="A1847" s="561" t="s">
        <v>1746</v>
      </c>
      <c r="B1847" s="561" t="s">
        <v>1747</v>
      </c>
      <c r="C1847" s="561" t="s">
        <v>26376</v>
      </c>
      <c r="D1847" s="561" t="s">
        <v>26377</v>
      </c>
      <c r="E1847" s="562" t="s">
        <v>22</v>
      </c>
      <c r="F1847" s="561" t="s">
        <v>22</v>
      </c>
      <c r="G1847" s="561" t="s">
        <v>26499</v>
      </c>
      <c r="H1847" s="561" t="s">
        <v>26500</v>
      </c>
      <c r="I1847" s="561" t="s">
        <v>23270</v>
      </c>
      <c r="J1847" s="561" t="s">
        <v>7063</v>
      </c>
      <c r="K1847" s="562" t="s">
        <v>26501</v>
      </c>
      <c r="L1847" s="561" t="s">
        <v>25</v>
      </c>
    </row>
    <row r="1848" spans="1:12" x14ac:dyDescent="0.25">
      <c r="A1848" s="561" t="s">
        <v>1746</v>
      </c>
      <c r="B1848" s="561" t="s">
        <v>1747</v>
      </c>
      <c r="C1848" s="561" t="s">
        <v>26376</v>
      </c>
      <c r="D1848" s="561" t="s">
        <v>26377</v>
      </c>
      <c r="E1848" s="562" t="s">
        <v>22</v>
      </c>
      <c r="F1848" s="561" t="s">
        <v>22</v>
      </c>
      <c r="G1848" s="561" t="s">
        <v>26502</v>
      </c>
      <c r="H1848" s="561" t="s">
        <v>26503</v>
      </c>
      <c r="I1848" s="561" t="s">
        <v>23270</v>
      </c>
      <c r="J1848" s="561" t="s">
        <v>7063</v>
      </c>
      <c r="K1848" s="562" t="s">
        <v>26504</v>
      </c>
      <c r="L1848" s="561" t="s">
        <v>25</v>
      </c>
    </row>
    <row r="1849" spans="1:12" x14ac:dyDescent="0.25">
      <c r="A1849" s="561" t="s">
        <v>1746</v>
      </c>
      <c r="B1849" s="561" t="s">
        <v>1747</v>
      </c>
      <c r="C1849" s="561" t="s">
        <v>26376</v>
      </c>
      <c r="D1849" s="561" t="s">
        <v>26377</v>
      </c>
      <c r="E1849" s="562" t="s">
        <v>22</v>
      </c>
      <c r="F1849" s="561" t="s">
        <v>22</v>
      </c>
      <c r="G1849" s="561" t="s">
        <v>26505</v>
      </c>
      <c r="H1849" s="561" t="s">
        <v>26506</v>
      </c>
      <c r="I1849" s="561" t="s">
        <v>23270</v>
      </c>
      <c r="J1849" s="561" t="s">
        <v>7063</v>
      </c>
      <c r="K1849" s="562" t="s">
        <v>26507</v>
      </c>
      <c r="L1849" s="561" t="s">
        <v>25</v>
      </c>
    </row>
    <row r="1850" spans="1:12" x14ac:dyDescent="0.25">
      <c r="A1850" s="561" t="s">
        <v>1746</v>
      </c>
      <c r="B1850" s="561" t="s">
        <v>1747</v>
      </c>
      <c r="C1850" s="561" t="s">
        <v>26376</v>
      </c>
      <c r="D1850" s="561" t="s">
        <v>26377</v>
      </c>
      <c r="E1850" s="562" t="s">
        <v>22</v>
      </c>
      <c r="F1850" s="561" t="s">
        <v>22</v>
      </c>
      <c r="G1850" s="561" t="s">
        <v>26508</v>
      </c>
      <c r="H1850" s="561" t="s">
        <v>26509</v>
      </c>
      <c r="I1850" s="561" t="s">
        <v>23270</v>
      </c>
      <c r="J1850" s="561" t="s">
        <v>7063</v>
      </c>
      <c r="K1850" s="562" t="s">
        <v>26510</v>
      </c>
      <c r="L1850" s="561" t="s">
        <v>25</v>
      </c>
    </row>
    <row r="1851" spans="1:12" x14ac:dyDescent="0.25">
      <c r="A1851" s="561" t="s">
        <v>1746</v>
      </c>
      <c r="B1851" s="561" t="s">
        <v>1747</v>
      </c>
      <c r="C1851" s="561" t="s">
        <v>26376</v>
      </c>
      <c r="D1851" s="561" t="s">
        <v>26377</v>
      </c>
      <c r="E1851" s="562" t="s">
        <v>22</v>
      </c>
      <c r="F1851" s="561" t="s">
        <v>22</v>
      </c>
      <c r="G1851" s="561" t="s">
        <v>26511</v>
      </c>
      <c r="H1851" s="561" t="s">
        <v>26512</v>
      </c>
      <c r="I1851" s="561" t="s">
        <v>23270</v>
      </c>
      <c r="J1851" s="561" t="s">
        <v>7063</v>
      </c>
      <c r="K1851" s="562" t="s">
        <v>26510</v>
      </c>
      <c r="L1851" s="561" t="s">
        <v>25</v>
      </c>
    </row>
    <row r="1852" spans="1:12" x14ac:dyDescent="0.25">
      <c r="A1852" s="561" t="s">
        <v>1746</v>
      </c>
      <c r="B1852" s="561" t="s">
        <v>1747</v>
      </c>
      <c r="C1852" s="561" t="s">
        <v>26376</v>
      </c>
      <c r="D1852" s="561" t="s">
        <v>26377</v>
      </c>
      <c r="E1852" s="562" t="s">
        <v>22</v>
      </c>
      <c r="F1852" s="561" t="s">
        <v>22</v>
      </c>
      <c r="G1852" s="561" t="s">
        <v>26513</v>
      </c>
      <c r="H1852" s="561" t="s">
        <v>26514</v>
      </c>
      <c r="I1852" s="561" t="s">
        <v>23270</v>
      </c>
      <c r="J1852" s="561" t="s">
        <v>7063</v>
      </c>
      <c r="K1852" s="562" t="s">
        <v>26515</v>
      </c>
      <c r="L1852" s="561" t="s">
        <v>25</v>
      </c>
    </row>
    <row r="1853" spans="1:12" x14ac:dyDescent="0.25">
      <c r="A1853" s="561" t="s">
        <v>1746</v>
      </c>
      <c r="B1853" s="561" t="s">
        <v>1747</v>
      </c>
      <c r="C1853" s="561" t="s">
        <v>26376</v>
      </c>
      <c r="D1853" s="561" t="s">
        <v>26377</v>
      </c>
      <c r="E1853" s="562" t="s">
        <v>22</v>
      </c>
      <c r="F1853" s="561" t="s">
        <v>22</v>
      </c>
      <c r="G1853" s="561" t="s">
        <v>26516</v>
      </c>
      <c r="H1853" s="561" t="s">
        <v>26517</v>
      </c>
      <c r="I1853" s="561" t="s">
        <v>23270</v>
      </c>
      <c r="J1853" s="561" t="s">
        <v>7063</v>
      </c>
      <c r="K1853" s="562" t="s">
        <v>26515</v>
      </c>
      <c r="L1853" s="561" t="s">
        <v>25</v>
      </c>
    </row>
    <row r="1854" spans="1:12" x14ac:dyDescent="0.25">
      <c r="A1854" s="561" t="s">
        <v>1746</v>
      </c>
      <c r="B1854" s="561" t="s">
        <v>1747</v>
      </c>
      <c r="C1854" s="561" t="s">
        <v>26376</v>
      </c>
      <c r="D1854" s="561" t="s">
        <v>26377</v>
      </c>
      <c r="E1854" s="562" t="s">
        <v>22</v>
      </c>
      <c r="F1854" s="561" t="s">
        <v>22</v>
      </c>
      <c r="G1854" s="561" t="s">
        <v>26518</v>
      </c>
      <c r="H1854" s="561" t="s">
        <v>26519</v>
      </c>
      <c r="I1854" s="561" t="s">
        <v>23270</v>
      </c>
      <c r="J1854" s="561" t="s">
        <v>7063</v>
      </c>
      <c r="K1854" s="562" t="s">
        <v>26520</v>
      </c>
      <c r="L1854" s="561" t="s">
        <v>25</v>
      </c>
    </row>
    <row r="1855" spans="1:12" x14ac:dyDescent="0.25">
      <c r="A1855" s="561" t="s">
        <v>1746</v>
      </c>
      <c r="B1855" s="561" t="s">
        <v>1747</v>
      </c>
      <c r="C1855" s="561" t="s">
        <v>26376</v>
      </c>
      <c r="D1855" s="561" t="s">
        <v>26377</v>
      </c>
      <c r="E1855" s="562" t="s">
        <v>22</v>
      </c>
      <c r="F1855" s="561" t="s">
        <v>22</v>
      </c>
      <c r="G1855" s="561" t="s">
        <v>26521</v>
      </c>
      <c r="H1855" s="561" t="s">
        <v>26522</v>
      </c>
      <c r="I1855" s="561" t="s">
        <v>23270</v>
      </c>
      <c r="J1855" s="561" t="s">
        <v>7063</v>
      </c>
      <c r="K1855" s="562" t="s">
        <v>26523</v>
      </c>
      <c r="L1855" s="561" t="s">
        <v>25</v>
      </c>
    </row>
    <row r="1856" spans="1:12" x14ac:dyDescent="0.25">
      <c r="A1856" s="561" t="s">
        <v>1746</v>
      </c>
      <c r="B1856" s="561" t="s">
        <v>1747</v>
      </c>
      <c r="C1856" s="561" t="s">
        <v>26376</v>
      </c>
      <c r="D1856" s="561" t="s">
        <v>26377</v>
      </c>
      <c r="E1856" s="562" t="s">
        <v>22</v>
      </c>
      <c r="F1856" s="561" t="s">
        <v>22</v>
      </c>
      <c r="G1856" s="561" t="s">
        <v>26524</v>
      </c>
      <c r="H1856" s="561" t="s">
        <v>26525</v>
      </c>
      <c r="I1856" s="561" t="s">
        <v>23270</v>
      </c>
      <c r="J1856" s="561" t="s">
        <v>7063</v>
      </c>
      <c r="K1856" s="562" t="s">
        <v>26510</v>
      </c>
      <c r="L1856" s="561" t="s">
        <v>25</v>
      </c>
    </row>
    <row r="1857" spans="1:12" x14ac:dyDescent="0.25">
      <c r="A1857" s="561" t="s">
        <v>1746</v>
      </c>
      <c r="B1857" s="561" t="s">
        <v>1747</v>
      </c>
      <c r="C1857" s="561" t="s">
        <v>26376</v>
      </c>
      <c r="D1857" s="561" t="s">
        <v>26377</v>
      </c>
      <c r="E1857" s="562" t="s">
        <v>22</v>
      </c>
      <c r="F1857" s="561" t="s">
        <v>22</v>
      </c>
      <c r="G1857" s="561" t="s">
        <v>26526</v>
      </c>
      <c r="H1857" s="561" t="s">
        <v>26527</v>
      </c>
      <c r="I1857" s="561" t="s">
        <v>23270</v>
      </c>
      <c r="J1857" s="561" t="s">
        <v>7063</v>
      </c>
      <c r="K1857" s="562" t="s">
        <v>26528</v>
      </c>
      <c r="L1857" s="561" t="s">
        <v>25</v>
      </c>
    </row>
    <row r="1858" spans="1:12" x14ac:dyDescent="0.25">
      <c r="A1858" s="561" t="s">
        <v>1746</v>
      </c>
      <c r="B1858" s="561" t="s">
        <v>1747</v>
      </c>
      <c r="C1858" s="561" t="s">
        <v>26376</v>
      </c>
      <c r="D1858" s="561" t="s">
        <v>26377</v>
      </c>
      <c r="E1858" s="562" t="s">
        <v>22</v>
      </c>
      <c r="F1858" s="561" t="s">
        <v>22</v>
      </c>
      <c r="G1858" s="561" t="s">
        <v>26529</v>
      </c>
      <c r="H1858" s="561" t="s">
        <v>26530</v>
      </c>
      <c r="I1858" s="561" t="s">
        <v>23270</v>
      </c>
      <c r="J1858" s="561" t="s">
        <v>7063</v>
      </c>
      <c r="K1858" s="562" t="s">
        <v>26531</v>
      </c>
      <c r="L1858" s="561" t="s">
        <v>25</v>
      </c>
    </row>
    <row r="1859" spans="1:12" x14ac:dyDescent="0.25">
      <c r="A1859" s="561" t="s">
        <v>1746</v>
      </c>
      <c r="B1859" s="561" t="s">
        <v>1747</v>
      </c>
      <c r="C1859" s="561" t="s">
        <v>26376</v>
      </c>
      <c r="D1859" s="561" t="s">
        <v>26377</v>
      </c>
      <c r="E1859" s="562" t="s">
        <v>22</v>
      </c>
      <c r="F1859" s="561" t="s">
        <v>22</v>
      </c>
      <c r="G1859" s="561" t="s">
        <v>26532</v>
      </c>
      <c r="H1859" s="561" t="s">
        <v>26533</v>
      </c>
      <c r="I1859" s="561" t="s">
        <v>23270</v>
      </c>
      <c r="J1859" s="561" t="s">
        <v>7063</v>
      </c>
      <c r="K1859" s="562" t="s">
        <v>26534</v>
      </c>
      <c r="L1859" s="561" t="s">
        <v>25</v>
      </c>
    </row>
    <row r="1860" spans="1:12" x14ac:dyDescent="0.25">
      <c r="A1860" s="561" t="s">
        <v>1746</v>
      </c>
      <c r="B1860" s="561" t="s">
        <v>1747</v>
      </c>
      <c r="C1860" s="561" t="s">
        <v>26376</v>
      </c>
      <c r="D1860" s="561" t="s">
        <v>26377</v>
      </c>
      <c r="E1860" s="562" t="s">
        <v>22</v>
      </c>
      <c r="F1860" s="561" t="s">
        <v>22</v>
      </c>
      <c r="G1860" s="561" t="s">
        <v>26535</v>
      </c>
      <c r="H1860" s="561" t="s">
        <v>26536</v>
      </c>
      <c r="I1860" s="561" t="s">
        <v>23270</v>
      </c>
      <c r="J1860" s="561" t="s">
        <v>7063</v>
      </c>
      <c r="K1860" s="562" t="s">
        <v>26537</v>
      </c>
      <c r="L1860" s="561" t="s">
        <v>25</v>
      </c>
    </row>
    <row r="1861" spans="1:12" x14ac:dyDescent="0.25">
      <c r="A1861" s="561" t="s">
        <v>1746</v>
      </c>
      <c r="B1861" s="561" t="s">
        <v>1747</v>
      </c>
      <c r="C1861" s="561" t="s">
        <v>26376</v>
      </c>
      <c r="D1861" s="561" t="s">
        <v>26377</v>
      </c>
      <c r="E1861" s="562" t="s">
        <v>22</v>
      </c>
      <c r="F1861" s="561" t="s">
        <v>22</v>
      </c>
      <c r="G1861" s="561" t="s">
        <v>26538</v>
      </c>
      <c r="H1861" s="561" t="s">
        <v>26539</v>
      </c>
      <c r="I1861" s="561" t="s">
        <v>23270</v>
      </c>
      <c r="J1861" s="561" t="s">
        <v>7063</v>
      </c>
      <c r="K1861" s="562" t="s">
        <v>26540</v>
      </c>
      <c r="L1861" s="561" t="s">
        <v>25</v>
      </c>
    </row>
    <row r="1862" spans="1:12" x14ac:dyDescent="0.25">
      <c r="A1862" s="561" t="s">
        <v>1746</v>
      </c>
      <c r="B1862" s="561" t="s">
        <v>1747</v>
      </c>
      <c r="C1862" s="561" t="s">
        <v>26376</v>
      </c>
      <c r="D1862" s="561" t="s">
        <v>26377</v>
      </c>
      <c r="E1862" s="562" t="s">
        <v>22</v>
      </c>
      <c r="F1862" s="561" t="s">
        <v>22</v>
      </c>
      <c r="G1862" s="561" t="s">
        <v>26541</v>
      </c>
      <c r="H1862" s="561" t="s">
        <v>26542</v>
      </c>
      <c r="I1862" s="561" t="s">
        <v>23270</v>
      </c>
      <c r="J1862" s="561" t="s">
        <v>7063</v>
      </c>
      <c r="K1862" s="562" t="s">
        <v>26528</v>
      </c>
      <c r="L1862" s="561" t="s">
        <v>25</v>
      </c>
    </row>
    <row r="1863" spans="1:12" x14ac:dyDescent="0.25">
      <c r="A1863" s="561" t="s">
        <v>1746</v>
      </c>
      <c r="B1863" s="561" t="s">
        <v>1747</v>
      </c>
      <c r="C1863" s="561" t="s">
        <v>26376</v>
      </c>
      <c r="D1863" s="561" t="s">
        <v>26377</v>
      </c>
      <c r="E1863" s="562" t="s">
        <v>22</v>
      </c>
      <c r="F1863" s="561" t="s">
        <v>22</v>
      </c>
      <c r="G1863" s="561" t="s">
        <v>26543</v>
      </c>
      <c r="H1863" s="561" t="s">
        <v>26544</v>
      </c>
      <c r="I1863" s="561" t="s">
        <v>23270</v>
      </c>
      <c r="J1863" s="561" t="s">
        <v>7063</v>
      </c>
      <c r="K1863" s="562" t="s">
        <v>26545</v>
      </c>
      <c r="L1863" s="561" t="s">
        <v>25</v>
      </c>
    </row>
    <row r="1864" spans="1:12" x14ac:dyDescent="0.25">
      <c r="A1864" s="561" t="s">
        <v>1746</v>
      </c>
      <c r="B1864" s="561" t="s">
        <v>1747</v>
      </c>
      <c r="C1864" s="561" t="s">
        <v>26376</v>
      </c>
      <c r="D1864" s="561" t="s">
        <v>26377</v>
      </c>
      <c r="E1864" s="562" t="s">
        <v>22</v>
      </c>
      <c r="F1864" s="561" t="s">
        <v>22</v>
      </c>
      <c r="G1864" s="561" t="s">
        <v>26546</v>
      </c>
      <c r="H1864" s="561" t="s">
        <v>26547</v>
      </c>
      <c r="I1864" s="561" t="s">
        <v>23270</v>
      </c>
      <c r="J1864" s="561" t="s">
        <v>7063</v>
      </c>
      <c r="K1864" s="562" t="s">
        <v>26534</v>
      </c>
      <c r="L1864" s="561" t="s">
        <v>25</v>
      </c>
    </row>
    <row r="1865" spans="1:12" x14ac:dyDescent="0.25">
      <c r="A1865" s="561" t="s">
        <v>1746</v>
      </c>
      <c r="B1865" s="561" t="s">
        <v>1747</v>
      </c>
      <c r="C1865" s="561" t="s">
        <v>26376</v>
      </c>
      <c r="D1865" s="561" t="s">
        <v>26377</v>
      </c>
      <c r="E1865" s="562" t="s">
        <v>22</v>
      </c>
      <c r="F1865" s="561" t="s">
        <v>22</v>
      </c>
      <c r="G1865" s="561" t="s">
        <v>26548</v>
      </c>
      <c r="H1865" s="561" t="s">
        <v>26549</v>
      </c>
      <c r="I1865" s="561" t="s">
        <v>23270</v>
      </c>
      <c r="J1865" s="561" t="s">
        <v>7063</v>
      </c>
      <c r="K1865" s="562" t="s">
        <v>26550</v>
      </c>
      <c r="L1865" s="561" t="s">
        <v>25</v>
      </c>
    </row>
    <row r="1866" spans="1:12" x14ac:dyDescent="0.25">
      <c r="A1866" s="561" t="s">
        <v>1746</v>
      </c>
      <c r="B1866" s="561" t="s">
        <v>1747</v>
      </c>
      <c r="C1866" s="561" t="s">
        <v>26376</v>
      </c>
      <c r="D1866" s="561" t="s">
        <v>26377</v>
      </c>
      <c r="E1866" s="562" t="s">
        <v>22</v>
      </c>
      <c r="F1866" s="561" t="s">
        <v>22</v>
      </c>
      <c r="G1866" s="561" t="s">
        <v>26551</v>
      </c>
      <c r="H1866" s="561" t="s">
        <v>26552</v>
      </c>
      <c r="I1866" s="561" t="s">
        <v>23270</v>
      </c>
      <c r="J1866" s="561" t="s">
        <v>7063</v>
      </c>
      <c r="K1866" s="562" t="s">
        <v>26553</v>
      </c>
      <c r="L1866" s="561" t="s">
        <v>25</v>
      </c>
    </row>
    <row r="1867" spans="1:12" x14ac:dyDescent="0.25">
      <c r="A1867" s="561" t="s">
        <v>1746</v>
      </c>
      <c r="B1867" s="561" t="s">
        <v>1747</v>
      </c>
      <c r="C1867" s="561" t="s">
        <v>26376</v>
      </c>
      <c r="D1867" s="561" t="s">
        <v>26377</v>
      </c>
      <c r="E1867" s="562" t="s">
        <v>22</v>
      </c>
      <c r="F1867" s="561" t="s">
        <v>22</v>
      </c>
      <c r="G1867" s="561" t="s">
        <v>26554</v>
      </c>
      <c r="H1867" s="561" t="s">
        <v>26555</v>
      </c>
      <c r="I1867" s="561" t="s">
        <v>23270</v>
      </c>
      <c r="J1867" s="561" t="s">
        <v>7063</v>
      </c>
      <c r="K1867" s="562" t="s">
        <v>26556</v>
      </c>
      <c r="L1867" s="561" t="s">
        <v>25</v>
      </c>
    </row>
    <row r="1868" spans="1:12" x14ac:dyDescent="0.25">
      <c r="A1868" s="561" t="s">
        <v>1746</v>
      </c>
      <c r="B1868" s="561" t="s">
        <v>1747</v>
      </c>
      <c r="C1868" s="561" t="s">
        <v>26376</v>
      </c>
      <c r="D1868" s="561" t="s">
        <v>26377</v>
      </c>
      <c r="E1868" s="562" t="s">
        <v>22</v>
      </c>
      <c r="F1868" s="561" t="s">
        <v>22</v>
      </c>
      <c r="G1868" s="561" t="s">
        <v>26557</v>
      </c>
      <c r="H1868" s="561" t="s">
        <v>26558</v>
      </c>
      <c r="I1868" s="561" t="s">
        <v>23270</v>
      </c>
      <c r="J1868" s="561" t="s">
        <v>7063</v>
      </c>
      <c r="K1868" s="562" t="s">
        <v>26559</v>
      </c>
      <c r="L1868" s="561" t="s">
        <v>25</v>
      </c>
    </row>
    <row r="1869" spans="1:12" x14ac:dyDescent="0.25">
      <c r="A1869" s="561" t="s">
        <v>1746</v>
      </c>
      <c r="B1869" s="561" t="s">
        <v>1747</v>
      </c>
      <c r="C1869" s="561" t="s">
        <v>26376</v>
      </c>
      <c r="D1869" s="561" t="s">
        <v>26377</v>
      </c>
      <c r="E1869" s="562" t="s">
        <v>22</v>
      </c>
      <c r="F1869" s="561" t="s">
        <v>22</v>
      </c>
      <c r="G1869" s="561" t="s">
        <v>26560</v>
      </c>
      <c r="H1869" s="561" t="s">
        <v>26561</v>
      </c>
      <c r="I1869" s="561" t="s">
        <v>23270</v>
      </c>
      <c r="J1869" s="561" t="s">
        <v>7063</v>
      </c>
      <c r="K1869" s="562" t="s">
        <v>26562</v>
      </c>
      <c r="L1869" s="561" t="s">
        <v>25</v>
      </c>
    </row>
    <row r="1870" spans="1:12" x14ac:dyDescent="0.25">
      <c r="A1870" s="561" t="s">
        <v>1746</v>
      </c>
      <c r="B1870" s="561" t="s">
        <v>1747</v>
      </c>
      <c r="C1870" s="561" t="s">
        <v>26376</v>
      </c>
      <c r="D1870" s="561" t="s">
        <v>26377</v>
      </c>
      <c r="E1870" s="562" t="s">
        <v>22</v>
      </c>
      <c r="F1870" s="561" t="s">
        <v>22</v>
      </c>
      <c r="G1870" s="561" t="s">
        <v>26563</v>
      </c>
      <c r="H1870" s="561" t="s">
        <v>26564</v>
      </c>
      <c r="I1870" s="561" t="s">
        <v>23270</v>
      </c>
      <c r="J1870" s="561" t="s">
        <v>7063</v>
      </c>
      <c r="K1870" s="562" t="s">
        <v>26565</v>
      </c>
      <c r="L1870" s="561" t="s">
        <v>25</v>
      </c>
    </row>
    <row r="1871" spans="1:12" x14ac:dyDescent="0.25">
      <c r="A1871" s="561" t="s">
        <v>1746</v>
      </c>
      <c r="B1871" s="561" t="s">
        <v>1747</v>
      </c>
      <c r="C1871" s="561" t="s">
        <v>26376</v>
      </c>
      <c r="D1871" s="561" t="s">
        <v>26377</v>
      </c>
      <c r="E1871" s="562" t="s">
        <v>22</v>
      </c>
      <c r="F1871" s="561" t="s">
        <v>22</v>
      </c>
      <c r="G1871" s="561" t="s">
        <v>26566</v>
      </c>
      <c r="H1871" s="561" t="s">
        <v>26567</v>
      </c>
      <c r="I1871" s="561" t="s">
        <v>23270</v>
      </c>
      <c r="J1871" s="561" t="s">
        <v>7063</v>
      </c>
      <c r="K1871" s="562" t="s">
        <v>26568</v>
      </c>
      <c r="L1871" s="561" t="s">
        <v>25</v>
      </c>
    </row>
    <row r="1872" spans="1:12" x14ac:dyDescent="0.25">
      <c r="A1872" s="561" t="s">
        <v>1746</v>
      </c>
      <c r="B1872" s="561" t="s">
        <v>1747</v>
      </c>
      <c r="C1872" s="561" t="s">
        <v>26376</v>
      </c>
      <c r="D1872" s="561" t="s">
        <v>26377</v>
      </c>
      <c r="E1872" s="562" t="s">
        <v>22</v>
      </c>
      <c r="F1872" s="561" t="s">
        <v>22</v>
      </c>
      <c r="G1872" s="561" t="s">
        <v>26569</v>
      </c>
      <c r="H1872" s="561" t="s">
        <v>26570</v>
      </c>
      <c r="I1872" s="561" t="s">
        <v>23270</v>
      </c>
      <c r="J1872" s="561" t="s">
        <v>7063</v>
      </c>
      <c r="K1872" s="562" t="s">
        <v>26571</v>
      </c>
      <c r="L1872" s="561" t="s">
        <v>25</v>
      </c>
    </row>
    <row r="1873" spans="1:12" x14ac:dyDescent="0.25">
      <c r="A1873" s="561" t="s">
        <v>1746</v>
      </c>
      <c r="B1873" s="561" t="s">
        <v>1747</v>
      </c>
      <c r="C1873" s="561" t="s">
        <v>26376</v>
      </c>
      <c r="D1873" s="561" t="s">
        <v>26377</v>
      </c>
      <c r="E1873" s="562" t="s">
        <v>22</v>
      </c>
      <c r="F1873" s="561" t="s">
        <v>22</v>
      </c>
      <c r="G1873" s="561" t="s">
        <v>26572</v>
      </c>
      <c r="H1873" s="561" t="s">
        <v>26573</v>
      </c>
      <c r="I1873" s="561" t="s">
        <v>23270</v>
      </c>
      <c r="J1873" s="561" t="s">
        <v>7063</v>
      </c>
      <c r="K1873" s="562" t="s">
        <v>26574</v>
      </c>
      <c r="L1873" s="561" t="s">
        <v>25</v>
      </c>
    </row>
    <row r="1874" spans="1:12" x14ac:dyDescent="0.25">
      <c r="A1874" s="561" t="s">
        <v>1746</v>
      </c>
      <c r="B1874" s="561" t="s">
        <v>1747</v>
      </c>
      <c r="C1874" s="561" t="s">
        <v>26376</v>
      </c>
      <c r="D1874" s="561" t="s">
        <v>26377</v>
      </c>
      <c r="E1874" s="562" t="s">
        <v>22</v>
      </c>
      <c r="F1874" s="561" t="s">
        <v>22</v>
      </c>
      <c r="G1874" s="561" t="s">
        <v>26575</v>
      </c>
      <c r="H1874" s="561" t="s">
        <v>26576</v>
      </c>
      <c r="I1874" s="561" t="s">
        <v>23270</v>
      </c>
      <c r="J1874" s="561" t="s">
        <v>7063</v>
      </c>
      <c r="K1874" s="562" t="s">
        <v>26577</v>
      </c>
      <c r="L1874" s="561" t="s">
        <v>25</v>
      </c>
    </row>
    <row r="1875" spans="1:12" x14ac:dyDescent="0.25">
      <c r="A1875" s="561" t="s">
        <v>1746</v>
      </c>
      <c r="B1875" s="561" t="s">
        <v>1747</v>
      </c>
      <c r="C1875" s="561" t="s">
        <v>26376</v>
      </c>
      <c r="D1875" s="561" t="s">
        <v>26377</v>
      </c>
      <c r="E1875" s="562" t="s">
        <v>22</v>
      </c>
      <c r="F1875" s="561" t="s">
        <v>22</v>
      </c>
      <c r="G1875" s="561" t="s">
        <v>26578</v>
      </c>
      <c r="H1875" s="561" t="s">
        <v>26579</v>
      </c>
      <c r="I1875" s="561" t="s">
        <v>23270</v>
      </c>
      <c r="J1875" s="561" t="s">
        <v>7063</v>
      </c>
      <c r="K1875" s="562" t="s">
        <v>26580</v>
      </c>
      <c r="L1875" s="561" t="s">
        <v>25</v>
      </c>
    </row>
    <row r="1876" spans="1:12" x14ac:dyDescent="0.25">
      <c r="A1876" s="561" t="s">
        <v>1746</v>
      </c>
      <c r="B1876" s="561" t="s">
        <v>1747</v>
      </c>
      <c r="C1876" s="561" t="s">
        <v>26376</v>
      </c>
      <c r="D1876" s="561" t="s">
        <v>26377</v>
      </c>
      <c r="E1876" s="562" t="s">
        <v>22</v>
      </c>
      <c r="F1876" s="561" t="s">
        <v>22</v>
      </c>
      <c r="G1876" s="561" t="s">
        <v>26581</v>
      </c>
      <c r="H1876" s="561" t="s">
        <v>26582</v>
      </c>
      <c r="I1876" s="561" t="s">
        <v>23270</v>
      </c>
      <c r="J1876" s="561" t="s">
        <v>7063</v>
      </c>
      <c r="K1876" s="562" t="s">
        <v>26583</v>
      </c>
      <c r="L1876" s="561" t="s">
        <v>25</v>
      </c>
    </row>
    <row r="1877" spans="1:12" x14ac:dyDescent="0.25">
      <c r="A1877" s="561" t="s">
        <v>1746</v>
      </c>
      <c r="B1877" s="561" t="s">
        <v>1747</v>
      </c>
      <c r="C1877" s="561" t="s">
        <v>26376</v>
      </c>
      <c r="D1877" s="561" t="s">
        <v>26377</v>
      </c>
      <c r="E1877" s="562" t="s">
        <v>22</v>
      </c>
      <c r="F1877" s="561" t="s">
        <v>22</v>
      </c>
      <c r="G1877" s="561" t="s">
        <v>26584</v>
      </c>
      <c r="H1877" s="561" t="s">
        <v>26585</v>
      </c>
      <c r="I1877" s="561" t="s">
        <v>23270</v>
      </c>
      <c r="J1877" s="561" t="s">
        <v>7063</v>
      </c>
      <c r="K1877" s="562" t="s">
        <v>26586</v>
      </c>
      <c r="L1877" s="561" t="s">
        <v>25</v>
      </c>
    </row>
    <row r="1878" spans="1:12" x14ac:dyDescent="0.25">
      <c r="A1878" s="561" t="s">
        <v>1746</v>
      </c>
      <c r="B1878" s="561" t="s">
        <v>1747</v>
      </c>
      <c r="C1878" s="561" t="s">
        <v>26376</v>
      </c>
      <c r="D1878" s="561" t="s">
        <v>26377</v>
      </c>
      <c r="E1878" s="562" t="s">
        <v>22</v>
      </c>
      <c r="F1878" s="561" t="s">
        <v>22</v>
      </c>
      <c r="G1878" s="561" t="s">
        <v>26587</v>
      </c>
      <c r="H1878" s="561" t="s">
        <v>26588</v>
      </c>
      <c r="I1878" s="561" t="s">
        <v>23270</v>
      </c>
      <c r="J1878" s="561" t="s">
        <v>7063</v>
      </c>
      <c r="K1878" s="562" t="s">
        <v>26589</v>
      </c>
      <c r="L1878" s="561" t="s">
        <v>25</v>
      </c>
    </row>
    <row r="1879" spans="1:12" x14ac:dyDescent="0.25">
      <c r="A1879" s="561" t="s">
        <v>1746</v>
      </c>
      <c r="B1879" s="561" t="s">
        <v>1747</v>
      </c>
      <c r="C1879" s="561" t="s">
        <v>26376</v>
      </c>
      <c r="D1879" s="561" t="s">
        <v>26377</v>
      </c>
      <c r="E1879" s="562" t="s">
        <v>22</v>
      </c>
      <c r="F1879" s="561" t="s">
        <v>22</v>
      </c>
      <c r="G1879" s="561" t="s">
        <v>26590</v>
      </c>
      <c r="H1879" s="561" t="s">
        <v>26591</v>
      </c>
      <c r="I1879" s="561" t="s">
        <v>23270</v>
      </c>
      <c r="J1879" s="561" t="s">
        <v>7063</v>
      </c>
      <c r="K1879" s="562" t="s">
        <v>26592</v>
      </c>
      <c r="L1879" s="561" t="s">
        <v>25</v>
      </c>
    </row>
    <row r="1880" spans="1:12" x14ac:dyDescent="0.25">
      <c r="A1880" s="561" t="s">
        <v>1909</v>
      </c>
      <c r="B1880" s="561" t="s">
        <v>1910</v>
      </c>
      <c r="C1880" s="561" t="s">
        <v>1911</v>
      </c>
      <c r="D1880" s="561" t="s">
        <v>1912</v>
      </c>
      <c r="E1880" s="562" t="s">
        <v>22</v>
      </c>
      <c r="F1880" s="561" t="s">
        <v>22</v>
      </c>
      <c r="G1880" s="561" t="s">
        <v>26593</v>
      </c>
      <c r="H1880" s="561" t="s">
        <v>1921</v>
      </c>
      <c r="I1880" s="561" t="s">
        <v>23868</v>
      </c>
      <c r="J1880" s="561" t="s">
        <v>7063</v>
      </c>
      <c r="K1880" s="562" t="s">
        <v>26594</v>
      </c>
      <c r="L1880" s="561" t="s">
        <v>25</v>
      </c>
    </row>
    <row r="1881" spans="1:12" x14ac:dyDescent="0.25">
      <c r="A1881" s="561" t="s">
        <v>1909</v>
      </c>
      <c r="B1881" s="561" t="s">
        <v>1910</v>
      </c>
      <c r="C1881" s="561" t="s">
        <v>1911</v>
      </c>
      <c r="D1881" s="561" t="s">
        <v>1912</v>
      </c>
      <c r="E1881" s="562" t="s">
        <v>22</v>
      </c>
      <c r="F1881" s="561" t="s">
        <v>22</v>
      </c>
      <c r="G1881" s="561" t="s">
        <v>26595</v>
      </c>
      <c r="H1881" s="561" t="s">
        <v>1923</v>
      </c>
      <c r="I1881" s="561" t="s">
        <v>23868</v>
      </c>
      <c r="J1881" s="561" t="s">
        <v>7063</v>
      </c>
      <c r="K1881" s="562" t="s">
        <v>4751</v>
      </c>
      <c r="L1881" s="561" t="s">
        <v>25</v>
      </c>
    </row>
    <row r="1882" spans="1:12" x14ac:dyDescent="0.25">
      <c r="A1882" s="561" t="s">
        <v>1909</v>
      </c>
      <c r="B1882" s="561" t="s">
        <v>1910</v>
      </c>
      <c r="C1882" s="561" t="s">
        <v>1911</v>
      </c>
      <c r="D1882" s="561" t="s">
        <v>1912</v>
      </c>
      <c r="E1882" s="562" t="s">
        <v>22</v>
      </c>
      <c r="F1882" s="561" t="s">
        <v>22</v>
      </c>
      <c r="G1882" s="561" t="s">
        <v>26596</v>
      </c>
      <c r="H1882" s="561" t="s">
        <v>1924</v>
      </c>
      <c r="I1882" s="561" t="s">
        <v>23868</v>
      </c>
      <c r="J1882" s="561" t="s">
        <v>7063</v>
      </c>
      <c r="K1882" s="562" t="s">
        <v>7932</v>
      </c>
      <c r="L1882" s="561" t="s">
        <v>25</v>
      </c>
    </row>
    <row r="1883" spans="1:12" x14ac:dyDescent="0.25">
      <c r="A1883" s="561" t="s">
        <v>1909</v>
      </c>
      <c r="B1883" s="561" t="s">
        <v>1910</v>
      </c>
      <c r="C1883" s="561" t="s">
        <v>1911</v>
      </c>
      <c r="D1883" s="561" t="s">
        <v>1912</v>
      </c>
      <c r="E1883" s="562" t="s">
        <v>22</v>
      </c>
      <c r="F1883" s="561" t="s">
        <v>22</v>
      </c>
      <c r="G1883" s="561" t="s">
        <v>26597</v>
      </c>
      <c r="H1883" s="561" t="s">
        <v>1926</v>
      </c>
      <c r="I1883" s="561" t="s">
        <v>23868</v>
      </c>
      <c r="J1883" s="561" t="s">
        <v>7063</v>
      </c>
      <c r="K1883" s="562" t="s">
        <v>7493</v>
      </c>
      <c r="L1883" s="561" t="s">
        <v>25</v>
      </c>
    </row>
    <row r="1884" spans="1:12" x14ac:dyDescent="0.25">
      <c r="A1884" s="561" t="s">
        <v>1909</v>
      </c>
      <c r="B1884" s="561" t="s">
        <v>1910</v>
      </c>
      <c r="C1884" s="561" t="s">
        <v>1911</v>
      </c>
      <c r="D1884" s="561" t="s">
        <v>1912</v>
      </c>
      <c r="E1884" s="562" t="s">
        <v>22</v>
      </c>
      <c r="F1884" s="561" t="s">
        <v>22</v>
      </c>
      <c r="G1884" s="561" t="s">
        <v>26598</v>
      </c>
      <c r="H1884" s="561" t="s">
        <v>1928</v>
      </c>
      <c r="I1884" s="561" t="s">
        <v>23868</v>
      </c>
      <c r="J1884" s="561" t="s">
        <v>7063</v>
      </c>
      <c r="K1884" s="562" t="s">
        <v>3951</v>
      </c>
      <c r="L1884" s="561" t="s">
        <v>25</v>
      </c>
    </row>
    <row r="1885" spans="1:12" x14ac:dyDescent="0.25">
      <c r="A1885" s="561" t="s">
        <v>1909</v>
      </c>
      <c r="B1885" s="561" t="s">
        <v>1910</v>
      </c>
      <c r="C1885" s="561" t="s">
        <v>1911</v>
      </c>
      <c r="D1885" s="561" t="s">
        <v>1912</v>
      </c>
      <c r="E1885" s="562" t="s">
        <v>22</v>
      </c>
      <c r="F1885" s="561" t="s">
        <v>22</v>
      </c>
      <c r="G1885" s="561" t="s">
        <v>26599</v>
      </c>
      <c r="H1885" s="561" t="s">
        <v>1930</v>
      </c>
      <c r="I1885" s="561" t="s">
        <v>23868</v>
      </c>
      <c r="J1885" s="561" t="s">
        <v>7063</v>
      </c>
      <c r="K1885" s="562" t="s">
        <v>8185</v>
      </c>
      <c r="L1885" s="561" t="s">
        <v>25</v>
      </c>
    </row>
    <row r="1886" spans="1:12" x14ac:dyDescent="0.25">
      <c r="A1886" s="561" t="s">
        <v>1909</v>
      </c>
      <c r="B1886" s="561" t="s">
        <v>1910</v>
      </c>
      <c r="C1886" s="561" t="s">
        <v>1911</v>
      </c>
      <c r="D1886" s="561" t="s">
        <v>1912</v>
      </c>
      <c r="E1886" s="562" t="s">
        <v>22</v>
      </c>
      <c r="F1886" s="561" t="s">
        <v>22</v>
      </c>
      <c r="G1886" s="561" t="s">
        <v>26600</v>
      </c>
      <c r="H1886" s="561" t="s">
        <v>1931</v>
      </c>
      <c r="I1886" s="561" t="s">
        <v>23868</v>
      </c>
      <c r="J1886" s="561" t="s">
        <v>7063</v>
      </c>
      <c r="K1886" s="562" t="s">
        <v>26601</v>
      </c>
      <c r="L1886" s="561" t="s">
        <v>25</v>
      </c>
    </row>
    <row r="1887" spans="1:12" x14ac:dyDescent="0.25">
      <c r="A1887" s="561" t="s">
        <v>1909</v>
      </c>
      <c r="B1887" s="561" t="s">
        <v>1910</v>
      </c>
      <c r="C1887" s="561" t="s">
        <v>1911</v>
      </c>
      <c r="D1887" s="561" t="s">
        <v>1912</v>
      </c>
      <c r="E1887" s="562" t="s">
        <v>22</v>
      </c>
      <c r="F1887" s="561" t="s">
        <v>22</v>
      </c>
      <c r="G1887" s="561" t="s">
        <v>26602</v>
      </c>
      <c r="H1887" s="561" t="s">
        <v>1933</v>
      </c>
      <c r="I1887" s="561" t="s">
        <v>23868</v>
      </c>
      <c r="J1887" s="561" t="s">
        <v>7063</v>
      </c>
      <c r="K1887" s="562" t="s">
        <v>8469</v>
      </c>
      <c r="L1887" s="561" t="s">
        <v>25</v>
      </c>
    </row>
    <row r="1888" spans="1:12" x14ac:dyDescent="0.25">
      <c r="A1888" s="561" t="s">
        <v>1909</v>
      </c>
      <c r="B1888" s="561" t="s">
        <v>1910</v>
      </c>
      <c r="C1888" s="561" t="s">
        <v>1911</v>
      </c>
      <c r="D1888" s="561" t="s">
        <v>1912</v>
      </c>
      <c r="E1888" s="562" t="s">
        <v>22</v>
      </c>
      <c r="F1888" s="561" t="s">
        <v>22</v>
      </c>
      <c r="G1888" s="561" t="s">
        <v>26603</v>
      </c>
      <c r="H1888" s="561" t="s">
        <v>1934</v>
      </c>
      <c r="I1888" s="561" t="s">
        <v>23868</v>
      </c>
      <c r="J1888" s="561" t="s">
        <v>7063</v>
      </c>
      <c r="K1888" s="562" t="s">
        <v>7678</v>
      </c>
      <c r="L1888" s="561" t="s">
        <v>25</v>
      </c>
    </row>
    <row r="1889" spans="1:12" x14ac:dyDescent="0.25">
      <c r="A1889" s="561" t="s">
        <v>1909</v>
      </c>
      <c r="B1889" s="561" t="s">
        <v>1910</v>
      </c>
      <c r="C1889" s="561" t="s">
        <v>1911</v>
      </c>
      <c r="D1889" s="561" t="s">
        <v>1912</v>
      </c>
      <c r="E1889" s="562" t="s">
        <v>22</v>
      </c>
      <c r="F1889" s="561" t="s">
        <v>22</v>
      </c>
      <c r="G1889" s="561" t="s">
        <v>26604</v>
      </c>
      <c r="H1889" s="561" t="s">
        <v>1935</v>
      </c>
      <c r="I1889" s="561" t="s">
        <v>23868</v>
      </c>
      <c r="J1889" s="561" t="s">
        <v>7063</v>
      </c>
      <c r="K1889" s="562" t="s">
        <v>26605</v>
      </c>
      <c r="L1889" s="561" t="s">
        <v>25</v>
      </c>
    </row>
    <row r="1890" spans="1:12" x14ac:dyDescent="0.25">
      <c r="A1890" s="561" t="s">
        <v>1909</v>
      </c>
      <c r="B1890" s="561" t="s">
        <v>1910</v>
      </c>
      <c r="C1890" s="561" t="s">
        <v>1911</v>
      </c>
      <c r="D1890" s="561" t="s">
        <v>1912</v>
      </c>
      <c r="E1890" s="562" t="s">
        <v>22</v>
      </c>
      <c r="F1890" s="561" t="s">
        <v>22</v>
      </c>
      <c r="G1890" s="561" t="s">
        <v>26606</v>
      </c>
      <c r="H1890" s="561" t="s">
        <v>1936</v>
      </c>
      <c r="I1890" s="561" t="s">
        <v>23868</v>
      </c>
      <c r="J1890" s="561" t="s">
        <v>7063</v>
      </c>
      <c r="K1890" s="562" t="s">
        <v>5599</v>
      </c>
      <c r="L1890" s="561" t="s">
        <v>25</v>
      </c>
    </row>
    <row r="1891" spans="1:12" x14ac:dyDescent="0.25">
      <c r="A1891" s="561" t="s">
        <v>1909</v>
      </c>
      <c r="B1891" s="561" t="s">
        <v>1910</v>
      </c>
      <c r="C1891" s="561" t="s">
        <v>1911</v>
      </c>
      <c r="D1891" s="561" t="s">
        <v>1912</v>
      </c>
      <c r="E1891" s="562" t="s">
        <v>22</v>
      </c>
      <c r="F1891" s="561" t="s">
        <v>22</v>
      </c>
      <c r="G1891" s="561" t="s">
        <v>26607</v>
      </c>
      <c r="H1891" s="561" t="s">
        <v>1937</v>
      </c>
      <c r="I1891" s="561" t="s">
        <v>23868</v>
      </c>
      <c r="J1891" s="561" t="s">
        <v>7063</v>
      </c>
      <c r="K1891" s="562" t="s">
        <v>26608</v>
      </c>
      <c r="L1891" s="561" t="s">
        <v>25</v>
      </c>
    </row>
    <row r="1892" spans="1:12" x14ac:dyDescent="0.25">
      <c r="A1892" s="561" t="s">
        <v>1909</v>
      </c>
      <c r="B1892" s="561" t="s">
        <v>1910</v>
      </c>
      <c r="C1892" s="561" t="s">
        <v>1911</v>
      </c>
      <c r="D1892" s="561" t="s">
        <v>1912</v>
      </c>
      <c r="E1892" s="562" t="s">
        <v>22</v>
      </c>
      <c r="F1892" s="561" t="s">
        <v>22</v>
      </c>
      <c r="G1892" s="561" t="s">
        <v>26609</v>
      </c>
      <c r="H1892" s="561" t="s">
        <v>1938</v>
      </c>
      <c r="I1892" s="561" t="s">
        <v>23868</v>
      </c>
      <c r="J1892" s="561" t="s">
        <v>7063</v>
      </c>
      <c r="K1892" s="562" t="s">
        <v>5327</v>
      </c>
      <c r="L1892" s="561" t="s">
        <v>25</v>
      </c>
    </row>
    <row r="1893" spans="1:12" x14ac:dyDescent="0.25">
      <c r="A1893" s="561" t="s">
        <v>1909</v>
      </c>
      <c r="B1893" s="561" t="s">
        <v>1910</v>
      </c>
      <c r="C1893" s="561" t="s">
        <v>1911</v>
      </c>
      <c r="D1893" s="561" t="s">
        <v>1912</v>
      </c>
      <c r="E1893" s="562" t="s">
        <v>22</v>
      </c>
      <c r="F1893" s="561" t="s">
        <v>22</v>
      </c>
      <c r="G1893" s="561" t="s">
        <v>26610</v>
      </c>
      <c r="H1893" s="561" t="s">
        <v>1939</v>
      </c>
      <c r="I1893" s="561" t="s">
        <v>23868</v>
      </c>
      <c r="J1893" s="561" t="s">
        <v>7063</v>
      </c>
      <c r="K1893" s="562" t="s">
        <v>7386</v>
      </c>
      <c r="L1893" s="561" t="s">
        <v>25</v>
      </c>
    </row>
    <row r="1894" spans="1:12" x14ac:dyDescent="0.25">
      <c r="A1894" s="561" t="s">
        <v>1909</v>
      </c>
      <c r="B1894" s="561" t="s">
        <v>1910</v>
      </c>
      <c r="C1894" s="561" t="s">
        <v>1911</v>
      </c>
      <c r="D1894" s="561" t="s">
        <v>1912</v>
      </c>
      <c r="E1894" s="562" t="s">
        <v>22</v>
      </c>
      <c r="F1894" s="561" t="s">
        <v>22</v>
      </c>
      <c r="G1894" s="561" t="s">
        <v>26611</v>
      </c>
      <c r="H1894" s="561" t="s">
        <v>1940</v>
      </c>
      <c r="I1894" s="561" t="s">
        <v>23868</v>
      </c>
      <c r="J1894" s="561" t="s">
        <v>7063</v>
      </c>
      <c r="K1894" s="562" t="s">
        <v>7331</v>
      </c>
      <c r="L1894" s="561" t="s">
        <v>25</v>
      </c>
    </row>
    <row r="1895" spans="1:12" x14ac:dyDescent="0.25">
      <c r="A1895" s="561" t="s">
        <v>1909</v>
      </c>
      <c r="B1895" s="561" t="s">
        <v>1910</v>
      </c>
      <c r="C1895" s="561" t="s">
        <v>1911</v>
      </c>
      <c r="D1895" s="561" t="s">
        <v>1912</v>
      </c>
      <c r="E1895" s="562" t="s">
        <v>22</v>
      </c>
      <c r="F1895" s="561" t="s">
        <v>22</v>
      </c>
      <c r="G1895" s="561" t="s">
        <v>26612</v>
      </c>
      <c r="H1895" s="561" t="s">
        <v>1942</v>
      </c>
      <c r="I1895" s="561" t="s">
        <v>23868</v>
      </c>
      <c r="J1895" s="561" t="s">
        <v>7063</v>
      </c>
      <c r="K1895" s="562" t="s">
        <v>7397</v>
      </c>
      <c r="L1895" s="561" t="s">
        <v>25</v>
      </c>
    </row>
    <row r="1896" spans="1:12" x14ac:dyDescent="0.25">
      <c r="A1896" s="561" t="s">
        <v>1909</v>
      </c>
      <c r="B1896" s="561" t="s">
        <v>1910</v>
      </c>
      <c r="C1896" s="561" t="s">
        <v>1911</v>
      </c>
      <c r="D1896" s="561" t="s">
        <v>1912</v>
      </c>
      <c r="E1896" s="562" t="s">
        <v>22</v>
      </c>
      <c r="F1896" s="561" t="s">
        <v>22</v>
      </c>
      <c r="G1896" s="561" t="s">
        <v>26613</v>
      </c>
      <c r="H1896" s="561" t="s">
        <v>1943</v>
      </c>
      <c r="I1896" s="561" t="s">
        <v>23868</v>
      </c>
      <c r="J1896" s="561" t="s">
        <v>7063</v>
      </c>
      <c r="K1896" s="562" t="s">
        <v>7979</v>
      </c>
      <c r="L1896" s="561" t="s">
        <v>25</v>
      </c>
    </row>
    <row r="1897" spans="1:12" x14ac:dyDescent="0.25">
      <c r="A1897" s="561" t="s">
        <v>1909</v>
      </c>
      <c r="B1897" s="561" t="s">
        <v>1910</v>
      </c>
      <c r="C1897" s="561" t="s">
        <v>1911</v>
      </c>
      <c r="D1897" s="561" t="s">
        <v>1912</v>
      </c>
      <c r="E1897" s="562" t="s">
        <v>22</v>
      </c>
      <c r="F1897" s="561" t="s">
        <v>22</v>
      </c>
      <c r="G1897" s="561" t="s">
        <v>26614</v>
      </c>
      <c r="H1897" s="561" t="s">
        <v>1944</v>
      </c>
      <c r="I1897" s="561" t="s">
        <v>23868</v>
      </c>
      <c r="J1897" s="561" t="s">
        <v>7063</v>
      </c>
      <c r="K1897" s="562" t="s">
        <v>26615</v>
      </c>
      <c r="L1897" s="561" t="s">
        <v>25</v>
      </c>
    </row>
    <row r="1898" spans="1:12" x14ac:dyDescent="0.25">
      <c r="A1898" s="561" t="s">
        <v>1909</v>
      </c>
      <c r="B1898" s="561" t="s">
        <v>1910</v>
      </c>
      <c r="C1898" s="561" t="s">
        <v>1945</v>
      </c>
      <c r="D1898" s="561" t="s">
        <v>1946</v>
      </c>
      <c r="E1898" s="562" t="s">
        <v>22</v>
      </c>
      <c r="F1898" s="561" t="s">
        <v>22</v>
      </c>
      <c r="G1898" s="561" t="s">
        <v>26616</v>
      </c>
      <c r="H1898" s="561" t="s">
        <v>1947</v>
      </c>
      <c r="I1898" s="561" t="s">
        <v>23868</v>
      </c>
      <c r="J1898" s="561" t="s">
        <v>7063</v>
      </c>
      <c r="K1898" s="562" t="s">
        <v>26617</v>
      </c>
      <c r="L1898" s="561" t="s">
        <v>25</v>
      </c>
    </row>
    <row r="1899" spans="1:12" x14ac:dyDescent="0.25">
      <c r="A1899" s="561" t="s">
        <v>1909</v>
      </c>
      <c r="B1899" s="561" t="s">
        <v>1910</v>
      </c>
      <c r="C1899" s="561" t="s">
        <v>1945</v>
      </c>
      <c r="D1899" s="561" t="s">
        <v>1946</v>
      </c>
      <c r="E1899" s="562" t="s">
        <v>22</v>
      </c>
      <c r="F1899" s="561" t="s">
        <v>22</v>
      </c>
      <c r="G1899" s="561" t="s">
        <v>26618</v>
      </c>
      <c r="H1899" s="561" t="s">
        <v>1948</v>
      </c>
      <c r="I1899" s="561" t="s">
        <v>23868</v>
      </c>
      <c r="J1899" s="561" t="s">
        <v>7063</v>
      </c>
      <c r="K1899" s="562" t="s">
        <v>26619</v>
      </c>
      <c r="L1899" s="561" t="s">
        <v>25</v>
      </c>
    </row>
    <row r="1900" spans="1:12" x14ac:dyDescent="0.25">
      <c r="A1900" s="561" t="s">
        <v>1909</v>
      </c>
      <c r="B1900" s="561" t="s">
        <v>1910</v>
      </c>
      <c r="C1900" s="561" t="s">
        <v>1945</v>
      </c>
      <c r="D1900" s="561" t="s">
        <v>1946</v>
      </c>
      <c r="E1900" s="562" t="s">
        <v>22</v>
      </c>
      <c r="F1900" s="561" t="s">
        <v>22</v>
      </c>
      <c r="G1900" s="561" t="s">
        <v>26620</v>
      </c>
      <c r="H1900" s="561" t="s">
        <v>1949</v>
      </c>
      <c r="I1900" s="561" t="s">
        <v>23868</v>
      </c>
      <c r="J1900" s="561" t="s">
        <v>7063</v>
      </c>
      <c r="K1900" s="562" t="s">
        <v>26621</v>
      </c>
      <c r="L1900" s="561" t="s">
        <v>25</v>
      </c>
    </row>
    <row r="1901" spans="1:12" x14ac:dyDescent="0.25">
      <c r="A1901" s="561" t="s">
        <v>1909</v>
      </c>
      <c r="B1901" s="561" t="s">
        <v>1910</v>
      </c>
      <c r="C1901" s="561" t="s">
        <v>1945</v>
      </c>
      <c r="D1901" s="561" t="s">
        <v>1946</v>
      </c>
      <c r="E1901" s="562" t="s">
        <v>22</v>
      </c>
      <c r="F1901" s="561" t="s">
        <v>22</v>
      </c>
      <c r="G1901" s="561" t="s">
        <v>26622</v>
      </c>
      <c r="H1901" s="561" t="s">
        <v>1950</v>
      </c>
      <c r="I1901" s="561" t="s">
        <v>23868</v>
      </c>
      <c r="J1901" s="561" t="s">
        <v>7063</v>
      </c>
      <c r="K1901" s="562" t="s">
        <v>26623</v>
      </c>
      <c r="L1901" s="561" t="s">
        <v>25</v>
      </c>
    </row>
    <row r="1902" spans="1:12" x14ac:dyDescent="0.25">
      <c r="A1902" s="561" t="s">
        <v>1909</v>
      </c>
      <c r="B1902" s="561" t="s">
        <v>1910</v>
      </c>
      <c r="C1902" s="561" t="s">
        <v>1945</v>
      </c>
      <c r="D1902" s="561" t="s">
        <v>1946</v>
      </c>
      <c r="E1902" s="562" t="s">
        <v>22</v>
      </c>
      <c r="F1902" s="561" t="s">
        <v>22</v>
      </c>
      <c r="G1902" s="561" t="s">
        <v>26624</v>
      </c>
      <c r="H1902" s="561" t="s">
        <v>1951</v>
      </c>
      <c r="I1902" s="561" t="s">
        <v>23868</v>
      </c>
      <c r="J1902" s="561" t="s">
        <v>7063</v>
      </c>
      <c r="K1902" s="562" t="s">
        <v>26625</v>
      </c>
      <c r="L1902" s="561" t="s">
        <v>25</v>
      </c>
    </row>
    <row r="1903" spans="1:12" x14ac:dyDescent="0.25">
      <c r="A1903" s="561" t="s">
        <v>1909</v>
      </c>
      <c r="B1903" s="561" t="s">
        <v>1910</v>
      </c>
      <c r="C1903" s="561" t="s">
        <v>1945</v>
      </c>
      <c r="D1903" s="561" t="s">
        <v>1946</v>
      </c>
      <c r="E1903" s="562" t="s">
        <v>22</v>
      </c>
      <c r="F1903" s="561" t="s">
        <v>22</v>
      </c>
      <c r="G1903" s="561" t="s">
        <v>26626</v>
      </c>
      <c r="H1903" s="561" t="s">
        <v>1952</v>
      </c>
      <c r="I1903" s="561" t="s">
        <v>23868</v>
      </c>
      <c r="J1903" s="561" t="s">
        <v>7063</v>
      </c>
      <c r="K1903" s="562" t="s">
        <v>26627</v>
      </c>
      <c r="L1903" s="561" t="s">
        <v>25</v>
      </c>
    </row>
    <row r="1904" spans="1:12" x14ac:dyDescent="0.25">
      <c r="A1904" s="561" t="s">
        <v>1909</v>
      </c>
      <c r="B1904" s="561" t="s">
        <v>1910</v>
      </c>
      <c r="C1904" s="561" t="s">
        <v>1945</v>
      </c>
      <c r="D1904" s="561" t="s">
        <v>1946</v>
      </c>
      <c r="E1904" s="562" t="s">
        <v>22</v>
      </c>
      <c r="F1904" s="561" t="s">
        <v>22</v>
      </c>
      <c r="G1904" s="561" t="s">
        <v>26628</v>
      </c>
      <c r="H1904" s="561" t="s">
        <v>1953</v>
      </c>
      <c r="I1904" s="561" t="s">
        <v>23868</v>
      </c>
      <c r="J1904" s="561" t="s">
        <v>326</v>
      </c>
      <c r="K1904" s="562" t="s">
        <v>8047</v>
      </c>
      <c r="L1904" s="561" t="s">
        <v>25</v>
      </c>
    </row>
    <row r="1905" spans="1:12" x14ac:dyDescent="0.25">
      <c r="A1905" s="561" t="s">
        <v>1909</v>
      </c>
      <c r="B1905" s="561" t="s">
        <v>1910</v>
      </c>
      <c r="C1905" s="561" t="s">
        <v>1945</v>
      </c>
      <c r="D1905" s="561" t="s">
        <v>1946</v>
      </c>
      <c r="E1905" s="562" t="s">
        <v>22</v>
      </c>
      <c r="F1905" s="561" t="s">
        <v>22</v>
      </c>
      <c r="G1905" s="561" t="s">
        <v>26629</v>
      </c>
      <c r="H1905" s="561" t="s">
        <v>1955</v>
      </c>
      <c r="I1905" s="561" t="s">
        <v>23868</v>
      </c>
      <c r="J1905" s="561" t="s">
        <v>326</v>
      </c>
      <c r="K1905" s="562" t="s">
        <v>26630</v>
      </c>
      <c r="L1905" s="561" t="s">
        <v>25</v>
      </c>
    </row>
    <row r="1906" spans="1:12" x14ac:dyDescent="0.25">
      <c r="A1906" s="561" t="s">
        <v>1909</v>
      </c>
      <c r="B1906" s="561" t="s">
        <v>1910</v>
      </c>
      <c r="C1906" s="561" t="s">
        <v>1945</v>
      </c>
      <c r="D1906" s="561" t="s">
        <v>1946</v>
      </c>
      <c r="E1906" s="562" t="s">
        <v>22</v>
      </c>
      <c r="F1906" s="561" t="s">
        <v>22</v>
      </c>
      <c r="G1906" s="561" t="s">
        <v>26631</v>
      </c>
      <c r="H1906" s="561" t="s">
        <v>1957</v>
      </c>
      <c r="I1906" s="561" t="s">
        <v>23868</v>
      </c>
      <c r="J1906" s="561" t="s">
        <v>326</v>
      </c>
      <c r="K1906" s="562" t="s">
        <v>5536</v>
      </c>
      <c r="L1906" s="561" t="s">
        <v>25</v>
      </c>
    </row>
    <row r="1907" spans="1:12" x14ac:dyDescent="0.25">
      <c r="A1907" s="561" t="s">
        <v>1909</v>
      </c>
      <c r="B1907" s="561" t="s">
        <v>1910</v>
      </c>
      <c r="C1907" s="561" t="s">
        <v>1945</v>
      </c>
      <c r="D1907" s="561" t="s">
        <v>1946</v>
      </c>
      <c r="E1907" s="562" t="s">
        <v>22</v>
      </c>
      <c r="F1907" s="561" t="s">
        <v>22</v>
      </c>
      <c r="G1907" s="561" t="s">
        <v>26632</v>
      </c>
      <c r="H1907" s="561" t="s">
        <v>1959</v>
      </c>
      <c r="I1907" s="561" t="s">
        <v>23868</v>
      </c>
      <c r="J1907" s="561" t="s">
        <v>326</v>
      </c>
      <c r="K1907" s="562" t="s">
        <v>8559</v>
      </c>
      <c r="L1907" s="561" t="s">
        <v>25</v>
      </c>
    </row>
    <row r="1908" spans="1:12" x14ac:dyDescent="0.25">
      <c r="A1908" s="561" t="s">
        <v>1909</v>
      </c>
      <c r="B1908" s="561" t="s">
        <v>1910</v>
      </c>
      <c r="C1908" s="561" t="s">
        <v>1945</v>
      </c>
      <c r="D1908" s="561" t="s">
        <v>1946</v>
      </c>
      <c r="E1908" s="562" t="s">
        <v>22</v>
      </c>
      <c r="F1908" s="561" t="s">
        <v>22</v>
      </c>
      <c r="G1908" s="561" t="s">
        <v>26633</v>
      </c>
      <c r="H1908" s="561" t="s">
        <v>1961</v>
      </c>
      <c r="I1908" s="561" t="s">
        <v>23868</v>
      </c>
      <c r="J1908" s="561" t="s">
        <v>326</v>
      </c>
      <c r="K1908" s="562" t="s">
        <v>2833</v>
      </c>
      <c r="L1908" s="561" t="s">
        <v>25</v>
      </c>
    </row>
    <row r="1909" spans="1:12" x14ac:dyDescent="0.25">
      <c r="A1909" s="561" t="s">
        <v>1909</v>
      </c>
      <c r="B1909" s="561" t="s">
        <v>1910</v>
      </c>
      <c r="C1909" s="561" t="s">
        <v>1945</v>
      </c>
      <c r="D1909" s="561" t="s">
        <v>1946</v>
      </c>
      <c r="E1909" s="562" t="s">
        <v>22</v>
      </c>
      <c r="F1909" s="561" t="s">
        <v>22</v>
      </c>
      <c r="G1909" s="561" t="s">
        <v>26634</v>
      </c>
      <c r="H1909" s="561" t="s">
        <v>1963</v>
      </c>
      <c r="I1909" s="561" t="s">
        <v>23868</v>
      </c>
      <c r="J1909" s="561" t="s">
        <v>326</v>
      </c>
      <c r="K1909" s="562" t="s">
        <v>7968</v>
      </c>
      <c r="L1909" s="561" t="s">
        <v>25</v>
      </c>
    </row>
    <row r="1910" spans="1:12" x14ac:dyDescent="0.25">
      <c r="A1910" s="561" t="s">
        <v>1965</v>
      </c>
      <c r="B1910" s="561" t="s">
        <v>1966</v>
      </c>
      <c r="C1910" s="561" t="s">
        <v>1967</v>
      </c>
      <c r="D1910" s="561" t="s">
        <v>1968</v>
      </c>
      <c r="E1910" s="562" t="s">
        <v>22</v>
      </c>
      <c r="F1910" s="561" t="s">
        <v>22</v>
      </c>
      <c r="G1910" s="561" t="s">
        <v>26635</v>
      </c>
      <c r="H1910" s="561" t="s">
        <v>1969</v>
      </c>
      <c r="I1910" s="561" t="s">
        <v>23270</v>
      </c>
      <c r="J1910" s="561" t="s">
        <v>24</v>
      </c>
      <c r="K1910" s="562" t="s">
        <v>26636</v>
      </c>
      <c r="L1910" s="561" t="s">
        <v>25</v>
      </c>
    </row>
    <row r="1911" spans="1:12" x14ac:dyDescent="0.25">
      <c r="A1911" s="561" t="s">
        <v>1965</v>
      </c>
      <c r="B1911" s="561" t="s">
        <v>1966</v>
      </c>
      <c r="C1911" s="561" t="s">
        <v>1967</v>
      </c>
      <c r="D1911" s="561" t="s">
        <v>1968</v>
      </c>
      <c r="E1911" s="562" t="s">
        <v>22</v>
      </c>
      <c r="F1911" s="561" t="s">
        <v>22</v>
      </c>
      <c r="G1911" s="561" t="s">
        <v>26637</v>
      </c>
      <c r="H1911" s="561" t="s">
        <v>1970</v>
      </c>
      <c r="I1911" s="561" t="s">
        <v>23270</v>
      </c>
      <c r="J1911" s="561" t="s">
        <v>24</v>
      </c>
      <c r="K1911" s="562" t="s">
        <v>26638</v>
      </c>
      <c r="L1911" s="561" t="s">
        <v>25</v>
      </c>
    </row>
    <row r="1912" spans="1:12" x14ac:dyDescent="0.25">
      <c r="A1912" s="561" t="s">
        <v>1965</v>
      </c>
      <c r="B1912" s="561" t="s">
        <v>1966</v>
      </c>
      <c r="C1912" s="561" t="s">
        <v>1967</v>
      </c>
      <c r="D1912" s="561" t="s">
        <v>1968</v>
      </c>
      <c r="E1912" s="562" t="s">
        <v>22</v>
      </c>
      <c r="F1912" s="561" t="s">
        <v>22</v>
      </c>
      <c r="G1912" s="561" t="s">
        <v>26639</v>
      </c>
      <c r="H1912" s="561" t="s">
        <v>1971</v>
      </c>
      <c r="I1912" s="561" t="s">
        <v>23270</v>
      </c>
      <c r="J1912" s="561" t="s">
        <v>24</v>
      </c>
      <c r="K1912" s="562" t="s">
        <v>26640</v>
      </c>
      <c r="L1912" s="561" t="s">
        <v>25</v>
      </c>
    </row>
    <row r="1913" spans="1:12" x14ac:dyDescent="0.25">
      <c r="A1913" s="561" t="s">
        <v>1965</v>
      </c>
      <c r="B1913" s="561" t="s">
        <v>1966</v>
      </c>
      <c r="C1913" s="561" t="s">
        <v>1967</v>
      </c>
      <c r="D1913" s="561" t="s">
        <v>1968</v>
      </c>
      <c r="E1913" s="562" t="s">
        <v>22</v>
      </c>
      <c r="F1913" s="561" t="s">
        <v>22</v>
      </c>
      <c r="G1913" s="561" t="s">
        <v>26641</v>
      </c>
      <c r="H1913" s="561" t="s">
        <v>1972</v>
      </c>
      <c r="I1913" s="561" t="s">
        <v>23270</v>
      </c>
      <c r="J1913" s="561" t="s">
        <v>24</v>
      </c>
      <c r="K1913" s="562" t="s">
        <v>26642</v>
      </c>
      <c r="L1913" s="561" t="s">
        <v>25</v>
      </c>
    </row>
    <row r="1914" spans="1:12" x14ac:dyDescent="0.25">
      <c r="A1914" s="561" t="s">
        <v>1965</v>
      </c>
      <c r="B1914" s="561" t="s">
        <v>1966</v>
      </c>
      <c r="C1914" s="561" t="s">
        <v>1967</v>
      </c>
      <c r="D1914" s="561" t="s">
        <v>1968</v>
      </c>
      <c r="E1914" s="562" t="s">
        <v>22</v>
      </c>
      <c r="F1914" s="561" t="s">
        <v>22</v>
      </c>
      <c r="G1914" s="561" t="s">
        <v>26643</v>
      </c>
      <c r="H1914" s="561" t="s">
        <v>1973</v>
      </c>
      <c r="I1914" s="561" t="s">
        <v>23270</v>
      </c>
      <c r="J1914" s="561" t="s">
        <v>24</v>
      </c>
      <c r="K1914" s="562" t="s">
        <v>26644</v>
      </c>
      <c r="L1914" s="561" t="s">
        <v>25</v>
      </c>
    </row>
    <row r="1915" spans="1:12" x14ac:dyDescent="0.25">
      <c r="A1915" s="561" t="s">
        <v>1965</v>
      </c>
      <c r="B1915" s="561" t="s">
        <v>1966</v>
      </c>
      <c r="C1915" s="561" t="s">
        <v>1967</v>
      </c>
      <c r="D1915" s="561" t="s">
        <v>1968</v>
      </c>
      <c r="E1915" s="562" t="s">
        <v>22</v>
      </c>
      <c r="F1915" s="561" t="s">
        <v>22</v>
      </c>
      <c r="G1915" s="561" t="s">
        <v>26645</v>
      </c>
      <c r="H1915" s="561" t="s">
        <v>1974</v>
      </c>
      <c r="I1915" s="561" t="s">
        <v>23270</v>
      </c>
      <c r="J1915" s="561" t="s">
        <v>24</v>
      </c>
      <c r="K1915" s="562" t="s">
        <v>26646</v>
      </c>
      <c r="L1915" s="561" t="s">
        <v>25</v>
      </c>
    </row>
    <row r="1916" spans="1:12" x14ac:dyDescent="0.25">
      <c r="A1916" s="561" t="s">
        <v>1965</v>
      </c>
      <c r="B1916" s="561" t="s">
        <v>1966</v>
      </c>
      <c r="C1916" s="561" t="s">
        <v>1967</v>
      </c>
      <c r="D1916" s="561" t="s">
        <v>1968</v>
      </c>
      <c r="E1916" s="562" t="s">
        <v>22</v>
      </c>
      <c r="F1916" s="561" t="s">
        <v>22</v>
      </c>
      <c r="G1916" s="561" t="s">
        <v>26647</v>
      </c>
      <c r="H1916" s="561" t="s">
        <v>1975</v>
      </c>
      <c r="I1916" s="561" t="s">
        <v>23270</v>
      </c>
      <c r="J1916" s="561" t="s">
        <v>24</v>
      </c>
      <c r="K1916" s="562" t="s">
        <v>26648</v>
      </c>
      <c r="L1916" s="561" t="s">
        <v>25</v>
      </c>
    </row>
    <row r="1917" spans="1:12" x14ac:dyDescent="0.25">
      <c r="A1917" s="561" t="s">
        <v>1965</v>
      </c>
      <c r="B1917" s="561" t="s">
        <v>1966</v>
      </c>
      <c r="C1917" s="561" t="s">
        <v>1967</v>
      </c>
      <c r="D1917" s="561" t="s">
        <v>1968</v>
      </c>
      <c r="E1917" s="562" t="s">
        <v>22</v>
      </c>
      <c r="F1917" s="561" t="s">
        <v>22</v>
      </c>
      <c r="G1917" s="561" t="s">
        <v>26649</v>
      </c>
      <c r="H1917" s="561" t="s">
        <v>1976</v>
      </c>
      <c r="I1917" s="561" t="s">
        <v>23270</v>
      </c>
      <c r="J1917" s="561" t="s">
        <v>24</v>
      </c>
      <c r="K1917" s="562" t="s">
        <v>26650</v>
      </c>
      <c r="L1917" s="561" t="s">
        <v>25</v>
      </c>
    </row>
    <row r="1918" spans="1:12" x14ac:dyDescent="0.25">
      <c r="A1918" s="561" t="s">
        <v>1965</v>
      </c>
      <c r="B1918" s="561" t="s">
        <v>1966</v>
      </c>
      <c r="C1918" s="561" t="s">
        <v>1967</v>
      </c>
      <c r="D1918" s="561" t="s">
        <v>1968</v>
      </c>
      <c r="E1918" s="562" t="s">
        <v>22</v>
      </c>
      <c r="F1918" s="561" t="s">
        <v>22</v>
      </c>
      <c r="G1918" s="561" t="s">
        <v>26651</v>
      </c>
      <c r="H1918" s="561" t="s">
        <v>1977</v>
      </c>
      <c r="I1918" s="561" t="s">
        <v>23270</v>
      </c>
      <c r="J1918" s="561" t="s">
        <v>24</v>
      </c>
      <c r="K1918" s="562" t="s">
        <v>26652</v>
      </c>
      <c r="L1918" s="561" t="s">
        <v>25</v>
      </c>
    </row>
    <row r="1919" spans="1:12" x14ac:dyDescent="0.25">
      <c r="A1919" s="561" t="s">
        <v>1965</v>
      </c>
      <c r="B1919" s="561" t="s">
        <v>1966</v>
      </c>
      <c r="C1919" s="561" t="s">
        <v>1967</v>
      </c>
      <c r="D1919" s="561" t="s">
        <v>1968</v>
      </c>
      <c r="E1919" s="562" t="s">
        <v>22</v>
      </c>
      <c r="F1919" s="561" t="s">
        <v>22</v>
      </c>
      <c r="G1919" s="561" t="s">
        <v>26653</v>
      </c>
      <c r="H1919" s="561" t="s">
        <v>1978</v>
      </c>
      <c r="I1919" s="561" t="s">
        <v>23270</v>
      </c>
      <c r="J1919" s="561" t="s">
        <v>24</v>
      </c>
      <c r="K1919" s="562" t="s">
        <v>26654</v>
      </c>
      <c r="L1919" s="561" t="s">
        <v>25</v>
      </c>
    </row>
    <row r="1920" spans="1:12" x14ac:dyDescent="0.25">
      <c r="A1920" s="561" t="s">
        <v>1965</v>
      </c>
      <c r="B1920" s="561" t="s">
        <v>1966</v>
      </c>
      <c r="C1920" s="561" t="s">
        <v>1967</v>
      </c>
      <c r="D1920" s="561" t="s">
        <v>1968</v>
      </c>
      <c r="E1920" s="562" t="s">
        <v>22</v>
      </c>
      <c r="F1920" s="561" t="s">
        <v>22</v>
      </c>
      <c r="G1920" s="561" t="s">
        <v>26655</v>
      </c>
      <c r="H1920" s="561" t="s">
        <v>1979</v>
      </c>
      <c r="I1920" s="561" t="s">
        <v>23270</v>
      </c>
      <c r="J1920" s="561" t="s">
        <v>24</v>
      </c>
      <c r="K1920" s="562" t="s">
        <v>26656</v>
      </c>
      <c r="L1920" s="561" t="s">
        <v>25</v>
      </c>
    </row>
    <row r="1921" spans="1:12" x14ac:dyDescent="0.25">
      <c r="A1921" s="561" t="s">
        <v>1965</v>
      </c>
      <c r="B1921" s="561" t="s">
        <v>1966</v>
      </c>
      <c r="C1921" s="561" t="s">
        <v>1967</v>
      </c>
      <c r="D1921" s="561" t="s">
        <v>1968</v>
      </c>
      <c r="E1921" s="562" t="s">
        <v>22</v>
      </c>
      <c r="F1921" s="561" t="s">
        <v>22</v>
      </c>
      <c r="G1921" s="561" t="s">
        <v>26657</v>
      </c>
      <c r="H1921" s="561" t="s">
        <v>1980</v>
      </c>
      <c r="I1921" s="561" t="s">
        <v>23270</v>
      </c>
      <c r="J1921" s="561" t="s">
        <v>24</v>
      </c>
      <c r="K1921" s="562" t="s">
        <v>26658</v>
      </c>
      <c r="L1921" s="561" t="s">
        <v>25</v>
      </c>
    </row>
    <row r="1922" spans="1:12" x14ac:dyDescent="0.25">
      <c r="A1922" s="561" t="s">
        <v>1965</v>
      </c>
      <c r="B1922" s="561" t="s">
        <v>1966</v>
      </c>
      <c r="C1922" s="561" t="s">
        <v>1967</v>
      </c>
      <c r="D1922" s="561" t="s">
        <v>1968</v>
      </c>
      <c r="E1922" s="562" t="s">
        <v>22</v>
      </c>
      <c r="F1922" s="561" t="s">
        <v>22</v>
      </c>
      <c r="G1922" s="561" t="s">
        <v>26659</v>
      </c>
      <c r="H1922" s="561" t="s">
        <v>1981</v>
      </c>
      <c r="I1922" s="561" t="s">
        <v>23270</v>
      </c>
      <c r="J1922" s="561" t="s">
        <v>24</v>
      </c>
      <c r="K1922" s="562" t="s">
        <v>26660</v>
      </c>
      <c r="L1922" s="561" t="s">
        <v>25</v>
      </c>
    </row>
    <row r="1923" spans="1:12" x14ac:dyDescent="0.25">
      <c r="A1923" s="561" t="s">
        <v>1965</v>
      </c>
      <c r="B1923" s="561" t="s">
        <v>1966</v>
      </c>
      <c r="C1923" s="561" t="s">
        <v>1967</v>
      </c>
      <c r="D1923" s="561" t="s">
        <v>1968</v>
      </c>
      <c r="E1923" s="562" t="s">
        <v>22</v>
      </c>
      <c r="F1923" s="561" t="s">
        <v>22</v>
      </c>
      <c r="G1923" s="561" t="s">
        <v>26661</v>
      </c>
      <c r="H1923" s="561" t="s">
        <v>1982</v>
      </c>
      <c r="I1923" s="561" t="s">
        <v>23270</v>
      </c>
      <c r="J1923" s="561" t="s">
        <v>24</v>
      </c>
      <c r="K1923" s="562" t="s">
        <v>26662</v>
      </c>
      <c r="L1923" s="561" t="s">
        <v>25</v>
      </c>
    </row>
    <row r="1924" spans="1:12" x14ac:dyDescent="0.25">
      <c r="A1924" s="561" t="s">
        <v>1965</v>
      </c>
      <c r="B1924" s="561" t="s">
        <v>1966</v>
      </c>
      <c r="C1924" s="561" t="s">
        <v>1967</v>
      </c>
      <c r="D1924" s="561" t="s">
        <v>1968</v>
      </c>
      <c r="E1924" s="562" t="s">
        <v>22</v>
      </c>
      <c r="F1924" s="561" t="s">
        <v>22</v>
      </c>
      <c r="G1924" s="561" t="s">
        <v>26663</v>
      </c>
      <c r="H1924" s="561" t="s">
        <v>1983</v>
      </c>
      <c r="I1924" s="561" t="s">
        <v>23270</v>
      </c>
      <c r="J1924" s="561" t="s">
        <v>24</v>
      </c>
      <c r="K1924" s="562" t="s">
        <v>26664</v>
      </c>
      <c r="L1924" s="561" t="s">
        <v>25</v>
      </c>
    </row>
    <row r="1925" spans="1:12" x14ac:dyDescent="0.25">
      <c r="A1925" s="561" t="s">
        <v>1965</v>
      </c>
      <c r="B1925" s="561" t="s">
        <v>1966</v>
      </c>
      <c r="C1925" s="561" t="s">
        <v>1967</v>
      </c>
      <c r="D1925" s="561" t="s">
        <v>1968</v>
      </c>
      <c r="E1925" s="562" t="s">
        <v>22</v>
      </c>
      <c r="F1925" s="561" t="s">
        <v>22</v>
      </c>
      <c r="G1925" s="561" t="s">
        <v>26665</v>
      </c>
      <c r="H1925" s="561" t="s">
        <v>1984</v>
      </c>
      <c r="I1925" s="561" t="s">
        <v>23270</v>
      </c>
      <c r="J1925" s="561" t="s">
        <v>24</v>
      </c>
      <c r="K1925" s="562" t="s">
        <v>26666</v>
      </c>
      <c r="L1925" s="561" t="s">
        <v>25</v>
      </c>
    </row>
    <row r="1926" spans="1:12" x14ac:dyDescent="0.25">
      <c r="A1926" s="561" t="s">
        <v>1965</v>
      </c>
      <c r="B1926" s="561" t="s">
        <v>1966</v>
      </c>
      <c r="C1926" s="561" t="s">
        <v>1967</v>
      </c>
      <c r="D1926" s="561" t="s">
        <v>1968</v>
      </c>
      <c r="E1926" s="562" t="s">
        <v>22</v>
      </c>
      <c r="F1926" s="561" t="s">
        <v>22</v>
      </c>
      <c r="G1926" s="561" t="s">
        <v>26667</v>
      </c>
      <c r="H1926" s="561" t="s">
        <v>1985</v>
      </c>
      <c r="I1926" s="561" t="s">
        <v>23270</v>
      </c>
      <c r="J1926" s="561" t="s">
        <v>24</v>
      </c>
      <c r="K1926" s="562" t="s">
        <v>26668</v>
      </c>
      <c r="L1926" s="561" t="s">
        <v>25</v>
      </c>
    </row>
    <row r="1927" spans="1:12" x14ac:dyDescent="0.25">
      <c r="A1927" s="561" t="s">
        <v>1965</v>
      </c>
      <c r="B1927" s="561" t="s">
        <v>1966</v>
      </c>
      <c r="C1927" s="561" t="s">
        <v>1967</v>
      </c>
      <c r="D1927" s="561" t="s">
        <v>1968</v>
      </c>
      <c r="E1927" s="562" t="s">
        <v>22</v>
      </c>
      <c r="F1927" s="561" t="s">
        <v>22</v>
      </c>
      <c r="G1927" s="561" t="s">
        <v>26669</v>
      </c>
      <c r="H1927" s="561" t="s">
        <v>1986</v>
      </c>
      <c r="I1927" s="561" t="s">
        <v>23270</v>
      </c>
      <c r="J1927" s="561" t="s">
        <v>24</v>
      </c>
      <c r="K1927" s="562" t="s">
        <v>26670</v>
      </c>
      <c r="L1927" s="561" t="s">
        <v>25</v>
      </c>
    </row>
    <row r="1928" spans="1:12" x14ac:dyDescent="0.25">
      <c r="A1928" s="561" t="s">
        <v>1965</v>
      </c>
      <c r="B1928" s="561" t="s">
        <v>1966</v>
      </c>
      <c r="C1928" s="561" t="s">
        <v>1967</v>
      </c>
      <c r="D1928" s="561" t="s">
        <v>1968</v>
      </c>
      <c r="E1928" s="562" t="s">
        <v>22</v>
      </c>
      <c r="F1928" s="561" t="s">
        <v>22</v>
      </c>
      <c r="G1928" s="561" t="s">
        <v>26671</v>
      </c>
      <c r="H1928" s="561" t="s">
        <v>1987</v>
      </c>
      <c r="I1928" s="561" t="s">
        <v>23270</v>
      </c>
      <c r="J1928" s="561" t="s">
        <v>24</v>
      </c>
      <c r="K1928" s="562" t="s">
        <v>26672</v>
      </c>
      <c r="L1928" s="561" t="s">
        <v>25</v>
      </c>
    </row>
    <row r="1929" spans="1:12" x14ac:dyDescent="0.25">
      <c r="A1929" s="561" t="s">
        <v>1965</v>
      </c>
      <c r="B1929" s="561" t="s">
        <v>1966</v>
      </c>
      <c r="C1929" s="561" t="s">
        <v>1967</v>
      </c>
      <c r="D1929" s="561" t="s">
        <v>1968</v>
      </c>
      <c r="E1929" s="562" t="s">
        <v>22</v>
      </c>
      <c r="F1929" s="561" t="s">
        <v>22</v>
      </c>
      <c r="G1929" s="561" t="s">
        <v>26673</v>
      </c>
      <c r="H1929" s="561" t="s">
        <v>1988</v>
      </c>
      <c r="I1929" s="561" t="s">
        <v>23270</v>
      </c>
      <c r="J1929" s="561" t="s">
        <v>24</v>
      </c>
      <c r="K1929" s="562" t="s">
        <v>26674</v>
      </c>
      <c r="L1929" s="561" t="s">
        <v>25</v>
      </c>
    </row>
    <row r="1930" spans="1:12" x14ac:dyDescent="0.25">
      <c r="A1930" s="561" t="s">
        <v>1965</v>
      </c>
      <c r="B1930" s="561" t="s">
        <v>1966</v>
      </c>
      <c r="C1930" s="561" t="s">
        <v>1967</v>
      </c>
      <c r="D1930" s="561" t="s">
        <v>1968</v>
      </c>
      <c r="E1930" s="562" t="s">
        <v>22</v>
      </c>
      <c r="F1930" s="561" t="s">
        <v>22</v>
      </c>
      <c r="G1930" s="561" t="s">
        <v>26675</v>
      </c>
      <c r="H1930" s="561" t="s">
        <v>1989</v>
      </c>
      <c r="I1930" s="561" t="s">
        <v>23270</v>
      </c>
      <c r="J1930" s="561" t="s">
        <v>24</v>
      </c>
      <c r="K1930" s="562" t="s">
        <v>26676</v>
      </c>
      <c r="L1930" s="561" t="s">
        <v>25</v>
      </c>
    </row>
    <row r="1931" spans="1:12" x14ac:dyDescent="0.25">
      <c r="A1931" s="561" t="s">
        <v>1965</v>
      </c>
      <c r="B1931" s="561" t="s">
        <v>1966</v>
      </c>
      <c r="C1931" s="561" t="s">
        <v>1967</v>
      </c>
      <c r="D1931" s="561" t="s">
        <v>1968</v>
      </c>
      <c r="E1931" s="562" t="s">
        <v>22</v>
      </c>
      <c r="F1931" s="561" t="s">
        <v>22</v>
      </c>
      <c r="G1931" s="561" t="s">
        <v>26677</v>
      </c>
      <c r="H1931" s="561" t="s">
        <v>1990</v>
      </c>
      <c r="I1931" s="561" t="s">
        <v>23270</v>
      </c>
      <c r="J1931" s="561" t="s">
        <v>24</v>
      </c>
      <c r="K1931" s="562" t="s">
        <v>26678</v>
      </c>
      <c r="L1931" s="561" t="s">
        <v>25</v>
      </c>
    </row>
    <row r="1932" spans="1:12" x14ac:dyDescent="0.25">
      <c r="A1932" s="561" t="s">
        <v>1965</v>
      </c>
      <c r="B1932" s="561" t="s">
        <v>1966</v>
      </c>
      <c r="C1932" s="561" t="s">
        <v>1967</v>
      </c>
      <c r="D1932" s="561" t="s">
        <v>1968</v>
      </c>
      <c r="E1932" s="562" t="s">
        <v>22</v>
      </c>
      <c r="F1932" s="561" t="s">
        <v>22</v>
      </c>
      <c r="G1932" s="561" t="s">
        <v>26679</v>
      </c>
      <c r="H1932" s="561" t="s">
        <v>1991</v>
      </c>
      <c r="I1932" s="561" t="s">
        <v>23270</v>
      </c>
      <c r="J1932" s="561" t="s">
        <v>24</v>
      </c>
      <c r="K1932" s="562" t="s">
        <v>26680</v>
      </c>
      <c r="L1932" s="561" t="s">
        <v>25</v>
      </c>
    </row>
    <row r="1933" spans="1:12" x14ac:dyDescent="0.25">
      <c r="A1933" s="561" t="s">
        <v>1965</v>
      </c>
      <c r="B1933" s="561" t="s">
        <v>1966</v>
      </c>
      <c r="C1933" s="561" t="s">
        <v>1967</v>
      </c>
      <c r="D1933" s="561" t="s">
        <v>1968</v>
      </c>
      <c r="E1933" s="562" t="s">
        <v>22</v>
      </c>
      <c r="F1933" s="561" t="s">
        <v>22</v>
      </c>
      <c r="G1933" s="561" t="s">
        <v>26681</v>
      </c>
      <c r="H1933" s="561" t="s">
        <v>1992</v>
      </c>
      <c r="I1933" s="561" t="s">
        <v>23270</v>
      </c>
      <c r="J1933" s="561" t="s">
        <v>24</v>
      </c>
      <c r="K1933" s="562" t="s">
        <v>26682</v>
      </c>
      <c r="L1933" s="561" t="s">
        <v>25</v>
      </c>
    </row>
    <row r="1934" spans="1:12" x14ac:dyDescent="0.25">
      <c r="A1934" s="561" t="s">
        <v>1965</v>
      </c>
      <c r="B1934" s="561" t="s">
        <v>1966</v>
      </c>
      <c r="C1934" s="561" t="s">
        <v>1967</v>
      </c>
      <c r="D1934" s="561" t="s">
        <v>1968</v>
      </c>
      <c r="E1934" s="562" t="s">
        <v>22</v>
      </c>
      <c r="F1934" s="561" t="s">
        <v>22</v>
      </c>
      <c r="G1934" s="561" t="s">
        <v>26683</v>
      </c>
      <c r="H1934" s="561" t="s">
        <v>1993</v>
      </c>
      <c r="I1934" s="561" t="s">
        <v>23270</v>
      </c>
      <c r="J1934" s="561" t="s">
        <v>24</v>
      </c>
      <c r="K1934" s="562" t="s">
        <v>26684</v>
      </c>
      <c r="L1934" s="561" t="s">
        <v>25</v>
      </c>
    </row>
    <row r="1935" spans="1:12" x14ac:dyDescent="0.25">
      <c r="A1935" s="561" t="s">
        <v>1965</v>
      </c>
      <c r="B1935" s="561" t="s">
        <v>1966</v>
      </c>
      <c r="C1935" s="561" t="s">
        <v>1967</v>
      </c>
      <c r="D1935" s="561" t="s">
        <v>1968</v>
      </c>
      <c r="E1935" s="562" t="s">
        <v>22</v>
      </c>
      <c r="F1935" s="561" t="s">
        <v>22</v>
      </c>
      <c r="G1935" s="561" t="s">
        <v>26685</v>
      </c>
      <c r="H1935" s="561" t="s">
        <v>1994</v>
      </c>
      <c r="I1935" s="561" t="s">
        <v>23270</v>
      </c>
      <c r="J1935" s="561" t="s">
        <v>24</v>
      </c>
      <c r="K1935" s="562" t="s">
        <v>26686</v>
      </c>
      <c r="L1935" s="561" t="s">
        <v>25</v>
      </c>
    </row>
    <row r="1936" spans="1:12" x14ac:dyDescent="0.25">
      <c r="A1936" s="561" t="s">
        <v>1965</v>
      </c>
      <c r="B1936" s="561" t="s">
        <v>1966</v>
      </c>
      <c r="C1936" s="561" t="s">
        <v>1967</v>
      </c>
      <c r="D1936" s="561" t="s">
        <v>1968</v>
      </c>
      <c r="E1936" s="562" t="s">
        <v>22</v>
      </c>
      <c r="F1936" s="561" t="s">
        <v>22</v>
      </c>
      <c r="G1936" s="561" t="s">
        <v>26687</v>
      </c>
      <c r="H1936" s="561" t="s">
        <v>1995</v>
      </c>
      <c r="I1936" s="561" t="s">
        <v>23270</v>
      </c>
      <c r="J1936" s="561" t="s">
        <v>24</v>
      </c>
      <c r="K1936" s="562" t="s">
        <v>26688</v>
      </c>
      <c r="L1936" s="561" t="s">
        <v>25</v>
      </c>
    </row>
    <row r="1937" spans="1:12" x14ac:dyDescent="0.25">
      <c r="A1937" s="561" t="s">
        <v>1965</v>
      </c>
      <c r="B1937" s="561" t="s">
        <v>1966</v>
      </c>
      <c r="C1937" s="561" t="s">
        <v>1967</v>
      </c>
      <c r="D1937" s="561" t="s">
        <v>1968</v>
      </c>
      <c r="E1937" s="562" t="s">
        <v>22</v>
      </c>
      <c r="F1937" s="561" t="s">
        <v>22</v>
      </c>
      <c r="G1937" s="561" t="s">
        <v>26689</v>
      </c>
      <c r="H1937" s="561" t="s">
        <v>1996</v>
      </c>
      <c r="I1937" s="561" t="s">
        <v>23270</v>
      </c>
      <c r="J1937" s="561" t="s">
        <v>24</v>
      </c>
      <c r="K1937" s="562" t="s">
        <v>26690</v>
      </c>
      <c r="L1937" s="561" t="s">
        <v>25</v>
      </c>
    </row>
    <row r="1938" spans="1:12" x14ac:dyDescent="0.25">
      <c r="A1938" s="561" t="s">
        <v>1965</v>
      </c>
      <c r="B1938" s="561" t="s">
        <v>1966</v>
      </c>
      <c r="C1938" s="561" t="s">
        <v>1967</v>
      </c>
      <c r="D1938" s="561" t="s">
        <v>1968</v>
      </c>
      <c r="E1938" s="562" t="s">
        <v>22</v>
      </c>
      <c r="F1938" s="561" t="s">
        <v>22</v>
      </c>
      <c r="G1938" s="561" t="s">
        <v>26691</v>
      </c>
      <c r="H1938" s="561" t="s">
        <v>1997</v>
      </c>
      <c r="I1938" s="561" t="s">
        <v>23270</v>
      </c>
      <c r="J1938" s="561" t="s">
        <v>24</v>
      </c>
      <c r="K1938" s="562" t="s">
        <v>26692</v>
      </c>
      <c r="L1938" s="561" t="s">
        <v>25</v>
      </c>
    </row>
    <row r="1939" spans="1:12" x14ac:dyDescent="0.25">
      <c r="A1939" s="561" t="s">
        <v>1965</v>
      </c>
      <c r="B1939" s="561" t="s">
        <v>1966</v>
      </c>
      <c r="C1939" s="561" t="s">
        <v>1967</v>
      </c>
      <c r="D1939" s="561" t="s">
        <v>1968</v>
      </c>
      <c r="E1939" s="562" t="s">
        <v>22</v>
      </c>
      <c r="F1939" s="561" t="s">
        <v>22</v>
      </c>
      <c r="G1939" s="561" t="s">
        <v>26693</v>
      </c>
      <c r="H1939" s="561" t="s">
        <v>1998</v>
      </c>
      <c r="I1939" s="561" t="s">
        <v>23270</v>
      </c>
      <c r="J1939" s="561" t="s">
        <v>24</v>
      </c>
      <c r="K1939" s="562" t="s">
        <v>26694</v>
      </c>
      <c r="L1939" s="561" t="s">
        <v>25</v>
      </c>
    </row>
    <row r="1940" spans="1:12" x14ac:dyDescent="0.25">
      <c r="A1940" s="561" t="s">
        <v>1965</v>
      </c>
      <c r="B1940" s="561" t="s">
        <v>1966</v>
      </c>
      <c r="C1940" s="561" t="s">
        <v>1967</v>
      </c>
      <c r="D1940" s="561" t="s">
        <v>1968</v>
      </c>
      <c r="E1940" s="562" t="s">
        <v>22</v>
      </c>
      <c r="F1940" s="561" t="s">
        <v>22</v>
      </c>
      <c r="G1940" s="561" t="s">
        <v>26695</v>
      </c>
      <c r="H1940" s="561" t="s">
        <v>1999</v>
      </c>
      <c r="I1940" s="561" t="s">
        <v>23270</v>
      </c>
      <c r="J1940" s="561" t="s">
        <v>24</v>
      </c>
      <c r="K1940" s="562" t="s">
        <v>26696</v>
      </c>
      <c r="L1940" s="561" t="s">
        <v>25</v>
      </c>
    </row>
    <row r="1941" spans="1:12" x14ac:dyDescent="0.25">
      <c r="A1941" s="561" t="s">
        <v>1965</v>
      </c>
      <c r="B1941" s="561" t="s">
        <v>1966</v>
      </c>
      <c r="C1941" s="561" t="s">
        <v>1967</v>
      </c>
      <c r="D1941" s="561" t="s">
        <v>1968</v>
      </c>
      <c r="E1941" s="562" t="s">
        <v>22</v>
      </c>
      <c r="F1941" s="561" t="s">
        <v>22</v>
      </c>
      <c r="G1941" s="561" t="s">
        <v>26697</v>
      </c>
      <c r="H1941" s="561" t="s">
        <v>2000</v>
      </c>
      <c r="I1941" s="561" t="s">
        <v>23270</v>
      </c>
      <c r="J1941" s="561" t="s">
        <v>24</v>
      </c>
      <c r="K1941" s="562" t="s">
        <v>26698</v>
      </c>
      <c r="L1941" s="561" t="s">
        <v>25</v>
      </c>
    </row>
    <row r="1942" spans="1:12" x14ac:dyDescent="0.25">
      <c r="A1942" s="561" t="s">
        <v>1965</v>
      </c>
      <c r="B1942" s="561" t="s">
        <v>1966</v>
      </c>
      <c r="C1942" s="561" t="s">
        <v>1967</v>
      </c>
      <c r="D1942" s="561" t="s">
        <v>1968</v>
      </c>
      <c r="E1942" s="562" t="s">
        <v>22</v>
      </c>
      <c r="F1942" s="561" t="s">
        <v>22</v>
      </c>
      <c r="G1942" s="561" t="s">
        <v>26699</v>
      </c>
      <c r="H1942" s="561" t="s">
        <v>2001</v>
      </c>
      <c r="I1942" s="561" t="s">
        <v>23270</v>
      </c>
      <c r="J1942" s="561" t="s">
        <v>24</v>
      </c>
      <c r="K1942" s="562" t="s">
        <v>26700</v>
      </c>
      <c r="L1942" s="561" t="s">
        <v>25</v>
      </c>
    </row>
    <row r="1943" spans="1:12" x14ac:dyDescent="0.25">
      <c r="A1943" s="561" t="s">
        <v>1965</v>
      </c>
      <c r="B1943" s="561" t="s">
        <v>1966</v>
      </c>
      <c r="C1943" s="561" t="s">
        <v>1967</v>
      </c>
      <c r="D1943" s="561" t="s">
        <v>1968</v>
      </c>
      <c r="E1943" s="562" t="s">
        <v>22</v>
      </c>
      <c r="F1943" s="561" t="s">
        <v>22</v>
      </c>
      <c r="G1943" s="561" t="s">
        <v>26701</v>
      </c>
      <c r="H1943" s="561" t="s">
        <v>2002</v>
      </c>
      <c r="I1943" s="561" t="s">
        <v>23270</v>
      </c>
      <c r="J1943" s="561" t="s">
        <v>24</v>
      </c>
      <c r="K1943" s="562" t="s">
        <v>26702</v>
      </c>
      <c r="L1943" s="561" t="s">
        <v>25</v>
      </c>
    </row>
    <row r="1944" spans="1:12" x14ac:dyDescent="0.25">
      <c r="A1944" s="561" t="s">
        <v>1965</v>
      </c>
      <c r="B1944" s="561" t="s">
        <v>1966</v>
      </c>
      <c r="C1944" s="561" t="s">
        <v>1967</v>
      </c>
      <c r="D1944" s="561" t="s">
        <v>1968</v>
      </c>
      <c r="E1944" s="562" t="s">
        <v>22</v>
      </c>
      <c r="F1944" s="561" t="s">
        <v>22</v>
      </c>
      <c r="G1944" s="561" t="s">
        <v>26703</v>
      </c>
      <c r="H1944" s="561" t="s">
        <v>2003</v>
      </c>
      <c r="I1944" s="561" t="s">
        <v>23270</v>
      </c>
      <c r="J1944" s="561" t="s">
        <v>24</v>
      </c>
      <c r="K1944" s="562" t="s">
        <v>26704</v>
      </c>
      <c r="L1944" s="561" t="s">
        <v>25</v>
      </c>
    </row>
    <row r="1945" spans="1:12" x14ac:dyDescent="0.25">
      <c r="A1945" s="561" t="s">
        <v>1965</v>
      </c>
      <c r="B1945" s="561" t="s">
        <v>1966</v>
      </c>
      <c r="C1945" s="561" t="s">
        <v>1967</v>
      </c>
      <c r="D1945" s="561" t="s">
        <v>1968</v>
      </c>
      <c r="E1945" s="562" t="s">
        <v>22</v>
      </c>
      <c r="F1945" s="561" t="s">
        <v>22</v>
      </c>
      <c r="G1945" s="561" t="s">
        <v>26705</v>
      </c>
      <c r="H1945" s="561" t="s">
        <v>2004</v>
      </c>
      <c r="I1945" s="561" t="s">
        <v>23270</v>
      </c>
      <c r="J1945" s="561" t="s">
        <v>24</v>
      </c>
      <c r="K1945" s="562" t="s">
        <v>26706</v>
      </c>
      <c r="L1945" s="561" t="s">
        <v>25</v>
      </c>
    </row>
    <row r="1946" spans="1:12" x14ac:dyDescent="0.25">
      <c r="A1946" s="561" t="s">
        <v>1965</v>
      </c>
      <c r="B1946" s="561" t="s">
        <v>1966</v>
      </c>
      <c r="C1946" s="561" t="s">
        <v>1967</v>
      </c>
      <c r="D1946" s="561" t="s">
        <v>1968</v>
      </c>
      <c r="E1946" s="562" t="s">
        <v>22</v>
      </c>
      <c r="F1946" s="561" t="s">
        <v>22</v>
      </c>
      <c r="G1946" s="561" t="s">
        <v>26707</v>
      </c>
      <c r="H1946" s="561" t="s">
        <v>2005</v>
      </c>
      <c r="I1946" s="561" t="s">
        <v>23270</v>
      </c>
      <c r="J1946" s="561" t="s">
        <v>24</v>
      </c>
      <c r="K1946" s="562" t="s">
        <v>26708</v>
      </c>
      <c r="L1946" s="561" t="s">
        <v>25</v>
      </c>
    </row>
    <row r="1947" spans="1:12" x14ac:dyDescent="0.25">
      <c r="A1947" s="561" t="s">
        <v>1965</v>
      </c>
      <c r="B1947" s="561" t="s">
        <v>1966</v>
      </c>
      <c r="C1947" s="561" t="s">
        <v>1967</v>
      </c>
      <c r="D1947" s="561" t="s">
        <v>1968</v>
      </c>
      <c r="E1947" s="562" t="s">
        <v>22</v>
      </c>
      <c r="F1947" s="561" t="s">
        <v>22</v>
      </c>
      <c r="G1947" s="561" t="s">
        <v>26709</v>
      </c>
      <c r="H1947" s="561" t="s">
        <v>2006</v>
      </c>
      <c r="I1947" s="561" t="s">
        <v>23270</v>
      </c>
      <c r="J1947" s="561" t="s">
        <v>24</v>
      </c>
      <c r="K1947" s="562" t="s">
        <v>26710</v>
      </c>
      <c r="L1947" s="561" t="s">
        <v>25</v>
      </c>
    </row>
    <row r="1948" spans="1:12" x14ac:dyDescent="0.25">
      <c r="A1948" s="561" t="s">
        <v>1965</v>
      </c>
      <c r="B1948" s="561" t="s">
        <v>1966</v>
      </c>
      <c r="C1948" s="561" t="s">
        <v>1967</v>
      </c>
      <c r="D1948" s="561" t="s">
        <v>1968</v>
      </c>
      <c r="E1948" s="562" t="s">
        <v>22</v>
      </c>
      <c r="F1948" s="561" t="s">
        <v>22</v>
      </c>
      <c r="G1948" s="561" t="s">
        <v>26711</v>
      </c>
      <c r="H1948" s="561" t="s">
        <v>2007</v>
      </c>
      <c r="I1948" s="561" t="s">
        <v>23270</v>
      </c>
      <c r="J1948" s="561" t="s">
        <v>24</v>
      </c>
      <c r="K1948" s="562" t="s">
        <v>26712</v>
      </c>
      <c r="L1948" s="561" t="s">
        <v>25</v>
      </c>
    </row>
    <row r="1949" spans="1:12" x14ac:dyDescent="0.25">
      <c r="A1949" s="561" t="s">
        <v>1965</v>
      </c>
      <c r="B1949" s="561" t="s">
        <v>1966</v>
      </c>
      <c r="C1949" s="561" t="s">
        <v>1967</v>
      </c>
      <c r="D1949" s="561" t="s">
        <v>1968</v>
      </c>
      <c r="E1949" s="562" t="s">
        <v>22</v>
      </c>
      <c r="F1949" s="561" t="s">
        <v>22</v>
      </c>
      <c r="G1949" s="561" t="s">
        <v>26713</v>
      </c>
      <c r="H1949" s="561" t="s">
        <v>2008</v>
      </c>
      <c r="I1949" s="561" t="s">
        <v>23270</v>
      </c>
      <c r="J1949" s="561" t="s">
        <v>24</v>
      </c>
      <c r="K1949" s="562" t="s">
        <v>26714</v>
      </c>
      <c r="L1949" s="561" t="s">
        <v>25</v>
      </c>
    </row>
    <row r="1950" spans="1:12" x14ac:dyDescent="0.25">
      <c r="A1950" s="561" t="s">
        <v>1965</v>
      </c>
      <c r="B1950" s="561" t="s">
        <v>1966</v>
      </c>
      <c r="C1950" s="561" t="s">
        <v>1967</v>
      </c>
      <c r="D1950" s="561" t="s">
        <v>1968</v>
      </c>
      <c r="E1950" s="562" t="s">
        <v>22</v>
      </c>
      <c r="F1950" s="561" t="s">
        <v>22</v>
      </c>
      <c r="G1950" s="561" t="s">
        <v>26715</v>
      </c>
      <c r="H1950" s="561" t="s">
        <v>2009</v>
      </c>
      <c r="I1950" s="561" t="s">
        <v>23270</v>
      </c>
      <c r="J1950" s="561" t="s">
        <v>24</v>
      </c>
      <c r="K1950" s="562" t="s">
        <v>26716</v>
      </c>
      <c r="L1950" s="561" t="s">
        <v>25</v>
      </c>
    </row>
    <row r="1951" spans="1:12" x14ac:dyDescent="0.25">
      <c r="A1951" s="561" t="s">
        <v>1965</v>
      </c>
      <c r="B1951" s="561" t="s">
        <v>1966</v>
      </c>
      <c r="C1951" s="561" t="s">
        <v>1967</v>
      </c>
      <c r="D1951" s="561" t="s">
        <v>1968</v>
      </c>
      <c r="E1951" s="562" t="s">
        <v>22</v>
      </c>
      <c r="F1951" s="561" t="s">
        <v>22</v>
      </c>
      <c r="G1951" s="561" t="s">
        <v>26717</v>
      </c>
      <c r="H1951" s="561" t="s">
        <v>2010</v>
      </c>
      <c r="I1951" s="561" t="s">
        <v>23270</v>
      </c>
      <c r="J1951" s="561" t="s">
        <v>24</v>
      </c>
      <c r="K1951" s="562" t="s">
        <v>26718</v>
      </c>
      <c r="L1951" s="561" t="s">
        <v>25</v>
      </c>
    </row>
    <row r="1952" spans="1:12" x14ac:dyDescent="0.25">
      <c r="A1952" s="561" t="s">
        <v>1965</v>
      </c>
      <c r="B1952" s="561" t="s">
        <v>1966</v>
      </c>
      <c r="C1952" s="561" t="s">
        <v>1967</v>
      </c>
      <c r="D1952" s="561" t="s">
        <v>1968</v>
      </c>
      <c r="E1952" s="562" t="s">
        <v>22</v>
      </c>
      <c r="F1952" s="561" t="s">
        <v>22</v>
      </c>
      <c r="G1952" s="561" t="s">
        <v>26719</v>
      </c>
      <c r="H1952" s="561" t="s">
        <v>2011</v>
      </c>
      <c r="I1952" s="561" t="s">
        <v>23270</v>
      </c>
      <c r="J1952" s="561" t="s">
        <v>24</v>
      </c>
      <c r="K1952" s="562" t="s">
        <v>26720</v>
      </c>
      <c r="L1952" s="561" t="s">
        <v>25</v>
      </c>
    </row>
    <row r="1953" spans="1:12" x14ac:dyDescent="0.25">
      <c r="A1953" s="561" t="s">
        <v>1965</v>
      </c>
      <c r="B1953" s="561" t="s">
        <v>1966</v>
      </c>
      <c r="C1953" s="561" t="s">
        <v>1967</v>
      </c>
      <c r="D1953" s="561" t="s">
        <v>1968</v>
      </c>
      <c r="E1953" s="562" t="s">
        <v>22</v>
      </c>
      <c r="F1953" s="561" t="s">
        <v>22</v>
      </c>
      <c r="G1953" s="561" t="s">
        <v>26721</v>
      </c>
      <c r="H1953" s="561" t="s">
        <v>2012</v>
      </c>
      <c r="I1953" s="561" t="s">
        <v>23270</v>
      </c>
      <c r="J1953" s="561" t="s">
        <v>24</v>
      </c>
      <c r="K1953" s="562" t="s">
        <v>26722</v>
      </c>
      <c r="L1953" s="561" t="s">
        <v>25</v>
      </c>
    </row>
    <row r="1954" spans="1:12" x14ac:dyDescent="0.25">
      <c r="A1954" s="561" t="s">
        <v>1965</v>
      </c>
      <c r="B1954" s="561" t="s">
        <v>1966</v>
      </c>
      <c r="C1954" s="561" t="s">
        <v>1967</v>
      </c>
      <c r="D1954" s="561" t="s">
        <v>1968</v>
      </c>
      <c r="E1954" s="562" t="s">
        <v>22</v>
      </c>
      <c r="F1954" s="561" t="s">
        <v>22</v>
      </c>
      <c r="G1954" s="561" t="s">
        <v>26723</v>
      </c>
      <c r="H1954" s="561" t="s">
        <v>2013</v>
      </c>
      <c r="I1954" s="561" t="s">
        <v>23270</v>
      </c>
      <c r="J1954" s="561" t="s">
        <v>24</v>
      </c>
      <c r="K1954" s="562" t="s">
        <v>8672</v>
      </c>
      <c r="L1954" s="561" t="s">
        <v>25</v>
      </c>
    </row>
    <row r="1955" spans="1:12" x14ac:dyDescent="0.25">
      <c r="A1955" s="561" t="s">
        <v>1965</v>
      </c>
      <c r="B1955" s="561" t="s">
        <v>1966</v>
      </c>
      <c r="C1955" s="561" t="s">
        <v>1967</v>
      </c>
      <c r="D1955" s="561" t="s">
        <v>1968</v>
      </c>
      <c r="E1955" s="562" t="s">
        <v>22</v>
      </c>
      <c r="F1955" s="561" t="s">
        <v>22</v>
      </c>
      <c r="G1955" s="561" t="s">
        <v>26724</v>
      </c>
      <c r="H1955" s="561" t="s">
        <v>2014</v>
      </c>
      <c r="I1955" s="561" t="s">
        <v>23270</v>
      </c>
      <c r="J1955" s="561" t="s">
        <v>24</v>
      </c>
      <c r="K1955" s="562" t="s">
        <v>26725</v>
      </c>
      <c r="L1955" s="561" t="s">
        <v>25</v>
      </c>
    </row>
    <row r="1956" spans="1:12" x14ac:dyDescent="0.25">
      <c r="A1956" s="561" t="s">
        <v>1965</v>
      </c>
      <c r="B1956" s="561" t="s">
        <v>1966</v>
      </c>
      <c r="C1956" s="561" t="s">
        <v>1967</v>
      </c>
      <c r="D1956" s="561" t="s">
        <v>1968</v>
      </c>
      <c r="E1956" s="562" t="s">
        <v>22</v>
      </c>
      <c r="F1956" s="561" t="s">
        <v>22</v>
      </c>
      <c r="G1956" s="561" t="s">
        <v>26726</v>
      </c>
      <c r="H1956" s="561" t="s">
        <v>2015</v>
      </c>
      <c r="I1956" s="561" t="s">
        <v>23270</v>
      </c>
      <c r="J1956" s="561" t="s">
        <v>24</v>
      </c>
      <c r="K1956" s="562" t="s">
        <v>26727</v>
      </c>
      <c r="L1956" s="561" t="s">
        <v>25</v>
      </c>
    </row>
    <row r="1957" spans="1:12" x14ac:dyDescent="0.25">
      <c r="A1957" s="561" t="s">
        <v>1965</v>
      </c>
      <c r="B1957" s="561" t="s">
        <v>1966</v>
      </c>
      <c r="C1957" s="561" t="s">
        <v>1967</v>
      </c>
      <c r="D1957" s="561" t="s">
        <v>1968</v>
      </c>
      <c r="E1957" s="562" t="s">
        <v>22</v>
      </c>
      <c r="F1957" s="561" t="s">
        <v>22</v>
      </c>
      <c r="G1957" s="561" t="s">
        <v>26728</v>
      </c>
      <c r="H1957" s="561" t="s">
        <v>2016</v>
      </c>
      <c r="I1957" s="561" t="s">
        <v>23270</v>
      </c>
      <c r="J1957" s="561" t="s">
        <v>24</v>
      </c>
      <c r="K1957" s="562" t="s">
        <v>26729</v>
      </c>
      <c r="L1957" s="561" t="s">
        <v>25</v>
      </c>
    </row>
    <row r="1958" spans="1:12" x14ac:dyDescent="0.25">
      <c r="A1958" s="561" t="s">
        <v>1965</v>
      </c>
      <c r="B1958" s="561" t="s">
        <v>1966</v>
      </c>
      <c r="C1958" s="561" t="s">
        <v>1967</v>
      </c>
      <c r="D1958" s="561" t="s">
        <v>1968</v>
      </c>
      <c r="E1958" s="562" t="s">
        <v>22</v>
      </c>
      <c r="F1958" s="561" t="s">
        <v>22</v>
      </c>
      <c r="G1958" s="561" t="s">
        <v>26730</v>
      </c>
      <c r="H1958" s="561" t="s">
        <v>2017</v>
      </c>
      <c r="I1958" s="561" t="s">
        <v>23270</v>
      </c>
      <c r="J1958" s="561" t="s">
        <v>24</v>
      </c>
      <c r="K1958" s="562" t="s">
        <v>8582</v>
      </c>
      <c r="L1958" s="561" t="s">
        <v>25</v>
      </c>
    </row>
    <row r="1959" spans="1:12" x14ac:dyDescent="0.25">
      <c r="A1959" s="561" t="s">
        <v>1965</v>
      </c>
      <c r="B1959" s="561" t="s">
        <v>1966</v>
      </c>
      <c r="C1959" s="561" t="s">
        <v>1967</v>
      </c>
      <c r="D1959" s="561" t="s">
        <v>1968</v>
      </c>
      <c r="E1959" s="562" t="s">
        <v>22</v>
      </c>
      <c r="F1959" s="561" t="s">
        <v>22</v>
      </c>
      <c r="G1959" s="561" t="s">
        <v>26731</v>
      </c>
      <c r="H1959" s="561" t="s">
        <v>2018</v>
      </c>
      <c r="I1959" s="561" t="s">
        <v>23270</v>
      </c>
      <c r="J1959" s="561" t="s">
        <v>24</v>
      </c>
      <c r="K1959" s="562" t="s">
        <v>26732</v>
      </c>
      <c r="L1959" s="561" t="s">
        <v>25</v>
      </c>
    </row>
    <row r="1960" spans="1:12" x14ac:dyDescent="0.25">
      <c r="A1960" s="561" t="s">
        <v>1965</v>
      </c>
      <c r="B1960" s="561" t="s">
        <v>1966</v>
      </c>
      <c r="C1960" s="561" t="s">
        <v>1967</v>
      </c>
      <c r="D1960" s="561" t="s">
        <v>1968</v>
      </c>
      <c r="E1960" s="562" t="s">
        <v>22</v>
      </c>
      <c r="F1960" s="561" t="s">
        <v>22</v>
      </c>
      <c r="G1960" s="561" t="s">
        <v>26733</v>
      </c>
      <c r="H1960" s="561" t="s">
        <v>2019</v>
      </c>
      <c r="I1960" s="561" t="s">
        <v>23270</v>
      </c>
      <c r="J1960" s="561" t="s">
        <v>24</v>
      </c>
      <c r="K1960" s="562" t="s">
        <v>26676</v>
      </c>
      <c r="L1960" s="561" t="s">
        <v>25</v>
      </c>
    </row>
    <row r="1961" spans="1:12" x14ac:dyDescent="0.25">
      <c r="A1961" s="561" t="s">
        <v>1965</v>
      </c>
      <c r="B1961" s="561" t="s">
        <v>1966</v>
      </c>
      <c r="C1961" s="561" t="s">
        <v>1967</v>
      </c>
      <c r="D1961" s="561" t="s">
        <v>1968</v>
      </c>
      <c r="E1961" s="562" t="s">
        <v>22</v>
      </c>
      <c r="F1961" s="561" t="s">
        <v>22</v>
      </c>
      <c r="G1961" s="561" t="s">
        <v>26734</v>
      </c>
      <c r="H1961" s="561" t="s">
        <v>2020</v>
      </c>
      <c r="I1961" s="561" t="s">
        <v>23270</v>
      </c>
      <c r="J1961" s="561" t="s">
        <v>24</v>
      </c>
      <c r="K1961" s="562" t="s">
        <v>26735</v>
      </c>
      <c r="L1961" s="561" t="s">
        <v>25</v>
      </c>
    </row>
    <row r="1962" spans="1:12" x14ac:dyDescent="0.25">
      <c r="A1962" s="561" t="s">
        <v>1965</v>
      </c>
      <c r="B1962" s="561" t="s">
        <v>1966</v>
      </c>
      <c r="C1962" s="561" t="s">
        <v>1967</v>
      </c>
      <c r="D1962" s="561" t="s">
        <v>1968</v>
      </c>
      <c r="E1962" s="562" t="s">
        <v>22</v>
      </c>
      <c r="F1962" s="561" t="s">
        <v>22</v>
      </c>
      <c r="G1962" s="561" t="s">
        <v>26736</v>
      </c>
      <c r="H1962" s="561" t="s">
        <v>2021</v>
      </c>
      <c r="I1962" s="561" t="s">
        <v>23270</v>
      </c>
      <c r="J1962" s="561" t="s">
        <v>24</v>
      </c>
      <c r="K1962" s="562" t="s">
        <v>26737</v>
      </c>
      <c r="L1962" s="561" t="s">
        <v>25</v>
      </c>
    </row>
    <row r="1963" spans="1:12" x14ac:dyDescent="0.25">
      <c r="A1963" s="561" t="s">
        <v>1965</v>
      </c>
      <c r="B1963" s="561" t="s">
        <v>1966</v>
      </c>
      <c r="C1963" s="561" t="s">
        <v>1967</v>
      </c>
      <c r="D1963" s="561" t="s">
        <v>1968</v>
      </c>
      <c r="E1963" s="562" t="s">
        <v>22</v>
      </c>
      <c r="F1963" s="561" t="s">
        <v>22</v>
      </c>
      <c r="G1963" s="561" t="s">
        <v>26738</v>
      </c>
      <c r="H1963" s="561" t="s">
        <v>2022</v>
      </c>
      <c r="I1963" s="561" t="s">
        <v>23270</v>
      </c>
      <c r="J1963" s="561" t="s">
        <v>24</v>
      </c>
      <c r="K1963" s="562" t="s">
        <v>26739</v>
      </c>
      <c r="L1963" s="561" t="s">
        <v>25</v>
      </c>
    </row>
    <row r="1964" spans="1:12" x14ac:dyDescent="0.25">
      <c r="A1964" s="561" t="s">
        <v>1965</v>
      </c>
      <c r="B1964" s="561" t="s">
        <v>1966</v>
      </c>
      <c r="C1964" s="561" t="s">
        <v>1967</v>
      </c>
      <c r="D1964" s="561" t="s">
        <v>1968</v>
      </c>
      <c r="E1964" s="562" t="s">
        <v>22</v>
      </c>
      <c r="F1964" s="561" t="s">
        <v>22</v>
      </c>
      <c r="G1964" s="561" t="s">
        <v>26740</v>
      </c>
      <c r="H1964" s="561" t="s">
        <v>2023</v>
      </c>
      <c r="I1964" s="561" t="s">
        <v>23270</v>
      </c>
      <c r="J1964" s="561" t="s">
        <v>24</v>
      </c>
      <c r="K1964" s="562" t="s">
        <v>26741</v>
      </c>
      <c r="L1964" s="561" t="s">
        <v>25</v>
      </c>
    </row>
    <row r="1965" spans="1:12" x14ac:dyDescent="0.25">
      <c r="A1965" s="561" t="s">
        <v>1965</v>
      </c>
      <c r="B1965" s="561" t="s">
        <v>1966</v>
      </c>
      <c r="C1965" s="561" t="s">
        <v>1967</v>
      </c>
      <c r="D1965" s="561" t="s">
        <v>1968</v>
      </c>
      <c r="E1965" s="562" t="s">
        <v>22</v>
      </c>
      <c r="F1965" s="561" t="s">
        <v>22</v>
      </c>
      <c r="G1965" s="561" t="s">
        <v>26742</v>
      </c>
      <c r="H1965" s="561" t="s">
        <v>2024</v>
      </c>
      <c r="I1965" s="561" t="s">
        <v>23270</v>
      </c>
      <c r="J1965" s="561" t="s">
        <v>24</v>
      </c>
      <c r="K1965" s="562" t="s">
        <v>26743</v>
      </c>
      <c r="L1965" s="561" t="s">
        <v>25</v>
      </c>
    </row>
    <row r="1966" spans="1:12" x14ac:dyDescent="0.25">
      <c r="A1966" s="561" t="s">
        <v>1965</v>
      </c>
      <c r="B1966" s="561" t="s">
        <v>1966</v>
      </c>
      <c r="C1966" s="561" t="s">
        <v>1967</v>
      </c>
      <c r="D1966" s="561" t="s">
        <v>1968</v>
      </c>
      <c r="E1966" s="562" t="s">
        <v>22</v>
      </c>
      <c r="F1966" s="561" t="s">
        <v>22</v>
      </c>
      <c r="G1966" s="561" t="s">
        <v>26744</v>
      </c>
      <c r="H1966" s="561" t="s">
        <v>2025</v>
      </c>
      <c r="I1966" s="561" t="s">
        <v>23270</v>
      </c>
      <c r="J1966" s="561" t="s">
        <v>24</v>
      </c>
      <c r="K1966" s="562" t="s">
        <v>26745</v>
      </c>
      <c r="L1966" s="561" t="s">
        <v>25</v>
      </c>
    </row>
    <row r="1967" spans="1:12" x14ac:dyDescent="0.25">
      <c r="A1967" s="561" t="s">
        <v>1965</v>
      </c>
      <c r="B1967" s="561" t="s">
        <v>1966</v>
      </c>
      <c r="C1967" s="561" t="s">
        <v>1967</v>
      </c>
      <c r="D1967" s="561" t="s">
        <v>1968</v>
      </c>
      <c r="E1967" s="562" t="s">
        <v>22</v>
      </c>
      <c r="F1967" s="561" t="s">
        <v>22</v>
      </c>
      <c r="G1967" s="561" t="s">
        <v>26746</v>
      </c>
      <c r="H1967" s="561" t="s">
        <v>2026</v>
      </c>
      <c r="I1967" s="561" t="s">
        <v>23270</v>
      </c>
      <c r="J1967" s="561" t="s">
        <v>24</v>
      </c>
      <c r="K1967" s="562" t="s">
        <v>26747</v>
      </c>
      <c r="L1967" s="561" t="s">
        <v>25</v>
      </c>
    </row>
    <row r="1968" spans="1:12" x14ac:dyDescent="0.25">
      <c r="A1968" s="561" t="s">
        <v>1965</v>
      </c>
      <c r="B1968" s="561" t="s">
        <v>1966</v>
      </c>
      <c r="C1968" s="561" t="s">
        <v>1967</v>
      </c>
      <c r="D1968" s="561" t="s">
        <v>1968</v>
      </c>
      <c r="E1968" s="562" t="s">
        <v>22</v>
      </c>
      <c r="F1968" s="561" t="s">
        <v>22</v>
      </c>
      <c r="G1968" s="561" t="s">
        <v>26748</v>
      </c>
      <c r="H1968" s="561" t="s">
        <v>2027</v>
      </c>
      <c r="I1968" s="561" t="s">
        <v>23270</v>
      </c>
      <c r="J1968" s="561" t="s">
        <v>24</v>
      </c>
      <c r="K1968" s="562" t="s">
        <v>26749</v>
      </c>
      <c r="L1968" s="561" t="s">
        <v>25</v>
      </c>
    </row>
    <row r="1969" spans="1:12" x14ac:dyDescent="0.25">
      <c r="A1969" s="561" t="s">
        <v>1965</v>
      </c>
      <c r="B1969" s="561" t="s">
        <v>1966</v>
      </c>
      <c r="C1969" s="561" t="s">
        <v>1967</v>
      </c>
      <c r="D1969" s="561" t="s">
        <v>1968</v>
      </c>
      <c r="E1969" s="562" t="s">
        <v>22</v>
      </c>
      <c r="F1969" s="561" t="s">
        <v>22</v>
      </c>
      <c r="G1969" s="561" t="s">
        <v>26750</v>
      </c>
      <c r="H1969" s="561" t="s">
        <v>2028</v>
      </c>
      <c r="I1969" s="561" t="s">
        <v>23270</v>
      </c>
      <c r="J1969" s="561" t="s">
        <v>24</v>
      </c>
      <c r="K1969" s="562" t="s">
        <v>26751</v>
      </c>
      <c r="L1969" s="561" t="s">
        <v>25</v>
      </c>
    </row>
    <row r="1970" spans="1:12" x14ac:dyDescent="0.25">
      <c r="A1970" s="561" t="s">
        <v>1965</v>
      </c>
      <c r="B1970" s="561" t="s">
        <v>1966</v>
      </c>
      <c r="C1970" s="561" t="s">
        <v>1967</v>
      </c>
      <c r="D1970" s="561" t="s">
        <v>1968</v>
      </c>
      <c r="E1970" s="562" t="s">
        <v>22</v>
      </c>
      <c r="F1970" s="561" t="s">
        <v>22</v>
      </c>
      <c r="G1970" s="561" t="s">
        <v>26752</v>
      </c>
      <c r="H1970" s="561" t="s">
        <v>2029</v>
      </c>
      <c r="I1970" s="561" t="s">
        <v>23270</v>
      </c>
      <c r="J1970" s="561" t="s">
        <v>24</v>
      </c>
      <c r="K1970" s="562" t="s">
        <v>26753</v>
      </c>
      <c r="L1970" s="561" t="s">
        <v>25</v>
      </c>
    </row>
    <row r="1971" spans="1:12" x14ac:dyDescent="0.25">
      <c r="A1971" s="561" t="s">
        <v>1965</v>
      </c>
      <c r="B1971" s="561" t="s">
        <v>1966</v>
      </c>
      <c r="C1971" s="561" t="s">
        <v>1967</v>
      </c>
      <c r="D1971" s="561" t="s">
        <v>1968</v>
      </c>
      <c r="E1971" s="562" t="s">
        <v>22</v>
      </c>
      <c r="F1971" s="561" t="s">
        <v>22</v>
      </c>
      <c r="G1971" s="561" t="s">
        <v>26754</v>
      </c>
      <c r="H1971" s="561" t="s">
        <v>2030</v>
      </c>
      <c r="I1971" s="561" t="s">
        <v>23270</v>
      </c>
      <c r="J1971" s="561" t="s">
        <v>24</v>
      </c>
      <c r="K1971" s="562" t="s">
        <v>26755</v>
      </c>
      <c r="L1971" s="561" t="s">
        <v>25</v>
      </c>
    </row>
    <row r="1972" spans="1:12" x14ac:dyDescent="0.25">
      <c r="A1972" s="561" t="s">
        <v>1965</v>
      </c>
      <c r="B1972" s="561" t="s">
        <v>1966</v>
      </c>
      <c r="C1972" s="561" t="s">
        <v>1967</v>
      </c>
      <c r="D1972" s="561" t="s">
        <v>1968</v>
      </c>
      <c r="E1972" s="562" t="s">
        <v>22</v>
      </c>
      <c r="F1972" s="561" t="s">
        <v>22</v>
      </c>
      <c r="G1972" s="561" t="s">
        <v>26756</v>
      </c>
      <c r="H1972" s="561" t="s">
        <v>2031</v>
      </c>
      <c r="I1972" s="561" t="s">
        <v>23270</v>
      </c>
      <c r="J1972" s="561" t="s">
        <v>24</v>
      </c>
      <c r="K1972" s="562" t="s">
        <v>26757</v>
      </c>
      <c r="L1972" s="561" t="s">
        <v>25</v>
      </c>
    </row>
    <row r="1973" spans="1:12" x14ac:dyDescent="0.25">
      <c r="A1973" s="561" t="s">
        <v>1965</v>
      </c>
      <c r="B1973" s="561" t="s">
        <v>1966</v>
      </c>
      <c r="C1973" s="561" t="s">
        <v>1967</v>
      </c>
      <c r="D1973" s="561" t="s">
        <v>1968</v>
      </c>
      <c r="E1973" s="562" t="s">
        <v>22</v>
      </c>
      <c r="F1973" s="561" t="s">
        <v>22</v>
      </c>
      <c r="G1973" s="561" t="s">
        <v>26758</v>
      </c>
      <c r="H1973" s="561" t="s">
        <v>2032</v>
      </c>
      <c r="I1973" s="561" t="s">
        <v>23270</v>
      </c>
      <c r="J1973" s="561" t="s">
        <v>24</v>
      </c>
      <c r="K1973" s="562" t="s">
        <v>26759</v>
      </c>
      <c r="L1973" s="561" t="s">
        <v>25</v>
      </c>
    </row>
    <row r="1974" spans="1:12" x14ac:dyDescent="0.25">
      <c r="A1974" s="561" t="s">
        <v>1965</v>
      </c>
      <c r="B1974" s="561" t="s">
        <v>1966</v>
      </c>
      <c r="C1974" s="561" t="s">
        <v>1967</v>
      </c>
      <c r="D1974" s="561" t="s">
        <v>1968</v>
      </c>
      <c r="E1974" s="562" t="s">
        <v>22</v>
      </c>
      <c r="F1974" s="561" t="s">
        <v>22</v>
      </c>
      <c r="G1974" s="561" t="s">
        <v>26760</v>
      </c>
      <c r="H1974" s="561" t="s">
        <v>2033</v>
      </c>
      <c r="I1974" s="561" t="s">
        <v>23270</v>
      </c>
      <c r="J1974" s="561" t="s">
        <v>24</v>
      </c>
      <c r="K1974" s="562" t="s">
        <v>26761</v>
      </c>
      <c r="L1974" s="561" t="s">
        <v>25</v>
      </c>
    </row>
    <row r="1975" spans="1:12" x14ac:dyDescent="0.25">
      <c r="A1975" s="561" t="s">
        <v>1965</v>
      </c>
      <c r="B1975" s="561" t="s">
        <v>1966</v>
      </c>
      <c r="C1975" s="561" t="s">
        <v>1967</v>
      </c>
      <c r="D1975" s="561" t="s">
        <v>1968</v>
      </c>
      <c r="E1975" s="562" t="s">
        <v>22</v>
      </c>
      <c r="F1975" s="561" t="s">
        <v>22</v>
      </c>
      <c r="G1975" s="561" t="s">
        <v>26762</v>
      </c>
      <c r="H1975" s="561" t="s">
        <v>2034</v>
      </c>
      <c r="I1975" s="561" t="s">
        <v>23270</v>
      </c>
      <c r="J1975" s="561" t="s">
        <v>24</v>
      </c>
      <c r="K1975" s="562" t="s">
        <v>26763</v>
      </c>
      <c r="L1975" s="561" t="s">
        <v>25</v>
      </c>
    </row>
    <row r="1976" spans="1:12" x14ac:dyDescent="0.25">
      <c r="A1976" s="561" t="s">
        <v>1965</v>
      </c>
      <c r="B1976" s="561" t="s">
        <v>1966</v>
      </c>
      <c r="C1976" s="561" t="s">
        <v>1967</v>
      </c>
      <c r="D1976" s="561" t="s">
        <v>1968</v>
      </c>
      <c r="E1976" s="562" t="s">
        <v>22</v>
      </c>
      <c r="F1976" s="561" t="s">
        <v>22</v>
      </c>
      <c r="G1976" s="561" t="s">
        <v>26764</v>
      </c>
      <c r="H1976" s="561" t="s">
        <v>2035</v>
      </c>
      <c r="I1976" s="561" t="s">
        <v>23270</v>
      </c>
      <c r="J1976" s="561" t="s">
        <v>24</v>
      </c>
      <c r="K1976" s="562" t="s">
        <v>26765</v>
      </c>
      <c r="L1976" s="561" t="s">
        <v>25</v>
      </c>
    </row>
    <row r="1977" spans="1:12" x14ac:dyDescent="0.25">
      <c r="A1977" s="561" t="s">
        <v>1965</v>
      </c>
      <c r="B1977" s="561" t="s">
        <v>1966</v>
      </c>
      <c r="C1977" s="561" t="s">
        <v>1967</v>
      </c>
      <c r="D1977" s="561" t="s">
        <v>1968</v>
      </c>
      <c r="E1977" s="562" t="s">
        <v>22</v>
      </c>
      <c r="F1977" s="561" t="s">
        <v>22</v>
      </c>
      <c r="G1977" s="561" t="s">
        <v>26766</v>
      </c>
      <c r="H1977" s="561" t="s">
        <v>2036</v>
      </c>
      <c r="I1977" s="561" t="s">
        <v>23270</v>
      </c>
      <c r="J1977" s="561" t="s">
        <v>24</v>
      </c>
      <c r="K1977" s="562" t="s">
        <v>26767</v>
      </c>
      <c r="L1977" s="561" t="s">
        <v>25</v>
      </c>
    </row>
    <row r="1978" spans="1:12" x14ac:dyDescent="0.25">
      <c r="A1978" s="561" t="s">
        <v>1965</v>
      </c>
      <c r="B1978" s="561" t="s">
        <v>1966</v>
      </c>
      <c r="C1978" s="561" t="s">
        <v>1967</v>
      </c>
      <c r="D1978" s="561" t="s">
        <v>1968</v>
      </c>
      <c r="E1978" s="562" t="s">
        <v>22</v>
      </c>
      <c r="F1978" s="561" t="s">
        <v>22</v>
      </c>
      <c r="G1978" s="561" t="s">
        <v>26768</v>
      </c>
      <c r="H1978" s="561" t="s">
        <v>2037</v>
      </c>
      <c r="I1978" s="561" t="s">
        <v>23270</v>
      </c>
      <c r="J1978" s="561" t="s">
        <v>24</v>
      </c>
      <c r="K1978" s="562" t="s">
        <v>26769</v>
      </c>
      <c r="L1978" s="561" t="s">
        <v>25</v>
      </c>
    </row>
    <row r="1979" spans="1:12" x14ac:dyDescent="0.25">
      <c r="A1979" s="561" t="s">
        <v>1965</v>
      </c>
      <c r="B1979" s="561" t="s">
        <v>1966</v>
      </c>
      <c r="C1979" s="561" t="s">
        <v>1967</v>
      </c>
      <c r="D1979" s="561" t="s">
        <v>1968</v>
      </c>
      <c r="E1979" s="562" t="s">
        <v>22</v>
      </c>
      <c r="F1979" s="561" t="s">
        <v>22</v>
      </c>
      <c r="G1979" s="561" t="s">
        <v>26770</v>
      </c>
      <c r="H1979" s="561" t="s">
        <v>2038</v>
      </c>
      <c r="I1979" s="561" t="s">
        <v>23270</v>
      </c>
      <c r="J1979" s="561" t="s">
        <v>24</v>
      </c>
      <c r="K1979" s="562" t="s">
        <v>26771</v>
      </c>
      <c r="L1979" s="561" t="s">
        <v>25</v>
      </c>
    </row>
    <row r="1980" spans="1:12" x14ac:dyDescent="0.25">
      <c r="A1980" s="561" t="s">
        <v>1965</v>
      </c>
      <c r="B1980" s="561" t="s">
        <v>1966</v>
      </c>
      <c r="C1980" s="561" t="s">
        <v>1967</v>
      </c>
      <c r="D1980" s="561" t="s">
        <v>1968</v>
      </c>
      <c r="E1980" s="562" t="s">
        <v>22</v>
      </c>
      <c r="F1980" s="561" t="s">
        <v>22</v>
      </c>
      <c r="G1980" s="561" t="s">
        <v>26772</v>
      </c>
      <c r="H1980" s="561" t="s">
        <v>2039</v>
      </c>
      <c r="I1980" s="561" t="s">
        <v>23270</v>
      </c>
      <c r="J1980" s="561" t="s">
        <v>24</v>
      </c>
      <c r="K1980" s="562" t="s">
        <v>26773</v>
      </c>
      <c r="L1980" s="561" t="s">
        <v>25</v>
      </c>
    </row>
    <row r="1981" spans="1:12" x14ac:dyDescent="0.25">
      <c r="A1981" s="561" t="s">
        <v>1965</v>
      </c>
      <c r="B1981" s="561" t="s">
        <v>1966</v>
      </c>
      <c r="C1981" s="561" t="s">
        <v>1967</v>
      </c>
      <c r="D1981" s="561" t="s">
        <v>1968</v>
      </c>
      <c r="E1981" s="562" t="s">
        <v>22</v>
      </c>
      <c r="F1981" s="561" t="s">
        <v>22</v>
      </c>
      <c r="G1981" s="561" t="s">
        <v>26774</v>
      </c>
      <c r="H1981" s="561" t="s">
        <v>2040</v>
      </c>
      <c r="I1981" s="561" t="s">
        <v>23270</v>
      </c>
      <c r="J1981" s="561" t="s">
        <v>24</v>
      </c>
      <c r="K1981" s="562" t="s">
        <v>26775</v>
      </c>
      <c r="L1981" s="561" t="s">
        <v>25</v>
      </c>
    </row>
    <row r="1982" spans="1:12" x14ac:dyDescent="0.25">
      <c r="A1982" s="561" t="s">
        <v>1965</v>
      </c>
      <c r="B1982" s="561" t="s">
        <v>1966</v>
      </c>
      <c r="C1982" s="561" t="s">
        <v>1967</v>
      </c>
      <c r="D1982" s="561" t="s">
        <v>1968</v>
      </c>
      <c r="E1982" s="562" t="s">
        <v>22</v>
      </c>
      <c r="F1982" s="561" t="s">
        <v>22</v>
      </c>
      <c r="G1982" s="561" t="s">
        <v>26776</v>
      </c>
      <c r="H1982" s="561" t="s">
        <v>2041</v>
      </c>
      <c r="I1982" s="561" t="s">
        <v>23270</v>
      </c>
      <c r="J1982" s="561" t="s">
        <v>24</v>
      </c>
      <c r="K1982" s="562" t="s">
        <v>26777</v>
      </c>
      <c r="L1982" s="561" t="s">
        <v>25</v>
      </c>
    </row>
    <row r="1983" spans="1:12" x14ac:dyDescent="0.25">
      <c r="A1983" s="561" t="s">
        <v>1965</v>
      </c>
      <c r="B1983" s="561" t="s">
        <v>1966</v>
      </c>
      <c r="C1983" s="561" t="s">
        <v>1967</v>
      </c>
      <c r="D1983" s="561" t="s">
        <v>1968</v>
      </c>
      <c r="E1983" s="562" t="s">
        <v>22</v>
      </c>
      <c r="F1983" s="561" t="s">
        <v>22</v>
      </c>
      <c r="G1983" s="561" t="s">
        <v>26778</v>
      </c>
      <c r="H1983" s="561" t="s">
        <v>2042</v>
      </c>
      <c r="I1983" s="561" t="s">
        <v>23270</v>
      </c>
      <c r="J1983" s="561" t="s">
        <v>24</v>
      </c>
      <c r="K1983" s="562" t="s">
        <v>26779</v>
      </c>
      <c r="L1983" s="561" t="s">
        <v>25</v>
      </c>
    </row>
    <row r="1984" spans="1:12" x14ac:dyDescent="0.25">
      <c r="A1984" s="561" t="s">
        <v>1965</v>
      </c>
      <c r="B1984" s="561" t="s">
        <v>1966</v>
      </c>
      <c r="C1984" s="561" t="s">
        <v>1967</v>
      </c>
      <c r="D1984" s="561" t="s">
        <v>1968</v>
      </c>
      <c r="E1984" s="562" t="s">
        <v>22</v>
      </c>
      <c r="F1984" s="561" t="s">
        <v>22</v>
      </c>
      <c r="G1984" s="561" t="s">
        <v>26780</v>
      </c>
      <c r="H1984" s="561" t="s">
        <v>2043</v>
      </c>
      <c r="I1984" s="561" t="s">
        <v>23270</v>
      </c>
      <c r="J1984" s="561" t="s">
        <v>24</v>
      </c>
      <c r="K1984" s="562" t="s">
        <v>26781</v>
      </c>
      <c r="L1984" s="561" t="s">
        <v>25</v>
      </c>
    </row>
    <row r="1985" spans="1:12" x14ac:dyDescent="0.25">
      <c r="A1985" s="561" t="s">
        <v>1965</v>
      </c>
      <c r="B1985" s="561" t="s">
        <v>1966</v>
      </c>
      <c r="C1985" s="561" t="s">
        <v>1967</v>
      </c>
      <c r="D1985" s="561" t="s">
        <v>1968</v>
      </c>
      <c r="E1985" s="562" t="s">
        <v>22</v>
      </c>
      <c r="F1985" s="561" t="s">
        <v>22</v>
      </c>
      <c r="G1985" s="561" t="s">
        <v>26782</v>
      </c>
      <c r="H1985" s="561" t="s">
        <v>2044</v>
      </c>
      <c r="I1985" s="561" t="s">
        <v>23270</v>
      </c>
      <c r="J1985" s="561" t="s">
        <v>24</v>
      </c>
      <c r="K1985" s="562" t="s">
        <v>26783</v>
      </c>
      <c r="L1985" s="561" t="s">
        <v>25</v>
      </c>
    </row>
    <row r="1986" spans="1:12" x14ac:dyDescent="0.25">
      <c r="A1986" s="561" t="s">
        <v>1965</v>
      </c>
      <c r="B1986" s="561" t="s">
        <v>1966</v>
      </c>
      <c r="C1986" s="561" t="s">
        <v>1967</v>
      </c>
      <c r="D1986" s="561" t="s">
        <v>1968</v>
      </c>
      <c r="E1986" s="562" t="s">
        <v>22</v>
      </c>
      <c r="F1986" s="561" t="s">
        <v>22</v>
      </c>
      <c r="G1986" s="561" t="s">
        <v>26784</v>
      </c>
      <c r="H1986" s="561" t="s">
        <v>2045</v>
      </c>
      <c r="I1986" s="561" t="s">
        <v>23270</v>
      </c>
      <c r="J1986" s="561" t="s">
        <v>24</v>
      </c>
      <c r="K1986" s="562" t="s">
        <v>26785</v>
      </c>
      <c r="L1986" s="561" t="s">
        <v>25</v>
      </c>
    </row>
    <row r="1987" spans="1:12" x14ac:dyDescent="0.25">
      <c r="A1987" s="561" t="s">
        <v>1965</v>
      </c>
      <c r="B1987" s="561" t="s">
        <v>1966</v>
      </c>
      <c r="C1987" s="561" t="s">
        <v>1967</v>
      </c>
      <c r="D1987" s="561" t="s">
        <v>1968</v>
      </c>
      <c r="E1987" s="562" t="s">
        <v>22</v>
      </c>
      <c r="F1987" s="561" t="s">
        <v>22</v>
      </c>
      <c r="G1987" s="561" t="s">
        <v>26786</v>
      </c>
      <c r="H1987" s="561" t="s">
        <v>2046</v>
      </c>
      <c r="I1987" s="561" t="s">
        <v>23270</v>
      </c>
      <c r="J1987" s="561" t="s">
        <v>24</v>
      </c>
      <c r="K1987" s="562" t="s">
        <v>26787</v>
      </c>
      <c r="L1987" s="561" t="s">
        <v>25</v>
      </c>
    </row>
    <row r="1988" spans="1:12" x14ac:dyDescent="0.25">
      <c r="A1988" s="561" t="s">
        <v>1965</v>
      </c>
      <c r="B1988" s="561" t="s">
        <v>1966</v>
      </c>
      <c r="C1988" s="561" t="s">
        <v>1967</v>
      </c>
      <c r="D1988" s="561" t="s">
        <v>1968</v>
      </c>
      <c r="E1988" s="562" t="s">
        <v>22</v>
      </c>
      <c r="F1988" s="561" t="s">
        <v>22</v>
      </c>
      <c r="G1988" s="561" t="s">
        <v>26788</v>
      </c>
      <c r="H1988" s="561" t="s">
        <v>2047</v>
      </c>
      <c r="I1988" s="561" t="s">
        <v>23148</v>
      </c>
      <c r="J1988" s="561" t="s">
        <v>24</v>
      </c>
      <c r="K1988" s="562" t="s">
        <v>2390</v>
      </c>
      <c r="L1988" s="561" t="s">
        <v>25</v>
      </c>
    </row>
    <row r="1989" spans="1:12" x14ac:dyDescent="0.25">
      <c r="A1989" s="561" t="s">
        <v>1965</v>
      </c>
      <c r="B1989" s="561" t="s">
        <v>1966</v>
      </c>
      <c r="C1989" s="561" t="s">
        <v>1967</v>
      </c>
      <c r="D1989" s="561" t="s">
        <v>1968</v>
      </c>
      <c r="E1989" s="562" t="s">
        <v>22</v>
      </c>
      <c r="F1989" s="561" t="s">
        <v>22</v>
      </c>
      <c r="G1989" s="561" t="s">
        <v>26789</v>
      </c>
      <c r="H1989" s="561" t="s">
        <v>2048</v>
      </c>
      <c r="I1989" s="561" t="s">
        <v>23148</v>
      </c>
      <c r="J1989" s="561" t="s">
        <v>24</v>
      </c>
      <c r="K1989" s="562" t="s">
        <v>7055</v>
      </c>
      <c r="L1989" s="561" t="s">
        <v>25</v>
      </c>
    </row>
    <row r="1990" spans="1:12" x14ac:dyDescent="0.25">
      <c r="A1990" s="561" t="s">
        <v>1965</v>
      </c>
      <c r="B1990" s="561" t="s">
        <v>1966</v>
      </c>
      <c r="C1990" s="561" t="s">
        <v>1967</v>
      </c>
      <c r="D1990" s="561" t="s">
        <v>1968</v>
      </c>
      <c r="E1990" s="562" t="s">
        <v>22</v>
      </c>
      <c r="F1990" s="561" t="s">
        <v>22</v>
      </c>
      <c r="G1990" s="561" t="s">
        <v>26790</v>
      </c>
      <c r="H1990" s="561" t="s">
        <v>2050</v>
      </c>
      <c r="I1990" s="561" t="s">
        <v>23270</v>
      </c>
      <c r="J1990" s="561" t="s">
        <v>24</v>
      </c>
      <c r="K1990" s="562" t="s">
        <v>26791</v>
      </c>
      <c r="L1990" s="561" t="s">
        <v>25</v>
      </c>
    </row>
    <row r="1991" spans="1:12" x14ac:dyDescent="0.25">
      <c r="A1991" s="561" t="s">
        <v>1965</v>
      </c>
      <c r="B1991" s="561" t="s">
        <v>1966</v>
      </c>
      <c r="C1991" s="561" t="s">
        <v>1967</v>
      </c>
      <c r="D1991" s="561" t="s">
        <v>1968</v>
      </c>
      <c r="E1991" s="562" t="s">
        <v>22</v>
      </c>
      <c r="F1991" s="561" t="s">
        <v>22</v>
      </c>
      <c r="G1991" s="561" t="s">
        <v>26792</v>
      </c>
      <c r="H1991" s="561" t="s">
        <v>2051</v>
      </c>
      <c r="I1991" s="561" t="s">
        <v>23270</v>
      </c>
      <c r="J1991" s="561" t="s">
        <v>24</v>
      </c>
      <c r="K1991" s="562" t="s">
        <v>26793</v>
      </c>
      <c r="L1991" s="561" t="s">
        <v>25</v>
      </c>
    </row>
    <row r="1992" spans="1:12" x14ac:dyDescent="0.25">
      <c r="A1992" s="561" t="s">
        <v>1965</v>
      </c>
      <c r="B1992" s="561" t="s">
        <v>1966</v>
      </c>
      <c r="C1992" s="561" t="s">
        <v>1967</v>
      </c>
      <c r="D1992" s="561" t="s">
        <v>1968</v>
      </c>
      <c r="E1992" s="562" t="s">
        <v>22</v>
      </c>
      <c r="F1992" s="561" t="s">
        <v>22</v>
      </c>
      <c r="G1992" s="561" t="s">
        <v>26794</v>
      </c>
      <c r="H1992" s="561" t="s">
        <v>2052</v>
      </c>
      <c r="I1992" s="561" t="s">
        <v>23270</v>
      </c>
      <c r="J1992" s="561" t="s">
        <v>24</v>
      </c>
      <c r="K1992" s="562" t="s">
        <v>26795</v>
      </c>
      <c r="L1992" s="561" t="s">
        <v>25</v>
      </c>
    </row>
    <row r="1993" spans="1:12" x14ac:dyDescent="0.25">
      <c r="A1993" s="561" t="s">
        <v>1965</v>
      </c>
      <c r="B1993" s="561" t="s">
        <v>1966</v>
      </c>
      <c r="C1993" s="561" t="s">
        <v>1967</v>
      </c>
      <c r="D1993" s="561" t="s">
        <v>1968</v>
      </c>
      <c r="E1993" s="562" t="s">
        <v>22</v>
      </c>
      <c r="F1993" s="561" t="s">
        <v>22</v>
      </c>
      <c r="G1993" s="561" t="s">
        <v>26796</v>
      </c>
      <c r="H1993" s="561" t="s">
        <v>2053</v>
      </c>
      <c r="I1993" s="561" t="s">
        <v>23270</v>
      </c>
      <c r="J1993" s="561" t="s">
        <v>24</v>
      </c>
      <c r="K1993" s="562" t="s">
        <v>26797</v>
      </c>
      <c r="L1993" s="561" t="s">
        <v>25</v>
      </c>
    </row>
    <row r="1994" spans="1:12" x14ac:dyDescent="0.25">
      <c r="A1994" s="561" t="s">
        <v>1965</v>
      </c>
      <c r="B1994" s="561" t="s">
        <v>1966</v>
      </c>
      <c r="C1994" s="561" t="s">
        <v>1967</v>
      </c>
      <c r="D1994" s="561" t="s">
        <v>1968</v>
      </c>
      <c r="E1994" s="562" t="s">
        <v>22</v>
      </c>
      <c r="F1994" s="561" t="s">
        <v>22</v>
      </c>
      <c r="G1994" s="561" t="s">
        <v>26798</v>
      </c>
      <c r="H1994" s="561" t="s">
        <v>2054</v>
      </c>
      <c r="I1994" s="561" t="s">
        <v>23270</v>
      </c>
      <c r="J1994" s="561" t="s">
        <v>24</v>
      </c>
      <c r="K1994" s="562" t="s">
        <v>26799</v>
      </c>
      <c r="L1994" s="561" t="s">
        <v>25</v>
      </c>
    </row>
    <row r="1995" spans="1:12" x14ac:dyDescent="0.25">
      <c r="A1995" s="561" t="s">
        <v>1965</v>
      </c>
      <c r="B1995" s="561" t="s">
        <v>1966</v>
      </c>
      <c r="C1995" s="561" t="s">
        <v>1967</v>
      </c>
      <c r="D1995" s="561" t="s">
        <v>1968</v>
      </c>
      <c r="E1995" s="562" t="s">
        <v>22</v>
      </c>
      <c r="F1995" s="561" t="s">
        <v>22</v>
      </c>
      <c r="G1995" s="561" t="s">
        <v>26800</v>
      </c>
      <c r="H1995" s="561" t="s">
        <v>2055</v>
      </c>
      <c r="I1995" s="561" t="s">
        <v>23270</v>
      </c>
      <c r="J1995" s="561" t="s">
        <v>24</v>
      </c>
      <c r="K1995" s="562" t="s">
        <v>26801</v>
      </c>
      <c r="L1995" s="561" t="s">
        <v>25</v>
      </c>
    </row>
    <row r="1996" spans="1:12" x14ac:dyDescent="0.25">
      <c r="A1996" s="561" t="s">
        <v>1965</v>
      </c>
      <c r="B1996" s="561" t="s">
        <v>1966</v>
      </c>
      <c r="C1996" s="561" t="s">
        <v>1967</v>
      </c>
      <c r="D1996" s="561" t="s">
        <v>1968</v>
      </c>
      <c r="E1996" s="562" t="s">
        <v>22</v>
      </c>
      <c r="F1996" s="561" t="s">
        <v>22</v>
      </c>
      <c r="G1996" s="561" t="s">
        <v>26802</v>
      </c>
      <c r="H1996" s="561" t="s">
        <v>2056</v>
      </c>
      <c r="I1996" s="561" t="s">
        <v>23270</v>
      </c>
      <c r="J1996" s="561" t="s">
        <v>24</v>
      </c>
      <c r="K1996" s="562" t="s">
        <v>26803</v>
      </c>
      <c r="L1996" s="561" t="s">
        <v>25</v>
      </c>
    </row>
    <row r="1997" spans="1:12" x14ac:dyDescent="0.25">
      <c r="A1997" s="561" t="s">
        <v>1965</v>
      </c>
      <c r="B1997" s="561" t="s">
        <v>1966</v>
      </c>
      <c r="C1997" s="561" t="s">
        <v>1967</v>
      </c>
      <c r="D1997" s="561" t="s">
        <v>1968</v>
      </c>
      <c r="E1997" s="562" t="s">
        <v>22</v>
      </c>
      <c r="F1997" s="561" t="s">
        <v>22</v>
      </c>
      <c r="G1997" s="561" t="s">
        <v>26804</v>
      </c>
      <c r="H1997" s="561" t="s">
        <v>2057</v>
      </c>
      <c r="I1997" s="561" t="s">
        <v>23270</v>
      </c>
      <c r="J1997" s="561" t="s">
        <v>24</v>
      </c>
      <c r="K1997" s="562" t="s">
        <v>26805</v>
      </c>
      <c r="L1997" s="561" t="s">
        <v>25</v>
      </c>
    </row>
    <row r="1998" spans="1:12" x14ac:dyDescent="0.25">
      <c r="A1998" s="561" t="s">
        <v>1965</v>
      </c>
      <c r="B1998" s="561" t="s">
        <v>1966</v>
      </c>
      <c r="C1998" s="561" t="s">
        <v>1967</v>
      </c>
      <c r="D1998" s="561" t="s">
        <v>1968</v>
      </c>
      <c r="E1998" s="562" t="s">
        <v>22</v>
      </c>
      <c r="F1998" s="561" t="s">
        <v>22</v>
      </c>
      <c r="G1998" s="561" t="s">
        <v>26806</v>
      </c>
      <c r="H1998" s="561" t="s">
        <v>2058</v>
      </c>
      <c r="I1998" s="561" t="s">
        <v>23270</v>
      </c>
      <c r="J1998" s="561" t="s">
        <v>24</v>
      </c>
      <c r="K1998" s="562" t="s">
        <v>26807</v>
      </c>
      <c r="L1998" s="561" t="s">
        <v>25</v>
      </c>
    </row>
    <row r="1999" spans="1:12" x14ac:dyDescent="0.25">
      <c r="A1999" s="561" t="s">
        <v>1965</v>
      </c>
      <c r="B1999" s="561" t="s">
        <v>1966</v>
      </c>
      <c r="C1999" s="561" t="s">
        <v>1967</v>
      </c>
      <c r="D1999" s="561" t="s">
        <v>1968</v>
      </c>
      <c r="E1999" s="562" t="s">
        <v>22</v>
      </c>
      <c r="F1999" s="561" t="s">
        <v>22</v>
      </c>
      <c r="G1999" s="561" t="s">
        <v>26808</v>
      </c>
      <c r="H1999" s="561" t="s">
        <v>2059</v>
      </c>
      <c r="I1999" s="561" t="s">
        <v>23270</v>
      </c>
      <c r="J1999" s="561" t="s">
        <v>24</v>
      </c>
      <c r="K1999" s="562" t="s">
        <v>26809</v>
      </c>
      <c r="L1999" s="561" t="s">
        <v>25</v>
      </c>
    </row>
    <row r="2000" spans="1:12" x14ac:dyDescent="0.25">
      <c r="A2000" s="561" t="s">
        <v>1965</v>
      </c>
      <c r="B2000" s="561" t="s">
        <v>1966</v>
      </c>
      <c r="C2000" s="561" t="s">
        <v>1967</v>
      </c>
      <c r="D2000" s="561" t="s">
        <v>1968</v>
      </c>
      <c r="E2000" s="562" t="s">
        <v>22</v>
      </c>
      <c r="F2000" s="561" t="s">
        <v>22</v>
      </c>
      <c r="G2000" s="561" t="s">
        <v>26810</v>
      </c>
      <c r="H2000" s="561" t="s">
        <v>2060</v>
      </c>
      <c r="I2000" s="561" t="s">
        <v>23270</v>
      </c>
      <c r="J2000" s="561" t="s">
        <v>24</v>
      </c>
      <c r="K2000" s="562" t="s">
        <v>26811</v>
      </c>
      <c r="L2000" s="561" t="s">
        <v>25</v>
      </c>
    </row>
    <row r="2001" spans="1:12" x14ac:dyDescent="0.25">
      <c r="A2001" s="561" t="s">
        <v>1965</v>
      </c>
      <c r="B2001" s="561" t="s">
        <v>1966</v>
      </c>
      <c r="C2001" s="561" t="s">
        <v>1967</v>
      </c>
      <c r="D2001" s="561" t="s">
        <v>1968</v>
      </c>
      <c r="E2001" s="562" t="s">
        <v>22</v>
      </c>
      <c r="F2001" s="561" t="s">
        <v>22</v>
      </c>
      <c r="G2001" s="561" t="s">
        <v>26812</v>
      </c>
      <c r="H2001" s="561" t="s">
        <v>2061</v>
      </c>
      <c r="I2001" s="561" t="s">
        <v>23270</v>
      </c>
      <c r="J2001" s="561" t="s">
        <v>24</v>
      </c>
      <c r="K2001" s="562" t="s">
        <v>26813</v>
      </c>
      <c r="L2001" s="561" t="s">
        <v>25</v>
      </c>
    </row>
    <row r="2002" spans="1:12" x14ac:dyDescent="0.25">
      <c r="A2002" s="561" t="s">
        <v>1965</v>
      </c>
      <c r="B2002" s="561" t="s">
        <v>1966</v>
      </c>
      <c r="C2002" s="561" t="s">
        <v>1967</v>
      </c>
      <c r="D2002" s="561" t="s">
        <v>1968</v>
      </c>
      <c r="E2002" s="562" t="s">
        <v>22</v>
      </c>
      <c r="F2002" s="561" t="s">
        <v>22</v>
      </c>
      <c r="G2002" s="561" t="s">
        <v>26814</v>
      </c>
      <c r="H2002" s="561" t="s">
        <v>2062</v>
      </c>
      <c r="I2002" s="561" t="s">
        <v>23270</v>
      </c>
      <c r="J2002" s="561" t="s">
        <v>24</v>
      </c>
      <c r="K2002" s="562" t="s">
        <v>26815</v>
      </c>
      <c r="L2002" s="561" t="s">
        <v>25</v>
      </c>
    </row>
    <row r="2003" spans="1:12" x14ac:dyDescent="0.25">
      <c r="A2003" s="561" t="s">
        <v>1965</v>
      </c>
      <c r="B2003" s="561" t="s">
        <v>1966</v>
      </c>
      <c r="C2003" s="561" t="s">
        <v>1967</v>
      </c>
      <c r="D2003" s="561" t="s">
        <v>1968</v>
      </c>
      <c r="E2003" s="562" t="s">
        <v>22</v>
      </c>
      <c r="F2003" s="561" t="s">
        <v>22</v>
      </c>
      <c r="G2003" s="561" t="s">
        <v>26816</v>
      </c>
      <c r="H2003" s="561" t="s">
        <v>2063</v>
      </c>
      <c r="I2003" s="561" t="s">
        <v>23270</v>
      </c>
      <c r="J2003" s="561" t="s">
        <v>24</v>
      </c>
      <c r="K2003" s="562" t="s">
        <v>26817</v>
      </c>
      <c r="L2003" s="561" t="s">
        <v>25</v>
      </c>
    </row>
    <row r="2004" spans="1:12" x14ac:dyDescent="0.25">
      <c r="A2004" s="561" t="s">
        <v>1965</v>
      </c>
      <c r="B2004" s="561" t="s">
        <v>1966</v>
      </c>
      <c r="C2004" s="561" t="s">
        <v>1967</v>
      </c>
      <c r="D2004" s="561" t="s">
        <v>1968</v>
      </c>
      <c r="E2004" s="562" t="s">
        <v>22</v>
      </c>
      <c r="F2004" s="561" t="s">
        <v>22</v>
      </c>
      <c r="G2004" s="561" t="s">
        <v>26818</v>
      </c>
      <c r="H2004" s="561" t="s">
        <v>2064</v>
      </c>
      <c r="I2004" s="561" t="s">
        <v>23270</v>
      </c>
      <c r="J2004" s="561" t="s">
        <v>24</v>
      </c>
      <c r="K2004" s="562" t="s">
        <v>26819</v>
      </c>
      <c r="L2004" s="561" t="s">
        <v>25</v>
      </c>
    </row>
    <row r="2005" spans="1:12" x14ac:dyDescent="0.25">
      <c r="A2005" s="561" t="s">
        <v>1965</v>
      </c>
      <c r="B2005" s="561" t="s">
        <v>1966</v>
      </c>
      <c r="C2005" s="561" t="s">
        <v>1967</v>
      </c>
      <c r="D2005" s="561" t="s">
        <v>1968</v>
      </c>
      <c r="E2005" s="562" t="s">
        <v>22</v>
      </c>
      <c r="F2005" s="561" t="s">
        <v>22</v>
      </c>
      <c r="G2005" s="561" t="s">
        <v>26820</v>
      </c>
      <c r="H2005" s="561" t="s">
        <v>2065</v>
      </c>
      <c r="I2005" s="561" t="s">
        <v>23270</v>
      </c>
      <c r="J2005" s="561" t="s">
        <v>24</v>
      </c>
      <c r="K2005" s="562" t="s">
        <v>26821</v>
      </c>
      <c r="L2005" s="561" t="s">
        <v>25</v>
      </c>
    </row>
    <row r="2006" spans="1:12" x14ac:dyDescent="0.25">
      <c r="A2006" s="561" t="s">
        <v>1965</v>
      </c>
      <c r="B2006" s="561" t="s">
        <v>1966</v>
      </c>
      <c r="C2006" s="561" t="s">
        <v>1967</v>
      </c>
      <c r="D2006" s="561" t="s">
        <v>1968</v>
      </c>
      <c r="E2006" s="562" t="s">
        <v>22</v>
      </c>
      <c r="F2006" s="561" t="s">
        <v>22</v>
      </c>
      <c r="G2006" s="561" t="s">
        <v>26822</v>
      </c>
      <c r="H2006" s="561" t="s">
        <v>2066</v>
      </c>
      <c r="I2006" s="561" t="s">
        <v>23270</v>
      </c>
      <c r="J2006" s="561" t="s">
        <v>24</v>
      </c>
      <c r="K2006" s="562" t="s">
        <v>26823</v>
      </c>
      <c r="L2006" s="561" t="s">
        <v>25</v>
      </c>
    </row>
    <row r="2007" spans="1:12" x14ac:dyDescent="0.25">
      <c r="A2007" s="561" t="s">
        <v>1965</v>
      </c>
      <c r="B2007" s="561" t="s">
        <v>1966</v>
      </c>
      <c r="C2007" s="561" t="s">
        <v>1967</v>
      </c>
      <c r="D2007" s="561" t="s">
        <v>1968</v>
      </c>
      <c r="E2007" s="562" t="s">
        <v>22</v>
      </c>
      <c r="F2007" s="561" t="s">
        <v>22</v>
      </c>
      <c r="G2007" s="561" t="s">
        <v>26824</v>
      </c>
      <c r="H2007" s="561" t="s">
        <v>2067</v>
      </c>
      <c r="I2007" s="561" t="s">
        <v>23270</v>
      </c>
      <c r="J2007" s="561" t="s">
        <v>24</v>
      </c>
      <c r="K2007" s="562" t="s">
        <v>26825</v>
      </c>
      <c r="L2007" s="561" t="s">
        <v>25</v>
      </c>
    </row>
    <row r="2008" spans="1:12" x14ac:dyDescent="0.25">
      <c r="A2008" s="561" t="s">
        <v>1965</v>
      </c>
      <c r="B2008" s="561" t="s">
        <v>1966</v>
      </c>
      <c r="C2008" s="561" t="s">
        <v>1967</v>
      </c>
      <c r="D2008" s="561" t="s">
        <v>1968</v>
      </c>
      <c r="E2008" s="562" t="s">
        <v>22</v>
      </c>
      <c r="F2008" s="561" t="s">
        <v>22</v>
      </c>
      <c r="G2008" s="561" t="s">
        <v>26826</v>
      </c>
      <c r="H2008" s="561" t="s">
        <v>2068</v>
      </c>
      <c r="I2008" s="561" t="s">
        <v>23270</v>
      </c>
      <c r="J2008" s="561" t="s">
        <v>24</v>
      </c>
      <c r="K2008" s="562" t="s">
        <v>26827</v>
      </c>
      <c r="L2008" s="561" t="s">
        <v>25</v>
      </c>
    </row>
    <row r="2009" spans="1:12" x14ac:dyDescent="0.25">
      <c r="A2009" s="561" t="s">
        <v>1965</v>
      </c>
      <c r="B2009" s="561" t="s">
        <v>1966</v>
      </c>
      <c r="C2009" s="561" t="s">
        <v>1967</v>
      </c>
      <c r="D2009" s="561" t="s">
        <v>1968</v>
      </c>
      <c r="E2009" s="562" t="s">
        <v>22</v>
      </c>
      <c r="F2009" s="561" t="s">
        <v>22</v>
      </c>
      <c r="G2009" s="561" t="s">
        <v>26828</v>
      </c>
      <c r="H2009" s="561" t="s">
        <v>2069</v>
      </c>
      <c r="I2009" s="561" t="s">
        <v>23270</v>
      </c>
      <c r="J2009" s="561" t="s">
        <v>24</v>
      </c>
      <c r="K2009" s="562" t="s">
        <v>26829</v>
      </c>
      <c r="L2009" s="561" t="s">
        <v>25</v>
      </c>
    </row>
    <row r="2010" spans="1:12" x14ac:dyDescent="0.25">
      <c r="A2010" s="561" t="s">
        <v>1965</v>
      </c>
      <c r="B2010" s="561" t="s">
        <v>1966</v>
      </c>
      <c r="C2010" s="561" t="s">
        <v>1967</v>
      </c>
      <c r="D2010" s="561" t="s">
        <v>1968</v>
      </c>
      <c r="E2010" s="562" t="s">
        <v>22</v>
      </c>
      <c r="F2010" s="561" t="s">
        <v>22</v>
      </c>
      <c r="G2010" s="561" t="s">
        <v>26830</v>
      </c>
      <c r="H2010" s="561" t="s">
        <v>2070</v>
      </c>
      <c r="I2010" s="561" t="s">
        <v>23270</v>
      </c>
      <c r="J2010" s="561" t="s">
        <v>24</v>
      </c>
      <c r="K2010" s="562" t="s">
        <v>1618</v>
      </c>
      <c r="L2010" s="561" t="s">
        <v>25</v>
      </c>
    </row>
    <row r="2011" spans="1:12" x14ac:dyDescent="0.25">
      <c r="A2011" s="561" t="s">
        <v>1965</v>
      </c>
      <c r="B2011" s="561" t="s">
        <v>1966</v>
      </c>
      <c r="C2011" s="561" t="s">
        <v>1967</v>
      </c>
      <c r="D2011" s="561" t="s">
        <v>1968</v>
      </c>
      <c r="E2011" s="562" t="s">
        <v>22</v>
      </c>
      <c r="F2011" s="561" t="s">
        <v>22</v>
      </c>
      <c r="G2011" s="561" t="s">
        <v>26831</v>
      </c>
      <c r="H2011" s="561" t="s">
        <v>2071</v>
      </c>
      <c r="I2011" s="561" t="s">
        <v>23270</v>
      </c>
      <c r="J2011" s="561" t="s">
        <v>24</v>
      </c>
      <c r="K2011" s="562" t="s">
        <v>26832</v>
      </c>
      <c r="L2011" s="561" t="s">
        <v>25</v>
      </c>
    </row>
    <row r="2012" spans="1:12" x14ac:dyDescent="0.25">
      <c r="A2012" s="561" t="s">
        <v>1965</v>
      </c>
      <c r="B2012" s="561" t="s">
        <v>1966</v>
      </c>
      <c r="C2012" s="561" t="s">
        <v>1967</v>
      </c>
      <c r="D2012" s="561" t="s">
        <v>1968</v>
      </c>
      <c r="E2012" s="562" t="s">
        <v>22</v>
      </c>
      <c r="F2012" s="561" t="s">
        <v>22</v>
      </c>
      <c r="G2012" s="561" t="s">
        <v>26833</v>
      </c>
      <c r="H2012" s="561" t="s">
        <v>2072</v>
      </c>
      <c r="I2012" s="561" t="s">
        <v>23270</v>
      </c>
      <c r="J2012" s="561" t="s">
        <v>24</v>
      </c>
      <c r="K2012" s="562" t="s">
        <v>26834</v>
      </c>
      <c r="L2012" s="561" t="s">
        <v>25</v>
      </c>
    </row>
    <row r="2013" spans="1:12" x14ac:dyDescent="0.25">
      <c r="A2013" s="561" t="s">
        <v>1965</v>
      </c>
      <c r="B2013" s="561" t="s">
        <v>1966</v>
      </c>
      <c r="C2013" s="561" t="s">
        <v>1967</v>
      </c>
      <c r="D2013" s="561" t="s">
        <v>1968</v>
      </c>
      <c r="E2013" s="562" t="s">
        <v>22</v>
      </c>
      <c r="F2013" s="561" t="s">
        <v>22</v>
      </c>
      <c r="G2013" s="561" t="s">
        <v>26835</v>
      </c>
      <c r="H2013" s="561" t="s">
        <v>2073</v>
      </c>
      <c r="I2013" s="561" t="s">
        <v>23270</v>
      </c>
      <c r="J2013" s="561" t="s">
        <v>24</v>
      </c>
      <c r="K2013" s="562" t="s">
        <v>7158</v>
      </c>
      <c r="L2013" s="561" t="s">
        <v>25</v>
      </c>
    </row>
    <row r="2014" spans="1:12" x14ac:dyDescent="0.25">
      <c r="A2014" s="561" t="s">
        <v>1965</v>
      </c>
      <c r="B2014" s="561" t="s">
        <v>1966</v>
      </c>
      <c r="C2014" s="561" t="s">
        <v>1967</v>
      </c>
      <c r="D2014" s="561" t="s">
        <v>1968</v>
      </c>
      <c r="E2014" s="562" t="s">
        <v>22</v>
      </c>
      <c r="F2014" s="561" t="s">
        <v>22</v>
      </c>
      <c r="G2014" s="561" t="s">
        <v>26836</v>
      </c>
      <c r="H2014" s="561" t="s">
        <v>2074</v>
      </c>
      <c r="I2014" s="561" t="s">
        <v>23270</v>
      </c>
      <c r="J2014" s="561" t="s">
        <v>24</v>
      </c>
      <c r="K2014" s="562" t="s">
        <v>26837</v>
      </c>
      <c r="L2014" s="561" t="s">
        <v>25</v>
      </c>
    </row>
    <row r="2015" spans="1:12" x14ac:dyDescent="0.25">
      <c r="A2015" s="561" t="s">
        <v>1965</v>
      </c>
      <c r="B2015" s="561" t="s">
        <v>1966</v>
      </c>
      <c r="C2015" s="561" t="s">
        <v>1967</v>
      </c>
      <c r="D2015" s="561" t="s">
        <v>1968</v>
      </c>
      <c r="E2015" s="562" t="s">
        <v>22</v>
      </c>
      <c r="F2015" s="561" t="s">
        <v>22</v>
      </c>
      <c r="G2015" s="561" t="s">
        <v>26838</v>
      </c>
      <c r="H2015" s="561" t="s">
        <v>2075</v>
      </c>
      <c r="I2015" s="561" t="s">
        <v>23270</v>
      </c>
      <c r="J2015" s="561" t="s">
        <v>24</v>
      </c>
      <c r="K2015" s="562" t="s">
        <v>26839</v>
      </c>
      <c r="L2015" s="561" t="s">
        <v>25</v>
      </c>
    </row>
    <row r="2016" spans="1:12" x14ac:dyDescent="0.25">
      <c r="A2016" s="561" t="s">
        <v>1965</v>
      </c>
      <c r="B2016" s="561" t="s">
        <v>1966</v>
      </c>
      <c r="C2016" s="561" t="s">
        <v>2076</v>
      </c>
      <c r="D2016" s="561" t="s">
        <v>2077</v>
      </c>
      <c r="E2016" s="562" t="s">
        <v>22</v>
      </c>
      <c r="F2016" s="561" t="s">
        <v>22</v>
      </c>
      <c r="G2016" s="561" t="s">
        <v>26840</v>
      </c>
      <c r="H2016" s="561" t="s">
        <v>2078</v>
      </c>
      <c r="I2016" s="561" t="s">
        <v>23868</v>
      </c>
      <c r="J2016" s="561" t="s">
        <v>7063</v>
      </c>
      <c r="K2016" s="562" t="s">
        <v>26841</v>
      </c>
      <c r="L2016" s="561" t="s">
        <v>25</v>
      </c>
    </row>
    <row r="2017" spans="1:12" x14ac:dyDescent="0.25">
      <c r="A2017" s="561" t="s">
        <v>1965</v>
      </c>
      <c r="B2017" s="561" t="s">
        <v>1966</v>
      </c>
      <c r="C2017" s="561" t="s">
        <v>2076</v>
      </c>
      <c r="D2017" s="561" t="s">
        <v>2077</v>
      </c>
      <c r="E2017" s="562" t="s">
        <v>22</v>
      </c>
      <c r="F2017" s="561" t="s">
        <v>22</v>
      </c>
      <c r="G2017" s="561" t="s">
        <v>26842</v>
      </c>
      <c r="H2017" s="561" t="s">
        <v>2079</v>
      </c>
      <c r="I2017" s="561" t="s">
        <v>23868</v>
      </c>
      <c r="J2017" s="561" t="s">
        <v>7063</v>
      </c>
      <c r="K2017" s="562" t="s">
        <v>26843</v>
      </c>
      <c r="L2017" s="561" t="s">
        <v>25</v>
      </c>
    </row>
    <row r="2018" spans="1:12" x14ac:dyDescent="0.25">
      <c r="A2018" s="561" t="s">
        <v>1965</v>
      </c>
      <c r="B2018" s="561" t="s">
        <v>1966</v>
      </c>
      <c r="C2018" s="561" t="s">
        <v>2076</v>
      </c>
      <c r="D2018" s="561" t="s">
        <v>2077</v>
      </c>
      <c r="E2018" s="562" t="s">
        <v>22</v>
      </c>
      <c r="F2018" s="561" t="s">
        <v>22</v>
      </c>
      <c r="G2018" s="561" t="s">
        <v>26844</v>
      </c>
      <c r="H2018" s="561" t="s">
        <v>2080</v>
      </c>
      <c r="I2018" s="561" t="s">
        <v>23868</v>
      </c>
      <c r="J2018" s="561" t="s">
        <v>7063</v>
      </c>
      <c r="K2018" s="562" t="s">
        <v>25235</v>
      </c>
      <c r="L2018" s="561" t="s">
        <v>25</v>
      </c>
    </row>
    <row r="2019" spans="1:12" x14ac:dyDescent="0.25">
      <c r="A2019" s="561" t="s">
        <v>1965</v>
      </c>
      <c r="B2019" s="561" t="s">
        <v>1966</v>
      </c>
      <c r="C2019" s="561" t="s">
        <v>2076</v>
      </c>
      <c r="D2019" s="561" t="s">
        <v>2077</v>
      </c>
      <c r="E2019" s="562" t="s">
        <v>22</v>
      </c>
      <c r="F2019" s="561" t="s">
        <v>22</v>
      </c>
      <c r="G2019" s="561" t="s">
        <v>26845</v>
      </c>
      <c r="H2019" s="561" t="s">
        <v>2081</v>
      </c>
      <c r="I2019" s="561" t="s">
        <v>23868</v>
      </c>
      <c r="J2019" s="561" t="s">
        <v>7063</v>
      </c>
      <c r="K2019" s="562" t="s">
        <v>26846</v>
      </c>
      <c r="L2019" s="561" t="s">
        <v>25</v>
      </c>
    </row>
    <row r="2020" spans="1:12" x14ac:dyDescent="0.25">
      <c r="A2020" s="561" t="s">
        <v>1965</v>
      </c>
      <c r="B2020" s="561" t="s">
        <v>1966</v>
      </c>
      <c r="C2020" s="561" t="s">
        <v>2076</v>
      </c>
      <c r="D2020" s="561" t="s">
        <v>2077</v>
      </c>
      <c r="E2020" s="562" t="s">
        <v>22</v>
      </c>
      <c r="F2020" s="561" t="s">
        <v>22</v>
      </c>
      <c r="G2020" s="561" t="s">
        <v>26847</v>
      </c>
      <c r="H2020" s="561" t="s">
        <v>2082</v>
      </c>
      <c r="I2020" s="561" t="s">
        <v>23868</v>
      </c>
      <c r="J2020" s="561" t="s">
        <v>7063</v>
      </c>
      <c r="K2020" s="562" t="s">
        <v>26848</v>
      </c>
      <c r="L2020" s="561" t="s">
        <v>25</v>
      </c>
    </row>
    <row r="2021" spans="1:12" x14ac:dyDescent="0.25">
      <c r="A2021" s="561" t="s">
        <v>1965</v>
      </c>
      <c r="B2021" s="561" t="s">
        <v>1966</v>
      </c>
      <c r="C2021" s="561" t="s">
        <v>2076</v>
      </c>
      <c r="D2021" s="561" t="s">
        <v>2077</v>
      </c>
      <c r="E2021" s="562" t="s">
        <v>22</v>
      </c>
      <c r="F2021" s="561" t="s">
        <v>22</v>
      </c>
      <c r="G2021" s="561" t="s">
        <v>26849</v>
      </c>
      <c r="H2021" s="561" t="s">
        <v>2083</v>
      </c>
      <c r="I2021" s="561" t="s">
        <v>23868</v>
      </c>
      <c r="J2021" s="561" t="s">
        <v>7063</v>
      </c>
      <c r="K2021" s="562" t="s">
        <v>26850</v>
      </c>
      <c r="L2021" s="561" t="s">
        <v>25</v>
      </c>
    </row>
    <row r="2022" spans="1:12" x14ac:dyDescent="0.25">
      <c r="A2022" s="561" t="s">
        <v>1965</v>
      </c>
      <c r="B2022" s="561" t="s">
        <v>1966</v>
      </c>
      <c r="C2022" s="561" t="s">
        <v>2076</v>
      </c>
      <c r="D2022" s="561" t="s">
        <v>2077</v>
      </c>
      <c r="E2022" s="562" t="s">
        <v>22</v>
      </c>
      <c r="F2022" s="561" t="s">
        <v>22</v>
      </c>
      <c r="G2022" s="561" t="s">
        <v>26851</v>
      </c>
      <c r="H2022" s="561" t="s">
        <v>2084</v>
      </c>
      <c r="I2022" s="561" t="s">
        <v>23868</v>
      </c>
      <c r="J2022" s="561" t="s">
        <v>7063</v>
      </c>
      <c r="K2022" s="562" t="s">
        <v>26852</v>
      </c>
      <c r="L2022" s="561" t="s">
        <v>25</v>
      </c>
    </row>
    <row r="2023" spans="1:12" x14ac:dyDescent="0.25">
      <c r="A2023" s="561" t="s">
        <v>1965</v>
      </c>
      <c r="B2023" s="561" t="s">
        <v>1966</v>
      </c>
      <c r="C2023" s="561" t="s">
        <v>2076</v>
      </c>
      <c r="D2023" s="561" t="s">
        <v>2077</v>
      </c>
      <c r="E2023" s="562" t="s">
        <v>22</v>
      </c>
      <c r="F2023" s="561" t="s">
        <v>22</v>
      </c>
      <c r="G2023" s="561" t="s">
        <v>26853</v>
      </c>
      <c r="H2023" s="561" t="s">
        <v>2085</v>
      </c>
      <c r="I2023" s="561" t="s">
        <v>23868</v>
      </c>
      <c r="J2023" s="561" t="s">
        <v>7063</v>
      </c>
      <c r="K2023" s="562" t="s">
        <v>26854</v>
      </c>
      <c r="L2023" s="561" t="s">
        <v>25</v>
      </c>
    </row>
    <row r="2024" spans="1:12" x14ac:dyDescent="0.25">
      <c r="A2024" s="561" t="s">
        <v>1965</v>
      </c>
      <c r="B2024" s="561" t="s">
        <v>1966</v>
      </c>
      <c r="C2024" s="561" t="s">
        <v>2086</v>
      </c>
      <c r="D2024" s="561" t="s">
        <v>2087</v>
      </c>
      <c r="E2024" s="562" t="s">
        <v>22</v>
      </c>
      <c r="F2024" s="561" t="s">
        <v>22</v>
      </c>
      <c r="G2024" s="561" t="s">
        <v>26855</v>
      </c>
      <c r="H2024" s="561" t="s">
        <v>2088</v>
      </c>
      <c r="I2024" s="561" t="s">
        <v>23868</v>
      </c>
      <c r="J2024" s="561" t="s">
        <v>7063</v>
      </c>
      <c r="K2024" s="562" t="s">
        <v>26856</v>
      </c>
      <c r="L2024" s="561" t="s">
        <v>25</v>
      </c>
    </row>
    <row r="2025" spans="1:12" x14ac:dyDescent="0.25">
      <c r="A2025" s="561" t="s">
        <v>1965</v>
      </c>
      <c r="B2025" s="561" t="s">
        <v>1966</v>
      </c>
      <c r="C2025" s="561" t="s">
        <v>2089</v>
      </c>
      <c r="D2025" s="561" t="s">
        <v>2090</v>
      </c>
      <c r="E2025" s="562" t="s">
        <v>22</v>
      </c>
      <c r="F2025" s="561" t="s">
        <v>22</v>
      </c>
      <c r="G2025" s="561" t="s">
        <v>26857</v>
      </c>
      <c r="H2025" s="561" t="s">
        <v>2091</v>
      </c>
      <c r="I2025" s="561" t="s">
        <v>23868</v>
      </c>
      <c r="J2025" s="561" t="s">
        <v>7063</v>
      </c>
      <c r="K2025" s="562" t="s">
        <v>26858</v>
      </c>
      <c r="L2025" s="561" t="s">
        <v>25</v>
      </c>
    </row>
    <row r="2026" spans="1:12" x14ac:dyDescent="0.25">
      <c r="A2026" s="561" t="s">
        <v>1965</v>
      </c>
      <c r="B2026" s="561" t="s">
        <v>1966</v>
      </c>
      <c r="C2026" s="561" t="s">
        <v>2089</v>
      </c>
      <c r="D2026" s="561" t="s">
        <v>2090</v>
      </c>
      <c r="E2026" s="562" t="s">
        <v>22</v>
      </c>
      <c r="F2026" s="561" t="s">
        <v>22</v>
      </c>
      <c r="G2026" s="561" t="s">
        <v>26859</v>
      </c>
      <c r="H2026" s="561" t="s">
        <v>2092</v>
      </c>
      <c r="I2026" s="561" t="s">
        <v>23868</v>
      </c>
      <c r="J2026" s="561" t="s">
        <v>7063</v>
      </c>
      <c r="K2026" s="562" t="s">
        <v>26860</v>
      </c>
      <c r="L2026" s="561" t="s">
        <v>25</v>
      </c>
    </row>
    <row r="2027" spans="1:12" x14ac:dyDescent="0.25">
      <c r="A2027" s="561" t="s">
        <v>1965</v>
      </c>
      <c r="B2027" s="561" t="s">
        <v>1966</v>
      </c>
      <c r="C2027" s="561" t="s">
        <v>2089</v>
      </c>
      <c r="D2027" s="561" t="s">
        <v>2090</v>
      </c>
      <c r="E2027" s="562" t="s">
        <v>22</v>
      </c>
      <c r="F2027" s="561" t="s">
        <v>22</v>
      </c>
      <c r="G2027" s="561" t="s">
        <v>26861</v>
      </c>
      <c r="H2027" s="561" t="s">
        <v>2093</v>
      </c>
      <c r="I2027" s="561" t="s">
        <v>23148</v>
      </c>
      <c r="J2027" s="561" t="s">
        <v>7063</v>
      </c>
      <c r="K2027" s="562" t="s">
        <v>26862</v>
      </c>
      <c r="L2027" s="561" t="s">
        <v>25</v>
      </c>
    </row>
    <row r="2028" spans="1:12" x14ac:dyDescent="0.25">
      <c r="A2028" s="561" t="s">
        <v>1965</v>
      </c>
      <c r="B2028" s="561" t="s">
        <v>1966</v>
      </c>
      <c r="C2028" s="561" t="s">
        <v>2089</v>
      </c>
      <c r="D2028" s="561" t="s">
        <v>2090</v>
      </c>
      <c r="E2028" s="562" t="s">
        <v>22</v>
      </c>
      <c r="F2028" s="561" t="s">
        <v>22</v>
      </c>
      <c r="G2028" s="561" t="s">
        <v>26863</v>
      </c>
      <c r="H2028" s="561" t="s">
        <v>2095</v>
      </c>
      <c r="I2028" s="561" t="s">
        <v>23148</v>
      </c>
      <c r="J2028" s="561" t="s">
        <v>7063</v>
      </c>
      <c r="K2028" s="562" t="s">
        <v>8599</v>
      </c>
      <c r="L2028" s="561" t="s">
        <v>25</v>
      </c>
    </row>
    <row r="2029" spans="1:12" x14ac:dyDescent="0.25">
      <c r="A2029" s="561" t="s">
        <v>1965</v>
      </c>
      <c r="B2029" s="561" t="s">
        <v>1966</v>
      </c>
      <c r="C2029" s="561" t="s">
        <v>2096</v>
      </c>
      <c r="D2029" s="561" t="s">
        <v>2097</v>
      </c>
      <c r="E2029" s="562" t="s">
        <v>22</v>
      </c>
      <c r="F2029" s="561" t="s">
        <v>22</v>
      </c>
      <c r="G2029" s="561" t="s">
        <v>26864</v>
      </c>
      <c r="H2029" s="561" t="s">
        <v>2098</v>
      </c>
      <c r="I2029" s="561" t="s">
        <v>23148</v>
      </c>
      <c r="J2029" s="561" t="s">
        <v>7063</v>
      </c>
      <c r="K2029" s="562" t="s">
        <v>26865</v>
      </c>
      <c r="L2029" s="561" t="s">
        <v>25</v>
      </c>
    </row>
    <row r="2030" spans="1:12" x14ac:dyDescent="0.25">
      <c r="A2030" s="561" t="s">
        <v>1965</v>
      </c>
      <c r="B2030" s="561" t="s">
        <v>1966</v>
      </c>
      <c r="C2030" s="561" t="s">
        <v>2096</v>
      </c>
      <c r="D2030" s="561" t="s">
        <v>2097</v>
      </c>
      <c r="E2030" s="562" t="s">
        <v>22</v>
      </c>
      <c r="F2030" s="561" t="s">
        <v>22</v>
      </c>
      <c r="G2030" s="561" t="s">
        <v>26866</v>
      </c>
      <c r="H2030" s="561" t="s">
        <v>2099</v>
      </c>
      <c r="I2030" s="561" t="s">
        <v>23148</v>
      </c>
      <c r="J2030" s="561" t="s">
        <v>7063</v>
      </c>
      <c r="K2030" s="562" t="s">
        <v>26867</v>
      </c>
      <c r="L2030" s="561" t="s">
        <v>25</v>
      </c>
    </row>
    <row r="2031" spans="1:12" x14ac:dyDescent="0.25">
      <c r="A2031" s="561" t="s">
        <v>1965</v>
      </c>
      <c r="B2031" s="561" t="s">
        <v>1966</v>
      </c>
      <c r="C2031" s="561" t="s">
        <v>2096</v>
      </c>
      <c r="D2031" s="561" t="s">
        <v>2097</v>
      </c>
      <c r="E2031" s="562" t="s">
        <v>22</v>
      </c>
      <c r="F2031" s="561" t="s">
        <v>22</v>
      </c>
      <c r="G2031" s="561" t="s">
        <v>26868</v>
      </c>
      <c r="H2031" s="561" t="s">
        <v>2100</v>
      </c>
      <c r="I2031" s="561" t="s">
        <v>23148</v>
      </c>
      <c r="J2031" s="561" t="s">
        <v>7063</v>
      </c>
      <c r="K2031" s="562" t="s">
        <v>26869</v>
      </c>
      <c r="L2031" s="561" t="s">
        <v>25</v>
      </c>
    </row>
    <row r="2032" spans="1:12" x14ac:dyDescent="0.25">
      <c r="A2032" s="561" t="s">
        <v>1965</v>
      </c>
      <c r="B2032" s="561" t="s">
        <v>1966</v>
      </c>
      <c r="C2032" s="561" t="s">
        <v>2096</v>
      </c>
      <c r="D2032" s="561" t="s">
        <v>2097</v>
      </c>
      <c r="E2032" s="562" t="s">
        <v>22</v>
      </c>
      <c r="F2032" s="561" t="s">
        <v>22</v>
      </c>
      <c r="G2032" s="561" t="s">
        <v>26870</v>
      </c>
      <c r="H2032" s="561" t="s">
        <v>2101</v>
      </c>
      <c r="I2032" s="561" t="s">
        <v>23148</v>
      </c>
      <c r="J2032" s="561" t="s">
        <v>24</v>
      </c>
      <c r="K2032" s="562" t="s">
        <v>26871</v>
      </c>
      <c r="L2032" s="561" t="s">
        <v>25</v>
      </c>
    </row>
    <row r="2033" spans="1:12" x14ac:dyDescent="0.25">
      <c r="A2033" s="561" t="s">
        <v>1965</v>
      </c>
      <c r="B2033" s="561" t="s">
        <v>1966</v>
      </c>
      <c r="C2033" s="561" t="s">
        <v>2096</v>
      </c>
      <c r="D2033" s="561" t="s">
        <v>2097</v>
      </c>
      <c r="E2033" s="562" t="s">
        <v>22</v>
      </c>
      <c r="F2033" s="561" t="s">
        <v>22</v>
      </c>
      <c r="G2033" s="561" t="s">
        <v>26872</v>
      </c>
      <c r="H2033" s="561" t="s">
        <v>2102</v>
      </c>
      <c r="I2033" s="561" t="s">
        <v>23148</v>
      </c>
      <c r="J2033" s="561" t="s">
        <v>7063</v>
      </c>
      <c r="K2033" s="562" t="s">
        <v>26873</v>
      </c>
      <c r="L2033" s="561" t="s">
        <v>25</v>
      </c>
    </row>
    <row r="2034" spans="1:12" x14ac:dyDescent="0.25">
      <c r="A2034" s="561" t="s">
        <v>1965</v>
      </c>
      <c r="B2034" s="561" t="s">
        <v>1966</v>
      </c>
      <c r="C2034" s="561" t="s">
        <v>2096</v>
      </c>
      <c r="D2034" s="561" t="s">
        <v>2097</v>
      </c>
      <c r="E2034" s="562" t="s">
        <v>22</v>
      </c>
      <c r="F2034" s="561" t="s">
        <v>22</v>
      </c>
      <c r="G2034" s="561" t="s">
        <v>26874</v>
      </c>
      <c r="H2034" s="561" t="s">
        <v>2103</v>
      </c>
      <c r="I2034" s="561" t="s">
        <v>23868</v>
      </c>
      <c r="J2034" s="561" t="s">
        <v>7063</v>
      </c>
      <c r="K2034" s="562" t="s">
        <v>26875</v>
      </c>
      <c r="L2034" s="561" t="s">
        <v>25</v>
      </c>
    </row>
    <row r="2035" spans="1:12" x14ac:dyDescent="0.25">
      <c r="A2035" s="561" t="s">
        <v>1965</v>
      </c>
      <c r="B2035" s="561" t="s">
        <v>1966</v>
      </c>
      <c r="C2035" s="561" t="s">
        <v>2096</v>
      </c>
      <c r="D2035" s="561" t="s">
        <v>2097</v>
      </c>
      <c r="E2035" s="562" t="s">
        <v>22</v>
      </c>
      <c r="F2035" s="561" t="s">
        <v>22</v>
      </c>
      <c r="G2035" s="561" t="s">
        <v>26876</v>
      </c>
      <c r="H2035" s="561" t="s">
        <v>2104</v>
      </c>
      <c r="I2035" s="561" t="s">
        <v>23868</v>
      </c>
      <c r="J2035" s="561" t="s">
        <v>7063</v>
      </c>
      <c r="K2035" s="562" t="s">
        <v>26877</v>
      </c>
      <c r="L2035" s="561" t="s">
        <v>25</v>
      </c>
    </row>
    <row r="2036" spans="1:12" x14ac:dyDescent="0.25">
      <c r="A2036" s="561" t="s">
        <v>1965</v>
      </c>
      <c r="B2036" s="561" t="s">
        <v>1966</v>
      </c>
      <c r="C2036" s="561" t="s">
        <v>2105</v>
      </c>
      <c r="D2036" s="561" t="s">
        <v>2106</v>
      </c>
      <c r="E2036" s="562" t="s">
        <v>22</v>
      </c>
      <c r="F2036" s="561" t="s">
        <v>22</v>
      </c>
      <c r="G2036" s="561" t="s">
        <v>26878</v>
      </c>
      <c r="H2036" s="561" t="s">
        <v>2107</v>
      </c>
      <c r="I2036" s="561" t="s">
        <v>23270</v>
      </c>
      <c r="J2036" s="561" t="s">
        <v>7063</v>
      </c>
      <c r="K2036" s="562" t="s">
        <v>26879</v>
      </c>
      <c r="L2036" s="561" t="s">
        <v>25</v>
      </c>
    </row>
    <row r="2037" spans="1:12" x14ac:dyDescent="0.25">
      <c r="A2037" s="561" t="s">
        <v>1965</v>
      </c>
      <c r="B2037" s="561" t="s">
        <v>1966</v>
      </c>
      <c r="C2037" s="561" t="s">
        <v>2105</v>
      </c>
      <c r="D2037" s="561" t="s">
        <v>2106</v>
      </c>
      <c r="E2037" s="562" t="s">
        <v>22</v>
      </c>
      <c r="F2037" s="561" t="s">
        <v>22</v>
      </c>
      <c r="G2037" s="561" t="s">
        <v>26880</v>
      </c>
      <c r="H2037" s="561" t="s">
        <v>2108</v>
      </c>
      <c r="I2037" s="561" t="s">
        <v>23868</v>
      </c>
      <c r="J2037" s="561" t="s">
        <v>7063</v>
      </c>
      <c r="K2037" s="562" t="s">
        <v>26881</v>
      </c>
      <c r="L2037" s="561" t="s">
        <v>25</v>
      </c>
    </row>
    <row r="2038" spans="1:12" x14ac:dyDescent="0.25">
      <c r="A2038" s="561" t="s">
        <v>1965</v>
      </c>
      <c r="B2038" s="561" t="s">
        <v>1966</v>
      </c>
      <c r="C2038" s="561" t="s">
        <v>2105</v>
      </c>
      <c r="D2038" s="561" t="s">
        <v>2106</v>
      </c>
      <c r="E2038" s="562" t="s">
        <v>22</v>
      </c>
      <c r="F2038" s="561" t="s">
        <v>22</v>
      </c>
      <c r="G2038" s="561" t="s">
        <v>26882</v>
      </c>
      <c r="H2038" s="561" t="s">
        <v>2109</v>
      </c>
      <c r="I2038" s="561" t="s">
        <v>23868</v>
      </c>
      <c r="J2038" s="561" t="s">
        <v>7063</v>
      </c>
      <c r="K2038" s="562" t="s">
        <v>26883</v>
      </c>
      <c r="L2038" s="561" t="s">
        <v>25</v>
      </c>
    </row>
    <row r="2039" spans="1:12" x14ac:dyDescent="0.25">
      <c r="A2039" s="561" t="s">
        <v>1965</v>
      </c>
      <c r="B2039" s="561" t="s">
        <v>1966</v>
      </c>
      <c r="C2039" s="561" t="s">
        <v>2105</v>
      </c>
      <c r="D2039" s="561" t="s">
        <v>2106</v>
      </c>
      <c r="E2039" s="562" t="s">
        <v>22</v>
      </c>
      <c r="F2039" s="561" t="s">
        <v>22</v>
      </c>
      <c r="G2039" s="561" t="s">
        <v>26884</v>
      </c>
      <c r="H2039" s="561" t="s">
        <v>2110</v>
      </c>
      <c r="I2039" s="561" t="s">
        <v>23270</v>
      </c>
      <c r="J2039" s="561" t="s">
        <v>7063</v>
      </c>
      <c r="K2039" s="562" t="s">
        <v>26885</v>
      </c>
      <c r="L2039" s="561" t="s">
        <v>25</v>
      </c>
    </row>
    <row r="2040" spans="1:12" x14ac:dyDescent="0.25">
      <c r="A2040" s="561" t="s">
        <v>1965</v>
      </c>
      <c r="B2040" s="561" t="s">
        <v>1966</v>
      </c>
      <c r="C2040" s="561" t="s">
        <v>2105</v>
      </c>
      <c r="D2040" s="561" t="s">
        <v>2106</v>
      </c>
      <c r="E2040" s="562" t="s">
        <v>22</v>
      </c>
      <c r="F2040" s="561" t="s">
        <v>22</v>
      </c>
      <c r="G2040" s="561" t="s">
        <v>26886</v>
      </c>
      <c r="H2040" s="561" t="s">
        <v>2111</v>
      </c>
      <c r="I2040" s="561" t="s">
        <v>23270</v>
      </c>
      <c r="J2040" s="561" t="s">
        <v>7063</v>
      </c>
      <c r="K2040" s="562" t="s">
        <v>26887</v>
      </c>
      <c r="L2040" s="561" t="s">
        <v>25</v>
      </c>
    </row>
    <row r="2041" spans="1:12" x14ac:dyDescent="0.25">
      <c r="A2041" s="561" t="s">
        <v>1965</v>
      </c>
      <c r="B2041" s="561" t="s">
        <v>1966</v>
      </c>
      <c r="C2041" s="561" t="s">
        <v>2105</v>
      </c>
      <c r="D2041" s="561" t="s">
        <v>2106</v>
      </c>
      <c r="E2041" s="562" t="s">
        <v>22</v>
      </c>
      <c r="F2041" s="561" t="s">
        <v>22</v>
      </c>
      <c r="G2041" s="561" t="s">
        <v>26888</v>
      </c>
      <c r="H2041" s="561" t="s">
        <v>2112</v>
      </c>
      <c r="I2041" s="561" t="s">
        <v>23270</v>
      </c>
      <c r="J2041" s="561" t="s">
        <v>7063</v>
      </c>
      <c r="K2041" s="562" t="s">
        <v>26889</v>
      </c>
      <c r="L2041" s="561" t="s">
        <v>25</v>
      </c>
    </row>
    <row r="2042" spans="1:12" x14ac:dyDescent="0.25">
      <c r="A2042" s="561" t="s">
        <v>1965</v>
      </c>
      <c r="B2042" s="561" t="s">
        <v>1966</v>
      </c>
      <c r="C2042" s="561" t="s">
        <v>2105</v>
      </c>
      <c r="D2042" s="561" t="s">
        <v>2106</v>
      </c>
      <c r="E2042" s="562" t="s">
        <v>22</v>
      </c>
      <c r="F2042" s="561" t="s">
        <v>22</v>
      </c>
      <c r="G2042" s="561" t="s">
        <v>26890</v>
      </c>
      <c r="H2042" s="561" t="s">
        <v>2113</v>
      </c>
      <c r="I2042" s="561" t="s">
        <v>23868</v>
      </c>
      <c r="J2042" s="561" t="s">
        <v>7063</v>
      </c>
      <c r="K2042" s="562" t="s">
        <v>26891</v>
      </c>
      <c r="L2042" s="561" t="s">
        <v>25</v>
      </c>
    </row>
    <row r="2043" spans="1:12" x14ac:dyDescent="0.25">
      <c r="A2043" s="561" t="s">
        <v>1965</v>
      </c>
      <c r="B2043" s="561" t="s">
        <v>1966</v>
      </c>
      <c r="C2043" s="561" t="s">
        <v>2114</v>
      </c>
      <c r="D2043" s="561" t="s">
        <v>2115</v>
      </c>
      <c r="E2043" s="562" t="s">
        <v>22</v>
      </c>
      <c r="F2043" s="561" t="s">
        <v>22</v>
      </c>
      <c r="G2043" s="561" t="s">
        <v>26892</v>
      </c>
      <c r="H2043" s="561" t="s">
        <v>26893</v>
      </c>
      <c r="I2043" s="561" t="s">
        <v>23270</v>
      </c>
      <c r="J2043" s="561" t="s">
        <v>24</v>
      </c>
      <c r="K2043" s="562" t="s">
        <v>26894</v>
      </c>
      <c r="L2043" s="561" t="s">
        <v>25</v>
      </c>
    </row>
    <row r="2044" spans="1:12" x14ac:dyDescent="0.25">
      <c r="A2044" s="561" t="s">
        <v>1965</v>
      </c>
      <c r="B2044" s="561" t="s">
        <v>1966</v>
      </c>
      <c r="C2044" s="561" t="s">
        <v>2114</v>
      </c>
      <c r="D2044" s="561" t="s">
        <v>2115</v>
      </c>
      <c r="E2044" s="562" t="s">
        <v>22</v>
      </c>
      <c r="F2044" s="561" t="s">
        <v>22</v>
      </c>
      <c r="G2044" s="561" t="s">
        <v>26895</v>
      </c>
      <c r="H2044" s="561" t="s">
        <v>26896</v>
      </c>
      <c r="I2044" s="561" t="s">
        <v>23270</v>
      </c>
      <c r="J2044" s="561" t="s">
        <v>24</v>
      </c>
      <c r="K2044" s="562" t="s">
        <v>26897</v>
      </c>
      <c r="L2044" s="561" t="s">
        <v>25</v>
      </c>
    </row>
    <row r="2045" spans="1:12" x14ac:dyDescent="0.25">
      <c r="A2045" s="561" t="s">
        <v>1965</v>
      </c>
      <c r="B2045" s="561" t="s">
        <v>1966</v>
      </c>
      <c r="C2045" s="561" t="s">
        <v>2116</v>
      </c>
      <c r="D2045" s="561" t="s">
        <v>2117</v>
      </c>
      <c r="E2045" s="562" t="s">
        <v>22</v>
      </c>
      <c r="F2045" s="561" t="s">
        <v>22</v>
      </c>
      <c r="G2045" s="561" t="s">
        <v>26898</v>
      </c>
      <c r="H2045" s="561" t="s">
        <v>2118</v>
      </c>
      <c r="I2045" s="561" t="s">
        <v>23270</v>
      </c>
      <c r="J2045" s="561" t="s">
        <v>24</v>
      </c>
      <c r="K2045" s="562" t="s">
        <v>26899</v>
      </c>
      <c r="L2045" s="561" t="s">
        <v>25</v>
      </c>
    </row>
    <row r="2046" spans="1:12" x14ac:dyDescent="0.25">
      <c r="A2046" s="561" t="s">
        <v>1965</v>
      </c>
      <c r="B2046" s="561" t="s">
        <v>1966</v>
      </c>
      <c r="C2046" s="561" t="s">
        <v>2116</v>
      </c>
      <c r="D2046" s="561" t="s">
        <v>2117</v>
      </c>
      <c r="E2046" s="562" t="s">
        <v>22</v>
      </c>
      <c r="F2046" s="561" t="s">
        <v>22</v>
      </c>
      <c r="G2046" s="561" t="s">
        <v>26900</v>
      </c>
      <c r="H2046" s="561" t="s">
        <v>2119</v>
      </c>
      <c r="I2046" s="561" t="s">
        <v>23270</v>
      </c>
      <c r="J2046" s="561" t="s">
        <v>24</v>
      </c>
      <c r="K2046" s="562" t="s">
        <v>26901</v>
      </c>
      <c r="L2046" s="561" t="s">
        <v>25</v>
      </c>
    </row>
    <row r="2047" spans="1:12" x14ac:dyDescent="0.25">
      <c r="A2047" s="561" t="s">
        <v>1965</v>
      </c>
      <c r="B2047" s="561" t="s">
        <v>1966</v>
      </c>
      <c r="C2047" s="561" t="s">
        <v>2116</v>
      </c>
      <c r="D2047" s="561" t="s">
        <v>2117</v>
      </c>
      <c r="E2047" s="562" t="s">
        <v>22</v>
      </c>
      <c r="F2047" s="561" t="s">
        <v>22</v>
      </c>
      <c r="G2047" s="561" t="s">
        <v>26902</v>
      </c>
      <c r="H2047" s="561" t="s">
        <v>2120</v>
      </c>
      <c r="I2047" s="561" t="s">
        <v>23270</v>
      </c>
      <c r="J2047" s="561" t="s">
        <v>24</v>
      </c>
      <c r="K2047" s="562" t="s">
        <v>5330</v>
      </c>
      <c r="L2047" s="561" t="s">
        <v>25</v>
      </c>
    </row>
    <row r="2048" spans="1:12" x14ac:dyDescent="0.25">
      <c r="A2048" s="561" t="s">
        <v>1965</v>
      </c>
      <c r="B2048" s="561" t="s">
        <v>1966</v>
      </c>
      <c r="C2048" s="561" t="s">
        <v>2116</v>
      </c>
      <c r="D2048" s="561" t="s">
        <v>2117</v>
      </c>
      <c r="E2048" s="562" t="s">
        <v>22</v>
      </c>
      <c r="F2048" s="561" t="s">
        <v>22</v>
      </c>
      <c r="G2048" s="561" t="s">
        <v>26903</v>
      </c>
      <c r="H2048" s="561" t="s">
        <v>2121</v>
      </c>
      <c r="I2048" s="561" t="s">
        <v>23270</v>
      </c>
      <c r="J2048" s="561" t="s">
        <v>24</v>
      </c>
      <c r="K2048" s="562" t="s">
        <v>26904</v>
      </c>
      <c r="L2048" s="561" t="s">
        <v>25</v>
      </c>
    </row>
    <row r="2049" spans="1:12" x14ac:dyDescent="0.25">
      <c r="A2049" s="561" t="s">
        <v>1965</v>
      </c>
      <c r="B2049" s="561" t="s">
        <v>1966</v>
      </c>
      <c r="C2049" s="561" t="s">
        <v>2116</v>
      </c>
      <c r="D2049" s="561" t="s">
        <v>2117</v>
      </c>
      <c r="E2049" s="562" t="s">
        <v>22</v>
      </c>
      <c r="F2049" s="561" t="s">
        <v>22</v>
      </c>
      <c r="G2049" s="561" t="s">
        <v>26905</v>
      </c>
      <c r="H2049" s="561" t="s">
        <v>2122</v>
      </c>
      <c r="I2049" s="561" t="s">
        <v>23270</v>
      </c>
      <c r="J2049" s="561" t="s">
        <v>24</v>
      </c>
      <c r="K2049" s="562" t="s">
        <v>26906</v>
      </c>
      <c r="L2049" s="561" t="s">
        <v>25</v>
      </c>
    </row>
    <row r="2050" spans="1:12" x14ac:dyDescent="0.25">
      <c r="A2050" s="561" t="s">
        <v>1965</v>
      </c>
      <c r="B2050" s="561" t="s">
        <v>1966</v>
      </c>
      <c r="C2050" s="561" t="s">
        <v>2116</v>
      </c>
      <c r="D2050" s="561" t="s">
        <v>2117</v>
      </c>
      <c r="E2050" s="562" t="s">
        <v>22</v>
      </c>
      <c r="F2050" s="561" t="s">
        <v>22</v>
      </c>
      <c r="G2050" s="561" t="s">
        <v>26907</v>
      </c>
      <c r="H2050" s="561" t="s">
        <v>2123</v>
      </c>
      <c r="I2050" s="561" t="s">
        <v>23270</v>
      </c>
      <c r="J2050" s="561" t="s">
        <v>24</v>
      </c>
      <c r="K2050" s="562" t="s">
        <v>26908</v>
      </c>
      <c r="L2050" s="561" t="s">
        <v>25</v>
      </c>
    </row>
    <row r="2051" spans="1:12" x14ac:dyDescent="0.25">
      <c r="A2051" s="561" t="s">
        <v>1965</v>
      </c>
      <c r="B2051" s="561" t="s">
        <v>1966</v>
      </c>
      <c r="C2051" s="561" t="s">
        <v>2116</v>
      </c>
      <c r="D2051" s="561" t="s">
        <v>2117</v>
      </c>
      <c r="E2051" s="562" t="s">
        <v>22</v>
      </c>
      <c r="F2051" s="561" t="s">
        <v>22</v>
      </c>
      <c r="G2051" s="561" t="s">
        <v>26909</v>
      </c>
      <c r="H2051" s="561" t="s">
        <v>2124</v>
      </c>
      <c r="I2051" s="561" t="s">
        <v>23270</v>
      </c>
      <c r="J2051" s="561" t="s">
        <v>24</v>
      </c>
      <c r="K2051" s="562" t="s">
        <v>26910</v>
      </c>
      <c r="L2051" s="561" t="s">
        <v>25</v>
      </c>
    </row>
    <row r="2052" spans="1:12" x14ac:dyDescent="0.25">
      <c r="A2052" s="561" t="s">
        <v>1965</v>
      </c>
      <c r="B2052" s="561" t="s">
        <v>1966</v>
      </c>
      <c r="C2052" s="561" t="s">
        <v>2116</v>
      </c>
      <c r="D2052" s="561" t="s">
        <v>2117</v>
      </c>
      <c r="E2052" s="562" t="s">
        <v>22</v>
      </c>
      <c r="F2052" s="561" t="s">
        <v>22</v>
      </c>
      <c r="G2052" s="561" t="s">
        <v>26911</v>
      </c>
      <c r="H2052" s="561" t="s">
        <v>2125</v>
      </c>
      <c r="I2052" s="561" t="s">
        <v>23270</v>
      </c>
      <c r="J2052" s="561" t="s">
        <v>24</v>
      </c>
      <c r="K2052" s="562" t="s">
        <v>7170</v>
      </c>
      <c r="L2052" s="561" t="s">
        <v>25</v>
      </c>
    </row>
    <row r="2053" spans="1:12" x14ac:dyDescent="0.25">
      <c r="A2053" s="561" t="s">
        <v>1965</v>
      </c>
      <c r="B2053" s="561" t="s">
        <v>1966</v>
      </c>
      <c r="C2053" s="561" t="s">
        <v>2126</v>
      </c>
      <c r="D2053" s="561" t="s">
        <v>2127</v>
      </c>
      <c r="E2053" s="562" t="s">
        <v>22</v>
      </c>
      <c r="F2053" s="561" t="s">
        <v>22</v>
      </c>
      <c r="G2053" s="561" t="s">
        <v>26912</v>
      </c>
      <c r="H2053" s="561" t="s">
        <v>26913</v>
      </c>
      <c r="I2053" s="561" t="s">
        <v>23868</v>
      </c>
      <c r="J2053" s="561" t="s">
        <v>24</v>
      </c>
      <c r="K2053" s="562" t="s">
        <v>26914</v>
      </c>
      <c r="L2053" s="561" t="s">
        <v>25</v>
      </c>
    </row>
    <row r="2054" spans="1:12" x14ac:dyDescent="0.25">
      <c r="A2054" s="561" t="s">
        <v>1965</v>
      </c>
      <c r="B2054" s="561" t="s">
        <v>1966</v>
      </c>
      <c r="C2054" s="561" t="s">
        <v>2126</v>
      </c>
      <c r="D2054" s="561" t="s">
        <v>2127</v>
      </c>
      <c r="E2054" s="562" t="s">
        <v>22</v>
      </c>
      <c r="F2054" s="561" t="s">
        <v>22</v>
      </c>
      <c r="G2054" s="561" t="s">
        <v>26915</v>
      </c>
      <c r="H2054" s="561" t="s">
        <v>26916</v>
      </c>
      <c r="I2054" s="561" t="s">
        <v>23868</v>
      </c>
      <c r="J2054" s="561" t="s">
        <v>24</v>
      </c>
      <c r="K2054" s="562" t="s">
        <v>26917</v>
      </c>
      <c r="L2054" s="561" t="s">
        <v>25</v>
      </c>
    </row>
    <row r="2055" spans="1:12" x14ac:dyDescent="0.25">
      <c r="A2055" s="561" t="s">
        <v>1965</v>
      </c>
      <c r="B2055" s="561" t="s">
        <v>1966</v>
      </c>
      <c r="C2055" s="561" t="s">
        <v>2126</v>
      </c>
      <c r="D2055" s="561" t="s">
        <v>2127</v>
      </c>
      <c r="E2055" s="562" t="s">
        <v>22</v>
      </c>
      <c r="F2055" s="561" t="s">
        <v>22</v>
      </c>
      <c r="G2055" s="561" t="s">
        <v>26918</v>
      </c>
      <c r="H2055" s="561" t="s">
        <v>26919</v>
      </c>
      <c r="I2055" s="561" t="s">
        <v>23868</v>
      </c>
      <c r="J2055" s="561" t="s">
        <v>24</v>
      </c>
      <c r="K2055" s="562" t="s">
        <v>26920</v>
      </c>
      <c r="L2055" s="561" t="s">
        <v>25</v>
      </c>
    </row>
    <row r="2056" spans="1:12" x14ac:dyDescent="0.25">
      <c r="A2056" s="561" t="s">
        <v>1965</v>
      </c>
      <c r="B2056" s="561" t="s">
        <v>1966</v>
      </c>
      <c r="C2056" s="561" t="s">
        <v>2126</v>
      </c>
      <c r="D2056" s="561" t="s">
        <v>2127</v>
      </c>
      <c r="E2056" s="562" t="s">
        <v>22</v>
      </c>
      <c r="F2056" s="561" t="s">
        <v>22</v>
      </c>
      <c r="G2056" s="561" t="s">
        <v>26921</v>
      </c>
      <c r="H2056" s="561" t="s">
        <v>26922</v>
      </c>
      <c r="I2056" s="561" t="s">
        <v>23868</v>
      </c>
      <c r="J2056" s="561" t="s">
        <v>24</v>
      </c>
      <c r="K2056" s="562" t="s">
        <v>26923</v>
      </c>
      <c r="L2056" s="561" t="s">
        <v>25</v>
      </c>
    </row>
    <row r="2057" spans="1:12" x14ac:dyDescent="0.25">
      <c r="A2057" s="561" t="s">
        <v>1965</v>
      </c>
      <c r="B2057" s="561" t="s">
        <v>1966</v>
      </c>
      <c r="C2057" s="561" t="s">
        <v>2126</v>
      </c>
      <c r="D2057" s="561" t="s">
        <v>2127</v>
      </c>
      <c r="E2057" s="562" t="s">
        <v>22</v>
      </c>
      <c r="F2057" s="561" t="s">
        <v>22</v>
      </c>
      <c r="G2057" s="561" t="s">
        <v>26924</v>
      </c>
      <c r="H2057" s="561" t="s">
        <v>26925</v>
      </c>
      <c r="I2057" s="561" t="s">
        <v>23868</v>
      </c>
      <c r="J2057" s="561" t="s">
        <v>24</v>
      </c>
      <c r="K2057" s="562" t="s">
        <v>26926</v>
      </c>
      <c r="L2057" s="561" t="s">
        <v>25</v>
      </c>
    </row>
    <row r="2058" spans="1:12" x14ac:dyDescent="0.25">
      <c r="A2058" s="561" t="s">
        <v>1965</v>
      </c>
      <c r="B2058" s="561" t="s">
        <v>1966</v>
      </c>
      <c r="C2058" s="561" t="s">
        <v>2126</v>
      </c>
      <c r="D2058" s="561" t="s">
        <v>2127</v>
      </c>
      <c r="E2058" s="562" t="s">
        <v>22</v>
      </c>
      <c r="F2058" s="561" t="s">
        <v>22</v>
      </c>
      <c r="G2058" s="561" t="s">
        <v>26927</v>
      </c>
      <c r="H2058" s="561" t="s">
        <v>26928</v>
      </c>
      <c r="I2058" s="561" t="s">
        <v>23868</v>
      </c>
      <c r="J2058" s="561" t="s">
        <v>24</v>
      </c>
      <c r="K2058" s="562" t="s">
        <v>26929</v>
      </c>
      <c r="L2058" s="561" t="s">
        <v>25</v>
      </c>
    </row>
    <row r="2059" spans="1:12" x14ac:dyDescent="0.25">
      <c r="A2059" s="561" t="s">
        <v>1965</v>
      </c>
      <c r="B2059" s="561" t="s">
        <v>1966</v>
      </c>
      <c r="C2059" s="561" t="s">
        <v>2126</v>
      </c>
      <c r="D2059" s="561" t="s">
        <v>2127</v>
      </c>
      <c r="E2059" s="562" t="s">
        <v>22</v>
      </c>
      <c r="F2059" s="561" t="s">
        <v>22</v>
      </c>
      <c r="G2059" s="561" t="s">
        <v>26930</v>
      </c>
      <c r="H2059" s="561" t="s">
        <v>26931</v>
      </c>
      <c r="I2059" s="561" t="s">
        <v>23868</v>
      </c>
      <c r="J2059" s="561" t="s">
        <v>24</v>
      </c>
      <c r="K2059" s="562" t="s">
        <v>26932</v>
      </c>
      <c r="L2059" s="561" t="s">
        <v>25</v>
      </c>
    </row>
    <row r="2060" spans="1:12" x14ac:dyDescent="0.25">
      <c r="A2060" s="561" t="s">
        <v>1965</v>
      </c>
      <c r="B2060" s="561" t="s">
        <v>1966</v>
      </c>
      <c r="C2060" s="561" t="s">
        <v>2126</v>
      </c>
      <c r="D2060" s="561" t="s">
        <v>2127</v>
      </c>
      <c r="E2060" s="562" t="s">
        <v>22</v>
      </c>
      <c r="F2060" s="561" t="s">
        <v>22</v>
      </c>
      <c r="G2060" s="561" t="s">
        <v>26933</v>
      </c>
      <c r="H2060" s="561" t="s">
        <v>26934</v>
      </c>
      <c r="I2060" s="561" t="s">
        <v>23868</v>
      </c>
      <c r="J2060" s="561" t="s">
        <v>24</v>
      </c>
      <c r="K2060" s="562" t="s">
        <v>26935</v>
      </c>
      <c r="L2060" s="561" t="s">
        <v>25</v>
      </c>
    </row>
    <row r="2061" spans="1:12" x14ac:dyDescent="0.25">
      <c r="A2061" s="561" t="s">
        <v>1965</v>
      </c>
      <c r="B2061" s="561" t="s">
        <v>1966</v>
      </c>
      <c r="C2061" s="561" t="s">
        <v>2126</v>
      </c>
      <c r="D2061" s="561" t="s">
        <v>2127</v>
      </c>
      <c r="E2061" s="562" t="s">
        <v>22</v>
      </c>
      <c r="F2061" s="561" t="s">
        <v>22</v>
      </c>
      <c r="G2061" s="561" t="s">
        <v>26936</v>
      </c>
      <c r="H2061" s="561" t="s">
        <v>26937</v>
      </c>
      <c r="I2061" s="561" t="s">
        <v>23868</v>
      </c>
      <c r="J2061" s="561" t="s">
        <v>24</v>
      </c>
      <c r="K2061" s="562" t="s">
        <v>26938</v>
      </c>
      <c r="L2061" s="561" t="s">
        <v>25</v>
      </c>
    </row>
    <row r="2062" spans="1:12" x14ac:dyDescent="0.25">
      <c r="A2062" s="561" t="s">
        <v>1965</v>
      </c>
      <c r="B2062" s="561" t="s">
        <v>1966</v>
      </c>
      <c r="C2062" s="561" t="s">
        <v>2126</v>
      </c>
      <c r="D2062" s="561" t="s">
        <v>2127</v>
      </c>
      <c r="E2062" s="562" t="s">
        <v>22</v>
      </c>
      <c r="F2062" s="561" t="s">
        <v>22</v>
      </c>
      <c r="G2062" s="561" t="s">
        <v>26939</v>
      </c>
      <c r="H2062" s="561" t="s">
        <v>26940</v>
      </c>
      <c r="I2062" s="561" t="s">
        <v>23868</v>
      </c>
      <c r="J2062" s="561" t="s">
        <v>24</v>
      </c>
      <c r="K2062" s="562" t="s">
        <v>8538</v>
      </c>
      <c r="L2062" s="561" t="s">
        <v>25</v>
      </c>
    </row>
    <row r="2063" spans="1:12" x14ac:dyDescent="0.25">
      <c r="A2063" s="561" t="s">
        <v>1965</v>
      </c>
      <c r="B2063" s="561" t="s">
        <v>1966</v>
      </c>
      <c r="C2063" s="561" t="s">
        <v>2126</v>
      </c>
      <c r="D2063" s="561" t="s">
        <v>2127</v>
      </c>
      <c r="E2063" s="562" t="s">
        <v>22</v>
      </c>
      <c r="F2063" s="561" t="s">
        <v>22</v>
      </c>
      <c r="G2063" s="561" t="s">
        <v>26941</v>
      </c>
      <c r="H2063" s="561" t="s">
        <v>26942</v>
      </c>
      <c r="I2063" s="561" t="s">
        <v>23868</v>
      </c>
      <c r="J2063" s="561" t="s">
        <v>7063</v>
      </c>
      <c r="K2063" s="562" t="s">
        <v>26943</v>
      </c>
      <c r="L2063" s="561" t="s">
        <v>25</v>
      </c>
    </row>
    <row r="2064" spans="1:12" x14ac:dyDescent="0.25">
      <c r="A2064" s="561" t="s">
        <v>1965</v>
      </c>
      <c r="B2064" s="561" t="s">
        <v>1966</v>
      </c>
      <c r="C2064" s="561" t="s">
        <v>2126</v>
      </c>
      <c r="D2064" s="561" t="s">
        <v>2127</v>
      </c>
      <c r="E2064" s="562" t="s">
        <v>22</v>
      </c>
      <c r="F2064" s="561" t="s">
        <v>22</v>
      </c>
      <c r="G2064" s="561" t="s">
        <v>26944</v>
      </c>
      <c r="H2064" s="561" t="s">
        <v>26945</v>
      </c>
      <c r="I2064" s="561" t="s">
        <v>23868</v>
      </c>
      <c r="J2064" s="561" t="s">
        <v>7063</v>
      </c>
      <c r="K2064" s="562" t="s">
        <v>26946</v>
      </c>
      <c r="L2064" s="561" t="s">
        <v>25</v>
      </c>
    </row>
    <row r="2065" spans="1:12" x14ac:dyDescent="0.25">
      <c r="A2065" s="561" t="s">
        <v>1965</v>
      </c>
      <c r="B2065" s="561" t="s">
        <v>1966</v>
      </c>
      <c r="C2065" s="561" t="s">
        <v>2126</v>
      </c>
      <c r="D2065" s="561" t="s">
        <v>2127</v>
      </c>
      <c r="E2065" s="562" t="s">
        <v>22</v>
      </c>
      <c r="F2065" s="561" t="s">
        <v>22</v>
      </c>
      <c r="G2065" s="561" t="s">
        <v>26947</v>
      </c>
      <c r="H2065" s="561" t="s">
        <v>26948</v>
      </c>
      <c r="I2065" s="561" t="s">
        <v>23868</v>
      </c>
      <c r="J2065" s="561" t="s">
        <v>7063</v>
      </c>
      <c r="K2065" s="562" t="s">
        <v>26949</v>
      </c>
      <c r="L2065" s="561" t="s">
        <v>25</v>
      </c>
    </row>
    <row r="2066" spans="1:12" x14ac:dyDescent="0.25">
      <c r="A2066" s="561" t="s">
        <v>1965</v>
      </c>
      <c r="B2066" s="561" t="s">
        <v>1966</v>
      </c>
      <c r="C2066" s="561" t="s">
        <v>2126</v>
      </c>
      <c r="D2066" s="561" t="s">
        <v>2127</v>
      </c>
      <c r="E2066" s="562" t="s">
        <v>22</v>
      </c>
      <c r="F2066" s="561" t="s">
        <v>22</v>
      </c>
      <c r="G2066" s="561" t="s">
        <v>26950</v>
      </c>
      <c r="H2066" s="561" t="s">
        <v>26951</v>
      </c>
      <c r="I2066" s="561" t="s">
        <v>23868</v>
      </c>
      <c r="J2066" s="561" t="s">
        <v>7063</v>
      </c>
      <c r="K2066" s="562" t="s">
        <v>26952</v>
      </c>
      <c r="L2066" s="561" t="s">
        <v>25</v>
      </c>
    </row>
    <row r="2067" spans="1:12" x14ac:dyDescent="0.25">
      <c r="A2067" s="561" t="s">
        <v>1965</v>
      </c>
      <c r="B2067" s="561" t="s">
        <v>1966</v>
      </c>
      <c r="C2067" s="561" t="s">
        <v>2126</v>
      </c>
      <c r="D2067" s="561" t="s">
        <v>2127</v>
      </c>
      <c r="E2067" s="562" t="s">
        <v>22</v>
      </c>
      <c r="F2067" s="561" t="s">
        <v>22</v>
      </c>
      <c r="G2067" s="561" t="s">
        <v>26953</v>
      </c>
      <c r="H2067" s="561" t="s">
        <v>26954</v>
      </c>
      <c r="I2067" s="561" t="s">
        <v>23868</v>
      </c>
      <c r="J2067" s="561" t="s">
        <v>7063</v>
      </c>
      <c r="K2067" s="562" t="s">
        <v>26955</v>
      </c>
      <c r="L2067" s="561" t="s">
        <v>25</v>
      </c>
    </row>
    <row r="2068" spans="1:12" x14ac:dyDescent="0.25">
      <c r="A2068" s="561" t="s">
        <v>1965</v>
      </c>
      <c r="B2068" s="561" t="s">
        <v>1966</v>
      </c>
      <c r="C2068" s="561" t="s">
        <v>2126</v>
      </c>
      <c r="D2068" s="561" t="s">
        <v>2127</v>
      </c>
      <c r="E2068" s="562" t="s">
        <v>22</v>
      </c>
      <c r="F2068" s="561" t="s">
        <v>22</v>
      </c>
      <c r="G2068" s="561" t="s">
        <v>26956</v>
      </c>
      <c r="H2068" s="561" t="s">
        <v>26957</v>
      </c>
      <c r="I2068" s="561" t="s">
        <v>23868</v>
      </c>
      <c r="J2068" s="561" t="s">
        <v>7063</v>
      </c>
      <c r="K2068" s="562" t="s">
        <v>26958</v>
      </c>
      <c r="L2068" s="561" t="s">
        <v>25</v>
      </c>
    </row>
    <row r="2069" spans="1:12" x14ac:dyDescent="0.25">
      <c r="A2069" s="561" t="s">
        <v>1965</v>
      </c>
      <c r="B2069" s="561" t="s">
        <v>1966</v>
      </c>
      <c r="C2069" s="561" t="s">
        <v>2126</v>
      </c>
      <c r="D2069" s="561" t="s">
        <v>2127</v>
      </c>
      <c r="E2069" s="562" t="s">
        <v>22</v>
      </c>
      <c r="F2069" s="561" t="s">
        <v>22</v>
      </c>
      <c r="G2069" s="561" t="s">
        <v>26959</v>
      </c>
      <c r="H2069" s="561" t="s">
        <v>26960</v>
      </c>
      <c r="I2069" s="561" t="s">
        <v>23868</v>
      </c>
      <c r="J2069" s="561" t="s">
        <v>7063</v>
      </c>
      <c r="K2069" s="562" t="s">
        <v>26961</v>
      </c>
      <c r="L2069" s="561" t="s">
        <v>25</v>
      </c>
    </row>
    <row r="2070" spans="1:12" x14ac:dyDescent="0.25">
      <c r="A2070" s="561" t="s">
        <v>1965</v>
      </c>
      <c r="B2070" s="561" t="s">
        <v>1966</v>
      </c>
      <c r="C2070" s="561" t="s">
        <v>2126</v>
      </c>
      <c r="D2070" s="561" t="s">
        <v>2127</v>
      </c>
      <c r="E2070" s="562" t="s">
        <v>22</v>
      </c>
      <c r="F2070" s="561" t="s">
        <v>22</v>
      </c>
      <c r="G2070" s="561" t="s">
        <v>26962</v>
      </c>
      <c r="H2070" s="561" t="s">
        <v>26963</v>
      </c>
      <c r="I2070" s="561" t="s">
        <v>23868</v>
      </c>
      <c r="J2070" s="561" t="s">
        <v>7063</v>
      </c>
      <c r="K2070" s="562" t="s">
        <v>26964</v>
      </c>
      <c r="L2070" s="561" t="s">
        <v>25</v>
      </c>
    </row>
    <row r="2071" spans="1:12" x14ac:dyDescent="0.25">
      <c r="A2071" s="561" t="s">
        <v>1965</v>
      </c>
      <c r="B2071" s="561" t="s">
        <v>1966</v>
      </c>
      <c r="C2071" s="561" t="s">
        <v>2126</v>
      </c>
      <c r="D2071" s="561" t="s">
        <v>2127</v>
      </c>
      <c r="E2071" s="562" t="s">
        <v>22</v>
      </c>
      <c r="F2071" s="561" t="s">
        <v>22</v>
      </c>
      <c r="G2071" s="561" t="s">
        <v>26965</v>
      </c>
      <c r="H2071" s="561" t="s">
        <v>26966</v>
      </c>
      <c r="I2071" s="561" t="s">
        <v>23868</v>
      </c>
      <c r="J2071" s="561" t="s">
        <v>7063</v>
      </c>
      <c r="K2071" s="562" t="s">
        <v>26967</v>
      </c>
      <c r="L2071" s="561" t="s">
        <v>25</v>
      </c>
    </row>
    <row r="2072" spans="1:12" x14ac:dyDescent="0.25">
      <c r="A2072" s="561" t="s">
        <v>1965</v>
      </c>
      <c r="B2072" s="561" t="s">
        <v>1966</v>
      </c>
      <c r="C2072" s="561" t="s">
        <v>2126</v>
      </c>
      <c r="D2072" s="561" t="s">
        <v>2127</v>
      </c>
      <c r="E2072" s="562" t="s">
        <v>22</v>
      </c>
      <c r="F2072" s="561" t="s">
        <v>22</v>
      </c>
      <c r="G2072" s="561" t="s">
        <v>26968</v>
      </c>
      <c r="H2072" s="561" t="s">
        <v>26969</v>
      </c>
      <c r="I2072" s="561" t="s">
        <v>23868</v>
      </c>
      <c r="J2072" s="561" t="s">
        <v>7063</v>
      </c>
      <c r="K2072" s="562" t="s">
        <v>25590</v>
      </c>
      <c r="L2072" s="561" t="s">
        <v>25</v>
      </c>
    </row>
    <row r="2073" spans="1:12" x14ac:dyDescent="0.25">
      <c r="A2073" s="561" t="s">
        <v>1965</v>
      </c>
      <c r="B2073" s="561" t="s">
        <v>1966</v>
      </c>
      <c r="C2073" s="561" t="s">
        <v>2126</v>
      </c>
      <c r="D2073" s="561" t="s">
        <v>2127</v>
      </c>
      <c r="E2073" s="562" t="s">
        <v>22</v>
      </c>
      <c r="F2073" s="561" t="s">
        <v>22</v>
      </c>
      <c r="G2073" s="561" t="s">
        <v>26970</v>
      </c>
      <c r="H2073" s="561" t="s">
        <v>26971</v>
      </c>
      <c r="I2073" s="561" t="s">
        <v>23868</v>
      </c>
      <c r="J2073" s="561" t="s">
        <v>7063</v>
      </c>
      <c r="K2073" s="562" t="s">
        <v>26972</v>
      </c>
      <c r="L2073" s="561" t="s">
        <v>25</v>
      </c>
    </row>
    <row r="2074" spans="1:12" x14ac:dyDescent="0.25">
      <c r="A2074" s="561" t="s">
        <v>1965</v>
      </c>
      <c r="B2074" s="561" t="s">
        <v>1966</v>
      </c>
      <c r="C2074" s="561" t="s">
        <v>2126</v>
      </c>
      <c r="D2074" s="561" t="s">
        <v>2127</v>
      </c>
      <c r="E2074" s="562" t="s">
        <v>22</v>
      </c>
      <c r="F2074" s="561" t="s">
        <v>22</v>
      </c>
      <c r="G2074" s="561" t="s">
        <v>26973</v>
      </c>
      <c r="H2074" s="561" t="s">
        <v>26974</v>
      </c>
      <c r="I2074" s="561" t="s">
        <v>23868</v>
      </c>
      <c r="J2074" s="561" t="s">
        <v>7063</v>
      </c>
      <c r="K2074" s="562" t="s">
        <v>26975</v>
      </c>
      <c r="L2074" s="561" t="s">
        <v>25</v>
      </c>
    </row>
    <row r="2075" spans="1:12" x14ac:dyDescent="0.25">
      <c r="A2075" s="561" t="s">
        <v>1965</v>
      </c>
      <c r="B2075" s="561" t="s">
        <v>1966</v>
      </c>
      <c r="C2075" s="561" t="s">
        <v>2126</v>
      </c>
      <c r="D2075" s="561" t="s">
        <v>2127</v>
      </c>
      <c r="E2075" s="562" t="s">
        <v>22</v>
      </c>
      <c r="F2075" s="561" t="s">
        <v>22</v>
      </c>
      <c r="G2075" s="561" t="s">
        <v>26976</v>
      </c>
      <c r="H2075" s="561" t="s">
        <v>26977</v>
      </c>
      <c r="I2075" s="561" t="s">
        <v>23868</v>
      </c>
      <c r="J2075" s="561" t="s">
        <v>7063</v>
      </c>
      <c r="K2075" s="562" t="s">
        <v>26978</v>
      </c>
      <c r="L2075" s="561" t="s">
        <v>25</v>
      </c>
    </row>
    <row r="2076" spans="1:12" x14ac:dyDescent="0.25">
      <c r="A2076" s="561" t="s">
        <v>1965</v>
      </c>
      <c r="B2076" s="561" t="s">
        <v>1966</v>
      </c>
      <c r="C2076" s="561" t="s">
        <v>2126</v>
      </c>
      <c r="D2076" s="561" t="s">
        <v>2127</v>
      </c>
      <c r="E2076" s="562" t="s">
        <v>22</v>
      </c>
      <c r="F2076" s="561" t="s">
        <v>22</v>
      </c>
      <c r="G2076" s="561" t="s">
        <v>26979</v>
      </c>
      <c r="H2076" s="561" t="s">
        <v>26980</v>
      </c>
      <c r="I2076" s="561" t="s">
        <v>23868</v>
      </c>
      <c r="J2076" s="561" t="s">
        <v>7063</v>
      </c>
      <c r="K2076" s="562" t="s">
        <v>26981</v>
      </c>
      <c r="L2076" s="561" t="s">
        <v>25</v>
      </c>
    </row>
    <row r="2077" spans="1:12" x14ac:dyDescent="0.25">
      <c r="A2077" s="561" t="s">
        <v>1965</v>
      </c>
      <c r="B2077" s="561" t="s">
        <v>1966</v>
      </c>
      <c r="C2077" s="561" t="s">
        <v>2126</v>
      </c>
      <c r="D2077" s="561" t="s">
        <v>2127</v>
      </c>
      <c r="E2077" s="562" t="s">
        <v>22</v>
      </c>
      <c r="F2077" s="561" t="s">
        <v>22</v>
      </c>
      <c r="G2077" s="561" t="s">
        <v>26982</v>
      </c>
      <c r="H2077" s="561" t="s">
        <v>26983</v>
      </c>
      <c r="I2077" s="561" t="s">
        <v>23868</v>
      </c>
      <c r="J2077" s="561" t="s">
        <v>7063</v>
      </c>
      <c r="K2077" s="562" t="s">
        <v>26984</v>
      </c>
      <c r="L2077" s="561" t="s">
        <v>25</v>
      </c>
    </row>
    <row r="2078" spans="1:12" x14ac:dyDescent="0.25">
      <c r="A2078" s="561" t="s">
        <v>1965</v>
      </c>
      <c r="B2078" s="561" t="s">
        <v>1966</v>
      </c>
      <c r="C2078" s="561" t="s">
        <v>2126</v>
      </c>
      <c r="D2078" s="561" t="s">
        <v>2127</v>
      </c>
      <c r="E2078" s="562" t="s">
        <v>22</v>
      </c>
      <c r="F2078" s="561" t="s">
        <v>22</v>
      </c>
      <c r="G2078" s="561" t="s">
        <v>26985</v>
      </c>
      <c r="H2078" s="561" t="s">
        <v>26986</v>
      </c>
      <c r="I2078" s="561" t="s">
        <v>23868</v>
      </c>
      <c r="J2078" s="561" t="s">
        <v>7063</v>
      </c>
      <c r="K2078" s="562" t="s">
        <v>26987</v>
      </c>
      <c r="L2078" s="561" t="s">
        <v>25</v>
      </c>
    </row>
    <row r="2079" spans="1:12" x14ac:dyDescent="0.25">
      <c r="A2079" s="561" t="s">
        <v>1965</v>
      </c>
      <c r="B2079" s="561" t="s">
        <v>1966</v>
      </c>
      <c r="C2079" s="561" t="s">
        <v>2126</v>
      </c>
      <c r="D2079" s="561" t="s">
        <v>2127</v>
      </c>
      <c r="E2079" s="562" t="s">
        <v>22</v>
      </c>
      <c r="F2079" s="561" t="s">
        <v>22</v>
      </c>
      <c r="G2079" s="561" t="s">
        <v>26988</v>
      </c>
      <c r="H2079" s="561" t="s">
        <v>26989</v>
      </c>
      <c r="I2079" s="561" t="s">
        <v>23868</v>
      </c>
      <c r="J2079" s="561" t="s">
        <v>7063</v>
      </c>
      <c r="K2079" s="562" t="s">
        <v>26990</v>
      </c>
      <c r="L2079" s="561" t="s">
        <v>25</v>
      </c>
    </row>
    <row r="2080" spans="1:12" x14ac:dyDescent="0.25">
      <c r="A2080" s="561" t="s">
        <v>1965</v>
      </c>
      <c r="B2080" s="561" t="s">
        <v>1966</v>
      </c>
      <c r="C2080" s="561" t="s">
        <v>2126</v>
      </c>
      <c r="D2080" s="561" t="s">
        <v>2127</v>
      </c>
      <c r="E2080" s="562" t="s">
        <v>22</v>
      </c>
      <c r="F2080" s="561" t="s">
        <v>22</v>
      </c>
      <c r="G2080" s="561" t="s">
        <v>26991</v>
      </c>
      <c r="H2080" s="561" t="s">
        <v>26992</v>
      </c>
      <c r="I2080" s="561" t="s">
        <v>23868</v>
      </c>
      <c r="J2080" s="561" t="s">
        <v>7063</v>
      </c>
      <c r="K2080" s="562" t="s">
        <v>26993</v>
      </c>
      <c r="L2080" s="561" t="s">
        <v>25</v>
      </c>
    </row>
    <row r="2081" spans="1:12" x14ac:dyDescent="0.25">
      <c r="A2081" s="561" t="s">
        <v>1965</v>
      </c>
      <c r="B2081" s="561" t="s">
        <v>1966</v>
      </c>
      <c r="C2081" s="561" t="s">
        <v>2126</v>
      </c>
      <c r="D2081" s="561" t="s">
        <v>2127</v>
      </c>
      <c r="E2081" s="562" t="s">
        <v>22</v>
      </c>
      <c r="F2081" s="561" t="s">
        <v>22</v>
      </c>
      <c r="G2081" s="561" t="s">
        <v>26994</v>
      </c>
      <c r="H2081" s="561" t="s">
        <v>26995</v>
      </c>
      <c r="I2081" s="561" t="s">
        <v>23270</v>
      </c>
      <c r="J2081" s="561" t="s">
        <v>24</v>
      </c>
      <c r="K2081" s="562" t="s">
        <v>26996</v>
      </c>
      <c r="L2081" s="561" t="s">
        <v>25</v>
      </c>
    </row>
    <row r="2082" spans="1:12" x14ac:dyDescent="0.25">
      <c r="A2082" s="561" t="s">
        <v>1965</v>
      </c>
      <c r="B2082" s="561" t="s">
        <v>1966</v>
      </c>
      <c r="C2082" s="561" t="s">
        <v>2126</v>
      </c>
      <c r="D2082" s="561" t="s">
        <v>2127</v>
      </c>
      <c r="E2082" s="562" t="s">
        <v>22</v>
      </c>
      <c r="F2082" s="561" t="s">
        <v>22</v>
      </c>
      <c r="G2082" s="561" t="s">
        <v>26997</v>
      </c>
      <c r="H2082" s="561" t="s">
        <v>26998</v>
      </c>
      <c r="I2082" s="561" t="s">
        <v>23270</v>
      </c>
      <c r="J2082" s="561" t="s">
        <v>24</v>
      </c>
      <c r="K2082" s="562" t="s">
        <v>26999</v>
      </c>
      <c r="L2082" s="561" t="s">
        <v>25</v>
      </c>
    </row>
    <row r="2083" spans="1:12" x14ac:dyDescent="0.25">
      <c r="A2083" s="561" t="s">
        <v>1965</v>
      </c>
      <c r="B2083" s="561" t="s">
        <v>1966</v>
      </c>
      <c r="C2083" s="561" t="s">
        <v>2126</v>
      </c>
      <c r="D2083" s="561" t="s">
        <v>2127</v>
      </c>
      <c r="E2083" s="562" t="s">
        <v>22</v>
      </c>
      <c r="F2083" s="561" t="s">
        <v>22</v>
      </c>
      <c r="G2083" s="561" t="s">
        <v>27000</v>
      </c>
      <c r="H2083" s="561" t="s">
        <v>27001</v>
      </c>
      <c r="I2083" s="561" t="s">
        <v>23270</v>
      </c>
      <c r="J2083" s="561" t="s">
        <v>24</v>
      </c>
      <c r="K2083" s="562" t="s">
        <v>27002</v>
      </c>
      <c r="L2083" s="561" t="s">
        <v>25</v>
      </c>
    </row>
    <row r="2084" spans="1:12" x14ac:dyDescent="0.25">
      <c r="A2084" s="561" t="s">
        <v>1965</v>
      </c>
      <c r="B2084" s="561" t="s">
        <v>1966</v>
      </c>
      <c r="C2084" s="561" t="s">
        <v>2126</v>
      </c>
      <c r="D2084" s="561" t="s">
        <v>2127</v>
      </c>
      <c r="E2084" s="562" t="s">
        <v>22</v>
      </c>
      <c r="F2084" s="561" t="s">
        <v>22</v>
      </c>
      <c r="G2084" s="561" t="s">
        <v>27003</v>
      </c>
      <c r="H2084" s="561" t="s">
        <v>27004</v>
      </c>
      <c r="I2084" s="561" t="s">
        <v>23270</v>
      </c>
      <c r="J2084" s="561" t="s">
        <v>24</v>
      </c>
      <c r="K2084" s="562" t="s">
        <v>27005</v>
      </c>
      <c r="L2084" s="561" t="s">
        <v>25</v>
      </c>
    </row>
    <row r="2085" spans="1:12" x14ac:dyDescent="0.25">
      <c r="A2085" s="561" t="s">
        <v>1965</v>
      </c>
      <c r="B2085" s="561" t="s">
        <v>1966</v>
      </c>
      <c r="C2085" s="561" t="s">
        <v>2126</v>
      </c>
      <c r="D2085" s="561" t="s">
        <v>2127</v>
      </c>
      <c r="E2085" s="562" t="s">
        <v>22</v>
      </c>
      <c r="F2085" s="561" t="s">
        <v>22</v>
      </c>
      <c r="G2085" s="561" t="s">
        <v>27006</v>
      </c>
      <c r="H2085" s="561" t="s">
        <v>27007</v>
      </c>
      <c r="I2085" s="561" t="s">
        <v>23868</v>
      </c>
      <c r="J2085" s="561" t="s">
        <v>24</v>
      </c>
      <c r="K2085" s="562" t="s">
        <v>27008</v>
      </c>
      <c r="L2085" s="561" t="s">
        <v>25</v>
      </c>
    </row>
    <row r="2086" spans="1:12" x14ac:dyDescent="0.25">
      <c r="A2086" s="561" t="s">
        <v>1965</v>
      </c>
      <c r="B2086" s="561" t="s">
        <v>1966</v>
      </c>
      <c r="C2086" s="561" t="s">
        <v>2126</v>
      </c>
      <c r="D2086" s="561" t="s">
        <v>2127</v>
      </c>
      <c r="E2086" s="562" t="s">
        <v>22</v>
      </c>
      <c r="F2086" s="561" t="s">
        <v>22</v>
      </c>
      <c r="G2086" s="561" t="s">
        <v>27009</v>
      </c>
      <c r="H2086" s="561" t="s">
        <v>27010</v>
      </c>
      <c r="I2086" s="561" t="s">
        <v>23868</v>
      </c>
      <c r="J2086" s="561" t="s">
        <v>24</v>
      </c>
      <c r="K2086" s="562" t="s">
        <v>7385</v>
      </c>
      <c r="L2086" s="561" t="s">
        <v>25</v>
      </c>
    </row>
    <row r="2087" spans="1:12" x14ac:dyDescent="0.25">
      <c r="A2087" s="561" t="s">
        <v>1965</v>
      </c>
      <c r="B2087" s="561" t="s">
        <v>1966</v>
      </c>
      <c r="C2087" s="561" t="s">
        <v>2126</v>
      </c>
      <c r="D2087" s="561" t="s">
        <v>2127</v>
      </c>
      <c r="E2087" s="562" t="s">
        <v>22</v>
      </c>
      <c r="F2087" s="561" t="s">
        <v>22</v>
      </c>
      <c r="G2087" s="561" t="s">
        <v>27011</v>
      </c>
      <c r="H2087" s="561" t="s">
        <v>27012</v>
      </c>
      <c r="I2087" s="561" t="s">
        <v>23868</v>
      </c>
      <c r="J2087" s="561" t="s">
        <v>24</v>
      </c>
      <c r="K2087" s="562" t="s">
        <v>7970</v>
      </c>
      <c r="L2087" s="561" t="s">
        <v>25</v>
      </c>
    </row>
    <row r="2088" spans="1:12" x14ac:dyDescent="0.25">
      <c r="A2088" s="561" t="s">
        <v>1965</v>
      </c>
      <c r="B2088" s="561" t="s">
        <v>1966</v>
      </c>
      <c r="C2088" s="561" t="s">
        <v>2130</v>
      </c>
      <c r="D2088" s="561" t="s">
        <v>2131</v>
      </c>
      <c r="E2088" s="562" t="s">
        <v>22</v>
      </c>
      <c r="F2088" s="561" t="s">
        <v>22</v>
      </c>
      <c r="G2088" s="561" t="s">
        <v>27013</v>
      </c>
      <c r="H2088" s="561" t="s">
        <v>2132</v>
      </c>
      <c r="I2088" s="561" t="s">
        <v>23868</v>
      </c>
      <c r="J2088" s="561" t="s">
        <v>7063</v>
      </c>
      <c r="K2088" s="562" t="s">
        <v>27014</v>
      </c>
      <c r="L2088" s="561" t="s">
        <v>25</v>
      </c>
    </row>
    <row r="2089" spans="1:12" x14ac:dyDescent="0.25">
      <c r="A2089" s="561" t="s">
        <v>1965</v>
      </c>
      <c r="B2089" s="561" t="s">
        <v>1966</v>
      </c>
      <c r="C2089" s="561" t="s">
        <v>2130</v>
      </c>
      <c r="D2089" s="561" t="s">
        <v>2131</v>
      </c>
      <c r="E2089" s="562" t="s">
        <v>22</v>
      </c>
      <c r="F2089" s="561" t="s">
        <v>22</v>
      </c>
      <c r="G2089" s="561" t="s">
        <v>27015</v>
      </c>
      <c r="H2089" s="561" t="s">
        <v>2133</v>
      </c>
      <c r="I2089" s="561" t="s">
        <v>23868</v>
      </c>
      <c r="J2089" s="561" t="s">
        <v>7063</v>
      </c>
      <c r="K2089" s="562" t="s">
        <v>27016</v>
      </c>
      <c r="L2089" s="561" t="s">
        <v>25</v>
      </c>
    </row>
    <row r="2090" spans="1:12" x14ac:dyDescent="0.25">
      <c r="A2090" s="561" t="s">
        <v>1965</v>
      </c>
      <c r="B2090" s="561" t="s">
        <v>1966</v>
      </c>
      <c r="C2090" s="561" t="s">
        <v>2130</v>
      </c>
      <c r="D2090" s="561" t="s">
        <v>2131</v>
      </c>
      <c r="E2090" s="562" t="s">
        <v>22</v>
      </c>
      <c r="F2090" s="561" t="s">
        <v>22</v>
      </c>
      <c r="G2090" s="561" t="s">
        <v>27017</v>
      </c>
      <c r="H2090" s="561" t="s">
        <v>2134</v>
      </c>
      <c r="I2090" s="561" t="s">
        <v>23868</v>
      </c>
      <c r="J2090" s="561" t="s">
        <v>7063</v>
      </c>
      <c r="K2090" s="562" t="s">
        <v>27018</v>
      </c>
      <c r="L2090" s="561" t="s">
        <v>25</v>
      </c>
    </row>
    <row r="2091" spans="1:12" x14ac:dyDescent="0.25">
      <c r="A2091" s="561" t="s">
        <v>1965</v>
      </c>
      <c r="B2091" s="561" t="s">
        <v>1966</v>
      </c>
      <c r="C2091" s="561" t="s">
        <v>2130</v>
      </c>
      <c r="D2091" s="561" t="s">
        <v>2131</v>
      </c>
      <c r="E2091" s="562" t="s">
        <v>22</v>
      </c>
      <c r="F2091" s="561" t="s">
        <v>22</v>
      </c>
      <c r="G2091" s="561" t="s">
        <v>27019</v>
      </c>
      <c r="H2091" s="561" t="s">
        <v>2135</v>
      </c>
      <c r="I2091" s="561" t="s">
        <v>23868</v>
      </c>
      <c r="J2091" s="561" t="s">
        <v>7063</v>
      </c>
      <c r="K2091" s="562" t="s">
        <v>27020</v>
      </c>
      <c r="L2091" s="561" t="s">
        <v>25</v>
      </c>
    </row>
    <row r="2092" spans="1:12" x14ac:dyDescent="0.25">
      <c r="A2092" s="561" t="s">
        <v>1965</v>
      </c>
      <c r="B2092" s="561" t="s">
        <v>1966</v>
      </c>
      <c r="C2092" s="561" t="s">
        <v>2130</v>
      </c>
      <c r="D2092" s="561" t="s">
        <v>2131</v>
      </c>
      <c r="E2092" s="562" t="s">
        <v>22</v>
      </c>
      <c r="F2092" s="561" t="s">
        <v>22</v>
      </c>
      <c r="G2092" s="561" t="s">
        <v>27021</v>
      </c>
      <c r="H2092" s="561" t="s">
        <v>2136</v>
      </c>
      <c r="I2092" s="561" t="s">
        <v>23868</v>
      </c>
      <c r="J2092" s="561" t="s">
        <v>24</v>
      </c>
      <c r="K2092" s="562" t="s">
        <v>27022</v>
      </c>
      <c r="L2092" s="561" t="s">
        <v>25</v>
      </c>
    </row>
    <row r="2093" spans="1:12" x14ac:dyDescent="0.25">
      <c r="A2093" s="561" t="s">
        <v>1965</v>
      </c>
      <c r="B2093" s="561" t="s">
        <v>1966</v>
      </c>
      <c r="C2093" s="561" t="s">
        <v>2130</v>
      </c>
      <c r="D2093" s="561" t="s">
        <v>2131</v>
      </c>
      <c r="E2093" s="562" t="s">
        <v>22</v>
      </c>
      <c r="F2093" s="561" t="s">
        <v>22</v>
      </c>
      <c r="G2093" s="561" t="s">
        <v>27023</v>
      </c>
      <c r="H2093" s="561" t="s">
        <v>27024</v>
      </c>
      <c r="I2093" s="561" t="s">
        <v>23148</v>
      </c>
      <c r="J2093" s="561" t="s">
        <v>24</v>
      </c>
      <c r="K2093" s="562" t="s">
        <v>27025</v>
      </c>
      <c r="L2093" s="561" t="s">
        <v>25</v>
      </c>
    </row>
    <row r="2094" spans="1:12" x14ac:dyDescent="0.25">
      <c r="A2094" s="561" t="s">
        <v>1965</v>
      </c>
      <c r="B2094" s="561" t="s">
        <v>1966</v>
      </c>
      <c r="C2094" s="561" t="s">
        <v>2130</v>
      </c>
      <c r="D2094" s="561" t="s">
        <v>2131</v>
      </c>
      <c r="E2094" s="562" t="s">
        <v>22</v>
      </c>
      <c r="F2094" s="561" t="s">
        <v>22</v>
      </c>
      <c r="G2094" s="561" t="s">
        <v>27026</v>
      </c>
      <c r="H2094" s="561" t="s">
        <v>27027</v>
      </c>
      <c r="I2094" s="561" t="s">
        <v>23148</v>
      </c>
      <c r="J2094" s="561" t="s">
        <v>24</v>
      </c>
      <c r="K2094" s="562" t="s">
        <v>3887</v>
      </c>
      <c r="L2094" s="561" t="s">
        <v>25</v>
      </c>
    </row>
    <row r="2095" spans="1:12" x14ac:dyDescent="0.25">
      <c r="A2095" s="561" t="s">
        <v>1965</v>
      </c>
      <c r="B2095" s="561" t="s">
        <v>1966</v>
      </c>
      <c r="C2095" s="561" t="s">
        <v>2130</v>
      </c>
      <c r="D2095" s="561" t="s">
        <v>2131</v>
      </c>
      <c r="E2095" s="562" t="s">
        <v>22</v>
      </c>
      <c r="F2095" s="561" t="s">
        <v>22</v>
      </c>
      <c r="G2095" s="561" t="s">
        <v>27028</v>
      </c>
      <c r="H2095" s="561" t="s">
        <v>2137</v>
      </c>
      <c r="I2095" s="561" t="s">
        <v>23868</v>
      </c>
      <c r="J2095" s="561" t="s">
        <v>7063</v>
      </c>
      <c r="K2095" s="562" t="s">
        <v>27029</v>
      </c>
      <c r="L2095" s="561" t="s">
        <v>25</v>
      </c>
    </row>
    <row r="2096" spans="1:12" x14ac:dyDescent="0.25">
      <c r="A2096" s="561" t="s">
        <v>2138</v>
      </c>
      <c r="B2096" s="561" t="s">
        <v>2139</v>
      </c>
      <c r="C2096" s="561" t="s">
        <v>2140</v>
      </c>
      <c r="D2096" s="561" t="s">
        <v>2141</v>
      </c>
      <c r="E2096" s="562" t="s">
        <v>22</v>
      </c>
      <c r="F2096" s="561" t="s">
        <v>22</v>
      </c>
      <c r="G2096" s="561" t="s">
        <v>27030</v>
      </c>
      <c r="H2096" s="561" t="s">
        <v>2142</v>
      </c>
      <c r="I2096" s="561" t="s">
        <v>25535</v>
      </c>
      <c r="J2096" s="561" t="s">
        <v>7063</v>
      </c>
      <c r="K2096" s="562" t="s">
        <v>27031</v>
      </c>
      <c r="L2096" s="561" t="s">
        <v>25</v>
      </c>
    </row>
    <row r="2097" spans="1:12" x14ac:dyDescent="0.25">
      <c r="A2097" s="561" t="s">
        <v>2138</v>
      </c>
      <c r="B2097" s="561" t="s">
        <v>2139</v>
      </c>
      <c r="C2097" s="561" t="s">
        <v>2140</v>
      </c>
      <c r="D2097" s="561" t="s">
        <v>2141</v>
      </c>
      <c r="E2097" s="562" t="s">
        <v>22</v>
      </c>
      <c r="F2097" s="561" t="s">
        <v>22</v>
      </c>
      <c r="G2097" s="561" t="s">
        <v>27032</v>
      </c>
      <c r="H2097" s="561" t="s">
        <v>2143</v>
      </c>
      <c r="I2097" s="561" t="s">
        <v>25535</v>
      </c>
      <c r="J2097" s="561" t="s">
        <v>7063</v>
      </c>
      <c r="K2097" s="562" t="s">
        <v>27033</v>
      </c>
      <c r="L2097" s="561" t="s">
        <v>25</v>
      </c>
    </row>
    <row r="2098" spans="1:12" x14ac:dyDescent="0.25">
      <c r="A2098" s="561" t="s">
        <v>2138</v>
      </c>
      <c r="B2098" s="561" t="s">
        <v>2139</v>
      </c>
      <c r="C2098" s="561" t="s">
        <v>2140</v>
      </c>
      <c r="D2098" s="561" t="s">
        <v>2141</v>
      </c>
      <c r="E2098" s="562" t="s">
        <v>22</v>
      </c>
      <c r="F2098" s="561" t="s">
        <v>22</v>
      </c>
      <c r="G2098" s="561" t="s">
        <v>27034</v>
      </c>
      <c r="H2098" s="561" t="s">
        <v>2144</v>
      </c>
      <c r="I2098" s="561" t="s">
        <v>25535</v>
      </c>
      <c r="J2098" s="561" t="s">
        <v>7063</v>
      </c>
      <c r="K2098" s="562" t="s">
        <v>27035</v>
      </c>
      <c r="L2098" s="561" t="s">
        <v>25</v>
      </c>
    </row>
    <row r="2099" spans="1:12" x14ac:dyDescent="0.25">
      <c r="A2099" s="561" t="s">
        <v>2138</v>
      </c>
      <c r="B2099" s="561" t="s">
        <v>2139</v>
      </c>
      <c r="C2099" s="561" t="s">
        <v>2140</v>
      </c>
      <c r="D2099" s="561" t="s">
        <v>2141</v>
      </c>
      <c r="E2099" s="562" t="s">
        <v>22</v>
      </c>
      <c r="F2099" s="561" t="s">
        <v>22</v>
      </c>
      <c r="G2099" s="561" t="s">
        <v>27036</v>
      </c>
      <c r="H2099" s="561" t="s">
        <v>2145</v>
      </c>
      <c r="I2099" s="561" t="s">
        <v>25535</v>
      </c>
      <c r="J2099" s="561" t="s">
        <v>7063</v>
      </c>
      <c r="K2099" s="562" t="s">
        <v>27037</v>
      </c>
      <c r="L2099" s="561" t="s">
        <v>25</v>
      </c>
    </row>
    <row r="2100" spans="1:12" x14ac:dyDescent="0.25">
      <c r="A2100" s="561" t="s">
        <v>2138</v>
      </c>
      <c r="B2100" s="561" t="s">
        <v>2139</v>
      </c>
      <c r="C2100" s="561" t="s">
        <v>2140</v>
      </c>
      <c r="D2100" s="561" t="s">
        <v>2141</v>
      </c>
      <c r="E2100" s="562" t="s">
        <v>22</v>
      </c>
      <c r="F2100" s="561" t="s">
        <v>22</v>
      </c>
      <c r="G2100" s="561" t="s">
        <v>27038</v>
      </c>
      <c r="H2100" s="561" t="s">
        <v>2146</v>
      </c>
      <c r="I2100" s="561" t="s">
        <v>25535</v>
      </c>
      <c r="J2100" s="561" t="s">
        <v>7063</v>
      </c>
      <c r="K2100" s="562" t="s">
        <v>27039</v>
      </c>
      <c r="L2100" s="561" t="s">
        <v>25</v>
      </c>
    </row>
    <row r="2101" spans="1:12" x14ac:dyDescent="0.25">
      <c r="A2101" s="561" t="s">
        <v>2138</v>
      </c>
      <c r="B2101" s="561" t="s">
        <v>2139</v>
      </c>
      <c r="C2101" s="561" t="s">
        <v>2140</v>
      </c>
      <c r="D2101" s="561" t="s">
        <v>2141</v>
      </c>
      <c r="E2101" s="562" t="s">
        <v>22</v>
      </c>
      <c r="F2101" s="561" t="s">
        <v>22</v>
      </c>
      <c r="G2101" s="561" t="s">
        <v>27040</v>
      </c>
      <c r="H2101" s="561" t="s">
        <v>2147</v>
      </c>
      <c r="I2101" s="561" t="s">
        <v>25535</v>
      </c>
      <c r="J2101" s="561" t="s">
        <v>7063</v>
      </c>
      <c r="K2101" s="562" t="s">
        <v>27041</v>
      </c>
      <c r="L2101" s="561" t="s">
        <v>25</v>
      </c>
    </row>
    <row r="2102" spans="1:12" x14ac:dyDescent="0.25">
      <c r="A2102" s="561" t="s">
        <v>2138</v>
      </c>
      <c r="B2102" s="561" t="s">
        <v>2139</v>
      </c>
      <c r="C2102" s="561" t="s">
        <v>2140</v>
      </c>
      <c r="D2102" s="561" t="s">
        <v>2141</v>
      </c>
      <c r="E2102" s="562" t="s">
        <v>22</v>
      </c>
      <c r="F2102" s="561" t="s">
        <v>22</v>
      </c>
      <c r="G2102" s="561" t="s">
        <v>27042</v>
      </c>
      <c r="H2102" s="561" t="s">
        <v>2148</v>
      </c>
      <c r="I2102" s="561" t="s">
        <v>25535</v>
      </c>
      <c r="J2102" s="561" t="s">
        <v>7063</v>
      </c>
      <c r="K2102" s="562" t="s">
        <v>27043</v>
      </c>
      <c r="L2102" s="561" t="s">
        <v>25</v>
      </c>
    </row>
    <row r="2103" spans="1:12" x14ac:dyDescent="0.25">
      <c r="A2103" s="561" t="s">
        <v>2138</v>
      </c>
      <c r="B2103" s="561" t="s">
        <v>2139</v>
      </c>
      <c r="C2103" s="561" t="s">
        <v>2140</v>
      </c>
      <c r="D2103" s="561" t="s">
        <v>2141</v>
      </c>
      <c r="E2103" s="562" t="s">
        <v>22</v>
      </c>
      <c r="F2103" s="561" t="s">
        <v>22</v>
      </c>
      <c r="G2103" s="561" t="s">
        <v>27044</v>
      </c>
      <c r="H2103" s="561" t="s">
        <v>2149</v>
      </c>
      <c r="I2103" s="561" t="s">
        <v>25535</v>
      </c>
      <c r="J2103" s="561" t="s">
        <v>7063</v>
      </c>
      <c r="K2103" s="562" t="s">
        <v>27045</v>
      </c>
      <c r="L2103" s="561" t="s">
        <v>25</v>
      </c>
    </row>
    <row r="2104" spans="1:12" x14ac:dyDescent="0.25">
      <c r="A2104" s="561" t="s">
        <v>2138</v>
      </c>
      <c r="B2104" s="561" t="s">
        <v>2139</v>
      </c>
      <c r="C2104" s="561" t="s">
        <v>2140</v>
      </c>
      <c r="D2104" s="561" t="s">
        <v>2141</v>
      </c>
      <c r="E2104" s="562" t="s">
        <v>22</v>
      </c>
      <c r="F2104" s="561" t="s">
        <v>22</v>
      </c>
      <c r="G2104" s="561" t="s">
        <v>27046</v>
      </c>
      <c r="H2104" s="561" t="s">
        <v>2150</v>
      </c>
      <c r="I2104" s="561" t="s">
        <v>25535</v>
      </c>
      <c r="J2104" s="561" t="s">
        <v>7063</v>
      </c>
      <c r="K2104" s="562" t="s">
        <v>27047</v>
      </c>
      <c r="L2104" s="561" t="s">
        <v>25</v>
      </c>
    </row>
    <row r="2105" spans="1:12" x14ac:dyDescent="0.25">
      <c r="A2105" s="561" t="s">
        <v>2138</v>
      </c>
      <c r="B2105" s="561" t="s">
        <v>2139</v>
      </c>
      <c r="C2105" s="561" t="s">
        <v>2140</v>
      </c>
      <c r="D2105" s="561" t="s">
        <v>2141</v>
      </c>
      <c r="E2105" s="562" t="s">
        <v>22</v>
      </c>
      <c r="F2105" s="561" t="s">
        <v>22</v>
      </c>
      <c r="G2105" s="561" t="s">
        <v>27048</v>
      </c>
      <c r="H2105" s="561" t="s">
        <v>2151</v>
      </c>
      <c r="I2105" s="561" t="s">
        <v>25535</v>
      </c>
      <c r="J2105" s="561" t="s">
        <v>7063</v>
      </c>
      <c r="K2105" s="562" t="s">
        <v>27049</v>
      </c>
      <c r="L2105" s="561" t="s">
        <v>25</v>
      </c>
    </row>
    <row r="2106" spans="1:12" x14ac:dyDescent="0.25">
      <c r="A2106" s="561" t="s">
        <v>2138</v>
      </c>
      <c r="B2106" s="561" t="s">
        <v>2139</v>
      </c>
      <c r="C2106" s="561" t="s">
        <v>2140</v>
      </c>
      <c r="D2106" s="561" t="s">
        <v>2141</v>
      </c>
      <c r="E2106" s="562" t="s">
        <v>22</v>
      </c>
      <c r="F2106" s="561" t="s">
        <v>22</v>
      </c>
      <c r="G2106" s="561" t="s">
        <v>27050</v>
      </c>
      <c r="H2106" s="561" t="s">
        <v>2152</v>
      </c>
      <c r="I2106" s="561" t="s">
        <v>25535</v>
      </c>
      <c r="J2106" s="561" t="s">
        <v>7063</v>
      </c>
      <c r="K2106" s="562" t="s">
        <v>27051</v>
      </c>
      <c r="L2106" s="561" t="s">
        <v>25</v>
      </c>
    </row>
    <row r="2107" spans="1:12" x14ac:dyDescent="0.25">
      <c r="A2107" s="561" t="s">
        <v>2138</v>
      </c>
      <c r="B2107" s="561" t="s">
        <v>2139</v>
      </c>
      <c r="C2107" s="561" t="s">
        <v>2140</v>
      </c>
      <c r="D2107" s="561" t="s">
        <v>2141</v>
      </c>
      <c r="E2107" s="562" t="s">
        <v>22</v>
      </c>
      <c r="F2107" s="561" t="s">
        <v>22</v>
      </c>
      <c r="G2107" s="561" t="s">
        <v>27052</v>
      </c>
      <c r="H2107" s="561" t="s">
        <v>2153</v>
      </c>
      <c r="I2107" s="561" t="s">
        <v>25535</v>
      </c>
      <c r="J2107" s="561" t="s">
        <v>7063</v>
      </c>
      <c r="K2107" s="562" t="s">
        <v>27053</v>
      </c>
      <c r="L2107" s="561" t="s">
        <v>25</v>
      </c>
    </row>
    <row r="2108" spans="1:12" x14ac:dyDescent="0.25">
      <c r="A2108" s="561" t="s">
        <v>2138</v>
      </c>
      <c r="B2108" s="561" t="s">
        <v>2139</v>
      </c>
      <c r="C2108" s="561" t="s">
        <v>2140</v>
      </c>
      <c r="D2108" s="561" t="s">
        <v>2141</v>
      </c>
      <c r="E2108" s="562" t="s">
        <v>22</v>
      </c>
      <c r="F2108" s="561" t="s">
        <v>22</v>
      </c>
      <c r="G2108" s="561" t="s">
        <v>27054</v>
      </c>
      <c r="H2108" s="561" t="s">
        <v>2154</v>
      </c>
      <c r="I2108" s="561" t="s">
        <v>25535</v>
      </c>
      <c r="J2108" s="561" t="s">
        <v>7063</v>
      </c>
      <c r="K2108" s="562" t="s">
        <v>27055</v>
      </c>
      <c r="L2108" s="561" t="s">
        <v>25</v>
      </c>
    </row>
    <row r="2109" spans="1:12" x14ac:dyDescent="0.25">
      <c r="A2109" s="561" t="s">
        <v>2138</v>
      </c>
      <c r="B2109" s="561" t="s">
        <v>2139</v>
      </c>
      <c r="C2109" s="561" t="s">
        <v>2140</v>
      </c>
      <c r="D2109" s="561" t="s">
        <v>2141</v>
      </c>
      <c r="E2109" s="562" t="s">
        <v>22</v>
      </c>
      <c r="F2109" s="561" t="s">
        <v>22</v>
      </c>
      <c r="G2109" s="561" t="s">
        <v>27056</v>
      </c>
      <c r="H2109" s="561" t="s">
        <v>2155</v>
      </c>
      <c r="I2109" s="561" t="s">
        <v>25535</v>
      </c>
      <c r="J2109" s="561" t="s">
        <v>7063</v>
      </c>
      <c r="K2109" s="562" t="s">
        <v>27057</v>
      </c>
      <c r="L2109" s="561" t="s">
        <v>25</v>
      </c>
    </row>
    <row r="2110" spans="1:12" x14ac:dyDescent="0.25">
      <c r="A2110" s="561" t="s">
        <v>2138</v>
      </c>
      <c r="B2110" s="561" t="s">
        <v>2139</v>
      </c>
      <c r="C2110" s="561" t="s">
        <v>2140</v>
      </c>
      <c r="D2110" s="561" t="s">
        <v>2141</v>
      </c>
      <c r="E2110" s="562" t="s">
        <v>22</v>
      </c>
      <c r="F2110" s="561" t="s">
        <v>22</v>
      </c>
      <c r="G2110" s="561" t="s">
        <v>27058</v>
      </c>
      <c r="H2110" s="561" t="s">
        <v>2156</v>
      </c>
      <c r="I2110" s="561" t="s">
        <v>25535</v>
      </c>
      <c r="J2110" s="561" t="s">
        <v>7063</v>
      </c>
      <c r="K2110" s="562" t="s">
        <v>27059</v>
      </c>
      <c r="L2110" s="561" t="s">
        <v>25</v>
      </c>
    </row>
    <row r="2111" spans="1:12" x14ac:dyDescent="0.25">
      <c r="A2111" s="561" t="s">
        <v>2138</v>
      </c>
      <c r="B2111" s="561" t="s">
        <v>2139</v>
      </c>
      <c r="C2111" s="561" t="s">
        <v>2140</v>
      </c>
      <c r="D2111" s="561" t="s">
        <v>2141</v>
      </c>
      <c r="E2111" s="562" t="s">
        <v>22</v>
      </c>
      <c r="F2111" s="561" t="s">
        <v>22</v>
      </c>
      <c r="G2111" s="561" t="s">
        <v>27060</v>
      </c>
      <c r="H2111" s="561" t="s">
        <v>2157</v>
      </c>
      <c r="I2111" s="561" t="s">
        <v>25535</v>
      </c>
      <c r="J2111" s="561" t="s">
        <v>7063</v>
      </c>
      <c r="K2111" s="562" t="s">
        <v>27061</v>
      </c>
      <c r="L2111" s="561" t="s">
        <v>25</v>
      </c>
    </row>
    <row r="2112" spans="1:12" x14ac:dyDescent="0.25">
      <c r="A2112" s="561" t="s">
        <v>2138</v>
      </c>
      <c r="B2112" s="561" t="s">
        <v>2139</v>
      </c>
      <c r="C2112" s="561" t="s">
        <v>2140</v>
      </c>
      <c r="D2112" s="561" t="s">
        <v>2141</v>
      </c>
      <c r="E2112" s="562" t="s">
        <v>22</v>
      </c>
      <c r="F2112" s="561" t="s">
        <v>22</v>
      </c>
      <c r="G2112" s="561" t="s">
        <v>27062</v>
      </c>
      <c r="H2112" s="561" t="s">
        <v>2158</v>
      </c>
      <c r="I2112" s="561" t="s">
        <v>25535</v>
      </c>
      <c r="J2112" s="561" t="s">
        <v>7063</v>
      </c>
      <c r="K2112" s="562" t="s">
        <v>27063</v>
      </c>
      <c r="L2112" s="561" t="s">
        <v>25</v>
      </c>
    </row>
    <row r="2113" spans="1:12" x14ac:dyDescent="0.25">
      <c r="A2113" s="561" t="s">
        <v>2138</v>
      </c>
      <c r="B2113" s="561" t="s">
        <v>2139</v>
      </c>
      <c r="C2113" s="561" t="s">
        <v>2140</v>
      </c>
      <c r="D2113" s="561" t="s">
        <v>2141</v>
      </c>
      <c r="E2113" s="562" t="s">
        <v>22</v>
      </c>
      <c r="F2113" s="561" t="s">
        <v>22</v>
      </c>
      <c r="G2113" s="561" t="s">
        <v>27064</v>
      </c>
      <c r="H2113" s="561" t="s">
        <v>2159</v>
      </c>
      <c r="I2113" s="561" t="s">
        <v>25535</v>
      </c>
      <c r="J2113" s="561" t="s">
        <v>7063</v>
      </c>
      <c r="K2113" s="562" t="s">
        <v>27065</v>
      </c>
      <c r="L2113" s="561" t="s">
        <v>25</v>
      </c>
    </row>
    <row r="2114" spans="1:12" x14ac:dyDescent="0.25">
      <c r="A2114" s="561" t="s">
        <v>2138</v>
      </c>
      <c r="B2114" s="561" t="s">
        <v>2139</v>
      </c>
      <c r="C2114" s="561" t="s">
        <v>2160</v>
      </c>
      <c r="D2114" s="561" t="s">
        <v>2161</v>
      </c>
      <c r="E2114" s="562" t="s">
        <v>22</v>
      </c>
      <c r="F2114" s="561" t="s">
        <v>22</v>
      </c>
      <c r="G2114" s="561" t="s">
        <v>27066</v>
      </c>
      <c r="H2114" s="561" t="s">
        <v>27067</v>
      </c>
      <c r="I2114" s="561" t="s">
        <v>23270</v>
      </c>
      <c r="J2114" s="561" t="s">
        <v>7063</v>
      </c>
      <c r="K2114" s="562" t="s">
        <v>32</v>
      </c>
      <c r="L2114" s="561" t="s">
        <v>25</v>
      </c>
    </row>
    <row r="2115" spans="1:12" x14ac:dyDescent="0.25">
      <c r="A2115" s="561" t="s">
        <v>2138</v>
      </c>
      <c r="B2115" s="561" t="s">
        <v>2139</v>
      </c>
      <c r="C2115" s="561" t="s">
        <v>2160</v>
      </c>
      <c r="D2115" s="561" t="s">
        <v>2161</v>
      </c>
      <c r="E2115" s="562" t="s">
        <v>22</v>
      </c>
      <c r="F2115" s="561" t="s">
        <v>22</v>
      </c>
      <c r="G2115" s="561" t="s">
        <v>27068</v>
      </c>
      <c r="H2115" s="561" t="s">
        <v>27069</v>
      </c>
      <c r="I2115" s="561" t="s">
        <v>23270</v>
      </c>
      <c r="J2115" s="561" t="s">
        <v>7063</v>
      </c>
      <c r="K2115" s="562" t="s">
        <v>104</v>
      </c>
      <c r="L2115" s="561" t="s">
        <v>25</v>
      </c>
    </row>
    <row r="2116" spans="1:12" x14ac:dyDescent="0.25">
      <c r="A2116" s="561" t="s">
        <v>2138</v>
      </c>
      <c r="B2116" s="561" t="s">
        <v>2139</v>
      </c>
      <c r="C2116" s="561" t="s">
        <v>2160</v>
      </c>
      <c r="D2116" s="561" t="s">
        <v>2161</v>
      </c>
      <c r="E2116" s="562" t="s">
        <v>22</v>
      </c>
      <c r="F2116" s="561" t="s">
        <v>22</v>
      </c>
      <c r="G2116" s="561" t="s">
        <v>27070</v>
      </c>
      <c r="H2116" s="561" t="s">
        <v>27071</v>
      </c>
      <c r="I2116" s="561" t="s">
        <v>23270</v>
      </c>
      <c r="J2116" s="561" t="s">
        <v>7063</v>
      </c>
      <c r="K2116" s="562" t="s">
        <v>8225</v>
      </c>
      <c r="L2116" s="561" t="s">
        <v>25</v>
      </c>
    </row>
    <row r="2117" spans="1:12" x14ac:dyDescent="0.25">
      <c r="A2117" s="561" t="s">
        <v>2138</v>
      </c>
      <c r="B2117" s="561" t="s">
        <v>2139</v>
      </c>
      <c r="C2117" s="561" t="s">
        <v>2160</v>
      </c>
      <c r="D2117" s="561" t="s">
        <v>2161</v>
      </c>
      <c r="E2117" s="562" t="s">
        <v>22</v>
      </c>
      <c r="F2117" s="561" t="s">
        <v>22</v>
      </c>
      <c r="G2117" s="561" t="s">
        <v>27072</v>
      </c>
      <c r="H2117" s="561" t="s">
        <v>27073</v>
      </c>
      <c r="I2117" s="561" t="s">
        <v>23270</v>
      </c>
      <c r="J2117" s="561" t="s">
        <v>7063</v>
      </c>
      <c r="K2117" s="562" t="s">
        <v>8223</v>
      </c>
      <c r="L2117" s="561" t="s">
        <v>25</v>
      </c>
    </row>
    <row r="2118" spans="1:12" x14ac:dyDescent="0.25">
      <c r="A2118" s="561" t="s">
        <v>2138</v>
      </c>
      <c r="B2118" s="561" t="s">
        <v>2139</v>
      </c>
      <c r="C2118" s="561" t="s">
        <v>2160</v>
      </c>
      <c r="D2118" s="561" t="s">
        <v>2161</v>
      </c>
      <c r="E2118" s="562" t="s">
        <v>22</v>
      </c>
      <c r="F2118" s="561" t="s">
        <v>22</v>
      </c>
      <c r="G2118" s="561" t="s">
        <v>27074</v>
      </c>
      <c r="H2118" s="561" t="s">
        <v>27075</v>
      </c>
      <c r="I2118" s="561" t="s">
        <v>23270</v>
      </c>
      <c r="J2118" s="561" t="s">
        <v>7063</v>
      </c>
      <c r="K2118" s="562" t="s">
        <v>27076</v>
      </c>
      <c r="L2118" s="561" t="s">
        <v>25</v>
      </c>
    </row>
    <row r="2119" spans="1:12" x14ac:dyDescent="0.25">
      <c r="A2119" s="561" t="s">
        <v>2138</v>
      </c>
      <c r="B2119" s="561" t="s">
        <v>2139</v>
      </c>
      <c r="C2119" s="561" t="s">
        <v>2160</v>
      </c>
      <c r="D2119" s="561" t="s">
        <v>2161</v>
      </c>
      <c r="E2119" s="562" t="s">
        <v>22</v>
      </c>
      <c r="F2119" s="561" t="s">
        <v>22</v>
      </c>
      <c r="G2119" s="561" t="s">
        <v>27077</v>
      </c>
      <c r="H2119" s="561" t="s">
        <v>27078</v>
      </c>
      <c r="I2119" s="561" t="s">
        <v>23270</v>
      </c>
      <c r="J2119" s="561" t="s">
        <v>24</v>
      </c>
      <c r="K2119" s="562" t="s">
        <v>27079</v>
      </c>
      <c r="L2119" s="561" t="s">
        <v>25</v>
      </c>
    </row>
    <row r="2120" spans="1:12" x14ac:dyDescent="0.25">
      <c r="A2120" s="561" t="s">
        <v>2138</v>
      </c>
      <c r="B2120" s="561" t="s">
        <v>2139</v>
      </c>
      <c r="C2120" s="561" t="s">
        <v>2160</v>
      </c>
      <c r="D2120" s="561" t="s">
        <v>2161</v>
      </c>
      <c r="E2120" s="562" t="s">
        <v>22</v>
      </c>
      <c r="F2120" s="561" t="s">
        <v>22</v>
      </c>
      <c r="G2120" s="561" t="s">
        <v>27080</v>
      </c>
      <c r="H2120" s="561" t="s">
        <v>27081</v>
      </c>
      <c r="I2120" s="561" t="s">
        <v>23270</v>
      </c>
      <c r="J2120" s="561" t="s">
        <v>24</v>
      </c>
      <c r="K2120" s="562" t="s">
        <v>27082</v>
      </c>
      <c r="L2120" s="561" t="s">
        <v>25</v>
      </c>
    </row>
    <row r="2121" spans="1:12" x14ac:dyDescent="0.25">
      <c r="A2121" s="561" t="s">
        <v>2138</v>
      </c>
      <c r="B2121" s="561" t="s">
        <v>2139</v>
      </c>
      <c r="C2121" s="561" t="s">
        <v>2160</v>
      </c>
      <c r="D2121" s="561" t="s">
        <v>2161</v>
      </c>
      <c r="E2121" s="562" t="s">
        <v>22</v>
      </c>
      <c r="F2121" s="561" t="s">
        <v>22</v>
      </c>
      <c r="G2121" s="561" t="s">
        <v>27083</v>
      </c>
      <c r="H2121" s="561" t="s">
        <v>27084</v>
      </c>
      <c r="I2121" s="561" t="s">
        <v>23270</v>
      </c>
      <c r="J2121" s="561" t="s">
        <v>24</v>
      </c>
      <c r="K2121" s="562" t="s">
        <v>7738</v>
      </c>
      <c r="L2121" s="561" t="s">
        <v>25</v>
      </c>
    </row>
    <row r="2122" spans="1:12" x14ac:dyDescent="0.25">
      <c r="A2122" s="561" t="s">
        <v>2138</v>
      </c>
      <c r="B2122" s="561" t="s">
        <v>2139</v>
      </c>
      <c r="C2122" s="561" t="s">
        <v>2160</v>
      </c>
      <c r="D2122" s="561" t="s">
        <v>2161</v>
      </c>
      <c r="E2122" s="562" t="s">
        <v>22</v>
      </c>
      <c r="F2122" s="561" t="s">
        <v>22</v>
      </c>
      <c r="G2122" s="561" t="s">
        <v>27085</v>
      </c>
      <c r="H2122" s="561" t="s">
        <v>27086</v>
      </c>
      <c r="I2122" s="561" t="s">
        <v>23148</v>
      </c>
      <c r="J2122" s="561" t="s">
        <v>7063</v>
      </c>
      <c r="K2122" s="562" t="s">
        <v>27087</v>
      </c>
      <c r="L2122" s="561" t="s">
        <v>25</v>
      </c>
    </row>
    <row r="2123" spans="1:12" x14ac:dyDescent="0.25">
      <c r="A2123" s="561" t="s">
        <v>2138</v>
      </c>
      <c r="B2123" s="561" t="s">
        <v>2139</v>
      </c>
      <c r="C2123" s="561" t="s">
        <v>2160</v>
      </c>
      <c r="D2123" s="561" t="s">
        <v>2161</v>
      </c>
      <c r="E2123" s="562" t="s">
        <v>22</v>
      </c>
      <c r="F2123" s="561" t="s">
        <v>22</v>
      </c>
      <c r="G2123" s="561" t="s">
        <v>27088</v>
      </c>
      <c r="H2123" s="561" t="s">
        <v>27089</v>
      </c>
      <c r="I2123" s="561" t="s">
        <v>23148</v>
      </c>
      <c r="J2123" s="561" t="s">
        <v>7063</v>
      </c>
      <c r="K2123" s="562" t="s">
        <v>27090</v>
      </c>
      <c r="L2123" s="561" t="s">
        <v>25</v>
      </c>
    </row>
    <row r="2124" spans="1:12" x14ac:dyDescent="0.25">
      <c r="A2124" s="561" t="s">
        <v>2138</v>
      </c>
      <c r="B2124" s="561" t="s">
        <v>2139</v>
      </c>
      <c r="C2124" s="561" t="s">
        <v>2160</v>
      </c>
      <c r="D2124" s="561" t="s">
        <v>2161</v>
      </c>
      <c r="E2124" s="562" t="s">
        <v>22</v>
      </c>
      <c r="F2124" s="561" t="s">
        <v>22</v>
      </c>
      <c r="G2124" s="561" t="s">
        <v>27091</v>
      </c>
      <c r="H2124" s="561" t="s">
        <v>27092</v>
      </c>
      <c r="I2124" s="561" t="s">
        <v>23148</v>
      </c>
      <c r="J2124" s="561" t="s">
        <v>7063</v>
      </c>
      <c r="K2124" s="562" t="s">
        <v>8245</v>
      </c>
      <c r="L2124" s="561" t="s">
        <v>25</v>
      </c>
    </row>
    <row r="2125" spans="1:12" x14ac:dyDescent="0.25">
      <c r="A2125" s="561" t="s">
        <v>2138</v>
      </c>
      <c r="B2125" s="561" t="s">
        <v>2139</v>
      </c>
      <c r="C2125" s="561" t="s">
        <v>2160</v>
      </c>
      <c r="D2125" s="561" t="s">
        <v>2161</v>
      </c>
      <c r="E2125" s="562" t="s">
        <v>22</v>
      </c>
      <c r="F2125" s="561" t="s">
        <v>22</v>
      </c>
      <c r="G2125" s="561" t="s">
        <v>27093</v>
      </c>
      <c r="H2125" s="561" t="s">
        <v>27094</v>
      </c>
      <c r="I2125" s="561" t="s">
        <v>23148</v>
      </c>
      <c r="J2125" s="561" t="s">
        <v>7063</v>
      </c>
      <c r="K2125" s="562" t="s">
        <v>27095</v>
      </c>
      <c r="L2125" s="561" t="s">
        <v>25</v>
      </c>
    </row>
    <row r="2126" spans="1:12" x14ac:dyDescent="0.25">
      <c r="A2126" s="561" t="s">
        <v>2138</v>
      </c>
      <c r="B2126" s="561" t="s">
        <v>2139</v>
      </c>
      <c r="C2126" s="561" t="s">
        <v>2160</v>
      </c>
      <c r="D2126" s="561" t="s">
        <v>2161</v>
      </c>
      <c r="E2126" s="562" t="s">
        <v>22</v>
      </c>
      <c r="F2126" s="561" t="s">
        <v>22</v>
      </c>
      <c r="G2126" s="561" t="s">
        <v>27096</v>
      </c>
      <c r="H2126" s="561" t="s">
        <v>27097</v>
      </c>
      <c r="I2126" s="561" t="s">
        <v>23148</v>
      </c>
      <c r="J2126" s="561" t="s">
        <v>7063</v>
      </c>
      <c r="K2126" s="562" t="s">
        <v>27098</v>
      </c>
      <c r="L2126" s="561" t="s">
        <v>25</v>
      </c>
    </row>
    <row r="2127" spans="1:12" x14ac:dyDescent="0.25">
      <c r="A2127" s="561" t="s">
        <v>2138</v>
      </c>
      <c r="B2127" s="561" t="s">
        <v>2139</v>
      </c>
      <c r="C2127" s="561" t="s">
        <v>2160</v>
      </c>
      <c r="D2127" s="561" t="s">
        <v>2161</v>
      </c>
      <c r="E2127" s="562" t="s">
        <v>22</v>
      </c>
      <c r="F2127" s="561" t="s">
        <v>22</v>
      </c>
      <c r="G2127" s="561" t="s">
        <v>27099</v>
      </c>
      <c r="H2127" s="561" t="s">
        <v>2165</v>
      </c>
      <c r="I2127" s="561" t="s">
        <v>23148</v>
      </c>
      <c r="J2127" s="561" t="s">
        <v>7063</v>
      </c>
      <c r="K2127" s="562" t="s">
        <v>27100</v>
      </c>
      <c r="L2127" s="561" t="s">
        <v>25</v>
      </c>
    </row>
    <row r="2128" spans="1:12" x14ac:dyDescent="0.25">
      <c r="A2128" s="561" t="s">
        <v>2138</v>
      </c>
      <c r="B2128" s="561" t="s">
        <v>2139</v>
      </c>
      <c r="C2128" s="561" t="s">
        <v>2160</v>
      </c>
      <c r="D2128" s="561" t="s">
        <v>2161</v>
      </c>
      <c r="E2128" s="562" t="s">
        <v>22</v>
      </c>
      <c r="F2128" s="561" t="s">
        <v>22</v>
      </c>
      <c r="G2128" s="561" t="s">
        <v>27101</v>
      </c>
      <c r="H2128" s="561" t="s">
        <v>2166</v>
      </c>
      <c r="I2128" s="561" t="s">
        <v>23148</v>
      </c>
      <c r="J2128" s="561" t="s">
        <v>7063</v>
      </c>
      <c r="K2128" s="562" t="s">
        <v>5418</v>
      </c>
      <c r="L2128" s="561" t="s">
        <v>25</v>
      </c>
    </row>
    <row r="2129" spans="1:12" x14ac:dyDescent="0.25">
      <c r="A2129" s="561" t="s">
        <v>2138</v>
      </c>
      <c r="B2129" s="561" t="s">
        <v>2139</v>
      </c>
      <c r="C2129" s="561" t="s">
        <v>2160</v>
      </c>
      <c r="D2129" s="561" t="s">
        <v>2161</v>
      </c>
      <c r="E2129" s="562" t="s">
        <v>22</v>
      </c>
      <c r="F2129" s="561" t="s">
        <v>22</v>
      </c>
      <c r="G2129" s="561" t="s">
        <v>27102</v>
      </c>
      <c r="H2129" s="561" t="s">
        <v>2167</v>
      </c>
      <c r="I2129" s="561" t="s">
        <v>23148</v>
      </c>
      <c r="J2129" s="561" t="s">
        <v>7063</v>
      </c>
      <c r="K2129" s="562" t="s">
        <v>27103</v>
      </c>
      <c r="L2129" s="561" t="s">
        <v>25</v>
      </c>
    </row>
    <row r="2130" spans="1:12" x14ac:dyDescent="0.25">
      <c r="A2130" s="561" t="s">
        <v>2138</v>
      </c>
      <c r="B2130" s="561" t="s">
        <v>2139</v>
      </c>
      <c r="C2130" s="561" t="s">
        <v>2160</v>
      </c>
      <c r="D2130" s="561" t="s">
        <v>2161</v>
      </c>
      <c r="E2130" s="562" t="s">
        <v>22</v>
      </c>
      <c r="F2130" s="561" t="s">
        <v>22</v>
      </c>
      <c r="G2130" s="561" t="s">
        <v>27104</v>
      </c>
      <c r="H2130" s="561" t="s">
        <v>2168</v>
      </c>
      <c r="I2130" s="561" t="s">
        <v>17887</v>
      </c>
      <c r="J2130" s="561" t="s">
        <v>7063</v>
      </c>
      <c r="K2130" s="562" t="s">
        <v>27105</v>
      </c>
      <c r="L2130" s="561" t="s">
        <v>25</v>
      </c>
    </row>
    <row r="2131" spans="1:12" x14ac:dyDescent="0.25">
      <c r="A2131" s="561" t="s">
        <v>2138</v>
      </c>
      <c r="B2131" s="561" t="s">
        <v>2139</v>
      </c>
      <c r="C2131" s="561" t="s">
        <v>2160</v>
      </c>
      <c r="D2131" s="561" t="s">
        <v>2161</v>
      </c>
      <c r="E2131" s="562" t="s">
        <v>22</v>
      </c>
      <c r="F2131" s="561" t="s">
        <v>22</v>
      </c>
      <c r="G2131" s="561" t="s">
        <v>27106</v>
      </c>
      <c r="H2131" s="561" t="s">
        <v>2170</v>
      </c>
      <c r="I2131" s="561" t="s">
        <v>17887</v>
      </c>
      <c r="J2131" s="561" t="s">
        <v>7063</v>
      </c>
      <c r="K2131" s="562" t="s">
        <v>1137</v>
      </c>
      <c r="L2131" s="561" t="s">
        <v>25</v>
      </c>
    </row>
    <row r="2132" spans="1:12" x14ac:dyDescent="0.25">
      <c r="A2132" s="561" t="s">
        <v>2138</v>
      </c>
      <c r="B2132" s="561" t="s">
        <v>2139</v>
      </c>
      <c r="C2132" s="561" t="s">
        <v>2160</v>
      </c>
      <c r="D2132" s="561" t="s">
        <v>2161</v>
      </c>
      <c r="E2132" s="562" t="s">
        <v>22</v>
      </c>
      <c r="F2132" s="561" t="s">
        <v>22</v>
      </c>
      <c r="G2132" s="561" t="s">
        <v>27107</v>
      </c>
      <c r="H2132" s="561" t="s">
        <v>2171</v>
      </c>
      <c r="I2132" s="561" t="s">
        <v>17887</v>
      </c>
      <c r="J2132" s="561" t="s">
        <v>7063</v>
      </c>
      <c r="K2132" s="562" t="s">
        <v>7379</v>
      </c>
      <c r="L2132" s="561" t="s">
        <v>25</v>
      </c>
    </row>
    <row r="2133" spans="1:12" x14ac:dyDescent="0.25">
      <c r="A2133" s="561" t="s">
        <v>2138</v>
      </c>
      <c r="B2133" s="561" t="s">
        <v>2139</v>
      </c>
      <c r="C2133" s="561" t="s">
        <v>2160</v>
      </c>
      <c r="D2133" s="561" t="s">
        <v>2161</v>
      </c>
      <c r="E2133" s="562" t="s">
        <v>22</v>
      </c>
      <c r="F2133" s="561" t="s">
        <v>22</v>
      </c>
      <c r="G2133" s="561" t="s">
        <v>27108</v>
      </c>
      <c r="H2133" s="561" t="s">
        <v>2172</v>
      </c>
      <c r="I2133" s="561" t="s">
        <v>17887</v>
      </c>
      <c r="J2133" s="561" t="s">
        <v>7063</v>
      </c>
      <c r="K2133" s="562" t="s">
        <v>8405</v>
      </c>
      <c r="L2133" s="561" t="s">
        <v>25</v>
      </c>
    </row>
    <row r="2134" spans="1:12" x14ac:dyDescent="0.25">
      <c r="A2134" s="561" t="s">
        <v>2138</v>
      </c>
      <c r="B2134" s="561" t="s">
        <v>2139</v>
      </c>
      <c r="C2134" s="561" t="s">
        <v>2160</v>
      </c>
      <c r="D2134" s="561" t="s">
        <v>2161</v>
      </c>
      <c r="E2134" s="562" t="s">
        <v>22</v>
      </c>
      <c r="F2134" s="561" t="s">
        <v>22</v>
      </c>
      <c r="G2134" s="561" t="s">
        <v>27109</v>
      </c>
      <c r="H2134" s="561" t="s">
        <v>2174</v>
      </c>
      <c r="I2134" s="561" t="s">
        <v>17887</v>
      </c>
      <c r="J2134" s="561" t="s">
        <v>7063</v>
      </c>
      <c r="K2134" s="562" t="s">
        <v>8048</v>
      </c>
      <c r="L2134" s="561" t="s">
        <v>25</v>
      </c>
    </row>
    <row r="2135" spans="1:12" x14ac:dyDescent="0.25">
      <c r="A2135" s="561" t="s">
        <v>2138</v>
      </c>
      <c r="B2135" s="561" t="s">
        <v>2139</v>
      </c>
      <c r="C2135" s="561" t="s">
        <v>2160</v>
      </c>
      <c r="D2135" s="561" t="s">
        <v>2161</v>
      </c>
      <c r="E2135" s="562" t="s">
        <v>22</v>
      </c>
      <c r="F2135" s="561" t="s">
        <v>22</v>
      </c>
      <c r="G2135" s="561" t="s">
        <v>27110</v>
      </c>
      <c r="H2135" s="561" t="s">
        <v>2176</v>
      </c>
      <c r="I2135" s="561" t="s">
        <v>23148</v>
      </c>
      <c r="J2135" s="561" t="s">
        <v>7063</v>
      </c>
      <c r="K2135" s="562" t="s">
        <v>27111</v>
      </c>
      <c r="L2135" s="561" t="s">
        <v>25</v>
      </c>
    </row>
    <row r="2136" spans="1:12" x14ac:dyDescent="0.25">
      <c r="A2136" s="561" t="s">
        <v>2138</v>
      </c>
      <c r="B2136" s="561" t="s">
        <v>2139</v>
      </c>
      <c r="C2136" s="561" t="s">
        <v>2160</v>
      </c>
      <c r="D2136" s="561" t="s">
        <v>2161</v>
      </c>
      <c r="E2136" s="562" t="s">
        <v>22</v>
      </c>
      <c r="F2136" s="561" t="s">
        <v>22</v>
      </c>
      <c r="G2136" s="561" t="s">
        <v>27112</v>
      </c>
      <c r="H2136" s="561" t="s">
        <v>2177</v>
      </c>
      <c r="I2136" s="561" t="s">
        <v>23148</v>
      </c>
      <c r="J2136" s="561" t="s">
        <v>7063</v>
      </c>
      <c r="K2136" s="562" t="s">
        <v>23809</v>
      </c>
      <c r="L2136" s="561" t="s">
        <v>25</v>
      </c>
    </row>
    <row r="2137" spans="1:12" x14ac:dyDescent="0.25">
      <c r="A2137" s="561" t="s">
        <v>2138</v>
      </c>
      <c r="B2137" s="561" t="s">
        <v>2139</v>
      </c>
      <c r="C2137" s="561" t="s">
        <v>2160</v>
      </c>
      <c r="D2137" s="561" t="s">
        <v>2161</v>
      </c>
      <c r="E2137" s="562" t="s">
        <v>22</v>
      </c>
      <c r="F2137" s="561" t="s">
        <v>22</v>
      </c>
      <c r="G2137" s="561" t="s">
        <v>27113</v>
      </c>
      <c r="H2137" s="561" t="s">
        <v>2179</v>
      </c>
      <c r="I2137" s="561" t="s">
        <v>23148</v>
      </c>
      <c r="J2137" s="561" t="s">
        <v>7063</v>
      </c>
      <c r="K2137" s="562" t="s">
        <v>27114</v>
      </c>
      <c r="L2137" s="561" t="s">
        <v>25</v>
      </c>
    </row>
    <row r="2138" spans="1:12" x14ac:dyDescent="0.25">
      <c r="A2138" s="561" t="s">
        <v>2138</v>
      </c>
      <c r="B2138" s="561" t="s">
        <v>2139</v>
      </c>
      <c r="C2138" s="561" t="s">
        <v>2160</v>
      </c>
      <c r="D2138" s="561" t="s">
        <v>2161</v>
      </c>
      <c r="E2138" s="562" t="s">
        <v>22</v>
      </c>
      <c r="F2138" s="561" t="s">
        <v>22</v>
      </c>
      <c r="G2138" s="561" t="s">
        <v>27115</v>
      </c>
      <c r="H2138" s="561" t="s">
        <v>2180</v>
      </c>
      <c r="I2138" s="561" t="s">
        <v>23148</v>
      </c>
      <c r="J2138" s="561" t="s">
        <v>7063</v>
      </c>
      <c r="K2138" s="562" t="s">
        <v>8357</v>
      </c>
      <c r="L2138" s="561" t="s">
        <v>25</v>
      </c>
    </row>
    <row r="2139" spans="1:12" x14ac:dyDescent="0.25">
      <c r="A2139" s="561" t="s">
        <v>2138</v>
      </c>
      <c r="B2139" s="561" t="s">
        <v>2139</v>
      </c>
      <c r="C2139" s="561" t="s">
        <v>2160</v>
      </c>
      <c r="D2139" s="561" t="s">
        <v>2161</v>
      </c>
      <c r="E2139" s="562" t="s">
        <v>22</v>
      </c>
      <c r="F2139" s="561" t="s">
        <v>22</v>
      </c>
      <c r="G2139" s="561" t="s">
        <v>27116</v>
      </c>
      <c r="H2139" s="561" t="s">
        <v>2182</v>
      </c>
      <c r="I2139" s="561" t="s">
        <v>23148</v>
      </c>
      <c r="J2139" s="561" t="s">
        <v>7063</v>
      </c>
      <c r="K2139" s="562" t="s">
        <v>27117</v>
      </c>
      <c r="L2139" s="561" t="s">
        <v>25</v>
      </c>
    </row>
    <row r="2140" spans="1:12" x14ac:dyDescent="0.25">
      <c r="A2140" s="561" t="s">
        <v>2138</v>
      </c>
      <c r="B2140" s="561" t="s">
        <v>2139</v>
      </c>
      <c r="C2140" s="561" t="s">
        <v>2160</v>
      </c>
      <c r="D2140" s="561" t="s">
        <v>2161</v>
      </c>
      <c r="E2140" s="562" t="s">
        <v>22</v>
      </c>
      <c r="F2140" s="561" t="s">
        <v>22</v>
      </c>
      <c r="G2140" s="561" t="s">
        <v>27118</v>
      </c>
      <c r="H2140" s="561" t="s">
        <v>2183</v>
      </c>
      <c r="I2140" s="561" t="s">
        <v>23148</v>
      </c>
      <c r="J2140" s="561" t="s">
        <v>7063</v>
      </c>
      <c r="K2140" s="562" t="s">
        <v>27119</v>
      </c>
      <c r="L2140" s="561" t="s">
        <v>25</v>
      </c>
    </row>
    <row r="2141" spans="1:12" x14ac:dyDescent="0.25">
      <c r="A2141" s="561" t="s">
        <v>2138</v>
      </c>
      <c r="B2141" s="561" t="s">
        <v>2139</v>
      </c>
      <c r="C2141" s="561" t="s">
        <v>2160</v>
      </c>
      <c r="D2141" s="561" t="s">
        <v>2161</v>
      </c>
      <c r="E2141" s="562" t="s">
        <v>22</v>
      </c>
      <c r="F2141" s="561" t="s">
        <v>22</v>
      </c>
      <c r="G2141" s="561" t="s">
        <v>27120</v>
      </c>
      <c r="H2141" s="561" t="s">
        <v>2184</v>
      </c>
      <c r="I2141" s="561" t="s">
        <v>23148</v>
      </c>
      <c r="J2141" s="561" t="s">
        <v>7063</v>
      </c>
      <c r="K2141" s="562" t="s">
        <v>27121</v>
      </c>
      <c r="L2141" s="561" t="s">
        <v>25</v>
      </c>
    </row>
    <row r="2142" spans="1:12" x14ac:dyDescent="0.25">
      <c r="A2142" s="561" t="s">
        <v>2138</v>
      </c>
      <c r="B2142" s="561" t="s">
        <v>2139</v>
      </c>
      <c r="C2142" s="561" t="s">
        <v>2160</v>
      </c>
      <c r="D2142" s="561" t="s">
        <v>2161</v>
      </c>
      <c r="E2142" s="562" t="s">
        <v>22</v>
      </c>
      <c r="F2142" s="561" t="s">
        <v>22</v>
      </c>
      <c r="G2142" s="561" t="s">
        <v>27122</v>
      </c>
      <c r="H2142" s="561" t="s">
        <v>2185</v>
      </c>
      <c r="I2142" s="561" t="s">
        <v>23148</v>
      </c>
      <c r="J2142" s="561" t="s">
        <v>7063</v>
      </c>
      <c r="K2142" s="562" t="s">
        <v>27123</v>
      </c>
      <c r="L2142" s="561" t="s">
        <v>25</v>
      </c>
    </row>
    <row r="2143" spans="1:12" x14ac:dyDescent="0.25">
      <c r="A2143" s="561" t="s">
        <v>2138</v>
      </c>
      <c r="B2143" s="561" t="s">
        <v>2139</v>
      </c>
      <c r="C2143" s="561" t="s">
        <v>2160</v>
      </c>
      <c r="D2143" s="561" t="s">
        <v>2161</v>
      </c>
      <c r="E2143" s="562" t="s">
        <v>22</v>
      </c>
      <c r="F2143" s="561" t="s">
        <v>22</v>
      </c>
      <c r="G2143" s="561" t="s">
        <v>27124</v>
      </c>
      <c r="H2143" s="561" t="s">
        <v>2186</v>
      </c>
      <c r="I2143" s="561" t="s">
        <v>23148</v>
      </c>
      <c r="J2143" s="561" t="s">
        <v>7063</v>
      </c>
      <c r="K2143" s="562" t="s">
        <v>27125</v>
      </c>
      <c r="L2143" s="561" t="s">
        <v>25</v>
      </c>
    </row>
    <row r="2144" spans="1:12" x14ac:dyDescent="0.25">
      <c r="A2144" s="561" t="s">
        <v>2138</v>
      </c>
      <c r="B2144" s="561" t="s">
        <v>2139</v>
      </c>
      <c r="C2144" s="561" t="s">
        <v>2160</v>
      </c>
      <c r="D2144" s="561" t="s">
        <v>2161</v>
      </c>
      <c r="E2144" s="562" t="s">
        <v>22</v>
      </c>
      <c r="F2144" s="561" t="s">
        <v>22</v>
      </c>
      <c r="G2144" s="561" t="s">
        <v>27126</v>
      </c>
      <c r="H2144" s="561" t="s">
        <v>27127</v>
      </c>
      <c r="I2144" s="561" t="s">
        <v>23270</v>
      </c>
      <c r="J2144" s="561" t="s">
        <v>7063</v>
      </c>
      <c r="K2144" s="562" t="s">
        <v>27128</v>
      </c>
      <c r="L2144" s="561" t="s">
        <v>25</v>
      </c>
    </row>
    <row r="2145" spans="1:12" x14ac:dyDescent="0.25">
      <c r="A2145" s="561" t="s">
        <v>2138</v>
      </c>
      <c r="B2145" s="561" t="s">
        <v>2139</v>
      </c>
      <c r="C2145" s="561" t="s">
        <v>2160</v>
      </c>
      <c r="D2145" s="561" t="s">
        <v>2161</v>
      </c>
      <c r="E2145" s="562" t="s">
        <v>22</v>
      </c>
      <c r="F2145" s="561" t="s">
        <v>22</v>
      </c>
      <c r="G2145" s="561" t="s">
        <v>27129</v>
      </c>
      <c r="H2145" s="561" t="s">
        <v>27130</v>
      </c>
      <c r="I2145" s="561" t="s">
        <v>23270</v>
      </c>
      <c r="J2145" s="561" t="s">
        <v>7063</v>
      </c>
      <c r="K2145" s="562" t="s">
        <v>8389</v>
      </c>
      <c r="L2145" s="561" t="s">
        <v>25</v>
      </c>
    </row>
    <row r="2146" spans="1:12" x14ac:dyDescent="0.25">
      <c r="A2146" s="561" t="s">
        <v>2138</v>
      </c>
      <c r="B2146" s="561" t="s">
        <v>2139</v>
      </c>
      <c r="C2146" s="561" t="s">
        <v>2160</v>
      </c>
      <c r="D2146" s="561" t="s">
        <v>2161</v>
      </c>
      <c r="E2146" s="562" t="s">
        <v>22</v>
      </c>
      <c r="F2146" s="561" t="s">
        <v>22</v>
      </c>
      <c r="G2146" s="561" t="s">
        <v>27131</v>
      </c>
      <c r="H2146" s="561" t="s">
        <v>27132</v>
      </c>
      <c r="I2146" s="561" t="s">
        <v>23270</v>
      </c>
      <c r="J2146" s="561" t="s">
        <v>7063</v>
      </c>
      <c r="K2146" s="562" t="s">
        <v>27133</v>
      </c>
      <c r="L2146" s="561" t="s">
        <v>25</v>
      </c>
    </row>
    <row r="2147" spans="1:12" x14ac:dyDescent="0.25">
      <c r="A2147" s="561" t="s">
        <v>2138</v>
      </c>
      <c r="B2147" s="561" t="s">
        <v>2139</v>
      </c>
      <c r="C2147" s="561" t="s">
        <v>2187</v>
      </c>
      <c r="D2147" s="561" t="s">
        <v>2188</v>
      </c>
      <c r="E2147" s="562" t="s">
        <v>22</v>
      </c>
      <c r="F2147" s="561" t="s">
        <v>22</v>
      </c>
      <c r="G2147" s="561" t="s">
        <v>27134</v>
      </c>
      <c r="H2147" s="561" t="s">
        <v>27135</v>
      </c>
      <c r="I2147" s="561" t="s">
        <v>23868</v>
      </c>
      <c r="J2147" s="561" t="s">
        <v>7063</v>
      </c>
      <c r="K2147" s="562" t="s">
        <v>8512</v>
      </c>
      <c r="L2147" s="561" t="s">
        <v>25</v>
      </c>
    </row>
    <row r="2148" spans="1:12" x14ac:dyDescent="0.25">
      <c r="A2148" s="561" t="s">
        <v>2138</v>
      </c>
      <c r="B2148" s="561" t="s">
        <v>2139</v>
      </c>
      <c r="C2148" s="561" t="s">
        <v>2187</v>
      </c>
      <c r="D2148" s="561" t="s">
        <v>2188</v>
      </c>
      <c r="E2148" s="562" t="s">
        <v>22</v>
      </c>
      <c r="F2148" s="561" t="s">
        <v>22</v>
      </c>
      <c r="G2148" s="561" t="s">
        <v>27136</v>
      </c>
      <c r="H2148" s="561" t="s">
        <v>27137</v>
      </c>
      <c r="I2148" s="561" t="s">
        <v>23868</v>
      </c>
      <c r="J2148" s="561" t="s">
        <v>7063</v>
      </c>
      <c r="K2148" s="562" t="s">
        <v>939</v>
      </c>
      <c r="L2148" s="561" t="s">
        <v>25</v>
      </c>
    </row>
    <row r="2149" spans="1:12" x14ac:dyDescent="0.25">
      <c r="A2149" s="561" t="s">
        <v>2138</v>
      </c>
      <c r="B2149" s="561" t="s">
        <v>2139</v>
      </c>
      <c r="C2149" s="561" t="s">
        <v>2187</v>
      </c>
      <c r="D2149" s="561" t="s">
        <v>2188</v>
      </c>
      <c r="E2149" s="562" t="s">
        <v>22</v>
      </c>
      <c r="F2149" s="561" t="s">
        <v>22</v>
      </c>
      <c r="G2149" s="561" t="s">
        <v>27138</v>
      </c>
      <c r="H2149" s="561" t="s">
        <v>2190</v>
      </c>
      <c r="I2149" s="561" t="s">
        <v>25535</v>
      </c>
      <c r="J2149" s="561" t="s">
        <v>7063</v>
      </c>
      <c r="K2149" s="562" t="s">
        <v>27139</v>
      </c>
      <c r="L2149" s="561" t="s">
        <v>25</v>
      </c>
    </row>
    <row r="2150" spans="1:12" x14ac:dyDescent="0.25">
      <c r="A2150" s="561" t="s">
        <v>2138</v>
      </c>
      <c r="B2150" s="561" t="s">
        <v>2139</v>
      </c>
      <c r="C2150" s="561" t="s">
        <v>2187</v>
      </c>
      <c r="D2150" s="561" t="s">
        <v>2188</v>
      </c>
      <c r="E2150" s="562" t="s">
        <v>22</v>
      </c>
      <c r="F2150" s="561" t="s">
        <v>22</v>
      </c>
      <c r="G2150" s="561" t="s">
        <v>27140</v>
      </c>
      <c r="H2150" s="561" t="s">
        <v>2191</v>
      </c>
      <c r="I2150" s="561" t="s">
        <v>23868</v>
      </c>
      <c r="J2150" s="561" t="s">
        <v>7063</v>
      </c>
      <c r="K2150" s="562" t="s">
        <v>7604</v>
      </c>
      <c r="L2150" s="561" t="s">
        <v>25</v>
      </c>
    </row>
    <row r="2151" spans="1:12" x14ac:dyDescent="0.25">
      <c r="A2151" s="561" t="s">
        <v>2138</v>
      </c>
      <c r="B2151" s="561" t="s">
        <v>2139</v>
      </c>
      <c r="C2151" s="561" t="s">
        <v>2187</v>
      </c>
      <c r="D2151" s="561" t="s">
        <v>2188</v>
      </c>
      <c r="E2151" s="562" t="s">
        <v>22</v>
      </c>
      <c r="F2151" s="561" t="s">
        <v>22</v>
      </c>
      <c r="G2151" s="561" t="s">
        <v>27141</v>
      </c>
      <c r="H2151" s="561" t="s">
        <v>2192</v>
      </c>
      <c r="I2151" s="561" t="s">
        <v>23868</v>
      </c>
      <c r="J2151" s="561" t="s">
        <v>7063</v>
      </c>
      <c r="K2151" s="562" t="s">
        <v>27142</v>
      </c>
      <c r="L2151" s="561" t="s">
        <v>25</v>
      </c>
    </row>
    <row r="2152" spans="1:12" x14ac:dyDescent="0.25">
      <c r="A2152" s="561" t="s">
        <v>2138</v>
      </c>
      <c r="B2152" s="561" t="s">
        <v>2139</v>
      </c>
      <c r="C2152" s="561" t="s">
        <v>2187</v>
      </c>
      <c r="D2152" s="561" t="s">
        <v>2188</v>
      </c>
      <c r="E2152" s="562" t="s">
        <v>22</v>
      </c>
      <c r="F2152" s="561" t="s">
        <v>22</v>
      </c>
      <c r="G2152" s="561" t="s">
        <v>27143</v>
      </c>
      <c r="H2152" s="561" t="s">
        <v>27144</v>
      </c>
      <c r="I2152" s="561" t="s">
        <v>25535</v>
      </c>
      <c r="J2152" s="561" t="s">
        <v>7063</v>
      </c>
      <c r="K2152" s="562" t="s">
        <v>27145</v>
      </c>
      <c r="L2152" s="561" t="s">
        <v>25</v>
      </c>
    </row>
    <row r="2153" spans="1:12" x14ac:dyDescent="0.25">
      <c r="A2153" s="561" t="s">
        <v>2138</v>
      </c>
      <c r="B2153" s="561" t="s">
        <v>2139</v>
      </c>
      <c r="C2153" s="561" t="s">
        <v>2187</v>
      </c>
      <c r="D2153" s="561" t="s">
        <v>2188</v>
      </c>
      <c r="E2153" s="562" t="s">
        <v>22</v>
      </c>
      <c r="F2153" s="561" t="s">
        <v>22</v>
      </c>
      <c r="G2153" s="561" t="s">
        <v>27146</v>
      </c>
      <c r="H2153" s="561" t="s">
        <v>2193</v>
      </c>
      <c r="I2153" s="561" t="s">
        <v>25535</v>
      </c>
      <c r="J2153" s="561" t="s">
        <v>7063</v>
      </c>
      <c r="K2153" s="562" t="s">
        <v>27147</v>
      </c>
      <c r="L2153" s="561" t="s">
        <v>25</v>
      </c>
    </row>
    <row r="2154" spans="1:12" x14ac:dyDescent="0.25">
      <c r="A2154" s="561" t="s">
        <v>2138</v>
      </c>
      <c r="B2154" s="561" t="s">
        <v>2139</v>
      </c>
      <c r="C2154" s="561" t="s">
        <v>2187</v>
      </c>
      <c r="D2154" s="561" t="s">
        <v>2188</v>
      </c>
      <c r="E2154" s="562" t="s">
        <v>22</v>
      </c>
      <c r="F2154" s="561" t="s">
        <v>22</v>
      </c>
      <c r="G2154" s="561" t="s">
        <v>27148</v>
      </c>
      <c r="H2154" s="561" t="s">
        <v>27149</v>
      </c>
      <c r="I2154" s="561" t="s">
        <v>25535</v>
      </c>
      <c r="J2154" s="561" t="s">
        <v>7063</v>
      </c>
      <c r="K2154" s="562" t="s">
        <v>27150</v>
      </c>
      <c r="L2154" s="561" t="s">
        <v>25</v>
      </c>
    </row>
    <row r="2155" spans="1:12" x14ac:dyDescent="0.25">
      <c r="A2155" s="561" t="s">
        <v>2138</v>
      </c>
      <c r="B2155" s="561" t="s">
        <v>2139</v>
      </c>
      <c r="C2155" s="561" t="s">
        <v>2187</v>
      </c>
      <c r="D2155" s="561" t="s">
        <v>2188</v>
      </c>
      <c r="E2155" s="562" t="s">
        <v>22</v>
      </c>
      <c r="F2155" s="561" t="s">
        <v>22</v>
      </c>
      <c r="G2155" s="561" t="s">
        <v>27151</v>
      </c>
      <c r="H2155" s="561" t="s">
        <v>2194</v>
      </c>
      <c r="I2155" s="561" t="s">
        <v>25535</v>
      </c>
      <c r="J2155" s="561" t="s">
        <v>7063</v>
      </c>
      <c r="K2155" s="562" t="s">
        <v>27152</v>
      </c>
      <c r="L2155" s="561" t="s">
        <v>25</v>
      </c>
    </row>
    <row r="2156" spans="1:12" x14ac:dyDescent="0.25">
      <c r="A2156" s="561" t="s">
        <v>2138</v>
      </c>
      <c r="B2156" s="561" t="s">
        <v>2139</v>
      </c>
      <c r="C2156" s="561" t="s">
        <v>2187</v>
      </c>
      <c r="D2156" s="561" t="s">
        <v>2188</v>
      </c>
      <c r="E2156" s="562" t="s">
        <v>22</v>
      </c>
      <c r="F2156" s="561" t="s">
        <v>22</v>
      </c>
      <c r="G2156" s="561" t="s">
        <v>27153</v>
      </c>
      <c r="H2156" s="561" t="s">
        <v>27154</v>
      </c>
      <c r="I2156" s="561" t="s">
        <v>25535</v>
      </c>
      <c r="J2156" s="561" t="s">
        <v>7063</v>
      </c>
      <c r="K2156" s="562" t="s">
        <v>27155</v>
      </c>
      <c r="L2156" s="561" t="s">
        <v>25</v>
      </c>
    </row>
    <row r="2157" spans="1:12" x14ac:dyDescent="0.25">
      <c r="A2157" s="561" t="s">
        <v>2138</v>
      </c>
      <c r="B2157" s="561" t="s">
        <v>2139</v>
      </c>
      <c r="C2157" s="561" t="s">
        <v>2187</v>
      </c>
      <c r="D2157" s="561" t="s">
        <v>2188</v>
      </c>
      <c r="E2157" s="562" t="s">
        <v>22</v>
      </c>
      <c r="F2157" s="561" t="s">
        <v>22</v>
      </c>
      <c r="G2157" s="561" t="s">
        <v>27156</v>
      </c>
      <c r="H2157" s="561" t="s">
        <v>27157</v>
      </c>
      <c r="I2157" s="561" t="s">
        <v>25535</v>
      </c>
      <c r="J2157" s="561" t="s">
        <v>326</v>
      </c>
      <c r="K2157" s="562" t="s">
        <v>7247</v>
      </c>
      <c r="L2157" s="561" t="s">
        <v>25</v>
      </c>
    </row>
    <row r="2158" spans="1:12" x14ac:dyDescent="0.25">
      <c r="A2158" s="561" t="s">
        <v>2138</v>
      </c>
      <c r="B2158" s="561" t="s">
        <v>2139</v>
      </c>
      <c r="C2158" s="561" t="s">
        <v>2187</v>
      </c>
      <c r="D2158" s="561" t="s">
        <v>2188</v>
      </c>
      <c r="E2158" s="562" t="s">
        <v>22</v>
      </c>
      <c r="F2158" s="561" t="s">
        <v>22</v>
      </c>
      <c r="G2158" s="561" t="s">
        <v>27158</v>
      </c>
      <c r="H2158" s="561" t="s">
        <v>27159</v>
      </c>
      <c r="I2158" s="561" t="s">
        <v>23868</v>
      </c>
      <c r="J2158" s="561" t="s">
        <v>7063</v>
      </c>
      <c r="K2158" s="562" t="s">
        <v>497</v>
      </c>
      <c r="L2158" s="561" t="s">
        <v>25</v>
      </c>
    </row>
    <row r="2159" spans="1:12" x14ac:dyDescent="0.25">
      <c r="A2159" s="561" t="s">
        <v>2138</v>
      </c>
      <c r="B2159" s="561" t="s">
        <v>2139</v>
      </c>
      <c r="C2159" s="561" t="s">
        <v>2187</v>
      </c>
      <c r="D2159" s="561" t="s">
        <v>2188</v>
      </c>
      <c r="E2159" s="562" t="s">
        <v>22</v>
      </c>
      <c r="F2159" s="561" t="s">
        <v>22</v>
      </c>
      <c r="G2159" s="561" t="s">
        <v>27160</v>
      </c>
      <c r="H2159" s="561" t="s">
        <v>27161</v>
      </c>
      <c r="I2159" s="561" t="s">
        <v>23868</v>
      </c>
      <c r="J2159" s="561" t="s">
        <v>7063</v>
      </c>
      <c r="K2159" s="562" t="s">
        <v>1160</v>
      </c>
      <c r="L2159" s="561" t="s">
        <v>25</v>
      </c>
    </row>
    <row r="2160" spans="1:12" x14ac:dyDescent="0.25">
      <c r="A2160" s="561" t="s">
        <v>2138</v>
      </c>
      <c r="B2160" s="561" t="s">
        <v>2139</v>
      </c>
      <c r="C2160" s="561" t="s">
        <v>2187</v>
      </c>
      <c r="D2160" s="561" t="s">
        <v>2188</v>
      </c>
      <c r="E2160" s="562" t="s">
        <v>22</v>
      </c>
      <c r="F2160" s="561" t="s">
        <v>22</v>
      </c>
      <c r="G2160" s="561" t="s">
        <v>27162</v>
      </c>
      <c r="H2160" s="561" t="s">
        <v>27163</v>
      </c>
      <c r="I2160" s="561" t="s">
        <v>23868</v>
      </c>
      <c r="J2160" s="561" t="s">
        <v>24</v>
      </c>
      <c r="K2160" s="562" t="s">
        <v>27164</v>
      </c>
      <c r="L2160" s="561" t="s">
        <v>25</v>
      </c>
    </row>
    <row r="2161" spans="1:12" x14ac:dyDescent="0.25">
      <c r="A2161" s="561" t="s">
        <v>2138</v>
      </c>
      <c r="B2161" s="561" t="s">
        <v>2139</v>
      </c>
      <c r="C2161" s="561" t="s">
        <v>2187</v>
      </c>
      <c r="D2161" s="561" t="s">
        <v>2188</v>
      </c>
      <c r="E2161" s="562" t="s">
        <v>22</v>
      </c>
      <c r="F2161" s="561" t="s">
        <v>22</v>
      </c>
      <c r="G2161" s="561" t="s">
        <v>27165</v>
      </c>
      <c r="H2161" s="561" t="s">
        <v>27166</v>
      </c>
      <c r="I2161" s="561" t="s">
        <v>23868</v>
      </c>
      <c r="J2161" s="561" t="s">
        <v>24</v>
      </c>
      <c r="K2161" s="562" t="s">
        <v>1193</v>
      </c>
      <c r="L2161" s="561" t="s">
        <v>25</v>
      </c>
    </row>
    <row r="2162" spans="1:12" x14ac:dyDescent="0.25">
      <c r="A2162" s="561" t="s">
        <v>2138</v>
      </c>
      <c r="B2162" s="561" t="s">
        <v>2139</v>
      </c>
      <c r="C2162" s="561" t="s">
        <v>2187</v>
      </c>
      <c r="D2162" s="561" t="s">
        <v>2188</v>
      </c>
      <c r="E2162" s="562" t="s">
        <v>22</v>
      </c>
      <c r="F2162" s="561" t="s">
        <v>22</v>
      </c>
      <c r="G2162" s="561" t="s">
        <v>27167</v>
      </c>
      <c r="H2162" s="561" t="s">
        <v>27168</v>
      </c>
      <c r="I2162" s="561" t="s">
        <v>17887</v>
      </c>
      <c r="J2162" s="561" t="s">
        <v>24</v>
      </c>
      <c r="K2162" s="562" t="s">
        <v>8200</v>
      </c>
      <c r="L2162" s="561" t="s">
        <v>25</v>
      </c>
    </row>
    <row r="2163" spans="1:12" x14ac:dyDescent="0.25">
      <c r="A2163" s="561" t="s">
        <v>2138</v>
      </c>
      <c r="B2163" s="561" t="s">
        <v>2139</v>
      </c>
      <c r="C2163" s="561" t="s">
        <v>2187</v>
      </c>
      <c r="D2163" s="561" t="s">
        <v>2188</v>
      </c>
      <c r="E2163" s="562" t="s">
        <v>22</v>
      </c>
      <c r="F2163" s="561" t="s">
        <v>22</v>
      </c>
      <c r="G2163" s="561" t="s">
        <v>27169</v>
      </c>
      <c r="H2163" s="561" t="s">
        <v>27170</v>
      </c>
      <c r="I2163" s="561" t="s">
        <v>17887</v>
      </c>
      <c r="J2163" s="561" t="s">
        <v>24</v>
      </c>
      <c r="K2163" s="562" t="s">
        <v>8336</v>
      </c>
      <c r="L2163" s="561" t="s">
        <v>25</v>
      </c>
    </row>
    <row r="2164" spans="1:12" x14ac:dyDescent="0.25">
      <c r="A2164" s="561" t="s">
        <v>2138</v>
      </c>
      <c r="B2164" s="561" t="s">
        <v>2139</v>
      </c>
      <c r="C2164" s="561" t="s">
        <v>2187</v>
      </c>
      <c r="D2164" s="561" t="s">
        <v>2188</v>
      </c>
      <c r="E2164" s="562" t="s">
        <v>22</v>
      </c>
      <c r="F2164" s="561" t="s">
        <v>22</v>
      </c>
      <c r="G2164" s="561" t="s">
        <v>27171</v>
      </c>
      <c r="H2164" s="561" t="s">
        <v>27172</v>
      </c>
      <c r="I2164" s="561" t="s">
        <v>17887</v>
      </c>
      <c r="J2164" s="561" t="s">
        <v>24</v>
      </c>
      <c r="K2164" s="562" t="s">
        <v>27173</v>
      </c>
      <c r="L2164" s="561" t="s">
        <v>25</v>
      </c>
    </row>
    <row r="2165" spans="1:12" x14ac:dyDescent="0.25">
      <c r="A2165" s="561" t="s">
        <v>2138</v>
      </c>
      <c r="B2165" s="561" t="s">
        <v>2139</v>
      </c>
      <c r="C2165" s="561" t="s">
        <v>2187</v>
      </c>
      <c r="D2165" s="561" t="s">
        <v>2188</v>
      </c>
      <c r="E2165" s="562" t="s">
        <v>22</v>
      </c>
      <c r="F2165" s="561" t="s">
        <v>22</v>
      </c>
      <c r="G2165" s="561" t="s">
        <v>27174</v>
      </c>
      <c r="H2165" s="561" t="s">
        <v>27175</v>
      </c>
      <c r="I2165" s="561" t="s">
        <v>17887</v>
      </c>
      <c r="J2165" s="561" t="s">
        <v>24</v>
      </c>
      <c r="K2165" s="562" t="s">
        <v>27176</v>
      </c>
      <c r="L2165" s="561" t="s">
        <v>25</v>
      </c>
    </row>
    <row r="2166" spans="1:12" x14ac:dyDescent="0.25">
      <c r="A2166" s="561" t="s">
        <v>2138</v>
      </c>
      <c r="B2166" s="561" t="s">
        <v>2139</v>
      </c>
      <c r="C2166" s="561" t="s">
        <v>2187</v>
      </c>
      <c r="D2166" s="561" t="s">
        <v>2188</v>
      </c>
      <c r="E2166" s="562" t="s">
        <v>22</v>
      </c>
      <c r="F2166" s="561" t="s">
        <v>22</v>
      </c>
      <c r="G2166" s="561" t="s">
        <v>27177</v>
      </c>
      <c r="H2166" s="561" t="s">
        <v>27178</v>
      </c>
      <c r="I2166" s="561" t="s">
        <v>17887</v>
      </c>
      <c r="J2166" s="561" t="s">
        <v>24</v>
      </c>
      <c r="K2166" s="562" t="s">
        <v>27179</v>
      </c>
      <c r="L2166" s="561" t="s">
        <v>25</v>
      </c>
    </row>
    <row r="2167" spans="1:12" x14ac:dyDescent="0.25">
      <c r="A2167" s="561" t="s">
        <v>2138</v>
      </c>
      <c r="B2167" s="561" t="s">
        <v>2139</v>
      </c>
      <c r="C2167" s="561" t="s">
        <v>2187</v>
      </c>
      <c r="D2167" s="561" t="s">
        <v>2188</v>
      </c>
      <c r="E2167" s="562" t="s">
        <v>22</v>
      </c>
      <c r="F2167" s="561" t="s">
        <v>22</v>
      </c>
      <c r="G2167" s="561" t="s">
        <v>27180</v>
      </c>
      <c r="H2167" s="561" t="s">
        <v>27181</v>
      </c>
      <c r="I2167" s="561" t="s">
        <v>17887</v>
      </c>
      <c r="J2167" s="561" t="s">
        <v>24</v>
      </c>
      <c r="K2167" s="562" t="s">
        <v>27182</v>
      </c>
      <c r="L2167" s="561" t="s">
        <v>25</v>
      </c>
    </row>
    <row r="2168" spans="1:12" x14ac:dyDescent="0.25">
      <c r="A2168" s="561" t="s">
        <v>2138</v>
      </c>
      <c r="B2168" s="561" t="s">
        <v>2139</v>
      </c>
      <c r="C2168" s="561" t="s">
        <v>2187</v>
      </c>
      <c r="D2168" s="561" t="s">
        <v>2188</v>
      </c>
      <c r="E2168" s="562" t="s">
        <v>22</v>
      </c>
      <c r="F2168" s="561" t="s">
        <v>22</v>
      </c>
      <c r="G2168" s="561" t="s">
        <v>27183</v>
      </c>
      <c r="H2168" s="561" t="s">
        <v>27184</v>
      </c>
      <c r="I2168" s="561" t="s">
        <v>25535</v>
      </c>
      <c r="J2168" s="561" t="s">
        <v>7063</v>
      </c>
      <c r="K2168" s="562" t="s">
        <v>23891</v>
      </c>
      <c r="L2168" s="561" t="s">
        <v>25</v>
      </c>
    </row>
    <row r="2169" spans="1:12" x14ac:dyDescent="0.25">
      <c r="A2169" s="561" t="s">
        <v>2138</v>
      </c>
      <c r="B2169" s="561" t="s">
        <v>2139</v>
      </c>
      <c r="C2169" s="561" t="s">
        <v>2187</v>
      </c>
      <c r="D2169" s="561" t="s">
        <v>2188</v>
      </c>
      <c r="E2169" s="562" t="s">
        <v>22</v>
      </c>
      <c r="F2169" s="561" t="s">
        <v>22</v>
      </c>
      <c r="G2169" s="561" t="s">
        <v>27185</v>
      </c>
      <c r="H2169" s="561" t="s">
        <v>27186</v>
      </c>
      <c r="I2169" s="561" t="s">
        <v>23868</v>
      </c>
      <c r="J2169" s="561" t="s">
        <v>7063</v>
      </c>
      <c r="K2169" s="562" t="s">
        <v>197</v>
      </c>
      <c r="L2169" s="561" t="s">
        <v>25</v>
      </c>
    </row>
    <row r="2170" spans="1:12" x14ac:dyDescent="0.25">
      <c r="A2170" s="561" t="s">
        <v>2138</v>
      </c>
      <c r="B2170" s="561" t="s">
        <v>2139</v>
      </c>
      <c r="C2170" s="561" t="s">
        <v>2187</v>
      </c>
      <c r="D2170" s="561" t="s">
        <v>2188</v>
      </c>
      <c r="E2170" s="562" t="s">
        <v>22</v>
      </c>
      <c r="F2170" s="561" t="s">
        <v>22</v>
      </c>
      <c r="G2170" s="561" t="s">
        <v>27187</v>
      </c>
      <c r="H2170" s="561" t="s">
        <v>27188</v>
      </c>
      <c r="I2170" s="561" t="s">
        <v>23868</v>
      </c>
      <c r="J2170" s="561" t="s">
        <v>7063</v>
      </c>
      <c r="K2170" s="562" t="s">
        <v>27189</v>
      </c>
      <c r="L2170" s="561" t="s">
        <v>25</v>
      </c>
    </row>
    <row r="2171" spans="1:12" x14ac:dyDescent="0.25">
      <c r="A2171" s="561" t="s">
        <v>2138</v>
      </c>
      <c r="B2171" s="561" t="s">
        <v>2139</v>
      </c>
      <c r="C2171" s="561" t="s">
        <v>2187</v>
      </c>
      <c r="D2171" s="561" t="s">
        <v>2188</v>
      </c>
      <c r="E2171" s="562" t="s">
        <v>22</v>
      </c>
      <c r="F2171" s="561" t="s">
        <v>22</v>
      </c>
      <c r="G2171" s="561" t="s">
        <v>27190</v>
      </c>
      <c r="H2171" s="561" t="s">
        <v>27191</v>
      </c>
      <c r="I2171" s="561" t="s">
        <v>23868</v>
      </c>
      <c r="J2171" s="561" t="s">
        <v>7063</v>
      </c>
      <c r="K2171" s="562" t="s">
        <v>27192</v>
      </c>
      <c r="L2171" s="561" t="s">
        <v>25</v>
      </c>
    </row>
    <row r="2172" spans="1:12" x14ac:dyDescent="0.25">
      <c r="A2172" s="561" t="s">
        <v>2138</v>
      </c>
      <c r="B2172" s="561" t="s">
        <v>2139</v>
      </c>
      <c r="C2172" s="561" t="s">
        <v>2187</v>
      </c>
      <c r="D2172" s="561" t="s">
        <v>2188</v>
      </c>
      <c r="E2172" s="562" t="s">
        <v>22</v>
      </c>
      <c r="F2172" s="561" t="s">
        <v>22</v>
      </c>
      <c r="G2172" s="561" t="s">
        <v>27193</v>
      </c>
      <c r="H2172" s="561" t="s">
        <v>27194</v>
      </c>
      <c r="I2172" s="561" t="s">
        <v>23868</v>
      </c>
      <c r="J2172" s="561" t="s">
        <v>7063</v>
      </c>
      <c r="K2172" s="562" t="s">
        <v>27195</v>
      </c>
      <c r="L2172" s="561" t="s">
        <v>25</v>
      </c>
    </row>
    <row r="2173" spans="1:12" x14ac:dyDescent="0.25">
      <c r="A2173" s="561" t="s">
        <v>2138</v>
      </c>
      <c r="B2173" s="561" t="s">
        <v>2139</v>
      </c>
      <c r="C2173" s="561" t="s">
        <v>2187</v>
      </c>
      <c r="D2173" s="561" t="s">
        <v>2188</v>
      </c>
      <c r="E2173" s="562" t="s">
        <v>22</v>
      </c>
      <c r="F2173" s="561" t="s">
        <v>22</v>
      </c>
      <c r="G2173" s="561" t="s">
        <v>27196</v>
      </c>
      <c r="H2173" s="561" t="s">
        <v>27197</v>
      </c>
      <c r="I2173" s="561" t="s">
        <v>25535</v>
      </c>
      <c r="J2173" s="561" t="s">
        <v>7063</v>
      </c>
      <c r="K2173" s="562" t="s">
        <v>27198</v>
      </c>
      <c r="L2173" s="561" t="s">
        <v>25</v>
      </c>
    </row>
    <row r="2174" spans="1:12" x14ac:dyDescent="0.25">
      <c r="A2174" s="561" t="s">
        <v>2138</v>
      </c>
      <c r="B2174" s="561" t="s">
        <v>2139</v>
      </c>
      <c r="C2174" s="561" t="s">
        <v>2187</v>
      </c>
      <c r="D2174" s="561" t="s">
        <v>2188</v>
      </c>
      <c r="E2174" s="562" t="s">
        <v>22</v>
      </c>
      <c r="F2174" s="561" t="s">
        <v>22</v>
      </c>
      <c r="G2174" s="561" t="s">
        <v>27199</v>
      </c>
      <c r="H2174" s="561" t="s">
        <v>27200</v>
      </c>
      <c r="I2174" s="561" t="s">
        <v>25535</v>
      </c>
      <c r="J2174" s="561" t="s">
        <v>7063</v>
      </c>
      <c r="K2174" s="562" t="s">
        <v>27201</v>
      </c>
      <c r="L2174" s="561" t="s">
        <v>25</v>
      </c>
    </row>
    <row r="2175" spans="1:12" x14ac:dyDescent="0.25">
      <c r="A2175" s="561" t="s">
        <v>2138</v>
      </c>
      <c r="B2175" s="561" t="s">
        <v>2139</v>
      </c>
      <c r="C2175" s="561" t="s">
        <v>2187</v>
      </c>
      <c r="D2175" s="561" t="s">
        <v>2188</v>
      </c>
      <c r="E2175" s="562" t="s">
        <v>22</v>
      </c>
      <c r="F2175" s="561" t="s">
        <v>22</v>
      </c>
      <c r="G2175" s="561" t="s">
        <v>27202</v>
      </c>
      <c r="H2175" s="561" t="s">
        <v>27203</v>
      </c>
      <c r="I2175" s="561" t="s">
        <v>25535</v>
      </c>
      <c r="J2175" s="561" t="s">
        <v>7063</v>
      </c>
      <c r="K2175" s="562" t="s">
        <v>27204</v>
      </c>
      <c r="L2175" s="561" t="s">
        <v>25</v>
      </c>
    </row>
    <row r="2176" spans="1:12" x14ac:dyDescent="0.25">
      <c r="A2176" s="561" t="s">
        <v>2138</v>
      </c>
      <c r="B2176" s="561" t="s">
        <v>2139</v>
      </c>
      <c r="C2176" s="561" t="s">
        <v>2187</v>
      </c>
      <c r="D2176" s="561" t="s">
        <v>2188</v>
      </c>
      <c r="E2176" s="562" t="s">
        <v>22</v>
      </c>
      <c r="F2176" s="561" t="s">
        <v>22</v>
      </c>
      <c r="G2176" s="561" t="s">
        <v>27205</v>
      </c>
      <c r="H2176" s="561" t="s">
        <v>27206</v>
      </c>
      <c r="I2176" s="561" t="s">
        <v>23868</v>
      </c>
      <c r="J2176" s="561" t="s">
        <v>7063</v>
      </c>
      <c r="K2176" s="562" t="s">
        <v>27207</v>
      </c>
      <c r="L2176" s="561" t="s">
        <v>25</v>
      </c>
    </row>
    <row r="2177" spans="1:12" x14ac:dyDescent="0.25">
      <c r="A2177" s="561" t="s">
        <v>2138</v>
      </c>
      <c r="B2177" s="561" t="s">
        <v>2139</v>
      </c>
      <c r="C2177" s="561" t="s">
        <v>2187</v>
      </c>
      <c r="D2177" s="561" t="s">
        <v>2188</v>
      </c>
      <c r="E2177" s="562" t="s">
        <v>22</v>
      </c>
      <c r="F2177" s="561" t="s">
        <v>22</v>
      </c>
      <c r="G2177" s="561" t="s">
        <v>27208</v>
      </c>
      <c r="H2177" s="561" t="s">
        <v>27209</v>
      </c>
      <c r="I2177" s="561" t="s">
        <v>23868</v>
      </c>
      <c r="J2177" s="561" t="s">
        <v>7063</v>
      </c>
      <c r="K2177" s="562" t="s">
        <v>27210</v>
      </c>
      <c r="L2177" s="561" t="s">
        <v>25</v>
      </c>
    </row>
    <row r="2178" spans="1:12" x14ac:dyDescent="0.25">
      <c r="A2178" s="561" t="s">
        <v>2138</v>
      </c>
      <c r="B2178" s="561" t="s">
        <v>2139</v>
      </c>
      <c r="C2178" s="561" t="s">
        <v>2187</v>
      </c>
      <c r="D2178" s="561" t="s">
        <v>2188</v>
      </c>
      <c r="E2178" s="562" t="s">
        <v>22</v>
      </c>
      <c r="F2178" s="561" t="s">
        <v>22</v>
      </c>
      <c r="G2178" s="561" t="s">
        <v>27211</v>
      </c>
      <c r="H2178" s="561" t="s">
        <v>27212</v>
      </c>
      <c r="I2178" s="561" t="s">
        <v>23868</v>
      </c>
      <c r="J2178" s="561" t="s">
        <v>7063</v>
      </c>
      <c r="K2178" s="562" t="s">
        <v>27213</v>
      </c>
      <c r="L2178" s="561" t="s">
        <v>25</v>
      </c>
    </row>
    <row r="2179" spans="1:12" x14ac:dyDescent="0.25">
      <c r="A2179" s="561" t="s">
        <v>2138</v>
      </c>
      <c r="B2179" s="561" t="s">
        <v>2139</v>
      </c>
      <c r="C2179" s="561" t="s">
        <v>2187</v>
      </c>
      <c r="D2179" s="561" t="s">
        <v>2188</v>
      </c>
      <c r="E2179" s="562" t="s">
        <v>22</v>
      </c>
      <c r="F2179" s="561" t="s">
        <v>22</v>
      </c>
      <c r="G2179" s="561" t="s">
        <v>27214</v>
      </c>
      <c r="H2179" s="561" t="s">
        <v>27215</v>
      </c>
      <c r="I2179" s="561" t="s">
        <v>23868</v>
      </c>
      <c r="J2179" s="561" t="s">
        <v>7063</v>
      </c>
      <c r="K2179" s="562" t="s">
        <v>8386</v>
      </c>
      <c r="L2179" s="561" t="s">
        <v>25</v>
      </c>
    </row>
    <row r="2180" spans="1:12" x14ac:dyDescent="0.25">
      <c r="A2180" s="561" t="s">
        <v>2138</v>
      </c>
      <c r="B2180" s="561" t="s">
        <v>2139</v>
      </c>
      <c r="C2180" s="561" t="s">
        <v>2187</v>
      </c>
      <c r="D2180" s="561" t="s">
        <v>2188</v>
      </c>
      <c r="E2180" s="562" t="s">
        <v>22</v>
      </c>
      <c r="F2180" s="561" t="s">
        <v>22</v>
      </c>
      <c r="G2180" s="561" t="s">
        <v>27216</v>
      </c>
      <c r="H2180" s="561" t="s">
        <v>27217</v>
      </c>
      <c r="I2180" s="561" t="s">
        <v>23868</v>
      </c>
      <c r="J2180" s="561" t="s">
        <v>7063</v>
      </c>
      <c r="K2180" s="562" t="s">
        <v>27218</v>
      </c>
      <c r="L2180" s="561" t="s">
        <v>25</v>
      </c>
    </row>
    <row r="2181" spans="1:12" x14ac:dyDescent="0.25">
      <c r="A2181" s="561" t="s">
        <v>2138</v>
      </c>
      <c r="B2181" s="561" t="s">
        <v>2139</v>
      </c>
      <c r="C2181" s="561" t="s">
        <v>2187</v>
      </c>
      <c r="D2181" s="561" t="s">
        <v>2188</v>
      </c>
      <c r="E2181" s="562" t="s">
        <v>22</v>
      </c>
      <c r="F2181" s="561" t="s">
        <v>22</v>
      </c>
      <c r="G2181" s="561" t="s">
        <v>27219</v>
      </c>
      <c r="H2181" s="561" t="s">
        <v>27220</v>
      </c>
      <c r="I2181" s="561" t="s">
        <v>23868</v>
      </c>
      <c r="J2181" s="561" t="s">
        <v>7063</v>
      </c>
      <c r="K2181" s="562" t="s">
        <v>27221</v>
      </c>
      <c r="L2181" s="561" t="s">
        <v>25</v>
      </c>
    </row>
    <row r="2182" spans="1:12" x14ac:dyDescent="0.25">
      <c r="A2182" s="561" t="s">
        <v>2138</v>
      </c>
      <c r="B2182" s="561" t="s">
        <v>2139</v>
      </c>
      <c r="C2182" s="561" t="s">
        <v>2187</v>
      </c>
      <c r="D2182" s="561" t="s">
        <v>2188</v>
      </c>
      <c r="E2182" s="562" t="s">
        <v>22</v>
      </c>
      <c r="F2182" s="561" t="s">
        <v>22</v>
      </c>
      <c r="G2182" s="561" t="s">
        <v>27222</v>
      </c>
      <c r="H2182" s="561" t="s">
        <v>27223</v>
      </c>
      <c r="I2182" s="561" t="s">
        <v>23868</v>
      </c>
      <c r="J2182" s="561" t="s">
        <v>7063</v>
      </c>
      <c r="K2182" s="562" t="s">
        <v>27224</v>
      </c>
      <c r="L2182" s="561" t="s">
        <v>25</v>
      </c>
    </row>
    <row r="2183" spans="1:12" x14ac:dyDescent="0.25">
      <c r="A2183" s="561" t="s">
        <v>2138</v>
      </c>
      <c r="B2183" s="561" t="s">
        <v>2139</v>
      </c>
      <c r="C2183" s="561" t="s">
        <v>2187</v>
      </c>
      <c r="D2183" s="561" t="s">
        <v>2188</v>
      </c>
      <c r="E2183" s="562" t="s">
        <v>22</v>
      </c>
      <c r="F2183" s="561" t="s">
        <v>22</v>
      </c>
      <c r="G2183" s="561" t="s">
        <v>27225</v>
      </c>
      <c r="H2183" s="561" t="s">
        <v>27226</v>
      </c>
      <c r="I2183" s="561" t="s">
        <v>23868</v>
      </c>
      <c r="J2183" s="561" t="s">
        <v>7063</v>
      </c>
      <c r="K2183" s="562" t="s">
        <v>27227</v>
      </c>
      <c r="L2183" s="561" t="s">
        <v>25</v>
      </c>
    </row>
    <row r="2184" spans="1:12" x14ac:dyDescent="0.25">
      <c r="A2184" s="561" t="s">
        <v>2138</v>
      </c>
      <c r="B2184" s="561" t="s">
        <v>2139</v>
      </c>
      <c r="C2184" s="561" t="s">
        <v>2187</v>
      </c>
      <c r="D2184" s="561" t="s">
        <v>2188</v>
      </c>
      <c r="E2184" s="562" t="s">
        <v>22</v>
      </c>
      <c r="F2184" s="561" t="s">
        <v>22</v>
      </c>
      <c r="G2184" s="561" t="s">
        <v>27228</v>
      </c>
      <c r="H2184" s="561" t="s">
        <v>27229</v>
      </c>
      <c r="I2184" s="561" t="s">
        <v>23868</v>
      </c>
      <c r="J2184" s="561" t="s">
        <v>7063</v>
      </c>
      <c r="K2184" s="562" t="s">
        <v>27230</v>
      </c>
      <c r="L2184" s="561" t="s">
        <v>25</v>
      </c>
    </row>
    <row r="2185" spans="1:12" x14ac:dyDescent="0.25">
      <c r="A2185" s="561" t="s">
        <v>2138</v>
      </c>
      <c r="B2185" s="561" t="s">
        <v>2139</v>
      </c>
      <c r="C2185" s="561" t="s">
        <v>2197</v>
      </c>
      <c r="D2185" s="561" t="s">
        <v>2198</v>
      </c>
      <c r="E2185" s="562" t="s">
        <v>22</v>
      </c>
      <c r="F2185" s="561" t="s">
        <v>22</v>
      </c>
      <c r="G2185" s="561" t="s">
        <v>27231</v>
      </c>
      <c r="H2185" s="561" t="s">
        <v>2206</v>
      </c>
      <c r="I2185" s="561" t="s">
        <v>23868</v>
      </c>
      <c r="J2185" s="561" t="s">
        <v>24</v>
      </c>
      <c r="K2185" s="562" t="s">
        <v>27232</v>
      </c>
      <c r="L2185" s="561" t="s">
        <v>25</v>
      </c>
    </row>
    <row r="2186" spans="1:12" x14ac:dyDescent="0.25">
      <c r="A2186" s="561" t="s">
        <v>2138</v>
      </c>
      <c r="B2186" s="561" t="s">
        <v>2139</v>
      </c>
      <c r="C2186" s="561" t="s">
        <v>2197</v>
      </c>
      <c r="D2186" s="561" t="s">
        <v>2198</v>
      </c>
      <c r="E2186" s="562" t="s">
        <v>22</v>
      </c>
      <c r="F2186" s="561" t="s">
        <v>22</v>
      </c>
      <c r="G2186" s="561" t="s">
        <v>27233</v>
      </c>
      <c r="H2186" s="561" t="s">
        <v>2207</v>
      </c>
      <c r="I2186" s="561" t="s">
        <v>23868</v>
      </c>
      <c r="J2186" s="561" t="s">
        <v>24</v>
      </c>
      <c r="K2186" s="562" t="s">
        <v>27234</v>
      </c>
      <c r="L2186" s="561" t="s">
        <v>25</v>
      </c>
    </row>
    <row r="2187" spans="1:12" x14ac:dyDescent="0.25">
      <c r="A2187" s="561" t="s">
        <v>2138</v>
      </c>
      <c r="B2187" s="561" t="s">
        <v>2139</v>
      </c>
      <c r="C2187" s="561" t="s">
        <v>2197</v>
      </c>
      <c r="D2187" s="561" t="s">
        <v>2198</v>
      </c>
      <c r="E2187" s="562" t="s">
        <v>22</v>
      </c>
      <c r="F2187" s="561" t="s">
        <v>22</v>
      </c>
      <c r="G2187" s="561" t="s">
        <v>27235</v>
      </c>
      <c r="H2187" s="561" t="s">
        <v>2208</v>
      </c>
      <c r="I2187" s="561" t="s">
        <v>23868</v>
      </c>
      <c r="J2187" s="561" t="s">
        <v>24</v>
      </c>
      <c r="K2187" s="562" t="s">
        <v>8130</v>
      </c>
      <c r="L2187" s="561" t="s">
        <v>25</v>
      </c>
    </row>
    <row r="2188" spans="1:12" x14ac:dyDescent="0.25">
      <c r="A2188" s="561" t="s">
        <v>2138</v>
      </c>
      <c r="B2188" s="561" t="s">
        <v>2139</v>
      </c>
      <c r="C2188" s="561" t="s">
        <v>2197</v>
      </c>
      <c r="D2188" s="561" t="s">
        <v>2198</v>
      </c>
      <c r="E2188" s="562" t="s">
        <v>22</v>
      </c>
      <c r="F2188" s="561" t="s">
        <v>22</v>
      </c>
      <c r="G2188" s="561" t="s">
        <v>27236</v>
      </c>
      <c r="H2188" s="561" t="s">
        <v>2209</v>
      </c>
      <c r="I2188" s="561" t="s">
        <v>23868</v>
      </c>
      <c r="J2188" s="561" t="s">
        <v>24</v>
      </c>
      <c r="K2188" s="562" t="s">
        <v>27237</v>
      </c>
      <c r="L2188" s="561" t="s">
        <v>25</v>
      </c>
    </row>
    <row r="2189" spans="1:12" x14ac:dyDescent="0.25">
      <c r="A2189" s="561" t="s">
        <v>2138</v>
      </c>
      <c r="B2189" s="561" t="s">
        <v>2139</v>
      </c>
      <c r="C2189" s="561" t="s">
        <v>2197</v>
      </c>
      <c r="D2189" s="561" t="s">
        <v>2198</v>
      </c>
      <c r="E2189" s="562" t="s">
        <v>22</v>
      </c>
      <c r="F2189" s="561" t="s">
        <v>22</v>
      </c>
      <c r="G2189" s="561" t="s">
        <v>27238</v>
      </c>
      <c r="H2189" s="561" t="s">
        <v>2210</v>
      </c>
      <c r="I2189" s="561" t="s">
        <v>23868</v>
      </c>
      <c r="J2189" s="561" t="s">
        <v>24</v>
      </c>
      <c r="K2189" s="562" t="s">
        <v>2550</v>
      </c>
      <c r="L2189" s="561" t="s">
        <v>25</v>
      </c>
    </row>
    <row r="2190" spans="1:12" x14ac:dyDescent="0.25">
      <c r="A2190" s="561" t="s">
        <v>2138</v>
      </c>
      <c r="B2190" s="561" t="s">
        <v>2139</v>
      </c>
      <c r="C2190" s="561" t="s">
        <v>2197</v>
      </c>
      <c r="D2190" s="561" t="s">
        <v>2198</v>
      </c>
      <c r="E2190" s="562" t="s">
        <v>22</v>
      </c>
      <c r="F2190" s="561" t="s">
        <v>22</v>
      </c>
      <c r="G2190" s="561" t="s">
        <v>27239</v>
      </c>
      <c r="H2190" s="561" t="s">
        <v>2212</v>
      </c>
      <c r="I2190" s="561" t="s">
        <v>23868</v>
      </c>
      <c r="J2190" s="561" t="s">
        <v>24</v>
      </c>
      <c r="K2190" s="562" t="s">
        <v>27240</v>
      </c>
      <c r="L2190" s="561" t="s">
        <v>25</v>
      </c>
    </row>
    <row r="2191" spans="1:12" x14ac:dyDescent="0.25">
      <c r="A2191" s="561" t="s">
        <v>2138</v>
      </c>
      <c r="B2191" s="561" t="s">
        <v>2139</v>
      </c>
      <c r="C2191" s="561" t="s">
        <v>2197</v>
      </c>
      <c r="D2191" s="561" t="s">
        <v>2198</v>
      </c>
      <c r="E2191" s="562" t="s">
        <v>22</v>
      </c>
      <c r="F2191" s="561" t="s">
        <v>22</v>
      </c>
      <c r="G2191" s="561" t="s">
        <v>27241</v>
      </c>
      <c r="H2191" s="561" t="s">
        <v>2214</v>
      </c>
      <c r="I2191" s="561" t="s">
        <v>23868</v>
      </c>
      <c r="J2191" s="561" t="s">
        <v>24</v>
      </c>
      <c r="K2191" s="562" t="s">
        <v>27242</v>
      </c>
      <c r="L2191" s="561" t="s">
        <v>25</v>
      </c>
    </row>
    <row r="2192" spans="1:12" x14ac:dyDescent="0.25">
      <c r="A2192" s="561" t="s">
        <v>2138</v>
      </c>
      <c r="B2192" s="561" t="s">
        <v>2139</v>
      </c>
      <c r="C2192" s="561" t="s">
        <v>2197</v>
      </c>
      <c r="D2192" s="561" t="s">
        <v>2198</v>
      </c>
      <c r="E2192" s="562" t="s">
        <v>22</v>
      </c>
      <c r="F2192" s="561" t="s">
        <v>22</v>
      </c>
      <c r="G2192" s="561" t="s">
        <v>27243</v>
      </c>
      <c r="H2192" s="561" t="s">
        <v>2215</v>
      </c>
      <c r="I2192" s="561" t="s">
        <v>23868</v>
      </c>
      <c r="J2192" s="561" t="s">
        <v>24</v>
      </c>
      <c r="K2192" s="562" t="s">
        <v>27244</v>
      </c>
      <c r="L2192" s="561" t="s">
        <v>25</v>
      </c>
    </row>
    <row r="2193" spans="1:12" x14ac:dyDescent="0.25">
      <c r="A2193" s="561" t="s">
        <v>2138</v>
      </c>
      <c r="B2193" s="561" t="s">
        <v>2139</v>
      </c>
      <c r="C2193" s="561" t="s">
        <v>2197</v>
      </c>
      <c r="D2193" s="561" t="s">
        <v>2198</v>
      </c>
      <c r="E2193" s="562" t="s">
        <v>22</v>
      </c>
      <c r="F2193" s="561" t="s">
        <v>22</v>
      </c>
      <c r="G2193" s="561" t="s">
        <v>27245</v>
      </c>
      <c r="H2193" s="561" t="s">
        <v>2216</v>
      </c>
      <c r="I2193" s="561" t="s">
        <v>23868</v>
      </c>
      <c r="J2193" s="561" t="s">
        <v>24</v>
      </c>
      <c r="K2193" s="562" t="s">
        <v>27246</v>
      </c>
      <c r="L2193" s="561" t="s">
        <v>25</v>
      </c>
    </row>
    <row r="2194" spans="1:12" x14ac:dyDescent="0.25">
      <c r="A2194" s="561" t="s">
        <v>2138</v>
      </c>
      <c r="B2194" s="561" t="s">
        <v>2139</v>
      </c>
      <c r="C2194" s="561" t="s">
        <v>2197</v>
      </c>
      <c r="D2194" s="561" t="s">
        <v>2198</v>
      </c>
      <c r="E2194" s="562" t="s">
        <v>22</v>
      </c>
      <c r="F2194" s="561" t="s">
        <v>22</v>
      </c>
      <c r="G2194" s="561" t="s">
        <v>27247</v>
      </c>
      <c r="H2194" s="561" t="s">
        <v>2217</v>
      </c>
      <c r="I2194" s="561" t="s">
        <v>23148</v>
      </c>
      <c r="J2194" s="561" t="s">
        <v>24</v>
      </c>
      <c r="K2194" s="562" t="s">
        <v>27248</v>
      </c>
      <c r="L2194" s="561" t="s">
        <v>25</v>
      </c>
    </row>
    <row r="2195" spans="1:12" x14ac:dyDescent="0.25">
      <c r="A2195" s="561" t="s">
        <v>2138</v>
      </c>
      <c r="B2195" s="561" t="s">
        <v>2139</v>
      </c>
      <c r="C2195" s="561" t="s">
        <v>2197</v>
      </c>
      <c r="D2195" s="561" t="s">
        <v>2198</v>
      </c>
      <c r="E2195" s="562" t="s">
        <v>22</v>
      </c>
      <c r="F2195" s="561" t="s">
        <v>22</v>
      </c>
      <c r="G2195" s="561" t="s">
        <v>27249</v>
      </c>
      <c r="H2195" s="561" t="s">
        <v>2218</v>
      </c>
      <c r="I2195" s="561" t="s">
        <v>23148</v>
      </c>
      <c r="J2195" s="561" t="s">
        <v>24</v>
      </c>
      <c r="K2195" s="562" t="s">
        <v>7852</v>
      </c>
      <c r="L2195" s="561" t="s">
        <v>25</v>
      </c>
    </row>
    <row r="2196" spans="1:12" x14ac:dyDescent="0.25">
      <c r="A2196" s="561" t="s">
        <v>2138</v>
      </c>
      <c r="B2196" s="561" t="s">
        <v>2139</v>
      </c>
      <c r="C2196" s="561" t="s">
        <v>2197</v>
      </c>
      <c r="D2196" s="561" t="s">
        <v>2198</v>
      </c>
      <c r="E2196" s="562" t="s">
        <v>22</v>
      </c>
      <c r="F2196" s="561" t="s">
        <v>22</v>
      </c>
      <c r="G2196" s="561" t="s">
        <v>27250</v>
      </c>
      <c r="H2196" s="561" t="s">
        <v>2219</v>
      </c>
      <c r="I2196" s="561" t="s">
        <v>23868</v>
      </c>
      <c r="J2196" s="561" t="s">
        <v>24</v>
      </c>
      <c r="K2196" s="562" t="s">
        <v>7374</v>
      </c>
      <c r="L2196" s="561" t="s">
        <v>25</v>
      </c>
    </row>
    <row r="2197" spans="1:12" x14ac:dyDescent="0.25">
      <c r="A2197" s="561" t="s">
        <v>2138</v>
      </c>
      <c r="B2197" s="561" t="s">
        <v>2139</v>
      </c>
      <c r="C2197" s="561" t="s">
        <v>2197</v>
      </c>
      <c r="D2197" s="561" t="s">
        <v>2198</v>
      </c>
      <c r="E2197" s="562" t="s">
        <v>22</v>
      </c>
      <c r="F2197" s="561" t="s">
        <v>22</v>
      </c>
      <c r="G2197" s="561" t="s">
        <v>27251</v>
      </c>
      <c r="H2197" s="561" t="s">
        <v>2220</v>
      </c>
      <c r="I2197" s="561" t="s">
        <v>23868</v>
      </c>
      <c r="J2197" s="561" t="s">
        <v>24</v>
      </c>
      <c r="K2197" s="562" t="s">
        <v>27252</v>
      </c>
      <c r="L2197" s="561" t="s">
        <v>25</v>
      </c>
    </row>
    <row r="2198" spans="1:12" x14ac:dyDescent="0.25">
      <c r="A2198" s="561" t="s">
        <v>2138</v>
      </c>
      <c r="B2198" s="561" t="s">
        <v>2139</v>
      </c>
      <c r="C2198" s="561" t="s">
        <v>2197</v>
      </c>
      <c r="D2198" s="561" t="s">
        <v>2198</v>
      </c>
      <c r="E2198" s="562" t="s">
        <v>22</v>
      </c>
      <c r="F2198" s="561" t="s">
        <v>22</v>
      </c>
      <c r="G2198" s="561" t="s">
        <v>27253</v>
      </c>
      <c r="H2198" s="561" t="s">
        <v>2221</v>
      </c>
      <c r="I2198" s="561" t="s">
        <v>23868</v>
      </c>
      <c r="J2198" s="561" t="s">
        <v>24</v>
      </c>
      <c r="K2198" s="562" t="s">
        <v>27254</v>
      </c>
      <c r="L2198" s="561" t="s">
        <v>25</v>
      </c>
    </row>
    <row r="2199" spans="1:12" x14ac:dyDescent="0.25">
      <c r="A2199" s="561" t="s">
        <v>2138</v>
      </c>
      <c r="B2199" s="561" t="s">
        <v>2139</v>
      </c>
      <c r="C2199" s="561" t="s">
        <v>2197</v>
      </c>
      <c r="D2199" s="561" t="s">
        <v>2198</v>
      </c>
      <c r="E2199" s="562" t="s">
        <v>22</v>
      </c>
      <c r="F2199" s="561" t="s">
        <v>22</v>
      </c>
      <c r="G2199" s="561" t="s">
        <v>27255</v>
      </c>
      <c r="H2199" s="561" t="s">
        <v>2222</v>
      </c>
      <c r="I2199" s="561" t="s">
        <v>23868</v>
      </c>
      <c r="J2199" s="561" t="s">
        <v>24</v>
      </c>
      <c r="K2199" s="562" t="s">
        <v>27256</v>
      </c>
      <c r="L2199" s="561" t="s">
        <v>25</v>
      </c>
    </row>
    <row r="2200" spans="1:12" x14ac:dyDescent="0.25">
      <c r="A2200" s="561" t="s">
        <v>2138</v>
      </c>
      <c r="B2200" s="561" t="s">
        <v>2139</v>
      </c>
      <c r="C2200" s="561" t="s">
        <v>2197</v>
      </c>
      <c r="D2200" s="561" t="s">
        <v>2198</v>
      </c>
      <c r="E2200" s="562" t="s">
        <v>22</v>
      </c>
      <c r="F2200" s="561" t="s">
        <v>22</v>
      </c>
      <c r="G2200" s="561" t="s">
        <v>27257</v>
      </c>
      <c r="H2200" s="561" t="s">
        <v>2223</v>
      </c>
      <c r="I2200" s="561" t="s">
        <v>23868</v>
      </c>
      <c r="J2200" s="561" t="s">
        <v>24</v>
      </c>
      <c r="K2200" s="562" t="s">
        <v>27258</v>
      </c>
      <c r="L2200" s="561" t="s">
        <v>25</v>
      </c>
    </row>
    <row r="2201" spans="1:12" x14ac:dyDescent="0.25">
      <c r="A2201" s="561" t="s">
        <v>2138</v>
      </c>
      <c r="B2201" s="561" t="s">
        <v>2139</v>
      </c>
      <c r="C2201" s="561" t="s">
        <v>2197</v>
      </c>
      <c r="D2201" s="561" t="s">
        <v>2198</v>
      </c>
      <c r="E2201" s="562" t="s">
        <v>22</v>
      </c>
      <c r="F2201" s="561" t="s">
        <v>22</v>
      </c>
      <c r="G2201" s="561" t="s">
        <v>27259</v>
      </c>
      <c r="H2201" s="561" t="s">
        <v>2224</v>
      </c>
      <c r="I2201" s="561" t="s">
        <v>23868</v>
      </c>
      <c r="J2201" s="561" t="s">
        <v>24</v>
      </c>
      <c r="K2201" s="562" t="s">
        <v>27260</v>
      </c>
      <c r="L2201" s="561" t="s">
        <v>25</v>
      </c>
    </row>
    <row r="2202" spans="1:12" x14ac:dyDescent="0.25">
      <c r="A2202" s="561" t="s">
        <v>2138</v>
      </c>
      <c r="B2202" s="561" t="s">
        <v>2139</v>
      </c>
      <c r="C2202" s="561" t="s">
        <v>2197</v>
      </c>
      <c r="D2202" s="561" t="s">
        <v>2198</v>
      </c>
      <c r="E2202" s="562" t="s">
        <v>22</v>
      </c>
      <c r="F2202" s="561" t="s">
        <v>22</v>
      </c>
      <c r="G2202" s="561" t="s">
        <v>27261</v>
      </c>
      <c r="H2202" s="561" t="s">
        <v>2225</v>
      </c>
      <c r="I2202" s="561" t="s">
        <v>23868</v>
      </c>
      <c r="J2202" s="561" t="s">
        <v>24</v>
      </c>
      <c r="K2202" s="562" t="s">
        <v>27262</v>
      </c>
      <c r="L2202" s="561" t="s">
        <v>25</v>
      </c>
    </row>
    <row r="2203" spans="1:12" x14ac:dyDescent="0.25">
      <c r="A2203" s="561" t="s">
        <v>2138</v>
      </c>
      <c r="B2203" s="561" t="s">
        <v>2139</v>
      </c>
      <c r="C2203" s="561" t="s">
        <v>2197</v>
      </c>
      <c r="D2203" s="561" t="s">
        <v>2198</v>
      </c>
      <c r="E2203" s="562" t="s">
        <v>22</v>
      </c>
      <c r="F2203" s="561" t="s">
        <v>22</v>
      </c>
      <c r="G2203" s="561" t="s">
        <v>27263</v>
      </c>
      <c r="H2203" s="561" t="s">
        <v>2226</v>
      </c>
      <c r="I2203" s="561" t="s">
        <v>23868</v>
      </c>
      <c r="J2203" s="561" t="s">
        <v>24</v>
      </c>
      <c r="K2203" s="562" t="s">
        <v>27264</v>
      </c>
      <c r="L2203" s="561" t="s">
        <v>25</v>
      </c>
    </row>
    <row r="2204" spans="1:12" x14ac:dyDescent="0.25">
      <c r="A2204" s="561" t="s">
        <v>2138</v>
      </c>
      <c r="B2204" s="561" t="s">
        <v>2139</v>
      </c>
      <c r="C2204" s="561" t="s">
        <v>2197</v>
      </c>
      <c r="D2204" s="561" t="s">
        <v>2198</v>
      </c>
      <c r="E2204" s="562" t="s">
        <v>22</v>
      </c>
      <c r="F2204" s="561" t="s">
        <v>22</v>
      </c>
      <c r="G2204" s="561" t="s">
        <v>27265</v>
      </c>
      <c r="H2204" s="561" t="s">
        <v>2227</v>
      </c>
      <c r="I2204" s="561" t="s">
        <v>23868</v>
      </c>
      <c r="J2204" s="561" t="s">
        <v>24</v>
      </c>
      <c r="K2204" s="562" t="s">
        <v>27266</v>
      </c>
      <c r="L2204" s="561" t="s">
        <v>25</v>
      </c>
    </row>
    <row r="2205" spans="1:12" x14ac:dyDescent="0.25">
      <c r="A2205" s="561" t="s">
        <v>2138</v>
      </c>
      <c r="B2205" s="561" t="s">
        <v>2139</v>
      </c>
      <c r="C2205" s="561" t="s">
        <v>2197</v>
      </c>
      <c r="D2205" s="561" t="s">
        <v>2198</v>
      </c>
      <c r="E2205" s="562" t="s">
        <v>22</v>
      </c>
      <c r="F2205" s="561" t="s">
        <v>22</v>
      </c>
      <c r="G2205" s="561" t="s">
        <v>27267</v>
      </c>
      <c r="H2205" s="561" t="s">
        <v>2228</v>
      </c>
      <c r="I2205" s="561" t="s">
        <v>23868</v>
      </c>
      <c r="J2205" s="561" t="s">
        <v>24</v>
      </c>
      <c r="K2205" s="562" t="s">
        <v>27268</v>
      </c>
      <c r="L2205" s="561" t="s">
        <v>25</v>
      </c>
    </row>
    <row r="2206" spans="1:12" x14ac:dyDescent="0.25">
      <c r="A2206" s="561" t="s">
        <v>2138</v>
      </c>
      <c r="B2206" s="561" t="s">
        <v>2139</v>
      </c>
      <c r="C2206" s="561" t="s">
        <v>2197</v>
      </c>
      <c r="D2206" s="561" t="s">
        <v>2198</v>
      </c>
      <c r="E2206" s="562" t="s">
        <v>22</v>
      </c>
      <c r="F2206" s="561" t="s">
        <v>22</v>
      </c>
      <c r="G2206" s="561" t="s">
        <v>27269</v>
      </c>
      <c r="H2206" s="561" t="s">
        <v>2229</v>
      </c>
      <c r="I2206" s="561" t="s">
        <v>23868</v>
      </c>
      <c r="J2206" s="561" t="s">
        <v>24</v>
      </c>
      <c r="K2206" s="562" t="s">
        <v>8434</v>
      </c>
      <c r="L2206" s="561" t="s">
        <v>25</v>
      </c>
    </row>
    <row r="2207" spans="1:12" x14ac:dyDescent="0.25">
      <c r="A2207" s="561" t="s">
        <v>2138</v>
      </c>
      <c r="B2207" s="561" t="s">
        <v>2139</v>
      </c>
      <c r="C2207" s="561" t="s">
        <v>2197</v>
      </c>
      <c r="D2207" s="561" t="s">
        <v>2198</v>
      </c>
      <c r="E2207" s="562" t="s">
        <v>22</v>
      </c>
      <c r="F2207" s="561" t="s">
        <v>22</v>
      </c>
      <c r="G2207" s="561" t="s">
        <v>27270</v>
      </c>
      <c r="H2207" s="561" t="s">
        <v>2230</v>
      </c>
      <c r="I2207" s="561" t="s">
        <v>23868</v>
      </c>
      <c r="J2207" s="561" t="s">
        <v>24</v>
      </c>
      <c r="K2207" s="562" t="s">
        <v>8055</v>
      </c>
      <c r="L2207" s="561" t="s">
        <v>25</v>
      </c>
    </row>
    <row r="2208" spans="1:12" x14ac:dyDescent="0.25">
      <c r="A2208" s="561" t="s">
        <v>2138</v>
      </c>
      <c r="B2208" s="561" t="s">
        <v>2139</v>
      </c>
      <c r="C2208" s="561" t="s">
        <v>2197</v>
      </c>
      <c r="D2208" s="561" t="s">
        <v>2198</v>
      </c>
      <c r="E2208" s="562" t="s">
        <v>22</v>
      </c>
      <c r="F2208" s="561" t="s">
        <v>22</v>
      </c>
      <c r="G2208" s="561" t="s">
        <v>27271</v>
      </c>
      <c r="H2208" s="561" t="s">
        <v>2231</v>
      </c>
      <c r="I2208" s="561" t="s">
        <v>23868</v>
      </c>
      <c r="J2208" s="561" t="s">
        <v>24</v>
      </c>
      <c r="K2208" s="562" t="s">
        <v>27272</v>
      </c>
      <c r="L2208" s="561" t="s">
        <v>25</v>
      </c>
    </row>
    <row r="2209" spans="1:12" x14ac:dyDescent="0.25">
      <c r="A2209" s="561" t="s">
        <v>2138</v>
      </c>
      <c r="B2209" s="561" t="s">
        <v>2139</v>
      </c>
      <c r="C2209" s="561" t="s">
        <v>2197</v>
      </c>
      <c r="D2209" s="561" t="s">
        <v>2198</v>
      </c>
      <c r="E2209" s="562" t="s">
        <v>22</v>
      </c>
      <c r="F2209" s="561" t="s">
        <v>22</v>
      </c>
      <c r="G2209" s="561" t="s">
        <v>27273</v>
      </c>
      <c r="H2209" s="561" t="s">
        <v>2232</v>
      </c>
      <c r="I2209" s="561" t="s">
        <v>23868</v>
      </c>
      <c r="J2209" s="561" t="s">
        <v>24</v>
      </c>
      <c r="K2209" s="562" t="s">
        <v>27274</v>
      </c>
      <c r="L2209" s="561" t="s">
        <v>25</v>
      </c>
    </row>
    <row r="2210" spans="1:12" x14ac:dyDescent="0.25">
      <c r="A2210" s="561" t="s">
        <v>2138</v>
      </c>
      <c r="B2210" s="561" t="s">
        <v>2139</v>
      </c>
      <c r="C2210" s="561" t="s">
        <v>2197</v>
      </c>
      <c r="D2210" s="561" t="s">
        <v>2198</v>
      </c>
      <c r="E2210" s="562" t="s">
        <v>22</v>
      </c>
      <c r="F2210" s="561" t="s">
        <v>22</v>
      </c>
      <c r="G2210" s="561" t="s">
        <v>27275</v>
      </c>
      <c r="H2210" s="561" t="s">
        <v>2233</v>
      </c>
      <c r="I2210" s="561" t="s">
        <v>23868</v>
      </c>
      <c r="J2210" s="561" t="s">
        <v>24</v>
      </c>
      <c r="K2210" s="562" t="s">
        <v>27276</v>
      </c>
      <c r="L2210" s="561" t="s">
        <v>25</v>
      </c>
    </row>
    <row r="2211" spans="1:12" x14ac:dyDescent="0.25">
      <c r="A2211" s="561" t="s">
        <v>2138</v>
      </c>
      <c r="B2211" s="561" t="s">
        <v>2139</v>
      </c>
      <c r="C2211" s="561" t="s">
        <v>2197</v>
      </c>
      <c r="D2211" s="561" t="s">
        <v>2198</v>
      </c>
      <c r="E2211" s="562" t="s">
        <v>22</v>
      </c>
      <c r="F2211" s="561" t="s">
        <v>22</v>
      </c>
      <c r="G2211" s="561" t="s">
        <v>27277</v>
      </c>
      <c r="H2211" s="561" t="s">
        <v>2234</v>
      </c>
      <c r="I2211" s="561" t="s">
        <v>23868</v>
      </c>
      <c r="J2211" s="561" t="s">
        <v>24</v>
      </c>
      <c r="K2211" s="562" t="s">
        <v>7942</v>
      </c>
      <c r="L2211" s="561" t="s">
        <v>25</v>
      </c>
    </row>
    <row r="2212" spans="1:12" x14ac:dyDescent="0.25">
      <c r="A2212" s="561" t="s">
        <v>2138</v>
      </c>
      <c r="B2212" s="561" t="s">
        <v>2139</v>
      </c>
      <c r="C2212" s="561" t="s">
        <v>2197</v>
      </c>
      <c r="D2212" s="561" t="s">
        <v>2198</v>
      </c>
      <c r="E2212" s="562" t="s">
        <v>22</v>
      </c>
      <c r="F2212" s="561" t="s">
        <v>22</v>
      </c>
      <c r="G2212" s="561" t="s">
        <v>27278</v>
      </c>
      <c r="H2212" s="561" t="s">
        <v>2235</v>
      </c>
      <c r="I2212" s="561" t="s">
        <v>23868</v>
      </c>
      <c r="J2212" s="561" t="s">
        <v>24</v>
      </c>
      <c r="K2212" s="562" t="s">
        <v>25734</v>
      </c>
      <c r="L2212" s="561" t="s">
        <v>25</v>
      </c>
    </row>
    <row r="2213" spans="1:12" x14ac:dyDescent="0.25">
      <c r="A2213" s="561" t="s">
        <v>2138</v>
      </c>
      <c r="B2213" s="561" t="s">
        <v>2139</v>
      </c>
      <c r="C2213" s="561" t="s">
        <v>2197</v>
      </c>
      <c r="D2213" s="561" t="s">
        <v>2198</v>
      </c>
      <c r="E2213" s="562" t="s">
        <v>22</v>
      </c>
      <c r="F2213" s="561" t="s">
        <v>22</v>
      </c>
      <c r="G2213" s="561" t="s">
        <v>27279</v>
      </c>
      <c r="H2213" s="561" t="s">
        <v>2236</v>
      </c>
      <c r="I2213" s="561" t="s">
        <v>23868</v>
      </c>
      <c r="J2213" s="561" t="s">
        <v>24</v>
      </c>
      <c r="K2213" s="562" t="s">
        <v>27280</v>
      </c>
      <c r="L2213" s="561" t="s">
        <v>25</v>
      </c>
    </row>
    <row r="2214" spans="1:12" x14ac:dyDescent="0.25">
      <c r="A2214" s="561" t="s">
        <v>2138</v>
      </c>
      <c r="B2214" s="561" t="s">
        <v>2139</v>
      </c>
      <c r="C2214" s="561" t="s">
        <v>2197</v>
      </c>
      <c r="D2214" s="561" t="s">
        <v>2198</v>
      </c>
      <c r="E2214" s="562" t="s">
        <v>22</v>
      </c>
      <c r="F2214" s="561" t="s">
        <v>22</v>
      </c>
      <c r="G2214" s="561" t="s">
        <v>27281</v>
      </c>
      <c r="H2214" s="561" t="s">
        <v>2237</v>
      </c>
      <c r="I2214" s="561" t="s">
        <v>23868</v>
      </c>
      <c r="J2214" s="561" t="s">
        <v>24</v>
      </c>
      <c r="K2214" s="562" t="s">
        <v>27282</v>
      </c>
      <c r="L2214" s="561" t="s">
        <v>25</v>
      </c>
    </row>
    <row r="2215" spans="1:12" x14ac:dyDescent="0.25">
      <c r="A2215" s="561" t="s">
        <v>2138</v>
      </c>
      <c r="B2215" s="561" t="s">
        <v>2139</v>
      </c>
      <c r="C2215" s="561" t="s">
        <v>2197</v>
      </c>
      <c r="D2215" s="561" t="s">
        <v>2198</v>
      </c>
      <c r="E2215" s="562" t="s">
        <v>22</v>
      </c>
      <c r="F2215" s="561" t="s">
        <v>22</v>
      </c>
      <c r="G2215" s="561" t="s">
        <v>27283</v>
      </c>
      <c r="H2215" s="561" t="s">
        <v>2238</v>
      </c>
      <c r="I2215" s="561" t="s">
        <v>23868</v>
      </c>
      <c r="J2215" s="561" t="s">
        <v>24</v>
      </c>
      <c r="K2215" s="562" t="s">
        <v>27284</v>
      </c>
      <c r="L2215" s="561" t="s">
        <v>25</v>
      </c>
    </row>
    <row r="2216" spans="1:12" x14ac:dyDescent="0.25">
      <c r="A2216" s="561" t="s">
        <v>2138</v>
      </c>
      <c r="B2216" s="561" t="s">
        <v>2139</v>
      </c>
      <c r="C2216" s="561" t="s">
        <v>2197</v>
      </c>
      <c r="D2216" s="561" t="s">
        <v>2198</v>
      </c>
      <c r="E2216" s="562" t="s">
        <v>22</v>
      </c>
      <c r="F2216" s="561" t="s">
        <v>22</v>
      </c>
      <c r="G2216" s="561" t="s">
        <v>27285</v>
      </c>
      <c r="H2216" s="561" t="s">
        <v>2239</v>
      </c>
      <c r="I2216" s="561" t="s">
        <v>23868</v>
      </c>
      <c r="J2216" s="561" t="s">
        <v>24</v>
      </c>
      <c r="K2216" s="562" t="s">
        <v>27286</v>
      </c>
      <c r="L2216" s="561" t="s">
        <v>25</v>
      </c>
    </row>
    <row r="2217" spans="1:12" x14ac:dyDescent="0.25">
      <c r="A2217" s="561" t="s">
        <v>2138</v>
      </c>
      <c r="B2217" s="561" t="s">
        <v>2139</v>
      </c>
      <c r="C2217" s="561" t="s">
        <v>2197</v>
      </c>
      <c r="D2217" s="561" t="s">
        <v>2198</v>
      </c>
      <c r="E2217" s="562" t="s">
        <v>22</v>
      </c>
      <c r="F2217" s="561" t="s">
        <v>22</v>
      </c>
      <c r="G2217" s="561" t="s">
        <v>27287</v>
      </c>
      <c r="H2217" s="561" t="s">
        <v>2240</v>
      </c>
      <c r="I2217" s="561" t="s">
        <v>23868</v>
      </c>
      <c r="J2217" s="561" t="s">
        <v>24</v>
      </c>
      <c r="K2217" s="562" t="s">
        <v>27288</v>
      </c>
      <c r="L2217" s="561" t="s">
        <v>25</v>
      </c>
    </row>
    <row r="2218" spans="1:12" x14ac:dyDescent="0.25">
      <c r="A2218" s="561" t="s">
        <v>2138</v>
      </c>
      <c r="B2218" s="561" t="s">
        <v>2139</v>
      </c>
      <c r="C2218" s="561" t="s">
        <v>2197</v>
      </c>
      <c r="D2218" s="561" t="s">
        <v>2198</v>
      </c>
      <c r="E2218" s="562" t="s">
        <v>22</v>
      </c>
      <c r="F2218" s="561" t="s">
        <v>22</v>
      </c>
      <c r="G2218" s="561" t="s">
        <v>27289</v>
      </c>
      <c r="H2218" s="561" t="s">
        <v>2242</v>
      </c>
      <c r="I2218" s="561" t="s">
        <v>23868</v>
      </c>
      <c r="J2218" s="561" t="s">
        <v>24</v>
      </c>
      <c r="K2218" s="562" t="s">
        <v>27290</v>
      </c>
      <c r="L2218" s="561" t="s">
        <v>25</v>
      </c>
    </row>
    <row r="2219" spans="1:12" x14ac:dyDescent="0.25">
      <c r="A2219" s="561" t="s">
        <v>2138</v>
      </c>
      <c r="B2219" s="561" t="s">
        <v>2139</v>
      </c>
      <c r="C2219" s="561" t="s">
        <v>2197</v>
      </c>
      <c r="D2219" s="561" t="s">
        <v>2198</v>
      </c>
      <c r="E2219" s="562" t="s">
        <v>22</v>
      </c>
      <c r="F2219" s="561" t="s">
        <v>22</v>
      </c>
      <c r="G2219" s="561" t="s">
        <v>27291</v>
      </c>
      <c r="H2219" s="561" t="s">
        <v>2243</v>
      </c>
      <c r="I2219" s="561" t="s">
        <v>23868</v>
      </c>
      <c r="J2219" s="561" t="s">
        <v>24</v>
      </c>
      <c r="K2219" s="562" t="s">
        <v>27292</v>
      </c>
      <c r="L2219" s="561" t="s">
        <v>25</v>
      </c>
    </row>
    <row r="2220" spans="1:12" x14ac:dyDescent="0.25">
      <c r="A2220" s="561" t="s">
        <v>2138</v>
      </c>
      <c r="B2220" s="561" t="s">
        <v>2139</v>
      </c>
      <c r="C2220" s="561" t="s">
        <v>2197</v>
      </c>
      <c r="D2220" s="561" t="s">
        <v>2198</v>
      </c>
      <c r="E2220" s="562" t="s">
        <v>22</v>
      </c>
      <c r="F2220" s="561" t="s">
        <v>22</v>
      </c>
      <c r="G2220" s="561" t="s">
        <v>27293</v>
      </c>
      <c r="H2220" s="561" t="s">
        <v>2244</v>
      </c>
      <c r="I2220" s="561" t="s">
        <v>23868</v>
      </c>
      <c r="J2220" s="561" t="s">
        <v>24</v>
      </c>
      <c r="K2220" s="562" t="s">
        <v>27294</v>
      </c>
      <c r="L2220" s="561" t="s">
        <v>25</v>
      </c>
    </row>
    <row r="2221" spans="1:12" x14ac:dyDescent="0.25">
      <c r="A2221" s="561" t="s">
        <v>2138</v>
      </c>
      <c r="B2221" s="561" t="s">
        <v>2139</v>
      </c>
      <c r="C2221" s="561" t="s">
        <v>2197</v>
      </c>
      <c r="D2221" s="561" t="s">
        <v>2198</v>
      </c>
      <c r="E2221" s="562" t="s">
        <v>22</v>
      </c>
      <c r="F2221" s="561" t="s">
        <v>22</v>
      </c>
      <c r="G2221" s="561" t="s">
        <v>27295</v>
      </c>
      <c r="H2221" s="561" t="s">
        <v>2245</v>
      </c>
      <c r="I2221" s="561" t="s">
        <v>23868</v>
      </c>
      <c r="J2221" s="561" t="s">
        <v>24</v>
      </c>
      <c r="K2221" s="562" t="s">
        <v>27296</v>
      </c>
      <c r="L2221" s="561" t="s">
        <v>25</v>
      </c>
    </row>
    <row r="2222" spans="1:12" x14ac:dyDescent="0.25">
      <c r="A2222" s="561" t="s">
        <v>2138</v>
      </c>
      <c r="B2222" s="561" t="s">
        <v>2139</v>
      </c>
      <c r="C2222" s="561" t="s">
        <v>2197</v>
      </c>
      <c r="D2222" s="561" t="s">
        <v>2198</v>
      </c>
      <c r="E2222" s="562" t="s">
        <v>22</v>
      </c>
      <c r="F2222" s="561" t="s">
        <v>22</v>
      </c>
      <c r="G2222" s="561" t="s">
        <v>27297</v>
      </c>
      <c r="H2222" s="561" t="s">
        <v>2246</v>
      </c>
      <c r="I2222" s="561" t="s">
        <v>23868</v>
      </c>
      <c r="J2222" s="561" t="s">
        <v>24</v>
      </c>
      <c r="K2222" s="562" t="s">
        <v>27298</v>
      </c>
      <c r="L2222" s="561" t="s">
        <v>25</v>
      </c>
    </row>
    <row r="2223" spans="1:12" x14ac:dyDescent="0.25">
      <c r="A2223" s="561" t="s">
        <v>2138</v>
      </c>
      <c r="B2223" s="561" t="s">
        <v>2139</v>
      </c>
      <c r="C2223" s="561" t="s">
        <v>2197</v>
      </c>
      <c r="D2223" s="561" t="s">
        <v>2198</v>
      </c>
      <c r="E2223" s="562" t="s">
        <v>22</v>
      </c>
      <c r="F2223" s="561" t="s">
        <v>22</v>
      </c>
      <c r="G2223" s="561" t="s">
        <v>27299</v>
      </c>
      <c r="H2223" s="561" t="s">
        <v>2247</v>
      </c>
      <c r="I2223" s="561" t="s">
        <v>23868</v>
      </c>
      <c r="J2223" s="561" t="s">
        <v>24</v>
      </c>
      <c r="K2223" s="562" t="s">
        <v>27300</v>
      </c>
      <c r="L2223" s="561" t="s">
        <v>25</v>
      </c>
    </row>
    <row r="2224" spans="1:12" x14ac:dyDescent="0.25">
      <c r="A2224" s="561" t="s">
        <v>2138</v>
      </c>
      <c r="B2224" s="561" t="s">
        <v>2139</v>
      </c>
      <c r="C2224" s="561" t="s">
        <v>2197</v>
      </c>
      <c r="D2224" s="561" t="s">
        <v>2198</v>
      </c>
      <c r="E2224" s="562" t="s">
        <v>22</v>
      </c>
      <c r="F2224" s="561" t="s">
        <v>22</v>
      </c>
      <c r="G2224" s="561" t="s">
        <v>27301</v>
      </c>
      <c r="H2224" s="561" t="s">
        <v>2248</v>
      </c>
      <c r="I2224" s="561" t="s">
        <v>23868</v>
      </c>
      <c r="J2224" s="561" t="s">
        <v>24</v>
      </c>
      <c r="K2224" s="562" t="s">
        <v>27302</v>
      </c>
      <c r="L2224" s="561" t="s">
        <v>25</v>
      </c>
    </row>
    <row r="2225" spans="1:12" x14ac:dyDescent="0.25">
      <c r="A2225" s="561" t="s">
        <v>2138</v>
      </c>
      <c r="B2225" s="561" t="s">
        <v>2139</v>
      </c>
      <c r="C2225" s="561" t="s">
        <v>2197</v>
      </c>
      <c r="D2225" s="561" t="s">
        <v>2198</v>
      </c>
      <c r="E2225" s="562" t="s">
        <v>22</v>
      </c>
      <c r="F2225" s="561" t="s">
        <v>22</v>
      </c>
      <c r="G2225" s="561" t="s">
        <v>27303</v>
      </c>
      <c r="H2225" s="561" t="s">
        <v>2249</v>
      </c>
      <c r="I2225" s="561" t="s">
        <v>23868</v>
      </c>
      <c r="J2225" s="561" t="s">
        <v>24</v>
      </c>
      <c r="K2225" s="562" t="s">
        <v>27304</v>
      </c>
      <c r="L2225" s="561" t="s">
        <v>25</v>
      </c>
    </row>
    <row r="2226" spans="1:12" x14ac:dyDescent="0.25">
      <c r="A2226" s="561" t="s">
        <v>2138</v>
      </c>
      <c r="B2226" s="561" t="s">
        <v>2139</v>
      </c>
      <c r="C2226" s="561" t="s">
        <v>2197</v>
      </c>
      <c r="D2226" s="561" t="s">
        <v>2198</v>
      </c>
      <c r="E2226" s="562" t="s">
        <v>22</v>
      </c>
      <c r="F2226" s="561" t="s">
        <v>22</v>
      </c>
      <c r="G2226" s="561" t="s">
        <v>27305</v>
      </c>
      <c r="H2226" s="561" t="s">
        <v>2250</v>
      </c>
      <c r="I2226" s="561" t="s">
        <v>23868</v>
      </c>
      <c r="J2226" s="561" t="s">
        <v>24</v>
      </c>
      <c r="K2226" s="562" t="s">
        <v>27306</v>
      </c>
      <c r="L2226" s="561" t="s">
        <v>25</v>
      </c>
    </row>
    <row r="2227" spans="1:12" x14ac:dyDescent="0.25">
      <c r="A2227" s="561" t="s">
        <v>2138</v>
      </c>
      <c r="B2227" s="561" t="s">
        <v>2139</v>
      </c>
      <c r="C2227" s="561" t="s">
        <v>2197</v>
      </c>
      <c r="D2227" s="561" t="s">
        <v>2198</v>
      </c>
      <c r="E2227" s="562" t="s">
        <v>22</v>
      </c>
      <c r="F2227" s="561" t="s">
        <v>22</v>
      </c>
      <c r="G2227" s="561" t="s">
        <v>27307</v>
      </c>
      <c r="H2227" s="561" t="s">
        <v>2251</v>
      </c>
      <c r="I2227" s="561" t="s">
        <v>23868</v>
      </c>
      <c r="J2227" s="561" t="s">
        <v>24</v>
      </c>
      <c r="K2227" s="562" t="s">
        <v>27308</v>
      </c>
      <c r="L2227" s="561" t="s">
        <v>25</v>
      </c>
    </row>
    <row r="2228" spans="1:12" x14ac:dyDescent="0.25">
      <c r="A2228" s="561" t="s">
        <v>2138</v>
      </c>
      <c r="B2228" s="561" t="s">
        <v>2139</v>
      </c>
      <c r="C2228" s="561" t="s">
        <v>2197</v>
      </c>
      <c r="D2228" s="561" t="s">
        <v>2198</v>
      </c>
      <c r="E2228" s="562" t="s">
        <v>22</v>
      </c>
      <c r="F2228" s="561" t="s">
        <v>22</v>
      </c>
      <c r="G2228" s="561" t="s">
        <v>27309</v>
      </c>
      <c r="H2228" s="561" t="s">
        <v>2252</v>
      </c>
      <c r="I2228" s="561" t="s">
        <v>23868</v>
      </c>
      <c r="J2228" s="561" t="s">
        <v>24</v>
      </c>
      <c r="K2228" s="562" t="s">
        <v>27310</v>
      </c>
      <c r="L2228" s="561" t="s">
        <v>25</v>
      </c>
    </row>
    <row r="2229" spans="1:12" x14ac:dyDescent="0.25">
      <c r="A2229" s="561" t="s">
        <v>2138</v>
      </c>
      <c r="B2229" s="561" t="s">
        <v>2139</v>
      </c>
      <c r="C2229" s="561" t="s">
        <v>2197</v>
      </c>
      <c r="D2229" s="561" t="s">
        <v>2198</v>
      </c>
      <c r="E2229" s="562" t="s">
        <v>22</v>
      </c>
      <c r="F2229" s="561" t="s">
        <v>22</v>
      </c>
      <c r="G2229" s="561" t="s">
        <v>27311</v>
      </c>
      <c r="H2229" s="561" t="s">
        <v>2253</v>
      </c>
      <c r="I2229" s="561" t="s">
        <v>23868</v>
      </c>
      <c r="J2229" s="561" t="s">
        <v>24</v>
      </c>
      <c r="K2229" s="562" t="s">
        <v>27312</v>
      </c>
      <c r="L2229" s="561" t="s">
        <v>25</v>
      </c>
    </row>
    <row r="2230" spans="1:12" x14ac:dyDescent="0.25">
      <c r="A2230" s="561" t="s">
        <v>2138</v>
      </c>
      <c r="B2230" s="561" t="s">
        <v>2139</v>
      </c>
      <c r="C2230" s="561" t="s">
        <v>2197</v>
      </c>
      <c r="D2230" s="561" t="s">
        <v>2198</v>
      </c>
      <c r="E2230" s="562" t="s">
        <v>22</v>
      </c>
      <c r="F2230" s="561" t="s">
        <v>22</v>
      </c>
      <c r="G2230" s="561" t="s">
        <v>27313</v>
      </c>
      <c r="H2230" s="561" t="s">
        <v>2254</v>
      </c>
      <c r="I2230" s="561" t="s">
        <v>23868</v>
      </c>
      <c r="J2230" s="561" t="s">
        <v>24</v>
      </c>
      <c r="K2230" s="562" t="s">
        <v>8116</v>
      </c>
      <c r="L2230" s="561" t="s">
        <v>25</v>
      </c>
    </row>
    <row r="2231" spans="1:12" x14ac:dyDescent="0.25">
      <c r="A2231" s="561" t="s">
        <v>2138</v>
      </c>
      <c r="B2231" s="561" t="s">
        <v>2139</v>
      </c>
      <c r="C2231" s="561" t="s">
        <v>2197</v>
      </c>
      <c r="D2231" s="561" t="s">
        <v>2198</v>
      </c>
      <c r="E2231" s="562" t="s">
        <v>22</v>
      </c>
      <c r="F2231" s="561" t="s">
        <v>22</v>
      </c>
      <c r="G2231" s="561" t="s">
        <v>27314</v>
      </c>
      <c r="H2231" s="561" t="s">
        <v>2255</v>
      </c>
      <c r="I2231" s="561" t="s">
        <v>23868</v>
      </c>
      <c r="J2231" s="561" t="s">
        <v>24</v>
      </c>
      <c r="K2231" s="562" t="s">
        <v>27315</v>
      </c>
      <c r="L2231" s="561" t="s">
        <v>25</v>
      </c>
    </row>
    <row r="2232" spans="1:12" x14ac:dyDescent="0.25">
      <c r="A2232" s="561" t="s">
        <v>2138</v>
      </c>
      <c r="B2232" s="561" t="s">
        <v>2139</v>
      </c>
      <c r="C2232" s="561" t="s">
        <v>2197</v>
      </c>
      <c r="D2232" s="561" t="s">
        <v>2198</v>
      </c>
      <c r="E2232" s="562" t="s">
        <v>22</v>
      </c>
      <c r="F2232" s="561" t="s">
        <v>22</v>
      </c>
      <c r="G2232" s="561" t="s">
        <v>27316</v>
      </c>
      <c r="H2232" s="561" t="s">
        <v>2256</v>
      </c>
      <c r="I2232" s="561" t="s">
        <v>23868</v>
      </c>
      <c r="J2232" s="561" t="s">
        <v>24</v>
      </c>
      <c r="K2232" s="562" t="s">
        <v>27317</v>
      </c>
      <c r="L2232" s="561" t="s">
        <v>25</v>
      </c>
    </row>
    <row r="2233" spans="1:12" x14ac:dyDescent="0.25">
      <c r="A2233" s="561" t="s">
        <v>2138</v>
      </c>
      <c r="B2233" s="561" t="s">
        <v>2139</v>
      </c>
      <c r="C2233" s="561" t="s">
        <v>2197</v>
      </c>
      <c r="D2233" s="561" t="s">
        <v>2198</v>
      </c>
      <c r="E2233" s="562" t="s">
        <v>22</v>
      </c>
      <c r="F2233" s="561" t="s">
        <v>22</v>
      </c>
      <c r="G2233" s="561" t="s">
        <v>27318</v>
      </c>
      <c r="H2233" s="561" t="s">
        <v>2258</v>
      </c>
      <c r="I2233" s="561" t="s">
        <v>23868</v>
      </c>
      <c r="J2233" s="561" t="s">
        <v>24</v>
      </c>
      <c r="K2233" s="562" t="s">
        <v>7059</v>
      </c>
      <c r="L2233" s="561" t="s">
        <v>25</v>
      </c>
    </row>
    <row r="2234" spans="1:12" x14ac:dyDescent="0.25">
      <c r="A2234" s="561" t="s">
        <v>2138</v>
      </c>
      <c r="B2234" s="561" t="s">
        <v>2139</v>
      </c>
      <c r="C2234" s="561" t="s">
        <v>2197</v>
      </c>
      <c r="D2234" s="561" t="s">
        <v>2198</v>
      </c>
      <c r="E2234" s="562" t="s">
        <v>22</v>
      </c>
      <c r="F2234" s="561" t="s">
        <v>22</v>
      </c>
      <c r="G2234" s="561" t="s">
        <v>27319</v>
      </c>
      <c r="H2234" s="561" t="s">
        <v>2259</v>
      </c>
      <c r="I2234" s="561" t="s">
        <v>23868</v>
      </c>
      <c r="J2234" s="561" t="s">
        <v>24</v>
      </c>
      <c r="K2234" s="562" t="s">
        <v>27320</v>
      </c>
      <c r="L2234" s="561" t="s">
        <v>25</v>
      </c>
    </row>
    <row r="2235" spans="1:12" x14ac:dyDescent="0.25">
      <c r="A2235" s="561" t="s">
        <v>2138</v>
      </c>
      <c r="B2235" s="561" t="s">
        <v>2139</v>
      </c>
      <c r="C2235" s="561" t="s">
        <v>2197</v>
      </c>
      <c r="D2235" s="561" t="s">
        <v>2198</v>
      </c>
      <c r="E2235" s="562" t="s">
        <v>22</v>
      </c>
      <c r="F2235" s="561" t="s">
        <v>22</v>
      </c>
      <c r="G2235" s="561" t="s">
        <v>27321</v>
      </c>
      <c r="H2235" s="561" t="s">
        <v>2260</v>
      </c>
      <c r="I2235" s="561" t="s">
        <v>23868</v>
      </c>
      <c r="J2235" s="561" t="s">
        <v>24</v>
      </c>
      <c r="K2235" s="562" t="s">
        <v>27322</v>
      </c>
      <c r="L2235" s="561" t="s">
        <v>25</v>
      </c>
    </row>
    <row r="2236" spans="1:12" x14ac:dyDescent="0.25">
      <c r="A2236" s="561" t="s">
        <v>2138</v>
      </c>
      <c r="B2236" s="561" t="s">
        <v>2139</v>
      </c>
      <c r="C2236" s="561" t="s">
        <v>2197</v>
      </c>
      <c r="D2236" s="561" t="s">
        <v>2198</v>
      </c>
      <c r="E2236" s="562" t="s">
        <v>22</v>
      </c>
      <c r="F2236" s="561" t="s">
        <v>22</v>
      </c>
      <c r="G2236" s="561" t="s">
        <v>27323</v>
      </c>
      <c r="H2236" s="561" t="s">
        <v>2261</v>
      </c>
      <c r="I2236" s="561" t="s">
        <v>23868</v>
      </c>
      <c r="J2236" s="561" t="s">
        <v>24</v>
      </c>
      <c r="K2236" s="562" t="s">
        <v>27324</v>
      </c>
      <c r="L2236" s="561" t="s">
        <v>25</v>
      </c>
    </row>
    <row r="2237" spans="1:12" x14ac:dyDescent="0.25">
      <c r="A2237" s="561" t="s">
        <v>2138</v>
      </c>
      <c r="B2237" s="561" t="s">
        <v>2139</v>
      </c>
      <c r="C2237" s="561" t="s">
        <v>2197</v>
      </c>
      <c r="D2237" s="561" t="s">
        <v>2198</v>
      </c>
      <c r="E2237" s="562" t="s">
        <v>22</v>
      </c>
      <c r="F2237" s="561" t="s">
        <v>22</v>
      </c>
      <c r="G2237" s="561" t="s">
        <v>27325</v>
      </c>
      <c r="H2237" s="561" t="s">
        <v>2262</v>
      </c>
      <c r="I2237" s="561" t="s">
        <v>23868</v>
      </c>
      <c r="J2237" s="561" t="s">
        <v>24</v>
      </c>
      <c r="K2237" s="562" t="s">
        <v>27326</v>
      </c>
      <c r="L2237" s="561" t="s">
        <v>25</v>
      </c>
    </row>
    <row r="2238" spans="1:12" x14ac:dyDescent="0.25">
      <c r="A2238" s="561" t="s">
        <v>2138</v>
      </c>
      <c r="B2238" s="561" t="s">
        <v>2139</v>
      </c>
      <c r="C2238" s="561" t="s">
        <v>2197</v>
      </c>
      <c r="D2238" s="561" t="s">
        <v>2198</v>
      </c>
      <c r="E2238" s="562" t="s">
        <v>22</v>
      </c>
      <c r="F2238" s="561" t="s">
        <v>22</v>
      </c>
      <c r="G2238" s="561" t="s">
        <v>27327</v>
      </c>
      <c r="H2238" s="561" t="s">
        <v>2263</v>
      </c>
      <c r="I2238" s="561" t="s">
        <v>23868</v>
      </c>
      <c r="J2238" s="561" t="s">
        <v>24</v>
      </c>
      <c r="K2238" s="562" t="s">
        <v>27328</v>
      </c>
      <c r="L2238" s="561" t="s">
        <v>25</v>
      </c>
    </row>
    <row r="2239" spans="1:12" x14ac:dyDescent="0.25">
      <c r="A2239" s="561" t="s">
        <v>2138</v>
      </c>
      <c r="B2239" s="561" t="s">
        <v>2139</v>
      </c>
      <c r="C2239" s="561" t="s">
        <v>2197</v>
      </c>
      <c r="D2239" s="561" t="s">
        <v>2198</v>
      </c>
      <c r="E2239" s="562" t="s">
        <v>22</v>
      </c>
      <c r="F2239" s="561" t="s">
        <v>22</v>
      </c>
      <c r="G2239" s="561" t="s">
        <v>27329</v>
      </c>
      <c r="H2239" s="561" t="s">
        <v>2264</v>
      </c>
      <c r="I2239" s="561" t="s">
        <v>23868</v>
      </c>
      <c r="J2239" s="561" t="s">
        <v>24</v>
      </c>
      <c r="K2239" s="562" t="s">
        <v>27330</v>
      </c>
      <c r="L2239" s="561" t="s">
        <v>25</v>
      </c>
    </row>
    <row r="2240" spans="1:12" x14ac:dyDescent="0.25">
      <c r="A2240" s="561" t="s">
        <v>2138</v>
      </c>
      <c r="B2240" s="561" t="s">
        <v>2139</v>
      </c>
      <c r="C2240" s="561" t="s">
        <v>2197</v>
      </c>
      <c r="D2240" s="561" t="s">
        <v>2198</v>
      </c>
      <c r="E2240" s="562" t="s">
        <v>22</v>
      </c>
      <c r="F2240" s="561" t="s">
        <v>22</v>
      </c>
      <c r="G2240" s="561" t="s">
        <v>27331</v>
      </c>
      <c r="H2240" s="561" t="s">
        <v>2265</v>
      </c>
      <c r="I2240" s="561" t="s">
        <v>23868</v>
      </c>
      <c r="J2240" s="561" t="s">
        <v>24</v>
      </c>
      <c r="K2240" s="562" t="s">
        <v>27332</v>
      </c>
      <c r="L2240" s="561" t="s">
        <v>25</v>
      </c>
    </row>
    <row r="2241" spans="1:12" x14ac:dyDescent="0.25">
      <c r="A2241" s="561" t="s">
        <v>2138</v>
      </c>
      <c r="B2241" s="561" t="s">
        <v>2139</v>
      </c>
      <c r="C2241" s="561" t="s">
        <v>2197</v>
      </c>
      <c r="D2241" s="561" t="s">
        <v>2198</v>
      </c>
      <c r="E2241" s="562" t="s">
        <v>22</v>
      </c>
      <c r="F2241" s="561" t="s">
        <v>22</v>
      </c>
      <c r="G2241" s="561" t="s">
        <v>27333</v>
      </c>
      <c r="H2241" s="561" t="s">
        <v>2266</v>
      </c>
      <c r="I2241" s="561" t="s">
        <v>23868</v>
      </c>
      <c r="J2241" s="561" t="s">
        <v>24</v>
      </c>
      <c r="K2241" s="562" t="s">
        <v>7914</v>
      </c>
      <c r="L2241" s="561" t="s">
        <v>25</v>
      </c>
    </row>
    <row r="2242" spans="1:12" x14ac:dyDescent="0.25">
      <c r="A2242" s="561" t="s">
        <v>2138</v>
      </c>
      <c r="B2242" s="561" t="s">
        <v>2139</v>
      </c>
      <c r="C2242" s="561" t="s">
        <v>2197</v>
      </c>
      <c r="D2242" s="561" t="s">
        <v>2198</v>
      </c>
      <c r="E2242" s="562" t="s">
        <v>22</v>
      </c>
      <c r="F2242" s="561" t="s">
        <v>22</v>
      </c>
      <c r="G2242" s="561" t="s">
        <v>27334</v>
      </c>
      <c r="H2242" s="561" t="s">
        <v>2267</v>
      </c>
      <c r="I2242" s="561" t="s">
        <v>23868</v>
      </c>
      <c r="J2242" s="561" t="s">
        <v>24</v>
      </c>
      <c r="K2242" s="562" t="s">
        <v>27335</v>
      </c>
      <c r="L2242" s="561" t="s">
        <v>25</v>
      </c>
    </row>
    <row r="2243" spans="1:12" x14ac:dyDescent="0.25">
      <c r="A2243" s="561" t="s">
        <v>2138</v>
      </c>
      <c r="B2243" s="561" t="s">
        <v>2139</v>
      </c>
      <c r="C2243" s="561" t="s">
        <v>2197</v>
      </c>
      <c r="D2243" s="561" t="s">
        <v>2198</v>
      </c>
      <c r="E2243" s="562" t="s">
        <v>22</v>
      </c>
      <c r="F2243" s="561" t="s">
        <v>22</v>
      </c>
      <c r="G2243" s="561" t="s">
        <v>27336</v>
      </c>
      <c r="H2243" s="561" t="s">
        <v>2268</v>
      </c>
      <c r="I2243" s="561" t="s">
        <v>23868</v>
      </c>
      <c r="J2243" s="561" t="s">
        <v>24</v>
      </c>
      <c r="K2243" s="562" t="s">
        <v>27337</v>
      </c>
      <c r="L2243" s="561" t="s">
        <v>25</v>
      </c>
    </row>
    <row r="2244" spans="1:12" x14ac:dyDescent="0.25">
      <c r="A2244" s="561" t="s">
        <v>2138</v>
      </c>
      <c r="B2244" s="561" t="s">
        <v>2139</v>
      </c>
      <c r="C2244" s="561" t="s">
        <v>2197</v>
      </c>
      <c r="D2244" s="561" t="s">
        <v>2198</v>
      </c>
      <c r="E2244" s="562" t="s">
        <v>22</v>
      </c>
      <c r="F2244" s="561" t="s">
        <v>22</v>
      </c>
      <c r="G2244" s="561" t="s">
        <v>27338</v>
      </c>
      <c r="H2244" s="561" t="s">
        <v>2269</v>
      </c>
      <c r="I2244" s="561" t="s">
        <v>23868</v>
      </c>
      <c r="J2244" s="561" t="s">
        <v>24</v>
      </c>
      <c r="K2244" s="562" t="s">
        <v>4747</v>
      </c>
      <c r="L2244" s="561" t="s">
        <v>25</v>
      </c>
    </row>
    <row r="2245" spans="1:12" x14ac:dyDescent="0.25">
      <c r="A2245" s="561" t="s">
        <v>2138</v>
      </c>
      <c r="B2245" s="561" t="s">
        <v>2139</v>
      </c>
      <c r="C2245" s="561" t="s">
        <v>2197</v>
      </c>
      <c r="D2245" s="561" t="s">
        <v>2198</v>
      </c>
      <c r="E2245" s="562" t="s">
        <v>22</v>
      </c>
      <c r="F2245" s="561" t="s">
        <v>22</v>
      </c>
      <c r="G2245" s="561" t="s">
        <v>27339</v>
      </c>
      <c r="H2245" s="561" t="s">
        <v>2270</v>
      </c>
      <c r="I2245" s="561" t="s">
        <v>23868</v>
      </c>
      <c r="J2245" s="561" t="s">
        <v>24</v>
      </c>
      <c r="K2245" s="562" t="s">
        <v>27340</v>
      </c>
      <c r="L2245" s="561" t="s">
        <v>25</v>
      </c>
    </row>
    <row r="2246" spans="1:12" x14ac:dyDescent="0.25">
      <c r="A2246" s="561" t="s">
        <v>2138</v>
      </c>
      <c r="B2246" s="561" t="s">
        <v>2139</v>
      </c>
      <c r="C2246" s="561" t="s">
        <v>2197</v>
      </c>
      <c r="D2246" s="561" t="s">
        <v>2198</v>
      </c>
      <c r="E2246" s="562" t="s">
        <v>22</v>
      </c>
      <c r="F2246" s="561" t="s">
        <v>22</v>
      </c>
      <c r="G2246" s="561" t="s">
        <v>27341</v>
      </c>
      <c r="H2246" s="561" t="s">
        <v>2271</v>
      </c>
      <c r="I2246" s="561" t="s">
        <v>23868</v>
      </c>
      <c r="J2246" s="561" t="s">
        <v>24</v>
      </c>
      <c r="K2246" s="562" t="s">
        <v>27342</v>
      </c>
      <c r="L2246" s="561" t="s">
        <v>25</v>
      </c>
    </row>
    <row r="2247" spans="1:12" x14ac:dyDescent="0.25">
      <c r="A2247" s="561" t="s">
        <v>2138</v>
      </c>
      <c r="B2247" s="561" t="s">
        <v>2139</v>
      </c>
      <c r="C2247" s="561" t="s">
        <v>2197</v>
      </c>
      <c r="D2247" s="561" t="s">
        <v>2198</v>
      </c>
      <c r="E2247" s="562" t="s">
        <v>22</v>
      </c>
      <c r="F2247" s="561" t="s">
        <v>22</v>
      </c>
      <c r="G2247" s="561" t="s">
        <v>27343</v>
      </c>
      <c r="H2247" s="561" t="s">
        <v>2272</v>
      </c>
      <c r="I2247" s="561" t="s">
        <v>23868</v>
      </c>
      <c r="J2247" s="561" t="s">
        <v>24</v>
      </c>
      <c r="K2247" s="562" t="s">
        <v>27344</v>
      </c>
      <c r="L2247" s="561" t="s">
        <v>25</v>
      </c>
    </row>
    <row r="2248" spans="1:12" x14ac:dyDescent="0.25">
      <c r="A2248" s="561" t="s">
        <v>2138</v>
      </c>
      <c r="B2248" s="561" t="s">
        <v>2139</v>
      </c>
      <c r="C2248" s="561" t="s">
        <v>2197</v>
      </c>
      <c r="D2248" s="561" t="s">
        <v>2198</v>
      </c>
      <c r="E2248" s="562" t="s">
        <v>22</v>
      </c>
      <c r="F2248" s="561" t="s">
        <v>22</v>
      </c>
      <c r="G2248" s="561" t="s">
        <v>27345</v>
      </c>
      <c r="H2248" s="561" t="s">
        <v>2273</v>
      </c>
      <c r="I2248" s="561" t="s">
        <v>23868</v>
      </c>
      <c r="J2248" s="561" t="s">
        <v>24</v>
      </c>
      <c r="K2248" s="562" t="s">
        <v>27346</v>
      </c>
      <c r="L2248" s="561" t="s">
        <v>25</v>
      </c>
    </row>
    <row r="2249" spans="1:12" x14ac:dyDescent="0.25">
      <c r="A2249" s="561" t="s">
        <v>2138</v>
      </c>
      <c r="B2249" s="561" t="s">
        <v>2139</v>
      </c>
      <c r="C2249" s="561" t="s">
        <v>2197</v>
      </c>
      <c r="D2249" s="561" t="s">
        <v>2198</v>
      </c>
      <c r="E2249" s="562" t="s">
        <v>22</v>
      </c>
      <c r="F2249" s="561" t="s">
        <v>22</v>
      </c>
      <c r="G2249" s="561" t="s">
        <v>27347</v>
      </c>
      <c r="H2249" s="561" t="s">
        <v>2274</v>
      </c>
      <c r="I2249" s="561" t="s">
        <v>23868</v>
      </c>
      <c r="J2249" s="561" t="s">
        <v>24</v>
      </c>
      <c r="K2249" s="562" t="s">
        <v>27348</v>
      </c>
      <c r="L2249" s="561" t="s">
        <v>25</v>
      </c>
    </row>
    <row r="2250" spans="1:12" x14ac:dyDescent="0.25">
      <c r="A2250" s="561" t="s">
        <v>2138</v>
      </c>
      <c r="B2250" s="561" t="s">
        <v>2139</v>
      </c>
      <c r="C2250" s="561" t="s">
        <v>2197</v>
      </c>
      <c r="D2250" s="561" t="s">
        <v>2198</v>
      </c>
      <c r="E2250" s="562" t="s">
        <v>22</v>
      </c>
      <c r="F2250" s="561" t="s">
        <v>22</v>
      </c>
      <c r="G2250" s="561" t="s">
        <v>27349</v>
      </c>
      <c r="H2250" s="561" t="s">
        <v>2275</v>
      </c>
      <c r="I2250" s="561" t="s">
        <v>23868</v>
      </c>
      <c r="J2250" s="561" t="s">
        <v>24</v>
      </c>
      <c r="K2250" s="562" t="s">
        <v>27350</v>
      </c>
      <c r="L2250" s="561" t="s">
        <v>25</v>
      </c>
    </row>
    <row r="2251" spans="1:12" x14ac:dyDescent="0.25">
      <c r="A2251" s="561" t="s">
        <v>2138</v>
      </c>
      <c r="B2251" s="561" t="s">
        <v>2139</v>
      </c>
      <c r="C2251" s="561" t="s">
        <v>2197</v>
      </c>
      <c r="D2251" s="561" t="s">
        <v>2198</v>
      </c>
      <c r="E2251" s="562" t="s">
        <v>22</v>
      </c>
      <c r="F2251" s="561" t="s">
        <v>22</v>
      </c>
      <c r="G2251" s="561" t="s">
        <v>27351</v>
      </c>
      <c r="H2251" s="561" t="s">
        <v>2276</v>
      </c>
      <c r="I2251" s="561" t="s">
        <v>23868</v>
      </c>
      <c r="J2251" s="561" t="s">
        <v>24</v>
      </c>
      <c r="K2251" s="562" t="s">
        <v>27352</v>
      </c>
      <c r="L2251" s="561" t="s">
        <v>25</v>
      </c>
    </row>
    <row r="2252" spans="1:12" x14ac:dyDescent="0.25">
      <c r="A2252" s="561" t="s">
        <v>2138</v>
      </c>
      <c r="B2252" s="561" t="s">
        <v>2139</v>
      </c>
      <c r="C2252" s="561" t="s">
        <v>2197</v>
      </c>
      <c r="D2252" s="561" t="s">
        <v>2198</v>
      </c>
      <c r="E2252" s="562" t="s">
        <v>22</v>
      </c>
      <c r="F2252" s="561" t="s">
        <v>22</v>
      </c>
      <c r="G2252" s="561" t="s">
        <v>27353</v>
      </c>
      <c r="H2252" s="561" t="s">
        <v>2277</v>
      </c>
      <c r="I2252" s="561" t="s">
        <v>23868</v>
      </c>
      <c r="J2252" s="561" t="s">
        <v>24</v>
      </c>
      <c r="K2252" s="562" t="s">
        <v>8550</v>
      </c>
      <c r="L2252" s="561" t="s">
        <v>25</v>
      </c>
    </row>
    <row r="2253" spans="1:12" x14ac:dyDescent="0.25">
      <c r="A2253" s="561" t="s">
        <v>2138</v>
      </c>
      <c r="B2253" s="561" t="s">
        <v>2139</v>
      </c>
      <c r="C2253" s="561" t="s">
        <v>2197</v>
      </c>
      <c r="D2253" s="561" t="s">
        <v>2198</v>
      </c>
      <c r="E2253" s="562" t="s">
        <v>22</v>
      </c>
      <c r="F2253" s="561" t="s">
        <v>22</v>
      </c>
      <c r="G2253" s="561" t="s">
        <v>27354</v>
      </c>
      <c r="H2253" s="561" t="s">
        <v>2278</v>
      </c>
      <c r="I2253" s="561" t="s">
        <v>23868</v>
      </c>
      <c r="J2253" s="561" t="s">
        <v>7063</v>
      </c>
      <c r="K2253" s="562" t="s">
        <v>27355</v>
      </c>
      <c r="L2253" s="561" t="s">
        <v>25</v>
      </c>
    </row>
    <row r="2254" spans="1:12" x14ac:dyDescent="0.25">
      <c r="A2254" s="561" t="s">
        <v>2138</v>
      </c>
      <c r="B2254" s="561" t="s">
        <v>2139</v>
      </c>
      <c r="C2254" s="561" t="s">
        <v>2197</v>
      </c>
      <c r="D2254" s="561" t="s">
        <v>2198</v>
      </c>
      <c r="E2254" s="562" t="s">
        <v>22</v>
      </c>
      <c r="F2254" s="561" t="s">
        <v>22</v>
      </c>
      <c r="G2254" s="561" t="s">
        <v>27356</v>
      </c>
      <c r="H2254" s="561" t="s">
        <v>2279</v>
      </c>
      <c r="I2254" s="561" t="s">
        <v>23868</v>
      </c>
      <c r="J2254" s="561" t="s">
        <v>7063</v>
      </c>
      <c r="K2254" s="562" t="s">
        <v>8213</v>
      </c>
      <c r="L2254" s="561" t="s">
        <v>25</v>
      </c>
    </row>
    <row r="2255" spans="1:12" x14ac:dyDescent="0.25">
      <c r="A2255" s="561" t="s">
        <v>2138</v>
      </c>
      <c r="B2255" s="561" t="s">
        <v>2139</v>
      </c>
      <c r="C2255" s="561" t="s">
        <v>2197</v>
      </c>
      <c r="D2255" s="561" t="s">
        <v>2198</v>
      </c>
      <c r="E2255" s="562" t="s">
        <v>22</v>
      </c>
      <c r="F2255" s="561" t="s">
        <v>22</v>
      </c>
      <c r="G2255" s="561" t="s">
        <v>27357</v>
      </c>
      <c r="H2255" s="561" t="s">
        <v>2280</v>
      </c>
      <c r="I2255" s="561" t="s">
        <v>23868</v>
      </c>
      <c r="J2255" s="561" t="s">
        <v>7063</v>
      </c>
      <c r="K2255" s="562" t="s">
        <v>27358</v>
      </c>
      <c r="L2255" s="561" t="s">
        <v>25</v>
      </c>
    </row>
    <row r="2256" spans="1:12" x14ac:dyDescent="0.25">
      <c r="A2256" s="561" t="s">
        <v>2138</v>
      </c>
      <c r="B2256" s="561" t="s">
        <v>2139</v>
      </c>
      <c r="C2256" s="561" t="s">
        <v>2197</v>
      </c>
      <c r="D2256" s="561" t="s">
        <v>2198</v>
      </c>
      <c r="E2256" s="562" t="s">
        <v>22</v>
      </c>
      <c r="F2256" s="561" t="s">
        <v>22</v>
      </c>
      <c r="G2256" s="561" t="s">
        <v>27359</v>
      </c>
      <c r="H2256" s="561" t="s">
        <v>2281</v>
      </c>
      <c r="I2256" s="561" t="s">
        <v>23868</v>
      </c>
      <c r="J2256" s="561" t="s">
        <v>7063</v>
      </c>
      <c r="K2256" s="562" t="s">
        <v>7870</v>
      </c>
      <c r="L2256" s="561" t="s">
        <v>25</v>
      </c>
    </row>
    <row r="2257" spans="1:12" x14ac:dyDescent="0.25">
      <c r="A2257" s="561" t="s">
        <v>2138</v>
      </c>
      <c r="B2257" s="561" t="s">
        <v>2139</v>
      </c>
      <c r="C2257" s="561" t="s">
        <v>2197</v>
      </c>
      <c r="D2257" s="561" t="s">
        <v>2198</v>
      </c>
      <c r="E2257" s="562" t="s">
        <v>22</v>
      </c>
      <c r="F2257" s="561" t="s">
        <v>22</v>
      </c>
      <c r="G2257" s="561" t="s">
        <v>27360</v>
      </c>
      <c r="H2257" s="561" t="s">
        <v>2282</v>
      </c>
      <c r="I2257" s="561" t="s">
        <v>23868</v>
      </c>
      <c r="J2257" s="561" t="s">
        <v>7063</v>
      </c>
      <c r="K2257" s="562" t="s">
        <v>27361</v>
      </c>
      <c r="L2257" s="561" t="s">
        <v>25</v>
      </c>
    </row>
    <row r="2258" spans="1:12" x14ac:dyDescent="0.25">
      <c r="A2258" s="561" t="s">
        <v>2138</v>
      </c>
      <c r="B2258" s="561" t="s">
        <v>2139</v>
      </c>
      <c r="C2258" s="561" t="s">
        <v>2197</v>
      </c>
      <c r="D2258" s="561" t="s">
        <v>2198</v>
      </c>
      <c r="E2258" s="562" t="s">
        <v>22</v>
      </c>
      <c r="F2258" s="561" t="s">
        <v>22</v>
      </c>
      <c r="G2258" s="561" t="s">
        <v>27362</v>
      </c>
      <c r="H2258" s="561" t="s">
        <v>2283</v>
      </c>
      <c r="I2258" s="561" t="s">
        <v>23868</v>
      </c>
      <c r="J2258" s="561" t="s">
        <v>7063</v>
      </c>
      <c r="K2258" s="562" t="s">
        <v>27363</v>
      </c>
      <c r="L2258" s="561" t="s">
        <v>25</v>
      </c>
    </row>
    <row r="2259" spans="1:12" x14ac:dyDescent="0.25">
      <c r="A2259" s="561" t="s">
        <v>2138</v>
      </c>
      <c r="B2259" s="561" t="s">
        <v>2139</v>
      </c>
      <c r="C2259" s="561" t="s">
        <v>2197</v>
      </c>
      <c r="D2259" s="561" t="s">
        <v>2198</v>
      </c>
      <c r="E2259" s="562" t="s">
        <v>22</v>
      </c>
      <c r="F2259" s="561" t="s">
        <v>22</v>
      </c>
      <c r="G2259" s="561" t="s">
        <v>27364</v>
      </c>
      <c r="H2259" s="561" t="s">
        <v>2285</v>
      </c>
      <c r="I2259" s="561" t="s">
        <v>23868</v>
      </c>
      <c r="J2259" s="561" t="s">
        <v>7063</v>
      </c>
      <c r="K2259" s="562" t="s">
        <v>27365</v>
      </c>
      <c r="L2259" s="561" t="s">
        <v>25</v>
      </c>
    </row>
    <row r="2260" spans="1:12" x14ac:dyDescent="0.25">
      <c r="A2260" s="561" t="s">
        <v>2138</v>
      </c>
      <c r="B2260" s="561" t="s">
        <v>2139</v>
      </c>
      <c r="C2260" s="561" t="s">
        <v>2197</v>
      </c>
      <c r="D2260" s="561" t="s">
        <v>2198</v>
      </c>
      <c r="E2260" s="562" t="s">
        <v>22</v>
      </c>
      <c r="F2260" s="561" t="s">
        <v>22</v>
      </c>
      <c r="G2260" s="561" t="s">
        <v>27366</v>
      </c>
      <c r="H2260" s="561" t="s">
        <v>2286</v>
      </c>
      <c r="I2260" s="561" t="s">
        <v>23868</v>
      </c>
      <c r="J2260" s="561" t="s">
        <v>7063</v>
      </c>
      <c r="K2260" s="562" t="s">
        <v>27367</v>
      </c>
      <c r="L2260" s="561" t="s">
        <v>25</v>
      </c>
    </row>
    <row r="2261" spans="1:12" x14ac:dyDescent="0.25">
      <c r="A2261" s="561" t="s">
        <v>2138</v>
      </c>
      <c r="B2261" s="561" t="s">
        <v>2139</v>
      </c>
      <c r="C2261" s="561" t="s">
        <v>2197</v>
      </c>
      <c r="D2261" s="561" t="s">
        <v>2198</v>
      </c>
      <c r="E2261" s="562" t="s">
        <v>22</v>
      </c>
      <c r="F2261" s="561" t="s">
        <v>22</v>
      </c>
      <c r="G2261" s="561" t="s">
        <v>27368</v>
      </c>
      <c r="H2261" s="561" t="s">
        <v>2287</v>
      </c>
      <c r="I2261" s="561" t="s">
        <v>23868</v>
      </c>
      <c r="J2261" s="561" t="s">
        <v>7063</v>
      </c>
      <c r="K2261" s="562" t="s">
        <v>27369</v>
      </c>
      <c r="L2261" s="561" t="s">
        <v>25</v>
      </c>
    </row>
    <row r="2262" spans="1:12" x14ac:dyDescent="0.25">
      <c r="A2262" s="561" t="s">
        <v>2138</v>
      </c>
      <c r="B2262" s="561" t="s">
        <v>2139</v>
      </c>
      <c r="C2262" s="561" t="s">
        <v>2197</v>
      </c>
      <c r="D2262" s="561" t="s">
        <v>2198</v>
      </c>
      <c r="E2262" s="562" t="s">
        <v>22</v>
      </c>
      <c r="F2262" s="561" t="s">
        <v>22</v>
      </c>
      <c r="G2262" s="561" t="s">
        <v>27370</v>
      </c>
      <c r="H2262" s="561" t="s">
        <v>2288</v>
      </c>
      <c r="I2262" s="561" t="s">
        <v>23868</v>
      </c>
      <c r="J2262" s="561" t="s">
        <v>7063</v>
      </c>
      <c r="K2262" s="562" t="s">
        <v>27371</v>
      </c>
      <c r="L2262" s="561" t="s">
        <v>25</v>
      </c>
    </row>
    <row r="2263" spans="1:12" x14ac:dyDescent="0.25">
      <c r="A2263" s="561" t="s">
        <v>2138</v>
      </c>
      <c r="B2263" s="561" t="s">
        <v>2139</v>
      </c>
      <c r="C2263" s="561" t="s">
        <v>2197</v>
      </c>
      <c r="D2263" s="561" t="s">
        <v>2198</v>
      </c>
      <c r="E2263" s="562" t="s">
        <v>22</v>
      </c>
      <c r="F2263" s="561" t="s">
        <v>22</v>
      </c>
      <c r="G2263" s="561" t="s">
        <v>27372</v>
      </c>
      <c r="H2263" s="561" t="s">
        <v>2290</v>
      </c>
      <c r="I2263" s="561" t="s">
        <v>23868</v>
      </c>
      <c r="J2263" s="561" t="s">
        <v>7063</v>
      </c>
      <c r="K2263" s="562" t="s">
        <v>27373</v>
      </c>
      <c r="L2263" s="561" t="s">
        <v>25</v>
      </c>
    </row>
    <row r="2264" spans="1:12" x14ac:dyDescent="0.25">
      <c r="A2264" s="561" t="s">
        <v>2138</v>
      </c>
      <c r="B2264" s="561" t="s">
        <v>2139</v>
      </c>
      <c r="C2264" s="561" t="s">
        <v>2197</v>
      </c>
      <c r="D2264" s="561" t="s">
        <v>2198</v>
      </c>
      <c r="E2264" s="562" t="s">
        <v>22</v>
      </c>
      <c r="F2264" s="561" t="s">
        <v>22</v>
      </c>
      <c r="G2264" s="561" t="s">
        <v>27374</v>
      </c>
      <c r="H2264" s="561" t="s">
        <v>2291</v>
      </c>
      <c r="I2264" s="561" t="s">
        <v>23868</v>
      </c>
      <c r="J2264" s="561" t="s">
        <v>7063</v>
      </c>
      <c r="K2264" s="562" t="s">
        <v>27375</v>
      </c>
      <c r="L2264" s="561" t="s">
        <v>25</v>
      </c>
    </row>
    <row r="2265" spans="1:12" x14ac:dyDescent="0.25">
      <c r="A2265" s="561" t="s">
        <v>2138</v>
      </c>
      <c r="B2265" s="561" t="s">
        <v>2139</v>
      </c>
      <c r="C2265" s="561" t="s">
        <v>2197</v>
      </c>
      <c r="D2265" s="561" t="s">
        <v>2198</v>
      </c>
      <c r="E2265" s="562" t="s">
        <v>22</v>
      </c>
      <c r="F2265" s="561" t="s">
        <v>22</v>
      </c>
      <c r="G2265" s="561" t="s">
        <v>27376</v>
      </c>
      <c r="H2265" s="561" t="s">
        <v>2292</v>
      </c>
      <c r="I2265" s="561" t="s">
        <v>23868</v>
      </c>
      <c r="J2265" s="561" t="s">
        <v>7063</v>
      </c>
      <c r="K2265" s="562" t="s">
        <v>27377</v>
      </c>
      <c r="L2265" s="561" t="s">
        <v>25</v>
      </c>
    </row>
    <row r="2266" spans="1:12" x14ac:dyDescent="0.25">
      <c r="A2266" s="561" t="s">
        <v>2138</v>
      </c>
      <c r="B2266" s="561" t="s">
        <v>2139</v>
      </c>
      <c r="C2266" s="561" t="s">
        <v>2197</v>
      </c>
      <c r="D2266" s="561" t="s">
        <v>2198</v>
      </c>
      <c r="E2266" s="562" t="s">
        <v>22</v>
      </c>
      <c r="F2266" s="561" t="s">
        <v>22</v>
      </c>
      <c r="G2266" s="561" t="s">
        <v>27378</v>
      </c>
      <c r="H2266" s="561" t="s">
        <v>2293</v>
      </c>
      <c r="I2266" s="561" t="s">
        <v>23868</v>
      </c>
      <c r="J2266" s="561" t="s">
        <v>7063</v>
      </c>
      <c r="K2266" s="562" t="s">
        <v>27379</v>
      </c>
      <c r="L2266" s="561" t="s">
        <v>25</v>
      </c>
    </row>
    <row r="2267" spans="1:12" x14ac:dyDescent="0.25">
      <c r="A2267" s="561" t="s">
        <v>2138</v>
      </c>
      <c r="B2267" s="561" t="s">
        <v>2139</v>
      </c>
      <c r="C2267" s="561" t="s">
        <v>2197</v>
      </c>
      <c r="D2267" s="561" t="s">
        <v>2198</v>
      </c>
      <c r="E2267" s="562" t="s">
        <v>22</v>
      </c>
      <c r="F2267" s="561" t="s">
        <v>22</v>
      </c>
      <c r="G2267" s="561" t="s">
        <v>27380</v>
      </c>
      <c r="H2267" s="561" t="s">
        <v>2294</v>
      </c>
      <c r="I2267" s="561" t="s">
        <v>23868</v>
      </c>
      <c r="J2267" s="561" t="s">
        <v>7063</v>
      </c>
      <c r="K2267" s="562" t="s">
        <v>7814</v>
      </c>
      <c r="L2267" s="561" t="s">
        <v>25</v>
      </c>
    </row>
    <row r="2268" spans="1:12" x14ac:dyDescent="0.25">
      <c r="A2268" s="561" t="s">
        <v>2138</v>
      </c>
      <c r="B2268" s="561" t="s">
        <v>2139</v>
      </c>
      <c r="C2268" s="561" t="s">
        <v>2197</v>
      </c>
      <c r="D2268" s="561" t="s">
        <v>2198</v>
      </c>
      <c r="E2268" s="562" t="s">
        <v>22</v>
      </c>
      <c r="F2268" s="561" t="s">
        <v>22</v>
      </c>
      <c r="G2268" s="561" t="s">
        <v>27381</v>
      </c>
      <c r="H2268" s="561" t="s">
        <v>2295</v>
      </c>
      <c r="I2268" s="561" t="s">
        <v>23868</v>
      </c>
      <c r="J2268" s="561" t="s">
        <v>7063</v>
      </c>
      <c r="K2268" s="562" t="s">
        <v>27382</v>
      </c>
      <c r="L2268" s="561" t="s">
        <v>25</v>
      </c>
    </row>
    <row r="2269" spans="1:12" x14ac:dyDescent="0.25">
      <c r="A2269" s="561" t="s">
        <v>2138</v>
      </c>
      <c r="B2269" s="561" t="s">
        <v>2139</v>
      </c>
      <c r="C2269" s="561" t="s">
        <v>2197</v>
      </c>
      <c r="D2269" s="561" t="s">
        <v>2198</v>
      </c>
      <c r="E2269" s="562" t="s">
        <v>22</v>
      </c>
      <c r="F2269" s="561" t="s">
        <v>22</v>
      </c>
      <c r="G2269" s="561" t="s">
        <v>27383</v>
      </c>
      <c r="H2269" s="561" t="s">
        <v>2297</v>
      </c>
      <c r="I2269" s="561" t="s">
        <v>23868</v>
      </c>
      <c r="J2269" s="561" t="s">
        <v>7063</v>
      </c>
      <c r="K2269" s="562" t="s">
        <v>27384</v>
      </c>
      <c r="L2269" s="561" t="s">
        <v>25</v>
      </c>
    </row>
    <row r="2270" spans="1:12" x14ac:dyDescent="0.25">
      <c r="A2270" s="561" t="s">
        <v>2138</v>
      </c>
      <c r="B2270" s="561" t="s">
        <v>2139</v>
      </c>
      <c r="C2270" s="561" t="s">
        <v>2197</v>
      </c>
      <c r="D2270" s="561" t="s">
        <v>2198</v>
      </c>
      <c r="E2270" s="562" t="s">
        <v>22</v>
      </c>
      <c r="F2270" s="561" t="s">
        <v>22</v>
      </c>
      <c r="G2270" s="561" t="s">
        <v>27385</v>
      </c>
      <c r="H2270" s="561" t="s">
        <v>2298</v>
      </c>
      <c r="I2270" s="561" t="s">
        <v>23868</v>
      </c>
      <c r="J2270" s="561" t="s">
        <v>7063</v>
      </c>
      <c r="K2270" s="562" t="s">
        <v>7486</v>
      </c>
      <c r="L2270" s="561" t="s">
        <v>25</v>
      </c>
    </row>
    <row r="2271" spans="1:12" x14ac:dyDescent="0.25">
      <c r="A2271" s="561" t="s">
        <v>2138</v>
      </c>
      <c r="B2271" s="561" t="s">
        <v>2139</v>
      </c>
      <c r="C2271" s="561" t="s">
        <v>2197</v>
      </c>
      <c r="D2271" s="561" t="s">
        <v>2198</v>
      </c>
      <c r="E2271" s="562" t="s">
        <v>22</v>
      </c>
      <c r="F2271" s="561" t="s">
        <v>22</v>
      </c>
      <c r="G2271" s="561" t="s">
        <v>27386</v>
      </c>
      <c r="H2271" s="561" t="s">
        <v>27387</v>
      </c>
      <c r="I2271" s="561" t="s">
        <v>23868</v>
      </c>
      <c r="J2271" s="561" t="s">
        <v>7063</v>
      </c>
      <c r="K2271" s="562" t="s">
        <v>27388</v>
      </c>
      <c r="L2271" s="561" t="s">
        <v>25</v>
      </c>
    </row>
    <row r="2272" spans="1:12" x14ac:dyDescent="0.25">
      <c r="A2272" s="561" t="s">
        <v>2138</v>
      </c>
      <c r="B2272" s="561" t="s">
        <v>2139</v>
      </c>
      <c r="C2272" s="561" t="s">
        <v>2197</v>
      </c>
      <c r="D2272" s="561" t="s">
        <v>2198</v>
      </c>
      <c r="E2272" s="562" t="s">
        <v>22</v>
      </c>
      <c r="F2272" s="561" t="s">
        <v>22</v>
      </c>
      <c r="G2272" s="561" t="s">
        <v>27389</v>
      </c>
      <c r="H2272" s="561" t="s">
        <v>2299</v>
      </c>
      <c r="I2272" s="561" t="s">
        <v>23868</v>
      </c>
      <c r="J2272" s="561" t="s">
        <v>7063</v>
      </c>
      <c r="K2272" s="562" t="s">
        <v>5722</v>
      </c>
      <c r="L2272" s="561" t="s">
        <v>25</v>
      </c>
    </row>
    <row r="2273" spans="1:12" x14ac:dyDescent="0.25">
      <c r="A2273" s="561" t="s">
        <v>2138</v>
      </c>
      <c r="B2273" s="561" t="s">
        <v>2139</v>
      </c>
      <c r="C2273" s="561" t="s">
        <v>2197</v>
      </c>
      <c r="D2273" s="561" t="s">
        <v>2198</v>
      </c>
      <c r="E2273" s="562" t="s">
        <v>22</v>
      </c>
      <c r="F2273" s="561" t="s">
        <v>22</v>
      </c>
      <c r="G2273" s="561" t="s">
        <v>27390</v>
      </c>
      <c r="H2273" s="561" t="s">
        <v>2301</v>
      </c>
      <c r="I2273" s="561" t="s">
        <v>23868</v>
      </c>
      <c r="J2273" s="561" t="s">
        <v>7063</v>
      </c>
      <c r="K2273" s="562" t="s">
        <v>27391</v>
      </c>
      <c r="L2273" s="561" t="s">
        <v>25</v>
      </c>
    </row>
    <row r="2274" spans="1:12" x14ac:dyDescent="0.25">
      <c r="A2274" s="561" t="s">
        <v>2138</v>
      </c>
      <c r="B2274" s="561" t="s">
        <v>2139</v>
      </c>
      <c r="C2274" s="561" t="s">
        <v>2197</v>
      </c>
      <c r="D2274" s="561" t="s">
        <v>2198</v>
      </c>
      <c r="E2274" s="562" t="s">
        <v>22</v>
      </c>
      <c r="F2274" s="561" t="s">
        <v>22</v>
      </c>
      <c r="G2274" s="561" t="s">
        <v>27392</v>
      </c>
      <c r="H2274" s="561" t="s">
        <v>2302</v>
      </c>
      <c r="I2274" s="561" t="s">
        <v>23868</v>
      </c>
      <c r="J2274" s="561" t="s">
        <v>7063</v>
      </c>
      <c r="K2274" s="562" t="s">
        <v>5802</v>
      </c>
      <c r="L2274" s="561" t="s">
        <v>25</v>
      </c>
    </row>
    <row r="2275" spans="1:12" x14ac:dyDescent="0.25">
      <c r="A2275" s="561" t="s">
        <v>2138</v>
      </c>
      <c r="B2275" s="561" t="s">
        <v>2139</v>
      </c>
      <c r="C2275" s="561" t="s">
        <v>2197</v>
      </c>
      <c r="D2275" s="561" t="s">
        <v>2198</v>
      </c>
      <c r="E2275" s="562" t="s">
        <v>22</v>
      </c>
      <c r="F2275" s="561" t="s">
        <v>22</v>
      </c>
      <c r="G2275" s="561" t="s">
        <v>27393</v>
      </c>
      <c r="H2275" s="561" t="s">
        <v>2303</v>
      </c>
      <c r="I2275" s="561" t="s">
        <v>23868</v>
      </c>
      <c r="J2275" s="561" t="s">
        <v>7063</v>
      </c>
      <c r="K2275" s="562" t="s">
        <v>27394</v>
      </c>
      <c r="L2275" s="561" t="s">
        <v>25</v>
      </c>
    </row>
    <row r="2276" spans="1:12" x14ac:dyDescent="0.25">
      <c r="A2276" s="561" t="s">
        <v>2138</v>
      </c>
      <c r="B2276" s="561" t="s">
        <v>2139</v>
      </c>
      <c r="C2276" s="561" t="s">
        <v>2197</v>
      </c>
      <c r="D2276" s="561" t="s">
        <v>2198</v>
      </c>
      <c r="E2276" s="562" t="s">
        <v>22</v>
      </c>
      <c r="F2276" s="561" t="s">
        <v>22</v>
      </c>
      <c r="G2276" s="561" t="s">
        <v>27395</v>
      </c>
      <c r="H2276" s="561" t="s">
        <v>2305</v>
      </c>
      <c r="I2276" s="561" t="s">
        <v>23868</v>
      </c>
      <c r="J2276" s="561" t="s">
        <v>7063</v>
      </c>
      <c r="K2276" s="562" t="s">
        <v>27396</v>
      </c>
      <c r="L2276" s="561" t="s">
        <v>25</v>
      </c>
    </row>
    <row r="2277" spans="1:12" x14ac:dyDescent="0.25">
      <c r="A2277" s="561" t="s">
        <v>2138</v>
      </c>
      <c r="B2277" s="561" t="s">
        <v>2139</v>
      </c>
      <c r="C2277" s="561" t="s">
        <v>2197</v>
      </c>
      <c r="D2277" s="561" t="s">
        <v>2198</v>
      </c>
      <c r="E2277" s="562" t="s">
        <v>22</v>
      </c>
      <c r="F2277" s="561" t="s">
        <v>22</v>
      </c>
      <c r="G2277" s="561" t="s">
        <v>27397</v>
      </c>
      <c r="H2277" s="561" t="s">
        <v>2306</v>
      </c>
      <c r="I2277" s="561" t="s">
        <v>23868</v>
      </c>
      <c r="J2277" s="561" t="s">
        <v>7063</v>
      </c>
      <c r="K2277" s="562" t="s">
        <v>27398</v>
      </c>
      <c r="L2277" s="561" t="s">
        <v>25</v>
      </c>
    </row>
    <row r="2278" spans="1:12" x14ac:dyDescent="0.25">
      <c r="A2278" s="561" t="s">
        <v>2138</v>
      </c>
      <c r="B2278" s="561" t="s">
        <v>2139</v>
      </c>
      <c r="C2278" s="561" t="s">
        <v>2197</v>
      </c>
      <c r="D2278" s="561" t="s">
        <v>2198</v>
      </c>
      <c r="E2278" s="562" t="s">
        <v>22</v>
      </c>
      <c r="F2278" s="561" t="s">
        <v>22</v>
      </c>
      <c r="G2278" s="561" t="s">
        <v>27399</v>
      </c>
      <c r="H2278" s="561" t="s">
        <v>2307</v>
      </c>
      <c r="I2278" s="561" t="s">
        <v>23868</v>
      </c>
      <c r="J2278" s="561" t="s">
        <v>7063</v>
      </c>
      <c r="K2278" s="562" t="s">
        <v>6683</v>
      </c>
      <c r="L2278" s="561" t="s">
        <v>25</v>
      </c>
    </row>
    <row r="2279" spans="1:12" x14ac:dyDescent="0.25">
      <c r="A2279" s="561" t="s">
        <v>2138</v>
      </c>
      <c r="B2279" s="561" t="s">
        <v>2139</v>
      </c>
      <c r="C2279" s="561" t="s">
        <v>2197</v>
      </c>
      <c r="D2279" s="561" t="s">
        <v>2198</v>
      </c>
      <c r="E2279" s="562" t="s">
        <v>22</v>
      </c>
      <c r="F2279" s="561" t="s">
        <v>22</v>
      </c>
      <c r="G2279" s="561" t="s">
        <v>27400</v>
      </c>
      <c r="H2279" s="561" t="s">
        <v>2309</v>
      </c>
      <c r="I2279" s="561" t="s">
        <v>23868</v>
      </c>
      <c r="J2279" s="561" t="s">
        <v>24</v>
      </c>
      <c r="K2279" s="562" t="s">
        <v>27401</v>
      </c>
      <c r="L2279" s="561" t="s">
        <v>25</v>
      </c>
    </row>
    <row r="2280" spans="1:12" x14ac:dyDescent="0.25">
      <c r="A2280" s="561" t="s">
        <v>2138</v>
      </c>
      <c r="B2280" s="561" t="s">
        <v>2139</v>
      </c>
      <c r="C2280" s="561" t="s">
        <v>2197</v>
      </c>
      <c r="D2280" s="561" t="s">
        <v>2198</v>
      </c>
      <c r="E2280" s="562" t="s">
        <v>22</v>
      </c>
      <c r="F2280" s="561" t="s">
        <v>22</v>
      </c>
      <c r="G2280" s="561" t="s">
        <v>27402</v>
      </c>
      <c r="H2280" s="561" t="s">
        <v>2310</v>
      </c>
      <c r="I2280" s="561" t="s">
        <v>23868</v>
      </c>
      <c r="J2280" s="561" t="s">
        <v>24</v>
      </c>
      <c r="K2280" s="562" t="s">
        <v>27403</v>
      </c>
      <c r="L2280" s="561" t="s">
        <v>25</v>
      </c>
    </row>
    <row r="2281" spans="1:12" x14ac:dyDescent="0.25">
      <c r="A2281" s="561" t="s">
        <v>2138</v>
      </c>
      <c r="B2281" s="561" t="s">
        <v>2139</v>
      </c>
      <c r="C2281" s="561" t="s">
        <v>2197</v>
      </c>
      <c r="D2281" s="561" t="s">
        <v>2198</v>
      </c>
      <c r="E2281" s="562" t="s">
        <v>22</v>
      </c>
      <c r="F2281" s="561" t="s">
        <v>22</v>
      </c>
      <c r="G2281" s="561" t="s">
        <v>27404</v>
      </c>
      <c r="H2281" s="561" t="s">
        <v>2311</v>
      </c>
      <c r="I2281" s="561" t="s">
        <v>23868</v>
      </c>
      <c r="J2281" s="561" t="s">
        <v>24</v>
      </c>
      <c r="K2281" s="562" t="s">
        <v>27405</v>
      </c>
      <c r="L2281" s="561" t="s">
        <v>25</v>
      </c>
    </row>
    <row r="2282" spans="1:12" x14ac:dyDescent="0.25">
      <c r="A2282" s="561" t="s">
        <v>2138</v>
      </c>
      <c r="B2282" s="561" t="s">
        <v>2139</v>
      </c>
      <c r="C2282" s="561" t="s">
        <v>2197</v>
      </c>
      <c r="D2282" s="561" t="s">
        <v>2198</v>
      </c>
      <c r="E2282" s="562" t="s">
        <v>22</v>
      </c>
      <c r="F2282" s="561" t="s">
        <v>22</v>
      </c>
      <c r="G2282" s="561" t="s">
        <v>27406</v>
      </c>
      <c r="H2282" s="561" t="s">
        <v>2312</v>
      </c>
      <c r="I2282" s="561" t="s">
        <v>23868</v>
      </c>
      <c r="J2282" s="561" t="s">
        <v>24</v>
      </c>
      <c r="K2282" s="562" t="s">
        <v>27407</v>
      </c>
      <c r="L2282" s="561" t="s">
        <v>25</v>
      </c>
    </row>
    <row r="2283" spans="1:12" x14ac:dyDescent="0.25">
      <c r="A2283" s="561" t="s">
        <v>2138</v>
      </c>
      <c r="B2283" s="561" t="s">
        <v>2139</v>
      </c>
      <c r="C2283" s="561" t="s">
        <v>2197</v>
      </c>
      <c r="D2283" s="561" t="s">
        <v>2198</v>
      </c>
      <c r="E2283" s="562" t="s">
        <v>22</v>
      </c>
      <c r="F2283" s="561" t="s">
        <v>22</v>
      </c>
      <c r="G2283" s="561" t="s">
        <v>27408</v>
      </c>
      <c r="H2283" s="561" t="s">
        <v>2313</v>
      </c>
      <c r="I2283" s="561" t="s">
        <v>23868</v>
      </c>
      <c r="J2283" s="561" t="s">
        <v>24</v>
      </c>
      <c r="K2283" s="562" t="s">
        <v>27409</v>
      </c>
      <c r="L2283" s="561" t="s">
        <v>25</v>
      </c>
    </row>
    <row r="2284" spans="1:12" x14ac:dyDescent="0.25">
      <c r="A2284" s="561" t="s">
        <v>2138</v>
      </c>
      <c r="B2284" s="561" t="s">
        <v>2139</v>
      </c>
      <c r="C2284" s="561" t="s">
        <v>2197</v>
      </c>
      <c r="D2284" s="561" t="s">
        <v>2198</v>
      </c>
      <c r="E2284" s="562" t="s">
        <v>22</v>
      </c>
      <c r="F2284" s="561" t="s">
        <v>22</v>
      </c>
      <c r="G2284" s="561" t="s">
        <v>27410</v>
      </c>
      <c r="H2284" s="561" t="s">
        <v>2314</v>
      </c>
      <c r="I2284" s="561" t="s">
        <v>23868</v>
      </c>
      <c r="J2284" s="561" t="s">
        <v>24</v>
      </c>
      <c r="K2284" s="562" t="s">
        <v>27411</v>
      </c>
      <c r="L2284" s="561" t="s">
        <v>25</v>
      </c>
    </row>
    <row r="2285" spans="1:12" x14ac:dyDescent="0.25">
      <c r="A2285" s="561" t="s">
        <v>2138</v>
      </c>
      <c r="B2285" s="561" t="s">
        <v>2139</v>
      </c>
      <c r="C2285" s="561" t="s">
        <v>2197</v>
      </c>
      <c r="D2285" s="561" t="s">
        <v>2198</v>
      </c>
      <c r="E2285" s="562" t="s">
        <v>22</v>
      </c>
      <c r="F2285" s="561" t="s">
        <v>22</v>
      </c>
      <c r="G2285" s="561" t="s">
        <v>27412</v>
      </c>
      <c r="H2285" s="561" t="s">
        <v>2315</v>
      </c>
      <c r="I2285" s="561" t="s">
        <v>23868</v>
      </c>
      <c r="J2285" s="561" t="s">
        <v>24</v>
      </c>
      <c r="K2285" s="562" t="s">
        <v>7695</v>
      </c>
      <c r="L2285" s="561" t="s">
        <v>25</v>
      </c>
    </row>
    <row r="2286" spans="1:12" x14ac:dyDescent="0.25">
      <c r="A2286" s="561" t="s">
        <v>2138</v>
      </c>
      <c r="B2286" s="561" t="s">
        <v>2139</v>
      </c>
      <c r="C2286" s="561" t="s">
        <v>2197</v>
      </c>
      <c r="D2286" s="561" t="s">
        <v>2198</v>
      </c>
      <c r="E2286" s="562" t="s">
        <v>22</v>
      </c>
      <c r="F2286" s="561" t="s">
        <v>22</v>
      </c>
      <c r="G2286" s="561" t="s">
        <v>27413</v>
      </c>
      <c r="H2286" s="561" t="s">
        <v>2316</v>
      </c>
      <c r="I2286" s="561" t="s">
        <v>23868</v>
      </c>
      <c r="J2286" s="561" t="s">
        <v>24</v>
      </c>
      <c r="K2286" s="562" t="s">
        <v>27414</v>
      </c>
      <c r="L2286" s="561" t="s">
        <v>25</v>
      </c>
    </row>
    <row r="2287" spans="1:12" x14ac:dyDescent="0.25">
      <c r="A2287" s="561" t="s">
        <v>2138</v>
      </c>
      <c r="B2287" s="561" t="s">
        <v>2139</v>
      </c>
      <c r="C2287" s="561" t="s">
        <v>2197</v>
      </c>
      <c r="D2287" s="561" t="s">
        <v>2198</v>
      </c>
      <c r="E2287" s="562" t="s">
        <v>22</v>
      </c>
      <c r="F2287" s="561" t="s">
        <v>22</v>
      </c>
      <c r="G2287" s="561" t="s">
        <v>27415</v>
      </c>
      <c r="H2287" s="561" t="s">
        <v>2317</v>
      </c>
      <c r="I2287" s="561" t="s">
        <v>23868</v>
      </c>
      <c r="J2287" s="561" t="s">
        <v>24</v>
      </c>
      <c r="K2287" s="562" t="s">
        <v>27416</v>
      </c>
      <c r="L2287" s="561" t="s">
        <v>25</v>
      </c>
    </row>
    <row r="2288" spans="1:12" x14ac:dyDescent="0.25">
      <c r="A2288" s="561" t="s">
        <v>2138</v>
      </c>
      <c r="B2288" s="561" t="s">
        <v>2139</v>
      </c>
      <c r="C2288" s="561" t="s">
        <v>2197</v>
      </c>
      <c r="D2288" s="561" t="s">
        <v>2198</v>
      </c>
      <c r="E2288" s="562" t="s">
        <v>22</v>
      </c>
      <c r="F2288" s="561" t="s">
        <v>22</v>
      </c>
      <c r="G2288" s="561" t="s">
        <v>27417</v>
      </c>
      <c r="H2288" s="561" t="s">
        <v>2318</v>
      </c>
      <c r="I2288" s="561" t="s">
        <v>23868</v>
      </c>
      <c r="J2288" s="561" t="s">
        <v>24</v>
      </c>
      <c r="K2288" s="562" t="s">
        <v>27418</v>
      </c>
      <c r="L2288" s="561" t="s">
        <v>25</v>
      </c>
    </row>
    <row r="2289" spans="1:12" x14ac:dyDescent="0.25">
      <c r="A2289" s="561" t="s">
        <v>2138</v>
      </c>
      <c r="B2289" s="561" t="s">
        <v>2139</v>
      </c>
      <c r="C2289" s="561" t="s">
        <v>2197</v>
      </c>
      <c r="D2289" s="561" t="s">
        <v>2198</v>
      </c>
      <c r="E2289" s="562" t="s">
        <v>22</v>
      </c>
      <c r="F2289" s="561" t="s">
        <v>22</v>
      </c>
      <c r="G2289" s="561" t="s">
        <v>27419</v>
      </c>
      <c r="H2289" s="561" t="s">
        <v>2320</v>
      </c>
      <c r="I2289" s="561" t="s">
        <v>23868</v>
      </c>
      <c r="J2289" s="561" t="s">
        <v>24</v>
      </c>
      <c r="K2289" s="562" t="s">
        <v>27420</v>
      </c>
      <c r="L2289" s="561" t="s">
        <v>25</v>
      </c>
    </row>
    <row r="2290" spans="1:12" x14ac:dyDescent="0.25">
      <c r="A2290" s="561" t="s">
        <v>2138</v>
      </c>
      <c r="B2290" s="561" t="s">
        <v>2139</v>
      </c>
      <c r="C2290" s="561" t="s">
        <v>2197</v>
      </c>
      <c r="D2290" s="561" t="s">
        <v>2198</v>
      </c>
      <c r="E2290" s="562" t="s">
        <v>22</v>
      </c>
      <c r="F2290" s="561" t="s">
        <v>22</v>
      </c>
      <c r="G2290" s="561" t="s">
        <v>27421</v>
      </c>
      <c r="H2290" s="561" t="s">
        <v>2321</v>
      </c>
      <c r="I2290" s="561" t="s">
        <v>23868</v>
      </c>
      <c r="J2290" s="561" t="s">
        <v>24</v>
      </c>
      <c r="K2290" s="562" t="s">
        <v>7099</v>
      </c>
      <c r="L2290" s="561" t="s">
        <v>25</v>
      </c>
    </row>
    <row r="2291" spans="1:12" x14ac:dyDescent="0.25">
      <c r="A2291" s="561" t="s">
        <v>2138</v>
      </c>
      <c r="B2291" s="561" t="s">
        <v>2139</v>
      </c>
      <c r="C2291" s="561" t="s">
        <v>2197</v>
      </c>
      <c r="D2291" s="561" t="s">
        <v>2198</v>
      </c>
      <c r="E2291" s="562" t="s">
        <v>22</v>
      </c>
      <c r="F2291" s="561" t="s">
        <v>22</v>
      </c>
      <c r="G2291" s="561" t="s">
        <v>27422</v>
      </c>
      <c r="H2291" s="561" t="s">
        <v>2322</v>
      </c>
      <c r="I2291" s="561" t="s">
        <v>23868</v>
      </c>
      <c r="J2291" s="561" t="s">
        <v>24</v>
      </c>
      <c r="K2291" s="562" t="s">
        <v>27423</v>
      </c>
      <c r="L2291" s="561" t="s">
        <v>25</v>
      </c>
    </row>
    <row r="2292" spans="1:12" x14ac:dyDescent="0.25">
      <c r="A2292" s="561" t="s">
        <v>2138</v>
      </c>
      <c r="B2292" s="561" t="s">
        <v>2139</v>
      </c>
      <c r="C2292" s="561" t="s">
        <v>2197</v>
      </c>
      <c r="D2292" s="561" t="s">
        <v>2198</v>
      </c>
      <c r="E2292" s="562" t="s">
        <v>22</v>
      </c>
      <c r="F2292" s="561" t="s">
        <v>22</v>
      </c>
      <c r="G2292" s="561" t="s">
        <v>27424</v>
      </c>
      <c r="H2292" s="561" t="s">
        <v>2323</v>
      </c>
      <c r="I2292" s="561" t="s">
        <v>23868</v>
      </c>
      <c r="J2292" s="561" t="s">
        <v>24</v>
      </c>
      <c r="K2292" s="562" t="s">
        <v>27425</v>
      </c>
      <c r="L2292" s="561" t="s">
        <v>25</v>
      </c>
    </row>
    <row r="2293" spans="1:12" x14ac:dyDescent="0.25">
      <c r="A2293" s="561" t="s">
        <v>2138</v>
      </c>
      <c r="B2293" s="561" t="s">
        <v>2139</v>
      </c>
      <c r="C2293" s="561" t="s">
        <v>2197</v>
      </c>
      <c r="D2293" s="561" t="s">
        <v>2198</v>
      </c>
      <c r="E2293" s="562" t="s">
        <v>22</v>
      </c>
      <c r="F2293" s="561" t="s">
        <v>22</v>
      </c>
      <c r="G2293" s="561" t="s">
        <v>27426</v>
      </c>
      <c r="H2293" s="561" t="s">
        <v>2324</v>
      </c>
      <c r="I2293" s="561" t="s">
        <v>23868</v>
      </c>
      <c r="J2293" s="561" t="s">
        <v>24</v>
      </c>
      <c r="K2293" s="562" t="s">
        <v>27427</v>
      </c>
      <c r="L2293" s="561" t="s">
        <v>25</v>
      </c>
    </row>
    <row r="2294" spans="1:12" x14ac:dyDescent="0.25">
      <c r="A2294" s="561" t="s">
        <v>2138</v>
      </c>
      <c r="B2294" s="561" t="s">
        <v>2139</v>
      </c>
      <c r="C2294" s="561" t="s">
        <v>2197</v>
      </c>
      <c r="D2294" s="561" t="s">
        <v>2198</v>
      </c>
      <c r="E2294" s="562" t="s">
        <v>22</v>
      </c>
      <c r="F2294" s="561" t="s">
        <v>22</v>
      </c>
      <c r="G2294" s="561" t="s">
        <v>27428</v>
      </c>
      <c r="H2294" s="561" t="s">
        <v>2325</v>
      </c>
      <c r="I2294" s="561" t="s">
        <v>23868</v>
      </c>
      <c r="J2294" s="561" t="s">
        <v>24</v>
      </c>
      <c r="K2294" s="562" t="s">
        <v>27429</v>
      </c>
      <c r="L2294" s="561" t="s">
        <v>25</v>
      </c>
    </row>
    <row r="2295" spans="1:12" x14ac:dyDescent="0.25">
      <c r="A2295" s="561" t="s">
        <v>2138</v>
      </c>
      <c r="B2295" s="561" t="s">
        <v>2139</v>
      </c>
      <c r="C2295" s="561" t="s">
        <v>2197</v>
      </c>
      <c r="D2295" s="561" t="s">
        <v>2198</v>
      </c>
      <c r="E2295" s="562" t="s">
        <v>22</v>
      </c>
      <c r="F2295" s="561" t="s">
        <v>22</v>
      </c>
      <c r="G2295" s="561" t="s">
        <v>27430</v>
      </c>
      <c r="H2295" s="561" t="s">
        <v>2326</v>
      </c>
      <c r="I2295" s="561" t="s">
        <v>23868</v>
      </c>
      <c r="J2295" s="561" t="s">
        <v>24</v>
      </c>
      <c r="K2295" s="562" t="s">
        <v>27431</v>
      </c>
      <c r="L2295" s="561" t="s">
        <v>25</v>
      </c>
    </row>
    <row r="2296" spans="1:12" x14ac:dyDescent="0.25">
      <c r="A2296" s="561" t="s">
        <v>2138</v>
      </c>
      <c r="B2296" s="561" t="s">
        <v>2139</v>
      </c>
      <c r="C2296" s="561" t="s">
        <v>2197</v>
      </c>
      <c r="D2296" s="561" t="s">
        <v>2198</v>
      </c>
      <c r="E2296" s="562" t="s">
        <v>22</v>
      </c>
      <c r="F2296" s="561" t="s">
        <v>22</v>
      </c>
      <c r="G2296" s="561" t="s">
        <v>27432</v>
      </c>
      <c r="H2296" s="561" t="s">
        <v>2327</v>
      </c>
      <c r="I2296" s="561" t="s">
        <v>23868</v>
      </c>
      <c r="J2296" s="561" t="s">
        <v>24</v>
      </c>
      <c r="K2296" s="562" t="s">
        <v>8321</v>
      </c>
      <c r="L2296" s="561" t="s">
        <v>25</v>
      </c>
    </row>
    <row r="2297" spans="1:12" x14ac:dyDescent="0.25">
      <c r="A2297" s="561" t="s">
        <v>2138</v>
      </c>
      <c r="B2297" s="561" t="s">
        <v>2139</v>
      </c>
      <c r="C2297" s="561" t="s">
        <v>2197</v>
      </c>
      <c r="D2297" s="561" t="s">
        <v>2198</v>
      </c>
      <c r="E2297" s="562" t="s">
        <v>22</v>
      </c>
      <c r="F2297" s="561" t="s">
        <v>22</v>
      </c>
      <c r="G2297" s="561" t="s">
        <v>27433</v>
      </c>
      <c r="H2297" s="561" t="s">
        <v>2328</v>
      </c>
      <c r="I2297" s="561" t="s">
        <v>17887</v>
      </c>
      <c r="J2297" s="561" t="s">
        <v>24</v>
      </c>
      <c r="K2297" s="562" t="s">
        <v>8478</v>
      </c>
      <c r="L2297" s="561" t="s">
        <v>25</v>
      </c>
    </row>
    <row r="2298" spans="1:12" x14ac:dyDescent="0.25">
      <c r="A2298" s="561" t="s">
        <v>2138</v>
      </c>
      <c r="B2298" s="561" t="s">
        <v>2139</v>
      </c>
      <c r="C2298" s="561" t="s">
        <v>2197</v>
      </c>
      <c r="D2298" s="561" t="s">
        <v>2198</v>
      </c>
      <c r="E2298" s="562" t="s">
        <v>22</v>
      </c>
      <c r="F2298" s="561" t="s">
        <v>22</v>
      </c>
      <c r="G2298" s="561" t="s">
        <v>27434</v>
      </c>
      <c r="H2298" s="561" t="s">
        <v>2330</v>
      </c>
      <c r="I2298" s="561" t="s">
        <v>23868</v>
      </c>
      <c r="J2298" s="561" t="s">
        <v>24</v>
      </c>
      <c r="K2298" s="562" t="s">
        <v>27435</v>
      </c>
      <c r="L2298" s="561" t="s">
        <v>25</v>
      </c>
    </row>
    <row r="2299" spans="1:12" x14ac:dyDescent="0.25">
      <c r="A2299" s="561" t="s">
        <v>2138</v>
      </c>
      <c r="B2299" s="561" t="s">
        <v>2139</v>
      </c>
      <c r="C2299" s="561" t="s">
        <v>2197</v>
      </c>
      <c r="D2299" s="561" t="s">
        <v>2198</v>
      </c>
      <c r="E2299" s="562" t="s">
        <v>22</v>
      </c>
      <c r="F2299" s="561" t="s">
        <v>22</v>
      </c>
      <c r="G2299" s="561" t="s">
        <v>27436</v>
      </c>
      <c r="H2299" s="561" t="s">
        <v>2331</v>
      </c>
      <c r="I2299" s="561" t="s">
        <v>23148</v>
      </c>
      <c r="J2299" s="561" t="s">
        <v>24</v>
      </c>
      <c r="K2299" s="562" t="s">
        <v>27437</v>
      </c>
      <c r="L2299" s="561" t="s">
        <v>25</v>
      </c>
    </row>
    <row r="2300" spans="1:12" x14ac:dyDescent="0.25">
      <c r="A2300" s="561" t="s">
        <v>2138</v>
      </c>
      <c r="B2300" s="561" t="s">
        <v>2139</v>
      </c>
      <c r="C2300" s="561" t="s">
        <v>2197</v>
      </c>
      <c r="D2300" s="561" t="s">
        <v>2198</v>
      </c>
      <c r="E2300" s="562" t="s">
        <v>22</v>
      </c>
      <c r="F2300" s="561" t="s">
        <v>22</v>
      </c>
      <c r="G2300" s="561" t="s">
        <v>27438</v>
      </c>
      <c r="H2300" s="561" t="s">
        <v>2332</v>
      </c>
      <c r="I2300" s="561" t="s">
        <v>25535</v>
      </c>
      <c r="J2300" s="561" t="s">
        <v>24</v>
      </c>
      <c r="K2300" s="562" t="s">
        <v>848</v>
      </c>
      <c r="L2300" s="561" t="s">
        <v>25</v>
      </c>
    </row>
    <row r="2301" spans="1:12" x14ac:dyDescent="0.25">
      <c r="A2301" s="561" t="s">
        <v>2138</v>
      </c>
      <c r="B2301" s="561" t="s">
        <v>2139</v>
      </c>
      <c r="C2301" s="561" t="s">
        <v>2197</v>
      </c>
      <c r="D2301" s="561" t="s">
        <v>2198</v>
      </c>
      <c r="E2301" s="562" t="s">
        <v>22</v>
      </c>
      <c r="F2301" s="561" t="s">
        <v>22</v>
      </c>
      <c r="G2301" s="561" t="s">
        <v>27439</v>
      </c>
      <c r="H2301" s="561" t="s">
        <v>2333</v>
      </c>
      <c r="I2301" s="561" t="s">
        <v>25535</v>
      </c>
      <c r="J2301" s="561" t="s">
        <v>24</v>
      </c>
      <c r="K2301" s="562" t="s">
        <v>27440</v>
      </c>
      <c r="L2301" s="561" t="s">
        <v>25</v>
      </c>
    </row>
    <row r="2302" spans="1:12" x14ac:dyDescent="0.25">
      <c r="A2302" s="561" t="s">
        <v>2138</v>
      </c>
      <c r="B2302" s="561" t="s">
        <v>2139</v>
      </c>
      <c r="C2302" s="561" t="s">
        <v>2197</v>
      </c>
      <c r="D2302" s="561" t="s">
        <v>2198</v>
      </c>
      <c r="E2302" s="562" t="s">
        <v>22</v>
      </c>
      <c r="F2302" s="561" t="s">
        <v>22</v>
      </c>
      <c r="G2302" s="561" t="s">
        <v>27441</v>
      </c>
      <c r="H2302" s="561" t="s">
        <v>27442</v>
      </c>
      <c r="I2302" s="561" t="s">
        <v>23868</v>
      </c>
      <c r="J2302" s="561" t="s">
        <v>24</v>
      </c>
      <c r="K2302" s="562" t="s">
        <v>27443</v>
      </c>
      <c r="L2302" s="561" t="s">
        <v>25</v>
      </c>
    </row>
    <row r="2303" spans="1:12" x14ac:dyDescent="0.25">
      <c r="A2303" s="561" t="s">
        <v>2138</v>
      </c>
      <c r="B2303" s="561" t="s">
        <v>2139</v>
      </c>
      <c r="C2303" s="561" t="s">
        <v>2197</v>
      </c>
      <c r="D2303" s="561" t="s">
        <v>2198</v>
      </c>
      <c r="E2303" s="562" t="s">
        <v>22</v>
      </c>
      <c r="F2303" s="561" t="s">
        <v>22</v>
      </c>
      <c r="G2303" s="561" t="s">
        <v>27444</v>
      </c>
      <c r="H2303" s="561" t="s">
        <v>27445</v>
      </c>
      <c r="I2303" s="561" t="s">
        <v>23868</v>
      </c>
      <c r="J2303" s="561" t="s">
        <v>24</v>
      </c>
      <c r="K2303" s="562" t="s">
        <v>27446</v>
      </c>
      <c r="L2303" s="561" t="s">
        <v>25</v>
      </c>
    </row>
    <row r="2304" spans="1:12" x14ac:dyDescent="0.25">
      <c r="A2304" s="561" t="s">
        <v>2138</v>
      </c>
      <c r="B2304" s="561" t="s">
        <v>2139</v>
      </c>
      <c r="C2304" s="561" t="s">
        <v>2197</v>
      </c>
      <c r="D2304" s="561" t="s">
        <v>2198</v>
      </c>
      <c r="E2304" s="562" t="s">
        <v>22</v>
      </c>
      <c r="F2304" s="561" t="s">
        <v>22</v>
      </c>
      <c r="G2304" s="561" t="s">
        <v>27447</v>
      </c>
      <c r="H2304" s="561" t="s">
        <v>27448</v>
      </c>
      <c r="I2304" s="561" t="s">
        <v>23868</v>
      </c>
      <c r="J2304" s="561" t="s">
        <v>24</v>
      </c>
      <c r="K2304" s="562" t="s">
        <v>27449</v>
      </c>
      <c r="L2304" s="561" t="s">
        <v>25</v>
      </c>
    </row>
    <row r="2305" spans="1:12" x14ac:dyDescent="0.25">
      <c r="A2305" s="561" t="s">
        <v>2138</v>
      </c>
      <c r="B2305" s="561" t="s">
        <v>2139</v>
      </c>
      <c r="C2305" s="561" t="s">
        <v>2197</v>
      </c>
      <c r="D2305" s="561" t="s">
        <v>2198</v>
      </c>
      <c r="E2305" s="562" t="s">
        <v>22</v>
      </c>
      <c r="F2305" s="561" t="s">
        <v>22</v>
      </c>
      <c r="G2305" s="561" t="s">
        <v>27450</v>
      </c>
      <c r="H2305" s="561" t="s">
        <v>27451</v>
      </c>
      <c r="I2305" s="561" t="s">
        <v>23868</v>
      </c>
      <c r="J2305" s="561" t="s">
        <v>24</v>
      </c>
      <c r="K2305" s="562" t="s">
        <v>27452</v>
      </c>
      <c r="L2305" s="561" t="s">
        <v>25</v>
      </c>
    </row>
    <row r="2306" spans="1:12" x14ac:dyDescent="0.25">
      <c r="A2306" s="561" t="s">
        <v>2138</v>
      </c>
      <c r="B2306" s="561" t="s">
        <v>2139</v>
      </c>
      <c r="C2306" s="561" t="s">
        <v>2197</v>
      </c>
      <c r="D2306" s="561" t="s">
        <v>2198</v>
      </c>
      <c r="E2306" s="562" t="s">
        <v>22</v>
      </c>
      <c r="F2306" s="561" t="s">
        <v>22</v>
      </c>
      <c r="G2306" s="561" t="s">
        <v>27453</v>
      </c>
      <c r="H2306" s="561" t="s">
        <v>27454</v>
      </c>
      <c r="I2306" s="561" t="s">
        <v>23868</v>
      </c>
      <c r="J2306" s="561" t="s">
        <v>24</v>
      </c>
      <c r="K2306" s="562" t="s">
        <v>27455</v>
      </c>
      <c r="L2306" s="561" t="s">
        <v>25</v>
      </c>
    </row>
    <row r="2307" spans="1:12" x14ac:dyDescent="0.25">
      <c r="A2307" s="561" t="s">
        <v>2138</v>
      </c>
      <c r="B2307" s="561" t="s">
        <v>2139</v>
      </c>
      <c r="C2307" s="561" t="s">
        <v>2197</v>
      </c>
      <c r="D2307" s="561" t="s">
        <v>2198</v>
      </c>
      <c r="E2307" s="562" t="s">
        <v>22</v>
      </c>
      <c r="F2307" s="561" t="s">
        <v>22</v>
      </c>
      <c r="G2307" s="561" t="s">
        <v>27456</v>
      </c>
      <c r="H2307" s="561" t="s">
        <v>27457</v>
      </c>
      <c r="I2307" s="561" t="s">
        <v>23868</v>
      </c>
      <c r="J2307" s="561" t="s">
        <v>24</v>
      </c>
      <c r="K2307" s="562" t="s">
        <v>27458</v>
      </c>
      <c r="L2307" s="561" t="s">
        <v>25</v>
      </c>
    </row>
    <row r="2308" spans="1:12" x14ac:dyDescent="0.25">
      <c r="A2308" s="561" t="s">
        <v>2138</v>
      </c>
      <c r="B2308" s="561" t="s">
        <v>2139</v>
      </c>
      <c r="C2308" s="561" t="s">
        <v>2197</v>
      </c>
      <c r="D2308" s="561" t="s">
        <v>2198</v>
      </c>
      <c r="E2308" s="562" t="s">
        <v>22</v>
      </c>
      <c r="F2308" s="561" t="s">
        <v>22</v>
      </c>
      <c r="G2308" s="561" t="s">
        <v>27459</v>
      </c>
      <c r="H2308" s="561" t="s">
        <v>27460</v>
      </c>
      <c r="I2308" s="561" t="s">
        <v>23868</v>
      </c>
      <c r="J2308" s="561" t="s">
        <v>24</v>
      </c>
      <c r="K2308" s="562" t="s">
        <v>27461</v>
      </c>
      <c r="L2308" s="561" t="s">
        <v>25</v>
      </c>
    </row>
    <row r="2309" spans="1:12" x14ac:dyDescent="0.25">
      <c r="A2309" s="561" t="s">
        <v>2138</v>
      </c>
      <c r="B2309" s="561" t="s">
        <v>2139</v>
      </c>
      <c r="C2309" s="561" t="s">
        <v>2197</v>
      </c>
      <c r="D2309" s="561" t="s">
        <v>2198</v>
      </c>
      <c r="E2309" s="562" t="s">
        <v>22</v>
      </c>
      <c r="F2309" s="561" t="s">
        <v>22</v>
      </c>
      <c r="G2309" s="561" t="s">
        <v>27462</v>
      </c>
      <c r="H2309" s="561" t="s">
        <v>27463</v>
      </c>
      <c r="I2309" s="561" t="s">
        <v>23868</v>
      </c>
      <c r="J2309" s="561" t="s">
        <v>24</v>
      </c>
      <c r="K2309" s="562" t="s">
        <v>27464</v>
      </c>
      <c r="L2309" s="561" t="s">
        <v>25</v>
      </c>
    </row>
    <row r="2310" spans="1:12" x14ac:dyDescent="0.25">
      <c r="A2310" s="561" t="s">
        <v>2138</v>
      </c>
      <c r="B2310" s="561" t="s">
        <v>2139</v>
      </c>
      <c r="C2310" s="561" t="s">
        <v>2197</v>
      </c>
      <c r="D2310" s="561" t="s">
        <v>2198</v>
      </c>
      <c r="E2310" s="562" t="s">
        <v>22</v>
      </c>
      <c r="F2310" s="561" t="s">
        <v>22</v>
      </c>
      <c r="G2310" s="561" t="s">
        <v>27465</v>
      </c>
      <c r="H2310" s="561" t="s">
        <v>27466</v>
      </c>
      <c r="I2310" s="561" t="s">
        <v>23868</v>
      </c>
      <c r="J2310" s="561" t="s">
        <v>24</v>
      </c>
      <c r="K2310" s="562" t="s">
        <v>27467</v>
      </c>
      <c r="L2310" s="561" t="s">
        <v>25</v>
      </c>
    </row>
    <row r="2311" spans="1:12" x14ac:dyDescent="0.25">
      <c r="A2311" s="561" t="s">
        <v>2138</v>
      </c>
      <c r="B2311" s="561" t="s">
        <v>2139</v>
      </c>
      <c r="C2311" s="561" t="s">
        <v>2197</v>
      </c>
      <c r="D2311" s="561" t="s">
        <v>2198</v>
      </c>
      <c r="E2311" s="562" t="s">
        <v>22</v>
      </c>
      <c r="F2311" s="561" t="s">
        <v>22</v>
      </c>
      <c r="G2311" s="561" t="s">
        <v>27468</v>
      </c>
      <c r="H2311" s="561" t="s">
        <v>27469</v>
      </c>
      <c r="I2311" s="561" t="s">
        <v>23868</v>
      </c>
      <c r="J2311" s="561" t="s">
        <v>24</v>
      </c>
      <c r="K2311" s="562" t="s">
        <v>27470</v>
      </c>
      <c r="L2311" s="561" t="s">
        <v>25</v>
      </c>
    </row>
    <row r="2312" spans="1:12" x14ac:dyDescent="0.25">
      <c r="A2312" s="561" t="s">
        <v>2138</v>
      </c>
      <c r="B2312" s="561" t="s">
        <v>2139</v>
      </c>
      <c r="C2312" s="561" t="s">
        <v>2197</v>
      </c>
      <c r="D2312" s="561" t="s">
        <v>2198</v>
      </c>
      <c r="E2312" s="562" t="s">
        <v>22</v>
      </c>
      <c r="F2312" s="561" t="s">
        <v>22</v>
      </c>
      <c r="G2312" s="561" t="s">
        <v>27471</v>
      </c>
      <c r="H2312" s="561" t="s">
        <v>27472</v>
      </c>
      <c r="I2312" s="561" t="s">
        <v>23868</v>
      </c>
      <c r="J2312" s="561" t="s">
        <v>24</v>
      </c>
      <c r="K2312" s="562" t="s">
        <v>27473</v>
      </c>
      <c r="L2312" s="561" t="s">
        <v>25</v>
      </c>
    </row>
    <row r="2313" spans="1:12" x14ac:dyDescent="0.25">
      <c r="A2313" s="561" t="s">
        <v>2138</v>
      </c>
      <c r="B2313" s="561" t="s">
        <v>2139</v>
      </c>
      <c r="C2313" s="561" t="s">
        <v>2197</v>
      </c>
      <c r="D2313" s="561" t="s">
        <v>2198</v>
      </c>
      <c r="E2313" s="562" t="s">
        <v>22</v>
      </c>
      <c r="F2313" s="561" t="s">
        <v>22</v>
      </c>
      <c r="G2313" s="561" t="s">
        <v>27474</v>
      </c>
      <c r="H2313" s="561" t="s">
        <v>27475</v>
      </c>
      <c r="I2313" s="561" t="s">
        <v>23868</v>
      </c>
      <c r="J2313" s="561" t="s">
        <v>24</v>
      </c>
      <c r="K2313" s="562" t="s">
        <v>27476</v>
      </c>
      <c r="L2313" s="561" t="s">
        <v>25</v>
      </c>
    </row>
    <row r="2314" spans="1:12" x14ac:dyDescent="0.25">
      <c r="A2314" s="561" t="s">
        <v>2138</v>
      </c>
      <c r="B2314" s="561" t="s">
        <v>2139</v>
      </c>
      <c r="C2314" s="561" t="s">
        <v>2197</v>
      </c>
      <c r="D2314" s="561" t="s">
        <v>2198</v>
      </c>
      <c r="E2314" s="562" t="s">
        <v>22</v>
      </c>
      <c r="F2314" s="561" t="s">
        <v>22</v>
      </c>
      <c r="G2314" s="561" t="s">
        <v>27477</v>
      </c>
      <c r="H2314" s="561" t="s">
        <v>27478</v>
      </c>
      <c r="I2314" s="561" t="s">
        <v>23868</v>
      </c>
      <c r="J2314" s="561" t="s">
        <v>24</v>
      </c>
      <c r="K2314" s="562" t="s">
        <v>27479</v>
      </c>
      <c r="L2314" s="561" t="s">
        <v>25</v>
      </c>
    </row>
    <row r="2315" spans="1:12" x14ac:dyDescent="0.25">
      <c r="A2315" s="561" t="s">
        <v>2138</v>
      </c>
      <c r="B2315" s="561" t="s">
        <v>2139</v>
      </c>
      <c r="C2315" s="561" t="s">
        <v>2197</v>
      </c>
      <c r="D2315" s="561" t="s">
        <v>2198</v>
      </c>
      <c r="E2315" s="562" t="s">
        <v>22</v>
      </c>
      <c r="F2315" s="561" t="s">
        <v>22</v>
      </c>
      <c r="G2315" s="561" t="s">
        <v>27480</v>
      </c>
      <c r="H2315" s="561" t="s">
        <v>27481</v>
      </c>
      <c r="I2315" s="561" t="s">
        <v>23868</v>
      </c>
      <c r="J2315" s="561" t="s">
        <v>24</v>
      </c>
      <c r="K2315" s="562" t="s">
        <v>8101</v>
      </c>
      <c r="L2315" s="561" t="s">
        <v>25</v>
      </c>
    </row>
    <row r="2316" spans="1:12" x14ac:dyDescent="0.25">
      <c r="A2316" s="561" t="s">
        <v>2138</v>
      </c>
      <c r="B2316" s="561" t="s">
        <v>2139</v>
      </c>
      <c r="C2316" s="561" t="s">
        <v>2197</v>
      </c>
      <c r="D2316" s="561" t="s">
        <v>2198</v>
      </c>
      <c r="E2316" s="562" t="s">
        <v>22</v>
      </c>
      <c r="F2316" s="561" t="s">
        <v>22</v>
      </c>
      <c r="G2316" s="561" t="s">
        <v>27482</v>
      </c>
      <c r="H2316" s="561" t="s">
        <v>27483</v>
      </c>
      <c r="I2316" s="561" t="s">
        <v>23868</v>
      </c>
      <c r="J2316" s="561" t="s">
        <v>24</v>
      </c>
      <c r="K2316" s="562" t="s">
        <v>27484</v>
      </c>
      <c r="L2316" s="561" t="s">
        <v>25</v>
      </c>
    </row>
    <row r="2317" spans="1:12" x14ac:dyDescent="0.25">
      <c r="A2317" s="561" t="s">
        <v>2138</v>
      </c>
      <c r="B2317" s="561" t="s">
        <v>2139</v>
      </c>
      <c r="C2317" s="561" t="s">
        <v>2197</v>
      </c>
      <c r="D2317" s="561" t="s">
        <v>2198</v>
      </c>
      <c r="E2317" s="562" t="s">
        <v>22</v>
      </c>
      <c r="F2317" s="561" t="s">
        <v>22</v>
      </c>
      <c r="G2317" s="561" t="s">
        <v>27485</v>
      </c>
      <c r="H2317" s="561" t="s">
        <v>27486</v>
      </c>
      <c r="I2317" s="561" t="s">
        <v>23868</v>
      </c>
      <c r="J2317" s="561" t="s">
        <v>24</v>
      </c>
      <c r="K2317" s="562" t="s">
        <v>27487</v>
      </c>
      <c r="L2317" s="561" t="s">
        <v>25</v>
      </c>
    </row>
    <row r="2318" spans="1:12" x14ac:dyDescent="0.25">
      <c r="A2318" s="561" t="s">
        <v>2138</v>
      </c>
      <c r="B2318" s="561" t="s">
        <v>2139</v>
      </c>
      <c r="C2318" s="561" t="s">
        <v>2197</v>
      </c>
      <c r="D2318" s="561" t="s">
        <v>2198</v>
      </c>
      <c r="E2318" s="562" t="s">
        <v>22</v>
      </c>
      <c r="F2318" s="561" t="s">
        <v>22</v>
      </c>
      <c r="G2318" s="561" t="s">
        <v>27488</v>
      </c>
      <c r="H2318" s="561" t="s">
        <v>27489</v>
      </c>
      <c r="I2318" s="561" t="s">
        <v>23868</v>
      </c>
      <c r="J2318" s="561" t="s">
        <v>24</v>
      </c>
      <c r="K2318" s="562" t="s">
        <v>27490</v>
      </c>
      <c r="L2318" s="561" t="s">
        <v>25</v>
      </c>
    </row>
    <row r="2319" spans="1:12" x14ac:dyDescent="0.25">
      <c r="A2319" s="561" t="s">
        <v>2138</v>
      </c>
      <c r="B2319" s="561" t="s">
        <v>2139</v>
      </c>
      <c r="C2319" s="561" t="s">
        <v>2197</v>
      </c>
      <c r="D2319" s="561" t="s">
        <v>2198</v>
      </c>
      <c r="E2319" s="562" t="s">
        <v>22</v>
      </c>
      <c r="F2319" s="561" t="s">
        <v>22</v>
      </c>
      <c r="G2319" s="561" t="s">
        <v>27491</v>
      </c>
      <c r="H2319" s="561" t="s">
        <v>27492</v>
      </c>
      <c r="I2319" s="561" t="s">
        <v>23868</v>
      </c>
      <c r="J2319" s="561" t="s">
        <v>24</v>
      </c>
      <c r="K2319" s="562" t="s">
        <v>27493</v>
      </c>
      <c r="L2319" s="561" t="s">
        <v>25</v>
      </c>
    </row>
    <row r="2320" spans="1:12" x14ac:dyDescent="0.25">
      <c r="A2320" s="561" t="s">
        <v>2138</v>
      </c>
      <c r="B2320" s="561" t="s">
        <v>2139</v>
      </c>
      <c r="C2320" s="561" t="s">
        <v>2197</v>
      </c>
      <c r="D2320" s="561" t="s">
        <v>2198</v>
      </c>
      <c r="E2320" s="562" t="s">
        <v>22</v>
      </c>
      <c r="F2320" s="561" t="s">
        <v>22</v>
      </c>
      <c r="G2320" s="561" t="s">
        <v>27494</v>
      </c>
      <c r="H2320" s="561" t="s">
        <v>27495</v>
      </c>
      <c r="I2320" s="561" t="s">
        <v>23868</v>
      </c>
      <c r="J2320" s="561" t="s">
        <v>24</v>
      </c>
      <c r="K2320" s="562" t="s">
        <v>27496</v>
      </c>
      <c r="L2320" s="561" t="s">
        <v>25</v>
      </c>
    </row>
    <row r="2321" spans="1:12" x14ac:dyDescent="0.25">
      <c r="A2321" s="561" t="s">
        <v>2138</v>
      </c>
      <c r="B2321" s="561" t="s">
        <v>2139</v>
      </c>
      <c r="C2321" s="561" t="s">
        <v>2197</v>
      </c>
      <c r="D2321" s="561" t="s">
        <v>2198</v>
      </c>
      <c r="E2321" s="562" t="s">
        <v>22</v>
      </c>
      <c r="F2321" s="561" t="s">
        <v>22</v>
      </c>
      <c r="G2321" s="561" t="s">
        <v>27497</v>
      </c>
      <c r="H2321" s="561" t="s">
        <v>27498</v>
      </c>
      <c r="I2321" s="561" t="s">
        <v>23868</v>
      </c>
      <c r="J2321" s="561" t="s">
        <v>24</v>
      </c>
      <c r="K2321" s="562" t="s">
        <v>27499</v>
      </c>
      <c r="L2321" s="561" t="s">
        <v>25</v>
      </c>
    </row>
    <row r="2322" spans="1:12" x14ac:dyDescent="0.25">
      <c r="A2322" s="561" t="s">
        <v>2138</v>
      </c>
      <c r="B2322" s="561" t="s">
        <v>2139</v>
      </c>
      <c r="C2322" s="561" t="s">
        <v>2197</v>
      </c>
      <c r="D2322" s="561" t="s">
        <v>2198</v>
      </c>
      <c r="E2322" s="562" t="s">
        <v>22</v>
      </c>
      <c r="F2322" s="561" t="s">
        <v>22</v>
      </c>
      <c r="G2322" s="561" t="s">
        <v>27500</v>
      </c>
      <c r="H2322" s="561" t="s">
        <v>27501</v>
      </c>
      <c r="I2322" s="561" t="s">
        <v>23868</v>
      </c>
      <c r="J2322" s="561" t="s">
        <v>24</v>
      </c>
      <c r="K2322" s="562" t="s">
        <v>27502</v>
      </c>
      <c r="L2322" s="561" t="s">
        <v>25</v>
      </c>
    </row>
    <row r="2323" spans="1:12" x14ac:dyDescent="0.25">
      <c r="A2323" s="561" t="s">
        <v>2138</v>
      </c>
      <c r="B2323" s="561" t="s">
        <v>2139</v>
      </c>
      <c r="C2323" s="561" t="s">
        <v>2197</v>
      </c>
      <c r="D2323" s="561" t="s">
        <v>2198</v>
      </c>
      <c r="E2323" s="562" t="s">
        <v>22</v>
      </c>
      <c r="F2323" s="561" t="s">
        <v>22</v>
      </c>
      <c r="G2323" s="561" t="s">
        <v>27503</v>
      </c>
      <c r="H2323" s="561" t="s">
        <v>27504</v>
      </c>
      <c r="I2323" s="561" t="s">
        <v>23868</v>
      </c>
      <c r="J2323" s="561" t="s">
        <v>24</v>
      </c>
      <c r="K2323" s="562" t="s">
        <v>27505</v>
      </c>
      <c r="L2323" s="561" t="s">
        <v>25</v>
      </c>
    </row>
    <row r="2324" spans="1:12" x14ac:dyDescent="0.25">
      <c r="A2324" s="561" t="s">
        <v>2138</v>
      </c>
      <c r="B2324" s="561" t="s">
        <v>2139</v>
      </c>
      <c r="C2324" s="561" t="s">
        <v>2197</v>
      </c>
      <c r="D2324" s="561" t="s">
        <v>2198</v>
      </c>
      <c r="E2324" s="562" t="s">
        <v>22</v>
      </c>
      <c r="F2324" s="561" t="s">
        <v>22</v>
      </c>
      <c r="G2324" s="561" t="s">
        <v>27506</v>
      </c>
      <c r="H2324" s="561" t="s">
        <v>27507</v>
      </c>
      <c r="I2324" s="561" t="s">
        <v>23868</v>
      </c>
      <c r="J2324" s="561" t="s">
        <v>24</v>
      </c>
      <c r="K2324" s="562" t="s">
        <v>27508</v>
      </c>
      <c r="L2324" s="561" t="s">
        <v>25</v>
      </c>
    </row>
    <row r="2325" spans="1:12" x14ac:dyDescent="0.25">
      <c r="A2325" s="561" t="s">
        <v>2138</v>
      </c>
      <c r="B2325" s="561" t="s">
        <v>2139</v>
      </c>
      <c r="C2325" s="561" t="s">
        <v>2197</v>
      </c>
      <c r="D2325" s="561" t="s">
        <v>2198</v>
      </c>
      <c r="E2325" s="562" t="s">
        <v>22</v>
      </c>
      <c r="F2325" s="561" t="s">
        <v>22</v>
      </c>
      <c r="G2325" s="561" t="s">
        <v>27509</v>
      </c>
      <c r="H2325" s="561" t="s">
        <v>27510</v>
      </c>
      <c r="I2325" s="561" t="s">
        <v>23868</v>
      </c>
      <c r="J2325" s="561" t="s">
        <v>24</v>
      </c>
      <c r="K2325" s="562" t="s">
        <v>27511</v>
      </c>
      <c r="L2325" s="561" t="s">
        <v>25</v>
      </c>
    </row>
    <row r="2326" spans="1:12" x14ac:dyDescent="0.25">
      <c r="A2326" s="561" t="s">
        <v>2138</v>
      </c>
      <c r="B2326" s="561" t="s">
        <v>2139</v>
      </c>
      <c r="C2326" s="561" t="s">
        <v>2197</v>
      </c>
      <c r="D2326" s="561" t="s">
        <v>2198</v>
      </c>
      <c r="E2326" s="562" t="s">
        <v>22</v>
      </c>
      <c r="F2326" s="561" t="s">
        <v>22</v>
      </c>
      <c r="G2326" s="561" t="s">
        <v>27512</v>
      </c>
      <c r="H2326" s="561" t="s">
        <v>27513</v>
      </c>
      <c r="I2326" s="561" t="s">
        <v>23868</v>
      </c>
      <c r="J2326" s="561" t="s">
        <v>24</v>
      </c>
      <c r="K2326" s="562" t="s">
        <v>27514</v>
      </c>
      <c r="L2326" s="561" t="s">
        <v>25</v>
      </c>
    </row>
    <row r="2327" spans="1:12" x14ac:dyDescent="0.25">
      <c r="A2327" s="561" t="s">
        <v>2138</v>
      </c>
      <c r="B2327" s="561" t="s">
        <v>2139</v>
      </c>
      <c r="C2327" s="561" t="s">
        <v>2197</v>
      </c>
      <c r="D2327" s="561" t="s">
        <v>2198</v>
      </c>
      <c r="E2327" s="562" t="s">
        <v>22</v>
      </c>
      <c r="F2327" s="561" t="s">
        <v>22</v>
      </c>
      <c r="G2327" s="561" t="s">
        <v>27515</v>
      </c>
      <c r="H2327" s="561" t="s">
        <v>27516</v>
      </c>
      <c r="I2327" s="561" t="s">
        <v>23868</v>
      </c>
      <c r="J2327" s="561" t="s">
        <v>24</v>
      </c>
      <c r="K2327" s="562" t="s">
        <v>27517</v>
      </c>
      <c r="L2327" s="561" t="s">
        <v>25</v>
      </c>
    </row>
    <row r="2328" spans="1:12" x14ac:dyDescent="0.25">
      <c r="A2328" s="561" t="s">
        <v>2138</v>
      </c>
      <c r="B2328" s="561" t="s">
        <v>2139</v>
      </c>
      <c r="C2328" s="561" t="s">
        <v>2197</v>
      </c>
      <c r="D2328" s="561" t="s">
        <v>2198</v>
      </c>
      <c r="E2328" s="562" t="s">
        <v>22</v>
      </c>
      <c r="F2328" s="561" t="s">
        <v>22</v>
      </c>
      <c r="G2328" s="561" t="s">
        <v>27518</v>
      </c>
      <c r="H2328" s="561" t="s">
        <v>27519</v>
      </c>
      <c r="I2328" s="561" t="s">
        <v>23868</v>
      </c>
      <c r="J2328" s="561" t="s">
        <v>24</v>
      </c>
      <c r="K2328" s="562" t="s">
        <v>27520</v>
      </c>
      <c r="L2328" s="561" t="s">
        <v>25</v>
      </c>
    </row>
    <row r="2329" spans="1:12" x14ac:dyDescent="0.25">
      <c r="A2329" s="561" t="s">
        <v>2138</v>
      </c>
      <c r="B2329" s="561" t="s">
        <v>2139</v>
      </c>
      <c r="C2329" s="561" t="s">
        <v>2197</v>
      </c>
      <c r="D2329" s="561" t="s">
        <v>2198</v>
      </c>
      <c r="E2329" s="562" t="s">
        <v>22</v>
      </c>
      <c r="F2329" s="561" t="s">
        <v>22</v>
      </c>
      <c r="G2329" s="561" t="s">
        <v>27521</v>
      </c>
      <c r="H2329" s="561" t="s">
        <v>27522</v>
      </c>
      <c r="I2329" s="561" t="s">
        <v>23868</v>
      </c>
      <c r="J2329" s="561" t="s">
        <v>24</v>
      </c>
      <c r="K2329" s="562" t="s">
        <v>27523</v>
      </c>
      <c r="L2329" s="561" t="s">
        <v>25</v>
      </c>
    </row>
    <row r="2330" spans="1:12" x14ac:dyDescent="0.25">
      <c r="A2330" s="561" t="s">
        <v>2138</v>
      </c>
      <c r="B2330" s="561" t="s">
        <v>2139</v>
      </c>
      <c r="C2330" s="561" t="s">
        <v>2197</v>
      </c>
      <c r="D2330" s="561" t="s">
        <v>2198</v>
      </c>
      <c r="E2330" s="562" t="s">
        <v>22</v>
      </c>
      <c r="F2330" s="561" t="s">
        <v>22</v>
      </c>
      <c r="G2330" s="561" t="s">
        <v>27524</v>
      </c>
      <c r="H2330" s="561" t="s">
        <v>27525</v>
      </c>
      <c r="I2330" s="561" t="s">
        <v>23868</v>
      </c>
      <c r="J2330" s="561" t="s">
        <v>24</v>
      </c>
      <c r="K2330" s="562" t="s">
        <v>27526</v>
      </c>
      <c r="L2330" s="561" t="s">
        <v>25</v>
      </c>
    </row>
    <row r="2331" spans="1:12" x14ac:dyDescent="0.25">
      <c r="A2331" s="561" t="s">
        <v>2138</v>
      </c>
      <c r="B2331" s="561" t="s">
        <v>2139</v>
      </c>
      <c r="C2331" s="561" t="s">
        <v>2197</v>
      </c>
      <c r="D2331" s="561" t="s">
        <v>2198</v>
      </c>
      <c r="E2331" s="562" t="s">
        <v>22</v>
      </c>
      <c r="F2331" s="561" t="s">
        <v>22</v>
      </c>
      <c r="G2331" s="561" t="s">
        <v>27527</v>
      </c>
      <c r="H2331" s="561" t="s">
        <v>27528</v>
      </c>
      <c r="I2331" s="561" t="s">
        <v>23868</v>
      </c>
      <c r="J2331" s="561" t="s">
        <v>24</v>
      </c>
      <c r="K2331" s="562" t="s">
        <v>27529</v>
      </c>
      <c r="L2331" s="561" t="s">
        <v>25</v>
      </c>
    </row>
    <row r="2332" spans="1:12" x14ac:dyDescent="0.25">
      <c r="A2332" s="561" t="s">
        <v>2138</v>
      </c>
      <c r="B2332" s="561" t="s">
        <v>2139</v>
      </c>
      <c r="C2332" s="561" t="s">
        <v>2197</v>
      </c>
      <c r="D2332" s="561" t="s">
        <v>2198</v>
      </c>
      <c r="E2332" s="562" t="s">
        <v>22</v>
      </c>
      <c r="F2332" s="561" t="s">
        <v>22</v>
      </c>
      <c r="G2332" s="561" t="s">
        <v>27530</v>
      </c>
      <c r="H2332" s="561" t="s">
        <v>27531</v>
      </c>
      <c r="I2332" s="561" t="s">
        <v>23868</v>
      </c>
      <c r="J2332" s="561" t="s">
        <v>24</v>
      </c>
      <c r="K2332" s="562" t="s">
        <v>27532</v>
      </c>
      <c r="L2332" s="561" t="s">
        <v>25</v>
      </c>
    </row>
    <row r="2333" spans="1:12" x14ac:dyDescent="0.25">
      <c r="A2333" s="561" t="s">
        <v>2138</v>
      </c>
      <c r="B2333" s="561" t="s">
        <v>2139</v>
      </c>
      <c r="C2333" s="561" t="s">
        <v>2197</v>
      </c>
      <c r="D2333" s="561" t="s">
        <v>2198</v>
      </c>
      <c r="E2333" s="562" t="s">
        <v>22</v>
      </c>
      <c r="F2333" s="561" t="s">
        <v>22</v>
      </c>
      <c r="G2333" s="561" t="s">
        <v>27533</v>
      </c>
      <c r="H2333" s="561" t="s">
        <v>27534</v>
      </c>
      <c r="I2333" s="561" t="s">
        <v>23868</v>
      </c>
      <c r="J2333" s="561" t="s">
        <v>24</v>
      </c>
      <c r="K2333" s="562" t="s">
        <v>27535</v>
      </c>
      <c r="L2333" s="561" t="s">
        <v>25</v>
      </c>
    </row>
    <row r="2334" spans="1:12" x14ac:dyDescent="0.25">
      <c r="A2334" s="561" t="s">
        <v>2138</v>
      </c>
      <c r="B2334" s="561" t="s">
        <v>2139</v>
      </c>
      <c r="C2334" s="561" t="s">
        <v>2197</v>
      </c>
      <c r="D2334" s="561" t="s">
        <v>2198</v>
      </c>
      <c r="E2334" s="562" t="s">
        <v>22</v>
      </c>
      <c r="F2334" s="561" t="s">
        <v>22</v>
      </c>
      <c r="G2334" s="561" t="s">
        <v>27536</v>
      </c>
      <c r="H2334" s="561" t="s">
        <v>27537</v>
      </c>
      <c r="I2334" s="561" t="s">
        <v>23868</v>
      </c>
      <c r="J2334" s="561" t="s">
        <v>24</v>
      </c>
      <c r="K2334" s="562" t="s">
        <v>27538</v>
      </c>
      <c r="L2334" s="561" t="s">
        <v>25</v>
      </c>
    </row>
    <row r="2335" spans="1:12" x14ac:dyDescent="0.25">
      <c r="A2335" s="561" t="s">
        <v>2138</v>
      </c>
      <c r="B2335" s="561" t="s">
        <v>2139</v>
      </c>
      <c r="C2335" s="561" t="s">
        <v>2197</v>
      </c>
      <c r="D2335" s="561" t="s">
        <v>2198</v>
      </c>
      <c r="E2335" s="562" t="s">
        <v>22</v>
      </c>
      <c r="F2335" s="561" t="s">
        <v>22</v>
      </c>
      <c r="G2335" s="561" t="s">
        <v>27539</v>
      </c>
      <c r="H2335" s="561" t="s">
        <v>27540</v>
      </c>
      <c r="I2335" s="561" t="s">
        <v>23868</v>
      </c>
      <c r="J2335" s="561" t="s">
        <v>24</v>
      </c>
      <c r="K2335" s="562" t="s">
        <v>27541</v>
      </c>
      <c r="L2335" s="561" t="s">
        <v>25</v>
      </c>
    </row>
    <row r="2336" spans="1:12" x14ac:dyDescent="0.25">
      <c r="A2336" s="561" t="s">
        <v>2138</v>
      </c>
      <c r="B2336" s="561" t="s">
        <v>2139</v>
      </c>
      <c r="C2336" s="561" t="s">
        <v>2197</v>
      </c>
      <c r="D2336" s="561" t="s">
        <v>2198</v>
      </c>
      <c r="E2336" s="562" t="s">
        <v>22</v>
      </c>
      <c r="F2336" s="561" t="s">
        <v>22</v>
      </c>
      <c r="G2336" s="561" t="s">
        <v>27542</v>
      </c>
      <c r="H2336" s="561" t="s">
        <v>27543</v>
      </c>
      <c r="I2336" s="561" t="s">
        <v>23868</v>
      </c>
      <c r="J2336" s="561" t="s">
        <v>24</v>
      </c>
      <c r="K2336" s="562" t="s">
        <v>27544</v>
      </c>
      <c r="L2336" s="561" t="s">
        <v>25</v>
      </c>
    </row>
    <row r="2337" spans="1:12" x14ac:dyDescent="0.25">
      <c r="A2337" s="561" t="s">
        <v>2138</v>
      </c>
      <c r="B2337" s="561" t="s">
        <v>2139</v>
      </c>
      <c r="C2337" s="561" t="s">
        <v>2197</v>
      </c>
      <c r="D2337" s="561" t="s">
        <v>2198</v>
      </c>
      <c r="E2337" s="562" t="s">
        <v>22</v>
      </c>
      <c r="F2337" s="561" t="s">
        <v>22</v>
      </c>
      <c r="G2337" s="561" t="s">
        <v>27545</v>
      </c>
      <c r="H2337" s="561" t="s">
        <v>27546</v>
      </c>
      <c r="I2337" s="561" t="s">
        <v>23868</v>
      </c>
      <c r="J2337" s="561" t="s">
        <v>24</v>
      </c>
      <c r="K2337" s="562" t="s">
        <v>8668</v>
      </c>
      <c r="L2337" s="561" t="s">
        <v>25</v>
      </c>
    </row>
    <row r="2338" spans="1:12" x14ac:dyDescent="0.25">
      <c r="A2338" s="561" t="s">
        <v>2138</v>
      </c>
      <c r="B2338" s="561" t="s">
        <v>2139</v>
      </c>
      <c r="C2338" s="561" t="s">
        <v>2197</v>
      </c>
      <c r="D2338" s="561" t="s">
        <v>2198</v>
      </c>
      <c r="E2338" s="562" t="s">
        <v>22</v>
      </c>
      <c r="F2338" s="561" t="s">
        <v>22</v>
      </c>
      <c r="G2338" s="561" t="s">
        <v>27547</v>
      </c>
      <c r="H2338" s="561" t="s">
        <v>27548</v>
      </c>
      <c r="I2338" s="561" t="s">
        <v>23868</v>
      </c>
      <c r="J2338" s="561" t="s">
        <v>24</v>
      </c>
      <c r="K2338" s="562" t="s">
        <v>27549</v>
      </c>
      <c r="L2338" s="561" t="s">
        <v>25</v>
      </c>
    </row>
    <row r="2339" spans="1:12" x14ac:dyDescent="0.25">
      <c r="A2339" s="561" t="s">
        <v>2138</v>
      </c>
      <c r="B2339" s="561" t="s">
        <v>2139</v>
      </c>
      <c r="C2339" s="561" t="s">
        <v>2197</v>
      </c>
      <c r="D2339" s="561" t="s">
        <v>2198</v>
      </c>
      <c r="E2339" s="562" t="s">
        <v>22</v>
      </c>
      <c r="F2339" s="561" t="s">
        <v>22</v>
      </c>
      <c r="G2339" s="561" t="s">
        <v>27550</v>
      </c>
      <c r="H2339" s="561" t="s">
        <v>27551</v>
      </c>
      <c r="I2339" s="561" t="s">
        <v>23868</v>
      </c>
      <c r="J2339" s="561" t="s">
        <v>24</v>
      </c>
      <c r="K2339" s="562" t="s">
        <v>27552</v>
      </c>
      <c r="L2339" s="561" t="s">
        <v>25</v>
      </c>
    </row>
    <row r="2340" spans="1:12" x14ac:dyDescent="0.25">
      <c r="A2340" s="561" t="s">
        <v>2138</v>
      </c>
      <c r="B2340" s="561" t="s">
        <v>2139</v>
      </c>
      <c r="C2340" s="561" t="s">
        <v>2197</v>
      </c>
      <c r="D2340" s="561" t="s">
        <v>2198</v>
      </c>
      <c r="E2340" s="562" t="s">
        <v>22</v>
      </c>
      <c r="F2340" s="561" t="s">
        <v>22</v>
      </c>
      <c r="G2340" s="561" t="s">
        <v>27553</v>
      </c>
      <c r="H2340" s="561" t="s">
        <v>27554</v>
      </c>
      <c r="I2340" s="561" t="s">
        <v>23868</v>
      </c>
      <c r="J2340" s="561" t="s">
        <v>24</v>
      </c>
      <c r="K2340" s="562" t="s">
        <v>27555</v>
      </c>
      <c r="L2340" s="561" t="s">
        <v>25</v>
      </c>
    </row>
    <row r="2341" spans="1:12" x14ac:dyDescent="0.25">
      <c r="A2341" s="561" t="s">
        <v>2138</v>
      </c>
      <c r="B2341" s="561" t="s">
        <v>2139</v>
      </c>
      <c r="C2341" s="561" t="s">
        <v>2197</v>
      </c>
      <c r="D2341" s="561" t="s">
        <v>2198</v>
      </c>
      <c r="E2341" s="562" t="s">
        <v>22</v>
      </c>
      <c r="F2341" s="561" t="s">
        <v>22</v>
      </c>
      <c r="G2341" s="561" t="s">
        <v>27556</v>
      </c>
      <c r="H2341" s="561" t="s">
        <v>27557</v>
      </c>
      <c r="I2341" s="561" t="s">
        <v>23868</v>
      </c>
      <c r="J2341" s="561" t="s">
        <v>24</v>
      </c>
      <c r="K2341" s="562" t="s">
        <v>27558</v>
      </c>
      <c r="L2341" s="561" t="s">
        <v>25</v>
      </c>
    </row>
    <row r="2342" spans="1:12" x14ac:dyDescent="0.25">
      <c r="A2342" s="561" t="s">
        <v>2138</v>
      </c>
      <c r="B2342" s="561" t="s">
        <v>2139</v>
      </c>
      <c r="C2342" s="561" t="s">
        <v>2197</v>
      </c>
      <c r="D2342" s="561" t="s">
        <v>2198</v>
      </c>
      <c r="E2342" s="562" t="s">
        <v>22</v>
      </c>
      <c r="F2342" s="561" t="s">
        <v>22</v>
      </c>
      <c r="G2342" s="561" t="s">
        <v>27559</v>
      </c>
      <c r="H2342" s="561" t="s">
        <v>27560</v>
      </c>
      <c r="I2342" s="561" t="s">
        <v>23868</v>
      </c>
      <c r="J2342" s="561" t="s">
        <v>24</v>
      </c>
      <c r="K2342" s="562" t="s">
        <v>27561</v>
      </c>
      <c r="L2342" s="561" t="s">
        <v>25</v>
      </c>
    </row>
    <row r="2343" spans="1:12" x14ac:dyDescent="0.25">
      <c r="A2343" s="561" t="s">
        <v>2138</v>
      </c>
      <c r="B2343" s="561" t="s">
        <v>2139</v>
      </c>
      <c r="C2343" s="561" t="s">
        <v>2197</v>
      </c>
      <c r="D2343" s="561" t="s">
        <v>2198</v>
      </c>
      <c r="E2343" s="562" t="s">
        <v>22</v>
      </c>
      <c r="F2343" s="561" t="s">
        <v>22</v>
      </c>
      <c r="G2343" s="561" t="s">
        <v>27562</v>
      </c>
      <c r="H2343" s="561" t="s">
        <v>27563</v>
      </c>
      <c r="I2343" s="561" t="s">
        <v>23868</v>
      </c>
      <c r="J2343" s="561" t="s">
        <v>24</v>
      </c>
      <c r="K2343" s="562" t="s">
        <v>27564</v>
      </c>
      <c r="L2343" s="561" t="s">
        <v>25</v>
      </c>
    </row>
    <row r="2344" spans="1:12" x14ac:dyDescent="0.25">
      <c r="A2344" s="561" t="s">
        <v>2138</v>
      </c>
      <c r="B2344" s="561" t="s">
        <v>2139</v>
      </c>
      <c r="C2344" s="561" t="s">
        <v>2197</v>
      </c>
      <c r="D2344" s="561" t="s">
        <v>2198</v>
      </c>
      <c r="E2344" s="562" t="s">
        <v>22</v>
      </c>
      <c r="F2344" s="561" t="s">
        <v>22</v>
      </c>
      <c r="G2344" s="561" t="s">
        <v>27565</v>
      </c>
      <c r="H2344" s="561" t="s">
        <v>27566</v>
      </c>
      <c r="I2344" s="561" t="s">
        <v>23868</v>
      </c>
      <c r="J2344" s="561" t="s">
        <v>24</v>
      </c>
      <c r="K2344" s="562" t="s">
        <v>27567</v>
      </c>
      <c r="L2344" s="561" t="s">
        <v>25</v>
      </c>
    </row>
    <row r="2345" spans="1:12" x14ac:dyDescent="0.25">
      <c r="A2345" s="561" t="s">
        <v>2138</v>
      </c>
      <c r="B2345" s="561" t="s">
        <v>2139</v>
      </c>
      <c r="C2345" s="561" t="s">
        <v>2197</v>
      </c>
      <c r="D2345" s="561" t="s">
        <v>2198</v>
      </c>
      <c r="E2345" s="562" t="s">
        <v>22</v>
      </c>
      <c r="F2345" s="561" t="s">
        <v>22</v>
      </c>
      <c r="G2345" s="561" t="s">
        <v>27568</v>
      </c>
      <c r="H2345" s="561" t="s">
        <v>27569</v>
      </c>
      <c r="I2345" s="561" t="s">
        <v>23868</v>
      </c>
      <c r="J2345" s="561" t="s">
        <v>24</v>
      </c>
      <c r="K2345" s="562" t="s">
        <v>27570</v>
      </c>
      <c r="L2345" s="561" t="s">
        <v>25</v>
      </c>
    </row>
    <row r="2346" spans="1:12" x14ac:dyDescent="0.25">
      <c r="A2346" s="561" t="s">
        <v>2138</v>
      </c>
      <c r="B2346" s="561" t="s">
        <v>2139</v>
      </c>
      <c r="C2346" s="561" t="s">
        <v>2197</v>
      </c>
      <c r="D2346" s="561" t="s">
        <v>2198</v>
      </c>
      <c r="E2346" s="562" t="s">
        <v>22</v>
      </c>
      <c r="F2346" s="561" t="s">
        <v>22</v>
      </c>
      <c r="G2346" s="561" t="s">
        <v>27571</v>
      </c>
      <c r="H2346" s="561" t="s">
        <v>27572</v>
      </c>
      <c r="I2346" s="561" t="s">
        <v>23868</v>
      </c>
      <c r="J2346" s="561" t="s">
        <v>24</v>
      </c>
      <c r="K2346" s="562" t="s">
        <v>27573</v>
      </c>
      <c r="L2346" s="561" t="s">
        <v>25</v>
      </c>
    </row>
    <row r="2347" spans="1:12" x14ac:dyDescent="0.25">
      <c r="A2347" s="561" t="s">
        <v>2138</v>
      </c>
      <c r="B2347" s="561" t="s">
        <v>2139</v>
      </c>
      <c r="C2347" s="561" t="s">
        <v>2197</v>
      </c>
      <c r="D2347" s="561" t="s">
        <v>2198</v>
      </c>
      <c r="E2347" s="562" t="s">
        <v>22</v>
      </c>
      <c r="F2347" s="561" t="s">
        <v>22</v>
      </c>
      <c r="G2347" s="561" t="s">
        <v>27574</v>
      </c>
      <c r="H2347" s="561" t="s">
        <v>27575</v>
      </c>
      <c r="I2347" s="561" t="s">
        <v>23868</v>
      </c>
      <c r="J2347" s="561" t="s">
        <v>24</v>
      </c>
      <c r="K2347" s="562" t="s">
        <v>27576</v>
      </c>
      <c r="L2347" s="561" t="s">
        <v>25</v>
      </c>
    </row>
    <row r="2348" spans="1:12" x14ac:dyDescent="0.25">
      <c r="A2348" s="561" t="s">
        <v>2138</v>
      </c>
      <c r="B2348" s="561" t="s">
        <v>2139</v>
      </c>
      <c r="C2348" s="561" t="s">
        <v>2197</v>
      </c>
      <c r="D2348" s="561" t="s">
        <v>2198</v>
      </c>
      <c r="E2348" s="562" t="s">
        <v>22</v>
      </c>
      <c r="F2348" s="561" t="s">
        <v>22</v>
      </c>
      <c r="G2348" s="561" t="s">
        <v>27577</v>
      </c>
      <c r="H2348" s="561" t="s">
        <v>27578</v>
      </c>
      <c r="I2348" s="561" t="s">
        <v>23868</v>
      </c>
      <c r="J2348" s="561" t="s">
        <v>24</v>
      </c>
      <c r="K2348" s="562" t="s">
        <v>27579</v>
      </c>
      <c r="L2348" s="561" t="s">
        <v>25</v>
      </c>
    </row>
    <row r="2349" spans="1:12" x14ac:dyDescent="0.25">
      <c r="A2349" s="561" t="s">
        <v>2138</v>
      </c>
      <c r="B2349" s="561" t="s">
        <v>2139</v>
      </c>
      <c r="C2349" s="561" t="s">
        <v>2197</v>
      </c>
      <c r="D2349" s="561" t="s">
        <v>2198</v>
      </c>
      <c r="E2349" s="562" t="s">
        <v>22</v>
      </c>
      <c r="F2349" s="561" t="s">
        <v>22</v>
      </c>
      <c r="G2349" s="561" t="s">
        <v>27580</v>
      </c>
      <c r="H2349" s="561" t="s">
        <v>27581</v>
      </c>
      <c r="I2349" s="561" t="s">
        <v>23868</v>
      </c>
      <c r="J2349" s="561" t="s">
        <v>24</v>
      </c>
      <c r="K2349" s="562" t="s">
        <v>27582</v>
      </c>
      <c r="L2349" s="561" t="s">
        <v>25</v>
      </c>
    </row>
    <row r="2350" spans="1:12" x14ac:dyDescent="0.25">
      <c r="A2350" s="561" t="s">
        <v>2138</v>
      </c>
      <c r="B2350" s="561" t="s">
        <v>2139</v>
      </c>
      <c r="C2350" s="561" t="s">
        <v>2197</v>
      </c>
      <c r="D2350" s="561" t="s">
        <v>2198</v>
      </c>
      <c r="E2350" s="562" t="s">
        <v>22</v>
      </c>
      <c r="F2350" s="561" t="s">
        <v>22</v>
      </c>
      <c r="G2350" s="561" t="s">
        <v>27583</v>
      </c>
      <c r="H2350" s="561" t="s">
        <v>27584</v>
      </c>
      <c r="I2350" s="561" t="s">
        <v>23868</v>
      </c>
      <c r="J2350" s="561" t="s">
        <v>24</v>
      </c>
      <c r="K2350" s="562" t="s">
        <v>8244</v>
      </c>
      <c r="L2350" s="561" t="s">
        <v>25</v>
      </c>
    </row>
    <row r="2351" spans="1:12" x14ac:dyDescent="0.25">
      <c r="A2351" s="561" t="s">
        <v>2138</v>
      </c>
      <c r="B2351" s="561" t="s">
        <v>2139</v>
      </c>
      <c r="C2351" s="561" t="s">
        <v>2197</v>
      </c>
      <c r="D2351" s="561" t="s">
        <v>2198</v>
      </c>
      <c r="E2351" s="562" t="s">
        <v>22</v>
      </c>
      <c r="F2351" s="561" t="s">
        <v>22</v>
      </c>
      <c r="G2351" s="561" t="s">
        <v>27585</v>
      </c>
      <c r="H2351" s="561" t="s">
        <v>27586</v>
      </c>
      <c r="I2351" s="561" t="s">
        <v>23868</v>
      </c>
      <c r="J2351" s="561" t="s">
        <v>24</v>
      </c>
      <c r="K2351" s="562" t="s">
        <v>27587</v>
      </c>
      <c r="L2351" s="561" t="s">
        <v>25</v>
      </c>
    </row>
    <row r="2352" spans="1:12" x14ac:dyDescent="0.25">
      <c r="A2352" s="561" t="s">
        <v>2138</v>
      </c>
      <c r="B2352" s="561" t="s">
        <v>2139</v>
      </c>
      <c r="C2352" s="561" t="s">
        <v>2197</v>
      </c>
      <c r="D2352" s="561" t="s">
        <v>2198</v>
      </c>
      <c r="E2352" s="562" t="s">
        <v>22</v>
      </c>
      <c r="F2352" s="561" t="s">
        <v>22</v>
      </c>
      <c r="G2352" s="561" t="s">
        <v>27588</v>
      </c>
      <c r="H2352" s="561" t="s">
        <v>27589</v>
      </c>
      <c r="I2352" s="561" t="s">
        <v>23868</v>
      </c>
      <c r="J2352" s="561" t="s">
        <v>24</v>
      </c>
      <c r="K2352" s="562" t="s">
        <v>27590</v>
      </c>
      <c r="L2352" s="561" t="s">
        <v>25</v>
      </c>
    </row>
    <row r="2353" spans="1:12" x14ac:dyDescent="0.25">
      <c r="A2353" s="561" t="s">
        <v>2138</v>
      </c>
      <c r="B2353" s="561" t="s">
        <v>2139</v>
      </c>
      <c r="C2353" s="561" t="s">
        <v>2197</v>
      </c>
      <c r="D2353" s="561" t="s">
        <v>2198</v>
      </c>
      <c r="E2353" s="562" t="s">
        <v>22</v>
      </c>
      <c r="F2353" s="561" t="s">
        <v>22</v>
      </c>
      <c r="G2353" s="561" t="s">
        <v>27591</v>
      </c>
      <c r="H2353" s="561" t="s">
        <v>27592</v>
      </c>
      <c r="I2353" s="561" t="s">
        <v>23868</v>
      </c>
      <c r="J2353" s="561" t="s">
        <v>24</v>
      </c>
      <c r="K2353" s="562" t="s">
        <v>27593</v>
      </c>
      <c r="L2353" s="561" t="s">
        <v>25</v>
      </c>
    </row>
    <row r="2354" spans="1:12" x14ac:dyDescent="0.25">
      <c r="A2354" s="561" t="s">
        <v>2138</v>
      </c>
      <c r="B2354" s="561" t="s">
        <v>2139</v>
      </c>
      <c r="C2354" s="561" t="s">
        <v>2197</v>
      </c>
      <c r="D2354" s="561" t="s">
        <v>2198</v>
      </c>
      <c r="E2354" s="562" t="s">
        <v>22</v>
      </c>
      <c r="F2354" s="561" t="s">
        <v>22</v>
      </c>
      <c r="G2354" s="561" t="s">
        <v>27594</v>
      </c>
      <c r="H2354" s="561" t="s">
        <v>27595</v>
      </c>
      <c r="I2354" s="561" t="s">
        <v>23868</v>
      </c>
      <c r="J2354" s="561" t="s">
        <v>24</v>
      </c>
      <c r="K2354" s="562" t="s">
        <v>27596</v>
      </c>
      <c r="L2354" s="561" t="s">
        <v>25</v>
      </c>
    </row>
    <row r="2355" spans="1:12" x14ac:dyDescent="0.25">
      <c r="A2355" s="561" t="s">
        <v>2138</v>
      </c>
      <c r="B2355" s="561" t="s">
        <v>2139</v>
      </c>
      <c r="C2355" s="561" t="s">
        <v>2197</v>
      </c>
      <c r="D2355" s="561" t="s">
        <v>2198</v>
      </c>
      <c r="E2355" s="562" t="s">
        <v>22</v>
      </c>
      <c r="F2355" s="561" t="s">
        <v>22</v>
      </c>
      <c r="G2355" s="561" t="s">
        <v>27597</v>
      </c>
      <c r="H2355" s="561" t="s">
        <v>27598</v>
      </c>
      <c r="I2355" s="561" t="s">
        <v>23868</v>
      </c>
      <c r="J2355" s="561" t="s">
        <v>24</v>
      </c>
      <c r="K2355" s="562" t="s">
        <v>27599</v>
      </c>
      <c r="L2355" s="561" t="s">
        <v>25</v>
      </c>
    </row>
    <row r="2356" spans="1:12" x14ac:dyDescent="0.25">
      <c r="A2356" s="561" t="s">
        <v>2138</v>
      </c>
      <c r="B2356" s="561" t="s">
        <v>2139</v>
      </c>
      <c r="C2356" s="561" t="s">
        <v>2197</v>
      </c>
      <c r="D2356" s="561" t="s">
        <v>2198</v>
      </c>
      <c r="E2356" s="562" t="s">
        <v>22</v>
      </c>
      <c r="F2356" s="561" t="s">
        <v>22</v>
      </c>
      <c r="G2356" s="561" t="s">
        <v>27600</v>
      </c>
      <c r="H2356" s="561" t="s">
        <v>27601</v>
      </c>
      <c r="I2356" s="561" t="s">
        <v>23868</v>
      </c>
      <c r="J2356" s="561" t="s">
        <v>24</v>
      </c>
      <c r="K2356" s="562" t="s">
        <v>27602</v>
      </c>
      <c r="L2356" s="561" t="s">
        <v>25</v>
      </c>
    </row>
    <row r="2357" spans="1:12" x14ac:dyDescent="0.25">
      <c r="A2357" s="561" t="s">
        <v>2138</v>
      </c>
      <c r="B2357" s="561" t="s">
        <v>2139</v>
      </c>
      <c r="C2357" s="561" t="s">
        <v>2197</v>
      </c>
      <c r="D2357" s="561" t="s">
        <v>2198</v>
      </c>
      <c r="E2357" s="562" t="s">
        <v>22</v>
      </c>
      <c r="F2357" s="561" t="s">
        <v>22</v>
      </c>
      <c r="G2357" s="561" t="s">
        <v>27603</v>
      </c>
      <c r="H2357" s="561" t="s">
        <v>27604</v>
      </c>
      <c r="I2357" s="561" t="s">
        <v>23868</v>
      </c>
      <c r="J2357" s="561" t="s">
        <v>24</v>
      </c>
      <c r="K2357" s="562" t="s">
        <v>27605</v>
      </c>
      <c r="L2357" s="561" t="s">
        <v>25</v>
      </c>
    </row>
    <row r="2358" spans="1:12" x14ac:dyDescent="0.25">
      <c r="A2358" s="561" t="s">
        <v>2138</v>
      </c>
      <c r="B2358" s="561" t="s">
        <v>2139</v>
      </c>
      <c r="C2358" s="561" t="s">
        <v>2197</v>
      </c>
      <c r="D2358" s="561" t="s">
        <v>2198</v>
      </c>
      <c r="E2358" s="562" t="s">
        <v>22</v>
      </c>
      <c r="F2358" s="561" t="s">
        <v>22</v>
      </c>
      <c r="G2358" s="561" t="s">
        <v>27606</v>
      </c>
      <c r="H2358" s="561" t="s">
        <v>27607</v>
      </c>
      <c r="I2358" s="561" t="s">
        <v>23868</v>
      </c>
      <c r="J2358" s="561" t="s">
        <v>24</v>
      </c>
      <c r="K2358" s="562" t="s">
        <v>27608</v>
      </c>
      <c r="L2358" s="561" t="s">
        <v>25</v>
      </c>
    </row>
    <row r="2359" spans="1:12" x14ac:dyDescent="0.25">
      <c r="A2359" s="561" t="s">
        <v>2138</v>
      </c>
      <c r="B2359" s="561" t="s">
        <v>2139</v>
      </c>
      <c r="C2359" s="561" t="s">
        <v>2197</v>
      </c>
      <c r="D2359" s="561" t="s">
        <v>2198</v>
      </c>
      <c r="E2359" s="562" t="s">
        <v>22</v>
      </c>
      <c r="F2359" s="561" t="s">
        <v>22</v>
      </c>
      <c r="G2359" s="561" t="s">
        <v>27609</v>
      </c>
      <c r="H2359" s="561" t="s">
        <v>27610</v>
      </c>
      <c r="I2359" s="561" t="s">
        <v>23868</v>
      </c>
      <c r="J2359" s="561" t="s">
        <v>24</v>
      </c>
      <c r="K2359" s="562" t="s">
        <v>27611</v>
      </c>
      <c r="L2359" s="561" t="s">
        <v>25</v>
      </c>
    </row>
    <row r="2360" spans="1:12" x14ac:dyDescent="0.25">
      <c r="A2360" s="561" t="s">
        <v>2138</v>
      </c>
      <c r="B2360" s="561" t="s">
        <v>2139</v>
      </c>
      <c r="C2360" s="561" t="s">
        <v>2197</v>
      </c>
      <c r="D2360" s="561" t="s">
        <v>2198</v>
      </c>
      <c r="E2360" s="562" t="s">
        <v>22</v>
      </c>
      <c r="F2360" s="561" t="s">
        <v>22</v>
      </c>
      <c r="G2360" s="561" t="s">
        <v>27612</v>
      </c>
      <c r="H2360" s="561" t="s">
        <v>27613</v>
      </c>
      <c r="I2360" s="561" t="s">
        <v>23868</v>
      </c>
      <c r="J2360" s="561" t="s">
        <v>24</v>
      </c>
      <c r="K2360" s="562" t="s">
        <v>27614</v>
      </c>
      <c r="L2360" s="561" t="s">
        <v>25</v>
      </c>
    </row>
    <row r="2361" spans="1:12" x14ac:dyDescent="0.25">
      <c r="A2361" s="561" t="s">
        <v>2138</v>
      </c>
      <c r="B2361" s="561" t="s">
        <v>2139</v>
      </c>
      <c r="C2361" s="561" t="s">
        <v>2197</v>
      </c>
      <c r="D2361" s="561" t="s">
        <v>2198</v>
      </c>
      <c r="E2361" s="562" t="s">
        <v>22</v>
      </c>
      <c r="F2361" s="561" t="s">
        <v>22</v>
      </c>
      <c r="G2361" s="561" t="s">
        <v>27615</v>
      </c>
      <c r="H2361" s="561" t="s">
        <v>27616</v>
      </c>
      <c r="I2361" s="561" t="s">
        <v>23868</v>
      </c>
      <c r="J2361" s="561" t="s">
        <v>24</v>
      </c>
      <c r="K2361" s="562" t="s">
        <v>27617</v>
      </c>
      <c r="L2361" s="561" t="s">
        <v>25</v>
      </c>
    </row>
    <row r="2362" spans="1:12" x14ac:dyDescent="0.25">
      <c r="A2362" s="561" t="s">
        <v>2138</v>
      </c>
      <c r="B2362" s="561" t="s">
        <v>2139</v>
      </c>
      <c r="C2362" s="561" t="s">
        <v>2197</v>
      </c>
      <c r="D2362" s="561" t="s">
        <v>2198</v>
      </c>
      <c r="E2362" s="562" t="s">
        <v>22</v>
      </c>
      <c r="F2362" s="561" t="s">
        <v>22</v>
      </c>
      <c r="G2362" s="561" t="s">
        <v>27618</v>
      </c>
      <c r="H2362" s="561" t="s">
        <v>27619</v>
      </c>
      <c r="I2362" s="561" t="s">
        <v>23868</v>
      </c>
      <c r="J2362" s="561" t="s">
        <v>24</v>
      </c>
      <c r="K2362" s="562" t="s">
        <v>27620</v>
      </c>
      <c r="L2362" s="561" t="s">
        <v>25</v>
      </c>
    </row>
    <row r="2363" spans="1:12" x14ac:dyDescent="0.25">
      <c r="A2363" s="561" t="s">
        <v>2138</v>
      </c>
      <c r="B2363" s="561" t="s">
        <v>2139</v>
      </c>
      <c r="C2363" s="561" t="s">
        <v>2197</v>
      </c>
      <c r="D2363" s="561" t="s">
        <v>2198</v>
      </c>
      <c r="E2363" s="562" t="s">
        <v>22</v>
      </c>
      <c r="F2363" s="561" t="s">
        <v>22</v>
      </c>
      <c r="G2363" s="561" t="s">
        <v>27621</v>
      </c>
      <c r="H2363" s="561" t="s">
        <v>27622</v>
      </c>
      <c r="I2363" s="561" t="s">
        <v>23868</v>
      </c>
      <c r="J2363" s="561" t="s">
        <v>24</v>
      </c>
      <c r="K2363" s="562" t="s">
        <v>27623</v>
      </c>
      <c r="L2363" s="561" t="s">
        <v>25</v>
      </c>
    </row>
    <row r="2364" spans="1:12" x14ac:dyDescent="0.25">
      <c r="A2364" s="561" t="s">
        <v>2138</v>
      </c>
      <c r="B2364" s="561" t="s">
        <v>2139</v>
      </c>
      <c r="C2364" s="561" t="s">
        <v>2197</v>
      </c>
      <c r="D2364" s="561" t="s">
        <v>2198</v>
      </c>
      <c r="E2364" s="562" t="s">
        <v>22</v>
      </c>
      <c r="F2364" s="561" t="s">
        <v>22</v>
      </c>
      <c r="G2364" s="561" t="s">
        <v>27624</v>
      </c>
      <c r="H2364" s="561" t="s">
        <v>27625</v>
      </c>
      <c r="I2364" s="561" t="s">
        <v>23868</v>
      </c>
      <c r="J2364" s="561" t="s">
        <v>24</v>
      </c>
      <c r="K2364" s="562" t="s">
        <v>27626</v>
      </c>
      <c r="L2364" s="561" t="s">
        <v>25</v>
      </c>
    </row>
    <row r="2365" spans="1:12" x14ac:dyDescent="0.25">
      <c r="A2365" s="561" t="s">
        <v>2138</v>
      </c>
      <c r="B2365" s="561" t="s">
        <v>2139</v>
      </c>
      <c r="C2365" s="561" t="s">
        <v>2197</v>
      </c>
      <c r="D2365" s="561" t="s">
        <v>2198</v>
      </c>
      <c r="E2365" s="562" t="s">
        <v>22</v>
      </c>
      <c r="F2365" s="561" t="s">
        <v>22</v>
      </c>
      <c r="G2365" s="561" t="s">
        <v>27627</v>
      </c>
      <c r="H2365" s="561" t="s">
        <v>27628</v>
      </c>
      <c r="I2365" s="561" t="s">
        <v>23868</v>
      </c>
      <c r="J2365" s="561" t="s">
        <v>24</v>
      </c>
      <c r="K2365" s="562" t="s">
        <v>27629</v>
      </c>
      <c r="L2365" s="561" t="s">
        <v>25</v>
      </c>
    </row>
    <row r="2366" spans="1:12" x14ac:dyDescent="0.25">
      <c r="A2366" s="561" t="s">
        <v>2138</v>
      </c>
      <c r="B2366" s="561" t="s">
        <v>2139</v>
      </c>
      <c r="C2366" s="561" t="s">
        <v>2197</v>
      </c>
      <c r="D2366" s="561" t="s">
        <v>2198</v>
      </c>
      <c r="E2366" s="562" t="s">
        <v>22</v>
      </c>
      <c r="F2366" s="561" t="s">
        <v>22</v>
      </c>
      <c r="G2366" s="561" t="s">
        <v>27630</v>
      </c>
      <c r="H2366" s="561" t="s">
        <v>27631</v>
      </c>
      <c r="I2366" s="561" t="s">
        <v>23868</v>
      </c>
      <c r="J2366" s="561" t="s">
        <v>24</v>
      </c>
      <c r="K2366" s="562" t="s">
        <v>27632</v>
      </c>
      <c r="L2366" s="561" t="s">
        <v>25</v>
      </c>
    </row>
    <row r="2367" spans="1:12" x14ac:dyDescent="0.25">
      <c r="A2367" s="561" t="s">
        <v>2138</v>
      </c>
      <c r="B2367" s="561" t="s">
        <v>2139</v>
      </c>
      <c r="C2367" s="561" t="s">
        <v>2197</v>
      </c>
      <c r="D2367" s="561" t="s">
        <v>2198</v>
      </c>
      <c r="E2367" s="562" t="s">
        <v>22</v>
      </c>
      <c r="F2367" s="561" t="s">
        <v>22</v>
      </c>
      <c r="G2367" s="561" t="s">
        <v>27633</v>
      </c>
      <c r="H2367" s="561" t="s">
        <v>27634</v>
      </c>
      <c r="I2367" s="561" t="s">
        <v>23868</v>
      </c>
      <c r="J2367" s="561" t="s">
        <v>24</v>
      </c>
      <c r="K2367" s="562" t="s">
        <v>27635</v>
      </c>
      <c r="L2367" s="561" t="s">
        <v>25</v>
      </c>
    </row>
    <row r="2368" spans="1:12" x14ac:dyDescent="0.25">
      <c r="A2368" s="561" t="s">
        <v>2138</v>
      </c>
      <c r="B2368" s="561" t="s">
        <v>2139</v>
      </c>
      <c r="C2368" s="561" t="s">
        <v>2197</v>
      </c>
      <c r="D2368" s="561" t="s">
        <v>2198</v>
      </c>
      <c r="E2368" s="562" t="s">
        <v>22</v>
      </c>
      <c r="F2368" s="561" t="s">
        <v>22</v>
      </c>
      <c r="G2368" s="561" t="s">
        <v>27636</v>
      </c>
      <c r="H2368" s="561" t="s">
        <v>27637</v>
      </c>
      <c r="I2368" s="561" t="s">
        <v>23868</v>
      </c>
      <c r="J2368" s="561" t="s">
        <v>24</v>
      </c>
      <c r="K2368" s="562" t="s">
        <v>27638</v>
      </c>
      <c r="L2368" s="561" t="s">
        <v>25</v>
      </c>
    </row>
    <row r="2369" spans="1:12" x14ac:dyDescent="0.25">
      <c r="A2369" s="561" t="s">
        <v>2138</v>
      </c>
      <c r="B2369" s="561" t="s">
        <v>2139</v>
      </c>
      <c r="C2369" s="561" t="s">
        <v>2197</v>
      </c>
      <c r="D2369" s="561" t="s">
        <v>2198</v>
      </c>
      <c r="E2369" s="562" t="s">
        <v>22</v>
      </c>
      <c r="F2369" s="561" t="s">
        <v>22</v>
      </c>
      <c r="G2369" s="561" t="s">
        <v>27639</v>
      </c>
      <c r="H2369" s="561" t="s">
        <v>27640</v>
      </c>
      <c r="I2369" s="561" t="s">
        <v>23868</v>
      </c>
      <c r="J2369" s="561" t="s">
        <v>24</v>
      </c>
      <c r="K2369" s="562" t="s">
        <v>27641</v>
      </c>
      <c r="L2369" s="561" t="s">
        <v>25</v>
      </c>
    </row>
    <row r="2370" spans="1:12" x14ac:dyDescent="0.25">
      <c r="A2370" s="561" t="s">
        <v>2138</v>
      </c>
      <c r="B2370" s="561" t="s">
        <v>2139</v>
      </c>
      <c r="C2370" s="561" t="s">
        <v>2197</v>
      </c>
      <c r="D2370" s="561" t="s">
        <v>2198</v>
      </c>
      <c r="E2370" s="562" t="s">
        <v>22</v>
      </c>
      <c r="F2370" s="561" t="s">
        <v>22</v>
      </c>
      <c r="G2370" s="561" t="s">
        <v>27642</v>
      </c>
      <c r="H2370" s="561" t="s">
        <v>27643</v>
      </c>
      <c r="I2370" s="561" t="s">
        <v>23868</v>
      </c>
      <c r="J2370" s="561" t="s">
        <v>24</v>
      </c>
      <c r="K2370" s="562" t="s">
        <v>27644</v>
      </c>
      <c r="L2370" s="561" t="s">
        <v>25</v>
      </c>
    </row>
    <row r="2371" spans="1:12" x14ac:dyDescent="0.25">
      <c r="A2371" s="561" t="s">
        <v>2138</v>
      </c>
      <c r="B2371" s="561" t="s">
        <v>2139</v>
      </c>
      <c r="C2371" s="561" t="s">
        <v>2197</v>
      </c>
      <c r="D2371" s="561" t="s">
        <v>2198</v>
      </c>
      <c r="E2371" s="562" t="s">
        <v>22</v>
      </c>
      <c r="F2371" s="561" t="s">
        <v>22</v>
      </c>
      <c r="G2371" s="561" t="s">
        <v>27645</v>
      </c>
      <c r="H2371" s="561" t="s">
        <v>27646</v>
      </c>
      <c r="I2371" s="561" t="s">
        <v>23868</v>
      </c>
      <c r="J2371" s="561" t="s">
        <v>24</v>
      </c>
      <c r="K2371" s="562" t="s">
        <v>7305</v>
      </c>
      <c r="L2371" s="561" t="s">
        <v>25</v>
      </c>
    </row>
    <row r="2372" spans="1:12" x14ac:dyDescent="0.25">
      <c r="A2372" s="561" t="s">
        <v>2138</v>
      </c>
      <c r="B2372" s="561" t="s">
        <v>2139</v>
      </c>
      <c r="C2372" s="561" t="s">
        <v>2197</v>
      </c>
      <c r="D2372" s="561" t="s">
        <v>2198</v>
      </c>
      <c r="E2372" s="562" t="s">
        <v>22</v>
      </c>
      <c r="F2372" s="561" t="s">
        <v>22</v>
      </c>
      <c r="G2372" s="561" t="s">
        <v>27647</v>
      </c>
      <c r="H2372" s="561" t="s">
        <v>27648</v>
      </c>
      <c r="I2372" s="561" t="s">
        <v>23868</v>
      </c>
      <c r="J2372" s="561" t="s">
        <v>24</v>
      </c>
      <c r="K2372" s="562" t="s">
        <v>27649</v>
      </c>
      <c r="L2372" s="561" t="s">
        <v>25</v>
      </c>
    </row>
    <row r="2373" spans="1:12" x14ac:dyDescent="0.25">
      <c r="A2373" s="561" t="s">
        <v>2138</v>
      </c>
      <c r="B2373" s="561" t="s">
        <v>2139</v>
      </c>
      <c r="C2373" s="561" t="s">
        <v>2197</v>
      </c>
      <c r="D2373" s="561" t="s">
        <v>2198</v>
      </c>
      <c r="E2373" s="562" t="s">
        <v>22</v>
      </c>
      <c r="F2373" s="561" t="s">
        <v>22</v>
      </c>
      <c r="G2373" s="561" t="s">
        <v>27650</v>
      </c>
      <c r="H2373" s="561" t="s">
        <v>27651</v>
      </c>
      <c r="I2373" s="561" t="s">
        <v>23868</v>
      </c>
      <c r="J2373" s="561" t="s">
        <v>24</v>
      </c>
      <c r="K2373" s="562" t="s">
        <v>27652</v>
      </c>
      <c r="L2373" s="561" t="s">
        <v>25</v>
      </c>
    </row>
    <row r="2374" spans="1:12" x14ac:dyDescent="0.25">
      <c r="A2374" s="561" t="s">
        <v>2138</v>
      </c>
      <c r="B2374" s="561" t="s">
        <v>2139</v>
      </c>
      <c r="C2374" s="561" t="s">
        <v>2197</v>
      </c>
      <c r="D2374" s="561" t="s">
        <v>2198</v>
      </c>
      <c r="E2374" s="562" t="s">
        <v>22</v>
      </c>
      <c r="F2374" s="561" t="s">
        <v>22</v>
      </c>
      <c r="G2374" s="561" t="s">
        <v>27653</v>
      </c>
      <c r="H2374" s="561" t="s">
        <v>27654</v>
      </c>
      <c r="I2374" s="561" t="s">
        <v>23868</v>
      </c>
      <c r="J2374" s="561" t="s">
        <v>24</v>
      </c>
      <c r="K2374" s="562" t="s">
        <v>27655</v>
      </c>
      <c r="L2374" s="561" t="s">
        <v>25</v>
      </c>
    </row>
    <row r="2375" spans="1:12" x14ac:dyDescent="0.25">
      <c r="A2375" s="561" t="s">
        <v>2138</v>
      </c>
      <c r="B2375" s="561" t="s">
        <v>2139</v>
      </c>
      <c r="C2375" s="561" t="s">
        <v>2197</v>
      </c>
      <c r="D2375" s="561" t="s">
        <v>2198</v>
      </c>
      <c r="E2375" s="562" t="s">
        <v>22</v>
      </c>
      <c r="F2375" s="561" t="s">
        <v>22</v>
      </c>
      <c r="G2375" s="561" t="s">
        <v>27656</v>
      </c>
      <c r="H2375" s="561" t="s">
        <v>27657</v>
      </c>
      <c r="I2375" s="561" t="s">
        <v>23868</v>
      </c>
      <c r="J2375" s="561" t="s">
        <v>24</v>
      </c>
      <c r="K2375" s="562" t="s">
        <v>27658</v>
      </c>
      <c r="L2375" s="561" t="s">
        <v>25</v>
      </c>
    </row>
    <row r="2376" spans="1:12" x14ac:dyDescent="0.25">
      <c r="A2376" s="561" t="s">
        <v>2138</v>
      </c>
      <c r="B2376" s="561" t="s">
        <v>2139</v>
      </c>
      <c r="C2376" s="561" t="s">
        <v>2197</v>
      </c>
      <c r="D2376" s="561" t="s">
        <v>2198</v>
      </c>
      <c r="E2376" s="562" t="s">
        <v>22</v>
      </c>
      <c r="F2376" s="561" t="s">
        <v>22</v>
      </c>
      <c r="G2376" s="561" t="s">
        <v>27659</v>
      </c>
      <c r="H2376" s="561" t="s">
        <v>27660</v>
      </c>
      <c r="I2376" s="561" t="s">
        <v>25535</v>
      </c>
      <c r="J2376" s="561" t="s">
        <v>7063</v>
      </c>
      <c r="K2376" s="562" t="s">
        <v>27661</v>
      </c>
      <c r="L2376" s="561" t="s">
        <v>25</v>
      </c>
    </row>
    <row r="2377" spans="1:12" x14ac:dyDescent="0.25">
      <c r="A2377" s="561" t="s">
        <v>2138</v>
      </c>
      <c r="B2377" s="561" t="s">
        <v>2139</v>
      </c>
      <c r="C2377" s="561" t="s">
        <v>2197</v>
      </c>
      <c r="D2377" s="561" t="s">
        <v>2198</v>
      </c>
      <c r="E2377" s="562" t="s">
        <v>22</v>
      </c>
      <c r="F2377" s="561" t="s">
        <v>22</v>
      </c>
      <c r="G2377" s="561" t="s">
        <v>27662</v>
      </c>
      <c r="H2377" s="561" t="s">
        <v>27663</v>
      </c>
      <c r="I2377" s="561" t="s">
        <v>25535</v>
      </c>
      <c r="J2377" s="561" t="s">
        <v>7063</v>
      </c>
      <c r="K2377" s="562" t="s">
        <v>27664</v>
      </c>
      <c r="L2377" s="561" t="s">
        <v>25</v>
      </c>
    </row>
    <row r="2378" spans="1:12" x14ac:dyDescent="0.25">
      <c r="A2378" s="561" t="s">
        <v>2138</v>
      </c>
      <c r="B2378" s="561" t="s">
        <v>2139</v>
      </c>
      <c r="C2378" s="561" t="s">
        <v>2197</v>
      </c>
      <c r="D2378" s="561" t="s">
        <v>2198</v>
      </c>
      <c r="E2378" s="562" t="s">
        <v>22</v>
      </c>
      <c r="F2378" s="561" t="s">
        <v>22</v>
      </c>
      <c r="G2378" s="561" t="s">
        <v>27665</v>
      </c>
      <c r="H2378" s="561" t="s">
        <v>27666</v>
      </c>
      <c r="I2378" s="561" t="s">
        <v>25535</v>
      </c>
      <c r="J2378" s="561" t="s">
        <v>7063</v>
      </c>
      <c r="K2378" s="562" t="s">
        <v>27667</v>
      </c>
      <c r="L2378" s="561" t="s">
        <v>25</v>
      </c>
    </row>
    <row r="2379" spans="1:12" x14ac:dyDescent="0.25">
      <c r="A2379" s="561" t="s">
        <v>2138</v>
      </c>
      <c r="B2379" s="561" t="s">
        <v>2139</v>
      </c>
      <c r="C2379" s="561" t="s">
        <v>2197</v>
      </c>
      <c r="D2379" s="561" t="s">
        <v>2198</v>
      </c>
      <c r="E2379" s="562" t="s">
        <v>22</v>
      </c>
      <c r="F2379" s="561" t="s">
        <v>22</v>
      </c>
      <c r="G2379" s="561" t="s">
        <v>27668</v>
      </c>
      <c r="H2379" s="561" t="s">
        <v>27669</v>
      </c>
      <c r="I2379" s="561" t="s">
        <v>25535</v>
      </c>
      <c r="J2379" s="561" t="s">
        <v>7063</v>
      </c>
      <c r="K2379" s="562" t="s">
        <v>27670</v>
      </c>
      <c r="L2379" s="561" t="s">
        <v>25</v>
      </c>
    </row>
    <row r="2380" spans="1:12" x14ac:dyDescent="0.25">
      <c r="A2380" s="561" t="s">
        <v>2138</v>
      </c>
      <c r="B2380" s="561" t="s">
        <v>2139</v>
      </c>
      <c r="C2380" s="561" t="s">
        <v>2197</v>
      </c>
      <c r="D2380" s="561" t="s">
        <v>2198</v>
      </c>
      <c r="E2380" s="562" t="s">
        <v>22</v>
      </c>
      <c r="F2380" s="561" t="s">
        <v>22</v>
      </c>
      <c r="G2380" s="561" t="s">
        <v>27671</v>
      </c>
      <c r="H2380" s="561" t="s">
        <v>27672</v>
      </c>
      <c r="I2380" s="561" t="s">
        <v>25535</v>
      </c>
      <c r="J2380" s="561" t="s">
        <v>7063</v>
      </c>
      <c r="K2380" s="562" t="s">
        <v>27673</v>
      </c>
      <c r="L2380" s="561" t="s">
        <v>25</v>
      </c>
    </row>
    <row r="2381" spans="1:12" x14ac:dyDescent="0.25">
      <c r="A2381" s="561" t="s">
        <v>2138</v>
      </c>
      <c r="B2381" s="561" t="s">
        <v>2139</v>
      </c>
      <c r="C2381" s="561" t="s">
        <v>2197</v>
      </c>
      <c r="D2381" s="561" t="s">
        <v>2198</v>
      </c>
      <c r="E2381" s="562" t="s">
        <v>22</v>
      </c>
      <c r="F2381" s="561" t="s">
        <v>22</v>
      </c>
      <c r="G2381" s="561" t="s">
        <v>27674</v>
      </c>
      <c r="H2381" s="561" t="s">
        <v>27675</v>
      </c>
      <c r="I2381" s="561" t="s">
        <v>25535</v>
      </c>
      <c r="J2381" s="561" t="s">
        <v>7063</v>
      </c>
      <c r="K2381" s="562" t="s">
        <v>27676</v>
      </c>
      <c r="L2381" s="561" t="s">
        <v>25</v>
      </c>
    </row>
    <row r="2382" spans="1:12" x14ac:dyDescent="0.25">
      <c r="A2382" s="561" t="s">
        <v>2138</v>
      </c>
      <c r="B2382" s="561" t="s">
        <v>2139</v>
      </c>
      <c r="C2382" s="561" t="s">
        <v>2197</v>
      </c>
      <c r="D2382" s="561" t="s">
        <v>2198</v>
      </c>
      <c r="E2382" s="562" t="s">
        <v>22</v>
      </c>
      <c r="F2382" s="561" t="s">
        <v>22</v>
      </c>
      <c r="G2382" s="561" t="s">
        <v>27677</v>
      </c>
      <c r="H2382" s="561" t="s">
        <v>27678</v>
      </c>
      <c r="I2382" s="561" t="s">
        <v>25535</v>
      </c>
      <c r="J2382" s="561" t="s">
        <v>7063</v>
      </c>
      <c r="K2382" s="562" t="s">
        <v>27679</v>
      </c>
      <c r="L2382" s="561" t="s">
        <v>25</v>
      </c>
    </row>
    <row r="2383" spans="1:12" x14ac:dyDescent="0.25">
      <c r="A2383" s="561" t="s">
        <v>2138</v>
      </c>
      <c r="B2383" s="561" t="s">
        <v>2139</v>
      </c>
      <c r="C2383" s="561" t="s">
        <v>2197</v>
      </c>
      <c r="D2383" s="561" t="s">
        <v>2198</v>
      </c>
      <c r="E2383" s="562" t="s">
        <v>22</v>
      </c>
      <c r="F2383" s="561" t="s">
        <v>22</v>
      </c>
      <c r="G2383" s="561" t="s">
        <v>27680</v>
      </c>
      <c r="H2383" s="561" t="s">
        <v>27681</v>
      </c>
      <c r="I2383" s="561" t="s">
        <v>25535</v>
      </c>
      <c r="J2383" s="561" t="s">
        <v>7063</v>
      </c>
      <c r="K2383" s="562" t="s">
        <v>27682</v>
      </c>
      <c r="L2383" s="561" t="s">
        <v>25</v>
      </c>
    </row>
    <row r="2384" spans="1:12" x14ac:dyDescent="0.25">
      <c r="A2384" s="561" t="s">
        <v>2138</v>
      </c>
      <c r="B2384" s="561" t="s">
        <v>2139</v>
      </c>
      <c r="C2384" s="561" t="s">
        <v>2197</v>
      </c>
      <c r="D2384" s="561" t="s">
        <v>2198</v>
      </c>
      <c r="E2384" s="562" t="s">
        <v>22</v>
      </c>
      <c r="F2384" s="561" t="s">
        <v>22</v>
      </c>
      <c r="G2384" s="561" t="s">
        <v>27683</v>
      </c>
      <c r="H2384" s="561" t="s">
        <v>27684</v>
      </c>
      <c r="I2384" s="561" t="s">
        <v>23868</v>
      </c>
      <c r="J2384" s="561" t="s">
        <v>24</v>
      </c>
      <c r="K2384" s="562" t="s">
        <v>27685</v>
      </c>
      <c r="L2384" s="561" t="s">
        <v>25</v>
      </c>
    </row>
    <row r="2385" spans="1:12" x14ac:dyDescent="0.25">
      <c r="A2385" s="561" t="s">
        <v>2138</v>
      </c>
      <c r="B2385" s="561" t="s">
        <v>2139</v>
      </c>
      <c r="C2385" s="561" t="s">
        <v>2197</v>
      </c>
      <c r="D2385" s="561" t="s">
        <v>2198</v>
      </c>
      <c r="E2385" s="562" t="s">
        <v>22</v>
      </c>
      <c r="F2385" s="561" t="s">
        <v>22</v>
      </c>
      <c r="G2385" s="561" t="s">
        <v>27686</v>
      </c>
      <c r="H2385" s="561" t="s">
        <v>27687</v>
      </c>
      <c r="I2385" s="561" t="s">
        <v>23868</v>
      </c>
      <c r="J2385" s="561" t="s">
        <v>24</v>
      </c>
      <c r="K2385" s="562" t="s">
        <v>27688</v>
      </c>
      <c r="L2385" s="561" t="s">
        <v>25</v>
      </c>
    </row>
    <row r="2386" spans="1:12" x14ac:dyDescent="0.25">
      <c r="A2386" s="561" t="s">
        <v>2138</v>
      </c>
      <c r="B2386" s="561" t="s">
        <v>2139</v>
      </c>
      <c r="C2386" s="561" t="s">
        <v>2197</v>
      </c>
      <c r="D2386" s="561" t="s">
        <v>2198</v>
      </c>
      <c r="E2386" s="562" t="s">
        <v>22</v>
      </c>
      <c r="F2386" s="561" t="s">
        <v>22</v>
      </c>
      <c r="G2386" s="561" t="s">
        <v>27689</v>
      </c>
      <c r="H2386" s="561" t="s">
        <v>27690</v>
      </c>
      <c r="I2386" s="561" t="s">
        <v>23868</v>
      </c>
      <c r="J2386" s="561" t="s">
        <v>24</v>
      </c>
      <c r="K2386" s="562" t="s">
        <v>27691</v>
      </c>
      <c r="L2386" s="561" t="s">
        <v>25</v>
      </c>
    </row>
    <row r="2387" spans="1:12" x14ac:dyDescent="0.25">
      <c r="A2387" s="561" t="s">
        <v>2138</v>
      </c>
      <c r="B2387" s="561" t="s">
        <v>2139</v>
      </c>
      <c r="C2387" s="561" t="s">
        <v>2197</v>
      </c>
      <c r="D2387" s="561" t="s">
        <v>2198</v>
      </c>
      <c r="E2387" s="562" t="s">
        <v>22</v>
      </c>
      <c r="F2387" s="561" t="s">
        <v>22</v>
      </c>
      <c r="G2387" s="561" t="s">
        <v>27692</v>
      </c>
      <c r="H2387" s="561" t="s">
        <v>27693</v>
      </c>
      <c r="I2387" s="561" t="s">
        <v>23868</v>
      </c>
      <c r="J2387" s="561" t="s">
        <v>24</v>
      </c>
      <c r="K2387" s="562" t="s">
        <v>27694</v>
      </c>
      <c r="L2387" s="561" t="s">
        <v>25</v>
      </c>
    </row>
    <row r="2388" spans="1:12" x14ac:dyDescent="0.25">
      <c r="A2388" s="561" t="s">
        <v>2138</v>
      </c>
      <c r="B2388" s="561" t="s">
        <v>2139</v>
      </c>
      <c r="C2388" s="561" t="s">
        <v>2197</v>
      </c>
      <c r="D2388" s="561" t="s">
        <v>2198</v>
      </c>
      <c r="E2388" s="562" t="s">
        <v>22</v>
      </c>
      <c r="F2388" s="561" t="s">
        <v>22</v>
      </c>
      <c r="G2388" s="561" t="s">
        <v>27695</v>
      </c>
      <c r="H2388" s="561" t="s">
        <v>27696</v>
      </c>
      <c r="I2388" s="561" t="s">
        <v>23868</v>
      </c>
      <c r="J2388" s="561" t="s">
        <v>24</v>
      </c>
      <c r="K2388" s="562" t="s">
        <v>27697</v>
      </c>
      <c r="L2388" s="561" t="s">
        <v>25</v>
      </c>
    </row>
    <row r="2389" spans="1:12" x14ac:dyDescent="0.25">
      <c r="A2389" s="561" t="s">
        <v>2138</v>
      </c>
      <c r="B2389" s="561" t="s">
        <v>2139</v>
      </c>
      <c r="C2389" s="561" t="s">
        <v>2197</v>
      </c>
      <c r="D2389" s="561" t="s">
        <v>2198</v>
      </c>
      <c r="E2389" s="562" t="s">
        <v>22</v>
      </c>
      <c r="F2389" s="561" t="s">
        <v>22</v>
      </c>
      <c r="G2389" s="561" t="s">
        <v>27698</v>
      </c>
      <c r="H2389" s="561" t="s">
        <v>27699</v>
      </c>
      <c r="I2389" s="561" t="s">
        <v>23868</v>
      </c>
      <c r="J2389" s="561" t="s">
        <v>24</v>
      </c>
      <c r="K2389" s="562" t="s">
        <v>27700</v>
      </c>
      <c r="L2389" s="561" t="s">
        <v>25</v>
      </c>
    </row>
    <row r="2390" spans="1:12" x14ac:dyDescent="0.25">
      <c r="A2390" s="561" t="s">
        <v>2138</v>
      </c>
      <c r="B2390" s="561" t="s">
        <v>2139</v>
      </c>
      <c r="C2390" s="561" t="s">
        <v>2335</v>
      </c>
      <c r="D2390" s="561" t="s">
        <v>2336</v>
      </c>
      <c r="E2390" s="562" t="s">
        <v>22</v>
      </c>
      <c r="F2390" s="561" t="s">
        <v>22</v>
      </c>
      <c r="G2390" s="561" t="s">
        <v>27701</v>
      </c>
      <c r="H2390" s="561" t="s">
        <v>27702</v>
      </c>
      <c r="I2390" s="561" t="s">
        <v>17887</v>
      </c>
      <c r="J2390" s="561" t="s">
        <v>24</v>
      </c>
      <c r="K2390" s="562" t="s">
        <v>27703</v>
      </c>
      <c r="L2390" s="561" t="s">
        <v>25</v>
      </c>
    </row>
    <row r="2391" spans="1:12" x14ac:dyDescent="0.25">
      <c r="A2391" s="561" t="s">
        <v>2138</v>
      </c>
      <c r="B2391" s="561" t="s">
        <v>2139</v>
      </c>
      <c r="C2391" s="561" t="s">
        <v>2335</v>
      </c>
      <c r="D2391" s="561" t="s">
        <v>2336</v>
      </c>
      <c r="E2391" s="562" t="s">
        <v>22</v>
      </c>
      <c r="F2391" s="561" t="s">
        <v>22</v>
      </c>
      <c r="G2391" s="561" t="s">
        <v>27704</v>
      </c>
      <c r="H2391" s="561" t="s">
        <v>27705</v>
      </c>
      <c r="I2391" s="561" t="s">
        <v>17887</v>
      </c>
      <c r="J2391" s="561" t="s">
        <v>24</v>
      </c>
      <c r="K2391" s="562" t="s">
        <v>7659</v>
      </c>
      <c r="L2391" s="561" t="s">
        <v>25</v>
      </c>
    </row>
    <row r="2392" spans="1:12" x14ac:dyDescent="0.25">
      <c r="A2392" s="561" t="s">
        <v>2138</v>
      </c>
      <c r="B2392" s="561" t="s">
        <v>2139</v>
      </c>
      <c r="C2392" s="561" t="s">
        <v>2335</v>
      </c>
      <c r="D2392" s="561" t="s">
        <v>2336</v>
      </c>
      <c r="E2392" s="562" t="s">
        <v>22</v>
      </c>
      <c r="F2392" s="561" t="s">
        <v>22</v>
      </c>
      <c r="G2392" s="561" t="s">
        <v>27706</v>
      </c>
      <c r="H2392" s="561" t="s">
        <v>27707</v>
      </c>
      <c r="I2392" s="561" t="s">
        <v>17887</v>
      </c>
      <c r="J2392" s="561" t="s">
        <v>24</v>
      </c>
      <c r="K2392" s="562" t="s">
        <v>4939</v>
      </c>
      <c r="L2392" s="561" t="s">
        <v>25</v>
      </c>
    </row>
    <row r="2393" spans="1:12" x14ac:dyDescent="0.25">
      <c r="A2393" s="561" t="s">
        <v>2138</v>
      </c>
      <c r="B2393" s="561" t="s">
        <v>2139</v>
      </c>
      <c r="C2393" s="561" t="s">
        <v>2335</v>
      </c>
      <c r="D2393" s="561" t="s">
        <v>2336</v>
      </c>
      <c r="E2393" s="562" t="s">
        <v>22</v>
      </c>
      <c r="F2393" s="561" t="s">
        <v>22</v>
      </c>
      <c r="G2393" s="561" t="s">
        <v>27708</v>
      </c>
      <c r="H2393" s="561" t="s">
        <v>27709</v>
      </c>
      <c r="I2393" s="561" t="s">
        <v>17887</v>
      </c>
      <c r="J2393" s="561" t="s">
        <v>24</v>
      </c>
      <c r="K2393" s="562" t="s">
        <v>8488</v>
      </c>
      <c r="L2393" s="561" t="s">
        <v>25</v>
      </c>
    </row>
    <row r="2394" spans="1:12" x14ac:dyDescent="0.25">
      <c r="A2394" s="561" t="s">
        <v>2138</v>
      </c>
      <c r="B2394" s="561" t="s">
        <v>2139</v>
      </c>
      <c r="C2394" s="561" t="s">
        <v>2335</v>
      </c>
      <c r="D2394" s="561" t="s">
        <v>2336</v>
      </c>
      <c r="E2394" s="562" t="s">
        <v>22</v>
      </c>
      <c r="F2394" s="561" t="s">
        <v>22</v>
      </c>
      <c r="G2394" s="561" t="s">
        <v>27710</v>
      </c>
      <c r="H2394" s="561" t="s">
        <v>27711</v>
      </c>
      <c r="I2394" s="561" t="s">
        <v>17887</v>
      </c>
      <c r="J2394" s="561" t="s">
        <v>24</v>
      </c>
      <c r="K2394" s="562" t="s">
        <v>1754</v>
      </c>
      <c r="L2394" s="561" t="s">
        <v>25</v>
      </c>
    </row>
    <row r="2395" spans="1:12" x14ac:dyDescent="0.25">
      <c r="A2395" s="561" t="s">
        <v>2138</v>
      </c>
      <c r="B2395" s="561" t="s">
        <v>2139</v>
      </c>
      <c r="C2395" s="561" t="s">
        <v>2335</v>
      </c>
      <c r="D2395" s="561" t="s">
        <v>2336</v>
      </c>
      <c r="E2395" s="562" t="s">
        <v>22</v>
      </c>
      <c r="F2395" s="561" t="s">
        <v>22</v>
      </c>
      <c r="G2395" s="561" t="s">
        <v>27712</v>
      </c>
      <c r="H2395" s="561" t="s">
        <v>2339</v>
      </c>
      <c r="I2395" s="561" t="s">
        <v>17887</v>
      </c>
      <c r="J2395" s="561" t="s">
        <v>24</v>
      </c>
      <c r="K2395" s="562" t="s">
        <v>3440</v>
      </c>
      <c r="L2395" s="561" t="s">
        <v>25</v>
      </c>
    </row>
    <row r="2396" spans="1:12" x14ac:dyDescent="0.25">
      <c r="A2396" s="561" t="s">
        <v>2138</v>
      </c>
      <c r="B2396" s="561" t="s">
        <v>2139</v>
      </c>
      <c r="C2396" s="561" t="s">
        <v>2335</v>
      </c>
      <c r="D2396" s="561" t="s">
        <v>2336</v>
      </c>
      <c r="E2396" s="562" t="s">
        <v>22</v>
      </c>
      <c r="F2396" s="561" t="s">
        <v>22</v>
      </c>
      <c r="G2396" s="561" t="s">
        <v>27713</v>
      </c>
      <c r="H2396" s="561" t="s">
        <v>2341</v>
      </c>
      <c r="I2396" s="561" t="s">
        <v>17887</v>
      </c>
      <c r="J2396" s="561" t="s">
        <v>24</v>
      </c>
      <c r="K2396" s="562" t="s">
        <v>7940</v>
      </c>
      <c r="L2396" s="561" t="s">
        <v>25</v>
      </c>
    </row>
    <row r="2397" spans="1:12" x14ac:dyDescent="0.25">
      <c r="A2397" s="561" t="s">
        <v>2138</v>
      </c>
      <c r="B2397" s="561" t="s">
        <v>2139</v>
      </c>
      <c r="C2397" s="561" t="s">
        <v>2335</v>
      </c>
      <c r="D2397" s="561" t="s">
        <v>2336</v>
      </c>
      <c r="E2397" s="562" t="s">
        <v>22</v>
      </c>
      <c r="F2397" s="561" t="s">
        <v>22</v>
      </c>
      <c r="G2397" s="561" t="s">
        <v>27714</v>
      </c>
      <c r="H2397" s="561" t="s">
        <v>2343</v>
      </c>
      <c r="I2397" s="561" t="s">
        <v>17887</v>
      </c>
      <c r="J2397" s="561" t="s">
        <v>24</v>
      </c>
      <c r="K2397" s="562" t="s">
        <v>6720</v>
      </c>
      <c r="L2397" s="561" t="s">
        <v>25</v>
      </c>
    </row>
    <row r="2398" spans="1:12" x14ac:dyDescent="0.25">
      <c r="A2398" s="561" t="s">
        <v>2138</v>
      </c>
      <c r="B2398" s="561" t="s">
        <v>2139</v>
      </c>
      <c r="C2398" s="561" t="s">
        <v>2335</v>
      </c>
      <c r="D2398" s="561" t="s">
        <v>2336</v>
      </c>
      <c r="E2398" s="562" t="s">
        <v>22</v>
      </c>
      <c r="F2398" s="561" t="s">
        <v>22</v>
      </c>
      <c r="G2398" s="561" t="s">
        <v>27715</v>
      </c>
      <c r="H2398" s="561" t="s">
        <v>2344</v>
      </c>
      <c r="I2398" s="561" t="s">
        <v>17887</v>
      </c>
      <c r="J2398" s="561" t="s">
        <v>24</v>
      </c>
      <c r="K2398" s="562" t="s">
        <v>3763</v>
      </c>
      <c r="L2398" s="561" t="s">
        <v>25</v>
      </c>
    </row>
    <row r="2399" spans="1:12" x14ac:dyDescent="0.25">
      <c r="A2399" s="561" t="s">
        <v>2138</v>
      </c>
      <c r="B2399" s="561" t="s">
        <v>2139</v>
      </c>
      <c r="C2399" s="561" t="s">
        <v>2335</v>
      </c>
      <c r="D2399" s="561" t="s">
        <v>2336</v>
      </c>
      <c r="E2399" s="562" t="s">
        <v>22</v>
      </c>
      <c r="F2399" s="561" t="s">
        <v>22</v>
      </c>
      <c r="G2399" s="561" t="s">
        <v>27716</v>
      </c>
      <c r="H2399" s="561" t="s">
        <v>2345</v>
      </c>
      <c r="I2399" s="561" t="s">
        <v>17887</v>
      </c>
      <c r="J2399" s="561" t="s">
        <v>24</v>
      </c>
      <c r="K2399" s="562" t="s">
        <v>2629</v>
      </c>
      <c r="L2399" s="561" t="s">
        <v>25</v>
      </c>
    </row>
    <row r="2400" spans="1:12" x14ac:dyDescent="0.25">
      <c r="A2400" s="561" t="s">
        <v>2138</v>
      </c>
      <c r="B2400" s="561" t="s">
        <v>2139</v>
      </c>
      <c r="C2400" s="561" t="s">
        <v>2335</v>
      </c>
      <c r="D2400" s="561" t="s">
        <v>2336</v>
      </c>
      <c r="E2400" s="562" t="s">
        <v>22</v>
      </c>
      <c r="F2400" s="561" t="s">
        <v>22</v>
      </c>
      <c r="G2400" s="561" t="s">
        <v>27717</v>
      </c>
      <c r="H2400" s="561" t="s">
        <v>2347</v>
      </c>
      <c r="I2400" s="561" t="s">
        <v>17887</v>
      </c>
      <c r="J2400" s="561" t="s">
        <v>24</v>
      </c>
      <c r="K2400" s="562" t="s">
        <v>7101</v>
      </c>
      <c r="L2400" s="561" t="s">
        <v>25</v>
      </c>
    </row>
    <row r="2401" spans="1:12" x14ac:dyDescent="0.25">
      <c r="A2401" s="561" t="s">
        <v>2138</v>
      </c>
      <c r="B2401" s="561" t="s">
        <v>2139</v>
      </c>
      <c r="C2401" s="561" t="s">
        <v>2335</v>
      </c>
      <c r="D2401" s="561" t="s">
        <v>2336</v>
      </c>
      <c r="E2401" s="562" t="s">
        <v>22</v>
      </c>
      <c r="F2401" s="561" t="s">
        <v>22</v>
      </c>
      <c r="G2401" s="561" t="s">
        <v>27718</v>
      </c>
      <c r="H2401" s="561" t="s">
        <v>2349</v>
      </c>
      <c r="I2401" s="561" t="s">
        <v>17887</v>
      </c>
      <c r="J2401" s="561" t="s">
        <v>24</v>
      </c>
      <c r="K2401" s="562" t="s">
        <v>2795</v>
      </c>
      <c r="L2401" s="561" t="s">
        <v>25</v>
      </c>
    </row>
    <row r="2402" spans="1:12" x14ac:dyDescent="0.25">
      <c r="A2402" s="561" t="s">
        <v>2138</v>
      </c>
      <c r="B2402" s="561" t="s">
        <v>2139</v>
      </c>
      <c r="C2402" s="561" t="s">
        <v>2335</v>
      </c>
      <c r="D2402" s="561" t="s">
        <v>2336</v>
      </c>
      <c r="E2402" s="562" t="s">
        <v>22</v>
      </c>
      <c r="F2402" s="561" t="s">
        <v>22</v>
      </c>
      <c r="G2402" s="561" t="s">
        <v>27719</v>
      </c>
      <c r="H2402" s="561" t="s">
        <v>2350</v>
      </c>
      <c r="I2402" s="561" t="s">
        <v>17887</v>
      </c>
      <c r="J2402" s="561" t="s">
        <v>24</v>
      </c>
      <c r="K2402" s="562" t="s">
        <v>480</v>
      </c>
      <c r="L2402" s="561" t="s">
        <v>25</v>
      </c>
    </row>
    <row r="2403" spans="1:12" x14ac:dyDescent="0.25">
      <c r="A2403" s="561" t="s">
        <v>2138</v>
      </c>
      <c r="B2403" s="561" t="s">
        <v>2139</v>
      </c>
      <c r="C2403" s="561" t="s">
        <v>2335</v>
      </c>
      <c r="D2403" s="561" t="s">
        <v>2336</v>
      </c>
      <c r="E2403" s="562" t="s">
        <v>22</v>
      </c>
      <c r="F2403" s="561" t="s">
        <v>22</v>
      </c>
      <c r="G2403" s="561" t="s">
        <v>27720</v>
      </c>
      <c r="H2403" s="561" t="s">
        <v>2352</v>
      </c>
      <c r="I2403" s="561" t="s">
        <v>17887</v>
      </c>
      <c r="J2403" s="561" t="s">
        <v>24</v>
      </c>
      <c r="K2403" s="562" t="s">
        <v>8397</v>
      </c>
      <c r="L2403" s="561" t="s">
        <v>25</v>
      </c>
    </row>
    <row r="2404" spans="1:12" x14ac:dyDescent="0.25">
      <c r="A2404" s="561" t="s">
        <v>2138</v>
      </c>
      <c r="B2404" s="561" t="s">
        <v>2139</v>
      </c>
      <c r="C2404" s="561" t="s">
        <v>2335</v>
      </c>
      <c r="D2404" s="561" t="s">
        <v>2336</v>
      </c>
      <c r="E2404" s="562" t="s">
        <v>22</v>
      </c>
      <c r="F2404" s="561" t="s">
        <v>22</v>
      </c>
      <c r="G2404" s="561" t="s">
        <v>27721</v>
      </c>
      <c r="H2404" s="561" t="s">
        <v>2354</v>
      </c>
      <c r="I2404" s="561" t="s">
        <v>17887</v>
      </c>
      <c r="J2404" s="561" t="s">
        <v>24</v>
      </c>
      <c r="K2404" s="562" t="s">
        <v>5107</v>
      </c>
      <c r="L2404" s="561" t="s">
        <v>25</v>
      </c>
    </row>
    <row r="2405" spans="1:12" x14ac:dyDescent="0.25">
      <c r="A2405" s="561" t="s">
        <v>2138</v>
      </c>
      <c r="B2405" s="561" t="s">
        <v>2139</v>
      </c>
      <c r="C2405" s="561" t="s">
        <v>2335</v>
      </c>
      <c r="D2405" s="561" t="s">
        <v>2336</v>
      </c>
      <c r="E2405" s="562" t="s">
        <v>22</v>
      </c>
      <c r="F2405" s="561" t="s">
        <v>22</v>
      </c>
      <c r="G2405" s="561" t="s">
        <v>27722</v>
      </c>
      <c r="H2405" s="561" t="s">
        <v>2356</v>
      </c>
      <c r="I2405" s="561" t="s">
        <v>17887</v>
      </c>
      <c r="J2405" s="561" t="s">
        <v>24</v>
      </c>
      <c r="K2405" s="562" t="s">
        <v>7967</v>
      </c>
      <c r="L2405" s="561" t="s">
        <v>25</v>
      </c>
    </row>
    <row r="2406" spans="1:12" x14ac:dyDescent="0.25">
      <c r="A2406" s="561" t="s">
        <v>2138</v>
      </c>
      <c r="B2406" s="561" t="s">
        <v>2139</v>
      </c>
      <c r="C2406" s="561" t="s">
        <v>2335</v>
      </c>
      <c r="D2406" s="561" t="s">
        <v>2336</v>
      </c>
      <c r="E2406" s="562" t="s">
        <v>22</v>
      </c>
      <c r="F2406" s="561" t="s">
        <v>22</v>
      </c>
      <c r="G2406" s="561" t="s">
        <v>27723</v>
      </c>
      <c r="H2406" s="561" t="s">
        <v>2358</v>
      </c>
      <c r="I2406" s="561" t="s">
        <v>17887</v>
      </c>
      <c r="J2406" s="561" t="s">
        <v>24</v>
      </c>
      <c r="K2406" s="562" t="s">
        <v>25314</v>
      </c>
      <c r="L2406" s="561" t="s">
        <v>25</v>
      </c>
    </row>
    <row r="2407" spans="1:12" x14ac:dyDescent="0.25">
      <c r="A2407" s="561" t="s">
        <v>2138</v>
      </c>
      <c r="B2407" s="561" t="s">
        <v>2139</v>
      </c>
      <c r="C2407" s="561" t="s">
        <v>2335</v>
      </c>
      <c r="D2407" s="561" t="s">
        <v>2336</v>
      </c>
      <c r="E2407" s="562" t="s">
        <v>22</v>
      </c>
      <c r="F2407" s="561" t="s">
        <v>22</v>
      </c>
      <c r="G2407" s="561" t="s">
        <v>27724</v>
      </c>
      <c r="H2407" s="561" t="s">
        <v>2360</v>
      </c>
      <c r="I2407" s="561" t="s">
        <v>17887</v>
      </c>
      <c r="J2407" s="561" t="s">
        <v>24</v>
      </c>
      <c r="K2407" s="562" t="s">
        <v>7849</v>
      </c>
      <c r="L2407" s="561" t="s">
        <v>25</v>
      </c>
    </row>
    <row r="2408" spans="1:12" x14ac:dyDescent="0.25">
      <c r="A2408" s="561" t="s">
        <v>2138</v>
      </c>
      <c r="B2408" s="561" t="s">
        <v>2139</v>
      </c>
      <c r="C2408" s="561" t="s">
        <v>2335</v>
      </c>
      <c r="D2408" s="561" t="s">
        <v>2336</v>
      </c>
      <c r="E2408" s="562" t="s">
        <v>22</v>
      </c>
      <c r="F2408" s="561" t="s">
        <v>22</v>
      </c>
      <c r="G2408" s="561" t="s">
        <v>27725</v>
      </c>
      <c r="H2408" s="561" t="s">
        <v>2362</v>
      </c>
      <c r="I2408" s="561" t="s">
        <v>17887</v>
      </c>
      <c r="J2408" s="561" t="s">
        <v>24</v>
      </c>
      <c r="K2408" s="562" t="s">
        <v>4625</v>
      </c>
      <c r="L2408" s="561" t="s">
        <v>25</v>
      </c>
    </row>
    <row r="2409" spans="1:12" x14ac:dyDescent="0.25">
      <c r="A2409" s="561" t="s">
        <v>2138</v>
      </c>
      <c r="B2409" s="561" t="s">
        <v>2139</v>
      </c>
      <c r="C2409" s="561" t="s">
        <v>2335</v>
      </c>
      <c r="D2409" s="561" t="s">
        <v>2336</v>
      </c>
      <c r="E2409" s="562" t="s">
        <v>22</v>
      </c>
      <c r="F2409" s="561" t="s">
        <v>22</v>
      </c>
      <c r="G2409" s="561" t="s">
        <v>27726</v>
      </c>
      <c r="H2409" s="561" t="s">
        <v>2364</v>
      </c>
      <c r="I2409" s="561" t="s">
        <v>17887</v>
      </c>
      <c r="J2409" s="561" t="s">
        <v>24</v>
      </c>
      <c r="K2409" s="562" t="s">
        <v>8648</v>
      </c>
      <c r="L2409" s="561" t="s">
        <v>25</v>
      </c>
    </row>
    <row r="2410" spans="1:12" x14ac:dyDescent="0.25">
      <c r="A2410" s="561" t="s">
        <v>2138</v>
      </c>
      <c r="B2410" s="561" t="s">
        <v>2139</v>
      </c>
      <c r="C2410" s="561" t="s">
        <v>2335</v>
      </c>
      <c r="D2410" s="561" t="s">
        <v>2336</v>
      </c>
      <c r="E2410" s="562" t="s">
        <v>22</v>
      </c>
      <c r="F2410" s="561" t="s">
        <v>22</v>
      </c>
      <c r="G2410" s="561" t="s">
        <v>27727</v>
      </c>
      <c r="H2410" s="561" t="s">
        <v>2366</v>
      </c>
      <c r="I2410" s="561" t="s">
        <v>17887</v>
      </c>
      <c r="J2410" s="561" t="s">
        <v>24</v>
      </c>
      <c r="K2410" s="562" t="s">
        <v>7970</v>
      </c>
      <c r="L2410" s="561" t="s">
        <v>25</v>
      </c>
    </row>
    <row r="2411" spans="1:12" x14ac:dyDescent="0.25">
      <c r="A2411" s="561" t="s">
        <v>2138</v>
      </c>
      <c r="B2411" s="561" t="s">
        <v>2139</v>
      </c>
      <c r="C2411" s="561" t="s">
        <v>2335</v>
      </c>
      <c r="D2411" s="561" t="s">
        <v>2336</v>
      </c>
      <c r="E2411" s="562" t="s">
        <v>22</v>
      </c>
      <c r="F2411" s="561" t="s">
        <v>22</v>
      </c>
      <c r="G2411" s="561" t="s">
        <v>27728</v>
      </c>
      <c r="H2411" s="561" t="s">
        <v>2368</v>
      </c>
      <c r="I2411" s="561" t="s">
        <v>17887</v>
      </c>
      <c r="J2411" s="561" t="s">
        <v>24</v>
      </c>
      <c r="K2411" s="562" t="s">
        <v>5151</v>
      </c>
      <c r="L2411" s="561" t="s">
        <v>25</v>
      </c>
    </row>
    <row r="2412" spans="1:12" x14ac:dyDescent="0.25">
      <c r="A2412" s="561" t="s">
        <v>2138</v>
      </c>
      <c r="B2412" s="561" t="s">
        <v>2139</v>
      </c>
      <c r="C2412" s="561" t="s">
        <v>2335</v>
      </c>
      <c r="D2412" s="561" t="s">
        <v>2336</v>
      </c>
      <c r="E2412" s="562" t="s">
        <v>22</v>
      </c>
      <c r="F2412" s="561" t="s">
        <v>22</v>
      </c>
      <c r="G2412" s="561" t="s">
        <v>27729</v>
      </c>
      <c r="H2412" s="561" t="s">
        <v>2369</v>
      </c>
      <c r="I2412" s="561" t="s">
        <v>17887</v>
      </c>
      <c r="J2412" s="561" t="s">
        <v>24</v>
      </c>
      <c r="K2412" s="562" t="s">
        <v>8215</v>
      </c>
      <c r="L2412" s="561" t="s">
        <v>25</v>
      </c>
    </row>
    <row r="2413" spans="1:12" x14ac:dyDescent="0.25">
      <c r="A2413" s="561" t="s">
        <v>2138</v>
      </c>
      <c r="B2413" s="561" t="s">
        <v>2139</v>
      </c>
      <c r="C2413" s="561" t="s">
        <v>2335</v>
      </c>
      <c r="D2413" s="561" t="s">
        <v>2336</v>
      </c>
      <c r="E2413" s="562" t="s">
        <v>22</v>
      </c>
      <c r="F2413" s="561" t="s">
        <v>22</v>
      </c>
      <c r="G2413" s="561" t="s">
        <v>27730</v>
      </c>
      <c r="H2413" s="561" t="s">
        <v>2370</v>
      </c>
      <c r="I2413" s="561" t="s">
        <v>17887</v>
      </c>
      <c r="J2413" s="561" t="s">
        <v>24</v>
      </c>
      <c r="K2413" s="562" t="s">
        <v>2201</v>
      </c>
      <c r="L2413" s="561" t="s">
        <v>25</v>
      </c>
    </row>
    <row r="2414" spans="1:12" x14ac:dyDescent="0.25">
      <c r="A2414" s="561" t="s">
        <v>2138</v>
      </c>
      <c r="B2414" s="561" t="s">
        <v>2139</v>
      </c>
      <c r="C2414" s="561" t="s">
        <v>2335</v>
      </c>
      <c r="D2414" s="561" t="s">
        <v>2336</v>
      </c>
      <c r="E2414" s="562" t="s">
        <v>22</v>
      </c>
      <c r="F2414" s="561" t="s">
        <v>22</v>
      </c>
      <c r="G2414" s="561" t="s">
        <v>27731</v>
      </c>
      <c r="H2414" s="561" t="s">
        <v>2372</v>
      </c>
      <c r="I2414" s="561" t="s">
        <v>17887</v>
      </c>
      <c r="J2414" s="561" t="s">
        <v>24</v>
      </c>
      <c r="K2414" s="562" t="s">
        <v>27732</v>
      </c>
      <c r="L2414" s="561" t="s">
        <v>25</v>
      </c>
    </row>
    <row r="2415" spans="1:12" x14ac:dyDescent="0.25">
      <c r="A2415" s="561" t="s">
        <v>2138</v>
      </c>
      <c r="B2415" s="561" t="s">
        <v>2139</v>
      </c>
      <c r="C2415" s="561" t="s">
        <v>2335</v>
      </c>
      <c r="D2415" s="561" t="s">
        <v>2336</v>
      </c>
      <c r="E2415" s="562" t="s">
        <v>22</v>
      </c>
      <c r="F2415" s="561" t="s">
        <v>22</v>
      </c>
      <c r="G2415" s="561" t="s">
        <v>27733</v>
      </c>
      <c r="H2415" s="561" t="s">
        <v>2373</v>
      </c>
      <c r="I2415" s="561" t="s">
        <v>17887</v>
      </c>
      <c r="J2415" s="561" t="s">
        <v>24</v>
      </c>
      <c r="K2415" s="562" t="s">
        <v>853</v>
      </c>
      <c r="L2415" s="561" t="s">
        <v>25</v>
      </c>
    </row>
    <row r="2416" spans="1:12" x14ac:dyDescent="0.25">
      <c r="A2416" s="561" t="s">
        <v>2138</v>
      </c>
      <c r="B2416" s="561" t="s">
        <v>2139</v>
      </c>
      <c r="C2416" s="561" t="s">
        <v>2335</v>
      </c>
      <c r="D2416" s="561" t="s">
        <v>2336</v>
      </c>
      <c r="E2416" s="562" t="s">
        <v>22</v>
      </c>
      <c r="F2416" s="561" t="s">
        <v>22</v>
      </c>
      <c r="G2416" s="561" t="s">
        <v>27734</v>
      </c>
      <c r="H2416" s="561" t="s">
        <v>2374</v>
      </c>
      <c r="I2416" s="561" t="s">
        <v>17887</v>
      </c>
      <c r="J2416" s="561" t="s">
        <v>24</v>
      </c>
      <c r="K2416" s="562" t="s">
        <v>27735</v>
      </c>
      <c r="L2416" s="561" t="s">
        <v>25</v>
      </c>
    </row>
    <row r="2417" spans="1:12" x14ac:dyDescent="0.25">
      <c r="A2417" s="561" t="s">
        <v>2138</v>
      </c>
      <c r="B2417" s="561" t="s">
        <v>2139</v>
      </c>
      <c r="C2417" s="561" t="s">
        <v>2335</v>
      </c>
      <c r="D2417" s="561" t="s">
        <v>2336</v>
      </c>
      <c r="E2417" s="562" t="s">
        <v>22</v>
      </c>
      <c r="F2417" s="561" t="s">
        <v>22</v>
      </c>
      <c r="G2417" s="561" t="s">
        <v>27736</v>
      </c>
      <c r="H2417" s="561" t="s">
        <v>2376</v>
      </c>
      <c r="I2417" s="561" t="s">
        <v>17887</v>
      </c>
      <c r="J2417" s="561" t="s">
        <v>24</v>
      </c>
      <c r="K2417" s="562" t="s">
        <v>6997</v>
      </c>
      <c r="L2417" s="561" t="s">
        <v>25</v>
      </c>
    </row>
    <row r="2418" spans="1:12" x14ac:dyDescent="0.25">
      <c r="A2418" s="561" t="s">
        <v>2138</v>
      </c>
      <c r="B2418" s="561" t="s">
        <v>2139</v>
      </c>
      <c r="C2418" s="561" t="s">
        <v>2335</v>
      </c>
      <c r="D2418" s="561" t="s">
        <v>2336</v>
      </c>
      <c r="E2418" s="562" t="s">
        <v>22</v>
      </c>
      <c r="F2418" s="561" t="s">
        <v>22</v>
      </c>
      <c r="G2418" s="561" t="s">
        <v>27737</v>
      </c>
      <c r="H2418" s="561" t="s">
        <v>2378</v>
      </c>
      <c r="I2418" s="561" t="s">
        <v>17887</v>
      </c>
      <c r="J2418" s="561" t="s">
        <v>24</v>
      </c>
      <c r="K2418" s="562" t="s">
        <v>8695</v>
      </c>
      <c r="L2418" s="561" t="s">
        <v>25</v>
      </c>
    </row>
    <row r="2419" spans="1:12" x14ac:dyDescent="0.25">
      <c r="A2419" s="561" t="s">
        <v>2138</v>
      </c>
      <c r="B2419" s="561" t="s">
        <v>2139</v>
      </c>
      <c r="C2419" s="561" t="s">
        <v>2335</v>
      </c>
      <c r="D2419" s="561" t="s">
        <v>2336</v>
      </c>
      <c r="E2419" s="562" t="s">
        <v>22</v>
      </c>
      <c r="F2419" s="561" t="s">
        <v>22</v>
      </c>
      <c r="G2419" s="561" t="s">
        <v>27738</v>
      </c>
      <c r="H2419" s="561" t="s">
        <v>2380</v>
      </c>
      <c r="I2419" s="561" t="s">
        <v>17887</v>
      </c>
      <c r="J2419" s="561" t="s">
        <v>24</v>
      </c>
      <c r="K2419" s="562" t="s">
        <v>7087</v>
      </c>
      <c r="L2419" s="561" t="s">
        <v>25</v>
      </c>
    </row>
    <row r="2420" spans="1:12" x14ac:dyDescent="0.25">
      <c r="A2420" s="561" t="s">
        <v>2138</v>
      </c>
      <c r="B2420" s="561" t="s">
        <v>2139</v>
      </c>
      <c r="C2420" s="561" t="s">
        <v>2335</v>
      </c>
      <c r="D2420" s="561" t="s">
        <v>2336</v>
      </c>
      <c r="E2420" s="562" t="s">
        <v>22</v>
      </c>
      <c r="F2420" s="561" t="s">
        <v>22</v>
      </c>
      <c r="G2420" s="561" t="s">
        <v>27739</v>
      </c>
      <c r="H2420" s="561" t="s">
        <v>2382</v>
      </c>
      <c r="I2420" s="561" t="s">
        <v>17887</v>
      </c>
      <c r="J2420" s="561" t="s">
        <v>24</v>
      </c>
      <c r="K2420" s="562" t="s">
        <v>2480</v>
      </c>
      <c r="L2420" s="561" t="s">
        <v>25</v>
      </c>
    </row>
    <row r="2421" spans="1:12" x14ac:dyDescent="0.25">
      <c r="A2421" s="561" t="s">
        <v>2138</v>
      </c>
      <c r="B2421" s="561" t="s">
        <v>2139</v>
      </c>
      <c r="C2421" s="561" t="s">
        <v>2335</v>
      </c>
      <c r="D2421" s="561" t="s">
        <v>2336</v>
      </c>
      <c r="E2421" s="562" t="s">
        <v>22</v>
      </c>
      <c r="F2421" s="561" t="s">
        <v>22</v>
      </c>
      <c r="G2421" s="561" t="s">
        <v>27740</v>
      </c>
      <c r="H2421" s="561" t="s">
        <v>2383</v>
      </c>
      <c r="I2421" s="561" t="s">
        <v>17887</v>
      </c>
      <c r="J2421" s="561" t="s">
        <v>24</v>
      </c>
      <c r="K2421" s="562" t="s">
        <v>7621</v>
      </c>
      <c r="L2421" s="561" t="s">
        <v>25</v>
      </c>
    </row>
    <row r="2422" spans="1:12" x14ac:dyDescent="0.25">
      <c r="A2422" s="561" t="s">
        <v>2138</v>
      </c>
      <c r="B2422" s="561" t="s">
        <v>2139</v>
      </c>
      <c r="C2422" s="561" t="s">
        <v>2335</v>
      </c>
      <c r="D2422" s="561" t="s">
        <v>2336</v>
      </c>
      <c r="E2422" s="562" t="s">
        <v>22</v>
      </c>
      <c r="F2422" s="561" t="s">
        <v>22</v>
      </c>
      <c r="G2422" s="561" t="s">
        <v>27741</v>
      </c>
      <c r="H2422" s="561" t="s">
        <v>2385</v>
      </c>
      <c r="I2422" s="561" t="s">
        <v>17887</v>
      </c>
      <c r="J2422" s="561" t="s">
        <v>24</v>
      </c>
      <c r="K2422" s="562" t="s">
        <v>27742</v>
      </c>
      <c r="L2422" s="561" t="s">
        <v>25</v>
      </c>
    </row>
    <row r="2423" spans="1:12" x14ac:dyDescent="0.25">
      <c r="A2423" s="561" t="s">
        <v>2138</v>
      </c>
      <c r="B2423" s="561" t="s">
        <v>2139</v>
      </c>
      <c r="C2423" s="561" t="s">
        <v>2335</v>
      </c>
      <c r="D2423" s="561" t="s">
        <v>2336</v>
      </c>
      <c r="E2423" s="562" t="s">
        <v>22</v>
      </c>
      <c r="F2423" s="561" t="s">
        <v>22</v>
      </c>
      <c r="G2423" s="561" t="s">
        <v>27743</v>
      </c>
      <c r="H2423" s="561" t="s">
        <v>2387</v>
      </c>
      <c r="I2423" s="561" t="s">
        <v>17887</v>
      </c>
      <c r="J2423" s="561" t="s">
        <v>24</v>
      </c>
      <c r="K2423" s="562" t="s">
        <v>8711</v>
      </c>
      <c r="L2423" s="561" t="s">
        <v>25</v>
      </c>
    </row>
    <row r="2424" spans="1:12" x14ac:dyDescent="0.25">
      <c r="A2424" s="561" t="s">
        <v>2138</v>
      </c>
      <c r="B2424" s="561" t="s">
        <v>2139</v>
      </c>
      <c r="C2424" s="561" t="s">
        <v>2335</v>
      </c>
      <c r="D2424" s="561" t="s">
        <v>2336</v>
      </c>
      <c r="E2424" s="562" t="s">
        <v>22</v>
      </c>
      <c r="F2424" s="561" t="s">
        <v>22</v>
      </c>
      <c r="G2424" s="561" t="s">
        <v>27744</v>
      </c>
      <c r="H2424" s="561" t="s">
        <v>2389</v>
      </c>
      <c r="I2424" s="561" t="s">
        <v>17887</v>
      </c>
      <c r="J2424" s="561" t="s">
        <v>24</v>
      </c>
      <c r="K2424" s="562" t="s">
        <v>27745</v>
      </c>
      <c r="L2424" s="561" t="s">
        <v>25</v>
      </c>
    </row>
    <row r="2425" spans="1:12" x14ac:dyDescent="0.25">
      <c r="A2425" s="561" t="s">
        <v>2138</v>
      </c>
      <c r="B2425" s="561" t="s">
        <v>2139</v>
      </c>
      <c r="C2425" s="561" t="s">
        <v>2335</v>
      </c>
      <c r="D2425" s="561" t="s">
        <v>2336</v>
      </c>
      <c r="E2425" s="562" t="s">
        <v>22</v>
      </c>
      <c r="F2425" s="561" t="s">
        <v>22</v>
      </c>
      <c r="G2425" s="561" t="s">
        <v>27746</v>
      </c>
      <c r="H2425" s="561" t="s">
        <v>2391</v>
      </c>
      <c r="I2425" s="561" t="s">
        <v>17887</v>
      </c>
      <c r="J2425" s="561" t="s">
        <v>24</v>
      </c>
      <c r="K2425" s="562" t="s">
        <v>7392</v>
      </c>
      <c r="L2425" s="561" t="s">
        <v>25</v>
      </c>
    </row>
    <row r="2426" spans="1:12" x14ac:dyDescent="0.25">
      <c r="A2426" s="561" t="s">
        <v>2138</v>
      </c>
      <c r="B2426" s="561" t="s">
        <v>2139</v>
      </c>
      <c r="C2426" s="561" t="s">
        <v>2335</v>
      </c>
      <c r="D2426" s="561" t="s">
        <v>2336</v>
      </c>
      <c r="E2426" s="562" t="s">
        <v>22</v>
      </c>
      <c r="F2426" s="561" t="s">
        <v>22</v>
      </c>
      <c r="G2426" s="561" t="s">
        <v>27747</v>
      </c>
      <c r="H2426" s="561" t="s">
        <v>2393</v>
      </c>
      <c r="I2426" s="561" t="s">
        <v>17887</v>
      </c>
      <c r="J2426" s="561" t="s">
        <v>24</v>
      </c>
      <c r="K2426" s="562" t="s">
        <v>3903</v>
      </c>
      <c r="L2426" s="561" t="s">
        <v>25</v>
      </c>
    </row>
    <row r="2427" spans="1:12" x14ac:dyDescent="0.25">
      <c r="A2427" s="561" t="s">
        <v>2138</v>
      </c>
      <c r="B2427" s="561" t="s">
        <v>2139</v>
      </c>
      <c r="C2427" s="561" t="s">
        <v>2335</v>
      </c>
      <c r="D2427" s="561" t="s">
        <v>2336</v>
      </c>
      <c r="E2427" s="562" t="s">
        <v>22</v>
      </c>
      <c r="F2427" s="561" t="s">
        <v>22</v>
      </c>
      <c r="G2427" s="561" t="s">
        <v>27748</v>
      </c>
      <c r="H2427" s="561" t="s">
        <v>2395</v>
      </c>
      <c r="I2427" s="561" t="s">
        <v>17887</v>
      </c>
      <c r="J2427" s="561" t="s">
        <v>24</v>
      </c>
      <c r="K2427" s="562" t="s">
        <v>27749</v>
      </c>
      <c r="L2427" s="561" t="s">
        <v>25</v>
      </c>
    </row>
    <row r="2428" spans="1:12" x14ac:dyDescent="0.25">
      <c r="A2428" s="561" t="s">
        <v>2138</v>
      </c>
      <c r="B2428" s="561" t="s">
        <v>2139</v>
      </c>
      <c r="C2428" s="561" t="s">
        <v>2335</v>
      </c>
      <c r="D2428" s="561" t="s">
        <v>2336</v>
      </c>
      <c r="E2428" s="562" t="s">
        <v>22</v>
      </c>
      <c r="F2428" s="561" t="s">
        <v>22</v>
      </c>
      <c r="G2428" s="561" t="s">
        <v>27750</v>
      </c>
      <c r="H2428" s="561" t="s">
        <v>2397</v>
      </c>
      <c r="I2428" s="561" t="s">
        <v>17887</v>
      </c>
      <c r="J2428" s="561" t="s">
        <v>24</v>
      </c>
      <c r="K2428" s="562" t="s">
        <v>8695</v>
      </c>
      <c r="L2428" s="561" t="s">
        <v>25</v>
      </c>
    </row>
    <row r="2429" spans="1:12" x14ac:dyDescent="0.25">
      <c r="A2429" s="561" t="s">
        <v>2138</v>
      </c>
      <c r="B2429" s="561" t="s">
        <v>2139</v>
      </c>
      <c r="C2429" s="561" t="s">
        <v>2335</v>
      </c>
      <c r="D2429" s="561" t="s">
        <v>2336</v>
      </c>
      <c r="E2429" s="562" t="s">
        <v>22</v>
      </c>
      <c r="F2429" s="561" t="s">
        <v>22</v>
      </c>
      <c r="G2429" s="561" t="s">
        <v>27751</v>
      </c>
      <c r="H2429" s="561" t="s">
        <v>2399</v>
      </c>
      <c r="I2429" s="561" t="s">
        <v>17887</v>
      </c>
      <c r="J2429" s="561" t="s">
        <v>24</v>
      </c>
      <c r="K2429" s="562" t="s">
        <v>3851</v>
      </c>
      <c r="L2429" s="561" t="s">
        <v>25</v>
      </c>
    </row>
    <row r="2430" spans="1:12" x14ac:dyDescent="0.25">
      <c r="A2430" s="561" t="s">
        <v>2138</v>
      </c>
      <c r="B2430" s="561" t="s">
        <v>2139</v>
      </c>
      <c r="C2430" s="561" t="s">
        <v>2335</v>
      </c>
      <c r="D2430" s="561" t="s">
        <v>2336</v>
      </c>
      <c r="E2430" s="562" t="s">
        <v>22</v>
      </c>
      <c r="F2430" s="561" t="s">
        <v>22</v>
      </c>
      <c r="G2430" s="561" t="s">
        <v>27752</v>
      </c>
      <c r="H2430" s="561" t="s">
        <v>2400</v>
      </c>
      <c r="I2430" s="561" t="s">
        <v>17887</v>
      </c>
      <c r="J2430" s="561" t="s">
        <v>24</v>
      </c>
      <c r="K2430" s="562" t="s">
        <v>1288</v>
      </c>
      <c r="L2430" s="561" t="s">
        <v>25</v>
      </c>
    </row>
    <row r="2431" spans="1:12" x14ac:dyDescent="0.25">
      <c r="A2431" s="561" t="s">
        <v>2138</v>
      </c>
      <c r="B2431" s="561" t="s">
        <v>2139</v>
      </c>
      <c r="C2431" s="561" t="s">
        <v>2335</v>
      </c>
      <c r="D2431" s="561" t="s">
        <v>2336</v>
      </c>
      <c r="E2431" s="562" t="s">
        <v>22</v>
      </c>
      <c r="F2431" s="561" t="s">
        <v>22</v>
      </c>
      <c r="G2431" s="561" t="s">
        <v>27753</v>
      </c>
      <c r="H2431" s="561" t="s">
        <v>2401</v>
      </c>
      <c r="I2431" s="561" t="s">
        <v>17887</v>
      </c>
      <c r="J2431" s="561" t="s">
        <v>24</v>
      </c>
      <c r="K2431" s="562" t="s">
        <v>8396</v>
      </c>
      <c r="L2431" s="561" t="s">
        <v>25</v>
      </c>
    </row>
    <row r="2432" spans="1:12" x14ac:dyDescent="0.25">
      <c r="A2432" s="561" t="s">
        <v>2138</v>
      </c>
      <c r="B2432" s="561" t="s">
        <v>2139</v>
      </c>
      <c r="C2432" s="561" t="s">
        <v>2335</v>
      </c>
      <c r="D2432" s="561" t="s">
        <v>2336</v>
      </c>
      <c r="E2432" s="562" t="s">
        <v>22</v>
      </c>
      <c r="F2432" s="561" t="s">
        <v>22</v>
      </c>
      <c r="G2432" s="561" t="s">
        <v>27754</v>
      </c>
      <c r="H2432" s="561" t="s">
        <v>2402</v>
      </c>
      <c r="I2432" s="561" t="s">
        <v>17887</v>
      </c>
      <c r="J2432" s="561" t="s">
        <v>24</v>
      </c>
      <c r="K2432" s="562" t="s">
        <v>8107</v>
      </c>
      <c r="L2432" s="561" t="s">
        <v>25</v>
      </c>
    </row>
    <row r="2433" spans="1:12" x14ac:dyDescent="0.25">
      <c r="A2433" s="561" t="s">
        <v>2138</v>
      </c>
      <c r="B2433" s="561" t="s">
        <v>2139</v>
      </c>
      <c r="C2433" s="561" t="s">
        <v>2335</v>
      </c>
      <c r="D2433" s="561" t="s">
        <v>2336</v>
      </c>
      <c r="E2433" s="562" t="s">
        <v>22</v>
      </c>
      <c r="F2433" s="561" t="s">
        <v>22</v>
      </c>
      <c r="G2433" s="561" t="s">
        <v>27755</v>
      </c>
      <c r="H2433" s="561" t="s">
        <v>2404</v>
      </c>
      <c r="I2433" s="561" t="s">
        <v>17887</v>
      </c>
      <c r="J2433" s="561" t="s">
        <v>24</v>
      </c>
      <c r="K2433" s="562" t="s">
        <v>413</v>
      </c>
      <c r="L2433" s="561" t="s">
        <v>25</v>
      </c>
    </row>
    <row r="2434" spans="1:12" x14ac:dyDescent="0.25">
      <c r="A2434" s="561" t="s">
        <v>2138</v>
      </c>
      <c r="B2434" s="561" t="s">
        <v>2139</v>
      </c>
      <c r="C2434" s="561" t="s">
        <v>2335</v>
      </c>
      <c r="D2434" s="561" t="s">
        <v>2336</v>
      </c>
      <c r="E2434" s="562" t="s">
        <v>22</v>
      </c>
      <c r="F2434" s="561" t="s">
        <v>22</v>
      </c>
      <c r="G2434" s="561" t="s">
        <v>27756</v>
      </c>
      <c r="H2434" s="561" t="s">
        <v>2405</v>
      </c>
      <c r="I2434" s="561" t="s">
        <v>17887</v>
      </c>
      <c r="J2434" s="561" t="s">
        <v>24</v>
      </c>
      <c r="K2434" s="562" t="s">
        <v>7844</v>
      </c>
      <c r="L2434" s="561" t="s">
        <v>25</v>
      </c>
    </row>
    <row r="2435" spans="1:12" x14ac:dyDescent="0.25">
      <c r="A2435" s="561" t="s">
        <v>2138</v>
      </c>
      <c r="B2435" s="561" t="s">
        <v>2139</v>
      </c>
      <c r="C2435" s="561" t="s">
        <v>2335</v>
      </c>
      <c r="D2435" s="561" t="s">
        <v>2336</v>
      </c>
      <c r="E2435" s="562" t="s">
        <v>22</v>
      </c>
      <c r="F2435" s="561" t="s">
        <v>22</v>
      </c>
      <c r="G2435" s="561" t="s">
        <v>27757</v>
      </c>
      <c r="H2435" s="561" t="s">
        <v>2407</v>
      </c>
      <c r="I2435" s="561" t="s">
        <v>17887</v>
      </c>
      <c r="J2435" s="561" t="s">
        <v>24</v>
      </c>
      <c r="K2435" s="562" t="s">
        <v>2386</v>
      </c>
      <c r="L2435" s="561" t="s">
        <v>25</v>
      </c>
    </row>
    <row r="2436" spans="1:12" x14ac:dyDescent="0.25">
      <c r="A2436" s="561" t="s">
        <v>2138</v>
      </c>
      <c r="B2436" s="561" t="s">
        <v>2139</v>
      </c>
      <c r="C2436" s="561" t="s">
        <v>2335</v>
      </c>
      <c r="D2436" s="561" t="s">
        <v>2336</v>
      </c>
      <c r="E2436" s="562" t="s">
        <v>22</v>
      </c>
      <c r="F2436" s="561" t="s">
        <v>22</v>
      </c>
      <c r="G2436" s="561" t="s">
        <v>27758</v>
      </c>
      <c r="H2436" s="561" t="s">
        <v>2408</v>
      </c>
      <c r="I2436" s="561" t="s">
        <v>17887</v>
      </c>
      <c r="J2436" s="561" t="s">
        <v>24</v>
      </c>
      <c r="K2436" s="562" t="s">
        <v>5151</v>
      </c>
      <c r="L2436" s="561" t="s">
        <v>25</v>
      </c>
    </row>
    <row r="2437" spans="1:12" x14ac:dyDescent="0.25">
      <c r="A2437" s="561" t="s">
        <v>2138</v>
      </c>
      <c r="B2437" s="561" t="s">
        <v>2139</v>
      </c>
      <c r="C2437" s="561" t="s">
        <v>2335</v>
      </c>
      <c r="D2437" s="561" t="s">
        <v>2336</v>
      </c>
      <c r="E2437" s="562" t="s">
        <v>22</v>
      </c>
      <c r="F2437" s="561" t="s">
        <v>22</v>
      </c>
      <c r="G2437" s="561" t="s">
        <v>27759</v>
      </c>
      <c r="H2437" s="561" t="s">
        <v>2410</v>
      </c>
      <c r="I2437" s="561" t="s">
        <v>17887</v>
      </c>
      <c r="J2437" s="561" t="s">
        <v>24</v>
      </c>
      <c r="K2437" s="562" t="s">
        <v>7088</v>
      </c>
      <c r="L2437" s="561" t="s">
        <v>25</v>
      </c>
    </row>
    <row r="2438" spans="1:12" x14ac:dyDescent="0.25">
      <c r="A2438" s="561" t="s">
        <v>2138</v>
      </c>
      <c r="B2438" s="561" t="s">
        <v>2139</v>
      </c>
      <c r="C2438" s="561" t="s">
        <v>2335</v>
      </c>
      <c r="D2438" s="561" t="s">
        <v>2336</v>
      </c>
      <c r="E2438" s="562" t="s">
        <v>22</v>
      </c>
      <c r="F2438" s="561" t="s">
        <v>22</v>
      </c>
      <c r="G2438" s="561" t="s">
        <v>27760</v>
      </c>
      <c r="H2438" s="561" t="s">
        <v>2412</v>
      </c>
      <c r="I2438" s="561" t="s">
        <v>17887</v>
      </c>
      <c r="J2438" s="561" t="s">
        <v>24</v>
      </c>
      <c r="K2438" s="562" t="s">
        <v>7756</v>
      </c>
      <c r="L2438" s="561" t="s">
        <v>25</v>
      </c>
    </row>
    <row r="2439" spans="1:12" x14ac:dyDescent="0.25">
      <c r="A2439" s="561" t="s">
        <v>2138</v>
      </c>
      <c r="B2439" s="561" t="s">
        <v>2139</v>
      </c>
      <c r="C2439" s="561" t="s">
        <v>2335</v>
      </c>
      <c r="D2439" s="561" t="s">
        <v>2336</v>
      </c>
      <c r="E2439" s="562" t="s">
        <v>22</v>
      </c>
      <c r="F2439" s="561" t="s">
        <v>22</v>
      </c>
      <c r="G2439" s="561" t="s">
        <v>27761</v>
      </c>
      <c r="H2439" s="561" t="s">
        <v>2414</v>
      </c>
      <c r="I2439" s="561" t="s">
        <v>17887</v>
      </c>
      <c r="J2439" s="561" t="s">
        <v>24</v>
      </c>
      <c r="K2439" s="562" t="s">
        <v>7641</v>
      </c>
      <c r="L2439" s="561" t="s">
        <v>25</v>
      </c>
    </row>
    <row r="2440" spans="1:12" x14ac:dyDescent="0.25">
      <c r="A2440" s="561" t="s">
        <v>2138</v>
      </c>
      <c r="B2440" s="561" t="s">
        <v>2139</v>
      </c>
      <c r="C2440" s="561" t="s">
        <v>2335</v>
      </c>
      <c r="D2440" s="561" t="s">
        <v>2336</v>
      </c>
      <c r="E2440" s="562" t="s">
        <v>22</v>
      </c>
      <c r="F2440" s="561" t="s">
        <v>22</v>
      </c>
      <c r="G2440" s="561" t="s">
        <v>27762</v>
      </c>
      <c r="H2440" s="561" t="s">
        <v>2416</v>
      </c>
      <c r="I2440" s="561" t="s">
        <v>17887</v>
      </c>
      <c r="J2440" s="561" t="s">
        <v>24</v>
      </c>
      <c r="K2440" s="562" t="s">
        <v>4598</v>
      </c>
      <c r="L2440" s="561" t="s">
        <v>25</v>
      </c>
    </row>
    <row r="2441" spans="1:12" x14ac:dyDescent="0.25">
      <c r="A2441" s="561" t="s">
        <v>2138</v>
      </c>
      <c r="B2441" s="561" t="s">
        <v>2139</v>
      </c>
      <c r="C2441" s="561" t="s">
        <v>2335</v>
      </c>
      <c r="D2441" s="561" t="s">
        <v>2336</v>
      </c>
      <c r="E2441" s="562" t="s">
        <v>22</v>
      </c>
      <c r="F2441" s="561" t="s">
        <v>22</v>
      </c>
      <c r="G2441" s="561" t="s">
        <v>27763</v>
      </c>
      <c r="H2441" s="561" t="s">
        <v>2418</v>
      </c>
      <c r="I2441" s="561" t="s">
        <v>17887</v>
      </c>
      <c r="J2441" s="561" t="s">
        <v>24</v>
      </c>
      <c r="K2441" s="562" t="s">
        <v>2795</v>
      </c>
      <c r="L2441" s="561" t="s">
        <v>25</v>
      </c>
    </row>
    <row r="2442" spans="1:12" x14ac:dyDescent="0.25">
      <c r="A2442" s="561" t="s">
        <v>2138</v>
      </c>
      <c r="B2442" s="561" t="s">
        <v>2139</v>
      </c>
      <c r="C2442" s="561" t="s">
        <v>2335</v>
      </c>
      <c r="D2442" s="561" t="s">
        <v>2336</v>
      </c>
      <c r="E2442" s="562" t="s">
        <v>22</v>
      </c>
      <c r="F2442" s="561" t="s">
        <v>22</v>
      </c>
      <c r="G2442" s="561" t="s">
        <v>27764</v>
      </c>
      <c r="H2442" s="561" t="s">
        <v>2419</v>
      </c>
      <c r="I2442" s="561" t="s">
        <v>17887</v>
      </c>
      <c r="J2442" s="561" t="s">
        <v>24</v>
      </c>
      <c r="K2442" s="562" t="s">
        <v>7315</v>
      </c>
      <c r="L2442" s="561" t="s">
        <v>25</v>
      </c>
    </row>
    <row r="2443" spans="1:12" x14ac:dyDescent="0.25">
      <c r="A2443" s="561" t="s">
        <v>2138</v>
      </c>
      <c r="B2443" s="561" t="s">
        <v>2139</v>
      </c>
      <c r="C2443" s="561" t="s">
        <v>2335</v>
      </c>
      <c r="D2443" s="561" t="s">
        <v>2336</v>
      </c>
      <c r="E2443" s="562" t="s">
        <v>22</v>
      </c>
      <c r="F2443" s="561" t="s">
        <v>22</v>
      </c>
      <c r="G2443" s="561" t="s">
        <v>27765</v>
      </c>
      <c r="H2443" s="561" t="s">
        <v>2421</v>
      </c>
      <c r="I2443" s="561" t="s">
        <v>17887</v>
      </c>
      <c r="J2443" s="561" t="s">
        <v>24</v>
      </c>
      <c r="K2443" s="562" t="s">
        <v>7836</v>
      </c>
      <c r="L2443" s="561" t="s">
        <v>25</v>
      </c>
    </row>
    <row r="2444" spans="1:12" x14ac:dyDescent="0.25">
      <c r="A2444" s="561" t="s">
        <v>2138</v>
      </c>
      <c r="B2444" s="561" t="s">
        <v>2139</v>
      </c>
      <c r="C2444" s="561" t="s">
        <v>2335</v>
      </c>
      <c r="D2444" s="561" t="s">
        <v>2336</v>
      </c>
      <c r="E2444" s="562" t="s">
        <v>22</v>
      </c>
      <c r="F2444" s="561" t="s">
        <v>22</v>
      </c>
      <c r="G2444" s="561" t="s">
        <v>27766</v>
      </c>
      <c r="H2444" s="561" t="s">
        <v>2422</v>
      </c>
      <c r="I2444" s="561" t="s">
        <v>17887</v>
      </c>
      <c r="J2444" s="561" t="s">
        <v>24</v>
      </c>
      <c r="K2444" s="562" t="s">
        <v>4642</v>
      </c>
      <c r="L2444" s="561" t="s">
        <v>25</v>
      </c>
    </row>
    <row r="2445" spans="1:12" x14ac:dyDescent="0.25">
      <c r="A2445" s="561" t="s">
        <v>2138</v>
      </c>
      <c r="B2445" s="561" t="s">
        <v>2139</v>
      </c>
      <c r="C2445" s="561" t="s">
        <v>2335</v>
      </c>
      <c r="D2445" s="561" t="s">
        <v>2336</v>
      </c>
      <c r="E2445" s="562" t="s">
        <v>22</v>
      </c>
      <c r="F2445" s="561" t="s">
        <v>22</v>
      </c>
      <c r="G2445" s="561" t="s">
        <v>27767</v>
      </c>
      <c r="H2445" s="561" t="s">
        <v>2423</v>
      </c>
      <c r="I2445" s="561" t="s">
        <v>17887</v>
      </c>
      <c r="J2445" s="561" t="s">
        <v>24</v>
      </c>
      <c r="K2445" s="562" t="s">
        <v>2806</v>
      </c>
      <c r="L2445" s="561" t="s">
        <v>25</v>
      </c>
    </row>
    <row r="2446" spans="1:12" x14ac:dyDescent="0.25">
      <c r="A2446" s="561" t="s">
        <v>2138</v>
      </c>
      <c r="B2446" s="561" t="s">
        <v>2139</v>
      </c>
      <c r="C2446" s="561" t="s">
        <v>2335</v>
      </c>
      <c r="D2446" s="561" t="s">
        <v>2336</v>
      </c>
      <c r="E2446" s="562" t="s">
        <v>22</v>
      </c>
      <c r="F2446" s="561" t="s">
        <v>22</v>
      </c>
      <c r="G2446" s="561" t="s">
        <v>27768</v>
      </c>
      <c r="H2446" s="561" t="s">
        <v>2425</v>
      </c>
      <c r="I2446" s="561" t="s">
        <v>17887</v>
      </c>
      <c r="J2446" s="561" t="s">
        <v>24</v>
      </c>
      <c r="K2446" s="562" t="s">
        <v>7641</v>
      </c>
      <c r="L2446" s="561" t="s">
        <v>25</v>
      </c>
    </row>
    <row r="2447" spans="1:12" x14ac:dyDescent="0.25">
      <c r="A2447" s="561" t="s">
        <v>2138</v>
      </c>
      <c r="B2447" s="561" t="s">
        <v>2139</v>
      </c>
      <c r="C2447" s="561" t="s">
        <v>2335</v>
      </c>
      <c r="D2447" s="561" t="s">
        <v>2336</v>
      </c>
      <c r="E2447" s="562" t="s">
        <v>22</v>
      </c>
      <c r="F2447" s="561" t="s">
        <v>22</v>
      </c>
      <c r="G2447" s="561" t="s">
        <v>27769</v>
      </c>
      <c r="H2447" s="561" t="s">
        <v>2427</v>
      </c>
      <c r="I2447" s="561" t="s">
        <v>17887</v>
      </c>
      <c r="J2447" s="561" t="s">
        <v>24</v>
      </c>
      <c r="K2447" s="562" t="s">
        <v>4642</v>
      </c>
      <c r="L2447" s="561" t="s">
        <v>25</v>
      </c>
    </row>
    <row r="2448" spans="1:12" x14ac:dyDescent="0.25">
      <c r="A2448" s="561" t="s">
        <v>2138</v>
      </c>
      <c r="B2448" s="561" t="s">
        <v>2139</v>
      </c>
      <c r="C2448" s="561" t="s">
        <v>2335</v>
      </c>
      <c r="D2448" s="561" t="s">
        <v>2336</v>
      </c>
      <c r="E2448" s="562" t="s">
        <v>22</v>
      </c>
      <c r="F2448" s="561" t="s">
        <v>22</v>
      </c>
      <c r="G2448" s="561" t="s">
        <v>27770</v>
      </c>
      <c r="H2448" s="561" t="s">
        <v>2429</v>
      </c>
      <c r="I2448" s="561" t="s">
        <v>17887</v>
      </c>
      <c r="J2448" s="561" t="s">
        <v>24</v>
      </c>
      <c r="K2448" s="562" t="s">
        <v>8058</v>
      </c>
      <c r="L2448" s="561" t="s">
        <v>25</v>
      </c>
    </row>
    <row r="2449" spans="1:12" x14ac:dyDescent="0.25">
      <c r="A2449" s="561" t="s">
        <v>2138</v>
      </c>
      <c r="B2449" s="561" t="s">
        <v>2139</v>
      </c>
      <c r="C2449" s="561" t="s">
        <v>2335</v>
      </c>
      <c r="D2449" s="561" t="s">
        <v>2336</v>
      </c>
      <c r="E2449" s="562" t="s">
        <v>22</v>
      </c>
      <c r="F2449" s="561" t="s">
        <v>22</v>
      </c>
      <c r="G2449" s="561" t="s">
        <v>27771</v>
      </c>
      <c r="H2449" s="561" t="s">
        <v>2431</v>
      </c>
      <c r="I2449" s="561" t="s">
        <v>17887</v>
      </c>
      <c r="J2449" s="561" t="s">
        <v>24</v>
      </c>
      <c r="K2449" s="562" t="s">
        <v>1960</v>
      </c>
      <c r="L2449" s="561" t="s">
        <v>25</v>
      </c>
    </row>
    <row r="2450" spans="1:12" x14ac:dyDescent="0.25">
      <c r="A2450" s="561" t="s">
        <v>2138</v>
      </c>
      <c r="B2450" s="561" t="s">
        <v>2139</v>
      </c>
      <c r="C2450" s="561" t="s">
        <v>2335</v>
      </c>
      <c r="D2450" s="561" t="s">
        <v>2336</v>
      </c>
      <c r="E2450" s="562" t="s">
        <v>22</v>
      </c>
      <c r="F2450" s="561" t="s">
        <v>22</v>
      </c>
      <c r="G2450" s="561" t="s">
        <v>27772</v>
      </c>
      <c r="H2450" s="561" t="s">
        <v>2432</v>
      </c>
      <c r="I2450" s="561" t="s">
        <v>17887</v>
      </c>
      <c r="J2450" s="561" t="s">
        <v>24</v>
      </c>
      <c r="K2450" s="562" t="s">
        <v>27773</v>
      </c>
      <c r="L2450" s="561" t="s">
        <v>25</v>
      </c>
    </row>
    <row r="2451" spans="1:12" x14ac:dyDescent="0.25">
      <c r="A2451" s="561" t="s">
        <v>2138</v>
      </c>
      <c r="B2451" s="561" t="s">
        <v>2139</v>
      </c>
      <c r="C2451" s="561" t="s">
        <v>2335</v>
      </c>
      <c r="D2451" s="561" t="s">
        <v>2336</v>
      </c>
      <c r="E2451" s="562" t="s">
        <v>22</v>
      </c>
      <c r="F2451" s="561" t="s">
        <v>22</v>
      </c>
      <c r="G2451" s="561" t="s">
        <v>27774</v>
      </c>
      <c r="H2451" s="561" t="s">
        <v>2433</v>
      </c>
      <c r="I2451" s="561" t="s">
        <v>17887</v>
      </c>
      <c r="J2451" s="561" t="s">
        <v>24</v>
      </c>
      <c r="K2451" s="562" t="s">
        <v>27775</v>
      </c>
      <c r="L2451" s="561" t="s">
        <v>25</v>
      </c>
    </row>
    <row r="2452" spans="1:12" x14ac:dyDescent="0.25">
      <c r="A2452" s="561" t="s">
        <v>2138</v>
      </c>
      <c r="B2452" s="561" t="s">
        <v>2139</v>
      </c>
      <c r="C2452" s="561" t="s">
        <v>2335</v>
      </c>
      <c r="D2452" s="561" t="s">
        <v>2336</v>
      </c>
      <c r="E2452" s="562" t="s">
        <v>22</v>
      </c>
      <c r="F2452" s="561" t="s">
        <v>22</v>
      </c>
      <c r="G2452" s="561" t="s">
        <v>27776</v>
      </c>
      <c r="H2452" s="561" t="s">
        <v>2434</v>
      </c>
      <c r="I2452" s="561" t="s">
        <v>17887</v>
      </c>
      <c r="J2452" s="561" t="s">
        <v>24</v>
      </c>
      <c r="K2452" s="562" t="s">
        <v>3962</v>
      </c>
      <c r="L2452" s="561" t="s">
        <v>25</v>
      </c>
    </row>
    <row r="2453" spans="1:12" x14ac:dyDescent="0.25">
      <c r="A2453" s="561" t="s">
        <v>2138</v>
      </c>
      <c r="B2453" s="561" t="s">
        <v>2139</v>
      </c>
      <c r="C2453" s="561" t="s">
        <v>2335</v>
      </c>
      <c r="D2453" s="561" t="s">
        <v>2336</v>
      </c>
      <c r="E2453" s="562" t="s">
        <v>22</v>
      </c>
      <c r="F2453" s="561" t="s">
        <v>22</v>
      </c>
      <c r="G2453" s="561" t="s">
        <v>27777</v>
      </c>
      <c r="H2453" s="561" t="s">
        <v>2435</v>
      </c>
      <c r="I2453" s="561" t="s">
        <v>17887</v>
      </c>
      <c r="J2453" s="561" t="s">
        <v>24</v>
      </c>
      <c r="K2453" s="562" t="s">
        <v>27778</v>
      </c>
      <c r="L2453" s="561" t="s">
        <v>25</v>
      </c>
    </row>
    <row r="2454" spans="1:12" x14ac:dyDescent="0.25">
      <c r="A2454" s="561" t="s">
        <v>2138</v>
      </c>
      <c r="B2454" s="561" t="s">
        <v>2139</v>
      </c>
      <c r="C2454" s="561" t="s">
        <v>2335</v>
      </c>
      <c r="D2454" s="561" t="s">
        <v>2336</v>
      </c>
      <c r="E2454" s="562" t="s">
        <v>22</v>
      </c>
      <c r="F2454" s="561" t="s">
        <v>22</v>
      </c>
      <c r="G2454" s="561" t="s">
        <v>27779</v>
      </c>
      <c r="H2454" s="561" t="s">
        <v>2436</v>
      </c>
      <c r="I2454" s="561" t="s">
        <v>17887</v>
      </c>
      <c r="J2454" s="561" t="s">
        <v>24</v>
      </c>
      <c r="K2454" s="562" t="s">
        <v>8567</v>
      </c>
      <c r="L2454" s="561" t="s">
        <v>25</v>
      </c>
    </row>
    <row r="2455" spans="1:12" x14ac:dyDescent="0.25">
      <c r="A2455" s="561" t="s">
        <v>2138</v>
      </c>
      <c r="B2455" s="561" t="s">
        <v>2139</v>
      </c>
      <c r="C2455" s="561" t="s">
        <v>2335</v>
      </c>
      <c r="D2455" s="561" t="s">
        <v>2336</v>
      </c>
      <c r="E2455" s="562" t="s">
        <v>22</v>
      </c>
      <c r="F2455" s="561" t="s">
        <v>22</v>
      </c>
      <c r="G2455" s="561" t="s">
        <v>27780</v>
      </c>
      <c r="H2455" s="561" t="s">
        <v>2438</v>
      </c>
      <c r="I2455" s="561" t="s">
        <v>17887</v>
      </c>
      <c r="J2455" s="561" t="s">
        <v>24</v>
      </c>
      <c r="K2455" s="562" t="s">
        <v>1228</v>
      </c>
      <c r="L2455" s="561" t="s">
        <v>25</v>
      </c>
    </row>
    <row r="2456" spans="1:12" x14ac:dyDescent="0.25">
      <c r="A2456" s="561" t="s">
        <v>2138</v>
      </c>
      <c r="B2456" s="561" t="s">
        <v>2139</v>
      </c>
      <c r="C2456" s="561" t="s">
        <v>2335</v>
      </c>
      <c r="D2456" s="561" t="s">
        <v>2336</v>
      </c>
      <c r="E2456" s="562" t="s">
        <v>22</v>
      </c>
      <c r="F2456" s="561" t="s">
        <v>22</v>
      </c>
      <c r="G2456" s="561" t="s">
        <v>27781</v>
      </c>
      <c r="H2456" s="561" t="s">
        <v>2440</v>
      </c>
      <c r="I2456" s="561" t="s">
        <v>17887</v>
      </c>
      <c r="J2456" s="561" t="s">
        <v>24</v>
      </c>
      <c r="K2456" s="562" t="s">
        <v>27782</v>
      </c>
      <c r="L2456" s="561" t="s">
        <v>25</v>
      </c>
    </row>
    <row r="2457" spans="1:12" x14ac:dyDescent="0.25">
      <c r="A2457" s="561" t="s">
        <v>2138</v>
      </c>
      <c r="B2457" s="561" t="s">
        <v>2139</v>
      </c>
      <c r="C2457" s="561" t="s">
        <v>2335</v>
      </c>
      <c r="D2457" s="561" t="s">
        <v>2336</v>
      </c>
      <c r="E2457" s="562" t="s">
        <v>22</v>
      </c>
      <c r="F2457" s="561" t="s">
        <v>22</v>
      </c>
      <c r="G2457" s="561" t="s">
        <v>27783</v>
      </c>
      <c r="H2457" s="561" t="s">
        <v>2441</v>
      </c>
      <c r="I2457" s="561" t="s">
        <v>17887</v>
      </c>
      <c r="J2457" s="561" t="s">
        <v>24</v>
      </c>
      <c r="K2457" s="562" t="s">
        <v>3949</v>
      </c>
      <c r="L2457" s="561" t="s">
        <v>25</v>
      </c>
    </row>
    <row r="2458" spans="1:12" x14ac:dyDescent="0.25">
      <c r="A2458" s="561" t="s">
        <v>2138</v>
      </c>
      <c r="B2458" s="561" t="s">
        <v>2139</v>
      </c>
      <c r="C2458" s="561" t="s">
        <v>2335</v>
      </c>
      <c r="D2458" s="561" t="s">
        <v>2336</v>
      </c>
      <c r="E2458" s="562" t="s">
        <v>22</v>
      </c>
      <c r="F2458" s="561" t="s">
        <v>22</v>
      </c>
      <c r="G2458" s="561" t="s">
        <v>27784</v>
      </c>
      <c r="H2458" s="561" t="s">
        <v>2443</v>
      </c>
      <c r="I2458" s="561" t="s">
        <v>17887</v>
      </c>
      <c r="J2458" s="561" t="s">
        <v>24</v>
      </c>
      <c r="K2458" s="562" t="s">
        <v>1541</v>
      </c>
      <c r="L2458" s="561" t="s">
        <v>25</v>
      </c>
    </row>
    <row r="2459" spans="1:12" x14ac:dyDescent="0.25">
      <c r="A2459" s="561" t="s">
        <v>2138</v>
      </c>
      <c r="B2459" s="561" t="s">
        <v>2139</v>
      </c>
      <c r="C2459" s="561" t="s">
        <v>2335</v>
      </c>
      <c r="D2459" s="561" t="s">
        <v>2336</v>
      </c>
      <c r="E2459" s="562" t="s">
        <v>22</v>
      </c>
      <c r="F2459" s="561" t="s">
        <v>22</v>
      </c>
      <c r="G2459" s="561" t="s">
        <v>27785</v>
      </c>
      <c r="H2459" s="561" t="s">
        <v>2444</v>
      </c>
      <c r="I2459" s="561" t="s">
        <v>17887</v>
      </c>
      <c r="J2459" s="561" t="s">
        <v>24</v>
      </c>
      <c r="K2459" s="562" t="s">
        <v>4598</v>
      </c>
      <c r="L2459" s="561" t="s">
        <v>25</v>
      </c>
    </row>
    <row r="2460" spans="1:12" x14ac:dyDescent="0.25">
      <c r="A2460" s="561" t="s">
        <v>2138</v>
      </c>
      <c r="B2460" s="561" t="s">
        <v>2139</v>
      </c>
      <c r="C2460" s="561" t="s">
        <v>2335</v>
      </c>
      <c r="D2460" s="561" t="s">
        <v>2336</v>
      </c>
      <c r="E2460" s="562" t="s">
        <v>22</v>
      </c>
      <c r="F2460" s="561" t="s">
        <v>22</v>
      </c>
      <c r="G2460" s="561" t="s">
        <v>27786</v>
      </c>
      <c r="H2460" s="561" t="s">
        <v>2446</v>
      </c>
      <c r="I2460" s="561" t="s">
        <v>17887</v>
      </c>
      <c r="J2460" s="561" t="s">
        <v>24</v>
      </c>
      <c r="K2460" s="562" t="s">
        <v>8512</v>
      </c>
      <c r="L2460" s="561" t="s">
        <v>25</v>
      </c>
    </row>
    <row r="2461" spans="1:12" x14ac:dyDescent="0.25">
      <c r="A2461" s="561" t="s">
        <v>2138</v>
      </c>
      <c r="B2461" s="561" t="s">
        <v>2139</v>
      </c>
      <c r="C2461" s="561" t="s">
        <v>2335</v>
      </c>
      <c r="D2461" s="561" t="s">
        <v>2336</v>
      </c>
      <c r="E2461" s="562" t="s">
        <v>22</v>
      </c>
      <c r="F2461" s="561" t="s">
        <v>22</v>
      </c>
      <c r="G2461" s="561" t="s">
        <v>27787</v>
      </c>
      <c r="H2461" s="561" t="s">
        <v>2447</v>
      </c>
      <c r="I2461" s="561" t="s">
        <v>17887</v>
      </c>
      <c r="J2461" s="561" t="s">
        <v>24</v>
      </c>
      <c r="K2461" s="562" t="s">
        <v>7532</v>
      </c>
      <c r="L2461" s="561" t="s">
        <v>25</v>
      </c>
    </row>
    <row r="2462" spans="1:12" x14ac:dyDescent="0.25">
      <c r="A2462" s="561" t="s">
        <v>2138</v>
      </c>
      <c r="B2462" s="561" t="s">
        <v>2139</v>
      </c>
      <c r="C2462" s="561" t="s">
        <v>2335</v>
      </c>
      <c r="D2462" s="561" t="s">
        <v>2336</v>
      </c>
      <c r="E2462" s="562" t="s">
        <v>22</v>
      </c>
      <c r="F2462" s="561" t="s">
        <v>22</v>
      </c>
      <c r="G2462" s="561" t="s">
        <v>27788</v>
      </c>
      <c r="H2462" s="561" t="s">
        <v>2449</v>
      </c>
      <c r="I2462" s="561" t="s">
        <v>17887</v>
      </c>
      <c r="J2462" s="561" t="s">
        <v>24</v>
      </c>
      <c r="K2462" s="562" t="s">
        <v>2819</v>
      </c>
      <c r="L2462" s="561" t="s">
        <v>25</v>
      </c>
    </row>
    <row r="2463" spans="1:12" x14ac:dyDescent="0.25">
      <c r="A2463" s="561" t="s">
        <v>2138</v>
      </c>
      <c r="B2463" s="561" t="s">
        <v>2139</v>
      </c>
      <c r="C2463" s="561" t="s">
        <v>2335</v>
      </c>
      <c r="D2463" s="561" t="s">
        <v>2336</v>
      </c>
      <c r="E2463" s="562" t="s">
        <v>22</v>
      </c>
      <c r="F2463" s="561" t="s">
        <v>22</v>
      </c>
      <c r="G2463" s="561" t="s">
        <v>27789</v>
      </c>
      <c r="H2463" s="561" t="s">
        <v>2451</v>
      </c>
      <c r="I2463" s="561" t="s">
        <v>17887</v>
      </c>
      <c r="J2463" s="561" t="s">
        <v>24</v>
      </c>
      <c r="K2463" s="562" t="s">
        <v>27790</v>
      </c>
      <c r="L2463" s="561" t="s">
        <v>25</v>
      </c>
    </row>
    <row r="2464" spans="1:12" x14ac:dyDescent="0.25">
      <c r="A2464" s="561" t="s">
        <v>2138</v>
      </c>
      <c r="B2464" s="561" t="s">
        <v>2139</v>
      </c>
      <c r="C2464" s="561" t="s">
        <v>2335</v>
      </c>
      <c r="D2464" s="561" t="s">
        <v>2336</v>
      </c>
      <c r="E2464" s="562" t="s">
        <v>22</v>
      </c>
      <c r="F2464" s="561" t="s">
        <v>22</v>
      </c>
      <c r="G2464" s="561" t="s">
        <v>27791</v>
      </c>
      <c r="H2464" s="561" t="s">
        <v>2452</v>
      </c>
      <c r="I2464" s="561" t="s">
        <v>17887</v>
      </c>
      <c r="J2464" s="561" t="s">
        <v>24</v>
      </c>
      <c r="K2464" s="562" t="s">
        <v>848</v>
      </c>
      <c r="L2464" s="561" t="s">
        <v>25</v>
      </c>
    </row>
    <row r="2465" spans="1:12" x14ac:dyDescent="0.25">
      <c r="A2465" s="561" t="s">
        <v>2138</v>
      </c>
      <c r="B2465" s="561" t="s">
        <v>2139</v>
      </c>
      <c r="C2465" s="561" t="s">
        <v>2335</v>
      </c>
      <c r="D2465" s="561" t="s">
        <v>2336</v>
      </c>
      <c r="E2465" s="562" t="s">
        <v>22</v>
      </c>
      <c r="F2465" s="561" t="s">
        <v>22</v>
      </c>
      <c r="G2465" s="561" t="s">
        <v>27792</v>
      </c>
      <c r="H2465" s="561" t="s">
        <v>2453</v>
      </c>
      <c r="I2465" s="561" t="s">
        <v>17887</v>
      </c>
      <c r="J2465" s="561" t="s">
        <v>24</v>
      </c>
      <c r="K2465" s="562" t="s">
        <v>27793</v>
      </c>
      <c r="L2465" s="561" t="s">
        <v>25</v>
      </c>
    </row>
    <row r="2466" spans="1:12" x14ac:dyDescent="0.25">
      <c r="A2466" s="561" t="s">
        <v>2138</v>
      </c>
      <c r="B2466" s="561" t="s">
        <v>2139</v>
      </c>
      <c r="C2466" s="561" t="s">
        <v>2335</v>
      </c>
      <c r="D2466" s="561" t="s">
        <v>2336</v>
      </c>
      <c r="E2466" s="562" t="s">
        <v>22</v>
      </c>
      <c r="F2466" s="561" t="s">
        <v>22</v>
      </c>
      <c r="G2466" s="561" t="s">
        <v>27794</v>
      </c>
      <c r="H2466" s="561" t="s">
        <v>2454</v>
      </c>
      <c r="I2466" s="561" t="s">
        <v>17887</v>
      </c>
      <c r="J2466" s="561" t="s">
        <v>24</v>
      </c>
      <c r="K2466" s="562" t="s">
        <v>7048</v>
      </c>
      <c r="L2466" s="561" t="s">
        <v>25</v>
      </c>
    </row>
    <row r="2467" spans="1:12" x14ac:dyDescent="0.25">
      <c r="A2467" s="561" t="s">
        <v>2138</v>
      </c>
      <c r="B2467" s="561" t="s">
        <v>2139</v>
      </c>
      <c r="C2467" s="561" t="s">
        <v>2335</v>
      </c>
      <c r="D2467" s="561" t="s">
        <v>2336</v>
      </c>
      <c r="E2467" s="562" t="s">
        <v>22</v>
      </c>
      <c r="F2467" s="561" t="s">
        <v>22</v>
      </c>
      <c r="G2467" s="561" t="s">
        <v>27795</v>
      </c>
      <c r="H2467" s="561" t="s">
        <v>2456</v>
      </c>
      <c r="I2467" s="561" t="s">
        <v>17887</v>
      </c>
      <c r="J2467" s="561" t="s">
        <v>24</v>
      </c>
      <c r="K2467" s="562" t="s">
        <v>27796</v>
      </c>
      <c r="L2467" s="561" t="s">
        <v>25</v>
      </c>
    </row>
    <row r="2468" spans="1:12" x14ac:dyDescent="0.25">
      <c r="A2468" s="561" t="s">
        <v>2138</v>
      </c>
      <c r="B2468" s="561" t="s">
        <v>2139</v>
      </c>
      <c r="C2468" s="561" t="s">
        <v>2335</v>
      </c>
      <c r="D2468" s="561" t="s">
        <v>2336</v>
      </c>
      <c r="E2468" s="562" t="s">
        <v>22</v>
      </c>
      <c r="F2468" s="561" t="s">
        <v>22</v>
      </c>
      <c r="G2468" s="561" t="s">
        <v>27797</v>
      </c>
      <c r="H2468" s="561" t="s">
        <v>2457</v>
      </c>
      <c r="I2468" s="561" t="s">
        <v>17887</v>
      </c>
      <c r="J2468" s="561" t="s">
        <v>24</v>
      </c>
      <c r="K2468" s="562" t="s">
        <v>8266</v>
      </c>
      <c r="L2468" s="561" t="s">
        <v>25</v>
      </c>
    </row>
    <row r="2469" spans="1:12" x14ac:dyDescent="0.25">
      <c r="A2469" s="561" t="s">
        <v>2138</v>
      </c>
      <c r="B2469" s="561" t="s">
        <v>2139</v>
      </c>
      <c r="C2469" s="561" t="s">
        <v>2335</v>
      </c>
      <c r="D2469" s="561" t="s">
        <v>2336</v>
      </c>
      <c r="E2469" s="562" t="s">
        <v>22</v>
      </c>
      <c r="F2469" s="561" t="s">
        <v>22</v>
      </c>
      <c r="G2469" s="561" t="s">
        <v>27798</v>
      </c>
      <c r="H2469" s="561" t="s">
        <v>2458</v>
      </c>
      <c r="I2469" s="561" t="s">
        <v>17887</v>
      </c>
      <c r="J2469" s="561" t="s">
        <v>24</v>
      </c>
      <c r="K2469" s="562" t="s">
        <v>25278</v>
      </c>
      <c r="L2469" s="561" t="s">
        <v>25</v>
      </c>
    </row>
    <row r="2470" spans="1:12" x14ac:dyDescent="0.25">
      <c r="A2470" s="561" t="s">
        <v>2138</v>
      </c>
      <c r="B2470" s="561" t="s">
        <v>2139</v>
      </c>
      <c r="C2470" s="561" t="s">
        <v>2335</v>
      </c>
      <c r="D2470" s="561" t="s">
        <v>2336</v>
      </c>
      <c r="E2470" s="562" t="s">
        <v>22</v>
      </c>
      <c r="F2470" s="561" t="s">
        <v>22</v>
      </c>
      <c r="G2470" s="561" t="s">
        <v>27799</v>
      </c>
      <c r="H2470" s="561" t="s">
        <v>2459</v>
      </c>
      <c r="I2470" s="561" t="s">
        <v>17887</v>
      </c>
      <c r="J2470" s="561" t="s">
        <v>24</v>
      </c>
      <c r="K2470" s="562" t="s">
        <v>8649</v>
      </c>
      <c r="L2470" s="561" t="s">
        <v>25</v>
      </c>
    </row>
    <row r="2471" spans="1:12" x14ac:dyDescent="0.25">
      <c r="A2471" s="561" t="s">
        <v>2138</v>
      </c>
      <c r="B2471" s="561" t="s">
        <v>2139</v>
      </c>
      <c r="C2471" s="561" t="s">
        <v>2335</v>
      </c>
      <c r="D2471" s="561" t="s">
        <v>2336</v>
      </c>
      <c r="E2471" s="562" t="s">
        <v>22</v>
      </c>
      <c r="F2471" s="561" t="s">
        <v>22</v>
      </c>
      <c r="G2471" s="561" t="s">
        <v>27800</v>
      </c>
      <c r="H2471" s="561" t="s">
        <v>2461</v>
      </c>
      <c r="I2471" s="561" t="s">
        <v>17887</v>
      </c>
      <c r="J2471" s="561" t="s">
        <v>24</v>
      </c>
      <c r="K2471" s="562" t="s">
        <v>25275</v>
      </c>
      <c r="L2471" s="561" t="s">
        <v>25</v>
      </c>
    </row>
    <row r="2472" spans="1:12" x14ac:dyDescent="0.25">
      <c r="A2472" s="561" t="s">
        <v>2138</v>
      </c>
      <c r="B2472" s="561" t="s">
        <v>2139</v>
      </c>
      <c r="C2472" s="561" t="s">
        <v>2335</v>
      </c>
      <c r="D2472" s="561" t="s">
        <v>2336</v>
      </c>
      <c r="E2472" s="562" t="s">
        <v>22</v>
      </c>
      <c r="F2472" s="561" t="s">
        <v>22</v>
      </c>
      <c r="G2472" s="561" t="s">
        <v>27801</v>
      </c>
      <c r="H2472" s="561" t="s">
        <v>2463</v>
      </c>
      <c r="I2472" s="561" t="s">
        <v>17887</v>
      </c>
      <c r="J2472" s="561" t="s">
        <v>24</v>
      </c>
      <c r="K2472" s="562" t="s">
        <v>998</v>
      </c>
      <c r="L2472" s="561" t="s">
        <v>25</v>
      </c>
    </row>
    <row r="2473" spans="1:12" x14ac:dyDescent="0.25">
      <c r="A2473" s="561" t="s">
        <v>2138</v>
      </c>
      <c r="B2473" s="561" t="s">
        <v>2139</v>
      </c>
      <c r="C2473" s="561" t="s">
        <v>2335</v>
      </c>
      <c r="D2473" s="561" t="s">
        <v>2336</v>
      </c>
      <c r="E2473" s="562" t="s">
        <v>22</v>
      </c>
      <c r="F2473" s="561" t="s">
        <v>22</v>
      </c>
      <c r="G2473" s="561" t="s">
        <v>27802</v>
      </c>
      <c r="H2473" s="561" t="s">
        <v>2465</v>
      </c>
      <c r="I2473" s="561" t="s">
        <v>17887</v>
      </c>
      <c r="J2473" s="561" t="s">
        <v>24</v>
      </c>
      <c r="K2473" s="562" t="s">
        <v>4244</v>
      </c>
      <c r="L2473" s="561" t="s">
        <v>25</v>
      </c>
    </row>
    <row r="2474" spans="1:12" x14ac:dyDescent="0.25">
      <c r="A2474" s="561" t="s">
        <v>2138</v>
      </c>
      <c r="B2474" s="561" t="s">
        <v>2139</v>
      </c>
      <c r="C2474" s="561" t="s">
        <v>2335</v>
      </c>
      <c r="D2474" s="561" t="s">
        <v>2336</v>
      </c>
      <c r="E2474" s="562" t="s">
        <v>22</v>
      </c>
      <c r="F2474" s="561" t="s">
        <v>22</v>
      </c>
      <c r="G2474" s="561" t="s">
        <v>27803</v>
      </c>
      <c r="H2474" s="561" t="s">
        <v>2467</v>
      </c>
      <c r="I2474" s="561" t="s">
        <v>17887</v>
      </c>
      <c r="J2474" s="561" t="s">
        <v>24</v>
      </c>
      <c r="K2474" s="562" t="s">
        <v>7968</v>
      </c>
      <c r="L2474" s="561" t="s">
        <v>25</v>
      </c>
    </row>
    <row r="2475" spans="1:12" x14ac:dyDescent="0.25">
      <c r="A2475" s="561" t="s">
        <v>2138</v>
      </c>
      <c r="B2475" s="561" t="s">
        <v>2139</v>
      </c>
      <c r="C2475" s="561" t="s">
        <v>2335</v>
      </c>
      <c r="D2475" s="561" t="s">
        <v>2336</v>
      </c>
      <c r="E2475" s="562" t="s">
        <v>22</v>
      </c>
      <c r="F2475" s="561" t="s">
        <v>22</v>
      </c>
      <c r="G2475" s="561" t="s">
        <v>27804</v>
      </c>
      <c r="H2475" s="561" t="s">
        <v>2468</v>
      </c>
      <c r="I2475" s="561" t="s">
        <v>17887</v>
      </c>
      <c r="J2475" s="561" t="s">
        <v>24</v>
      </c>
      <c r="K2475" s="562" t="s">
        <v>27805</v>
      </c>
      <c r="L2475" s="561" t="s">
        <v>25</v>
      </c>
    </row>
    <row r="2476" spans="1:12" x14ac:dyDescent="0.25">
      <c r="A2476" s="561" t="s">
        <v>2138</v>
      </c>
      <c r="B2476" s="561" t="s">
        <v>2139</v>
      </c>
      <c r="C2476" s="561" t="s">
        <v>2335</v>
      </c>
      <c r="D2476" s="561" t="s">
        <v>2336</v>
      </c>
      <c r="E2476" s="562" t="s">
        <v>22</v>
      </c>
      <c r="F2476" s="561" t="s">
        <v>22</v>
      </c>
      <c r="G2476" s="561" t="s">
        <v>27806</v>
      </c>
      <c r="H2476" s="561" t="s">
        <v>27807</v>
      </c>
      <c r="I2476" s="561" t="s">
        <v>17887</v>
      </c>
      <c r="J2476" s="561" t="s">
        <v>24</v>
      </c>
      <c r="K2476" s="562" t="s">
        <v>27808</v>
      </c>
      <c r="L2476" s="561" t="s">
        <v>25</v>
      </c>
    </row>
    <row r="2477" spans="1:12" x14ac:dyDescent="0.25">
      <c r="A2477" s="561" t="s">
        <v>2138</v>
      </c>
      <c r="B2477" s="561" t="s">
        <v>2139</v>
      </c>
      <c r="C2477" s="561" t="s">
        <v>2335</v>
      </c>
      <c r="D2477" s="561" t="s">
        <v>2336</v>
      </c>
      <c r="E2477" s="562" t="s">
        <v>22</v>
      </c>
      <c r="F2477" s="561" t="s">
        <v>22</v>
      </c>
      <c r="G2477" s="561" t="s">
        <v>27809</v>
      </c>
      <c r="H2477" s="561" t="s">
        <v>27810</v>
      </c>
      <c r="I2477" s="561" t="s">
        <v>17887</v>
      </c>
      <c r="J2477" s="561" t="s">
        <v>24</v>
      </c>
      <c r="K2477" s="562" t="s">
        <v>8722</v>
      </c>
      <c r="L2477" s="561" t="s">
        <v>25</v>
      </c>
    </row>
    <row r="2478" spans="1:12" x14ac:dyDescent="0.25">
      <c r="A2478" s="561" t="s">
        <v>2138</v>
      </c>
      <c r="B2478" s="561" t="s">
        <v>2139</v>
      </c>
      <c r="C2478" s="561" t="s">
        <v>2335</v>
      </c>
      <c r="D2478" s="561" t="s">
        <v>2336</v>
      </c>
      <c r="E2478" s="562" t="s">
        <v>22</v>
      </c>
      <c r="F2478" s="561" t="s">
        <v>22</v>
      </c>
      <c r="G2478" s="561" t="s">
        <v>27811</v>
      </c>
      <c r="H2478" s="561" t="s">
        <v>2471</v>
      </c>
      <c r="I2478" s="561" t="s">
        <v>17887</v>
      </c>
      <c r="J2478" s="561" t="s">
        <v>24</v>
      </c>
      <c r="K2478" s="562" t="s">
        <v>27812</v>
      </c>
      <c r="L2478" s="561" t="s">
        <v>25</v>
      </c>
    </row>
    <row r="2479" spans="1:12" x14ac:dyDescent="0.25">
      <c r="A2479" s="561" t="s">
        <v>2138</v>
      </c>
      <c r="B2479" s="561" t="s">
        <v>2139</v>
      </c>
      <c r="C2479" s="561" t="s">
        <v>2335</v>
      </c>
      <c r="D2479" s="561" t="s">
        <v>2336</v>
      </c>
      <c r="E2479" s="562" t="s">
        <v>22</v>
      </c>
      <c r="F2479" s="561" t="s">
        <v>22</v>
      </c>
      <c r="G2479" s="561" t="s">
        <v>27813</v>
      </c>
      <c r="H2479" s="561" t="s">
        <v>27814</v>
      </c>
      <c r="I2479" s="561" t="s">
        <v>17887</v>
      </c>
      <c r="J2479" s="561" t="s">
        <v>24</v>
      </c>
      <c r="K2479" s="562" t="s">
        <v>4561</v>
      </c>
      <c r="L2479" s="561" t="s">
        <v>25</v>
      </c>
    </row>
    <row r="2480" spans="1:12" x14ac:dyDescent="0.25">
      <c r="A2480" s="561" t="s">
        <v>2138</v>
      </c>
      <c r="B2480" s="561" t="s">
        <v>2139</v>
      </c>
      <c r="C2480" s="561" t="s">
        <v>2335</v>
      </c>
      <c r="D2480" s="561" t="s">
        <v>2336</v>
      </c>
      <c r="E2480" s="562" t="s">
        <v>22</v>
      </c>
      <c r="F2480" s="561" t="s">
        <v>22</v>
      </c>
      <c r="G2480" s="561" t="s">
        <v>27815</v>
      </c>
      <c r="H2480" s="561" t="s">
        <v>27816</v>
      </c>
      <c r="I2480" s="561" t="s">
        <v>17887</v>
      </c>
      <c r="J2480" s="561" t="s">
        <v>24</v>
      </c>
      <c r="K2480" s="562" t="s">
        <v>7598</v>
      </c>
      <c r="L2480" s="561" t="s">
        <v>25</v>
      </c>
    </row>
    <row r="2481" spans="1:12" x14ac:dyDescent="0.25">
      <c r="A2481" s="561" t="s">
        <v>2138</v>
      </c>
      <c r="B2481" s="561" t="s">
        <v>2139</v>
      </c>
      <c r="C2481" s="561" t="s">
        <v>2335</v>
      </c>
      <c r="D2481" s="561" t="s">
        <v>2336</v>
      </c>
      <c r="E2481" s="562" t="s">
        <v>22</v>
      </c>
      <c r="F2481" s="561" t="s">
        <v>22</v>
      </c>
      <c r="G2481" s="561" t="s">
        <v>27817</v>
      </c>
      <c r="H2481" s="561" t="s">
        <v>27818</v>
      </c>
      <c r="I2481" s="561" t="s">
        <v>17887</v>
      </c>
      <c r="J2481" s="561" t="s">
        <v>24</v>
      </c>
      <c r="K2481" s="562" t="s">
        <v>27808</v>
      </c>
      <c r="L2481" s="561" t="s">
        <v>25</v>
      </c>
    </row>
    <row r="2482" spans="1:12" x14ac:dyDescent="0.25">
      <c r="A2482" s="561" t="s">
        <v>2138</v>
      </c>
      <c r="B2482" s="561" t="s">
        <v>2139</v>
      </c>
      <c r="C2482" s="561" t="s">
        <v>2335</v>
      </c>
      <c r="D2482" s="561" t="s">
        <v>2336</v>
      </c>
      <c r="E2482" s="562" t="s">
        <v>22</v>
      </c>
      <c r="F2482" s="561" t="s">
        <v>22</v>
      </c>
      <c r="G2482" s="561" t="s">
        <v>27819</v>
      </c>
      <c r="H2482" s="561" t="s">
        <v>27820</v>
      </c>
      <c r="I2482" s="561" t="s">
        <v>17887</v>
      </c>
      <c r="J2482" s="561" t="s">
        <v>24</v>
      </c>
      <c r="K2482" s="562" t="s">
        <v>8287</v>
      </c>
      <c r="L2482" s="561" t="s">
        <v>25</v>
      </c>
    </row>
    <row r="2483" spans="1:12" x14ac:dyDescent="0.25">
      <c r="A2483" s="561" t="s">
        <v>2138</v>
      </c>
      <c r="B2483" s="561" t="s">
        <v>2139</v>
      </c>
      <c r="C2483" s="561" t="s">
        <v>2335</v>
      </c>
      <c r="D2483" s="561" t="s">
        <v>2336</v>
      </c>
      <c r="E2483" s="562" t="s">
        <v>22</v>
      </c>
      <c r="F2483" s="561" t="s">
        <v>22</v>
      </c>
      <c r="G2483" s="561" t="s">
        <v>27821</v>
      </c>
      <c r="H2483" s="561" t="s">
        <v>27822</v>
      </c>
      <c r="I2483" s="561" t="s">
        <v>17887</v>
      </c>
      <c r="J2483" s="561" t="s">
        <v>24</v>
      </c>
      <c r="K2483" s="562" t="s">
        <v>8429</v>
      </c>
      <c r="L2483" s="561" t="s">
        <v>25</v>
      </c>
    </row>
    <row r="2484" spans="1:12" x14ac:dyDescent="0.25">
      <c r="A2484" s="561" t="s">
        <v>2138</v>
      </c>
      <c r="B2484" s="561" t="s">
        <v>2139</v>
      </c>
      <c r="C2484" s="561" t="s">
        <v>2335</v>
      </c>
      <c r="D2484" s="561" t="s">
        <v>2336</v>
      </c>
      <c r="E2484" s="562" t="s">
        <v>22</v>
      </c>
      <c r="F2484" s="561" t="s">
        <v>22</v>
      </c>
      <c r="G2484" s="561" t="s">
        <v>27823</v>
      </c>
      <c r="H2484" s="561" t="s">
        <v>27824</v>
      </c>
      <c r="I2484" s="561" t="s">
        <v>17887</v>
      </c>
      <c r="J2484" s="561" t="s">
        <v>24</v>
      </c>
      <c r="K2484" s="562" t="s">
        <v>3949</v>
      </c>
      <c r="L2484" s="561" t="s">
        <v>25</v>
      </c>
    </row>
    <row r="2485" spans="1:12" x14ac:dyDescent="0.25">
      <c r="A2485" s="561" t="s">
        <v>2138</v>
      </c>
      <c r="B2485" s="561" t="s">
        <v>2139</v>
      </c>
      <c r="C2485" s="561" t="s">
        <v>2335</v>
      </c>
      <c r="D2485" s="561" t="s">
        <v>2336</v>
      </c>
      <c r="E2485" s="562" t="s">
        <v>22</v>
      </c>
      <c r="F2485" s="561" t="s">
        <v>22</v>
      </c>
      <c r="G2485" s="561" t="s">
        <v>27825</v>
      </c>
      <c r="H2485" s="561" t="s">
        <v>27826</v>
      </c>
      <c r="I2485" s="561" t="s">
        <v>17887</v>
      </c>
      <c r="J2485" s="561" t="s">
        <v>24</v>
      </c>
      <c r="K2485" s="562" t="s">
        <v>7128</v>
      </c>
      <c r="L2485" s="561" t="s">
        <v>25</v>
      </c>
    </row>
    <row r="2486" spans="1:12" x14ac:dyDescent="0.25">
      <c r="A2486" s="561" t="s">
        <v>2138</v>
      </c>
      <c r="B2486" s="561" t="s">
        <v>2139</v>
      </c>
      <c r="C2486" s="561" t="s">
        <v>2335</v>
      </c>
      <c r="D2486" s="561" t="s">
        <v>2336</v>
      </c>
      <c r="E2486" s="562" t="s">
        <v>22</v>
      </c>
      <c r="F2486" s="561" t="s">
        <v>22</v>
      </c>
      <c r="G2486" s="561" t="s">
        <v>27827</v>
      </c>
      <c r="H2486" s="561" t="s">
        <v>27828</v>
      </c>
      <c r="I2486" s="561" t="s">
        <v>17887</v>
      </c>
      <c r="J2486" s="561" t="s">
        <v>24</v>
      </c>
      <c r="K2486" s="562" t="s">
        <v>5438</v>
      </c>
      <c r="L2486" s="561" t="s">
        <v>25</v>
      </c>
    </row>
    <row r="2487" spans="1:12" x14ac:dyDescent="0.25">
      <c r="A2487" s="561" t="s">
        <v>2138</v>
      </c>
      <c r="B2487" s="561" t="s">
        <v>2139</v>
      </c>
      <c r="C2487" s="561" t="s">
        <v>2335</v>
      </c>
      <c r="D2487" s="561" t="s">
        <v>2336</v>
      </c>
      <c r="E2487" s="562" t="s">
        <v>22</v>
      </c>
      <c r="F2487" s="561" t="s">
        <v>22</v>
      </c>
      <c r="G2487" s="561" t="s">
        <v>27829</v>
      </c>
      <c r="H2487" s="561" t="s">
        <v>27830</v>
      </c>
      <c r="I2487" s="561" t="s">
        <v>17887</v>
      </c>
      <c r="J2487" s="561" t="s">
        <v>24</v>
      </c>
      <c r="K2487" s="562" t="s">
        <v>1593</v>
      </c>
      <c r="L2487" s="561" t="s">
        <v>25</v>
      </c>
    </row>
    <row r="2488" spans="1:12" x14ac:dyDescent="0.25">
      <c r="A2488" s="561" t="s">
        <v>2138</v>
      </c>
      <c r="B2488" s="561" t="s">
        <v>2139</v>
      </c>
      <c r="C2488" s="561" t="s">
        <v>2335</v>
      </c>
      <c r="D2488" s="561" t="s">
        <v>2336</v>
      </c>
      <c r="E2488" s="562" t="s">
        <v>22</v>
      </c>
      <c r="F2488" s="561" t="s">
        <v>22</v>
      </c>
      <c r="G2488" s="561" t="s">
        <v>27831</v>
      </c>
      <c r="H2488" s="561" t="s">
        <v>27832</v>
      </c>
      <c r="I2488" s="561" t="s">
        <v>17887</v>
      </c>
      <c r="J2488" s="561" t="s">
        <v>24</v>
      </c>
      <c r="K2488" s="562" t="s">
        <v>7576</v>
      </c>
      <c r="L2488" s="561" t="s">
        <v>25</v>
      </c>
    </row>
    <row r="2489" spans="1:12" x14ac:dyDescent="0.25">
      <c r="A2489" s="561" t="s">
        <v>2138</v>
      </c>
      <c r="B2489" s="561" t="s">
        <v>2139</v>
      </c>
      <c r="C2489" s="561" t="s">
        <v>2335</v>
      </c>
      <c r="D2489" s="561" t="s">
        <v>2336</v>
      </c>
      <c r="E2489" s="562" t="s">
        <v>22</v>
      </c>
      <c r="F2489" s="561" t="s">
        <v>22</v>
      </c>
      <c r="G2489" s="561" t="s">
        <v>27833</v>
      </c>
      <c r="H2489" s="561" t="s">
        <v>27834</v>
      </c>
      <c r="I2489" s="561" t="s">
        <v>17887</v>
      </c>
      <c r="J2489" s="561" t="s">
        <v>24</v>
      </c>
      <c r="K2489" s="562" t="s">
        <v>8067</v>
      </c>
      <c r="L2489" s="561" t="s">
        <v>25</v>
      </c>
    </row>
    <row r="2490" spans="1:12" x14ac:dyDescent="0.25">
      <c r="A2490" s="561" t="s">
        <v>2138</v>
      </c>
      <c r="B2490" s="561" t="s">
        <v>2139</v>
      </c>
      <c r="C2490" s="561" t="s">
        <v>2335</v>
      </c>
      <c r="D2490" s="561" t="s">
        <v>2336</v>
      </c>
      <c r="E2490" s="562" t="s">
        <v>22</v>
      </c>
      <c r="F2490" s="561" t="s">
        <v>22</v>
      </c>
      <c r="G2490" s="561" t="s">
        <v>27835</v>
      </c>
      <c r="H2490" s="561" t="s">
        <v>27836</v>
      </c>
      <c r="I2490" s="561" t="s">
        <v>17887</v>
      </c>
      <c r="J2490" s="561" t="s">
        <v>24</v>
      </c>
      <c r="K2490" s="562" t="s">
        <v>909</v>
      </c>
      <c r="L2490" s="561" t="s">
        <v>25</v>
      </c>
    </row>
    <row r="2491" spans="1:12" x14ac:dyDescent="0.25">
      <c r="A2491" s="561" t="s">
        <v>2138</v>
      </c>
      <c r="B2491" s="561" t="s">
        <v>2139</v>
      </c>
      <c r="C2491" s="561" t="s">
        <v>2335</v>
      </c>
      <c r="D2491" s="561" t="s">
        <v>2336</v>
      </c>
      <c r="E2491" s="562" t="s">
        <v>22</v>
      </c>
      <c r="F2491" s="561" t="s">
        <v>22</v>
      </c>
      <c r="G2491" s="561" t="s">
        <v>27837</v>
      </c>
      <c r="H2491" s="561" t="s">
        <v>27838</v>
      </c>
      <c r="I2491" s="561" t="s">
        <v>17887</v>
      </c>
      <c r="J2491" s="561" t="s">
        <v>24</v>
      </c>
      <c r="K2491" s="562" t="s">
        <v>27839</v>
      </c>
      <c r="L2491" s="561" t="s">
        <v>25</v>
      </c>
    </row>
    <row r="2492" spans="1:12" x14ac:dyDescent="0.25">
      <c r="A2492" s="561" t="s">
        <v>2138</v>
      </c>
      <c r="B2492" s="561" t="s">
        <v>2139</v>
      </c>
      <c r="C2492" s="561" t="s">
        <v>2335</v>
      </c>
      <c r="D2492" s="561" t="s">
        <v>2336</v>
      </c>
      <c r="E2492" s="562" t="s">
        <v>22</v>
      </c>
      <c r="F2492" s="561" t="s">
        <v>22</v>
      </c>
      <c r="G2492" s="561" t="s">
        <v>27840</v>
      </c>
      <c r="H2492" s="561" t="s">
        <v>27841</v>
      </c>
      <c r="I2492" s="561" t="s">
        <v>17887</v>
      </c>
      <c r="J2492" s="561" t="s">
        <v>24</v>
      </c>
      <c r="K2492" s="562" t="s">
        <v>5582</v>
      </c>
      <c r="L2492" s="561" t="s">
        <v>25</v>
      </c>
    </row>
    <row r="2493" spans="1:12" x14ac:dyDescent="0.25">
      <c r="A2493" s="561" t="s">
        <v>2138</v>
      </c>
      <c r="B2493" s="561" t="s">
        <v>2139</v>
      </c>
      <c r="C2493" s="561" t="s">
        <v>2335</v>
      </c>
      <c r="D2493" s="561" t="s">
        <v>2336</v>
      </c>
      <c r="E2493" s="562" t="s">
        <v>22</v>
      </c>
      <c r="F2493" s="561" t="s">
        <v>22</v>
      </c>
      <c r="G2493" s="561" t="s">
        <v>27842</v>
      </c>
      <c r="H2493" s="561" t="s">
        <v>27843</v>
      </c>
      <c r="I2493" s="561" t="s">
        <v>17887</v>
      </c>
      <c r="J2493" s="561" t="s">
        <v>24</v>
      </c>
      <c r="K2493" s="562" t="s">
        <v>8135</v>
      </c>
      <c r="L2493" s="561" t="s">
        <v>25</v>
      </c>
    </row>
    <row r="2494" spans="1:12" x14ac:dyDescent="0.25">
      <c r="A2494" s="561" t="s">
        <v>2138</v>
      </c>
      <c r="B2494" s="561" t="s">
        <v>2139</v>
      </c>
      <c r="C2494" s="561" t="s">
        <v>2335</v>
      </c>
      <c r="D2494" s="561" t="s">
        <v>2336</v>
      </c>
      <c r="E2494" s="562" t="s">
        <v>22</v>
      </c>
      <c r="F2494" s="561" t="s">
        <v>22</v>
      </c>
      <c r="G2494" s="561" t="s">
        <v>27844</v>
      </c>
      <c r="H2494" s="561" t="s">
        <v>27845</v>
      </c>
      <c r="I2494" s="561" t="s">
        <v>17887</v>
      </c>
      <c r="J2494" s="561" t="s">
        <v>24</v>
      </c>
      <c r="K2494" s="562" t="s">
        <v>1484</v>
      </c>
      <c r="L2494" s="561" t="s">
        <v>25</v>
      </c>
    </row>
    <row r="2495" spans="1:12" x14ac:dyDescent="0.25">
      <c r="A2495" s="561" t="s">
        <v>2138</v>
      </c>
      <c r="B2495" s="561" t="s">
        <v>2139</v>
      </c>
      <c r="C2495" s="561" t="s">
        <v>2335</v>
      </c>
      <c r="D2495" s="561" t="s">
        <v>2336</v>
      </c>
      <c r="E2495" s="562" t="s">
        <v>22</v>
      </c>
      <c r="F2495" s="561" t="s">
        <v>22</v>
      </c>
      <c r="G2495" s="561" t="s">
        <v>27846</v>
      </c>
      <c r="H2495" s="561" t="s">
        <v>27847</v>
      </c>
      <c r="I2495" s="561" t="s">
        <v>17887</v>
      </c>
      <c r="J2495" s="561" t="s">
        <v>24</v>
      </c>
      <c r="K2495" s="562" t="s">
        <v>7722</v>
      </c>
      <c r="L2495" s="561" t="s">
        <v>25</v>
      </c>
    </row>
    <row r="2496" spans="1:12" x14ac:dyDescent="0.25">
      <c r="A2496" s="561" t="s">
        <v>2138</v>
      </c>
      <c r="B2496" s="561" t="s">
        <v>2139</v>
      </c>
      <c r="C2496" s="561" t="s">
        <v>2335</v>
      </c>
      <c r="D2496" s="561" t="s">
        <v>2336</v>
      </c>
      <c r="E2496" s="562" t="s">
        <v>22</v>
      </c>
      <c r="F2496" s="561" t="s">
        <v>22</v>
      </c>
      <c r="G2496" s="561" t="s">
        <v>27848</v>
      </c>
      <c r="H2496" s="561" t="s">
        <v>2482</v>
      </c>
      <c r="I2496" s="561" t="s">
        <v>17887</v>
      </c>
      <c r="J2496" s="561" t="s">
        <v>24</v>
      </c>
      <c r="K2496" s="562" t="s">
        <v>27849</v>
      </c>
      <c r="L2496" s="561" t="s">
        <v>25</v>
      </c>
    </row>
    <row r="2497" spans="1:12" x14ac:dyDescent="0.25">
      <c r="A2497" s="561" t="s">
        <v>2138</v>
      </c>
      <c r="B2497" s="561" t="s">
        <v>2139</v>
      </c>
      <c r="C2497" s="561" t="s">
        <v>2335</v>
      </c>
      <c r="D2497" s="561" t="s">
        <v>2336</v>
      </c>
      <c r="E2497" s="562" t="s">
        <v>22</v>
      </c>
      <c r="F2497" s="561" t="s">
        <v>22</v>
      </c>
      <c r="G2497" s="561" t="s">
        <v>27850</v>
      </c>
      <c r="H2497" s="561" t="s">
        <v>2483</v>
      </c>
      <c r="I2497" s="561" t="s">
        <v>17887</v>
      </c>
      <c r="J2497" s="561" t="s">
        <v>24</v>
      </c>
      <c r="K2497" s="562" t="s">
        <v>8559</v>
      </c>
      <c r="L2497" s="561" t="s">
        <v>25</v>
      </c>
    </row>
    <row r="2498" spans="1:12" x14ac:dyDescent="0.25">
      <c r="A2498" s="561" t="s">
        <v>2138</v>
      </c>
      <c r="B2498" s="561" t="s">
        <v>2139</v>
      </c>
      <c r="C2498" s="561" t="s">
        <v>2335</v>
      </c>
      <c r="D2498" s="561" t="s">
        <v>2336</v>
      </c>
      <c r="E2498" s="562" t="s">
        <v>22</v>
      </c>
      <c r="F2498" s="561" t="s">
        <v>22</v>
      </c>
      <c r="G2498" s="561" t="s">
        <v>27851</v>
      </c>
      <c r="H2498" s="561" t="s">
        <v>2485</v>
      </c>
      <c r="I2498" s="561" t="s">
        <v>17887</v>
      </c>
      <c r="J2498" s="561" t="s">
        <v>24</v>
      </c>
      <c r="K2498" s="562" t="s">
        <v>27852</v>
      </c>
      <c r="L2498" s="561" t="s">
        <v>25</v>
      </c>
    </row>
    <row r="2499" spans="1:12" x14ac:dyDescent="0.25">
      <c r="A2499" s="561" t="s">
        <v>2138</v>
      </c>
      <c r="B2499" s="561" t="s">
        <v>2139</v>
      </c>
      <c r="C2499" s="561" t="s">
        <v>2335</v>
      </c>
      <c r="D2499" s="561" t="s">
        <v>2336</v>
      </c>
      <c r="E2499" s="562" t="s">
        <v>22</v>
      </c>
      <c r="F2499" s="561" t="s">
        <v>22</v>
      </c>
      <c r="G2499" s="561" t="s">
        <v>27853</v>
      </c>
      <c r="H2499" s="561" t="s">
        <v>2487</v>
      </c>
      <c r="I2499" s="561" t="s">
        <v>17887</v>
      </c>
      <c r="J2499" s="561" t="s">
        <v>24</v>
      </c>
      <c r="K2499" s="562" t="s">
        <v>7423</v>
      </c>
      <c r="L2499" s="561" t="s">
        <v>25</v>
      </c>
    </row>
    <row r="2500" spans="1:12" x14ac:dyDescent="0.25">
      <c r="A2500" s="561" t="s">
        <v>2138</v>
      </c>
      <c r="B2500" s="561" t="s">
        <v>2139</v>
      </c>
      <c r="C2500" s="561" t="s">
        <v>2335</v>
      </c>
      <c r="D2500" s="561" t="s">
        <v>2336</v>
      </c>
      <c r="E2500" s="562" t="s">
        <v>22</v>
      </c>
      <c r="F2500" s="561" t="s">
        <v>22</v>
      </c>
      <c r="G2500" s="561" t="s">
        <v>27854</v>
      </c>
      <c r="H2500" s="561" t="s">
        <v>2489</v>
      </c>
      <c r="I2500" s="561" t="s">
        <v>17887</v>
      </c>
      <c r="J2500" s="561" t="s">
        <v>24</v>
      </c>
      <c r="K2500" s="562" t="s">
        <v>27855</v>
      </c>
      <c r="L2500" s="561" t="s">
        <v>25</v>
      </c>
    </row>
    <row r="2501" spans="1:12" x14ac:dyDescent="0.25">
      <c r="A2501" s="561" t="s">
        <v>2138</v>
      </c>
      <c r="B2501" s="561" t="s">
        <v>2139</v>
      </c>
      <c r="C2501" s="561" t="s">
        <v>2335</v>
      </c>
      <c r="D2501" s="561" t="s">
        <v>2336</v>
      </c>
      <c r="E2501" s="562" t="s">
        <v>22</v>
      </c>
      <c r="F2501" s="561" t="s">
        <v>22</v>
      </c>
      <c r="G2501" s="561" t="s">
        <v>27856</v>
      </c>
      <c r="H2501" s="561" t="s">
        <v>2490</v>
      </c>
      <c r="I2501" s="561" t="s">
        <v>17887</v>
      </c>
      <c r="J2501" s="561" t="s">
        <v>24</v>
      </c>
      <c r="K2501" s="562" t="s">
        <v>1038</v>
      </c>
      <c r="L2501" s="561" t="s">
        <v>25</v>
      </c>
    </row>
    <row r="2502" spans="1:12" x14ac:dyDescent="0.25">
      <c r="A2502" s="561" t="s">
        <v>2138</v>
      </c>
      <c r="B2502" s="561" t="s">
        <v>2139</v>
      </c>
      <c r="C2502" s="561" t="s">
        <v>2335</v>
      </c>
      <c r="D2502" s="561" t="s">
        <v>2336</v>
      </c>
      <c r="E2502" s="562" t="s">
        <v>22</v>
      </c>
      <c r="F2502" s="561" t="s">
        <v>22</v>
      </c>
      <c r="G2502" s="561" t="s">
        <v>27857</v>
      </c>
      <c r="H2502" s="561" t="s">
        <v>2491</v>
      </c>
      <c r="I2502" s="561" t="s">
        <v>17887</v>
      </c>
      <c r="J2502" s="561" t="s">
        <v>24</v>
      </c>
      <c r="K2502" s="562" t="s">
        <v>7136</v>
      </c>
      <c r="L2502" s="561" t="s">
        <v>25</v>
      </c>
    </row>
    <row r="2503" spans="1:12" x14ac:dyDescent="0.25">
      <c r="A2503" s="561" t="s">
        <v>2138</v>
      </c>
      <c r="B2503" s="561" t="s">
        <v>2139</v>
      </c>
      <c r="C2503" s="561" t="s">
        <v>2335</v>
      </c>
      <c r="D2503" s="561" t="s">
        <v>2336</v>
      </c>
      <c r="E2503" s="562" t="s">
        <v>22</v>
      </c>
      <c r="F2503" s="561" t="s">
        <v>22</v>
      </c>
      <c r="G2503" s="561" t="s">
        <v>27858</v>
      </c>
      <c r="H2503" s="561" t="s">
        <v>27859</v>
      </c>
      <c r="I2503" s="561" t="s">
        <v>17887</v>
      </c>
      <c r="J2503" s="561" t="s">
        <v>24</v>
      </c>
      <c r="K2503" s="562" t="s">
        <v>3547</v>
      </c>
      <c r="L2503" s="561" t="s">
        <v>25</v>
      </c>
    </row>
    <row r="2504" spans="1:12" x14ac:dyDescent="0.25">
      <c r="A2504" s="561" t="s">
        <v>2138</v>
      </c>
      <c r="B2504" s="561" t="s">
        <v>2139</v>
      </c>
      <c r="C2504" s="561" t="s">
        <v>2335</v>
      </c>
      <c r="D2504" s="561" t="s">
        <v>2336</v>
      </c>
      <c r="E2504" s="562" t="s">
        <v>22</v>
      </c>
      <c r="F2504" s="561" t="s">
        <v>22</v>
      </c>
      <c r="G2504" s="561" t="s">
        <v>27860</v>
      </c>
      <c r="H2504" s="561" t="s">
        <v>2492</v>
      </c>
      <c r="I2504" s="561" t="s">
        <v>17887</v>
      </c>
      <c r="J2504" s="561" t="s">
        <v>24</v>
      </c>
      <c r="K2504" s="562" t="s">
        <v>7385</v>
      </c>
      <c r="L2504" s="561" t="s">
        <v>25</v>
      </c>
    </row>
    <row r="2505" spans="1:12" x14ac:dyDescent="0.25">
      <c r="A2505" s="561" t="s">
        <v>2138</v>
      </c>
      <c r="B2505" s="561" t="s">
        <v>2139</v>
      </c>
      <c r="C2505" s="561" t="s">
        <v>2335</v>
      </c>
      <c r="D2505" s="561" t="s">
        <v>2336</v>
      </c>
      <c r="E2505" s="562" t="s">
        <v>22</v>
      </c>
      <c r="F2505" s="561" t="s">
        <v>22</v>
      </c>
      <c r="G2505" s="561" t="s">
        <v>27861</v>
      </c>
      <c r="H2505" s="561" t="s">
        <v>2494</v>
      </c>
      <c r="I2505" s="561" t="s">
        <v>17887</v>
      </c>
      <c r="J2505" s="561" t="s">
        <v>24</v>
      </c>
      <c r="K2505" s="562" t="s">
        <v>27793</v>
      </c>
      <c r="L2505" s="561" t="s">
        <v>25</v>
      </c>
    </row>
    <row r="2506" spans="1:12" x14ac:dyDescent="0.25">
      <c r="A2506" s="561" t="s">
        <v>2138</v>
      </c>
      <c r="B2506" s="561" t="s">
        <v>2139</v>
      </c>
      <c r="C2506" s="561" t="s">
        <v>2335</v>
      </c>
      <c r="D2506" s="561" t="s">
        <v>2336</v>
      </c>
      <c r="E2506" s="562" t="s">
        <v>22</v>
      </c>
      <c r="F2506" s="561" t="s">
        <v>22</v>
      </c>
      <c r="G2506" s="561" t="s">
        <v>27862</v>
      </c>
      <c r="H2506" s="561" t="s">
        <v>2495</v>
      </c>
      <c r="I2506" s="561" t="s">
        <v>17887</v>
      </c>
      <c r="J2506" s="561" t="s">
        <v>24</v>
      </c>
      <c r="K2506" s="562" t="s">
        <v>7121</v>
      </c>
      <c r="L2506" s="561" t="s">
        <v>25</v>
      </c>
    </row>
    <row r="2507" spans="1:12" x14ac:dyDescent="0.25">
      <c r="A2507" s="561" t="s">
        <v>2138</v>
      </c>
      <c r="B2507" s="561" t="s">
        <v>2139</v>
      </c>
      <c r="C2507" s="561" t="s">
        <v>2335</v>
      </c>
      <c r="D2507" s="561" t="s">
        <v>2336</v>
      </c>
      <c r="E2507" s="562" t="s">
        <v>22</v>
      </c>
      <c r="F2507" s="561" t="s">
        <v>22</v>
      </c>
      <c r="G2507" s="561" t="s">
        <v>27863</v>
      </c>
      <c r="H2507" s="561" t="s">
        <v>27864</v>
      </c>
      <c r="I2507" s="561" t="s">
        <v>17887</v>
      </c>
      <c r="J2507" s="561" t="s">
        <v>24</v>
      </c>
      <c r="K2507" s="562" t="s">
        <v>807</v>
      </c>
      <c r="L2507" s="561" t="s">
        <v>25</v>
      </c>
    </row>
    <row r="2508" spans="1:12" x14ac:dyDescent="0.25">
      <c r="A2508" s="561" t="s">
        <v>2138</v>
      </c>
      <c r="B2508" s="561" t="s">
        <v>2139</v>
      </c>
      <c r="C2508" s="561" t="s">
        <v>2335</v>
      </c>
      <c r="D2508" s="561" t="s">
        <v>2336</v>
      </c>
      <c r="E2508" s="562" t="s">
        <v>22</v>
      </c>
      <c r="F2508" s="561" t="s">
        <v>22</v>
      </c>
      <c r="G2508" s="561" t="s">
        <v>27865</v>
      </c>
      <c r="H2508" s="561" t="s">
        <v>27866</v>
      </c>
      <c r="I2508" s="561" t="s">
        <v>17887</v>
      </c>
      <c r="J2508" s="561" t="s">
        <v>24</v>
      </c>
      <c r="K2508" s="562" t="s">
        <v>2359</v>
      </c>
      <c r="L2508" s="561" t="s">
        <v>25</v>
      </c>
    </row>
    <row r="2509" spans="1:12" x14ac:dyDescent="0.25">
      <c r="A2509" s="561" t="s">
        <v>2138</v>
      </c>
      <c r="B2509" s="561" t="s">
        <v>2139</v>
      </c>
      <c r="C2509" s="561" t="s">
        <v>2335</v>
      </c>
      <c r="D2509" s="561" t="s">
        <v>2336</v>
      </c>
      <c r="E2509" s="562" t="s">
        <v>22</v>
      </c>
      <c r="F2509" s="561" t="s">
        <v>22</v>
      </c>
      <c r="G2509" s="561" t="s">
        <v>27867</v>
      </c>
      <c r="H2509" s="561" t="s">
        <v>27868</v>
      </c>
      <c r="I2509" s="561" t="s">
        <v>17887</v>
      </c>
      <c r="J2509" s="561" t="s">
        <v>24</v>
      </c>
      <c r="K2509" s="562" t="s">
        <v>27869</v>
      </c>
      <c r="L2509" s="561" t="s">
        <v>25</v>
      </c>
    </row>
    <row r="2510" spans="1:12" x14ac:dyDescent="0.25">
      <c r="A2510" s="561" t="s">
        <v>2138</v>
      </c>
      <c r="B2510" s="561" t="s">
        <v>2139</v>
      </c>
      <c r="C2510" s="561" t="s">
        <v>2335</v>
      </c>
      <c r="D2510" s="561" t="s">
        <v>2336</v>
      </c>
      <c r="E2510" s="562" t="s">
        <v>22</v>
      </c>
      <c r="F2510" s="561" t="s">
        <v>22</v>
      </c>
      <c r="G2510" s="561" t="s">
        <v>27870</v>
      </c>
      <c r="H2510" s="561" t="s">
        <v>27871</v>
      </c>
      <c r="I2510" s="561" t="s">
        <v>17887</v>
      </c>
      <c r="J2510" s="561" t="s">
        <v>24</v>
      </c>
      <c r="K2510" s="562" t="s">
        <v>5070</v>
      </c>
      <c r="L2510" s="561" t="s">
        <v>25</v>
      </c>
    </row>
    <row r="2511" spans="1:12" x14ac:dyDescent="0.25">
      <c r="A2511" s="561" t="s">
        <v>2138</v>
      </c>
      <c r="B2511" s="561" t="s">
        <v>2139</v>
      </c>
      <c r="C2511" s="561" t="s">
        <v>2335</v>
      </c>
      <c r="D2511" s="561" t="s">
        <v>2336</v>
      </c>
      <c r="E2511" s="562" t="s">
        <v>22</v>
      </c>
      <c r="F2511" s="561" t="s">
        <v>22</v>
      </c>
      <c r="G2511" s="561" t="s">
        <v>27872</v>
      </c>
      <c r="H2511" s="561" t="s">
        <v>27873</v>
      </c>
      <c r="I2511" s="561" t="s">
        <v>17887</v>
      </c>
      <c r="J2511" s="561" t="s">
        <v>24</v>
      </c>
      <c r="K2511" s="562" t="s">
        <v>27874</v>
      </c>
      <c r="L2511" s="561" t="s">
        <v>25</v>
      </c>
    </row>
    <row r="2512" spans="1:12" x14ac:dyDescent="0.25">
      <c r="A2512" s="561" t="s">
        <v>2138</v>
      </c>
      <c r="B2512" s="561" t="s">
        <v>2139</v>
      </c>
      <c r="C2512" s="561" t="s">
        <v>2496</v>
      </c>
      <c r="D2512" s="561" t="s">
        <v>2497</v>
      </c>
      <c r="E2512" s="562" t="s">
        <v>22</v>
      </c>
      <c r="F2512" s="561" t="s">
        <v>22</v>
      </c>
      <c r="G2512" s="561" t="s">
        <v>27875</v>
      </c>
      <c r="H2512" s="561" t="s">
        <v>27876</v>
      </c>
      <c r="I2512" s="561" t="s">
        <v>25535</v>
      </c>
      <c r="J2512" s="561" t="s">
        <v>7063</v>
      </c>
      <c r="K2512" s="562" t="s">
        <v>27877</v>
      </c>
      <c r="L2512" s="561" t="s">
        <v>25</v>
      </c>
    </row>
    <row r="2513" spans="1:12" x14ac:dyDescent="0.25">
      <c r="A2513" s="561" t="s">
        <v>2138</v>
      </c>
      <c r="B2513" s="561" t="s">
        <v>2139</v>
      </c>
      <c r="C2513" s="561" t="s">
        <v>2496</v>
      </c>
      <c r="D2513" s="561" t="s">
        <v>2497</v>
      </c>
      <c r="E2513" s="562" t="s">
        <v>22</v>
      </c>
      <c r="F2513" s="561" t="s">
        <v>22</v>
      </c>
      <c r="G2513" s="561" t="s">
        <v>27878</v>
      </c>
      <c r="H2513" s="561" t="s">
        <v>27879</v>
      </c>
      <c r="I2513" s="561" t="s">
        <v>25535</v>
      </c>
      <c r="J2513" s="561" t="s">
        <v>7063</v>
      </c>
      <c r="K2513" s="562" t="s">
        <v>27880</v>
      </c>
      <c r="L2513" s="561" t="s">
        <v>25</v>
      </c>
    </row>
    <row r="2514" spans="1:12" x14ac:dyDescent="0.25">
      <c r="A2514" s="561" t="s">
        <v>2138</v>
      </c>
      <c r="B2514" s="561" t="s">
        <v>2139</v>
      </c>
      <c r="C2514" s="561" t="s">
        <v>2496</v>
      </c>
      <c r="D2514" s="561" t="s">
        <v>2497</v>
      </c>
      <c r="E2514" s="562" t="s">
        <v>22</v>
      </c>
      <c r="F2514" s="561" t="s">
        <v>22</v>
      </c>
      <c r="G2514" s="561" t="s">
        <v>27881</v>
      </c>
      <c r="H2514" s="561" t="s">
        <v>27882</v>
      </c>
      <c r="I2514" s="561" t="s">
        <v>25535</v>
      </c>
      <c r="J2514" s="561" t="s">
        <v>7063</v>
      </c>
      <c r="K2514" s="562" t="s">
        <v>27883</v>
      </c>
      <c r="L2514" s="561" t="s">
        <v>25</v>
      </c>
    </row>
    <row r="2515" spans="1:12" x14ac:dyDescent="0.25">
      <c r="A2515" s="561" t="s">
        <v>2138</v>
      </c>
      <c r="B2515" s="561" t="s">
        <v>2139</v>
      </c>
      <c r="C2515" s="561" t="s">
        <v>2496</v>
      </c>
      <c r="D2515" s="561" t="s">
        <v>2497</v>
      </c>
      <c r="E2515" s="562" t="s">
        <v>22</v>
      </c>
      <c r="F2515" s="561" t="s">
        <v>22</v>
      </c>
      <c r="G2515" s="561" t="s">
        <v>27884</v>
      </c>
      <c r="H2515" s="561" t="s">
        <v>27885</v>
      </c>
      <c r="I2515" s="561" t="s">
        <v>25535</v>
      </c>
      <c r="J2515" s="561" t="s">
        <v>7063</v>
      </c>
      <c r="K2515" s="562" t="s">
        <v>27886</v>
      </c>
      <c r="L2515" s="561" t="s">
        <v>25</v>
      </c>
    </row>
    <row r="2516" spans="1:12" x14ac:dyDescent="0.25">
      <c r="A2516" s="561" t="s">
        <v>2138</v>
      </c>
      <c r="B2516" s="561" t="s">
        <v>2139</v>
      </c>
      <c r="C2516" s="561" t="s">
        <v>2496</v>
      </c>
      <c r="D2516" s="561" t="s">
        <v>2497</v>
      </c>
      <c r="E2516" s="562" t="s">
        <v>22</v>
      </c>
      <c r="F2516" s="561" t="s">
        <v>22</v>
      </c>
      <c r="G2516" s="561" t="s">
        <v>27887</v>
      </c>
      <c r="H2516" s="561" t="s">
        <v>27888</v>
      </c>
      <c r="I2516" s="561" t="s">
        <v>25535</v>
      </c>
      <c r="J2516" s="561" t="s">
        <v>7063</v>
      </c>
      <c r="K2516" s="562" t="s">
        <v>27889</v>
      </c>
      <c r="L2516" s="561" t="s">
        <v>25</v>
      </c>
    </row>
    <row r="2517" spans="1:12" x14ac:dyDescent="0.25">
      <c r="A2517" s="561" t="s">
        <v>2138</v>
      </c>
      <c r="B2517" s="561" t="s">
        <v>2139</v>
      </c>
      <c r="C2517" s="561" t="s">
        <v>2496</v>
      </c>
      <c r="D2517" s="561" t="s">
        <v>2497</v>
      </c>
      <c r="E2517" s="562" t="s">
        <v>22</v>
      </c>
      <c r="F2517" s="561" t="s">
        <v>22</v>
      </c>
      <c r="G2517" s="561" t="s">
        <v>27890</v>
      </c>
      <c r="H2517" s="561" t="s">
        <v>27891</v>
      </c>
      <c r="I2517" s="561" t="s">
        <v>25535</v>
      </c>
      <c r="J2517" s="561" t="s">
        <v>7063</v>
      </c>
      <c r="K2517" s="562" t="s">
        <v>27892</v>
      </c>
      <c r="L2517" s="561" t="s">
        <v>25</v>
      </c>
    </row>
    <row r="2518" spans="1:12" x14ac:dyDescent="0.25">
      <c r="A2518" s="561" t="s">
        <v>2138</v>
      </c>
      <c r="B2518" s="561" t="s">
        <v>2139</v>
      </c>
      <c r="C2518" s="561" t="s">
        <v>2496</v>
      </c>
      <c r="D2518" s="561" t="s">
        <v>2497</v>
      </c>
      <c r="E2518" s="562" t="s">
        <v>22</v>
      </c>
      <c r="F2518" s="561" t="s">
        <v>22</v>
      </c>
      <c r="G2518" s="561" t="s">
        <v>27893</v>
      </c>
      <c r="H2518" s="561" t="s">
        <v>27894</v>
      </c>
      <c r="I2518" s="561" t="s">
        <v>25535</v>
      </c>
      <c r="J2518" s="561" t="s">
        <v>7063</v>
      </c>
      <c r="K2518" s="562" t="s">
        <v>27895</v>
      </c>
      <c r="L2518" s="561" t="s">
        <v>25</v>
      </c>
    </row>
    <row r="2519" spans="1:12" x14ac:dyDescent="0.25">
      <c r="A2519" s="561" t="s">
        <v>2138</v>
      </c>
      <c r="B2519" s="561" t="s">
        <v>2139</v>
      </c>
      <c r="C2519" s="561" t="s">
        <v>2496</v>
      </c>
      <c r="D2519" s="561" t="s">
        <v>2497</v>
      </c>
      <c r="E2519" s="562" t="s">
        <v>22</v>
      </c>
      <c r="F2519" s="561" t="s">
        <v>22</v>
      </c>
      <c r="G2519" s="561" t="s">
        <v>27896</v>
      </c>
      <c r="H2519" s="561" t="s">
        <v>27897</v>
      </c>
      <c r="I2519" s="561" t="s">
        <v>25535</v>
      </c>
      <c r="J2519" s="561" t="s">
        <v>7063</v>
      </c>
      <c r="K2519" s="562" t="s">
        <v>27898</v>
      </c>
      <c r="L2519" s="561" t="s">
        <v>25</v>
      </c>
    </row>
    <row r="2520" spans="1:12" x14ac:dyDescent="0.25">
      <c r="A2520" s="561" t="s">
        <v>2138</v>
      </c>
      <c r="B2520" s="561" t="s">
        <v>2139</v>
      </c>
      <c r="C2520" s="561" t="s">
        <v>2496</v>
      </c>
      <c r="D2520" s="561" t="s">
        <v>2497</v>
      </c>
      <c r="E2520" s="562" t="s">
        <v>22</v>
      </c>
      <c r="F2520" s="561" t="s">
        <v>22</v>
      </c>
      <c r="G2520" s="561" t="s">
        <v>27899</v>
      </c>
      <c r="H2520" s="561" t="s">
        <v>27900</v>
      </c>
      <c r="I2520" s="561" t="s">
        <v>25535</v>
      </c>
      <c r="J2520" s="561" t="s">
        <v>7063</v>
      </c>
      <c r="K2520" s="562" t="s">
        <v>27901</v>
      </c>
      <c r="L2520" s="561" t="s">
        <v>25</v>
      </c>
    </row>
    <row r="2521" spans="1:12" x14ac:dyDescent="0.25">
      <c r="A2521" s="561" t="s">
        <v>2138</v>
      </c>
      <c r="B2521" s="561" t="s">
        <v>2139</v>
      </c>
      <c r="C2521" s="561" t="s">
        <v>2496</v>
      </c>
      <c r="D2521" s="561" t="s">
        <v>2497</v>
      </c>
      <c r="E2521" s="562" t="s">
        <v>22</v>
      </c>
      <c r="F2521" s="561" t="s">
        <v>22</v>
      </c>
      <c r="G2521" s="561" t="s">
        <v>27902</v>
      </c>
      <c r="H2521" s="561" t="s">
        <v>27903</v>
      </c>
      <c r="I2521" s="561" t="s">
        <v>25535</v>
      </c>
      <c r="J2521" s="561" t="s">
        <v>7063</v>
      </c>
      <c r="K2521" s="562" t="s">
        <v>27904</v>
      </c>
      <c r="L2521" s="561" t="s">
        <v>25</v>
      </c>
    </row>
    <row r="2522" spans="1:12" x14ac:dyDescent="0.25">
      <c r="A2522" s="561" t="s">
        <v>2138</v>
      </c>
      <c r="B2522" s="561" t="s">
        <v>2139</v>
      </c>
      <c r="C2522" s="561" t="s">
        <v>2496</v>
      </c>
      <c r="D2522" s="561" t="s">
        <v>2497</v>
      </c>
      <c r="E2522" s="562" t="s">
        <v>22</v>
      </c>
      <c r="F2522" s="561" t="s">
        <v>22</v>
      </c>
      <c r="G2522" s="561" t="s">
        <v>27905</v>
      </c>
      <c r="H2522" s="561" t="s">
        <v>27906</v>
      </c>
      <c r="I2522" s="561" t="s">
        <v>25535</v>
      </c>
      <c r="J2522" s="561" t="s">
        <v>7063</v>
      </c>
      <c r="K2522" s="562" t="s">
        <v>27907</v>
      </c>
      <c r="L2522" s="561" t="s">
        <v>25</v>
      </c>
    </row>
    <row r="2523" spans="1:12" x14ac:dyDescent="0.25">
      <c r="A2523" s="561" t="s">
        <v>2138</v>
      </c>
      <c r="B2523" s="561" t="s">
        <v>2139</v>
      </c>
      <c r="C2523" s="561" t="s">
        <v>2496</v>
      </c>
      <c r="D2523" s="561" t="s">
        <v>2497</v>
      </c>
      <c r="E2523" s="562" t="s">
        <v>22</v>
      </c>
      <c r="F2523" s="561" t="s">
        <v>22</v>
      </c>
      <c r="G2523" s="561" t="s">
        <v>27908</v>
      </c>
      <c r="H2523" s="561" t="s">
        <v>2498</v>
      </c>
      <c r="I2523" s="561" t="s">
        <v>25535</v>
      </c>
      <c r="J2523" s="561" t="s">
        <v>7063</v>
      </c>
      <c r="K2523" s="562" t="s">
        <v>27909</v>
      </c>
      <c r="L2523" s="561" t="s">
        <v>25</v>
      </c>
    </row>
    <row r="2524" spans="1:12" x14ac:dyDescent="0.25">
      <c r="A2524" s="561" t="s">
        <v>2138</v>
      </c>
      <c r="B2524" s="561" t="s">
        <v>2139</v>
      </c>
      <c r="C2524" s="561" t="s">
        <v>2496</v>
      </c>
      <c r="D2524" s="561" t="s">
        <v>2497</v>
      </c>
      <c r="E2524" s="562" t="s">
        <v>22</v>
      </c>
      <c r="F2524" s="561" t="s">
        <v>22</v>
      </c>
      <c r="G2524" s="561" t="s">
        <v>27910</v>
      </c>
      <c r="H2524" s="561" t="s">
        <v>2499</v>
      </c>
      <c r="I2524" s="561" t="s">
        <v>25535</v>
      </c>
      <c r="J2524" s="561" t="s">
        <v>7063</v>
      </c>
      <c r="K2524" s="562" t="s">
        <v>27911</v>
      </c>
      <c r="L2524" s="561" t="s">
        <v>25</v>
      </c>
    </row>
    <row r="2525" spans="1:12" x14ac:dyDescent="0.25">
      <c r="A2525" s="561" t="s">
        <v>2138</v>
      </c>
      <c r="B2525" s="561" t="s">
        <v>2139</v>
      </c>
      <c r="C2525" s="561" t="s">
        <v>2496</v>
      </c>
      <c r="D2525" s="561" t="s">
        <v>2497</v>
      </c>
      <c r="E2525" s="562" t="s">
        <v>22</v>
      </c>
      <c r="F2525" s="561" t="s">
        <v>22</v>
      </c>
      <c r="G2525" s="561" t="s">
        <v>27912</v>
      </c>
      <c r="H2525" s="561" t="s">
        <v>2500</v>
      </c>
      <c r="I2525" s="561" t="s">
        <v>25535</v>
      </c>
      <c r="J2525" s="561" t="s">
        <v>7063</v>
      </c>
      <c r="K2525" s="562" t="s">
        <v>27913</v>
      </c>
      <c r="L2525" s="561" t="s">
        <v>25</v>
      </c>
    </row>
    <row r="2526" spans="1:12" x14ac:dyDescent="0.25">
      <c r="A2526" s="561" t="s">
        <v>2138</v>
      </c>
      <c r="B2526" s="561" t="s">
        <v>2139</v>
      </c>
      <c r="C2526" s="561" t="s">
        <v>2496</v>
      </c>
      <c r="D2526" s="561" t="s">
        <v>2497</v>
      </c>
      <c r="E2526" s="562" t="s">
        <v>22</v>
      </c>
      <c r="F2526" s="561" t="s">
        <v>22</v>
      </c>
      <c r="G2526" s="561" t="s">
        <v>27914</v>
      </c>
      <c r="H2526" s="561" t="s">
        <v>2501</v>
      </c>
      <c r="I2526" s="561" t="s">
        <v>25535</v>
      </c>
      <c r="J2526" s="561" t="s">
        <v>7063</v>
      </c>
      <c r="K2526" s="562" t="s">
        <v>27915</v>
      </c>
      <c r="L2526" s="561" t="s">
        <v>25</v>
      </c>
    </row>
    <row r="2527" spans="1:12" x14ac:dyDescent="0.25">
      <c r="A2527" s="561" t="s">
        <v>2138</v>
      </c>
      <c r="B2527" s="561" t="s">
        <v>2139</v>
      </c>
      <c r="C2527" s="561" t="s">
        <v>2496</v>
      </c>
      <c r="D2527" s="561" t="s">
        <v>2497</v>
      </c>
      <c r="E2527" s="562" t="s">
        <v>22</v>
      </c>
      <c r="F2527" s="561" t="s">
        <v>22</v>
      </c>
      <c r="G2527" s="561" t="s">
        <v>27916</v>
      </c>
      <c r="H2527" s="561" t="s">
        <v>2502</v>
      </c>
      <c r="I2527" s="561" t="s">
        <v>25535</v>
      </c>
      <c r="J2527" s="561" t="s">
        <v>7063</v>
      </c>
      <c r="K2527" s="562" t="s">
        <v>27917</v>
      </c>
      <c r="L2527" s="561" t="s">
        <v>25</v>
      </c>
    </row>
    <row r="2528" spans="1:12" x14ac:dyDescent="0.25">
      <c r="A2528" s="561" t="s">
        <v>2138</v>
      </c>
      <c r="B2528" s="561" t="s">
        <v>2139</v>
      </c>
      <c r="C2528" s="561" t="s">
        <v>2496</v>
      </c>
      <c r="D2528" s="561" t="s">
        <v>2497</v>
      </c>
      <c r="E2528" s="562" t="s">
        <v>22</v>
      </c>
      <c r="F2528" s="561" t="s">
        <v>22</v>
      </c>
      <c r="G2528" s="561" t="s">
        <v>27918</v>
      </c>
      <c r="H2528" s="561" t="s">
        <v>2503</v>
      </c>
      <c r="I2528" s="561" t="s">
        <v>25535</v>
      </c>
      <c r="J2528" s="561" t="s">
        <v>7063</v>
      </c>
      <c r="K2528" s="562" t="s">
        <v>27919</v>
      </c>
      <c r="L2528" s="561" t="s">
        <v>25</v>
      </c>
    </row>
    <row r="2529" spans="1:12" x14ac:dyDescent="0.25">
      <c r="A2529" s="561" t="s">
        <v>2138</v>
      </c>
      <c r="B2529" s="561" t="s">
        <v>2139</v>
      </c>
      <c r="C2529" s="561" t="s">
        <v>2496</v>
      </c>
      <c r="D2529" s="561" t="s">
        <v>2497</v>
      </c>
      <c r="E2529" s="562" t="s">
        <v>22</v>
      </c>
      <c r="F2529" s="561" t="s">
        <v>22</v>
      </c>
      <c r="G2529" s="561" t="s">
        <v>27920</v>
      </c>
      <c r="H2529" s="561" t="s">
        <v>2504</v>
      </c>
      <c r="I2529" s="561" t="s">
        <v>25535</v>
      </c>
      <c r="J2529" s="561" t="s">
        <v>7063</v>
      </c>
      <c r="K2529" s="562" t="s">
        <v>27921</v>
      </c>
      <c r="L2529" s="561" t="s">
        <v>25</v>
      </c>
    </row>
    <row r="2530" spans="1:12" x14ac:dyDescent="0.25">
      <c r="A2530" s="561" t="s">
        <v>2138</v>
      </c>
      <c r="B2530" s="561" t="s">
        <v>2139</v>
      </c>
      <c r="C2530" s="561" t="s">
        <v>2496</v>
      </c>
      <c r="D2530" s="561" t="s">
        <v>2497</v>
      </c>
      <c r="E2530" s="562" t="s">
        <v>22</v>
      </c>
      <c r="F2530" s="561" t="s">
        <v>22</v>
      </c>
      <c r="G2530" s="561" t="s">
        <v>27922</v>
      </c>
      <c r="H2530" s="561" t="s">
        <v>2505</v>
      </c>
      <c r="I2530" s="561" t="s">
        <v>25535</v>
      </c>
      <c r="J2530" s="561" t="s">
        <v>7063</v>
      </c>
      <c r="K2530" s="562" t="s">
        <v>27923</v>
      </c>
      <c r="L2530" s="561" t="s">
        <v>25</v>
      </c>
    </row>
    <row r="2531" spans="1:12" x14ac:dyDescent="0.25">
      <c r="A2531" s="561" t="s">
        <v>2138</v>
      </c>
      <c r="B2531" s="561" t="s">
        <v>2139</v>
      </c>
      <c r="C2531" s="561" t="s">
        <v>2496</v>
      </c>
      <c r="D2531" s="561" t="s">
        <v>2497</v>
      </c>
      <c r="E2531" s="562" t="s">
        <v>22</v>
      </c>
      <c r="F2531" s="561" t="s">
        <v>22</v>
      </c>
      <c r="G2531" s="561" t="s">
        <v>27924</v>
      </c>
      <c r="H2531" s="561" t="s">
        <v>2506</v>
      </c>
      <c r="I2531" s="561" t="s">
        <v>25535</v>
      </c>
      <c r="J2531" s="561" t="s">
        <v>7063</v>
      </c>
      <c r="K2531" s="562" t="s">
        <v>27925</v>
      </c>
      <c r="L2531" s="561" t="s">
        <v>25</v>
      </c>
    </row>
    <row r="2532" spans="1:12" x14ac:dyDescent="0.25">
      <c r="A2532" s="561" t="s">
        <v>2138</v>
      </c>
      <c r="B2532" s="561" t="s">
        <v>2139</v>
      </c>
      <c r="C2532" s="561" t="s">
        <v>2496</v>
      </c>
      <c r="D2532" s="561" t="s">
        <v>2497</v>
      </c>
      <c r="E2532" s="562" t="s">
        <v>22</v>
      </c>
      <c r="F2532" s="561" t="s">
        <v>22</v>
      </c>
      <c r="G2532" s="561" t="s">
        <v>27926</v>
      </c>
      <c r="H2532" s="561" t="s">
        <v>2507</v>
      </c>
      <c r="I2532" s="561" t="s">
        <v>25535</v>
      </c>
      <c r="J2532" s="561" t="s">
        <v>7063</v>
      </c>
      <c r="K2532" s="562" t="s">
        <v>27927</v>
      </c>
      <c r="L2532" s="561" t="s">
        <v>25</v>
      </c>
    </row>
    <row r="2533" spans="1:12" x14ac:dyDescent="0.25">
      <c r="A2533" s="561" t="s">
        <v>2138</v>
      </c>
      <c r="B2533" s="561" t="s">
        <v>2139</v>
      </c>
      <c r="C2533" s="561" t="s">
        <v>2496</v>
      </c>
      <c r="D2533" s="561" t="s">
        <v>2497</v>
      </c>
      <c r="E2533" s="562" t="s">
        <v>22</v>
      </c>
      <c r="F2533" s="561" t="s">
        <v>22</v>
      </c>
      <c r="G2533" s="561" t="s">
        <v>27928</v>
      </c>
      <c r="H2533" s="561" t="s">
        <v>2508</v>
      </c>
      <c r="I2533" s="561" t="s">
        <v>25535</v>
      </c>
      <c r="J2533" s="561" t="s">
        <v>7063</v>
      </c>
      <c r="K2533" s="562" t="s">
        <v>27929</v>
      </c>
      <c r="L2533" s="561" t="s">
        <v>25</v>
      </c>
    </row>
    <row r="2534" spans="1:12" x14ac:dyDescent="0.25">
      <c r="A2534" s="561" t="s">
        <v>2138</v>
      </c>
      <c r="B2534" s="561" t="s">
        <v>2139</v>
      </c>
      <c r="C2534" s="561" t="s">
        <v>2496</v>
      </c>
      <c r="D2534" s="561" t="s">
        <v>2497</v>
      </c>
      <c r="E2534" s="562" t="s">
        <v>22</v>
      </c>
      <c r="F2534" s="561" t="s">
        <v>22</v>
      </c>
      <c r="G2534" s="561" t="s">
        <v>27930</v>
      </c>
      <c r="H2534" s="561" t="s">
        <v>2509</v>
      </c>
      <c r="I2534" s="561" t="s">
        <v>25535</v>
      </c>
      <c r="J2534" s="561" t="s">
        <v>7063</v>
      </c>
      <c r="K2534" s="562" t="s">
        <v>27931</v>
      </c>
      <c r="L2534" s="561" t="s">
        <v>25</v>
      </c>
    </row>
    <row r="2535" spans="1:12" x14ac:dyDescent="0.25">
      <c r="A2535" s="561" t="s">
        <v>2138</v>
      </c>
      <c r="B2535" s="561" t="s">
        <v>2139</v>
      </c>
      <c r="C2535" s="561" t="s">
        <v>2496</v>
      </c>
      <c r="D2535" s="561" t="s">
        <v>2497</v>
      </c>
      <c r="E2535" s="562" t="s">
        <v>22</v>
      </c>
      <c r="F2535" s="561" t="s">
        <v>22</v>
      </c>
      <c r="G2535" s="561" t="s">
        <v>27932</v>
      </c>
      <c r="H2535" s="561" t="s">
        <v>2510</v>
      </c>
      <c r="I2535" s="561" t="s">
        <v>25535</v>
      </c>
      <c r="J2535" s="561" t="s">
        <v>7063</v>
      </c>
      <c r="K2535" s="562" t="s">
        <v>27933</v>
      </c>
      <c r="L2535" s="561" t="s">
        <v>25</v>
      </c>
    </row>
    <row r="2536" spans="1:12" x14ac:dyDescent="0.25">
      <c r="A2536" s="561" t="s">
        <v>2138</v>
      </c>
      <c r="B2536" s="561" t="s">
        <v>2139</v>
      </c>
      <c r="C2536" s="561" t="s">
        <v>2496</v>
      </c>
      <c r="D2536" s="561" t="s">
        <v>2497</v>
      </c>
      <c r="E2536" s="562" t="s">
        <v>22</v>
      </c>
      <c r="F2536" s="561" t="s">
        <v>22</v>
      </c>
      <c r="G2536" s="561" t="s">
        <v>27934</v>
      </c>
      <c r="H2536" s="561" t="s">
        <v>2511</v>
      </c>
      <c r="I2536" s="561" t="s">
        <v>25535</v>
      </c>
      <c r="J2536" s="561" t="s">
        <v>7063</v>
      </c>
      <c r="K2536" s="562" t="s">
        <v>27935</v>
      </c>
      <c r="L2536" s="561" t="s">
        <v>25</v>
      </c>
    </row>
    <row r="2537" spans="1:12" x14ac:dyDescent="0.25">
      <c r="A2537" s="561" t="s">
        <v>2138</v>
      </c>
      <c r="B2537" s="561" t="s">
        <v>2139</v>
      </c>
      <c r="C2537" s="561" t="s">
        <v>2496</v>
      </c>
      <c r="D2537" s="561" t="s">
        <v>2497</v>
      </c>
      <c r="E2537" s="562" t="s">
        <v>22</v>
      </c>
      <c r="F2537" s="561" t="s">
        <v>22</v>
      </c>
      <c r="G2537" s="561" t="s">
        <v>27936</v>
      </c>
      <c r="H2537" s="561" t="s">
        <v>2512</v>
      </c>
      <c r="I2537" s="561" t="s">
        <v>25535</v>
      </c>
      <c r="J2537" s="561" t="s">
        <v>7063</v>
      </c>
      <c r="K2537" s="562" t="s">
        <v>27937</v>
      </c>
      <c r="L2537" s="561" t="s">
        <v>25</v>
      </c>
    </row>
    <row r="2538" spans="1:12" x14ac:dyDescent="0.25">
      <c r="A2538" s="561" t="s">
        <v>2138</v>
      </c>
      <c r="B2538" s="561" t="s">
        <v>2139</v>
      </c>
      <c r="C2538" s="561" t="s">
        <v>2496</v>
      </c>
      <c r="D2538" s="561" t="s">
        <v>2497</v>
      </c>
      <c r="E2538" s="562" t="s">
        <v>22</v>
      </c>
      <c r="F2538" s="561" t="s">
        <v>22</v>
      </c>
      <c r="G2538" s="561" t="s">
        <v>27938</v>
      </c>
      <c r="H2538" s="561" t="s">
        <v>2513</v>
      </c>
      <c r="I2538" s="561" t="s">
        <v>25535</v>
      </c>
      <c r="J2538" s="561" t="s">
        <v>7063</v>
      </c>
      <c r="K2538" s="562" t="s">
        <v>27939</v>
      </c>
      <c r="L2538" s="561" t="s">
        <v>25</v>
      </c>
    </row>
    <row r="2539" spans="1:12" x14ac:dyDescent="0.25">
      <c r="A2539" s="561" t="s">
        <v>2138</v>
      </c>
      <c r="B2539" s="561" t="s">
        <v>2139</v>
      </c>
      <c r="C2539" s="561" t="s">
        <v>2496</v>
      </c>
      <c r="D2539" s="561" t="s">
        <v>2497</v>
      </c>
      <c r="E2539" s="562" t="s">
        <v>22</v>
      </c>
      <c r="F2539" s="561" t="s">
        <v>22</v>
      </c>
      <c r="G2539" s="561" t="s">
        <v>27940</v>
      </c>
      <c r="H2539" s="561" t="s">
        <v>2514</v>
      </c>
      <c r="I2539" s="561" t="s">
        <v>25535</v>
      </c>
      <c r="J2539" s="561" t="s">
        <v>7063</v>
      </c>
      <c r="K2539" s="562" t="s">
        <v>27941</v>
      </c>
      <c r="L2539" s="561" t="s">
        <v>25</v>
      </c>
    </row>
    <row r="2540" spans="1:12" x14ac:dyDescent="0.25">
      <c r="A2540" s="561" t="s">
        <v>2138</v>
      </c>
      <c r="B2540" s="561" t="s">
        <v>2139</v>
      </c>
      <c r="C2540" s="561" t="s">
        <v>2496</v>
      </c>
      <c r="D2540" s="561" t="s">
        <v>2497</v>
      </c>
      <c r="E2540" s="562" t="s">
        <v>22</v>
      </c>
      <c r="F2540" s="561" t="s">
        <v>22</v>
      </c>
      <c r="G2540" s="561" t="s">
        <v>27942</v>
      </c>
      <c r="H2540" s="561" t="s">
        <v>2515</v>
      </c>
      <c r="I2540" s="561" t="s">
        <v>25535</v>
      </c>
      <c r="J2540" s="561" t="s">
        <v>7063</v>
      </c>
      <c r="K2540" s="562" t="s">
        <v>25698</v>
      </c>
      <c r="L2540" s="561" t="s">
        <v>25</v>
      </c>
    </row>
    <row r="2541" spans="1:12" x14ac:dyDescent="0.25">
      <c r="A2541" s="561" t="s">
        <v>2138</v>
      </c>
      <c r="B2541" s="561" t="s">
        <v>2139</v>
      </c>
      <c r="C2541" s="561" t="s">
        <v>2496</v>
      </c>
      <c r="D2541" s="561" t="s">
        <v>2497</v>
      </c>
      <c r="E2541" s="562" t="s">
        <v>22</v>
      </c>
      <c r="F2541" s="561" t="s">
        <v>22</v>
      </c>
      <c r="G2541" s="561" t="s">
        <v>27943</v>
      </c>
      <c r="H2541" s="561" t="s">
        <v>2516</v>
      </c>
      <c r="I2541" s="561" t="s">
        <v>25535</v>
      </c>
      <c r="J2541" s="561" t="s">
        <v>7063</v>
      </c>
      <c r="K2541" s="562" t="s">
        <v>27944</v>
      </c>
      <c r="L2541" s="561" t="s">
        <v>25</v>
      </c>
    </row>
    <row r="2542" spans="1:12" x14ac:dyDescent="0.25">
      <c r="A2542" s="561" t="s">
        <v>2138</v>
      </c>
      <c r="B2542" s="561" t="s">
        <v>2139</v>
      </c>
      <c r="C2542" s="561" t="s">
        <v>2496</v>
      </c>
      <c r="D2542" s="561" t="s">
        <v>2497</v>
      </c>
      <c r="E2542" s="562" t="s">
        <v>22</v>
      </c>
      <c r="F2542" s="561" t="s">
        <v>22</v>
      </c>
      <c r="G2542" s="561" t="s">
        <v>27945</v>
      </c>
      <c r="H2542" s="561" t="s">
        <v>2517</v>
      </c>
      <c r="I2542" s="561" t="s">
        <v>25535</v>
      </c>
      <c r="J2542" s="561" t="s">
        <v>7063</v>
      </c>
      <c r="K2542" s="562" t="s">
        <v>27946</v>
      </c>
      <c r="L2542" s="561" t="s">
        <v>25</v>
      </c>
    </row>
    <row r="2543" spans="1:12" x14ac:dyDescent="0.25">
      <c r="A2543" s="561" t="s">
        <v>2138</v>
      </c>
      <c r="B2543" s="561" t="s">
        <v>2139</v>
      </c>
      <c r="C2543" s="561" t="s">
        <v>2496</v>
      </c>
      <c r="D2543" s="561" t="s">
        <v>2497</v>
      </c>
      <c r="E2543" s="562" t="s">
        <v>22</v>
      </c>
      <c r="F2543" s="561" t="s">
        <v>22</v>
      </c>
      <c r="G2543" s="561" t="s">
        <v>27947</v>
      </c>
      <c r="H2543" s="561" t="s">
        <v>2518</v>
      </c>
      <c r="I2543" s="561" t="s">
        <v>25535</v>
      </c>
      <c r="J2543" s="561" t="s">
        <v>7063</v>
      </c>
      <c r="K2543" s="562" t="s">
        <v>27948</v>
      </c>
      <c r="L2543" s="561" t="s">
        <v>25</v>
      </c>
    </row>
    <row r="2544" spans="1:12" x14ac:dyDescent="0.25">
      <c r="A2544" s="561" t="s">
        <v>2138</v>
      </c>
      <c r="B2544" s="561" t="s">
        <v>2139</v>
      </c>
      <c r="C2544" s="561" t="s">
        <v>2496</v>
      </c>
      <c r="D2544" s="561" t="s">
        <v>2497</v>
      </c>
      <c r="E2544" s="562" t="s">
        <v>22</v>
      </c>
      <c r="F2544" s="561" t="s">
        <v>22</v>
      </c>
      <c r="G2544" s="561" t="s">
        <v>27949</v>
      </c>
      <c r="H2544" s="561" t="s">
        <v>2519</v>
      </c>
      <c r="I2544" s="561" t="s">
        <v>25535</v>
      </c>
      <c r="J2544" s="561" t="s">
        <v>7063</v>
      </c>
      <c r="K2544" s="562" t="s">
        <v>27950</v>
      </c>
      <c r="L2544" s="561" t="s">
        <v>25</v>
      </c>
    </row>
    <row r="2545" spans="1:12" x14ac:dyDescent="0.25">
      <c r="A2545" s="561" t="s">
        <v>2138</v>
      </c>
      <c r="B2545" s="561" t="s">
        <v>2139</v>
      </c>
      <c r="C2545" s="561" t="s">
        <v>2496</v>
      </c>
      <c r="D2545" s="561" t="s">
        <v>2497</v>
      </c>
      <c r="E2545" s="562" t="s">
        <v>22</v>
      </c>
      <c r="F2545" s="561" t="s">
        <v>22</v>
      </c>
      <c r="G2545" s="561" t="s">
        <v>27951</v>
      </c>
      <c r="H2545" s="561" t="s">
        <v>2520</v>
      </c>
      <c r="I2545" s="561" t="s">
        <v>25535</v>
      </c>
      <c r="J2545" s="561" t="s">
        <v>7063</v>
      </c>
      <c r="K2545" s="562" t="s">
        <v>27952</v>
      </c>
      <c r="L2545" s="561" t="s">
        <v>25</v>
      </c>
    </row>
    <row r="2546" spans="1:12" x14ac:dyDescent="0.25">
      <c r="A2546" s="561" t="s">
        <v>2138</v>
      </c>
      <c r="B2546" s="561" t="s">
        <v>2139</v>
      </c>
      <c r="C2546" s="561" t="s">
        <v>2496</v>
      </c>
      <c r="D2546" s="561" t="s">
        <v>2497</v>
      </c>
      <c r="E2546" s="562" t="s">
        <v>22</v>
      </c>
      <c r="F2546" s="561" t="s">
        <v>22</v>
      </c>
      <c r="G2546" s="561" t="s">
        <v>27953</v>
      </c>
      <c r="H2546" s="561" t="s">
        <v>2521</v>
      </c>
      <c r="I2546" s="561" t="s">
        <v>25535</v>
      </c>
      <c r="J2546" s="561" t="s">
        <v>7063</v>
      </c>
      <c r="K2546" s="562" t="s">
        <v>27954</v>
      </c>
      <c r="L2546" s="561" t="s">
        <v>25</v>
      </c>
    </row>
    <row r="2547" spans="1:12" x14ac:dyDescent="0.25">
      <c r="A2547" s="561" t="s">
        <v>2138</v>
      </c>
      <c r="B2547" s="561" t="s">
        <v>2139</v>
      </c>
      <c r="C2547" s="561" t="s">
        <v>2496</v>
      </c>
      <c r="D2547" s="561" t="s">
        <v>2497</v>
      </c>
      <c r="E2547" s="562" t="s">
        <v>22</v>
      </c>
      <c r="F2547" s="561" t="s">
        <v>22</v>
      </c>
      <c r="G2547" s="561" t="s">
        <v>27955</v>
      </c>
      <c r="H2547" s="561" t="s">
        <v>2522</v>
      </c>
      <c r="I2547" s="561" t="s">
        <v>25535</v>
      </c>
      <c r="J2547" s="561" t="s">
        <v>7063</v>
      </c>
      <c r="K2547" s="562" t="s">
        <v>7602</v>
      </c>
      <c r="L2547" s="561" t="s">
        <v>25</v>
      </c>
    </row>
    <row r="2548" spans="1:12" x14ac:dyDescent="0.25">
      <c r="A2548" s="561" t="s">
        <v>2138</v>
      </c>
      <c r="B2548" s="561" t="s">
        <v>2139</v>
      </c>
      <c r="C2548" s="561" t="s">
        <v>2496</v>
      </c>
      <c r="D2548" s="561" t="s">
        <v>2497</v>
      </c>
      <c r="E2548" s="562" t="s">
        <v>22</v>
      </c>
      <c r="F2548" s="561" t="s">
        <v>22</v>
      </c>
      <c r="G2548" s="561" t="s">
        <v>27956</v>
      </c>
      <c r="H2548" s="561" t="s">
        <v>27957</v>
      </c>
      <c r="I2548" s="561" t="s">
        <v>25535</v>
      </c>
      <c r="J2548" s="561" t="s">
        <v>7063</v>
      </c>
      <c r="K2548" s="562" t="s">
        <v>27958</v>
      </c>
      <c r="L2548" s="561" t="s">
        <v>25</v>
      </c>
    </row>
    <row r="2549" spans="1:12" x14ac:dyDescent="0.25">
      <c r="A2549" s="561" t="s">
        <v>2138</v>
      </c>
      <c r="B2549" s="561" t="s">
        <v>2139</v>
      </c>
      <c r="C2549" s="561" t="s">
        <v>2496</v>
      </c>
      <c r="D2549" s="561" t="s">
        <v>2497</v>
      </c>
      <c r="E2549" s="562" t="s">
        <v>22</v>
      </c>
      <c r="F2549" s="561" t="s">
        <v>22</v>
      </c>
      <c r="G2549" s="561" t="s">
        <v>27959</v>
      </c>
      <c r="H2549" s="561" t="s">
        <v>27960</v>
      </c>
      <c r="I2549" s="561" t="s">
        <v>25535</v>
      </c>
      <c r="J2549" s="561" t="s">
        <v>7063</v>
      </c>
      <c r="K2549" s="562" t="s">
        <v>27961</v>
      </c>
      <c r="L2549" s="561" t="s">
        <v>25</v>
      </c>
    </row>
    <row r="2550" spans="1:12" x14ac:dyDescent="0.25">
      <c r="A2550" s="561" t="s">
        <v>2138</v>
      </c>
      <c r="B2550" s="561" t="s">
        <v>2139</v>
      </c>
      <c r="C2550" s="561" t="s">
        <v>2496</v>
      </c>
      <c r="D2550" s="561" t="s">
        <v>2497</v>
      </c>
      <c r="E2550" s="562" t="s">
        <v>22</v>
      </c>
      <c r="F2550" s="561" t="s">
        <v>22</v>
      </c>
      <c r="G2550" s="561" t="s">
        <v>27962</v>
      </c>
      <c r="H2550" s="561" t="s">
        <v>27963</v>
      </c>
      <c r="I2550" s="561" t="s">
        <v>25535</v>
      </c>
      <c r="J2550" s="561" t="s">
        <v>7063</v>
      </c>
      <c r="K2550" s="562" t="s">
        <v>27964</v>
      </c>
      <c r="L2550" s="561" t="s">
        <v>25</v>
      </c>
    </row>
    <row r="2551" spans="1:12" x14ac:dyDescent="0.25">
      <c r="A2551" s="561" t="s">
        <v>2138</v>
      </c>
      <c r="B2551" s="561" t="s">
        <v>2139</v>
      </c>
      <c r="C2551" s="561" t="s">
        <v>2496</v>
      </c>
      <c r="D2551" s="561" t="s">
        <v>2497</v>
      </c>
      <c r="E2551" s="562" t="s">
        <v>22</v>
      </c>
      <c r="F2551" s="561" t="s">
        <v>22</v>
      </c>
      <c r="G2551" s="561" t="s">
        <v>27965</v>
      </c>
      <c r="H2551" s="561" t="s">
        <v>27966</v>
      </c>
      <c r="I2551" s="561" t="s">
        <v>25535</v>
      </c>
      <c r="J2551" s="561" t="s">
        <v>7063</v>
      </c>
      <c r="K2551" s="562" t="s">
        <v>27967</v>
      </c>
      <c r="L2551" s="561" t="s">
        <v>25</v>
      </c>
    </row>
    <row r="2552" spans="1:12" x14ac:dyDescent="0.25">
      <c r="A2552" s="561" t="s">
        <v>2138</v>
      </c>
      <c r="B2552" s="561" t="s">
        <v>2139</v>
      </c>
      <c r="C2552" s="561" t="s">
        <v>2496</v>
      </c>
      <c r="D2552" s="561" t="s">
        <v>2497</v>
      </c>
      <c r="E2552" s="562" t="s">
        <v>22</v>
      </c>
      <c r="F2552" s="561" t="s">
        <v>22</v>
      </c>
      <c r="G2552" s="561" t="s">
        <v>27968</v>
      </c>
      <c r="H2552" s="561" t="s">
        <v>27969</v>
      </c>
      <c r="I2552" s="561" t="s">
        <v>25535</v>
      </c>
      <c r="J2552" s="561" t="s">
        <v>7063</v>
      </c>
      <c r="K2552" s="562" t="s">
        <v>27970</v>
      </c>
      <c r="L2552" s="561" t="s">
        <v>25</v>
      </c>
    </row>
    <row r="2553" spans="1:12" x14ac:dyDescent="0.25">
      <c r="A2553" s="561" t="s">
        <v>2138</v>
      </c>
      <c r="B2553" s="561" t="s">
        <v>2139</v>
      </c>
      <c r="C2553" s="561" t="s">
        <v>2496</v>
      </c>
      <c r="D2553" s="561" t="s">
        <v>2497</v>
      </c>
      <c r="E2553" s="562" t="s">
        <v>22</v>
      </c>
      <c r="F2553" s="561" t="s">
        <v>22</v>
      </c>
      <c r="G2553" s="561" t="s">
        <v>27971</v>
      </c>
      <c r="H2553" s="561" t="s">
        <v>27972</v>
      </c>
      <c r="I2553" s="561" t="s">
        <v>25535</v>
      </c>
      <c r="J2553" s="561" t="s">
        <v>7063</v>
      </c>
      <c r="K2553" s="562" t="s">
        <v>27973</v>
      </c>
      <c r="L2553" s="561" t="s">
        <v>25</v>
      </c>
    </row>
    <row r="2554" spans="1:12" x14ac:dyDescent="0.25">
      <c r="A2554" s="561" t="s">
        <v>2138</v>
      </c>
      <c r="B2554" s="561" t="s">
        <v>2139</v>
      </c>
      <c r="C2554" s="561" t="s">
        <v>2496</v>
      </c>
      <c r="D2554" s="561" t="s">
        <v>2497</v>
      </c>
      <c r="E2554" s="562" t="s">
        <v>22</v>
      </c>
      <c r="F2554" s="561" t="s">
        <v>22</v>
      </c>
      <c r="G2554" s="561" t="s">
        <v>27974</v>
      </c>
      <c r="H2554" s="561" t="s">
        <v>27975</v>
      </c>
      <c r="I2554" s="561" t="s">
        <v>25535</v>
      </c>
      <c r="J2554" s="561" t="s">
        <v>7063</v>
      </c>
      <c r="K2554" s="562" t="s">
        <v>27976</v>
      </c>
      <c r="L2554" s="561" t="s">
        <v>25</v>
      </c>
    </row>
    <row r="2555" spans="1:12" x14ac:dyDescent="0.25">
      <c r="A2555" s="561" t="s">
        <v>2138</v>
      </c>
      <c r="B2555" s="561" t="s">
        <v>2139</v>
      </c>
      <c r="C2555" s="561" t="s">
        <v>2496</v>
      </c>
      <c r="D2555" s="561" t="s">
        <v>2497</v>
      </c>
      <c r="E2555" s="562" t="s">
        <v>22</v>
      </c>
      <c r="F2555" s="561" t="s">
        <v>22</v>
      </c>
      <c r="G2555" s="561" t="s">
        <v>27977</v>
      </c>
      <c r="H2555" s="561" t="s">
        <v>27978</v>
      </c>
      <c r="I2555" s="561" t="s">
        <v>25535</v>
      </c>
      <c r="J2555" s="561" t="s">
        <v>7063</v>
      </c>
      <c r="K2555" s="562" t="s">
        <v>27979</v>
      </c>
      <c r="L2555" s="561" t="s">
        <v>25</v>
      </c>
    </row>
    <row r="2556" spans="1:12" x14ac:dyDescent="0.25">
      <c r="A2556" s="561" t="s">
        <v>2138</v>
      </c>
      <c r="B2556" s="561" t="s">
        <v>2139</v>
      </c>
      <c r="C2556" s="561" t="s">
        <v>2496</v>
      </c>
      <c r="D2556" s="561" t="s">
        <v>2497</v>
      </c>
      <c r="E2556" s="562" t="s">
        <v>22</v>
      </c>
      <c r="F2556" s="561" t="s">
        <v>22</v>
      </c>
      <c r="G2556" s="561" t="s">
        <v>27980</v>
      </c>
      <c r="H2556" s="561" t="s">
        <v>27981</v>
      </c>
      <c r="I2556" s="561" t="s">
        <v>25535</v>
      </c>
      <c r="J2556" s="561" t="s">
        <v>7063</v>
      </c>
      <c r="K2556" s="562" t="s">
        <v>27982</v>
      </c>
      <c r="L2556" s="561" t="s">
        <v>25</v>
      </c>
    </row>
    <row r="2557" spans="1:12" x14ac:dyDescent="0.25">
      <c r="A2557" s="561" t="s">
        <v>2138</v>
      </c>
      <c r="B2557" s="561" t="s">
        <v>2139</v>
      </c>
      <c r="C2557" s="561" t="s">
        <v>2496</v>
      </c>
      <c r="D2557" s="561" t="s">
        <v>2497</v>
      </c>
      <c r="E2557" s="562" t="s">
        <v>22</v>
      </c>
      <c r="F2557" s="561" t="s">
        <v>22</v>
      </c>
      <c r="G2557" s="561" t="s">
        <v>27983</v>
      </c>
      <c r="H2557" s="561" t="s">
        <v>27984</v>
      </c>
      <c r="I2557" s="561" t="s">
        <v>25535</v>
      </c>
      <c r="J2557" s="561" t="s">
        <v>7063</v>
      </c>
      <c r="K2557" s="562" t="s">
        <v>27985</v>
      </c>
      <c r="L2557" s="561" t="s">
        <v>25</v>
      </c>
    </row>
    <row r="2558" spans="1:12" x14ac:dyDescent="0.25">
      <c r="A2558" s="561" t="s">
        <v>2138</v>
      </c>
      <c r="B2558" s="561" t="s">
        <v>2139</v>
      </c>
      <c r="C2558" s="561" t="s">
        <v>2496</v>
      </c>
      <c r="D2558" s="561" t="s">
        <v>2497</v>
      </c>
      <c r="E2558" s="562" t="s">
        <v>22</v>
      </c>
      <c r="F2558" s="561" t="s">
        <v>22</v>
      </c>
      <c r="G2558" s="561" t="s">
        <v>27986</v>
      </c>
      <c r="H2558" s="561" t="s">
        <v>27987</v>
      </c>
      <c r="I2558" s="561" t="s">
        <v>25535</v>
      </c>
      <c r="J2558" s="561" t="s">
        <v>7063</v>
      </c>
      <c r="K2558" s="562" t="s">
        <v>27988</v>
      </c>
      <c r="L2558" s="561" t="s">
        <v>25</v>
      </c>
    </row>
    <row r="2559" spans="1:12" x14ac:dyDescent="0.25">
      <c r="A2559" s="561" t="s">
        <v>2138</v>
      </c>
      <c r="B2559" s="561" t="s">
        <v>2139</v>
      </c>
      <c r="C2559" s="561" t="s">
        <v>2496</v>
      </c>
      <c r="D2559" s="561" t="s">
        <v>2497</v>
      </c>
      <c r="E2559" s="562" t="s">
        <v>22</v>
      </c>
      <c r="F2559" s="561" t="s">
        <v>22</v>
      </c>
      <c r="G2559" s="561" t="s">
        <v>27989</v>
      </c>
      <c r="H2559" s="561" t="s">
        <v>27990</v>
      </c>
      <c r="I2559" s="561" t="s">
        <v>25535</v>
      </c>
      <c r="J2559" s="561" t="s">
        <v>7063</v>
      </c>
      <c r="K2559" s="562" t="s">
        <v>27991</v>
      </c>
      <c r="L2559" s="561" t="s">
        <v>25</v>
      </c>
    </row>
    <row r="2560" spans="1:12" x14ac:dyDescent="0.25">
      <c r="A2560" s="561" t="s">
        <v>2138</v>
      </c>
      <c r="B2560" s="561" t="s">
        <v>2139</v>
      </c>
      <c r="C2560" s="561" t="s">
        <v>2496</v>
      </c>
      <c r="D2560" s="561" t="s">
        <v>2497</v>
      </c>
      <c r="E2560" s="562" t="s">
        <v>22</v>
      </c>
      <c r="F2560" s="561" t="s">
        <v>22</v>
      </c>
      <c r="G2560" s="561" t="s">
        <v>27992</v>
      </c>
      <c r="H2560" s="561" t="s">
        <v>27993</v>
      </c>
      <c r="I2560" s="561" t="s">
        <v>25535</v>
      </c>
      <c r="J2560" s="561" t="s">
        <v>24</v>
      </c>
      <c r="K2560" s="562" t="s">
        <v>27994</v>
      </c>
      <c r="L2560" s="561" t="s">
        <v>25</v>
      </c>
    </row>
    <row r="2561" spans="1:12" x14ac:dyDescent="0.25">
      <c r="A2561" s="561" t="s">
        <v>2138</v>
      </c>
      <c r="B2561" s="561" t="s">
        <v>2139</v>
      </c>
      <c r="C2561" s="561" t="s">
        <v>2496</v>
      </c>
      <c r="D2561" s="561" t="s">
        <v>2497</v>
      </c>
      <c r="E2561" s="562" t="s">
        <v>22</v>
      </c>
      <c r="F2561" s="561" t="s">
        <v>22</v>
      </c>
      <c r="G2561" s="561" t="s">
        <v>27995</v>
      </c>
      <c r="H2561" s="561" t="s">
        <v>27996</v>
      </c>
      <c r="I2561" s="561" t="s">
        <v>25535</v>
      </c>
      <c r="J2561" s="561" t="s">
        <v>24</v>
      </c>
      <c r="K2561" s="562" t="s">
        <v>27997</v>
      </c>
      <c r="L2561" s="561" t="s">
        <v>25</v>
      </c>
    </row>
    <row r="2562" spans="1:12" x14ac:dyDescent="0.25">
      <c r="A2562" s="561" t="s">
        <v>2138</v>
      </c>
      <c r="B2562" s="561" t="s">
        <v>2139</v>
      </c>
      <c r="C2562" s="561" t="s">
        <v>2496</v>
      </c>
      <c r="D2562" s="561" t="s">
        <v>2497</v>
      </c>
      <c r="E2562" s="562" t="s">
        <v>22</v>
      </c>
      <c r="F2562" s="561" t="s">
        <v>22</v>
      </c>
      <c r="G2562" s="561" t="s">
        <v>27998</v>
      </c>
      <c r="H2562" s="561" t="s">
        <v>2523</v>
      </c>
      <c r="I2562" s="561" t="s">
        <v>25535</v>
      </c>
      <c r="J2562" s="561" t="s">
        <v>7063</v>
      </c>
      <c r="K2562" s="562" t="s">
        <v>27999</v>
      </c>
      <c r="L2562" s="561" t="s">
        <v>25</v>
      </c>
    </row>
    <row r="2563" spans="1:12" x14ac:dyDescent="0.25">
      <c r="A2563" s="561" t="s">
        <v>2138</v>
      </c>
      <c r="B2563" s="561" t="s">
        <v>2139</v>
      </c>
      <c r="C2563" s="561" t="s">
        <v>2496</v>
      </c>
      <c r="D2563" s="561" t="s">
        <v>2497</v>
      </c>
      <c r="E2563" s="562" t="s">
        <v>22</v>
      </c>
      <c r="F2563" s="561" t="s">
        <v>22</v>
      </c>
      <c r="G2563" s="561" t="s">
        <v>28000</v>
      </c>
      <c r="H2563" s="561" t="s">
        <v>2524</v>
      </c>
      <c r="I2563" s="561" t="s">
        <v>25535</v>
      </c>
      <c r="J2563" s="561" t="s">
        <v>7063</v>
      </c>
      <c r="K2563" s="562" t="s">
        <v>28001</v>
      </c>
      <c r="L2563" s="561" t="s">
        <v>25</v>
      </c>
    </row>
    <row r="2564" spans="1:12" x14ac:dyDescent="0.25">
      <c r="A2564" s="561" t="s">
        <v>2138</v>
      </c>
      <c r="B2564" s="561" t="s">
        <v>2139</v>
      </c>
      <c r="C2564" s="561" t="s">
        <v>2496</v>
      </c>
      <c r="D2564" s="561" t="s">
        <v>2497</v>
      </c>
      <c r="E2564" s="562" t="s">
        <v>22</v>
      </c>
      <c r="F2564" s="561" t="s">
        <v>22</v>
      </c>
      <c r="G2564" s="561" t="s">
        <v>28002</v>
      </c>
      <c r="H2564" s="561" t="s">
        <v>2525</v>
      </c>
      <c r="I2564" s="561" t="s">
        <v>25535</v>
      </c>
      <c r="J2564" s="561" t="s">
        <v>7063</v>
      </c>
      <c r="K2564" s="562" t="s">
        <v>28003</v>
      </c>
      <c r="L2564" s="561" t="s">
        <v>25</v>
      </c>
    </row>
    <row r="2565" spans="1:12" x14ac:dyDescent="0.25">
      <c r="A2565" s="561" t="s">
        <v>2138</v>
      </c>
      <c r="B2565" s="561" t="s">
        <v>2139</v>
      </c>
      <c r="C2565" s="561" t="s">
        <v>2496</v>
      </c>
      <c r="D2565" s="561" t="s">
        <v>2497</v>
      </c>
      <c r="E2565" s="562" t="s">
        <v>22</v>
      </c>
      <c r="F2565" s="561" t="s">
        <v>22</v>
      </c>
      <c r="G2565" s="561" t="s">
        <v>28004</v>
      </c>
      <c r="H2565" s="561" t="s">
        <v>2526</v>
      </c>
      <c r="I2565" s="561" t="s">
        <v>25535</v>
      </c>
      <c r="J2565" s="561" t="s">
        <v>7063</v>
      </c>
      <c r="K2565" s="562" t="s">
        <v>28005</v>
      </c>
      <c r="L2565" s="561" t="s">
        <v>25</v>
      </c>
    </row>
    <row r="2566" spans="1:12" x14ac:dyDescent="0.25">
      <c r="A2566" s="561" t="s">
        <v>2138</v>
      </c>
      <c r="B2566" s="561" t="s">
        <v>2139</v>
      </c>
      <c r="C2566" s="561" t="s">
        <v>2496</v>
      </c>
      <c r="D2566" s="561" t="s">
        <v>2497</v>
      </c>
      <c r="E2566" s="562" t="s">
        <v>22</v>
      </c>
      <c r="F2566" s="561" t="s">
        <v>22</v>
      </c>
      <c r="G2566" s="561" t="s">
        <v>28006</v>
      </c>
      <c r="H2566" s="561" t="s">
        <v>28007</v>
      </c>
      <c r="I2566" s="561" t="s">
        <v>25535</v>
      </c>
      <c r="J2566" s="561" t="s">
        <v>24</v>
      </c>
      <c r="K2566" s="562" t="s">
        <v>28008</v>
      </c>
      <c r="L2566" s="561" t="s">
        <v>25</v>
      </c>
    </row>
    <row r="2567" spans="1:12" x14ac:dyDescent="0.25">
      <c r="A2567" s="561" t="s">
        <v>2138</v>
      </c>
      <c r="B2567" s="561" t="s">
        <v>2139</v>
      </c>
      <c r="C2567" s="561" t="s">
        <v>2496</v>
      </c>
      <c r="D2567" s="561" t="s">
        <v>2497</v>
      </c>
      <c r="E2567" s="562" t="s">
        <v>22</v>
      </c>
      <c r="F2567" s="561" t="s">
        <v>22</v>
      </c>
      <c r="G2567" s="561" t="s">
        <v>28009</v>
      </c>
      <c r="H2567" s="561" t="s">
        <v>28010</v>
      </c>
      <c r="I2567" s="561" t="s">
        <v>25535</v>
      </c>
      <c r="J2567" s="561" t="s">
        <v>7063</v>
      </c>
      <c r="K2567" s="562" t="s">
        <v>28011</v>
      </c>
      <c r="L2567" s="561" t="s">
        <v>25</v>
      </c>
    </row>
    <row r="2568" spans="1:12" x14ac:dyDescent="0.25">
      <c r="A2568" s="561" t="s">
        <v>2138</v>
      </c>
      <c r="B2568" s="561" t="s">
        <v>2139</v>
      </c>
      <c r="C2568" s="561" t="s">
        <v>2496</v>
      </c>
      <c r="D2568" s="561" t="s">
        <v>2497</v>
      </c>
      <c r="E2568" s="562" t="s">
        <v>22</v>
      </c>
      <c r="F2568" s="561" t="s">
        <v>22</v>
      </c>
      <c r="G2568" s="561" t="s">
        <v>28012</v>
      </c>
      <c r="H2568" s="561" t="s">
        <v>28013</v>
      </c>
      <c r="I2568" s="561" t="s">
        <v>25535</v>
      </c>
      <c r="J2568" s="561" t="s">
        <v>7063</v>
      </c>
      <c r="K2568" s="562" t="s">
        <v>28014</v>
      </c>
      <c r="L2568" s="561" t="s">
        <v>25</v>
      </c>
    </row>
    <row r="2569" spans="1:12" x14ac:dyDescent="0.25">
      <c r="A2569" s="561" t="s">
        <v>2138</v>
      </c>
      <c r="B2569" s="561" t="s">
        <v>2139</v>
      </c>
      <c r="C2569" s="561" t="s">
        <v>2496</v>
      </c>
      <c r="D2569" s="561" t="s">
        <v>2497</v>
      </c>
      <c r="E2569" s="562" t="s">
        <v>22</v>
      </c>
      <c r="F2569" s="561" t="s">
        <v>22</v>
      </c>
      <c r="G2569" s="561" t="s">
        <v>28015</v>
      </c>
      <c r="H2569" s="561" t="s">
        <v>28016</v>
      </c>
      <c r="I2569" s="561" t="s">
        <v>25535</v>
      </c>
      <c r="J2569" s="561" t="s">
        <v>7063</v>
      </c>
      <c r="K2569" s="562" t="s">
        <v>28017</v>
      </c>
      <c r="L2569" s="561" t="s">
        <v>25</v>
      </c>
    </row>
    <row r="2570" spans="1:12" x14ac:dyDescent="0.25">
      <c r="A2570" s="561" t="s">
        <v>2138</v>
      </c>
      <c r="B2570" s="561" t="s">
        <v>2139</v>
      </c>
      <c r="C2570" s="561" t="s">
        <v>2496</v>
      </c>
      <c r="D2570" s="561" t="s">
        <v>2497</v>
      </c>
      <c r="E2570" s="562" t="s">
        <v>22</v>
      </c>
      <c r="F2570" s="561" t="s">
        <v>22</v>
      </c>
      <c r="G2570" s="561" t="s">
        <v>28018</v>
      </c>
      <c r="H2570" s="561" t="s">
        <v>28019</v>
      </c>
      <c r="I2570" s="561" t="s">
        <v>25535</v>
      </c>
      <c r="J2570" s="561" t="s">
        <v>7063</v>
      </c>
      <c r="K2570" s="562" t="s">
        <v>28020</v>
      </c>
      <c r="L2570" s="561" t="s">
        <v>25</v>
      </c>
    </row>
    <row r="2571" spans="1:12" x14ac:dyDescent="0.25">
      <c r="A2571" s="561" t="s">
        <v>2138</v>
      </c>
      <c r="B2571" s="561" t="s">
        <v>2139</v>
      </c>
      <c r="C2571" s="561" t="s">
        <v>2496</v>
      </c>
      <c r="D2571" s="561" t="s">
        <v>2497</v>
      </c>
      <c r="E2571" s="562" t="s">
        <v>22</v>
      </c>
      <c r="F2571" s="561" t="s">
        <v>22</v>
      </c>
      <c r="G2571" s="561" t="s">
        <v>28021</v>
      </c>
      <c r="H2571" s="561" t="s">
        <v>28022</v>
      </c>
      <c r="I2571" s="561" t="s">
        <v>25535</v>
      </c>
      <c r="J2571" s="561" t="s">
        <v>7063</v>
      </c>
      <c r="K2571" s="562" t="s">
        <v>28023</v>
      </c>
      <c r="L2571" s="561" t="s">
        <v>25</v>
      </c>
    </row>
    <row r="2572" spans="1:12" x14ac:dyDescent="0.25">
      <c r="A2572" s="561" t="s">
        <v>2138</v>
      </c>
      <c r="B2572" s="561" t="s">
        <v>2139</v>
      </c>
      <c r="C2572" s="561" t="s">
        <v>2496</v>
      </c>
      <c r="D2572" s="561" t="s">
        <v>2497</v>
      </c>
      <c r="E2572" s="562" t="s">
        <v>22</v>
      </c>
      <c r="F2572" s="561" t="s">
        <v>22</v>
      </c>
      <c r="G2572" s="561" t="s">
        <v>28024</v>
      </c>
      <c r="H2572" s="561" t="s">
        <v>28025</v>
      </c>
      <c r="I2572" s="561" t="s">
        <v>25535</v>
      </c>
      <c r="J2572" s="561" t="s">
        <v>7063</v>
      </c>
      <c r="K2572" s="562" t="s">
        <v>28026</v>
      </c>
      <c r="L2572" s="561" t="s">
        <v>25</v>
      </c>
    </row>
    <row r="2573" spans="1:12" x14ac:dyDescent="0.25">
      <c r="A2573" s="561" t="s">
        <v>2138</v>
      </c>
      <c r="B2573" s="561" t="s">
        <v>2139</v>
      </c>
      <c r="C2573" s="561" t="s">
        <v>2496</v>
      </c>
      <c r="D2573" s="561" t="s">
        <v>2497</v>
      </c>
      <c r="E2573" s="562" t="s">
        <v>22</v>
      </c>
      <c r="F2573" s="561" t="s">
        <v>22</v>
      </c>
      <c r="G2573" s="561" t="s">
        <v>28027</v>
      </c>
      <c r="H2573" s="561" t="s">
        <v>28028</v>
      </c>
      <c r="I2573" s="561" t="s">
        <v>25535</v>
      </c>
      <c r="J2573" s="561" t="s">
        <v>24</v>
      </c>
      <c r="K2573" s="562" t="s">
        <v>28029</v>
      </c>
      <c r="L2573" s="561" t="s">
        <v>25</v>
      </c>
    </row>
    <row r="2574" spans="1:12" x14ac:dyDescent="0.25">
      <c r="A2574" s="561" t="s">
        <v>2138</v>
      </c>
      <c r="B2574" s="561" t="s">
        <v>2139</v>
      </c>
      <c r="C2574" s="561" t="s">
        <v>2496</v>
      </c>
      <c r="D2574" s="561" t="s">
        <v>2497</v>
      </c>
      <c r="E2574" s="562" t="s">
        <v>22</v>
      </c>
      <c r="F2574" s="561" t="s">
        <v>22</v>
      </c>
      <c r="G2574" s="561" t="s">
        <v>28030</v>
      </c>
      <c r="H2574" s="561" t="s">
        <v>28031</v>
      </c>
      <c r="I2574" s="561" t="s">
        <v>25535</v>
      </c>
      <c r="J2574" s="561" t="s">
        <v>24</v>
      </c>
      <c r="K2574" s="562" t="s">
        <v>28032</v>
      </c>
      <c r="L2574" s="561" t="s">
        <v>25</v>
      </c>
    </row>
    <row r="2575" spans="1:12" x14ac:dyDescent="0.25">
      <c r="A2575" s="561" t="s">
        <v>2138</v>
      </c>
      <c r="B2575" s="561" t="s">
        <v>2139</v>
      </c>
      <c r="C2575" s="561" t="s">
        <v>2496</v>
      </c>
      <c r="D2575" s="561" t="s">
        <v>2497</v>
      </c>
      <c r="E2575" s="562" t="s">
        <v>22</v>
      </c>
      <c r="F2575" s="561" t="s">
        <v>22</v>
      </c>
      <c r="G2575" s="561" t="s">
        <v>28033</v>
      </c>
      <c r="H2575" s="561" t="s">
        <v>28034</v>
      </c>
      <c r="I2575" s="561" t="s">
        <v>25535</v>
      </c>
      <c r="J2575" s="561" t="s">
        <v>7063</v>
      </c>
      <c r="K2575" s="562" t="s">
        <v>28035</v>
      </c>
      <c r="L2575" s="561" t="s">
        <v>25</v>
      </c>
    </row>
    <row r="2576" spans="1:12" x14ac:dyDescent="0.25">
      <c r="A2576" s="561" t="s">
        <v>2138</v>
      </c>
      <c r="B2576" s="561" t="s">
        <v>2139</v>
      </c>
      <c r="C2576" s="561" t="s">
        <v>2496</v>
      </c>
      <c r="D2576" s="561" t="s">
        <v>2497</v>
      </c>
      <c r="E2576" s="562" t="s">
        <v>22</v>
      </c>
      <c r="F2576" s="561" t="s">
        <v>22</v>
      </c>
      <c r="G2576" s="561" t="s">
        <v>28036</v>
      </c>
      <c r="H2576" s="561" t="s">
        <v>28037</v>
      </c>
      <c r="I2576" s="561" t="s">
        <v>25535</v>
      </c>
      <c r="J2576" s="561" t="s">
        <v>7063</v>
      </c>
      <c r="K2576" s="562" t="s">
        <v>28038</v>
      </c>
      <c r="L2576" s="561" t="s">
        <v>25</v>
      </c>
    </row>
    <row r="2577" spans="1:12" x14ac:dyDescent="0.25">
      <c r="A2577" s="561" t="s">
        <v>2138</v>
      </c>
      <c r="B2577" s="561" t="s">
        <v>2139</v>
      </c>
      <c r="C2577" s="561" t="s">
        <v>2496</v>
      </c>
      <c r="D2577" s="561" t="s">
        <v>2497</v>
      </c>
      <c r="E2577" s="562" t="s">
        <v>22</v>
      </c>
      <c r="F2577" s="561" t="s">
        <v>22</v>
      </c>
      <c r="G2577" s="561" t="s">
        <v>28039</v>
      </c>
      <c r="H2577" s="561" t="s">
        <v>28040</v>
      </c>
      <c r="I2577" s="561" t="s">
        <v>25535</v>
      </c>
      <c r="J2577" s="561" t="s">
        <v>7063</v>
      </c>
      <c r="K2577" s="562" t="s">
        <v>28041</v>
      </c>
      <c r="L2577" s="561" t="s">
        <v>25</v>
      </c>
    </row>
    <row r="2578" spans="1:12" x14ac:dyDescent="0.25">
      <c r="A2578" s="561" t="s">
        <v>2138</v>
      </c>
      <c r="B2578" s="561" t="s">
        <v>2139</v>
      </c>
      <c r="C2578" s="561" t="s">
        <v>2496</v>
      </c>
      <c r="D2578" s="561" t="s">
        <v>2497</v>
      </c>
      <c r="E2578" s="562" t="s">
        <v>22</v>
      </c>
      <c r="F2578" s="561" t="s">
        <v>22</v>
      </c>
      <c r="G2578" s="561" t="s">
        <v>28042</v>
      </c>
      <c r="H2578" s="561" t="s">
        <v>28043</v>
      </c>
      <c r="I2578" s="561" t="s">
        <v>25535</v>
      </c>
      <c r="J2578" s="561" t="s">
        <v>7063</v>
      </c>
      <c r="K2578" s="562" t="s">
        <v>7509</v>
      </c>
      <c r="L2578" s="561" t="s">
        <v>25</v>
      </c>
    </row>
    <row r="2579" spans="1:12" x14ac:dyDescent="0.25">
      <c r="A2579" s="561" t="s">
        <v>2138</v>
      </c>
      <c r="B2579" s="561" t="s">
        <v>2139</v>
      </c>
      <c r="C2579" s="561" t="s">
        <v>2496</v>
      </c>
      <c r="D2579" s="561" t="s">
        <v>2497</v>
      </c>
      <c r="E2579" s="562" t="s">
        <v>22</v>
      </c>
      <c r="F2579" s="561" t="s">
        <v>22</v>
      </c>
      <c r="G2579" s="561" t="s">
        <v>28044</v>
      </c>
      <c r="H2579" s="561" t="s">
        <v>28045</v>
      </c>
      <c r="I2579" s="561" t="s">
        <v>25535</v>
      </c>
      <c r="J2579" s="561" t="s">
        <v>7063</v>
      </c>
      <c r="K2579" s="562" t="s">
        <v>28046</v>
      </c>
      <c r="L2579" s="561" t="s">
        <v>25</v>
      </c>
    </row>
    <row r="2580" spans="1:12" x14ac:dyDescent="0.25">
      <c r="A2580" s="561" t="s">
        <v>2138</v>
      </c>
      <c r="B2580" s="561" t="s">
        <v>2139</v>
      </c>
      <c r="C2580" s="561" t="s">
        <v>2496</v>
      </c>
      <c r="D2580" s="561" t="s">
        <v>2497</v>
      </c>
      <c r="E2580" s="562" t="s">
        <v>22</v>
      </c>
      <c r="F2580" s="561" t="s">
        <v>22</v>
      </c>
      <c r="G2580" s="561" t="s">
        <v>28047</v>
      </c>
      <c r="H2580" s="561" t="s">
        <v>28048</v>
      </c>
      <c r="I2580" s="561" t="s">
        <v>25535</v>
      </c>
      <c r="J2580" s="561" t="s">
        <v>7063</v>
      </c>
      <c r="K2580" s="562" t="s">
        <v>28049</v>
      </c>
      <c r="L2580" s="561" t="s">
        <v>25</v>
      </c>
    </row>
    <row r="2581" spans="1:12" x14ac:dyDescent="0.25">
      <c r="A2581" s="561" t="s">
        <v>2138</v>
      </c>
      <c r="B2581" s="561" t="s">
        <v>2139</v>
      </c>
      <c r="C2581" s="561" t="s">
        <v>2496</v>
      </c>
      <c r="D2581" s="561" t="s">
        <v>2497</v>
      </c>
      <c r="E2581" s="562" t="s">
        <v>22</v>
      </c>
      <c r="F2581" s="561" t="s">
        <v>22</v>
      </c>
      <c r="G2581" s="561" t="s">
        <v>28050</v>
      </c>
      <c r="H2581" s="561" t="s">
        <v>28051</v>
      </c>
      <c r="I2581" s="561" t="s">
        <v>25535</v>
      </c>
      <c r="J2581" s="561" t="s">
        <v>7063</v>
      </c>
      <c r="K2581" s="562" t="s">
        <v>28052</v>
      </c>
      <c r="L2581" s="561" t="s">
        <v>25</v>
      </c>
    </row>
    <row r="2582" spans="1:12" x14ac:dyDescent="0.25">
      <c r="A2582" s="561" t="s">
        <v>2138</v>
      </c>
      <c r="B2582" s="561" t="s">
        <v>2139</v>
      </c>
      <c r="C2582" s="561" t="s">
        <v>2496</v>
      </c>
      <c r="D2582" s="561" t="s">
        <v>2497</v>
      </c>
      <c r="E2582" s="562" t="s">
        <v>22</v>
      </c>
      <c r="F2582" s="561" t="s">
        <v>22</v>
      </c>
      <c r="G2582" s="561" t="s">
        <v>28053</v>
      </c>
      <c r="H2582" s="561" t="s">
        <v>28054</v>
      </c>
      <c r="I2582" s="561" t="s">
        <v>25535</v>
      </c>
      <c r="J2582" s="561" t="s">
        <v>7063</v>
      </c>
      <c r="K2582" s="562" t="s">
        <v>28055</v>
      </c>
      <c r="L2582" s="561" t="s">
        <v>25</v>
      </c>
    </row>
    <row r="2583" spans="1:12" x14ac:dyDescent="0.25">
      <c r="A2583" s="561" t="s">
        <v>2138</v>
      </c>
      <c r="B2583" s="561" t="s">
        <v>2139</v>
      </c>
      <c r="C2583" s="561" t="s">
        <v>2496</v>
      </c>
      <c r="D2583" s="561" t="s">
        <v>2497</v>
      </c>
      <c r="E2583" s="562" t="s">
        <v>22</v>
      </c>
      <c r="F2583" s="561" t="s">
        <v>22</v>
      </c>
      <c r="G2583" s="561" t="s">
        <v>28056</v>
      </c>
      <c r="H2583" s="561" t="s">
        <v>28057</v>
      </c>
      <c r="I2583" s="561" t="s">
        <v>25535</v>
      </c>
      <c r="J2583" s="561" t="s">
        <v>7063</v>
      </c>
      <c r="K2583" s="562" t="s">
        <v>28058</v>
      </c>
      <c r="L2583" s="561" t="s">
        <v>25</v>
      </c>
    </row>
    <row r="2584" spans="1:12" x14ac:dyDescent="0.25">
      <c r="A2584" s="561" t="s">
        <v>2138</v>
      </c>
      <c r="B2584" s="561" t="s">
        <v>2139</v>
      </c>
      <c r="C2584" s="561" t="s">
        <v>2496</v>
      </c>
      <c r="D2584" s="561" t="s">
        <v>2497</v>
      </c>
      <c r="E2584" s="562" t="s">
        <v>22</v>
      </c>
      <c r="F2584" s="561" t="s">
        <v>22</v>
      </c>
      <c r="G2584" s="561" t="s">
        <v>28059</v>
      </c>
      <c r="H2584" s="561" t="s">
        <v>28060</v>
      </c>
      <c r="I2584" s="561" t="s">
        <v>25535</v>
      </c>
      <c r="J2584" s="561" t="s">
        <v>7063</v>
      </c>
      <c r="K2584" s="562" t="s">
        <v>28061</v>
      </c>
      <c r="L2584" s="561" t="s">
        <v>25</v>
      </c>
    </row>
    <row r="2585" spans="1:12" x14ac:dyDescent="0.25">
      <c r="A2585" s="561" t="s">
        <v>2138</v>
      </c>
      <c r="B2585" s="561" t="s">
        <v>2139</v>
      </c>
      <c r="C2585" s="561" t="s">
        <v>2496</v>
      </c>
      <c r="D2585" s="561" t="s">
        <v>2497</v>
      </c>
      <c r="E2585" s="562" t="s">
        <v>22</v>
      </c>
      <c r="F2585" s="561" t="s">
        <v>22</v>
      </c>
      <c r="G2585" s="561" t="s">
        <v>28062</v>
      </c>
      <c r="H2585" s="561" t="s">
        <v>28063</v>
      </c>
      <c r="I2585" s="561" t="s">
        <v>25535</v>
      </c>
      <c r="J2585" s="561" t="s">
        <v>7063</v>
      </c>
      <c r="K2585" s="562" t="s">
        <v>28064</v>
      </c>
      <c r="L2585" s="561" t="s">
        <v>25</v>
      </c>
    </row>
    <row r="2586" spans="1:12" x14ac:dyDescent="0.25">
      <c r="A2586" s="561" t="s">
        <v>2138</v>
      </c>
      <c r="B2586" s="561" t="s">
        <v>2139</v>
      </c>
      <c r="C2586" s="561" t="s">
        <v>2496</v>
      </c>
      <c r="D2586" s="561" t="s">
        <v>2497</v>
      </c>
      <c r="E2586" s="562" t="s">
        <v>22</v>
      </c>
      <c r="F2586" s="561" t="s">
        <v>22</v>
      </c>
      <c r="G2586" s="561" t="s">
        <v>28065</v>
      </c>
      <c r="H2586" s="561" t="s">
        <v>28066</v>
      </c>
      <c r="I2586" s="561" t="s">
        <v>25535</v>
      </c>
      <c r="J2586" s="561" t="s">
        <v>7063</v>
      </c>
      <c r="K2586" s="562" t="s">
        <v>28067</v>
      </c>
      <c r="L2586" s="561" t="s">
        <v>25</v>
      </c>
    </row>
    <row r="2587" spans="1:12" x14ac:dyDescent="0.25">
      <c r="A2587" s="561" t="s">
        <v>2138</v>
      </c>
      <c r="B2587" s="561" t="s">
        <v>2139</v>
      </c>
      <c r="C2587" s="561" t="s">
        <v>2496</v>
      </c>
      <c r="D2587" s="561" t="s">
        <v>2497</v>
      </c>
      <c r="E2587" s="562" t="s">
        <v>22</v>
      </c>
      <c r="F2587" s="561" t="s">
        <v>22</v>
      </c>
      <c r="G2587" s="561" t="s">
        <v>28068</v>
      </c>
      <c r="H2587" s="561" t="s">
        <v>28069</v>
      </c>
      <c r="I2587" s="561" t="s">
        <v>25535</v>
      </c>
      <c r="J2587" s="561" t="s">
        <v>7063</v>
      </c>
      <c r="K2587" s="562" t="s">
        <v>28070</v>
      </c>
      <c r="L2587" s="561" t="s">
        <v>25</v>
      </c>
    </row>
    <row r="2588" spans="1:12" x14ac:dyDescent="0.25">
      <c r="A2588" s="561" t="s">
        <v>2138</v>
      </c>
      <c r="B2588" s="561" t="s">
        <v>2139</v>
      </c>
      <c r="C2588" s="561" t="s">
        <v>2496</v>
      </c>
      <c r="D2588" s="561" t="s">
        <v>2497</v>
      </c>
      <c r="E2588" s="562" t="s">
        <v>22</v>
      </c>
      <c r="F2588" s="561" t="s">
        <v>22</v>
      </c>
      <c r="G2588" s="561" t="s">
        <v>28071</v>
      </c>
      <c r="H2588" s="561" t="s">
        <v>28072</v>
      </c>
      <c r="I2588" s="561" t="s">
        <v>25535</v>
      </c>
      <c r="J2588" s="561" t="s">
        <v>24</v>
      </c>
      <c r="K2588" s="562" t="s">
        <v>28073</v>
      </c>
      <c r="L2588" s="561" t="s">
        <v>25</v>
      </c>
    </row>
    <row r="2589" spans="1:12" x14ac:dyDescent="0.25">
      <c r="A2589" s="561" t="s">
        <v>2138</v>
      </c>
      <c r="B2589" s="561" t="s">
        <v>2139</v>
      </c>
      <c r="C2589" s="561" t="s">
        <v>2496</v>
      </c>
      <c r="D2589" s="561" t="s">
        <v>2497</v>
      </c>
      <c r="E2589" s="562" t="s">
        <v>22</v>
      </c>
      <c r="F2589" s="561" t="s">
        <v>22</v>
      </c>
      <c r="G2589" s="561" t="s">
        <v>28074</v>
      </c>
      <c r="H2589" s="561" t="s">
        <v>28075</v>
      </c>
      <c r="I2589" s="561" t="s">
        <v>25535</v>
      </c>
      <c r="J2589" s="561" t="s">
        <v>24</v>
      </c>
      <c r="K2589" s="562" t="s">
        <v>28076</v>
      </c>
      <c r="L2589" s="561" t="s">
        <v>25</v>
      </c>
    </row>
    <row r="2590" spans="1:12" x14ac:dyDescent="0.25">
      <c r="A2590" s="561" t="s">
        <v>2138</v>
      </c>
      <c r="B2590" s="561" t="s">
        <v>2139</v>
      </c>
      <c r="C2590" s="561" t="s">
        <v>2496</v>
      </c>
      <c r="D2590" s="561" t="s">
        <v>2497</v>
      </c>
      <c r="E2590" s="562" t="s">
        <v>22</v>
      </c>
      <c r="F2590" s="561" t="s">
        <v>22</v>
      </c>
      <c r="G2590" s="561">
        <v>102487</v>
      </c>
      <c r="H2590" s="561" t="s">
        <v>28077</v>
      </c>
      <c r="I2590" s="561" t="s">
        <v>25535</v>
      </c>
      <c r="J2590" s="561" t="s">
        <v>7063</v>
      </c>
      <c r="K2590" s="562" t="s">
        <v>28078</v>
      </c>
      <c r="L2590" s="561" t="s">
        <v>25</v>
      </c>
    </row>
    <row r="2591" spans="1:12" x14ac:dyDescent="0.25">
      <c r="A2591" s="561" t="s">
        <v>2138</v>
      </c>
      <c r="B2591" s="561" t="s">
        <v>2139</v>
      </c>
      <c r="C2591" s="561" t="s">
        <v>2496</v>
      </c>
      <c r="D2591" s="561" t="s">
        <v>2497</v>
      </c>
      <c r="E2591" s="562" t="s">
        <v>22</v>
      </c>
      <c r="F2591" s="561" t="s">
        <v>22</v>
      </c>
      <c r="G2591" s="561" t="s">
        <v>28079</v>
      </c>
      <c r="H2591" s="561" t="s">
        <v>28080</v>
      </c>
      <c r="I2591" s="561" t="s">
        <v>25535</v>
      </c>
      <c r="J2591" s="561" t="s">
        <v>7063</v>
      </c>
      <c r="K2591" s="562" t="s">
        <v>28081</v>
      </c>
      <c r="L2591" s="561" t="s">
        <v>25</v>
      </c>
    </row>
    <row r="2592" spans="1:12" x14ac:dyDescent="0.25">
      <c r="A2592" s="561" t="s">
        <v>2138</v>
      </c>
      <c r="B2592" s="561" t="s">
        <v>2139</v>
      </c>
      <c r="C2592" s="561" t="s">
        <v>2496</v>
      </c>
      <c r="D2592" s="561" t="s">
        <v>2497</v>
      </c>
      <c r="E2592" s="562" t="s">
        <v>22</v>
      </c>
      <c r="F2592" s="561" t="s">
        <v>22</v>
      </c>
      <c r="G2592" s="561" t="s">
        <v>28082</v>
      </c>
      <c r="H2592" s="561" t="s">
        <v>28083</v>
      </c>
      <c r="I2592" s="561" t="s">
        <v>25535</v>
      </c>
      <c r="J2592" s="561" t="s">
        <v>24</v>
      </c>
      <c r="K2592" s="562" t="s">
        <v>28084</v>
      </c>
      <c r="L2592" s="561" t="s">
        <v>25</v>
      </c>
    </row>
    <row r="2593" spans="1:12" x14ac:dyDescent="0.25">
      <c r="A2593" s="561" t="s">
        <v>2138</v>
      </c>
      <c r="B2593" s="561" t="s">
        <v>2139</v>
      </c>
      <c r="C2593" s="561" t="s">
        <v>2527</v>
      </c>
      <c r="D2593" s="561" t="s">
        <v>2528</v>
      </c>
      <c r="E2593" s="562" t="s">
        <v>22</v>
      </c>
      <c r="F2593" s="561" t="s">
        <v>22</v>
      </c>
      <c r="G2593" s="561" t="s">
        <v>28085</v>
      </c>
      <c r="H2593" s="561" t="s">
        <v>28086</v>
      </c>
      <c r="I2593" s="561" t="s">
        <v>23868</v>
      </c>
      <c r="J2593" s="561" t="s">
        <v>7063</v>
      </c>
      <c r="K2593" s="562" t="s">
        <v>28087</v>
      </c>
      <c r="L2593" s="561" t="s">
        <v>25</v>
      </c>
    </row>
    <row r="2594" spans="1:12" x14ac:dyDescent="0.25">
      <c r="A2594" s="561" t="s">
        <v>2138</v>
      </c>
      <c r="B2594" s="561" t="s">
        <v>2139</v>
      </c>
      <c r="C2594" s="561" t="s">
        <v>2527</v>
      </c>
      <c r="D2594" s="561" t="s">
        <v>2528</v>
      </c>
      <c r="E2594" s="562" t="s">
        <v>22</v>
      </c>
      <c r="F2594" s="561" t="s">
        <v>22</v>
      </c>
      <c r="G2594" s="561" t="s">
        <v>28088</v>
      </c>
      <c r="H2594" s="561" t="s">
        <v>28089</v>
      </c>
      <c r="I2594" s="561" t="s">
        <v>23868</v>
      </c>
      <c r="J2594" s="561" t="s">
        <v>7063</v>
      </c>
      <c r="K2594" s="562" t="s">
        <v>28090</v>
      </c>
      <c r="L2594" s="561" t="s">
        <v>25</v>
      </c>
    </row>
    <row r="2595" spans="1:12" x14ac:dyDescent="0.25">
      <c r="A2595" s="561" t="s">
        <v>2138</v>
      </c>
      <c r="B2595" s="561" t="s">
        <v>2139</v>
      </c>
      <c r="C2595" s="561" t="s">
        <v>2529</v>
      </c>
      <c r="D2595" s="561" t="s">
        <v>2530</v>
      </c>
      <c r="E2595" s="562" t="s">
        <v>22</v>
      </c>
      <c r="F2595" s="561" t="s">
        <v>22</v>
      </c>
      <c r="G2595" s="561" t="s">
        <v>28091</v>
      </c>
      <c r="H2595" s="561" t="s">
        <v>2531</v>
      </c>
      <c r="I2595" s="561" t="s">
        <v>25535</v>
      </c>
      <c r="J2595" s="561" t="s">
        <v>7063</v>
      </c>
      <c r="K2595" s="562" t="s">
        <v>28092</v>
      </c>
      <c r="L2595" s="561" t="s">
        <v>25</v>
      </c>
    </row>
    <row r="2596" spans="1:12" x14ac:dyDescent="0.25">
      <c r="A2596" s="561" t="s">
        <v>2138</v>
      </c>
      <c r="B2596" s="561" t="s">
        <v>2139</v>
      </c>
      <c r="C2596" s="561" t="s">
        <v>2529</v>
      </c>
      <c r="D2596" s="561" t="s">
        <v>2530</v>
      </c>
      <c r="E2596" s="562" t="s">
        <v>22</v>
      </c>
      <c r="F2596" s="561" t="s">
        <v>22</v>
      </c>
      <c r="G2596" s="561" t="s">
        <v>28093</v>
      </c>
      <c r="H2596" s="561" t="s">
        <v>2532</v>
      </c>
      <c r="I2596" s="561" t="s">
        <v>25535</v>
      </c>
      <c r="J2596" s="561" t="s">
        <v>7063</v>
      </c>
      <c r="K2596" s="562" t="s">
        <v>28094</v>
      </c>
      <c r="L2596" s="561" t="s">
        <v>25</v>
      </c>
    </row>
    <row r="2597" spans="1:12" x14ac:dyDescent="0.25">
      <c r="A2597" s="561" t="s">
        <v>2138</v>
      </c>
      <c r="B2597" s="561" t="s">
        <v>2139</v>
      </c>
      <c r="C2597" s="561" t="s">
        <v>2533</v>
      </c>
      <c r="D2597" s="561" t="s">
        <v>2534</v>
      </c>
      <c r="E2597" s="562" t="s">
        <v>22</v>
      </c>
      <c r="F2597" s="561" t="s">
        <v>22</v>
      </c>
      <c r="G2597" s="561" t="s">
        <v>28095</v>
      </c>
      <c r="H2597" s="561" t="s">
        <v>28096</v>
      </c>
      <c r="I2597" s="561" t="s">
        <v>23148</v>
      </c>
      <c r="J2597" s="561" t="s">
        <v>24</v>
      </c>
      <c r="K2597" s="562" t="s">
        <v>28097</v>
      </c>
      <c r="L2597" s="561" t="s">
        <v>25</v>
      </c>
    </row>
    <row r="2598" spans="1:12" x14ac:dyDescent="0.25">
      <c r="A2598" s="561" t="s">
        <v>2138</v>
      </c>
      <c r="B2598" s="561" t="s">
        <v>2139</v>
      </c>
      <c r="C2598" s="561" t="s">
        <v>2533</v>
      </c>
      <c r="D2598" s="561" t="s">
        <v>2534</v>
      </c>
      <c r="E2598" s="562" t="s">
        <v>22</v>
      </c>
      <c r="F2598" s="561" t="s">
        <v>22</v>
      </c>
      <c r="G2598" s="561" t="s">
        <v>28098</v>
      </c>
      <c r="H2598" s="561" t="s">
        <v>2535</v>
      </c>
      <c r="I2598" s="561" t="s">
        <v>23148</v>
      </c>
      <c r="J2598" s="561" t="s">
        <v>24</v>
      </c>
      <c r="K2598" s="562" t="s">
        <v>7444</v>
      </c>
      <c r="L2598" s="561" t="s">
        <v>25</v>
      </c>
    </row>
    <row r="2599" spans="1:12" x14ac:dyDescent="0.25">
      <c r="A2599" s="561" t="s">
        <v>2138</v>
      </c>
      <c r="B2599" s="561" t="s">
        <v>2139</v>
      </c>
      <c r="C2599" s="561" t="s">
        <v>2533</v>
      </c>
      <c r="D2599" s="561" t="s">
        <v>2534</v>
      </c>
      <c r="E2599" s="562" t="s">
        <v>22</v>
      </c>
      <c r="F2599" s="561" t="s">
        <v>22</v>
      </c>
      <c r="G2599" s="561" t="s">
        <v>28099</v>
      </c>
      <c r="H2599" s="561" t="s">
        <v>28100</v>
      </c>
      <c r="I2599" s="561" t="s">
        <v>23148</v>
      </c>
      <c r="J2599" s="561" t="s">
        <v>24</v>
      </c>
      <c r="K2599" s="562" t="s">
        <v>24178</v>
      </c>
      <c r="L2599" s="561" t="s">
        <v>25</v>
      </c>
    </row>
    <row r="2600" spans="1:12" x14ac:dyDescent="0.25">
      <c r="A2600" s="561" t="s">
        <v>2138</v>
      </c>
      <c r="B2600" s="561" t="s">
        <v>2139</v>
      </c>
      <c r="C2600" s="561" t="s">
        <v>2537</v>
      </c>
      <c r="D2600" s="561" t="s">
        <v>2538</v>
      </c>
      <c r="E2600" s="562" t="s">
        <v>22</v>
      </c>
      <c r="F2600" s="561" t="s">
        <v>22</v>
      </c>
      <c r="G2600" s="561" t="s">
        <v>28101</v>
      </c>
      <c r="H2600" s="561" t="s">
        <v>2539</v>
      </c>
      <c r="I2600" s="561" t="s">
        <v>23148</v>
      </c>
      <c r="J2600" s="561" t="s">
        <v>7063</v>
      </c>
      <c r="K2600" s="562" t="s">
        <v>27398</v>
      </c>
      <c r="L2600" s="561" t="s">
        <v>25</v>
      </c>
    </row>
    <row r="2601" spans="1:12" x14ac:dyDescent="0.25">
      <c r="A2601" s="561" t="s">
        <v>2138</v>
      </c>
      <c r="B2601" s="561" t="s">
        <v>2139</v>
      </c>
      <c r="C2601" s="561" t="s">
        <v>2537</v>
      </c>
      <c r="D2601" s="561" t="s">
        <v>2538</v>
      </c>
      <c r="E2601" s="562" t="s">
        <v>22</v>
      </c>
      <c r="F2601" s="561" t="s">
        <v>22</v>
      </c>
      <c r="G2601" s="561" t="s">
        <v>28102</v>
      </c>
      <c r="H2601" s="561" t="s">
        <v>2541</v>
      </c>
      <c r="I2601" s="561" t="s">
        <v>23148</v>
      </c>
      <c r="J2601" s="561" t="s">
        <v>7063</v>
      </c>
      <c r="K2601" s="562" t="s">
        <v>28103</v>
      </c>
      <c r="L2601" s="561" t="s">
        <v>25</v>
      </c>
    </row>
    <row r="2602" spans="1:12" x14ac:dyDescent="0.25">
      <c r="A2602" s="561" t="s">
        <v>2138</v>
      </c>
      <c r="B2602" s="561" t="s">
        <v>2139</v>
      </c>
      <c r="C2602" s="561" t="s">
        <v>2537</v>
      </c>
      <c r="D2602" s="561" t="s">
        <v>2538</v>
      </c>
      <c r="E2602" s="562" t="s">
        <v>22</v>
      </c>
      <c r="F2602" s="561" t="s">
        <v>22</v>
      </c>
      <c r="G2602" s="561" t="s">
        <v>28104</v>
      </c>
      <c r="H2602" s="561" t="s">
        <v>2542</v>
      </c>
      <c r="I2602" s="561" t="s">
        <v>23148</v>
      </c>
      <c r="J2602" s="561" t="s">
        <v>7063</v>
      </c>
      <c r="K2602" s="562" t="s">
        <v>8168</v>
      </c>
      <c r="L2602" s="561" t="s">
        <v>25</v>
      </c>
    </row>
    <row r="2603" spans="1:12" x14ac:dyDescent="0.25">
      <c r="A2603" s="561" t="s">
        <v>2138</v>
      </c>
      <c r="B2603" s="561" t="s">
        <v>2139</v>
      </c>
      <c r="C2603" s="561" t="s">
        <v>2537</v>
      </c>
      <c r="D2603" s="561" t="s">
        <v>2538</v>
      </c>
      <c r="E2603" s="562" t="s">
        <v>22</v>
      </c>
      <c r="F2603" s="561" t="s">
        <v>22</v>
      </c>
      <c r="G2603" s="561" t="s">
        <v>28105</v>
      </c>
      <c r="H2603" s="561" t="s">
        <v>2544</v>
      </c>
      <c r="I2603" s="561" t="s">
        <v>23148</v>
      </c>
      <c r="J2603" s="561" t="s">
        <v>7063</v>
      </c>
      <c r="K2603" s="562" t="s">
        <v>28106</v>
      </c>
      <c r="L2603" s="561" t="s">
        <v>25</v>
      </c>
    </row>
    <row r="2604" spans="1:12" x14ac:dyDescent="0.25">
      <c r="A2604" s="561" t="s">
        <v>2138</v>
      </c>
      <c r="B2604" s="561" t="s">
        <v>2139</v>
      </c>
      <c r="C2604" s="561" t="s">
        <v>2537</v>
      </c>
      <c r="D2604" s="561" t="s">
        <v>2538</v>
      </c>
      <c r="E2604" s="562" t="s">
        <v>22</v>
      </c>
      <c r="F2604" s="561" t="s">
        <v>22</v>
      </c>
      <c r="G2604" s="561" t="s">
        <v>28107</v>
      </c>
      <c r="H2604" s="561" t="s">
        <v>2545</v>
      </c>
      <c r="I2604" s="561" t="s">
        <v>23148</v>
      </c>
      <c r="J2604" s="561" t="s">
        <v>7063</v>
      </c>
      <c r="K2604" s="562" t="s">
        <v>28108</v>
      </c>
      <c r="L2604" s="561" t="s">
        <v>25</v>
      </c>
    </row>
    <row r="2605" spans="1:12" x14ac:dyDescent="0.25">
      <c r="A2605" s="561" t="s">
        <v>2138</v>
      </c>
      <c r="B2605" s="561" t="s">
        <v>2139</v>
      </c>
      <c r="C2605" s="561" t="s">
        <v>2537</v>
      </c>
      <c r="D2605" s="561" t="s">
        <v>2538</v>
      </c>
      <c r="E2605" s="562" t="s">
        <v>22</v>
      </c>
      <c r="F2605" s="561" t="s">
        <v>22</v>
      </c>
      <c r="G2605" s="561" t="s">
        <v>28109</v>
      </c>
      <c r="H2605" s="561" t="s">
        <v>2546</v>
      </c>
      <c r="I2605" s="561" t="s">
        <v>23148</v>
      </c>
      <c r="J2605" s="561" t="s">
        <v>7063</v>
      </c>
      <c r="K2605" s="562" t="s">
        <v>28110</v>
      </c>
      <c r="L2605" s="561" t="s">
        <v>25</v>
      </c>
    </row>
    <row r="2606" spans="1:12" x14ac:dyDescent="0.25">
      <c r="A2606" s="561" t="s">
        <v>2138</v>
      </c>
      <c r="B2606" s="561" t="s">
        <v>2139</v>
      </c>
      <c r="C2606" s="561" t="s">
        <v>2537</v>
      </c>
      <c r="D2606" s="561" t="s">
        <v>2538</v>
      </c>
      <c r="E2606" s="562" t="s">
        <v>22</v>
      </c>
      <c r="F2606" s="561" t="s">
        <v>22</v>
      </c>
      <c r="G2606" s="561" t="s">
        <v>28111</v>
      </c>
      <c r="H2606" s="561" t="s">
        <v>2548</v>
      </c>
      <c r="I2606" s="561" t="s">
        <v>23148</v>
      </c>
      <c r="J2606" s="561" t="s">
        <v>7063</v>
      </c>
      <c r="K2606" s="562" t="s">
        <v>28112</v>
      </c>
      <c r="L2606" s="561" t="s">
        <v>25</v>
      </c>
    </row>
    <row r="2607" spans="1:12" x14ac:dyDescent="0.25">
      <c r="A2607" s="561" t="s">
        <v>2138</v>
      </c>
      <c r="B2607" s="561" t="s">
        <v>2139</v>
      </c>
      <c r="C2607" s="561" t="s">
        <v>2537</v>
      </c>
      <c r="D2607" s="561" t="s">
        <v>2538</v>
      </c>
      <c r="E2607" s="562" t="s">
        <v>22</v>
      </c>
      <c r="F2607" s="561" t="s">
        <v>22</v>
      </c>
      <c r="G2607" s="561" t="s">
        <v>28113</v>
      </c>
      <c r="H2607" s="561" t="s">
        <v>2549</v>
      </c>
      <c r="I2607" s="561" t="s">
        <v>23148</v>
      </c>
      <c r="J2607" s="561" t="s">
        <v>7063</v>
      </c>
      <c r="K2607" s="562" t="s">
        <v>7498</v>
      </c>
      <c r="L2607" s="561" t="s">
        <v>25</v>
      </c>
    </row>
    <row r="2608" spans="1:12" x14ac:dyDescent="0.25">
      <c r="A2608" s="561" t="s">
        <v>2138</v>
      </c>
      <c r="B2608" s="561" t="s">
        <v>2139</v>
      </c>
      <c r="C2608" s="561" t="s">
        <v>2537</v>
      </c>
      <c r="D2608" s="561" t="s">
        <v>2538</v>
      </c>
      <c r="E2608" s="562" t="s">
        <v>22</v>
      </c>
      <c r="F2608" s="561" t="s">
        <v>22</v>
      </c>
      <c r="G2608" s="561" t="s">
        <v>28114</v>
      </c>
      <c r="H2608" s="561" t="s">
        <v>2551</v>
      </c>
      <c r="I2608" s="561" t="s">
        <v>23148</v>
      </c>
      <c r="J2608" s="561" t="s">
        <v>7063</v>
      </c>
      <c r="K2608" s="562" t="s">
        <v>24389</v>
      </c>
      <c r="L2608" s="561" t="s">
        <v>25</v>
      </c>
    </row>
    <row r="2609" spans="1:12" x14ac:dyDescent="0.25">
      <c r="A2609" s="561" t="s">
        <v>2138</v>
      </c>
      <c r="B2609" s="561" t="s">
        <v>2139</v>
      </c>
      <c r="C2609" s="561" t="s">
        <v>2537</v>
      </c>
      <c r="D2609" s="561" t="s">
        <v>2538</v>
      </c>
      <c r="E2609" s="562" t="s">
        <v>22</v>
      </c>
      <c r="F2609" s="561" t="s">
        <v>22</v>
      </c>
      <c r="G2609" s="561" t="s">
        <v>28115</v>
      </c>
      <c r="H2609" s="561" t="s">
        <v>2552</v>
      </c>
      <c r="I2609" s="561" t="s">
        <v>23148</v>
      </c>
      <c r="J2609" s="561" t="s">
        <v>7063</v>
      </c>
      <c r="K2609" s="562" t="s">
        <v>28116</v>
      </c>
      <c r="L2609" s="561" t="s">
        <v>25</v>
      </c>
    </row>
    <row r="2610" spans="1:12" x14ac:dyDescent="0.25">
      <c r="A2610" s="561" t="s">
        <v>2138</v>
      </c>
      <c r="B2610" s="561" t="s">
        <v>2139</v>
      </c>
      <c r="C2610" s="561" t="s">
        <v>2537</v>
      </c>
      <c r="D2610" s="561" t="s">
        <v>2538</v>
      </c>
      <c r="E2610" s="562" t="s">
        <v>22</v>
      </c>
      <c r="F2610" s="561" t="s">
        <v>22</v>
      </c>
      <c r="G2610" s="561" t="s">
        <v>28117</v>
      </c>
      <c r="H2610" s="561" t="s">
        <v>2554</v>
      </c>
      <c r="I2610" s="561" t="s">
        <v>23148</v>
      </c>
      <c r="J2610" s="561" t="s">
        <v>7063</v>
      </c>
      <c r="K2610" s="562" t="s">
        <v>8366</v>
      </c>
      <c r="L2610" s="561" t="s">
        <v>25</v>
      </c>
    </row>
    <row r="2611" spans="1:12" x14ac:dyDescent="0.25">
      <c r="A2611" s="561" t="s">
        <v>2138</v>
      </c>
      <c r="B2611" s="561" t="s">
        <v>2139</v>
      </c>
      <c r="C2611" s="561" t="s">
        <v>2537</v>
      </c>
      <c r="D2611" s="561" t="s">
        <v>2538</v>
      </c>
      <c r="E2611" s="562" t="s">
        <v>22</v>
      </c>
      <c r="F2611" s="561" t="s">
        <v>22</v>
      </c>
      <c r="G2611" s="561" t="s">
        <v>28118</v>
      </c>
      <c r="H2611" s="561" t="s">
        <v>2555</v>
      </c>
      <c r="I2611" s="561" t="s">
        <v>23148</v>
      </c>
      <c r="J2611" s="561" t="s">
        <v>7063</v>
      </c>
      <c r="K2611" s="562" t="s">
        <v>28119</v>
      </c>
      <c r="L2611" s="561" t="s">
        <v>25</v>
      </c>
    </row>
    <row r="2612" spans="1:12" x14ac:dyDescent="0.25">
      <c r="A2612" s="561" t="s">
        <v>2138</v>
      </c>
      <c r="B2612" s="561" t="s">
        <v>2139</v>
      </c>
      <c r="C2612" s="561" t="s">
        <v>2537</v>
      </c>
      <c r="D2612" s="561" t="s">
        <v>2538</v>
      </c>
      <c r="E2612" s="562" t="s">
        <v>22</v>
      </c>
      <c r="F2612" s="561" t="s">
        <v>22</v>
      </c>
      <c r="G2612" s="561" t="s">
        <v>28120</v>
      </c>
      <c r="H2612" s="561" t="s">
        <v>2556</v>
      </c>
      <c r="I2612" s="561" t="s">
        <v>23148</v>
      </c>
      <c r="J2612" s="561" t="s">
        <v>7063</v>
      </c>
      <c r="K2612" s="562" t="s">
        <v>28121</v>
      </c>
      <c r="L2612" s="561" t="s">
        <v>25</v>
      </c>
    </row>
    <row r="2613" spans="1:12" x14ac:dyDescent="0.25">
      <c r="A2613" s="561" t="s">
        <v>2138</v>
      </c>
      <c r="B2613" s="561" t="s">
        <v>2139</v>
      </c>
      <c r="C2613" s="561" t="s">
        <v>2537</v>
      </c>
      <c r="D2613" s="561" t="s">
        <v>2538</v>
      </c>
      <c r="E2613" s="562" t="s">
        <v>22</v>
      </c>
      <c r="F2613" s="561" t="s">
        <v>22</v>
      </c>
      <c r="G2613" s="561" t="s">
        <v>28122</v>
      </c>
      <c r="H2613" s="561" t="s">
        <v>2558</v>
      </c>
      <c r="I2613" s="561" t="s">
        <v>23148</v>
      </c>
      <c r="J2613" s="561" t="s">
        <v>7063</v>
      </c>
      <c r="K2613" s="562" t="s">
        <v>28123</v>
      </c>
      <c r="L2613" s="561" t="s">
        <v>25</v>
      </c>
    </row>
    <row r="2614" spans="1:12" x14ac:dyDescent="0.25">
      <c r="A2614" s="561" t="s">
        <v>2138</v>
      </c>
      <c r="B2614" s="561" t="s">
        <v>2139</v>
      </c>
      <c r="C2614" s="561" t="s">
        <v>2537</v>
      </c>
      <c r="D2614" s="561" t="s">
        <v>2538</v>
      </c>
      <c r="E2614" s="562" t="s">
        <v>22</v>
      </c>
      <c r="F2614" s="561" t="s">
        <v>22</v>
      </c>
      <c r="G2614" s="561" t="s">
        <v>28124</v>
      </c>
      <c r="H2614" s="561" t="s">
        <v>2559</v>
      </c>
      <c r="I2614" s="561" t="s">
        <v>23148</v>
      </c>
      <c r="J2614" s="561" t="s">
        <v>7063</v>
      </c>
      <c r="K2614" s="562" t="s">
        <v>28125</v>
      </c>
      <c r="L2614" s="561" t="s">
        <v>25</v>
      </c>
    </row>
    <row r="2615" spans="1:12" x14ac:dyDescent="0.25">
      <c r="A2615" s="561" t="s">
        <v>2138</v>
      </c>
      <c r="B2615" s="561" t="s">
        <v>2139</v>
      </c>
      <c r="C2615" s="561" t="s">
        <v>2537</v>
      </c>
      <c r="D2615" s="561" t="s">
        <v>2538</v>
      </c>
      <c r="E2615" s="562" t="s">
        <v>22</v>
      </c>
      <c r="F2615" s="561" t="s">
        <v>22</v>
      </c>
      <c r="G2615" s="561" t="s">
        <v>28126</v>
      </c>
      <c r="H2615" s="561" t="s">
        <v>2560</v>
      </c>
      <c r="I2615" s="561" t="s">
        <v>23148</v>
      </c>
      <c r="J2615" s="561" t="s">
        <v>7063</v>
      </c>
      <c r="K2615" s="562" t="s">
        <v>28127</v>
      </c>
      <c r="L2615" s="561" t="s">
        <v>25</v>
      </c>
    </row>
    <row r="2616" spans="1:12" x14ac:dyDescent="0.25">
      <c r="A2616" s="561" t="s">
        <v>2138</v>
      </c>
      <c r="B2616" s="561" t="s">
        <v>2139</v>
      </c>
      <c r="C2616" s="561" t="s">
        <v>2537</v>
      </c>
      <c r="D2616" s="561" t="s">
        <v>2538</v>
      </c>
      <c r="E2616" s="562" t="s">
        <v>22</v>
      </c>
      <c r="F2616" s="561" t="s">
        <v>22</v>
      </c>
      <c r="G2616" s="561" t="s">
        <v>28128</v>
      </c>
      <c r="H2616" s="561" t="s">
        <v>2561</v>
      </c>
      <c r="I2616" s="561" t="s">
        <v>23148</v>
      </c>
      <c r="J2616" s="561" t="s">
        <v>7063</v>
      </c>
      <c r="K2616" s="562" t="s">
        <v>28129</v>
      </c>
      <c r="L2616" s="561" t="s">
        <v>25</v>
      </c>
    </row>
    <row r="2617" spans="1:12" x14ac:dyDescent="0.25">
      <c r="A2617" s="561" t="s">
        <v>2138</v>
      </c>
      <c r="B2617" s="561" t="s">
        <v>2139</v>
      </c>
      <c r="C2617" s="561" t="s">
        <v>2537</v>
      </c>
      <c r="D2617" s="561" t="s">
        <v>2538</v>
      </c>
      <c r="E2617" s="562" t="s">
        <v>22</v>
      </c>
      <c r="F2617" s="561" t="s">
        <v>22</v>
      </c>
      <c r="G2617" s="561" t="s">
        <v>28130</v>
      </c>
      <c r="H2617" s="561" t="s">
        <v>2562</v>
      </c>
      <c r="I2617" s="561" t="s">
        <v>23148</v>
      </c>
      <c r="J2617" s="561" t="s">
        <v>7063</v>
      </c>
      <c r="K2617" s="562" t="s">
        <v>28131</v>
      </c>
      <c r="L2617" s="561" t="s">
        <v>25</v>
      </c>
    </row>
    <row r="2618" spans="1:12" x14ac:dyDescent="0.25">
      <c r="A2618" s="561" t="s">
        <v>2138</v>
      </c>
      <c r="B2618" s="561" t="s">
        <v>2139</v>
      </c>
      <c r="C2618" s="561" t="s">
        <v>2537</v>
      </c>
      <c r="D2618" s="561" t="s">
        <v>2538</v>
      </c>
      <c r="E2618" s="562" t="s">
        <v>22</v>
      </c>
      <c r="F2618" s="561" t="s">
        <v>22</v>
      </c>
      <c r="G2618" s="561" t="s">
        <v>28132</v>
      </c>
      <c r="H2618" s="561" t="s">
        <v>2564</v>
      </c>
      <c r="I2618" s="561" t="s">
        <v>23148</v>
      </c>
      <c r="J2618" s="561" t="s">
        <v>7063</v>
      </c>
      <c r="K2618" s="562" t="s">
        <v>5984</v>
      </c>
      <c r="L2618" s="561" t="s">
        <v>25</v>
      </c>
    </row>
    <row r="2619" spans="1:12" x14ac:dyDescent="0.25">
      <c r="A2619" s="561" t="s">
        <v>2138</v>
      </c>
      <c r="B2619" s="561" t="s">
        <v>2139</v>
      </c>
      <c r="C2619" s="561" t="s">
        <v>2537</v>
      </c>
      <c r="D2619" s="561" t="s">
        <v>2538</v>
      </c>
      <c r="E2619" s="562" t="s">
        <v>22</v>
      </c>
      <c r="F2619" s="561" t="s">
        <v>22</v>
      </c>
      <c r="G2619" s="561" t="s">
        <v>28133</v>
      </c>
      <c r="H2619" s="561" t="s">
        <v>2566</v>
      </c>
      <c r="I2619" s="561" t="s">
        <v>23148</v>
      </c>
      <c r="J2619" s="561" t="s">
        <v>7063</v>
      </c>
      <c r="K2619" s="562" t="s">
        <v>7403</v>
      </c>
      <c r="L2619" s="561" t="s">
        <v>25</v>
      </c>
    </row>
    <row r="2620" spans="1:12" x14ac:dyDescent="0.25">
      <c r="A2620" s="561" t="s">
        <v>2138</v>
      </c>
      <c r="B2620" s="561" t="s">
        <v>2139</v>
      </c>
      <c r="C2620" s="561" t="s">
        <v>2537</v>
      </c>
      <c r="D2620" s="561" t="s">
        <v>2538</v>
      </c>
      <c r="E2620" s="562" t="s">
        <v>22</v>
      </c>
      <c r="F2620" s="561" t="s">
        <v>22</v>
      </c>
      <c r="G2620" s="561" t="s">
        <v>28134</v>
      </c>
      <c r="H2620" s="561" t="s">
        <v>2567</v>
      </c>
      <c r="I2620" s="561" t="s">
        <v>23148</v>
      </c>
      <c r="J2620" s="561" t="s">
        <v>7063</v>
      </c>
      <c r="K2620" s="562" t="s">
        <v>7747</v>
      </c>
      <c r="L2620" s="561" t="s">
        <v>25</v>
      </c>
    </row>
    <row r="2621" spans="1:12" x14ac:dyDescent="0.25">
      <c r="A2621" s="561" t="s">
        <v>2138</v>
      </c>
      <c r="B2621" s="561" t="s">
        <v>2139</v>
      </c>
      <c r="C2621" s="561" t="s">
        <v>2537</v>
      </c>
      <c r="D2621" s="561" t="s">
        <v>2538</v>
      </c>
      <c r="E2621" s="562" t="s">
        <v>22</v>
      </c>
      <c r="F2621" s="561" t="s">
        <v>22</v>
      </c>
      <c r="G2621" s="561" t="s">
        <v>28135</v>
      </c>
      <c r="H2621" s="561" t="s">
        <v>2569</v>
      </c>
      <c r="I2621" s="561" t="s">
        <v>23148</v>
      </c>
      <c r="J2621" s="561" t="s">
        <v>326</v>
      </c>
      <c r="K2621" s="562" t="s">
        <v>7967</v>
      </c>
      <c r="L2621" s="561" t="s">
        <v>25</v>
      </c>
    </row>
    <row r="2622" spans="1:12" x14ac:dyDescent="0.25">
      <c r="A2622" s="561" t="s">
        <v>2138</v>
      </c>
      <c r="B2622" s="561" t="s">
        <v>2139</v>
      </c>
      <c r="C2622" s="561" t="s">
        <v>2537</v>
      </c>
      <c r="D2622" s="561" t="s">
        <v>2538</v>
      </c>
      <c r="E2622" s="562" t="s">
        <v>22</v>
      </c>
      <c r="F2622" s="561" t="s">
        <v>22</v>
      </c>
      <c r="G2622" s="561" t="s">
        <v>28136</v>
      </c>
      <c r="H2622" s="561" t="s">
        <v>2571</v>
      </c>
      <c r="I2622" s="561" t="s">
        <v>23148</v>
      </c>
      <c r="J2622" s="561" t="s">
        <v>7063</v>
      </c>
      <c r="K2622" s="562" t="s">
        <v>24209</v>
      </c>
      <c r="L2622" s="561" t="s">
        <v>25</v>
      </c>
    </row>
    <row r="2623" spans="1:12" x14ac:dyDescent="0.25">
      <c r="A2623" s="561" t="s">
        <v>2138</v>
      </c>
      <c r="B2623" s="561" t="s">
        <v>2139</v>
      </c>
      <c r="C2623" s="561" t="s">
        <v>2537</v>
      </c>
      <c r="D2623" s="561" t="s">
        <v>2538</v>
      </c>
      <c r="E2623" s="562" t="s">
        <v>22</v>
      </c>
      <c r="F2623" s="561" t="s">
        <v>22</v>
      </c>
      <c r="G2623" s="561" t="s">
        <v>28137</v>
      </c>
      <c r="H2623" s="561" t="s">
        <v>2572</v>
      </c>
      <c r="I2623" s="561" t="s">
        <v>23148</v>
      </c>
      <c r="J2623" s="561" t="s">
        <v>7063</v>
      </c>
      <c r="K2623" s="562" t="s">
        <v>28138</v>
      </c>
      <c r="L2623" s="561" t="s">
        <v>25</v>
      </c>
    </row>
    <row r="2624" spans="1:12" x14ac:dyDescent="0.25">
      <c r="A2624" s="561" t="s">
        <v>2138</v>
      </c>
      <c r="B2624" s="561" t="s">
        <v>2139</v>
      </c>
      <c r="C2624" s="561" t="s">
        <v>2574</v>
      </c>
      <c r="D2624" s="561" t="s">
        <v>2575</v>
      </c>
      <c r="E2624" s="562" t="s">
        <v>22</v>
      </c>
      <c r="F2624" s="561" t="s">
        <v>22</v>
      </c>
      <c r="G2624" s="561" t="s">
        <v>28139</v>
      </c>
      <c r="H2624" s="561" t="s">
        <v>2576</v>
      </c>
      <c r="I2624" s="561" t="s">
        <v>25535</v>
      </c>
      <c r="J2624" s="561" t="s">
        <v>7063</v>
      </c>
      <c r="K2624" s="562" t="s">
        <v>28140</v>
      </c>
      <c r="L2624" s="561" t="s">
        <v>25</v>
      </c>
    </row>
    <row r="2625" spans="1:12" x14ac:dyDescent="0.25">
      <c r="A2625" s="561" t="s">
        <v>2138</v>
      </c>
      <c r="B2625" s="561" t="s">
        <v>2139</v>
      </c>
      <c r="C2625" s="561" t="s">
        <v>2574</v>
      </c>
      <c r="D2625" s="561" t="s">
        <v>2575</v>
      </c>
      <c r="E2625" s="562" t="s">
        <v>22</v>
      </c>
      <c r="F2625" s="561" t="s">
        <v>22</v>
      </c>
      <c r="G2625" s="561" t="s">
        <v>28141</v>
      </c>
      <c r="H2625" s="561" t="s">
        <v>2577</v>
      </c>
      <c r="I2625" s="561" t="s">
        <v>25535</v>
      </c>
      <c r="J2625" s="561" t="s">
        <v>7063</v>
      </c>
      <c r="K2625" s="562" t="s">
        <v>28142</v>
      </c>
      <c r="L2625" s="561" t="s">
        <v>25</v>
      </c>
    </row>
    <row r="2626" spans="1:12" x14ac:dyDescent="0.25">
      <c r="A2626" s="561" t="s">
        <v>2138</v>
      </c>
      <c r="B2626" s="561" t="s">
        <v>2139</v>
      </c>
      <c r="C2626" s="561" t="s">
        <v>2574</v>
      </c>
      <c r="D2626" s="561" t="s">
        <v>2575</v>
      </c>
      <c r="E2626" s="562" t="s">
        <v>22</v>
      </c>
      <c r="F2626" s="561" t="s">
        <v>22</v>
      </c>
      <c r="G2626" s="561" t="s">
        <v>28143</v>
      </c>
      <c r="H2626" s="561" t="s">
        <v>2578</v>
      </c>
      <c r="I2626" s="561" t="s">
        <v>25535</v>
      </c>
      <c r="J2626" s="561" t="s">
        <v>7063</v>
      </c>
      <c r="K2626" s="562" t="s">
        <v>28144</v>
      </c>
      <c r="L2626" s="561" t="s">
        <v>25</v>
      </c>
    </row>
    <row r="2627" spans="1:12" x14ac:dyDescent="0.25">
      <c r="A2627" s="561" t="s">
        <v>2138</v>
      </c>
      <c r="B2627" s="561" t="s">
        <v>2139</v>
      </c>
      <c r="C2627" s="561" t="s">
        <v>2574</v>
      </c>
      <c r="D2627" s="561" t="s">
        <v>2575</v>
      </c>
      <c r="E2627" s="562" t="s">
        <v>22</v>
      </c>
      <c r="F2627" s="561" t="s">
        <v>22</v>
      </c>
      <c r="G2627" s="561" t="s">
        <v>28145</v>
      </c>
      <c r="H2627" s="561" t="s">
        <v>2579</v>
      </c>
      <c r="I2627" s="561" t="s">
        <v>25535</v>
      </c>
      <c r="J2627" s="561" t="s">
        <v>7063</v>
      </c>
      <c r="K2627" s="562" t="s">
        <v>28146</v>
      </c>
      <c r="L2627" s="561" t="s">
        <v>25</v>
      </c>
    </row>
    <row r="2628" spans="1:12" x14ac:dyDescent="0.25">
      <c r="A2628" s="561" t="s">
        <v>2138</v>
      </c>
      <c r="B2628" s="561" t="s">
        <v>2139</v>
      </c>
      <c r="C2628" s="561" t="s">
        <v>2574</v>
      </c>
      <c r="D2628" s="561" t="s">
        <v>2575</v>
      </c>
      <c r="E2628" s="562" t="s">
        <v>22</v>
      </c>
      <c r="F2628" s="561" t="s">
        <v>22</v>
      </c>
      <c r="G2628" s="561" t="s">
        <v>28147</v>
      </c>
      <c r="H2628" s="561" t="s">
        <v>2580</v>
      </c>
      <c r="I2628" s="561" t="s">
        <v>25535</v>
      </c>
      <c r="J2628" s="561" t="s">
        <v>7063</v>
      </c>
      <c r="K2628" s="562" t="s">
        <v>28148</v>
      </c>
      <c r="L2628" s="561" t="s">
        <v>25</v>
      </c>
    </row>
    <row r="2629" spans="1:12" x14ac:dyDescent="0.25">
      <c r="A2629" s="561" t="s">
        <v>2138</v>
      </c>
      <c r="B2629" s="561" t="s">
        <v>2139</v>
      </c>
      <c r="C2629" s="561" t="s">
        <v>2574</v>
      </c>
      <c r="D2629" s="561" t="s">
        <v>2575</v>
      </c>
      <c r="E2629" s="562" t="s">
        <v>22</v>
      </c>
      <c r="F2629" s="561" t="s">
        <v>22</v>
      </c>
      <c r="G2629" s="561" t="s">
        <v>28149</v>
      </c>
      <c r="H2629" s="561" t="s">
        <v>2581</v>
      </c>
      <c r="I2629" s="561" t="s">
        <v>25535</v>
      </c>
      <c r="J2629" s="561" t="s">
        <v>7063</v>
      </c>
      <c r="K2629" s="562" t="s">
        <v>28150</v>
      </c>
      <c r="L2629" s="561" t="s">
        <v>25</v>
      </c>
    </row>
    <row r="2630" spans="1:12" x14ac:dyDescent="0.25">
      <c r="A2630" s="561" t="s">
        <v>2138</v>
      </c>
      <c r="B2630" s="561" t="s">
        <v>2139</v>
      </c>
      <c r="C2630" s="561" t="s">
        <v>2574</v>
      </c>
      <c r="D2630" s="561" t="s">
        <v>2575</v>
      </c>
      <c r="E2630" s="562" t="s">
        <v>22</v>
      </c>
      <c r="F2630" s="561" t="s">
        <v>22</v>
      </c>
      <c r="G2630" s="561" t="s">
        <v>28151</v>
      </c>
      <c r="H2630" s="561" t="s">
        <v>2582</v>
      </c>
      <c r="I2630" s="561" t="s">
        <v>25535</v>
      </c>
      <c r="J2630" s="561" t="s">
        <v>7063</v>
      </c>
      <c r="K2630" s="562" t="s">
        <v>28152</v>
      </c>
      <c r="L2630" s="561" t="s">
        <v>25</v>
      </c>
    </row>
    <row r="2631" spans="1:12" x14ac:dyDescent="0.25">
      <c r="A2631" s="561" t="s">
        <v>2138</v>
      </c>
      <c r="B2631" s="561" t="s">
        <v>2139</v>
      </c>
      <c r="C2631" s="561" t="s">
        <v>2574</v>
      </c>
      <c r="D2631" s="561" t="s">
        <v>2575</v>
      </c>
      <c r="E2631" s="562" t="s">
        <v>22</v>
      </c>
      <c r="F2631" s="561" t="s">
        <v>22</v>
      </c>
      <c r="G2631" s="561" t="s">
        <v>28153</v>
      </c>
      <c r="H2631" s="561" t="s">
        <v>2583</v>
      </c>
      <c r="I2631" s="561" t="s">
        <v>25535</v>
      </c>
      <c r="J2631" s="561" t="s">
        <v>7063</v>
      </c>
      <c r="K2631" s="562" t="s">
        <v>28154</v>
      </c>
      <c r="L2631" s="561" t="s">
        <v>25</v>
      </c>
    </row>
    <row r="2632" spans="1:12" x14ac:dyDescent="0.25">
      <c r="A2632" s="561" t="s">
        <v>2138</v>
      </c>
      <c r="B2632" s="561" t="s">
        <v>2139</v>
      </c>
      <c r="C2632" s="561" t="s">
        <v>2574</v>
      </c>
      <c r="D2632" s="561" t="s">
        <v>2575</v>
      </c>
      <c r="E2632" s="562" t="s">
        <v>22</v>
      </c>
      <c r="F2632" s="561" t="s">
        <v>22</v>
      </c>
      <c r="G2632" s="561" t="s">
        <v>28155</v>
      </c>
      <c r="H2632" s="561" t="s">
        <v>2584</v>
      </c>
      <c r="I2632" s="561" t="s">
        <v>25535</v>
      </c>
      <c r="J2632" s="561" t="s">
        <v>7063</v>
      </c>
      <c r="K2632" s="562" t="s">
        <v>28156</v>
      </c>
      <c r="L2632" s="561" t="s">
        <v>25</v>
      </c>
    </row>
    <row r="2633" spans="1:12" x14ac:dyDescent="0.25">
      <c r="A2633" s="561" t="s">
        <v>2138</v>
      </c>
      <c r="B2633" s="561" t="s">
        <v>2139</v>
      </c>
      <c r="C2633" s="561" t="s">
        <v>2574</v>
      </c>
      <c r="D2633" s="561" t="s">
        <v>2575</v>
      </c>
      <c r="E2633" s="562" t="s">
        <v>22</v>
      </c>
      <c r="F2633" s="561" t="s">
        <v>22</v>
      </c>
      <c r="G2633" s="561" t="s">
        <v>28157</v>
      </c>
      <c r="H2633" s="561" t="s">
        <v>2585</v>
      </c>
      <c r="I2633" s="561" t="s">
        <v>25535</v>
      </c>
      <c r="J2633" s="561" t="s">
        <v>7063</v>
      </c>
      <c r="K2633" s="562" t="s">
        <v>28158</v>
      </c>
      <c r="L2633" s="561" t="s">
        <v>25</v>
      </c>
    </row>
    <row r="2634" spans="1:12" x14ac:dyDescent="0.25">
      <c r="A2634" s="561" t="s">
        <v>2138</v>
      </c>
      <c r="B2634" s="561" t="s">
        <v>2139</v>
      </c>
      <c r="C2634" s="561" t="s">
        <v>2574</v>
      </c>
      <c r="D2634" s="561" t="s">
        <v>2575</v>
      </c>
      <c r="E2634" s="562" t="s">
        <v>22</v>
      </c>
      <c r="F2634" s="561" t="s">
        <v>22</v>
      </c>
      <c r="G2634" s="561" t="s">
        <v>28159</v>
      </c>
      <c r="H2634" s="561" t="s">
        <v>2586</v>
      </c>
      <c r="I2634" s="561" t="s">
        <v>25535</v>
      </c>
      <c r="J2634" s="561" t="s">
        <v>7063</v>
      </c>
      <c r="K2634" s="562" t="s">
        <v>28160</v>
      </c>
      <c r="L2634" s="561" t="s">
        <v>25</v>
      </c>
    </row>
    <row r="2635" spans="1:12" x14ac:dyDescent="0.25">
      <c r="A2635" s="561" t="s">
        <v>2138</v>
      </c>
      <c r="B2635" s="561" t="s">
        <v>2139</v>
      </c>
      <c r="C2635" s="561" t="s">
        <v>2574</v>
      </c>
      <c r="D2635" s="561" t="s">
        <v>2575</v>
      </c>
      <c r="E2635" s="562" t="s">
        <v>22</v>
      </c>
      <c r="F2635" s="561" t="s">
        <v>22</v>
      </c>
      <c r="G2635" s="561" t="s">
        <v>28161</v>
      </c>
      <c r="H2635" s="561" t="s">
        <v>2587</v>
      </c>
      <c r="I2635" s="561" t="s">
        <v>25535</v>
      </c>
      <c r="J2635" s="561" t="s">
        <v>7063</v>
      </c>
      <c r="K2635" s="562" t="s">
        <v>28162</v>
      </c>
      <c r="L2635" s="561" t="s">
        <v>25</v>
      </c>
    </row>
    <row r="2636" spans="1:12" x14ac:dyDescent="0.25">
      <c r="A2636" s="561" t="s">
        <v>2138</v>
      </c>
      <c r="B2636" s="561" t="s">
        <v>2139</v>
      </c>
      <c r="C2636" s="561" t="s">
        <v>2574</v>
      </c>
      <c r="D2636" s="561" t="s">
        <v>2575</v>
      </c>
      <c r="E2636" s="562" t="s">
        <v>22</v>
      </c>
      <c r="F2636" s="561" t="s">
        <v>22</v>
      </c>
      <c r="G2636" s="561" t="s">
        <v>28163</v>
      </c>
      <c r="H2636" s="561" t="s">
        <v>2588</v>
      </c>
      <c r="I2636" s="561" t="s">
        <v>25535</v>
      </c>
      <c r="J2636" s="561" t="s">
        <v>7063</v>
      </c>
      <c r="K2636" s="562" t="s">
        <v>28164</v>
      </c>
      <c r="L2636" s="561" t="s">
        <v>25</v>
      </c>
    </row>
    <row r="2637" spans="1:12" x14ac:dyDescent="0.25">
      <c r="A2637" s="561" t="s">
        <v>2138</v>
      </c>
      <c r="B2637" s="561" t="s">
        <v>2139</v>
      </c>
      <c r="C2637" s="561" t="s">
        <v>2574</v>
      </c>
      <c r="D2637" s="561" t="s">
        <v>2575</v>
      </c>
      <c r="E2637" s="562" t="s">
        <v>22</v>
      </c>
      <c r="F2637" s="561" t="s">
        <v>22</v>
      </c>
      <c r="G2637" s="561" t="s">
        <v>28165</v>
      </c>
      <c r="H2637" s="561" t="s">
        <v>2589</v>
      </c>
      <c r="I2637" s="561" t="s">
        <v>25535</v>
      </c>
      <c r="J2637" s="561" t="s">
        <v>7063</v>
      </c>
      <c r="K2637" s="562" t="s">
        <v>28166</v>
      </c>
      <c r="L2637" s="561" t="s">
        <v>25</v>
      </c>
    </row>
    <row r="2638" spans="1:12" x14ac:dyDescent="0.25">
      <c r="A2638" s="561" t="s">
        <v>2138</v>
      </c>
      <c r="B2638" s="561" t="s">
        <v>2139</v>
      </c>
      <c r="C2638" s="561" t="s">
        <v>2574</v>
      </c>
      <c r="D2638" s="561" t="s">
        <v>2575</v>
      </c>
      <c r="E2638" s="562" t="s">
        <v>22</v>
      </c>
      <c r="F2638" s="561" t="s">
        <v>22</v>
      </c>
      <c r="G2638" s="561" t="s">
        <v>28167</v>
      </c>
      <c r="H2638" s="561" t="s">
        <v>2590</v>
      </c>
      <c r="I2638" s="561" t="s">
        <v>25535</v>
      </c>
      <c r="J2638" s="561" t="s">
        <v>7063</v>
      </c>
      <c r="K2638" s="562" t="s">
        <v>28168</v>
      </c>
      <c r="L2638" s="561" t="s">
        <v>25</v>
      </c>
    </row>
    <row r="2639" spans="1:12" x14ac:dyDescent="0.25">
      <c r="A2639" s="561" t="s">
        <v>2138</v>
      </c>
      <c r="B2639" s="561" t="s">
        <v>2139</v>
      </c>
      <c r="C2639" s="561" t="s">
        <v>2574</v>
      </c>
      <c r="D2639" s="561" t="s">
        <v>2575</v>
      </c>
      <c r="E2639" s="562" t="s">
        <v>22</v>
      </c>
      <c r="F2639" s="561" t="s">
        <v>22</v>
      </c>
      <c r="G2639" s="561" t="s">
        <v>28169</v>
      </c>
      <c r="H2639" s="561" t="s">
        <v>2591</v>
      </c>
      <c r="I2639" s="561" t="s">
        <v>23868</v>
      </c>
      <c r="J2639" s="561" t="s">
        <v>7063</v>
      </c>
      <c r="K2639" s="562" t="s">
        <v>8547</v>
      </c>
      <c r="L2639" s="561" t="s">
        <v>25</v>
      </c>
    </row>
    <row r="2640" spans="1:12" x14ac:dyDescent="0.25">
      <c r="A2640" s="561" t="s">
        <v>2138</v>
      </c>
      <c r="B2640" s="561" t="s">
        <v>2139</v>
      </c>
      <c r="C2640" s="561" t="s">
        <v>2574</v>
      </c>
      <c r="D2640" s="561" t="s">
        <v>2575</v>
      </c>
      <c r="E2640" s="562" t="s">
        <v>22</v>
      </c>
      <c r="F2640" s="561" t="s">
        <v>22</v>
      </c>
      <c r="G2640" s="561" t="s">
        <v>28170</v>
      </c>
      <c r="H2640" s="561" t="s">
        <v>2592</v>
      </c>
      <c r="I2640" s="561" t="s">
        <v>23868</v>
      </c>
      <c r="J2640" s="561" t="s">
        <v>7063</v>
      </c>
      <c r="K2640" s="562" t="s">
        <v>28171</v>
      </c>
      <c r="L2640" s="561" t="s">
        <v>25</v>
      </c>
    </row>
    <row r="2641" spans="1:12" x14ac:dyDescent="0.25">
      <c r="A2641" s="561" t="s">
        <v>2138</v>
      </c>
      <c r="B2641" s="561" t="s">
        <v>2139</v>
      </c>
      <c r="C2641" s="561" t="s">
        <v>2574</v>
      </c>
      <c r="D2641" s="561" t="s">
        <v>2575</v>
      </c>
      <c r="E2641" s="562" t="s">
        <v>22</v>
      </c>
      <c r="F2641" s="561" t="s">
        <v>22</v>
      </c>
      <c r="G2641" s="561" t="s">
        <v>28172</v>
      </c>
      <c r="H2641" s="561" t="s">
        <v>2593</v>
      </c>
      <c r="I2641" s="561" t="s">
        <v>23868</v>
      </c>
      <c r="J2641" s="561" t="s">
        <v>7063</v>
      </c>
      <c r="K2641" s="562" t="s">
        <v>28173</v>
      </c>
      <c r="L2641" s="561" t="s">
        <v>25</v>
      </c>
    </row>
    <row r="2642" spans="1:12" x14ac:dyDescent="0.25">
      <c r="A2642" s="561" t="s">
        <v>2138</v>
      </c>
      <c r="B2642" s="561" t="s">
        <v>2139</v>
      </c>
      <c r="C2642" s="561" t="s">
        <v>2574</v>
      </c>
      <c r="D2642" s="561" t="s">
        <v>2575</v>
      </c>
      <c r="E2642" s="562" t="s">
        <v>22</v>
      </c>
      <c r="F2642" s="561" t="s">
        <v>22</v>
      </c>
      <c r="G2642" s="561" t="s">
        <v>28174</v>
      </c>
      <c r="H2642" s="561" t="s">
        <v>2594</v>
      </c>
      <c r="I2642" s="561" t="s">
        <v>23868</v>
      </c>
      <c r="J2642" s="561" t="s">
        <v>7063</v>
      </c>
      <c r="K2642" s="562" t="s">
        <v>28175</v>
      </c>
      <c r="L2642" s="561" t="s">
        <v>25</v>
      </c>
    </row>
    <row r="2643" spans="1:12" x14ac:dyDescent="0.25">
      <c r="A2643" s="561" t="s">
        <v>2138</v>
      </c>
      <c r="B2643" s="561" t="s">
        <v>2139</v>
      </c>
      <c r="C2643" s="561" t="s">
        <v>2574</v>
      </c>
      <c r="D2643" s="561" t="s">
        <v>2575</v>
      </c>
      <c r="E2643" s="562" t="s">
        <v>22</v>
      </c>
      <c r="F2643" s="561" t="s">
        <v>22</v>
      </c>
      <c r="G2643" s="561" t="s">
        <v>28176</v>
      </c>
      <c r="H2643" s="561" t="s">
        <v>2595</v>
      </c>
      <c r="I2643" s="561" t="s">
        <v>23868</v>
      </c>
      <c r="J2643" s="561" t="s">
        <v>7063</v>
      </c>
      <c r="K2643" s="562" t="s">
        <v>7961</v>
      </c>
      <c r="L2643" s="561" t="s">
        <v>25</v>
      </c>
    </row>
    <row r="2644" spans="1:12" x14ac:dyDescent="0.25">
      <c r="A2644" s="561" t="s">
        <v>2138</v>
      </c>
      <c r="B2644" s="561" t="s">
        <v>2139</v>
      </c>
      <c r="C2644" s="561" t="s">
        <v>2574</v>
      </c>
      <c r="D2644" s="561" t="s">
        <v>2575</v>
      </c>
      <c r="E2644" s="562" t="s">
        <v>22</v>
      </c>
      <c r="F2644" s="561" t="s">
        <v>22</v>
      </c>
      <c r="G2644" s="561" t="s">
        <v>28177</v>
      </c>
      <c r="H2644" s="561" t="s">
        <v>2596</v>
      </c>
      <c r="I2644" s="561" t="s">
        <v>23868</v>
      </c>
      <c r="J2644" s="561" t="s">
        <v>7063</v>
      </c>
      <c r="K2644" s="562" t="s">
        <v>28178</v>
      </c>
      <c r="L2644" s="561" t="s">
        <v>25</v>
      </c>
    </row>
    <row r="2645" spans="1:12" x14ac:dyDescent="0.25">
      <c r="A2645" s="561" t="s">
        <v>2138</v>
      </c>
      <c r="B2645" s="561" t="s">
        <v>2139</v>
      </c>
      <c r="C2645" s="561" t="s">
        <v>2574</v>
      </c>
      <c r="D2645" s="561" t="s">
        <v>2575</v>
      </c>
      <c r="E2645" s="562" t="s">
        <v>22</v>
      </c>
      <c r="F2645" s="561" t="s">
        <v>22</v>
      </c>
      <c r="G2645" s="561" t="s">
        <v>28179</v>
      </c>
      <c r="H2645" s="561" t="s">
        <v>2597</v>
      </c>
      <c r="I2645" s="561" t="s">
        <v>23868</v>
      </c>
      <c r="J2645" s="561" t="s">
        <v>7063</v>
      </c>
      <c r="K2645" s="562" t="s">
        <v>28180</v>
      </c>
      <c r="L2645" s="561" t="s">
        <v>25</v>
      </c>
    </row>
    <row r="2646" spans="1:12" x14ac:dyDescent="0.25">
      <c r="A2646" s="561" t="s">
        <v>2138</v>
      </c>
      <c r="B2646" s="561" t="s">
        <v>2139</v>
      </c>
      <c r="C2646" s="561" t="s">
        <v>2574</v>
      </c>
      <c r="D2646" s="561" t="s">
        <v>2575</v>
      </c>
      <c r="E2646" s="562" t="s">
        <v>22</v>
      </c>
      <c r="F2646" s="561" t="s">
        <v>22</v>
      </c>
      <c r="G2646" s="561" t="s">
        <v>28181</v>
      </c>
      <c r="H2646" s="561" t="s">
        <v>2598</v>
      </c>
      <c r="I2646" s="561" t="s">
        <v>23868</v>
      </c>
      <c r="J2646" s="561" t="s">
        <v>7063</v>
      </c>
      <c r="K2646" s="562" t="s">
        <v>28182</v>
      </c>
      <c r="L2646" s="561" t="s">
        <v>25</v>
      </c>
    </row>
    <row r="2647" spans="1:12" x14ac:dyDescent="0.25">
      <c r="A2647" s="561" t="s">
        <v>2138</v>
      </c>
      <c r="B2647" s="561" t="s">
        <v>2139</v>
      </c>
      <c r="C2647" s="561" t="s">
        <v>2574</v>
      </c>
      <c r="D2647" s="561" t="s">
        <v>2575</v>
      </c>
      <c r="E2647" s="562" t="s">
        <v>22</v>
      </c>
      <c r="F2647" s="561" t="s">
        <v>22</v>
      </c>
      <c r="G2647" s="561" t="s">
        <v>28183</v>
      </c>
      <c r="H2647" s="561" t="s">
        <v>2599</v>
      </c>
      <c r="I2647" s="561" t="s">
        <v>23868</v>
      </c>
      <c r="J2647" s="561" t="s">
        <v>7063</v>
      </c>
      <c r="K2647" s="562" t="s">
        <v>28184</v>
      </c>
      <c r="L2647" s="561" t="s">
        <v>25</v>
      </c>
    </row>
    <row r="2648" spans="1:12" x14ac:dyDescent="0.25">
      <c r="A2648" s="561" t="s">
        <v>2138</v>
      </c>
      <c r="B2648" s="561" t="s">
        <v>2139</v>
      </c>
      <c r="C2648" s="561" t="s">
        <v>2574</v>
      </c>
      <c r="D2648" s="561" t="s">
        <v>2575</v>
      </c>
      <c r="E2648" s="562" t="s">
        <v>22</v>
      </c>
      <c r="F2648" s="561" t="s">
        <v>22</v>
      </c>
      <c r="G2648" s="561" t="s">
        <v>28185</v>
      </c>
      <c r="H2648" s="561" t="s">
        <v>2600</v>
      </c>
      <c r="I2648" s="561" t="s">
        <v>23868</v>
      </c>
      <c r="J2648" s="561" t="s">
        <v>7063</v>
      </c>
      <c r="K2648" s="562" t="s">
        <v>28186</v>
      </c>
      <c r="L2648" s="561" t="s">
        <v>25</v>
      </c>
    </row>
    <row r="2649" spans="1:12" x14ac:dyDescent="0.25">
      <c r="A2649" s="561" t="s">
        <v>2138</v>
      </c>
      <c r="B2649" s="561" t="s">
        <v>2139</v>
      </c>
      <c r="C2649" s="561" t="s">
        <v>2574</v>
      </c>
      <c r="D2649" s="561" t="s">
        <v>2575</v>
      </c>
      <c r="E2649" s="562" t="s">
        <v>22</v>
      </c>
      <c r="F2649" s="561" t="s">
        <v>22</v>
      </c>
      <c r="G2649" s="561" t="s">
        <v>28187</v>
      </c>
      <c r="H2649" s="561" t="s">
        <v>2601</v>
      </c>
      <c r="I2649" s="561" t="s">
        <v>23868</v>
      </c>
      <c r="J2649" s="561" t="s">
        <v>7063</v>
      </c>
      <c r="K2649" s="562" t="s">
        <v>28188</v>
      </c>
      <c r="L2649" s="561" t="s">
        <v>25</v>
      </c>
    </row>
    <row r="2650" spans="1:12" x14ac:dyDescent="0.25">
      <c r="A2650" s="561" t="s">
        <v>2138</v>
      </c>
      <c r="B2650" s="561" t="s">
        <v>2139</v>
      </c>
      <c r="C2650" s="561" t="s">
        <v>2574</v>
      </c>
      <c r="D2650" s="561" t="s">
        <v>2575</v>
      </c>
      <c r="E2650" s="562" t="s">
        <v>22</v>
      </c>
      <c r="F2650" s="561" t="s">
        <v>22</v>
      </c>
      <c r="G2650" s="561" t="s">
        <v>28189</v>
      </c>
      <c r="H2650" s="561" t="s">
        <v>2602</v>
      </c>
      <c r="I2650" s="561" t="s">
        <v>23868</v>
      </c>
      <c r="J2650" s="561" t="s">
        <v>7063</v>
      </c>
      <c r="K2650" s="562" t="s">
        <v>28190</v>
      </c>
      <c r="L2650" s="561" t="s">
        <v>25</v>
      </c>
    </row>
    <row r="2651" spans="1:12" x14ac:dyDescent="0.25">
      <c r="A2651" s="561" t="s">
        <v>2138</v>
      </c>
      <c r="B2651" s="561" t="s">
        <v>2139</v>
      </c>
      <c r="C2651" s="561" t="s">
        <v>2574</v>
      </c>
      <c r="D2651" s="561" t="s">
        <v>2575</v>
      </c>
      <c r="E2651" s="562" t="s">
        <v>22</v>
      </c>
      <c r="F2651" s="561" t="s">
        <v>22</v>
      </c>
      <c r="G2651" s="561" t="s">
        <v>28191</v>
      </c>
      <c r="H2651" s="561" t="s">
        <v>2603</v>
      </c>
      <c r="I2651" s="561" t="s">
        <v>23148</v>
      </c>
      <c r="J2651" s="561" t="s">
        <v>7063</v>
      </c>
      <c r="K2651" s="562" t="s">
        <v>28192</v>
      </c>
      <c r="L2651" s="561" t="s">
        <v>25</v>
      </c>
    </row>
    <row r="2652" spans="1:12" x14ac:dyDescent="0.25">
      <c r="A2652" s="561" t="s">
        <v>2138</v>
      </c>
      <c r="B2652" s="561" t="s">
        <v>2139</v>
      </c>
      <c r="C2652" s="561" t="s">
        <v>2574</v>
      </c>
      <c r="D2652" s="561" t="s">
        <v>2575</v>
      </c>
      <c r="E2652" s="562" t="s">
        <v>22</v>
      </c>
      <c r="F2652" s="561" t="s">
        <v>22</v>
      </c>
      <c r="G2652" s="561" t="s">
        <v>28193</v>
      </c>
      <c r="H2652" s="561" t="s">
        <v>2604</v>
      </c>
      <c r="I2652" s="561" t="s">
        <v>23148</v>
      </c>
      <c r="J2652" s="561" t="s">
        <v>7063</v>
      </c>
      <c r="K2652" s="562" t="s">
        <v>28194</v>
      </c>
      <c r="L2652" s="561" t="s">
        <v>25</v>
      </c>
    </row>
    <row r="2653" spans="1:12" x14ac:dyDescent="0.25">
      <c r="A2653" s="561" t="s">
        <v>2138</v>
      </c>
      <c r="B2653" s="561" t="s">
        <v>2139</v>
      </c>
      <c r="C2653" s="561" t="s">
        <v>2574</v>
      </c>
      <c r="D2653" s="561" t="s">
        <v>2575</v>
      </c>
      <c r="E2653" s="562" t="s">
        <v>22</v>
      </c>
      <c r="F2653" s="561" t="s">
        <v>22</v>
      </c>
      <c r="G2653" s="561" t="s">
        <v>28195</v>
      </c>
      <c r="H2653" s="561" t="s">
        <v>2605</v>
      </c>
      <c r="I2653" s="561" t="s">
        <v>23148</v>
      </c>
      <c r="J2653" s="561" t="s">
        <v>7063</v>
      </c>
      <c r="K2653" s="562" t="s">
        <v>28196</v>
      </c>
      <c r="L2653" s="561" t="s">
        <v>25</v>
      </c>
    </row>
    <row r="2654" spans="1:12" x14ac:dyDescent="0.25">
      <c r="A2654" s="561" t="s">
        <v>2138</v>
      </c>
      <c r="B2654" s="561" t="s">
        <v>2139</v>
      </c>
      <c r="C2654" s="561" t="s">
        <v>2574</v>
      </c>
      <c r="D2654" s="561" t="s">
        <v>2575</v>
      </c>
      <c r="E2654" s="562" t="s">
        <v>22</v>
      </c>
      <c r="F2654" s="561" t="s">
        <v>22</v>
      </c>
      <c r="G2654" s="561" t="s">
        <v>28197</v>
      </c>
      <c r="H2654" s="561" t="s">
        <v>2606</v>
      </c>
      <c r="I2654" s="561" t="s">
        <v>23148</v>
      </c>
      <c r="J2654" s="561" t="s">
        <v>7063</v>
      </c>
      <c r="K2654" s="562" t="s">
        <v>28198</v>
      </c>
      <c r="L2654" s="561" t="s">
        <v>25</v>
      </c>
    </row>
    <row r="2655" spans="1:12" x14ac:dyDescent="0.25">
      <c r="A2655" s="561" t="s">
        <v>2138</v>
      </c>
      <c r="B2655" s="561" t="s">
        <v>2139</v>
      </c>
      <c r="C2655" s="561" t="s">
        <v>2574</v>
      </c>
      <c r="D2655" s="561" t="s">
        <v>2575</v>
      </c>
      <c r="E2655" s="562" t="s">
        <v>22</v>
      </c>
      <c r="F2655" s="561" t="s">
        <v>22</v>
      </c>
      <c r="G2655" s="561" t="s">
        <v>28199</v>
      </c>
      <c r="H2655" s="561" t="s">
        <v>2607</v>
      </c>
      <c r="I2655" s="561" t="s">
        <v>23148</v>
      </c>
      <c r="J2655" s="561" t="s">
        <v>7063</v>
      </c>
      <c r="K2655" s="562" t="s">
        <v>28200</v>
      </c>
      <c r="L2655" s="561" t="s">
        <v>25</v>
      </c>
    </row>
    <row r="2656" spans="1:12" x14ac:dyDescent="0.25">
      <c r="A2656" s="561" t="s">
        <v>2138</v>
      </c>
      <c r="B2656" s="561" t="s">
        <v>2139</v>
      </c>
      <c r="C2656" s="561" t="s">
        <v>2574</v>
      </c>
      <c r="D2656" s="561" t="s">
        <v>2575</v>
      </c>
      <c r="E2656" s="562" t="s">
        <v>22</v>
      </c>
      <c r="F2656" s="561" t="s">
        <v>22</v>
      </c>
      <c r="G2656" s="561" t="s">
        <v>28201</v>
      </c>
      <c r="H2656" s="561" t="s">
        <v>2608</v>
      </c>
      <c r="I2656" s="561" t="s">
        <v>23148</v>
      </c>
      <c r="J2656" s="561" t="s">
        <v>24</v>
      </c>
      <c r="K2656" s="562" t="s">
        <v>8574</v>
      </c>
      <c r="L2656" s="561" t="s">
        <v>25</v>
      </c>
    </row>
    <row r="2657" spans="1:12" x14ac:dyDescent="0.25">
      <c r="A2657" s="561" t="s">
        <v>2138</v>
      </c>
      <c r="B2657" s="561" t="s">
        <v>2139</v>
      </c>
      <c r="C2657" s="561" t="s">
        <v>2574</v>
      </c>
      <c r="D2657" s="561" t="s">
        <v>2575</v>
      </c>
      <c r="E2657" s="562" t="s">
        <v>22</v>
      </c>
      <c r="F2657" s="561" t="s">
        <v>22</v>
      </c>
      <c r="G2657" s="561" t="s">
        <v>28202</v>
      </c>
      <c r="H2657" s="561" t="s">
        <v>2609</v>
      </c>
      <c r="I2657" s="561" t="s">
        <v>23148</v>
      </c>
      <c r="J2657" s="561" t="s">
        <v>24</v>
      </c>
      <c r="K2657" s="562" t="s">
        <v>28203</v>
      </c>
      <c r="L2657" s="561" t="s">
        <v>25</v>
      </c>
    </row>
    <row r="2658" spans="1:12" x14ac:dyDescent="0.25">
      <c r="A2658" s="561" t="s">
        <v>2138</v>
      </c>
      <c r="B2658" s="561" t="s">
        <v>2139</v>
      </c>
      <c r="C2658" s="561" t="s">
        <v>2574</v>
      </c>
      <c r="D2658" s="561" t="s">
        <v>2575</v>
      </c>
      <c r="E2658" s="562" t="s">
        <v>22</v>
      </c>
      <c r="F2658" s="561" t="s">
        <v>22</v>
      </c>
      <c r="G2658" s="561" t="s">
        <v>28204</v>
      </c>
      <c r="H2658" s="561" t="s">
        <v>2610</v>
      </c>
      <c r="I2658" s="561" t="s">
        <v>23148</v>
      </c>
      <c r="J2658" s="561" t="s">
        <v>24</v>
      </c>
      <c r="K2658" s="562" t="s">
        <v>25318</v>
      </c>
      <c r="L2658" s="561" t="s">
        <v>25</v>
      </c>
    </row>
    <row r="2659" spans="1:12" x14ac:dyDescent="0.25">
      <c r="A2659" s="561" t="s">
        <v>2138</v>
      </c>
      <c r="B2659" s="561" t="s">
        <v>2139</v>
      </c>
      <c r="C2659" s="561" t="s">
        <v>2574</v>
      </c>
      <c r="D2659" s="561" t="s">
        <v>2575</v>
      </c>
      <c r="E2659" s="562" t="s">
        <v>22</v>
      </c>
      <c r="F2659" s="561" t="s">
        <v>22</v>
      </c>
      <c r="G2659" s="561" t="s">
        <v>28205</v>
      </c>
      <c r="H2659" s="561" t="s">
        <v>2611</v>
      </c>
      <c r="I2659" s="561" t="s">
        <v>23148</v>
      </c>
      <c r="J2659" s="561" t="s">
        <v>24</v>
      </c>
      <c r="K2659" s="562" t="s">
        <v>28206</v>
      </c>
      <c r="L2659" s="561" t="s">
        <v>25</v>
      </c>
    </row>
    <row r="2660" spans="1:12" x14ac:dyDescent="0.25">
      <c r="A2660" s="561" t="s">
        <v>2138</v>
      </c>
      <c r="B2660" s="561" t="s">
        <v>2139</v>
      </c>
      <c r="C2660" s="561" t="s">
        <v>2574</v>
      </c>
      <c r="D2660" s="561" t="s">
        <v>2575</v>
      </c>
      <c r="E2660" s="562" t="s">
        <v>22</v>
      </c>
      <c r="F2660" s="561" t="s">
        <v>22</v>
      </c>
      <c r="G2660" s="561" t="s">
        <v>28207</v>
      </c>
      <c r="H2660" s="561" t="s">
        <v>2612</v>
      </c>
      <c r="I2660" s="561" t="s">
        <v>23148</v>
      </c>
      <c r="J2660" s="561" t="s">
        <v>24</v>
      </c>
      <c r="K2660" s="562" t="s">
        <v>28208</v>
      </c>
      <c r="L2660" s="561" t="s">
        <v>25</v>
      </c>
    </row>
    <row r="2661" spans="1:12" x14ac:dyDescent="0.25">
      <c r="A2661" s="561" t="s">
        <v>2138</v>
      </c>
      <c r="B2661" s="561" t="s">
        <v>2139</v>
      </c>
      <c r="C2661" s="561" t="s">
        <v>2574</v>
      </c>
      <c r="D2661" s="561" t="s">
        <v>2575</v>
      </c>
      <c r="E2661" s="562" t="s">
        <v>22</v>
      </c>
      <c r="F2661" s="561" t="s">
        <v>22</v>
      </c>
      <c r="G2661" s="561" t="s">
        <v>28209</v>
      </c>
      <c r="H2661" s="561" t="s">
        <v>2613</v>
      </c>
      <c r="I2661" s="561" t="s">
        <v>23148</v>
      </c>
      <c r="J2661" s="561" t="s">
        <v>24</v>
      </c>
      <c r="K2661" s="562" t="s">
        <v>28210</v>
      </c>
      <c r="L2661" s="561" t="s">
        <v>25</v>
      </c>
    </row>
    <row r="2662" spans="1:12" x14ac:dyDescent="0.25">
      <c r="A2662" s="561" t="s">
        <v>2138</v>
      </c>
      <c r="B2662" s="561" t="s">
        <v>2139</v>
      </c>
      <c r="C2662" s="561" t="s">
        <v>2574</v>
      </c>
      <c r="D2662" s="561" t="s">
        <v>2575</v>
      </c>
      <c r="E2662" s="562" t="s">
        <v>22</v>
      </c>
      <c r="F2662" s="561" t="s">
        <v>22</v>
      </c>
      <c r="G2662" s="561" t="s">
        <v>28211</v>
      </c>
      <c r="H2662" s="561" t="s">
        <v>2614</v>
      </c>
      <c r="I2662" s="561" t="s">
        <v>17887</v>
      </c>
      <c r="J2662" s="561" t="s">
        <v>7063</v>
      </c>
      <c r="K2662" s="562" t="s">
        <v>4261</v>
      </c>
      <c r="L2662" s="561" t="s">
        <v>25</v>
      </c>
    </row>
    <row r="2663" spans="1:12" x14ac:dyDescent="0.25">
      <c r="A2663" s="561" t="s">
        <v>2138</v>
      </c>
      <c r="B2663" s="561" t="s">
        <v>2139</v>
      </c>
      <c r="C2663" s="561" t="s">
        <v>2574</v>
      </c>
      <c r="D2663" s="561" t="s">
        <v>2575</v>
      </c>
      <c r="E2663" s="562" t="s">
        <v>22</v>
      </c>
      <c r="F2663" s="561" t="s">
        <v>22</v>
      </c>
      <c r="G2663" s="561" t="s">
        <v>28212</v>
      </c>
      <c r="H2663" s="561" t="s">
        <v>2615</v>
      </c>
      <c r="I2663" s="561" t="s">
        <v>17887</v>
      </c>
      <c r="J2663" s="561" t="s">
        <v>7063</v>
      </c>
      <c r="K2663" s="562" t="s">
        <v>8220</v>
      </c>
      <c r="L2663" s="561" t="s">
        <v>25</v>
      </c>
    </row>
    <row r="2664" spans="1:12" x14ac:dyDescent="0.25">
      <c r="A2664" s="561" t="s">
        <v>2138</v>
      </c>
      <c r="B2664" s="561" t="s">
        <v>2139</v>
      </c>
      <c r="C2664" s="561" t="s">
        <v>2574</v>
      </c>
      <c r="D2664" s="561" t="s">
        <v>2575</v>
      </c>
      <c r="E2664" s="562" t="s">
        <v>22</v>
      </c>
      <c r="F2664" s="561" t="s">
        <v>22</v>
      </c>
      <c r="G2664" s="561" t="s">
        <v>28213</v>
      </c>
      <c r="H2664" s="561" t="s">
        <v>2616</v>
      </c>
      <c r="I2664" s="561" t="s">
        <v>17887</v>
      </c>
      <c r="J2664" s="561" t="s">
        <v>7063</v>
      </c>
      <c r="K2664" s="562" t="s">
        <v>4561</v>
      </c>
      <c r="L2664" s="561" t="s">
        <v>25</v>
      </c>
    </row>
    <row r="2665" spans="1:12" x14ac:dyDescent="0.25">
      <c r="A2665" s="561" t="s">
        <v>2138</v>
      </c>
      <c r="B2665" s="561" t="s">
        <v>2139</v>
      </c>
      <c r="C2665" s="561" t="s">
        <v>2574</v>
      </c>
      <c r="D2665" s="561" t="s">
        <v>2575</v>
      </c>
      <c r="E2665" s="562" t="s">
        <v>22</v>
      </c>
      <c r="F2665" s="561" t="s">
        <v>22</v>
      </c>
      <c r="G2665" s="561" t="s">
        <v>28214</v>
      </c>
      <c r="H2665" s="561" t="s">
        <v>28215</v>
      </c>
      <c r="I2665" s="561" t="s">
        <v>17887</v>
      </c>
      <c r="J2665" s="561" t="s">
        <v>7063</v>
      </c>
      <c r="K2665" s="562" t="s">
        <v>8198</v>
      </c>
      <c r="L2665" s="561" t="s">
        <v>25</v>
      </c>
    </row>
    <row r="2666" spans="1:12" x14ac:dyDescent="0.25">
      <c r="A2666" s="561" t="s">
        <v>2138</v>
      </c>
      <c r="B2666" s="561" t="s">
        <v>2139</v>
      </c>
      <c r="C2666" s="561" t="s">
        <v>2574</v>
      </c>
      <c r="D2666" s="561" t="s">
        <v>2575</v>
      </c>
      <c r="E2666" s="562" t="s">
        <v>22</v>
      </c>
      <c r="F2666" s="561" t="s">
        <v>22</v>
      </c>
      <c r="G2666" s="561" t="s">
        <v>28216</v>
      </c>
      <c r="H2666" s="561" t="s">
        <v>2618</v>
      </c>
      <c r="I2666" s="561" t="s">
        <v>17887</v>
      </c>
      <c r="J2666" s="561" t="s">
        <v>7063</v>
      </c>
      <c r="K2666" s="562" t="s">
        <v>28217</v>
      </c>
      <c r="L2666" s="561" t="s">
        <v>25</v>
      </c>
    </row>
    <row r="2667" spans="1:12" x14ac:dyDescent="0.25">
      <c r="A2667" s="561" t="s">
        <v>2138</v>
      </c>
      <c r="B2667" s="561" t="s">
        <v>2139</v>
      </c>
      <c r="C2667" s="561" t="s">
        <v>2574</v>
      </c>
      <c r="D2667" s="561" t="s">
        <v>2575</v>
      </c>
      <c r="E2667" s="562" t="s">
        <v>22</v>
      </c>
      <c r="F2667" s="561" t="s">
        <v>22</v>
      </c>
      <c r="G2667" s="561" t="s">
        <v>28218</v>
      </c>
      <c r="H2667" s="561" t="s">
        <v>28219</v>
      </c>
      <c r="I2667" s="561" t="s">
        <v>17887</v>
      </c>
      <c r="J2667" s="561" t="s">
        <v>7063</v>
      </c>
      <c r="K2667" s="562" t="s">
        <v>28220</v>
      </c>
      <c r="L2667" s="561" t="s">
        <v>25</v>
      </c>
    </row>
    <row r="2668" spans="1:12" x14ac:dyDescent="0.25">
      <c r="A2668" s="561" t="s">
        <v>2138</v>
      </c>
      <c r="B2668" s="561" t="s">
        <v>2139</v>
      </c>
      <c r="C2668" s="561" t="s">
        <v>2574</v>
      </c>
      <c r="D2668" s="561" t="s">
        <v>2575</v>
      </c>
      <c r="E2668" s="562" t="s">
        <v>22</v>
      </c>
      <c r="F2668" s="561" t="s">
        <v>22</v>
      </c>
      <c r="G2668" s="561" t="s">
        <v>28221</v>
      </c>
      <c r="H2668" s="561" t="s">
        <v>2620</v>
      </c>
      <c r="I2668" s="561" t="s">
        <v>17887</v>
      </c>
      <c r="J2668" s="561" t="s">
        <v>7063</v>
      </c>
      <c r="K2668" s="562" t="s">
        <v>6680</v>
      </c>
      <c r="L2668" s="561" t="s">
        <v>25</v>
      </c>
    </row>
    <row r="2669" spans="1:12" x14ac:dyDescent="0.25">
      <c r="A2669" s="561" t="s">
        <v>2138</v>
      </c>
      <c r="B2669" s="561" t="s">
        <v>2139</v>
      </c>
      <c r="C2669" s="561" t="s">
        <v>2574</v>
      </c>
      <c r="D2669" s="561" t="s">
        <v>2575</v>
      </c>
      <c r="E2669" s="562" t="s">
        <v>22</v>
      </c>
      <c r="F2669" s="561" t="s">
        <v>22</v>
      </c>
      <c r="G2669" s="561" t="s">
        <v>28222</v>
      </c>
      <c r="H2669" s="561" t="s">
        <v>28223</v>
      </c>
      <c r="I2669" s="561" t="s">
        <v>17887</v>
      </c>
      <c r="J2669" s="561" t="s">
        <v>7063</v>
      </c>
      <c r="K2669" s="562" t="s">
        <v>28224</v>
      </c>
      <c r="L2669" s="561" t="s">
        <v>25</v>
      </c>
    </row>
    <row r="2670" spans="1:12" x14ac:dyDescent="0.25">
      <c r="A2670" s="561" t="s">
        <v>2138</v>
      </c>
      <c r="B2670" s="561" t="s">
        <v>2139</v>
      </c>
      <c r="C2670" s="561" t="s">
        <v>2574</v>
      </c>
      <c r="D2670" s="561" t="s">
        <v>2575</v>
      </c>
      <c r="E2670" s="562" t="s">
        <v>22</v>
      </c>
      <c r="F2670" s="561" t="s">
        <v>22</v>
      </c>
      <c r="G2670" s="561" t="s">
        <v>28225</v>
      </c>
      <c r="H2670" s="561" t="s">
        <v>2622</v>
      </c>
      <c r="I2670" s="561" t="s">
        <v>17887</v>
      </c>
      <c r="J2670" s="561" t="s">
        <v>7063</v>
      </c>
      <c r="K2670" s="562" t="s">
        <v>28226</v>
      </c>
      <c r="L2670" s="561" t="s">
        <v>25</v>
      </c>
    </row>
    <row r="2671" spans="1:12" x14ac:dyDescent="0.25">
      <c r="A2671" s="561" t="s">
        <v>2138</v>
      </c>
      <c r="B2671" s="561" t="s">
        <v>2139</v>
      </c>
      <c r="C2671" s="561" t="s">
        <v>2574</v>
      </c>
      <c r="D2671" s="561" t="s">
        <v>2575</v>
      </c>
      <c r="E2671" s="562" t="s">
        <v>22</v>
      </c>
      <c r="F2671" s="561" t="s">
        <v>22</v>
      </c>
      <c r="G2671" s="561" t="s">
        <v>28227</v>
      </c>
      <c r="H2671" s="561" t="s">
        <v>28228</v>
      </c>
      <c r="I2671" s="561" t="s">
        <v>17887</v>
      </c>
      <c r="J2671" s="561" t="s">
        <v>7063</v>
      </c>
      <c r="K2671" s="562" t="s">
        <v>28229</v>
      </c>
      <c r="L2671" s="561" t="s">
        <v>25</v>
      </c>
    </row>
    <row r="2672" spans="1:12" x14ac:dyDescent="0.25">
      <c r="A2672" s="561" t="s">
        <v>2138</v>
      </c>
      <c r="B2672" s="561" t="s">
        <v>2139</v>
      </c>
      <c r="C2672" s="561" t="s">
        <v>2574</v>
      </c>
      <c r="D2672" s="561" t="s">
        <v>2575</v>
      </c>
      <c r="E2672" s="562" t="s">
        <v>22</v>
      </c>
      <c r="F2672" s="561" t="s">
        <v>22</v>
      </c>
      <c r="G2672" s="561" t="s">
        <v>28230</v>
      </c>
      <c r="H2672" s="561" t="s">
        <v>2625</v>
      </c>
      <c r="I2672" s="561" t="s">
        <v>17887</v>
      </c>
      <c r="J2672" s="561" t="s">
        <v>7063</v>
      </c>
      <c r="K2672" s="562" t="s">
        <v>5571</v>
      </c>
      <c r="L2672" s="561" t="s">
        <v>25</v>
      </c>
    </row>
    <row r="2673" spans="1:12" x14ac:dyDescent="0.25">
      <c r="A2673" s="561" t="s">
        <v>2138</v>
      </c>
      <c r="B2673" s="561" t="s">
        <v>2139</v>
      </c>
      <c r="C2673" s="561" t="s">
        <v>2574</v>
      </c>
      <c r="D2673" s="561" t="s">
        <v>2575</v>
      </c>
      <c r="E2673" s="562" t="s">
        <v>22</v>
      </c>
      <c r="F2673" s="561" t="s">
        <v>22</v>
      </c>
      <c r="G2673" s="561" t="s">
        <v>28231</v>
      </c>
      <c r="H2673" s="561" t="s">
        <v>2626</v>
      </c>
      <c r="I2673" s="561" t="s">
        <v>17887</v>
      </c>
      <c r="J2673" s="561" t="s">
        <v>7063</v>
      </c>
      <c r="K2673" s="562" t="s">
        <v>7087</v>
      </c>
      <c r="L2673" s="561" t="s">
        <v>25</v>
      </c>
    </row>
    <row r="2674" spans="1:12" x14ac:dyDescent="0.25">
      <c r="A2674" s="561" t="s">
        <v>2138</v>
      </c>
      <c r="B2674" s="561" t="s">
        <v>2139</v>
      </c>
      <c r="C2674" s="561" t="s">
        <v>2574</v>
      </c>
      <c r="D2674" s="561" t="s">
        <v>2575</v>
      </c>
      <c r="E2674" s="562" t="s">
        <v>22</v>
      </c>
      <c r="F2674" s="561" t="s">
        <v>22</v>
      </c>
      <c r="G2674" s="561" t="s">
        <v>28232</v>
      </c>
      <c r="H2674" s="561" t="s">
        <v>2627</v>
      </c>
      <c r="I2674" s="561" t="s">
        <v>17887</v>
      </c>
      <c r="J2674" s="561" t="s">
        <v>7063</v>
      </c>
      <c r="K2674" s="562" t="s">
        <v>8416</v>
      </c>
      <c r="L2674" s="561" t="s">
        <v>25</v>
      </c>
    </row>
    <row r="2675" spans="1:12" x14ac:dyDescent="0.25">
      <c r="A2675" s="561" t="s">
        <v>2138</v>
      </c>
      <c r="B2675" s="561" t="s">
        <v>2139</v>
      </c>
      <c r="C2675" s="561" t="s">
        <v>2574</v>
      </c>
      <c r="D2675" s="561" t="s">
        <v>2575</v>
      </c>
      <c r="E2675" s="562" t="s">
        <v>22</v>
      </c>
      <c r="F2675" s="561" t="s">
        <v>22</v>
      </c>
      <c r="G2675" s="561" t="s">
        <v>28233</v>
      </c>
      <c r="H2675" s="561" t="s">
        <v>2628</v>
      </c>
      <c r="I2675" s="561" t="s">
        <v>17887</v>
      </c>
      <c r="J2675" s="561" t="s">
        <v>7063</v>
      </c>
      <c r="K2675" s="562" t="s">
        <v>7939</v>
      </c>
      <c r="L2675" s="561" t="s">
        <v>25</v>
      </c>
    </row>
    <row r="2676" spans="1:12" x14ac:dyDescent="0.25">
      <c r="A2676" s="561" t="s">
        <v>2138</v>
      </c>
      <c r="B2676" s="561" t="s">
        <v>2139</v>
      </c>
      <c r="C2676" s="561" t="s">
        <v>2574</v>
      </c>
      <c r="D2676" s="561" t="s">
        <v>2575</v>
      </c>
      <c r="E2676" s="562" t="s">
        <v>22</v>
      </c>
      <c r="F2676" s="561" t="s">
        <v>22</v>
      </c>
      <c r="G2676" s="561" t="s">
        <v>28234</v>
      </c>
      <c r="H2676" s="561" t="s">
        <v>2630</v>
      </c>
      <c r="I2676" s="561" t="s">
        <v>17887</v>
      </c>
      <c r="J2676" s="561" t="s">
        <v>7063</v>
      </c>
      <c r="K2676" s="562" t="s">
        <v>28235</v>
      </c>
      <c r="L2676" s="561" t="s">
        <v>25</v>
      </c>
    </row>
    <row r="2677" spans="1:12" x14ac:dyDescent="0.25">
      <c r="A2677" s="561" t="s">
        <v>2138</v>
      </c>
      <c r="B2677" s="561" t="s">
        <v>2139</v>
      </c>
      <c r="C2677" s="561" t="s">
        <v>2574</v>
      </c>
      <c r="D2677" s="561" t="s">
        <v>2575</v>
      </c>
      <c r="E2677" s="562" t="s">
        <v>22</v>
      </c>
      <c r="F2677" s="561" t="s">
        <v>22</v>
      </c>
      <c r="G2677" s="561" t="s">
        <v>28236</v>
      </c>
      <c r="H2677" s="561" t="s">
        <v>2631</v>
      </c>
      <c r="I2677" s="561" t="s">
        <v>17887</v>
      </c>
      <c r="J2677" s="561" t="s">
        <v>7063</v>
      </c>
      <c r="K2677" s="562" t="s">
        <v>8440</v>
      </c>
      <c r="L2677" s="561" t="s">
        <v>25</v>
      </c>
    </row>
    <row r="2678" spans="1:12" x14ac:dyDescent="0.25">
      <c r="A2678" s="561" t="s">
        <v>2633</v>
      </c>
      <c r="B2678" s="561" t="s">
        <v>2634</v>
      </c>
      <c r="C2678" s="561" t="s">
        <v>2635</v>
      </c>
      <c r="D2678" s="561" t="s">
        <v>2636</v>
      </c>
      <c r="E2678" s="562" t="s">
        <v>22</v>
      </c>
      <c r="F2678" s="561" t="s">
        <v>22</v>
      </c>
      <c r="G2678" s="561" t="s">
        <v>28237</v>
      </c>
      <c r="H2678" s="561" t="s">
        <v>2637</v>
      </c>
      <c r="I2678" s="561" t="s">
        <v>23868</v>
      </c>
      <c r="J2678" s="561" t="s">
        <v>7063</v>
      </c>
      <c r="K2678" s="562" t="s">
        <v>8696</v>
      </c>
      <c r="L2678" s="561" t="s">
        <v>25</v>
      </c>
    </row>
    <row r="2679" spans="1:12" x14ac:dyDescent="0.25">
      <c r="A2679" s="561" t="s">
        <v>2633</v>
      </c>
      <c r="B2679" s="561" t="s">
        <v>2634</v>
      </c>
      <c r="C2679" s="561" t="s">
        <v>2635</v>
      </c>
      <c r="D2679" s="561" t="s">
        <v>2636</v>
      </c>
      <c r="E2679" s="562" t="s">
        <v>22</v>
      </c>
      <c r="F2679" s="561" t="s">
        <v>22</v>
      </c>
      <c r="G2679" s="561" t="s">
        <v>28238</v>
      </c>
      <c r="H2679" s="561" t="s">
        <v>2638</v>
      </c>
      <c r="I2679" s="561" t="s">
        <v>23868</v>
      </c>
      <c r="J2679" s="561" t="s">
        <v>7063</v>
      </c>
      <c r="K2679" s="562" t="s">
        <v>82</v>
      </c>
      <c r="L2679" s="561" t="s">
        <v>25</v>
      </c>
    </row>
    <row r="2680" spans="1:12" x14ac:dyDescent="0.25">
      <c r="A2680" s="561" t="s">
        <v>2633</v>
      </c>
      <c r="B2680" s="561" t="s">
        <v>2634</v>
      </c>
      <c r="C2680" s="561" t="s">
        <v>2635</v>
      </c>
      <c r="D2680" s="561" t="s">
        <v>2636</v>
      </c>
      <c r="E2680" s="562" t="s">
        <v>22</v>
      </c>
      <c r="F2680" s="561" t="s">
        <v>22</v>
      </c>
      <c r="G2680" s="561" t="s">
        <v>28239</v>
      </c>
      <c r="H2680" s="561" t="s">
        <v>2639</v>
      </c>
      <c r="I2680" s="561" t="s">
        <v>23868</v>
      </c>
      <c r="J2680" s="561" t="s">
        <v>7063</v>
      </c>
      <c r="K2680" s="562" t="s">
        <v>28240</v>
      </c>
      <c r="L2680" s="561" t="s">
        <v>25</v>
      </c>
    </row>
    <row r="2681" spans="1:12" x14ac:dyDescent="0.25">
      <c r="A2681" s="561" t="s">
        <v>2633</v>
      </c>
      <c r="B2681" s="561" t="s">
        <v>2634</v>
      </c>
      <c r="C2681" s="561" t="s">
        <v>2640</v>
      </c>
      <c r="D2681" s="561" t="s">
        <v>2641</v>
      </c>
      <c r="E2681" s="562" t="s">
        <v>22</v>
      </c>
      <c r="F2681" s="561" t="s">
        <v>22</v>
      </c>
      <c r="G2681" s="561" t="s">
        <v>28241</v>
      </c>
      <c r="H2681" s="561" t="s">
        <v>2642</v>
      </c>
      <c r="I2681" s="561" t="s">
        <v>23868</v>
      </c>
      <c r="J2681" s="561" t="s">
        <v>24</v>
      </c>
      <c r="K2681" s="562" t="s">
        <v>1588</v>
      </c>
      <c r="L2681" s="561" t="s">
        <v>25</v>
      </c>
    </row>
    <row r="2682" spans="1:12" x14ac:dyDescent="0.25">
      <c r="A2682" s="561" t="s">
        <v>2633</v>
      </c>
      <c r="B2682" s="561" t="s">
        <v>2634</v>
      </c>
      <c r="C2682" s="561" t="s">
        <v>2640</v>
      </c>
      <c r="D2682" s="561" t="s">
        <v>2641</v>
      </c>
      <c r="E2682" s="562" t="s">
        <v>22</v>
      </c>
      <c r="F2682" s="561" t="s">
        <v>22</v>
      </c>
      <c r="G2682" s="561" t="s">
        <v>28242</v>
      </c>
      <c r="H2682" s="561" t="s">
        <v>2643</v>
      </c>
      <c r="I2682" s="561" t="s">
        <v>23868</v>
      </c>
      <c r="J2682" s="561" t="s">
        <v>24</v>
      </c>
      <c r="K2682" s="562" t="s">
        <v>28243</v>
      </c>
      <c r="L2682" s="561" t="s">
        <v>25</v>
      </c>
    </row>
    <row r="2683" spans="1:12" x14ac:dyDescent="0.25">
      <c r="A2683" s="561" t="s">
        <v>2633</v>
      </c>
      <c r="B2683" s="561" t="s">
        <v>2634</v>
      </c>
      <c r="C2683" s="561" t="s">
        <v>2640</v>
      </c>
      <c r="D2683" s="561" t="s">
        <v>2641</v>
      </c>
      <c r="E2683" s="562" t="s">
        <v>22</v>
      </c>
      <c r="F2683" s="561" t="s">
        <v>22</v>
      </c>
      <c r="G2683" s="561" t="s">
        <v>28244</v>
      </c>
      <c r="H2683" s="561" t="s">
        <v>2644</v>
      </c>
      <c r="I2683" s="561" t="s">
        <v>23270</v>
      </c>
      <c r="J2683" s="561" t="s">
        <v>24</v>
      </c>
      <c r="K2683" s="562" t="s">
        <v>1844</v>
      </c>
      <c r="L2683" s="561" t="s">
        <v>25</v>
      </c>
    </row>
    <row r="2684" spans="1:12" x14ac:dyDescent="0.25">
      <c r="A2684" s="561" t="s">
        <v>2633</v>
      </c>
      <c r="B2684" s="561" t="s">
        <v>2634</v>
      </c>
      <c r="C2684" s="561" t="s">
        <v>2640</v>
      </c>
      <c r="D2684" s="561" t="s">
        <v>2641</v>
      </c>
      <c r="E2684" s="562" t="s">
        <v>22</v>
      </c>
      <c r="F2684" s="561" t="s">
        <v>22</v>
      </c>
      <c r="G2684" s="561" t="s">
        <v>28245</v>
      </c>
      <c r="H2684" s="561" t="s">
        <v>2646</v>
      </c>
      <c r="I2684" s="561" t="s">
        <v>23148</v>
      </c>
      <c r="J2684" s="561" t="s">
        <v>24</v>
      </c>
      <c r="K2684" s="562" t="s">
        <v>5219</v>
      </c>
      <c r="L2684" s="561" t="s">
        <v>25</v>
      </c>
    </row>
    <row r="2685" spans="1:12" x14ac:dyDescent="0.25">
      <c r="A2685" s="561" t="s">
        <v>2633</v>
      </c>
      <c r="B2685" s="561" t="s">
        <v>2634</v>
      </c>
      <c r="C2685" s="561" t="s">
        <v>2648</v>
      </c>
      <c r="D2685" s="561" t="s">
        <v>2649</v>
      </c>
      <c r="E2685" s="562" t="s">
        <v>22</v>
      </c>
      <c r="F2685" s="561" t="s">
        <v>22</v>
      </c>
      <c r="G2685" s="561" t="s">
        <v>28246</v>
      </c>
      <c r="H2685" s="561" t="s">
        <v>2650</v>
      </c>
      <c r="I2685" s="561" t="s">
        <v>23868</v>
      </c>
      <c r="J2685" s="561" t="s">
        <v>24</v>
      </c>
      <c r="K2685" s="562" t="s">
        <v>28247</v>
      </c>
      <c r="L2685" s="561" t="s">
        <v>25</v>
      </c>
    </row>
    <row r="2686" spans="1:12" x14ac:dyDescent="0.25">
      <c r="A2686" s="561" t="s">
        <v>2633</v>
      </c>
      <c r="B2686" s="561" t="s">
        <v>2634</v>
      </c>
      <c r="C2686" s="561" t="s">
        <v>2648</v>
      </c>
      <c r="D2686" s="561" t="s">
        <v>2649</v>
      </c>
      <c r="E2686" s="562" t="s">
        <v>22</v>
      </c>
      <c r="F2686" s="561" t="s">
        <v>22</v>
      </c>
      <c r="G2686" s="561" t="s">
        <v>28248</v>
      </c>
      <c r="H2686" s="561" t="s">
        <v>2651</v>
      </c>
      <c r="I2686" s="561" t="s">
        <v>23868</v>
      </c>
      <c r="J2686" s="561" t="s">
        <v>24</v>
      </c>
      <c r="K2686" s="562" t="s">
        <v>28249</v>
      </c>
      <c r="L2686" s="561" t="s">
        <v>25</v>
      </c>
    </row>
    <row r="2687" spans="1:12" x14ac:dyDescent="0.25">
      <c r="A2687" s="561" t="s">
        <v>2633</v>
      </c>
      <c r="B2687" s="561" t="s">
        <v>2634</v>
      </c>
      <c r="C2687" s="561" t="s">
        <v>2648</v>
      </c>
      <c r="D2687" s="561" t="s">
        <v>2649</v>
      </c>
      <c r="E2687" s="562" t="s">
        <v>22</v>
      </c>
      <c r="F2687" s="561" t="s">
        <v>22</v>
      </c>
      <c r="G2687" s="561" t="s">
        <v>28250</v>
      </c>
      <c r="H2687" s="561" t="s">
        <v>2652</v>
      </c>
      <c r="I2687" s="561" t="s">
        <v>23868</v>
      </c>
      <c r="J2687" s="561" t="s">
        <v>24</v>
      </c>
      <c r="K2687" s="562" t="s">
        <v>28251</v>
      </c>
      <c r="L2687" s="561" t="s">
        <v>25</v>
      </c>
    </row>
    <row r="2688" spans="1:12" x14ac:dyDescent="0.25">
      <c r="A2688" s="561" t="s">
        <v>2633</v>
      </c>
      <c r="B2688" s="561" t="s">
        <v>2634</v>
      </c>
      <c r="C2688" s="561" t="s">
        <v>2648</v>
      </c>
      <c r="D2688" s="561" t="s">
        <v>2649</v>
      </c>
      <c r="E2688" s="562" t="s">
        <v>22</v>
      </c>
      <c r="F2688" s="561" t="s">
        <v>22</v>
      </c>
      <c r="G2688" s="561" t="s">
        <v>28252</v>
      </c>
      <c r="H2688" s="561" t="s">
        <v>2653</v>
      </c>
      <c r="I2688" s="561" t="s">
        <v>23868</v>
      </c>
      <c r="J2688" s="561" t="s">
        <v>24</v>
      </c>
      <c r="K2688" s="562" t="s">
        <v>2761</v>
      </c>
      <c r="L2688" s="561" t="s">
        <v>25</v>
      </c>
    </row>
    <row r="2689" spans="1:12" x14ac:dyDescent="0.25">
      <c r="A2689" s="561" t="s">
        <v>2633</v>
      </c>
      <c r="B2689" s="561" t="s">
        <v>2634</v>
      </c>
      <c r="C2689" s="561" t="s">
        <v>2654</v>
      </c>
      <c r="D2689" s="561" t="s">
        <v>2655</v>
      </c>
      <c r="E2689" s="562" t="s">
        <v>22</v>
      </c>
      <c r="F2689" s="561" t="s">
        <v>22</v>
      </c>
      <c r="G2689" s="561" t="s">
        <v>28253</v>
      </c>
      <c r="H2689" s="561" t="s">
        <v>2656</v>
      </c>
      <c r="I2689" s="561" t="s">
        <v>23868</v>
      </c>
      <c r="J2689" s="561" t="s">
        <v>24</v>
      </c>
      <c r="K2689" s="562" t="s">
        <v>8025</v>
      </c>
      <c r="L2689" s="561" t="s">
        <v>25</v>
      </c>
    </row>
    <row r="2690" spans="1:12" x14ac:dyDescent="0.25">
      <c r="A2690" s="561" t="s">
        <v>2633</v>
      </c>
      <c r="B2690" s="561" t="s">
        <v>2634</v>
      </c>
      <c r="C2690" s="561" t="s">
        <v>2657</v>
      </c>
      <c r="D2690" s="561" t="s">
        <v>2658</v>
      </c>
      <c r="E2690" s="562" t="s">
        <v>22</v>
      </c>
      <c r="F2690" s="561" t="s">
        <v>22</v>
      </c>
      <c r="G2690" s="561" t="s">
        <v>28254</v>
      </c>
      <c r="H2690" s="561" t="s">
        <v>2659</v>
      </c>
      <c r="I2690" s="561" t="s">
        <v>23868</v>
      </c>
      <c r="J2690" s="561" t="s">
        <v>24</v>
      </c>
      <c r="K2690" s="562" t="s">
        <v>7383</v>
      </c>
      <c r="L2690" s="561" t="s">
        <v>25</v>
      </c>
    </row>
    <row r="2691" spans="1:12" x14ac:dyDescent="0.25">
      <c r="A2691" s="561" t="s">
        <v>2633</v>
      </c>
      <c r="B2691" s="561" t="s">
        <v>2634</v>
      </c>
      <c r="C2691" s="561" t="s">
        <v>2657</v>
      </c>
      <c r="D2691" s="561" t="s">
        <v>2658</v>
      </c>
      <c r="E2691" s="562" t="s">
        <v>22</v>
      </c>
      <c r="F2691" s="561" t="s">
        <v>22</v>
      </c>
      <c r="G2691" s="561" t="s">
        <v>28255</v>
      </c>
      <c r="H2691" s="561" t="s">
        <v>2661</v>
      </c>
      <c r="I2691" s="561" t="s">
        <v>23868</v>
      </c>
      <c r="J2691" s="561" t="s">
        <v>7063</v>
      </c>
      <c r="K2691" s="562" t="s">
        <v>28256</v>
      </c>
      <c r="L2691" s="561" t="s">
        <v>25</v>
      </c>
    </row>
    <row r="2692" spans="1:12" x14ac:dyDescent="0.25">
      <c r="A2692" s="561" t="s">
        <v>2633</v>
      </c>
      <c r="B2692" s="561" t="s">
        <v>2634</v>
      </c>
      <c r="C2692" s="561" t="s">
        <v>2657</v>
      </c>
      <c r="D2692" s="561" t="s">
        <v>2658</v>
      </c>
      <c r="E2692" s="562" t="s">
        <v>22</v>
      </c>
      <c r="F2692" s="561" t="s">
        <v>22</v>
      </c>
      <c r="G2692" s="561" t="s">
        <v>28257</v>
      </c>
      <c r="H2692" s="561" t="s">
        <v>2662</v>
      </c>
      <c r="I2692" s="561" t="s">
        <v>23868</v>
      </c>
      <c r="J2692" s="561" t="s">
        <v>24</v>
      </c>
      <c r="K2692" s="562" t="s">
        <v>8306</v>
      </c>
      <c r="L2692" s="561" t="s">
        <v>25</v>
      </c>
    </row>
    <row r="2693" spans="1:12" x14ac:dyDescent="0.25">
      <c r="A2693" s="561" t="s">
        <v>2633</v>
      </c>
      <c r="B2693" s="561" t="s">
        <v>2634</v>
      </c>
      <c r="C2693" s="561" t="s">
        <v>2657</v>
      </c>
      <c r="D2693" s="561" t="s">
        <v>2658</v>
      </c>
      <c r="E2693" s="562" t="s">
        <v>22</v>
      </c>
      <c r="F2693" s="561" t="s">
        <v>22</v>
      </c>
      <c r="G2693" s="561" t="s">
        <v>28258</v>
      </c>
      <c r="H2693" s="561" t="s">
        <v>2663</v>
      </c>
      <c r="I2693" s="561" t="s">
        <v>23868</v>
      </c>
      <c r="J2693" s="561" t="s">
        <v>7063</v>
      </c>
      <c r="K2693" s="562" t="s">
        <v>8334</v>
      </c>
      <c r="L2693" s="561" t="s">
        <v>25</v>
      </c>
    </row>
    <row r="2694" spans="1:12" x14ac:dyDescent="0.25">
      <c r="A2694" s="561" t="s">
        <v>2633</v>
      </c>
      <c r="B2694" s="561" t="s">
        <v>2634</v>
      </c>
      <c r="C2694" s="561" t="s">
        <v>2657</v>
      </c>
      <c r="D2694" s="561" t="s">
        <v>2658</v>
      </c>
      <c r="E2694" s="562" t="s">
        <v>22</v>
      </c>
      <c r="F2694" s="561" t="s">
        <v>22</v>
      </c>
      <c r="G2694" s="561" t="s">
        <v>28259</v>
      </c>
      <c r="H2694" s="561" t="s">
        <v>2664</v>
      </c>
      <c r="I2694" s="561" t="s">
        <v>23868</v>
      </c>
      <c r="J2694" s="561" t="s">
        <v>24</v>
      </c>
      <c r="K2694" s="562" t="s">
        <v>8407</v>
      </c>
      <c r="L2694" s="561" t="s">
        <v>25</v>
      </c>
    </row>
    <row r="2695" spans="1:12" x14ac:dyDescent="0.25">
      <c r="A2695" s="561" t="s">
        <v>2633</v>
      </c>
      <c r="B2695" s="561" t="s">
        <v>2634</v>
      </c>
      <c r="C2695" s="561" t="s">
        <v>2657</v>
      </c>
      <c r="D2695" s="561" t="s">
        <v>2658</v>
      </c>
      <c r="E2695" s="562" t="s">
        <v>22</v>
      </c>
      <c r="F2695" s="561" t="s">
        <v>22</v>
      </c>
      <c r="G2695" s="561" t="s">
        <v>28260</v>
      </c>
      <c r="H2695" s="561" t="s">
        <v>2665</v>
      </c>
      <c r="I2695" s="561" t="s">
        <v>23868</v>
      </c>
      <c r="J2695" s="561" t="s">
        <v>7063</v>
      </c>
      <c r="K2695" s="562" t="s">
        <v>7775</v>
      </c>
      <c r="L2695" s="561" t="s">
        <v>25</v>
      </c>
    </row>
    <row r="2696" spans="1:12" x14ac:dyDescent="0.25">
      <c r="A2696" s="561" t="s">
        <v>2633</v>
      </c>
      <c r="B2696" s="561" t="s">
        <v>2634</v>
      </c>
      <c r="C2696" s="561" t="s">
        <v>2657</v>
      </c>
      <c r="D2696" s="561" t="s">
        <v>2658</v>
      </c>
      <c r="E2696" s="562" t="s">
        <v>22</v>
      </c>
      <c r="F2696" s="561" t="s">
        <v>22</v>
      </c>
      <c r="G2696" s="561" t="s">
        <v>28261</v>
      </c>
      <c r="H2696" s="561" t="s">
        <v>2666</v>
      </c>
      <c r="I2696" s="561" t="s">
        <v>23868</v>
      </c>
      <c r="J2696" s="561" t="s">
        <v>24</v>
      </c>
      <c r="K2696" s="562" t="s">
        <v>7296</v>
      </c>
      <c r="L2696" s="561" t="s">
        <v>25</v>
      </c>
    </row>
    <row r="2697" spans="1:12" x14ac:dyDescent="0.25">
      <c r="A2697" s="561" t="s">
        <v>2633</v>
      </c>
      <c r="B2697" s="561" t="s">
        <v>2634</v>
      </c>
      <c r="C2697" s="561" t="s">
        <v>2657</v>
      </c>
      <c r="D2697" s="561" t="s">
        <v>2658</v>
      </c>
      <c r="E2697" s="562" t="s">
        <v>22</v>
      </c>
      <c r="F2697" s="561" t="s">
        <v>22</v>
      </c>
      <c r="G2697" s="561" t="s">
        <v>28262</v>
      </c>
      <c r="H2697" s="561" t="s">
        <v>2667</v>
      </c>
      <c r="I2697" s="561" t="s">
        <v>23868</v>
      </c>
      <c r="J2697" s="561" t="s">
        <v>7063</v>
      </c>
      <c r="K2697" s="562" t="s">
        <v>7956</v>
      </c>
      <c r="L2697" s="561" t="s">
        <v>25</v>
      </c>
    </row>
    <row r="2698" spans="1:12" x14ac:dyDescent="0.25">
      <c r="A2698" s="561" t="s">
        <v>2633</v>
      </c>
      <c r="B2698" s="561" t="s">
        <v>2634</v>
      </c>
      <c r="C2698" s="561" t="s">
        <v>2657</v>
      </c>
      <c r="D2698" s="561" t="s">
        <v>2658</v>
      </c>
      <c r="E2698" s="562" t="s">
        <v>22</v>
      </c>
      <c r="F2698" s="561" t="s">
        <v>22</v>
      </c>
      <c r="G2698" s="561" t="s">
        <v>28263</v>
      </c>
      <c r="H2698" s="561" t="s">
        <v>2668</v>
      </c>
      <c r="I2698" s="561" t="s">
        <v>23868</v>
      </c>
      <c r="J2698" s="561" t="s">
        <v>24</v>
      </c>
      <c r="K2698" s="562" t="s">
        <v>28264</v>
      </c>
      <c r="L2698" s="561" t="s">
        <v>25</v>
      </c>
    </row>
    <row r="2699" spans="1:12" x14ac:dyDescent="0.25">
      <c r="A2699" s="561" t="s">
        <v>2633</v>
      </c>
      <c r="B2699" s="561" t="s">
        <v>2634</v>
      </c>
      <c r="C2699" s="561" t="s">
        <v>2657</v>
      </c>
      <c r="D2699" s="561" t="s">
        <v>2658</v>
      </c>
      <c r="E2699" s="562" t="s">
        <v>22</v>
      </c>
      <c r="F2699" s="561" t="s">
        <v>22</v>
      </c>
      <c r="G2699" s="561" t="s">
        <v>28265</v>
      </c>
      <c r="H2699" s="561" t="s">
        <v>2669</v>
      </c>
      <c r="I2699" s="561" t="s">
        <v>23868</v>
      </c>
      <c r="J2699" s="561" t="s">
        <v>24</v>
      </c>
      <c r="K2699" s="562" t="s">
        <v>28266</v>
      </c>
      <c r="L2699" s="561" t="s">
        <v>25</v>
      </c>
    </row>
    <row r="2700" spans="1:12" x14ac:dyDescent="0.25">
      <c r="A2700" s="561" t="s">
        <v>2633</v>
      </c>
      <c r="B2700" s="561" t="s">
        <v>2634</v>
      </c>
      <c r="C2700" s="561" t="s">
        <v>2657</v>
      </c>
      <c r="D2700" s="561" t="s">
        <v>2658</v>
      </c>
      <c r="E2700" s="562" t="s">
        <v>22</v>
      </c>
      <c r="F2700" s="561" t="s">
        <v>22</v>
      </c>
      <c r="G2700" s="561" t="s">
        <v>28267</v>
      </c>
      <c r="H2700" s="561" t="s">
        <v>2670</v>
      </c>
      <c r="I2700" s="561" t="s">
        <v>23868</v>
      </c>
      <c r="J2700" s="561" t="s">
        <v>7063</v>
      </c>
      <c r="K2700" s="562" t="s">
        <v>7963</v>
      </c>
      <c r="L2700" s="561" t="s">
        <v>25</v>
      </c>
    </row>
    <row r="2701" spans="1:12" x14ac:dyDescent="0.25">
      <c r="A2701" s="561" t="s">
        <v>2672</v>
      </c>
      <c r="B2701" s="561" t="s">
        <v>2673</v>
      </c>
      <c r="C2701" s="561" t="s">
        <v>2674</v>
      </c>
      <c r="D2701" s="561" t="s">
        <v>2675</v>
      </c>
      <c r="E2701" s="562" t="s">
        <v>22</v>
      </c>
      <c r="F2701" s="561" t="s">
        <v>22</v>
      </c>
      <c r="G2701" s="561" t="s">
        <v>28268</v>
      </c>
      <c r="H2701" s="561" t="s">
        <v>2676</v>
      </c>
      <c r="I2701" s="561" t="s">
        <v>23148</v>
      </c>
      <c r="J2701" s="561" t="s">
        <v>24</v>
      </c>
      <c r="K2701" s="562" t="s">
        <v>2394</v>
      </c>
      <c r="L2701" s="561" t="s">
        <v>25</v>
      </c>
    </row>
    <row r="2702" spans="1:12" x14ac:dyDescent="0.25">
      <c r="A2702" s="561" t="s">
        <v>2672</v>
      </c>
      <c r="B2702" s="561" t="s">
        <v>2673</v>
      </c>
      <c r="C2702" s="561" t="s">
        <v>2674</v>
      </c>
      <c r="D2702" s="561" t="s">
        <v>2675</v>
      </c>
      <c r="E2702" s="562" t="s">
        <v>22</v>
      </c>
      <c r="F2702" s="561" t="s">
        <v>22</v>
      </c>
      <c r="G2702" s="561" t="s">
        <v>28269</v>
      </c>
      <c r="H2702" s="561" t="s">
        <v>2677</v>
      </c>
      <c r="I2702" s="561" t="s">
        <v>23148</v>
      </c>
      <c r="J2702" s="561" t="s">
        <v>24</v>
      </c>
      <c r="K2702" s="562" t="s">
        <v>734</v>
      </c>
      <c r="L2702" s="561" t="s">
        <v>25</v>
      </c>
    </row>
    <row r="2703" spans="1:12" x14ac:dyDescent="0.25">
      <c r="A2703" s="561" t="s">
        <v>2672</v>
      </c>
      <c r="B2703" s="561" t="s">
        <v>2673</v>
      </c>
      <c r="C2703" s="561" t="s">
        <v>2674</v>
      </c>
      <c r="D2703" s="561" t="s">
        <v>2675</v>
      </c>
      <c r="E2703" s="562" t="s">
        <v>22</v>
      </c>
      <c r="F2703" s="561" t="s">
        <v>22</v>
      </c>
      <c r="G2703" s="561" t="s">
        <v>28270</v>
      </c>
      <c r="H2703" s="561" t="s">
        <v>2679</v>
      </c>
      <c r="I2703" s="561" t="s">
        <v>23148</v>
      </c>
      <c r="J2703" s="561" t="s">
        <v>24</v>
      </c>
      <c r="K2703" s="562" t="s">
        <v>3918</v>
      </c>
      <c r="L2703" s="561" t="s">
        <v>25</v>
      </c>
    </row>
    <row r="2704" spans="1:12" x14ac:dyDescent="0.25">
      <c r="A2704" s="561" t="s">
        <v>2672</v>
      </c>
      <c r="B2704" s="561" t="s">
        <v>2673</v>
      </c>
      <c r="C2704" s="561" t="s">
        <v>2674</v>
      </c>
      <c r="D2704" s="561" t="s">
        <v>2675</v>
      </c>
      <c r="E2704" s="562" t="s">
        <v>22</v>
      </c>
      <c r="F2704" s="561" t="s">
        <v>22</v>
      </c>
      <c r="G2704" s="561" t="s">
        <v>28271</v>
      </c>
      <c r="H2704" s="561" t="s">
        <v>2680</v>
      </c>
      <c r="I2704" s="561" t="s">
        <v>23148</v>
      </c>
      <c r="J2704" s="561" t="s">
        <v>24</v>
      </c>
      <c r="K2704" s="562" t="s">
        <v>6513</v>
      </c>
      <c r="L2704" s="561" t="s">
        <v>25</v>
      </c>
    </row>
    <row r="2705" spans="1:12" x14ac:dyDescent="0.25">
      <c r="A2705" s="561" t="s">
        <v>2672</v>
      </c>
      <c r="B2705" s="561" t="s">
        <v>2673</v>
      </c>
      <c r="C2705" s="561" t="s">
        <v>2674</v>
      </c>
      <c r="D2705" s="561" t="s">
        <v>2675</v>
      </c>
      <c r="E2705" s="562" t="s">
        <v>22</v>
      </c>
      <c r="F2705" s="561" t="s">
        <v>22</v>
      </c>
      <c r="G2705" s="561" t="s">
        <v>28272</v>
      </c>
      <c r="H2705" s="561" t="s">
        <v>2682</v>
      </c>
      <c r="I2705" s="561" t="s">
        <v>23148</v>
      </c>
      <c r="J2705" s="561" t="s">
        <v>24</v>
      </c>
      <c r="K2705" s="562" t="s">
        <v>7656</v>
      </c>
      <c r="L2705" s="561" t="s">
        <v>25</v>
      </c>
    </row>
    <row r="2706" spans="1:12" x14ac:dyDescent="0.25">
      <c r="A2706" s="561" t="s">
        <v>2672</v>
      </c>
      <c r="B2706" s="561" t="s">
        <v>2673</v>
      </c>
      <c r="C2706" s="561" t="s">
        <v>2674</v>
      </c>
      <c r="D2706" s="561" t="s">
        <v>2675</v>
      </c>
      <c r="E2706" s="562" t="s">
        <v>22</v>
      </c>
      <c r="F2706" s="561" t="s">
        <v>22</v>
      </c>
      <c r="G2706" s="561" t="s">
        <v>28273</v>
      </c>
      <c r="H2706" s="561" t="s">
        <v>2683</v>
      </c>
      <c r="I2706" s="561" t="s">
        <v>23148</v>
      </c>
      <c r="J2706" s="561" t="s">
        <v>24</v>
      </c>
      <c r="K2706" s="562" t="s">
        <v>7920</v>
      </c>
      <c r="L2706" s="561" t="s">
        <v>25</v>
      </c>
    </row>
    <row r="2707" spans="1:12" x14ac:dyDescent="0.25">
      <c r="A2707" s="561" t="s">
        <v>2672</v>
      </c>
      <c r="B2707" s="561" t="s">
        <v>2673</v>
      </c>
      <c r="C2707" s="561" t="s">
        <v>2674</v>
      </c>
      <c r="D2707" s="561" t="s">
        <v>2675</v>
      </c>
      <c r="E2707" s="562" t="s">
        <v>22</v>
      </c>
      <c r="F2707" s="561" t="s">
        <v>22</v>
      </c>
      <c r="G2707" s="561" t="s">
        <v>28274</v>
      </c>
      <c r="H2707" s="561" t="s">
        <v>2684</v>
      </c>
      <c r="I2707" s="561" t="s">
        <v>23148</v>
      </c>
      <c r="J2707" s="561" t="s">
        <v>24</v>
      </c>
      <c r="K2707" s="562" t="s">
        <v>7646</v>
      </c>
      <c r="L2707" s="561" t="s">
        <v>25</v>
      </c>
    </row>
    <row r="2708" spans="1:12" x14ac:dyDescent="0.25">
      <c r="A2708" s="561" t="s">
        <v>2672</v>
      </c>
      <c r="B2708" s="561" t="s">
        <v>2673</v>
      </c>
      <c r="C2708" s="561" t="s">
        <v>2674</v>
      </c>
      <c r="D2708" s="561" t="s">
        <v>2675</v>
      </c>
      <c r="E2708" s="562" t="s">
        <v>22</v>
      </c>
      <c r="F2708" s="561" t="s">
        <v>22</v>
      </c>
      <c r="G2708" s="561" t="s">
        <v>28275</v>
      </c>
      <c r="H2708" s="561" t="s">
        <v>2686</v>
      </c>
      <c r="I2708" s="561" t="s">
        <v>23148</v>
      </c>
      <c r="J2708" s="561" t="s">
        <v>24</v>
      </c>
      <c r="K2708" s="562" t="s">
        <v>27808</v>
      </c>
      <c r="L2708" s="561" t="s">
        <v>25</v>
      </c>
    </row>
    <row r="2709" spans="1:12" x14ac:dyDescent="0.25">
      <c r="A2709" s="561" t="s">
        <v>2672</v>
      </c>
      <c r="B2709" s="561" t="s">
        <v>2673</v>
      </c>
      <c r="C2709" s="561" t="s">
        <v>2674</v>
      </c>
      <c r="D2709" s="561" t="s">
        <v>2675</v>
      </c>
      <c r="E2709" s="562" t="s">
        <v>22</v>
      </c>
      <c r="F2709" s="561" t="s">
        <v>22</v>
      </c>
      <c r="G2709" s="561" t="s">
        <v>28276</v>
      </c>
      <c r="H2709" s="561" t="s">
        <v>2688</v>
      </c>
      <c r="I2709" s="561" t="s">
        <v>23148</v>
      </c>
      <c r="J2709" s="561" t="s">
        <v>24</v>
      </c>
      <c r="K2709" s="562" t="s">
        <v>2822</v>
      </c>
      <c r="L2709" s="561" t="s">
        <v>25</v>
      </c>
    </row>
    <row r="2710" spans="1:12" x14ac:dyDescent="0.25">
      <c r="A2710" s="561" t="s">
        <v>2672</v>
      </c>
      <c r="B2710" s="561" t="s">
        <v>2673</v>
      </c>
      <c r="C2710" s="561" t="s">
        <v>2674</v>
      </c>
      <c r="D2710" s="561" t="s">
        <v>2675</v>
      </c>
      <c r="E2710" s="562" t="s">
        <v>22</v>
      </c>
      <c r="F2710" s="561" t="s">
        <v>22</v>
      </c>
      <c r="G2710" s="561" t="s">
        <v>28277</v>
      </c>
      <c r="H2710" s="561" t="s">
        <v>2689</v>
      </c>
      <c r="I2710" s="561" t="s">
        <v>23148</v>
      </c>
      <c r="J2710" s="561" t="s">
        <v>24</v>
      </c>
      <c r="K2710" s="562" t="s">
        <v>7672</v>
      </c>
      <c r="L2710" s="561" t="s">
        <v>25</v>
      </c>
    </row>
    <row r="2711" spans="1:12" x14ac:dyDescent="0.25">
      <c r="A2711" s="561" t="s">
        <v>2672</v>
      </c>
      <c r="B2711" s="561" t="s">
        <v>2673</v>
      </c>
      <c r="C2711" s="561" t="s">
        <v>2674</v>
      </c>
      <c r="D2711" s="561" t="s">
        <v>2675</v>
      </c>
      <c r="E2711" s="562" t="s">
        <v>22</v>
      </c>
      <c r="F2711" s="561" t="s">
        <v>22</v>
      </c>
      <c r="G2711" s="561" t="s">
        <v>28278</v>
      </c>
      <c r="H2711" s="561" t="s">
        <v>2691</v>
      </c>
      <c r="I2711" s="561" t="s">
        <v>23148</v>
      </c>
      <c r="J2711" s="561" t="s">
        <v>24</v>
      </c>
      <c r="K2711" s="562" t="s">
        <v>28279</v>
      </c>
      <c r="L2711" s="561" t="s">
        <v>25</v>
      </c>
    </row>
    <row r="2712" spans="1:12" x14ac:dyDescent="0.25">
      <c r="A2712" s="561" t="s">
        <v>2672</v>
      </c>
      <c r="B2712" s="561" t="s">
        <v>2673</v>
      </c>
      <c r="C2712" s="561" t="s">
        <v>2674</v>
      </c>
      <c r="D2712" s="561" t="s">
        <v>2675</v>
      </c>
      <c r="E2712" s="562" t="s">
        <v>22</v>
      </c>
      <c r="F2712" s="561" t="s">
        <v>22</v>
      </c>
      <c r="G2712" s="561" t="s">
        <v>28280</v>
      </c>
      <c r="H2712" s="561" t="s">
        <v>2692</v>
      </c>
      <c r="I2712" s="561" t="s">
        <v>23148</v>
      </c>
      <c r="J2712" s="561" t="s">
        <v>24</v>
      </c>
      <c r="K2712" s="562" t="s">
        <v>3838</v>
      </c>
      <c r="L2712" s="561" t="s">
        <v>25</v>
      </c>
    </row>
    <row r="2713" spans="1:12" x14ac:dyDescent="0.25">
      <c r="A2713" s="561" t="s">
        <v>2672</v>
      </c>
      <c r="B2713" s="561" t="s">
        <v>2673</v>
      </c>
      <c r="C2713" s="561" t="s">
        <v>2674</v>
      </c>
      <c r="D2713" s="561" t="s">
        <v>2675</v>
      </c>
      <c r="E2713" s="562" t="s">
        <v>22</v>
      </c>
      <c r="F2713" s="561" t="s">
        <v>22</v>
      </c>
      <c r="G2713" s="561" t="s">
        <v>28281</v>
      </c>
      <c r="H2713" s="561" t="s">
        <v>2694</v>
      </c>
      <c r="I2713" s="561" t="s">
        <v>23148</v>
      </c>
      <c r="J2713" s="561" t="s">
        <v>24</v>
      </c>
      <c r="K2713" s="562" t="s">
        <v>2493</v>
      </c>
      <c r="L2713" s="561" t="s">
        <v>25</v>
      </c>
    </row>
    <row r="2714" spans="1:12" x14ac:dyDescent="0.25">
      <c r="A2714" s="561" t="s">
        <v>2672</v>
      </c>
      <c r="B2714" s="561" t="s">
        <v>2673</v>
      </c>
      <c r="C2714" s="561" t="s">
        <v>2674</v>
      </c>
      <c r="D2714" s="561" t="s">
        <v>2675</v>
      </c>
      <c r="E2714" s="562" t="s">
        <v>22</v>
      </c>
      <c r="F2714" s="561" t="s">
        <v>22</v>
      </c>
      <c r="G2714" s="561" t="s">
        <v>28282</v>
      </c>
      <c r="H2714" s="561" t="s">
        <v>2695</v>
      </c>
      <c r="I2714" s="561" t="s">
        <v>23148</v>
      </c>
      <c r="J2714" s="561" t="s">
        <v>24</v>
      </c>
      <c r="K2714" s="562" t="s">
        <v>1346</v>
      </c>
      <c r="L2714" s="561" t="s">
        <v>25</v>
      </c>
    </row>
    <row r="2715" spans="1:12" x14ac:dyDescent="0.25">
      <c r="A2715" s="561" t="s">
        <v>2672</v>
      </c>
      <c r="B2715" s="561" t="s">
        <v>2673</v>
      </c>
      <c r="C2715" s="561" t="s">
        <v>2674</v>
      </c>
      <c r="D2715" s="561" t="s">
        <v>2675</v>
      </c>
      <c r="E2715" s="562" t="s">
        <v>22</v>
      </c>
      <c r="F2715" s="561" t="s">
        <v>22</v>
      </c>
      <c r="G2715" s="561" t="s">
        <v>28283</v>
      </c>
      <c r="H2715" s="561" t="s">
        <v>2696</v>
      </c>
      <c r="I2715" s="561" t="s">
        <v>23148</v>
      </c>
      <c r="J2715" s="561" t="s">
        <v>24</v>
      </c>
      <c r="K2715" s="562" t="s">
        <v>28284</v>
      </c>
      <c r="L2715" s="561" t="s">
        <v>25</v>
      </c>
    </row>
    <row r="2716" spans="1:12" x14ac:dyDescent="0.25">
      <c r="A2716" s="561" t="s">
        <v>2672</v>
      </c>
      <c r="B2716" s="561" t="s">
        <v>2673</v>
      </c>
      <c r="C2716" s="561" t="s">
        <v>2674</v>
      </c>
      <c r="D2716" s="561" t="s">
        <v>2675</v>
      </c>
      <c r="E2716" s="562" t="s">
        <v>22</v>
      </c>
      <c r="F2716" s="561" t="s">
        <v>22</v>
      </c>
      <c r="G2716" s="561" t="s">
        <v>28285</v>
      </c>
      <c r="H2716" s="561" t="s">
        <v>2698</v>
      </c>
      <c r="I2716" s="561" t="s">
        <v>23148</v>
      </c>
      <c r="J2716" s="561" t="s">
        <v>24</v>
      </c>
      <c r="K2716" s="562" t="s">
        <v>1113</v>
      </c>
      <c r="L2716" s="561" t="s">
        <v>25</v>
      </c>
    </row>
    <row r="2717" spans="1:12" x14ac:dyDescent="0.25">
      <c r="A2717" s="561" t="s">
        <v>2672</v>
      </c>
      <c r="B2717" s="561" t="s">
        <v>2673</v>
      </c>
      <c r="C2717" s="561" t="s">
        <v>2674</v>
      </c>
      <c r="D2717" s="561" t="s">
        <v>2675</v>
      </c>
      <c r="E2717" s="562" t="s">
        <v>22</v>
      </c>
      <c r="F2717" s="561" t="s">
        <v>22</v>
      </c>
      <c r="G2717" s="561" t="s">
        <v>28286</v>
      </c>
      <c r="H2717" s="561" t="s">
        <v>2700</v>
      </c>
      <c r="I2717" s="561" t="s">
        <v>23148</v>
      </c>
      <c r="J2717" s="561" t="s">
        <v>24</v>
      </c>
      <c r="K2717" s="562" t="s">
        <v>5184</v>
      </c>
      <c r="L2717" s="561" t="s">
        <v>25</v>
      </c>
    </row>
    <row r="2718" spans="1:12" x14ac:dyDescent="0.25">
      <c r="A2718" s="561" t="s">
        <v>2672</v>
      </c>
      <c r="B2718" s="561" t="s">
        <v>2673</v>
      </c>
      <c r="C2718" s="561" t="s">
        <v>2674</v>
      </c>
      <c r="D2718" s="561" t="s">
        <v>2675</v>
      </c>
      <c r="E2718" s="562" t="s">
        <v>22</v>
      </c>
      <c r="F2718" s="561" t="s">
        <v>22</v>
      </c>
      <c r="G2718" s="561" t="s">
        <v>28287</v>
      </c>
      <c r="H2718" s="561" t="s">
        <v>2702</v>
      </c>
      <c r="I2718" s="561" t="s">
        <v>23148</v>
      </c>
      <c r="J2718" s="561" t="s">
        <v>24</v>
      </c>
      <c r="K2718" s="562" t="s">
        <v>2861</v>
      </c>
      <c r="L2718" s="561" t="s">
        <v>25</v>
      </c>
    </row>
    <row r="2719" spans="1:12" x14ac:dyDescent="0.25">
      <c r="A2719" s="561" t="s">
        <v>2672</v>
      </c>
      <c r="B2719" s="561" t="s">
        <v>2673</v>
      </c>
      <c r="C2719" s="561" t="s">
        <v>2674</v>
      </c>
      <c r="D2719" s="561" t="s">
        <v>2675</v>
      </c>
      <c r="E2719" s="562" t="s">
        <v>22</v>
      </c>
      <c r="F2719" s="561" t="s">
        <v>22</v>
      </c>
      <c r="G2719" s="561" t="s">
        <v>28288</v>
      </c>
      <c r="H2719" s="561" t="s">
        <v>2704</v>
      </c>
      <c r="I2719" s="561" t="s">
        <v>23148</v>
      </c>
      <c r="J2719" s="561" t="s">
        <v>24</v>
      </c>
      <c r="K2719" s="562" t="s">
        <v>2703</v>
      </c>
      <c r="L2719" s="561" t="s">
        <v>25</v>
      </c>
    </row>
    <row r="2720" spans="1:12" x14ac:dyDescent="0.25">
      <c r="A2720" s="561" t="s">
        <v>2672</v>
      </c>
      <c r="B2720" s="561" t="s">
        <v>2673</v>
      </c>
      <c r="C2720" s="561" t="s">
        <v>2674</v>
      </c>
      <c r="D2720" s="561" t="s">
        <v>2675</v>
      </c>
      <c r="E2720" s="562" t="s">
        <v>22</v>
      </c>
      <c r="F2720" s="561" t="s">
        <v>22</v>
      </c>
      <c r="G2720" s="561" t="s">
        <v>28289</v>
      </c>
      <c r="H2720" s="561" t="s">
        <v>2705</v>
      </c>
      <c r="I2720" s="561" t="s">
        <v>23148</v>
      </c>
      <c r="J2720" s="561" t="s">
        <v>24</v>
      </c>
      <c r="K2720" s="562" t="s">
        <v>1842</v>
      </c>
      <c r="L2720" s="561" t="s">
        <v>25</v>
      </c>
    </row>
    <row r="2721" spans="1:12" x14ac:dyDescent="0.25">
      <c r="A2721" s="561" t="s">
        <v>2672</v>
      </c>
      <c r="B2721" s="561" t="s">
        <v>2673</v>
      </c>
      <c r="C2721" s="561" t="s">
        <v>2674</v>
      </c>
      <c r="D2721" s="561" t="s">
        <v>2675</v>
      </c>
      <c r="E2721" s="562" t="s">
        <v>22</v>
      </c>
      <c r="F2721" s="561" t="s">
        <v>22</v>
      </c>
      <c r="G2721" s="561" t="s">
        <v>28290</v>
      </c>
      <c r="H2721" s="561" t="s">
        <v>2707</v>
      </c>
      <c r="I2721" s="561" t="s">
        <v>23148</v>
      </c>
      <c r="J2721" s="561" t="s">
        <v>24</v>
      </c>
      <c r="K2721" s="562" t="s">
        <v>2734</v>
      </c>
      <c r="L2721" s="561" t="s">
        <v>25</v>
      </c>
    </row>
    <row r="2722" spans="1:12" x14ac:dyDescent="0.25">
      <c r="A2722" s="561" t="s">
        <v>2672</v>
      </c>
      <c r="B2722" s="561" t="s">
        <v>2673</v>
      </c>
      <c r="C2722" s="561" t="s">
        <v>2674</v>
      </c>
      <c r="D2722" s="561" t="s">
        <v>2675</v>
      </c>
      <c r="E2722" s="562" t="s">
        <v>22</v>
      </c>
      <c r="F2722" s="561" t="s">
        <v>22</v>
      </c>
      <c r="G2722" s="561" t="s">
        <v>28291</v>
      </c>
      <c r="H2722" s="561" t="s">
        <v>2709</v>
      </c>
      <c r="I2722" s="561" t="s">
        <v>23148</v>
      </c>
      <c r="J2722" s="561" t="s">
        <v>24</v>
      </c>
      <c r="K2722" s="562" t="s">
        <v>5537</v>
      </c>
      <c r="L2722" s="561" t="s">
        <v>25</v>
      </c>
    </row>
    <row r="2723" spans="1:12" x14ac:dyDescent="0.25">
      <c r="A2723" s="561" t="s">
        <v>2672</v>
      </c>
      <c r="B2723" s="561" t="s">
        <v>2673</v>
      </c>
      <c r="C2723" s="561" t="s">
        <v>2674</v>
      </c>
      <c r="D2723" s="561" t="s">
        <v>2675</v>
      </c>
      <c r="E2723" s="562" t="s">
        <v>22</v>
      </c>
      <c r="F2723" s="561" t="s">
        <v>22</v>
      </c>
      <c r="G2723" s="561" t="s">
        <v>28292</v>
      </c>
      <c r="H2723" s="561" t="s">
        <v>2710</v>
      </c>
      <c r="I2723" s="561" t="s">
        <v>23148</v>
      </c>
      <c r="J2723" s="561" t="s">
        <v>24</v>
      </c>
      <c r="K2723" s="562" t="s">
        <v>8353</v>
      </c>
      <c r="L2723" s="561" t="s">
        <v>25</v>
      </c>
    </row>
    <row r="2724" spans="1:12" x14ac:dyDescent="0.25">
      <c r="A2724" s="561" t="s">
        <v>2672</v>
      </c>
      <c r="B2724" s="561" t="s">
        <v>2673</v>
      </c>
      <c r="C2724" s="561" t="s">
        <v>2674</v>
      </c>
      <c r="D2724" s="561" t="s">
        <v>2675</v>
      </c>
      <c r="E2724" s="562" t="s">
        <v>22</v>
      </c>
      <c r="F2724" s="561" t="s">
        <v>22</v>
      </c>
      <c r="G2724" s="561" t="s">
        <v>28293</v>
      </c>
      <c r="H2724" s="561" t="s">
        <v>2712</v>
      </c>
      <c r="I2724" s="561" t="s">
        <v>23148</v>
      </c>
      <c r="J2724" s="561" t="s">
        <v>24</v>
      </c>
      <c r="K2724" s="562" t="s">
        <v>4598</v>
      </c>
      <c r="L2724" s="561" t="s">
        <v>25</v>
      </c>
    </row>
    <row r="2725" spans="1:12" x14ac:dyDescent="0.25">
      <c r="A2725" s="561" t="s">
        <v>2672</v>
      </c>
      <c r="B2725" s="561" t="s">
        <v>2673</v>
      </c>
      <c r="C2725" s="561" t="s">
        <v>2674</v>
      </c>
      <c r="D2725" s="561" t="s">
        <v>2675</v>
      </c>
      <c r="E2725" s="562" t="s">
        <v>22</v>
      </c>
      <c r="F2725" s="561" t="s">
        <v>22</v>
      </c>
      <c r="G2725" s="561" t="s">
        <v>28294</v>
      </c>
      <c r="H2725" s="561" t="s">
        <v>2714</v>
      </c>
      <c r="I2725" s="561" t="s">
        <v>23148</v>
      </c>
      <c r="J2725" s="561" t="s">
        <v>24</v>
      </c>
      <c r="K2725" s="562" t="s">
        <v>2361</v>
      </c>
      <c r="L2725" s="561" t="s">
        <v>25</v>
      </c>
    </row>
    <row r="2726" spans="1:12" x14ac:dyDescent="0.25">
      <c r="A2726" s="561" t="s">
        <v>2672</v>
      </c>
      <c r="B2726" s="561" t="s">
        <v>2673</v>
      </c>
      <c r="C2726" s="561" t="s">
        <v>2674</v>
      </c>
      <c r="D2726" s="561" t="s">
        <v>2675</v>
      </c>
      <c r="E2726" s="562" t="s">
        <v>22</v>
      </c>
      <c r="F2726" s="561" t="s">
        <v>22</v>
      </c>
      <c r="G2726" s="561" t="s">
        <v>28295</v>
      </c>
      <c r="H2726" s="561" t="s">
        <v>2716</v>
      </c>
      <c r="I2726" s="561" t="s">
        <v>23148</v>
      </c>
      <c r="J2726" s="561" t="s">
        <v>24</v>
      </c>
      <c r="K2726" s="562" t="s">
        <v>32</v>
      </c>
      <c r="L2726" s="561" t="s">
        <v>25</v>
      </c>
    </row>
    <row r="2727" spans="1:12" x14ac:dyDescent="0.25">
      <c r="A2727" s="561" t="s">
        <v>2672</v>
      </c>
      <c r="B2727" s="561" t="s">
        <v>2673</v>
      </c>
      <c r="C2727" s="561" t="s">
        <v>2674</v>
      </c>
      <c r="D2727" s="561" t="s">
        <v>2675</v>
      </c>
      <c r="E2727" s="562" t="s">
        <v>22</v>
      </c>
      <c r="F2727" s="561" t="s">
        <v>22</v>
      </c>
      <c r="G2727" s="561" t="s">
        <v>28296</v>
      </c>
      <c r="H2727" s="561" t="s">
        <v>2717</v>
      </c>
      <c r="I2727" s="561" t="s">
        <v>23148</v>
      </c>
      <c r="J2727" s="561" t="s">
        <v>24</v>
      </c>
      <c r="K2727" s="562" t="s">
        <v>3525</v>
      </c>
      <c r="L2727" s="561" t="s">
        <v>25</v>
      </c>
    </row>
    <row r="2728" spans="1:12" x14ac:dyDescent="0.25">
      <c r="A2728" s="561" t="s">
        <v>2672</v>
      </c>
      <c r="B2728" s="561" t="s">
        <v>2673</v>
      </c>
      <c r="C2728" s="561" t="s">
        <v>2674</v>
      </c>
      <c r="D2728" s="561" t="s">
        <v>2675</v>
      </c>
      <c r="E2728" s="562" t="s">
        <v>22</v>
      </c>
      <c r="F2728" s="561" t="s">
        <v>22</v>
      </c>
      <c r="G2728" s="561" t="s">
        <v>28297</v>
      </c>
      <c r="H2728" s="561" t="s">
        <v>2719</v>
      </c>
      <c r="I2728" s="561" t="s">
        <v>23148</v>
      </c>
      <c r="J2728" s="561" t="s">
        <v>24</v>
      </c>
      <c r="K2728" s="562" t="s">
        <v>7643</v>
      </c>
      <c r="L2728" s="561" t="s">
        <v>25</v>
      </c>
    </row>
    <row r="2729" spans="1:12" x14ac:dyDescent="0.25">
      <c r="A2729" s="561" t="s">
        <v>2672</v>
      </c>
      <c r="B2729" s="561" t="s">
        <v>2673</v>
      </c>
      <c r="C2729" s="561" t="s">
        <v>2674</v>
      </c>
      <c r="D2729" s="561" t="s">
        <v>2675</v>
      </c>
      <c r="E2729" s="562" t="s">
        <v>22</v>
      </c>
      <c r="F2729" s="561" t="s">
        <v>22</v>
      </c>
      <c r="G2729" s="561" t="s">
        <v>28298</v>
      </c>
      <c r="H2729" s="561" t="s">
        <v>2721</v>
      </c>
      <c r="I2729" s="561" t="s">
        <v>23148</v>
      </c>
      <c r="J2729" s="561" t="s">
        <v>24</v>
      </c>
      <c r="K2729" s="562" t="s">
        <v>28299</v>
      </c>
      <c r="L2729" s="561" t="s">
        <v>25</v>
      </c>
    </row>
    <row r="2730" spans="1:12" x14ac:dyDescent="0.25">
      <c r="A2730" s="561" t="s">
        <v>2672</v>
      </c>
      <c r="B2730" s="561" t="s">
        <v>2673</v>
      </c>
      <c r="C2730" s="561" t="s">
        <v>2674</v>
      </c>
      <c r="D2730" s="561" t="s">
        <v>2675</v>
      </c>
      <c r="E2730" s="562" t="s">
        <v>22</v>
      </c>
      <c r="F2730" s="561" t="s">
        <v>22</v>
      </c>
      <c r="G2730" s="561" t="s">
        <v>28300</v>
      </c>
      <c r="H2730" s="561" t="s">
        <v>2723</v>
      </c>
      <c r="I2730" s="561" t="s">
        <v>23148</v>
      </c>
      <c r="J2730" s="561" t="s">
        <v>24</v>
      </c>
      <c r="K2730" s="562" t="s">
        <v>5845</v>
      </c>
      <c r="L2730" s="561" t="s">
        <v>25</v>
      </c>
    </row>
    <row r="2731" spans="1:12" x14ac:dyDescent="0.25">
      <c r="A2731" s="561" t="s">
        <v>2672</v>
      </c>
      <c r="B2731" s="561" t="s">
        <v>2673</v>
      </c>
      <c r="C2731" s="561" t="s">
        <v>2674</v>
      </c>
      <c r="D2731" s="561" t="s">
        <v>2675</v>
      </c>
      <c r="E2731" s="562" t="s">
        <v>22</v>
      </c>
      <c r="F2731" s="561" t="s">
        <v>22</v>
      </c>
      <c r="G2731" s="561" t="s">
        <v>28301</v>
      </c>
      <c r="H2731" s="561" t="s">
        <v>2724</v>
      </c>
      <c r="I2731" s="561" t="s">
        <v>23148</v>
      </c>
      <c r="J2731" s="561" t="s">
        <v>24</v>
      </c>
      <c r="K2731" s="562" t="s">
        <v>28302</v>
      </c>
      <c r="L2731" s="561" t="s">
        <v>25</v>
      </c>
    </row>
    <row r="2732" spans="1:12" x14ac:dyDescent="0.25">
      <c r="A2732" s="561" t="s">
        <v>2672</v>
      </c>
      <c r="B2732" s="561" t="s">
        <v>2673</v>
      </c>
      <c r="C2732" s="561" t="s">
        <v>2674</v>
      </c>
      <c r="D2732" s="561" t="s">
        <v>2675</v>
      </c>
      <c r="E2732" s="562" t="s">
        <v>22</v>
      </c>
      <c r="F2732" s="561" t="s">
        <v>22</v>
      </c>
      <c r="G2732" s="561" t="s">
        <v>28303</v>
      </c>
      <c r="H2732" s="561" t="s">
        <v>2726</v>
      </c>
      <c r="I2732" s="561" t="s">
        <v>23148</v>
      </c>
      <c r="J2732" s="561" t="s">
        <v>24</v>
      </c>
      <c r="K2732" s="562" t="s">
        <v>277</v>
      </c>
      <c r="L2732" s="561" t="s">
        <v>25</v>
      </c>
    </row>
    <row r="2733" spans="1:12" x14ac:dyDescent="0.25">
      <c r="A2733" s="561" t="s">
        <v>2672</v>
      </c>
      <c r="B2733" s="561" t="s">
        <v>2673</v>
      </c>
      <c r="C2733" s="561" t="s">
        <v>2674</v>
      </c>
      <c r="D2733" s="561" t="s">
        <v>2675</v>
      </c>
      <c r="E2733" s="562" t="s">
        <v>22</v>
      </c>
      <c r="F2733" s="561" t="s">
        <v>22</v>
      </c>
      <c r="G2733" s="561" t="s">
        <v>28304</v>
      </c>
      <c r="H2733" s="561" t="s">
        <v>2727</v>
      </c>
      <c r="I2733" s="561" t="s">
        <v>23148</v>
      </c>
      <c r="J2733" s="561" t="s">
        <v>24</v>
      </c>
      <c r="K2733" s="562" t="s">
        <v>7450</v>
      </c>
      <c r="L2733" s="561" t="s">
        <v>25</v>
      </c>
    </row>
    <row r="2734" spans="1:12" x14ac:dyDescent="0.25">
      <c r="A2734" s="561" t="s">
        <v>2672</v>
      </c>
      <c r="B2734" s="561" t="s">
        <v>2673</v>
      </c>
      <c r="C2734" s="561" t="s">
        <v>2674</v>
      </c>
      <c r="D2734" s="561" t="s">
        <v>2675</v>
      </c>
      <c r="E2734" s="562" t="s">
        <v>22</v>
      </c>
      <c r="F2734" s="561" t="s">
        <v>22</v>
      </c>
      <c r="G2734" s="561" t="s">
        <v>28305</v>
      </c>
      <c r="H2734" s="561" t="s">
        <v>2729</v>
      </c>
      <c r="I2734" s="561" t="s">
        <v>23148</v>
      </c>
      <c r="J2734" s="561" t="s">
        <v>24</v>
      </c>
      <c r="K2734" s="562" t="s">
        <v>5151</v>
      </c>
      <c r="L2734" s="561" t="s">
        <v>25</v>
      </c>
    </row>
    <row r="2735" spans="1:12" x14ac:dyDescent="0.25">
      <c r="A2735" s="561" t="s">
        <v>2672</v>
      </c>
      <c r="B2735" s="561" t="s">
        <v>2673</v>
      </c>
      <c r="C2735" s="561" t="s">
        <v>2674</v>
      </c>
      <c r="D2735" s="561" t="s">
        <v>2675</v>
      </c>
      <c r="E2735" s="562" t="s">
        <v>22</v>
      </c>
      <c r="F2735" s="561" t="s">
        <v>22</v>
      </c>
      <c r="G2735" s="561" t="s">
        <v>28306</v>
      </c>
      <c r="H2735" s="561" t="s">
        <v>2730</v>
      </c>
      <c r="I2735" s="561" t="s">
        <v>23148</v>
      </c>
      <c r="J2735" s="561" t="s">
        <v>24</v>
      </c>
      <c r="K2735" s="562" t="s">
        <v>5528</v>
      </c>
      <c r="L2735" s="561" t="s">
        <v>25</v>
      </c>
    </row>
    <row r="2736" spans="1:12" x14ac:dyDescent="0.25">
      <c r="A2736" s="561" t="s">
        <v>2672</v>
      </c>
      <c r="B2736" s="561" t="s">
        <v>2673</v>
      </c>
      <c r="C2736" s="561" t="s">
        <v>2674</v>
      </c>
      <c r="D2736" s="561" t="s">
        <v>2675</v>
      </c>
      <c r="E2736" s="562" t="s">
        <v>22</v>
      </c>
      <c r="F2736" s="561" t="s">
        <v>22</v>
      </c>
      <c r="G2736" s="561" t="s">
        <v>28307</v>
      </c>
      <c r="H2736" s="561" t="s">
        <v>2731</v>
      </c>
      <c r="I2736" s="561" t="s">
        <v>23148</v>
      </c>
      <c r="J2736" s="561" t="s">
        <v>24</v>
      </c>
      <c r="K2736" s="562" t="s">
        <v>4519</v>
      </c>
      <c r="L2736" s="561" t="s">
        <v>25</v>
      </c>
    </row>
    <row r="2737" spans="1:12" x14ac:dyDescent="0.25">
      <c r="A2737" s="561" t="s">
        <v>2672</v>
      </c>
      <c r="B2737" s="561" t="s">
        <v>2673</v>
      </c>
      <c r="C2737" s="561" t="s">
        <v>2674</v>
      </c>
      <c r="D2737" s="561" t="s">
        <v>2675</v>
      </c>
      <c r="E2737" s="562" t="s">
        <v>22</v>
      </c>
      <c r="F2737" s="561" t="s">
        <v>22</v>
      </c>
      <c r="G2737" s="561" t="s">
        <v>28308</v>
      </c>
      <c r="H2737" s="561" t="s">
        <v>2733</v>
      </c>
      <c r="I2737" s="561" t="s">
        <v>23148</v>
      </c>
      <c r="J2737" s="561" t="s">
        <v>24</v>
      </c>
      <c r="K2737" s="562" t="s">
        <v>8484</v>
      </c>
      <c r="L2737" s="561" t="s">
        <v>25</v>
      </c>
    </row>
    <row r="2738" spans="1:12" x14ac:dyDescent="0.25">
      <c r="A2738" s="561" t="s">
        <v>2672</v>
      </c>
      <c r="B2738" s="561" t="s">
        <v>2673</v>
      </c>
      <c r="C2738" s="561" t="s">
        <v>2674</v>
      </c>
      <c r="D2738" s="561" t="s">
        <v>2675</v>
      </c>
      <c r="E2738" s="562" t="s">
        <v>22</v>
      </c>
      <c r="F2738" s="561" t="s">
        <v>22</v>
      </c>
      <c r="G2738" s="561" t="s">
        <v>28309</v>
      </c>
      <c r="H2738" s="561" t="s">
        <v>2735</v>
      </c>
      <c r="I2738" s="561" t="s">
        <v>23148</v>
      </c>
      <c r="J2738" s="561" t="s">
        <v>24</v>
      </c>
      <c r="K2738" s="562" t="s">
        <v>7975</v>
      </c>
      <c r="L2738" s="561" t="s">
        <v>25</v>
      </c>
    </row>
    <row r="2739" spans="1:12" x14ac:dyDescent="0.25">
      <c r="A2739" s="561" t="s">
        <v>2672</v>
      </c>
      <c r="B2739" s="561" t="s">
        <v>2673</v>
      </c>
      <c r="C2739" s="561" t="s">
        <v>2674</v>
      </c>
      <c r="D2739" s="561" t="s">
        <v>2675</v>
      </c>
      <c r="E2739" s="562" t="s">
        <v>22</v>
      </c>
      <c r="F2739" s="561" t="s">
        <v>22</v>
      </c>
      <c r="G2739" s="561" t="s">
        <v>28310</v>
      </c>
      <c r="H2739" s="561" t="s">
        <v>2737</v>
      </c>
      <c r="I2739" s="561" t="s">
        <v>23148</v>
      </c>
      <c r="J2739" s="561" t="s">
        <v>24</v>
      </c>
      <c r="K2739" s="562" t="s">
        <v>5550</v>
      </c>
      <c r="L2739" s="561" t="s">
        <v>25</v>
      </c>
    </row>
    <row r="2740" spans="1:12" x14ac:dyDescent="0.25">
      <c r="A2740" s="561" t="s">
        <v>2672</v>
      </c>
      <c r="B2740" s="561" t="s">
        <v>2673</v>
      </c>
      <c r="C2740" s="561" t="s">
        <v>2674</v>
      </c>
      <c r="D2740" s="561" t="s">
        <v>2675</v>
      </c>
      <c r="E2740" s="562" t="s">
        <v>22</v>
      </c>
      <c r="F2740" s="561" t="s">
        <v>22</v>
      </c>
      <c r="G2740" s="561" t="s">
        <v>28311</v>
      </c>
      <c r="H2740" s="561" t="s">
        <v>28312</v>
      </c>
      <c r="I2740" s="561" t="s">
        <v>23148</v>
      </c>
      <c r="J2740" s="561" t="s">
        <v>24</v>
      </c>
      <c r="K2740" s="562" t="s">
        <v>28313</v>
      </c>
      <c r="L2740" s="561" t="s">
        <v>25</v>
      </c>
    </row>
    <row r="2741" spans="1:12" x14ac:dyDescent="0.25">
      <c r="A2741" s="561" t="s">
        <v>2672</v>
      </c>
      <c r="B2741" s="561" t="s">
        <v>2673</v>
      </c>
      <c r="C2741" s="561" t="s">
        <v>2674</v>
      </c>
      <c r="D2741" s="561" t="s">
        <v>2675</v>
      </c>
      <c r="E2741" s="562" t="s">
        <v>22</v>
      </c>
      <c r="F2741" s="561" t="s">
        <v>22</v>
      </c>
      <c r="G2741" s="561" t="s">
        <v>28314</v>
      </c>
      <c r="H2741" s="561" t="s">
        <v>28315</v>
      </c>
      <c r="I2741" s="561" t="s">
        <v>23148</v>
      </c>
      <c r="J2741" s="561" t="s">
        <v>24</v>
      </c>
      <c r="K2741" s="562" t="s">
        <v>4260</v>
      </c>
      <c r="L2741" s="561" t="s">
        <v>25</v>
      </c>
    </row>
    <row r="2742" spans="1:12" x14ac:dyDescent="0.25">
      <c r="A2742" s="561" t="s">
        <v>2672</v>
      </c>
      <c r="B2742" s="561" t="s">
        <v>2673</v>
      </c>
      <c r="C2742" s="561" t="s">
        <v>2674</v>
      </c>
      <c r="D2742" s="561" t="s">
        <v>2675</v>
      </c>
      <c r="E2742" s="562" t="s">
        <v>22</v>
      </c>
      <c r="F2742" s="561" t="s">
        <v>22</v>
      </c>
      <c r="G2742" s="561" t="s">
        <v>28316</v>
      </c>
      <c r="H2742" s="561" t="s">
        <v>28317</v>
      </c>
      <c r="I2742" s="561" t="s">
        <v>23148</v>
      </c>
      <c r="J2742" s="561" t="s">
        <v>24</v>
      </c>
      <c r="K2742" s="562" t="s">
        <v>8167</v>
      </c>
      <c r="L2742" s="561" t="s">
        <v>25</v>
      </c>
    </row>
    <row r="2743" spans="1:12" x14ac:dyDescent="0.25">
      <c r="A2743" s="561" t="s">
        <v>2672</v>
      </c>
      <c r="B2743" s="561" t="s">
        <v>2673</v>
      </c>
      <c r="C2743" s="561" t="s">
        <v>2674</v>
      </c>
      <c r="D2743" s="561" t="s">
        <v>2675</v>
      </c>
      <c r="E2743" s="562" t="s">
        <v>22</v>
      </c>
      <c r="F2743" s="561" t="s">
        <v>22</v>
      </c>
      <c r="G2743" s="561" t="s">
        <v>28318</v>
      </c>
      <c r="H2743" s="561" t="s">
        <v>28319</v>
      </c>
      <c r="I2743" s="561" t="s">
        <v>23148</v>
      </c>
      <c r="J2743" s="561" t="s">
        <v>24</v>
      </c>
      <c r="K2743" s="562" t="s">
        <v>28320</v>
      </c>
      <c r="L2743" s="561" t="s">
        <v>25</v>
      </c>
    </row>
    <row r="2744" spans="1:12" x14ac:dyDescent="0.25">
      <c r="A2744" s="561" t="s">
        <v>2672</v>
      </c>
      <c r="B2744" s="561" t="s">
        <v>2673</v>
      </c>
      <c r="C2744" s="561" t="s">
        <v>2674</v>
      </c>
      <c r="D2744" s="561" t="s">
        <v>2675</v>
      </c>
      <c r="E2744" s="562" t="s">
        <v>22</v>
      </c>
      <c r="F2744" s="561" t="s">
        <v>22</v>
      </c>
      <c r="G2744" s="561" t="s">
        <v>28321</v>
      </c>
      <c r="H2744" s="561" t="s">
        <v>28322</v>
      </c>
      <c r="I2744" s="561" t="s">
        <v>23148</v>
      </c>
      <c r="J2744" s="561" t="s">
        <v>24</v>
      </c>
      <c r="K2744" s="562" t="s">
        <v>8256</v>
      </c>
      <c r="L2744" s="561" t="s">
        <v>25</v>
      </c>
    </row>
    <row r="2745" spans="1:12" x14ac:dyDescent="0.25">
      <c r="A2745" s="561" t="s">
        <v>2672</v>
      </c>
      <c r="B2745" s="561" t="s">
        <v>2673</v>
      </c>
      <c r="C2745" s="561" t="s">
        <v>2674</v>
      </c>
      <c r="D2745" s="561" t="s">
        <v>2675</v>
      </c>
      <c r="E2745" s="562" t="s">
        <v>22</v>
      </c>
      <c r="F2745" s="561" t="s">
        <v>22</v>
      </c>
      <c r="G2745" s="561" t="s">
        <v>28323</v>
      </c>
      <c r="H2745" s="561" t="s">
        <v>2740</v>
      </c>
      <c r="I2745" s="561" t="s">
        <v>23148</v>
      </c>
      <c r="J2745" s="561" t="s">
        <v>24</v>
      </c>
      <c r="K2745" s="562" t="s">
        <v>7405</v>
      </c>
      <c r="L2745" s="561" t="s">
        <v>25</v>
      </c>
    </row>
    <row r="2746" spans="1:12" x14ac:dyDescent="0.25">
      <c r="A2746" s="561" t="s">
        <v>2672</v>
      </c>
      <c r="B2746" s="561" t="s">
        <v>2673</v>
      </c>
      <c r="C2746" s="561" t="s">
        <v>2674</v>
      </c>
      <c r="D2746" s="561" t="s">
        <v>2675</v>
      </c>
      <c r="E2746" s="562" t="s">
        <v>22</v>
      </c>
      <c r="F2746" s="561" t="s">
        <v>22</v>
      </c>
      <c r="G2746" s="561" t="s">
        <v>28324</v>
      </c>
      <c r="H2746" s="561" t="s">
        <v>2741</v>
      </c>
      <c r="I2746" s="561" t="s">
        <v>23148</v>
      </c>
      <c r="J2746" s="561" t="s">
        <v>24</v>
      </c>
      <c r="K2746" s="562" t="s">
        <v>2472</v>
      </c>
      <c r="L2746" s="561" t="s">
        <v>25</v>
      </c>
    </row>
    <row r="2747" spans="1:12" x14ac:dyDescent="0.25">
      <c r="A2747" s="561" t="s">
        <v>2672</v>
      </c>
      <c r="B2747" s="561" t="s">
        <v>2673</v>
      </c>
      <c r="C2747" s="561" t="s">
        <v>2674</v>
      </c>
      <c r="D2747" s="561" t="s">
        <v>2675</v>
      </c>
      <c r="E2747" s="562" t="s">
        <v>22</v>
      </c>
      <c r="F2747" s="561" t="s">
        <v>22</v>
      </c>
      <c r="G2747" s="561" t="s">
        <v>28325</v>
      </c>
      <c r="H2747" s="561" t="s">
        <v>2743</v>
      </c>
      <c r="I2747" s="561" t="s">
        <v>23148</v>
      </c>
      <c r="J2747" s="561" t="s">
        <v>24</v>
      </c>
      <c r="K2747" s="562" t="s">
        <v>2392</v>
      </c>
      <c r="L2747" s="561" t="s">
        <v>25</v>
      </c>
    </row>
    <row r="2748" spans="1:12" x14ac:dyDescent="0.25">
      <c r="A2748" s="561" t="s">
        <v>2672</v>
      </c>
      <c r="B2748" s="561" t="s">
        <v>2673</v>
      </c>
      <c r="C2748" s="561" t="s">
        <v>2674</v>
      </c>
      <c r="D2748" s="561" t="s">
        <v>2675</v>
      </c>
      <c r="E2748" s="562" t="s">
        <v>22</v>
      </c>
      <c r="F2748" s="561" t="s">
        <v>22</v>
      </c>
      <c r="G2748" s="561" t="s">
        <v>28326</v>
      </c>
      <c r="H2748" s="561" t="s">
        <v>2745</v>
      </c>
      <c r="I2748" s="561" t="s">
        <v>23148</v>
      </c>
      <c r="J2748" s="561" t="s">
        <v>24</v>
      </c>
      <c r="K2748" s="562" t="s">
        <v>7349</v>
      </c>
      <c r="L2748" s="561" t="s">
        <v>25</v>
      </c>
    </row>
    <row r="2749" spans="1:12" x14ac:dyDescent="0.25">
      <c r="A2749" s="561" t="s">
        <v>2672</v>
      </c>
      <c r="B2749" s="561" t="s">
        <v>2673</v>
      </c>
      <c r="C2749" s="561" t="s">
        <v>2674</v>
      </c>
      <c r="D2749" s="561" t="s">
        <v>2675</v>
      </c>
      <c r="E2749" s="562" t="s">
        <v>22</v>
      </c>
      <c r="F2749" s="561" t="s">
        <v>22</v>
      </c>
      <c r="G2749" s="561" t="s">
        <v>28327</v>
      </c>
      <c r="H2749" s="561" t="s">
        <v>2747</v>
      </c>
      <c r="I2749" s="561" t="s">
        <v>23148</v>
      </c>
      <c r="J2749" s="561" t="s">
        <v>24</v>
      </c>
      <c r="K2749" s="562" t="s">
        <v>1346</v>
      </c>
      <c r="L2749" s="561" t="s">
        <v>25</v>
      </c>
    </row>
    <row r="2750" spans="1:12" x14ac:dyDescent="0.25">
      <c r="A2750" s="561" t="s">
        <v>2672</v>
      </c>
      <c r="B2750" s="561" t="s">
        <v>2673</v>
      </c>
      <c r="C2750" s="561" t="s">
        <v>2674</v>
      </c>
      <c r="D2750" s="561" t="s">
        <v>2675</v>
      </c>
      <c r="E2750" s="562" t="s">
        <v>22</v>
      </c>
      <c r="F2750" s="561" t="s">
        <v>22</v>
      </c>
      <c r="G2750" s="561" t="s">
        <v>28328</v>
      </c>
      <c r="H2750" s="561" t="s">
        <v>2749</v>
      </c>
      <c r="I2750" s="561" t="s">
        <v>23148</v>
      </c>
      <c r="J2750" s="561" t="s">
        <v>24</v>
      </c>
      <c r="K2750" s="562" t="s">
        <v>6269</v>
      </c>
      <c r="L2750" s="561" t="s">
        <v>25</v>
      </c>
    </row>
    <row r="2751" spans="1:12" x14ac:dyDescent="0.25">
      <c r="A2751" s="561" t="s">
        <v>2672</v>
      </c>
      <c r="B2751" s="561" t="s">
        <v>2673</v>
      </c>
      <c r="C2751" s="561" t="s">
        <v>2674</v>
      </c>
      <c r="D2751" s="561" t="s">
        <v>2675</v>
      </c>
      <c r="E2751" s="562" t="s">
        <v>22</v>
      </c>
      <c r="F2751" s="561" t="s">
        <v>22</v>
      </c>
      <c r="G2751" s="561" t="s">
        <v>28329</v>
      </c>
      <c r="H2751" s="561" t="s">
        <v>2750</v>
      </c>
      <c r="I2751" s="561" t="s">
        <v>23270</v>
      </c>
      <c r="J2751" s="561" t="s">
        <v>24</v>
      </c>
      <c r="K2751" s="562" t="s">
        <v>1250</v>
      </c>
      <c r="L2751" s="561" t="s">
        <v>25</v>
      </c>
    </row>
    <row r="2752" spans="1:12" x14ac:dyDescent="0.25">
      <c r="A2752" s="561" t="s">
        <v>2672</v>
      </c>
      <c r="B2752" s="561" t="s">
        <v>2673</v>
      </c>
      <c r="C2752" s="561" t="s">
        <v>2674</v>
      </c>
      <c r="D2752" s="561" t="s">
        <v>2675</v>
      </c>
      <c r="E2752" s="562" t="s">
        <v>22</v>
      </c>
      <c r="F2752" s="561" t="s">
        <v>22</v>
      </c>
      <c r="G2752" s="561" t="s">
        <v>28330</v>
      </c>
      <c r="H2752" s="561" t="s">
        <v>2751</v>
      </c>
      <c r="I2752" s="561" t="s">
        <v>23148</v>
      </c>
      <c r="J2752" s="561" t="s">
        <v>7063</v>
      </c>
      <c r="K2752" s="562" t="s">
        <v>28331</v>
      </c>
      <c r="L2752" s="561" t="s">
        <v>25</v>
      </c>
    </row>
    <row r="2753" spans="1:12" x14ac:dyDescent="0.25">
      <c r="A2753" s="561" t="s">
        <v>2672</v>
      </c>
      <c r="B2753" s="561" t="s">
        <v>2673</v>
      </c>
      <c r="C2753" s="561" t="s">
        <v>2674</v>
      </c>
      <c r="D2753" s="561" t="s">
        <v>2675</v>
      </c>
      <c r="E2753" s="562" t="s">
        <v>22</v>
      </c>
      <c r="F2753" s="561" t="s">
        <v>22</v>
      </c>
      <c r="G2753" s="561" t="s">
        <v>28332</v>
      </c>
      <c r="H2753" s="561" t="s">
        <v>2752</v>
      </c>
      <c r="I2753" s="561" t="s">
        <v>23148</v>
      </c>
      <c r="J2753" s="561" t="s">
        <v>7063</v>
      </c>
      <c r="K2753" s="562" t="s">
        <v>8472</v>
      </c>
      <c r="L2753" s="561" t="s">
        <v>25</v>
      </c>
    </row>
    <row r="2754" spans="1:12" x14ac:dyDescent="0.25">
      <c r="A2754" s="561" t="s">
        <v>2672</v>
      </c>
      <c r="B2754" s="561" t="s">
        <v>2673</v>
      </c>
      <c r="C2754" s="561" t="s">
        <v>2674</v>
      </c>
      <c r="D2754" s="561" t="s">
        <v>2675</v>
      </c>
      <c r="E2754" s="562" t="s">
        <v>22</v>
      </c>
      <c r="F2754" s="561" t="s">
        <v>22</v>
      </c>
      <c r="G2754" s="561" t="s">
        <v>28333</v>
      </c>
      <c r="H2754" s="561" t="s">
        <v>2753</v>
      </c>
      <c r="I2754" s="561" t="s">
        <v>23148</v>
      </c>
      <c r="J2754" s="561" t="s">
        <v>7063</v>
      </c>
      <c r="K2754" s="562" t="s">
        <v>28119</v>
      </c>
      <c r="L2754" s="561" t="s">
        <v>25</v>
      </c>
    </row>
    <row r="2755" spans="1:12" x14ac:dyDescent="0.25">
      <c r="A2755" s="561" t="s">
        <v>2672</v>
      </c>
      <c r="B2755" s="561" t="s">
        <v>2673</v>
      </c>
      <c r="C2755" s="561" t="s">
        <v>2674</v>
      </c>
      <c r="D2755" s="561" t="s">
        <v>2675</v>
      </c>
      <c r="E2755" s="562" t="s">
        <v>22</v>
      </c>
      <c r="F2755" s="561" t="s">
        <v>22</v>
      </c>
      <c r="G2755" s="561" t="s">
        <v>28334</v>
      </c>
      <c r="H2755" s="561" t="s">
        <v>2754</v>
      </c>
      <c r="I2755" s="561" t="s">
        <v>23148</v>
      </c>
      <c r="J2755" s="561" t="s">
        <v>7063</v>
      </c>
      <c r="K2755" s="562" t="s">
        <v>3056</v>
      </c>
      <c r="L2755" s="561" t="s">
        <v>25</v>
      </c>
    </row>
    <row r="2756" spans="1:12" x14ac:dyDescent="0.25">
      <c r="A2756" s="561" t="s">
        <v>2672</v>
      </c>
      <c r="B2756" s="561" t="s">
        <v>2673</v>
      </c>
      <c r="C2756" s="561" t="s">
        <v>2674</v>
      </c>
      <c r="D2756" s="561" t="s">
        <v>2675</v>
      </c>
      <c r="E2756" s="562" t="s">
        <v>22</v>
      </c>
      <c r="F2756" s="561" t="s">
        <v>22</v>
      </c>
      <c r="G2756" s="561" t="s">
        <v>28335</v>
      </c>
      <c r="H2756" s="561" t="s">
        <v>2755</v>
      </c>
      <c r="I2756" s="561" t="s">
        <v>23148</v>
      </c>
      <c r="J2756" s="561" t="s">
        <v>7063</v>
      </c>
      <c r="K2756" s="562" t="s">
        <v>28336</v>
      </c>
      <c r="L2756" s="561" t="s">
        <v>25</v>
      </c>
    </row>
    <row r="2757" spans="1:12" x14ac:dyDescent="0.25">
      <c r="A2757" s="561" t="s">
        <v>2672</v>
      </c>
      <c r="B2757" s="561" t="s">
        <v>2673</v>
      </c>
      <c r="C2757" s="561" t="s">
        <v>2674</v>
      </c>
      <c r="D2757" s="561" t="s">
        <v>2675</v>
      </c>
      <c r="E2757" s="562" t="s">
        <v>22</v>
      </c>
      <c r="F2757" s="561" t="s">
        <v>22</v>
      </c>
      <c r="G2757" s="561" t="s">
        <v>28337</v>
      </c>
      <c r="H2757" s="561" t="s">
        <v>2757</v>
      </c>
      <c r="I2757" s="561" t="s">
        <v>23148</v>
      </c>
      <c r="J2757" s="561" t="s">
        <v>7063</v>
      </c>
      <c r="K2757" s="562" t="s">
        <v>28338</v>
      </c>
      <c r="L2757" s="561" t="s">
        <v>25</v>
      </c>
    </row>
    <row r="2758" spans="1:12" x14ac:dyDescent="0.25">
      <c r="A2758" s="561" t="s">
        <v>2672</v>
      </c>
      <c r="B2758" s="561" t="s">
        <v>2673</v>
      </c>
      <c r="C2758" s="561" t="s">
        <v>2674</v>
      </c>
      <c r="D2758" s="561" t="s">
        <v>2675</v>
      </c>
      <c r="E2758" s="562" t="s">
        <v>22</v>
      </c>
      <c r="F2758" s="561" t="s">
        <v>22</v>
      </c>
      <c r="G2758" s="561" t="s">
        <v>28339</v>
      </c>
      <c r="H2758" s="561" t="s">
        <v>2759</v>
      </c>
      <c r="I2758" s="561" t="s">
        <v>23148</v>
      </c>
      <c r="J2758" s="561" t="s">
        <v>7063</v>
      </c>
      <c r="K2758" s="562" t="s">
        <v>28340</v>
      </c>
      <c r="L2758" s="561" t="s">
        <v>25</v>
      </c>
    </row>
    <row r="2759" spans="1:12" x14ac:dyDescent="0.25">
      <c r="A2759" s="561" t="s">
        <v>2672</v>
      </c>
      <c r="B2759" s="561" t="s">
        <v>2673</v>
      </c>
      <c r="C2759" s="561" t="s">
        <v>2674</v>
      </c>
      <c r="D2759" s="561" t="s">
        <v>2675</v>
      </c>
      <c r="E2759" s="562" t="s">
        <v>22</v>
      </c>
      <c r="F2759" s="561" t="s">
        <v>22</v>
      </c>
      <c r="G2759" s="561" t="s">
        <v>28341</v>
      </c>
      <c r="H2759" s="561" t="s">
        <v>2760</v>
      </c>
      <c r="I2759" s="561" t="s">
        <v>23148</v>
      </c>
      <c r="J2759" s="561" t="s">
        <v>7063</v>
      </c>
      <c r="K2759" s="562" t="s">
        <v>28342</v>
      </c>
      <c r="L2759" s="561" t="s">
        <v>25</v>
      </c>
    </row>
    <row r="2760" spans="1:12" x14ac:dyDescent="0.25">
      <c r="A2760" s="561" t="s">
        <v>2672</v>
      </c>
      <c r="B2760" s="561" t="s">
        <v>2673</v>
      </c>
      <c r="C2760" s="561" t="s">
        <v>2674</v>
      </c>
      <c r="D2760" s="561" t="s">
        <v>2675</v>
      </c>
      <c r="E2760" s="562" t="s">
        <v>22</v>
      </c>
      <c r="F2760" s="561" t="s">
        <v>22</v>
      </c>
      <c r="G2760" s="561" t="s">
        <v>28343</v>
      </c>
      <c r="H2760" s="561" t="s">
        <v>28344</v>
      </c>
      <c r="I2760" s="561" t="s">
        <v>23148</v>
      </c>
      <c r="J2760" s="561" t="s">
        <v>24</v>
      </c>
      <c r="K2760" s="562" t="s">
        <v>3179</v>
      </c>
      <c r="L2760" s="561" t="s">
        <v>25</v>
      </c>
    </row>
    <row r="2761" spans="1:12" x14ac:dyDescent="0.25">
      <c r="A2761" s="561" t="s">
        <v>2672</v>
      </c>
      <c r="B2761" s="561" t="s">
        <v>2673</v>
      </c>
      <c r="C2761" s="561" t="s">
        <v>2674</v>
      </c>
      <c r="D2761" s="561" t="s">
        <v>2675</v>
      </c>
      <c r="E2761" s="562" t="s">
        <v>22</v>
      </c>
      <c r="F2761" s="561" t="s">
        <v>22</v>
      </c>
      <c r="G2761" s="561" t="s">
        <v>28345</v>
      </c>
      <c r="H2761" s="561" t="s">
        <v>28346</v>
      </c>
      <c r="I2761" s="561" t="s">
        <v>23148</v>
      </c>
      <c r="J2761" s="561" t="s">
        <v>24</v>
      </c>
      <c r="K2761" s="562" t="s">
        <v>3960</v>
      </c>
      <c r="L2761" s="561" t="s">
        <v>25</v>
      </c>
    </row>
    <row r="2762" spans="1:12" x14ac:dyDescent="0.25">
      <c r="A2762" s="561" t="s">
        <v>2672</v>
      </c>
      <c r="B2762" s="561" t="s">
        <v>2673</v>
      </c>
      <c r="C2762" s="561" t="s">
        <v>2674</v>
      </c>
      <c r="D2762" s="561" t="s">
        <v>2675</v>
      </c>
      <c r="E2762" s="562" t="s">
        <v>22</v>
      </c>
      <c r="F2762" s="561" t="s">
        <v>22</v>
      </c>
      <c r="G2762" s="561" t="s">
        <v>28347</v>
      </c>
      <c r="H2762" s="561" t="s">
        <v>28348</v>
      </c>
      <c r="I2762" s="561" t="s">
        <v>23148</v>
      </c>
      <c r="J2762" s="561" t="s">
        <v>24</v>
      </c>
      <c r="K2762" s="562" t="s">
        <v>4523</v>
      </c>
      <c r="L2762" s="561" t="s">
        <v>25</v>
      </c>
    </row>
    <row r="2763" spans="1:12" x14ac:dyDescent="0.25">
      <c r="A2763" s="561" t="s">
        <v>2672</v>
      </c>
      <c r="B2763" s="561" t="s">
        <v>2673</v>
      </c>
      <c r="C2763" s="561" t="s">
        <v>2674</v>
      </c>
      <c r="D2763" s="561" t="s">
        <v>2675</v>
      </c>
      <c r="E2763" s="562" t="s">
        <v>22</v>
      </c>
      <c r="F2763" s="561" t="s">
        <v>22</v>
      </c>
      <c r="G2763" s="561" t="s">
        <v>28349</v>
      </c>
      <c r="H2763" s="561" t="s">
        <v>28350</v>
      </c>
      <c r="I2763" s="561" t="s">
        <v>23148</v>
      </c>
      <c r="J2763" s="561" t="s">
        <v>24</v>
      </c>
      <c r="K2763" s="562" t="s">
        <v>72</v>
      </c>
      <c r="L2763" s="561" t="s">
        <v>25</v>
      </c>
    </row>
    <row r="2764" spans="1:12" x14ac:dyDescent="0.25">
      <c r="A2764" s="561" t="s">
        <v>2672</v>
      </c>
      <c r="B2764" s="561" t="s">
        <v>2673</v>
      </c>
      <c r="C2764" s="561" t="s">
        <v>2763</v>
      </c>
      <c r="D2764" s="561" t="s">
        <v>2764</v>
      </c>
      <c r="E2764" s="562" t="s">
        <v>22</v>
      </c>
      <c r="F2764" s="561" t="s">
        <v>22</v>
      </c>
      <c r="G2764" s="561" t="s">
        <v>28351</v>
      </c>
      <c r="H2764" s="561" t="s">
        <v>2765</v>
      </c>
      <c r="I2764" s="561" t="s">
        <v>23270</v>
      </c>
      <c r="J2764" s="561" t="s">
        <v>24</v>
      </c>
      <c r="K2764" s="562" t="s">
        <v>617</v>
      </c>
      <c r="L2764" s="561" t="s">
        <v>25</v>
      </c>
    </row>
    <row r="2765" spans="1:12" x14ac:dyDescent="0.25">
      <c r="A2765" s="561" t="s">
        <v>2672</v>
      </c>
      <c r="B2765" s="561" t="s">
        <v>2673</v>
      </c>
      <c r="C2765" s="561" t="s">
        <v>2763</v>
      </c>
      <c r="D2765" s="561" t="s">
        <v>2764</v>
      </c>
      <c r="E2765" s="562" t="s">
        <v>22</v>
      </c>
      <c r="F2765" s="561" t="s">
        <v>22</v>
      </c>
      <c r="G2765" s="561" t="s">
        <v>28352</v>
      </c>
      <c r="H2765" s="561" t="s">
        <v>2766</v>
      </c>
      <c r="I2765" s="561" t="s">
        <v>23270</v>
      </c>
      <c r="J2765" s="561" t="s">
        <v>24</v>
      </c>
      <c r="K2765" s="562" t="s">
        <v>159</v>
      </c>
      <c r="L2765" s="561" t="s">
        <v>25</v>
      </c>
    </row>
    <row r="2766" spans="1:12" x14ac:dyDescent="0.25">
      <c r="A2766" s="561" t="s">
        <v>2672</v>
      </c>
      <c r="B2766" s="561" t="s">
        <v>2673</v>
      </c>
      <c r="C2766" s="561" t="s">
        <v>2763</v>
      </c>
      <c r="D2766" s="561" t="s">
        <v>2764</v>
      </c>
      <c r="E2766" s="562" t="s">
        <v>22</v>
      </c>
      <c r="F2766" s="561" t="s">
        <v>22</v>
      </c>
      <c r="G2766" s="561" t="s">
        <v>28353</v>
      </c>
      <c r="H2766" s="561" t="s">
        <v>2768</v>
      </c>
      <c r="I2766" s="561" t="s">
        <v>23270</v>
      </c>
      <c r="J2766" s="561" t="s">
        <v>24</v>
      </c>
      <c r="K2766" s="562" t="s">
        <v>2473</v>
      </c>
      <c r="L2766" s="561" t="s">
        <v>25</v>
      </c>
    </row>
    <row r="2767" spans="1:12" x14ac:dyDescent="0.25">
      <c r="A2767" s="561" t="s">
        <v>2672</v>
      </c>
      <c r="B2767" s="561" t="s">
        <v>2673</v>
      </c>
      <c r="C2767" s="561" t="s">
        <v>2763</v>
      </c>
      <c r="D2767" s="561" t="s">
        <v>2764</v>
      </c>
      <c r="E2767" s="562" t="s">
        <v>22</v>
      </c>
      <c r="F2767" s="561" t="s">
        <v>22</v>
      </c>
      <c r="G2767" s="561" t="s">
        <v>28354</v>
      </c>
      <c r="H2767" s="561" t="s">
        <v>2770</v>
      </c>
      <c r="I2767" s="561" t="s">
        <v>23270</v>
      </c>
      <c r="J2767" s="561" t="s">
        <v>24</v>
      </c>
      <c r="K2767" s="562" t="s">
        <v>8399</v>
      </c>
      <c r="L2767" s="561" t="s">
        <v>25</v>
      </c>
    </row>
    <row r="2768" spans="1:12" x14ac:dyDescent="0.25">
      <c r="A2768" s="561" t="s">
        <v>2672</v>
      </c>
      <c r="B2768" s="561" t="s">
        <v>2673</v>
      </c>
      <c r="C2768" s="561" t="s">
        <v>2763</v>
      </c>
      <c r="D2768" s="561" t="s">
        <v>2764</v>
      </c>
      <c r="E2768" s="562" t="s">
        <v>22</v>
      </c>
      <c r="F2768" s="561" t="s">
        <v>22</v>
      </c>
      <c r="G2768" s="561" t="s">
        <v>28355</v>
      </c>
      <c r="H2768" s="561" t="s">
        <v>2772</v>
      </c>
      <c r="I2768" s="561" t="s">
        <v>23270</v>
      </c>
      <c r="J2768" s="561" t="s">
        <v>24</v>
      </c>
      <c r="K2768" s="562" t="s">
        <v>28279</v>
      </c>
      <c r="L2768" s="561" t="s">
        <v>25</v>
      </c>
    </row>
    <row r="2769" spans="1:12" x14ac:dyDescent="0.25">
      <c r="A2769" s="561" t="s">
        <v>2672</v>
      </c>
      <c r="B2769" s="561" t="s">
        <v>2673</v>
      </c>
      <c r="C2769" s="561" t="s">
        <v>2763</v>
      </c>
      <c r="D2769" s="561" t="s">
        <v>2764</v>
      </c>
      <c r="E2769" s="562" t="s">
        <v>22</v>
      </c>
      <c r="F2769" s="561" t="s">
        <v>22</v>
      </c>
      <c r="G2769" s="561" t="s">
        <v>28356</v>
      </c>
      <c r="H2769" s="561" t="s">
        <v>2773</v>
      </c>
      <c r="I2769" s="561" t="s">
        <v>23270</v>
      </c>
      <c r="J2769" s="561" t="s">
        <v>24</v>
      </c>
      <c r="K2769" s="562" t="s">
        <v>7456</v>
      </c>
      <c r="L2769" s="561" t="s">
        <v>25</v>
      </c>
    </row>
    <row r="2770" spans="1:12" x14ac:dyDescent="0.25">
      <c r="A2770" s="561" t="s">
        <v>2672</v>
      </c>
      <c r="B2770" s="561" t="s">
        <v>2673</v>
      </c>
      <c r="C2770" s="561" t="s">
        <v>2763</v>
      </c>
      <c r="D2770" s="561" t="s">
        <v>2764</v>
      </c>
      <c r="E2770" s="562" t="s">
        <v>22</v>
      </c>
      <c r="F2770" s="561" t="s">
        <v>22</v>
      </c>
      <c r="G2770" s="561" t="s">
        <v>28357</v>
      </c>
      <c r="H2770" s="561" t="s">
        <v>2775</v>
      </c>
      <c r="I2770" s="561" t="s">
        <v>23270</v>
      </c>
      <c r="J2770" s="561" t="s">
        <v>24</v>
      </c>
      <c r="K2770" s="562" t="s">
        <v>7646</v>
      </c>
      <c r="L2770" s="561" t="s">
        <v>25</v>
      </c>
    </row>
    <row r="2771" spans="1:12" x14ac:dyDescent="0.25">
      <c r="A2771" s="561" t="s">
        <v>2672</v>
      </c>
      <c r="B2771" s="561" t="s">
        <v>2673</v>
      </c>
      <c r="C2771" s="561" t="s">
        <v>2763</v>
      </c>
      <c r="D2771" s="561" t="s">
        <v>2764</v>
      </c>
      <c r="E2771" s="562" t="s">
        <v>22</v>
      </c>
      <c r="F2771" s="561" t="s">
        <v>22</v>
      </c>
      <c r="G2771" s="561" t="s">
        <v>28358</v>
      </c>
      <c r="H2771" s="561" t="s">
        <v>2777</v>
      </c>
      <c r="I2771" s="561" t="s">
        <v>23270</v>
      </c>
      <c r="J2771" s="561" t="s">
        <v>24</v>
      </c>
      <c r="K2771" s="562" t="s">
        <v>5151</v>
      </c>
      <c r="L2771" s="561" t="s">
        <v>25</v>
      </c>
    </row>
    <row r="2772" spans="1:12" x14ac:dyDescent="0.25">
      <c r="A2772" s="561" t="s">
        <v>2672</v>
      </c>
      <c r="B2772" s="561" t="s">
        <v>2673</v>
      </c>
      <c r="C2772" s="561" t="s">
        <v>2763</v>
      </c>
      <c r="D2772" s="561" t="s">
        <v>2764</v>
      </c>
      <c r="E2772" s="562" t="s">
        <v>22</v>
      </c>
      <c r="F2772" s="561" t="s">
        <v>22</v>
      </c>
      <c r="G2772" s="561" t="s">
        <v>28359</v>
      </c>
      <c r="H2772" s="561" t="s">
        <v>2778</v>
      </c>
      <c r="I2772" s="561" t="s">
        <v>23270</v>
      </c>
      <c r="J2772" s="561" t="s">
        <v>24</v>
      </c>
      <c r="K2772" s="562" t="s">
        <v>2722</v>
      </c>
      <c r="L2772" s="561" t="s">
        <v>25</v>
      </c>
    </row>
    <row r="2773" spans="1:12" x14ac:dyDescent="0.25">
      <c r="A2773" s="561" t="s">
        <v>2672</v>
      </c>
      <c r="B2773" s="561" t="s">
        <v>2673</v>
      </c>
      <c r="C2773" s="561" t="s">
        <v>2763</v>
      </c>
      <c r="D2773" s="561" t="s">
        <v>2764</v>
      </c>
      <c r="E2773" s="562" t="s">
        <v>22</v>
      </c>
      <c r="F2773" s="561" t="s">
        <v>22</v>
      </c>
      <c r="G2773" s="561" t="s">
        <v>28360</v>
      </c>
      <c r="H2773" s="561" t="s">
        <v>2779</v>
      </c>
      <c r="I2773" s="561" t="s">
        <v>23270</v>
      </c>
      <c r="J2773" s="561" t="s">
        <v>24</v>
      </c>
      <c r="K2773" s="562" t="s">
        <v>2462</v>
      </c>
      <c r="L2773" s="561" t="s">
        <v>25</v>
      </c>
    </row>
    <row r="2774" spans="1:12" x14ac:dyDescent="0.25">
      <c r="A2774" s="561" t="s">
        <v>2672</v>
      </c>
      <c r="B2774" s="561" t="s">
        <v>2673</v>
      </c>
      <c r="C2774" s="561" t="s">
        <v>2763</v>
      </c>
      <c r="D2774" s="561" t="s">
        <v>2764</v>
      </c>
      <c r="E2774" s="562" t="s">
        <v>22</v>
      </c>
      <c r="F2774" s="561" t="s">
        <v>22</v>
      </c>
      <c r="G2774" s="561" t="s">
        <v>28361</v>
      </c>
      <c r="H2774" s="561" t="s">
        <v>2781</v>
      </c>
      <c r="I2774" s="561" t="s">
        <v>23270</v>
      </c>
      <c r="J2774" s="561" t="s">
        <v>24</v>
      </c>
      <c r="K2774" s="562" t="s">
        <v>4519</v>
      </c>
      <c r="L2774" s="561" t="s">
        <v>25</v>
      </c>
    </row>
    <row r="2775" spans="1:12" x14ac:dyDescent="0.25">
      <c r="A2775" s="561" t="s">
        <v>2672</v>
      </c>
      <c r="B2775" s="561" t="s">
        <v>2673</v>
      </c>
      <c r="C2775" s="561" t="s">
        <v>2763</v>
      </c>
      <c r="D2775" s="561" t="s">
        <v>2764</v>
      </c>
      <c r="E2775" s="562" t="s">
        <v>22</v>
      </c>
      <c r="F2775" s="561" t="s">
        <v>22</v>
      </c>
      <c r="G2775" s="561" t="s">
        <v>28362</v>
      </c>
      <c r="H2775" s="561" t="s">
        <v>2783</v>
      </c>
      <c r="I2775" s="561" t="s">
        <v>23270</v>
      </c>
      <c r="J2775" s="561" t="s">
        <v>24</v>
      </c>
      <c r="K2775" s="562" t="s">
        <v>7225</v>
      </c>
      <c r="L2775" s="561" t="s">
        <v>25</v>
      </c>
    </row>
    <row r="2776" spans="1:12" x14ac:dyDescent="0.25">
      <c r="A2776" s="561" t="s">
        <v>2672</v>
      </c>
      <c r="B2776" s="561" t="s">
        <v>2673</v>
      </c>
      <c r="C2776" s="561" t="s">
        <v>2763</v>
      </c>
      <c r="D2776" s="561" t="s">
        <v>2764</v>
      </c>
      <c r="E2776" s="562" t="s">
        <v>22</v>
      </c>
      <c r="F2776" s="561" t="s">
        <v>22</v>
      </c>
      <c r="G2776" s="561" t="s">
        <v>28363</v>
      </c>
      <c r="H2776" s="561" t="s">
        <v>2785</v>
      </c>
      <c r="I2776" s="561" t="s">
        <v>23270</v>
      </c>
      <c r="J2776" s="561" t="s">
        <v>24</v>
      </c>
      <c r="K2776" s="562" t="s">
        <v>2392</v>
      </c>
      <c r="L2776" s="561" t="s">
        <v>25</v>
      </c>
    </row>
    <row r="2777" spans="1:12" x14ac:dyDescent="0.25">
      <c r="A2777" s="561" t="s">
        <v>2672</v>
      </c>
      <c r="B2777" s="561" t="s">
        <v>2673</v>
      </c>
      <c r="C2777" s="561" t="s">
        <v>2763</v>
      </c>
      <c r="D2777" s="561" t="s">
        <v>2764</v>
      </c>
      <c r="E2777" s="562" t="s">
        <v>22</v>
      </c>
      <c r="F2777" s="561" t="s">
        <v>22</v>
      </c>
      <c r="G2777" s="561" t="s">
        <v>28364</v>
      </c>
      <c r="H2777" s="561" t="s">
        <v>2787</v>
      </c>
      <c r="I2777" s="561" t="s">
        <v>23270</v>
      </c>
      <c r="J2777" s="561" t="s">
        <v>24</v>
      </c>
      <c r="K2777" s="562" t="s">
        <v>7649</v>
      </c>
      <c r="L2777" s="561" t="s">
        <v>25</v>
      </c>
    </row>
    <row r="2778" spans="1:12" x14ac:dyDescent="0.25">
      <c r="A2778" s="561" t="s">
        <v>2672</v>
      </c>
      <c r="B2778" s="561" t="s">
        <v>2673</v>
      </c>
      <c r="C2778" s="561" t="s">
        <v>2763</v>
      </c>
      <c r="D2778" s="561" t="s">
        <v>2764</v>
      </c>
      <c r="E2778" s="562" t="s">
        <v>22</v>
      </c>
      <c r="F2778" s="561" t="s">
        <v>22</v>
      </c>
      <c r="G2778" s="561" t="s">
        <v>28365</v>
      </c>
      <c r="H2778" s="561" t="s">
        <v>2789</v>
      </c>
      <c r="I2778" s="561" t="s">
        <v>23270</v>
      </c>
      <c r="J2778" s="561" t="s">
        <v>24</v>
      </c>
      <c r="K2778" s="562" t="s">
        <v>1397</v>
      </c>
      <c r="L2778" s="561" t="s">
        <v>25</v>
      </c>
    </row>
    <row r="2779" spans="1:12" x14ac:dyDescent="0.25">
      <c r="A2779" s="561" t="s">
        <v>2672</v>
      </c>
      <c r="B2779" s="561" t="s">
        <v>2673</v>
      </c>
      <c r="C2779" s="561" t="s">
        <v>2763</v>
      </c>
      <c r="D2779" s="561" t="s">
        <v>2764</v>
      </c>
      <c r="E2779" s="562" t="s">
        <v>22</v>
      </c>
      <c r="F2779" s="561" t="s">
        <v>22</v>
      </c>
      <c r="G2779" s="561" t="s">
        <v>28366</v>
      </c>
      <c r="H2779" s="561" t="s">
        <v>2791</v>
      </c>
      <c r="I2779" s="561" t="s">
        <v>23270</v>
      </c>
      <c r="J2779" s="561" t="s">
        <v>24</v>
      </c>
      <c r="K2779" s="562" t="s">
        <v>28367</v>
      </c>
      <c r="L2779" s="561" t="s">
        <v>25</v>
      </c>
    </row>
    <row r="2780" spans="1:12" x14ac:dyDescent="0.25">
      <c r="A2780" s="561" t="s">
        <v>2672</v>
      </c>
      <c r="B2780" s="561" t="s">
        <v>2673</v>
      </c>
      <c r="C2780" s="561" t="s">
        <v>2763</v>
      </c>
      <c r="D2780" s="561" t="s">
        <v>2764</v>
      </c>
      <c r="E2780" s="562" t="s">
        <v>22</v>
      </c>
      <c r="F2780" s="561" t="s">
        <v>22</v>
      </c>
      <c r="G2780" s="561" t="s">
        <v>28368</v>
      </c>
      <c r="H2780" s="561" t="s">
        <v>2792</v>
      </c>
      <c r="I2780" s="561" t="s">
        <v>23270</v>
      </c>
      <c r="J2780" s="561" t="s">
        <v>24</v>
      </c>
      <c r="K2780" s="562" t="s">
        <v>8057</v>
      </c>
      <c r="L2780" s="561" t="s">
        <v>25</v>
      </c>
    </row>
    <row r="2781" spans="1:12" x14ac:dyDescent="0.25">
      <c r="A2781" s="561" t="s">
        <v>2672</v>
      </c>
      <c r="B2781" s="561" t="s">
        <v>2673</v>
      </c>
      <c r="C2781" s="561" t="s">
        <v>2763</v>
      </c>
      <c r="D2781" s="561" t="s">
        <v>2764</v>
      </c>
      <c r="E2781" s="562" t="s">
        <v>22</v>
      </c>
      <c r="F2781" s="561" t="s">
        <v>22</v>
      </c>
      <c r="G2781" s="561" t="s">
        <v>28369</v>
      </c>
      <c r="H2781" s="561" t="s">
        <v>2794</v>
      </c>
      <c r="I2781" s="561" t="s">
        <v>23270</v>
      </c>
      <c r="J2781" s="561" t="s">
        <v>24</v>
      </c>
      <c r="K2781" s="562" t="s">
        <v>8708</v>
      </c>
      <c r="L2781" s="561" t="s">
        <v>25</v>
      </c>
    </row>
    <row r="2782" spans="1:12" x14ac:dyDescent="0.25">
      <c r="A2782" s="561" t="s">
        <v>2672</v>
      </c>
      <c r="B2782" s="561" t="s">
        <v>2673</v>
      </c>
      <c r="C2782" s="561" t="s">
        <v>2763</v>
      </c>
      <c r="D2782" s="561" t="s">
        <v>2764</v>
      </c>
      <c r="E2782" s="562" t="s">
        <v>22</v>
      </c>
      <c r="F2782" s="561" t="s">
        <v>22</v>
      </c>
      <c r="G2782" s="561" t="s">
        <v>28370</v>
      </c>
      <c r="H2782" s="561" t="s">
        <v>2796</v>
      </c>
      <c r="I2782" s="561" t="s">
        <v>23270</v>
      </c>
      <c r="J2782" s="561" t="s">
        <v>24</v>
      </c>
      <c r="K2782" s="562" t="s">
        <v>28371</v>
      </c>
      <c r="L2782" s="561" t="s">
        <v>25</v>
      </c>
    </row>
    <row r="2783" spans="1:12" x14ac:dyDescent="0.25">
      <c r="A2783" s="561" t="s">
        <v>2672</v>
      </c>
      <c r="B2783" s="561" t="s">
        <v>2673</v>
      </c>
      <c r="C2783" s="561" t="s">
        <v>2763</v>
      </c>
      <c r="D2783" s="561" t="s">
        <v>2764</v>
      </c>
      <c r="E2783" s="562" t="s">
        <v>22</v>
      </c>
      <c r="F2783" s="561" t="s">
        <v>22</v>
      </c>
      <c r="G2783" s="561" t="s">
        <v>28372</v>
      </c>
      <c r="H2783" s="561" t="s">
        <v>2798</v>
      </c>
      <c r="I2783" s="561" t="s">
        <v>23270</v>
      </c>
      <c r="J2783" s="561" t="s">
        <v>24</v>
      </c>
      <c r="K2783" s="562" t="s">
        <v>8063</v>
      </c>
      <c r="L2783" s="561" t="s">
        <v>25</v>
      </c>
    </row>
    <row r="2784" spans="1:12" x14ac:dyDescent="0.25">
      <c r="A2784" s="561" t="s">
        <v>2672</v>
      </c>
      <c r="B2784" s="561" t="s">
        <v>2673</v>
      </c>
      <c r="C2784" s="561" t="s">
        <v>2763</v>
      </c>
      <c r="D2784" s="561" t="s">
        <v>2764</v>
      </c>
      <c r="E2784" s="562" t="s">
        <v>22</v>
      </c>
      <c r="F2784" s="561" t="s">
        <v>22</v>
      </c>
      <c r="G2784" s="561" t="s">
        <v>28373</v>
      </c>
      <c r="H2784" s="561" t="s">
        <v>2800</v>
      </c>
      <c r="I2784" s="561" t="s">
        <v>23270</v>
      </c>
      <c r="J2784" s="561" t="s">
        <v>24</v>
      </c>
      <c r="K2784" s="562" t="s">
        <v>28374</v>
      </c>
      <c r="L2784" s="561" t="s">
        <v>25</v>
      </c>
    </row>
    <row r="2785" spans="1:12" x14ac:dyDescent="0.25">
      <c r="A2785" s="561" t="s">
        <v>2672</v>
      </c>
      <c r="B2785" s="561" t="s">
        <v>2673</v>
      </c>
      <c r="C2785" s="561" t="s">
        <v>2763</v>
      </c>
      <c r="D2785" s="561" t="s">
        <v>2764</v>
      </c>
      <c r="E2785" s="562" t="s">
        <v>22</v>
      </c>
      <c r="F2785" s="561" t="s">
        <v>22</v>
      </c>
      <c r="G2785" s="561" t="s">
        <v>28375</v>
      </c>
      <c r="H2785" s="561" t="s">
        <v>2801</v>
      </c>
      <c r="I2785" s="561" t="s">
        <v>23270</v>
      </c>
      <c r="J2785" s="561" t="s">
        <v>24</v>
      </c>
      <c r="K2785" s="562" t="s">
        <v>7393</v>
      </c>
      <c r="L2785" s="561" t="s">
        <v>25</v>
      </c>
    </row>
    <row r="2786" spans="1:12" x14ac:dyDescent="0.25">
      <c r="A2786" s="561" t="s">
        <v>2672</v>
      </c>
      <c r="B2786" s="561" t="s">
        <v>2673</v>
      </c>
      <c r="C2786" s="561" t="s">
        <v>2763</v>
      </c>
      <c r="D2786" s="561" t="s">
        <v>2764</v>
      </c>
      <c r="E2786" s="562" t="s">
        <v>22</v>
      </c>
      <c r="F2786" s="561" t="s">
        <v>22</v>
      </c>
      <c r="G2786" s="561" t="s">
        <v>28376</v>
      </c>
      <c r="H2786" s="561" t="s">
        <v>2802</v>
      </c>
      <c r="I2786" s="561" t="s">
        <v>23270</v>
      </c>
      <c r="J2786" s="561" t="s">
        <v>24</v>
      </c>
      <c r="K2786" s="562" t="s">
        <v>1133</v>
      </c>
      <c r="L2786" s="561" t="s">
        <v>25</v>
      </c>
    </row>
    <row r="2787" spans="1:12" x14ac:dyDescent="0.25">
      <c r="A2787" s="561" t="s">
        <v>2672</v>
      </c>
      <c r="B2787" s="561" t="s">
        <v>2673</v>
      </c>
      <c r="C2787" s="561" t="s">
        <v>2763</v>
      </c>
      <c r="D2787" s="561" t="s">
        <v>2764</v>
      </c>
      <c r="E2787" s="562" t="s">
        <v>22</v>
      </c>
      <c r="F2787" s="561" t="s">
        <v>22</v>
      </c>
      <c r="G2787" s="561" t="s">
        <v>28377</v>
      </c>
      <c r="H2787" s="561" t="s">
        <v>2804</v>
      </c>
      <c r="I2787" s="561" t="s">
        <v>23270</v>
      </c>
      <c r="J2787" s="561" t="s">
        <v>24</v>
      </c>
      <c r="K2787" s="562" t="s">
        <v>8617</v>
      </c>
      <c r="L2787" s="561" t="s">
        <v>25</v>
      </c>
    </row>
    <row r="2788" spans="1:12" x14ac:dyDescent="0.25">
      <c r="A2788" s="561" t="s">
        <v>2672</v>
      </c>
      <c r="B2788" s="561" t="s">
        <v>2673</v>
      </c>
      <c r="C2788" s="561" t="s">
        <v>2763</v>
      </c>
      <c r="D2788" s="561" t="s">
        <v>2764</v>
      </c>
      <c r="E2788" s="562" t="s">
        <v>22</v>
      </c>
      <c r="F2788" s="561" t="s">
        <v>22</v>
      </c>
      <c r="G2788" s="561" t="s">
        <v>28378</v>
      </c>
      <c r="H2788" s="561" t="s">
        <v>2805</v>
      </c>
      <c r="I2788" s="561" t="s">
        <v>23270</v>
      </c>
      <c r="J2788" s="561" t="s">
        <v>24</v>
      </c>
      <c r="K2788" s="562" t="s">
        <v>28379</v>
      </c>
      <c r="L2788" s="561" t="s">
        <v>25</v>
      </c>
    </row>
    <row r="2789" spans="1:12" x14ac:dyDescent="0.25">
      <c r="A2789" s="561" t="s">
        <v>2672</v>
      </c>
      <c r="B2789" s="561" t="s">
        <v>2673</v>
      </c>
      <c r="C2789" s="561" t="s">
        <v>2763</v>
      </c>
      <c r="D2789" s="561" t="s">
        <v>2764</v>
      </c>
      <c r="E2789" s="562" t="s">
        <v>22</v>
      </c>
      <c r="F2789" s="561" t="s">
        <v>22</v>
      </c>
      <c r="G2789" s="561" t="s">
        <v>28380</v>
      </c>
      <c r="H2789" s="561" t="s">
        <v>2807</v>
      </c>
      <c r="I2789" s="561" t="s">
        <v>23270</v>
      </c>
      <c r="J2789" s="561" t="s">
        <v>24</v>
      </c>
      <c r="K2789" s="562" t="s">
        <v>8121</v>
      </c>
      <c r="L2789" s="561" t="s">
        <v>25</v>
      </c>
    </row>
    <row r="2790" spans="1:12" x14ac:dyDescent="0.25">
      <c r="A2790" s="561" t="s">
        <v>2672</v>
      </c>
      <c r="B2790" s="561" t="s">
        <v>2673</v>
      </c>
      <c r="C2790" s="561" t="s">
        <v>2763</v>
      </c>
      <c r="D2790" s="561" t="s">
        <v>2764</v>
      </c>
      <c r="E2790" s="562" t="s">
        <v>22</v>
      </c>
      <c r="F2790" s="561" t="s">
        <v>22</v>
      </c>
      <c r="G2790" s="561" t="s">
        <v>28381</v>
      </c>
      <c r="H2790" s="561" t="s">
        <v>2809</v>
      </c>
      <c r="I2790" s="561" t="s">
        <v>23270</v>
      </c>
      <c r="J2790" s="561" t="s">
        <v>24</v>
      </c>
      <c r="K2790" s="562" t="s">
        <v>28382</v>
      </c>
      <c r="L2790" s="561" t="s">
        <v>25</v>
      </c>
    </row>
    <row r="2791" spans="1:12" x14ac:dyDescent="0.25">
      <c r="A2791" s="561" t="s">
        <v>2672</v>
      </c>
      <c r="B2791" s="561" t="s">
        <v>2673</v>
      </c>
      <c r="C2791" s="561" t="s">
        <v>2763</v>
      </c>
      <c r="D2791" s="561" t="s">
        <v>2764</v>
      </c>
      <c r="E2791" s="562" t="s">
        <v>22</v>
      </c>
      <c r="F2791" s="561" t="s">
        <v>22</v>
      </c>
      <c r="G2791" s="561" t="s">
        <v>28383</v>
      </c>
      <c r="H2791" s="561" t="s">
        <v>2810</v>
      </c>
      <c r="I2791" s="561" t="s">
        <v>23270</v>
      </c>
      <c r="J2791" s="561" t="s">
        <v>24</v>
      </c>
      <c r="K2791" s="562" t="s">
        <v>7690</v>
      </c>
      <c r="L2791" s="561" t="s">
        <v>25</v>
      </c>
    </row>
    <row r="2792" spans="1:12" x14ac:dyDescent="0.25">
      <c r="A2792" s="561" t="s">
        <v>2672</v>
      </c>
      <c r="B2792" s="561" t="s">
        <v>2673</v>
      </c>
      <c r="C2792" s="561" t="s">
        <v>2763</v>
      </c>
      <c r="D2792" s="561" t="s">
        <v>2764</v>
      </c>
      <c r="E2792" s="562" t="s">
        <v>22</v>
      </c>
      <c r="F2792" s="561" t="s">
        <v>22</v>
      </c>
      <c r="G2792" s="561" t="s">
        <v>28384</v>
      </c>
      <c r="H2792" s="561" t="s">
        <v>2811</v>
      </c>
      <c r="I2792" s="561" t="s">
        <v>23270</v>
      </c>
      <c r="J2792" s="561" t="s">
        <v>24</v>
      </c>
      <c r="K2792" s="562" t="s">
        <v>28385</v>
      </c>
      <c r="L2792" s="561" t="s">
        <v>25</v>
      </c>
    </row>
    <row r="2793" spans="1:12" x14ac:dyDescent="0.25">
      <c r="A2793" s="561" t="s">
        <v>2672</v>
      </c>
      <c r="B2793" s="561" t="s">
        <v>2673</v>
      </c>
      <c r="C2793" s="561" t="s">
        <v>2763</v>
      </c>
      <c r="D2793" s="561" t="s">
        <v>2764</v>
      </c>
      <c r="E2793" s="562" t="s">
        <v>22</v>
      </c>
      <c r="F2793" s="561" t="s">
        <v>22</v>
      </c>
      <c r="G2793" s="561" t="s">
        <v>28386</v>
      </c>
      <c r="H2793" s="561" t="s">
        <v>2813</v>
      </c>
      <c r="I2793" s="561" t="s">
        <v>23270</v>
      </c>
      <c r="J2793" s="561" t="s">
        <v>24</v>
      </c>
      <c r="K2793" s="562" t="s">
        <v>7748</v>
      </c>
      <c r="L2793" s="561" t="s">
        <v>25</v>
      </c>
    </row>
    <row r="2794" spans="1:12" x14ac:dyDescent="0.25">
      <c r="A2794" s="561" t="s">
        <v>2672</v>
      </c>
      <c r="B2794" s="561" t="s">
        <v>2673</v>
      </c>
      <c r="C2794" s="561" t="s">
        <v>2763</v>
      </c>
      <c r="D2794" s="561" t="s">
        <v>2764</v>
      </c>
      <c r="E2794" s="562" t="s">
        <v>22</v>
      </c>
      <c r="F2794" s="561" t="s">
        <v>22</v>
      </c>
      <c r="G2794" s="561" t="s">
        <v>28387</v>
      </c>
      <c r="H2794" s="561" t="s">
        <v>2815</v>
      </c>
      <c r="I2794" s="561" t="s">
        <v>23270</v>
      </c>
      <c r="J2794" s="561" t="s">
        <v>24</v>
      </c>
      <c r="K2794" s="562" t="s">
        <v>8053</v>
      </c>
      <c r="L2794" s="561" t="s">
        <v>25</v>
      </c>
    </row>
    <row r="2795" spans="1:12" x14ac:dyDescent="0.25">
      <c r="A2795" s="561" t="s">
        <v>2672</v>
      </c>
      <c r="B2795" s="561" t="s">
        <v>2673</v>
      </c>
      <c r="C2795" s="561" t="s">
        <v>2763</v>
      </c>
      <c r="D2795" s="561" t="s">
        <v>2764</v>
      </c>
      <c r="E2795" s="562" t="s">
        <v>22</v>
      </c>
      <c r="F2795" s="561" t="s">
        <v>22</v>
      </c>
      <c r="G2795" s="561" t="s">
        <v>28388</v>
      </c>
      <c r="H2795" s="561" t="s">
        <v>2816</v>
      </c>
      <c r="I2795" s="561" t="s">
        <v>23270</v>
      </c>
      <c r="J2795" s="561" t="s">
        <v>24</v>
      </c>
      <c r="K2795" s="562" t="s">
        <v>1956</v>
      </c>
      <c r="L2795" s="561" t="s">
        <v>25</v>
      </c>
    </row>
    <row r="2796" spans="1:12" x14ac:dyDescent="0.25">
      <c r="A2796" s="561" t="s">
        <v>2672</v>
      </c>
      <c r="B2796" s="561" t="s">
        <v>2673</v>
      </c>
      <c r="C2796" s="561" t="s">
        <v>2763</v>
      </c>
      <c r="D2796" s="561" t="s">
        <v>2764</v>
      </c>
      <c r="E2796" s="562" t="s">
        <v>22</v>
      </c>
      <c r="F2796" s="561" t="s">
        <v>22</v>
      </c>
      <c r="G2796" s="561" t="s">
        <v>28389</v>
      </c>
      <c r="H2796" s="561" t="s">
        <v>2817</v>
      </c>
      <c r="I2796" s="561" t="s">
        <v>23270</v>
      </c>
      <c r="J2796" s="561" t="s">
        <v>24</v>
      </c>
      <c r="K2796" s="562" t="s">
        <v>7726</v>
      </c>
      <c r="L2796" s="561" t="s">
        <v>25</v>
      </c>
    </row>
    <row r="2797" spans="1:12" x14ac:dyDescent="0.25">
      <c r="A2797" s="561" t="s">
        <v>2672</v>
      </c>
      <c r="B2797" s="561" t="s">
        <v>2673</v>
      </c>
      <c r="C2797" s="561" t="s">
        <v>2763</v>
      </c>
      <c r="D2797" s="561" t="s">
        <v>2764</v>
      </c>
      <c r="E2797" s="562" t="s">
        <v>22</v>
      </c>
      <c r="F2797" s="561" t="s">
        <v>22</v>
      </c>
      <c r="G2797" s="561" t="s">
        <v>28390</v>
      </c>
      <c r="H2797" s="561" t="s">
        <v>2818</v>
      </c>
      <c r="I2797" s="561" t="s">
        <v>23270</v>
      </c>
      <c r="J2797" s="561" t="s">
        <v>24</v>
      </c>
      <c r="K2797" s="562" t="s">
        <v>4748</v>
      </c>
      <c r="L2797" s="561" t="s">
        <v>25</v>
      </c>
    </row>
    <row r="2798" spans="1:12" x14ac:dyDescent="0.25">
      <c r="A2798" s="561" t="s">
        <v>2672</v>
      </c>
      <c r="B2798" s="561" t="s">
        <v>2673</v>
      </c>
      <c r="C2798" s="561" t="s">
        <v>2763</v>
      </c>
      <c r="D2798" s="561" t="s">
        <v>2764</v>
      </c>
      <c r="E2798" s="562" t="s">
        <v>22</v>
      </c>
      <c r="F2798" s="561" t="s">
        <v>22</v>
      </c>
      <c r="G2798" s="561" t="s">
        <v>28391</v>
      </c>
      <c r="H2798" s="561" t="s">
        <v>2820</v>
      </c>
      <c r="I2798" s="561" t="s">
        <v>23270</v>
      </c>
      <c r="J2798" s="561" t="s">
        <v>24</v>
      </c>
      <c r="K2798" s="562" t="s">
        <v>24825</v>
      </c>
      <c r="L2798" s="561" t="s">
        <v>25</v>
      </c>
    </row>
    <row r="2799" spans="1:12" x14ac:dyDescent="0.25">
      <c r="A2799" s="561" t="s">
        <v>2672</v>
      </c>
      <c r="B2799" s="561" t="s">
        <v>2673</v>
      </c>
      <c r="C2799" s="561" t="s">
        <v>2763</v>
      </c>
      <c r="D2799" s="561" t="s">
        <v>2764</v>
      </c>
      <c r="E2799" s="562" t="s">
        <v>22</v>
      </c>
      <c r="F2799" s="561" t="s">
        <v>22</v>
      </c>
      <c r="G2799" s="561" t="s">
        <v>28392</v>
      </c>
      <c r="H2799" s="561" t="s">
        <v>2821</v>
      </c>
      <c r="I2799" s="561" t="s">
        <v>23270</v>
      </c>
      <c r="J2799" s="561" t="s">
        <v>24</v>
      </c>
      <c r="K2799" s="562" t="s">
        <v>27437</v>
      </c>
      <c r="L2799" s="561" t="s">
        <v>25</v>
      </c>
    </row>
    <row r="2800" spans="1:12" x14ac:dyDescent="0.25">
      <c r="A2800" s="561" t="s">
        <v>2672</v>
      </c>
      <c r="B2800" s="561" t="s">
        <v>2673</v>
      </c>
      <c r="C2800" s="561" t="s">
        <v>2763</v>
      </c>
      <c r="D2800" s="561" t="s">
        <v>2764</v>
      </c>
      <c r="E2800" s="562" t="s">
        <v>22</v>
      </c>
      <c r="F2800" s="561" t="s">
        <v>22</v>
      </c>
      <c r="G2800" s="561" t="s">
        <v>28393</v>
      </c>
      <c r="H2800" s="561" t="s">
        <v>28394</v>
      </c>
      <c r="I2800" s="561" t="s">
        <v>23270</v>
      </c>
      <c r="J2800" s="561" t="s">
        <v>24</v>
      </c>
      <c r="K2800" s="562" t="s">
        <v>2808</v>
      </c>
      <c r="L2800" s="561" t="s">
        <v>25</v>
      </c>
    </row>
    <row r="2801" spans="1:12" x14ac:dyDescent="0.25">
      <c r="A2801" s="561" t="s">
        <v>2672</v>
      </c>
      <c r="B2801" s="561" t="s">
        <v>2673</v>
      </c>
      <c r="C2801" s="561" t="s">
        <v>2763</v>
      </c>
      <c r="D2801" s="561" t="s">
        <v>2764</v>
      </c>
      <c r="E2801" s="562" t="s">
        <v>22</v>
      </c>
      <c r="F2801" s="561" t="s">
        <v>22</v>
      </c>
      <c r="G2801" s="561" t="s">
        <v>28395</v>
      </c>
      <c r="H2801" s="561" t="s">
        <v>28396</v>
      </c>
      <c r="I2801" s="561" t="s">
        <v>23270</v>
      </c>
      <c r="J2801" s="561" t="s">
        <v>24</v>
      </c>
      <c r="K2801" s="562" t="s">
        <v>7940</v>
      </c>
      <c r="L2801" s="561" t="s">
        <v>25</v>
      </c>
    </row>
    <row r="2802" spans="1:12" x14ac:dyDescent="0.25">
      <c r="A2802" s="561" t="s">
        <v>2672</v>
      </c>
      <c r="B2802" s="561" t="s">
        <v>2673</v>
      </c>
      <c r="C2802" s="561" t="s">
        <v>2763</v>
      </c>
      <c r="D2802" s="561" t="s">
        <v>2764</v>
      </c>
      <c r="E2802" s="562" t="s">
        <v>22</v>
      </c>
      <c r="F2802" s="561" t="s">
        <v>22</v>
      </c>
      <c r="G2802" s="561" t="s">
        <v>28397</v>
      </c>
      <c r="H2802" s="561" t="s">
        <v>28398</v>
      </c>
      <c r="I2802" s="561" t="s">
        <v>23270</v>
      </c>
      <c r="J2802" s="561" t="s">
        <v>24</v>
      </c>
      <c r="K2802" s="562" t="s">
        <v>28399</v>
      </c>
      <c r="L2802" s="561" t="s">
        <v>25</v>
      </c>
    </row>
    <row r="2803" spans="1:12" x14ac:dyDescent="0.25">
      <c r="A2803" s="561" t="s">
        <v>2672</v>
      </c>
      <c r="B2803" s="561" t="s">
        <v>2673</v>
      </c>
      <c r="C2803" s="561" t="s">
        <v>2763</v>
      </c>
      <c r="D2803" s="561" t="s">
        <v>2764</v>
      </c>
      <c r="E2803" s="562" t="s">
        <v>22</v>
      </c>
      <c r="F2803" s="561" t="s">
        <v>22</v>
      </c>
      <c r="G2803" s="561" t="s">
        <v>28400</v>
      </c>
      <c r="H2803" s="561" t="s">
        <v>28401</v>
      </c>
      <c r="I2803" s="561" t="s">
        <v>23270</v>
      </c>
      <c r="J2803" s="561" t="s">
        <v>24</v>
      </c>
      <c r="K2803" s="562" t="s">
        <v>28402</v>
      </c>
      <c r="L2803" s="561" t="s">
        <v>25</v>
      </c>
    </row>
    <row r="2804" spans="1:12" x14ac:dyDescent="0.25">
      <c r="A2804" s="561" t="s">
        <v>2672</v>
      </c>
      <c r="B2804" s="561" t="s">
        <v>2673</v>
      </c>
      <c r="C2804" s="561" t="s">
        <v>2763</v>
      </c>
      <c r="D2804" s="561" t="s">
        <v>2764</v>
      </c>
      <c r="E2804" s="562" t="s">
        <v>22</v>
      </c>
      <c r="F2804" s="561" t="s">
        <v>22</v>
      </c>
      <c r="G2804" s="561" t="s">
        <v>28403</v>
      </c>
      <c r="H2804" s="561" t="s">
        <v>28404</v>
      </c>
      <c r="I2804" s="561" t="s">
        <v>23270</v>
      </c>
      <c r="J2804" s="561" t="s">
        <v>24</v>
      </c>
      <c r="K2804" s="562" t="s">
        <v>7749</v>
      </c>
      <c r="L2804" s="561" t="s">
        <v>25</v>
      </c>
    </row>
    <row r="2805" spans="1:12" x14ac:dyDescent="0.25">
      <c r="A2805" s="561" t="s">
        <v>2672</v>
      </c>
      <c r="B2805" s="561" t="s">
        <v>2673</v>
      </c>
      <c r="C2805" s="561" t="s">
        <v>2763</v>
      </c>
      <c r="D2805" s="561" t="s">
        <v>2764</v>
      </c>
      <c r="E2805" s="562" t="s">
        <v>22</v>
      </c>
      <c r="F2805" s="561" t="s">
        <v>22</v>
      </c>
      <c r="G2805" s="561" t="s">
        <v>28405</v>
      </c>
      <c r="H2805" s="561" t="s">
        <v>28406</v>
      </c>
      <c r="I2805" s="561" t="s">
        <v>23270</v>
      </c>
      <c r="J2805" s="561" t="s">
        <v>24</v>
      </c>
      <c r="K2805" s="562" t="s">
        <v>28407</v>
      </c>
      <c r="L2805" s="561" t="s">
        <v>25</v>
      </c>
    </row>
    <row r="2806" spans="1:12" x14ac:dyDescent="0.25">
      <c r="A2806" s="561" t="s">
        <v>2672</v>
      </c>
      <c r="B2806" s="561" t="s">
        <v>2673</v>
      </c>
      <c r="C2806" s="561" t="s">
        <v>2763</v>
      </c>
      <c r="D2806" s="561" t="s">
        <v>2764</v>
      </c>
      <c r="E2806" s="562" t="s">
        <v>22</v>
      </c>
      <c r="F2806" s="561" t="s">
        <v>22</v>
      </c>
      <c r="G2806" s="561" t="s">
        <v>28408</v>
      </c>
      <c r="H2806" s="561" t="s">
        <v>28409</v>
      </c>
      <c r="I2806" s="561" t="s">
        <v>23270</v>
      </c>
      <c r="J2806" s="561" t="s">
        <v>24</v>
      </c>
      <c r="K2806" s="562" t="s">
        <v>28410</v>
      </c>
      <c r="L2806" s="561" t="s">
        <v>25</v>
      </c>
    </row>
    <row r="2807" spans="1:12" x14ac:dyDescent="0.25">
      <c r="A2807" s="561" t="s">
        <v>2672</v>
      </c>
      <c r="B2807" s="561" t="s">
        <v>2673</v>
      </c>
      <c r="C2807" s="561" t="s">
        <v>2763</v>
      </c>
      <c r="D2807" s="561" t="s">
        <v>2764</v>
      </c>
      <c r="E2807" s="562" t="s">
        <v>22</v>
      </c>
      <c r="F2807" s="561" t="s">
        <v>22</v>
      </c>
      <c r="G2807" s="561" t="s">
        <v>28411</v>
      </c>
      <c r="H2807" s="561" t="s">
        <v>28412</v>
      </c>
      <c r="I2807" s="561" t="s">
        <v>23270</v>
      </c>
      <c r="J2807" s="561" t="s">
        <v>24</v>
      </c>
      <c r="K2807" s="562" t="s">
        <v>28413</v>
      </c>
      <c r="L2807" s="561" t="s">
        <v>25</v>
      </c>
    </row>
    <row r="2808" spans="1:12" x14ac:dyDescent="0.25">
      <c r="A2808" s="561" t="s">
        <v>2672</v>
      </c>
      <c r="B2808" s="561" t="s">
        <v>2673</v>
      </c>
      <c r="C2808" s="561" t="s">
        <v>2763</v>
      </c>
      <c r="D2808" s="561" t="s">
        <v>2764</v>
      </c>
      <c r="E2808" s="562" t="s">
        <v>22</v>
      </c>
      <c r="F2808" s="561" t="s">
        <v>22</v>
      </c>
      <c r="G2808" s="561" t="s">
        <v>28414</v>
      </c>
      <c r="H2808" s="561" t="s">
        <v>28415</v>
      </c>
      <c r="I2808" s="561" t="s">
        <v>23270</v>
      </c>
      <c r="J2808" s="561" t="s">
        <v>24</v>
      </c>
      <c r="K2808" s="562" t="s">
        <v>28416</v>
      </c>
      <c r="L2808" s="561" t="s">
        <v>25</v>
      </c>
    </row>
    <row r="2809" spans="1:12" x14ac:dyDescent="0.25">
      <c r="A2809" s="561" t="s">
        <v>2672</v>
      </c>
      <c r="B2809" s="561" t="s">
        <v>2673</v>
      </c>
      <c r="C2809" s="561" t="s">
        <v>2763</v>
      </c>
      <c r="D2809" s="561" t="s">
        <v>2764</v>
      </c>
      <c r="E2809" s="562" t="s">
        <v>22</v>
      </c>
      <c r="F2809" s="561" t="s">
        <v>22</v>
      </c>
      <c r="G2809" s="561" t="s">
        <v>28417</v>
      </c>
      <c r="H2809" s="561" t="s">
        <v>28418</v>
      </c>
      <c r="I2809" s="561" t="s">
        <v>23270</v>
      </c>
      <c r="J2809" s="561" t="s">
        <v>24</v>
      </c>
      <c r="K2809" s="562" t="s">
        <v>28419</v>
      </c>
      <c r="L2809" s="561" t="s">
        <v>25</v>
      </c>
    </row>
    <row r="2810" spans="1:12" x14ac:dyDescent="0.25">
      <c r="A2810" s="561" t="s">
        <v>2672</v>
      </c>
      <c r="B2810" s="561" t="s">
        <v>2673</v>
      </c>
      <c r="C2810" s="561" t="s">
        <v>2763</v>
      </c>
      <c r="D2810" s="561" t="s">
        <v>2764</v>
      </c>
      <c r="E2810" s="562" t="s">
        <v>22</v>
      </c>
      <c r="F2810" s="561" t="s">
        <v>22</v>
      </c>
      <c r="G2810" s="561" t="s">
        <v>28420</v>
      </c>
      <c r="H2810" s="561" t="s">
        <v>2827</v>
      </c>
      <c r="I2810" s="561" t="s">
        <v>23270</v>
      </c>
      <c r="J2810" s="561" t="s">
        <v>24</v>
      </c>
      <c r="K2810" s="562" t="s">
        <v>28421</v>
      </c>
      <c r="L2810" s="561" t="s">
        <v>25</v>
      </c>
    </row>
    <row r="2811" spans="1:12" x14ac:dyDescent="0.25">
      <c r="A2811" s="561" t="s">
        <v>2672</v>
      </c>
      <c r="B2811" s="561" t="s">
        <v>2673</v>
      </c>
      <c r="C2811" s="561" t="s">
        <v>2763</v>
      </c>
      <c r="D2811" s="561" t="s">
        <v>2764</v>
      </c>
      <c r="E2811" s="562" t="s">
        <v>22</v>
      </c>
      <c r="F2811" s="561" t="s">
        <v>22</v>
      </c>
      <c r="G2811" s="561" t="s">
        <v>28422</v>
      </c>
      <c r="H2811" s="561" t="s">
        <v>2828</v>
      </c>
      <c r="I2811" s="561" t="s">
        <v>23270</v>
      </c>
      <c r="J2811" s="561" t="s">
        <v>24</v>
      </c>
      <c r="K2811" s="562" t="s">
        <v>7346</v>
      </c>
      <c r="L2811" s="561" t="s">
        <v>25</v>
      </c>
    </row>
    <row r="2812" spans="1:12" x14ac:dyDescent="0.25">
      <c r="A2812" s="561" t="s">
        <v>2672</v>
      </c>
      <c r="B2812" s="561" t="s">
        <v>2673</v>
      </c>
      <c r="C2812" s="561" t="s">
        <v>2763</v>
      </c>
      <c r="D2812" s="561" t="s">
        <v>2764</v>
      </c>
      <c r="E2812" s="562" t="s">
        <v>22</v>
      </c>
      <c r="F2812" s="561" t="s">
        <v>22</v>
      </c>
      <c r="G2812" s="561" t="s">
        <v>28423</v>
      </c>
      <c r="H2812" s="561" t="s">
        <v>2829</v>
      </c>
      <c r="I2812" s="561" t="s">
        <v>23270</v>
      </c>
      <c r="J2812" s="561" t="s">
        <v>24</v>
      </c>
      <c r="K2812" s="562" t="s">
        <v>7457</v>
      </c>
      <c r="L2812" s="561" t="s">
        <v>25</v>
      </c>
    </row>
    <row r="2813" spans="1:12" x14ac:dyDescent="0.25">
      <c r="A2813" s="561" t="s">
        <v>2672</v>
      </c>
      <c r="B2813" s="561" t="s">
        <v>2673</v>
      </c>
      <c r="C2813" s="561" t="s">
        <v>2763</v>
      </c>
      <c r="D2813" s="561" t="s">
        <v>2764</v>
      </c>
      <c r="E2813" s="562" t="s">
        <v>22</v>
      </c>
      <c r="F2813" s="561" t="s">
        <v>22</v>
      </c>
      <c r="G2813" s="561" t="s">
        <v>28424</v>
      </c>
      <c r="H2813" s="561" t="s">
        <v>2831</v>
      </c>
      <c r="I2813" s="561" t="s">
        <v>23270</v>
      </c>
      <c r="J2813" s="561" t="s">
        <v>24</v>
      </c>
      <c r="K2813" s="562" t="s">
        <v>435</v>
      </c>
      <c r="L2813" s="561" t="s">
        <v>25</v>
      </c>
    </row>
    <row r="2814" spans="1:12" x14ac:dyDescent="0.25">
      <c r="A2814" s="561" t="s">
        <v>2672</v>
      </c>
      <c r="B2814" s="561" t="s">
        <v>2673</v>
      </c>
      <c r="C2814" s="561" t="s">
        <v>2763</v>
      </c>
      <c r="D2814" s="561" t="s">
        <v>2764</v>
      </c>
      <c r="E2814" s="562" t="s">
        <v>22</v>
      </c>
      <c r="F2814" s="561" t="s">
        <v>22</v>
      </c>
      <c r="G2814" s="561" t="s">
        <v>28425</v>
      </c>
      <c r="H2814" s="561" t="s">
        <v>2832</v>
      </c>
      <c r="I2814" s="561" t="s">
        <v>23270</v>
      </c>
      <c r="J2814" s="561" t="s">
        <v>24</v>
      </c>
      <c r="K2814" s="562" t="s">
        <v>28426</v>
      </c>
      <c r="L2814" s="561" t="s">
        <v>25</v>
      </c>
    </row>
    <row r="2815" spans="1:12" x14ac:dyDescent="0.25">
      <c r="A2815" s="561" t="s">
        <v>2672</v>
      </c>
      <c r="B2815" s="561" t="s">
        <v>2673</v>
      </c>
      <c r="C2815" s="561" t="s">
        <v>2763</v>
      </c>
      <c r="D2815" s="561" t="s">
        <v>2764</v>
      </c>
      <c r="E2815" s="562" t="s">
        <v>22</v>
      </c>
      <c r="F2815" s="561" t="s">
        <v>22</v>
      </c>
      <c r="G2815" s="561" t="s">
        <v>28427</v>
      </c>
      <c r="H2815" s="561" t="s">
        <v>2834</v>
      </c>
      <c r="I2815" s="561" t="s">
        <v>23270</v>
      </c>
      <c r="J2815" s="561" t="s">
        <v>7063</v>
      </c>
      <c r="K2815" s="562" t="s">
        <v>120</v>
      </c>
      <c r="L2815" s="561" t="s">
        <v>25</v>
      </c>
    </row>
    <row r="2816" spans="1:12" x14ac:dyDescent="0.25">
      <c r="A2816" s="561" t="s">
        <v>2672</v>
      </c>
      <c r="B2816" s="561" t="s">
        <v>2673</v>
      </c>
      <c r="C2816" s="561" t="s">
        <v>2763</v>
      </c>
      <c r="D2816" s="561" t="s">
        <v>2764</v>
      </c>
      <c r="E2816" s="562" t="s">
        <v>22</v>
      </c>
      <c r="F2816" s="561" t="s">
        <v>22</v>
      </c>
      <c r="G2816" s="561" t="s">
        <v>28428</v>
      </c>
      <c r="H2816" s="561" t="s">
        <v>2835</v>
      </c>
      <c r="I2816" s="561" t="s">
        <v>23270</v>
      </c>
      <c r="J2816" s="561" t="s">
        <v>7063</v>
      </c>
      <c r="K2816" s="562" t="s">
        <v>3599</v>
      </c>
      <c r="L2816" s="561" t="s">
        <v>25</v>
      </c>
    </row>
    <row r="2817" spans="1:12" x14ac:dyDescent="0.25">
      <c r="A2817" s="561" t="s">
        <v>2672</v>
      </c>
      <c r="B2817" s="561" t="s">
        <v>2673</v>
      </c>
      <c r="C2817" s="561" t="s">
        <v>2763</v>
      </c>
      <c r="D2817" s="561" t="s">
        <v>2764</v>
      </c>
      <c r="E2817" s="562" t="s">
        <v>22</v>
      </c>
      <c r="F2817" s="561" t="s">
        <v>22</v>
      </c>
      <c r="G2817" s="561" t="s">
        <v>28429</v>
      </c>
      <c r="H2817" s="561" t="s">
        <v>2836</v>
      </c>
      <c r="I2817" s="561" t="s">
        <v>23270</v>
      </c>
      <c r="J2817" s="561" t="s">
        <v>7063</v>
      </c>
      <c r="K2817" s="562" t="s">
        <v>8008</v>
      </c>
      <c r="L2817" s="561" t="s">
        <v>25</v>
      </c>
    </row>
    <row r="2818" spans="1:12" x14ac:dyDescent="0.25">
      <c r="A2818" s="561" t="s">
        <v>2672</v>
      </c>
      <c r="B2818" s="561" t="s">
        <v>2673</v>
      </c>
      <c r="C2818" s="561" t="s">
        <v>2763</v>
      </c>
      <c r="D2818" s="561" t="s">
        <v>2764</v>
      </c>
      <c r="E2818" s="562" t="s">
        <v>22</v>
      </c>
      <c r="F2818" s="561" t="s">
        <v>22</v>
      </c>
      <c r="G2818" s="561" t="s">
        <v>28430</v>
      </c>
      <c r="H2818" s="561" t="s">
        <v>2837</v>
      </c>
      <c r="I2818" s="561" t="s">
        <v>23270</v>
      </c>
      <c r="J2818" s="561" t="s">
        <v>7063</v>
      </c>
      <c r="K2818" s="562" t="s">
        <v>28431</v>
      </c>
      <c r="L2818" s="561" t="s">
        <v>25</v>
      </c>
    </row>
    <row r="2819" spans="1:12" x14ac:dyDescent="0.25">
      <c r="A2819" s="561" t="s">
        <v>2672</v>
      </c>
      <c r="B2819" s="561" t="s">
        <v>2673</v>
      </c>
      <c r="C2819" s="561" t="s">
        <v>2763</v>
      </c>
      <c r="D2819" s="561" t="s">
        <v>2764</v>
      </c>
      <c r="E2819" s="562" t="s">
        <v>22</v>
      </c>
      <c r="F2819" s="561" t="s">
        <v>22</v>
      </c>
      <c r="G2819" s="561" t="s">
        <v>28432</v>
      </c>
      <c r="H2819" s="561" t="s">
        <v>2838</v>
      </c>
      <c r="I2819" s="561" t="s">
        <v>23270</v>
      </c>
      <c r="J2819" s="561" t="s">
        <v>7063</v>
      </c>
      <c r="K2819" s="562" t="s">
        <v>7655</v>
      </c>
      <c r="L2819" s="561" t="s">
        <v>25</v>
      </c>
    </row>
    <row r="2820" spans="1:12" x14ac:dyDescent="0.25">
      <c r="A2820" s="561" t="s">
        <v>2672</v>
      </c>
      <c r="B2820" s="561" t="s">
        <v>2673</v>
      </c>
      <c r="C2820" s="561" t="s">
        <v>2763</v>
      </c>
      <c r="D2820" s="561" t="s">
        <v>2764</v>
      </c>
      <c r="E2820" s="562" t="s">
        <v>22</v>
      </c>
      <c r="F2820" s="561" t="s">
        <v>22</v>
      </c>
      <c r="G2820" s="561" t="s">
        <v>28433</v>
      </c>
      <c r="H2820" s="561" t="s">
        <v>2840</v>
      </c>
      <c r="I2820" s="561" t="s">
        <v>23270</v>
      </c>
      <c r="J2820" s="561" t="s">
        <v>7063</v>
      </c>
      <c r="K2820" s="562" t="s">
        <v>5013</v>
      </c>
      <c r="L2820" s="561" t="s">
        <v>25</v>
      </c>
    </row>
    <row r="2821" spans="1:12" x14ac:dyDescent="0.25">
      <c r="A2821" s="561" t="s">
        <v>2672</v>
      </c>
      <c r="B2821" s="561" t="s">
        <v>2673</v>
      </c>
      <c r="C2821" s="561" t="s">
        <v>2763</v>
      </c>
      <c r="D2821" s="561" t="s">
        <v>2764</v>
      </c>
      <c r="E2821" s="562" t="s">
        <v>22</v>
      </c>
      <c r="F2821" s="561" t="s">
        <v>22</v>
      </c>
      <c r="G2821" s="561" t="s">
        <v>28434</v>
      </c>
      <c r="H2821" s="561" t="s">
        <v>2841</v>
      </c>
      <c r="I2821" s="561" t="s">
        <v>23270</v>
      </c>
      <c r="J2821" s="561" t="s">
        <v>7063</v>
      </c>
      <c r="K2821" s="562" t="s">
        <v>4540</v>
      </c>
      <c r="L2821" s="561" t="s">
        <v>25</v>
      </c>
    </row>
    <row r="2822" spans="1:12" x14ac:dyDescent="0.25">
      <c r="A2822" s="561" t="s">
        <v>2672</v>
      </c>
      <c r="B2822" s="561" t="s">
        <v>2673</v>
      </c>
      <c r="C2822" s="561" t="s">
        <v>2763</v>
      </c>
      <c r="D2822" s="561" t="s">
        <v>2764</v>
      </c>
      <c r="E2822" s="562" t="s">
        <v>22</v>
      </c>
      <c r="F2822" s="561" t="s">
        <v>22</v>
      </c>
      <c r="G2822" s="561" t="s">
        <v>28435</v>
      </c>
      <c r="H2822" s="561" t="s">
        <v>2842</v>
      </c>
      <c r="I2822" s="561" t="s">
        <v>23270</v>
      </c>
      <c r="J2822" s="561" t="s">
        <v>7063</v>
      </c>
      <c r="K2822" s="562" t="s">
        <v>8396</v>
      </c>
      <c r="L2822" s="561" t="s">
        <v>25</v>
      </c>
    </row>
    <row r="2823" spans="1:12" x14ac:dyDescent="0.25">
      <c r="A2823" s="561" t="s">
        <v>2672</v>
      </c>
      <c r="B2823" s="561" t="s">
        <v>2673</v>
      </c>
      <c r="C2823" s="561" t="s">
        <v>2763</v>
      </c>
      <c r="D2823" s="561" t="s">
        <v>2764</v>
      </c>
      <c r="E2823" s="562" t="s">
        <v>22</v>
      </c>
      <c r="F2823" s="561" t="s">
        <v>22</v>
      </c>
      <c r="G2823" s="561" t="s">
        <v>28436</v>
      </c>
      <c r="H2823" s="561" t="s">
        <v>2843</v>
      </c>
      <c r="I2823" s="561" t="s">
        <v>23270</v>
      </c>
      <c r="J2823" s="561" t="s">
        <v>24</v>
      </c>
      <c r="K2823" s="562" t="s">
        <v>2877</v>
      </c>
      <c r="L2823" s="561" t="s">
        <v>25</v>
      </c>
    </row>
    <row r="2824" spans="1:12" x14ac:dyDescent="0.25">
      <c r="A2824" s="561" t="s">
        <v>2672</v>
      </c>
      <c r="B2824" s="561" t="s">
        <v>2673</v>
      </c>
      <c r="C2824" s="561" t="s">
        <v>2763</v>
      </c>
      <c r="D2824" s="561" t="s">
        <v>2764</v>
      </c>
      <c r="E2824" s="562" t="s">
        <v>22</v>
      </c>
      <c r="F2824" s="561" t="s">
        <v>22</v>
      </c>
      <c r="G2824" s="561" t="s">
        <v>28437</v>
      </c>
      <c r="H2824" s="561" t="s">
        <v>2844</v>
      </c>
      <c r="I2824" s="561" t="s">
        <v>23270</v>
      </c>
      <c r="J2824" s="561" t="s">
        <v>24</v>
      </c>
      <c r="K2824" s="562" t="s">
        <v>8080</v>
      </c>
      <c r="L2824" s="561" t="s">
        <v>25</v>
      </c>
    </row>
    <row r="2825" spans="1:12" x14ac:dyDescent="0.25">
      <c r="A2825" s="561" t="s">
        <v>2672</v>
      </c>
      <c r="B2825" s="561" t="s">
        <v>2673</v>
      </c>
      <c r="C2825" s="561" t="s">
        <v>2763</v>
      </c>
      <c r="D2825" s="561" t="s">
        <v>2764</v>
      </c>
      <c r="E2825" s="562" t="s">
        <v>22</v>
      </c>
      <c r="F2825" s="561" t="s">
        <v>22</v>
      </c>
      <c r="G2825" s="561" t="s">
        <v>28438</v>
      </c>
      <c r="H2825" s="561" t="s">
        <v>2845</v>
      </c>
      <c r="I2825" s="561" t="s">
        <v>23270</v>
      </c>
      <c r="J2825" s="561" t="s">
        <v>24</v>
      </c>
      <c r="K2825" s="562" t="s">
        <v>7689</v>
      </c>
      <c r="L2825" s="561" t="s">
        <v>25</v>
      </c>
    </row>
    <row r="2826" spans="1:12" x14ac:dyDescent="0.25">
      <c r="A2826" s="561" t="s">
        <v>2672</v>
      </c>
      <c r="B2826" s="561" t="s">
        <v>2673</v>
      </c>
      <c r="C2826" s="561" t="s">
        <v>2847</v>
      </c>
      <c r="D2826" s="561" t="s">
        <v>2848</v>
      </c>
      <c r="E2826" s="562" t="s">
        <v>22</v>
      </c>
      <c r="F2826" s="561" t="s">
        <v>22</v>
      </c>
      <c r="G2826" s="561" t="s">
        <v>28439</v>
      </c>
      <c r="H2826" s="561" t="s">
        <v>2849</v>
      </c>
      <c r="I2826" s="561" t="s">
        <v>23148</v>
      </c>
      <c r="J2826" s="561" t="s">
        <v>24</v>
      </c>
      <c r="K2826" s="562" t="s">
        <v>8556</v>
      </c>
      <c r="L2826" s="561" t="s">
        <v>25</v>
      </c>
    </row>
    <row r="2827" spans="1:12" x14ac:dyDescent="0.25">
      <c r="A2827" s="561" t="s">
        <v>2672</v>
      </c>
      <c r="B2827" s="561" t="s">
        <v>2673</v>
      </c>
      <c r="C2827" s="561" t="s">
        <v>2847</v>
      </c>
      <c r="D2827" s="561" t="s">
        <v>2848</v>
      </c>
      <c r="E2827" s="562" t="s">
        <v>22</v>
      </c>
      <c r="F2827" s="561" t="s">
        <v>22</v>
      </c>
      <c r="G2827" s="561" t="s">
        <v>28440</v>
      </c>
      <c r="H2827" s="561" t="s">
        <v>2851</v>
      </c>
      <c r="I2827" s="561" t="s">
        <v>23148</v>
      </c>
      <c r="J2827" s="561" t="s">
        <v>24</v>
      </c>
      <c r="K2827" s="562" t="s">
        <v>1055</v>
      </c>
      <c r="L2827" s="561" t="s">
        <v>25</v>
      </c>
    </row>
    <row r="2828" spans="1:12" x14ac:dyDescent="0.25">
      <c r="A2828" s="561" t="s">
        <v>2672</v>
      </c>
      <c r="B2828" s="561" t="s">
        <v>2673</v>
      </c>
      <c r="C2828" s="561" t="s">
        <v>2847</v>
      </c>
      <c r="D2828" s="561" t="s">
        <v>2848</v>
      </c>
      <c r="E2828" s="562" t="s">
        <v>22</v>
      </c>
      <c r="F2828" s="561" t="s">
        <v>22</v>
      </c>
      <c r="G2828" s="561" t="s">
        <v>28441</v>
      </c>
      <c r="H2828" s="561" t="s">
        <v>2852</v>
      </c>
      <c r="I2828" s="561" t="s">
        <v>23148</v>
      </c>
      <c r="J2828" s="561" t="s">
        <v>24</v>
      </c>
      <c r="K2828" s="562" t="s">
        <v>8563</v>
      </c>
      <c r="L2828" s="561" t="s">
        <v>25</v>
      </c>
    </row>
    <row r="2829" spans="1:12" x14ac:dyDescent="0.25">
      <c r="A2829" s="561" t="s">
        <v>2672</v>
      </c>
      <c r="B2829" s="561" t="s">
        <v>2673</v>
      </c>
      <c r="C2829" s="561" t="s">
        <v>2847</v>
      </c>
      <c r="D2829" s="561" t="s">
        <v>2848</v>
      </c>
      <c r="E2829" s="562" t="s">
        <v>22</v>
      </c>
      <c r="F2829" s="561" t="s">
        <v>22</v>
      </c>
      <c r="G2829" s="561" t="s">
        <v>28442</v>
      </c>
      <c r="H2829" s="561" t="s">
        <v>2853</v>
      </c>
      <c r="I2829" s="561" t="s">
        <v>23148</v>
      </c>
      <c r="J2829" s="561" t="s">
        <v>24</v>
      </c>
      <c r="K2829" s="562" t="s">
        <v>7407</v>
      </c>
      <c r="L2829" s="561" t="s">
        <v>25</v>
      </c>
    </row>
    <row r="2830" spans="1:12" x14ac:dyDescent="0.25">
      <c r="A2830" s="561" t="s">
        <v>2672</v>
      </c>
      <c r="B2830" s="561" t="s">
        <v>2673</v>
      </c>
      <c r="C2830" s="561" t="s">
        <v>2847</v>
      </c>
      <c r="D2830" s="561" t="s">
        <v>2848</v>
      </c>
      <c r="E2830" s="562" t="s">
        <v>22</v>
      </c>
      <c r="F2830" s="561" t="s">
        <v>22</v>
      </c>
      <c r="G2830" s="561" t="s">
        <v>28443</v>
      </c>
      <c r="H2830" s="561" t="s">
        <v>2855</v>
      </c>
      <c r="I2830" s="561" t="s">
        <v>23148</v>
      </c>
      <c r="J2830" s="561" t="s">
        <v>24</v>
      </c>
      <c r="K2830" s="562" t="s">
        <v>7137</v>
      </c>
      <c r="L2830" s="561" t="s">
        <v>25</v>
      </c>
    </row>
    <row r="2831" spans="1:12" x14ac:dyDescent="0.25">
      <c r="A2831" s="561" t="s">
        <v>2672</v>
      </c>
      <c r="B2831" s="561" t="s">
        <v>2673</v>
      </c>
      <c r="C2831" s="561" t="s">
        <v>2847</v>
      </c>
      <c r="D2831" s="561" t="s">
        <v>2848</v>
      </c>
      <c r="E2831" s="562" t="s">
        <v>22</v>
      </c>
      <c r="F2831" s="561" t="s">
        <v>22</v>
      </c>
      <c r="G2831" s="561" t="s">
        <v>28444</v>
      </c>
      <c r="H2831" s="561" t="s">
        <v>2856</v>
      </c>
      <c r="I2831" s="561" t="s">
        <v>23148</v>
      </c>
      <c r="J2831" s="561" t="s">
        <v>24</v>
      </c>
      <c r="K2831" s="562" t="s">
        <v>2175</v>
      </c>
      <c r="L2831" s="561" t="s">
        <v>25</v>
      </c>
    </row>
    <row r="2832" spans="1:12" x14ac:dyDescent="0.25">
      <c r="A2832" s="561" t="s">
        <v>2672</v>
      </c>
      <c r="B2832" s="561" t="s">
        <v>2673</v>
      </c>
      <c r="C2832" s="561" t="s">
        <v>2847</v>
      </c>
      <c r="D2832" s="561" t="s">
        <v>2848</v>
      </c>
      <c r="E2832" s="562" t="s">
        <v>22</v>
      </c>
      <c r="F2832" s="561" t="s">
        <v>22</v>
      </c>
      <c r="G2832" s="561" t="s">
        <v>28445</v>
      </c>
      <c r="H2832" s="561" t="s">
        <v>2858</v>
      </c>
      <c r="I2832" s="561" t="s">
        <v>23148</v>
      </c>
      <c r="J2832" s="561" t="s">
        <v>24</v>
      </c>
      <c r="K2832" s="562" t="s">
        <v>3665</v>
      </c>
      <c r="L2832" s="561" t="s">
        <v>25</v>
      </c>
    </row>
    <row r="2833" spans="1:12" x14ac:dyDescent="0.25">
      <c r="A2833" s="561" t="s">
        <v>2672</v>
      </c>
      <c r="B2833" s="561" t="s">
        <v>2673</v>
      </c>
      <c r="C2833" s="561" t="s">
        <v>2847</v>
      </c>
      <c r="D2833" s="561" t="s">
        <v>2848</v>
      </c>
      <c r="E2833" s="562" t="s">
        <v>22</v>
      </c>
      <c r="F2833" s="561" t="s">
        <v>22</v>
      </c>
      <c r="G2833" s="561" t="s">
        <v>28446</v>
      </c>
      <c r="H2833" s="561" t="s">
        <v>2859</v>
      </c>
      <c r="I2833" s="561" t="s">
        <v>23148</v>
      </c>
      <c r="J2833" s="561" t="s">
        <v>24</v>
      </c>
      <c r="K2833" s="562" t="s">
        <v>8239</v>
      </c>
      <c r="L2833" s="561" t="s">
        <v>25</v>
      </c>
    </row>
    <row r="2834" spans="1:12" x14ac:dyDescent="0.25">
      <c r="A2834" s="561" t="s">
        <v>2672</v>
      </c>
      <c r="B2834" s="561" t="s">
        <v>2673</v>
      </c>
      <c r="C2834" s="561" t="s">
        <v>2847</v>
      </c>
      <c r="D2834" s="561" t="s">
        <v>2848</v>
      </c>
      <c r="E2834" s="562" t="s">
        <v>22</v>
      </c>
      <c r="F2834" s="561" t="s">
        <v>22</v>
      </c>
      <c r="G2834" s="561" t="s">
        <v>28447</v>
      </c>
      <c r="H2834" s="561" t="s">
        <v>2860</v>
      </c>
      <c r="I2834" s="561" t="s">
        <v>23148</v>
      </c>
      <c r="J2834" s="561" t="s">
        <v>24</v>
      </c>
      <c r="K2834" s="562" t="s">
        <v>7922</v>
      </c>
      <c r="L2834" s="561" t="s">
        <v>25</v>
      </c>
    </row>
    <row r="2835" spans="1:12" x14ac:dyDescent="0.25">
      <c r="A2835" s="561" t="s">
        <v>2672</v>
      </c>
      <c r="B2835" s="561" t="s">
        <v>2673</v>
      </c>
      <c r="C2835" s="561" t="s">
        <v>2847</v>
      </c>
      <c r="D2835" s="561" t="s">
        <v>2848</v>
      </c>
      <c r="E2835" s="562" t="s">
        <v>22</v>
      </c>
      <c r="F2835" s="561" t="s">
        <v>22</v>
      </c>
      <c r="G2835" s="561" t="s">
        <v>28448</v>
      </c>
      <c r="H2835" s="561" t="s">
        <v>2862</v>
      </c>
      <c r="I2835" s="561" t="s">
        <v>23148</v>
      </c>
      <c r="J2835" s="561" t="s">
        <v>24</v>
      </c>
      <c r="K2835" s="562" t="s">
        <v>28449</v>
      </c>
      <c r="L2835" s="561" t="s">
        <v>25</v>
      </c>
    </row>
    <row r="2836" spans="1:12" x14ac:dyDescent="0.25">
      <c r="A2836" s="561" t="s">
        <v>2672</v>
      </c>
      <c r="B2836" s="561" t="s">
        <v>2673</v>
      </c>
      <c r="C2836" s="561" t="s">
        <v>2847</v>
      </c>
      <c r="D2836" s="561" t="s">
        <v>2848</v>
      </c>
      <c r="E2836" s="562" t="s">
        <v>22</v>
      </c>
      <c r="F2836" s="561" t="s">
        <v>22</v>
      </c>
      <c r="G2836" s="561" t="s">
        <v>28450</v>
      </c>
      <c r="H2836" s="561" t="s">
        <v>2864</v>
      </c>
      <c r="I2836" s="561" t="s">
        <v>23148</v>
      </c>
      <c r="J2836" s="561" t="s">
        <v>24</v>
      </c>
      <c r="K2836" s="562" t="s">
        <v>4695</v>
      </c>
      <c r="L2836" s="561" t="s">
        <v>25</v>
      </c>
    </row>
    <row r="2837" spans="1:12" x14ac:dyDescent="0.25">
      <c r="A2837" s="561" t="s">
        <v>2672</v>
      </c>
      <c r="B2837" s="561" t="s">
        <v>2673</v>
      </c>
      <c r="C2837" s="561" t="s">
        <v>2847</v>
      </c>
      <c r="D2837" s="561" t="s">
        <v>2848</v>
      </c>
      <c r="E2837" s="562" t="s">
        <v>22</v>
      </c>
      <c r="F2837" s="561" t="s">
        <v>22</v>
      </c>
      <c r="G2837" s="561" t="s">
        <v>28451</v>
      </c>
      <c r="H2837" s="561" t="s">
        <v>2865</v>
      </c>
      <c r="I2837" s="561" t="s">
        <v>23148</v>
      </c>
      <c r="J2837" s="561" t="s">
        <v>24</v>
      </c>
      <c r="K2837" s="562" t="s">
        <v>28452</v>
      </c>
      <c r="L2837" s="561" t="s">
        <v>25</v>
      </c>
    </row>
    <row r="2838" spans="1:12" x14ac:dyDescent="0.25">
      <c r="A2838" s="561" t="s">
        <v>2672</v>
      </c>
      <c r="B2838" s="561" t="s">
        <v>2673</v>
      </c>
      <c r="C2838" s="561" t="s">
        <v>2847</v>
      </c>
      <c r="D2838" s="561" t="s">
        <v>2848</v>
      </c>
      <c r="E2838" s="562" t="s">
        <v>22</v>
      </c>
      <c r="F2838" s="561" t="s">
        <v>22</v>
      </c>
      <c r="G2838" s="561" t="s">
        <v>28453</v>
      </c>
      <c r="H2838" s="561" t="s">
        <v>2867</v>
      </c>
      <c r="I2838" s="561" t="s">
        <v>23148</v>
      </c>
      <c r="J2838" s="561" t="s">
        <v>24</v>
      </c>
      <c r="K2838" s="562" t="s">
        <v>1750</v>
      </c>
      <c r="L2838" s="561" t="s">
        <v>25</v>
      </c>
    </row>
    <row r="2839" spans="1:12" x14ac:dyDescent="0.25">
      <c r="A2839" s="561" t="s">
        <v>2672</v>
      </c>
      <c r="B2839" s="561" t="s">
        <v>2673</v>
      </c>
      <c r="C2839" s="561" t="s">
        <v>2847</v>
      </c>
      <c r="D2839" s="561" t="s">
        <v>2848</v>
      </c>
      <c r="E2839" s="562" t="s">
        <v>22</v>
      </c>
      <c r="F2839" s="561" t="s">
        <v>22</v>
      </c>
      <c r="G2839" s="561" t="s">
        <v>28454</v>
      </c>
      <c r="H2839" s="561" t="s">
        <v>2869</v>
      </c>
      <c r="I2839" s="561" t="s">
        <v>23148</v>
      </c>
      <c r="J2839" s="561" t="s">
        <v>24</v>
      </c>
      <c r="K2839" s="562" t="s">
        <v>4989</v>
      </c>
      <c r="L2839" s="561" t="s">
        <v>25</v>
      </c>
    </row>
    <row r="2840" spans="1:12" x14ac:dyDescent="0.25">
      <c r="A2840" s="561" t="s">
        <v>2672</v>
      </c>
      <c r="B2840" s="561" t="s">
        <v>2673</v>
      </c>
      <c r="C2840" s="561" t="s">
        <v>2847</v>
      </c>
      <c r="D2840" s="561" t="s">
        <v>2848</v>
      </c>
      <c r="E2840" s="562" t="s">
        <v>22</v>
      </c>
      <c r="F2840" s="561" t="s">
        <v>22</v>
      </c>
      <c r="G2840" s="561" t="s">
        <v>28455</v>
      </c>
      <c r="H2840" s="561" t="s">
        <v>2870</v>
      </c>
      <c r="I2840" s="561" t="s">
        <v>23148</v>
      </c>
      <c r="J2840" s="561" t="s">
        <v>24</v>
      </c>
      <c r="K2840" s="562" t="s">
        <v>7752</v>
      </c>
      <c r="L2840" s="561" t="s">
        <v>25</v>
      </c>
    </row>
    <row r="2841" spans="1:12" x14ac:dyDescent="0.25">
      <c r="A2841" s="561" t="s">
        <v>2672</v>
      </c>
      <c r="B2841" s="561" t="s">
        <v>2673</v>
      </c>
      <c r="C2841" s="561" t="s">
        <v>2847</v>
      </c>
      <c r="D2841" s="561" t="s">
        <v>2848</v>
      </c>
      <c r="E2841" s="562" t="s">
        <v>22</v>
      </c>
      <c r="F2841" s="561" t="s">
        <v>22</v>
      </c>
      <c r="G2841" s="561" t="s">
        <v>28456</v>
      </c>
      <c r="H2841" s="561" t="s">
        <v>2871</v>
      </c>
      <c r="I2841" s="561" t="s">
        <v>23148</v>
      </c>
      <c r="J2841" s="561" t="s">
        <v>24</v>
      </c>
      <c r="K2841" s="562" t="s">
        <v>8361</v>
      </c>
      <c r="L2841" s="561" t="s">
        <v>25</v>
      </c>
    </row>
    <row r="2842" spans="1:12" x14ac:dyDescent="0.25">
      <c r="A2842" s="561" t="s">
        <v>2672</v>
      </c>
      <c r="B2842" s="561" t="s">
        <v>2673</v>
      </c>
      <c r="C2842" s="561" t="s">
        <v>2847</v>
      </c>
      <c r="D2842" s="561" t="s">
        <v>2848</v>
      </c>
      <c r="E2842" s="562" t="s">
        <v>22</v>
      </c>
      <c r="F2842" s="561" t="s">
        <v>22</v>
      </c>
      <c r="G2842" s="561" t="s">
        <v>28457</v>
      </c>
      <c r="H2842" s="561" t="s">
        <v>28458</v>
      </c>
      <c r="I2842" s="561" t="s">
        <v>23148</v>
      </c>
      <c r="J2842" s="561" t="s">
        <v>24</v>
      </c>
      <c r="K2842" s="562" t="s">
        <v>7471</v>
      </c>
      <c r="L2842" s="561" t="s">
        <v>25</v>
      </c>
    </row>
    <row r="2843" spans="1:12" x14ac:dyDescent="0.25">
      <c r="A2843" s="561" t="s">
        <v>2672</v>
      </c>
      <c r="B2843" s="561" t="s">
        <v>2673</v>
      </c>
      <c r="C2843" s="561" t="s">
        <v>2847</v>
      </c>
      <c r="D2843" s="561" t="s">
        <v>2848</v>
      </c>
      <c r="E2843" s="562" t="s">
        <v>22</v>
      </c>
      <c r="F2843" s="561" t="s">
        <v>22</v>
      </c>
      <c r="G2843" s="561" t="s">
        <v>28459</v>
      </c>
      <c r="H2843" s="561" t="s">
        <v>28460</v>
      </c>
      <c r="I2843" s="561" t="s">
        <v>23148</v>
      </c>
      <c r="J2843" s="561" t="s">
        <v>24</v>
      </c>
      <c r="K2843" s="562" t="s">
        <v>8356</v>
      </c>
      <c r="L2843" s="561" t="s">
        <v>25</v>
      </c>
    </row>
    <row r="2844" spans="1:12" x14ac:dyDescent="0.25">
      <c r="A2844" s="561" t="s">
        <v>2672</v>
      </c>
      <c r="B2844" s="561" t="s">
        <v>2673</v>
      </c>
      <c r="C2844" s="561" t="s">
        <v>2847</v>
      </c>
      <c r="D2844" s="561" t="s">
        <v>2848</v>
      </c>
      <c r="E2844" s="562" t="s">
        <v>22</v>
      </c>
      <c r="F2844" s="561" t="s">
        <v>22</v>
      </c>
      <c r="G2844" s="561" t="s">
        <v>28461</v>
      </c>
      <c r="H2844" s="561" t="s">
        <v>28462</v>
      </c>
      <c r="I2844" s="561" t="s">
        <v>23148</v>
      </c>
      <c r="J2844" s="561" t="s">
        <v>24</v>
      </c>
      <c r="K2844" s="562" t="s">
        <v>8605</v>
      </c>
      <c r="L2844" s="561" t="s">
        <v>25</v>
      </c>
    </row>
    <row r="2845" spans="1:12" x14ac:dyDescent="0.25">
      <c r="A2845" s="561" t="s">
        <v>2672</v>
      </c>
      <c r="B2845" s="561" t="s">
        <v>2673</v>
      </c>
      <c r="C2845" s="561" t="s">
        <v>2847</v>
      </c>
      <c r="D2845" s="561" t="s">
        <v>2848</v>
      </c>
      <c r="E2845" s="562" t="s">
        <v>22</v>
      </c>
      <c r="F2845" s="561" t="s">
        <v>22</v>
      </c>
      <c r="G2845" s="561" t="s">
        <v>28463</v>
      </c>
      <c r="H2845" s="561" t="s">
        <v>28464</v>
      </c>
      <c r="I2845" s="561" t="s">
        <v>23148</v>
      </c>
      <c r="J2845" s="561" t="s">
        <v>24</v>
      </c>
      <c r="K2845" s="562" t="s">
        <v>28465</v>
      </c>
      <c r="L2845" s="561" t="s">
        <v>25</v>
      </c>
    </row>
    <row r="2846" spans="1:12" x14ac:dyDescent="0.25">
      <c r="A2846" s="561" t="s">
        <v>2672</v>
      </c>
      <c r="B2846" s="561" t="s">
        <v>2673</v>
      </c>
      <c r="C2846" s="561" t="s">
        <v>2847</v>
      </c>
      <c r="D2846" s="561" t="s">
        <v>2848</v>
      </c>
      <c r="E2846" s="562" t="s">
        <v>22</v>
      </c>
      <c r="F2846" s="561" t="s">
        <v>22</v>
      </c>
      <c r="G2846" s="561" t="s">
        <v>28466</v>
      </c>
      <c r="H2846" s="561" t="s">
        <v>28467</v>
      </c>
      <c r="I2846" s="561" t="s">
        <v>23148</v>
      </c>
      <c r="J2846" s="561" t="s">
        <v>24</v>
      </c>
      <c r="K2846" s="562" t="s">
        <v>28468</v>
      </c>
      <c r="L2846" s="561" t="s">
        <v>25</v>
      </c>
    </row>
    <row r="2847" spans="1:12" x14ac:dyDescent="0.25">
      <c r="A2847" s="561" t="s">
        <v>2672</v>
      </c>
      <c r="B2847" s="561" t="s">
        <v>2673</v>
      </c>
      <c r="C2847" s="561" t="s">
        <v>2847</v>
      </c>
      <c r="D2847" s="561" t="s">
        <v>2848</v>
      </c>
      <c r="E2847" s="562" t="s">
        <v>22</v>
      </c>
      <c r="F2847" s="561" t="s">
        <v>22</v>
      </c>
      <c r="G2847" s="561" t="s">
        <v>28469</v>
      </c>
      <c r="H2847" s="561" t="s">
        <v>28470</v>
      </c>
      <c r="I2847" s="561" t="s">
        <v>23148</v>
      </c>
      <c r="J2847" s="561" t="s">
        <v>24</v>
      </c>
      <c r="K2847" s="562" t="s">
        <v>28471</v>
      </c>
      <c r="L2847" s="561" t="s">
        <v>25</v>
      </c>
    </row>
    <row r="2848" spans="1:12" x14ac:dyDescent="0.25">
      <c r="A2848" s="561" t="s">
        <v>2672</v>
      </c>
      <c r="B2848" s="561" t="s">
        <v>2673</v>
      </c>
      <c r="C2848" s="561" t="s">
        <v>2847</v>
      </c>
      <c r="D2848" s="561" t="s">
        <v>2848</v>
      </c>
      <c r="E2848" s="562" t="s">
        <v>22</v>
      </c>
      <c r="F2848" s="561" t="s">
        <v>22</v>
      </c>
      <c r="G2848" s="561" t="s">
        <v>28472</v>
      </c>
      <c r="H2848" s="561" t="s">
        <v>28473</v>
      </c>
      <c r="I2848" s="561" t="s">
        <v>23148</v>
      </c>
      <c r="J2848" s="561" t="s">
        <v>24</v>
      </c>
      <c r="K2848" s="562" t="s">
        <v>7512</v>
      </c>
      <c r="L2848" s="561" t="s">
        <v>25</v>
      </c>
    </row>
    <row r="2849" spans="1:12" x14ac:dyDescent="0.25">
      <c r="A2849" s="561" t="s">
        <v>2672</v>
      </c>
      <c r="B2849" s="561" t="s">
        <v>2673</v>
      </c>
      <c r="C2849" s="561" t="s">
        <v>2847</v>
      </c>
      <c r="D2849" s="561" t="s">
        <v>2848</v>
      </c>
      <c r="E2849" s="562" t="s">
        <v>22</v>
      </c>
      <c r="F2849" s="561" t="s">
        <v>22</v>
      </c>
      <c r="G2849" s="561" t="s">
        <v>28474</v>
      </c>
      <c r="H2849" s="561" t="s">
        <v>28475</v>
      </c>
      <c r="I2849" s="561" t="s">
        <v>23148</v>
      </c>
      <c r="J2849" s="561" t="s">
        <v>24</v>
      </c>
      <c r="K2849" s="562" t="s">
        <v>28476</v>
      </c>
      <c r="L2849" s="561" t="s">
        <v>25</v>
      </c>
    </row>
    <row r="2850" spans="1:12" x14ac:dyDescent="0.25">
      <c r="A2850" s="561" t="s">
        <v>2672</v>
      </c>
      <c r="B2850" s="561" t="s">
        <v>2673</v>
      </c>
      <c r="C2850" s="561" t="s">
        <v>2847</v>
      </c>
      <c r="D2850" s="561" t="s">
        <v>2848</v>
      </c>
      <c r="E2850" s="562" t="s">
        <v>22</v>
      </c>
      <c r="F2850" s="561" t="s">
        <v>22</v>
      </c>
      <c r="G2850" s="561" t="s">
        <v>28477</v>
      </c>
      <c r="H2850" s="561" t="s">
        <v>28478</v>
      </c>
      <c r="I2850" s="561" t="s">
        <v>23148</v>
      </c>
      <c r="J2850" s="561" t="s">
        <v>24</v>
      </c>
      <c r="K2850" s="562" t="s">
        <v>28479</v>
      </c>
      <c r="L2850" s="561" t="s">
        <v>25</v>
      </c>
    </row>
    <row r="2851" spans="1:12" x14ac:dyDescent="0.25">
      <c r="A2851" s="561" t="s">
        <v>2672</v>
      </c>
      <c r="B2851" s="561" t="s">
        <v>2673</v>
      </c>
      <c r="C2851" s="561" t="s">
        <v>2847</v>
      </c>
      <c r="D2851" s="561" t="s">
        <v>2848</v>
      </c>
      <c r="E2851" s="562" t="s">
        <v>22</v>
      </c>
      <c r="F2851" s="561" t="s">
        <v>22</v>
      </c>
      <c r="G2851" s="561" t="s">
        <v>28480</v>
      </c>
      <c r="H2851" s="561" t="s">
        <v>28481</v>
      </c>
      <c r="I2851" s="561" t="s">
        <v>23148</v>
      </c>
      <c r="J2851" s="561" t="s">
        <v>24</v>
      </c>
      <c r="K2851" s="562" t="s">
        <v>28482</v>
      </c>
      <c r="L2851" s="561" t="s">
        <v>25</v>
      </c>
    </row>
    <row r="2852" spans="1:12" x14ac:dyDescent="0.25">
      <c r="A2852" s="561" t="s">
        <v>2672</v>
      </c>
      <c r="B2852" s="561" t="s">
        <v>2673</v>
      </c>
      <c r="C2852" s="561" t="s">
        <v>2847</v>
      </c>
      <c r="D2852" s="561" t="s">
        <v>2848</v>
      </c>
      <c r="E2852" s="562" t="s">
        <v>22</v>
      </c>
      <c r="F2852" s="561" t="s">
        <v>22</v>
      </c>
      <c r="G2852" s="561" t="s">
        <v>28483</v>
      </c>
      <c r="H2852" s="561" t="s">
        <v>28484</v>
      </c>
      <c r="I2852" s="561" t="s">
        <v>23148</v>
      </c>
      <c r="J2852" s="561" t="s">
        <v>24</v>
      </c>
      <c r="K2852" s="562" t="s">
        <v>458</v>
      </c>
      <c r="L2852" s="561" t="s">
        <v>25</v>
      </c>
    </row>
    <row r="2853" spans="1:12" x14ac:dyDescent="0.25">
      <c r="A2853" s="561" t="s">
        <v>2672</v>
      </c>
      <c r="B2853" s="561" t="s">
        <v>2673</v>
      </c>
      <c r="C2853" s="561" t="s">
        <v>2847</v>
      </c>
      <c r="D2853" s="561" t="s">
        <v>2848</v>
      </c>
      <c r="E2853" s="562" t="s">
        <v>22</v>
      </c>
      <c r="F2853" s="561" t="s">
        <v>22</v>
      </c>
      <c r="G2853" s="561" t="s">
        <v>28485</v>
      </c>
      <c r="H2853" s="561" t="s">
        <v>28486</v>
      </c>
      <c r="I2853" s="561" t="s">
        <v>23148</v>
      </c>
      <c r="J2853" s="561" t="s">
        <v>24</v>
      </c>
      <c r="K2853" s="562" t="s">
        <v>28487</v>
      </c>
      <c r="L2853" s="561" t="s">
        <v>25</v>
      </c>
    </row>
    <row r="2854" spans="1:12" x14ac:dyDescent="0.25">
      <c r="A2854" s="561" t="s">
        <v>2672</v>
      </c>
      <c r="B2854" s="561" t="s">
        <v>2673</v>
      </c>
      <c r="C2854" s="561" t="s">
        <v>2847</v>
      </c>
      <c r="D2854" s="561" t="s">
        <v>2848</v>
      </c>
      <c r="E2854" s="562" t="s">
        <v>22</v>
      </c>
      <c r="F2854" s="561" t="s">
        <v>22</v>
      </c>
      <c r="G2854" s="561" t="s">
        <v>28488</v>
      </c>
      <c r="H2854" s="561" t="s">
        <v>28489</v>
      </c>
      <c r="I2854" s="561" t="s">
        <v>23148</v>
      </c>
      <c r="J2854" s="561" t="s">
        <v>24</v>
      </c>
      <c r="K2854" s="562" t="s">
        <v>28490</v>
      </c>
      <c r="L2854" s="561" t="s">
        <v>25</v>
      </c>
    </row>
    <row r="2855" spans="1:12" x14ac:dyDescent="0.25">
      <c r="A2855" s="561" t="s">
        <v>2672</v>
      </c>
      <c r="B2855" s="561" t="s">
        <v>2673</v>
      </c>
      <c r="C2855" s="561" t="s">
        <v>2847</v>
      </c>
      <c r="D2855" s="561" t="s">
        <v>2848</v>
      </c>
      <c r="E2855" s="562" t="s">
        <v>22</v>
      </c>
      <c r="F2855" s="561" t="s">
        <v>22</v>
      </c>
      <c r="G2855" s="561" t="s">
        <v>28491</v>
      </c>
      <c r="H2855" s="561" t="s">
        <v>28492</v>
      </c>
      <c r="I2855" s="561" t="s">
        <v>23148</v>
      </c>
      <c r="J2855" s="561" t="s">
        <v>24</v>
      </c>
      <c r="K2855" s="562" t="s">
        <v>7763</v>
      </c>
      <c r="L2855" s="561" t="s">
        <v>25</v>
      </c>
    </row>
    <row r="2856" spans="1:12" x14ac:dyDescent="0.25">
      <c r="A2856" s="561" t="s">
        <v>2672</v>
      </c>
      <c r="B2856" s="561" t="s">
        <v>2673</v>
      </c>
      <c r="C2856" s="561" t="s">
        <v>2847</v>
      </c>
      <c r="D2856" s="561" t="s">
        <v>2848</v>
      </c>
      <c r="E2856" s="562" t="s">
        <v>22</v>
      </c>
      <c r="F2856" s="561" t="s">
        <v>22</v>
      </c>
      <c r="G2856" s="561" t="s">
        <v>28493</v>
      </c>
      <c r="H2856" s="561" t="s">
        <v>28494</v>
      </c>
      <c r="I2856" s="561" t="s">
        <v>23148</v>
      </c>
      <c r="J2856" s="561" t="s">
        <v>24</v>
      </c>
      <c r="K2856" s="562" t="s">
        <v>8364</v>
      </c>
      <c r="L2856" s="561" t="s">
        <v>25</v>
      </c>
    </row>
    <row r="2857" spans="1:12" x14ac:dyDescent="0.25">
      <c r="A2857" s="561" t="s">
        <v>2672</v>
      </c>
      <c r="B2857" s="561" t="s">
        <v>2673</v>
      </c>
      <c r="C2857" s="561" t="s">
        <v>2847</v>
      </c>
      <c r="D2857" s="561" t="s">
        <v>2848</v>
      </c>
      <c r="E2857" s="562" t="s">
        <v>22</v>
      </c>
      <c r="F2857" s="561" t="s">
        <v>22</v>
      </c>
      <c r="G2857" s="561" t="s">
        <v>28495</v>
      </c>
      <c r="H2857" s="561" t="s">
        <v>28496</v>
      </c>
      <c r="I2857" s="561" t="s">
        <v>23148</v>
      </c>
      <c r="J2857" s="561" t="s">
        <v>24</v>
      </c>
      <c r="K2857" s="562" t="s">
        <v>1530</v>
      </c>
      <c r="L2857" s="561" t="s">
        <v>25</v>
      </c>
    </row>
    <row r="2858" spans="1:12" x14ac:dyDescent="0.25">
      <c r="A2858" s="561" t="s">
        <v>2672</v>
      </c>
      <c r="B2858" s="561" t="s">
        <v>2673</v>
      </c>
      <c r="C2858" s="561" t="s">
        <v>2874</v>
      </c>
      <c r="D2858" s="561" t="s">
        <v>2875</v>
      </c>
      <c r="E2858" s="562" t="s">
        <v>22</v>
      </c>
      <c r="F2858" s="561" t="s">
        <v>22</v>
      </c>
      <c r="G2858" s="561" t="s">
        <v>28497</v>
      </c>
      <c r="H2858" s="561" t="s">
        <v>2876</v>
      </c>
      <c r="I2858" s="561" t="s">
        <v>23270</v>
      </c>
      <c r="J2858" s="561" t="s">
        <v>24</v>
      </c>
      <c r="K2858" s="562" t="s">
        <v>28498</v>
      </c>
      <c r="L2858" s="561" t="s">
        <v>25</v>
      </c>
    </row>
    <row r="2859" spans="1:12" x14ac:dyDescent="0.25">
      <c r="A2859" s="561" t="s">
        <v>2672</v>
      </c>
      <c r="B2859" s="561" t="s">
        <v>2673</v>
      </c>
      <c r="C2859" s="561" t="s">
        <v>2874</v>
      </c>
      <c r="D2859" s="561" t="s">
        <v>2875</v>
      </c>
      <c r="E2859" s="562" t="s">
        <v>22</v>
      </c>
      <c r="F2859" s="561" t="s">
        <v>22</v>
      </c>
      <c r="G2859" s="561" t="s">
        <v>28499</v>
      </c>
      <c r="H2859" s="561" t="s">
        <v>2878</v>
      </c>
      <c r="I2859" s="561" t="s">
        <v>23270</v>
      </c>
      <c r="J2859" s="561" t="s">
        <v>24</v>
      </c>
      <c r="K2859" s="562" t="s">
        <v>2931</v>
      </c>
      <c r="L2859" s="561" t="s">
        <v>25</v>
      </c>
    </row>
    <row r="2860" spans="1:12" x14ac:dyDescent="0.25">
      <c r="A2860" s="561" t="s">
        <v>2672</v>
      </c>
      <c r="B2860" s="561" t="s">
        <v>2673</v>
      </c>
      <c r="C2860" s="561" t="s">
        <v>2874</v>
      </c>
      <c r="D2860" s="561" t="s">
        <v>2875</v>
      </c>
      <c r="E2860" s="562" t="s">
        <v>22</v>
      </c>
      <c r="F2860" s="561" t="s">
        <v>22</v>
      </c>
      <c r="G2860" s="561" t="s">
        <v>28500</v>
      </c>
      <c r="H2860" s="561" t="s">
        <v>2879</v>
      </c>
      <c r="I2860" s="561" t="s">
        <v>23270</v>
      </c>
      <c r="J2860" s="561" t="s">
        <v>24</v>
      </c>
      <c r="K2860" s="562" t="s">
        <v>7533</v>
      </c>
      <c r="L2860" s="561" t="s">
        <v>25</v>
      </c>
    </row>
    <row r="2861" spans="1:12" x14ac:dyDescent="0.25">
      <c r="A2861" s="561" t="s">
        <v>2672</v>
      </c>
      <c r="B2861" s="561" t="s">
        <v>2673</v>
      </c>
      <c r="C2861" s="561" t="s">
        <v>2874</v>
      </c>
      <c r="D2861" s="561" t="s">
        <v>2875</v>
      </c>
      <c r="E2861" s="562" t="s">
        <v>22</v>
      </c>
      <c r="F2861" s="561" t="s">
        <v>22</v>
      </c>
      <c r="G2861" s="561" t="s">
        <v>28501</v>
      </c>
      <c r="H2861" s="561" t="s">
        <v>2880</v>
      </c>
      <c r="I2861" s="561" t="s">
        <v>23270</v>
      </c>
      <c r="J2861" s="561" t="s">
        <v>24</v>
      </c>
      <c r="K2861" s="562" t="s">
        <v>28502</v>
      </c>
      <c r="L2861" s="561" t="s">
        <v>25</v>
      </c>
    </row>
    <row r="2862" spans="1:12" x14ac:dyDescent="0.25">
      <c r="A2862" s="561" t="s">
        <v>2672</v>
      </c>
      <c r="B2862" s="561" t="s">
        <v>2673</v>
      </c>
      <c r="C2862" s="561" t="s">
        <v>2874</v>
      </c>
      <c r="D2862" s="561" t="s">
        <v>2875</v>
      </c>
      <c r="E2862" s="562" t="s">
        <v>22</v>
      </c>
      <c r="F2862" s="561" t="s">
        <v>22</v>
      </c>
      <c r="G2862" s="561" t="s">
        <v>28503</v>
      </c>
      <c r="H2862" s="561" t="s">
        <v>2882</v>
      </c>
      <c r="I2862" s="561" t="s">
        <v>23270</v>
      </c>
      <c r="J2862" s="561" t="s">
        <v>24</v>
      </c>
      <c r="K2862" s="562" t="s">
        <v>7534</v>
      </c>
      <c r="L2862" s="561" t="s">
        <v>25</v>
      </c>
    </row>
    <row r="2863" spans="1:12" x14ac:dyDescent="0.25">
      <c r="A2863" s="561" t="s">
        <v>2672</v>
      </c>
      <c r="B2863" s="561" t="s">
        <v>2673</v>
      </c>
      <c r="C2863" s="561" t="s">
        <v>2874</v>
      </c>
      <c r="D2863" s="561" t="s">
        <v>2875</v>
      </c>
      <c r="E2863" s="562" t="s">
        <v>22</v>
      </c>
      <c r="F2863" s="561" t="s">
        <v>22</v>
      </c>
      <c r="G2863" s="561" t="s">
        <v>28504</v>
      </c>
      <c r="H2863" s="561" t="s">
        <v>2884</v>
      </c>
      <c r="I2863" s="561" t="s">
        <v>23270</v>
      </c>
      <c r="J2863" s="561" t="s">
        <v>24</v>
      </c>
      <c r="K2863" s="562" t="s">
        <v>28505</v>
      </c>
      <c r="L2863" s="561" t="s">
        <v>25</v>
      </c>
    </row>
    <row r="2864" spans="1:12" x14ac:dyDescent="0.25">
      <c r="A2864" s="561" t="s">
        <v>2672</v>
      </c>
      <c r="B2864" s="561" t="s">
        <v>2673</v>
      </c>
      <c r="C2864" s="561" t="s">
        <v>2874</v>
      </c>
      <c r="D2864" s="561" t="s">
        <v>2875</v>
      </c>
      <c r="E2864" s="562" t="s">
        <v>22</v>
      </c>
      <c r="F2864" s="561" t="s">
        <v>22</v>
      </c>
      <c r="G2864" s="561" t="s">
        <v>28506</v>
      </c>
      <c r="H2864" s="561" t="s">
        <v>2885</v>
      </c>
      <c r="I2864" s="561" t="s">
        <v>23270</v>
      </c>
      <c r="J2864" s="561" t="s">
        <v>24</v>
      </c>
      <c r="K2864" s="562" t="s">
        <v>28507</v>
      </c>
      <c r="L2864" s="561" t="s">
        <v>25</v>
      </c>
    </row>
    <row r="2865" spans="1:12" x14ac:dyDescent="0.25">
      <c r="A2865" s="561" t="s">
        <v>2672</v>
      </c>
      <c r="B2865" s="561" t="s">
        <v>2673</v>
      </c>
      <c r="C2865" s="561" t="s">
        <v>2874</v>
      </c>
      <c r="D2865" s="561" t="s">
        <v>2875</v>
      </c>
      <c r="E2865" s="562" t="s">
        <v>22</v>
      </c>
      <c r="F2865" s="561" t="s">
        <v>22</v>
      </c>
      <c r="G2865" s="561" t="s">
        <v>28508</v>
      </c>
      <c r="H2865" s="561" t="s">
        <v>2886</v>
      </c>
      <c r="I2865" s="561" t="s">
        <v>23270</v>
      </c>
      <c r="J2865" s="561" t="s">
        <v>24</v>
      </c>
      <c r="K2865" s="562" t="s">
        <v>1603</v>
      </c>
      <c r="L2865" s="561" t="s">
        <v>25</v>
      </c>
    </row>
    <row r="2866" spans="1:12" x14ac:dyDescent="0.25">
      <c r="A2866" s="561" t="s">
        <v>2672</v>
      </c>
      <c r="B2866" s="561" t="s">
        <v>2673</v>
      </c>
      <c r="C2866" s="561" t="s">
        <v>2874</v>
      </c>
      <c r="D2866" s="561" t="s">
        <v>2875</v>
      </c>
      <c r="E2866" s="562" t="s">
        <v>22</v>
      </c>
      <c r="F2866" s="561" t="s">
        <v>22</v>
      </c>
      <c r="G2866" s="561" t="s">
        <v>28509</v>
      </c>
      <c r="H2866" s="561" t="s">
        <v>2888</v>
      </c>
      <c r="I2866" s="561" t="s">
        <v>23270</v>
      </c>
      <c r="J2866" s="561" t="s">
        <v>24</v>
      </c>
      <c r="K2866" s="562" t="s">
        <v>7656</v>
      </c>
      <c r="L2866" s="561" t="s">
        <v>25</v>
      </c>
    </row>
    <row r="2867" spans="1:12" x14ac:dyDescent="0.25">
      <c r="A2867" s="561" t="s">
        <v>2672</v>
      </c>
      <c r="B2867" s="561" t="s">
        <v>2673</v>
      </c>
      <c r="C2867" s="561" t="s">
        <v>2874</v>
      </c>
      <c r="D2867" s="561" t="s">
        <v>2875</v>
      </c>
      <c r="E2867" s="562" t="s">
        <v>22</v>
      </c>
      <c r="F2867" s="561" t="s">
        <v>22</v>
      </c>
      <c r="G2867" s="561" t="s">
        <v>28510</v>
      </c>
      <c r="H2867" s="561" t="s">
        <v>2890</v>
      </c>
      <c r="I2867" s="561" t="s">
        <v>23270</v>
      </c>
      <c r="J2867" s="561" t="s">
        <v>24</v>
      </c>
      <c r="K2867" s="562" t="s">
        <v>2377</v>
      </c>
      <c r="L2867" s="561" t="s">
        <v>25</v>
      </c>
    </row>
    <row r="2868" spans="1:12" x14ac:dyDescent="0.25">
      <c r="A2868" s="561" t="s">
        <v>2672</v>
      </c>
      <c r="B2868" s="561" t="s">
        <v>2673</v>
      </c>
      <c r="C2868" s="561" t="s">
        <v>2874</v>
      </c>
      <c r="D2868" s="561" t="s">
        <v>2875</v>
      </c>
      <c r="E2868" s="562" t="s">
        <v>22</v>
      </c>
      <c r="F2868" s="561" t="s">
        <v>22</v>
      </c>
      <c r="G2868" s="561" t="s">
        <v>28511</v>
      </c>
      <c r="H2868" s="561" t="s">
        <v>2891</v>
      </c>
      <c r="I2868" s="561" t="s">
        <v>23270</v>
      </c>
      <c r="J2868" s="561" t="s">
        <v>24</v>
      </c>
      <c r="K2868" s="562" t="s">
        <v>8081</v>
      </c>
      <c r="L2868" s="561" t="s">
        <v>25</v>
      </c>
    </row>
    <row r="2869" spans="1:12" x14ac:dyDescent="0.25">
      <c r="A2869" s="561" t="s">
        <v>2672</v>
      </c>
      <c r="B2869" s="561" t="s">
        <v>2673</v>
      </c>
      <c r="C2869" s="561" t="s">
        <v>2874</v>
      </c>
      <c r="D2869" s="561" t="s">
        <v>2875</v>
      </c>
      <c r="E2869" s="562" t="s">
        <v>22</v>
      </c>
      <c r="F2869" s="561" t="s">
        <v>22</v>
      </c>
      <c r="G2869" s="561" t="s">
        <v>28512</v>
      </c>
      <c r="H2869" s="561" t="s">
        <v>2892</v>
      </c>
      <c r="I2869" s="561" t="s">
        <v>23270</v>
      </c>
      <c r="J2869" s="561" t="s">
        <v>24</v>
      </c>
      <c r="K2869" s="562" t="s">
        <v>28513</v>
      </c>
      <c r="L2869" s="561" t="s">
        <v>25</v>
      </c>
    </row>
    <row r="2870" spans="1:12" x14ac:dyDescent="0.25">
      <c r="A2870" s="561" t="s">
        <v>2672</v>
      </c>
      <c r="B2870" s="561" t="s">
        <v>2673</v>
      </c>
      <c r="C2870" s="561" t="s">
        <v>2874</v>
      </c>
      <c r="D2870" s="561" t="s">
        <v>2875</v>
      </c>
      <c r="E2870" s="562" t="s">
        <v>22</v>
      </c>
      <c r="F2870" s="561" t="s">
        <v>22</v>
      </c>
      <c r="G2870" s="561" t="s">
        <v>28514</v>
      </c>
      <c r="H2870" s="561" t="s">
        <v>2894</v>
      </c>
      <c r="I2870" s="561" t="s">
        <v>23270</v>
      </c>
      <c r="J2870" s="561" t="s">
        <v>24</v>
      </c>
      <c r="K2870" s="562" t="s">
        <v>1346</v>
      </c>
      <c r="L2870" s="561" t="s">
        <v>25</v>
      </c>
    </row>
    <row r="2871" spans="1:12" x14ac:dyDescent="0.25">
      <c r="A2871" s="561" t="s">
        <v>2672</v>
      </c>
      <c r="B2871" s="561" t="s">
        <v>2673</v>
      </c>
      <c r="C2871" s="561" t="s">
        <v>2874</v>
      </c>
      <c r="D2871" s="561" t="s">
        <v>2875</v>
      </c>
      <c r="E2871" s="562" t="s">
        <v>22</v>
      </c>
      <c r="F2871" s="561" t="s">
        <v>22</v>
      </c>
      <c r="G2871" s="561" t="s">
        <v>28515</v>
      </c>
      <c r="H2871" s="561" t="s">
        <v>2895</v>
      </c>
      <c r="I2871" s="561" t="s">
        <v>23270</v>
      </c>
      <c r="J2871" s="561" t="s">
        <v>24</v>
      </c>
      <c r="K2871" s="562" t="s">
        <v>7657</v>
      </c>
      <c r="L2871" s="561" t="s">
        <v>25</v>
      </c>
    </row>
    <row r="2872" spans="1:12" x14ac:dyDescent="0.25">
      <c r="A2872" s="561" t="s">
        <v>2672</v>
      </c>
      <c r="B2872" s="561" t="s">
        <v>2673</v>
      </c>
      <c r="C2872" s="561" t="s">
        <v>2874</v>
      </c>
      <c r="D2872" s="561" t="s">
        <v>2875</v>
      </c>
      <c r="E2872" s="562" t="s">
        <v>22</v>
      </c>
      <c r="F2872" s="561" t="s">
        <v>22</v>
      </c>
      <c r="G2872" s="561" t="s">
        <v>28516</v>
      </c>
      <c r="H2872" s="561" t="s">
        <v>2896</v>
      </c>
      <c r="I2872" s="561" t="s">
        <v>23270</v>
      </c>
      <c r="J2872" s="561" t="s">
        <v>24</v>
      </c>
      <c r="K2872" s="562" t="s">
        <v>7414</v>
      </c>
      <c r="L2872" s="561" t="s">
        <v>25</v>
      </c>
    </row>
    <row r="2873" spans="1:12" x14ac:dyDescent="0.25">
      <c r="A2873" s="561" t="s">
        <v>2672</v>
      </c>
      <c r="B2873" s="561" t="s">
        <v>2673</v>
      </c>
      <c r="C2873" s="561" t="s">
        <v>2874</v>
      </c>
      <c r="D2873" s="561" t="s">
        <v>2875</v>
      </c>
      <c r="E2873" s="562" t="s">
        <v>22</v>
      </c>
      <c r="F2873" s="561" t="s">
        <v>22</v>
      </c>
      <c r="G2873" s="561" t="s">
        <v>28517</v>
      </c>
      <c r="H2873" s="561" t="s">
        <v>2897</v>
      </c>
      <c r="I2873" s="561" t="s">
        <v>23270</v>
      </c>
      <c r="J2873" s="561" t="s">
        <v>24</v>
      </c>
      <c r="K2873" s="562" t="s">
        <v>8350</v>
      </c>
      <c r="L2873" s="561" t="s">
        <v>25</v>
      </c>
    </row>
    <row r="2874" spans="1:12" x14ac:dyDescent="0.25">
      <c r="A2874" s="561" t="s">
        <v>2672</v>
      </c>
      <c r="B2874" s="561" t="s">
        <v>2673</v>
      </c>
      <c r="C2874" s="561" t="s">
        <v>2874</v>
      </c>
      <c r="D2874" s="561" t="s">
        <v>2875</v>
      </c>
      <c r="E2874" s="562" t="s">
        <v>22</v>
      </c>
      <c r="F2874" s="561" t="s">
        <v>22</v>
      </c>
      <c r="G2874" s="561" t="s">
        <v>28518</v>
      </c>
      <c r="H2874" s="561" t="s">
        <v>2899</v>
      </c>
      <c r="I2874" s="561" t="s">
        <v>23270</v>
      </c>
      <c r="J2874" s="561" t="s">
        <v>24</v>
      </c>
      <c r="K2874" s="562" t="s">
        <v>28519</v>
      </c>
      <c r="L2874" s="561" t="s">
        <v>25</v>
      </c>
    </row>
    <row r="2875" spans="1:12" x14ac:dyDescent="0.25">
      <c r="A2875" s="561" t="s">
        <v>2672</v>
      </c>
      <c r="B2875" s="561" t="s">
        <v>2673</v>
      </c>
      <c r="C2875" s="561" t="s">
        <v>2874</v>
      </c>
      <c r="D2875" s="561" t="s">
        <v>2875</v>
      </c>
      <c r="E2875" s="562" t="s">
        <v>22</v>
      </c>
      <c r="F2875" s="561" t="s">
        <v>22</v>
      </c>
      <c r="G2875" s="561" t="s">
        <v>28520</v>
      </c>
      <c r="H2875" s="561" t="s">
        <v>2901</v>
      </c>
      <c r="I2875" s="561" t="s">
        <v>23270</v>
      </c>
      <c r="J2875" s="561" t="s">
        <v>24</v>
      </c>
      <c r="K2875" s="562" t="s">
        <v>7525</v>
      </c>
      <c r="L2875" s="561" t="s">
        <v>25</v>
      </c>
    </row>
    <row r="2876" spans="1:12" x14ac:dyDescent="0.25">
      <c r="A2876" s="561" t="s">
        <v>2672</v>
      </c>
      <c r="B2876" s="561" t="s">
        <v>2673</v>
      </c>
      <c r="C2876" s="561" t="s">
        <v>2874</v>
      </c>
      <c r="D2876" s="561" t="s">
        <v>2875</v>
      </c>
      <c r="E2876" s="562" t="s">
        <v>22</v>
      </c>
      <c r="F2876" s="561" t="s">
        <v>22</v>
      </c>
      <c r="G2876" s="561" t="s">
        <v>28521</v>
      </c>
      <c r="H2876" s="561" t="s">
        <v>2903</v>
      </c>
      <c r="I2876" s="561" t="s">
        <v>23270</v>
      </c>
      <c r="J2876" s="561" t="s">
        <v>24</v>
      </c>
      <c r="K2876" s="562" t="s">
        <v>8157</v>
      </c>
      <c r="L2876" s="561" t="s">
        <v>25</v>
      </c>
    </row>
    <row r="2877" spans="1:12" x14ac:dyDescent="0.25">
      <c r="A2877" s="561" t="s">
        <v>2672</v>
      </c>
      <c r="B2877" s="561" t="s">
        <v>2673</v>
      </c>
      <c r="C2877" s="561" t="s">
        <v>2874</v>
      </c>
      <c r="D2877" s="561" t="s">
        <v>2875</v>
      </c>
      <c r="E2877" s="562" t="s">
        <v>22</v>
      </c>
      <c r="F2877" s="561" t="s">
        <v>22</v>
      </c>
      <c r="G2877" s="561" t="s">
        <v>28522</v>
      </c>
      <c r="H2877" s="561" t="s">
        <v>2904</v>
      </c>
      <c r="I2877" s="561" t="s">
        <v>23270</v>
      </c>
      <c r="J2877" s="561" t="s">
        <v>24</v>
      </c>
      <c r="K2877" s="562" t="s">
        <v>28523</v>
      </c>
      <c r="L2877" s="561" t="s">
        <v>25</v>
      </c>
    </row>
    <row r="2878" spans="1:12" x14ac:dyDescent="0.25">
      <c r="A2878" s="561" t="s">
        <v>2672</v>
      </c>
      <c r="B2878" s="561" t="s">
        <v>2673</v>
      </c>
      <c r="C2878" s="561" t="s">
        <v>2874</v>
      </c>
      <c r="D2878" s="561" t="s">
        <v>2875</v>
      </c>
      <c r="E2878" s="562" t="s">
        <v>22</v>
      </c>
      <c r="F2878" s="561" t="s">
        <v>22</v>
      </c>
      <c r="G2878" s="561" t="s">
        <v>28524</v>
      </c>
      <c r="H2878" s="561" t="s">
        <v>2905</v>
      </c>
      <c r="I2878" s="561" t="s">
        <v>23270</v>
      </c>
      <c r="J2878" s="561" t="s">
        <v>24</v>
      </c>
      <c r="K2878" s="562" t="s">
        <v>8225</v>
      </c>
      <c r="L2878" s="561" t="s">
        <v>25</v>
      </c>
    </row>
    <row r="2879" spans="1:12" x14ac:dyDescent="0.25">
      <c r="A2879" s="561" t="s">
        <v>2672</v>
      </c>
      <c r="B2879" s="561" t="s">
        <v>2673</v>
      </c>
      <c r="C2879" s="561" t="s">
        <v>2874</v>
      </c>
      <c r="D2879" s="561" t="s">
        <v>2875</v>
      </c>
      <c r="E2879" s="562" t="s">
        <v>22</v>
      </c>
      <c r="F2879" s="561" t="s">
        <v>22</v>
      </c>
      <c r="G2879" s="561" t="s">
        <v>28525</v>
      </c>
      <c r="H2879" s="561" t="s">
        <v>2907</v>
      </c>
      <c r="I2879" s="561" t="s">
        <v>23270</v>
      </c>
      <c r="J2879" s="561" t="s">
        <v>24</v>
      </c>
      <c r="K2879" s="562" t="s">
        <v>28526</v>
      </c>
      <c r="L2879" s="561" t="s">
        <v>25</v>
      </c>
    </row>
    <row r="2880" spans="1:12" x14ac:dyDescent="0.25">
      <c r="A2880" s="561" t="s">
        <v>2672</v>
      </c>
      <c r="B2880" s="561" t="s">
        <v>2673</v>
      </c>
      <c r="C2880" s="561" t="s">
        <v>2874</v>
      </c>
      <c r="D2880" s="561" t="s">
        <v>2875</v>
      </c>
      <c r="E2880" s="562" t="s">
        <v>22</v>
      </c>
      <c r="F2880" s="561" t="s">
        <v>22</v>
      </c>
      <c r="G2880" s="561" t="s">
        <v>28527</v>
      </c>
      <c r="H2880" s="561" t="s">
        <v>2909</v>
      </c>
      <c r="I2880" s="561" t="s">
        <v>23270</v>
      </c>
      <c r="J2880" s="561" t="s">
        <v>24</v>
      </c>
      <c r="K2880" s="562" t="s">
        <v>8467</v>
      </c>
      <c r="L2880" s="561" t="s">
        <v>25</v>
      </c>
    </row>
    <row r="2881" spans="1:12" x14ac:dyDescent="0.25">
      <c r="A2881" s="561" t="s">
        <v>2672</v>
      </c>
      <c r="B2881" s="561" t="s">
        <v>2673</v>
      </c>
      <c r="C2881" s="561" t="s">
        <v>2874</v>
      </c>
      <c r="D2881" s="561" t="s">
        <v>2875</v>
      </c>
      <c r="E2881" s="562" t="s">
        <v>22</v>
      </c>
      <c r="F2881" s="561" t="s">
        <v>22</v>
      </c>
      <c r="G2881" s="561" t="s">
        <v>28528</v>
      </c>
      <c r="H2881" s="561" t="s">
        <v>2911</v>
      </c>
      <c r="I2881" s="561" t="s">
        <v>23270</v>
      </c>
      <c r="J2881" s="561" t="s">
        <v>24</v>
      </c>
      <c r="K2881" s="562" t="s">
        <v>8316</v>
      </c>
      <c r="L2881" s="561" t="s">
        <v>25</v>
      </c>
    </row>
    <row r="2882" spans="1:12" x14ac:dyDescent="0.25">
      <c r="A2882" s="561" t="s">
        <v>2672</v>
      </c>
      <c r="B2882" s="561" t="s">
        <v>2673</v>
      </c>
      <c r="C2882" s="561" t="s">
        <v>2874</v>
      </c>
      <c r="D2882" s="561" t="s">
        <v>2875</v>
      </c>
      <c r="E2882" s="562" t="s">
        <v>22</v>
      </c>
      <c r="F2882" s="561" t="s">
        <v>22</v>
      </c>
      <c r="G2882" s="561" t="s">
        <v>28529</v>
      </c>
      <c r="H2882" s="561" t="s">
        <v>2913</v>
      </c>
      <c r="I2882" s="561" t="s">
        <v>23270</v>
      </c>
      <c r="J2882" s="561" t="s">
        <v>24</v>
      </c>
      <c r="K2882" s="562" t="s">
        <v>28530</v>
      </c>
      <c r="L2882" s="561" t="s">
        <v>25</v>
      </c>
    </row>
    <row r="2883" spans="1:12" x14ac:dyDescent="0.25">
      <c r="A2883" s="561" t="s">
        <v>2672</v>
      </c>
      <c r="B2883" s="561" t="s">
        <v>2673</v>
      </c>
      <c r="C2883" s="561" t="s">
        <v>2874</v>
      </c>
      <c r="D2883" s="561" t="s">
        <v>2875</v>
      </c>
      <c r="E2883" s="562" t="s">
        <v>22</v>
      </c>
      <c r="F2883" s="561" t="s">
        <v>22</v>
      </c>
      <c r="G2883" s="561" t="s">
        <v>28531</v>
      </c>
      <c r="H2883" s="561" t="s">
        <v>2914</v>
      </c>
      <c r="I2883" s="561" t="s">
        <v>23270</v>
      </c>
      <c r="J2883" s="561" t="s">
        <v>24</v>
      </c>
      <c r="K2883" s="562" t="s">
        <v>23987</v>
      </c>
      <c r="L2883" s="561" t="s">
        <v>25</v>
      </c>
    </row>
    <row r="2884" spans="1:12" x14ac:dyDescent="0.25">
      <c r="A2884" s="561" t="s">
        <v>2672</v>
      </c>
      <c r="B2884" s="561" t="s">
        <v>2673</v>
      </c>
      <c r="C2884" s="561" t="s">
        <v>2874</v>
      </c>
      <c r="D2884" s="561" t="s">
        <v>2875</v>
      </c>
      <c r="E2884" s="562" t="s">
        <v>22</v>
      </c>
      <c r="F2884" s="561" t="s">
        <v>22</v>
      </c>
      <c r="G2884" s="561" t="s">
        <v>28532</v>
      </c>
      <c r="H2884" s="561" t="s">
        <v>2915</v>
      </c>
      <c r="I2884" s="561" t="s">
        <v>23270</v>
      </c>
      <c r="J2884" s="561" t="s">
        <v>24</v>
      </c>
      <c r="K2884" s="562" t="s">
        <v>25700</v>
      </c>
      <c r="L2884" s="561" t="s">
        <v>25</v>
      </c>
    </row>
    <row r="2885" spans="1:12" x14ac:dyDescent="0.25">
      <c r="A2885" s="561" t="s">
        <v>2672</v>
      </c>
      <c r="B2885" s="561" t="s">
        <v>2673</v>
      </c>
      <c r="C2885" s="561" t="s">
        <v>2874</v>
      </c>
      <c r="D2885" s="561" t="s">
        <v>2875</v>
      </c>
      <c r="E2885" s="562" t="s">
        <v>22</v>
      </c>
      <c r="F2885" s="561" t="s">
        <v>22</v>
      </c>
      <c r="G2885" s="561" t="s">
        <v>28533</v>
      </c>
      <c r="H2885" s="561" t="s">
        <v>2916</v>
      </c>
      <c r="I2885" s="561" t="s">
        <v>23270</v>
      </c>
      <c r="J2885" s="561" t="s">
        <v>24</v>
      </c>
      <c r="K2885" s="562" t="s">
        <v>28534</v>
      </c>
      <c r="L2885" s="561" t="s">
        <v>25</v>
      </c>
    </row>
    <row r="2886" spans="1:12" x14ac:dyDescent="0.25">
      <c r="A2886" s="561" t="s">
        <v>2672</v>
      </c>
      <c r="B2886" s="561" t="s">
        <v>2673</v>
      </c>
      <c r="C2886" s="561" t="s">
        <v>2874</v>
      </c>
      <c r="D2886" s="561" t="s">
        <v>2875</v>
      </c>
      <c r="E2886" s="562" t="s">
        <v>22</v>
      </c>
      <c r="F2886" s="561" t="s">
        <v>22</v>
      </c>
      <c r="G2886" s="561" t="s">
        <v>28535</v>
      </c>
      <c r="H2886" s="561" t="s">
        <v>2917</v>
      </c>
      <c r="I2886" s="561" t="s">
        <v>23270</v>
      </c>
      <c r="J2886" s="561" t="s">
        <v>24</v>
      </c>
      <c r="K2886" s="562" t="s">
        <v>28536</v>
      </c>
      <c r="L2886" s="561" t="s">
        <v>25</v>
      </c>
    </row>
    <row r="2887" spans="1:12" x14ac:dyDescent="0.25">
      <c r="A2887" s="561" t="s">
        <v>2672</v>
      </c>
      <c r="B2887" s="561" t="s">
        <v>2673</v>
      </c>
      <c r="C2887" s="561" t="s">
        <v>2874</v>
      </c>
      <c r="D2887" s="561" t="s">
        <v>2875</v>
      </c>
      <c r="E2887" s="562" t="s">
        <v>22</v>
      </c>
      <c r="F2887" s="561" t="s">
        <v>22</v>
      </c>
      <c r="G2887" s="561" t="s">
        <v>28537</v>
      </c>
      <c r="H2887" s="561" t="s">
        <v>2919</v>
      </c>
      <c r="I2887" s="561" t="s">
        <v>23270</v>
      </c>
      <c r="J2887" s="561" t="s">
        <v>24</v>
      </c>
      <c r="K2887" s="562" t="s">
        <v>8477</v>
      </c>
      <c r="L2887" s="561" t="s">
        <v>25</v>
      </c>
    </row>
    <row r="2888" spans="1:12" x14ac:dyDescent="0.25">
      <c r="A2888" s="561" t="s">
        <v>2672</v>
      </c>
      <c r="B2888" s="561" t="s">
        <v>2673</v>
      </c>
      <c r="C2888" s="561" t="s">
        <v>2874</v>
      </c>
      <c r="D2888" s="561" t="s">
        <v>2875</v>
      </c>
      <c r="E2888" s="562" t="s">
        <v>22</v>
      </c>
      <c r="F2888" s="561" t="s">
        <v>22</v>
      </c>
      <c r="G2888" s="561" t="s">
        <v>28538</v>
      </c>
      <c r="H2888" s="561" t="s">
        <v>2920</v>
      </c>
      <c r="I2888" s="561" t="s">
        <v>23270</v>
      </c>
      <c r="J2888" s="561" t="s">
        <v>24</v>
      </c>
      <c r="K2888" s="562" t="s">
        <v>2304</v>
      </c>
      <c r="L2888" s="561" t="s">
        <v>25</v>
      </c>
    </row>
    <row r="2889" spans="1:12" x14ac:dyDescent="0.25">
      <c r="A2889" s="561" t="s">
        <v>2672</v>
      </c>
      <c r="B2889" s="561" t="s">
        <v>2673</v>
      </c>
      <c r="C2889" s="561" t="s">
        <v>2874</v>
      </c>
      <c r="D2889" s="561" t="s">
        <v>2875</v>
      </c>
      <c r="E2889" s="562" t="s">
        <v>22</v>
      </c>
      <c r="F2889" s="561" t="s">
        <v>22</v>
      </c>
      <c r="G2889" s="561" t="s">
        <v>28539</v>
      </c>
      <c r="H2889" s="561" t="s">
        <v>2921</v>
      </c>
      <c r="I2889" s="561" t="s">
        <v>23270</v>
      </c>
      <c r="J2889" s="561" t="s">
        <v>24</v>
      </c>
      <c r="K2889" s="562" t="s">
        <v>28540</v>
      </c>
      <c r="L2889" s="561" t="s">
        <v>25</v>
      </c>
    </row>
    <row r="2890" spans="1:12" x14ac:dyDescent="0.25">
      <c r="A2890" s="561" t="s">
        <v>2672</v>
      </c>
      <c r="B2890" s="561" t="s">
        <v>2673</v>
      </c>
      <c r="C2890" s="561" t="s">
        <v>2874</v>
      </c>
      <c r="D2890" s="561" t="s">
        <v>2875</v>
      </c>
      <c r="E2890" s="562" t="s">
        <v>22</v>
      </c>
      <c r="F2890" s="561" t="s">
        <v>22</v>
      </c>
      <c r="G2890" s="561" t="s">
        <v>28541</v>
      </c>
      <c r="H2890" s="561" t="s">
        <v>2922</v>
      </c>
      <c r="I2890" s="561" t="s">
        <v>23270</v>
      </c>
      <c r="J2890" s="561" t="s">
        <v>24</v>
      </c>
      <c r="K2890" s="562" t="s">
        <v>28542</v>
      </c>
      <c r="L2890" s="561" t="s">
        <v>25</v>
      </c>
    </row>
    <row r="2891" spans="1:12" x14ac:dyDescent="0.25">
      <c r="A2891" s="561" t="s">
        <v>2672</v>
      </c>
      <c r="B2891" s="561" t="s">
        <v>2673</v>
      </c>
      <c r="C2891" s="561" t="s">
        <v>2874</v>
      </c>
      <c r="D2891" s="561" t="s">
        <v>2875</v>
      </c>
      <c r="E2891" s="562" t="s">
        <v>22</v>
      </c>
      <c r="F2891" s="561" t="s">
        <v>22</v>
      </c>
      <c r="G2891" s="561" t="s">
        <v>28543</v>
      </c>
      <c r="H2891" s="561" t="s">
        <v>2924</v>
      </c>
      <c r="I2891" s="561" t="s">
        <v>23270</v>
      </c>
      <c r="J2891" s="561" t="s">
        <v>24</v>
      </c>
      <c r="K2891" s="562" t="s">
        <v>24839</v>
      </c>
      <c r="L2891" s="561" t="s">
        <v>25</v>
      </c>
    </row>
    <row r="2892" spans="1:12" x14ac:dyDescent="0.25">
      <c r="A2892" s="561" t="s">
        <v>2672</v>
      </c>
      <c r="B2892" s="561" t="s">
        <v>2673</v>
      </c>
      <c r="C2892" s="561" t="s">
        <v>2874</v>
      </c>
      <c r="D2892" s="561" t="s">
        <v>2875</v>
      </c>
      <c r="E2892" s="562" t="s">
        <v>22</v>
      </c>
      <c r="F2892" s="561" t="s">
        <v>22</v>
      </c>
      <c r="G2892" s="561" t="s">
        <v>28544</v>
      </c>
      <c r="H2892" s="561" t="s">
        <v>2925</v>
      </c>
      <c r="I2892" s="561" t="s">
        <v>23270</v>
      </c>
      <c r="J2892" s="561" t="s">
        <v>24</v>
      </c>
      <c r="K2892" s="562" t="s">
        <v>7175</v>
      </c>
      <c r="L2892" s="561" t="s">
        <v>25</v>
      </c>
    </row>
    <row r="2893" spans="1:12" x14ac:dyDescent="0.25">
      <c r="A2893" s="561" t="s">
        <v>2672</v>
      </c>
      <c r="B2893" s="561" t="s">
        <v>2673</v>
      </c>
      <c r="C2893" s="561" t="s">
        <v>2874</v>
      </c>
      <c r="D2893" s="561" t="s">
        <v>2875</v>
      </c>
      <c r="E2893" s="562" t="s">
        <v>22</v>
      </c>
      <c r="F2893" s="561" t="s">
        <v>22</v>
      </c>
      <c r="G2893" s="561" t="s">
        <v>28545</v>
      </c>
      <c r="H2893" s="561" t="s">
        <v>2926</v>
      </c>
      <c r="I2893" s="561" t="s">
        <v>23270</v>
      </c>
      <c r="J2893" s="561" t="s">
        <v>24</v>
      </c>
      <c r="K2893" s="562" t="s">
        <v>7490</v>
      </c>
      <c r="L2893" s="561" t="s">
        <v>25</v>
      </c>
    </row>
    <row r="2894" spans="1:12" x14ac:dyDescent="0.25">
      <c r="A2894" s="561" t="s">
        <v>2672</v>
      </c>
      <c r="B2894" s="561" t="s">
        <v>2673</v>
      </c>
      <c r="C2894" s="561" t="s">
        <v>2874</v>
      </c>
      <c r="D2894" s="561" t="s">
        <v>2875</v>
      </c>
      <c r="E2894" s="562" t="s">
        <v>22</v>
      </c>
      <c r="F2894" s="561" t="s">
        <v>22</v>
      </c>
      <c r="G2894" s="561" t="s">
        <v>28546</v>
      </c>
      <c r="H2894" s="561" t="s">
        <v>2927</v>
      </c>
      <c r="I2894" s="561" t="s">
        <v>23270</v>
      </c>
      <c r="J2894" s="561" t="s">
        <v>24</v>
      </c>
      <c r="K2894" s="562" t="s">
        <v>28547</v>
      </c>
      <c r="L2894" s="561" t="s">
        <v>25</v>
      </c>
    </row>
    <row r="2895" spans="1:12" x14ac:dyDescent="0.25">
      <c r="A2895" s="561" t="s">
        <v>2672</v>
      </c>
      <c r="B2895" s="561" t="s">
        <v>2673</v>
      </c>
      <c r="C2895" s="561" t="s">
        <v>2874</v>
      </c>
      <c r="D2895" s="561" t="s">
        <v>2875</v>
      </c>
      <c r="E2895" s="562" t="s">
        <v>22</v>
      </c>
      <c r="F2895" s="561" t="s">
        <v>22</v>
      </c>
      <c r="G2895" s="561" t="s">
        <v>28548</v>
      </c>
      <c r="H2895" s="561" t="s">
        <v>2929</v>
      </c>
      <c r="I2895" s="561" t="s">
        <v>23270</v>
      </c>
      <c r="J2895" s="561" t="s">
        <v>24</v>
      </c>
      <c r="K2895" s="562" t="s">
        <v>918</v>
      </c>
      <c r="L2895" s="561" t="s">
        <v>25</v>
      </c>
    </row>
    <row r="2896" spans="1:12" x14ac:dyDescent="0.25">
      <c r="A2896" s="561" t="s">
        <v>2672</v>
      </c>
      <c r="B2896" s="561" t="s">
        <v>2673</v>
      </c>
      <c r="C2896" s="561" t="s">
        <v>2874</v>
      </c>
      <c r="D2896" s="561" t="s">
        <v>2875</v>
      </c>
      <c r="E2896" s="562" t="s">
        <v>22</v>
      </c>
      <c r="F2896" s="561" t="s">
        <v>22</v>
      </c>
      <c r="G2896" s="561" t="s">
        <v>28549</v>
      </c>
      <c r="H2896" s="561" t="s">
        <v>2930</v>
      </c>
      <c r="I2896" s="561" t="s">
        <v>23270</v>
      </c>
      <c r="J2896" s="561" t="s">
        <v>24</v>
      </c>
      <c r="K2896" s="562" t="s">
        <v>7311</v>
      </c>
      <c r="L2896" s="561" t="s">
        <v>25</v>
      </c>
    </row>
    <row r="2897" spans="1:12" x14ac:dyDescent="0.25">
      <c r="A2897" s="561" t="s">
        <v>2672</v>
      </c>
      <c r="B2897" s="561" t="s">
        <v>2673</v>
      </c>
      <c r="C2897" s="561" t="s">
        <v>2874</v>
      </c>
      <c r="D2897" s="561" t="s">
        <v>2875</v>
      </c>
      <c r="E2897" s="562" t="s">
        <v>22</v>
      </c>
      <c r="F2897" s="561" t="s">
        <v>22</v>
      </c>
      <c r="G2897" s="561" t="s">
        <v>28550</v>
      </c>
      <c r="H2897" s="561" t="s">
        <v>2932</v>
      </c>
      <c r="I2897" s="561" t="s">
        <v>23270</v>
      </c>
      <c r="J2897" s="561" t="s">
        <v>24</v>
      </c>
      <c r="K2897" s="562" t="s">
        <v>7056</v>
      </c>
      <c r="L2897" s="561" t="s">
        <v>25</v>
      </c>
    </row>
    <row r="2898" spans="1:12" x14ac:dyDescent="0.25">
      <c r="A2898" s="561" t="s">
        <v>2672</v>
      </c>
      <c r="B2898" s="561" t="s">
        <v>2673</v>
      </c>
      <c r="C2898" s="561" t="s">
        <v>2874</v>
      </c>
      <c r="D2898" s="561" t="s">
        <v>2875</v>
      </c>
      <c r="E2898" s="562" t="s">
        <v>22</v>
      </c>
      <c r="F2898" s="561" t="s">
        <v>22</v>
      </c>
      <c r="G2898" s="561" t="s">
        <v>28551</v>
      </c>
      <c r="H2898" s="561" t="s">
        <v>2933</v>
      </c>
      <c r="I2898" s="561" t="s">
        <v>23270</v>
      </c>
      <c r="J2898" s="561" t="s">
        <v>24</v>
      </c>
      <c r="K2898" s="562" t="s">
        <v>28552</v>
      </c>
      <c r="L2898" s="561" t="s">
        <v>25</v>
      </c>
    </row>
    <row r="2899" spans="1:12" x14ac:dyDescent="0.25">
      <c r="A2899" s="561" t="s">
        <v>2672</v>
      </c>
      <c r="B2899" s="561" t="s">
        <v>2673</v>
      </c>
      <c r="C2899" s="561" t="s">
        <v>2874</v>
      </c>
      <c r="D2899" s="561" t="s">
        <v>2875</v>
      </c>
      <c r="E2899" s="562" t="s">
        <v>22</v>
      </c>
      <c r="F2899" s="561" t="s">
        <v>22</v>
      </c>
      <c r="G2899" s="561" t="s">
        <v>28553</v>
      </c>
      <c r="H2899" s="561" t="s">
        <v>2934</v>
      </c>
      <c r="I2899" s="561" t="s">
        <v>23270</v>
      </c>
      <c r="J2899" s="561" t="s">
        <v>24</v>
      </c>
      <c r="K2899" s="562" t="s">
        <v>4685</v>
      </c>
      <c r="L2899" s="561" t="s">
        <v>25</v>
      </c>
    </row>
    <row r="2900" spans="1:12" x14ac:dyDescent="0.25">
      <c r="A2900" s="561" t="s">
        <v>2672</v>
      </c>
      <c r="B2900" s="561" t="s">
        <v>2673</v>
      </c>
      <c r="C2900" s="561" t="s">
        <v>2874</v>
      </c>
      <c r="D2900" s="561" t="s">
        <v>2875</v>
      </c>
      <c r="E2900" s="562" t="s">
        <v>22</v>
      </c>
      <c r="F2900" s="561" t="s">
        <v>22</v>
      </c>
      <c r="G2900" s="561" t="s">
        <v>28554</v>
      </c>
      <c r="H2900" s="561" t="s">
        <v>2935</v>
      </c>
      <c r="I2900" s="561" t="s">
        <v>23270</v>
      </c>
      <c r="J2900" s="561" t="s">
        <v>24</v>
      </c>
      <c r="K2900" s="562" t="s">
        <v>28555</v>
      </c>
      <c r="L2900" s="561" t="s">
        <v>25</v>
      </c>
    </row>
    <row r="2901" spans="1:12" x14ac:dyDescent="0.25">
      <c r="A2901" s="561" t="s">
        <v>2672</v>
      </c>
      <c r="B2901" s="561" t="s">
        <v>2673</v>
      </c>
      <c r="C2901" s="561" t="s">
        <v>2874</v>
      </c>
      <c r="D2901" s="561" t="s">
        <v>2875</v>
      </c>
      <c r="E2901" s="562" t="s">
        <v>22</v>
      </c>
      <c r="F2901" s="561" t="s">
        <v>22</v>
      </c>
      <c r="G2901" s="561" t="s">
        <v>28556</v>
      </c>
      <c r="H2901" s="561" t="s">
        <v>2936</v>
      </c>
      <c r="I2901" s="561" t="s">
        <v>23270</v>
      </c>
      <c r="J2901" s="561" t="s">
        <v>24</v>
      </c>
      <c r="K2901" s="562" t="s">
        <v>28557</v>
      </c>
      <c r="L2901" s="561" t="s">
        <v>25</v>
      </c>
    </row>
    <row r="2902" spans="1:12" x14ac:dyDescent="0.25">
      <c r="A2902" s="561" t="s">
        <v>2672</v>
      </c>
      <c r="B2902" s="561" t="s">
        <v>2673</v>
      </c>
      <c r="C2902" s="561" t="s">
        <v>2874</v>
      </c>
      <c r="D2902" s="561" t="s">
        <v>2875</v>
      </c>
      <c r="E2902" s="562" t="s">
        <v>22</v>
      </c>
      <c r="F2902" s="561" t="s">
        <v>22</v>
      </c>
      <c r="G2902" s="561" t="s">
        <v>28558</v>
      </c>
      <c r="H2902" s="561" t="s">
        <v>2937</v>
      </c>
      <c r="I2902" s="561" t="s">
        <v>23270</v>
      </c>
      <c r="J2902" s="561" t="s">
        <v>24</v>
      </c>
      <c r="K2902" s="562" t="s">
        <v>28559</v>
      </c>
      <c r="L2902" s="561" t="s">
        <v>25</v>
      </c>
    </row>
    <row r="2903" spans="1:12" x14ac:dyDescent="0.25">
      <c r="A2903" s="561" t="s">
        <v>2672</v>
      </c>
      <c r="B2903" s="561" t="s">
        <v>2673</v>
      </c>
      <c r="C2903" s="561" t="s">
        <v>2874</v>
      </c>
      <c r="D2903" s="561" t="s">
        <v>2875</v>
      </c>
      <c r="E2903" s="562" t="s">
        <v>22</v>
      </c>
      <c r="F2903" s="561" t="s">
        <v>22</v>
      </c>
      <c r="G2903" s="561" t="s">
        <v>28560</v>
      </c>
      <c r="H2903" s="561" t="s">
        <v>2938</v>
      </c>
      <c r="I2903" s="561" t="s">
        <v>23270</v>
      </c>
      <c r="J2903" s="561" t="s">
        <v>24</v>
      </c>
      <c r="K2903" s="562" t="s">
        <v>8474</v>
      </c>
      <c r="L2903" s="561" t="s">
        <v>25</v>
      </c>
    </row>
    <row r="2904" spans="1:12" x14ac:dyDescent="0.25">
      <c r="A2904" s="561" t="s">
        <v>2672</v>
      </c>
      <c r="B2904" s="561" t="s">
        <v>2673</v>
      </c>
      <c r="C2904" s="561" t="s">
        <v>2874</v>
      </c>
      <c r="D2904" s="561" t="s">
        <v>2875</v>
      </c>
      <c r="E2904" s="562" t="s">
        <v>22</v>
      </c>
      <c r="F2904" s="561" t="s">
        <v>22</v>
      </c>
      <c r="G2904" s="561" t="s">
        <v>28561</v>
      </c>
      <c r="H2904" s="561" t="s">
        <v>2939</v>
      </c>
      <c r="I2904" s="561" t="s">
        <v>23270</v>
      </c>
      <c r="J2904" s="561" t="s">
        <v>24</v>
      </c>
      <c r="K2904" s="562" t="s">
        <v>28562</v>
      </c>
      <c r="L2904" s="561" t="s">
        <v>25</v>
      </c>
    </row>
    <row r="2905" spans="1:12" x14ac:dyDescent="0.25">
      <c r="A2905" s="561" t="s">
        <v>2672</v>
      </c>
      <c r="B2905" s="561" t="s">
        <v>2673</v>
      </c>
      <c r="C2905" s="561" t="s">
        <v>2874</v>
      </c>
      <c r="D2905" s="561" t="s">
        <v>2875</v>
      </c>
      <c r="E2905" s="562" t="s">
        <v>22</v>
      </c>
      <c r="F2905" s="561" t="s">
        <v>22</v>
      </c>
      <c r="G2905" s="561" t="s">
        <v>28563</v>
      </c>
      <c r="H2905" s="561" t="s">
        <v>28564</v>
      </c>
      <c r="I2905" s="561" t="s">
        <v>23270</v>
      </c>
      <c r="J2905" s="561" t="s">
        <v>7063</v>
      </c>
      <c r="K2905" s="562" t="s">
        <v>28565</v>
      </c>
      <c r="L2905" s="561" t="s">
        <v>25</v>
      </c>
    </row>
    <row r="2906" spans="1:12" x14ac:dyDescent="0.25">
      <c r="A2906" s="561" t="s">
        <v>2672</v>
      </c>
      <c r="B2906" s="561" t="s">
        <v>2673</v>
      </c>
      <c r="C2906" s="561" t="s">
        <v>2874</v>
      </c>
      <c r="D2906" s="561" t="s">
        <v>2875</v>
      </c>
      <c r="E2906" s="562" t="s">
        <v>22</v>
      </c>
      <c r="F2906" s="561" t="s">
        <v>22</v>
      </c>
      <c r="G2906" s="561" t="s">
        <v>28566</v>
      </c>
      <c r="H2906" s="561" t="s">
        <v>28567</v>
      </c>
      <c r="I2906" s="561" t="s">
        <v>23270</v>
      </c>
      <c r="J2906" s="561" t="s">
        <v>7063</v>
      </c>
      <c r="K2906" s="562" t="s">
        <v>27258</v>
      </c>
      <c r="L2906" s="561" t="s">
        <v>25</v>
      </c>
    </row>
    <row r="2907" spans="1:12" x14ac:dyDescent="0.25">
      <c r="A2907" s="561" t="s">
        <v>2672</v>
      </c>
      <c r="B2907" s="561" t="s">
        <v>2673</v>
      </c>
      <c r="C2907" s="561" t="s">
        <v>2874</v>
      </c>
      <c r="D2907" s="561" t="s">
        <v>2875</v>
      </c>
      <c r="E2907" s="562" t="s">
        <v>22</v>
      </c>
      <c r="F2907" s="561" t="s">
        <v>22</v>
      </c>
      <c r="G2907" s="561" t="s">
        <v>28568</v>
      </c>
      <c r="H2907" s="561" t="s">
        <v>28569</v>
      </c>
      <c r="I2907" s="561" t="s">
        <v>23270</v>
      </c>
      <c r="J2907" s="561" t="s">
        <v>7063</v>
      </c>
      <c r="K2907" s="562" t="s">
        <v>28570</v>
      </c>
      <c r="L2907" s="561" t="s">
        <v>25</v>
      </c>
    </row>
    <row r="2908" spans="1:12" x14ac:dyDescent="0.25">
      <c r="A2908" s="561" t="s">
        <v>2672</v>
      </c>
      <c r="B2908" s="561" t="s">
        <v>2673</v>
      </c>
      <c r="C2908" s="561" t="s">
        <v>2874</v>
      </c>
      <c r="D2908" s="561" t="s">
        <v>2875</v>
      </c>
      <c r="E2908" s="562" t="s">
        <v>22</v>
      </c>
      <c r="F2908" s="561" t="s">
        <v>22</v>
      </c>
      <c r="G2908" s="561" t="s">
        <v>28571</v>
      </c>
      <c r="H2908" s="561" t="s">
        <v>28572</v>
      </c>
      <c r="I2908" s="561" t="s">
        <v>23270</v>
      </c>
      <c r="J2908" s="561" t="s">
        <v>7063</v>
      </c>
      <c r="K2908" s="562" t="s">
        <v>28573</v>
      </c>
      <c r="L2908" s="561" t="s">
        <v>25</v>
      </c>
    </row>
    <row r="2909" spans="1:12" x14ac:dyDescent="0.25">
      <c r="A2909" s="561" t="s">
        <v>2672</v>
      </c>
      <c r="B2909" s="561" t="s">
        <v>2673</v>
      </c>
      <c r="C2909" s="561" t="s">
        <v>2874</v>
      </c>
      <c r="D2909" s="561" t="s">
        <v>2875</v>
      </c>
      <c r="E2909" s="562" t="s">
        <v>22</v>
      </c>
      <c r="F2909" s="561" t="s">
        <v>22</v>
      </c>
      <c r="G2909" s="561" t="s">
        <v>28574</v>
      </c>
      <c r="H2909" s="561" t="s">
        <v>28575</v>
      </c>
      <c r="I2909" s="561" t="s">
        <v>23270</v>
      </c>
      <c r="J2909" s="561" t="s">
        <v>7063</v>
      </c>
      <c r="K2909" s="562" t="s">
        <v>28576</v>
      </c>
      <c r="L2909" s="561" t="s">
        <v>25</v>
      </c>
    </row>
    <row r="2910" spans="1:12" x14ac:dyDescent="0.25">
      <c r="A2910" s="561" t="s">
        <v>2672</v>
      </c>
      <c r="B2910" s="561" t="s">
        <v>2673</v>
      </c>
      <c r="C2910" s="561" t="s">
        <v>2874</v>
      </c>
      <c r="D2910" s="561" t="s">
        <v>2875</v>
      </c>
      <c r="E2910" s="562" t="s">
        <v>22</v>
      </c>
      <c r="F2910" s="561" t="s">
        <v>22</v>
      </c>
      <c r="G2910" s="561" t="s">
        <v>28577</v>
      </c>
      <c r="H2910" s="561" t="s">
        <v>28578</v>
      </c>
      <c r="I2910" s="561" t="s">
        <v>23270</v>
      </c>
      <c r="J2910" s="561" t="s">
        <v>7063</v>
      </c>
      <c r="K2910" s="562" t="s">
        <v>28579</v>
      </c>
      <c r="L2910" s="561" t="s">
        <v>25</v>
      </c>
    </row>
    <row r="2911" spans="1:12" x14ac:dyDescent="0.25">
      <c r="A2911" s="561" t="s">
        <v>2672</v>
      </c>
      <c r="B2911" s="561" t="s">
        <v>2673</v>
      </c>
      <c r="C2911" s="561" t="s">
        <v>2874</v>
      </c>
      <c r="D2911" s="561" t="s">
        <v>2875</v>
      </c>
      <c r="E2911" s="562" t="s">
        <v>22</v>
      </c>
      <c r="F2911" s="561" t="s">
        <v>22</v>
      </c>
      <c r="G2911" s="561" t="s">
        <v>28580</v>
      </c>
      <c r="H2911" s="561" t="s">
        <v>28581</v>
      </c>
      <c r="I2911" s="561" t="s">
        <v>23270</v>
      </c>
      <c r="J2911" s="561" t="s">
        <v>7063</v>
      </c>
      <c r="K2911" s="562" t="s">
        <v>28582</v>
      </c>
      <c r="L2911" s="561" t="s">
        <v>25</v>
      </c>
    </row>
    <row r="2912" spans="1:12" x14ac:dyDescent="0.25">
      <c r="A2912" s="561" t="s">
        <v>2672</v>
      </c>
      <c r="B2912" s="561" t="s">
        <v>2673</v>
      </c>
      <c r="C2912" s="561" t="s">
        <v>2874</v>
      </c>
      <c r="D2912" s="561" t="s">
        <v>2875</v>
      </c>
      <c r="E2912" s="562" t="s">
        <v>22</v>
      </c>
      <c r="F2912" s="561" t="s">
        <v>22</v>
      </c>
      <c r="G2912" s="561" t="s">
        <v>28583</v>
      </c>
      <c r="H2912" s="561" t="s">
        <v>28584</v>
      </c>
      <c r="I2912" s="561" t="s">
        <v>23270</v>
      </c>
      <c r="J2912" s="561" t="s">
        <v>7063</v>
      </c>
      <c r="K2912" s="562" t="s">
        <v>28585</v>
      </c>
      <c r="L2912" s="561" t="s">
        <v>25</v>
      </c>
    </row>
    <row r="2913" spans="1:12" x14ac:dyDescent="0.25">
      <c r="A2913" s="561" t="s">
        <v>2672</v>
      </c>
      <c r="B2913" s="561" t="s">
        <v>2673</v>
      </c>
      <c r="C2913" s="561" t="s">
        <v>2874</v>
      </c>
      <c r="D2913" s="561" t="s">
        <v>2875</v>
      </c>
      <c r="E2913" s="562" t="s">
        <v>22</v>
      </c>
      <c r="F2913" s="561" t="s">
        <v>22</v>
      </c>
      <c r="G2913" s="561" t="s">
        <v>28586</v>
      </c>
      <c r="H2913" s="561" t="s">
        <v>28587</v>
      </c>
      <c r="I2913" s="561" t="s">
        <v>23270</v>
      </c>
      <c r="J2913" s="561" t="s">
        <v>7063</v>
      </c>
      <c r="K2913" s="562" t="s">
        <v>28588</v>
      </c>
      <c r="L2913" s="561" t="s">
        <v>25</v>
      </c>
    </row>
    <row r="2914" spans="1:12" x14ac:dyDescent="0.25">
      <c r="A2914" s="561" t="s">
        <v>2672</v>
      </c>
      <c r="B2914" s="561" t="s">
        <v>2673</v>
      </c>
      <c r="C2914" s="561" t="s">
        <v>2874</v>
      </c>
      <c r="D2914" s="561" t="s">
        <v>2875</v>
      </c>
      <c r="E2914" s="562" t="s">
        <v>22</v>
      </c>
      <c r="F2914" s="561" t="s">
        <v>22</v>
      </c>
      <c r="G2914" s="561" t="s">
        <v>28589</v>
      </c>
      <c r="H2914" s="561" t="s">
        <v>28590</v>
      </c>
      <c r="I2914" s="561" t="s">
        <v>23270</v>
      </c>
      <c r="J2914" s="561" t="s">
        <v>7063</v>
      </c>
      <c r="K2914" s="562" t="s">
        <v>28591</v>
      </c>
      <c r="L2914" s="561" t="s">
        <v>25</v>
      </c>
    </row>
    <row r="2915" spans="1:12" x14ac:dyDescent="0.25">
      <c r="A2915" s="561" t="s">
        <v>2672</v>
      </c>
      <c r="B2915" s="561" t="s">
        <v>2673</v>
      </c>
      <c r="C2915" s="561" t="s">
        <v>2874</v>
      </c>
      <c r="D2915" s="561" t="s">
        <v>2875</v>
      </c>
      <c r="E2915" s="562" t="s">
        <v>22</v>
      </c>
      <c r="F2915" s="561" t="s">
        <v>22</v>
      </c>
      <c r="G2915" s="561" t="s">
        <v>28592</v>
      </c>
      <c r="H2915" s="561" t="s">
        <v>28593</v>
      </c>
      <c r="I2915" s="561" t="s">
        <v>23270</v>
      </c>
      <c r="J2915" s="561" t="s">
        <v>7063</v>
      </c>
      <c r="K2915" s="562" t="s">
        <v>28594</v>
      </c>
      <c r="L2915" s="561" t="s">
        <v>25</v>
      </c>
    </row>
    <row r="2916" spans="1:12" x14ac:dyDescent="0.25">
      <c r="A2916" s="561" t="s">
        <v>2672</v>
      </c>
      <c r="B2916" s="561" t="s">
        <v>2673</v>
      </c>
      <c r="C2916" s="561" t="s">
        <v>2874</v>
      </c>
      <c r="D2916" s="561" t="s">
        <v>2875</v>
      </c>
      <c r="E2916" s="562" t="s">
        <v>22</v>
      </c>
      <c r="F2916" s="561" t="s">
        <v>22</v>
      </c>
      <c r="G2916" s="561" t="s">
        <v>28595</v>
      </c>
      <c r="H2916" s="561" t="s">
        <v>28596</v>
      </c>
      <c r="I2916" s="561" t="s">
        <v>23270</v>
      </c>
      <c r="J2916" s="561" t="s">
        <v>7063</v>
      </c>
      <c r="K2916" s="562" t="s">
        <v>8674</v>
      </c>
      <c r="L2916" s="561" t="s">
        <v>25</v>
      </c>
    </row>
    <row r="2917" spans="1:12" x14ac:dyDescent="0.25">
      <c r="A2917" s="561" t="s">
        <v>2672</v>
      </c>
      <c r="B2917" s="561" t="s">
        <v>2673</v>
      </c>
      <c r="C2917" s="561" t="s">
        <v>2874</v>
      </c>
      <c r="D2917" s="561" t="s">
        <v>2875</v>
      </c>
      <c r="E2917" s="562" t="s">
        <v>22</v>
      </c>
      <c r="F2917" s="561" t="s">
        <v>22</v>
      </c>
      <c r="G2917" s="561" t="s">
        <v>28597</v>
      </c>
      <c r="H2917" s="561" t="s">
        <v>28598</v>
      </c>
      <c r="I2917" s="561" t="s">
        <v>23270</v>
      </c>
      <c r="J2917" s="561" t="s">
        <v>7063</v>
      </c>
      <c r="K2917" s="562" t="s">
        <v>28599</v>
      </c>
      <c r="L2917" s="561" t="s">
        <v>25</v>
      </c>
    </row>
    <row r="2918" spans="1:12" x14ac:dyDescent="0.25">
      <c r="A2918" s="561" t="s">
        <v>2672</v>
      </c>
      <c r="B2918" s="561" t="s">
        <v>2673</v>
      </c>
      <c r="C2918" s="561" t="s">
        <v>2874</v>
      </c>
      <c r="D2918" s="561" t="s">
        <v>2875</v>
      </c>
      <c r="E2918" s="562" t="s">
        <v>22</v>
      </c>
      <c r="F2918" s="561" t="s">
        <v>22</v>
      </c>
      <c r="G2918" s="561" t="s">
        <v>28600</v>
      </c>
      <c r="H2918" s="561" t="s">
        <v>28601</v>
      </c>
      <c r="I2918" s="561" t="s">
        <v>23270</v>
      </c>
      <c r="J2918" s="561" t="s">
        <v>7063</v>
      </c>
      <c r="K2918" s="562" t="s">
        <v>28602</v>
      </c>
      <c r="L2918" s="561" t="s">
        <v>25</v>
      </c>
    </row>
    <row r="2919" spans="1:12" x14ac:dyDescent="0.25">
      <c r="A2919" s="561" t="s">
        <v>2672</v>
      </c>
      <c r="B2919" s="561" t="s">
        <v>2673</v>
      </c>
      <c r="C2919" s="561" t="s">
        <v>2940</v>
      </c>
      <c r="D2919" s="561" t="s">
        <v>2941</v>
      </c>
      <c r="E2919" s="562" t="s">
        <v>22</v>
      </c>
      <c r="F2919" s="561" t="s">
        <v>22</v>
      </c>
      <c r="G2919" s="561" t="s">
        <v>28603</v>
      </c>
      <c r="H2919" s="561" t="s">
        <v>28604</v>
      </c>
      <c r="I2919" s="561" t="s">
        <v>23270</v>
      </c>
      <c r="J2919" s="561" t="s">
        <v>24</v>
      </c>
      <c r="K2919" s="562" t="s">
        <v>4622</v>
      </c>
      <c r="L2919" s="561" t="s">
        <v>25</v>
      </c>
    </row>
    <row r="2920" spans="1:12" x14ac:dyDescent="0.25">
      <c r="A2920" s="561" t="s">
        <v>2672</v>
      </c>
      <c r="B2920" s="561" t="s">
        <v>2673</v>
      </c>
      <c r="C2920" s="561" t="s">
        <v>2940</v>
      </c>
      <c r="D2920" s="561" t="s">
        <v>2941</v>
      </c>
      <c r="E2920" s="562" t="s">
        <v>22</v>
      </c>
      <c r="F2920" s="561" t="s">
        <v>22</v>
      </c>
      <c r="G2920" s="561" t="s">
        <v>28605</v>
      </c>
      <c r="H2920" s="561" t="s">
        <v>28606</v>
      </c>
      <c r="I2920" s="561" t="s">
        <v>23270</v>
      </c>
      <c r="J2920" s="561" t="s">
        <v>24</v>
      </c>
      <c r="K2920" s="562" t="s">
        <v>8481</v>
      </c>
      <c r="L2920" s="561" t="s">
        <v>25</v>
      </c>
    </row>
    <row r="2921" spans="1:12" x14ac:dyDescent="0.25">
      <c r="A2921" s="561" t="s">
        <v>2672</v>
      </c>
      <c r="B2921" s="561" t="s">
        <v>2673</v>
      </c>
      <c r="C2921" s="561" t="s">
        <v>2940</v>
      </c>
      <c r="D2921" s="561" t="s">
        <v>2941</v>
      </c>
      <c r="E2921" s="562" t="s">
        <v>22</v>
      </c>
      <c r="F2921" s="561" t="s">
        <v>22</v>
      </c>
      <c r="G2921" s="561" t="s">
        <v>28607</v>
      </c>
      <c r="H2921" s="561" t="s">
        <v>28608</v>
      </c>
      <c r="I2921" s="561" t="s">
        <v>23270</v>
      </c>
      <c r="J2921" s="561" t="s">
        <v>24</v>
      </c>
      <c r="K2921" s="562" t="s">
        <v>1401</v>
      </c>
      <c r="L2921" s="561" t="s">
        <v>25</v>
      </c>
    </row>
    <row r="2922" spans="1:12" x14ac:dyDescent="0.25">
      <c r="A2922" s="561" t="s">
        <v>2672</v>
      </c>
      <c r="B2922" s="561" t="s">
        <v>2673</v>
      </c>
      <c r="C2922" s="561" t="s">
        <v>2940</v>
      </c>
      <c r="D2922" s="561" t="s">
        <v>2941</v>
      </c>
      <c r="E2922" s="562" t="s">
        <v>22</v>
      </c>
      <c r="F2922" s="561" t="s">
        <v>22</v>
      </c>
      <c r="G2922" s="561" t="s">
        <v>28609</v>
      </c>
      <c r="H2922" s="561" t="s">
        <v>28610</v>
      </c>
      <c r="I2922" s="561" t="s">
        <v>23270</v>
      </c>
      <c r="J2922" s="561" t="s">
        <v>24</v>
      </c>
      <c r="K2922" s="562" t="s">
        <v>1401</v>
      </c>
      <c r="L2922" s="561" t="s">
        <v>25</v>
      </c>
    </row>
    <row r="2923" spans="1:12" x14ac:dyDescent="0.25">
      <c r="A2923" s="561" t="s">
        <v>2672</v>
      </c>
      <c r="B2923" s="561" t="s">
        <v>2673</v>
      </c>
      <c r="C2923" s="561" t="s">
        <v>2940</v>
      </c>
      <c r="D2923" s="561" t="s">
        <v>2941</v>
      </c>
      <c r="E2923" s="562" t="s">
        <v>22</v>
      </c>
      <c r="F2923" s="561" t="s">
        <v>22</v>
      </c>
      <c r="G2923" s="561" t="s">
        <v>28611</v>
      </c>
      <c r="H2923" s="561" t="s">
        <v>28612</v>
      </c>
      <c r="I2923" s="561" t="s">
        <v>23270</v>
      </c>
      <c r="J2923" s="561" t="s">
        <v>24</v>
      </c>
      <c r="K2923" s="562" t="s">
        <v>27778</v>
      </c>
      <c r="L2923" s="561" t="s">
        <v>25</v>
      </c>
    </row>
    <row r="2924" spans="1:12" x14ac:dyDescent="0.25">
      <c r="A2924" s="561" t="s">
        <v>2672</v>
      </c>
      <c r="B2924" s="561" t="s">
        <v>2673</v>
      </c>
      <c r="C2924" s="561" t="s">
        <v>2940</v>
      </c>
      <c r="D2924" s="561" t="s">
        <v>2941</v>
      </c>
      <c r="E2924" s="562" t="s">
        <v>22</v>
      </c>
      <c r="F2924" s="561" t="s">
        <v>22</v>
      </c>
      <c r="G2924" s="561" t="s">
        <v>28613</v>
      </c>
      <c r="H2924" s="561" t="s">
        <v>28614</v>
      </c>
      <c r="I2924" s="561" t="s">
        <v>23270</v>
      </c>
      <c r="J2924" s="561" t="s">
        <v>24</v>
      </c>
      <c r="K2924" s="562" t="s">
        <v>3610</v>
      </c>
      <c r="L2924" s="561" t="s">
        <v>25</v>
      </c>
    </row>
    <row r="2925" spans="1:12" x14ac:dyDescent="0.25">
      <c r="A2925" s="561" t="s">
        <v>2672</v>
      </c>
      <c r="B2925" s="561" t="s">
        <v>2673</v>
      </c>
      <c r="C2925" s="561" t="s">
        <v>2940</v>
      </c>
      <c r="D2925" s="561" t="s">
        <v>2941</v>
      </c>
      <c r="E2925" s="562" t="s">
        <v>22</v>
      </c>
      <c r="F2925" s="561" t="s">
        <v>22</v>
      </c>
      <c r="G2925" s="561" t="s">
        <v>28615</v>
      </c>
      <c r="H2925" s="561" t="s">
        <v>28616</v>
      </c>
      <c r="I2925" s="561" t="s">
        <v>23270</v>
      </c>
      <c r="J2925" s="561" t="s">
        <v>24</v>
      </c>
      <c r="K2925" s="562" t="s">
        <v>6686</v>
      </c>
      <c r="L2925" s="561" t="s">
        <v>25</v>
      </c>
    </row>
    <row r="2926" spans="1:12" x14ac:dyDescent="0.25">
      <c r="A2926" s="561" t="s">
        <v>2672</v>
      </c>
      <c r="B2926" s="561" t="s">
        <v>2673</v>
      </c>
      <c r="C2926" s="561" t="s">
        <v>2940</v>
      </c>
      <c r="D2926" s="561" t="s">
        <v>2941</v>
      </c>
      <c r="E2926" s="562" t="s">
        <v>22</v>
      </c>
      <c r="F2926" s="561" t="s">
        <v>22</v>
      </c>
      <c r="G2926" s="561" t="s">
        <v>28617</v>
      </c>
      <c r="H2926" s="561" t="s">
        <v>28618</v>
      </c>
      <c r="I2926" s="561" t="s">
        <v>23270</v>
      </c>
      <c r="J2926" s="561" t="s">
        <v>24</v>
      </c>
      <c r="K2926" s="562" t="s">
        <v>28619</v>
      </c>
      <c r="L2926" s="561" t="s">
        <v>25</v>
      </c>
    </row>
    <row r="2927" spans="1:12" x14ac:dyDescent="0.25">
      <c r="A2927" s="561" t="s">
        <v>2672</v>
      </c>
      <c r="B2927" s="561" t="s">
        <v>2673</v>
      </c>
      <c r="C2927" s="561" t="s">
        <v>2940</v>
      </c>
      <c r="D2927" s="561" t="s">
        <v>2941</v>
      </c>
      <c r="E2927" s="562" t="s">
        <v>22</v>
      </c>
      <c r="F2927" s="561" t="s">
        <v>22</v>
      </c>
      <c r="G2927" s="561" t="s">
        <v>28620</v>
      </c>
      <c r="H2927" s="561" t="s">
        <v>28621</v>
      </c>
      <c r="I2927" s="561" t="s">
        <v>23270</v>
      </c>
      <c r="J2927" s="561" t="s">
        <v>24</v>
      </c>
      <c r="K2927" s="562" t="s">
        <v>28622</v>
      </c>
      <c r="L2927" s="561" t="s">
        <v>25</v>
      </c>
    </row>
    <row r="2928" spans="1:12" x14ac:dyDescent="0.25">
      <c r="A2928" s="561" t="s">
        <v>2672</v>
      </c>
      <c r="B2928" s="561" t="s">
        <v>2673</v>
      </c>
      <c r="C2928" s="561" t="s">
        <v>2940</v>
      </c>
      <c r="D2928" s="561" t="s">
        <v>2941</v>
      </c>
      <c r="E2928" s="562" t="s">
        <v>22</v>
      </c>
      <c r="F2928" s="561" t="s">
        <v>22</v>
      </c>
      <c r="G2928" s="561" t="s">
        <v>28623</v>
      </c>
      <c r="H2928" s="561" t="s">
        <v>28624</v>
      </c>
      <c r="I2928" s="561" t="s">
        <v>23270</v>
      </c>
      <c r="J2928" s="561" t="s">
        <v>24</v>
      </c>
      <c r="K2928" s="562" t="s">
        <v>24479</v>
      </c>
      <c r="L2928" s="561" t="s">
        <v>25</v>
      </c>
    </row>
    <row r="2929" spans="1:12" x14ac:dyDescent="0.25">
      <c r="A2929" s="561" t="s">
        <v>2672</v>
      </c>
      <c r="B2929" s="561" t="s">
        <v>2673</v>
      </c>
      <c r="C2929" s="561" t="s">
        <v>2940</v>
      </c>
      <c r="D2929" s="561" t="s">
        <v>2941</v>
      </c>
      <c r="E2929" s="562" t="s">
        <v>22</v>
      </c>
      <c r="F2929" s="561" t="s">
        <v>22</v>
      </c>
      <c r="G2929" s="561" t="s">
        <v>28625</v>
      </c>
      <c r="H2929" s="561" t="s">
        <v>28626</v>
      </c>
      <c r="I2929" s="561" t="s">
        <v>23270</v>
      </c>
      <c r="J2929" s="561" t="s">
        <v>24</v>
      </c>
      <c r="K2929" s="562" t="s">
        <v>24479</v>
      </c>
      <c r="L2929" s="561" t="s">
        <v>25</v>
      </c>
    </row>
    <row r="2930" spans="1:12" x14ac:dyDescent="0.25">
      <c r="A2930" s="561" t="s">
        <v>2672</v>
      </c>
      <c r="B2930" s="561" t="s">
        <v>2673</v>
      </c>
      <c r="C2930" s="561" t="s">
        <v>2940</v>
      </c>
      <c r="D2930" s="561" t="s">
        <v>2941</v>
      </c>
      <c r="E2930" s="562" t="s">
        <v>22</v>
      </c>
      <c r="F2930" s="561" t="s">
        <v>22</v>
      </c>
      <c r="G2930" s="561" t="s">
        <v>28627</v>
      </c>
      <c r="H2930" s="561" t="s">
        <v>28628</v>
      </c>
      <c r="I2930" s="561" t="s">
        <v>23270</v>
      </c>
      <c r="J2930" s="561" t="s">
        <v>24</v>
      </c>
      <c r="K2930" s="562" t="s">
        <v>7538</v>
      </c>
      <c r="L2930" s="561" t="s">
        <v>25</v>
      </c>
    </row>
    <row r="2931" spans="1:12" x14ac:dyDescent="0.25">
      <c r="A2931" s="561" t="s">
        <v>2672</v>
      </c>
      <c r="B2931" s="561" t="s">
        <v>2673</v>
      </c>
      <c r="C2931" s="561" t="s">
        <v>2940</v>
      </c>
      <c r="D2931" s="561" t="s">
        <v>2941</v>
      </c>
      <c r="E2931" s="562" t="s">
        <v>22</v>
      </c>
      <c r="F2931" s="561" t="s">
        <v>22</v>
      </c>
      <c r="G2931" s="561" t="s">
        <v>28629</v>
      </c>
      <c r="H2931" s="561" t="s">
        <v>28630</v>
      </c>
      <c r="I2931" s="561" t="s">
        <v>23270</v>
      </c>
      <c r="J2931" s="561" t="s">
        <v>24</v>
      </c>
      <c r="K2931" s="562" t="s">
        <v>28631</v>
      </c>
      <c r="L2931" s="561" t="s">
        <v>25</v>
      </c>
    </row>
    <row r="2932" spans="1:12" x14ac:dyDescent="0.25">
      <c r="A2932" s="561" t="s">
        <v>2672</v>
      </c>
      <c r="B2932" s="561" t="s">
        <v>2673</v>
      </c>
      <c r="C2932" s="561" t="s">
        <v>2940</v>
      </c>
      <c r="D2932" s="561" t="s">
        <v>2941</v>
      </c>
      <c r="E2932" s="562" t="s">
        <v>22</v>
      </c>
      <c r="F2932" s="561" t="s">
        <v>22</v>
      </c>
      <c r="G2932" s="561" t="s">
        <v>28632</v>
      </c>
      <c r="H2932" s="561" t="s">
        <v>28633</v>
      </c>
      <c r="I2932" s="561" t="s">
        <v>23270</v>
      </c>
      <c r="J2932" s="561" t="s">
        <v>24</v>
      </c>
      <c r="K2932" s="562" t="s">
        <v>28634</v>
      </c>
      <c r="L2932" s="561" t="s">
        <v>25</v>
      </c>
    </row>
    <row r="2933" spans="1:12" x14ac:dyDescent="0.25">
      <c r="A2933" s="561" t="s">
        <v>2672</v>
      </c>
      <c r="B2933" s="561" t="s">
        <v>2673</v>
      </c>
      <c r="C2933" s="561" t="s">
        <v>2940</v>
      </c>
      <c r="D2933" s="561" t="s">
        <v>2941</v>
      </c>
      <c r="E2933" s="562" t="s">
        <v>22</v>
      </c>
      <c r="F2933" s="561" t="s">
        <v>22</v>
      </c>
      <c r="G2933" s="561" t="s">
        <v>28635</v>
      </c>
      <c r="H2933" s="561" t="s">
        <v>28636</v>
      </c>
      <c r="I2933" s="561" t="s">
        <v>23270</v>
      </c>
      <c r="J2933" s="561" t="s">
        <v>24</v>
      </c>
      <c r="K2933" s="562" t="s">
        <v>8596</v>
      </c>
      <c r="L2933" s="561" t="s">
        <v>25</v>
      </c>
    </row>
    <row r="2934" spans="1:12" x14ac:dyDescent="0.25">
      <c r="A2934" s="561" t="s">
        <v>2672</v>
      </c>
      <c r="B2934" s="561" t="s">
        <v>2673</v>
      </c>
      <c r="C2934" s="561" t="s">
        <v>2940</v>
      </c>
      <c r="D2934" s="561" t="s">
        <v>2941</v>
      </c>
      <c r="E2934" s="562" t="s">
        <v>22</v>
      </c>
      <c r="F2934" s="561" t="s">
        <v>22</v>
      </c>
      <c r="G2934" s="561" t="s">
        <v>28637</v>
      </c>
      <c r="H2934" s="561" t="s">
        <v>28638</v>
      </c>
      <c r="I2934" s="561" t="s">
        <v>23270</v>
      </c>
      <c r="J2934" s="561" t="s">
        <v>24</v>
      </c>
      <c r="K2934" s="562" t="s">
        <v>28639</v>
      </c>
      <c r="L2934" s="561" t="s">
        <v>25</v>
      </c>
    </row>
    <row r="2935" spans="1:12" x14ac:dyDescent="0.25">
      <c r="A2935" s="561" t="s">
        <v>2672</v>
      </c>
      <c r="B2935" s="561" t="s">
        <v>2673</v>
      </c>
      <c r="C2935" s="561" t="s">
        <v>2940</v>
      </c>
      <c r="D2935" s="561" t="s">
        <v>2941</v>
      </c>
      <c r="E2935" s="562" t="s">
        <v>22</v>
      </c>
      <c r="F2935" s="561" t="s">
        <v>22</v>
      </c>
      <c r="G2935" s="561" t="s">
        <v>28640</v>
      </c>
      <c r="H2935" s="561" t="s">
        <v>28641</v>
      </c>
      <c r="I2935" s="561" t="s">
        <v>23270</v>
      </c>
      <c r="J2935" s="561" t="s">
        <v>24</v>
      </c>
      <c r="K2935" s="562" t="s">
        <v>4248</v>
      </c>
      <c r="L2935" s="561" t="s">
        <v>25</v>
      </c>
    </row>
    <row r="2936" spans="1:12" x14ac:dyDescent="0.25">
      <c r="A2936" s="561" t="s">
        <v>2672</v>
      </c>
      <c r="B2936" s="561" t="s">
        <v>2673</v>
      </c>
      <c r="C2936" s="561" t="s">
        <v>2940</v>
      </c>
      <c r="D2936" s="561" t="s">
        <v>2941</v>
      </c>
      <c r="E2936" s="562" t="s">
        <v>22</v>
      </c>
      <c r="F2936" s="561" t="s">
        <v>22</v>
      </c>
      <c r="G2936" s="561" t="s">
        <v>28642</v>
      </c>
      <c r="H2936" s="561" t="s">
        <v>28643</v>
      </c>
      <c r="I2936" s="561" t="s">
        <v>23270</v>
      </c>
      <c r="J2936" s="561" t="s">
        <v>24</v>
      </c>
      <c r="K2936" s="562" t="s">
        <v>4248</v>
      </c>
      <c r="L2936" s="561" t="s">
        <v>25</v>
      </c>
    </row>
    <row r="2937" spans="1:12" x14ac:dyDescent="0.25">
      <c r="A2937" s="561" t="s">
        <v>2672</v>
      </c>
      <c r="B2937" s="561" t="s">
        <v>2673</v>
      </c>
      <c r="C2937" s="561" t="s">
        <v>2940</v>
      </c>
      <c r="D2937" s="561" t="s">
        <v>2941</v>
      </c>
      <c r="E2937" s="562" t="s">
        <v>22</v>
      </c>
      <c r="F2937" s="561" t="s">
        <v>22</v>
      </c>
      <c r="G2937" s="561" t="s">
        <v>28644</v>
      </c>
      <c r="H2937" s="561" t="s">
        <v>28645</v>
      </c>
      <c r="I2937" s="561" t="s">
        <v>23270</v>
      </c>
      <c r="J2937" s="561" t="s">
        <v>24</v>
      </c>
      <c r="K2937" s="562" t="s">
        <v>28646</v>
      </c>
      <c r="L2937" s="561" t="s">
        <v>25</v>
      </c>
    </row>
    <row r="2938" spans="1:12" x14ac:dyDescent="0.25">
      <c r="A2938" s="561" t="s">
        <v>2672</v>
      </c>
      <c r="B2938" s="561" t="s">
        <v>2673</v>
      </c>
      <c r="C2938" s="561" t="s">
        <v>2940</v>
      </c>
      <c r="D2938" s="561" t="s">
        <v>2941</v>
      </c>
      <c r="E2938" s="562" t="s">
        <v>22</v>
      </c>
      <c r="F2938" s="561" t="s">
        <v>22</v>
      </c>
      <c r="G2938" s="561" t="s">
        <v>28647</v>
      </c>
      <c r="H2938" s="561" t="s">
        <v>28648</v>
      </c>
      <c r="I2938" s="561" t="s">
        <v>23270</v>
      </c>
      <c r="J2938" s="561" t="s">
        <v>24</v>
      </c>
      <c r="K2938" s="562" t="s">
        <v>7750</v>
      </c>
      <c r="L2938" s="561" t="s">
        <v>25</v>
      </c>
    </row>
    <row r="2939" spans="1:12" x14ac:dyDescent="0.25">
      <c r="A2939" s="561" t="s">
        <v>2672</v>
      </c>
      <c r="B2939" s="561" t="s">
        <v>2673</v>
      </c>
      <c r="C2939" s="561" t="s">
        <v>2940</v>
      </c>
      <c r="D2939" s="561" t="s">
        <v>2941</v>
      </c>
      <c r="E2939" s="562" t="s">
        <v>22</v>
      </c>
      <c r="F2939" s="561" t="s">
        <v>22</v>
      </c>
      <c r="G2939" s="561" t="s">
        <v>28649</v>
      </c>
      <c r="H2939" s="561" t="s">
        <v>28650</v>
      </c>
      <c r="I2939" s="561" t="s">
        <v>23270</v>
      </c>
      <c r="J2939" s="561" t="s">
        <v>24</v>
      </c>
      <c r="K2939" s="562" t="s">
        <v>28651</v>
      </c>
      <c r="L2939" s="561" t="s">
        <v>25</v>
      </c>
    </row>
    <row r="2940" spans="1:12" x14ac:dyDescent="0.25">
      <c r="A2940" s="561" t="s">
        <v>2672</v>
      </c>
      <c r="B2940" s="561" t="s">
        <v>2673</v>
      </c>
      <c r="C2940" s="561" t="s">
        <v>2940</v>
      </c>
      <c r="D2940" s="561" t="s">
        <v>2941</v>
      </c>
      <c r="E2940" s="562" t="s">
        <v>22</v>
      </c>
      <c r="F2940" s="561" t="s">
        <v>22</v>
      </c>
      <c r="G2940" s="561" t="s">
        <v>28652</v>
      </c>
      <c r="H2940" s="561" t="s">
        <v>28653</v>
      </c>
      <c r="I2940" s="561" t="s">
        <v>23270</v>
      </c>
      <c r="J2940" s="561" t="s">
        <v>24</v>
      </c>
      <c r="K2940" s="562" t="s">
        <v>28654</v>
      </c>
      <c r="L2940" s="561" t="s">
        <v>25</v>
      </c>
    </row>
    <row r="2941" spans="1:12" x14ac:dyDescent="0.25">
      <c r="A2941" s="561" t="s">
        <v>2672</v>
      </c>
      <c r="B2941" s="561" t="s">
        <v>2673</v>
      </c>
      <c r="C2941" s="561" t="s">
        <v>2940</v>
      </c>
      <c r="D2941" s="561" t="s">
        <v>2941</v>
      </c>
      <c r="E2941" s="562" t="s">
        <v>22</v>
      </c>
      <c r="F2941" s="561" t="s">
        <v>22</v>
      </c>
      <c r="G2941" s="561" t="s">
        <v>28655</v>
      </c>
      <c r="H2941" s="561" t="s">
        <v>28656</v>
      </c>
      <c r="I2941" s="561" t="s">
        <v>23270</v>
      </c>
      <c r="J2941" s="561" t="s">
        <v>24</v>
      </c>
      <c r="K2941" s="562" t="s">
        <v>28657</v>
      </c>
      <c r="L2941" s="561" t="s">
        <v>25</v>
      </c>
    </row>
    <row r="2942" spans="1:12" x14ac:dyDescent="0.25">
      <c r="A2942" s="561" t="s">
        <v>2672</v>
      </c>
      <c r="B2942" s="561" t="s">
        <v>2673</v>
      </c>
      <c r="C2942" s="561" t="s">
        <v>2940</v>
      </c>
      <c r="D2942" s="561" t="s">
        <v>2941</v>
      </c>
      <c r="E2942" s="562" t="s">
        <v>22</v>
      </c>
      <c r="F2942" s="561" t="s">
        <v>22</v>
      </c>
      <c r="G2942" s="561" t="s">
        <v>28658</v>
      </c>
      <c r="H2942" s="561" t="s">
        <v>28659</v>
      </c>
      <c r="I2942" s="561" t="s">
        <v>23270</v>
      </c>
      <c r="J2942" s="561" t="s">
        <v>24</v>
      </c>
      <c r="K2942" s="562" t="s">
        <v>28660</v>
      </c>
      <c r="L2942" s="561" t="s">
        <v>25</v>
      </c>
    </row>
    <row r="2943" spans="1:12" x14ac:dyDescent="0.25">
      <c r="A2943" s="561" t="s">
        <v>2672</v>
      </c>
      <c r="B2943" s="561" t="s">
        <v>2673</v>
      </c>
      <c r="C2943" s="561" t="s">
        <v>2940</v>
      </c>
      <c r="D2943" s="561" t="s">
        <v>2941</v>
      </c>
      <c r="E2943" s="562" t="s">
        <v>22</v>
      </c>
      <c r="F2943" s="561" t="s">
        <v>22</v>
      </c>
      <c r="G2943" s="561" t="s">
        <v>28661</v>
      </c>
      <c r="H2943" s="561" t="s">
        <v>28662</v>
      </c>
      <c r="I2943" s="561" t="s">
        <v>23270</v>
      </c>
      <c r="J2943" s="561" t="s">
        <v>24</v>
      </c>
      <c r="K2943" s="562" t="s">
        <v>28663</v>
      </c>
      <c r="L2943" s="561" t="s">
        <v>25</v>
      </c>
    </row>
    <row r="2944" spans="1:12" x14ac:dyDescent="0.25">
      <c r="A2944" s="561" t="s">
        <v>2672</v>
      </c>
      <c r="B2944" s="561" t="s">
        <v>2673</v>
      </c>
      <c r="C2944" s="561" t="s">
        <v>2940</v>
      </c>
      <c r="D2944" s="561" t="s">
        <v>2941</v>
      </c>
      <c r="E2944" s="562" t="s">
        <v>22</v>
      </c>
      <c r="F2944" s="561" t="s">
        <v>22</v>
      </c>
      <c r="G2944" s="561" t="s">
        <v>28664</v>
      </c>
      <c r="H2944" s="561" t="s">
        <v>28665</v>
      </c>
      <c r="I2944" s="561" t="s">
        <v>23270</v>
      </c>
      <c r="J2944" s="561" t="s">
        <v>24</v>
      </c>
      <c r="K2944" s="562" t="s">
        <v>28666</v>
      </c>
      <c r="L2944" s="561" t="s">
        <v>25</v>
      </c>
    </row>
    <row r="2945" spans="1:12" x14ac:dyDescent="0.25">
      <c r="A2945" s="561" t="s">
        <v>2672</v>
      </c>
      <c r="B2945" s="561" t="s">
        <v>2673</v>
      </c>
      <c r="C2945" s="561" t="s">
        <v>2940</v>
      </c>
      <c r="D2945" s="561" t="s">
        <v>2941</v>
      </c>
      <c r="E2945" s="562" t="s">
        <v>22</v>
      </c>
      <c r="F2945" s="561" t="s">
        <v>22</v>
      </c>
      <c r="G2945" s="561" t="s">
        <v>28667</v>
      </c>
      <c r="H2945" s="561" t="s">
        <v>28668</v>
      </c>
      <c r="I2945" s="561" t="s">
        <v>23270</v>
      </c>
      <c r="J2945" s="561" t="s">
        <v>24</v>
      </c>
      <c r="K2945" s="562" t="s">
        <v>28669</v>
      </c>
      <c r="L2945" s="561" t="s">
        <v>25</v>
      </c>
    </row>
    <row r="2946" spans="1:12" x14ac:dyDescent="0.25">
      <c r="A2946" s="561" t="s">
        <v>2672</v>
      </c>
      <c r="B2946" s="561" t="s">
        <v>2673</v>
      </c>
      <c r="C2946" s="561" t="s">
        <v>2940</v>
      </c>
      <c r="D2946" s="561" t="s">
        <v>2941</v>
      </c>
      <c r="E2946" s="562" t="s">
        <v>22</v>
      </c>
      <c r="F2946" s="561" t="s">
        <v>22</v>
      </c>
      <c r="G2946" s="561" t="s">
        <v>28670</v>
      </c>
      <c r="H2946" s="561" t="s">
        <v>28671</v>
      </c>
      <c r="I2946" s="561" t="s">
        <v>23270</v>
      </c>
      <c r="J2946" s="561" t="s">
        <v>24</v>
      </c>
      <c r="K2946" s="562" t="s">
        <v>28672</v>
      </c>
      <c r="L2946" s="561" t="s">
        <v>25</v>
      </c>
    </row>
    <row r="2947" spans="1:12" x14ac:dyDescent="0.25">
      <c r="A2947" s="561" t="s">
        <v>2672</v>
      </c>
      <c r="B2947" s="561" t="s">
        <v>2673</v>
      </c>
      <c r="C2947" s="561" t="s">
        <v>2940</v>
      </c>
      <c r="D2947" s="561" t="s">
        <v>2941</v>
      </c>
      <c r="E2947" s="562" t="s">
        <v>22</v>
      </c>
      <c r="F2947" s="561" t="s">
        <v>22</v>
      </c>
      <c r="G2947" s="561" t="s">
        <v>28673</v>
      </c>
      <c r="H2947" s="561" t="s">
        <v>28674</v>
      </c>
      <c r="I2947" s="561" t="s">
        <v>23270</v>
      </c>
      <c r="J2947" s="561" t="s">
        <v>24</v>
      </c>
      <c r="K2947" s="562" t="s">
        <v>28675</v>
      </c>
      <c r="L2947" s="561" t="s">
        <v>25</v>
      </c>
    </row>
    <row r="2948" spans="1:12" x14ac:dyDescent="0.25">
      <c r="A2948" s="561" t="s">
        <v>2672</v>
      </c>
      <c r="B2948" s="561" t="s">
        <v>2673</v>
      </c>
      <c r="C2948" s="561" t="s">
        <v>2940</v>
      </c>
      <c r="D2948" s="561" t="s">
        <v>2941</v>
      </c>
      <c r="E2948" s="562" t="s">
        <v>22</v>
      </c>
      <c r="F2948" s="561" t="s">
        <v>22</v>
      </c>
      <c r="G2948" s="561" t="s">
        <v>28676</v>
      </c>
      <c r="H2948" s="561" t="s">
        <v>28677</v>
      </c>
      <c r="I2948" s="561" t="s">
        <v>23270</v>
      </c>
      <c r="J2948" s="561" t="s">
        <v>24</v>
      </c>
      <c r="K2948" s="562" t="s">
        <v>28678</v>
      </c>
      <c r="L2948" s="561" t="s">
        <v>25</v>
      </c>
    </row>
    <row r="2949" spans="1:12" x14ac:dyDescent="0.25">
      <c r="A2949" s="561" t="s">
        <v>2672</v>
      </c>
      <c r="B2949" s="561" t="s">
        <v>2673</v>
      </c>
      <c r="C2949" s="561" t="s">
        <v>2940</v>
      </c>
      <c r="D2949" s="561" t="s">
        <v>2941</v>
      </c>
      <c r="E2949" s="562" t="s">
        <v>22</v>
      </c>
      <c r="F2949" s="561" t="s">
        <v>22</v>
      </c>
      <c r="G2949" s="561" t="s">
        <v>28679</v>
      </c>
      <c r="H2949" s="561" t="s">
        <v>28680</v>
      </c>
      <c r="I2949" s="561" t="s">
        <v>23270</v>
      </c>
      <c r="J2949" s="561" t="s">
        <v>24</v>
      </c>
      <c r="K2949" s="562" t="s">
        <v>28681</v>
      </c>
      <c r="L2949" s="561" t="s">
        <v>25</v>
      </c>
    </row>
    <row r="2950" spans="1:12" x14ac:dyDescent="0.25">
      <c r="A2950" s="561" t="s">
        <v>2672</v>
      </c>
      <c r="B2950" s="561" t="s">
        <v>2673</v>
      </c>
      <c r="C2950" s="561" t="s">
        <v>2940</v>
      </c>
      <c r="D2950" s="561" t="s">
        <v>2941</v>
      </c>
      <c r="E2950" s="562" t="s">
        <v>22</v>
      </c>
      <c r="F2950" s="561" t="s">
        <v>22</v>
      </c>
      <c r="G2950" s="561" t="s">
        <v>28682</v>
      </c>
      <c r="H2950" s="561" t="s">
        <v>28683</v>
      </c>
      <c r="I2950" s="561" t="s">
        <v>23270</v>
      </c>
      <c r="J2950" s="561" t="s">
        <v>24</v>
      </c>
      <c r="K2950" s="562" t="s">
        <v>28684</v>
      </c>
      <c r="L2950" s="561" t="s">
        <v>25</v>
      </c>
    </row>
    <row r="2951" spans="1:12" x14ac:dyDescent="0.25">
      <c r="A2951" s="561" t="s">
        <v>2672</v>
      </c>
      <c r="B2951" s="561" t="s">
        <v>2673</v>
      </c>
      <c r="C2951" s="561" t="s">
        <v>2940</v>
      </c>
      <c r="D2951" s="561" t="s">
        <v>2941</v>
      </c>
      <c r="E2951" s="562" t="s">
        <v>22</v>
      </c>
      <c r="F2951" s="561" t="s">
        <v>22</v>
      </c>
      <c r="G2951" s="561" t="s">
        <v>28685</v>
      </c>
      <c r="H2951" s="561" t="s">
        <v>28686</v>
      </c>
      <c r="I2951" s="561" t="s">
        <v>23270</v>
      </c>
      <c r="J2951" s="561" t="s">
        <v>24</v>
      </c>
      <c r="K2951" s="562" t="s">
        <v>28687</v>
      </c>
      <c r="L2951" s="561" t="s">
        <v>25</v>
      </c>
    </row>
    <row r="2952" spans="1:12" x14ac:dyDescent="0.25">
      <c r="A2952" s="561" t="s">
        <v>2672</v>
      </c>
      <c r="B2952" s="561" t="s">
        <v>2673</v>
      </c>
      <c r="C2952" s="561" t="s">
        <v>2940</v>
      </c>
      <c r="D2952" s="561" t="s">
        <v>2941</v>
      </c>
      <c r="E2952" s="562" t="s">
        <v>22</v>
      </c>
      <c r="F2952" s="561" t="s">
        <v>22</v>
      </c>
      <c r="G2952" s="561" t="s">
        <v>28688</v>
      </c>
      <c r="H2952" s="561" t="s">
        <v>28689</v>
      </c>
      <c r="I2952" s="561" t="s">
        <v>23270</v>
      </c>
      <c r="J2952" s="561" t="s">
        <v>24</v>
      </c>
      <c r="K2952" s="562" t="s">
        <v>28690</v>
      </c>
      <c r="L2952" s="561" t="s">
        <v>25</v>
      </c>
    </row>
    <row r="2953" spans="1:12" x14ac:dyDescent="0.25">
      <c r="A2953" s="561" t="s">
        <v>2672</v>
      </c>
      <c r="B2953" s="561" t="s">
        <v>2673</v>
      </c>
      <c r="C2953" s="561" t="s">
        <v>2940</v>
      </c>
      <c r="D2953" s="561" t="s">
        <v>2941</v>
      </c>
      <c r="E2953" s="562" t="s">
        <v>22</v>
      </c>
      <c r="F2953" s="561" t="s">
        <v>22</v>
      </c>
      <c r="G2953" s="561" t="s">
        <v>28691</v>
      </c>
      <c r="H2953" s="561" t="s">
        <v>28692</v>
      </c>
      <c r="I2953" s="561" t="s">
        <v>23270</v>
      </c>
      <c r="J2953" s="561" t="s">
        <v>24</v>
      </c>
      <c r="K2953" s="562" t="s">
        <v>3351</v>
      </c>
      <c r="L2953" s="561" t="s">
        <v>25</v>
      </c>
    </row>
    <row r="2954" spans="1:12" x14ac:dyDescent="0.25">
      <c r="A2954" s="561" t="s">
        <v>2672</v>
      </c>
      <c r="B2954" s="561" t="s">
        <v>2673</v>
      </c>
      <c r="C2954" s="561" t="s">
        <v>2940</v>
      </c>
      <c r="D2954" s="561" t="s">
        <v>2941</v>
      </c>
      <c r="E2954" s="562" t="s">
        <v>22</v>
      </c>
      <c r="F2954" s="561" t="s">
        <v>22</v>
      </c>
      <c r="G2954" s="561" t="s">
        <v>28693</v>
      </c>
      <c r="H2954" s="561" t="s">
        <v>28694</v>
      </c>
      <c r="I2954" s="561" t="s">
        <v>23270</v>
      </c>
      <c r="J2954" s="561" t="s">
        <v>24</v>
      </c>
      <c r="K2954" s="562" t="s">
        <v>24055</v>
      </c>
      <c r="L2954" s="561" t="s">
        <v>25</v>
      </c>
    </row>
    <row r="2955" spans="1:12" x14ac:dyDescent="0.25">
      <c r="A2955" s="561" t="s">
        <v>2672</v>
      </c>
      <c r="B2955" s="561" t="s">
        <v>2673</v>
      </c>
      <c r="C2955" s="561" t="s">
        <v>2940</v>
      </c>
      <c r="D2955" s="561" t="s">
        <v>2941</v>
      </c>
      <c r="E2955" s="562" t="s">
        <v>22</v>
      </c>
      <c r="F2955" s="561" t="s">
        <v>22</v>
      </c>
      <c r="G2955" s="561" t="s">
        <v>28695</v>
      </c>
      <c r="H2955" s="561" t="s">
        <v>28696</v>
      </c>
      <c r="I2955" s="561" t="s">
        <v>23270</v>
      </c>
      <c r="J2955" s="561" t="s">
        <v>24</v>
      </c>
      <c r="K2955" s="562" t="s">
        <v>28697</v>
      </c>
      <c r="L2955" s="561" t="s">
        <v>25</v>
      </c>
    </row>
    <row r="2956" spans="1:12" x14ac:dyDescent="0.25">
      <c r="A2956" s="561" t="s">
        <v>2672</v>
      </c>
      <c r="B2956" s="561" t="s">
        <v>2673</v>
      </c>
      <c r="C2956" s="561" t="s">
        <v>2940</v>
      </c>
      <c r="D2956" s="561" t="s">
        <v>2941</v>
      </c>
      <c r="E2956" s="562" t="s">
        <v>22</v>
      </c>
      <c r="F2956" s="561" t="s">
        <v>22</v>
      </c>
      <c r="G2956" s="561" t="s">
        <v>28698</v>
      </c>
      <c r="H2956" s="561" t="s">
        <v>28699</v>
      </c>
      <c r="I2956" s="561" t="s">
        <v>23270</v>
      </c>
      <c r="J2956" s="561" t="s">
        <v>24</v>
      </c>
      <c r="K2956" s="562" t="s">
        <v>7109</v>
      </c>
      <c r="L2956" s="561" t="s">
        <v>25</v>
      </c>
    </row>
    <row r="2957" spans="1:12" x14ac:dyDescent="0.25">
      <c r="A2957" s="561" t="s">
        <v>2672</v>
      </c>
      <c r="B2957" s="561" t="s">
        <v>2673</v>
      </c>
      <c r="C2957" s="561" t="s">
        <v>2940</v>
      </c>
      <c r="D2957" s="561" t="s">
        <v>2941</v>
      </c>
      <c r="E2957" s="562" t="s">
        <v>22</v>
      </c>
      <c r="F2957" s="561" t="s">
        <v>22</v>
      </c>
      <c r="G2957" s="561" t="s">
        <v>28700</v>
      </c>
      <c r="H2957" s="561" t="s">
        <v>28701</v>
      </c>
      <c r="I2957" s="561" t="s">
        <v>23270</v>
      </c>
      <c r="J2957" s="561" t="s">
        <v>24</v>
      </c>
      <c r="K2957" s="562" t="s">
        <v>28702</v>
      </c>
      <c r="L2957" s="561" t="s">
        <v>25</v>
      </c>
    </row>
    <row r="2958" spans="1:12" x14ac:dyDescent="0.25">
      <c r="A2958" s="561" t="s">
        <v>2672</v>
      </c>
      <c r="B2958" s="561" t="s">
        <v>2673</v>
      </c>
      <c r="C2958" s="561" t="s">
        <v>2940</v>
      </c>
      <c r="D2958" s="561" t="s">
        <v>2941</v>
      </c>
      <c r="E2958" s="562" t="s">
        <v>22</v>
      </c>
      <c r="F2958" s="561" t="s">
        <v>22</v>
      </c>
      <c r="G2958" s="561" t="s">
        <v>28703</v>
      </c>
      <c r="H2958" s="561" t="s">
        <v>28704</v>
      </c>
      <c r="I2958" s="561" t="s">
        <v>23270</v>
      </c>
      <c r="J2958" s="561" t="s">
        <v>24</v>
      </c>
      <c r="K2958" s="562" t="s">
        <v>28705</v>
      </c>
      <c r="L2958" s="561" t="s">
        <v>25</v>
      </c>
    </row>
    <row r="2959" spans="1:12" x14ac:dyDescent="0.25">
      <c r="A2959" s="561" t="s">
        <v>2672</v>
      </c>
      <c r="B2959" s="561" t="s">
        <v>2673</v>
      </c>
      <c r="C2959" s="561" t="s">
        <v>2940</v>
      </c>
      <c r="D2959" s="561" t="s">
        <v>2941</v>
      </c>
      <c r="E2959" s="562" t="s">
        <v>22</v>
      </c>
      <c r="F2959" s="561" t="s">
        <v>22</v>
      </c>
      <c r="G2959" s="561" t="s">
        <v>28706</v>
      </c>
      <c r="H2959" s="561" t="s">
        <v>28707</v>
      </c>
      <c r="I2959" s="561" t="s">
        <v>23270</v>
      </c>
      <c r="J2959" s="561" t="s">
        <v>24</v>
      </c>
      <c r="K2959" s="562" t="s">
        <v>28708</v>
      </c>
      <c r="L2959" s="561" t="s">
        <v>25</v>
      </c>
    </row>
    <row r="2960" spans="1:12" x14ac:dyDescent="0.25">
      <c r="A2960" s="561" t="s">
        <v>2672</v>
      </c>
      <c r="B2960" s="561" t="s">
        <v>2673</v>
      </c>
      <c r="C2960" s="561" t="s">
        <v>2940</v>
      </c>
      <c r="D2960" s="561" t="s">
        <v>2941</v>
      </c>
      <c r="E2960" s="562" t="s">
        <v>22</v>
      </c>
      <c r="F2960" s="561" t="s">
        <v>22</v>
      </c>
      <c r="G2960" s="561" t="s">
        <v>28709</v>
      </c>
      <c r="H2960" s="561" t="s">
        <v>28710</v>
      </c>
      <c r="I2960" s="561" t="s">
        <v>23270</v>
      </c>
      <c r="J2960" s="561" t="s">
        <v>24</v>
      </c>
      <c r="K2960" s="562" t="s">
        <v>28711</v>
      </c>
      <c r="L2960" s="561" t="s">
        <v>25</v>
      </c>
    </row>
    <row r="2961" spans="1:12" x14ac:dyDescent="0.25">
      <c r="A2961" s="561" t="s">
        <v>2672</v>
      </c>
      <c r="B2961" s="561" t="s">
        <v>2673</v>
      </c>
      <c r="C2961" s="561" t="s">
        <v>2940</v>
      </c>
      <c r="D2961" s="561" t="s">
        <v>2941</v>
      </c>
      <c r="E2961" s="562" t="s">
        <v>22</v>
      </c>
      <c r="F2961" s="561" t="s">
        <v>22</v>
      </c>
      <c r="G2961" s="561" t="s">
        <v>28712</v>
      </c>
      <c r="H2961" s="561" t="s">
        <v>28713</v>
      </c>
      <c r="I2961" s="561" t="s">
        <v>23270</v>
      </c>
      <c r="J2961" s="561" t="s">
        <v>24</v>
      </c>
      <c r="K2961" s="562" t="s">
        <v>28714</v>
      </c>
      <c r="L2961" s="561" t="s">
        <v>25</v>
      </c>
    </row>
    <row r="2962" spans="1:12" x14ac:dyDescent="0.25">
      <c r="A2962" s="561" t="s">
        <v>2672</v>
      </c>
      <c r="B2962" s="561" t="s">
        <v>2673</v>
      </c>
      <c r="C2962" s="561" t="s">
        <v>2940</v>
      </c>
      <c r="D2962" s="561" t="s">
        <v>2941</v>
      </c>
      <c r="E2962" s="562" t="s">
        <v>22</v>
      </c>
      <c r="F2962" s="561" t="s">
        <v>22</v>
      </c>
      <c r="G2962" s="561" t="s">
        <v>28715</v>
      </c>
      <c r="H2962" s="561" t="s">
        <v>28716</v>
      </c>
      <c r="I2962" s="561" t="s">
        <v>23270</v>
      </c>
      <c r="J2962" s="561" t="s">
        <v>24</v>
      </c>
      <c r="K2962" s="562" t="s">
        <v>28717</v>
      </c>
      <c r="L2962" s="561" t="s">
        <v>25</v>
      </c>
    </row>
    <row r="2963" spans="1:12" x14ac:dyDescent="0.25">
      <c r="A2963" s="561" t="s">
        <v>2672</v>
      </c>
      <c r="B2963" s="561" t="s">
        <v>2673</v>
      </c>
      <c r="C2963" s="561" t="s">
        <v>2940</v>
      </c>
      <c r="D2963" s="561" t="s">
        <v>2941</v>
      </c>
      <c r="E2963" s="562" t="s">
        <v>22</v>
      </c>
      <c r="F2963" s="561" t="s">
        <v>22</v>
      </c>
      <c r="G2963" s="561" t="s">
        <v>28718</v>
      </c>
      <c r="H2963" s="561" t="s">
        <v>28719</v>
      </c>
      <c r="I2963" s="561" t="s">
        <v>23270</v>
      </c>
      <c r="J2963" s="561" t="s">
        <v>24</v>
      </c>
      <c r="K2963" s="562" t="s">
        <v>28720</v>
      </c>
      <c r="L2963" s="561" t="s">
        <v>25</v>
      </c>
    </row>
    <row r="2964" spans="1:12" x14ac:dyDescent="0.25">
      <c r="A2964" s="561" t="s">
        <v>2672</v>
      </c>
      <c r="B2964" s="561" t="s">
        <v>2673</v>
      </c>
      <c r="C2964" s="561" t="s">
        <v>2940</v>
      </c>
      <c r="D2964" s="561" t="s">
        <v>2941</v>
      </c>
      <c r="E2964" s="562" t="s">
        <v>22</v>
      </c>
      <c r="F2964" s="561" t="s">
        <v>22</v>
      </c>
      <c r="G2964" s="561" t="s">
        <v>28721</v>
      </c>
      <c r="H2964" s="561" t="s">
        <v>28722</v>
      </c>
      <c r="I2964" s="561" t="s">
        <v>23270</v>
      </c>
      <c r="J2964" s="561" t="s">
        <v>24</v>
      </c>
      <c r="K2964" s="562" t="s">
        <v>28723</v>
      </c>
      <c r="L2964" s="561" t="s">
        <v>25</v>
      </c>
    </row>
    <row r="2965" spans="1:12" x14ac:dyDescent="0.25">
      <c r="A2965" s="561" t="s">
        <v>2672</v>
      </c>
      <c r="B2965" s="561" t="s">
        <v>2673</v>
      </c>
      <c r="C2965" s="561" t="s">
        <v>2940</v>
      </c>
      <c r="D2965" s="561" t="s">
        <v>2941</v>
      </c>
      <c r="E2965" s="562" t="s">
        <v>22</v>
      </c>
      <c r="F2965" s="561" t="s">
        <v>22</v>
      </c>
      <c r="G2965" s="561" t="s">
        <v>28724</v>
      </c>
      <c r="H2965" s="561" t="s">
        <v>28725</v>
      </c>
      <c r="I2965" s="561" t="s">
        <v>23270</v>
      </c>
      <c r="J2965" s="561" t="s">
        <v>24</v>
      </c>
      <c r="K2965" s="562" t="s">
        <v>8111</v>
      </c>
      <c r="L2965" s="561" t="s">
        <v>25</v>
      </c>
    </row>
    <row r="2966" spans="1:12" x14ac:dyDescent="0.25">
      <c r="A2966" s="561" t="s">
        <v>2672</v>
      </c>
      <c r="B2966" s="561" t="s">
        <v>2673</v>
      </c>
      <c r="C2966" s="561" t="s">
        <v>2940</v>
      </c>
      <c r="D2966" s="561" t="s">
        <v>2941</v>
      </c>
      <c r="E2966" s="562" t="s">
        <v>22</v>
      </c>
      <c r="F2966" s="561" t="s">
        <v>22</v>
      </c>
      <c r="G2966" s="561" t="s">
        <v>28726</v>
      </c>
      <c r="H2966" s="561" t="s">
        <v>28727</v>
      </c>
      <c r="I2966" s="561" t="s">
        <v>23270</v>
      </c>
      <c r="J2966" s="561" t="s">
        <v>24</v>
      </c>
      <c r="K2966" s="562" t="s">
        <v>28728</v>
      </c>
      <c r="L2966" s="561" t="s">
        <v>25</v>
      </c>
    </row>
    <row r="2967" spans="1:12" x14ac:dyDescent="0.25">
      <c r="A2967" s="561" t="s">
        <v>2672</v>
      </c>
      <c r="B2967" s="561" t="s">
        <v>2673</v>
      </c>
      <c r="C2967" s="561" t="s">
        <v>2940</v>
      </c>
      <c r="D2967" s="561" t="s">
        <v>2941</v>
      </c>
      <c r="E2967" s="562" t="s">
        <v>22</v>
      </c>
      <c r="F2967" s="561" t="s">
        <v>22</v>
      </c>
      <c r="G2967" s="561" t="s">
        <v>28729</v>
      </c>
      <c r="H2967" s="561" t="s">
        <v>28730</v>
      </c>
      <c r="I2967" s="561" t="s">
        <v>23270</v>
      </c>
      <c r="J2967" s="561" t="s">
        <v>24</v>
      </c>
      <c r="K2967" s="562" t="s">
        <v>28731</v>
      </c>
      <c r="L2967" s="561" t="s">
        <v>25</v>
      </c>
    </row>
    <row r="2968" spans="1:12" x14ac:dyDescent="0.25">
      <c r="A2968" s="561" t="s">
        <v>2672</v>
      </c>
      <c r="B2968" s="561" t="s">
        <v>2673</v>
      </c>
      <c r="C2968" s="561" t="s">
        <v>2940</v>
      </c>
      <c r="D2968" s="561" t="s">
        <v>2941</v>
      </c>
      <c r="E2968" s="562" t="s">
        <v>22</v>
      </c>
      <c r="F2968" s="561" t="s">
        <v>22</v>
      </c>
      <c r="G2968" s="561" t="s">
        <v>28732</v>
      </c>
      <c r="H2968" s="561" t="s">
        <v>28733</v>
      </c>
      <c r="I2968" s="561" t="s">
        <v>23270</v>
      </c>
      <c r="J2968" s="561" t="s">
        <v>24</v>
      </c>
      <c r="K2968" s="562" t="s">
        <v>7675</v>
      </c>
      <c r="L2968" s="561" t="s">
        <v>25</v>
      </c>
    </row>
    <row r="2969" spans="1:12" x14ac:dyDescent="0.25">
      <c r="A2969" s="561" t="s">
        <v>2672</v>
      </c>
      <c r="B2969" s="561" t="s">
        <v>2673</v>
      </c>
      <c r="C2969" s="561" t="s">
        <v>2940</v>
      </c>
      <c r="D2969" s="561" t="s">
        <v>2941</v>
      </c>
      <c r="E2969" s="562" t="s">
        <v>22</v>
      </c>
      <c r="F2969" s="561" t="s">
        <v>22</v>
      </c>
      <c r="G2969" s="561" t="s">
        <v>28734</v>
      </c>
      <c r="H2969" s="561" t="s">
        <v>28735</v>
      </c>
      <c r="I2969" s="561" t="s">
        <v>23270</v>
      </c>
      <c r="J2969" s="561" t="s">
        <v>24</v>
      </c>
      <c r="K2969" s="562" t="s">
        <v>28736</v>
      </c>
      <c r="L2969" s="561" t="s">
        <v>25</v>
      </c>
    </row>
    <row r="2970" spans="1:12" x14ac:dyDescent="0.25">
      <c r="A2970" s="561" t="s">
        <v>2672</v>
      </c>
      <c r="B2970" s="561" t="s">
        <v>2673</v>
      </c>
      <c r="C2970" s="561" t="s">
        <v>2950</v>
      </c>
      <c r="D2970" s="561" t="s">
        <v>2951</v>
      </c>
      <c r="E2970" s="562" t="s">
        <v>22</v>
      </c>
      <c r="F2970" s="561" t="s">
        <v>22</v>
      </c>
      <c r="G2970" s="561" t="s">
        <v>28737</v>
      </c>
      <c r="H2970" s="561" t="s">
        <v>2952</v>
      </c>
      <c r="I2970" s="561" t="s">
        <v>23270</v>
      </c>
      <c r="J2970" s="561" t="s">
        <v>24</v>
      </c>
      <c r="K2970" s="562" t="s">
        <v>3918</v>
      </c>
      <c r="L2970" s="561" t="s">
        <v>25</v>
      </c>
    </row>
    <row r="2971" spans="1:12" x14ac:dyDescent="0.25">
      <c r="A2971" s="561" t="s">
        <v>2672</v>
      </c>
      <c r="B2971" s="561" t="s">
        <v>2673</v>
      </c>
      <c r="C2971" s="561" t="s">
        <v>2950</v>
      </c>
      <c r="D2971" s="561" t="s">
        <v>2951</v>
      </c>
      <c r="E2971" s="562" t="s">
        <v>22</v>
      </c>
      <c r="F2971" s="561" t="s">
        <v>22</v>
      </c>
      <c r="G2971" s="561" t="s">
        <v>28738</v>
      </c>
      <c r="H2971" s="561" t="s">
        <v>2953</v>
      </c>
      <c r="I2971" s="561" t="s">
        <v>23270</v>
      </c>
      <c r="J2971" s="561" t="s">
        <v>24</v>
      </c>
      <c r="K2971" s="562" t="s">
        <v>2442</v>
      </c>
      <c r="L2971" s="561" t="s">
        <v>25</v>
      </c>
    </row>
    <row r="2972" spans="1:12" x14ac:dyDescent="0.25">
      <c r="A2972" s="561" t="s">
        <v>2672</v>
      </c>
      <c r="B2972" s="561" t="s">
        <v>2673</v>
      </c>
      <c r="C2972" s="561" t="s">
        <v>2950</v>
      </c>
      <c r="D2972" s="561" t="s">
        <v>2951</v>
      </c>
      <c r="E2972" s="562" t="s">
        <v>22</v>
      </c>
      <c r="F2972" s="561" t="s">
        <v>22</v>
      </c>
      <c r="G2972" s="561" t="s">
        <v>28739</v>
      </c>
      <c r="H2972" s="561" t="s">
        <v>2954</v>
      </c>
      <c r="I2972" s="561" t="s">
        <v>23270</v>
      </c>
      <c r="J2972" s="561" t="s">
        <v>24</v>
      </c>
      <c r="K2972" s="562" t="s">
        <v>2744</v>
      </c>
      <c r="L2972" s="561" t="s">
        <v>25</v>
      </c>
    </row>
    <row r="2973" spans="1:12" x14ac:dyDescent="0.25">
      <c r="A2973" s="561" t="s">
        <v>2672</v>
      </c>
      <c r="B2973" s="561" t="s">
        <v>2673</v>
      </c>
      <c r="C2973" s="561" t="s">
        <v>2950</v>
      </c>
      <c r="D2973" s="561" t="s">
        <v>2951</v>
      </c>
      <c r="E2973" s="562" t="s">
        <v>22</v>
      </c>
      <c r="F2973" s="561" t="s">
        <v>22</v>
      </c>
      <c r="G2973" s="561" t="s">
        <v>28740</v>
      </c>
      <c r="H2973" s="561" t="s">
        <v>2956</v>
      </c>
      <c r="I2973" s="561" t="s">
        <v>23270</v>
      </c>
      <c r="J2973" s="561" t="s">
        <v>24</v>
      </c>
      <c r="K2973" s="562" t="s">
        <v>3865</v>
      </c>
      <c r="L2973" s="561" t="s">
        <v>25</v>
      </c>
    </row>
    <row r="2974" spans="1:12" x14ac:dyDescent="0.25">
      <c r="A2974" s="561" t="s">
        <v>2672</v>
      </c>
      <c r="B2974" s="561" t="s">
        <v>2673</v>
      </c>
      <c r="C2974" s="561" t="s">
        <v>2950</v>
      </c>
      <c r="D2974" s="561" t="s">
        <v>2951</v>
      </c>
      <c r="E2974" s="562" t="s">
        <v>22</v>
      </c>
      <c r="F2974" s="561" t="s">
        <v>22</v>
      </c>
      <c r="G2974" s="561" t="s">
        <v>28741</v>
      </c>
      <c r="H2974" s="561" t="s">
        <v>2958</v>
      </c>
      <c r="I2974" s="561" t="s">
        <v>23270</v>
      </c>
      <c r="J2974" s="561" t="s">
        <v>24</v>
      </c>
      <c r="K2974" s="562" t="s">
        <v>1964</v>
      </c>
      <c r="L2974" s="561" t="s">
        <v>25</v>
      </c>
    </row>
    <row r="2975" spans="1:12" x14ac:dyDescent="0.25">
      <c r="A2975" s="561" t="s">
        <v>2672</v>
      </c>
      <c r="B2975" s="561" t="s">
        <v>2673</v>
      </c>
      <c r="C2975" s="561" t="s">
        <v>2950</v>
      </c>
      <c r="D2975" s="561" t="s">
        <v>2951</v>
      </c>
      <c r="E2975" s="562" t="s">
        <v>22</v>
      </c>
      <c r="F2975" s="561" t="s">
        <v>22</v>
      </c>
      <c r="G2975" s="561" t="s">
        <v>28742</v>
      </c>
      <c r="H2975" s="561" t="s">
        <v>2960</v>
      </c>
      <c r="I2975" s="561" t="s">
        <v>23270</v>
      </c>
      <c r="J2975" s="561" t="s">
        <v>24</v>
      </c>
      <c r="K2975" s="562" t="s">
        <v>1916</v>
      </c>
      <c r="L2975" s="561" t="s">
        <v>25</v>
      </c>
    </row>
    <row r="2976" spans="1:12" x14ac:dyDescent="0.25">
      <c r="A2976" s="561" t="s">
        <v>2672</v>
      </c>
      <c r="B2976" s="561" t="s">
        <v>2673</v>
      </c>
      <c r="C2976" s="561" t="s">
        <v>2950</v>
      </c>
      <c r="D2976" s="561" t="s">
        <v>2951</v>
      </c>
      <c r="E2976" s="562" t="s">
        <v>22</v>
      </c>
      <c r="F2976" s="561" t="s">
        <v>22</v>
      </c>
      <c r="G2976" s="561" t="s">
        <v>28743</v>
      </c>
      <c r="H2976" s="561" t="s">
        <v>2961</v>
      </c>
      <c r="I2976" s="561" t="s">
        <v>23270</v>
      </c>
      <c r="J2976" s="561" t="s">
        <v>24</v>
      </c>
      <c r="K2976" s="562" t="s">
        <v>6929</v>
      </c>
      <c r="L2976" s="561" t="s">
        <v>25</v>
      </c>
    </row>
    <row r="2977" spans="1:12" x14ac:dyDescent="0.25">
      <c r="A2977" s="561" t="s">
        <v>2672</v>
      </c>
      <c r="B2977" s="561" t="s">
        <v>2673</v>
      </c>
      <c r="C2977" s="561" t="s">
        <v>2950</v>
      </c>
      <c r="D2977" s="561" t="s">
        <v>2951</v>
      </c>
      <c r="E2977" s="562" t="s">
        <v>22</v>
      </c>
      <c r="F2977" s="561" t="s">
        <v>22</v>
      </c>
      <c r="G2977" s="561" t="s">
        <v>28744</v>
      </c>
      <c r="H2977" s="561" t="s">
        <v>2963</v>
      </c>
      <c r="I2977" s="561" t="s">
        <v>23270</v>
      </c>
      <c r="J2977" s="561" t="s">
        <v>24</v>
      </c>
      <c r="K2977" s="562" t="s">
        <v>5609</v>
      </c>
      <c r="L2977" s="561" t="s">
        <v>25</v>
      </c>
    </row>
    <row r="2978" spans="1:12" x14ac:dyDescent="0.25">
      <c r="A2978" s="561" t="s">
        <v>2672</v>
      </c>
      <c r="B2978" s="561" t="s">
        <v>2673</v>
      </c>
      <c r="C2978" s="561" t="s">
        <v>2950</v>
      </c>
      <c r="D2978" s="561" t="s">
        <v>2951</v>
      </c>
      <c r="E2978" s="562" t="s">
        <v>22</v>
      </c>
      <c r="F2978" s="561" t="s">
        <v>22</v>
      </c>
      <c r="G2978" s="561" t="s">
        <v>28745</v>
      </c>
      <c r="H2978" s="561" t="s">
        <v>2965</v>
      </c>
      <c r="I2978" s="561" t="s">
        <v>23270</v>
      </c>
      <c r="J2978" s="561" t="s">
        <v>24</v>
      </c>
      <c r="K2978" s="562" t="s">
        <v>2543</v>
      </c>
      <c r="L2978" s="561" t="s">
        <v>25</v>
      </c>
    </row>
    <row r="2979" spans="1:12" x14ac:dyDescent="0.25">
      <c r="A2979" s="561" t="s">
        <v>2672</v>
      </c>
      <c r="B2979" s="561" t="s">
        <v>2673</v>
      </c>
      <c r="C2979" s="561" t="s">
        <v>2950</v>
      </c>
      <c r="D2979" s="561" t="s">
        <v>2951</v>
      </c>
      <c r="E2979" s="562" t="s">
        <v>22</v>
      </c>
      <c r="F2979" s="561" t="s">
        <v>22</v>
      </c>
      <c r="G2979" s="561" t="s">
        <v>28746</v>
      </c>
      <c r="H2979" s="561" t="s">
        <v>2966</v>
      </c>
      <c r="I2979" s="561" t="s">
        <v>23270</v>
      </c>
      <c r="J2979" s="561" t="s">
        <v>24</v>
      </c>
      <c r="K2979" s="562" t="s">
        <v>23546</v>
      </c>
      <c r="L2979" s="561" t="s">
        <v>25</v>
      </c>
    </row>
    <row r="2980" spans="1:12" x14ac:dyDescent="0.25">
      <c r="A2980" s="561" t="s">
        <v>2672</v>
      </c>
      <c r="B2980" s="561" t="s">
        <v>2673</v>
      </c>
      <c r="C2980" s="561" t="s">
        <v>2950</v>
      </c>
      <c r="D2980" s="561" t="s">
        <v>2951</v>
      </c>
      <c r="E2980" s="562" t="s">
        <v>22</v>
      </c>
      <c r="F2980" s="561" t="s">
        <v>22</v>
      </c>
      <c r="G2980" s="561" t="s">
        <v>28747</v>
      </c>
      <c r="H2980" s="561" t="s">
        <v>2967</v>
      </c>
      <c r="I2980" s="561" t="s">
        <v>23270</v>
      </c>
      <c r="J2980" s="561" t="s">
        <v>24</v>
      </c>
      <c r="K2980" s="562" t="s">
        <v>554</v>
      </c>
      <c r="L2980" s="561" t="s">
        <v>25</v>
      </c>
    </row>
    <row r="2981" spans="1:12" x14ac:dyDescent="0.25">
      <c r="A2981" s="561" t="s">
        <v>2672</v>
      </c>
      <c r="B2981" s="561" t="s">
        <v>2673</v>
      </c>
      <c r="C2981" s="561" t="s">
        <v>2950</v>
      </c>
      <c r="D2981" s="561" t="s">
        <v>2951</v>
      </c>
      <c r="E2981" s="562" t="s">
        <v>22</v>
      </c>
      <c r="F2981" s="561" t="s">
        <v>22</v>
      </c>
      <c r="G2981" s="561" t="s">
        <v>28748</v>
      </c>
      <c r="H2981" s="561" t="s">
        <v>2968</v>
      </c>
      <c r="I2981" s="561" t="s">
        <v>23270</v>
      </c>
      <c r="J2981" s="561" t="s">
        <v>24</v>
      </c>
      <c r="K2981" s="562" t="s">
        <v>24516</v>
      </c>
      <c r="L2981" s="561" t="s">
        <v>25</v>
      </c>
    </row>
    <row r="2982" spans="1:12" x14ac:dyDescent="0.25">
      <c r="A2982" s="561" t="s">
        <v>2672</v>
      </c>
      <c r="B2982" s="561" t="s">
        <v>2673</v>
      </c>
      <c r="C2982" s="561" t="s">
        <v>2950</v>
      </c>
      <c r="D2982" s="561" t="s">
        <v>2951</v>
      </c>
      <c r="E2982" s="562" t="s">
        <v>22</v>
      </c>
      <c r="F2982" s="561" t="s">
        <v>22</v>
      </c>
      <c r="G2982" s="561" t="s">
        <v>28749</v>
      </c>
      <c r="H2982" s="561" t="s">
        <v>2969</v>
      </c>
      <c r="I2982" s="561" t="s">
        <v>23270</v>
      </c>
      <c r="J2982" s="561" t="s">
        <v>24</v>
      </c>
      <c r="K2982" s="562" t="s">
        <v>8265</v>
      </c>
      <c r="L2982" s="561" t="s">
        <v>25</v>
      </c>
    </row>
    <row r="2983" spans="1:12" x14ac:dyDescent="0.25">
      <c r="A2983" s="561" t="s">
        <v>2672</v>
      </c>
      <c r="B2983" s="561" t="s">
        <v>2673</v>
      </c>
      <c r="C2983" s="561" t="s">
        <v>2950</v>
      </c>
      <c r="D2983" s="561" t="s">
        <v>2951</v>
      </c>
      <c r="E2983" s="562" t="s">
        <v>22</v>
      </c>
      <c r="F2983" s="561" t="s">
        <v>22</v>
      </c>
      <c r="G2983" s="561" t="s">
        <v>28750</v>
      </c>
      <c r="H2983" s="561" t="s">
        <v>2970</v>
      </c>
      <c r="I2983" s="561" t="s">
        <v>23270</v>
      </c>
      <c r="J2983" s="561" t="s">
        <v>24</v>
      </c>
      <c r="K2983" s="562" t="s">
        <v>82</v>
      </c>
      <c r="L2983" s="561" t="s">
        <v>25</v>
      </c>
    </row>
    <row r="2984" spans="1:12" x14ac:dyDescent="0.25">
      <c r="A2984" s="561" t="s">
        <v>2672</v>
      </c>
      <c r="B2984" s="561" t="s">
        <v>2673</v>
      </c>
      <c r="C2984" s="561" t="s">
        <v>2950</v>
      </c>
      <c r="D2984" s="561" t="s">
        <v>2951</v>
      </c>
      <c r="E2984" s="562" t="s">
        <v>22</v>
      </c>
      <c r="F2984" s="561" t="s">
        <v>22</v>
      </c>
      <c r="G2984" s="561" t="s">
        <v>28751</v>
      </c>
      <c r="H2984" s="561" t="s">
        <v>2971</v>
      </c>
      <c r="I2984" s="561" t="s">
        <v>23270</v>
      </c>
      <c r="J2984" s="561" t="s">
        <v>24</v>
      </c>
      <c r="K2984" s="562" t="s">
        <v>28752</v>
      </c>
      <c r="L2984" s="561" t="s">
        <v>25</v>
      </c>
    </row>
    <row r="2985" spans="1:12" x14ac:dyDescent="0.25">
      <c r="A2985" s="561" t="s">
        <v>2672</v>
      </c>
      <c r="B2985" s="561" t="s">
        <v>2673</v>
      </c>
      <c r="C2985" s="561" t="s">
        <v>2950</v>
      </c>
      <c r="D2985" s="561" t="s">
        <v>2951</v>
      </c>
      <c r="E2985" s="562" t="s">
        <v>22</v>
      </c>
      <c r="F2985" s="561" t="s">
        <v>22</v>
      </c>
      <c r="G2985" s="561" t="s">
        <v>28753</v>
      </c>
      <c r="H2985" s="561" t="s">
        <v>2973</v>
      </c>
      <c r="I2985" s="561" t="s">
        <v>23270</v>
      </c>
      <c r="J2985" s="561" t="s">
        <v>24</v>
      </c>
      <c r="K2985" s="562" t="s">
        <v>28754</v>
      </c>
      <c r="L2985" s="561" t="s">
        <v>25</v>
      </c>
    </row>
    <row r="2986" spans="1:12" x14ac:dyDescent="0.25">
      <c r="A2986" s="561" t="s">
        <v>2672</v>
      </c>
      <c r="B2986" s="561" t="s">
        <v>2673</v>
      </c>
      <c r="C2986" s="561" t="s">
        <v>2950</v>
      </c>
      <c r="D2986" s="561" t="s">
        <v>2951</v>
      </c>
      <c r="E2986" s="562" t="s">
        <v>22</v>
      </c>
      <c r="F2986" s="561" t="s">
        <v>22</v>
      </c>
      <c r="G2986" s="561" t="s">
        <v>28755</v>
      </c>
      <c r="H2986" s="561" t="s">
        <v>2974</v>
      </c>
      <c r="I2986" s="561" t="s">
        <v>23270</v>
      </c>
      <c r="J2986" s="561" t="s">
        <v>24</v>
      </c>
      <c r="K2986" s="562" t="s">
        <v>7310</v>
      </c>
      <c r="L2986" s="561" t="s">
        <v>25</v>
      </c>
    </row>
    <row r="2987" spans="1:12" x14ac:dyDescent="0.25">
      <c r="A2987" s="561" t="s">
        <v>2672</v>
      </c>
      <c r="B2987" s="561" t="s">
        <v>2673</v>
      </c>
      <c r="C2987" s="561" t="s">
        <v>2950</v>
      </c>
      <c r="D2987" s="561" t="s">
        <v>2951</v>
      </c>
      <c r="E2987" s="562" t="s">
        <v>22</v>
      </c>
      <c r="F2987" s="561" t="s">
        <v>22</v>
      </c>
      <c r="G2987" s="561" t="s">
        <v>28756</v>
      </c>
      <c r="H2987" s="561" t="s">
        <v>2976</v>
      </c>
      <c r="I2987" s="561" t="s">
        <v>23270</v>
      </c>
      <c r="J2987" s="561" t="s">
        <v>24</v>
      </c>
      <c r="K2987" s="562" t="s">
        <v>1007</v>
      </c>
      <c r="L2987" s="561" t="s">
        <v>25</v>
      </c>
    </row>
    <row r="2988" spans="1:12" x14ac:dyDescent="0.25">
      <c r="A2988" s="561" t="s">
        <v>2672</v>
      </c>
      <c r="B2988" s="561" t="s">
        <v>2673</v>
      </c>
      <c r="C2988" s="561" t="s">
        <v>2950</v>
      </c>
      <c r="D2988" s="561" t="s">
        <v>2951</v>
      </c>
      <c r="E2988" s="562" t="s">
        <v>22</v>
      </c>
      <c r="F2988" s="561" t="s">
        <v>22</v>
      </c>
      <c r="G2988" s="561" t="s">
        <v>28757</v>
      </c>
      <c r="H2988" s="561" t="s">
        <v>2978</v>
      </c>
      <c r="I2988" s="561" t="s">
        <v>23270</v>
      </c>
      <c r="J2988" s="561" t="s">
        <v>24</v>
      </c>
      <c r="K2988" s="562" t="s">
        <v>28758</v>
      </c>
      <c r="L2988" s="561" t="s">
        <v>25</v>
      </c>
    </row>
    <row r="2989" spans="1:12" x14ac:dyDescent="0.25">
      <c r="A2989" s="561" t="s">
        <v>2672</v>
      </c>
      <c r="B2989" s="561" t="s">
        <v>2673</v>
      </c>
      <c r="C2989" s="561" t="s">
        <v>2950</v>
      </c>
      <c r="D2989" s="561" t="s">
        <v>2951</v>
      </c>
      <c r="E2989" s="562" t="s">
        <v>22</v>
      </c>
      <c r="F2989" s="561" t="s">
        <v>22</v>
      </c>
      <c r="G2989" s="561" t="s">
        <v>28759</v>
      </c>
      <c r="H2989" s="561" t="s">
        <v>2979</v>
      </c>
      <c r="I2989" s="561" t="s">
        <v>23270</v>
      </c>
      <c r="J2989" s="561" t="s">
        <v>24</v>
      </c>
      <c r="K2989" s="562" t="s">
        <v>7744</v>
      </c>
      <c r="L2989" s="561" t="s">
        <v>25</v>
      </c>
    </row>
    <row r="2990" spans="1:12" x14ac:dyDescent="0.25">
      <c r="A2990" s="561" t="s">
        <v>2672</v>
      </c>
      <c r="B2990" s="561" t="s">
        <v>2673</v>
      </c>
      <c r="C2990" s="561" t="s">
        <v>2950</v>
      </c>
      <c r="D2990" s="561" t="s">
        <v>2951</v>
      </c>
      <c r="E2990" s="562" t="s">
        <v>22</v>
      </c>
      <c r="F2990" s="561" t="s">
        <v>22</v>
      </c>
      <c r="G2990" s="561" t="s">
        <v>28760</v>
      </c>
      <c r="H2990" s="561" t="s">
        <v>2980</v>
      </c>
      <c r="I2990" s="561" t="s">
        <v>23270</v>
      </c>
      <c r="J2990" s="561" t="s">
        <v>24</v>
      </c>
      <c r="K2990" s="562" t="s">
        <v>28761</v>
      </c>
      <c r="L2990" s="561" t="s">
        <v>25</v>
      </c>
    </row>
    <row r="2991" spans="1:12" x14ac:dyDescent="0.25">
      <c r="A2991" s="561" t="s">
        <v>2672</v>
      </c>
      <c r="B2991" s="561" t="s">
        <v>2673</v>
      </c>
      <c r="C2991" s="561" t="s">
        <v>2950</v>
      </c>
      <c r="D2991" s="561" t="s">
        <v>2951</v>
      </c>
      <c r="E2991" s="562" t="s">
        <v>22</v>
      </c>
      <c r="F2991" s="561" t="s">
        <v>22</v>
      </c>
      <c r="G2991" s="561" t="s">
        <v>28762</v>
      </c>
      <c r="H2991" s="561" t="s">
        <v>2981</v>
      </c>
      <c r="I2991" s="561" t="s">
        <v>23270</v>
      </c>
      <c r="J2991" s="561" t="s">
        <v>24</v>
      </c>
      <c r="K2991" s="562" t="s">
        <v>7401</v>
      </c>
      <c r="L2991" s="561" t="s">
        <v>25</v>
      </c>
    </row>
    <row r="2992" spans="1:12" x14ac:dyDescent="0.25">
      <c r="A2992" s="561" t="s">
        <v>2672</v>
      </c>
      <c r="B2992" s="561" t="s">
        <v>2673</v>
      </c>
      <c r="C2992" s="561" t="s">
        <v>2950</v>
      </c>
      <c r="D2992" s="561" t="s">
        <v>2951</v>
      </c>
      <c r="E2992" s="562" t="s">
        <v>22</v>
      </c>
      <c r="F2992" s="561" t="s">
        <v>22</v>
      </c>
      <c r="G2992" s="561" t="s">
        <v>28763</v>
      </c>
      <c r="H2992" s="561" t="s">
        <v>2982</v>
      </c>
      <c r="I2992" s="561" t="s">
        <v>23270</v>
      </c>
      <c r="J2992" s="561" t="s">
        <v>24</v>
      </c>
      <c r="K2992" s="562" t="s">
        <v>5730</v>
      </c>
      <c r="L2992" s="561" t="s">
        <v>25</v>
      </c>
    </row>
    <row r="2993" spans="1:12" x14ac:dyDescent="0.25">
      <c r="A2993" s="561" t="s">
        <v>2672</v>
      </c>
      <c r="B2993" s="561" t="s">
        <v>2673</v>
      </c>
      <c r="C2993" s="561" t="s">
        <v>2950</v>
      </c>
      <c r="D2993" s="561" t="s">
        <v>2951</v>
      </c>
      <c r="E2993" s="562" t="s">
        <v>22</v>
      </c>
      <c r="F2993" s="561" t="s">
        <v>22</v>
      </c>
      <c r="G2993" s="561" t="s">
        <v>28764</v>
      </c>
      <c r="H2993" s="561" t="s">
        <v>2983</v>
      </c>
      <c r="I2993" s="561" t="s">
        <v>23270</v>
      </c>
      <c r="J2993" s="561" t="s">
        <v>24</v>
      </c>
      <c r="K2993" s="562" t="s">
        <v>28765</v>
      </c>
      <c r="L2993" s="561" t="s">
        <v>25</v>
      </c>
    </row>
    <row r="2994" spans="1:12" x14ac:dyDescent="0.25">
      <c r="A2994" s="561" t="s">
        <v>2672</v>
      </c>
      <c r="B2994" s="561" t="s">
        <v>2673</v>
      </c>
      <c r="C2994" s="561" t="s">
        <v>2950</v>
      </c>
      <c r="D2994" s="561" t="s">
        <v>2951</v>
      </c>
      <c r="E2994" s="562" t="s">
        <v>22</v>
      </c>
      <c r="F2994" s="561" t="s">
        <v>22</v>
      </c>
      <c r="G2994" s="561" t="s">
        <v>28766</v>
      </c>
      <c r="H2994" s="561" t="s">
        <v>2984</v>
      </c>
      <c r="I2994" s="561" t="s">
        <v>23270</v>
      </c>
      <c r="J2994" s="561" t="s">
        <v>24</v>
      </c>
      <c r="K2994" s="562" t="s">
        <v>28767</v>
      </c>
      <c r="L2994" s="561" t="s">
        <v>25</v>
      </c>
    </row>
    <row r="2995" spans="1:12" x14ac:dyDescent="0.25">
      <c r="A2995" s="561" t="s">
        <v>2672</v>
      </c>
      <c r="B2995" s="561" t="s">
        <v>2673</v>
      </c>
      <c r="C2995" s="561" t="s">
        <v>2950</v>
      </c>
      <c r="D2995" s="561" t="s">
        <v>2951</v>
      </c>
      <c r="E2995" s="562" t="s">
        <v>22</v>
      </c>
      <c r="F2995" s="561" t="s">
        <v>22</v>
      </c>
      <c r="G2995" s="561" t="s">
        <v>28768</v>
      </c>
      <c r="H2995" s="561" t="s">
        <v>2986</v>
      </c>
      <c r="I2995" s="561" t="s">
        <v>23270</v>
      </c>
      <c r="J2995" s="561" t="s">
        <v>24</v>
      </c>
      <c r="K2995" s="562" t="s">
        <v>28769</v>
      </c>
      <c r="L2995" s="561" t="s">
        <v>25</v>
      </c>
    </row>
    <row r="2996" spans="1:12" x14ac:dyDescent="0.25">
      <c r="A2996" s="561" t="s">
        <v>2672</v>
      </c>
      <c r="B2996" s="561" t="s">
        <v>2673</v>
      </c>
      <c r="C2996" s="561" t="s">
        <v>2950</v>
      </c>
      <c r="D2996" s="561" t="s">
        <v>2951</v>
      </c>
      <c r="E2996" s="562" t="s">
        <v>22</v>
      </c>
      <c r="F2996" s="561" t="s">
        <v>22</v>
      </c>
      <c r="G2996" s="561" t="s">
        <v>28770</v>
      </c>
      <c r="H2996" s="561" t="s">
        <v>2987</v>
      </c>
      <c r="I2996" s="561" t="s">
        <v>23270</v>
      </c>
      <c r="J2996" s="561" t="s">
        <v>24</v>
      </c>
      <c r="K2996" s="562" t="s">
        <v>28771</v>
      </c>
      <c r="L2996" s="561" t="s">
        <v>25</v>
      </c>
    </row>
    <row r="2997" spans="1:12" x14ac:dyDescent="0.25">
      <c r="A2997" s="561" t="s">
        <v>2672</v>
      </c>
      <c r="B2997" s="561" t="s">
        <v>2673</v>
      </c>
      <c r="C2997" s="561" t="s">
        <v>2950</v>
      </c>
      <c r="D2997" s="561" t="s">
        <v>2951</v>
      </c>
      <c r="E2997" s="562" t="s">
        <v>22</v>
      </c>
      <c r="F2997" s="561" t="s">
        <v>22</v>
      </c>
      <c r="G2997" s="561" t="s">
        <v>28772</v>
      </c>
      <c r="H2997" s="561" t="s">
        <v>2989</v>
      </c>
      <c r="I2997" s="561" t="s">
        <v>23270</v>
      </c>
      <c r="J2997" s="561" t="s">
        <v>24</v>
      </c>
      <c r="K2997" s="562" t="s">
        <v>28773</v>
      </c>
      <c r="L2997" s="561" t="s">
        <v>25</v>
      </c>
    </row>
    <row r="2998" spans="1:12" x14ac:dyDescent="0.25">
      <c r="A2998" s="561" t="s">
        <v>2672</v>
      </c>
      <c r="B2998" s="561" t="s">
        <v>2673</v>
      </c>
      <c r="C2998" s="561" t="s">
        <v>2950</v>
      </c>
      <c r="D2998" s="561" t="s">
        <v>2951</v>
      </c>
      <c r="E2998" s="562" t="s">
        <v>22</v>
      </c>
      <c r="F2998" s="561" t="s">
        <v>22</v>
      </c>
      <c r="G2998" s="561" t="s">
        <v>28774</v>
      </c>
      <c r="H2998" s="561" t="s">
        <v>2990</v>
      </c>
      <c r="I2998" s="561" t="s">
        <v>23270</v>
      </c>
      <c r="J2998" s="561" t="s">
        <v>24</v>
      </c>
      <c r="K2998" s="562" t="s">
        <v>2319</v>
      </c>
      <c r="L2998" s="561" t="s">
        <v>25</v>
      </c>
    </row>
    <row r="2999" spans="1:12" x14ac:dyDescent="0.25">
      <c r="A2999" s="561" t="s">
        <v>2672</v>
      </c>
      <c r="B2999" s="561" t="s">
        <v>2673</v>
      </c>
      <c r="C2999" s="561" t="s">
        <v>2950</v>
      </c>
      <c r="D2999" s="561" t="s">
        <v>2951</v>
      </c>
      <c r="E2999" s="562" t="s">
        <v>22</v>
      </c>
      <c r="F2999" s="561" t="s">
        <v>22</v>
      </c>
      <c r="G2999" s="561" t="s">
        <v>28775</v>
      </c>
      <c r="H2999" s="561" t="s">
        <v>2991</v>
      </c>
      <c r="I2999" s="561" t="s">
        <v>23270</v>
      </c>
      <c r="J2999" s="561" t="s">
        <v>24</v>
      </c>
      <c r="K2999" s="562" t="s">
        <v>7314</v>
      </c>
      <c r="L2999" s="561" t="s">
        <v>25</v>
      </c>
    </row>
    <row r="3000" spans="1:12" x14ac:dyDescent="0.25">
      <c r="A3000" s="561" t="s">
        <v>2672</v>
      </c>
      <c r="B3000" s="561" t="s">
        <v>2673</v>
      </c>
      <c r="C3000" s="561" t="s">
        <v>2950</v>
      </c>
      <c r="D3000" s="561" t="s">
        <v>2951</v>
      </c>
      <c r="E3000" s="562" t="s">
        <v>22</v>
      </c>
      <c r="F3000" s="561" t="s">
        <v>22</v>
      </c>
      <c r="G3000" s="561" t="s">
        <v>28776</v>
      </c>
      <c r="H3000" s="561" t="s">
        <v>2992</v>
      </c>
      <c r="I3000" s="561" t="s">
        <v>23270</v>
      </c>
      <c r="J3000" s="561" t="s">
        <v>24</v>
      </c>
      <c r="K3000" s="562" t="s">
        <v>28777</v>
      </c>
      <c r="L3000" s="561" t="s">
        <v>25</v>
      </c>
    </row>
    <row r="3001" spans="1:12" x14ac:dyDescent="0.25">
      <c r="A3001" s="561" t="s">
        <v>2672</v>
      </c>
      <c r="B3001" s="561" t="s">
        <v>2673</v>
      </c>
      <c r="C3001" s="561" t="s">
        <v>2950</v>
      </c>
      <c r="D3001" s="561" t="s">
        <v>2951</v>
      </c>
      <c r="E3001" s="562" t="s">
        <v>22</v>
      </c>
      <c r="F3001" s="561" t="s">
        <v>22</v>
      </c>
      <c r="G3001" s="561" t="s">
        <v>28778</v>
      </c>
      <c r="H3001" s="561" t="s">
        <v>2993</v>
      </c>
      <c r="I3001" s="561" t="s">
        <v>23270</v>
      </c>
      <c r="J3001" s="561" t="s">
        <v>24</v>
      </c>
      <c r="K3001" s="562" t="s">
        <v>28779</v>
      </c>
      <c r="L3001" s="561" t="s">
        <v>25</v>
      </c>
    </row>
    <row r="3002" spans="1:12" x14ac:dyDescent="0.25">
      <c r="A3002" s="561" t="s">
        <v>2672</v>
      </c>
      <c r="B3002" s="561" t="s">
        <v>2673</v>
      </c>
      <c r="C3002" s="561" t="s">
        <v>2950</v>
      </c>
      <c r="D3002" s="561" t="s">
        <v>2951</v>
      </c>
      <c r="E3002" s="562" t="s">
        <v>22</v>
      </c>
      <c r="F3002" s="561" t="s">
        <v>22</v>
      </c>
      <c r="G3002" s="561" t="s">
        <v>28780</v>
      </c>
      <c r="H3002" s="561" t="s">
        <v>2995</v>
      </c>
      <c r="I3002" s="561" t="s">
        <v>23270</v>
      </c>
      <c r="J3002" s="561" t="s">
        <v>24</v>
      </c>
      <c r="K3002" s="562" t="s">
        <v>28781</v>
      </c>
      <c r="L3002" s="561" t="s">
        <v>25</v>
      </c>
    </row>
    <row r="3003" spans="1:12" x14ac:dyDescent="0.25">
      <c r="A3003" s="561" t="s">
        <v>2672</v>
      </c>
      <c r="B3003" s="561" t="s">
        <v>2673</v>
      </c>
      <c r="C3003" s="561" t="s">
        <v>2950</v>
      </c>
      <c r="D3003" s="561" t="s">
        <v>2951</v>
      </c>
      <c r="E3003" s="562" t="s">
        <v>22</v>
      </c>
      <c r="F3003" s="561" t="s">
        <v>22</v>
      </c>
      <c r="G3003" s="561" t="s">
        <v>28782</v>
      </c>
      <c r="H3003" s="561" t="s">
        <v>2996</v>
      </c>
      <c r="I3003" s="561" t="s">
        <v>23270</v>
      </c>
      <c r="J3003" s="561" t="s">
        <v>24</v>
      </c>
      <c r="K3003" s="562" t="s">
        <v>7179</v>
      </c>
      <c r="L3003" s="561" t="s">
        <v>25</v>
      </c>
    </row>
    <row r="3004" spans="1:12" x14ac:dyDescent="0.25">
      <c r="A3004" s="561" t="s">
        <v>2672</v>
      </c>
      <c r="B3004" s="561" t="s">
        <v>2673</v>
      </c>
      <c r="C3004" s="561" t="s">
        <v>2950</v>
      </c>
      <c r="D3004" s="561" t="s">
        <v>2951</v>
      </c>
      <c r="E3004" s="562" t="s">
        <v>22</v>
      </c>
      <c r="F3004" s="561" t="s">
        <v>22</v>
      </c>
      <c r="G3004" s="561" t="s">
        <v>28783</v>
      </c>
      <c r="H3004" s="561" t="s">
        <v>2997</v>
      </c>
      <c r="I3004" s="561" t="s">
        <v>23270</v>
      </c>
      <c r="J3004" s="561" t="s">
        <v>24</v>
      </c>
      <c r="K3004" s="562" t="s">
        <v>7549</v>
      </c>
      <c r="L3004" s="561" t="s">
        <v>25</v>
      </c>
    </row>
    <row r="3005" spans="1:12" x14ac:dyDescent="0.25">
      <c r="A3005" s="561" t="s">
        <v>2672</v>
      </c>
      <c r="B3005" s="561" t="s">
        <v>2673</v>
      </c>
      <c r="C3005" s="561" t="s">
        <v>2950</v>
      </c>
      <c r="D3005" s="561" t="s">
        <v>2951</v>
      </c>
      <c r="E3005" s="562" t="s">
        <v>22</v>
      </c>
      <c r="F3005" s="561" t="s">
        <v>22</v>
      </c>
      <c r="G3005" s="561" t="s">
        <v>28784</v>
      </c>
      <c r="H3005" s="561" t="s">
        <v>2999</v>
      </c>
      <c r="I3005" s="561" t="s">
        <v>23270</v>
      </c>
      <c r="J3005" s="561" t="s">
        <v>24</v>
      </c>
      <c r="K3005" s="562" t="s">
        <v>7496</v>
      </c>
      <c r="L3005" s="561" t="s">
        <v>25</v>
      </c>
    </row>
    <row r="3006" spans="1:12" x14ac:dyDescent="0.25">
      <c r="A3006" s="561" t="s">
        <v>2672</v>
      </c>
      <c r="B3006" s="561" t="s">
        <v>2673</v>
      </c>
      <c r="C3006" s="561" t="s">
        <v>2950</v>
      </c>
      <c r="D3006" s="561" t="s">
        <v>2951</v>
      </c>
      <c r="E3006" s="562" t="s">
        <v>22</v>
      </c>
      <c r="F3006" s="561" t="s">
        <v>22</v>
      </c>
      <c r="G3006" s="561" t="s">
        <v>28785</v>
      </c>
      <c r="H3006" s="561" t="s">
        <v>3000</v>
      </c>
      <c r="I3006" s="561" t="s">
        <v>23270</v>
      </c>
      <c r="J3006" s="561" t="s">
        <v>24</v>
      </c>
      <c r="K3006" s="562" t="s">
        <v>8610</v>
      </c>
      <c r="L3006" s="561" t="s">
        <v>25</v>
      </c>
    </row>
    <row r="3007" spans="1:12" x14ac:dyDescent="0.25">
      <c r="A3007" s="561" t="s">
        <v>2672</v>
      </c>
      <c r="B3007" s="561" t="s">
        <v>2673</v>
      </c>
      <c r="C3007" s="561" t="s">
        <v>2950</v>
      </c>
      <c r="D3007" s="561" t="s">
        <v>2951</v>
      </c>
      <c r="E3007" s="562" t="s">
        <v>22</v>
      </c>
      <c r="F3007" s="561" t="s">
        <v>22</v>
      </c>
      <c r="G3007" s="561" t="s">
        <v>28786</v>
      </c>
      <c r="H3007" s="561" t="s">
        <v>3001</v>
      </c>
      <c r="I3007" s="561" t="s">
        <v>23270</v>
      </c>
      <c r="J3007" s="561" t="s">
        <v>24</v>
      </c>
      <c r="K3007" s="562" t="s">
        <v>5726</v>
      </c>
      <c r="L3007" s="561" t="s">
        <v>25</v>
      </c>
    </row>
    <row r="3008" spans="1:12" x14ac:dyDescent="0.25">
      <c r="A3008" s="561" t="s">
        <v>2672</v>
      </c>
      <c r="B3008" s="561" t="s">
        <v>2673</v>
      </c>
      <c r="C3008" s="561" t="s">
        <v>2950</v>
      </c>
      <c r="D3008" s="561" t="s">
        <v>2951</v>
      </c>
      <c r="E3008" s="562" t="s">
        <v>22</v>
      </c>
      <c r="F3008" s="561" t="s">
        <v>22</v>
      </c>
      <c r="G3008" s="561" t="s">
        <v>28787</v>
      </c>
      <c r="H3008" s="561" t="s">
        <v>3002</v>
      </c>
      <c r="I3008" s="561" t="s">
        <v>23270</v>
      </c>
      <c r="J3008" s="561" t="s">
        <v>24</v>
      </c>
      <c r="K3008" s="562" t="s">
        <v>28788</v>
      </c>
      <c r="L3008" s="561" t="s">
        <v>25</v>
      </c>
    </row>
    <row r="3009" spans="1:12" x14ac:dyDescent="0.25">
      <c r="A3009" s="561" t="s">
        <v>2672</v>
      </c>
      <c r="B3009" s="561" t="s">
        <v>2673</v>
      </c>
      <c r="C3009" s="561" t="s">
        <v>2950</v>
      </c>
      <c r="D3009" s="561" t="s">
        <v>2951</v>
      </c>
      <c r="E3009" s="562" t="s">
        <v>22</v>
      </c>
      <c r="F3009" s="561" t="s">
        <v>22</v>
      </c>
      <c r="G3009" s="561" t="s">
        <v>28789</v>
      </c>
      <c r="H3009" s="561" t="s">
        <v>3004</v>
      </c>
      <c r="I3009" s="561" t="s">
        <v>23270</v>
      </c>
      <c r="J3009" s="561" t="s">
        <v>24</v>
      </c>
      <c r="K3009" s="562" t="s">
        <v>8375</v>
      </c>
      <c r="L3009" s="561" t="s">
        <v>25</v>
      </c>
    </row>
    <row r="3010" spans="1:12" x14ac:dyDescent="0.25">
      <c r="A3010" s="561" t="s">
        <v>2672</v>
      </c>
      <c r="B3010" s="561" t="s">
        <v>2673</v>
      </c>
      <c r="C3010" s="561" t="s">
        <v>2950</v>
      </c>
      <c r="D3010" s="561" t="s">
        <v>2951</v>
      </c>
      <c r="E3010" s="562" t="s">
        <v>22</v>
      </c>
      <c r="F3010" s="561" t="s">
        <v>22</v>
      </c>
      <c r="G3010" s="561" t="s">
        <v>28790</v>
      </c>
      <c r="H3010" s="561" t="s">
        <v>3006</v>
      </c>
      <c r="I3010" s="561" t="s">
        <v>23270</v>
      </c>
      <c r="J3010" s="561" t="s">
        <v>24</v>
      </c>
      <c r="K3010" s="562" t="s">
        <v>28791</v>
      </c>
      <c r="L3010" s="561" t="s">
        <v>25</v>
      </c>
    </row>
    <row r="3011" spans="1:12" x14ac:dyDescent="0.25">
      <c r="A3011" s="561" t="s">
        <v>2672</v>
      </c>
      <c r="B3011" s="561" t="s">
        <v>2673</v>
      </c>
      <c r="C3011" s="561" t="s">
        <v>2950</v>
      </c>
      <c r="D3011" s="561" t="s">
        <v>2951</v>
      </c>
      <c r="E3011" s="562" t="s">
        <v>22</v>
      </c>
      <c r="F3011" s="561" t="s">
        <v>22</v>
      </c>
      <c r="G3011" s="561" t="s">
        <v>28792</v>
      </c>
      <c r="H3011" s="561" t="s">
        <v>3008</v>
      </c>
      <c r="I3011" s="561" t="s">
        <v>23270</v>
      </c>
      <c r="J3011" s="561" t="s">
        <v>24</v>
      </c>
      <c r="K3011" s="562" t="s">
        <v>7333</v>
      </c>
      <c r="L3011" s="561" t="s">
        <v>25</v>
      </c>
    </row>
    <row r="3012" spans="1:12" x14ac:dyDescent="0.25">
      <c r="A3012" s="561" t="s">
        <v>2672</v>
      </c>
      <c r="B3012" s="561" t="s">
        <v>2673</v>
      </c>
      <c r="C3012" s="561" t="s">
        <v>2950</v>
      </c>
      <c r="D3012" s="561" t="s">
        <v>2951</v>
      </c>
      <c r="E3012" s="562" t="s">
        <v>22</v>
      </c>
      <c r="F3012" s="561" t="s">
        <v>22</v>
      </c>
      <c r="G3012" s="561" t="s">
        <v>28793</v>
      </c>
      <c r="H3012" s="561" t="s">
        <v>3010</v>
      </c>
      <c r="I3012" s="561" t="s">
        <v>23270</v>
      </c>
      <c r="J3012" s="561" t="s">
        <v>24</v>
      </c>
      <c r="K3012" s="562" t="s">
        <v>3462</v>
      </c>
      <c r="L3012" s="561" t="s">
        <v>25</v>
      </c>
    </row>
    <row r="3013" spans="1:12" x14ac:dyDescent="0.25">
      <c r="A3013" s="561" t="s">
        <v>2672</v>
      </c>
      <c r="B3013" s="561" t="s">
        <v>2673</v>
      </c>
      <c r="C3013" s="561" t="s">
        <v>2950</v>
      </c>
      <c r="D3013" s="561" t="s">
        <v>2951</v>
      </c>
      <c r="E3013" s="562" t="s">
        <v>22</v>
      </c>
      <c r="F3013" s="561" t="s">
        <v>22</v>
      </c>
      <c r="G3013" s="561" t="s">
        <v>28794</v>
      </c>
      <c r="H3013" s="561" t="s">
        <v>3011</v>
      </c>
      <c r="I3013" s="561" t="s">
        <v>23270</v>
      </c>
      <c r="J3013" s="561" t="s">
        <v>24</v>
      </c>
      <c r="K3013" s="562" t="s">
        <v>7812</v>
      </c>
      <c r="L3013" s="561" t="s">
        <v>25</v>
      </c>
    </row>
    <row r="3014" spans="1:12" x14ac:dyDescent="0.25">
      <c r="A3014" s="561" t="s">
        <v>2672</v>
      </c>
      <c r="B3014" s="561" t="s">
        <v>2673</v>
      </c>
      <c r="C3014" s="561" t="s">
        <v>2950</v>
      </c>
      <c r="D3014" s="561" t="s">
        <v>2951</v>
      </c>
      <c r="E3014" s="562" t="s">
        <v>22</v>
      </c>
      <c r="F3014" s="561" t="s">
        <v>22</v>
      </c>
      <c r="G3014" s="561" t="s">
        <v>28795</v>
      </c>
      <c r="H3014" s="561" t="s">
        <v>3013</v>
      </c>
      <c r="I3014" s="561" t="s">
        <v>23270</v>
      </c>
      <c r="J3014" s="561" t="s">
        <v>24</v>
      </c>
      <c r="K3014" s="562" t="s">
        <v>7551</v>
      </c>
      <c r="L3014" s="561" t="s">
        <v>25</v>
      </c>
    </row>
    <row r="3015" spans="1:12" x14ac:dyDescent="0.25">
      <c r="A3015" s="561" t="s">
        <v>2672</v>
      </c>
      <c r="B3015" s="561" t="s">
        <v>2673</v>
      </c>
      <c r="C3015" s="561" t="s">
        <v>2950</v>
      </c>
      <c r="D3015" s="561" t="s">
        <v>2951</v>
      </c>
      <c r="E3015" s="562" t="s">
        <v>22</v>
      </c>
      <c r="F3015" s="561" t="s">
        <v>22</v>
      </c>
      <c r="G3015" s="561" t="s">
        <v>28796</v>
      </c>
      <c r="H3015" s="561" t="s">
        <v>3014</v>
      </c>
      <c r="I3015" s="561" t="s">
        <v>23270</v>
      </c>
      <c r="J3015" s="561" t="s">
        <v>24</v>
      </c>
      <c r="K3015" s="562" t="s">
        <v>25560</v>
      </c>
      <c r="L3015" s="561" t="s">
        <v>25</v>
      </c>
    </row>
    <row r="3016" spans="1:12" x14ac:dyDescent="0.25">
      <c r="A3016" s="561" t="s">
        <v>2672</v>
      </c>
      <c r="B3016" s="561" t="s">
        <v>2673</v>
      </c>
      <c r="C3016" s="561" t="s">
        <v>2950</v>
      </c>
      <c r="D3016" s="561" t="s">
        <v>2951</v>
      </c>
      <c r="E3016" s="562" t="s">
        <v>22</v>
      </c>
      <c r="F3016" s="561" t="s">
        <v>22</v>
      </c>
      <c r="G3016" s="561" t="s">
        <v>28797</v>
      </c>
      <c r="H3016" s="561" t="s">
        <v>3015</v>
      </c>
      <c r="I3016" s="561" t="s">
        <v>23270</v>
      </c>
      <c r="J3016" s="561" t="s">
        <v>24</v>
      </c>
      <c r="K3016" s="562" t="s">
        <v>28798</v>
      </c>
      <c r="L3016" s="561" t="s">
        <v>25</v>
      </c>
    </row>
    <row r="3017" spans="1:12" x14ac:dyDescent="0.25">
      <c r="A3017" s="561" t="s">
        <v>2672</v>
      </c>
      <c r="B3017" s="561" t="s">
        <v>2673</v>
      </c>
      <c r="C3017" s="561" t="s">
        <v>2950</v>
      </c>
      <c r="D3017" s="561" t="s">
        <v>2951</v>
      </c>
      <c r="E3017" s="562" t="s">
        <v>22</v>
      </c>
      <c r="F3017" s="561" t="s">
        <v>22</v>
      </c>
      <c r="G3017" s="561" t="s">
        <v>28799</v>
      </c>
      <c r="H3017" s="561" t="s">
        <v>3016</v>
      </c>
      <c r="I3017" s="561" t="s">
        <v>23270</v>
      </c>
      <c r="J3017" s="561" t="s">
        <v>24</v>
      </c>
      <c r="K3017" s="562" t="s">
        <v>7860</v>
      </c>
      <c r="L3017" s="561" t="s">
        <v>25</v>
      </c>
    </row>
    <row r="3018" spans="1:12" x14ac:dyDescent="0.25">
      <c r="A3018" s="561" t="s">
        <v>2672</v>
      </c>
      <c r="B3018" s="561" t="s">
        <v>2673</v>
      </c>
      <c r="C3018" s="561" t="s">
        <v>2950</v>
      </c>
      <c r="D3018" s="561" t="s">
        <v>2951</v>
      </c>
      <c r="E3018" s="562" t="s">
        <v>22</v>
      </c>
      <c r="F3018" s="561" t="s">
        <v>22</v>
      </c>
      <c r="G3018" s="561" t="s">
        <v>28800</v>
      </c>
      <c r="H3018" s="561" t="s">
        <v>3017</v>
      </c>
      <c r="I3018" s="561" t="s">
        <v>23270</v>
      </c>
      <c r="J3018" s="561" t="s">
        <v>24</v>
      </c>
      <c r="K3018" s="562" t="s">
        <v>3815</v>
      </c>
      <c r="L3018" s="561" t="s">
        <v>25</v>
      </c>
    </row>
    <row r="3019" spans="1:12" x14ac:dyDescent="0.25">
      <c r="A3019" s="561" t="s">
        <v>2672</v>
      </c>
      <c r="B3019" s="561" t="s">
        <v>2673</v>
      </c>
      <c r="C3019" s="561" t="s">
        <v>2950</v>
      </c>
      <c r="D3019" s="561" t="s">
        <v>2951</v>
      </c>
      <c r="E3019" s="562" t="s">
        <v>22</v>
      </c>
      <c r="F3019" s="561" t="s">
        <v>22</v>
      </c>
      <c r="G3019" s="561" t="s">
        <v>28801</v>
      </c>
      <c r="H3019" s="561" t="s">
        <v>3018</v>
      </c>
      <c r="I3019" s="561" t="s">
        <v>23270</v>
      </c>
      <c r="J3019" s="561" t="s">
        <v>24</v>
      </c>
      <c r="K3019" s="562" t="s">
        <v>28802</v>
      </c>
      <c r="L3019" s="561" t="s">
        <v>25</v>
      </c>
    </row>
    <row r="3020" spans="1:12" x14ac:dyDescent="0.25">
      <c r="A3020" s="561" t="s">
        <v>2672</v>
      </c>
      <c r="B3020" s="561" t="s">
        <v>2673</v>
      </c>
      <c r="C3020" s="561" t="s">
        <v>2950</v>
      </c>
      <c r="D3020" s="561" t="s">
        <v>2951</v>
      </c>
      <c r="E3020" s="562" t="s">
        <v>22</v>
      </c>
      <c r="F3020" s="561" t="s">
        <v>22</v>
      </c>
      <c r="G3020" s="561" t="s">
        <v>28803</v>
      </c>
      <c r="H3020" s="561" t="s">
        <v>3020</v>
      </c>
      <c r="I3020" s="561" t="s">
        <v>23270</v>
      </c>
      <c r="J3020" s="561" t="s">
        <v>24</v>
      </c>
      <c r="K3020" s="562" t="s">
        <v>28804</v>
      </c>
      <c r="L3020" s="561" t="s">
        <v>25</v>
      </c>
    </row>
    <row r="3021" spans="1:12" x14ac:dyDescent="0.25">
      <c r="A3021" s="561" t="s">
        <v>2672</v>
      </c>
      <c r="B3021" s="561" t="s">
        <v>2673</v>
      </c>
      <c r="C3021" s="561" t="s">
        <v>2950</v>
      </c>
      <c r="D3021" s="561" t="s">
        <v>2951</v>
      </c>
      <c r="E3021" s="562" t="s">
        <v>22</v>
      </c>
      <c r="F3021" s="561" t="s">
        <v>22</v>
      </c>
      <c r="G3021" s="561" t="s">
        <v>28805</v>
      </c>
      <c r="H3021" s="561" t="s">
        <v>3021</v>
      </c>
      <c r="I3021" s="561" t="s">
        <v>23270</v>
      </c>
      <c r="J3021" s="561" t="s">
        <v>24</v>
      </c>
      <c r="K3021" s="562" t="s">
        <v>28806</v>
      </c>
      <c r="L3021" s="561" t="s">
        <v>25</v>
      </c>
    </row>
    <row r="3022" spans="1:12" x14ac:dyDescent="0.25">
      <c r="A3022" s="561" t="s">
        <v>2672</v>
      </c>
      <c r="B3022" s="561" t="s">
        <v>2673</v>
      </c>
      <c r="C3022" s="561" t="s">
        <v>2950</v>
      </c>
      <c r="D3022" s="561" t="s">
        <v>2951</v>
      </c>
      <c r="E3022" s="562" t="s">
        <v>22</v>
      </c>
      <c r="F3022" s="561" t="s">
        <v>22</v>
      </c>
      <c r="G3022" s="561" t="s">
        <v>28807</v>
      </c>
      <c r="H3022" s="561" t="s">
        <v>3022</v>
      </c>
      <c r="I3022" s="561" t="s">
        <v>23270</v>
      </c>
      <c r="J3022" s="561" t="s">
        <v>24</v>
      </c>
      <c r="K3022" s="562" t="s">
        <v>8062</v>
      </c>
      <c r="L3022" s="561" t="s">
        <v>25</v>
      </c>
    </row>
    <row r="3023" spans="1:12" x14ac:dyDescent="0.25">
      <c r="A3023" s="561" t="s">
        <v>2672</v>
      </c>
      <c r="B3023" s="561" t="s">
        <v>2673</v>
      </c>
      <c r="C3023" s="561" t="s">
        <v>2950</v>
      </c>
      <c r="D3023" s="561" t="s">
        <v>2951</v>
      </c>
      <c r="E3023" s="562" t="s">
        <v>22</v>
      </c>
      <c r="F3023" s="561" t="s">
        <v>22</v>
      </c>
      <c r="G3023" s="561" t="s">
        <v>28808</v>
      </c>
      <c r="H3023" s="561" t="s">
        <v>3024</v>
      </c>
      <c r="I3023" s="561" t="s">
        <v>23270</v>
      </c>
      <c r="J3023" s="561" t="s">
        <v>24</v>
      </c>
      <c r="K3023" s="562" t="s">
        <v>2923</v>
      </c>
      <c r="L3023" s="561" t="s">
        <v>25</v>
      </c>
    </row>
    <row r="3024" spans="1:12" x14ac:dyDescent="0.25">
      <c r="A3024" s="561" t="s">
        <v>2672</v>
      </c>
      <c r="B3024" s="561" t="s">
        <v>2673</v>
      </c>
      <c r="C3024" s="561" t="s">
        <v>2950</v>
      </c>
      <c r="D3024" s="561" t="s">
        <v>2951</v>
      </c>
      <c r="E3024" s="562" t="s">
        <v>22</v>
      </c>
      <c r="F3024" s="561" t="s">
        <v>22</v>
      </c>
      <c r="G3024" s="561" t="s">
        <v>28809</v>
      </c>
      <c r="H3024" s="561" t="s">
        <v>3025</v>
      </c>
      <c r="I3024" s="561" t="s">
        <v>23270</v>
      </c>
      <c r="J3024" s="561" t="s">
        <v>24</v>
      </c>
      <c r="K3024" s="562" t="s">
        <v>137</v>
      </c>
      <c r="L3024" s="561" t="s">
        <v>25</v>
      </c>
    </row>
    <row r="3025" spans="1:12" x14ac:dyDescent="0.25">
      <c r="A3025" s="561" t="s">
        <v>2672</v>
      </c>
      <c r="B3025" s="561" t="s">
        <v>2673</v>
      </c>
      <c r="C3025" s="561" t="s">
        <v>2950</v>
      </c>
      <c r="D3025" s="561" t="s">
        <v>2951</v>
      </c>
      <c r="E3025" s="562" t="s">
        <v>22</v>
      </c>
      <c r="F3025" s="561" t="s">
        <v>22</v>
      </c>
      <c r="G3025" s="561" t="s">
        <v>28810</v>
      </c>
      <c r="H3025" s="561" t="s">
        <v>3026</v>
      </c>
      <c r="I3025" s="561" t="s">
        <v>23270</v>
      </c>
      <c r="J3025" s="561" t="s">
        <v>24</v>
      </c>
      <c r="K3025" s="562" t="s">
        <v>8268</v>
      </c>
      <c r="L3025" s="561" t="s">
        <v>25</v>
      </c>
    </row>
    <row r="3026" spans="1:12" x14ac:dyDescent="0.25">
      <c r="A3026" s="561" t="s">
        <v>2672</v>
      </c>
      <c r="B3026" s="561" t="s">
        <v>2673</v>
      </c>
      <c r="C3026" s="561" t="s">
        <v>2950</v>
      </c>
      <c r="D3026" s="561" t="s">
        <v>2951</v>
      </c>
      <c r="E3026" s="562" t="s">
        <v>22</v>
      </c>
      <c r="F3026" s="561" t="s">
        <v>22</v>
      </c>
      <c r="G3026" s="561" t="s">
        <v>28811</v>
      </c>
      <c r="H3026" s="561" t="s">
        <v>3027</v>
      </c>
      <c r="I3026" s="561" t="s">
        <v>23270</v>
      </c>
      <c r="J3026" s="561" t="s">
        <v>24</v>
      </c>
      <c r="K3026" s="562" t="s">
        <v>28812</v>
      </c>
      <c r="L3026" s="561" t="s">
        <v>25</v>
      </c>
    </row>
    <row r="3027" spans="1:12" x14ac:dyDescent="0.25">
      <c r="A3027" s="561" t="s">
        <v>2672</v>
      </c>
      <c r="B3027" s="561" t="s">
        <v>2673</v>
      </c>
      <c r="C3027" s="561" t="s">
        <v>2950</v>
      </c>
      <c r="D3027" s="561" t="s">
        <v>2951</v>
      </c>
      <c r="E3027" s="562" t="s">
        <v>22</v>
      </c>
      <c r="F3027" s="561" t="s">
        <v>22</v>
      </c>
      <c r="G3027" s="561" t="s">
        <v>28813</v>
      </c>
      <c r="H3027" s="561" t="s">
        <v>3029</v>
      </c>
      <c r="I3027" s="561" t="s">
        <v>23270</v>
      </c>
      <c r="J3027" s="561" t="s">
        <v>24</v>
      </c>
      <c r="K3027" s="562" t="s">
        <v>7996</v>
      </c>
      <c r="L3027" s="561" t="s">
        <v>25</v>
      </c>
    </row>
    <row r="3028" spans="1:12" x14ac:dyDescent="0.25">
      <c r="A3028" s="561" t="s">
        <v>2672</v>
      </c>
      <c r="B3028" s="561" t="s">
        <v>2673</v>
      </c>
      <c r="C3028" s="561" t="s">
        <v>2950</v>
      </c>
      <c r="D3028" s="561" t="s">
        <v>2951</v>
      </c>
      <c r="E3028" s="562" t="s">
        <v>22</v>
      </c>
      <c r="F3028" s="561" t="s">
        <v>22</v>
      </c>
      <c r="G3028" s="561" t="s">
        <v>28814</v>
      </c>
      <c r="H3028" s="561" t="s">
        <v>3031</v>
      </c>
      <c r="I3028" s="561" t="s">
        <v>23270</v>
      </c>
      <c r="J3028" s="561" t="s">
        <v>24</v>
      </c>
      <c r="K3028" s="562" t="s">
        <v>28815</v>
      </c>
      <c r="L3028" s="561" t="s">
        <v>25</v>
      </c>
    </row>
    <row r="3029" spans="1:12" x14ac:dyDescent="0.25">
      <c r="A3029" s="561" t="s">
        <v>2672</v>
      </c>
      <c r="B3029" s="561" t="s">
        <v>2673</v>
      </c>
      <c r="C3029" s="561" t="s">
        <v>2950</v>
      </c>
      <c r="D3029" s="561" t="s">
        <v>2951</v>
      </c>
      <c r="E3029" s="562" t="s">
        <v>22</v>
      </c>
      <c r="F3029" s="561" t="s">
        <v>22</v>
      </c>
      <c r="G3029" s="561" t="s">
        <v>28816</v>
      </c>
      <c r="H3029" s="561" t="s">
        <v>3032</v>
      </c>
      <c r="I3029" s="561" t="s">
        <v>23270</v>
      </c>
      <c r="J3029" s="561" t="s">
        <v>24</v>
      </c>
      <c r="K3029" s="562" t="s">
        <v>28817</v>
      </c>
      <c r="L3029" s="561" t="s">
        <v>25</v>
      </c>
    </row>
    <row r="3030" spans="1:12" x14ac:dyDescent="0.25">
      <c r="A3030" s="561" t="s">
        <v>2672</v>
      </c>
      <c r="B3030" s="561" t="s">
        <v>2673</v>
      </c>
      <c r="C3030" s="561" t="s">
        <v>2950</v>
      </c>
      <c r="D3030" s="561" t="s">
        <v>2951</v>
      </c>
      <c r="E3030" s="562" t="s">
        <v>22</v>
      </c>
      <c r="F3030" s="561" t="s">
        <v>22</v>
      </c>
      <c r="G3030" s="561" t="s">
        <v>28818</v>
      </c>
      <c r="H3030" s="561" t="s">
        <v>3033</v>
      </c>
      <c r="I3030" s="561" t="s">
        <v>23270</v>
      </c>
      <c r="J3030" s="561" t="s">
        <v>24</v>
      </c>
      <c r="K3030" s="562" t="s">
        <v>8700</v>
      </c>
      <c r="L3030" s="561" t="s">
        <v>25</v>
      </c>
    </row>
    <row r="3031" spans="1:12" x14ac:dyDescent="0.25">
      <c r="A3031" s="561" t="s">
        <v>2672</v>
      </c>
      <c r="B3031" s="561" t="s">
        <v>2673</v>
      </c>
      <c r="C3031" s="561" t="s">
        <v>2950</v>
      </c>
      <c r="D3031" s="561" t="s">
        <v>2951</v>
      </c>
      <c r="E3031" s="562" t="s">
        <v>22</v>
      </c>
      <c r="F3031" s="561" t="s">
        <v>22</v>
      </c>
      <c r="G3031" s="561" t="s">
        <v>28819</v>
      </c>
      <c r="H3031" s="561" t="s">
        <v>3034</v>
      </c>
      <c r="I3031" s="561" t="s">
        <v>23270</v>
      </c>
      <c r="J3031" s="561" t="s">
        <v>24</v>
      </c>
      <c r="K3031" s="562" t="s">
        <v>28820</v>
      </c>
      <c r="L3031" s="561" t="s">
        <v>25</v>
      </c>
    </row>
    <row r="3032" spans="1:12" x14ac:dyDescent="0.25">
      <c r="A3032" s="561" t="s">
        <v>2672</v>
      </c>
      <c r="B3032" s="561" t="s">
        <v>2673</v>
      </c>
      <c r="C3032" s="561" t="s">
        <v>2950</v>
      </c>
      <c r="D3032" s="561" t="s">
        <v>2951</v>
      </c>
      <c r="E3032" s="562" t="s">
        <v>22</v>
      </c>
      <c r="F3032" s="561" t="s">
        <v>22</v>
      </c>
      <c r="G3032" s="561" t="s">
        <v>28821</v>
      </c>
      <c r="H3032" s="561" t="s">
        <v>3036</v>
      </c>
      <c r="I3032" s="561" t="s">
        <v>23270</v>
      </c>
      <c r="J3032" s="561" t="s">
        <v>24</v>
      </c>
      <c r="K3032" s="562" t="s">
        <v>2825</v>
      </c>
      <c r="L3032" s="561" t="s">
        <v>25</v>
      </c>
    </row>
    <row r="3033" spans="1:12" x14ac:dyDescent="0.25">
      <c r="A3033" s="561" t="s">
        <v>2672</v>
      </c>
      <c r="B3033" s="561" t="s">
        <v>2673</v>
      </c>
      <c r="C3033" s="561" t="s">
        <v>2950</v>
      </c>
      <c r="D3033" s="561" t="s">
        <v>2951</v>
      </c>
      <c r="E3033" s="562" t="s">
        <v>22</v>
      </c>
      <c r="F3033" s="561" t="s">
        <v>22</v>
      </c>
      <c r="G3033" s="561" t="s">
        <v>28822</v>
      </c>
      <c r="H3033" s="561" t="s">
        <v>3037</v>
      </c>
      <c r="I3033" s="561" t="s">
        <v>23270</v>
      </c>
      <c r="J3033" s="561" t="s">
        <v>24</v>
      </c>
      <c r="K3033" s="562" t="s">
        <v>28823</v>
      </c>
      <c r="L3033" s="561" t="s">
        <v>25</v>
      </c>
    </row>
    <row r="3034" spans="1:12" x14ac:dyDescent="0.25">
      <c r="A3034" s="561" t="s">
        <v>2672</v>
      </c>
      <c r="B3034" s="561" t="s">
        <v>2673</v>
      </c>
      <c r="C3034" s="561" t="s">
        <v>2950</v>
      </c>
      <c r="D3034" s="561" t="s">
        <v>2951</v>
      </c>
      <c r="E3034" s="562" t="s">
        <v>22</v>
      </c>
      <c r="F3034" s="561" t="s">
        <v>22</v>
      </c>
      <c r="G3034" s="561" t="s">
        <v>28824</v>
      </c>
      <c r="H3034" s="561" t="s">
        <v>3038</v>
      </c>
      <c r="I3034" s="561" t="s">
        <v>23270</v>
      </c>
      <c r="J3034" s="561" t="s">
        <v>24</v>
      </c>
      <c r="K3034" s="562" t="s">
        <v>23797</v>
      </c>
      <c r="L3034" s="561" t="s">
        <v>25</v>
      </c>
    </row>
    <row r="3035" spans="1:12" x14ac:dyDescent="0.25">
      <c r="A3035" s="561" t="s">
        <v>2672</v>
      </c>
      <c r="B3035" s="561" t="s">
        <v>2673</v>
      </c>
      <c r="C3035" s="561" t="s">
        <v>2950</v>
      </c>
      <c r="D3035" s="561" t="s">
        <v>2951</v>
      </c>
      <c r="E3035" s="562" t="s">
        <v>22</v>
      </c>
      <c r="F3035" s="561" t="s">
        <v>22</v>
      </c>
      <c r="G3035" s="561" t="s">
        <v>28825</v>
      </c>
      <c r="H3035" s="561" t="s">
        <v>3039</v>
      </c>
      <c r="I3035" s="561" t="s">
        <v>23270</v>
      </c>
      <c r="J3035" s="561" t="s">
        <v>24</v>
      </c>
      <c r="K3035" s="562" t="s">
        <v>4738</v>
      </c>
      <c r="L3035" s="561" t="s">
        <v>25</v>
      </c>
    </row>
    <row r="3036" spans="1:12" x14ac:dyDescent="0.25">
      <c r="A3036" s="561" t="s">
        <v>2672</v>
      </c>
      <c r="B3036" s="561" t="s">
        <v>2673</v>
      </c>
      <c r="C3036" s="561" t="s">
        <v>2950</v>
      </c>
      <c r="D3036" s="561" t="s">
        <v>2951</v>
      </c>
      <c r="E3036" s="562" t="s">
        <v>22</v>
      </c>
      <c r="F3036" s="561" t="s">
        <v>22</v>
      </c>
      <c r="G3036" s="561" t="s">
        <v>28826</v>
      </c>
      <c r="H3036" s="561" t="s">
        <v>3040</v>
      </c>
      <c r="I3036" s="561" t="s">
        <v>23270</v>
      </c>
      <c r="J3036" s="561" t="s">
        <v>24</v>
      </c>
      <c r="K3036" s="562" t="s">
        <v>28827</v>
      </c>
      <c r="L3036" s="561" t="s">
        <v>25</v>
      </c>
    </row>
    <row r="3037" spans="1:12" x14ac:dyDescent="0.25">
      <c r="A3037" s="561" t="s">
        <v>2672</v>
      </c>
      <c r="B3037" s="561" t="s">
        <v>2673</v>
      </c>
      <c r="C3037" s="561" t="s">
        <v>2950</v>
      </c>
      <c r="D3037" s="561" t="s">
        <v>2951</v>
      </c>
      <c r="E3037" s="562" t="s">
        <v>22</v>
      </c>
      <c r="F3037" s="561" t="s">
        <v>22</v>
      </c>
      <c r="G3037" s="561" t="s">
        <v>28828</v>
      </c>
      <c r="H3037" s="561" t="s">
        <v>3041</v>
      </c>
      <c r="I3037" s="561" t="s">
        <v>23270</v>
      </c>
      <c r="J3037" s="561" t="s">
        <v>24</v>
      </c>
      <c r="K3037" s="562" t="s">
        <v>28829</v>
      </c>
      <c r="L3037" s="561" t="s">
        <v>25</v>
      </c>
    </row>
    <row r="3038" spans="1:12" x14ac:dyDescent="0.25">
      <c r="A3038" s="561" t="s">
        <v>2672</v>
      </c>
      <c r="B3038" s="561" t="s">
        <v>2673</v>
      </c>
      <c r="C3038" s="561" t="s">
        <v>2950</v>
      </c>
      <c r="D3038" s="561" t="s">
        <v>2951</v>
      </c>
      <c r="E3038" s="562" t="s">
        <v>22</v>
      </c>
      <c r="F3038" s="561" t="s">
        <v>22</v>
      </c>
      <c r="G3038" s="561" t="s">
        <v>28830</v>
      </c>
      <c r="H3038" s="561" t="s">
        <v>3042</v>
      </c>
      <c r="I3038" s="561" t="s">
        <v>23270</v>
      </c>
      <c r="J3038" s="561" t="s">
        <v>24</v>
      </c>
      <c r="K3038" s="562" t="s">
        <v>28831</v>
      </c>
      <c r="L3038" s="561" t="s">
        <v>25</v>
      </c>
    </row>
    <row r="3039" spans="1:12" x14ac:dyDescent="0.25">
      <c r="A3039" s="561" t="s">
        <v>2672</v>
      </c>
      <c r="B3039" s="561" t="s">
        <v>2673</v>
      </c>
      <c r="C3039" s="561" t="s">
        <v>2950</v>
      </c>
      <c r="D3039" s="561" t="s">
        <v>2951</v>
      </c>
      <c r="E3039" s="562" t="s">
        <v>22</v>
      </c>
      <c r="F3039" s="561" t="s">
        <v>22</v>
      </c>
      <c r="G3039" s="561" t="s">
        <v>28832</v>
      </c>
      <c r="H3039" s="561" t="s">
        <v>3043</v>
      </c>
      <c r="I3039" s="561" t="s">
        <v>23270</v>
      </c>
      <c r="J3039" s="561" t="s">
        <v>24</v>
      </c>
      <c r="K3039" s="562" t="s">
        <v>24350</v>
      </c>
      <c r="L3039" s="561" t="s">
        <v>25</v>
      </c>
    </row>
    <row r="3040" spans="1:12" x14ac:dyDescent="0.25">
      <c r="A3040" s="561" t="s">
        <v>2672</v>
      </c>
      <c r="B3040" s="561" t="s">
        <v>2673</v>
      </c>
      <c r="C3040" s="561" t="s">
        <v>2950</v>
      </c>
      <c r="D3040" s="561" t="s">
        <v>2951</v>
      </c>
      <c r="E3040" s="562" t="s">
        <v>22</v>
      </c>
      <c r="F3040" s="561" t="s">
        <v>22</v>
      </c>
      <c r="G3040" s="561" t="s">
        <v>28833</v>
      </c>
      <c r="H3040" s="561" t="s">
        <v>3044</v>
      </c>
      <c r="I3040" s="561" t="s">
        <v>23270</v>
      </c>
      <c r="J3040" s="561" t="s">
        <v>24</v>
      </c>
      <c r="K3040" s="562" t="s">
        <v>28834</v>
      </c>
      <c r="L3040" s="561" t="s">
        <v>25</v>
      </c>
    </row>
    <row r="3041" spans="1:12" x14ac:dyDescent="0.25">
      <c r="A3041" s="561" t="s">
        <v>2672</v>
      </c>
      <c r="B3041" s="561" t="s">
        <v>2673</v>
      </c>
      <c r="C3041" s="561" t="s">
        <v>2950</v>
      </c>
      <c r="D3041" s="561" t="s">
        <v>2951</v>
      </c>
      <c r="E3041" s="562" t="s">
        <v>22</v>
      </c>
      <c r="F3041" s="561" t="s">
        <v>22</v>
      </c>
      <c r="G3041" s="561" t="s">
        <v>28835</v>
      </c>
      <c r="H3041" s="561" t="s">
        <v>3045</v>
      </c>
      <c r="I3041" s="561" t="s">
        <v>23270</v>
      </c>
      <c r="J3041" s="561" t="s">
        <v>24</v>
      </c>
      <c r="K3041" s="562" t="s">
        <v>28836</v>
      </c>
      <c r="L3041" s="561" t="s">
        <v>25</v>
      </c>
    </row>
    <row r="3042" spans="1:12" x14ac:dyDescent="0.25">
      <c r="A3042" s="561" t="s">
        <v>2672</v>
      </c>
      <c r="B3042" s="561" t="s">
        <v>2673</v>
      </c>
      <c r="C3042" s="561" t="s">
        <v>2950</v>
      </c>
      <c r="D3042" s="561" t="s">
        <v>2951</v>
      </c>
      <c r="E3042" s="562" t="s">
        <v>22</v>
      </c>
      <c r="F3042" s="561" t="s">
        <v>22</v>
      </c>
      <c r="G3042" s="561" t="s">
        <v>28837</v>
      </c>
      <c r="H3042" s="561" t="s">
        <v>3046</v>
      </c>
      <c r="I3042" s="561" t="s">
        <v>23270</v>
      </c>
      <c r="J3042" s="561" t="s">
        <v>24</v>
      </c>
      <c r="K3042" s="562" t="s">
        <v>8599</v>
      </c>
      <c r="L3042" s="561" t="s">
        <v>25</v>
      </c>
    </row>
    <row r="3043" spans="1:12" x14ac:dyDescent="0.25">
      <c r="A3043" s="561" t="s">
        <v>2672</v>
      </c>
      <c r="B3043" s="561" t="s">
        <v>2673</v>
      </c>
      <c r="C3043" s="561" t="s">
        <v>2950</v>
      </c>
      <c r="D3043" s="561" t="s">
        <v>2951</v>
      </c>
      <c r="E3043" s="562" t="s">
        <v>22</v>
      </c>
      <c r="F3043" s="561" t="s">
        <v>22</v>
      </c>
      <c r="G3043" s="561" t="s">
        <v>28838</v>
      </c>
      <c r="H3043" s="561" t="s">
        <v>3047</v>
      </c>
      <c r="I3043" s="561" t="s">
        <v>23270</v>
      </c>
      <c r="J3043" s="561" t="s">
        <v>24</v>
      </c>
      <c r="K3043" s="562" t="s">
        <v>28839</v>
      </c>
      <c r="L3043" s="561" t="s">
        <v>25</v>
      </c>
    </row>
    <row r="3044" spans="1:12" x14ac:dyDescent="0.25">
      <c r="A3044" s="561" t="s">
        <v>2672</v>
      </c>
      <c r="B3044" s="561" t="s">
        <v>2673</v>
      </c>
      <c r="C3044" s="561" t="s">
        <v>2950</v>
      </c>
      <c r="D3044" s="561" t="s">
        <v>2951</v>
      </c>
      <c r="E3044" s="562" t="s">
        <v>22</v>
      </c>
      <c r="F3044" s="561" t="s">
        <v>22</v>
      </c>
      <c r="G3044" s="561" t="s">
        <v>28840</v>
      </c>
      <c r="H3044" s="561" t="s">
        <v>3048</v>
      </c>
      <c r="I3044" s="561" t="s">
        <v>23270</v>
      </c>
      <c r="J3044" s="561" t="s">
        <v>24</v>
      </c>
      <c r="K3044" s="562" t="s">
        <v>28841</v>
      </c>
      <c r="L3044" s="561" t="s">
        <v>25</v>
      </c>
    </row>
    <row r="3045" spans="1:12" x14ac:dyDescent="0.25">
      <c r="A3045" s="561" t="s">
        <v>2672</v>
      </c>
      <c r="B3045" s="561" t="s">
        <v>2673</v>
      </c>
      <c r="C3045" s="561" t="s">
        <v>2950</v>
      </c>
      <c r="D3045" s="561" t="s">
        <v>2951</v>
      </c>
      <c r="E3045" s="562" t="s">
        <v>22</v>
      </c>
      <c r="F3045" s="561" t="s">
        <v>22</v>
      </c>
      <c r="G3045" s="561" t="s">
        <v>28842</v>
      </c>
      <c r="H3045" s="561" t="s">
        <v>3049</v>
      </c>
      <c r="I3045" s="561" t="s">
        <v>23270</v>
      </c>
      <c r="J3045" s="561" t="s">
        <v>24</v>
      </c>
      <c r="K3045" s="562" t="s">
        <v>7126</v>
      </c>
      <c r="L3045" s="561" t="s">
        <v>25</v>
      </c>
    </row>
    <row r="3046" spans="1:12" x14ac:dyDescent="0.25">
      <c r="A3046" s="561" t="s">
        <v>2672</v>
      </c>
      <c r="B3046" s="561" t="s">
        <v>2673</v>
      </c>
      <c r="C3046" s="561" t="s">
        <v>2950</v>
      </c>
      <c r="D3046" s="561" t="s">
        <v>2951</v>
      </c>
      <c r="E3046" s="562" t="s">
        <v>22</v>
      </c>
      <c r="F3046" s="561" t="s">
        <v>22</v>
      </c>
      <c r="G3046" s="561" t="s">
        <v>28843</v>
      </c>
      <c r="H3046" s="561" t="s">
        <v>3050</v>
      </c>
      <c r="I3046" s="561" t="s">
        <v>23270</v>
      </c>
      <c r="J3046" s="561" t="s">
        <v>24</v>
      </c>
      <c r="K3046" s="562" t="s">
        <v>8225</v>
      </c>
      <c r="L3046" s="561" t="s">
        <v>25</v>
      </c>
    </row>
    <row r="3047" spans="1:12" x14ac:dyDescent="0.25">
      <c r="A3047" s="561" t="s">
        <v>2672</v>
      </c>
      <c r="B3047" s="561" t="s">
        <v>2673</v>
      </c>
      <c r="C3047" s="561" t="s">
        <v>2950</v>
      </c>
      <c r="D3047" s="561" t="s">
        <v>2951</v>
      </c>
      <c r="E3047" s="562" t="s">
        <v>22</v>
      </c>
      <c r="F3047" s="561" t="s">
        <v>22</v>
      </c>
      <c r="G3047" s="561" t="s">
        <v>28844</v>
      </c>
      <c r="H3047" s="561" t="s">
        <v>3051</v>
      </c>
      <c r="I3047" s="561" t="s">
        <v>23270</v>
      </c>
      <c r="J3047" s="561" t="s">
        <v>24</v>
      </c>
      <c r="K3047" s="562" t="s">
        <v>28845</v>
      </c>
      <c r="L3047" s="561" t="s">
        <v>25</v>
      </c>
    </row>
    <row r="3048" spans="1:12" x14ac:dyDescent="0.25">
      <c r="A3048" s="561" t="s">
        <v>2672</v>
      </c>
      <c r="B3048" s="561" t="s">
        <v>2673</v>
      </c>
      <c r="C3048" s="561" t="s">
        <v>2950</v>
      </c>
      <c r="D3048" s="561" t="s">
        <v>2951</v>
      </c>
      <c r="E3048" s="562" t="s">
        <v>22</v>
      </c>
      <c r="F3048" s="561" t="s">
        <v>22</v>
      </c>
      <c r="G3048" s="561" t="s">
        <v>28846</v>
      </c>
      <c r="H3048" s="561" t="s">
        <v>3052</v>
      </c>
      <c r="I3048" s="561" t="s">
        <v>23270</v>
      </c>
      <c r="J3048" s="561" t="s">
        <v>24</v>
      </c>
      <c r="K3048" s="562" t="s">
        <v>7506</v>
      </c>
      <c r="L3048" s="561" t="s">
        <v>25</v>
      </c>
    </row>
    <row r="3049" spans="1:12" x14ac:dyDescent="0.25">
      <c r="A3049" s="561" t="s">
        <v>2672</v>
      </c>
      <c r="B3049" s="561" t="s">
        <v>2673</v>
      </c>
      <c r="C3049" s="561" t="s">
        <v>2950</v>
      </c>
      <c r="D3049" s="561" t="s">
        <v>2951</v>
      </c>
      <c r="E3049" s="562" t="s">
        <v>22</v>
      </c>
      <c r="F3049" s="561" t="s">
        <v>22</v>
      </c>
      <c r="G3049" s="561" t="s">
        <v>28847</v>
      </c>
      <c r="H3049" s="561" t="s">
        <v>3053</v>
      </c>
      <c r="I3049" s="561" t="s">
        <v>23270</v>
      </c>
      <c r="J3049" s="561" t="s">
        <v>24</v>
      </c>
      <c r="K3049" s="562" t="s">
        <v>28848</v>
      </c>
      <c r="L3049" s="561" t="s">
        <v>25</v>
      </c>
    </row>
    <row r="3050" spans="1:12" x14ac:dyDescent="0.25">
      <c r="A3050" s="561" t="s">
        <v>2672</v>
      </c>
      <c r="B3050" s="561" t="s">
        <v>2673</v>
      </c>
      <c r="C3050" s="561" t="s">
        <v>2950</v>
      </c>
      <c r="D3050" s="561" t="s">
        <v>2951</v>
      </c>
      <c r="E3050" s="562" t="s">
        <v>22</v>
      </c>
      <c r="F3050" s="561" t="s">
        <v>22</v>
      </c>
      <c r="G3050" s="561" t="s">
        <v>28849</v>
      </c>
      <c r="H3050" s="561" t="s">
        <v>3054</v>
      </c>
      <c r="I3050" s="561" t="s">
        <v>23270</v>
      </c>
      <c r="J3050" s="561" t="s">
        <v>24</v>
      </c>
      <c r="K3050" s="562" t="s">
        <v>28850</v>
      </c>
      <c r="L3050" s="561" t="s">
        <v>25</v>
      </c>
    </row>
    <row r="3051" spans="1:12" x14ac:dyDescent="0.25">
      <c r="A3051" s="561" t="s">
        <v>2672</v>
      </c>
      <c r="B3051" s="561" t="s">
        <v>2673</v>
      </c>
      <c r="C3051" s="561" t="s">
        <v>2950</v>
      </c>
      <c r="D3051" s="561" t="s">
        <v>2951</v>
      </c>
      <c r="E3051" s="562" t="s">
        <v>22</v>
      </c>
      <c r="F3051" s="561" t="s">
        <v>22</v>
      </c>
      <c r="G3051" s="561" t="s">
        <v>28851</v>
      </c>
      <c r="H3051" s="561" t="s">
        <v>3055</v>
      </c>
      <c r="I3051" s="561" t="s">
        <v>23270</v>
      </c>
      <c r="J3051" s="561" t="s">
        <v>24</v>
      </c>
      <c r="K3051" s="562" t="s">
        <v>7461</v>
      </c>
      <c r="L3051" s="561" t="s">
        <v>25</v>
      </c>
    </row>
    <row r="3052" spans="1:12" x14ac:dyDescent="0.25">
      <c r="A3052" s="561" t="s">
        <v>2672</v>
      </c>
      <c r="B3052" s="561" t="s">
        <v>2673</v>
      </c>
      <c r="C3052" s="561" t="s">
        <v>2950</v>
      </c>
      <c r="D3052" s="561" t="s">
        <v>2951</v>
      </c>
      <c r="E3052" s="562" t="s">
        <v>22</v>
      </c>
      <c r="F3052" s="561" t="s">
        <v>22</v>
      </c>
      <c r="G3052" s="561" t="s">
        <v>28852</v>
      </c>
      <c r="H3052" s="561" t="s">
        <v>3057</v>
      </c>
      <c r="I3052" s="561" t="s">
        <v>23270</v>
      </c>
      <c r="J3052" s="561" t="s">
        <v>24</v>
      </c>
      <c r="K3052" s="562" t="s">
        <v>28853</v>
      </c>
      <c r="L3052" s="561" t="s">
        <v>25</v>
      </c>
    </row>
    <row r="3053" spans="1:12" x14ac:dyDescent="0.25">
      <c r="A3053" s="561" t="s">
        <v>2672</v>
      </c>
      <c r="B3053" s="561" t="s">
        <v>2673</v>
      </c>
      <c r="C3053" s="561" t="s">
        <v>2950</v>
      </c>
      <c r="D3053" s="561" t="s">
        <v>2951</v>
      </c>
      <c r="E3053" s="562" t="s">
        <v>22</v>
      </c>
      <c r="F3053" s="561" t="s">
        <v>22</v>
      </c>
      <c r="G3053" s="561" t="s">
        <v>28854</v>
      </c>
      <c r="H3053" s="561" t="s">
        <v>3059</v>
      </c>
      <c r="I3053" s="561" t="s">
        <v>23270</v>
      </c>
      <c r="J3053" s="561" t="s">
        <v>24</v>
      </c>
      <c r="K3053" s="562" t="s">
        <v>28855</v>
      </c>
      <c r="L3053" s="561" t="s">
        <v>25</v>
      </c>
    </row>
    <row r="3054" spans="1:12" x14ac:dyDescent="0.25">
      <c r="A3054" s="561" t="s">
        <v>2672</v>
      </c>
      <c r="B3054" s="561" t="s">
        <v>2673</v>
      </c>
      <c r="C3054" s="561" t="s">
        <v>2950</v>
      </c>
      <c r="D3054" s="561" t="s">
        <v>2951</v>
      </c>
      <c r="E3054" s="562" t="s">
        <v>22</v>
      </c>
      <c r="F3054" s="561" t="s">
        <v>22</v>
      </c>
      <c r="G3054" s="561" t="s">
        <v>28856</v>
      </c>
      <c r="H3054" s="561" t="s">
        <v>3061</v>
      </c>
      <c r="I3054" s="561" t="s">
        <v>23270</v>
      </c>
      <c r="J3054" s="561" t="s">
        <v>24</v>
      </c>
      <c r="K3054" s="562" t="s">
        <v>28857</v>
      </c>
      <c r="L3054" s="561" t="s">
        <v>25</v>
      </c>
    </row>
    <row r="3055" spans="1:12" x14ac:dyDescent="0.25">
      <c r="A3055" s="561" t="s">
        <v>2672</v>
      </c>
      <c r="B3055" s="561" t="s">
        <v>2673</v>
      </c>
      <c r="C3055" s="561" t="s">
        <v>2950</v>
      </c>
      <c r="D3055" s="561" t="s">
        <v>2951</v>
      </c>
      <c r="E3055" s="562" t="s">
        <v>22</v>
      </c>
      <c r="F3055" s="561" t="s">
        <v>22</v>
      </c>
      <c r="G3055" s="561" t="s">
        <v>28858</v>
      </c>
      <c r="H3055" s="561" t="s">
        <v>3062</v>
      </c>
      <c r="I3055" s="561" t="s">
        <v>23270</v>
      </c>
      <c r="J3055" s="561" t="s">
        <v>24</v>
      </c>
      <c r="K3055" s="562" t="s">
        <v>28859</v>
      </c>
      <c r="L3055" s="561" t="s">
        <v>25</v>
      </c>
    </row>
    <row r="3056" spans="1:12" x14ac:dyDescent="0.25">
      <c r="A3056" s="561" t="s">
        <v>2672</v>
      </c>
      <c r="B3056" s="561" t="s">
        <v>2673</v>
      </c>
      <c r="C3056" s="561" t="s">
        <v>2950</v>
      </c>
      <c r="D3056" s="561" t="s">
        <v>2951</v>
      </c>
      <c r="E3056" s="562" t="s">
        <v>22</v>
      </c>
      <c r="F3056" s="561" t="s">
        <v>22</v>
      </c>
      <c r="G3056" s="561" t="s">
        <v>28860</v>
      </c>
      <c r="H3056" s="561" t="s">
        <v>3063</v>
      </c>
      <c r="I3056" s="561" t="s">
        <v>23270</v>
      </c>
      <c r="J3056" s="561" t="s">
        <v>24</v>
      </c>
      <c r="K3056" s="562" t="s">
        <v>28861</v>
      </c>
      <c r="L3056" s="561" t="s">
        <v>25</v>
      </c>
    </row>
    <row r="3057" spans="1:12" x14ac:dyDescent="0.25">
      <c r="A3057" s="561" t="s">
        <v>2672</v>
      </c>
      <c r="B3057" s="561" t="s">
        <v>2673</v>
      </c>
      <c r="C3057" s="561" t="s">
        <v>2950</v>
      </c>
      <c r="D3057" s="561" t="s">
        <v>2951</v>
      </c>
      <c r="E3057" s="562" t="s">
        <v>22</v>
      </c>
      <c r="F3057" s="561" t="s">
        <v>22</v>
      </c>
      <c r="G3057" s="561" t="s">
        <v>28862</v>
      </c>
      <c r="H3057" s="561" t="s">
        <v>3064</v>
      </c>
      <c r="I3057" s="561" t="s">
        <v>23270</v>
      </c>
      <c r="J3057" s="561" t="s">
        <v>24</v>
      </c>
      <c r="K3057" s="562" t="s">
        <v>28863</v>
      </c>
      <c r="L3057" s="561" t="s">
        <v>25</v>
      </c>
    </row>
    <row r="3058" spans="1:12" x14ac:dyDescent="0.25">
      <c r="A3058" s="561" t="s">
        <v>2672</v>
      </c>
      <c r="B3058" s="561" t="s">
        <v>2673</v>
      </c>
      <c r="C3058" s="561" t="s">
        <v>2950</v>
      </c>
      <c r="D3058" s="561" t="s">
        <v>2951</v>
      </c>
      <c r="E3058" s="562" t="s">
        <v>22</v>
      </c>
      <c r="F3058" s="561" t="s">
        <v>22</v>
      </c>
      <c r="G3058" s="561" t="s">
        <v>28864</v>
      </c>
      <c r="H3058" s="561" t="s">
        <v>3065</v>
      </c>
      <c r="I3058" s="561" t="s">
        <v>23270</v>
      </c>
      <c r="J3058" s="561" t="s">
        <v>24</v>
      </c>
      <c r="K3058" s="562" t="s">
        <v>28865</v>
      </c>
      <c r="L3058" s="561" t="s">
        <v>25</v>
      </c>
    </row>
    <row r="3059" spans="1:12" x14ac:dyDescent="0.25">
      <c r="A3059" s="561" t="s">
        <v>2672</v>
      </c>
      <c r="B3059" s="561" t="s">
        <v>2673</v>
      </c>
      <c r="C3059" s="561" t="s">
        <v>2950</v>
      </c>
      <c r="D3059" s="561" t="s">
        <v>2951</v>
      </c>
      <c r="E3059" s="562" t="s">
        <v>22</v>
      </c>
      <c r="F3059" s="561" t="s">
        <v>22</v>
      </c>
      <c r="G3059" s="561" t="s">
        <v>28866</v>
      </c>
      <c r="H3059" s="561" t="s">
        <v>3066</v>
      </c>
      <c r="I3059" s="561" t="s">
        <v>23270</v>
      </c>
      <c r="J3059" s="561" t="s">
        <v>24</v>
      </c>
      <c r="K3059" s="562" t="s">
        <v>8519</v>
      </c>
      <c r="L3059" s="561" t="s">
        <v>25</v>
      </c>
    </row>
    <row r="3060" spans="1:12" x14ac:dyDescent="0.25">
      <c r="A3060" s="561" t="s">
        <v>2672</v>
      </c>
      <c r="B3060" s="561" t="s">
        <v>2673</v>
      </c>
      <c r="C3060" s="561" t="s">
        <v>3067</v>
      </c>
      <c r="D3060" s="561" t="s">
        <v>3068</v>
      </c>
      <c r="E3060" s="562" t="s">
        <v>22</v>
      </c>
      <c r="F3060" s="561" t="s">
        <v>22</v>
      </c>
      <c r="G3060" s="561" t="s">
        <v>28867</v>
      </c>
      <c r="H3060" s="561" t="s">
        <v>3069</v>
      </c>
      <c r="I3060" s="561" t="s">
        <v>23270</v>
      </c>
      <c r="J3060" s="561" t="s">
        <v>7063</v>
      </c>
      <c r="K3060" s="562" t="s">
        <v>28868</v>
      </c>
      <c r="L3060" s="561" t="s">
        <v>25</v>
      </c>
    </row>
    <row r="3061" spans="1:12" x14ac:dyDescent="0.25">
      <c r="A3061" s="561" t="s">
        <v>2672</v>
      </c>
      <c r="B3061" s="561" t="s">
        <v>2673</v>
      </c>
      <c r="C3061" s="561" t="s">
        <v>3067</v>
      </c>
      <c r="D3061" s="561" t="s">
        <v>3068</v>
      </c>
      <c r="E3061" s="562" t="s">
        <v>22</v>
      </c>
      <c r="F3061" s="561" t="s">
        <v>22</v>
      </c>
      <c r="G3061" s="561" t="s">
        <v>28869</v>
      </c>
      <c r="H3061" s="561" t="s">
        <v>3071</v>
      </c>
      <c r="I3061" s="561" t="s">
        <v>23270</v>
      </c>
      <c r="J3061" s="561" t="s">
        <v>7063</v>
      </c>
      <c r="K3061" s="562" t="s">
        <v>28870</v>
      </c>
      <c r="L3061" s="561" t="s">
        <v>25</v>
      </c>
    </row>
    <row r="3062" spans="1:12" x14ac:dyDescent="0.25">
      <c r="A3062" s="561" t="s">
        <v>2672</v>
      </c>
      <c r="B3062" s="561" t="s">
        <v>2673</v>
      </c>
      <c r="C3062" s="561" t="s">
        <v>3067</v>
      </c>
      <c r="D3062" s="561" t="s">
        <v>3068</v>
      </c>
      <c r="E3062" s="562" t="s">
        <v>22</v>
      </c>
      <c r="F3062" s="561" t="s">
        <v>22</v>
      </c>
      <c r="G3062" s="561" t="s">
        <v>28871</v>
      </c>
      <c r="H3062" s="561" t="s">
        <v>3072</v>
      </c>
      <c r="I3062" s="561" t="s">
        <v>23270</v>
      </c>
      <c r="J3062" s="561" t="s">
        <v>7063</v>
      </c>
      <c r="K3062" s="562" t="s">
        <v>28872</v>
      </c>
      <c r="L3062" s="561" t="s">
        <v>25</v>
      </c>
    </row>
    <row r="3063" spans="1:12" x14ac:dyDescent="0.25">
      <c r="A3063" s="561" t="s">
        <v>2672</v>
      </c>
      <c r="B3063" s="561" t="s">
        <v>2673</v>
      </c>
      <c r="C3063" s="561" t="s">
        <v>3067</v>
      </c>
      <c r="D3063" s="561" t="s">
        <v>3068</v>
      </c>
      <c r="E3063" s="562" t="s">
        <v>22</v>
      </c>
      <c r="F3063" s="561" t="s">
        <v>22</v>
      </c>
      <c r="G3063" s="561" t="s">
        <v>28873</v>
      </c>
      <c r="H3063" s="561" t="s">
        <v>3073</v>
      </c>
      <c r="I3063" s="561" t="s">
        <v>23270</v>
      </c>
      <c r="J3063" s="561" t="s">
        <v>7063</v>
      </c>
      <c r="K3063" s="562" t="s">
        <v>28874</v>
      </c>
      <c r="L3063" s="561" t="s">
        <v>25</v>
      </c>
    </row>
    <row r="3064" spans="1:12" x14ac:dyDescent="0.25">
      <c r="A3064" s="561" t="s">
        <v>2672</v>
      </c>
      <c r="B3064" s="561" t="s">
        <v>2673</v>
      </c>
      <c r="C3064" s="561" t="s">
        <v>3067</v>
      </c>
      <c r="D3064" s="561" t="s">
        <v>3068</v>
      </c>
      <c r="E3064" s="562" t="s">
        <v>22</v>
      </c>
      <c r="F3064" s="561" t="s">
        <v>22</v>
      </c>
      <c r="G3064" s="561" t="s">
        <v>28875</v>
      </c>
      <c r="H3064" s="561" t="s">
        <v>3074</v>
      </c>
      <c r="I3064" s="561" t="s">
        <v>23270</v>
      </c>
      <c r="J3064" s="561" t="s">
        <v>7063</v>
      </c>
      <c r="K3064" s="562" t="s">
        <v>28876</v>
      </c>
      <c r="L3064" s="561" t="s">
        <v>25</v>
      </c>
    </row>
    <row r="3065" spans="1:12" x14ac:dyDescent="0.25">
      <c r="A3065" s="561" t="s">
        <v>2672</v>
      </c>
      <c r="B3065" s="561" t="s">
        <v>2673</v>
      </c>
      <c r="C3065" s="561" t="s">
        <v>3067</v>
      </c>
      <c r="D3065" s="561" t="s">
        <v>3068</v>
      </c>
      <c r="E3065" s="562" t="s">
        <v>22</v>
      </c>
      <c r="F3065" s="561" t="s">
        <v>22</v>
      </c>
      <c r="G3065" s="561" t="s">
        <v>28877</v>
      </c>
      <c r="H3065" s="561" t="s">
        <v>3075</v>
      </c>
      <c r="I3065" s="561" t="s">
        <v>23270</v>
      </c>
      <c r="J3065" s="561" t="s">
        <v>7063</v>
      </c>
      <c r="K3065" s="562" t="s">
        <v>28878</v>
      </c>
      <c r="L3065" s="561" t="s">
        <v>25</v>
      </c>
    </row>
    <row r="3066" spans="1:12" x14ac:dyDescent="0.25">
      <c r="A3066" s="561" t="s">
        <v>2672</v>
      </c>
      <c r="B3066" s="561" t="s">
        <v>2673</v>
      </c>
      <c r="C3066" s="561" t="s">
        <v>3067</v>
      </c>
      <c r="D3066" s="561" t="s">
        <v>3068</v>
      </c>
      <c r="E3066" s="562" t="s">
        <v>22</v>
      </c>
      <c r="F3066" s="561" t="s">
        <v>22</v>
      </c>
      <c r="G3066" s="561" t="s">
        <v>28879</v>
      </c>
      <c r="H3066" s="561" t="s">
        <v>3077</v>
      </c>
      <c r="I3066" s="561" t="s">
        <v>23270</v>
      </c>
      <c r="J3066" s="561" t="s">
        <v>7063</v>
      </c>
      <c r="K3066" s="562" t="s">
        <v>28880</v>
      </c>
      <c r="L3066" s="561" t="s">
        <v>25</v>
      </c>
    </row>
    <row r="3067" spans="1:12" x14ac:dyDescent="0.25">
      <c r="A3067" s="561" t="s">
        <v>2672</v>
      </c>
      <c r="B3067" s="561" t="s">
        <v>2673</v>
      </c>
      <c r="C3067" s="561" t="s">
        <v>3067</v>
      </c>
      <c r="D3067" s="561" t="s">
        <v>3068</v>
      </c>
      <c r="E3067" s="562" t="s">
        <v>22</v>
      </c>
      <c r="F3067" s="561" t="s">
        <v>22</v>
      </c>
      <c r="G3067" s="561" t="s">
        <v>28881</v>
      </c>
      <c r="H3067" s="561" t="s">
        <v>3078</v>
      </c>
      <c r="I3067" s="561" t="s">
        <v>23270</v>
      </c>
      <c r="J3067" s="561" t="s">
        <v>7063</v>
      </c>
      <c r="K3067" s="562" t="s">
        <v>28579</v>
      </c>
      <c r="L3067" s="561" t="s">
        <v>25</v>
      </c>
    </row>
    <row r="3068" spans="1:12" x14ac:dyDescent="0.25">
      <c r="A3068" s="561" t="s">
        <v>2672</v>
      </c>
      <c r="B3068" s="561" t="s">
        <v>2673</v>
      </c>
      <c r="C3068" s="561" t="s">
        <v>3067</v>
      </c>
      <c r="D3068" s="561" t="s">
        <v>3068</v>
      </c>
      <c r="E3068" s="562" t="s">
        <v>22</v>
      </c>
      <c r="F3068" s="561" t="s">
        <v>22</v>
      </c>
      <c r="G3068" s="561" t="s">
        <v>28882</v>
      </c>
      <c r="H3068" s="561" t="s">
        <v>3079</v>
      </c>
      <c r="I3068" s="561" t="s">
        <v>23270</v>
      </c>
      <c r="J3068" s="561" t="s">
        <v>24</v>
      </c>
      <c r="K3068" s="562" t="s">
        <v>28883</v>
      </c>
      <c r="L3068" s="561" t="s">
        <v>25</v>
      </c>
    </row>
    <row r="3069" spans="1:12" x14ac:dyDescent="0.25">
      <c r="A3069" s="561" t="s">
        <v>2672</v>
      </c>
      <c r="B3069" s="561" t="s">
        <v>2673</v>
      </c>
      <c r="C3069" s="561" t="s">
        <v>3067</v>
      </c>
      <c r="D3069" s="561" t="s">
        <v>3068</v>
      </c>
      <c r="E3069" s="562" t="s">
        <v>22</v>
      </c>
      <c r="F3069" s="561" t="s">
        <v>22</v>
      </c>
      <c r="G3069" s="561" t="s">
        <v>28884</v>
      </c>
      <c r="H3069" s="561" t="s">
        <v>3080</v>
      </c>
      <c r="I3069" s="561" t="s">
        <v>23270</v>
      </c>
      <c r="J3069" s="561" t="s">
        <v>7063</v>
      </c>
      <c r="K3069" s="562" t="s">
        <v>28885</v>
      </c>
      <c r="L3069" s="561" t="s">
        <v>25</v>
      </c>
    </row>
    <row r="3070" spans="1:12" x14ac:dyDescent="0.25">
      <c r="A3070" s="561" t="s">
        <v>2672</v>
      </c>
      <c r="B3070" s="561" t="s">
        <v>2673</v>
      </c>
      <c r="C3070" s="561" t="s">
        <v>3067</v>
      </c>
      <c r="D3070" s="561" t="s">
        <v>3068</v>
      </c>
      <c r="E3070" s="562" t="s">
        <v>22</v>
      </c>
      <c r="F3070" s="561" t="s">
        <v>22</v>
      </c>
      <c r="G3070" s="561" t="s">
        <v>28886</v>
      </c>
      <c r="H3070" s="561" t="s">
        <v>3081</v>
      </c>
      <c r="I3070" s="561" t="s">
        <v>23270</v>
      </c>
      <c r="J3070" s="561" t="s">
        <v>7063</v>
      </c>
      <c r="K3070" s="562" t="s">
        <v>28887</v>
      </c>
      <c r="L3070" s="561" t="s">
        <v>25</v>
      </c>
    </row>
    <row r="3071" spans="1:12" x14ac:dyDescent="0.25">
      <c r="A3071" s="561" t="s">
        <v>2672</v>
      </c>
      <c r="B3071" s="561" t="s">
        <v>2673</v>
      </c>
      <c r="C3071" s="561" t="s">
        <v>3067</v>
      </c>
      <c r="D3071" s="561" t="s">
        <v>3068</v>
      </c>
      <c r="E3071" s="562" t="s">
        <v>22</v>
      </c>
      <c r="F3071" s="561" t="s">
        <v>22</v>
      </c>
      <c r="G3071" s="561" t="s">
        <v>28888</v>
      </c>
      <c r="H3071" s="561" t="s">
        <v>3083</v>
      </c>
      <c r="I3071" s="561" t="s">
        <v>23270</v>
      </c>
      <c r="J3071" s="561" t="s">
        <v>7063</v>
      </c>
      <c r="K3071" s="562" t="s">
        <v>28889</v>
      </c>
      <c r="L3071" s="561" t="s">
        <v>25</v>
      </c>
    </row>
    <row r="3072" spans="1:12" x14ac:dyDescent="0.25">
      <c r="A3072" s="561" t="s">
        <v>2672</v>
      </c>
      <c r="B3072" s="561" t="s">
        <v>2673</v>
      </c>
      <c r="C3072" s="561" t="s">
        <v>3067</v>
      </c>
      <c r="D3072" s="561" t="s">
        <v>3068</v>
      </c>
      <c r="E3072" s="562" t="s">
        <v>22</v>
      </c>
      <c r="F3072" s="561" t="s">
        <v>22</v>
      </c>
      <c r="G3072" s="561" t="s">
        <v>28890</v>
      </c>
      <c r="H3072" s="561" t="s">
        <v>3084</v>
      </c>
      <c r="I3072" s="561" t="s">
        <v>23270</v>
      </c>
      <c r="J3072" s="561" t="s">
        <v>7063</v>
      </c>
      <c r="K3072" s="562" t="s">
        <v>28891</v>
      </c>
      <c r="L3072" s="561" t="s">
        <v>25</v>
      </c>
    </row>
    <row r="3073" spans="1:12" x14ac:dyDescent="0.25">
      <c r="A3073" s="561" t="s">
        <v>2672</v>
      </c>
      <c r="B3073" s="561" t="s">
        <v>2673</v>
      </c>
      <c r="C3073" s="561" t="s">
        <v>3067</v>
      </c>
      <c r="D3073" s="561" t="s">
        <v>3068</v>
      </c>
      <c r="E3073" s="562" t="s">
        <v>22</v>
      </c>
      <c r="F3073" s="561" t="s">
        <v>22</v>
      </c>
      <c r="G3073" s="561" t="s">
        <v>28892</v>
      </c>
      <c r="H3073" s="561" t="s">
        <v>3085</v>
      </c>
      <c r="I3073" s="561" t="s">
        <v>23270</v>
      </c>
      <c r="J3073" s="561" t="s">
        <v>7063</v>
      </c>
      <c r="K3073" s="562" t="s">
        <v>28893</v>
      </c>
      <c r="L3073" s="561" t="s">
        <v>25</v>
      </c>
    </row>
    <row r="3074" spans="1:12" x14ac:dyDescent="0.25">
      <c r="A3074" s="561" t="s">
        <v>2672</v>
      </c>
      <c r="B3074" s="561" t="s">
        <v>2673</v>
      </c>
      <c r="C3074" s="561" t="s">
        <v>3067</v>
      </c>
      <c r="D3074" s="561" t="s">
        <v>3068</v>
      </c>
      <c r="E3074" s="562" t="s">
        <v>22</v>
      </c>
      <c r="F3074" s="561" t="s">
        <v>22</v>
      </c>
      <c r="G3074" s="561" t="s">
        <v>28894</v>
      </c>
      <c r="H3074" s="561" t="s">
        <v>3086</v>
      </c>
      <c r="I3074" s="561" t="s">
        <v>23270</v>
      </c>
      <c r="J3074" s="561" t="s">
        <v>7063</v>
      </c>
      <c r="K3074" s="562" t="s">
        <v>7660</v>
      </c>
      <c r="L3074" s="561" t="s">
        <v>25</v>
      </c>
    </row>
    <row r="3075" spans="1:12" x14ac:dyDescent="0.25">
      <c r="A3075" s="561" t="s">
        <v>2672</v>
      </c>
      <c r="B3075" s="561" t="s">
        <v>2673</v>
      </c>
      <c r="C3075" s="561" t="s">
        <v>3067</v>
      </c>
      <c r="D3075" s="561" t="s">
        <v>3068</v>
      </c>
      <c r="E3075" s="562" t="s">
        <v>22</v>
      </c>
      <c r="F3075" s="561" t="s">
        <v>22</v>
      </c>
      <c r="G3075" s="561" t="s">
        <v>28895</v>
      </c>
      <c r="H3075" s="561" t="s">
        <v>3087</v>
      </c>
      <c r="I3075" s="561" t="s">
        <v>23270</v>
      </c>
      <c r="J3075" s="561" t="s">
        <v>24</v>
      </c>
      <c r="K3075" s="562" t="s">
        <v>28896</v>
      </c>
      <c r="L3075" s="561" t="s">
        <v>25</v>
      </c>
    </row>
    <row r="3076" spans="1:12" x14ac:dyDescent="0.25">
      <c r="A3076" s="561" t="s">
        <v>2672</v>
      </c>
      <c r="B3076" s="561" t="s">
        <v>2673</v>
      </c>
      <c r="C3076" s="561" t="s">
        <v>3067</v>
      </c>
      <c r="D3076" s="561" t="s">
        <v>3068</v>
      </c>
      <c r="E3076" s="562" t="s">
        <v>22</v>
      </c>
      <c r="F3076" s="561" t="s">
        <v>22</v>
      </c>
      <c r="G3076" s="561" t="s">
        <v>28897</v>
      </c>
      <c r="H3076" s="561" t="s">
        <v>3088</v>
      </c>
      <c r="I3076" s="561" t="s">
        <v>23270</v>
      </c>
      <c r="J3076" s="561" t="s">
        <v>24</v>
      </c>
      <c r="K3076" s="562" t="s">
        <v>28898</v>
      </c>
      <c r="L3076" s="561" t="s">
        <v>25</v>
      </c>
    </row>
    <row r="3077" spans="1:12" x14ac:dyDescent="0.25">
      <c r="A3077" s="561" t="s">
        <v>2672</v>
      </c>
      <c r="B3077" s="561" t="s">
        <v>2673</v>
      </c>
      <c r="C3077" s="561" t="s">
        <v>3067</v>
      </c>
      <c r="D3077" s="561" t="s">
        <v>3068</v>
      </c>
      <c r="E3077" s="562" t="s">
        <v>22</v>
      </c>
      <c r="F3077" s="561" t="s">
        <v>22</v>
      </c>
      <c r="G3077" s="561" t="s">
        <v>28899</v>
      </c>
      <c r="H3077" s="561" t="s">
        <v>3090</v>
      </c>
      <c r="I3077" s="561" t="s">
        <v>23270</v>
      </c>
      <c r="J3077" s="561" t="s">
        <v>24</v>
      </c>
      <c r="K3077" s="562" t="s">
        <v>4959</v>
      </c>
      <c r="L3077" s="561" t="s">
        <v>25</v>
      </c>
    </row>
    <row r="3078" spans="1:12" x14ac:dyDescent="0.25">
      <c r="A3078" s="561" t="s">
        <v>2672</v>
      </c>
      <c r="B3078" s="561" t="s">
        <v>2673</v>
      </c>
      <c r="C3078" s="561" t="s">
        <v>3067</v>
      </c>
      <c r="D3078" s="561" t="s">
        <v>3068</v>
      </c>
      <c r="E3078" s="562" t="s">
        <v>22</v>
      </c>
      <c r="F3078" s="561" t="s">
        <v>22</v>
      </c>
      <c r="G3078" s="561" t="s">
        <v>28900</v>
      </c>
      <c r="H3078" s="561" t="s">
        <v>3091</v>
      </c>
      <c r="I3078" s="561" t="s">
        <v>23270</v>
      </c>
      <c r="J3078" s="561" t="s">
        <v>7063</v>
      </c>
      <c r="K3078" s="562" t="s">
        <v>1270</v>
      </c>
      <c r="L3078" s="561" t="s">
        <v>25</v>
      </c>
    </row>
    <row r="3079" spans="1:12" x14ac:dyDescent="0.25">
      <c r="A3079" s="561" t="s">
        <v>2672</v>
      </c>
      <c r="B3079" s="561" t="s">
        <v>2673</v>
      </c>
      <c r="C3079" s="561" t="s">
        <v>3067</v>
      </c>
      <c r="D3079" s="561" t="s">
        <v>3068</v>
      </c>
      <c r="E3079" s="562" t="s">
        <v>22</v>
      </c>
      <c r="F3079" s="561" t="s">
        <v>22</v>
      </c>
      <c r="G3079" s="561" t="s">
        <v>28901</v>
      </c>
      <c r="H3079" s="561" t="s">
        <v>3092</v>
      </c>
      <c r="I3079" s="561" t="s">
        <v>23270</v>
      </c>
      <c r="J3079" s="561" t="s">
        <v>7063</v>
      </c>
      <c r="K3079" s="562" t="s">
        <v>8178</v>
      </c>
      <c r="L3079" s="561" t="s">
        <v>25</v>
      </c>
    </row>
    <row r="3080" spans="1:12" x14ac:dyDescent="0.25">
      <c r="A3080" s="561" t="s">
        <v>2672</v>
      </c>
      <c r="B3080" s="561" t="s">
        <v>2673</v>
      </c>
      <c r="C3080" s="561" t="s">
        <v>3067</v>
      </c>
      <c r="D3080" s="561" t="s">
        <v>3068</v>
      </c>
      <c r="E3080" s="562" t="s">
        <v>22</v>
      </c>
      <c r="F3080" s="561" t="s">
        <v>22</v>
      </c>
      <c r="G3080" s="561" t="s">
        <v>28902</v>
      </c>
      <c r="H3080" s="561" t="s">
        <v>3093</v>
      </c>
      <c r="I3080" s="561" t="s">
        <v>23270</v>
      </c>
      <c r="J3080" s="561" t="s">
        <v>7063</v>
      </c>
      <c r="K3080" s="562" t="s">
        <v>28264</v>
      </c>
      <c r="L3080" s="561" t="s">
        <v>25</v>
      </c>
    </row>
    <row r="3081" spans="1:12" x14ac:dyDescent="0.25">
      <c r="A3081" s="561" t="s">
        <v>2672</v>
      </c>
      <c r="B3081" s="561" t="s">
        <v>2673</v>
      </c>
      <c r="C3081" s="561" t="s">
        <v>3067</v>
      </c>
      <c r="D3081" s="561" t="s">
        <v>3068</v>
      </c>
      <c r="E3081" s="562" t="s">
        <v>22</v>
      </c>
      <c r="F3081" s="561" t="s">
        <v>22</v>
      </c>
      <c r="G3081" s="561" t="s">
        <v>28903</v>
      </c>
      <c r="H3081" s="561" t="s">
        <v>3095</v>
      </c>
      <c r="I3081" s="561" t="s">
        <v>23270</v>
      </c>
      <c r="J3081" s="561" t="s">
        <v>7063</v>
      </c>
      <c r="K3081" s="562" t="s">
        <v>26372</v>
      </c>
      <c r="L3081" s="561" t="s">
        <v>25</v>
      </c>
    </row>
    <row r="3082" spans="1:12" x14ac:dyDescent="0.25">
      <c r="A3082" s="561" t="s">
        <v>2672</v>
      </c>
      <c r="B3082" s="561" t="s">
        <v>2673</v>
      </c>
      <c r="C3082" s="561" t="s">
        <v>3067</v>
      </c>
      <c r="D3082" s="561" t="s">
        <v>3068</v>
      </c>
      <c r="E3082" s="562" t="s">
        <v>22</v>
      </c>
      <c r="F3082" s="561" t="s">
        <v>22</v>
      </c>
      <c r="G3082" s="561" t="s">
        <v>28904</v>
      </c>
      <c r="H3082" s="561" t="s">
        <v>3096</v>
      </c>
      <c r="I3082" s="561" t="s">
        <v>23270</v>
      </c>
      <c r="J3082" s="561" t="s">
        <v>7063</v>
      </c>
      <c r="K3082" s="562" t="s">
        <v>1118</v>
      </c>
      <c r="L3082" s="561" t="s">
        <v>25</v>
      </c>
    </row>
    <row r="3083" spans="1:12" x14ac:dyDescent="0.25">
      <c r="A3083" s="561" t="s">
        <v>2672</v>
      </c>
      <c r="B3083" s="561" t="s">
        <v>2673</v>
      </c>
      <c r="C3083" s="561" t="s">
        <v>3067</v>
      </c>
      <c r="D3083" s="561" t="s">
        <v>3068</v>
      </c>
      <c r="E3083" s="562" t="s">
        <v>22</v>
      </c>
      <c r="F3083" s="561" t="s">
        <v>22</v>
      </c>
      <c r="G3083" s="561" t="s">
        <v>28905</v>
      </c>
      <c r="H3083" s="561" t="s">
        <v>3097</v>
      </c>
      <c r="I3083" s="561" t="s">
        <v>23270</v>
      </c>
      <c r="J3083" s="561" t="s">
        <v>7063</v>
      </c>
      <c r="K3083" s="562" t="s">
        <v>7430</v>
      </c>
      <c r="L3083" s="561" t="s">
        <v>25</v>
      </c>
    </row>
    <row r="3084" spans="1:12" x14ac:dyDescent="0.25">
      <c r="A3084" s="561" t="s">
        <v>2672</v>
      </c>
      <c r="B3084" s="561" t="s">
        <v>2673</v>
      </c>
      <c r="C3084" s="561" t="s">
        <v>3067</v>
      </c>
      <c r="D3084" s="561" t="s">
        <v>3068</v>
      </c>
      <c r="E3084" s="562" t="s">
        <v>22</v>
      </c>
      <c r="F3084" s="561" t="s">
        <v>22</v>
      </c>
      <c r="G3084" s="561" t="s">
        <v>28906</v>
      </c>
      <c r="H3084" s="561" t="s">
        <v>3099</v>
      </c>
      <c r="I3084" s="561" t="s">
        <v>23270</v>
      </c>
      <c r="J3084" s="561" t="s">
        <v>7063</v>
      </c>
      <c r="K3084" s="562" t="s">
        <v>27340</v>
      </c>
      <c r="L3084" s="561" t="s">
        <v>25</v>
      </c>
    </row>
    <row r="3085" spans="1:12" x14ac:dyDescent="0.25">
      <c r="A3085" s="561" t="s">
        <v>2672</v>
      </c>
      <c r="B3085" s="561" t="s">
        <v>2673</v>
      </c>
      <c r="C3085" s="561" t="s">
        <v>3067</v>
      </c>
      <c r="D3085" s="561" t="s">
        <v>3068</v>
      </c>
      <c r="E3085" s="562" t="s">
        <v>22</v>
      </c>
      <c r="F3085" s="561" t="s">
        <v>22</v>
      </c>
      <c r="G3085" s="561" t="s">
        <v>28907</v>
      </c>
      <c r="H3085" s="561" t="s">
        <v>3100</v>
      </c>
      <c r="I3085" s="561" t="s">
        <v>23270</v>
      </c>
      <c r="J3085" s="561" t="s">
        <v>7063</v>
      </c>
      <c r="K3085" s="562" t="s">
        <v>8583</v>
      </c>
      <c r="L3085" s="561" t="s">
        <v>25</v>
      </c>
    </row>
    <row r="3086" spans="1:12" x14ac:dyDescent="0.25">
      <c r="A3086" s="561" t="s">
        <v>2672</v>
      </c>
      <c r="B3086" s="561" t="s">
        <v>2673</v>
      </c>
      <c r="C3086" s="561" t="s">
        <v>3067</v>
      </c>
      <c r="D3086" s="561" t="s">
        <v>3068</v>
      </c>
      <c r="E3086" s="562" t="s">
        <v>22</v>
      </c>
      <c r="F3086" s="561" t="s">
        <v>22</v>
      </c>
      <c r="G3086" s="561" t="s">
        <v>28908</v>
      </c>
      <c r="H3086" s="561" t="s">
        <v>3101</v>
      </c>
      <c r="I3086" s="561" t="s">
        <v>23270</v>
      </c>
      <c r="J3086" s="561" t="s">
        <v>24</v>
      </c>
      <c r="K3086" s="562" t="s">
        <v>4407</v>
      </c>
      <c r="L3086" s="561" t="s">
        <v>25</v>
      </c>
    </row>
    <row r="3087" spans="1:12" x14ac:dyDescent="0.25">
      <c r="A3087" s="561" t="s">
        <v>2672</v>
      </c>
      <c r="B3087" s="561" t="s">
        <v>2673</v>
      </c>
      <c r="C3087" s="561" t="s">
        <v>3067</v>
      </c>
      <c r="D3087" s="561" t="s">
        <v>3068</v>
      </c>
      <c r="E3087" s="562" t="s">
        <v>22</v>
      </c>
      <c r="F3087" s="561" t="s">
        <v>22</v>
      </c>
      <c r="G3087" s="561" t="s">
        <v>28909</v>
      </c>
      <c r="H3087" s="561" t="s">
        <v>3102</v>
      </c>
      <c r="I3087" s="561" t="s">
        <v>23270</v>
      </c>
      <c r="J3087" s="561" t="s">
        <v>24</v>
      </c>
      <c r="K3087" s="562" t="s">
        <v>28910</v>
      </c>
      <c r="L3087" s="561" t="s">
        <v>25</v>
      </c>
    </row>
    <row r="3088" spans="1:12" x14ac:dyDescent="0.25">
      <c r="A3088" s="561" t="s">
        <v>2672</v>
      </c>
      <c r="B3088" s="561" t="s">
        <v>2673</v>
      </c>
      <c r="C3088" s="561" t="s">
        <v>3067</v>
      </c>
      <c r="D3088" s="561" t="s">
        <v>3068</v>
      </c>
      <c r="E3088" s="562" t="s">
        <v>22</v>
      </c>
      <c r="F3088" s="561" t="s">
        <v>22</v>
      </c>
      <c r="G3088" s="561" t="s">
        <v>28911</v>
      </c>
      <c r="H3088" s="561" t="s">
        <v>3103</v>
      </c>
      <c r="I3088" s="561" t="s">
        <v>23270</v>
      </c>
      <c r="J3088" s="561" t="s">
        <v>7063</v>
      </c>
      <c r="K3088" s="562" t="s">
        <v>28868</v>
      </c>
      <c r="L3088" s="561" t="s">
        <v>25</v>
      </c>
    </row>
    <row r="3089" spans="1:12" x14ac:dyDescent="0.25">
      <c r="A3089" s="561" t="s">
        <v>2672</v>
      </c>
      <c r="B3089" s="561" t="s">
        <v>2673</v>
      </c>
      <c r="C3089" s="561" t="s">
        <v>3067</v>
      </c>
      <c r="D3089" s="561" t="s">
        <v>3068</v>
      </c>
      <c r="E3089" s="562" t="s">
        <v>22</v>
      </c>
      <c r="F3089" s="561" t="s">
        <v>22</v>
      </c>
      <c r="G3089" s="561" t="s">
        <v>28912</v>
      </c>
      <c r="H3089" s="561" t="s">
        <v>3104</v>
      </c>
      <c r="I3089" s="561" t="s">
        <v>23270</v>
      </c>
      <c r="J3089" s="561" t="s">
        <v>7063</v>
      </c>
      <c r="K3089" s="562" t="s">
        <v>28913</v>
      </c>
      <c r="L3089" s="561" t="s">
        <v>25</v>
      </c>
    </row>
    <row r="3090" spans="1:12" x14ac:dyDescent="0.25">
      <c r="A3090" s="561" t="s">
        <v>2672</v>
      </c>
      <c r="B3090" s="561" t="s">
        <v>2673</v>
      </c>
      <c r="C3090" s="561" t="s">
        <v>3067</v>
      </c>
      <c r="D3090" s="561" t="s">
        <v>3068</v>
      </c>
      <c r="E3090" s="562" t="s">
        <v>22</v>
      </c>
      <c r="F3090" s="561" t="s">
        <v>22</v>
      </c>
      <c r="G3090" s="561" t="s">
        <v>28914</v>
      </c>
      <c r="H3090" s="561" t="s">
        <v>3105</v>
      </c>
      <c r="I3090" s="561" t="s">
        <v>23270</v>
      </c>
      <c r="J3090" s="561" t="s">
        <v>7063</v>
      </c>
      <c r="K3090" s="562" t="s">
        <v>28915</v>
      </c>
      <c r="L3090" s="561" t="s">
        <v>25</v>
      </c>
    </row>
    <row r="3091" spans="1:12" x14ac:dyDescent="0.25">
      <c r="A3091" s="561" t="s">
        <v>2672</v>
      </c>
      <c r="B3091" s="561" t="s">
        <v>2673</v>
      </c>
      <c r="C3091" s="561" t="s">
        <v>3067</v>
      </c>
      <c r="D3091" s="561" t="s">
        <v>3068</v>
      </c>
      <c r="E3091" s="562" t="s">
        <v>22</v>
      </c>
      <c r="F3091" s="561" t="s">
        <v>22</v>
      </c>
      <c r="G3091" s="561" t="s">
        <v>28916</v>
      </c>
      <c r="H3091" s="561" t="s">
        <v>3106</v>
      </c>
      <c r="I3091" s="561" t="s">
        <v>23270</v>
      </c>
      <c r="J3091" s="561" t="s">
        <v>7063</v>
      </c>
      <c r="K3091" s="562" t="s">
        <v>7894</v>
      </c>
      <c r="L3091" s="561" t="s">
        <v>25</v>
      </c>
    </row>
    <row r="3092" spans="1:12" x14ac:dyDescent="0.25">
      <c r="A3092" s="561" t="s">
        <v>2672</v>
      </c>
      <c r="B3092" s="561" t="s">
        <v>2673</v>
      </c>
      <c r="C3092" s="561" t="s">
        <v>3067</v>
      </c>
      <c r="D3092" s="561" t="s">
        <v>3068</v>
      </c>
      <c r="E3092" s="562" t="s">
        <v>22</v>
      </c>
      <c r="F3092" s="561" t="s">
        <v>22</v>
      </c>
      <c r="G3092" s="561" t="s">
        <v>28917</v>
      </c>
      <c r="H3092" s="561" t="s">
        <v>3107</v>
      </c>
      <c r="I3092" s="561" t="s">
        <v>23270</v>
      </c>
      <c r="J3092" s="561" t="s">
        <v>7063</v>
      </c>
      <c r="K3092" s="562" t="s">
        <v>28918</v>
      </c>
      <c r="L3092" s="561" t="s">
        <v>25</v>
      </c>
    </row>
    <row r="3093" spans="1:12" x14ac:dyDescent="0.25">
      <c r="A3093" s="561" t="s">
        <v>2672</v>
      </c>
      <c r="B3093" s="561" t="s">
        <v>2673</v>
      </c>
      <c r="C3093" s="561" t="s">
        <v>3067</v>
      </c>
      <c r="D3093" s="561" t="s">
        <v>3068</v>
      </c>
      <c r="E3093" s="562" t="s">
        <v>22</v>
      </c>
      <c r="F3093" s="561" t="s">
        <v>22</v>
      </c>
      <c r="G3093" s="561" t="s">
        <v>28919</v>
      </c>
      <c r="H3093" s="561" t="s">
        <v>3108</v>
      </c>
      <c r="I3093" s="561" t="s">
        <v>23270</v>
      </c>
      <c r="J3093" s="561" t="s">
        <v>7063</v>
      </c>
      <c r="K3093" s="562" t="s">
        <v>28920</v>
      </c>
      <c r="L3093" s="561" t="s">
        <v>25</v>
      </c>
    </row>
    <row r="3094" spans="1:12" x14ac:dyDescent="0.25">
      <c r="A3094" s="561" t="s">
        <v>2672</v>
      </c>
      <c r="B3094" s="561" t="s">
        <v>2673</v>
      </c>
      <c r="C3094" s="561" t="s">
        <v>3067</v>
      </c>
      <c r="D3094" s="561" t="s">
        <v>3068</v>
      </c>
      <c r="E3094" s="562" t="s">
        <v>22</v>
      </c>
      <c r="F3094" s="561" t="s">
        <v>22</v>
      </c>
      <c r="G3094" s="561" t="s">
        <v>28921</v>
      </c>
      <c r="H3094" s="561" t="s">
        <v>3109</v>
      </c>
      <c r="I3094" s="561" t="s">
        <v>23270</v>
      </c>
      <c r="J3094" s="561" t="s">
        <v>7063</v>
      </c>
      <c r="K3094" s="562" t="s">
        <v>28922</v>
      </c>
      <c r="L3094" s="561" t="s">
        <v>25</v>
      </c>
    </row>
    <row r="3095" spans="1:12" x14ac:dyDescent="0.25">
      <c r="A3095" s="561" t="s">
        <v>2672</v>
      </c>
      <c r="B3095" s="561" t="s">
        <v>2673</v>
      </c>
      <c r="C3095" s="561" t="s">
        <v>3067</v>
      </c>
      <c r="D3095" s="561" t="s">
        <v>3068</v>
      </c>
      <c r="E3095" s="562" t="s">
        <v>22</v>
      </c>
      <c r="F3095" s="561" t="s">
        <v>22</v>
      </c>
      <c r="G3095" s="561" t="s">
        <v>28923</v>
      </c>
      <c r="H3095" s="561" t="s">
        <v>3110</v>
      </c>
      <c r="I3095" s="561" t="s">
        <v>23270</v>
      </c>
      <c r="J3095" s="561" t="s">
        <v>7063</v>
      </c>
      <c r="K3095" s="562" t="s">
        <v>28924</v>
      </c>
      <c r="L3095" s="561" t="s">
        <v>25</v>
      </c>
    </row>
    <row r="3096" spans="1:12" x14ac:dyDescent="0.25">
      <c r="A3096" s="561" t="s">
        <v>2672</v>
      </c>
      <c r="B3096" s="561" t="s">
        <v>2673</v>
      </c>
      <c r="C3096" s="561" t="s">
        <v>3111</v>
      </c>
      <c r="D3096" s="561" t="s">
        <v>3112</v>
      </c>
      <c r="E3096" s="562" t="s">
        <v>22</v>
      </c>
      <c r="F3096" s="561" t="s">
        <v>22</v>
      </c>
      <c r="G3096" s="561" t="s">
        <v>28925</v>
      </c>
      <c r="H3096" s="561" t="s">
        <v>3113</v>
      </c>
      <c r="I3096" s="561" t="s">
        <v>23270</v>
      </c>
      <c r="J3096" s="561" t="s">
        <v>7063</v>
      </c>
      <c r="K3096" s="562" t="s">
        <v>28926</v>
      </c>
      <c r="L3096" s="561" t="s">
        <v>25</v>
      </c>
    </row>
    <row r="3097" spans="1:12" x14ac:dyDescent="0.25">
      <c r="A3097" s="561" t="s">
        <v>2672</v>
      </c>
      <c r="B3097" s="561" t="s">
        <v>2673</v>
      </c>
      <c r="C3097" s="561" t="s">
        <v>3111</v>
      </c>
      <c r="D3097" s="561" t="s">
        <v>3112</v>
      </c>
      <c r="E3097" s="562" t="s">
        <v>22</v>
      </c>
      <c r="F3097" s="561" t="s">
        <v>22</v>
      </c>
      <c r="G3097" s="561" t="s">
        <v>28927</v>
      </c>
      <c r="H3097" s="561" t="s">
        <v>3114</v>
      </c>
      <c r="I3097" s="561" t="s">
        <v>23270</v>
      </c>
      <c r="J3097" s="561" t="s">
        <v>7063</v>
      </c>
      <c r="K3097" s="562" t="s">
        <v>28928</v>
      </c>
      <c r="L3097" s="561" t="s">
        <v>25</v>
      </c>
    </row>
    <row r="3098" spans="1:12" x14ac:dyDescent="0.25">
      <c r="A3098" s="561" t="s">
        <v>2672</v>
      </c>
      <c r="B3098" s="561" t="s">
        <v>2673</v>
      </c>
      <c r="C3098" s="561" t="s">
        <v>3111</v>
      </c>
      <c r="D3098" s="561" t="s">
        <v>3112</v>
      </c>
      <c r="E3098" s="562" t="s">
        <v>22</v>
      </c>
      <c r="F3098" s="561" t="s">
        <v>22</v>
      </c>
      <c r="G3098" s="561" t="s">
        <v>28929</v>
      </c>
      <c r="H3098" s="561" t="s">
        <v>3115</v>
      </c>
      <c r="I3098" s="561" t="s">
        <v>23270</v>
      </c>
      <c r="J3098" s="561" t="s">
        <v>7063</v>
      </c>
      <c r="K3098" s="562" t="s">
        <v>28930</v>
      </c>
      <c r="L3098" s="561" t="s">
        <v>25</v>
      </c>
    </row>
    <row r="3099" spans="1:12" x14ac:dyDescent="0.25">
      <c r="A3099" s="561" t="s">
        <v>2672</v>
      </c>
      <c r="B3099" s="561" t="s">
        <v>2673</v>
      </c>
      <c r="C3099" s="561" t="s">
        <v>3111</v>
      </c>
      <c r="D3099" s="561" t="s">
        <v>3112</v>
      </c>
      <c r="E3099" s="562" t="s">
        <v>22</v>
      </c>
      <c r="F3099" s="561" t="s">
        <v>22</v>
      </c>
      <c r="G3099" s="561" t="s">
        <v>28931</v>
      </c>
      <c r="H3099" s="561" t="s">
        <v>3116</v>
      </c>
      <c r="I3099" s="561" t="s">
        <v>23270</v>
      </c>
      <c r="J3099" s="561" t="s">
        <v>7063</v>
      </c>
      <c r="K3099" s="562" t="s">
        <v>28932</v>
      </c>
      <c r="L3099" s="561" t="s">
        <v>25</v>
      </c>
    </row>
    <row r="3100" spans="1:12" x14ac:dyDescent="0.25">
      <c r="A3100" s="561" t="s">
        <v>2672</v>
      </c>
      <c r="B3100" s="561" t="s">
        <v>2673</v>
      </c>
      <c r="C3100" s="561" t="s">
        <v>3111</v>
      </c>
      <c r="D3100" s="561" t="s">
        <v>3112</v>
      </c>
      <c r="E3100" s="562" t="s">
        <v>22</v>
      </c>
      <c r="F3100" s="561" t="s">
        <v>22</v>
      </c>
      <c r="G3100" s="561" t="s">
        <v>28933</v>
      </c>
      <c r="H3100" s="561" t="s">
        <v>3117</v>
      </c>
      <c r="I3100" s="561" t="s">
        <v>23270</v>
      </c>
      <c r="J3100" s="561" t="s">
        <v>7063</v>
      </c>
      <c r="K3100" s="562" t="s">
        <v>28934</v>
      </c>
      <c r="L3100" s="561" t="s">
        <v>25</v>
      </c>
    </row>
    <row r="3101" spans="1:12" x14ac:dyDescent="0.25">
      <c r="A3101" s="561" t="s">
        <v>2672</v>
      </c>
      <c r="B3101" s="561" t="s">
        <v>2673</v>
      </c>
      <c r="C3101" s="561" t="s">
        <v>3111</v>
      </c>
      <c r="D3101" s="561" t="s">
        <v>3112</v>
      </c>
      <c r="E3101" s="562" t="s">
        <v>22</v>
      </c>
      <c r="F3101" s="561" t="s">
        <v>22</v>
      </c>
      <c r="G3101" s="561" t="s">
        <v>28935</v>
      </c>
      <c r="H3101" s="561" t="s">
        <v>3118</v>
      </c>
      <c r="I3101" s="561" t="s">
        <v>23270</v>
      </c>
      <c r="J3101" s="561" t="s">
        <v>7063</v>
      </c>
      <c r="K3101" s="562" t="s">
        <v>28936</v>
      </c>
      <c r="L3101" s="561" t="s">
        <v>25</v>
      </c>
    </row>
    <row r="3102" spans="1:12" x14ac:dyDescent="0.25">
      <c r="A3102" s="561" t="s">
        <v>2672</v>
      </c>
      <c r="B3102" s="561" t="s">
        <v>2673</v>
      </c>
      <c r="C3102" s="561" t="s">
        <v>3111</v>
      </c>
      <c r="D3102" s="561" t="s">
        <v>3112</v>
      </c>
      <c r="E3102" s="562" t="s">
        <v>22</v>
      </c>
      <c r="F3102" s="561" t="s">
        <v>22</v>
      </c>
      <c r="G3102" s="561" t="s">
        <v>28937</v>
      </c>
      <c r="H3102" s="561" t="s">
        <v>3119</v>
      </c>
      <c r="I3102" s="561" t="s">
        <v>23270</v>
      </c>
      <c r="J3102" s="561" t="s">
        <v>7063</v>
      </c>
      <c r="K3102" s="562" t="s">
        <v>28938</v>
      </c>
      <c r="L3102" s="561" t="s">
        <v>25</v>
      </c>
    </row>
    <row r="3103" spans="1:12" x14ac:dyDescent="0.25">
      <c r="A3103" s="561" t="s">
        <v>2672</v>
      </c>
      <c r="B3103" s="561" t="s">
        <v>2673</v>
      </c>
      <c r="C3103" s="561" t="s">
        <v>3111</v>
      </c>
      <c r="D3103" s="561" t="s">
        <v>3112</v>
      </c>
      <c r="E3103" s="562" t="s">
        <v>22</v>
      </c>
      <c r="F3103" s="561" t="s">
        <v>22</v>
      </c>
      <c r="G3103" s="561" t="s">
        <v>28939</v>
      </c>
      <c r="H3103" s="561" t="s">
        <v>3120</v>
      </c>
      <c r="I3103" s="561" t="s">
        <v>23270</v>
      </c>
      <c r="J3103" s="561" t="s">
        <v>7063</v>
      </c>
      <c r="K3103" s="562" t="s">
        <v>28940</v>
      </c>
      <c r="L3103" s="561" t="s">
        <v>25</v>
      </c>
    </row>
    <row r="3104" spans="1:12" x14ac:dyDescent="0.25">
      <c r="A3104" s="561" t="s">
        <v>2672</v>
      </c>
      <c r="B3104" s="561" t="s">
        <v>2673</v>
      </c>
      <c r="C3104" s="561" t="s">
        <v>3111</v>
      </c>
      <c r="D3104" s="561" t="s">
        <v>3112</v>
      </c>
      <c r="E3104" s="562" t="s">
        <v>22</v>
      </c>
      <c r="F3104" s="561" t="s">
        <v>22</v>
      </c>
      <c r="G3104" s="561" t="s">
        <v>28941</v>
      </c>
      <c r="H3104" s="561" t="s">
        <v>3121</v>
      </c>
      <c r="I3104" s="561" t="s">
        <v>23270</v>
      </c>
      <c r="J3104" s="561" t="s">
        <v>7063</v>
      </c>
      <c r="K3104" s="562" t="s">
        <v>28942</v>
      </c>
      <c r="L3104" s="561" t="s">
        <v>25</v>
      </c>
    </row>
    <row r="3105" spans="1:12" x14ac:dyDescent="0.25">
      <c r="A3105" s="561" t="s">
        <v>2672</v>
      </c>
      <c r="B3105" s="561" t="s">
        <v>2673</v>
      </c>
      <c r="C3105" s="561" t="s">
        <v>3111</v>
      </c>
      <c r="D3105" s="561" t="s">
        <v>3112</v>
      </c>
      <c r="E3105" s="562" t="s">
        <v>22</v>
      </c>
      <c r="F3105" s="561" t="s">
        <v>22</v>
      </c>
      <c r="G3105" s="561" t="s">
        <v>28943</v>
      </c>
      <c r="H3105" s="561" t="s">
        <v>3122</v>
      </c>
      <c r="I3105" s="561" t="s">
        <v>23270</v>
      </c>
      <c r="J3105" s="561" t="s">
        <v>7063</v>
      </c>
      <c r="K3105" s="562" t="s">
        <v>28944</v>
      </c>
      <c r="L3105" s="561" t="s">
        <v>25</v>
      </c>
    </row>
    <row r="3106" spans="1:12" x14ac:dyDescent="0.25">
      <c r="A3106" s="561" t="s">
        <v>2672</v>
      </c>
      <c r="B3106" s="561" t="s">
        <v>2673</v>
      </c>
      <c r="C3106" s="561" t="s">
        <v>3111</v>
      </c>
      <c r="D3106" s="561" t="s">
        <v>3112</v>
      </c>
      <c r="E3106" s="562" t="s">
        <v>22</v>
      </c>
      <c r="F3106" s="561" t="s">
        <v>22</v>
      </c>
      <c r="G3106" s="561" t="s">
        <v>28945</v>
      </c>
      <c r="H3106" s="561" t="s">
        <v>3123</v>
      </c>
      <c r="I3106" s="561" t="s">
        <v>23270</v>
      </c>
      <c r="J3106" s="561" t="s">
        <v>7063</v>
      </c>
      <c r="K3106" s="562" t="s">
        <v>28946</v>
      </c>
      <c r="L3106" s="561" t="s">
        <v>25</v>
      </c>
    </row>
    <row r="3107" spans="1:12" x14ac:dyDescent="0.25">
      <c r="A3107" s="561" t="s">
        <v>2672</v>
      </c>
      <c r="B3107" s="561" t="s">
        <v>2673</v>
      </c>
      <c r="C3107" s="561" t="s">
        <v>3111</v>
      </c>
      <c r="D3107" s="561" t="s">
        <v>3112</v>
      </c>
      <c r="E3107" s="562" t="s">
        <v>22</v>
      </c>
      <c r="F3107" s="561" t="s">
        <v>22</v>
      </c>
      <c r="G3107" s="561" t="s">
        <v>28947</v>
      </c>
      <c r="H3107" s="561" t="s">
        <v>3124</v>
      </c>
      <c r="I3107" s="561" t="s">
        <v>23270</v>
      </c>
      <c r="J3107" s="561" t="s">
        <v>7063</v>
      </c>
      <c r="K3107" s="562" t="s">
        <v>28948</v>
      </c>
      <c r="L3107" s="561" t="s">
        <v>25</v>
      </c>
    </row>
    <row r="3108" spans="1:12" x14ac:dyDescent="0.25">
      <c r="A3108" s="561" t="s">
        <v>2672</v>
      </c>
      <c r="B3108" s="561" t="s">
        <v>2673</v>
      </c>
      <c r="C3108" s="561" t="s">
        <v>3111</v>
      </c>
      <c r="D3108" s="561" t="s">
        <v>3112</v>
      </c>
      <c r="E3108" s="562" t="s">
        <v>22</v>
      </c>
      <c r="F3108" s="561" t="s">
        <v>22</v>
      </c>
      <c r="G3108" s="561" t="s">
        <v>28949</v>
      </c>
      <c r="H3108" s="561" t="s">
        <v>3125</v>
      </c>
      <c r="I3108" s="561" t="s">
        <v>23270</v>
      </c>
      <c r="J3108" s="561" t="s">
        <v>7063</v>
      </c>
      <c r="K3108" s="562" t="s">
        <v>28950</v>
      </c>
      <c r="L3108" s="561" t="s">
        <v>25</v>
      </c>
    </row>
    <row r="3109" spans="1:12" x14ac:dyDescent="0.25">
      <c r="A3109" s="561" t="s">
        <v>2672</v>
      </c>
      <c r="B3109" s="561" t="s">
        <v>2673</v>
      </c>
      <c r="C3109" s="561" t="s">
        <v>3111</v>
      </c>
      <c r="D3109" s="561" t="s">
        <v>3112</v>
      </c>
      <c r="E3109" s="562" t="s">
        <v>22</v>
      </c>
      <c r="F3109" s="561" t="s">
        <v>22</v>
      </c>
      <c r="G3109" s="561" t="s">
        <v>28951</v>
      </c>
      <c r="H3109" s="561" t="s">
        <v>3126</v>
      </c>
      <c r="I3109" s="561" t="s">
        <v>23270</v>
      </c>
      <c r="J3109" s="561" t="s">
        <v>7063</v>
      </c>
      <c r="K3109" s="562" t="s">
        <v>28952</v>
      </c>
      <c r="L3109" s="561" t="s">
        <v>25</v>
      </c>
    </row>
    <row r="3110" spans="1:12" x14ac:dyDescent="0.25">
      <c r="A3110" s="561" t="s">
        <v>2672</v>
      </c>
      <c r="B3110" s="561" t="s">
        <v>2673</v>
      </c>
      <c r="C3110" s="561" t="s">
        <v>3111</v>
      </c>
      <c r="D3110" s="561" t="s">
        <v>3112</v>
      </c>
      <c r="E3110" s="562" t="s">
        <v>22</v>
      </c>
      <c r="F3110" s="561" t="s">
        <v>22</v>
      </c>
      <c r="G3110" s="561" t="s">
        <v>28953</v>
      </c>
      <c r="H3110" s="561" t="s">
        <v>3127</v>
      </c>
      <c r="I3110" s="561" t="s">
        <v>23270</v>
      </c>
      <c r="J3110" s="561" t="s">
        <v>7063</v>
      </c>
      <c r="K3110" s="562" t="s">
        <v>28954</v>
      </c>
      <c r="L3110" s="561" t="s">
        <v>25</v>
      </c>
    </row>
    <row r="3111" spans="1:12" x14ac:dyDescent="0.25">
      <c r="A3111" s="561" t="s">
        <v>2672</v>
      </c>
      <c r="B3111" s="561" t="s">
        <v>2673</v>
      </c>
      <c r="C3111" s="561" t="s">
        <v>3111</v>
      </c>
      <c r="D3111" s="561" t="s">
        <v>3112</v>
      </c>
      <c r="E3111" s="562" t="s">
        <v>22</v>
      </c>
      <c r="F3111" s="561" t="s">
        <v>22</v>
      </c>
      <c r="G3111" s="561" t="s">
        <v>28955</v>
      </c>
      <c r="H3111" s="561" t="s">
        <v>3128</v>
      </c>
      <c r="I3111" s="561" t="s">
        <v>23270</v>
      </c>
      <c r="J3111" s="561" t="s">
        <v>7063</v>
      </c>
      <c r="K3111" s="562" t="s">
        <v>28956</v>
      </c>
      <c r="L3111" s="561" t="s">
        <v>25</v>
      </c>
    </row>
    <row r="3112" spans="1:12" x14ac:dyDescent="0.25">
      <c r="A3112" s="561" t="s">
        <v>2672</v>
      </c>
      <c r="B3112" s="561" t="s">
        <v>2673</v>
      </c>
      <c r="C3112" s="561" t="s">
        <v>3111</v>
      </c>
      <c r="D3112" s="561" t="s">
        <v>3112</v>
      </c>
      <c r="E3112" s="562" t="s">
        <v>22</v>
      </c>
      <c r="F3112" s="561" t="s">
        <v>22</v>
      </c>
      <c r="G3112" s="561" t="s">
        <v>28957</v>
      </c>
      <c r="H3112" s="561" t="s">
        <v>3129</v>
      </c>
      <c r="I3112" s="561" t="s">
        <v>23270</v>
      </c>
      <c r="J3112" s="561" t="s">
        <v>7063</v>
      </c>
      <c r="K3112" s="562" t="s">
        <v>28958</v>
      </c>
      <c r="L3112" s="561" t="s">
        <v>25</v>
      </c>
    </row>
    <row r="3113" spans="1:12" x14ac:dyDescent="0.25">
      <c r="A3113" s="561" t="s">
        <v>2672</v>
      </c>
      <c r="B3113" s="561" t="s">
        <v>2673</v>
      </c>
      <c r="C3113" s="561" t="s">
        <v>3111</v>
      </c>
      <c r="D3113" s="561" t="s">
        <v>3112</v>
      </c>
      <c r="E3113" s="562" t="s">
        <v>22</v>
      </c>
      <c r="F3113" s="561" t="s">
        <v>22</v>
      </c>
      <c r="G3113" s="561" t="s">
        <v>28959</v>
      </c>
      <c r="H3113" s="561" t="s">
        <v>3130</v>
      </c>
      <c r="I3113" s="561" t="s">
        <v>23270</v>
      </c>
      <c r="J3113" s="561" t="s">
        <v>7063</v>
      </c>
      <c r="K3113" s="562" t="s">
        <v>28960</v>
      </c>
      <c r="L3113" s="561" t="s">
        <v>25</v>
      </c>
    </row>
    <row r="3114" spans="1:12" x14ac:dyDescent="0.25">
      <c r="A3114" s="561" t="s">
        <v>2672</v>
      </c>
      <c r="B3114" s="561" t="s">
        <v>2673</v>
      </c>
      <c r="C3114" s="561" t="s">
        <v>3111</v>
      </c>
      <c r="D3114" s="561" t="s">
        <v>3112</v>
      </c>
      <c r="E3114" s="562" t="s">
        <v>22</v>
      </c>
      <c r="F3114" s="561" t="s">
        <v>22</v>
      </c>
      <c r="G3114" s="561" t="s">
        <v>28961</v>
      </c>
      <c r="H3114" s="561" t="s">
        <v>3131</v>
      </c>
      <c r="I3114" s="561" t="s">
        <v>23270</v>
      </c>
      <c r="J3114" s="561" t="s">
        <v>7063</v>
      </c>
      <c r="K3114" s="562" t="s">
        <v>28962</v>
      </c>
      <c r="L3114" s="561" t="s">
        <v>25</v>
      </c>
    </row>
    <row r="3115" spans="1:12" x14ac:dyDescent="0.25">
      <c r="A3115" s="561" t="s">
        <v>2672</v>
      </c>
      <c r="B3115" s="561" t="s">
        <v>2673</v>
      </c>
      <c r="C3115" s="561" t="s">
        <v>3111</v>
      </c>
      <c r="D3115" s="561" t="s">
        <v>3112</v>
      </c>
      <c r="E3115" s="562" t="s">
        <v>22</v>
      </c>
      <c r="F3115" s="561" t="s">
        <v>22</v>
      </c>
      <c r="G3115" s="561" t="s">
        <v>28963</v>
      </c>
      <c r="H3115" s="561" t="s">
        <v>3132</v>
      </c>
      <c r="I3115" s="561" t="s">
        <v>23270</v>
      </c>
      <c r="J3115" s="561" t="s">
        <v>7063</v>
      </c>
      <c r="K3115" s="562" t="s">
        <v>28964</v>
      </c>
      <c r="L3115" s="561" t="s">
        <v>25</v>
      </c>
    </row>
    <row r="3116" spans="1:12" x14ac:dyDescent="0.25">
      <c r="A3116" s="561" t="s">
        <v>2672</v>
      </c>
      <c r="B3116" s="561" t="s">
        <v>2673</v>
      </c>
      <c r="C3116" s="561" t="s">
        <v>3111</v>
      </c>
      <c r="D3116" s="561" t="s">
        <v>3112</v>
      </c>
      <c r="E3116" s="562" t="s">
        <v>22</v>
      </c>
      <c r="F3116" s="561" t="s">
        <v>22</v>
      </c>
      <c r="G3116" s="561" t="s">
        <v>28965</v>
      </c>
      <c r="H3116" s="561" t="s">
        <v>3133</v>
      </c>
      <c r="I3116" s="561" t="s">
        <v>23270</v>
      </c>
      <c r="J3116" s="561" t="s">
        <v>7063</v>
      </c>
      <c r="K3116" s="562" t="s">
        <v>28966</v>
      </c>
      <c r="L3116" s="561" t="s">
        <v>25</v>
      </c>
    </row>
    <row r="3117" spans="1:12" x14ac:dyDescent="0.25">
      <c r="A3117" s="561" t="s">
        <v>2672</v>
      </c>
      <c r="B3117" s="561" t="s">
        <v>2673</v>
      </c>
      <c r="C3117" s="561" t="s">
        <v>3111</v>
      </c>
      <c r="D3117" s="561" t="s">
        <v>3112</v>
      </c>
      <c r="E3117" s="562" t="s">
        <v>22</v>
      </c>
      <c r="F3117" s="561" t="s">
        <v>22</v>
      </c>
      <c r="G3117" s="561" t="s">
        <v>28967</v>
      </c>
      <c r="H3117" s="561" t="s">
        <v>3134</v>
      </c>
      <c r="I3117" s="561" t="s">
        <v>23270</v>
      </c>
      <c r="J3117" s="561" t="s">
        <v>7063</v>
      </c>
      <c r="K3117" s="562" t="s">
        <v>28968</v>
      </c>
      <c r="L3117" s="561" t="s">
        <v>25</v>
      </c>
    </row>
    <row r="3118" spans="1:12" x14ac:dyDescent="0.25">
      <c r="A3118" s="561" t="s">
        <v>2672</v>
      </c>
      <c r="B3118" s="561" t="s">
        <v>2673</v>
      </c>
      <c r="C3118" s="561" t="s">
        <v>3111</v>
      </c>
      <c r="D3118" s="561" t="s">
        <v>3112</v>
      </c>
      <c r="E3118" s="562" t="s">
        <v>22</v>
      </c>
      <c r="F3118" s="561" t="s">
        <v>22</v>
      </c>
      <c r="G3118" s="561" t="s">
        <v>28969</v>
      </c>
      <c r="H3118" s="561" t="s">
        <v>3135</v>
      </c>
      <c r="I3118" s="561" t="s">
        <v>23270</v>
      </c>
      <c r="J3118" s="561" t="s">
        <v>7063</v>
      </c>
      <c r="K3118" s="562" t="s">
        <v>28970</v>
      </c>
      <c r="L3118" s="561" t="s">
        <v>25</v>
      </c>
    </row>
    <row r="3119" spans="1:12" x14ac:dyDescent="0.25">
      <c r="A3119" s="561" t="s">
        <v>2672</v>
      </c>
      <c r="B3119" s="561" t="s">
        <v>2673</v>
      </c>
      <c r="C3119" s="561" t="s">
        <v>3111</v>
      </c>
      <c r="D3119" s="561" t="s">
        <v>3112</v>
      </c>
      <c r="E3119" s="562" t="s">
        <v>22</v>
      </c>
      <c r="F3119" s="561" t="s">
        <v>22</v>
      </c>
      <c r="G3119" s="561" t="s">
        <v>28971</v>
      </c>
      <c r="H3119" s="561" t="s">
        <v>3136</v>
      </c>
      <c r="I3119" s="561" t="s">
        <v>23270</v>
      </c>
      <c r="J3119" s="561" t="s">
        <v>7063</v>
      </c>
      <c r="K3119" s="562" t="s">
        <v>28972</v>
      </c>
      <c r="L3119" s="561" t="s">
        <v>25</v>
      </c>
    </row>
    <row r="3120" spans="1:12" x14ac:dyDescent="0.25">
      <c r="A3120" s="561" t="s">
        <v>2672</v>
      </c>
      <c r="B3120" s="561" t="s">
        <v>2673</v>
      </c>
      <c r="C3120" s="561" t="s">
        <v>3111</v>
      </c>
      <c r="D3120" s="561" t="s">
        <v>3112</v>
      </c>
      <c r="E3120" s="562" t="s">
        <v>22</v>
      </c>
      <c r="F3120" s="561" t="s">
        <v>22</v>
      </c>
      <c r="G3120" s="561" t="s">
        <v>28973</v>
      </c>
      <c r="H3120" s="561" t="s">
        <v>3137</v>
      </c>
      <c r="I3120" s="561" t="s">
        <v>23270</v>
      </c>
      <c r="J3120" s="561" t="s">
        <v>24</v>
      </c>
      <c r="K3120" s="562" t="s">
        <v>28974</v>
      </c>
      <c r="L3120" s="561" t="s">
        <v>25</v>
      </c>
    </row>
    <row r="3121" spans="1:12" x14ac:dyDescent="0.25">
      <c r="A3121" s="561" t="s">
        <v>2672</v>
      </c>
      <c r="B3121" s="561" t="s">
        <v>2673</v>
      </c>
      <c r="C3121" s="561" t="s">
        <v>3111</v>
      </c>
      <c r="D3121" s="561" t="s">
        <v>3112</v>
      </c>
      <c r="E3121" s="562" t="s">
        <v>22</v>
      </c>
      <c r="F3121" s="561" t="s">
        <v>22</v>
      </c>
      <c r="G3121" s="561" t="s">
        <v>28975</v>
      </c>
      <c r="H3121" s="561" t="s">
        <v>3138</v>
      </c>
      <c r="I3121" s="561" t="s">
        <v>23270</v>
      </c>
      <c r="J3121" s="561" t="s">
        <v>24</v>
      </c>
      <c r="K3121" s="562" t="s">
        <v>28976</v>
      </c>
      <c r="L3121" s="561" t="s">
        <v>25</v>
      </c>
    </row>
    <row r="3122" spans="1:12" x14ac:dyDescent="0.25">
      <c r="A3122" s="561" t="s">
        <v>2672</v>
      </c>
      <c r="B3122" s="561" t="s">
        <v>2673</v>
      </c>
      <c r="C3122" s="561" t="s">
        <v>3111</v>
      </c>
      <c r="D3122" s="561" t="s">
        <v>3112</v>
      </c>
      <c r="E3122" s="562" t="s">
        <v>22</v>
      </c>
      <c r="F3122" s="561" t="s">
        <v>22</v>
      </c>
      <c r="G3122" s="561" t="s">
        <v>28977</v>
      </c>
      <c r="H3122" s="561" t="s">
        <v>3139</v>
      </c>
      <c r="I3122" s="561" t="s">
        <v>23270</v>
      </c>
      <c r="J3122" s="561" t="s">
        <v>24</v>
      </c>
      <c r="K3122" s="562" t="s">
        <v>28978</v>
      </c>
      <c r="L3122" s="561" t="s">
        <v>25</v>
      </c>
    </row>
    <row r="3123" spans="1:12" x14ac:dyDescent="0.25">
      <c r="A3123" s="561" t="s">
        <v>2672</v>
      </c>
      <c r="B3123" s="561" t="s">
        <v>2673</v>
      </c>
      <c r="C3123" s="561" t="s">
        <v>3111</v>
      </c>
      <c r="D3123" s="561" t="s">
        <v>3112</v>
      </c>
      <c r="E3123" s="562" t="s">
        <v>22</v>
      </c>
      <c r="F3123" s="561" t="s">
        <v>22</v>
      </c>
      <c r="G3123" s="561" t="s">
        <v>28979</v>
      </c>
      <c r="H3123" s="561" t="s">
        <v>3140</v>
      </c>
      <c r="I3123" s="561" t="s">
        <v>23270</v>
      </c>
      <c r="J3123" s="561" t="s">
        <v>24</v>
      </c>
      <c r="K3123" s="562" t="s">
        <v>28980</v>
      </c>
      <c r="L3123" s="561" t="s">
        <v>25</v>
      </c>
    </row>
    <row r="3124" spans="1:12" x14ac:dyDescent="0.25">
      <c r="A3124" s="561" t="s">
        <v>2672</v>
      </c>
      <c r="B3124" s="561" t="s">
        <v>2673</v>
      </c>
      <c r="C3124" s="561" t="s">
        <v>3111</v>
      </c>
      <c r="D3124" s="561" t="s">
        <v>3112</v>
      </c>
      <c r="E3124" s="562" t="s">
        <v>22</v>
      </c>
      <c r="F3124" s="561" t="s">
        <v>22</v>
      </c>
      <c r="G3124" s="561" t="s">
        <v>28981</v>
      </c>
      <c r="H3124" s="561" t="s">
        <v>3141</v>
      </c>
      <c r="I3124" s="561" t="s">
        <v>23270</v>
      </c>
      <c r="J3124" s="561" t="s">
        <v>24</v>
      </c>
      <c r="K3124" s="562" t="s">
        <v>28982</v>
      </c>
      <c r="L3124" s="561" t="s">
        <v>25</v>
      </c>
    </row>
    <row r="3125" spans="1:12" x14ac:dyDescent="0.25">
      <c r="A3125" s="561" t="s">
        <v>2672</v>
      </c>
      <c r="B3125" s="561" t="s">
        <v>2673</v>
      </c>
      <c r="C3125" s="561" t="s">
        <v>3111</v>
      </c>
      <c r="D3125" s="561" t="s">
        <v>3112</v>
      </c>
      <c r="E3125" s="562" t="s">
        <v>22</v>
      </c>
      <c r="F3125" s="561" t="s">
        <v>22</v>
      </c>
      <c r="G3125" s="561" t="s">
        <v>28983</v>
      </c>
      <c r="H3125" s="561" t="s">
        <v>3142</v>
      </c>
      <c r="I3125" s="561" t="s">
        <v>23270</v>
      </c>
      <c r="J3125" s="561" t="s">
        <v>24</v>
      </c>
      <c r="K3125" s="562" t="s">
        <v>28984</v>
      </c>
      <c r="L3125" s="561" t="s">
        <v>25</v>
      </c>
    </row>
    <row r="3126" spans="1:12" x14ac:dyDescent="0.25">
      <c r="A3126" s="561" t="s">
        <v>2672</v>
      </c>
      <c r="B3126" s="561" t="s">
        <v>2673</v>
      </c>
      <c r="C3126" s="561" t="s">
        <v>3111</v>
      </c>
      <c r="D3126" s="561" t="s">
        <v>3112</v>
      </c>
      <c r="E3126" s="562" t="s">
        <v>22</v>
      </c>
      <c r="F3126" s="561" t="s">
        <v>22</v>
      </c>
      <c r="G3126" s="561" t="s">
        <v>28985</v>
      </c>
      <c r="H3126" s="561" t="s">
        <v>3143</v>
      </c>
      <c r="I3126" s="561" t="s">
        <v>23270</v>
      </c>
      <c r="J3126" s="561" t="s">
        <v>24</v>
      </c>
      <c r="K3126" s="562" t="s">
        <v>28986</v>
      </c>
      <c r="L3126" s="561" t="s">
        <v>25</v>
      </c>
    </row>
    <row r="3127" spans="1:12" x14ac:dyDescent="0.25">
      <c r="A3127" s="561" t="s">
        <v>2672</v>
      </c>
      <c r="B3127" s="561" t="s">
        <v>2673</v>
      </c>
      <c r="C3127" s="561" t="s">
        <v>3111</v>
      </c>
      <c r="D3127" s="561" t="s">
        <v>3112</v>
      </c>
      <c r="E3127" s="562" t="s">
        <v>22</v>
      </c>
      <c r="F3127" s="561" t="s">
        <v>22</v>
      </c>
      <c r="G3127" s="561" t="s">
        <v>28987</v>
      </c>
      <c r="H3127" s="561" t="s">
        <v>3144</v>
      </c>
      <c r="I3127" s="561" t="s">
        <v>23270</v>
      </c>
      <c r="J3127" s="561" t="s">
        <v>24</v>
      </c>
      <c r="K3127" s="562" t="s">
        <v>28988</v>
      </c>
      <c r="L3127" s="561" t="s">
        <v>25</v>
      </c>
    </row>
    <row r="3128" spans="1:12" x14ac:dyDescent="0.25">
      <c r="A3128" s="561" t="s">
        <v>2672</v>
      </c>
      <c r="B3128" s="561" t="s">
        <v>2673</v>
      </c>
      <c r="C3128" s="561" t="s">
        <v>3111</v>
      </c>
      <c r="D3128" s="561" t="s">
        <v>3112</v>
      </c>
      <c r="E3128" s="562" t="s">
        <v>22</v>
      </c>
      <c r="F3128" s="561" t="s">
        <v>22</v>
      </c>
      <c r="G3128" s="561" t="s">
        <v>28989</v>
      </c>
      <c r="H3128" s="561" t="s">
        <v>3145</v>
      </c>
      <c r="I3128" s="561" t="s">
        <v>23270</v>
      </c>
      <c r="J3128" s="561" t="s">
        <v>24</v>
      </c>
      <c r="K3128" s="562" t="s">
        <v>28990</v>
      </c>
      <c r="L3128" s="561" t="s">
        <v>25</v>
      </c>
    </row>
    <row r="3129" spans="1:12" x14ac:dyDescent="0.25">
      <c r="A3129" s="561" t="s">
        <v>2672</v>
      </c>
      <c r="B3129" s="561" t="s">
        <v>2673</v>
      </c>
      <c r="C3129" s="561" t="s">
        <v>3111</v>
      </c>
      <c r="D3129" s="561" t="s">
        <v>3112</v>
      </c>
      <c r="E3129" s="562" t="s">
        <v>22</v>
      </c>
      <c r="F3129" s="561" t="s">
        <v>22</v>
      </c>
      <c r="G3129" s="561" t="s">
        <v>28991</v>
      </c>
      <c r="H3129" s="561" t="s">
        <v>3146</v>
      </c>
      <c r="I3129" s="561" t="s">
        <v>23270</v>
      </c>
      <c r="J3129" s="561" t="s">
        <v>24</v>
      </c>
      <c r="K3129" s="562" t="s">
        <v>28992</v>
      </c>
      <c r="L3129" s="561" t="s">
        <v>25</v>
      </c>
    </row>
    <row r="3130" spans="1:12" x14ac:dyDescent="0.25">
      <c r="A3130" s="561" t="s">
        <v>2672</v>
      </c>
      <c r="B3130" s="561" t="s">
        <v>2673</v>
      </c>
      <c r="C3130" s="561" t="s">
        <v>3111</v>
      </c>
      <c r="D3130" s="561" t="s">
        <v>3112</v>
      </c>
      <c r="E3130" s="562" t="s">
        <v>22</v>
      </c>
      <c r="F3130" s="561" t="s">
        <v>22</v>
      </c>
      <c r="G3130" s="561" t="s">
        <v>28993</v>
      </c>
      <c r="H3130" s="561" t="s">
        <v>3147</v>
      </c>
      <c r="I3130" s="561" t="s">
        <v>23270</v>
      </c>
      <c r="J3130" s="561" t="s">
        <v>24</v>
      </c>
      <c r="K3130" s="562" t="s">
        <v>28994</v>
      </c>
      <c r="L3130" s="561" t="s">
        <v>25</v>
      </c>
    </row>
    <row r="3131" spans="1:12" x14ac:dyDescent="0.25">
      <c r="A3131" s="561" t="s">
        <v>2672</v>
      </c>
      <c r="B3131" s="561" t="s">
        <v>2673</v>
      </c>
      <c r="C3131" s="561" t="s">
        <v>3111</v>
      </c>
      <c r="D3131" s="561" t="s">
        <v>3112</v>
      </c>
      <c r="E3131" s="562" t="s">
        <v>22</v>
      </c>
      <c r="F3131" s="561" t="s">
        <v>22</v>
      </c>
      <c r="G3131" s="561" t="s">
        <v>28995</v>
      </c>
      <c r="H3131" s="561" t="s">
        <v>3148</v>
      </c>
      <c r="I3131" s="561" t="s">
        <v>23270</v>
      </c>
      <c r="J3131" s="561" t="s">
        <v>24</v>
      </c>
      <c r="K3131" s="562" t="s">
        <v>28996</v>
      </c>
      <c r="L3131" s="561" t="s">
        <v>25</v>
      </c>
    </row>
    <row r="3132" spans="1:12" x14ac:dyDescent="0.25">
      <c r="A3132" s="561" t="s">
        <v>2672</v>
      </c>
      <c r="B3132" s="561" t="s">
        <v>2673</v>
      </c>
      <c r="C3132" s="561" t="s">
        <v>3111</v>
      </c>
      <c r="D3132" s="561" t="s">
        <v>3112</v>
      </c>
      <c r="E3132" s="562" t="s">
        <v>22</v>
      </c>
      <c r="F3132" s="561" t="s">
        <v>22</v>
      </c>
      <c r="G3132" s="561" t="s">
        <v>28997</v>
      </c>
      <c r="H3132" s="561" t="s">
        <v>3149</v>
      </c>
      <c r="I3132" s="561" t="s">
        <v>23270</v>
      </c>
      <c r="J3132" s="561" t="s">
        <v>24</v>
      </c>
      <c r="K3132" s="562" t="s">
        <v>28998</v>
      </c>
      <c r="L3132" s="561" t="s">
        <v>25</v>
      </c>
    </row>
    <row r="3133" spans="1:12" x14ac:dyDescent="0.25">
      <c r="A3133" s="561" t="s">
        <v>2672</v>
      </c>
      <c r="B3133" s="561" t="s">
        <v>2673</v>
      </c>
      <c r="C3133" s="561" t="s">
        <v>3111</v>
      </c>
      <c r="D3133" s="561" t="s">
        <v>3112</v>
      </c>
      <c r="E3133" s="562" t="s">
        <v>22</v>
      </c>
      <c r="F3133" s="561" t="s">
        <v>22</v>
      </c>
      <c r="G3133" s="561" t="s">
        <v>28999</v>
      </c>
      <c r="H3133" s="561" t="s">
        <v>3150</v>
      </c>
      <c r="I3133" s="561" t="s">
        <v>23270</v>
      </c>
      <c r="J3133" s="561" t="s">
        <v>24</v>
      </c>
      <c r="K3133" s="562" t="s">
        <v>29000</v>
      </c>
      <c r="L3133" s="561" t="s">
        <v>25</v>
      </c>
    </row>
    <row r="3134" spans="1:12" x14ac:dyDescent="0.25">
      <c r="A3134" s="561" t="s">
        <v>2672</v>
      </c>
      <c r="B3134" s="561" t="s">
        <v>2673</v>
      </c>
      <c r="C3134" s="561" t="s">
        <v>3111</v>
      </c>
      <c r="D3134" s="561" t="s">
        <v>3112</v>
      </c>
      <c r="E3134" s="562" t="s">
        <v>22</v>
      </c>
      <c r="F3134" s="561" t="s">
        <v>22</v>
      </c>
      <c r="G3134" s="561" t="s">
        <v>29001</v>
      </c>
      <c r="H3134" s="561" t="s">
        <v>3151</v>
      </c>
      <c r="I3134" s="561" t="s">
        <v>23270</v>
      </c>
      <c r="J3134" s="561" t="s">
        <v>24</v>
      </c>
      <c r="K3134" s="562" t="s">
        <v>29002</v>
      </c>
      <c r="L3134" s="561" t="s">
        <v>25</v>
      </c>
    </row>
    <row r="3135" spans="1:12" x14ac:dyDescent="0.25">
      <c r="A3135" s="561" t="s">
        <v>2672</v>
      </c>
      <c r="B3135" s="561" t="s">
        <v>2673</v>
      </c>
      <c r="C3135" s="561" t="s">
        <v>3111</v>
      </c>
      <c r="D3135" s="561" t="s">
        <v>3112</v>
      </c>
      <c r="E3135" s="562" t="s">
        <v>22</v>
      </c>
      <c r="F3135" s="561" t="s">
        <v>22</v>
      </c>
      <c r="G3135" s="561" t="s">
        <v>29003</v>
      </c>
      <c r="H3135" s="561" t="s">
        <v>3152</v>
      </c>
      <c r="I3135" s="561" t="s">
        <v>23270</v>
      </c>
      <c r="J3135" s="561" t="s">
        <v>24</v>
      </c>
      <c r="K3135" s="562" t="s">
        <v>29004</v>
      </c>
      <c r="L3135" s="561" t="s">
        <v>25</v>
      </c>
    </row>
    <row r="3136" spans="1:12" x14ac:dyDescent="0.25">
      <c r="A3136" s="561" t="s">
        <v>2672</v>
      </c>
      <c r="B3136" s="561" t="s">
        <v>2673</v>
      </c>
      <c r="C3136" s="561" t="s">
        <v>3111</v>
      </c>
      <c r="D3136" s="561" t="s">
        <v>3112</v>
      </c>
      <c r="E3136" s="562" t="s">
        <v>22</v>
      </c>
      <c r="F3136" s="561" t="s">
        <v>22</v>
      </c>
      <c r="G3136" s="561" t="s">
        <v>29005</v>
      </c>
      <c r="H3136" s="561" t="s">
        <v>3153</v>
      </c>
      <c r="I3136" s="561" t="s">
        <v>23270</v>
      </c>
      <c r="J3136" s="561" t="s">
        <v>24</v>
      </c>
      <c r="K3136" s="562" t="s">
        <v>29006</v>
      </c>
      <c r="L3136" s="561" t="s">
        <v>25</v>
      </c>
    </row>
    <row r="3137" spans="1:12" x14ac:dyDescent="0.25">
      <c r="A3137" s="561" t="s">
        <v>2672</v>
      </c>
      <c r="B3137" s="561" t="s">
        <v>2673</v>
      </c>
      <c r="C3137" s="561" t="s">
        <v>3111</v>
      </c>
      <c r="D3137" s="561" t="s">
        <v>3112</v>
      </c>
      <c r="E3137" s="562" t="s">
        <v>22</v>
      </c>
      <c r="F3137" s="561" t="s">
        <v>22</v>
      </c>
      <c r="G3137" s="561" t="s">
        <v>29007</v>
      </c>
      <c r="H3137" s="561" t="s">
        <v>3154</v>
      </c>
      <c r="I3137" s="561" t="s">
        <v>23270</v>
      </c>
      <c r="J3137" s="561" t="s">
        <v>24</v>
      </c>
      <c r="K3137" s="562" t="s">
        <v>29008</v>
      </c>
      <c r="L3137" s="561" t="s">
        <v>25</v>
      </c>
    </row>
    <row r="3138" spans="1:12" x14ac:dyDescent="0.25">
      <c r="A3138" s="561" t="s">
        <v>2672</v>
      </c>
      <c r="B3138" s="561" t="s">
        <v>2673</v>
      </c>
      <c r="C3138" s="561" t="s">
        <v>3111</v>
      </c>
      <c r="D3138" s="561" t="s">
        <v>3112</v>
      </c>
      <c r="E3138" s="562" t="s">
        <v>22</v>
      </c>
      <c r="F3138" s="561" t="s">
        <v>22</v>
      </c>
      <c r="G3138" s="561" t="s">
        <v>29009</v>
      </c>
      <c r="H3138" s="561" t="s">
        <v>3155</v>
      </c>
      <c r="I3138" s="561" t="s">
        <v>23270</v>
      </c>
      <c r="J3138" s="561" t="s">
        <v>24</v>
      </c>
      <c r="K3138" s="562" t="s">
        <v>29010</v>
      </c>
      <c r="L3138" s="561" t="s">
        <v>25</v>
      </c>
    </row>
    <row r="3139" spans="1:12" x14ac:dyDescent="0.25">
      <c r="A3139" s="561" t="s">
        <v>2672</v>
      </c>
      <c r="B3139" s="561" t="s">
        <v>2673</v>
      </c>
      <c r="C3139" s="561" t="s">
        <v>3111</v>
      </c>
      <c r="D3139" s="561" t="s">
        <v>3112</v>
      </c>
      <c r="E3139" s="562" t="s">
        <v>22</v>
      </c>
      <c r="F3139" s="561" t="s">
        <v>22</v>
      </c>
      <c r="G3139" s="561" t="s">
        <v>29011</v>
      </c>
      <c r="H3139" s="561" t="s">
        <v>3156</v>
      </c>
      <c r="I3139" s="561" t="s">
        <v>23270</v>
      </c>
      <c r="J3139" s="561" t="s">
        <v>24</v>
      </c>
      <c r="K3139" s="562" t="s">
        <v>29012</v>
      </c>
      <c r="L3139" s="561" t="s">
        <v>25</v>
      </c>
    </row>
    <row r="3140" spans="1:12" x14ac:dyDescent="0.25">
      <c r="A3140" s="561" t="s">
        <v>2672</v>
      </c>
      <c r="B3140" s="561" t="s">
        <v>2673</v>
      </c>
      <c r="C3140" s="561" t="s">
        <v>3111</v>
      </c>
      <c r="D3140" s="561" t="s">
        <v>3112</v>
      </c>
      <c r="E3140" s="562" t="s">
        <v>22</v>
      </c>
      <c r="F3140" s="561" t="s">
        <v>22</v>
      </c>
      <c r="G3140" s="561" t="s">
        <v>29013</v>
      </c>
      <c r="H3140" s="561" t="s">
        <v>3157</v>
      </c>
      <c r="I3140" s="561" t="s">
        <v>23270</v>
      </c>
      <c r="J3140" s="561" t="s">
        <v>24</v>
      </c>
      <c r="K3140" s="562" t="s">
        <v>29014</v>
      </c>
      <c r="L3140" s="561" t="s">
        <v>25</v>
      </c>
    </row>
    <row r="3141" spans="1:12" x14ac:dyDescent="0.25">
      <c r="A3141" s="561" t="s">
        <v>2672</v>
      </c>
      <c r="B3141" s="561" t="s">
        <v>2673</v>
      </c>
      <c r="C3141" s="561" t="s">
        <v>3111</v>
      </c>
      <c r="D3141" s="561" t="s">
        <v>3112</v>
      </c>
      <c r="E3141" s="562" t="s">
        <v>22</v>
      </c>
      <c r="F3141" s="561" t="s">
        <v>22</v>
      </c>
      <c r="G3141" s="561" t="s">
        <v>29015</v>
      </c>
      <c r="H3141" s="561" t="s">
        <v>3158</v>
      </c>
      <c r="I3141" s="561" t="s">
        <v>23270</v>
      </c>
      <c r="J3141" s="561" t="s">
        <v>24</v>
      </c>
      <c r="K3141" s="562" t="s">
        <v>29016</v>
      </c>
      <c r="L3141" s="561" t="s">
        <v>25</v>
      </c>
    </row>
    <row r="3142" spans="1:12" x14ac:dyDescent="0.25">
      <c r="A3142" s="561" t="s">
        <v>2672</v>
      </c>
      <c r="B3142" s="561" t="s">
        <v>2673</v>
      </c>
      <c r="C3142" s="561" t="s">
        <v>3111</v>
      </c>
      <c r="D3142" s="561" t="s">
        <v>3112</v>
      </c>
      <c r="E3142" s="562" t="s">
        <v>22</v>
      </c>
      <c r="F3142" s="561" t="s">
        <v>22</v>
      </c>
      <c r="G3142" s="561" t="s">
        <v>29017</v>
      </c>
      <c r="H3142" s="561" t="s">
        <v>3159</v>
      </c>
      <c r="I3142" s="561" t="s">
        <v>23270</v>
      </c>
      <c r="J3142" s="561" t="s">
        <v>24</v>
      </c>
      <c r="K3142" s="562" t="s">
        <v>29018</v>
      </c>
      <c r="L3142" s="561" t="s">
        <v>25</v>
      </c>
    </row>
    <row r="3143" spans="1:12" x14ac:dyDescent="0.25">
      <c r="A3143" s="561" t="s">
        <v>2672</v>
      </c>
      <c r="B3143" s="561" t="s">
        <v>2673</v>
      </c>
      <c r="C3143" s="561" t="s">
        <v>3111</v>
      </c>
      <c r="D3143" s="561" t="s">
        <v>3112</v>
      </c>
      <c r="E3143" s="562" t="s">
        <v>22</v>
      </c>
      <c r="F3143" s="561" t="s">
        <v>22</v>
      </c>
      <c r="G3143" s="561" t="s">
        <v>29019</v>
      </c>
      <c r="H3143" s="561" t="s">
        <v>3160</v>
      </c>
      <c r="I3143" s="561" t="s">
        <v>23270</v>
      </c>
      <c r="J3143" s="561" t="s">
        <v>24</v>
      </c>
      <c r="K3143" s="562" t="s">
        <v>29020</v>
      </c>
      <c r="L3143" s="561" t="s">
        <v>25</v>
      </c>
    </row>
    <row r="3144" spans="1:12" x14ac:dyDescent="0.25">
      <c r="A3144" s="561" t="s">
        <v>2672</v>
      </c>
      <c r="B3144" s="561" t="s">
        <v>2673</v>
      </c>
      <c r="C3144" s="561" t="s">
        <v>3111</v>
      </c>
      <c r="D3144" s="561" t="s">
        <v>3112</v>
      </c>
      <c r="E3144" s="562" t="s">
        <v>22</v>
      </c>
      <c r="F3144" s="561" t="s">
        <v>22</v>
      </c>
      <c r="G3144" s="561" t="s">
        <v>29021</v>
      </c>
      <c r="H3144" s="561" t="s">
        <v>3161</v>
      </c>
      <c r="I3144" s="561" t="s">
        <v>23270</v>
      </c>
      <c r="J3144" s="561" t="s">
        <v>24</v>
      </c>
      <c r="K3144" s="562" t="s">
        <v>29022</v>
      </c>
      <c r="L3144" s="561" t="s">
        <v>25</v>
      </c>
    </row>
    <row r="3145" spans="1:12" x14ac:dyDescent="0.25">
      <c r="A3145" s="561" t="s">
        <v>2672</v>
      </c>
      <c r="B3145" s="561" t="s">
        <v>2673</v>
      </c>
      <c r="C3145" s="561" t="s">
        <v>3111</v>
      </c>
      <c r="D3145" s="561" t="s">
        <v>3112</v>
      </c>
      <c r="E3145" s="562" t="s">
        <v>22</v>
      </c>
      <c r="F3145" s="561" t="s">
        <v>22</v>
      </c>
      <c r="G3145" s="561" t="s">
        <v>29023</v>
      </c>
      <c r="H3145" s="561" t="s">
        <v>3162</v>
      </c>
      <c r="I3145" s="561" t="s">
        <v>23270</v>
      </c>
      <c r="J3145" s="561" t="s">
        <v>7063</v>
      </c>
      <c r="K3145" s="562" t="s">
        <v>29024</v>
      </c>
      <c r="L3145" s="561" t="s">
        <v>25</v>
      </c>
    </row>
    <row r="3146" spans="1:12" x14ac:dyDescent="0.25">
      <c r="A3146" s="561" t="s">
        <v>2672</v>
      </c>
      <c r="B3146" s="561" t="s">
        <v>2673</v>
      </c>
      <c r="C3146" s="561" t="s">
        <v>3111</v>
      </c>
      <c r="D3146" s="561" t="s">
        <v>3112</v>
      </c>
      <c r="E3146" s="562" t="s">
        <v>22</v>
      </c>
      <c r="F3146" s="561" t="s">
        <v>22</v>
      </c>
      <c r="G3146" s="561" t="s">
        <v>29025</v>
      </c>
      <c r="H3146" s="561" t="s">
        <v>3164</v>
      </c>
      <c r="I3146" s="561" t="s">
        <v>23270</v>
      </c>
      <c r="J3146" s="561" t="s">
        <v>7063</v>
      </c>
      <c r="K3146" s="562" t="s">
        <v>29026</v>
      </c>
      <c r="L3146" s="561" t="s">
        <v>25</v>
      </c>
    </row>
    <row r="3147" spans="1:12" x14ac:dyDescent="0.25">
      <c r="A3147" s="561" t="s">
        <v>2672</v>
      </c>
      <c r="B3147" s="561" t="s">
        <v>2673</v>
      </c>
      <c r="C3147" s="561" t="s">
        <v>3111</v>
      </c>
      <c r="D3147" s="561" t="s">
        <v>3112</v>
      </c>
      <c r="E3147" s="562" t="s">
        <v>22</v>
      </c>
      <c r="F3147" s="561" t="s">
        <v>22</v>
      </c>
      <c r="G3147" s="561" t="s">
        <v>29027</v>
      </c>
      <c r="H3147" s="561" t="s">
        <v>3165</v>
      </c>
      <c r="I3147" s="561" t="s">
        <v>23270</v>
      </c>
      <c r="J3147" s="561" t="s">
        <v>7063</v>
      </c>
      <c r="K3147" s="562" t="s">
        <v>29028</v>
      </c>
      <c r="L3147" s="561" t="s">
        <v>25</v>
      </c>
    </row>
    <row r="3148" spans="1:12" x14ac:dyDescent="0.25">
      <c r="A3148" s="561" t="s">
        <v>2672</v>
      </c>
      <c r="B3148" s="561" t="s">
        <v>2673</v>
      </c>
      <c r="C3148" s="561" t="s">
        <v>3111</v>
      </c>
      <c r="D3148" s="561" t="s">
        <v>3112</v>
      </c>
      <c r="E3148" s="562" t="s">
        <v>22</v>
      </c>
      <c r="F3148" s="561" t="s">
        <v>22</v>
      </c>
      <c r="G3148" s="561" t="s">
        <v>29029</v>
      </c>
      <c r="H3148" s="561" t="s">
        <v>3166</v>
      </c>
      <c r="I3148" s="561" t="s">
        <v>23270</v>
      </c>
      <c r="J3148" s="561" t="s">
        <v>7063</v>
      </c>
      <c r="K3148" s="562" t="s">
        <v>29030</v>
      </c>
      <c r="L3148" s="561" t="s">
        <v>25</v>
      </c>
    </row>
    <row r="3149" spans="1:12" x14ac:dyDescent="0.25">
      <c r="A3149" s="561" t="s">
        <v>2672</v>
      </c>
      <c r="B3149" s="561" t="s">
        <v>2673</v>
      </c>
      <c r="C3149" s="561" t="s">
        <v>3111</v>
      </c>
      <c r="D3149" s="561" t="s">
        <v>3112</v>
      </c>
      <c r="E3149" s="562" t="s">
        <v>22</v>
      </c>
      <c r="F3149" s="561" t="s">
        <v>22</v>
      </c>
      <c r="G3149" s="561" t="s">
        <v>29031</v>
      </c>
      <c r="H3149" s="561" t="s">
        <v>3167</v>
      </c>
      <c r="I3149" s="561" t="s">
        <v>23270</v>
      </c>
      <c r="J3149" s="561" t="s">
        <v>7063</v>
      </c>
      <c r="K3149" s="562" t="s">
        <v>94</v>
      </c>
      <c r="L3149" s="561" t="s">
        <v>25</v>
      </c>
    </row>
    <row r="3150" spans="1:12" x14ac:dyDescent="0.25">
      <c r="A3150" s="561" t="s">
        <v>2672</v>
      </c>
      <c r="B3150" s="561" t="s">
        <v>2673</v>
      </c>
      <c r="C3150" s="561" t="s">
        <v>3111</v>
      </c>
      <c r="D3150" s="561" t="s">
        <v>3112</v>
      </c>
      <c r="E3150" s="562" t="s">
        <v>22</v>
      </c>
      <c r="F3150" s="561" t="s">
        <v>22</v>
      </c>
      <c r="G3150" s="561" t="s">
        <v>29032</v>
      </c>
      <c r="H3150" s="561" t="s">
        <v>3169</v>
      </c>
      <c r="I3150" s="561" t="s">
        <v>23270</v>
      </c>
      <c r="J3150" s="561" t="s">
        <v>7063</v>
      </c>
      <c r="K3150" s="562" t="s">
        <v>8260</v>
      </c>
      <c r="L3150" s="561" t="s">
        <v>25</v>
      </c>
    </row>
    <row r="3151" spans="1:12" x14ac:dyDescent="0.25">
      <c r="A3151" s="561" t="s">
        <v>2672</v>
      </c>
      <c r="B3151" s="561" t="s">
        <v>2673</v>
      </c>
      <c r="C3151" s="561" t="s">
        <v>3111</v>
      </c>
      <c r="D3151" s="561" t="s">
        <v>3112</v>
      </c>
      <c r="E3151" s="562" t="s">
        <v>22</v>
      </c>
      <c r="F3151" s="561" t="s">
        <v>22</v>
      </c>
      <c r="G3151" s="561" t="s">
        <v>29033</v>
      </c>
      <c r="H3151" s="561" t="s">
        <v>3170</v>
      </c>
      <c r="I3151" s="561" t="s">
        <v>23270</v>
      </c>
      <c r="J3151" s="561" t="s">
        <v>7063</v>
      </c>
      <c r="K3151" s="562" t="s">
        <v>8114</v>
      </c>
      <c r="L3151" s="561" t="s">
        <v>25</v>
      </c>
    </row>
    <row r="3152" spans="1:12" x14ac:dyDescent="0.25">
      <c r="A3152" s="561" t="s">
        <v>2672</v>
      </c>
      <c r="B3152" s="561" t="s">
        <v>2673</v>
      </c>
      <c r="C3152" s="561" t="s">
        <v>3111</v>
      </c>
      <c r="D3152" s="561" t="s">
        <v>3112</v>
      </c>
      <c r="E3152" s="562" t="s">
        <v>22</v>
      </c>
      <c r="F3152" s="561" t="s">
        <v>22</v>
      </c>
      <c r="G3152" s="561" t="s">
        <v>29034</v>
      </c>
      <c r="H3152" s="561" t="s">
        <v>3171</v>
      </c>
      <c r="I3152" s="561" t="s">
        <v>23270</v>
      </c>
      <c r="J3152" s="561" t="s">
        <v>7063</v>
      </c>
      <c r="K3152" s="562" t="s">
        <v>29035</v>
      </c>
      <c r="L3152" s="561" t="s">
        <v>25</v>
      </c>
    </row>
    <row r="3153" spans="1:12" x14ac:dyDescent="0.25">
      <c r="A3153" s="561" t="s">
        <v>2672</v>
      </c>
      <c r="B3153" s="561" t="s">
        <v>2673</v>
      </c>
      <c r="C3153" s="561" t="s">
        <v>3111</v>
      </c>
      <c r="D3153" s="561" t="s">
        <v>3112</v>
      </c>
      <c r="E3153" s="562" t="s">
        <v>22</v>
      </c>
      <c r="F3153" s="561" t="s">
        <v>22</v>
      </c>
      <c r="G3153" s="561" t="s">
        <v>29036</v>
      </c>
      <c r="H3153" s="561" t="s">
        <v>3172</v>
      </c>
      <c r="I3153" s="561" t="s">
        <v>23270</v>
      </c>
      <c r="J3153" s="561" t="s">
        <v>24</v>
      </c>
      <c r="K3153" s="562" t="s">
        <v>29037</v>
      </c>
      <c r="L3153" s="561" t="s">
        <v>25</v>
      </c>
    </row>
    <row r="3154" spans="1:12" x14ac:dyDescent="0.25">
      <c r="A3154" s="561" t="s">
        <v>2672</v>
      </c>
      <c r="B3154" s="561" t="s">
        <v>2673</v>
      </c>
      <c r="C3154" s="561" t="s">
        <v>3111</v>
      </c>
      <c r="D3154" s="561" t="s">
        <v>3112</v>
      </c>
      <c r="E3154" s="562" t="s">
        <v>22</v>
      </c>
      <c r="F3154" s="561" t="s">
        <v>22</v>
      </c>
      <c r="G3154" s="561" t="s">
        <v>29038</v>
      </c>
      <c r="H3154" s="561" t="s">
        <v>3173</v>
      </c>
      <c r="I3154" s="561" t="s">
        <v>23270</v>
      </c>
      <c r="J3154" s="561" t="s">
        <v>24</v>
      </c>
      <c r="K3154" s="562" t="s">
        <v>29039</v>
      </c>
      <c r="L3154" s="561" t="s">
        <v>25</v>
      </c>
    </row>
    <row r="3155" spans="1:12" x14ac:dyDescent="0.25">
      <c r="A3155" s="561" t="s">
        <v>2672</v>
      </c>
      <c r="B3155" s="561" t="s">
        <v>2673</v>
      </c>
      <c r="C3155" s="561" t="s">
        <v>3111</v>
      </c>
      <c r="D3155" s="561" t="s">
        <v>3112</v>
      </c>
      <c r="E3155" s="562" t="s">
        <v>22</v>
      </c>
      <c r="F3155" s="561" t="s">
        <v>22</v>
      </c>
      <c r="G3155" s="561" t="s">
        <v>29040</v>
      </c>
      <c r="H3155" s="561" t="s">
        <v>3174</v>
      </c>
      <c r="I3155" s="561" t="s">
        <v>23270</v>
      </c>
      <c r="J3155" s="561" t="s">
        <v>24</v>
      </c>
      <c r="K3155" s="562" t="s">
        <v>688</v>
      </c>
      <c r="L3155" s="561" t="s">
        <v>25</v>
      </c>
    </row>
    <row r="3156" spans="1:12" x14ac:dyDescent="0.25">
      <c r="A3156" s="561" t="s">
        <v>2672</v>
      </c>
      <c r="B3156" s="561" t="s">
        <v>2673</v>
      </c>
      <c r="C3156" s="561" t="s">
        <v>3111</v>
      </c>
      <c r="D3156" s="561" t="s">
        <v>3112</v>
      </c>
      <c r="E3156" s="562" t="s">
        <v>22</v>
      </c>
      <c r="F3156" s="561" t="s">
        <v>22</v>
      </c>
      <c r="G3156" s="561" t="s">
        <v>29041</v>
      </c>
      <c r="H3156" s="561" t="s">
        <v>3175</v>
      </c>
      <c r="I3156" s="561" t="s">
        <v>23270</v>
      </c>
      <c r="J3156" s="561" t="s">
        <v>24</v>
      </c>
      <c r="K3156" s="562" t="s">
        <v>444</v>
      </c>
      <c r="L3156" s="561" t="s">
        <v>25</v>
      </c>
    </row>
    <row r="3157" spans="1:12" x14ac:dyDescent="0.25">
      <c r="A3157" s="561" t="s">
        <v>2672</v>
      </c>
      <c r="B3157" s="561" t="s">
        <v>2673</v>
      </c>
      <c r="C3157" s="561" t="s">
        <v>3111</v>
      </c>
      <c r="D3157" s="561" t="s">
        <v>3112</v>
      </c>
      <c r="E3157" s="562" t="s">
        <v>22</v>
      </c>
      <c r="F3157" s="561" t="s">
        <v>22</v>
      </c>
      <c r="G3157" s="561" t="s">
        <v>29042</v>
      </c>
      <c r="H3157" s="561" t="s">
        <v>3177</v>
      </c>
      <c r="I3157" s="561" t="s">
        <v>23270</v>
      </c>
      <c r="J3157" s="561" t="s">
        <v>24</v>
      </c>
      <c r="K3157" s="562" t="s">
        <v>3577</v>
      </c>
      <c r="L3157" s="561" t="s">
        <v>25</v>
      </c>
    </row>
    <row r="3158" spans="1:12" x14ac:dyDescent="0.25">
      <c r="A3158" s="561" t="s">
        <v>2672</v>
      </c>
      <c r="B3158" s="561" t="s">
        <v>2673</v>
      </c>
      <c r="C3158" s="561" t="s">
        <v>3111</v>
      </c>
      <c r="D3158" s="561" t="s">
        <v>3112</v>
      </c>
      <c r="E3158" s="562" t="s">
        <v>22</v>
      </c>
      <c r="F3158" s="561" t="s">
        <v>22</v>
      </c>
      <c r="G3158" s="561" t="s">
        <v>29043</v>
      </c>
      <c r="H3158" s="561" t="s">
        <v>3178</v>
      </c>
      <c r="I3158" s="561" t="s">
        <v>23270</v>
      </c>
      <c r="J3158" s="561" t="s">
        <v>24</v>
      </c>
      <c r="K3158" s="562" t="s">
        <v>5158</v>
      </c>
      <c r="L3158" s="561" t="s">
        <v>25</v>
      </c>
    </row>
    <row r="3159" spans="1:12" x14ac:dyDescent="0.25">
      <c r="A3159" s="561" t="s">
        <v>2672</v>
      </c>
      <c r="B3159" s="561" t="s">
        <v>2673</v>
      </c>
      <c r="C3159" s="561" t="s">
        <v>3111</v>
      </c>
      <c r="D3159" s="561" t="s">
        <v>3112</v>
      </c>
      <c r="E3159" s="562" t="s">
        <v>22</v>
      </c>
      <c r="F3159" s="561" t="s">
        <v>22</v>
      </c>
      <c r="G3159" s="561" t="s">
        <v>29044</v>
      </c>
      <c r="H3159" s="561" t="s">
        <v>3180</v>
      </c>
      <c r="I3159" s="561" t="s">
        <v>23270</v>
      </c>
      <c r="J3159" s="561" t="s">
        <v>24</v>
      </c>
      <c r="K3159" s="562" t="s">
        <v>29045</v>
      </c>
      <c r="L3159" s="561" t="s">
        <v>25</v>
      </c>
    </row>
    <row r="3160" spans="1:12" x14ac:dyDescent="0.25">
      <c r="A3160" s="561" t="s">
        <v>2672</v>
      </c>
      <c r="B3160" s="561" t="s">
        <v>2673</v>
      </c>
      <c r="C3160" s="561" t="s">
        <v>3111</v>
      </c>
      <c r="D3160" s="561" t="s">
        <v>3112</v>
      </c>
      <c r="E3160" s="562" t="s">
        <v>22</v>
      </c>
      <c r="F3160" s="561" t="s">
        <v>22</v>
      </c>
      <c r="G3160" s="561" t="s">
        <v>29046</v>
      </c>
      <c r="H3160" s="561" t="s">
        <v>3181</v>
      </c>
      <c r="I3160" s="561" t="s">
        <v>23270</v>
      </c>
      <c r="J3160" s="561" t="s">
        <v>24</v>
      </c>
      <c r="K3160" s="562" t="s">
        <v>2728</v>
      </c>
      <c r="L3160" s="561" t="s">
        <v>25</v>
      </c>
    </row>
    <row r="3161" spans="1:12" x14ac:dyDescent="0.25">
      <c r="A3161" s="561" t="s">
        <v>2672</v>
      </c>
      <c r="B3161" s="561" t="s">
        <v>2673</v>
      </c>
      <c r="C3161" s="561" t="s">
        <v>3111</v>
      </c>
      <c r="D3161" s="561" t="s">
        <v>3112</v>
      </c>
      <c r="E3161" s="562" t="s">
        <v>22</v>
      </c>
      <c r="F3161" s="561" t="s">
        <v>22</v>
      </c>
      <c r="G3161" s="561" t="s">
        <v>29047</v>
      </c>
      <c r="H3161" s="561" t="s">
        <v>3183</v>
      </c>
      <c r="I3161" s="561" t="s">
        <v>23148</v>
      </c>
      <c r="J3161" s="561" t="s">
        <v>24</v>
      </c>
      <c r="K3161" s="562" t="s">
        <v>28487</v>
      </c>
      <c r="L3161" s="561" t="s">
        <v>25</v>
      </c>
    </row>
    <row r="3162" spans="1:12" x14ac:dyDescent="0.25">
      <c r="A3162" s="561" t="s">
        <v>2672</v>
      </c>
      <c r="B3162" s="561" t="s">
        <v>2673</v>
      </c>
      <c r="C3162" s="561" t="s">
        <v>3111</v>
      </c>
      <c r="D3162" s="561" t="s">
        <v>3112</v>
      </c>
      <c r="E3162" s="562" t="s">
        <v>22</v>
      </c>
      <c r="F3162" s="561" t="s">
        <v>22</v>
      </c>
      <c r="G3162" s="561" t="s">
        <v>29048</v>
      </c>
      <c r="H3162" s="561" t="s">
        <v>3185</v>
      </c>
      <c r="I3162" s="561" t="s">
        <v>23148</v>
      </c>
      <c r="J3162" s="561" t="s">
        <v>24</v>
      </c>
      <c r="K3162" s="562" t="s">
        <v>6632</v>
      </c>
      <c r="L3162" s="561" t="s">
        <v>25</v>
      </c>
    </row>
    <row r="3163" spans="1:12" x14ac:dyDescent="0.25">
      <c r="A3163" s="561" t="s">
        <v>2672</v>
      </c>
      <c r="B3163" s="561" t="s">
        <v>2673</v>
      </c>
      <c r="C3163" s="561" t="s">
        <v>3111</v>
      </c>
      <c r="D3163" s="561" t="s">
        <v>3112</v>
      </c>
      <c r="E3163" s="562" t="s">
        <v>22</v>
      </c>
      <c r="F3163" s="561" t="s">
        <v>22</v>
      </c>
      <c r="G3163" s="561" t="s">
        <v>29049</v>
      </c>
      <c r="H3163" s="561" t="s">
        <v>3187</v>
      </c>
      <c r="I3163" s="561" t="s">
        <v>23148</v>
      </c>
      <c r="J3163" s="561" t="s">
        <v>24</v>
      </c>
      <c r="K3163" s="562" t="s">
        <v>7721</v>
      </c>
      <c r="L3163" s="561" t="s">
        <v>25</v>
      </c>
    </row>
    <row r="3164" spans="1:12" x14ac:dyDescent="0.25">
      <c r="A3164" s="561" t="s">
        <v>2672</v>
      </c>
      <c r="B3164" s="561" t="s">
        <v>2673</v>
      </c>
      <c r="C3164" s="561" t="s">
        <v>3111</v>
      </c>
      <c r="D3164" s="561" t="s">
        <v>3112</v>
      </c>
      <c r="E3164" s="562" t="s">
        <v>22</v>
      </c>
      <c r="F3164" s="561" t="s">
        <v>22</v>
      </c>
      <c r="G3164" s="561" t="s">
        <v>29050</v>
      </c>
      <c r="H3164" s="561" t="s">
        <v>3188</v>
      </c>
      <c r="I3164" s="561" t="s">
        <v>23148</v>
      </c>
      <c r="J3164" s="561" t="s">
        <v>24</v>
      </c>
      <c r="K3164" s="562" t="s">
        <v>29051</v>
      </c>
      <c r="L3164" s="561" t="s">
        <v>25</v>
      </c>
    </row>
    <row r="3165" spans="1:12" x14ac:dyDescent="0.25">
      <c r="A3165" s="561" t="s">
        <v>2672</v>
      </c>
      <c r="B3165" s="561" t="s">
        <v>2673</v>
      </c>
      <c r="C3165" s="561" t="s">
        <v>3111</v>
      </c>
      <c r="D3165" s="561" t="s">
        <v>3112</v>
      </c>
      <c r="E3165" s="562" t="s">
        <v>22</v>
      </c>
      <c r="F3165" s="561" t="s">
        <v>22</v>
      </c>
      <c r="G3165" s="561" t="s">
        <v>29052</v>
      </c>
      <c r="H3165" s="561" t="s">
        <v>3190</v>
      </c>
      <c r="I3165" s="561" t="s">
        <v>23148</v>
      </c>
      <c r="J3165" s="561" t="s">
        <v>24</v>
      </c>
      <c r="K3165" s="562" t="s">
        <v>29053</v>
      </c>
      <c r="L3165" s="561" t="s">
        <v>25</v>
      </c>
    </row>
    <row r="3166" spans="1:12" x14ac:dyDescent="0.25">
      <c r="A3166" s="561" t="s">
        <v>2672</v>
      </c>
      <c r="B3166" s="561" t="s">
        <v>2673</v>
      </c>
      <c r="C3166" s="561" t="s">
        <v>3111</v>
      </c>
      <c r="D3166" s="561" t="s">
        <v>3112</v>
      </c>
      <c r="E3166" s="562" t="s">
        <v>22</v>
      </c>
      <c r="F3166" s="561" t="s">
        <v>22</v>
      </c>
      <c r="G3166" s="561" t="s">
        <v>29054</v>
      </c>
      <c r="H3166" s="561" t="s">
        <v>3191</v>
      </c>
      <c r="I3166" s="561" t="s">
        <v>23148</v>
      </c>
      <c r="J3166" s="561" t="s">
        <v>24</v>
      </c>
      <c r="K3166" s="562" t="s">
        <v>29055</v>
      </c>
      <c r="L3166" s="561" t="s">
        <v>25</v>
      </c>
    </row>
    <row r="3167" spans="1:12" x14ac:dyDescent="0.25">
      <c r="A3167" s="561" t="s">
        <v>2672</v>
      </c>
      <c r="B3167" s="561" t="s">
        <v>2673</v>
      </c>
      <c r="C3167" s="561" t="s">
        <v>3111</v>
      </c>
      <c r="D3167" s="561" t="s">
        <v>3112</v>
      </c>
      <c r="E3167" s="562" t="s">
        <v>22</v>
      </c>
      <c r="F3167" s="561" t="s">
        <v>22</v>
      </c>
      <c r="G3167" s="561" t="s">
        <v>29056</v>
      </c>
      <c r="H3167" s="561" t="s">
        <v>3192</v>
      </c>
      <c r="I3167" s="561" t="s">
        <v>23148</v>
      </c>
      <c r="J3167" s="561" t="s">
        <v>24</v>
      </c>
      <c r="K3167" s="562" t="s">
        <v>29057</v>
      </c>
      <c r="L3167" s="561" t="s">
        <v>25</v>
      </c>
    </row>
    <row r="3168" spans="1:12" x14ac:dyDescent="0.25">
      <c r="A3168" s="561" t="s">
        <v>2672</v>
      </c>
      <c r="B3168" s="561" t="s">
        <v>2673</v>
      </c>
      <c r="C3168" s="561" t="s">
        <v>3111</v>
      </c>
      <c r="D3168" s="561" t="s">
        <v>3112</v>
      </c>
      <c r="E3168" s="562" t="s">
        <v>22</v>
      </c>
      <c r="F3168" s="561" t="s">
        <v>22</v>
      </c>
      <c r="G3168" s="561" t="s">
        <v>29058</v>
      </c>
      <c r="H3168" s="561" t="s">
        <v>3194</v>
      </c>
      <c r="I3168" s="561" t="s">
        <v>23148</v>
      </c>
      <c r="J3168" s="561" t="s">
        <v>24</v>
      </c>
      <c r="K3168" s="562" t="s">
        <v>29059</v>
      </c>
      <c r="L3168" s="561" t="s">
        <v>25</v>
      </c>
    </row>
    <row r="3169" spans="1:12" x14ac:dyDescent="0.25">
      <c r="A3169" s="561" t="s">
        <v>2672</v>
      </c>
      <c r="B3169" s="561" t="s">
        <v>2673</v>
      </c>
      <c r="C3169" s="561" t="s">
        <v>3111</v>
      </c>
      <c r="D3169" s="561" t="s">
        <v>3112</v>
      </c>
      <c r="E3169" s="562" t="s">
        <v>22</v>
      </c>
      <c r="F3169" s="561" t="s">
        <v>22</v>
      </c>
      <c r="G3169" s="561" t="s">
        <v>29060</v>
      </c>
      <c r="H3169" s="561" t="s">
        <v>3195</v>
      </c>
      <c r="I3169" s="561" t="s">
        <v>23270</v>
      </c>
      <c r="J3169" s="561" t="s">
        <v>7063</v>
      </c>
      <c r="K3169" s="562" t="s">
        <v>29061</v>
      </c>
      <c r="L3169" s="561" t="s">
        <v>25</v>
      </c>
    </row>
    <row r="3170" spans="1:12" x14ac:dyDescent="0.25">
      <c r="A3170" s="561" t="s">
        <v>2672</v>
      </c>
      <c r="B3170" s="561" t="s">
        <v>2673</v>
      </c>
      <c r="C3170" s="561" t="s">
        <v>3111</v>
      </c>
      <c r="D3170" s="561" t="s">
        <v>3112</v>
      </c>
      <c r="E3170" s="562" t="s">
        <v>22</v>
      </c>
      <c r="F3170" s="561" t="s">
        <v>22</v>
      </c>
      <c r="G3170" s="561" t="s">
        <v>29062</v>
      </c>
      <c r="H3170" s="561" t="s">
        <v>3196</v>
      </c>
      <c r="I3170" s="561" t="s">
        <v>23270</v>
      </c>
      <c r="J3170" s="561" t="s">
        <v>7063</v>
      </c>
      <c r="K3170" s="562" t="s">
        <v>29063</v>
      </c>
      <c r="L3170" s="561" t="s">
        <v>25</v>
      </c>
    </row>
    <row r="3171" spans="1:12" x14ac:dyDescent="0.25">
      <c r="A3171" s="561" t="s">
        <v>2672</v>
      </c>
      <c r="B3171" s="561" t="s">
        <v>2673</v>
      </c>
      <c r="C3171" s="561" t="s">
        <v>3111</v>
      </c>
      <c r="D3171" s="561" t="s">
        <v>3112</v>
      </c>
      <c r="E3171" s="562" t="s">
        <v>22</v>
      </c>
      <c r="F3171" s="561" t="s">
        <v>22</v>
      </c>
      <c r="G3171" s="561" t="s">
        <v>29064</v>
      </c>
      <c r="H3171" s="561" t="s">
        <v>3197</v>
      </c>
      <c r="I3171" s="561" t="s">
        <v>23270</v>
      </c>
      <c r="J3171" s="561" t="s">
        <v>7063</v>
      </c>
      <c r="K3171" s="562" t="s">
        <v>25497</v>
      </c>
      <c r="L3171" s="561" t="s">
        <v>25</v>
      </c>
    </row>
    <row r="3172" spans="1:12" x14ac:dyDescent="0.25">
      <c r="A3172" s="561" t="s">
        <v>2672</v>
      </c>
      <c r="B3172" s="561" t="s">
        <v>2673</v>
      </c>
      <c r="C3172" s="561" t="s">
        <v>3111</v>
      </c>
      <c r="D3172" s="561" t="s">
        <v>3112</v>
      </c>
      <c r="E3172" s="562" t="s">
        <v>22</v>
      </c>
      <c r="F3172" s="561" t="s">
        <v>22</v>
      </c>
      <c r="G3172" s="561" t="s">
        <v>29065</v>
      </c>
      <c r="H3172" s="561" t="s">
        <v>3198</v>
      </c>
      <c r="I3172" s="561" t="s">
        <v>23270</v>
      </c>
      <c r="J3172" s="561" t="s">
        <v>7063</v>
      </c>
      <c r="K3172" s="562" t="s">
        <v>29066</v>
      </c>
      <c r="L3172" s="561" t="s">
        <v>25</v>
      </c>
    </row>
    <row r="3173" spans="1:12" x14ac:dyDescent="0.25">
      <c r="A3173" s="561" t="s">
        <v>2672</v>
      </c>
      <c r="B3173" s="561" t="s">
        <v>2673</v>
      </c>
      <c r="C3173" s="561" t="s">
        <v>3111</v>
      </c>
      <c r="D3173" s="561" t="s">
        <v>3112</v>
      </c>
      <c r="E3173" s="562" t="s">
        <v>22</v>
      </c>
      <c r="F3173" s="561" t="s">
        <v>22</v>
      </c>
      <c r="G3173" s="561" t="s">
        <v>29067</v>
      </c>
      <c r="H3173" s="561" t="s">
        <v>3199</v>
      </c>
      <c r="I3173" s="561" t="s">
        <v>23270</v>
      </c>
      <c r="J3173" s="561" t="s">
        <v>7063</v>
      </c>
      <c r="K3173" s="562" t="s">
        <v>29068</v>
      </c>
      <c r="L3173" s="561" t="s">
        <v>25</v>
      </c>
    </row>
    <row r="3174" spans="1:12" x14ac:dyDescent="0.25">
      <c r="A3174" s="561" t="s">
        <v>2672</v>
      </c>
      <c r="B3174" s="561" t="s">
        <v>2673</v>
      </c>
      <c r="C3174" s="561" t="s">
        <v>3111</v>
      </c>
      <c r="D3174" s="561" t="s">
        <v>3112</v>
      </c>
      <c r="E3174" s="562" t="s">
        <v>22</v>
      </c>
      <c r="F3174" s="561" t="s">
        <v>22</v>
      </c>
      <c r="G3174" s="561" t="s">
        <v>29069</v>
      </c>
      <c r="H3174" s="561" t="s">
        <v>3200</v>
      </c>
      <c r="I3174" s="561" t="s">
        <v>23270</v>
      </c>
      <c r="J3174" s="561" t="s">
        <v>7063</v>
      </c>
      <c r="K3174" s="562" t="s">
        <v>3836</v>
      </c>
      <c r="L3174" s="561" t="s">
        <v>25</v>
      </c>
    </row>
    <row r="3175" spans="1:12" x14ac:dyDescent="0.25">
      <c r="A3175" s="561" t="s">
        <v>2672</v>
      </c>
      <c r="B3175" s="561" t="s">
        <v>2673</v>
      </c>
      <c r="C3175" s="561" t="s">
        <v>3111</v>
      </c>
      <c r="D3175" s="561" t="s">
        <v>3112</v>
      </c>
      <c r="E3175" s="562" t="s">
        <v>22</v>
      </c>
      <c r="F3175" s="561" t="s">
        <v>22</v>
      </c>
      <c r="G3175" s="561" t="s">
        <v>29070</v>
      </c>
      <c r="H3175" s="561" t="s">
        <v>3201</v>
      </c>
      <c r="I3175" s="561" t="s">
        <v>23270</v>
      </c>
      <c r="J3175" s="561" t="s">
        <v>7063</v>
      </c>
      <c r="K3175" s="562" t="s">
        <v>25463</v>
      </c>
      <c r="L3175" s="561" t="s">
        <v>25</v>
      </c>
    </row>
    <row r="3176" spans="1:12" x14ac:dyDescent="0.25">
      <c r="A3176" s="561" t="s">
        <v>2672</v>
      </c>
      <c r="B3176" s="561" t="s">
        <v>2673</v>
      </c>
      <c r="C3176" s="561" t="s">
        <v>3111</v>
      </c>
      <c r="D3176" s="561" t="s">
        <v>3112</v>
      </c>
      <c r="E3176" s="562" t="s">
        <v>22</v>
      </c>
      <c r="F3176" s="561" t="s">
        <v>22</v>
      </c>
      <c r="G3176" s="561" t="s">
        <v>29071</v>
      </c>
      <c r="H3176" s="561" t="s">
        <v>3202</v>
      </c>
      <c r="I3176" s="561" t="s">
        <v>23270</v>
      </c>
      <c r="J3176" s="561" t="s">
        <v>7063</v>
      </c>
      <c r="K3176" s="562" t="s">
        <v>29072</v>
      </c>
      <c r="L3176" s="561" t="s">
        <v>25</v>
      </c>
    </row>
    <row r="3177" spans="1:12" x14ac:dyDescent="0.25">
      <c r="A3177" s="561" t="s">
        <v>2672</v>
      </c>
      <c r="B3177" s="561" t="s">
        <v>2673</v>
      </c>
      <c r="C3177" s="561" t="s">
        <v>3111</v>
      </c>
      <c r="D3177" s="561" t="s">
        <v>3112</v>
      </c>
      <c r="E3177" s="562" t="s">
        <v>22</v>
      </c>
      <c r="F3177" s="561" t="s">
        <v>22</v>
      </c>
      <c r="G3177" s="561" t="s">
        <v>29073</v>
      </c>
      <c r="H3177" s="561" t="s">
        <v>3203</v>
      </c>
      <c r="I3177" s="561" t="s">
        <v>23270</v>
      </c>
      <c r="J3177" s="561" t="s">
        <v>7063</v>
      </c>
      <c r="K3177" s="562" t="s">
        <v>29074</v>
      </c>
      <c r="L3177" s="561" t="s">
        <v>25</v>
      </c>
    </row>
    <row r="3178" spans="1:12" x14ac:dyDescent="0.25">
      <c r="A3178" s="561" t="s">
        <v>2672</v>
      </c>
      <c r="B3178" s="561" t="s">
        <v>2673</v>
      </c>
      <c r="C3178" s="561" t="s">
        <v>3111</v>
      </c>
      <c r="D3178" s="561" t="s">
        <v>3112</v>
      </c>
      <c r="E3178" s="562" t="s">
        <v>22</v>
      </c>
      <c r="F3178" s="561" t="s">
        <v>22</v>
      </c>
      <c r="G3178" s="561" t="s">
        <v>29075</v>
      </c>
      <c r="H3178" s="561" t="s">
        <v>3204</v>
      </c>
      <c r="I3178" s="561" t="s">
        <v>23270</v>
      </c>
      <c r="J3178" s="561" t="s">
        <v>7063</v>
      </c>
      <c r="K3178" s="562" t="s">
        <v>29076</v>
      </c>
      <c r="L3178" s="561" t="s">
        <v>25</v>
      </c>
    </row>
    <row r="3179" spans="1:12" x14ac:dyDescent="0.25">
      <c r="A3179" s="561" t="s">
        <v>2672</v>
      </c>
      <c r="B3179" s="561" t="s">
        <v>2673</v>
      </c>
      <c r="C3179" s="561" t="s">
        <v>3111</v>
      </c>
      <c r="D3179" s="561" t="s">
        <v>3112</v>
      </c>
      <c r="E3179" s="562" t="s">
        <v>22</v>
      </c>
      <c r="F3179" s="561" t="s">
        <v>22</v>
      </c>
      <c r="G3179" s="561" t="s">
        <v>29077</v>
      </c>
      <c r="H3179" s="561" t="s">
        <v>3205</v>
      </c>
      <c r="I3179" s="561" t="s">
        <v>23270</v>
      </c>
      <c r="J3179" s="561" t="s">
        <v>7063</v>
      </c>
      <c r="K3179" s="562" t="s">
        <v>29078</v>
      </c>
      <c r="L3179" s="561" t="s">
        <v>25</v>
      </c>
    </row>
    <row r="3180" spans="1:12" x14ac:dyDescent="0.25">
      <c r="A3180" s="561" t="s">
        <v>2672</v>
      </c>
      <c r="B3180" s="561" t="s">
        <v>2673</v>
      </c>
      <c r="C3180" s="561" t="s">
        <v>3111</v>
      </c>
      <c r="D3180" s="561" t="s">
        <v>3112</v>
      </c>
      <c r="E3180" s="562" t="s">
        <v>22</v>
      </c>
      <c r="F3180" s="561" t="s">
        <v>22</v>
      </c>
      <c r="G3180" s="561" t="s">
        <v>29079</v>
      </c>
      <c r="H3180" s="561" t="s">
        <v>3206</v>
      </c>
      <c r="I3180" s="561" t="s">
        <v>23270</v>
      </c>
      <c r="J3180" s="561" t="s">
        <v>7063</v>
      </c>
      <c r="K3180" s="562" t="s">
        <v>29080</v>
      </c>
      <c r="L3180" s="561" t="s">
        <v>25</v>
      </c>
    </row>
    <row r="3181" spans="1:12" x14ac:dyDescent="0.25">
      <c r="A3181" s="561" t="s">
        <v>2672</v>
      </c>
      <c r="B3181" s="561" t="s">
        <v>2673</v>
      </c>
      <c r="C3181" s="561" t="s">
        <v>3111</v>
      </c>
      <c r="D3181" s="561" t="s">
        <v>3112</v>
      </c>
      <c r="E3181" s="562" t="s">
        <v>22</v>
      </c>
      <c r="F3181" s="561" t="s">
        <v>22</v>
      </c>
      <c r="G3181" s="561" t="s">
        <v>29081</v>
      </c>
      <c r="H3181" s="561" t="s">
        <v>3207</v>
      </c>
      <c r="I3181" s="561" t="s">
        <v>23270</v>
      </c>
      <c r="J3181" s="561" t="s">
        <v>7063</v>
      </c>
      <c r="K3181" s="562" t="s">
        <v>8178</v>
      </c>
      <c r="L3181" s="561" t="s">
        <v>25</v>
      </c>
    </row>
    <row r="3182" spans="1:12" x14ac:dyDescent="0.25">
      <c r="A3182" s="561" t="s">
        <v>2672</v>
      </c>
      <c r="B3182" s="561" t="s">
        <v>2673</v>
      </c>
      <c r="C3182" s="561" t="s">
        <v>3111</v>
      </c>
      <c r="D3182" s="561" t="s">
        <v>3112</v>
      </c>
      <c r="E3182" s="562" t="s">
        <v>22</v>
      </c>
      <c r="F3182" s="561" t="s">
        <v>22</v>
      </c>
      <c r="G3182" s="561" t="s">
        <v>29082</v>
      </c>
      <c r="H3182" s="561" t="s">
        <v>3208</v>
      </c>
      <c r="I3182" s="561" t="s">
        <v>23270</v>
      </c>
      <c r="J3182" s="561" t="s">
        <v>7063</v>
      </c>
      <c r="K3182" s="562" t="s">
        <v>8450</v>
      </c>
      <c r="L3182" s="561" t="s">
        <v>25</v>
      </c>
    </row>
    <row r="3183" spans="1:12" x14ac:dyDescent="0.25">
      <c r="A3183" s="561" t="s">
        <v>2672</v>
      </c>
      <c r="B3183" s="561" t="s">
        <v>2673</v>
      </c>
      <c r="C3183" s="561" t="s">
        <v>3111</v>
      </c>
      <c r="D3183" s="561" t="s">
        <v>3112</v>
      </c>
      <c r="E3183" s="562" t="s">
        <v>22</v>
      </c>
      <c r="F3183" s="561" t="s">
        <v>22</v>
      </c>
      <c r="G3183" s="561" t="s">
        <v>29083</v>
      </c>
      <c r="H3183" s="561" t="s">
        <v>3210</v>
      </c>
      <c r="I3183" s="561" t="s">
        <v>23270</v>
      </c>
      <c r="J3183" s="561" t="s">
        <v>7063</v>
      </c>
      <c r="K3183" s="562" t="s">
        <v>29084</v>
      </c>
      <c r="L3183" s="561" t="s">
        <v>25</v>
      </c>
    </row>
    <row r="3184" spans="1:12" x14ac:dyDescent="0.25">
      <c r="A3184" s="561" t="s">
        <v>2672</v>
      </c>
      <c r="B3184" s="561" t="s">
        <v>2673</v>
      </c>
      <c r="C3184" s="561" t="s">
        <v>3111</v>
      </c>
      <c r="D3184" s="561" t="s">
        <v>3112</v>
      </c>
      <c r="E3184" s="562" t="s">
        <v>22</v>
      </c>
      <c r="F3184" s="561" t="s">
        <v>22</v>
      </c>
      <c r="G3184" s="561" t="s">
        <v>29085</v>
      </c>
      <c r="H3184" s="561" t="s">
        <v>3212</v>
      </c>
      <c r="I3184" s="561" t="s">
        <v>23270</v>
      </c>
      <c r="J3184" s="561" t="s">
        <v>7063</v>
      </c>
      <c r="K3184" s="562" t="s">
        <v>24843</v>
      </c>
      <c r="L3184" s="561" t="s">
        <v>25</v>
      </c>
    </row>
    <row r="3185" spans="1:12" x14ac:dyDescent="0.25">
      <c r="A3185" s="561" t="s">
        <v>2672</v>
      </c>
      <c r="B3185" s="561" t="s">
        <v>2673</v>
      </c>
      <c r="C3185" s="561" t="s">
        <v>3111</v>
      </c>
      <c r="D3185" s="561" t="s">
        <v>3112</v>
      </c>
      <c r="E3185" s="562" t="s">
        <v>22</v>
      </c>
      <c r="F3185" s="561" t="s">
        <v>22</v>
      </c>
      <c r="G3185" s="561" t="s">
        <v>29086</v>
      </c>
      <c r="H3185" s="561" t="s">
        <v>3213</v>
      </c>
      <c r="I3185" s="561" t="s">
        <v>23270</v>
      </c>
      <c r="J3185" s="561" t="s">
        <v>7063</v>
      </c>
      <c r="K3185" s="562" t="s">
        <v>7289</v>
      </c>
      <c r="L3185" s="561" t="s">
        <v>25</v>
      </c>
    </row>
    <row r="3186" spans="1:12" x14ac:dyDescent="0.25">
      <c r="A3186" s="561" t="s">
        <v>2672</v>
      </c>
      <c r="B3186" s="561" t="s">
        <v>2673</v>
      </c>
      <c r="C3186" s="561" t="s">
        <v>3111</v>
      </c>
      <c r="D3186" s="561" t="s">
        <v>3112</v>
      </c>
      <c r="E3186" s="562" t="s">
        <v>22</v>
      </c>
      <c r="F3186" s="561" t="s">
        <v>22</v>
      </c>
      <c r="G3186" s="561" t="s">
        <v>29087</v>
      </c>
      <c r="H3186" s="561" t="s">
        <v>3215</v>
      </c>
      <c r="I3186" s="561" t="s">
        <v>23270</v>
      </c>
      <c r="J3186" s="561" t="s">
        <v>7063</v>
      </c>
      <c r="K3186" s="562" t="s">
        <v>29088</v>
      </c>
      <c r="L3186" s="561" t="s">
        <v>25</v>
      </c>
    </row>
    <row r="3187" spans="1:12" x14ac:dyDescent="0.25">
      <c r="A3187" s="561" t="s">
        <v>2672</v>
      </c>
      <c r="B3187" s="561" t="s">
        <v>2673</v>
      </c>
      <c r="C3187" s="561" t="s">
        <v>3111</v>
      </c>
      <c r="D3187" s="561" t="s">
        <v>3112</v>
      </c>
      <c r="E3187" s="562" t="s">
        <v>22</v>
      </c>
      <c r="F3187" s="561" t="s">
        <v>22</v>
      </c>
      <c r="G3187" s="561" t="s">
        <v>29089</v>
      </c>
      <c r="H3187" s="561" t="s">
        <v>3216</v>
      </c>
      <c r="I3187" s="561" t="s">
        <v>23270</v>
      </c>
      <c r="J3187" s="561" t="s">
        <v>7063</v>
      </c>
      <c r="K3187" s="562" t="s">
        <v>29090</v>
      </c>
      <c r="L3187" s="561" t="s">
        <v>25</v>
      </c>
    </row>
    <row r="3188" spans="1:12" x14ac:dyDescent="0.25">
      <c r="A3188" s="561" t="s">
        <v>2672</v>
      </c>
      <c r="B3188" s="561" t="s">
        <v>2673</v>
      </c>
      <c r="C3188" s="561" t="s">
        <v>3111</v>
      </c>
      <c r="D3188" s="561" t="s">
        <v>3112</v>
      </c>
      <c r="E3188" s="562" t="s">
        <v>22</v>
      </c>
      <c r="F3188" s="561" t="s">
        <v>22</v>
      </c>
      <c r="G3188" s="561" t="s">
        <v>29091</v>
      </c>
      <c r="H3188" s="561" t="s">
        <v>3217</v>
      </c>
      <c r="I3188" s="561" t="s">
        <v>23270</v>
      </c>
      <c r="J3188" s="561" t="s">
        <v>7063</v>
      </c>
      <c r="K3188" s="562" t="s">
        <v>29092</v>
      </c>
      <c r="L3188" s="561" t="s">
        <v>25</v>
      </c>
    </row>
    <row r="3189" spans="1:12" x14ac:dyDescent="0.25">
      <c r="A3189" s="561" t="s">
        <v>2672</v>
      </c>
      <c r="B3189" s="561" t="s">
        <v>2673</v>
      </c>
      <c r="C3189" s="561" t="s">
        <v>3111</v>
      </c>
      <c r="D3189" s="561" t="s">
        <v>3112</v>
      </c>
      <c r="E3189" s="562" t="s">
        <v>22</v>
      </c>
      <c r="F3189" s="561" t="s">
        <v>22</v>
      </c>
      <c r="G3189" s="561" t="s">
        <v>29093</v>
      </c>
      <c r="H3189" s="561" t="s">
        <v>3218</v>
      </c>
      <c r="I3189" s="561" t="s">
        <v>23270</v>
      </c>
      <c r="J3189" s="561" t="s">
        <v>7063</v>
      </c>
      <c r="K3189" s="562" t="s">
        <v>29094</v>
      </c>
      <c r="L3189" s="561" t="s">
        <v>25</v>
      </c>
    </row>
    <row r="3190" spans="1:12" x14ac:dyDescent="0.25">
      <c r="A3190" s="561" t="s">
        <v>2672</v>
      </c>
      <c r="B3190" s="561" t="s">
        <v>2673</v>
      </c>
      <c r="C3190" s="561" t="s">
        <v>3111</v>
      </c>
      <c r="D3190" s="561" t="s">
        <v>3112</v>
      </c>
      <c r="E3190" s="562" t="s">
        <v>22</v>
      </c>
      <c r="F3190" s="561" t="s">
        <v>22</v>
      </c>
      <c r="G3190" s="561" t="s">
        <v>29095</v>
      </c>
      <c r="H3190" s="561" t="s">
        <v>3219</v>
      </c>
      <c r="I3190" s="561" t="s">
        <v>23270</v>
      </c>
      <c r="J3190" s="561" t="s">
        <v>7063</v>
      </c>
      <c r="K3190" s="562" t="s">
        <v>8552</v>
      </c>
      <c r="L3190" s="561" t="s">
        <v>25</v>
      </c>
    </row>
    <row r="3191" spans="1:12" x14ac:dyDescent="0.25">
      <c r="A3191" s="561" t="s">
        <v>2672</v>
      </c>
      <c r="B3191" s="561" t="s">
        <v>2673</v>
      </c>
      <c r="C3191" s="561" t="s">
        <v>3111</v>
      </c>
      <c r="D3191" s="561" t="s">
        <v>3112</v>
      </c>
      <c r="E3191" s="562" t="s">
        <v>22</v>
      </c>
      <c r="F3191" s="561" t="s">
        <v>22</v>
      </c>
      <c r="G3191" s="561" t="s">
        <v>29096</v>
      </c>
      <c r="H3191" s="561" t="s">
        <v>3220</v>
      </c>
      <c r="I3191" s="561" t="s">
        <v>23270</v>
      </c>
      <c r="J3191" s="561" t="s">
        <v>7063</v>
      </c>
      <c r="K3191" s="562" t="s">
        <v>29097</v>
      </c>
      <c r="L3191" s="561" t="s">
        <v>25</v>
      </c>
    </row>
    <row r="3192" spans="1:12" x14ac:dyDescent="0.25">
      <c r="A3192" s="561" t="s">
        <v>2672</v>
      </c>
      <c r="B3192" s="561" t="s">
        <v>2673</v>
      </c>
      <c r="C3192" s="561" t="s">
        <v>3111</v>
      </c>
      <c r="D3192" s="561" t="s">
        <v>3112</v>
      </c>
      <c r="E3192" s="562" t="s">
        <v>22</v>
      </c>
      <c r="F3192" s="561" t="s">
        <v>22</v>
      </c>
      <c r="G3192" s="561" t="s">
        <v>29098</v>
      </c>
      <c r="H3192" s="561" t="s">
        <v>3221</v>
      </c>
      <c r="I3192" s="561" t="s">
        <v>23270</v>
      </c>
      <c r="J3192" s="561" t="s">
        <v>7063</v>
      </c>
      <c r="K3192" s="562" t="s">
        <v>29099</v>
      </c>
      <c r="L3192" s="561" t="s">
        <v>25</v>
      </c>
    </row>
    <row r="3193" spans="1:12" x14ac:dyDescent="0.25">
      <c r="A3193" s="561" t="s">
        <v>2672</v>
      </c>
      <c r="B3193" s="561" t="s">
        <v>2673</v>
      </c>
      <c r="C3193" s="561" t="s">
        <v>3111</v>
      </c>
      <c r="D3193" s="561" t="s">
        <v>3112</v>
      </c>
      <c r="E3193" s="562" t="s">
        <v>22</v>
      </c>
      <c r="F3193" s="561" t="s">
        <v>22</v>
      </c>
      <c r="G3193" s="561" t="s">
        <v>29100</v>
      </c>
      <c r="H3193" s="561" t="s">
        <v>3222</v>
      </c>
      <c r="I3193" s="561" t="s">
        <v>23270</v>
      </c>
      <c r="J3193" s="561" t="s">
        <v>7063</v>
      </c>
      <c r="K3193" s="562" t="s">
        <v>29101</v>
      </c>
      <c r="L3193" s="561" t="s">
        <v>25</v>
      </c>
    </row>
    <row r="3194" spans="1:12" x14ac:dyDescent="0.25">
      <c r="A3194" s="561" t="s">
        <v>2672</v>
      </c>
      <c r="B3194" s="561" t="s">
        <v>2673</v>
      </c>
      <c r="C3194" s="561" t="s">
        <v>3111</v>
      </c>
      <c r="D3194" s="561" t="s">
        <v>3112</v>
      </c>
      <c r="E3194" s="562" t="s">
        <v>22</v>
      </c>
      <c r="F3194" s="561" t="s">
        <v>22</v>
      </c>
      <c r="G3194" s="561" t="s">
        <v>29102</v>
      </c>
      <c r="H3194" s="561" t="s">
        <v>3223</v>
      </c>
      <c r="I3194" s="561" t="s">
        <v>23270</v>
      </c>
      <c r="J3194" s="561" t="s">
        <v>7063</v>
      </c>
      <c r="K3194" s="562" t="s">
        <v>29103</v>
      </c>
      <c r="L3194" s="561" t="s">
        <v>25</v>
      </c>
    </row>
    <row r="3195" spans="1:12" x14ac:dyDescent="0.25">
      <c r="A3195" s="561" t="s">
        <v>2672</v>
      </c>
      <c r="B3195" s="561" t="s">
        <v>2673</v>
      </c>
      <c r="C3195" s="561" t="s">
        <v>3111</v>
      </c>
      <c r="D3195" s="561" t="s">
        <v>3112</v>
      </c>
      <c r="E3195" s="562" t="s">
        <v>22</v>
      </c>
      <c r="F3195" s="561" t="s">
        <v>22</v>
      </c>
      <c r="G3195" s="561" t="s">
        <v>29104</v>
      </c>
      <c r="H3195" s="561" t="s">
        <v>3224</v>
      </c>
      <c r="I3195" s="561" t="s">
        <v>23270</v>
      </c>
      <c r="J3195" s="561" t="s">
        <v>7063</v>
      </c>
      <c r="K3195" s="562" t="s">
        <v>29105</v>
      </c>
      <c r="L3195" s="561" t="s">
        <v>25</v>
      </c>
    </row>
    <row r="3196" spans="1:12" x14ac:dyDescent="0.25">
      <c r="A3196" s="561" t="s">
        <v>2672</v>
      </c>
      <c r="B3196" s="561" t="s">
        <v>2673</v>
      </c>
      <c r="C3196" s="561" t="s">
        <v>3111</v>
      </c>
      <c r="D3196" s="561" t="s">
        <v>3112</v>
      </c>
      <c r="E3196" s="562" t="s">
        <v>22</v>
      </c>
      <c r="F3196" s="561" t="s">
        <v>22</v>
      </c>
      <c r="G3196" s="561" t="s">
        <v>29106</v>
      </c>
      <c r="H3196" s="561" t="s">
        <v>3225</v>
      </c>
      <c r="I3196" s="561" t="s">
        <v>23270</v>
      </c>
      <c r="J3196" s="561" t="s">
        <v>7063</v>
      </c>
      <c r="K3196" s="562" t="s">
        <v>29107</v>
      </c>
      <c r="L3196" s="561" t="s">
        <v>25</v>
      </c>
    </row>
    <row r="3197" spans="1:12" x14ac:dyDescent="0.25">
      <c r="A3197" s="561" t="s">
        <v>2672</v>
      </c>
      <c r="B3197" s="561" t="s">
        <v>2673</v>
      </c>
      <c r="C3197" s="561" t="s">
        <v>3111</v>
      </c>
      <c r="D3197" s="561" t="s">
        <v>3112</v>
      </c>
      <c r="E3197" s="562" t="s">
        <v>22</v>
      </c>
      <c r="F3197" s="561" t="s">
        <v>22</v>
      </c>
      <c r="G3197" s="561" t="s">
        <v>29108</v>
      </c>
      <c r="H3197" s="561" t="s">
        <v>3226</v>
      </c>
      <c r="I3197" s="561" t="s">
        <v>23270</v>
      </c>
      <c r="J3197" s="561" t="s">
        <v>7063</v>
      </c>
      <c r="K3197" s="562" t="s">
        <v>29109</v>
      </c>
      <c r="L3197" s="561" t="s">
        <v>25</v>
      </c>
    </row>
    <row r="3198" spans="1:12" x14ac:dyDescent="0.25">
      <c r="A3198" s="561" t="s">
        <v>2672</v>
      </c>
      <c r="B3198" s="561" t="s">
        <v>2673</v>
      </c>
      <c r="C3198" s="561" t="s">
        <v>3111</v>
      </c>
      <c r="D3198" s="561" t="s">
        <v>3112</v>
      </c>
      <c r="E3198" s="562" t="s">
        <v>22</v>
      </c>
      <c r="F3198" s="561" t="s">
        <v>22</v>
      </c>
      <c r="G3198" s="561" t="s">
        <v>29110</v>
      </c>
      <c r="H3198" s="561" t="s">
        <v>3227</v>
      </c>
      <c r="I3198" s="561" t="s">
        <v>23270</v>
      </c>
      <c r="J3198" s="561" t="s">
        <v>7063</v>
      </c>
      <c r="K3198" s="562" t="s">
        <v>29111</v>
      </c>
      <c r="L3198" s="561" t="s">
        <v>25</v>
      </c>
    </row>
    <row r="3199" spans="1:12" x14ac:dyDescent="0.25">
      <c r="A3199" s="561" t="s">
        <v>2672</v>
      </c>
      <c r="B3199" s="561" t="s">
        <v>2673</v>
      </c>
      <c r="C3199" s="561" t="s">
        <v>3111</v>
      </c>
      <c r="D3199" s="561" t="s">
        <v>3112</v>
      </c>
      <c r="E3199" s="562" t="s">
        <v>22</v>
      </c>
      <c r="F3199" s="561" t="s">
        <v>22</v>
      </c>
      <c r="G3199" s="561" t="s">
        <v>29112</v>
      </c>
      <c r="H3199" s="561" t="s">
        <v>3228</v>
      </c>
      <c r="I3199" s="561" t="s">
        <v>23270</v>
      </c>
      <c r="J3199" s="561" t="s">
        <v>7063</v>
      </c>
      <c r="K3199" s="562" t="s">
        <v>29113</v>
      </c>
      <c r="L3199" s="561" t="s">
        <v>25</v>
      </c>
    </row>
    <row r="3200" spans="1:12" x14ac:dyDescent="0.25">
      <c r="A3200" s="561" t="s">
        <v>2672</v>
      </c>
      <c r="B3200" s="561" t="s">
        <v>2673</v>
      </c>
      <c r="C3200" s="561" t="s">
        <v>3111</v>
      </c>
      <c r="D3200" s="561" t="s">
        <v>3112</v>
      </c>
      <c r="E3200" s="562" t="s">
        <v>22</v>
      </c>
      <c r="F3200" s="561" t="s">
        <v>22</v>
      </c>
      <c r="G3200" s="561" t="s">
        <v>29114</v>
      </c>
      <c r="H3200" s="561" t="s">
        <v>3229</v>
      </c>
      <c r="I3200" s="561" t="s">
        <v>23270</v>
      </c>
      <c r="J3200" s="561" t="s">
        <v>7063</v>
      </c>
      <c r="K3200" s="562" t="s">
        <v>24472</v>
      </c>
      <c r="L3200" s="561" t="s">
        <v>25</v>
      </c>
    </row>
    <row r="3201" spans="1:12" x14ac:dyDescent="0.25">
      <c r="A3201" s="561" t="s">
        <v>2672</v>
      </c>
      <c r="B3201" s="561" t="s">
        <v>2673</v>
      </c>
      <c r="C3201" s="561" t="s">
        <v>3111</v>
      </c>
      <c r="D3201" s="561" t="s">
        <v>3112</v>
      </c>
      <c r="E3201" s="562" t="s">
        <v>22</v>
      </c>
      <c r="F3201" s="561" t="s">
        <v>22</v>
      </c>
      <c r="G3201" s="561" t="s">
        <v>29115</v>
      </c>
      <c r="H3201" s="561" t="s">
        <v>3231</v>
      </c>
      <c r="I3201" s="561" t="s">
        <v>23270</v>
      </c>
      <c r="J3201" s="561" t="s">
        <v>7063</v>
      </c>
      <c r="K3201" s="562" t="s">
        <v>29116</v>
      </c>
      <c r="L3201" s="561" t="s">
        <v>25</v>
      </c>
    </row>
    <row r="3202" spans="1:12" x14ac:dyDescent="0.25">
      <c r="A3202" s="561" t="s">
        <v>2672</v>
      </c>
      <c r="B3202" s="561" t="s">
        <v>2673</v>
      </c>
      <c r="C3202" s="561" t="s">
        <v>3111</v>
      </c>
      <c r="D3202" s="561" t="s">
        <v>3112</v>
      </c>
      <c r="E3202" s="562" t="s">
        <v>22</v>
      </c>
      <c r="F3202" s="561" t="s">
        <v>22</v>
      </c>
      <c r="G3202" s="561" t="s">
        <v>29117</v>
      </c>
      <c r="H3202" s="561" t="s">
        <v>3232</v>
      </c>
      <c r="I3202" s="561" t="s">
        <v>23270</v>
      </c>
      <c r="J3202" s="561" t="s">
        <v>7063</v>
      </c>
      <c r="K3202" s="562" t="s">
        <v>29118</v>
      </c>
      <c r="L3202" s="561" t="s">
        <v>25</v>
      </c>
    </row>
    <row r="3203" spans="1:12" x14ac:dyDescent="0.25">
      <c r="A3203" s="561" t="s">
        <v>2672</v>
      </c>
      <c r="B3203" s="561" t="s">
        <v>2673</v>
      </c>
      <c r="C3203" s="561" t="s">
        <v>3111</v>
      </c>
      <c r="D3203" s="561" t="s">
        <v>3112</v>
      </c>
      <c r="E3203" s="562" t="s">
        <v>22</v>
      </c>
      <c r="F3203" s="561" t="s">
        <v>22</v>
      </c>
      <c r="G3203" s="561" t="s">
        <v>29119</v>
      </c>
      <c r="H3203" s="561" t="s">
        <v>3233</v>
      </c>
      <c r="I3203" s="561" t="s">
        <v>23270</v>
      </c>
      <c r="J3203" s="561" t="s">
        <v>7063</v>
      </c>
      <c r="K3203" s="562" t="s">
        <v>29120</v>
      </c>
      <c r="L3203" s="561" t="s">
        <v>25</v>
      </c>
    </row>
    <row r="3204" spans="1:12" x14ac:dyDescent="0.25">
      <c r="A3204" s="561" t="s">
        <v>2672</v>
      </c>
      <c r="B3204" s="561" t="s">
        <v>2673</v>
      </c>
      <c r="C3204" s="561" t="s">
        <v>3111</v>
      </c>
      <c r="D3204" s="561" t="s">
        <v>3112</v>
      </c>
      <c r="E3204" s="562" t="s">
        <v>22</v>
      </c>
      <c r="F3204" s="561" t="s">
        <v>22</v>
      </c>
      <c r="G3204" s="561" t="s">
        <v>29121</v>
      </c>
      <c r="H3204" s="561" t="s">
        <v>3234</v>
      </c>
      <c r="I3204" s="561" t="s">
        <v>23270</v>
      </c>
      <c r="J3204" s="561" t="s">
        <v>7063</v>
      </c>
      <c r="K3204" s="562" t="s">
        <v>25264</v>
      </c>
      <c r="L3204" s="561" t="s">
        <v>25</v>
      </c>
    </row>
    <row r="3205" spans="1:12" x14ac:dyDescent="0.25">
      <c r="A3205" s="561" t="s">
        <v>2672</v>
      </c>
      <c r="B3205" s="561" t="s">
        <v>2673</v>
      </c>
      <c r="C3205" s="561" t="s">
        <v>3111</v>
      </c>
      <c r="D3205" s="561" t="s">
        <v>3112</v>
      </c>
      <c r="E3205" s="562" t="s">
        <v>22</v>
      </c>
      <c r="F3205" s="561" t="s">
        <v>22</v>
      </c>
      <c r="G3205" s="561" t="s">
        <v>29122</v>
      </c>
      <c r="H3205" s="561" t="s">
        <v>3235</v>
      </c>
      <c r="I3205" s="561" t="s">
        <v>23270</v>
      </c>
      <c r="J3205" s="561" t="s">
        <v>7063</v>
      </c>
      <c r="K3205" s="562" t="s">
        <v>29123</v>
      </c>
      <c r="L3205" s="561" t="s">
        <v>25</v>
      </c>
    </row>
    <row r="3206" spans="1:12" x14ac:dyDescent="0.25">
      <c r="A3206" s="561" t="s">
        <v>2672</v>
      </c>
      <c r="B3206" s="561" t="s">
        <v>2673</v>
      </c>
      <c r="C3206" s="561" t="s">
        <v>3111</v>
      </c>
      <c r="D3206" s="561" t="s">
        <v>3112</v>
      </c>
      <c r="E3206" s="562" t="s">
        <v>22</v>
      </c>
      <c r="F3206" s="561" t="s">
        <v>22</v>
      </c>
      <c r="G3206" s="561" t="s">
        <v>29124</v>
      </c>
      <c r="H3206" s="561" t="s">
        <v>29125</v>
      </c>
      <c r="I3206" s="561" t="s">
        <v>23270</v>
      </c>
      <c r="J3206" s="561" t="s">
        <v>7063</v>
      </c>
      <c r="K3206" s="562" t="s">
        <v>29126</v>
      </c>
      <c r="L3206" s="561" t="s">
        <v>25</v>
      </c>
    </row>
    <row r="3207" spans="1:12" x14ac:dyDescent="0.25">
      <c r="A3207" s="561" t="s">
        <v>2672</v>
      </c>
      <c r="B3207" s="561" t="s">
        <v>2673</v>
      </c>
      <c r="C3207" s="561" t="s">
        <v>3236</v>
      </c>
      <c r="D3207" s="561" t="s">
        <v>3237</v>
      </c>
      <c r="E3207" s="562" t="s">
        <v>22</v>
      </c>
      <c r="F3207" s="561" t="s">
        <v>22</v>
      </c>
      <c r="G3207" s="561" t="s">
        <v>29127</v>
      </c>
      <c r="H3207" s="561" t="s">
        <v>3238</v>
      </c>
      <c r="I3207" s="561" t="s">
        <v>23270</v>
      </c>
      <c r="J3207" s="561" t="s">
        <v>7063</v>
      </c>
      <c r="K3207" s="562" t="s">
        <v>29128</v>
      </c>
      <c r="L3207" s="561" t="s">
        <v>25</v>
      </c>
    </row>
    <row r="3208" spans="1:12" x14ac:dyDescent="0.25">
      <c r="A3208" s="561" t="s">
        <v>2672</v>
      </c>
      <c r="B3208" s="561" t="s">
        <v>2673</v>
      </c>
      <c r="C3208" s="561" t="s">
        <v>3236</v>
      </c>
      <c r="D3208" s="561" t="s">
        <v>3237</v>
      </c>
      <c r="E3208" s="562" t="s">
        <v>22</v>
      </c>
      <c r="F3208" s="561" t="s">
        <v>22</v>
      </c>
      <c r="G3208" s="561" t="s">
        <v>29129</v>
      </c>
      <c r="H3208" s="561" t="s">
        <v>3239</v>
      </c>
      <c r="I3208" s="561" t="s">
        <v>23270</v>
      </c>
      <c r="J3208" s="561" t="s">
        <v>7063</v>
      </c>
      <c r="K3208" s="562" t="s">
        <v>29130</v>
      </c>
      <c r="L3208" s="561" t="s">
        <v>25</v>
      </c>
    </row>
    <row r="3209" spans="1:12" x14ac:dyDescent="0.25">
      <c r="A3209" s="561" t="s">
        <v>2672</v>
      </c>
      <c r="B3209" s="561" t="s">
        <v>2673</v>
      </c>
      <c r="C3209" s="561" t="s">
        <v>3236</v>
      </c>
      <c r="D3209" s="561" t="s">
        <v>3237</v>
      </c>
      <c r="E3209" s="562" t="s">
        <v>22</v>
      </c>
      <c r="F3209" s="561" t="s">
        <v>22</v>
      </c>
      <c r="G3209" s="561" t="s">
        <v>29131</v>
      </c>
      <c r="H3209" s="561" t="s">
        <v>3240</v>
      </c>
      <c r="I3209" s="561" t="s">
        <v>23270</v>
      </c>
      <c r="J3209" s="561" t="s">
        <v>7063</v>
      </c>
      <c r="K3209" s="562" t="s">
        <v>29132</v>
      </c>
      <c r="L3209" s="561" t="s">
        <v>25</v>
      </c>
    </row>
    <row r="3210" spans="1:12" x14ac:dyDescent="0.25">
      <c r="A3210" s="561" t="s">
        <v>2672</v>
      </c>
      <c r="B3210" s="561" t="s">
        <v>2673</v>
      </c>
      <c r="C3210" s="561" t="s">
        <v>3236</v>
      </c>
      <c r="D3210" s="561" t="s">
        <v>3237</v>
      </c>
      <c r="E3210" s="562" t="s">
        <v>22</v>
      </c>
      <c r="F3210" s="561" t="s">
        <v>22</v>
      </c>
      <c r="G3210" s="561" t="s">
        <v>29133</v>
      </c>
      <c r="H3210" s="561" t="s">
        <v>3241</v>
      </c>
      <c r="I3210" s="561" t="s">
        <v>23270</v>
      </c>
      <c r="J3210" s="561" t="s">
        <v>7063</v>
      </c>
      <c r="K3210" s="562" t="s">
        <v>29134</v>
      </c>
      <c r="L3210" s="561" t="s">
        <v>25</v>
      </c>
    </row>
    <row r="3211" spans="1:12" x14ac:dyDescent="0.25">
      <c r="A3211" s="561" t="s">
        <v>2672</v>
      </c>
      <c r="B3211" s="561" t="s">
        <v>2673</v>
      </c>
      <c r="C3211" s="561" t="s">
        <v>3236</v>
      </c>
      <c r="D3211" s="561" t="s">
        <v>3237</v>
      </c>
      <c r="E3211" s="562" t="s">
        <v>22</v>
      </c>
      <c r="F3211" s="561" t="s">
        <v>22</v>
      </c>
      <c r="G3211" s="561" t="s">
        <v>29135</v>
      </c>
      <c r="H3211" s="561" t="s">
        <v>3242</v>
      </c>
      <c r="I3211" s="561" t="s">
        <v>23270</v>
      </c>
      <c r="J3211" s="561" t="s">
        <v>7063</v>
      </c>
      <c r="K3211" s="562" t="s">
        <v>29136</v>
      </c>
      <c r="L3211" s="561" t="s">
        <v>25</v>
      </c>
    </row>
    <row r="3212" spans="1:12" x14ac:dyDescent="0.25">
      <c r="A3212" s="561" t="s">
        <v>2672</v>
      </c>
      <c r="B3212" s="561" t="s">
        <v>2673</v>
      </c>
      <c r="C3212" s="561" t="s">
        <v>3236</v>
      </c>
      <c r="D3212" s="561" t="s">
        <v>3237</v>
      </c>
      <c r="E3212" s="562" t="s">
        <v>22</v>
      </c>
      <c r="F3212" s="561" t="s">
        <v>22</v>
      </c>
      <c r="G3212" s="561" t="s">
        <v>29137</v>
      </c>
      <c r="H3212" s="561" t="s">
        <v>3243</v>
      </c>
      <c r="I3212" s="561" t="s">
        <v>23270</v>
      </c>
      <c r="J3212" s="561" t="s">
        <v>7063</v>
      </c>
      <c r="K3212" s="562" t="s">
        <v>29138</v>
      </c>
      <c r="L3212" s="561" t="s">
        <v>25</v>
      </c>
    </row>
    <row r="3213" spans="1:12" x14ac:dyDescent="0.25">
      <c r="A3213" s="561" t="s">
        <v>2672</v>
      </c>
      <c r="B3213" s="561" t="s">
        <v>2673</v>
      </c>
      <c r="C3213" s="561" t="s">
        <v>3236</v>
      </c>
      <c r="D3213" s="561" t="s">
        <v>3237</v>
      </c>
      <c r="E3213" s="562" t="s">
        <v>22</v>
      </c>
      <c r="F3213" s="561" t="s">
        <v>22</v>
      </c>
      <c r="G3213" s="561" t="s">
        <v>29139</v>
      </c>
      <c r="H3213" s="561" t="s">
        <v>3244</v>
      </c>
      <c r="I3213" s="561" t="s">
        <v>23270</v>
      </c>
      <c r="J3213" s="561" t="s">
        <v>7063</v>
      </c>
      <c r="K3213" s="562" t="s">
        <v>29140</v>
      </c>
      <c r="L3213" s="561" t="s">
        <v>25</v>
      </c>
    </row>
    <row r="3214" spans="1:12" x14ac:dyDescent="0.25">
      <c r="A3214" s="561" t="s">
        <v>2672</v>
      </c>
      <c r="B3214" s="561" t="s">
        <v>2673</v>
      </c>
      <c r="C3214" s="561" t="s">
        <v>3236</v>
      </c>
      <c r="D3214" s="561" t="s">
        <v>3237</v>
      </c>
      <c r="E3214" s="562" t="s">
        <v>22</v>
      </c>
      <c r="F3214" s="561" t="s">
        <v>22</v>
      </c>
      <c r="G3214" s="561" t="s">
        <v>29141</v>
      </c>
      <c r="H3214" s="561" t="s">
        <v>3245</v>
      </c>
      <c r="I3214" s="561" t="s">
        <v>23270</v>
      </c>
      <c r="J3214" s="561" t="s">
        <v>7063</v>
      </c>
      <c r="K3214" s="562" t="s">
        <v>29142</v>
      </c>
      <c r="L3214" s="561" t="s">
        <v>25</v>
      </c>
    </row>
    <row r="3215" spans="1:12" x14ac:dyDescent="0.25">
      <c r="A3215" s="561" t="s">
        <v>2672</v>
      </c>
      <c r="B3215" s="561" t="s">
        <v>2673</v>
      </c>
      <c r="C3215" s="561" t="s">
        <v>3236</v>
      </c>
      <c r="D3215" s="561" t="s">
        <v>3237</v>
      </c>
      <c r="E3215" s="562" t="s">
        <v>22</v>
      </c>
      <c r="F3215" s="561" t="s">
        <v>22</v>
      </c>
      <c r="G3215" s="561" t="s">
        <v>29143</v>
      </c>
      <c r="H3215" s="561" t="s">
        <v>3246</v>
      </c>
      <c r="I3215" s="561" t="s">
        <v>23270</v>
      </c>
      <c r="J3215" s="561" t="s">
        <v>7063</v>
      </c>
      <c r="K3215" s="562" t="s">
        <v>29144</v>
      </c>
      <c r="L3215" s="561" t="s">
        <v>25</v>
      </c>
    </row>
    <row r="3216" spans="1:12" x14ac:dyDescent="0.25">
      <c r="A3216" s="561" t="s">
        <v>2672</v>
      </c>
      <c r="B3216" s="561" t="s">
        <v>2673</v>
      </c>
      <c r="C3216" s="561" t="s">
        <v>3236</v>
      </c>
      <c r="D3216" s="561" t="s">
        <v>3237</v>
      </c>
      <c r="E3216" s="562" t="s">
        <v>22</v>
      </c>
      <c r="F3216" s="561" t="s">
        <v>22</v>
      </c>
      <c r="G3216" s="561" t="s">
        <v>29145</v>
      </c>
      <c r="H3216" s="561" t="s">
        <v>3247</v>
      </c>
      <c r="I3216" s="561" t="s">
        <v>23270</v>
      </c>
      <c r="J3216" s="561" t="s">
        <v>7063</v>
      </c>
      <c r="K3216" s="562" t="s">
        <v>29146</v>
      </c>
      <c r="L3216" s="561" t="s">
        <v>25</v>
      </c>
    </row>
    <row r="3217" spans="1:12" x14ac:dyDescent="0.25">
      <c r="A3217" s="561" t="s">
        <v>2672</v>
      </c>
      <c r="B3217" s="561" t="s">
        <v>2673</v>
      </c>
      <c r="C3217" s="561" t="s">
        <v>3236</v>
      </c>
      <c r="D3217" s="561" t="s">
        <v>3237</v>
      </c>
      <c r="E3217" s="562" t="s">
        <v>22</v>
      </c>
      <c r="F3217" s="561" t="s">
        <v>22</v>
      </c>
      <c r="G3217" s="561" t="s">
        <v>29147</v>
      </c>
      <c r="H3217" s="561" t="s">
        <v>3248</v>
      </c>
      <c r="I3217" s="561" t="s">
        <v>23270</v>
      </c>
      <c r="J3217" s="561" t="s">
        <v>7063</v>
      </c>
      <c r="K3217" s="562" t="s">
        <v>29148</v>
      </c>
      <c r="L3217" s="561" t="s">
        <v>25</v>
      </c>
    </row>
    <row r="3218" spans="1:12" x14ac:dyDescent="0.25">
      <c r="A3218" s="561" t="s">
        <v>2672</v>
      </c>
      <c r="B3218" s="561" t="s">
        <v>2673</v>
      </c>
      <c r="C3218" s="561" t="s">
        <v>3236</v>
      </c>
      <c r="D3218" s="561" t="s">
        <v>3237</v>
      </c>
      <c r="E3218" s="562" t="s">
        <v>22</v>
      </c>
      <c r="F3218" s="561" t="s">
        <v>22</v>
      </c>
      <c r="G3218" s="561" t="s">
        <v>29149</v>
      </c>
      <c r="H3218" s="561" t="s">
        <v>3249</v>
      </c>
      <c r="I3218" s="561" t="s">
        <v>23270</v>
      </c>
      <c r="J3218" s="561" t="s">
        <v>7063</v>
      </c>
      <c r="K3218" s="562" t="s">
        <v>29150</v>
      </c>
      <c r="L3218" s="561" t="s">
        <v>25</v>
      </c>
    </row>
    <row r="3219" spans="1:12" x14ac:dyDescent="0.25">
      <c r="A3219" s="561" t="s">
        <v>2672</v>
      </c>
      <c r="B3219" s="561" t="s">
        <v>2673</v>
      </c>
      <c r="C3219" s="561" t="s">
        <v>3236</v>
      </c>
      <c r="D3219" s="561" t="s">
        <v>3237</v>
      </c>
      <c r="E3219" s="562" t="s">
        <v>22</v>
      </c>
      <c r="F3219" s="561" t="s">
        <v>22</v>
      </c>
      <c r="G3219" s="561" t="s">
        <v>29151</v>
      </c>
      <c r="H3219" s="561" t="s">
        <v>3250</v>
      </c>
      <c r="I3219" s="561" t="s">
        <v>23270</v>
      </c>
      <c r="J3219" s="561" t="s">
        <v>7063</v>
      </c>
      <c r="K3219" s="562" t="s">
        <v>29152</v>
      </c>
      <c r="L3219" s="561" t="s">
        <v>25</v>
      </c>
    </row>
    <row r="3220" spans="1:12" x14ac:dyDescent="0.25">
      <c r="A3220" s="561" t="s">
        <v>2672</v>
      </c>
      <c r="B3220" s="561" t="s">
        <v>2673</v>
      </c>
      <c r="C3220" s="561" t="s">
        <v>3236</v>
      </c>
      <c r="D3220" s="561" t="s">
        <v>3237</v>
      </c>
      <c r="E3220" s="562" t="s">
        <v>22</v>
      </c>
      <c r="F3220" s="561" t="s">
        <v>22</v>
      </c>
      <c r="G3220" s="561" t="s">
        <v>29153</v>
      </c>
      <c r="H3220" s="561" t="s">
        <v>3251</v>
      </c>
      <c r="I3220" s="561" t="s">
        <v>23270</v>
      </c>
      <c r="J3220" s="561" t="s">
        <v>7063</v>
      </c>
      <c r="K3220" s="562" t="s">
        <v>29154</v>
      </c>
      <c r="L3220" s="561" t="s">
        <v>25</v>
      </c>
    </row>
    <row r="3221" spans="1:12" x14ac:dyDescent="0.25">
      <c r="A3221" s="561" t="s">
        <v>2672</v>
      </c>
      <c r="B3221" s="561" t="s">
        <v>2673</v>
      </c>
      <c r="C3221" s="561" t="s">
        <v>3236</v>
      </c>
      <c r="D3221" s="561" t="s">
        <v>3237</v>
      </c>
      <c r="E3221" s="562" t="s">
        <v>22</v>
      </c>
      <c r="F3221" s="561" t="s">
        <v>22</v>
      </c>
      <c r="G3221" s="561" t="s">
        <v>29155</v>
      </c>
      <c r="H3221" s="561" t="s">
        <v>3252</v>
      </c>
      <c r="I3221" s="561" t="s">
        <v>23270</v>
      </c>
      <c r="J3221" s="561" t="s">
        <v>7063</v>
      </c>
      <c r="K3221" s="562" t="s">
        <v>29156</v>
      </c>
      <c r="L3221" s="561" t="s">
        <v>25</v>
      </c>
    </row>
    <row r="3222" spans="1:12" x14ac:dyDescent="0.25">
      <c r="A3222" s="561" t="s">
        <v>2672</v>
      </c>
      <c r="B3222" s="561" t="s">
        <v>2673</v>
      </c>
      <c r="C3222" s="561" t="s">
        <v>3236</v>
      </c>
      <c r="D3222" s="561" t="s">
        <v>3237</v>
      </c>
      <c r="E3222" s="562" t="s">
        <v>22</v>
      </c>
      <c r="F3222" s="561" t="s">
        <v>22</v>
      </c>
      <c r="G3222" s="561" t="s">
        <v>29157</v>
      </c>
      <c r="H3222" s="561" t="s">
        <v>3253</v>
      </c>
      <c r="I3222" s="561" t="s">
        <v>23270</v>
      </c>
      <c r="J3222" s="561" t="s">
        <v>7063</v>
      </c>
      <c r="K3222" s="562" t="s">
        <v>29158</v>
      </c>
      <c r="L3222" s="561" t="s">
        <v>25</v>
      </c>
    </row>
    <row r="3223" spans="1:12" x14ac:dyDescent="0.25">
      <c r="A3223" s="561" t="s">
        <v>2672</v>
      </c>
      <c r="B3223" s="561" t="s">
        <v>2673</v>
      </c>
      <c r="C3223" s="561" t="s">
        <v>3236</v>
      </c>
      <c r="D3223" s="561" t="s">
        <v>3237</v>
      </c>
      <c r="E3223" s="562" t="s">
        <v>22</v>
      </c>
      <c r="F3223" s="561" t="s">
        <v>22</v>
      </c>
      <c r="G3223" s="561" t="s">
        <v>29159</v>
      </c>
      <c r="H3223" s="561" t="s">
        <v>3254</v>
      </c>
      <c r="I3223" s="561" t="s">
        <v>23270</v>
      </c>
      <c r="J3223" s="561" t="s">
        <v>7063</v>
      </c>
      <c r="K3223" s="562" t="s">
        <v>29160</v>
      </c>
      <c r="L3223" s="561" t="s">
        <v>25</v>
      </c>
    </row>
    <row r="3224" spans="1:12" x14ac:dyDescent="0.25">
      <c r="A3224" s="561" t="s">
        <v>2672</v>
      </c>
      <c r="B3224" s="561" t="s">
        <v>2673</v>
      </c>
      <c r="C3224" s="561" t="s">
        <v>3236</v>
      </c>
      <c r="D3224" s="561" t="s">
        <v>3237</v>
      </c>
      <c r="E3224" s="562" t="s">
        <v>22</v>
      </c>
      <c r="F3224" s="561" t="s">
        <v>22</v>
      </c>
      <c r="G3224" s="561" t="s">
        <v>29161</v>
      </c>
      <c r="H3224" s="561" t="s">
        <v>3255</v>
      </c>
      <c r="I3224" s="561" t="s">
        <v>23270</v>
      </c>
      <c r="J3224" s="561" t="s">
        <v>7063</v>
      </c>
      <c r="K3224" s="562" t="s">
        <v>29162</v>
      </c>
      <c r="L3224" s="561" t="s">
        <v>25</v>
      </c>
    </row>
    <row r="3225" spans="1:12" x14ac:dyDescent="0.25">
      <c r="A3225" s="561" t="s">
        <v>2672</v>
      </c>
      <c r="B3225" s="561" t="s">
        <v>2673</v>
      </c>
      <c r="C3225" s="561" t="s">
        <v>3236</v>
      </c>
      <c r="D3225" s="561" t="s">
        <v>3237</v>
      </c>
      <c r="E3225" s="562" t="s">
        <v>22</v>
      </c>
      <c r="F3225" s="561" t="s">
        <v>22</v>
      </c>
      <c r="G3225" s="561" t="s">
        <v>29163</v>
      </c>
      <c r="H3225" s="561" t="s">
        <v>3256</v>
      </c>
      <c r="I3225" s="561" t="s">
        <v>23270</v>
      </c>
      <c r="J3225" s="561" t="s">
        <v>7063</v>
      </c>
      <c r="K3225" s="562" t="s">
        <v>29164</v>
      </c>
      <c r="L3225" s="561" t="s">
        <v>25</v>
      </c>
    </row>
    <row r="3226" spans="1:12" x14ac:dyDescent="0.25">
      <c r="A3226" s="561" t="s">
        <v>2672</v>
      </c>
      <c r="B3226" s="561" t="s">
        <v>2673</v>
      </c>
      <c r="C3226" s="561" t="s">
        <v>3236</v>
      </c>
      <c r="D3226" s="561" t="s">
        <v>3237</v>
      </c>
      <c r="E3226" s="562" t="s">
        <v>22</v>
      </c>
      <c r="F3226" s="561" t="s">
        <v>22</v>
      </c>
      <c r="G3226" s="561" t="s">
        <v>29165</v>
      </c>
      <c r="H3226" s="561" t="s">
        <v>3257</v>
      </c>
      <c r="I3226" s="561" t="s">
        <v>23270</v>
      </c>
      <c r="J3226" s="561" t="s">
        <v>7063</v>
      </c>
      <c r="K3226" s="562" t="s">
        <v>29166</v>
      </c>
      <c r="L3226" s="561" t="s">
        <v>25</v>
      </c>
    </row>
    <row r="3227" spans="1:12" x14ac:dyDescent="0.25">
      <c r="A3227" s="561" t="s">
        <v>2672</v>
      </c>
      <c r="B3227" s="561" t="s">
        <v>2673</v>
      </c>
      <c r="C3227" s="561" t="s">
        <v>3236</v>
      </c>
      <c r="D3227" s="561" t="s">
        <v>3237</v>
      </c>
      <c r="E3227" s="562" t="s">
        <v>22</v>
      </c>
      <c r="F3227" s="561" t="s">
        <v>22</v>
      </c>
      <c r="G3227" s="561" t="s">
        <v>29167</v>
      </c>
      <c r="H3227" s="561" t="s">
        <v>3258</v>
      </c>
      <c r="I3227" s="561" t="s">
        <v>23270</v>
      </c>
      <c r="J3227" s="561" t="s">
        <v>7063</v>
      </c>
      <c r="K3227" s="562" t="s">
        <v>29168</v>
      </c>
      <c r="L3227" s="561" t="s">
        <v>25</v>
      </c>
    </row>
    <row r="3228" spans="1:12" x14ac:dyDescent="0.25">
      <c r="A3228" s="561" t="s">
        <v>2672</v>
      </c>
      <c r="B3228" s="561" t="s">
        <v>2673</v>
      </c>
      <c r="C3228" s="561" t="s">
        <v>3236</v>
      </c>
      <c r="D3228" s="561" t="s">
        <v>3237</v>
      </c>
      <c r="E3228" s="562" t="s">
        <v>22</v>
      </c>
      <c r="F3228" s="561" t="s">
        <v>22</v>
      </c>
      <c r="G3228" s="561" t="s">
        <v>29169</v>
      </c>
      <c r="H3228" s="561" t="s">
        <v>3259</v>
      </c>
      <c r="I3228" s="561" t="s">
        <v>23270</v>
      </c>
      <c r="J3228" s="561" t="s">
        <v>7063</v>
      </c>
      <c r="K3228" s="562" t="s">
        <v>29170</v>
      </c>
      <c r="L3228" s="561" t="s">
        <v>25</v>
      </c>
    </row>
    <row r="3229" spans="1:12" x14ac:dyDescent="0.25">
      <c r="A3229" s="561" t="s">
        <v>2672</v>
      </c>
      <c r="B3229" s="561" t="s">
        <v>2673</v>
      </c>
      <c r="C3229" s="561" t="s">
        <v>3236</v>
      </c>
      <c r="D3229" s="561" t="s">
        <v>3237</v>
      </c>
      <c r="E3229" s="562" t="s">
        <v>22</v>
      </c>
      <c r="F3229" s="561" t="s">
        <v>22</v>
      </c>
      <c r="G3229" s="561" t="s">
        <v>29171</v>
      </c>
      <c r="H3229" s="561" t="s">
        <v>3260</v>
      </c>
      <c r="I3229" s="561" t="s">
        <v>23270</v>
      </c>
      <c r="J3229" s="561" t="s">
        <v>7063</v>
      </c>
      <c r="K3229" s="562" t="s">
        <v>29172</v>
      </c>
      <c r="L3229" s="561" t="s">
        <v>25</v>
      </c>
    </row>
    <row r="3230" spans="1:12" x14ac:dyDescent="0.25">
      <c r="A3230" s="561" t="s">
        <v>2672</v>
      </c>
      <c r="B3230" s="561" t="s">
        <v>2673</v>
      </c>
      <c r="C3230" s="561" t="s">
        <v>3236</v>
      </c>
      <c r="D3230" s="561" t="s">
        <v>3237</v>
      </c>
      <c r="E3230" s="562" t="s">
        <v>22</v>
      </c>
      <c r="F3230" s="561" t="s">
        <v>22</v>
      </c>
      <c r="G3230" s="561" t="s">
        <v>29173</v>
      </c>
      <c r="H3230" s="561" t="s">
        <v>3261</v>
      </c>
      <c r="I3230" s="561" t="s">
        <v>23270</v>
      </c>
      <c r="J3230" s="561" t="s">
        <v>7063</v>
      </c>
      <c r="K3230" s="562" t="s">
        <v>29174</v>
      </c>
      <c r="L3230" s="561" t="s">
        <v>25</v>
      </c>
    </row>
    <row r="3231" spans="1:12" x14ac:dyDescent="0.25">
      <c r="A3231" s="561" t="s">
        <v>2672</v>
      </c>
      <c r="B3231" s="561" t="s">
        <v>2673</v>
      </c>
      <c r="C3231" s="561" t="s">
        <v>3236</v>
      </c>
      <c r="D3231" s="561" t="s">
        <v>3237</v>
      </c>
      <c r="E3231" s="562" t="s">
        <v>22</v>
      </c>
      <c r="F3231" s="561" t="s">
        <v>22</v>
      </c>
      <c r="G3231" s="561" t="s">
        <v>29175</v>
      </c>
      <c r="H3231" s="561" t="s">
        <v>3262</v>
      </c>
      <c r="I3231" s="561" t="s">
        <v>23270</v>
      </c>
      <c r="J3231" s="561" t="s">
        <v>7063</v>
      </c>
      <c r="K3231" s="562" t="s">
        <v>29176</v>
      </c>
      <c r="L3231" s="561" t="s">
        <v>25</v>
      </c>
    </row>
    <row r="3232" spans="1:12" x14ac:dyDescent="0.25">
      <c r="A3232" s="561" t="s">
        <v>2672</v>
      </c>
      <c r="B3232" s="561" t="s">
        <v>2673</v>
      </c>
      <c r="C3232" s="561" t="s">
        <v>3236</v>
      </c>
      <c r="D3232" s="561" t="s">
        <v>3237</v>
      </c>
      <c r="E3232" s="562" t="s">
        <v>22</v>
      </c>
      <c r="F3232" s="561" t="s">
        <v>22</v>
      </c>
      <c r="G3232" s="561" t="s">
        <v>29177</v>
      </c>
      <c r="H3232" s="561" t="s">
        <v>3263</v>
      </c>
      <c r="I3232" s="561" t="s">
        <v>23270</v>
      </c>
      <c r="J3232" s="561" t="s">
        <v>7063</v>
      </c>
      <c r="K3232" s="562" t="s">
        <v>29178</v>
      </c>
      <c r="L3232" s="561" t="s">
        <v>25</v>
      </c>
    </row>
    <row r="3233" spans="1:12" x14ac:dyDescent="0.25">
      <c r="A3233" s="561" t="s">
        <v>2672</v>
      </c>
      <c r="B3233" s="561" t="s">
        <v>2673</v>
      </c>
      <c r="C3233" s="561" t="s">
        <v>3236</v>
      </c>
      <c r="D3233" s="561" t="s">
        <v>3237</v>
      </c>
      <c r="E3233" s="562" t="s">
        <v>22</v>
      </c>
      <c r="F3233" s="561" t="s">
        <v>22</v>
      </c>
      <c r="G3233" s="561" t="s">
        <v>29179</v>
      </c>
      <c r="H3233" s="561" t="s">
        <v>3264</v>
      </c>
      <c r="I3233" s="561" t="s">
        <v>23270</v>
      </c>
      <c r="J3233" s="561" t="s">
        <v>7063</v>
      </c>
      <c r="K3233" s="562" t="s">
        <v>29180</v>
      </c>
      <c r="L3233" s="561" t="s">
        <v>25</v>
      </c>
    </row>
    <row r="3234" spans="1:12" x14ac:dyDescent="0.25">
      <c r="A3234" s="561" t="s">
        <v>2672</v>
      </c>
      <c r="B3234" s="561" t="s">
        <v>2673</v>
      </c>
      <c r="C3234" s="561" t="s">
        <v>3236</v>
      </c>
      <c r="D3234" s="561" t="s">
        <v>3237</v>
      </c>
      <c r="E3234" s="562" t="s">
        <v>22</v>
      </c>
      <c r="F3234" s="561" t="s">
        <v>22</v>
      </c>
      <c r="G3234" s="561" t="s">
        <v>29181</v>
      </c>
      <c r="H3234" s="561" t="s">
        <v>3265</v>
      </c>
      <c r="I3234" s="561" t="s">
        <v>23270</v>
      </c>
      <c r="J3234" s="561" t="s">
        <v>7063</v>
      </c>
      <c r="K3234" s="562" t="s">
        <v>29182</v>
      </c>
      <c r="L3234" s="561" t="s">
        <v>25</v>
      </c>
    </row>
    <row r="3235" spans="1:12" x14ac:dyDescent="0.25">
      <c r="A3235" s="561" t="s">
        <v>2672</v>
      </c>
      <c r="B3235" s="561" t="s">
        <v>2673</v>
      </c>
      <c r="C3235" s="561" t="s">
        <v>3236</v>
      </c>
      <c r="D3235" s="561" t="s">
        <v>3237</v>
      </c>
      <c r="E3235" s="562" t="s">
        <v>22</v>
      </c>
      <c r="F3235" s="561" t="s">
        <v>22</v>
      </c>
      <c r="G3235" s="561" t="s">
        <v>29183</v>
      </c>
      <c r="H3235" s="561" t="s">
        <v>3266</v>
      </c>
      <c r="I3235" s="561" t="s">
        <v>23270</v>
      </c>
      <c r="J3235" s="561" t="s">
        <v>7063</v>
      </c>
      <c r="K3235" s="562" t="s">
        <v>29184</v>
      </c>
      <c r="L3235" s="561" t="s">
        <v>25</v>
      </c>
    </row>
    <row r="3236" spans="1:12" x14ac:dyDescent="0.25">
      <c r="A3236" s="561" t="s">
        <v>2672</v>
      </c>
      <c r="B3236" s="561" t="s">
        <v>2673</v>
      </c>
      <c r="C3236" s="561" t="s">
        <v>3236</v>
      </c>
      <c r="D3236" s="561" t="s">
        <v>3237</v>
      </c>
      <c r="E3236" s="562" t="s">
        <v>22</v>
      </c>
      <c r="F3236" s="561" t="s">
        <v>22</v>
      </c>
      <c r="G3236" s="561" t="s">
        <v>29185</v>
      </c>
      <c r="H3236" s="561" t="s">
        <v>3267</v>
      </c>
      <c r="I3236" s="561" t="s">
        <v>23270</v>
      </c>
      <c r="J3236" s="561" t="s">
        <v>7063</v>
      </c>
      <c r="K3236" s="562" t="s">
        <v>29186</v>
      </c>
      <c r="L3236" s="561" t="s">
        <v>25</v>
      </c>
    </row>
    <row r="3237" spans="1:12" x14ac:dyDescent="0.25">
      <c r="A3237" s="561" t="s">
        <v>2672</v>
      </c>
      <c r="B3237" s="561" t="s">
        <v>2673</v>
      </c>
      <c r="C3237" s="561" t="s">
        <v>3236</v>
      </c>
      <c r="D3237" s="561" t="s">
        <v>3237</v>
      </c>
      <c r="E3237" s="562" t="s">
        <v>22</v>
      </c>
      <c r="F3237" s="561" t="s">
        <v>22</v>
      </c>
      <c r="G3237" s="561" t="s">
        <v>29187</v>
      </c>
      <c r="H3237" s="561" t="s">
        <v>3268</v>
      </c>
      <c r="I3237" s="561" t="s">
        <v>23270</v>
      </c>
      <c r="J3237" s="561" t="s">
        <v>7063</v>
      </c>
      <c r="K3237" s="562" t="s">
        <v>29188</v>
      </c>
      <c r="L3237" s="561" t="s">
        <v>25</v>
      </c>
    </row>
    <row r="3238" spans="1:12" x14ac:dyDescent="0.25">
      <c r="A3238" s="561" t="s">
        <v>2672</v>
      </c>
      <c r="B3238" s="561" t="s">
        <v>2673</v>
      </c>
      <c r="C3238" s="561" t="s">
        <v>3236</v>
      </c>
      <c r="D3238" s="561" t="s">
        <v>3237</v>
      </c>
      <c r="E3238" s="562" t="s">
        <v>22</v>
      </c>
      <c r="F3238" s="561" t="s">
        <v>22</v>
      </c>
      <c r="G3238" s="561" t="s">
        <v>29189</v>
      </c>
      <c r="H3238" s="561" t="s">
        <v>3269</v>
      </c>
      <c r="I3238" s="561" t="s">
        <v>23270</v>
      </c>
      <c r="J3238" s="561" t="s">
        <v>7063</v>
      </c>
      <c r="K3238" s="562" t="s">
        <v>29190</v>
      </c>
      <c r="L3238" s="561" t="s">
        <v>25</v>
      </c>
    </row>
    <row r="3239" spans="1:12" x14ac:dyDescent="0.25">
      <c r="A3239" s="561" t="s">
        <v>2672</v>
      </c>
      <c r="B3239" s="561" t="s">
        <v>2673</v>
      </c>
      <c r="C3239" s="561" t="s">
        <v>3236</v>
      </c>
      <c r="D3239" s="561" t="s">
        <v>3237</v>
      </c>
      <c r="E3239" s="562" t="s">
        <v>22</v>
      </c>
      <c r="F3239" s="561" t="s">
        <v>22</v>
      </c>
      <c r="G3239" s="561" t="s">
        <v>29191</v>
      </c>
      <c r="H3239" s="561" t="s">
        <v>3270</v>
      </c>
      <c r="I3239" s="561" t="s">
        <v>23270</v>
      </c>
      <c r="J3239" s="561" t="s">
        <v>7063</v>
      </c>
      <c r="K3239" s="562" t="s">
        <v>29192</v>
      </c>
      <c r="L3239" s="561" t="s">
        <v>25</v>
      </c>
    </row>
    <row r="3240" spans="1:12" x14ac:dyDescent="0.25">
      <c r="A3240" s="561" t="s">
        <v>2672</v>
      </c>
      <c r="B3240" s="561" t="s">
        <v>2673</v>
      </c>
      <c r="C3240" s="561" t="s">
        <v>3236</v>
      </c>
      <c r="D3240" s="561" t="s">
        <v>3237</v>
      </c>
      <c r="E3240" s="562" t="s">
        <v>22</v>
      </c>
      <c r="F3240" s="561" t="s">
        <v>22</v>
      </c>
      <c r="G3240" s="561" t="s">
        <v>29193</v>
      </c>
      <c r="H3240" s="561" t="s">
        <v>3271</v>
      </c>
      <c r="I3240" s="561" t="s">
        <v>23270</v>
      </c>
      <c r="J3240" s="561" t="s">
        <v>7063</v>
      </c>
      <c r="K3240" s="562" t="s">
        <v>29194</v>
      </c>
      <c r="L3240" s="561" t="s">
        <v>25</v>
      </c>
    </row>
    <row r="3241" spans="1:12" x14ac:dyDescent="0.25">
      <c r="A3241" s="561" t="s">
        <v>2672</v>
      </c>
      <c r="B3241" s="561" t="s">
        <v>2673</v>
      </c>
      <c r="C3241" s="561" t="s">
        <v>3236</v>
      </c>
      <c r="D3241" s="561" t="s">
        <v>3237</v>
      </c>
      <c r="E3241" s="562" t="s">
        <v>22</v>
      </c>
      <c r="F3241" s="561" t="s">
        <v>22</v>
      </c>
      <c r="G3241" s="561" t="s">
        <v>29195</v>
      </c>
      <c r="H3241" s="561" t="s">
        <v>3272</v>
      </c>
      <c r="I3241" s="561" t="s">
        <v>23270</v>
      </c>
      <c r="J3241" s="561" t="s">
        <v>7063</v>
      </c>
      <c r="K3241" s="562" t="s">
        <v>29196</v>
      </c>
      <c r="L3241" s="561" t="s">
        <v>25</v>
      </c>
    </row>
    <row r="3242" spans="1:12" x14ac:dyDescent="0.25">
      <c r="A3242" s="561" t="s">
        <v>2672</v>
      </c>
      <c r="B3242" s="561" t="s">
        <v>2673</v>
      </c>
      <c r="C3242" s="561" t="s">
        <v>3236</v>
      </c>
      <c r="D3242" s="561" t="s">
        <v>3237</v>
      </c>
      <c r="E3242" s="562" t="s">
        <v>22</v>
      </c>
      <c r="F3242" s="561" t="s">
        <v>22</v>
      </c>
      <c r="G3242" s="561" t="s">
        <v>29197</v>
      </c>
      <c r="H3242" s="561" t="s">
        <v>3273</v>
      </c>
      <c r="I3242" s="561" t="s">
        <v>23270</v>
      </c>
      <c r="J3242" s="561" t="s">
        <v>7063</v>
      </c>
      <c r="K3242" s="562" t="s">
        <v>29198</v>
      </c>
      <c r="L3242" s="561" t="s">
        <v>25</v>
      </c>
    </row>
    <row r="3243" spans="1:12" x14ac:dyDescent="0.25">
      <c r="A3243" s="561" t="s">
        <v>2672</v>
      </c>
      <c r="B3243" s="561" t="s">
        <v>2673</v>
      </c>
      <c r="C3243" s="561" t="s">
        <v>3236</v>
      </c>
      <c r="D3243" s="561" t="s">
        <v>3237</v>
      </c>
      <c r="E3243" s="562" t="s">
        <v>22</v>
      </c>
      <c r="F3243" s="561" t="s">
        <v>22</v>
      </c>
      <c r="G3243" s="561" t="s">
        <v>29199</v>
      </c>
      <c r="H3243" s="561" t="s">
        <v>3274</v>
      </c>
      <c r="I3243" s="561" t="s">
        <v>23270</v>
      </c>
      <c r="J3243" s="561" t="s">
        <v>7063</v>
      </c>
      <c r="K3243" s="562" t="s">
        <v>29200</v>
      </c>
      <c r="L3243" s="561" t="s">
        <v>25</v>
      </c>
    </row>
    <row r="3244" spans="1:12" x14ac:dyDescent="0.25">
      <c r="A3244" s="561" t="s">
        <v>2672</v>
      </c>
      <c r="B3244" s="561" t="s">
        <v>2673</v>
      </c>
      <c r="C3244" s="561" t="s">
        <v>3236</v>
      </c>
      <c r="D3244" s="561" t="s">
        <v>3237</v>
      </c>
      <c r="E3244" s="562" t="s">
        <v>22</v>
      </c>
      <c r="F3244" s="561" t="s">
        <v>22</v>
      </c>
      <c r="G3244" s="561" t="s">
        <v>29201</v>
      </c>
      <c r="H3244" s="561" t="s">
        <v>3275</v>
      </c>
      <c r="I3244" s="561" t="s">
        <v>23270</v>
      </c>
      <c r="J3244" s="561" t="s">
        <v>7063</v>
      </c>
      <c r="K3244" s="562" t="s">
        <v>29202</v>
      </c>
      <c r="L3244" s="561" t="s">
        <v>25</v>
      </c>
    </row>
    <row r="3245" spans="1:12" x14ac:dyDescent="0.25">
      <c r="A3245" s="561" t="s">
        <v>2672</v>
      </c>
      <c r="B3245" s="561" t="s">
        <v>2673</v>
      </c>
      <c r="C3245" s="561" t="s">
        <v>3236</v>
      </c>
      <c r="D3245" s="561" t="s">
        <v>3237</v>
      </c>
      <c r="E3245" s="562" t="s">
        <v>22</v>
      </c>
      <c r="F3245" s="561" t="s">
        <v>22</v>
      </c>
      <c r="G3245" s="561" t="s">
        <v>29203</v>
      </c>
      <c r="H3245" s="561" t="s">
        <v>3276</v>
      </c>
      <c r="I3245" s="561" t="s">
        <v>23270</v>
      </c>
      <c r="J3245" s="561" t="s">
        <v>7063</v>
      </c>
      <c r="K3245" s="562" t="s">
        <v>29204</v>
      </c>
      <c r="L3245" s="561" t="s">
        <v>25</v>
      </c>
    </row>
    <row r="3246" spans="1:12" x14ac:dyDescent="0.25">
      <c r="A3246" s="561" t="s">
        <v>2672</v>
      </c>
      <c r="B3246" s="561" t="s">
        <v>2673</v>
      </c>
      <c r="C3246" s="561" t="s">
        <v>3236</v>
      </c>
      <c r="D3246" s="561" t="s">
        <v>3237</v>
      </c>
      <c r="E3246" s="562" t="s">
        <v>22</v>
      </c>
      <c r="F3246" s="561" t="s">
        <v>22</v>
      </c>
      <c r="G3246" s="561" t="s">
        <v>29205</v>
      </c>
      <c r="H3246" s="561" t="s">
        <v>3277</v>
      </c>
      <c r="I3246" s="561" t="s">
        <v>23270</v>
      </c>
      <c r="J3246" s="561" t="s">
        <v>7063</v>
      </c>
      <c r="K3246" s="562" t="s">
        <v>29206</v>
      </c>
      <c r="L3246" s="561" t="s">
        <v>25</v>
      </c>
    </row>
    <row r="3247" spans="1:12" x14ac:dyDescent="0.25">
      <c r="A3247" s="561" t="s">
        <v>2672</v>
      </c>
      <c r="B3247" s="561" t="s">
        <v>2673</v>
      </c>
      <c r="C3247" s="561" t="s">
        <v>3236</v>
      </c>
      <c r="D3247" s="561" t="s">
        <v>3237</v>
      </c>
      <c r="E3247" s="562" t="s">
        <v>22</v>
      </c>
      <c r="F3247" s="561" t="s">
        <v>22</v>
      </c>
      <c r="G3247" s="561" t="s">
        <v>29207</v>
      </c>
      <c r="H3247" s="561" t="s">
        <v>3278</v>
      </c>
      <c r="I3247" s="561" t="s">
        <v>23270</v>
      </c>
      <c r="J3247" s="561" t="s">
        <v>7063</v>
      </c>
      <c r="K3247" s="562" t="s">
        <v>29208</v>
      </c>
      <c r="L3247" s="561" t="s">
        <v>25</v>
      </c>
    </row>
    <row r="3248" spans="1:12" x14ac:dyDescent="0.25">
      <c r="A3248" s="561" t="s">
        <v>2672</v>
      </c>
      <c r="B3248" s="561" t="s">
        <v>2673</v>
      </c>
      <c r="C3248" s="561" t="s">
        <v>3279</v>
      </c>
      <c r="D3248" s="561" t="s">
        <v>3280</v>
      </c>
      <c r="E3248" s="562" t="s">
        <v>22</v>
      </c>
      <c r="F3248" s="561" t="s">
        <v>22</v>
      </c>
      <c r="G3248" s="561" t="s">
        <v>29209</v>
      </c>
      <c r="H3248" s="561" t="s">
        <v>3281</v>
      </c>
      <c r="I3248" s="561" t="s">
        <v>23270</v>
      </c>
      <c r="J3248" s="561" t="s">
        <v>7063</v>
      </c>
      <c r="K3248" s="562" t="s">
        <v>29210</v>
      </c>
      <c r="L3248" s="561" t="s">
        <v>25</v>
      </c>
    </row>
    <row r="3249" spans="1:12" x14ac:dyDescent="0.25">
      <c r="A3249" s="561" t="s">
        <v>2672</v>
      </c>
      <c r="B3249" s="561" t="s">
        <v>2673</v>
      </c>
      <c r="C3249" s="561" t="s">
        <v>3279</v>
      </c>
      <c r="D3249" s="561" t="s">
        <v>3280</v>
      </c>
      <c r="E3249" s="562" t="s">
        <v>22</v>
      </c>
      <c r="F3249" s="561" t="s">
        <v>22</v>
      </c>
      <c r="G3249" s="561" t="s">
        <v>29211</v>
      </c>
      <c r="H3249" s="561" t="s">
        <v>3282</v>
      </c>
      <c r="I3249" s="561" t="s">
        <v>23270</v>
      </c>
      <c r="J3249" s="561" t="s">
        <v>7063</v>
      </c>
      <c r="K3249" s="562" t="s">
        <v>29212</v>
      </c>
      <c r="L3249" s="561" t="s">
        <v>25</v>
      </c>
    </row>
    <row r="3250" spans="1:12" x14ac:dyDescent="0.25">
      <c r="A3250" s="561" t="s">
        <v>2672</v>
      </c>
      <c r="B3250" s="561" t="s">
        <v>2673</v>
      </c>
      <c r="C3250" s="561" t="s">
        <v>3279</v>
      </c>
      <c r="D3250" s="561" t="s">
        <v>3280</v>
      </c>
      <c r="E3250" s="562" t="s">
        <v>22</v>
      </c>
      <c r="F3250" s="561" t="s">
        <v>22</v>
      </c>
      <c r="G3250" s="561" t="s">
        <v>29213</v>
      </c>
      <c r="H3250" s="561" t="s">
        <v>3283</v>
      </c>
      <c r="I3250" s="561" t="s">
        <v>23270</v>
      </c>
      <c r="J3250" s="561" t="s">
        <v>7063</v>
      </c>
      <c r="K3250" s="562" t="s">
        <v>29214</v>
      </c>
      <c r="L3250" s="561" t="s">
        <v>25</v>
      </c>
    </row>
    <row r="3251" spans="1:12" x14ac:dyDescent="0.25">
      <c r="A3251" s="561" t="s">
        <v>2672</v>
      </c>
      <c r="B3251" s="561" t="s">
        <v>2673</v>
      </c>
      <c r="C3251" s="561" t="s">
        <v>3279</v>
      </c>
      <c r="D3251" s="561" t="s">
        <v>3280</v>
      </c>
      <c r="E3251" s="562" t="s">
        <v>22</v>
      </c>
      <c r="F3251" s="561" t="s">
        <v>22</v>
      </c>
      <c r="G3251" s="561" t="s">
        <v>29215</v>
      </c>
      <c r="H3251" s="561" t="s">
        <v>3284</v>
      </c>
      <c r="I3251" s="561" t="s">
        <v>23270</v>
      </c>
      <c r="J3251" s="561" t="s">
        <v>7063</v>
      </c>
      <c r="K3251" s="562" t="s">
        <v>29216</v>
      </c>
      <c r="L3251" s="561" t="s">
        <v>25</v>
      </c>
    </row>
    <row r="3252" spans="1:12" x14ac:dyDescent="0.25">
      <c r="A3252" s="561" t="s">
        <v>2672</v>
      </c>
      <c r="B3252" s="561" t="s">
        <v>2673</v>
      </c>
      <c r="C3252" s="561" t="s">
        <v>3279</v>
      </c>
      <c r="D3252" s="561" t="s">
        <v>3280</v>
      </c>
      <c r="E3252" s="562" t="s">
        <v>22</v>
      </c>
      <c r="F3252" s="561" t="s">
        <v>22</v>
      </c>
      <c r="G3252" s="561" t="s">
        <v>29217</v>
      </c>
      <c r="H3252" s="561" t="s">
        <v>3285</v>
      </c>
      <c r="I3252" s="561" t="s">
        <v>23270</v>
      </c>
      <c r="J3252" s="561" t="s">
        <v>7063</v>
      </c>
      <c r="K3252" s="562" t="s">
        <v>29218</v>
      </c>
      <c r="L3252" s="561" t="s">
        <v>25</v>
      </c>
    </row>
    <row r="3253" spans="1:12" x14ac:dyDescent="0.25">
      <c r="A3253" s="561" t="s">
        <v>2672</v>
      </c>
      <c r="B3253" s="561" t="s">
        <v>2673</v>
      </c>
      <c r="C3253" s="561" t="s">
        <v>3286</v>
      </c>
      <c r="D3253" s="561" t="s">
        <v>3287</v>
      </c>
      <c r="E3253" s="562" t="s">
        <v>22</v>
      </c>
      <c r="F3253" s="561" t="s">
        <v>22</v>
      </c>
      <c r="G3253" s="561" t="s">
        <v>29219</v>
      </c>
      <c r="H3253" s="561" t="s">
        <v>3288</v>
      </c>
      <c r="I3253" s="561" t="s">
        <v>23270</v>
      </c>
      <c r="J3253" s="561" t="s">
        <v>7063</v>
      </c>
      <c r="K3253" s="562" t="s">
        <v>8205</v>
      </c>
      <c r="L3253" s="561" t="s">
        <v>25</v>
      </c>
    </row>
    <row r="3254" spans="1:12" x14ac:dyDescent="0.25">
      <c r="A3254" s="561" t="s">
        <v>2672</v>
      </c>
      <c r="B3254" s="561" t="s">
        <v>2673</v>
      </c>
      <c r="C3254" s="561" t="s">
        <v>3286</v>
      </c>
      <c r="D3254" s="561" t="s">
        <v>3287</v>
      </c>
      <c r="E3254" s="562" t="s">
        <v>22</v>
      </c>
      <c r="F3254" s="561" t="s">
        <v>22</v>
      </c>
      <c r="G3254" s="561" t="s">
        <v>29220</v>
      </c>
      <c r="H3254" s="561" t="s">
        <v>3289</v>
      </c>
      <c r="I3254" s="561" t="s">
        <v>23270</v>
      </c>
      <c r="J3254" s="561" t="s">
        <v>7063</v>
      </c>
      <c r="K3254" s="562" t="s">
        <v>29221</v>
      </c>
      <c r="L3254" s="561" t="s">
        <v>25</v>
      </c>
    </row>
    <row r="3255" spans="1:12" x14ac:dyDescent="0.25">
      <c r="A3255" s="561" t="s">
        <v>2672</v>
      </c>
      <c r="B3255" s="561" t="s">
        <v>2673</v>
      </c>
      <c r="C3255" s="561" t="s">
        <v>3286</v>
      </c>
      <c r="D3255" s="561" t="s">
        <v>3287</v>
      </c>
      <c r="E3255" s="562" t="s">
        <v>22</v>
      </c>
      <c r="F3255" s="561" t="s">
        <v>22</v>
      </c>
      <c r="G3255" s="561" t="s">
        <v>29222</v>
      </c>
      <c r="H3255" s="561" t="s">
        <v>3290</v>
      </c>
      <c r="I3255" s="561" t="s">
        <v>23270</v>
      </c>
      <c r="J3255" s="561" t="s">
        <v>7063</v>
      </c>
      <c r="K3255" s="562" t="s">
        <v>29223</v>
      </c>
      <c r="L3255" s="561" t="s">
        <v>25</v>
      </c>
    </row>
    <row r="3256" spans="1:12" x14ac:dyDescent="0.25">
      <c r="A3256" s="561" t="s">
        <v>2672</v>
      </c>
      <c r="B3256" s="561" t="s">
        <v>2673</v>
      </c>
      <c r="C3256" s="561" t="s">
        <v>3286</v>
      </c>
      <c r="D3256" s="561" t="s">
        <v>3287</v>
      </c>
      <c r="E3256" s="562" t="s">
        <v>22</v>
      </c>
      <c r="F3256" s="561" t="s">
        <v>22</v>
      </c>
      <c r="G3256" s="561" t="s">
        <v>29224</v>
      </c>
      <c r="H3256" s="561" t="s">
        <v>3291</v>
      </c>
      <c r="I3256" s="561" t="s">
        <v>23270</v>
      </c>
      <c r="J3256" s="561" t="s">
        <v>7063</v>
      </c>
      <c r="K3256" s="562" t="s">
        <v>29225</v>
      </c>
      <c r="L3256" s="561" t="s">
        <v>25</v>
      </c>
    </row>
    <row r="3257" spans="1:12" x14ac:dyDescent="0.25">
      <c r="A3257" s="561" t="s">
        <v>2672</v>
      </c>
      <c r="B3257" s="561" t="s">
        <v>2673</v>
      </c>
      <c r="C3257" s="561" t="s">
        <v>3286</v>
      </c>
      <c r="D3257" s="561" t="s">
        <v>3287</v>
      </c>
      <c r="E3257" s="562" t="s">
        <v>22</v>
      </c>
      <c r="F3257" s="561" t="s">
        <v>22</v>
      </c>
      <c r="G3257" s="561" t="s">
        <v>29226</v>
      </c>
      <c r="H3257" s="561" t="s">
        <v>3292</v>
      </c>
      <c r="I3257" s="561" t="s">
        <v>23270</v>
      </c>
      <c r="J3257" s="561" t="s">
        <v>7063</v>
      </c>
      <c r="K3257" s="562" t="s">
        <v>29227</v>
      </c>
      <c r="L3257" s="561" t="s">
        <v>25</v>
      </c>
    </row>
    <row r="3258" spans="1:12" x14ac:dyDescent="0.25">
      <c r="A3258" s="561" t="s">
        <v>2672</v>
      </c>
      <c r="B3258" s="561" t="s">
        <v>2673</v>
      </c>
      <c r="C3258" s="561" t="s">
        <v>3286</v>
      </c>
      <c r="D3258" s="561" t="s">
        <v>3287</v>
      </c>
      <c r="E3258" s="562" t="s">
        <v>22</v>
      </c>
      <c r="F3258" s="561" t="s">
        <v>22</v>
      </c>
      <c r="G3258" s="561" t="s">
        <v>29228</v>
      </c>
      <c r="H3258" s="561" t="s">
        <v>3293</v>
      </c>
      <c r="I3258" s="561" t="s">
        <v>23270</v>
      </c>
      <c r="J3258" s="561" t="s">
        <v>7063</v>
      </c>
      <c r="K3258" s="562" t="s">
        <v>29229</v>
      </c>
      <c r="L3258" s="561" t="s">
        <v>25</v>
      </c>
    </row>
    <row r="3259" spans="1:12" x14ac:dyDescent="0.25">
      <c r="A3259" s="561" t="s">
        <v>2672</v>
      </c>
      <c r="B3259" s="561" t="s">
        <v>2673</v>
      </c>
      <c r="C3259" s="561" t="s">
        <v>3294</v>
      </c>
      <c r="D3259" s="561" t="s">
        <v>3295</v>
      </c>
      <c r="E3259" s="562" t="s">
        <v>22</v>
      </c>
      <c r="F3259" s="561" t="s">
        <v>22</v>
      </c>
      <c r="G3259" s="561" t="s">
        <v>29230</v>
      </c>
      <c r="H3259" s="561" t="s">
        <v>29231</v>
      </c>
      <c r="I3259" s="561" t="s">
        <v>23270</v>
      </c>
      <c r="J3259" s="561" t="s">
        <v>7063</v>
      </c>
      <c r="K3259" s="562" t="s">
        <v>29232</v>
      </c>
      <c r="L3259" s="561" t="s">
        <v>25</v>
      </c>
    </row>
    <row r="3260" spans="1:12" x14ac:dyDescent="0.25">
      <c r="A3260" s="561" t="s">
        <v>2672</v>
      </c>
      <c r="B3260" s="561" t="s">
        <v>2673</v>
      </c>
      <c r="C3260" s="561" t="s">
        <v>3294</v>
      </c>
      <c r="D3260" s="561" t="s">
        <v>3295</v>
      </c>
      <c r="E3260" s="562" t="s">
        <v>22</v>
      </c>
      <c r="F3260" s="561" t="s">
        <v>22</v>
      </c>
      <c r="G3260" s="561" t="s">
        <v>29233</v>
      </c>
      <c r="H3260" s="561" t="s">
        <v>29234</v>
      </c>
      <c r="I3260" s="561" t="s">
        <v>23270</v>
      </c>
      <c r="J3260" s="561" t="s">
        <v>7063</v>
      </c>
      <c r="K3260" s="562" t="s">
        <v>29235</v>
      </c>
      <c r="L3260" s="561" t="s">
        <v>25</v>
      </c>
    </row>
    <row r="3261" spans="1:12" x14ac:dyDescent="0.25">
      <c r="A3261" s="561" t="s">
        <v>2672</v>
      </c>
      <c r="B3261" s="561" t="s">
        <v>2673</v>
      </c>
      <c r="C3261" s="561" t="s">
        <v>3294</v>
      </c>
      <c r="D3261" s="561" t="s">
        <v>3295</v>
      </c>
      <c r="E3261" s="562" t="s">
        <v>22</v>
      </c>
      <c r="F3261" s="561" t="s">
        <v>22</v>
      </c>
      <c r="G3261" s="561" t="s">
        <v>29236</v>
      </c>
      <c r="H3261" s="561" t="s">
        <v>29237</v>
      </c>
      <c r="I3261" s="561" t="s">
        <v>23270</v>
      </c>
      <c r="J3261" s="561" t="s">
        <v>7063</v>
      </c>
      <c r="K3261" s="562" t="s">
        <v>29238</v>
      </c>
      <c r="L3261" s="561" t="s">
        <v>25</v>
      </c>
    </row>
    <row r="3262" spans="1:12" x14ac:dyDescent="0.25">
      <c r="A3262" s="561" t="s">
        <v>2672</v>
      </c>
      <c r="B3262" s="561" t="s">
        <v>2673</v>
      </c>
      <c r="C3262" s="561" t="s">
        <v>3294</v>
      </c>
      <c r="D3262" s="561" t="s">
        <v>3295</v>
      </c>
      <c r="E3262" s="562" t="s">
        <v>22</v>
      </c>
      <c r="F3262" s="561" t="s">
        <v>22</v>
      </c>
      <c r="G3262" s="561" t="s">
        <v>29239</v>
      </c>
      <c r="H3262" s="561" t="s">
        <v>29240</v>
      </c>
      <c r="I3262" s="561" t="s">
        <v>23270</v>
      </c>
      <c r="J3262" s="561" t="s">
        <v>7063</v>
      </c>
      <c r="K3262" s="562" t="s">
        <v>29241</v>
      </c>
      <c r="L3262" s="561" t="s">
        <v>25</v>
      </c>
    </row>
    <row r="3263" spans="1:12" x14ac:dyDescent="0.25">
      <c r="A3263" s="561" t="s">
        <v>2672</v>
      </c>
      <c r="B3263" s="561" t="s">
        <v>2673</v>
      </c>
      <c r="C3263" s="561" t="s">
        <v>3294</v>
      </c>
      <c r="D3263" s="561" t="s">
        <v>3295</v>
      </c>
      <c r="E3263" s="562" t="s">
        <v>22</v>
      </c>
      <c r="F3263" s="561" t="s">
        <v>22</v>
      </c>
      <c r="G3263" s="561" t="s">
        <v>29242</v>
      </c>
      <c r="H3263" s="561" t="s">
        <v>29243</v>
      </c>
      <c r="I3263" s="561" t="s">
        <v>23270</v>
      </c>
      <c r="J3263" s="561" t="s">
        <v>7063</v>
      </c>
      <c r="K3263" s="562" t="s">
        <v>29244</v>
      </c>
      <c r="L3263" s="561" t="s">
        <v>25</v>
      </c>
    </row>
    <row r="3264" spans="1:12" x14ac:dyDescent="0.25">
      <c r="A3264" s="561" t="s">
        <v>2672</v>
      </c>
      <c r="B3264" s="561" t="s">
        <v>2673</v>
      </c>
      <c r="C3264" s="561" t="s">
        <v>3294</v>
      </c>
      <c r="D3264" s="561" t="s">
        <v>3295</v>
      </c>
      <c r="E3264" s="562" t="s">
        <v>22</v>
      </c>
      <c r="F3264" s="561" t="s">
        <v>22</v>
      </c>
      <c r="G3264" s="561" t="s">
        <v>29245</v>
      </c>
      <c r="H3264" s="561" t="s">
        <v>29246</v>
      </c>
      <c r="I3264" s="561" t="s">
        <v>23270</v>
      </c>
      <c r="J3264" s="561" t="s">
        <v>7063</v>
      </c>
      <c r="K3264" s="562" t="s">
        <v>29247</v>
      </c>
      <c r="L3264" s="561" t="s">
        <v>25</v>
      </c>
    </row>
    <row r="3265" spans="1:12" x14ac:dyDescent="0.25">
      <c r="A3265" s="561" t="s">
        <v>2672</v>
      </c>
      <c r="B3265" s="561" t="s">
        <v>2673</v>
      </c>
      <c r="C3265" s="561" t="s">
        <v>3294</v>
      </c>
      <c r="D3265" s="561" t="s">
        <v>3295</v>
      </c>
      <c r="E3265" s="562" t="s">
        <v>22</v>
      </c>
      <c r="F3265" s="561" t="s">
        <v>22</v>
      </c>
      <c r="G3265" s="561" t="s">
        <v>29248</v>
      </c>
      <c r="H3265" s="561" t="s">
        <v>29249</v>
      </c>
      <c r="I3265" s="561" t="s">
        <v>23270</v>
      </c>
      <c r="J3265" s="561" t="s">
        <v>7063</v>
      </c>
      <c r="K3265" s="562" t="s">
        <v>29250</v>
      </c>
      <c r="L3265" s="561" t="s">
        <v>25</v>
      </c>
    </row>
    <row r="3266" spans="1:12" x14ac:dyDescent="0.25">
      <c r="A3266" s="561" t="s">
        <v>2672</v>
      </c>
      <c r="B3266" s="561" t="s">
        <v>2673</v>
      </c>
      <c r="C3266" s="561" t="s">
        <v>3294</v>
      </c>
      <c r="D3266" s="561" t="s">
        <v>3295</v>
      </c>
      <c r="E3266" s="562" t="s">
        <v>22</v>
      </c>
      <c r="F3266" s="561" t="s">
        <v>22</v>
      </c>
      <c r="G3266" s="561" t="s">
        <v>29251</v>
      </c>
      <c r="H3266" s="561" t="s">
        <v>29252</v>
      </c>
      <c r="I3266" s="561" t="s">
        <v>23270</v>
      </c>
      <c r="J3266" s="561" t="s">
        <v>24</v>
      </c>
      <c r="K3266" s="562" t="s">
        <v>7874</v>
      </c>
      <c r="L3266" s="561" t="s">
        <v>25</v>
      </c>
    </row>
    <row r="3267" spans="1:12" x14ac:dyDescent="0.25">
      <c r="A3267" s="561" t="s">
        <v>2672</v>
      </c>
      <c r="B3267" s="561" t="s">
        <v>2673</v>
      </c>
      <c r="C3267" s="561" t="s">
        <v>3294</v>
      </c>
      <c r="D3267" s="561" t="s">
        <v>3295</v>
      </c>
      <c r="E3267" s="562" t="s">
        <v>22</v>
      </c>
      <c r="F3267" s="561" t="s">
        <v>22</v>
      </c>
      <c r="G3267" s="561" t="s">
        <v>29253</v>
      </c>
      <c r="H3267" s="561" t="s">
        <v>29254</v>
      </c>
      <c r="I3267" s="561" t="s">
        <v>23270</v>
      </c>
      <c r="J3267" s="561" t="s">
        <v>24</v>
      </c>
      <c r="K3267" s="562" t="s">
        <v>29255</v>
      </c>
      <c r="L3267" s="561" t="s">
        <v>25</v>
      </c>
    </row>
    <row r="3268" spans="1:12" x14ac:dyDescent="0.25">
      <c r="A3268" s="561" t="s">
        <v>2672</v>
      </c>
      <c r="B3268" s="561" t="s">
        <v>2673</v>
      </c>
      <c r="C3268" s="561" t="s">
        <v>3296</v>
      </c>
      <c r="D3268" s="561" t="s">
        <v>3297</v>
      </c>
      <c r="E3268" s="562" t="s">
        <v>22</v>
      </c>
      <c r="F3268" s="561" t="s">
        <v>22</v>
      </c>
      <c r="G3268" s="561" t="s">
        <v>29256</v>
      </c>
      <c r="H3268" s="561" t="s">
        <v>3298</v>
      </c>
      <c r="I3268" s="561" t="s">
        <v>23270</v>
      </c>
      <c r="J3268" s="561" t="s">
        <v>24</v>
      </c>
      <c r="K3268" s="562" t="s">
        <v>29257</v>
      </c>
      <c r="L3268" s="561" t="s">
        <v>25</v>
      </c>
    </row>
    <row r="3269" spans="1:12" x14ac:dyDescent="0.25">
      <c r="A3269" s="561" t="s">
        <v>2672</v>
      </c>
      <c r="B3269" s="561" t="s">
        <v>2673</v>
      </c>
      <c r="C3269" s="561" t="s">
        <v>3296</v>
      </c>
      <c r="D3269" s="561" t="s">
        <v>3297</v>
      </c>
      <c r="E3269" s="562" t="s">
        <v>22</v>
      </c>
      <c r="F3269" s="561" t="s">
        <v>22</v>
      </c>
      <c r="G3269" s="561" t="s">
        <v>29258</v>
      </c>
      <c r="H3269" s="561" t="s">
        <v>3299</v>
      </c>
      <c r="I3269" s="561" t="s">
        <v>23270</v>
      </c>
      <c r="J3269" s="561" t="s">
        <v>24</v>
      </c>
      <c r="K3269" s="562" t="s">
        <v>29259</v>
      </c>
      <c r="L3269" s="561" t="s">
        <v>25</v>
      </c>
    </row>
    <row r="3270" spans="1:12" x14ac:dyDescent="0.25">
      <c r="A3270" s="561" t="s">
        <v>2672</v>
      </c>
      <c r="B3270" s="561" t="s">
        <v>2673</v>
      </c>
      <c r="C3270" s="561" t="s">
        <v>3296</v>
      </c>
      <c r="D3270" s="561" t="s">
        <v>3297</v>
      </c>
      <c r="E3270" s="562" t="s">
        <v>22</v>
      </c>
      <c r="F3270" s="561" t="s">
        <v>22</v>
      </c>
      <c r="G3270" s="561" t="s">
        <v>29260</v>
      </c>
      <c r="H3270" s="561" t="s">
        <v>3300</v>
      </c>
      <c r="I3270" s="561" t="s">
        <v>23270</v>
      </c>
      <c r="J3270" s="561" t="s">
        <v>24</v>
      </c>
      <c r="K3270" s="562" t="s">
        <v>29261</v>
      </c>
      <c r="L3270" s="561" t="s">
        <v>25</v>
      </c>
    </row>
    <row r="3271" spans="1:12" x14ac:dyDescent="0.25">
      <c r="A3271" s="561" t="s">
        <v>2672</v>
      </c>
      <c r="B3271" s="561" t="s">
        <v>2673</v>
      </c>
      <c r="C3271" s="561" t="s">
        <v>3296</v>
      </c>
      <c r="D3271" s="561" t="s">
        <v>3297</v>
      </c>
      <c r="E3271" s="562" t="s">
        <v>22</v>
      </c>
      <c r="F3271" s="561" t="s">
        <v>22</v>
      </c>
      <c r="G3271" s="561" t="s">
        <v>29262</v>
      </c>
      <c r="H3271" s="561" t="s">
        <v>3301</v>
      </c>
      <c r="I3271" s="561" t="s">
        <v>23270</v>
      </c>
      <c r="J3271" s="561" t="s">
        <v>24</v>
      </c>
      <c r="K3271" s="562" t="s">
        <v>29263</v>
      </c>
      <c r="L3271" s="561" t="s">
        <v>25</v>
      </c>
    </row>
    <row r="3272" spans="1:12" x14ac:dyDescent="0.25">
      <c r="A3272" s="561" t="s">
        <v>2672</v>
      </c>
      <c r="B3272" s="561" t="s">
        <v>2673</v>
      </c>
      <c r="C3272" s="561" t="s">
        <v>3296</v>
      </c>
      <c r="D3272" s="561" t="s">
        <v>3297</v>
      </c>
      <c r="E3272" s="562" t="s">
        <v>22</v>
      </c>
      <c r="F3272" s="561" t="s">
        <v>22</v>
      </c>
      <c r="G3272" s="561" t="s">
        <v>29264</v>
      </c>
      <c r="H3272" s="561" t="s">
        <v>3302</v>
      </c>
      <c r="I3272" s="561" t="s">
        <v>23270</v>
      </c>
      <c r="J3272" s="561" t="s">
        <v>24</v>
      </c>
      <c r="K3272" s="562" t="s">
        <v>29265</v>
      </c>
      <c r="L3272" s="561" t="s">
        <v>25</v>
      </c>
    </row>
    <row r="3273" spans="1:12" x14ac:dyDescent="0.25">
      <c r="A3273" s="561" t="s">
        <v>2672</v>
      </c>
      <c r="B3273" s="561" t="s">
        <v>2673</v>
      </c>
      <c r="C3273" s="561" t="s">
        <v>3296</v>
      </c>
      <c r="D3273" s="561" t="s">
        <v>3297</v>
      </c>
      <c r="E3273" s="562" t="s">
        <v>22</v>
      </c>
      <c r="F3273" s="561" t="s">
        <v>22</v>
      </c>
      <c r="G3273" s="561" t="s">
        <v>29266</v>
      </c>
      <c r="H3273" s="561" t="s">
        <v>3303</v>
      </c>
      <c r="I3273" s="561" t="s">
        <v>23270</v>
      </c>
      <c r="J3273" s="561" t="s">
        <v>24</v>
      </c>
      <c r="K3273" s="562" t="s">
        <v>8246</v>
      </c>
      <c r="L3273" s="561" t="s">
        <v>25</v>
      </c>
    </row>
    <row r="3274" spans="1:12" x14ac:dyDescent="0.25">
      <c r="A3274" s="561" t="s">
        <v>2672</v>
      </c>
      <c r="B3274" s="561" t="s">
        <v>2673</v>
      </c>
      <c r="C3274" s="561" t="s">
        <v>3296</v>
      </c>
      <c r="D3274" s="561" t="s">
        <v>3297</v>
      </c>
      <c r="E3274" s="562" t="s">
        <v>22</v>
      </c>
      <c r="F3274" s="561" t="s">
        <v>22</v>
      </c>
      <c r="G3274" s="561" t="s">
        <v>29267</v>
      </c>
      <c r="H3274" s="561" t="s">
        <v>3304</v>
      </c>
      <c r="I3274" s="561" t="s">
        <v>23270</v>
      </c>
      <c r="J3274" s="561" t="s">
        <v>24</v>
      </c>
      <c r="K3274" s="562" t="s">
        <v>29268</v>
      </c>
      <c r="L3274" s="561" t="s">
        <v>25</v>
      </c>
    </row>
    <row r="3275" spans="1:12" x14ac:dyDescent="0.25">
      <c r="A3275" s="561" t="s">
        <v>2672</v>
      </c>
      <c r="B3275" s="561" t="s">
        <v>2673</v>
      </c>
      <c r="C3275" s="561" t="s">
        <v>3296</v>
      </c>
      <c r="D3275" s="561" t="s">
        <v>3297</v>
      </c>
      <c r="E3275" s="562" t="s">
        <v>22</v>
      </c>
      <c r="F3275" s="561" t="s">
        <v>22</v>
      </c>
      <c r="G3275" s="561" t="s">
        <v>29269</v>
      </c>
      <c r="H3275" s="561" t="s">
        <v>3305</v>
      </c>
      <c r="I3275" s="561" t="s">
        <v>23270</v>
      </c>
      <c r="J3275" s="561" t="s">
        <v>24</v>
      </c>
      <c r="K3275" s="562" t="s">
        <v>29270</v>
      </c>
      <c r="L3275" s="561" t="s">
        <v>25</v>
      </c>
    </row>
    <row r="3276" spans="1:12" x14ac:dyDescent="0.25">
      <c r="A3276" s="561" t="s">
        <v>2672</v>
      </c>
      <c r="B3276" s="561" t="s">
        <v>2673</v>
      </c>
      <c r="C3276" s="561" t="s">
        <v>3296</v>
      </c>
      <c r="D3276" s="561" t="s">
        <v>3297</v>
      </c>
      <c r="E3276" s="562" t="s">
        <v>22</v>
      </c>
      <c r="F3276" s="561" t="s">
        <v>22</v>
      </c>
      <c r="G3276" s="561" t="s">
        <v>29271</v>
      </c>
      <c r="H3276" s="561" t="s">
        <v>3306</v>
      </c>
      <c r="I3276" s="561" t="s">
        <v>23270</v>
      </c>
      <c r="J3276" s="561" t="s">
        <v>24</v>
      </c>
      <c r="K3276" s="562" t="s">
        <v>29272</v>
      </c>
      <c r="L3276" s="561" t="s">
        <v>25</v>
      </c>
    </row>
    <row r="3277" spans="1:12" x14ac:dyDescent="0.25">
      <c r="A3277" s="561" t="s">
        <v>2672</v>
      </c>
      <c r="B3277" s="561" t="s">
        <v>2673</v>
      </c>
      <c r="C3277" s="561" t="s">
        <v>3296</v>
      </c>
      <c r="D3277" s="561" t="s">
        <v>3297</v>
      </c>
      <c r="E3277" s="562" t="s">
        <v>22</v>
      </c>
      <c r="F3277" s="561" t="s">
        <v>22</v>
      </c>
      <c r="G3277" s="561" t="s">
        <v>29273</v>
      </c>
      <c r="H3277" s="561" t="s">
        <v>3307</v>
      </c>
      <c r="I3277" s="561" t="s">
        <v>23270</v>
      </c>
      <c r="J3277" s="561" t="s">
        <v>24</v>
      </c>
      <c r="K3277" s="562" t="s">
        <v>29274</v>
      </c>
      <c r="L3277" s="561" t="s">
        <v>25</v>
      </c>
    </row>
    <row r="3278" spans="1:12" x14ac:dyDescent="0.25">
      <c r="A3278" s="561" t="s">
        <v>2672</v>
      </c>
      <c r="B3278" s="561" t="s">
        <v>2673</v>
      </c>
      <c r="C3278" s="561" t="s">
        <v>3296</v>
      </c>
      <c r="D3278" s="561" t="s">
        <v>3297</v>
      </c>
      <c r="E3278" s="562" t="s">
        <v>22</v>
      </c>
      <c r="F3278" s="561" t="s">
        <v>22</v>
      </c>
      <c r="G3278" s="561" t="s">
        <v>29275</v>
      </c>
      <c r="H3278" s="561" t="s">
        <v>3308</v>
      </c>
      <c r="I3278" s="561" t="s">
        <v>23270</v>
      </c>
      <c r="J3278" s="561" t="s">
        <v>24</v>
      </c>
      <c r="K3278" s="562" t="s">
        <v>29276</v>
      </c>
      <c r="L3278" s="561" t="s">
        <v>25</v>
      </c>
    </row>
    <row r="3279" spans="1:12" x14ac:dyDescent="0.25">
      <c r="A3279" s="561" t="s">
        <v>2672</v>
      </c>
      <c r="B3279" s="561" t="s">
        <v>2673</v>
      </c>
      <c r="C3279" s="561" t="s">
        <v>3296</v>
      </c>
      <c r="D3279" s="561" t="s">
        <v>3297</v>
      </c>
      <c r="E3279" s="562" t="s">
        <v>22</v>
      </c>
      <c r="F3279" s="561" t="s">
        <v>22</v>
      </c>
      <c r="G3279" s="561" t="s">
        <v>29277</v>
      </c>
      <c r="H3279" s="561" t="s">
        <v>3309</v>
      </c>
      <c r="I3279" s="561" t="s">
        <v>23270</v>
      </c>
      <c r="J3279" s="561" t="s">
        <v>24</v>
      </c>
      <c r="K3279" s="562" t="s">
        <v>29278</v>
      </c>
      <c r="L3279" s="561" t="s">
        <v>25</v>
      </c>
    </row>
    <row r="3280" spans="1:12" x14ac:dyDescent="0.25">
      <c r="A3280" s="561" t="s">
        <v>2672</v>
      </c>
      <c r="B3280" s="561" t="s">
        <v>2673</v>
      </c>
      <c r="C3280" s="561" t="s">
        <v>3310</v>
      </c>
      <c r="D3280" s="561" t="s">
        <v>3311</v>
      </c>
      <c r="E3280" s="562" t="s">
        <v>22</v>
      </c>
      <c r="F3280" s="561" t="s">
        <v>22</v>
      </c>
      <c r="G3280" s="561" t="s">
        <v>29279</v>
      </c>
      <c r="H3280" s="561" t="s">
        <v>3312</v>
      </c>
      <c r="I3280" s="561" t="s">
        <v>23148</v>
      </c>
      <c r="J3280" s="561" t="s">
        <v>7063</v>
      </c>
      <c r="K3280" s="562" t="s">
        <v>7153</v>
      </c>
      <c r="L3280" s="561" t="s">
        <v>25</v>
      </c>
    </row>
    <row r="3281" spans="1:12" x14ac:dyDescent="0.25">
      <c r="A3281" s="561" t="s">
        <v>2672</v>
      </c>
      <c r="B3281" s="561" t="s">
        <v>2673</v>
      </c>
      <c r="C3281" s="561" t="s">
        <v>3310</v>
      </c>
      <c r="D3281" s="561" t="s">
        <v>3311</v>
      </c>
      <c r="E3281" s="562" t="s">
        <v>22</v>
      </c>
      <c r="F3281" s="561" t="s">
        <v>22</v>
      </c>
      <c r="G3281" s="561" t="s">
        <v>29280</v>
      </c>
      <c r="H3281" s="561" t="s">
        <v>3313</v>
      </c>
      <c r="I3281" s="561" t="s">
        <v>23148</v>
      </c>
      <c r="J3281" s="561" t="s">
        <v>7063</v>
      </c>
      <c r="K3281" s="562" t="s">
        <v>29281</v>
      </c>
      <c r="L3281" s="561" t="s">
        <v>25</v>
      </c>
    </row>
    <row r="3282" spans="1:12" x14ac:dyDescent="0.25">
      <c r="A3282" s="561" t="s">
        <v>2672</v>
      </c>
      <c r="B3282" s="561" t="s">
        <v>2673</v>
      </c>
      <c r="C3282" s="561" t="s">
        <v>3310</v>
      </c>
      <c r="D3282" s="561" t="s">
        <v>3311</v>
      </c>
      <c r="E3282" s="562" t="s">
        <v>22</v>
      </c>
      <c r="F3282" s="561" t="s">
        <v>22</v>
      </c>
      <c r="G3282" s="561" t="s">
        <v>29282</v>
      </c>
      <c r="H3282" s="561" t="s">
        <v>3314</v>
      </c>
      <c r="I3282" s="561" t="s">
        <v>23148</v>
      </c>
      <c r="J3282" s="561" t="s">
        <v>7063</v>
      </c>
      <c r="K3282" s="562" t="s">
        <v>28857</v>
      </c>
      <c r="L3282" s="561" t="s">
        <v>25</v>
      </c>
    </row>
    <row r="3283" spans="1:12" x14ac:dyDescent="0.25">
      <c r="A3283" s="561" t="s">
        <v>2672</v>
      </c>
      <c r="B3283" s="561" t="s">
        <v>2673</v>
      </c>
      <c r="C3283" s="561" t="s">
        <v>3310</v>
      </c>
      <c r="D3283" s="561" t="s">
        <v>3311</v>
      </c>
      <c r="E3283" s="562" t="s">
        <v>22</v>
      </c>
      <c r="F3283" s="561" t="s">
        <v>22</v>
      </c>
      <c r="G3283" s="561" t="s">
        <v>29283</v>
      </c>
      <c r="H3283" s="561" t="s">
        <v>3316</v>
      </c>
      <c r="I3283" s="561" t="s">
        <v>23148</v>
      </c>
      <c r="J3283" s="561" t="s">
        <v>7063</v>
      </c>
      <c r="K3283" s="562" t="s">
        <v>29284</v>
      </c>
      <c r="L3283" s="561" t="s">
        <v>25</v>
      </c>
    </row>
    <row r="3284" spans="1:12" x14ac:dyDescent="0.25">
      <c r="A3284" s="561" t="s">
        <v>2672</v>
      </c>
      <c r="B3284" s="561" t="s">
        <v>2673</v>
      </c>
      <c r="C3284" s="561" t="s">
        <v>3310</v>
      </c>
      <c r="D3284" s="561" t="s">
        <v>3311</v>
      </c>
      <c r="E3284" s="562" t="s">
        <v>22</v>
      </c>
      <c r="F3284" s="561" t="s">
        <v>22</v>
      </c>
      <c r="G3284" s="561" t="s">
        <v>29285</v>
      </c>
      <c r="H3284" s="561" t="s">
        <v>3317</v>
      </c>
      <c r="I3284" s="561" t="s">
        <v>23148</v>
      </c>
      <c r="J3284" s="561" t="s">
        <v>7063</v>
      </c>
      <c r="K3284" s="562" t="s">
        <v>29286</v>
      </c>
      <c r="L3284" s="561" t="s">
        <v>25</v>
      </c>
    </row>
    <row r="3285" spans="1:12" x14ac:dyDescent="0.25">
      <c r="A3285" s="561" t="s">
        <v>2672</v>
      </c>
      <c r="B3285" s="561" t="s">
        <v>2673</v>
      </c>
      <c r="C3285" s="561" t="s">
        <v>3310</v>
      </c>
      <c r="D3285" s="561" t="s">
        <v>3311</v>
      </c>
      <c r="E3285" s="562" t="s">
        <v>22</v>
      </c>
      <c r="F3285" s="561" t="s">
        <v>22</v>
      </c>
      <c r="G3285" s="561" t="s">
        <v>29287</v>
      </c>
      <c r="H3285" s="561" t="s">
        <v>3318</v>
      </c>
      <c r="I3285" s="561" t="s">
        <v>23148</v>
      </c>
      <c r="J3285" s="561" t="s">
        <v>7063</v>
      </c>
      <c r="K3285" s="562" t="s">
        <v>29288</v>
      </c>
      <c r="L3285" s="561" t="s">
        <v>25</v>
      </c>
    </row>
    <row r="3286" spans="1:12" x14ac:dyDescent="0.25">
      <c r="A3286" s="561" t="s">
        <v>2672</v>
      </c>
      <c r="B3286" s="561" t="s">
        <v>2673</v>
      </c>
      <c r="C3286" s="561" t="s">
        <v>3310</v>
      </c>
      <c r="D3286" s="561" t="s">
        <v>3311</v>
      </c>
      <c r="E3286" s="562" t="s">
        <v>22</v>
      </c>
      <c r="F3286" s="561" t="s">
        <v>22</v>
      </c>
      <c r="G3286" s="561" t="s">
        <v>29289</v>
      </c>
      <c r="H3286" s="561" t="s">
        <v>3319</v>
      </c>
      <c r="I3286" s="561" t="s">
        <v>23148</v>
      </c>
      <c r="J3286" s="561" t="s">
        <v>24</v>
      </c>
      <c r="K3286" s="562" t="s">
        <v>3323</v>
      </c>
      <c r="L3286" s="561" t="s">
        <v>25</v>
      </c>
    </row>
    <row r="3287" spans="1:12" x14ac:dyDescent="0.25">
      <c r="A3287" s="561" t="s">
        <v>2672</v>
      </c>
      <c r="B3287" s="561" t="s">
        <v>2673</v>
      </c>
      <c r="C3287" s="561" t="s">
        <v>3310</v>
      </c>
      <c r="D3287" s="561" t="s">
        <v>3311</v>
      </c>
      <c r="E3287" s="562" t="s">
        <v>22</v>
      </c>
      <c r="F3287" s="561" t="s">
        <v>22</v>
      </c>
      <c r="G3287" s="561" t="s">
        <v>29290</v>
      </c>
      <c r="H3287" s="561" t="s">
        <v>3321</v>
      </c>
      <c r="I3287" s="561" t="s">
        <v>23148</v>
      </c>
      <c r="J3287" s="561" t="s">
        <v>24</v>
      </c>
      <c r="K3287" s="562" t="s">
        <v>29291</v>
      </c>
      <c r="L3287" s="561" t="s">
        <v>25</v>
      </c>
    </row>
    <row r="3288" spans="1:12" x14ac:dyDescent="0.25">
      <c r="A3288" s="561" t="s">
        <v>2672</v>
      </c>
      <c r="B3288" s="561" t="s">
        <v>2673</v>
      </c>
      <c r="C3288" s="561" t="s">
        <v>3310</v>
      </c>
      <c r="D3288" s="561" t="s">
        <v>3311</v>
      </c>
      <c r="E3288" s="562" t="s">
        <v>22</v>
      </c>
      <c r="F3288" s="561" t="s">
        <v>22</v>
      </c>
      <c r="G3288" s="561" t="s">
        <v>29292</v>
      </c>
      <c r="H3288" s="561" t="s">
        <v>3322</v>
      </c>
      <c r="I3288" s="561" t="s">
        <v>23148</v>
      </c>
      <c r="J3288" s="561" t="s">
        <v>24</v>
      </c>
      <c r="K3288" s="562" t="s">
        <v>29293</v>
      </c>
      <c r="L3288" s="561" t="s">
        <v>25</v>
      </c>
    </row>
    <row r="3289" spans="1:12" x14ac:dyDescent="0.25">
      <c r="A3289" s="561" t="s">
        <v>2672</v>
      </c>
      <c r="B3289" s="561" t="s">
        <v>2673</v>
      </c>
      <c r="C3289" s="561" t="s">
        <v>3310</v>
      </c>
      <c r="D3289" s="561" t="s">
        <v>3311</v>
      </c>
      <c r="E3289" s="562" t="s">
        <v>22</v>
      </c>
      <c r="F3289" s="561" t="s">
        <v>22</v>
      </c>
      <c r="G3289" s="561" t="s">
        <v>29294</v>
      </c>
      <c r="H3289" s="561" t="s">
        <v>3324</v>
      </c>
      <c r="I3289" s="561" t="s">
        <v>23270</v>
      </c>
      <c r="J3289" s="561" t="s">
        <v>24</v>
      </c>
      <c r="K3289" s="562" t="s">
        <v>29295</v>
      </c>
      <c r="L3289" s="561" t="s">
        <v>25</v>
      </c>
    </row>
    <row r="3290" spans="1:12" x14ac:dyDescent="0.25">
      <c r="A3290" s="561" t="s">
        <v>2672</v>
      </c>
      <c r="B3290" s="561" t="s">
        <v>2673</v>
      </c>
      <c r="C3290" s="561" t="s">
        <v>3310</v>
      </c>
      <c r="D3290" s="561" t="s">
        <v>3311</v>
      </c>
      <c r="E3290" s="562" t="s">
        <v>22</v>
      </c>
      <c r="F3290" s="561" t="s">
        <v>22</v>
      </c>
      <c r="G3290" s="561" t="s">
        <v>29296</v>
      </c>
      <c r="H3290" s="561" t="s">
        <v>3325</v>
      </c>
      <c r="I3290" s="561" t="s">
        <v>23270</v>
      </c>
      <c r="J3290" s="561" t="s">
        <v>24</v>
      </c>
      <c r="K3290" s="562" t="s">
        <v>26335</v>
      </c>
      <c r="L3290" s="561" t="s">
        <v>25</v>
      </c>
    </row>
    <row r="3291" spans="1:12" x14ac:dyDescent="0.25">
      <c r="A3291" s="561" t="s">
        <v>2672</v>
      </c>
      <c r="B3291" s="561" t="s">
        <v>2673</v>
      </c>
      <c r="C3291" s="561" t="s">
        <v>3310</v>
      </c>
      <c r="D3291" s="561" t="s">
        <v>3311</v>
      </c>
      <c r="E3291" s="562" t="s">
        <v>22</v>
      </c>
      <c r="F3291" s="561" t="s">
        <v>22</v>
      </c>
      <c r="G3291" s="561" t="s">
        <v>29297</v>
      </c>
      <c r="H3291" s="561" t="s">
        <v>3327</v>
      </c>
      <c r="I3291" s="561" t="s">
        <v>23270</v>
      </c>
      <c r="J3291" s="561" t="s">
        <v>24</v>
      </c>
      <c r="K3291" s="562" t="s">
        <v>29298</v>
      </c>
      <c r="L3291" s="561" t="s">
        <v>25</v>
      </c>
    </row>
    <row r="3292" spans="1:12" x14ac:dyDescent="0.25">
      <c r="A3292" s="561" t="s">
        <v>2672</v>
      </c>
      <c r="B3292" s="561" t="s">
        <v>2673</v>
      </c>
      <c r="C3292" s="561" t="s">
        <v>3310</v>
      </c>
      <c r="D3292" s="561" t="s">
        <v>3311</v>
      </c>
      <c r="E3292" s="562" t="s">
        <v>22</v>
      </c>
      <c r="F3292" s="561" t="s">
        <v>22</v>
      </c>
      <c r="G3292" s="561" t="s">
        <v>29299</v>
      </c>
      <c r="H3292" s="561" t="s">
        <v>3328</v>
      </c>
      <c r="I3292" s="561" t="s">
        <v>23270</v>
      </c>
      <c r="J3292" s="561" t="s">
        <v>24</v>
      </c>
      <c r="K3292" s="562" t="s">
        <v>29300</v>
      </c>
      <c r="L3292" s="561" t="s">
        <v>25</v>
      </c>
    </row>
    <row r="3293" spans="1:12" x14ac:dyDescent="0.25">
      <c r="A3293" s="561" t="s">
        <v>2672</v>
      </c>
      <c r="B3293" s="561" t="s">
        <v>2673</v>
      </c>
      <c r="C3293" s="561" t="s">
        <v>3310</v>
      </c>
      <c r="D3293" s="561" t="s">
        <v>3311</v>
      </c>
      <c r="E3293" s="562" t="s">
        <v>22</v>
      </c>
      <c r="F3293" s="561" t="s">
        <v>22</v>
      </c>
      <c r="G3293" s="561" t="s">
        <v>29301</v>
      </c>
      <c r="H3293" s="561" t="s">
        <v>3330</v>
      </c>
      <c r="I3293" s="561" t="s">
        <v>23270</v>
      </c>
      <c r="J3293" s="561" t="s">
        <v>24</v>
      </c>
      <c r="K3293" s="562" t="s">
        <v>8133</v>
      </c>
      <c r="L3293" s="561" t="s">
        <v>25</v>
      </c>
    </row>
    <row r="3294" spans="1:12" x14ac:dyDescent="0.25">
      <c r="A3294" s="561" t="s">
        <v>2672</v>
      </c>
      <c r="B3294" s="561" t="s">
        <v>2673</v>
      </c>
      <c r="C3294" s="561" t="s">
        <v>3310</v>
      </c>
      <c r="D3294" s="561" t="s">
        <v>3311</v>
      </c>
      <c r="E3294" s="562" t="s">
        <v>22</v>
      </c>
      <c r="F3294" s="561" t="s">
        <v>22</v>
      </c>
      <c r="G3294" s="561" t="s">
        <v>29302</v>
      </c>
      <c r="H3294" s="561" t="s">
        <v>3331</v>
      </c>
      <c r="I3294" s="561" t="s">
        <v>23270</v>
      </c>
      <c r="J3294" s="561" t="s">
        <v>24</v>
      </c>
      <c r="K3294" s="562" t="s">
        <v>29303</v>
      </c>
      <c r="L3294" s="561" t="s">
        <v>25</v>
      </c>
    </row>
    <row r="3295" spans="1:12" x14ac:dyDescent="0.25">
      <c r="A3295" s="561" t="s">
        <v>2672</v>
      </c>
      <c r="B3295" s="561" t="s">
        <v>2673</v>
      </c>
      <c r="C3295" s="561" t="s">
        <v>3310</v>
      </c>
      <c r="D3295" s="561" t="s">
        <v>3311</v>
      </c>
      <c r="E3295" s="562" t="s">
        <v>22</v>
      </c>
      <c r="F3295" s="561" t="s">
        <v>22</v>
      </c>
      <c r="G3295" s="561" t="s">
        <v>29304</v>
      </c>
      <c r="H3295" s="561" t="s">
        <v>3332</v>
      </c>
      <c r="I3295" s="561" t="s">
        <v>23270</v>
      </c>
      <c r="J3295" s="561" t="s">
        <v>7063</v>
      </c>
      <c r="K3295" s="562" t="s">
        <v>4759</v>
      </c>
      <c r="L3295" s="561" t="s">
        <v>25</v>
      </c>
    </row>
    <row r="3296" spans="1:12" x14ac:dyDescent="0.25">
      <c r="A3296" s="561" t="s">
        <v>2672</v>
      </c>
      <c r="B3296" s="561" t="s">
        <v>2673</v>
      </c>
      <c r="C3296" s="561" t="s">
        <v>4922</v>
      </c>
      <c r="D3296" s="561" t="s">
        <v>29305</v>
      </c>
      <c r="E3296" s="562" t="s">
        <v>22</v>
      </c>
      <c r="F3296" s="561" t="s">
        <v>22</v>
      </c>
      <c r="G3296" s="561" t="s">
        <v>29306</v>
      </c>
      <c r="H3296" s="561" t="s">
        <v>29307</v>
      </c>
      <c r="I3296" s="561" t="s">
        <v>25535</v>
      </c>
      <c r="J3296" s="561" t="s">
        <v>7063</v>
      </c>
      <c r="K3296" s="562" t="s">
        <v>29308</v>
      </c>
      <c r="L3296" s="561" t="s">
        <v>25</v>
      </c>
    </row>
    <row r="3297" spans="1:12" x14ac:dyDescent="0.25">
      <c r="A3297" s="561" t="s">
        <v>2672</v>
      </c>
      <c r="B3297" s="561" t="s">
        <v>2673</v>
      </c>
      <c r="C3297" s="561" t="s">
        <v>4922</v>
      </c>
      <c r="D3297" s="561" t="s">
        <v>29305</v>
      </c>
      <c r="E3297" s="562" t="s">
        <v>22</v>
      </c>
      <c r="F3297" s="561" t="s">
        <v>22</v>
      </c>
      <c r="G3297" s="561" t="s">
        <v>29309</v>
      </c>
      <c r="H3297" s="561" t="s">
        <v>29310</v>
      </c>
      <c r="I3297" s="561" t="s">
        <v>25535</v>
      </c>
      <c r="J3297" s="561" t="s">
        <v>24</v>
      </c>
      <c r="K3297" s="562" t="s">
        <v>29311</v>
      </c>
      <c r="L3297" s="561" t="s">
        <v>25</v>
      </c>
    </row>
    <row r="3298" spans="1:12" x14ac:dyDescent="0.25">
      <c r="A3298" s="561" t="s">
        <v>3334</v>
      </c>
      <c r="B3298" s="561" t="s">
        <v>3335</v>
      </c>
      <c r="C3298" s="561" t="s">
        <v>3336</v>
      </c>
      <c r="D3298" s="561" t="s">
        <v>3337</v>
      </c>
      <c r="E3298" s="562" t="s">
        <v>22</v>
      </c>
      <c r="F3298" s="561" t="s">
        <v>22</v>
      </c>
      <c r="G3298" s="561" t="s">
        <v>29312</v>
      </c>
      <c r="H3298" s="561" t="s">
        <v>29313</v>
      </c>
      <c r="I3298" s="561" t="s">
        <v>23270</v>
      </c>
      <c r="J3298" s="561" t="s">
        <v>7063</v>
      </c>
      <c r="K3298" s="562" t="s">
        <v>29314</v>
      </c>
      <c r="L3298" s="561" t="s">
        <v>25</v>
      </c>
    </row>
    <row r="3299" spans="1:12" x14ac:dyDescent="0.25">
      <c r="A3299" s="561" t="s">
        <v>3334</v>
      </c>
      <c r="B3299" s="561" t="s">
        <v>3335</v>
      </c>
      <c r="C3299" s="561" t="s">
        <v>3336</v>
      </c>
      <c r="D3299" s="561" t="s">
        <v>3337</v>
      </c>
      <c r="E3299" s="562" t="s">
        <v>22</v>
      </c>
      <c r="F3299" s="561" t="s">
        <v>22</v>
      </c>
      <c r="G3299" s="561" t="s">
        <v>29315</v>
      </c>
      <c r="H3299" s="561" t="s">
        <v>29316</v>
      </c>
      <c r="I3299" s="561" t="s">
        <v>23270</v>
      </c>
      <c r="J3299" s="561" t="s">
        <v>7063</v>
      </c>
      <c r="K3299" s="562" t="s">
        <v>29317</v>
      </c>
      <c r="L3299" s="561" t="s">
        <v>25</v>
      </c>
    </row>
    <row r="3300" spans="1:12" x14ac:dyDescent="0.25">
      <c r="A3300" s="561" t="s">
        <v>3334</v>
      </c>
      <c r="B3300" s="561" t="s">
        <v>3335</v>
      </c>
      <c r="C3300" s="561" t="s">
        <v>3336</v>
      </c>
      <c r="D3300" s="561" t="s">
        <v>3337</v>
      </c>
      <c r="E3300" s="562" t="s">
        <v>22</v>
      </c>
      <c r="F3300" s="561" t="s">
        <v>22</v>
      </c>
      <c r="G3300" s="561" t="s">
        <v>29318</v>
      </c>
      <c r="H3300" s="561" t="s">
        <v>29319</v>
      </c>
      <c r="I3300" s="561" t="s">
        <v>23270</v>
      </c>
      <c r="J3300" s="561" t="s">
        <v>7063</v>
      </c>
      <c r="K3300" s="562" t="s">
        <v>29320</v>
      </c>
      <c r="L3300" s="561" t="s">
        <v>25</v>
      </c>
    </row>
    <row r="3301" spans="1:12" x14ac:dyDescent="0.25">
      <c r="A3301" s="561" t="s">
        <v>3334</v>
      </c>
      <c r="B3301" s="561" t="s">
        <v>3335</v>
      </c>
      <c r="C3301" s="561" t="s">
        <v>3336</v>
      </c>
      <c r="D3301" s="561" t="s">
        <v>3337</v>
      </c>
      <c r="E3301" s="562" t="s">
        <v>22</v>
      </c>
      <c r="F3301" s="561" t="s">
        <v>22</v>
      </c>
      <c r="G3301" s="561" t="s">
        <v>29321</v>
      </c>
      <c r="H3301" s="561" t="s">
        <v>29322</v>
      </c>
      <c r="I3301" s="561" t="s">
        <v>23270</v>
      </c>
      <c r="J3301" s="561" t="s">
        <v>7063</v>
      </c>
      <c r="K3301" s="562" t="s">
        <v>29323</v>
      </c>
      <c r="L3301" s="561" t="s">
        <v>25</v>
      </c>
    </row>
    <row r="3302" spans="1:12" x14ac:dyDescent="0.25">
      <c r="A3302" s="561" t="s">
        <v>3334</v>
      </c>
      <c r="B3302" s="561" t="s">
        <v>3335</v>
      </c>
      <c r="C3302" s="561" t="s">
        <v>3336</v>
      </c>
      <c r="D3302" s="561" t="s">
        <v>3337</v>
      </c>
      <c r="E3302" s="562" t="s">
        <v>22</v>
      </c>
      <c r="F3302" s="561" t="s">
        <v>22</v>
      </c>
      <c r="G3302" s="561" t="s">
        <v>29324</v>
      </c>
      <c r="H3302" s="561" t="s">
        <v>29325</v>
      </c>
      <c r="I3302" s="561" t="s">
        <v>23270</v>
      </c>
      <c r="J3302" s="561" t="s">
        <v>7063</v>
      </c>
      <c r="K3302" s="562" t="s">
        <v>29326</v>
      </c>
      <c r="L3302" s="561" t="s">
        <v>25</v>
      </c>
    </row>
    <row r="3303" spans="1:12" x14ac:dyDescent="0.25">
      <c r="A3303" s="561" t="s">
        <v>3334</v>
      </c>
      <c r="B3303" s="561" t="s">
        <v>3335</v>
      </c>
      <c r="C3303" s="561" t="s">
        <v>3336</v>
      </c>
      <c r="D3303" s="561" t="s">
        <v>3337</v>
      </c>
      <c r="E3303" s="562" t="s">
        <v>22</v>
      </c>
      <c r="F3303" s="561" t="s">
        <v>22</v>
      </c>
      <c r="G3303" s="561" t="s">
        <v>29327</v>
      </c>
      <c r="H3303" s="561" t="s">
        <v>29328</v>
      </c>
      <c r="I3303" s="561" t="s">
        <v>23270</v>
      </c>
      <c r="J3303" s="561" t="s">
        <v>7063</v>
      </c>
      <c r="K3303" s="562" t="s">
        <v>29329</v>
      </c>
      <c r="L3303" s="561" t="s">
        <v>25</v>
      </c>
    </row>
    <row r="3304" spans="1:12" x14ac:dyDescent="0.25">
      <c r="A3304" s="561" t="s">
        <v>3334</v>
      </c>
      <c r="B3304" s="561" t="s">
        <v>3335</v>
      </c>
      <c r="C3304" s="561" t="s">
        <v>3336</v>
      </c>
      <c r="D3304" s="561" t="s">
        <v>3337</v>
      </c>
      <c r="E3304" s="562" t="s">
        <v>22</v>
      </c>
      <c r="F3304" s="561" t="s">
        <v>22</v>
      </c>
      <c r="G3304" s="561" t="s">
        <v>29330</v>
      </c>
      <c r="H3304" s="561" t="s">
        <v>29331</v>
      </c>
      <c r="I3304" s="561" t="s">
        <v>23270</v>
      </c>
      <c r="J3304" s="561" t="s">
        <v>7063</v>
      </c>
      <c r="K3304" s="562" t="s">
        <v>29332</v>
      </c>
      <c r="L3304" s="561" t="s">
        <v>25</v>
      </c>
    </row>
    <row r="3305" spans="1:12" x14ac:dyDescent="0.25">
      <c r="A3305" s="561" t="s">
        <v>3334</v>
      </c>
      <c r="B3305" s="561" t="s">
        <v>3335</v>
      </c>
      <c r="C3305" s="561" t="s">
        <v>3336</v>
      </c>
      <c r="D3305" s="561" t="s">
        <v>3337</v>
      </c>
      <c r="E3305" s="562" t="s">
        <v>22</v>
      </c>
      <c r="F3305" s="561" t="s">
        <v>22</v>
      </c>
      <c r="G3305" s="561" t="s">
        <v>29333</v>
      </c>
      <c r="H3305" s="561" t="s">
        <v>29334</v>
      </c>
      <c r="I3305" s="561" t="s">
        <v>23270</v>
      </c>
      <c r="J3305" s="561" t="s">
        <v>7063</v>
      </c>
      <c r="K3305" s="562" t="s">
        <v>29335</v>
      </c>
      <c r="L3305" s="561" t="s">
        <v>25</v>
      </c>
    </row>
    <row r="3306" spans="1:12" x14ac:dyDescent="0.25">
      <c r="A3306" s="561" t="s">
        <v>3334</v>
      </c>
      <c r="B3306" s="561" t="s">
        <v>3335</v>
      </c>
      <c r="C3306" s="561" t="s">
        <v>3336</v>
      </c>
      <c r="D3306" s="561" t="s">
        <v>3337</v>
      </c>
      <c r="E3306" s="562" t="s">
        <v>22</v>
      </c>
      <c r="F3306" s="561" t="s">
        <v>22</v>
      </c>
      <c r="G3306" s="561" t="s">
        <v>29336</v>
      </c>
      <c r="H3306" s="561" t="s">
        <v>29337</v>
      </c>
      <c r="I3306" s="561" t="s">
        <v>23270</v>
      </c>
      <c r="J3306" s="561" t="s">
        <v>24</v>
      </c>
      <c r="K3306" s="562" t="s">
        <v>29338</v>
      </c>
      <c r="L3306" s="561" t="s">
        <v>25</v>
      </c>
    </row>
    <row r="3307" spans="1:12" x14ac:dyDescent="0.25">
      <c r="A3307" s="561" t="s">
        <v>3334</v>
      </c>
      <c r="B3307" s="561" t="s">
        <v>3335</v>
      </c>
      <c r="C3307" s="561" t="s">
        <v>3336</v>
      </c>
      <c r="D3307" s="561" t="s">
        <v>3337</v>
      </c>
      <c r="E3307" s="562" t="s">
        <v>22</v>
      </c>
      <c r="F3307" s="561" t="s">
        <v>22</v>
      </c>
      <c r="G3307" s="561" t="s">
        <v>29339</v>
      </c>
      <c r="H3307" s="561" t="s">
        <v>29340</v>
      </c>
      <c r="I3307" s="561" t="s">
        <v>23270</v>
      </c>
      <c r="J3307" s="561" t="s">
        <v>24</v>
      </c>
      <c r="K3307" s="562" t="s">
        <v>29341</v>
      </c>
      <c r="L3307" s="561" t="s">
        <v>25</v>
      </c>
    </row>
    <row r="3308" spans="1:12" x14ac:dyDescent="0.25">
      <c r="A3308" s="561" t="s">
        <v>3334</v>
      </c>
      <c r="B3308" s="561" t="s">
        <v>3335</v>
      </c>
      <c r="C3308" s="561" t="s">
        <v>3336</v>
      </c>
      <c r="D3308" s="561" t="s">
        <v>3337</v>
      </c>
      <c r="E3308" s="562" t="s">
        <v>22</v>
      </c>
      <c r="F3308" s="561" t="s">
        <v>22</v>
      </c>
      <c r="G3308" s="561" t="s">
        <v>29342</v>
      </c>
      <c r="H3308" s="561" t="s">
        <v>29343</v>
      </c>
      <c r="I3308" s="561" t="s">
        <v>23270</v>
      </c>
      <c r="J3308" s="561" t="s">
        <v>24</v>
      </c>
      <c r="K3308" s="562" t="s">
        <v>29344</v>
      </c>
      <c r="L3308" s="561" t="s">
        <v>25</v>
      </c>
    </row>
    <row r="3309" spans="1:12" x14ac:dyDescent="0.25">
      <c r="A3309" s="561" t="s">
        <v>3334</v>
      </c>
      <c r="B3309" s="561" t="s">
        <v>3335</v>
      </c>
      <c r="C3309" s="561" t="s">
        <v>3336</v>
      </c>
      <c r="D3309" s="561" t="s">
        <v>3337</v>
      </c>
      <c r="E3309" s="562" t="s">
        <v>22</v>
      </c>
      <c r="F3309" s="561" t="s">
        <v>22</v>
      </c>
      <c r="G3309" s="561" t="s">
        <v>29345</v>
      </c>
      <c r="H3309" s="561" t="s">
        <v>29346</v>
      </c>
      <c r="I3309" s="561" t="s">
        <v>23270</v>
      </c>
      <c r="J3309" s="561" t="s">
        <v>24</v>
      </c>
      <c r="K3309" s="562" t="s">
        <v>29347</v>
      </c>
      <c r="L3309" s="561" t="s">
        <v>25</v>
      </c>
    </row>
    <row r="3310" spans="1:12" x14ac:dyDescent="0.25">
      <c r="A3310" s="561" t="s">
        <v>3334</v>
      </c>
      <c r="B3310" s="561" t="s">
        <v>3335</v>
      </c>
      <c r="C3310" s="561" t="s">
        <v>3336</v>
      </c>
      <c r="D3310" s="561" t="s">
        <v>3337</v>
      </c>
      <c r="E3310" s="562" t="s">
        <v>22</v>
      </c>
      <c r="F3310" s="561" t="s">
        <v>22</v>
      </c>
      <c r="G3310" s="561" t="s">
        <v>29348</v>
      </c>
      <c r="H3310" s="561" t="s">
        <v>29349</v>
      </c>
      <c r="I3310" s="561" t="s">
        <v>23270</v>
      </c>
      <c r="J3310" s="561" t="s">
        <v>7063</v>
      </c>
      <c r="K3310" s="562" t="s">
        <v>29350</v>
      </c>
      <c r="L3310" s="561" t="s">
        <v>25</v>
      </c>
    </row>
    <row r="3311" spans="1:12" x14ac:dyDescent="0.25">
      <c r="A3311" s="561" t="s">
        <v>3334</v>
      </c>
      <c r="B3311" s="561" t="s">
        <v>3335</v>
      </c>
      <c r="C3311" s="561" t="s">
        <v>3336</v>
      </c>
      <c r="D3311" s="561" t="s">
        <v>3337</v>
      </c>
      <c r="E3311" s="562" t="s">
        <v>22</v>
      </c>
      <c r="F3311" s="561" t="s">
        <v>22</v>
      </c>
      <c r="G3311" s="561" t="s">
        <v>29351</v>
      </c>
      <c r="H3311" s="561" t="s">
        <v>29352</v>
      </c>
      <c r="I3311" s="561" t="s">
        <v>23270</v>
      </c>
      <c r="J3311" s="561" t="s">
        <v>7063</v>
      </c>
      <c r="K3311" s="562" t="s">
        <v>29353</v>
      </c>
      <c r="L3311" s="561" t="s">
        <v>25</v>
      </c>
    </row>
    <row r="3312" spans="1:12" x14ac:dyDescent="0.25">
      <c r="A3312" s="561" t="s">
        <v>3334</v>
      </c>
      <c r="B3312" s="561" t="s">
        <v>3335</v>
      </c>
      <c r="C3312" s="561" t="s">
        <v>3338</v>
      </c>
      <c r="D3312" s="561" t="s">
        <v>3339</v>
      </c>
      <c r="E3312" s="562" t="s">
        <v>22</v>
      </c>
      <c r="F3312" s="561" t="s">
        <v>22</v>
      </c>
      <c r="G3312" s="561" t="s">
        <v>29354</v>
      </c>
      <c r="H3312" s="561" t="s">
        <v>3340</v>
      </c>
      <c r="I3312" s="561" t="s">
        <v>23148</v>
      </c>
      <c r="J3312" s="561" t="s">
        <v>24</v>
      </c>
      <c r="K3312" s="562" t="s">
        <v>8041</v>
      </c>
      <c r="L3312" s="561" t="s">
        <v>25</v>
      </c>
    </row>
    <row r="3313" spans="1:12" x14ac:dyDescent="0.25">
      <c r="A3313" s="561" t="s">
        <v>3334</v>
      </c>
      <c r="B3313" s="561" t="s">
        <v>3335</v>
      </c>
      <c r="C3313" s="561" t="s">
        <v>3338</v>
      </c>
      <c r="D3313" s="561" t="s">
        <v>3339</v>
      </c>
      <c r="E3313" s="562" t="s">
        <v>22</v>
      </c>
      <c r="F3313" s="561" t="s">
        <v>22</v>
      </c>
      <c r="G3313" s="561" t="s">
        <v>29355</v>
      </c>
      <c r="H3313" s="561" t="s">
        <v>3342</v>
      </c>
      <c r="I3313" s="561" t="s">
        <v>23148</v>
      </c>
      <c r="J3313" s="561" t="s">
        <v>24</v>
      </c>
      <c r="K3313" s="562" t="s">
        <v>6422</v>
      </c>
      <c r="L3313" s="561" t="s">
        <v>25</v>
      </c>
    </row>
    <row r="3314" spans="1:12" x14ac:dyDescent="0.25">
      <c r="A3314" s="561" t="s">
        <v>3334</v>
      </c>
      <c r="B3314" s="561" t="s">
        <v>3335</v>
      </c>
      <c r="C3314" s="561" t="s">
        <v>3338</v>
      </c>
      <c r="D3314" s="561" t="s">
        <v>3339</v>
      </c>
      <c r="E3314" s="562" t="s">
        <v>22</v>
      </c>
      <c r="F3314" s="561" t="s">
        <v>22</v>
      </c>
      <c r="G3314" s="561" t="s">
        <v>29356</v>
      </c>
      <c r="H3314" s="561" t="s">
        <v>3344</v>
      </c>
      <c r="I3314" s="561" t="s">
        <v>23148</v>
      </c>
      <c r="J3314" s="561" t="s">
        <v>24</v>
      </c>
      <c r="K3314" s="562" t="s">
        <v>1250</v>
      </c>
      <c r="L3314" s="561" t="s">
        <v>25</v>
      </c>
    </row>
    <row r="3315" spans="1:12" x14ac:dyDescent="0.25">
      <c r="A3315" s="561" t="s">
        <v>3334</v>
      </c>
      <c r="B3315" s="561" t="s">
        <v>3335</v>
      </c>
      <c r="C3315" s="561" t="s">
        <v>3338</v>
      </c>
      <c r="D3315" s="561" t="s">
        <v>3339</v>
      </c>
      <c r="E3315" s="562" t="s">
        <v>22</v>
      </c>
      <c r="F3315" s="561" t="s">
        <v>22</v>
      </c>
      <c r="G3315" s="561" t="s">
        <v>29357</v>
      </c>
      <c r="H3315" s="561" t="s">
        <v>3345</v>
      </c>
      <c r="I3315" s="561" t="s">
        <v>23148</v>
      </c>
      <c r="J3315" s="561" t="s">
        <v>24</v>
      </c>
      <c r="K3315" s="562" t="s">
        <v>556</v>
      </c>
      <c r="L3315" s="561" t="s">
        <v>25</v>
      </c>
    </row>
    <row r="3316" spans="1:12" x14ac:dyDescent="0.25">
      <c r="A3316" s="561" t="s">
        <v>3334</v>
      </c>
      <c r="B3316" s="561" t="s">
        <v>3335</v>
      </c>
      <c r="C3316" s="561" t="s">
        <v>3338</v>
      </c>
      <c r="D3316" s="561" t="s">
        <v>3339</v>
      </c>
      <c r="E3316" s="562" t="s">
        <v>22</v>
      </c>
      <c r="F3316" s="561" t="s">
        <v>22</v>
      </c>
      <c r="G3316" s="561" t="s">
        <v>29358</v>
      </c>
      <c r="H3316" s="561" t="s">
        <v>3346</v>
      </c>
      <c r="I3316" s="561" t="s">
        <v>23148</v>
      </c>
      <c r="J3316" s="561" t="s">
        <v>24</v>
      </c>
      <c r="K3316" s="562" t="s">
        <v>2346</v>
      </c>
      <c r="L3316" s="561" t="s">
        <v>25</v>
      </c>
    </row>
    <row r="3317" spans="1:12" x14ac:dyDescent="0.25">
      <c r="A3317" s="561" t="s">
        <v>3334</v>
      </c>
      <c r="B3317" s="561" t="s">
        <v>3335</v>
      </c>
      <c r="C3317" s="561" t="s">
        <v>3338</v>
      </c>
      <c r="D3317" s="561" t="s">
        <v>3339</v>
      </c>
      <c r="E3317" s="562" t="s">
        <v>22</v>
      </c>
      <c r="F3317" s="561" t="s">
        <v>22</v>
      </c>
      <c r="G3317" s="561" t="s">
        <v>29359</v>
      </c>
      <c r="H3317" s="561" t="s">
        <v>3347</v>
      </c>
      <c r="I3317" s="561" t="s">
        <v>23148</v>
      </c>
      <c r="J3317" s="561" t="s">
        <v>24</v>
      </c>
      <c r="K3317" s="562" t="s">
        <v>2746</v>
      </c>
      <c r="L3317" s="561" t="s">
        <v>25</v>
      </c>
    </row>
    <row r="3318" spans="1:12" x14ac:dyDescent="0.25">
      <c r="A3318" s="561" t="s">
        <v>3334</v>
      </c>
      <c r="B3318" s="561" t="s">
        <v>3335</v>
      </c>
      <c r="C3318" s="561" t="s">
        <v>3338</v>
      </c>
      <c r="D3318" s="561" t="s">
        <v>3339</v>
      </c>
      <c r="E3318" s="562" t="s">
        <v>22</v>
      </c>
      <c r="F3318" s="561" t="s">
        <v>22</v>
      </c>
      <c r="G3318" s="561" t="s">
        <v>29360</v>
      </c>
      <c r="H3318" s="561" t="s">
        <v>3348</v>
      </c>
      <c r="I3318" s="561" t="s">
        <v>23148</v>
      </c>
      <c r="J3318" s="561" t="s">
        <v>24</v>
      </c>
      <c r="K3318" s="562" t="s">
        <v>2713</v>
      </c>
      <c r="L3318" s="561" t="s">
        <v>25</v>
      </c>
    </row>
    <row r="3319" spans="1:12" x14ac:dyDescent="0.25">
      <c r="A3319" s="561" t="s">
        <v>3334</v>
      </c>
      <c r="B3319" s="561" t="s">
        <v>3335</v>
      </c>
      <c r="C3319" s="561" t="s">
        <v>3338</v>
      </c>
      <c r="D3319" s="561" t="s">
        <v>3339</v>
      </c>
      <c r="E3319" s="562" t="s">
        <v>22</v>
      </c>
      <c r="F3319" s="561" t="s">
        <v>22</v>
      </c>
      <c r="G3319" s="561" t="s">
        <v>29361</v>
      </c>
      <c r="H3319" s="561" t="s">
        <v>3350</v>
      </c>
      <c r="I3319" s="561" t="s">
        <v>23148</v>
      </c>
      <c r="J3319" s="561" t="s">
        <v>24</v>
      </c>
      <c r="K3319" s="562" t="s">
        <v>3446</v>
      </c>
      <c r="L3319" s="561" t="s">
        <v>25</v>
      </c>
    </row>
    <row r="3320" spans="1:12" x14ac:dyDescent="0.25">
      <c r="A3320" s="561" t="s">
        <v>3334</v>
      </c>
      <c r="B3320" s="561" t="s">
        <v>3335</v>
      </c>
      <c r="C3320" s="561" t="s">
        <v>3338</v>
      </c>
      <c r="D3320" s="561" t="s">
        <v>3339</v>
      </c>
      <c r="E3320" s="562" t="s">
        <v>22</v>
      </c>
      <c r="F3320" s="561" t="s">
        <v>22</v>
      </c>
      <c r="G3320" s="561" t="s">
        <v>29362</v>
      </c>
      <c r="H3320" s="561" t="s">
        <v>3352</v>
      </c>
      <c r="I3320" s="561" t="s">
        <v>23148</v>
      </c>
      <c r="J3320" s="561" t="s">
        <v>24</v>
      </c>
      <c r="K3320" s="562" t="s">
        <v>5571</v>
      </c>
      <c r="L3320" s="561" t="s">
        <v>25</v>
      </c>
    </row>
    <row r="3321" spans="1:12" x14ac:dyDescent="0.25">
      <c r="A3321" s="561" t="s">
        <v>3334</v>
      </c>
      <c r="B3321" s="561" t="s">
        <v>3335</v>
      </c>
      <c r="C3321" s="561" t="s">
        <v>3338</v>
      </c>
      <c r="D3321" s="561" t="s">
        <v>3339</v>
      </c>
      <c r="E3321" s="562" t="s">
        <v>22</v>
      </c>
      <c r="F3321" s="561" t="s">
        <v>22</v>
      </c>
      <c r="G3321" s="561" t="s">
        <v>29363</v>
      </c>
      <c r="H3321" s="561" t="s">
        <v>3354</v>
      </c>
      <c r="I3321" s="561" t="s">
        <v>23148</v>
      </c>
      <c r="J3321" s="561" t="s">
        <v>24</v>
      </c>
      <c r="K3321" s="562" t="s">
        <v>7965</v>
      </c>
      <c r="L3321" s="561" t="s">
        <v>25</v>
      </c>
    </row>
    <row r="3322" spans="1:12" x14ac:dyDescent="0.25">
      <c r="A3322" s="561" t="s">
        <v>3334</v>
      </c>
      <c r="B3322" s="561" t="s">
        <v>3335</v>
      </c>
      <c r="C3322" s="561" t="s">
        <v>3338</v>
      </c>
      <c r="D3322" s="561" t="s">
        <v>3339</v>
      </c>
      <c r="E3322" s="562" t="s">
        <v>22</v>
      </c>
      <c r="F3322" s="561" t="s">
        <v>22</v>
      </c>
      <c r="G3322" s="561" t="s">
        <v>29364</v>
      </c>
      <c r="H3322" s="561" t="s">
        <v>3356</v>
      </c>
      <c r="I3322" s="561" t="s">
        <v>23148</v>
      </c>
      <c r="J3322" s="561" t="s">
        <v>24</v>
      </c>
      <c r="K3322" s="562" t="s">
        <v>5958</v>
      </c>
      <c r="L3322" s="561" t="s">
        <v>25</v>
      </c>
    </row>
    <row r="3323" spans="1:12" x14ac:dyDescent="0.25">
      <c r="A3323" s="561" t="s">
        <v>3334</v>
      </c>
      <c r="B3323" s="561" t="s">
        <v>3335</v>
      </c>
      <c r="C3323" s="561" t="s">
        <v>3338</v>
      </c>
      <c r="D3323" s="561" t="s">
        <v>3339</v>
      </c>
      <c r="E3323" s="562" t="s">
        <v>22</v>
      </c>
      <c r="F3323" s="561" t="s">
        <v>22</v>
      </c>
      <c r="G3323" s="561" t="s">
        <v>29365</v>
      </c>
      <c r="H3323" s="561" t="s">
        <v>3357</v>
      </c>
      <c r="I3323" s="561" t="s">
        <v>23148</v>
      </c>
      <c r="J3323" s="561" t="s">
        <v>24</v>
      </c>
      <c r="K3323" s="562" t="s">
        <v>29366</v>
      </c>
      <c r="L3323" s="561" t="s">
        <v>25</v>
      </c>
    </row>
    <row r="3324" spans="1:12" x14ac:dyDescent="0.25">
      <c r="A3324" s="561" t="s">
        <v>3334</v>
      </c>
      <c r="B3324" s="561" t="s">
        <v>3335</v>
      </c>
      <c r="C3324" s="561" t="s">
        <v>3338</v>
      </c>
      <c r="D3324" s="561" t="s">
        <v>3339</v>
      </c>
      <c r="E3324" s="562" t="s">
        <v>22</v>
      </c>
      <c r="F3324" s="561" t="s">
        <v>22</v>
      </c>
      <c r="G3324" s="561" t="s">
        <v>29367</v>
      </c>
      <c r="H3324" s="561" t="s">
        <v>3358</v>
      </c>
      <c r="I3324" s="561" t="s">
        <v>23148</v>
      </c>
      <c r="J3324" s="561" t="s">
        <v>24</v>
      </c>
      <c r="K3324" s="562" t="s">
        <v>1167</v>
      </c>
      <c r="L3324" s="561" t="s">
        <v>25</v>
      </c>
    </row>
    <row r="3325" spans="1:12" x14ac:dyDescent="0.25">
      <c r="A3325" s="561" t="s">
        <v>3334</v>
      </c>
      <c r="B3325" s="561" t="s">
        <v>3335</v>
      </c>
      <c r="C3325" s="561" t="s">
        <v>3338</v>
      </c>
      <c r="D3325" s="561" t="s">
        <v>3339</v>
      </c>
      <c r="E3325" s="562" t="s">
        <v>22</v>
      </c>
      <c r="F3325" s="561" t="s">
        <v>22</v>
      </c>
      <c r="G3325" s="561" t="s">
        <v>29368</v>
      </c>
      <c r="H3325" s="561" t="s">
        <v>3359</v>
      </c>
      <c r="I3325" s="561" t="s">
        <v>23148</v>
      </c>
      <c r="J3325" s="561" t="s">
        <v>24</v>
      </c>
      <c r="K3325" s="562" t="s">
        <v>149</v>
      </c>
      <c r="L3325" s="561" t="s">
        <v>25</v>
      </c>
    </row>
    <row r="3326" spans="1:12" x14ac:dyDescent="0.25">
      <c r="A3326" s="561" t="s">
        <v>3334</v>
      </c>
      <c r="B3326" s="561" t="s">
        <v>3335</v>
      </c>
      <c r="C3326" s="561" t="s">
        <v>3338</v>
      </c>
      <c r="D3326" s="561" t="s">
        <v>3339</v>
      </c>
      <c r="E3326" s="562" t="s">
        <v>22</v>
      </c>
      <c r="F3326" s="561" t="s">
        <v>22</v>
      </c>
      <c r="G3326" s="561" t="s">
        <v>29369</v>
      </c>
      <c r="H3326" s="561" t="s">
        <v>3360</v>
      </c>
      <c r="I3326" s="561" t="s">
        <v>23148</v>
      </c>
      <c r="J3326" s="561" t="s">
        <v>24</v>
      </c>
      <c r="K3326" s="562" t="s">
        <v>7834</v>
      </c>
      <c r="L3326" s="561" t="s">
        <v>25</v>
      </c>
    </row>
    <row r="3327" spans="1:12" x14ac:dyDescent="0.25">
      <c r="A3327" s="561" t="s">
        <v>3334</v>
      </c>
      <c r="B3327" s="561" t="s">
        <v>3335</v>
      </c>
      <c r="C3327" s="561" t="s">
        <v>3338</v>
      </c>
      <c r="D3327" s="561" t="s">
        <v>3339</v>
      </c>
      <c r="E3327" s="562" t="s">
        <v>22</v>
      </c>
      <c r="F3327" s="561" t="s">
        <v>22</v>
      </c>
      <c r="G3327" s="561" t="s">
        <v>29370</v>
      </c>
      <c r="H3327" s="561" t="s">
        <v>3361</v>
      </c>
      <c r="I3327" s="561" t="s">
        <v>23148</v>
      </c>
      <c r="J3327" s="561" t="s">
        <v>24</v>
      </c>
      <c r="K3327" s="562" t="s">
        <v>5248</v>
      </c>
      <c r="L3327" s="561" t="s">
        <v>25</v>
      </c>
    </row>
    <row r="3328" spans="1:12" x14ac:dyDescent="0.25">
      <c r="A3328" s="561" t="s">
        <v>3334</v>
      </c>
      <c r="B3328" s="561" t="s">
        <v>3335</v>
      </c>
      <c r="C3328" s="561" t="s">
        <v>3338</v>
      </c>
      <c r="D3328" s="561" t="s">
        <v>3339</v>
      </c>
      <c r="E3328" s="562" t="s">
        <v>22</v>
      </c>
      <c r="F3328" s="561" t="s">
        <v>22</v>
      </c>
      <c r="G3328" s="561" t="s">
        <v>29371</v>
      </c>
      <c r="H3328" s="561" t="s">
        <v>3363</v>
      </c>
      <c r="I3328" s="561" t="s">
        <v>23148</v>
      </c>
      <c r="J3328" s="561" t="s">
        <v>24</v>
      </c>
      <c r="K3328" s="562" t="s">
        <v>7800</v>
      </c>
      <c r="L3328" s="561" t="s">
        <v>25</v>
      </c>
    </row>
    <row r="3329" spans="1:12" x14ac:dyDescent="0.25">
      <c r="A3329" s="561" t="s">
        <v>3334</v>
      </c>
      <c r="B3329" s="561" t="s">
        <v>3335</v>
      </c>
      <c r="C3329" s="561" t="s">
        <v>3338</v>
      </c>
      <c r="D3329" s="561" t="s">
        <v>3339</v>
      </c>
      <c r="E3329" s="562" t="s">
        <v>22</v>
      </c>
      <c r="F3329" s="561" t="s">
        <v>22</v>
      </c>
      <c r="G3329" s="561" t="s">
        <v>29372</v>
      </c>
      <c r="H3329" s="561" t="s">
        <v>3364</v>
      </c>
      <c r="I3329" s="561" t="s">
        <v>23148</v>
      </c>
      <c r="J3329" s="561" t="s">
        <v>24</v>
      </c>
      <c r="K3329" s="562" t="s">
        <v>4675</v>
      </c>
      <c r="L3329" s="561" t="s">
        <v>25</v>
      </c>
    </row>
    <row r="3330" spans="1:12" x14ac:dyDescent="0.25">
      <c r="A3330" s="561" t="s">
        <v>3334</v>
      </c>
      <c r="B3330" s="561" t="s">
        <v>3335</v>
      </c>
      <c r="C3330" s="561" t="s">
        <v>3338</v>
      </c>
      <c r="D3330" s="561" t="s">
        <v>3339</v>
      </c>
      <c r="E3330" s="562" t="s">
        <v>22</v>
      </c>
      <c r="F3330" s="561" t="s">
        <v>22</v>
      </c>
      <c r="G3330" s="561" t="s">
        <v>29373</v>
      </c>
      <c r="H3330" s="561" t="s">
        <v>3365</v>
      </c>
      <c r="I3330" s="561" t="s">
        <v>23148</v>
      </c>
      <c r="J3330" s="561" t="s">
        <v>24</v>
      </c>
      <c r="K3330" s="562" t="s">
        <v>29374</v>
      </c>
      <c r="L3330" s="561" t="s">
        <v>25</v>
      </c>
    </row>
    <row r="3331" spans="1:12" x14ac:dyDescent="0.25">
      <c r="A3331" s="561" t="s">
        <v>3334</v>
      </c>
      <c r="B3331" s="561" t="s">
        <v>3335</v>
      </c>
      <c r="C3331" s="561" t="s">
        <v>3338</v>
      </c>
      <c r="D3331" s="561" t="s">
        <v>3339</v>
      </c>
      <c r="E3331" s="562" t="s">
        <v>22</v>
      </c>
      <c r="F3331" s="561" t="s">
        <v>22</v>
      </c>
      <c r="G3331" s="561" t="s">
        <v>29375</v>
      </c>
      <c r="H3331" s="561" t="s">
        <v>3367</v>
      </c>
      <c r="I3331" s="561" t="s">
        <v>23148</v>
      </c>
      <c r="J3331" s="561" t="s">
        <v>24</v>
      </c>
      <c r="K3331" s="562" t="s">
        <v>7353</v>
      </c>
      <c r="L3331" s="561" t="s">
        <v>25</v>
      </c>
    </row>
    <row r="3332" spans="1:12" x14ac:dyDescent="0.25">
      <c r="A3332" s="561" t="s">
        <v>3334</v>
      </c>
      <c r="B3332" s="561" t="s">
        <v>3335</v>
      </c>
      <c r="C3332" s="561" t="s">
        <v>3338</v>
      </c>
      <c r="D3332" s="561" t="s">
        <v>3339</v>
      </c>
      <c r="E3332" s="562" t="s">
        <v>22</v>
      </c>
      <c r="F3332" s="561" t="s">
        <v>22</v>
      </c>
      <c r="G3332" s="561" t="s">
        <v>29376</v>
      </c>
      <c r="H3332" s="561" t="s">
        <v>3369</v>
      </c>
      <c r="I3332" s="561" t="s">
        <v>23148</v>
      </c>
      <c r="J3332" s="561" t="s">
        <v>24</v>
      </c>
      <c r="K3332" s="562" t="s">
        <v>2417</v>
      </c>
      <c r="L3332" s="561" t="s">
        <v>25</v>
      </c>
    </row>
    <row r="3333" spans="1:12" x14ac:dyDescent="0.25">
      <c r="A3333" s="561" t="s">
        <v>3334</v>
      </c>
      <c r="B3333" s="561" t="s">
        <v>3335</v>
      </c>
      <c r="C3333" s="561" t="s">
        <v>3338</v>
      </c>
      <c r="D3333" s="561" t="s">
        <v>3339</v>
      </c>
      <c r="E3333" s="562" t="s">
        <v>22</v>
      </c>
      <c r="F3333" s="561" t="s">
        <v>22</v>
      </c>
      <c r="G3333" s="561" t="s">
        <v>29377</v>
      </c>
      <c r="H3333" s="561" t="s">
        <v>3370</v>
      </c>
      <c r="I3333" s="561" t="s">
        <v>23148</v>
      </c>
      <c r="J3333" s="561" t="s">
        <v>24</v>
      </c>
      <c r="K3333" s="562" t="s">
        <v>3759</v>
      </c>
      <c r="L3333" s="561" t="s">
        <v>25</v>
      </c>
    </row>
    <row r="3334" spans="1:12" x14ac:dyDescent="0.25">
      <c r="A3334" s="561" t="s">
        <v>3334</v>
      </c>
      <c r="B3334" s="561" t="s">
        <v>3335</v>
      </c>
      <c r="C3334" s="561" t="s">
        <v>3338</v>
      </c>
      <c r="D3334" s="561" t="s">
        <v>3339</v>
      </c>
      <c r="E3334" s="562" t="s">
        <v>22</v>
      </c>
      <c r="F3334" s="561" t="s">
        <v>22</v>
      </c>
      <c r="G3334" s="561" t="s">
        <v>29378</v>
      </c>
      <c r="H3334" s="561" t="s">
        <v>3371</v>
      </c>
      <c r="I3334" s="561" t="s">
        <v>23148</v>
      </c>
      <c r="J3334" s="561" t="s">
        <v>24</v>
      </c>
      <c r="K3334" s="562" t="s">
        <v>1842</v>
      </c>
      <c r="L3334" s="561" t="s">
        <v>25</v>
      </c>
    </row>
    <row r="3335" spans="1:12" x14ac:dyDescent="0.25">
      <c r="A3335" s="561" t="s">
        <v>3334</v>
      </c>
      <c r="B3335" s="561" t="s">
        <v>3335</v>
      </c>
      <c r="C3335" s="561" t="s">
        <v>3338</v>
      </c>
      <c r="D3335" s="561" t="s">
        <v>3339</v>
      </c>
      <c r="E3335" s="562" t="s">
        <v>22</v>
      </c>
      <c r="F3335" s="561" t="s">
        <v>22</v>
      </c>
      <c r="G3335" s="561" t="s">
        <v>29379</v>
      </c>
      <c r="H3335" s="561" t="s">
        <v>3372</v>
      </c>
      <c r="I3335" s="561" t="s">
        <v>23148</v>
      </c>
      <c r="J3335" s="561" t="s">
        <v>24</v>
      </c>
      <c r="K3335" s="562" t="s">
        <v>29380</v>
      </c>
      <c r="L3335" s="561" t="s">
        <v>25</v>
      </c>
    </row>
    <row r="3336" spans="1:12" x14ac:dyDescent="0.25">
      <c r="A3336" s="561" t="s">
        <v>3334</v>
      </c>
      <c r="B3336" s="561" t="s">
        <v>3335</v>
      </c>
      <c r="C3336" s="561" t="s">
        <v>3338</v>
      </c>
      <c r="D3336" s="561" t="s">
        <v>3339</v>
      </c>
      <c r="E3336" s="562" t="s">
        <v>22</v>
      </c>
      <c r="F3336" s="561" t="s">
        <v>22</v>
      </c>
      <c r="G3336" s="561" t="s">
        <v>29381</v>
      </c>
      <c r="H3336" s="561" t="s">
        <v>3373</v>
      </c>
      <c r="I3336" s="561" t="s">
        <v>23148</v>
      </c>
      <c r="J3336" s="561" t="s">
        <v>24</v>
      </c>
      <c r="K3336" s="562" t="s">
        <v>3976</v>
      </c>
      <c r="L3336" s="561" t="s">
        <v>25</v>
      </c>
    </row>
    <row r="3337" spans="1:12" x14ac:dyDescent="0.25">
      <c r="A3337" s="561" t="s">
        <v>3334</v>
      </c>
      <c r="B3337" s="561" t="s">
        <v>3335</v>
      </c>
      <c r="C3337" s="561" t="s">
        <v>3338</v>
      </c>
      <c r="D3337" s="561" t="s">
        <v>3339</v>
      </c>
      <c r="E3337" s="562" t="s">
        <v>22</v>
      </c>
      <c r="F3337" s="561" t="s">
        <v>22</v>
      </c>
      <c r="G3337" s="561" t="s">
        <v>29382</v>
      </c>
      <c r="H3337" s="561" t="s">
        <v>3374</v>
      </c>
      <c r="I3337" s="561" t="s">
        <v>23148</v>
      </c>
      <c r="J3337" s="561" t="s">
        <v>24</v>
      </c>
      <c r="K3337" s="562" t="s">
        <v>1914</v>
      </c>
      <c r="L3337" s="561" t="s">
        <v>25</v>
      </c>
    </row>
    <row r="3338" spans="1:12" x14ac:dyDescent="0.25">
      <c r="A3338" s="561" t="s">
        <v>3334</v>
      </c>
      <c r="B3338" s="561" t="s">
        <v>3335</v>
      </c>
      <c r="C3338" s="561" t="s">
        <v>3338</v>
      </c>
      <c r="D3338" s="561" t="s">
        <v>3339</v>
      </c>
      <c r="E3338" s="562" t="s">
        <v>22</v>
      </c>
      <c r="F3338" s="561" t="s">
        <v>22</v>
      </c>
      <c r="G3338" s="561" t="s">
        <v>29383</v>
      </c>
      <c r="H3338" s="561" t="s">
        <v>3375</v>
      </c>
      <c r="I3338" s="561" t="s">
        <v>23148</v>
      </c>
      <c r="J3338" s="561" t="s">
        <v>24</v>
      </c>
      <c r="K3338" s="562" t="s">
        <v>6836</v>
      </c>
      <c r="L3338" s="561" t="s">
        <v>25</v>
      </c>
    </row>
    <row r="3339" spans="1:12" x14ac:dyDescent="0.25">
      <c r="A3339" s="561" t="s">
        <v>3334</v>
      </c>
      <c r="B3339" s="561" t="s">
        <v>3335</v>
      </c>
      <c r="C3339" s="561" t="s">
        <v>3338</v>
      </c>
      <c r="D3339" s="561" t="s">
        <v>3339</v>
      </c>
      <c r="E3339" s="562" t="s">
        <v>22</v>
      </c>
      <c r="F3339" s="561" t="s">
        <v>22</v>
      </c>
      <c r="G3339" s="561" t="s">
        <v>29384</v>
      </c>
      <c r="H3339" s="561" t="s">
        <v>3376</v>
      </c>
      <c r="I3339" s="561" t="s">
        <v>23148</v>
      </c>
      <c r="J3339" s="561" t="s">
        <v>24</v>
      </c>
      <c r="K3339" s="562" t="s">
        <v>1252</v>
      </c>
      <c r="L3339" s="561" t="s">
        <v>25</v>
      </c>
    </row>
    <row r="3340" spans="1:12" x14ac:dyDescent="0.25">
      <c r="A3340" s="561" t="s">
        <v>3334</v>
      </c>
      <c r="B3340" s="561" t="s">
        <v>3335</v>
      </c>
      <c r="C3340" s="561" t="s">
        <v>3338</v>
      </c>
      <c r="D3340" s="561" t="s">
        <v>3339</v>
      </c>
      <c r="E3340" s="562" t="s">
        <v>22</v>
      </c>
      <c r="F3340" s="561" t="s">
        <v>22</v>
      </c>
      <c r="G3340" s="561" t="s">
        <v>29385</v>
      </c>
      <c r="H3340" s="561" t="s">
        <v>3377</v>
      </c>
      <c r="I3340" s="561" t="s">
        <v>23148</v>
      </c>
      <c r="J3340" s="561" t="s">
        <v>24</v>
      </c>
      <c r="K3340" s="562" t="s">
        <v>900</v>
      </c>
      <c r="L3340" s="561" t="s">
        <v>25</v>
      </c>
    </row>
    <row r="3341" spans="1:12" x14ac:dyDescent="0.25">
      <c r="A3341" s="561" t="s">
        <v>3334</v>
      </c>
      <c r="B3341" s="561" t="s">
        <v>3335</v>
      </c>
      <c r="C3341" s="561" t="s">
        <v>3338</v>
      </c>
      <c r="D3341" s="561" t="s">
        <v>3339</v>
      </c>
      <c r="E3341" s="562" t="s">
        <v>22</v>
      </c>
      <c r="F3341" s="561" t="s">
        <v>22</v>
      </c>
      <c r="G3341" s="561" t="s">
        <v>29386</v>
      </c>
      <c r="H3341" s="561" t="s">
        <v>3378</v>
      </c>
      <c r="I3341" s="561" t="s">
        <v>23148</v>
      </c>
      <c r="J3341" s="561" t="s">
        <v>24</v>
      </c>
      <c r="K3341" s="562" t="s">
        <v>7592</v>
      </c>
      <c r="L3341" s="561" t="s">
        <v>25</v>
      </c>
    </row>
    <row r="3342" spans="1:12" x14ac:dyDescent="0.25">
      <c r="A3342" s="561" t="s">
        <v>3334</v>
      </c>
      <c r="B3342" s="561" t="s">
        <v>3335</v>
      </c>
      <c r="C3342" s="561" t="s">
        <v>3338</v>
      </c>
      <c r="D3342" s="561" t="s">
        <v>3339</v>
      </c>
      <c r="E3342" s="562" t="s">
        <v>22</v>
      </c>
      <c r="F3342" s="561" t="s">
        <v>22</v>
      </c>
      <c r="G3342" s="561" t="s">
        <v>29387</v>
      </c>
      <c r="H3342" s="561" t="s">
        <v>3379</v>
      </c>
      <c r="I3342" s="561" t="s">
        <v>23148</v>
      </c>
      <c r="J3342" s="561" t="s">
        <v>24</v>
      </c>
      <c r="K3342" s="562" t="s">
        <v>1144</v>
      </c>
      <c r="L3342" s="561" t="s">
        <v>25</v>
      </c>
    </row>
    <row r="3343" spans="1:12" x14ac:dyDescent="0.25">
      <c r="A3343" s="561" t="s">
        <v>3334</v>
      </c>
      <c r="B3343" s="561" t="s">
        <v>3335</v>
      </c>
      <c r="C3343" s="561" t="s">
        <v>3338</v>
      </c>
      <c r="D3343" s="561" t="s">
        <v>3339</v>
      </c>
      <c r="E3343" s="562" t="s">
        <v>22</v>
      </c>
      <c r="F3343" s="561" t="s">
        <v>22</v>
      </c>
      <c r="G3343" s="561" t="s">
        <v>29388</v>
      </c>
      <c r="H3343" s="561" t="s">
        <v>3380</v>
      </c>
      <c r="I3343" s="561" t="s">
        <v>23148</v>
      </c>
      <c r="J3343" s="561" t="s">
        <v>24</v>
      </c>
      <c r="K3343" s="562" t="s">
        <v>2690</v>
      </c>
      <c r="L3343" s="561" t="s">
        <v>25</v>
      </c>
    </row>
    <row r="3344" spans="1:12" x14ac:dyDescent="0.25">
      <c r="A3344" s="561" t="s">
        <v>3334</v>
      </c>
      <c r="B3344" s="561" t="s">
        <v>3335</v>
      </c>
      <c r="C3344" s="561" t="s">
        <v>3338</v>
      </c>
      <c r="D3344" s="561" t="s">
        <v>3339</v>
      </c>
      <c r="E3344" s="562" t="s">
        <v>22</v>
      </c>
      <c r="F3344" s="561" t="s">
        <v>22</v>
      </c>
      <c r="G3344" s="561" t="s">
        <v>29389</v>
      </c>
      <c r="H3344" s="561" t="s">
        <v>3382</v>
      </c>
      <c r="I3344" s="561" t="s">
        <v>23148</v>
      </c>
      <c r="J3344" s="561" t="s">
        <v>24</v>
      </c>
      <c r="K3344" s="562" t="s">
        <v>7456</v>
      </c>
      <c r="L3344" s="561" t="s">
        <v>25</v>
      </c>
    </row>
    <row r="3345" spans="1:12" x14ac:dyDescent="0.25">
      <c r="A3345" s="561" t="s">
        <v>3334</v>
      </c>
      <c r="B3345" s="561" t="s">
        <v>3335</v>
      </c>
      <c r="C3345" s="561" t="s">
        <v>3338</v>
      </c>
      <c r="D3345" s="561" t="s">
        <v>3339</v>
      </c>
      <c r="E3345" s="562" t="s">
        <v>22</v>
      </c>
      <c r="F3345" s="561" t="s">
        <v>22</v>
      </c>
      <c r="G3345" s="561" t="s">
        <v>29390</v>
      </c>
      <c r="H3345" s="561" t="s">
        <v>3383</v>
      </c>
      <c r="I3345" s="561" t="s">
        <v>23148</v>
      </c>
      <c r="J3345" s="561" t="s">
        <v>24</v>
      </c>
      <c r="K3345" s="562" t="s">
        <v>7451</v>
      </c>
      <c r="L3345" s="561" t="s">
        <v>25</v>
      </c>
    </row>
    <row r="3346" spans="1:12" x14ac:dyDescent="0.25">
      <c r="A3346" s="561" t="s">
        <v>3334</v>
      </c>
      <c r="B3346" s="561" t="s">
        <v>3335</v>
      </c>
      <c r="C3346" s="561" t="s">
        <v>3338</v>
      </c>
      <c r="D3346" s="561" t="s">
        <v>3339</v>
      </c>
      <c r="E3346" s="562" t="s">
        <v>22</v>
      </c>
      <c r="F3346" s="561" t="s">
        <v>22</v>
      </c>
      <c r="G3346" s="561" t="s">
        <v>29391</v>
      </c>
      <c r="H3346" s="561" t="s">
        <v>3385</v>
      </c>
      <c r="I3346" s="561" t="s">
        <v>23148</v>
      </c>
      <c r="J3346" s="561" t="s">
        <v>24</v>
      </c>
      <c r="K3346" s="562" t="s">
        <v>4198</v>
      </c>
      <c r="L3346" s="561" t="s">
        <v>25</v>
      </c>
    </row>
    <row r="3347" spans="1:12" x14ac:dyDescent="0.25">
      <c r="A3347" s="561" t="s">
        <v>3334</v>
      </c>
      <c r="B3347" s="561" t="s">
        <v>3335</v>
      </c>
      <c r="C3347" s="561" t="s">
        <v>3338</v>
      </c>
      <c r="D3347" s="561" t="s">
        <v>3339</v>
      </c>
      <c r="E3347" s="562" t="s">
        <v>22</v>
      </c>
      <c r="F3347" s="561" t="s">
        <v>22</v>
      </c>
      <c r="G3347" s="561" t="s">
        <v>29392</v>
      </c>
      <c r="H3347" s="561" t="s">
        <v>3386</v>
      </c>
      <c r="I3347" s="561" t="s">
        <v>23148</v>
      </c>
      <c r="J3347" s="561" t="s">
        <v>24</v>
      </c>
      <c r="K3347" s="562" t="s">
        <v>4683</v>
      </c>
      <c r="L3347" s="561" t="s">
        <v>25</v>
      </c>
    </row>
    <row r="3348" spans="1:12" x14ac:dyDescent="0.25">
      <c r="A3348" s="561" t="s">
        <v>3334</v>
      </c>
      <c r="B3348" s="561" t="s">
        <v>3335</v>
      </c>
      <c r="C3348" s="561" t="s">
        <v>3338</v>
      </c>
      <c r="D3348" s="561" t="s">
        <v>3339</v>
      </c>
      <c r="E3348" s="562" t="s">
        <v>22</v>
      </c>
      <c r="F3348" s="561" t="s">
        <v>22</v>
      </c>
      <c r="G3348" s="561" t="s">
        <v>29393</v>
      </c>
      <c r="H3348" s="561" t="s">
        <v>3387</v>
      </c>
      <c r="I3348" s="561" t="s">
        <v>23270</v>
      </c>
      <c r="J3348" s="561" t="s">
        <v>24</v>
      </c>
      <c r="K3348" s="562" t="s">
        <v>29394</v>
      </c>
      <c r="L3348" s="561" t="s">
        <v>25</v>
      </c>
    </row>
    <row r="3349" spans="1:12" x14ac:dyDescent="0.25">
      <c r="A3349" s="561" t="s">
        <v>3334</v>
      </c>
      <c r="B3349" s="561" t="s">
        <v>3335</v>
      </c>
      <c r="C3349" s="561" t="s">
        <v>3338</v>
      </c>
      <c r="D3349" s="561" t="s">
        <v>3339</v>
      </c>
      <c r="E3349" s="562" t="s">
        <v>22</v>
      </c>
      <c r="F3349" s="561" t="s">
        <v>22</v>
      </c>
      <c r="G3349" s="561" t="s">
        <v>29395</v>
      </c>
      <c r="H3349" s="561" t="s">
        <v>3388</v>
      </c>
      <c r="I3349" s="561" t="s">
        <v>23270</v>
      </c>
      <c r="J3349" s="561" t="s">
        <v>24</v>
      </c>
      <c r="K3349" s="562" t="s">
        <v>29396</v>
      </c>
      <c r="L3349" s="561" t="s">
        <v>25</v>
      </c>
    </row>
    <row r="3350" spans="1:12" x14ac:dyDescent="0.25">
      <c r="A3350" s="561" t="s">
        <v>3334</v>
      </c>
      <c r="B3350" s="561" t="s">
        <v>3335</v>
      </c>
      <c r="C3350" s="561" t="s">
        <v>3338</v>
      </c>
      <c r="D3350" s="561" t="s">
        <v>3339</v>
      </c>
      <c r="E3350" s="562" t="s">
        <v>22</v>
      </c>
      <c r="F3350" s="561" t="s">
        <v>22</v>
      </c>
      <c r="G3350" s="561" t="s">
        <v>29397</v>
      </c>
      <c r="H3350" s="561" t="s">
        <v>3389</v>
      </c>
      <c r="I3350" s="561" t="s">
        <v>23270</v>
      </c>
      <c r="J3350" s="561" t="s">
        <v>24</v>
      </c>
      <c r="K3350" s="562" t="s">
        <v>29398</v>
      </c>
      <c r="L3350" s="561" t="s">
        <v>25</v>
      </c>
    </row>
    <row r="3351" spans="1:12" x14ac:dyDescent="0.25">
      <c r="A3351" s="561" t="s">
        <v>3334</v>
      </c>
      <c r="B3351" s="561" t="s">
        <v>3335</v>
      </c>
      <c r="C3351" s="561" t="s">
        <v>3338</v>
      </c>
      <c r="D3351" s="561" t="s">
        <v>3339</v>
      </c>
      <c r="E3351" s="562" t="s">
        <v>22</v>
      </c>
      <c r="F3351" s="561" t="s">
        <v>22</v>
      </c>
      <c r="G3351" s="561" t="s">
        <v>29399</v>
      </c>
      <c r="H3351" s="561" t="s">
        <v>3390</v>
      </c>
      <c r="I3351" s="561" t="s">
        <v>23270</v>
      </c>
      <c r="J3351" s="561" t="s">
        <v>24</v>
      </c>
      <c r="K3351" s="562" t="s">
        <v>29400</v>
      </c>
      <c r="L3351" s="561" t="s">
        <v>25</v>
      </c>
    </row>
    <row r="3352" spans="1:12" x14ac:dyDescent="0.25">
      <c r="A3352" s="561" t="s">
        <v>3334</v>
      </c>
      <c r="B3352" s="561" t="s">
        <v>3335</v>
      </c>
      <c r="C3352" s="561" t="s">
        <v>3338</v>
      </c>
      <c r="D3352" s="561" t="s">
        <v>3339</v>
      </c>
      <c r="E3352" s="562" t="s">
        <v>22</v>
      </c>
      <c r="F3352" s="561" t="s">
        <v>22</v>
      </c>
      <c r="G3352" s="561" t="s">
        <v>29401</v>
      </c>
      <c r="H3352" s="561" t="s">
        <v>3391</v>
      </c>
      <c r="I3352" s="561" t="s">
        <v>23270</v>
      </c>
      <c r="J3352" s="561" t="s">
        <v>24</v>
      </c>
      <c r="K3352" s="562" t="s">
        <v>29402</v>
      </c>
      <c r="L3352" s="561" t="s">
        <v>25</v>
      </c>
    </row>
    <row r="3353" spans="1:12" x14ac:dyDescent="0.25">
      <c r="A3353" s="561" t="s">
        <v>3334</v>
      </c>
      <c r="B3353" s="561" t="s">
        <v>3335</v>
      </c>
      <c r="C3353" s="561" t="s">
        <v>3338</v>
      </c>
      <c r="D3353" s="561" t="s">
        <v>3339</v>
      </c>
      <c r="E3353" s="562" t="s">
        <v>22</v>
      </c>
      <c r="F3353" s="561" t="s">
        <v>22</v>
      </c>
      <c r="G3353" s="561" t="s">
        <v>29403</v>
      </c>
      <c r="H3353" s="561" t="s">
        <v>3392</v>
      </c>
      <c r="I3353" s="561" t="s">
        <v>23270</v>
      </c>
      <c r="J3353" s="561" t="s">
        <v>24</v>
      </c>
      <c r="K3353" s="562" t="s">
        <v>29404</v>
      </c>
      <c r="L3353" s="561" t="s">
        <v>25</v>
      </c>
    </row>
    <row r="3354" spans="1:12" x14ac:dyDescent="0.25">
      <c r="A3354" s="561" t="s">
        <v>3334</v>
      </c>
      <c r="B3354" s="561" t="s">
        <v>3335</v>
      </c>
      <c r="C3354" s="561" t="s">
        <v>3338</v>
      </c>
      <c r="D3354" s="561" t="s">
        <v>3339</v>
      </c>
      <c r="E3354" s="562" t="s">
        <v>22</v>
      </c>
      <c r="F3354" s="561" t="s">
        <v>22</v>
      </c>
      <c r="G3354" s="561" t="s">
        <v>29405</v>
      </c>
      <c r="H3354" s="561" t="s">
        <v>29406</v>
      </c>
      <c r="I3354" s="561" t="s">
        <v>23270</v>
      </c>
      <c r="J3354" s="561" t="s">
        <v>7063</v>
      </c>
      <c r="K3354" s="562" t="s">
        <v>29407</v>
      </c>
      <c r="L3354" s="561" t="s">
        <v>25</v>
      </c>
    </row>
    <row r="3355" spans="1:12" x14ac:dyDescent="0.25">
      <c r="A3355" s="561" t="s">
        <v>3334</v>
      </c>
      <c r="B3355" s="561" t="s">
        <v>3335</v>
      </c>
      <c r="C3355" s="561" t="s">
        <v>3338</v>
      </c>
      <c r="D3355" s="561" t="s">
        <v>3339</v>
      </c>
      <c r="E3355" s="562" t="s">
        <v>22</v>
      </c>
      <c r="F3355" s="561" t="s">
        <v>22</v>
      </c>
      <c r="G3355" s="561" t="s">
        <v>29408</v>
      </c>
      <c r="H3355" s="561" t="s">
        <v>29409</v>
      </c>
      <c r="I3355" s="561" t="s">
        <v>23270</v>
      </c>
      <c r="J3355" s="561" t="s">
        <v>7063</v>
      </c>
      <c r="K3355" s="562" t="s">
        <v>29410</v>
      </c>
      <c r="L3355" s="561" t="s">
        <v>25</v>
      </c>
    </row>
    <row r="3356" spans="1:12" x14ac:dyDescent="0.25">
      <c r="A3356" s="561" t="s">
        <v>3334</v>
      </c>
      <c r="B3356" s="561" t="s">
        <v>3335</v>
      </c>
      <c r="C3356" s="561" t="s">
        <v>3338</v>
      </c>
      <c r="D3356" s="561" t="s">
        <v>3339</v>
      </c>
      <c r="E3356" s="562" t="s">
        <v>22</v>
      </c>
      <c r="F3356" s="561" t="s">
        <v>22</v>
      </c>
      <c r="G3356" s="561" t="s">
        <v>29411</v>
      </c>
      <c r="H3356" s="561" t="s">
        <v>29412</v>
      </c>
      <c r="I3356" s="561" t="s">
        <v>23270</v>
      </c>
      <c r="J3356" s="561" t="s">
        <v>7063</v>
      </c>
      <c r="K3356" s="562" t="s">
        <v>29413</v>
      </c>
      <c r="L3356" s="561" t="s">
        <v>25</v>
      </c>
    </row>
    <row r="3357" spans="1:12" x14ac:dyDescent="0.25">
      <c r="A3357" s="561" t="s">
        <v>3334</v>
      </c>
      <c r="B3357" s="561" t="s">
        <v>3335</v>
      </c>
      <c r="C3357" s="561" t="s">
        <v>3393</v>
      </c>
      <c r="D3357" s="561" t="s">
        <v>3394</v>
      </c>
      <c r="E3357" s="562" t="s">
        <v>22</v>
      </c>
      <c r="F3357" s="561" t="s">
        <v>22</v>
      </c>
      <c r="G3357" s="561" t="s">
        <v>29414</v>
      </c>
      <c r="H3357" s="561" t="s">
        <v>3395</v>
      </c>
      <c r="I3357" s="561" t="s">
        <v>23868</v>
      </c>
      <c r="J3357" s="561" t="s">
        <v>24</v>
      </c>
      <c r="K3357" s="562" t="s">
        <v>8699</v>
      </c>
      <c r="L3357" s="561" t="s">
        <v>25</v>
      </c>
    </row>
    <row r="3358" spans="1:12" x14ac:dyDescent="0.25">
      <c r="A3358" s="561" t="s">
        <v>3334</v>
      </c>
      <c r="B3358" s="561" t="s">
        <v>3335</v>
      </c>
      <c r="C3358" s="561" t="s">
        <v>3393</v>
      </c>
      <c r="D3358" s="561" t="s">
        <v>3394</v>
      </c>
      <c r="E3358" s="562" t="s">
        <v>22</v>
      </c>
      <c r="F3358" s="561" t="s">
        <v>22</v>
      </c>
      <c r="G3358" s="561" t="s">
        <v>29415</v>
      </c>
      <c r="H3358" s="561" t="s">
        <v>29416</v>
      </c>
      <c r="I3358" s="561" t="s">
        <v>23270</v>
      </c>
      <c r="J3358" s="561" t="s">
        <v>7063</v>
      </c>
      <c r="K3358" s="562" t="s">
        <v>29417</v>
      </c>
      <c r="L3358" s="561" t="s">
        <v>25</v>
      </c>
    </row>
    <row r="3359" spans="1:12" x14ac:dyDescent="0.25">
      <c r="A3359" s="561" t="s">
        <v>3334</v>
      </c>
      <c r="B3359" s="561" t="s">
        <v>3335</v>
      </c>
      <c r="C3359" s="561" t="s">
        <v>3393</v>
      </c>
      <c r="D3359" s="561" t="s">
        <v>3394</v>
      </c>
      <c r="E3359" s="562" t="s">
        <v>22</v>
      </c>
      <c r="F3359" s="561" t="s">
        <v>22</v>
      </c>
      <c r="G3359" s="561" t="s">
        <v>29418</v>
      </c>
      <c r="H3359" s="561" t="s">
        <v>29419</v>
      </c>
      <c r="I3359" s="561" t="s">
        <v>23270</v>
      </c>
      <c r="J3359" s="561" t="s">
        <v>7063</v>
      </c>
      <c r="K3359" s="562" t="s">
        <v>29420</v>
      </c>
      <c r="L3359" s="561" t="s">
        <v>25</v>
      </c>
    </row>
    <row r="3360" spans="1:12" x14ac:dyDescent="0.25">
      <c r="A3360" s="561" t="s">
        <v>3334</v>
      </c>
      <c r="B3360" s="561" t="s">
        <v>3335</v>
      </c>
      <c r="C3360" s="561" t="s">
        <v>3393</v>
      </c>
      <c r="D3360" s="561" t="s">
        <v>3394</v>
      </c>
      <c r="E3360" s="562" t="s">
        <v>22</v>
      </c>
      <c r="F3360" s="561" t="s">
        <v>22</v>
      </c>
      <c r="G3360" s="561" t="s">
        <v>29421</v>
      </c>
      <c r="H3360" s="561" t="s">
        <v>29422</v>
      </c>
      <c r="I3360" s="561" t="s">
        <v>23270</v>
      </c>
      <c r="J3360" s="561" t="s">
        <v>7063</v>
      </c>
      <c r="K3360" s="562" t="s">
        <v>29423</v>
      </c>
      <c r="L3360" s="561" t="s">
        <v>25</v>
      </c>
    </row>
    <row r="3361" spans="1:12" x14ac:dyDescent="0.25">
      <c r="A3361" s="561" t="s">
        <v>3334</v>
      </c>
      <c r="B3361" s="561" t="s">
        <v>3335</v>
      </c>
      <c r="C3361" s="561" t="s">
        <v>3393</v>
      </c>
      <c r="D3361" s="561" t="s">
        <v>3394</v>
      </c>
      <c r="E3361" s="562" t="s">
        <v>22</v>
      </c>
      <c r="F3361" s="561" t="s">
        <v>22</v>
      </c>
      <c r="G3361" s="561" t="s">
        <v>29424</v>
      </c>
      <c r="H3361" s="561" t="s">
        <v>29425</v>
      </c>
      <c r="I3361" s="561" t="s">
        <v>23270</v>
      </c>
      <c r="J3361" s="561" t="s">
        <v>7063</v>
      </c>
      <c r="K3361" s="562" t="s">
        <v>29426</v>
      </c>
      <c r="L3361" s="561" t="s">
        <v>25</v>
      </c>
    </row>
    <row r="3362" spans="1:12" x14ac:dyDescent="0.25">
      <c r="A3362" s="561" t="s">
        <v>3334</v>
      </c>
      <c r="B3362" s="561" t="s">
        <v>3335</v>
      </c>
      <c r="C3362" s="561" t="s">
        <v>3393</v>
      </c>
      <c r="D3362" s="561" t="s">
        <v>3394</v>
      </c>
      <c r="E3362" s="562" t="s">
        <v>22</v>
      </c>
      <c r="F3362" s="561" t="s">
        <v>22</v>
      </c>
      <c r="G3362" s="561" t="s">
        <v>29427</v>
      </c>
      <c r="H3362" s="561" t="s">
        <v>29428</v>
      </c>
      <c r="I3362" s="561" t="s">
        <v>23270</v>
      </c>
      <c r="J3362" s="561" t="s">
        <v>7063</v>
      </c>
      <c r="K3362" s="562" t="s">
        <v>29429</v>
      </c>
      <c r="L3362" s="561" t="s">
        <v>25</v>
      </c>
    </row>
    <row r="3363" spans="1:12" x14ac:dyDescent="0.25">
      <c r="A3363" s="561" t="s">
        <v>3334</v>
      </c>
      <c r="B3363" s="561" t="s">
        <v>3335</v>
      </c>
      <c r="C3363" s="561" t="s">
        <v>3393</v>
      </c>
      <c r="D3363" s="561" t="s">
        <v>3394</v>
      </c>
      <c r="E3363" s="562" t="s">
        <v>22</v>
      </c>
      <c r="F3363" s="561" t="s">
        <v>22</v>
      </c>
      <c r="G3363" s="561" t="s">
        <v>29430</v>
      </c>
      <c r="H3363" s="561" t="s">
        <v>29431</v>
      </c>
      <c r="I3363" s="561" t="s">
        <v>23270</v>
      </c>
      <c r="J3363" s="561" t="s">
        <v>7063</v>
      </c>
      <c r="K3363" s="562" t="s">
        <v>29432</v>
      </c>
      <c r="L3363" s="561" t="s">
        <v>25</v>
      </c>
    </row>
    <row r="3364" spans="1:12" x14ac:dyDescent="0.25">
      <c r="A3364" s="561" t="s">
        <v>3334</v>
      </c>
      <c r="B3364" s="561" t="s">
        <v>3335</v>
      </c>
      <c r="C3364" s="561" t="s">
        <v>3393</v>
      </c>
      <c r="D3364" s="561" t="s">
        <v>3394</v>
      </c>
      <c r="E3364" s="562" t="s">
        <v>22</v>
      </c>
      <c r="F3364" s="561" t="s">
        <v>22</v>
      </c>
      <c r="G3364" s="561" t="s">
        <v>29433</v>
      </c>
      <c r="H3364" s="561" t="s">
        <v>29434</v>
      </c>
      <c r="I3364" s="561" t="s">
        <v>23270</v>
      </c>
      <c r="J3364" s="561" t="s">
        <v>7063</v>
      </c>
      <c r="K3364" s="562" t="s">
        <v>29435</v>
      </c>
      <c r="L3364" s="561" t="s">
        <v>25</v>
      </c>
    </row>
    <row r="3365" spans="1:12" x14ac:dyDescent="0.25">
      <c r="A3365" s="561" t="s">
        <v>3334</v>
      </c>
      <c r="B3365" s="561" t="s">
        <v>3335</v>
      </c>
      <c r="C3365" s="561" t="s">
        <v>3393</v>
      </c>
      <c r="D3365" s="561" t="s">
        <v>3394</v>
      </c>
      <c r="E3365" s="562" t="s">
        <v>22</v>
      </c>
      <c r="F3365" s="561" t="s">
        <v>22</v>
      </c>
      <c r="G3365" s="561" t="s">
        <v>29436</v>
      </c>
      <c r="H3365" s="561" t="s">
        <v>29437</v>
      </c>
      <c r="I3365" s="561" t="s">
        <v>23270</v>
      </c>
      <c r="J3365" s="561" t="s">
        <v>7063</v>
      </c>
      <c r="K3365" s="562" t="s">
        <v>29438</v>
      </c>
      <c r="L3365" s="561" t="s">
        <v>25</v>
      </c>
    </row>
    <row r="3366" spans="1:12" x14ac:dyDescent="0.25">
      <c r="A3366" s="561" t="s">
        <v>3334</v>
      </c>
      <c r="B3366" s="561" t="s">
        <v>3335</v>
      </c>
      <c r="C3366" s="561" t="s">
        <v>3393</v>
      </c>
      <c r="D3366" s="561" t="s">
        <v>3394</v>
      </c>
      <c r="E3366" s="562" t="s">
        <v>22</v>
      </c>
      <c r="F3366" s="561" t="s">
        <v>22</v>
      </c>
      <c r="G3366" s="561" t="s">
        <v>29439</v>
      </c>
      <c r="H3366" s="561" t="s">
        <v>29440</v>
      </c>
      <c r="I3366" s="561" t="s">
        <v>23270</v>
      </c>
      <c r="J3366" s="561" t="s">
        <v>7063</v>
      </c>
      <c r="K3366" s="562" t="s">
        <v>29441</v>
      </c>
      <c r="L3366" s="561" t="s">
        <v>25</v>
      </c>
    </row>
    <row r="3367" spans="1:12" x14ac:dyDescent="0.25">
      <c r="A3367" s="561" t="s">
        <v>3334</v>
      </c>
      <c r="B3367" s="561" t="s">
        <v>3335</v>
      </c>
      <c r="C3367" s="561" t="s">
        <v>3393</v>
      </c>
      <c r="D3367" s="561" t="s">
        <v>3394</v>
      </c>
      <c r="E3367" s="562" t="s">
        <v>22</v>
      </c>
      <c r="F3367" s="561" t="s">
        <v>22</v>
      </c>
      <c r="G3367" s="561" t="s">
        <v>29442</v>
      </c>
      <c r="H3367" s="561" t="s">
        <v>29443</v>
      </c>
      <c r="I3367" s="561" t="s">
        <v>23270</v>
      </c>
      <c r="J3367" s="561" t="s">
        <v>7063</v>
      </c>
      <c r="K3367" s="562" t="s">
        <v>29444</v>
      </c>
      <c r="L3367" s="561" t="s">
        <v>25</v>
      </c>
    </row>
    <row r="3368" spans="1:12" x14ac:dyDescent="0.25">
      <c r="A3368" s="561" t="s">
        <v>3334</v>
      </c>
      <c r="B3368" s="561" t="s">
        <v>3335</v>
      </c>
      <c r="C3368" s="561" t="s">
        <v>3393</v>
      </c>
      <c r="D3368" s="561" t="s">
        <v>3394</v>
      </c>
      <c r="E3368" s="562" t="s">
        <v>22</v>
      </c>
      <c r="F3368" s="561" t="s">
        <v>22</v>
      </c>
      <c r="G3368" s="561" t="s">
        <v>29445</v>
      </c>
      <c r="H3368" s="561" t="s">
        <v>29446</v>
      </c>
      <c r="I3368" s="561" t="s">
        <v>23270</v>
      </c>
      <c r="J3368" s="561" t="s">
        <v>7063</v>
      </c>
      <c r="K3368" s="562" t="s">
        <v>29447</v>
      </c>
      <c r="L3368" s="561" t="s">
        <v>25</v>
      </c>
    </row>
    <row r="3369" spans="1:12" x14ac:dyDescent="0.25">
      <c r="A3369" s="561" t="s">
        <v>3334</v>
      </c>
      <c r="B3369" s="561" t="s">
        <v>3335</v>
      </c>
      <c r="C3369" s="561" t="s">
        <v>3393</v>
      </c>
      <c r="D3369" s="561" t="s">
        <v>3394</v>
      </c>
      <c r="E3369" s="562" t="s">
        <v>22</v>
      </c>
      <c r="F3369" s="561" t="s">
        <v>22</v>
      </c>
      <c r="G3369" s="561" t="s">
        <v>29448</v>
      </c>
      <c r="H3369" s="561" t="s">
        <v>29449</v>
      </c>
      <c r="I3369" s="561" t="s">
        <v>23270</v>
      </c>
      <c r="J3369" s="561" t="s">
        <v>7063</v>
      </c>
      <c r="K3369" s="562" t="s">
        <v>29450</v>
      </c>
      <c r="L3369" s="561" t="s">
        <v>25</v>
      </c>
    </row>
    <row r="3370" spans="1:12" x14ac:dyDescent="0.25">
      <c r="A3370" s="561" t="s">
        <v>3334</v>
      </c>
      <c r="B3370" s="561" t="s">
        <v>3335</v>
      </c>
      <c r="C3370" s="561" t="s">
        <v>3393</v>
      </c>
      <c r="D3370" s="561" t="s">
        <v>3394</v>
      </c>
      <c r="E3370" s="562" t="s">
        <v>22</v>
      </c>
      <c r="F3370" s="561" t="s">
        <v>22</v>
      </c>
      <c r="G3370" s="561" t="s">
        <v>29451</v>
      </c>
      <c r="H3370" s="561" t="s">
        <v>29452</v>
      </c>
      <c r="I3370" s="561" t="s">
        <v>23270</v>
      </c>
      <c r="J3370" s="561" t="s">
        <v>7063</v>
      </c>
      <c r="K3370" s="562" t="s">
        <v>29453</v>
      </c>
      <c r="L3370" s="561" t="s">
        <v>25</v>
      </c>
    </row>
    <row r="3371" spans="1:12" x14ac:dyDescent="0.25">
      <c r="A3371" s="561" t="s">
        <v>3334</v>
      </c>
      <c r="B3371" s="561" t="s">
        <v>3335</v>
      </c>
      <c r="C3371" s="561" t="s">
        <v>3393</v>
      </c>
      <c r="D3371" s="561" t="s">
        <v>3394</v>
      </c>
      <c r="E3371" s="562" t="s">
        <v>22</v>
      </c>
      <c r="F3371" s="561" t="s">
        <v>22</v>
      </c>
      <c r="G3371" s="561" t="s">
        <v>29454</v>
      </c>
      <c r="H3371" s="561" t="s">
        <v>29455</v>
      </c>
      <c r="I3371" s="561" t="s">
        <v>23270</v>
      </c>
      <c r="J3371" s="561" t="s">
        <v>7063</v>
      </c>
      <c r="K3371" s="562" t="s">
        <v>29456</v>
      </c>
      <c r="L3371" s="561" t="s">
        <v>25</v>
      </c>
    </row>
    <row r="3372" spans="1:12" x14ac:dyDescent="0.25">
      <c r="A3372" s="561" t="s">
        <v>3334</v>
      </c>
      <c r="B3372" s="561" t="s">
        <v>3335</v>
      </c>
      <c r="C3372" s="561" t="s">
        <v>3393</v>
      </c>
      <c r="D3372" s="561" t="s">
        <v>3394</v>
      </c>
      <c r="E3372" s="562" t="s">
        <v>22</v>
      </c>
      <c r="F3372" s="561" t="s">
        <v>22</v>
      </c>
      <c r="G3372" s="561" t="s">
        <v>29457</v>
      </c>
      <c r="H3372" s="561" t="s">
        <v>29458</v>
      </c>
      <c r="I3372" s="561" t="s">
        <v>23270</v>
      </c>
      <c r="J3372" s="561" t="s">
        <v>7063</v>
      </c>
      <c r="K3372" s="562" t="s">
        <v>29459</v>
      </c>
      <c r="L3372" s="561" t="s">
        <v>25</v>
      </c>
    </row>
    <row r="3373" spans="1:12" x14ac:dyDescent="0.25">
      <c r="A3373" s="561" t="s">
        <v>3334</v>
      </c>
      <c r="B3373" s="561" t="s">
        <v>3335</v>
      </c>
      <c r="C3373" s="561" t="s">
        <v>3393</v>
      </c>
      <c r="D3373" s="561" t="s">
        <v>3394</v>
      </c>
      <c r="E3373" s="562" t="s">
        <v>22</v>
      </c>
      <c r="F3373" s="561" t="s">
        <v>22</v>
      </c>
      <c r="G3373" s="561" t="s">
        <v>29460</v>
      </c>
      <c r="H3373" s="561" t="s">
        <v>29461</v>
      </c>
      <c r="I3373" s="561" t="s">
        <v>23270</v>
      </c>
      <c r="J3373" s="561" t="s">
        <v>7063</v>
      </c>
      <c r="K3373" s="562" t="s">
        <v>29462</v>
      </c>
      <c r="L3373" s="561" t="s">
        <v>25</v>
      </c>
    </row>
    <row r="3374" spans="1:12" x14ac:dyDescent="0.25">
      <c r="A3374" s="561" t="s">
        <v>3334</v>
      </c>
      <c r="B3374" s="561" t="s">
        <v>3335</v>
      </c>
      <c r="C3374" s="561" t="s">
        <v>3393</v>
      </c>
      <c r="D3374" s="561" t="s">
        <v>3394</v>
      </c>
      <c r="E3374" s="562" t="s">
        <v>22</v>
      </c>
      <c r="F3374" s="561" t="s">
        <v>22</v>
      </c>
      <c r="G3374" s="561" t="s">
        <v>29463</v>
      </c>
      <c r="H3374" s="561" t="s">
        <v>29464</v>
      </c>
      <c r="I3374" s="561" t="s">
        <v>23270</v>
      </c>
      <c r="J3374" s="561" t="s">
        <v>7063</v>
      </c>
      <c r="K3374" s="562" t="s">
        <v>29465</v>
      </c>
      <c r="L3374" s="561" t="s">
        <v>25</v>
      </c>
    </row>
    <row r="3375" spans="1:12" x14ac:dyDescent="0.25">
      <c r="A3375" s="561" t="s">
        <v>3334</v>
      </c>
      <c r="B3375" s="561" t="s">
        <v>3335</v>
      </c>
      <c r="C3375" s="561" t="s">
        <v>3393</v>
      </c>
      <c r="D3375" s="561" t="s">
        <v>3394</v>
      </c>
      <c r="E3375" s="562" t="s">
        <v>22</v>
      </c>
      <c r="F3375" s="561" t="s">
        <v>22</v>
      </c>
      <c r="G3375" s="561" t="s">
        <v>29466</v>
      </c>
      <c r="H3375" s="561" t="s">
        <v>29467</v>
      </c>
      <c r="I3375" s="561" t="s">
        <v>23270</v>
      </c>
      <c r="J3375" s="561" t="s">
        <v>7063</v>
      </c>
      <c r="K3375" s="562" t="s">
        <v>29468</v>
      </c>
      <c r="L3375" s="561" t="s">
        <v>25</v>
      </c>
    </row>
    <row r="3376" spans="1:12" x14ac:dyDescent="0.25">
      <c r="A3376" s="561" t="s">
        <v>3334</v>
      </c>
      <c r="B3376" s="561" t="s">
        <v>3335</v>
      </c>
      <c r="C3376" s="561" t="s">
        <v>3393</v>
      </c>
      <c r="D3376" s="561" t="s">
        <v>3394</v>
      </c>
      <c r="E3376" s="562" t="s">
        <v>22</v>
      </c>
      <c r="F3376" s="561" t="s">
        <v>22</v>
      </c>
      <c r="G3376" s="561" t="s">
        <v>29469</v>
      </c>
      <c r="H3376" s="561" t="s">
        <v>29470</v>
      </c>
      <c r="I3376" s="561" t="s">
        <v>23270</v>
      </c>
      <c r="J3376" s="561" t="s">
        <v>7063</v>
      </c>
      <c r="K3376" s="562" t="s">
        <v>29471</v>
      </c>
      <c r="L3376" s="561" t="s">
        <v>25</v>
      </c>
    </row>
    <row r="3377" spans="1:12" x14ac:dyDescent="0.25">
      <c r="A3377" s="561" t="s">
        <v>3334</v>
      </c>
      <c r="B3377" s="561" t="s">
        <v>3335</v>
      </c>
      <c r="C3377" s="561" t="s">
        <v>3393</v>
      </c>
      <c r="D3377" s="561" t="s">
        <v>3394</v>
      </c>
      <c r="E3377" s="562" t="s">
        <v>22</v>
      </c>
      <c r="F3377" s="561" t="s">
        <v>22</v>
      </c>
      <c r="G3377" s="561" t="s">
        <v>29472</v>
      </c>
      <c r="H3377" s="561" t="s">
        <v>29473</v>
      </c>
      <c r="I3377" s="561" t="s">
        <v>23270</v>
      </c>
      <c r="J3377" s="561" t="s">
        <v>7063</v>
      </c>
      <c r="K3377" s="562" t="s">
        <v>29474</v>
      </c>
      <c r="L3377" s="561" t="s">
        <v>25</v>
      </c>
    </row>
    <row r="3378" spans="1:12" x14ac:dyDescent="0.25">
      <c r="A3378" s="561" t="s">
        <v>3334</v>
      </c>
      <c r="B3378" s="561" t="s">
        <v>3335</v>
      </c>
      <c r="C3378" s="561" t="s">
        <v>3393</v>
      </c>
      <c r="D3378" s="561" t="s">
        <v>3394</v>
      </c>
      <c r="E3378" s="562" t="s">
        <v>22</v>
      </c>
      <c r="F3378" s="561" t="s">
        <v>22</v>
      </c>
      <c r="G3378" s="561" t="s">
        <v>29475</v>
      </c>
      <c r="H3378" s="561" t="s">
        <v>29476</v>
      </c>
      <c r="I3378" s="561" t="s">
        <v>23270</v>
      </c>
      <c r="J3378" s="561" t="s">
        <v>7063</v>
      </c>
      <c r="K3378" s="562" t="s">
        <v>29477</v>
      </c>
      <c r="L3378" s="561" t="s">
        <v>25</v>
      </c>
    </row>
    <row r="3379" spans="1:12" x14ac:dyDescent="0.25">
      <c r="A3379" s="561" t="s">
        <v>3334</v>
      </c>
      <c r="B3379" s="561" t="s">
        <v>3335</v>
      </c>
      <c r="C3379" s="561" t="s">
        <v>3393</v>
      </c>
      <c r="D3379" s="561" t="s">
        <v>3394</v>
      </c>
      <c r="E3379" s="562" t="s">
        <v>22</v>
      </c>
      <c r="F3379" s="561" t="s">
        <v>22</v>
      </c>
      <c r="G3379" s="561" t="s">
        <v>29478</v>
      </c>
      <c r="H3379" s="561" t="s">
        <v>29479</v>
      </c>
      <c r="I3379" s="561" t="s">
        <v>23270</v>
      </c>
      <c r="J3379" s="561" t="s">
        <v>7063</v>
      </c>
      <c r="K3379" s="562" t="s">
        <v>29480</v>
      </c>
      <c r="L3379" s="561" t="s">
        <v>25</v>
      </c>
    </row>
    <row r="3380" spans="1:12" x14ac:dyDescent="0.25">
      <c r="A3380" s="561" t="s">
        <v>3334</v>
      </c>
      <c r="B3380" s="561" t="s">
        <v>3335</v>
      </c>
      <c r="C3380" s="561" t="s">
        <v>3393</v>
      </c>
      <c r="D3380" s="561" t="s">
        <v>3394</v>
      </c>
      <c r="E3380" s="562" t="s">
        <v>22</v>
      </c>
      <c r="F3380" s="561" t="s">
        <v>22</v>
      </c>
      <c r="G3380" s="561" t="s">
        <v>29481</v>
      </c>
      <c r="H3380" s="561" t="s">
        <v>29482</v>
      </c>
      <c r="I3380" s="561" t="s">
        <v>23270</v>
      </c>
      <c r="J3380" s="561" t="s">
        <v>7063</v>
      </c>
      <c r="K3380" s="562" t="s">
        <v>29483</v>
      </c>
      <c r="L3380" s="561" t="s">
        <v>25</v>
      </c>
    </row>
    <row r="3381" spans="1:12" x14ac:dyDescent="0.25">
      <c r="A3381" s="561" t="s">
        <v>3334</v>
      </c>
      <c r="B3381" s="561" t="s">
        <v>3335</v>
      </c>
      <c r="C3381" s="561" t="s">
        <v>3393</v>
      </c>
      <c r="D3381" s="561" t="s">
        <v>3394</v>
      </c>
      <c r="E3381" s="562" t="s">
        <v>22</v>
      </c>
      <c r="F3381" s="561" t="s">
        <v>22</v>
      </c>
      <c r="G3381" s="561" t="s">
        <v>29484</v>
      </c>
      <c r="H3381" s="561" t="s">
        <v>29485</v>
      </c>
      <c r="I3381" s="561" t="s">
        <v>23270</v>
      </c>
      <c r="J3381" s="561" t="s">
        <v>7063</v>
      </c>
      <c r="K3381" s="562" t="s">
        <v>29486</v>
      </c>
      <c r="L3381" s="561" t="s">
        <v>25</v>
      </c>
    </row>
    <row r="3382" spans="1:12" x14ac:dyDescent="0.25">
      <c r="A3382" s="561" t="s">
        <v>3334</v>
      </c>
      <c r="B3382" s="561" t="s">
        <v>3335</v>
      </c>
      <c r="C3382" s="561" t="s">
        <v>3393</v>
      </c>
      <c r="D3382" s="561" t="s">
        <v>3394</v>
      </c>
      <c r="E3382" s="562" t="s">
        <v>22</v>
      </c>
      <c r="F3382" s="561" t="s">
        <v>22</v>
      </c>
      <c r="G3382" s="561" t="s">
        <v>29487</v>
      </c>
      <c r="H3382" s="561" t="s">
        <v>29488</v>
      </c>
      <c r="I3382" s="561" t="s">
        <v>23270</v>
      </c>
      <c r="J3382" s="561" t="s">
        <v>7063</v>
      </c>
      <c r="K3382" s="562" t="s">
        <v>29489</v>
      </c>
      <c r="L3382" s="561" t="s">
        <v>25</v>
      </c>
    </row>
    <row r="3383" spans="1:12" x14ac:dyDescent="0.25">
      <c r="A3383" s="561" t="s">
        <v>3334</v>
      </c>
      <c r="B3383" s="561" t="s">
        <v>3335</v>
      </c>
      <c r="C3383" s="561" t="s">
        <v>3393</v>
      </c>
      <c r="D3383" s="561" t="s">
        <v>3394</v>
      </c>
      <c r="E3383" s="562" t="s">
        <v>22</v>
      </c>
      <c r="F3383" s="561" t="s">
        <v>22</v>
      </c>
      <c r="G3383" s="561" t="s">
        <v>29490</v>
      </c>
      <c r="H3383" s="561" t="s">
        <v>29491</v>
      </c>
      <c r="I3383" s="561" t="s">
        <v>23270</v>
      </c>
      <c r="J3383" s="561" t="s">
        <v>7063</v>
      </c>
      <c r="K3383" s="562" t="s">
        <v>29492</v>
      </c>
      <c r="L3383" s="561" t="s">
        <v>25</v>
      </c>
    </row>
    <row r="3384" spans="1:12" x14ac:dyDescent="0.25">
      <c r="A3384" s="561" t="s">
        <v>3334</v>
      </c>
      <c r="B3384" s="561" t="s">
        <v>3335</v>
      </c>
      <c r="C3384" s="561" t="s">
        <v>3393</v>
      </c>
      <c r="D3384" s="561" t="s">
        <v>3394</v>
      </c>
      <c r="E3384" s="562" t="s">
        <v>22</v>
      </c>
      <c r="F3384" s="561" t="s">
        <v>22</v>
      </c>
      <c r="G3384" s="561" t="s">
        <v>29493</v>
      </c>
      <c r="H3384" s="561" t="s">
        <v>29494</v>
      </c>
      <c r="I3384" s="561" t="s">
        <v>23270</v>
      </c>
      <c r="J3384" s="561" t="s">
        <v>7063</v>
      </c>
      <c r="K3384" s="562" t="s">
        <v>29495</v>
      </c>
      <c r="L3384" s="561" t="s">
        <v>25</v>
      </c>
    </row>
    <row r="3385" spans="1:12" x14ac:dyDescent="0.25">
      <c r="A3385" s="561" t="s">
        <v>3334</v>
      </c>
      <c r="B3385" s="561" t="s">
        <v>3335</v>
      </c>
      <c r="C3385" s="561" t="s">
        <v>3393</v>
      </c>
      <c r="D3385" s="561" t="s">
        <v>3394</v>
      </c>
      <c r="E3385" s="562" t="s">
        <v>22</v>
      </c>
      <c r="F3385" s="561" t="s">
        <v>22</v>
      </c>
      <c r="G3385" s="561" t="s">
        <v>29496</v>
      </c>
      <c r="H3385" s="561" t="s">
        <v>29497</v>
      </c>
      <c r="I3385" s="561" t="s">
        <v>23270</v>
      </c>
      <c r="J3385" s="561" t="s">
        <v>7063</v>
      </c>
      <c r="K3385" s="562" t="s">
        <v>29498</v>
      </c>
      <c r="L3385" s="561" t="s">
        <v>25</v>
      </c>
    </row>
    <row r="3386" spans="1:12" x14ac:dyDescent="0.25">
      <c r="A3386" s="561" t="s">
        <v>3334</v>
      </c>
      <c r="B3386" s="561" t="s">
        <v>3335</v>
      </c>
      <c r="C3386" s="561" t="s">
        <v>3393</v>
      </c>
      <c r="D3386" s="561" t="s">
        <v>3394</v>
      </c>
      <c r="E3386" s="562" t="s">
        <v>22</v>
      </c>
      <c r="F3386" s="561" t="s">
        <v>22</v>
      </c>
      <c r="G3386" s="561" t="s">
        <v>29499</v>
      </c>
      <c r="H3386" s="561" t="s">
        <v>29500</v>
      </c>
      <c r="I3386" s="561" t="s">
        <v>23270</v>
      </c>
      <c r="J3386" s="561" t="s">
        <v>7063</v>
      </c>
      <c r="K3386" s="562" t="s">
        <v>29501</v>
      </c>
      <c r="L3386" s="561" t="s">
        <v>25</v>
      </c>
    </row>
    <row r="3387" spans="1:12" x14ac:dyDescent="0.25">
      <c r="A3387" s="561" t="s">
        <v>3334</v>
      </c>
      <c r="B3387" s="561" t="s">
        <v>3335</v>
      </c>
      <c r="C3387" s="561" t="s">
        <v>3393</v>
      </c>
      <c r="D3387" s="561" t="s">
        <v>3394</v>
      </c>
      <c r="E3387" s="562" t="s">
        <v>22</v>
      </c>
      <c r="F3387" s="561" t="s">
        <v>22</v>
      </c>
      <c r="G3387" s="561" t="s">
        <v>29502</v>
      </c>
      <c r="H3387" s="561" t="s">
        <v>29503</v>
      </c>
      <c r="I3387" s="561" t="s">
        <v>23270</v>
      </c>
      <c r="J3387" s="561" t="s">
        <v>7063</v>
      </c>
      <c r="K3387" s="562" t="s">
        <v>29504</v>
      </c>
      <c r="L3387" s="561" t="s">
        <v>25</v>
      </c>
    </row>
    <row r="3388" spans="1:12" x14ac:dyDescent="0.25">
      <c r="A3388" s="561" t="s">
        <v>3334</v>
      </c>
      <c r="B3388" s="561" t="s">
        <v>3335</v>
      </c>
      <c r="C3388" s="561" t="s">
        <v>3393</v>
      </c>
      <c r="D3388" s="561" t="s">
        <v>3394</v>
      </c>
      <c r="E3388" s="562" t="s">
        <v>22</v>
      </c>
      <c r="F3388" s="561" t="s">
        <v>22</v>
      </c>
      <c r="G3388" s="561" t="s">
        <v>29505</v>
      </c>
      <c r="H3388" s="561" t="s">
        <v>29506</v>
      </c>
      <c r="I3388" s="561" t="s">
        <v>23270</v>
      </c>
      <c r="J3388" s="561" t="s">
        <v>7063</v>
      </c>
      <c r="K3388" s="562" t="s">
        <v>29507</v>
      </c>
      <c r="L3388" s="561" t="s">
        <v>25</v>
      </c>
    </row>
    <row r="3389" spans="1:12" x14ac:dyDescent="0.25">
      <c r="A3389" s="561" t="s">
        <v>3334</v>
      </c>
      <c r="B3389" s="561" t="s">
        <v>3335</v>
      </c>
      <c r="C3389" s="561" t="s">
        <v>3393</v>
      </c>
      <c r="D3389" s="561" t="s">
        <v>3394</v>
      </c>
      <c r="E3389" s="562" t="s">
        <v>22</v>
      </c>
      <c r="F3389" s="561" t="s">
        <v>22</v>
      </c>
      <c r="G3389" s="561" t="s">
        <v>29508</v>
      </c>
      <c r="H3389" s="561" t="s">
        <v>29509</v>
      </c>
      <c r="I3389" s="561" t="s">
        <v>23270</v>
      </c>
      <c r="J3389" s="561" t="s">
        <v>7063</v>
      </c>
      <c r="K3389" s="562" t="s">
        <v>29510</v>
      </c>
      <c r="L3389" s="561" t="s">
        <v>25</v>
      </c>
    </row>
    <row r="3390" spans="1:12" x14ac:dyDescent="0.25">
      <c r="A3390" s="561" t="s">
        <v>3334</v>
      </c>
      <c r="B3390" s="561" t="s">
        <v>3335</v>
      </c>
      <c r="C3390" s="561" t="s">
        <v>3393</v>
      </c>
      <c r="D3390" s="561" t="s">
        <v>3394</v>
      </c>
      <c r="E3390" s="562" t="s">
        <v>22</v>
      </c>
      <c r="F3390" s="561" t="s">
        <v>22</v>
      </c>
      <c r="G3390" s="561" t="s">
        <v>29511</v>
      </c>
      <c r="H3390" s="561" t="s">
        <v>29512</v>
      </c>
      <c r="I3390" s="561" t="s">
        <v>23270</v>
      </c>
      <c r="J3390" s="561" t="s">
        <v>7063</v>
      </c>
      <c r="K3390" s="562" t="s">
        <v>29513</v>
      </c>
      <c r="L3390" s="561" t="s">
        <v>25</v>
      </c>
    </row>
    <row r="3391" spans="1:12" x14ac:dyDescent="0.25">
      <c r="A3391" s="561" t="s">
        <v>3334</v>
      </c>
      <c r="B3391" s="561" t="s">
        <v>3335</v>
      </c>
      <c r="C3391" s="561" t="s">
        <v>3393</v>
      </c>
      <c r="D3391" s="561" t="s">
        <v>3394</v>
      </c>
      <c r="E3391" s="562" t="s">
        <v>22</v>
      </c>
      <c r="F3391" s="561" t="s">
        <v>22</v>
      </c>
      <c r="G3391" s="561" t="s">
        <v>29514</v>
      </c>
      <c r="H3391" s="561" t="s">
        <v>29515</v>
      </c>
      <c r="I3391" s="561" t="s">
        <v>23270</v>
      </c>
      <c r="J3391" s="561" t="s">
        <v>7063</v>
      </c>
      <c r="K3391" s="562" t="s">
        <v>29516</v>
      </c>
      <c r="L3391" s="561" t="s">
        <v>25</v>
      </c>
    </row>
    <row r="3392" spans="1:12" x14ac:dyDescent="0.25">
      <c r="A3392" s="561" t="s">
        <v>3334</v>
      </c>
      <c r="B3392" s="561" t="s">
        <v>3335</v>
      </c>
      <c r="C3392" s="561" t="s">
        <v>3393</v>
      </c>
      <c r="D3392" s="561" t="s">
        <v>3394</v>
      </c>
      <c r="E3392" s="562" t="s">
        <v>22</v>
      </c>
      <c r="F3392" s="561" t="s">
        <v>22</v>
      </c>
      <c r="G3392" s="561" t="s">
        <v>29517</v>
      </c>
      <c r="H3392" s="561" t="s">
        <v>29518</v>
      </c>
      <c r="I3392" s="561" t="s">
        <v>23270</v>
      </c>
      <c r="J3392" s="561" t="s">
        <v>7063</v>
      </c>
      <c r="K3392" s="562" t="s">
        <v>29519</v>
      </c>
      <c r="L3392" s="561" t="s">
        <v>25</v>
      </c>
    </row>
    <row r="3393" spans="1:12" x14ac:dyDescent="0.25">
      <c r="A3393" s="561" t="s">
        <v>3334</v>
      </c>
      <c r="B3393" s="561" t="s">
        <v>3335</v>
      </c>
      <c r="C3393" s="561" t="s">
        <v>3393</v>
      </c>
      <c r="D3393" s="561" t="s">
        <v>3394</v>
      </c>
      <c r="E3393" s="562" t="s">
        <v>22</v>
      </c>
      <c r="F3393" s="561" t="s">
        <v>22</v>
      </c>
      <c r="G3393" s="561" t="s">
        <v>29520</v>
      </c>
      <c r="H3393" s="561" t="s">
        <v>29521</v>
      </c>
      <c r="I3393" s="561" t="s">
        <v>23270</v>
      </c>
      <c r="J3393" s="561" t="s">
        <v>24</v>
      </c>
      <c r="K3393" s="562" t="s">
        <v>8108</v>
      </c>
      <c r="L3393" s="561" t="s">
        <v>25</v>
      </c>
    </row>
    <row r="3394" spans="1:12" x14ac:dyDescent="0.25">
      <c r="A3394" s="561" t="s">
        <v>3334</v>
      </c>
      <c r="B3394" s="561" t="s">
        <v>3335</v>
      </c>
      <c r="C3394" s="561" t="s">
        <v>3393</v>
      </c>
      <c r="D3394" s="561" t="s">
        <v>3394</v>
      </c>
      <c r="E3394" s="562" t="s">
        <v>22</v>
      </c>
      <c r="F3394" s="561" t="s">
        <v>22</v>
      </c>
      <c r="G3394" s="561" t="s">
        <v>29522</v>
      </c>
      <c r="H3394" s="561" t="s">
        <v>29523</v>
      </c>
      <c r="I3394" s="561" t="s">
        <v>23148</v>
      </c>
      <c r="J3394" s="561" t="s">
        <v>7063</v>
      </c>
      <c r="K3394" s="562" t="s">
        <v>29524</v>
      </c>
      <c r="L3394" s="561" t="s">
        <v>25</v>
      </c>
    </row>
    <row r="3395" spans="1:12" x14ac:dyDescent="0.25">
      <c r="A3395" s="561" t="s">
        <v>3334</v>
      </c>
      <c r="B3395" s="561" t="s">
        <v>3335</v>
      </c>
      <c r="C3395" s="561" t="s">
        <v>3393</v>
      </c>
      <c r="D3395" s="561" t="s">
        <v>3394</v>
      </c>
      <c r="E3395" s="562" t="s">
        <v>22</v>
      </c>
      <c r="F3395" s="561" t="s">
        <v>22</v>
      </c>
      <c r="G3395" s="561" t="s">
        <v>29525</v>
      </c>
      <c r="H3395" s="561" t="s">
        <v>29526</v>
      </c>
      <c r="I3395" s="561" t="s">
        <v>23148</v>
      </c>
      <c r="J3395" s="561" t="s">
        <v>7063</v>
      </c>
      <c r="K3395" s="562" t="s">
        <v>7740</v>
      </c>
      <c r="L3395" s="561" t="s">
        <v>25</v>
      </c>
    </row>
    <row r="3396" spans="1:12" x14ac:dyDescent="0.25">
      <c r="A3396" s="561" t="s">
        <v>3334</v>
      </c>
      <c r="B3396" s="561" t="s">
        <v>3335</v>
      </c>
      <c r="C3396" s="561" t="s">
        <v>3393</v>
      </c>
      <c r="D3396" s="561" t="s">
        <v>3394</v>
      </c>
      <c r="E3396" s="562" t="s">
        <v>22</v>
      </c>
      <c r="F3396" s="561" t="s">
        <v>22</v>
      </c>
      <c r="G3396" s="561" t="s">
        <v>29527</v>
      </c>
      <c r="H3396" s="561" t="s">
        <v>29528</v>
      </c>
      <c r="I3396" s="561" t="s">
        <v>23148</v>
      </c>
      <c r="J3396" s="561" t="s">
        <v>7063</v>
      </c>
      <c r="K3396" s="562" t="s">
        <v>2163</v>
      </c>
      <c r="L3396" s="561" t="s">
        <v>25</v>
      </c>
    </row>
    <row r="3397" spans="1:12" x14ac:dyDescent="0.25">
      <c r="A3397" s="561" t="s">
        <v>3334</v>
      </c>
      <c r="B3397" s="561" t="s">
        <v>3335</v>
      </c>
      <c r="C3397" s="561" t="s">
        <v>3393</v>
      </c>
      <c r="D3397" s="561" t="s">
        <v>3394</v>
      </c>
      <c r="E3397" s="562" t="s">
        <v>22</v>
      </c>
      <c r="F3397" s="561" t="s">
        <v>22</v>
      </c>
      <c r="G3397" s="561" t="s">
        <v>29529</v>
      </c>
      <c r="H3397" s="561" t="s">
        <v>29530</v>
      </c>
      <c r="I3397" s="561" t="s">
        <v>23148</v>
      </c>
      <c r="J3397" s="561" t="s">
        <v>7063</v>
      </c>
      <c r="K3397" s="562" t="s">
        <v>8075</v>
      </c>
      <c r="L3397" s="561" t="s">
        <v>25</v>
      </c>
    </row>
    <row r="3398" spans="1:12" x14ac:dyDescent="0.25">
      <c r="A3398" s="561" t="s">
        <v>3334</v>
      </c>
      <c r="B3398" s="561" t="s">
        <v>3335</v>
      </c>
      <c r="C3398" s="561" t="s">
        <v>3396</v>
      </c>
      <c r="D3398" s="561" t="s">
        <v>3397</v>
      </c>
      <c r="E3398" s="562" t="s">
        <v>22</v>
      </c>
      <c r="F3398" s="561" t="s">
        <v>22</v>
      </c>
      <c r="G3398" s="561" t="s">
        <v>29531</v>
      </c>
      <c r="H3398" s="561" t="s">
        <v>29532</v>
      </c>
      <c r="I3398" s="561" t="s">
        <v>23270</v>
      </c>
      <c r="J3398" s="561" t="s">
        <v>7063</v>
      </c>
      <c r="K3398" s="562" t="s">
        <v>29533</v>
      </c>
      <c r="L3398" s="561" t="s">
        <v>25</v>
      </c>
    </row>
    <row r="3399" spans="1:12" x14ac:dyDescent="0.25">
      <c r="A3399" s="561" t="s">
        <v>3334</v>
      </c>
      <c r="B3399" s="561" t="s">
        <v>3335</v>
      </c>
      <c r="C3399" s="561" t="s">
        <v>3396</v>
      </c>
      <c r="D3399" s="561" t="s">
        <v>3397</v>
      </c>
      <c r="E3399" s="562" t="s">
        <v>22</v>
      </c>
      <c r="F3399" s="561" t="s">
        <v>22</v>
      </c>
      <c r="G3399" s="561" t="s">
        <v>29534</v>
      </c>
      <c r="H3399" s="561" t="s">
        <v>29535</v>
      </c>
      <c r="I3399" s="561" t="s">
        <v>23270</v>
      </c>
      <c r="J3399" s="561" t="s">
        <v>7063</v>
      </c>
      <c r="K3399" s="562" t="s">
        <v>29536</v>
      </c>
      <c r="L3399" s="561" t="s">
        <v>25</v>
      </c>
    </row>
    <row r="3400" spans="1:12" x14ac:dyDescent="0.25">
      <c r="A3400" s="561" t="s">
        <v>3334</v>
      </c>
      <c r="B3400" s="561" t="s">
        <v>3335</v>
      </c>
      <c r="C3400" s="561" t="s">
        <v>3398</v>
      </c>
      <c r="D3400" s="561" t="s">
        <v>3399</v>
      </c>
      <c r="E3400" s="562" t="s">
        <v>22</v>
      </c>
      <c r="F3400" s="561" t="s">
        <v>22</v>
      </c>
      <c r="G3400" s="561" t="s">
        <v>29537</v>
      </c>
      <c r="H3400" s="561" t="s">
        <v>3400</v>
      </c>
      <c r="I3400" s="561" t="s">
        <v>23148</v>
      </c>
      <c r="J3400" s="561" t="s">
        <v>24</v>
      </c>
      <c r="K3400" s="562" t="s">
        <v>4984</v>
      </c>
      <c r="L3400" s="561" t="s">
        <v>25</v>
      </c>
    </row>
    <row r="3401" spans="1:12" x14ac:dyDescent="0.25">
      <c r="A3401" s="561" t="s">
        <v>3334</v>
      </c>
      <c r="B3401" s="561" t="s">
        <v>3335</v>
      </c>
      <c r="C3401" s="561" t="s">
        <v>3398</v>
      </c>
      <c r="D3401" s="561" t="s">
        <v>3399</v>
      </c>
      <c r="E3401" s="562" t="s">
        <v>22</v>
      </c>
      <c r="F3401" s="561" t="s">
        <v>22</v>
      </c>
      <c r="G3401" s="561" t="s">
        <v>29538</v>
      </c>
      <c r="H3401" s="561" t="s">
        <v>3401</v>
      </c>
      <c r="I3401" s="561" t="s">
        <v>23148</v>
      </c>
      <c r="J3401" s="561" t="s">
        <v>24</v>
      </c>
      <c r="K3401" s="562" t="s">
        <v>269</v>
      </c>
      <c r="L3401" s="561" t="s">
        <v>25</v>
      </c>
    </row>
    <row r="3402" spans="1:12" x14ac:dyDescent="0.25">
      <c r="A3402" s="561" t="s">
        <v>3334</v>
      </c>
      <c r="B3402" s="561" t="s">
        <v>3335</v>
      </c>
      <c r="C3402" s="561" t="s">
        <v>3398</v>
      </c>
      <c r="D3402" s="561" t="s">
        <v>3399</v>
      </c>
      <c r="E3402" s="562" t="s">
        <v>22</v>
      </c>
      <c r="F3402" s="561" t="s">
        <v>22</v>
      </c>
      <c r="G3402" s="561" t="s">
        <v>29539</v>
      </c>
      <c r="H3402" s="561" t="s">
        <v>3402</v>
      </c>
      <c r="I3402" s="561" t="s">
        <v>23148</v>
      </c>
      <c r="J3402" s="561" t="s">
        <v>24</v>
      </c>
      <c r="K3402" s="562" t="s">
        <v>2437</v>
      </c>
      <c r="L3402" s="561" t="s">
        <v>25</v>
      </c>
    </row>
    <row r="3403" spans="1:12" x14ac:dyDescent="0.25">
      <c r="A3403" s="561" t="s">
        <v>3334</v>
      </c>
      <c r="B3403" s="561" t="s">
        <v>3335</v>
      </c>
      <c r="C3403" s="561" t="s">
        <v>3398</v>
      </c>
      <c r="D3403" s="561" t="s">
        <v>3399</v>
      </c>
      <c r="E3403" s="562" t="s">
        <v>22</v>
      </c>
      <c r="F3403" s="561" t="s">
        <v>22</v>
      </c>
      <c r="G3403" s="561" t="s">
        <v>29540</v>
      </c>
      <c r="H3403" s="561" t="s">
        <v>3403</v>
      </c>
      <c r="I3403" s="561" t="s">
        <v>23148</v>
      </c>
      <c r="J3403" s="561" t="s">
        <v>24</v>
      </c>
      <c r="K3403" s="562" t="s">
        <v>3698</v>
      </c>
      <c r="L3403" s="561" t="s">
        <v>25</v>
      </c>
    </row>
    <row r="3404" spans="1:12" x14ac:dyDescent="0.25">
      <c r="A3404" s="561" t="s">
        <v>3334</v>
      </c>
      <c r="B3404" s="561" t="s">
        <v>3335</v>
      </c>
      <c r="C3404" s="561" t="s">
        <v>3398</v>
      </c>
      <c r="D3404" s="561" t="s">
        <v>3399</v>
      </c>
      <c r="E3404" s="562" t="s">
        <v>22</v>
      </c>
      <c r="F3404" s="561" t="s">
        <v>22</v>
      </c>
      <c r="G3404" s="561" t="s">
        <v>29541</v>
      </c>
      <c r="H3404" s="561" t="s">
        <v>3405</v>
      </c>
      <c r="I3404" s="561" t="s">
        <v>23270</v>
      </c>
      <c r="J3404" s="561" t="s">
        <v>24</v>
      </c>
      <c r="K3404" s="562" t="s">
        <v>29542</v>
      </c>
      <c r="L3404" s="561" t="s">
        <v>25</v>
      </c>
    </row>
    <row r="3405" spans="1:12" x14ac:dyDescent="0.25">
      <c r="A3405" s="561" t="s">
        <v>3334</v>
      </c>
      <c r="B3405" s="561" t="s">
        <v>3335</v>
      </c>
      <c r="C3405" s="561" t="s">
        <v>3398</v>
      </c>
      <c r="D3405" s="561" t="s">
        <v>3399</v>
      </c>
      <c r="E3405" s="562" t="s">
        <v>22</v>
      </c>
      <c r="F3405" s="561" t="s">
        <v>22</v>
      </c>
      <c r="G3405" s="561" t="s">
        <v>29543</v>
      </c>
      <c r="H3405" s="561" t="s">
        <v>3406</v>
      </c>
      <c r="I3405" s="561" t="s">
        <v>23270</v>
      </c>
      <c r="J3405" s="561" t="s">
        <v>24</v>
      </c>
      <c r="K3405" s="562" t="s">
        <v>29544</v>
      </c>
      <c r="L3405" s="561" t="s">
        <v>25</v>
      </c>
    </row>
    <row r="3406" spans="1:12" x14ac:dyDescent="0.25">
      <c r="A3406" s="561" t="s">
        <v>3334</v>
      </c>
      <c r="B3406" s="561" t="s">
        <v>3335</v>
      </c>
      <c r="C3406" s="561" t="s">
        <v>3398</v>
      </c>
      <c r="D3406" s="561" t="s">
        <v>3399</v>
      </c>
      <c r="E3406" s="562" t="s">
        <v>22</v>
      </c>
      <c r="F3406" s="561" t="s">
        <v>22</v>
      </c>
      <c r="G3406" s="561" t="s">
        <v>29545</v>
      </c>
      <c r="H3406" s="561" t="s">
        <v>3407</v>
      </c>
      <c r="I3406" s="561" t="s">
        <v>23270</v>
      </c>
      <c r="J3406" s="561" t="s">
        <v>24</v>
      </c>
      <c r="K3406" s="562" t="s">
        <v>29546</v>
      </c>
      <c r="L3406" s="561" t="s">
        <v>25</v>
      </c>
    </row>
    <row r="3407" spans="1:12" x14ac:dyDescent="0.25">
      <c r="A3407" s="561" t="s">
        <v>3334</v>
      </c>
      <c r="B3407" s="561" t="s">
        <v>3335</v>
      </c>
      <c r="C3407" s="561" t="s">
        <v>3398</v>
      </c>
      <c r="D3407" s="561" t="s">
        <v>3399</v>
      </c>
      <c r="E3407" s="562" t="s">
        <v>22</v>
      </c>
      <c r="F3407" s="561" t="s">
        <v>22</v>
      </c>
      <c r="G3407" s="561" t="s">
        <v>29547</v>
      </c>
      <c r="H3407" s="561" t="s">
        <v>3408</v>
      </c>
      <c r="I3407" s="561" t="s">
        <v>23270</v>
      </c>
      <c r="J3407" s="561" t="s">
        <v>24</v>
      </c>
      <c r="K3407" s="562" t="s">
        <v>29548</v>
      </c>
      <c r="L3407" s="561" t="s">
        <v>25</v>
      </c>
    </row>
    <row r="3408" spans="1:12" x14ac:dyDescent="0.25">
      <c r="A3408" s="561" t="s">
        <v>3334</v>
      </c>
      <c r="B3408" s="561" t="s">
        <v>3335</v>
      </c>
      <c r="C3408" s="561" t="s">
        <v>3398</v>
      </c>
      <c r="D3408" s="561" t="s">
        <v>3399</v>
      </c>
      <c r="E3408" s="562" t="s">
        <v>22</v>
      </c>
      <c r="F3408" s="561" t="s">
        <v>22</v>
      </c>
      <c r="G3408" s="561" t="s">
        <v>29549</v>
      </c>
      <c r="H3408" s="561" t="s">
        <v>3409</v>
      </c>
      <c r="I3408" s="561" t="s">
        <v>23270</v>
      </c>
      <c r="J3408" s="561" t="s">
        <v>24</v>
      </c>
      <c r="K3408" s="562" t="s">
        <v>7548</v>
      </c>
      <c r="L3408" s="561" t="s">
        <v>25</v>
      </c>
    </row>
    <row r="3409" spans="1:12" x14ac:dyDescent="0.25">
      <c r="A3409" s="561" t="s">
        <v>3334</v>
      </c>
      <c r="B3409" s="561" t="s">
        <v>3335</v>
      </c>
      <c r="C3409" s="561" t="s">
        <v>3398</v>
      </c>
      <c r="D3409" s="561" t="s">
        <v>3399</v>
      </c>
      <c r="E3409" s="562" t="s">
        <v>22</v>
      </c>
      <c r="F3409" s="561" t="s">
        <v>22</v>
      </c>
      <c r="G3409" s="561" t="s">
        <v>29550</v>
      </c>
      <c r="H3409" s="561" t="s">
        <v>3411</v>
      </c>
      <c r="I3409" s="561" t="s">
        <v>23270</v>
      </c>
      <c r="J3409" s="561" t="s">
        <v>24</v>
      </c>
      <c r="K3409" s="562" t="s">
        <v>29551</v>
      </c>
      <c r="L3409" s="561" t="s">
        <v>25</v>
      </c>
    </row>
    <row r="3410" spans="1:12" x14ac:dyDescent="0.25">
      <c r="A3410" s="561" t="s">
        <v>3412</v>
      </c>
      <c r="B3410" s="561" t="s">
        <v>3413</v>
      </c>
      <c r="C3410" s="561" t="s">
        <v>3414</v>
      </c>
      <c r="D3410" s="561" t="s">
        <v>3415</v>
      </c>
      <c r="E3410" s="562" t="s">
        <v>22</v>
      </c>
      <c r="F3410" s="561" t="s">
        <v>22</v>
      </c>
      <c r="G3410" s="561" t="s">
        <v>29552</v>
      </c>
      <c r="H3410" s="561" t="s">
        <v>3416</v>
      </c>
      <c r="I3410" s="561" t="s">
        <v>23148</v>
      </c>
      <c r="J3410" s="561" t="s">
        <v>24</v>
      </c>
      <c r="K3410" s="562" t="s">
        <v>2199</v>
      </c>
      <c r="L3410" s="561" t="s">
        <v>25</v>
      </c>
    </row>
    <row r="3411" spans="1:12" x14ac:dyDescent="0.25">
      <c r="A3411" s="561" t="s">
        <v>3412</v>
      </c>
      <c r="B3411" s="561" t="s">
        <v>3413</v>
      </c>
      <c r="C3411" s="561" t="s">
        <v>3414</v>
      </c>
      <c r="D3411" s="561" t="s">
        <v>3415</v>
      </c>
      <c r="E3411" s="562" t="s">
        <v>22</v>
      </c>
      <c r="F3411" s="561" t="s">
        <v>22</v>
      </c>
      <c r="G3411" s="561" t="s">
        <v>29553</v>
      </c>
      <c r="H3411" s="561" t="s">
        <v>3417</v>
      </c>
      <c r="I3411" s="561" t="s">
        <v>23148</v>
      </c>
      <c r="J3411" s="561" t="s">
        <v>24</v>
      </c>
      <c r="K3411" s="562" t="s">
        <v>8061</v>
      </c>
      <c r="L3411" s="561" t="s">
        <v>25</v>
      </c>
    </row>
    <row r="3412" spans="1:12" x14ac:dyDescent="0.25">
      <c r="A3412" s="561" t="s">
        <v>3412</v>
      </c>
      <c r="B3412" s="561" t="s">
        <v>3413</v>
      </c>
      <c r="C3412" s="561" t="s">
        <v>3414</v>
      </c>
      <c r="D3412" s="561" t="s">
        <v>3415</v>
      </c>
      <c r="E3412" s="562" t="s">
        <v>22</v>
      </c>
      <c r="F3412" s="561" t="s">
        <v>22</v>
      </c>
      <c r="G3412" s="561" t="s">
        <v>29554</v>
      </c>
      <c r="H3412" s="561" t="s">
        <v>3418</v>
      </c>
      <c r="I3412" s="561" t="s">
        <v>23148</v>
      </c>
      <c r="J3412" s="561" t="s">
        <v>24</v>
      </c>
      <c r="K3412" s="562" t="s">
        <v>29555</v>
      </c>
      <c r="L3412" s="561" t="s">
        <v>25</v>
      </c>
    </row>
    <row r="3413" spans="1:12" x14ac:dyDescent="0.25">
      <c r="A3413" s="561" t="s">
        <v>3412</v>
      </c>
      <c r="B3413" s="561" t="s">
        <v>3413</v>
      </c>
      <c r="C3413" s="561" t="s">
        <v>3414</v>
      </c>
      <c r="D3413" s="561" t="s">
        <v>3415</v>
      </c>
      <c r="E3413" s="562" t="s">
        <v>22</v>
      </c>
      <c r="F3413" s="561" t="s">
        <v>22</v>
      </c>
      <c r="G3413" s="561" t="s">
        <v>29556</v>
      </c>
      <c r="H3413" s="561" t="s">
        <v>3419</v>
      </c>
      <c r="I3413" s="561" t="s">
        <v>23148</v>
      </c>
      <c r="J3413" s="561" t="s">
        <v>24</v>
      </c>
      <c r="K3413" s="562" t="s">
        <v>2715</v>
      </c>
      <c r="L3413" s="561" t="s">
        <v>25</v>
      </c>
    </row>
    <row r="3414" spans="1:12" x14ac:dyDescent="0.25">
      <c r="A3414" s="561" t="s">
        <v>3412</v>
      </c>
      <c r="B3414" s="561" t="s">
        <v>3413</v>
      </c>
      <c r="C3414" s="561" t="s">
        <v>3414</v>
      </c>
      <c r="D3414" s="561" t="s">
        <v>3415</v>
      </c>
      <c r="E3414" s="562" t="s">
        <v>22</v>
      </c>
      <c r="F3414" s="561" t="s">
        <v>22</v>
      </c>
      <c r="G3414" s="561" t="s">
        <v>29557</v>
      </c>
      <c r="H3414" s="561" t="s">
        <v>3420</v>
      </c>
      <c r="I3414" s="561" t="s">
        <v>23148</v>
      </c>
      <c r="J3414" s="561" t="s">
        <v>24</v>
      </c>
      <c r="K3414" s="562" t="s">
        <v>4519</v>
      </c>
      <c r="L3414" s="561" t="s">
        <v>25</v>
      </c>
    </row>
    <row r="3415" spans="1:12" x14ac:dyDescent="0.25">
      <c r="A3415" s="561" t="s">
        <v>3412</v>
      </c>
      <c r="B3415" s="561" t="s">
        <v>3413</v>
      </c>
      <c r="C3415" s="561" t="s">
        <v>3414</v>
      </c>
      <c r="D3415" s="561" t="s">
        <v>3415</v>
      </c>
      <c r="E3415" s="562" t="s">
        <v>22</v>
      </c>
      <c r="F3415" s="561" t="s">
        <v>22</v>
      </c>
      <c r="G3415" s="561" t="s">
        <v>29558</v>
      </c>
      <c r="H3415" s="561" t="s">
        <v>3421</v>
      </c>
      <c r="I3415" s="561" t="s">
        <v>23148</v>
      </c>
      <c r="J3415" s="561" t="s">
        <v>24</v>
      </c>
      <c r="K3415" s="562" t="s">
        <v>7056</v>
      </c>
      <c r="L3415" s="561" t="s">
        <v>25</v>
      </c>
    </row>
    <row r="3416" spans="1:12" x14ac:dyDescent="0.25">
      <c r="A3416" s="561" t="s">
        <v>3412</v>
      </c>
      <c r="B3416" s="561" t="s">
        <v>3413</v>
      </c>
      <c r="C3416" s="561" t="s">
        <v>3414</v>
      </c>
      <c r="D3416" s="561" t="s">
        <v>3415</v>
      </c>
      <c r="E3416" s="562" t="s">
        <v>22</v>
      </c>
      <c r="F3416" s="561" t="s">
        <v>22</v>
      </c>
      <c r="G3416" s="561" t="s">
        <v>29559</v>
      </c>
      <c r="H3416" s="561" t="s">
        <v>3422</v>
      </c>
      <c r="I3416" s="561" t="s">
        <v>23148</v>
      </c>
      <c r="J3416" s="561" t="s">
        <v>24</v>
      </c>
      <c r="K3416" s="562" t="s">
        <v>7364</v>
      </c>
      <c r="L3416" s="561" t="s">
        <v>25</v>
      </c>
    </row>
    <row r="3417" spans="1:12" x14ac:dyDescent="0.25">
      <c r="A3417" s="561" t="s">
        <v>3412</v>
      </c>
      <c r="B3417" s="561" t="s">
        <v>3413</v>
      </c>
      <c r="C3417" s="561" t="s">
        <v>3414</v>
      </c>
      <c r="D3417" s="561" t="s">
        <v>3415</v>
      </c>
      <c r="E3417" s="562" t="s">
        <v>22</v>
      </c>
      <c r="F3417" s="561" t="s">
        <v>22</v>
      </c>
      <c r="G3417" s="561" t="s">
        <v>29560</v>
      </c>
      <c r="H3417" s="561" t="s">
        <v>3423</v>
      </c>
      <c r="I3417" s="561" t="s">
        <v>23148</v>
      </c>
      <c r="J3417" s="561" t="s">
        <v>24</v>
      </c>
      <c r="K3417" s="562" t="s">
        <v>27812</v>
      </c>
      <c r="L3417" s="561" t="s">
        <v>25</v>
      </c>
    </row>
    <row r="3418" spans="1:12" x14ac:dyDescent="0.25">
      <c r="A3418" s="561" t="s">
        <v>3412</v>
      </c>
      <c r="B3418" s="561" t="s">
        <v>3413</v>
      </c>
      <c r="C3418" s="561" t="s">
        <v>3414</v>
      </c>
      <c r="D3418" s="561" t="s">
        <v>3415</v>
      </c>
      <c r="E3418" s="562" t="s">
        <v>22</v>
      </c>
      <c r="F3418" s="561" t="s">
        <v>22</v>
      </c>
      <c r="G3418" s="561" t="s">
        <v>29561</v>
      </c>
      <c r="H3418" s="561" t="s">
        <v>3425</v>
      </c>
      <c r="I3418" s="561" t="s">
        <v>23148</v>
      </c>
      <c r="J3418" s="561" t="s">
        <v>24</v>
      </c>
      <c r="K3418" s="562" t="s">
        <v>8063</v>
      </c>
      <c r="L3418" s="561" t="s">
        <v>25</v>
      </c>
    </row>
    <row r="3419" spans="1:12" x14ac:dyDescent="0.25">
      <c r="A3419" s="561" t="s">
        <v>3412</v>
      </c>
      <c r="B3419" s="561" t="s">
        <v>3413</v>
      </c>
      <c r="C3419" s="561" t="s">
        <v>3414</v>
      </c>
      <c r="D3419" s="561" t="s">
        <v>3415</v>
      </c>
      <c r="E3419" s="562" t="s">
        <v>22</v>
      </c>
      <c r="F3419" s="561" t="s">
        <v>22</v>
      </c>
      <c r="G3419" s="561" t="s">
        <v>29562</v>
      </c>
      <c r="H3419" s="561" t="s">
        <v>3426</v>
      </c>
      <c r="I3419" s="561" t="s">
        <v>23148</v>
      </c>
      <c r="J3419" s="561" t="s">
        <v>24</v>
      </c>
      <c r="K3419" s="562" t="s">
        <v>29563</v>
      </c>
      <c r="L3419" s="561" t="s">
        <v>25</v>
      </c>
    </row>
    <row r="3420" spans="1:12" x14ac:dyDescent="0.25">
      <c r="A3420" s="561" t="s">
        <v>3412</v>
      </c>
      <c r="B3420" s="561" t="s">
        <v>3413</v>
      </c>
      <c r="C3420" s="561" t="s">
        <v>3414</v>
      </c>
      <c r="D3420" s="561" t="s">
        <v>3415</v>
      </c>
      <c r="E3420" s="562" t="s">
        <v>22</v>
      </c>
      <c r="F3420" s="561" t="s">
        <v>22</v>
      </c>
      <c r="G3420" s="561" t="s">
        <v>29564</v>
      </c>
      <c r="H3420" s="561" t="s">
        <v>3427</v>
      </c>
      <c r="I3420" s="561" t="s">
        <v>23148</v>
      </c>
      <c r="J3420" s="561" t="s">
        <v>24</v>
      </c>
      <c r="K3420" s="562" t="s">
        <v>28256</v>
      </c>
      <c r="L3420" s="561" t="s">
        <v>25</v>
      </c>
    </row>
    <row r="3421" spans="1:12" x14ac:dyDescent="0.25">
      <c r="A3421" s="561" t="s">
        <v>3412</v>
      </c>
      <c r="B3421" s="561" t="s">
        <v>3413</v>
      </c>
      <c r="C3421" s="561" t="s">
        <v>3414</v>
      </c>
      <c r="D3421" s="561" t="s">
        <v>3415</v>
      </c>
      <c r="E3421" s="562" t="s">
        <v>22</v>
      </c>
      <c r="F3421" s="561" t="s">
        <v>22</v>
      </c>
      <c r="G3421" s="561" t="s">
        <v>29565</v>
      </c>
      <c r="H3421" s="561" t="s">
        <v>3429</v>
      </c>
      <c r="I3421" s="561" t="s">
        <v>23148</v>
      </c>
      <c r="J3421" s="561" t="s">
        <v>24</v>
      </c>
      <c r="K3421" s="562" t="s">
        <v>29566</v>
      </c>
      <c r="L3421" s="561" t="s">
        <v>25</v>
      </c>
    </row>
    <row r="3422" spans="1:12" x14ac:dyDescent="0.25">
      <c r="A3422" s="561" t="s">
        <v>3412</v>
      </c>
      <c r="B3422" s="561" t="s">
        <v>3413</v>
      </c>
      <c r="C3422" s="561" t="s">
        <v>3414</v>
      </c>
      <c r="D3422" s="561" t="s">
        <v>3415</v>
      </c>
      <c r="E3422" s="562" t="s">
        <v>22</v>
      </c>
      <c r="F3422" s="561" t="s">
        <v>22</v>
      </c>
      <c r="G3422" s="561" t="s">
        <v>29567</v>
      </c>
      <c r="H3422" s="561" t="s">
        <v>3431</v>
      </c>
      <c r="I3422" s="561" t="s">
        <v>23148</v>
      </c>
      <c r="J3422" s="561" t="s">
        <v>24</v>
      </c>
      <c r="K3422" s="562" t="s">
        <v>29568</v>
      </c>
      <c r="L3422" s="561" t="s">
        <v>25</v>
      </c>
    </row>
    <row r="3423" spans="1:12" x14ac:dyDescent="0.25">
      <c r="A3423" s="561" t="s">
        <v>3412</v>
      </c>
      <c r="B3423" s="561" t="s">
        <v>3413</v>
      </c>
      <c r="C3423" s="561" t="s">
        <v>3414</v>
      </c>
      <c r="D3423" s="561" t="s">
        <v>3415</v>
      </c>
      <c r="E3423" s="562" t="s">
        <v>22</v>
      </c>
      <c r="F3423" s="561" t="s">
        <v>22</v>
      </c>
      <c r="G3423" s="561" t="s">
        <v>29569</v>
      </c>
      <c r="H3423" s="561" t="s">
        <v>3432</v>
      </c>
      <c r="I3423" s="561" t="s">
        <v>23148</v>
      </c>
      <c r="J3423" s="561" t="s">
        <v>24</v>
      </c>
      <c r="K3423" s="562" t="s">
        <v>7222</v>
      </c>
      <c r="L3423" s="561" t="s">
        <v>25</v>
      </c>
    </row>
    <row r="3424" spans="1:12" x14ac:dyDescent="0.25">
      <c r="A3424" s="561" t="s">
        <v>3412</v>
      </c>
      <c r="B3424" s="561" t="s">
        <v>3413</v>
      </c>
      <c r="C3424" s="561" t="s">
        <v>3414</v>
      </c>
      <c r="D3424" s="561" t="s">
        <v>3415</v>
      </c>
      <c r="E3424" s="562" t="s">
        <v>22</v>
      </c>
      <c r="F3424" s="561" t="s">
        <v>22</v>
      </c>
      <c r="G3424" s="561" t="s">
        <v>29570</v>
      </c>
      <c r="H3424" s="561" t="s">
        <v>3433</v>
      </c>
      <c r="I3424" s="561" t="s">
        <v>23148</v>
      </c>
      <c r="J3424" s="561" t="s">
        <v>24</v>
      </c>
      <c r="K3424" s="562" t="s">
        <v>3009</v>
      </c>
      <c r="L3424" s="561" t="s">
        <v>25</v>
      </c>
    </row>
    <row r="3425" spans="1:12" x14ac:dyDescent="0.25">
      <c r="A3425" s="561" t="s">
        <v>3412</v>
      </c>
      <c r="B3425" s="561" t="s">
        <v>3413</v>
      </c>
      <c r="C3425" s="561" t="s">
        <v>3414</v>
      </c>
      <c r="D3425" s="561" t="s">
        <v>3415</v>
      </c>
      <c r="E3425" s="562" t="s">
        <v>22</v>
      </c>
      <c r="F3425" s="561" t="s">
        <v>22</v>
      </c>
      <c r="G3425" s="561" t="s">
        <v>29571</v>
      </c>
      <c r="H3425" s="561" t="s">
        <v>3434</v>
      </c>
      <c r="I3425" s="561" t="s">
        <v>23148</v>
      </c>
      <c r="J3425" s="561" t="s">
        <v>24</v>
      </c>
      <c r="K3425" s="562" t="s">
        <v>29572</v>
      </c>
      <c r="L3425" s="561" t="s">
        <v>25</v>
      </c>
    </row>
    <row r="3426" spans="1:12" x14ac:dyDescent="0.25">
      <c r="A3426" s="561" t="s">
        <v>3412</v>
      </c>
      <c r="B3426" s="561" t="s">
        <v>3413</v>
      </c>
      <c r="C3426" s="561" t="s">
        <v>3414</v>
      </c>
      <c r="D3426" s="561" t="s">
        <v>3415</v>
      </c>
      <c r="E3426" s="562" t="s">
        <v>22</v>
      </c>
      <c r="F3426" s="561" t="s">
        <v>22</v>
      </c>
      <c r="G3426" s="561" t="s">
        <v>29573</v>
      </c>
      <c r="H3426" s="561" t="s">
        <v>3435</v>
      </c>
      <c r="I3426" s="561" t="s">
        <v>23148</v>
      </c>
      <c r="J3426" s="561" t="s">
        <v>24</v>
      </c>
      <c r="K3426" s="562" t="s">
        <v>29574</v>
      </c>
      <c r="L3426" s="561" t="s">
        <v>25</v>
      </c>
    </row>
    <row r="3427" spans="1:12" x14ac:dyDescent="0.25">
      <c r="A3427" s="561" t="s">
        <v>3412</v>
      </c>
      <c r="B3427" s="561" t="s">
        <v>3413</v>
      </c>
      <c r="C3427" s="561" t="s">
        <v>3414</v>
      </c>
      <c r="D3427" s="561" t="s">
        <v>3415</v>
      </c>
      <c r="E3427" s="562" t="s">
        <v>22</v>
      </c>
      <c r="F3427" s="561" t="s">
        <v>22</v>
      </c>
      <c r="G3427" s="561" t="s">
        <v>29575</v>
      </c>
      <c r="H3427" s="561" t="s">
        <v>3436</v>
      </c>
      <c r="I3427" s="561" t="s">
        <v>23148</v>
      </c>
      <c r="J3427" s="561" t="s">
        <v>24</v>
      </c>
      <c r="K3427" s="562" t="s">
        <v>3430</v>
      </c>
      <c r="L3427" s="561" t="s">
        <v>25</v>
      </c>
    </row>
    <row r="3428" spans="1:12" x14ac:dyDescent="0.25">
      <c r="A3428" s="561" t="s">
        <v>3412</v>
      </c>
      <c r="B3428" s="561" t="s">
        <v>3413</v>
      </c>
      <c r="C3428" s="561" t="s">
        <v>3414</v>
      </c>
      <c r="D3428" s="561" t="s">
        <v>3415</v>
      </c>
      <c r="E3428" s="562" t="s">
        <v>22</v>
      </c>
      <c r="F3428" s="561" t="s">
        <v>22</v>
      </c>
      <c r="G3428" s="561" t="s">
        <v>29576</v>
      </c>
      <c r="H3428" s="561" t="s">
        <v>3437</v>
      </c>
      <c r="I3428" s="561" t="s">
        <v>23148</v>
      </c>
      <c r="J3428" s="561" t="s">
        <v>24</v>
      </c>
      <c r="K3428" s="562" t="s">
        <v>29577</v>
      </c>
      <c r="L3428" s="561" t="s">
        <v>25</v>
      </c>
    </row>
    <row r="3429" spans="1:12" x14ac:dyDescent="0.25">
      <c r="A3429" s="561" t="s">
        <v>3412</v>
      </c>
      <c r="B3429" s="561" t="s">
        <v>3413</v>
      </c>
      <c r="C3429" s="561" t="s">
        <v>3414</v>
      </c>
      <c r="D3429" s="561" t="s">
        <v>3415</v>
      </c>
      <c r="E3429" s="562" t="s">
        <v>22</v>
      </c>
      <c r="F3429" s="561" t="s">
        <v>22</v>
      </c>
      <c r="G3429" s="561" t="s">
        <v>29578</v>
      </c>
      <c r="H3429" s="561" t="s">
        <v>3438</v>
      </c>
      <c r="I3429" s="561" t="s">
        <v>23148</v>
      </c>
      <c r="J3429" s="561" t="s">
        <v>24</v>
      </c>
      <c r="K3429" s="562" t="s">
        <v>29579</v>
      </c>
      <c r="L3429" s="561" t="s">
        <v>25</v>
      </c>
    </row>
    <row r="3430" spans="1:12" x14ac:dyDescent="0.25">
      <c r="A3430" s="561" t="s">
        <v>3412</v>
      </c>
      <c r="B3430" s="561" t="s">
        <v>3413</v>
      </c>
      <c r="C3430" s="561" t="s">
        <v>3414</v>
      </c>
      <c r="D3430" s="561" t="s">
        <v>3415</v>
      </c>
      <c r="E3430" s="562" t="s">
        <v>22</v>
      </c>
      <c r="F3430" s="561" t="s">
        <v>22</v>
      </c>
      <c r="G3430" s="561" t="s">
        <v>29580</v>
      </c>
      <c r="H3430" s="561" t="s">
        <v>3439</v>
      </c>
      <c r="I3430" s="561" t="s">
        <v>23148</v>
      </c>
      <c r="J3430" s="561" t="s">
        <v>24</v>
      </c>
      <c r="K3430" s="562" t="s">
        <v>761</v>
      </c>
      <c r="L3430" s="561" t="s">
        <v>25</v>
      </c>
    </row>
    <row r="3431" spans="1:12" x14ac:dyDescent="0.25">
      <c r="A3431" s="561" t="s">
        <v>3412</v>
      </c>
      <c r="B3431" s="561" t="s">
        <v>3413</v>
      </c>
      <c r="C3431" s="561" t="s">
        <v>3414</v>
      </c>
      <c r="D3431" s="561" t="s">
        <v>3415</v>
      </c>
      <c r="E3431" s="562" t="s">
        <v>22</v>
      </c>
      <c r="F3431" s="561" t="s">
        <v>22</v>
      </c>
      <c r="G3431" s="561" t="s">
        <v>29581</v>
      </c>
      <c r="H3431" s="561" t="s">
        <v>3441</v>
      </c>
      <c r="I3431" s="561" t="s">
        <v>23148</v>
      </c>
      <c r="J3431" s="561" t="s">
        <v>24</v>
      </c>
      <c r="K3431" s="562" t="s">
        <v>7052</v>
      </c>
      <c r="L3431" s="561" t="s">
        <v>25</v>
      </c>
    </row>
    <row r="3432" spans="1:12" x14ac:dyDescent="0.25">
      <c r="A3432" s="561" t="s">
        <v>3412</v>
      </c>
      <c r="B3432" s="561" t="s">
        <v>3413</v>
      </c>
      <c r="C3432" s="561" t="s">
        <v>3414</v>
      </c>
      <c r="D3432" s="561" t="s">
        <v>3415</v>
      </c>
      <c r="E3432" s="562" t="s">
        <v>22</v>
      </c>
      <c r="F3432" s="561" t="s">
        <v>22</v>
      </c>
      <c r="G3432" s="561" t="s">
        <v>29582</v>
      </c>
      <c r="H3432" s="561" t="s">
        <v>3443</v>
      </c>
      <c r="I3432" s="561" t="s">
        <v>23148</v>
      </c>
      <c r="J3432" s="561" t="s">
        <v>24</v>
      </c>
      <c r="K3432" s="562" t="s">
        <v>29583</v>
      </c>
      <c r="L3432" s="561" t="s">
        <v>25</v>
      </c>
    </row>
    <row r="3433" spans="1:12" x14ac:dyDescent="0.25">
      <c r="A3433" s="561" t="s">
        <v>3412</v>
      </c>
      <c r="B3433" s="561" t="s">
        <v>3413</v>
      </c>
      <c r="C3433" s="561" t="s">
        <v>3414</v>
      </c>
      <c r="D3433" s="561" t="s">
        <v>3415</v>
      </c>
      <c r="E3433" s="562" t="s">
        <v>22</v>
      </c>
      <c r="F3433" s="561" t="s">
        <v>22</v>
      </c>
      <c r="G3433" s="561" t="s">
        <v>29584</v>
      </c>
      <c r="H3433" s="561" t="s">
        <v>3444</v>
      </c>
      <c r="I3433" s="561" t="s">
        <v>23148</v>
      </c>
      <c r="J3433" s="561" t="s">
        <v>24</v>
      </c>
      <c r="K3433" s="562" t="s">
        <v>8444</v>
      </c>
      <c r="L3433" s="561" t="s">
        <v>25</v>
      </c>
    </row>
    <row r="3434" spans="1:12" x14ac:dyDescent="0.25">
      <c r="A3434" s="561" t="s">
        <v>3412</v>
      </c>
      <c r="B3434" s="561" t="s">
        <v>3413</v>
      </c>
      <c r="C3434" s="561" t="s">
        <v>3414</v>
      </c>
      <c r="D3434" s="561" t="s">
        <v>3415</v>
      </c>
      <c r="E3434" s="562" t="s">
        <v>22</v>
      </c>
      <c r="F3434" s="561" t="s">
        <v>22</v>
      </c>
      <c r="G3434" s="561" t="s">
        <v>29585</v>
      </c>
      <c r="H3434" s="561" t="s">
        <v>3445</v>
      </c>
      <c r="I3434" s="561" t="s">
        <v>23148</v>
      </c>
      <c r="J3434" s="561" t="s">
        <v>24</v>
      </c>
      <c r="K3434" s="562" t="s">
        <v>29586</v>
      </c>
      <c r="L3434" s="561" t="s">
        <v>25</v>
      </c>
    </row>
    <row r="3435" spans="1:12" x14ac:dyDescent="0.25">
      <c r="A3435" s="561" t="s">
        <v>3412</v>
      </c>
      <c r="B3435" s="561" t="s">
        <v>3413</v>
      </c>
      <c r="C3435" s="561" t="s">
        <v>3414</v>
      </c>
      <c r="D3435" s="561" t="s">
        <v>3415</v>
      </c>
      <c r="E3435" s="562" t="s">
        <v>22</v>
      </c>
      <c r="F3435" s="561" t="s">
        <v>22</v>
      </c>
      <c r="G3435" s="561" t="s">
        <v>29587</v>
      </c>
      <c r="H3435" s="561" t="s">
        <v>3447</v>
      </c>
      <c r="I3435" s="561" t="s">
        <v>23148</v>
      </c>
      <c r="J3435" s="561" t="s">
        <v>24</v>
      </c>
      <c r="K3435" s="562" t="s">
        <v>7554</v>
      </c>
      <c r="L3435" s="561" t="s">
        <v>25</v>
      </c>
    </row>
    <row r="3436" spans="1:12" x14ac:dyDescent="0.25">
      <c r="A3436" s="561" t="s">
        <v>3412</v>
      </c>
      <c r="B3436" s="561" t="s">
        <v>3413</v>
      </c>
      <c r="C3436" s="561" t="s">
        <v>3414</v>
      </c>
      <c r="D3436" s="561" t="s">
        <v>3415</v>
      </c>
      <c r="E3436" s="562" t="s">
        <v>22</v>
      </c>
      <c r="F3436" s="561" t="s">
        <v>22</v>
      </c>
      <c r="G3436" s="561" t="s">
        <v>29588</v>
      </c>
      <c r="H3436" s="561" t="s">
        <v>3448</v>
      </c>
      <c r="I3436" s="561" t="s">
        <v>23148</v>
      </c>
      <c r="J3436" s="561" t="s">
        <v>24</v>
      </c>
      <c r="K3436" s="562" t="s">
        <v>29589</v>
      </c>
      <c r="L3436" s="561" t="s">
        <v>25</v>
      </c>
    </row>
    <row r="3437" spans="1:12" x14ac:dyDescent="0.25">
      <c r="A3437" s="561" t="s">
        <v>3412</v>
      </c>
      <c r="B3437" s="561" t="s">
        <v>3413</v>
      </c>
      <c r="C3437" s="561" t="s">
        <v>3414</v>
      </c>
      <c r="D3437" s="561" t="s">
        <v>3415</v>
      </c>
      <c r="E3437" s="562" t="s">
        <v>22</v>
      </c>
      <c r="F3437" s="561" t="s">
        <v>22</v>
      </c>
      <c r="G3437" s="561" t="s">
        <v>29590</v>
      </c>
      <c r="H3437" s="561" t="s">
        <v>3449</v>
      </c>
      <c r="I3437" s="561" t="s">
        <v>23148</v>
      </c>
      <c r="J3437" s="561" t="s">
        <v>24</v>
      </c>
      <c r="K3437" s="562" t="s">
        <v>29591</v>
      </c>
      <c r="L3437" s="561" t="s">
        <v>25</v>
      </c>
    </row>
    <row r="3438" spans="1:12" x14ac:dyDescent="0.25">
      <c r="A3438" s="561" t="s">
        <v>3412</v>
      </c>
      <c r="B3438" s="561" t="s">
        <v>3413</v>
      </c>
      <c r="C3438" s="561" t="s">
        <v>3414</v>
      </c>
      <c r="D3438" s="561" t="s">
        <v>3415</v>
      </c>
      <c r="E3438" s="562" t="s">
        <v>22</v>
      </c>
      <c r="F3438" s="561" t="s">
        <v>22</v>
      </c>
      <c r="G3438" s="561" t="s">
        <v>29592</v>
      </c>
      <c r="H3438" s="561" t="s">
        <v>3450</v>
      </c>
      <c r="I3438" s="561" t="s">
        <v>23148</v>
      </c>
      <c r="J3438" s="561" t="s">
        <v>24</v>
      </c>
      <c r="K3438" s="562" t="s">
        <v>29593</v>
      </c>
      <c r="L3438" s="561" t="s">
        <v>25</v>
      </c>
    </row>
    <row r="3439" spans="1:12" x14ac:dyDescent="0.25">
      <c r="A3439" s="561" t="s">
        <v>3412</v>
      </c>
      <c r="B3439" s="561" t="s">
        <v>3413</v>
      </c>
      <c r="C3439" s="561" t="s">
        <v>3414</v>
      </c>
      <c r="D3439" s="561" t="s">
        <v>3415</v>
      </c>
      <c r="E3439" s="562" t="s">
        <v>22</v>
      </c>
      <c r="F3439" s="561" t="s">
        <v>22</v>
      </c>
      <c r="G3439" s="561" t="s">
        <v>29594</v>
      </c>
      <c r="H3439" s="561" t="s">
        <v>3451</v>
      </c>
      <c r="I3439" s="561" t="s">
        <v>23148</v>
      </c>
      <c r="J3439" s="561" t="s">
        <v>24</v>
      </c>
      <c r="K3439" s="562" t="s">
        <v>29595</v>
      </c>
      <c r="L3439" s="561" t="s">
        <v>25</v>
      </c>
    </row>
    <row r="3440" spans="1:12" x14ac:dyDescent="0.25">
      <c r="A3440" s="561" t="s">
        <v>3412</v>
      </c>
      <c r="B3440" s="561" t="s">
        <v>3413</v>
      </c>
      <c r="C3440" s="561" t="s">
        <v>3414</v>
      </c>
      <c r="D3440" s="561" t="s">
        <v>3415</v>
      </c>
      <c r="E3440" s="562" t="s">
        <v>22</v>
      </c>
      <c r="F3440" s="561" t="s">
        <v>22</v>
      </c>
      <c r="G3440" s="561" t="s">
        <v>29596</v>
      </c>
      <c r="H3440" s="561" t="s">
        <v>3453</v>
      </c>
      <c r="I3440" s="561" t="s">
        <v>23148</v>
      </c>
      <c r="J3440" s="561" t="s">
        <v>24</v>
      </c>
      <c r="K3440" s="562" t="s">
        <v>29597</v>
      </c>
      <c r="L3440" s="561" t="s">
        <v>25</v>
      </c>
    </row>
    <row r="3441" spans="1:12" x14ac:dyDescent="0.25">
      <c r="A3441" s="561" t="s">
        <v>3412</v>
      </c>
      <c r="B3441" s="561" t="s">
        <v>3413</v>
      </c>
      <c r="C3441" s="561" t="s">
        <v>3414</v>
      </c>
      <c r="D3441" s="561" t="s">
        <v>3415</v>
      </c>
      <c r="E3441" s="562" t="s">
        <v>22</v>
      </c>
      <c r="F3441" s="561" t="s">
        <v>22</v>
      </c>
      <c r="G3441" s="561" t="s">
        <v>29598</v>
      </c>
      <c r="H3441" s="561" t="s">
        <v>3454</v>
      </c>
      <c r="I3441" s="561" t="s">
        <v>23148</v>
      </c>
      <c r="J3441" s="561" t="s">
        <v>24</v>
      </c>
      <c r="K3441" s="562" t="s">
        <v>29599</v>
      </c>
      <c r="L3441" s="561" t="s">
        <v>25</v>
      </c>
    </row>
    <row r="3442" spans="1:12" x14ac:dyDescent="0.25">
      <c r="A3442" s="561" t="s">
        <v>3412</v>
      </c>
      <c r="B3442" s="561" t="s">
        <v>3413</v>
      </c>
      <c r="C3442" s="561" t="s">
        <v>3414</v>
      </c>
      <c r="D3442" s="561" t="s">
        <v>3415</v>
      </c>
      <c r="E3442" s="562" t="s">
        <v>22</v>
      </c>
      <c r="F3442" s="561" t="s">
        <v>22</v>
      </c>
      <c r="G3442" s="561" t="s">
        <v>29600</v>
      </c>
      <c r="H3442" s="561" t="s">
        <v>3456</v>
      </c>
      <c r="I3442" s="561" t="s">
        <v>23148</v>
      </c>
      <c r="J3442" s="561" t="s">
        <v>24</v>
      </c>
      <c r="K3442" s="562" t="s">
        <v>29601</v>
      </c>
      <c r="L3442" s="561" t="s">
        <v>25</v>
      </c>
    </row>
    <row r="3443" spans="1:12" x14ac:dyDescent="0.25">
      <c r="A3443" s="561" t="s">
        <v>3412</v>
      </c>
      <c r="B3443" s="561" t="s">
        <v>3413</v>
      </c>
      <c r="C3443" s="561" t="s">
        <v>3414</v>
      </c>
      <c r="D3443" s="561" t="s">
        <v>3415</v>
      </c>
      <c r="E3443" s="562" t="s">
        <v>22</v>
      </c>
      <c r="F3443" s="561" t="s">
        <v>22</v>
      </c>
      <c r="G3443" s="561" t="s">
        <v>29602</v>
      </c>
      <c r="H3443" s="561" t="s">
        <v>3457</v>
      </c>
      <c r="I3443" s="561" t="s">
        <v>23148</v>
      </c>
      <c r="J3443" s="561" t="s">
        <v>24</v>
      </c>
      <c r="K3443" s="562" t="s">
        <v>29603</v>
      </c>
      <c r="L3443" s="561" t="s">
        <v>25</v>
      </c>
    </row>
    <row r="3444" spans="1:12" x14ac:dyDescent="0.25">
      <c r="A3444" s="561" t="s">
        <v>3412</v>
      </c>
      <c r="B3444" s="561" t="s">
        <v>3413</v>
      </c>
      <c r="C3444" s="561" t="s">
        <v>3414</v>
      </c>
      <c r="D3444" s="561" t="s">
        <v>3415</v>
      </c>
      <c r="E3444" s="562" t="s">
        <v>22</v>
      </c>
      <c r="F3444" s="561" t="s">
        <v>22</v>
      </c>
      <c r="G3444" s="561" t="s">
        <v>29604</v>
      </c>
      <c r="H3444" s="561" t="s">
        <v>3458</v>
      </c>
      <c r="I3444" s="561" t="s">
        <v>23148</v>
      </c>
      <c r="J3444" s="561" t="s">
        <v>24</v>
      </c>
      <c r="K3444" s="562" t="s">
        <v>8507</v>
      </c>
      <c r="L3444" s="561" t="s">
        <v>25</v>
      </c>
    </row>
    <row r="3445" spans="1:12" x14ac:dyDescent="0.25">
      <c r="A3445" s="561" t="s">
        <v>3412</v>
      </c>
      <c r="B3445" s="561" t="s">
        <v>3413</v>
      </c>
      <c r="C3445" s="561" t="s">
        <v>3414</v>
      </c>
      <c r="D3445" s="561" t="s">
        <v>3415</v>
      </c>
      <c r="E3445" s="562" t="s">
        <v>22</v>
      </c>
      <c r="F3445" s="561" t="s">
        <v>22</v>
      </c>
      <c r="G3445" s="561" t="s">
        <v>29605</v>
      </c>
      <c r="H3445" s="561" t="s">
        <v>3459</v>
      </c>
      <c r="I3445" s="561" t="s">
        <v>23148</v>
      </c>
      <c r="J3445" s="561" t="s">
        <v>24</v>
      </c>
      <c r="K3445" s="562" t="s">
        <v>29606</v>
      </c>
      <c r="L3445" s="561" t="s">
        <v>25</v>
      </c>
    </row>
    <row r="3446" spans="1:12" x14ac:dyDescent="0.25">
      <c r="A3446" s="561" t="s">
        <v>3412</v>
      </c>
      <c r="B3446" s="561" t="s">
        <v>3413</v>
      </c>
      <c r="C3446" s="561" t="s">
        <v>3414</v>
      </c>
      <c r="D3446" s="561" t="s">
        <v>3415</v>
      </c>
      <c r="E3446" s="562" t="s">
        <v>22</v>
      </c>
      <c r="F3446" s="561" t="s">
        <v>22</v>
      </c>
      <c r="G3446" s="561" t="s">
        <v>29607</v>
      </c>
      <c r="H3446" s="561" t="s">
        <v>3461</v>
      </c>
      <c r="I3446" s="561" t="s">
        <v>23148</v>
      </c>
      <c r="J3446" s="561" t="s">
        <v>24</v>
      </c>
      <c r="K3446" s="562" t="s">
        <v>7428</v>
      </c>
      <c r="L3446" s="561" t="s">
        <v>25</v>
      </c>
    </row>
    <row r="3447" spans="1:12" x14ac:dyDescent="0.25">
      <c r="A3447" s="561" t="s">
        <v>3412</v>
      </c>
      <c r="B3447" s="561" t="s">
        <v>3413</v>
      </c>
      <c r="C3447" s="561" t="s">
        <v>3414</v>
      </c>
      <c r="D3447" s="561" t="s">
        <v>3415</v>
      </c>
      <c r="E3447" s="562" t="s">
        <v>22</v>
      </c>
      <c r="F3447" s="561" t="s">
        <v>22</v>
      </c>
      <c r="G3447" s="561" t="s">
        <v>29608</v>
      </c>
      <c r="H3447" s="561" t="s">
        <v>3463</v>
      </c>
      <c r="I3447" s="561" t="s">
        <v>23148</v>
      </c>
      <c r="J3447" s="561" t="s">
        <v>24</v>
      </c>
      <c r="K3447" s="562" t="s">
        <v>6883</v>
      </c>
      <c r="L3447" s="561" t="s">
        <v>25</v>
      </c>
    </row>
    <row r="3448" spans="1:12" x14ac:dyDescent="0.25">
      <c r="A3448" s="561" t="s">
        <v>3412</v>
      </c>
      <c r="B3448" s="561" t="s">
        <v>3413</v>
      </c>
      <c r="C3448" s="561" t="s">
        <v>3414</v>
      </c>
      <c r="D3448" s="561" t="s">
        <v>3415</v>
      </c>
      <c r="E3448" s="562" t="s">
        <v>22</v>
      </c>
      <c r="F3448" s="561" t="s">
        <v>22</v>
      </c>
      <c r="G3448" s="561" t="s">
        <v>29609</v>
      </c>
      <c r="H3448" s="561" t="s">
        <v>3465</v>
      </c>
      <c r="I3448" s="561" t="s">
        <v>23148</v>
      </c>
      <c r="J3448" s="561" t="s">
        <v>24</v>
      </c>
      <c r="K3448" s="562" t="s">
        <v>7862</v>
      </c>
      <c r="L3448" s="561" t="s">
        <v>25</v>
      </c>
    </row>
    <row r="3449" spans="1:12" x14ac:dyDescent="0.25">
      <c r="A3449" s="561" t="s">
        <v>3412</v>
      </c>
      <c r="B3449" s="561" t="s">
        <v>3413</v>
      </c>
      <c r="C3449" s="561" t="s">
        <v>3414</v>
      </c>
      <c r="D3449" s="561" t="s">
        <v>3415</v>
      </c>
      <c r="E3449" s="562" t="s">
        <v>22</v>
      </c>
      <c r="F3449" s="561" t="s">
        <v>22</v>
      </c>
      <c r="G3449" s="561" t="s">
        <v>29610</v>
      </c>
      <c r="H3449" s="561" t="s">
        <v>3466</v>
      </c>
      <c r="I3449" s="561" t="s">
        <v>23148</v>
      </c>
      <c r="J3449" s="561" t="s">
        <v>24</v>
      </c>
      <c r="K3449" s="562" t="s">
        <v>7080</v>
      </c>
      <c r="L3449" s="561" t="s">
        <v>25</v>
      </c>
    </row>
    <row r="3450" spans="1:12" x14ac:dyDescent="0.25">
      <c r="A3450" s="561" t="s">
        <v>3412</v>
      </c>
      <c r="B3450" s="561" t="s">
        <v>3413</v>
      </c>
      <c r="C3450" s="561" t="s">
        <v>3414</v>
      </c>
      <c r="D3450" s="561" t="s">
        <v>3415</v>
      </c>
      <c r="E3450" s="562" t="s">
        <v>22</v>
      </c>
      <c r="F3450" s="561" t="s">
        <v>22</v>
      </c>
      <c r="G3450" s="561" t="s">
        <v>29611</v>
      </c>
      <c r="H3450" s="561" t="s">
        <v>3468</v>
      </c>
      <c r="I3450" s="561" t="s">
        <v>23148</v>
      </c>
      <c r="J3450" s="561" t="s">
        <v>24</v>
      </c>
      <c r="K3450" s="562" t="s">
        <v>29612</v>
      </c>
      <c r="L3450" s="561" t="s">
        <v>25</v>
      </c>
    </row>
    <row r="3451" spans="1:12" x14ac:dyDescent="0.25">
      <c r="A3451" s="561" t="s">
        <v>3412</v>
      </c>
      <c r="B3451" s="561" t="s">
        <v>3413</v>
      </c>
      <c r="C3451" s="561" t="s">
        <v>3414</v>
      </c>
      <c r="D3451" s="561" t="s">
        <v>3415</v>
      </c>
      <c r="E3451" s="562" t="s">
        <v>22</v>
      </c>
      <c r="F3451" s="561" t="s">
        <v>22</v>
      </c>
      <c r="G3451" s="561" t="s">
        <v>29613</v>
      </c>
      <c r="H3451" s="561" t="s">
        <v>3470</v>
      </c>
      <c r="I3451" s="561" t="s">
        <v>23148</v>
      </c>
      <c r="J3451" s="561" t="s">
        <v>7063</v>
      </c>
      <c r="K3451" s="562" t="s">
        <v>29595</v>
      </c>
      <c r="L3451" s="561" t="s">
        <v>25</v>
      </c>
    </row>
    <row r="3452" spans="1:12" x14ac:dyDescent="0.25">
      <c r="A3452" s="561" t="s">
        <v>3412</v>
      </c>
      <c r="B3452" s="561" t="s">
        <v>3413</v>
      </c>
      <c r="C3452" s="561" t="s">
        <v>3414</v>
      </c>
      <c r="D3452" s="561" t="s">
        <v>3415</v>
      </c>
      <c r="E3452" s="562" t="s">
        <v>22</v>
      </c>
      <c r="F3452" s="561" t="s">
        <v>22</v>
      </c>
      <c r="G3452" s="561" t="s">
        <v>29614</v>
      </c>
      <c r="H3452" s="561" t="s">
        <v>3471</v>
      </c>
      <c r="I3452" s="561" t="s">
        <v>23148</v>
      </c>
      <c r="J3452" s="561" t="s">
        <v>7063</v>
      </c>
      <c r="K3452" s="562" t="s">
        <v>29615</v>
      </c>
      <c r="L3452" s="561" t="s">
        <v>25</v>
      </c>
    </row>
    <row r="3453" spans="1:12" x14ac:dyDescent="0.25">
      <c r="A3453" s="561" t="s">
        <v>3412</v>
      </c>
      <c r="B3453" s="561" t="s">
        <v>3413</v>
      </c>
      <c r="C3453" s="561" t="s">
        <v>3414</v>
      </c>
      <c r="D3453" s="561" t="s">
        <v>3415</v>
      </c>
      <c r="E3453" s="562" t="s">
        <v>22</v>
      </c>
      <c r="F3453" s="561" t="s">
        <v>22</v>
      </c>
      <c r="G3453" s="561" t="s">
        <v>29616</v>
      </c>
      <c r="H3453" s="561" t="s">
        <v>3472</v>
      </c>
      <c r="I3453" s="561" t="s">
        <v>23148</v>
      </c>
      <c r="J3453" s="561" t="s">
        <v>7063</v>
      </c>
      <c r="K3453" s="562" t="s">
        <v>820</v>
      </c>
      <c r="L3453" s="561" t="s">
        <v>25</v>
      </c>
    </row>
    <row r="3454" spans="1:12" x14ac:dyDescent="0.25">
      <c r="A3454" s="561" t="s">
        <v>3412</v>
      </c>
      <c r="B3454" s="561" t="s">
        <v>3413</v>
      </c>
      <c r="C3454" s="561" t="s">
        <v>3414</v>
      </c>
      <c r="D3454" s="561" t="s">
        <v>3415</v>
      </c>
      <c r="E3454" s="562" t="s">
        <v>22</v>
      </c>
      <c r="F3454" s="561" t="s">
        <v>22</v>
      </c>
      <c r="G3454" s="561" t="s">
        <v>29617</v>
      </c>
      <c r="H3454" s="561" t="s">
        <v>3474</v>
      </c>
      <c r="I3454" s="561" t="s">
        <v>23148</v>
      </c>
      <c r="J3454" s="561" t="s">
        <v>7063</v>
      </c>
      <c r="K3454" s="562" t="s">
        <v>29618</v>
      </c>
      <c r="L3454" s="561" t="s">
        <v>25</v>
      </c>
    </row>
    <row r="3455" spans="1:12" x14ac:dyDescent="0.25">
      <c r="A3455" s="561" t="s">
        <v>3412</v>
      </c>
      <c r="B3455" s="561" t="s">
        <v>3413</v>
      </c>
      <c r="C3455" s="561" t="s">
        <v>3414</v>
      </c>
      <c r="D3455" s="561" t="s">
        <v>3415</v>
      </c>
      <c r="E3455" s="562" t="s">
        <v>22</v>
      </c>
      <c r="F3455" s="561" t="s">
        <v>22</v>
      </c>
      <c r="G3455" s="561" t="s">
        <v>29619</v>
      </c>
      <c r="H3455" s="561" t="s">
        <v>3475</v>
      </c>
      <c r="I3455" s="561" t="s">
        <v>23148</v>
      </c>
      <c r="J3455" s="561" t="s">
        <v>24</v>
      </c>
      <c r="K3455" s="562" t="s">
        <v>5705</v>
      </c>
      <c r="L3455" s="561" t="s">
        <v>25</v>
      </c>
    </row>
    <row r="3456" spans="1:12" x14ac:dyDescent="0.25">
      <c r="A3456" s="561" t="s">
        <v>3412</v>
      </c>
      <c r="B3456" s="561" t="s">
        <v>3413</v>
      </c>
      <c r="C3456" s="561" t="s">
        <v>3414</v>
      </c>
      <c r="D3456" s="561" t="s">
        <v>3415</v>
      </c>
      <c r="E3456" s="562" t="s">
        <v>22</v>
      </c>
      <c r="F3456" s="561" t="s">
        <v>22</v>
      </c>
      <c r="G3456" s="561" t="s">
        <v>29620</v>
      </c>
      <c r="H3456" s="561" t="s">
        <v>3477</v>
      </c>
      <c r="I3456" s="561" t="s">
        <v>23148</v>
      </c>
      <c r="J3456" s="561" t="s">
        <v>7063</v>
      </c>
      <c r="K3456" s="562" t="s">
        <v>8716</v>
      </c>
      <c r="L3456" s="561" t="s">
        <v>25</v>
      </c>
    </row>
    <row r="3457" spans="1:12" x14ac:dyDescent="0.25">
      <c r="A3457" s="561" t="s">
        <v>3412</v>
      </c>
      <c r="B3457" s="561" t="s">
        <v>3413</v>
      </c>
      <c r="C3457" s="561" t="s">
        <v>3414</v>
      </c>
      <c r="D3457" s="561" t="s">
        <v>3415</v>
      </c>
      <c r="E3457" s="562" t="s">
        <v>22</v>
      </c>
      <c r="F3457" s="561" t="s">
        <v>22</v>
      </c>
      <c r="G3457" s="561" t="s">
        <v>29621</v>
      </c>
      <c r="H3457" s="561" t="s">
        <v>3478</v>
      </c>
      <c r="I3457" s="561" t="s">
        <v>23148</v>
      </c>
      <c r="J3457" s="561" t="s">
        <v>7063</v>
      </c>
      <c r="K3457" s="562" t="s">
        <v>29622</v>
      </c>
      <c r="L3457" s="561" t="s">
        <v>25</v>
      </c>
    </row>
    <row r="3458" spans="1:12" x14ac:dyDescent="0.25">
      <c r="A3458" s="561" t="s">
        <v>3412</v>
      </c>
      <c r="B3458" s="561" t="s">
        <v>3413</v>
      </c>
      <c r="C3458" s="561" t="s">
        <v>3414</v>
      </c>
      <c r="D3458" s="561" t="s">
        <v>3415</v>
      </c>
      <c r="E3458" s="562" t="s">
        <v>22</v>
      </c>
      <c r="F3458" s="561" t="s">
        <v>22</v>
      </c>
      <c r="G3458" s="561" t="s">
        <v>29623</v>
      </c>
      <c r="H3458" s="561" t="s">
        <v>3479</v>
      </c>
      <c r="I3458" s="561" t="s">
        <v>23148</v>
      </c>
      <c r="J3458" s="561" t="s">
        <v>7063</v>
      </c>
      <c r="K3458" s="562" t="s">
        <v>29624</v>
      </c>
      <c r="L3458" s="561" t="s">
        <v>25</v>
      </c>
    </row>
    <row r="3459" spans="1:12" x14ac:dyDescent="0.25">
      <c r="A3459" s="561" t="s">
        <v>3412</v>
      </c>
      <c r="B3459" s="561" t="s">
        <v>3413</v>
      </c>
      <c r="C3459" s="561" t="s">
        <v>3414</v>
      </c>
      <c r="D3459" s="561" t="s">
        <v>3415</v>
      </c>
      <c r="E3459" s="562" t="s">
        <v>22</v>
      </c>
      <c r="F3459" s="561" t="s">
        <v>22</v>
      </c>
      <c r="G3459" s="561" t="s">
        <v>29625</v>
      </c>
      <c r="H3459" s="561" t="s">
        <v>3481</v>
      </c>
      <c r="I3459" s="561" t="s">
        <v>23148</v>
      </c>
      <c r="J3459" s="561" t="s">
        <v>7063</v>
      </c>
      <c r="K3459" s="562" t="s">
        <v>29626</v>
      </c>
      <c r="L3459" s="561" t="s">
        <v>25</v>
      </c>
    </row>
    <row r="3460" spans="1:12" x14ac:dyDescent="0.25">
      <c r="A3460" s="561" t="s">
        <v>3412</v>
      </c>
      <c r="B3460" s="561" t="s">
        <v>3413</v>
      </c>
      <c r="C3460" s="561" t="s">
        <v>3414</v>
      </c>
      <c r="D3460" s="561" t="s">
        <v>3415</v>
      </c>
      <c r="E3460" s="562" t="s">
        <v>22</v>
      </c>
      <c r="F3460" s="561" t="s">
        <v>22</v>
      </c>
      <c r="G3460" s="561" t="s">
        <v>29627</v>
      </c>
      <c r="H3460" s="561" t="s">
        <v>3482</v>
      </c>
      <c r="I3460" s="561" t="s">
        <v>23148</v>
      </c>
      <c r="J3460" s="561" t="s">
        <v>7063</v>
      </c>
      <c r="K3460" s="562" t="s">
        <v>29628</v>
      </c>
      <c r="L3460" s="561" t="s">
        <v>25</v>
      </c>
    </row>
    <row r="3461" spans="1:12" x14ac:dyDescent="0.25">
      <c r="A3461" s="561" t="s">
        <v>3412</v>
      </c>
      <c r="B3461" s="561" t="s">
        <v>3413</v>
      </c>
      <c r="C3461" s="561" t="s">
        <v>3414</v>
      </c>
      <c r="D3461" s="561" t="s">
        <v>3415</v>
      </c>
      <c r="E3461" s="562" t="s">
        <v>22</v>
      </c>
      <c r="F3461" s="561" t="s">
        <v>22</v>
      </c>
      <c r="G3461" s="561" t="s">
        <v>29629</v>
      </c>
      <c r="H3461" s="561" t="s">
        <v>3483</v>
      </c>
      <c r="I3461" s="561" t="s">
        <v>23148</v>
      </c>
      <c r="J3461" s="561" t="s">
        <v>7063</v>
      </c>
      <c r="K3461" s="562" t="s">
        <v>7956</v>
      </c>
      <c r="L3461" s="561" t="s">
        <v>25</v>
      </c>
    </row>
    <row r="3462" spans="1:12" x14ac:dyDescent="0.25">
      <c r="A3462" s="561" t="s">
        <v>3412</v>
      </c>
      <c r="B3462" s="561" t="s">
        <v>3413</v>
      </c>
      <c r="C3462" s="561" t="s">
        <v>3414</v>
      </c>
      <c r="D3462" s="561" t="s">
        <v>3415</v>
      </c>
      <c r="E3462" s="562" t="s">
        <v>22</v>
      </c>
      <c r="F3462" s="561" t="s">
        <v>22</v>
      </c>
      <c r="G3462" s="561" t="s">
        <v>29630</v>
      </c>
      <c r="H3462" s="561" t="s">
        <v>3484</v>
      </c>
      <c r="I3462" s="561" t="s">
        <v>23148</v>
      </c>
      <c r="J3462" s="561" t="s">
        <v>24</v>
      </c>
      <c r="K3462" s="562" t="s">
        <v>29631</v>
      </c>
      <c r="L3462" s="561" t="s">
        <v>25</v>
      </c>
    </row>
    <row r="3463" spans="1:12" x14ac:dyDescent="0.25">
      <c r="A3463" s="561" t="s">
        <v>3412</v>
      </c>
      <c r="B3463" s="561" t="s">
        <v>3413</v>
      </c>
      <c r="C3463" s="561" t="s">
        <v>3414</v>
      </c>
      <c r="D3463" s="561" t="s">
        <v>3415</v>
      </c>
      <c r="E3463" s="562" t="s">
        <v>22</v>
      </c>
      <c r="F3463" s="561" t="s">
        <v>22</v>
      </c>
      <c r="G3463" s="561" t="s">
        <v>29632</v>
      </c>
      <c r="H3463" s="561" t="s">
        <v>3485</v>
      </c>
      <c r="I3463" s="561" t="s">
        <v>23148</v>
      </c>
      <c r="J3463" s="561" t="s">
        <v>7063</v>
      </c>
      <c r="K3463" s="562" t="s">
        <v>29633</v>
      </c>
      <c r="L3463" s="561" t="s">
        <v>25</v>
      </c>
    </row>
    <row r="3464" spans="1:12" x14ac:dyDescent="0.25">
      <c r="A3464" s="561" t="s">
        <v>3412</v>
      </c>
      <c r="B3464" s="561" t="s">
        <v>3413</v>
      </c>
      <c r="C3464" s="561" t="s">
        <v>3414</v>
      </c>
      <c r="D3464" s="561" t="s">
        <v>3415</v>
      </c>
      <c r="E3464" s="562" t="s">
        <v>22</v>
      </c>
      <c r="F3464" s="561" t="s">
        <v>22</v>
      </c>
      <c r="G3464" s="561" t="s">
        <v>29634</v>
      </c>
      <c r="H3464" s="561" t="s">
        <v>3487</v>
      </c>
      <c r="I3464" s="561" t="s">
        <v>23148</v>
      </c>
      <c r="J3464" s="561" t="s">
        <v>7063</v>
      </c>
      <c r="K3464" s="562" t="s">
        <v>7750</v>
      </c>
      <c r="L3464" s="561" t="s">
        <v>25</v>
      </c>
    </row>
    <row r="3465" spans="1:12" x14ac:dyDescent="0.25">
      <c r="A3465" s="561" t="s">
        <v>3412</v>
      </c>
      <c r="B3465" s="561" t="s">
        <v>3413</v>
      </c>
      <c r="C3465" s="561" t="s">
        <v>3414</v>
      </c>
      <c r="D3465" s="561" t="s">
        <v>3415</v>
      </c>
      <c r="E3465" s="562" t="s">
        <v>22</v>
      </c>
      <c r="F3465" s="561" t="s">
        <v>22</v>
      </c>
      <c r="G3465" s="561" t="s">
        <v>29635</v>
      </c>
      <c r="H3465" s="561" t="s">
        <v>3488</v>
      </c>
      <c r="I3465" s="561" t="s">
        <v>23148</v>
      </c>
      <c r="J3465" s="561" t="s">
        <v>7063</v>
      </c>
      <c r="K3465" s="562" t="s">
        <v>8115</v>
      </c>
      <c r="L3465" s="561" t="s">
        <v>25</v>
      </c>
    </row>
    <row r="3466" spans="1:12" x14ac:dyDescent="0.25">
      <c r="A3466" s="561" t="s">
        <v>3412</v>
      </c>
      <c r="B3466" s="561" t="s">
        <v>3413</v>
      </c>
      <c r="C3466" s="561" t="s">
        <v>3414</v>
      </c>
      <c r="D3466" s="561" t="s">
        <v>3415</v>
      </c>
      <c r="E3466" s="562" t="s">
        <v>22</v>
      </c>
      <c r="F3466" s="561" t="s">
        <v>22</v>
      </c>
      <c r="G3466" s="561" t="s">
        <v>29636</v>
      </c>
      <c r="H3466" s="561" t="s">
        <v>3489</v>
      </c>
      <c r="I3466" s="561" t="s">
        <v>23148</v>
      </c>
      <c r="J3466" s="561" t="s">
        <v>7063</v>
      </c>
      <c r="K3466" s="562" t="s">
        <v>29637</v>
      </c>
      <c r="L3466" s="561" t="s">
        <v>25</v>
      </c>
    </row>
    <row r="3467" spans="1:12" x14ac:dyDescent="0.25">
      <c r="A3467" s="561" t="s">
        <v>3412</v>
      </c>
      <c r="B3467" s="561" t="s">
        <v>3413</v>
      </c>
      <c r="C3467" s="561" t="s">
        <v>3414</v>
      </c>
      <c r="D3467" s="561" t="s">
        <v>3415</v>
      </c>
      <c r="E3467" s="562" t="s">
        <v>22</v>
      </c>
      <c r="F3467" s="561" t="s">
        <v>22</v>
      </c>
      <c r="G3467" s="561" t="s">
        <v>29638</v>
      </c>
      <c r="H3467" s="561" t="s">
        <v>3490</v>
      </c>
      <c r="I3467" s="561" t="s">
        <v>23148</v>
      </c>
      <c r="J3467" s="561" t="s">
        <v>7063</v>
      </c>
      <c r="K3467" s="562" t="s">
        <v>8247</v>
      </c>
      <c r="L3467" s="561" t="s">
        <v>25</v>
      </c>
    </row>
    <row r="3468" spans="1:12" x14ac:dyDescent="0.25">
      <c r="A3468" s="561" t="s">
        <v>3412</v>
      </c>
      <c r="B3468" s="561" t="s">
        <v>3413</v>
      </c>
      <c r="C3468" s="561" t="s">
        <v>3414</v>
      </c>
      <c r="D3468" s="561" t="s">
        <v>3415</v>
      </c>
      <c r="E3468" s="562" t="s">
        <v>22</v>
      </c>
      <c r="F3468" s="561" t="s">
        <v>22</v>
      </c>
      <c r="G3468" s="561" t="s">
        <v>29639</v>
      </c>
      <c r="H3468" s="561" t="s">
        <v>3491</v>
      </c>
      <c r="I3468" s="561" t="s">
        <v>23148</v>
      </c>
      <c r="J3468" s="561" t="s">
        <v>7063</v>
      </c>
      <c r="K3468" s="562" t="s">
        <v>29640</v>
      </c>
      <c r="L3468" s="561" t="s">
        <v>25</v>
      </c>
    </row>
    <row r="3469" spans="1:12" x14ac:dyDescent="0.25">
      <c r="A3469" s="561" t="s">
        <v>3412</v>
      </c>
      <c r="B3469" s="561" t="s">
        <v>3413</v>
      </c>
      <c r="C3469" s="561" t="s">
        <v>3414</v>
      </c>
      <c r="D3469" s="561" t="s">
        <v>3415</v>
      </c>
      <c r="E3469" s="562" t="s">
        <v>22</v>
      </c>
      <c r="F3469" s="561" t="s">
        <v>22</v>
      </c>
      <c r="G3469" s="561" t="s">
        <v>29641</v>
      </c>
      <c r="H3469" s="561" t="s">
        <v>3492</v>
      </c>
      <c r="I3469" s="561" t="s">
        <v>23148</v>
      </c>
      <c r="J3469" s="561" t="s">
        <v>7063</v>
      </c>
      <c r="K3469" s="562" t="s">
        <v>29642</v>
      </c>
      <c r="L3469" s="561" t="s">
        <v>25</v>
      </c>
    </row>
    <row r="3470" spans="1:12" x14ac:dyDescent="0.25">
      <c r="A3470" s="561" t="s">
        <v>3412</v>
      </c>
      <c r="B3470" s="561" t="s">
        <v>3413</v>
      </c>
      <c r="C3470" s="561" t="s">
        <v>3414</v>
      </c>
      <c r="D3470" s="561" t="s">
        <v>3415</v>
      </c>
      <c r="E3470" s="562" t="s">
        <v>22</v>
      </c>
      <c r="F3470" s="561" t="s">
        <v>22</v>
      </c>
      <c r="G3470" s="561" t="s">
        <v>29643</v>
      </c>
      <c r="H3470" s="561" t="s">
        <v>3493</v>
      </c>
      <c r="I3470" s="561" t="s">
        <v>23148</v>
      </c>
      <c r="J3470" s="561" t="s">
        <v>7063</v>
      </c>
      <c r="K3470" s="562" t="s">
        <v>29644</v>
      </c>
      <c r="L3470" s="561" t="s">
        <v>25</v>
      </c>
    </row>
    <row r="3471" spans="1:12" x14ac:dyDescent="0.25">
      <c r="A3471" s="561" t="s">
        <v>3412</v>
      </c>
      <c r="B3471" s="561" t="s">
        <v>3413</v>
      </c>
      <c r="C3471" s="561" t="s">
        <v>3414</v>
      </c>
      <c r="D3471" s="561" t="s">
        <v>3415</v>
      </c>
      <c r="E3471" s="562" t="s">
        <v>22</v>
      </c>
      <c r="F3471" s="561" t="s">
        <v>22</v>
      </c>
      <c r="G3471" s="561" t="s">
        <v>29645</v>
      </c>
      <c r="H3471" s="561" t="s">
        <v>3494</v>
      </c>
      <c r="I3471" s="561" t="s">
        <v>23148</v>
      </c>
      <c r="J3471" s="561" t="s">
        <v>7063</v>
      </c>
      <c r="K3471" s="562" t="s">
        <v>29646</v>
      </c>
      <c r="L3471" s="561" t="s">
        <v>25</v>
      </c>
    </row>
    <row r="3472" spans="1:12" x14ac:dyDescent="0.25">
      <c r="A3472" s="561" t="s">
        <v>3412</v>
      </c>
      <c r="B3472" s="561" t="s">
        <v>3413</v>
      </c>
      <c r="C3472" s="561" t="s">
        <v>3414</v>
      </c>
      <c r="D3472" s="561" t="s">
        <v>3415</v>
      </c>
      <c r="E3472" s="562" t="s">
        <v>22</v>
      </c>
      <c r="F3472" s="561" t="s">
        <v>22</v>
      </c>
      <c r="G3472" s="561" t="s">
        <v>29647</v>
      </c>
      <c r="H3472" s="561" t="s">
        <v>3495</v>
      </c>
      <c r="I3472" s="561" t="s">
        <v>23148</v>
      </c>
      <c r="J3472" s="561" t="s">
        <v>7063</v>
      </c>
      <c r="K3472" s="562" t="s">
        <v>29648</v>
      </c>
      <c r="L3472" s="561" t="s">
        <v>25</v>
      </c>
    </row>
    <row r="3473" spans="1:12" x14ac:dyDescent="0.25">
      <c r="A3473" s="561" t="s">
        <v>3412</v>
      </c>
      <c r="B3473" s="561" t="s">
        <v>3413</v>
      </c>
      <c r="C3473" s="561" t="s">
        <v>3414</v>
      </c>
      <c r="D3473" s="561" t="s">
        <v>3415</v>
      </c>
      <c r="E3473" s="562" t="s">
        <v>22</v>
      </c>
      <c r="F3473" s="561" t="s">
        <v>22</v>
      </c>
      <c r="G3473" s="561" t="s">
        <v>29649</v>
      </c>
      <c r="H3473" s="561" t="s">
        <v>3496</v>
      </c>
      <c r="I3473" s="561" t="s">
        <v>23148</v>
      </c>
      <c r="J3473" s="561" t="s">
        <v>7063</v>
      </c>
      <c r="K3473" s="562" t="s">
        <v>29650</v>
      </c>
      <c r="L3473" s="561" t="s">
        <v>25</v>
      </c>
    </row>
    <row r="3474" spans="1:12" x14ac:dyDescent="0.25">
      <c r="A3474" s="561" t="s">
        <v>3412</v>
      </c>
      <c r="B3474" s="561" t="s">
        <v>3413</v>
      </c>
      <c r="C3474" s="561" t="s">
        <v>3414</v>
      </c>
      <c r="D3474" s="561" t="s">
        <v>3415</v>
      </c>
      <c r="E3474" s="562" t="s">
        <v>22</v>
      </c>
      <c r="F3474" s="561" t="s">
        <v>22</v>
      </c>
      <c r="G3474" s="561" t="s">
        <v>29651</v>
      </c>
      <c r="H3474" s="561" t="s">
        <v>3497</v>
      </c>
      <c r="I3474" s="561" t="s">
        <v>23148</v>
      </c>
      <c r="J3474" s="561" t="s">
        <v>7063</v>
      </c>
      <c r="K3474" s="562" t="s">
        <v>29652</v>
      </c>
      <c r="L3474" s="561" t="s">
        <v>25</v>
      </c>
    </row>
    <row r="3475" spans="1:12" x14ac:dyDescent="0.25">
      <c r="A3475" s="561" t="s">
        <v>3412</v>
      </c>
      <c r="B3475" s="561" t="s">
        <v>3413</v>
      </c>
      <c r="C3475" s="561" t="s">
        <v>3414</v>
      </c>
      <c r="D3475" s="561" t="s">
        <v>3415</v>
      </c>
      <c r="E3475" s="562" t="s">
        <v>22</v>
      </c>
      <c r="F3475" s="561" t="s">
        <v>22</v>
      </c>
      <c r="G3475" s="561" t="s">
        <v>29653</v>
      </c>
      <c r="H3475" s="561" t="s">
        <v>3498</v>
      </c>
      <c r="I3475" s="561" t="s">
        <v>23148</v>
      </c>
      <c r="J3475" s="561" t="s">
        <v>7063</v>
      </c>
      <c r="K3475" s="562" t="s">
        <v>634</v>
      </c>
      <c r="L3475" s="561" t="s">
        <v>25</v>
      </c>
    </row>
    <row r="3476" spans="1:12" x14ac:dyDescent="0.25">
      <c r="A3476" s="561" t="s">
        <v>3412</v>
      </c>
      <c r="B3476" s="561" t="s">
        <v>3413</v>
      </c>
      <c r="C3476" s="561" t="s">
        <v>3414</v>
      </c>
      <c r="D3476" s="561" t="s">
        <v>3415</v>
      </c>
      <c r="E3476" s="562" t="s">
        <v>22</v>
      </c>
      <c r="F3476" s="561" t="s">
        <v>22</v>
      </c>
      <c r="G3476" s="561" t="s">
        <v>29654</v>
      </c>
      <c r="H3476" s="561" t="s">
        <v>3500</v>
      </c>
      <c r="I3476" s="561" t="s">
        <v>23148</v>
      </c>
      <c r="J3476" s="561" t="s">
        <v>7063</v>
      </c>
      <c r="K3476" s="562" t="s">
        <v>4724</v>
      </c>
      <c r="L3476" s="561" t="s">
        <v>25</v>
      </c>
    </row>
    <row r="3477" spans="1:12" x14ac:dyDescent="0.25">
      <c r="A3477" s="561" t="s">
        <v>3412</v>
      </c>
      <c r="B3477" s="561" t="s">
        <v>3413</v>
      </c>
      <c r="C3477" s="561" t="s">
        <v>3414</v>
      </c>
      <c r="D3477" s="561" t="s">
        <v>3415</v>
      </c>
      <c r="E3477" s="562" t="s">
        <v>22</v>
      </c>
      <c r="F3477" s="561" t="s">
        <v>22</v>
      </c>
      <c r="G3477" s="561" t="s">
        <v>29655</v>
      </c>
      <c r="H3477" s="561" t="s">
        <v>3501</v>
      </c>
      <c r="I3477" s="561" t="s">
        <v>23148</v>
      </c>
      <c r="J3477" s="561" t="s">
        <v>7063</v>
      </c>
      <c r="K3477" s="562" t="s">
        <v>29656</v>
      </c>
      <c r="L3477" s="561" t="s">
        <v>25</v>
      </c>
    </row>
    <row r="3478" spans="1:12" x14ac:dyDescent="0.25">
      <c r="A3478" s="561" t="s">
        <v>3412</v>
      </c>
      <c r="B3478" s="561" t="s">
        <v>3413</v>
      </c>
      <c r="C3478" s="561" t="s">
        <v>3414</v>
      </c>
      <c r="D3478" s="561" t="s">
        <v>3415</v>
      </c>
      <c r="E3478" s="562" t="s">
        <v>22</v>
      </c>
      <c r="F3478" s="561" t="s">
        <v>22</v>
      </c>
      <c r="G3478" s="561" t="s">
        <v>29657</v>
      </c>
      <c r="H3478" s="561" t="s">
        <v>3502</v>
      </c>
      <c r="I3478" s="561" t="s">
        <v>23148</v>
      </c>
      <c r="J3478" s="561" t="s">
        <v>7063</v>
      </c>
      <c r="K3478" s="562" t="s">
        <v>8529</v>
      </c>
      <c r="L3478" s="561" t="s">
        <v>25</v>
      </c>
    </row>
    <row r="3479" spans="1:12" x14ac:dyDescent="0.25">
      <c r="A3479" s="561" t="s">
        <v>3412</v>
      </c>
      <c r="B3479" s="561" t="s">
        <v>3413</v>
      </c>
      <c r="C3479" s="561" t="s">
        <v>3414</v>
      </c>
      <c r="D3479" s="561" t="s">
        <v>3415</v>
      </c>
      <c r="E3479" s="562" t="s">
        <v>22</v>
      </c>
      <c r="F3479" s="561" t="s">
        <v>22</v>
      </c>
      <c r="G3479" s="561" t="s">
        <v>29658</v>
      </c>
      <c r="H3479" s="561" t="s">
        <v>3503</v>
      </c>
      <c r="I3479" s="561" t="s">
        <v>23148</v>
      </c>
      <c r="J3479" s="561" t="s">
        <v>7063</v>
      </c>
      <c r="K3479" s="562" t="s">
        <v>29659</v>
      </c>
      <c r="L3479" s="561" t="s">
        <v>25</v>
      </c>
    </row>
    <row r="3480" spans="1:12" x14ac:dyDescent="0.25">
      <c r="A3480" s="561" t="s">
        <v>3412</v>
      </c>
      <c r="B3480" s="561" t="s">
        <v>3413</v>
      </c>
      <c r="C3480" s="561" t="s">
        <v>3414</v>
      </c>
      <c r="D3480" s="561" t="s">
        <v>3415</v>
      </c>
      <c r="E3480" s="562" t="s">
        <v>22</v>
      </c>
      <c r="F3480" s="561" t="s">
        <v>22</v>
      </c>
      <c r="G3480" s="561" t="s">
        <v>29660</v>
      </c>
      <c r="H3480" s="561" t="s">
        <v>3504</v>
      </c>
      <c r="I3480" s="561" t="s">
        <v>23148</v>
      </c>
      <c r="J3480" s="561" t="s">
        <v>7063</v>
      </c>
      <c r="K3480" s="562" t="s">
        <v>8123</v>
      </c>
      <c r="L3480" s="561" t="s">
        <v>25</v>
      </c>
    </row>
    <row r="3481" spans="1:12" x14ac:dyDescent="0.25">
      <c r="A3481" s="561" t="s">
        <v>3412</v>
      </c>
      <c r="B3481" s="561" t="s">
        <v>3413</v>
      </c>
      <c r="C3481" s="561" t="s">
        <v>3414</v>
      </c>
      <c r="D3481" s="561" t="s">
        <v>3415</v>
      </c>
      <c r="E3481" s="562" t="s">
        <v>22</v>
      </c>
      <c r="F3481" s="561" t="s">
        <v>22</v>
      </c>
      <c r="G3481" s="561" t="s">
        <v>29661</v>
      </c>
      <c r="H3481" s="561" t="s">
        <v>3505</v>
      </c>
      <c r="I3481" s="561" t="s">
        <v>23148</v>
      </c>
      <c r="J3481" s="561" t="s">
        <v>7063</v>
      </c>
      <c r="K3481" s="562" t="s">
        <v>29662</v>
      </c>
      <c r="L3481" s="561" t="s">
        <v>25</v>
      </c>
    </row>
    <row r="3482" spans="1:12" x14ac:dyDescent="0.25">
      <c r="A3482" s="561" t="s">
        <v>3412</v>
      </c>
      <c r="B3482" s="561" t="s">
        <v>3413</v>
      </c>
      <c r="C3482" s="561" t="s">
        <v>3414</v>
      </c>
      <c r="D3482" s="561" t="s">
        <v>3415</v>
      </c>
      <c r="E3482" s="562" t="s">
        <v>22</v>
      </c>
      <c r="F3482" s="561" t="s">
        <v>22</v>
      </c>
      <c r="G3482" s="561" t="s">
        <v>29663</v>
      </c>
      <c r="H3482" s="561" t="s">
        <v>3506</v>
      </c>
      <c r="I3482" s="561" t="s">
        <v>23148</v>
      </c>
      <c r="J3482" s="561" t="s">
        <v>7063</v>
      </c>
      <c r="K3482" s="562" t="s">
        <v>29664</v>
      </c>
      <c r="L3482" s="561" t="s">
        <v>25</v>
      </c>
    </row>
    <row r="3483" spans="1:12" x14ac:dyDescent="0.25">
      <c r="A3483" s="561" t="s">
        <v>3412</v>
      </c>
      <c r="B3483" s="561" t="s">
        <v>3413</v>
      </c>
      <c r="C3483" s="561" t="s">
        <v>3414</v>
      </c>
      <c r="D3483" s="561" t="s">
        <v>3415</v>
      </c>
      <c r="E3483" s="562" t="s">
        <v>22</v>
      </c>
      <c r="F3483" s="561" t="s">
        <v>22</v>
      </c>
      <c r="G3483" s="561" t="s">
        <v>29665</v>
      </c>
      <c r="H3483" s="561" t="s">
        <v>3507</v>
      </c>
      <c r="I3483" s="561" t="s">
        <v>23148</v>
      </c>
      <c r="J3483" s="561" t="s">
        <v>7063</v>
      </c>
      <c r="K3483" s="562" t="s">
        <v>29666</v>
      </c>
      <c r="L3483" s="561" t="s">
        <v>25</v>
      </c>
    </row>
    <row r="3484" spans="1:12" x14ac:dyDescent="0.25">
      <c r="A3484" s="561" t="s">
        <v>3412</v>
      </c>
      <c r="B3484" s="561" t="s">
        <v>3413</v>
      </c>
      <c r="C3484" s="561" t="s">
        <v>3414</v>
      </c>
      <c r="D3484" s="561" t="s">
        <v>3415</v>
      </c>
      <c r="E3484" s="562" t="s">
        <v>22</v>
      </c>
      <c r="F3484" s="561" t="s">
        <v>22</v>
      </c>
      <c r="G3484" s="561" t="s">
        <v>29667</v>
      </c>
      <c r="H3484" s="561" t="s">
        <v>3508</v>
      </c>
      <c r="I3484" s="561" t="s">
        <v>23148</v>
      </c>
      <c r="J3484" s="561" t="s">
        <v>7063</v>
      </c>
      <c r="K3484" s="562" t="s">
        <v>28836</v>
      </c>
      <c r="L3484" s="561" t="s">
        <v>25</v>
      </c>
    </row>
    <row r="3485" spans="1:12" x14ac:dyDescent="0.25">
      <c r="A3485" s="561" t="s">
        <v>3412</v>
      </c>
      <c r="B3485" s="561" t="s">
        <v>3413</v>
      </c>
      <c r="C3485" s="561" t="s">
        <v>3414</v>
      </c>
      <c r="D3485" s="561" t="s">
        <v>3415</v>
      </c>
      <c r="E3485" s="562" t="s">
        <v>22</v>
      </c>
      <c r="F3485" s="561" t="s">
        <v>22</v>
      </c>
      <c r="G3485" s="561" t="s">
        <v>29668</v>
      </c>
      <c r="H3485" s="561" t="s">
        <v>3509</v>
      </c>
      <c r="I3485" s="561" t="s">
        <v>23148</v>
      </c>
      <c r="J3485" s="561" t="s">
        <v>7063</v>
      </c>
      <c r="K3485" s="562" t="s">
        <v>823</v>
      </c>
      <c r="L3485" s="561" t="s">
        <v>25</v>
      </c>
    </row>
    <row r="3486" spans="1:12" x14ac:dyDescent="0.25">
      <c r="A3486" s="561" t="s">
        <v>3412</v>
      </c>
      <c r="B3486" s="561" t="s">
        <v>3413</v>
      </c>
      <c r="C3486" s="561" t="s">
        <v>3414</v>
      </c>
      <c r="D3486" s="561" t="s">
        <v>3415</v>
      </c>
      <c r="E3486" s="562" t="s">
        <v>22</v>
      </c>
      <c r="F3486" s="561" t="s">
        <v>22</v>
      </c>
      <c r="G3486" s="561" t="s">
        <v>29669</v>
      </c>
      <c r="H3486" s="561" t="s">
        <v>3510</v>
      </c>
      <c r="I3486" s="561" t="s">
        <v>23148</v>
      </c>
      <c r="J3486" s="561" t="s">
        <v>7063</v>
      </c>
      <c r="K3486" s="562" t="s">
        <v>29670</v>
      </c>
      <c r="L3486" s="561" t="s">
        <v>25</v>
      </c>
    </row>
    <row r="3487" spans="1:12" x14ac:dyDescent="0.25">
      <c r="A3487" s="561" t="s">
        <v>3412</v>
      </c>
      <c r="B3487" s="561" t="s">
        <v>3413</v>
      </c>
      <c r="C3487" s="561" t="s">
        <v>3414</v>
      </c>
      <c r="D3487" s="561" t="s">
        <v>3415</v>
      </c>
      <c r="E3487" s="562" t="s">
        <v>22</v>
      </c>
      <c r="F3487" s="561" t="s">
        <v>22</v>
      </c>
      <c r="G3487" s="561" t="s">
        <v>29671</v>
      </c>
      <c r="H3487" s="561" t="s">
        <v>29672</v>
      </c>
      <c r="I3487" s="561" t="s">
        <v>23148</v>
      </c>
      <c r="J3487" s="561" t="s">
        <v>24</v>
      </c>
      <c r="K3487" s="562" t="s">
        <v>7784</v>
      </c>
      <c r="L3487" s="561" t="s">
        <v>25</v>
      </c>
    </row>
    <row r="3488" spans="1:12" x14ac:dyDescent="0.25">
      <c r="A3488" s="561" t="s">
        <v>3412</v>
      </c>
      <c r="B3488" s="561" t="s">
        <v>3413</v>
      </c>
      <c r="C3488" s="561" t="s">
        <v>3414</v>
      </c>
      <c r="D3488" s="561" t="s">
        <v>3415</v>
      </c>
      <c r="E3488" s="562" t="s">
        <v>22</v>
      </c>
      <c r="F3488" s="561" t="s">
        <v>22</v>
      </c>
      <c r="G3488" s="561" t="s">
        <v>29673</v>
      </c>
      <c r="H3488" s="561" t="s">
        <v>29674</v>
      </c>
      <c r="I3488" s="561" t="s">
        <v>23148</v>
      </c>
      <c r="J3488" s="561" t="s">
        <v>24</v>
      </c>
      <c r="K3488" s="562" t="s">
        <v>29675</v>
      </c>
      <c r="L3488" s="561" t="s">
        <v>25</v>
      </c>
    </row>
    <row r="3489" spans="1:12" x14ac:dyDescent="0.25">
      <c r="A3489" s="561" t="s">
        <v>3412</v>
      </c>
      <c r="B3489" s="561" t="s">
        <v>3413</v>
      </c>
      <c r="C3489" s="561" t="s">
        <v>3414</v>
      </c>
      <c r="D3489" s="561" t="s">
        <v>3415</v>
      </c>
      <c r="E3489" s="562" t="s">
        <v>22</v>
      </c>
      <c r="F3489" s="561" t="s">
        <v>22</v>
      </c>
      <c r="G3489" s="561" t="s">
        <v>29676</v>
      </c>
      <c r="H3489" s="561" t="s">
        <v>29677</v>
      </c>
      <c r="I3489" s="561" t="s">
        <v>23148</v>
      </c>
      <c r="J3489" s="561" t="s">
        <v>24</v>
      </c>
      <c r="K3489" s="562" t="s">
        <v>29678</v>
      </c>
      <c r="L3489" s="561" t="s">
        <v>25</v>
      </c>
    </row>
    <row r="3490" spans="1:12" x14ac:dyDescent="0.25">
      <c r="A3490" s="561" t="s">
        <v>3412</v>
      </c>
      <c r="B3490" s="561" t="s">
        <v>3413</v>
      </c>
      <c r="C3490" s="561" t="s">
        <v>3414</v>
      </c>
      <c r="D3490" s="561" t="s">
        <v>3415</v>
      </c>
      <c r="E3490" s="562" t="s">
        <v>22</v>
      </c>
      <c r="F3490" s="561" t="s">
        <v>22</v>
      </c>
      <c r="G3490" s="561" t="s">
        <v>29679</v>
      </c>
      <c r="H3490" s="561" t="s">
        <v>29680</v>
      </c>
      <c r="I3490" s="561" t="s">
        <v>23148</v>
      </c>
      <c r="J3490" s="561" t="s">
        <v>24</v>
      </c>
      <c r="K3490" s="562" t="s">
        <v>29681</v>
      </c>
      <c r="L3490" s="561" t="s">
        <v>25</v>
      </c>
    </row>
    <row r="3491" spans="1:12" x14ac:dyDescent="0.25">
      <c r="A3491" s="561" t="s">
        <v>3412</v>
      </c>
      <c r="B3491" s="561" t="s">
        <v>3413</v>
      </c>
      <c r="C3491" s="561" t="s">
        <v>3414</v>
      </c>
      <c r="D3491" s="561" t="s">
        <v>3415</v>
      </c>
      <c r="E3491" s="562" t="s">
        <v>22</v>
      </c>
      <c r="F3491" s="561" t="s">
        <v>22</v>
      </c>
      <c r="G3491" s="561" t="s">
        <v>29682</v>
      </c>
      <c r="H3491" s="561" t="s">
        <v>29683</v>
      </c>
      <c r="I3491" s="561" t="s">
        <v>23148</v>
      </c>
      <c r="J3491" s="561" t="s">
        <v>24</v>
      </c>
      <c r="K3491" s="562" t="s">
        <v>29684</v>
      </c>
      <c r="L3491" s="561" t="s">
        <v>25</v>
      </c>
    </row>
    <row r="3492" spans="1:12" x14ac:dyDescent="0.25">
      <c r="A3492" s="561" t="s">
        <v>3412</v>
      </c>
      <c r="B3492" s="561" t="s">
        <v>3413</v>
      </c>
      <c r="C3492" s="561" t="s">
        <v>3414</v>
      </c>
      <c r="D3492" s="561" t="s">
        <v>3415</v>
      </c>
      <c r="E3492" s="562" t="s">
        <v>22</v>
      </c>
      <c r="F3492" s="561" t="s">
        <v>22</v>
      </c>
      <c r="G3492" s="561" t="s">
        <v>29685</v>
      </c>
      <c r="H3492" s="561" t="s">
        <v>29686</v>
      </c>
      <c r="I3492" s="561" t="s">
        <v>23148</v>
      </c>
      <c r="J3492" s="561" t="s">
        <v>24</v>
      </c>
      <c r="K3492" s="562" t="s">
        <v>29687</v>
      </c>
      <c r="L3492" s="561" t="s">
        <v>25</v>
      </c>
    </row>
    <row r="3493" spans="1:12" x14ac:dyDescent="0.25">
      <c r="A3493" s="561" t="s">
        <v>3412</v>
      </c>
      <c r="B3493" s="561" t="s">
        <v>3413</v>
      </c>
      <c r="C3493" s="561" t="s">
        <v>3414</v>
      </c>
      <c r="D3493" s="561" t="s">
        <v>3415</v>
      </c>
      <c r="E3493" s="562" t="s">
        <v>22</v>
      </c>
      <c r="F3493" s="561" t="s">
        <v>22</v>
      </c>
      <c r="G3493" s="561" t="s">
        <v>29688</v>
      </c>
      <c r="H3493" s="561" t="s">
        <v>29689</v>
      </c>
      <c r="I3493" s="561" t="s">
        <v>23148</v>
      </c>
      <c r="J3493" s="561" t="s">
        <v>24</v>
      </c>
      <c r="K3493" s="562" t="s">
        <v>29690</v>
      </c>
      <c r="L3493" s="561" t="s">
        <v>25</v>
      </c>
    </row>
    <row r="3494" spans="1:12" x14ac:dyDescent="0.25">
      <c r="A3494" s="561" t="s">
        <v>3412</v>
      </c>
      <c r="B3494" s="561" t="s">
        <v>3413</v>
      </c>
      <c r="C3494" s="561" t="s">
        <v>3414</v>
      </c>
      <c r="D3494" s="561" t="s">
        <v>3415</v>
      </c>
      <c r="E3494" s="562" t="s">
        <v>22</v>
      </c>
      <c r="F3494" s="561" t="s">
        <v>22</v>
      </c>
      <c r="G3494" s="561" t="s">
        <v>29691</v>
      </c>
      <c r="H3494" s="561" t="s">
        <v>29692</v>
      </c>
      <c r="I3494" s="561" t="s">
        <v>23148</v>
      </c>
      <c r="J3494" s="561" t="s">
        <v>24</v>
      </c>
      <c r="K3494" s="562" t="s">
        <v>29693</v>
      </c>
      <c r="L3494" s="561" t="s">
        <v>25</v>
      </c>
    </row>
    <row r="3495" spans="1:12" x14ac:dyDescent="0.25">
      <c r="A3495" s="561" t="s">
        <v>3412</v>
      </c>
      <c r="B3495" s="561" t="s">
        <v>3413</v>
      </c>
      <c r="C3495" s="561" t="s">
        <v>3414</v>
      </c>
      <c r="D3495" s="561" t="s">
        <v>3415</v>
      </c>
      <c r="E3495" s="562" t="s">
        <v>22</v>
      </c>
      <c r="F3495" s="561" t="s">
        <v>22</v>
      </c>
      <c r="G3495" s="561" t="s">
        <v>29694</v>
      </c>
      <c r="H3495" s="561" t="s">
        <v>29695</v>
      </c>
      <c r="I3495" s="561" t="s">
        <v>23148</v>
      </c>
      <c r="J3495" s="561" t="s">
        <v>24</v>
      </c>
      <c r="K3495" s="562" t="s">
        <v>29696</v>
      </c>
      <c r="L3495" s="561" t="s">
        <v>25</v>
      </c>
    </row>
    <row r="3496" spans="1:12" x14ac:dyDescent="0.25">
      <c r="A3496" s="561" t="s">
        <v>3412</v>
      </c>
      <c r="B3496" s="561" t="s">
        <v>3413</v>
      </c>
      <c r="C3496" s="561" t="s">
        <v>3414</v>
      </c>
      <c r="D3496" s="561" t="s">
        <v>3415</v>
      </c>
      <c r="E3496" s="562" t="s">
        <v>22</v>
      </c>
      <c r="F3496" s="561" t="s">
        <v>22</v>
      </c>
      <c r="G3496" s="561" t="s">
        <v>29697</v>
      </c>
      <c r="H3496" s="561" t="s">
        <v>29698</v>
      </c>
      <c r="I3496" s="561" t="s">
        <v>23148</v>
      </c>
      <c r="J3496" s="561" t="s">
        <v>24</v>
      </c>
      <c r="K3496" s="562" t="s">
        <v>29699</v>
      </c>
      <c r="L3496" s="561" t="s">
        <v>25</v>
      </c>
    </row>
    <row r="3497" spans="1:12" x14ac:dyDescent="0.25">
      <c r="A3497" s="561" t="s">
        <v>3412</v>
      </c>
      <c r="B3497" s="561" t="s">
        <v>3413</v>
      </c>
      <c r="C3497" s="561" t="s">
        <v>3414</v>
      </c>
      <c r="D3497" s="561" t="s">
        <v>3415</v>
      </c>
      <c r="E3497" s="562" t="s">
        <v>22</v>
      </c>
      <c r="F3497" s="561" t="s">
        <v>22</v>
      </c>
      <c r="G3497" s="561" t="s">
        <v>29700</v>
      </c>
      <c r="H3497" s="561" t="s">
        <v>29701</v>
      </c>
      <c r="I3497" s="561" t="s">
        <v>23148</v>
      </c>
      <c r="J3497" s="561" t="s">
        <v>24</v>
      </c>
      <c r="K3497" s="562" t="s">
        <v>29702</v>
      </c>
      <c r="L3497" s="561" t="s">
        <v>25</v>
      </c>
    </row>
    <row r="3498" spans="1:12" x14ac:dyDescent="0.25">
      <c r="A3498" s="561" t="s">
        <v>3412</v>
      </c>
      <c r="B3498" s="561" t="s">
        <v>3413</v>
      </c>
      <c r="C3498" s="561" t="s">
        <v>3414</v>
      </c>
      <c r="D3498" s="561" t="s">
        <v>3415</v>
      </c>
      <c r="E3498" s="562" t="s">
        <v>22</v>
      </c>
      <c r="F3498" s="561" t="s">
        <v>22</v>
      </c>
      <c r="G3498" s="561" t="s">
        <v>29703</v>
      </c>
      <c r="H3498" s="561" t="s">
        <v>29704</v>
      </c>
      <c r="I3498" s="561" t="s">
        <v>23148</v>
      </c>
      <c r="J3498" s="561" t="s">
        <v>24</v>
      </c>
      <c r="K3498" s="562" t="s">
        <v>29705</v>
      </c>
      <c r="L3498" s="561" t="s">
        <v>25</v>
      </c>
    </row>
    <row r="3499" spans="1:12" x14ac:dyDescent="0.25">
      <c r="A3499" s="561" t="s">
        <v>3412</v>
      </c>
      <c r="B3499" s="561" t="s">
        <v>3413</v>
      </c>
      <c r="C3499" s="561" t="s">
        <v>3414</v>
      </c>
      <c r="D3499" s="561" t="s">
        <v>3415</v>
      </c>
      <c r="E3499" s="562" t="s">
        <v>22</v>
      </c>
      <c r="F3499" s="561" t="s">
        <v>22</v>
      </c>
      <c r="G3499" s="561" t="s">
        <v>29706</v>
      </c>
      <c r="H3499" s="561" t="s">
        <v>29707</v>
      </c>
      <c r="I3499" s="561" t="s">
        <v>23148</v>
      </c>
      <c r="J3499" s="561" t="s">
        <v>24</v>
      </c>
      <c r="K3499" s="562" t="s">
        <v>29708</v>
      </c>
      <c r="L3499" s="561" t="s">
        <v>25</v>
      </c>
    </row>
    <row r="3500" spans="1:12" x14ac:dyDescent="0.25">
      <c r="A3500" s="561" t="s">
        <v>3412</v>
      </c>
      <c r="B3500" s="561" t="s">
        <v>3413</v>
      </c>
      <c r="C3500" s="561" t="s">
        <v>3414</v>
      </c>
      <c r="D3500" s="561" t="s">
        <v>3415</v>
      </c>
      <c r="E3500" s="562" t="s">
        <v>22</v>
      </c>
      <c r="F3500" s="561" t="s">
        <v>22</v>
      </c>
      <c r="G3500" s="561" t="s">
        <v>29709</v>
      </c>
      <c r="H3500" s="561" t="s">
        <v>29710</v>
      </c>
      <c r="I3500" s="561" t="s">
        <v>23148</v>
      </c>
      <c r="J3500" s="561" t="s">
        <v>24</v>
      </c>
      <c r="K3500" s="562" t="s">
        <v>29711</v>
      </c>
      <c r="L3500" s="561" t="s">
        <v>25</v>
      </c>
    </row>
    <row r="3501" spans="1:12" x14ac:dyDescent="0.25">
      <c r="A3501" s="561" t="s">
        <v>3412</v>
      </c>
      <c r="B3501" s="561" t="s">
        <v>3413</v>
      </c>
      <c r="C3501" s="561" t="s">
        <v>3414</v>
      </c>
      <c r="D3501" s="561" t="s">
        <v>3415</v>
      </c>
      <c r="E3501" s="562" t="s">
        <v>22</v>
      </c>
      <c r="F3501" s="561" t="s">
        <v>22</v>
      </c>
      <c r="G3501" s="561" t="s">
        <v>29712</v>
      </c>
      <c r="H3501" s="561" t="s">
        <v>29713</v>
      </c>
      <c r="I3501" s="561" t="s">
        <v>23148</v>
      </c>
      <c r="J3501" s="561" t="s">
        <v>24</v>
      </c>
      <c r="K3501" s="562" t="s">
        <v>29714</v>
      </c>
      <c r="L3501" s="561" t="s">
        <v>25</v>
      </c>
    </row>
    <row r="3502" spans="1:12" x14ac:dyDescent="0.25">
      <c r="A3502" s="561" t="s">
        <v>3412</v>
      </c>
      <c r="B3502" s="561" t="s">
        <v>3413</v>
      </c>
      <c r="C3502" s="561" t="s">
        <v>3414</v>
      </c>
      <c r="D3502" s="561" t="s">
        <v>3415</v>
      </c>
      <c r="E3502" s="562" t="s">
        <v>22</v>
      </c>
      <c r="F3502" s="561" t="s">
        <v>22</v>
      </c>
      <c r="G3502" s="561" t="s">
        <v>29715</v>
      </c>
      <c r="H3502" s="561" t="s">
        <v>29716</v>
      </c>
      <c r="I3502" s="561" t="s">
        <v>23148</v>
      </c>
      <c r="J3502" s="561" t="s">
        <v>24</v>
      </c>
      <c r="K3502" s="562" t="s">
        <v>29717</v>
      </c>
      <c r="L3502" s="561" t="s">
        <v>25</v>
      </c>
    </row>
    <row r="3503" spans="1:12" x14ac:dyDescent="0.25">
      <c r="A3503" s="561" t="s">
        <v>3412</v>
      </c>
      <c r="B3503" s="561" t="s">
        <v>3413</v>
      </c>
      <c r="C3503" s="561" t="s">
        <v>3414</v>
      </c>
      <c r="D3503" s="561" t="s">
        <v>3415</v>
      </c>
      <c r="E3503" s="562" t="s">
        <v>22</v>
      </c>
      <c r="F3503" s="561" t="s">
        <v>22</v>
      </c>
      <c r="G3503" s="561" t="s">
        <v>29718</v>
      </c>
      <c r="H3503" s="561" t="s">
        <v>29719</v>
      </c>
      <c r="I3503" s="561" t="s">
        <v>23148</v>
      </c>
      <c r="J3503" s="561" t="s">
        <v>24</v>
      </c>
      <c r="K3503" s="562" t="s">
        <v>29720</v>
      </c>
      <c r="L3503" s="561" t="s">
        <v>25</v>
      </c>
    </row>
    <row r="3504" spans="1:12" x14ac:dyDescent="0.25">
      <c r="A3504" s="561" t="s">
        <v>3412</v>
      </c>
      <c r="B3504" s="561" t="s">
        <v>3413</v>
      </c>
      <c r="C3504" s="561" t="s">
        <v>3414</v>
      </c>
      <c r="D3504" s="561" t="s">
        <v>3415</v>
      </c>
      <c r="E3504" s="562" t="s">
        <v>22</v>
      </c>
      <c r="F3504" s="561" t="s">
        <v>22</v>
      </c>
      <c r="G3504" s="561" t="s">
        <v>29721</v>
      </c>
      <c r="H3504" s="561" t="s">
        <v>29722</v>
      </c>
      <c r="I3504" s="561" t="s">
        <v>23148</v>
      </c>
      <c r="J3504" s="561" t="s">
        <v>24</v>
      </c>
      <c r="K3504" s="562" t="s">
        <v>29723</v>
      </c>
      <c r="L3504" s="561" t="s">
        <v>25</v>
      </c>
    </row>
    <row r="3505" spans="1:12" x14ac:dyDescent="0.25">
      <c r="A3505" s="561" t="s">
        <v>3412</v>
      </c>
      <c r="B3505" s="561" t="s">
        <v>3413</v>
      </c>
      <c r="C3505" s="561" t="s">
        <v>3414</v>
      </c>
      <c r="D3505" s="561" t="s">
        <v>3415</v>
      </c>
      <c r="E3505" s="562" t="s">
        <v>22</v>
      </c>
      <c r="F3505" s="561" t="s">
        <v>22</v>
      </c>
      <c r="G3505" s="561" t="s">
        <v>29724</v>
      </c>
      <c r="H3505" s="561" t="s">
        <v>29725</v>
      </c>
      <c r="I3505" s="561" t="s">
        <v>23148</v>
      </c>
      <c r="J3505" s="561" t="s">
        <v>24</v>
      </c>
      <c r="K3505" s="562" t="s">
        <v>29726</v>
      </c>
      <c r="L3505" s="561" t="s">
        <v>25</v>
      </c>
    </row>
    <row r="3506" spans="1:12" x14ac:dyDescent="0.25">
      <c r="A3506" s="561" t="s">
        <v>3412</v>
      </c>
      <c r="B3506" s="561" t="s">
        <v>3413</v>
      </c>
      <c r="C3506" s="561" t="s">
        <v>3414</v>
      </c>
      <c r="D3506" s="561" t="s">
        <v>3415</v>
      </c>
      <c r="E3506" s="562" t="s">
        <v>22</v>
      </c>
      <c r="F3506" s="561" t="s">
        <v>22</v>
      </c>
      <c r="G3506" s="561" t="s">
        <v>29727</v>
      </c>
      <c r="H3506" s="561" t="s">
        <v>29728</v>
      </c>
      <c r="I3506" s="561" t="s">
        <v>23148</v>
      </c>
      <c r="J3506" s="561" t="s">
        <v>24</v>
      </c>
      <c r="K3506" s="562" t="s">
        <v>29729</v>
      </c>
      <c r="L3506" s="561" t="s">
        <v>25</v>
      </c>
    </row>
    <row r="3507" spans="1:12" x14ac:dyDescent="0.25">
      <c r="A3507" s="561" t="s">
        <v>3412</v>
      </c>
      <c r="B3507" s="561" t="s">
        <v>3413</v>
      </c>
      <c r="C3507" s="561" t="s">
        <v>3414</v>
      </c>
      <c r="D3507" s="561" t="s">
        <v>3415</v>
      </c>
      <c r="E3507" s="562" t="s">
        <v>22</v>
      </c>
      <c r="F3507" s="561" t="s">
        <v>22</v>
      </c>
      <c r="G3507" s="561" t="s">
        <v>29730</v>
      </c>
      <c r="H3507" s="561" t="s">
        <v>29731</v>
      </c>
      <c r="I3507" s="561" t="s">
        <v>23148</v>
      </c>
      <c r="J3507" s="561" t="s">
        <v>24</v>
      </c>
      <c r="K3507" s="562" t="s">
        <v>29732</v>
      </c>
      <c r="L3507" s="561" t="s">
        <v>25</v>
      </c>
    </row>
    <row r="3508" spans="1:12" x14ac:dyDescent="0.25">
      <c r="A3508" s="561" t="s">
        <v>3412</v>
      </c>
      <c r="B3508" s="561" t="s">
        <v>3413</v>
      </c>
      <c r="C3508" s="561" t="s">
        <v>3414</v>
      </c>
      <c r="D3508" s="561" t="s">
        <v>3415</v>
      </c>
      <c r="E3508" s="562" t="s">
        <v>22</v>
      </c>
      <c r="F3508" s="561" t="s">
        <v>22</v>
      </c>
      <c r="G3508" s="561" t="s">
        <v>29733</v>
      </c>
      <c r="H3508" s="561" t="s">
        <v>29734</v>
      </c>
      <c r="I3508" s="561" t="s">
        <v>23148</v>
      </c>
      <c r="J3508" s="561" t="s">
        <v>24</v>
      </c>
      <c r="K3508" s="562" t="s">
        <v>29735</v>
      </c>
      <c r="L3508" s="561" t="s">
        <v>25</v>
      </c>
    </row>
    <row r="3509" spans="1:12" x14ac:dyDescent="0.25">
      <c r="A3509" s="561" t="s">
        <v>3412</v>
      </c>
      <c r="B3509" s="561" t="s">
        <v>3413</v>
      </c>
      <c r="C3509" s="561" t="s">
        <v>3414</v>
      </c>
      <c r="D3509" s="561" t="s">
        <v>3415</v>
      </c>
      <c r="E3509" s="562" t="s">
        <v>22</v>
      </c>
      <c r="F3509" s="561" t="s">
        <v>22</v>
      </c>
      <c r="G3509" s="561" t="s">
        <v>29736</v>
      </c>
      <c r="H3509" s="561" t="s">
        <v>29737</v>
      </c>
      <c r="I3509" s="561" t="s">
        <v>23148</v>
      </c>
      <c r="J3509" s="561" t="s">
        <v>24</v>
      </c>
      <c r="K3509" s="562" t="s">
        <v>29738</v>
      </c>
      <c r="L3509" s="561" t="s">
        <v>25</v>
      </c>
    </row>
    <row r="3510" spans="1:12" x14ac:dyDescent="0.25">
      <c r="A3510" s="561" t="s">
        <v>3412</v>
      </c>
      <c r="B3510" s="561" t="s">
        <v>3413</v>
      </c>
      <c r="C3510" s="561" t="s">
        <v>3414</v>
      </c>
      <c r="D3510" s="561" t="s">
        <v>3415</v>
      </c>
      <c r="E3510" s="562" t="s">
        <v>22</v>
      </c>
      <c r="F3510" s="561" t="s">
        <v>22</v>
      </c>
      <c r="G3510" s="561" t="s">
        <v>29739</v>
      </c>
      <c r="H3510" s="561" t="s">
        <v>29740</v>
      </c>
      <c r="I3510" s="561" t="s">
        <v>23148</v>
      </c>
      <c r="J3510" s="561" t="s">
        <v>24</v>
      </c>
      <c r="K3510" s="562" t="s">
        <v>8447</v>
      </c>
      <c r="L3510" s="561" t="s">
        <v>25</v>
      </c>
    </row>
    <row r="3511" spans="1:12" x14ac:dyDescent="0.25">
      <c r="A3511" s="561" t="s">
        <v>3412</v>
      </c>
      <c r="B3511" s="561" t="s">
        <v>3413</v>
      </c>
      <c r="C3511" s="561" t="s">
        <v>3414</v>
      </c>
      <c r="D3511" s="561" t="s">
        <v>3415</v>
      </c>
      <c r="E3511" s="562" t="s">
        <v>22</v>
      </c>
      <c r="F3511" s="561" t="s">
        <v>22</v>
      </c>
      <c r="G3511" s="561" t="s">
        <v>29741</v>
      </c>
      <c r="H3511" s="561" t="s">
        <v>29742</v>
      </c>
      <c r="I3511" s="561" t="s">
        <v>23148</v>
      </c>
      <c r="J3511" s="561" t="s">
        <v>24</v>
      </c>
      <c r="K3511" s="562" t="s">
        <v>29743</v>
      </c>
      <c r="L3511" s="561" t="s">
        <v>25</v>
      </c>
    </row>
    <row r="3512" spans="1:12" x14ac:dyDescent="0.25">
      <c r="A3512" s="561" t="s">
        <v>3412</v>
      </c>
      <c r="B3512" s="561" t="s">
        <v>3413</v>
      </c>
      <c r="C3512" s="561" t="s">
        <v>3414</v>
      </c>
      <c r="D3512" s="561" t="s">
        <v>3415</v>
      </c>
      <c r="E3512" s="562" t="s">
        <v>22</v>
      </c>
      <c r="F3512" s="561" t="s">
        <v>22</v>
      </c>
      <c r="G3512" s="561" t="s">
        <v>29744</v>
      </c>
      <c r="H3512" s="561" t="s">
        <v>29745</v>
      </c>
      <c r="I3512" s="561" t="s">
        <v>23148</v>
      </c>
      <c r="J3512" s="561" t="s">
        <v>24</v>
      </c>
      <c r="K3512" s="562" t="s">
        <v>29746</v>
      </c>
      <c r="L3512" s="561" t="s">
        <v>25</v>
      </c>
    </row>
    <row r="3513" spans="1:12" x14ac:dyDescent="0.25">
      <c r="A3513" s="561" t="s">
        <v>3412</v>
      </c>
      <c r="B3513" s="561" t="s">
        <v>3413</v>
      </c>
      <c r="C3513" s="561" t="s">
        <v>3414</v>
      </c>
      <c r="D3513" s="561" t="s">
        <v>3415</v>
      </c>
      <c r="E3513" s="562" t="s">
        <v>22</v>
      </c>
      <c r="F3513" s="561" t="s">
        <v>22</v>
      </c>
      <c r="G3513" s="561" t="s">
        <v>29747</v>
      </c>
      <c r="H3513" s="561" t="s">
        <v>29748</v>
      </c>
      <c r="I3513" s="561" t="s">
        <v>23148</v>
      </c>
      <c r="J3513" s="561" t="s">
        <v>24</v>
      </c>
      <c r="K3513" s="562" t="s">
        <v>29749</v>
      </c>
      <c r="L3513" s="561" t="s">
        <v>25</v>
      </c>
    </row>
    <row r="3514" spans="1:12" x14ac:dyDescent="0.25">
      <c r="A3514" s="561" t="s">
        <v>3412</v>
      </c>
      <c r="B3514" s="561" t="s">
        <v>3413</v>
      </c>
      <c r="C3514" s="561" t="s">
        <v>3414</v>
      </c>
      <c r="D3514" s="561" t="s">
        <v>3415</v>
      </c>
      <c r="E3514" s="562" t="s">
        <v>22</v>
      </c>
      <c r="F3514" s="561" t="s">
        <v>22</v>
      </c>
      <c r="G3514" s="561" t="s">
        <v>29750</v>
      </c>
      <c r="H3514" s="561" t="s">
        <v>29751</v>
      </c>
      <c r="I3514" s="561" t="s">
        <v>23148</v>
      </c>
      <c r="J3514" s="561" t="s">
        <v>24</v>
      </c>
      <c r="K3514" s="562" t="s">
        <v>4744</v>
      </c>
      <c r="L3514" s="561" t="s">
        <v>25</v>
      </c>
    </row>
    <row r="3515" spans="1:12" x14ac:dyDescent="0.25">
      <c r="A3515" s="561" t="s">
        <v>3412</v>
      </c>
      <c r="B3515" s="561" t="s">
        <v>3413</v>
      </c>
      <c r="C3515" s="561" t="s">
        <v>3414</v>
      </c>
      <c r="D3515" s="561" t="s">
        <v>3415</v>
      </c>
      <c r="E3515" s="562" t="s">
        <v>22</v>
      </c>
      <c r="F3515" s="561" t="s">
        <v>22</v>
      </c>
      <c r="G3515" s="561" t="s">
        <v>29752</v>
      </c>
      <c r="H3515" s="561" t="s">
        <v>29753</v>
      </c>
      <c r="I3515" s="561" t="s">
        <v>23148</v>
      </c>
      <c r="J3515" s="561" t="s">
        <v>24</v>
      </c>
      <c r="K3515" s="562" t="s">
        <v>29754</v>
      </c>
      <c r="L3515" s="561" t="s">
        <v>25</v>
      </c>
    </row>
    <row r="3516" spans="1:12" x14ac:dyDescent="0.25">
      <c r="A3516" s="561" t="s">
        <v>3412</v>
      </c>
      <c r="B3516" s="561" t="s">
        <v>3413</v>
      </c>
      <c r="C3516" s="561" t="s">
        <v>3414</v>
      </c>
      <c r="D3516" s="561" t="s">
        <v>3415</v>
      </c>
      <c r="E3516" s="562" t="s">
        <v>22</v>
      </c>
      <c r="F3516" s="561" t="s">
        <v>22</v>
      </c>
      <c r="G3516" s="561" t="s">
        <v>29755</v>
      </c>
      <c r="H3516" s="561" t="s">
        <v>29756</v>
      </c>
      <c r="I3516" s="561" t="s">
        <v>23148</v>
      </c>
      <c r="J3516" s="561" t="s">
        <v>24</v>
      </c>
      <c r="K3516" s="562" t="s">
        <v>29757</v>
      </c>
      <c r="L3516" s="561" t="s">
        <v>25</v>
      </c>
    </row>
    <row r="3517" spans="1:12" x14ac:dyDescent="0.25">
      <c r="A3517" s="561" t="s">
        <v>3412</v>
      </c>
      <c r="B3517" s="561" t="s">
        <v>3413</v>
      </c>
      <c r="C3517" s="561" t="s">
        <v>3414</v>
      </c>
      <c r="D3517" s="561" t="s">
        <v>3415</v>
      </c>
      <c r="E3517" s="562" t="s">
        <v>22</v>
      </c>
      <c r="F3517" s="561" t="s">
        <v>22</v>
      </c>
      <c r="G3517" s="561" t="s">
        <v>29758</v>
      </c>
      <c r="H3517" s="561" t="s">
        <v>29759</v>
      </c>
      <c r="I3517" s="561" t="s">
        <v>23148</v>
      </c>
      <c r="J3517" s="561" t="s">
        <v>24</v>
      </c>
      <c r="K3517" s="562" t="s">
        <v>8641</v>
      </c>
      <c r="L3517" s="561" t="s">
        <v>25</v>
      </c>
    </row>
    <row r="3518" spans="1:12" x14ac:dyDescent="0.25">
      <c r="A3518" s="561" t="s">
        <v>3412</v>
      </c>
      <c r="B3518" s="561" t="s">
        <v>3413</v>
      </c>
      <c r="C3518" s="561" t="s">
        <v>3414</v>
      </c>
      <c r="D3518" s="561" t="s">
        <v>3415</v>
      </c>
      <c r="E3518" s="562" t="s">
        <v>22</v>
      </c>
      <c r="F3518" s="561" t="s">
        <v>22</v>
      </c>
      <c r="G3518" s="561" t="s">
        <v>29760</v>
      </c>
      <c r="H3518" s="561" t="s">
        <v>29761</v>
      </c>
      <c r="I3518" s="561" t="s">
        <v>23148</v>
      </c>
      <c r="J3518" s="561" t="s">
        <v>24</v>
      </c>
      <c r="K3518" s="562" t="s">
        <v>29762</v>
      </c>
      <c r="L3518" s="561" t="s">
        <v>25</v>
      </c>
    </row>
    <row r="3519" spans="1:12" x14ac:dyDescent="0.25">
      <c r="A3519" s="561" t="s">
        <v>3412</v>
      </c>
      <c r="B3519" s="561" t="s">
        <v>3413</v>
      </c>
      <c r="C3519" s="561" t="s">
        <v>3414</v>
      </c>
      <c r="D3519" s="561" t="s">
        <v>3415</v>
      </c>
      <c r="E3519" s="562" t="s">
        <v>22</v>
      </c>
      <c r="F3519" s="561" t="s">
        <v>22</v>
      </c>
      <c r="G3519" s="561" t="s">
        <v>29763</v>
      </c>
      <c r="H3519" s="561" t="s">
        <v>3515</v>
      </c>
      <c r="I3519" s="561" t="s">
        <v>23148</v>
      </c>
      <c r="J3519" s="561" t="s">
        <v>24</v>
      </c>
      <c r="K3519" s="562" t="s">
        <v>8509</v>
      </c>
      <c r="L3519" s="561" t="s">
        <v>25</v>
      </c>
    </row>
    <row r="3520" spans="1:12" x14ac:dyDescent="0.25">
      <c r="A3520" s="561" t="s">
        <v>3412</v>
      </c>
      <c r="B3520" s="561" t="s">
        <v>3413</v>
      </c>
      <c r="C3520" s="561" t="s">
        <v>3414</v>
      </c>
      <c r="D3520" s="561" t="s">
        <v>3415</v>
      </c>
      <c r="E3520" s="562" t="s">
        <v>22</v>
      </c>
      <c r="F3520" s="561" t="s">
        <v>22</v>
      </c>
      <c r="G3520" s="561" t="s">
        <v>29764</v>
      </c>
      <c r="H3520" s="561" t="s">
        <v>3516</v>
      </c>
      <c r="I3520" s="561" t="s">
        <v>23148</v>
      </c>
      <c r="J3520" s="561" t="s">
        <v>24</v>
      </c>
      <c r="K3520" s="562" t="s">
        <v>24485</v>
      </c>
      <c r="L3520" s="561" t="s">
        <v>25</v>
      </c>
    </row>
    <row r="3521" spans="1:12" x14ac:dyDescent="0.25">
      <c r="A3521" s="561" t="s">
        <v>3412</v>
      </c>
      <c r="B3521" s="561" t="s">
        <v>3413</v>
      </c>
      <c r="C3521" s="561" t="s">
        <v>3414</v>
      </c>
      <c r="D3521" s="561" t="s">
        <v>3415</v>
      </c>
      <c r="E3521" s="562" t="s">
        <v>22</v>
      </c>
      <c r="F3521" s="561" t="s">
        <v>22</v>
      </c>
      <c r="G3521" s="561" t="s">
        <v>29765</v>
      </c>
      <c r="H3521" s="561" t="s">
        <v>3517</v>
      </c>
      <c r="I3521" s="561" t="s">
        <v>23148</v>
      </c>
      <c r="J3521" s="561" t="s">
        <v>24</v>
      </c>
      <c r="K3521" s="562" t="s">
        <v>29766</v>
      </c>
      <c r="L3521" s="561" t="s">
        <v>25</v>
      </c>
    </row>
    <row r="3522" spans="1:12" x14ac:dyDescent="0.25">
      <c r="A3522" s="561" t="s">
        <v>3412</v>
      </c>
      <c r="B3522" s="561" t="s">
        <v>3413</v>
      </c>
      <c r="C3522" s="561" t="s">
        <v>3414</v>
      </c>
      <c r="D3522" s="561" t="s">
        <v>3415</v>
      </c>
      <c r="E3522" s="562" t="s">
        <v>22</v>
      </c>
      <c r="F3522" s="561" t="s">
        <v>22</v>
      </c>
      <c r="G3522" s="561" t="s">
        <v>29767</v>
      </c>
      <c r="H3522" s="561" t="s">
        <v>3518</v>
      </c>
      <c r="I3522" s="561" t="s">
        <v>23148</v>
      </c>
      <c r="J3522" s="561" t="s">
        <v>7063</v>
      </c>
      <c r="K3522" s="562" t="s">
        <v>29768</v>
      </c>
      <c r="L3522" s="561" t="s">
        <v>25</v>
      </c>
    </row>
    <row r="3523" spans="1:12" x14ac:dyDescent="0.25">
      <c r="A3523" s="561" t="s">
        <v>3412</v>
      </c>
      <c r="B3523" s="561" t="s">
        <v>3413</v>
      </c>
      <c r="C3523" s="561" t="s">
        <v>3414</v>
      </c>
      <c r="D3523" s="561" t="s">
        <v>3415</v>
      </c>
      <c r="E3523" s="562" t="s">
        <v>22</v>
      </c>
      <c r="F3523" s="561" t="s">
        <v>22</v>
      </c>
      <c r="G3523" s="561" t="s">
        <v>29769</v>
      </c>
      <c r="H3523" s="561" t="s">
        <v>3519</v>
      </c>
      <c r="I3523" s="561" t="s">
        <v>23148</v>
      </c>
      <c r="J3523" s="561" t="s">
        <v>7063</v>
      </c>
      <c r="K3523" s="562" t="s">
        <v>29770</v>
      </c>
      <c r="L3523" s="561" t="s">
        <v>25</v>
      </c>
    </row>
    <row r="3524" spans="1:12" x14ac:dyDescent="0.25">
      <c r="A3524" s="561" t="s">
        <v>3412</v>
      </c>
      <c r="B3524" s="561" t="s">
        <v>3413</v>
      </c>
      <c r="C3524" s="561" t="s">
        <v>3414</v>
      </c>
      <c r="D3524" s="561" t="s">
        <v>3415</v>
      </c>
      <c r="E3524" s="562" t="s">
        <v>22</v>
      </c>
      <c r="F3524" s="561" t="s">
        <v>22</v>
      </c>
      <c r="G3524" s="561" t="s">
        <v>29771</v>
      </c>
      <c r="H3524" s="561" t="s">
        <v>3520</v>
      </c>
      <c r="I3524" s="561" t="s">
        <v>23148</v>
      </c>
      <c r="J3524" s="561" t="s">
        <v>7063</v>
      </c>
      <c r="K3524" s="562" t="s">
        <v>29772</v>
      </c>
      <c r="L3524" s="561" t="s">
        <v>25</v>
      </c>
    </row>
    <row r="3525" spans="1:12" x14ac:dyDescent="0.25">
      <c r="A3525" s="561" t="s">
        <v>3412</v>
      </c>
      <c r="B3525" s="561" t="s">
        <v>3413</v>
      </c>
      <c r="C3525" s="561" t="s">
        <v>3414</v>
      </c>
      <c r="D3525" s="561" t="s">
        <v>3415</v>
      </c>
      <c r="E3525" s="562" t="s">
        <v>22</v>
      </c>
      <c r="F3525" s="561" t="s">
        <v>22</v>
      </c>
      <c r="G3525" s="561" t="s">
        <v>29773</v>
      </c>
      <c r="H3525" s="561" t="s">
        <v>3521</v>
      </c>
      <c r="I3525" s="561" t="s">
        <v>23148</v>
      </c>
      <c r="J3525" s="561" t="s">
        <v>7063</v>
      </c>
      <c r="K3525" s="562" t="s">
        <v>29774</v>
      </c>
      <c r="L3525" s="561" t="s">
        <v>25</v>
      </c>
    </row>
    <row r="3526" spans="1:12" x14ac:dyDescent="0.25">
      <c r="A3526" s="561" t="s">
        <v>3412</v>
      </c>
      <c r="B3526" s="561" t="s">
        <v>3413</v>
      </c>
      <c r="C3526" s="561" t="s">
        <v>3414</v>
      </c>
      <c r="D3526" s="561" t="s">
        <v>3415</v>
      </c>
      <c r="E3526" s="562" t="s">
        <v>22</v>
      </c>
      <c r="F3526" s="561" t="s">
        <v>22</v>
      </c>
      <c r="G3526" s="561" t="s">
        <v>29775</v>
      </c>
      <c r="H3526" s="561" t="s">
        <v>3522</v>
      </c>
      <c r="I3526" s="561" t="s">
        <v>23148</v>
      </c>
      <c r="J3526" s="561" t="s">
        <v>24</v>
      </c>
      <c r="K3526" s="562" t="s">
        <v>2736</v>
      </c>
      <c r="L3526" s="561" t="s">
        <v>25</v>
      </c>
    </row>
    <row r="3527" spans="1:12" x14ac:dyDescent="0.25">
      <c r="A3527" s="561" t="s">
        <v>3412</v>
      </c>
      <c r="B3527" s="561" t="s">
        <v>3413</v>
      </c>
      <c r="C3527" s="561" t="s">
        <v>3414</v>
      </c>
      <c r="D3527" s="561" t="s">
        <v>3415</v>
      </c>
      <c r="E3527" s="562" t="s">
        <v>22</v>
      </c>
      <c r="F3527" s="561" t="s">
        <v>22</v>
      </c>
      <c r="G3527" s="561" t="s">
        <v>29776</v>
      </c>
      <c r="H3527" s="561" t="s">
        <v>3524</v>
      </c>
      <c r="I3527" s="561" t="s">
        <v>23148</v>
      </c>
      <c r="J3527" s="561" t="s">
        <v>24</v>
      </c>
      <c r="K3527" s="562" t="s">
        <v>8559</v>
      </c>
      <c r="L3527" s="561" t="s">
        <v>25</v>
      </c>
    </row>
    <row r="3528" spans="1:12" x14ac:dyDescent="0.25">
      <c r="A3528" s="561" t="s">
        <v>3412</v>
      </c>
      <c r="B3528" s="561" t="s">
        <v>3413</v>
      </c>
      <c r="C3528" s="561" t="s">
        <v>3414</v>
      </c>
      <c r="D3528" s="561" t="s">
        <v>3415</v>
      </c>
      <c r="E3528" s="562" t="s">
        <v>22</v>
      </c>
      <c r="F3528" s="561" t="s">
        <v>22</v>
      </c>
      <c r="G3528" s="561" t="s">
        <v>29777</v>
      </c>
      <c r="H3528" s="561" t="s">
        <v>3526</v>
      </c>
      <c r="I3528" s="561" t="s">
        <v>23148</v>
      </c>
      <c r="J3528" s="561" t="s">
        <v>24</v>
      </c>
      <c r="K3528" s="562" t="s">
        <v>27025</v>
      </c>
      <c r="L3528" s="561" t="s">
        <v>25</v>
      </c>
    </row>
    <row r="3529" spans="1:12" x14ac:dyDescent="0.25">
      <c r="A3529" s="561" t="s">
        <v>3412</v>
      </c>
      <c r="B3529" s="561" t="s">
        <v>3413</v>
      </c>
      <c r="C3529" s="561" t="s">
        <v>3414</v>
      </c>
      <c r="D3529" s="561" t="s">
        <v>3415</v>
      </c>
      <c r="E3529" s="562" t="s">
        <v>22</v>
      </c>
      <c r="F3529" s="561" t="s">
        <v>22</v>
      </c>
      <c r="G3529" s="561" t="s">
        <v>29778</v>
      </c>
      <c r="H3529" s="561" t="s">
        <v>3527</v>
      </c>
      <c r="I3529" s="561" t="s">
        <v>23148</v>
      </c>
      <c r="J3529" s="561" t="s">
        <v>24</v>
      </c>
      <c r="K3529" s="562" t="s">
        <v>29374</v>
      </c>
      <c r="L3529" s="561" t="s">
        <v>25</v>
      </c>
    </row>
    <row r="3530" spans="1:12" x14ac:dyDescent="0.25">
      <c r="A3530" s="561" t="s">
        <v>3412</v>
      </c>
      <c r="B3530" s="561" t="s">
        <v>3413</v>
      </c>
      <c r="C3530" s="561" t="s">
        <v>3414</v>
      </c>
      <c r="D3530" s="561" t="s">
        <v>3415</v>
      </c>
      <c r="E3530" s="562" t="s">
        <v>22</v>
      </c>
      <c r="F3530" s="561" t="s">
        <v>22</v>
      </c>
      <c r="G3530" s="561" t="s">
        <v>29779</v>
      </c>
      <c r="H3530" s="561" t="s">
        <v>3529</v>
      </c>
      <c r="I3530" s="561" t="s">
        <v>23148</v>
      </c>
      <c r="J3530" s="561" t="s">
        <v>24</v>
      </c>
      <c r="K3530" s="562" t="s">
        <v>8625</v>
      </c>
      <c r="L3530" s="561" t="s">
        <v>25</v>
      </c>
    </row>
    <row r="3531" spans="1:12" x14ac:dyDescent="0.25">
      <c r="A3531" s="561" t="s">
        <v>3412</v>
      </c>
      <c r="B3531" s="561" t="s">
        <v>3413</v>
      </c>
      <c r="C3531" s="561" t="s">
        <v>3414</v>
      </c>
      <c r="D3531" s="561" t="s">
        <v>3415</v>
      </c>
      <c r="E3531" s="562" t="s">
        <v>22</v>
      </c>
      <c r="F3531" s="561" t="s">
        <v>22</v>
      </c>
      <c r="G3531" s="561" t="s">
        <v>29780</v>
      </c>
      <c r="H3531" s="561" t="s">
        <v>3530</v>
      </c>
      <c r="I3531" s="561" t="s">
        <v>23148</v>
      </c>
      <c r="J3531" s="561" t="s">
        <v>24</v>
      </c>
      <c r="K3531" s="562" t="s">
        <v>29781</v>
      </c>
      <c r="L3531" s="561" t="s">
        <v>25</v>
      </c>
    </row>
    <row r="3532" spans="1:12" x14ac:dyDescent="0.25">
      <c r="A3532" s="561" t="s">
        <v>3412</v>
      </c>
      <c r="B3532" s="561" t="s">
        <v>3413</v>
      </c>
      <c r="C3532" s="561" t="s">
        <v>3414</v>
      </c>
      <c r="D3532" s="561" t="s">
        <v>3415</v>
      </c>
      <c r="E3532" s="562" t="s">
        <v>22</v>
      </c>
      <c r="F3532" s="561" t="s">
        <v>22</v>
      </c>
      <c r="G3532" s="561" t="s">
        <v>29782</v>
      </c>
      <c r="H3532" s="561" t="s">
        <v>3531</v>
      </c>
      <c r="I3532" s="561" t="s">
        <v>23148</v>
      </c>
      <c r="J3532" s="561" t="s">
        <v>24</v>
      </c>
      <c r="K3532" s="562" t="s">
        <v>29783</v>
      </c>
      <c r="L3532" s="561" t="s">
        <v>25</v>
      </c>
    </row>
    <row r="3533" spans="1:12" x14ac:dyDescent="0.25">
      <c r="A3533" s="561" t="s">
        <v>3412</v>
      </c>
      <c r="B3533" s="561" t="s">
        <v>3413</v>
      </c>
      <c r="C3533" s="561" t="s">
        <v>3414</v>
      </c>
      <c r="D3533" s="561" t="s">
        <v>3415</v>
      </c>
      <c r="E3533" s="562" t="s">
        <v>22</v>
      </c>
      <c r="F3533" s="561" t="s">
        <v>22</v>
      </c>
      <c r="G3533" s="561" t="s">
        <v>29784</v>
      </c>
      <c r="H3533" s="561" t="s">
        <v>3532</v>
      </c>
      <c r="I3533" s="561" t="s">
        <v>23148</v>
      </c>
      <c r="J3533" s="561" t="s">
        <v>24</v>
      </c>
      <c r="K3533" s="562" t="s">
        <v>7985</v>
      </c>
      <c r="L3533" s="561" t="s">
        <v>25</v>
      </c>
    </row>
    <row r="3534" spans="1:12" x14ac:dyDescent="0.25">
      <c r="A3534" s="561" t="s">
        <v>3412</v>
      </c>
      <c r="B3534" s="561" t="s">
        <v>3413</v>
      </c>
      <c r="C3534" s="561" t="s">
        <v>3414</v>
      </c>
      <c r="D3534" s="561" t="s">
        <v>3415</v>
      </c>
      <c r="E3534" s="562" t="s">
        <v>22</v>
      </c>
      <c r="F3534" s="561" t="s">
        <v>22</v>
      </c>
      <c r="G3534" s="561" t="s">
        <v>29785</v>
      </c>
      <c r="H3534" s="561" t="s">
        <v>3533</v>
      </c>
      <c r="I3534" s="561" t="s">
        <v>23148</v>
      </c>
      <c r="J3534" s="561" t="s">
        <v>24</v>
      </c>
      <c r="K3534" s="562" t="s">
        <v>8102</v>
      </c>
      <c r="L3534" s="561" t="s">
        <v>25</v>
      </c>
    </row>
    <row r="3535" spans="1:12" x14ac:dyDescent="0.25">
      <c r="A3535" s="561" t="s">
        <v>3412</v>
      </c>
      <c r="B3535" s="561" t="s">
        <v>3413</v>
      </c>
      <c r="C3535" s="561" t="s">
        <v>3414</v>
      </c>
      <c r="D3535" s="561" t="s">
        <v>3415</v>
      </c>
      <c r="E3535" s="562" t="s">
        <v>22</v>
      </c>
      <c r="F3535" s="561" t="s">
        <v>22</v>
      </c>
      <c r="G3535" s="561" t="s">
        <v>29786</v>
      </c>
      <c r="H3535" s="561" t="s">
        <v>3535</v>
      </c>
      <c r="I3535" s="561" t="s">
        <v>23148</v>
      </c>
      <c r="J3535" s="561" t="s">
        <v>24</v>
      </c>
      <c r="K3535" s="562" t="s">
        <v>29787</v>
      </c>
      <c r="L3535" s="561" t="s">
        <v>25</v>
      </c>
    </row>
    <row r="3536" spans="1:12" x14ac:dyDescent="0.25">
      <c r="A3536" s="561" t="s">
        <v>3412</v>
      </c>
      <c r="B3536" s="561" t="s">
        <v>3413</v>
      </c>
      <c r="C3536" s="561" t="s">
        <v>3414</v>
      </c>
      <c r="D3536" s="561" t="s">
        <v>3415</v>
      </c>
      <c r="E3536" s="562" t="s">
        <v>22</v>
      </c>
      <c r="F3536" s="561" t="s">
        <v>22</v>
      </c>
      <c r="G3536" s="561" t="s">
        <v>29788</v>
      </c>
      <c r="H3536" s="561" t="s">
        <v>3536</v>
      </c>
      <c r="I3536" s="561" t="s">
        <v>23148</v>
      </c>
      <c r="J3536" s="561" t="s">
        <v>24</v>
      </c>
      <c r="K3536" s="562" t="s">
        <v>23987</v>
      </c>
      <c r="L3536" s="561" t="s">
        <v>25</v>
      </c>
    </row>
    <row r="3537" spans="1:12" x14ac:dyDescent="0.25">
      <c r="A3537" s="561" t="s">
        <v>3412</v>
      </c>
      <c r="B3537" s="561" t="s">
        <v>3413</v>
      </c>
      <c r="C3537" s="561" t="s">
        <v>3414</v>
      </c>
      <c r="D3537" s="561" t="s">
        <v>3415</v>
      </c>
      <c r="E3537" s="562" t="s">
        <v>22</v>
      </c>
      <c r="F3537" s="561" t="s">
        <v>22</v>
      </c>
      <c r="G3537" s="561" t="s">
        <v>29789</v>
      </c>
      <c r="H3537" s="561" t="s">
        <v>3538</v>
      </c>
      <c r="I3537" s="561" t="s">
        <v>23148</v>
      </c>
      <c r="J3537" s="561" t="s">
        <v>24</v>
      </c>
      <c r="K3537" s="562" t="s">
        <v>29790</v>
      </c>
      <c r="L3537" s="561" t="s">
        <v>25</v>
      </c>
    </row>
    <row r="3538" spans="1:12" x14ac:dyDescent="0.25">
      <c r="A3538" s="561" t="s">
        <v>3412</v>
      </c>
      <c r="B3538" s="561" t="s">
        <v>3413</v>
      </c>
      <c r="C3538" s="561" t="s">
        <v>3414</v>
      </c>
      <c r="D3538" s="561" t="s">
        <v>3415</v>
      </c>
      <c r="E3538" s="562" t="s">
        <v>22</v>
      </c>
      <c r="F3538" s="561" t="s">
        <v>22</v>
      </c>
      <c r="G3538" s="561" t="s">
        <v>29791</v>
      </c>
      <c r="H3538" s="561" t="s">
        <v>3539</v>
      </c>
      <c r="I3538" s="561" t="s">
        <v>23148</v>
      </c>
      <c r="J3538" s="561" t="s">
        <v>24</v>
      </c>
      <c r="K3538" s="562" t="s">
        <v>7255</v>
      </c>
      <c r="L3538" s="561" t="s">
        <v>25</v>
      </c>
    </row>
    <row r="3539" spans="1:12" x14ac:dyDescent="0.25">
      <c r="A3539" s="561" t="s">
        <v>3412</v>
      </c>
      <c r="B3539" s="561" t="s">
        <v>3413</v>
      </c>
      <c r="C3539" s="561" t="s">
        <v>3414</v>
      </c>
      <c r="D3539" s="561" t="s">
        <v>3415</v>
      </c>
      <c r="E3539" s="562" t="s">
        <v>22</v>
      </c>
      <c r="F3539" s="561" t="s">
        <v>22</v>
      </c>
      <c r="G3539" s="561" t="s">
        <v>29792</v>
      </c>
      <c r="H3539" s="561" t="s">
        <v>3540</v>
      </c>
      <c r="I3539" s="561" t="s">
        <v>23148</v>
      </c>
      <c r="J3539" s="561" t="s">
        <v>24</v>
      </c>
      <c r="K3539" s="562" t="s">
        <v>29793</v>
      </c>
      <c r="L3539" s="561" t="s">
        <v>25</v>
      </c>
    </row>
    <row r="3540" spans="1:12" x14ac:dyDescent="0.25">
      <c r="A3540" s="561" t="s">
        <v>3412</v>
      </c>
      <c r="B3540" s="561" t="s">
        <v>3413</v>
      </c>
      <c r="C3540" s="561" t="s">
        <v>3414</v>
      </c>
      <c r="D3540" s="561" t="s">
        <v>3415</v>
      </c>
      <c r="E3540" s="562" t="s">
        <v>22</v>
      </c>
      <c r="F3540" s="561" t="s">
        <v>22</v>
      </c>
      <c r="G3540" s="561" t="s">
        <v>29794</v>
      </c>
      <c r="H3540" s="561" t="s">
        <v>3541</v>
      </c>
      <c r="I3540" s="561" t="s">
        <v>23148</v>
      </c>
      <c r="J3540" s="561" t="s">
        <v>24</v>
      </c>
      <c r="K3540" s="562" t="s">
        <v>29795</v>
      </c>
      <c r="L3540" s="561" t="s">
        <v>25</v>
      </c>
    </row>
    <row r="3541" spans="1:12" x14ac:dyDescent="0.25">
      <c r="A3541" s="561" t="s">
        <v>3412</v>
      </c>
      <c r="B3541" s="561" t="s">
        <v>3413</v>
      </c>
      <c r="C3541" s="561" t="s">
        <v>3414</v>
      </c>
      <c r="D3541" s="561" t="s">
        <v>3415</v>
      </c>
      <c r="E3541" s="562" t="s">
        <v>22</v>
      </c>
      <c r="F3541" s="561" t="s">
        <v>22</v>
      </c>
      <c r="G3541" s="561" t="s">
        <v>29796</v>
      </c>
      <c r="H3541" s="561" t="s">
        <v>29797</v>
      </c>
      <c r="I3541" s="561" t="s">
        <v>23148</v>
      </c>
      <c r="J3541" s="561" t="s">
        <v>24</v>
      </c>
      <c r="K3541" s="562" t="s">
        <v>29798</v>
      </c>
      <c r="L3541" s="561" t="s">
        <v>25</v>
      </c>
    </row>
    <row r="3542" spans="1:12" x14ac:dyDescent="0.25">
      <c r="A3542" s="561" t="s">
        <v>3412</v>
      </c>
      <c r="B3542" s="561" t="s">
        <v>3413</v>
      </c>
      <c r="C3542" s="561" t="s">
        <v>3414</v>
      </c>
      <c r="D3542" s="561" t="s">
        <v>3415</v>
      </c>
      <c r="E3542" s="562" t="s">
        <v>22</v>
      </c>
      <c r="F3542" s="561" t="s">
        <v>22</v>
      </c>
      <c r="G3542" s="561" t="s">
        <v>29799</v>
      </c>
      <c r="H3542" s="561" t="s">
        <v>3542</v>
      </c>
      <c r="I3542" s="561" t="s">
        <v>23148</v>
      </c>
      <c r="J3542" s="561" t="s">
        <v>7063</v>
      </c>
      <c r="K3542" s="562" t="s">
        <v>8653</v>
      </c>
      <c r="L3542" s="561" t="s">
        <v>25</v>
      </c>
    </row>
    <row r="3543" spans="1:12" x14ac:dyDescent="0.25">
      <c r="A3543" s="561" t="s">
        <v>3412</v>
      </c>
      <c r="B3543" s="561" t="s">
        <v>3413</v>
      </c>
      <c r="C3543" s="561" t="s">
        <v>3414</v>
      </c>
      <c r="D3543" s="561" t="s">
        <v>3415</v>
      </c>
      <c r="E3543" s="562" t="s">
        <v>22</v>
      </c>
      <c r="F3543" s="561" t="s">
        <v>22</v>
      </c>
      <c r="G3543" s="561" t="s">
        <v>29800</v>
      </c>
      <c r="H3543" s="561" t="s">
        <v>3543</v>
      </c>
      <c r="I3543" s="561" t="s">
        <v>23148</v>
      </c>
      <c r="J3543" s="561" t="s">
        <v>7063</v>
      </c>
      <c r="K3543" s="562" t="s">
        <v>4257</v>
      </c>
      <c r="L3543" s="561" t="s">
        <v>25</v>
      </c>
    </row>
    <row r="3544" spans="1:12" x14ac:dyDescent="0.25">
      <c r="A3544" s="561" t="s">
        <v>3412</v>
      </c>
      <c r="B3544" s="561" t="s">
        <v>3413</v>
      </c>
      <c r="C3544" s="561" t="s">
        <v>3414</v>
      </c>
      <c r="D3544" s="561" t="s">
        <v>3415</v>
      </c>
      <c r="E3544" s="562" t="s">
        <v>22</v>
      </c>
      <c r="F3544" s="561" t="s">
        <v>22</v>
      </c>
      <c r="G3544" s="561" t="s">
        <v>29801</v>
      </c>
      <c r="H3544" s="561" t="s">
        <v>3544</v>
      </c>
      <c r="I3544" s="561" t="s">
        <v>23148</v>
      </c>
      <c r="J3544" s="561" t="s">
        <v>7063</v>
      </c>
      <c r="K3544" s="562" t="s">
        <v>7159</v>
      </c>
      <c r="L3544" s="561" t="s">
        <v>25</v>
      </c>
    </row>
    <row r="3545" spans="1:12" x14ac:dyDescent="0.25">
      <c r="A3545" s="561" t="s">
        <v>3412</v>
      </c>
      <c r="B3545" s="561" t="s">
        <v>3413</v>
      </c>
      <c r="C3545" s="561" t="s">
        <v>3414</v>
      </c>
      <c r="D3545" s="561" t="s">
        <v>3415</v>
      </c>
      <c r="E3545" s="562" t="s">
        <v>22</v>
      </c>
      <c r="F3545" s="561" t="s">
        <v>22</v>
      </c>
      <c r="G3545" s="561" t="s">
        <v>29802</v>
      </c>
      <c r="H3545" s="561" t="s">
        <v>3546</v>
      </c>
      <c r="I3545" s="561" t="s">
        <v>23148</v>
      </c>
      <c r="J3545" s="561" t="s">
        <v>7063</v>
      </c>
      <c r="K3545" s="562" t="s">
        <v>7209</v>
      </c>
      <c r="L3545" s="561" t="s">
        <v>25</v>
      </c>
    </row>
    <row r="3546" spans="1:12" x14ac:dyDescent="0.25">
      <c r="A3546" s="561" t="s">
        <v>3412</v>
      </c>
      <c r="B3546" s="561" t="s">
        <v>3413</v>
      </c>
      <c r="C3546" s="561" t="s">
        <v>3414</v>
      </c>
      <c r="D3546" s="561" t="s">
        <v>3415</v>
      </c>
      <c r="E3546" s="562" t="s">
        <v>22</v>
      </c>
      <c r="F3546" s="561" t="s">
        <v>22</v>
      </c>
      <c r="G3546" s="561" t="s">
        <v>29803</v>
      </c>
      <c r="H3546" s="561" t="s">
        <v>3548</v>
      </c>
      <c r="I3546" s="561" t="s">
        <v>23148</v>
      </c>
      <c r="J3546" s="561" t="s">
        <v>7063</v>
      </c>
      <c r="K3546" s="562" t="s">
        <v>7149</v>
      </c>
      <c r="L3546" s="561" t="s">
        <v>25</v>
      </c>
    </row>
    <row r="3547" spans="1:12" x14ac:dyDescent="0.25">
      <c r="A3547" s="561" t="s">
        <v>3412</v>
      </c>
      <c r="B3547" s="561" t="s">
        <v>3413</v>
      </c>
      <c r="C3547" s="561" t="s">
        <v>3414</v>
      </c>
      <c r="D3547" s="561" t="s">
        <v>3415</v>
      </c>
      <c r="E3547" s="562" t="s">
        <v>22</v>
      </c>
      <c r="F3547" s="561" t="s">
        <v>22</v>
      </c>
      <c r="G3547" s="561" t="s">
        <v>29804</v>
      </c>
      <c r="H3547" s="561" t="s">
        <v>3549</v>
      </c>
      <c r="I3547" s="561" t="s">
        <v>23148</v>
      </c>
      <c r="J3547" s="561" t="s">
        <v>7063</v>
      </c>
      <c r="K3547" s="562" t="s">
        <v>7706</v>
      </c>
      <c r="L3547" s="561" t="s">
        <v>25</v>
      </c>
    </row>
    <row r="3548" spans="1:12" x14ac:dyDescent="0.25">
      <c r="A3548" s="561" t="s">
        <v>3412</v>
      </c>
      <c r="B3548" s="561" t="s">
        <v>3413</v>
      </c>
      <c r="C3548" s="561" t="s">
        <v>3414</v>
      </c>
      <c r="D3548" s="561" t="s">
        <v>3415</v>
      </c>
      <c r="E3548" s="562" t="s">
        <v>22</v>
      </c>
      <c r="F3548" s="561" t="s">
        <v>22</v>
      </c>
      <c r="G3548" s="561" t="s">
        <v>29805</v>
      </c>
      <c r="H3548" s="561" t="s">
        <v>3551</v>
      </c>
      <c r="I3548" s="561" t="s">
        <v>23148</v>
      </c>
      <c r="J3548" s="561" t="s">
        <v>7063</v>
      </c>
      <c r="K3548" s="562" t="s">
        <v>3009</v>
      </c>
      <c r="L3548" s="561" t="s">
        <v>25</v>
      </c>
    </row>
    <row r="3549" spans="1:12" x14ac:dyDescent="0.25">
      <c r="A3549" s="561" t="s">
        <v>3412</v>
      </c>
      <c r="B3549" s="561" t="s">
        <v>3413</v>
      </c>
      <c r="C3549" s="561" t="s">
        <v>3414</v>
      </c>
      <c r="D3549" s="561" t="s">
        <v>3415</v>
      </c>
      <c r="E3549" s="562" t="s">
        <v>22</v>
      </c>
      <c r="F3549" s="561" t="s">
        <v>22</v>
      </c>
      <c r="G3549" s="561" t="s">
        <v>29806</v>
      </c>
      <c r="H3549" s="561" t="s">
        <v>3552</v>
      </c>
      <c r="I3549" s="561" t="s">
        <v>23148</v>
      </c>
      <c r="J3549" s="561" t="s">
        <v>7063</v>
      </c>
      <c r="K3549" s="562" t="s">
        <v>29807</v>
      </c>
      <c r="L3549" s="561" t="s">
        <v>25</v>
      </c>
    </row>
    <row r="3550" spans="1:12" x14ac:dyDescent="0.25">
      <c r="A3550" s="561" t="s">
        <v>3412</v>
      </c>
      <c r="B3550" s="561" t="s">
        <v>3413</v>
      </c>
      <c r="C3550" s="561" t="s">
        <v>3414</v>
      </c>
      <c r="D3550" s="561" t="s">
        <v>3415</v>
      </c>
      <c r="E3550" s="562" t="s">
        <v>22</v>
      </c>
      <c r="F3550" s="561" t="s">
        <v>22</v>
      </c>
      <c r="G3550" s="561" t="s">
        <v>29808</v>
      </c>
      <c r="H3550" s="561" t="s">
        <v>3554</v>
      </c>
      <c r="I3550" s="561" t="s">
        <v>23148</v>
      </c>
      <c r="J3550" s="561" t="s">
        <v>7063</v>
      </c>
      <c r="K3550" s="562" t="s">
        <v>7110</v>
      </c>
      <c r="L3550" s="561" t="s">
        <v>25</v>
      </c>
    </row>
    <row r="3551" spans="1:12" x14ac:dyDescent="0.25">
      <c r="A3551" s="561" t="s">
        <v>3412</v>
      </c>
      <c r="B3551" s="561" t="s">
        <v>3413</v>
      </c>
      <c r="C3551" s="561" t="s">
        <v>3414</v>
      </c>
      <c r="D3551" s="561" t="s">
        <v>3415</v>
      </c>
      <c r="E3551" s="562" t="s">
        <v>22</v>
      </c>
      <c r="F3551" s="561" t="s">
        <v>22</v>
      </c>
      <c r="G3551" s="561" t="s">
        <v>29809</v>
      </c>
      <c r="H3551" s="561" t="s">
        <v>3556</v>
      </c>
      <c r="I3551" s="561" t="s">
        <v>23148</v>
      </c>
      <c r="J3551" s="561" t="s">
        <v>7063</v>
      </c>
      <c r="K3551" s="562" t="s">
        <v>2948</v>
      </c>
      <c r="L3551" s="561" t="s">
        <v>25</v>
      </c>
    </row>
    <row r="3552" spans="1:12" x14ac:dyDescent="0.25">
      <c r="A3552" s="561" t="s">
        <v>3412</v>
      </c>
      <c r="B3552" s="561" t="s">
        <v>3413</v>
      </c>
      <c r="C3552" s="561" t="s">
        <v>3414</v>
      </c>
      <c r="D3552" s="561" t="s">
        <v>3415</v>
      </c>
      <c r="E3552" s="562" t="s">
        <v>22</v>
      </c>
      <c r="F3552" s="561" t="s">
        <v>22</v>
      </c>
      <c r="G3552" s="561" t="s">
        <v>29810</v>
      </c>
      <c r="H3552" s="561" t="s">
        <v>3558</v>
      </c>
      <c r="I3552" s="561" t="s">
        <v>23148</v>
      </c>
      <c r="J3552" s="561" t="s">
        <v>7063</v>
      </c>
      <c r="K3552" s="562" t="s">
        <v>29811</v>
      </c>
      <c r="L3552" s="561" t="s">
        <v>25</v>
      </c>
    </row>
    <row r="3553" spans="1:12" x14ac:dyDescent="0.25">
      <c r="A3553" s="561" t="s">
        <v>3412</v>
      </c>
      <c r="B3553" s="561" t="s">
        <v>3413</v>
      </c>
      <c r="C3553" s="561" t="s">
        <v>3414</v>
      </c>
      <c r="D3553" s="561" t="s">
        <v>3415</v>
      </c>
      <c r="E3553" s="562" t="s">
        <v>22</v>
      </c>
      <c r="F3553" s="561" t="s">
        <v>22</v>
      </c>
      <c r="G3553" s="561" t="s">
        <v>29812</v>
      </c>
      <c r="H3553" s="561" t="s">
        <v>3559</v>
      </c>
      <c r="I3553" s="561" t="s">
        <v>23148</v>
      </c>
      <c r="J3553" s="561" t="s">
        <v>7063</v>
      </c>
      <c r="K3553" s="562" t="s">
        <v>29813</v>
      </c>
      <c r="L3553" s="561" t="s">
        <v>25</v>
      </c>
    </row>
    <row r="3554" spans="1:12" x14ac:dyDescent="0.25">
      <c r="A3554" s="561" t="s">
        <v>3412</v>
      </c>
      <c r="B3554" s="561" t="s">
        <v>3413</v>
      </c>
      <c r="C3554" s="561" t="s">
        <v>3414</v>
      </c>
      <c r="D3554" s="561" t="s">
        <v>3415</v>
      </c>
      <c r="E3554" s="562" t="s">
        <v>22</v>
      </c>
      <c r="F3554" s="561" t="s">
        <v>22</v>
      </c>
      <c r="G3554" s="561" t="s">
        <v>29814</v>
      </c>
      <c r="H3554" s="561" t="s">
        <v>3561</v>
      </c>
      <c r="I3554" s="561" t="s">
        <v>23148</v>
      </c>
      <c r="J3554" s="561" t="s">
        <v>7063</v>
      </c>
      <c r="K3554" s="562" t="s">
        <v>29815</v>
      </c>
      <c r="L3554" s="561" t="s">
        <v>25</v>
      </c>
    </row>
    <row r="3555" spans="1:12" x14ac:dyDescent="0.25">
      <c r="A3555" s="561" t="s">
        <v>3412</v>
      </c>
      <c r="B3555" s="561" t="s">
        <v>3413</v>
      </c>
      <c r="C3555" s="561" t="s">
        <v>3414</v>
      </c>
      <c r="D3555" s="561" t="s">
        <v>3415</v>
      </c>
      <c r="E3555" s="562" t="s">
        <v>22</v>
      </c>
      <c r="F3555" s="561" t="s">
        <v>22</v>
      </c>
      <c r="G3555" s="561" t="s">
        <v>29816</v>
      </c>
      <c r="H3555" s="561" t="s">
        <v>3562</v>
      </c>
      <c r="I3555" s="561" t="s">
        <v>23148</v>
      </c>
      <c r="J3555" s="561" t="s">
        <v>7063</v>
      </c>
      <c r="K3555" s="562" t="s">
        <v>29817</v>
      </c>
      <c r="L3555" s="561" t="s">
        <v>25</v>
      </c>
    </row>
    <row r="3556" spans="1:12" x14ac:dyDescent="0.25">
      <c r="A3556" s="561" t="s">
        <v>3412</v>
      </c>
      <c r="B3556" s="561" t="s">
        <v>3413</v>
      </c>
      <c r="C3556" s="561" t="s">
        <v>3414</v>
      </c>
      <c r="D3556" s="561" t="s">
        <v>3415</v>
      </c>
      <c r="E3556" s="562" t="s">
        <v>22</v>
      </c>
      <c r="F3556" s="561" t="s">
        <v>22</v>
      </c>
      <c r="G3556" s="561" t="s">
        <v>29818</v>
      </c>
      <c r="H3556" s="561" t="s">
        <v>3563</v>
      </c>
      <c r="I3556" s="561" t="s">
        <v>23148</v>
      </c>
      <c r="J3556" s="561" t="s">
        <v>7063</v>
      </c>
      <c r="K3556" s="562" t="s">
        <v>29819</v>
      </c>
      <c r="L3556" s="561" t="s">
        <v>25</v>
      </c>
    </row>
    <row r="3557" spans="1:12" x14ac:dyDescent="0.25">
      <c r="A3557" s="561" t="s">
        <v>3412</v>
      </c>
      <c r="B3557" s="561" t="s">
        <v>3413</v>
      </c>
      <c r="C3557" s="561" t="s">
        <v>3414</v>
      </c>
      <c r="D3557" s="561" t="s">
        <v>3415</v>
      </c>
      <c r="E3557" s="562" t="s">
        <v>22</v>
      </c>
      <c r="F3557" s="561" t="s">
        <v>22</v>
      </c>
      <c r="G3557" s="561" t="s">
        <v>29820</v>
      </c>
      <c r="H3557" s="561" t="s">
        <v>3564</v>
      </c>
      <c r="I3557" s="561" t="s">
        <v>23148</v>
      </c>
      <c r="J3557" s="561" t="s">
        <v>7063</v>
      </c>
      <c r="K3557" s="562" t="s">
        <v>29821</v>
      </c>
      <c r="L3557" s="561" t="s">
        <v>25</v>
      </c>
    </row>
    <row r="3558" spans="1:12" x14ac:dyDescent="0.25">
      <c r="A3558" s="561" t="s">
        <v>3412</v>
      </c>
      <c r="B3558" s="561" t="s">
        <v>3413</v>
      </c>
      <c r="C3558" s="561" t="s">
        <v>3414</v>
      </c>
      <c r="D3558" s="561" t="s">
        <v>3415</v>
      </c>
      <c r="E3558" s="562" t="s">
        <v>22</v>
      </c>
      <c r="F3558" s="561" t="s">
        <v>22</v>
      </c>
      <c r="G3558" s="561" t="s">
        <v>29822</v>
      </c>
      <c r="H3558" s="561" t="s">
        <v>3565</v>
      </c>
      <c r="I3558" s="561" t="s">
        <v>23148</v>
      </c>
      <c r="J3558" s="561" t="s">
        <v>7063</v>
      </c>
      <c r="K3558" s="562" t="s">
        <v>8057</v>
      </c>
      <c r="L3558" s="561" t="s">
        <v>25</v>
      </c>
    </row>
    <row r="3559" spans="1:12" x14ac:dyDescent="0.25">
      <c r="A3559" s="561" t="s">
        <v>3412</v>
      </c>
      <c r="B3559" s="561" t="s">
        <v>3413</v>
      </c>
      <c r="C3559" s="561" t="s">
        <v>3414</v>
      </c>
      <c r="D3559" s="561" t="s">
        <v>3415</v>
      </c>
      <c r="E3559" s="562" t="s">
        <v>22</v>
      </c>
      <c r="F3559" s="561" t="s">
        <v>22</v>
      </c>
      <c r="G3559" s="561" t="s">
        <v>29823</v>
      </c>
      <c r="H3559" s="561" t="s">
        <v>3566</v>
      </c>
      <c r="I3559" s="561" t="s">
        <v>23148</v>
      </c>
      <c r="J3559" s="561" t="s">
        <v>7063</v>
      </c>
      <c r="K3559" s="562" t="s">
        <v>29824</v>
      </c>
      <c r="L3559" s="561" t="s">
        <v>25</v>
      </c>
    </row>
    <row r="3560" spans="1:12" x14ac:dyDescent="0.25">
      <c r="A3560" s="561" t="s">
        <v>3412</v>
      </c>
      <c r="B3560" s="561" t="s">
        <v>3413</v>
      </c>
      <c r="C3560" s="561" t="s">
        <v>3414</v>
      </c>
      <c r="D3560" s="561" t="s">
        <v>3415</v>
      </c>
      <c r="E3560" s="562" t="s">
        <v>22</v>
      </c>
      <c r="F3560" s="561" t="s">
        <v>22</v>
      </c>
      <c r="G3560" s="561" t="s">
        <v>29825</v>
      </c>
      <c r="H3560" s="561" t="s">
        <v>3567</v>
      </c>
      <c r="I3560" s="561" t="s">
        <v>23148</v>
      </c>
      <c r="J3560" s="561" t="s">
        <v>7063</v>
      </c>
      <c r="K3560" s="562" t="s">
        <v>3553</v>
      </c>
      <c r="L3560" s="561" t="s">
        <v>25</v>
      </c>
    </row>
    <row r="3561" spans="1:12" x14ac:dyDescent="0.25">
      <c r="A3561" s="561" t="s">
        <v>3412</v>
      </c>
      <c r="B3561" s="561" t="s">
        <v>3413</v>
      </c>
      <c r="C3561" s="561" t="s">
        <v>3414</v>
      </c>
      <c r="D3561" s="561" t="s">
        <v>3415</v>
      </c>
      <c r="E3561" s="562" t="s">
        <v>22</v>
      </c>
      <c r="F3561" s="561" t="s">
        <v>22</v>
      </c>
      <c r="G3561" s="561" t="s">
        <v>29826</v>
      </c>
      <c r="H3561" s="561" t="s">
        <v>3569</v>
      </c>
      <c r="I3561" s="561" t="s">
        <v>23148</v>
      </c>
      <c r="J3561" s="561" t="s">
        <v>7063</v>
      </c>
      <c r="K3561" s="562" t="s">
        <v>29827</v>
      </c>
      <c r="L3561" s="561" t="s">
        <v>25</v>
      </c>
    </row>
    <row r="3562" spans="1:12" x14ac:dyDescent="0.25">
      <c r="A3562" s="561" t="s">
        <v>3412</v>
      </c>
      <c r="B3562" s="561" t="s">
        <v>3413</v>
      </c>
      <c r="C3562" s="561" t="s">
        <v>3414</v>
      </c>
      <c r="D3562" s="561" t="s">
        <v>3415</v>
      </c>
      <c r="E3562" s="562" t="s">
        <v>22</v>
      </c>
      <c r="F3562" s="561" t="s">
        <v>22</v>
      </c>
      <c r="G3562" s="561" t="s">
        <v>29828</v>
      </c>
      <c r="H3562" s="561" t="s">
        <v>3570</v>
      </c>
      <c r="I3562" s="561" t="s">
        <v>23148</v>
      </c>
      <c r="J3562" s="561" t="s">
        <v>7063</v>
      </c>
      <c r="K3562" s="562" t="s">
        <v>8217</v>
      </c>
      <c r="L3562" s="561" t="s">
        <v>25</v>
      </c>
    </row>
    <row r="3563" spans="1:12" x14ac:dyDescent="0.25">
      <c r="A3563" s="561" t="s">
        <v>3412</v>
      </c>
      <c r="B3563" s="561" t="s">
        <v>3413</v>
      </c>
      <c r="C3563" s="561" t="s">
        <v>3414</v>
      </c>
      <c r="D3563" s="561" t="s">
        <v>3415</v>
      </c>
      <c r="E3563" s="562" t="s">
        <v>22</v>
      </c>
      <c r="F3563" s="561" t="s">
        <v>22</v>
      </c>
      <c r="G3563" s="561" t="s">
        <v>29829</v>
      </c>
      <c r="H3563" s="561" t="s">
        <v>3571</v>
      </c>
      <c r="I3563" s="561" t="s">
        <v>23148</v>
      </c>
      <c r="J3563" s="561" t="s">
        <v>7063</v>
      </c>
      <c r="K3563" s="562" t="s">
        <v>29830</v>
      </c>
      <c r="L3563" s="561" t="s">
        <v>25</v>
      </c>
    </row>
    <row r="3564" spans="1:12" x14ac:dyDescent="0.25">
      <c r="A3564" s="561" t="s">
        <v>3412</v>
      </c>
      <c r="B3564" s="561" t="s">
        <v>3413</v>
      </c>
      <c r="C3564" s="561" t="s">
        <v>3414</v>
      </c>
      <c r="D3564" s="561" t="s">
        <v>3415</v>
      </c>
      <c r="E3564" s="562" t="s">
        <v>22</v>
      </c>
      <c r="F3564" s="561" t="s">
        <v>22</v>
      </c>
      <c r="G3564" s="561" t="s">
        <v>29831</v>
      </c>
      <c r="H3564" s="561" t="s">
        <v>3572</v>
      </c>
      <c r="I3564" s="561" t="s">
        <v>23148</v>
      </c>
      <c r="J3564" s="561" t="s">
        <v>7063</v>
      </c>
      <c r="K3564" s="562" t="s">
        <v>29832</v>
      </c>
      <c r="L3564" s="561" t="s">
        <v>25</v>
      </c>
    </row>
    <row r="3565" spans="1:12" x14ac:dyDescent="0.25">
      <c r="A3565" s="561" t="s">
        <v>3412</v>
      </c>
      <c r="B3565" s="561" t="s">
        <v>3413</v>
      </c>
      <c r="C3565" s="561" t="s">
        <v>3414</v>
      </c>
      <c r="D3565" s="561" t="s">
        <v>3415</v>
      </c>
      <c r="E3565" s="562" t="s">
        <v>22</v>
      </c>
      <c r="F3565" s="561" t="s">
        <v>22</v>
      </c>
      <c r="G3565" s="561" t="s">
        <v>29833</v>
      </c>
      <c r="H3565" s="561" t="s">
        <v>3573</v>
      </c>
      <c r="I3565" s="561" t="s">
        <v>23148</v>
      </c>
      <c r="J3565" s="561" t="s">
        <v>7063</v>
      </c>
      <c r="K3565" s="562" t="s">
        <v>29834</v>
      </c>
      <c r="L3565" s="561" t="s">
        <v>25</v>
      </c>
    </row>
    <row r="3566" spans="1:12" x14ac:dyDescent="0.25">
      <c r="A3566" s="561" t="s">
        <v>3412</v>
      </c>
      <c r="B3566" s="561" t="s">
        <v>3413</v>
      </c>
      <c r="C3566" s="561" t="s">
        <v>3414</v>
      </c>
      <c r="D3566" s="561" t="s">
        <v>3415</v>
      </c>
      <c r="E3566" s="562" t="s">
        <v>22</v>
      </c>
      <c r="F3566" s="561" t="s">
        <v>22</v>
      </c>
      <c r="G3566" s="561" t="s">
        <v>29835</v>
      </c>
      <c r="H3566" s="561" t="s">
        <v>3574</v>
      </c>
      <c r="I3566" s="561" t="s">
        <v>23148</v>
      </c>
      <c r="J3566" s="561" t="s">
        <v>7063</v>
      </c>
      <c r="K3566" s="562" t="s">
        <v>3921</v>
      </c>
      <c r="L3566" s="561" t="s">
        <v>25</v>
      </c>
    </row>
    <row r="3567" spans="1:12" x14ac:dyDescent="0.25">
      <c r="A3567" s="561" t="s">
        <v>3412</v>
      </c>
      <c r="B3567" s="561" t="s">
        <v>3413</v>
      </c>
      <c r="C3567" s="561" t="s">
        <v>3414</v>
      </c>
      <c r="D3567" s="561" t="s">
        <v>3415</v>
      </c>
      <c r="E3567" s="562" t="s">
        <v>22</v>
      </c>
      <c r="F3567" s="561" t="s">
        <v>22</v>
      </c>
      <c r="G3567" s="561" t="s">
        <v>29836</v>
      </c>
      <c r="H3567" s="561" t="s">
        <v>3575</v>
      </c>
      <c r="I3567" s="561" t="s">
        <v>23148</v>
      </c>
      <c r="J3567" s="561" t="s">
        <v>7063</v>
      </c>
      <c r="K3567" s="562" t="s">
        <v>7230</v>
      </c>
      <c r="L3567" s="561" t="s">
        <v>25</v>
      </c>
    </row>
    <row r="3568" spans="1:12" x14ac:dyDescent="0.25">
      <c r="A3568" s="561" t="s">
        <v>3412</v>
      </c>
      <c r="B3568" s="561" t="s">
        <v>3413</v>
      </c>
      <c r="C3568" s="561" t="s">
        <v>3414</v>
      </c>
      <c r="D3568" s="561" t="s">
        <v>3415</v>
      </c>
      <c r="E3568" s="562" t="s">
        <v>22</v>
      </c>
      <c r="F3568" s="561" t="s">
        <v>22</v>
      </c>
      <c r="G3568" s="561" t="s">
        <v>29837</v>
      </c>
      <c r="H3568" s="561" t="s">
        <v>3576</v>
      </c>
      <c r="I3568" s="561" t="s">
        <v>23148</v>
      </c>
      <c r="J3568" s="561" t="s">
        <v>7063</v>
      </c>
      <c r="K3568" s="562" t="s">
        <v>29838</v>
      </c>
      <c r="L3568" s="561" t="s">
        <v>25</v>
      </c>
    </row>
    <row r="3569" spans="1:12" x14ac:dyDescent="0.25">
      <c r="A3569" s="561" t="s">
        <v>3412</v>
      </c>
      <c r="B3569" s="561" t="s">
        <v>3413</v>
      </c>
      <c r="C3569" s="561" t="s">
        <v>3414</v>
      </c>
      <c r="D3569" s="561" t="s">
        <v>3415</v>
      </c>
      <c r="E3569" s="562" t="s">
        <v>22</v>
      </c>
      <c r="F3569" s="561" t="s">
        <v>22</v>
      </c>
      <c r="G3569" s="561" t="s">
        <v>29839</v>
      </c>
      <c r="H3569" s="561" t="s">
        <v>3578</v>
      </c>
      <c r="I3569" s="561" t="s">
        <v>23148</v>
      </c>
      <c r="J3569" s="561" t="s">
        <v>7063</v>
      </c>
      <c r="K3569" s="562" t="s">
        <v>7429</v>
      </c>
      <c r="L3569" s="561" t="s">
        <v>25</v>
      </c>
    </row>
    <row r="3570" spans="1:12" x14ac:dyDescent="0.25">
      <c r="A3570" s="561" t="s">
        <v>3412</v>
      </c>
      <c r="B3570" s="561" t="s">
        <v>3413</v>
      </c>
      <c r="C3570" s="561" t="s">
        <v>3414</v>
      </c>
      <c r="D3570" s="561" t="s">
        <v>3415</v>
      </c>
      <c r="E3570" s="562" t="s">
        <v>22</v>
      </c>
      <c r="F3570" s="561" t="s">
        <v>22</v>
      </c>
      <c r="G3570" s="561" t="s">
        <v>29840</v>
      </c>
      <c r="H3570" s="561" t="s">
        <v>3580</v>
      </c>
      <c r="I3570" s="561" t="s">
        <v>23148</v>
      </c>
      <c r="J3570" s="561" t="s">
        <v>7063</v>
      </c>
      <c r="K3570" s="562" t="s">
        <v>29841</v>
      </c>
      <c r="L3570" s="561" t="s">
        <v>25</v>
      </c>
    </row>
    <row r="3571" spans="1:12" x14ac:dyDescent="0.25">
      <c r="A3571" s="561" t="s">
        <v>3412</v>
      </c>
      <c r="B3571" s="561" t="s">
        <v>3413</v>
      </c>
      <c r="C3571" s="561" t="s">
        <v>3414</v>
      </c>
      <c r="D3571" s="561" t="s">
        <v>3415</v>
      </c>
      <c r="E3571" s="562" t="s">
        <v>22</v>
      </c>
      <c r="F3571" s="561" t="s">
        <v>22</v>
      </c>
      <c r="G3571" s="561" t="s">
        <v>29842</v>
      </c>
      <c r="H3571" s="561" t="s">
        <v>3582</v>
      </c>
      <c r="I3571" s="561" t="s">
        <v>23148</v>
      </c>
      <c r="J3571" s="561" t="s">
        <v>7063</v>
      </c>
      <c r="K3571" s="562" t="s">
        <v>29843</v>
      </c>
      <c r="L3571" s="561" t="s">
        <v>25</v>
      </c>
    </row>
    <row r="3572" spans="1:12" x14ac:dyDescent="0.25">
      <c r="A3572" s="561" t="s">
        <v>3412</v>
      </c>
      <c r="B3572" s="561" t="s">
        <v>3413</v>
      </c>
      <c r="C3572" s="561" t="s">
        <v>3414</v>
      </c>
      <c r="D3572" s="561" t="s">
        <v>3415</v>
      </c>
      <c r="E3572" s="562" t="s">
        <v>22</v>
      </c>
      <c r="F3572" s="561" t="s">
        <v>22</v>
      </c>
      <c r="G3572" s="561" t="s">
        <v>29844</v>
      </c>
      <c r="H3572" s="561" t="s">
        <v>3583</v>
      </c>
      <c r="I3572" s="561" t="s">
        <v>23148</v>
      </c>
      <c r="J3572" s="561" t="s">
        <v>7063</v>
      </c>
      <c r="K3572" s="562" t="s">
        <v>29845</v>
      </c>
      <c r="L3572" s="561" t="s">
        <v>25</v>
      </c>
    </row>
    <row r="3573" spans="1:12" x14ac:dyDescent="0.25">
      <c r="A3573" s="561" t="s">
        <v>3412</v>
      </c>
      <c r="B3573" s="561" t="s">
        <v>3413</v>
      </c>
      <c r="C3573" s="561" t="s">
        <v>3414</v>
      </c>
      <c r="D3573" s="561" t="s">
        <v>3415</v>
      </c>
      <c r="E3573" s="562" t="s">
        <v>22</v>
      </c>
      <c r="F3573" s="561" t="s">
        <v>22</v>
      </c>
      <c r="G3573" s="561" t="s">
        <v>29846</v>
      </c>
      <c r="H3573" s="561" t="s">
        <v>3584</v>
      </c>
      <c r="I3573" s="561" t="s">
        <v>23148</v>
      </c>
      <c r="J3573" s="561" t="s">
        <v>7063</v>
      </c>
      <c r="K3573" s="562" t="s">
        <v>29847</v>
      </c>
      <c r="L3573" s="561" t="s">
        <v>25</v>
      </c>
    </row>
    <row r="3574" spans="1:12" x14ac:dyDescent="0.25">
      <c r="A3574" s="561" t="s">
        <v>3412</v>
      </c>
      <c r="B3574" s="561" t="s">
        <v>3413</v>
      </c>
      <c r="C3574" s="561" t="s">
        <v>3414</v>
      </c>
      <c r="D3574" s="561" t="s">
        <v>3415</v>
      </c>
      <c r="E3574" s="562" t="s">
        <v>22</v>
      </c>
      <c r="F3574" s="561" t="s">
        <v>22</v>
      </c>
      <c r="G3574" s="561" t="s">
        <v>29848</v>
      </c>
      <c r="H3574" s="561" t="s">
        <v>3585</v>
      </c>
      <c r="I3574" s="561" t="s">
        <v>23148</v>
      </c>
      <c r="J3574" s="561" t="s">
        <v>7063</v>
      </c>
      <c r="K3574" s="562" t="s">
        <v>29849</v>
      </c>
      <c r="L3574" s="561" t="s">
        <v>25</v>
      </c>
    </row>
    <row r="3575" spans="1:12" x14ac:dyDescent="0.25">
      <c r="A3575" s="561" t="s">
        <v>3412</v>
      </c>
      <c r="B3575" s="561" t="s">
        <v>3413</v>
      </c>
      <c r="C3575" s="561" t="s">
        <v>3414</v>
      </c>
      <c r="D3575" s="561" t="s">
        <v>3415</v>
      </c>
      <c r="E3575" s="562" t="s">
        <v>22</v>
      </c>
      <c r="F3575" s="561" t="s">
        <v>22</v>
      </c>
      <c r="G3575" s="561" t="s">
        <v>29850</v>
      </c>
      <c r="H3575" s="561" t="s">
        <v>3586</v>
      </c>
      <c r="I3575" s="561" t="s">
        <v>23148</v>
      </c>
      <c r="J3575" s="561" t="s">
        <v>7063</v>
      </c>
      <c r="K3575" s="562" t="s">
        <v>7317</v>
      </c>
      <c r="L3575" s="561" t="s">
        <v>25</v>
      </c>
    </row>
    <row r="3576" spans="1:12" x14ac:dyDescent="0.25">
      <c r="A3576" s="561" t="s">
        <v>3412</v>
      </c>
      <c r="B3576" s="561" t="s">
        <v>3413</v>
      </c>
      <c r="C3576" s="561" t="s">
        <v>3414</v>
      </c>
      <c r="D3576" s="561" t="s">
        <v>3415</v>
      </c>
      <c r="E3576" s="562" t="s">
        <v>22</v>
      </c>
      <c r="F3576" s="561" t="s">
        <v>22</v>
      </c>
      <c r="G3576" s="561" t="s">
        <v>29851</v>
      </c>
      <c r="H3576" s="561" t="s">
        <v>3587</v>
      </c>
      <c r="I3576" s="561" t="s">
        <v>23148</v>
      </c>
      <c r="J3576" s="561" t="s">
        <v>7063</v>
      </c>
      <c r="K3576" s="562" t="s">
        <v>2948</v>
      </c>
      <c r="L3576" s="561" t="s">
        <v>25</v>
      </c>
    </row>
    <row r="3577" spans="1:12" x14ac:dyDescent="0.25">
      <c r="A3577" s="561" t="s">
        <v>3412</v>
      </c>
      <c r="B3577" s="561" t="s">
        <v>3413</v>
      </c>
      <c r="C3577" s="561" t="s">
        <v>3414</v>
      </c>
      <c r="D3577" s="561" t="s">
        <v>3415</v>
      </c>
      <c r="E3577" s="562" t="s">
        <v>22</v>
      </c>
      <c r="F3577" s="561" t="s">
        <v>22</v>
      </c>
      <c r="G3577" s="561" t="s">
        <v>29852</v>
      </c>
      <c r="H3577" s="561" t="s">
        <v>3589</v>
      </c>
      <c r="I3577" s="561" t="s">
        <v>23148</v>
      </c>
      <c r="J3577" s="561" t="s">
        <v>7063</v>
      </c>
      <c r="K3577" s="562" t="s">
        <v>29853</v>
      </c>
      <c r="L3577" s="561" t="s">
        <v>25</v>
      </c>
    </row>
    <row r="3578" spans="1:12" x14ac:dyDescent="0.25">
      <c r="A3578" s="561" t="s">
        <v>3412</v>
      </c>
      <c r="B3578" s="561" t="s">
        <v>3413</v>
      </c>
      <c r="C3578" s="561" t="s">
        <v>3414</v>
      </c>
      <c r="D3578" s="561" t="s">
        <v>3415</v>
      </c>
      <c r="E3578" s="562" t="s">
        <v>22</v>
      </c>
      <c r="F3578" s="561" t="s">
        <v>22</v>
      </c>
      <c r="G3578" s="561" t="s">
        <v>29854</v>
      </c>
      <c r="H3578" s="561" t="s">
        <v>3590</v>
      </c>
      <c r="I3578" s="561" t="s">
        <v>23148</v>
      </c>
      <c r="J3578" s="561" t="s">
        <v>7063</v>
      </c>
      <c r="K3578" s="562" t="s">
        <v>29855</v>
      </c>
      <c r="L3578" s="561" t="s">
        <v>25</v>
      </c>
    </row>
    <row r="3579" spans="1:12" x14ac:dyDescent="0.25">
      <c r="A3579" s="561" t="s">
        <v>3412</v>
      </c>
      <c r="B3579" s="561" t="s">
        <v>3413</v>
      </c>
      <c r="C3579" s="561" t="s">
        <v>3414</v>
      </c>
      <c r="D3579" s="561" t="s">
        <v>3415</v>
      </c>
      <c r="E3579" s="562" t="s">
        <v>22</v>
      </c>
      <c r="F3579" s="561" t="s">
        <v>22</v>
      </c>
      <c r="G3579" s="561" t="s">
        <v>29856</v>
      </c>
      <c r="H3579" s="561" t="s">
        <v>3591</v>
      </c>
      <c r="I3579" s="561" t="s">
        <v>23148</v>
      </c>
      <c r="J3579" s="561" t="s">
        <v>7063</v>
      </c>
      <c r="K3579" s="562" t="s">
        <v>29857</v>
      </c>
      <c r="L3579" s="561" t="s">
        <v>25</v>
      </c>
    </row>
    <row r="3580" spans="1:12" x14ac:dyDescent="0.25">
      <c r="A3580" s="561" t="s">
        <v>3412</v>
      </c>
      <c r="B3580" s="561" t="s">
        <v>3413</v>
      </c>
      <c r="C3580" s="561" t="s">
        <v>3414</v>
      </c>
      <c r="D3580" s="561" t="s">
        <v>3415</v>
      </c>
      <c r="E3580" s="562" t="s">
        <v>22</v>
      </c>
      <c r="F3580" s="561" t="s">
        <v>22</v>
      </c>
      <c r="G3580" s="561" t="s">
        <v>29858</v>
      </c>
      <c r="H3580" s="561" t="s">
        <v>3592</v>
      </c>
      <c r="I3580" s="561" t="s">
        <v>23148</v>
      </c>
      <c r="J3580" s="561" t="s">
        <v>7063</v>
      </c>
      <c r="K3580" s="562" t="s">
        <v>24186</v>
      </c>
      <c r="L3580" s="561" t="s">
        <v>25</v>
      </c>
    </row>
    <row r="3581" spans="1:12" x14ac:dyDescent="0.25">
      <c r="A3581" s="561" t="s">
        <v>3412</v>
      </c>
      <c r="B3581" s="561" t="s">
        <v>3413</v>
      </c>
      <c r="C3581" s="561" t="s">
        <v>3414</v>
      </c>
      <c r="D3581" s="561" t="s">
        <v>3415</v>
      </c>
      <c r="E3581" s="562" t="s">
        <v>22</v>
      </c>
      <c r="F3581" s="561" t="s">
        <v>22</v>
      </c>
      <c r="G3581" s="561" t="s">
        <v>29859</v>
      </c>
      <c r="H3581" s="561" t="s">
        <v>3593</v>
      </c>
      <c r="I3581" s="561" t="s">
        <v>23148</v>
      </c>
      <c r="J3581" s="561" t="s">
        <v>7063</v>
      </c>
      <c r="K3581" s="562" t="s">
        <v>8186</v>
      </c>
      <c r="L3581" s="561" t="s">
        <v>25</v>
      </c>
    </row>
    <row r="3582" spans="1:12" x14ac:dyDescent="0.25">
      <c r="A3582" s="561" t="s">
        <v>3412</v>
      </c>
      <c r="B3582" s="561" t="s">
        <v>3413</v>
      </c>
      <c r="C3582" s="561" t="s">
        <v>3414</v>
      </c>
      <c r="D3582" s="561" t="s">
        <v>3415</v>
      </c>
      <c r="E3582" s="562" t="s">
        <v>22</v>
      </c>
      <c r="F3582" s="561" t="s">
        <v>22</v>
      </c>
      <c r="G3582" s="561" t="s">
        <v>29860</v>
      </c>
      <c r="H3582" s="561" t="s">
        <v>3594</v>
      </c>
      <c r="I3582" s="561" t="s">
        <v>23148</v>
      </c>
      <c r="J3582" s="561" t="s">
        <v>7063</v>
      </c>
      <c r="K3582" s="562" t="s">
        <v>29861</v>
      </c>
      <c r="L3582" s="561" t="s">
        <v>25</v>
      </c>
    </row>
    <row r="3583" spans="1:12" x14ac:dyDescent="0.25">
      <c r="A3583" s="561" t="s">
        <v>3412</v>
      </c>
      <c r="B3583" s="561" t="s">
        <v>3413</v>
      </c>
      <c r="C3583" s="561" t="s">
        <v>3414</v>
      </c>
      <c r="D3583" s="561" t="s">
        <v>3415</v>
      </c>
      <c r="E3583" s="562" t="s">
        <v>22</v>
      </c>
      <c r="F3583" s="561" t="s">
        <v>22</v>
      </c>
      <c r="G3583" s="561" t="s">
        <v>29862</v>
      </c>
      <c r="H3583" s="561" t="s">
        <v>3595</v>
      </c>
      <c r="I3583" s="561" t="s">
        <v>23148</v>
      </c>
      <c r="J3583" s="561" t="s">
        <v>7063</v>
      </c>
      <c r="K3583" s="562" t="s">
        <v>29863</v>
      </c>
      <c r="L3583" s="561" t="s">
        <v>25</v>
      </c>
    </row>
    <row r="3584" spans="1:12" x14ac:dyDescent="0.25">
      <c r="A3584" s="561" t="s">
        <v>3412</v>
      </c>
      <c r="B3584" s="561" t="s">
        <v>3413</v>
      </c>
      <c r="C3584" s="561" t="s">
        <v>3414</v>
      </c>
      <c r="D3584" s="561" t="s">
        <v>3415</v>
      </c>
      <c r="E3584" s="562" t="s">
        <v>22</v>
      </c>
      <c r="F3584" s="561" t="s">
        <v>22</v>
      </c>
      <c r="G3584" s="561" t="s">
        <v>29864</v>
      </c>
      <c r="H3584" s="561" t="s">
        <v>3596</v>
      </c>
      <c r="I3584" s="561" t="s">
        <v>23148</v>
      </c>
      <c r="J3584" s="561" t="s">
        <v>7063</v>
      </c>
      <c r="K3584" s="562" t="s">
        <v>3881</v>
      </c>
      <c r="L3584" s="561" t="s">
        <v>25</v>
      </c>
    </row>
    <row r="3585" spans="1:12" x14ac:dyDescent="0.25">
      <c r="A3585" s="561" t="s">
        <v>3412</v>
      </c>
      <c r="B3585" s="561" t="s">
        <v>3413</v>
      </c>
      <c r="C3585" s="561" t="s">
        <v>3414</v>
      </c>
      <c r="D3585" s="561" t="s">
        <v>3415</v>
      </c>
      <c r="E3585" s="562" t="s">
        <v>22</v>
      </c>
      <c r="F3585" s="561" t="s">
        <v>22</v>
      </c>
      <c r="G3585" s="561" t="s">
        <v>29865</v>
      </c>
      <c r="H3585" s="561" t="s">
        <v>3598</v>
      </c>
      <c r="I3585" s="561" t="s">
        <v>23148</v>
      </c>
      <c r="J3585" s="561" t="s">
        <v>7063</v>
      </c>
      <c r="K3585" s="562" t="s">
        <v>3674</v>
      </c>
      <c r="L3585" s="561" t="s">
        <v>25</v>
      </c>
    </row>
    <row r="3586" spans="1:12" x14ac:dyDescent="0.25">
      <c r="A3586" s="561" t="s">
        <v>3412</v>
      </c>
      <c r="B3586" s="561" t="s">
        <v>3413</v>
      </c>
      <c r="C3586" s="561" t="s">
        <v>3414</v>
      </c>
      <c r="D3586" s="561" t="s">
        <v>3415</v>
      </c>
      <c r="E3586" s="562" t="s">
        <v>22</v>
      </c>
      <c r="F3586" s="561" t="s">
        <v>22</v>
      </c>
      <c r="G3586" s="561" t="s">
        <v>29866</v>
      </c>
      <c r="H3586" s="561" t="s">
        <v>3600</v>
      </c>
      <c r="I3586" s="561" t="s">
        <v>23148</v>
      </c>
      <c r="J3586" s="561" t="s">
        <v>7063</v>
      </c>
      <c r="K3586" s="562" t="s">
        <v>8648</v>
      </c>
      <c r="L3586" s="561" t="s">
        <v>25</v>
      </c>
    </row>
    <row r="3587" spans="1:12" x14ac:dyDescent="0.25">
      <c r="A3587" s="561" t="s">
        <v>3412</v>
      </c>
      <c r="B3587" s="561" t="s">
        <v>3413</v>
      </c>
      <c r="C3587" s="561" t="s">
        <v>3414</v>
      </c>
      <c r="D3587" s="561" t="s">
        <v>3415</v>
      </c>
      <c r="E3587" s="562" t="s">
        <v>22</v>
      </c>
      <c r="F3587" s="561" t="s">
        <v>22</v>
      </c>
      <c r="G3587" s="561" t="s">
        <v>29867</v>
      </c>
      <c r="H3587" s="561" t="s">
        <v>3601</v>
      </c>
      <c r="I3587" s="561" t="s">
        <v>23148</v>
      </c>
      <c r="J3587" s="561" t="s">
        <v>7063</v>
      </c>
      <c r="K3587" s="562" t="s">
        <v>7233</v>
      </c>
      <c r="L3587" s="561" t="s">
        <v>25</v>
      </c>
    </row>
    <row r="3588" spans="1:12" x14ac:dyDescent="0.25">
      <c r="A3588" s="561" t="s">
        <v>3412</v>
      </c>
      <c r="B3588" s="561" t="s">
        <v>3413</v>
      </c>
      <c r="C3588" s="561" t="s">
        <v>3414</v>
      </c>
      <c r="D3588" s="561" t="s">
        <v>3415</v>
      </c>
      <c r="E3588" s="562" t="s">
        <v>22</v>
      </c>
      <c r="F3588" s="561" t="s">
        <v>22</v>
      </c>
      <c r="G3588" s="561" t="s">
        <v>29868</v>
      </c>
      <c r="H3588" s="561" t="s">
        <v>3603</v>
      </c>
      <c r="I3588" s="561" t="s">
        <v>23148</v>
      </c>
      <c r="J3588" s="561" t="s">
        <v>7063</v>
      </c>
      <c r="K3588" s="562" t="s">
        <v>60</v>
      </c>
      <c r="L3588" s="561" t="s">
        <v>25</v>
      </c>
    </row>
    <row r="3589" spans="1:12" x14ac:dyDescent="0.25">
      <c r="A3589" s="561" t="s">
        <v>3412</v>
      </c>
      <c r="B3589" s="561" t="s">
        <v>3413</v>
      </c>
      <c r="C3589" s="561" t="s">
        <v>3414</v>
      </c>
      <c r="D3589" s="561" t="s">
        <v>3415</v>
      </c>
      <c r="E3589" s="562" t="s">
        <v>22</v>
      </c>
      <c r="F3589" s="561" t="s">
        <v>22</v>
      </c>
      <c r="G3589" s="561" t="s">
        <v>29869</v>
      </c>
      <c r="H3589" s="561" t="s">
        <v>3604</v>
      </c>
      <c r="I3589" s="561" t="s">
        <v>23148</v>
      </c>
      <c r="J3589" s="561" t="s">
        <v>7063</v>
      </c>
      <c r="K3589" s="562" t="s">
        <v>7624</v>
      </c>
      <c r="L3589" s="561" t="s">
        <v>25</v>
      </c>
    </row>
    <row r="3590" spans="1:12" x14ac:dyDescent="0.25">
      <c r="A3590" s="561" t="s">
        <v>3412</v>
      </c>
      <c r="B3590" s="561" t="s">
        <v>3413</v>
      </c>
      <c r="C3590" s="561" t="s">
        <v>3414</v>
      </c>
      <c r="D3590" s="561" t="s">
        <v>3415</v>
      </c>
      <c r="E3590" s="562" t="s">
        <v>22</v>
      </c>
      <c r="F3590" s="561" t="s">
        <v>22</v>
      </c>
      <c r="G3590" s="561" t="s">
        <v>29870</v>
      </c>
      <c r="H3590" s="561" t="s">
        <v>3606</v>
      </c>
      <c r="I3590" s="561" t="s">
        <v>23148</v>
      </c>
      <c r="J3590" s="561" t="s">
        <v>7063</v>
      </c>
      <c r="K3590" s="562" t="s">
        <v>8220</v>
      </c>
      <c r="L3590" s="561" t="s">
        <v>25</v>
      </c>
    </row>
    <row r="3591" spans="1:12" x14ac:dyDescent="0.25">
      <c r="A3591" s="561" t="s">
        <v>3412</v>
      </c>
      <c r="B3591" s="561" t="s">
        <v>3413</v>
      </c>
      <c r="C3591" s="561" t="s">
        <v>3414</v>
      </c>
      <c r="D3591" s="561" t="s">
        <v>3415</v>
      </c>
      <c r="E3591" s="562" t="s">
        <v>22</v>
      </c>
      <c r="F3591" s="561" t="s">
        <v>22</v>
      </c>
      <c r="G3591" s="561" t="s">
        <v>29871</v>
      </c>
      <c r="H3591" s="561" t="s">
        <v>3608</v>
      </c>
      <c r="I3591" s="561" t="s">
        <v>23148</v>
      </c>
      <c r="J3591" s="561" t="s">
        <v>7063</v>
      </c>
      <c r="K3591" s="562" t="s">
        <v>29872</v>
      </c>
      <c r="L3591" s="561" t="s">
        <v>25</v>
      </c>
    </row>
    <row r="3592" spans="1:12" x14ac:dyDescent="0.25">
      <c r="A3592" s="561" t="s">
        <v>3412</v>
      </c>
      <c r="B3592" s="561" t="s">
        <v>3413</v>
      </c>
      <c r="C3592" s="561" t="s">
        <v>3414</v>
      </c>
      <c r="D3592" s="561" t="s">
        <v>3415</v>
      </c>
      <c r="E3592" s="562" t="s">
        <v>22</v>
      </c>
      <c r="F3592" s="561" t="s">
        <v>22</v>
      </c>
      <c r="G3592" s="561" t="s">
        <v>29873</v>
      </c>
      <c r="H3592" s="561" t="s">
        <v>3609</v>
      </c>
      <c r="I3592" s="561" t="s">
        <v>23148</v>
      </c>
      <c r="J3592" s="561" t="s">
        <v>7063</v>
      </c>
      <c r="K3592" s="562" t="s">
        <v>1920</v>
      </c>
      <c r="L3592" s="561" t="s">
        <v>25</v>
      </c>
    </row>
    <row r="3593" spans="1:12" x14ac:dyDescent="0.25">
      <c r="A3593" s="561" t="s">
        <v>3412</v>
      </c>
      <c r="B3593" s="561" t="s">
        <v>3413</v>
      </c>
      <c r="C3593" s="561" t="s">
        <v>3414</v>
      </c>
      <c r="D3593" s="561" t="s">
        <v>3415</v>
      </c>
      <c r="E3593" s="562" t="s">
        <v>22</v>
      </c>
      <c r="F3593" s="561" t="s">
        <v>22</v>
      </c>
      <c r="G3593" s="561" t="s">
        <v>29874</v>
      </c>
      <c r="H3593" s="561" t="s">
        <v>3611</v>
      </c>
      <c r="I3593" s="561" t="s">
        <v>23148</v>
      </c>
      <c r="J3593" s="561" t="s">
        <v>7063</v>
      </c>
      <c r="K3593" s="562" t="s">
        <v>29875</v>
      </c>
      <c r="L3593" s="561" t="s">
        <v>25</v>
      </c>
    </row>
    <row r="3594" spans="1:12" x14ac:dyDescent="0.25">
      <c r="A3594" s="561" t="s">
        <v>3412</v>
      </c>
      <c r="B3594" s="561" t="s">
        <v>3413</v>
      </c>
      <c r="C3594" s="561" t="s">
        <v>3414</v>
      </c>
      <c r="D3594" s="561" t="s">
        <v>3415</v>
      </c>
      <c r="E3594" s="562" t="s">
        <v>22</v>
      </c>
      <c r="F3594" s="561" t="s">
        <v>22</v>
      </c>
      <c r="G3594" s="561" t="s">
        <v>29876</v>
      </c>
      <c r="H3594" s="561" t="s">
        <v>3613</v>
      </c>
      <c r="I3594" s="561" t="s">
        <v>23148</v>
      </c>
      <c r="J3594" s="561" t="s">
        <v>7063</v>
      </c>
      <c r="K3594" s="562" t="s">
        <v>8408</v>
      </c>
      <c r="L3594" s="561" t="s">
        <v>25</v>
      </c>
    </row>
    <row r="3595" spans="1:12" x14ac:dyDescent="0.25">
      <c r="A3595" s="561" t="s">
        <v>3412</v>
      </c>
      <c r="B3595" s="561" t="s">
        <v>3413</v>
      </c>
      <c r="C3595" s="561" t="s">
        <v>3414</v>
      </c>
      <c r="D3595" s="561" t="s">
        <v>3415</v>
      </c>
      <c r="E3595" s="562" t="s">
        <v>22</v>
      </c>
      <c r="F3595" s="561" t="s">
        <v>22</v>
      </c>
      <c r="G3595" s="561" t="s">
        <v>29877</v>
      </c>
      <c r="H3595" s="561" t="s">
        <v>3614</v>
      </c>
      <c r="I3595" s="561" t="s">
        <v>23148</v>
      </c>
      <c r="J3595" s="561" t="s">
        <v>7063</v>
      </c>
      <c r="K3595" s="562" t="s">
        <v>29878</v>
      </c>
      <c r="L3595" s="561" t="s">
        <v>25</v>
      </c>
    </row>
    <row r="3596" spans="1:12" x14ac:dyDescent="0.25">
      <c r="A3596" s="561" t="s">
        <v>3412</v>
      </c>
      <c r="B3596" s="561" t="s">
        <v>3413</v>
      </c>
      <c r="C3596" s="561" t="s">
        <v>3414</v>
      </c>
      <c r="D3596" s="561" t="s">
        <v>3415</v>
      </c>
      <c r="E3596" s="562" t="s">
        <v>22</v>
      </c>
      <c r="F3596" s="561" t="s">
        <v>22</v>
      </c>
      <c r="G3596" s="561" t="s">
        <v>29879</v>
      </c>
      <c r="H3596" s="561" t="s">
        <v>3615</v>
      </c>
      <c r="I3596" s="561" t="s">
        <v>23148</v>
      </c>
      <c r="J3596" s="561" t="s">
        <v>7063</v>
      </c>
      <c r="K3596" s="562" t="s">
        <v>2557</v>
      </c>
      <c r="L3596" s="561" t="s">
        <v>25</v>
      </c>
    </row>
    <row r="3597" spans="1:12" x14ac:dyDescent="0.25">
      <c r="A3597" s="561" t="s">
        <v>3412</v>
      </c>
      <c r="B3597" s="561" t="s">
        <v>3413</v>
      </c>
      <c r="C3597" s="561" t="s">
        <v>3414</v>
      </c>
      <c r="D3597" s="561" t="s">
        <v>3415</v>
      </c>
      <c r="E3597" s="562" t="s">
        <v>22</v>
      </c>
      <c r="F3597" s="561" t="s">
        <v>22</v>
      </c>
      <c r="G3597" s="561" t="s">
        <v>29880</v>
      </c>
      <c r="H3597" s="561" t="s">
        <v>3617</v>
      </c>
      <c r="I3597" s="561" t="s">
        <v>23148</v>
      </c>
      <c r="J3597" s="561" t="s">
        <v>7063</v>
      </c>
      <c r="K3597" s="562" t="s">
        <v>29881</v>
      </c>
      <c r="L3597" s="561" t="s">
        <v>25</v>
      </c>
    </row>
    <row r="3598" spans="1:12" x14ac:dyDescent="0.25">
      <c r="A3598" s="561" t="s">
        <v>3412</v>
      </c>
      <c r="B3598" s="561" t="s">
        <v>3413</v>
      </c>
      <c r="C3598" s="561" t="s">
        <v>3414</v>
      </c>
      <c r="D3598" s="561" t="s">
        <v>3415</v>
      </c>
      <c r="E3598" s="562" t="s">
        <v>22</v>
      </c>
      <c r="F3598" s="561" t="s">
        <v>22</v>
      </c>
      <c r="G3598" s="561" t="s">
        <v>29882</v>
      </c>
      <c r="H3598" s="561" t="s">
        <v>3618</v>
      </c>
      <c r="I3598" s="561" t="s">
        <v>23148</v>
      </c>
      <c r="J3598" s="561" t="s">
        <v>7063</v>
      </c>
      <c r="K3598" s="562" t="s">
        <v>29883</v>
      </c>
      <c r="L3598" s="561" t="s">
        <v>25</v>
      </c>
    </row>
    <row r="3599" spans="1:12" x14ac:dyDescent="0.25">
      <c r="A3599" s="561" t="s">
        <v>3412</v>
      </c>
      <c r="B3599" s="561" t="s">
        <v>3413</v>
      </c>
      <c r="C3599" s="561" t="s">
        <v>3414</v>
      </c>
      <c r="D3599" s="561" t="s">
        <v>3415</v>
      </c>
      <c r="E3599" s="562" t="s">
        <v>22</v>
      </c>
      <c r="F3599" s="561" t="s">
        <v>22</v>
      </c>
      <c r="G3599" s="561" t="s">
        <v>29884</v>
      </c>
      <c r="H3599" s="561" t="s">
        <v>3619</v>
      </c>
      <c r="I3599" s="561" t="s">
        <v>23148</v>
      </c>
      <c r="J3599" s="561" t="s">
        <v>7063</v>
      </c>
      <c r="K3599" s="562" t="s">
        <v>29885</v>
      </c>
      <c r="L3599" s="561" t="s">
        <v>25</v>
      </c>
    </row>
    <row r="3600" spans="1:12" x14ac:dyDescent="0.25">
      <c r="A3600" s="561" t="s">
        <v>3412</v>
      </c>
      <c r="B3600" s="561" t="s">
        <v>3413</v>
      </c>
      <c r="C3600" s="561" t="s">
        <v>3414</v>
      </c>
      <c r="D3600" s="561" t="s">
        <v>3415</v>
      </c>
      <c r="E3600" s="562" t="s">
        <v>22</v>
      </c>
      <c r="F3600" s="561" t="s">
        <v>22</v>
      </c>
      <c r="G3600" s="561" t="s">
        <v>29886</v>
      </c>
      <c r="H3600" s="561" t="s">
        <v>3620</v>
      </c>
      <c r="I3600" s="561" t="s">
        <v>23148</v>
      </c>
      <c r="J3600" s="561" t="s">
        <v>7063</v>
      </c>
      <c r="K3600" s="562" t="s">
        <v>29887</v>
      </c>
      <c r="L3600" s="561" t="s">
        <v>25</v>
      </c>
    </row>
    <row r="3601" spans="1:12" x14ac:dyDescent="0.25">
      <c r="A3601" s="561" t="s">
        <v>3412</v>
      </c>
      <c r="B3601" s="561" t="s">
        <v>3413</v>
      </c>
      <c r="C3601" s="561" t="s">
        <v>3414</v>
      </c>
      <c r="D3601" s="561" t="s">
        <v>3415</v>
      </c>
      <c r="E3601" s="562" t="s">
        <v>22</v>
      </c>
      <c r="F3601" s="561" t="s">
        <v>22</v>
      </c>
      <c r="G3601" s="561" t="s">
        <v>29888</v>
      </c>
      <c r="H3601" s="561" t="s">
        <v>3621</v>
      </c>
      <c r="I3601" s="561" t="s">
        <v>23148</v>
      </c>
      <c r="J3601" s="561" t="s">
        <v>7063</v>
      </c>
      <c r="K3601" s="562" t="s">
        <v>29889</v>
      </c>
      <c r="L3601" s="561" t="s">
        <v>25</v>
      </c>
    </row>
    <row r="3602" spans="1:12" x14ac:dyDescent="0.25">
      <c r="A3602" s="561" t="s">
        <v>3412</v>
      </c>
      <c r="B3602" s="561" t="s">
        <v>3413</v>
      </c>
      <c r="C3602" s="561" t="s">
        <v>3414</v>
      </c>
      <c r="D3602" s="561" t="s">
        <v>3415</v>
      </c>
      <c r="E3602" s="562" t="s">
        <v>22</v>
      </c>
      <c r="F3602" s="561" t="s">
        <v>22</v>
      </c>
      <c r="G3602" s="561" t="s">
        <v>29890</v>
      </c>
      <c r="H3602" s="561" t="s">
        <v>3622</v>
      </c>
      <c r="I3602" s="561" t="s">
        <v>23148</v>
      </c>
      <c r="J3602" s="561" t="s">
        <v>7063</v>
      </c>
      <c r="K3602" s="562" t="s">
        <v>29270</v>
      </c>
      <c r="L3602" s="561" t="s">
        <v>25</v>
      </c>
    </row>
    <row r="3603" spans="1:12" x14ac:dyDescent="0.25">
      <c r="A3603" s="561" t="s">
        <v>3412</v>
      </c>
      <c r="B3603" s="561" t="s">
        <v>3413</v>
      </c>
      <c r="C3603" s="561" t="s">
        <v>3414</v>
      </c>
      <c r="D3603" s="561" t="s">
        <v>3415</v>
      </c>
      <c r="E3603" s="562" t="s">
        <v>22</v>
      </c>
      <c r="F3603" s="561" t="s">
        <v>22</v>
      </c>
      <c r="G3603" s="561" t="s">
        <v>29891</v>
      </c>
      <c r="H3603" s="561" t="s">
        <v>3623</v>
      </c>
      <c r="I3603" s="561" t="s">
        <v>23148</v>
      </c>
      <c r="J3603" s="561" t="s">
        <v>7063</v>
      </c>
      <c r="K3603" s="562" t="s">
        <v>29892</v>
      </c>
      <c r="L3603" s="561" t="s">
        <v>25</v>
      </c>
    </row>
    <row r="3604" spans="1:12" x14ac:dyDescent="0.25">
      <c r="A3604" s="561" t="s">
        <v>3412</v>
      </c>
      <c r="B3604" s="561" t="s">
        <v>3413</v>
      </c>
      <c r="C3604" s="561" t="s">
        <v>3414</v>
      </c>
      <c r="D3604" s="561" t="s">
        <v>3415</v>
      </c>
      <c r="E3604" s="562" t="s">
        <v>22</v>
      </c>
      <c r="F3604" s="561" t="s">
        <v>22</v>
      </c>
      <c r="G3604" s="561" t="s">
        <v>29893</v>
      </c>
      <c r="H3604" s="561" t="s">
        <v>3624</v>
      </c>
      <c r="I3604" s="561" t="s">
        <v>23148</v>
      </c>
      <c r="J3604" s="561" t="s">
        <v>7063</v>
      </c>
      <c r="K3604" s="562" t="s">
        <v>8247</v>
      </c>
      <c r="L3604" s="561" t="s">
        <v>25</v>
      </c>
    </row>
    <row r="3605" spans="1:12" x14ac:dyDescent="0.25">
      <c r="A3605" s="561" t="s">
        <v>3412</v>
      </c>
      <c r="B3605" s="561" t="s">
        <v>3413</v>
      </c>
      <c r="C3605" s="561" t="s">
        <v>3414</v>
      </c>
      <c r="D3605" s="561" t="s">
        <v>3415</v>
      </c>
      <c r="E3605" s="562" t="s">
        <v>22</v>
      </c>
      <c r="F3605" s="561" t="s">
        <v>22</v>
      </c>
      <c r="G3605" s="561" t="s">
        <v>29894</v>
      </c>
      <c r="H3605" s="561" t="s">
        <v>3625</v>
      </c>
      <c r="I3605" s="561" t="s">
        <v>23148</v>
      </c>
      <c r="J3605" s="561" t="s">
        <v>7063</v>
      </c>
      <c r="K3605" s="562" t="s">
        <v>29895</v>
      </c>
      <c r="L3605" s="561" t="s">
        <v>25</v>
      </c>
    </row>
    <row r="3606" spans="1:12" x14ac:dyDescent="0.25">
      <c r="A3606" s="561" t="s">
        <v>3412</v>
      </c>
      <c r="B3606" s="561" t="s">
        <v>3413</v>
      </c>
      <c r="C3606" s="561" t="s">
        <v>3414</v>
      </c>
      <c r="D3606" s="561" t="s">
        <v>3415</v>
      </c>
      <c r="E3606" s="562" t="s">
        <v>22</v>
      </c>
      <c r="F3606" s="561" t="s">
        <v>22</v>
      </c>
      <c r="G3606" s="561" t="s">
        <v>29896</v>
      </c>
      <c r="H3606" s="561" t="s">
        <v>3626</v>
      </c>
      <c r="I3606" s="561" t="s">
        <v>23148</v>
      </c>
      <c r="J3606" s="561" t="s">
        <v>7063</v>
      </c>
      <c r="K3606" s="562" t="s">
        <v>29897</v>
      </c>
      <c r="L3606" s="561" t="s">
        <v>25</v>
      </c>
    </row>
    <row r="3607" spans="1:12" x14ac:dyDescent="0.25">
      <c r="A3607" s="561" t="s">
        <v>3412</v>
      </c>
      <c r="B3607" s="561" t="s">
        <v>3413</v>
      </c>
      <c r="C3607" s="561" t="s">
        <v>3414</v>
      </c>
      <c r="D3607" s="561" t="s">
        <v>3415</v>
      </c>
      <c r="E3607" s="562" t="s">
        <v>22</v>
      </c>
      <c r="F3607" s="561" t="s">
        <v>22</v>
      </c>
      <c r="G3607" s="561" t="s">
        <v>29898</v>
      </c>
      <c r="H3607" s="561" t="s">
        <v>3627</v>
      </c>
      <c r="I3607" s="561" t="s">
        <v>23148</v>
      </c>
      <c r="J3607" s="561" t="s">
        <v>7063</v>
      </c>
      <c r="K3607" s="562" t="s">
        <v>29899</v>
      </c>
      <c r="L3607" s="561" t="s">
        <v>25</v>
      </c>
    </row>
    <row r="3608" spans="1:12" x14ac:dyDescent="0.25">
      <c r="A3608" s="561" t="s">
        <v>3412</v>
      </c>
      <c r="B3608" s="561" t="s">
        <v>3413</v>
      </c>
      <c r="C3608" s="561" t="s">
        <v>3414</v>
      </c>
      <c r="D3608" s="561" t="s">
        <v>3415</v>
      </c>
      <c r="E3608" s="562" t="s">
        <v>22</v>
      </c>
      <c r="F3608" s="561" t="s">
        <v>22</v>
      </c>
      <c r="G3608" s="561" t="s">
        <v>29900</v>
      </c>
      <c r="H3608" s="561" t="s">
        <v>3628</v>
      </c>
      <c r="I3608" s="561" t="s">
        <v>23148</v>
      </c>
      <c r="J3608" s="561" t="s">
        <v>7063</v>
      </c>
      <c r="K3608" s="562" t="s">
        <v>29901</v>
      </c>
      <c r="L3608" s="561" t="s">
        <v>25</v>
      </c>
    </row>
    <row r="3609" spans="1:12" x14ac:dyDescent="0.25">
      <c r="A3609" s="561" t="s">
        <v>3412</v>
      </c>
      <c r="B3609" s="561" t="s">
        <v>3413</v>
      </c>
      <c r="C3609" s="561" t="s">
        <v>3414</v>
      </c>
      <c r="D3609" s="561" t="s">
        <v>3415</v>
      </c>
      <c r="E3609" s="562" t="s">
        <v>22</v>
      </c>
      <c r="F3609" s="561" t="s">
        <v>22</v>
      </c>
      <c r="G3609" s="561" t="s">
        <v>29902</v>
      </c>
      <c r="H3609" s="561" t="s">
        <v>3629</v>
      </c>
      <c r="I3609" s="561" t="s">
        <v>23148</v>
      </c>
      <c r="J3609" s="561" t="s">
        <v>7063</v>
      </c>
      <c r="K3609" s="562" t="s">
        <v>29903</v>
      </c>
      <c r="L3609" s="561" t="s">
        <v>25</v>
      </c>
    </row>
    <row r="3610" spans="1:12" x14ac:dyDescent="0.25">
      <c r="A3610" s="561" t="s">
        <v>3412</v>
      </c>
      <c r="B3610" s="561" t="s">
        <v>3413</v>
      </c>
      <c r="C3610" s="561" t="s">
        <v>3414</v>
      </c>
      <c r="D3610" s="561" t="s">
        <v>3415</v>
      </c>
      <c r="E3610" s="562" t="s">
        <v>22</v>
      </c>
      <c r="F3610" s="561" t="s">
        <v>22</v>
      </c>
      <c r="G3610" s="561" t="s">
        <v>29904</v>
      </c>
      <c r="H3610" s="561" t="s">
        <v>3630</v>
      </c>
      <c r="I3610" s="561" t="s">
        <v>23148</v>
      </c>
      <c r="J3610" s="561" t="s">
        <v>7063</v>
      </c>
      <c r="K3610" s="562" t="s">
        <v>29905</v>
      </c>
      <c r="L3610" s="561" t="s">
        <v>25</v>
      </c>
    </row>
    <row r="3611" spans="1:12" x14ac:dyDescent="0.25">
      <c r="A3611" s="561" t="s">
        <v>3412</v>
      </c>
      <c r="B3611" s="561" t="s">
        <v>3413</v>
      </c>
      <c r="C3611" s="561" t="s">
        <v>3414</v>
      </c>
      <c r="D3611" s="561" t="s">
        <v>3415</v>
      </c>
      <c r="E3611" s="562" t="s">
        <v>22</v>
      </c>
      <c r="F3611" s="561" t="s">
        <v>22</v>
      </c>
      <c r="G3611" s="561" t="s">
        <v>29906</v>
      </c>
      <c r="H3611" s="561" t="s">
        <v>3631</v>
      </c>
      <c r="I3611" s="561" t="s">
        <v>23148</v>
      </c>
      <c r="J3611" s="561" t="s">
        <v>7063</v>
      </c>
      <c r="K3611" s="562" t="s">
        <v>29907</v>
      </c>
      <c r="L3611" s="561" t="s">
        <v>25</v>
      </c>
    </row>
    <row r="3612" spans="1:12" x14ac:dyDescent="0.25">
      <c r="A3612" s="561" t="s">
        <v>3412</v>
      </c>
      <c r="B3612" s="561" t="s">
        <v>3413</v>
      </c>
      <c r="C3612" s="561" t="s">
        <v>3414</v>
      </c>
      <c r="D3612" s="561" t="s">
        <v>3415</v>
      </c>
      <c r="E3612" s="562" t="s">
        <v>22</v>
      </c>
      <c r="F3612" s="561" t="s">
        <v>22</v>
      </c>
      <c r="G3612" s="561" t="s">
        <v>29908</v>
      </c>
      <c r="H3612" s="561" t="s">
        <v>3632</v>
      </c>
      <c r="I3612" s="561" t="s">
        <v>23148</v>
      </c>
      <c r="J3612" s="561" t="s">
        <v>7063</v>
      </c>
      <c r="K3612" s="562" t="s">
        <v>29909</v>
      </c>
      <c r="L3612" s="561" t="s">
        <v>25</v>
      </c>
    </row>
    <row r="3613" spans="1:12" x14ac:dyDescent="0.25">
      <c r="A3613" s="561" t="s">
        <v>3412</v>
      </c>
      <c r="B3613" s="561" t="s">
        <v>3413</v>
      </c>
      <c r="C3613" s="561" t="s">
        <v>3414</v>
      </c>
      <c r="D3613" s="561" t="s">
        <v>3415</v>
      </c>
      <c r="E3613" s="562" t="s">
        <v>22</v>
      </c>
      <c r="F3613" s="561" t="s">
        <v>22</v>
      </c>
      <c r="G3613" s="561" t="s">
        <v>29910</v>
      </c>
      <c r="H3613" s="561" t="s">
        <v>3633</v>
      </c>
      <c r="I3613" s="561" t="s">
        <v>23148</v>
      </c>
      <c r="J3613" s="561" t="s">
        <v>7063</v>
      </c>
      <c r="K3613" s="562" t="s">
        <v>29911</v>
      </c>
      <c r="L3613" s="561" t="s">
        <v>25</v>
      </c>
    </row>
    <row r="3614" spans="1:12" x14ac:dyDescent="0.25">
      <c r="A3614" s="561" t="s">
        <v>3412</v>
      </c>
      <c r="B3614" s="561" t="s">
        <v>3413</v>
      </c>
      <c r="C3614" s="561" t="s">
        <v>3414</v>
      </c>
      <c r="D3614" s="561" t="s">
        <v>3415</v>
      </c>
      <c r="E3614" s="562" t="s">
        <v>22</v>
      </c>
      <c r="F3614" s="561" t="s">
        <v>22</v>
      </c>
      <c r="G3614" s="561" t="s">
        <v>29912</v>
      </c>
      <c r="H3614" s="561" t="s">
        <v>3634</v>
      </c>
      <c r="I3614" s="561" t="s">
        <v>23148</v>
      </c>
      <c r="J3614" s="561" t="s">
        <v>7063</v>
      </c>
      <c r="K3614" s="562" t="s">
        <v>29913</v>
      </c>
      <c r="L3614" s="561" t="s">
        <v>25</v>
      </c>
    </row>
    <row r="3615" spans="1:12" x14ac:dyDescent="0.25">
      <c r="A3615" s="561" t="s">
        <v>3412</v>
      </c>
      <c r="B3615" s="561" t="s">
        <v>3413</v>
      </c>
      <c r="C3615" s="561" t="s">
        <v>3414</v>
      </c>
      <c r="D3615" s="561" t="s">
        <v>3415</v>
      </c>
      <c r="E3615" s="562" t="s">
        <v>22</v>
      </c>
      <c r="F3615" s="561" t="s">
        <v>22</v>
      </c>
      <c r="G3615" s="561" t="s">
        <v>29914</v>
      </c>
      <c r="H3615" s="561" t="s">
        <v>3635</v>
      </c>
      <c r="I3615" s="561" t="s">
        <v>23148</v>
      </c>
      <c r="J3615" s="561" t="s">
        <v>7063</v>
      </c>
      <c r="K3615" s="562" t="s">
        <v>29915</v>
      </c>
      <c r="L3615" s="561" t="s">
        <v>25</v>
      </c>
    </row>
    <row r="3616" spans="1:12" x14ac:dyDescent="0.25">
      <c r="A3616" s="561" t="s">
        <v>3412</v>
      </c>
      <c r="B3616" s="561" t="s">
        <v>3413</v>
      </c>
      <c r="C3616" s="561" t="s">
        <v>3414</v>
      </c>
      <c r="D3616" s="561" t="s">
        <v>3415</v>
      </c>
      <c r="E3616" s="562" t="s">
        <v>22</v>
      </c>
      <c r="F3616" s="561" t="s">
        <v>22</v>
      </c>
      <c r="G3616" s="561" t="s">
        <v>29916</v>
      </c>
      <c r="H3616" s="561" t="s">
        <v>3636</v>
      </c>
      <c r="I3616" s="561" t="s">
        <v>23148</v>
      </c>
      <c r="J3616" s="561" t="s">
        <v>7063</v>
      </c>
      <c r="K3616" s="562" t="s">
        <v>29917</v>
      </c>
      <c r="L3616" s="561" t="s">
        <v>25</v>
      </c>
    </row>
    <row r="3617" spans="1:12" x14ac:dyDescent="0.25">
      <c r="A3617" s="561" t="s">
        <v>3412</v>
      </c>
      <c r="B3617" s="561" t="s">
        <v>3413</v>
      </c>
      <c r="C3617" s="561" t="s">
        <v>3414</v>
      </c>
      <c r="D3617" s="561" t="s">
        <v>3415</v>
      </c>
      <c r="E3617" s="562" t="s">
        <v>22</v>
      </c>
      <c r="F3617" s="561" t="s">
        <v>22</v>
      </c>
      <c r="G3617" s="561" t="s">
        <v>29918</v>
      </c>
      <c r="H3617" s="561" t="s">
        <v>3637</v>
      </c>
      <c r="I3617" s="561" t="s">
        <v>23148</v>
      </c>
      <c r="J3617" s="561" t="s">
        <v>7063</v>
      </c>
      <c r="K3617" s="562" t="s">
        <v>29919</v>
      </c>
      <c r="L3617" s="561" t="s">
        <v>25</v>
      </c>
    </row>
    <row r="3618" spans="1:12" x14ac:dyDescent="0.25">
      <c r="A3618" s="561" t="s">
        <v>3412</v>
      </c>
      <c r="B3618" s="561" t="s">
        <v>3413</v>
      </c>
      <c r="C3618" s="561" t="s">
        <v>3414</v>
      </c>
      <c r="D3618" s="561" t="s">
        <v>3415</v>
      </c>
      <c r="E3618" s="562" t="s">
        <v>22</v>
      </c>
      <c r="F3618" s="561" t="s">
        <v>22</v>
      </c>
      <c r="G3618" s="561" t="s">
        <v>29920</v>
      </c>
      <c r="H3618" s="561" t="s">
        <v>3638</v>
      </c>
      <c r="I3618" s="561" t="s">
        <v>23148</v>
      </c>
      <c r="J3618" s="561" t="s">
        <v>7063</v>
      </c>
      <c r="K3618" s="562" t="s">
        <v>29921</v>
      </c>
      <c r="L3618" s="561" t="s">
        <v>25</v>
      </c>
    </row>
    <row r="3619" spans="1:12" x14ac:dyDescent="0.25">
      <c r="A3619" s="561" t="s">
        <v>3412</v>
      </c>
      <c r="B3619" s="561" t="s">
        <v>3413</v>
      </c>
      <c r="C3619" s="561" t="s">
        <v>3414</v>
      </c>
      <c r="D3619" s="561" t="s">
        <v>3415</v>
      </c>
      <c r="E3619" s="562" t="s">
        <v>22</v>
      </c>
      <c r="F3619" s="561" t="s">
        <v>22</v>
      </c>
      <c r="G3619" s="561" t="s">
        <v>29922</v>
      </c>
      <c r="H3619" s="561" t="s">
        <v>3639</v>
      </c>
      <c r="I3619" s="561" t="s">
        <v>23148</v>
      </c>
      <c r="J3619" s="561" t="s">
        <v>7063</v>
      </c>
      <c r="K3619" s="562" t="s">
        <v>29923</v>
      </c>
      <c r="L3619" s="561" t="s">
        <v>25</v>
      </c>
    </row>
    <row r="3620" spans="1:12" x14ac:dyDescent="0.25">
      <c r="A3620" s="561" t="s">
        <v>3412</v>
      </c>
      <c r="B3620" s="561" t="s">
        <v>3413</v>
      </c>
      <c r="C3620" s="561" t="s">
        <v>3414</v>
      </c>
      <c r="D3620" s="561" t="s">
        <v>3415</v>
      </c>
      <c r="E3620" s="562" t="s">
        <v>22</v>
      </c>
      <c r="F3620" s="561" t="s">
        <v>22</v>
      </c>
      <c r="G3620" s="561" t="s">
        <v>29924</v>
      </c>
      <c r="H3620" s="561" t="s">
        <v>3640</v>
      </c>
      <c r="I3620" s="561" t="s">
        <v>23148</v>
      </c>
      <c r="J3620" s="561" t="s">
        <v>7063</v>
      </c>
      <c r="K3620" s="562" t="s">
        <v>29925</v>
      </c>
      <c r="L3620" s="561" t="s">
        <v>25</v>
      </c>
    </row>
    <row r="3621" spans="1:12" x14ac:dyDescent="0.25">
      <c r="A3621" s="561" t="s">
        <v>3412</v>
      </c>
      <c r="B3621" s="561" t="s">
        <v>3413</v>
      </c>
      <c r="C3621" s="561" t="s">
        <v>3414</v>
      </c>
      <c r="D3621" s="561" t="s">
        <v>3415</v>
      </c>
      <c r="E3621" s="562" t="s">
        <v>22</v>
      </c>
      <c r="F3621" s="561" t="s">
        <v>22</v>
      </c>
      <c r="G3621" s="561" t="s">
        <v>29926</v>
      </c>
      <c r="H3621" s="561" t="s">
        <v>3641</v>
      </c>
      <c r="I3621" s="561" t="s">
        <v>23148</v>
      </c>
      <c r="J3621" s="561" t="s">
        <v>7063</v>
      </c>
      <c r="K3621" s="562" t="s">
        <v>23290</v>
      </c>
      <c r="L3621" s="561" t="s">
        <v>25</v>
      </c>
    </row>
    <row r="3622" spans="1:12" x14ac:dyDescent="0.25">
      <c r="A3622" s="561" t="s">
        <v>3412</v>
      </c>
      <c r="B3622" s="561" t="s">
        <v>3413</v>
      </c>
      <c r="C3622" s="561" t="s">
        <v>3414</v>
      </c>
      <c r="D3622" s="561" t="s">
        <v>3415</v>
      </c>
      <c r="E3622" s="562" t="s">
        <v>22</v>
      </c>
      <c r="F3622" s="561" t="s">
        <v>22</v>
      </c>
      <c r="G3622" s="561" t="s">
        <v>29927</v>
      </c>
      <c r="H3622" s="561" t="s">
        <v>3642</v>
      </c>
      <c r="I3622" s="561" t="s">
        <v>23148</v>
      </c>
      <c r="J3622" s="561" t="s">
        <v>7063</v>
      </c>
      <c r="K3622" s="562" t="s">
        <v>29928</v>
      </c>
      <c r="L3622" s="561" t="s">
        <v>25</v>
      </c>
    </row>
    <row r="3623" spans="1:12" x14ac:dyDescent="0.25">
      <c r="A3623" s="561" t="s">
        <v>3412</v>
      </c>
      <c r="B3623" s="561" t="s">
        <v>3413</v>
      </c>
      <c r="C3623" s="561" t="s">
        <v>3414</v>
      </c>
      <c r="D3623" s="561" t="s">
        <v>3415</v>
      </c>
      <c r="E3623" s="562" t="s">
        <v>22</v>
      </c>
      <c r="F3623" s="561" t="s">
        <v>22</v>
      </c>
      <c r="G3623" s="561" t="s">
        <v>29929</v>
      </c>
      <c r="H3623" s="561" t="s">
        <v>3644</v>
      </c>
      <c r="I3623" s="561" t="s">
        <v>23148</v>
      </c>
      <c r="J3623" s="561" t="s">
        <v>7063</v>
      </c>
      <c r="K3623" s="562" t="s">
        <v>29930</v>
      </c>
      <c r="L3623" s="561" t="s">
        <v>25</v>
      </c>
    </row>
    <row r="3624" spans="1:12" x14ac:dyDescent="0.25">
      <c r="A3624" s="561" t="s">
        <v>3412</v>
      </c>
      <c r="B3624" s="561" t="s">
        <v>3413</v>
      </c>
      <c r="C3624" s="561" t="s">
        <v>3414</v>
      </c>
      <c r="D3624" s="561" t="s">
        <v>3415</v>
      </c>
      <c r="E3624" s="562" t="s">
        <v>22</v>
      </c>
      <c r="F3624" s="561" t="s">
        <v>22</v>
      </c>
      <c r="G3624" s="561" t="s">
        <v>29931</v>
      </c>
      <c r="H3624" s="561" t="s">
        <v>29932</v>
      </c>
      <c r="I3624" s="561" t="s">
        <v>23148</v>
      </c>
      <c r="J3624" s="561" t="s">
        <v>24</v>
      </c>
      <c r="K3624" s="562" t="s">
        <v>29933</v>
      </c>
      <c r="L3624" s="561" t="s">
        <v>25</v>
      </c>
    </row>
    <row r="3625" spans="1:12" x14ac:dyDescent="0.25">
      <c r="A3625" s="561" t="s">
        <v>3412</v>
      </c>
      <c r="B3625" s="561" t="s">
        <v>3413</v>
      </c>
      <c r="C3625" s="561" t="s">
        <v>3414</v>
      </c>
      <c r="D3625" s="561" t="s">
        <v>3415</v>
      </c>
      <c r="E3625" s="562" t="s">
        <v>22</v>
      </c>
      <c r="F3625" s="561" t="s">
        <v>22</v>
      </c>
      <c r="G3625" s="561" t="s">
        <v>29934</v>
      </c>
      <c r="H3625" s="561" t="s">
        <v>29935</v>
      </c>
      <c r="I3625" s="561" t="s">
        <v>23148</v>
      </c>
      <c r="J3625" s="561" t="s">
        <v>24</v>
      </c>
      <c r="K3625" s="562" t="s">
        <v>29936</v>
      </c>
      <c r="L3625" s="561" t="s">
        <v>25</v>
      </c>
    </row>
    <row r="3626" spans="1:12" x14ac:dyDescent="0.25">
      <c r="A3626" s="561" t="s">
        <v>3412</v>
      </c>
      <c r="B3626" s="561" t="s">
        <v>3413</v>
      </c>
      <c r="C3626" s="561" t="s">
        <v>3414</v>
      </c>
      <c r="D3626" s="561" t="s">
        <v>3415</v>
      </c>
      <c r="E3626" s="562" t="s">
        <v>22</v>
      </c>
      <c r="F3626" s="561" t="s">
        <v>22</v>
      </c>
      <c r="G3626" s="561" t="s">
        <v>29937</v>
      </c>
      <c r="H3626" s="561" t="s">
        <v>29938</v>
      </c>
      <c r="I3626" s="561" t="s">
        <v>23148</v>
      </c>
      <c r="J3626" s="561" t="s">
        <v>24</v>
      </c>
      <c r="K3626" s="562" t="s">
        <v>29939</v>
      </c>
      <c r="L3626" s="561" t="s">
        <v>25</v>
      </c>
    </row>
    <row r="3627" spans="1:12" x14ac:dyDescent="0.25">
      <c r="A3627" s="561" t="s">
        <v>3412</v>
      </c>
      <c r="B3627" s="561" t="s">
        <v>3413</v>
      </c>
      <c r="C3627" s="561" t="s">
        <v>3414</v>
      </c>
      <c r="D3627" s="561" t="s">
        <v>3415</v>
      </c>
      <c r="E3627" s="562" t="s">
        <v>22</v>
      </c>
      <c r="F3627" s="561" t="s">
        <v>22</v>
      </c>
      <c r="G3627" s="561" t="s">
        <v>29940</v>
      </c>
      <c r="H3627" s="561" t="s">
        <v>3645</v>
      </c>
      <c r="I3627" s="561" t="s">
        <v>23270</v>
      </c>
      <c r="J3627" s="561" t="s">
        <v>7063</v>
      </c>
      <c r="K3627" s="562" t="s">
        <v>29941</v>
      </c>
      <c r="L3627" s="561" t="s">
        <v>25</v>
      </c>
    </row>
    <row r="3628" spans="1:12" x14ac:dyDescent="0.25">
      <c r="A3628" s="561" t="s">
        <v>3412</v>
      </c>
      <c r="B3628" s="561" t="s">
        <v>3413</v>
      </c>
      <c r="C3628" s="561" t="s">
        <v>3414</v>
      </c>
      <c r="D3628" s="561" t="s">
        <v>3415</v>
      </c>
      <c r="E3628" s="562" t="s">
        <v>22</v>
      </c>
      <c r="F3628" s="561" t="s">
        <v>22</v>
      </c>
      <c r="G3628" s="561" t="s">
        <v>29942</v>
      </c>
      <c r="H3628" s="561" t="s">
        <v>3646</v>
      </c>
      <c r="I3628" s="561" t="s">
        <v>23148</v>
      </c>
      <c r="J3628" s="561" t="s">
        <v>7063</v>
      </c>
      <c r="K3628" s="562" t="s">
        <v>8708</v>
      </c>
      <c r="L3628" s="561" t="s">
        <v>25</v>
      </c>
    </row>
    <row r="3629" spans="1:12" x14ac:dyDescent="0.25">
      <c r="A3629" s="561" t="s">
        <v>3412</v>
      </c>
      <c r="B3629" s="561" t="s">
        <v>3413</v>
      </c>
      <c r="C3629" s="561" t="s">
        <v>3414</v>
      </c>
      <c r="D3629" s="561" t="s">
        <v>3415</v>
      </c>
      <c r="E3629" s="562" t="s">
        <v>22</v>
      </c>
      <c r="F3629" s="561" t="s">
        <v>22</v>
      </c>
      <c r="G3629" s="561" t="s">
        <v>29943</v>
      </c>
      <c r="H3629" s="561" t="s">
        <v>3648</v>
      </c>
      <c r="I3629" s="561" t="s">
        <v>23148</v>
      </c>
      <c r="J3629" s="561" t="s">
        <v>7063</v>
      </c>
      <c r="K3629" s="562" t="s">
        <v>7671</v>
      </c>
      <c r="L3629" s="561" t="s">
        <v>25</v>
      </c>
    </row>
    <row r="3630" spans="1:12" x14ac:dyDescent="0.25">
      <c r="A3630" s="561" t="s">
        <v>3412</v>
      </c>
      <c r="B3630" s="561" t="s">
        <v>3413</v>
      </c>
      <c r="C3630" s="561" t="s">
        <v>3414</v>
      </c>
      <c r="D3630" s="561" t="s">
        <v>3415</v>
      </c>
      <c r="E3630" s="562" t="s">
        <v>22</v>
      </c>
      <c r="F3630" s="561" t="s">
        <v>22</v>
      </c>
      <c r="G3630" s="561" t="s">
        <v>29944</v>
      </c>
      <c r="H3630" s="561" t="s">
        <v>3649</v>
      </c>
      <c r="I3630" s="561" t="s">
        <v>23148</v>
      </c>
      <c r="J3630" s="561" t="s">
        <v>7063</v>
      </c>
      <c r="K3630" s="562" t="s">
        <v>8308</v>
      </c>
      <c r="L3630" s="561" t="s">
        <v>25</v>
      </c>
    </row>
    <row r="3631" spans="1:12" x14ac:dyDescent="0.25">
      <c r="A3631" s="561" t="s">
        <v>3412</v>
      </c>
      <c r="B3631" s="561" t="s">
        <v>3413</v>
      </c>
      <c r="C3631" s="561" t="s">
        <v>3414</v>
      </c>
      <c r="D3631" s="561" t="s">
        <v>3415</v>
      </c>
      <c r="E3631" s="562" t="s">
        <v>22</v>
      </c>
      <c r="F3631" s="561" t="s">
        <v>22</v>
      </c>
      <c r="G3631" s="561" t="s">
        <v>29945</v>
      </c>
      <c r="H3631" s="561" t="s">
        <v>3650</v>
      </c>
      <c r="I3631" s="561" t="s">
        <v>23148</v>
      </c>
      <c r="J3631" s="561" t="s">
        <v>7063</v>
      </c>
      <c r="K3631" s="562" t="s">
        <v>29946</v>
      </c>
      <c r="L3631" s="561" t="s">
        <v>25</v>
      </c>
    </row>
    <row r="3632" spans="1:12" x14ac:dyDescent="0.25">
      <c r="A3632" s="561" t="s">
        <v>3412</v>
      </c>
      <c r="B3632" s="561" t="s">
        <v>3413</v>
      </c>
      <c r="C3632" s="561" t="s">
        <v>3414</v>
      </c>
      <c r="D3632" s="561" t="s">
        <v>3415</v>
      </c>
      <c r="E3632" s="562" t="s">
        <v>22</v>
      </c>
      <c r="F3632" s="561" t="s">
        <v>22</v>
      </c>
      <c r="G3632" s="561" t="s">
        <v>29947</v>
      </c>
      <c r="H3632" s="561" t="s">
        <v>29948</v>
      </c>
      <c r="I3632" s="561" t="s">
        <v>23148</v>
      </c>
      <c r="J3632" s="561" t="s">
        <v>7063</v>
      </c>
      <c r="K3632" s="562" t="s">
        <v>29949</v>
      </c>
      <c r="L3632" s="561" t="s">
        <v>25</v>
      </c>
    </row>
    <row r="3633" spans="1:12" x14ac:dyDescent="0.25">
      <c r="A3633" s="561" t="s">
        <v>3412</v>
      </c>
      <c r="B3633" s="561" t="s">
        <v>3413</v>
      </c>
      <c r="C3633" s="561" t="s">
        <v>3414</v>
      </c>
      <c r="D3633" s="561" t="s">
        <v>3415</v>
      </c>
      <c r="E3633" s="562" t="s">
        <v>22</v>
      </c>
      <c r="F3633" s="561" t="s">
        <v>22</v>
      </c>
      <c r="G3633" s="561" t="s">
        <v>29950</v>
      </c>
      <c r="H3633" s="561" t="s">
        <v>29951</v>
      </c>
      <c r="I3633" s="561" t="s">
        <v>23148</v>
      </c>
      <c r="J3633" s="561" t="s">
        <v>7063</v>
      </c>
      <c r="K3633" s="562" t="s">
        <v>8276</v>
      </c>
      <c r="L3633" s="561" t="s">
        <v>25</v>
      </c>
    </row>
    <row r="3634" spans="1:12" x14ac:dyDescent="0.25">
      <c r="A3634" s="561" t="s">
        <v>3412</v>
      </c>
      <c r="B3634" s="561" t="s">
        <v>3413</v>
      </c>
      <c r="C3634" s="561" t="s">
        <v>3414</v>
      </c>
      <c r="D3634" s="561" t="s">
        <v>3415</v>
      </c>
      <c r="E3634" s="562" t="s">
        <v>22</v>
      </c>
      <c r="F3634" s="561" t="s">
        <v>22</v>
      </c>
      <c r="G3634" s="561" t="s">
        <v>29952</v>
      </c>
      <c r="H3634" s="561" t="s">
        <v>29953</v>
      </c>
      <c r="I3634" s="561" t="s">
        <v>23148</v>
      </c>
      <c r="J3634" s="561" t="s">
        <v>7063</v>
      </c>
      <c r="K3634" s="562" t="s">
        <v>29954</v>
      </c>
      <c r="L3634" s="561" t="s">
        <v>25</v>
      </c>
    </row>
    <row r="3635" spans="1:12" x14ac:dyDescent="0.25">
      <c r="A3635" s="561" t="s">
        <v>3412</v>
      </c>
      <c r="B3635" s="561" t="s">
        <v>3413</v>
      </c>
      <c r="C3635" s="561" t="s">
        <v>3414</v>
      </c>
      <c r="D3635" s="561" t="s">
        <v>3415</v>
      </c>
      <c r="E3635" s="562" t="s">
        <v>22</v>
      </c>
      <c r="F3635" s="561" t="s">
        <v>22</v>
      </c>
      <c r="G3635" s="561" t="s">
        <v>29955</v>
      </c>
      <c r="H3635" s="561" t="s">
        <v>29956</v>
      </c>
      <c r="I3635" s="561" t="s">
        <v>23148</v>
      </c>
      <c r="J3635" s="561" t="s">
        <v>7063</v>
      </c>
      <c r="K3635" s="562" t="s">
        <v>29957</v>
      </c>
      <c r="L3635" s="561" t="s">
        <v>25</v>
      </c>
    </row>
    <row r="3636" spans="1:12" x14ac:dyDescent="0.25">
      <c r="A3636" s="561" t="s">
        <v>3412</v>
      </c>
      <c r="B3636" s="561" t="s">
        <v>3413</v>
      </c>
      <c r="C3636" s="561" t="s">
        <v>3414</v>
      </c>
      <c r="D3636" s="561" t="s">
        <v>3415</v>
      </c>
      <c r="E3636" s="562" t="s">
        <v>22</v>
      </c>
      <c r="F3636" s="561" t="s">
        <v>22</v>
      </c>
      <c r="G3636" s="561" t="s">
        <v>29958</v>
      </c>
      <c r="H3636" s="561" t="s">
        <v>3651</v>
      </c>
      <c r="I3636" s="561" t="s">
        <v>23148</v>
      </c>
      <c r="J3636" s="561" t="s">
        <v>7063</v>
      </c>
      <c r="K3636" s="562" t="s">
        <v>8702</v>
      </c>
      <c r="L3636" s="561" t="s">
        <v>25</v>
      </c>
    </row>
    <row r="3637" spans="1:12" x14ac:dyDescent="0.25">
      <c r="A3637" s="561" t="s">
        <v>3412</v>
      </c>
      <c r="B3637" s="561" t="s">
        <v>3413</v>
      </c>
      <c r="C3637" s="561" t="s">
        <v>3414</v>
      </c>
      <c r="D3637" s="561" t="s">
        <v>3415</v>
      </c>
      <c r="E3637" s="562" t="s">
        <v>22</v>
      </c>
      <c r="F3637" s="561" t="s">
        <v>22</v>
      </c>
      <c r="G3637" s="561" t="s">
        <v>29959</v>
      </c>
      <c r="H3637" s="561" t="s">
        <v>3652</v>
      </c>
      <c r="I3637" s="561" t="s">
        <v>23148</v>
      </c>
      <c r="J3637" s="561" t="s">
        <v>7063</v>
      </c>
      <c r="K3637" s="562" t="s">
        <v>8411</v>
      </c>
      <c r="L3637" s="561" t="s">
        <v>25</v>
      </c>
    </row>
    <row r="3638" spans="1:12" x14ac:dyDescent="0.25">
      <c r="A3638" s="561" t="s">
        <v>3412</v>
      </c>
      <c r="B3638" s="561" t="s">
        <v>3413</v>
      </c>
      <c r="C3638" s="561" t="s">
        <v>3414</v>
      </c>
      <c r="D3638" s="561" t="s">
        <v>3415</v>
      </c>
      <c r="E3638" s="562" t="s">
        <v>22</v>
      </c>
      <c r="F3638" s="561" t="s">
        <v>22</v>
      </c>
      <c r="G3638" s="561" t="s">
        <v>29960</v>
      </c>
      <c r="H3638" s="561" t="s">
        <v>3653</v>
      </c>
      <c r="I3638" s="561" t="s">
        <v>23148</v>
      </c>
      <c r="J3638" s="561" t="s">
        <v>7063</v>
      </c>
      <c r="K3638" s="562" t="s">
        <v>29961</v>
      </c>
      <c r="L3638" s="561" t="s">
        <v>25</v>
      </c>
    </row>
    <row r="3639" spans="1:12" x14ac:dyDescent="0.25">
      <c r="A3639" s="561" t="s">
        <v>3412</v>
      </c>
      <c r="B3639" s="561" t="s">
        <v>3413</v>
      </c>
      <c r="C3639" s="561" t="s">
        <v>3414</v>
      </c>
      <c r="D3639" s="561" t="s">
        <v>3415</v>
      </c>
      <c r="E3639" s="562" t="s">
        <v>22</v>
      </c>
      <c r="F3639" s="561" t="s">
        <v>22</v>
      </c>
      <c r="G3639" s="561" t="s">
        <v>29962</v>
      </c>
      <c r="H3639" s="561" t="s">
        <v>3654</v>
      </c>
      <c r="I3639" s="561" t="s">
        <v>23148</v>
      </c>
      <c r="J3639" s="561" t="s">
        <v>7063</v>
      </c>
      <c r="K3639" s="562" t="s">
        <v>29963</v>
      </c>
      <c r="L3639" s="561" t="s">
        <v>25</v>
      </c>
    </row>
    <row r="3640" spans="1:12" x14ac:dyDescent="0.25">
      <c r="A3640" s="561" t="s">
        <v>3412</v>
      </c>
      <c r="B3640" s="561" t="s">
        <v>3413</v>
      </c>
      <c r="C3640" s="561" t="s">
        <v>3414</v>
      </c>
      <c r="D3640" s="561" t="s">
        <v>3415</v>
      </c>
      <c r="E3640" s="562" t="s">
        <v>22</v>
      </c>
      <c r="F3640" s="561" t="s">
        <v>22</v>
      </c>
      <c r="G3640" s="561" t="s">
        <v>29964</v>
      </c>
      <c r="H3640" s="561" t="s">
        <v>29965</v>
      </c>
      <c r="I3640" s="561" t="s">
        <v>23148</v>
      </c>
      <c r="J3640" s="561" t="s">
        <v>7063</v>
      </c>
      <c r="K3640" s="562" t="s">
        <v>7279</v>
      </c>
      <c r="L3640" s="561" t="s">
        <v>25</v>
      </c>
    </row>
    <row r="3641" spans="1:12" x14ac:dyDescent="0.25">
      <c r="A3641" s="561" t="s">
        <v>3412</v>
      </c>
      <c r="B3641" s="561" t="s">
        <v>3413</v>
      </c>
      <c r="C3641" s="561" t="s">
        <v>3414</v>
      </c>
      <c r="D3641" s="561" t="s">
        <v>3415</v>
      </c>
      <c r="E3641" s="562" t="s">
        <v>22</v>
      </c>
      <c r="F3641" s="561" t="s">
        <v>22</v>
      </c>
      <c r="G3641" s="561" t="s">
        <v>29966</v>
      </c>
      <c r="H3641" s="561" t="s">
        <v>29967</v>
      </c>
      <c r="I3641" s="561" t="s">
        <v>23148</v>
      </c>
      <c r="J3641" s="561" t="s">
        <v>7063</v>
      </c>
      <c r="K3641" s="562" t="s">
        <v>29968</v>
      </c>
      <c r="L3641" s="561" t="s">
        <v>25</v>
      </c>
    </row>
    <row r="3642" spans="1:12" x14ac:dyDescent="0.25">
      <c r="A3642" s="561" t="s">
        <v>3412</v>
      </c>
      <c r="B3642" s="561" t="s">
        <v>3413</v>
      </c>
      <c r="C3642" s="561" t="s">
        <v>3414</v>
      </c>
      <c r="D3642" s="561" t="s">
        <v>3415</v>
      </c>
      <c r="E3642" s="562" t="s">
        <v>22</v>
      </c>
      <c r="F3642" s="561" t="s">
        <v>22</v>
      </c>
      <c r="G3642" s="561" t="s">
        <v>29969</v>
      </c>
      <c r="H3642" s="561" t="s">
        <v>29970</v>
      </c>
      <c r="I3642" s="561" t="s">
        <v>23148</v>
      </c>
      <c r="J3642" s="561" t="s">
        <v>7063</v>
      </c>
      <c r="K3642" s="562" t="s">
        <v>7072</v>
      </c>
      <c r="L3642" s="561" t="s">
        <v>25</v>
      </c>
    </row>
    <row r="3643" spans="1:12" x14ac:dyDescent="0.25">
      <c r="A3643" s="561" t="s">
        <v>3412</v>
      </c>
      <c r="B3643" s="561" t="s">
        <v>3413</v>
      </c>
      <c r="C3643" s="561" t="s">
        <v>3414</v>
      </c>
      <c r="D3643" s="561" t="s">
        <v>3415</v>
      </c>
      <c r="E3643" s="562" t="s">
        <v>22</v>
      </c>
      <c r="F3643" s="561" t="s">
        <v>22</v>
      </c>
      <c r="G3643" s="561" t="s">
        <v>29971</v>
      </c>
      <c r="H3643" s="561" t="s">
        <v>29972</v>
      </c>
      <c r="I3643" s="561" t="s">
        <v>23148</v>
      </c>
      <c r="J3643" s="561" t="s">
        <v>7063</v>
      </c>
      <c r="K3643" s="562" t="s">
        <v>29973</v>
      </c>
      <c r="L3643" s="561" t="s">
        <v>25</v>
      </c>
    </row>
    <row r="3644" spans="1:12" x14ac:dyDescent="0.25">
      <c r="A3644" s="561" t="s">
        <v>3412</v>
      </c>
      <c r="B3644" s="561" t="s">
        <v>3413</v>
      </c>
      <c r="C3644" s="561" t="s">
        <v>3414</v>
      </c>
      <c r="D3644" s="561" t="s">
        <v>3415</v>
      </c>
      <c r="E3644" s="562" t="s">
        <v>22</v>
      </c>
      <c r="F3644" s="561" t="s">
        <v>22</v>
      </c>
      <c r="G3644" s="561" t="s">
        <v>29974</v>
      </c>
      <c r="H3644" s="561" t="s">
        <v>29975</v>
      </c>
      <c r="I3644" s="561" t="s">
        <v>23148</v>
      </c>
      <c r="J3644" s="561" t="s">
        <v>24</v>
      </c>
      <c r="K3644" s="562" t="s">
        <v>29976</v>
      </c>
      <c r="L3644" s="561" t="s">
        <v>25</v>
      </c>
    </row>
    <row r="3645" spans="1:12" x14ac:dyDescent="0.25">
      <c r="A3645" s="561" t="s">
        <v>3412</v>
      </c>
      <c r="B3645" s="561" t="s">
        <v>3413</v>
      </c>
      <c r="C3645" s="561" t="s">
        <v>3414</v>
      </c>
      <c r="D3645" s="561" t="s">
        <v>3415</v>
      </c>
      <c r="E3645" s="562" t="s">
        <v>22</v>
      </c>
      <c r="F3645" s="561" t="s">
        <v>22</v>
      </c>
      <c r="G3645" s="561" t="s">
        <v>29977</v>
      </c>
      <c r="H3645" s="561" t="s">
        <v>29978</v>
      </c>
      <c r="I3645" s="561" t="s">
        <v>23270</v>
      </c>
      <c r="J3645" s="561" t="s">
        <v>7063</v>
      </c>
      <c r="K3645" s="562" t="s">
        <v>29979</v>
      </c>
      <c r="L3645" s="561" t="s">
        <v>25</v>
      </c>
    </row>
    <row r="3646" spans="1:12" x14ac:dyDescent="0.25">
      <c r="A3646" s="561" t="s">
        <v>3412</v>
      </c>
      <c r="B3646" s="561" t="s">
        <v>3413</v>
      </c>
      <c r="C3646" s="561" t="s">
        <v>3414</v>
      </c>
      <c r="D3646" s="561" t="s">
        <v>3415</v>
      </c>
      <c r="E3646" s="562" t="s">
        <v>22</v>
      </c>
      <c r="F3646" s="561" t="s">
        <v>22</v>
      </c>
      <c r="G3646" s="561" t="s">
        <v>29980</v>
      </c>
      <c r="H3646" s="561" t="s">
        <v>29981</v>
      </c>
      <c r="I3646" s="561" t="s">
        <v>23270</v>
      </c>
      <c r="J3646" s="561" t="s">
        <v>7063</v>
      </c>
      <c r="K3646" s="562" t="s">
        <v>29982</v>
      </c>
      <c r="L3646" s="561" t="s">
        <v>25</v>
      </c>
    </row>
    <row r="3647" spans="1:12" x14ac:dyDescent="0.25">
      <c r="A3647" s="561" t="s">
        <v>3412</v>
      </c>
      <c r="B3647" s="561" t="s">
        <v>3413</v>
      </c>
      <c r="C3647" s="561" t="s">
        <v>3414</v>
      </c>
      <c r="D3647" s="561" t="s">
        <v>3415</v>
      </c>
      <c r="E3647" s="562" t="s">
        <v>22</v>
      </c>
      <c r="F3647" s="561" t="s">
        <v>22</v>
      </c>
      <c r="G3647" s="561" t="s">
        <v>29983</v>
      </c>
      <c r="H3647" s="561" t="s">
        <v>29984</v>
      </c>
      <c r="I3647" s="561" t="s">
        <v>23270</v>
      </c>
      <c r="J3647" s="561" t="s">
        <v>7063</v>
      </c>
      <c r="K3647" s="562" t="s">
        <v>29985</v>
      </c>
      <c r="L3647" s="561" t="s">
        <v>25</v>
      </c>
    </row>
    <row r="3648" spans="1:12" x14ac:dyDescent="0.25">
      <c r="A3648" s="561" t="s">
        <v>3412</v>
      </c>
      <c r="B3648" s="561" t="s">
        <v>3413</v>
      </c>
      <c r="C3648" s="561" t="s">
        <v>3414</v>
      </c>
      <c r="D3648" s="561" t="s">
        <v>3415</v>
      </c>
      <c r="E3648" s="562" t="s">
        <v>22</v>
      </c>
      <c r="F3648" s="561" t="s">
        <v>22</v>
      </c>
      <c r="G3648" s="561" t="s">
        <v>29986</v>
      </c>
      <c r="H3648" s="561" t="s">
        <v>29987</v>
      </c>
      <c r="I3648" s="561" t="s">
        <v>23270</v>
      </c>
      <c r="J3648" s="561" t="s">
        <v>7063</v>
      </c>
      <c r="K3648" s="562" t="s">
        <v>29985</v>
      </c>
      <c r="L3648" s="561" t="s">
        <v>25</v>
      </c>
    </row>
    <row r="3649" spans="1:12" x14ac:dyDescent="0.25">
      <c r="A3649" s="561" t="s">
        <v>3412</v>
      </c>
      <c r="B3649" s="561" t="s">
        <v>3413</v>
      </c>
      <c r="C3649" s="561" t="s">
        <v>3414</v>
      </c>
      <c r="D3649" s="561" t="s">
        <v>3415</v>
      </c>
      <c r="E3649" s="562" t="s">
        <v>22</v>
      </c>
      <c r="F3649" s="561" t="s">
        <v>22</v>
      </c>
      <c r="G3649" s="561" t="s">
        <v>29988</v>
      </c>
      <c r="H3649" s="561" t="s">
        <v>29989</v>
      </c>
      <c r="I3649" s="561" t="s">
        <v>23270</v>
      </c>
      <c r="J3649" s="561" t="s">
        <v>7063</v>
      </c>
      <c r="K3649" s="562" t="s">
        <v>29985</v>
      </c>
      <c r="L3649" s="561" t="s">
        <v>25</v>
      </c>
    </row>
    <row r="3650" spans="1:12" x14ac:dyDescent="0.25">
      <c r="A3650" s="561" t="s">
        <v>3412</v>
      </c>
      <c r="B3650" s="561" t="s">
        <v>3413</v>
      </c>
      <c r="C3650" s="561" t="s">
        <v>3414</v>
      </c>
      <c r="D3650" s="561" t="s">
        <v>3415</v>
      </c>
      <c r="E3650" s="562" t="s">
        <v>22</v>
      </c>
      <c r="F3650" s="561" t="s">
        <v>22</v>
      </c>
      <c r="G3650" s="561" t="s">
        <v>29990</v>
      </c>
      <c r="H3650" s="561" t="s">
        <v>29991</v>
      </c>
      <c r="I3650" s="561" t="s">
        <v>23270</v>
      </c>
      <c r="J3650" s="561" t="s">
        <v>7063</v>
      </c>
      <c r="K3650" s="562" t="s">
        <v>29992</v>
      </c>
      <c r="L3650" s="561" t="s">
        <v>25</v>
      </c>
    </row>
    <row r="3651" spans="1:12" x14ac:dyDescent="0.25">
      <c r="A3651" s="561" t="s">
        <v>3412</v>
      </c>
      <c r="B3651" s="561" t="s">
        <v>3413</v>
      </c>
      <c r="C3651" s="561" t="s">
        <v>3414</v>
      </c>
      <c r="D3651" s="561" t="s">
        <v>3415</v>
      </c>
      <c r="E3651" s="562" t="s">
        <v>22</v>
      </c>
      <c r="F3651" s="561" t="s">
        <v>22</v>
      </c>
      <c r="G3651" s="561" t="s">
        <v>29993</v>
      </c>
      <c r="H3651" s="561" t="s">
        <v>29994</v>
      </c>
      <c r="I3651" s="561" t="s">
        <v>23270</v>
      </c>
      <c r="J3651" s="561" t="s">
        <v>7063</v>
      </c>
      <c r="K3651" s="562" t="s">
        <v>29995</v>
      </c>
      <c r="L3651" s="561" t="s">
        <v>25</v>
      </c>
    </row>
    <row r="3652" spans="1:12" x14ac:dyDescent="0.25">
      <c r="A3652" s="561" t="s">
        <v>3412</v>
      </c>
      <c r="B3652" s="561" t="s">
        <v>3413</v>
      </c>
      <c r="C3652" s="561" t="s">
        <v>3414</v>
      </c>
      <c r="D3652" s="561" t="s">
        <v>3415</v>
      </c>
      <c r="E3652" s="562" t="s">
        <v>22</v>
      </c>
      <c r="F3652" s="561" t="s">
        <v>22</v>
      </c>
      <c r="G3652" s="561" t="s">
        <v>29996</v>
      </c>
      <c r="H3652" s="561" t="s">
        <v>29997</v>
      </c>
      <c r="I3652" s="561" t="s">
        <v>23270</v>
      </c>
      <c r="J3652" s="561" t="s">
        <v>7063</v>
      </c>
      <c r="K3652" s="562" t="s">
        <v>29998</v>
      </c>
      <c r="L3652" s="561" t="s">
        <v>25</v>
      </c>
    </row>
    <row r="3653" spans="1:12" x14ac:dyDescent="0.25">
      <c r="A3653" s="561" t="s">
        <v>3412</v>
      </c>
      <c r="B3653" s="561" t="s">
        <v>3413</v>
      </c>
      <c r="C3653" s="561" t="s">
        <v>3414</v>
      </c>
      <c r="D3653" s="561" t="s">
        <v>3415</v>
      </c>
      <c r="E3653" s="562" t="s">
        <v>22</v>
      </c>
      <c r="F3653" s="561" t="s">
        <v>22</v>
      </c>
      <c r="G3653" s="561" t="s">
        <v>29999</v>
      </c>
      <c r="H3653" s="561" t="s">
        <v>30000</v>
      </c>
      <c r="I3653" s="561" t="s">
        <v>23148</v>
      </c>
      <c r="J3653" s="561" t="s">
        <v>24</v>
      </c>
      <c r="K3653" s="562" t="s">
        <v>30001</v>
      </c>
      <c r="L3653" s="561" t="s">
        <v>25</v>
      </c>
    </row>
    <row r="3654" spans="1:12" x14ac:dyDescent="0.25">
      <c r="A3654" s="561" t="s">
        <v>3412</v>
      </c>
      <c r="B3654" s="561" t="s">
        <v>3413</v>
      </c>
      <c r="C3654" s="561" t="s">
        <v>3414</v>
      </c>
      <c r="D3654" s="561" t="s">
        <v>3415</v>
      </c>
      <c r="E3654" s="562" t="s">
        <v>22</v>
      </c>
      <c r="F3654" s="561" t="s">
        <v>22</v>
      </c>
      <c r="G3654" s="561" t="s">
        <v>30002</v>
      </c>
      <c r="H3654" s="561" t="s">
        <v>30003</v>
      </c>
      <c r="I3654" s="561" t="s">
        <v>23270</v>
      </c>
      <c r="J3654" s="561" t="s">
        <v>7063</v>
      </c>
      <c r="K3654" s="562" t="s">
        <v>30004</v>
      </c>
      <c r="L3654" s="561" t="s">
        <v>25</v>
      </c>
    </row>
    <row r="3655" spans="1:12" x14ac:dyDescent="0.25">
      <c r="A3655" s="561" t="s">
        <v>3412</v>
      </c>
      <c r="B3655" s="561" t="s">
        <v>3413</v>
      </c>
      <c r="C3655" s="561" t="s">
        <v>3414</v>
      </c>
      <c r="D3655" s="561" t="s">
        <v>3415</v>
      </c>
      <c r="E3655" s="562" t="s">
        <v>22</v>
      </c>
      <c r="F3655" s="561" t="s">
        <v>22</v>
      </c>
      <c r="G3655" s="561" t="s">
        <v>30005</v>
      </c>
      <c r="H3655" s="561" t="s">
        <v>30006</v>
      </c>
      <c r="I3655" s="561" t="s">
        <v>23270</v>
      </c>
      <c r="J3655" s="561" t="s">
        <v>7063</v>
      </c>
      <c r="K3655" s="562" t="s">
        <v>30007</v>
      </c>
      <c r="L3655" s="561" t="s">
        <v>25</v>
      </c>
    </row>
    <row r="3656" spans="1:12" x14ac:dyDescent="0.25">
      <c r="A3656" s="561" t="s">
        <v>3412</v>
      </c>
      <c r="B3656" s="561" t="s">
        <v>3413</v>
      </c>
      <c r="C3656" s="561" t="s">
        <v>3414</v>
      </c>
      <c r="D3656" s="561" t="s">
        <v>3415</v>
      </c>
      <c r="E3656" s="562" t="s">
        <v>22</v>
      </c>
      <c r="F3656" s="561" t="s">
        <v>22</v>
      </c>
      <c r="G3656" s="561" t="s">
        <v>30008</v>
      </c>
      <c r="H3656" s="561" t="s">
        <v>30009</v>
      </c>
      <c r="I3656" s="561" t="s">
        <v>23270</v>
      </c>
      <c r="J3656" s="561" t="s">
        <v>7063</v>
      </c>
      <c r="K3656" s="562" t="s">
        <v>30010</v>
      </c>
      <c r="L3656" s="561" t="s">
        <v>25</v>
      </c>
    </row>
    <row r="3657" spans="1:12" x14ac:dyDescent="0.25">
      <c r="A3657" s="561" t="s">
        <v>3412</v>
      </c>
      <c r="B3657" s="561" t="s">
        <v>3413</v>
      </c>
      <c r="C3657" s="561" t="s">
        <v>3414</v>
      </c>
      <c r="D3657" s="561" t="s">
        <v>3415</v>
      </c>
      <c r="E3657" s="562" t="s">
        <v>22</v>
      </c>
      <c r="F3657" s="561" t="s">
        <v>22</v>
      </c>
      <c r="G3657" s="561" t="s">
        <v>30011</v>
      </c>
      <c r="H3657" s="561" t="s">
        <v>30012</v>
      </c>
      <c r="I3657" s="561" t="s">
        <v>23270</v>
      </c>
      <c r="J3657" s="561" t="s">
        <v>7063</v>
      </c>
      <c r="K3657" s="562" t="s">
        <v>30010</v>
      </c>
      <c r="L3657" s="561" t="s">
        <v>25</v>
      </c>
    </row>
    <row r="3658" spans="1:12" x14ac:dyDescent="0.25">
      <c r="A3658" s="561" t="s">
        <v>3412</v>
      </c>
      <c r="B3658" s="561" t="s">
        <v>3413</v>
      </c>
      <c r="C3658" s="561" t="s">
        <v>3414</v>
      </c>
      <c r="D3658" s="561" t="s">
        <v>3415</v>
      </c>
      <c r="E3658" s="562" t="s">
        <v>22</v>
      </c>
      <c r="F3658" s="561" t="s">
        <v>22</v>
      </c>
      <c r="G3658" s="561" t="s">
        <v>30013</v>
      </c>
      <c r="H3658" s="561" t="s">
        <v>30014</v>
      </c>
      <c r="I3658" s="561" t="s">
        <v>23270</v>
      </c>
      <c r="J3658" s="561" t="s">
        <v>7063</v>
      </c>
      <c r="K3658" s="562" t="s">
        <v>30010</v>
      </c>
      <c r="L3658" s="561" t="s">
        <v>25</v>
      </c>
    </row>
    <row r="3659" spans="1:12" x14ac:dyDescent="0.25">
      <c r="A3659" s="561" t="s">
        <v>3412</v>
      </c>
      <c r="B3659" s="561" t="s">
        <v>3413</v>
      </c>
      <c r="C3659" s="561" t="s">
        <v>3414</v>
      </c>
      <c r="D3659" s="561" t="s">
        <v>3415</v>
      </c>
      <c r="E3659" s="562" t="s">
        <v>22</v>
      </c>
      <c r="F3659" s="561" t="s">
        <v>22</v>
      </c>
      <c r="G3659" s="561" t="s">
        <v>30015</v>
      </c>
      <c r="H3659" s="561" t="s">
        <v>30016</v>
      </c>
      <c r="I3659" s="561" t="s">
        <v>23270</v>
      </c>
      <c r="J3659" s="561" t="s">
        <v>7063</v>
      </c>
      <c r="K3659" s="562" t="s">
        <v>30017</v>
      </c>
      <c r="L3659" s="561" t="s">
        <v>25</v>
      </c>
    </row>
    <row r="3660" spans="1:12" x14ac:dyDescent="0.25">
      <c r="A3660" s="561" t="s">
        <v>3412</v>
      </c>
      <c r="B3660" s="561" t="s">
        <v>3413</v>
      </c>
      <c r="C3660" s="561" t="s">
        <v>3414</v>
      </c>
      <c r="D3660" s="561" t="s">
        <v>3415</v>
      </c>
      <c r="E3660" s="562" t="s">
        <v>22</v>
      </c>
      <c r="F3660" s="561" t="s">
        <v>22</v>
      </c>
      <c r="G3660" s="561" t="s">
        <v>30018</v>
      </c>
      <c r="H3660" s="561" t="s">
        <v>30019</v>
      </c>
      <c r="I3660" s="561" t="s">
        <v>23270</v>
      </c>
      <c r="J3660" s="561" t="s">
        <v>7063</v>
      </c>
      <c r="K3660" s="562" t="s">
        <v>30020</v>
      </c>
      <c r="L3660" s="561" t="s">
        <v>25</v>
      </c>
    </row>
    <row r="3661" spans="1:12" x14ac:dyDescent="0.25">
      <c r="A3661" s="561" t="s">
        <v>3412</v>
      </c>
      <c r="B3661" s="561" t="s">
        <v>3413</v>
      </c>
      <c r="C3661" s="561" t="s">
        <v>3414</v>
      </c>
      <c r="D3661" s="561" t="s">
        <v>3415</v>
      </c>
      <c r="E3661" s="562" t="s">
        <v>22</v>
      </c>
      <c r="F3661" s="561" t="s">
        <v>22</v>
      </c>
      <c r="G3661" s="561" t="s">
        <v>30021</v>
      </c>
      <c r="H3661" s="561" t="s">
        <v>30022</v>
      </c>
      <c r="I3661" s="561" t="s">
        <v>23270</v>
      </c>
      <c r="J3661" s="561" t="s">
        <v>7063</v>
      </c>
      <c r="K3661" s="562" t="s">
        <v>30023</v>
      </c>
      <c r="L3661" s="561" t="s">
        <v>25</v>
      </c>
    </row>
    <row r="3662" spans="1:12" x14ac:dyDescent="0.25">
      <c r="A3662" s="561" t="s">
        <v>3412</v>
      </c>
      <c r="B3662" s="561" t="s">
        <v>3413</v>
      </c>
      <c r="C3662" s="561" t="s">
        <v>2763</v>
      </c>
      <c r="D3662" s="561" t="s">
        <v>3655</v>
      </c>
      <c r="E3662" s="562" t="s">
        <v>22</v>
      </c>
      <c r="F3662" s="561" t="s">
        <v>22</v>
      </c>
      <c r="G3662" s="561" t="s">
        <v>30024</v>
      </c>
      <c r="H3662" s="561" t="s">
        <v>3656</v>
      </c>
      <c r="I3662" s="561" t="s">
        <v>23270</v>
      </c>
      <c r="J3662" s="561" t="s">
        <v>24</v>
      </c>
      <c r="K3662" s="562" t="s">
        <v>7213</v>
      </c>
      <c r="L3662" s="561" t="s">
        <v>25</v>
      </c>
    </row>
    <row r="3663" spans="1:12" x14ac:dyDescent="0.25">
      <c r="A3663" s="561" t="s">
        <v>3412</v>
      </c>
      <c r="B3663" s="561" t="s">
        <v>3413</v>
      </c>
      <c r="C3663" s="561" t="s">
        <v>2763</v>
      </c>
      <c r="D3663" s="561" t="s">
        <v>3655</v>
      </c>
      <c r="E3663" s="562" t="s">
        <v>22</v>
      </c>
      <c r="F3663" s="561" t="s">
        <v>22</v>
      </c>
      <c r="G3663" s="561" t="s">
        <v>30025</v>
      </c>
      <c r="H3663" s="561" t="s">
        <v>3658</v>
      </c>
      <c r="I3663" s="561" t="s">
        <v>23270</v>
      </c>
      <c r="J3663" s="561" t="s">
        <v>24</v>
      </c>
      <c r="K3663" s="562" t="s">
        <v>7102</v>
      </c>
      <c r="L3663" s="561" t="s">
        <v>25</v>
      </c>
    </row>
    <row r="3664" spans="1:12" x14ac:dyDescent="0.25">
      <c r="A3664" s="561" t="s">
        <v>3412</v>
      </c>
      <c r="B3664" s="561" t="s">
        <v>3413</v>
      </c>
      <c r="C3664" s="561" t="s">
        <v>2763</v>
      </c>
      <c r="D3664" s="561" t="s">
        <v>3655</v>
      </c>
      <c r="E3664" s="562" t="s">
        <v>22</v>
      </c>
      <c r="F3664" s="561" t="s">
        <v>22</v>
      </c>
      <c r="G3664" s="561" t="s">
        <v>30026</v>
      </c>
      <c r="H3664" s="561" t="s">
        <v>3659</v>
      </c>
      <c r="I3664" s="561" t="s">
        <v>23270</v>
      </c>
      <c r="J3664" s="561" t="s">
        <v>24</v>
      </c>
      <c r="K3664" s="562" t="s">
        <v>2448</v>
      </c>
      <c r="L3664" s="561" t="s">
        <v>25</v>
      </c>
    </row>
    <row r="3665" spans="1:12" x14ac:dyDescent="0.25">
      <c r="A3665" s="561" t="s">
        <v>3412</v>
      </c>
      <c r="B3665" s="561" t="s">
        <v>3413</v>
      </c>
      <c r="C3665" s="561" t="s">
        <v>2763</v>
      </c>
      <c r="D3665" s="561" t="s">
        <v>3655</v>
      </c>
      <c r="E3665" s="562" t="s">
        <v>22</v>
      </c>
      <c r="F3665" s="561" t="s">
        <v>22</v>
      </c>
      <c r="G3665" s="561" t="s">
        <v>30027</v>
      </c>
      <c r="H3665" s="561" t="s">
        <v>3661</v>
      </c>
      <c r="I3665" s="561" t="s">
        <v>23270</v>
      </c>
      <c r="J3665" s="561" t="s">
        <v>24</v>
      </c>
      <c r="K3665" s="562" t="s">
        <v>3881</v>
      </c>
      <c r="L3665" s="561" t="s">
        <v>25</v>
      </c>
    </row>
    <row r="3666" spans="1:12" x14ac:dyDescent="0.25">
      <c r="A3666" s="561" t="s">
        <v>3412</v>
      </c>
      <c r="B3666" s="561" t="s">
        <v>3413</v>
      </c>
      <c r="C3666" s="561" t="s">
        <v>2763</v>
      </c>
      <c r="D3666" s="561" t="s">
        <v>3655</v>
      </c>
      <c r="E3666" s="562" t="s">
        <v>22</v>
      </c>
      <c r="F3666" s="561" t="s">
        <v>22</v>
      </c>
      <c r="G3666" s="561" t="s">
        <v>30028</v>
      </c>
      <c r="H3666" s="561" t="s">
        <v>3662</v>
      </c>
      <c r="I3666" s="561" t="s">
        <v>23270</v>
      </c>
      <c r="J3666" s="561" t="s">
        <v>24</v>
      </c>
      <c r="K3666" s="562" t="s">
        <v>1282</v>
      </c>
      <c r="L3666" s="561" t="s">
        <v>25</v>
      </c>
    </row>
    <row r="3667" spans="1:12" x14ac:dyDescent="0.25">
      <c r="A3667" s="561" t="s">
        <v>3412</v>
      </c>
      <c r="B3667" s="561" t="s">
        <v>3413</v>
      </c>
      <c r="C3667" s="561" t="s">
        <v>2763</v>
      </c>
      <c r="D3667" s="561" t="s">
        <v>3655</v>
      </c>
      <c r="E3667" s="562" t="s">
        <v>22</v>
      </c>
      <c r="F3667" s="561" t="s">
        <v>22</v>
      </c>
      <c r="G3667" s="561" t="s">
        <v>30029</v>
      </c>
      <c r="H3667" s="561" t="s">
        <v>3663</v>
      </c>
      <c r="I3667" s="561" t="s">
        <v>23270</v>
      </c>
      <c r="J3667" s="561" t="s">
        <v>24</v>
      </c>
      <c r="K3667" s="562" t="s">
        <v>2898</v>
      </c>
      <c r="L3667" s="561" t="s">
        <v>25</v>
      </c>
    </row>
    <row r="3668" spans="1:12" x14ac:dyDescent="0.25">
      <c r="A3668" s="561" t="s">
        <v>3412</v>
      </c>
      <c r="B3668" s="561" t="s">
        <v>3413</v>
      </c>
      <c r="C3668" s="561" t="s">
        <v>2763</v>
      </c>
      <c r="D3668" s="561" t="s">
        <v>3655</v>
      </c>
      <c r="E3668" s="562" t="s">
        <v>22</v>
      </c>
      <c r="F3668" s="561" t="s">
        <v>22</v>
      </c>
      <c r="G3668" s="561" t="s">
        <v>30030</v>
      </c>
      <c r="H3668" s="561" t="s">
        <v>3664</v>
      </c>
      <c r="I3668" s="561" t="s">
        <v>23270</v>
      </c>
      <c r="J3668" s="561" t="s">
        <v>24</v>
      </c>
      <c r="K3668" s="562" t="s">
        <v>7278</v>
      </c>
      <c r="L3668" s="561" t="s">
        <v>25</v>
      </c>
    </row>
    <row r="3669" spans="1:12" x14ac:dyDescent="0.25">
      <c r="A3669" s="561" t="s">
        <v>3412</v>
      </c>
      <c r="B3669" s="561" t="s">
        <v>3413</v>
      </c>
      <c r="C3669" s="561" t="s">
        <v>2763</v>
      </c>
      <c r="D3669" s="561" t="s">
        <v>3655</v>
      </c>
      <c r="E3669" s="562" t="s">
        <v>22</v>
      </c>
      <c r="F3669" s="561" t="s">
        <v>22</v>
      </c>
      <c r="G3669" s="561" t="s">
        <v>30031</v>
      </c>
      <c r="H3669" s="561" t="s">
        <v>3666</v>
      </c>
      <c r="I3669" s="561" t="s">
        <v>23270</v>
      </c>
      <c r="J3669" s="561" t="s">
        <v>24</v>
      </c>
      <c r="K3669" s="562" t="s">
        <v>5167</v>
      </c>
      <c r="L3669" s="561" t="s">
        <v>25</v>
      </c>
    </row>
    <row r="3670" spans="1:12" x14ac:dyDescent="0.25">
      <c r="A3670" s="561" t="s">
        <v>3412</v>
      </c>
      <c r="B3670" s="561" t="s">
        <v>3413</v>
      </c>
      <c r="C3670" s="561" t="s">
        <v>2763</v>
      </c>
      <c r="D3670" s="561" t="s">
        <v>3655</v>
      </c>
      <c r="E3670" s="562" t="s">
        <v>22</v>
      </c>
      <c r="F3670" s="561" t="s">
        <v>22</v>
      </c>
      <c r="G3670" s="561" t="s">
        <v>30032</v>
      </c>
      <c r="H3670" s="561" t="s">
        <v>3668</v>
      </c>
      <c r="I3670" s="561" t="s">
        <v>23270</v>
      </c>
      <c r="J3670" s="561" t="s">
        <v>24</v>
      </c>
      <c r="K3670" s="562" t="s">
        <v>38</v>
      </c>
      <c r="L3670" s="561" t="s">
        <v>25</v>
      </c>
    </row>
    <row r="3671" spans="1:12" x14ac:dyDescent="0.25">
      <c r="A3671" s="561" t="s">
        <v>3412</v>
      </c>
      <c r="B3671" s="561" t="s">
        <v>3413</v>
      </c>
      <c r="C3671" s="561" t="s">
        <v>2763</v>
      </c>
      <c r="D3671" s="561" t="s">
        <v>3655</v>
      </c>
      <c r="E3671" s="562" t="s">
        <v>22</v>
      </c>
      <c r="F3671" s="561" t="s">
        <v>22</v>
      </c>
      <c r="G3671" s="561" t="s">
        <v>30033</v>
      </c>
      <c r="H3671" s="561" t="s">
        <v>3670</v>
      </c>
      <c r="I3671" s="561" t="s">
        <v>23270</v>
      </c>
      <c r="J3671" s="561" t="s">
        <v>24</v>
      </c>
      <c r="K3671" s="562" t="s">
        <v>5556</v>
      </c>
      <c r="L3671" s="561" t="s">
        <v>25</v>
      </c>
    </row>
    <row r="3672" spans="1:12" x14ac:dyDescent="0.25">
      <c r="A3672" s="561" t="s">
        <v>3412</v>
      </c>
      <c r="B3672" s="561" t="s">
        <v>3413</v>
      </c>
      <c r="C3672" s="561" t="s">
        <v>2763</v>
      </c>
      <c r="D3672" s="561" t="s">
        <v>3655</v>
      </c>
      <c r="E3672" s="562" t="s">
        <v>22</v>
      </c>
      <c r="F3672" s="561" t="s">
        <v>22</v>
      </c>
      <c r="G3672" s="561" t="s">
        <v>30034</v>
      </c>
      <c r="H3672" s="561" t="s">
        <v>3671</v>
      </c>
      <c r="I3672" s="561" t="s">
        <v>23270</v>
      </c>
      <c r="J3672" s="561" t="s">
        <v>24</v>
      </c>
      <c r="K3672" s="562" t="s">
        <v>3905</v>
      </c>
      <c r="L3672" s="561" t="s">
        <v>25</v>
      </c>
    </row>
    <row r="3673" spans="1:12" x14ac:dyDescent="0.25">
      <c r="A3673" s="561" t="s">
        <v>3412</v>
      </c>
      <c r="B3673" s="561" t="s">
        <v>3413</v>
      </c>
      <c r="C3673" s="561" t="s">
        <v>2763</v>
      </c>
      <c r="D3673" s="561" t="s">
        <v>3655</v>
      </c>
      <c r="E3673" s="562" t="s">
        <v>22</v>
      </c>
      <c r="F3673" s="561" t="s">
        <v>22</v>
      </c>
      <c r="G3673" s="561" t="s">
        <v>30035</v>
      </c>
      <c r="H3673" s="561" t="s">
        <v>3672</v>
      </c>
      <c r="I3673" s="561" t="s">
        <v>23270</v>
      </c>
      <c r="J3673" s="561" t="s">
        <v>24</v>
      </c>
      <c r="K3673" s="562" t="s">
        <v>8073</v>
      </c>
      <c r="L3673" s="561" t="s">
        <v>25</v>
      </c>
    </row>
    <row r="3674" spans="1:12" x14ac:dyDescent="0.25">
      <c r="A3674" s="561" t="s">
        <v>3412</v>
      </c>
      <c r="B3674" s="561" t="s">
        <v>3413</v>
      </c>
      <c r="C3674" s="561" t="s">
        <v>2763</v>
      </c>
      <c r="D3674" s="561" t="s">
        <v>3655</v>
      </c>
      <c r="E3674" s="562" t="s">
        <v>22</v>
      </c>
      <c r="F3674" s="561" t="s">
        <v>22</v>
      </c>
      <c r="G3674" s="561" t="s">
        <v>30036</v>
      </c>
      <c r="H3674" s="561" t="s">
        <v>3673</v>
      </c>
      <c r="I3674" s="561" t="s">
        <v>23270</v>
      </c>
      <c r="J3674" s="561" t="s">
        <v>24</v>
      </c>
      <c r="K3674" s="562" t="s">
        <v>27805</v>
      </c>
      <c r="L3674" s="561" t="s">
        <v>25</v>
      </c>
    </row>
    <row r="3675" spans="1:12" x14ac:dyDescent="0.25">
      <c r="A3675" s="561" t="s">
        <v>3412</v>
      </c>
      <c r="B3675" s="561" t="s">
        <v>3413</v>
      </c>
      <c r="C3675" s="561" t="s">
        <v>2763</v>
      </c>
      <c r="D3675" s="561" t="s">
        <v>3655</v>
      </c>
      <c r="E3675" s="562" t="s">
        <v>22</v>
      </c>
      <c r="F3675" s="561" t="s">
        <v>22</v>
      </c>
      <c r="G3675" s="561" t="s">
        <v>30037</v>
      </c>
      <c r="H3675" s="561" t="s">
        <v>3675</v>
      </c>
      <c r="I3675" s="561" t="s">
        <v>23270</v>
      </c>
      <c r="J3675" s="561" t="s">
        <v>24</v>
      </c>
      <c r="K3675" s="562" t="s">
        <v>5042</v>
      </c>
      <c r="L3675" s="561" t="s">
        <v>25</v>
      </c>
    </row>
    <row r="3676" spans="1:12" x14ac:dyDescent="0.25">
      <c r="A3676" s="561" t="s">
        <v>3412</v>
      </c>
      <c r="B3676" s="561" t="s">
        <v>3413</v>
      </c>
      <c r="C3676" s="561" t="s">
        <v>2763</v>
      </c>
      <c r="D3676" s="561" t="s">
        <v>3655</v>
      </c>
      <c r="E3676" s="562" t="s">
        <v>22</v>
      </c>
      <c r="F3676" s="561" t="s">
        <v>22</v>
      </c>
      <c r="G3676" s="561" t="s">
        <v>30038</v>
      </c>
      <c r="H3676" s="561" t="s">
        <v>3676</v>
      </c>
      <c r="I3676" s="561" t="s">
        <v>23270</v>
      </c>
      <c r="J3676" s="561" t="s">
        <v>24</v>
      </c>
      <c r="K3676" s="562" t="s">
        <v>8397</v>
      </c>
      <c r="L3676" s="561" t="s">
        <v>25</v>
      </c>
    </row>
    <row r="3677" spans="1:12" x14ac:dyDescent="0.25">
      <c r="A3677" s="561" t="s">
        <v>3412</v>
      </c>
      <c r="B3677" s="561" t="s">
        <v>3413</v>
      </c>
      <c r="C3677" s="561" t="s">
        <v>2763</v>
      </c>
      <c r="D3677" s="561" t="s">
        <v>3655</v>
      </c>
      <c r="E3677" s="562" t="s">
        <v>22</v>
      </c>
      <c r="F3677" s="561" t="s">
        <v>22</v>
      </c>
      <c r="G3677" s="561" t="s">
        <v>30039</v>
      </c>
      <c r="H3677" s="561" t="s">
        <v>3678</v>
      </c>
      <c r="I3677" s="561" t="s">
        <v>23270</v>
      </c>
      <c r="J3677" s="561" t="s">
        <v>24</v>
      </c>
      <c r="K3677" s="562" t="s">
        <v>4600</v>
      </c>
      <c r="L3677" s="561" t="s">
        <v>25</v>
      </c>
    </row>
    <row r="3678" spans="1:12" x14ac:dyDescent="0.25">
      <c r="A3678" s="561" t="s">
        <v>3412</v>
      </c>
      <c r="B3678" s="561" t="s">
        <v>3413</v>
      </c>
      <c r="C3678" s="561" t="s">
        <v>2763</v>
      </c>
      <c r="D3678" s="561" t="s">
        <v>3655</v>
      </c>
      <c r="E3678" s="562" t="s">
        <v>22</v>
      </c>
      <c r="F3678" s="561" t="s">
        <v>22</v>
      </c>
      <c r="G3678" s="561" t="s">
        <v>30040</v>
      </c>
      <c r="H3678" s="561" t="s">
        <v>3680</v>
      </c>
      <c r="I3678" s="561" t="s">
        <v>23270</v>
      </c>
      <c r="J3678" s="561" t="s">
        <v>24</v>
      </c>
      <c r="K3678" s="562" t="s">
        <v>8024</v>
      </c>
      <c r="L3678" s="561" t="s">
        <v>25</v>
      </c>
    </row>
    <row r="3679" spans="1:12" x14ac:dyDescent="0.25">
      <c r="A3679" s="561" t="s">
        <v>3412</v>
      </c>
      <c r="B3679" s="561" t="s">
        <v>3413</v>
      </c>
      <c r="C3679" s="561" t="s">
        <v>2763</v>
      </c>
      <c r="D3679" s="561" t="s">
        <v>3655</v>
      </c>
      <c r="E3679" s="562" t="s">
        <v>22</v>
      </c>
      <c r="F3679" s="561" t="s">
        <v>22</v>
      </c>
      <c r="G3679" s="561" t="s">
        <v>30041</v>
      </c>
      <c r="H3679" s="561" t="s">
        <v>3681</v>
      </c>
      <c r="I3679" s="561" t="s">
        <v>23270</v>
      </c>
      <c r="J3679" s="561" t="s">
        <v>24</v>
      </c>
      <c r="K3679" s="562" t="s">
        <v>28449</v>
      </c>
      <c r="L3679" s="561" t="s">
        <v>25</v>
      </c>
    </row>
    <row r="3680" spans="1:12" x14ac:dyDescent="0.25">
      <c r="A3680" s="561" t="s">
        <v>3412</v>
      </c>
      <c r="B3680" s="561" t="s">
        <v>3413</v>
      </c>
      <c r="C3680" s="561" t="s">
        <v>2763</v>
      </c>
      <c r="D3680" s="561" t="s">
        <v>3655</v>
      </c>
      <c r="E3680" s="562" t="s">
        <v>22</v>
      </c>
      <c r="F3680" s="561" t="s">
        <v>22</v>
      </c>
      <c r="G3680" s="561" t="s">
        <v>30042</v>
      </c>
      <c r="H3680" s="561" t="s">
        <v>3683</v>
      </c>
      <c r="I3680" s="561" t="s">
        <v>23270</v>
      </c>
      <c r="J3680" s="561" t="s">
        <v>24</v>
      </c>
      <c r="K3680" s="562" t="s">
        <v>5763</v>
      </c>
      <c r="L3680" s="561" t="s">
        <v>25</v>
      </c>
    </row>
    <row r="3681" spans="1:12" x14ac:dyDescent="0.25">
      <c r="A3681" s="561" t="s">
        <v>3412</v>
      </c>
      <c r="B3681" s="561" t="s">
        <v>3413</v>
      </c>
      <c r="C3681" s="561" t="s">
        <v>2763</v>
      </c>
      <c r="D3681" s="561" t="s">
        <v>3655</v>
      </c>
      <c r="E3681" s="562" t="s">
        <v>22</v>
      </c>
      <c r="F3681" s="561" t="s">
        <v>22</v>
      </c>
      <c r="G3681" s="561" t="s">
        <v>30043</v>
      </c>
      <c r="H3681" s="561" t="s">
        <v>3685</v>
      </c>
      <c r="I3681" s="561" t="s">
        <v>23270</v>
      </c>
      <c r="J3681" s="561" t="s">
        <v>24</v>
      </c>
      <c r="K3681" s="562" t="s">
        <v>30044</v>
      </c>
      <c r="L3681" s="561" t="s">
        <v>25</v>
      </c>
    </row>
    <row r="3682" spans="1:12" x14ac:dyDescent="0.25">
      <c r="A3682" s="561" t="s">
        <v>3412</v>
      </c>
      <c r="B3682" s="561" t="s">
        <v>3413</v>
      </c>
      <c r="C3682" s="561" t="s">
        <v>2763</v>
      </c>
      <c r="D3682" s="561" t="s">
        <v>3655</v>
      </c>
      <c r="E3682" s="562" t="s">
        <v>22</v>
      </c>
      <c r="F3682" s="561" t="s">
        <v>22</v>
      </c>
      <c r="G3682" s="561" t="s">
        <v>30045</v>
      </c>
      <c r="H3682" s="561" t="s">
        <v>3687</v>
      </c>
      <c r="I3682" s="561" t="s">
        <v>23270</v>
      </c>
      <c r="J3682" s="561" t="s">
        <v>24</v>
      </c>
      <c r="K3682" s="562" t="s">
        <v>4600</v>
      </c>
      <c r="L3682" s="561" t="s">
        <v>25</v>
      </c>
    </row>
    <row r="3683" spans="1:12" x14ac:dyDescent="0.25">
      <c r="A3683" s="561" t="s">
        <v>3412</v>
      </c>
      <c r="B3683" s="561" t="s">
        <v>3413</v>
      </c>
      <c r="C3683" s="561" t="s">
        <v>2763</v>
      </c>
      <c r="D3683" s="561" t="s">
        <v>3655</v>
      </c>
      <c r="E3683" s="562" t="s">
        <v>22</v>
      </c>
      <c r="F3683" s="561" t="s">
        <v>22</v>
      </c>
      <c r="G3683" s="561" t="s">
        <v>30046</v>
      </c>
      <c r="H3683" s="561" t="s">
        <v>3688</v>
      </c>
      <c r="I3683" s="561" t="s">
        <v>23270</v>
      </c>
      <c r="J3683" s="561" t="s">
        <v>24</v>
      </c>
      <c r="K3683" s="562" t="s">
        <v>30047</v>
      </c>
      <c r="L3683" s="561" t="s">
        <v>25</v>
      </c>
    </row>
    <row r="3684" spans="1:12" x14ac:dyDescent="0.25">
      <c r="A3684" s="561" t="s">
        <v>3412</v>
      </c>
      <c r="B3684" s="561" t="s">
        <v>3413</v>
      </c>
      <c r="C3684" s="561" t="s">
        <v>2763</v>
      </c>
      <c r="D3684" s="561" t="s">
        <v>3655</v>
      </c>
      <c r="E3684" s="562" t="s">
        <v>22</v>
      </c>
      <c r="F3684" s="561" t="s">
        <v>22</v>
      </c>
      <c r="G3684" s="561" t="s">
        <v>30048</v>
      </c>
      <c r="H3684" s="561" t="s">
        <v>3690</v>
      </c>
      <c r="I3684" s="561" t="s">
        <v>23270</v>
      </c>
      <c r="J3684" s="561" t="s">
        <v>24</v>
      </c>
      <c r="K3684" s="562" t="s">
        <v>30</v>
      </c>
      <c r="L3684" s="561" t="s">
        <v>25</v>
      </c>
    </row>
    <row r="3685" spans="1:12" x14ac:dyDescent="0.25">
      <c r="A3685" s="561" t="s">
        <v>3412</v>
      </c>
      <c r="B3685" s="561" t="s">
        <v>3413</v>
      </c>
      <c r="C3685" s="561" t="s">
        <v>2763</v>
      </c>
      <c r="D3685" s="561" t="s">
        <v>3655</v>
      </c>
      <c r="E3685" s="562" t="s">
        <v>22</v>
      </c>
      <c r="F3685" s="561" t="s">
        <v>22</v>
      </c>
      <c r="G3685" s="561" t="s">
        <v>30049</v>
      </c>
      <c r="H3685" s="561" t="s">
        <v>3691</v>
      </c>
      <c r="I3685" s="561" t="s">
        <v>23270</v>
      </c>
      <c r="J3685" s="561" t="s">
        <v>24</v>
      </c>
      <c r="K3685" s="562" t="s">
        <v>3928</v>
      </c>
      <c r="L3685" s="561" t="s">
        <v>25</v>
      </c>
    </row>
    <row r="3686" spans="1:12" x14ac:dyDescent="0.25">
      <c r="A3686" s="561" t="s">
        <v>3412</v>
      </c>
      <c r="B3686" s="561" t="s">
        <v>3413</v>
      </c>
      <c r="C3686" s="561" t="s">
        <v>2763</v>
      </c>
      <c r="D3686" s="561" t="s">
        <v>3655</v>
      </c>
      <c r="E3686" s="562" t="s">
        <v>22</v>
      </c>
      <c r="F3686" s="561" t="s">
        <v>22</v>
      </c>
      <c r="G3686" s="561" t="s">
        <v>30050</v>
      </c>
      <c r="H3686" s="561" t="s">
        <v>3693</v>
      </c>
      <c r="I3686" s="561" t="s">
        <v>23270</v>
      </c>
      <c r="J3686" s="561" t="s">
        <v>24</v>
      </c>
      <c r="K3686" s="562" t="s">
        <v>4441</v>
      </c>
      <c r="L3686" s="561" t="s">
        <v>25</v>
      </c>
    </row>
    <row r="3687" spans="1:12" x14ac:dyDescent="0.25">
      <c r="A3687" s="561" t="s">
        <v>3412</v>
      </c>
      <c r="B3687" s="561" t="s">
        <v>3413</v>
      </c>
      <c r="C3687" s="561" t="s">
        <v>2763</v>
      </c>
      <c r="D3687" s="561" t="s">
        <v>3655</v>
      </c>
      <c r="E3687" s="562" t="s">
        <v>22</v>
      </c>
      <c r="F3687" s="561" t="s">
        <v>22</v>
      </c>
      <c r="G3687" s="561" t="s">
        <v>30051</v>
      </c>
      <c r="H3687" s="561" t="s">
        <v>3695</v>
      </c>
      <c r="I3687" s="561" t="s">
        <v>23270</v>
      </c>
      <c r="J3687" s="561" t="s">
        <v>24</v>
      </c>
      <c r="K3687" s="562" t="s">
        <v>5775</v>
      </c>
      <c r="L3687" s="561" t="s">
        <v>25</v>
      </c>
    </row>
    <row r="3688" spans="1:12" x14ac:dyDescent="0.25">
      <c r="A3688" s="561" t="s">
        <v>3412</v>
      </c>
      <c r="B3688" s="561" t="s">
        <v>3413</v>
      </c>
      <c r="C3688" s="561" t="s">
        <v>2763</v>
      </c>
      <c r="D3688" s="561" t="s">
        <v>3655</v>
      </c>
      <c r="E3688" s="562" t="s">
        <v>22</v>
      </c>
      <c r="F3688" s="561" t="s">
        <v>22</v>
      </c>
      <c r="G3688" s="561" t="s">
        <v>30052</v>
      </c>
      <c r="H3688" s="561" t="s">
        <v>3696</v>
      </c>
      <c r="I3688" s="561" t="s">
        <v>23270</v>
      </c>
      <c r="J3688" s="561" t="s">
        <v>24</v>
      </c>
      <c r="K3688" s="562" t="s">
        <v>2819</v>
      </c>
      <c r="L3688" s="561" t="s">
        <v>25</v>
      </c>
    </row>
    <row r="3689" spans="1:12" x14ac:dyDescent="0.25">
      <c r="A3689" s="561" t="s">
        <v>3412</v>
      </c>
      <c r="B3689" s="561" t="s">
        <v>3413</v>
      </c>
      <c r="C3689" s="561" t="s">
        <v>2763</v>
      </c>
      <c r="D3689" s="561" t="s">
        <v>3655</v>
      </c>
      <c r="E3689" s="562" t="s">
        <v>22</v>
      </c>
      <c r="F3689" s="561" t="s">
        <v>22</v>
      </c>
      <c r="G3689" s="561" t="s">
        <v>30053</v>
      </c>
      <c r="H3689" s="561" t="s">
        <v>3697</v>
      </c>
      <c r="I3689" s="561" t="s">
        <v>23270</v>
      </c>
      <c r="J3689" s="561" t="s">
        <v>24</v>
      </c>
      <c r="K3689" s="562" t="s">
        <v>968</v>
      </c>
      <c r="L3689" s="561" t="s">
        <v>25</v>
      </c>
    </row>
    <row r="3690" spans="1:12" x14ac:dyDescent="0.25">
      <c r="A3690" s="561" t="s">
        <v>3412</v>
      </c>
      <c r="B3690" s="561" t="s">
        <v>3413</v>
      </c>
      <c r="C3690" s="561" t="s">
        <v>2763</v>
      </c>
      <c r="D3690" s="561" t="s">
        <v>3655</v>
      </c>
      <c r="E3690" s="562" t="s">
        <v>22</v>
      </c>
      <c r="F3690" s="561" t="s">
        <v>22</v>
      </c>
      <c r="G3690" s="561" t="s">
        <v>30054</v>
      </c>
      <c r="H3690" s="561" t="s">
        <v>3699</v>
      </c>
      <c r="I3690" s="561" t="s">
        <v>23270</v>
      </c>
      <c r="J3690" s="561" t="s">
        <v>24</v>
      </c>
      <c r="K3690" s="562" t="s">
        <v>1520</v>
      </c>
      <c r="L3690" s="561" t="s">
        <v>25</v>
      </c>
    </row>
    <row r="3691" spans="1:12" x14ac:dyDescent="0.25">
      <c r="A3691" s="561" t="s">
        <v>3412</v>
      </c>
      <c r="B3691" s="561" t="s">
        <v>3413</v>
      </c>
      <c r="C3691" s="561" t="s">
        <v>2763</v>
      </c>
      <c r="D3691" s="561" t="s">
        <v>3655</v>
      </c>
      <c r="E3691" s="562" t="s">
        <v>22</v>
      </c>
      <c r="F3691" s="561" t="s">
        <v>22</v>
      </c>
      <c r="G3691" s="561" t="s">
        <v>30055</v>
      </c>
      <c r="H3691" s="561" t="s">
        <v>3700</v>
      </c>
      <c r="I3691" s="561" t="s">
        <v>23270</v>
      </c>
      <c r="J3691" s="561" t="s">
        <v>24</v>
      </c>
      <c r="K3691" s="562" t="s">
        <v>30056</v>
      </c>
      <c r="L3691" s="561" t="s">
        <v>25</v>
      </c>
    </row>
    <row r="3692" spans="1:12" x14ac:dyDescent="0.25">
      <c r="A3692" s="561" t="s">
        <v>3412</v>
      </c>
      <c r="B3692" s="561" t="s">
        <v>3413</v>
      </c>
      <c r="C3692" s="561" t="s">
        <v>2763</v>
      </c>
      <c r="D3692" s="561" t="s">
        <v>3655</v>
      </c>
      <c r="E3692" s="562" t="s">
        <v>22</v>
      </c>
      <c r="F3692" s="561" t="s">
        <v>22</v>
      </c>
      <c r="G3692" s="561" t="s">
        <v>30057</v>
      </c>
      <c r="H3692" s="561" t="s">
        <v>3701</v>
      </c>
      <c r="I3692" s="561" t="s">
        <v>23270</v>
      </c>
      <c r="J3692" s="561" t="s">
        <v>24</v>
      </c>
      <c r="K3692" s="562" t="s">
        <v>7628</v>
      </c>
      <c r="L3692" s="561" t="s">
        <v>25</v>
      </c>
    </row>
    <row r="3693" spans="1:12" x14ac:dyDescent="0.25">
      <c r="A3693" s="561" t="s">
        <v>3412</v>
      </c>
      <c r="B3693" s="561" t="s">
        <v>3413</v>
      </c>
      <c r="C3693" s="561" t="s">
        <v>2763</v>
      </c>
      <c r="D3693" s="561" t="s">
        <v>3655</v>
      </c>
      <c r="E3693" s="562" t="s">
        <v>22</v>
      </c>
      <c r="F3693" s="561" t="s">
        <v>22</v>
      </c>
      <c r="G3693" s="561" t="s">
        <v>30058</v>
      </c>
      <c r="H3693" s="561" t="s">
        <v>3703</v>
      </c>
      <c r="I3693" s="561" t="s">
        <v>23270</v>
      </c>
      <c r="J3693" s="561" t="s">
        <v>24</v>
      </c>
      <c r="K3693" s="562" t="s">
        <v>4029</v>
      </c>
      <c r="L3693" s="561" t="s">
        <v>25</v>
      </c>
    </row>
    <row r="3694" spans="1:12" x14ac:dyDescent="0.25">
      <c r="A3694" s="561" t="s">
        <v>3412</v>
      </c>
      <c r="B3694" s="561" t="s">
        <v>3413</v>
      </c>
      <c r="C3694" s="561" t="s">
        <v>2763</v>
      </c>
      <c r="D3694" s="561" t="s">
        <v>3655</v>
      </c>
      <c r="E3694" s="562" t="s">
        <v>22</v>
      </c>
      <c r="F3694" s="561" t="s">
        <v>22</v>
      </c>
      <c r="G3694" s="561" t="s">
        <v>30059</v>
      </c>
      <c r="H3694" s="561" t="s">
        <v>3705</v>
      </c>
      <c r="I3694" s="561" t="s">
        <v>23270</v>
      </c>
      <c r="J3694" s="561" t="s">
        <v>24</v>
      </c>
      <c r="K3694" s="562" t="s">
        <v>30060</v>
      </c>
      <c r="L3694" s="561" t="s">
        <v>25</v>
      </c>
    </row>
    <row r="3695" spans="1:12" x14ac:dyDescent="0.25">
      <c r="A3695" s="561" t="s">
        <v>3412</v>
      </c>
      <c r="B3695" s="561" t="s">
        <v>3413</v>
      </c>
      <c r="C3695" s="561" t="s">
        <v>2763</v>
      </c>
      <c r="D3695" s="561" t="s">
        <v>3655</v>
      </c>
      <c r="E3695" s="562" t="s">
        <v>22</v>
      </c>
      <c r="F3695" s="561" t="s">
        <v>22</v>
      </c>
      <c r="G3695" s="561" t="s">
        <v>30061</v>
      </c>
      <c r="H3695" s="561" t="s">
        <v>3706</v>
      </c>
      <c r="I3695" s="561" t="s">
        <v>23270</v>
      </c>
      <c r="J3695" s="561" t="s">
        <v>24</v>
      </c>
      <c r="K3695" s="562" t="s">
        <v>7361</v>
      </c>
      <c r="L3695" s="561" t="s">
        <v>25</v>
      </c>
    </row>
    <row r="3696" spans="1:12" x14ac:dyDescent="0.25">
      <c r="A3696" s="561" t="s">
        <v>3412</v>
      </c>
      <c r="B3696" s="561" t="s">
        <v>3413</v>
      </c>
      <c r="C3696" s="561" t="s">
        <v>2763</v>
      </c>
      <c r="D3696" s="561" t="s">
        <v>3655</v>
      </c>
      <c r="E3696" s="562" t="s">
        <v>22</v>
      </c>
      <c r="F3696" s="561" t="s">
        <v>22</v>
      </c>
      <c r="G3696" s="561" t="s">
        <v>30062</v>
      </c>
      <c r="H3696" s="561" t="s">
        <v>3707</v>
      </c>
      <c r="I3696" s="561" t="s">
        <v>23270</v>
      </c>
      <c r="J3696" s="561" t="s">
        <v>24</v>
      </c>
      <c r="K3696" s="562" t="s">
        <v>30063</v>
      </c>
      <c r="L3696" s="561" t="s">
        <v>25</v>
      </c>
    </row>
    <row r="3697" spans="1:12" x14ac:dyDescent="0.25">
      <c r="A3697" s="561" t="s">
        <v>3412</v>
      </c>
      <c r="B3697" s="561" t="s">
        <v>3413</v>
      </c>
      <c r="C3697" s="561" t="s">
        <v>2763</v>
      </c>
      <c r="D3697" s="561" t="s">
        <v>3655</v>
      </c>
      <c r="E3697" s="562" t="s">
        <v>22</v>
      </c>
      <c r="F3697" s="561" t="s">
        <v>22</v>
      </c>
      <c r="G3697" s="561" t="s">
        <v>30064</v>
      </c>
      <c r="H3697" s="561" t="s">
        <v>3708</v>
      </c>
      <c r="I3697" s="561" t="s">
        <v>23270</v>
      </c>
      <c r="J3697" s="561" t="s">
        <v>24</v>
      </c>
      <c r="K3697" s="562" t="s">
        <v>3605</v>
      </c>
      <c r="L3697" s="561" t="s">
        <v>25</v>
      </c>
    </row>
    <row r="3698" spans="1:12" x14ac:dyDescent="0.25">
      <c r="A3698" s="561" t="s">
        <v>3412</v>
      </c>
      <c r="B3698" s="561" t="s">
        <v>3413</v>
      </c>
      <c r="C3698" s="561" t="s">
        <v>2763</v>
      </c>
      <c r="D3698" s="561" t="s">
        <v>3655</v>
      </c>
      <c r="E3698" s="562" t="s">
        <v>22</v>
      </c>
      <c r="F3698" s="561" t="s">
        <v>22</v>
      </c>
      <c r="G3698" s="561" t="s">
        <v>30065</v>
      </c>
      <c r="H3698" s="561" t="s">
        <v>3709</v>
      </c>
      <c r="I3698" s="561" t="s">
        <v>23270</v>
      </c>
      <c r="J3698" s="561" t="s">
        <v>24</v>
      </c>
      <c r="K3698" s="562" t="s">
        <v>91</v>
      </c>
      <c r="L3698" s="561" t="s">
        <v>25</v>
      </c>
    </row>
    <row r="3699" spans="1:12" x14ac:dyDescent="0.25">
      <c r="A3699" s="561" t="s">
        <v>3412</v>
      </c>
      <c r="B3699" s="561" t="s">
        <v>3413</v>
      </c>
      <c r="C3699" s="561" t="s">
        <v>2763</v>
      </c>
      <c r="D3699" s="561" t="s">
        <v>3655</v>
      </c>
      <c r="E3699" s="562" t="s">
        <v>22</v>
      </c>
      <c r="F3699" s="561" t="s">
        <v>22</v>
      </c>
      <c r="G3699" s="561" t="s">
        <v>30066</v>
      </c>
      <c r="H3699" s="561" t="s">
        <v>3710</v>
      </c>
      <c r="I3699" s="561" t="s">
        <v>23270</v>
      </c>
      <c r="J3699" s="561" t="s">
        <v>24</v>
      </c>
      <c r="K3699" s="562" t="s">
        <v>7836</v>
      </c>
      <c r="L3699" s="561" t="s">
        <v>25</v>
      </c>
    </row>
    <row r="3700" spans="1:12" x14ac:dyDescent="0.25">
      <c r="A3700" s="561" t="s">
        <v>3412</v>
      </c>
      <c r="B3700" s="561" t="s">
        <v>3413</v>
      </c>
      <c r="C3700" s="561" t="s">
        <v>2763</v>
      </c>
      <c r="D3700" s="561" t="s">
        <v>3655</v>
      </c>
      <c r="E3700" s="562" t="s">
        <v>22</v>
      </c>
      <c r="F3700" s="561" t="s">
        <v>22</v>
      </c>
      <c r="G3700" s="561" t="s">
        <v>30067</v>
      </c>
      <c r="H3700" s="561" t="s">
        <v>3711</v>
      </c>
      <c r="I3700" s="561" t="s">
        <v>23270</v>
      </c>
      <c r="J3700" s="561" t="s">
        <v>24</v>
      </c>
      <c r="K3700" s="562" t="s">
        <v>30068</v>
      </c>
      <c r="L3700" s="561" t="s">
        <v>25</v>
      </c>
    </row>
    <row r="3701" spans="1:12" x14ac:dyDescent="0.25">
      <c r="A3701" s="561" t="s">
        <v>3412</v>
      </c>
      <c r="B3701" s="561" t="s">
        <v>3413</v>
      </c>
      <c r="C3701" s="561" t="s">
        <v>2763</v>
      </c>
      <c r="D3701" s="561" t="s">
        <v>3655</v>
      </c>
      <c r="E3701" s="562" t="s">
        <v>22</v>
      </c>
      <c r="F3701" s="561" t="s">
        <v>22</v>
      </c>
      <c r="G3701" s="561" t="s">
        <v>30069</v>
      </c>
      <c r="H3701" s="561" t="s">
        <v>3712</v>
      </c>
      <c r="I3701" s="561" t="s">
        <v>23270</v>
      </c>
      <c r="J3701" s="561" t="s">
        <v>24</v>
      </c>
      <c r="K3701" s="562" t="s">
        <v>34</v>
      </c>
      <c r="L3701" s="561" t="s">
        <v>25</v>
      </c>
    </row>
    <row r="3702" spans="1:12" x14ac:dyDescent="0.25">
      <c r="A3702" s="561" t="s">
        <v>3412</v>
      </c>
      <c r="B3702" s="561" t="s">
        <v>3413</v>
      </c>
      <c r="C3702" s="561" t="s">
        <v>2763</v>
      </c>
      <c r="D3702" s="561" t="s">
        <v>3655</v>
      </c>
      <c r="E3702" s="562" t="s">
        <v>22</v>
      </c>
      <c r="F3702" s="561" t="s">
        <v>22</v>
      </c>
      <c r="G3702" s="561" t="s">
        <v>30070</v>
      </c>
      <c r="H3702" s="561" t="s">
        <v>3713</v>
      </c>
      <c r="I3702" s="561" t="s">
        <v>23270</v>
      </c>
      <c r="J3702" s="561" t="s">
        <v>24</v>
      </c>
      <c r="K3702" s="562" t="s">
        <v>2824</v>
      </c>
      <c r="L3702" s="561" t="s">
        <v>25</v>
      </c>
    </row>
    <row r="3703" spans="1:12" x14ac:dyDescent="0.25">
      <c r="A3703" s="561" t="s">
        <v>3412</v>
      </c>
      <c r="B3703" s="561" t="s">
        <v>3413</v>
      </c>
      <c r="C3703" s="561" t="s">
        <v>2763</v>
      </c>
      <c r="D3703" s="561" t="s">
        <v>3655</v>
      </c>
      <c r="E3703" s="562" t="s">
        <v>22</v>
      </c>
      <c r="F3703" s="561" t="s">
        <v>22</v>
      </c>
      <c r="G3703" s="561" t="s">
        <v>30071</v>
      </c>
      <c r="H3703" s="561" t="s">
        <v>3714</v>
      </c>
      <c r="I3703" s="561" t="s">
        <v>23270</v>
      </c>
      <c r="J3703" s="561" t="s">
        <v>24</v>
      </c>
      <c r="K3703" s="562" t="s">
        <v>5603</v>
      </c>
      <c r="L3703" s="561" t="s">
        <v>25</v>
      </c>
    </row>
    <row r="3704" spans="1:12" x14ac:dyDescent="0.25">
      <c r="A3704" s="561" t="s">
        <v>3412</v>
      </c>
      <c r="B3704" s="561" t="s">
        <v>3413</v>
      </c>
      <c r="C3704" s="561" t="s">
        <v>2763</v>
      </c>
      <c r="D3704" s="561" t="s">
        <v>3655</v>
      </c>
      <c r="E3704" s="562" t="s">
        <v>22</v>
      </c>
      <c r="F3704" s="561" t="s">
        <v>22</v>
      </c>
      <c r="G3704" s="561" t="s">
        <v>30072</v>
      </c>
      <c r="H3704" s="561" t="s">
        <v>3716</v>
      </c>
      <c r="I3704" s="561" t="s">
        <v>23270</v>
      </c>
      <c r="J3704" s="561" t="s">
        <v>24</v>
      </c>
      <c r="K3704" s="562" t="s">
        <v>8710</v>
      </c>
      <c r="L3704" s="561" t="s">
        <v>25</v>
      </c>
    </row>
    <row r="3705" spans="1:12" x14ac:dyDescent="0.25">
      <c r="A3705" s="561" t="s">
        <v>3412</v>
      </c>
      <c r="B3705" s="561" t="s">
        <v>3413</v>
      </c>
      <c r="C3705" s="561" t="s">
        <v>2763</v>
      </c>
      <c r="D3705" s="561" t="s">
        <v>3655</v>
      </c>
      <c r="E3705" s="562" t="s">
        <v>22</v>
      </c>
      <c r="F3705" s="561" t="s">
        <v>22</v>
      </c>
      <c r="G3705" s="561" t="s">
        <v>30073</v>
      </c>
      <c r="H3705" s="561" t="s">
        <v>3718</v>
      </c>
      <c r="I3705" s="561" t="s">
        <v>23270</v>
      </c>
      <c r="J3705" s="561" t="s">
        <v>24</v>
      </c>
      <c r="K3705" s="562" t="s">
        <v>337</v>
      </c>
      <c r="L3705" s="561" t="s">
        <v>25</v>
      </c>
    </row>
    <row r="3706" spans="1:12" x14ac:dyDescent="0.25">
      <c r="A3706" s="561" t="s">
        <v>3412</v>
      </c>
      <c r="B3706" s="561" t="s">
        <v>3413</v>
      </c>
      <c r="C3706" s="561" t="s">
        <v>2763</v>
      </c>
      <c r="D3706" s="561" t="s">
        <v>3655</v>
      </c>
      <c r="E3706" s="562" t="s">
        <v>22</v>
      </c>
      <c r="F3706" s="561" t="s">
        <v>22</v>
      </c>
      <c r="G3706" s="561" t="s">
        <v>30074</v>
      </c>
      <c r="H3706" s="561" t="s">
        <v>3719</v>
      </c>
      <c r="I3706" s="561" t="s">
        <v>23270</v>
      </c>
      <c r="J3706" s="561" t="s">
        <v>24</v>
      </c>
      <c r="K3706" s="562" t="s">
        <v>3827</v>
      </c>
      <c r="L3706" s="561" t="s">
        <v>25</v>
      </c>
    </row>
    <row r="3707" spans="1:12" x14ac:dyDescent="0.25">
      <c r="A3707" s="561" t="s">
        <v>3412</v>
      </c>
      <c r="B3707" s="561" t="s">
        <v>3413</v>
      </c>
      <c r="C3707" s="561" t="s">
        <v>2763</v>
      </c>
      <c r="D3707" s="561" t="s">
        <v>3655</v>
      </c>
      <c r="E3707" s="562" t="s">
        <v>22</v>
      </c>
      <c r="F3707" s="561" t="s">
        <v>22</v>
      </c>
      <c r="G3707" s="561" t="s">
        <v>30075</v>
      </c>
      <c r="H3707" s="561" t="s">
        <v>3721</v>
      </c>
      <c r="I3707" s="561" t="s">
        <v>23270</v>
      </c>
      <c r="J3707" s="561" t="s">
        <v>24</v>
      </c>
      <c r="K3707" s="562" t="s">
        <v>2173</v>
      </c>
      <c r="L3707" s="561" t="s">
        <v>25</v>
      </c>
    </row>
    <row r="3708" spans="1:12" x14ac:dyDescent="0.25">
      <c r="A3708" s="561" t="s">
        <v>3412</v>
      </c>
      <c r="B3708" s="561" t="s">
        <v>3413</v>
      </c>
      <c r="C3708" s="561" t="s">
        <v>2763</v>
      </c>
      <c r="D3708" s="561" t="s">
        <v>3655</v>
      </c>
      <c r="E3708" s="562" t="s">
        <v>22</v>
      </c>
      <c r="F3708" s="561" t="s">
        <v>22</v>
      </c>
      <c r="G3708" s="561" t="s">
        <v>30076</v>
      </c>
      <c r="H3708" s="561" t="s">
        <v>3722</v>
      </c>
      <c r="I3708" s="561" t="s">
        <v>23270</v>
      </c>
      <c r="J3708" s="561" t="s">
        <v>24</v>
      </c>
      <c r="K3708" s="562" t="s">
        <v>7213</v>
      </c>
      <c r="L3708" s="561" t="s">
        <v>25</v>
      </c>
    </row>
    <row r="3709" spans="1:12" x14ac:dyDescent="0.25">
      <c r="A3709" s="561" t="s">
        <v>3412</v>
      </c>
      <c r="B3709" s="561" t="s">
        <v>3413</v>
      </c>
      <c r="C3709" s="561" t="s">
        <v>2763</v>
      </c>
      <c r="D3709" s="561" t="s">
        <v>3655</v>
      </c>
      <c r="E3709" s="562" t="s">
        <v>22</v>
      </c>
      <c r="F3709" s="561" t="s">
        <v>22</v>
      </c>
      <c r="G3709" s="561" t="s">
        <v>30077</v>
      </c>
      <c r="H3709" s="561" t="s">
        <v>3724</v>
      </c>
      <c r="I3709" s="561" t="s">
        <v>23270</v>
      </c>
      <c r="J3709" s="561" t="s">
        <v>24</v>
      </c>
      <c r="K3709" s="562" t="s">
        <v>273</v>
      </c>
      <c r="L3709" s="561" t="s">
        <v>25</v>
      </c>
    </row>
    <row r="3710" spans="1:12" x14ac:dyDescent="0.25">
      <c r="A3710" s="561" t="s">
        <v>3412</v>
      </c>
      <c r="B3710" s="561" t="s">
        <v>3413</v>
      </c>
      <c r="C3710" s="561" t="s">
        <v>2763</v>
      </c>
      <c r="D3710" s="561" t="s">
        <v>3655</v>
      </c>
      <c r="E3710" s="562" t="s">
        <v>22</v>
      </c>
      <c r="F3710" s="561" t="s">
        <v>22</v>
      </c>
      <c r="G3710" s="561" t="s">
        <v>30078</v>
      </c>
      <c r="H3710" s="561" t="s">
        <v>3726</v>
      </c>
      <c r="I3710" s="561" t="s">
        <v>23270</v>
      </c>
      <c r="J3710" s="561" t="s">
        <v>24</v>
      </c>
      <c r="K3710" s="562" t="s">
        <v>7359</v>
      </c>
      <c r="L3710" s="561" t="s">
        <v>25</v>
      </c>
    </row>
    <row r="3711" spans="1:12" x14ac:dyDescent="0.25">
      <c r="A3711" s="561" t="s">
        <v>3412</v>
      </c>
      <c r="B3711" s="561" t="s">
        <v>3413</v>
      </c>
      <c r="C3711" s="561" t="s">
        <v>2763</v>
      </c>
      <c r="D3711" s="561" t="s">
        <v>3655</v>
      </c>
      <c r="E3711" s="562" t="s">
        <v>22</v>
      </c>
      <c r="F3711" s="561" t="s">
        <v>22</v>
      </c>
      <c r="G3711" s="561" t="s">
        <v>30079</v>
      </c>
      <c r="H3711" s="561" t="s">
        <v>3728</v>
      </c>
      <c r="I3711" s="561" t="s">
        <v>23270</v>
      </c>
      <c r="J3711" s="561" t="s">
        <v>24</v>
      </c>
      <c r="K3711" s="562" t="s">
        <v>2486</v>
      </c>
      <c r="L3711" s="561" t="s">
        <v>25</v>
      </c>
    </row>
    <row r="3712" spans="1:12" x14ac:dyDescent="0.25">
      <c r="A3712" s="561" t="s">
        <v>3412</v>
      </c>
      <c r="B3712" s="561" t="s">
        <v>3413</v>
      </c>
      <c r="C3712" s="561" t="s">
        <v>2763</v>
      </c>
      <c r="D3712" s="561" t="s">
        <v>3655</v>
      </c>
      <c r="E3712" s="562" t="s">
        <v>22</v>
      </c>
      <c r="F3712" s="561" t="s">
        <v>22</v>
      </c>
      <c r="G3712" s="561" t="s">
        <v>30080</v>
      </c>
      <c r="H3712" s="561" t="s">
        <v>3729</v>
      </c>
      <c r="I3712" s="561" t="s">
        <v>23270</v>
      </c>
      <c r="J3712" s="561" t="s">
        <v>24</v>
      </c>
      <c r="K3712" s="562" t="s">
        <v>7081</v>
      </c>
      <c r="L3712" s="561" t="s">
        <v>25</v>
      </c>
    </row>
    <row r="3713" spans="1:12" x14ac:dyDescent="0.25">
      <c r="A3713" s="561" t="s">
        <v>3412</v>
      </c>
      <c r="B3713" s="561" t="s">
        <v>3413</v>
      </c>
      <c r="C3713" s="561" t="s">
        <v>2763</v>
      </c>
      <c r="D3713" s="561" t="s">
        <v>3655</v>
      </c>
      <c r="E3713" s="562" t="s">
        <v>22</v>
      </c>
      <c r="F3713" s="561" t="s">
        <v>22</v>
      </c>
      <c r="G3713" s="561" t="s">
        <v>30081</v>
      </c>
      <c r="H3713" s="561" t="s">
        <v>3730</v>
      </c>
      <c r="I3713" s="561" t="s">
        <v>23270</v>
      </c>
      <c r="J3713" s="561" t="s">
        <v>24</v>
      </c>
      <c r="K3713" s="562" t="s">
        <v>5540</v>
      </c>
      <c r="L3713" s="561" t="s">
        <v>25</v>
      </c>
    </row>
    <row r="3714" spans="1:12" x14ac:dyDescent="0.25">
      <c r="A3714" s="561" t="s">
        <v>3412</v>
      </c>
      <c r="B3714" s="561" t="s">
        <v>3413</v>
      </c>
      <c r="C3714" s="561" t="s">
        <v>2763</v>
      </c>
      <c r="D3714" s="561" t="s">
        <v>3655</v>
      </c>
      <c r="E3714" s="562" t="s">
        <v>22</v>
      </c>
      <c r="F3714" s="561" t="s">
        <v>22</v>
      </c>
      <c r="G3714" s="561" t="s">
        <v>30082</v>
      </c>
      <c r="H3714" s="561" t="s">
        <v>3731</v>
      </c>
      <c r="I3714" s="561" t="s">
        <v>23270</v>
      </c>
      <c r="J3714" s="561" t="s">
        <v>24</v>
      </c>
      <c r="K3714" s="562" t="s">
        <v>3665</v>
      </c>
      <c r="L3714" s="561" t="s">
        <v>25</v>
      </c>
    </row>
    <row r="3715" spans="1:12" x14ac:dyDescent="0.25">
      <c r="A3715" s="561" t="s">
        <v>3412</v>
      </c>
      <c r="B3715" s="561" t="s">
        <v>3413</v>
      </c>
      <c r="C3715" s="561" t="s">
        <v>2763</v>
      </c>
      <c r="D3715" s="561" t="s">
        <v>3655</v>
      </c>
      <c r="E3715" s="562" t="s">
        <v>22</v>
      </c>
      <c r="F3715" s="561" t="s">
        <v>22</v>
      </c>
      <c r="G3715" s="561" t="s">
        <v>30083</v>
      </c>
      <c r="H3715" s="561" t="s">
        <v>3733</v>
      </c>
      <c r="I3715" s="561" t="s">
        <v>23270</v>
      </c>
      <c r="J3715" s="561" t="s">
        <v>24</v>
      </c>
      <c r="K3715" s="562" t="s">
        <v>7406</v>
      </c>
      <c r="L3715" s="561" t="s">
        <v>25</v>
      </c>
    </row>
    <row r="3716" spans="1:12" x14ac:dyDescent="0.25">
      <c r="A3716" s="561" t="s">
        <v>3412</v>
      </c>
      <c r="B3716" s="561" t="s">
        <v>3413</v>
      </c>
      <c r="C3716" s="561" t="s">
        <v>2763</v>
      </c>
      <c r="D3716" s="561" t="s">
        <v>3655</v>
      </c>
      <c r="E3716" s="562" t="s">
        <v>22</v>
      </c>
      <c r="F3716" s="561" t="s">
        <v>22</v>
      </c>
      <c r="G3716" s="561" t="s">
        <v>30084</v>
      </c>
      <c r="H3716" s="561" t="s">
        <v>3734</v>
      </c>
      <c r="I3716" s="561" t="s">
        <v>23270</v>
      </c>
      <c r="J3716" s="561" t="s">
        <v>24</v>
      </c>
      <c r="K3716" s="562" t="s">
        <v>30085</v>
      </c>
      <c r="L3716" s="561" t="s">
        <v>25</v>
      </c>
    </row>
    <row r="3717" spans="1:12" x14ac:dyDescent="0.25">
      <c r="A3717" s="561" t="s">
        <v>3412</v>
      </c>
      <c r="B3717" s="561" t="s">
        <v>3413</v>
      </c>
      <c r="C3717" s="561" t="s">
        <v>2763</v>
      </c>
      <c r="D3717" s="561" t="s">
        <v>3655</v>
      </c>
      <c r="E3717" s="562" t="s">
        <v>22</v>
      </c>
      <c r="F3717" s="561" t="s">
        <v>22</v>
      </c>
      <c r="G3717" s="561" t="s">
        <v>30086</v>
      </c>
      <c r="H3717" s="561" t="s">
        <v>3736</v>
      </c>
      <c r="I3717" s="561" t="s">
        <v>23270</v>
      </c>
      <c r="J3717" s="561" t="s">
        <v>24</v>
      </c>
      <c r="K3717" s="562" t="s">
        <v>7624</v>
      </c>
      <c r="L3717" s="561" t="s">
        <v>25</v>
      </c>
    </row>
    <row r="3718" spans="1:12" x14ac:dyDescent="0.25">
      <c r="A3718" s="561" t="s">
        <v>3412</v>
      </c>
      <c r="B3718" s="561" t="s">
        <v>3413</v>
      </c>
      <c r="C3718" s="561" t="s">
        <v>2763</v>
      </c>
      <c r="D3718" s="561" t="s">
        <v>3655</v>
      </c>
      <c r="E3718" s="562" t="s">
        <v>22</v>
      </c>
      <c r="F3718" s="561" t="s">
        <v>22</v>
      </c>
      <c r="G3718" s="561" t="s">
        <v>30087</v>
      </c>
      <c r="H3718" s="561" t="s">
        <v>3737</v>
      </c>
      <c r="I3718" s="561" t="s">
        <v>23270</v>
      </c>
      <c r="J3718" s="561" t="s">
        <v>24</v>
      </c>
      <c r="K3718" s="562" t="s">
        <v>30088</v>
      </c>
      <c r="L3718" s="561" t="s">
        <v>25</v>
      </c>
    </row>
    <row r="3719" spans="1:12" x14ac:dyDescent="0.25">
      <c r="A3719" s="561" t="s">
        <v>3412</v>
      </c>
      <c r="B3719" s="561" t="s">
        <v>3413</v>
      </c>
      <c r="C3719" s="561" t="s">
        <v>2763</v>
      </c>
      <c r="D3719" s="561" t="s">
        <v>3655</v>
      </c>
      <c r="E3719" s="562" t="s">
        <v>22</v>
      </c>
      <c r="F3719" s="561" t="s">
        <v>22</v>
      </c>
      <c r="G3719" s="561" t="s">
        <v>30089</v>
      </c>
      <c r="H3719" s="561" t="s">
        <v>3739</v>
      </c>
      <c r="I3719" s="561" t="s">
        <v>23270</v>
      </c>
      <c r="J3719" s="561" t="s">
        <v>24</v>
      </c>
      <c r="K3719" s="562" t="s">
        <v>8395</v>
      </c>
      <c r="L3719" s="561" t="s">
        <v>25</v>
      </c>
    </row>
    <row r="3720" spans="1:12" x14ac:dyDescent="0.25">
      <c r="A3720" s="561" t="s">
        <v>3412</v>
      </c>
      <c r="B3720" s="561" t="s">
        <v>3413</v>
      </c>
      <c r="C3720" s="561" t="s">
        <v>2763</v>
      </c>
      <c r="D3720" s="561" t="s">
        <v>3655</v>
      </c>
      <c r="E3720" s="562" t="s">
        <v>22</v>
      </c>
      <c r="F3720" s="561" t="s">
        <v>22</v>
      </c>
      <c r="G3720" s="561" t="s">
        <v>30090</v>
      </c>
      <c r="H3720" s="561" t="s">
        <v>3741</v>
      </c>
      <c r="I3720" s="561" t="s">
        <v>23270</v>
      </c>
      <c r="J3720" s="561" t="s">
        <v>24</v>
      </c>
      <c r="K3720" s="562" t="s">
        <v>7520</v>
      </c>
      <c r="L3720" s="561" t="s">
        <v>25</v>
      </c>
    </row>
    <row r="3721" spans="1:12" x14ac:dyDescent="0.25">
      <c r="A3721" s="561" t="s">
        <v>3412</v>
      </c>
      <c r="B3721" s="561" t="s">
        <v>3413</v>
      </c>
      <c r="C3721" s="561" t="s">
        <v>2763</v>
      </c>
      <c r="D3721" s="561" t="s">
        <v>3655</v>
      </c>
      <c r="E3721" s="562" t="s">
        <v>22</v>
      </c>
      <c r="F3721" s="561" t="s">
        <v>22</v>
      </c>
      <c r="G3721" s="561" t="s">
        <v>30091</v>
      </c>
      <c r="H3721" s="561" t="s">
        <v>3743</v>
      </c>
      <c r="I3721" s="561" t="s">
        <v>23270</v>
      </c>
      <c r="J3721" s="561" t="s">
        <v>24</v>
      </c>
      <c r="K3721" s="562" t="s">
        <v>8491</v>
      </c>
      <c r="L3721" s="561" t="s">
        <v>25</v>
      </c>
    </row>
    <row r="3722" spans="1:12" x14ac:dyDescent="0.25">
      <c r="A3722" s="561" t="s">
        <v>3412</v>
      </c>
      <c r="B3722" s="561" t="s">
        <v>3413</v>
      </c>
      <c r="C3722" s="561" t="s">
        <v>2763</v>
      </c>
      <c r="D3722" s="561" t="s">
        <v>3655</v>
      </c>
      <c r="E3722" s="562" t="s">
        <v>22</v>
      </c>
      <c r="F3722" s="561" t="s">
        <v>22</v>
      </c>
      <c r="G3722" s="561" t="s">
        <v>30092</v>
      </c>
      <c r="H3722" s="561" t="s">
        <v>3745</v>
      </c>
      <c r="I3722" s="561" t="s">
        <v>23270</v>
      </c>
      <c r="J3722" s="561" t="s">
        <v>24</v>
      </c>
      <c r="K3722" s="562" t="s">
        <v>5486</v>
      </c>
      <c r="L3722" s="561" t="s">
        <v>25</v>
      </c>
    </row>
    <row r="3723" spans="1:12" x14ac:dyDescent="0.25">
      <c r="A3723" s="561" t="s">
        <v>3412</v>
      </c>
      <c r="B3723" s="561" t="s">
        <v>3413</v>
      </c>
      <c r="C3723" s="561" t="s">
        <v>2763</v>
      </c>
      <c r="D3723" s="561" t="s">
        <v>3655</v>
      </c>
      <c r="E3723" s="562" t="s">
        <v>22</v>
      </c>
      <c r="F3723" s="561" t="s">
        <v>22</v>
      </c>
      <c r="G3723" s="561" t="s">
        <v>30093</v>
      </c>
      <c r="H3723" s="561" t="s">
        <v>3746</v>
      </c>
      <c r="I3723" s="561" t="s">
        <v>23270</v>
      </c>
      <c r="J3723" s="561" t="s">
        <v>24</v>
      </c>
      <c r="K3723" s="562" t="s">
        <v>5755</v>
      </c>
      <c r="L3723" s="561" t="s">
        <v>25</v>
      </c>
    </row>
    <row r="3724" spans="1:12" x14ac:dyDescent="0.25">
      <c r="A3724" s="561" t="s">
        <v>3412</v>
      </c>
      <c r="B3724" s="561" t="s">
        <v>3413</v>
      </c>
      <c r="C3724" s="561" t="s">
        <v>2763</v>
      </c>
      <c r="D3724" s="561" t="s">
        <v>3655</v>
      </c>
      <c r="E3724" s="562" t="s">
        <v>22</v>
      </c>
      <c r="F3724" s="561" t="s">
        <v>22</v>
      </c>
      <c r="G3724" s="561" t="s">
        <v>30094</v>
      </c>
      <c r="H3724" s="561" t="s">
        <v>3747</v>
      </c>
      <c r="I3724" s="561" t="s">
        <v>23270</v>
      </c>
      <c r="J3724" s="561" t="s">
        <v>24</v>
      </c>
      <c r="K3724" s="562" t="s">
        <v>2713</v>
      </c>
      <c r="L3724" s="561" t="s">
        <v>25</v>
      </c>
    </row>
    <row r="3725" spans="1:12" x14ac:dyDescent="0.25">
      <c r="A3725" s="561" t="s">
        <v>3412</v>
      </c>
      <c r="B3725" s="561" t="s">
        <v>3413</v>
      </c>
      <c r="C3725" s="561" t="s">
        <v>2763</v>
      </c>
      <c r="D3725" s="561" t="s">
        <v>3655</v>
      </c>
      <c r="E3725" s="562" t="s">
        <v>22</v>
      </c>
      <c r="F3725" s="561" t="s">
        <v>22</v>
      </c>
      <c r="G3725" s="561" t="s">
        <v>30095</v>
      </c>
      <c r="H3725" s="561" t="s">
        <v>3748</v>
      </c>
      <c r="I3725" s="561" t="s">
        <v>23270</v>
      </c>
      <c r="J3725" s="561" t="s">
        <v>24</v>
      </c>
      <c r="K3725" s="562" t="s">
        <v>6477</v>
      </c>
      <c r="L3725" s="561" t="s">
        <v>25</v>
      </c>
    </row>
    <row r="3726" spans="1:12" x14ac:dyDescent="0.25">
      <c r="A3726" s="561" t="s">
        <v>3412</v>
      </c>
      <c r="B3726" s="561" t="s">
        <v>3413</v>
      </c>
      <c r="C3726" s="561" t="s">
        <v>2763</v>
      </c>
      <c r="D3726" s="561" t="s">
        <v>3655</v>
      </c>
      <c r="E3726" s="562" t="s">
        <v>22</v>
      </c>
      <c r="F3726" s="561" t="s">
        <v>22</v>
      </c>
      <c r="G3726" s="561" t="s">
        <v>30096</v>
      </c>
      <c r="H3726" s="561" t="s">
        <v>3749</v>
      </c>
      <c r="I3726" s="561" t="s">
        <v>23270</v>
      </c>
      <c r="J3726" s="561" t="s">
        <v>24</v>
      </c>
      <c r="K3726" s="562" t="s">
        <v>3616</v>
      </c>
      <c r="L3726" s="561" t="s">
        <v>25</v>
      </c>
    </row>
    <row r="3727" spans="1:12" x14ac:dyDescent="0.25">
      <c r="A3727" s="561" t="s">
        <v>3412</v>
      </c>
      <c r="B3727" s="561" t="s">
        <v>3413</v>
      </c>
      <c r="C3727" s="561" t="s">
        <v>2763</v>
      </c>
      <c r="D3727" s="561" t="s">
        <v>3655</v>
      </c>
      <c r="E3727" s="562" t="s">
        <v>22</v>
      </c>
      <c r="F3727" s="561" t="s">
        <v>22</v>
      </c>
      <c r="G3727" s="561" t="s">
        <v>30097</v>
      </c>
      <c r="H3727" s="561" t="s">
        <v>3750</v>
      </c>
      <c r="I3727" s="561" t="s">
        <v>23270</v>
      </c>
      <c r="J3727" s="561" t="s">
        <v>24</v>
      </c>
      <c r="K3727" s="562" t="s">
        <v>29380</v>
      </c>
      <c r="L3727" s="561" t="s">
        <v>25</v>
      </c>
    </row>
    <row r="3728" spans="1:12" x14ac:dyDescent="0.25">
      <c r="A3728" s="561" t="s">
        <v>3412</v>
      </c>
      <c r="B3728" s="561" t="s">
        <v>3413</v>
      </c>
      <c r="C3728" s="561" t="s">
        <v>2763</v>
      </c>
      <c r="D3728" s="561" t="s">
        <v>3655</v>
      </c>
      <c r="E3728" s="562" t="s">
        <v>22</v>
      </c>
      <c r="F3728" s="561" t="s">
        <v>22</v>
      </c>
      <c r="G3728" s="561" t="s">
        <v>30098</v>
      </c>
      <c r="H3728" s="561" t="s">
        <v>3751</v>
      </c>
      <c r="I3728" s="561" t="s">
        <v>23270</v>
      </c>
      <c r="J3728" s="561" t="s">
        <v>24</v>
      </c>
      <c r="K3728" s="562" t="s">
        <v>30099</v>
      </c>
      <c r="L3728" s="561" t="s">
        <v>25</v>
      </c>
    </row>
    <row r="3729" spans="1:12" x14ac:dyDescent="0.25">
      <c r="A3729" s="561" t="s">
        <v>3412</v>
      </c>
      <c r="B3729" s="561" t="s">
        <v>3413</v>
      </c>
      <c r="C3729" s="561" t="s">
        <v>2763</v>
      </c>
      <c r="D3729" s="561" t="s">
        <v>3655</v>
      </c>
      <c r="E3729" s="562" t="s">
        <v>22</v>
      </c>
      <c r="F3729" s="561" t="s">
        <v>22</v>
      </c>
      <c r="G3729" s="561" t="s">
        <v>30100</v>
      </c>
      <c r="H3729" s="561" t="s">
        <v>3752</v>
      </c>
      <c r="I3729" s="561" t="s">
        <v>23270</v>
      </c>
      <c r="J3729" s="561" t="s">
        <v>24</v>
      </c>
      <c r="K3729" s="562" t="s">
        <v>30101</v>
      </c>
      <c r="L3729" s="561" t="s">
        <v>25</v>
      </c>
    </row>
    <row r="3730" spans="1:12" x14ac:dyDescent="0.25">
      <c r="A3730" s="561" t="s">
        <v>3412</v>
      </c>
      <c r="B3730" s="561" t="s">
        <v>3413</v>
      </c>
      <c r="C3730" s="561" t="s">
        <v>2763</v>
      </c>
      <c r="D3730" s="561" t="s">
        <v>3655</v>
      </c>
      <c r="E3730" s="562" t="s">
        <v>22</v>
      </c>
      <c r="F3730" s="561" t="s">
        <v>22</v>
      </c>
      <c r="G3730" s="561" t="s">
        <v>30102</v>
      </c>
      <c r="H3730" s="561" t="s">
        <v>3753</v>
      </c>
      <c r="I3730" s="561" t="s">
        <v>23270</v>
      </c>
      <c r="J3730" s="561" t="s">
        <v>24</v>
      </c>
      <c r="K3730" s="562" t="s">
        <v>605</v>
      </c>
      <c r="L3730" s="561" t="s">
        <v>25</v>
      </c>
    </row>
    <row r="3731" spans="1:12" x14ac:dyDescent="0.25">
      <c r="A3731" s="561" t="s">
        <v>3412</v>
      </c>
      <c r="B3731" s="561" t="s">
        <v>3413</v>
      </c>
      <c r="C3731" s="561" t="s">
        <v>2763</v>
      </c>
      <c r="D3731" s="561" t="s">
        <v>3655</v>
      </c>
      <c r="E3731" s="562" t="s">
        <v>22</v>
      </c>
      <c r="F3731" s="561" t="s">
        <v>22</v>
      </c>
      <c r="G3731" s="561" t="s">
        <v>30103</v>
      </c>
      <c r="H3731" s="561" t="s">
        <v>3754</v>
      </c>
      <c r="I3731" s="561" t="s">
        <v>23270</v>
      </c>
      <c r="J3731" s="561" t="s">
        <v>24</v>
      </c>
      <c r="K3731" s="562" t="s">
        <v>3351</v>
      </c>
      <c r="L3731" s="561" t="s">
        <v>25</v>
      </c>
    </row>
    <row r="3732" spans="1:12" x14ac:dyDescent="0.25">
      <c r="A3732" s="561" t="s">
        <v>3412</v>
      </c>
      <c r="B3732" s="561" t="s">
        <v>3413</v>
      </c>
      <c r="C3732" s="561" t="s">
        <v>2763</v>
      </c>
      <c r="D3732" s="561" t="s">
        <v>3655</v>
      </c>
      <c r="E3732" s="562" t="s">
        <v>22</v>
      </c>
      <c r="F3732" s="561" t="s">
        <v>22</v>
      </c>
      <c r="G3732" s="561" t="s">
        <v>30104</v>
      </c>
      <c r="H3732" s="561" t="s">
        <v>3755</v>
      </c>
      <c r="I3732" s="561" t="s">
        <v>23270</v>
      </c>
      <c r="J3732" s="561" t="s">
        <v>24</v>
      </c>
      <c r="K3732" s="562" t="s">
        <v>2780</v>
      </c>
      <c r="L3732" s="561" t="s">
        <v>25</v>
      </c>
    </row>
    <row r="3733" spans="1:12" x14ac:dyDescent="0.25">
      <c r="A3733" s="561" t="s">
        <v>3412</v>
      </c>
      <c r="B3733" s="561" t="s">
        <v>3413</v>
      </c>
      <c r="C3733" s="561" t="s">
        <v>2763</v>
      </c>
      <c r="D3733" s="561" t="s">
        <v>3655</v>
      </c>
      <c r="E3733" s="562" t="s">
        <v>22</v>
      </c>
      <c r="F3733" s="561" t="s">
        <v>22</v>
      </c>
      <c r="G3733" s="561" t="s">
        <v>30105</v>
      </c>
      <c r="H3733" s="561" t="s">
        <v>3756</v>
      </c>
      <c r="I3733" s="561" t="s">
        <v>23270</v>
      </c>
      <c r="J3733" s="561" t="s">
        <v>24</v>
      </c>
      <c r="K3733" s="562" t="s">
        <v>30106</v>
      </c>
      <c r="L3733" s="561" t="s">
        <v>25</v>
      </c>
    </row>
    <row r="3734" spans="1:12" x14ac:dyDescent="0.25">
      <c r="A3734" s="561" t="s">
        <v>3412</v>
      </c>
      <c r="B3734" s="561" t="s">
        <v>3413</v>
      </c>
      <c r="C3734" s="561" t="s">
        <v>2763</v>
      </c>
      <c r="D3734" s="561" t="s">
        <v>3655</v>
      </c>
      <c r="E3734" s="562" t="s">
        <v>22</v>
      </c>
      <c r="F3734" s="561" t="s">
        <v>22</v>
      </c>
      <c r="G3734" s="561" t="s">
        <v>30107</v>
      </c>
      <c r="H3734" s="561" t="s">
        <v>3757</v>
      </c>
      <c r="I3734" s="561" t="s">
        <v>23270</v>
      </c>
      <c r="J3734" s="561" t="s">
        <v>24</v>
      </c>
      <c r="K3734" s="562" t="s">
        <v>6269</v>
      </c>
      <c r="L3734" s="561" t="s">
        <v>25</v>
      </c>
    </row>
    <row r="3735" spans="1:12" x14ac:dyDescent="0.25">
      <c r="A3735" s="561" t="s">
        <v>3412</v>
      </c>
      <c r="B3735" s="561" t="s">
        <v>3413</v>
      </c>
      <c r="C3735" s="561" t="s">
        <v>2763</v>
      </c>
      <c r="D3735" s="561" t="s">
        <v>3655</v>
      </c>
      <c r="E3735" s="562" t="s">
        <v>22</v>
      </c>
      <c r="F3735" s="561" t="s">
        <v>22</v>
      </c>
      <c r="G3735" s="561" t="s">
        <v>30108</v>
      </c>
      <c r="H3735" s="561" t="s">
        <v>3758</v>
      </c>
      <c r="I3735" s="561" t="s">
        <v>23270</v>
      </c>
      <c r="J3735" s="561" t="s">
        <v>24</v>
      </c>
      <c r="K3735" s="562" t="s">
        <v>1925</v>
      </c>
      <c r="L3735" s="561" t="s">
        <v>25</v>
      </c>
    </row>
    <row r="3736" spans="1:12" x14ac:dyDescent="0.25">
      <c r="A3736" s="561" t="s">
        <v>3412</v>
      </c>
      <c r="B3736" s="561" t="s">
        <v>3413</v>
      </c>
      <c r="C3736" s="561" t="s">
        <v>2763</v>
      </c>
      <c r="D3736" s="561" t="s">
        <v>3655</v>
      </c>
      <c r="E3736" s="562" t="s">
        <v>22</v>
      </c>
      <c r="F3736" s="561" t="s">
        <v>22</v>
      </c>
      <c r="G3736" s="561" t="s">
        <v>30109</v>
      </c>
      <c r="H3736" s="561" t="s">
        <v>3760</v>
      </c>
      <c r="I3736" s="561" t="s">
        <v>23270</v>
      </c>
      <c r="J3736" s="561" t="s">
        <v>24</v>
      </c>
      <c r="K3736" s="562" t="s">
        <v>8446</v>
      </c>
      <c r="L3736" s="561" t="s">
        <v>25</v>
      </c>
    </row>
    <row r="3737" spans="1:12" x14ac:dyDescent="0.25">
      <c r="A3737" s="561" t="s">
        <v>3412</v>
      </c>
      <c r="B3737" s="561" t="s">
        <v>3413</v>
      </c>
      <c r="C3737" s="561" t="s">
        <v>2763</v>
      </c>
      <c r="D3737" s="561" t="s">
        <v>3655</v>
      </c>
      <c r="E3737" s="562" t="s">
        <v>22</v>
      </c>
      <c r="F3737" s="561" t="s">
        <v>22</v>
      </c>
      <c r="G3737" s="561" t="s">
        <v>30110</v>
      </c>
      <c r="H3737" s="561" t="s">
        <v>3761</v>
      </c>
      <c r="I3737" s="561" t="s">
        <v>23270</v>
      </c>
      <c r="J3737" s="561" t="s">
        <v>24</v>
      </c>
      <c r="K3737" s="562" t="s">
        <v>2477</v>
      </c>
      <c r="L3737" s="561" t="s">
        <v>25</v>
      </c>
    </row>
    <row r="3738" spans="1:12" x14ac:dyDescent="0.25">
      <c r="A3738" s="561" t="s">
        <v>3412</v>
      </c>
      <c r="B3738" s="561" t="s">
        <v>3413</v>
      </c>
      <c r="C3738" s="561" t="s">
        <v>2763</v>
      </c>
      <c r="D3738" s="561" t="s">
        <v>3655</v>
      </c>
      <c r="E3738" s="562" t="s">
        <v>22</v>
      </c>
      <c r="F3738" s="561" t="s">
        <v>22</v>
      </c>
      <c r="G3738" s="561" t="s">
        <v>30111</v>
      </c>
      <c r="H3738" s="561" t="s">
        <v>3762</v>
      </c>
      <c r="I3738" s="561" t="s">
        <v>23270</v>
      </c>
      <c r="J3738" s="561" t="s">
        <v>24</v>
      </c>
      <c r="K3738" s="562" t="s">
        <v>7184</v>
      </c>
      <c r="L3738" s="561" t="s">
        <v>25</v>
      </c>
    </row>
    <row r="3739" spans="1:12" x14ac:dyDescent="0.25">
      <c r="A3739" s="561" t="s">
        <v>3412</v>
      </c>
      <c r="B3739" s="561" t="s">
        <v>3413</v>
      </c>
      <c r="C3739" s="561" t="s">
        <v>2763</v>
      </c>
      <c r="D3739" s="561" t="s">
        <v>3655</v>
      </c>
      <c r="E3739" s="562" t="s">
        <v>22</v>
      </c>
      <c r="F3739" s="561" t="s">
        <v>22</v>
      </c>
      <c r="G3739" s="561" t="s">
        <v>30112</v>
      </c>
      <c r="H3739" s="561" t="s">
        <v>3764</v>
      </c>
      <c r="I3739" s="561" t="s">
        <v>23270</v>
      </c>
      <c r="J3739" s="561" t="s">
        <v>24</v>
      </c>
      <c r="K3739" s="562" t="s">
        <v>8279</v>
      </c>
      <c r="L3739" s="561" t="s">
        <v>25</v>
      </c>
    </row>
    <row r="3740" spans="1:12" x14ac:dyDescent="0.25">
      <c r="A3740" s="561" t="s">
        <v>3412</v>
      </c>
      <c r="B3740" s="561" t="s">
        <v>3413</v>
      </c>
      <c r="C3740" s="561" t="s">
        <v>2763</v>
      </c>
      <c r="D3740" s="561" t="s">
        <v>3655</v>
      </c>
      <c r="E3740" s="562" t="s">
        <v>22</v>
      </c>
      <c r="F3740" s="561" t="s">
        <v>22</v>
      </c>
      <c r="G3740" s="561" t="s">
        <v>30113</v>
      </c>
      <c r="H3740" s="561" t="s">
        <v>3765</v>
      </c>
      <c r="I3740" s="561" t="s">
        <v>23270</v>
      </c>
      <c r="J3740" s="561" t="s">
        <v>24</v>
      </c>
      <c r="K3740" s="562" t="s">
        <v>2351</v>
      </c>
      <c r="L3740" s="561" t="s">
        <v>25</v>
      </c>
    </row>
    <row r="3741" spans="1:12" x14ac:dyDescent="0.25">
      <c r="A3741" s="561" t="s">
        <v>3412</v>
      </c>
      <c r="B3741" s="561" t="s">
        <v>3413</v>
      </c>
      <c r="C3741" s="561" t="s">
        <v>2763</v>
      </c>
      <c r="D3741" s="561" t="s">
        <v>3655</v>
      </c>
      <c r="E3741" s="562" t="s">
        <v>22</v>
      </c>
      <c r="F3741" s="561" t="s">
        <v>22</v>
      </c>
      <c r="G3741" s="561" t="s">
        <v>30114</v>
      </c>
      <c r="H3741" s="561" t="s">
        <v>3766</v>
      </c>
      <c r="I3741" s="561" t="s">
        <v>23270</v>
      </c>
      <c r="J3741" s="561" t="s">
        <v>24</v>
      </c>
      <c r="K3741" s="562" t="s">
        <v>1186</v>
      </c>
      <c r="L3741" s="561" t="s">
        <v>25</v>
      </c>
    </row>
    <row r="3742" spans="1:12" x14ac:dyDescent="0.25">
      <c r="A3742" s="561" t="s">
        <v>3412</v>
      </c>
      <c r="B3742" s="561" t="s">
        <v>3413</v>
      </c>
      <c r="C3742" s="561" t="s">
        <v>2763</v>
      </c>
      <c r="D3742" s="561" t="s">
        <v>3655</v>
      </c>
      <c r="E3742" s="562" t="s">
        <v>22</v>
      </c>
      <c r="F3742" s="561" t="s">
        <v>22</v>
      </c>
      <c r="G3742" s="561" t="s">
        <v>30115</v>
      </c>
      <c r="H3742" s="561" t="s">
        <v>3768</v>
      </c>
      <c r="I3742" s="561" t="s">
        <v>23270</v>
      </c>
      <c r="J3742" s="561" t="s">
        <v>24</v>
      </c>
      <c r="K3742" s="562" t="s">
        <v>7502</v>
      </c>
      <c r="L3742" s="561" t="s">
        <v>25</v>
      </c>
    </row>
    <row r="3743" spans="1:12" x14ac:dyDescent="0.25">
      <c r="A3743" s="561" t="s">
        <v>3412</v>
      </c>
      <c r="B3743" s="561" t="s">
        <v>3413</v>
      </c>
      <c r="C3743" s="561" t="s">
        <v>2763</v>
      </c>
      <c r="D3743" s="561" t="s">
        <v>3655</v>
      </c>
      <c r="E3743" s="562" t="s">
        <v>22</v>
      </c>
      <c r="F3743" s="561" t="s">
        <v>22</v>
      </c>
      <c r="G3743" s="561" t="s">
        <v>30116</v>
      </c>
      <c r="H3743" s="561" t="s">
        <v>3769</v>
      </c>
      <c r="I3743" s="561" t="s">
        <v>23270</v>
      </c>
      <c r="J3743" s="561" t="s">
        <v>24</v>
      </c>
      <c r="K3743" s="562" t="s">
        <v>4200</v>
      </c>
      <c r="L3743" s="561" t="s">
        <v>25</v>
      </c>
    </row>
    <row r="3744" spans="1:12" x14ac:dyDescent="0.25">
      <c r="A3744" s="561" t="s">
        <v>3412</v>
      </c>
      <c r="B3744" s="561" t="s">
        <v>3413</v>
      </c>
      <c r="C3744" s="561" t="s">
        <v>2763</v>
      </c>
      <c r="D3744" s="561" t="s">
        <v>3655</v>
      </c>
      <c r="E3744" s="562" t="s">
        <v>22</v>
      </c>
      <c r="F3744" s="561" t="s">
        <v>22</v>
      </c>
      <c r="G3744" s="561" t="s">
        <v>30117</v>
      </c>
      <c r="H3744" s="561" t="s">
        <v>3770</v>
      </c>
      <c r="I3744" s="561" t="s">
        <v>23270</v>
      </c>
      <c r="J3744" s="561" t="s">
        <v>24</v>
      </c>
      <c r="K3744" s="562" t="s">
        <v>3351</v>
      </c>
      <c r="L3744" s="561" t="s">
        <v>25</v>
      </c>
    </row>
    <row r="3745" spans="1:12" x14ac:dyDescent="0.25">
      <c r="A3745" s="561" t="s">
        <v>3412</v>
      </c>
      <c r="B3745" s="561" t="s">
        <v>3413</v>
      </c>
      <c r="C3745" s="561" t="s">
        <v>2763</v>
      </c>
      <c r="D3745" s="561" t="s">
        <v>3655</v>
      </c>
      <c r="E3745" s="562" t="s">
        <v>22</v>
      </c>
      <c r="F3745" s="561" t="s">
        <v>22</v>
      </c>
      <c r="G3745" s="561" t="s">
        <v>30118</v>
      </c>
      <c r="H3745" s="561" t="s">
        <v>3771</v>
      </c>
      <c r="I3745" s="561" t="s">
        <v>23270</v>
      </c>
      <c r="J3745" s="561" t="s">
        <v>24</v>
      </c>
      <c r="K3745" s="562" t="s">
        <v>30119</v>
      </c>
      <c r="L3745" s="561" t="s">
        <v>25</v>
      </c>
    </row>
    <row r="3746" spans="1:12" x14ac:dyDescent="0.25">
      <c r="A3746" s="561" t="s">
        <v>3412</v>
      </c>
      <c r="B3746" s="561" t="s">
        <v>3413</v>
      </c>
      <c r="C3746" s="561" t="s">
        <v>2763</v>
      </c>
      <c r="D3746" s="561" t="s">
        <v>3655</v>
      </c>
      <c r="E3746" s="562" t="s">
        <v>22</v>
      </c>
      <c r="F3746" s="561" t="s">
        <v>22</v>
      </c>
      <c r="G3746" s="561" t="s">
        <v>30120</v>
      </c>
      <c r="H3746" s="561" t="s">
        <v>3772</v>
      </c>
      <c r="I3746" s="561" t="s">
        <v>23270</v>
      </c>
      <c r="J3746" s="561" t="s">
        <v>24</v>
      </c>
      <c r="K3746" s="562" t="s">
        <v>25703</v>
      </c>
      <c r="L3746" s="561" t="s">
        <v>25</v>
      </c>
    </row>
    <row r="3747" spans="1:12" x14ac:dyDescent="0.25">
      <c r="A3747" s="561" t="s">
        <v>3412</v>
      </c>
      <c r="B3747" s="561" t="s">
        <v>3413</v>
      </c>
      <c r="C3747" s="561" t="s">
        <v>2763</v>
      </c>
      <c r="D3747" s="561" t="s">
        <v>3655</v>
      </c>
      <c r="E3747" s="562" t="s">
        <v>22</v>
      </c>
      <c r="F3747" s="561" t="s">
        <v>22</v>
      </c>
      <c r="G3747" s="561" t="s">
        <v>30121</v>
      </c>
      <c r="H3747" s="561" t="s">
        <v>3774</v>
      </c>
      <c r="I3747" s="561" t="s">
        <v>23270</v>
      </c>
      <c r="J3747" s="561" t="s">
        <v>24</v>
      </c>
      <c r="K3747" s="562" t="s">
        <v>7966</v>
      </c>
      <c r="L3747" s="561" t="s">
        <v>25</v>
      </c>
    </row>
    <row r="3748" spans="1:12" x14ac:dyDescent="0.25">
      <c r="A3748" s="561" t="s">
        <v>3412</v>
      </c>
      <c r="B3748" s="561" t="s">
        <v>3413</v>
      </c>
      <c r="C3748" s="561" t="s">
        <v>2763</v>
      </c>
      <c r="D3748" s="561" t="s">
        <v>3655</v>
      </c>
      <c r="E3748" s="562" t="s">
        <v>22</v>
      </c>
      <c r="F3748" s="561" t="s">
        <v>22</v>
      </c>
      <c r="G3748" s="561" t="s">
        <v>30122</v>
      </c>
      <c r="H3748" s="561" t="s">
        <v>3776</v>
      </c>
      <c r="I3748" s="561" t="s">
        <v>23270</v>
      </c>
      <c r="J3748" s="561" t="s">
        <v>24</v>
      </c>
      <c r="K3748" s="562" t="s">
        <v>2678</v>
      </c>
      <c r="L3748" s="561" t="s">
        <v>25</v>
      </c>
    </row>
    <row r="3749" spans="1:12" x14ac:dyDescent="0.25">
      <c r="A3749" s="561" t="s">
        <v>3412</v>
      </c>
      <c r="B3749" s="561" t="s">
        <v>3413</v>
      </c>
      <c r="C3749" s="561" t="s">
        <v>2763</v>
      </c>
      <c r="D3749" s="561" t="s">
        <v>3655</v>
      </c>
      <c r="E3749" s="562" t="s">
        <v>22</v>
      </c>
      <c r="F3749" s="561" t="s">
        <v>22</v>
      </c>
      <c r="G3749" s="561" t="s">
        <v>30123</v>
      </c>
      <c r="H3749" s="561" t="s">
        <v>3777</v>
      </c>
      <c r="I3749" s="561" t="s">
        <v>23270</v>
      </c>
      <c r="J3749" s="561" t="s">
        <v>24</v>
      </c>
      <c r="K3749" s="562" t="s">
        <v>7565</v>
      </c>
      <c r="L3749" s="561" t="s">
        <v>25</v>
      </c>
    </row>
    <row r="3750" spans="1:12" x14ac:dyDescent="0.25">
      <c r="A3750" s="561" t="s">
        <v>3412</v>
      </c>
      <c r="B3750" s="561" t="s">
        <v>3413</v>
      </c>
      <c r="C3750" s="561" t="s">
        <v>2763</v>
      </c>
      <c r="D3750" s="561" t="s">
        <v>3655</v>
      </c>
      <c r="E3750" s="562" t="s">
        <v>22</v>
      </c>
      <c r="F3750" s="561" t="s">
        <v>22</v>
      </c>
      <c r="G3750" s="561" t="s">
        <v>30124</v>
      </c>
      <c r="H3750" s="561" t="s">
        <v>3779</v>
      </c>
      <c r="I3750" s="561" t="s">
        <v>23270</v>
      </c>
      <c r="J3750" s="561" t="s">
        <v>24</v>
      </c>
      <c r="K3750" s="562" t="s">
        <v>3849</v>
      </c>
      <c r="L3750" s="561" t="s">
        <v>25</v>
      </c>
    </row>
    <row r="3751" spans="1:12" x14ac:dyDescent="0.25">
      <c r="A3751" s="561" t="s">
        <v>3412</v>
      </c>
      <c r="B3751" s="561" t="s">
        <v>3413</v>
      </c>
      <c r="C3751" s="561" t="s">
        <v>2763</v>
      </c>
      <c r="D3751" s="561" t="s">
        <v>3655</v>
      </c>
      <c r="E3751" s="562" t="s">
        <v>22</v>
      </c>
      <c r="F3751" s="561" t="s">
        <v>22</v>
      </c>
      <c r="G3751" s="561" t="s">
        <v>30125</v>
      </c>
      <c r="H3751" s="561" t="s">
        <v>3780</v>
      </c>
      <c r="I3751" s="561" t="s">
        <v>23270</v>
      </c>
      <c r="J3751" s="561" t="s">
        <v>24</v>
      </c>
      <c r="K3751" s="562" t="s">
        <v>2398</v>
      </c>
      <c r="L3751" s="561" t="s">
        <v>25</v>
      </c>
    </row>
    <row r="3752" spans="1:12" x14ac:dyDescent="0.25">
      <c r="A3752" s="561" t="s">
        <v>3412</v>
      </c>
      <c r="B3752" s="561" t="s">
        <v>3413</v>
      </c>
      <c r="C3752" s="561" t="s">
        <v>2763</v>
      </c>
      <c r="D3752" s="561" t="s">
        <v>3655</v>
      </c>
      <c r="E3752" s="562" t="s">
        <v>22</v>
      </c>
      <c r="F3752" s="561" t="s">
        <v>22</v>
      </c>
      <c r="G3752" s="561" t="s">
        <v>30126</v>
      </c>
      <c r="H3752" s="561" t="s">
        <v>3781</v>
      </c>
      <c r="I3752" s="561" t="s">
        <v>23270</v>
      </c>
      <c r="J3752" s="561" t="s">
        <v>24</v>
      </c>
      <c r="K3752" s="562" t="s">
        <v>2736</v>
      </c>
      <c r="L3752" s="561" t="s">
        <v>25</v>
      </c>
    </row>
    <row r="3753" spans="1:12" x14ac:dyDescent="0.25">
      <c r="A3753" s="561" t="s">
        <v>3412</v>
      </c>
      <c r="B3753" s="561" t="s">
        <v>3413</v>
      </c>
      <c r="C3753" s="561" t="s">
        <v>2763</v>
      </c>
      <c r="D3753" s="561" t="s">
        <v>3655</v>
      </c>
      <c r="E3753" s="562" t="s">
        <v>22</v>
      </c>
      <c r="F3753" s="561" t="s">
        <v>22</v>
      </c>
      <c r="G3753" s="561" t="s">
        <v>30127</v>
      </c>
      <c r="H3753" s="561" t="s">
        <v>3783</v>
      </c>
      <c r="I3753" s="561" t="s">
        <v>23270</v>
      </c>
      <c r="J3753" s="561" t="s">
        <v>24</v>
      </c>
      <c r="K3753" s="562" t="s">
        <v>8164</v>
      </c>
      <c r="L3753" s="561" t="s">
        <v>25</v>
      </c>
    </row>
    <row r="3754" spans="1:12" x14ac:dyDescent="0.25">
      <c r="A3754" s="561" t="s">
        <v>3412</v>
      </c>
      <c r="B3754" s="561" t="s">
        <v>3413</v>
      </c>
      <c r="C3754" s="561" t="s">
        <v>2763</v>
      </c>
      <c r="D3754" s="561" t="s">
        <v>3655</v>
      </c>
      <c r="E3754" s="562" t="s">
        <v>22</v>
      </c>
      <c r="F3754" s="561" t="s">
        <v>22</v>
      </c>
      <c r="G3754" s="561" t="s">
        <v>30128</v>
      </c>
      <c r="H3754" s="561" t="s">
        <v>3785</v>
      </c>
      <c r="I3754" s="561" t="s">
        <v>23270</v>
      </c>
      <c r="J3754" s="561" t="s">
        <v>24</v>
      </c>
      <c r="K3754" s="562" t="s">
        <v>116</v>
      </c>
      <c r="L3754" s="561" t="s">
        <v>25</v>
      </c>
    </row>
    <row r="3755" spans="1:12" x14ac:dyDescent="0.25">
      <c r="A3755" s="561" t="s">
        <v>3412</v>
      </c>
      <c r="B3755" s="561" t="s">
        <v>3413</v>
      </c>
      <c r="C3755" s="561" t="s">
        <v>2763</v>
      </c>
      <c r="D3755" s="561" t="s">
        <v>3655</v>
      </c>
      <c r="E3755" s="562" t="s">
        <v>22</v>
      </c>
      <c r="F3755" s="561" t="s">
        <v>22</v>
      </c>
      <c r="G3755" s="561" t="s">
        <v>30129</v>
      </c>
      <c r="H3755" s="561" t="s">
        <v>3787</v>
      </c>
      <c r="I3755" s="561" t="s">
        <v>23270</v>
      </c>
      <c r="J3755" s="561" t="s">
        <v>24</v>
      </c>
      <c r="K3755" s="562" t="s">
        <v>7160</v>
      </c>
      <c r="L3755" s="561" t="s">
        <v>25</v>
      </c>
    </row>
    <row r="3756" spans="1:12" x14ac:dyDescent="0.25">
      <c r="A3756" s="561" t="s">
        <v>3412</v>
      </c>
      <c r="B3756" s="561" t="s">
        <v>3413</v>
      </c>
      <c r="C3756" s="561" t="s">
        <v>2763</v>
      </c>
      <c r="D3756" s="561" t="s">
        <v>3655</v>
      </c>
      <c r="E3756" s="562" t="s">
        <v>22</v>
      </c>
      <c r="F3756" s="561" t="s">
        <v>22</v>
      </c>
      <c r="G3756" s="561" t="s">
        <v>30130</v>
      </c>
      <c r="H3756" s="561" t="s">
        <v>3789</v>
      </c>
      <c r="I3756" s="561" t="s">
        <v>23270</v>
      </c>
      <c r="J3756" s="561" t="s">
        <v>24</v>
      </c>
      <c r="K3756" s="562" t="s">
        <v>7604</v>
      </c>
      <c r="L3756" s="561" t="s">
        <v>25</v>
      </c>
    </row>
    <row r="3757" spans="1:12" x14ac:dyDescent="0.25">
      <c r="A3757" s="561" t="s">
        <v>3412</v>
      </c>
      <c r="B3757" s="561" t="s">
        <v>3413</v>
      </c>
      <c r="C3757" s="561" t="s">
        <v>2763</v>
      </c>
      <c r="D3757" s="561" t="s">
        <v>3655</v>
      </c>
      <c r="E3757" s="562" t="s">
        <v>22</v>
      </c>
      <c r="F3757" s="561" t="s">
        <v>22</v>
      </c>
      <c r="G3757" s="561" t="s">
        <v>30131</v>
      </c>
      <c r="H3757" s="561" t="s">
        <v>3790</v>
      </c>
      <c r="I3757" s="561" t="s">
        <v>23270</v>
      </c>
      <c r="J3757" s="561" t="s">
        <v>24</v>
      </c>
      <c r="K3757" s="562" t="s">
        <v>5651</v>
      </c>
      <c r="L3757" s="561" t="s">
        <v>25</v>
      </c>
    </row>
    <row r="3758" spans="1:12" x14ac:dyDescent="0.25">
      <c r="A3758" s="561" t="s">
        <v>3412</v>
      </c>
      <c r="B3758" s="561" t="s">
        <v>3413</v>
      </c>
      <c r="C3758" s="561" t="s">
        <v>2763</v>
      </c>
      <c r="D3758" s="561" t="s">
        <v>3655</v>
      </c>
      <c r="E3758" s="562" t="s">
        <v>22</v>
      </c>
      <c r="F3758" s="561" t="s">
        <v>22</v>
      </c>
      <c r="G3758" s="561" t="s">
        <v>30132</v>
      </c>
      <c r="H3758" s="561" t="s">
        <v>3792</v>
      </c>
      <c r="I3758" s="561" t="s">
        <v>23270</v>
      </c>
      <c r="J3758" s="561" t="s">
        <v>24</v>
      </c>
      <c r="K3758" s="562" t="s">
        <v>6924</v>
      </c>
      <c r="L3758" s="561" t="s">
        <v>25</v>
      </c>
    </row>
    <row r="3759" spans="1:12" x14ac:dyDescent="0.25">
      <c r="A3759" s="561" t="s">
        <v>3412</v>
      </c>
      <c r="B3759" s="561" t="s">
        <v>3413</v>
      </c>
      <c r="C3759" s="561" t="s">
        <v>2763</v>
      </c>
      <c r="D3759" s="561" t="s">
        <v>3655</v>
      </c>
      <c r="E3759" s="562" t="s">
        <v>22</v>
      </c>
      <c r="F3759" s="561" t="s">
        <v>22</v>
      </c>
      <c r="G3759" s="561" t="s">
        <v>30133</v>
      </c>
      <c r="H3759" s="561" t="s">
        <v>3793</v>
      </c>
      <c r="I3759" s="561" t="s">
        <v>23270</v>
      </c>
      <c r="J3759" s="561" t="s">
        <v>24</v>
      </c>
      <c r="K3759" s="562" t="s">
        <v>8692</v>
      </c>
      <c r="L3759" s="561" t="s">
        <v>25</v>
      </c>
    </row>
    <row r="3760" spans="1:12" x14ac:dyDescent="0.25">
      <c r="A3760" s="561" t="s">
        <v>3412</v>
      </c>
      <c r="B3760" s="561" t="s">
        <v>3413</v>
      </c>
      <c r="C3760" s="561" t="s">
        <v>2763</v>
      </c>
      <c r="D3760" s="561" t="s">
        <v>3655</v>
      </c>
      <c r="E3760" s="562" t="s">
        <v>22</v>
      </c>
      <c r="F3760" s="561" t="s">
        <v>22</v>
      </c>
      <c r="G3760" s="561" t="s">
        <v>30134</v>
      </c>
      <c r="H3760" s="561" t="s">
        <v>3795</v>
      </c>
      <c r="I3760" s="561" t="s">
        <v>23270</v>
      </c>
      <c r="J3760" s="561" t="s">
        <v>24</v>
      </c>
      <c r="K3760" s="562" t="s">
        <v>30135</v>
      </c>
      <c r="L3760" s="561" t="s">
        <v>25</v>
      </c>
    </row>
    <row r="3761" spans="1:12" x14ac:dyDescent="0.25">
      <c r="A3761" s="561" t="s">
        <v>3412</v>
      </c>
      <c r="B3761" s="561" t="s">
        <v>3413</v>
      </c>
      <c r="C3761" s="561" t="s">
        <v>2763</v>
      </c>
      <c r="D3761" s="561" t="s">
        <v>3655</v>
      </c>
      <c r="E3761" s="562" t="s">
        <v>22</v>
      </c>
      <c r="F3761" s="561" t="s">
        <v>22</v>
      </c>
      <c r="G3761" s="561" t="s">
        <v>30136</v>
      </c>
      <c r="H3761" s="561" t="s">
        <v>3796</v>
      </c>
      <c r="I3761" s="561" t="s">
        <v>23270</v>
      </c>
      <c r="J3761" s="561" t="s">
        <v>24</v>
      </c>
      <c r="K3761" s="562" t="s">
        <v>30137</v>
      </c>
      <c r="L3761" s="561" t="s">
        <v>25</v>
      </c>
    </row>
    <row r="3762" spans="1:12" x14ac:dyDescent="0.25">
      <c r="A3762" s="561" t="s">
        <v>3412</v>
      </c>
      <c r="B3762" s="561" t="s">
        <v>3413</v>
      </c>
      <c r="C3762" s="561" t="s">
        <v>2763</v>
      </c>
      <c r="D3762" s="561" t="s">
        <v>3655</v>
      </c>
      <c r="E3762" s="562" t="s">
        <v>22</v>
      </c>
      <c r="F3762" s="561" t="s">
        <v>22</v>
      </c>
      <c r="G3762" s="561" t="s">
        <v>30138</v>
      </c>
      <c r="H3762" s="561" t="s">
        <v>3797</v>
      </c>
      <c r="I3762" s="561" t="s">
        <v>23270</v>
      </c>
      <c r="J3762" s="561" t="s">
        <v>24</v>
      </c>
      <c r="K3762" s="562" t="s">
        <v>8102</v>
      </c>
      <c r="L3762" s="561" t="s">
        <v>25</v>
      </c>
    </row>
    <row r="3763" spans="1:12" x14ac:dyDescent="0.25">
      <c r="A3763" s="561" t="s">
        <v>3412</v>
      </c>
      <c r="B3763" s="561" t="s">
        <v>3413</v>
      </c>
      <c r="C3763" s="561" t="s">
        <v>2763</v>
      </c>
      <c r="D3763" s="561" t="s">
        <v>3655</v>
      </c>
      <c r="E3763" s="562" t="s">
        <v>22</v>
      </c>
      <c r="F3763" s="561" t="s">
        <v>22</v>
      </c>
      <c r="G3763" s="561" t="s">
        <v>30139</v>
      </c>
      <c r="H3763" s="561" t="s">
        <v>3798</v>
      </c>
      <c r="I3763" s="561" t="s">
        <v>23270</v>
      </c>
      <c r="J3763" s="561" t="s">
        <v>24</v>
      </c>
      <c r="K3763" s="562" t="s">
        <v>7983</v>
      </c>
      <c r="L3763" s="561" t="s">
        <v>25</v>
      </c>
    </row>
    <row r="3764" spans="1:12" x14ac:dyDescent="0.25">
      <c r="A3764" s="561" t="s">
        <v>3412</v>
      </c>
      <c r="B3764" s="561" t="s">
        <v>3413</v>
      </c>
      <c r="C3764" s="561" t="s">
        <v>2763</v>
      </c>
      <c r="D3764" s="561" t="s">
        <v>3655</v>
      </c>
      <c r="E3764" s="562" t="s">
        <v>22</v>
      </c>
      <c r="F3764" s="561" t="s">
        <v>22</v>
      </c>
      <c r="G3764" s="561" t="s">
        <v>30140</v>
      </c>
      <c r="H3764" s="561" t="s">
        <v>3799</v>
      </c>
      <c r="I3764" s="561" t="s">
        <v>23270</v>
      </c>
      <c r="J3764" s="561" t="s">
        <v>24</v>
      </c>
      <c r="K3764" s="562" t="s">
        <v>30141</v>
      </c>
      <c r="L3764" s="561" t="s">
        <v>25</v>
      </c>
    </row>
    <row r="3765" spans="1:12" x14ac:dyDescent="0.25">
      <c r="A3765" s="561" t="s">
        <v>3412</v>
      </c>
      <c r="B3765" s="561" t="s">
        <v>3413</v>
      </c>
      <c r="C3765" s="561" t="s">
        <v>2763</v>
      </c>
      <c r="D3765" s="561" t="s">
        <v>3655</v>
      </c>
      <c r="E3765" s="562" t="s">
        <v>22</v>
      </c>
      <c r="F3765" s="561" t="s">
        <v>22</v>
      </c>
      <c r="G3765" s="561" t="s">
        <v>30142</v>
      </c>
      <c r="H3765" s="561" t="s">
        <v>3800</v>
      </c>
      <c r="I3765" s="561" t="s">
        <v>23270</v>
      </c>
      <c r="J3765" s="561" t="s">
        <v>24</v>
      </c>
      <c r="K3765" s="562" t="s">
        <v>30143</v>
      </c>
      <c r="L3765" s="561" t="s">
        <v>25</v>
      </c>
    </row>
    <row r="3766" spans="1:12" x14ac:dyDescent="0.25">
      <c r="A3766" s="561" t="s">
        <v>3412</v>
      </c>
      <c r="B3766" s="561" t="s">
        <v>3413</v>
      </c>
      <c r="C3766" s="561" t="s">
        <v>2763</v>
      </c>
      <c r="D3766" s="561" t="s">
        <v>3655</v>
      </c>
      <c r="E3766" s="562" t="s">
        <v>22</v>
      </c>
      <c r="F3766" s="561" t="s">
        <v>22</v>
      </c>
      <c r="G3766" s="561" t="s">
        <v>30144</v>
      </c>
      <c r="H3766" s="561" t="s">
        <v>3801</v>
      </c>
      <c r="I3766" s="561" t="s">
        <v>23270</v>
      </c>
      <c r="J3766" s="561" t="s">
        <v>24</v>
      </c>
      <c r="K3766" s="562" t="s">
        <v>2671</v>
      </c>
      <c r="L3766" s="561" t="s">
        <v>25</v>
      </c>
    </row>
    <row r="3767" spans="1:12" x14ac:dyDescent="0.25">
      <c r="A3767" s="561" t="s">
        <v>3412</v>
      </c>
      <c r="B3767" s="561" t="s">
        <v>3413</v>
      </c>
      <c r="C3767" s="561" t="s">
        <v>2763</v>
      </c>
      <c r="D3767" s="561" t="s">
        <v>3655</v>
      </c>
      <c r="E3767" s="562" t="s">
        <v>22</v>
      </c>
      <c r="F3767" s="561" t="s">
        <v>22</v>
      </c>
      <c r="G3767" s="561" t="s">
        <v>30145</v>
      </c>
      <c r="H3767" s="561" t="s">
        <v>3802</v>
      </c>
      <c r="I3767" s="561" t="s">
        <v>23270</v>
      </c>
      <c r="J3767" s="561" t="s">
        <v>24</v>
      </c>
      <c r="K3767" s="562" t="s">
        <v>30146</v>
      </c>
      <c r="L3767" s="561" t="s">
        <v>25</v>
      </c>
    </row>
    <row r="3768" spans="1:12" x14ac:dyDescent="0.25">
      <c r="A3768" s="561" t="s">
        <v>3412</v>
      </c>
      <c r="B3768" s="561" t="s">
        <v>3413</v>
      </c>
      <c r="C3768" s="561" t="s">
        <v>2763</v>
      </c>
      <c r="D3768" s="561" t="s">
        <v>3655</v>
      </c>
      <c r="E3768" s="562" t="s">
        <v>22</v>
      </c>
      <c r="F3768" s="561" t="s">
        <v>22</v>
      </c>
      <c r="G3768" s="561" t="s">
        <v>30147</v>
      </c>
      <c r="H3768" s="561" t="s">
        <v>3803</v>
      </c>
      <c r="I3768" s="561" t="s">
        <v>23270</v>
      </c>
      <c r="J3768" s="561" t="s">
        <v>24</v>
      </c>
      <c r="K3768" s="562" t="s">
        <v>30148</v>
      </c>
      <c r="L3768" s="561" t="s">
        <v>25</v>
      </c>
    </row>
    <row r="3769" spans="1:12" x14ac:dyDescent="0.25">
      <c r="A3769" s="561" t="s">
        <v>3412</v>
      </c>
      <c r="B3769" s="561" t="s">
        <v>3413</v>
      </c>
      <c r="C3769" s="561" t="s">
        <v>2763</v>
      </c>
      <c r="D3769" s="561" t="s">
        <v>3655</v>
      </c>
      <c r="E3769" s="562" t="s">
        <v>22</v>
      </c>
      <c r="F3769" s="561" t="s">
        <v>22</v>
      </c>
      <c r="G3769" s="561" t="s">
        <v>30149</v>
      </c>
      <c r="H3769" s="561" t="s">
        <v>3804</v>
      </c>
      <c r="I3769" s="561" t="s">
        <v>23270</v>
      </c>
      <c r="J3769" s="561" t="s">
        <v>24</v>
      </c>
      <c r="K3769" s="562" t="s">
        <v>30150</v>
      </c>
      <c r="L3769" s="561" t="s">
        <v>25</v>
      </c>
    </row>
    <row r="3770" spans="1:12" x14ac:dyDescent="0.25">
      <c r="A3770" s="561" t="s">
        <v>3412</v>
      </c>
      <c r="B3770" s="561" t="s">
        <v>3413</v>
      </c>
      <c r="C3770" s="561" t="s">
        <v>2763</v>
      </c>
      <c r="D3770" s="561" t="s">
        <v>3655</v>
      </c>
      <c r="E3770" s="562" t="s">
        <v>22</v>
      </c>
      <c r="F3770" s="561" t="s">
        <v>22</v>
      </c>
      <c r="G3770" s="561" t="s">
        <v>30151</v>
      </c>
      <c r="H3770" s="561" t="s">
        <v>3805</v>
      </c>
      <c r="I3770" s="561" t="s">
        <v>23270</v>
      </c>
      <c r="J3770" s="561" t="s">
        <v>24</v>
      </c>
      <c r="K3770" s="562" t="s">
        <v>30152</v>
      </c>
      <c r="L3770" s="561" t="s">
        <v>25</v>
      </c>
    </row>
    <row r="3771" spans="1:12" x14ac:dyDescent="0.25">
      <c r="A3771" s="561" t="s">
        <v>3412</v>
      </c>
      <c r="B3771" s="561" t="s">
        <v>3413</v>
      </c>
      <c r="C3771" s="561" t="s">
        <v>2763</v>
      </c>
      <c r="D3771" s="561" t="s">
        <v>3655</v>
      </c>
      <c r="E3771" s="562" t="s">
        <v>22</v>
      </c>
      <c r="F3771" s="561" t="s">
        <v>22</v>
      </c>
      <c r="G3771" s="561" t="s">
        <v>30153</v>
      </c>
      <c r="H3771" s="561" t="s">
        <v>3807</v>
      </c>
      <c r="I3771" s="561" t="s">
        <v>23270</v>
      </c>
      <c r="J3771" s="561" t="s">
        <v>24</v>
      </c>
      <c r="K3771" s="562" t="s">
        <v>30154</v>
      </c>
      <c r="L3771" s="561" t="s">
        <v>25</v>
      </c>
    </row>
    <row r="3772" spans="1:12" x14ac:dyDescent="0.25">
      <c r="A3772" s="561" t="s">
        <v>3412</v>
      </c>
      <c r="B3772" s="561" t="s">
        <v>3413</v>
      </c>
      <c r="C3772" s="561" t="s">
        <v>2763</v>
      </c>
      <c r="D3772" s="561" t="s">
        <v>3655</v>
      </c>
      <c r="E3772" s="562" t="s">
        <v>22</v>
      </c>
      <c r="F3772" s="561" t="s">
        <v>22</v>
      </c>
      <c r="G3772" s="561" t="s">
        <v>30155</v>
      </c>
      <c r="H3772" s="561" t="s">
        <v>3808</v>
      </c>
      <c r="I3772" s="561" t="s">
        <v>23270</v>
      </c>
      <c r="J3772" s="561" t="s">
        <v>24</v>
      </c>
      <c r="K3772" s="562" t="s">
        <v>7385</v>
      </c>
      <c r="L3772" s="561" t="s">
        <v>25</v>
      </c>
    </row>
    <row r="3773" spans="1:12" x14ac:dyDescent="0.25">
      <c r="A3773" s="561" t="s">
        <v>3412</v>
      </c>
      <c r="B3773" s="561" t="s">
        <v>3413</v>
      </c>
      <c r="C3773" s="561" t="s">
        <v>2763</v>
      </c>
      <c r="D3773" s="561" t="s">
        <v>3655</v>
      </c>
      <c r="E3773" s="562" t="s">
        <v>22</v>
      </c>
      <c r="F3773" s="561" t="s">
        <v>22</v>
      </c>
      <c r="G3773" s="561" t="s">
        <v>30156</v>
      </c>
      <c r="H3773" s="561" t="s">
        <v>3809</v>
      </c>
      <c r="I3773" s="561" t="s">
        <v>23270</v>
      </c>
      <c r="J3773" s="561" t="s">
        <v>24</v>
      </c>
      <c r="K3773" s="562" t="s">
        <v>7168</v>
      </c>
      <c r="L3773" s="561" t="s">
        <v>25</v>
      </c>
    </row>
    <row r="3774" spans="1:12" x14ac:dyDescent="0.25">
      <c r="A3774" s="561" t="s">
        <v>3412</v>
      </c>
      <c r="B3774" s="561" t="s">
        <v>3413</v>
      </c>
      <c r="C3774" s="561" t="s">
        <v>2763</v>
      </c>
      <c r="D3774" s="561" t="s">
        <v>3655</v>
      </c>
      <c r="E3774" s="562" t="s">
        <v>22</v>
      </c>
      <c r="F3774" s="561" t="s">
        <v>22</v>
      </c>
      <c r="G3774" s="561" t="s">
        <v>30157</v>
      </c>
      <c r="H3774" s="561" t="s">
        <v>3811</v>
      </c>
      <c r="I3774" s="561" t="s">
        <v>23270</v>
      </c>
      <c r="J3774" s="561" t="s">
        <v>24</v>
      </c>
      <c r="K3774" s="562" t="s">
        <v>1498</v>
      </c>
      <c r="L3774" s="561" t="s">
        <v>25</v>
      </c>
    </row>
    <row r="3775" spans="1:12" x14ac:dyDescent="0.25">
      <c r="A3775" s="561" t="s">
        <v>3412</v>
      </c>
      <c r="B3775" s="561" t="s">
        <v>3413</v>
      </c>
      <c r="C3775" s="561" t="s">
        <v>2763</v>
      </c>
      <c r="D3775" s="561" t="s">
        <v>3655</v>
      </c>
      <c r="E3775" s="562" t="s">
        <v>22</v>
      </c>
      <c r="F3775" s="561" t="s">
        <v>22</v>
      </c>
      <c r="G3775" s="561" t="s">
        <v>30158</v>
      </c>
      <c r="H3775" s="561" t="s">
        <v>3813</v>
      </c>
      <c r="I3775" s="561" t="s">
        <v>23270</v>
      </c>
      <c r="J3775" s="561" t="s">
        <v>24</v>
      </c>
      <c r="K3775" s="562" t="s">
        <v>30159</v>
      </c>
      <c r="L3775" s="561" t="s">
        <v>25</v>
      </c>
    </row>
    <row r="3776" spans="1:12" x14ac:dyDescent="0.25">
      <c r="A3776" s="561" t="s">
        <v>3412</v>
      </c>
      <c r="B3776" s="561" t="s">
        <v>3413</v>
      </c>
      <c r="C3776" s="561" t="s">
        <v>2763</v>
      </c>
      <c r="D3776" s="561" t="s">
        <v>3655</v>
      </c>
      <c r="E3776" s="562" t="s">
        <v>22</v>
      </c>
      <c r="F3776" s="561" t="s">
        <v>22</v>
      </c>
      <c r="G3776" s="561" t="s">
        <v>30160</v>
      </c>
      <c r="H3776" s="561" t="s">
        <v>3814</v>
      </c>
      <c r="I3776" s="561" t="s">
        <v>23270</v>
      </c>
      <c r="J3776" s="561" t="s">
        <v>24</v>
      </c>
      <c r="K3776" s="562" t="s">
        <v>7943</v>
      </c>
      <c r="L3776" s="561" t="s">
        <v>25</v>
      </c>
    </row>
    <row r="3777" spans="1:12" x14ac:dyDescent="0.25">
      <c r="A3777" s="561" t="s">
        <v>3412</v>
      </c>
      <c r="B3777" s="561" t="s">
        <v>3413</v>
      </c>
      <c r="C3777" s="561" t="s">
        <v>2763</v>
      </c>
      <c r="D3777" s="561" t="s">
        <v>3655</v>
      </c>
      <c r="E3777" s="562" t="s">
        <v>22</v>
      </c>
      <c r="F3777" s="561" t="s">
        <v>22</v>
      </c>
      <c r="G3777" s="561" t="s">
        <v>30161</v>
      </c>
      <c r="H3777" s="561" t="s">
        <v>3816</v>
      </c>
      <c r="I3777" s="561" t="s">
        <v>23270</v>
      </c>
      <c r="J3777" s="561" t="s">
        <v>24</v>
      </c>
      <c r="K3777" s="562" t="s">
        <v>30162</v>
      </c>
      <c r="L3777" s="561" t="s">
        <v>25</v>
      </c>
    </row>
    <row r="3778" spans="1:12" x14ac:dyDescent="0.25">
      <c r="A3778" s="561" t="s">
        <v>3412</v>
      </c>
      <c r="B3778" s="561" t="s">
        <v>3413</v>
      </c>
      <c r="C3778" s="561" t="s">
        <v>2763</v>
      </c>
      <c r="D3778" s="561" t="s">
        <v>3655</v>
      </c>
      <c r="E3778" s="562" t="s">
        <v>22</v>
      </c>
      <c r="F3778" s="561" t="s">
        <v>22</v>
      </c>
      <c r="G3778" s="561" t="s">
        <v>30163</v>
      </c>
      <c r="H3778" s="561" t="s">
        <v>3817</v>
      </c>
      <c r="I3778" s="561" t="s">
        <v>23270</v>
      </c>
      <c r="J3778" s="561" t="s">
        <v>24</v>
      </c>
      <c r="K3778" s="562" t="s">
        <v>30164</v>
      </c>
      <c r="L3778" s="561" t="s">
        <v>25</v>
      </c>
    </row>
    <row r="3779" spans="1:12" x14ac:dyDescent="0.25">
      <c r="A3779" s="561" t="s">
        <v>3412</v>
      </c>
      <c r="B3779" s="561" t="s">
        <v>3413</v>
      </c>
      <c r="C3779" s="561" t="s">
        <v>2763</v>
      </c>
      <c r="D3779" s="561" t="s">
        <v>3655</v>
      </c>
      <c r="E3779" s="562" t="s">
        <v>22</v>
      </c>
      <c r="F3779" s="561" t="s">
        <v>22</v>
      </c>
      <c r="G3779" s="561" t="s">
        <v>30165</v>
      </c>
      <c r="H3779" s="561" t="s">
        <v>3819</v>
      </c>
      <c r="I3779" s="561" t="s">
        <v>23270</v>
      </c>
      <c r="J3779" s="561" t="s">
        <v>24</v>
      </c>
      <c r="K3779" s="562" t="s">
        <v>30166</v>
      </c>
      <c r="L3779" s="561" t="s">
        <v>25</v>
      </c>
    </row>
    <row r="3780" spans="1:12" x14ac:dyDescent="0.25">
      <c r="A3780" s="561" t="s">
        <v>3412</v>
      </c>
      <c r="B3780" s="561" t="s">
        <v>3413</v>
      </c>
      <c r="C3780" s="561" t="s">
        <v>2763</v>
      </c>
      <c r="D3780" s="561" t="s">
        <v>3655</v>
      </c>
      <c r="E3780" s="562" t="s">
        <v>22</v>
      </c>
      <c r="F3780" s="561" t="s">
        <v>22</v>
      </c>
      <c r="G3780" s="561" t="s">
        <v>30167</v>
      </c>
      <c r="H3780" s="561" t="s">
        <v>3820</v>
      </c>
      <c r="I3780" s="561" t="s">
        <v>23270</v>
      </c>
      <c r="J3780" s="561" t="s">
        <v>24</v>
      </c>
      <c r="K3780" s="562" t="s">
        <v>7062</v>
      </c>
      <c r="L3780" s="561" t="s">
        <v>25</v>
      </c>
    </row>
    <row r="3781" spans="1:12" x14ac:dyDescent="0.25">
      <c r="A3781" s="561" t="s">
        <v>3412</v>
      </c>
      <c r="B3781" s="561" t="s">
        <v>3413</v>
      </c>
      <c r="C3781" s="561" t="s">
        <v>2763</v>
      </c>
      <c r="D3781" s="561" t="s">
        <v>3655</v>
      </c>
      <c r="E3781" s="562" t="s">
        <v>22</v>
      </c>
      <c r="F3781" s="561" t="s">
        <v>22</v>
      </c>
      <c r="G3781" s="561" t="s">
        <v>30168</v>
      </c>
      <c r="H3781" s="561" t="s">
        <v>3821</v>
      </c>
      <c r="I3781" s="561" t="s">
        <v>23270</v>
      </c>
      <c r="J3781" s="561" t="s">
        <v>24</v>
      </c>
      <c r="K3781" s="562" t="s">
        <v>30169</v>
      </c>
      <c r="L3781" s="561" t="s">
        <v>25</v>
      </c>
    </row>
    <row r="3782" spans="1:12" x14ac:dyDescent="0.25">
      <c r="A3782" s="561" t="s">
        <v>3412</v>
      </c>
      <c r="B3782" s="561" t="s">
        <v>3413</v>
      </c>
      <c r="C3782" s="561" t="s">
        <v>2763</v>
      </c>
      <c r="D3782" s="561" t="s">
        <v>3655</v>
      </c>
      <c r="E3782" s="562" t="s">
        <v>22</v>
      </c>
      <c r="F3782" s="561" t="s">
        <v>22</v>
      </c>
      <c r="G3782" s="561" t="s">
        <v>30170</v>
      </c>
      <c r="H3782" s="561" t="s">
        <v>3822</v>
      </c>
      <c r="I3782" s="561" t="s">
        <v>23270</v>
      </c>
      <c r="J3782" s="561" t="s">
        <v>24</v>
      </c>
      <c r="K3782" s="562" t="s">
        <v>5007</v>
      </c>
      <c r="L3782" s="561" t="s">
        <v>25</v>
      </c>
    </row>
    <row r="3783" spans="1:12" x14ac:dyDescent="0.25">
      <c r="A3783" s="561" t="s">
        <v>3412</v>
      </c>
      <c r="B3783" s="561" t="s">
        <v>3413</v>
      </c>
      <c r="C3783" s="561" t="s">
        <v>2763</v>
      </c>
      <c r="D3783" s="561" t="s">
        <v>3655</v>
      </c>
      <c r="E3783" s="562" t="s">
        <v>22</v>
      </c>
      <c r="F3783" s="561" t="s">
        <v>22</v>
      </c>
      <c r="G3783" s="561" t="s">
        <v>30171</v>
      </c>
      <c r="H3783" s="561" t="s">
        <v>3823</v>
      </c>
      <c r="I3783" s="561" t="s">
        <v>23270</v>
      </c>
      <c r="J3783" s="561" t="s">
        <v>24</v>
      </c>
      <c r="K3783" s="562" t="s">
        <v>27391</v>
      </c>
      <c r="L3783" s="561" t="s">
        <v>25</v>
      </c>
    </row>
    <row r="3784" spans="1:12" x14ac:dyDescent="0.25">
      <c r="A3784" s="561" t="s">
        <v>3412</v>
      </c>
      <c r="B3784" s="561" t="s">
        <v>3413</v>
      </c>
      <c r="C3784" s="561" t="s">
        <v>2763</v>
      </c>
      <c r="D3784" s="561" t="s">
        <v>3655</v>
      </c>
      <c r="E3784" s="562" t="s">
        <v>22</v>
      </c>
      <c r="F3784" s="561" t="s">
        <v>22</v>
      </c>
      <c r="G3784" s="561" t="s">
        <v>30172</v>
      </c>
      <c r="H3784" s="561" t="s">
        <v>3824</v>
      </c>
      <c r="I3784" s="561" t="s">
        <v>23270</v>
      </c>
      <c r="J3784" s="561" t="s">
        <v>24</v>
      </c>
      <c r="K3784" s="562" t="s">
        <v>30135</v>
      </c>
      <c r="L3784" s="561" t="s">
        <v>25</v>
      </c>
    </row>
    <row r="3785" spans="1:12" x14ac:dyDescent="0.25">
      <c r="A3785" s="561" t="s">
        <v>3412</v>
      </c>
      <c r="B3785" s="561" t="s">
        <v>3413</v>
      </c>
      <c r="C3785" s="561" t="s">
        <v>2763</v>
      </c>
      <c r="D3785" s="561" t="s">
        <v>3655</v>
      </c>
      <c r="E3785" s="562" t="s">
        <v>22</v>
      </c>
      <c r="F3785" s="561" t="s">
        <v>22</v>
      </c>
      <c r="G3785" s="561" t="s">
        <v>30173</v>
      </c>
      <c r="H3785" s="561" t="s">
        <v>3825</v>
      </c>
      <c r="I3785" s="561" t="s">
        <v>23270</v>
      </c>
      <c r="J3785" s="561" t="s">
        <v>24</v>
      </c>
      <c r="K3785" s="562" t="s">
        <v>30174</v>
      </c>
      <c r="L3785" s="561" t="s">
        <v>25</v>
      </c>
    </row>
    <row r="3786" spans="1:12" x14ac:dyDescent="0.25">
      <c r="A3786" s="561" t="s">
        <v>3412</v>
      </c>
      <c r="B3786" s="561" t="s">
        <v>3413</v>
      </c>
      <c r="C3786" s="561" t="s">
        <v>2763</v>
      </c>
      <c r="D3786" s="561" t="s">
        <v>3655</v>
      </c>
      <c r="E3786" s="562" t="s">
        <v>22</v>
      </c>
      <c r="F3786" s="561" t="s">
        <v>22</v>
      </c>
      <c r="G3786" s="561" t="s">
        <v>30175</v>
      </c>
      <c r="H3786" s="561" t="s">
        <v>3826</v>
      </c>
      <c r="I3786" s="561" t="s">
        <v>23270</v>
      </c>
      <c r="J3786" s="561" t="s">
        <v>24</v>
      </c>
      <c r="K3786" s="562" t="s">
        <v>7593</v>
      </c>
      <c r="L3786" s="561" t="s">
        <v>25</v>
      </c>
    </row>
    <row r="3787" spans="1:12" x14ac:dyDescent="0.25">
      <c r="A3787" s="561" t="s">
        <v>3412</v>
      </c>
      <c r="B3787" s="561" t="s">
        <v>3413</v>
      </c>
      <c r="C3787" s="561" t="s">
        <v>2763</v>
      </c>
      <c r="D3787" s="561" t="s">
        <v>3655</v>
      </c>
      <c r="E3787" s="562" t="s">
        <v>22</v>
      </c>
      <c r="F3787" s="561" t="s">
        <v>22</v>
      </c>
      <c r="G3787" s="561" t="s">
        <v>30176</v>
      </c>
      <c r="H3787" s="561" t="s">
        <v>3828</v>
      </c>
      <c r="I3787" s="561" t="s">
        <v>23270</v>
      </c>
      <c r="J3787" s="561" t="s">
        <v>24</v>
      </c>
      <c r="K3787" s="562" t="s">
        <v>30174</v>
      </c>
      <c r="L3787" s="561" t="s">
        <v>25</v>
      </c>
    </row>
    <row r="3788" spans="1:12" x14ac:dyDescent="0.25">
      <c r="A3788" s="561" t="s">
        <v>3412</v>
      </c>
      <c r="B3788" s="561" t="s">
        <v>3413</v>
      </c>
      <c r="C3788" s="561" t="s">
        <v>2763</v>
      </c>
      <c r="D3788" s="561" t="s">
        <v>3655</v>
      </c>
      <c r="E3788" s="562" t="s">
        <v>22</v>
      </c>
      <c r="F3788" s="561" t="s">
        <v>22</v>
      </c>
      <c r="G3788" s="561" t="s">
        <v>30177</v>
      </c>
      <c r="H3788" s="561" t="s">
        <v>3829</v>
      </c>
      <c r="I3788" s="561" t="s">
        <v>23270</v>
      </c>
      <c r="J3788" s="561" t="s">
        <v>24</v>
      </c>
      <c r="K3788" s="562" t="s">
        <v>5042</v>
      </c>
      <c r="L3788" s="561" t="s">
        <v>25</v>
      </c>
    </row>
    <row r="3789" spans="1:12" x14ac:dyDescent="0.25">
      <c r="A3789" s="561" t="s">
        <v>3412</v>
      </c>
      <c r="B3789" s="561" t="s">
        <v>3413</v>
      </c>
      <c r="C3789" s="561" t="s">
        <v>2763</v>
      </c>
      <c r="D3789" s="561" t="s">
        <v>3655</v>
      </c>
      <c r="E3789" s="562" t="s">
        <v>22</v>
      </c>
      <c r="F3789" s="561" t="s">
        <v>22</v>
      </c>
      <c r="G3789" s="561" t="s">
        <v>30178</v>
      </c>
      <c r="H3789" s="561" t="s">
        <v>3830</v>
      </c>
      <c r="I3789" s="561" t="s">
        <v>23270</v>
      </c>
      <c r="J3789" s="561" t="s">
        <v>24</v>
      </c>
      <c r="K3789" s="562" t="s">
        <v>30179</v>
      </c>
      <c r="L3789" s="561" t="s">
        <v>25</v>
      </c>
    </row>
    <row r="3790" spans="1:12" x14ac:dyDescent="0.25">
      <c r="A3790" s="561" t="s">
        <v>3412</v>
      </c>
      <c r="B3790" s="561" t="s">
        <v>3413</v>
      </c>
      <c r="C3790" s="561" t="s">
        <v>2763</v>
      </c>
      <c r="D3790" s="561" t="s">
        <v>3655</v>
      </c>
      <c r="E3790" s="562" t="s">
        <v>22</v>
      </c>
      <c r="F3790" s="561" t="s">
        <v>22</v>
      </c>
      <c r="G3790" s="561" t="s">
        <v>30180</v>
      </c>
      <c r="H3790" s="561" t="s">
        <v>3831</v>
      </c>
      <c r="I3790" s="561" t="s">
        <v>23270</v>
      </c>
      <c r="J3790" s="561" t="s">
        <v>24</v>
      </c>
      <c r="K3790" s="562" t="s">
        <v>748</v>
      </c>
      <c r="L3790" s="561" t="s">
        <v>25</v>
      </c>
    </row>
    <row r="3791" spans="1:12" x14ac:dyDescent="0.25">
      <c r="A3791" s="561" t="s">
        <v>3412</v>
      </c>
      <c r="B3791" s="561" t="s">
        <v>3413</v>
      </c>
      <c r="C3791" s="561" t="s">
        <v>2763</v>
      </c>
      <c r="D3791" s="561" t="s">
        <v>3655</v>
      </c>
      <c r="E3791" s="562" t="s">
        <v>22</v>
      </c>
      <c r="F3791" s="561" t="s">
        <v>22</v>
      </c>
      <c r="G3791" s="561" t="s">
        <v>30181</v>
      </c>
      <c r="H3791" s="561" t="s">
        <v>3832</v>
      </c>
      <c r="I3791" s="561" t="s">
        <v>23270</v>
      </c>
      <c r="J3791" s="561" t="s">
        <v>24</v>
      </c>
      <c r="K3791" s="562" t="s">
        <v>1465</v>
      </c>
      <c r="L3791" s="561" t="s">
        <v>25</v>
      </c>
    </row>
    <row r="3792" spans="1:12" x14ac:dyDescent="0.25">
      <c r="A3792" s="561" t="s">
        <v>3412</v>
      </c>
      <c r="B3792" s="561" t="s">
        <v>3413</v>
      </c>
      <c r="C3792" s="561" t="s">
        <v>2763</v>
      </c>
      <c r="D3792" s="561" t="s">
        <v>3655</v>
      </c>
      <c r="E3792" s="562" t="s">
        <v>22</v>
      </c>
      <c r="F3792" s="561" t="s">
        <v>22</v>
      </c>
      <c r="G3792" s="561" t="s">
        <v>30182</v>
      </c>
      <c r="H3792" s="561" t="s">
        <v>30183</v>
      </c>
      <c r="I3792" s="561" t="s">
        <v>23270</v>
      </c>
      <c r="J3792" s="561" t="s">
        <v>24</v>
      </c>
      <c r="K3792" s="562" t="s">
        <v>7320</v>
      </c>
      <c r="L3792" s="561" t="s">
        <v>25</v>
      </c>
    </row>
    <row r="3793" spans="1:12" x14ac:dyDescent="0.25">
      <c r="A3793" s="561" t="s">
        <v>3412</v>
      </c>
      <c r="B3793" s="561" t="s">
        <v>3413</v>
      </c>
      <c r="C3793" s="561" t="s">
        <v>2763</v>
      </c>
      <c r="D3793" s="561" t="s">
        <v>3655</v>
      </c>
      <c r="E3793" s="562" t="s">
        <v>22</v>
      </c>
      <c r="F3793" s="561" t="s">
        <v>22</v>
      </c>
      <c r="G3793" s="561" t="s">
        <v>30184</v>
      </c>
      <c r="H3793" s="561" t="s">
        <v>3833</v>
      </c>
      <c r="I3793" s="561" t="s">
        <v>23270</v>
      </c>
      <c r="J3793" s="561" t="s">
        <v>24</v>
      </c>
      <c r="K3793" s="562" t="s">
        <v>30185</v>
      </c>
      <c r="L3793" s="561" t="s">
        <v>25</v>
      </c>
    </row>
    <row r="3794" spans="1:12" x14ac:dyDescent="0.25">
      <c r="A3794" s="561" t="s">
        <v>3412</v>
      </c>
      <c r="B3794" s="561" t="s">
        <v>3413</v>
      </c>
      <c r="C3794" s="561" t="s">
        <v>2763</v>
      </c>
      <c r="D3794" s="561" t="s">
        <v>3655</v>
      </c>
      <c r="E3794" s="562" t="s">
        <v>22</v>
      </c>
      <c r="F3794" s="561" t="s">
        <v>22</v>
      </c>
      <c r="G3794" s="561" t="s">
        <v>30186</v>
      </c>
      <c r="H3794" s="561" t="s">
        <v>3834</v>
      </c>
      <c r="I3794" s="561" t="s">
        <v>23270</v>
      </c>
      <c r="J3794" s="561" t="s">
        <v>24</v>
      </c>
      <c r="K3794" s="562" t="s">
        <v>2706</v>
      </c>
      <c r="L3794" s="561" t="s">
        <v>25</v>
      </c>
    </row>
    <row r="3795" spans="1:12" x14ac:dyDescent="0.25">
      <c r="A3795" s="561" t="s">
        <v>3412</v>
      </c>
      <c r="B3795" s="561" t="s">
        <v>3413</v>
      </c>
      <c r="C3795" s="561" t="s">
        <v>2763</v>
      </c>
      <c r="D3795" s="561" t="s">
        <v>3655</v>
      </c>
      <c r="E3795" s="562" t="s">
        <v>22</v>
      </c>
      <c r="F3795" s="561" t="s">
        <v>22</v>
      </c>
      <c r="G3795" s="561" t="s">
        <v>30187</v>
      </c>
      <c r="H3795" s="561" t="s">
        <v>3835</v>
      </c>
      <c r="I3795" s="561" t="s">
        <v>23270</v>
      </c>
      <c r="J3795" s="561" t="s">
        <v>24</v>
      </c>
      <c r="K3795" s="562" t="s">
        <v>8580</v>
      </c>
      <c r="L3795" s="561" t="s">
        <v>25</v>
      </c>
    </row>
    <row r="3796" spans="1:12" x14ac:dyDescent="0.25">
      <c r="A3796" s="561" t="s">
        <v>3412</v>
      </c>
      <c r="B3796" s="561" t="s">
        <v>3413</v>
      </c>
      <c r="C3796" s="561" t="s">
        <v>2763</v>
      </c>
      <c r="D3796" s="561" t="s">
        <v>3655</v>
      </c>
      <c r="E3796" s="562" t="s">
        <v>22</v>
      </c>
      <c r="F3796" s="561" t="s">
        <v>22</v>
      </c>
      <c r="G3796" s="561" t="s">
        <v>30188</v>
      </c>
      <c r="H3796" s="561" t="s">
        <v>3837</v>
      </c>
      <c r="I3796" s="561" t="s">
        <v>23270</v>
      </c>
      <c r="J3796" s="561" t="s">
        <v>24</v>
      </c>
      <c r="K3796" s="562" t="s">
        <v>7242</v>
      </c>
      <c r="L3796" s="561" t="s">
        <v>25</v>
      </c>
    </row>
    <row r="3797" spans="1:12" x14ac:dyDescent="0.25">
      <c r="A3797" s="561" t="s">
        <v>3412</v>
      </c>
      <c r="B3797" s="561" t="s">
        <v>3413</v>
      </c>
      <c r="C3797" s="561" t="s">
        <v>2763</v>
      </c>
      <c r="D3797" s="561" t="s">
        <v>3655</v>
      </c>
      <c r="E3797" s="562" t="s">
        <v>22</v>
      </c>
      <c r="F3797" s="561" t="s">
        <v>22</v>
      </c>
      <c r="G3797" s="561" t="s">
        <v>30189</v>
      </c>
      <c r="H3797" s="561" t="s">
        <v>3839</v>
      </c>
      <c r="I3797" s="561" t="s">
        <v>23270</v>
      </c>
      <c r="J3797" s="561" t="s">
        <v>24</v>
      </c>
      <c r="K3797" s="562" t="s">
        <v>7563</v>
      </c>
      <c r="L3797" s="561" t="s">
        <v>25</v>
      </c>
    </row>
    <row r="3798" spans="1:12" x14ac:dyDescent="0.25">
      <c r="A3798" s="561" t="s">
        <v>3412</v>
      </c>
      <c r="B3798" s="561" t="s">
        <v>3413</v>
      </c>
      <c r="C3798" s="561" t="s">
        <v>2763</v>
      </c>
      <c r="D3798" s="561" t="s">
        <v>3655</v>
      </c>
      <c r="E3798" s="562" t="s">
        <v>22</v>
      </c>
      <c r="F3798" s="561" t="s">
        <v>22</v>
      </c>
      <c r="G3798" s="561" t="s">
        <v>30190</v>
      </c>
      <c r="H3798" s="561" t="s">
        <v>3840</v>
      </c>
      <c r="I3798" s="561" t="s">
        <v>23270</v>
      </c>
      <c r="J3798" s="561" t="s">
        <v>24</v>
      </c>
      <c r="K3798" s="562" t="s">
        <v>6176</v>
      </c>
      <c r="L3798" s="561" t="s">
        <v>25</v>
      </c>
    </row>
    <row r="3799" spans="1:12" x14ac:dyDescent="0.25">
      <c r="A3799" s="561" t="s">
        <v>3412</v>
      </c>
      <c r="B3799" s="561" t="s">
        <v>3413</v>
      </c>
      <c r="C3799" s="561" t="s">
        <v>2763</v>
      </c>
      <c r="D3799" s="561" t="s">
        <v>3655</v>
      </c>
      <c r="E3799" s="562" t="s">
        <v>22</v>
      </c>
      <c r="F3799" s="561" t="s">
        <v>22</v>
      </c>
      <c r="G3799" s="561" t="s">
        <v>30191</v>
      </c>
      <c r="H3799" s="561" t="s">
        <v>3842</v>
      </c>
      <c r="I3799" s="561" t="s">
        <v>23270</v>
      </c>
      <c r="J3799" s="561" t="s">
        <v>24</v>
      </c>
      <c r="K3799" s="562" t="s">
        <v>6683</v>
      </c>
      <c r="L3799" s="561" t="s">
        <v>25</v>
      </c>
    </row>
    <row r="3800" spans="1:12" x14ac:dyDescent="0.25">
      <c r="A3800" s="561" t="s">
        <v>3412</v>
      </c>
      <c r="B3800" s="561" t="s">
        <v>3413</v>
      </c>
      <c r="C3800" s="561" t="s">
        <v>2763</v>
      </c>
      <c r="D3800" s="561" t="s">
        <v>3655</v>
      </c>
      <c r="E3800" s="562" t="s">
        <v>22</v>
      </c>
      <c r="F3800" s="561" t="s">
        <v>22</v>
      </c>
      <c r="G3800" s="561" t="s">
        <v>30192</v>
      </c>
      <c r="H3800" s="561" t="s">
        <v>3844</v>
      </c>
      <c r="I3800" s="561" t="s">
        <v>23270</v>
      </c>
      <c r="J3800" s="561" t="s">
        <v>24</v>
      </c>
      <c r="K3800" s="562" t="s">
        <v>8336</v>
      </c>
      <c r="L3800" s="561" t="s">
        <v>25</v>
      </c>
    </row>
    <row r="3801" spans="1:12" x14ac:dyDescent="0.25">
      <c r="A3801" s="561" t="s">
        <v>3412</v>
      </c>
      <c r="B3801" s="561" t="s">
        <v>3413</v>
      </c>
      <c r="C3801" s="561" t="s">
        <v>2763</v>
      </c>
      <c r="D3801" s="561" t="s">
        <v>3655</v>
      </c>
      <c r="E3801" s="562" t="s">
        <v>22</v>
      </c>
      <c r="F3801" s="561" t="s">
        <v>22</v>
      </c>
      <c r="G3801" s="561" t="s">
        <v>30193</v>
      </c>
      <c r="H3801" s="561" t="s">
        <v>3845</v>
      </c>
      <c r="I3801" s="561" t="s">
        <v>23270</v>
      </c>
      <c r="J3801" s="561" t="s">
        <v>24</v>
      </c>
      <c r="K3801" s="562" t="s">
        <v>30194</v>
      </c>
      <c r="L3801" s="561" t="s">
        <v>25</v>
      </c>
    </row>
    <row r="3802" spans="1:12" x14ac:dyDescent="0.25">
      <c r="A3802" s="561" t="s">
        <v>3412</v>
      </c>
      <c r="B3802" s="561" t="s">
        <v>3413</v>
      </c>
      <c r="C3802" s="561" t="s">
        <v>2763</v>
      </c>
      <c r="D3802" s="561" t="s">
        <v>3655</v>
      </c>
      <c r="E3802" s="562" t="s">
        <v>22</v>
      </c>
      <c r="F3802" s="561" t="s">
        <v>22</v>
      </c>
      <c r="G3802" s="561" t="s">
        <v>30195</v>
      </c>
      <c r="H3802" s="561" t="s">
        <v>3846</v>
      </c>
      <c r="I3802" s="561" t="s">
        <v>23270</v>
      </c>
      <c r="J3802" s="561" t="s">
        <v>24</v>
      </c>
      <c r="K3802" s="562" t="s">
        <v>30196</v>
      </c>
      <c r="L3802" s="561" t="s">
        <v>25</v>
      </c>
    </row>
    <row r="3803" spans="1:12" x14ac:dyDescent="0.25">
      <c r="A3803" s="561" t="s">
        <v>3412</v>
      </c>
      <c r="B3803" s="561" t="s">
        <v>3413</v>
      </c>
      <c r="C3803" s="561" t="s">
        <v>2763</v>
      </c>
      <c r="D3803" s="561" t="s">
        <v>3655</v>
      </c>
      <c r="E3803" s="562" t="s">
        <v>22</v>
      </c>
      <c r="F3803" s="561" t="s">
        <v>22</v>
      </c>
      <c r="G3803" s="561" t="s">
        <v>30197</v>
      </c>
      <c r="H3803" s="561" t="s">
        <v>3848</v>
      </c>
      <c r="I3803" s="561" t="s">
        <v>23270</v>
      </c>
      <c r="J3803" s="561" t="s">
        <v>24</v>
      </c>
      <c r="K3803" s="562" t="s">
        <v>3694</v>
      </c>
      <c r="L3803" s="561" t="s">
        <v>25</v>
      </c>
    </row>
    <row r="3804" spans="1:12" x14ac:dyDescent="0.25">
      <c r="A3804" s="561" t="s">
        <v>3412</v>
      </c>
      <c r="B3804" s="561" t="s">
        <v>3413</v>
      </c>
      <c r="C3804" s="561" t="s">
        <v>2763</v>
      </c>
      <c r="D3804" s="561" t="s">
        <v>3655</v>
      </c>
      <c r="E3804" s="562" t="s">
        <v>22</v>
      </c>
      <c r="F3804" s="561" t="s">
        <v>22</v>
      </c>
      <c r="G3804" s="561" t="s">
        <v>30198</v>
      </c>
      <c r="H3804" s="561" t="s">
        <v>3850</v>
      </c>
      <c r="I3804" s="561" t="s">
        <v>23270</v>
      </c>
      <c r="J3804" s="561" t="s">
        <v>24</v>
      </c>
      <c r="K3804" s="562" t="s">
        <v>30199</v>
      </c>
      <c r="L3804" s="561" t="s">
        <v>25</v>
      </c>
    </row>
    <row r="3805" spans="1:12" x14ac:dyDescent="0.25">
      <c r="A3805" s="561" t="s">
        <v>3412</v>
      </c>
      <c r="B3805" s="561" t="s">
        <v>3413</v>
      </c>
      <c r="C3805" s="561" t="s">
        <v>2763</v>
      </c>
      <c r="D3805" s="561" t="s">
        <v>3655</v>
      </c>
      <c r="E3805" s="562" t="s">
        <v>22</v>
      </c>
      <c r="F3805" s="561" t="s">
        <v>22</v>
      </c>
      <c r="G3805" s="561" t="s">
        <v>30200</v>
      </c>
      <c r="H3805" s="561" t="s">
        <v>3852</v>
      </c>
      <c r="I3805" s="561" t="s">
        <v>23270</v>
      </c>
      <c r="J3805" s="561" t="s">
        <v>24</v>
      </c>
      <c r="K3805" s="562" t="s">
        <v>2728</v>
      </c>
      <c r="L3805" s="561" t="s">
        <v>25</v>
      </c>
    </row>
    <row r="3806" spans="1:12" x14ac:dyDescent="0.25">
      <c r="A3806" s="561" t="s">
        <v>3412</v>
      </c>
      <c r="B3806" s="561" t="s">
        <v>3413</v>
      </c>
      <c r="C3806" s="561" t="s">
        <v>2763</v>
      </c>
      <c r="D3806" s="561" t="s">
        <v>3655</v>
      </c>
      <c r="E3806" s="562" t="s">
        <v>22</v>
      </c>
      <c r="F3806" s="561" t="s">
        <v>22</v>
      </c>
      <c r="G3806" s="561" t="s">
        <v>30201</v>
      </c>
      <c r="H3806" s="561" t="s">
        <v>3853</v>
      </c>
      <c r="I3806" s="561" t="s">
        <v>23270</v>
      </c>
      <c r="J3806" s="561" t="s">
        <v>24</v>
      </c>
      <c r="K3806" s="562" t="s">
        <v>2553</v>
      </c>
      <c r="L3806" s="561" t="s">
        <v>25</v>
      </c>
    </row>
    <row r="3807" spans="1:12" x14ac:dyDescent="0.25">
      <c r="A3807" s="561" t="s">
        <v>3412</v>
      </c>
      <c r="B3807" s="561" t="s">
        <v>3413</v>
      </c>
      <c r="C3807" s="561" t="s">
        <v>2763</v>
      </c>
      <c r="D3807" s="561" t="s">
        <v>3655</v>
      </c>
      <c r="E3807" s="562" t="s">
        <v>22</v>
      </c>
      <c r="F3807" s="561" t="s">
        <v>22</v>
      </c>
      <c r="G3807" s="561" t="s">
        <v>30202</v>
      </c>
      <c r="H3807" s="561" t="s">
        <v>3854</v>
      </c>
      <c r="I3807" s="561" t="s">
        <v>23270</v>
      </c>
      <c r="J3807" s="561" t="s">
        <v>24</v>
      </c>
      <c r="K3807" s="562" t="s">
        <v>7560</v>
      </c>
      <c r="L3807" s="561" t="s">
        <v>25</v>
      </c>
    </row>
    <row r="3808" spans="1:12" x14ac:dyDescent="0.25">
      <c r="A3808" s="561" t="s">
        <v>3412</v>
      </c>
      <c r="B3808" s="561" t="s">
        <v>3413</v>
      </c>
      <c r="C3808" s="561" t="s">
        <v>2763</v>
      </c>
      <c r="D3808" s="561" t="s">
        <v>3655</v>
      </c>
      <c r="E3808" s="562" t="s">
        <v>22</v>
      </c>
      <c r="F3808" s="561" t="s">
        <v>22</v>
      </c>
      <c r="G3808" s="561" t="s">
        <v>30203</v>
      </c>
      <c r="H3808" s="561" t="s">
        <v>3855</v>
      </c>
      <c r="I3808" s="561" t="s">
        <v>23270</v>
      </c>
      <c r="J3808" s="561" t="s">
        <v>24</v>
      </c>
      <c r="K3808" s="562" t="s">
        <v>8611</v>
      </c>
      <c r="L3808" s="561" t="s">
        <v>25</v>
      </c>
    </row>
    <row r="3809" spans="1:12" x14ac:dyDescent="0.25">
      <c r="A3809" s="561" t="s">
        <v>3412</v>
      </c>
      <c r="B3809" s="561" t="s">
        <v>3413</v>
      </c>
      <c r="C3809" s="561" t="s">
        <v>2763</v>
      </c>
      <c r="D3809" s="561" t="s">
        <v>3655</v>
      </c>
      <c r="E3809" s="562" t="s">
        <v>22</v>
      </c>
      <c r="F3809" s="561" t="s">
        <v>22</v>
      </c>
      <c r="G3809" s="561" t="s">
        <v>30204</v>
      </c>
      <c r="H3809" s="561" t="s">
        <v>3857</v>
      </c>
      <c r="I3809" s="561" t="s">
        <v>23270</v>
      </c>
      <c r="J3809" s="561" t="s">
        <v>24</v>
      </c>
      <c r="K3809" s="562" t="s">
        <v>8359</v>
      </c>
      <c r="L3809" s="561" t="s">
        <v>25</v>
      </c>
    </row>
    <row r="3810" spans="1:12" x14ac:dyDescent="0.25">
      <c r="A3810" s="561" t="s">
        <v>3412</v>
      </c>
      <c r="B3810" s="561" t="s">
        <v>3413</v>
      </c>
      <c r="C3810" s="561" t="s">
        <v>2763</v>
      </c>
      <c r="D3810" s="561" t="s">
        <v>3655</v>
      </c>
      <c r="E3810" s="562" t="s">
        <v>22</v>
      </c>
      <c r="F3810" s="561" t="s">
        <v>22</v>
      </c>
      <c r="G3810" s="561" t="s">
        <v>30205</v>
      </c>
      <c r="H3810" s="561" t="s">
        <v>3859</v>
      </c>
      <c r="I3810" s="561" t="s">
        <v>23270</v>
      </c>
      <c r="J3810" s="561" t="s">
        <v>24</v>
      </c>
      <c r="K3810" s="562" t="s">
        <v>2863</v>
      </c>
      <c r="L3810" s="561" t="s">
        <v>25</v>
      </c>
    </row>
    <row r="3811" spans="1:12" x14ac:dyDescent="0.25">
      <c r="A3811" s="561" t="s">
        <v>3412</v>
      </c>
      <c r="B3811" s="561" t="s">
        <v>3413</v>
      </c>
      <c r="C3811" s="561" t="s">
        <v>2763</v>
      </c>
      <c r="D3811" s="561" t="s">
        <v>3655</v>
      </c>
      <c r="E3811" s="562" t="s">
        <v>22</v>
      </c>
      <c r="F3811" s="561" t="s">
        <v>22</v>
      </c>
      <c r="G3811" s="561" t="s">
        <v>30206</v>
      </c>
      <c r="H3811" s="561" t="s">
        <v>3860</v>
      </c>
      <c r="I3811" s="561" t="s">
        <v>23270</v>
      </c>
      <c r="J3811" s="561" t="s">
        <v>24</v>
      </c>
      <c r="K3811" s="562" t="s">
        <v>30207</v>
      </c>
      <c r="L3811" s="561" t="s">
        <v>25</v>
      </c>
    </row>
    <row r="3812" spans="1:12" x14ac:dyDescent="0.25">
      <c r="A3812" s="561" t="s">
        <v>3412</v>
      </c>
      <c r="B3812" s="561" t="s">
        <v>3413</v>
      </c>
      <c r="C3812" s="561" t="s">
        <v>2763</v>
      </c>
      <c r="D3812" s="561" t="s">
        <v>3655</v>
      </c>
      <c r="E3812" s="562" t="s">
        <v>22</v>
      </c>
      <c r="F3812" s="561" t="s">
        <v>22</v>
      </c>
      <c r="G3812" s="561" t="s">
        <v>30208</v>
      </c>
      <c r="H3812" s="561" t="s">
        <v>3861</v>
      </c>
      <c r="I3812" s="561" t="s">
        <v>23270</v>
      </c>
      <c r="J3812" s="561" t="s">
        <v>24</v>
      </c>
      <c r="K3812" s="562" t="s">
        <v>4678</v>
      </c>
      <c r="L3812" s="561" t="s">
        <v>25</v>
      </c>
    </row>
    <row r="3813" spans="1:12" x14ac:dyDescent="0.25">
      <c r="A3813" s="561" t="s">
        <v>3412</v>
      </c>
      <c r="B3813" s="561" t="s">
        <v>3413</v>
      </c>
      <c r="C3813" s="561" t="s">
        <v>2763</v>
      </c>
      <c r="D3813" s="561" t="s">
        <v>3655</v>
      </c>
      <c r="E3813" s="562" t="s">
        <v>22</v>
      </c>
      <c r="F3813" s="561" t="s">
        <v>22</v>
      </c>
      <c r="G3813" s="561" t="s">
        <v>30209</v>
      </c>
      <c r="H3813" s="561" t="s">
        <v>3862</v>
      </c>
      <c r="I3813" s="561" t="s">
        <v>23270</v>
      </c>
      <c r="J3813" s="561" t="s">
        <v>24</v>
      </c>
      <c r="K3813" s="562" t="s">
        <v>28374</v>
      </c>
      <c r="L3813" s="561" t="s">
        <v>25</v>
      </c>
    </row>
    <row r="3814" spans="1:12" x14ac:dyDescent="0.25">
      <c r="A3814" s="561" t="s">
        <v>3412</v>
      </c>
      <c r="B3814" s="561" t="s">
        <v>3413</v>
      </c>
      <c r="C3814" s="561" t="s">
        <v>2763</v>
      </c>
      <c r="D3814" s="561" t="s">
        <v>3655</v>
      </c>
      <c r="E3814" s="562" t="s">
        <v>22</v>
      </c>
      <c r="F3814" s="561" t="s">
        <v>22</v>
      </c>
      <c r="G3814" s="561" t="s">
        <v>30210</v>
      </c>
      <c r="H3814" s="561" t="s">
        <v>3863</v>
      </c>
      <c r="I3814" s="561" t="s">
        <v>23270</v>
      </c>
      <c r="J3814" s="561" t="s">
        <v>24</v>
      </c>
      <c r="K3814" s="562" t="s">
        <v>7972</v>
      </c>
      <c r="L3814" s="561" t="s">
        <v>25</v>
      </c>
    </row>
    <row r="3815" spans="1:12" x14ac:dyDescent="0.25">
      <c r="A3815" s="561" t="s">
        <v>3412</v>
      </c>
      <c r="B3815" s="561" t="s">
        <v>3413</v>
      </c>
      <c r="C3815" s="561" t="s">
        <v>2763</v>
      </c>
      <c r="D3815" s="561" t="s">
        <v>3655</v>
      </c>
      <c r="E3815" s="562" t="s">
        <v>22</v>
      </c>
      <c r="F3815" s="561" t="s">
        <v>22</v>
      </c>
      <c r="G3815" s="561" t="s">
        <v>30211</v>
      </c>
      <c r="H3815" s="561" t="s">
        <v>3864</v>
      </c>
      <c r="I3815" s="561" t="s">
        <v>23270</v>
      </c>
      <c r="J3815" s="561" t="s">
        <v>24</v>
      </c>
      <c r="K3815" s="562" t="s">
        <v>7623</v>
      </c>
      <c r="L3815" s="561" t="s">
        <v>25</v>
      </c>
    </row>
    <row r="3816" spans="1:12" x14ac:dyDescent="0.25">
      <c r="A3816" s="561" t="s">
        <v>3412</v>
      </c>
      <c r="B3816" s="561" t="s">
        <v>3413</v>
      </c>
      <c r="C3816" s="561" t="s">
        <v>2763</v>
      </c>
      <c r="D3816" s="561" t="s">
        <v>3655</v>
      </c>
      <c r="E3816" s="562" t="s">
        <v>22</v>
      </c>
      <c r="F3816" s="561" t="s">
        <v>22</v>
      </c>
      <c r="G3816" s="561" t="s">
        <v>30212</v>
      </c>
      <c r="H3816" s="561" t="s">
        <v>3866</v>
      </c>
      <c r="I3816" s="561" t="s">
        <v>23270</v>
      </c>
      <c r="J3816" s="561" t="s">
        <v>24</v>
      </c>
      <c r="K3816" s="562" t="s">
        <v>8335</v>
      </c>
      <c r="L3816" s="561" t="s">
        <v>25</v>
      </c>
    </row>
    <row r="3817" spans="1:12" x14ac:dyDescent="0.25">
      <c r="A3817" s="561" t="s">
        <v>3412</v>
      </c>
      <c r="B3817" s="561" t="s">
        <v>3413</v>
      </c>
      <c r="C3817" s="561" t="s">
        <v>2763</v>
      </c>
      <c r="D3817" s="561" t="s">
        <v>3655</v>
      </c>
      <c r="E3817" s="562" t="s">
        <v>22</v>
      </c>
      <c r="F3817" s="561" t="s">
        <v>22</v>
      </c>
      <c r="G3817" s="561" t="s">
        <v>30213</v>
      </c>
      <c r="H3817" s="561" t="s">
        <v>3867</v>
      </c>
      <c r="I3817" s="561" t="s">
        <v>23270</v>
      </c>
      <c r="J3817" s="561" t="s">
        <v>24</v>
      </c>
      <c r="K3817" s="562" t="s">
        <v>8324</v>
      </c>
      <c r="L3817" s="561" t="s">
        <v>25</v>
      </c>
    </row>
    <row r="3818" spans="1:12" x14ac:dyDescent="0.25">
      <c r="A3818" s="561" t="s">
        <v>3412</v>
      </c>
      <c r="B3818" s="561" t="s">
        <v>3413</v>
      </c>
      <c r="C3818" s="561" t="s">
        <v>2763</v>
      </c>
      <c r="D3818" s="561" t="s">
        <v>3655</v>
      </c>
      <c r="E3818" s="562" t="s">
        <v>22</v>
      </c>
      <c r="F3818" s="561" t="s">
        <v>22</v>
      </c>
      <c r="G3818" s="561" t="s">
        <v>30214</v>
      </c>
      <c r="H3818" s="561" t="s">
        <v>3868</v>
      </c>
      <c r="I3818" s="561" t="s">
        <v>23270</v>
      </c>
      <c r="J3818" s="561" t="s">
        <v>24</v>
      </c>
      <c r="K3818" s="562" t="s">
        <v>7816</v>
      </c>
      <c r="L3818" s="561" t="s">
        <v>25</v>
      </c>
    </row>
    <row r="3819" spans="1:12" x14ac:dyDescent="0.25">
      <c r="A3819" s="561" t="s">
        <v>3412</v>
      </c>
      <c r="B3819" s="561" t="s">
        <v>3413</v>
      </c>
      <c r="C3819" s="561" t="s">
        <v>2763</v>
      </c>
      <c r="D3819" s="561" t="s">
        <v>3655</v>
      </c>
      <c r="E3819" s="562" t="s">
        <v>22</v>
      </c>
      <c r="F3819" s="561" t="s">
        <v>22</v>
      </c>
      <c r="G3819" s="561" t="s">
        <v>30215</v>
      </c>
      <c r="H3819" s="561" t="s">
        <v>3869</v>
      </c>
      <c r="I3819" s="561" t="s">
        <v>23270</v>
      </c>
      <c r="J3819" s="561" t="s">
        <v>24</v>
      </c>
      <c r="K3819" s="562" t="s">
        <v>30216</v>
      </c>
      <c r="L3819" s="561" t="s">
        <v>25</v>
      </c>
    </row>
    <row r="3820" spans="1:12" x14ac:dyDescent="0.25">
      <c r="A3820" s="561" t="s">
        <v>3412</v>
      </c>
      <c r="B3820" s="561" t="s">
        <v>3413</v>
      </c>
      <c r="C3820" s="561" t="s">
        <v>2763</v>
      </c>
      <c r="D3820" s="561" t="s">
        <v>3655</v>
      </c>
      <c r="E3820" s="562" t="s">
        <v>22</v>
      </c>
      <c r="F3820" s="561" t="s">
        <v>22</v>
      </c>
      <c r="G3820" s="561" t="s">
        <v>30217</v>
      </c>
      <c r="H3820" s="561" t="s">
        <v>3870</v>
      </c>
      <c r="I3820" s="561" t="s">
        <v>23270</v>
      </c>
      <c r="J3820" s="561" t="s">
        <v>24</v>
      </c>
      <c r="K3820" s="562" t="s">
        <v>30218</v>
      </c>
      <c r="L3820" s="561" t="s">
        <v>25</v>
      </c>
    </row>
    <row r="3821" spans="1:12" x14ac:dyDescent="0.25">
      <c r="A3821" s="561" t="s">
        <v>3412</v>
      </c>
      <c r="B3821" s="561" t="s">
        <v>3413</v>
      </c>
      <c r="C3821" s="561" t="s">
        <v>2763</v>
      </c>
      <c r="D3821" s="561" t="s">
        <v>3655</v>
      </c>
      <c r="E3821" s="562" t="s">
        <v>22</v>
      </c>
      <c r="F3821" s="561" t="s">
        <v>22</v>
      </c>
      <c r="G3821" s="561" t="s">
        <v>30219</v>
      </c>
      <c r="H3821" s="561" t="s">
        <v>3871</v>
      </c>
      <c r="I3821" s="561" t="s">
        <v>23270</v>
      </c>
      <c r="J3821" s="561" t="s">
        <v>24</v>
      </c>
      <c r="K3821" s="562" t="s">
        <v>27008</v>
      </c>
      <c r="L3821" s="561" t="s">
        <v>25</v>
      </c>
    </row>
    <row r="3822" spans="1:12" x14ac:dyDescent="0.25">
      <c r="A3822" s="561" t="s">
        <v>3412</v>
      </c>
      <c r="B3822" s="561" t="s">
        <v>3413</v>
      </c>
      <c r="C3822" s="561" t="s">
        <v>2763</v>
      </c>
      <c r="D3822" s="561" t="s">
        <v>3655</v>
      </c>
      <c r="E3822" s="562" t="s">
        <v>22</v>
      </c>
      <c r="F3822" s="561" t="s">
        <v>22</v>
      </c>
      <c r="G3822" s="561" t="s">
        <v>30220</v>
      </c>
      <c r="H3822" s="561" t="s">
        <v>3873</v>
      </c>
      <c r="I3822" s="561" t="s">
        <v>23270</v>
      </c>
      <c r="J3822" s="561" t="s">
        <v>24</v>
      </c>
      <c r="K3822" s="562" t="s">
        <v>30221</v>
      </c>
      <c r="L3822" s="561" t="s">
        <v>25</v>
      </c>
    </row>
    <row r="3823" spans="1:12" x14ac:dyDescent="0.25">
      <c r="A3823" s="561" t="s">
        <v>3412</v>
      </c>
      <c r="B3823" s="561" t="s">
        <v>3413</v>
      </c>
      <c r="C3823" s="561" t="s">
        <v>2763</v>
      </c>
      <c r="D3823" s="561" t="s">
        <v>3655</v>
      </c>
      <c r="E3823" s="562" t="s">
        <v>22</v>
      </c>
      <c r="F3823" s="561" t="s">
        <v>22</v>
      </c>
      <c r="G3823" s="561" t="s">
        <v>30222</v>
      </c>
      <c r="H3823" s="561" t="s">
        <v>3874</v>
      </c>
      <c r="I3823" s="561" t="s">
        <v>23270</v>
      </c>
      <c r="J3823" s="561" t="s">
        <v>24</v>
      </c>
      <c r="K3823" s="562" t="s">
        <v>5090</v>
      </c>
      <c r="L3823" s="561" t="s">
        <v>25</v>
      </c>
    </row>
    <row r="3824" spans="1:12" x14ac:dyDescent="0.25">
      <c r="A3824" s="561" t="s">
        <v>3412</v>
      </c>
      <c r="B3824" s="561" t="s">
        <v>3413</v>
      </c>
      <c r="C3824" s="561" t="s">
        <v>2763</v>
      </c>
      <c r="D3824" s="561" t="s">
        <v>3655</v>
      </c>
      <c r="E3824" s="562" t="s">
        <v>22</v>
      </c>
      <c r="F3824" s="561" t="s">
        <v>22</v>
      </c>
      <c r="G3824" s="561" t="s">
        <v>30223</v>
      </c>
      <c r="H3824" s="561" t="s">
        <v>3875</v>
      </c>
      <c r="I3824" s="561" t="s">
        <v>23270</v>
      </c>
      <c r="J3824" s="561" t="s">
        <v>24</v>
      </c>
      <c r="K3824" s="562" t="s">
        <v>30224</v>
      </c>
      <c r="L3824" s="561" t="s">
        <v>25</v>
      </c>
    </row>
    <row r="3825" spans="1:12" x14ac:dyDescent="0.25">
      <c r="A3825" s="561" t="s">
        <v>3412</v>
      </c>
      <c r="B3825" s="561" t="s">
        <v>3413</v>
      </c>
      <c r="C3825" s="561" t="s">
        <v>2763</v>
      </c>
      <c r="D3825" s="561" t="s">
        <v>3655</v>
      </c>
      <c r="E3825" s="562" t="s">
        <v>22</v>
      </c>
      <c r="F3825" s="561" t="s">
        <v>22</v>
      </c>
      <c r="G3825" s="561" t="s">
        <v>30225</v>
      </c>
      <c r="H3825" s="561" t="s">
        <v>3876</v>
      </c>
      <c r="I3825" s="561" t="s">
        <v>23270</v>
      </c>
      <c r="J3825" s="561" t="s">
        <v>24</v>
      </c>
      <c r="K3825" s="562" t="s">
        <v>30226</v>
      </c>
      <c r="L3825" s="561" t="s">
        <v>25</v>
      </c>
    </row>
    <row r="3826" spans="1:12" x14ac:dyDescent="0.25">
      <c r="A3826" s="561" t="s">
        <v>3412</v>
      </c>
      <c r="B3826" s="561" t="s">
        <v>3413</v>
      </c>
      <c r="C3826" s="561" t="s">
        <v>2763</v>
      </c>
      <c r="D3826" s="561" t="s">
        <v>3655</v>
      </c>
      <c r="E3826" s="562" t="s">
        <v>22</v>
      </c>
      <c r="F3826" s="561" t="s">
        <v>22</v>
      </c>
      <c r="G3826" s="561" t="s">
        <v>30227</v>
      </c>
      <c r="H3826" s="561" t="s">
        <v>3878</v>
      </c>
      <c r="I3826" s="561" t="s">
        <v>23270</v>
      </c>
      <c r="J3826" s="561" t="s">
        <v>24</v>
      </c>
      <c r="K3826" s="562" t="s">
        <v>7800</v>
      </c>
      <c r="L3826" s="561" t="s">
        <v>25</v>
      </c>
    </row>
    <row r="3827" spans="1:12" x14ac:dyDescent="0.25">
      <c r="A3827" s="561" t="s">
        <v>3412</v>
      </c>
      <c r="B3827" s="561" t="s">
        <v>3413</v>
      </c>
      <c r="C3827" s="561" t="s">
        <v>2763</v>
      </c>
      <c r="D3827" s="561" t="s">
        <v>3655</v>
      </c>
      <c r="E3827" s="562" t="s">
        <v>22</v>
      </c>
      <c r="F3827" s="561" t="s">
        <v>22</v>
      </c>
      <c r="G3827" s="561" t="s">
        <v>30228</v>
      </c>
      <c r="H3827" s="561" t="s">
        <v>3879</v>
      </c>
      <c r="I3827" s="561" t="s">
        <v>23270</v>
      </c>
      <c r="J3827" s="561" t="s">
        <v>24</v>
      </c>
      <c r="K3827" s="562" t="s">
        <v>7508</v>
      </c>
      <c r="L3827" s="561" t="s">
        <v>25</v>
      </c>
    </row>
    <row r="3828" spans="1:12" x14ac:dyDescent="0.25">
      <c r="A3828" s="561" t="s">
        <v>3412</v>
      </c>
      <c r="B3828" s="561" t="s">
        <v>3413</v>
      </c>
      <c r="C3828" s="561" t="s">
        <v>2763</v>
      </c>
      <c r="D3828" s="561" t="s">
        <v>3655</v>
      </c>
      <c r="E3828" s="562" t="s">
        <v>22</v>
      </c>
      <c r="F3828" s="561" t="s">
        <v>22</v>
      </c>
      <c r="G3828" s="561" t="s">
        <v>30229</v>
      </c>
      <c r="H3828" s="561" t="s">
        <v>3880</v>
      </c>
      <c r="I3828" s="561" t="s">
        <v>23270</v>
      </c>
      <c r="J3828" s="561" t="s">
        <v>24</v>
      </c>
      <c r="K3828" s="562" t="s">
        <v>7897</v>
      </c>
      <c r="L3828" s="561" t="s">
        <v>25</v>
      </c>
    </row>
    <row r="3829" spans="1:12" x14ac:dyDescent="0.25">
      <c r="A3829" s="561" t="s">
        <v>3412</v>
      </c>
      <c r="B3829" s="561" t="s">
        <v>3413</v>
      </c>
      <c r="C3829" s="561" t="s">
        <v>2763</v>
      </c>
      <c r="D3829" s="561" t="s">
        <v>3655</v>
      </c>
      <c r="E3829" s="562" t="s">
        <v>22</v>
      </c>
      <c r="F3829" s="561" t="s">
        <v>22</v>
      </c>
      <c r="G3829" s="561" t="s">
        <v>30230</v>
      </c>
      <c r="H3829" s="561" t="s">
        <v>3882</v>
      </c>
      <c r="I3829" s="561" t="s">
        <v>23270</v>
      </c>
      <c r="J3829" s="561" t="s">
        <v>24</v>
      </c>
      <c r="K3829" s="562" t="s">
        <v>8113</v>
      </c>
      <c r="L3829" s="561" t="s">
        <v>25</v>
      </c>
    </row>
    <row r="3830" spans="1:12" x14ac:dyDescent="0.25">
      <c r="A3830" s="561" t="s">
        <v>3412</v>
      </c>
      <c r="B3830" s="561" t="s">
        <v>3413</v>
      </c>
      <c r="C3830" s="561" t="s">
        <v>2763</v>
      </c>
      <c r="D3830" s="561" t="s">
        <v>3655</v>
      </c>
      <c r="E3830" s="562" t="s">
        <v>22</v>
      </c>
      <c r="F3830" s="561" t="s">
        <v>22</v>
      </c>
      <c r="G3830" s="561" t="s">
        <v>30231</v>
      </c>
      <c r="H3830" s="561" t="s">
        <v>3883</v>
      </c>
      <c r="I3830" s="561" t="s">
        <v>23270</v>
      </c>
      <c r="J3830" s="561" t="s">
        <v>24</v>
      </c>
      <c r="K3830" s="562" t="s">
        <v>3163</v>
      </c>
      <c r="L3830" s="561" t="s">
        <v>25</v>
      </c>
    </row>
    <row r="3831" spans="1:12" x14ac:dyDescent="0.25">
      <c r="A3831" s="561" t="s">
        <v>3412</v>
      </c>
      <c r="B3831" s="561" t="s">
        <v>3413</v>
      </c>
      <c r="C3831" s="561" t="s">
        <v>2763</v>
      </c>
      <c r="D3831" s="561" t="s">
        <v>3655</v>
      </c>
      <c r="E3831" s="562" t="s">
        <v>22</v>
      </c>
      <c r="F3831" s="561" t="s">
        <v>22</v>
      </c>
      <c r="G3831" s="561" t="s">
        <v>30232</v>
      </c>
      <c r="H3831" s="561" t="s">
        <v>3884</v>
      </c>
      <c r="I3831" s="561" t="s">
        <v>23270</v>
      </c>
      <c r="J3831" s="561" t="s">
        <v>24</v>
      </c>
      <c r="K3831" s="562" t="s">
        <v>7189</v>
      </c>
      <c r="L3831" s="561" t="s">
        <v>25</v>
      </c>
    </row>
    <row r="3832" spans="1:12" x14ac:dyDescent="0.25">
      <c r="A3832" s="561" t="s">
        <v>3412</v>
      </c>
      <c r="B3832" s="561" t="s">
        <v>3413</v>
      </c>
      <c r="C3832" s="561" t="s">
        <v>2763</v>
      </c>
      <c r="D3832" s="561" t="s">
        <v>3655</v>
      </c>
      <c r="E3832" s="562" t="s">
        <v>22</v>
      </c>
      <c r="F3832" s="561" t="s">
        <v>22</v>
      </c>
      <c r="G3832" s="561" t="s">
        <v>30233</v>
      </c>
      <c r="H3832" s="561" t="s">
        <v>3885</v>
      </c>
      <c r="I3832" s="561" t="s">
        <v>23270</v>
      </c>
      <c r="J3832" s="561" t="s">
        <v>24</v>
      </c>
      <c r="K3832" s="562" t="s">
        <v>30234</v>
      </c>
      <c r="L3832" s="561" t="s">
        <v>25</v>
      </c>
    </row>
    <row r="3833" spans="1:12" x14ac:dyDescent="0.25">
      <c r="A3833" s="561" t="s">
        <v>3412</v>
      </c>
      <c r="B3833" s="561" t="s">
        <v>3413</v>
      </c>
      <c r="C3833" s="561" t="s">
        <v>2763</v>
      </c>
      <c r="D3833" s="561" t="s">
        <v>3655</v>
      </c>
      <c r="E3833" s="562" t="s">
        <v>22</v>
      </c>
      <c r="F3833" s="561" t="s">
        <v>22</v>
      </c>
      <c r="G3833" s="561" t="s">
        <v>30235</v>
      </c>
      <c r="H3833" s="561" t="s">
        <v>3886</v>
      </c>
      <c r="I3833" s="561" t="s">
        <v>23270</v>
      </c>
      <c r="J3833" s="561" t="s">
        <v>24</v>
      </c>
      <c r="K3833" s="562" t="s">
        <v>24198</v>
      </c>
      <c r="L3833" s="561" t="s">
        <v>25</v>
      </c>
    </row>
    <row r="3834" spans="1:12" x14ac:dyDescent="0.25">
      <c r="A3834" s="561" t="s">
        <v>3412</v>
      </c>
      <c r="B3834" s="561" t="s">
        <v>3413</v>
      </c>
      <c r="C3834" s="561" t="s">
        <v>2763</v>
      </c>
      <c r="D3834" s="561" t="s">
        <v>3655</v>
      </c>
      <c r="E3834" s="562" t="s">
        <v>22</v>
      </c>
      <c r="F3834" s="561" t="s">
        <v>22</v>
      </c>
      <c r="G3834" s="561" t="s">
        <v>30236</v>
      </c>
      <c r="H3834" s="561" t="s">
        <v>3888</v>
      </c>
      <c r="I3834" s="561" t="s">
        <v>23270</v>
      </c>
      <c r="J3834" s="561" t="s">
        <v>24</v>
      </c>
      <c r="K3834" s="562" t="s">
        <v>24198</v>
      </c>
      <c r="L3834" s="561" t="s">
        <v>25</v>
      </c>
    </row>
    <row r="3835" spans="1:12" x14ac:dyDescent="0.25">
      <c r="A3835" s="561" t="s">
        <v>3412</v>
      </c>
      <c r="B3835" s="561" t="s">
        <v>3413</v>
      </c>
      <c r="C3835" s="561" t="s">
        <v>2763</v>
      </c>
      <c r="D3835" s="561" t="s">
        <v>3655</v>
      </c>
      <c r="E3835" s="562" t="s">
        <v>22</v>
      </c>
      <c r="F3835" s="561" t="s">
        <v>22</v>
      </c>
      <c r="G3835" s="561" t="s">
        <v>30237</v>
      </c>
      <c r="H3835" s="561" t="s">
        <v>3889</v>
      </c>
      <c r="I3835" s="561" t="s">
        <v>23270</v>
      </c>
      <c r="J3835" s="561" t="s">
        <v>24</v>
      </c>
      <c r="K3835" s="562" t="s">
        <v>30238</v>
      </c>
      <c r="L3835" s="561" t="s">
        <v>25</v>
      </c>
    </row>
    <row r="3836" spans="1:12" x14ac:dyDescent="0.25">
      <c r="A3836" s="561" t="s">
        <v>3412</v>
      </c>
      <c r="B3836" s="561" t="s">
        <v>3413</v>
      </c>
      <c r="C3836" s="561" t="s">
        <v>2763</v>
      </c>
      <c r="D3836" s="561" t="s">
        <v>3655</v>
      </c>
      <c r="E3836" s="562" t="s">
        <v>22</v>
      </c>
      <c r="F3836" s="561" t="s">
        <v>22</v>
      </c>
      <c r="G3836" s="561" t="s">
        <v>30239</v>
      </c>
      <c r="H3836" s="561" t="s">
        <v>30240</v>
      </c>
      <c r="I3836" s="561" t="s">
        <v>23270</v>
      </c>
      <c r="J3836" s="561" t="s">
        <v>24</v>
      </c>
      <c r="K3836" s="562" t="s">
        <v>30241</v>
      </c>
      <c r="L3836" s="561" t="s">
        <v>25</v>
      </c>
    </row>
    <row r="3837" spans="1:12" x14ac:dyDescent="0.25">
      <c r="A3837" s="561" t="s">
        <v>3412</v>
      </c>
      <c r="B3837" s="561" t="s">
        <v>3413</v>
      </c>
      <c r="C3837" s="561" t="s">
        <v>2763</v>
      </c>
      <c r="D3837" s="561" t="s">
        <v>3655</v>
      </c>
      <c r="E3837" s="562" t="s">
        <v>22</v>
      </c>
      <c r="F3837" s="561" t="s">
        <v>22</v>
      </c>
      <c r="G3837" s="561" t="s">
        <v>30242</v>
      </c>
      <c r="H3837" s="561" t="s">
        <v>3890</v>
      </c>
      <c r="I3837" s="561" t="s">
        <v>23270</v>
      </c>
      <c r="J3837" s="561" t="s">
        <v>24</v>
      </c>
      <c r="K3837" s="562" t="s">
        <v>30243</v>
      </c>
      <c r="L3837" s="561" t="s">
        <v>25</v>
      </c>
    </row>
    <row r="3838" spans="1:12" x14ac:dyDescent="0.25">
      <c r="A3838" s="561" t="s">
        <v>3412</v>
      </c>
      <c r="B3838" s="561" t="s">
        <v>3413</v>
      </c>
      <c r="C3838" s="561" t="s">
        <v>2763</v>
      </c>
      <c r="D3838" s="561" t="s">
        <v>3655</v>
      </c>
      <c r="E3838" s="562" t="s">
        <v>22</v>
      </c>
      <c r="F3838" s="561" t="s">
        <v>22</v>
      </c>
      <c r="G3838" s="561" t="s">
        <v>30244</v>
      </c>
      <c r="H3838" s="561" t="s">
        <v>3891</v>
      </c>
      <c r="I3838" s="561" t="s">
        <v>23270</v>
      </c>
      <c r="J3838" s="561" t="s">
        <v>24</v>
      </c>
      <c r="K3838" s="562" t="s">
        <v>30245</v>
      </c>
      <c r="L3838" s="561" t="s">
        <v>25</v>
      </c>
    </row>
    <row r="3839" spans="1:12" x14ac:dyDescent="0.25">
      <c r="A3839" s="561" t="s">
        <v>3412</v>
      </c>
      <c r="B3839" s="561" t="s">
        <v>3413</v>
      </c>
      <c r="C3839" s="561" t="s">
        <v>2763</v>
      </c>
      <c r="D3839" s="561" t="s">
        <v>3655</v>
      </c>
      <c r="E3839" s="562" t="s">
        <v>22</v>
      </c>
      <c r="F3839" s="561" t="s">
        <v>22</v>
      </c>
      <c r="G3839" s="561" t="s">
        <v>30246</v>
      </c>
      <c r="H3839" s="561" t="s">
        <v>3892</v>
      </c>
      <c r="I3839" s="561" t="s">
        <v>23270</v>
      </c>
      <c r="J3839" s="561" t="s">
        <v>24</v>
      </c>
      <c r="K3839" s="562" t="s">
        <v>30247</v>
      </c>
      <c r="L3839" s="561" t="s">
        <v>25</v>
      </c>
    </row>
    <row r="3840" spans="1:12" x14ac:dyDescent="0.25">
      <c r="A3840" s="561" t="s">
        <v>3412</v>
      </c>
      <c r="B3840" s="561" t="s">
        <v>3413</v>
      </c>
      <c r="C3840" s="561" t="s">
        <v>2763</v>
      </c>
      <c r="D3840" s="561" t="s">
        <v>3655</v>
      </c>
      <c r="E3840" s="562" t="s">
        <v>22</v>
      </c>
      <c r="F3840" s="561" t="s">
        <v>22</v>
      </c>
      <c r="G3840" s="561" t="s">
        <v>30248</v>
      </c>
      <c r="H3840" s="561" t="s">
        <v>3893</v>
      </c>
      <c r="I3840" s="561" t="s">
        <v>23270</v>
      </c>
      <c r="J3840" s="561" t="s">
        <v>24</v>
      </c>
      <c r="K3840" s="562" t="s">
        <v>30249</v>
      </c>
      <c r="L3840" s="561" t="s">
        <v>25</v>
      </c>
    </row>
    <row r="3841" spans="1:12" x14ac:dyDescent="0.25">
      <c r="A3841" s="561" t="s">
        <v>3412</v>
      </c>
      <c r="B3841" s="561" t="s">
        <v>3413</v>
      </c>
      <c r="C3841" s="561" t="s">
        <v>2763</v>
      </c>
      <c r="D3841" s="561" t="s">
        <v>3655</v>
      </c>
      <c r="E3841" s="562" t="s">
        <v>22</v>
      </c>
      <c r="F3841" s="561" t="s">
        <v>22</v>
      </c>
      <c r="G3841" s="561" t="s">
        <v>30250</v>
      </c>
      <c r="H3841" s="561" t="s">
        <v>3894</v>
      </c>
      <c r="I3841" s="561" t="s">
        <v>23270</v>
      </c>
      <c r="J3841" s="561" t="s">
        <v>24</v>
      </c>
      <c r="K3841" s="562" t="s">
        <v>8252</v>
      </c>
      <c r="L3841" s="561" t="s">
        <v>25</v>
      </c>
    </row>
    <row r="3842" spans="1:12" x14ac:dyDescent="0.25">
      <c r="A3842" s="561" t="s">
        <v>3412</v>
      </c>
      <c r="B3842" s="561" t="s">
        <v>3413</v>
      </c>
      <c r="C3842" s="561" t="s">
        <v>2763</v>
      </c>
      <c r="D3842" s="561" t="s">
        <v>3655</v>
      </c>
      <c r="E3842" s="562" t="s">
        <v>22</v>
      </c>
      <c r="F3842" s="561" t="s">
        <v>22</v>
      </c>
      <c r="G3842" s="561" t="s">
        <v>30251</v>
      </c>
      <c r="H3842" s="561" t="s">
        <v>3895</v>
      </c>
      <c r="I3842" s="561" t="s">
        <v>23270</v>
      </c>
      <c r="J3842" s="561" t="s">
        <v>24</v>
      </c>
      <c r="K3842" s="562" t="s">
        <v>30252</v>
      </c>
      <c r="L3842" s="561" t="s">
        <v>25</v>
      </c>
    </row>
    <row r="3843" spans="1:12" x14ac:dyDescent="0.25">
      <c r="A3843" s="561" t="s">
        <v>3412</v>
      </c>
      <c r="B3843" s="561" t="s">
        <v>3413</v>
      </c>
      <c r="C3843" s="561" t="s">
        <v>2763</v>
      </c>
      <c r="D3843" s="561" t="s">
        <v>3655</v>
      </c>
      <c r="E3843" s="562" t="s">
        <v>22</v>
      </c>
      <c r="F3843" s="561" t="s">
        <v>22</v>
      </c>
      <c r="G3843" s="561" t="s">
        <v>30253</v>
      </c>
      <c r="H3843" s="561" t="s">
        <v>3896</v>
      </c>
      <c r="I3843" s="561" t="s">
        <v>23270</v>
      </c>
      <c r="J3843" s="561" t="s">
        <v>24</v>
      </c>
      <c r="K3843" s="562" t="s">
        <v>7422</v>
      </c>
      <c r="L3843" s="561" t="s">
        <v>25</v>
      </c>
    </row>
    <row r="3844" spans="1:12" x14ac:dyDescent="0.25">
      <c r="A3844" s="561" t="s">
        <v>3412</v>
      </c>
      <c r="B3844" s="561" t="s">
        <v>3413</v>
      </c>
      <c r="C3844" s="561" t="s">
        <v>2763</v>
      </c>
      <c r="D3844" s="561" t="s">
        <v>3655</v>
      </c>
      <c r="E3844" s="562" t="s">
        <v>22</v>
      </c>
      <c r="F3844" s="561" t="s">
        <v>22</v>
      </c>
      <c r="G3844" s="561" t="s">
        <v>30254</v>
      </c>
      <c r="H3844" s="561" t="s">
        <v>3898</v>
      </c>
      <c r="I3844" s="561" t="s">
        <v>23270</v>
      </c>
      <c r="J3844" s="561" t="s">
        <v>24</v>
      </c>
      <c r="K3844" s="562" t="s">
        <v>30255</v>
      </c>
      <c r="L3844" s="561" t="s">
        <v>25</v>
      </c>
    </row>
    <row r="3845" spans="1:12" x14ac:dyDescent="0.25">
      <c r="A3845" s="561" t="s">
        <v>3412</v>
      </c>
      <c r="B3845" s="561" t="s">
        <v>3413</v>
      </c>
      <c r="C3845" s="561" t="s">
        <v>2763</v>
      </c>
      <c r="D3845" s="561" t="s">
        <v>3655</v>
      </c>
      <c r="E3845" s="562" t="s">
        <v>22</v>
      </c>
      <c r="F3845" s="561" t="s">
        <v>22</v>
      </c>
      <c r="G3845" s="561" t="s">
        <v>30256</v>
      </c>
      <c r="H3845" s="561" t="s">
        <v>3900</v>
      </c>
      <c r="I3845" s="561" t="s">
        <v>23270</v>
      </c>
      <c r="J3845" s="561" t="s">
        <v>24</v>
      </c>
      <c r="K3845" s="562" t="s">
        <v>30257</v>
      </c>
      <c r="L3845" s="561" t="s">
        <v>25</v>
      </c>
    </row>
    <row r="3846" spans="1:12" x14ac:dyDescent="0.25">
      <c r="A3846" s="561" t="s">
        <v>3412</v>
      </c>
      <c r="B3846" s="561" t="s">
        <v>3413</v>
      </c>
      <c r="C3846" s="561" t="s">
        <v>2763</v>
      </c>
      <c r="D3846" s="561" t="s">
        <v>3655</v>
      </c>
      <c r="E3846" s="562" t="s">
        <v>22</v>
      </c>
      <c r="F3846" s="561" t="s">
        <v>22</v>
      </c>
      <c r="G3846" s="561" t="s">
        <v>30258</v>
      </c>
      <c r="H3846" s="561" t="s">
        <v>3901</v>
      </c>
      <c r="I3846" s="561" t="s">
        <v>23270</v>
      </c>
      <c r="J3846" s="561" t="s">
        <v>24</v>
      </c>
      <c r="K3846" s="562" t="s">
        <v>30259</v>
      </c>
      <c r="L3846" s="561" t="s">
        <v>25</v>
      </c>
    </row>
    <row r="3847" spans="1:12" x14ac:dyDescent="0.25">
      <c r="A3847" s="561" t="s">
        <v>3412</v>
      </c>
      <c r="B3847" s="561" t="s">
        <v>3413</v>
      </c>
      <c r="C3847" s="561" t="s">
        <v>2763</v>
      </c>
      <c r="D3847" s="561" t="s">
        <v>3655</v>
      </c>
      <c r="E3847" s="562" t="s">
        <v>22</v>
      </c>
      <c r="F3847" s="561" t="s">
        <v>22</v>
      </c>
      <c r="G3847" s="561" t="s">
        <v>30260</v>
      </c>
      <c r="H3847" s="561" t="s">
        <v>3902</v>
      </c>
      <c r="I3847" s="561" t="s">
        <v>23270</v>
      </c>
      <c r="J3847" s="561" t="s">
        <v>24</v>
      </c>
      <c r="K3847" s="562" t="s">
        <v>27176</v>
      </c>
      <c r="L3847" s="561" t="s">
        <v>25</v>
      </c>
    </row>
    <row r="3848" spans="1:12" x14ac:dyDescent="0.25">
      <c r="A3848" s="561" t="s">
        <v>3412</v>
      </c>
      <c r="B3848" s="561" t="s">
        <v>3413</v>
      </c>
      <c r="C3848" s="561" t="s">
        <v>2763</v>
      </c>
      <c r="D3848" s="561" t="s">
        <v>3655</v>
      </c>
      <c r="E3848" s="562" t="s">
        <v>22</v>
      </c>
      <c r="F3848" s="561" t="s">
        <v>22</v>
      </c>
      <c r="G3848" s="561" t="s">
        <v>30261</v>
      </c>
      <c r="H3848" s="561" t="s">
        <v>3904</v>
      </c>
      <c r="I3848" s="561" t="s">
        <v>23270</v>
      </c>
      <c r="J3848" s="561" t="s">
        <v>24</v>
      </c>
      <c r="K3848" s="562" t="s">
        <v>30262</v>
      </c>
      <c r="L3848" s="561" t="s">
        <v>25</v>
      </c>
    </row>
    <row r="3849" spans="1:12" x14ac:dyDescent="0.25">
      <c r="A3849" s="561" t="s">
        <v>3412</v>
      </c>
      <c r="B3849" s="561" t="s">
        <v>3413</v>
      </c>
      <c r="C3849" s="561" t="s">
        <v>2763</v>
      </c>
      <c r="D3849" s="561" t="s">
        <v>3655</v>
      </c>
      <c r="E3849" s="562" t="s">
        <v>22</v>
      </c>
      <c r="F3849" s="561" t="s">
        <v>22</v>
      </c>
      <c r="G3849" s="561" t="s">
        <v>30263</v>
      </c>
      <c r="H3849" s="561" t="s">
        <v>3906</v>
      </c>
      <c r="I3849" s="561" t="s">
        <v>23270</v>
      </c>
      <c r="J3849" s="561" t="s">
        <v>24</v>
      </c>
      <c r="K3849" s="562" t="s">
        <v>30264</v>
      </c>
      <c r="L3849" s="561" t="s">
        <v>25</v>
      </c>
    </row>
    <row r="3850" spans="1:12" x14ac:dyDescent="0.25">
      <c r="A3850" s="561" t="s">
        <v>3412</v>
      </c>
      <c r="B3850" s="561" t="s">
        <v>3413</v>
      </c>
      <c r="C3850" s="561" t="s">
        <v>2763</v>
      </c>
      <c r="D3850" s="561" t="s">
        <v>3655</v>
      </c>
      <c r="E3850" s="562" t="s">
        <v>22</v>
      </c>
      <c r="F3850" s="561" t="s">
        <v>22</v>
      </c>
      <c r="G3850" s="561" t="s">
        <v>30265</v>
      </c>
      <c r="H3850" s="561" t="s">
        <v>3907</v>
      </c>
      <c r="I3850" s="561" t="s">
        <v>23270</v>
      </c>
      <c r="J3850" s="561" t="s">
        <v>24</v>
      </c>
      <c r="K3850" s="562" t="s">
        <v>8493</v>
      </c>
      <c r="L3850" s="561" t="s">
        <v>25</v>
      </c>
    </row>
    <row r="3851" spans="1:12" x14ac:dyDescent="0.25">
      <c r="A3851" s="561" t="s">
        <v>3412</v>
      </c>
      <c r="B3851" s="561" t="s">
        <v>3413</v>
      </c>
      <c r="C3851" s="561" t="s">
        <v>2763</v>
      </c>
      <c r="D3851" s="561" t="s">
        <v>3655</v>
      </c>
      <c r="E3851" s="562" t="s">
        <v>22</v>
      </c>
      <c r="F3851" s="561" t="s">
        <v>22</v>
      </c>
      <c r="G3851" s="561" t="s">
        <v>30266</v>
      </c>
      <c r="H3851" s="561" t="s">
        <v>3908</v>
      </c>
      <c r="I3851" s="561" t="s">
        <v>23270</v>
      </c>
      <c r="J3851" s="561" t="s">
        <v>24</v>
      </c>
      <c r="K3851" s="562" t="s">
        <v>8051</v>
      </c>
      <c r="L3851" s="561" t="s">
        <v>25</v>
      </c>
    </row>
    <row r="3852" spans="1:12" x14ac:dyDescent="0.25">
      <c r="A3852" s="561" t="s">
        <v>3412</v>
      </c>
      <c r="B3852" s="561" t="s">
        <v>3413</v>
      </c>
      <c r="C3852" s="561" t="s">
        <v>2763</v>
      </c>
      <c r="D3852" s="561" t="s">
        <v>3655</v>
      </c>
      <c r="E3852" s="562" t="s">
        <v>22</v>
      </c>
      <c r="F3852" s="561" t="s">
        <v>22</v>
      </c>
      <c r="G3852" s="561" t="s">
        <v>30267</v>
      </c>
      <c r="H3852" s="561" t="s">
        <v>3909</v>
      </c>
      <c r="I3852" s="561" t="s">
        <v>23270</v>
      </c>
      <c r="J3852" s="561" t="s">
        <v>24</v>
      </c>
      <c r="K3852" s="562" t="s">
        <v>30268</v>
      </c>
      <c r="L3852" s="561" t="s">
        <v>25</v>
      </c>
    </row>
    <row r="3853" spans="1:12" x14ac:dyDescent="0.25">
      <c r="A3853" s="561" t="s">
        <v>3412</v>
      </c>
      <c r="B3853" s="561" t="s">
        <v>3413</v>
      </c>
      <c r="C3853" s="561" t="s">
        <v>2763</v>
      </c>
      <c r="D3853" s="561" t="s">
        <v>3655</v>
      </c>
      <c r="E3853" s="562" t="s">
        <v>22</v>
      </c>
      <c r="F3853" s="561" t="s">
        <v>22</v>
      </c>
      <c r="G3853" s="561" t="s">
        <v>30269</v>
      </c>
      <c r="H3853" s="561" t="s">
        <v>3910</v>
      </c>
      <c r="I3853" s="561" t="s">
        <v>23270</v>
      </c>
      <c r="J3853" s="561" t="s">
        <v>24</v>
      </c>
      <c r="K3853" s="562" t="s">
        <v>8175</v>
      </c>
      <c r="L3853" s="561" t="s">
        <v>25</v>
      </c>
    </row>
    <row r="3854" spans="1:12" x14ac:dyDescent="0.25">
      <c r="A3854" s="561" t="s">
        <v>3412</v>
      </c>
      <c r="B3854" s="561" t="s">
        <v>3413</v>
      </c>
      <c r="C3854" s="561" t="s">
        <v>2763</v>
      </c>
      <c r="D3854" s="561" t="s">
        <v>3655</v>
      </c>
      <c r="E3854" s="562" t="s">
        <v>22</v>
      </c>
      <c r="F3854" s="561" t="s">
        <v>22</v>
      </c>
      <c r="G3854" s="561" t="s">
        <v>30270</v>
      </c>
      <c r="H3854" s="561" t="s">
        <v>3911</v>
      </c>
      <c r="I3854" s="561" t="s">
        <v>23270</v>
      </c>
      <c r="J3854" s="561" t="s">
        <v>24</v>
      </c>
      <c r="K3854" s="562" t="s">
        <v>7107</v>
      </c>
      <c r="L3854" s="561" t="s">
        <v>25</v>
      </c>
    </row>
    <row r="3855" spans="1:12" x14ac:dyDescent="0.25">
      <c r="A3855" s="561" t="s">
        <v>3412</v>
      </c>
      <c r="B3855" s="561" t="s">
        <v>3413</v>
      </c>
      <c r="C3855" s="561" t="s">
        <v>2763</v>
      </c>
      <c r="D3855" s="561" t="s">
        <v>3655</v>
      </c>
      <c r="E3855" s="562" t="s">
        <v>22</v>
      </c>
      <c r="F3855" s="561" t="s">
        <v>22</v>
      </c>
      <c r="G3855" s="561" t="s">
        <v>30271</v>
      </c>
      <c r="H3855" s="561" t="s">
        <v>3912</v>
      </c>
      <c r="I3855" s="561" t="s">
        <v>23270</v>
      </c>
      <c r="J3855" s="561" t="s">
        <v>24</v>
      </c>
      <c r="K3855" s="562" t="s">
        <v>30272</v>
      </c>
      <c r="L3855" s="561" t="s">
        <v>25</v>
      </c>
    </row>
    <row r="3856" spans="1:12" x14ac:dyDescent="0.25">
      <c r="A3856" s="561" t="s">
        <v>3412</v>
      </c>
      <c r="B3856" s="561" t="s">
        <v>3413</v>
      </c>
      <c r="C3856" s="561" t="s">
        <v>2763</v>
      </c>
      <c r="D3856" s="561" t="s">
        <v>3655</v>
      </c>
      <c r="E3856" s="562" t="s">
        <v>22</v>
      </c>
      <c r="F3856" s="561" t="s">
        <v>22</v>
      </c>
      <c r="G3856" s="561" t="s">
        <v>30273</v>
      </c>
      <c r="H3856" s="561" t="s">
        <v>3913</v>
      </c>
      <c r="I3856" s="561" t="s">
        <v>23270</v>
      </c>
      <c r="J3856" s="561" t="s">
        <v>24</v>
      </c>
      <c r="K3856" s="562" t="s">
        <v>8319</v>
      </c>
      <c r="L3856" s="561" t="s">
        <v>25</v>
      </c>
    </row>
    <row r="3857" spans="1:12" x14ac:dyDescent="0.25">
      <c r="A3857" s="561" t="s">
        <v>3412</v>
      </c>
      <c r="B3857" s="561" t="s">
        <v>3413</v>
      </c>
      <c r="C3857" s="561" t="s">
        <v>2763</v>
      </c>
      <c r="D3857" s="561" t="s">
        <v>3655</v>
      </c>
      <c r="E3857" s="562" t="s">
        <v>22</v>
      </c>
      <c r="F3857" s="561" t="s">
        <v>22</v>
      </c>
      <c r="G3857" s="561" t="s">
        <v>30274</v>
      </c>
      <c r="H3857" s="561" t="s">
        <v>3914</v>
      </c>
      <c r="I3857" s="561" t="s">
        <v>23270</v>
      </c>
      <c r="J3857" s="561" t="s">
        <v>24</v>
      </c>
      <c r="K3857" s="562" t="s">
        <v>2748</v>
      </c>
      <c r="L3857" s="561" t="s">
        <v>25</v>
      </c>
    </row>
    <row r="3858" spans="1:12" x14ac:dyDescent="0.25">
      <c r="A3858" s="561" t="s">
        <v>3412</v>
      </c>
      <c r="B3858" s="561" t="s">
        <v>3413</v>
      </c>
      <c r="C3858" s="561" t="s">
        <v>2763</v>
      </c>
      <c r="D3858" s="561" t="s">
        <v>3655</v>
      </c>
      <c r="E3858" s="562" t="s">
        <v>22</v>
      </c>
      <c r="F3858" s="561" t="s">
        <v>22</v>
      </c>
      <c r="G3858" s="561" t="s">
        <v>30275</v>
      </c>
      <c r="H3858" s="561" t="s">
        <v>3915</v>
      </c>
      <c r="I3858" s="561" t="s">
        <v>23270</v>
      </c>
      <c r="J3858" s="561" t="s">
        <v>24</v>
      </c>
      <c r="K3858" s="562" t="s">
        <v>7448</v>
      </c>
      <c r="L3858" s="561" t="s">
        <v>25</v>
      </c>
    </row>
    <row r="3859" spans="1:12" x14ac:dyDescent="0.25">
      <c r="A3859" s="561" t="s">
        <v>3412</v>
      </c>
      <c r="B3859" s="561" t="s">
        <v>3413</v>
      </c>
      <c r="C3859" s="561" t="s">
        <v>2763</v>
      </c>
      <c r="D3859" s="561" t="s">
        <v>3655</v>
      </c>
      <c r="E3859" s="562" t="s">
        <v>22</v>
      </c>
      <c r="F3859" s="561" t="s">
        <v>22</v>
      </c>
      <c r="G3859" s="561" t="s">
        <v>30276</v>
      </c>
      <c r="H3859" s="561" t="s">
        <v>3916</v>
      </c>
      <c r="I3859" s="561" t="s">
        <v>23270</v>
      </c>
      <c r="J3859" s="561" t="s">
        <v>24</v>
      </c>
      <c r="K3859" s="562" t="s">
        <v>3704</v>
      </c>
      <c r="L3859" s="561" t="s">
        <v>25</v>
      </c>
    </row>
    <row r="3860" spans="1:12" x14ac:dyDescent="0.25">
      <c r="A3860" s="561" t="s">
        <v>3412</v>
      </c>
      <c r="B3860" s="561" t="s">
        <v>3413</v>
      </c>
      <c r="C3860" s="561" t="s">
        <v>2763</v>
      </c>
      <c r="D3860" s="561" t="s">
        <v>3655</v>
      </c>
      <c r="E3860" s="562" t="s">
        <v>22</v>
      </c>
      <c r="F3860" s="561" t="s">
        <v>22</v>
      </c>
      <c r="G3860" s="561" t="s">
        <v>30277</v>
      </c>
      <c r="H3860" s="561" t="s">
        <v>3917</v>
      </c>
      <c r="I3860" s="561" t="s">
        <v>23270</v>
      </c>
      <c r="J3860" s="561" t="s">
        <v>24</v>
      </c>
      <c r="K3860" s="562" t="s">
        <v>7121</v>
      </c>
      <c r="L3860" s="561" t="s">
        <v>25</v>
      </c>
    </row>
    <row r="3861" spans="1:12" x14ac:dyDescent="0.25">
      <c r="A3861" s="561" t="s">
        <v>3412</v>
      </c>
      <c r="B3861" s="561" t="s">
        <v>3413</v>
      </c>
      <c r="C3861" s="561" t="s">
        <v>2763</v>
      </c>
      <c r="D3861" s="561" t="s">
        <v>3655</v>
      </c>
      <c r="E3861" s="562" t="s">
        <v>22</v>
      </c>
      <c r="F3861" s="561" t="s">
        <v>22</v>
      </c>
      <c r="G3861" s="561" t="s">
        <v>30278</v>
      </c>
      <c r="H3861" s="561" t="s">
        <v>3919</v>
      </c>
      <c r="I3861" s="561" t="s">
        <v>23270</v>
      </c>
      <c r="J3861" s="561" t="s">
        <v>24</v>
      </c>
      <c r="K3861" s="562" t="s">
        <v>30279</v>
      </c>
      <c r="L3861" s="561" t="s">
        <v>25</v>
      </c>
    </row>
    <row r="3862" spans="1:12" x14ac:dyDescent="0.25">
      <c r="A3862" s="561" t="s">
        <v>3412</v>
      </c>
      <c r="B3862" s="561" t="s">
        <v>3413</v>
      </c>
      <c r="C3862" s="561" t="s">
        <v>2763</v>
      </c>
      <c r="D3862" s="561" t="s">
        <v>3655</v>
      </c>
      <c r="E3862" s="562" t="s">
        <v>22</v>
      </c>
      <c r="F3862" s="561" t="s">
        <v>22</v>
      </c>
      <c r="G3862" s="561" t="s">
        <v>30280</v>
      </c>
      <c r="H3862" s="561" t="s">
        <v>3920</v>
      </c>
      <c r="I3862" s="561" t="s">
        <v>23270</v>
      </c>
      <c r="J3862" s="561" t="s">
        <v>24</v>
      </c>
      <c r="K3862" s="562" t="s">
        <v>28898</v>
      </c>
      <c r="L3862" s="561" t="s">
        <v>25</v>
      </c>
    </row>
    <row r="3863" spans="1:12" x14ac:dyDescent="0.25">
      <c r="A3863" s="561" t="s">
        <v>3412</v>
      </c>
      <c r="B3863" s="561" t="s">
        <v>3413</v>
      </c>
      <c r="C3863" s="561" t="s">
        <v>2763</v>
      </c>
      <c r="D3863" s="561" t="s">
        <v>3655</v>
      </c>
      <c r="E3863" s="562" t="s">
        <v>22</v>
      </c>
      <c r="F3863" s="561" t="s">
        <v>22</v>
      </c>
      <c r="G3863" s="561" t="s">
        <v>30281</v>
      </c>
      <c r="H3863" s="561" t="s">
        <v>3922</v>
      </c>
      <c r="I3863" s="561" t="s">
        <v>23270</v>
      </c>
      <c r="J3863" s="561" t="s">
        <v>24</v>
      </c>
      <c r="K3863" s="562" t="s">
        <v>746</v>
      </c>
      <c r="L3863" s="561" t="s">
        <v>25</v>
      </c>
    </row>
    <row r="3864" spans="1:12" x14ac:dyDescent="0.25">
      <c r="A3864" s="561" t="s">
        <v>3412</v>
      </c>
      <c r="B3864" s="561" t="s">
        <v>3413</v>
      </c>
      <c r="C3864" s="561" t="s">
        <v>2763</v>
      </c>
      <c r="D3864" s="561" t="s">
        <v>3655</v>
      </c>
      <c r="E3864" s="562" t="s">
        <v>22</v>
      </c>
      <c r="F3864" s="561" t="s">
        <v>22</v>
      </c>
      <c r="G3864" s="561" t="s">
        <v>30282</v>
      </c>
      <c r="H3864" s="561" t="s">
        <v>3923</v>
      </c>
      <c r="I3864" s="561" t="s">
        <v>23270</v>
      </c>
      <c r="J3864" s="561" t="s">
        <v>24</v>
      </c>
      <c r="K3864" s="562" t="s">
        <v>7813</v>
      </c>
      <c r="L3864" s="561" t="s">
        <v>25</v>
      </c>
    </row>
    <row r="3865" spans="1:12" x14ac:dyDescent="0.25">
      <c r="A3865" s="561" t="s">
        <v>3412</v>
      </c>
      <c r="B3865" s="561" t="s">
        <v>3413</v>
      </c>
      <c r="C3865" s="561" t="s">
        <v>2763</v>
      </c>
      <c r="D3865" s="561" t="s">
        <v>3655</v>
      </c>
      <c r="E3865" s="562" t="s">
        <v>22</v>
      </c>
      <c r="F3865" s="561" t="s">
        <v>22</v>
      </c>
      <c r="G3865" s="561" t="s">
        <v>30283</v>
      </c>
      <c r="H3865" s="561" t="s">
        <v>3924</v>
      </c>
      <c r="I3865" s="561" t="s">
        <v>23270</v>
      </c>
      <c r="J3865" s="561" t="s">
        <v>24</v>
      </c>
      <c r="K3865" s="562" t="s">
        <v>30284</v>
      </c>
      <c r="L3865" s="561" t="s">
        <v>25</v>
      </c>
    </row>
    <row r="3866" spans="1:12" x14ac:dyDescent="0.25">
      <c r="A3866" s="561" t="s">
        <v>3412</v>
      </c>
      <c r="B3866" s="561" t="s">
        <v>3413</v>
      </c>
      <c r="C3866" s="561" t="s">
        <v>2763</v>
      </c>
      <c r="D3866" s="561" t="s">
        <v>3655</v>
      </c>
      <c r="E3866" s="562" t="s">
        <v>22</v>
      </c>
      <c r="F3866" s="561" t="s">
        <v>22</v>
      </c>
      <c r="G3866" s="561" t="s">
        <v>30285</v>
      </c>
      <c r="H3866" s="561" t="s">
        <v>3925</v>
      </c>
      <c r="I3866" s="561" t="s">
        <v>23270</v>
      </c>
      <c r="J3866" s="561" t="s">
        <v>24</v>
      </c>
      <c r="K3866" s="562" t="s">
        <v>30286</v>
      </c>
      <c r="L3866" s="561" t="s">
        <v>25</v>
      </c>
    </row>
    <row r="3867" spans="1:12" x14ac:dyDescent="0.25">
      <c r="A3867" s="561" t="s">
        <v>3412</v>
      </c>
      <c r="B3867" s="561" t="s">
        <v>3413</v>
      </c>
      <c r="C3867" s="561" t="s">
        <v>2763</v>
      </c>
      <c r="D3867" s="561" t="s">
        <v>3655</v>
      </c>
      <c r="E3867" s="562" t="s">
        <v>22</v>
      </c>
      <c r="F3867" s="561" t="s">
        <v>22</v>
      </c>
      <c r="G3867" s="561" t="s">
        <v>30287</v>
      </c>
      <c r="H3867" s="561" t="s">
        <v>3927</v>
      </c>
      <c r="I3867" s="561" t="s">
        <v>23270</v>
      </c>
      <c r="J3867" s="561" t="s">
        <v>24</v>
      </c>
      <c r="K3867" s="562" t="s">
        <v>4155</v>
      </c>
      <c r="L3867" s="561" t="s">
        <v>25</v>
      </c>
    </row>
    <row r="3868" spans="1:12" x14ac:dyDescent="0.25">
      <c r="A3868" s="561" t="s">
        <v>3412</v>
      </c>
      <c r="B3868" s="561" t="s">
        <v>3413</v>
      </c>
      <c r="C3868" s="561" t="s">
        <v>2763</v>
      </c>
      <c r="D3868" s="561" t="s">
        <v>3655</v>
      </c>
      <c r="E3868" s="562" t="s">
        <v>22</v>
      </c>
      <c r="F3868" s="561" t="s">
        <v>22</v>
      </c>
      <c r="G3868" s="561" t="s">
        <v>30288</v>
      </c>
      <c r="H3868" s="561" t="s">
        <v>3929</v>
      </c>
      <c r="I3868" s="561" t="s">
        <v>23270</v>
      </c>
      <c r="J3868" s="561" t="s">
        <v>24</v>
      </c>
      <c r="K3868" s="562" t="s">
        <v>30289</v>
      </c>
      <c r="L3868" s="561" t="s">
        <v>25</v>
      </c>
    </row>
    <row r="3869" spans="1:12" x14ac:dyDescent="0.25">
      <c r="A3869" s="561" t="s">
        <v>3412</v>
      </c>
      <c r="B3869" s="561" t="s">
        <v>3413</v>
      </c>
      <c r="C3869" s="561" t="s">
        <v>2763</v>
      </c>
      <c r="D3869" s="561" t="s">
        <v>3655</v>
      </c>
      <c r="E3869" s="562" t="s">
        <v>22</v>
      </c>
      <c r="F3869" s="561" t="s">
        <v>22</v>
      </c>
      <c r="G3869" s="561" t="s">
        <v>30290</v>
      </c>
      <c r="H3869" s="561" t="s">
        <v>3931</v>
      </c>
      <c r="I3869" s="561" t="s">
        <v>23270</v>
      </c>
      <c r="J3869" s="561" t="s">
        <v>24</v>
      </c>
      <c r="K3869" s="562" t="s">
        <v>30291</v>
      </c>
      <c r="L3869" s="561" t="s">
        <v>25</v>
      </c>
    </row>
    <row r="3870" spans="1:12" x14ac:dyDescent="0.25">
      <c r="A3870" s="561" t="s">
        <v>3412</v>
      </c>
      <c r="B3870" s="561" t="s">
        <v>3413</v>
      </c>
      <c r="C3870" s="561" t="s">
        <v>2763</v>
      </c>
      <c r="D3870" s="561" t="s">
        <v>3655</v>
      </c>
      <c r="E3870" s="562" t="s">
        <v>22</v>
      </c>
      <c r="F3870" s="561" t="s">
        <v>22</v>
      </c>
      <c r="G3870" s="561" t="s">
        <v>30292</v>
      </c>
      <c r="H3870" s="561" t="s">
        <v>3932</v>
      </c>
      <c r="I3870" s="561" t="s">
        <v>23270</v>
      </c>
      <c r="J3870" s="561" t="s">
        <v>24</v>
      </c>
      <c r="K3870" s="562" t="s">
        <v>30293</v>
      </c>
      <c r="L3870" s="561" t="s">
        <v>25</v>
      </c>
    </row>
    <row r="3871" spans="1:12" x14ac:dyDescent="0.25">
      <c r="A3871" s="561" t="s">
        <v>3412</v>
      </c>
      <c r="B3871" s="561" t="s">
        <v>3413</v>
      </c>
      <c r="C3871" s="561" t="s">
        <v>2763</v>
      </c>
      <c r="D3871" s="561" t="s">
        <v>3655</v>
      </c>
      <c r="E3871" s="562" t="s">
        <v>22</v>
      </c>
      <c r="F3871" s="561" t="s">
        <v>22</v>
      </c>
      <c r="G3871" s="561" t="s">
        <v>30294</v>
      </c>
      <c r="H3871" s="561" t="s">
        <v>3933</v>
      </c>
      <c r="I3871" s="561" t="s">
        <v>23270</v>
      </c>
      <c r="J3871" s="561" t="s">
        <v>24</v>
      </c>
      <c r="K3871" s="562" t="s">
        <v>30295</v>
      </c>
      <c r="L3871" s="561" t="s">
        <v>25</v>
      </c>
    </row>
    <row r="3872" spans="1:12" x14ac:dyDescent="0.25">
      <c r="A3872" s="561" t="s">
        <v>3412</v>
      </c>
      <c r="B3872" s="561" t="s">
        <v>3413</v>
      </c>
      <c r="C3872" s="561" t="s">
        <v>2763</v>
      </c>
      <c r="D3872" s="561" t="s">
        <v>3655</v>
      </c>
      <c r="E3872" s="562" t="s">
        <v>22</v>
      </c>
      <c r="F3872" s="561" t="s">
        <v>22</v>
      </c>
      <c r="G3872" s="561" t="s">
        <v>30296</v>
      </c>
      <c r="H3872" s="561" t="s">
        <v>3934</v>
      </c>
      <c r="I3872" s="561" t="s">
        <v>23270</v>
      </c>
      <c r="J3872" s="561" t="s">
        <v>24</v>
      </c>
      <c r="K3872" s="562" t="s">
        <v>30297</v>
      </c>
      <c r="L3872" s="561" t="s">
        <v>25</v>
      </c>
    </row>
    <row r="3873" spans="1:12" x14ac:dyDescent="0.25">
      <c r="A3873" s="561" t="s">
        <v>3412</v>
      </c>
      <c r="B3873" s="561" t="s">
        <v>3413</v>
      </c>
      <c r="C3873" s="561" t="s">
        <v>2763</v>
      </c>
      <c r="D3873" s="561" t="s">
        <v>3655</v>
      </c>
      <c r="E3873" s="562" t="s">
        <v>22</v>
      </c>
      <c r="F3873" s="561" t="s">
        <v>22</v>
      </c>
      <c r="G3873" s="561" t="s">
        <v>30298</v>
      </c>
      <c r="H3873" s="561" t="s">
        <v>3935</v>
      </c>
      <c r="I3873" s="561" t="s">
        <v>23270</v>
      </c>
      <c r="J3873" s="561" t="s">
        <v>24</v>
      </c>
      <c r="K3873" s="562" t="s">
        <v>30299</v>
      </c>
      <c r="L3873" s="561" t="s">
        <v>25</v>
      </c>
    </row>
    <row r="3874" spans="1:12" x14ac:dyDescent="0.25">
      <c r="A3874" s="561" t="s">
        <v>3412</v>
      </c>
      <c r="B3874" s="561" t="s">
        <v>3413</v>
      </c>
      <c r="C3874" s="561" t="s">
        <v>2763</v>
      </c>
      <c r="D3874" s="561" t="s">
        <v>3655</v>
      </c>
      <c r="E3874" s="562" t="s">
        <v>22</v>
      </c>
      <c r="F3874" s="561" t="s">
        <v>22</v>
      </c>
      <c r="G3874" s="561" t="s">
        <v>30300</v>
      </c>
      <c r="H3874" s="561" t="s">
        <v>3936</v>
      </c>
      <c r="I3874" s="561" t="s">
        <v>23270</v>
      </c>
      <c r="J3874" s="561" t="s">
        <v>24</v>
      </c>
      <c r="K3874" s="562" t="s">
        <v>6541</v>
      </c>
      <c r="L3874" s="561" t="s">
        <v>25</v>
      </c>
    </row>
    <row r="3875" spans="1:12" x14ac:dyDescent="0.25">
      <c r="A3875" s="561" t="s">
        <v>3412</v>
      </c>
      <c r="B3875" s="561" t="s">
        <v>3413</v>
      </c>
      <c r="C3875" s="561" t="s">
        <v>2763</v>
      </c>
      <c r="D3875" s="561" t="s">
        <v>3655</v>
      </c>
      <c r="E3875" s="562" t="s">
        <v>22</v>
      </c>
      <c r="F3875" s="561" t="s">
        <v>22</v>
      </c>
      <c r="G3875" s="561" t="s">
        <v>30301</v>
      </c>
      <c r="H3875" s="561" t="s">
        <v>3938</v>
      </c>
      <c r="I3875" s="561" t="s">
        <v>23270</v>
      </c>
      <c r="J3875" s="561" t="s">
        <v>24</v>
      </c>
      <c r="K3875" s="562" t="s">
        <v>5129</v>
      </c>
      <c r="L3875" s="561" t="s">
        <v>25</v>
      </c>
    </row>
    <row r="3876" spans="1:12" x14ac:dyDescent="0.25">
      <c r="A3876" s="561" t="s">
        <v>3412</v>
      </c>
      <c r="B3876" s="561" t="s">
        <v>3413</v>
      </c>
      <c r="C3876" s="561" t="s">
        <v>2763</v>
      </c>
      <c r="D3876" s="561" t="s">
        <v>3655</v>
      </c>
      <c r="E3876" s="562" t="s">
        <v>22</v>
      </c>
      <c r="F3876" s="561" t="s">
        <v>22</v>
      </c>
      <c r="G3876" s="561" t="s">
        <v>30302</v>
      </c>
      <c r="H3876" s="561" t="s">
        <v>3940</v>
      </c>
      <c r="I3876" s="561" t="s">
        <v>23270</v>
      </c>
      <c r="J3876" s="561" t="s">
        <v>24</v>
      </c>
      <c r="K3876" s="562" t="s">
        <v>27732</v>
      </c>
      <c r="L3876" s="561" t="s">
        <v>25</v>
      </c>
    </row>
    <row r="3877" spans="1:12" x14ac:dyDescent="0.25">
      <c r="A3877" s="561" t="s">
        <v>3412</v>
      </c>
      <c r="B3877" s="561" t="s">
        <v>3413</v>
      </c>
      <c r="C3877" s="561" t="s">
        <v>2763</v>
      </c>
      <c r="D3877" s="561" t="s">
        <v>3655</v>
      </c>
      <c r="E3877" s="562" t="s">
        <v>22</v>
      </c>
      <c r="F3877" s="561" t="s">
        <v>22</v>
      </c>
      <c r="G3877" s="561" t="s">
        <v>30303</v>
      </c>
      <c r="H3877" s="561" t="s">
        <v>3941</v>
      </c>
      <c r="I3877" s="561" t="s">
        <v>23270</v>
      </c>
      <c r="J3877" s="561" t="s">
        <v>24</v>
      </c>
      <c r="K3877" s="562" t="s">
        <v>8351</v>
      </c>
      <c r="L3877" s="561" t="s">
        <v>25</v>
      </c>
    </row>
    <row r="3878" spans="1:12" x14ac:dyDescent="0.25">
      <c r="A3878" s="561" t="s">
        <v>3412</v>
      </c>
      <c r="B3878" s="561" t="s">
        <v>3413</v>
      </c>
      <c r="C3878" s="561" t="s">
        <v>2763</v>
      </c>
      <c r="D3878" s="561" t="s">
        <v>3655</v>
      </c>
      <c r="E3878" s="562" t="s">
        <v>22</v>
      </c>
      <c r="F3878" s="561" t="s">
        <v>22</v>
      </c>
      <c r="G3878" s="561" t="s">
        <v>30304</v>
      </c>
      <c r="H3878" s="561" t="s">
        <v>3943</v>
      </c>
      <c r="I3878" s="561" t="s">
        <v>23270</v>
      </c>
      <c r="J3878" s="561" t="s">
        <v>24</v>
      </c>
      <c r="K3878" s="562" t="s">
        <v>4099</v>
      </c>
      <c r="L3878" s="561" t="s">
        <v>25</v>
      </c>
    </row>
    <row r="3879" spans="1:12" x14ac:dyDescent="0.25">
      <c r="A3879" s="561" t="s">
        <v>3412</v>
      </c>
      <c r="B3879" s="561" t="s">
        <v>3413</v>
      </c>
      <c r="C3879" s="561" t="s">
        <v>2763</v>
      </c>
      <c r="D3879" s="561" t="s">
        <v>3655</v>
      </c>
      <c r="E3879" s="562" t="s">
        <v>22</v>
      </c>
      <c r="F3879" s="561" t="s">
        <v>22</v>
      </c>
      <c r="G3879" s="561" t="s">
        <v>30305</v>
      </c>
      <c r="H3879" s="561" t="s">
        <v>3944</v>
      </c>
      <c r="I3879" s="561" t="s">
        <v>23270</v>
      </c>
      <c r="J3879" s="561" t="s">
        <v>24</v>
      </c>
      <c r="K3879" s="562" t="s">
        <v>1593</v>
      </c>
      <c r="L3879" s="561" t="s">
        <v>25</v>
      </c>
    </row>
    <row r="3880" spans="1:12" x14ac:dyDescent="0.25">
      <c r="A3880" s="561" t="s">
        <v>3412</v>
      </c>
      <c r="B3880" s="561" t="s">
        <v>3413</v>
      </c>
      <c r="C3880" s="561" t="s">
        <v>2763</v>
      </c>
      <c r="D3880" s="561" t="s">
        <v>3655</v>
      </c>
      <c r="E3880" s="562" t="s">
        <v>22</v>
      </c>
      <c r="F3880" s="561" t="s">
        <v>22</v>
      </c>
      <c r="G3880" s="561" t="s">
        <v>30306</v>
      </c>
      <c r="H3880" s="561" t="s">
        <v>3945</v>
      </c>
      <c r="I3880" s="561" t="s">
        <v>23270</v>
      </c>
      <c r="J3880" s="561" t="s">
        <v>24</v>
      </c>
      <c r="K3880" s="562" t="s">
        <v>30307</v>
      </c>
      <c r="L3880" s="561" t="s">
        <v>25</v>
      </c>
    </row>
    <row r="3881" spans="1:12" x14ac:dyDescent="0.25">
      <c r="A3881" s="561" t="s">
        <v>3412</v>
      </c>
      <c r="B3881" s="561" t="s">
        <v>3413</v>
      </c>
      <c r="C3881" s="561" t="s">
        <v>2763</v>
      </c>
      <c r="D3881" s="561" t="s">
        <v>3655</v>
      </c>
      <c r="E3881" s="562" t="s">
        <v>22</v>
      </c>
      <c r="F3881" s="561" t="s">
        <v>22</v>
      </c>
      <c r="G3881" s="561" t="s">
        <v>30308</v>
      </c>
      <c r="H3881" s="561" t="s">
        <v>3947</v>
      </c>
      <c r="I3881" s="561" t="s">
        <v>23270</v>
      </c>
      <c r="J3881" s="561" t="s">
        <v>24</v>
      </c>
      <c r="K3881" s="562" t="s">
        <v>7429</v>
      </c>
      <c r="L3881" s="561" t="s">
        <v>25</v>
      </c>
    </row>
    <row r="3882" spans="1:12" x14ac:dyDescent="0.25">
      <c r="A3882" s="561" t="s">
        <v>3412</v>
      </c>
      <c r="B3882" s="561" t="s">
        <v>3413</v>
      </c>
      <c r="C3882" s="561" t="s">
        <v>2763</v>
      </c>
      <c r="D3882" s="561" t="s">
        <v>3655</v>
      </c>
      <c r="E3882" s="562" t="s">
        <v>22</v>
      </c>
      <c r="F3882" s="561" t="s">
        <v>22</v>
      </c>
      <c r="G3882" s="561" t="s">
        <v>30309</v>
      </c>
      <c r="H3882" s="561" t="s">
        <v>3948</v>
      </c>
      <c r="I3882" s="561" t="s">
        <v>23270</v>
      </c>
      <c r="J3882" s="561" t="s">
        <v>24</v>
      </c>
      <c r="K3882" s="562" t="s">
        <v>7753</v>
      </c>
      <c r="L3882" s="561" t="s">
        <v>25</v>
      </c>
    </row>
    <row r="3883" spans="1:12" x14ac:dyDescent="0.25">
      <c r="A3883" s="561" t="s">
        <v>3412</v>
      </c>
      <c r="B3883" s="561" t="s">
        <v>3413</v>
      </c>
      <c r="C3883" s="561" t="s">
        <v>2763</v>
      </c>
      <c r="D3883" s="561" t="s">
        <v>3655</v>
      </c>
      <c r="E3883" s="562" t="s">
        <v>22</v>
      </c>
      <c r="F3883" s="561" t="s">
        <v>22</v>
      </c>
      <c r="G3883" s="561" t="s">
        <v>30310</v>
      </c>
      <c r="H3883" s="561" t="s">
        <v>3950</v>
      </c>
      <c r="I3883" s="561" t="s">
        <v>23270</v>
      </c>
      <c r="J3883" s="561" t="s">
        <v>24</v>
      </c>
      <c r="K3883" s="562" t="s">
        <v>30311</v>
      </c>
      <c r="L3883" s="561" t="s">
        <v>25</v>
      </c>
    </row>
    <row r="3884" spans="1:12" x14ac:dyDescent="0.25">
      <c r="A3884" s="561" t="s">
        <v>3412</v>
      </c>
      <c r="B3884" s="561" t="s">
        <v>3413</v>
      </c>
      <c r="C3884" s="561" t="s">
        <v>2763</v>
      </c>
      <c r="D3884" s="561" t="s">
        <v>3655</v>
      </c>
      <c r="E3884" s="562" t="s">
        <v>22</v>
      </c>
      <c r="F3884" s="561" t="s">
        <v>22</v>
      </c>
      <c r="G3884" s="561" t="s">
        <v>30312</v>
      </c>
      <c r="H3884" s="561" t="s">
        <v>3952</v>
      </c>
      <c r="I3884" s="561" t="s">
        <v>23270</v>
      </c>
      <c r="J3884" s="561" t="s">
        <v>24</v>
      </c>
      <c r="K3884" s="562" t="s">
        <v>433</v>
      </c>
      <c r="L3884" s="561" t="s">
        <v>25</v>
      </c>
    </row>
    <row r="3885" spans="1:12" x14ac:dyDescent="0.25">
      <c r="A3885" s="561" t="s">
        <v>3412</v>
      </c>
      <c r="B3885" s="561" t="s">
        <v>3413</v>
      </c>
      <c r="C3885" s="561" t="s">
        <v>2763</v>
      </c>
      <c r="D3885" s="561" t="s">
        <v>3655</v>
      </c>
      <c r="E3885" s="562" t="s">
        <v>22</v>
      </c>
      <c r="F3885" s="561" t="s">
        <v>22</v>
      </c>
      <c r="G3885" s="561" t="s">
        <v>30313</v>
      </c>
      <c r="H3885" s="561" t="s">
        <v>3954</v>
      </c>
      <c r="I3885" s="561" t="s">
        <v>23270</v>
      </c>
      <c r="J3885" s="561" t="s">
        <v>24</v>
      </c>
      <c r="K3885" s="562" t="s">
        <v>7058</v>
      </c>
      <c r="L3885" s="561" t="s">
        <v>25</v>
      </c>
    </row>
    <row r="3886" spans="1:12" x14ac:dyDescent="0.25">
      <c r="A3886" s="561" t="s">
        <v>3412</v>
      </c>
      <c r="B3886" s="561" t="s">
        <v>3413</v>
      </c>
      <c r="C3886" s="561" t="s">
        <v>2763</v>
      </c>
      <c r="D3886" s="561" t="s">
        <v>3655</v>
      </c>
      <c r="E3886" s="562" t="s">
        <v>22</v>
      </c>
      <c r="F3886" s="561" t="s">
        <v>22</v>
      </c>
      <c r="G3886" s="561" t="s">
        <v>30314</v>
      </c>
      <c r="H3886" s="561" t="s">
        <v>3955</v>
      </c>
      <c r="I3886" s="561" t="s">
        <v>23270</v>
      </c>
      <c r="J3886" s="561" t="s">
        <v>24</v>
      </c>
      <c r="K3886" s="562" t="s">
        <v>7058</v>
      </c>
      <c r="L3886" s="561" t="s">
        <v>25</v>
      </c>
    </row>
    <row r="3887" spans="1:12" x14ac:dyDescent="0.25">
      <c r="A3887" s="561" t="s">
        <v>3412</v>
      </c>
      <c r="B3887" s="561" t="s">
        <v>3413</v>
      </c>
      <c r="C3887" s="561" t="s">
        <v>2763</v>
      </c>
      <c r="D3887" s="561" t="s">
        <v>3655</v>
      </c>
      <c r="E3887" s="562" t="s">
        <v>22</v>
      </c>
      <c r="F3887" s="561" t="s">
        <v>22</v>
      </c>
      <c r="G3887" s="561" t="s">
        <v>30315</v>
      </c>
      <c r="H3887" s="561" t="s">
        <v>3956</v>
      </c>
      <c r="I3887" s="561" t="s">
        <v>23270</v>
      </c>
      <c r="J3887" s="561" t="s">
        <v>24</v>
      </c>
      <c r="K3887" s="562" t="s">
        <v>2466</v>
      </c>
      <c r="L3887" s="561" t="s">
        <v>25</v>
      </c>
    </row>
    <row r="3888" spans="1:12" x14ac:dyDescent="0.25">
      <c r="A3888" s="561" t="s">
        <v>3412</v>
      </c>
      <c r="B3888" s="561" t="s">
        <v>3413</v>
      </c>
      <c r="C3888" s="561" t="s">
        <v>2763</v>
      </c>
      <c r="D3888" s="561" t="s">
        <v>3655</v>
      </c>
      <c r="E3888" s="562" t="s">
        <v>22</v>
      </c>
      <c r="F3888" s="561" t="s">
        <v>22</v>
      </c>
      <c r="G3888" s="561" t="s">
        <v>30316</v>
      </c>
      <c r="H3888" s="561" t="s">
        <v>3958</v>
      </c>
      <c r="I3888" s="561" t="s">
        <v>23270</v>
      </c>
      <c r="J3888" s="561" t="s">
        <v>24</v>
      </c>
      <c r="K3888" s="562" t="s">
        <v>5224</v>
      </c>
      <c r="L3888" s="561" t="s">
        <v>25</v>
      </c>
    </row>
    <row r="3889" spans="1:12" x14ac:dyDescent="0.25">
      <c r="A3889" s="561" t="s">
        <v>3412</v>
      </c>
      <c r="B3889" s="561" t="s">
        <v>3413</v>
      </c>
      <c r="C3889" s="561" t="s">
        <v>2763</v>
      </c>
      <c r="D3889" s="561" t="s">
        <v>3655</v>
      </c>
      <c r="E3889" s="562" t="s">
        <v>22</v>
      </c>
      <c r="F3889" s="561" t="s">
        <v>22</v>
      </c>
      <c r="G3889" s="561" t="s">
        <v>30317</v>
      </c>
      <c r="H3889" s="561" t="s">
        <v>3959</v>
      </c>
      <c r="I3889" s="561" t="s">
        <v>23270</v>
      </c>
      <c r="J3889" s="561" t="s">
        <v>24</v>
      </c>
      <c r="K3889" s="562" t="s">
        <v>5571</v>
      </c>
      <c r="L3889" s="561" t="s">
        <v>25</v>
      </c>
    </row>
    <row r="3890" spans="1:12" x14ac:dyDescent="0.25">
      <c r="A3890" s="561" t="s">
        <v>3412</v>
      </c>
      <c r="B3890" s="561" t="s">
        <v>3413</v>
      </c>
      <c r="C3890" s="561" t="s">
        <v>2763</v>
      </c>
      <c r="D3890" s="561" t="s">
        <v>3655</v>
      </c>
      <c r="E3890" s="562" t="s">
        <v>22</v>
      </c>
      <c r="F3890" s="561" t="s">
        <v>22</v>
      </c>
      <c r="G3890" s="561" t="s">
        <v>30318</v>
      </c>
      <c r="H3890" s="561" t="s">
        <v>3961</v>
      </c>
      <c r="I3890" s="561" t="s">
        <v>23270</v>
      </c>
      <c r="J3890" s="561" t="s">
        <v>24</v>
      </c>
      <c r="K3890" s="562" t="s">
        <v>453</v>
      </c>
      <c r="L3890" s="561" t="s">
        <v>25</v>
      </c>
    </row>
    <row r="3891" spans="1:12" x14ac:dyDescent="0.25">
      <c r="A3891" s="561" t="s">
        <v>3412</v>
      </c>
      <c r="B3891" s="561" t="s">
        <v>3413</v>
      </c>
      <c r="C3891" s="561" t="s">
        <v>2763</v>
      </c>
      <c r="D3891" s="561" t="s">
        <v>3655</v>
      </c>
      <c r="E3891" s="562" t="s">
        <v>22</v>
      </c>
      <c r="F3891" s="561" t="s">
        <v>22</v>
      </c>
      <c r="G3891" s="561" t="s">
        <v>30319</v>
      </c>
      <c r="H3891" s="561" t="s">
        <v>3963</v>
      </c>
      <c r="I3891" s="561" t="s">
        <v>23270</v>
      </c>
      <c r="J3891" s="561" t="s">
        <v>24</v>
      </c>
      <c r="K3891" s="562" t="s">
        <v>30320</v>
      </c>
      <c r="L3891" s="561" t="s">
        <v>25</v>
      </c>
    </row>
    <row r="3892" spans="1:12" x14ac:dyDescent="0.25">
      <c r="A3892" s="561" t="s">
        <v>3412</v>
      </c>
      <c r="B3892" s="561" t="s">
        <v>3413</v>
      </c>
      <c r="C3892" s="561" t="s">
        <v>2763</v>
      </c>
      <c r="D3892" s="561" t="s">
        <v>3655</v>
      </c>
      <c r="E3892" s="562" t="s">
        <v>22</v>
      </c>
      <c r="F3892" s="561" t="s">
        <v>22</v>
      </c>
      <c r="G3892" s="561" t="s">
        <v>30321</v>
      </c>
      <c r="H3892" s="561" t="s">
        <v>3964</v>
      </c>
      <c r="I3892" s="561" t="s">
        <v>23270</v>
      </c>
      <c r="J3892" s="561" t="s">
        <v>24</v>
      </c>
      <c r="K3892" s="562" t="s">
        <v>7225</v>
      </c>
      <c r="L3892" s="561" t="s">
        <v>25</v>
      </c>
    </row>
    <row r="3893" spans="1:12" x14ac:dyDescent="0.25">
      <c r="A3893" s="561" t="s">
        <v>3412</v>
      </c>
      <c r="B3893" s="561" t="s">
        <v>3413</v>
      </c>
      <c r="C3893" s="561" t="s">
        <v>2763</v>
      </c>
      <c r="D3893" s="561" t="s">
        <v>3655</v>
      </c>
      <c r="E3893" s="562" t="s">
        <v>22</v>
      </c>
      <c r="F3893" s="561" t="s">
        <v>22</v>
      </c>
      <c r="G3893" s="561" t="s">
        <v>30322</v>
      </c>
      <c r="H3893" s="561" t="s">
        <v>3965</v>
      </c>
      <c r="I3893" s="561" t="s">
        <v>23270</v>
      </c>
      <c r="J3893" s="561" t="s">
        <v>24</v>
      </c>
      <c r="K3893" s="562" t="s">
        <v>30323</v>
      </c>
      <c r="L3893" s="561" t="s">
        <v>25</v>
      </c>
    </row>
    <row r="3894" spans="1:12" x14ac:dyDescent="0.25">
      <c r="A3894" s="561" t="s">
        <v>3412</v>
      </c>
      <c r="B3894" s="561" t="s">
        <v>3413</v>
      </c>
      <c r="C3894" s="561" t="s">
        <v>2763</v>
      </c>
      <c r="D3894" s="561" t="s">
        <v>3655</v>
      </c>
      <c r="E3894" s="562" t="s">
        <v>22</v>
      </c>
      <c r="F3894" s="561" t="s">
        <v>22</v>
      </c>
      <c r="G3894" s="561" t="s">
        <v>30324</v>
      </c>
      <c r="H3894" s="561" t="s">
        <v>3967</v>
      </c>
      <c r="I3894" s="561" t="s">
        <v>23270</v>
      </c>
      <c r="J3894" s="561" t="s">
        <v>24</v>
      </c>
      <c r="K3894" s="562" t="s">
        <v>7371</v>
      </c>
      <c r="L3894" s="561" t="s">
        <v>25</v>
      </c>
    </row>
    <row r="3895" spans="1:12" x14ac:dyDescent="0.25">
      <c r="A3895" s="561" t="s">
        <v>3412</v>
      </c>
      <c r="B3895" s="561" t="s">
        <v>3413</v>
      </c>
      <c r="C3895" s="561" t="s">
        <v>2763</v>
      </c>
      <c r="D3895" s="561" t="s">
        <v>3655</v>
      </c>
      <c r="E3895" s="562" t="s">
        <v>22</v>
      </c>
      <c r="F3895" s="561" t="s">
        <v>22</v>
      </c>
      <c r="G3895" s="561" t="s">
        <v>30325</v>
      </c>
      <c r="H3895" s="561" t="s">
        <v>3968</v>
      </c>
      <c r="I3895" s="561" t="s">
        <v>23270</v>
      </c>
      <c r="J3895" s="561" t="s">
        <v>24</v>
      </c>
      <c r="K3895" s="562" t="s">
        <v>949</v>
      </c>
      <c r="L3895" s="561" t="s">
        <v>25</v>
      </c>
    </row>
    <row r="3896" spans="1:12" x14ac:dyDescent="0.25">
      <c r="A3896" s="561" t="s">
        <v>3412</v>
      </c>
      <c r="B3896" s="561" t="s">
        <v>3413</v>
      </c>
      <c r="C3896" s="561" t="s">
        <v>2763</v>
      </c>
      <c r="D3896" s="561" t="s">
        <v>3655</v>
      </c>
      <c r="E3896" s="562" t="s">
        <v>22</v>
      </c>
      <c r="F3896" s="561" t="s">
        <v>22</v>
      </c>
      <c r="G3896" s="561" t="s">
        <v>30326</v>
      </c>
      <c r="H3896" s="561" t="s">
        <v>3970</v>
      </c>
      <c r="I3896" s="561" t="s">
        <v>23270</v>
      </c>
      <c r="J3896" s="561" t="s">
        <v>24</v>
      </c>
      <c r="K3896" s="562" t="s">
        <v>7822</v>
      </c>
      <c r="L3896" s="561" t="s">
        <v>25</v>
      </c>
    </row>
    <row r="3897" spans="1:12" x14ac:dyDescent="0.25">
      <c r="A3897" s="561" t="s">
        <v>3412</v>
      </c>
      <c r="B3897" s="561" t="s">
        <v>3413</v>
      </c>
      <c r="C3897" s="561" t="s">
        <v>2763</v>
      </c>
      <c r="D3897" s="561" t="s">
        <v>3655</v>
      </c>
      <c r="E3897" s="562" t="s">
        <v>22</v>
      </c>
      <c r="F3897" s="561" t="s">
        <v>22</v>
      </c>
      <c r="G3897" s="561" t="s">
        <v>30327</v>
      </c>
      <c r="H3897" s="561" t="s">
        <v>3971</v>
      </c>
      <c r="I3897" s="561" t="s">
        <v>23270</v>
      </c>
      <c r="J3897" s="561" t="s">
        <v>24</v>
      </c>
      <c r="K3897" s="562" t="s">
        <v>8703</v>
      </c>
      <c r="L3897" s="561" t="s">
        <v>25</v>
      </c>
    </row>
    <row r="3898" spans="1:12" x14ac:dyDescent="0.25">
      <c r="A3898" s="561" t="s">
        <v>3412</v>
      </c>
      <c r="B3898" s="561" t="s">
        <v>3413</v>
      </c>
      <c r="C3898" s="561" t="s">
        <v>2763</v>
      </c>
      <c r="D3898" s="561" t="s">
        <v>3655</v>
      </c>
      <c r="E3898" s="562" t="s">
        <v>22</v>
      </c>
      <c r="F3898" s="561" t="s">
        <v>22</v>
      </c>
      <c r="G3898" s="561" t="s">
        <v>30328</v>
      </c>
      <c r="H3898" s="561" t="s">
        <v>3972</v>
      </c>
      <c r="I3898" s="561" t="s">
        <v>23270</v>
      </c>
      <c r="J3898" s="561" t="s">
        <v>24</v>
      </c>
      <c r="K3898" s="562" t="s">
        <v>30329</v>
      </c>
      <c r="L3898" s="561" t="s">
        <v>25</v>
      </c>
    </row>
    <row r="3899" spans="1:12" x14ac:dyDescent="0.25">
      <c r="A3899" s="561" t="s">
        <v>3412</v>
      </c>
      <c r="B3899" s="561" t="s">
        <v>3413</v>
      </c>
      <c r="C3899" s="561" t="s">
        <v>2763</v>
      </c>
      <c r="D3899" s="561" t="s">
        <v>3655</v>
      </c>
      <c r="E3899" s="562" t="s">
        <v>22</v>
      </c>
      <c r="F3899" s="561" t="s">
        <v>22</v>
      </c>
      <c r="G3899" s="561" t="s">
        <v>30330</v>
      </c>
      <c r="H3899" s="561" t="s">
        <v>3973</v>
      </c>
      <c r="I3899" s="561" t="s">
        <v>23270</v>
      </c>
      <c r="J3899" s="561" t="s">
        <v>24</v>
      </c>
      <c r="K3899" s="562" t="s">
        <v>7410</v>
      </c>
      <c r="L3899" s="561" t="s">
        <v>25</v>
      </c>
    </row>
    <row r="3900" spans="1:12" x14ac:dyDescent="0.25">
      <c r="A3900" s="561" t="s">
        <v>3412</v>
      </c>
      <c r="B3900" s="561" t="s">
        <v>3413</v>
      </c>
      <c r="C3900" s="561" t="s">
        <v>2763</v>
      </c>
      <c r="D3900" s="561" t="s">
        <v>3655</v>
      </c>
      <c r="E3900" s="562" t="s">
        <v>22</v>
      </c>
      <c r="F3900" s="561" t="s">
        <v>22</v>
      </c>
      <c r="G3900" s="561" t="s">
        <v>30331</v>
      </c>
      <c r="H3900" s="561" t="s">
        <v>3974</v>
      </c>
      <c r="I3900" s="561" t="s">
        <v>23270</v>
      </c>
      <c r="J3900" s="561" t="s">
        <v>24</v>
      </c>
      <c r="K3900" s="562" t="s">
        <v>949</v>
      </c>
      <c r="L3900" s="561" t="s">
        <v>25</v>
      </c>
    </row>
    <row r="3901" spans="1:12" x14ac:dyDescent="0.25">
      <c r="A3901" s="561" t="s">
        <v>3412</v>
      </c>
      <c r="B3901" s="561" t="s">
        <v>3413</v>
      </c>
      <c r="C3901" s="561" t="s">
        <v>2763</v>
      </c>
      <c r="D3901" s="561" t="s">
        <v>3655</v>
      </c>
      <c r="E3901" s="562" t="s">
        <v>22</v>
      </c>
      <c r="F3901" s="561" t="s">
        <v>22</v>
      </c>
      <c r="G3901" s="561" t="s">
        <v>30332</v>
      </c>
      <c r="H3901" s="561" t="s">
        <v>3975</v>
      </c>
      <c r="I3901" s="561" t="s">
        <v>23270</v>
      </c>
      <c r="J3901" s="561" t="s">
        <v>24</v>
      </c>
      <c r="K3901" s="562" t="s">
        <v>8264</v>
      </c>
      <c r="L3901" s="561" t="s">
        <v>25</v>
      </c>
    </row>
    <row r="3902" spans="1:12" x14ac:dyDescent="0.25">
      <c r="A3902" s="561" t="s">
        <v>3412</v>
      </c>
      <c r="B3902" s="561" t="s">
        <v>3413</v>
      </c>
      <c r="C3902" s="561" t="s">
        <v>2763</v>
      </c>
      <c r="D3902" s="561" t="s">
        <v>3655</v>
      </c>
      <c r="E3902" s="562" t="s">
        <v>22</v>
      </c>
      <c r="F3902" s="561" t="s">
        <v>22</v>
      </c>
      <c r="G3902" s="561" t="s">
        <v>30333</v>
      </c>
      <c r="H3902" s="561" t="s">
        <v>3977</v>
      </c>
      <c r="I3902" s="561" t="s">
        <v>23270</v>
      </c>
      <c r="J3902" s="561" t="s">
        <v>24</v>
      </c>
      <c r="K3902" s="562" t="s">
        <v>2478</v>
      </c>
      <c r="L3902" s="561" t="s">
        <v>25</v>
      </c>
    </row>
    <row r="3903" spans="1:12" x14ac:dyDescent="0.25">
      <c r="A3903" s="561" t="s">
        <v>3412</v>
      </c>
      <c r="B3903" s="561" t="s">
        <v>3413</v>
      </c>
      <c r="C3903" s="561" t="s">
        <v>2763</v>
      </c>
      <c r="D3903" s="561" t="s">
        <v>3655</v>
      </c>
      <c r="E3903" s="562" t="s">
        <v>22</v>
      </c>
      <c r="F3903" s="561" t="s">
        <v>22</v>
      </c>
      <c r="G3903" s="561" t="s">
        <v>30334</v>
      </c>
      <c r="H3903" s="561" t="s">
        <v>3979</v>
      </c>
      <c r="I3903" s="561" t="s">
        <v>23270</v>
      </c>
      <c r="J3903" s="561" t="s">
        <v>24</v>
      </c>
      <c r="K3903" s="562" t="s">
        <v>7669</v>
      </c>
      <c r="L3903" s="561" t="s">
        <v>25</v>
      </c>
    </row>
    <row r="3904" spans="1:12" x14ac:dyDescent="0.25">
      <c r="A3904" s="561" t="s">
        <v>3412</v>
      </c>
      <c r="B3904" s="561" t="s">
        <v>3413</v>
      </c>
      <c r="C3904" s="561" t="s">
        <v>2763</v>
      </c>
      <c r="D3904" s="561" t="s">
        <v>3655</v>
      </c>
      <c r="E3904" s="562" t="s">
        <v>22</v>
      </c>
      <c r="F3904" s="561" t="s">
        <v>22</v>
      </c>
      <c r="G3904" s="561" t="s">
        <v>30335</v>
      </c>
      <c r="H3904" s="561" t="s">
        <v>3980</v>
      </c>
      <c r="I3904" s="561" t="s">
        <v>23270</v>
      </c>
      <c r="J3904" s="561" t="s">
        <v>24</v>
      </c>
      <c r="K3904" s="562" t="s">
        <v>30336</v>
      </c>
      <c r="L3904" s="561" t="s">
        <v>25</v>
      </c>
    </row>
    <row r="3905" spans="1:12" x14ac:dyDescent="0.25">
      <c r="A3905" s="561" t="s">
        <v>3412</v>
      </c>
      <c r="B3905" s="561" t="s">
        <v>3413</v>
      </c>
      <c r="C3905" s="561" t="s">
        <v>2763</v>
      </c>
      <c r="D3905" s="561" t="s">
        <v>3655</v>
      </c>
      <c r="E3905" s="562" t="s">
        <v>22</v>
      </c>
      <c r="F3905" s="561" t="s">
        <v>22</v>
      </c>
      <c r="G3905" s="561" t="s">
        <v>30337</v>
      </c>
      <c r="H3905" s="561" t="s">
        <v>3981</v>
      </c>
      <c r="I3905" s="561" t="s">
        <v>23270</v>
      </c>
      <c r="J3905" s="561" t="s">
        <v>24</v>
      </c>
      <c r="K3905" s="562" t="s">
        <v>30338</v>
      </c>
      <c r="L3905" s="561" t="s">
        <v>25</v>
      </c>
    </row>
    <row r="3906" spans="1:12" x14ac:dyDescent="0.25">
      <c r="A3906" s="561" t="s">
        <v>3412</v>
      </c>
      <c r="B3906" s="561" t="s">
        <v>3413</v>
      </c>
      <c r="C3906" s="561" t="s">
        <v>2763</v>
      </c>
      <c r="D3906" s="561" t="s">
        <v>3655</v>
      </c>
      <c r="E3906" s="562" t="s">
        <v>22</v>
      </c>
      <c r="F3906" s="561" t="s">
        <v>22</v>
      </c>
      <c r="G3906" s="561" t="s">
        <v>30339</v>
      </c>
      <c r="H3906" s="561" t="s">
        <v>3982</v>
      </c>
      <c r="I3906" s="561" t="s">
        <v>23270</v>
      </c>
      <c r="J3906" s="561" t="s">
        <v>24</v>
      </c>
      <c r="K3906" s="562" t="s">
        <v>3647</v>
      </c>
      <c r="L3906" s="561" t="s">
        <v>25</v>
      </c>
    </row>
    <row r="3907" spans="1:12" x14ac:dyDescent="0.25">
      <c r="A3907" s="561" t="s">
        <v>3412</v>
      </c>
      <c r="B3907" s="561" t="s">
        <v>3413</v>
      </c>
      <c r="C3907" s="561" t="s">
        <v>2763</v>
      </c>
      <c r="D3907" s="561" t="s">
        <v>3655</v>
      </c>
      <c r="E3907" s="562" t="s">
        <v>22</v>
      </c>
      <c r="F3907" s="561" t="s">
        <v>22</v>
      </c>
      <c r="G3907" s="561" t="s">
        <v>30340</v>
      </c>
      <c r="H3907" s="561" t="s">
        <v>3983</v>
      </c>
      <c r="I3907" s="561" t="s">
        <v>23270</v>
      </c>
      <c r="J3907" s="561" t="s">
        <v>24</v>
      </c>
      <c r="K3907" s="562" t="s">
        <v>4104</v>
      </c>
      <c r="L3907" s="561" t="s">
        <v>25</v>
      </c>
    </row>
    <row r="3908" spans="1:12" x14ac:dyDescent="0.25">
      <c r="A3908" s="561" t="s">
        <v>3412</v>
      </c>
      <c r="B3908" s="561" t="s">
        <v>3413</v>
      </c>
      <c r="C3908" s="561" t="s">
        <v>2763</v>
      </c>
      <c r="D3908" s="561" t="s">
        <v>3655</v>
      </c>
      <c r="E3908" s="562" t="s">
        <v>22</v>
      </c>
      <c r="F3908" s="561" t="s">
        <v>22</v>
      </c>
      <c r="G3908" s="561" t="s">
        <v>30341</v>
      </c>
      <c r="H3908" s="561" t="s">
        <v>3984</v>
      </c>
      <c r="I3908" s="561" t="s">
        <v>23270</v>
      </c>
      <c r="J3908" s="561" t="s">
        <v>24</v>
      </c>
      <c r="K3908" s="562" t="s">
        <v>7233</v>
      </c>
      <c r="L3908" s="561" t="s">
        <v>25</v>
      </c>
    </row>
    <row r="3909" spans="1:12" x14ac:dyDescent="0.25">
      <c r="A3909" s="561" t="s">
        <v>3412</v>
      </c>
      <c r="B3909" s="561" t="s">
        <v>3413</v>
      </c>
      <c r="C3909" s="561" t="s">
        <v>2763</v>
      </c>
      <c r="D3909" s="561" t="s">
        <v>3655</v>
      </c>
      <c r="E3909" s="562" t="s">
        <v>22</v>
      </c>
      <c r="F3909" s="561" t="s">
        <v>22</v>
      </c>
      <c r="G3909" s="561" t="s">
        <v>30342</v>
      </c>
      <c r="H3909" s="561" t="s">
        <v>3986</v>
      </c>
      <c r="I3909" s="561" t="s">
        <v>23270</v>
      </c>
      <c r="J3909" s="561" t="s">
        <v>24</v>
      </c>
      <c r="K3909" s="562" t="s">
        <v>8294</v>
      </c>
      <c r="L3909" s="561" t="s">
        <v>25</v>
      </c>
    </row>
    <row r="3910" spans="1:12" x14ac:dyDescent="0.25">
      <c r="A3910" s="561" t="s">
        <v>3412</v>
      </c>
      <c r="B3910" s="561" t="s">
        <v>3413</v>
      </c>
      <c r="C3910" s="561" t="s">
        <v>2763</v>
      </c>
      <c r="D3910" s="561" t="s">
        <v>3655</v>
      </c>
      <c r="E3910" s="562" t="s">
        <v>22</v>
      </c>
      <c r="F3910" s="561" t="s">
        <v>22</v>
      </c>
      <c r="G3910" s="561" t="s">
        <v>30343</v>
      </c>
      <c r="H3910" s="561" t="s">
        <v>3987</v>
      </c>
      <c r="I3910" s="561" t="s">
        <v>23270</v>
      </c>
      <c r="J3910" s="561" t="s">
        <v>24</v>
      </c>
      <c r="K3910" s="562" t="s">
        <v>30344</v>
      </c>
      <c r="L3910" s="561" t="s">
        <v>25</v>
      </c>
    </row>
    <row r="3911" spans="1:12" x14ac:dyDescent="0.25">
      <c r="A3911" s="561" t="s">
        <v>3412</v>
      </c>
      <c r="B3911" s="561" t="s">
        <v>3413</v>
      </c>
      <c r="C3911" s="561" t="s">
        <v>2763</v>
      </c>
      <c r="D3911" s="561" t="s">
        <v>3655</v>
      </c>
      <c r="E3911" s="562" t="s">
        <v>22</v>
      </c>
      <c r="F3911" s="561" t="s">
        <v>22</v>
      </c>
      <c r="G3911" s="561" t="s">
        <v>30345</v>
      </c>
      <c r="H3911" s="561" t="s">
        <v>3989</v>
      </c>
      <c r="I3911" s="561" t="s">
        <v>23270</v>
      </c>
      <c r="J3911" s="561" t="s">
        <v>24</v>
      </c>
      <c r="K3911" s="562" t="s">
        <v>30346</v>
      </c>
      <c r="L3911" s="561" t="s">
        <v>25</v>
      </c>
    </row>
    <row r="3912" spans="1:12" x14ac:dyDescent="0.25">
      <c r="A3912" s="561" t="s">
        <v>3412</v>
      </c>
      <c r="B3912" s="561" t="s">
        <v>3413</v>
      </c>
      <c r="C3912" s="561" t="s">
        <v>2763</v>
      </c>
      <c r="D3912" s="561" t="s">
        <v>3655</v>
      </c>
      <c r="E3912" s="562" t="s">
        <v>22</v>
      </c>
      <c r="F3912" s="561" t="s">
        <v>22</v>
      </c>
      <c r="G3912" s="561" t="s">
        <v>30347</v>
      </c>
      <c r="H3912" s="561" t="s">
        <v>3990</v>
      </c>
      <c r="I3912" s="561" t="s">
        <v>23270</v>
      </c>
      <c r="J3912" s="561" t="s">
        <v>24</v>
      </c>
      <c r="K3912" s="562" t="s">
        <v>30348</v>
      </c>
      <c r="L3912" s="561" t="s">
        <v>25</v>
      </c>
    </row>
    <row r="3913" spans="1:12" x14ac:dyDescent="0.25">
      <c r="A3913" s="561" t="s">
        <v>3412</v>
      </c>
      <c r="B3913" s="561" t="s">
        <v>3413</v>
      </c>
      <c r="C3913" s="561" t="s">
        <v>2763</v>
      </c>
      <c r="D3913" s="561" t="s">
        <v>3655</v>
      </c>
      <c r="E3913" s="562" t="s">
        <v>22</v>
      </c>
      <c r="F3913" s="561" t="s">
        <v>22</v>
      </c>
      <c r="G3913" s="561" t="s">
        <v>30349</v>
      </c>
      <c r="H3913" s="561" t="s">
        <v>3991</v>
      </c>
      <c r="I3913" s="561" t="s">
        <v>23270</v>
      </c>
      <c r="J3913" s="561" t="s">
        <v>24</v>
      </c>
      <c r="K3913" s="562" t="s">
        <v>7783</v>
      </c>
      <c r="L3913" s="561" t="s">
        <v>25</v>
      </c>
    </row>
    <row r="3914" spans="1:12" x14ac:dyDescent="0.25">
      <c r="A3914" s="561" t="s">
        <v>3412</v>
      </c>
      <c r="B3914" s="561" t="s">
        <v>3413</v>
      </c>
      <c r="C3914" s="561" t="s">
        <v>2763</v>
      </c>
      <c r="D3914" s="561" t="s">
        <v>3655</v>
      </c>
      <c r="E3914" s="562" t="s">
        <v>22</v>
      </c>
      <c r="F3914" s="561" t="s">
        <v>22</v>
      </c>
      <c r="G3914" s="561" t="s">
        <v>30350</v>
      </c>
      <c r="H3914" s="561" t="s">
        <v>3992</v>
      </c>
      <c r="I3914" s="561" t="s">
        <v>23270</v>
      </c>
      <c r="J3914" s="561" t="s">
        <v>24</v>
      </c>
      <c r="K3914" s="562" t="s">
        <v>7644</v>
      </c>
      <c r="L3914" s="561" t="s">
        <v>25</v>
      </c>
    </row>
    <row r="3915" spans="1:12" x14ac:dyDescent="0.25">
      <c r="A3915" s="561" t="s">
        <v>3412</v>
      </c>
      <c r="B3915" s="561" t="s">
        <v>3413</v>
      </c>
      <c r="C3915" s="561" t="s">
        <v>2763</v>
      </c>
      <c r="D3915" s="561" t="s">
        <v>3655</v>
      </c>
      <c r="E3915" s="562" t="s">
        <v>22</v>
      </c>
      <c r="F3915" s="561" t="s">
        <v>22</v>
      </c>
      <c r="G3915" s="561" t="s">
        <v>30351</v>
      </c>
      <c r="H3915" s="561" t="s">
        <v>3994</v>
      </c>
      <c r="I3915" s="561" t="s">
        <v>23270</v>
      </c>
      <c r="J3915" s="561" t="s">
        <v>24</v>
      </c>
      <c r="K3915" s="562" t="s">
        <v>30352</v>
      </c>
      <c r="L3915" s="561" t="s">
        <v>25</v>
      </c>
    </row>
    <row r="3916" spans="1:12" x14ac:dyDescent="0.25">
      <c r="A3916" s="561" t="s">
        <v>3412</v>
      </c>
      <c r="B3916" s="561" t="s">
        <v>3413</v>
      </c>
      <c r="C3916" s="561" t="s">
        <v>2763</v>
      </c>
      <c r="D3916" s="561" t="s">
        <v>3655</v>
      </c>
      <c r="E3916" s="562" t="s">
        <v>22</v>
      </c>
      <c r="F3916" s="561" t="s">
        <v>22</v>
      </c>
      <c r="G3916" s="561" t="s">
        <v>30353</v>
      </c>
      <c r="H3916" s="561" t="s">
        <v>3995</v>
      </c>
      <c r="I3916" s="561" t="s">
        <v>23270</v>
      </c>
      <c r="J3916" s="561" t="s">
        <v>24</v>
      </c>
      <c r="K3916" s="562" t="s">
        <v>2928</v>
      </c>
      <c r="L3916" s="561" t="s">
        <v>25</v>
      </c>
    </row>
    <row r="3917" spans="1:12" x14ac:dyDescent="0.25">
      <c r="A3917" s="561" t="s">
        <v>3412</v>
      </c>
      <c r="B3917" s="561" t="s">
        <v>3413</v>
      </c>
      <c r="C3917" s="561" t="s">
        <v>2763</v>
      </c>
      <c r="D3917" s="561" t="s">
        <v>3655</v>
      </c>
      <c r="E3917" s="562" t="s">
        <v>22</v>
      </c>
      <c r="F3917" s="561" t="s">
        <v>22</v>
      </c>
      <c r="G3917" s="561" t="s">
        <v>30354</v>
      </c>
      <c r="H3917" s="561" t="s">
        <v>3996</v>
      </c>
      <c r="I3917" s="561" t="s">
        <v>23270</v>
      </c>
      <c r="J3917" s="561" t="s">
        <v>24</v>
      </c>
      <c r="K3917" s="562" t="s">
        <v>7105</v>
      </c>
      <c r="L3917" s="561" t="s">
        <v>25</v>
      </c>
    </row>
    <row r="3918" spans="1:12" x14ac:dyDescent="0.25">
      <c r="A3918" s="561" t="s">
        <v>3412</v>
      </c>
      <c r="B3918" s="561" t="s">
        <v>3413</v>
      </c>
      <c r="C3918" s="561" t="s">
        <v>2763</v>
      </c>
      <c r="D3918" s="561" t="s">
        <v>3655</v>
      </c>
      <c r="E3918" s="562" t="s">
        <v>22</v>
      </c>
      <c r="F3918" s="561" t="s">
        <v>22</v>
      </c>
      <c r="G3918" s="561" t="s">
        <v>30355</v>
      </c>
      <c r="H3918" s="561" t="s">
        <v>3997</v>
      </c>
      <c r="I3918" s="561" t="s">
        <v>23270</v>
      </c>
      <c r="J3918" s="561" t="s">
        <v>24</v>
      </c>
      <c r="K3918" s="562" t="s">
        <v>7162</v>
      </c>
      <c r="L3918" s="561" t="s">
        <v>25</v>
      </c>
    </row>
    <row r="3919" spans="1:12" x14ac:dyDescent="0.25">
      <c r="A3919" s="561" t="s">
        <v>3412</v>
      </c>
      <c r="B3919" s="561" t="s">
        <v>3413</v>
      </c>
      <c r="C3919" s="561" t="s">
        <v>2763</v>
      </c>
      <c r="D3919" s="561" t="s">
        <v>3655</v>
      </c>
      <c r="E3919" s="562" t="s">
        <v>22</v>
      </c>
      <c r="F3919" s="561" t="s">
        <v>22</v>
      </c>
      <c r="G3919" s="561" t="s">
        <v>30356</v>
      </c>
      <c r="H3919" s="561" t="s">
        <v>30357</v>
      </c>
      <c r="I3919" s="561" t="s">
        <v>23270</v>
      </c>
      <c r="J3919" s="561" t="s">
        <v>24</v>
      </c>
      <c r="K3919" s="562" t="s">
        <v>30358</v>
      </c>
      <c r="L3919" s="561" t="s">
        <v>25</v>
      </c>
    </row>
    <row r="3920" spans="1:12" x14ac:dyDescent="0.25">
      <c r="A3920" s="561" t="s">
        <v>3412</v>
      </c>
      <c r="B3920" s="561" t="s">
        <v>3413</v>
      </c>
      <c r="C3920" s="561" t="s">
        <v>2763</v>
      </c>
      <c r="D3920" s="561" t="s">
        <v>3655</v>
      </c>
      <c r="E3920" s="562" t="s">
        <v>22</v>
      </c>
      <c r="F3920" s="561" t="s">
        <v>22</v>
      </c>
      <c r="G3920" s="561" t="s">
        <v>30359</v>
      </c>
      <c r="H3920" s="561" t="s">
        <v>3998</v>
      </c>
      <c r="I3920" s="561" t="s">
        <v>23270</v>
      </c>
      <c r="J3920" s="561" t="s">
        <v>24</v>
      </c>
      <c r="K3920" s="562" t="s">
        <v>30360</v>
      </c>
      <c r="L3920" s="561" t="s">
        <v>25</v>
      </c>
    </row>
    <row r="3921" spans="1:12" x14ac:dyDescent="0.25">
      <c r="A3921" s="561" t="s">
        <v>3412</v>
      </c>
      <c r="B3921" s="561" t="s">
        <v>3413</v>
      </c>
      <c r="C3921" s="561" t="s">
        <v>2763</v>
      </c>
      <c r="D3921" s="561" t="s">
        <v>3655</v>
      </c>
      <c r="E3921" s="562" t="s">
        <v>22</v>
      </c>
      <c r="F3921" s="561" t="s">
        <v>22</v>
      </c>
      <c r="G3921" s="561" t="s">
        <v>30361</v>
      </c>
      <c r="H3921" s="561" t="s">
        <v>3999</v>
      </c>
      <c r="I3921" s="561" t="s">
        <v>23270</v>
      </c>
      <c r="J3921" s="561" t="s">
        <v>24</v>
      </c>
      <c r="K3921" s="562" t="s">
        <v>8179</v>
      </c>
      <c r="L3921" s="561" t="s">
        <v>25</v>
      </c>
    </row>
    <row r="3922" spans="1:12" x14ac:dyDescent="0.25">
      <c r="A3922" s="561" t="s">
        <v>3412</v>
      </c>
      <c r="B3922" s="561" t="s">
        <v>3413</v>
      </c>
      <c r="C3922" s="561" t="s">
        <v>2763</v>
      </c>
      <c r="D3922" s="561" t="s">
        <v>3655</v>
      </c>
      <c r="E3922" s="562" t="s">
        <v>22</v>
      </c>
      <c r="F3922" s="561" t="s">
        <v>22</v>
      </c>
      <c r="G3922" s="561" t="s">
        <v>30362</v>
      </c>
      <c r="H3922" s="561" t="s">
        <v>4000</v>
      </c>
      <c r="I3922" s="561" t="s">
        <v>23270</v>
      </c>
      <c r="J3922" s="561" t="s">
        <v>24</v>
      </c>
      <c r="K3922" s="562" t="s">
        <v>30363</v>
      </c>
      <c r="L3922" s="561" t="s">
        <v>25</v>
      </c>
    </row>
    <row r="3923" spans="1:12" x14ac:dyDescent="0.25">
      <c r="A3923" s="561" t="s">
        <v>3412</v>
      </c>
      <c r="B3923" s="561" t="s">
        <v>3413</v>
      </c>
      <c r="C3923" s="561" t="s">
        <v>2763</v>
      </c>
      <c r="D3923" s="561" t="s">
        <v>3655</v>
      </c>
      <c r="E3923" s="562" t="s">
        <v>22</v>
      </c>
      <c r="F3923" s="561" t="s">
        <v>22</v>
      </c>
      <c r="G3923" s="561" t="s">
        <v>30364</v>
      </c>
      <c r="H3923" s="561" t="s">
        <v>4001</v>
      </c>
      <c r="I3923" s="561" t="s">
        <v>23270</v>
      </c>
      <c r="J3923" s="561" t="s">
        <v>24</v>
      </c>
      <c r="K3923" s="562" t="s">
        <v>30365</v>
      </c>
      <c r="L3923" s="561" t="s">
        <v>25</v>
      </c>
    </row>
    <row r="3924" spans="1:12" x14ac:dyDescent="0.25">
      <c r="A3924" s="561" t="s">
        <v>3412</v>
      </c>
      <c r="B3924" s="561" t="s">
        <v>3413</v>
      </c>
      <c r="C3924" s="561" t="s">
        <v>2763</v>
      </c>
      <c r="D3924" s="561" t="s">
        <v>3655</v>
      </c>
      <c r="E3924" s="562" t="s">
        <v>22</v>
      </c>
      <c r="F3924" s="561" t="s">
        <v>22</v>
      </c>
      <c r="G3924" s="561" t="s">
        <v>30366</v>
      </c>
      <c r="H3924" s="561" t="s">
        <v>4002</v>
      </c>
      <c r="I3924" s="561" t="s">
        <v>23270</v>
      </c>
      <c r="J3924" s="561" t="s">
        <v>24</v>
      </c>
      <c r="K3924" s="562" t="s">
        <v>7821</v>
      </c>
      <c r="L3924" s="561" t="s">
        <v>25</v>
      </c>
    </row>
    <row r="3925" spans="1:12" x14ac:dyDescent="0.25">
      <c r="A3925" s="561" t="s">
        <v>3412</v>
      </c>
      <c r="B3925" s="561" t="s">
        <v>3413</v>
      </c>
      <c r="C3925" s="561" t="s">
        <v>2763</v>
      </c>
      <c r="D3925" s="561" t="s">
        <v>3655</v>
      </c>
      <c r="E3925" s="562" t="s">
        <v>22</v>
      </c>
      <c r="F3925" s="561" t="s">
        <v>22</v>
      </c>
      <c r="G3925" s="561" t="s">
        <v>30367</v>
      </c>
      <c r="H3925" s="561" t="s">
        <v>4004</v>
      </c>
      <c r="I3925" s="561" t="s">
        <v>23270</v>
      </c>
      <c r="J3925" s="561" t="s">
        <v>24</v>
      </c>
      <c r="K3925" s="562" t="s">
        <v>30368</v>
      </c>
      <c r="L3925" s="561" t="s">
        <v>25</v>
      </c>
    </row>
    <row r="3926" spans="1:12" x14ac:dyDescent="0.25">
      <c r="A3926" s="561" t="s">
        <v>3412</v>
      </c>
      <c r="B3926" s="561" t="s">
        <v>3413</v>
      </c>
      <c r="C3926" s="561" t="s">
        <v>2763</v>
      </c>
      <c r="D3926" s="561" t="s">
        <v>3655</v>
      </c>
      <c r="E3926" s="562" t="s">
        <v>22</v>
      </c>
      <c r="F3926" s="561" t="s">
        <v>22</v>
      </c>
      <c r="G3926" s="561" t="s">
        <v>30369</v>
      </c>
      <c r="H3926" s="561" t="s">
        <v>4005</v>
      </c>
      <c r="I3926" s="561" t="s">
        <v>23270</v>
      </c>
      <c r="J3926" s="561" t="s">
        <v>24</v>
      </c>
      <c r="K3926" s="562" t="s">
        <v>1656</v>
      </c>
      <c r="L3926" s="561" t="s">
        <v>25</v>
      </c>
    </row>
    <row r="3927" spans="1:12" x14ac:dyDescent="0.25">
      <c r="A3927" s="561" t="s">
        <v>3412</v>
      </c>
      <c r="B3927" s="561" t="s">
        <v>3413</v>
      </c>
      <c r="C3927" s="561" t="s">
        <v>2763</v>
      </c>
      <c r="D3927" s="561" t="s">
        <v>3655</v>
      </c>
      <c r="E3927" s="562" t="s">
        <v>22</v>
      </c>
      <c r="F3927" s="561" t="s">
        <v>22</v>
      </c>
      <c r="G3927" s="561" t="s">
        <v>30370</v>
      </c>
      <c r="H3927" s="561" t="s">
        <v>4007</v>
      </c>
      <c r="I3927" s="561" t="s">
        <v>23270</v>
      </c>
      <c r="J3927" s="561" t="s">
        <v>24</v>
      </c>
      <c r="K3927" s="562" t="s">
        <v>30371</v>
      </c>
      <c r="L3927" s="561" t="s">
        <v>25</v>
      </c>
    </row>
    <row r="3928" spans="1:12" x14ac:dyDescent="0.25">
      <c r="A3928" s="561" t="s">
        <v>3412</v>
      </c>
      <c r="B3928" s="561" t="s">
        <v>3413</v>
      </c>
      <c r="C3928" s="561" t="s">
        <v>2763</v>
      </c>
      <c r="D3928" s="561" t="s">
        <v>3655</v>
      </c>
      <c r="E3928" s="562" t="s">
        <v>22</v>
      </c>
      <c r="F3928" s="561" t="s">
        <v>22</v>
      </c>
      <c r="G3928" s="561" t="s">
        <v>30372</v>
      </c>
      <c r="H3928" s="561" t="s">
        <v>4009</v>
      </c>
      <c r="I3928" s="561" t="s">
        <v>23270</v>
      </c>
      <c r="J3928" s="561" t="s">
        <v>24</v>
      </c>
      <c r="K3928" s="562" t="s">
        <v>30373</v>
      </c>
      <c r="L3928" s="561" t="s">
        <v>25</v>
      </c>
    </row>
    <row r="3929" spans="1:12" x14ac:dyDescent="0.25">
      <c r="A3929" s="561" t="s">
        <v>3412</v>
      </c>
      <c r="B3929" s="561" t="s">
        <v>3413</v>
      </c>
      <c r="C3929" s="561" t="s">
        <v>2763</v>
      </c>
      <c r="D3929" s="561" t="s">
        <v>3655</v>
      </c>
      <c r="E3929" s="562" t="s">
        <v>22</v>
      </c>
      <c r="F3929" s="561" t="s">
        <v>22</v>
      </c>
      <c r="G3929" s="561" t="s">
        <v>30374</v>
      </c>
      <c r="H3929" s="561" t="s">
        <v>4010</v>
      </c>
      <c r="I3929" s="561" t="s">
        <v>23270</v>
      </c>
      <c r="J3929" s="561" t="s">
        <v>24</v>
      </c>
      <c r="K3929" s="562" t="s">
        <v>30375</v>
      </c>
      <c r="L3929" s="561" t="s">
        <v>25</v>
      </c>
    </row>
    <row r="3930" spans="1:12" x14ac:dyDescent="0.25">
      <c r="A3930" s="561" t="s">
        <v>3412</v>
      </c>
      <c r="B3930" s="561" t="s">
        <v>3413</v>
      </c>
      <c r="C3930" s="561" t="s">
        <v>2763</v>
      </c>
      <c r="D3930" s="561" t="s">
        <v>3655</v>
      </c>
      <c r="E3930" s="562" t="s">
        <v>22</v>
      </c>
      <c r="F3930" s="561" t="s">
        <v>22</v>
      </c>
      <c r="G3930" s="561" t="s">
        <v>30376</v>
      </c>
      <c r="H3930" s="561" t="s">
        <v>4011</v>
      </c>
      <c r="I3930" s="561" t="s">
        <v>23270</v>
      </c>
      <c r="J3930" s="561" t="s">
        <v>24</v>
      </c>
      <c r="K3930" s="562" t="s">
        <v>30377</v>
      </c>
      <c r="L3930" s="561" t="s">
        <v>25</v>
      </c>
    </row>
    <row r="3931" spans="1:12" x14ac:dyDescent="0.25">
      <c r="A3931" s="561" t="s">
        <v>3412</v>
      </c>
      <c r="B3931" s="561" t="s">
        <v>3413</v>
      </c>
      <c r="C3931" s="561" t="s">
        <v>2763</v>
      </c>
      <c r="D3931" s="561" t="s">
        <v>3655</v>
      </c>
      <c r="E3931" s="562" t="s">
        <v>22</v>
      </c>
      <c r="F3931" s="561" t="s">
        <v>22</v>
      </c>
      <c r="G3931" s="561" t="s">
        <v>30378</v>
      </c>
      <c r="H3931" s="561" t="s">
        <v>4012</v>
      </c>
      <c r="I3931" s="561" t="s">
        <v>23270</v>
      </c>
      <c r="J3931" s="561" t="s">
        <v>24</v>
      </c>
      <c r="K3931" s="562" t="s">
        <v>30379</v>
      </c>
      <c r="L3931" s="561" t="s">
        <v>25</v>
      </c>
    </row>
    <row r="3932" spans="1:12" x14ac:dyDescent="0.25">
      <c r="A3932" s="561" t="s">
        <v>3412</v>
      </c>
      <c r="B3932" s="561" t="s">
        <v>3413</v>
      </c>
      <c r="C3932" s="561" t="s">
        <v>2763</v>
      </c>
      <c r="D3932" s="561" t="s">
        <v>3655</v>
      </c>
      <c r="E3932" s="562" t="s">
        <v>22</v>
      </c>
      <c r="F3932" s="561" t="s">
        <v>22</v>
      </c>
      <c r="G3932" s="561" t="s">
        <v>30380</v>
      </c>
      <c r="H3932" s="561" t="s">
        <v>4013</v>
      </c>
      <c r="I3932" s="561" t="s">
        <v>23270</v>
      </c>
      <c r="J3932" s="561" t="s">
        <v>24</v>
      </c>
      <c r="K3932" s="562" t="s">
        <v>4604</v>
      </c>
      <c r="L3932" s="561" t="s">
        <v>25</v>
      </c>
    </row>
    <row r="3933" spans="1:12" x14ac:dyDescent="0.25">
      <c r="A3933" s="561" t="s">
        <v>3412</v>
      </c>
      <c r="B3933" s="561" t="s">
        <v>3413</v>
      </c>
      <c r="C3933" s="561" t="s">
        <v>2763</v>
      </c>
      <c r="D3933" s="561" t="s">
        <v>3655</v>
      </c>
      <c r="E3933" s="562" t="s">
        <v>22</v>
      </c>
      <c r="F3933" s="561" t="s">
        <v>22</v>
      </c>
      <c r="G3933" s="561" t="s">
        <v>30381</v>
      </c>
      <c r="H3933" s="561" t="s">
        <v>4014</v>
      </c>
      <c r="I3933" s="561" t="s">
        <v>23270</v>
      </c>
      <c r="J3933" s="561" t="s">
        <v>24</v>
      </c>
      <c r="K3933" s="562" t="s">
        <v>30382</v>
      </c>
      <c r="L3933" s="561" t="s">
        <v>25</v>
      </c>
    </row>
    <row r="3934" spans="1:12" x14ac:dyDescent="0.25">
      <c r="A3934" s="561" t="s">
        <v>3412</v>
      </c>
      <c r="B3934" s="561" t="s">
        <v>3413</v>
      </c>
      <c r="C3934" s="561" t="s">
        <v>2763</v>
      </c>
      <c r="D3934" s="561" t="s">
        <v>3655</v>
      </c>
      <c r="E3934" s="562" t="s">
        <v>22</v>
      </c>
      <c r="F3934" s="561" t="s">
        <v>22</v>
      </c>
      <c r="G3934" s="561" t="s">
        <v>30383</v>
      </c>
      <c r="H3934" s="561" t="s">
        <v>4015</v>
      </c>
      <c r="I3934" s="561" t="s">
        <v>23270</v>
      </c>
      <c r="J3934" s="561" t="s">
        <v>24</v>
      </c>
      <c r="K3934" s="562" t="s">
        <v>30384</v>
      </c>
      <c r="L3934" s="561" t="s">
        <v>25</v>
      </c>
    </row>
    <row r="3935" spans="1:12" x14ac:dyDescent="0.25">
      <c r="A3935" s="561" t="s">
        <v>3412</v>
      </c>
      <c r="B3935" s="561" t="s">
        <v>3413</v>
      </c>
      <c r="C3935" s="561" t="s">
        <v>2763</v>
      </c>
      <c r="D3935" s="561" t="s">
        <v>3655</v>
      </c>
      <c r="E3935" s="562" t="s">
        <v>22</v>
      </c>
      <c r="F3935" s="561" t="s">
        <v>22</v>
      </c>
      <c r="G3935" s="561" t="s">
        <v>30385</v>
      </c>
      <c r="H3935" s="561" t="s">
        <v>4016</v>
      </c>
      <c r="I3935" s="561" t="s">
        <v>23270</v>
      </c>
      <c r="J3935" s="561" t="s">
        <v>24</v>
      </c>
      <c r="K3935" s="562" t="s">
        <v>8652</v>
      </c>
      <c r="L3935" s="561" t="s">
        <v>25</v>
      </c>
    </row>
    <row r="3936" spans="1:12" x14ac:dyDescent="0.25">
      <c r="A3936" s="561" t="s">
        <v>3412</v>
      </c>
      <c r="B3936" s="561" t="s">
        <v>3413</v>
      </c>
      <c r="C3936" s="561" t="s">
        <v>2763</v>
      </c>
      <c r="D3936" s="561" t="s">
        <v>3655</v>
      </c>
      <c r="E3936" s="562" t="s">
        <v>22</v>
      </c>
      <c r="F3936" s="561" t="s">
        <v>22</v>
      </c>
      <c r="G3936" s="561" t="s">
        <v>30386</v>
      </c>
      <c r="H3936" s="561" t="s">
        <v>4017</v>
      </c>
      <c r="I3936" s="561" t="s">
        <v>23270</v>
      </c>
      <c r="J3936" s="561" t="s">
        <v>24</v>
      </c>
      <c r="K3936" s="562" t="s">
        <v>30387</v>
      </c>
      <c r="L3936" s="561" t="s">
        <v>25</v>
      </c>
    </row>
    <row r="3937" spans="1:12" x14ac:dyDescent="0.25">
      <c r="A3937" s="561" t="s">
        <v>3412</v>
      </c>
      <c r="B3937" s="561" t="s">
        <v>3413</v>
      </c>
      <c r="C3937" s="561" t="s">
        <v>2763</v>
      </c>
      <c r="D3937" s="561" t="s">
        <v>3655</v>
      </c>
      <c r="E3937" s="562" t="s">
        <v>22</v>
      </c>
      <c r="F3937" s="561" t="s">
        <v>22</v>
      </c>
      <c r="G3937" s="561" t="s">
        <v>30388</v>
      </c>
      <c r="H3937" s="561" t="s">
        <v>4018</v>
      </c>
      <c r="I3937" s="561" t="s">
        <v>23270</v>
      </c>
      <c r="J3937" s="561" t="s">
        <v>24</v>
      </c>
      <c r="K3937" s="562" t="s">
        <v>8652</v>
      </c>
      <c r="L3937" s="561" t="s">
        <v>25</v>
      </c>
    </row>
    <row r="3938" spans="1:12" x14ac:dyDescent="0.25">
      <c r="A3938" s="561" t="s">
        <v>3412</v>
      </c>
      <c r="B3938" s="561" t="s">
        <v>3413</v>
      </c>
      <c r="C3938" s="561" t="s">
        <v>2763</v>
      </c>
      <c r="D3938" s="561" t="s">
        <v>3655</v>
      </c>
      <c r="E3938" s="562" t="s">
        <v>22</v>
      </c>
      <c r="F3938" s="561" t="s">
        <v>22</v>
      </c>
      <c r="G3938" s="561" t="s">
        <v>30389</v>
      </c>
      <c r="H3938" s="561" t="s">
        <v>4019</v>
      </c>
      <c r="I3938" s="561" t="s">
        <v>23270</v>
      </c>
      <c r="J3938" s="561" t="s">
        <v>24</v>
      </c>
      <c r="K3938" s="562" t="s">
        <v>7300</v>
      </c>
      <c r="L3938" s="561" t="s">
        <v>25</v>
      </c>
    </row>
    <row r="3939" spans="1:12" x14ac:dyDescent="0.25">
      <c r="A3939" s="561" t="s">
        <v>3412</v>
      </c>
      <c r="B3939" s="561" t="s">
        <v>3413</v>
      </c>
      <c r="C3939" s="561" t="s">
        <v>2763</v>
      </c>
      <c r="D3939" s="561" t="s">
        <v>3655</v>
      </c>
      <c r="E3939" s="562" t="s">
        <v>22</v>
      </c>
      <c r="F3939" s="561" t="s">
        <v>22</v>
      </c>
      <c r="G3939" s="561" t="s">
        <v>30390</v>
      </c>
      <c r="H3939" s="561" t="s">
        <v>4021</v>
      </c>
      <c r="I3939" s="561" t="s">
        <v>23270</v>
      </c>
      <c r="J3939" s="561" t="s">
        <v>24</v>
      </c>
      <c r="K3939" s="562" t="s">
        <v>30391</v>
      </c>
      <c r="L3939" s="561" t="s">
        <v>25</v>
      </c>
    </row>
    <row r="3940" spans="1:12" x14ac:dyDescent="0.25">
      <c r="A3940" s="561" t="s">
        <v>3412</v>
      </c>
      <c r="B3940" s="561" t="s">
        <v>3413</v>
      </c>
      <c r="C3940" s="561" t="s">
        <v>2763</v>
      </c>
      <c r="D3940" s="561" t="s">
        <v>3655</v>
      </c>
      <c r="E3940" s="562" t="s">
        <v>22</v>
      </c>
      <c r="F3940" s="561" t="s">
        <v>22</v>
      </c>
      <c r="G3940" s="561" t="s">
        <v>30392</v>
      </c>
      <c r="H3940" s="561" t="s">
        <v>4022</v>
      </c>
      <c r="I3940" s="561" t="s">
        <v>23270</v>
      </c>
      <c r="J3940" s="561" t="s">
        <v>24</v>
      </c>
      <c r="K3940" s="562" t="s">
        <v>7500</v>
      </c>
      <c r="L3940" s="561" t="s">
        <v>25</v>
      </c>
    </row>
    <row r="3941" spans="1:12" x14ac:dyDescent="0.25">
      <c r="A3941" s="561" t="s">
        <v>3412</v>
      </c>
      <c r="B3941" s="561" t="s">
        <v>3413</v>
      </c>
      <c r="C3941" s="561" t="s">
        <v>2763</v>
      </c>
      <c r="D3941" s="561" t="s">
        <v>3655</v>
      </c>
      <c r="E3941" s="562" t="s">
        <v>22</v>
      </c>
      <c r="F3941" s="561" t="s">
        <v>22</v>
      </c>
      <c r="G3941" s="561" t="s">
        <v>30393</v>
      </c>
      <c r="H3941" s="561" t="s">
        <v>4023</v>
      </c>
      <c r="I3941" s="561" t="s">
        <v>23270</v>
      </c>
      <c r="J3941" s="561" t="s">
        <v>24</v>
      </c>
      <c r="K3941" s="562" t="s">
        <v>30394</v>
      </c>
      <c r="L3941" s="561" t="s">
        <v>25</v>
      </c>
    </row>
    <row r="3942" spans="1:12" x14ac:dyDescent="0.25">
      <c r="A3942" s="561" t="s">
        <v>3412</v>
      </c>
      <c r="B3942" s="561" t="s">
        <v>3413</v>
      </c>
      <c r="C3942" s="561" t="s">
        <v>2763</v>
      </c>
      <c r="D3942" s="561" t="s">
        <v>3655</v>
      </c>
      <c r="E3942" s="562" t="s">
        <v>22</v>
      </c>
      <c r="F3942" s="561" t="s">
        <v>22</v>
      </c>
      <c r="G3942" s="561" t="s">
        <v>30395</v>
      </c>
      <c r="H3942" s="561" t="s">
        <v>4024</v>
      </c>
      <c r="I3942" s="561" t="s">
        <v>23148</v>
      </c>
      <c r="J3942" s="561" t="s">
        <v>24</v>
      </c>
      <c r="K3942" s="562" t="s">
        <v>30396</v>
      </c>
      <c r="L3942" s="561" t="s">
        <v>25</v>
      </c>
    </row>
    <row r="3943" spans="1:12" x14ac:dyDescent="0.25">
      <c r="A3943" s="561" t="s">
        <v>3412</v>
      </c>
      <c r="B3943" s="561" t="s">
        <v>3413</v>
      </c>
      <c r="C3943" s="561" t="s">
        <v>2763</v>
      </c>
      <c r="D3943" s="561" t="s">
        <v>3655</v>
      </c>
      <c r="E3943" s="562" t="s">
        <v>22</v>
      </c>
      <c r="F3943" s="561" t="s">
        <v>22</v>
      </c>
      <c r="G3943" s="561" t="s">
        <v>30397</v>
      </c>
      <c r="H3943" s="561" t="s">
        <v>4025</v>
      </c>
      <c r="I3943" s="561" t="s">
        <v>23270</v>
      </c>
      <c r="J3943" s="561" t="s">
        <v>24</v>
      </c>
      <c r="K3943" s="562" t="s">
        <v>7391</v>
      </c>
      <c r="L3943" s="561" t="s">
        <v>25</v>
      </c>
    </row>
    <row r="3944" spans="1:12" x14ac:dyDescent="0.25">
      <c r="A3944" s="561" t="s">
        <v>3412</v>
      </c>
      <c r="B3944" s="561" t="s">
        <v>3413</v>
      </c>
      <c r="C3944" s="561" t="s">
        <v>2763</v>
      </c>
      <c r="D3944" s="561" t="s">
        <v>3655</v>
      </c>
      <c r="E3944" s="562" t="s">
        <v>22</v>
      </c>
      <c r="F3944" s="561" t="s">
        <v>22</v>
      </c>
      <c r="G3944" s="561" t="s">
        <v>30398</v>
      </c>
      <c r="H3944" s="561" t="s">
        <v>4026</v>
      </c>
      <c r="I3944" s="561" t="s">
        <v>23270</v>
      </c>
      <c r="J3944" s="561" t="s">
        <v>24</v>
      </c>
      <c r="K3944" s="562" t="s">
        <v>2621</v>
      </c>
      <c r="L3944" s="561" t="s">
        <v>25</v>
      </c>
    </row>
    <row r="3945" spans="1:12" x14ac:dyDescent="0.25">
      <c r="A3945" s="561" t="s">
        <v>3412</v>
      </c>
      <c r="B3945" s="561" t="s">
        <v>3413</v>
      </c>
      <c r="C3945" s="561" t="s">
        <v>2763</v>
      </c>
      <c r="D3945" s="561" t="s">
        <v>3655</v>
      </c>
      <c r="E3945" s="562" t="s">
        <v>22</v>
      </c>
      <c r="F3945" s="561" t="s">
        <v>22</v>
      </c>
      <c r="G3945" s="561" t="s">
        <v>30399</v>
      </c>
      <c r="H3945" s="561" t="s">
        <v>4027</v>
      </c>
      <c r="I3945" s="561" t="s">
        <v>23270</v>
      </c>
      <c r="J3945" s="561" t="s">
        <v>24</v>
      </c>
      <c r="K3945" s="562" t="s">
        <v>7136</v>
      </c>
      <c r="L3945" s="561" t="s">
        <v>25</v>
      </c>
    </row>
    <row r="3946" spans="1:12" x14ac:dyDescent="0.25">
      <c r="A3946" s="561" t="s">
        <v>3412</v>
      </c>
      <c r="B3946" s="561" t="s">
        <v>3413</v>
      </c>
      <c r="C3946" s="561" t="s">
        <v>2763</v>
      </c>
      <c r="D3946" s="561" t="s">
        <v>3655</v>
      </c>
      <c r="E3946" s="562" t="s">
        <v>22</v>
      </c>
      <c r="F3946" s="561" t="s">
        <v>22</v>
      </c>
      <c r="G3946" s="561" t="s">
        <v>30400</v>
      </c>
      <c r="H3946" s="561" t="s">
        <v>4028</v>
      </c>
      <c r="I3946" s="561" t="s">
        <v>23270</v>
      </c>
      <c r="J3946" s="561" t="s">
        <v>24</v>
      </c>
      <c r="K3946" s="562" t="s">
        <v>30401</v>
      </c>
      <c r="L3946" s="561" t="s">
        <v>25</v>
      </c>
    </row>
    <row r="3947" spans="1:12" x14ac:dyDescent="0.25">
      <c r="A3947" s="561" t="s">
        <v>3412</v>
      </c>
      <c r="B3947" s="561" t="s">
        <v>3413</v>
      </c>
      <c r="C3947" s="561" t="s">
        <v>2763</v>
      </c>
      <c r="D3947" s="561" t="s">
        <v>3655</v>
      </c>
      <c r="E3947" s="562" t="s">
        <v>22</v>
      </c>
      <c r="F3947" s="561" t="s">
        <v>22</v>
      </c>
      <c r="G3947" s="561" t="s">
        <v>30402</v>
      </c>
      <c r="H3947" s="561" t="s">
        <v>4030</v>
      </c>
      <c r="I3947" s="561" t="s">
        <v>23270</v>
      </c>
      <c r="J3947" s="561" t="s">
        <v>24</v>
      </c>
      <c r="K3947" s="562" t="s">
        <v>30377</v>
      </c>
      <c r="L3947" s="561" t="s">
        <v>25</v>
      </c>
    </row>
    <row r="3948" spans="1:12" x14ac:dyDescent="0.25">
      <c r="A3948" s="561" t="s">
        <v>3412</v>
      </c>
      <c r="B3948" s="561" t="s">
        <v>3413</v>
      </c>
      <c r="C3948" s="561" t="s">
        <v>2763</v>
      </c>
      <c r="D3948" s="561" t="s">
        <v>3655</v>
      </c>
      <c r="E3948" s="562" t="s">
        <v>22</v>
      </c>
      <c r="F3948" s="561" t="s">
        <v>22</v>
      </c>
      <c r="G3948" s="561" t="s">
        <v>30403</v>
      </c>
      <c r="H3948" s="561" t="s">
        <v>4032</v>
      </c>
      <c r="I3948" s="561" t="s">
        <v>23270</v>
      </c>
      <c r="J3948" s="561" t="s">
        <v>24</v>
      </c>
      <c r="K3948" s="562" t="s">
        <v>2736</v>
      </c>
      <c r="L3948" s="561" t="s">
        <v>25</v>
      </c>
    </row>
    <row r="3949" spans="1:12" x14ac:dyDescent="0.25">
      <c r="A3949" s="561" t="s">
        <v>3412</v>
      </c>
      <c r="B3949" s="561" t="s">
        <v>3413</v>
      </c>
      <c r="C3949" s="561" t="s">
        <v>2763</v>
      </c>
      <c r="D3949" s="561" t="s">
        <v>3655</v>
      </c>
      <c r="E3949" s="562" t="s">
        <v>22</v>
      </c>
      <c r="F3949" s="561" t="s">
        <v>22</v>
      </c>
      <c r="G3949" s="561" t="s">
        <v>30404</v>
      </c>
      <c r="H3949" s="561" t="s">
        <v>4034</v>
      </c>
      <c r="I3949" s="561" t="s">
        <v>23270</v>
      </c>
      <c r="J3949" s="561" t="s">
        <v>24</v>
      </c>
      <c r="K3949" s="562" t="s">
        <v>7727</v>
      </c>
      <c r="L3949" s="561" t="s">
        <v>25</v>
      </c>
    </row>
    <row r="3950" spans="1:12" x14ac:dyDescent="0.25">
      <c r="A3950" s="561" t="s">
        <v>3412</v>
      </c>
      <c r="B3950" s="561" t="s">
        <v>3413</v>
      </c>
      <c r="C3950" s="561" t="s">
        <v>2763</v>
      </c>
      <c r="D3950" s="561" t="s">
        <v>3655</v>
      </c>
      <c r="E3950" s="562" t="s">
        <v>22</v>
      </c>
      <c r="F3950" s="561" t="s">
        <v>22</v>
      </c>
      <c r="G3950" s="561" t="s">
        <v>30405</v>
      </c>
      <c r="H3950" s="561" t="s">
        <v>4035</v>
      </c>
      <c r="I3950" s="561" t="s">
        <v>23270</v>
      </c>
      <c r="J3950" s="561" t="s">
        <v>24</v>
      </c>
      <c r="K3950" s="562" t="s">
        <v>1849</v>
      </c>
      <c r="L3950" s="561" t="s">
        <v>25</v>
      </c>
    </row>
    <row r="3951" spans="1:12" x14ac:dyDescent="0.25">
      <c r="A3951" s="561" t="s">
        <v>3412</v>
      </c>
      <c r="B3951" s="561" t="s">
        <v>3413</v>
      </c>
      <c r="C3951" s="561" t="s">
        <v>2763</v>
      </c>
      <c r="D3951" s="561" t="s">
        <v>3655</v>
      </c>
      <c r="E3951" s="562" t="s">
        <v>22</v>
      </c>
      <c r="F3951" s="561" t="s">
        <v>22</v>
      </c>
      <c r="G3951" s="561" t="s">
        <v>30406</v>
      </c>
      <c r="H3951" s="561" t="s">
        <v>4036</v>
      </c>
      <c r="I3951" s="561" t="s">
        <v>23270</v>
      </c>
      <c r="J3951" s="561" t="s">
        <v>24</v>
      </c>
      <c r="K3951" s="562" t="s">
        <v>7427</v>
      </c>
      <c r="L3951" s="561" t="s">
        <v>25</v>
      </c>
    </row>
    <row r="3952" spans="1:12" x14ac:dyDescent="0.25">
      <c r="A3952" s="561" t="s">
        <v>3412</v>
      </c>
      <c r="B3952" s="561" t="s">
        <v>3413</v>
      </c>
      <c r="C3952" s="561" t="s">
        <v>2763</v>
      </c>
      <c r="D3952" s="561" t="s">
        <v>3655</v>
      </c>
      <c r="E3952" s="562" t="s">
        <v>22</v>
      </c>
      <c r="F3952" s="561" t="s">
        <v>22</v>
      </c>
      <c r="G3952" s="561" t="s">
        <v>30407</v>
      </c>
      <c r="H3952" s="561" t="s">
        <v>4037</v>
      </c>
      <c r="I3952" s="561" t="s">
        <v>23270</v>
      </c>
      <c r="J3952" s="561" t="s">
        <v>24</v>
      </c>
      <c r="K3952" s="562" t="s">
        <v>4485</v>
      </c>
      <c r="L3952" s="561" t="s">
        <v>25</v>
      </c>
    </row>
    <row r="3953" spans="1:12" x14ac:dyDescent="0.25">
      <c r="A3953" s="561" t="s">
        <v>3412</v>
      </c>
      <c r="B3953" s="561" t="s">
        <v>3413</v>
      </c>
      <c r="C3953" s="561" t="s">
        <v>2763</v>
      </c>
      <c r="D3953" s="561" t="s">
        <v>3655</v>
      </c>
      <c r="E3953" s="562" t="s">
        <v>22</v>
      </c>
      <c r="F3953" s="561" t="s">
        <v>22</v>
      </c>
      <c r="G3953" s="561" t="s">
        <v>30408</v>
      </c>
      <c r="H3953" s="561" t="s">
        <v>4039</v>
      </c>
      <c r="I3953" s="561" t="s">
        <v>23270</v>
      </c>
      <c r="J3953" s="561" t="s">
        <v>24</v>
      </c>
      <c r="K3953" s="562" t="s">
        <v>108</v>
      </c>
      <c r="L3953" s="561" t="s">
        <v>25</v>
      </c>
    </row>
    <row r="3954" spans="1:12" x14ac:dyDescent="0.25">
      <c r="A3954" s="561" t="s">
        <v>3412</v>
      </c>
      <c r="B3954" s="561" t="s">
        <v>3413</v>
      </c>
      <c r="C3954" s="561" t="s">
        <v>2763</v>
      </c>
      <c r="D3954" s="561" t="s">
        <v>3655</v>
      </c>
      <c r="E3954" s="562" t="s">
        <v>22</v>
      </c>
      <c r="F3954" s="561" t="s">
        <v>22</v>
      </c>
      <c r="G3954" s="561" t="s">
        <v>30409</v>
      </c>
      <c r="H3954" s="561" t="s">
        <v>4040</v>
      </c>
      <c r="I3954" s="561" t="s">
        <v>23270</v>
      </c>
      <c r="J3954" s="561" t="s">
        <v>24</v>
      </c>
      <c r="K3954" s="562" t="s">
        <v>8500</v>
      </c>
      <c r="L3954" s="561" t="s">
        <v>25</v>
      </c>
    </row>
    <row r="3955" spans="1:12" x14ac:dyDescent="0.25">
      <c r="A3955" s="561" t="s">
        <v>3412</v>
      </c>
      <c r="B3955" s="561" t="s">
        <v>3413</v>
      </c>
      <c r="C3955" s="561" t="s">
        <v>2763</v>
      </c>
      <c r="D3955" s="561" t="s">
        <v>3655</v>
      </c>
      <c r="E3955" s="562" t="s">
        <v>22</v>
      </c>
      <c r="F3955" s="561" t="s">
        <v>22</v>
      </c>
      <c r="G3955" s="561" t="s">
        <v>30410</v>
      </c>
      <c r="H3955" s="561" t="s">
        <v>4041</v>
      </c>
      <c r="I3955" s="561" t="s">
        <v>23270</v>
      </c>
      <c r="J3955" s="561" t="s">
        <v>24</v>
      </c>
      <c r="K3955" s="562" t="s">
        <v>2736</v>
      </c>
      <c r="L3955" s="561" t="s">
        <v>25</v>
      </c>
    </row>
    <row r="3956" spans="1:12" x14ac:dyDescent="0.25">
      <c r="A3956" s="561" t="s">
        <v>3412</v>
      </c>
      <c r="B3956" s="561" t="s">
        <v>3413</v>
      </c>
      <c r="C3956" s="561" t="s">
        <v>2763</v>
      </c>
      <c r="D3956" s="561" t="s">
        <v>3655</v>
      </c>
      <c r="E3956" s="562" t="s">
        <v>22</v>
      </c>
      <c r="F3956" s="561" t="s">
        <v>22</v>
      </c>
      <c r="G3956" s="561" t="s">
        <v>30411</v>
      </c>
      <c r="H3956" s="561" t="s">
        <v>4042</v>
      </c>
      <c r="I3956" s="561" t="s">
        <v>23270</v>
      </c>
      <c r="J3956" s="561" t="s">
        <v>24</v>
      </c>
      <c r="K3956" s="562" t="s">
        <v>30412</v>
      </c>
      <c r="L3956" s="561" t="s">
        <v>25</v>
      </c>
    </row>
    <row r="3957" spans="1:12" x14ac:dyDescent="0.25">
      <c r="A3957" s="561" t="s">
        <v>3412</v>
      </c>
      <c r="B3957" s="561" t="s">
        <v>3413</v>
      </c>
      <c r="C3957" s="561" t="s">
        <v>2763</v>
      </c>
      <c r="D3957" s="561" t="s">
        <v>3655</v>
      </c>
      <c r="E3957" s="562" t="s">
        <v>22</v>
      </c>
      <c r="F3957" s="561" t="s">
        <v>22</v>
      </c>
      <c r="G3957" s="561" t="s">
        <v>30413</v>
      </c>
      <c r="H3957" s="561" t="s">
        <v>4043</v>
      </c>
      <c r="I3957" s="561" t="s">
        <v>23270</v>
      </c>
      <c r="J3957" s="561" t="s">
        <v>24</v>
      </c>
      <c r="K3957" s="562" t="s">
        <v>6967</v>
      </c>
      <c r="L3957" s="561" t="s">
        <v>25</v>
      </c>
    </row>
    <row r="3958" spans="1:12" x14ac:dyDescent="0.25">
      <c r="A3958" s="561" t="s">
        <v>3412</v>
      </c>
      <c r="B3958" s="561" t="s">
        <v>3413</v>
      </c>
      <c r="C3958" s="561" t="s">
        <v>2763</v>
      </c>
      <c r="D3958" s="561" t="s">
        <v>3655</v>
      </c>
      <c r="E3958" s="562" t="s">
        <v>22</v>
      </c>
      <c r="F3958" s="561" t="s">
        <v>22</v>
      </c>
      <c r="G3958" s="561" t="s">
        <v>30414</v>
      </c>
      <c r="H3958" s="561" t="s">
        <v>4044</v>
      </c>
      <c r="I3958" s="561" t="s">
        <v>23270</v>
      </c>
      <c r="J3958" s="561" t="s">
        <v>24</v>
      </c>
      <c r="K3958" s="562" t="s">
        <v>108</v>
      </c>
      <c r="L3958" s="561" t="s">
        <v>25</v>
      </c>
    </row>
    <row r="3959" spans="1:12" x14ac:dyDescent="0.25">
      <c r="A3959" s="561" t="s">
        <v>3412</v>
      </c>
      <c r="B3959" s="561" t="s">
        <v>3413</v>
      </c>
      <c r="C3959" s="561" t="s">
        <v>2763</v>
      </c>
      <c r="D3959" s="561" t="s">
        <v>3655</v>
      </c>
      <c r="E3959" s="562" t="s">
        <v>22</v>
      </c>
      <c r="F3959" s="561" t="s">
        <v>22</v>
      </c>
      <c r="G3959" s="561" t="s">
        <v>30415</v>
      </c>
      <c r="H3959" s="561" t="s">
        <v>4045</v>
      </c>
      <c r="I3959" s="561" t="s">
        <v>23270</v>
      </c>
      <c r="J3959" s="561" t="s">
        <v>24</v>
      </c>
      <c r="K3959" s="562" t="s">
        <v>27182</v>
      </c>
      <c r="L3959" s="561" t="s">
        <v>25</v>
      </c>
    </row>
    <row r="3960" spans="1:12" x14ac:dyDescent="0.25">
      <c r="A3960" s="561" t="s">
        <v>3412</v>
      </c>
      <c r="B3960" s="561" t="s">
        <v>3413</v>
      </c>
      <c r="C3960" s="561" t="s">
        <v>2763</v>
      </c>
      <c r="D3960" s="561" t="s">
        <v>3655</v>
      </c>
      <c r="E3960" s="562" t="s">
        <v>22</v>
      </c>
      <c r="F3960" s="561" t="s">
        <v>22</v>
      </c>
      <c r="G3960" s="561" t="s">
        <v>30416</v>
      </c>
      <c r="H3960" s="561" t="s">
        <v>4046</v>
      </c>
      <c r="I3960" s="561" t="s">
        <v>23270</v>
      </c>
      <c r="J3960" s="561" t="s">
        <v>24</v>
      </c>
      <c r="K3960" s="562" t="s">
        <v>8238</v>
      </c>
      <c r="L3960" s="561" t="s">
        <v>25</v>
      </c>
    </row>
    <row r="3961" spans="1:12" x14ac:dyDescent="0.25">
      <c r="A3961" s="561" t="s">
        <v>3412</v>
      </c>
      <c r="B3961" s="561" t="s">
        <v>3413</v>
      </c>
      <c r="C3961" s="561" t="s">
        <v>2763</v>
      </c>
      <c r="D3961" s="561" t="s">
        <v>3655</v>
      </c>
      <c r="E3961" s="562" t="s">
        <v>22</v>
      </c>
      <c r="F3961" s="561" t="s">
        <v>22</v>
      </c>
      <c r="G3961" s="561" t="s">
        <v>30417</v>
      </c>
      <c r="H3961" s="561" t="s">
        <v>4047</v>
      </c>
      <c r="I3961" s="561" t="s">
        <v>23270</v>
      </c>
      <c r="J3961" s="561" t="s">
        <v>24</v>
      </c>
      <c r="K3961" s="562" t="s">
        <v>7769</v>
      </c>
      <c r="L3961" s="561" t="s">
        <v>25</v>
      </c>
    </row>
    <row r="3962" spans="1:12" x14ac:dyDescent="0.25">
      <c r="A3962" s="561" t="s">
        <v>3412</v>
      </c>
      <c r="B3962" s="561" t="s">
        <v>3413</v>
      </c>
      <c r="C3962" s="561" t="s">
        <v>2763</v>
      </c>
      <c r="D3962" s="561" t="s">
        <v>3655</v>
      </c>
      <c r="E3962" s="562" t="s">
        <v>22</v>
      </c>
      <c r="F3962" s="561" t="s">
        <v>22</v>
      </c>
      <c r="G3962" s="561" t="s">
        <v>30418</v>
      </c>
      <c r="H3962" s="561" t="s">
        <v>4048</v>
      </c>
      <c r="I3962" s="561" t="s">
        <v>23270</v>
      </c>
      <c r="J3962" s="561" t="s">
        <v>24</v>
      </c>
      <c r="K3962" s="562" t="s">
        <v>4256</v>
      </c>
      <c r="L3962" s="561" t="s">
        <v>25</v>
      </c>
    </row>
    <row r="3963" spans="1:12" x14ac:dyDescent="0.25">
      <c r="A3963" s="561" t="s">
        <v>3412</v>
      </c>
      <c r="B3963" s="561" t="s">
        <v>3413</v>
      </c>
      <c r="C3963" s="561" t="s">
        <v>2763</v>
      </c>
      <c r="D3963" s="561" t="s">
        <v>3655</v>
      </c>
      <c r="E3963" s="562" t="s">
        <v>22</v>
      </c>
      <c r="F3963" s="561" t="s">
        <v>22</v>
      </c>
      <c r="G3963" s="561" t="s">
        <v>30419</v>
      </c>
      <c r="H3963" s="561" t="s">
        <v>4049</v>
      </c>
      <c r="I3963" s="561" t="s">
        <v>23270</v>
      </c>
      <c r="J3963" s="561" t="s">
        <v>24</v>
      </c>
      <c r="K3963" s="562" t="s">
        <v>4685</v>
      </c>
      <c r="L3963" s="561" t="s">
        <v>25</v>
      </c>
    </row>
    <row r="3964" spans="1:12" x14ac:dyDescent="0.25">
      <c r="A3964" s="561" t="s">
        <v>3412</v>
      </c>
      <c r="B3964" s="561" t="s">
        <v>3413</v>
      </c>
      <c r="C3964" s="561" t="s">
        <v>2763</v>
      </c>
      <c r="D3964" s="561" t="s">
        <v>3655</v>
      </c>
      <c r="E3964" s="562" t="s">
        <v>22</v>
      </c>
      <c r="F3964" s="561" t="s">
        <v>22</v>
      </c>
      <c r="G3964" s="561" t="s">
        <v>30420</v>
      </c>
      <c r="H3964" s="561" t="s">
        <v>4050</v>
      </c>
      <c r="I3964" s="561" t="s">
        <v>23270</v>
      </c>
      <c r="J3964" s="561" t="s">
        <v>24</v>
      </c>
      <c r="K3964" s="562" t="s">
        <v>3660</v>
      </c>
      <c r="L3964" s="561" t="s">
        <v>25</v>
      </c>
    </row>
    <row r="3965" spans="1:12" x14ac:dyDescent="0.25">
      <c r="A3965" s="561" t="s">
        <v>3412</v>
      </c>
      <c r="B3965" s="561" t="s">
        <v>3413</v>
      </c>
      <c r="C3965" s="561" t="s">
        <v>2763</v>
      </c>
      <c r="D3965" s="561" t="s">
        <v>3655</v>
      </c>
      <c r="E3965" s="562" t="s">
        <v>22</v>
      </c>
      <c r="F3965" s="561" t="s">
        <v>22</v>
      </c>
      <c r="G3965" s="561" t="s">
        <v>30421</v>
      </c>
      <c r="H3965" s="561" t="s">
        <v>4051</v>
      </c>
      <c r="I3965" s="561" t="s">
        <v>23270</v>
      </c>
      <c r="J3965" s="561" t="s">
        <v>24</v>
      </c>
      <c r="K3965" s="562" t="s">
        <v>28552</v>
      </c>
      <c r="L3965" s="561" t="s">
        <v>25</v>
      </c>
    </row>
    <row r="3966" spans="1:12" x14ac:dyDescent="0.25">
      <c r="A3966" s="561" t="s">
        <v>3412</v>
      </c>
      <c r="B3966" s="561" t="s">
        <v>3413</v>
      </c>
      <c r="C3966" s="561" t="s">
        <v>2763</v>
      </c>
      <c r="D3966" s="561" t="s">
        <v>3655</v>
      </c>
      <c r="E3966" s="562" t="s">
        <v>22</v>
      </c>
      <c r="F3966" s="561" t="s">
        <v>22</v>
      </c>
      <c r="G3966" s="561" t="s">
        <v>30422</v>
      </c>
      <c r="H3966" s="561" t="s">
        <v>4052</v>
      </c>
      <c r="I3966" s="561" t="s">
        <v>23270</v>
      </c>
      <c r="J3966" s="561" t="s">
        <v>24</v>
      </c>
      <c r="K3966" s="562" t="s">
        <v>3315</v>
      </c>
      <c r="L3966" s="561" t="s">
        <v>25</v>
      </c>
    </row>
    <row r="3967" spans="1:12" x14ac:dyDescent="0.25">
      <c r="A3967" s="561" t="s">
        <v>3412</v>
      </c>
      <c r="B3967" s="561" t="s">
        <v>3413</v>
      </c>
      <c r="C3967" s="561" t="s">
        <v>2763</v>
      </c>
      <c r="D3967" s="561" t="s">
        <v>3655</v>
      </c>
      <c r="E3967" s="562" t="s">
        <v>22</v>
      </c>
      <c r="F3967" s="561" t="s">
        <v>22</v>
      </c>
      <c r="G3967" s="561" t="s">
        <v>30423</v>
      </c>
      <c r="H3967" s="561" t="s">
        <v>4053</v>
      </c>
      <c r="I3967" s="561" t="s">
        <v>23270</v>
      </c>
      <c r="J3967" s="561" t="s">
        <v>24</v>
      </c>
      <c r="K3967" s="562" t="s">
        <v>30424</v>
      </c>
      <c r="L3967" s="561" t="s">
        <v>25</v>
      </c>
    </row>
    <row r="3968" spans="1:12" x14ac:dyDescent="0.25">
      <c r="A3968" s="561" t="s">
        <v>3412</v>
      </c>
      <c r="B3968" s="561" t="s">
        <v>3413</v>
      </c>
      <c r="C3968" s="561" t="s">
        <v>2763</v>
      </c>
      <c r="D3968" s="561" t="s">
        <v>3655</v>
      </c>
      <c r="E3968" s="562" t="s">
        <v>22</v>
      </c>
      <c r="F3968" s="561" t="s">
        <v>22</v>
      </c>
      <c r="G3968" s="561" t="s">
        <v>30425</v>
      </c>
      <c r="H3968" s="561" t="s">
        <v>4054</v>
      </c>
      <c r="I3968" s="561" t="s">
        <v>23270</v>
      </c>
      <c r="J3968" s="561" t="s">
        <v>24</v>
      </c>
      <c r="K3968" s="562" t="s">
        <v>30426</v>
      </c>
      <c r="L3968" s="561" t="s">
        <v>25</v>
      </c>
    </row>
    <row r="3969" spans="1:12" x14ac:dyDescent="0.25">
      <c r="A3969" s="561" t="s">
        <v>3412</v>
      </c>
      <c r="B3969" s="561" t="s">
        <v>3413</v>
      </c>
      <c r="C3969" s="561" t="s">
        <v>2763</v>
      </c>
      <c r="D3969" s="561" t="s">
        <v>3655</v>
      </c>
      <c r="E3969" s="562" t="s">
        <v>22</v>
      </c>
      <c r="F3969" s="561" t="s">
        <v>22</v>
      </c>
      <c r="G3969" s="561" t="s">
        <v>30427</v>
      </c>
      <c r="H3969" s="561" t="s">
        <v>4055</v>
      </c>
      <c r="I3969" s="561" t="s">
        <v>23270</v>
      </c>
      <c r="J3969" s="561" t="s">
        <v>24</v>
      </c>
      <c r="K3969" s="562" t="s">
        <v>7575</v>
      </c>
      <c r="L3969" s="561" t="s">
        <v>25</v>
      </c>
    </row>
    <row r="3970" spans="1:12" x14ac:dyDescent="0.25">
      <c r="A3970" s="561" t="s">
        <v>3412</v>
      </c>
      <c r="B3970" s="561" t="s">
        <v>3413</v>
      </c>
      <c r="C3970" s="561" t="s">
        <v>2763</v>
      </c>
      <c r="D3970" s="561" t="s">
        <v>3655</v>
      </c>
      <c r="E3970" s="562" t="s">
        <v>22</v>
      </c>
      <c r="F3970" s="561" t="s">
        <v>22</v>
      </c>
      <c r="G3970" s="561" t="s">
        <v>30428</v>
      </c>
      <c r="H3970" s="561" t="s">
        <v>4057</v>
      </c>
      <c r="I3970" s="561" t="s">
        <v>23270</v>
      </c>
      <c r="J3970" s="561" t="s">
        <v>24</v>
      </c>
      <c r="K3970" s="562" t="s">
        <v>30429</v>
      </c>
      <c r="L3970" s="561" t="s">
        <v>25</v>
      </c>
    </row>
    <row r="3971" spans="1:12" x14ac:dyDescent="0.25">
      <c r="A3971" s="561" t="s">
        <v>3412</v>
      </c>
      <c r="B3971" s="561" t="s">
        <v>3413</v>
      </c>
      <c r="C3971" s="561" t="s">
        <v>2763</v>
      </c>
      <c r="D3971" s="561" t="s">
        <v>3655</v>
      </c>
      <c r="E3971" s="562" t="s">
        <v>22</v>
      </c>
      <c r="F3971" s="561" t="s">
        <v>22</v>
      </c>
      <c r="G3971" s="561" t="s">
        <v>30430</v>
      </c>
      <c r="H3971" s="561" t="s">
        <v>4058</v>
      </c>
      <c r="I3971" s="561" t="s">
        <v>23270</v>
      </c>
      <c r="J3971" s="561" t="s">
        <v>24</v>
      </c>
      <c r="K3971" s="562" t="s">
        <v>27079</v>
      </c>
      <c r="L3971" s="561" t="s">
        <v>25</v>
      </c>
    </row>
    <row r="3972" spans="1:12" x14ac:dyDescent="0.25">
      <c r="A3972" s="561" t="s">
        <v>3412</v>
      </c>
      <c r="B3972" s="561" t="s">
        <v>3413</v>
      </c>
      <c r="C3972" s="561" t="s">
        <v>2763</v>
      </c>
      <c r="D3972" s="561" t="s">
        <v>3655</v>
      </c>
      <c r="E3972" s="562" t="s">
        <v>22</v>
      </c>
      <c r="F3972" s="561" t="s">
        <v>22</v>
      </c>
      <c r="G3972" s="561" t="s">
        <v>30431</v>
      </c>
      <c r="H3972" s="561" t="s">
        <v>4059</v>
      </c>
      <c r="I3972" s="561" t="s">
        <v>23270</v>
      </c>
      <c r="J3972" s="561" t="s">
        <v>24</v>
      </c>
      <c r="K3972" s="562" t="s">
        <v>1894</v>
      </c>
      <c r="L3972" s="561" t="s">
        <v>25</v>
      </c>
    </row>
    <row r="3973" spans="1:12" x14ac:dyDescent="0.25">
      <c r="A3973" s="561" t="s">
        <v>3412</v>
      </c>
      <c r="B3973" s="561" t="s">
        <v>3413</v>
      </c>
      <c r="C3973" s="561" t="s">
        <v>2763</v>
      </c>
      <c r="D3973" s="561" t="s">
        <v>3655</v>
      </c>
      <c r="E3973" s="562" t="s">
        <v>22</v>
      </c>
      <c r="F3973" s="561" t="s">
        <v>22</v>
      </c>
      <c r="G3973" s="561" t="s">
        <v>30432</v>
      </c>
      <c r="H3973" s="561" t="s">
        <v>4060</v>
      </c>
      <c r="I3973" s="561" t="s">
        <v>23270</v>
      </c>
      <c r="J3973" s="561" t="s">
        <v>24</v>
      </c>
      <c r="K3973" s="562" t="s">
        <v>4256</v>
      </c>
      <c r="L3973" s="561" t="s">
        <v>25</v>
      </c>
    </row>
    <row r="3974" spans="1:12" x14ac:dyDescent="0.25">
      <c r="A3974" s="561" t="s">
        <v>3412</v>
      </c>
      <c r="B3974" s="561" t="s">
        <v>3413</v>
      </c>
      <c r="C3974" s="561" t="s">
        <v>2763</v>
      </c>
      <c r="D3974" s="561" t="s">
        <v>3655</v>
      </c>
      <c r="E3974" s="562" t="s">
        <v>22</v>
      </c>
      <c r="F3974" s="561" t="s">
        <v>22</v>
      </c>
      <c r="G3974" s="561" t="s">
        <v>30433</v>
      </c>
      <c r="H3974" s="561" t="s">
        <v>4061</v>
      </c>
      <c r="I3974" s="561" t="s">
        <v>23270</v>
      </c>
      <c r="J3974" s="561" t="s">
        <v>24</v>
      </c>
      <c r="K3974" s="562" t="s">
        <v>30434</v>
      </c>
      <c r="L3974" s="561" t="s">
        <v>25</v>
      </c>
    </row>
    <row r="3975" spans="1:12" x14ac:dyDescent="0.25">
      <c r="A3975" s="561" t="s">
        <v>3412</v>
      </c>
      <c r="B3975" s="561" t="s">
        <v>3413</v>
      </c>
      <c r="C3975" s="561" t="s">
        <v>2763</v>
      </c>
      <c r="D3975" s="561" t="s">
        <v>3655</v>
      </c>
      <c r="E3975" s="562" t="s">
        <v>22</v>
      </c>
      <c r="F3975" s="561" t="s">
        <v>22</v>
      </c>
      <c r="G3975" s="561" t="s">
        <v>30435</v>
      </c>
      <c r="H3975" s="561" t="s">
        <v>4062</v>
      </c>
      <c r="I3975" s="561" t="s">
        <v>23270</v>
      </c>
      <c r="J3975" s="561" t="s">
        <v>24</v>
      </c>
      <c r="K3975" s="562" t="s">
        <v>30436</v>
      </c>
      <c r="L3975" s="561" t="s">
        <v>25</v>
      </c>
    </row>
    <row r="3976" spans="1:12" x14ac:dyDescent="0.25">
      <c r="A3976" s="561" t="s">
        <v>3412</v>
      </c>
      <c r="B3976" s="561" t="s">
        <v>3413</v>
      </c>
      <c r="C3976" s="561" t="s">
        <v>2763</v>
      </c>
      <c r="D3976" s="561" t="s">
        <v>3655</v>
      </c>
      <c r="E3976" s="562" t="s">
        <v>22</v>
      </c>
      <c r="F3976" s="561" t="s">
        <v>22</v>
      </c>
      <c r="G3976" s="561" t="s">
        <v>30437</v>
      </c>
      <c r="H3976" s="561" t="s">
        <v>4063</v>
      </c>
      <c r="I3976" s="561" t="s">
        <v>23270</v>
      </c>
      <c r="J3976" s="561" t="s">
        <v>24</v>
      </c>
      <c r="K3976" s="562" t="s">
        <v>5773</v>
      </c>
      <c r="L3976" s="561" t="s">
        <v>25</v>
      </c>
    </row>
    <row r="3977" spans="1:12" x14ac:dyDescent="0.25">
      <c r="A3977" s="561" t="s">
        <v>3412</v>
      </c>
      <c r="B3977" s="561" t="s">
        <v>3413</v>
      </c>
      <c r="C3977" s="561" t="s">
        <v>2763</v>
      </c>
      <c r="D3977" s="561" t="s">
        <v>3655</v>
      </c>
      <c r="E3977" s="562" t="s">
        <v>22</v>
      </c>
      <c r="F3977" s="561" t="s">
        <v>22</v>
      </c>
      <c r="G3977" s="561" t="s">
        <v>30438</v>
      </c>
      <c r="H3977" s="561" t="s">
        <v>4064</v>
      </c>
      <c r="I3977" s="561" t="s">
        <v>23270</v>
      </c>
      <c r="J3977" s="561" t="s">
        <v>24</v>
      </c>
      <c r="K3977" s="562" t="s">
        <v>8274</v>
      </c>
      <c r="L3977" s="561" t="s">
        <v>25</v>
      </c>
    </row>
    <row r="3978" spans="1:12" x14ac:dyDescent="0.25">
      <c r="A3978" s="561" t="s">
        <v>3412</v>
      </c>
      <c r="B3978" s="561" t="s">
        <v>3413</v>
      </c>
      <c r="C3978" s="561" t="s">
        <v>2763</v>
      </c>
      <c r="D3978" s="561" t="s">
        <v>3655</v>
      </c>
      <c r="E3978" s="562" t="s">
        <v>22</v>
      </c>
      <c r="F3978" s="561" t="s">
        <v>22</v>
      </c>
      <c r="G3978" s="561" t="s">
        <v>30439</v>
      </c>
      <c r="H3978" s="561" t="s">
        <v>4065</v>
      </c>
      <c r="I3978" s="561" t="s">
        <v>23270</v>
      </c>
      <c r="J3978" s="561" t="s">
        <v>24</v>
      </c>
      <c r="K3978" s="562" t="s">
        <v>4748</v>
      </c>
      <c r="L3978" s="561" t="s">
        <v>25</v>
      </c>
    </row>
    <row r="3979" spans="1:12" x14ac:dyDescent="0.25">
      <c r="A3979" s="561" t="s">
        <v>3412</v>
      </c>
      <c r="B3979" s="561" t="s">
        <v>3413</v>
      </c>
      <c r="C3979" s="561" t="s">
        <v>2763</v>
      </c>
      <c r="D3979" s="561" t="s">
        <v>3655</v>
      </c>
      <c r="E3979" s="562" t="s">
        <v>22</v>
      </c>
      <c r="F3979" s="561" t="s">
        <v>22</v>
      </c>
      <c r="G3979" s="561" t="s">
        <v>30440</v>
      </c>
      <c r="H3979" s="561" t="s">
        <v>4066</v>
      </c>
      <c r="I3979" s="561" t="s">
        <v>23270</v>
      </c>
      <c r="J3979" s="561" t="s">
        <v>24</v>
      </c>
      <c r="K3979" s="562" t="s">
        <v>8350</v>
      </c>
      <c r="L3979" s="561" t="s">
        <v>25</v>
      </c>
    </row>
    <row r="3980" spans="1:12" x14ac:dyDescent="0.25">
      <c r="A3980" s="561" t="s">
        <v>3412</v>
      </c>
      <c r="B3980" s="561" t="s">
        <v>3413</v>
      </c>
      <c r="C3980" s="561" t="s">
        <v>2763</v>
      </c>
      <c r="D3980" s="561" t="s">
        <v>3655</v>
      </c>
      <c r="E3980" s="562" t="s">
        <v>22</v>
      </c>
      <c r="F3980" s="561" t="s">
        <v>22</v>
      </c>
      <c r="G3980" s="561" t="s">
        <v>30441</v>
      </c>
      <c r="H3980" s="561" t="s">
        <v>4067</v>
      </c>
      <c r="I3980" s="561" t="s">
        <v>23270</v>
      </c>
      <c r="J3980" s="561" t="s">
        <v>24</v>
      </c>
      <c r="K3980" s="562" t="s">
        <v>7605</v>
      </c>
      <c r="L3980" s="561" t="s">
        <v>25</v>
      </c>
    </row>
    <row r="3981" spans="1:12" x14ac:dyDescent="0.25">
      <c r="A3981" s="561" t="s">
        <v>3412</v>
      </c>
      <c r="B3981" s="561" t="s">
        <v>3413</v>
      </c>
      <c r="C3981" s="561" t="s">
        <v>2763</v>
      </c>
      <c r="D3981" s="561" t="s">
        <v>3655</v>
      </c>
      <c r="E3981" s="562" t="s">
        <v>22</v>
      </c>
      <c r="F3981" s="561" t="s">
        <v>22</v>
      </c>
      <c r="G3981" s="561" t="s">
        <v>30442</v>
      </c>
      <c r="H3981" s="561" t="s">
        <v>4068</v>
      </c>
      <c r="I3981" s="561" t="s">
        <v>23270</v>
      </c>
      <c r="J3981" s="561" t="s">
        <v>24</v>
      </c>
      <c r="K3981" s="562" t="s">
        <v>7091</v>
      </c>
      <c r="L3981" s="561" t="s">
        <v>25</v>
      </c>
    </row>
    <row r="3982" spans="1:12" x14ac:dyDescent="0.25">
      <c r="A3982" s="561" t="s">
        <v>3412</v>
      </c>
      <c r="B3982" s="561" t="s">
        <v>3413</v>
      </c>
      <c r="C3982" s="561" t="s">
        <v>2763</v>
      </c>
      <c r="D3982" s="561" t="s">
        <v>3655</v>
      </c>
      <c r="E3982" s="562" t="s">
        <v>22</v>
      </c>
      <c r="F3982" s="561" t="s">
        <v>22</v>
      </c>
      <c r="G3982" s="561" t="s">
        <v>30443</v>
      </c>
      <c r="H3982" s="561" t="s">
        <v>4069</v>
      </c>
      <c r="I3982" s="561" t="s">
        <v>23270</v>
      </c>
      <c r="J3982" s="561" t="s">
        <v>24</v>
      </c>
      <c r="K3982" s="562" t="s">
        <v>30444</v>
      </c>
      <c r="L3982" s="561" t="s">
        <v>25</v>
      </c>
    </row>
    <row r="3983" spans="1:12" x14ac:dyDescent="0.25">
      <c r="A3983" s="561" t="s">
        <v>3412</v>
      </c>
      <c r="B3983" s="561" t="s">
        <v>3413</v>
      </c>
      <c r="C3983" s="561" t="s">
        <v>2763</v>
      </c>
      <c r="D3983" s="561" t="s">
        <v>3655</v>
      </c>
      <c r="E3983" s="562" t="s">
        <v>22</v>
      </c>
      <c r="F3983" s="561" t="s">
        <v>22</v>
      </c>
      <c r="G3983" s="561" t="s">
        <v>30445</v>
      </c>
      <c r="H3983" s="561" t="s">
        <v>4070</v>
      </c>
      <c r="I3983" s="561" t="s">
        <v>23270</v>
      </c>
      <c r="J3983" s="561" t="s">
        <v>24</v>
      </c>
      <c r="K3983" s="562" t="s">
        <v>2944</v>
      </c>
      <c r="L3983" s="561" t="s">
        <v>25</v>
      </c>
    </row>
    <row r="3984" spans="1:12" x14ac:dyDescent="0.25">
      <c r="A3984" s="561" t="s">
        <v>3412</v>
      </c>
      <c r="B3984" s="561" t="s">
        <v>3413</v>
      </c>
      <c r="C3984" s="561" t="s">
        <v>2763</v>
      </c>
      <c r="D3984" s="561" t="s">
        <v>3655</v>
      </c>
      <c r="E3984" s="562" t="s">
        <v>22</v>
      </c>
      <c r="F3984" s="561" t="s">
        <v>22</v>
      </c>
      <c r="G3984" s="561" t="s">
        <v>30446</v>
      </c>
      <c r="H3984" s="561" t="s">
        <v>4071</v>
      </c>
      <c r="I3984" s="561" t="s">
        <v>23270</v>
      </c>
      <c r="J3984" s="561" t="s">
        <v>24</v>
      </c>
      <c r="K3984" s="562" t="s">
        <v>8084</v>
      </c>
      <c r="L3984" s="561" t="s">
        <v>25</v>
      </c>
    </row>
    <row r="3985" spans="1:12" x14ac:dyDescent="0.25">
      <c r="A3985" s="561" t="s">
        <v>3412</v>
      </c>
      <c r="B3985" s="561" t="s">
        <v>3413</v>
      </c>
      <c r="C3985" s="561" t="s">
        <v>2763</v>
      </c>
      <c r="D3985" s="561" t="s">
        <v>3655</v>
      </c>
      <c r="E3985" s="562" t="s">
        <v>22</v>
      </c>
      <c r="F3985" s="561" t="s">
        <v>22</v>
      </c>
      <c r="G3985" s="561" t="s">
        <v>30447</v>
      </c>
      <c r="H3985" s="561" t="s">
        <v>4073</v>
      </c>
      <c r="I3985" s="561" t="s">
        <v>23270</v>
      </c>
      <c r="J3985" s="561" t="s">
        <v>24</v>
      </c>
      <c r="K3985" s="562" t="s">
        <v>3469</v>
      </c>
      <c r="L3985" s="561" t="s">
        <v>25</v>
      </c>
    </row>
    <row r="3986" spans="1:12" x14ac:dyDescent="0.25">
      <c r="A3986" s="561" t="s">
        <v>3412</v>
      </c>
      <c r="B3986" s="561" t="s">
        <v>3413</v>
      </c>
      <c r="C3986" s="561" t="s">
        <v>2763</v>
      </c>
      <c r="D3986" s="561" t="s">
        <v>3655</v>
      </c>
      <c r="E3986" s="562" t="s">
        <v>22</v>
      </c>
      <c r="F3986" s="561" t="s">
        <v>22</v>
      </c>
      <c r="G3986" s="561" t="s">
        <v>30448</v>
      </c>
      <c r="H3986" s="561" t="s">
        <v>4075</v>
      </c>
      <c r="I3986" s="561" t="s">
        <v>23270</v>
      </c>
      <c r="J3986" s="561" t="s">
        <v>24</v>
      </c>
      <c r="K3986" s="562" t="s">
        <v>8074</v>
      </c>
      <c r="L3986" s="561" t="s">
        <v>25</v>
      </c>
    </row>
    <row r="3987" spans="1:12" x14ac:dyDescent="0.25">
      <c r="A3987" s="561" t="s">
        <v>3412</v>
      </c>
      <c r="B3987" s="561" t="s">
        <v>3413</v>
      </c>
      <c r="C3987" s="561" t="s">
        <v>2763</v>
      </c>
      <c r="D3987" s="561" t="s">
        <v>3655</v>
      </c>
      <c r="E3987" s="562" t="s">
        <v>22</v>
      </c>
      <c r="F3987" s="561" t="s">
        <v>22</v>
      </c>
      <c r="G3987" s="561" t="s">
        <v>30449</v>
      </c>
      <c r="H3987" s="561" t="s">
        <v>4077</v>
      </c>
      <c r="I3987" s="561" t="s">
        <v>23270</v>
      </c>
      <c r="J3987" s="561" t="s">
        <v>24</v>
      </c>
      <c r="K3987" s="562" t="s">
        <v>30450</v>
      </c>
      <c r="L3987" s="561" t="s">
        <v>25</v>
      </c>
    </row>
    <row r="3988" spans="1:12" x14ac:dyDescent="0.25">
      <c r="A3988" s="561" t="s">
        <v>3412</v>
      </c>
      <c r="B3988" s="561" t="s">
        <v>3413</v>
      </c>
      <c r="C3988" s="561" t="s">
        <v>2763</v>
      </c>
      <c r="D3988" s="561" t="s">
        <v>3655</v>
      </c>
      <c r="E3988" s="562" t="s">
        <v>22</v>
      </c>
      <c r="F3988" s="561" t="s">
        <v>22</v>
      </c>
      <c r="G3988" s="561" t="s">
        <v>30451</v>
      </c>
      <c r="H3988" s="561" t="s">
        <v>4078</v>
      </c>
      <c r="I3988" s="561" t="s">
        <v>23270</v>
      </c>
      <c r="J3988" s="561" t="s">
        <v>24</v>
      </c>
      <c r="K3988" s="562" t="s">
        <v>30452</v>
      </c>
      <c r="L3988" s="561" t="s">
        <v>25</v>
      </c>
    </row>
    <row r="3989" spans="1:12" x14ac:dyDescent="0.25">
      <c r="A3989" s="561" t="s">
        <v>3412</v>
      </c>
      <c r="B3989" s="561" t="s">
        <v>3413</v>
      </c>
      <c r="C3989" s="561" t="s">
        <v>2763</v>
      </c>
      <c r="D3989" s="561" t="s">
        <v>3655</v>
      </c>
      <c r="E3989" s="562" t="s">
        <v>22</v>
      </c>
      <c r="F3989" s="561" t="s">
        <v>22</v>
      </c>
      <c r="G3989" s="561" t="s">
        <v>30453</v>
      </c>
      <c r="H3989" s="561" t="s">
        <v>4079</v>
      </c>
      <c r="I3989" s="561" t="s">
        <v>23270</v>
      </c>
      <c r="J3989" s="561" t="s">
        <v>24</v>
      </c>
      <c r="K3989" s="562" t="s">
        <v>3089</v>
      </c>
      <c r="L3989" s="561" t="s">
        <v>25</v>
      </c>
    </row>
    <row r="3990" spans="1:12" x14ac:dyDescent="0.25">
      <c r="A3990" s="561" t="s">
        <v>3412</v>
      </c>
      <c r="B3990" s="561" t="s">
        <v>3413</v>
      </c>
      <c r="C3990" s="561" t="s">
        <v>2763</v>
      </c>
      <c r="D3990" s="561" t="s">
        <v>3655</v>
      </c>
      <c r="E3990" s="562" t="s">
        <v>22</v>
      </c>
      <c r="F3990" s="561" t="s">
        <v>22</v>
      </c>
      <c r="G3990" s="561" t="s">
        <v>30454</v>
      </c>
      <c r="H3990" s="561" t="s">
        <v>4080</v>
      </c>
      <c r="I3990" s="561" t="s">
        <v>23270</v>
      </c>
      <c r="J3990" s="561" t="s">
        <v>24</v>
      </c>
      <c r="K3990" s="562" t="s">
        <v>4879</v>
      </c>
      <c r="L3990" s="561" t="s">
        <v>25</v>
      </c>
    </row>
    <row r="3991" spans="1:12" x14ac:dyDescent="0.25">
      <c r="A3991" s="561" t="s">
        <v>3412</v>
      </c>
      <c r="B3991" s="561" t="s">
        <v>3413</v>
      </c>
      <c r="C3991" s="561" t="s">
        <v>2763</v>
      </c>
      <c r="D3991" s="561" t="s">
        <v>3655</v>
      </c>
      <c r="E3991" s="562" t="s">
        <v>22</v>
      </c>
      <c r="F3991" s="561" t="s">
        <v>22</v>
      </c>
      <c r="G3991" s="561" t="s">
        <v>30455</v>
      </c>
      <c r="H3991" s="561" t="s">
        <v>4082</v>
      </c>
      <c r="I3991" s="561" t="s">
        <v>23270</v>
      </c>
      <c r="J3991" s="561" t="s">
        <v>24</v>
      </c>
      <c r="K3991" s="562" t="s">
        <v>4879</v>
      </c>
      <c r="L3991" s="561" t="s">
        <v>25</v>
      </c>
    </row>
    <row r="3992" spans="1:12" x14ac:dyDescent="0.25">
      <c r="A3992" s="561" t="s">
        <v>3412</v>
      </c>
      <c r="B3992" s="561" t="s">
        <v>3413</v>
      </c>
      <c r="C3992" s="561" t="s">
        <v>2763</v>
      </c>
      <c r="D3992" s="561" t="s">
        <v>3655</v>
      </c>
      <c r="E3992" s="562" t="s">
        <v>22</v>
      </c>
      <c r="F3992" s="561" t="s">
        <v>22</v>
      </c>
      <c r="G3992" s="561" t="s">
        <v>30456</v>
      </c>
      <c r="H3992" s="561" t="s">
        <v>4083</v>
      </c>
      <c r="I3992" s="561" t="s">
        <v>23270</v>
      </c>
      <c r="J3992" s="561" t="s">
        <v>24</v>
      </c>
      <c r="K3992" s="562" t="s">
        <v>1332</v>
      </c>
      <c r="L3992" s="561" t="s">
        <v>25</v>
      </c>
    </row>
    <row r="3993" spans="1:12" x14ac:dyDescent="0.25">
      <c r="A3993" s="561" t="s">
        <v>3412</v>
      </c>
      <c r="B3993" s="561" t="s">
        <v>3413</v>
      </c>
      <c r="C3993" s="561" t="s">
        <v>2763</v>
      </c>
      <c r="D3993" s="561" t="s">
        <v>3655</v>
      </c>
      <c r="E3993" s="562" t="s">
        <v>22</v>
      </c>
      <c r="F3993" s="561" t="s">
        <v>22</v>
      </c>
      <c r="G3993" s="561" t="s">
        <v>30457</v>
      </c>
      <c r="H3993" s="561" t="s">
        <v>4084</v>
      </c>
      <c r="I3993" s="561" t="s">
        <v>23270</v>
      </c>
      <c r="J3993" s="561" t="s">
        <v>24</v>
      </c>
      <c r="K3993" s="562" t="s">
        <v>7863</v>
      </c>
      <c r="L3993" s="561" t="s">
        <v>25</v>
      </c>
    </row>
    <row r="3994" spans="1:12" x14ac:dyDescent="0.25">
      <c r="A3994" s="561" t="s">
        <v>3412</v>
      </c>
      <c r="B3994" s="561" t="s">
        <v>3413</v>
      </c>
      <c r="C3994" s="561" t="s">
        <v>2763</v>
      </c>
      <c r="D3994" s="561" t="s">
        <v>3655</v>
      </c>
      <c r="E3994" s="562" t="s">
        <v>22</v>
      </c>
      <c r="F3994" s="561" t="s">
        <v>22</v>
      </c>
      <c r="G3994" s="561" t="s">
        <v>30458</v>
      </c>
      <c r="H3994" s="561" t="s">
        <v>4085</v>
      </c>
      <c r="I3994" s="561" t="s">
        <v>23148</v>
      </c>
      <c r="J3994" s="561" t="s">
        <v>24</v>
      </c>
      <c r="K3994" s="562" t="s">
        <v>30459</v>
      </c>
      <c r="L3994" s="561" t="s">
        <v>25</v>
      </c>
    </row>
    <row r="3995" spans="1:12" x14ac:dyDescent="0.25">
      <c r="A3995" s="561" t="s">
        <v>3412</v>
      </c>
      <c r="B3995" s="561" t="s">
        <v>3413</v>
      </c>
      <c r="C3995" s="561" t="s">
        <v>2763</v>
      </c>
      <c r="D3995" s="561" t="s">
        <v>3655</v>
      </c>
      <c r="E3995" s="562" t="s">
        <v>22</v>
      </c>
      <c r="F3995" s="561" t="s">
        <v>22</v>
      </c>
      <c r="G3995" s="561" t="s">
        <v>30460</v>
      </c>
      <c r="H3995" s="561" t="s">
        <v>4086</v>
      </c>
      <c r="I3995" s="561" t="s">
        <v>23270</v>
      </c>
      <c r="J3995" s="561" t="s">
        <v>24</v>
      </c>
      <c r="K3995" s="562" t="s">
        <v>3946</v>
      </c>
      <c r="L3995" s="561" t="s">
        <v>25</v>
      </c>
    </row>
    <row r="3996" spans="1:12" x14ac:dyDescent="0.25">
      <c r="A3996" s="561" t="s">
        <v>3412</v>
      </c>
      <c r="B3996" s="561" t="s">
        <v>3413</v>
      </c>
      <c r="C3996" s="561" t="s">
        <v>2763</v>
      </c>
      <c r="D3996" s="561" t="s">
        <v>3655</v>
      </c>
      <c r="E3996" s="562" t="s">
        <v>22</v>
      </c>
      <c r="F3996" s="561" t="s">
        <v>22</v>
      </c>
      <c r="G3996" s="561" t="s">
        <v>30461</v>
      </c>
      <c r="H3996" s="561" t="s">
        <v>4088</v>
      </c>
      <c r="I3996" s="561" t="s">
        <v>23270</v>
      </c>
      <c r="J3996" s="561" t="s">
        <v>24</v>
      </c>
      <c r="K3996" s="562" t="s">
        <v>30462</v>
      </c>
      <c r="L3996" s="561" t="s">
        <v>25</v>
      </c>
    </row>
    <row r="3997" spans="1:12" x14ac:dyDescent="0.25">
      <c r="A3997" s="561" t="s">
        <v>3412</v>
      </c>
      <c r="B3997" s="561" t="s">
        <v>3413</v>
      </c>
      <c r="C3997" s="561" t="s">
        <v>2763</v>
      </c>
      <c r="D3997" s="561" t="s">
        <v>3655</v>
      </c>
      <c r="E3997" s="562" t="s">
        <v>22</v>
      </c>
      <c r="F3997" s="561" t="s">
        <v>22</v>
      </c>
      <c r="G3997" s="561" t="s">
        <v>30463</v>
      </c>
      <c r="H3997" s="561" t="s">
        <v>4089</v>
      </c>
      <c r="I3997" s="561" t="s">
        <v>23270</v>
      </c>
      <c r="J3997" s="561" t="s">
        <v>24</v>
      </c>
      <c r="K3997" s="562" t="s">
        <v>8200</v>
      </c>
      <c r="L3997" s="561" t="s">
        <v>25</v>
      </c>
    </row>
    <row r="3998" spans="1:12" x14ac:dyDescent="0.25">
      <c r="A3998" s="561" t="s">
        <v>3412</v>
      </c>
      <c r="B3998" s="561" t="s">
        <v>3413</v>
      </c>
      <c r="C3998" s="561" t="s">
        <v>2763</v>
      </c>
      <c r="D3998" s="561" t="s">
        <v>3655</v>
      </c>
      <c r="E3998" s="562" t="s">
        <v>22</v>
      </c>
      <c r="F3998" s="561" t="s">
        <v>22</v>
      </c>
      <c r="G3998" s="561" t="s">
        <v>30464</v>
      </c>
      <c r="H3998" s="561" t="s">
        <v>4090</v>
      </c>
      <c r="I3998" s="561" t="s">
        <v>23270</v>
      </c>
      <c r="J3998" s="561" t="s">
        <v>24</v>
      </c>
      <c r="K3998" s="562" t="s">
        <v>1462</v>
      </c>
      <c r="L3998" s="561" t="s">
        <v>25</v>
      </c>
    </row>
    <row r="3999" spans="1:12" x14ac:dyDescent="0.25">
      <c r="A3999" s="561" t="s">
        <v>3412</v>
      </c>
      <c r="B3999" s="561" t="s">
        <v>3413</v>
      </c>
      <c r="C3999" s="561" t="s">
        <v>2763</v>
      </c>
      <c r="D3999" s="561" t="s">
        <v>3655</v>
      </c>
      <c r="E3999" s="562" t="s">
        <v>22</v>
      </c>
      <c r="F3999" s="561" t="s">
        <v>22</v>
      </c>
      <c r="G3999" s="561" t="s">
        <v>30465</v>
      </c>
      <c r="H3999" s="561" t="s">
        <v>4091</v>
      </c>
      <c r="I3999" s="561" t="s">
        <v>23270</v>
      </c>
      <c r="J3999" s="561" t="s">
        <v>24</v>
      </c>
      <c r="K3999" s="562" t="s">
        <v>7065</v>
      </c>
      <c r="L3999" s="561" t="s">
        <v>25</v>
      </c>
    </row>
    <row r="4000" spans="1:12" x14ac:dyDescent="0.25">
      <c r="A4000" s="561" t="s">
        <v>3412</v>
      </c>
      <c r="B4000" s="561" t="s">
        <v>3413</v>
      </c>
      <c r="C4000" s="561" t="s">
        <v>2763</v>
      </c>
      <c r="D4000" s="561" t="s">
        <v>3655</v>
      </c>
      <c r="E4000" s="562" t="s">
        <v>22</v>
      </c>
      <c r="F4000" s="561" t="s">
        <v>22</v>
      </c>
      <c r="G4000" s="561" t="s">
        <v>30466</v>
      </c>
      <c r="H4000" s="561" t="s">
        <v>4092</v>
      </c>
      <c r="I4000" s="561" t="s">
        <v>23270</v>
      </c>
      <c r="J4000" s="561" t="s">
        <v>24</v>
      </c>
      <c r="K4000" s="562" t="s">
        <v>8200</v>
      </c>
      <c r="L4000" s="561" t="s">
        <v>25</v>
      </c>
    </row>
    <row r="4001" spans="1:12" x14ac:dyDescent="0.25">
      <c r="A4001" s="561" t="s">
        <v>3412</v>
      </c>
      <c r="B4001" s="561" t="s">
        <v>3413</v>
      </c>
      <c r="C4001" s="561" t="s">
        <v>2763</v>
      </c>
      <c r="D4001" s="561" t="s">
        <v>3655</v>
      </c>
      <c r="E4001" s="562" t="s">
        <v>22</v>
      </c>
      <c r="F4001" s="561" t="s">
        <v>22</v>
      </c>
      <c r="G4001" s="561" t="s">
        <v>30467</v>
      </c>
      <c r="H4001" s="561" t="s">
        <v>4093</v>
      </c>
      <c r="I4001" s="561" t="s">
        <v>23270</v>
      </c>
      <c r="J4001" s="561" t="s">
        <v>24</v>
      </c>
      <c r="K4001" s="562" t="s">
        <v>30468</v>
      </c>
      <c r="L4001" s="561" t="s">
        <v>25</v>
      </c>
    </row>
    <row r="4002" spans="1:12" x14ac:dyDescent="0.25">
      <c r="A4002" s="561" t="s">
        <v>3412</v>
      </c>
      <c r="B4002" s="561" t="s">
        <v>3413</v>
      </c>
      <c r="C4002" s="561" t="s">
        <v>2763</v>
      </c>
      <c r="D4002" s="561" t="s">
        <v>3655</v>
      </c>
      <c r="E4002" s="562" t="s">
        <v>22</v>
      </c>
      <c r="F4002" s="561" t="s">
        <v>22</v>
      </c>
      <c r="G4002" s="561" t="s">
        <v>30469</v>
      </c>
      <c r="H4002" s="561" t="s">
        <v>4094</v>
      </c>
      <c r="I4002" s="561" t="s">
        <v>23270</v>
      </c>
      <c r="J4002" s="561" t="s">
        <v>24</v>
      </c>
      <c r="K4002" s="562" t="s">
        <v>7274</v>
      </c>
      <c r="L4002" s="561" t="s">
        <v>25</v>
      </c>
    </row>
    <row r="4003" spans="1:12" x14ac:dyDescent="0.25">
      <c r="A4003" s="561" t="s">
        <v>3412</v>
      </c>
      <c r="B4003" s="561" t="s">
        <v>3413</v>
      </c>
      <c r="C4003" s="561" t="s">
        <v>2763</v>
      </c>
      <c r="D4003" s="561" t="s">
        <v>3655</v>
      </c>
      <c r="E4003" s="562" t="s">
        <v>22</v>
      </c>
      <c r="F4003" s="561" t="s">
        <v>22</v>
      </c>
      <c r="G4003" s="561" t="s">
        <v>30470</v>
      </c>
      <c r="H4003" s="561" t="s">
        <v>4095</v>
      </c>
      <c r="I4003" s="561" t="s">
        <v>23270</v>
      </c>
      <c r="J4003" s="561" t="s">
        <v>24</v>
      </c>
      <c r="K4003" s="562" t="s">
        <v>3865</v>
      </c>
      <c r="L4003" s="561" t="s">
        <v>25</v>
      </c>
    </row>
    <row r="4004" spans="1:12" x14ac:dyDescent="0.25">
      <c r="A4004" s="561" t="s">
        <v>3412</v>
      </c>
      <c r="B4004" s="561" t="s">
        <v>3413</v>
      </c>
      <c r="C4004" s="561" t="s">
        <v>2763</v>
      </c>
      <c r="D4004" s="561" t="s">
        <v>3655</v>
      </c>
      <c r="E4004" s="562" t="s">
        <v>22</v>
      </c>
      <c r="F4004" s="561" t="s">
        <v>22</v>
      </c>
      <c r="G4004" s="561" t="s">
        <v>30471</v>
      </c>
      <c r="H4004" s="561" t="s">
        <v>4097</v>
      </c>
      <c r="I4004" s="561" t="s">
        <v>23270</v>
      </c>
      <c r="J4004" s="561" t="s">
        <v>24</v>
      </c>
      <c r="K4004" s="562" t="s">
        <v>6967</v>
      </c>
      <c r="L4004" s="561" t="s">
        <v>25</v>
      </c>
    </row>
    <row r="4005" spans="1:12" x14ac:dyDescent="0.25">
      <c r="A4005" s="561" t="s">
        <v>3412</v>
      </c>
      <c r="B4005" s="561" t="s">
        <v>3413</v>
      </c>
      <c r="C4005" s="561" t="s">
        <v>2763</v>
      </c>
      <c r="D4005" s="561" t="s">
        <v>3655</v>
      </c>
      <c r="E4005" s="562" t="s">
        <v>22</v>
      </c>
      <c r="F4005" s="561" t="s">
        <v>22</v>
      </c>
      <c r="G4005" s="561" t="s">
        <v>30472</v>
      </c>
      <c r="H4005" s="561" t="s">
        <v>4098</v>
      </c>
      <c r="I4005" s="561" t="s">
        <v>23270</v>
      </c>
      <c r="J4005" s="561" t="s">
        <v>24</v>
      </c>
      <c r="K4005" s="562" t="s">
        <v>7640</v>
      </c>
      <c r="L4005" s="561" t="s">
        <v>25</v>
      </c>
    </row>
    <row r="4006" spans="1:12" x14ac:dyDescent="0.25">
      <c r="A4006" s="561" t="s">
        <v>3412</v>
      </c>
      <c r="B4006" s="561" t="s">
        <v>3413</v>
      </c>
      <c r="C4006" s="561" t="s">
        <v>2763</v>
      </c>
      <c r="D4006" s="561" t="s">
        <v>3655</v>
      </c>
      <c r="E4006" s="562" t="s">
        <v>22</v>
      </c>
      <c r="F4006" s="561" t="s">
        <v>22</v>
      </c>
      <c r="G4006" s="561" t="s">
        <v>30473</v>
      </c>
      <c r="H4006" s="561" t="s">
        <v>4100</v>
      </c>
      <c r="I4006" s="561" t="s">
        <v>23270</v>
      </c>
      <c r="J4006" s="561" t="s">
        <v>24</v>
      </c>
      <c r="K4006" s="562" t="s">
        <v>7164</v>
      </c>
      <c r="L4006" s="561" t="s">
        <v>25</v>
      </c>
    </row>
    <row r="4007" spans="1:12" x14ac:dyDescent="0.25">
      <c r="A4007" s="561" t="s">
        <v>3412</v>
      </c>
      <c r="B4007" s="561" t="s">
        <v>3413</v>
      </c>
      <c r="C4007" s="561" t="s">
        <v>2763</v>
      </c>
      <c r="D4007" s="561" t="s">
        <v>3655</v>
      </c>
      <c r="E4007" s="562" t="s">
        <v>22</v>
      </c>
      <c r="F4007" s="561" t="s">
        <v>22</v>
      </c>
      <c r="G4007" s="561" t="s">
        <v>30474</v>
      </c>
      <c r="H4007" s="561" t="s">
        <v>4102</v>
      </c>
      <c r="I4007" s="561" t="s">
        <v>23270</v>
      </c>
      <c r="J4007" s="561" t="s">
        <v>24</v>
      </c>
      <c r="K4007" s="562" t="s">
        <v>30468</v>
      </c>
      <c r="L4007" s="561" t="s">
        <v>25</v>
      </c>
    </row>
    <row r="4008" spans="1:12" x14ac:dyDescent="0.25">
      <c r="A4008" s="561" t="s">
        <v>3412</v>
      </c>
      <c r="B4008" s="561" t="s">
        <v>3413</v>
      </c>
      <c r="C4008" s="561" t="s">
        <v>2763</v>
      </c>
      <c r="D4008" s="561" t="s">
        <v>3655</v>
      </c>
      <c r="E4008" s="562" t="s">
        <v>22</v>
      </c>
      <c r="F4008" s="561" t="s">
        <v>22</v>
      </c>
      <c r="G4008" s="561" t="s">
        <v>30475</v>
      </c>
      <c r="H4008" s="561" t="s">
        <v>4103</v>
      </c>
      <c r="I4008" s="561" t="s">
        <v>23270</v>
      </c>
      <c r="J4008" s="561" t="s">
        <v>24</v>
      </c>
      <c r="K4008" s="562" t="s">
        <v>30476</v>
      </c>
      <c r="L4008" s="561" t="s">
        <v>25</v>
      </c>
    </row>
    <row r="4009" spans="1:12" x14ac:dyDescent="0.25">
      <c r="A4009" s="561" t="s">
        <v>3412</v>
      </c>
      <c r="B4009" s="561" t="s">
        <v>3413</v>
      </c>
      <c r="C4009" s="561" t="s">
        <v>2763</v>
      </c>
      <c r="D4009" s="561" t="s">
        <v>3655</v>
      </c>
      <c r="E4009" s="562" t="s">
        <v>22</v>
      </c>
      <c r="F4009" s="561" t="s">
        <v>22</v>
      </c>
      <c r="G4009" s="561" t="s">
        <v>30477</v>
      </c>
      <c r="H4009" s="561" t="s">
        <v>4105</v>
      </c>
      <c r="I4009" s="561" t="s">
        <v>23270</v>
      </c>
      <c r="J4009" s="561" t="s">
        <v>24</v>
      </c>
      <c r="K4009" s="562" t="s">
        <v>30478</v>
      </c>
      <c r="L4009" s="561" t="s">
        <v>25</v>
      </c>
    </row>
    <row r="4010" spans="1:12" x14ac:dyDescent="0.25">
      <c r="A4010" s="561" t="s">
        <v>3412</v>
      </c>
      <c r="B4010" s="561" t="s">
        <v>3413</v>
      </c>
      <c r="C4010" s="561" t="s">
        <v>2763</v>
      </c>
      <c r="D4010" s="561" t="s">
        <v>3655</v>
      </c>
      <c r="E4010" s="562" t="s">
        <v>22</v>
      </c>
      <c r="F4010" s="561" t="s">
        <v>22</v>
      </c>
      <c r="G4010" s="561" t="s">
        <v>30479</v>
      </c>
      <c r="H4010" s="561" t="s">
        <v>4107</v>
      </c>
      <c r="I4010" s="561" t="s">
        <v>23270</v>
      </c>
      <c r="J4010" s="561" t="s">
        <v>24</v>
      </c>
      <c r="K4010" s="562" t="s">
        <v>30480</v>
      </c>
      <c r="L4010" s="561" t="s">
        <v>25</v>
      </c>
    </row>
    <row r="4011" spans="1:12" x14ac:dyDescent="0.25">
      <c r="A4011" s="561" t="s">
        <v>3412</v>
      </c>
      <c r="B4011" s="561" t="s">
        <v>3413</v>
      </c>
      <c r="C4011" s="561" t="s">
        <v>2763</v>
      </c>
      <c r="D4011" s="561" t="s">
        <v>3655</v>
      </c>
      <c r="E4011" s="562" t="s">
        <v>22</v>
      </c>
      <c r="F4011" s="561" t="s">
        <v>22</v>
      </c>
      <c r="G4011" s="561" t="s">
        <v>30481</v>
      </c>
      <c r="H4011" s="561" t="s">
        <v>4108</v>
      </c>
      <c r="I4011" s="561" t="s">
        <v>23270</v>
      </c>
      <c r="J4011" s="561" t="s">
        <v>24</v>
      </c>
      <c r="K4011" s="562" t="s">
        <v>30482</v>
      </c>
      <c r="L4011" s="561" t="s">
        <v>25</v>
      </c>
    </row>
    <row r="4012" spans="1:12" x14ac:dyDescent="0.25">
      <c r="A4012" s="561" t="s">
        <v>3412</v>
      </c>
      <c r="B4012" s="561" t="s">
        <v>3413</v>
      </c>
      <c r="C4012" s="561" t="s">
        <v>2763</v>
      </c>
      <c r="D4012" s="561" t="s">
        <v>3655</v>
      </c>
      <c r="E4012" s="562" t="s">
        <v>22</v>
      </c>
      <c r="F4012" s="561" t="s">
        <v>22</v>
      </c>
      <c r="G4012" s="561" t="s">
        <v>30483</v>
      </c>
      <c r="H4012" s="561" t="s">
        <v>4109</v>
      </c>
      <c r="I4012" s="561" t="s">
        <v>23270</v>
      </c>
      <c r="J4012" s="561" t="s">
        <v>24</v>
      </c>
      <c r="K4012" s="562" t="s">
        <v>30484</v>
      </c>
      <c r="L4012" s="561" t="s">
        <v>25</v>
      </c>
    </row>
    <row r="4013" spans="1:12" x14ac:dyDescent="0.25">
      <c r="A4013" s="561" t="s">
        <v>3412</v>
      </c>
      <c r="B4013" s="561" t="s">
        <v>3413</v>
      </c>
      <c r="C4013" s="561" t="s">
        <v>2763</v>
      </c>
      <c r="D4013" s="561" t="s">
        <v>3655</v>
      </c>
      <c r="E4013" s="562" t="s">
        <v>22</v>
      </c>
      <c r="F4013" s="561" t="s">
        <v>22</v>
      </c>
      <c r="G4013" s="561" t="s">
        <v>30485</v>
      </c>
      <c r="H4013" s="561" t="s">
        <v>4110</v>
      </c>
      <c r="I4013" s="561" t="s">
        <v>23270</v>
      </c>
      <c r="J4013" s="561" t="s">
        <v>24</v>
      </c>
      <c r="K4013" s="562" t="s">
        <v>30486</v>
      </c>
      <c r="L4013" s="561" t="s">
        <v>25</v>
      </c>
    </row>
    <row r="4014" spans="1:12" x14ac:dyDescent="0.25">
      <c r="A4014" s="561" t="s">
        <v>3412</v>
      </c>
      <c r="B4014" s="561" t="s">
        <v>3413</v>
      </c>
      <c r="C4014" s="561" t="s">
        <v>2763</v>
      </c>
      <c r="D4014" s="561" t="s">
        <v>3655</v>
      </c>
      <c r="E4014" s="562" t="s">
        <v>22</v>
      </c>
      <c r="F4014" s="561" t="s">
        <v>22</v>
      </c>
      <c r="G4014" s="561" t="s">
        <v>30487</v>
      </c>
      <c r="H4014" s="561" t="s">
        <v>4111</v>
      </c>
      <c r="I4014" s="561" t="s">
        <v>23270</v>
      </c>
      <c r="J4014" s="561" t="s">
        <v>24</v>
      </c>
      <c r="K4014" s="562" t="s">
        <v>1046</v>
      </c>
      <c r="L4014" s="561" t="s">
        <v>25</v>
      </c>
    </row>
    <row r="4015" spans="1:12" x14ac:dyDescent="0.25">
      <c r="A4015" s="561" t="s">
        <v>3412</v>
      </c>
      <c r="B4015" s="561" t="s">
        <v>3413</v>
      </c>
      <c r="C4015" s="561" t="s">
        <v>2763</v>
      </c>
      <c r="D4015" s="561" t="s">
        <v>3655</v>
      </c>
      <c r="E4015" s="562" t="s">
        <v>22</v>
      </c>
      <c r="F4015" s="561" t="s">
        <v>22</v>
      </c>
      <c r="G4015" s="561" t="s">
        <v>30488</v>
      </c>
      <c r="H4015" s="561" t="s">
        <v>4112</v>
      </c>
      <c r="I4015" s="561" t="s">
        <v>23270</v>
      </c>
      <c r="J4015" s="561" t="s">
        <v>24</v>
      </c>
      <c r="K4015" s="562" t="s">
        <v>7514</v>
      </c>
      <c r="L4015" s="561" t="s">
        <v>25</v>
      </c>
    </row>
    <row r="4016" spans="1:12" x14ac:dyDescent="0.25">
      <c r="A4016" s="561" t="s">
        <v>3412</v>
      </c>
      <c r="B4016" s="561" t="s">
        <v>3413</v>
      </c>
      <c r="C4016" s="561" t="s">
        <v>2763</v>
      </c>
      <c r="D4016" s="561" t="s">
        <v>3655</v>
      </c>
      <c r="E4016" s="562" t="s">
        <v>22</v>
      </c>
      <c r="F4016" s="561" t="s">
        <v>22</v>
      </c>
      <c r="G4016" s="561" t="s">
        <v>30489</v>
      </c>
      <c r="H4016" s="561" t="s">
        <v>4113</v>
      </c>
      <c r="I4016" s="561" t="s">
        <v>23270</v>
      </c>
      <c r="J4016" s="561" t="s">
        <v>24</v>
      </c>
      <c r="K4016" s="562" t="s">
        <v>5281</v>
      </c>
      <c r="L4016" s="561" t="s">
        <v>25</v>
      </c>
    </row>
    <row r="4017" spans="1:12" x14ac:dyDescent="0.25">
      <c r="A4017" s="561" t="s">
        <v>3412</v>
      </c>
      <c r="B4017" s="561" t="s">
        <v>3413</v>
      </c>
      <c r="C4017" s="561" t="s">
        <v>2763</v>
      </c>
      <c r="D4017" s="561" t="s">
        <v>3655</v>
      </c>
      <c r="E4017" s="562" t="s">
        <v>22</v>
      </c>
      <c r="F4017" s="561" t="s">
        <v>22</v>
      </c>
      <c r="G4017" s="561" t="s">
        <v>30490</v>
      </c>
      <c r="H4017" s="561" t="s">
        <v>4114</v>
      </c>
      <c r="I4017" s="561" t="s">
        <v>23270</v>
      </c>
      <c r="J4017" s="561" t="s">
        <v>24</v>
      </c>
      <c r="K4017" s="562" t="s">
        <v>28865</v>
      </c>
      <c r="L4017" s="561" t="s">
        <v>25</v>
      </c>
    </row>
    <row r="4018" spans="1:12" x14ac:dyDescent="0.25">
      <c r="A4018" s="561" t="s">
        <v>3412</v>
      </c>
      <c r="B4018" s="561" t="s">
        <v>3413</v>
      </c>
      <c r="C4018" s="561" t="s">
        <v>2763</v>
      </c>
      <c r="D4018" s="561" t="s">
        <v>3655</v>
      </c>
      <c r="E4018" s="562" t="s">
        <v>22</v>
      </c>
      <c r="F4018" s="561" t="s">
        <v>22</v>
      </c>
      <c r="G4018" s="561" t="s">
        <v>30491</v>
      </c>
      <c r="H4018" s="561" t="s">
        <v>4115</v>
      </c>
      <c r="I4018" s="561" t="s">
        <v>23270</v>
      </c>
      <c r="J4018" s="561" t="s">
        <v>24</v>
      </c>
      <c r="K4018" s="562" t="s">
        <v>435</v>
      </c>
      <c r="L4018" s="561" t="s">
        <v>25</v>
      </c>
    </row>
    <row r="4019" spans="1:12" x14ac:dyDescent="0.25">
      <c r="A4019" s="561" t="s">
        <v>3412</v>
      </c>
      <c r="B4019" s="561" t="s">
        <v>3413</v>
      </c>
      <c r="C4019" s="561" t="s">
        <v>2763</v>
      </c>
      <c r="D4019" s="561" t="s">
        <v>3655</v>
      </c>
      <c r="E4019" s="562" t="s">
        <v>22</v>
      </c>
      <c r="F4019" s="561" t="s">
        <v>22</v>
      </c>
      <c r="G4019" s="561" t="s">
        <v>30492</v>
      </c>
      <c r="H4019" s="561" t="s">
        <v>4116</v>
      </c>
      <c r="I4019" s="561" t="s">
        <v>23270</v>
      </c>
      <c r="J4019" s="561" t="s">
        <v>24</v>
      </c>
      <c r="K4019" s="562" t="s">
        <v>3918</v>
      </c>
      <c r="L4019" s="561" t="s">
        <v>25</v>
      </c>
    </row>
    <row r="4020" spans="1:12" x14ac:dyDescent="0.25">
      <c r="A4020" s="561" t="s">
        <v>3412</v>
      </c>
      <c r="B4020" s="561" t="s">
        <v>3413</v>
      </c>
      <c r="C4020" s="561" t="s">
        <v>2763</v>
      </c>
      <c r="D4020" s="561" t="s">
        <v>3655</v>
      </c>
      <c r="E4020" s="562" t="s">
        <v>22</v>
      </c>
      <c r="F4020" s="561" t="s">
        <v>22</v>
      </c>
      <c r="G4020" s="561" t="s">
        <v>30493</v>
      </c>
      <c r="H4020" s="561" t="s">
        <v>4117</v>
      </c>
      <c r="I4020" s="561" t="s">
        <v>23270</v>
      </c>
      <c r="J4020" s="561" t="s">
        <v>24</v>
      </c>
      <c r="K4020" s="562" t="s">
        <v>4512</v>
      </c>
      <c r="L4020" s="561" t="s">
        <v>25</v>
      </c>
    </row>
    <row r="4021" spans="1:12" x14ac:dyDescent="0.25">
      <c r="A4021" s="561" t="s">
        <v>3412</v>
      </c>
      <c r="B4021" s="561" t="s">
        <v>3413</v>
      </c>
      <c r="C4021" s="561" t="s">
        <v>2763</v>
      </c>
      <c r="D4021" s="561" t="s">
        <v>3655</v>
      </c>
      <c r="E4021" s="562" t="s">
        <v>22</v>
      </c>
      <c r="F4021" s="561" t="s">
        <v>22</v>
      </c>
      <c r="G4021" s="561" t="s">
        <v>30494</v>
      </c>
      <c r="H4021" s="561" t="s">
        <v>4119</v>
      </c>
      <c r="I4021" s="561" t="s">
        <v>23270</v>
      </c>
      <c r="J4021" s="561" t="s">
        <v>24</v>
      </c>
      <c r="K4021" s="562" t="s">
        <v>6534</v>
      </c>
      <c r="L4021" s="561" t="s">
        <v>25</v>
      </c>
    </row>
    <row r="4022" spans="1:12" x14ac:dyDescent="0.25">
      <c r="A4022" s="561" t="s">
        <v>3412</v>
      </c>
      <c r="B4022" s="561" t="s">
        <v>3413</v>
      </c>
      <c r="C4022" s="561" t="s">
        <v>2763</v>
      </c>
      <c r="D4022" s="561" t="s">
        <v>3655</v>
      </c>
      <c r="E4022" s="562" t="s">
        <v>22</v>
      </c>
      <c r="F4022" s="561" t="s">
        <v>22</v>
      </c>
      <c r="G4022" s="561" t="s">
        <v>30495</v>
      </c>
      <c r="H4022" s="561" t="s">
        <v>4120</v>
      </c>
      <c r="I4022" s="561" t="s">
        <v>23270</v>
      </c>
      <c r="J4022" s="561" t="s">
        <v>24</v>
      </c>
      <c r="K4022" s="562" t="s">
        <v>8059</v>
      </c>
      <c r="L4022" s="561" t="s">
        <v>25</v>
      </c>
    </row>
    <row r="4023" spans="1:12" x14ac:dyDescent="0.25">
      <c r="A4023" s="561" t="s">
        <v>3412</v>
      </c>
      <c r="B4023" s="561" t="s">
        <v>3413</v>
      </c>
      <c r="C4023" s="561" t="s">
        <v>2763</v>
      </c>
      <c r="D4023" s="561" t="s">
        <v>3655</v>
      </c>
      <c r="E4023" s="562" t="s">
        <v>22</v>
      </c>
      <c r="F4023" s="561" t="s">
        <v>22</v>
      </c>
      <c r="G4023" s="561" t="s">
        <v>30496</v>
      </c>
      <c r="H4023" s="561" t="s">
        <v>4121</v>
      </c>
      <c r="I4023" s="561" t="s">
        <v>23270</v>
      </c>
      <c r="J4023" s="561" t="s">
        <v>24</v>
      </c>
      <c r="K4023" s="562" t="s">
        <v>949</v>
      </c>
      <c r="L4023" s="561" t="s">
        <v>25</v>
      </c>
    </row>
    <row r="4024" spans="1:12" x14ac:dyDescent="0.25">
      <c r="A4024" s="561" t="s">
        <v>3412</v>
      </c>
      <c r="B4024" s="561" t="s">
        <v>3413</v>
      </c>
      <c r="C4024" s="561" t="s">
        <v>2763</v>
      </c>
      <c r="D4024" s="561" t="s">
        <v>3655</v>
      </c>
      <c r="E4024" s="562" t="s">
        <v>22</v>
      </c>
      <c r="F4024" s="561" t="s">
        <v>22</v>
      </c>
      <c r="G4024" s="561" t="s">
        <v>30497</v>
      </c>
      <c r="H4024" s="561" t="s">
        <v>4123</v>
      </c>
      <c r="I4024" s="561" t="s">
        <v>23270</v>
      </c>
      <c r="J4024" s="561" t="s">
        <v>24</v>
      </c>
      <c r="K4024" s="562" t="s">
        <v>3469</v>
      </c>
      <c r="L4024" s="561" t="s">
        <v>25</v>
      </c>
    </row>
    <row r="4025" spans="1:12" x14ac:dyDescent="0.25">
      <c r="A4025" s="561" t="s">
        <v>3412</v>
      </c>
      <c r="B4025" s="561" t="s">
        <v>3413</v>
      </c>
      <c r="C4025" s="561" t="s">
        <v>2763</v>
      </c>
      <c r="D4025" s="561" t="s">
        <v>3655</v>
      </c>
      <c r="E4025" s="562" t="s">
        <v>22</v>
      </c>
      <c r="F4025" s="561" t="s">
        <v>22</v>
      </c>
      <c r="G4025" s="561" t="s">
        <v>30498</v>
      </c>
      <c r="H4025" s="561" t="s">
        <v>4124</v>
      </c>
      <c r="I4025" s="561" t="s">
        <v>23270</v>
      </c>
      <c r="J4025" s="561" t="s">
        <v>24</v>
      </c>
      <c r="K4025" s="562" t="s">
        <v>7891</v>
      </c>
      <c r="L4025" s="561" t="s">
        <v>25</v>
      </c>
    </row>
    <row r="4026" spans="1:12" x14ac:dyDescent="0.25">
      <c r="A4026" s="561" t="s">
        <v>3412</v>
      </c>
      <c r="B4026" s="561" t="s">
        <v>3413</v>
      </c>
      <c r="C4026" s="561" t="s">
        <v>2763</v>
      </c>
      <c r="D4026" s="561" t="s">
        <v>3655</v>
      </c>
      <c r="E4026" s="562" t="s">
        <v>22</v>
      </c>
      <c r="F4026" s="561" t="s">
        <v>22</v>
      </c>
      <c r="G4026" s="561" t="s">
        <v>30499</v>
      </c>
      <c r="H4026" s="561" t="s">
        <v>4126</v>
      </c>
      <c r="I4026" s="561" t="s">
        <v>23270</v>
      </c>
      <c r="J4026" s="561" t="s">
        <v>24</v>
      </c>
      <c r="K4026" s="562" t="s">
        <v>2296</v>
      </c>
      <c r="L4026" s="561" t="s">
        <v>25</v>
      </c>
    </row>
    <row r="4027" spans="1:12" x14ac:dyDescent="0.25">
      <c r="A4027" s="561" t="s">
        <v>3412</v>
      </c>
      <c r="B4027" s="561" t="s">
        <v>3413</v>
      </c>
      <c r="C4027" s="561" t="s">
        <v>2763</v>
      </c>
      <c r="D4027" s="561" t="s">
        <v>3655</v>
      </c>
      <c r="E4027" s="562" t="s">
        <v>22</v>
      </c>
      <c r="F4027" s="561" t="s">
        <v>22</v>
      </c>
      <c r="G4027" s="561" t="s">
        <v>30500</v>
      </c>
      <c r="H4027" s="561" t="s">
        <v>4127</v>
      </c>
      <c r="I4027" s="561" t="s">
        <v>23270</v>
      </c>
      <c r="J4027" s="561" t="s">
        <v>24</v>
      </c>
      <c r="K4027" s="562" t="s">
        <v>5575</v>
      </c>
      <c r="L4027" s="561" t="s">
        <v>25</v>
      </c>
    </row>
    <row r="4028" spans="1:12" x14ac:dyDescent="0.25">
      <c r="A4028" s="561" t="s">
        <v>3412</v>
      </c>
      <c r="B4028" s="561" t="s">
        <v>3413</v>
      </c>
      <c r="C4028" s="561" t="s">
        <v>2763</v>
      </c>
      <c r="D4028" s="561" t="s">
        <v>3655</v>
      </c>
      <c r="E4028" s="562" t="s">
        <v>22</v>
      </c>
      <c r="F4028" s="561" t="s">
        <v>22</v>
      </c>
      <c r="G4028" s="561" t="s">
        <v>30501</v>
      </c>
      <c r="H4028" s="561" t="s">
        <v>4128</v>
      </c>
      <c r="I4028" s="561" t="s">
        <v>23270</v>
      </c>
      <c r="J4028" s="561" t="s">
        <v>24</v>
      </c>
      <c r="K4028" s="562" t="s">
        <v>7322</v>
      </c>
      <c r="L4028" s="561" t="s">
        <v>25</v>
      </c>
    </row>
    <row r="4029" spans="1:12" x14ac:dyDescent="0.25">
      <c r="A4029" s="561" t="s">
        <v>3412</v>
      </c>
      <c r="B4029" s="561" t="s">
        <v>3413</v>
      </c>
      <c r="C4029" s="561" t="s">
        <v>2763</v>
      </c>
      <c r="D4029" s="561" t="s">
        <v>3655</v>
      </c>
      <c r="E4029" s="562" t="s">
        <v>22</v>
      </c>
      <c r="F4029" s="561" t="s">
        <v>22</v>
      </c>
      <c r="G4029" s="561" t="s">
        <v>30502</v>
      </c>
      <c r="H4029" s="561" t="s">
        <v>4129</v>
      </c>
      <c r="I4029" s="561" t="s">
        <v>23270</v>
      </c>
      <c r="J4029" s="561" t="s">
        <v>24</v>
      </c>
      <c r="K4029" s="562" t="s">
        <v>30503</v>
      </c>
      <c r="L4029" s="561" t="s">
        <v>25</v>
      </c>
    </row>
    <row r="4030" spans="1:12" x14ac:dyDescent="0.25">
      <c r="A4030" s="561" t="s">
        <v>3412</v>
      </c>
      <c r="B4030" s="561" t="s">
        <v>3413</v>
      </c>
      <c r="C4030" s="561" t="s">
        <v>2763</v>
      </c>
      <c r="D4030" s="561" t="s">
        <v>3655</v>
      </c>
      <c r="E4030" s="562" t="s">
        <v>22</v>
      </c>
      <c r="F4030" s="561" t="s">
        <v>22</v>
      </c>
      <c r="G4030" s="561" t="s">
        <v>30504</v>
      </c>
      <c r="H4030" s="561" t="s">
        <v>4130</v>
      </c>
      <c r="I4030" s="561" t="s">
        <v>23270</v>
      </c>
      <c r="J4030" s="561" t="s">
        <v>24</v>
      </c>
      <c r="K4030" s="562" t="s">
        <v>2348</v>
      </c>
      <c r="L4030" s="561" t="s">
        <v>25</v>
      </c>
    </row>
    <row r="4031" spans="1:12" x14ac:dyDescent="0.25">
      <c r="A4031" s="561" t="s">
        <v>3412</v>
      </c>
      <c r="B4031" s="561" t="s">
        <v>3413</v>
      </c>
      <c r="C4031" s="561" t="s">
        <v>2763</v>
      </c>
      <c r="D4031" s="561" t="s">
        <v>3655</v>
      </c>
      <c r="E4031" s="562" t="s">
        <v>22</v>
      </c>
      <c r="F4031" s="561" t="s">
        <v>22</v>
      </c>
      <c r="G4031" s="561" t="s">
        <v>30505</v>
      </c>
      <c r="H4031" s="561" t="s">
        <v>4132</v>
      </c>
      <c r="I4031" s="561" t="s">
        <v>23270</v>
      </c>
      <c r="J4031" s="561" t="s">
        <v>24</v>
      </c>
      <c r="K4031" s="562" t="s">
        <v>30506</v>
      </c>
      <c r="L4031" s="561" t="s">
        <v>25</v>
      </c>
    </row>
    <row r="4032" spans="1:12" x14ac:dyDescent="0.25">
      <c r="A4032" s="561" t="s">
        <v>3412</v>
      </c>
      <c r="B4032" s="561" t="s">
        <v>3413</v>
      </c>
      <c r="C4032" s="561" t="s">
        <v>2763</v>
      </c>
      <c r="D4032" s="561" t="s">
        <v>3655</v>
      </c>
      <c r="E4032" s="562" t="s">
        <v>22</v>
      </c>
      <c r="F4032" s="561" t="s">
        <v>22</v>
      </c>
      <c r="G4032" s="561" t="s">
        <v>30507</v>
      </c>
      <c r="H4032" s="561" t="s">
        <v>4133</v>
      </c>
      <c r="I4032" s="561" t="s">
        <v>23270</v>
      </c>
      <c r="J4032" s="561" t="s">
        <v>24</v>
      </c>
      <c r="K4032" s="562" t="s">
        <v>30508</v>
      </c>
      <c r="L4032" s="561" t="s">
        <v>25</v>
      </c>
    </row>
    <row r="4033" spans="1:12" x14ac:dyDescent="0.25">
      <c r="A4033" s="561" t="s">
        <v>3412</v>
      </c>
      <c r="B4033" s="561" t="s">
        <v>3413</v>
      </c>
      <c r="C4033" s="561" t="s">
        <v>2763</v>
      </c>
      <c r="D4033" s="561" t="s">
        <v>3655</v>
      </c>
      <c r="E4033" s="562" t="s">
        <v>22</v>
      </c>
      <c r="F4033" s="561" t="s">
        <v>22</v>
      </c>
      <c r="G4033" s="561" t="s">
        <v>30509</v>
      </c>
      <c r="H4033" s="561" t="s">
        <v>4135</v>
      </c>
      <c r="I4033" s="561" t="s">
        <v>23270</v>
      </c>
      <c r="J4033" s="561" t="s">
        <v>24</v>
      </c>
      <c r="K4033" s="562" t="s">
        <v>30510</v>
      </c>
      <c r="L4033" s="561" t="s">
        <v>25</v>
      </c>
    </row>
    <row r="4034" spans="1:12" x14ac:dyDescent="0.25">
      <c r="A4034" s="561" t="s">
        <v>3412</v>
      </c>
      <c r="B4034" s="561" t="s">
        <v>3413</v>
      </c>
      <c r="C4034" s="561" t="s">
        <v>2763</v>
      </c>
      <c r="D4034" s="561" t="s">
        <v>3655</v>
      </c>
      <c r="E4034" s="562" t="s">
        <v>22</v>
      </c>
      <c r="F4034" s="561" t="s">
        <v>22</v>
      </c>
      <c r="G4034" s="561" t="s">
        <v>30511</v>
      </c>
      <c r="H4034" s="561" t="s">
        <v>4136</v>
      </c>
      <c r="I4034" s="561" t="s">
        <v>23270</v>
      </c>
      <c r="J4034" s="561" t="s">
        <v>24</v>
      </c>
      <c r="K4034" s="562" t="s">
        <v>7648</v>
      </c>
      <c r="L4034" s="561" t="s">
        <v>25</v>
      </c>
    </row>
    <row r="4035" spans="1:12" x14ac:dyDescent="0.25">
      <c r="A4035" s="561" t="s">
        <v>3412</v>
      </c>
      <c r="B4035" s="561" t="s">
        <v>3413</v>
      </c>
      <c r="C4035" s="561" t="s">
        <v>2763</v>
      </c>
      <c r="D4035" s="561" t="s">
        <v>3655</v>
      </c>
      <c r="E4035" s="562" t="s">
        <v>22</v>
      </c>
      <c r="F4035" s="561" t="s">
        <v>22</v>
      </c>
      <c r="G4035" s="561" t="s">
        <v>30512</v>
      </c>
      <c r="H4035" s="561" t="s">
        <v>4137</v>
      </c>
      <c r="I4035" s="561" t="s">
        <v>23270</v>
      </c>
      <c r="J4035" s="561" t="s">
        <v>24</v>
      </c>
      <c r="K4035" s="562" t="s">
        <v>30513</v>
      </c>
      <c r="L4035" s="561" t="s">
        <v>25</v>
      </c>
    </row>
    <row r="4036" spans="1:12" x14ac:dyDescent="0.25">
      <c r="A4036" s="561" t="s">
        <v>3412</v>
      </c>
      <c r="B4036" s="561" t="s">
        <v>3413</v>
      </c>
      <c r="C4036" s="561" t="s">
        <v>2763</v>
      </c>
      <c r="D4036" s="561" t="s">
        <v>3655</v>
      </c>
      <c r="E4036" s="562" t="s">
        <v>22</v>
      </c>
      <c r="F4036" s="561" t="s">
        <v>22</v>
      </c>
      <c r="G4036" s="561" t="s">
        <v>30514</v>
      </c>
      <c r="H4036" s="561" t="s">
        <v>4138</v>
      </c>
      <c r="I4036" s="561" t="s">
        <v>23270</v>
      </c>
      <c r="J4036" s="561" t="s">
        <v>24</v>
      </c>
      <c r="K4036" s="562" t="s">
        <v>4003</v>
      </c>
      <c r="L4036" s="561" t="s">
        <v>25</v>
      </c>
    </row>
    <row r="4037" spans="1:12" x14ac:dyDescent="0.25">
      <c r="A4037" s="561" t="s">
        <v>3412</v>
      </c>
      <c r="B4037" s="561" t="s">
        <v>3413</v>
      </c>
      <c r="C4037" s="561" t="s">
        <v>2763</v>
      </c>
      <c r="D4037" s="561" t="s">
        <v>3655</v>
      </c>
      <c r="E4037" s="562" t="s">
        <v>22</v>
      </c>
      <c r="F4037" s="561" t="s">
        <v>22</v>
      </c>
      <c r="G4037" s="561" t="s">
        <v>30515</v>
      </c>
      <c r="H4037" s="561" t="s">
        <v>4139</v>
      </c>
      <c r="I4037" s="561" t="s">
        <v>23270</v>
      </c>
      <c r="J4037" s="561" t="s">
        <v>24</v>
      </c>
      <c r="K4037" s="562" t="s">
        <v>8577</v>
      </c>
      <c r="L4037" s="561" t="s">
        <v>25</v>
      </c>
    </row>
    <row r="4038" spans="1:12" x14ac:dyDescent="0.25">
      <c r="A4038" s="561" t="s">
        <v>3412</v>
      </c>
      <c r="B4038" s="561" t="s">
        <v>3413</v>
      </c>
      <c r="C4038" s="561" t="s">
        <v>2763</v>
      </c>
      <c r="D4038" s="561" t="s">
        <v>3655</v>
      </c>
      <c r="E4038" s="562" t="s">
        <v>22</v>
      </c>
      <c r="F4038" s="561" t="s">
        <v>22</v>
      </c>
      <c r="G4038" s="561" t="s">
        <v>30516</v>
      </c>
      <c r="H4038" s="561" t="s">
        <v>4140</v>
      </c>
      <c r="I4038" s="561" t="s">
        <v>23270</v>
      </c>
      <c r="J4038" s="561" t="s">
        <v>24</v>
      </c>
      <c r="K4038" s="562" t="s">
        <v>6619</v>
      </c>
      <c r="L4038" s="561" t="s">
        <v>25</v>
      </c>
    </row>
    <row r="4039" spans="1:12" x14ac:dyDescent="0.25">
      <c r="A4039" s="561" t="s">
        <v>3412</v>
      </c>
      <c r="B4039" s="561" t="s">
        <v>3413</v>
      </c>
      <c r="C4039" s="561" t="s">
        <v>2763</v>
      </c>
      <c r="D4039" s="561" t="s">
        <v>3655</v>
      </c>
      <c r="E4039" s="562" t="s">
        <v>22</v>
      </c>
      <c r="F4039" s="561" t="s">
        <v>22</v>
      </c>
      <c r="G4039" s="561" t="s">
        <v>30517</v>
      </c>
      <c r="H4039" s="561" t="s">
        <v>4142</v>
      </c>
      <c r="I4039" s="561" t="s">
        <v>23270</v>
      </c>
      <c r="J4039" s="561" t="s">
        <v>24</v>
      </c>
      <c r="K4039" s="562" t="s">
        <v>27025</v>
      </c>
      <c r="L4039" s="561" t="s">
        <v>25</v>
      </c>
    </row>
    <row r="4040" spans="1:12" x14ac:dyDescent="0.25">
      <c r="A4040" s="561" t="s">
        <v>3412</v>
      </c>
      <c r="B4040" s="561" t="s">
        <v>3413</v>
      </c>
      <c r="C4040" s="561" t="s">
        <v>2763</v>
      </c>
      <c r="D4040" s="561" t="s">
        <v>3655</v>
      </c>
      <c r="E4040" s="562" t="s">
        <v>22</v>
      </c>
      <c r="F4040" s="561" t="s">
        <v>22</v>
      </c>
      <c r="G4040" s="561" t="s">
        <v>30518</v>
      </c>
      <c r="H4040" s="561" t="s">
        <v>4143</v>
      </c>
      <c r="I4040" s="561" t="s">
        <v>23270</v>
      </c>
      <c r="J4040" s="561" t="s">
        <v>24</v>
      </c>
      <c r="K4040" s="562" t="s">
        <v>8365</v>
      </c>
      <c r="L4040" s="561" t="s">
        <v>25</v>
      </c>
    </row>
    <row r="4041" spans="1:12" x14ac:dyDescent="0.25">
      <c r="A4041" s="561" t="s">
        <v>3412</v>
      </c>
      <c r="B4041" s="561" t="s">
        <v>3413</v>
      </c>
      <c r="C4041" s="561" t="s">
        <v>2763</v>
      </c>
      <c r="D4041" s="561" t="s">
        <v>3655</v>
      </c>
      <c r="E4041" s="562" t="s">
        <v>22</v>
      </c>
      <c r="F4041" s="561" t="s">
        <v>22</v>
      </c>
      <c r="G4041" s="561" t="s">
        <v>30519</v>
      </c>
      <c r="H4041" s="561" t="s">
        <v>4144</v>
      </c>
      <c r="I4041" s="561" t="s">
        <v>23270</v>
      </c>
      <c r="J4041" s="561" t="s">
        <v>24</v>
      </c>
      <c r="K4041" s="562" t="s">
        <v>30520</v>
      </c>
      <c r="L4041" s="561" t="s">
        <v>25</v>
      </c>
    </row>
    <row r="4042" spans="1:12" x14ac:dyDescent="0.25">
      <c r="A4042" s="561" t="s">
        <v>3412</v>
      </c>
      <c r="B4042" s="561" t="s">
        <v>3413</v>
      </c>
      <c r="C4042" s="561" t="s">
        <v>2763</v>
      </c>
      <c r="D4042" s="561" t="s">
        <v>3655</v>
      </c>
      <c r="E4042" s="562" t="s">
        <v>22</v>
      </c>
      <c r="F4042" s="561" t="s">
        <v>22</v>
      </c>
      <c r="G4042" s="561" t="s">
        <v>30521</v>
      </c>
      <c r="H4042" s="561" t="s">
        <v>4145</v>
      </c>
      <c r="I4042" s="561" t="s">
        <v>23270</v>
      </c>
      <c r="J4042" s="561" t="s">
        <v>24</v>
      </c>
      <c r="K4042" s="562" t="s">
        <v>30194</v>
      </c>
      <c r="L4042" s="561" t="s">
        <v>25</v>
      </c>
    </row>
    <row r="4043" spans="1:12" x14ac:dyDescent="0.25">
      <c r="A4043" s="561" t="s">
        <v>3412</v>
      </c>
      <c r="B4043" s="561" t="s">
        <v>3413</v>
      </c>
      <c r="C4043" s="561" t="s">
        <v>2763</v>
      </c>
      <c r="D4043" s="561" t="s">
        <v>3655</v>
      </c>
      <c r="E4043" s="562" t="s">
        <v>22</v>
      </c>
      <c r="F4043" s="561" t="s">
        <v>22</v>
      </c>
      <c r="G4043" s="561" t="s">
        <v>30522</v>
      </c>
      <c r="H4043" s="561" t="s">
        <v>4146</v>
      </c>
      <c r="I4043" s="561" t="s">
        <v>23270</v>
      </c>
      <c r="J4043" s="561" t="s">
        <v>24</v>
      </c>
      <c r="K4043" s="562" t="s">
        <v>27103</v>
      </c>
      <c r="L4043" s="561" t="s">
        <v>25</v>
      </c>
    </row>
    <row r="4044" spans="1:12" x14ac:dyDescent="0.25">
      <c r="A4044" s="561" t="s">
        <v>3412</v>
      </c>
      <c r="B4044" s="561" t="s">
        <v>3413</v>
      </c>
      <c r="C4044" s="561" t="s">
        <v>2763</v>
      </c>
      <c r="D4044" s="561" t="s">
        <v>3655</v>
      </c>
      <c r="E4044" s="562" t="s">
        <v>22</v>
      </c>
      <c r="F4044" s="561" t="s">
        <v>22</v>
      </c>
      <c r="G4044" s="561" t="s">
        <v>30523</v>
      </c>
      <c r="H4044" s="561" t="s">
        <v>4147</v>
      </c>
      <c r="I4044" s="561" t="s">
        <v>23270</v>
      </c>
      <c r="J4044" s="561" t="s">
        <v>24</v>
      </c>
      <c r="K4044" s="562" t="s">
        <v>8061</v>
      </c>
      <c r="L4044" s="561" t="s">
        <v>25</v>
      </c>
    </row>
    <row r="4045" spans="1:12" x14ac:dyDescent="0.25">
      <c r="A4045" s="561" t="s">
        <v>3412</v>
      </c>
      <c r="B4045" s="561" t="s">
        <v>3413</v>
      </c>
      <c r="C4045" s="561" t="s">
        <v>2763</v>
      </c>
      <c r="D4045" s="561" t="s">
        <v>3655</v>
      </c>
      <c r="E4045" s="562" t="s">
        <v>22</v>
      </c>
      <c r="F4045" s="561" t="s">
        <v>22</v>
      </c>
      <c r="G4045" s="561" t="s">
        <v>30524</v>
      </c>
      <c r="H4045" s="561" t="s">
        <v>4148</v>
      </c>
      <c r="I4045" s="561" t="s">
        <v>23270</v>
      </c>
      <c r="J4045" s="561" t="s">
        <v>24</v>
      </c>
      <c r="K4045" s="562" t="s">
        <v>30525</v>
      </c>
      <c r="L4045" s="561" t="s">
        <v>25</v>
      </c>
    </row>
    <row r="4046" spans="1:12" x14ac:dyDescent="0.25">
      <c r="A4046" s="561" t="s">
        <v>3412</v>
      </c>
      <c r="B4046" s="561" t="s">
        <v>3413</v>
      </c>
      <c r="C4046" s="561" t="s">
        <v>2763</v>
      </c>
      <c r="D4046" s="561" t="s">
        <v>3655</v>
      </c>
      <c r="E4046" s="562" t="s">
        <v>22</v>
      </c>
      <c r="F4046" s="561" t="s">
        <v>22</v>
      </c>
      <c r="G4046" s="561" t="s">
        <v>30526</v>
      </c>
      <c r="H4046" s="561" t="s">
        <v>4149</v>
      </c>
      <c r="I4046" s="561" t="s">
        <v>23270</v>
      </c>
      <c r="J4046" s="561" t="s">
        <v>24</v>
      </c>
      <c r="K4046" s="562" t="s">
        <v>44</v>
      </c>
      <c r="L4046" s="561" t="s">
        <v>25</v>
      </c>
    </row>
    <row r="4047" spans="1:12" x14ac:dyDescent="0.25">
      <c r="A4047" s="561" t="s">
        <v>3412</v>
      </c>
      <c r="B4047" s="561" t="s">
        <v>3413</v>
      </c>
      <c r="C4047" s="561" t="s">
        <v>2763</v>
      </c>
      <c r="D4047" s="561" t="s">
        <v>3655</v>
      </c>
      <c r="E4047" s="562" t="s">
        <v>22</v>
      </c>
      <c r="F4047" s="561" t="s">
        <v>22</v>
      </c>
      <c r="G4047" s="561" t="s">
        <v>30527</v>
      </c>
      <c r="H4047" s="561" t="s">
        <v>4150</v>
      </c>
      <c r="I4047" s="561" t="s">
        <v>23270</v>
      </c>
      <c r="J4047" s="561" t="s">
        <v>24</v>
      </c>
      <c r="K4047" s="562" t="s">
        <v>30528</v>
      </c>
      <c r="L4047" s="561" t="s">
        <v>25</v>
      </c>
    </row>
    <row r="4048" spans="1:12" x14ac:dyDescent="0.25">
      <c r="A4048" s="561" t="s">
        <v>3412</v>
      </c>
      <c r="B4048" s="561" t="s">
        <v>3413</v>
      </c>
      <c r="C4048" s="561" t="s">
        <v>2763</v>
      </c>
      <c r="D4048" s="561" t="s">
        <v>3655</v>
      </c>
      <c r="E4048" s="562" t="s">
        <v>22</v>
      </c>
      <c r="F4048" s="561" t="s">
        <v>22</v>
      </c>
      <c r="G4048" s="561" t="s">
        <v>30529</v>
      </c>
      <c r="H4048" s="561" t="s">
        <v>4151</v>
      </c>
      <c r="I4048" s="561" t="s">
        <v>23270</v>
      </c>
      <c r="J4048" s="561" t="s">
        <v>24</v>
      </c>
      <c r="K4048" s="562" t="s">
        <v>30530</v>
      </c>
      <c r="L4048" s="561" t="s">
        <v>25</v>
      </c>
    </row>
    <row r="4049" spans="1:12" x14ac:dyDescent="0.25">
      <c r="A4049" s="561" t="s">
        <v>3412</v>
      </c>
      <c r="B4049" s="561" t="s">
        <v>3413</v>
      </c>
      <c r="C4049" s="561" t="s">
        <v>2763</v>
      </c>
      <c r="D4049" s="561" t="s">
        <v>3655</v>
      </c>
      <c r="E4049" s="562" t="s">
        <v>22</v>
      </c>
      <c r="F4049" s="561" t="s">
        <v>22</v>
      </c>
      <c r="G4049" s="561" t="s">
        <v>30531</v>
      </c>
      <c r="H4049" s="561" t="s">
        <v>4152</v>
      </c>
      <c r="I4049" s="561" t="s">
        <v>23270</v>
      </c>
      <c r="J4049" s="561" t="s">
        <v>24</v>
      </c>
      <c r="K4049" s="562" t="s">
        <v>30532</v>
      </c>
      <c r="L4049" s="561" t="s">
        <v>25</v>
      </c>
    </row>
    <row r="4050" spans="1:12" x14ac:dyDescent="0.25">
      <c r="A4050" s="561" t="s">
        <v>3412</v>
      </c>
      <c r="B4050" s="561" t="s">
        <v>3413</v>
      </c>
      <c r="C4050" s="561" t="s">
        <v>2763</v>
      </c>
      <c r="D4050" s="561" t="s">
        <v>3655</v>
      </c>
      <c r="E4050" s="562" t="s">
        <v>22</v>
      </c>
      <c r="F4050" s="561" t="s">
        <v>22</v>
      </c>
      <c r="G4050" s="561" t="s">
        <v>30533</v>
      </c>
      <c r="H4050" s="561" t="s">
        <v>4154</v>
      </c>
      <c r="I4050" s="561" t="s">
        <v>23270</v>
      </c>
      <c r="J4050" s="561" t="s">
        <v>24</v>
      </c>
      <c r="K4050" s="562" t="s">
        <v>7728</v>
      </c>
      <c r="L4050" s="561" t="s">
        <v>25</v>
      </c>
    </row>
    <row r="4051" spans="1:12" x14ac:dyDescent="0.25">
      <c r="A4051" s="561" t="s">
        <v>3412</v>
      </c>
      <c r="B4051" s="561" t="s">
        <v>3413</v>
      </c>
      <c r="C4051" s="561" t="s">
        <v>2763</v>
      </c>
      <c r="D4051" s="561" t="s">
        <v>3655</v>
      </c>
      <c r="E4051" s="562" t="s">
        <v>22</v>
      </c>
      <c r="F4051" s="561" t="s">
        <v>22</v>
      </c>
      <c r="G4051" s="561" t="s">
        <v>30534</v>
      </c>
      <c r="H4051" s="561" t="s">
        <v>4156</v>
      </c>
      <c r="I4051" s="561" t="s">
        <v>23270</v>
      </c>
      <c r="J4051" s="561" t="s">
        <v>24</v>
      </c>
      <c r="K4051" s="562" t="s">
        <v>23843</v>
      </c>
      <c r="L4051" s="561" t="s">
        <v>25</v>
      </c>
    </row>
    <row r="4052" spans="1:12" x14ac:dyDescent="0.25">
      <c r="A4052" s="561" t="s">
        <v>3412</v>
      </c>
      <c r="B4052" s="561" t="s">
        <v>3413</v>
      </c>
      <c r="C4052" s="561" t="s">
        <v>2763</v>
      </c>
      <c r="D4052" s="561" t="s">
        <v>3655</v>
      </c>
      <c r="E4052" s="562" t="s">
        <v>22</v>
      </c>
      <c r="F4052" s="561" t="s">
        <v>22</v>
      </c>
      <c r="G4052" s="561" t="s">
        <v>30535</v>
      </c>
      <c r="H4052" s="561" t="s">
        <v>4157</v>
      </c>
      <c r="I4052" s="561" t="s">
        <v>23270</v>
      </c>
      <c r="J4052" s="561" t="s">
        <v>24</v>
      </c>
      <c r="K4052" s="562" t="s">
        <v>2975</v>
      </c>
      <c r="L4052" s="561" t="s">
        <v>25</v>
      </c>
    </row>
    <row r="4053" spans="1:12" x14ac:dyDescent="0.25">
      <c r="A4053" s="561" t="s">
        <v>3412</v>
      </c>
      <c r="B4053" s="561" t="s">
        <v>3413</v>
      </c>
      <c r="C4053" s="561" t="s">
        <v>2763</v>
      </c>
      <c r="D4053" s="561" t="s">
        <v>3655</v>
      </c>
      <c r="E4053" s="562" t="s">
        <v>22</v>
      </c>
      <c r="F4053" s="561" t="s">
        <v>22</v>
      </c>
      <c r="G4053" s="561" t="s">
        <v>30536</v>
      </c>
      <c r="H4053" s="561" t="s">
        <v>4158</v>
      </c>
      <c r="I4053" s="561" t="s">
        <v>23270</v>
      </c>
      <c r="J4053" s="561" t="s">
        <v>24</v>
      </c>
      <c r="K4053" s="562" t="s">
        <v>30537</v>
      </c>
      <c r="L4053" s="561" t="s">
        <v>25</v>
      </c>
    </row>
    <row r="4054" spans="1:12" x14ac:dyDescent="0.25">
      <c r="A4054" s="561" t="s">
        <v>3412</v>
      </c>
      <c r="B4054" s="561" t="s">
        <v>3413</v>
      </c>
      <c r="C4054" s="561" t="s">
        <v>2763</v>
      </c>
      <c r="D4054" s="561" t="s">
        <v>3655</v>
      </c>
      <c r="E4054" s="562" t="s">
        <v>22</v>
      </c>
      <c r="F4054" s="561" t="s">
        <v>22</v>
      </c>
      <c r="G4054" s="561" t="s">
        <v>30538</v>
      </c>
      <c r="H4054" s="561" t="s">
        <v>4159</v>
      </c>
      <c r="I4054" s="561" t="s">
        <v>23270</v>
      </c>
      <c r="J4054" s="561" t="s">
        <v>24</v>
      </c>
      <c r="K4054" s="562" t="s">
        <v>8521</v>
      </c>
      <c r="L4054" s="561" t="s">
        <v>25</v>
      </c>
    </row>
    <row r="4055" spans="1:12" x14ac:dyDescent="0.25">
      <c r="A4055" s="561" t="s">
        <v>3412</v>
      </c>
      <c r="B4055" s="561" t="s">
        <v>3413</v>
      </c>
      <c r="C4055" s="561" t="s">
        <v>2763</v>
      </c>
      <c r="D4055" s="561" t="s">
        <v>3655</v>
      </c>
      <c r="E4055" s="562" t="s">
        <v>22</v>
      </c>
      <c r="F4055" s="561" t="s">
        <v>22</v>
      </c>
      <c r="G4055" s="561" t="s">
        <v>30539</v>
      </c>
      <c r="H4055" s="561" t="s">
        <v>4161</v>
      </c>
      <c r="I4055" s="561" t="s">
        <v>23270</v>
      </c>
      <c r="J4055" s="561" t="s">
        <v>24</v>
      </c>
      <c r="K4055" s="562" t="s">
        <v>30540</v>
      </c>
      <c r="L4055" s="561" t="s">
        <v>25</v>
      </c>
    </row>
    <row r="4056" spans="1:12" x14ac:dyDescent="0.25">
      <c r="A4056" s="561" t="s">
        <v>3412</v>
      </c>
      <c r="B4056" s="561" t="s">
        <v>3413</v>
      </c>
      <c r="C4056" s="561" t="s">
        <v>2763</v>
      </c>
      <c r="D4056" s="561" t="s">
        <v>3655</v>
      </c>
      <c r="E4056" s="562" t="s">
        <v>22</v>
      </c>
      <c r="F4056" s="561" t="s">
        <v>22</v>
      </c>
      <c r="G4056" s="561" t="s">
        <v>30541</v>
      </c>
      <c r="H4056" s="561" t="s">
        <v>4162</v>
      </c>
      <c r="I4056" s="561" t="s">
        <v>23270</v>
      </c>
      <c r="J4056" s="561" t="s">
        <v>24</v>
      </c>
      <c r="K4056" s="562" t="s">
        <v>30542</v>
      </c>
      <c r="L4056" s="561" t="s">
        <v>25</v>
      </c>
    </row>
    <row r="4057" spans="1:12" x14ac:dyDescent="0.25">
      <c r="A4057" s="561" t="s">
        <v>3412</v>
      </c>
      <c r="B4057" s="561" t="s">
        <v>3413</v>
      </c>
      <c r="C4057" s="561" t="s">
        <v>2763</v>
      </c>
      <c r="D4057" s="561" t="s">
        <v>3655</v>
      </c>
      <c r="E4057" s="562" t="s">
        <v>22</v>
      </c>
      <c r="F4057" s="561" t="s">
        <v>22</v>
      </c>
      <c r="G4057" s="561" t="s">
        <v>30543</v>
      </c>
      <c r="H4057" s="561" t="s">
        <v>4163</v>
      </c>
      <c r="I4057" s="561" t="s">
        <v>23270</v>
      </c>
      <c r="J4057" s="561" t="s">
        <v>24</v>
      </c>
      <c r="K4057" s="562" t="s">
        <v>30544</v>
      </c>
      <c r="L4057" s="561" t="s">
        <v>25</v>
      </c>
    </row>
    <row r="4058" spans="1:12" x14ac:dyDescent="0.25">
      <c r="A4058" s="561" t="s">
        <v>3412</v>
      </c>
      <c r="B4058" s="561" t="s">
        <v>3413</v>
      </c>
      <c r="C4058" s="561" t="s">
        <v>2763</v>
      </c>
      <c r="D4058" s="561" t="s">
        <v>3655</v>
      </c>
      <c r="E4058" s="562" t="s">
        <v>22</v>
      </c>
      <c r="F4058" s="561" t="s">
        <v>22</v>
      </c>
      <c r="G4058" s="561" t="s">
        <v>30545</v>
      </c>
      <c r="H4058" s="561" t="s">
        <v>4164</v>
      </c>
      <c r="I4058" s="561" t="s">
        <v>23270</v>
      </c>
      <c r="J4058" s="561" t="s">
        <v>24</v>
      </c>
      <c r="K4058" s="562" t="s">
        <v>30546</v>
      </c>
      <c r="L4058" s="561" t="s">
        <v>25</v>
      </c>
    </row>
    <row r="4059" spans="1:12" x14ac:dyDescent="0.25">
      <c r="A4059" s="561" t="s">
        <v>3412</v>
      </c>
      <c r="B4059" s="561" t="s">
        <v>3413</v>
      </c>
      <c r="C4059" s="561" t="s">
        <v>2763</v>
      </c>
      <c r="D4059" s="561" t="s">
        <v>3655</v>
      </c>
      <c r="E4059" s="562" t="s">
        <v>22</v>
      </c>
      <c r="F4059" s="561" t="s">
        <v>22</v>
      </c>
      <c r="G4059" s="561" t="s">
        <v>30547</v>
      </c>
      <c r="H4059" s="561" t="s">
        <v>4165</v>
      </c>
      <c r="I4059" s="561" t="s">
        <v>23270</v>
      </c>
      <c r="J4059" s="561" t="s">
        <v>24</v>
      </c>
      <c r="K4059" s="562" t="s">
        <v>27394</v>
      </c>
      <c r="L4059" s="561" t="s">
        <v>25</v>
      </c>
    </row>
    <row r="4060" spans="1:12" x14ac:dyDescent="0.25">
      <c r="A4060" s="561" t="s">
        <v>3412</v>
      </c>
      <c r="B4060" s="561" t="s">
        <v>3413</v>
      </c>
      <c r="C4060" s="561" t="s">
        <v>2763</v>
      </c>
      <c r="D4060" s="561" t="s">
        <v>3655</v>
      </c>
      <c r="E4060" s="562" t="s">
        <v>22</v>
      </c>
      <c r="F4060" s="561" t="s">
        <v>22</v>
      </c>
      <c r="G4060" s="561" t="s">
        <v>30548</v>
      </c>
      <c r="H4060" s="561" t="s">
        <v>4166</v>
      </c>
      <c r="I4060" s="561" t="s">
        <v>23270</v>
      </c>
      <c r="J4060" s="561" t="s">
        <v>24</v>
      </c>
      <c r="K4060" s="562" t="s">
        <v>30549</v>
      </c>
      <c r="L4060" s="561" t="s">
        <v>25</v>
      </c>
    </row>
    <row r="4061" spans="1:12" x14ac:dyDescent="0.25">
      <c r="A4061" s="561" t="s">
        <v>3412</v>
      </c>
      <c r="B4061" s="561" t="s">
        <v>3413</v>
      </c>
      <c r="C4061" s="561" t="s">
        <v>2763</v>
      </c>
      <c r="D4061" s="561" t="s">
        <v>3655</v>
      </c>
      <c r="E4061" s="562" t="s">
        <v>22</v>
      </c>
      <c r="F4061" s="561" t="s">
        <v>22</v>
      </c>
      <c r="G4061" s="561" t="s">
        <v>30550</v>
      </c>
      <c r="H4061" s="561" t="s">
        <v>4167</v>
      </c>
      <c r="I4061" s="561" t="s">
        <v>23270</v>
      </c>
      <c r="J4061" s="561" t="s">
        <v>24</v>
      </c>
      <c r="K4061" s="562" t="s">
        <v>30551</v>
      </c>
      <c r="L4061" s="561" t="s">
        <v>25</v>
      </c>
    </row>
    <row r="4062" spans="1:12" x14ac:dyDescent="0.25">
      <c r="A4062" s="561" t="s">
        <v>3412</v>
      </c>
      <c r="B4062" s="561" t="s">
        <v>3413</v>
      </c>
      <c r="C4062" s="561" t="s">
        <v>2763</v>
      </c>
      <c r="D4062" s="561" t="s">
        <v>3655</v>
      </c>
      <c r="E4062" s="562" t="s">
        <v>22</v>
      </c>
      <c r="F4062" s="561" t="s">
        <v>22</v>
      </c>
      <c r="G4062" s="561" t="s">
        <v>30552</v>
      </c>
      <c r="H4062" s="561" t="s">
        <v>4168</v>
      </c>
      <c r="I4062" s="561" t="s">
        <v>23270</v>
      </c>
      <c r="J4062" s="561" t="s">
        <v>24</v>
      </c>
      <c r="K4062" s="562" t="s">
        <v>30553</v>
      </c>
      <c r="L4062" s="561" t="s">
        <v>25</v>
      </c>
    </row>
    <row r="4063" spans="1:12" x14ac:dyDescent="0.25">
      <c r="A4063" s="561" t="s">
        <v>3412</v>
      </c>
      <c r="B4063" s="561" t="s">
        <v>3413</v>
      </c>
      <c r="C4063" s="561" t="s">
        <v>2763</v>
      </c>
      <c r="D4063" s="561" t="s">
        <v>3655</v>
      </c>
      <c r="E4063" s="562" t="s">
        <v>22</v>
      </c>
      <c r="F4063" s="561" t="s">
        <v>22</v>
      </c>
      <c r="G4063" s="561" t="s">
        <v>30554</v>
      </c>
      <c r="H4063" s="561" t="s">
        <v>4169</v>
      </c>
      <c r="I4063" s="561" t="s">
        <v>23270</v>
      </c>
      <c r="J4063" s="561" t="s">
        <v>24</v>
      </c>
      <c r="K4063" s="562" t="s">
        <v>30555</v>
      </c>
      <c r="L4063" s="561" t="s">
        <v>25</v>
      </c>
    </row>
    <row r="4064" spans="1:12" x14ac:dyDescent="0.25">
      <c r="A4064" s="561" t="s">
        <v>3412</v>
      </c>
      <c r="B4064" s="561" t="s">
        <v>3413</v>
      </c>
      <c r="C4064" s="561" t="s">
        <v>2763</v>
      </c>
      <c r="D4064" s="561" t="s">
        <v>3655</v>
      </c>
      <c r="E4064" s="562" t="s">
        <v>22</v>
      </c>
      <c r="F4064" s="561" t="s">
        <v>22</v>
      </c>
      <c r="G4064" s="561" t="s">
        <v>30556</v>
      </c>
      <c r="H4064" s="561" t="s">
        <v>4170</v>
      </c>
      <c r="I4064" s="561" t="s">
        <v>23270</v>
      </c>
      <c r="J4064" s="561" t="s">
        <v>24</v>
      </c>
      <c r="K4064" s="562" t="s">
        <v>6921</v>
      </c>
      <c r="L4064" s="561" t="s">
        <v>25</v>
      </c>
    </row>
    <row r="4065" spans="1:12" x14ac:dyDescent="0.25">
      <c r="A4065" s="561" t="s">
        <v>3412</v>
      </c>
      <c r="B4065" s="561" t="s">
        <v>3413</v>
      </c>
      <c r="C4065" s="561" t="s">
        <v>2763</v>
      </c>
      <c r="D4065" s="561" t="s">
        <v>3655</v>
      </c>
      <c r="E4065" s="562" t="s">
        <v>22</v>
      </c>
      <c r="F4065" s="561" t="s">
        <v>22</v>
      </c>
      <c r="G4065" s="561" t="s">
        <v>30557</v>
      </c>
      <c r="H4065" s="561" t="s">
        <v>4172</v>
      </c>
      <c r="I4065" s="561" t="s">
        <v>23270</v>
      </c>
      <c r="J4065" s="561" t="s">
        <v>24</v>
      </c>
      <c r="K4065" s="562" t="s">
        <v>8476</v>
      </c>
      <c r="L4065" s="561" t="s">
        <v>25</v>
      </c>
    </row>
    <row r="4066" spans="1:12" x14ac:dyDescent="0.25">
      <c r="A4066" s="561" t="s">
        <v>3412</v>
      </c>
      <c r="B4066" s="561" t="s">
        <v>3413</v>
      </c>
      <c r="C4066" s="561" t="s">
        <v>2763</v>
      </c>
      <c r="D4066" s="561" t="s">
        <v>3655</v>
      </c>
      <c r="E4066" s="562" t="s">
        <v>22</v>
      </c>
      <c r="F4066" s="561" t="s">
        <v>22</v>
      </c>
      <c r="G4066" s="561" t="s">
        <v>30558</v>
      </c>
      <c r="H4066" s="561" t="s">
        <v>4174</v>
      </c>
      <c r="I4066" s="561" t="s">
        <v>23270</v>
      </c>
      <c r="J4066" s="561" t="s">
        <v>24</v>
      </c>
      <c r="K4066" s="562" t="s">
        <v>30559</v>
      </c>
      <c r="L4066" s="561" t="s">
        <v>25</v>
      </c>
    </row>
    <row r="4067" spans="1:12" x14ac:dyDescent="0.25">
      <c r="A4067" s="561" t="s">
        <v>3412</v>
      </c>
      <c r="B4067" s="561" t="s">
        <v>3413</v>
      </c>
      <c r="C4067" s="561" t="s">
        <v>2763</v>
      </c>
      <c r="D4067" s="561" t="s">
        <v>3655</v>
      </c>
      <c r="E4067" s="562" t="s">
        <v>22</v>
      </c>
      <c r="F4067" s="561" t="s">
        <v>22</v>
      </c>
      <c r="G4067" s="561" t="s">
        <v>30560</v>
      </c>
      <c r="H4067" s="561" t="s">
        <v>4176</v>
      </c>
      <c r="I4067" s="561" t="s">
        <v>23270</v>
      </c>
      <c r="J4067" s="561" t="s">
        <v>24</v>
      </c>
      <c r="K4067" s="562" t="s">
        <v>30561</v>
      </c>
      <c r="L4067" s="561" t="s">
        <v>25</v>
      </c>
    </row>
    <row r="4068" spans="1:12" x14ac:dyDescent="0.25">
      <c r="A4068" s="561" t="s">
        <v>3412</v>
      </c>
      <c r="B4068" s="561" t="s">
        <v>3413</v>
      </c>
      <c r="C4068" s="561" t="s">
        <v>2763</v>
      </c>
      <c r="D4068" s="561" t="s">
        <v>3655</v>
      </c>
      <c r="E4068" s="562" t="s">
        <v>22</v>
      </c>
      <c r="F4068" s="561" t="s">
        <v>22</v>
      </c>
      <c r="G4068" s="561" t="s">
        <v>30562</v>
      </c>
      <c r="H4068" s="561" t="s">
        <v>4177</v>
      </c>
      <c r="I4068" s="561" t="s">
        <v>23270</v>
      </c>
      <c r="J4068" s="561" t="s">
        <v>24</v>
      </c>
      <c r="K4068" s="562" t="s">
        <v>30563</v>
      </c>
      <c r="L4068" s="561" t="s">
        <v>25</v>
      </c>
    </row>
    <row r="4069" spans="1:12" x14ac:dyDescent="0.25">
      <c r="A4069" s="561" t="s">
        <v>3412</v>
      </c>
      <c r="B4069" s="561" t="s">
        <v>3413</v>
      </c>
      <c r="C4069" s="561" t="s">
        <v>2763</v>
      </c>
      <c r="D4069" s="561" t="s">
        <v>3655</v>
      </c>
      <c r="E4069" s="562" t="s">
        <v>22</v>
      </c>
      <c r="F4069" s="561" t="s">
        <v>22</v>
      </c>
      <c r="G4069" s="561" t="s">
        <v>30564</v>
      </c>
      <c r="H4069" s="561" t="s">
        <v>4179</v>
      </c>
      <c r="I4069" s="561" t="s">
        <v>23270</v>
      </c>
      <c r="J4069" s="561" t="s">
        <v>24</v>
      </c>
      <c r="K4069" s="562" t="s">
        <v>7304</v>
      </c>
      <c r="L4069" s="561" t="s">
        <v>25</v>
      </c>
    </row>
    <row r="4070" spans="1:12" x14ac:dyDescent="0.25">
      <c r="A4070" s="561" t="s">
        <v>3412</v>
      </c>
      <c r="B4070" s="561" t="s">
        <v>3413</v>
      </c>
      <c r="C4070" s="561" t="s">
        <v>2763</v>
      </c>
      <c r="D4070" s="561" t="s">
        <v>3655</v>
      </c>
      <c r="E4070" s="562" t="s">
        <v>22</v>
      </c>
      <c r="F4070" s="561" t="s">
        <v>22</v>
      </c>
      <c r="G4070" s="561" t="s">
        <v>30565</v>
      </c>
      <c r="H4070" s="561" t="s">
        <v>4180</v>
      </c>
      <c r="I4070" s="561" t="s">
        <v>23270</v>
      </c>
      <c r="J4070" s="561" t="s">
        <v>24</v>
      </c>
      <c r="K4070" s="562" t="s">
        <v>30566</v>
      </c>
      <c r="L4070" s="561" t="s">
        <v>25</v>
      </c>
    </row>
    <row r="4071" spans="1:12" x14ac:dyDescent="0.25">
      <c r="A4071" s="561" t="s">
        <v>3412</v>
      </c>
      <c r="B4071" s="561" t="s">
        <v>3413</v>
      </c>
      <c r="C4071" s="561" t="s">
        <v>2763</v>
      </c>
      <c r="D4071" s="561" t="s">
        <v>3655</v>
      </c>
      <c r="E4071" s="562" t="s">
        <v>22</v>
      </c>
      <c r="F4071" s="561" t="s">
        <v>22</v>
      </c>
      <c r="G4071" s="561" t="s">
        <v>30567</v>
      </c>
      <c r="H4071" s="561" t="s">
        <v>4181</v>
      </c>
      <c r="I4071" s="561" t="s">
        <v>23270</v>
      </c>
      <c r="J4071" s="561" t="s">
        <v>24</v>
      </c>
      <c r="K4071" s="562" t="s">
        <v>30568</v>
      </c>
      <c r="L4071" s="561" t="s">
        <v>25</v>
      </c>
    </row>
    <row r="4072" spans="1:12" x14ac:dyDescent="0.25">
      <c r="A4072" s="561" t="s">
        <v>3412</v>
      </c>
      <c r="B4072" s="561" t="s">
        <v>3413</v>
      </c>
      <c r="C4072" s="561" t="s">
        <v>2763</v>
      </c>
      <c r="D4072" s="561" t="s">
        <v>3655</v>
      </c>
      <c r="E4072" s="562" t="s">
        <v>22</v>
      </c>
      <c r="F4072" s="561" t="s">
        <v>22</v>
      </c>
      <c r="G4072" s="561" t="s">
        <v>30569</v>
      </c>
      <c r="H4072" s="561" t="s">
        <v>4183</v>
      </c>
      <c r="I4072" s="561" t="s">
        <v>23270</v>
      </c>
      <c r="J4072" s="561" t="s">
        <v>7063</v>
      </c>
      <c r="K4072" s="562" t="s">
        <v>30570</v>
      </c>
      <c r="L4072" s="561" t="s">
        <v>25</v>
      </c>
    </row>
    <row r="4073" spans="1:12" x14ac:dyDescent="0.25">
      <c r="A4073" s="561" t="s">
        <v>3412</v>
      </c>
      <c r="B4073" s="561" t="s">
        <v>3413</v>
      </c>
      <c r="C4073" s="561" t="s">
        <v>2763</v>
      </c>
      <c r="D4073" s="561" t="s">
        <v>3655</v>
      </c>
      <c r="E4073" s="562" t="s">
        <v>22</v>
      </c>
      <c r="F4073" s="561" t="s">
        <v>22</v>
      </c>
      <c r="G4073" s="561" t="s">
        <v>30571</v>
      </c>
      <c r="H4073" s="561" t="s">
        <v>4184</v>
      </c>
      <c r="I4073" s="561" t="s">
        <v>23270</v>
      </c>
      <c r="J4073" s="561" t="s">
        <v>24</v>
      </c>
      <c r="K4073" s="562" t="s">
        <v>30572</v>
      </c>
      <c r="L4073" s="561" t="s">
        <v>25</v>
      </c>
    </row>
    <row r="4074" spans="1:12" x14ac:dyDescent="0.25">
      <c r="A4074" s="561" t="s">
        <v>3412</v>
      </c>
      <c r="B4074" s="561" t="s">
        <v>3413</v>
      </c>
      <c r="C4074" s="561" t="s">
        <v>2763</v>
      </c>
      <c r="D4074" s="561" t="s">
        <v>3655</v>
      </c>
      <c r="E4074" s="562" t="s">
        <v>22</v>
      </c>
      <c r="F4074" s="561" t="s">
        <v>22</v>
      </c>
      <c r="G4074" s="561" t="s">
        <v>30573</v>
      </c>
      <c r="H4074" s="561" t="s">
        <v>4185</v>
      </c>
      <c r="I4074" s="561" t="s">
        <v>23270</v>
      </c>
      <c r="J4074" s="561" t="s">
        <v>24</v>
      </c>
      <c r="K4074" s="562" t="s">
        <v>8609</v>
      </c>
      <c r="L4074" s="561" t="s">
        <v>25</v>
      </c>
    </row>
    <row r="4075" spans="1:12" x14ac:dyDescent="0.25">
      <c r="A4075" s="561" t="s">
        <v>3412</v>
      </c>
      <c r="B4075" s="561" t="s">
        <v>3413</v>
      </c>
      <c r="C4075" s="561" t="s">
        <v>2763</v>
      </c>
      <c r="D4075" s="561" t="s">
        <v>3655</v>
      </c>
      <c r="E4075" s="562" t="s">
        <v>22</v>
      </c>
      <c r="F4075" s="561" t="s">
        <v>22</v>
      </c>
      <c r="G4075" s="561" t="s">
        <v>30574</v>
      </c>
      <c r="H4075" s="561" t="s">
        <v>4187</v>
      </c>
      <c r="I4075" s="561" t="s">
        <v>23270</v>
      </c>
      <c r="J4075" s="561" t="s">
        <v>24</v>
      </c>
      <c r="K4075" s="562" t="s">
        <v>30575</v>
      </c>
      <c r="L4075" s="561" t="s">
        <v>25</v>
      </c>
    </row>
    <row r="4076" spans="1:12" x14ac:dyDescent="0.25">
      <c r="A4076" s="561" t="s">
        <v>3412</v>
      </c>
      <c r="B4076" s="561" t="s">
        <v>3413</v>
      </c>
      <c r="C4076" s="561" t="s">
        <v>2763</v>
      </c>
      <c r="D4076" s="561" t="s">
        <v>3655</v>
      </c>
      <c r="E4076" s="562" t="s">
        <v>22</v>
      </c>
      <c r="F4076" s="561" t="s">
        <v>22</v>
      </c>
      <c r="G4076" s="561" t="s">
        <v>30576</v>
      </c>
      <c r="H4076" s="561" t="s">
        <v>4188</v>
      </c>
      <c r="I4076" s="561" t="s">
        <v>23270</v>
      </c>
      <c r="J4076" s="561" t="s">
        <v>24</v>
      </c>
      <c r="K4076" s="562" t="s">
        <v>30577</v>
      </c>
      <c r="L4076" s="561" t="s">
        <v>25</v>
      </c>
    </row>
    <row r="4077" spans="1:12" x14ac:dyDescent="0.25">
      <c r="A4077" s="561" t="s">
        <v>3412</v>
      </c>
      <c r="B4077" s="561" t="s">
        <v>3413</v>
      </c>
      <c r="C4077" s="561" t="s">
        <v>2763</v>
      </c>
      <c r="D4077" s="561" t="s">
        <v>3655</v>
      </c>
      <c r="E4077" s="562" t="s">
        <v>22</v>
      </c>
      <c r="F4077" s="561" t="s">
        <v>22</v>
      </c>
      <c r="G4077" s="561" t="s">
        <v>30578</v>
      </c>
      <c r="H4077" s="561" t="s">
        <v>4189</v>
      </c>
      <c r="I4077" s="561" t="s">
        <v>23270</v>
      </c>
      <c r="J4077" s="561" t="s">
        <v>24</v>
      </c>
      <c r="K4077" s="562" t="s">
        <v>8560</v>
      </c>
      <c r="L4077" s="561" t="s">
        <v>25</v>
      </c>
    </row>
    <row r="4078" spans="1:12" x14ac:dyDescent="0.25">
      <c r="A4078" s="561" t="s">
        <v>3412</v>
      </c>
      <c r="B4078" s="561" t="s">
        <v>3413</v>
      </c>
      <c r="C4078" s="561" t="s">
        <v>2763</v>
      </c>
      <c r="D4078" s="561" t="s">
        <v>3655</v>
      </c>
      <c r="E4078" s="562" t="s">
        <v>22</v>
      </c>
      <c r="F4078" s="561" t="s">
        <v>22</v>
      </c>
      <c r="G4078" s="561" t="s">
        <v>30579</v>
      </c>
      <c r="H4078" s="561" t="s">
        <v>4190</v>
      </c>
      <c r="I4078" s="561" t="s">
        <v>23270</v>
      </c>
      <c r="J4078" s="561" t="s">
        <v>24</v>
      </c>
      <c r="K4078" s="562" t="s">
        <v>30580</v>
      </c>
      <c r="L4078" s="561" t="s">
        <v>25</v>
      </c>
    </row>
    <row r="4079" spans="1:12" x14ac:dyDescent="0.25">
      <c r="A4079" s="561" t="s">
        <v>3412</v>
      </c>
      <c r="B4079" s="561" t="s">
        <v>3413</v>
      </c>
      <c r="C4079" s="561" t="s">
        <v>2763</v>
      </c>
      <c r="D4079" s="561" t="s">
        <v>3655</v>
      </c>
      <c r="E4079" s="562" t="s">
        <v>22</v>
      </c>
      <c r="F4079" s="561" t="s">
        <v>22</v>
      </c>
      <c r="G4079" s="561" t="s">
        <v>30581</v>
      </c>
      <c r="H4079" s="561" t="s">
        <v>4191</v>
      </c>
      <c r="I4079" s="561" t="s">
        <v>23270</v>
      </c>
      <c r="J4079" s="561" t="s">
        <v>24</v>
      </c>
      <c r="K4079" s="562" t="s">
        <v>7918</v>
      </c>
      <c r="L4079" s="561" t="s">
        <v>25</v>
      </c>
    </row>
    <row r="4080" spans="1:12" x14ac:dyDescent="0.25">
      <c r="A4080" s="561" t="s">
        <v>3412</v>
      </c>
      <c r="B4080" s="561" t="s">
        <v>3413</v>
      </c>
      <c r="C4080" s="561" t="s">
        <v>2763</v>
      </c>
      <c r="D4080" s="561" t="s">
        <v>3655</v>
      </c>
      <c r="E4080" s="562" t="s">
        <v>22</v>
      </c>
      <c r="F4080" s="561" t="s">
        <v>22</v>
      </c>
      <c r="G4080" s="561" t="s">
        <v>30582</v>
      </c>
      <c r="H4080" s="561" t="s">
        <v>4193</v>
      </c>
      <c r="I4080" s="561" t="s">
        <v>23270</v>
      </c>
      <c r="J4080" s="561" t="s">
        <v>24</v>
      </c>
      <c r="K4080" s="562" t="s">
        <v>4038</v>
      </c>
      <c r="L4080" s="561" t="s">
        <v>25</v>
      </c>
    </row>
    <row r="4081" spans="1:12" x14ac:dyDescent="0.25">
      <c r="A4081" s="561" t="s">
        <v>3412</v>
      </c>
      <c r="B4081" s="561" t="s">
        <v>3413</v>
      </c>
      <c r="C4081" s="561" t="s">
        <v>2763</v>
      </c>
      <c r="D4081" s="561" t="s">
        <v>3655</v>
      </c>
      <c r="E4081" s="562" t="s">
        <v>22</v>
      </c>
      <c r="F4081" s="561" t="s">
        <v>22</v>
      </c>
      <c r="G4081" s="561" t="s">
        <v>30583</v>
      </c>
      <c r="H4081" s="561" t="s">
        <v>4194</v>
      </c>
      <c r="I4081" s="561" t="s">
        <v>23270</v>
      </c>
      <c r="J4081" s="561" t="s">
        <v>24</v>
      </c>
      <c r="K4081" s="562" t="s">
        <v>30584</v>
      </c>
      <c r="L4081" s="561" t="s">
        <v>25</v>
      </c>
    </row>
    <row r="4082" spans="1:12" x14ac:dyDescent="0.25">
      <c r="A4082" s="561" t="s">
        <v>3412</v>
      </c>
      <c r="B4082" s="561" t="s">
        <v>3413</v>
      </c>
      <c r="C4082" s="561" t="s">
        <v>2763</v>
      </c>
      <c r="D4082" s="561" t="s">
        <v>3655</v>
      </c>
      <c r="E4082" s="562" t="s">
        <v>22</v>
      </c>
      <c r="F4082" s="561" t="s">
        <v>22</v>
      </c>
      <c r="G4082" s="561" t="s">
        <v>30585</v>
      </c>
      <c r="H4082" s="561" t="s">
        <v>4196</v>
      </c>
      <c r="I4082" s="561" t="s">
        <v>23270</v>
      </c>
      <c r="J4082" s="561" t="s">
        <v>24</v>
      </c>
      <c r="K4082" s="562" t="s">
        <v>8161</v>
      </c>
      <c r="L4082" s="561" t="s">
        <v>25</v>
      </c>
    </row>
    <row r="4083" spans="1:12" x14ac:dyDescent="0.25">
      <c r="A4083" s="561" t="s">
        <v>3412</v>
      </c>
      <c r="B4083" s="561" t="s">
        <v>3413</v>
      </c>
      <c r="C4083" s="561" t="s">
        <v>2763</v>
      </c>
      <c r="D4083" s="561" t="s">
        <v>3655</v>
      </c>
      <c r="E4083" s="562" t="s">
        <v>22</v>
      </c>
      <c r="F4083" s="561" t="s">
        <v>22</v>
      </c>
      <c r="G4083" s="561" t="s">
        <v>30586</v>
      </c>
      <c r="H4083" s="561" t="s">
        <v>4197</v>
      </c>
      <c r="I4083" s="561" t="s">
        <v>23270</v>
      </c>
      <c r="J4083" s="561" t="s">
        <v>24</v>
      </c>
      <c r="K4083" s="562" t="s">
        <v>7925</v>
      </c>
      <c r="L4083" s="561" t="s">
        <v>25</v>
      </c>
    </row>
    <row r="4084" spans="1:12" x14ac:dyDescent="0.25">
      <c r="A4084" s="561" t="s">
        <v>3412</v>
      </c>
      <c r="B4084" s="561" t="s">
        <v>3413</v>
      </c>
      <c r="C4084" s="561" t="s">
        <v>2763</v>
      </c>
      <c r="D4084" s="561" t="s">
        <v>3655</v>
      </c>
      <c r="E4084" s="562" t="s">
        <v>22</v>
      </c>
      <c r="F4084" s="561" t="s">
        <v>22</v>
      </c>
      <c r="G4084" s="561" t="s">
        <v>30587</v>
      </c>
      <c r="H4084" s="561" t="s">
        <v>4199</v>
      </c>
      <c r="I4084" s="561" t="s">
        <v>23270</v>
      </c>
      <c r="J4084" s="561" t="s">
        <v>24</v>
      </c>
      <c r="K4084" s="562" t="s">
        <v>30588</v>
      </c>
      <c r="L4084" s="561" t="s">
        <v>25</v>
      </c>
    </row>
    <row r="4085" spans="1:12" x14ac:dyDescent="0.25">
      <c r="A4085" s="561" t="s">
        <v>3412</v>
      </c>
      <c r="B4085" s="561" t="s">
        <v>3413</v>
      </c>
      <c r="C4085" s="561" t="s">
        <v>2763</v>
      </c>
      <c r="D4085" s="561" t="s">
        <v>3655</v>
      </c>
      <c r="E4085" s="562" t="s">
        <v>22</v>
      </c>
      <c r="F4085" s="561" t="s">
        <v>22</v>
      </c>
      <c r="G4085" s="561" t="s">
        <v>30589</v>
      </c>
      <c r="H4085" s="561" t="s">
        <v>4201</v>
      </c>
      <c r="I4085" s="561" t="s">
        <v>23270</v>
      </c>
      <c r="J4085" s="561" t="s">
        <v>24</v>
      </c>
      <c r="K4085" s="562" t="s">
        <v>30590</v>
      </c>
      <c r="L4085" s="561" t="s">
        <v>25</v>
      </c>
    </row>
    <row r="4086" spans="1:12" x14ac:dyDescent="0.25">
      <c r="A4086" s="561" t="s">
        <v>3412</v>
      </c>
      <c r="B4086" s="561" t="s">
        <v>3413</v>
      </c>
      <c r="C4086" s="561" t="s">
        <v>2763</v>
      </c>
      <c r="D4086" s="561" t="s">
        <v>3655</v>
      </c>
      <c r="E4086" s="562" t="s">
        <v>22</v>
      </c>
      <c r="F4086" s="561" t="s">
        <v>22</v>
      </c>
      <c r="G4086" s="561" t="s">
        <v>30591</v>
      </c>
      <c r="H4086" s="561" t="s">
        <v>4202</v>
      </c>
      <c r="I4086" s="561" t="s">
        <v>23270</v>
      </c>
      <c r="J4086" s="561" t="s">
        <v>24</v>
      </c>
      <c r="K4086" s="562" t="s">
        <v>3812</v>
      </c>
      <c r="L4086" s="561" t="s">
        <v>25</v>
      </c>
    </row>
    <row r="4087" spans="1:12" x14ac:dyDescent="0.25">
      <c r="A4087" s="561" t="s">
        <v>3412</v>
      </c>
      <c r="B4087" s="561" t="s">
        <v>3413</v>
      </c>
      <c r="C4087" s="561" t="s">
        <v>2763</v>
      </c>
      <c r="D4087" s="561" t="s">
        <v>3655</v>
      </c>
      <c r="E4087" s="562" t="s">
        <v>22</v>
      </c>
      <c r="F4087" s="561" t="s">
        <v>22</v>
      </c>
      <c r="G4087" s="561" t="s">
        <v>30592</v>
      </c>
      <c r="H4087" s="561" t="s">
        <v>4203</v>
      </c>
      <c r="I4087" s="561" t="s">
        <v>23270</v>
      </c>
      <c r="J4087" s="561" t="s">
        <v>7063</v>
      </c>
      <c r="K4087" s="562" t="s">
        <v>7826</v>
      </c>
      <c r="L4087" s="561" t="s">
        <v>25</v>
      </c>
    </row>
    <row r="4088" spans="1:12" x14ac:dyDescent="0.25">
      <c r="A4088" s="561" t="s">
        <v>3412</v>
      </c>
      <c r="B4088" s="561" t="s">
        <v>3413</v>
      </c>
      <c r="C4088" s="561" t="s">
        <v>2763</v>
      </c>
      <c r="D4088" s="561" t="s">
        <v>3655</v>
      </c>
      <c r="E4088" s="562" t="s">
        <v>22</v>
      </c>
      <c r="F4088" s="561" t="s">
        <v>22</v>
      </c>
      <c r="G4088" s="561" t="s">
        <v>30593</v>
      </c>
      <c r="H4088" s="561" t="s">
        <v>4204</v>
      </c>
      <c r="I4088" s="561" t="s">
        <v>23270</v>
      </c>
      <c r="J4088" s="561" t="s">
        <v>7063</v>
      </c>
      <c r="K4088" s="562" t="s">
        <v>24498</v>
      </c>
      <c r="L4088" s="561" t="s">
        <v>25</v>
      </c>
    </row>
    <row r="4089" spans="1:12" x14ac:dyDescent="0.25">
      <c r="A4089" s="561" t="s">
        <v>3412</v>
      </c>
      <c r="B4089" s="561" t="s">
        <v>3413</v>
      </c>
      <c r="C4089" s="561" t="s">
        <v>2763</v>
      </c>
      <c r="D4089" s="561" t="s">
        <v>3655</v>
      </c>
      <c r="E4089" s="562" t="s">
        <v>22</v>
      </c>
      <c r="F4089" s="561" t="s">
        <v>22</v>
      </c>
      <c r="G4089" s="561" t="s">
        <v>30594</v>
      </c>
      <c r="H4089" s="561" t="s">
        <v>4205</v>
      </c>
      <c r="I4089" s="561" t="s">
        <v>23270</v>
      </c>
      <c r="J4089" s="561" t="s">
        <v>7063</v>
      </c>
      <c r="K4089" s="562" t="s">
        <v>30595</v>
      </c>
      <c r="L4089" s="561" t="s">
        <v>25</v>
      </c>
    </row>
    <row r="4090" spans="1:12" x14ac:dyDescent="0.25">
      <c r="A4090" s="561" t="s">
        <v>3412</v>
      </c>
      <c r="B4090" s="561" t="s">
        <v>3413</v>
      </c>
      <c r="C4090" s="561" t="s">
        <v>2763</v>
      </c>
      <c r="D4090" s="561" t="s">
        <v>3655</v>
      </c>
      <c r="E4090" s="562" t="s">
        <v>22</v>
      </c>
      <c r="F4090" s="561" t="s">
        <v>22</v>
      </c>
      <c r="G4090" s="561" t="s">
        <v>30596</v>
      </c>
      <c r="H4090" s="561" t="s">
        <v>4206</v>
      </c>
      <c r="I4090" s="561" t="s">
        <v>23270</v>
      </c>
      <c r="J4090" s="561" t="s">
        <v>7063</v>
      </c>
      <c r="K4090" s="562" t="s">
        <v>30597</v>
      </c>
      <c r="L4090" s="561" t="s">
        <v>25</v>
      </c>
    </row>
    <row r="4091" spans="1:12" x14ac:dyDescent="0.25">
      <c r="A4091" s="561" t="s">
        <v>3412</v>
      </c>
      <c r="B4091" s="561" t="s">
        <v>3413</v>
      </c>
      <c r="C4091" s="561" t="s">
        <v>2763</v>
      </c>
      <c r="D4091" s="561" t="s">
        <v>3655</v>
      </c>
      <c r="E4091" s="562" t="s">
        <v>22</v>
      </c>
      <c r="F4091" s="561" t="s">
        <v>22</v>
      </c>
      <c r="G4091" s="561" t="s">
        <v>30598</v>
      </c>
      <c r="H4091" s="561" t="s">
        <v>4207</v>
      </c>
      <c r="I4091" s="561" t="s">
        <v>23270</v>
      </c>
      <c r="J4091" s="561" t="s">
        <v>7063</v>
      </c>
      <c r="K4091" s="562" t="s">
        <v>29642</v>
      </c>
      <c r="L4091" s="561" t="s">
        <v>25</v>
      </c>
    </row>
    <row r="4092" spans="1:12" x14ac:dyDescent="0.25">
      <c r="A4092" s="561" t="s">
        <v>3412</v>
      </c>
      <c r="B4092" s="561" t="s">
        <v>3413</v>
      </c>
      <c r="C4092" s="561" t="s">
        <v>2763</v>
      </c>
      <c r="D4092" s="561" t="s">
        <v>3655</v>
      </c>
      <c r="E4092" s="562" t="s">
        <v>22</v>
      </c>
      <c r="F4092" s="561" t="s">
        <v>22</v>
      </c>
      <c r="G4092" s="561" t="s">
        <v>30599</v>
      </c>
      <c r="H4092" s="561" t="s">
        <v>4208</v>
      </c>
      <c r="I4092" s="561" t="s">
        <v>23270</v>
      </c>
      <c r="J4092" s="561" t="s">
        <v>7063</v>
      </c>
      <c r="K4092" s="562" t="s">
        <v>30600</v>
      </c>
      <c r="L4092" s="561" t="s">
        <v>25</v>
      </c>
    </row>
    <row r="4093" spans="1:12" x14ac:dyDescent="0.25">
      <c r="A4093" s="561" t="s">
        <v>3412</v>
      </c>
      <c r="B4093" s="561" t="s">
        <v>3413</v>
      </c>
      <c r="C4093" s="561" t="s">
        <v>2763</v>
      </c>
      <c r="D4093" s="561" t="s">
        <v>3655</v>
      </c>
      <c r="E4093" s="562" t="s">
        <v>22</v>
      </c>
      <c r="F4093" s="561" t="s">
        <v>22</v>
      </c>
      <c r="G4093" s="561" t="s">
        <v>30601</v>
      </c>
      <c r="H4093" s="561" t="s">
        <v>4209</v>
      </c>
      <c r="I4093" s="561" t="s">
        <v>23270</v>
      </c>
      <c r="J4093" s="561" t="s">
        <v>7063</v>
      </c>
      <c r="K4093" s="562" t="s">
        <v>2814</v>
      </c>
      <c r="L4093" s="561" t="s">
        <v>25</v>
      </c>
    </row>
    <row r="4094" spans="1:12" x14ac:dyDescent="0.25">
      <c r="A4094" s="561" t="s">
        <v>3412</v>
      </c>
      <c r="B4094" s="561" t="s">
        <v>3413</v>
      </c>
      <c r="C4094" s="561" t="s">
        <v>2763</v>
      </c>
      <c r="D4094" s="561" t="s">
        <v>3655</v>
      </c>
      <c r="E4094" s="562" t="s">
        <v>22</v>
      </c>
      <c r="F4094" s="561" t="s">
        <v>22</v>
      </c>
      <c r="G4094" s="561" t="s">
        <v>30602</v>
      </c>
      <c r="H4094" s="561" t="s">
        <v>4210</v>
      </c>
      <c r="I4094" s="561" t="s">
        <v>23270</v>
      </c>
      <c r="J4094" s="561" t="s">
        <v>7063</v>
      </c>
      <c r="K4094" s="562" t="s">
        <v>30194</v>
      </c>
      <c r="L4094" s="561" t="s">
        <v>25</v>
      </c>
    </row>
    <row r="4095" spans="1:12" x14ac:dyDescent="0.25">
      <c r="A4095" s="561" t="s">
        <v>3412</v>
      </c>
      <c r="B4095" s="561" t="s">
        <v>3413</v>
      </c>
      <c r="C4095" s="561" t="s">
        <v>2763</v>
      </c>
      <c r="D4095" s="561" t="s">
        <v>3655</v>
      </c>
      <c r="E4095" s="562" t="s">
        <v>22</v>
      </c>
      <c r="F4095" s="561" t="s">
        <v>22</v>
      </c>
      <c r="G4095" s="561" t="s">
        <v>30603</v>
      </c>
      <c r="H4095" s="561" t="s">
        <v>4211</v>
      </c>
      <c r="I4095" s="561" t="s">
        <v>23270</v>
      </c>
      <c r="J4095" s="561" t="s">
        <v>7063</v>
      </c>
      <c r="K4095" s="562" t="s">
        <v>30604</v>
      </c>
      <c r="L4095" s="561" t="s">
        <v>25</v>
      </c>
    </row>
    <row r="4096" spans="1:12" x14ac:dyDescent="0.25">
      <c r="A4096" s="561" t="s">
        <v>3412</v>
      </c>
      <c r="B4096" s="561" t="s">
        <v>3413</v>
      </c>
      <c r="C4096" s="561" t="s">
        <v>2763</v>
      </c>
      <c r="D4096" s="561" t="s">
        <v>3655</v>
      </c>
      <c r="E4096" s="562" t="s">
        <v>22</v>
      </c>
      <c r="F4096" s="561" t="s">
        <v>22</v>
      </c>
      <c r="G4096" s="561" t="s">
        <v>30605</v>
      </c>
      <c r="H4096" s="561" t="s">
        <v>4212</v>
      </c>
      <c r="I4096" s="561" t="s">
        <v>23270</v>
      </c>
      <c r="J4096" s="561" t="s">
        <v>7063</v>
      </c>
      <c r="K4096" s="562" t="s">
        <v>30606</v>
      </c>
      <c r="L4096" s="561" t="s">
        <v>25</v>
      </c>
    </row>
    <row r="4097" spans="1:12" x14ac:dyDescent="0.25">
      <c r="A4097" s="561" t="s">
        <v>3412</v>
      </c>
      <c r="B4097" s="561" t="s">
        <v>3413</v>
      </c>
      <c r="C4097" s="561" t="s">
        <v>2763</v>
      </c>
      <c r="D4097" s="561" t="s">
        <v>3655</v>
      </c>
      <c r="E4097" s="562" t="s">
        <v>22</v>
      </c>
      <c r="F4097" s="561" t="s">
        <v>22</v>
      </c>
      <c r="G4097" s="561" t="s">
        <v>30607</v>
      </c>
      <c r="H4097" s="561" t="s">
        <v>4213</v>
      </c>
      <c r="I4097" s="561" t="s">
        <v>23270</v>
      </c>
      <c r="J4097" s="561" t="s">
        <v>7063</v>
      </c>
      <c r="K4097" s="562" t="s">
        <v>7980</v>
      </c>
      <c r="L4097" s="561" t="s">
        <v>25</v>
      </c>
    </row>
    <row r="4098" spans="1:12" x14ac:dyDescent="0.25">
      <c r="A4098" s="561" t="s">
        <v>3412</v>
      </c>
      <c r="B4098" s="561" t="s">
        <v>3413</v>
      </c>
      <c r="C4098" s="561" t="s">
        <v>2763</v>
      </c>
      <c r="D4098" s="561" t="s">
        <v>3655</v>
      </c>
      <c r="E4098" s="562" t="s">
        <v>22</v>
      </c>
      <c r="F4098" s="561" t="s">
        <v>22</v>
      </c>
      <c r="G4098" s="561" t="s">
        <v>30608</v>
      </c>
      <c r="H4098" s="561" t="s">
        <v>4214</v>
      </c>
      <c r="I4098" s="561" t="s">
        <v>23270</v>
      </c>
      <c r="J4098" s="561" t="s">
        <v>7063</v>
      </c>
      <c r="K4098" s="562" t="s">
        <v>27306</v>
      </c>
      <c r="L4098" s="561" t="s">
        <v>25</v>
      </c>
    </row>
    <row r="4099" spans="1:12" x14ac:dyDescent="0.25">
      <c r="A4099" s="561" t="s">
        <v>3412</v>
      </c>
      <c r="B4099" s="561" t="s">
        <v>3413</v>
      </c>
      <c r="C4099" s="561" t="s">
        <v>2763</v>
      </c>
      <c r="D4099" s="561" t="s">
        <v>3655</v>
      </c>
      <c r="E4099" s="562" t="s">
        <v>22</v>
      </c>
      <c r="F4099" s="561" t="s">
        <v>22</v>
      </c>
      <c r="G4099" s="561" t="s">
        <v>30609</v>
      </c>
      <c r="H4099" s="561" t="s">
        <v>4215</v>
      </c>
      <c r="I4099" s="561" t="s">
        <v>23270</v>
      </c>
      <c r="J4099" s="561" t="s">
        <v>7063</v>
      </c>
      <c r="K4099" s="562" t="s">
        <v>29563</v>
      </c>
      <c r="L4099" s="561" t="s">
        <v>25</v>
      </c>
    </row>
    <row r="4100" spans="1:12" x14ac:dyDescent="0.25">
      <c r="A4100" s="561" t="s">
        <v>3412</v>
      </c>
      <c r="B4100" s="561" t="s">
        <v>3413</v>
      </c>
      <c r="C4100" s="561" t="s">
        <v>2763</v>
      </c>
      <c r="D4100" s="561" t="s">
        <v>3655</v>
      </c>
      <c r="E4100" s="562" t="s">
        <v>22</v>
      </c>
      <c r="F4100" s="561" t="s">
        <v>22</v>
      </c>
      <c r="G4100" s="561" t="s">
        <v>30610</v>
      </c>
      <c r="H4100" s="561" t="s">
        <v>4217</v>
      </c>
      <c r="I4100" s="561" t="s">
        <v>23270</v>
      </c>
      <c r="J4100" s="561" t="s">
        <v>7063</v>
      </c>
      <c r="K4100" s="562" t="s">
        <v>30611</v>
      </c>
      <c r="L4100" s="561" t="s">
        <v>25</v>
      </c>
    </row>
    <row r="4101" spans="1:12" x14ac:dyDescent="0.25">
      <c r="A4101" s="561" t="s">
        <v>3412</v>
      </c>
      <c r="B4101" s="561" t="s">
        <v>3413</v>
      </c>
      <c r="C4101" s="561" t="s">
        <v>2763</v>
      </c>
      <c r="D4101" s="561" t="s">
        <v>3655</v>
      </c>
      <c r="E4101" s="562" t="s">
        <v>22</v>
      </c>
      <c r="F4101" s="561" t="s">
        <v>22</v>
      </c>
      <c r="G4101" s="561" t="s">
        <v>30612</v>
      </c>
      <c r="H4101" s="561" t="s">
        <v>4218</v>
      </c>
      <c r="I4101" s="561" t="s">
        <v>23270</v>
      </c>
      <c r="J4101" s="561" t="s">
        <v>7063</v>
      </c>
      <c r="K4101" s="562" t="s">
        <v>7206</v>
      </c>
      <c r="L4101" s="561" t="s">
        <v>25</v>
      </c>
    </row>
    <row r="4102" spans="1:12" x14ac:dyDescent="0.25">
      <c r="A4102" s="561" t="s">
        <v>3412</v>
      </c>
      <c r="B4102" s="561" t="s">
        <v>3413</v>
      </c>
      <c r="C4102" s="561" t="s">
        <v>2763</v>
      </c>
      <c r="D4102" s="561" t="s">
        <v>3655</v>
      </c>
      <c r="E4102" s="562" t="s">
        <v>22</v>
      </c>
      <c r="F4102" s="561" t="s">
        <v>22</v>
      </c>
      <c r="G4102" s="561" t="s">
        <v>30613</v>
      </c>
      <c r="H4102" s="561" t="s">
        <v>4219</v>
      </c>
      <c r="I4102" s="561" t="s">
        <v>23270</v>
      </c>
      <c r="J4102" s="561" t="s">
        <v>7063</v>
      </c>
      <c r="K4102" s="562" t="s">
        <v>30614</v>
      </c>
      <c r="L4102" s="561" t="s">
        <v>25</v>
      </c>
    </row>
    <row r="4103" spans="1:12" x14ac:dyDescent="0.25">
      <c r="A4103" s="561" t="s">
        <v>3412</v>
      </c>
      <c r="B4103" s="561" t="s">
        <v>3413</v>
      </c>
      <c r="C4103" s="561" t="s">
        <v>2763</v>
      </c>
      <c r="D4103" s="561" t="s">
        <v>3655</v>
      </c>
      <c r="E4103" s="562" t="s">
        <v>22</v>
      </c>
      <c r="F4103" s="561" t="s">
        <v>22</v>
      </c>
      <c r="G4103" s="561" t="s">
        <v>30615</v>
      </c>
      <c r="H4103" s="561" t="s">
        <v>4220</v>
      </c>
      <c r="I4103" s="561" t="s">
        <v>23270</v>
      </c>
      <c r="J4103" s="561" t="s">
        <v>7063</v>
      </c>
      <c r="K4103" s="562" t="s">
        <v>30616</v>
      </c>
      <c r="L4103" s="561" t="s">
        <v>25</v>
      </c>
    </row>
    <row r="4104" spans="1:12" x14ac:dyDescent="0.25">
      <c r="A4104" s="561" t="s">
        <v>3412</v>
      </c>
      <c r="B4104" s="561" t="s">
        <v>3413</v>
      </c>
      <c r="C4104" s="561" t="s">
        <v>2763</v>
      </c>
      <c r="D4104" s="561" t="s">
        <v>3655</v>
      </c>
      <c r="E4104" s="562" t="s">
        <v>22</v>
      </c>
      <c r="F4104" s="561" t="s">
        <v>22</v>
      </c>
      <c r="G4104" s="561" t="s">
        <v>30617</v>
      </c>
      <c r="H4104" s="561" t="s">
        <v>4221</v>
      </c>
      <c r="I4104" s="561" t="s">
        <v>23270</v>
      </c>
      <c r="J4104" s="561" t="s">
        <v>7063</v>
      </c>
      <c r="K4104" s="562" t="s">
        <v>30618</v>
      </c>
      <c r="L4104" s="561" t="s">
        <v>25</v>
      </c>
    </row>
    <row r="4105" spans="1:12" x14ac:dyDescent="0.25">
      <c r="A4105" s="561" t="s">
        <v>3412</v>
      </c>
      <c r="B4105" s="561" t="s">
        <v>3413</v>
      </c>
      <c r="C4105" s="561" t="s">
        <v>2763</v>
      </c>
      <c r="D4105" s="561" t="s">
        <v>3655</v>
      </c>
      <c r="E4105" s="562" t="s">
        <v>22</v>
      </c>
      <c r="F4105" s="561" t="s">
        <v>22</v>
      </c>
      <c r="G4105" s="561" t="s">
        <v>30619</v>
      </c>
      <c r="H4105" s="561" t="s">
        <v>4222</v>
      </c>
      <c r="I4105" s="561" t="s">
        <v>23270</v>
      </c>
      <c r="J4105" s="561" t="s">
        <v>7063</v>
      </c>
      <c r="K4105" s="562" t="s">
        <v>5160</v>
      </c>
      <c r="L4105" s="561" t="s">
        <v>25</v>
      </c>
    </row>
    <row r="4106" spans="1:12" x14ac:dyDescent="0.25">
      <c r="A4106" s="561" t="s">
        <v>3412</v>
      </c>
      <c r="B4106" s="561" t="s">
        <v>3413</v>
      </c>
      <c r="C4106" s="561" t="s">
        <v>2763</v>
      </c>
      <c r="D4106" s="561" t="s">
        <v>3655</v>
      </c>
      <c r="E4106" s="562" t="s">
        <v>22</v>
      </c>
      <c r="F4106" s="561" t="s">
        <v>22</v>
      </c>
      <c r="G4106" s="561" t="s">
        <v>30620</v>
      </c>
      <c r="H4106" s="561" t="s">
        <v>4223</v>
      </c>
      <c r="I4106" s="561" t="s">
        <v>23270</v>
      </c>
      <c r="J4106" s="561" t="s">
        <v>7063</v>
      </c>
      <c r="K4106" s="562" t="s">
        <v>8706</v>
      </c>
      <c r="L4106" s="561" t="s">
        <v>25</v>
      </c>
    </row>
    <row r="4107" spans="1:12" x14ac:dyDescent="0.25">
      <c r="A4107" s="561" t="s">
        <v>3412</v>
      </c>
      <c r="B4107" s="561" t="s">
        <v>3413</v>
      </c>
      <c r="C4107" s="561" t="s">
        <v>2763</v>
      </c>
      <c r="D4107" s="561" t="s">
        <v>3655</v>
      </c>
      <c r="E4107" s="562" t="s">
        <v>22</v>
      </c>
      <c r="F4107" s="561" t="s">
        <v>22</v>
      </c>
      <c r="G4107" s="561" t="s">
        <v>30621</v>
      </c>
      <c r="H4107" s="561" t="s">
        <v>4225</v>
      </c>
      <c r="I4107" s="561" t="s">
        <v>23270</v>
      </c>
      <c r="J4107" s="561" t="s">
        <v>7063</v>
      </c>
      <c r="K4107" s="562" t="s">
        <v>30622</v>
      </c>
      <c r="L4107" s="561" t="s">
        <v>25</v>
      </c>
    </row>
    <row r="4108" spans="1:12" x14ac:dyDescent="0.25">
      <c r="A4108" s="561" t="s">
        <v>3412</v>
      </c>
      <c r="B4108" s="561" t="s">
        <v>3413</v>
      </c>
      <c r="C4108" s="561" t="s">
        <v>2763</v>
      </c>
      <c r="D4108" s="561" t="s">
        <v>3655</v>
      </c>
      <c r="E4108" s="562" t="s">
        <v>22</v>
      </c>
      <c r="F4108" s="561" t="s">
        <v>22</v>
      </c>
      <c r="G4108" s="561" t="s">
        <v>30623</v>
      </c>
      <c r="H4108" s="561" t="s">
        <v>4227</v>
      </c>
      <c r="I4108" s="561" t="s">
        <v>23270</v>
      </c>
      <c r="J4108" s="561" t="s">
        <v>7063</v>
      </c>
      <c r="K4108" s="562" t="s">
        <v>2889</v>
      </c>
      <c r="L4108" s="561" t="s">
        <v>25</v>
      </c>
    </row>
    <row r="4109" spans="1:12" x14ac:dyDescent="0.25">
      <c r="A4109" s="561" t="s">
        <v>3412</v>
      </c>
      <c r="B4109" s="561" t="s">
        <v>3413</v>
      </c>
      <c r="C4109" s="561" t="s">
        <v>2763</v>
      </c>
      <c r="D4109" s="561" t="s">
        <v>3655</v>
      </c>
      <c r="E4109" s="562" t="s">
        <v>22</v>
      </c>
      <c r="F4109" s="561" t="s">
        <v>22</v>
      </c>
      <c r="G4109" s="561" t="s">
        <v>30624</v>
      </c>
      <c r="H4109" s="561" t="s">
        <v>4228</v>
      </c>
      <c r="I4109" s="561" t="s">
        <v>23270</v>
      </c>
      <c r="J4109" s="561" t="s">
        <v>7063</v>
      </c>
      <c r="K4109" s="562" t="s">
        <v>8571</v>
      </c>
      <c r="L4109" s="561" t="s">
        <v>25</v>
      </c>
    </row>
    <row r="4110" spans="1:12" x14ac:dyDescent="0.25">
      <c r="A4110" s="561" t="s">
        <v>3412</v>
      </c>
      <c r="B4110" s="561" t="s">
        <v>3413</v>
      </c>
      <c r="C4110" s="561" t="s">
        <v>2763</v>
      </c>
      <c r="D4110" s="561" t="s">
        <v>3655</v>
      </c>
      <c r="E4110" s="562" t="s">
        <v>22</v>
      </c>
      <c r="F4110" s="561" t="s">
        <v>22</v>
      </c>
      <c r="G4110" s="561" t="s">
        <v>30625</v>
      </c>
      <c r="H4110" s="561" t="s">
        <v>4230</v>
      </c>
      <c r="I4110" s="561" t="s">
        <v>23270</v>
      </c>
      <c r="J4110" s="561" t="s">
        <v>7063</v>
      </c>
      <c r="K4110" s="562" t="s">
        <v>1927</v>
      </c>
      <c r="L4110" s="561" t="s">
        <v>25</v>
      </c>
    </row>
    <row r="4111" spans="1:12" x14ac:dyDescent="0.25">
      <c r="A4111" s="561" t="s">
        <v>3412</v>
      </c>
      <c r="B4111" s="561" t="s">
        <v>3413</v>
      </c>
      <c r="C4111" s="561" t="s">
        <v>2763</v>
      </c>
      <c r="D4111" s="561" t="s">
        <v>3655</v>
      </c>
      <c r="E4111" s="562" t="s">
        <v>22</v>
      </c>
      <c r="F4111" s="561" t="s">
        <v>22</v>
      </c>
      <c r="G4111" s="561" t="s">
        <v>30626</v>
      </c>
      <c r="H4111" s="561" t="s">
        <v>4231</v>
      </c>
      <c r="I4111" s="561" t="s">
        <v>23270</v>
      </c>
      <c r="J4111" s="561" t="s">
        <v>7063</v>
      </c>
      <c r="K4111" s="562" t="s">
        <v>30627</v>
      </c>
      <c r="L4111" s="561" t="s">
        <v>25</v>
      </c>
    </row>
    <row r="4112" spans="1:12" x14ac:dyDescent="0.25">
      <c r="A4112" s="561" t="s">
        <v>3412</v>
      </c>
      <c r="B4112" s="561" t="s">
        <v>3413</v>
      </c>
      <c r="C4112" s="561" t="s">
        <v>2763</v>
      </c>
      <c r="D4112" s="561" t="s">
        <v>3655</v>
      </c>
      <c r="E4112" s="562" t="s">
        <v>22</v>
      </c>
      <c r="F4112" s="561" t="s">
        <v>22</v>
      </c>
      <c r="G4112" s="561" t="s">
        <v>30628</v>
      </c>
      <c r="H4112" s="561" t="s">
        <v>4233</v>
      </c>
      <c r="I4112" s="561" t="s">
        <v>23270</v>
      </c>
      <c r="J4112" s="561" t="s">
        <v>7063</v>
      </c>
      <c r="K4112" s="562" t="s">
        <v>24509</v>
      </c>
      <c r="L4112" s="561" t="s">
        <v>25</v>
      </c>
    </row>
    <row r="4113" spans="1:12" x14ac:dyDescent="0.25">
      <c r="A4113" s="561" t="s">
        <v>3412</v>
      </c>
      <c r="B4113" s="561" t="s">
        <v>3413</v>
      </c>
      <c r="C4113" s="561" t="s">
        <v>2763</v>
      </c>
      <c r="D4113" s="561" t="s">
        <v>3655</v>
      </c>
      <c r="E4113" s="562" t="s">
        <v>22</v>
      </c>
      <c r="F4113" s="561" t="s">
        <v>22</v>
      </c>
      <c r="G4113" s="561" t="s">
        <v>30629</v>
      </c>
      <c r="H4113" s="561" t="s">
        <v>4234</v>
      </c>
      <c r="I4113" s="561" t="s">
        <v>23270</v>
      </c>
      <c r="J4113" s="561" t="s">
        <v>7063</v>
      </c>
      <c r="K4113" s="562" t="s">
        <v>30630</v>
      </c>
      <c r="L4113" s="561" t="s">
        <v>25</v>
      </c>
    </row>
    <row r="4114" spans="1:12" x14ac:dyDescent="0.25">
      <c r="A4114" s="561" t="s">
        <v>3412</v>
      </c>
      <c r="B4114" s="561" t="s">
        <v>3413</v>
      </c>
      <c r="C4114" s="561" t="s">
        <v>2763</v>
      </c>
      <c r="D4114" s="561" t="s">
        <v>3655</v>
      </c>
      <c r="E4114" s="562" t="s">
        <v>22</v>
      </c>
      <c r="F4114" s="561" t="s">
        <v>22</v>
      </c>
      <c r="G4114" s="561" t="s">
        <v>30631</v>
      </c>
      <c r="H4114" s="561" t="s">
        <v>4236</v>
      </c>
      <c r="I4114" s="561" t="s">
        <v>23270</v>
      </c>
      <c r="J4114" s="561" t="s">
        <v>7063</v>
      </c>
      <c r="K4114" s="562" t="s">
        <v>7607</v>
      </c>
      <c r="L4114" s="561" t="s">
        <v>25</v>
      </c>
    </row>
    <row r="4115" spans="1:12" x14ac:dyDescent="0.25">
      <c r="A4115" s="561" t="s">
        <v>3412</v>
      </c>
      <c r="B4115" s="561" t="s">
        <v>3413</v>
      </c>
      <c r="C4115" s="561" t="s">
        <v>2763</v>
      </c>
      <c r="D4115" s="561" t="s">
        <v>3655</v>
      </c>
      <c r="E4115" s="562" t="s">
        <v>22</v>
      </c>
      <c r="F4115" s="561" t="s">
        <v>22</v>
      </c>
      <c r="G4115" s="561" t="s">
        <v>30632</v>
      </c>
      <c r="H4115" s="561" t="s">
        <v>4237</v>
      </c>
      <c r="I4115" s="561" t="s">
        <v>23270</v>
      </c>
      <c r="J4115" s="561" t="s">
        <v>7063</v>
      </c>
      <c r="K4115" s="562" t="s">
        <v>28220</v>
      </c>
      <c r="L4115" s="561" t="s">
        <v>25</v>
      </c>
    </row>
    <row r="4116" spans="1:12" x14ac:dyDescent="0.25">
      <c r="A4116" s="561" t="s">
        <v>3412</v>
      </c>
      <c r="B4116" s="561" t="s">
        <v>3413</v>
      </c>
      <c r="C4116" s="561" t="s">
        <v>2763</v>
      </c>
      <c r="D4116" s="561" t="s">
        <v>3655</v>
      </c>
      <c r="E4116" s="562" t="s">
        <v>22</v>
      </c>
      <c r="F4116" s="561" t="s">
        <v>22</v>
      </c>
      <c r="G4116" s="561" t="s">
        <v>30633</v>
      </c>
      <c r="H4116" s="561" t="s">
        <v>4238</v>
      </c>
      <c r="I4116" s="561" t="s">
        <v>23270</v>
      </c>
      <c r="J4116" s="561" t="s">
        <v>7063</v>
      </c>
      <c r="K4116" s="562" t="s">
        <v>8308</v>
      </c>
      <c r="L4116" s="561" t="s">
        <v>25</v>
      </c>
    </row>
    <row r="4117" spans="1:12" x14ac:dyDescent="0.25">
      <c r="A4117" s="561" t="s">
        <v>3412</v>
      </c>
      <c r="B4117" s="561" t="s">
        <v>3413</v>
      </c>
      <c r="C4117" s="561" t="s">
        <v>2763</v>
      </c>
      <c r="D4117" s="561" t="s">
        <v>3655</v>
      </c>
      <c r="E4117" s="562" t="s">
        <v>22</v>
      </c>
      <c r="F4117" s="561" t="s">
        <v>22</v>
      </c>
      <c r="G4117" s="561" t="s">
        <v>30634</v>
      </c>
      <c r="H4117" s="561" t="s">
        <v>4239</v>
      </c>
      <c r="I4117" s="561" t="s">
        <v>23270</v>
      </c>
      <c r="J4117" s="561" t="s">
        <v>7063</v>
      </c>
      <c r="K4117" s="562" t="s">
        <v>257</v>
      </c>
      <c r="L4117" s="561" t="s">
        <v>25</v>
      </c>
    </row>
    <row r="4118" spans="1:12" x14ac:dyDescent="0.25">
      <c r="A4118" s="561" t="s">
        <v>3412</v>
      </c>
      <c r="B4118" s="561" t="s">
        <v>3413</v>
      </c>
      <c r="C4118" s="561" t="s">
        <v>2763</v>
      </c>
      <c r="D4118" s="561" t="s">
        <v>3655</v>
      </c>
      <c r="E4118" s="562" t="s">
        <v>22</v>
      </c>
      <c r="F4118" s="561" t="s">
        <v>22</v>
      </c>
      <c r="G4118" s="561" t="s">
        <v>30635</v>
      </c>
      <c r="H4118" s="561" t="s">
        <v>4240</v>
      </c>
      <c r="I4118" s="561" t="s">
        <v>23270</v>
      </c>
      <c r="J4118" s="561" t="s">
        <v>7063</v>
      </c>
      <c r="K4118" s="562" t="s">
        <v>30185</v>
      </c>
      <c r="L4118" s="561" t="s">
        <v>25</v>
      </c>
    </row>
    <row r="4119" spans="1:12" x14ac:dyDescent="0.25">
      <c r="A4119" s="561" t="s">
        <v>3412</v>
      </c>
      <c r="B4119" s="561" t="s">
        <v>3413</v>
      </c>
      <c r="C4119" s="561" t="s">
        <v>2763</v>
      </c>
      <c r="D4119" s="561" t="s">
        <v>3655</v>
      </c>
      <c r="E4119" s="562" t="s">
        <v>22</v>
      </c>
      <c r="F4119" s="561" t="s">
        <v>22</v>
      </c>
      <c r="G4119" s="561" t="s">
        <v>30636</v>
      </c>
      <c r="H4119" s="561" t="s">
        <v>4241</v>
      </c>
      <c r="I4119" s="561" t="s">
        <v>23270</v>
      </c>
      <c r="J4119" s="561" t="s">
        <v>7063</v>
      </c>
      <c r="K4119" s="562" t="s">
        <v>8480</v>
      </c>
      <c r="L4119" s="561" t="s">
        <v>25</v>
      </c>
    </row>
    <row r="4120" spans="1:12" x14ac:dyDescent="0.25">
      <c r="A4120" s="561" t="s">
        <v>3412</v>
      </c>
      <c r="B4120" s="561" t="s">
        <v>3413</v>
      </c>
      <c r="C4120" s="561" t="s">
        <v>2763</v>
      </c>
      <c r="D4120" s="561" t="s">
        <v>3655</v>
      </c>
      <c r="E4120" s="562" t="s">
        <v>22</v>
      </c>
      <c r="F4120" s="561" t="s">
        <v>22</v>
      </c>
      <c r="G4120" s="561" t="s">
        <v>30637</v>
      </c>
      <c r="H4120" s="561" t="s">
        <v>4243</v>
      </c>
      <c r="I4120" s="561" t="s">
        <v>23270</v>
      </c>
      <c r="J4120" s="561" t="s">
        <v>7063</v>
      </c>
      <c r="K4120" s="562" t="s">
        <v>2872</v>
      </c>
      <c r="L4120" s="561" t="s">
        <v>25</v>
      </c>
    </row>
    <row r="4121" spans="1:12" x14ac:dyDescent="0.25">
      <c r="A4121" s="561" t="s">
        <v>3412</v>
      </c>
      <c r="B4121" s="561" t="s">
        <v>3413</v>
      </c>
      <c r="C4121" s="561" t="s">
        <v>2763</v>
      </c>
      <c r="D4121" s="561" t="s">
        <v>3655</v>
      </c>
      <c r="E4121" s="562" t="s">
        <v>22</v>
      </c>
      <c r="F4121" s="561" t="s">
        <v>22</v>
      </c>
      <c r="G4121" s="561" t="s">
        <v>30638</v>
      </c>
      <c r="H4121" s="561" t="s">
        <v>4245</v>
      </c>
      <c r="I4121" s="561" t="s">
        <v>23270</v>
      </c>
      <c r="J4121" s="561" t="s">
        <v>7063</v>
      </c>
      <c r="K4121" s="562" t="s">
        <v>7761</v>
      </c>
      <c r="L4121" s="561" t="s">
        <v>25</v>
      </c>
    </row>
    <row r="4122" spans="1:12" x14ac:dyDescent="0.25">
      <c r="A4122" s="561" t="s">
        <v>3412</v>
      </c>
      <c r="B4122" s="561" t="s">
        <v>3413</v>
      </c>
      <c r="C4122" s="561" t="s">
        <v>2763</v>
      </c>
      <c r="D4122" s="561" t="s">
        <v>3655</v>
      </c>
      <c r="E4122" s="562" t="s">
        <v>22</v>
      </c>
      <c r="F4122" s="561" t="s">
        <v>22</v>
      </c>
      <c r="G4122" s="561" t="s">
        <v>30639</v>
      </c>
      <c r="H4122" s="561" t="s">
        <v>4246</v>
      </c>
      <c r="I4122" s="561" t="s">
        <v>23270</v>
      </c>
      <c r="J4122" s="561" t="s">
        <v>7063</v>
      </c>
      <c r="K4122" s="562" t="s">
        <v>7879</v>
      </c>
      <c r="L4122" s="561" t="s">
        <v>25</v>
      </c>
    </row>
    <row r="4123" spans="1:12" x14ac:dyDescent="0.25">
      <c r="A4123" s="561" t="s">
        <v>3412</v>
      </c>
      <c r="B4123" s="561" t="s">
        <v>3413</v>
      </c>
      <c r="C4123" s="561" t="s">
        <v>2763</v>
      </c>
      <c r="D4123" s="561" t="s">
        <v>3655</v>
      </c>
      <c r="E4123" s="562" t="s">
        <v>22</v>
      </c>
      <c r="F4123" s="561" t="s">
        <v>22</v>
      </c>
      <c r="G4123" s="561" t="s">
        <v>30640</v>
      </c>
      <c r="H4123" s="561" t="s">
        <v>30641</v>
      </c>
      <c r="I4123" s="561" t="s">
        <v>23270</v>
      </c>
      <c r="J4123" s="561" t="s">
        <v>7063</v>
      </c>
      <c r="K4123" s="562" t="s">
        <v>2985</v>
      </c>
      <c r="L4123" s="561" t="s">
        <v>25</v>
      </c>
    </row>
    <row r="4124" spans="1:12" x14ac:dyDescent="0.25">
      <c r="A4124" s="561" t="s">
        <v>3412</v>
      </c>
      <c r="B4124" s="561" t="s">
        <v>3413</v>
      </c>
      <c r="C4124" s="561" t="s">
        <v>2763</v>
      </c>
      <c r="D4124" s="561" t="s">
        <v>3655</v>
      </c>
      <c r="E4124" s="562" t="s">
        <v>22</v>
      </c>
      <c r="F4124" s="561" t="s">
        <v>22</v>
      </c>
      <c r="G4124" s="561" t="s">
        <v>30642</v>
      </c>
      <c r="H4124" s="561" t="s">
        <v>30643</v>
      </c>
      <c r="I4124" s="561" t="s">
        <v>23270</v>
      </c>
      <c r="J4124" s="561" t="s">
        <v>7063</v>
      </c>
      <c r="K4124" s="562" t="s">
        <v>2949</v>
      </c>
      <c r="L4124" s="561" t="s">
        <v>25</v>
      </c>
    </row>
    <row r="4125" spans="1:12" x14ac:dyDescent="0.25">
      <c r="A4125" s="561" t="s">
        <v>3412</v>
      </c>
      <c r="B4125" s="561" t="s">
        <v>3413</v>
      </c>
      <c r="C4125" s="561" t="s">
        <v>2763</v>
      </c>
      <c r="D4125" s="561" t="s">
        <v>3655</v>
      </c>
      <c r="E4125" s="562" t="s">
        <v>22</v>
      </c>
      <c r="F4125" s="561" t="s">
        <v>22</v>
      </c>
      <c r="G4125" s="561" t="s">
        <v>30644</v>
      </c>
      <c r="H4125" s="561" t="s">
        <v>30645</v>
      </c>
      <c r="I4125" s="561" t="s">
        <v>23270</v>
      </c>
      <c r="J4125" s="561" t="s">
        <v>7063</v>
      </c>
      <c r="K4125" s="562" t="s">
        <v>30646</v>
      </c>
      <c r="L4125" s="561" t="s">
        <v>25</v>
      </c>
    </row>
    <row r="4126" spans="1:12" x14ac:dyDescent="0.25">
      <c r="A4126" s="561" t="s">
        <v>3412</v>
      </c>
      <c r="B4126" s="561" t="s">
        <v>3413</v>
      </c>
      <c r="C4126" s="561" t="s">
        <v>2763</v>
      </c>
      <c r="D4126" s="561" t="s">
        <v>3655</v>
      </c>
      <c r="E4126" s="562" t="s">
        <v>22</v>
      </c>
      <c r="F4126" s="561" t="s">
        <v>22</v>
      </c>
      <c r="G4126" s="561" t="s">
        <v>30647</v>
      </c>
      <c r="H4126" s="561" t="s">
        <v>30648</v>
      </c>
      <c r="I4126" s="561" t="s">
        <v>23270</v>
      </c>
      <c r="J4126" s="561" t="s">
        <v>7063</v>
      </c>
      <c r="K4126" s="562" t="s">
        <v>30379</v>
      </c>
      <c r="L4126" s="561" t="s">
        <v>25</v>
      </c>
    </row>
    <row r="4127" spans="1:12" x14ac:dyDescent="0.25">
      <c r="A4127" s="561" t="s">
        <v>3412</v>
      </c>
      <c r="B4127" s="561" t="s">
        <v>3413</v>
      </c>
      <c r="C4127" s="561" t="s">
        <v>2763</v>
      </c>
      <c r="D4127" s="561" t="s">
        <v>3655</v>
      </c>
      <c r="E4127" s="562" t="s">
        <v>22</v>
      </c>
      <c r="F4127" s="561" t="s">
        <v>22</v>
      </c>
      <c r="G4127" s="561" t="s">
        <v>30649</v>
      </c>
      <c r="H4127" s="561" t="s">
        <v>30650</v>
      </c>
      <c r="I4127" s="561" t="s">
        <v>23270</v>
      </c>
      <c r="J4127" s="561" t="s">
        <v>7063</v>
      </c>
      <c r="K4127" s="562" t="s">
        <v>30651</v>
      </c>
      <c r="L4127" s="561" t="s">
        <v>25</v>
      </c>
    </row>
    <row r="4128" spans="1:12" x14ac:dyDescent="0.25">
      <c r="A4128" s="561" t="s">
        <v>3412</v>
      </c>
      <c r="B4128" s="561" t="s">
        <v>3413</v>
      </c>
      <c r="C4128" s="561" t="s">
        <v>2763</v>
      </c>
      <c r="D4128" s="561" t="s">
        <v>3655</v>
      </c>
      <c r="E4128" s="562" t="s">
        <v>22</v>
      </c>
      <c r="F4128" s="561" t="s">
        <v>22</v>
      </c>
      <c r="G4128" s="561" t="s">
        <v>30652</v>
      </c>
      <c r="H4128" s="561" t="s">
        <v>30653</v>
      </c>
      <c r="I4128" s="561" t="s">
        <v>23270</v>
      </c>
      <c r="J4128" s="561" t="s">
        <v>7063</v>
      </c>
      <c r="K4128" s="562" t="s">
        <v>30654</v>
      </c>
      <c r="L4128" s="561" t="s">
        <v>25</v>
      </c>
    </row>
    <row r="4129" spans="1:12" x14ac:dyDescent="0.25">
      <c r="A4129" s="561" t="s">
        <v>3412</v>
      </c>
      <c r="B4129" s="561" t="s">
        <v>3413</v>
      </c>
      <c r="C4129" s="561" t="s">
        <v>2763</v>
      </c>
      <c r="D4129" s="561" t="s">
        <v>3655</v>
      </c>
      <c r="E4129" s="562" t="s">
        <v>22</v>
      </c>
      <c r="F4129" s="561" t="s">
        <v>22</v>
      </c>
      <c r="G4129" s="561" t="s">
        <v>30655</v>
      </c>
      <c r="H4129" s="561" t="s">
        <v>30656</v>
      </c>
      <c r="I4129" s="561" t="s">
        <v>23270</v>
      </c>
      <c r="J4129" s="561" t="s">
        <v>7063</v>
      </c>
      <c r="K4129" s="562" t="s">
        <v>30657</v>
      </c>
      <c r="L4129" s="561" t="s">
        <v>25</v>
      </c>
    </row>
    <row r="4130" spans="1:12" x14ac:dyDescent="0.25">
      <c r="A4130" s="561" t="s">
        <v>3412</v>
      </c>
      <c r="B4130" s="561" t="s">
        <v>3413</v>
      </c>
      <c r="C4130" s="561" t="s">
        <v>2763</v>
      </c>
      <c r="D4130" s="561" t="s">
        <v>3655</v>
      </c>
      <c r="E4130" s="562" t="s">
        <v>22</v>
      </c>
      <c r="F4130" s="561" t="s">
        <v>22</v>
      </c>
      <c r="G4130" s="561" t="s">
        <v>30658</v>
      </c>
      <c r="H4130" s="561" t="s">
        <v>30659</v>
      </c>
      <c r="I4130" s="561" t="s">
        <v>23270</v>
      </c>
      <c r="J4130" s="561" t="s">
        <v>7063</v>
      </c>
      <c r="K4130" s="562" t="s">
        <v>30660</v>
      </c>
      <c r="L4130" s="561" t="s">
        <v>25</v>
      </c>
    </row>
    <row r="4131" spans="1:12" x14ac:dyDescent="0.25">
      <c r="A4131" s="561" t="s">
        <v>3412</v>
      </c>
      <c r="B4131" s="561" t="s">
        <v>3413</v>
      </c>
      <c r="C4131" s="561" t="s">
        <v>2763</v>
      </c>
      <c r="D4131" s="561" t="s">
        <v>3655</v>
      </c>
      <c r="E4131" s="562" t="s">
        <v>22</v>
      </c>
      <c r="F4131" s="561" t="s">
        <v>22</v>
      </c>
      <c r="G4131" s="561" t="s">
        <v>30661</v>
      </c>
      <c r="H4131" s="561" t="s">
        <v>30662</v>
      </c>
      <c r="I4131" s="561" t="s">
        <v>23270</v>
      </c>
      <c r="J4131" s="561" t="s">
        <v>7063</v>
      </c>
      <c r="K4131" s="562" t="s">
        <v>8234</v>
      </c>
      <c r="L4131" s="561" t="s">
        <v>25</v>
      </c>
    </row>
    <row r="4132" spans="1:12" x14ac:dyDescent="0.25">
      <c r="A4132" s="561" t="s">
        <v>3412</v>
      </c>
      <c r="B4132" s="561" t="s">
        <v>3413</v>
      </c>
      <c r="C4132" s="561" t="s">
        <v>2763</v>
      </c>
      <c r="D4132" s="561" t="s">
        <v>3655</v>
      </c>
      <c r="E4132" s="562" t="s">
        <v>22</v>
      </c>
      <c r="F4132" s="561" t="s">
        <v>22</v>
      </c>
      <c r="G4132" s="561" t="s">
        <v>30663</v>
      </c>
      <c r="H4132" s="561" t="s">
        <v>30664</v>
      </c>
      <c r="I4132" s="561" t="s">
        <v>23270</v>
      </c>
      <c r="J4132" s="561" t="s">
        <v>7063</v>
      </c>
      <c r="K4132" s="562" t="s">
        <v>30665</v>
      </c>
      <c r="L4132" s="561" t="s">
        <v>25</v>
      </c>
    </row>
    <row r="4133" spans="1:12" x14ac:dyDescent="0.25">
      <c r="A4133" s="561" t="s">
        <v>3412</v>
      </c>
      <c r="B4133" s="561" t="s">
        <v>3413</v>
      </c>
      <c r="C4133" s="561" t="s">
        <v>2763</v>
      </c>
      <c r="D4133" s="561" t="s">
        <v>3655</v>
      </c>
      <c r="E4133" s="562" t="s">
        <v>22</v>
      </c>
      <c r="F4133" s="561" t="s">
        <v>22</v>
      </c>
      <c r="G4133" s="561" t="s">
        <v>30666</v>
      </c>
      <c r="H4133" s="561" t="s">
        <v>30667</v>
      </c>
      <c r="I4133" s="561" t="s">
        <v>23270</v>
      </c>
      <c r="J4133" s="561" t="s">
        <v>7063</v>
      </c>
      <c r="K4133" s="562" t="s">
        <v>8537</v>
      </c>
      <c r="L4133" s="561" t="s">
        <v>25</v>
      </c>
    </row>
    <row r="4134" spans="1:12" x14ac:dyDescent="0.25">
      <c r="A4134" s="561" t="s">
        <v>3412</v>
      </c>
      <c r="B4134" s="561" t="s">
        <v>3413</v>
      </c>
      <c r="C4134" s="561" t="s">
        <v>2763</v>
      </c>
      <c r="D4134" s="561" t="s">
        <v>3655</v>
      </c>
      <c r="E4134" s="562" t="s">
        <v>22</v>
      </c>
      <c r="F4134" s="561" t="s">
        <v>22</v>
      </c>
      <c r="G4134" s="561" t="s">
        <v>30668</v>
      </c>
      <c r="H4134" s="561" t="s">
        <v>30669</v>
      </c>
      <c r="I4134" s="561" t="s">
        <v>23270</v>
      </c>
      <c r="J4134" s="561" t="s">
        <v>7063</v>
      </c>
      <c r="K4134" s="562" t="s">
        <v>30670</v>
      </c>
      <c r="L4134" s="561" t="s">
        <v>25</v>
      </c>
    </row>
    <row r="4135" spans="1:12" x14ac:dyDescent="0.25">
      <c r="A4135" s="561" t="s">
        <v>3412</v>
      </c>
      <c r="B4135" s="561" t="s">
        <v>3413</v>
      </c>
      <c r="C4135" s="561" t="s">
        <v>2763</v>
      </c>
      <c r="D4135" s="561" t="s">
        <v>3655</v>
      </c>
      <c r="E4135" s="562" t="s">
        <v>22</v>
      </c>
      <c r="F4135" s="561" t="s">
        <v>22</v>
      </c>
      <c r="G4135" s="561" t="s">
        <v>30671</v>
      </c>
      <c r="H4135" s="561" t="s">
        <v>30672</v>
      </c>
      <c r="I4135" s="561" t="s">
        <v>23270</v>
      </c>
      <c r="J4135" s="561" t="s">
        <v>7063</v>
      </c>
      <c r="K4135" s="562" t="s">
        <v>30673</v>
      </c>
      <c r="L4135" s="561" t="s">
        <v>25</v>
      </c>
    </row>
    <row r="4136" spans="1:12" x14ac:dyDescent="0.25">
      <c r="A4136" s="561" t="s">
        <v>3412</v>
      </c>
      <c r="B4136" s="561" t="s">
        <v>3413</v>
      </c>
      <c r="C4136" s="561" t="s">
        <v>2763</v>
      </c>
      <c r="D4136" s="561" t="s">
        <v>3655</v>
      </c>
      <c r="E4136" s="562" t="s">
        <v>22</v>
      </c>
      <c r="F4136" s="561" t="s">
        <v>22</v>
      </c>
      <c r="G4136" s="561" t="s">
        <v>30674</v>
      </c>
      <c r="H4136" s="561" t="s">
        <v>30675</v>
      </c>
      <c r="I4136" s="561" t="s">
        <v>23270</v>
      </c>
      <c r="J4136" s="561" t="s">
        <v>7063</v>
      </c>
      <c r="K4136" s="562" t="s">
        <v>30676</v>
      </c>
      <c r="L4136" s="561" t="s">
        <v>25</v>
      </c>
    </row>
    <row r="4137" spans="1:12" x14ac:dyDescent="0.25">
      <c r="A4137" s="561" t="s">
        <v>3412</v>
      </c>
      <c r="B4137" s="561" t="s">
        <v>3413</v>
      </c>
      <c r="C4137" s="561" t="s">
        <v>2763</v>
      </c>
      <c r="D4137" s="561" t="s">
        <v>3655</v>
      </c>
      <c r="E4137" s="562" t="s">
        <v>22</v>
      </c>
      <c r="F4137" s="561" t="s">
        <v>22</v>
      </c>
      <c r="G4137" s="561" t="s">
        <v>30677</v>
      </c>
      <c r="H4137" s="561" t="s">
        <v>30678</v>
      </c>
      <c r="I4137" s="561" t="s">
        <v>23270</v>
      </c>
      <c r="J4137" s="561" t="s">
        <v>7063</v>
      </c>
      <c r="K4137" s="562" t="s">
        <v>30679</v>
      </c>
      <c r="L4137" s="561" t="s">
        <v>25</v>
      </c>
    </row>
    <row r="4138" spans="1:12" x14ac:dyDescent="0.25">
      <c r="A4138" s="561" t="s">
        <v>3412</v>
      </c>
      <c r="B4138" s="561" t="s">
        <v>3413</v>
      </c>
      <c r="C4138" s="561" t="s">
        <v>2763</v>
      </c>
      <c r="D4138" s="561" t="s">
        <v>3655</v>
      </c>
      <c r="E4138" s="562" t="s">
        <v>22</v>
      </c>
      <c r="F4138" s="561" t="s">
        <v>22</v>
      </c>
      <c r="G4138" s="561" t="s">
        <v>30680</v>
      </c>
      <c r="H4138" s="561" t="s">
        <v>30681</v>
      </c>
      <c r="I4138" s="561" t="s">
        <v>23270</v>
      </c>
      <c r="J4138" s="561" t="s">
        <v>7063</v>
      </c>
      <c r="K4138" s="562" t="s">
        <v>7503</v>
      </c>
      <c r="L4138" s="561" t="s">
        <v>25</v>
      </c>
    </row>
    <row r="4139" spans="1:12" x14ac:dyDescent="0.25">
      <c r="A4139" s="561" t="s">
        <v>3412</v>
      </c>
      <c r="B4139" s="561" t="s">
        <v>3413</v>
      </c>
      <c r="C4139" s="561" t="s">
        <v>2763</v>
      </c>
      <c r="D4139" s="561" t="s">
        <v>3655</v>
      </c>
      <c r="E4139" s="562" t="s">
        <v>22</v>
      </c>
      <c r="F4139" s="561" t="s">
        <v>22</v>
      </c>
      <c r="G4139" s="561" t="s">
        <v>30682</v>
      </c>
      <c r="H4139" s="561" t="s">
        <v>30683</v>
      </c>
      <c r="I4139" s="561" t="s">
        <v>23270</v>
      </c>
      <c r="J4139" s="561" t="s">
        <v>7063</v>
      </c>
      <c r="K4139" s="562" t="s">
        <v>8678</v>
      </c>
      <c r="L4139" s="561" t="s">
        <v>25</v>
      </c>
    </row>
    <row r="4140" spans="1:12" x14ac:dyDescent="0.25">
      <c r="A4140" s="561" t="s">
        <v>3412</v>
      </c>
      <c r="B4140" s="561" t="s">
        <v>3413</v>
      </c>
      <c r="C4140" s="561" t="s">
        <v>2763</v>
      </c>
      <c r="D4140" s="561" t="s">
        <v>3655</v>
      </c>
      <c r="E4140" s="562" t="s">
        <v>22</v>
      </c>
      <c r="F4140" s="561" t="s">
        <v>22</v>
      </c>
      <c r="G4140" s="561" t="s">
        <v>30684</v>
      </c>
      <c r="H4140" s="561" t="s">
        <v>30685</v>
      </c>
      <c r="I4140" s="561" t="s">
        <v>23270</v>
      </c>
      <c r="J4140" s="561" t="s">
        <v>7063</v>
      </c>
      <c r="K4140" s="562" t="s">
        <v>1371</v>
      </c>
      <c r="L4140" s="561" t="s">
        <v>25</v>
      </c>
    </row>
    <row r="4141" spans="1:12" x14ac:dyDescent="0.25">
      <c r="A4141" s="561" t="s">
        <v>3412</v>
      </c>
      <c r="B4141" s="561" t="s">
        <v>3413</v>
      </c>
      <c r="C4141" s="561" t="s">
        <v>2763</v>
      </c>
      <c r="D4141" s="561" t="s">
        <v>3655</v>
      </c>
      <c r="E4141" s="562" t="s">
        <v>22</v>
      </c>
      <c r="F4141" s="561" t="s">
        <v>22</v>
      </c>
      <c r="G4141" s="561" t="s">
        <v>30686</v>
      </c>
      <c r="H4141" s="561" t="s">
        <v>30687</v>
      </c>
      <c r="I4141" s="561" t="s">
        <v>23270</v>
      </c>
      <c r="J4141" s="561" t="s">
        <v>7063</v>
      </c>
      <c r="K4141" s="562" t="s">
        <v>7569</v>
      </c>
      <c r="L4141" s="561" t="s">
        <v>25</v>
      </c>
    </row>
    <row r="4142" spans="1:12" x14ac:dyDescent="0.25">
      <c r="A4142" s="561" t="s">
        <v>3412</v>
      </c>
      <c r="B4142" s="561" t="s">
        <v>3413</v>
      </c>
      <c r="C4142" s="561" t="s">
        <v>2763</v>
      </c>
      <c r="D4142" s="561" t="s">
        <v>3655</v>
      </c>
      <c r="E4142" s="562" t="s">
        <v>22</v>
      </c>
      <c r="F4142" s="561" t="s">
        <v>22</v>
      </c>
      <c r="G4142" s="561" t="s">
        <v>30688</v>
      </c>
      <c r="H4142" s="561" t="s">
        <v>30689</v>
      </c>
      <c r="I4142" s="561" t="s">
        <v>23270</v>
      </c>
      <c r="J4142" s="561" t="s">
        <v>7063</v>
      </c>
      <c r="K4142" s="562" t="s">
        <v>30690</v>
      </c>
      <c r="L4142" s="561" t="s">
        <v>25</v>
      </c>
    </row>
    <row r="4143" spans="1:12" x14ac:dyDescent="0.25">
      <c r="A4143" s="561" t="s">
        <v>3412</v>
      </c>
      <c r="B4143" s="561" t="s">
        <v>3413</v>
      </c>
      <c r="C4143" s="561" t="s">
        <v>2763</v>
      </c>
      <c r="D4143" s="561" t="s">
        <v>3655</v>
      </c>
      <c r="E4143" s="562" t="s">
        <v>22</v>
      </c>
      <c r="F4143" s="561" t="s">
        <v>22</v>
      </c>
      <c r="G4143" s="561" t="s">
        <v>30691</v>
      </c>
      <c r="H4143" s="561" t="s">
        <v>30692</v>
      </c>
      <c r="I4143" s="561" t="s">
        <v>23270</v>
      </c>
      <c r="J4143" s="561" t="s">
        <v>7063</v>
      </c>
      <c r="K4143" s="562" t="s">
        <v>30693</v>
      </c>
      <c r="L4143" s="561" t="s">
        <v>25</v>
      </c>
    </row>
    <row r="4144" spans="1:12" x14ac:dyDescent="0.25">
      <c r="A4144" s="561" t="s">
        <v>3412</v>
      </c>
      <c r="B4144" s="561" t="s">
        <v>3413</v>
      </c>
      <c r="C4144" s="561" t="s">
        <v>2763</v>
      </c>
      <c r="D4144" s="561" t="s">
        <v>3655</v>
      </c>
      <c r="E4144" s="562" t="s">
        <v>22</v>
      </c>
      <c r="F4144" s="561" t="s">
        <v>22</v>
      </c>
      <c r="G4144" s="561" t="s">
        <v>30694</v>
      </c>
      <c r="H4144" s="561" t="s">
        <v>30695</v>
      </c>
      <c r="I4144" s="561" t="s">
        <v>23270</v>
      </c>
      <c r="J4144" s="561" t="s">
        <v>7063</v>
      </c>
      <c r="K4144" s="562" t="s">
        <v>30696</v>
      </c>
      <c r="L4144" s="561" t="s">
        <v>25</v>
      </c>
    </row>
    <row r="4145" spans="1:12" x14ac:dyDescent="0.25">
      <c r="A4145" s="561" t="s">
        <v>3412</v>
      </c>
      <c r="B4145" s="561" t="s">
        <v>3413</v>
      </c>
      <c r="C4145" s="561" t="s">
        <v>2763</v>
      </c>
      <c r="D4145" s="561" t="s">
        <v>3655</v>
      </c>
      <c r="E4145" s="562" t="s">
        <v>22</v>
      </c>
      <c r="F4145" s="561" t="s">
        <v>22</v>
      </c>
      <c r="G4145" s="561" t="s">
        <v>30697</v>
      </c>
      <c r="H4145" s="561" t="s">
        <v>30698</v>
      </c>
      <c r="I4145" s="561" t="s">
        <v>23270</v>
      </c>
      <c r="J4145" s="561" t="s">
        <v>7063</v>
      </c>
      <c r="K4145" s="562" t="s">
        <v>7851</v>
      </c>
      <c r="L4145" s="561" t="s">
        <v>25</v>
      </c>
    </row>
    <row r="4146" spans="1:12" x14ac:dyDescent="0.25">
      <c r="A4146" s="561" t="s">
        <v>3412</v>
      </c>
      <c r="B4146" s="561" t="s">
        <v>3413</v>
      </c>
      <c r="C4146" s="561" t="s">
        <v>2763</v>
      </c>
      <c r="D4146" s="561" t="s">
        <v>3655</v>
      </c>
      <c r="E4146" s="562" t="s">
        <v>22</v>
      </c>
      <c r="F4146" s="561" t="s">
        <v>22</v>
      </c>
      <c r="G4146" s="561" t="s">
        <v>30699</v>
      </c>
      <c r="H4146" s="561" t="s">
        <v>30700</v>
      </c>
      <c r="I4146" s="561" t="s">
        <v>23270</v>
      </c>
      <c r="J4146" s="561" t="s">
        <v>7063</v>
      </c>
      <c r="K4146" s="562" t="s">
        <v>8600</v>
      </c>
      <c r="L4146" s="561" t="s">
        <v>25</v>
      </c>
    </row>
    <row r="4147" spans="1:12" x14ac:dyDescent="0.25">
      <c r="A4147" s="561" t="s">
        <v>3412</v>
      </c>
      <c r="B4147" s="561" t="s">
        <v>3413</v>
      </c>
      <c r="C4147" s="561" t="s">
        <v>2763</v>
      </c>
      <c r="D4147" s="561" t="s">
        <v>3655</v>
      </c>
      <c r="E4147" s="562" t="s">
        <v>22</v>
      </c>
      <c r="F4147" s="561" t="s">
        <v>22</v>
      </c>
      <c r="G4147" s="561" t="s">
        <v>30701</v>
      </c>
      <c r="H4147" s="561" t="s">
        <v>30702</v>
      </c>
      <c r="I4147" s="561" t="s">
        <v>23270</v>
      </c>
      <c r="J4147" s="561" t="s">
        <v>7063</v>
      </c>
      <c r="K4147" s="562" t="s">
        <v>30703</v>
      </c>
      <c r="L4147" s="561" t="s">
        <v>25</v>
      </c>
    </row>
    <row r="4148" spans="1:12" x14ac:dyDescent="0.25">
      <c r="A4148" s="561" t="s">
        <v>3412</v>
      </c>
      <c r="B4148" s="561" t="s">
        <v>3413</v>
      </c>
      <c r="C4148" s="561" t="s">
        <v>2763</v>
      </c>
      <c r="D4148" s="561" t="s">
        <v>3655</v>
      </c>
      <c r="E4148" s="562" t="s">
        <v>22</v>
      </c>
      <c r="F4148" s="561" t="s">
        <v>22</v>
      </c>
      <c r="G4148" s="561" t="s">
        <v>30704</v>
      </c>
      <c r="H4148" s="561" t="s">
        <v>30705</v>
      </c>
      <c r="I4148" s="561" t="s">
        <v>23270</v>
      </c>
      <c r="J4148" s="561" t="s">
        <v>7063</v>
      </c>
      <c r="K4148" s="562" t="s">
        <v>30706</v>
      </c>
      <c r="L4148" s="561" t="s">
        <v>25</v>
      </c>
    </row>
    <row r="4149" spans="1:12" x14ac:dyDescent="0.25">
      <c r="A4149" s="561" t="s">
        <v>3412</v>
      </c>
      <c r="B4149" s="561" t="s">
        <v>3413</v>
      </c>
      <c r="C4149" s="561" t="s">
        <v>2763</v>
      </c>
      <c r="D4149" s="561" t="s">
        <v>3655</v>
      </c>
      <c r="E4149" s="562" t="s">
        <v>22</v>
      </c>
      <c r="F4149" s="561" t="s">
        <v>22</v>
      </c>
      <c r="G4149" s="561" t="s">
        <v>30707</v>
      </c>
      <c r="H4149" s="561" t="s">
        <v>30708</v>
      </c>
      <c r="I4149" s="561" t="s">
        <v>23270</v>
      </c>
      <c r="J4149" s="561" t="s">
        <v>7063</v>
      </c>
      <c r="K4149" s="562" t="s">
        <v>30709</v>
      </c>
      <c r="L4149" s="561" t="s">
        <v>25</v>
      </c>
    </row>
    <row r="4150" spans="1:12" x14ac:dyDescent="0.25">
      <c r="A4150" s="561" t="s">
        <v>3412</v>
      </c>
      <c r="B4150" s="561" t="s">
        <v>3413</v>
      </c>
      <c r="C4150" s="561" t="s">
        <v>2763</v>
      </c>
      <c r="D4150" s="561" t="s">
        <v>3655</v>
      </c>
      <c r="E4150" s="562" t="s">
        <v>22</v>
      </c>
      <c r="F4150" s="561" t="s">
        <v>22</v>
      </c>
      <c r="G4150" s="561" t="s">
        <v>30710</v>
      </c>
      <c r="H4150" s="561" t="s">
        <v>30711</v>
      </c>
      <c r="I4150" s="561" t="s">
        <v>23270</v>
      </c>
      <c r="J4150" s="561" t="s">
        <v>7063</v>
      </c>
      <c r="K4150" s="562" t="s">
        <v>30712</v>
      </c>
      <c r="L4150" s="561" t="s">
        <v>25</v>
      </c>
    </row>
    <row r="4151" spans="1:12" x14ac:dyDescent="0.25">
      <c r="A4151" s="561" t="s">
        <v>3412</v>
      </c>
      <c r="B4151" s="561" t="s">
        <v>3413</v>
      </c>
      <c r="C4151" s="561" t="s">
        <v>2763</v>
      </c>
      <c r="D4151" s="561" t="s">
        <v>3655</v>
      </c>
      <c r="E4151" s="562" t="s">
        <v>22</v>
      </c>
      <c r="F4151" s="561" t="s">
        <v>22</v>
      </c>
      <c r="G4151" s="561" t="s">
        <v>30713</v>
      </c>
      <c r="H4151" s="561" t="s">
        <v>30714</v>
      </c>
      <c r="I4151" s="561" t="s">
        <v>23270</v>
      </c>
      <c r="J4151" s="561" t="s">
        <v>7063</v>
      </c>
      <c r="K4151" s="562" t="s">
        <v>7804</v>
      </c>
      <c r="L4151" s="561" t="s">
        <v>25</v>
      </c>
    </row>
    <row r="4152" spans="1:12" x14ac:dyDescent="0.25">
      <c r="A4152" s="561" t="s">
        <v>3412</v>
      </c>
      <c r="B4152" s="561" t="s">
        <v>3413</v>
      </c>
      <c r="C4152" s="561" t="s">
        <v>2763</v>
      </c>
      <c r="D4152" s="561" t="s">
        <v>3655</v>
      </c>
      <c r="E4152" s="562" t="s">
        <v>22</v>
      </c>
      <c r="F4152" s="561" t="s">
        <v>22</v>
      </c>
      <c r="G4152" s="561" t="s">
        <v>30715</v>
      </c>
      <c r="H4152" s="561" t="s">
        <v>30716</v>
      </c>
      <c r="I4152" s="561" t="s">
        <v>23270</v>
      </c>
      <c r="J4152" s="561" t="s">
        <v>7063</v>
      </c>
      <c r="K4152" s="562" t="s">
        <v>30717</v>
      </c>
      <c r="L4152" s="561" t="s">
        <v>25</v>
      </c>
    </row>
    <row r="4153" spans="1:12" x14ac:dyDescent="0.25">
      <c r="A4153" s="561" t="s">
        <v>3412</v>
      </c>
      <c r="B4153" s="561" t="s">
        <v>3413</v>
      </c>
      <c r="C4153" s="561" t="s">
        <v>2763</v>
      </c>
      <c r="D4153" s="561" t="s">
        <v>3655</v>
      </c>
      <c r="E4153" s="562" t="s">
        <v>22</v>
      </c>
      <c r="F4153" s="561" t="s">
        <v>22</v>
      </c>
      <c r="G4153" s="561" t="s">
        <v>30718</v>
      </c>
      <c r="H4153" s="561" t="s">
        <v>30719</v>
      </c>
      <c r="I4153" s="561" t="s">
        <v>23270</v>
      </c>
      <c r="J4153" s="561" t="s">
        <v>7063</v>
      </c>
      <c r="K4153" s="562" t="s">
        <v>30720</v>
      </c>
      <c r="L4153" s="561" t="s">
        <v>25</v>
      </c>
    </row>
    <row r="4154" spans="1:12" x14ac:dyDescent="0.25">
      <c r="A4154" s="561" t="s">
        <v>3412</v>
      </c>
      <c r="B4154" s="561" t="s">
        <v>3413</v>
      </c>
      <c r="C4154" s="561" t="s">
        <v>2763</v>
      </c>
      <c r="D4154" s="561" t="s">
        <v>3655</v>
      </c>
      <c r="E4154" s="562" t="s">
        <v>22</v>
      </c>
      <c r="F4154" s="561" t="s">
        <v>22</v>
      </c>
      <c r="G4154" s="561" t="s">
        <v>30721</v>
      </c>
      <c r="H4154" s="561" t="s">
        <v>30722</v>
      </c>
      <c r="I4154" s="561" t="s">
        <v>23270</v>
      </c>
      <c r="J4154" s="561" t="s">
        <v>7063</v>
      </c>
      <c r="K4154" s="562" t="s">
        <v>7875</v>
      </c>
      <c r="L4154" s="561" t="s">
        <v>25</v>
      </c>
    </row>
    <row r="4155" spans="1:12" x14ac:dyDescent="0.25">
      <c r="A4155" s="561" t="s">
        <v>3412</v>
      </c>
      <c r="B4155" s="561" t="s">
        <v>3413</v>
      </c>
      <c r="C4155" s="561" t="s">
        <v>2763</v>
      </c>
      <c r="D4155" s="561" t="s">
        <v>3655</v>
      </c>
      <c r="E4155" s="562" t="s">
        <v>22</v>
      </c>
      <c r="F4155" s="561" t="s">
        <v>22</v>
      </c>
      <c r="G4155" s="561" t="s">
        <v>30723</v>
      </c>
      <c r="H4155" s="561" t="s">
        <v>30724</v>
      </c>
      <c r="I4155" s="561" t="s">
        <v>23270</v>
      </c>
      <c r="J4155" s="561" t="s">
        <v>7063</v>
      </c>
      <c r="K4155" s="562" t="s">
        <v>8373</v>
      </c>
      <c r="L4155" s="561" t="s">
        <v>25</v>
      </c>
    </row>
    <row r="4156" spans="1:12" x14ac:dyDescent="0.25">
      <c r="A4156" s="561" t="s">
        <v>3412</v>
      </c>
      <c r="B4156" s="561" t="s">
        <v>3413</v>
      </c>
      <c r="C4156" s="561" t="s">
        <v>2763</v>
      </c>
      <c r="D4156" s="561" t="s">
        <v>3655</v>
      </c>
      <c r="E4156" s="562" t="s">
        <v>22</v>
      </c>
      <c r="F4156" s="561" t="s">
        <v>22</v>
      </c>
      <c r="G4156" s="561" t="s">
        <v>30725</v>
      </c>
      <c r="H4156" s="561" t="s">
        <v>30726</v>
      </c>
      <c r="I4156" s="561" t="s">
        <v>23270</v>
      </c>
      <c r="J4156" s="561" t="s">
        <v>7063</v>
      </c>
      <c r="K4156" s="562" t="s">
        <v>30727</v>
      </c>
      <c r="L4156" s="561" t="s">
        <v>25</v>
      </c>
    </row>
    <row r="4157" spans="1:12" x14ac:dyDescent="0.25">
      <c r="A4157" s="561" t="s">
        <v>3412</v>
      </c>
      <c r="B4157" s="561" t="s">
        <v>3413</v>
      </c>
      <c r="C4157" s="561" t="s">
        <v>2763</v>
      </c>
      <c r="D4157" s="561" t="s">
        <v>3655</v>
      </c>
      <c r="E4157" s="562" t="s">
        <v>22</v>
      </c>
      <c r="F4157" s="561" t="s">
        <v>22</v>
      </c>
      <c r="G4157" s="561" t="s">
        <v>30728</v>
      </c>
      <c r="H4157" s="561" t="s">
        <v>30729</v>
      </c>
      <c r="I4157" s="561" t="s">
        <v>23270</v>
      </c>
      <c r="J4157" s="561" t="s">
        <v>7063</v>
      </c>
      <c r="K4157" s="562" t="s">
        <v>30730</v>
      </c>
      <c r="L4157" s="561" t="s">
        <v>25</v>
      </c>
    </row>
    <row r="4158" spans="1:12" x14ac:dyDescent="0.25">
      <c r="A4158" s="561" t="s">
        <v>3412</v>
      </c>
      <c r="B4158" s="561" t="s">
        <v>3413</v>
      </c>
      <c r="C4158" s="561" t="s">
        <v>2763</v>
      </c>
      <c r="D4158" s="561" t="s">
        <v>3655</v>
      </c>
      <c r="E4158" s="562" t="s">
        <v>22</v>
      </c>
      <c r="F4158" s="561" t="s">
        <v>22</v>
      </c>
      <c r="G4158" s="561" t="s">
        <v>30731</v>
      </c>
      <c r="H4158" s="561" t="s">
        <v>30732</v>
      </c>
      <c r="I4158" s="561" t="s">
        <v>23270</v>
      </c>
      <c r="J4158" s="561" t="s">
        <v>7063</v>
      </c>
      <c r="K4158" s="562" t="s">
        <v>30733</v>
      </c>
      <c r="L4158" s="561" t="s">
        <v>25</v>
      </c>
    </row>
    <row r="4159" spans="1:12" x14ac:dyDescent="0.25">
      <c r="A4159" s="561" t="s">
        <v>3412</v>
      </c>
      <c r="B4159" s="561" t="s">
        <v>3413</v>
      </c>
      <c r="C4159" s="561" t="s">
        <v>2763</v>
      </c>
      <c r="D4159" s="561" t="s">
        <v>3655</v>
      </c>
      <c r="E4159" s="562" t="s">
        <v>22</v>
      </c>
      <c r="F4159" s="561" t="s">
        <v>22</v>
      </c>
      <c r="G4159" s="561" t="s">
        <v>30734</v>
      </c>
      <c r="H4159" s="561" t="s">
        <v>30735</v>
      </c>
      <c r="I4159" s="561" t="s">
        <v>23270</v>
      </c>
      <c r="J4159" s="561" t="s">
        <v>7063</v>
      </c>
      <c r="K4159" s="562" t="s">
        <v>30736</v>
      </c>
      <c r="L4159" s="561" t="s">
        <v>25</v>
      </c>
    </row>
    <row r="4160" spans="1:12" x14ac:dyDescent="0.25">
      <c r="A4160" s="561" t="s">
        <v>3412</v>
      </c>
      <c r="B4160" s="561" t="s">
        <v>3413</v>
      </c>
      <c r="C4160" s="561" t="s">
        <v>2763</v>
      </c>
      <c r="D4160" s="561" t="s">
        <v>3655</v>
      </c>
      <c r="E4160" s="562" t="s">
        <v>22</v>
      </c>
      <c r="F4160" s="561" t="s">
        <v>22</v>
      </c>
      <c r="G4160" s="561" t="s">
        <v>30737</v>
      </c>
      <c r="H4160" s="561" t="s">
        <v>30738</v>
      </c>
      <c r="I4160" s="561" t="s">
        <v>23270</v>
      </c>
      <c r="J4160" s="561" t="s">
        <v>7063</v>
      </c>
      <c r="K4160" s="562" t="s">
        <v>30739</v>
      </c>
      <c r="L4160" s="561" t="s">
        <v>25</v>
      </c>
    </row>
    <row r="4161" spans="1:12" x14ac:dyDescent="0.25">
      <c r="A4161" s="561" t="s">
        <v>3412</v>
      </c>
      <c r="B4161" s="561" t="s">
        <v>3413</v>
      </c>
      <c r="C4161" s="561" t="s">
        <v>2763</v>
      </c>
      <c r="D4161" s="561" t="s">
        <v>3655</v>
      </c>
      <c r="E4161" s="562" t="s">
        <v>22</v>
      </c>
      <c r="F4161" s="561" t="s">
        <v>22</v>
      </c>
      <c r="G4161" s="561" t="s">
        <v>30740</v>
      </c>
      <c r="H4161" s="561" t="s">
        <v>30741</v>
      </c>
      <c r="I4161" s="561" t="s">
        <v>23270</v>
      </c>
      <c r="J4161" s="561" t="s">
        <v>7063</v>
      </c>
      <c r="K4161" s="562" t="s">
        <v>7776</v>
      </c>
      <c r="L4161" s="561" t="s">
        <v>25</v>
      </c>
    </row>
    <row r="4162" spans="1:12" x14ac:dyDescent="0.25">
      <c r="A4162" s="561" t="s">
        <v>3412</v>
      </c>
      <c r="B4162" s="561" t="s">
        <v>3413</v>
      </c>
      <c r="C4162" s="561" t="s">
        <v>2763</v>
      </c>
      <c r="D4162" s="561" t="s">
        <v>3655</v>
      </c>
      <c r="E4162" s="562" t="s">
        <v>22</v>
      </c>
      <c r="F4162" s="561" t="s">
        <v>22</v>
      </c>
      <c r="G4162" s="561" t="s">
        <v>30742</v>
      </c>
      <c r="H4162" s="561" t="s">
        <v>30743</v>
      </c>
      <c r="I4162" s="561" t="s">
        <v>23270</v>
      </c>
      <c r="J4162" s="561" t="s">
        <v>7063</v>
      </c>
      <c r="K4162" s="562" t="s">
        <v>27391</v>
      </c>
      <c r="L4162" s="561" t="s">
        <v>25</v>
      </c>
    </row>
    <row r="4163" spans="1:12" x14ac:dyDescent="0.25">
      <c r="A4163" s="561" t="s">
        <v>3412</v>
      </c>
      <c r="B4163" s="561" t="s">
        <v>3413</v>
      </c>
      <c r="C4163" s="561" t="s">
        <v>2763</v>
      </c>
      <c r="D4163" s="561" t="s">
        <v>3655</v>
      </c>
      <c r="E4163" s="562" t="s">
        <v>22</v>
      </c>
      <c r="F4163" s="561" t="s">
        <v>22</v>
      </c>
      <c r="G4163" s="561" t="s">
        <v>30744</v>
      </c>
      <c r="H4163" s="561" t="s">
        <v>30745</v>
      </c>
      <c r="I4163" s="561" t="s">
        <v>23270</v>
      </c>
      <c r="J4163" s="561" t="s">
        <v>7063</v>
      </c>
      <c r="K4163" s="562" t="s">
        <v>5452</v>
      </c>
      <c r="L4163" s="561" t="s">
        <v>25</v>
      </c>
    </row>
    <row r="4164" spans="1:12" x14ac:dyDescent="0.25">
      <c r="A4164" s="561" t="s">
        <v>3412</v>
      </c>
      <c r="B4164" s="561" t="s">
        <v>3413</v>
      </c>
      <c r="C4164" s="561" t="s">
        <v>2763</v>
      </c>
      <c r="D4164" s="561" t="s">
        <v>3655</v>
      </c>
      <c r="E4164" s="562" t="s">
        <v>22</v>
      </c>
      <c r="F4164" s="561" t="s">
        <v>22</v>
      </c>
      <c r="G4164" s="561" t="s">
        <v>30746</v>
      </c>
      <c r="H4164" s="561" t="s">
        <v>30747</v>
      </c>
      <c r="I4164" s="561" t="s">
        <v>23270</v>
      </c>
      <c r="J4164" s="561" t="s">
        <v>7063</v>
      </c>
      <c r="K4164" s="562" t="s">
        <v>8420</v>
      </c>
      <c r="L4164" s="561" t="s">
        <v>25</v>
      </c>
    </row>
    <row r="4165" spans="1:12" x14ac:dyDescent="0.25">
      <c r="A4165" s="561" t="s">
        <v>3412</v>
      </c>
      <c r="B4165" s="561" t="s">
        <v>3413</v>
      </c>
      <c r="C4165" s="561" t="s">
        <v>2763</v>
      </c>
      <c r="D4165" s="561" t="s">
        <v>3655</v>
      </c>
      <c r="E4165" s="562" t="s">
        <v>22</v>
      </c>
      <c r="F4165" s="561" t="s">
        <v>22</v>
      </c>
      <c r="G4165" s="561" t="s">
        <v>30748</v>
      </c>
      <c r="H4165" s="561" t="s">
        <v>30749</v>
      </c>
      <c r="I4165" s="561" t="s">
        <v>23270</v>
      </c>
      <c r="J4165" s="561" t="s">
        <v>7063</v>
      </c>
      <c r="K4165" s="562" t="s">
        <v>30750</v>
      </c>
      <c r="L4165" s="561" t="s">
        <v>25</v>
      </c>
    </row>
    <row r="4166" spans="1:12" x14ac:dyDescent="0.25">
      <c r="A4166" s="561" t="s">
        <v>3412</v>
      </c>
      <c r="B4166" s="561" t="s">
        <v>3413</v>
      </c>
      <c r="C4166" s="561" t="s">
        <v>2763</v>
      </c>
      <c r="D4166" s="561" t="s">
        <v>3655</v>
      </c>
      <c r="E4166" s="562" t="s">
        <v>22</v>
      </c>
      <c r="F4166" s="561" t="s">
        <v>22</v>
      </c>
      <c r="G4166" s="561" t="s">
        <v>30751</v>
      </c>
      <c r="H4166" s="561" t="s">
        <v>30752</v>
      </c>
      <c r="I4166" s="561" t="s">
        <v>23270</v>
      </c>
      <c r="J4166" s="561" t="s">
        <v>7063</v>
      </c>
      <c r="K4166" s="562" t="s">
        <v>30753</v>
      </c>
      <c r="L4166" s="561" t="s">
        <v>25</v>
      </c>
    </row>
    <row r="4167" spans="1:12" x14ac:dyDescent="0.25">
      <c r="A4167" s="561" t="s">
        <v>3412</v>
      </c>
      <c r="B4167" s="561" t="s">
        <v>3413</v>
      </c>
      <c r="C4167" s="561" t="s">
        <v>2763</v>
      </c>
      <c r="D4167" s="561" t="s">
        <v>3655</v>
      </c>
      <c r="E4167" s="562" t="s">
        <v>22</v>
      </c>
      <c r="F4167" s="561" t="s">
        <v>22</v>
      </c>
      <c r="G4167" s="561" t="s">
        <v>30754</v>
      </c>
      <c r="H4167" s="561" t="s">
        <v>30755</v>
      </c>
      <c r="I4167" s="561" t="s">
        <v>23270</v>
      </c>
      <c r="J4167" s="561" t="s">
        <v>7063</v>
      </c>
      <c r="K4167" s="562" t="s">
        <v>30756</v>
      </c>
      <c r="L4167" s="561" t="s">
        <v>25</v>
      </c>
    </row>
    <row r="4168" spans="1:12" x14ac:dyDescent="0.25">
      <c r="A4168" s="561" t="s">
        <v>3412</v>
      </c>
      <c r="B4168" s="561" t="s">
        <v>3413</v>
      </c>
      <c r="C4168" s="561" t="s">
        <v>2763</v>
      </c>
      <c r="D4168" s="561" t="s">
        <v>3655</v>
      </c>
      <c r="E4168" s="562" t="s">
        <v>22</v>
      </c>
      <c r="F4168" s="561" t="s">
        <v>22</v>
      </c>
      <c r="G4168" s="561" t="s">
        <v>30757</v>
      </c>
      <c r="H4168" s="561" t="s">
        <v>30758</v>
      </c>
      <c r="I4168" s="561" t="s">
        <v>23270</v>
      </c>
      <c r="J4168" s="561" t="s">
        <v>7063</v>
      </c>
      <c r="K4168" s="562" t="s">
        <v>4182</v>
      </c>
      <c r="L4168" s="561" t="s">
        <v>25</v>
      </c>
    </row>
    <row r="4169" spans="1:12" x14ac:dyDescent="0.25">
      <c r="A4169" s="561" t="s">
        <v>3412</v>
      </c>
      <c r="B4169" s="561" t="s">
        <v>3413</v>
      </c>
      <c r="C4169" s="561" t="s">
        <v>2763</v>
      </c>
      <c r="D4169" s="561" t="s">
        <v>3655</v>
      </c>
      <c r="E4169" s="562" t="s">
        <v>22</v>
      </c>
      <c r="F4169" s="561" t="s">
        <v>22</v>
      </c>
      <c r="G4169" s="561" t="s">
        <v>30759</v>
      </c>
      <c r="H4169" s="561" t="s">
        <v>30760</v>
      </c>
      <c r="I4169" s="561" t="s">
        <v>23270</v>
      </c>
      <c r="J4169" s="561" t="s">
        <v>7063</v>
      </c>
      <c r="K4169" s="562" t="s">
        <v>4294</v>
      </c>
      <c r="L4169" s="561" t="s">
        <v>25</v>
      </c>
    </row>
    <row r="4170" spans="1:12" x14ac:dyDescent="0.25">
      <c r="A4170" s="561" t="s">
        <v>3412</v>
      </c>
      <c r="B4170" s="561" t="s">
        <v>3413</v>
      </c>
      <c r="C4170" s="561" t="s">
        <v>2763</v>
      </c>
      <c r="D4170" s="561" t="s">
        <v>3655</v>
      </c>
      <c r="E4170" s="562" t="s">
        <v>22</v>
      </c>
      <c r="F4170" s="561" t="s">
        <v>22</v>
      </c>
      <c r="G4170" s="561" t="s">
        <v>30761</v>
      </c>
      <c r="H4170" s="561" t="s">
        <v>30762</v>
      </c>
      <c r="I4170" s="561" t="s">
        <v>23270</v>
      </c>
      <c r="J4170" s="561" t="s">
        <v>7063</v>
      </c>
      <c r="K4170" s="562" t="s">
        <v>30763</v>
      </c>
      <c r="L4170" s="561" t="s">
        <v>25</v>
      </c>
    </row>
    <row r="4171" spans="1:12" x14ac:dyDescent="0.25">
      <c r="A4171" s="561" t="s">
        <v>3412</v>
      </c>
      <c r="B4171" s="561" t="s">
        <v>3413</v>
      </c>
      <c r="C4171" s="561" t="s">
        <v>2763</v>
      </c>
      <c r="D4171" s="561" t="s">
        <v>3655</v>
      </c>
      <c r="E4171" s="562" t="s">
        <v>22</v>
      </c>
      <c r="F4171" s="561" t="s">
        <v>22</v>
      </c>
      <c r="G4171" s="561" t="s">
        <v>30764</v>
      </c>
      <c r="H4171" s="561" t="s">
        <v>30765</v>
      </c>
      <c r="I4171" s="561" t="s">
        <v>23270</v>
      </c>
      <c r="J4171" s="561" t="s">
        <v>7063</v>
      </c>
      <c r="K4171" s="562" t="s">
        <v>30766</v>
      </c>
      <c r="L4171" s="561" t="s">
        <v>25</v>
      </c>
    </row>
    <row r="4172" spans="1:12" x14ac:dyDescent="0.25">
      <c r="A4172" s="561" t="s">
        <v>3412</v>
      </c>
      <c r="B4172" s="561" t="s">
        <v>3413</v>
      </c>
      <c r="C4172" s="561" t="s">
        <v>2763</v>
      </c>
      <c r="D4172" s="561" t="s">
        <v>3655</v>
      </c>
      <c r="E4172" s="562" t="s">
        <v>22</v>
      </c>
      <c r="F4172" s="561" t="s">
        <v>22</v>
      </c>
      <c r="G4172" s="561" t="s">
        <v>30767</v>
      </c>
      <c r="H4172" s="561" t="s">
        <v>30768</v>
      </c>
      <c r="I4172" s="561" t="s">
        <v>23270</v>
      </c>
      <c r="J4172" s="561" t="s">
        <v>7063</v>
      </c>
      <c r="K4172" s="562" t="s">
        <v>30769</v>
      </c>
      <c r="L4172" s="561" t="s">
        <v>25</v>
      </c>
    </row>
    <row r="4173" spans="1:12" x14ac:dyDescent="0.25">
      <c r="A4173" s="561" t="s">
        <v>3412</v>
      </c>
      <c r="B4173" s="561" t="s">
        <v>3413</v>
      </c>
      <c r="C4173" s="561" t="s">
        <v>2763</v>
      </c>
      <c r="D4173" s="561" t="s">
        <v>3655</v>
      </c>
      <c r="E4173" s="562" t="s">
        <v>22</v>
      </c>
      <c r="F4173" s="561" t="s">
        <v>22</v>
      </c>
      <c r="G4173" s="561" t="s">
        <v>30770</v>
      </c>
      <c r="H4173" s="561" t="s">
        <v>30771</v>
      </c>
      <c r="I4173" s="561" t="s">
        <v>23270</v>
      </c>
      <c r="J4173" s="561" t="s">
        <v>7063</v>
      </c>
      <c r="K4173" s="562" t="s">
        <v>7809</v>
      </c>
      <c r="L4173" s="561" t="s">
        <v>25</v>
      </c>
    </row>
    <row r="4174" spans="1:12" x14ac:dyDescent="0.25">
      <c r="A4174" s="561" t="s">
        <v>3412</v>
      </c>
      <c r="B4174" s="561" t="s">
        <v>3413</v>
      </c>
      <c r="C4174" s="561" t="s">
        <v>2763</v>
      </c>
      <c r="D4174" s="561" t="s">
        <v>3655</v>
      </c>
      <c r="E4174" s="562" t="s">
        <v>22</v>
      </c>
      <c r="F4174" s="561" t="s">
        <v>22</v>
      </c>
      <c r="G4174" s="561" t="s">
        <v>30772</v>
      </c>
      <c r="H4174" s="561" t="s">
        <v>30773</v>
      </c>
      <c r="I4174" s="561" t="s">
        <v>23270</v>
      </c>
      <c r="J4174" s="561" t="s">
        <v>7063</v>
      </c>
      <c r="K4174" s="562" t="s">
        <v>30774</v>
      </c>
      <c r="L4174" s="561" t="s">
        <v>25</v>
      </c>
    </row>
    <row r="4175" spans="1:12" x14ac:dyDescent="0.25">
      <c r="A4175" s="561" t="s">
        <v>3412</v>
      </c>
      <c r="B4175" s="561" t="s">
        <v>3413</v>
      </c>
      <c r="C4175" s="561" t="s">
        <v>2763</v>
      </c>
      <c r="D4175" s="561" t="s">
        <v>3655</v>
      </c>
      <c r="E4175" s="562" t="s">
        <v>22</v>
      </c>
      <c r="F4175" s="561" t="s">
        <v>22</v>
      </c>
      <c r="G4175" s="561" t="s">
        <v>30775</v>
      </c>
      <c r="H4175" s="561" t="s">
        <v>30776</v>
      </c>
      <c r="I4175" s="561" t="s">
        <v>23270</v>
      </c>
      <c r="J4175" s="561" t="s">
        <v>7063</v>
      </c>
      <c r="K4175" s="562" t="s">
        <v>233</v>
      </c>
      <c r="L4175" s="561" t="s">
        <v>25</v>
      </c>
    </row>
    <row r="4176" spans="1:12" x14ac:dyDescent="0.25">
      <c r="A4176" s="561" t="s">
        <v>3412</v>
      </c>
      <c r="B4176" s="561" t="s">
        <v>3413</v>
      </c>
      <c r="C4176" s="561" t="s">
        <v>2763</v>
      </c>
      <c r="D4176" s="561" t="s">
        <v>3655</v>
      </c>
      <c r="E4176" s="562" t="s">
        <v>22</v>
      </c>
      <c r="F4176" s="561" t="s">
        <v>22</v>
      </c>
      <c r="G4176" s="561" t="s">
        <v>30777</v>
      </c>
      <c r="H4176" s="561" t="s">
        <v>30778</v>
      </c>
      <c r="I4176" s="561" t="s">
        <v>23270</v>
      </c>
      <c r="J4176" s="561" t="s">
        <v>7063</v>
      </c>
      <c r="K4176" s="562" t="s">
        <v>30779</v>
      </c>
      <c r="L4176" s="561" t="s">
        <v>25</v>
      </c>
    </row>
    <row r="4177" spans="1:12" x14ac:dyDescent="0.25">
      <c r="A4177" s="561" t="s">
        <v>3412</v>
      </c>
      <c r="B4177" s="561" t="s">
        <v>3413</v>
      </c>
      <c r="C4177" s="561" t="s">
        <v>2763</v>
      </c>
      <c r="D4177" s="561" t="s">
        <v>3655</v>
      </c>
      <c r="E4177" s="562" t="s">
        <v>22</v>
      </c>
      <c r="F4177" s="561" t="s">
        <v>22</v>
      </c>
      <c r="G4177" s="561" t="s">
        <v>30780</v>
      </c>
      <c r="H4177" s="561" t="s">
        <v>30781</v>
      </c>
      <c r="I4177" s="561" t="s">
        <v>23270</v>
      </c>
      <c r="J4177" s="561" t="s">
        <v>7063</v>
      </c>
      <c r="K4177" s="562" t="s">
        <v>30782</v>
      </c>
      <c r="L4177" s="561" t="s">
        <v>25</v>
      </c>
    </row>
    <row r="4178" spans="1:12" x14ac:dyDescent="0.25">
      <c r="A4178" s="561" t="s">
        <v>3412</v>
      </c>
      <c r="B4178" s="561" t="s">
        <v>3413</v>
      </c>
      <c r="C4178" s="561" t="s">
        <v>2763</v>
      </c>
      <c r="D4178" s="561" t="s">
        <v>3655</v>
      </c>
      <c r="E4178" s="562" t="s">
        <v>22</v>
      </c>
      <c r="F4178" s="561" t="s">
        <v>22</v>
      </c>
      <c r="G4178" s="561" t="s">
        <v>30783</v>
      </c>
      <c r="H4178" s="561" t="s">
        <v>30784</v>
      </c>
      <c r="I4178" s="561" t="s">
        <v>23270</v>
      </c>
      <c r="J4178" s="561" t="s">
        <v>7063</v>
      </c>
      <c r="K4178" s="562" t="s">
        <v>30785</v>
      </c>
      <c r="L4178" s="561" t="s">
        <v>25</v>
      </c>
    </row>
    <row r="4179" spans="1:12" x14ac:dyDescent="0.25">
      <c r="A4179" s="561" t="s">
        <v>3412</v>
      </c>
      <c r="B4179" s="561" t="s">
        <v>3413</v>
      </c>
      <c r="C4179" s="561" t="s">
        <v>2763</v>
      </c>
      <c r="D4179" s="561" t="s">
        <v>3655</v>
      </c>
      <c r="E4179" s="562" t="s">
        <v>22</v>
      </c>
      <c r="F4179" s="561" t="s">
        <v>22</v>
      </c>
      <c r="G4179" s="561" t="s">
        <v>30786</v>
      </c>
      <c r="H4179" s="561" t="s">
        <v>30787</v>
      </c>
      <c r="I4179" s="561" t="s">
        <v>23270</v>
      </c>
      <c r="J4179" s="561" t="s">
        <v>7063</v>
      </c>
      <c r="K4179" s="562" t="s">
        <v>30788</v>
      </c>
      <c r="L4179" s="561" t="s">
        <v>25</v>
      </c>
    </row>
    <row r="4180" spans="1:12" x14ac:dyDescent="0.25">
      <c r="A4180" s="561" t="s">
        <v>3412</v>
      </c>
      <c r="B4180" s="561" t="s">
        <v>3413</v>
      </c>
      <c r="C4180" s="561" t="s">
        <v>2763</v>
      </c>
      <c r="D4180" s="561" t="s">
        <v>3655</v>
      </c>
      <c r="E4180" s="562" t="s">
        <v>22</v>
      </c>
      <c r="F4180" s="561" t="s">
        <v>22</v>
      </c>
      <c r="G4180" s="561" t="s">
        <v>30789</v>
      </c>
      <c r="H4180" s="561" t="s">
        <v>30790</v>
      </c>
      <c r="I4180" s="561" t="s">
        <v>23270</v>
      </c>
      <c r="J4180" s="561" t="s">
        <v>7063</v>
      </c>
      <c r="K4180" s="562" t="s">
        <v>30791</v>
      </c>
      <c r="L4180" s="561" t="s">
        <v>25</v>
      </c>
    </row>
    <row r="4181" spans="1:12" x14ac:dyDescent="0.25">
      <c r="A4181" s="561" t="s">
        <v>3412</v>
      </c>
      <c r="B4181" s="561" t="s">
        <v>3413</v>
      </c>
      <c r="C4181" s="561" t="s">
        <v>2763</v>
      </c>
      <c r="D4181" s="561" t="s">
        <v>3655</v>
      </c>
      <c r="E4181" s="562" t="s">
        <v>22</v>
      </c>
      <c r="F4181" s="561" t="s">
        <v>22</v>
      </c>
      <c r="G4181" s="561" t="s">
        <v>30792</v>
      </c>
      <c r="H4181" s="561" t="s">
        <v>30793</v>
      </c>
      <c r="I4181" s="561" t="s">
        <v>23270</v>
      </c>
      <c r="J4181" s="561" t="s">
        <v>7063</v>
      </c>
      <c r="K4181" s="562" t="s">
        <v>8433</v>
      </c>
      <c r="L4181" s="561" t="s">
        <v>25</v>
      </c>
    </row>
    <row r="4182" spans="1:12" x14ac:dyDescent="0.25">
      <c r="A4182" s="561" t="s">
        <v>3412</v>
      </c>
      <c r="B4182" s="561" t="s">
        <v>3413</v>
      </c>
      <c r="C4182" s="561" t="s">
        <v>2763</v>
      </c>
      <c r="D4182" s="561" t="s">
        <v>3655</v>
      </c>
      <c r="E4182" s="562" t="s">
        <v>22</v>
      </c>
      <c r="F4182" s="561" t="s">
        <v>22</v>
      </c>
      <c r="G4182" s="561" t="s">
        <v>30794</v>
      </c>
      <c r="H4182" s="561" t="s">
        <v>30795</v>
      </c>
      <c r="I4182" s="561" t="s">
        <v>23270</v>
      </c>
      <c r="J4182" s="561" t="s">
        <v>7063</v>
      </c>
      <c r="K4182" s="562" t="s">
        <v>30796</v>
      </c>
      <c r="L4182" s="561" t="s">
        <v>25</v>
      </c>
    </row>
    <row r="4183" spans="1:12" x14ac:dyDescent="0.25">
      <c r="A4183" s="561" t="s">
        <v>3412</v>
      </c>
      <c r="B4183" s="561" t="s">
        <v>3413</v>
      </c>
      <c r="C4183" s="561" t="s">
        <v>2763</v>
      </c>
      <c r="D4183" s="561" t="s">
        <v>3655</v>
      </c>
      <c r="E4183" s="562" t="s">
        <v>22</v>
      </c>
      <c r="F4183" s="561" t="s">
        <v>22</v>
      </c>
      <c r="G4183" s="561" t="s">
        <v>30797</v>
      </c>
      <c r="H4183" s="561" t="s">
        <v>30798</v>
      </c>
      <c r="I4183" s="561" t="s">
        <v>23270</v>
      </c>
      <c r="J4183" s="561" t="s">
        <v>7063</v>
      </c>
      <c r="K4183" s="562" t="s">
        <v>30799</v>
      </c>
      <c r="L4183" s="561" t="s">
        <v>25</v>
      </c>
    </row>
    <row r="4184" spans="1:12" x14ac:dyDescent="0.25">
      <c r="A4184" s="561" t="s">
        <v>3412</v>
      </c>
      <c r="B4184" s="561" t="s">
        <v>3413</v>
      </c>
      <c r="C4184" s="561" t="s">
        <v>2763</v>
      </c>
      <c r="D4184" s="561" t="s">
        <v>3655</v>
      </c>
      <c r="E4184" s="562" t="s">
        <v>22</v>
      </c>
      <c r="F4184" s="561" t="s">
        <v>22</v>
      </c>
      <c r="G4184" s="561" t="s">
        <v>30800</v>
      </c>
      <c r="H4184" s="561" t="s">
        <v>30801</v>
      </c>
      <c r="I4184" s="561" t="s">
        <v>23270</v>
      </c>
      <c r="J4184" s="561" t="s">
        <v>7063</v>
      </c>
      <c r="K4184" s="562" t="s">
        <v>7889</v>
      </c>
      <c r="L4184" s="561" t="s">
        <v>25</v>
      </c>
    </row>
    <row r="4185" spans="1:12" x14ac:dyDescent="0.25">
      <c r="A4185" s="561" t="s">
        <v>3412</v>
      </c>
      <c r="B4185" s="561" t="s">
        <v>3413</v>
      </c>
      <c r="C4185" s="561" t="s">
        <v>2763</v>
      </c>
      <c r="D4185" s="561" t="s">
        <v>3655</v>
      </c>
      <c r="E4185" s="562" t="s">
        <v>22</v>
      </c>
      <c r="F4185" s="561" t="s">
        <v>22</v>
      </c>
      <c r="G4185" s="561" t="s">
        <v>30802</v>
      </c>
      <c r="H4185" s="561" t="s">
        <v>30803</v>
      </c>
      <c r="I4185" s="561" t="s">
        <v>23270</v>
      </c>
      <c r="J4185" s="561" t="s">
        <v>7063</v>
      </c>
      <c r="K4185" s="562" t="s">
        <v>8525</v>
      </c>
      <c r="L4185" s="561" t="s">
        <v>25</v>
      </c>
    </row>
    <row r="4186" spans="1:12" x14ac:dyDescent="0.25">
      <c r="A4186" s="561" t="s">
        <v>3412</v>
      </c>
      <c r="B4186" s="561" t="s">
        <v>3413</v>
      </c>
      <c r="C4186" s="561" t="s">
        <v>2763</v>
      </c>
      <c r="D4186" s="561" t="s">
        <v>3655</v>
      </c>
      <c r="E4186" s="562" t="s">
        <v>22</v>
      </c>
      <c r="F4186" s="561" t="s">
        <v>22</v>
      </c>
      <c r="G4186" s="561" t="s">
        <v>30804</v>
      </c>
      <c r="H4186" s="561" t="s">
        <v>30805</v>
      </c>
      <c r="I4186" s="561" t="s">
        <v>23270</v>
      </c>
      <c r="J4186" s="561" t="s">
        <v>7063</v>
      </c>
      <c r="K4186" s="562" t="s">
        <v>30806</v>
      </c>
      <c r="L4186" s="561" t="s">
        <v>25</v>
      </c>
    </row>
    <row r="4187" spans="1:12" x14ac:dyDescent="0.25">
      <c r="A4187" s="561" t="s">
        <v>3412</v>
      </c>
      <c r="B4187" s="561" t="s">
        <v>3413</v>
      </c>
      <c r="C4187" s="561" t="s">
        <v>2763</v>
      </c>
      <c r="D4187" s="561" t="s">
        <v>3655</v>
      </c>
      <c r="E4187" s="562" t="s">
        <v>22</v>
      </c>
      <c r="F4187" s="561" t="s">
        <v>22</v>
      </c>
      <c r="G4187" s="561" t="s">
        <v>30807</v>
      </c>
      <c r="H4187" s="561" t="s">
        <v>30808</v>
      </c>
      <c r="I4187" s="561" t="s">
        <v>23270</v>
      </c>
      <c r="J4187" s="561" t="s">
        <v>7063</v>
      </c>
      <c r="K4187" s="562" t="s">
        <v>30809</v>
      </c>
      <c r="L4187" s="561" t="s">
        <v>25</v>
      </c>
    </row>
    <row r="4188" spans="1:12" x14ac:dyDescent="0.25">
      <c r="A4188" s="561" t="s">
        <v>3412</v>
      </c>
      <c r="B4188" s="561" t="s">
        <v>3413</v>
      </c>
      <c r="C4188" s="561" t="s">
        <v>2763</v>
      </c>
      <c r="D4188" s="561" t="s">
        <v>3655</v>
      </c>
      <c r="E4188" s="562" t="s">
        <v>22</v>
      </c>
      <c r="F4188" s="561" t="s">
        <v>22</v>
      </c>
      <c r="G4188" s="561" t="s">
        <v>30810</v>
      </c>
      <c r="H4188" s="561" t="s">
        <v>30811</v>
      </c>
      <c r="I4188" s="561" t="s">
        <v>23270</v>
      </c>
      <c r="J4188" s="561" t="s">
        <v>7063</v>
      </c>
      <c r="K4188" s="562" t="s">
        <v>30812</v>
      </c>
      <c r="L4188" s="561" t="s">
        <v>25</v>
      </c>
    </row>
    <row r="4189" spans="1:12" x14ac:dyDescent="0.25">
      <c r="A4189" s="561" t="s">
        <v>3412</v>
      </c>
      <c r="B4189" s="561" t="s">
        <v>3413</v>
      </c>
      <c r="C4189" s="561" t="s">
        <v>2763</v>
      </c>
      <c r="D4189" s="561" t="s">
        <v>3655</v>
      </c>
      <c r="E4189" s="562" t="s">
        <v>22</v>
      </c>
      <c r="F4189" s="561" t="s">
        <v>22</v>
      </c>
      <c r="G4189" s="561" t="s">
        <v>30813</v>
      </c>
      <c r="H4189" s="561" t="s">
        <v>30814</v>
      </c>
      <c r="I4189" s="561" t="s">
        <v>23270</v>
      </c>
      <c r="J4189" s="561" t="s">
        <v>7063</v>
      </c>
      <c r="K4189" s="562" t="s">
        <v>30815</v>
      </c>
      <c r="L4189" s="561" t="s">
        <v>25</v>
      </c>
    </row>
    <row r="4190" spans="1:12" x14ac:dyDescent="0.25">
      <c r="A4190" s="561" t="s">
        <v>3412</v>
      </c>
      <c r="B4190" s="561" t="s">
        <v>3413</v>
      </c>
      <c r="C4190" s="561" t="s">
        <v>2763</v>
      </c>
      <c r="D4190" s="561" t="s">
        <v>3655</v>
      </c>
      <c r="E4190" s="562" t="s">
        <v>22</v>
      </c>
      <c r="F4190" s="561" t="s">
        <v>22</v>
      </c>
      <c r="G4190" s="561" t="s">
        <v>30816</v>
      </c>
      <c r="H4190" s="561" t="s">
        <v>30817</v>
      </c>
      <c r="I4190" s="561" t="s">
        <v>23270</v>
      </c>
      <c r="J4190" s="561" t="s">
        <v>7063</v>
      </c>
      <c r="K4190" s="562" t="s">
        <v>30818</v>
      </c>
      <c r="L4190" s="561" t="s">
        <v>25</v>
      </c>
    </row>
    <row r="4191" spans="1:12" x14ac:dyDescent="0.25">
      <c r="A4191" s="561" t="s">
        <v>3412</v>
      </c>
      <c r="B4191" s="561" t="s">
        <v>3413</v>
      </c>
      <c r="C4191" s="561" t="s">
        <v>2763</v>
      </c>
      <c r="D4191" s="561" t="s">
        <v>3655</v>
      </c>
      <c r="E4191" s="562" t="s">
        <v>22</v>
      </c>
      <c r="F4191" s="561" t="s">
        <v>22</v>
      </c>
      <c r="G4191" s="561" t="s">
        <v>30819</v>
      </c>
      <c r="H4191" s="561" t="s">
        <v>30820</v>
      </c>
      <c r="I4191" s="561" t="s">
        <v>23270</v>
      </c>
      <c r="J4191" s="561" t="s">
        <v>7063</v>
      </c>
      <c r="K4191" s="562" t="s">
        <v>7111</v>
      </c>
      <c r="L4191" s="561" t="s">
        <v>25</v>
      </c>
    </row>
    <row r="4192" spans="1:12" x14ac:dyDescent="0.25">
      <c r="A4192" s="561" t="s">
        <v>3412</v>
      </c>
      <c r="B4192" s="561" t="s">
        <v>3413</v>
      </c>
      <c r="C4192" s="561" t="s">
        <v>2763</v>
      </c>
      <c r="D4192" s="561" t="s">
        <v>3655</v>
      </c>
      <c r="E4192" s="562" t="s">
        <v>22</v>
      </c>
      <c r="F4192" s="561" t="s">
        <v>22</v>
      </c>
      <c r="G4192" s="561" t="s">
        <v>30821</v>
      </c>
      <c r="H4192" s="561" t="s">
        <v>30822</v>
      </c>
      <c r="I4192" s="561" t="s">
        <v>23270</v>
      </c>
      <c r="J4192" s="561" t="s">
        <v>7063</v>
      </c>
      <c r="K4192" s="562" t="s">
        <v>30823</v>
      </c>
      <c r="L4192" s="561" t="s">
        <v>25</v>
      </c>
    </row>
    <row r="4193" spans="1:12" x14ac:dyDescent="0.25">
      <c r="A4193" s="561" t="s">
        <v>3412</v>
      </c>
      <c r="B4193" s="561" t="s">
        <v>3413</v>
      </c>
      <c r="C4193" s="561" t="s">
        <v>2763</v>
      </c>
      <c r="D4193" s="561" t="s">
        <v>3655</v>
      </c>
      <c r="E4193" s="562" t="s">
        <v>22</v>
      </c>
      <c r="F4193" s="561" t="s">
        <v>22</v>
      </c>
      <c r="G4193" s="561" t="s">
        <v>30824</v>
      </c>
      <c r="H4193" s="561" t="s">
        <v>30825</v>
      </c>
      <c r="I4193" s="561" t="s">
        <v>23270</v>
      </c>
      <c r="J4193" s="561" t="s">
        <v>7063</v>
      </c>
      <c r="K4193" s="562" t="s">
        <v>7270</v>
      </c>
      <c r="L4193" s="561" t="s">
        <v>25</v>
      </c>
    </row>
    <row r="4194" spans="1:12" x14ac:dyDescent="0.25">
      <c r="A4194" s="561" t="s">
        <v>3412</v>
      </c>
      <c r="B4194" s="561" t="s">
        <v>3413</v>
      </c>
      <c r="C4194" s="561" t="s">
        <v>2763</v>
      </c>
      <c r="D4194" s="561" t="s">
        <v>3655</v>
      </c>
      <c r="E4194" s="562" t="s">
        <v>22</v>
      </c>
      <c r="F4194" s="561" t="s">
        <v>22</v>
      </c>
      <c r="G4194" s="561" t="s">
        <v>30826</v>
      </c>
      <c r="H4194" s="561" t="s">
        <v>30827</v>
      </c>
      <c r="I4194" s="561" t="s">
        <v>23270</v>
      </c>
      <c r="J4194" s="561" t="s">
        <v>7063</v>
      </c>
      <c r="K4194" s="562" t="s">
        <v>30828</v>
      </c>
      <c r="L4194" s="561" t="s">
        <v>25</v>
      </c>
    </row>
    <row r="4195" spans="1:12" x14ac:dyDescent="0.25">
      <c r="A4195" s="561" t="s">
        <v>3412</v>
      </c>
      <c r="B4195" s="561" t="s">
        <v>3413</v>
      </c>
      <c r="C4195" s="561" t="s">
        <v>2763</v>
      </c>
      <c r="D4195" s="561" t="s">
        <v>3655</v>
      </c>
      <c r="E4195" s="562" t="s">
        <v>22</v>
      </c>
      <c r="F4195" s="561" t="s">
        <v>22</v>
      </c>
      <c r="G4195" s="561" t="s">
        <v>30829</v>
      </c>
      <c r="H4195" s="561" t="s">
        <v>30830</v>
      </c>
      <c r="I4195" s="561" t="s">
        <v>23270</v>
      </c>
      <c r="J4195" s="561" t="s">
        <v>7063</v>
      </c>
      <c r="K4195" s="562" t="s">
        <v>30831</v>
      </c>
      <c r="L4195" s="561" t="s">
        <v>25</v>
      </c>
    </row>
    <row r="4196" spans="1:12" x14ac:dyDescent="0.25">
      <c r="A4196" s="561" t="s">
        <v>3412</v>
      </c>
      <c r="B4196" s="561" t="s">
        <v>3413</v>
      </c>
      <c r="C4196" s="561" t="s">
        <v>2763</v>
      </c>
      <c r="D4196" s="561" t="s">
        <v>3655</v>
      </c>
      <c r="E4196" s="562" t="s">
        <v>22</v>
      </c>
      <c r="F4196" s="561" t="s">
        <v>22</v>
      </c>
      <c r="G4196" s="561" t="s">
        <v>30832</v>
      </c>
      <c r="H4196" s="561" t="s">
        <v>30833</v>
      </c>
      <c r="I4196" s="561" t="s">
        <v>23270</v>
      </c>
      <c r="J4196" s="561" t="s">
        <v>7063</v>
      </c>
      <c r="K4196" s="562" t="s">
        <v>30834</v>
      </c>
      <c r="L4196" s="561" t="s">
        <v>25</v>
      </c>
    </row>
    <row r="4197" spans="1:12" x14ac:dyDescent="0.25">
      <c r="A4197" s="561" t="s">
        <v>3412</v>
      </c>
      <c r="B4197" s="561" t="s">
        <v>3413</v>
      </c>
      <c r="C4197" s="561" t="s">
        <v>2763</v>
      </c>
      <c r="D4197" s="561" t="s">
        <v>3655</v>
      </c>
      <c r="E4197" s="562" t="s">
        <v>22</v>
      </c>
      <c r="F4197" s="561" t="s">
        <v>22</v>
      </c>
      <c r="G4197" s="561" t="s">
        <v>30835</v>
      </c>
      <c r="H4197" s="561" t="s">
        <v>30836</v>
      </c>
      <c r="I4197" s="561" t="s">
        <v>23270</v>
      </c>
      <c r="J4197" s="561" t="s">
        <v>7063</v>
      </c>
      <c r="K4197" s="562" t="s">
        <v>30837</v>
      </c>
      <c r="L4197" s="561" t="s">
        <v>25</v>
      </c>
    </row>
    <row r="4198" spans="1:12" x14ac:dyDescent="0.25">
      <c r="A4198" s="561" t="s">
        <v>3412</v>
      </c>
      <c r="B4198" s="561" t="s">
        <v>3413</v>
      </c>
      <c r="C4198" s="561" t="s">
        <v>2763</v>
      </c>
      <c r="D4198" s="561" t="s">
        <v>3655</v>
      </c>
      <c r="E4198" s="562" t="s">
        <v>22</v>
      </c>
      <c r="F4198" s="561" t="s">
        <v>22</v>
      </c>
      <c r="G4198" s="561" t="s">
        <v>30838</v>
      </c>
      <c r="H4198" s="561" t="s">
        <v>30839</v>
      </c>
      <c r="I4198" s="561" t="s">
        <v>23270</v>
      </c>
      <c r="J4198" s="561" t="s">
        <v>7063</v>
      </c>
      <c r="K4198" s="562" t="s">
        <v>5065</v>
      </c>
      <c r="L4198" s="561" t="s">
        <v>25</v>
      </c>
    </row>
    <row r="4199" spans="1:12" x14ac:dyDescent="0.25">
      <c r="A4199" s="561" t="s">
        <v>3412</v>
      </c>
      <c r="B4199" s="561" t="s">
        <v>3413</v>
      </c>
      <c r="C4199" s="561" t="s">
        <v>2763</v>
      </c>
      <c r="D4199" s="561" t="s">
        <v>3655</v>
      </c>
      <c r="E4199" s="562" t="s">
        <v>22</v>
      </c>
      <c r="F4199" s="561" t="s">
        <v>22</v>
      </c>
      <c r="G4199" s="561" t="s">
        <v>30840</v>
      </c>
      <c r="H4199" s="561" t="s">
        <v>30841</v>
      </c>
      <c r="I4199" s="561" t="s">
        <v>23270</v>
      </c>
      <c r="J4199" s="561" t="s">
        <v>7063</v>
      </c>
      <c r="K4199" s="562" t="s">
        <v>4925</v>
      </c>
      <c r="L4199" s="561" t="s">
        <v>25</v>
      </c>
    </row>
    <row r="4200" spans="1:12" x14ac:dyDescent="0.25">
      <c r="A4200" s="561" t="s">
        <v>3412</v>
      </c>
      <c r="B4200" s="561" t="s">
        <v>3413</v>
      </c>
      <c r="C4200" s="561" t="s">
        <v>2763</v>
      </c>
      <c r="D4200" s="561" t="s">
        <v>3655</v>
      </c>
      <c r="E4200" s="562" t="s">
        <v>22</v>
      </c>
      <c r="F4200" s="561" t="s">
        <v>22</v>
      </c>
      <c r="G4200" s="561" t="s">
        <v>30842</v>
      </c>
      <c r="H4200" s="561" t="s">
        <v>30843</v>
      </c>
      <c r="I4200" s="561" t="s">
        <v>23270</v>
      </c>
      <c r="J4200" s="561" t="s">
        <v>7063</v>
      </c>
      <c r="K4200" s="562" t="s">
        <v>25314</v>
      </c>
      <c r="L4200" s="561" t="s">
        <v>25</v>
      </c>
    </row>
    <row r="4201" spans="1:12" x14ac:dyDescent="0.25">
      <c r="A4201" s="561" t="s">
        <v>3412</v>
      </c>
      <c r="B4201" s="561" t="s">
        <v>3413</v>
      </c>
      <c r="C4201" s="561" t="s">
        <v>2763</v>
      </c>
      <c r="D4201" s="561" t="s">
        <v>3655</v>
      </c>
      <c r="E4201" s="562" t="s">
        <v>22</v>
      </c>
      <c r="F4201" s="561" t="s">
        <v>22</v>
      </c>
      <c r="G4201" s="561" t="s">
        <v>30844</v>
      </c>
      <c r="H4201" s="561" t="s">
        <v>30845</v>
      </c>
      <c r="I4201" s="561" t="s">
        <v>23270</v>
      </c>
      <c r="J4201" s="561" t="s">
        <v>7063</v>
      </c>
      <c r="K4201" s="562" t="s">
        <v>5009</v>
      </c>
      <c r="L4201" s="561" t="s">
        <v>25</v>
      </c>
    </row>
    <row r="4202" spans="1:12" x14ac:dyDescent="0.25">
      <c r="A4202" s="561" t="s">
        <v>3412</v>
      </c>
      <c r="B4202" s="561" t="s">
        <v>3413</v>
      </c>
      <c r="C4202" s="561" t="s">
        <v>2763</v>
      </c>
      <c r="D4202" s="561" t="s">
        <v>3655</v>
      </c>
      <c r="E4202" s="562" t="s">
        <v>22</v>
      </c>
      <c r="F4202" s="561" t="s">
        <v>22</v>
      </c>
      <c r="G4202" s="561" t="s">
        <v>30846</v>
      </c>
      <c r="H4202" s="561" t="s">
        <v>30847</v>
      </c>
      <c r="I4202" s="561" t="s">
        <v>23270</v>
      </c>
      <c r="J4202" s="561" t="s">
        <v>7063</v>
      </c>
      <c r="K4202" s="562" t="s">
        <v>8307</v>
      </c>
      <c r="L4202" s="561" t="s">
        <v>25</v>
      </c>
    </row>
    <row r="4203" spans="1:12" x14ac:dyDescent="0.25">
      <c r="A4203" s="561" t="s">
        <v>3412</v>
      </c>
      <c r="B4203" s="561" t="s">
        <v>3413</v>
      </c>
      <c r="C4203" s="561" t="s">
        <v>2763</v>
      </c>
      <c r="D4203" s="561" t="s">
        <v>3655</v>
      </c>
      <c r="E4203" s="562" t="s">
        <v>22</v>
      </c>
      <c r="F4203" s="561" t="s">
        <v>22</v>
      </c>
      <c r="G4203" s="561" t="s">
        <v>30848</v>
      </c>
      <c r="H4203" s="561" t="s">
        <v>30849</v>
      </c>
      <c r="I4203" s="561" t="s">
        <v>23270</v>
      </c>
      <c r="J4203" s="561" t="s">
        <v>7063</v>
      </c>
      <c r="K4203" s="562" t="s">
        <v>28410</v>
      </c>
      <c r="L4203" s="561" t="s">
        <v>25</v>
      </c>
    </row>
    <row r="4204" spans="1:12" x14ac:dyDescent="0.25">
      <c r="A4204" s="561" t="s">
        <v>3412</v>
      </c>
      <c r="B4204" s="561" t="s">
        <v>3413</v>
      </c>
      <c r="C4204" s="561" t="s">
        <v>2763</v>
      </c>
      <c r="D4204" s="561" t="s">
        <v>3655</v>
      </c>
      <c r="E4204" s="562" t="s">
        <v>22</v>
      </c>
      <c r="F4204" s="561" t="s">
        <v>22</v>
      </c>
      <c r="G4204" s="561" t="s">
        <v>30850</v>
      </c>
      <c r="H4204" s="561" t="s">
        <v>30851</v>
      </c>
      <c r="I4204" s="561" t="s">
        <v>23270</v>
      </c>
      <c r="J4204" s="561" t="s">
        <v>7063</v>
      </c>
      <c r="K4204" s="562" t="s">
        <v>6619</v>
      </c>
      <c r="L4204" s="561" t="s">
        <v>25</v>
      </c>
    </row>
    <row r="4205" spans="1:12" x14ac:dyDescent="0.25">
      <c r="A4205" s="561" t="s">
        <v>3412</v>
      </c>
      <c r="B4205" s="561" t="s">
        <v>3413</v>
      </c>
      <c r="C4205" s="561" t="s">
        <v>2763</v>
      </c>
      <c r="D4205" s="561" t="s">
        <v>3655</v>
      </c>
      <c r="E4205" s="562" t="s">
        <v>22</v>
      </c>
      <c r="F4205" s="561" t="s">
        <v>22</v>
      </c>
      <c r="G4205" s="561" t="s">
        <v>30852</v>
      </c>
      <c r="H4205" s="561" t="s">
        <v>30853</v>
      </c>
      <c r="I4205" s="561" t="s">
        <v>23270</v>
      </c>
      <c r="J4205" s="561" t="s">
        <v>7063</v>
      </c>
      <c r="K4205" s="562" t="s">
        <v>2204</v>
      </c>
      <c r="L4205" s="561" t="s">
        <v>25</v>
      </c>
    </row>
    <row r="4206" spans="1:12" x14ac:dyDescent="0.25">
      <c r="A4206" s="561" t="s">
        <v>3412</v>
      </c>
      <c r="B4206" s="561" t="s">
        <v>3413</v>
      </c>
      <c r="C4206" s="561" t="s">
        <v>2763</v>
      </c>
      <c r="D4206" s="561" t="s">
        <v>3655</v>
      </c>
      <c r="E4206" s="562" t="s">
        <v>22</v>
      </c>
      <c r="F4206" s="561" t="s">
        <v>22</v>
      </c>
      <c r="G4206" s="561" t="s">
        <v>30854</v>
      </c>
      <c r="H4206" s="561" t="s">
        <v>30855</v>
      </c>
      <c r="I4206" s="561" t="s">
        <v>23270</v>
      </c>
      <c r="J4206" s="561" t="s">
        <v>7063</v>
      </c>
      <c r="K4206" s="562" t="s">
        <v>30856</v>
      </c>
      <c r="L4206" s="561" t="s">
        <v>25</v>
      </c>
    </row>
    <row r="4207" spans="1:12" x14ac:dyDescent="0.25">
      <c r="A4207" s="561" t="s">
        <v>3412</v>
      </c>
      <c r="B4207" s="561" t="s">
        <v>3413</v>
      </c>
      <c r="C4207" s="561" t="s">
        <v>2763</v>
      </c>
      <c r="D4207" s="561" t="s">
        <v>3655</v>
      </c>
      <c r="E4207" s="562" t="s">
        <v>22</v>
      </c>
      <c r="F4207" s="561" t="s">
        <v>22</v>
      </c>
      <c r="G4207" s="561" t="s">
        <v>30857</v>
      </c>
      <c r="H4207" s="561" t="s">
        <v>30858</v>
      </c>
      <c r="I4207" s="561" t="s">
        <v>23270</v>
      </c>
      <c r="J4207" s="561" t="s">
        <v>7063</v>
      </c>
      <c r="K4207" s="562" t="s">
        <v>1584</v>
      </c>
      <c r="L4207" s="561" t="s">
        <v>25</v>
      </c>
    </row>
    <row r="4208" spans="1:12" x14ac:dyDescent="0.25">
      <c r="A4208" s="561" t="s">
        <v>3412</v>
      </c>
      <c r="B4208" s="561" t="s">
        <v>3413</v>
      </c>
      <c r="C4208" s="561" t="s">
        <v>2763</v>
      </c>
      <c r="D4208" s="561" t="s">
        <v>3655</v>
      </c>
      <c r="E4208" s="562" t="s">
        <v>22</v>
      </c>
      <c r="F4208" s="561" t="s">
        <v>22</v>
      </c>
      <c r="G4208" s="561" t="s">
        <v>30859</v>
      </c>
      <c r="H4208" s="561" t="s">
        <v>30860</v>
      </c>
      <c r="I4208" s="561" t="s">
        <v>23270</v>
      </c>
      <c r="J4208" s="561" t="s">
        <v>7063</v>
      </c>
      <c r="K4208" s="562" t="s">
        <v>27363</v>
      </c>
      <c r="L4208" s="561" t="s">
        <v>25</v>
      </c>
    </row>
    <row r="4209" spans="1:12" x14ac:dyDescent="0.25">
      <c r="A4209" s="561" t="s">
        <v>3412</v>
      </c>
      <c r="B4209" s="561" t="s">
        <v>3413</v>
      </c>
      <c r="C4209" s="561" t="s">
        <v>2763</v>
      </c>
      <c r="D4209" s="561" t="s">
        <v>3655</v>
      </c>
      <c r="E4209" s="562" t="s">
        <v>22</v>
      </c>
      <c r="F4209" s="561" t="s">
        <v>22</v>
      </c>
      <c r="G4209" s="561" t="s">
        <v>30861</v>
      </c>
      <c r="H4209" s="561" t="s">
        <v>30862</v>
      </c>
      <c r="I4209" s="561" t="s">
        <v>23270</v>
      </c>
      <c r="J4209" s="561" t="s">
        <v>7063</v>
      </c>
      <c r="K4209" s="562" t="s">
        <v>30863</v>
      </c>
      <c r="L4209" s="561" t="s">
        <v>25</v>
      </c>
    </row>
    <row r="4210" spans="1:12" x14ac:dyDescent="0.25">
      <c r="A4210" s="561" t="s">
        <v>3412</v>
      </c>
      <c r="B4210" s="561" t="s">
        <v>3413</v>
      </c>
      <c r="C4210" s="561" t="s">
        <v>2763</v>
      </c>
      <c r="D4210" s="561" t="s">
        <v>3655</v>
      </c>
      <c r="E4210" s="562" t="s">
        <v>22</v>
      </c>
      <c r="F4210" s="561" t="s">
        <v>22</v>
      </c>
      <c r="G4210" s="561" t="s">
        <v>30864</v>
      </c>
      <c r="H4210" s="561" t="s">
        <v>30865</v>
      </c>
      <c r="I4210" s="561" t="s">
        <v>23270</v>
      </c>
      <c r="J4210" s="561" t="s">
        <v>7063</v>
      </c>
      <c r="K4210" s="562" t="s">
        <v>30866</v>
      </c>
      <c r="L4210" s="561" t="s">
        <v>25</v>
      </c>
    </row>
    <row r="4211" spans="1:12" x14ac:dyDescent="0.25">
      <c r="A4211" s="561" t="s">
        <v>3412</v>
      </c>
      <c r="B4211" s="561" t="s">
        <v>3413</v>
      </c>
      <c r="C4211" s="561" t="s">
        <v>2763</v>
      </c>
      <c r="D4211" s="561" t="s">
        <v>3655</v>
      </c>
      <c r="E4211" s="562" t="s">
        <v>22</v>
      </c>
      <c r="F4211" s="561" t="s">
        <v>22</v>
      </c>
      <c r="G4211" s="561" t="s">
        <v>30867</v>
      </c>
      <c r="H4211" s="561" t="s">
        <v>30868</v>
      </c>
      <c r="I4211" s="561" t="s">
        <v>23270</v>
      </c>
      <c r="J4211" s="561" t="s">
        <v>7063</v>
      </c>
      <c r="K4211" s="562" t="s">
        <v>23275</v>
      </c>
      <c r="L4211" s="561" t="s">
        <v>25</v>
      </c>
    </row>
    <row r="4212" spans="1:12" x14ac:dyDescent="0.25">
      <c r="A4212" s="561" t="s">
        <v>3412</v>
      </c>
      <c r="B4212" s="561" t="s">
        <v>3413</v>
      </c>
      <c r="C4212" s="561" t="s">
        <v>2763</v>
      </c>
      <c r="D4212" s="561" t="s">
        <v>3655</v>
      </c>
      <c r="E4212" s="562" t="s">
        <v>22</v>
      </c>
      <c r="F4212" s="561" t="s">
        <v>22</v>
      </c>
      <c r="G4212" s="561" t="s">
        <v>30869</v>
      </c>
      <c r="H4212" s="561" t="s">
        <v>30870</v>
      </c>
      <c r="I4212" s="561" t="s">
        <v>23270</v>
      </c>
      <c r="J4212" s="561" t="s">
        <v>7063</v>
      </c>
      <c r="K4212" s="562" t="s">
        <v>30871</v>
      </c>
      <c r="L4212" s="561" t="s">
        <v>25</v>
      </c>
    </row>
    <row r="4213" spans="1:12" x14ac:dyDescent="0.25">
      <c r="A4213" s="561" t="s">
        <v>3412</v>
      </c>
      <c r="B4213" s="561" t="s">
        <v>3413</v>
      </c>
      <c r="C4213" s="561" t="s">
        <v>2763</v>
      </c>
      <c r="D4213" s="561" t="s">
        <v>3655</v>
      </c>
      <c r="E4213" s="562" t="s">
        <v>22</v>
      </c>
      <c r="F4213" s="561" t="s">
        <v>22</v>
      </c>
      <c r="G4213" s="561" t="s">
        <v>30872</v>
      </c>
      <c r="H4213" s="561" t="s">
        <v>30873</v>
      </c>
      <c r="I4213" s="561" t="s">
        <v>23270</v>
      </c>
      <c r="J4213" s="561" t="s">
        <v>7063</v>
      </c>
      <c r="K4213" s="562" t="s">
        <v>30874</v>
      </c>
      <c r="L4213" s="561" t="s">
        <v>25</v>
      </c>
    </row>
    <row r="4214" spans="1:12" x14ac:dyDescent="0.25">
      <c r="A4214" s="561" t="s">
        <v>3412</v>
      </c>
      <c r="B4214" s="561" t="s">
        <v>3413</v>
      </c>
      <c r="C4214" s="561" t="s">
        <v>2763</v>
      </c>
      <c r="D4214" s="561" t="s">
        <v>3655</v>
      </c>
      <c r="E4214" s="562" t="s">
        <v>22</v>
      </c>
      <c r="F4214" s="561" t="s">
        <v>22</v>
      </c>
      <c r="G4214" s="561" t="s">
        <v>30875</v>
      </c>
      <c r="H4214" s="561" t="s">
        <v>30876</v>
      </c>
      <c r="I4214" s="561" t="s">
        <v>23270</v>
      </c>
      <c r="J4214" s="561" t="s">
        <v>7063</v>
      </c>
      <c r="K4214" s="562" t="s">
        <v>30877</v>
      </c>
      <c r="L4214" s="561" t="s">
        <v>25</v>
      </c>
    </row>
    <row r="4215" spans="1:12" x14ac:dyDescent="0.25">
      <c r="A4215" s="561" t="s">
        <v>3412</v>
      </c>
      <c r="B4215" s="561" t="s">
        <v>3413</v>
      </c>
      <c r="C4215" s="561" t="s">
        <v>2763</v>
      </c>
      <c r="D4215" s="561" t="s">
        <v>3655</v>
      </c>
      <c r="E4215" s="562" t="s">
        <v>22</v>
      </c>
      <c r="F4215" s="561" t="s">
        <v>22</v>
      </c>
      <c r="G4215" s="561" t="s">
        <v>30878</v>
      </c>
      <c r="H4215" s="561" t="s">
        <v>30879</v>
      </c>
      <c r="I4215" s="561" t="s">
        <v>23270</v>
      </c>
      <c r="J4215" s="561" t="s">
        <v>7063</v>
      </c>
      <c r="K4215" s="562" t="s">
        <v>30880</v>
      </c>
      <c r="L4215" s="561" t="s">
        <v>25</v>
      </c>
    </row>
    <row r="4216" spans="1:12" x14ac:dyDescent="0.25">
      <c r="A4216" s="561" t="s">
        <v>3412</v>
      </c>
      <c r="B4216" s="561" t="s">
        <v>3413</v>
      </c>
      <c r="C4216" s="561" t="s">
        <v>2763</v>
      </c>
      <c r="D4216" s="561" t="s">
        <v>3655</v>
      </c>
      <c r="E4216" s="562" t="s">
        <v>22</v>
      </c>
      <c r="F4216" s="561" t="s">
        <v>22</v>
      </c>
      <c r="G4216" s="561" t="s">
        <v>30881</v>
      </c>
      <c r="H4216" s="561" t="s">
        <v>30882</v>
      </c>
      <c r="I4216" s="561" t="s">
        <v>23270</v>
      </c>
      <c r="J4216" s="561" t="s">
        <v>7063</v>
      </c>
      <c r="K4216" s="562" t="s">
        <v>30883</v>
      </c>
      <c r="L4216" s="561" t="s">
        <v>25</v>
      </c>
    </row>
    <row r="4217" spans="1:12" x14ac:dyDescent="0.25">
      <c r="A4217" s="561" t="s">
        <v>3412</v>
      </c>
      <c r="B4217" s="561" t="s">
        <v>3413</v>
      </c>
      <c r="C4217" s="561" t="s">
        <v>2763</v>
      </c>
      <c r="D4217" s="561" t="s">
        <v>3655</v>
      </c>
      <c r="E4217" s="562" t="s">
        <v>22</v>
      </c>
      <c r="F4217" s="561" t="s">
        <v>22</v>
      </c>
      <c r="G4217" s="561" t="s">
        <v>30884</v>
      </c>
      <c r="H4217" s="561" t="s">
        <v>30885</v>
      </c>
      <c r="I4217" s="561" t="s">
        <v>23270</v>
      </c>
      <c r="J4217" s="561" t="s">
        <v>7063</v>
      </c>
      <c r="K4217" s="562" t="s">
        <v>8681</v>
      </c>
      <c r="L4217" s="561" t="s">
        <v>25</v>
      </c>
    </row>
    <row r="4218" spans="1:12" x14ac:dyDescent="0.25">
      <c r="A4218" s="561" t="s">
        <v>3412</v>
      </c>
      <c r="B4218" s="561" t="s">
        <v>3413</v>
      </c>
      <c r="C4218" s="561" t="s">
        <v>2763</v>
      </c>
      <c r="D4218" s="561" t="s">
        <v>3655</v>
      </c>
      <c r="E4218" s="562" t="s">
        <v>22</v>
      </c>
      <c r="F4218" s="561" t="s">
        <v>22</v>
      </c>
      <c r="G4218" s="561" t="s">
        <v>30886</v>
      </c>
      <c r="H4218" s="561" t="s">
        <v>30887</v>
      </c>
      <c r="I4218" s="561" t="s">
        <v>23270</v>
      </c>
      <c r="J4218" s="561" t="s">
        <v>7063</v>
      </c>
      <c r="K4218" s="562" t="s">
        <v>30888</v>
      </c>
      <c r="L4218" s="561" t="s">
        <v>25</v>
      </c>
    </row>
    <row r="4219" spans="1:12" x14ac:dyDescent="0.25">
      <c r="A4219" s="561" t="s">
        <v>3412</v>
      </c>
      <c r="B4219" s="561" t="s">
        <v>3413</v>
      </c>
      <c r="C4219" s="561" t="s">
        <v>2763</v>
      </c>
      <c r="D4219" s="561" t="s">
        <v>3655</v>
      </c>
      <c r="E4219" s="562" t="s">
        <v>22</v>
      </c>
      <c r="F4219" s="561" t="s">
        <v>22</v>
      </c>
      <c r="G4219" s="561" t="s">
        <v>30889</v>
      </c>
      <c r="H4219" s="561" t="s">
        <v>30890</v>
      </c>
      <c r="I4219" s="561" t="s">
        <v>23270</v>
      </c>
      <c r="J4219" s="561" t="s">
        <v>7063</v>
      </c>
      <c r="K4219" s="562" t="s">
        <v>30891</v>
      </c>
      <c r="L4219" s="561" t="s">
        <v>25</v>
      </c>
    </row>
    <row r="4220" spans="1:12" x14ac:dyDescent="0.25">
      <c r="A4220" s="561" t="s">
        <v>3412</v>
      </c>
      <c r="B4220" s="561" t="s">
        <v>3413</v>
      </c>
      <c r="C4220" s="561" t="s">
        <v>2763</v>
      </c>
      <c r="D4220" s="561" t="s">
        <v>3655</v>
      </c>
      <c r="E4220" s="562" t="s">
        <v>22</v>
      </c>
      <c r="F4220" s="561" t="s">
        <v>22</v>
      </c>
      <c r="G4220" s="561" t="s">
        <v>30892</v>
      </c>
      <c r="H4220" s="561" t="s">
        <v>30893</v>
      </c>
      <c r="I4220" s="561" t="s">
        <v>23270</v>
      </c>
      <c r="J4220" s="561" t="s">
        <v>7063</v>
      </c>
      <c r="K4220" s="562" t="s">
        <v>30894</v>
      </c>
      <c r="L4220" s="561" t="s">
        <v>25</v>
      </c>
    </row>
    <row r="4221" spans="1:12" x14ac:dyDescent="0.25">
      <c r="A4221" s="561" t="s">
        <v>3412</v>
      </c>
      <c r="B4221" s="561" t="s">
        <v>3413</v>
      </c>
      <c r="C4221" s="561" t="s">
        <v>2763</v>
      </c>
      <c r="D4221" s="561" t="s">
        <v>3655</v>
      </c>
      <c r="E4221" s="562" t="s">
        <v>22</v>
      </c>
      <c r="F4221" s="561" t="s">
        <v>22</v>
      </c>
      <c r="G4221" s="561" t="s">
        <v>30895</v>
      </c>
      <c r="H4221" s="561" t="s">
        <v>30896</v>
      </c>
      <c r="I4221" s="561" t="s">
        <v>23270</v>
      </c>
      <c r="J4221" s="561" t="s">
        <v>7063</v>
      </c>
      <c r="K4221" s="562" t="s">
        <v>30897</v>
      </c>
      <c r="L4221" s="561" t="s">
        <v>25</v>
      </c>
    </row>
    <row r="4222" spans="1:12" x14ac:dyDescent="0.25">
      <c r="A4222" s="561" t="s">
        <v>3412</v>
      </c>
      <c r="B4222" s="561" t="s">
        <v>3413</v>
      </c>
      <c r="C4222" s="561" t="s">
        <v>2763</v>
      </c>
      <c r="D4222" s="561" t="s">
        <v>3655</v>
      </c>
      <c r="E4222" s="562" t="s">
        <v>22</v>
      </c>
      <c r="F4222" s="561" t="s">
        <v>22</v>
      </c>
      <c r="G4222" s="561" t="s">
        <v>30898</v>
      </c>
      <c r="H4222" s="561" t="s">
        <v>30899</v>
      </c>
      <c r="I4222" s="561" t="s">
        <v>23270</v>
      </c>
      <c r="J4222" s="561" t="s">
        <v>7063</v>
      </c>
      <c r="K4222" s="562" t="s">
        <v>30900</v>
      </c>
      <c r="L4222" s="561" t="s">
        <v>25</v>
      </c>
    </row>
    <row r="4223" spans="1:12" x14ac:dyDescent="0.25">
      <c r="A4223" s="561" t="s">
        <v>3412</v>
      </c>
      <c r="B4223" s="561" t="s">
        <v>3413</v>
      </c>
      <c r="C4223" s="561" t="s">
        <v>2763</v>
      </c>
      <c r="D4223" s="561" t="s">
        <v>3655</v>
      </c>
      <c r="E4223" s="562" t="s">
        <v>22</v>
      </c>
      <c r="F4223" s="561" t="s">
        <v>22</v>
      </c>
      <c r="G4223" s="561" t="s">
        <v>30901</v>
      </c>
      <c r="H4223" s="561" t="s">
        <v>30902</v>
      </c>
      <c r="I4223" s="561" t="s">
        <v>23270</v>
      </c>
      <c r="J4223" s="561" t="s">
        <v>7063</v>
      </c>
      <c r="K4223" s="562" t="s">
        <v>7866</v>
      </c>
      <c r="L4223" s="561" t="s">
        <v>25</v>
      </c>
    </row>
    <row r="4224" spans="1:12" x14ac:dyDescent="0.25">
      <c r="A4224" s="561" t="s">
        <v>3412</v>
      </c>
      <c r="B4224" s="561" t="s">
        <v>3413</v>
      </c>
      <c r="C4224" s="561" t="s">
        <v>2763</v>
      </c>
      <c r="D4224" s="561" t="s">
        <v>3655</v>
      </c>
      <c r="E4224" s="562" t="s">
        <v>22</v>
      </c>
      <c r="F4224" s="561" t="s">
        <v>22</v>
      </c>
      <c r="G4224" s="561" t="s">
        <v>30903</v>
      </c>
      <c r="H4224" s="561" t="s">
        <v>30904</v>
      </c>
      <c r="I4224" s="561" t="s">
        <v>23270</v>
      </c>
      <c r="J4224" s="561" t="s">
        <v>7063</v>
      </c>
      <c r="K4224" s="562" t="s">
        <v>7820</v>
      </c>
      <c r="L4224" s="561" t="s">
        <v>25</v>
      </c>
    </row>
    <row r="4225" spans="1:12" x14ac:dyDescent="0.25">
      <c r="A4225" s="561" t="s">
        <v>3412</v>
      </c>
      <c r="B4225" s="561" t="s">
        <v>3413</v>
      </c>
      <c r="C4225" s="561" t="s">
        <v>2763</v>
      </c>
      <c r="D4225" s="561" t="s">
        <v>3655</v>
      </c>
      <c r="E4225" s="562" t="s">
        <v>22</v>
      </c>
      <c r="F4225" s="561" t="s">
        <v>22</v>
      </c>
      <c r="G4225" s="561" t="s">
        <v>30905</v>
      </c>
      <c r="H4225" s="561" t="s">
        <v>30906</v>
      </c>
      <c r="I4225" s="561" t="s">
        <v>23270</v>
      </c>
      <c r="J4225" s="561" t="s">
        <v>7063</v>
      </c>
      <c r="K4225" s="562" t="s">
        <v>1804</v>
      </c>
      <c r="L4225" s="561" t="s">
        <v>25</v>
      </c>
    </row>
    <row r="4226" spans="1:12" x14ac:dyDescent="0.25">
      <c r="A4226" s="561" t="s">
        <v>3412</v>
      </c>
      <c r="B4226" s="561" t="s">
        <v>3413</v>
      </c>
      <c r="C4226" s="561" t="s">
        <v>2763</v>
      </c>
      <c r="D4226" s="561" t="s">
        <v>3655</v>
      </c>
      <c r="E4226" s="562" t="s">
        <v>22</v>
      </c>
      <c r="F4226" s="561" t="s">
        <v>22</v>
      </c>
      <c r="G4226" s="561" t="s">
        <v>30907</v>
      </c>
      <c r="H4226" s="561" t="s">
        <v>30908</v>
      </c>
      <c r="I4226" s="561" t="s">
        <v>23270</v>
      </c>
      <c r="J4226" s="561" t="s">
        <v>7063</v>
      </c>
      <c r="K4226" s="562" t="s">
        <v>30909</v>
      </c>
      <c r="L4226" s="561" t="s">
        <v>25</v>
      </c>
    </row>
    <row r="4227" spans="1:12" x14ac:dyDescent="0.25">
      <c r="A4227" s="561" t="s">
        <v>3412</v>
      </c>
      <c r="B4227" s="561" t="s">
        <v>3413</v>
      </c>
      <c r="C4227" s="561" t="s">
        <v>2763</v>
      </c>
      <c r="D4227" s="561" t="s">
        <v>3655</v>
      </c>
      <c r="E4227" s="562" t="s">
        <v>22</v>
      </c>
      <c r="F4227" s="561" t="s">
        <v>22</v>
      </c>
      <c r="G4227" s="561" t="s">
        <v>30910</v>
      </c>
      <c r="H4227" s="561" t="s">
        <v>30911</v>
      </c>
      <c r="I4227" s="561" t="s">
        <v>23270</v>
      </c>
      <c r="J4227" s="561" t="s">
        <v>7063</v>
      </c>
      <c r="K4227" s="562" t="s">
        <v>30912</v>
      </c>
      <c r="L4227" s="561" t="s">
        <v>25</v>
      </c>
    </row>
    <row r="4228" spans="1:12" x14ac:dyDescent="0.25">
      <c r="A4228" s="561" t="s">
        <v>3412</v>
      </c>
      <c r="B4228" s="561" t="s">
        <v>3413</v>
      </c>
      <c r="C4228" s="561" t="s">
        <v>2763</v>
      </c>
      <c r="D4228" s="561" t="s">
        <v>3655</v>
      </c>
      <c r="E4228" s="562" t="s">
        <v>22</v>
      </c>
      <c r="F4228" s="561" t="s">
        <v>22</v>
      </c>
      <c r="G4228" s="561" t="s">
        <v>30913</v>
      </c>
      <c r="H4228" s="561" t="s">
        <v>30914</v>
      </c>
      <c r="I4228" s="561" t="s">
        <v>23270</v>
      </c>
      <c r="J4228" s="561" t="s">
        <v>7063</v>
      </c>
      <c r="K4228" s="562" t="s">
        <v>8157</v>
      </c>
      <c r="L4228" s="561" t="s">
        <v>25</v>
      </c>
    </row>
    <row r="4229" spans="1:12" x14ac:dyDescent="0.25">
      <c r="A4229" s="561" t="s">
        <v>3412</v>
      </c>
      <c r="B4229" s="561" t="s">
        <v>3413</v>
      </c>
      <c r="C4229" s="561" t="s">
        <v>2763</v>
      </c>
      <c r="D4229" s="561" t="s">
        <v>3655</v>
      </c>
      <c r="E4229" s="562" t="s">
        <v>22</v>
      </c>
      <c r="F4229" s="561" t="s">
        <v>22</v>
      </c>
      <c r="G4229" s="561" t="s">
        <v>30915</v>
      </c>
      <c r="H4229" s="561" t="s">
        <v>30916</v>
      </c>
      <c r="I4229" s="561" t="s">
        <v>23270</v>
      </c>
      <c r="J4229" s="561" t="s">
        <v>7063</v>
      </c>
      <c r="K4229" s="562" t="s">
        <v>30917</v>
      </c>
      <c r="L4229" s="561" t="s">
        <v>25</v>
      </c>
    </row>
    <row r="4230" spans="1:12" x14ac:dyDescent="0.25">
      <c r="A4230" s="561" t="s">
        <v>3412</v>
      </c>
      <c r="B4230" s="561" t="s">
        <v>3413</v>
      </c>
      <c r="C4230" s="561" t="s">
        <v>2763</v>
      </c>
      <c r="D4230" s="561" t="s">
        <v>3655</v>
      </c>
      <c r="E4230" s="562" t="s">
        <v>22</v>
      </c>
      <c r="F4230" s="561" t="s">
        <v>22</v>
      </c>
      <c r="G4230" s="561" t="s">
        <v>30918</v>
      </c>
      <c r="H4230" s="561" t="s">
        <v>30919</v>
      </c>
      <c r="I4230" s="561" t="s">
        <v>23270</v>
      </c>
      <c r="J4230" s="561" t="s">
        <v>7063</v>
      </c>
      <c r="K4230" s="562" t="s">
        <v>8679</v>
      </c>
      <c r="L4230" s="561" t="s">
        <v>25</v>
      </c>
    </row>
    <row r="4231" spans="1:12" x14ac:dyDescent="0.25">
      <c r="A4231" s="561" t="s">
        <v>3412</v>
      </c>
      <c r="B4231" s="561" t="s">
        <v>3413</v>
      </c>
      <c r="C4231" s="561" t="s">
        <v>2763</v>
      </c>
      <c r="D4231" s="561" t="s">
        <v>3655</v>
      </c>
      <c r="E4231" s="562" t="s">
        <v>22</v>
      </c>
      <c r="F4231" s="561" t="s">
        <v>22</v>
      </c>
      <c r="G4231" s="561" t="s">
        <v>30920</v>
      </c>
      <c r="H4231" s="561" t="s">
        <v>30921</v>
      </c>
      <c r="I4231" s="561" t="s">
        <v>23270</v>
      </c>
      <c r="J4231" s="561" t="s">
        <v>7063</v>
      </c>
      <c r="K4231" s="562" t="s">
        <v>30922</v>
      </c>
      <c r="L4231" s="561" t="s">
        <v>25</v>
      </c>
    </row>
    <row r="4232" spans="1:12" x14ac:dyDescent="0.25">
      <c r="A4232" s="561" t="s">
        <v>3412</v>
      </c>
      <c r="B4232" s="561" t="s">
        <v>3413</v>
      </c>
      <c r="C4232" s="561" t="s">
        <v>2763</v>
      </c>
      <c r="D4232" s="561" t="s">
        <v>3655</v>
      </c>
      <c r="E4232" s="562" t="s">
        <v>22</v>
      </c>
      <c r="F4232" s="561" t="s">
        <v>22</v>
      </c>
      <c r="G4232" s="561" t="s">
        <v>30923</v>
      </c>
      <c r="H4232" s="561" t="s">
        <v>30924</v>
      </c>
      <c r="I4232" s="561" t="s">
        <v>23270</v>
      </c>
      <c r="J4232" s="561" t="s">
        <v>7063</v>
      </c>
      <c r="K4232" s="562" t="s">
        <v>30922</v>
      </c>
      <c r="L4232" s="561" t="s">
        <v>25</v>
      </c>
    </row>
    <row r="4233" spans="1:12" x14ac:dyDescent="0.25">
      <c r="A4233" s="561" t="s">
        <v>3412</v>
      </c>
      <c r="B4233" s="561" t="s">
        <v>3413</v>
      </c>
      <c r="C4233" s="561" t="s">
        <v>2763</v>
      </c>
      <c r="D4233" s="561" t="s">
        <v>3655</v>
      </c>
      <c r="E4233" s="562" t="s">
        <v>22</v>
      </c>
      <c r="F4233" s="561" t="s">
        <v>22</v>
      </c>
      <c r="G4233" s="561" t="s">
        <v>30925</v>
      </c>
      <c r="H4233" s="561" t="s">
        <v>30926</v>
      </c>
      <c r="I4233" s="561" t="s">
        <v>23270</v>
      </c>
      <c r="J4233" s="561" t="s">
        <v>7063</v>
      </c>
      <c r="K4233" s="562" t="s">
        <v>30922</v>
      </c>
      <c r="L4233" s="561" t="s">
        <v>25</v>
      </c>
    </row>
    <row r="4234" spans="1:12" x14ac:dyDescent="0.25">
      <c r="A4234" s="561" t="s">
        <v>3412</v>
      </c>
      <c r="B4234" s="561" t="s">
        <v>3413</v>
      </c>
      <c r="C4234" s="561" t="s">
        <v>2763</v>
      </c>
      <c r="D4234" s="561" t="s">
        <v>3655</v>
      </c>
      <c r="E4234" s="562" t="s">
        <v>22</v>
      </c>
      <c r="F4234" s="561" t="s">
        <v>22</v>
      </c>
      <c r="G4234" s="561" t="s">
        <v>30927</v>
      </c>
      <c r="H4234" s="561" t="s">
        <v>30928</v>
      </c>
      <c r="I4234" s="561" t="s">
        <v>23270</v>
      </c>
      <c r="J4234" s="561" t="s">
        <v>7063</v>
      </c>
      <c r="K4234" s="562" t="s">
        <v>30929</v>
      </c>
      <c r="L4234" s="561" t="s">
        <v>25</v>
      </c>
    </row>
    <row r="4235" spans="1:12" x14ac:dyDescent="0.25">
      <c r="A4235" s="561" t="s">
        <v>3412</v>
      </c>
      <c r="B4235" s="561" t="s">
        <v>3413</v>
      </c>
      <c r="C4235" s="561" t="s">
        <v>2763</v>
      </c>
      <c r="D4235" s="561" t="s">
        <v>3655</v>
      </c>
      <c r="E4235" s="562" t="s">
        <v>22</v>
      </c>
      <c r="F4235" s="561" t="s">
        <v>22</v>
      </c>
      <c r="G4235" s="561" t="s">
        <v>30930</v>
      </c>
      <c r="H4235" s="561" t="s">
        <v>30931</v>
      </c>
      <c r="I4235" s="561" t="s">
        <v>23270</v>
      </c>
      <c r="J4235" s="561" t="s">
        <v>7063</v>
      </c>
      <c r="K4235" s="562" t="s">
        <v>30929</v>
      </c>
      <c r="L4235" s="561" t="s">
        <v>25</v>
      </c>
    </row>
    <row r="4236" spans="1:12" x14ac:dyDescent="0.25">
      <c r="A4236" s="561" t="s">
        <v>3412</v>
      </c>
      <c r="B4236" s="561" t="s">
        <v>3413</v>
      </c>
      <c r="C4236" s="561" t="s">
        <v>2763</v>
      </c>
      <c r="D4236" s="561" t="s">
        <v>3655</v>
      </c>
      <c r="E4236" s="562" t="s">
        <v>22</v>
      </c>
      <c r="F4236" s="561" t="s">
        <v>22</v>
      </c>
      <c r="G4236" s="561" t="s">
        <v>30932</v>
      </c>
      <c r="H4236" s="561" t="s">
        <v>30933</v>
      </c>
      <c r="I4236" s="561" t="s">
        <v>23270</v>
      </c>
      <c r="J4236" s="561" t="s">
        <v>7063</v>
      </c>
      <c r="K4236" s="562" t="s">
        <v>30934</v>
      </c>
      <c r="L4236" s="561" t="s">
        <v>25</v>
      </c>
    </row>
    <row r="4237" spans="1:12" x14ac:dyDescent="0.25">
      <c r="A4237" s="561" t="s">
        <v>3412</v>
      </c>
      <c r="B4237" s="561" t="s">
        <v>3413</v>
      </c>
      <c r="C4237" s="561" t="s">
        <v>2763</v>
      </c>
      <c r="D4237" s="561" t="s">
        <v>3655</v>
      </c>
      <c r="E4237" s="562" t="s">
        <v>22</v>
      </c>
      <c r="F4237" s="561" t="s">
        <v>22</v>
      </c>
      <c r="G4237" s="561" t="s">
        <v>30935</v>
      </c>
      <c r="H4237" s="561" t="s">
        <v>30936</v>
      </c>
      <c r="I4237" s="561" t="s">
        <v>23270</v>
      </c>
      <c r="J4237" s="561" t="s">
        <v>7063</v>
      </c>
      <c r="K4237" s="562" t="s">
        <v>30937</v>
      </c>
      <c r="L4237" s="561" t="s">
        <v>25</v>
      </c>
    </row>
    <row r="4238" spans="1:12" x14ac:dyDescent="0.25">
      <c r="A4238" s="561" t="s">
        <v>3412</v>
      </c>
      <c r="B4238" s="561" t="s">
        <v>3413</v>
      </c>
      <c r="C4238" s="561" t="s">
        <v>2763</v>
      </c>
      <c r="D4238" s="561" t="s">
        <v>3655</v>
      </c>
      <c r="E4238" s="562" t="s">
        <v>22</v>
      </c>
      <c r="F4238" s="561" t="s">
        <v>22</v>
      </c>
      <c r="G4238" s="561" t="s">
        <v>30938</v>
      </c>
      <c r="H4238" s="561" t="s">
        <v>30939</v>
      </c>
      <c r="I4238" s="561" t="s">
        <v>23270</v>
      </c>
      <c r="J4238" s="561" t="s">
        <v>7063</v>
      </c>
      <c r="K4238" s="562" t="s">
        <v>30937</v>
      </c>
      <c r="L4238" s="561" t="s">
        <v>25</v>
      </c>
    </row>
    <row r="4239" spans="1:12" x14ac:dyDescent="0.25">
      <c r="A4239" s="561" t="s">
        <v>3412</v>
      </c>
      <c r="B4239" s="561" t="s">
        <v>3413</v>
      </c>
      <c r="C4239" s="561" t="s">
        <v>2763</v>
      </c>
      <c r="D4239" s="561" t="s">
        <v>3655</v>
      </c>
      <c r="E4239" s="562" t="s">
        <v>22</v>
      </c>
      <c r="F4239" s="561" t="s">
        <v>22</v>
      </c>
      <c r="G4239" s="561" t="s">
        <v>30940</v>
      </c>
      <c r="H4239" s="561" t="s">
        <v>30941</v>
      </c>
      <c r="I4239" s="561" t="s">
        <v>23270</v>
      </c>
      <c r="J4239" s="561" t="s">
        <v>7063</v>
      </c>
      <c r="K4239" s="562" t="s">
        <v>30942</v>
      </c>
      <c r="L4239" s="561" t="s">
        <v>25</v>
      </c>
    </row>
    <row r="4240" spans="1:12" x14ac:dyDescent="0.25">
      <c r="A4240" s="561" t="s">
        <v>3412</v>
      </c>
      <c r="B4240" s="561" t="s">
        <v>3413</v>
      </c>
      <c r="C4240" s="561" t="s">
        <v>2763</v>
      </c>
      <c r="D4240" s="561" t="s">
        <v>3655</v>
      </c>
      <c r="E4240" s="562" t="s">
        <v>22</v>
      </c>
      <c r="F4240" s="561" t="s">
        <v>22</v>
      </c>
      <c r="G4240" s="561" t="s">
        <v>30943</v>
      </c>
      <c r="H4240" s="561" t="s">
        <v>30944</v>
      </c>
      <c r="I4240" s="561" t="s">
        <v>23270</v>
      </c>
      <c r="J4240" s="561" t="s">
        <v>7063</v>
      </c>
      <c r="K4240" s="562" t="s">
        <v>30945</v>
      </c>
      <c r="L4240" s="561" t="s">
        <v>25</v>
      </c>
    </row>
    <row r="4241" spans="1:12" x14ac:dyDescent="0.25">
      <c r="A4241" s="561" t="s">
        <v>3412</v>
      </c>
      <c r="B4241" s="561" t="s">
        <v>3413</v>
      </c>
      <c r="C4241" s="561" t="s">
        <v>2763</v>
      </c>
      <c r="D4241" s="561" t="s">
        <v>3655</v>
      </c>
      <c r="E4241" s="562" t="s">
        <v>22</v>
      </c>
      <c r="F4241" s="561" t="s">
        <v>22</v>
      </c>
      <c r="G4241" s="561" t="s">
        <v>30946</v>
      </c>
      <c r="H4241" s="561" t="s">
        <v>30947</v>
      </c>
      <c r="I4241" s="561" t="s">
        <v>23270</v>
      </c>
      <c r="J4241" s="561" t="s">
        <v>7063</v>
      </c>
      <c r="K4241" s="562" t="s">
        <v>7995</v>
      </c>
      <c r="L4241" s="561" t="s">
        <v>25</v>
      </c>
    </row>
    <row r="4242" spans="1:12" x14ac:dyDescent="0.25">
      <c r="A4242" s="561" t="s">
        <v>3412</v>
      </c>
      <c r="B4242" s="561" t="s">
        <v>3413</v>
      </c>
      <c r="C4242" s="561" t="s">
        <v>2763</v>
      </c>
      <c r="D4242" s="561" t="s">
        <v>3655</v>
      </c>
      <c r="E4242" s="562" t="s">
        <v>22</v>
      </c>
      <c r="F4242" s="561" t="s">
        <v>22</v>
      </c>
      <c r="G4242" s="561" t="s">
        <v>30948</v>
      </c>
      <c r="H4242" s="561" t="s">
        <v>30949</v>
      </c>
      <c r="I4242" s="561" t="s">
        <v>23270</v>
      </c>
      <c r="J4242" s="561" t="s">
        <v>7063</v>
      </c>
      <c r="K4242" s="562" t="s">
        <v>7539</v>
      </c>
      <c r="L4242" s="561" t="s">
        <v>25</v>
      </c>
    </row>
    <row r="4243" spans="1:12" x14ac:dyDescent="0.25">
      <c r="A4243" s="561" t="s">
        <v>3412</v>
      </c>
      <c r="B4243" s="561" t="s">
        <v>3413</v>
      </c>
      <c r="C4243" s="561" t="s">
        <v>2763</v>
      </c>
      <c r="D4243" s="561" t="s">
        <v>3655</v>
      </c>
      <c r="E4243" s="562" t="s">
        <v>22</v>
      </c>
      <c r="F4243" s="561" t="s">
        <v>22</v>
      </c>
      <c r="G4243" s="561" t="s">
        <v>30950</v>
      </c>
      <c r="H4243" s="561" t="s">
        <v>30951</v>
      </c>
      <c r="I4243" s="561" t="s">
        <v>23270</v>
      </c>
      <c r="J4243" s="561" t="s">
        <v>7063</v>
      </c>
      <c r="K4243" s="562" t="s">
        <v>7539</v>
      </c>
      <c r="L4243" s="561" t="s">
        <v>25</v>
      </c>
    </row>
    <row r="4244" spans="1:12" x14ac:dyDescent="0.25">
      <c r="A4244" s="561" t="s">
        <v>3412</v>
      </c>
      <c r="B4244" s="561" t="s">
        <v>3413</v>
      </c>
      <c r="C4244" s="561" t="s">
        <v>2763</v>
      </c>
      <c r="D4244" s="561" t="s">
        <v>3655</v>
      </c>
      <c r="E4244" s="562" t="s">
        <v>22</v>
      </c>
      <c r="F4244" s="561" t="s">
        <v>22</v>
      </c>
      <c r="G4244" s="561" t="s">
        <v>30952</v>
      </c>
      <c r="H4244" s="561" t="s">
        <v>30953</v>
      </c>
      <c r="I4244" s="561" t="s">
        <v>23270</v>
      </c>
      <c r="J4244" s="561" t="s">
        <v>7063</v>
      </c>
      <c r="K4244" s="562" t="s">
        <v>24465</v>
      </c>
      <c r="L4244" s="561" t="s">
        <v>25</v>
      </c>
    </row>
    <row r="4245" spans="1:12" x14ac:dyDescent="0.25">
      <c r="A4245" s="561" t="s">
        <v>3412</v>
      </c>
      <c r="B4245" s="561" t="s">
        <v>3413</v>
      </c>
      <c r="C4245" s="561" t="s">
        <v>2763</v>
      </c>
      <c r="D4245" s="561" t="s">
        <v>3655</v>
      </c>
      <c r="E4245" s="562" t="s">
        <v>22</v>
      </c>
      <c r="F4245" s="561" t="s">
        <v>22</v>
      </c>
      <c r="G4245" s="561" t="s">
        <v>30954</v>
      </c>
      <c r="H4245" s="561" t="s">
        <v>30955</v>
      </c>
      <c r="I4245" s="561" t="s">
        <v>23270</v>
      </c>
      <c r="J4245" s="561" t="s">
        <v>7063</v>
      </c>
      <c r="K4245" s="562" t="s">
        <v>24465</v>
      </c>
      <c r="L4245" s="561" t="s">
        <v>25</v>
      </c>
    </row>
    <row r="4246" spans="1:12" x14ac:dyDescent="0.25">
      <c r="A4246" s="561" t="s">
        <v>3412</v>
      </c>
      <c r="B4246" s="561" t="s">
        <v>3413</v>
      </c>
      <c r="C4246" s="561" t="s">
        <v>2763</v>
      </c>
      <c r="D4246" s="561" t="s">
        <v>3655</v>
      </c>
      <c r="E4246" s="562" t="s">
        <v>22</v>
      </c>
      <c r="F4246" s="561" t="s">
        <v>22</v>
      </c>
      <c r="G4246" s="561" t="s">
        <v>30956</v>
      </c>
      <c r="H4246" s="561" t="s">
        <v>30957</v>
      </c>
      <c r="I4246" s="561" t="s">
        <v>23270</v>
      </c>
      <c r="J4246" s="561" t="s">
        <v>7063</v>
      </c>
      <c r="K4246" s="562" t="s">
        <v>24465</v>
      </c>
      <c r="L4246" s="561" t="s">
        <v>25</v>
      </c>
    </row>
    <row r="4247" spans="1:12" x14ac:dyDescent="0.25">
      <c r="A4247" s="561" t="s">
        <v>3412</v>
      </c>
      <c r="B4247" s="561" t="s">
        <v>3413</v>
      </c>
      <c r="C4247" s="561" t="s">
        <v>2763</v>
      </c>
      <c r="D4247" s="561" t="s">
        <v>3655</v>
      </c>
      <c r="E4247" s="562" t="s">
        <v>22</v>
      </c>
      <c r="F4247" s="561" t="s">
        <v>22</v>
      </c>
      <c r="G4247" s="561" t="s">
        <v>30958</v>
      </c>
      <c r="H4247" s="561" t="s">
        <v>30959</v>
      </c>
      <c r="I4247" s="561" t="s">
        <v>23270</v>
      </c>
      <c r="J4247" s="561" t="s">
        <v>7063</v>
      </c>
      <c r="K4247" s="562" t="s">
        <v>7454</v>
      </c>
      <c r="L4247" s="561" t="s">
        <v>25</v>
      </c>
    </row>
    <row r="4248" spans="1:12" x14ac:dyDescent="0.25">
      <c r="A4248" s="561" t="s">
        <v>3412</v>
      </c>
      <c r="B4248" s="561" t="s">
        <v>3413</v>
      </c>
      <c r="C4248" s="561" t="s">
        <v>2763</v>
      </c>
      <c r="D4248" s="561" t="s">
        <v>3655</v>
      </c>
      <c r="E4248" s="562" t="s">
        <v>22</v>
      </c>
      <c r="F4248" s="561" t="s">
        <v>22</v>
      </c>
      <c r="G4248" s="561" t="s">
        <v>30960</v>
      </c>
      <c r="H4248" s="561" t="s">
        <v>30961</v>
      </c>
      <c r="I4248" s="561" t="s">
        <v>23270</v>
      </c>
      <c r="J4248" s="561" t="s">
        <v>7063</v>
      </c>
      <c r="K4248" s="562" t="s">
        <v>7454</v>
      </c>
      <c r="L4248" s="561" t="s">
        <v>25</v>
      </c>
    </row>
    <row r="4249" spans="1:12" x14ac:dyDescent="0.25">
      <c r="A4249" s="561" t="s">
        <v>3412</v>
      </c>
      <c r="B4249" s="561" t="s">
        <v>3413</v>
      </c>
      <c r="C4249" s="561" t="s">
        <v>2763</v>
      </c>
      <c r="D4249" s="561" t="s">
        <v>3655</v>
      </c>
      <c r="E4249" s="562" t="s">
        <v>22</v>
      </c>
      <c r="F4249" s="561" t="s">
        <v>22</v>
      </c>
      <c r="G4249" s="561" t="s">
        <v>30962</v>
      </c>
      <c r="H4249" s="561" t="s">
        <v>30963</v>
      </c>
      <c r="I4249" s="561" t="s">
        <v>23270</v>
      </c>
      <c r="J4249" s="561" t="s">
        <v>7063</v>
      </c>
      <c r="K4249" s="562" t="s">
        <v>7454</v>
      </c>
      <c r="L4249" s="561" t="s">
        <v>25</v>
      </c>
    </row>
    <row r="4250" spans="1:12" x14ac:dyDescent="0.25">
      <c r="A4250" s="561" t="s">
        <v>3412</v>
      </c>
      <c r="B4250" s="561" t="s">
        <v>3413</v>
      </c>
      <c r="C4250" s="561" t="s">
        <v>2763</v>
      </c>
      <c r="D4250" s="561" t="s">
        <v>3655</v>
      </c>
      <c r="E4250" s="562" t="s">
        <v>22</v>
      </c>
      <c r="F4250" s="561" t="s">
        <v>22</v>
      </c>
      <c r="G4250" s="561" t="s">
        <v>30964</v>
      </c>
      <c r="H4250" s="561" t="s">
        <v>30965</v>
      </c>
      <c r="I4250" s="561" t="s">
        <v>23270</v>
      </c>
      <c r="J4250" s="561" t="s">
        <v>7063</v>
      </c>
      <c r="K4250" s="562" t="s">
        <v>30966</v>
      </c>
      <c r="L4250" s="561" t="s">
        <v>25</v>
      </c>
    </row>
    <row r="4251" spans="1:12" x14ac:dyDescent="0.25">
      <c r="A4251" s="561" t="s">
        <v>3412</v>
      </c>
      <c r="B4251" s="561" t="s">
        <v>3413</v>
      </c>
      <c r="C4251" s="561" t="s">
        <v>2763</v>
      </c>
      <c r="D4251" s="561" t="s">
        <v>3655</v>
      </c>
      <c r="E4251" s="562" t="s">
        <v>22</v>
      </c>
      <c r="F4251" s="561" t="s">
        <v>22</v>
      </c>
      <c r="G4251" s="561" t="s">
        <v>30967</v>
      </c>
      <c r="H4251" s="561" t="s">
        <v>30968</v>
      </c>
      <c r="I4251" s="561" t="s">
        <v>23270</v>
      </c>
      <c r="J4251" s="561" t="s">
        <v>7063</v>
      </c>
      <c r="K4251" s="562" t="s">
        <v>30966</v>
      </c>
      <c r="L4251" s="561" t="s">
        <v>25</v>
      </c>
    </row>
    <row r="4252" spans="1:12" x14ac:dyDescent="0.25">
      <c r="A4252" s="561" t="s">
        <v>3412</v>
      </c>
      <c r="B4252" s="561" t="s">
        <v>3413</v>
      </c>
      <c r="C4252" s="561" t="s">
        <v>2763</v>
      </c>
      <c r="D4252" s="561" t="s">
        <v>3655</v>
      </c>
      <c r="E4252" s="562" t="s">
        <v>22</v>
      </c>
      <c r="F4252" s="561" t="s">
        <v>22</v>
      </c>
      <c r="G4252" s="561" t="s">
        <v>30969</v>
      </c>
      <c r="H4252" s="561" t="s">
        <v>30970</v>
      </c>
      <c r="I4252" s="561" t="s">
        <v>23270</v>
      </c>
      <c r="J4252" s="561" t="s">
        <v>7063</v>
      </c>
      <c r="K4252" s="562" t="s">
        <v>30971</v>
      </c>
      <c r="L4252" s="561" t="s">
        <v>25</v>
      </c>
    </row>
    <row r="4253" spans="1:12" x14ac:dyDescent="0.25">
      <c r="A4253" s="561" t="s">
        <v>3412</v>
      </c>
      <c r="B4253" s="561" t="s">
        <v>3413</v>
      </c>
      <c r="C4253" s="561" t="s">
        <v>2763</v>
      </c>
      <c r="D4253" s="561" t="s">
        <v>3655</v>
      </c>
      <c r="E4253" s="562" t="s">
        <v>22</v>
      </c>
      <c r="F4253" s="561" t="s">
        <v>22</v>
      </c>
      <c r="G4253" s="561" t="s">
        <v>30972</v>
      </c>
      <c r="H4253" s="561" t="s">
        <v>30973</v>
      </c>
      <c r="I4253" s="561" t="s">
        <v>23270</v>
      </c>
      <c r="J4253" s="561" t="s">
        <v>7063</v>
      </c>
      <c r="K4253" s="562" t="s">
        <v>30971</v>
      </c>
      <c r="L4253" s="561" t="s">
        <v>25</v>
      </c>
    </row>
    <row r="4254" spans="1:12" x14ac:dyDescent="0.25">
      <c r="A4254" s="561" t="s">
        <v>3412</v>
      </c>
      <c r="B4254" s="561" t="s">
        <v>3413</v>
      </c>
      <c r="C4254" s="561" t="s">
        <v>2763</v>
      </c>
      <c r="D4254" s="561" t="s">
        <v>3655</v>
      </c>
      <c r="E4254" s="562" t="s">
        <v>22</v>
      </c>
      <c r="F4254" s="561" t="s">
        <v>22</v>
      </c>
      <c r="G4254" s="561" t="s">
        <v>30974</v>
      </c>
      <c r="H4254" s="561" t="s">
        <v>30975</v>
      </c>
      <c r="I4254" s="561" t="s">
        <v>23270</v>
      </c>
      <c r="J4254" s="561" t="s">
        <v>7063</v>
      </c>
      <c r="K4254" s="562" t="s">
        <v>1665</v>
      </c>
      <c r="L4254" s="561" t="s">
        <v>25</v>
      </c>
    </row>
    <row r="4255" spans="1:12" x14ac:dyDescent="0.25">
      <c r="A4255" s="561" t="s">
        <v>3412</v>
      </c>
      <c r="B4255" s="561" t="s">
        <v>3413</v>
      </c>
      <c r="C4255" s="561" t="s">
        <v>2763</v>
      </c>
      <c r="D4255" s="561" t="s">
        <v>3655</v>
      </c>
      <c r="E4255" s="562" t="s">
        <v>22</v>
      </c>
      <c r="F4255" s="561" t="s">
        <v>22</v>
      </c>
      <c r="G4255" s="561" t="s">
        <v>30976</v>
      </c>
      <c r="H4255" s="561" t="s">
        <v>30977</v>
      </c>
      <c r="I4255" s="561" t="s">
        <v>23270</v>
      </c>
      <c r="J4255" s="561" t="s">
        <v>7063</v>
      </c>
      <c r="K4255" s="562" t="s">
        <v>8289</v>
      </c>
      <c r="L4255" s="561" t="s">
        <v>25</v>
      </c>
    </row>
    <row r="4256" spans="1:12" x14ac:dyDescent="0.25">
      <c r="A4256" s="561" t="s">
        <v>3412</v>
      </c>
      <c r="B4256" s="561" t="s">
        <v>3413</v>
      </c>
      <c r="C4256" s="561" t="s">
        <v>2763</v>
      </c>
      <c r="D4256" s="561" t="s">
        <v>3655</v>
      </c>
      <c r="E4256" s="562" t="s">
        <v>22</v>
      </c>
      <c r="F4256" s="561" t="s">
        <v>22</v>
      </c>
      <c r="G4256" s="561" t="s">
        <v>30978</v>
      </c>
      <c r="H4256" s="561" t="s">
        <v>30979</v>
      </c>
      <c r="I4256" s="561" t="s">
        <v>23270</v>
      </c>
      <c r="J4256" s="561" t="s">
        <v>7063</v>
      </c>
      <c r="K4256" s="562" t="s">
        <v>3076</v>
      </c>
      <c r="L4256" s="561" t="s">
        <v>25</v>
      </c>
    </row>
    <row r="4257" spans="1:12" x14ac:dyDescent="0.25">
      <c r="A4257" s="561" t="s">
        <v>3412</v>
      </c>
      <c r="B4257" s="561" t="s">
        <v>3413</v>
      </c>
      <c r="C4257" s="561" t="s">
        <v>2763</v>
      </c>
      <c r="D4257" s="561" t="s">
        <v>3655</v>
      </c>
      <c r="E4257" s="562" t="s">
        <v>22</v>
      </c>
      <c r="F4257" s="561" t="s">
        <v>22</v>
      </c>
      <c r="G4257" s="561" t="s">
        <v>30980</v>
      </c>
      <c r="H4257" s="561" t="s">
        <v>30981</v>
      </c>
      <c r="I4257" s="561" t="s">
        <v>23270</v>
      </c>
      <c r="J4257" s="561" t="s">
        <v>7063</v>
      </c>
      <c r="K4257" s="562" t="s">
        <v>6655</v>
      </c>
      <c r="L4257" s="561" t="s">
        <v>25</v>
      </c>
    </row>
    <row r="4258" spans="1:12" x14ac:dyDescent="0.25">
      <c r="A4258" s="561" t="s">
        <v>3412</v>
      </c>
      <c r="B4258" s="561" t="s">
        <v>3413</v>
      </c>
      <c r="C4258" s="561" t="s">
        <v>2763</v>
      </c>
      <c r="D4258" s="561" t="s">
        <v>3655</v>
      </c>
      <c r="E4258" s="562" t="s">
        <v>22</v>
      </c>
      <c r="F4258" s="561" t="s">
        <v>22</v>
      </c>
      <c r="G4258" s="561" t="s">
        <v>30982</v>
      </c>
      <c r="H4258" s="561" t="s">
        <v>30983</v>
      </c>
      <c r="I4258" s="561" t="s">
        <v>23270</v>
      </c>
      <c r="J4258" s="561" t="s">
        <v>7063</v>
      </c>
      <c r="K4258" s="562" t="s">
        <v>6655</v>
      </c>
      <c r="L4258" s="561" t="s">
        <v>25</v>
      </c>
    </row>
    <row r="4259" spans="1:12" x14ac:dyDescent="0.25">
      <c r="A4259" s="561" t="s">
        <v>3412</v>
      </c>
      <c r="B4259" s="561" t="s">
        <v>3413</v>
      </c>
      <c r="C4259" s="561" t="s">
        <v>2763</v>
      </c>
      <c r="D4259" s="561" t="s">
        <v>3655</v>
      </c>
      <c r="E4259" s="562" t="s">
        <v>22</v>
      </c>
      <c r="F4259" s="561" t="s">
        <v>22</v>
      </c>
      <c r="G4259" s="561" t="s">
        <v>30984</v>
      </c>
      <c r="H4259" s="561" t="s">
        <v>30985</v>
      </c>
      <c r="I4259" s="561" t="s">
        <v>23270</v>
      </c>
      <c r="J4259" s="561" t="s">
        <v>7063</v>
      </c>
      <c r="K4259" s="562" t="s">
        <v>30986</v>
      </c>
      <c r="L4259" s="561" t="s">
        <v>25</v>
      </c>
    </row>
    <row r="4260" spans="1:12" x14ac:dyDescent="0.25">
      <c r="A4260" s="561" t="s">
        <v>3412</v>
      </c>
      <c r="B4260" s="561" t="s">
        <v>3413</v>
      </c>
      <c r="C4260" s="561" t="s">
        <v>2763</v>
      </c>
      <c r="D4260" s="561" t="s">
        <v>3655</v>
      </c>
      <c r="E4260" s="562" t="s">
        <v>22</v>
      </c>
      <c r="F4260" s="561" t="s">
        <v>22</v>
      </c>
      <c r="G4260" s="561" t="s">
        <v>30987</v>
      </c>
      <c r="H4260" s="561" t="s">
        <v>30988</v>
      </c>
      <c r="I4260" s="561" t="s">
        <v>23270</v>
      </c>
      <c r="J4260" s="561" t="s">
        <v>7063</v>
      </c>
      <c r="K4260" s="562" t="s">
        <v>30986</v>
      </c>
      <c r="L4260" s="561" t="s">
        <v>25</v>
      </c>
    </row>
    <row r="4261" spans="1:12" x14ac:dyDescent="0.25">
      <c r="A4261" s="561" t="s">
        <v>3412</v>
      </c>
      <c r="B4261" s="561" t="s">
        <v>3413</v>
      </c>
      <c r="C4261" s="561" t="s">
        <v>2763</v>
      </c>
      <c r="D4261" s="561" t="s">
        <v>3655</v>
      </c>
      <c r="E4261" s="562" t="s">
        <v>22</v>
      </c>
      <c r="F4261" s="561" t="s">
        <v>22</v>
      </c>
      <c r="G4261" s="561" t="s">
        <v>30989</v>
      </c>
      <c r="H4261" s="561" t="s">
        <v>30990</v>
      </c>
      <c r="I4261" s="561" t="s">
        <v>23270</v>
      </c>
      <c r="J4261" s="561" t="s">
        <v>7063</v>
      </c>
      <c r="K4261" s="562" t="s">
        <v>30986</v>
      </c>
      <c r="L4261" s="561" t="s">
        <v>25</v>
      </c>
    </row>
    <row r="4262" spans="1:12" x14ac:dyDescent="0.25">
      <c r="A4262" s="561" t="s">
        <v>3412</v>
      </c>
      <c r="B4262" s="561" t="s">
        <v>3413</v>
      </c>
      <c r="C4262" s="561" t="s">
        <v>2763</v>
      </c>
      <c r="D4262" s="561" t="s">
        <v>3655</v>
      </c>
      <c r="E4262" s="562" t="s">
        <v>22</v>
      </c>
      <c r="F4262" s="561" t="s">
        <v>22</v>
      </c>
      <c r="G4262" s="561" t="s">
        <v>30991</v>
      </c>
      <c r="H4262" s="561" t="s">
        <v>30992</v>
      </c>
      <c r="I4262" s="561" t="s">
        <v>23270</v>
      </c>
      <c r="J4262" s="561" t="s">
        <v>7063</v>
      </c>
      <c r="K4262" s="562" t="s">
        <v>8715</v>
      </c>
      <c r="L4262" s="561" t="s">
        <v>25</v>
      </c>
    </row>
    <row r="4263" spans="1:12" x14ac:dyDescent="0.25">
      <c r="A4263" s="561" t="s">
        <v>3412</v>
      </c>
      <c r="B4263" s="561" t="s">
        <v>3413</v>
      </c>
      <c r="C4263" s="561" t="s">
        <v>2763</v>
      </c>
      <c r="D4263" s="561" t="s">
        <v>3655</v>
      </c>
      <c r="E4263" s="562" t="s">
        <v>22</v>
      </c>
      <c r="F4263" s="561" t="s">
        <v>22</v>
      </c>
      <c r="G4263" s="561" t="s">
        <v>30993</v>
      </c>
      <c r="H4263" s="561" t="s">
        <v>30994</v>
      </c>
      <c r="I4263" s="561" t="s">
        <v>23270</v>
      </c>
      <c r="J4263" s="561" t="s">
        <v>7063</v>
      </c>
      <c r="K4263" s="562" t="s">
        <v>8715</v>
      </c>
      <c r="L4263" s="561" t="s">
        <v>25</v>
      </c>
    </row>
    <row r="4264" spans="1:12" x14ac:dyDescent="0.25">
      <c r="A4264" s="561" t="s">
        <v>3412</v>
      </c>
      <c r="B4264" s="561" t="s">
        <v>3413</v>
      </c>
      <c r="C4264" s="561" t="s">
        <v>2763</v>
      </c>
      <c r="D4264" s="561" t="s">
        <v>3655</v>
      </c>
      <c r="E4264" s="562" t="s">
        <v>22</v>
      </c>
      <c r="F4264" s="561" t="s">
        <v>22</v>
      </c>
      <c r="G4264" s="561" t="s">
        <v>30995</v>
      </c>
      <c r="H4264" s="561" t="s">
        <v>30996</v>
      </c>
      <c r="I4264" s="561" t="s">
        <v>23270</v>
      </c>
      <c r="J4264" s="561" t="s">
        <v>7063</v>
      </c>
      <c r="K4264" s="562" t="s">
        <v>8715</v>
      </c>
      <c r="L4264" s="561" t="s">
        <v>25</v>
      </c>
    </row>
    <row r="4265" spans="1:12" x14ac:dyDescent="0.25">
      <c r="A4265" s="561" t="s">
        <v>3412</v>
      </c>
      <c r="B4265" s="561" t="s">
        <v>3413</v>
      </c>
      <c r="C4265" s="561" t="s">
        <v>2763</v>
      </c>
      <c r="D4265" s="561" t="s">
        <v>3655</v>
      </c>
      <c r="E4265" s="562" t="s">
        <v>22</v>
      </c>
      <c r="F4265" s="561" t="s">
        <v>22</v>
      </c>
      <c r="G4265" s="561" t="s">
        <v>30997</v>
      </c>
      <c r="H4265" s="561" t="s">
        <v>30998</v>
      </c>
      <c r="I4265" s="561" t="s">
        <v>23270</v>
      </c>
      <c r="J4265" s="561" t="s">
        <v>7063</v>
      </c>
      <c r="K4265" s="562" t="s">
        <v>8117</v>
      </c>
      <c r="L4265" s="561" t="s">
        <v>25</v>
      </c>
    </row>
    <row r="4266" spans="1:12" x14ac:dyDescent="0.25">
      <c r="A4266" s="561" t="s">
        <v>3412</v>
      </c>
      <c r="B4266" s="561" t="s">
        <v>3413</v>
      </c>
      <c r="C4266" s="561" t="s">
        <v>2763</v>
      </c>
      <c r="D4266" s="561" t="s">
        <v>3655</v>
      </c>
      <c r="E4266" s="562" t="s">
        <v>22</v>
      </c>
      <c r="F4266" s="561" t="s">
        <v>22</v>
      </c>
      <c r="G4266" s="561" t="s">
        <v>30999</v>
      </c>
      <c r="H4266" s="561" t="s">
        <v>31000</v>
      </c>
      <c r="I4266" s="561" t="s">
        <v>23270</v>
      </c>
      <c r="J4266" s="561" t="s">
        <v>7063</v>
      </c>
      <c r="K4266" s="562" t="s">
        <v>8117</v>
      </c>
      <c r="L4266" s="561" t="s">
        <v>25</v>
      </c>
    </row>
    <row r="4267" spans="1:12" x14ac:dyDescent="0.25">
      <c r="A4267" s="561" t="s">
        <v>3412</v>
      </c>
      <c r="B4267" s="561" t="s">
        <v>3413</v>
      </c>
      <c r="C4267" s="561" t="s">
        <v>2763</v>
      </c>
      <c r="D4267" s="561" t="s">
        <v>3655</v>
      </c>
      <c r="E4267" s="562" t="s">
        <v>22</v>
      </c>
      <c r="F4267" s="561" t="s">
        <v>22</v>
      </c>
      <c r="G4267" s="561" t="s">
        <v>31001</v>
      </c>
      <c r="H4267" s="561" t="s">
        <v>31002</v>
      </c>
      <c r="I4267" s="561" t="s">
        <v>23270</v>
      </c>
      <c r="J4267" s="561" t="s">
        <v>7063</v>
      </c>
      <c r="K4267" s="562" t="s">
        <v>6724</v>
      </c>
      <c r="L4267" s="561" t="s">
        <v>25</v>
      </c>
    </row>
    <row r="4268" spans="1:12" x14ac:dyDescent="0.25">
      <c r="A4268" s="561" t="s">
        <v>3412</v>
      </c>
      <c r="B4268" s="561" t="s">
        <v>3413</v>
      </c>
      <c r="C4268" s="561" t="s">
        <v>2763</v>
      </c>
      <c r="D4268" s="561" t="s">
        <v>3655</v>
      </c>
      <c r="E4268" s="562" t="s">
        <v>22</v>
      </c>
      <c r="F4268" s="561" t="s">
        <v>22</v>
      </c>
      <c r="G4268" s="561" t="s">
        <v>31003</v>
      </c>
      <c r="H4268" s="561" t="s">
        <v>31004</v>
      </c>
      <c r="I4268" s="561" t="s">
        <v>23270</v>
      </c>
      <c r="J4268" s="561" t="s">
        <v>7063</v>
      </c>
      <c r="K4268" s="562" t="s">
        <v>6724</v>
      </c>
      <c r="L4268" s="561" t="s">
        <v>25</v>
      </c>
    </row>
    <row r="4269" spans="1:12" x14ac:dyDescent="0.25">
      <c r="A4269" s="561" t="s">
        <v>3412</v>
      </c>
      <c r="B4269" s="561" t="s">
        <v>3413</v>
      </c>
      <c r="C4269" s="561" t="s">
        <v>2763</v>
      </c>
      <c r="D4269" s="561" t="s">
        <v>3655</v>
      </c>
      <c r="E4269" s="562" t="s">
        <v>22</v>
      </c>
      <c r="F4269" s="561" t="s">
        <v>22</v>
      </c>
      <c r="G4269" s="561" t="s">
        <v>31005</v>
      </c>
      <c r="H4269" s="561" t="s">
        <v>31006</v>
      </c>
      <c r="I4269" s="561" t="s">
        <v>23270</v>
      </c>
      <c r="J4269" s="561" t="s">
        <v>7063</v>
      </c>
      <c r="K4269" s="562" t="s">
        <v>7203</v>
      </c>
      <c r="L4269" s="561" t="s">
        <v>25</v>
      </c>
    </row>
    <row r="4270" spans="1:12" x14ac:dyDescent="0.25">
      <c r="A4270" s="561" t="s">
        <v>3412</v>
      </c>
      <c r="B4270" s="561" t="s">
        <v>3413</v>
      </c>
      <c r="C4270" s="561" t="s">
        <v>2763</v>
      </c>
      <c r="D4270" s="561" t="s">
        <v>3655</v>
      </c>
      <c r="E4270" s="562" t="s">
        <v>22</v>
      </c>
      <c r="F4270" s="561" t="s">
        <v>22</v>
      </c>
      <c r="G4270" s="561" t="s">
        <v>31007</v>
      </c>
      <c r="H4270" s="561" t="s">
        <v>4262</v>
      </c>
      <c r="I4270" s="561" t="s">
        <v>23270</v>
      </c>
      <c r="J4270" s="561" t="s">
        <v>7063</v>
      </c>
      <c r="K4270" s="562" t="s">
        <v>2388</v>
      </c>
      <c r="L4270" s="561" t="s">
        <v>25</v>
      </c>
    </row>
    <row r="4271" spans="1:12" x14ac:dyDescent="0.25">
      <c r="A4271" s="561" t="s">
        <v>3412</v>
      </c>
      <c r="B4271" s="561" t="s">
        <v>3413</v>
      </c>
      <c r="C4271" s="561" t="s">
        <v>2763</v>
      </c>
      <c r="D4271" s="561" t="s">
        <v>3655</v>
      </c>
      <c r="E4271" s="562" t="s">
        <v>22</v>
      </c>
      <c r="F4271" s="561" t="s">
        <v>22</v>
      </c>
      <c r="G4271" s="561" t="s">
        <v>31008</v>
      </c>
      <c r="H4271" s="561" t="s">
        <v>4263</v>
      </c>
      <c r="I4271" s="561" t="s">
        <v>23270</v>
      </c>
      <c r="J4271" s="561" t="s">
        <v>7063</v>
      </c>
      <c r="K4271" s="562" t="s">
        <v>8491</v>
      </c>
      <c r="L4271" s="561" t="s">
        <v>25</v>
      </c>
    </row>
    <row r="4272" spans="1:12" x14ac:dyDescent="0.25">
      <c r="A4272" s="561" t="s">
        <v>3412</v>
      </c>
      <c r="B4272" s="561" t="s">
        <v>3413</v>
      </c>
      <c r="C4272" s="561" t="s">
        <v>2763</v>
      </c>
      <c r="D4272" s="561" t="s">
        <v>3655</v>
      </c>
      <c r="E4272" s="562" t="s">
        <v>22</v>
      </c>
      <c r="F4272" s="561" t="s">
        <v>22</v>
      </c>
      <c r="G4272" s="561" t="s">
        <v>31009</v>
      </c>
      <c r="H4272" s="561" t="s">
        <v>4264</v>
      </c>
      <c r="I4272" s="561" t="s">
        <v>23270</v>
      </c>
      <c r="J4272" s="561" t="s">
        <v>7063</v>
      </c>
      <c r="K4272" s="562" t="s">
        <v>31010</v>
      </c>
      <c r="L4272" s="561" t="s">
        <v>25</v>
      </c>
    </row>
    <row r="4273" spans="1:12" x14ac:dyDescent="0.25">
      <c r="A4273" s="561" t="s">
        <v>3412</v>
      </c>
      <c r="B4273" s="561" t="s">
        <v>3413</v>
      </c>
      <c r="C4273" s="561" t="s">
        <v>2763</v>
      </c>
      <c r="D4273" s="561" t="s">
        <v>3655</v>
      </c>
      <c r="E4273" s="562" t="s">
        <v>22</v>
      </c>
      <c r="F4273" s="561" t="s">
        <v>22</v>
      </c>
      <c r="G4273" s="561" t="s">
        <v>31011</v>
      </c>
      <c r="H4273" s="561" t="s">
        <v>4265</v>
      </c>
      <c r="I4273" s="561" t="s">
        <v>23270</v>
      </c>
      <c r="J4273" s="561" t="s">
        <v>7063</v>
      </c>
      <c r="K4273" s="562" t="s">
        <v>7436</v>
      </c>
      <c r="L4273" s="561" t="s">
        <v>25</v>
      </c>
    </row>
    <row r="4274" spans="1:12" x14ac:dyDescent="0.25">
      <c r="A4274" s="561" t="s">
        <v>3412</v>
      </c>
      <c r="B4274" s="561" t="s">
        <v>3413</v>
      </c>
      <c r="C4274" s="561" t="s">
        <v>2763</v>
      </c>
      <c r="D4274" s="561" t="s">
        <v>3655</v>
      </c>
      <c r="E4274" s="562" t="s">
        <v>22</v>
      </c>
      <c r="F4274" s="561" t="s">
        <v>22</v>
      </c>
      <c r="G4274" s="561" t="s">
        <v>31012</v>
      </c>
      <c r="H4274" s="561" t="s">
        <v>4266</v>
      </c>
      <c r="I4274" s="561" t="s">
        <v>23270</v>
      </c>
      <c r="J4274" s="561" t="s">
        <v>7063</v>
      </c>
      <c r="K4274" s="562" t="s">
        <v>31013</v>
      </c>
      <c r="L4274" s="561" t="s">
        <v>25</v>
      </c>
    </row>
    <row r="4275" spans="1:12" x14ac:dyDescent="0.25">
      <c r="A4275" s="561" t="s">
        <v>3412</v>
      </c>
      <c r="B4275" s="561" t="s">
        <v>3413</v>
      </c>
      <c r="C4275" s="561" t="s">
        <v>2763</v>
      </c>
      <c r="D4275" s="561" t="s">
        <v>3655</v>
      </c>
      <c r="E4275" s="562" t="s">
        <v>22</v>
      </c>
      <c r="F4275" s="561" t="s">
        <v>22</v>
      </c>
      <c r="G4275" s="561" t="s">
        <v>31014</v>
      </c>
      <c r="H4275" s="561" t="s">
        <v>4267</v>
      </c>
      <c r="I4275" s="561" t="s">
        <v>23270</v>
      </c>
      <c r="J4275" s="561" t="s">
        <v>7063</v>
      </c>
      <c r="K4275" s="562" t="s">
        <v>30194</v>
      </c>
      <c r="L4275" s="561" t="s">
        <v>25</v>
      </c>
    </row>
    <row r="4276" spans="1:12" x14ac:dyDescent="0.25">
      <c r="A4276" s="561" t="s">
        <v>3412</v>
      </c>
      <c r="B4276" s="561" t="s">
        <v>3413</v>
      </c>
      <c r="C4276" s="561" t="s">
        <v>2763</v>
      </c>
      <c r="D4276" s="561" t="s">
        <v>3655</v>
      </c>
      <c r="E4276" s="562" t="s">
        <v>22</v>
      </c>
      <c r="F4276" s="561" t="s">
        <v>22</v>
      </c>
      <c r="G4276" s="561" t="s">
        <v>31015</v>
      </c>
      <c r="H4276" s="561" t="s">
        <v>4268</v>
      </c>
      <c r="I4276" s="561" t="s">
        <v>23270</v>
      </c>
      <c r="J4276" s="561" t="s">
        <v>7063</v>
      </c>
      <c r="K4276" s="562" t="s">
        <v>6924</v>
      </c>
      <c r="L4276" s="561" t="s">
        <v>25</v>
      </c>
    </row>
    <row r="4277" spans="1:12" x14ac:dyDescent="0.25">
      <c r="A4277" s="561" t="s">
        <v>3412</v>
      </c>
      <c r="B4277" s="561" t="s">
        <v>3413</v>
      </c>
      <c r="C4277" s="561" t="s">
        <v>2763</v>
      </c>
      <c r="D4277" s="561" t="s">
        <v>3655</v>
      </c>
      <c r="E4277" s="562" t="s">
        <v>22</v>
      </c>
      <c r="F4277" s="561" t="s">
        <v>22</v>
      </c>
      <c r="G4277" s="561" t="s">
        <v>31016</v>
      </c>
      <c r="H4277" s="561" t="s">
        <v>4269</v>
      </c>
      <c r="I4277" s="561" t="s">
        <v>23270</v>
      </c>
      <c r="J4277" s="561" t="s">
        <v>7063</v>
      </c>
      <c r="K4277" s="562" t="s">
        <v>31017</v>
      </c>
      <c r="L4277" s="561" t="s">
        <v>25</v>
      </c>
    </row>
    <row r="4278" spans="1:12" x14ac:dyDescent="0.25">
      <c r="A4278" s="561" t="s">
        <v>3412</v>
      </c>
      <c r="B4278" s="561" t="s">
        <v>3413</v>
      </c>
      <c r="C4278" s="561" t="s">
        <v>2763</v>
      </c>
      <c r="D4278" s="561" t="s">
        <v>3655</v>
      </c>
      <c r="E4278" s="562" t="s">
        <v>22</v>
      </c>
      <c r="F4278" s="561" t="s">
        <v>22</v>
      </c>
      <c r="G4278" s="561" t="s">
        <v>31018</v>
      </c>
      <c r="H4278" s="561" t="s">
        <v>4270</v>
      </c>
      <c r="I4278" s="561" t="s">
        <v>23270</v>
      </c>
      <c r="J4278" s="561" t="s">
        <v>7063</v>
      </c>
      <c r="K4278" s="562" t="s">
        <v>8322</v>
      </c>
      <c r="L4278" s="561" t="s">
        <v>25</v>
      </c>
    </row>
    <row r="4279" spans="1:12" x14ac:dyDescent="0.25">
      <c r="A4279" s="561" t="s">
        <v>3412</v>
      </c>
      <c r="B4279" s="561" t="s">
        <v>3413</v>
      </c>
      <c r="C4279" s="561" t="s">
        <v>2763</v>
      </c>
      <c r="D4279" s="561" t="s">
        <v>3655</v>
      </c>
      <c r="E4279" s="562" t="s">
        <v>22</v>
      </c>
      <c r="F4279" s="561" t="s">
        <v>22</v>
      </c>
      <c r="G4279" s="561" t="s">
        <v>31019</v>
      </c>
      <c r="H4279" s="561" t="s">
        <v>4272</v>
      </c>
      <c r="I4279" s="561" t="s">
        <v>23270</v>
      </c>
      <c r="J4279" s="561" t="s">
        <v>7063</v>
      </c>
      <c r="K4279" s="562" t="s">
        <v>31020</v>
      </c>
      <c r="L4279" s="561" t="s">
        <v>25</v>
      </c>
    </row>
    <row r="4280" spans="1:12" x14ac:dyDescent="0.25">
      <c r="A4280" s="561" t="s">
        <v>3412</v>
      </c>
      <c r="B4280" s="561" t="s">
        <v>3413</v>
      </c>
      <c r="C4280" s="561" t="s">
        <v>2763</v>
      </c>
      <c r="D4280" s="561" t="s">
        <v>3655</v>
      </c>
      <c r="E4280" s="562" t="s">
        <v>22</v>
      </c>
      <c r="F4280" s="561" t="s">
        <v>22</v>
      </c>
      <c r="G4280" s="561" t="s">
        <v>31021</v>
      </c>
      <c r="H4280" s="561" t="s">
        <v>4273</v>
      </c>
      <c r="I4280" s="561" t="s">
        <v>23270</v>
      </c>
      <c r="J4280" s="561" t="s">
        <v>7063</v>
      </c>
      <c r="K4280" s="562" t="s">
        <v>8091</v>
      </c>
      <c r="L4280" s="561" t="s">
        <v>25</v>
      </c>
    </row>
    <row r="4281" spans="1:12" x14ac:dyDescent="0.25">
      <c r="A4281" s="561" t="s">
        <v>3412</v>
      </c>
      <c r="B4281" s="561" t="s">
        <v>3413</v>
      </c>
      <c r="C4281" s="561" t="s">
        <v>2763</v>
      </c>
      <c r="D4281" s="561" t="s">
        <v>3655</v>
      </c>
      <c r="E4281" s="562" t="s">
        <v>22</v>
      </c>
      <c r="F4281" s="561" t="s">
        <v>22</v>
      </c>
      <c r="G4281" s="561" t="s">
        <v>31022</v>
      </c>
      <c r="H4281" s="561" t="s">
        <v>4274</v>
      </c>
      <c r="I4281" s="561" t="s">
        <v>23270</v>
      </c>
      <c r="J4281" s="561" t="s">
        <v>7063</v>
      </c>
      <c r="K4281" s="562" t="s">
        <v>31023</v>
      </c>
      <c r="L4281" s="561" t="s">
        <v>25</v>
      </c>
    </row>
    <row r="4282" spans="1:12" x14ac:dyDescent="0.25">
      <c r="A4282" s="561" t="s">
        <v>3412</v>
      </c>
      <c r="B4282" s="561" t="s">
        <v>3413</v>
      </c>
      <c r="C4282" s="561" t="s">
        <v>2763</v>
      </c>
      <c r="D4282" s="561" t="s">
        <v>3655</v>
      </c>
      <c r="E4282" s="562" t="s">
        <v>22</v>
      </c>
      <c r="F4282" s="561" t="s">
        <v>22</v>
      </c>
      <c r="G4282" s="561" t="s">
        <v>31024</v>
      </c>
      <c r="H4282" s="561" t="s">
        <v>4276</v>
      </c>
      <c r="I4282" s="561" t="s">
        <v>23270</v>
      </c>
      <c r="J4282" s="561" t="s">
        <v>7063</v>
      </c>
      <c r="K4282" s="562" t="s">
        <v>31025</v>
      </c>
      <c r="L4282" s="561" t="s">
        <v>25</v>
      </c>
    </row>
    <row r="4283" spans="1:12" x14ac:dyDescent="0.25">
      <c r="A4283" s="561" t="s">
        <v>3412</v>
      </c>
      <c r="B4283" s="561" t="s">
        <v>3413</v>
      </c>
      <c r="C4283" s="561" t="s">
        <v>2763</v>
      </c>
      <c r="D4283" s="561" t="s">
        <v>3655</v>
      </c>
      <c r="E4283" s="562" t="s">
        <v>22</v>
      </c>
      <c r="F4283" s="561" t="s">
        <v>22</v>
      </c>
      <c r="G4283" s="561" t="s">
        <v>31026</v>
      </c>
      <c r="H4283" s="561" t="s">
        <v>4277</v>
      </c>
      <c r="I4283" s="561" t="s">
        <v>23270</v>
      </c>
      <c r="J4283" s="561" t="s">
        <v>7063</v>
      </c>
      <c r="K4283" s="562" t="s">
        <v>4567</v>
      </c>
      <c r="L4283" s="561" t="s">
        <v>25</v>
      </c>
    </row>
    <row r="4284" spans="1:12" x14ac:dyDescent="0.25">
      <c r="A4284" s="561" t="s">
        <v>3412</v>
      </c>
      <c r="B4284" s="561" t="s">
        <v>3413</v>
      </c>
      <c r="C4284" s="561" t="s">
        <v>2763</v>
      </c>
      <c r="D4284" s="561" t="s">
        <v>3655</v>
      </c>
      <c r="E4284" s="562" t="s">
        <v>22</v>
      </c>
      <c r="F4284" s="561" t="s">
        <v>22</v>
      </c>
      <c r="G4284" s="561" t="s">
        <v>31027</v>
      </c>
      <c r="H4284" s="561" t="s">
        <v>4278</v>
      </c>
      <c r="I4284" s="561" t="s">
        <v>23270</v>
      </c>
      <c r="J4284" s="561" t="s">
        <v>7063</v>
      </c>
      <c r="K4284" s="562" t="s">
        <v>31028</v>
      </c>
      <c r="L4284" s="561" t="s">
        <v>25</v>
      </c>
    </row>
    <row r="4285" spans="1:12" x14ac:dyDescent="0.25">
      <c r="A4285" s="561" t="s">
        <v>3412</v>
      </c>
      <c r="B4285" s="561" t="s">
        <v>3413</v>
      </c>
      <c r="C4285" s="561" t="s">
        <v>2763</v>
      </c>
      <c r="D4285" s="561" t="s">
        <v>3655</v>
      </c>
      <c r="E4285" s="562" t="s">
        <v>22</v>
      </c>
      <c r="F4285" s="561" t="s">
        <v>22</v>
      </c>
      <c r="G4285" s="561" t="s">
        <v>31029</v>
      </c>
      <c r="H4285" s="561" t="s">
        <v>4279</v>
      </c>
      <c r="I4285" s="561" t="s">
        <v>23270</v>
      </c>
      <c r="J4285" s="561" t="s">
        <v>7063</v>
      </c>
      <c r="K4285" s="562" t="s">
        <v>31030</v>
      </c>
      <c r="L4285" s="561" t="s">
        <v>25</v>
      </c>
    </row>
    <row r="4286" spans="1:12" x14ac:dyDescent="0.25">
      <c r="A4286" s="561" t="s">
        <v>3412</v>
      </c>
      <c r="B4286" s="561" t="s">
        <v>3413</v>
      </c>
      <c r="C4286" s="561" t="s">
        <v>2763</v>
      </c>
      <c r="D4286" s="561" t="s">
        <v>3655</v>
      </c>
      <c r="E4286" s="562" t="s">
        <v>22</v>
      </c>
      <c r="F4286" s="561" t="s">
        <v>22</v>
      </c>
      <c r="G4286" s="561" t="s">
        <v>31031</v>
      </c>
      <c r="H4286" s="561" t="s">
        <v>4280</v>
      </c>
      <c r="I4286" s="561" t="s">
        <v>23270</v>
      </c>
      <c r="J4286" s="561" t="s">
        <v>7063</v>
      </c>
      <c r="K4286" s="562" t="s">
        <v>31032</v>
      </c>
      <c r="L4286" s="561" t="s">
        <v>25</v>
      </c>
    </row>
    <row r="4287" spans="1:12" x14ac:dyDescent="0.25">
      <c r="A4287" s="561" t="s">
        <v>3412</v>
      </c>
      <c r="B4287" s="561" t="s">
        <v>3413</v>
      </c>
      <c r="C4287" s="561" t="s">
        <v>2763</v>
      </c>
      <c r="D4287" s="561" t="s">
        <v>3655</v>
      </c>
      <c r="E4287" s="562" t="s">
        <v>22</v>
      </c>
      <c r="F4287" s="561" t="s">
        <v>22</v>
      </c>
      <c r="G4287" s="561" t="s">
        <v>31033</v>
      </c>
      <c r="H4287" s="561" t="s">
        <v>4281</v>
      </c>
      <c r="I4287" s="561" t="s">
        <v>23270</v>
      </c>
      <c r="J4287" s="561" t="s">
        <v>7063</v>
      </c>
      <c r="K4287" s="562" t="s">
        <v>31034</v>
      </c>
      <c r="L4287" s="561" t="s">
        <v>25</v>
      </c>
    </row>
    <row r="4288" spans="1:12" x14ac:dyDescent="0.25">
      <c r="A4288" s="561" t="s">
        <v>3412</v>
      </c>
      <c r="B4288" s="561" t="s">
        <v>3413</v>
      </c>
      <c r="C4288" s="561" t="s">
        <v>2763</v>
      </c>
      <c r="D4288" s="561" t="s">
        <v>3655</v>
      </c>
      <c r="E4288" s="562" t="s">
        <v>22</v>
      </c>
      <c r="F4288" s="561" t="s">
        <v>22</v>
      </c>
      <c r="G4288" s="561" t="s">
        <v>31035</v>
      </c>
      <c r="H4288" s="561" t="s">
        <v>4283</v>
      </c>
      <c r="I4288" s="561" t="s">
        <v>23270</v>
      </c>
      <c r="J4288" s="561" t="s">
        <v>7063</v>
      </c>
      <c r="K4288" s="562" t="s">
        <v>31036</v>
      </c>
      <c r="L4288" s="561" t="s">
        <v>25</v>
      </c>
    </row>
    <row r="4289" spans="1:12" x14ac:dyDescent="0.25">
      <c r="A4289" s="561" t="s">
        <v>3412</v>
      </c>
      <c r="B4289" s="561" t="s">
        <v>3413</v>
      </c>
      <c r="C4289" s="561" t="s">
        <v>2763</v>
      </c>
      <c r="D4289" s="561" t="s">
        <v>3655</v>
      </c>
      <c r="E4289" s="562" t="s">
        <v>22</v>
      </c>
      <c r="F4289" s="561" t="s">
        <v>22</v>
      </c>
      <c r="G4289" s="561" t="s">
        <v>31037</v>
      </c>
      <c r="H4289" s="561" t="s">
        <v>4284</v>
      </c>
      <c r="I4289" s="561" t="s">
        <v>23270</v>
      </c>
      <c r="J4289" s="561" t="s">
        <v>7063</v>
      </c>
      <c r="K4289" s="562" t="s">
        <v>27306</v>
      </c>
      <c r="L4289" s="561" t="s">
        <v>25</v>
      </c>
    </row>
    <row r="4290" spans="1:12" x14ac:dyDescent="0.25">
      <c r="A4290" s="561" t="s">
        <v>3412</v>
      </c>
      <c r="B4290" s="561" t="s">
        <v>3413</v>
      </c>
      <c r="C4290" s="561" t="s">
        <v>2763</v>
      </c>
      <c r="D4290" s="561" t="s">
        <v>3655</v>
      </c>
      <c r="E4290" s="562" t="s">
        <v>22</v>
      </c>
      <c r="F4290" s="561" t="s">
        <v>22</v>
      </c>
      <c r="G4290" s="561" t="s">
        <v>31038</v>
      </c>
      <c r="H4290" s="561" t="s">
        <v>4285</v>
      </c>
      <c r="I4290" s="561" t="s">
        <v>23270</v>
      </c>
      <c r="J4290" s="561" t="s">
        <v>7063</v>
      </c>
      <c r="K4290" s="562" t="s">
        <v>31039</v>
      </c>
      <c r="L4290" s="561" t="s">
        <v>25</v>
      </c>
    </row>
    <row r="4291" spans="1:12" x14ac:dyDescent="0.25">
      <c r="A4291" s="561" t="s">
        <v>3412</v>
      </c>
      <c r="B4291" s="561" t="s">
        <v>3413</v>
      </c>
      <c r="C4291" s="561" t="s">
        <v>2763</v>
      </c>
      <c r="D4291" s="561" t="s">
        <v>3655</v>
      </c>
      <c r="E4291" s="562" t="s">
        <v>22</v>
      </c>
      <c r="F4291" s="561" t="s">
        <v>22</v>
      </c>
      <c r="G4291" s="561" t="s">
        <v>31040</v>
      </c>
      <c r="H4291" s="561" t="s">
        <v>4286</v>
      </c>
      <c r="I4291" s="561" t="s">
        <v>23270</v>
      </c>
      <c r="J4291" s="561" t="s">
        <v>7063</v>
      </c>
      <c r="K4291" s="562" t="s">
        <v>31041</v>
      </c>
      <c r="L4291" s="561" t="s">
        <v>25</v>
      </c>
    </row>
    <row r="4292" spans="1:12" x14ac:dyDescent="0.25">
      <c r="A4292" s="561" t="s">
        <v>3412</v>
      </c>
      <c r="B4292" s="561" t="s">
        <v>3413</v>
      </c>
      <c r="C4292" s="561" t="s">
        <v>2763</v>
      </c>
      <c r="D4292" s="561" t="s">
        <v>3655</v>
      </c>
      <c r="E4292" s="562" t="s">
        <v>22</v>
      </c>
      <c r="F4292" s="561" t="s">
        <v>22</v>
      </c>
      <c r="G4292" s="561" t="s">
        <v>31042</v>
      </c>
      <c r="H4292" s="561" t="s">
        <v>4287</v>
      </c>
      <c r="I4292" s="561" t="s">
        <v>23270</v>
      </c>
      <c r="J4292" s="561" t="s">
        <v>7063</v>
      </c>
      <c r="K4292" s="562" t="s">
        <v>31043</v>
      </c>
      <c r="L4292" s="561" t="s">
        <v>25</v>
      </c>
    </row>
    <row r="4293" spans="1:12" x14ac:dyDescent="0.25">
      <c r="A4293" s="561" t="s">
        <v>3412</v>
      </c>
      <c r="B4293" s="561" t="s">
        <v>3413</v>
      </c>
      <c r="C4293" s="561" t="s">
        <v>2763</v>
      </c>
      <c r="D4293" s="561" t="s">
        <v>3655</v>
      </c>
      <c r="E4293" s="562" t="s">
        <v>22</v>
      </c>
      <c r="F4293" s="561" t="s">
        <v>22</v>
      </c>
      <c r="G4293" s="561" t="s">
        <v>31044</v>
      </c>
      <c r="H4293" s="561" t="s">
        <v>4288</v>
      </c>
      <c r="I4293" s="561" t="s">
        <v>23270</v>
      </c>
      <c r="J4293" s="561" t="s">
        <v>7063</v>
      </c>
      <c r="K4293" s="562" t="s">
        <v>2725</v>
      </c>
      <c r="L4293" s="561" t="s">
        <v>25</v>
      </c>
    </row>
    <row r="4294" spans="1:12" x14ac:dyDescent="0.25">
      <c r="A4294" s="561" t="s">
        <v>3412</v>
      </c>
      <c r="B4294" s="561" t="s">
        <v>3413</v>
      </c>
      <c r="C4294" s="561" t="s">
        <v>2763</v>
      </c>
      <c r="D4294" s="561" t="s">
        <v>3655</v>
      </c>
      <c r="E4294" s="562" t="s">
        <v>22</v>
      </c>
      <c r="F4294" s="561" t="s">
        <v>22</v>
      </c>
      <c r="G4294" s="561" t="s">
        <v>31045</v>
      </c>
      <c r="H4294" s="561" t="s">
        <v>4289</v>
      </c>
      <c r="I4294" s="561" t="s">
        <v>23270</v>
      </c>
      <c r="J4294" s="561" t="s">
        <v>7063</v>
      </c>
      <c r="K4294" s="562" t="s">
        <v>3333</v>
      </c>
      <c r="L4294" s="561" t="s">
        <v>25</v>
      </c>
    </row>
    <row r="4295" spans="1:12" x14ac:dyDescent="0.25">
      <c r="A4295" s="561" t="s">
        <v>3412</v>
      </c>
      <c r="B4295" s="561" t="s">
        <v>3413</v>
      </c>
      <c r="C4295" s="561" t="s">
        <v>2763</v>
      </c>
      <c r="D4295" s="561" t="s">
        <v>3655</v>
      </c>
      <c r="E4295" s="562" t="s">
        <v>22</v>
      </c>
      <c r="F4295" s="561" t="s">
        <v>22</v>
      </c>
      <c r="G4295" s="561" t="s">
        <v>31046</v>
      </c>
      <c r="H4295" s="561" t="s">
        <v>4291</v>
      </c>
      <c r="I4295" s="561" t="s">
        <v>23270</v>
      </c>
      <c r="J4295" s="561" t="s">
        <v>7063</v>
      </c>
      <c r="K4295" s="562" t="s">
        <v>31047</v>
      </c>
      <c r="L4295" s="561" t="s">
        <v>25</v>
      </c>
    </row>
    <row r="4296" spans="1:12" x14ac:dyDescent="0.25">
      <c r="A4296" s="561" t="s">
        <v>3412</v>
      </c>
      <c r="B4296" s="561" t="s">
        <v>3413</v>
      </c>
      <c r="C4296" s="561" t="s">
        <v>2763</v>
      </c>
      <c r="D4296" s="561" t="s">
        <v>3655</v>
      </c>
      <c r="E4296" s="562" t="s">
        <v>22</v>
      </c>
      <c r="F4296" s="561" t="s">
        <v>22</v>
      </c>
      <c r="G4296" s="561" t="s">
        <v>31048</v>
      </c>
      <c r="H4296" s="561" t="s">
        <v>4292</v>
      </c>
      <c r="I4296" s="561" t="s">
        <v>23270</v>
      </c>
      <c r="J4296" s="561" t="s">
        <v>7063</v>
      </c>
      <c r="K4296" s="562" t="s">
        <v>7954</v>
      </c>
      <c r="L4296" s="561" t="s">
        <v>25</v>
      </c>
    </row>
    <row r="4297" spans="1:12" x14ac:dyDescent="0.25">
      <c r="A4297" s="561" t="s">
        <v>3412</v>
      </c>
      <c r="B4297" s="561" t="s">
        <v>3413</v>
      </c>
      <c r="C4297" s="561" t="s">
        <v>2763</v>
      </c>
      <c r="D4297" s="561" t="s">
        <v>3655</v>
      </c>
      <c r="E4297" s="562" t="s">
        <v>22</v>
      </c>
      <c r="F4297" s="561" t="s">
        <v>22</v>
      </c>
      <c r="G4297" s="561" t="s">
        <v>31049</v>
      </c>
      <c r="H4297" s="561" t="s">
        <v>4293</v>
      </c>
      <c r="I4297" s="561" t="s">
        <v>23270</v>
      </c>
      <c r="J4297" s="561" t="s">
        <v>7063</v>
      </c>
      <c r="K4297" s="562" t="s">
        <v>7796</v>
      </c>
      <c r="L4297" s="561" t="s">
        <v>25</v>
      </c>
    </row>
    <row r="4298" spans="1:12" x14ac:dyDescent="0.25">
      <c r="A4298" s="561" t="s">
        <v>3412</v>
      </c>
      <c r="B4298" s="561" t="s">
        <v>3413</v>
      </c>
      <c r="C4298" s="561" t="s">
        <v>2763</v>
      </c>
      <c r="D4298" s="561" t="s">
        <v>3655</v>
      </c>
      <c r="E4298" s="562" t="s">
        <v>22</v>
      </c>
      <c r="F4298" s="561" t="s">
        <v>22</v>
      </c>
      <c r="G4298" s="561" t="s">
        <v>31050</v>
      </c>
      <c r="H4298" s="561" t="s">
        <v>4295</v>
      </c>
      <c r="I4298" s="561" t="s">
        <v>23270</v>
      </c>
      <c r="J4298" s="561" t="s">
        <v>7063</v>
      </c>
      <c r="K4298" s="562" t="s">
        <v>640</v>
      </c>
      <c r="L4298" s="561" t="s">
        <v>25</v>
      </c>
    </row>
    <row r="4299" spans="1:12" x14ac:dyDescent="0.25">
      <c r="A4299" s="561" t="s">
        <v>3412</v>
      </c>
      <c r="B4299" s="561" t="s">
        <v>3413</v>
      </c>
      <c r="C4299" s="561" t="s">
        <v>2763</v>
      </c>
      <c r="D4299" s="561" t="s">
        <v>3655</v>
      </c>
      <c r="E4299" s="562" t="s">
        <v>22</v>
      </c>
      <c r="F4299" s="561" t="s">
        <v>22</v>
      </c>
      <c r="G4299" s="561" t="s">
        <v>31051</v>
      </c>
      <c r="H4299" s="561" t="s">
        <v>4297</v>
      </c>
      <c r="I4299" s="561" t="s">
        <v>23270</v>
      </c>
      <c r="J4299" s="561" t="s">
        <v>7063</v>
      </c>
      <c r="K4299" s="562" t="s">
        <v>131</v>
      </c>
      <c r="L4299" s="561" t="s">
        <v>25</v>
      </c>
    </row>
    <row r="4300" spans="1:12" x14ac:dyDescent="0.25">
      <c r="A4300" s="561" t="s">
        <v>3412</v>
      </c>
      <c r="B4300" s="561" t="s">
        <v>3413</v>
      </c>
      <c r="C4300" s="561" t="s">
        <v>2763</v>
      </c>
      <c r="D4300" s="561" t="s">
        <v>3655</v>
      </c>
      <c r="E4300" s="562" t="s">
        <v>22</v>
      </c>
      <c r="F4300" s="561" t="s">
        <v>22</v>
      </c>
      <c r="G4300" s="561" t="s">
        <v>31052</v>
      </c>
      <c r="H4300" s="561" t="s">
        <v>4299</v>
      </c>
      <c r="I4300" s="561" t="s">
        <v>23270</v>
      </c>
      <c r="J4300" s="561" t="s">
        <v>7063</v>
      </c>
      <c r="K4300" s="562" t="s">
        <v>31053</v>
      </c>
      <c r="L4300" s="561" t="s">
        <v>25</v>
      </c>
    </row>
    <row r="4301" spans="1:12" x14ac:dyDescent="0.25">
      <c r="A4301" s="561" t="s">
        <v>3412</v>
      </c>
      <c r="B4301" s="561" t="s">
        <v>3413</v>
      </c>
      <c r="C4301" s="561" t="s">
        <v>2763</v>
      </c>
      <c r="D4301" s="561" t="s">
        <v>3655</v>
      </c>
      <c r="E4301" s="562" t="s">
        <v>22</v>
      </c>
      <c r="F4301" s="561" t="s">
        <v>22</v>
      </c>
      <c r="G4301" s="561" t="s">
        <v>31054</v>
      </c>
      <c r="H4301" s="561" t="s">
        <v>4301</v>
      </c>
      <c r="I4301" s="561" t="s">
        <v>23270</v>
      </c>
      <c r="J4301" s="561" t="s">
        <v>7063</v>
      </c>
      <c r="K4301" s="562" t="s">
        <v>27179</v>
      </c>
      <c r="L4301" s="561" t="s">
        <v>25</v>
      </c>
    </row>
    <row r="4302" spans="1:12" x14ac:dyDescent="0.25">
      <c r="A4302" s="561" t="s">
        <v>3412</v>
      </c>
      <c r="B4302" s="561" t="s">
        <v>3413</v>
      </c>
      <c r="C4302" s="561" t="s">
        <v>2763</v>
      </c>
      <c r="D4302" s="561" t="s">
        <v>3655</v>
      </c>
      <c r="E4302" s="562" t="s">
        <v>22</v>
      </c>
      <c r="F4302" s="561" t="s">
        <v>22</v>
      </c>
      <c r="G4302" s="561" t="s">
        <v>31055</v>
      </c>
      <c r="H4302" s="561" t="s">
        <v>4303</v>
      </c>
      <c r="I4302" s="561" t="s">
        <v>23270</v>
      </c>
      <c r="J4302" s="561" t="s">
        <v>7063</v>
      </c>
      <c r="K4302" s="562" t="s">
        <v>31056</v>
      </c>
      <c r="L4302" s="561" t="s">
        <v>25</v>
      </c>
    </row>
    <row r="4303" spans="1:12" x14ac:dyDescent="0.25">
      <c r="A4303" s="561" t="s">
        <v>3412</v>
      </c>
      <c r="B4303" s="561" t="s">
        <v>3413</v>
      </c>
      <c r="C4303" s="561" t="s">
        <v>2763</v>
      </c>
      <c r="D4303" s="561" t="s">
        <v>3655</v>
      </c>
      <c r="E4303" s="562" t="s">
        <v>22</v>
      </c>
      <c r="F4303" s="561" t="s">
        <v>22</v>
      </c>
      <c r="G4303" s="561" t="s">
        <v>31057</v>
      </c>
      <c r="H4303" s="561" t="s">
        <v>4304</v>
      </c>
      <c r="I4303" s="561" t="s">
        <v>23270</v>
      </c>
      <c r="J4303" s="561" t="s">
        <v>7063</v>
      </c>
      <c r="K4303" s="562" t="s">
        <v>3607</v>
      </c>
      <c r="L4303" s="561" t="s">
        <v>25</v>
      </c>
    </row>
    <row r="4304" spans="1:12" x14ac:dyDescent="0.25">
      <c r="A4304" s="561" t="s">
        <v>3412</v>
      </c>
      <c r="B4304" s="561" t="s">
        <v>3413</v>
      </c>
      <c r="C4304" s="561" t="s">
        <v>2763</v>
      </c>
      <c r="D4304" s="561" t="s">
        <v>3655</v>
      </c>
      <c r="E4304" s="562" t="s">
        <v>22</v>
      </c>
      <c r="F4304" s="561" t="s">
        <v>22</v>
      </c>
      <c r="G4304" s="561" t="s">
        <v>31058</v>
      </c>
      <c r="H4304" s="561" t="s">
        <v>4305</v>
      </c>
      <c r="I4304" s="561" t="s">
        <v>23270</v>
      </c>
      <c r="J4304" s="561" t="s">
        <v>7063</v>
      </c>
      <c r="K4304" s="562" t="s">
        <v>31059</v>
      </c>
      <c r="L4304" s="561" t="s">
        <v>25</v>
      </c>
    </row>
    <row r="4305" spans="1:12" x14ac:dyDescent="0.25">
      <c r="A4305" s="561" t="s">
        <v>3412</v>
      </c>
      <c r="B4305" s="561" t="s">
        <v>3413</v>
      </c>
      <c r="C4305" s="561" t="s">
        <v>2763</v>
      </c>
      <c r="D4305" s="561" t="s">
        <v>3655</v>
      </c>
      <c r="E4305" s="562" t="s">
        <v>22</v>
      </c>
      <c r="F4305" s="561" t="s">
        <v>22</v>
      </c>
      <c r="G4305" s="561" t="s">
        <v>31060</v>
      </c>
      <c r="H4305" s="561" t="s">
        <v>4306</v>
      </c>
      <c r="I4305" s="561" t="s">
        <v>23270</v>
      </c>
      <c r="J4305" s="561" t="s">
        <v>7063</v>
      </c>
      <c r="K4305" s="562" t="s">
        <v>31061</v>
      </c>
      <c r="L4305" s="561" t="s">
        <v>25</v>
      </c>
    </row>
    <row r="4306" spans="1:12" x14ac:dyDescent="0.25">
      <c r="A4306" s="561" t="s">
        <v>3412</v>
      </c>
      <c r="B4306" s="561" t="s">
        <v>3413</v>
      </c>
      <c r="C4306" s="561" t="s">
        <v>2763</v>
      </c>
      <c r="D4306" s="561" t="s">
        <v>3655</v>
      </c>
      <c r="E4306" s="562" t="s">
        <v>22</v>
      </c>
      <c r="F4306" s="561" t="s">
        <v>22</v>
      </c>
      <c r="G4306" s="561" t="s">
        <v>31062</v>
      </c>
      <c r="H4306" s="561" t="s">
        <v>4307</v>
      </c>
      <c r="I4306" s="561" t="s">
        <v>23270</v>
      </c>
      <c r="J4306" s="561" t="s">
        <v>7063</v>
      </c>
      <c r="K4306" s="562" t="s">
        <v>30375</v>
      </c>
      <c r="L4306" s="561" t="s">
        <v>25</v>
      </c>
    </row>
    <row r="4307" spans="1:12" x14ac:dyDescent="0.25">
      <c r="A4307" s="561" t="s">
        <v>3412</v>
      </c>
      <c r="B4307" s="561" t="s">
        <v>3413</v>
      </c>
      <c r="C4307" s="561" t="s">
        <v>2763</v>
      </c>
      <c r="D4307" s="561" t="s">
        <v>3655</v>
      </c>
      <c r="E4307" s="562" t="s">
        <v>22</v>
      </c>
      <c r="F4307" s="561" t="s">
        <v>22</v>
      </c>
      <c r="G4307" s="561" t="s">
        <v>31063</v>
      </c>
      <c r="H4307" s="561" t="s">
        <v>4308</v>
      </c>
      <c r="I4307" s="561" t="s">
        <v>23270</v>
      </c>
      <c r="J4307" s="561" t="s">
        <v>7063</v>
      </c>
      <c r="K4307" s="562" t="s">
        <v>31064</v>
      </c>
      <c r="L4307" s="561" t="s">
        <v>25</v>
      </c>
    </row>
    <row r="4308" spans="1:12" x14ac:dyDescent="0.25">
      <c r="A4308" s="561" t="s">
        <v>3412</v>
      </c>
      <c r="B4308" s="561" t="s">
        <v>3413</v>
      </c>
      <c r="C4308" s="561" t="s">
        <v>2763</v>
      </c>
      <c r="D4308" s="561" t="s">
        <v>3655</v>
      </c>
      <c r="E4308" s="562" t="s">
        <v>22</v>
      </c>
      <c r="F4308" s="561" t="s">
        <v>22</v>
      </c>
      <c r="G4308" s="561" t="s">
        <v>31065</v>
      </c>
      <c r="H4308" s="561" t="s">
        <v>4310</v>
      </c>
      <c r="I4308" s="561" t="s">
        <v>23270</v>
      </c>
      <c r="J4308" s="561" t="s">
        <v>7063</v>
      </c>
      <c r="K4308" s="562" t="s">
        <v>8228</v>
      </c>
      <c r="L4308" s="561" t="s">
        <v>25</v>
      </c>
    </row>
    <row r="4309" spans="1:12" x14ac:dyDescent="0.25">
      <c r="A4309" s="561" t="s">
        <v>3412</v>
      </c>
      <c r="B4309" s="561" t="s">
        <v>3413</v>
      </c>
      <c r="C4309" s="561" t="s">
        <v>2763</v>
      </c>
      <c r="D4309" s="561" t="s">
        <v>3655</v>
      </c>
      <c r="E4309" s="562" t="s">
        <v>22</v>
      </c>
      <c r="F4309" s="561" t="s">
        <v>22</v>
      </c>
      <c r="G4309" s="561" t="s">
        <v>31066</v>
      </c>
      <c r="H4309" s="561" t="s">
        <v>4311</v>
      </c>
      <c r="I4309" s="561" t="s">
        <v>23270</v>
      </c>
      <c r="J4309" s="561" t="s">
        <v>7063</v>
      </c>
      <c r="K4309" s="562" t="s">
        <v>1927</v>
      </c>
      <c r="L4309" s="561" t="s">
        <v>25</v>
      </c>
    </row>
    <row r="4310" spans="1:12" x14ac:dyDescent="0.25">
      <c r="A4310" s="561" t="s">
        <v>3412</v>
      </c>
      <c r="B4310" s="561" t="s">
        <v>3413</v>
      </c>
      <c r="C4310" s="561" t="s">
        <v>2763</v>
      </c>
      <c r="D4310" s="561" t="s">
        <v>3655</v>
      </c>
      <c r="E4310" s="562" t="s">
        <v>22</v>
      </c>
      <c r="F4310" s="561" t="s">
        <v>22</v>
      </c>
      <c r="G4310" s="561" t="s">
        <v>31067</v>
      </c>
      <c r="H4310" s="561" t="s">
        <v>4312</v>
      </c>
      <c r="I4310" s="561" t="s">
        <v>23270</v>
      </c>
      <c r="J4310" s="561" t="s">
        <v>7063</v>
      </c>
      <c r="K4310" s="562" t="s">
        <v>176</v>
      </c>
      <c r="L4310" s="561" t="s">
        <v>25</v>
      </c>
    </row>
    <row r="4311" spans="1:12" x14ac:dyDescent="0.25">
      <c r="A4311" s="561" t="s">
        <v>3412</v>
      </c>
      <c r="B4311" s="561" t="s">
        <v>3413</v>
      </c>
      <c r="C4311" s="561" t="s">
        <v>2763</v>
      </c>
      <c r="D4311" s="561" t="s">
        <v>3655</v>
      </c>
      <c r="E4311" s="562" t="s">
        <v>22</v>
      </c>
      <c r="F4311" s="561" t="s">
        <v>22</v>
      </c>
      <c r="G4311" s="561" t="s">
        <v>31068</v>
      </c>
      <c r="H4311" s="561" t="s">
        <v>4314</v>
      </c>
      <c r="I4311" s="561" t="s">
        <v>23270</v>
      </c>
      <c r="J4311" s="561" t="s">
        <v>7063</v>
      </c>
      <c r="K4311" s="562" t="s">
        <v>31069</v>
      </c>
      <c r="L4311" s="561" t="s">
        <v>25</v>
      </c>
    </row>
    <row r="4312" spans="1:12" x14ac:dyDescent="0.25">
      <c r="A4312" s="561" t="s">
        <v>3412</v>
      </c>
      <c r="B4312" s="561" t="s">
        <v>3413</v>
      </c>
      <c r="C4312" s="561" t="s">
        <v>2763</v>
      </c>
      <c r="D4312" s="561" t="s">
        <v>3655</v>
      </c>
      <c r="E4312" s="562" t="s">
        <v>22</v>
      </c>
      <c r="F4312" s="561" t="s">
        <v>22</v>
      </c>
      <c r="G4312" s="561" t="s">
        <v>31070</v>
      </c>
      <c r="H4312" s="561" t="s">
        <v>4315</v>
      </c>
      <c r="I4312" s="561" t="s">
        <v>23270</v>
      </c>
      <c r="J4312" s="561" t="s">
        <v>7063</v>
      </c>
      <c r="K4312" s="562" t="s">
        <v>4186</v>
      </c>
      <c r="L4312" s="561" t="s">
        <v>25</v>
      </c>
    </row>
    <row r="4313" spans="1:12" x14ac:dyDescent="0.25">
      <c r="A4313" s="561" t="s">
        <v>3412</v>
      </c>
      <c r="B4313" s="561" t="s">
        <v>3413</v>
      </c>
      <c r="C4313" s="561" t="s">
        <v>2763</v>
      </c>
      <c r="D4313" s="561" t="s">
        <v>3655</v>
      </c>
      <c r="E4313" s="562" t="s">
        <v>22</v>
      </c>
      <c r="F4313" s="561" t="s">
        <v>22</v>
      </c>
      <c r="G4313" s="561" t="s">
        <v>31071</v>
      </c>
      <c r="H4313" s="561" t="s">
        <v>4316</v>
      </c>
      <c r="I4313" s="561" t="s">
        <v>23270</v>
      </c>
      <c r="J4313" s="561" t="s">
        <v>7063</v>
      </c>
      <c r="K4313" s="562" t="s">
        <v>31072</v>
      </c>
      <c r="L4313" s="561" t="s">
        <v>25</v>
      </c>
    </row>
    <row r="4314" spans="1:12" x14ac:dyDescent="0.25">
      <c r="A4314" s="561" t="s">
        <v>3412</v>
      </c>
      <c r="B4314" s="561" t="s">
        <v>3413</v>
      </c>
      <c r="C4314" s="561" t="s">
        <v>2763</v>
      </c>
      <c r="D4314" s="561" t="s">
        <v>3655</v>
      </c>
      <c r="E4314" s="562" t="s">
        <v>22</v>
      </c>
      <c r="F4314" s="561" t="s">
        <v>22</v>
      </c>
      <c r="G4314" s="561" t="s">
        <v>31073</v>
      </c>
      <c r="H4314" s="561" t="s">
        <v>4317</v>
      </c>
      <c r="I4314" s="561" t="s">
        <v>23270</v>
      </c>
      <c r="J4314" s="561" t="s">
        <v>7063</v>
      </c>
      <c r="K4314" s="562" t="s">
        <v>31074</v>
      </c>
      <c r="L4314" s="561" t="s">
        <v>25</v>
      </c>
    </row>
    <row r="4315" spans="1:12" x14ac:dyDescent="0.25">
      <c r="A4315" s="561" t="s">
        <v>3412</v>
      </c>
      <c r="B4315" s="561" t="s">
        <v>3413</v>
      </c>
      <c r="C4315" s="561" t="s">
        <v>2763</v>
      </c>
      <c r="D4315" s="561" t="s">
        <v>3655</v>
      </c>
      <c r="E4315" s="562" t="s">
        <v>22</v>
      </c>
      <c r="F4315" s="561" t="s">
        <v>22</v>
      </c>
      <c r="G4315" s="561" t="s">
        <v>31075</v>
      </c>
      <c r="H4315" s="561" t="s">
        <v>4318</v>
      </c>
      <c r="I4315" s="561" t="s">
        <v>23270</v>
      </c>
      <c r="J4315" s="561" t="s">
        <v>7063</v>
      </c>
      <c r="K4315" s="562" t="s">
        <v>7899</v>
      </c>
      <c r="L4315" s="561" t="s">
        <v>25</v>
      </c>
    </row>
    <row r="4316" spans="1:12" x14ac:dyDescent="0.25">
      <c r="A4316" s="561" t="s">
        <v>3412</v>
      </c>
      <c r="B4316" s="561" t="s">
        <v>3413</v>
      </c>
      <c r="C4316" s="561" t="s">
        <v>2763</v>
      </c>
      <c r="D4316" s="561" t="s">
        <v>3655</v>
      </c>
      <c r="E4316" s="562" t="s">
        <v>22</v>
      </c>
      <c r="F4316" s="561" t="s">
        <v>22</v>
      </c>
      <c r="G4316" s="561" t="s">
        <v>31076</v>
      </c>
      <c r="H4316" s="561" t="s">
        <v>4319</v>
      </c>
      <c r="I4316" s="561" t="s">
        <v>23270</v>
      </c>
      <c r="J4316" s="561" t="s">
        <v>7063</v>
      </c>
      <c r="K4316" s="562" t="s">
        <v>66</v>
      </c>
      <c r="L4316" s="561" t="s">
        <v>25</v>
      </c>
    </row>
    <row r="4317" spans="1:12" x14ac:dyDescent="0.25">
      <c r="A4317" s="561" t="s">
        <v>3412</v>
      </c>
      <c r="B4317" s="561" t="s">
        <v>3413</v>
      </c>
      <c r="C4317" s="561" t="s">
        <v>2763</v>
      </c>
      <c r="D4317" s="561" t="s">
        <v>3655</v>
      </c>
      <c r="E4317" s="562" t="s">
        <v>22</v>
      </c>
      <c r="F4317" s="561" t="s">
        <v>22</v>
      </c>
      <c r="G4317" s="561" t="s">
        <v>31077</v>
      </c>
      <c r="H4317" s="561" t="s">
        <v>4320</v>
      </c>
      <c r="I4317" s="561" t="s">
        <v>23270</v>
      </c>
      <c r="J4317" s="561" t="s">
        <v>7063</v>
      </c>
      <c r="K4317" s="562" t="s">
        <v>4685</v>
      </c>
      <c r="L4317" s="561" t="s">
        <v>25</v>
      </c>
    </row>
    <row r="4318" spans="1:12" x14ac:dyDescent="0.25">
      <c r="A4318" s="561" t="s">
        <v>3412</v>
      </c>
      <c r="B4318" s="561" t="s">
        <v>3413</v>
      </c>
      <c r="C4318" s="561" t="s">
        <v>2763</v>
      </c>
      <c r="D4318" s="561" t="s">
        <v>3655</v>
      </c>
      <c r="E4318" s="562" t="s">
        <v>22</v>
      </c>
      <c r="F4318" s="561" t="s">
        <v>22</v>
      </c>
      <c r="G4318" s="561" t="s">
        <v>31078</v>
      </c>
      <c r="H4318" s="561" t="s">
        <v>4321</v>
      </c>
      <c r="I4318" s="561" t="s">
        <v>23270</v>
      </c>
      <c r="J4318" s="561" t="s">
        <v>7063</v>
      </c>
      <c r="K4318" s="562" t="s">
        <v>8666</v>
      </c>
      <c r="L4318" s="561" t="s">
        <v>25</v>
      </c>
    </row>
    <row r="4319" spans="1:12" x14ac:dyDescent="0.25">
      <c r="A4319" s="561" t="s">
        <v>3412</v>
      </c>
      <c r="B4319" s="561" t="s">
        <v>3413</v>
      </c>
      <c r="C4319" s="561" t="s">
        <v>2763</v>
      </c>
      <c r="D4319" s="561" t="s">
        <v>3655</v>
      </c>
      <c r="E4319" s="562" t="s">
        <v>22</v>
      </c>
      <c r="F4319" s="561" t="s">
        <v>22</v>
      </c>
      <c r="G4319" s="561" t="s">
        <v>31079</v>
      </c>
      <c r="H4319" s="561" t="s">
        <v>4322</v>
      </c>
      <c r="I4319" s="561" t="s">
        <v>23270</v>
      </c>
      <c r="J4319" s="561" t="s">
        <v>7063</v>
      </c>
      <c r="K4319" s="562" t="s">
        <v>7733</v>
      </c>
      <c r="L4319" s="561" t="s">
        <v>25</v>
      </c>
    </row>
    <row r="4320" spans="1:12" x14ac:dyDescent="0.25">
      <c r="A4320" s="561" t="s">
        <v>3412</v>
      </c>
      <c r="B4320" s="561" t="s">
        <v>3413</v>
      </c>
      <c r="C4320" s="561" t="s">
        <v>2763</v>
      </c>
      <c r="D4320" s="561" t="s">
        <v>3655</v>
      </c>
      <c r="E4320" s="562" t="s">
        <v>22</v>
      </c>
      <c r="F4320" s="561" t="s">
        <v>22</v>
      </c>
      <c r="G4320" s="561" t="s">
        <v>31080</v>
      </c>
      <c r="H4320" s="561" t="s">
        <v>4323</v>
      </c>
      <c r="I4320" s="561" t="s">
        <v>23270</v>
      </c>
      <c r="J4320" s="561" t="s">
        <v>7063</v>
      </c>
      <c r="K4320" s="562" t="s">
        <v>1892</v>
      </c>
      <c r="L4320" s="561" t="s">
        <v>25</v>
      </c>
    </row>
    <row r="4321" spans="1:12" x14ac:dyDescent="0.25">
      <c r="A4321" s="561" t="s">
        <v>3412</v>
      </c>
      <c r="B4321" s="561" t="s">
        <v>3413</v>
      </c>
      <c r="C4321" s="561" t="s">
        <v>2763</v>
      </c>
      <c r="D4321" s="561" t="s">
        <v>3655</v>
      </c>
      <c r="E4321" s="562" t="s">
        <v>22</v>
      </c>
      <c r="F4321" s="561" t="s">
        <v>22</v>
      </c>
      <c r="G4321" s="561" t="s">
        <v>31081</v>
      </c>
      <c r="H4321" s="561" t="s">
        <v>4324</v>
      </c>
      <c r="I4321" s="561" t="s">
        <v>23270</v>
      </c>
      <c r="J4321" s="561" t="s">
        <v>7063</v>
      </c>
      <c r="K4321" s="562" t="s">
        <v>7051</v>
      </c>
      <c r="L4321" s="561" t="s">
        <v>25</v>
      </c>
    </row>
    <row r="4322" spans="1:12" x14ac:dyDescent="0.25">
      <c r="A4322" s="561" t="s">
        <v>3412</v>
      </c>
      <c r="B4322" s="561" t="s">
        <v>3413</v>
      </c>
      <c r="C4322" s="561" t="s">
        <v>2763</v>
      </c>
      <c r="D4322" s="561" t="s">
        <v>3655</v>
      </c>
      <c r="E4322" s="562" t="s">
        <v>22</v>
      </c>
      <c r="F4322" s="561" t="s">
        <v>22</v>
      </c>
      <c r="G4322" s="561" t="s">
        <v>31082</v>
      </c>
      <c r="H4322" s="561" t="s">
        <v>4325</v>
      </c>
      <c r="I4322" s="561" t="s">
        <v>23270</v>
      </c>
      <c r="J4322" s="561" t="s">
        <v>7063</v>
      </c>
      <c r="K4322" s="562" t="s">
        <v>3966</v>
      </c>
      <c r="L4322" s="561" t="s">
        <v>25</v>
      </c>
    </row>
    <row r="4323" spans="1:12" x14ac:dyDescent="0.25">
      <c r="A4323" s="561" t="s">
        <v>3412</v>
      </c>
      <c r="B4323" s="561" t="s">
        <v>3413</v>
      </c>
      <c r="C4323" s="561" t="s">
        <v>2763</v>
      </c>
      <c r="D4323" s="561" t="s">
        <v>3655</v>
      </c>
      <c r="E4323" s="562" t="s">
        <v>22</v>
      </c>
      <c r="F4323" s="561" t="s">
        <v>22</v>
      </c>
      <c r="G4323" s="561" t="s">
        <v>31083</v>
      </c>
      <c r="H4323" s="561" t="s">
        <v>4327</v>
      </c>
      <c r="I4323" s="561" t="s">
        <v>23270</v>
      </c>
      <c r="J4323" s="561" t="s">
        <v>7063</v>
      </c>
      <c r="K4323" s="562" t="s">
        <v>7064</v>
      </c>
      <c r="L4323" s="561" t="s">
        <v>25</v>
      </c>
    </row>
    <row r="4324" spans="1:12" x14ac:dyDescent="0.25">
      <c r="A4324" s="561" t="s">
        <v>3412</v>
      </c>
      <c r="B4324" s="561" t="s">
        <v>3413</v>
      </c>
      <c r="C4324" s="561" t="s">
        <v>2763</v>
      </c>
      <c r="D4324" s="561" t="s">
        <v>3655</v>
      </c>
      <c r="E4324" s="562" t="s">
        <v>22</v>
      </c>
      <c r="F4324" s="561" t="s">
        <v>22</v>
      </c>
      <c r="G4324" s="561" t="s">
        <v>31084</v>
      </c>
      <c r="H4324" s="561" t="s">
        <v>4328</v>
      </c>
      <c r="I4324" s="561" t="s">
        <v>23270</v>
      </c>
      <c r="J4324" s="561" t="s">
        <v>7063</v>
      </c>
      <c r="K4324" s="562" t="s">
        <v>23412</v>
      </c>
      <c r="L4324" s="561" t="s">
        <v>25</v>
      </c>
    </row>
    <row r="4325" spans="1:12" x14ac:dyDescent="0.25">
      <c r="A4325" s="561" t="s">
        <v>3412</v>
      </c>
      <c r="B4325" s="561" t="s">
        <v>3413</v>
      </c>
      <c r="C4325" s="561" t="s">
        <v>2763</v>
      </c>
      <c r="D4325" s="561" t="s">
        <v>3655</v>
      </c>
      <c r="E4325" s="562" t="s">
        <v>22</v>
      </c>
      <c r="F4325" s="561" t="s">
        <v>22</v>
      </c>
      <c r="G4325" s="561" t="s">
        <v>31085</v>
      </c>
      <c r="H4325" s="561" t="s">
        <v>4329</v>
      </c>
      <c r="I4325" s="561" t="s">
        <v>23270</v>
      </c>
      <c r="J4325" s="561" t="s">
        <v>7063</v>
      </c>
      <c r="K4325" s="562" t="s">
        <v>31086</v>
      </c>
      <c r="L4325" s="561" t="s">
        <v>25</v>
      </c>
    </row>
    <row r="4326" spans="1:12" x14ac:dyDescent="0.25">
      <c r="A4326" s="561" t="s">
        <v>3412</v>
      </c>
      <c r="B4326" s="561" t="s">
        <v>3413</v>
      </c>
      <c r="C4326" s="561" t="s">
        <v>2763</v>
      </c>
      <c r="D4326" s="561" t="s">
        <v>3655</v>
      </c>
      <c r="E4326" s="562" t="s">
        <v>22</v>
      </c>
      <c r="F4326" s="561" t="s">
        <v>22</v>
      </c>
      <c r="G4326" s="561" t="s">
        <v>31087</v>
      </c>
      <c r="H4326" s="561" t="s">
        <v>4330</v>
      </c>
      <c r="I4326" s="561" t="s">
        <v>23270</v>
      </c>
      <c r="J4326" s="561" t="s">
        <v>7063</v>
      </c>
      <c r="K4326" s="562" t="s">
        <v>31088</v>
      </c>
      <c r="L4326" s="561" t="s">
        <v>25</v>
      </c>
    </row>
    <row r="4327" spans="1:12" x14ac:dyDescent="0.25">
      <c r="A4327" s="561" t="s">
        <v>3412</v>
      </c>
      <c r="B4327" s="561" t="s">
        <v>3413</v>
      </c>
      <c r="C4327" s="561" t="s">
        <v>2763</v>
      </c>
      <c r="D4327" s="561" t="s">
        <v>3655</v>
      </c>
      <c r="E4327" s="562" t="s">
        <v>22</v>
      </c>
      <c r="F4327" s="561" t="s">
        <v>22</v>
      </c>
      <c r="G4327" s="561" t="s">
        <v>31089</v>
      </c>
      <c r="H4327" s="561" t="s">
        <v>4332</v>
      </c>
      <c r="I4327" s="561" t="s">
        <v>23270</v>
      </c>
      <c r="J4327" s="561" t="s">
        <v>7063</v>
      </c>
      <c r="K4327" s="562" t="s">
        <v>7661</v>
      </c>
      <c r="L4327" s="561" t="s">
        <v>25</v>
      </c>
    </row>
    <row r="4328" spans="1:12" x14ac:dyDescent="0.25">
      <c r="A4328" s="561" t="s">
        <v>3412</v>
      </c>
      <c r="B4328" s="561" t="s">
        <v>3413</v>
      </c>
      <c r="C4328" s="561" t="s">
        <v>2763</v>
      </c>
      <c r="D4328" s="561" t="s">
        <v>3655</v>
      </c>
      <c r="E4328" s="562" t="s">
        <v>22</v>
      </c>
      <c r="F4328" s="561" t="s">
        <v>22</v>
      </c>
      <c r="G4328" s="561" t="s">
        <v>31090</v>
      </c>
      <c r="H4328" s="561" t="s">
        <v>4334</v>
      </c>
      <c r="I4328" s="561" t="s">
        <v>23270</v>
      </c>
      <c r="J4328" s="561" t="s">
        <v>7063</v>
      </c>
      <c r="K4328" s="562" t="s">
        <v>31091</v>
      </c>
      <c r="L4328" s="561" t="s">
        <v>25</v>
      </c>
    </row>
    <row r="4329" spans="1:12" x14ac:dyDescent="0.25">
      <c r="A4329" s="561" t="s">
        <v>3412</v>
      </c>
      <c r="B4329" s="561" t="s">
        <v>3413</v>
      </c>
      <c r="C4329" s="561" t="s">
        <v>2763</v>
      </c>
      <c r="D4329" s="561" t="s">
        <v>3655</v>
      </c>
      <c r="E4329" s="562" t="s">
        <v>22</v>
      </c>
      <c r="F4329" s="561" t="s">
        <v>22</v>
      </c>
      <c r="G4329" s="561" t="s">
        <v>31092</v>
      </c>
      <c r="H4329" s="561" t="s">
        <v>4335</v>
      </c>
      <c r="I4329" s="561" t="s">
        <v>23270</v>
      </c>
      <c r="J4329" s="561" t="s">
        <v>7063</v>
      </c>
      <c r="K4329" s="562" t="s">
        <v>1447</v>
      </c>
      <c r="L4329" s="561" t="s">
        <v>25</v>
      </c>
    </row>
    <row r="4330" spans="1:12" x14ac:dyDescent="0.25">
      <c r="A4330" s="561" t="s">
        <v>3412</v>
      </c>
      <c r="B4330" s="561" t="s">
        <v>3413</v>
      </c>
      <c r="C4330" s="561" t="s">
        <v>2763</v>
      </c>
      <c r="D4330" s="561" t="s">
        <v>3655</v>
      </c>
      <c r="E4330" s="562" t="s">
        <v>22</v>
      </c>
      <c r="F4330" s="561" t="s">
        <v>22</v>
      </c>
      <c r="G4330" s="561" t="s">
        <v>31093</v>
      </c>
      <c r="H4330" s="561" t="s">
        <v>4337</v>
      </c>
      <c r="I4330" s="561" t="s">
        <v>23270</v>
      </c>
      <c r="J4330" s="561" t="s">
        <v>7063</v>
      </c>
      <c r="K4330" s="562" t="s">
        <v>7460</v>
      </c>
      <c r="L4330" s="561" t="s">
        <v>25</v>
      </c>
    </row>
    <row r="4331" spans="1:12" x14ac:dyDescent="0.25">
      <c r="A4331" s="561" t="s">
        <v>3412</v>
      </c>
      <c r="B4331" s="561" t="s">
        <v>3413</v>
      </c>
      <c r="C4331" s="561" t="s">
        <v>2763</v>
      </c>
      <c r="D4331" s="561" t="s">
        <v>3655</v>
      </c>
      <c r="E4331" s="562" t="s">
        <v>22</v>
      </c>
      <c r="F4331" s="561" t="s">
        <v>22</v>
      </c>
      <c r="G4331" s="561" t="s">
        <v>31094</v>
      </c>
      <c r="H4331" s="561" t="s">
        <v>4338</v>
      </c>
      <c r="I4331" s="561" t="s">
        <v>23270</v>
      </c>
      <c r="J4331" s="561" t="s">
        <v>7063</v>
      </c>
      <c r="K4331" s="562" t="s">
        <v>8407</v>
      </c>
      <c r="L4331" s="561" t="s">
        <v>25</v>
      </c>
    </row>
    <row r="4332" spans="1:12" x14ac:dyDescent="0.25">
      <c r="A4332" s="561" t="s">
        <v>3412</v>
      </c>
      <c r="B4332" s="561" t="s">
        <v>3413</v>
      </c>
      <c r="C4332" s="561" t="s">
        <v>2763</v>
      </c>
      <c r="D4332" s="561" t="s">
        <v>3655</v>
      </c>
      <c r="E4332" s="562" t="s">
        <v>22</v>
      </c>
      <c r="F4332" s="561" t="s">
        <v>22</v>
      </c>
      <c r="G4332" s="561" t="s">
        <v>31095</v>
      </c>
      <c r="H4332" s="561" t="s">
        <v>4340</v>
      </c>
      <c r="I4332" s="561" t="s">
        <v>23270</v>
      </c>
      <c r="J4332" s="561" t="s">
        <v>7063</v>
      </c>
      <c r="K4332" s="562" t="s">
        <v>8480</v>
      </c>
      <c r="L4332" s="561" t="s">
        <v>25</v>
      </c>
    </row>
    <row r="4333" spans="1:12" x14ac:dyDescent="0.25">
      <c r="A4333" s="561" t="s">
        <v>3412</v>
      </c>
      <c r="B4333" s="561" t="s">
        <v>3413</v>
      </c>
      <c r="C4333" s="561" t="s">
        <v>2763</v>
      </c>
      <c r="D4333" s="561" t="s">
        <v>3655</v>
      </c>
      <c r="E4333" s="562" t="s">
        <v>22</v>
      </c>
      <c r="F4333" s="561" t="s">
        <v>22</v>
      </c>
      <c r="G4333" s="561" t="s">
        <v>31096</v>
      </c>
      <c r="H4333" s="561" t="s">
        <v>4341</v>
      </c>
      <c r="I4333" s="561" t="s">
        <v>23270</v>
      </c>
      <c r="J4333" s="561" t="s">
        <v>7063</v>
      </c>
      <c r="K4333" s="562" t="s">
        <v>30329</v>
      </c>
      <c r="L4333" s="561" t="s">
        <v>25</v>
      </c>
    </row>
    <row r="4334" spans="1:12" x14ac:dyDescent="0.25">
      <c r="A4334" s="561" t="s">
        <v>3412</v>
      </c>
      <c r="B4334" s="561" t="s">
        <v>3413</v>
      </c>
      <c r="C4334" s="561" t="s">
        <v>2763</v>
      </c>
      <c r="D4334" s="561" t="s">
        <v>3655</v>
      </c>
      <c r="E4334" s="562" t="s">
        <v>22</v>
      </c>
      <c r="F4334" s="561" t="s">
        <v>22</v>
      </c>
      <c r="G4334" s="561" t="s">
        <v>31097</v>
      </c>
      <c r="H4334" s="561" t="s">
        <v>4343</v>
      </c>
      <c r="I4334" s="561" t="s">
        <v>23270</v>
      </c>
      <c r="J4334" s="561" t="s">
        <v>7063</v>
      </c>
      <c r="K4334" s="562" t="s">
        <v>7571</v>
      </c>
      <c r="L4334" s="561" t="s">
        <v>25</v>
      </c>
    </row>
    <row r="4335" spans="1:12" x14ac:dyDescent="0.25">
      <c r="A4335" s="561" t="s">
        <v>3412</v>
      </c>
      <c r="B4335" s="561" t="s">
        <v>3413</v>
      </c>
      <c r="C4335" s="561" t="s">
        <v>2763</v>
      </c>
      <c r="D4335" s="561" t="s">
        <v>3655</v>
      </c>
      <c r="E4335" s="562" t="s">
        <v>22</v>
      </c>
      <c r="F4335" s="561" t="s">
        <v>22</v>
      </c>
      <c r="G4335" s="561" t="s">
        <v>31098</v>
      </c>
      <c r="H4335" s="561" t="s">
        <v>4345</v>
      </c>
      <c r="I4335" s="561" t="s">
        <v>23270</v>
      </c>
      <c r="J4335" s="561" t="s">
        <v>7063</v>
      </c>
      <c r="K4335" s="562" t="s">
        <v>31099</v>
      </c>
      <c r="L4335" s="561" t="s">
        <v>25</v>
      </c>
    </row>
    <row r="4336" spans="1:12" x14ac:dyDescent="0.25">
      <c r="A4336" s="561" t="s">
        <v>3412</v>
      </c>
      <c r="B4336" s="561" t="s">
        <v>3413</v>
      </c>
      <c r="C4336" s="561" t="s">
        <v>2763</v>
      </c>
      <c r="D4336" s="561" t="s">
        <v>3655</v>
      </c>
      <c r="E4336" s="562" t="s">
        <v>22</v>
      </c>
      <c r="F4336" s="561" t="s">
        <v>22</v>
      </c>
      <c r="G4336" s="561" t="s">
        <v>31100</v>
      </c>
      <c r="H4336" s="561" t="s">
        <v>4346</v>
      </c>
      <c r="I4336" s="561" t="s">
        <v>23270</v>
      </c>
      <c r="J4336" s="561" t="s">
        <v>7063</v>
      </c>
      <c r="K4336" s="562" t="s">
        <v>8173</v>
      </c>
      <c r="L4336" s="561" t="s">
        <v>25</v>
      </c>
    </row>
    <row r="4337" spans="1:12" x14ac:dyDescent="0.25">
      <c r="A4337" s="561" t="s">
        <v>3412</v>
      </c>
      <c r="B4337" s="561" t="s">
        <v>3413</v>
      </c>
      <c r="C4337" s="561" t="s">
        <v>2763</v>
      </c>
      <c r="D4337" s="561" t="s">
        <v>3655</v>
      </c>
      <c r="E4337" s="562" t="s">
        <v>22</v>
      </c>
      <c r="F4337" s="561" t="s">
        <v>22</v>
      </c>
      <c r="G4337" s="561" t="s">
        <v>31101</v>
      </c>
      <c r="H4337" s="561" t="s">
        <v>4347</v>
      </c>
      <c r="I4337" s="561" t="s">
        <v>23270</v>
      </c>
      <c r="J4337" s="561" t="s">
        <v>7063</v>
      </c>
      <c r="K4337" s="562" t="s">
        <v>7116</v>
      </c>
      <c r="L4337" s="561" t="s">
        <v>25</v>
      </c>
    </row>
    <row r="4338" spans="1:12" x14ac:dyDescent="0.25">
      <c r="A4338" s="561" t="s">
        <v>3412</v>
      </c>
      <c r="B4338" s="561" t="s">
        <v>3413</v>
      </c>
      <c r="C4338" s="561" t="s">
        <v>2763</v>
      </c>
      <c r="D4338" s="561" t="s">
        <v>3655</v>
      </c>
      <c r="E4338" s="562" t="s">
        <v>22</v>
      </c>
      <c r="F4338" s="561" t="s">
        <v>22</v>
      </c>
      <c r="G4338" s="561" t="s">
        <v>31102</v>
      </c>
      <c r="H4338" s="561" t="s">
        <v>4348</v>
      </c>
      <c r="I4338" s="561" t="s">
        <v>23270</v>
      </c>
      <c r="J4338" s="561" t="s">
        <v>7063</v>
      </c>
      <c r="K4338" s="562" t="s">
        <v>7342</v>
      </c>
      <c r="L4338" s="561" t="s">
        <v>25</v>
      </c>
    </row>
    <row r="4339" spans="1:12" x14ac:dyDescent="0.25">
      <c r="A4339" s="561" t="s">
        <v>3412</v>
      </c>
      <c r="B4339" s="561" t="s">
        <v>3413</v>
      </c>
      <c r="C4339" s="561" t="s">
        <v>2763</v>
      </c>
      <c r="D4339" s="561" t="s">
        <v>3655</v>
      </c>
      <c r="E4339" s="562" t="s">
        <v>22</v>
      </c>
      <c r="F4339" s="561" t="s">
        <v>22</v>
      </c>
      <c r="G4339" s="561" t="s">
        <v>31103</v>
      </c>
      <c r="H4339" s="561" t="s">
        <v>4349</v>
      </c>
      <c r="I4339" s="561" t="s">
        <v>23270</v>
      </c>
      <c r="J4339" s="561" t="s">
        <v>7063</v>
      </c>
      <c r="K4339" s="562" t="s">
        <v>7486</v>
      </c>
      <c r="L4339" s="561" t="s">
        <v>25</v>
      </c>
    </row>
    <row r="4340" spans="1:12" x14ac:dyDescent="0.25">
      <c r="A4340" s="561" t="s">
        <v>3412</v>
      </c>
      <c r="B4340" s="561" t="s">
        <v>3413</v>
      </c>
      <c r="C4340" s="561" t="s">
        <v>2763</v>
      </c>
      <c r="D4340" s="561" t="s">
        <v>3655</v>
      </c>
      <c r="E4340" s="562" t="s">
        <v>22</v>
      </c>
      <c r="F4340" s="561" t="s">
        <v>22</v>
      </c>
      <c r="G4340" s="561" t="s">
        <v>31104</v>
      </c>
      <c r="H4340" s="561" t="s">
        <v>4350</v>
      </c>
      <c r="I4340" s="561" t="s">
        <v>23270</v>
      </c>
      <c r="J4340" s="561" t="s">
        <v>7063</v>
      </c>
      <c r="K4340" s="562" t="s">
        <v>514</v>
      </c>
      <c r="L4340" s="561" t="s">
        <v>25</v>
      </c>
    </row>
    <row r="4341" spans="1:12" x14ac:dyDescent="0.25">
      <c r="A4341" s="561" t="s">
        <v>3412</v>
      </c>
      <c r="B4341" s="561" t="s">
        <v>3413</v>
      </c>
      <c r="C4341" s="561" t="s">
        <v>2763</v>
      </c>
      <c r="D4341" s="561" t="s">
        <v>3655</v>
      </c>
      <c r="E4341" s="562" t="s">
        <v>22</v>
      </c>
      <c r="F4341" s="561" t="s">
        <v>22</v>
      </c>
      <c r="G4341" s="561" t="s">
        <v>31105</v>
      </c>
      <c r="H4341" s="561" t="s">
        <v>4351</v>
      </c>
      <c r="I4341" s="561" t="s">
        <v>23270</v>
      </c>
      <c r="J4341" s="561" t="s">
        <v>7063</v>
      </c>
      <c r="K4341" s="562" t="s">
        <v>31106</v>
      </c>
      <c r="L4341" s="561" t="s">
        <v>25</v>
      </c>
    </row>
    <row r="4342" spans="1:12" x14ac:dyDescent="0.25">
      <c r="A4342" s="561" t="s">
        <v>3412</v>
      </c>
      <c r="B4342" s="561" t="s">
        <v>3413</v>
      </c>
      <c r="C4342" s="561" t="s">
        <v>2763</v>
      </c>
      <c r="D4342" s="561" t="s">
        <v>3655</v>
      </c>
      <c r="E4342" s="562" t="s">
        <v>22</v>
      </c>
      <c r="F4342" s="561" t="s">
        <v>22</v>
      </c>
      <c r="G4342" s="561" t="s">
        <v>31107</v>
      </c>
      <c r="H4342" s="561" t="s">
        <v>4353</v>
      </c>
      <c r="I4342" s="561" t="s">
        <v>23270</v>
      </c>
      <c r="J4342" s="561" t="s">
        <v>7063</v>
      </c>
      <c r="K4342" s="562" t="s">
        <v>31108</v>
      </c>
      <c r="L4342" s="561" t="s">
        <v>25</v>
      </c>
    </row>
    <row r="4343" spans="1:12" x14ac:dyDescent="0.25">
      <c r="A4343" s="561" t="s">
        <v>3412</v>
      </c>
      <c r="B4343" s="561" t="s">
        <v>3413</v>
      </c>
      <c r="C4343" s="561" t="s">
        <v>2763</v>
      </c>
      <c r="D4343" s="561" t="s">
        <v>3655</v>
      </c>
      <c r="E4343" s="562" t="s">
        <v>22</v>
      </c>
      <c r="F4343" s="561" t="s">
        <v>22</v>
      </c>
      <c r="G4343" s="561" t="s">
        <v>31109</v>
      </c>
      <c r="H4343" s="561" t="s">
        <v>4355</v>
      </c>
      <c r="I4343" s="561" t="s">
        <v>23270</v>
      </c>
      <c r="J4343" s="561" t="s">
        <v>7063</v>
      </c>
      <c r="K4343" s="562" t="s">
        <v>31110</v>
      </c>
      <c r="L4343" s="561" t="s">
        <v>25</v>
      </c>
    </row>
    <row r="4344" spans="1:12" x14ac:dyDescent="0.25">
      <c r="A4344" s="561" t="s">
        <v>3412</v>
      </c>
      <c r="B4344" s="561" t="s">
        <v>3413</v>
      </c>
      <c r="C4344" s="561" t="s">
        <v>2763</v>
      </c>
      <c r="D4344" s="561" t="s">
        <v>3655</v>
      </c>
      <c r="E4344" s="562" t="s">
        <v>22</v>
      </c>
      <c r="F4344" s="561" t="s">
        <v>22</v>
      </c>
      <c r="G4344" s="561" t="s">
        <v>31111</v>
      </c>
      <c r="H4344" s="561" t="s">
        <v>4357</v>
      </c>
      <c r="I4344" s="561" t="s">
        <v>23270</v>
      </c>
      <c r="J4344" s="561" t="s">
        <v>7063</v>
      </c>
      <c r="K4344" s="562" t="s">
        <v>31112</v>
      </c>
      <c r="L4344" s="561" t="s">
        <v>25</v>
      </c>
    </row>
    <row r="4345" spans="1:12" x14ac:dyDescent="0.25">
      <c r="A4345" s="561" t="s">
        <v>3412</v>
      </c>
      <c r="B4345" s="561" t="s">
        <v>3413</v>
      </c>
      <c r="C4345" s="561" t="s">
        <v>2763</v>
      </c>
      <c r="D4345" s="561" t="s">
        <v>3655</v>
      </c>
      <c r="E4345" s="562" t="s">
        <v>22</v>
      </c>
      <c r="F4345" s="561" t="s">
        <v>22</v>
      </c>
      <c r="G4345" s="561" t="s">
        <v>31113</v>
      </c>
      <c r="H4345" s="561" t="s">
        <v>4358</v>
      </c>
      <c r="I4345" s="561" t="s">
        <v>23270</v>
      </c>
      <c r="J4345" s="561" t="s">
        <v>7063</v>
      </c>
      <c r="K4345" s="562" t="s">
        <v>31114</v>
      </c>
      <c r="L4345" s="561" t="s">
        <v>25</v>
      </c>
    </row>
    <row r="4346" spans="1:12" x14ac:dyDescent="0.25">
      <c r="A4346" s="561" t="s">
        <v>3412</v>
      </c>
      <c r="B4346" s="561" t="s">
        <v>3413</v>
      </c>
      <c r="C4346" s="561" t="s">
        <v>2763</v>
      </c>
      <c r="D4346" s="561" t="s">
        <v>3655</v>
      </c>
      <c r="E4346" s="562" t="s">
        <v>22</v>
      </c>
      <c r="F4346" s="561" t="s">
        <v>22</v>
      </c>
      <c r="G4346" s="561" t="s">
        <v>31115</v>
      </c>
      <c r="H4346" s="561" t="s">
        <v>4359</v>
      </c>
      <c r="I4346" s="561" t="s">
        <v>23270</v>
      </c>
      <c r="J4346" s="561" t="s">
        <v>7063</v>
      </c>
      <c r="K4346" s="562" t="s">
        <v>8421</v>
      </c>
      <c r="L4346" s="561" t="s">
        <v>25</v>
      </c>
    </row>
    <row r="4347" spans="1:12" x14ac:dyDescent="0.25">
      <c r="A4347" s="561" t="s">
        <v>3412</v>
      </c>
      <c r="B4347" s="561" t="s">
        <v>3413</v>
      </c>
      <c r="C4347" s="561" t="s">
        <v>2763</v>
      </c>
      <c r="D4347" s="561" t="s">
        <v>3655</v>
      </c>
      <c r="E4347" s="562" t="s">
        <v>22</v>
      </c>
      <c r="F4347" s="561" t="s">
        <v>22</v>
      </c>
      <c r="G4347" s="561" t="s">
        <v>31116</v>
      </c>
      <c r="H4347" s="561" t="s">
        <v>4360</v>
      </c>
      <c r="I4347" s="561" t="s">
        <v>23270</v>
      </c>
      <c r="J4347" s="561" t="s">
        <v>7063</v>
      </c>
      <c r="K4347" s="562" t="s">
        <v>7734</v>
      </c>
      <c r="L4347" s="561" t="s">
        <v>25</v>
      </c>
    </row>
    <row r="4348" spans="1:12" x14ac:dyDescent="0.25">
      <c r="A4348" s="561" t="s">
        <v>3412</v>
      </c>
      <c r="B4348" s="561" t="s">
        <v>3413</v>
      </c>
      <c r="C4348" s="561" t="s">
        <v>2763</v>
      </c>
      <c r="D4348" s="561" t="s">
        <v>3655</v>
      </c>
      <c r="E4348" s="562" t="s">
        <v>22</v>
      </c>
      <c r="F4348" s="561" t="s">
        <v>22</v>
      </c>
      <c r="G4348" s="561" t="s">
        <v>31117</v>
      </c>
      <c r="H4348" s="561" t="s">
        <v>4362</v>
      </c>
      <c r="I4348" s="561" t="s">
        <v>23270</v>
      </c>
      <c r="J4348" s="561" t="s">
        <v>7063</v>
      </c>
      <c r="K4348" s="562" t="s">
        <v>31118</v>
      </c>
      <c r="L4348" s="561" t="s">
        <v>25</v>
      </c>
    </row>
    <row r="4349" spans="1:12" x14ac:dyDescent="0.25">
      <c r="A4349" s="561" t="s">
        <v>3412</v>
      </c>
      <c r="B4349" s="561" t="s">
        <v>3413</v>
      </c>
      <c r="C4349" s="561" t="s">
        <v>2763</v>
      </c>
      <c r="D4349" s="561" t="s">
        <v>3655</v>
      </c>
      <c r="E4349" s="562" t="s">
        <v>22</v>
      </c>
      <c r="F4349" s="561" t="s">
        <v>22</v>
      </c>
      <c r="G4349" s="561" t="s">
        <v>31119</v>
      </c>
      <c r="H4349" s="561" t="s">
        <v>4363</v>
      </c>
      <c r="I4349" s="561" t="s">
        <v>23270</v>
      </c>
      <c r="J4349" s="561" t="s">
        <v>7063</v>
      </c>
      <c r="K4349" s="562" t="s">
        <v>31120</v>
      </c>
      <c r="L4349" s="561" t="s">
        <v>25</v>
      </c>
    </row>
    <row r="4350" spans="1:12" x14ac:dyDescent="0.25">
      <c r="A4350" s="561" t="s">
        <v>3412</v>
      </c>
      <c r="B4350" s="561" t="s">
        <v>3413</v>
      </c>
      <c r="C4350" s="561" t="s">
        <v>2763</v>
      </c>
      <c r="D4350" s="561" t="s">
        <v>3655</v>
      </c>
      <c r="E4350" s="562" t="s">
        <v>22</v>
      </c>
      <c r="F4350" s="561" t="s">
        <v>22</v>
      </c>
      <c r="G4350" s="561" t="s">
        <v>31121</v>
      </c>
      <c r="H4350" s="561" t="s">
        <v>4364</v>
      </c>
      <c r="I4350" s="561" t="s">
        <v>23270</v>
      </c>
      <c r="J4350" s="561" t="s">
        <v>7063</v>
      </c>
      <c r="K4350" s="562" t="s">
        <v>7955</v>
      </c>
      <c r="L4350" s="561" t="s">
        <v>25</v>
      </c>
    </row>
    <row r="4351" spans="1:12" x14ac:dyDescent="0.25">
      <c r="A4351" s="561" t="s">
        <v>3412</v>
      </c>
      <c r="B4351" s="561" t="s">
        <v>3413</v>
      </c>
      <c r="C4351" s="561" t="s">
        <v>2763</v>
      </c>
      <c r="D4351" s="561" t="s">
        <v>3655</v>
      </c>
      <c r="E4351" s="562" t="s">
        <v>22</v>
      </c>
      <c r="F4351" s="561" t="s">
        <v>22</v>
      </c>
      <c r="G4351" s="561" t="s">
        <v>31122</v>
      </c>
      <c r="H4351" s="561" t="s">
        <v>4365</v>
      </c>
      <c r="I4351" s="561" t="s">
        <v>23270</v>
      </c>
      <c r="J4351" s="561" t="s">
        <v>7063</v>
      </c>
      <c r="K4351" s="562" t="s">
        <v>31123</v>
      </c>
      <c r="L4351" s="561" t="s">
        <v>25</v>
      </c>
    </row>
    <row r="4352" spans="1:12" x14ac:dyDescent="0.25">
      <c r="A4352" s="561" t="s">
        <v>3412</v>
      </c>
      <c r="B4352" s="561" t="s">
        <v>3413</v>
      </c>
      <c r="C4352" s="561" t="s">
        <v>2763</v>
      </c>
      <c r="D4352" s="561" t="s">
        <v>3655</v>
      </c>
      <c r="E4352" s="562" t="s">
        <v>22</v>
      </c>
      <c r="F4352" s="561" t="s">
        <v>22</v>
      </c>
      <c r="G4352" s="561" t="s">
        <v>31124</v>
      </c>
      <c r="H4352" s="561" t="s">
        <v>4366</v>
      </c>
      <c r="I4352" s="561" t="s">
        <v>23270</v>
      </c>
      <c r="J4352" s="561" t="s">
        <v>7063</v>
      </c>
      <c r="K4352" s="562" t="s">
        <v>31125</v>
      </c>
      <c r="L4352" s="561" t="s">
        <v>25</v>
      </c>
    </row>
    <row r="4353" spans="1:12" x14ac:dyDescent="0.25">
      <c r="A4353" s="561" t="s">
        <v>3412</v>
      </c>
      <c r="B4353" s="561" t="s">
        <v>3413</v>
      </c>
      <c r="C4353" s="561" t="s">
        <v>2763</v>
      </c>
      <c r="D4353" s="561" t="s">
        <v>3655</v>
      </c>
      <c r="E4353" s="562" t="s">
        <v>22</v>
      </c>
      <c r="F4353" s="561" t="s">
        <v>22</v>
      </c>
      <c r="G4353" s="561" t="s">
        <v>31126</v>
      </c>
      <c r="H4353" s="561" t="s">
        <v>4367</v>
      </c>
      <c r="I4353" s="561" t="s">
        <v>23270</v>
      </c>
      <c r="J4353" s="561" t="s">
        <v>7063</v>
      </c>
      <c r="K4353" s="562" t="s">
        <v>31127</v>
      </c>
      <c r="L4353" s="561" t="s">
        <v>25</v>
      </c>
    </row>
    <row r="4354" spans="1:12" x14ac:dyDescent="0.25">
      <c r="A4354" s="561" t="s">
        <v>3412</v>
      </c>
      <c r="B4354" s="561" t="s">
        <v>3413</v>
      </c>
      <c r="C4354" s="561" t="s">
        <v>2763</v>
      </c>
      <c r="D4354" s="561" t="s">
        <v>3655</v>
      </c>
      <c r="E4354" s="562" t="s">
        <v>22</v>
      </c>
      <c r="F4354" s="561" t="s">
        <v>22</v>
      </c>
      <c r="G4354" s="561" t="s">
        <v>31128</v>
      </c>
      <c r="H4354" s="561" t="s">
        <v>4368</v>
      </c>
      <c r="I4354" s="561" t="s">
        <v>23270</v>
      </c>
      <c r="J4354" s="561" t="s">
        <v>7063</v>
      </c>
      <c r="K4354" s="562" t="s">
        <v>31129</v>
      </c>
      <c r="L4354" s="561" t="s">
        <v>25</v>
      </c>
    </row>
    <row r="4355" spans="1:12" x14ac:dyDescent="0.25">
      <c r="A4355" s="561" t="s">
        <v>3412</v>
      </c>
      <c r="B4355" s="561" t="s">
        <v>3413</v>
      </c>
      <c r="C4355" s="561" t="s">
        <v>2763</v>
      </c>
      <c r="D4355" s="561" t="s">
        <v>3655</v>
      </c>
      <c r="E4355" s="562" t="s">
        <v>22</v>
      </c>
      <c r="F4355" s="561" t="s">
        <v>22</v>
      </c>
      <c r="G4355" s="561" t="s">
        <v>31130</v>
      </c>
      <c r="H4355" s="561" t="s">
        <v>4369</v>
      </c>
      <c r="I4355" s="561" t="s">
        <v>23270</v>
      </c>
      <c r="J4355" s="561" t="s">
        <v>7063</v>
      </c>
      <c r="K4355" s="562" t="s">
        <v>30614</v>
      </c>
      <c r="L4355" s="561" t="s">
        <v>25</v>
      </c>
    </row>
    <row r="4356" spans="1:12" x14ac:dyDescent="0.25">
      <c r="A4356" s="561" t="s">
        <v>3412</v>
      </c>
      <c r="B4356" s="561" t="s">
        <v>3413</v>
      </c>
      <c r="C4356" s="561" t="s">
        <v>2763</v>
      </c>
      <c r="D4356" s="561" t="s">
        <v>3655</v>
      </c>
      <c r="E4356" s="562" t="s">
        <v>22</v>
      </c>
      <c r="F4356" s="561" t="s">
        <v>22</v>
      </c>
      <c r="G4356" s="561" t="s">
        <v>31131</v>
      </c>
      <c r="H4356" s="561" t="s">
        <v>4370</v>
      </c>
      <c r="I4356" s="561" t="s">
        <v>23270</v>
      </c>
      <c r="J4356" s="561" t="s">
        <v>7063</v>
      </c>
      <c r="K4356" s="562" t="s">
        <v>31132</v>
      </c>
      <c r="L4356" s="561" t="s">
        <v>25</v>
      </c>
    </row>
    <row r="4357" spans="1:12" x14ac:dyDescent="0.25">
      <c r="A4357" s="561" t="s">
        <v>3412</v>
      </c>
      <c r="B4357" s="561" t="s">
        <v>3413</v>
      </c>
      <c r="C4357" s="561" t="s">
        <v>2763</v>
      </c>
      <c r="D4357" s="561" t="s">
        <v>3655</v>
      </c>
      <c r="E4357" s="562" t="s">
        <v>22</v>
      </c>
      <c r="F4357" s="561" t="s">
        <v>22</v>
      </c>
      <c r="G4357" s="561" t="s">
        <v>31133</v>
      </c>
      <c r="H4357" s="561" t="s">
        <v>4371</v>
      </c>
      <c r="I4357" s="561" t="s">
        <v>23270</v>
      </c>
      <c r="J4357" s="561" t="s">
        <v>7063</v>
      </c>
      <c r="K4357" s="562" t="s">
        <v>28188</v>
      </c>
      <c r="L4357" s="561" t="s">
        <v>25</v>
      </c>
    </row>
    <row r="4358" spans="1:12" x14ac:dyDescent="0.25">
      <c r="A4358" s="561" t="s">
        <v>3412</v>
      </c>
      <c r="B4358" s="561" t="s">
        <v>3413</v>
      </c>
      <c r="C4358" s="561" t="s">
        <v>2763</v>
      </c>
      <c r="D4358" s="561" t="s">
        <v>3655</v>
      </c>
      <c r="E4358" s="562" t="s">
        <v>22</v>
      </c>
      <c r="F4358" s="561" t="s">
        <v>22</v>
      </c>
      <c r="G4358" s="561" t="s">
        <v>31134</v>
      </c>
      <c r="H4358" s="561" t="s">
        <v>4372</v>
      </c>
      <c r="I4358" s="561" t="s">
        <v>23270</v>
      </c>
      <c r="J4358" s="561" t="s">
        <v>7063</v>
      </c>
      <c r="K4358" s="562" t="s">
        <v>31135</v>
      </c>
      <c r="L4358" s="561" t="s">
        <v>25</v>
      </c>
    </row>
    <row r="4359" spans="1:12" x14ac:dyDescent="0.25">
      <c r="A4359" s="561" t="s">
        <v>3412</v>
      </c>
      <c r="B4359" s="561" t="s">
        <v>3413</v>
      </c>
      <c r="C4359" s="561" t="s">
        <v>2763</v>
      </c>
      <c r="D4359" s="561" t="s">
        <v>3655</v>
      </c>
      <c r="E4359" s="562" t="s">
        <v>22</v>
      </c>
      <c r="F4359" s="561" t="s">
        <v>22</v>
      </c>
      <c r="G4359" s="561" t="s">
        <v>31136</v>
      </c>
      <c r="H4359" s="561" t="s">
        <v>4373</v>
      </c>
      <c r="I4359" s="561" t="s">
        <v>23270</v>
      </c>
      <c r="J4359" s="561" t="s">
        <v>7063</v>
      </c>
      <c r="K4359" s="562" t="s">
        <v>8487</v>
      </c>
      <c r="L4359" s="561" t="s">
        <v>25</v>
      </c>
    </row>
    <row r="4360" spans="1:12" x14ac:dyDescent="0.25">
      <c r="A4360" s="561" t="s">
        <v>3412</v>
      </c>
      <c r="B4360" s="561" t="s">
        <v>3413</v>
      </c>
      <c r="C4360" s="561" t="s">
        <v>2763</v>
      </c>
      <c r="D4360" s="561" t="s">
        <v>3655</v>
      </c>
      <c r="E4360" s="562" t="s">
        <v>22</v>
      </c>
      <c r="F4360" s="561" t="s">
        <v>22</v>
      </c>
      <c r="G4360" s="561" t="s">
        <v>31137</v>
      </c>
      <c r="H4360" s="561" t="s">
        <v>4374</v>
      </c>
      <c r="I4360" s="561" t="s">
        <v>23270</v>
      </c>
      <c r="J4360" s="561" t="s">
        <v>7063</v>
      </c>
      <c r="K4360" s="562" t="s">
        <v>31138</v>
      </c>
      <c r="L4360" s="561" t="s">
        <v>25</v>
      </c>
    </row>
    <row r="4361" spans="1:12" x14ac:dyDescent="0.25">
      <c r="A4361" s="561" t="s">
        <v>3412</v>
      </c>
      <c r="B4361" s="561" t="s">
        <v>3413</v>
      </c>
      <c r="C4361" s="561" t="s">
        <v>2763</v>
      </c>
      <c r="D4361" s="561" t="s">
        <v>3655</v>
      </c>
      <c r="E4361" s="562" t="s">
        <v>22</v>
      </c>
      <c r="F4361" s="561" t="s">
        <v>22</v>
      </c>
      <c r="G4361" s="561" t="s">
        <v>31139</v>
      </c>
      <c r="H4361" s="561" t="s">
        <v>4375</v>
      </c>
      <c r="I4361" s="561" t="s">
        <v>23270</v>
      </c>
      <c r="J4361" s="561" t="s">
        <v>7063</v>
      </c>
      <c r="K4361" s="562" t="s">
        <v>31140</v>
      </c>
      <c r="L4361" s="561" t="s">
        <v>25</v>
      </c>
    </row>
    <row r="4362" spans="1:12" x14ac:dyDescent="0.25">
      <c r="A4362" s="561" t="s">
        <v>3412</v>
      </c>
      <c r="B4362" s="561" t="s">
        <v>3413</v>
      </c>
      <c r="C4362" s="561" t="s">
        <v>2763</v>
      </c>
      <c r="D4362" s="561" t="s">
        <v>3655</v>
      </c>
      <c r="E4362" s="562" t="s">
        <v>22</v>
      </c>
      <c r="F4362" s="561" t="s">
        <v>22</v>
      </c>
      <c r="G4362" s="561" t="s">
        <v>31141</v>
      </c>
      <c r="H4362" s="561" t="s">
        <v>4376</v>
      </c>
      <c r="I4362" s="561" t="s">
        <v>23270</v>
      </c>
      <c r="J4362" s="561" t="s">
        <v>7063</v>
      </c>
      <c r="K4362" s="562" t="s">
        <v>31142</v>
      </c>
      <c r="L4362" s="561" t="s">
        <v>25</v>
      </c>
    </row>
    <row r="4363" spans="1:12" x14ac:dyDescent="0.25">
      <c r="A4363" s="561" t="s">
        <v>3412</v>
      </c>
      <c r="B4363" s="561" t="s">
        <v>3413</v>
      </c>
      <c r="C4363" s="561" t="s">
        <v>2763</v>
      </c>
      <c r="D4363" s="561" t="s">
        <v>3655</v>
      </c>
      <c r="E4363" s="562" t="s">
        <v>22</v>
      </c>
      <c r="F4363" s="561" t="s">
        <v>22</v>
      </c>
      <c r="G4363" s="561" t="s">
        <v>31143</v>
      </c>
      <c r="H4363" s="561" t="s">
        <v>4378</v>
      </c>
      <c r="I4363" s="561" t="s">
        <v>23270</v>
      </c>
      <c r="J4363" s="561" t="s">
        <v>7063</v>
      </c>
      <c r="K4363" s="562" t="s">
        <v>31144</v>
      </c>
      <c r="L4363" s="561" t="s">
        <v>25</v>
      </c>
    </row>
    <row r="4364" spans="1:12" x14ac:dyDescent="0.25">
      <c r="A4364" s="561" t="s">
        <v>3412</v>
      </c>
      <c r="B4364" s="561" t="s">
        <v>3413</v>
      </c>
      <c r="C4364" s="561" t="s">
        <v>2763</v>
      </c>
      <c r="D4364" s="561" t="s">
        <v>3655</v>
      </c>
      <c r="E4364" s="562" t="s">
        <v>22</v>
      </c>
      <c r="F4364" s="561" t="s">
        <v>22</v>
      </c>
      <c r="G4364" s="561" t="s">
        <v>31145</v>
      </c>
      <c r="H4364" s="561" t="s">
        <v>4379</v>
      </c>
      <c r="I4364" s="561" t="s">
        <v>23270</v>
      </c>
      <c r="J4364" s="561" t="s">
        <v>7063</v>
      </c>
      <c r="K4364" s="562" t="s">
        <v>31146</v>
      </c>
      <c r="L4364" s="561" t="s">
        <v>25</v>
      </c>
    </row>
    <row r="4365" spans="1:12" x14ac:dyDescent="0.25">
      <c r="A4365" s="561" t="s">
        <v>3412</v>
      </c>
      <c r="B4365" s="561" t="s">
        <v>3413</v>
      </c>
      <c r="C4365" s="561" t="s">
        <v>2763</v>
      </c>
      <c r="D4365" s="561" t="s">
        <v>3655</v>
      </c>
      <c r="E4365" s="562" t="s">
        <v>22</v>
      </c>
      <c r="F4365" s="561" t="s">
        <v>22</v>
      </c>
      <c r="G4365" s="561" t="s">
        <v>31147</v>
      </c>
      <c r="H4365" s="561" t="s">
        <v>4380</v>
      </c>
      <c r="I4365" s="561" t="s">
        <v>23270</v>
      </c>
      <c r="J4365" s="561" t="s">
        <v>7063</v>
      </c>
      <c r="K4365" s="562" t="s">
        <v>31148</v>
      </c>
      <c r="L4365" s="561" t="s">
        <v>25</v>
      </c>
    </row>
    <row r="4366" spans="1:12" x14ac:dyDescent="0.25">
      <c r="A4366" s="561" t="s">
        <v>3412</v>
      </c>
      <c r="B4366" s="561" t="s">
        <v>3413</v>
      </c>
      <c r="C4366" s="561" t="s">
        <v>2763</v>
      </c>
      <c r="D4366" s="561" t="s">
        <v>3655</v>
      </c>
      <c r="E4366" s="562" t="s">
        <v>22</v>
      </c>
      <c r="F4366" s="561" t="s">
        <v>22</v>
      </c>
      <c r="G4366" s="561" t="s">
        <v>31149</v>
      </c>
      <c r="H4366" s="561" t="s">
        <v>4381</v>
      </c>
      <c r="I4366" s="561" t="s">
        <v>23270</v>
      </c>
      <c r="J4366" s="561" t="s">
        <v>7063</v>
      </c>
      <c r="K4366" s="562" t="s">
        <v>31150</v>
      </c>
      <c r="L4366" s="561" t="s">
        <v>25</v>
      </c>
    </row>
    <row r="4367" spans="1:12" x14ac:dyDescent="0.25">
      <c r="A4367" s="561" t="s">
        <v>3412</v>
      </c>
      <c r="B4367" s="561" t="s">
        <v>3413</v>
      </c>
      <c r="C4367" s="561" t="s">
        <v>2763</v>
      </c>
      <c r="D4367" s="561" t="s">
        <v>3655</v>
      </c>
      <c r="E4367" s="562" t="s">
        <v>22</v>
      </c>
      <c r="F4367" s="561" t="s">
        <v>22</v>
      </c>
      <c r="G4367" s="561" t="s">
        <v>31151</v>
      </c>
      <c r="H4367" s="561" t="s">
        <v>4382</v>
      </c>
      <c r="I4367" s="561" t="s">
        <v>23270</v>
      </c>
      <c r="J4367" s="561" t="s">
        <v>7063</v>
      </c>
      <c r="K4367" s="562" t="s">
        <v>31152</v>
      </c>
      <c r="L4367" s="561" t="s">
        <v>25</v>
      </c>
    </row>
    <row r="4368" spans="1:12" x14ac:dyDescent="0.25">
      <c r="A4368" s="561" t="s">
        <v>3412</v>
      </c>
      <c r="B4368" s="561" t="s">
        <v>3413</v>
      </c>
      <c r="C4368" s="561" t="s">
        <v>2763</v>
      </c>
      <c r="D4368" s="561" t="s">
        <v>3655</v>
      </c>
      <c r="E4368" s="562" t="s">
        <v>22</v>
      </c>
      <c r="F4368" s="561" t="s">
        <v>22</v>
      </c>
      <c r="G4368" s="561" t="s">
        <v>31153</v>
      </c>
      <c r="H4368" s="561" t="s">
        <v>4383</v>
      </c>
      <c r="I4368" s="561" t="s">
        <v>23270</v>
      </c>
      <c r="J4368" s="561" t="s">
        <v>7063</v>
      </c>
      <c r="K4368" s="562" t="s">
        <v>31154</v>
      </c>
      <c r="L4368" s="561" t="s">
        <v>25</v>
      </c>
    </row>
    <row r="4369" spans="1:12" x14ac:dyDescent="0.25">
      <c r="A4369" s="561" t="s">
        <v>3412</v>
      </c>
      <c r="B4369" s="561" t="s">
        <v>3413</v>
      </c>
      <c r="C4369" s="561" t="s">
        <v>2763</v>
      </c>
      <c r="D4369" s="561" t="s">
        <v>3655</v>
      </c>
      <c r="E4369" s="562" t="s">
        <v>22</v>
      </c>
      <c r="F4369" s="561" t="s">
        <v>22</v>
      </c>
      <c r="G4369" s="561" t="s">
        <v>31155</v>
      </c>
      <c r="H4369" s="561" t="s">
        <v>4384</v>
      </c>
      <c r="I4369" s="561" t="s">
        <v>23270</v>
      </c>
      <c r="J4369" s="561" t="s">
        <v>7063</v>
      </c>
      <c r="K4369" s="562" t="s">
        <v>31156</v>
      </c>
      <c r="L4369" s="561" t="s">
        <v>25</v>
      </c>
    </row>
    <row r="4370" spans="1:12" x14ac:dyDescent="0.25">
      <c r="A4370" s="561" t="s">
        <v>3412</v>
      </c>
      <c r="B4370" s="561" t="s">
        <v>3413</v>
      </c>
      <c r="C4370" s="561" t="s">
        <v>2763</v>
      </c>
      <c r="D4370" s="561" t="s">
        <v>3655</v>
      </c>
      <c r="E4370" s="562" t="s">
        <v>22</v>
      </c>
      <c r="F4370" s="561" t="s">
        <v>22</v>
      </c>
      <c r="G4370" s="561" t="s">
        <v>31157</v>
      </c>
      <c r="H4370" s="561" t="s">
        <v>4385</v>
      </c>
      <c r="I4370" s="561" t="s">
        <v>23270</v>
      </c>
      <c r="J4370" s="561" t="s">
        <v>7063</v>
      </c>
      <c r="K4370" s="562" t="s">
        <v>31158</v>
      </c>
      <c r="L4370" s="561" t="s">
        <v>25</v>
      </c>
    </row>
    <row r="4371" spans="1:12" x14ac:dyDescent="0.25">
      <c r="A4371" s="561" t="s">
        <v>3412</v>
      </c>
      <c r="B4371" s="561" t="s">
        <v>3413</v>
      </c>
      <c r="C4371" s="561" t="s">
        <v>2763</v>
      </c>
      <c r="D4371" s="561" t="s">
        <v>3655</v>
      </c>
      <c r="E4371" s="562" t="s">
        <v>22</v>
      </c>
      <c r="F4371" s="561" t="s">
        <v>22</v>
      </c>
      <c r="G4371" s="561" t="s">
        <v>31159</v>
      </c>
      <c r="H4371" s="561" t="s">
        <v>4386</v>
      </c>
      <c r="I4371" s="561" t="s">
        <v>23270</v>
      </c>
      <c r="J4371" s="561" t="s">
        <v>7063</v>
      </c>
      <c r="K4371" s="562" t="s">
        <v>31160</v>
      </c>
      <c r="L4371" s="561" t="s">
        <v>25</v>
      </c>
    </row>
    <row r="4372" spans="1:12" x14ac:dyDescent="0.25">
      <c r="A4372" s="561" t="s">
        <v>3412</v>
      </c>
      <c r="B4372" s="561" t="s">
        <v>3413</v>
      </c>
      <c r="C4372" s="561" t="s">
        <v>2763</v>
      </c>
      <c r="D4372" s="561" t="s">
        <v>3655</v>
      </c>
      <c r="E4372" s="562" t="s">
        <v>22</v>
      </c>
      <c r="F4372" s="561" t="s">
        <v>22</v>
      </c>
      <c r="G4372" s="561" t="s">
        <v>31161</v>
      </c>
      <c r="H4372" s="561" t="s">
        <v>4387</v>
      </c>
      <c r="I4372" s="561" t="s">
        <v>23270</v>
      </c>
      <c r="J4372" s="561" t="s">
        <v>7063</v>
      </c>
      <c r="K4372" s="562" t="s">
        <v>31162</v>
      </c>
      <c r="L4372" s="561" t="s">
        <v>25</v>
      </c>
    </row>
    <row r="4373" spans="1:12" x14ac:dyDescent="0.25">
      <c r="A4373" s="561" t="s">
        <v>3412</v>
      </c>
      <c r="B4373" s="561" t="s">
        <v>3413</v>
      </c>
      <c r="C4373" s="561" t="s">
        <v>2763</v>
      </c>
      <c r="D4373" s="561" t="s">
        <v>3655</v>
      </c>
      <c r="E4373" s="562" t="s">
        <v>22</v>
      </c>
      <c r="F4373" s="561" t="s">
        <v>22</v>
      </c>
      <c r="G4373" s="561" t="s">
        <v>31163</v>
      </c>
      <c r="H4373" s="561" t="s">
        <v>4388</v>
      </c>
      <c r="I4373" s="561" t="s">
        <v>23270</v>
      </c>
      <c r="J4373" s="561" t="s">
        <v>7063</v>
      </c>
      <c r="K4373" s="562" t="s">
        <v>31164</v>
      </c>
      <c r="L4373" s="561" t="s">
        <v>25</v>
      </c>
    </row>
    <row r="4374" spans="1:12" x14ac:dyDescent="0.25">
      <c r="A4374" s="561" t="s">
        <v>3412</v>
      </c>
      <c r="B4374" s="561" t="s">
        <v>3413</v>
      </c>
      <c r="C4374" s="561" t="s">
        <v>2763</v>
      </c>
      <c r="D4374" s="561" t="s">
        <v>3655</v>
      </c>
      <c r="E4374" s="562" t="s">
        <v>22</v>
      </c>
      <c r="F4374" s="561" t="s">
        <v>22</v>
      </c>
      <c r="G4374" s="561" t="s">
        <v>31165</v>
      </c>
      <c r="H4374" s="561" t="s">
        <v>4389</v>
      </c>
      <c r="I4374" s="561" t="s">
        <v>23270</v>
      </c>
      <c r="J4374" s="561" t="s">
        <v>7063</v>
      </c>
      <c r="K4374" s="562" t="s">
        <v>31166</v>
      </c>
      <c r="L4374" s="561" t="s">
        <v>25</v>
      </c>
    </row>
    <row r="4375" spans="1:12" x14ac:dyDescent="0.25">
      <c r="A4375" s="561" t="s">
        <v>3412</v>
      </c>
      <c r="B4375" s="561" t="s">
        <v>3413</v>
      </c>
      <c r="C4375" s="561" t="s">
        <v>2763</v>
      </c>
      <c r="D4375" s="561" t="s">
        <v>3655</v>
      </c>
      <c r="E4375" s="562" t="s">
        <v>22</v>
      </c>
      <c r="F4375" s="561" t="s">
        <v>22</v>
      </c>
      <c r="G4375" s="561" t="s">
        <v>31167</v>
      </c>
      <c r="H4375" s="561" t="s">
        <v>4390</v>
      </c>
      <c r="I4375" s="561" t="s">
        <v>23270</v>
      </c>
      <c r="J4375" s="561" t="s">
        <v>7063</v>
      </c>
      <c r="K4375" s="562" t="s">
        <v>7226</v>
      </c>
      <c r="L4375" s="561" t="s">
        <v>25</v>
      </c>
    </row>
    <row r="4376" spans="1:12" x14ac:dyDescent="0.25">
      <c r="A4376" s="561" t="s">
        <v>3412</v>
      </c>
      <c r="B4376" s="561" t="s">
        <v>3413</v>
      </c>
      <c r="C4376" s="561" t="s">
        <v>2763</v>
      </c>
      <c r="D4376" s="561" t="s">
        <v>3655</v>
      </c>
      <c r="E4376" s="562" t="s">
        <v>22</v>
      </c>
      <c r="F4376" s="561" t="s">
        <v>22</v>
      </c>
      <c r="G4376" s="561" t="s">
        <v>31168</v>
      </c>
      <c r="H4376" s="561" t="s">
        <v>4391</v>
      </c>
      <c r="I4376" s="561" t="s">
        <v>23270</v>
      </c>
      <c r="J4376" s="561" t="s">
        <v>24</v>
      </c>
      <c r="K4376" s="562" t="s">
        <v>8281</v>
      </c>
      <c r="L4376" s="561" t="s">
        <v>25</v>
      </c>
    </row>
    <row r="4377" spans="1:12" x14ac:dyDescent="0.25">
      <c r="A4377" s="561" t="s">
        <v>3412</v>
      </c>
      <c r="B4377" s="561" t="s">
        <v>3413</v>
      </c>
      <c r="C4377" s="561" t="s">
        <v>2763</v>
      </c>
      <c r="D4377" s="561" t="s">
        <v>3655</v>
      </c>
      <c r="E4377" s="562" t="s">
        <v>22</v>
      </c>
      <c r="F4377" s="561" t="s">
        <v>22</v>
      </c>
      <c r="G4377" s="561" t="s">
        <v>31169</v>
      </c>
      <c r="H4377" s="561" t="s">
        <v>4392</v>
      </c>
      <c r="I4377" s="561" t="s">
        <v>23270</v>
      </c>
      <c r="J4377" s="561" t="s">
        <v>24</v>
      </c>
      <c r="K4377" s="562" t="s">
        <v>3698</v>
      </c>
      <c r="L4377" s="561" t="s">
        <v>25</v>
      </c>
    </row>
    <row r="4378" spans="1:12" x14ac:dyDescent="0.25">
      <c r="A4378" s="561" t="s">
        <v>3412</v>
      </c>
      <c r="B4378" s="561" t="s">
        <v>3413</v>
      </c>
      <c r="C4378" s="561" t="s">
        <v>2763</v>
      </c>
      <c r="D4378" s="561" t="s">
        <v>3655</v>
      </c>
      <c r="E4378" s="562" t="s">
        <v>22</v>
      </c>
      <c r="F4378" s="561" t="s">
        <v>22</v>
      </c>
      <c r="G4378" s="561" t="s">
        <v>31170</v>
      </c>
      <c r="H4378" s="561" t="s">
        <v>4393</v>
      </c>
      <c r="I4378" s="561" t="s">
        <v>23270</v>
      </c>
      <c r="J4378" s="561" t="s">
        <v>24</v>
      </c>
      <c r="K4378" s="562" t="s">
        <v>1026</v>
      </c>
      <c r="L4378" s="561" t="s">
        <v>25</v>
      </c>
    </row>
    <row r="4379" spans="1:12" x14ac:dyDescent="0.25">
      <c r="A4379" s="561" t="s">
        <v>3412</v>
      </c>
      <c r="B4379" s="561" t="s">
        <v>3413</v>
      </c>
      <c r="C4379" s="561" t="s">
        <v>2763</v>
      </c>
      <c r="D4379" s="561" t="s">
        <v>3655</v>
      </c>
      <c r="E4379" s="562" t="s">
        <v>22</v>
      </c>
      <c r="F4379" s="561" t="s">
        <v>22</v>
      </c>
      <c r="G4379" s="561" t="s">
        <v>31171</v>
      </c>
      <c r="H4379" s="561" t="s">
        <v>4395</v>
      </c>
      <c r="I4379" s="561" t="s">
        <v>23270</v>
      </c>
      <c r="J4379" s="561" t="s">
        <v>24</v>
      </c>
      <c r="K4379" s="562" t="s">
        <v>4033</v>
      </c>
      <c r="L4379" s="561" t="s">
        <v>25</v>
      </c>
    </row>
    <row r="4380" spans="1:12" x14ac:dyDescent="0.25">
      <c r="A4380" s="561" t="s">
        <v>3412</v>
      </c>
      <c r="B4380" s="561" t="s">
        <v>3413</v>
      </c>
      <c r="C4380" s="561" t="s">
        <v>2763</v>
      </c>
      <c r="D4380" s="561" t="s">
        <v>3655</v>
      </c>
      <c r="E4380" s="562" t="s">
        <v>22</v>
      </c>
      <c r="F4380" s="561" t="s">
        <v>22</v>
      </c>
      <c r="G4380" s="561" t="s">
        <v>31172</v>
      </c>
      <c r="H4380" s="561" t="s">
        <v>4397</v>
      </c>
      <c r="I4380" s="561" t="s">
        <v>23270</v>
      </c>
      <c r="J4380" s="561" t="s">
        <v>24</v>
      </c>
      <c r="K4380" s="562" t="s">
        <v>3689</v>
      </c>
      <c r="L4380" s="561" t="s">
        <v>25</v>
      </c>
    </row>
    <row r="4381" spans="1:12" x14ac:dyDescent="0.25">
      <c r="A4381" s="561" t="s">
        <v>3412</v>
      </c>
      <c r="B4381" s="561" t="s">
        <v>3413</v>
      </c>
      <c r="C4381" s="561" t="s">
        <v>2763</v>
      </c>
      <c r="D4381" s="561" t="s">
        <v>3655</v>
      </c>
      <c r="E4381" s="562" t="s">
        <v>22</v>
      </c>
      <c r="F4381" s="561" t="s">
        <v>22</v>
      </c>
      <c r="G4381" s="561" t="s">
        <v>31173</v>
      </c>
      <c r="H4381" s="561" t="s">
        <v>4399</v>
      </c>
      <c r="I4381" s="561" t="s">
        <v>23270</v>
      </c>
      <c r="J4381" s="561" t="s">
        <v>24</v>
      </c>
      <c r="K4381" s="562" t="s">
        <v>8722</v>
      </c>
      <c r="L4381" s="561" t="s">
        <v>25</v>
      </c>
    </row>
    <row r="4382" spans="1:12" x14ac:dyDescent="0.25">
      <c r="A4382" s="561" t="s">
        <v>3412</v>
      </c>
      <c r="B4382" s="561" t="s">
        <v>3413</v>
      </c>
      <c r="C4382" s="561" t="s">
        <v>2763</v>
      </c>
      <c r="D4382" s="561" t="s">
        <v>3655</v>
      </c>
      <c r="E4382" s="562" t="s">
        <v>22</v>
      </c>
      <c r="F4382" s="561" t="s">
        <v>22</v>
      </c>
      <c r="G4382" s="561" t="s">
        <v>31174</v>
      </c>
      <c r="H4382" s="561" t="s">
        <v>4400</v>
      </c>
      <c r="I4382" s="561" t="s">
        <v>23270</v>
      </c>
      <c r="J4382" s="561" t="s">
        <v>24</v>
      </c>
      <c r="K4382" s="562" t="s">
        <v>7641</v>
      </c>
      <c r="L4382" s="561" t="s">
        <v>25</v>
      </c>
    </row>
    <row r="4383" spans="1:12" x14ac:dyDescent="0.25">
      <c r="A4383" s="561" t="s">
        <v>3412</v>
      </c>
      <c r="B4383" s="561" t="s">
        <v>3413</v>
      </c>
      <c r="C4383" s="561" t="s">
        <v>2763</v>
      </c>
      <c r="D4383" s="561" t="s">
        <v>3655</v>
      </c>
      <c r="E4383" s="562" t="s">
        <v>22</v>
      </c>
      <c r="F4383" s="561" t="s">
        <v>22</v>
      </c>
      <c r="G4383" s="561" t="s">
        <v>31175</v>
      </c>
      <c r="H4383" s="561" t="s">
        <v>4401</v>
      </c>
      <c r="I4383" s="561" t="s">
        <v>23270</v>
      </c>
      <c r="J4383" s="561" t="s">
        <v>24</v>
      </c>
      <c r="K4383" s="562" t="s">
        <v>980</v>
      </c>
      <c r="L4383" s="561" t="s">
        <v>25</v>
      </c>
    </row>
    <row r="4384" spans="1:12" x14ac:dyDescent="0.25">
      <c r="A4384" s="561" t="s">
        <v>3412</v>
      </c>
      <c r="B4384" s="561" t="s">
        <v>3413</v>
      </c>
      <c r="C4384" s="561" t="s">
        <v>2763</v>
      </c>
      <c r="D4384" s="561" t="s">
        <v>3655</v>
      </c>
      <c r="E4384" s="562" t="s">
        <v>22</v>
      </c>
      <c r="F4384" s="561" t="s">
        <v>22</v>
      </c>
      <c r="G4384" s="561" t="s">
        <v>31176</v>
      </c>
      <c r="H4384" s="561" t="s">
        <v>4403</v>
      </c>
      <c r="I4384" s="561" t="s">
        <v>23270</v>
      </c>
      <c r="J4384" s="561" t="s">
        <v>24</v>
      </c>
      <c r="K4384" s="562" t="s">
        <v>3612</v>
      </c>
      <c r="L4384" s="561" t="s">
        <v>25</v>
      </c>
    </row>
    <row r="4385" spans="1:12" x14ac:dyDescent="0.25">
      <c r="A4385" s="561" t="s">
        <v>3412</v>
      </c>
      <c r="B4385" s="561" t="s">
        <v>3413</v>
      </c>
      <c r="C4385" s="561" t="s">
        <v>2763</v>
      </c>
      <c r="D4385" s="561" t="s">
        <v>3655</v>
      </c>
      <c r="E4385" s="562" t="s">
        <v>22</v>
      </c>
      <c r="F4385" s="561" t="s">
        <v>22</v>
      </c>
      <c r="G4385" s="561" t="s">
        <v>31177</v>
      </c>
      <c r="H4385" s="561" t="s">
        <v>4405</v>
      </c>
      <c r="I4385" s="561" t="s">
        <v>23270</v>
      </c>
      <c r="J4385" s="561" t="s">
        <v>24</v>
      </c>
      <c r="K4385" s="562" t="s">
        <v>31178</v>
      </c>
      <c r="L4385" s="561" t="s">
        <v>25</v>
      </c>
    </row>
    <row r="4386" spans="1:12" x14ac:dyDescent="0.25">
      <c r="A4386" s="561" t="s">
        <v>3412</v>
      </c>
      <c r="B4386" s="561" t="s">
        <v>3413</v>
      </c>
      <c r="C4386" s="561" t="s">
        <v>2763</v>
      </c>
      <c r="D4386" s="561" t="s">
        <v>3655</v>
      </c>
      <c r="E4386" s="562" t="s">
        <v>22</v>
      </c>
      <c r="F4386" s="561" t="s">
        <v>22</v>
      </c>
      <c r="G4386" s="561" t="s">
        <v>31179</v>
      </c>
      <c r="H4386" s="561" t="s">
        <v>4406</v>
      </c>
      <c r="I4386" s="561" t="s">
        <v>23270</v>
      </c>
      <c r="J4386" s="561" t="s">
        <v>24</v>
      </c>
      <c r="K4386" s="562" t="s">
        <v>7513</v>
      </c>
      <c r="L4386" s="561" t="s">
        <v>25</v>
      </c>
    </row>
    <row r="4387" spans="1:12" x14ac:dyDescent="0.25">
      <c r="A4387" s="561" t="s">
        <v>3412</v>
      </c>
      <c r="B4387" s="561" t="s">
        <v>3413</v>
      </c>
      <c r="C4387" s="561" t="s">
        <v>2763</v>
      </c>
      <c r="D4387" s="561" t="s">
        <v>3655</v>
      </c>
      <c r="E4387" s="562" t="s">
        <v>22</v>
      </c>
      <c r="F4387" s="561" t="s">
        <v>22</v>
      </c>
      <c r="G4387" s="561" t="s">
        <v>31180</v>
      </c>
      <c r="H4387" s="561" t="s">
        <v>4408</v>
      </c>
      <c r="I4387" s="561" t="s">
        <v>23270</v>
      </c>
      <c r="J4387" s="561" t="s">
        <v>24</v>
      </c>
      <c r="K4387" s="562" t="s">
        <v>7494</v>
      </c>
      <c r="L4387" s="561" t="s">
        <v>25</v>
      </c>
    </row>
    <row r="4388" spans="1:12" x14ac:dyDescent="0.25">
      <c r="A4388" s="561" t="s">
        <v>3412</v>
      </c>
      <c r="B4388" s="561" t="s">
        <v>3413</v>
      </c>
      <c r="C4388" s="561" t="s">
        <v>2763</v>
      </c>
      <c r="D4388" s="561" t="s">
        <v>3655</v>
      </c>
      <c r="E4388" s="562" t="s">
        <v>22</v>
      </c>
      <c r="F4388" s="561" t="s">
        <v>22</v>
      </c>
      <c r="G4388" s="561" t="s">
        <v>31181</v>
      </c>
      <c r="H4388" s="561" t="s">
        <v>4410</v>
      </c>
      <c r="I4388" s="561" t="s">
        <v>23270</v>
      </c>
      <c r="J4388" s="561" t="s">
        <v>24</v>
      </c>
      <c r="K4388" s="562" t="s">
        <v>31182</v>
      </c>
      <c r="L4388" s="561" t="s">
        <v>25</v>
      </c>
    </row>
    <row r="4389" spans="1:12" x14ac:dyDescent="0.25">
      <c r="A4389" s="561" t="s">
        <v>3412</v>
      </c>
      <c r="B4389" s="561" t="s">
        <v>3413</v>
      </c>
      <c r="C4389" s="561" t="s">
        <v>2763</v>
      </c>
      <c r="D4389" s="561" t="s">
        <v>3655</v>
      </c>
      <c r="E4389" s="562" t="s">
        <v>22</v>
      </c>
      <c r="F4389" s="561" t="s">
        <v>22</v>
      </c>
      <c r="G4389" s="561" t="s">
        <v>31183</v>
      </c>
      <c r="H4389" s="561" t="s">
        <v>4411</v>
      </c>
      <c r="I4389" s="561" t="s">
        <v>23270</v>
      </c>
      <c r="J4389" s="561" t="s">
        <v>24</v>
      </c>
      <c r="K4389" s="562" t="s">
        <v>31184</v>
      </c>
      <c r="L4389" s="561" t="s">
        <v>25</v>
      </c>
    </row>
    <row r="4390" spans="1:12" x14ac:dyDescent="0.25">
      <c r="A4390" s="561" t="s">
        <v>3412</v>
      </c>
      <c r="B4390" s="561" t="s">
        <v>3413</v>
      </c>
      <c r="C4390" s="561" t="s">
        <v>2763</v>
      </c>
      <c r="D4390" s="561" t="s">
        <v>3655</v>
      </c>
      <c r="E4390" s="562" t="s">
        <v>22</v>
      </c>
      <c r="F4390" s="561" t="s">
        <v>22</v>
      </c>
      <c r="G4390" s="561" t="s">
        <v>31185</v>
      </c>
      <c r="H4390" s="561" t="s">
        <v>4412</v>
      </c>
      <c r="I4390" s="561" t="s">
        <v>23270</v>
      </c>
      <c r="J4390" s="561" t="s">
        <v>24</v>
      </c>
      <c r="K4390" s="562" t="s">
        <v>7731</v>
      </c>
      <c r="L4390" s="561" t="s">
        <v>25</v>
      </c>
    </row>
    <row r="4391" spans="1:12" x14ac:dyDescent="0.25">
      <c r="A4391" s="561" t="s">
        <v>3412</v>
      </c>
      <c r="B4391" s="561" t="s">
        <v>3413</v>
      </c>
      <c r="C4391" s="561" t="s">
        <v>2763</v>
      </c>
      <c r="D4391" s="561" t="s">
        <v>3655</v>
      </c>
      <c r="E4391" s="562" t="s">
        <v>22</v>
      </c>
      <c r="F4391" s="561" t="s">
        <v>22</v>
      </c>
      <c r="G4391" s="561" t="s">
        <v>31186</v>
      </c>
      <c r="H4391" s="561" t="s">
        <v>4413</v>
      </c>
      <c r="I4391" s="561" t="s">
        <v>23270</v>
      </c>
      <c r="J4391" s="561" t="s">
        <v>24</v>
      </c>
      <c r="K4391" s="562" t="s">
        <v>31187</v>
      </c>
      <c r="L4391" s="561" t="s">
        <v>25</v>
      </c>
    </row>
    <row r="4392" spans="1:12" x14ac:dyDescent="0.25">
      <c r="A4392" s="561" t="s">
        <v>3412</v>
      </c>
      <c r="B4392" s="561" t="s">
        <v>3413</v>
      </c>
      <c r="C4392" s="561" t="s">
        <v>2763</v>
      </c>
      <c r="D4392" s="561" t="s">
        <v>3655</v>
      </c>
      <c r="E4392" s="562" t="s">
        <v>22</v>
      </c>
      <c r="F4392" s="561" t="s">
        <v>22</v>
      </c>
      <c r="G4392" s="561" t="s">
        <v>31188</v>
      </c>
      <c r="H4392" s="561" t="s">
        <v>4414</v>
      </c>
      <c r="I4392" s="561" t="s">
        <v>23270</v>
      </c>
      <c r="J4392" s="561" t="s">
        <v>24</v>
      </c>
      <c r="K4392" s="562" t="s">
        <v>7633</v>
      </c>
      <c r="L4392" s="561" t="s">
        <v>25</v>
      </c>
    </row>
    <row r="4393" spans="1:12" x14ac:dyDescent="0.25">
      <c r="A4393" s="561" t="s">
        <v>3412</v>
      </c>
      <c r="B4393" s="561" t="s">
        <v>3413</v>
      </c>
      <c r="C4393" s="561" t="s">
        <v>2763</v>
      </c>
      <c r="D4393" s="561" t="s">
        <v>3655</v>
      </c>
      <c r="E4393" s="562" t="s">
        <v>22</v>
      </c>
      <c r="F4393" s="561" t="s">
        <v>22</v>
      </c>
      <c r="G4393" s="561" t="s">
        <v>31189</v>
      </c>
      <c r="H4393" s="561" t="s">
        <v>4415</v>
      </c>
      <c r="I4393" s="561" t="s">
        <v>23270</v>
      </c>
      <c r="J4393" s="561" t="s">
        <v>24</v>
      </c>
      <c r="K4393" s="562" t="s">
        <v>4438</v>
      </c>
      <c r="L4393" s="561" t="s">
        <v>25</v>
      </c>
    </row>
    <row r="4394" spans="1:12" x14ac:dyDescent="0.25">
      <c r="A4394" s="561" t="s">
        <v>3412</v>
      </c>
      <c r="B4394" s="561" t="s">
        <v>3413</v>
      </c>
      <c r="C4394" s="561" t="s">
        <v>2763</v>
      </c>
      <c r="D4394" s="561" t="s">
        <v>3655</v>
      </c>
      <c r="E4394" s="562" t="s">
        <v>22</v>
      </c>
      <c r="F4394" s="561" t="s">
        <v>22</v>
      </c>
      <c r="G4394" s="561" t="s">
        <v>31190</v>
      </c>
      <c r="H4394" s="561" t="s">
        <v>4417</v>
      </c>
      <c r="I4394" s="561" t="s">
        <v>23270</v>
      </c>
      <c r="J4394" s="561" t="s">
        <v>24</v>
      </c>
      <c r="K4394" s="562" t="s">
        <v>2762</v>
      </c>
      <c r="L4394" s="561" t="s">
        <v>25</v>
      </c>
    </row>
    <row r="4395" spans="1:12" x14ac:dyDescent="0.25">
      <c r="A4395" s="561" t="s">
        <v>3412</v>
      </c>
      <c r="B4395" s="561" t="s">
        <v>3413</v>
      </c>
      <c r="C4395" s="561" t="s">
        <v>2763</v>
      </c>
      <c r="D4395" s="561" t="s">
        <v>3655</v>
      </c>
      <c r="E4395" s="562" t="s">
        <v>22</v>
      </c>
      <c r="F4395" s="561" t="s">
        <v>22</v>
      </c>
      <c r="G4395" s="561" t="s">
        <v>31191</v>
      </c>
      <c r="H4395" s="561" t="s">
        <v>4418</v>
      </c>
      <c r="I4395" s="561" t="s">
        <v>23270</v>
      </c>
      <c r="J4395" s="561" t="s">
        <v>24</v>
      </c>
      <c r="K4395" s="562" t="s">
        <v>8171</v>
      </c>
      <c r="L4395" s="561" t="s">
        <v>25</v>
      </c>
    </row>
    <row r="4396" spans="1:12" x14ac:dyDescent="0.25">
      <c r="A4396" s="561" t="s">
        <v>3412</v>
      </c>
      <c r="B4396" s="561" t="s">
        <v>3413</v>
      </c>
      <c r="C4396" s="561" t="s">
        <v>2763</v>
      </c>
      <c r="D4396" s="561" t="s">
        <v>3655</v>
      </c>
      <c r="E4396" s="562" t="s">
        <v>22</v>
      </c>
      <c r="F4396" s="561" t="s">
        <v>22</v>
      </c>
      <c r="G4396" s="561" t="s">
        <v>31192</v>
      </c>
      <c r="H4396" s="561" t="s">
        <v>4420</v>
      </c>
      <c r="I4396" s="561" t="s">
        <v>23270</v>
      </c>
      <c r="J4396" s="561" t="s">
        <v>24</v>
      </c>
      <c r="K4396" s="562" t="s">
        <v>5155</v>
      </c>
      <c r="L4396" s="561" t="s">
        <v>25</v>
      </c>
    </row>
    <row r="4397" spans="1:12" x14ac:dyDescent="0.25">
      <c r="A4397" s="561" t="s">
        <v>3412</v>
      </c>
      <c r="B4397" s="561" t="s">
        <v>3413</v>
      </c>
      <c r="C4397" s="561" t="s">
        <v>2763</v>
      </c>
      <c r="D4397" s="561" t="s">
        <v>3655</v>
      </c>
      <c r="E4397" s="562" t="s">
        <v>22</v>
      </c>
      <c r="F4397" s="561" t="s">
        <v>22</v>
      </c>
      <c r="G4397" s="561" t="s">
        <v>31193</v>
      </c>
      <c r="H4397" s="561" t="s">
        <v>4422</v>
      </c>
      <c r="I4397" s="561" t="s">
        <v>23270</v>
      </c>
      <c r="J4397" s="561" t="s">
        <v>24</v>
      </c>
      <c r="K4397" s="562" t="s">
        <v>7195</v>
      </c>
      <c r="L4397" s="561" t="s">
        <v>25</v>
      </c>
    </row>
    <row r="4398" spans="1:12" x14ac:dyDescent="0.25">
      <c r="A4398" s="561" t="s">
        <v>3412</v>
      </c>
      <c r="B4398" s="561" t="s">
        <v>3413</v>
      </c>
      <c r="C4398" s="561" t="s">
        <v>2763</v>
      </c>
      <c r="D4398" s="561" t="s">
        <v>3655</v>
      </c>
      <c r="E4398" s="562" t="s">
        <v>22</v>
      </c>
      <c r="F4398" s="561" t="s">
        <v>22</v>
      </c>
      <c r="G4398" s="561" t="s">
        <v>31194</v>
      </c>
      <c r="H4398" s="561" t="s">
        <v>4423</v>
      </c>
      <c r="I4398" s="561" t="s">
        <v>23270</v>
      </c>
      <c r="J4398" s="561" t="s">
        <v>24</v>
      </c>
      <c r="K4398" s="562" t="s">
        <v>7599</v>
      </c>
      <c r="L4398" s="561" t="s">
        <v>25</v>
      </c>
    </row>
    <row r="4399" spans="1:12" x14ac:dyDescent="0.25">
      <c r="A4399" s="561" t="s">
        <v>3412</v>
      </c>
      <c r="B4399" s="561" t="s">
        <v>3413</v>
      </c>
      <c r="C4399" s="561" t="s">
        <v>2763</v>
      </c>
      <c r="D4399" s="561" t="s">
        <v>3655</v>
      </c>
      <c r="E4399" s="562" t="s">
        <v>22</v>
      </c>
      <c r="F4399" s="561" t="s">
        <v>22</v>
      </c>
      <c r="G4399" s="561" t="s">
        <v>31195</v>
      </c>
      <c r="H4399" s="561" t="s">
        <v>4424</v>
      </c>
      <c r="I4399" s="561" t="s">
        <v>23270</v>
      </c>
      <c r="J4399" s="561" t="s">
        <v>24</v>
      </c>
      <c r="K4399" s="562" t="s">
        <v>31196</v>
      </c>
      <c r="L4399" s="561" t="s">
        <v>25</v>
      </c>
    </row>
    <row r="4400" spans="1:12" x14ac:dyDescent="0.25">
      <c r="A4400" s="561" t="s">
        <v>3412</v>
      </c>
      <c r="B4400" s="561" t="s">
        <v>3413</v>
      </c>
      <c r="C4400" s="561" t="s">
        <v>2763</v>
      </c>
      <c r="D4400" s="561" t="s">
        <v>3655</v>
      </c>
      <c r="E4400" s="562" t="s">
        <v>22</v>
      </c>
      <c r="F4400" s="561" t="s">
        <v>22</v>
      </c>
      <c r="G4400" s="561" t="s">
        <v>31197</v>
      </c>
      <c r="H4400" s="561" t="s">
        <v>4426</v>
      </c>
      <c r="I4400" s="561" t="s">
        <v>23270</v>
      </c>
      <c r="J4400" s="561" t="s">
        <v>24</v>
      </c>
      <c r="K4400" s="562" t="s">
        <v>7987</v>
      </c>
      <c r="L4400" s="561" t="s">
        <v>25</v>
      </c>
    </row>
    <row r="4401" spans="1:12" x14ac:dyDescent="0.25">
      <c r="A4401" s="561" t="s">
        <v>3412</v>
      </c>
      <c r="B4401" s="561" t="s">
        <v>3413</v>
      </c>
      <c r="C4401" s="561" t="s">
        <v>2763</v>
      </c>
      <c r="D4401" s="561" t="s">
        <v>3655</v>
      </c>
      <c r="E4401" s="562" t="s">
        <v>22</v>
      </c>
      <c r="F4401" s="561" t="s">
        <v>22</v>
      </c>
      <c r="G4401" s="561" t="s">
        <v>31198</v>
      </c>
      <c r="H4401" s="561" t="s">
        <v>4427</v>
      </c>
      <c r="I4401" s="561" t="s">
        <v>23270</v>
      </c>
      <c r="J4401" s="561" t="s">
        <v>24</v>
      </c>
      <c r="K4401" s="562" t="s">
        <v>7108</v>
      </c>
      <c r="L4401" s="561" t="s">
        <v>25</v>
      </c>
    </row>
    <row r="4402" spans="1:12" x14ac:dyDescent="0.25">
      <c r="A4402" s="561" t="s">
        <v>3412</v>
      </c>
      <c r="B4402" s="561" t="s">
        <v>3413</v>
      </c>
      <c r="C4402" s="561" t="s">
        <v>2763</v>
      </c>
      <c r="D4402" s="561" t="s">
        <v>3655</v>
      </c>
      <c r="E4402" s="562" t="s">
        <v>22</v>
      </c>
      <c r="F4402" s="561" t="s">
        <v>22</v>
      </c>
      <c r="G4402" s="561" t="s">
        <v>31199</v>
      </c>
      <c r="H4402" s="561" t="s">
        <v>4428</v>
      </c>
      <c r="I4402" s="561" t="s">
        <v>23270</v>
      </c>
      <c r="J4402" s="561" t="s">
        <v>24</v>
      </c>
      <c r="K4402" s="562" t="s">
        <v>23999</v>
      </c>
      <c r="L4402" s="561" t="s">
        <v>25</v>
      </c>
    </row>
    <row r="4403" spans="1:12" x14ac:dyDescent="0.25">
      <c r="A4403" s="561" t="s">
        <v>3412</v>
      </c>
      <c r="B4403" s="561" t="s">
        <v>3413</v>
      </c>
      <c r="C4403" s="561" t="s">
        <v>2763</v>
      </c>
      <c r="D4403" s="561" t="s">
        <v>3655</v>
      </c>
      <c r="E4403" s="562" t="s">
        <v>22</v>
      </c>
      <c r="F4403" s="561" t="s">
        <v>22</v>
      </c>
      <c r="G4403" s="561" t="s">
        <v>31200</v>
      </c>
      <c r="H4403" s="561" t="s">
        <v>4429</v>
      </c>
      <c r="I4403" s="561" t="s">
        <v>23270</v>
      </c>
      <c r="J4403" s="561" t="s">
        <v>24</v>
      </c>
      <c r="K4403" s="562" t="s">
        <v>7558</v>
      </c>
      <c r="L4403" s="561" t="s">
        <v>25</v>
      </c>
    </row>
    <row r="4404" spans="1:12" x14ac:dyDescent="0.25">
      <c r="A4404" s="561" t="s">
        <v>3412</v>
      </c>
      <c r="B4404" s="561" t="s">
        <v>3413</v>
      </c>
      <c r="C4404" s="561" t="s">
        <v>2763</v>
      </c>
      <c r="D4404" s="561" t="s">
        <v>3655</v>
      </c>
      <c r="E4404" s="562" t="s">
        <v>22</v>
      </c>
      <c r="F4404" s="561" t="s">
        <v>22</v>
      </c>
      <c r="G4404" s="561" t="s">
        <v>31201</v>
      </c>
      <c r="H4404" s="561" t="s">
        <v>4430</v>
      </c>
      <c r="I4404" s="561" t="s">
        <v>23270</v>
      </c>
      <c r="J4404" s="561" t="s">
        <v>24</v>
      </c>
      <c r="K4404" s="562" t="s">
        <v>31202</v>
      </c>
      <c r="L4404" s="561" t="s">
        <v>25</v>
      </c>
    </row>
    <row r="4405" spans="1:12" x14ac:dyDescent="0.25">
      <c r="A4405" s="561" t="s">
        <v>3412</v>
      </c>
      <c r="B4405" s="561" t="s">
        <v>3413</v>
      </c>
      <c r="C4405" s="561" t="s">
        <v>2763</v>
      </c>
      <c r="D4405" s="561" t="s">
        <v>3655</v>
      </c>
      <c r="E4405" s="562" t="s">
        <v>22</v>
      </c>
      <c r="F4405" s="561" t="s">
        <v>22</v>
      </c>
      <c r="G4405" s="561" t="s">
        <v>31203</v>
      </c>
      <c r="H4405" s="561" t="s">
        <v>4432</v>
      </c>
      <c r="I4405" s="561" t="s">
        <v>23270</v>
      </c>
      <c r="J4405" s="561" t="s">
        <v>24</v>
      </c>
      <c r="K4405" s="562" t="s">
        <v>31204</v>
      </c>
      <c r="L4405" s="561" t="s">
        <v>25</v>
      </c>
    </row>
    <row r="4406" spans="1:12" x14ac:dyDescent="0.25">
      <c r="A4406" s="561" t="s">
        <v>3412</v>
      </c>
      <c r="B4406" s="561" t="s">
        <v>3413</v>
      </c>
      <c r="C4406" s="561" t="s">
        <v>2763</v>
      </c>
      <c r="D4406" s="561" t="s">
        <v>3655</v>
      </c>
      <c r="E4406" s="562" t="s">
        <v>22</v>
      </c>
      <c r="F4406" s="561" t="s">
        <v>22</v>
      </c>
      <c r="G4406" s="561" t="s">
        <v>31205</v>
      </c>
      <c r="H4406" s="561" t="s">
        <v>4433</v>
      </c>
      <c r="I4406" s="561" t="s">
        <v>23270</v>
      </c>
      <c r="J4406" s="561" t="s">
        <v>24</v>
      </c>
      <c r="K4406" s="562" t="s">
        <v>31206</v>
      </c>
      <c r="L4406" s="561" t="s">
        <v>25</v>
      </c>
    </row>
    <row r="4407" spans="1:12" x14ac:dyDescent="0.25">
      <c r="A4407" s="561" t="s">
        <v>3412</v>
      </c>
      <c r="B4407" s="561" t="s">
        <v>3413</v>
      </c>
      <c r="C4407" s="561" t="s">
        <v>2763</v>
      </c>
      <c r="D4407" s="561" t="s">
        <v>3655</v>
      </c>
      <c r="E4407" s="562" t="s">
        <v>22</v>
      </c>
      <c r="F4407" s="561" t="s">
        <v>22</v>
      </c>
      <c r="G4407" s="561" t="s">
        <v>31207</v>
      </c>
      <c r="H4407" s="561" t="s">
        <v>4434</v>
      </c>
      <c r="I4407" s="561" t="s">
        <v>23270</v>
      </c>
      <c r="J4407" s="561" t="s">
        <v>24</v>
      </c>
      <c r="K4407" s="562" t="s">
        <v>31208</v>
      </c>
      <c r="L4407" s="561" t="s">
        <v>25</v>
      </c>
    </row>
    <row r="4408" spans="1:12" x14ac:dyDescent="0.25">
      <c r="A4408" s="561" t="s">
        <v>3412</v>
      </c>
      <c r="B4408" s="561" t="s">
        <v>3413</v>
      </c>
      <c r="C4408" s="561" t="s">
        <v>2763</v>
      </c>
      <c r="D4408" s="561" t="s">
        <v>3655</v>
      </c>
      <c r="E4408" s="562" t="s">
        <v>22</v>
      </c>
      <c r="F4408" s="561" t="s">
        <v>22</v>
      </c>
      <c r="G4408" s="561" t="s">
        <v>31209</v>
      </c>
      <c r="H4408" s="561" t="s">
        <v>4435</v>
      </c>
      <c r="I4408" s="561" t="s">
        <v>23270</v>
      </c>
      <c r="J4408" s="561" t="s">
        <v>24</v>
      </c>
      <c r="K4408" s="562" t="s">
        <v>3384</v>
      </c>
      <c r="L4408" s="561" t="s">
        <v>25</v>
      </c>
    </row>
    <row r="4409" spans="1:12" x14ac:dyDescent="0.25">
      <c r="A4409" s="561" t="s">
        <v>3412</v>
      </c>
      <c r="B4409" s="561" t="s">
        <v>3413</v>
      </c>
      <c r="C4409" s="561" t="s">
        <v>2763</v>
      </c>
      <c r="D4409" s="561" t="s">
        <v>3655</v>
      </c>
      <c r="E4409" s="562" t="s">
        <v>22</v>
      </c>
      <c r="F4409" s="561" t="s">
        <v>22</v>
      </c>
      <c r="G4409" s="561" t="s">
        <v>31210</v>
      </c>
      <c r="H4409" s="561" t="s">
        <v>4436</v>
      </c>
      <c r="I4409" s="561" t="s">
        <v>23270</v>
      </c>
      <c r="J4409" s="561" t="s">
        <v>24</v>
      </c>
      <c r="K4409" s="562" t="s">
        <v>7708</v>
      </c>
      <c r="L4409" s="561" t="s">
        <v>25</v>
      </c>
    </row>
    <row r="4410" spans="1:12" x14ac:dyDescent="0.25">
      <c r="A4410" s="561" t="s">
        <v>3412</v>
      </c>
      <c r="B4410" s="561" t="s">
        <v>3413</v>
      </c>
      <c r="C4410" s="561" t="s">
        <v>2763</v>
      </c>
      <c r="D4410" s="561" t="s">
        <v>3655</v>
      </c>
      <c r="E4410" s="562" t="s">
        <v>22</v>
      </c>
      <c r="F4410" s="561" t="s">
        <v>22</v>
      </c>
      <c r="G4410" s="561" t="s">
        <v>31211</v>
      </c>
      <c r="H4410" s="561" t="s">
        <v>4437</v>
      </c>
      <c r="I4410" s="561" t="s">
        <v>23270</v>
      </c>
      <c r="J4410" s="561" t="s">
        <v>24</v>
      </c>
      <c r="K4410" s="562" t="s">
        <v>28235</v>
      </c>
      <c r="L4410" s="561" t="s">
        <v>25</v>
      </c>
    </row>
    <row r="4411" spans="1:12" x14ac:dyDescent="0.25">
      <c r="A4411" s="561" t="s">
        <v>3412</v>
      </c>
      <c r="B4411" s="561" t="s">
        <v>3413</v>
      </c>
      <c r="C4411" s="561" t="s">
        <v>2763</v>
      </c>
      <c r="D4411" s="561" t="s">
        <v>3655</v>
      </c>
      <c r="E4411" s="562" t="s">
        <v>22</v>
      </c>
      <c r="F4411" s="561" t="s">
        <v>22</v>
      </c>
      <c r="G4411" s="561" t="s">
        <v>31212</v>
      </c>
      <c r="H4411" s="561" t="s">
        <v>4439</v>
      </c>
      <c r="I4411" s="561" t="s">
        <v>23270</v>
      </c>
      <c r="J4411" s="561" t="s">
        <v>24</v>
      </c>
      <c r="K4411" s="562" t="s">
        <v>7342</v>
      </c>
      <c r="L4411" s="561" t="s">
        <v>25</v>
      </c>
    </row>
    <row r="4412" spans="1:12" x14ac:dyDescent="0.25">
      <c r="A4412" s="561" t="s">
        <v>3412</v>
      </c>
      <c r="B4412" s="561" t="s">
        <v>3413</v>
      </c>
      <c r="C4412" s="561" t="s">
        <v>2763</v>
      </c>
      <c r="D4412" s="561" t="s">
        <v>3655</v>
      </c>
      <c r="E4412" s="562" t="s">
        <v>22</v>
      </c>
      <c r="F4412" s="561" t="s">
        <v>22</v>
      </c>
      <c r="G4412" s="561" t="s">
        <v>31213</v>
      </c>
      <c r="H4412" s="561" t="s">
        <v>4440</v>
      </c>
      <c r="I4412" s="561" t="s">
        <v>23270</v>
      </c>
      <c r="J4412" s="561" t="s">
        <v>24</v>
      </c>
      <c r="K4412" s="562" t="s">
        <v>31214</v>
      </c>
      <c r="L4412" s="561" t="s">
        <v>25</v>
      </c>
    </row>
    <row r="4413" spans="1:12" x14ac:dyDescent="0.25">
      <c r="A4413" s="561" t="s">
        <v>3412</v>
      </c>
      <c r="B4413" s="561" t="s">
        <v>3413</v>
      </c>
      <c r="C4413" s="561" t="s">
        <v>2763</v>
      </c>
      <c r="D4413" s="561" t="s">
        <v>3655</v>
      </c>
      <c r="E4413" s="562" t="s">
        <v>22</v>
      </c>
      <c r="F4413" s="561" t="s">
        <v>22</v>
      </c>
      <c r="G4413" s="561" t="s">
        <v>31215</v>
      </c>
      <c r="H4413" s="561" t="s">
        <v>4442</v>
      </c>
      <c r="I4413" s="561" t="s">
        <v>23270</v>
      </c>
      <c r="J4413" s="561" t="s">
        <v>24</v>
      </c>
      <c r="K4413" s="562" t="s">
        <v>7288</v>
      </c>
      <c r="L4413" s="561" t="s">
        <v>25</v>
      </c>
    </row>
    <row r="4414" spans="1:12" x14ac:dyDescent="0.25">
      <c r="A4414" s="561" t="s">
        <v>3412</v>
      </c>
      <c r="B4414" s="561" t="s">
        <v>3413</v>
      </c>
      <c r="C4414" s="561" t="s">
        <v>2763</v>
      </c>
      <c r="D4414" s="561" t="s">
        <v>3655</v>
      </c>
      <c r="E4414" s="562" t="s">
        <v>22</v>
      </c>
      <c r="F4414" s="561" t="s">
        <v>22</v>
      </c>
      <c r="G4414" s="561" t="s">
        <v>31216</v>
      </c>
      <c r="H4414" s="561" t="s">
        <v>4444</v>
      </c>
      <c r="I4414" s="561" t="s">
        <v>23270</v>
      </c>
      <c r="J4414" s="561" t="s">
        <v>24</v>
      </c>
      <c r="K4414" s="562" t="s">
        <v>30060</v>
      </c>
      <c r="L4414" s="561" t="s">
        <v>25</v>
      </c>
    </row>
    <row r="4415" spans="1:12" x14ac:dyDescent="0.25">
      <c r="A4415" s="561" t="s">
        <v>3412</v>
      </c>
      <c r="B4415" s="561" t="s">
        <v>3413</v>
      </c>
      <c r="C4415" s="561" t="s">
        <v>2763</v>
      </c>
      <c r="D4415" s="561" t="s">
        <v>3655</v>
      </c>
      <c r="E4415" s="562" t="s">
        <v>22</v>
      </c>
      <c r="F4415" s="561" t="s">
        <v>22</v>
      </c>
      <c r="G4415" s="561" t="s">
        <v>31217</v>
      </c>
      <c r="H4415" s="561" t="s">
        <v>4446</v>
      </c>
      <c r="I4415" s="561" t="s">
        <v>23270</v>
      </c>
      <c r="J4415" s="561" t="s">
        <v>24</v>
      </c>
      <c r="K4415" s="562" t="s">
        <v>3060</v>
      </c>
      <c r="L4415" s="561" t="s">
        <v>25</v>
      </c>
    </row>
    <row r="4416" spans="1:12" x14ac:dyDescent="0.25">
      <c r="A4416" s="561" t="s">
        <v>3412</v>
      </c>
      <c r="B4416" s="561" t="s">
        <v>3413</v>
      </c>
      <c r="C4416" s="561" t="s">
        <v>2763</v>
      </c>
      <c r="D4416" s="561" t="s">
        <v>3655</v>
      </c>
      <c r="E4416" s="562" t="s">
        <v>22</v>
      </c>
      <c r="F4416" s="561" t="s">
        <v>22</v>
      </c>
      <c r="G4416" s="561" t="s">
        <v>31218</v>
      </c>
      <c r="H4416" s="561" t="s">
        <v>4447</v>
      </c>
      <c r="I4416" s="561" t="s">
        <v>23270</v>
      </c>
      <c r="J4416" s="561" t="s">
        <v>24</v>
      </c>
      <c r="K4416" s="562" t="s">
        <v>7880</v>
      </c>
      <c r="L4416" s="561" t="s">
        <v>25</v>
      </c>
    </row>
    <row r="4417" spans="1:12" x14ac:dyDescent="0.25">
      <c r="A4417" s="561" t="s">
        <v>3412</v>
      </c>
      <c r="B4417" s="561" t="s">
        <v>3413</v>
      </c>
      <c r="C4417" s="561" t="s">
        <v>2763</v>
      </c>
      <c r="D4417" s="561" t="s">
        <v>3655</v>
      </c>
      <c r="E4417" s="562" t="s">
        <v>22</v>
      </c>
      <c r="F4417" s="561" t="s">
        <v>22</v>
      </c>
      <c r="G4417" s="561" t="s">
        <v>31219</v>
      </c>
      <c r="H4417" s="561" t="s">
        <v>4448</v>
      </c>
      <c r="I4417" s="561" t="s">
        <v>23270</v>
      </c>
      <c r="J4417" s="561" t="s">
        <v>24</v>
      </c>
      <c r="K4417" s="562" t="s">
        <v>7124</v>
      </c>
      <c r="L4417" s="561" t="s">
        <v>25</v>
      </c>
    </row>
    <row r="4418" spans="1:12" x14ac:dyDescent="0.25">
      <c r="A4418" s="561" t="s">
        <v>3412</v>
      </c>
      <c r="B4418" s="561" t="s">
        <v>3413</v>
      </c>
      <c r="C4418" s="561" t="s">
        <v>2763</v>
      </c>
      <c r="D4418" s="561" t="s">
        <v>3655</v>
      </c>
      <c r="E4418" s="562" t="s">
        <v>22</v>
      </c>
      <c r="F4418" s="561" t="s">
        <v>22</v>
      </c>
      <c r="G4418" s="561" t="s">
        <v>31220</v>
      </c>
      <c r="H4418" s="561" t="s">
        <v>4449</v>
      </c>
      <c r="I4418" s="561" t="s">
        <v>23270</v>
      </c>
      <c r="J4418" s="561" t="s">
        <v>24</v>
      </c>
      <c r="K4418" s="562" t="s">
        <v>31221</v>
      </c>
      <c r="L4418" s="561" t="s">
        <v>25</v>
      </c>
    </row>
    <row r="4419" spans="1:12" x14ac:dyDescent="0.25">
      <c r="A4419" s="561" t="s">
        <v>3412</v>
      </c>
      <c r="B4419" s="561" t="s">
        <v>3413</v>
      </c>
      <c r="C4419" s="561" t="s">
        <v>2763</v>
      </c>
      <c r="D4419" s="561" t="s">
        <v>3655</v>
      </c>
      <c r="E4419" s="562" t="s">
        <v>22</v>
      </c>
      <c r="F4419" s="561" t="s">
        <v>22</v>
      </c>
      <c r="G4419" s="561" t="s">
        <v>31222</v>
      </c>
      <c r="H4419" s="561" t="s">
        <v>4451</v>
      </c>
      <c r="I4419" s="561" t="s">
        <v>23270</v>
      </c>
      <c r="J4419" s="561" t="s">
        <v>24</v>
      </c>
      <c r="K4419" s="562" t="s">
        <v>31223</v>
      </c>
      <c r="L4419" s="561" t="s">
        <v>25</v>
      </c>
    </row>
    <row r="4420" spans="1:12" x14ac:dyDescent="0.25">
      <c r="A4420" s="561" t="s">
        <v>3412</v>
      </c>
      <c r="B4420" s="561" t="s">
        <v>3413</v>
      </c>
      <c r="C4420" s="561" t="s">
        <v>2763</v>
      </c>
      <c r="D4420" s="561" t="s">
        <v>3655</v>
      </c>
      <c r="E4420" s="562" t="s">
        <v>22</v>
      </c>
      <c r="F4420" s="561" t="s">
        <v>22</v>
      </c>
      <c r="G4420" s="561" t="s">
        <v>31224</v>
      </c>
      <c r="H4420" s="561" t="s">
        <v>4452</v>
      </c>
      <c r="I4420" s="561" t="s">
        <v>23270</v>
      </c>
      <c r="J4420" s="561" t="s">
        <v>24</v>
      </c>
      <c r="K4420" s="562" t="s">
        <v>31225</v>
      </c>
      <c r="L4420" s="561" t="s">
        <v>25</v>
      </c>
    </row>
    <row r="4421" spans="1:12" x14ac:dyDescent="0.25">
      <c r="A4421" s="561" t="s">
        <v>3412</v>
      </c>
      <c r="B4421" s="561" t="s">
        <v>3413</v>
      </c>
      <c r="C4421" s="561" t="s">
        <v>2763</v>
      </c>
      <c r="D4421" s="561" t="s">
        <v>3655</v>
      </c>
      <c r="E4421" s="562" t="s">
        <v>22</v>
      </c>
      <c r="F4421" s="561" t="s">
        <v>22</v>
      </c>
      <c r="G4421" s="561" t="s">
        <v>31226</v>
      </c>
      <c r="H4421" s="561" t="s">
        <v>4453</v>
      </c>
      <c r="I4421" s="561" t="s">
        <v>23270</v>
      </c>
      <c r="J4421" s="561" t="s">
        <v>24</v>
      </c>
      <c r="K4421" s="562" t="s">
        <v>31227</v>
      </c>
      <c r="L4421" s="561" t="s">
        <v>25</v>
      </c>
    </row>
    <row r="4422" spans="1:12" x14ac:dyDescent="0.25">
      <c r="A4422" s="561" t="s">
        <v>3412</v>
      </c>
      <c r="B4422" s="561" t="s">
        <v>3413</v>
      </c>
      <c r="C4422" s="561" t="s">
        <v>2763</v>
      </c>
      <c r="D4422" s="561" t="s">
        <v>3655</v>
      </c>
      <c r="E4422" s="562" t="s">
        <v>22</v>
      </c>
      <c r="F4422" s="561" t="s">
        <v>22</v>
      </c>
      <c r="G4422" s="561" t="s">
        <v>31228</v>
      </c>
      <c r="H4422" s="561" t="s">
        <v>4454</v>
      </c>
      <c r="I4422" s="561" t="s">
        <v>23270</v>
      </c>
      <c r="J4422" s="561" t="s">
        <v>24</v>
      </c>
      <c r="K4422" s="562" t="s">
        <v>31229</v>
      </c>
      <c r="L4422" s="561" t="s">
        <v>25</v>
      </c>
    </row>
    <row r="4423" spans="1:12" x14ac:dyDescent="0.25">
      <c r="A4423" s="561" t="s">
        <v>3412</v>
      </c>
      <c r="B4423" s="561" t="s">
        <v>3413</v>
      </c>
      <c r="C4423" s="561" t="s">
        <v>2763</v>
      </c>
      <c r="D4423" s="561" t="s">
        <v>3655</v>
      </c>
      <c r="E4423" s="562" t="s">
        <v>22</v>
      </c>
      <c r="F4423" s="561" t="s">
        <v>22</v>
      </c>
      <c r="G4423" s="561" t="s">
        <v>31230</v>
      </c>
      <c r="H4423" s="561" t="s">
        <v>4455</v>
      </c>
      <c r="I4423" s="561" t="s">
        <v>23270</v>
      </c>
      <c r="J4423" s="561" t="s">
        <v>24</v>
      </c>
      <c r="K4423" s="562" t="s">
        <v>2660</v>
      </c>
      <c r="L4423" s="561" t="s">
        <v>25</v>
      </c>
    </row>
    <row r="4424" spans="1:12" x14ac:dyDescent="0.25">
      <c r="A4424" s="561" t="s">
        <v>3412</v>
      </c>
      <c r="B4424" s="561" t="s">
        <v>3413</v>
      </c>
      <c r="C4424" s="561" t="s">
        <v>2763</v>
      </c>
      <c r="D4424" s="561" t="s">
        <v>3655</v>
      </c>
      <c r="E4424" s="562" t="s">
        <v>22</v>
      </c>
      <c r="F4424" s="561" t="s">
        <v>22</v>
      </c>
      <c r="G4424" s="561" t="s">
        <v>31231</v>
      </c>
      <c r="H4424" s="561" t="s">
        <v>4456</v>
      </c>
      <c r="I4424" s="561" t="s">
        <v>23270</v>
      </c>
      <c r="J4424" s="561" t="s">
        <v>24</v>
      </c>
      <c r="K4424" s="562" t="s">
        <v>7176</v>
      </c>
      <c r="L4424" s="561" t="s">
        <v>25</v>
      </c>
    </row>
    <row r="4425" spans="1:12" x14ac:dyDescent="0.25">
      <c r="A4425" s="561" t="s">
        <v>3412</v>
      </c>
      <c r="B4425" s="561" t="s">
        <v>3413</v>
      </c>
      <c r="C4425" s="561" t="s">
        <v>2763</v>
      </c>
      <c r="D4425" s="561" t="s">
        <v>3655</v>
      </c>
      <c r="E4425" s="562" t="s">
        <v>22</v>
      </c>
      <c r="F4425" s="561" t="s">
        <v>22</v>
      </c>
      <c r="G4425" s="561" t="s">
        <v>31232</v>
      </c>
      <c r="H4425" s="561" t="s">
        <v>4457</v>
      </c>
      <c r="I4425" s="561" t="s">
        <v>23270</v>
      </c>
      <c r="J4425" s="561" t="s">
        <v>24</v>
      </c>
      <c r="K4425" s="562" t="s">
        <v>31233</v>
      </c>
      <c r="L4425" s="561" t="s">
        <v>25</v>
      </c>
    </row>
    <row r="4426" spans="1:12" x14ac:dyDescent="0.25">
      <c r="A4426" s="561" t="s">
        <v>3412</v>
      </c>
      <c r="B4426" s="561" t="s">
        <v>3413</v>
      </c>
      <c r="C4426" s="561" t="s">
        <v>2763</v>
      </c>
      <c r="D4426" s="561" t="s">
        <v>3655</v>
      </c>
      <c r="E4426" s="562" t="s">
        <v>22</v>
      </c>
      <c r="F4426" s="561" t="s">
        <v>22</v>
      </c>
      <c r="G4426" s="561" t="s">
        <v>31234</v>
      </c>
      <c r="H4426" s="561" t="s">
        <v>4458</v>
      </c>
      <c r="I4426" s="561" t="s">
        <v>23270</v>
      </c>
      <c r="J4426" s="561" t="s">
        <v>24</v>
      </c>
      <c r="K4426" s="562" t="s">
        <v>28413</v>
      </c>
      <c r="L4426" s="561" t="s">
        <v>25</v>
      </c>
    </row>
    <row r="4427" spans="1:12" x14ac:dyDescent="0.25">
      <c r="A4427" s="561" t="s">
        <v>3412</v>
      </c>
      <c r="B4427" s="561" t="s">
        <v>3413</v>
      </c>
      <c r="C4427" s="561" t="s">
        <v>2763</v>
      </c>
      <c r="D4427" s="561" t="s">
        <v>3655</v>
      </c>
      <c r="E4427" s="562" t="s">
        <v>22</v>
      </c>
      <c r="F4427" s="561" t="s">
        <v>22</v>
      </c>
      <c r="G4427" s="561" t="s">
        <v>31235</v>
      </c>
      <c r="H4427" s="561" t="s">
        <v>4459</v>
      </c>
      <c r="I4427" s="561" t="s">
        <v>23270</v>
      </c>
      <c r="J4427" s="561" t="s">
        <v>24</v>
      </c>
      <c r="K4427" s="562" t="s">
        <v>7683</v>
      </c>
      <c r="L4427" s="561" t="s">
        <v>25</v>
      </c>
    </row>
    <row r="4428" spans="1:12" x14ac:dyDescent="0.25">
      <c r="A4428" s="561" t="s">
        <v>3412</v>
      </c>
      <c r="B4428" s="561" t="s">
        <v>3413</v>
      </c>
      <c r="C4428" s="561" t="s">
        <v>2763</v>
      </c>
      <c r="D4428" s="561" t="s">
        <v>3655</v>
      </c>
      <c r="E4428" s="562" t="s">
        <v>22</v>
      </c>
      <c r="F4428" s="561" t="s">
        <v>22</v>
      </c>
      <c r="G4428" s="561" t="s">
        <v>31236</v>
      </c>
      <c r="H4428" s="561" t="s">
        <v>4460</v>
      </c>
      <c r="I4428" s="561" t="s">
        <v>23270</v>
      </c>
      <c r="J4428" s="561" t="s">
        <v>24</v>
      </c>
      <c r="K4428" s="562" t="s">
        <v>31237</v>
      </c>
      <c r="L4428" s="561" t="s">
        <v>25</v>
      </c>
    </row>
    <row r="4429" spans="1:12" x14ac:dyDescent="0.25">
      <c r="A4429" s="561" t="s">
        <v>3412</v>
      </c>
      <c r="B4429" s="561" t="s">
        <v>3413</v>
      </c>
      <c r="C4429" s="561" t="s">
        <v>2763</v>
      </c>
      <c r="D4429" s="561" t="s">
        <v>3655</v>
      </c>
      <c r="E4429" s="562" t="s">
        <v>22</v>
      </c>
      <c r="F4429" s="561" t="s">
        <v>22</v>
      </c>
      <c r="G4429" s="561" t="s">
        <v>31238</v>
      </c>
      <c r="H4429" s="561" t="s">
        <v>4461</v>
      </c>
      <c r="I4429" s="561" t="s">
        <v>23270</v>
      </c>
      <c r="J4429" s="561" t="s">
        <v>24</v>
      </c>
      <c r="K4429" s="562" t="s">
        <v>31239</v>
      </c>
      <c r="L4429" s="561" t="s">
        <v>25</v>
      </c>
    </row>
    <row r="4430" spans="1:12" x14ac:dyDescent="0.25">
      <c r="A4430" s="561" t="s">
        <v>3412</v>
      </c>
      <c r="B4430" s="561" t="s">
        <v>3413</v>
      </c>
      <c r="C4430" s="561" t="s">
        <v>2763</v>
      </c>
      <c r="D4430" s="561" t="s">
        <v>3655</v>
      </c>
      <c r="E4430" s="562" t="s">
        <v>22</v>
      </c>
      <c r="F4430" s="561" t="s">
        <v>22</v>
      </c>
      <c r="G4430" s="561" t="s">
        <v>31240</v>
      </c>
      <c r="H4430" s="561" t="s">
        <v>4462</v>
      </c>
      <c r="I4430" s="561" t="s">
        <v>23270</v>
      </c>
      <c r="J4430" s="561" t="s">
        <v>24</v>
      </c>
      <c r="K4430" s="562" t="s">
        <v>31241</v>
      </c>
      <c r="L4430" s="561" t="s">
        <v>25</v>
      </c>
    </row>
    <row r="4431" spans="1:12" x14ac:dyDescent="0.25">
      <c r="A4431" s="561" t="s">
        <v>3412</v>
      </c>
      <c r="B4431" s="561" t="s">
        <v>3413</v>
      </c>
      <c r="C4431" s="561" t="s">
        <v>2763</v>
      </c>
      <c r="D4431" s="561" t="s">
        <v>3655</v>
      </c>
      <c r="E4431" s="562" t="s">
        <v>22</v>
      </c>
      <c r="F4431" s="561" t="s">
        <v>22</v>
      </c>
      <c r="G4431" s="561" t="s">
        <v>31242</v>
      </c>
      <c r="H4431" s="561" t="s">
        <v>4463</v>
      </c>
      <c r="I4431" s="561" t="s">
        <v>23270</v>
      </c>
      <c r="J4431" s="561" t="s">
        <v>24</v>
      </c>
      <c r="K4431" s="562" t="s">
        <v>31243</v>
      </c>
      <c r="L4431" s="561" t="s">
        <v>25</v>
      </c>
    </row>
    <row r="4432" spans="1:12" x14ac:dyDescent="0.25">
      <c r="A4432" s="561" t="s">
        <v>3412</v>
      </c>
      <c r="B4432" s="561" t="s">
        <v>3413</v>
      </c>
      <c r="C4432" s="561" t="s">
        <v>2763</v>
      </c>
      <c r="D4432" s="561" t="s">
        <v>3655</v>
      </c>
      <c r="E4432" s="562" t="s">
        <v>22</v>
      </c>
      <c r="F4432" s="561" t="s">
        <v>22</v>
      </c>
      <c r="G4432" s="561" t="s">
        <v>31244</v>
      </c>
      <c r="H4432" s="561" t="s">
        <v>4464</v>
      </c>
      <c r="I4432" s="561" t="s">
        <v>23270</v>
      </c>
      <c r="J4432" s="561" t="s">
        <v>24</v>
      </c>
      <c r="K4432" s="562" t="s">
        <v>31245</v>
      </c>
      <c r="L4432" s="561" t="s">
        <v>25</v>
      </c>
    </row>
    <row r="4433" spans="1:12" x14ac:dyDescent="0.25">
      <c r="A4433" s="561" t="s">
        <v>3412</v>
      </c>
      <c r="B4433" s="561" t="s">
        <v>3413</v>
      </c>
      <c r="C4433" s="561" t="s">
        <v>2763</v>
      </c>
      <c r="D4433" s="561" t="s">
        <v>3655</v>
      </c>
      <c r="E4433" s="562" t="s">
        <v>22</v>
      </c>
      <c r="F4433" s="561" t="s">
        <v>22</v>
      </c>
      <c r="G4433" s="561" t="s">
        <v>31246</v>
      </c>
      <c r="H4433" s="561" t="s">
        <v>4465</v>
      </c>
      <c r="I4433" s="561" t="s">
        <v>23270</v>
      </c>
      <c r="J4433" s="561" t="s">
        <v>24</v>
      </c>
      <c r="K4433" s="562" t="s">
        <v>31247</v>
      </c>
      <c r="L4433" s="561" t="s">
        <v>25</v>
      </c>
    </row>
    <row r="4434" spans="1:12" x14ac:dyDescent="0.25">
      <c r="A4434" s="561" t="s">
        <v>3412</v>
      </c>
      <c r="B4434" s="561" t="s">
        <v>3413</v>
      </c>
      <c r="C4434" s="561" t="s">
        <v>2763</v>
      </c>
      <c r="D4434" s="561" t="s">
        <v>3655</v>
      </c>
      <c r="E4434" s="562" t="s">
        <v>22</v>
      </c>
      <c r="F4434" s="561" t="s">
        <v>22</v>
      </c>
      <c r="G4434" s="561" t="s">
        <v>31248</v>
      </c>
      <c r="H4434" s="561" t="s">
        <v>4466</v>
      </c>
      <c r="I4434" s="561" t="s">
        <v>23270</v>
      </c>
      <c r="J4434" s="561" t="s">
        <v>24</v>
      </c>
      <c r="K4434" s="562" t="s">
        <v>31249</v>
      </c>
      <c r="L4434" s="561" t="s">
        <v>25</v>
      </c>
    </row>
    <row r="4435" spans="1:12" x14ac:dyDescent="0.25">
      <c r="A4435" s="561" t="s">
        <v>3412</v>
      </c>
      <c r="B4435" s="561" t="s">
        <v>3413</v>
      </c>
      <c r="C4435" s="561" t="s">
        <v>2763</v>
      </c>
      <c r="D4435" s="561" t="s">
        <v>3655</v>
      </c>
      <c r="E4435" s="562" t="s">
        <v>22</v>
      </c>
      <c r="F4435" s="561" t="s">
        <v>22</v>
      </c>
      <c r="G4435" s="561" t="s">
        <v>31250</v>
      </c>
      <c r="H4435" s="561" t="s">
        <v>4467</v>
      </c>
      <c r="I4435" s="561" t="s">
        <v>23270</v>
      </c>
      <c r="J4435" s="561" t="s">
        <v>24</v>
      </c>
      <c r="K4435" s="562" t="s">
        <v>31251</v>
      </c>
      <c r="L4435" s="561" t="s">
        <v>25</v>
      </c>
    </row>
    <row r="4436" spans="1:12" x14ac:dyDescent="0.25">
      <c r="A4436" s="561" t="s">
        <v>3412</v>
      </c>
      <c r="B4436" s="561" t="s">
        <v>3413</v>
      </c>
      <c r="C4436" s="561" t="s">
        <v>2763</v>
      </c>
      <c r="D4436" s="561" t="s">
        <v>3655</v>
      </c>
      <c r="E4436" s="562" t="s">
        <v>22</v>
      </c>
      <c r="F4436" s="561" t="s">
        <v>22</v>
      </c>
      <c r="G4436" s="561" t="s">
        <v>31252</v>
      </c>
      <c r="H4436" s="561" t="s">
        <v>4468</v>
      </c>
      <c r="I4436" s="561" t="s">
        <v>23270</v>
      </c>
      <c r="J4436" s="561" t="s">
        <v>24</v>
      </c>
      <c r="K4436" s="562" t="s">
        <v>1003</v>
      </c>
      <c r="L4436" s="561" t="s">
        <v>25</v>
      </c>
    </row>
    <row r="4437" spans="1:12" x14ac:dyDescent="0.25">
      <c r="A4437" s="561" t="s">
        <v>3412</v>
      </c>
      <c r="B4437" s="561" t="s">
        <v>3413</v>
      </c>
      <c r="C4437" s="561" t="s">
        <v>2763</v>
      </c>
      <c r="D4437" s="561" t="s">
        <v>3655</v>
      </c>
      <c r="E4437" s="562" t="s">
        <v>22</v>
      </c>
      <c r="F4437" s="561" t="s">
        <v>22</v>
      </c>
      <c r="G4437" s="561" t="s">
        <v>31253</v>
      </c>
      <c r="H4437" s="561" t="s">
        <v>4470</v>
      </c>
      <c r="I4437" s="561" t="s">
        <v>23270</v>
      </c>
      <c r="J4437" s="561" t="s">
        <v>24</v>
      </c>
      <c r="K4437" s="562" t="s">
        <v>31254</v>
      </c>
      <c r="L4437" s="561" t="s">
        <v>25</v>
      </c>
    </row>
    <row r="4438" spans="1:12" x14ac:dyDescent="0.25">
      <c r="A4438" s="561" t="s">
        <v>3412</v>
      </c>
      <c r="B4438" s="561" t="s">
        <v>3413</v>
      </c>
      <c r="C4438" s="561" t="s">
        <v>2763</v>
      </c>
      <c r="D4438" s="561" t="s">
        <v>3655</v>
      </c>
      <c r="E4438" s="562" t="s">
        <v>22</v>
      </c>
      <c r="F4438" s="561" t="s">
        <v>22</v>
      </c>
      <c r="G4438" s="561" t="s">
        <v>31255</v>
      </c>
      <c r="H4438" s="561" t="s">
        <v>4471</v>
      </c>
      <c r="I4438" s="561" t="s">
        <v>23270</v>
      </c>
      <c r="J4438" s="561" t="s">
        <v>24</v>
      </c>
      <c r="K4438" s="562" t="s">
        <v>31256</v>
      </c>
      <c r="L4438" s="561" t="s">
        <v>25</v>
      </c>
    </row>
    <row r="4439" spans="1:12" x14ac:dyDescent="0.25">
      <c r="A4439" s="561" t="s">
        <v>3412</v>
      </c>
      <c r="B4439" s="561" t="s">
        <v>3413</v>
      </c>
      <c r="C4439" s="561" t="s">
        <v>2763</v>
      </c>
      <c r="D4439" s="561" t="s">
        <v>3655</v>
      </c>
      <c r="E4439" s="562" t="s">
        <v>22</v>
      </c>
      <c r="F4439" s="561" t="s">
        <v>22</v>
      </c>
      <c r="G4439" s="561" t="s">
        <v>31257</v>
      </c>
      <c r="H4439" s="561" t="s">
        <v>4473</v>
      </c>
      <c r="I4439" s="561" t="s">
        <v>23270</v>
      </c>
      <c r="J4439" s="561" t="s">
        <v>24</v>
      </c>
      <c r="K4439" s="562" t="s">
        <v>7308</v>
      </c>
      <c r="L4439" s="561" t="s">
        <v>25</v>
      </c>
    </row>
    <row r="4440" spans="1:12" x14ac:dyDescent="0.25">
      <c r="A4440" s="561" t="s">
        <v>3412</v>
      </c>
      <c r="B4440" s="561" t="s">
        <v>3413</v>
      </c>
      <c r="C4440" s="561" t="s">
        <v>2763</v>
      </c>
      <c r="D4440" s="561" t="s">
        <v>3655</v>
      </c>
      <c r="E4440" s="562" t="s">
        <v>22</v>
      </c>
      <c r="F4440" s="561" t="s">
        <v>22</v>
      </c>
      <c r="G4440" s="561" t="s">
        <v>31258</v>
      </c>
      <c r="H4440" s="561" t="s">
        <v>4474</v>
      </c>
      <c r="I4440" s="561" t="s">
        <v>23270</v>
      </c>
      <c r="J4440" s="561" t="s">
        <v>24</v>
      </c>
      <c r="K4440" s="562" t="s">
        <v>31259</v>
      </c>
      <c r="L4440" s="561" t="s">
        <v>25</v>
      </c>
    </row>
    <row r="4441" spans="1:12" x14ac:dyDescent="0.25">
      <c r="A4441" s="561" t="s">
        <v>3412</v>
      </c>
      <c r="B4441" s="561" t="s">
        <v>3413</v>
      </c>
      <c r="C4441" s="561" t="s">
        <v>2763</v>
      </c>
      <c r="D4441" s="561" t="s">
        <v>3655</v>
      </c>
      <c r="E4441" s="562" t="s">
        <v>22</v>
      </c>
      <c r="F4441" s="561" t="s">
        <v>22</v>
      </c>
      <c r="G4441" s="561" t="s">
        <v>31260</v>
      </c>
      <c r="H4441" s="561" t="s">
        <v>4475</v>
      </c>
      <c r="I4441" s="561" t="s">
        <v>23270</v>
      </c>
      <c r="J4441" s="561" t="s">
        <v>24</v>
      </c>
      <c r="K4441" s="562" t="s">
        <v>25314</v>
      </c>
      <c r="L4441" s="561" t="s">
        <v>25</v>
      </c>
    </row>
    <row r="4442" spans="1:12" x14ac:dyDescent="0.25">
      <c r="A4442" s="561" t="s">
        <v>3412</v>
      </c>
      <c r="B4442" s="561" t="s">
        <v>3413</v>
      </c>
      <c r="C4442" s="561" t="s">
        <v>2763</v>
      </c>
      <c r="D4442" s="561" t="s">
        <v>3655</v>
      </c>
      <c r="E4442" s="562" t="s">
        <v>22</v>
      </c>
      <c r="F4442" s="561" t="s">
        <v>22</v>
      </c>
      <c r="G4442" s="561" t="s">
        <v>31261</v>
      </c>
      <c r="H4442" s="561" t="s">
        <v>4476</v>
      </c>
      <c r="I4442" s="561" t="s">
        <v>23270</v>
      </c>
      <c r="J4442" s="561" t="s">
        <v>24</v>
      </c>
      <c r="K4442" s="562" t="s">
        <v>31262</v>
      </c>
      <c r="L4442" s="561" t="s">
        <v>25</v>
      </c>
    </row>
    <row r="4443" spans="1:12" x14ac:dyDescent="0.25">
      <c r="A4443" s="561" t="s">
        <v>3412</v>
      </c>
      <c r="B4443" s="561" t="s">
        <v>3413</v>
      </c>
      <c r="C4443" s="561" t="s">
        <v>2763</v>
      </c>
      <c r="D4443" s="561" t="s">
        <v>3655</v>
      </c>
      <c r="E4443" s="562" t="s">
        <v>22</v>
      </c>
      <c r="F4443" s="561" t="s">
        <v>22</v>
      </c>
      <c r="G4443" s="561" t="s">
        <v>31263</v>
      </c>
      <c r="H4443" s="561" t="s">
        <v>4477</v>
      </c>
      <c r="I4443" s="561" t="s">
        <v>23270</v>
      </c>
      <c r="J4443" s="561" t="s">
        <v>24</v>
      </c>
      <c r="K4443" s="562" t="s">
        <v>3168</v>
      </c>
      <c r="L4443" s="561" t="s">
        <v>25</v>
      </c>
    </row>
    <row r="4444" spans="1:12" x14ac:dyDescent="0.25">
      <c r="A4444" s="561" t="s">
        <v>3412</v>
      </c>
      <c r="B4444" s="561" t="s">
        <v>3413</v>
      </c>
      <c r="C4444" s="561" t="s">
        <v>2763</v>
      </c>
      <c r="D4444" s="561" t="s">
        <v>3655</v>
      </c>
      <c r="E4444" s="562" t="s">
        <v>22</v>
      </c>
      <c r="F4444" s="561" t="s">
        <v>22</v>
      </c>
      <c r="G4444" s="561" t="s">
        <v>31264</v>
      </c>
      <c r="H4444" s="561" t="s">
        <v>4478</v>
      </c>
      <c r="I4444" s="561" t="s">
        <v>23270</v>
      </c>
      <c r="J4444" s="561" t="s">
        <v>24</v>
      </c>
      <c r="K4444" s="562" t="s">
        <v>8489</v>
      </c>
      <c r="L4444" s="561" t="s">
        <v>25</v>
      </c>
    </row>
    <row r="4445" spans="1:12" x14ac:dyDescent="0.25">
      <c r="A4445" s="561" t="s">
        <v>3412</v>
      </c>
      <c r="B4445" s="561" t="s">
        <v>3413</v>
      </c>
      <c r="C4445" s="561" t="s">
        <v>2763</v>
      </c>
      <c r="D4445" s="561" t="s">
        <v>3655</v>
      </c>
      <c r="E4445" s="562" t="s">
        <v>22</v>
      </c>
      <c r="F4445" s="561" t="s">
        <v>22</v>
      </c>
      <c r="G4445" s="561" t="s">
        <v>31265</v>
      </c>
      <c r="H4445" s="561" t="s">
        <v>4480</v>
      </c>
      <c r="I4445" s="561" t="s">
        <v>23270</v>
      </c>
      <c r="J4445" s="561" t="s">
        <v>24</v>
      </c>
      <c r="K4445" s="562" t="s">
        <v>8485</v>
      </c>
      <c r="L4445" s="561" t="s">
        <v>25</v>
      </c>
    </row>
    <row r="4446" spans="1:12" x14ac:dyDescent="0.25">
      <c r="A4446" s="561" t="s">
        <v>3412</v>
      </c>
      <c r="B4446" s="561" t="s">
        <v>3413</v>
      </c>
      <c r="C4446" s="561" t="s">
        <v>2763</v>
      </c>
      <c r="D4446" s="561" t="s">
        <v>3655</v>
      </c>
      <c r="E4446" s="562" t="s">
        <v>22</v>
      </c>
      <c r="F4446" s="561" t="s">
        <v>22</v>
      </c>
      <c r="G4446" s="561" t="s">
        <v>31266</v>
      </c>
      <c r="H4446" s="561" t="s">
        <v>4481</v>
      </c>
      <c r="I4446" s="561" t="s">
        <v>23270</v>
      </c>
      <c r="J4446" s="561" t="s">
        <v>24</v>
      </c>
      <c r="K4446" s="562" t="s">
        <v>4957</v>
      </c>
      <c r="L4446" s="561" t="s">
        <v>25</v>
      </c>
    </row>
    <row r="4447" spans="1:12" x14ac:dyDescent="0.25">
      <c r="A4447" s="561" t="s">
        <v>3412</v>
      </c>
      <c r="B4447" s="561" t="s">
        <v>3413</v>
      </c>
      <c r="C4447" s="561" t="s">
        <v>2763</v>
      </c>
      <c r="D4447" s="561" t="s">
        <v>3655</v>
      </c>
      <c r="E4447" s="562" t="s">
        <v>22</v>
      </c>
      <c r="F4447" s="561" t="s">
        <v>22</v>
      </c>
      <c r="G4447" s="561" t="s">
        <v>31267</v>
      </c>
      <c r="H4447" s="561" t="s">
        <v>4482</v>
      </c>
      <c r="I4447" s="561" t="s">
        <v>23270</v>
      </c>
      <c r="J4447" s="561" t="s">
        <v>24</v>
      </c>
      <c r="K4447" s="562" t="s">
        <v>1515</v>
      </c>
      <c r="L4447" s="561" t="s">
        <v>25</v>
      </c>
    </row>
    <row r="4448" spans="1:12" x14ac:dyDescent="0.25">
      <c r="A4448" s="561" t="s">
        <v>3412</v>
      </c>
      <c r="B4448" s="561" t="s">
        <v>3413</v>
      </c>
      <c r="C4448" s="561" t="s">
        <v>2763</v>
      </c>
      <c r="D4448" s="561" t="s">
        <v>3655</v>
      </c>
      <c r="E4448" s="562" t="s">
        <v>22</v>
      </c>
      <c r="F4448" s="561" t="s">
        <v>22</v>
      </c>
      <c r="G4448" s="561" t="s">
        <v>31268</v>
      </c>
      <c r="H4448" s="561" t="s">
        <v>4483</v>
      </c>
      <c r="I4448" s="561" t="s">
        <v>23270</v>
      </c>
      <c r="J4448" s="561" t="s">
        <v>24</v>
      </c>
      <c r="K4448" s="562" t="s">
        <v>1518</v>
      </c>
      <c r="L4448" s="561" t="s">
        <v>25</v>
      </c>
    </row>
    <row r="4449" spans="1:12" x14ac:dyDescent="0.25">
      <c r="A4449" s="561" t="s">
        <v>3412</v>
      </c>
      <c r="B4449" s="561" t="s">
        <v>3413</v>
      </c>
      <c r="C4449" s="561" t="s">
        <v>2763</v>
      </c>
      <c r="D4449" s="561" t="s">
        <v>3655</v>
      </c>
      <c r="E4449" s="562" t="s">
        <v>22</v>
      </c>
      <c r="F4449" s="561" t="s">
        <v>22</v>
      </c>
      <c r="G4449" s="561" t="s">
        <v>31269</v>
      </c>
      <c r="H4449" s="561" t="s">
        <v>4484</v>
      </c>
      <c r="I4449" s="561" t="s">
        <v>23270</v>
      </c>
      <c r="J4449" s="561" t="s">
        <v>24</v>
      </c>
      <c r="K4449" s="562" t="s">
        <v>4056</v>
      </c>
      <c r="L4449" s="561" t="s">
        <v>25</v>
      </c>
    </row>
    <row r="4450" spans="1:12" x14ac:dyDescent="0.25">
      <c r="A4450" s="561" t="s">
        <v>3412</v>
      </c>
      <c r="B4450" s="561" t="s">
        <v>3413</v>
      </c>
      <c r="C4450" s="561" t="s">
        <v>2763</v>
      </c>
      <c r="D4450" s="561" t="s">
        <v>3655</v>
      </c>
      <c r="E4450" s="562" t="s">
        <v>22</v>
      </c>
      <c r="F4450" s="561" t="s">
        <v>22</v>
      </c>
      <c r="G4450" s="561" t="s">
        <v>31270</v>
      </c>
      <c r="H4450" s="561" t="s">
        <v>4486</v>
      </c>
      <c r="I4450" s="561" t="s">
        <v>23270</v>
      </c>
      <c r="J4450" s="561" t="s">
        <v>24</v>
      </c>
      <c r="K4450" s="562" t="s">
        <v>7248</v>
      </c>
      <c r="L4450" s="561" t="s">
        <v>25</v>
      </c>
    </row>
    <row r="4451" spans="1:12" x14ac:dyDescent="0.25">
      <c r="A4451" s="561" t="s">
        <v>3412</v>
      </c>
      <c r="B4451" s="561" t="s">
        <v>3413</v>
      </c>
      <c r="C4451" s="561" t="s">
        <v>2763</v>
      </c>
      <c r="D4451" s="561" t="s">
        <v>3655</v>
      </c>
      <c r="E4451" s="562" t="s">
        <v>22</v>
      </c>
      <c r="F4451" s="561" t="s">
        <v>22</v>
      </c>
      <c r="G4451" s="561" t="s">
        <v>31271</v>
      </c>
      <c r="H4451" s="561" t="s">
        <v>4487</v>
      </c>
      <c r="I4451" s="561" t="s">
        <v>23270</v>
      </c>
      <c r="J4451" s="561" t="s">
        <v>24</v>
      </c>
      <c r="K4451" s="562" t="s">
        <v>27379</v>
      </c>
      <c r="L4451" s="561" t="s">
        <v>25</v>
      </c>
    </row>
    <row r="4452" spans="1:12" x14ac:dyDescent="0.25">
      <c r="A4452" s="561" t="s">
        <v>3412</v>
      </c>
      <c r="B4452" s="561" t="s">
        <v>3413</v>
      </c>
      <c r="C4452" s="561" t="s">
        <v>2763</v>
      </c>
      <c r="D4452" s="561" t="s">
        <v>3655</v>
      </c>
      <c r="E4452" s="562" t="s">
        <v>22</v>
      </c>
      <c r="F4452" s="561" t="s">
        <v>22</v>
      </c>
      <c r="G4452" s="561" t="s">
        <v>31272</v>
      </c>
      <c r="H4452" s="561" t="s">
        <v>4488</v>
      </c>
      <c r="I4452" s="561" t="s">
        <v>23270</v>
      </c>
      <c r="J4452" s="561" t="s">
        <v>24</v>
      </c>
      <c r="K4452" s="562" t="s">
        <v>31273</v>
      </c>
      <c r="L4452" s="561" t="s">
        <v>25</v>
      </c>
    </row>
    <row r="4453" spans="1:12" x14ac:dyDescent="0.25">
      <c r="A4453" s="561" t="s">
        <v>3412</v>
      </c>
      <c r="B4453" s="561" t="s">
        <v>3413</v>
      </c>
      <c r="C4453" s="561" t="s">
        <v>2763</v>
      </c>
      <c r="D4453" s="561" t="s">
        <v>3655</v>
      </c>
      <c r="E4453" s="562" t="s">
        <v>22</v>
      </c>
      <c r="F4453" s="561" t="s">
        <v>22</v>
      </c>
      <c r="G4453" s="561" t="s">
        <v>31274</v>
      </c>
      <c r="H4453" s="561" t="s">
        <v>4489</v>
      </c>
      <c r="I4453" s="561" t="s">
        <v>23270</v>
      </c>
      <c r="J4453" s="561" t="s">
        <v>24</v>
      </c>
      <c r="K4453" s="562" t="s">
        <v>31275</v>
      </c>
      <c r="L4453" s="561" t="s">
        <v>25</v>
      </c>
    </row>
    <row r="4454" spans="1:12" x14ac:dyDescent="0.25">
      <c r="A4454" s="561" t="s">
        <v>3412</v>
      </c>
      <c r="B4454" s="561" t="s">
        <v>3413</v>
      </c>
      <c r="C4454" s="561" t="s">
        <v>2763</v>
      </c>
      <c r="D4454" s="561" t="s">
        <v>3655</v>
      </c>
      <c r="E4454" s="562" t="s">
        <v>22</v>
      </c>
      <c r="F4454" s="561" t="s">
        <v>22</v>
      </c>
      <c r="G4454" s="561" t="s">
        <v>31276</v>
      </c>
      <c r="H4454" s="561" t="s">
        <v>4490</v>
      </c>
      <c r="I4454" s="561" t="s">
        <v>23270</v>
      </c>
      <c r="J4454" s="561" t="s">
        <v>24</v>
      </c>
      <c r="K4454" s="562" t="s">
        <v>31277</v>
      </c>
      <c r="L4454" s="561" t="s">
        <v>25</v>
      </c>
    </row>
    <row r="4455" spans="1:12" x14ac:dyDescent="0.25">
      <c r="A4455" s="561" t="s">
        <v>3412</v>
      </c>
      <c r="B4455" s="561" t="s">
        <v>3413</v>
      </c>
      <c r="C4455" s="561" t="s">
        <v>2763</v>
      </c>
      <c r="D4455" s="561" t="s">
        <v>3655</v>
      </c>
      <c r="E4455" s="562" t="s">
        <v>22</v>
      </c>
      <c r="F4455" s="561" t="s">
        <v>22</v>
      </c>
      <c r="G4455" s="561" t="s">
        <v>31278</v>
      </c>
      <c r="H4455" s="561" t="s">
        <v>4491</v>
      </c>
      <c r="I4455" s="561" t="s">
        <v>23270</v>
      </c>
      <c r="J4455" s="561" t="s">
        <v>24</v>
      </c>
      <c r="K4455" s="562" t="s">
        <v>1484</v>
      </c>
      <c r="L4455" s="561" t="s">
        <v>25</v>
      </c>
    </row>
    <row r="4456" spans="1:12" x14ac:dyDescent="0.25">
      <c r="A4456" s="561" t="s">
        <v>3412</v>
      </c>
      <c r="B4456" s="561" t="s">
        <v>3413</v>
      </c>
      <c r="C4456" s="561" t="s">
        <v>2763</v>
      </c>
      <c r="D4456" s="561" t="s">
        <v>3655</v>
      </c>
      <c r="E4456" s="562" t="s">
        <v>22</v>
      </c>
      <c r="F4456" s="561" t="s">
        <v>22</v>
      </c>
      <c r="G4456" s="561" t="s">
        <v>31279</v>
      </c>
      <c r="H4456" s="561" t="s">
        <v>4492</v>
      </c>
      <c r="I4456" s="561" t="s">
        <v>23270</v>
      </c>
      <c r="J4456" s="561" t="s">
        <v>24</v>
      </c>
      <c r="K4456" s="562" t="s">
        <v>3568</v>
      </c>
      <c r="L4456" s="561" t="s">
        <v>25</v>
      </c>
    </row>
    <row r="4457" spans="1:12" x14ac:dyDescent="0.25">
      <c r="A4457" s="561" t="s">
        <v>3412</v>
      </c>
      <c r="B4457" s="561" t="s">
        <v>3413</v>
      </c>
      <c r="C4457" s="561" t="s">
        <v>2763</v>
      </c>
      <c r="D4457" s="561" t="s">
        <v>3655</v>
      </c>
      <c r="E4457" s="562" t="s">
        <v>22</v>
      </c>
      <c r="F4457" s="561" t="s">
        <v>22</v>
      </c>
      <c r="G4457" s="561" t="s">
        <v>31280</v>
      </c>
      <c r="H4457" s="561" t="s">
        <v>4493</v>
      </c>
      <c r="I4457" s="561" t="s">
        <v>23270</v>
      </c>
      <c r="J4457" s="561" t="s">
        <v>24</v>
      </c>
      <c r="K4457" s="562" t="s">
        <v>24286</v>
      </c>
      <c r="L4457" s="561" t="s">
        <v>25</v>
      </c>
    </row>
    <row r="4458" spans="1:12" x14ac:dyDescent="0.25">
      <c r="A4458" s="561" t="s">
        <v>3412</v>
      </c>
      <c r="B4458" s="561" t="s">
        <v>3413</v>
      </c>
      <c r="C4458" s="561" t="s">
        <v>2763</v>
      </c>
      <c r="D4458" s="561" t="s">
        <v>3655</v>
      </c>
      <c r="E4458" s="562" t="s">
        <v>22</v>
      </c>
      <c r="F4458" s="561" t="s">
        <v>22</v>
      </c>
      <c r="G4458" s="561" t="s">
        <v>31281</v>
      </c>
      <c r="H4458" s="561" t="s">
        <v>4494</v>
      </c>
      <c r="I4458" s="561" t="s">
        <v>23270</v>
      </c>
      <c r="J4458" s="561" t="s">
        <v>24</v>
      </c>
      <c r="K4458" s="562" t="s">
        <v>8718</v>
      </c>
      <c r="L4458" s="561" t="s">
        <v>25</v>
      </c>
    </row>
    <row r="4459" spans="1:12" x14ac:dyDescent="0.25">
      <c r="A4459" s="561" t="s">
        <v>3412</v>
      </c>
      <c r="B4459" s="561" t="s">
        <v>3413</v>
      </c>
      <c r="C4459" s="561" t="s">
        <v>2763</v>
      </c>
      <c r="D4459" s="561" t="s">
        <v>3655</v>
      </c>
      <c r="E4459" s="562" t="s">
        <v>22</v>
      </c>
      <c r="F4459" s="561" t="s">
        <v>22</v>
      </c>
      <c r="G4459" s="561" t="s">
        <v>31282</v>
      </c>
      <c r="H4459" s="561" t="s">
        <v>4495</v>
      </c>
      <c r="I4459" s="561" t="s">
        <v>23270</v>
      </c>
      <c r="J4459" s="561" t="s">
        <v>24</v>
      </c>
      <c r="K4459" s="562" t="s">
        <v>31283</v>
      </c>
      <c r="L4459" s="561" t="s">
        <v>25</v>
      </c>
    </row>
    <row r="4460" spans="1:12" x14ac:dyDescent="0.25">
      <c r="A4460" s="561" t="s">
        <v>3412</v>
      </c>
      <c r="B4460" s="561" t="s">
        <v>3413</v>
      </c>
      <c r="C4460" s="561" t="s">
        <v>2763</v>
      </c>
      <c r="D4460" s="561" t="s">
        <v>3655</v>
      </c>
      <c r="E4460" s="562" t="s">
        <v>22</v>
      </c>
      <c r="F4460" s="561" t="s">
        <v>22</v>
      </c>
      <c r="G4460" s="561" t="s">
        <v>31284</v>
      </c>
      <c r="H4460" s="561" t="s">
        <v>4496</v>
      </c>
      <c r="I4460" s="561" t="s">
        <v>23270</v>
      </c>
      <c r="J4460" s="561" t="s">
        <v>24</v>
      </c>
      <c r="K4460" s="562" t="s">
        <v>31285</v>
      </c>
      <c r="L4460" s="561" t="s">
        <v>25</v>
      </c>
    </row>
    <row r="4461" spans="1:12" x14ac:dyDescent="0.25">
      <c r="A4461" s="561" t="s">
        <v>3412</v>
      </c>
      <c r="B4461" s="561" t="s">
        <v>3413</v>
      </c>
      <c r="C4461" s="561" t="s">
        <v>2763</v>
      </c>
      <c r="D4461" s="561" t="s">
        <v>3655</v>
      </c>
      <c r="E4461" s="562" t="s">
        <v>22</v>
      </c>
      <c r="F4461" s="561" t="s">
        <v>22</v>
      </c>
      <c r="G4461" s="561" t="s">
        <v>31286</v>
      </c>
      <c r="H4461" s="561" t="s">
        <v>4497</v>
      </c>
      <c r="I4461" s="561" t="s">
        <v>23270</v>
      </c>
      <c r="J4461" s="561" t="s">
        <v>24</v>
      </c>
      <c r="K4461" s="562" t="s">
        <v>8007</v>
      </c>
      <c r="L4461" s="561" t="s">
        <v>25</v>
      </c>
    </row>
    <row r="4462" spans="1:12" x14ac:dyDescent="0.25">
      <c r="A4462" s="561" t="s">
        <v>3412</v>
      </c>
      <c r="B4462" s="561" t="s">
        <v>3413</v>
      </c>
      <c r="C4462" s="561" t="s">
        <v>2763</v>
      </c>
      <c r="D4462" s="561" t="s">
        <v>3655</v>
      </c>
      <c r="E4462" s="562" t="s">
        <v>22</v>
      </c>
      <c r="F4462" s="561" t="s">
        <v>22</v>
      </c>
      <c r="G4462" s="561" t="s">
        <v>31287</v>
      </c>
      <c r="H4462" s="561" t="s">
        <v>4498</v>
      </c>
      <c r="I4462" s="561" t="s">
        <v>23270</v>
      </c>
      <c r="J4462" s="561" t="s">
        <v>24</v>
      </c>
      <c r="K4462" s="562" t="s">
        <v>26594</v>
      </c>
      <c r="L4462" s="561" t="s">
        <v>25</v>
      </c>
    </row>
    <row r="4463" spans="1:12" x14ac:dyDescent="0.25">
      <c r="A4463" s="561" t="s">
        <v>3412</v>
      </c>
      <c r="B4463" s="561" t="s">
        <v>3413</v>
      </c>
      <c r="C4463" s="561" t="s">
        <v>2763</v>
      </c>
      <c r="D4463" s="561" t="s">
        <v>3655</v>
      </c>
      <c r="E4463" s="562" t="s">
        <v>22</v>
      </c>
      <c r="F4463" s="561" t="s">
        <v>22</v>
      </c>
      <c r="G4463" s="561" t="s">
        <v>31288</v>
      </c>
      <c r="H4463" s="561" t="s">
        <v>4500</v>
      </c>
      <c r="I4463" s="561" t="s">
        <v>23270</v>
      </c>
      <c r="J4463" s="561" t="s">
        <v>24</v>
      </c>
      <c r="K4463" s="562" t="s">
        <v>31289</v>
      </c>
      <c r="L4463" s="561" t="s">
        <v>25</v>
      </c>
    </row>
    <row r="4464" spans="1:12" x14ac:dyDescent="0.25">
      <c r="A4464" s="561" t="s">
        <v>3412</v>
      </c>
      <c r="B4464" s="561" t="s">
        <v>3413</v>
      </c>
      <c r="C4464" s="561" t="s">
        <v>2763</v>
      </c>
      <c r="D4464" s="561" t="s">
        <v>3655</v>
      </c>
      <c r="E4464" s="562" t="s">
        <v>22</v>
      </c>
      <c r="F4464" s="561" t="s">
        <v>22</v>
      </c>
      <c r="G4464" s="561" t="s">
        <v>31290</v>
      </c>
      <c r="H4464" s="561" t="s">
        <v>4502</v>
      </c>
      <c r="I4464" s="561" t="s">
        <v>23270</v>
      </c>
      <c r="J4464" s="561" t="s">
        <v>24</v>
      </c>
      <c r="K4464" s="562" t="s">
        <v>7291</v>
      </c>
      <c r="L4464" s="561" t="s">
        <v>25</v>
      </c>
    </row>
    <row r="4465" spans="1:12" x14ac:dyDescent="0.25">
      <c r="A4465" s="561" t="s">
        <v>3412</v>
      </c>
      <c r="B4465" s="561" t="s">
        <v>3413</v>
      </c>
      <c r="C4465" s="561" t="s">
        <v>2763</v>
      </c>
      <c r="D4465" s="561" t="s">
        <v>3655</v>
      </c>
      <c r="E4465" s="562" t="s">
        <v>22</v>
      </c>
      <c r="F4465" s="561" t="s">
        <v>22</v>
      </c>
      <c r="G4465" s="561" t="s">
        <v>31291</v>
      </c>
      <c r="H4465" s="561" t="s">
        <v>4503</v>
      </c>
      <c r="I4465" s="561" t="s">
        <v>23270</v>
      </c>
      <c r="J4465" s="561" t="s">
        <v>24</v>
      </c>
      <c r="K4465" s="562" t="s">
        <v>31292</v>
      </c>
      <c r="L4465" s="561" t="s">
        <v>25</v>
      </c>
    </row>
    <row r="4466" spans="1:12" x14ac:dyDescent="0.25">
      <c r="A4466" s="561" t="s">
        <v>3412</v>
      </c>
      <c r="B4466" s="561" t="s">
        <v>3413</v>
      </c>
      <c r="C4466" s="561" t="s">
        <v>2763</v>
      </c>
      <c r="D4466" s="561" t="s">
        <v>3655</v>
      </c>
      <c r="E4466" s="562" t="s">
        <v>22</v>
      </c>
      <c r="F4466" s="561" t="s">
        <v>22</v>
      </c>
      <c r="G4466" s="561" t="s">
        <v>31293</v>
      </c>
      <c r="H4466" s="561" t="s">
        <v>4505</v>
      </c>
      <c r="I4466" s="561" t="s">
        <v>23270</v>
      </c>
      <c r="J4466" s="561" t="s">
        <v>24</v>
      </c>
      <c r="K4466" s="562" t="s">
        <v>31294</v>
      </c>
      <c r="L4466" s="561" t="s">
        <v>25</v>
      </c>
    </row>
    <row r="4467" spans="1:12" x14ac:dyDescent="0.25">
      <c r="A4467" s="561" t="s">
        <v>3412</v>
      </c>
      <c r="B4467" s="561" t="s">
        <v>3413</v>
      </c>
      <c r="C4467" s="561" t="s">
        <v>2763</v>
      </c>
      <c r="D4467" s="561" t="s">
        <v>3655</v>
      </c>
      <c r="E4467" s="562" t="s">
        <v>22</v>
      </c>
      <c r="F4467" s="561" t="s">
        <v>22</v>
      </c>
      <c r="G4467" s="561" t="s">
        <v>31295</v>
      </c>
      <c r="H4467" s="561" t="s">
        <v>4506</v>
      </c>
      <c r="I4467" s="561" t="s">
        <v>23270</v>
      </c>
      <c r="J4467" s="561" t="s">
        <v>24</v>
      </c>
      <c r="K4467" s="562" t="s">
        <v>31296</v>
      </c>
      <c r="L4467" s="561" t="s">
        <v>25</v>
      </c>
    </row>
    <row r="4468" spans="1:12" x14ac:dyDescent="0.25">
      <c r="A4468" s="561" t="s">
        <v>3412</v>
      </c>
      <c r="B4468" s="561" t="s">
        <v>3413</v>
      </c>
      <c r="C4468" s="561" t="s">
        <v>2763</v>
      </c>
      <c r="D4468" s="561" t="s">
        <v>3655</v>
      </c>
      <c r="E4468" s="562" t="s">
        <v>22</v>
      </c>
      <c r="F4468" s="561" t="s">
        <v>22</v>
      </c>
      <c r="G4468" s="561" t="s">
        <v>31297</v>
      </c>
      <c r="H4468" s="561" t="s">
        <v>4507</v>
      </c>
      <c r="I4468" s="561" t="s">
        <v>23270</v>
      </c>
      <c r="J4468" s="561" t="s">
        <v>24</v>
      </c>
      <c r="K4468" s="562" t="s">
        <v>31298</v>
      </c>
      <c r="L4468" s="561" t="s">
        <v>25</v>
      </c>
    </row>
    <row r="4469" spans="1:12" x14ac:dyDescent="0.25">
      <c r="A4469" s="561" t="s">
        <v>3412</v>
      </c>
      <c r="B4469" s="561" t="s">
        <v>3413</v>
      </c>
      <c r="C4469" s="561" t="s">
        <v>2763</v>
      </c>
      <c r="D4469" s="561" t="s">
        <v>3655</v>
      </c>
      <c r="E4469" s="562" t="s">
        <v>22</v>
      </c>
      <c r="F4469" s="561" t="s">
        <v>22</v>
      </c>
      <c r="G4469" s="561" t="s">
        <v>31299</v>
      </c>
      <c r="H4469" s="561" t="s">
        <v>4508</v>
      </c>
      <c r="I4469" s="561" t="s">
        <v>23270</v>
      </c>
      <c r="J4469" s="561" t="s">
        <v>24</v>
      </c>
      <c r="K4469" s="562" t="s">
        <v>31300</v>
      </c>
      <c r="L4469" s="561" t="s">
        <v>25</v>
      </c>
    </row>
    <row r="4470" spans="1:12" x14ac:dyDescent="0.25">
      <c r="A4470" s="561" t="s">
        <v>3412</v>
      </c>
      <c r="B4470" s="561" t="s">
        <v>3413</v>
      </c>
      <c r="C4470" s="561" t="s">
        <v>2763</v>
      </c>
      <c r="D4470" s="561" t="s">
        <v>3655</v>
      </c>
      <c r="E4470" s="562" t="s">
        <v>22</v>
      </c>
      <c r="F4470" s="561" t="s">
        <v>22</v>
      </c>
      <c r="G4470" s="561" t="s">
        <v>31301</v>
      </c>
      <c r="H4470" s="561" t="s">
        <v>4509</v>
      </c>
      <c r="I4470" s="561" t="s">
        <v>23270</v>
      </c>
      <c r="J4470" s="561" t="s">
        <v>24</v>
      </c>
      <c r="K4470" s="562" t="s">
        <v>31302</v>
      </c>
      <c r="L4470" s="561" t="s">
        <v>25</v>
      </c>
    </row>
    <row r="4471" spans="1:12" x14ac:dyDescent="0.25">
      <c r="A4471" s="561" t="s">
        <v>3412</v>
      </c>
      <c r="B4471" s="561" t="s">
        <v>3413</v>
      </c>
      <c r="C4471" s="561" t="s">
        <v>2763</v>
      </c>
      <c r="D4471" s="561" t="s">
        <v>3655</v>
      </c>
      <c r="E4471" s="562" t="s">
        <v>22</v>
      </c>
      <c r="F4471" s="561" t="s">
        <v>22</v>
      </c>
      <c r="G4471" s="561" t="s">
        <v>31303</v>
      </c>
      <c r="H4471" s="561" t="s">
        <v>4510</v>
      </c>
      <c r="I4471" s="561" t="s">
        <v>23270</v>
      </c>
      <c r="J4471" s="561" t="s">
        <v>24</v>
      </c>
      <c r="K4471" s="562" t="s">
        <v>7487</v>
      </c>
      <c r="L4471" s="561" t="s">
        <v>25</v>
      </c>
    </row>
    <row r="4472" spans="1:12" x14ac:dyDescent="0.25">
      <c r="A4472" s="561" t="s">
        <v>3412</v>
      </c>
      <c r="B4472" s="561" t="s">
        <v>3413</v>
      </c>
      <c r="C4472" s="561" t="s">
        <v>2763</v>
      </c>
      <c r="D4472" s="561" t="s">
        <v>3655</v>
      </c>
      <c r="E4472" s="562" t="s">
        <v>22</v>
      </c>
      <c r="F4472" s="561" t="s">
        <v>22</v>
      </c>
      <c r="G4472" s="561" t="s">
        <v>31304</v>
      </c>
      <c r="H4472" s="561" t="s">
        <v>4511</v>
      </c>
      <c r="I4472" s="561" t="s">
        <v>23270</v>
      </c>
      <c r="J4472" s="561" t="s">
        <v>24</v>
      </c>
      <c r="K4472" s="562" t="s">
        <v>31305</v>
      </c>
      <c r="L4472" s="561" t="s">
        <v>25</v>
      </c>
    </row>
    <row r="4473" spans="1:12" x14ac:dyDescent="0.25">
      <c r="A4473" s="561" t="s">
        <v>3412</v>
      </c>
      <c r="B4473" s="561" t="s">
        <v>3413</v>
      </c>
      <c r="C4473" s="561" t="s">
        <v>2763</v>
      </c>
      <c r="D4473" s="561" t="s">
        <v>3655</v>
      </c>
      <c r="E4473" s="562" t="s">
        <v>22</v>
      </c>
      <c r="F4473" s="561" t="s">
        <v>22</v>
      </c>
      <c r="G4473" s="561" t="s">
        <v>31306</v>
      </c>
      <c r="H4473" s="561" t="s">
        <v>4513</v>
      </c>
      <c r="I4473" s="561" t="s">
        <v>23270</v>
      </c>
      <c r="J4473" s="561" t="s">
        <v>24</v>
      </c>
      <c r="K4473" s="562" t="s">
        <v>31307</v>
      </c>
      <c r="L4473" s="561" t="s">
        <v>25</v>
      </c>
    </row>
    <row r="4474" spans="1:12" x14ac:dyDescent="0.25">
      <c r="A4474" s="561" t="s">
        <v>3412</v>
      </c>
      <c r="B4474" s="561" t="s">
        <v>3413</v>
      </c>
      <c r="C4474" s="561" t="s">
        <v>2763</v>
      </c>
      <c r="D4474" s="561" t="s">
        <v>3655</v>
      </c>
      <c r="E4474" s="562" t="s">
        <v>22</v>
      </c>
      <c r="F4474" s="561" t="s">
        <v>22</v>
      </c>
      <c r="G4474" s="561" t="s">
        <v>31308</v>
      </c>
      <c r="H4474" s="561" t="s">
        <v>4514</v>
      </c>
      <c r="I4474" s="561" t="s">
        <v>23270</v>
      </c>
      <c r="J4474" s="561" t="s">
        <v>24</v>
      </c>
      <c r="K4474" s="562" t="s">
        <v>31309</v>
      </c>
      <c r="L4474" s="561" t="s">
        <v>25</v>
      </c>
    </row>
    <row r="4475" spans="1:12" x14ac:dyDescent="0.25">
      <c r="A4475" s="561" t="s">
        <v>3412</v>
      </c>
      <c r="B4475" s="561" t="s">
        <v>3413</v>
      </c>
      <c r="C4475" s="561" t="s">
        <v>2763</v>
      </c>
      <c r="D4475" s="561" t="s">
        <v>3655</v>
      </c>
      <c r="E4475" s="562" t="s">
        <v>22</v>
      </c>
      <c r="F4475" s="561" t="s">
        <v>22</v>
      </c>
      <c r="G4475" s="561" t="s">
        <v>31310</v>
      </c>
      <c r="H4475" s="561" t="s">
        <v>4515</v>
      </c>
      <c r="I4475" s="561" t="s">
        <v>23270</v>
      </c>
      <c r="J4475" s="561" t="s">
        <v>24</v>
      </c>
      <c r="K4475" s="562" t="s">
        <v>31311</v>
      </c>
      <c r="L4475" s="561" t="s">
        <v>25</v>
      </c>
    </row>
    <row r="4476" spans="1:12" x14ac:dyDescent="0.25">
      <c r="A4476" s="561" t="s">
        <v>3412</v>
      </c>
      <c r="B4476" s="561" t="s">
        <v>3413</v>
      </c>
      <c r="C4476" s="561" t="s">
        <v>2763</v>
      </c>
      <c r="D4476" s="561" t="s">
        <v>3655</v>
      </c>
      <c r="E4476" s="562" t="s">
        <v>22</v>
      </c>
      <c r="F4476" s="561" t="s">
        <v>22</v>
      </c>
      <c r="G4476" s="561" t="s">
        <v>31312</v>
      </c>
      <c r="H4476" s="561" t="s">
        <v>31313</v>
      </c>
      <c r="I4476" s="561" t="s">
        <v>23270</v>
      </c>
      <c r="J4476" s="561" t="s">
        <v>24</v>
      </c>
      <c r="K4476" s="562" t="s">
        <v>8147</v>
      </c>
      <c r="L4476" s="561" t="s">
        <v>25</v>
      </c>
    </row>
    <row r="4477" spans="1:12" x14ac:dyDescent="0.25">
      <c r="A4477" s="561" t="s">
        <v>3412</v>
      </c>
      <c r="B4477" s="561" t="s">
        <v>3413</v>
      </c>
      <c r="C4477" s="561" t="s">
        <v>2763</v>
      </c>
      <c r="D4477" s="561" t="s">
        <v>3655</v>
      </c>
      <c r="E4477" s="562" t="s">
        <v>22</v>
      </c>
      <c r="F4477" s="561" t="s">
        <v>22</v>
      </c>
      <c r="G4477" s="561" t="s">
        <v>31314</v>
      </c>
      <c r="H4477" s="561" t="s">
        <v>4516</v>
      </c>
      <c r="I4477" s="561" t="s">
        <v>23270</v>
      </c>
      <c r="J4477" s="561" t="s">
        <v>7063</v>
      </c>
      <c r="K4477" s="562" t="s">
        <v>6899</v>
      </c>
      <c r="L4477" s="561" t="s">
        <v>25</v>
      </c>
    </row>
    <row r="4478" spans="1:12" x14ac:dyDescent="0.25">
      <c r="A4478" s="561" t="s">
        <v>3412</v>
      </c>
      <c r="B4478" s="561" t="s">
        <v>3413</v>
      </c>
      <c r="C4478" s="561" t="s">
        <v>2763</v>
      </c>
      <c r="D4478" s="561" t="s">
        <v>3655</v>
      </c>
      <c r="E4478" s="562" t="s">
        <v>22</v>
      </c>
      <c r="F4478" s="561" t="s">
        <v>22</v>
      </c>
      <c r="G4478" s="561" t="s">
        <v>31315</v>
      </c>
      <c r="H4478" s="561" t="s">
        <v>4518</v>
      </c>
      <c r="I4478" s="561" t="s">
        <v>23270</v>
      </c>
      <c r="J4478" s="561" t="s">
        <v>7063</v>
      </c>
      <c r="K4478" s="562" t="s">
        <v>31316</v>
      </c>
      <c r="L4478" s="561" t="s">
        <v>25</v>
      </c>
    </row>
    <row r="4479" spans="1:12" x14ac:dyDescent="0.25">
      <c r="A4479" s="561" t="s">
        <v>3412</v>
      </c>
      <c r="B4479" s="561" t="s">
        <v>3413</v>
      </c>
      <c r="C4479" s="561" t="s">
        <v>2763</v>
      </c>
      <c r="D4479" s="561" t="s">
        <v>3655</v>
      </c>
      <c r="E4479" s="562" t="s">
        <v>22</v>
      </c>
      <c r="F4479" s="561" t="s">
        <v>22</v>
      </c>
      <c r="G4479" s="561" t="s">
        <v>31317</v>
      </c>
      <c r="H4479" s="561" t="s">
        <v>4520</v>
      </c>
      <c r="I4479" s="561" t="s">
        <v>23270</v>
      </c>
      <c r="J4479" s="561" t="s">
        <v>7063</v>
      </c>
      <c r="K4479" s="562" t="s">
        <v>4006</v>
      </c>
      <c r="L4479" s="561" t="s">
        <v>25</v>
      </c>
    </row>
    <row r="4480" spans="1:12" x14ac:dyDescent="0.25">
      <c r="A4480" s="561" t="s">
        <v>3412</v>
      </c>
      <c r="B4480" s="561" t="s">
        <v>3413</v>
      </c>
      <c r="C4480" s="561" t="s">
        <v>2763</v>
      </c>
      <c r="D4480" s="561" t="s">
        <v>3655</v>
      </c>
      <c r="E4480" s="562" t="s">
        <v>22</v>
      </c>
      <c r="F4480" s="561" t="s">
        <v>22</v>
      </c>
      <c r="G4480" s="561" t="s">
        <v>31318</v>
      </c>
      <c r="H4480" s="561" t="s">
        <v>4522</v>
      </c>
      <c r="I4480" s="561" t="s">
        <v>23270</v>
      </c>
      <c r="J4480" s="561" t="s">
        <v>7063</v>
      </c>
      <c r="K4480" s="562" t="s">
        <v>2908</v>
      </c>
      <c r="L4480" s="561" t="s">
        <v>25</v>
      </c>
    </row>
    <row r="4481" spans="1:12" x14ac:dyDescent="0.25">
      <c r="A4481" s="561" t="s">
        <v>3412</v>
      </c>
      <c r="B4481" s="561" t="s">
        <v>3413</v>
      </c>
      <c r="C4481" s="561" t="s">
        <v>2763</v>
      </c>
      <c r="D4481" s="561" t="s">
        <v>3655</v>
      </c>
      <c r="E4481" s="562" t="s">
        <v>22</v>
      </c>
      <c r="F4481" s="561" t="s">
        <v>22</v>
      </c>
      <c r="G4481" s="561" t="s">
        <v>31319</v>
      </c>
      <c r="H4481" s="561" t="s">
        <v>4524</v>
      </c>
      <c r="I4481" s="561" t="s">
        <v>23270</v>
      </c>
      <c r="J4481" s="561" t="s">
        <v>7063</v>
      </c>
      <c r="K4481" s="562" t="s">
        <v>31320</v>
      </c>
      <c r="L4481" s="561" t="s">
        <v>25</v>
      </c>
    </row>
    <row r="4482" spans="1:12" x14ac:dyDescent="0.25">
      <c r="A4482" s="561" t="s">
        <v>3412</v>
      </c>
      <c r="B4482" s="561" t="s">
        <v>3413</v>
      </c>
      <c r="C4482" s="561" t="s">
        <v>2763</v>
      </c>
      <c r="D4482" s="561" t="s">
        <v>3655</v>
      </c>
      <c r="E4482" s="562" t="s">
        <v>22</v>
      </c>
      <c r="F4482" s="561" t="s">
        <v>22</v>
      </c>
      <c r="G4482" s="561" t="s">
        <v>31321</v>
      </c>
      <c r="H4482" s="561" t="s">
        <v>4526</v>
      </c>
      <c r="I4482" s="561" t="s">
        <v>23270</v>
      </c>
      <c r="J4482" s="561" t="s">
        <v>7063</v>
      </c>
      <c r="K4482" s="562" t="s">
        <v>6926</v>
      </c>
      <c r="L4482" s="561" t="s">
        <v>25</v>
      </c>
    </row>
    <row r="4483" spans="1:12" x14ac:dyDescent="0.25">
      <c r="A4483" s="561" t="s">
        <v>3412</v>
      </c>
      <c r="B4483" s="561" t="s">
        <v>3413</v>
      </c>
      <c r="C4483" s="561" t="s">
        <v>2763</v>
      </c>
      <c r="D4483" s="561" t="s">
        <v>3655</v>
      </c>
      <c r="E4483" s="562" t="s">
        <v>22</v>
      </c>
      <c r="F4483" s="561" t="s">
        <v>22</v>
      </c>
      <c r="G4483" s="561" t="s">
        <v>31322</v>
      </c>
      <c r="H4483" s="561" t="s">
        <v>4528</v>
      </c>
      <c r="I4483" s="561" t="s">
        <v>23270</v>
      </c>
      <c r="J4483" s="561" t="s">
        <v>7063</v>
      </c>
      <c r="K4483" s="562" t="s">
        <v>31323</v>
      </c>
      <c r="L4483" s="561" t="s">
        <v>25</v>
      </c>
    </row>
    <row r="4484" spans="1:12" x14ac:dyDescent="0.25">
      <c r="A4484" s="561" t="s">
        <v>3412</v>
      </c>
      <c r="B4484" s="561" t="s">
        <v>3413</v>
      </c>
      <c r="C4484" s="561" t="s">
        <v>2763</v>
      </c>
      <c r="D4484" s="561" t="s">
        <v>3655</v>
      </c>
      <c r="E4484" s="562" t="s">
        <v>22</v>
      </c>
      <c r="F4484" s="561" t="s">
        <v>22</v>
      </c>
      <c r="G4484" s="561" t="s">
        <v>31324</v>
      </c>
      <c r="H4484" s="561" t="s">
        <v>4529</v>
      </c>
      <c r="I4484" s="561" t="s">
        <v>23270</v>
      </c>
      <c r="J4484" s="561" t="s">
        <v>7063</v>
      </c>
      <c r="K4484" s="562" t="s">
        <v>7275</v>
      </c>
      <c r="L4484" s="561" t="s">
        <v>25</v>
      </c>
    </row>
    <row r="4485" spans="1:12" x14ac:dyDescent="0.25">
      <c r="A4485" s="561" t="s">
        <v>3412</v>
      </c>
      <c r="B4485" s="561" t="s">
        <v>3413</v>
      </c>
      <c r="C4485" s="561" t="s">
        <v>2763</v>
      </c>
      <c r="D4485" s="561" t="s">
        <v>3655</v>
      </c>
      <c r="E4485" s="562" t="s">
        <v>22</v>
      </c>
      <c r="F4485" s="561" t="s">
        <v>22</v>
      </c>
      <c r="G4485" s="561" t="s">
        <v>31325</v>
      </c>
      <c r="H4485" s="561" t="s">
        <v>4530</v>
      </c>
      <c r="I4485" s="561" t="s">
        <v>23270</v>
      </c>
      <c r="J4485" s="561" t="s">
        <v>7063</v>
      </c>
      <c r="K4485" s="562" t="s">
        <v>8501</v>
      </c>
      <c r="L4485" s="561" t="s">
        <v>25</v>
      </c>
    </row>
    <row r="4486" spans="1:12" x14ac:dyDescent="0.25">
      <c r="A4486" s="561" t="s">
        <v>3412</v>
      </c>
      <c r="B4486" s="561" t="s">
        <v>3413</v>
      </c>
      <c r="C4486" s="561" t="s">
        <v>2763</v>
      </c>
      <c r="D4486" s="561" t="s">
        <v>3655</v>
      </c>
      <c r="E4486" s="562" t="s">
        <v>22</v>
      </c>
      <c r="F4486" s="561" t="s">
        <v>22</v>
      </c>
      <c r="G4486" s="561" t="s">
        <v>31326</v>
      </c>
      <c r="H4486" s="561" t="s">
        <v>4532</v>
      </c>
      <c r="I4486" s="561" t="s">
        <v>23270</v>
      </c>
      <c r="J4486" s="561" t="s">
        <v>7063</v>
      </c>
      <c r="K4486" s="562" t="s">
        <v>31327</v>
      </c>
      <c r="L4486" s="561" t="s">
        <v>25</v>
      </c>
    </row>
    <row r="4487" spans="1:12" x14ac:dyDescent="0.25">
      <c r="A4487" s="561" t="s">
        <v>3412</v>
      </c>
      <c r="B4487" s="561" t="s">
        <v>3413</v>
      </c>
      <c r="C4487" s="561" t="s">
        <v>2763</v>
      </c>
      <c r="D4487" s="561" t="s">
        <v>3655</v>
      </c>
      <c r="E4487" s="562" t="s">
        <v>22</v>
      </c>
      <c r="F4487" s="561" t="s">
        <v>22</v>
      </c>
      <c r="G4487" s="561" t="s">
        <v>31328</v>
      </c>
      <c r="H4487" s="561" t="s">
        <v>4533</v>
      </c>
      <c r="I4487" s="561" t="s">
        <v>23270</v>
      </c>
      <c r="J4487" s="561" t="s">
        <v>7063</v>
      </c>
      <c r="K4487" s="562" t="s">
        <v>7849</v>
      </c>
      <c r="L4487" s="561" t="s">
        <v>25</v>
      </c>
    </row>
    <row r="4488" spans="1:12" x14ac:dyDescent="0.25">
      <c r="A4488" s="561" t="s">
        <v>3412</v>
      </c>
      <c r="B4488" s="561" t="s">
        <v>3413</v>
      </c>
      <c r="C4488" s="561" t="s">
        <v>2763</v>
      </c>
      <c r="D4488" s="561" t="s">
        <v>3655</v>
      </c>
      <c r="E4488" s="562" t="s">
        <v>22</v>
      </c>
      <c r="F4488" s="561" t="s">
        <v>22</v>
      </c>
      <c r="G4488" s="561" t="s">
        <v>31329</v>
      </c>
      <c r="H4488" s="561" t="s">
        <v>4534</v>
      </c>
      <c r="I4488" s="561" t="s">
        <v>23270</v>
      </c>
      <c r="J4488" s="561" t="s">
        <v>7063</v>
      </c>
      <c r="K4488" s="562" t="s">
        <v>4259</v>
      </c>
      <c r="L4488" s="561" t="s">
        <v>25</v>
      </c>
    </row>
    <row r="4489" spans="1:12" x14ac:dyDescent="0.25">
      <c r="A4489" s="561" t="s">
        <v>3412</v>
      </c>
      <c r="B4489" s="561" t="s">
        <v>3413</v>
      </c>
      <c r="C4489" s="561" t="s">
        <v>2763</v>
      </c>
      <c r="D4489" s="561" t="s">
        <v>3655</v>
      </c>
      <c r="E4489" s="562" t="s">
        <v>22</v>
      </c>
      <c r="F4489" s="561" t="s">
        <v>22</v>
      </c>
      <c r="G4489" s="561" t="s">
        <v>31330</v>
      </c>
      <c r="H4489" s="561" t="s">
        <v>4535</v>
      </c>
      <c r="I4489" s="561" t="s">
        <v>23270</v>
      </c>
      <c r="J4489" s="561" t="s">
        <v>7063</v>
      </c>
      <c r="K4489" s="562" t="s">
        <v>24659</v>
      </c>
      <c r="L4489" s="561" t="s">
        <v>25</v>
      </c>
    </row>
    <row r="4490" spans="1:12" x14ac:dyDescent="0.25">
      <c r="A4490" s="561" t="s">
        <v>3412</v>
      </c>
      <c r="B4490" s="561" t="s">
        <v>3413</v>
      </c>
      <c r="C4490" s="561" t="s">
        <v>2763</v>
      </c>
      <c r="D4490" s="561" t="s">
        <v>3655</v>
      </c>
      <c r="E4490" s="562" t="s">
        <v>22</v>
      </c>
      <c r="F4490" s="561" t="s">
        <v>22</v>
      </c>
      <c r="G4490" s="561" t="s">
        <v>31331</v>
      </c>
      <c r="H4490" s="561" t="s">
        <v>4537</v>
      </c>
      <c r="I4490" s="561" t="s">
        <v>23270</v>
      </c>
      <c r="J4490" s="561" t="s">
        <v>7063</v>
      </c>
      <c r="K4490" s="562" t="s">
        <v>408</v>
      </c>
      <c r="L4490" s="561" t="s">
        <v>25</v>
      </c>
    </row>
    <row r="4491" spans="1:12" x14ac:dyDescent="0.25">
      <c r="A4491" s="561" t="s">
        <v>3412</v>
      </c>
      <c r="B4491" s="561" t="s">
        <v>3413</v>
      </c>
      <c r="C4491" s="561" t="s">
        <v>2763</v>
      </c>
      <c r="D4491" s="561" t="s">
        <v>3655</v>
      </c>
      <c r="E4491" s="562" t="s">
        <v>22</v>
      </c>
      <c r="F4491" s="561" t="s">
        <v>22</v>
      </c>
      <c r="G4491" s="561" t="s">
        <v>31332</v>
      </c>
      <c r="H4491" s="561" t="s">
        <v>4539</v>
      </c>
      <c r="I4491" s="561" t="s">
        <v>23270</v>
      </c>
      <c r="J4491" s="561" t="s">
        <v>7063</v>
      </c>
      <c r="K4491" s="562" t="s">
        <v>1320</v>
      </c>
      <c r="L4491" s="561" t="s">
        <v>25</v>
      </c>
    </row>
    <row r="4492" spans="1:12" x14ac:dyDescent="0.25">
      <c r="A4492" s="561" t="s">
        <v>3412</v>
      </c>
      <c r="B4492" s="561" t="s">
        <v>3413</v>
      </c>
      <c r="C4492" s="561" t="s">
        <v>2763</v>
      </c>
      <c r="D4492" s="561" t="s">
        <v>3655</v>
      </c>
      <c r="E4492" s="562" t="s">
        <v>22</v>
      </c>
      <c r="F4492" s="561" t="s">
        <v>22</v>
      </c>
      <c r="G4492" s="561" t="s">
        <v>31333</v>
      </c>
      <c r="H4492" s="561" t="s">
        <v>4541</v>
      </c>
      <c r="I4492" s="561" t="s">
        <v>23270</v>
      </c>
      <c r="J4492" s="561" t="s">
        <v>7063</v>
      </c>
      <c r="K4492" s="562" t="s">
        <v>8717</v>
      </c>
      <c r="L4492" s="561" t="s">
        <v>25</v>
      </c>
    </row>
    <row r="4493" spans="1:12" x14ac:dyDescent="0.25">
      <c r="A4493" s="561" t="s">
        <v>3412</v>
      </c>
      <c r="B4493" s="561" t="s">
        <v>3413</v>
      </c>
      <c r="C4493" s="561" t="s">
        <v>2763</v>
      </c>
      <c r="D4493" s="561" t="s">
        <v>3655</v>
      </c>
      <c r="E4493" s="562" t="s">
        <v>22</v>
      </c>
      <c r="F4493" s="561" t="s">
        <v>22</v>
      </c>
      <c r="G4493" s="561" t="s">
        <v>31334</v>
      </c>
      <c r="H4493" s="561" t="s">
        <v>4543</v>
      </c>
      <c r="I4493" s="561" t="s">
        <v>23270</v>
      </c>
      <c r="J4493" s="561" t="s">
        <v>7063</v>
      </c>
      <c r="K4493" s="562" t="s">
        <v>1481</v>
      </c>
      <c r="L4493" s="561" t="s">
        <v>25</v>
      </c>
    </row>
    <row r="4494" spans="1:12" x14ac:dyDescent="0.25">
      <c r="A4494" s="561" t="s">
        <v>3412</v>
      </c>
      <c r="B4494" s="561" t="s">
        <v>3413</v>
      </c>
      <c r="C4494" s="561" t="s">
        <v>2763</v>
      </c>
      <c r="D4494" s="561" t="s">
        <v>3655</v>
      </c>
      <c r="E4494" s="562" t="s">
        <v>22</v>
      </c>
      <c r="F4494" s="561" t="s">
        <v>22</v>
      </c>
      <c r="G4494" s="561" t="s">
        <v>31335</v>
      </c>
      <c r="H4494" s="561" t="s">
        <v>4544</v>
      </c>
      <c r="I4494" s="561" t="s">
        <v>23270</v>
      </c>
      <c r="J4494" s="561" t="s">
        <v>7063</v>
      </c>
      <c r="K4494" s="562" t="s">
        <v>8360</v>
      </c>
      <c r="L4494" s="561" t="s">
        <v>25</v>
      </c>
    </row>
    <row r="4495" spans="1:12" x14ac:dyDescent="0.25">
      <c r="A4495" s="561" t="s">
        <v>3412</v>
      </c>
      <c r="B4495" s="561" t="s">
        <v>3413</v>
      </c>
      <c r="C4495" s="561" t="s">
        <v>2763</v>
      </c>
      <c r="D4495" s="561" t="s">
        <v>3655</v>
      </c>
      <c r="E4495" s="562" t="s">
        <v>22</v>
      </c>
      <c r="F4495" s="561" t="s">
        <v>22</v>
      </c>
      <c r="G4495" s="561" t="s">
        <v>31336</v>
      </c>
      <c r="H4495" s="561" t="s">
        <v>4545</v>
      </c>
      <c r="I4495" s="561" t="s">
        <v>23270</v>
      </c>
      <c r="J4495" s="561" t="s">
        <v>7063</v>
      </c>
      <c r="K4495" s="562" t="s">
        <v>7530</v>
      </c>
      <c r="L4495" s="561" t="s">
        <v>25</v>
      </c>
    </row>
    <row r="4496" spans="1:12" x14ac:dyDescent="0.25">
      <c r="A4496" s="561" t="s">
        <v>3412</v>
      </c>
      <c r="B4496" s="561" t="s">
        <v>3413</v>
      </c>
      <c r="C4496" s="561" t="s">
        <v>2763</v>
      </c>
      <c r="D4496" s="561" t="s">
        <v>3655</v>
      </c>
      <c r="E4496" s="562" t="s">
        <v>22</v>
      </c>
      <c r="F4496" s="561" t="s">
        <v>22</v>
      </c>
      <c r="G4496" s="561" t="s">
        <v>31337</v>
      </c>
      <c r="H4496" s="561" t="s">
        <v>4546</v>
      </c>
      <c r="I4496" s="561" t="s">
        <v>23270</v>
      </c>
      <c r="J4496" s="561" t="s">
        <v>7063</v>
      </c>
      <c r="K4496" s="562" t="s">
        <v>8243</v>
      </c>
      <c r="L4496" s="561" t="s">
        <v>25</v>
      </c>
    </row>
    <row r="4497" spans="1:12" x14ac:dyDescent="0.25">
      <c r="A4497" s="561" t="s">
        <v>3412</v>
      </c>
      <c r="B4497" s="561" t="s">
        <v>3413</v>
      </c>
      <c r="C4497" s="561" t="s">
        <v>2763</v>
      </c>
      <c r="D4497" s="561" t="s">
        <v>3655</v>
      </c>
      <c r="E4497" s="562" t="s">
        <v>22</v>
      </c>
      <c r="F4497" s="561" t="s">
        <v>22</v>
      </c>
      <c r="G4497" s="561" t="s">
        <v>31338</v>
      </c>
      <c r="H4497" s="561" t="s">
        <v>4548</v>
      </c>
      <c r="I4497" s="561" t="s">
        <v>23270</v>
      </c>
      <c r="J4497" s="561" t="s">
        <v>7063</v>
      </c>
      <c r="K4497" s="562" t="s">
        <v>5654</v>
      </c>
      <c r="L4497" s="561" t="s">
        <v>25</v>
      </c>
    </row>
    <row r="4498" spans="1:12" x14ac:dyDescent="0.25">
      <c r="A4498" s="561" t="s">
        <v>3412</v>
      </c>
      <c r="B4498" s="561" t="s">
        <v>3413</v>
      </c>
      <c r="C4498" s="561" t="s">
        <v>2763</v>
      </c>
      <c r="D4498" s="561" t="s">
        <v>3655</v>
      </c>
      <c r="E4498" s="562" t="s">
        <v>22</v>
      </c>
      <c r="F4498" s="561" t="s">
        <v>22</v>
      </c>
      <c r="G4498" s="561" t="s">
        <v>31339</v>
      </c>
      <c r="H4498" s="561" t="s">
        <v>4549</v>
      </c>
      <c r="I4498" s="561" t="s">
        <v>23270</v>
      </c>
      <c r="J4498" s="561" t="s">
        <v>7063</v>
      </c>
      <c r="K4498" s="562" t="s">
        <v>31340</v>
      </c>
      <c r="L4498" s="561" t="s">
        <v>25</v>
      </c>
    </row>
    <row r="4499" spans="1:12" x14ac:dyDescent="0.25">
      <c r="A4499" s="561" t="s">
        <v>3412</v>
      </c>
      <c r="B4499" s="561" t="s">
        <v>3413</v>
      </c>
      <c r="C4499" s="561" t="s">
        <v>2763</v>
      </c>
      <c r="D4499" s="561" t="s">
        <v>3655</v>
      </c>
      <c r="E4499" s="562" t="s">
        <v>22</v>
      </c>
      <c r="F4499" s="561" t="s">
        <v>22</v>
      </c>
      <c r="G4499" s="561" t="s">
        <v>31341</v>
      </c>
      <c r="H4499" s="561" t="s">
        <v>4551</v>
      </c>
      <c r="I4499" s="561" t="s">
        <v>23270</v>
      </c>
      <c r="J4499" s="561" t="s">
        <v>7063</v>
      </c>
      <c r="K4499" s="562" t="s">
        <v>1925</v>
      </c>
      <c r="L4499" s="561" t="s">
        <v>25</v>
      </c>
    </row>
    <row r="4500" spans="1:12" x14ac:dyDescent="0.25">
      <c r="A4500" s="561" t="s">
        <v>3412</v>
      </c>
      <c r="B4500" s="561" t="s">
        <v>3413</v>
      </c>
      <c r="C4500" s="561" t="s">
        <v>2763</v>
      </c>
      <c r="D4500" s="561" t="s">
        <v>3655</v>
      </c>
      <c r="E4500" s="562" t="s">
        <v>22</v>
      </c>
      <c r="F4500" s="561" t="s">
        <v>22</v>
      </c>
      <c r="G4500" s="561" t="s">
        <v>31342</v>
      </c>
      <c r="H4500" s="561" t="s">
        <v>4552</v>
      </c>
      <c r="I4500" s="561" t="s">
        <v>23270</v>
      </c>
      <c r="J4500" s="561" t="s">
        <v>7063</v>
      </c>
      <c r="K4500" s="562" t="s">
        <v>4260</v>
      </c>
      <c r="L4500" s="561" t="s">
        <v>25</v>
      </c>
    </row>
    <row r="4501" spans="1:12" x14ac:dyDescent="0.25">
      <c r="A4501" s="561" t="s">
        <v>3412</v>
      </c>
      <c r="B4501" s="561" t="s">
        <v>3413</v>
      </c>
      <c r="C4501" s="561" t="s">
        <v>2763</v>
      </c>
      <c r="D4501" s="561" t="s">
        <v>3655</v>
      </c>
      <c r="E4501" s="562" t="s">
        <v>22</v>
      </c>
      <c r="F4501" s="561" t="s">
        <v>22</v>
      </c>
      <c r="G4501" s="561" t="s">
        <v>31343</v>
      </c>
      <c r="H4501" s="561" t="s">
        <v>4553</v>
      </c>
      <c r="I4501" s="561" t="s">
        <v>23270</v>
      </c>
      <c r="J4501" s="561" t="s">
        <v>7063</v>
      </c>
      <c r="K4501" s="562" t="s">
        <v>31344</v>
      </c>
      <c r="L4501" s="561" t="s">
        <v>25</v>
      </c>
    </row>
    <row r="4502" spans="1:12" x14ac:dyDescent="0.25">
      <c r="A4502" s="561" t="s">
        <v>3412</v>
      </c>
      <c r="B4502" s="561" t="s">
        <v>3413</v>
      </c>
      <c r="C4502" s="561" t="s">
        <v>2763</v>
      </c>
      <c r="D4502" s="561" t="s">
        <v>3655</v>
      </c>
      <c r="E4502" s="562" t="s">
        <v>22</v>
      </c>
      <c r="F4502" s="561" t="s">
        <v>22</v>
      </c>
      <c r="G4502" s="561" t="s">
        <v>31345</v>
      </c>
      <c r="H4502" s="561" t="s">
        <v>4554</v>
      </c>
      <c r="I4502" s="561" t="s">
        <v>23270</v>
      </c>
      <c r="J4502" s="561" t="s">
        <v>7063</v>
      </c>
      <c r="K4502" s="562" t="s">
        <v>7407</v>
      </c>
      <c r="L4502" s="561" t="s">
        <v>25</v>
      </c>
    </row>
    <row r="4503" spans="1:12" x14ac:dyDescent="0.25">
      <c r="A4503" s="561" t="s">
        <v>3412</v>
      </c>
      <c r="B4503" s="561" t="s">
        <v>3413</v>
      </c>
      <c r="C4503" s="561" t="s">
        <v>2763</v>
      </c>
      <c r="D4503" s="561" t="s">
        <v>3655</v>
      </c>
      <c r="E4503" s="562" t="s">
        <v>22</v>
      </c>
      <c r="F4503" s="561" t="s">
        <v>22</v>
      </c>
      <c r="G4503" s="561" t="s">
        <v>31346</v>
      </c>
      <c r="H4503" s="561" t="s">
        <v>4555</v>
      </c>
      <c r="I4503" s="561" t="s">
        <v>23270</v>
      </c>
      <c r="J4503" s="561" t="s">
        <v>7063</v>
      </c>
      <c r="K4503" s="562" t="s">
        <v>6477</v>
      </c>
      <c r="L4503" s="561" t="s">
        <v>25</v>
      </c>
    </row>
    <row r="4504" spans="1:12" x14ac:dyDescent="0.25">
      <c r="A4504" s="561" t="s">
        <v>3412</v>
      </c>
      <c r="B4504" s="561" t="s">
        <v>3413</v>
      </c>
      <c r="C4504" s="561" t="s">
        <v>2763</v>
      </c>
      <c r="D4504" s="561" t="s">
        <v>3655</v>
      </c>
      <c r="E4504" s="562" t="s">
        <v>22</v>
      </c>
      <c r="F4504" s="561" t="s">
        <v>22</v>
      </c>
      <c r="G4504" s="561" t="s">
        <v>31347</v>
      </c>
      <c r="H4504" s="561" t="s">
        <v>4556</v>
      </c>
      <c r="I4504" s="561" t="s">
        <v>23270</v>
      </c>
      <c r="J4504" s="561" t="s">
        <v>7063</v>
      </c>
      <c r="K4504" s="562" t="s">
        <v>2426</v>
      </c>
      <c r="L4504" s="561" t="s">
        <v>25</v>
      </c>
    </row>
    <row r="4505" spans="1:12" x14ac:dyDescent="0.25">
      <c r="A4505" s="561" t="s">
        <v>3412</v>
      </c>
      <c r="B4505" s="561" t="s">
        <v>3413</v>
      </c>
      <c r="C4505" s="561" t="s">
        <v>2763</v>
      </c>
      <c r="D4505" s="561" t="s">
        <v>3655</v>
      </c>
      <c r="E4505" s="562" t="s">
        <v>22</v>
      </c>
      <c r="F4505" s="561" t="s">
        <v>22</v>
      </c>
      <c r="G4505" s="561" t="s">
        <v>31348</v>
      </c>
      <c r="H4505" s="561" t="s">
        <v>4557</v>
      </c>
      <c r="I4505" s="561" t="s">
        <v>23270</v>
      </c>
      <c r="J4505" s="561" t="s">
        <v>7063</v>
      </c>
      <c r="K4505" s="562" t="s">
        <v>3966</v>
      </c>
      <c r="L4505" s="561" t="s">
        <v>25</v>
      </c>
    </row>
    <row r="4506" spans="1:12" x14ac:dyDescent="0.25">
      <c r="A4506" s="561" t="s">
        <v>3412</v>
      </c>
      <c r="B4506" s="561" t="s">
        <v>3413</v>
      </c>
      <c r="C4506" s="561" t="s">
        <v>2763</v>
      </c>
      <c r="D4506" s="561" t="s">
        <v>3655</v>
      </c>
      <c r="E4506" s="562" t="s">
        <v>22</v>
      </c>
      <c r="F4506" s="561" t="s">
        <v>22</v>
      </c>
      <c r="G4506" s="561" t="s">
        <v>31349</v>
      </c>
      <c r="H4506" s="561" t="s">
        <v>4558</v>
      </c>
      <c r="I4506" s="561" t="s">
        <v>23270</v>
      </c>
      <c r="J4506" s="561" t="s">
        <v>7063</v>
      </c>
      <c r="K4506" s="562" t="s">
        <v>8070</v>
      </c>
      <c r="L4506" s="561" t="s">
        <v>25</v>
      </c>
    </row>
    <row r="4507" spans="1:12" x14ac:dyDescent="0.25">
      <c r="A4507" s="561" t="s">
        <v>3412</v>
      </c>
      <c r="B4507" s="561" t="s">
        <v>3413</v>
      </c>
      <c r="C4507" s="561" t="s">
        <v>2763</v>
      </c>
      <c r="D4507" s="561" t="s">
        <v>3655</v>
      </c>
      <c r="E4507" s="562" t="s">
        <v>22</v>
      </c>
      <c r="F4507" s="561" t="s">
        <v>22</v>
      </c>
      <c r="G4507" s="561" t="s">
        <v>31350</v>
      </c>
      <c r="H4507" s="561" t="s">
        <v>4559</v>
      </c>
      <c r="I4507" s="561" t="s">
        <v>23270</v>
      </c>
      <c r="J4507" s="561" t="s">
        <v>7063</v>
      </c>
      <c r="K4507" s="562" t="s">
        <v>7620</v>
      </c>
      <c r="L4507" s="561" t="s">
        <v>25</v>
      </c>
    </row>
    <row r="4508" spans="1:12" x14ac:dyDescent="0.25">
      <c r="A4508" s="561" t="s">
        <v>3412</v>
      </c>
      <c r="B4508" s="561" t="s">
        <v>3413</v>
      </c>
      <c r="C4508" s="561" t="s">
        <v>2763</v>
      </c>
      <c r="D4508" s="561" t="s">
        <v>3655</v>
      </c>
      <c r="E4508" s="562" t="s">
        <v>22</v>
      </c>
      <c r="F4508" s="561" t="s">
        <v>22</v>
      </c>
      <c r="G4508" s="561" t="s">
        <v>31351</v>
      </c>
      <c r="H4508" s="561" t="s">
        <v>4560</v>
      </c>
      <c r="I4508" s="561" t="s">
        <v>23270</v>
      </c>
      <c r="J4508" s="561" t="s">
        <v>7063</v>
      </c>
      <c r="K4508" s="562" t="s">
        <v>31352</v>
      </c>
      <c r="L4508" s="561" t="s">
        <v>25</v>
      </c>
    </row>
    <row r="4509" spans="1:12" x14ac:dyDescent="0.25">
      <c r="A4509" s="561" t="s">
        <v>3412</v>
      </c>
      <c r="B4509" s="561" t="s">
        <v>3413</v>
      </c>
      <c r="C4509" s="561" t="s">
        <v>2763</v>
      </c>
      <c r="D4509" s="561" t="s">
        <v>3655</v>
      </c>
      <c r="E4509" s="562" t="s">
        <v>22</v>
      </c>
      <c r="F4509" s="561" t="s">
        <v>22</v>
      </c>
      <c r="G4509" s="561" t="s">
        <v>31353</v>
      </c>
      <c r="H4509" s="561" t="s">
        <v>4562</v>
      </c>
      <c r="I4509" s="561" t="s">
        <v>23270</v>
      </c>
      <c r="J4509" s="561" t="s">
        <v>7063</v>
      </c>
      <c r="K4509" s="562" t="s">
        <v>31354</v>
      </c>
      <c r="L4509" s="561" t="s">
        <v>25</v>
      </c>
    </row>
    <row r="4510" spans="1:12" x14ac:dyDescent="0.25">
      <c r="A4510" s="561" t="s">
        <v>3412</v>
      </c>
      <c r="B4510" s="561" t="s">
        <v>3413</v>
      </c>
      <c r="C4510" s="561" t="s">
        <v>2763</v>
      </c>
      <c r="D4510" s="561" t="s">
        <v>3655</v>
      </c>
      <c r="E4510" s="562" t="s">
        <v>22</v>
      </c>
      <c r="F4510" s="561" t="s">
        <v>22</v>
      </c>
      <c r="G4510" s="561" t="s">
        <v>31355</v>
      </c>
      <c r="H4510" s="561" t="s">
        <v>4563</v>
      </c>
      <c r="I4510" s="561" t="s">
        <v>23270</v>
      </c>
      <c r="J4510" s="561" t="s">
        <v>7063</v>
      </c>
      <c r="K4510" s="562" t="s">
        <v>526</v>
      </c>
      <c r="L4510" s="561" t="s">
        <v>25</v>
      </c>
    </row>
    <row r="4511" spans="1:12" x14ac:dyDescent="0.25">
      <c r="A4511" s="561" t="s">
        <v>3412</v>
      </c>
      <c r="B4511" s="561" t="s">
        <v>3413</v>
      </c>
      <c r="C4511" s="561" t="s">
        <v>2763</v>
      </c>
      <c r="D4511" s="561" t="s">
        <v>3655</v>
      </c>
      <c r="E4511" s="562" t="s">
        <v>22</v>
      </c>
      <c r="F4511" s="561" t="s">
        <v>22</v>
      </c>
      <c r="G4511" s="561" t="s">
        <v>31356</v>
      </c>
      <c r="H4511" s="561" t="s">
        <v>4564</v>
      </c>
      <c r="I4511" s="561" t="s">
        <v>23270</v>
      </c>
      <c r="J4511" s="561" t="s">
        <v>7063</v>
      </c>
      <c r="K4511" s="562" t="s">
        <v>1521</v>
      </c>
      <c r="L4511" s="561" t="s">
        <v>25</v>
      </c>
    </row>
    <row r="4512" spans="1:12" x14ac:dyDescent="0.25">
      <c r="A4512" s="561" t="s">
        <v>3412</v>
      </c>
      <c r="B4512" s="561" t="s">
        <v>3413</v>
      </c>
      <c r="C4512" s="561" t="s">
        <v>2763</v>
      </c>
      <c r="D4512" s="561" t="s">
        <v>3655</v>
      </c>
      <c r="E4512" s="562" t="s">
        <v>22</v>
      </c>
      <c r="F4512" s="561" t="s">
        <v>22</v>
      </c>
      <c r="G4512" s="561" t="s">
        <v>31357</v>
      </c>
      <c r="H4512" s="561" t="s">
        <v>4565</v>
      </c>
      <c r="I4512" s="561" t="s">
        <v>23270</v>
      </c>
      <c r="J4512" s="561" t="s">
        <v>7063</v>
      </c>
      <c r="K4512" s="562" t="s">
        <v>31358</v>
      </c>
      <c r="L4512" s="561" t="s">
        <v>25</v>
      </c>
    </row>
    <row r="4513" spans="1:12" x14ac:dyDescent="0.25">
      <c r="A4513" s="561" t="s">
        <v>3412</v>
      </c>
      <c r="B4513" s="561" t="s">
        <v>3413</v>
      </c>
      <c r="C4513" s="561" t="s">
        <v>2763</v>
      </c>
      <c r="D4513" s="561" t="s">
        <v>3655</v>
      </c>
      <c r="E4513" s="562" t="s">
        <v>22</v>
      </c>
      <c r="F4513" s="561" t="s">
        <v>22</v>
      </c>
      <c r="G4513" s="561" t="s">
        <v>31359</v>
      </c>
      <c r="H4513" s="561" t="s">
        <v>4566</v>
      </c>
      <c r="I4513" s="561" t="s">
        <v>23270</v>
      </c>
      <c r="J4513" s="561" t="s">
        <v>7063</v>
      </c>
      <c r="K4513" s="562" t="s">
        <v>31360</v>
      </c>
      <c r="L4513" s="561" t="s">
        <v>25</v>
      </c>
    </row>
    <row r="4514" spans="1:12" x14ac:dyDescent="0.25">
      <c r="A4514" s="561" t="s">
        <v>3412</v>
      </c>
      <c r="B4514" s="561" t="s">
        <v>3413</v>
      </c>
      <c r="C4514" s="561" t="s">
        <v>2763</v>
      </c>
      <c r="D4514" s="561" t="s">
        <v>3655</v>
      </c>
      <c r="E4514" s="562" t="s">
        <v>22</v>
      </c>
      <c r="F4514" s="561" t="s">
        <v>22</v>
      </c>
      <c r="G4514" s="561" t="s">
        <v>31361</v>
      </c>
      <c r="H4514" s="561" t="s">
        <v>4568</v>
      </c>
      <c r="I4514" s="561" t="s">
        <v>23270</v>
      </c>
      <c r="J4514" s="561" t="s">
        <v>7063</v>
      </c>
      <c r="K4514" s="562" t="s">
        <v>31362</v>
      </c>
      <c r="L4514" s="561" t="s">
        <v>25</v>
      </c>
    </row>
    <row r="4515" spans="1:12" x14ac:dyDescent="0.25">
      <c r="A4515" s="561" t="s">
        <v>3412</v>
      </c>
      <c r="B4515" s="561" t="s">
        <v>3413</v>
      </c>
      <c r="C4515" s="561" t="s">
        <v>2763</v>
      </c>
      <c r="D4515" s="561" t="s">
        <v>3655</v>
      </c>
      <c r="E4515" s="562" t="s">
        <v>22</v>
      </c>
      <c r="F4515" s="561" t="s">
        <v>22</v>
      </c>
      <c r="G4515" s="561" t="s">
        <v>31363</v>
      </c>
      <c r="H4515" s="561" t="s">
        <v>4570</v>
      </c>
      <c r="I4515" s="561" t="s">
        <v>23270</v>
      </c>
      <c r="J4515" s="561" t="s">
        <v>7063</v>
      </c>
      <c r="K4515" s="562" t="s">
        <v>31364</v>
      </c>
      <c r="L4515" s="561" t="s">
        <v>25</v>
      </c>
    </row>
    <row r="4516" spans="1:12" x14ac:dyDescent="0.25">
      <c r="A4516" s="561" t="s">
        <v>3412</v>
      </c>
      <c r="B4516" s="561" t="s">
        <v>3413</v>
      </c>
      <c r="C4516" s="561" t="s">
        <v>2763</v>
      </c>
      <c r="D4516" s="561" t="s">
        <v>3655</v>
      </c>
      <c r="E4516" s="562" t="s">
        <v>22</v>
      </c>
      <c r="F4516" s="561" t="s">
        <v>22</v>
      </c>
      <c r="G4516" s="561" t="s">
        <v>31365</v>
      </c>
      <c r="H4516" s="561" t="s">
        <v>4571</v>
      </c>
      <c r="I4516" s="561" t="s">
        <v>23270</v>
      </c>
      <c r="J4516" s="561" t="s">
        <v>7063</v>
      </c>
      <c r="K4516" s="562" t="s">
        <v>5516</v>
      </c>
      <c r="L4516" s="561" t="s">
        <v>25</v>
      </c>
    </row>
    <row r="4517" spans="1:12" x14ac:dyDescent="0.25">
      <c r="A4517" s="561" t="s">
        <v>3412</v>
      </c>
      <c r="B4517" s="561" t="s">
        <v>3413</v>
      </c>
      <c r="C4517" s="561" t="s">
        <v>2763</v>
      </c>
      <c r="D4517" s="561" t="s">
        <v>3655</v>
      </c>
      <c r="E4517" s="562" t="s">
        <v>22</v>
      </c>
      <c r="F4517" s="561" t="s">
        <v>22</v>
      </c>
      <c r="G4517" s="561" t="s">
        <v>31366</v>
      </c>
      <c r="H4517" s="561" t="s">
        <v>4572</v>
      </c>
      <c r="I4517" s="561" t="s">
        <v>23270</v>
      </c>
      <c r="J4517" s="561" t="s">
        <v>7063</v>
      </c>
      <c r="K4517" s="562" t="s">
        <v>8666</v>
      </c>
      <c r="L4517" s="561" t="s">
        <v>25</v>
      </c>
    </row>
    <row r="4518" spans="1:12" x14ac:dyDescent="0.25">
      <c r="A4518" s="561" t="s">
        <v>3412</v>
      </c>
      <c r="B4518" s="561" t="s">
        <v>3413</v>
      </c>
      <c r="C4518" s="561" t="s">
        <v>2763</v>
      </c>
      <c r="D4518" s="561" t="s">
        <v>3655</v>
      </c>
      <c r="E4518" s="562" t="s">
        <v>22</v>
      </c>
      <c r="F4518" s="561" t="s">
        <v>22</v>
      </c>
      <c r="G4518" s="561" t="s">
        <v>31367</v>
      </c>
      <c r="H4518" s="561" t="s">
        <v>4573</v>
      </c>
      <c r="I4518" s="561" t="s">
        <v>23270</v>
      </c>
      <c r="J4518" s="561" t="s">
        <v>7063</v>
      </c>
      <c r="K4518" s="562" t="s">
        <v>7901</v>
      </c>
      <c r="L4518" s="561" t="s">
        <v>25</v>
      </c>
    </row>
    <row r="4519" spans="1:12" x14ac:dyDescent="0.25">
      <c r="A4519" s="561" t="s">
        <v>3412</v>
      </c>
      <c r="B4519" s="561" t="s">
        <v>3413</v>
      </c>
      <c r="C4519" s="561" t="s">
        <v>2763</v>
      </c>
      <c r="D4519" s="561" t="s">
        <v>3655</v>
      </c>
      <c r="E4519" s="562" t="s">
        <v>22</v>
      </c>
      <c r="F4519" s="561" t="s">
        <v>22</v>
      </c>
      <c r="G4519" s="561" t="s">
        <v>31368</v>
      </c>
      <c r="H4519" s="561" t="s">
        <v>4574</v>
      </c>
      <c r="I4519" s="561" t="s">
        <v>23270</v>
      </c>
      <c r="J4519" s="561" t="s">
        <v>7063</v>
      </c>
      <c r="K4519" s="562" t="s">
        <v>6491</v>
      </c>
      <c r="L4519" s="561" t="s">
        <v>25</v>
      </c>
    </row>
    <row r="4520" spans="1:12" x14ac:dyDescent="0.25">
      <c r="A4520" s="561" t="s">
        <v>3412</v>
      </c>
      <c r="B4520" s="561" t="s">
        <v>3413</v>
      </c>
      <c r="C4520" s="561" t="s">
        <v>2763</v>
      </c>
      <c r="D4520" s="561" t="s">
        <v>3655</v>
      </c>
      <c r="E4520" s="562" t="s">
        <v>22</v>
      </c>
      <c r="F4520" s="561" t="s">
        <v>22</v>
      </c>
      <c r="G4520" s="561" t="s">
        <v>31369</v>
      </c>
      <c r="H4520" s="561" t="s">
        <v>4575</v>
      </c>
      <c r="I4520" s="561" t="s">
        <v>23270</v>
      </c>
      <c r="J4520" s="561" t="s">
        <v>7063</v>
      </c>
      <c r="K4520" s="562" t="s">
        <v>7842</v>
      </c>
      <c r="L4520" s="561" t="s">
        <v>25</v>
      </c>
    </row>
    <row r="4521" spans="1:12" x14ac:dyDescent="0.25">
      <c r="A4521" s="561" t="s">
        <v>3412</v>
      </c>
      <c r="B4521" s="561" t="s">
        <v>3413</v>
      </c>
      <c r="C4521" s="561" t="s">
        <v>2763</v>
      </c>
      <c r="D4521" s="561" t="s">
        <v>3655</v>
      </c>
      <c r="E4521" s="562" t="s">
        <v>22</v>
      </c>
      <c r="F4521" s="561" t="s">
        <v>22</v>
      </c>
      <c r="G4521" s="561" t="s">
        <v>31370</v>
      </c>
      <c r="H4521" s="561" t="s">
        <v>4576</v>
      </c>
      <c r="I4521" s="561" t="s">
        <v>23270</v>
      </c>
      <c r="J4521" s="561" t="s">
        <v>7063</v>
      </c>
      <c r="K4521" s="562" t="s">
        <v>23521</v>
      </c>
      <c r="L4521" s="561" t="s">
        <v>25</v>
      </c>
    </row>
    <row r="4522" spans="1:12" x14ac:dyDescent="0.25">
      <c r="A4522" s="561" t="s">
        <v>3412</v>
      </c>
      <c r="B4522" s="561" t="s">
        <v>3413</v>
      </c>
      <c r="C4522" s="561" t="s">
        <v>2763</v>
      </c>
      <c r="D4522" s="561" t="s">
        <v>3655</v>
      </c>
      <c r="E4522" s="562" t="s">
        <v>22</v>
      </c>
      <c r="F4522" s="561" t="s">
        <v>22</v>
      </c>
      <c r="G4522" s="561" t="s">
        <v>31371</v>
      </c>
      <c r="H4522" s="561" t="s">
        <v>4578</v>
      </c>
      <c r="I4522" s="561" t="s">
        <v>23270</v>
      </c>
      <c r="J4522" s="561" t="s">
        <v>7063</v>
      </c>
      <c r="K4522" s="562" t="s">
        <v>3851</v>
      </c>
      <c r="L4522" s="561" t="s">
        <v>25</v>
      </c>
    </row>
    <row r="4523" spans="1:12" x14ac:dyDescent="0.25">
      <c r="A4523" s="561" t="s">
        <v>3412</v>
      </c>
      <c r="B4523" s="561" t="s">
        <v>3413</v>
      </c>
      <c r="C4523" s="561" t="s">
        <v>2763</v>
      </c>
      <c r="D4523" s="561" t="s">
        <v>3655</v>
      </c>
      <c r="E4523" s="562" t="s">
        <v>22</v>
      </c>
      <c r="F4523" s="561" t="s">
        <v>22</v>
      </c>
      <c r="G4523" s="561" t="s">
        <v>31372</v>
      </c>
      <c r="H4523" s="561" t="s">
        <v>4580</v>
      </c>
      <c r="I4523" s="561" t="s">
        <v>23270</v>
      </c>
      <c r="J4523" s="561" t="s">
        <v>7063</v>
      </c>
      <c r="K4523" s="562" t="s">
        <v>3528</v>
      </c>
      <c r="L4523" s="561" t="s">
        <v>25</v>
      </c>
    </row>
    <row r="4524" spans="1:12" x14ac:dyDescent="0.25">
      <c r="A4524" s="561" t="s">
        <v>3412</v>
      </c>
      <c r="B4524" s="561" t="s">
        <v>3413</v>
      </c>
      <c r="C4524" s="561" t="s">
        <v>2763</v>
      </c>
      <c r="D4524" s="561" t="s">
        <v>3655</v>
      </c>
      <c r="E4524" s="562" t="s">
        <v>22</v>
      </c>
      <c r="F4524" s="561" t="s">
        <v>22</v>
      </c>
      <c r="G4524" s="561" t="s">
        <v>31373</v>
      </c>
      <c r="H4524" s="561" t="s">
        <v>4581</v>
      </c>
      <c r="I4524" s="561" t="s">
        <v>23270</v>
      </c>
      <c r="J4524" s="561" t="s">
        <v>7063</v>
      </c>
      <c r="K4524" s="562" t="s">
        <v>31374</v>
      </c>
      <c r="L4524" s="561" t="s">
        <v>25</v>
      </c>
    </row>
    <row r="4525" spans="1:12" x14ac:dyDescent="0.25">
      <c r="A4525" s="561" t="s">
        <v>3412</v>
      </c>
      <c r="B4525" s="561" t="s">
        <v>3413</v>
      </c>
      <c r="C4525" s="561" t="s">
        <v>2763</v>
      </c>
      <c r="D4525" s="561" t="s">
        <v>3655</v>
      </c>
      <c r="E4525" s="562" t="s">
        <v>22</v>
      </c>
      <c r="F4525" s="561" t="s">
        <v>22</v>
      </c>
      <c r="G4525" s="561" t="s">
        <v>31375</v>
      </c>
      <c r="H4525" s="561" t="s">
        <v>4582</v>
      </c>
      <c r="I4525" s="561" t="s">
        <v>23270</v>
      </c>
      <c r="J4525" s="561" t="s">
        <v>7063</v>
      </c>
      <c r="K4525" s="562" t="s">
        <v>26904</v>
      </c>
      <c r="L4525" s="561" t="s">
        <v>25</v>
      </c>
    </row>
    <row r="4526" spans="1:12" x14ac:dyDescent="0.25">
      <c r="A4526" s="561" t="s">
        <v>3412</v>
      </c>
      <c r="B4526" s="561" t="s">
        <v>3413</v>
      </c>
      <c r="C4526" s="561" t="s">
        <v>2763</v>
      </c>
      <c r="D4526" s="561" t="s">
        <v>3655</v>
      </c>
      <c r="E4526" s="562" t="s">
        <v>22</v>
      </c>
      <c r="F4526" s="561" t="s">
        <v>22</v>
      </c>
      <c r="G4526" s="561" t="s">
        <v>31376</v>
      </c>
      <c r="H4526" s="561" t="s">
        <v>4584</v>
      </c>
      <c r="I4526" s="561" t="s">
        <v>23270</v>
      </c>
      <c r="J4526" s="561" t="s">
        <v>7063</v>
      </c>
      <c r="K4526" s="562" t="s">
        <v>8258</v>
      </c>
      <c r="L4526" s="561" t="s">
        <v>25</v>
      </c>
    </row>
    <row r="4527" spans="1:12" x14ac:dyDescent="0.25">
      <c r="A4527" s="561" t="s">
        <v>3412</v>
      </c>
      <c r="B4527" s="561" t="s">
        <v>3413</v>
      </c>
      <c r="C4527" s="561" t="s">
        <v>2763</v>
      </c>
      <c r="D4527" s="561" t="s">
        <v>3655</v>
      </c>
      <c r="E4527" s="562" t="s">
        <v>22</v>
      </c>
      <c r="F4527" s="561" t="s">
        <v>22</v>
      </c>
      <c r="G4527" s="561" t="s">
        <v>31377</v>
      </c>
      <c r="H4527" s="561" t="s">
        <v>4585</v>
      </c>
      <c r="I4527" s="561" t="s">
        <v>23270</v>
      </c>
      <c r="J4527" s="561" t="s">
        <v>7063</v>
      </c>
      <c r="K4527" s="562" t="s">
        <v>31378</v>
      </c>
      <c r="L4527" s="561" t="s">
        <v>25</v>
      </c>
    </row>
    <row r="4528" spans="1:12" x14ac:dyDescent="0.25">
      <c r="A4528" s="561" t="s">
        <v>3412</v>
      </c>
      <c r="B4528" s="561" t="s">
        <v>3413</v>
      </c>
      <c r="C4528" s="561" t="s">
        <v>2763</v>
      </c>
      <c r="D4528" s="561" t="s">
        <v>3655</v>
      </c>
      <c r="E4528" s="562" t="s">
        <v>22</v>
      </c>
      <c r="F4528" s="561" t="s">
        <v>22</v>
      </c>
      <c r="G4528" s="561" t="s">
        <v>31379</v>
      </c>
      <c r="H4528" s="561" t="s">
        <v>4586</v>
      </c>
      <c r="I4528" s="561" t="s">
        <v>23270</v>
      </c>
      <c r="J4528" s="561" t="s">
        <v>7063</v>
      </c>
      <c r="K4528" s="562" t="s">
        <v>2437</v>
      </c>
      <c r="L4528" s="561" t="s">
        <v>25</v>
      </c>
    </row>
    <row r="4529" spans="1:12" x14ac:dyDescent="0.25">
      <c r="A4529" s="561" t="s">
        <v>3412</v>
      </c>
      <c r="B4529" s="561" t="s">
        <v>3413</v>
      </c>
      <c r="C4529" s="561" t="s">
        <v>2763</v>
      </c>
      <c r="D4529" s="561" t="s">
        <v>3655</v>
      </c>
      <c r="E4529" s="562" t="s">
        <v>22</v>
      </c>
      <c r="F4529" s="561" t="s">
        <v>22</v>
      </c>
      <c r="G4529" s="561" t="s">
        <v>31380</v>
      </c>
      <c r="H4529" s="561" t="s">
        <v>4587</v>
      </c>
      <c r="I4529" s="561" t="s">
        <v>23270</v>
      </c>
      <c r="J4529" s="561" t="s">
        <v>7063</v>
      </c>
      <c r="K4529" s="562" t="s">
        <v>8553</v>
      </c>
      <c r="L4529" s="561" t="s">
        <v>25</v>
      </c>
    </row>
    <row r="4530" spans="1:12" x14ac:dyDescent="0.25">
      <c r="A4530" s="561" t="s">
        <v>3412</v>
      </c>
      <c r="B4530" s="561" t="s">
        <v>3413</v>
      </c>
      <c r="C4530" s="561" t="s">
        <v>2763</v>
      </c>
      <c r="D4530" s="561" t="s">
        <v>3655</v>
      </c>
      <c r="E4530" s="562" t="s">
        <v>22</v>
      </c>
      <c r="F4530" s="561" t="s">
        <v>22</v>
      </c>
      <c r="G4530" s="561" t="s">
        <v>31381</v>
      </c>
      <c r="H4530" s="561" t="s">
        <v>4589</v>
      </c>
      <c r="I4530" s="561" t="s">
        <v>23270</v>
      </c>
      <c r="J4530" s="561" t="s">
        <v>7063</v>
      </c>
      <c r="K4530" s="562" t="s">
        <v>8652</v>
      </c>
      <c r="L4530" s="561" t="s">
        <v>25</v>
      </c>
    </row>
    <row r="4531" spans="1:12" x14ac:dyDescent="0.25">
      <c r="A4531" s="561" t="s">
        <v>3412</v>
      </c>
      <c r="B4531" s="561" t="s">
        <v>3413</v>
      </c>
      <c r="C4531" s="561" t="s">
        <v>2763</v>
      </c>
      <c r="D4531" s="561" t="s">
        <v>3655</v>
      </c>
      <c r="E4531" s="562" t="s">
        <v>22</v>
      </c>
      <c r="F4531" s="561" t="s">
        <v>22</v>
      </c>
      <c r="G4531" s="561" t="s">
        <v>31382</v>
      </c>
      <c r="H4531" s="561" t="s">
        <v>4590</v>
      </c>
      <c r="I4531" s="561" t="s">
        <v>23270</v>
      </c>
      <c r="J4531" s="561" t="s">
        <v>7063</v>
      </c>
      <c r="K4531" s="562" t="s">
        <v>4259</v>
      </c>
      <c r="L4531" s="561" t="s">
        <v>25</v>
      </c>
    </row>
    <row r="4532" spans="1:12" x14ac:dyDescent="0.25">
      <c r="A4532" s="561" t="s">
        <v>3412</v>
      </c>
      <c r="B4532" s="561" t="s">
        <v>3413</v>
      </c>
      <c r="C4532" s="561" t="s">
        <v>2763</v>
      </c>
      <c r="D4532" s="561" t="s">
        <v>3655</v>
      </c>
      <c r="E4532" s="562" t="s">
        <v>22</v>
      </c>
      <c r="F4532" s="561" t="s">
        <v>22</v>
      </c>
      <c r="G4532" s="561" t="s">
        <v>31383</v>
      </c>
      <c r="H4532" s="561" t="s">
        <v>4591</v>
      </c>
      <c r="I4532" s="561" t="s">
        <v>23270</v>
      </c>
      <c r="J4532" s="561" t="s">
        <v>7063</v>
      </c>
      <c r="K4532" s="562" t="s">
        <v>31384</v>
      </c>
      <c r="L4532" s="561" t="s">
        <v>25</v>
      </c>
    </row>
    <row r="4533" spans="1:12" x14ac:dyDescent="0.25">
      <c r="A4533" s="561" t="s">
        <v>3412</v>
      </c>
      <c r="B4533" s="561" t="s">
        <v>3413</v>
      </c>
      <c r="C4533" s="561" t="s">
        <v>2763</v>
      </c>
      <c r="D4533" s="561" t="s">
        <v>3655</v>
      </c>
      <c r="E4533" s="562" t="s">
        <v>22</v>
      </c>
      <c r="F4533" s="561" t="s">
        <v>22</v>
      </c>
      <c r="G4533" s="561" t="s">
        <v>31385</v>
      </c>
      <c r="H4533" s="561" t="s">
        <v>4592</v>
      </c>
      <c r="I4533" s="561" t="s">
        <v>23270</v>
      </c>
      <c r="J4533" s="561" t="s">
        <v>7063</v>
      </c>
      <c r="K4533" s="562" t="s">
        <v>31386</v>
      </c>
      <c r="L4533" s="561" t="s">
        <v>25</v>
      </c>
    </row>
    <row r="4534" spans="1:12" x14ac:dyDescent="0.25">
      <c r="A4534" s="561" t="s">
        <v>3412</v>
      </c>
      <c r="B4534" s="561" t="s">
        <v>3413</v>
      </c>
      <c r="C4534" s="561" t="s">
        <v>2763</v>
      </c>
      <c r="D4534" s="561" t="s">
        <v>3655</v>
      </c>
      <c r="E4534" s="562" t="s">
        <v>22</v>
      </c>
      <c r="F4534" s="561" t="s">
        <v>22</v>
      </c>
      <c r="G4534" s="561" t="s">
        <v>31387</v>
      </c>
      <c r="H4534" s="561" t="s">
        <v>4593</v>
      </c>
      <c r="I4534" s="561" t="s">
        <v>23270</v>
      </c>
      <c r="J4534" s="561" t="s">
        <v>7063</v>
      </c>
      <c r="K4534" s="562" t="s">
        <v>31388</v>
      </c>
      <c r="L4534" s="561" t="s">
        <v>25</v>
      </c>
    </row>
    <row r="4535" spans="1:12" x14ac:dyDescent="0.25">
      <c r="A4535" s="561" t="s">
        <v>3412</v>
      </c>
      <c r="B4535" s="561" t="s">
        <v>3413</v>
      </c>
      <c r="C4535" s="561" t="s">
        <v>2763</v>
      </c>
      <c r="D4535" s="561" t="s">
        <v>3655</v>
      </c>
      <c r="E4535" s="562" t="s">
        <v>22</v>
      </c>
      <c r="F4535" s="561" t="s">
        <v>22</v>
      </c>
      <c r="G4535" s="561" t="s">
        <v>31389</v>
      </c>
      <c r="H4535" s="561" t="s">
        <v>4594</v>
      </c>
      <c r="I4535" s="561" t="s">
        <v>23270</v>
      </c>
      <c r="J4535" s="561" t="s">
        <v>7063</v>
      </c>
      <c r="K4535" s="562" t="s">
        <v>31390</v>
      </c>
      <c r="L4535" s="561" t="s">
        <v>25</v>
      </c>
    </row>
    <row r="4536" spans="1:12" x14ac:dyDescent="0.25">
      <c r="A4536" s="561" t="s">
        <v>3412</v>
      </c>
      <c r="B4536" s="561" t="s">
        <v>3413</v>
      </c>
      <c r="C4536" s="561" t="s">
        <v>2763</v>
      </c>
      <c r="D4536" s="561" t="s">
        <v>3655</v>
      </c>
      <c r="E4536" s="562" t="s">
        <v>22</v>
      </c>
      <c r="F4536" s="561" t="s">
        <v>22</v>
      </c>
      <c r="G4536" s="561" t="s">
        <v>31391</v>
      </c>
      <c r="H4536" s="561" t="s">
        <v>4595</v>
      </c>
      <c r="I4536" s="561" t="s">
        <v>23270</v>
      </c>
      <c r="J4536" s="561" t="s">
        <v>7063</v>
      </c>
      <c r="K4536" s="562" t="s">
        <v>7837</v>
      </c>
      <c r="L4536" s="561" t="s">
        <v>25</v>
      </c>
    </row>
    <row r="4537" spans="1:12" x14ac:dyDescent="0.25">
      <c r="A4537" s="561" t="s">
        <v>3412</v>
      </c>
      <c r="B4537" s="561" t="s">
        <v>3413</v>
      </c>
      <c r="C4537" s="561" t="s">
        <v>2763</v>
      </c>
      <c r="D4537" s="561" t="s">
        <v>3655</v>
      </c>
      <c r="E4537" s="562" t="s">
        <v>22</v>
      </c>
      <c r="F4537" s="561" t="s">
        <v>22</v>
      </c>
      <c r="G4537" s="561" t="s">
        <v>31392</v>
      </c>
      <c r="H4537" s="561" t="s">
        <v>4596</v>
      </c>
      <c r="I4537" s="561" t="s">
        <v>23270</v>
      </c>
      <c r="J4537" s="561" t="s">
        <v>7063</v>
      </c>
      <c r="K4537" s="562" t="s">
        <v>2744</v>
      </c>
      <c r="L4537" s="561" t="s">
        <v>25</v>
      </c>
    </row>
    <row r="4538" spans="1:12" x14ac:dyDescent="0.25">
      <c r="A4538" s="561" t="s">
        <v>3412</v>
      </c>
      <c r="B4538" s="561" t="s">
        <v>3413</v>
      </c>
      <c r="C4538" s="561" t="s">
        <v>2763</v>
      </c>
      <c r="D4538" s="561" t="s">
        <v>3655</v>
      </c>
      <c r="E4538" s="562" t="s">
        <v>22</v>
      </c>
      <c r="F4538" s="561" t="s">
        <v>22</v>
      </c>
      <c r="G4538" s="561" t="s">
        <v>31393</v>
      </c>
      <c r="H4538" s="561" t="s">
        <v>4597</v>
      </c>
      <c r="I4538" s="561" t="s">
        <v>23270</v>
      </c>
      <c r="J4538" s="561" t="s">
        <v>7063</v>
      </c>
      <c r="K4538" s="562" t="s">
        <v>8364</v>
      </c>
      <c r="L4538" s="561" t="s">
        <v>25</v>
      </c>
    </row>
    <row r="4539" spans="1:12" x14ac:dyDescent="0.25">
      <c r="A4539" s="561" t="s">
        <v>3412</v>
      </c>
      <c r="B4539" s="561" t="s">
        <v>3413</v>
      </c>
      <c r="C4539" s="561" t="s">
        <v>2763</v>
      </c>
      <c r="D4539" s="561" t="s">
        <v>3655</v>
      </c>
      <c r="E4539" s="562" t="s">
        <v>22</v>
      </c>
      <c r="F4539" s="561" t="s">
        <v>22</v>
      </c>
      <c r="G4539" s="561" t="s">
        <v>31394</v>
      </c>
      <c r="H4539" s="561" t="s">
        <v>4599</v>
      </c>
      <c r="I4539" s="561" t="s">
        <v>23270</v>
      </c>
      <c r="J4539" s="561" t="s">
        <v>7063</v>
      </c>
      <c r="K4539" s="562" t="s">
        <v>2426</v>
      </c>
      <c r="L4539" s="561" t="s">
        <v>25</v>
      </c>
    </row>
    <row r="4540" spans="1:12" x14ac:dyDescent="0.25">
      <c r="A4540" s="561" t="s">
        <v>3412</v>
      </c>
      <c r="B4540" s="561" t="s">
        <v>3413</v>
      </c>
      <c r="C4540" s="561" t="s">
        <v>2763</v>
      </c>
      <c r="D4540" s="561" t="s">
        <v>3655</v>
      </c>
      <c r="E4540" s="562" t="s">
        <v>22</v>
      </c>
      <c r="F4540" s="561" t="s">
        <v>22</v>
      </c>
      <c r="G4540" s="561" t="s">
        <v>31395</v>
      </c>
      <c r="H4540" s="561" t="s">
        <v>4601</v>
      </c>
      <c r="I4540" s="561" t="s">
        <v>23270</v>
      </c>
      <c r="J4540" s="561" t="s">
        <v>7063</v>
      </c>
      <c r="K4540" s="562" t="s">
        <v>8076</v>
      </c>
      <c r="L4540" s="561" t="s">
        <v>25</v>
      </c>
    </row>
    <row r="4541" spans="1:12" x14ac:dyDescent="0.25">
      <c r="A4541" s="561" t="s">
        <v>3412</v>
      </c>
      <c r="B4541" s="561" t="s">
        <v>3413</v>
      </c>
      <c r="C4541" s="561" t="s">
        <v>2763</v>
      </c>
      <c r="D4541" s="561" t="s">
        <v>3655</v>
      </c>
      <c r="E4541" s="562" t="s">
        <v>22</v>
      </c>
      <c r="F4541" s="561" t="s">
        <v>22</v>
      </c>
      <c r="G4541" s="561" t="s">
        <v>31396</v>
      </c>
      <c r="H4541" s="561" t="s">
        <v>4602</v>
      </c>
      <c r="I4541" s="561" t="s">
        <v>23270</v>
      </c>
      <c r="J4541" s="561" t="s">
        <v>7063</v>
      </c>
      <c r="K4541" s="562" t="s">
        <v>31397</v>
      </c>
      <c r="L4541" s="561" t="s">
        <v>25</v>
      </c>
    </row>
    <row r="4542" spans="1:12" x14ac:dyDescent="0.25">
      <c r="A4542" s="561" t="s">
        <v>3412</v>
      </c>
      <c r="B4542" s="561" t="s">
        <v>3413</v>
      </c>
      <c r="C4542" s="561" t="s">
        <v>2763</v>
      </c>
      <c r="D4542" s="561" t="s">
        <v>3655</v>
      </c>
      <c r="E4542" s="562" t="s">
        <v>22</v>
      </c>
      <c r="F4542" s="561" t="s">
        <v>22</v>
      </c>
      <c r="G4542" s="561" t="s">
        <v>31398</v>
      </c>
      <c r="H4542" s="561" t="s">
        <v>4603</v>
      </c>
      <c r="I4542" s="561" t="s">
        <v>23270</v>
      </c>
      <c r="J4542" s="561" t="s">
        <v>7063</v>
      </c>
      <c r="K4542" s="562" t="s">
        <v>7281</v>
      </c>
      <c r="L4542" s="561" t="s">
        <v>25</v>
      </c>
    </row>
    <row r="4543" spans="1:12" x14ac:dyDescent="0.25">
      <c r="A4543" s="561" t="s">
        <v>3412</v>
      </c>
      <c r="B4543" s="561" t="s">
        <v>3413</v>
      </c>
      <c r="C4543" s="561" t="s">
        <v>2763</v>
      </c>
      <c r="D4543" s="561" t="s">
        <v>3655</v>
      </c>
      <c r="E4543" s="562" t="s">
        <v>22</v>
      </c>
      <c r="F4543" s="561" t="s">
        <v>22</v>
      </c>
      <c r="G4543" s="561" t="s">
        <v>31399</v>
      </c>
      <c r="H4543" s="561" t="s">
        <v>4605</v>
      </c>
      <c r="I4543" s="561" t="s">
        <v>23270</v>
      </c>
      <c r="J4543" s="561" t="s">
        <v>7063</v>
      </c>
      <c r="K4543" s="562" t="s">
        <v>31400</v>
      </c>
      <c r="L4543" s="561" t="s">
        <v>25</v>
      </c>
    </row>
    <row r="4544" spans="1:12" x14ac:dyDescent="0.25">
      <c r="A4544" s="561" t="s">
        <v>3412</v>
      </c>
      <c r="B4544" s="561" t="s">
        <v>3413</v>
      </c>
      <c r="C4544" s="561" t="s">
        <v>2763</v>
      </c>
      <c r="D4544" s="561" t="s">
        <v>3655</v>
      </c>
      <c r="E4544" s="562" t="s">
        <v>22</v>
      </c>
      <c r="F4544" s="561" t="s">
        <v>22</v>
      </c>
      <c r="G4544" s="561" t="s">
        <v>31401</v>
      </c>
      <c r="H4544" s="561" t="s">
        <v>4607</v>
      </c>
      <c r="I4544" s="561" t="s">
        <v>23270</v>
      </c>
      <c r="J4544" s="561" t="s">
        <v>7063</v>
      </c>
      <c r="K4544" s="562" t="s">
        <v>31402</v>
      </c>
      <c r="L4544" s="561" t="s">
        <v>25</v>
      </c>
    </row>
    <row r="4545" spans="1:12" x14ac:dyDescent="0.25">
      <c r="A4545" s="561" t="s">
        <v>3412</v>
      </c>
      <c r="B4545" s="561" t="s">
        <v>3413</v>
      </c>
      <c r="C4545" s="561" t="s">
        <v>2763</v>
      </c>
      <c r="D4545" s="561" t="s">
        <v>3655</v>
      </c>
      <c r="E4545" s="562" t="s">
        <v>22</v>
      </c>
      <c r="F4545" s="561" t="s">
        <v>22</v>
      </c>
      <c r="G4545" s="561" t="s">
        <v>31403</v>
      </c>
      <c r="H4545" s="561" t="s">
        <v>4608</v>
      </c>
      <c r="I4545" s="561" t="s">
        <v>23270</v>
      </c>
      <c r="J4545" s="561" t="s">
        <v>7063</v>
      </c>
      <c r="K4545" s="562" t="s">
        <v>31404</v>
      </c>
      <c r="L4545" s="561" t="s">
        <v>25</v>
      </c>
    </row>
    <row r="4546" spans="1:12" x14ac:dyDescent="0.25">
      <c r="A4546" s="561" t="s">
        <v>3412</v>
      </c>
      <c r="B4546" s="561" t="s">
        <v>3413</v>
      </c>
      <c r="C4546" s="561" t="s">
        <v>2763</v>
      </c>
      <c r="D4546" s="561" t="s">
        <v>3655</v>
      </c>
      <c r="E4546" s="562" t="s">
        <v>22</v>
      </c>
      <c r="F4546" s="561" t="s">
        <v>22</v>
      </c>
      <c r="G4546" s="561" t="s">
        <v>31405</v>
      </c>
      <c r="H4546" s="561" t="s">
        <v>4609</v>
      </c>
      <c r="I4546" s="561" t="s">
        <v>23270</v>
      </c>
      <c r="J4546" s="561" t="s">
        <v>7063</v>
      </c>
      <c r="K4546" s="562" t="s">
        <v>31406</v>
      </c>
      <c r="L4546" s="561" t="s">
        <v>25</v>
      </c>
    </row>
    <row r="4547" spans="1:12" x14ac:dyDescent="0.25">
      <c r="A4547" s="561" t="s">
        <v>3412</v>
      </c>
      <c r="B4547" s="561" t="s">
        <v>3413</v>
      </c>
      <c r="C4547" s="561" t="s">
        <v>2763</v>
      </c>
      <c r="D4547" s="561" t="s">
        <v>3655</v>
      </c>
      <c r="E4547" s="562" t="s">
        <v>22</v>
      </c>
      <c r="F4547" s="561" t="s">
        <v>22</v>
      </c>
      <c r="G4547" s="561" t="s">
        <v>31407</v>
      </c>
      <c r="H4547" s="561" t="s">
        <v>4610</v>
      </c>
      <c r="I4547" s="561" t="s">
        <v>23270</v>
      </c>
      <c r="J4547" s="561" t="s">
        <v>7063</v>
      </c>
      <c r="K4547" s="562" t="s">
        <v>2371</v>
      </c>
      <c r="L4547" s="561" t="s">
        <v>25</v>
      </c>
    </row>
    <row r="4548" spans="1:12" x14ac:dyDescent="0.25">
      <c r="A4548" s="561" t="s">
        <v>3412</v>
      </c>
      <c r="B4548" s="561" t="s">
        <v>3413</v>
      </c>
      <c r="C4548" s="561" t="s">
        <v>2763</v>
      </c>
      <c r="D4548" s="561" t="s">
        <v>3655</v>
      </c>
      <c r="E4548" s="562" t="s">
        <v>22</v>
      </c>
      <c r="F4548" s="561" t="s">
        <v>22</v>
      </c>
      <c r="G4548" s="561" t="s">
        <v>31408</v>
      </c>
      <c r="H4548" s="561" t="s">
        <v>4611</v>
      </c>
      <c r="I4548" s="561" t="s">
        <v>23270</v>
      </c>
      <c r="J4548" s="561" t="s">
        <v>7063</v>
      </c>
      <c r="K4548" s="562" t="s">
        <v>3667</v>
      </c>
      <c r="L4548" s="561" t="s">
        <v>25</v>
      </c>
    </row>
    <row r="4549" spans="1:12" x14ac:dyDescent="0.25">
      <c r="A4549" s="561" t="s">
        <v>3412</v>
      </c>
      <c r="B4549" s="561" t="s">
        <v>3413</v>
      </c>
      <c r="C4549" s="561" t="s">
        <v>2763</v>
      </c>
      <c r="D4549" s="561" t="s">
        <v>3655</v>
      </c>
      <c r="E4549" s="562" t="s">
        <v>22</v>
      </c>
      <c r="F4549" s="561" t="s">
        <v>22</v>
      </c>
      <c r="G4549" s="561" t="s">
        <v>31409</v>
      </c>
      <c r="H4549" s="561" t="s">
        <v>4613</v>
      </c>
      <c r="I4549" s="561" t="s">
        <v>23270</v>
      </c>
      <c r="J4549" s="561" t="s">
        <v>7063</v>
      </c>
      <c r="K4549" s="562" t="s">
        <v>168</v>
      </c>
      <c r="L4549" s="561" t="s">
        <v>25</v>
      </c>
    </row>
    <row r="4550" spans="1:12" x14ac:dyDescent="0.25">
      <c r="A4550" s="561" t="s">
        <v>3412</v>
      </c>
      <c r="B4550" s="561" t="s">
        <v>3413</v>
      </c>
      <c r="C4550" s="561" t="s">
        <v>2763</v>
      </c>
      <c r="D4550" s="561" t="s">
        <v>3655</v>
      </c>
      <c r="E4550" s="562" t="s">
        <v>22</v>
      </c>
      <c r="F4550" s="561" t="s">
        <v>22</v>
      </c>
      <c r="G4550" s="561" t="s">
        <v>31410</v>
      </c>
      <c r="H4550" s="561" t="s">
        <v>4614</v>
      </c>
      <c r="I4550" s="561" t="s">
        <v>23270</v>
      </c>
      <c r="J4550" s="561" t="s">
        <v>7063</v>
      </c>
      <c r="K4550" s="562" t="s">
        <v>31411</v>
      </c>
      <c r="L4550" s="561" t="s">
        <v>25</v>
      </c>
    </row>
    <row r="4551" spans="1:12" x14ac:dyDescent="0.25">
      <c r="A4551" s="561" t="s">
        <v>3412</v>
      </c>
      <c r="B4551" s="561" t="s">
        <v>3413</v>
      </c>
      <c r="C4551" s="561" t="s">
        <v>2763</v>
      </c>
      <c r="D4551" s="561" t="s">
        <v>3655</v>
      </c>
      <c r="E4551" s="562" t="s">
        <v>22</v>
      </c>
      <c r="F4551" s="561" t="s">
        <v>22</v>
      </c>
      <c r="G4551" s="561" t="s">
        <v>31412</v>
      </c>
      <c r="H4551" s="561" t="s">
        <v>4615</v>
      </c>
      <c r="I4551" s="561" t="s">
        <v>23270</v>
      </c>
      <c r="J4551" s="561" t="s">
        <v>7063</v>
      </c>
      <c r="K4551" s="562" t="s">
        <v>25503</v>
      </c>
      <c r="L4551" s="561" t="s">
        <v>25</v>
      </c>
    </row>
    <row r="4552" spans="1:12" x14ac:dyDescent="0.25">
      <c r="A4552" s="561" t="s">
        <v>3412</v>
      </c>
      <c r="B4552" s="561" t="s">
        <v>3413</v>
      </c>
      <c r="C4552" s="561" t="s">
        <v>2763</v>
      </c>
      <c r="D4552" s="561" t="s">
        <v>3655</v>
      </c>
      <c r="E4552" s="562" t="s">
        <v>22</v>
      </c>
      <c r="F4552" s="561" t="s">
        <v>22</v>
      </c>
      <c r="G4552" s="561" t="s">
        <v>31413</v>
      </c>
      <c r="H4552" s="561" t="s">
        <v>4616</v>
      </c>
      <c r="I4552" s="561" t="s">
        <v>23270</v>
      </c>
      <c r="J4552" s="561" t="s">
        <v>7063</v>
      </c>
      <c r="K4552" s="562" t="s">
        <v>7245</v>
      </c>
      <c r="L4552" s="561" t="s">
        <v>25</v>
      </c>
    </row>
    <row r="4553" spans="1:12" x14ac:dyDescent="0.25">
      <c r="A4553" s="561" t="s">
        <v>3412</v>
      </c>
      <c r="B4553" s="561" t="s">
        <v>3413</v>
      </c>
      <c r="C4553" s="561" t="s">
        <v>2763</v>
      </c>
      <c r="D4553" s="561" t="s">
        <v>3655</v>
      </c>
      <c r="E4553" s="562" t="s">
        <v>22</v>
      </c>
      <c r="F4553" s="561" t="s">
        <v>22</v>
      </c>
      <c r="G4553" s="561" t="s">
        <v>31414</v>
      </c>
      <c r="H4553" s="561" t="s">
        <v>4617</v>
      </c>
      <c r="I4553" s="561" t="s">
        <v>23270</v>
      </c>
      <c r="J4553" s="561" t="s">
        <v>7063</v>
      </c>
      <c r="K4553" s="562" t="s">
        <v>31415</v>
      </c>
      <c r="L4553" s="561" t="s">
        <v>25</v>
      </c>
    </row>
    <row r="4554" spans="1:12" x14ac:dyDescent="0.25">
      <c r="A4554" s="561" t="s">
        <v>3412</v>
      </c>
      <c r="B4554" s="561" t="s">
        <v>3413</v>
      </c>
      <c r="C4554" s="561" t="s">
        <v>2763</v>
      </c>
      <c r="D4554" s="561" t="s">
        <v>3655</v>
      </c>
      <c r="E4554" s="562" t="s">
        <v>22</v>
      </c>
      <c r="F4554" s="561" t="s">
        <v>22</v>
      </c>
      <c r="G4554" s="561" t="s">
        <v>31416</v>
      </c>
      <c r="H4554" s="561" t="s">
        <v>4618</v>
      </c>
      <c r="I4554" s="561" t="s">
        <v>23270</v>
      </c>
      <c r="J4554" s="561" t="s">
        <v>7063</v>
      </c>
      <c r="K4554" s="562" t="s">
        <v>31417</v>
      </c>
      <c r="L4554" s="561" t="s">
        <v>25</v>
      </c>
    </row>
    <row r="4555" spans="1:12" x14ac:dyDescent="0.25">
      <c r="A4555" s="561" t="s">
        <v>3412</v>
      </c>
      <c r="B4555" s="561" t="s">
        <v>3413</v>
      </c>
      <c r="C4555" s="561" t="s">
        <v>2763</v>
      </c>
      <c r="D4555" s="561" t="s">
        <v>3655</v>
      </c>
      <c r="E4555" s="562" t="s">
        <v>22</v>
      </c>
      <c r="F4555" s="561" t="s">
        <v>22</v>
      </c>
      <c r="G4555" s="561" t="s">
        <v>31418</v>
      </c>
      <c r="H4555" s="561" t="s">
        <v>4619</v>
      </c>
      <c r="I4555" s="561" t="s">
        <v>23270</v>
      </c>
      <c r="J4555" s="561" t="s">
        <v>7063</v>
      </c>
      <c r="K4555" s="562" t="s">
        <v>8670</v>
      </c>
      <c r="L4555" s="561" t="s">
        <v>25</v>
      </c>
    </row>
    <row r="4556" spans="1:12" x14ac:dyDescent="0.25">
      <c r="A4556" s="561" t="s">
        <v>3412</v>
      </c>
      <c r="B4556" s="561" t="s">
        <v>3413</v>
      </c>
      <c r="C4556" s="561" t="s">
        <v>2763</v>
      </c>
      <c r="D4556" s="561" t="s">
        <v>3655</v>
      </c>
      <c r="E4556" s="562" t="s">
        <v>22</v>
      </c>
      <c r="F4556" s="561" t="s">
        <v>22</v>
      </c>
      <c r="G4556" s="561" t="s">
        <v>31419</v>
      </c>
      <c r="H4556" s="561" t="s">
        <v>4620</v>
      </c>
      <c r="I4556" s="561" t="s">
        <v>23270</v>
      </c>
      <c r="J4556" s="561" t="s">
        <v>7063</v>
      </c>
      <c r="K4556" s="562" t="s">
        <v>7991</v>
      </c>
      <c r="L4556" s="561" t="s">
        <v>25</v>
      </c>
    </row>
    <row r="4557" spans="1:12" x14ac:dyDescent="0.25">
      <c r="A4557" s="561" t="s">
        <v>3412</v>
      </c>
      <c r="B4557" s="561" t="s">
        <v>3413</v>
      </c>
      <c r="C4557" s="561" t="s">
        <v>2763</v>
      </c>
      <c r="D4557" s="561" t="s">
        <v>3655</v>
      </c>
      <c r="E4557" s="562" t="s">
        <v>22</v>
      </c>
      <c r="F4557" s="561" t="s">
        <v>22</v>
      </c>
      <c r="G4557" s="561" t="s">
        <v>31420</v>
      </c>
      <c r="H4557" s="561" t="s">
        <v>4621</v>
      </c>
      <c r="I4557" s="561" t="s">
        <v>23270</v>
      </c>
      <c r="J4557" s="561" t="s">
        <v>7063</v>
      </c>
      <c r="K4557" s="562" t="s">
        <v>31421</v>
      </c>
      <c r="L4557" s="561" t="s">
        <v>25</v>
      </c>
    </row>
    <row r="4558" spans="1:12" x14ac:dyDescent="0.25">
      <c r="A4558" s="561" t="s">
        <v>3412</v>
      </c>
      <c r="B4558" s="561" t="s">
        <v>3413</v>
      </c>
      <c r="C4558" s="561" t="s">
        <v>2763</v>
      </c>
      <c r="D4558" s="561" t="s">
        <v>3655</v>
      </c>
      <c r="E4558" s="562" t="s">
        <v>22</v>
      </c>
      <c r="F4558" s="561" t="s">
        <v>22</v>
      </c>
      <c r="G4558" s="561" t="s">
        <v>31422</v>
      </c>
      <c r="H4558" s="561" t="s">
        <v>4623</v>
      </c>
      <c r="I4558" s="561" t="s">
        <v>23270</v>
      </c>
      <c r="J4558" s="561" t="s">
        <v>7063</v>
      </c>
      <c r="K4558" s="562" t="s">
        <v>8283</v>
      </c>
      <c r="L4558" s="561" t="s">
        <v>25</v>
      </c>
    </row>
    <row r="4559" spans="1:12" x14ac:dyDescent="0.25">
      <c r="A4559" s="561" t="s">
        <v>3412</v>
      </c>
      <c r="B4559" s="561" t="s">
        <v>3413</v>
      </c>
      <c r="C4559" s="561" t="s">
        <v>2763</v>
      </c>
      <c r="D4559" s="561" t="s">
        <v>3655</v>
      </c>
      <c r="E4559" s="562" t="s">
        <v>22</v>
      </c>
      <c r="F4559" s="561" t="s">
        <v>22</v>
      </c>
      <c r="G4559" s="561" t="s">
        <v>31423</v>
      </c>
      <c r="H4559" s="561" t="s">
        <v>4624</v>
      </c>
      <c r="I4559" s="561" t="s">
        <v>23270</v>
      </c>
      <c r="J4559" s="561" t="s">
        <v>7063</v>
      </c>
      <c r="K4559" s="562" t="s">
        <v>31424</v>
      </c>
      <c r="L4559" s="561" t="s">
        <v>25</v>
      </c>
    </row>
    <row r="4560" spans="1:12" x14ac:dyDescent="0.25">
      <c r="A4560" s="561" t="s">
        <v>3412</v>
      </c>
      <c r="B4560" s="561" t="s">
        <v>3413</v>
      </c>
      <c r="C4560" s="561" t="s">
        <v>2763</v>
      </c>
      <c r="D4560" s="561" t="s">
        <v>3655</v>
      </c>
      <c r="E4560" s="562" t="s">
        <v>22</v>
      </c>
      <c r="F4560" s="561" t="s">
        <v>22</v>
      </c>
      <c r="G4560" s="561" t="s">
        <v>31425</v>
      </c>
      <c r="H4560" s="561" t="s">
        <v>4626</v>
      </c>
      <c r="I4560" s="561" t="s">
        <v>23270</v>
      </c>
      <c r="J4560" s="561" t="s">
        <v>7063</v>
      </c>
      <c r="K4560" s="562" t="s">
        <v>7412</v>
      </c>
      <c r="L4560" s="561" t="s">
        <v>25</v>
      </c>
    </row>
    <row r="4561" spans="1:12" x14ac:dyDescent="0.25">
      <c r="A4561" s="561" t="s">
        <v>3412</v>
      </c>
      <c r="B4561" s="561" t="s">
        <v>3413</v>
      </c>
      <c r="C4561" s="561" t="s">
        <v>2763</v>
      </c>
      <c r="D4561" s="561" t="s">
        <v>3655</v>
      </c>
      <c r="E4561" s="562" t="s">
        <v>22</v>
      </c>
      <c r="F4561" s="561" t="s">
        <v>22</v>
      </c>
      <c r="G4561" s="561" t="s">
        <v>31426</v>
      </c>
      <c r="H4561" s="561" t="s">
        <v>4628</v>
      </c>
      <c r="I4561" s="561" t="s">
        <v>23270</v>
      </c>
      <c r="J4561" s="561" t="s">
        <v>7063</v>
      </c>
      <c r="K4561" s="562" t="s">
        <v>31427</v>
      </c>
      <c r="L4561" s="561" t="s">
        <v>25</v>
      </c>
    </row>
    <row r="4562" spans="1:12" x14ac:dyDescent="0.25">
      <c r="A4562" s="561" t="s">
        <v>3412</v>
      </c>
      <c r="B4562" s="561" t="s">
        <v>3413</v>
      </c>
      <c r="C4562" s="561" t="s">
        <v>2763</v>
      </c>
      <c r="D4562" s="561" t="s">
        <v>3655</v>
      </c>
      <c r="E4562" s="562" t="s">
        <v>22</v>
      </c>
      <c r="F4562" s="561" t="s">
        <v>22</v>
      </c>
      <c r="G4562" s="561" t="s">
        <v>31428</v>
      </c>
      <c r="H4562" s="561" t="s">
        <v>4629</v>
      </c>
      <c r="I4562" s="561" t="s">
        <v>23270</v>
      </c>
      <c r="J4562" s="561" t="s">
        <v>7063</v>
      </c>
      <c r="K4562" s="562" t="s">
        <v>8454</v>
      </c>
      <c r="L4562" s="561" t="s">
        <v>25</v>
      </c>
    </row>
    <row r="4563" spans="1:12" x14ac:dyDescent="0.25">
      <c r="A4563" s="561" t="s">
        <v>3412</v>
      </c>
      <c r="B4563" s="561" t="s">
        <v>3413</v>
      </c>
      <c r="C4563" s="561" t="s">
        <v>2763</v>
      </c>
      <c r="D4563" s="561" t="s">
        <v>3655</v>
      </c>
      <c r="E4563" s="562" t="s">
        <v>22</v>
      </c>
      <c r="F4563" s="561" t="s">
        <v>22</v>
      </c>
      <c r="G4563" s="561" t="s">
        <v>31429</v>
      </c>
      <c r="H4563" s="561" t="s">
        <v>4630</v>
      </c>
      <c r="I4563" s="561" t="s">
        <v>23270</v>
      </c>
      <c r="J4563" s="561" t="s">
        <v>7063</v>
      </c>
      <c r="K4563" s="562" t="s">
        <v>31430</v>
      </c>
      <c r="L4563" s="561" t="s">
        <v>25</v>
      </c>
    </row>
    <row r="4564" spans="1:12" x14ac:dyDescent="0.25">
      <c r="A4564" s="561" t="s">
        <v>3412</v>
      </c>
      <c r="B4564" s="561" t="s">
        <v>3413</v>
      </c>
      <c r="C4564" s="561" t="s">
        <v>2763</v>
      </c>
      <c r="D4564" s="561" t="s">
        <v>3655</v>
      </c>
      <c r="E4564" s="562" t="s">
        <v>22</v>
      </c>
      <c r="F4564" s="561" t="s">
        <v>22</v>
      </c>
      <c r="G4564" s="561" t="s">
        <v>31431</v>
      </c>
      <c r="H4564" s="561" t="s">
        <v>4631</v>
      </c>
      <c r="I4564" s="561" t="s">
        <v>23270</v>
      </c>
      <c r="J4564" s="561" t="s">
        <v>7063</v>
      </c>
      <c r="K4564" s="562" t="s">
        <v>31432</v>
      </c>
      <c r="L4564" s="561" t="s">
        <v>25</v>
      </c>
    </row>
    <row r="4565" spans="1:12" x14ac:dyDescent="0.25">
      <c r="A4565" s="561" t="s">
        <v>3412</v>
      </c>
      <c r="B4565" s="561" t="s">
        <v>3413</v>
      </c>
      <c r="C4565" s="561" t="s">
        <v>2763</v>
      </c>
      <c r="D4565" s="561" t="s">
        <v>3655</v>
      </c>
      <c r="E4565" s="562" t="s">
        <v>22</v>
      </c>
      <c r="F4565" s="561" t="s">
        <v>22</v>
      </c>
      <c r="G4565" s="561" t="s">
        <v>31433</v>
      </c>
      <c r="H4565" s="561" t="s">
        <v>4632</v>
      </c>
      <c r="I4565" s="561" t="s">
        <v>23270</v>
      </c>
      <c r="J4565" s="561" t="s">
        <v>7063</v>
      </c>
      <c r="K4565" s="562" t="s">
        <v>31434</v>
      </c>
      <c r="L4565" s="561" t="s">
        <v>25</v>
      </c>
    </row>
    <row r="4566" spans="1:12" x14ac:dyDescent="0.25">
      <c r="A4566" s="561" t="s">
        <v>3412</v>
      </c>
      <c r="B4566" s="561" t="s">
        <v>3413</v>
      </c>
      <c r="C4566" s="561" t="s">
        <v>2763</v>
      </c>
      <c r="D4566" s="561" t="s">
        <v>3655</v>
      </c>
      <c r="E4566" s="562" t="s">
        <v>22</v>
      </c>
      <c r="F4566" s="561" t="s">
        <v>22</v>
      </c>
      <c r="G4566" s="561" t="s">
        <v>31435</v>
      </c>
      <c r="H4566" s="561" t="s">
        <v>4633</v>
      </c>
      <c r="I4566" s="561" t="s">
        <v>23270</v>
      </c>
      <c r="J4566" s="561" t="s">
        <v>7063</v>
      </c>
      <c r="K4566" s="562" t="s">
        <v>31436</v>
      </c>
      <c r="L4566" s="561" t="s">
        <v>25</v>
      </c>
    </row>
    <row r="4567" spans="1:12" x14ac:dyDescent="0.25">
      <c r="A4567" s="561" t="s">
        <v>3412</v>
      </c>
      <c r="B4567" s="561" t="s">
        <v>3413</v>
      </c>
      <c r="C4567" s="561" t="s">
        <v>2763</v>
      </c>
      <c r="D4567" s="561" t="s">
        <v>3655</v>
      </c>
      <c r="E4567" s="562" t="s">
        <v>22</v>
      </c>
      <c r="F4567" s="561" t="s">
        <v>22</v>
      </c>
      <c r="G4567" s="561" t="s">
        <v>31437</v>
      </c>
      <c r="H4567" s="561" t="s">
        <v>4634</v>
      </c>
      <c r="I4567" s="561" t="s">
        <v>23270</v>
      </c>
      <c r="J4567" s="561" t="s">
        <v>7063</v>
      </c>
      <c r="K4567" s="562" t="s">
        <v>31438</v>
      </c>
      <c r="L4567" s="561" t="s">
        <v>25</v>
      </c>
    </row>
    <row r="4568" spans="1:12" x14ac:dyDescent="0.25">
      <c r="A4568" s="561" t="s">
        <v>3412</v>
      </c>
      <c r="B4568" s="561" t="s">
        <v>3413</v>
      </c>
      <c r="C4568" s="561" t="s">
        <v>2763</v>
      </c>
      <c r="D4568" s="561" t="s">
        <v>3655</v>
      </c>
      <c r="E4568" s="562" t="s">
        <v>22</v>
      </c>
      <c r="F4568" s="561" t="s">
        <v>22</v>
      </c>
      <c r="G4568" s="561" t="s">
        <v>31439</v>
      </c>
      <c r="H4568" s="561" t="s">
        <v>4635</v>
      </c>
      <c r="I4568" s="561" t="s">
        <v>23270</v>
      </c>
      <c r="J4568" s="561" t="s">
        <v>7063</v>
      </c>
      <c r="K4568" s="562" t="s">
        <v>31440</v>
      </c>
      <c r="L4568" s="561" t="s">
        <v>25</v>
      </c>
    </row>
    <row r="4569" spans="1:12" x14ac:dyDescent="0.25">
      <c r="A4569" s="561" t="s">
        <v>3412</v>
      </c>
      <c r="B4569" s="561" t="s">
        <v>3413</v>
      </c>
      <c r="C4569" s="561" t="s">
        <v>2763</v>
      </c>
      <c r="D4569" s="561" t="s">
        <v>3655</v>
      </c>
      <c r="E4569" s="562" t="s">
        <v>22</v>
      </c>
      <c r="F4569" s="561" t="s">
        <v>22</v>
      </c>
      <c r="G4569" s="561" t="s">
        <v>31441</v>
      </c>
      <c r="H4569" s="561" t="s">
        <v>4636</v>
      </c>
      <c r="I4569" s="561" t="s">
        <v>23270</v>
      </c>
      <c r="J4569" s="561" t="s">
        <v>7063</v>
      </c>
      <c r="K4569" s="562" t="s">
        <v>31442</v>
      </c>
      <c r="L4569" s="561" t="s">
        <v>25</v>
      </c>
    </row>
    <row r="4570" spans="1:12" x14ac:dyDescent="0.25">
      <c r="A4570" s="561" t="s">
        <v>3412</v>
      </c>
      <c r="B4570" s="561" t="s">
        <v>3413</v>
      </c>
      <c r="C4570" s="561" t="s">
        <v>2763</v>
      </c>
      <c r="D4570" s="561" t="s">
        <v>3655</v>
      </c>
      <c r="E4570" s="562" t="s">
        <v>22</v>
      </c>
      <c r="F4570" s="561" t="s">
        <v>22</v>
      </c>
      <c r="G4570" s="561" t="s">
        <v>31443</v>
      </c>
      <c r="H4570" s="561" t="s">
        <v>4637</v>
      </c>
      <c r="I4570" s="561" t="s">
        <v>23270</v>
      </c>
      <c r="J4570" s="561" t="s">
        <v>7063</v>
      </c>
      <c r="K4570" s="562" t="s">
        <v>31444</v>
      </c>
      <c r="L4570" s="561" t="s">
        <v>25</v>
      </c>
    </row>
    <row r="4571" spans="1:12" x14ac:dyDescent="0.25">
      <c r="A4571" s="561" t="s">
        <v>3412</v>
      </c>
      <c r="B4571" s="561" t="s">
        <v>3413</v>
      </c>
      <c r="C4571" s="561" t="s">
        <v>2763</v>
      </c>
      <c r="D4571" s="561" t="s">
        <v>3655</v>
      </c>
      <c r="E4571" s="562" t="s">
        <v>22</v>
      </c>
      <c r="F4571" s="561" t="s">
        <v>22</v>
      </c>
      <c r="G4571" s="561" t="s">
        <v>31445</v>
      </c>
      <c r="H4571" s="561" t="s">
        <v>4638</v>
      </c>
      <c r="I4571" s="561" t="s">
        <v>23270</v>
      </c>
      <c r="J4571" s="561" t="s">
        <v>7063</v>
      </c>
      <c r="K4571" s="562" t="s">
        <v>7422</v>
      </c>
      <c r="L4571" s="561" t="s">
        <v>25</v>
      </c>
    </row>
    <row r="4572" spans="1:12" x14ac:dyDescent="0.25">
      <c r="A4572" s="561" t="s">
        <v>3412</v>
      </c>
      <c r="B4572" s="561" t="s">
        <v>3413</v>
      </c>
      <c r="C4572" s="561" t="s">
        <v>2763</v>
      </c>
      <c r="D4572" s="561" t="s">
        <v>3655</v>
      </c>
      <c r="E4572" s="562" t="s">
        <v>22</v>
      </c>
      <c r="F4572" s="561" t="s">
        <v>22</v>
      </c>
      <c r="G4572" s="561" t="s">
        <v>31446</v>
      </c>
      <c r="H4572" s="561" t="s">
        <v>4639</v>
      </c>
      <c r="I4572" s="561" t="s">
        <v>23270</v>
      </c>
      <c r="J4572" s="561" t="s">
        <v>7063</v>
      </c>
      <c r="K4572" s="562" t="s">
        <v>7598</v>
      </c>
      <c r="L4572" s="561" t="s">
        <v>25</v>
      </c>
    </row>
    <row r="4573" spans="1:12" x14ac:dyDescent="0.25">
      <c r="A4573" s="561" t="s">
        <v>3412</v>
      </c>
      <c r="B4573" s="561" t="s">
        <v>3413</v>
      </c>
      <c r="C4573" s="561" t="s">
        <v>2763</v>
      </c>
      <c r="D4573" s="561" t="s">
        <v>3655</v>
      </c>
      <c r="E4573" s="562" t="s">
        <v>22</v>
      </c>
      <c r="F4573" s="561" t="s">
        <v>22</v>
      </c>
      <c r="G4573" s="561" t="s">
        <v>31447</v>
      </c>
      <c r="H4573" s="561" t="s">
        <v>4640</v>
      </c>
      <c r="I4573" s="561" t="s">
        <v>23270</v>
      </c>
      <c r="J4573" s="561" t="s">
        <v>7063</v>
      </c>
      <c r="K4573" s="562" t="s">
        <v>23322</v>
      </c>
      <c r="L4573" s="561" t="s">
        <v>25</v>
      </c>
    </row>
    <row r="4574" spans="1:12" x14ac:dyDescent="0.25">
      <c r="A4574" s="561" t="s">
        <v>3412</v>
      </c>
      <c r="B4574" s="561" t="s">
        <v>3413</v>
      </c>
      <c r="C4574" s="561" t="s">
        <v>2763</v>
      </c>
      <c r="D4574" s="561" t="s">
        <v>3655</v>
      </c>
      <c r="E4574" s="562" t="s">
        <v>22</v>
      </c>
      <c r="F4574" s="561" t="s">
        <v>22</v>
      </c>
      <c r="G4574" s="561" t="s">
        <v>31448</v>
      </c>
      <c r="H4574" s="561" t="s">
        <v>4641</v>
      </c>
      <c r="I4574" s="561" t="s">
        <v>23270</v>
      </c>
      <c r="J4574" s="561" t="s">
        <v>7063</v>
      </c>
      <c r="K4574" s="562" t="s">
        <v>4625</v>
      </c>
      <c r="L4574" s="561" t="s">
        <v>25</v>
      </c>
    </row>
    <row r="4575" spans="1:12" x14ac:dyDescent="0.25">
      <c r="A4575" s="561" t="s">
        <v>3412</v>
      </c>
      <c r="B4575" s="561" t="s">
        <v>3413</v>
      </c>
      <c r="C4575" s="561" t="s">
        <v>2763</v>
      </c>
      <c r="D4575" s="561" t="s">
        <v>3655</v>
      </c>
      <c r="E4575" s="562" t="s">
        <v>22</v>
      </c>
      <c r="F4575" s="561" t="s">
        <v>22</v>
      </c>
      <c r="G4575" s="561" t="s">
        <v>31449</v>
      </c>
      <c r="H4575" s="561" t="s">
        <v>4643</v>
      </c>
      <c r="I4575" s="561" t="s">
        <v>23270</v>
      </c>
      <c r="J4575" s="561" t="s">
        <v>7063</v>
      </c>
      <c r="K4575" s="562" t="s">
        <v>31450</v>
      </c>
      <c r="L4575" s="561" t="s">
        <v>25</v>
      </c>
    </row>
    <row r="4576" spans="1:12" x14ac:dyDescent="0.25">
      <c r="A4576" s="561" t="s">
        <v>3412</v>
      </c>
      <c r="B4576" s="561" t="s">
        <v>3413</v>
      </c>
      <c r="C4576" s="561" t="s">
        <v>2763</v>
      </c>
      <c r="D4576" s="561" t="s">
        <v>3655</v>
      </c>
      <c r="E4576" s="562" t="s">
        <v>22</v>
      </c>
      <c r="F4576" s="561" t="s">
        <v>22</v>
      </c>
      <c r="G4576" s="561" t="s">
        <v>31451</v>
      </c>
      <c r="H4576" s="561" t="s">
        <v>4645</v>
      </c>
      <c r="I4576" s="561" t="s">
        <v>23270</v>
      </c>
      <c r="J4576" s="561" t="s">
        <v>7063</v>
      </c>
      <c r="K4576" s="562" t="s">
        <v>8465</v>
      </c>
      <c r="L4576" s="561" t="s">
        <v>25</v>
      </c>
    </row>
    <row r="4577" spans="1:12" x14ac:dyDescent="0.25">
      <c r="A4577" s="561" t="s">
        <v>3412</v>
      </c>
      <c r="B4577" s="561" t="s">
        <v>3413</v>
      </c>
      <c r="C4577" s="561" t="s">
        <v>2763</v>
      </c>
      <c r="D4577" s="561" t="s">
        <v>3655</v>
      </c>
      <c r="E4577" s="562" t="s">
        <v>22</v>
      </c>
      <c r="F4577" s="561" t="s">
        <v>22</v>
      </c>
      <c r="G4577" s="561" t="s">
        <v>31452</v>
      </c>
      <c r="H4577" s="561" t="s">
        <v>4647</v>
      </c>
      <c r="I4577" s="561" t="s">
        <v>23270</v>
      </c>
      <c r="J4577" s="561" t="s">
        <v>7063</v>
      </c>
      <c r="K4577" s="562" t="s">
        <v>31453</v>
      </c>
      <c r="L4577" s="561" t="s">
        <v>25</v>
      </c>
    </row>
    <row r="4578" spans="1:12" x14ac:dyDescent="0.25">
      <c r="A4578" s="561" t="s">
        <v>3412</v>
      </c>
      <c r="B4578" s="561" t="s">
        <v>3413</v>
      </c>
      <c r="C4578" s="561" t="s">
        <v>2763</v>
      </c>
      <c r="D4578" s="561" t="s">
        <v>3655</v>
      </c>
      <c r="E4578" s="562" t="s">
        <v>22</v>
      </c>
      <c r="F4578" s="561" t="s">
        <v>22</v>
      </c>
      <c r="G4578" s="561" t="s">
        <v>31454</v>
      </c>
      <c r="H4578" s="561" t="s">
        <v>4648</v>
      </c>
      <c r="I4578" s="561" t="s">
        <v>23270</v>
      </c>
      <c r="J4578" s="561" t="s">
        <v>7063</v>
      </c>
      <c r="K4578" s="562" t="s">
        <v>8305</v>
      </c>
      <c r="L4578" s="561" t="s">
        <v>25</v>
      </c>
    </row>
    <row r="4579" spans="1:12" x14ac:dyDescent="0.25">
      <c r="A4579" s="561" t="s">
        <v>3412</v>
      </c>
      <c r="B4579" s="561" t="s">
        <v>3413</v>
      </c>
      <c r="C4579" s="561" t="s">
        <v>2763</v>
      </c>
      <c r="D4579" s="561" t="s">
        <v>3655</v>
      </c>
      <c r="E4579" s="562" t="s">
        <v>22</v>
      </c>
      <c r="F4579" s="561" t="s">
        <v>22</v>
      </c>
      <c r="G4579" s="561" t="s">
        <v>31455</v>
      </c>
      <c r="H4579" s="561" t="s">
        <v>4649</v>
      </c>
      <c r="I4579" s="561" t="s">
        <v>23270</v>
      </c>
      <c r="J4579" s="561" t="s">
        <v>7063</v>
      </c>
      <c r="K4579" s="562" t="s">
        <v>8518</v>
      </c>
      <c r="L4579" s="561" t="s">
        <v>25</v>
      </c>
    </row>
    <row r="4580" spans="1:12" x14ac:dyDescent="0.25">
      <c r="A4580" s="561" t="s">
        <v>3412</v>
      </c>
      <c r="B4580" s="561" t="s">
        <v>3413</v>
      </c>
      <c r="C4580" s="561" t="s">
        <v>2763</v>
      </c>
      <c r="D4580" s="561" t="s">
        <v>3655</v>
      </c>
      <c r="E4580" s="562" t="s">
        <v>22</v>
      </c>
      <c r="F4580" s="561" t="s">
        <v>22</v>
      </c>
      <c r="G4580" s="561" t="s">
        <v>31456</v>
      </c>
      <c r="H4580" s="561" t="s">
        <v>4650</v>
      </c>
      <c r="I4580" s="561" t="s">
        <v>23270</v>
      </c>
      <c r="J4580" s="561" t="s">
        <v>7063</v>
      </c>
      <c r="K4580" s="562" t="s">
        <v>7946</v>
      </c>
      <c r="L4580" s="561" t="s">
        <v>25</v>
      </c>
    </row>
    <row r="4581" spans="1:12" x14ac:dyDescent="0.25">
      <c r="A4581" s="561" t="s">
        <v>3412</v>
      </c>
      <c r="B4581" s="561" t="s">
        <v>3413</v>
      </c>
      <c r="C4581" s="561" t="s">
        <v>2763</v>
      </c>
      <c r="D4581" s="561" t="s">
        <v>3655</v>
      </c>
      <c r="E4581" s="562" t="s">
        <v>22</v>
      </c>
      <c r="F4581" s="561" t="s">
        <v>22</v>
      </c>
      <c r="G4581" s="561" t="s">
        <v>31457</v>
      </c>
      <c r="H4581" s="561" t="s">
        <v>4651</v>
      </c>
      <c r="I4581" s="561" t="s">
        <v>23270</v>
      </c>
      <c r="J4581" s="561" t="s">
        <v>7063</v>
      </c>
      <c r="K4581" s="562" t="s">
        <v>6920</v>
      </c>
      <c r="L4581" s="561" t="s">
        <v>25</v>
      </c>
    </row>
    <row r="4582" spans="1:12" x14ac:dyDescent="0.25">
      <c r="A4582" s="561" t="s">
        <v>3412</v>
      </c>
      <c r="B4582" s="561" t="s">
        <v>3413</v>
      </c>
      <c r="C4582" s="561" t="s">
        <v>2763</v>
      </c>
      <c r="D4582" s="561" t="s">
        <v>3655</v>
      </c>
      <c r="E4582" s="562" t="s">
        <v>22</v>
      </c>
      <c r="F4582" s="561" t="s">
        <v>22</v>
      </c>
      <c r="G4582" s="561" t="s">
        <v>31458</v>
      </c>
      <c r="H4582" s="561" t="s">
        <v>4653</v>
      </c>
      <c r="I4582" s="561" t="s">
        <v>23270</v>
      </c>
      <c r="J4582" s="561" t="s">
        <v>7063</v>
      </c>
      <c r="K4582" s="562" t="s">
        <v>6920</v>
      </c>
      <c r="L4582" s="561" t="s">
        <v>25</v>
      </c>
    </row>
    <row r="4583" spans="1:12" x14ac:dyDescent="0.25">
      <c r="A4583" s="561" t="s">
        <v>3412</v>
      </c>
      <c r="B4583" s="561" t="s">
        <v>3413</v>
      </c>
      <c r="C4583" s="561" t="s">
        <v>2763</v>
      </c>
      <c r="D4583" s="561" t="s">
        <v>3655</v>
      </c>
      <c r="E4583" s="562" t="s">
        <v>22</v>
      </c>
      <c r="F4583" s="561" t="s">
        <v>22</v>
      </c>
      <c r="G4583" s="561" t="s">
        <v>31459</v>
      </c>
      <c r="H4583" s="561" t="s">
        <v>4654</v>
      </c>
      <c r="I4583" s="561" t="s">
        <v>23270</v>
      </c>
      <c r="J4583" s="561" t="s">
        <v>7063</v>
      </c>
      <c r="K4583" s="562" t="s">
        <v>7244</v>
      </c>
      <c r="L4583" s="561" t="s">
        <v>25</v>
      </c>
    </row>
    <row r="4584" spans="1:12" x14ac:dyDescent="0.25">
      <c r="A4584" s="561" t="s">
        <v>3412</v>
      </c>
      <c r="B4584" s="561" t="s">
        <v>3413</v>
      </c>
      <c r="C4584" s="561" t="s">
        <v>2763</v>
      </c>
      <c r="D4584" s="561" t="s">
        <v>3655</v>
      </c>
      <c r="E4584" s="562" t="s">
        <v>22</v>
      </c>
      <c r="F4584" s="561" t="s">
        <v>22</v>
      </c>
      <c r="G4584" s="561" t="s">
        <v>31460</v>
      </c>
      <c r="H4584" s="561" t="s">
        <v>4655</v>
      </c>
      <c r="I4584" s="561" t="s">
        <v>23270</v>
      </c>
      <c r="J4584" s="561" t="s">
        <v>7063</v>
      </c>
      <c r="K4584" s="562" t="s">
        <v>31461</v>
      </c>
      <c r="L4584" s="561" t="s">
        <v>25</v>
      </c>
    </row>
    <row r="4585" spans="1:12" x14ac:dyDescent="0.25">
      <c r="A4585" s="561" t="s">
        <v>3412</v>
      </c>
      <c r="B4585" s="561" t="s">
        <v>3413</v>
      </c>
      <c r="C4585" s="561" t="s">
        <v>2763</v>
      </c>
      <c r="D4585" s="561" t="s">
        <v>3655</v>
      </c>
      <c r="E4585" s="562" t="s">
        <v>22</v>
      </c>
      <c r="F4585" s="561" t="s">
        <v>22</v>
      </c>
      <c r="G4585" s="561" t="s">
        <v>31462</v>
      </c>
      <c r="H4585" s="561" t="s">
        <v>4656</v>
      </c>
      <c r="I4585" s="561" t="s">
        <v>23270</v>
      </c>
      <c r="J4585" s="561" t="s">
        <v>7063</v>
      </c>
      <c r="K4585" s="562" t="s">
        <v>31463</v>
      </c>
      <c r="L4585" s="561" t="s">
        <v>25</v>
      </c>
    </row>
    <row r="4586" spans="1:12" x14ac:dyDescent="0.25">
      <c r="A4586" s="561" t="s">
        <v>3412</v>
      </c>
      <c r="B4586" s="561" t="s">
        <v>3413</v>
      </c>
      <c r="C4586" s="561" t="s">
        <v>2763</v>
      </c>
      <c r="D4586" s="561" t="s">
        <v>3655</v>
      </c>
      <c r="E4586" s="562" t="s">
        <v>22</v>
      </c>
      <c r="F4586" s="561" t="s">
        <v>22</v>
      </c>
      <c r="G4586" s="561" t="s">
        <v>31464</v>
      </c>
      <c r="H4586" s="561" t="s">
        <v>4657</v>
      </c>
      <c r="I4586" s="561" t="s">
        <v>23270</v>
      </c>
      <c r="J4586" s="561" t="s">
        <v>7063</v>
      </c>
      <c r="K4586" s="562" t="s">
        <v>1586</v>
      </c>
      <c r="L4586" s="561" t="s">
        <v>25</v>
      </c>
    </row>
    <row r="4587" spans="1:12" x14ac:dyDescent="0.25">
      <c r="A4587" s="561" t="s">
        <v>3412</v>
      </c>
      <c r="B4587" s="561" t="s">
        <v>3413</v>
      </c>
      <c r="C4587" s="561" t="s">
        <v>2763</v>
      </c>
      <c r="D4587" s="561" t="s">
        <v>3655</v>
      </c>
      <c r="E4587" s="562" t="s">
        <v>22</v>
      </c>
      <c r="F4587" s="561" t="s">
        <v>22</v>
      </c>
      <c r="G4587" s="561" t="s">
        <v>31465</v>
      </c>
      <c r="H4587" s="561" t="s">
        <v>4659</v>
      </c>
      <c r="I4587" s="561" t="s">
        <v>23270</v>
      </c>
      <c r="J4587" s="561" t="s">
        <v>7063</v>
      </c>
      <c r="K4587" s="562" t="s">
        <v>31466</v>
      </c>
      <c r="L4587" s="561" t="s">
        <v>25</v>
      </c>
    </row>
    <row r="4588" spans="1:12" x14ac:dyDescent="0.25">
      <c r="A4588" s="561" t="s">
        <v>3412</v>
      </c>
      <c r="B4588" s="561" t="s">
        <v>3413</v>
      </c>
      <c r="C4588" s="561" t="s">
        <v>2763</v>
      </c>
      <c r="D4588" s="561" t="s">
        <v>3655</v>
      </c>
      <c r="E4588" s="562" t="s">
        <v>22</v>
      </c>
      <c r="F4588" s="561" t="s">
        <v>22</v>
      </c>
      <c r="G4588" s="561" t="s">
        <v>31467</v>
      </c>
      <c r="H4588" s="561" t="s">
        <v>4660</v>
      </c>
      <c r="I4588" s="561" t="s">
        <v>23270</v>
      </c>
      <c r="J4588" s="561" t="s">
        <v>7063</v>
      </c>
      <c r="K4588" s="562" t="s">
        <v>3473</v>
      </c>
      <c r="L4588" s="561" t="s">
        <v>25</v>
      </c>
    </row>
    <row r="4589" spans="1:12" x14ac:dyDescent="0.25">
      <c r="A4589" s="561" t="s">
        <v>3412</v>
      </c>
      <c r="B4589" s="561" t="s">
        <v>3413</v>
      </c>
      <c r="C4589" s="561" t="s">
        <v>2763</v>
      </c>
      <c r="D4589" s="561" t="s">
        <v>3655</v>
      </c>
      <c r="E4589" s="562" t="s">
        <v>22</v>
      </c>
      <c r="F4589" s="561" t="s">
        <v>22</v>
      </c>
      <c r="G4589" s="561" t="s">
        <v>31468</v>
      </c>
      <c r="H4589" s="561" t="s">
        <v>4662</v>
      </c>
      <c r="I4589" s="561" t="s">
        <v>23270</v>
      </c>
      <c r="J4589" s="561" t="s">
        <v>7063</v>
      </c>
      <c r="K4589" s="562" t="s">
        <v>7611</v>
      </c>
      <c r="L4589" s="561" t="s">
        <v>25</v>
      </c>
    </row>
    <row r="4590" spans="1:12" x14ac:dyDescent="0.25">
      <c r="A4590" s="561" t="s">
        <v>3412</v>
      </c>
      <c r="B4590" s="561" t="s">
        <v>3413</v>
      </c>
      <c r="C4590" s="561" t="s">
        <v>2763</v>
      </c>
      <c r="D4590" s="561" t="s">
        <v>3655</v>
      </c>
      <c r="E4590" s="562" t="s">
        <v>22</v>
      </c>
      <c r="F4590" s="561" t="s">
        <v>22</v>
      </c>
      <c r="G4590" s="561" t="s">
        <v>31469</v>
      </c>
      <c r="H4590" s="561" t="s">
        <v>4663</v>
      </c>
      <c r="I4590" s="561" t="s">
        <v>23270</v>
      </c>
      <c r="J4590" s="561" t="s">
        <v>7063</v>
      </c>
      <c r="K4590" s="562" t="s">
        <v>31470</v>
      </c>
      <c r="L4590" s="561" t="s">
        <v>25</v>
      </c>
    </row>
    <row r="4591" spans="1:12" x14ac:dyDescent="0.25">
      <c r="A4591" s="561" t="s">
        <v>3412</v>
      </c>
      <c r="B4591" s="561" t="s">
        <v>3413</v>
      </c>
      <c r="C4591" s="561" t="s">
        <v>2763</v>
      </c>
      <c r="D4591" s="561" t="s">
        <v>3655</v>
      </c>
      <c r="E4591" s="562" t="s">
        <v>22</v>
      </c>
      <c r="F4591" s="561" t="s">
        <v>22</v>
      </c>
      <c r="G4591" s="561" t="s">
        <v>31471</v>
      </c>
      <c r="H4591" s="561" t="s">
        <v>4665</v>
      </c>
      <c r="I4591" s="561" t="s">
        <v>23270</v>
      </c>
      <c r="J4591" s="561" t="s">
        <v>7063</v>
      </c>
      <c r="K4591" s="562" t="s">
        <v>31472</v>
      </c>
      <c r="L4591" s="561" t="s">
        <v>25</v>
      </c>
    </row>
    <row r="4592" spans="1:12" x14ac:dyDescent="0.25">
      <c r="A4592" s="561" t="s">
        <v>3412</v>
      </c>
      <c r="B4592" s="561" t="s">
        <v>3413</v>
      </c>
      <c r="C4592" s="561" t="s">
        <v>2763</v>
      </c>
      <c r="D4592" s="561" t="s">
        <v>3655</v>
      </c>
      <c r="E4592" s="562" t="s">
        <v>22</v>
      </c>
      <c r="F4592" s="561" t="s">
        <v>22</v>
      </c>
      <c r="G4592" s="561" t="s">
        <v>31473</v>
      </c>
      <c r="H4592" s="561" t="s">
        <v>4666</v>
      </c>
      <c r="I4592" s="561" t="s">
        <v>23270</v>
      </c>
      <c r="J4592" s="561" t="s">
        <v>7063</v>
      </c>
      <c r="K4592" s="562" t="s">
        <v>7427</v>
      </c>
      <c r="L4592" s="561" t="s">
        <v>25</v>
      </c>
    </row>
    <row r="4593" spans="1:12" x14ac:dyDescent="0.25">
      <c r="A4593" s="561" t="s">
        <v>3412</v>
      </c>
      <c r="B4593" s="561" t="s">
        <v>3413</v>
      </c>
      <c r="C4593" s="561" t="s">
        <v>2763</v>
      </c>
      <c r="D4593" s="561" t="s">
        <v>3655</v>
      </c>
      <c r="E4593" s="562" t="s">
        <v>22</v>
      </c>
      <c r="F4593" s="561" t="s">
        <v>22</v>
      </c>
      <c r="G4593" s="561" t="s">
        <v>31474</v>
      </c>
      <c r="H4593" s="561" t="s">
        <v>4667</v>
      </c>
      <c r="I4593" s="561" t="s">
        <v>23270</v>
      </c>
      <c r="J4593" s="561" t="s">
        <v>7063</v>
      </c>
      <c r="K4593" s="562" t="s">
        <v>3035</v>
      </c>
      <c r="L4593" s="561" t="s">
        <v>25</v>
      </c>
    </row>
    <row r="4594" spans="1:12" x14ac:dyDescent="0.25">
      <c r="A4594" s="561" t="s">
        <v>3412</v>
      </c>
      <c r="B4594" s="561" t="s">
        <v>3413</v>
      </c>
      <c r="C4594" s="561" t="s">
        <v>2763</v>
      </c>
      <c r="D4594" s="561" t="s">
        <v>3655</v>
      </c>
      <c r="E4594" s="562" t="s">
        <v>22</v>
      </c>
      <c r="F4594" s="561" t="s">
        <v>22</v>
      </c>
      <c r="G4594" s="561" t="s">
        <v>31475</v>
      </c>
      <c r="H4594" s="561" t="s">
        <v>4668</v>
      </c>
      <c r="I4594" s="561" t="s">
        <v>23270</v>
      </c>
      <c r="J4594" s="561" t="s">
        <v>7063</v>
      </c>
      <c r="K4594" s="562" t="s">
        <v>31476</v>
      </c>
      <c r="L4594" s="561" t="s">
        <v>25</v>
      </c>
    </row>
    <row r="4595" spans="1:12" x14ac:dyDescent="0.25">
      <c r="A4595" s="561" t="s">
        <v>3412</v>
      </c>
      <c r="B4595" s="561" t="s">
        <v>3413</v>
      </c>
      <c r="C4595" s="561" t="s">
        <v>2763</v>
      </c>
      <c r="D4595" s="561" t="s">
        <v>3655</v>
      </c>
      <c r="E4595" s="562" t="s">
        <v>22</v>
      </c>
      <c r="F4595" s="561" t="s">
        <v>22</v>
      </c>
      <c r="G4595" s="561" t="s">
        <v>31477</v>
      </c>
      <c r="H4595" s="561" t="s">
        <v>4669</v>
      </c>
      <c r="I4595" s="561" t="s">
        <v>23270</v>
      </c>
      <c r="J4595" s="561" t="s">
        <v>7063</v>
      </c>
      <c r="K4595" s="562" t="s">
        <v>7765</v>
      </c>
      <c r="L4595" s="561" t="s">
        <v>25</v>
      </c>
    </row>
    <row r="4596" spans="1:12" x14ac:dyDescent="0.25">
      <c r="A4596" s="561" t="s">
        <v>3412</v>
      </c>
      <c r="B4596" s="561" t="s">
        <v>3413</v>
      </c>
      <c r="C4596" s="561" t="s">
        <v>2763</v>
      </c>
      <c r="D4596" s="561" t="s">
        <v>3655</v>
      </c>
      <c r="E4596" s="562" t="s">
        <v>22</v>
      </c>
      <c r="F4596" s="561" t="s">
        <v>22</v>
      </c>
      <c r="G4596" s="561" t="s">
        <v>31478</v>
      </c>
      <c r="H4596" s="561" t="s">
        <v>4670</v>
      </c>
      <c r="I4596" s="561" t="s">
        <v>23270</v>
      </c>
      <c r="J4596" s="561" t="s">
        <v>7063</v>
      </c>
      <c r="K4596" s="562" t="s">
        <v>8650</v>
      </c>
      <c r="L4596" s="561" t="s">
        <v>25</v>
      </c>
    </row>
    <row r="4597" spans="1:12" x14ac:dyDescent="0.25">
      <c r="A4597" s="561" t="s">
        <v>3412</v>
      </c>
      <c r="B4597" s="561" t="s">
        <v>3413</v>
      </c>
      <c r="C4597" s="561" t="s">
        <v>2763</v>
      </c>
      <c r="D4597" s="561" t="s">
        <v>3655</v>
      </c>
      <c r="E4597" s="562" t="s">
        <v>22</v>
      </c>
      <c r="F4597" s="561" t="s">
        <v>22</v>
      </c>
      <c r="G4597" s="561" t="s">
        <v>31479</v>
      </c>
      <c r="H4597" s="561" t="s">
        <v>4671</v>
      </c>
      <c r="I4597" s="561" t="s">
        <v>23270</v>
      </c>
      <c r="J4597" s="561" t="s">
        <v>7063</v>
      </c>
      <c r="K4597" s="562" t="s">
        <v>31480</v>
      </c>
      <c r="L4597" s="561" t="s">
        <v>25</v>
      </c>
    </row>
    <row r="4598" spans="1:12" x14ac:dyDescent="0.25">
      <c r="A4598" s="561" t="s">
        <v>3412</v>
      </c>
      <c r="B4598" s="561" t="s">
        <v>3413</v>
      </c>
      <c r="C4598" s="561" t="s">
        <v>2763</v>
      </c>
      <c r="D4598" s="561" t="s">
        <v>3655</v>
      </c>
      <c r="E4598" s="562" t="s">
        <v>22</v>
      </c>
      <c r="F4598" s="561" t="s">
        <v>22</v>
      </c>
      <c r="G4598" s="561" t="s">
        <v>31481</v>
      </c>
      <c r="H4598" s="561" t="s">
        <v>4672</v>
      </c>
      <c r="I4598" s="561" t="s">
        <v>23270</v>
      </c>
      <c r="J4598" s="561" t="s">
        <v>7063</v>
      </c>
      <c r="K4598" s="562" t="s">
        <v>31482</v>
      </c>
      <c r="L4598" s="561" t="s">
        <v>25</v>
      </c>
    </row>
    <row r="4599" spans="1:12" x14ac:dyDescent="0.25">
      <c r="A4599" s="561" t="s">
        <v>3412</v>
      </c>
      <c r="B4599" s="561" t="s">
        <v>3413</v>
      </c>
      <c r="C4599" s="561" t="s">
        <v>2763</v>
      </c>
      <c r="D4599" s="561" t="s">
        <v>3655</v>
      </c>
      <c r="E4599" s="562" t="s">
        <v>22</v>
      </c>
      <c r="F4599" s="561" t="s">
        <v>22</v>
      </c>
      <c r="G4599" s="561" t="s">
        <v>31483</v>
      </c>
      <c r="H4599" s="561" t="s">
        <v>4673</v>
      </c>
      <c r="I4599" s="561" t="s">
        <v>23270</v>
      </c>
      <c r="J4599" s="561" t="s">
        <v>7063</v>
      </c>
      <c r="K4599" s="562" t="s">
        <v>31484</v>
      </c>
      <c r="L4599" s="561" t="s">
        <v>25</v>
      </c>
    </row>
    <row r="4600" spans="1:12" x14ac:dyDescent="0.25">
      <c r="A4600" s="561" t="s">
        <v>3412</v>
      </c>
      <c r="B4600" s="561" t="s">
        <v>3413</v>
      </c>
      <c r="C4600" s="561" t="s">
        <v>2763</v>
      </c>
      <c r="D4600" s="561" t="s">
        <v>3655</v>
      </c>
      <c r="E4600" s="562" t="s">
        <v>22</v>
      </c>
      <c r="F4600" s="561" t="s">
        <v>22</v>
      </c>
      <c r="G4600" s="561" t="s">
        <v>31485</v>
      </c>
      <c r="H4600" s="561" t="s">
        <v>4674</v>
      </c>
      <c r="I4600" s="561" t="s">
        <v>23270</v>
      </c>
      <c r="J4600" s="561" t="s">
        <v>7063</v>
      </c>
      <c r="K4600" s="562" t="s">
        <v>8249</v>
      </c>
      <c r="L4600" s="561" t="s">
        <v>25</v>
      </c>
    </row>
    <row r="4601" spans="1:12" x14ac:dyDescent="0.25">
      <c r="A4601" s="561" t="s">
        <v>3412</v>
      </c>
      <c r="B4601" s="561" t="s">
        <v>3413</v>
      </c>
      <c r="C4601" s="561" t="s">
        <v>2763</v>
      </c>
      <c r="D4601" s="561" t="s">
        <v>3655</v>
      </c>
      <c r="E4601" s="562" t="s">
        <v>22</v>
      </c>
      <c r="F4601" s="561" t="s">
        <v>22</v>
      </c>
      <c r="G4601" s="561" t="s">
        <v>31486</v>
      </c>
      <c r="H4601" s="561" t="s">
        <v>4676</v>
      </c>
      <c r="I4601" s="561" t="s">
        <v>23270</v>
      </c>
      <c r="J4601" s="561" t="s">
        <v>7063</v>
      </c>
      <c r="K4601" s="562" t="s">
        <v>24825</v>
      </c>
      <c r="L4601" s="561" t="s">
        <v>25</v>
      </c>
    </row>
    <row r="4602" spans="1:12" x14ac:dyDescent="0.25">
      <c r="A4602" s="561" t="s">
        <v>3412</v>
      </c>
      <c r="B4602" s="561" t="s">
        <v>3413</v>
      </c>
      <c r="C4602" s="561" t="s">
        <v>2763</v>
      </c>
      <c r="D4602" s="561" t="s">
        <v>3655</v>
      </c>
      <c r="E4602" s="562" t="s">
        <v>22</v>
      </c>
      <c r="F4602" s="561" t="s">
        <v>22</v>
      </c>
      <c r="G4602" s="561" t="s">
        <v>31487</v>
      </c>
      <c r="H4602" s="561" t="s">
        <v>4677</v>
      </c>
      <c r="I4602" s="561" t="s">
        <v>23270</v>
      </c>
      <c r="J4602" s="561" t="s">
        <v>7063</v>
      </c>
      <c r="K4602" s="562" t="s">
        <v>40</v>
      </c>
      <c r="L4602" s="561" t="s">
        <v>25</v>
      </c>
    </row>
    <row r="4603" spans="1:12" x14ac:dyDescent="0.25">
      <c r="A4603" s="561" t="s">
        <v>3412</v>
      </c>
      <c r="B4603" s="561" t="s">
        <v>3413</v>
      </c>
      <c r="C4603" s="561" t="s">
        <v>2763</v>
      </c>
      <c r="D4603" s="561" t="s">
        <v>3655</v>
      </c>
      <c r="E4603" s="562" t="s">
        <v>22</v>
      </c>
      <c r="F4603" s="561" t="s">
        <v>22</v>
      </c>
      <c r="G4603" s="561" t="s">
        <v>31488</v>
      </c>
      <c r="H4603" s="561" t="s">
        <v>4679</v>
      </c>
      <c r="I4603" s="561" t="s">
        <v>23270</v>
      </c>
      <c r="J4603" s="561" t="s">
        <v>7063</v>
      </c>
      <c r="K4603" s="562" t="s">
        <v>31489</v>
      </c>
      <c r="L4603" s="561" t="s">
        <v>25</v>
      </c>
    </row>
    <row r="4604" spans="1:12" x14ac:dyDescent="0.25">
      <c r="A4604" s="561" t="s">
        <v>3412</v>
      </c>
      <c r="B4604" s="561" t="s">
        <v>3413</v>
      </c>
      <c r="C4604" s="561" t="s">
        <v>2763</v>
      </c>
      <c r="D4604" s="561" t="s">
        <v>3655</v>
      </c>
      <c r="E4604" s="562" t="s">
        <v>22</v>
      </c>
      <c r="F4604" s="561" t="s">
        <v>22</v>
      </c>
      <c r="G4604" s="561" t="s">
        <v>31490</v>
      </c>
      <c r="H4604" s="561" t="s">
        <v>4681</v>
      </c>
      <c r="I4604" s="561" t="s">
        <v>23270</v>
      </c>
      <c r="J4604" s="561" t="s">
        <v>7063</v>
      </c>
      <c r="K4604" s="562" t="s">
        <v>8285</v>
      </c>
      <c r="L4604" s="561" t="s">
        <v>25</v>
      </c>
    </row>
    <row r="4605" spans="1:12" x14ac:dyDescent="0.25">
      <c r="A4605" s="561" t="s">
        <v>3412</v>
      </c>
      <c r="B4605" s="561" t="s">
        <v>3413</v>
      </c>
      <c r="C4605" s="561" t="s">
        <v>2763</v>
      </c>
      <c r="D4605" s="561" t="s">
        <v>3655</v>
      </c>
      <c r="E4605" s="562" t="s">
        <v>22</v>
      </c>
      <c r="F4605" s="561" t="s">
        <v>22</v>
      </c>
      <c r="G4605" s="561" t="s">
        <v>31491</v>
      </c>
      <c r="H4605" s="561" t="s">
        <v>4682</v>
      </c>
      <c r="I4605" s="561" t="s">
        <v>23270</v>
      </c>
      <c r="J4605" s="561" t="s">
        <v>7063</v>
      </c>
      <c r="K4605" s="562" t="s">
        <v>640</v>
      </c>
      <c r="L4605" s="561" t="s">
        <v>25</v>
      </c>
    </row>
    <row r="4606" spans="1:12" x14ac:dyDescent="0.25">
      <c r="A4606" s="561" t="s">
        <v>3412</v>
      </c>
      <c r="B4606" s="561" t="s">
        <v>3413</v>
      </c>
      <c r="C4606" s="561" t="s">
        <v>2763</v>
      </c>
      <c r="D4606" s="561" t="s">
        <v>3655</v>
      </c>
      <c r="E4606" s="562" t="s">
        <v>22</v>
      </c>
      <c r="F4606" s="561" t="s">
        <v>22</v>
      </c>
      <c r="G4606" s="561" t="s">
        <v>31492</v>
      </c>
      <c r="H4606" s="561" t="s">
        <v>4684</v>
      </c>
      <c r="I4606" s="561" t="s">
        <v>23270</v>
      </c>
      <c r="J4606" s="561" t="s">
        <v>7063</v>
      </c>
      <c r="K4606" s="562" t="s">
        <v>4409</v>
      </c>
      <c r="L4606" s="561" t="s">
        <v>25</v>
      </c>
    </row>
    <row r="4607" spans="1:12" x14ac:dyDescent="0.25">
      <c r="A4607" s="561" t="s">
        <v>3412</v>
      </c>
      <c r="B4607" s="561" t="s">
        <v>3413</v>
      </c>
      <c r="C4607" s="561" t="s">
        <v>2763</v>
      </c>
      <c r="D4607" s="561" t="s">
        <v>3655</v>
      </c>
      <c r="E4607" s="562" t="s">
        <v>22</v>
      </c>
      <c r="F4607" s="561" t="s">
        <v>22</v>
      </c>
      <c r="G4607" s="561" t="s">
        <v>31493</v>
      </c>
      <c r="H4607" s="561" t="s">
        <v>4686</v>
      </c>
      <c r="I4607" s="561" t="s">
        <v>23270</v>
      </c>
      <c r="J4607" s="561" t="s">
        <v>7063</v>
      </c>
      <c r="K4607" s="562" t="s">
        <v>31494</v>
      </c>
      <c r="L4607" s="561" t="s">
        <v>25</v>
      </c>
    </row>
    <row r="4608" spans="1:12" x14ac:dyDescent="0.25">
      <c r="A4608" s="561" t="s">
        <v>3412</v>
      </c>
      <c r="B4608" s="561" t="s">
        <v>3413</v>
      </c>
      <c r="C4608" s="561" t="s">
        <v>2763</v>
      </c>
      <c r="D4608" s="561" t="s">
        <v>3655</v>
      </c>
      <c r="E4608" s="562" t="s">
        <v>22</v>
      </c>
      <c r="F4608" s="561" t="s">
        <v>22</v>
      </c>
      <c r="G4608" s="561" t="s">
        <v>31495</v>
      </c>
      <c r="H4608" s="561" t="s">
        <v>4687</v>
      </c>
      <c r="I4608" s="561" t="s">
        <v>23270</v>
      </c>
      <c r="J4608" s="561" t="s">
        <v>7063</v>
      </c>
      <c r="K4608" s="562" t="s">
        <v>31496</v>
      </c>
      <c r="L4608" s="561" t="s">
        <v>25</v>
      </c>
    </row>
    <row r="4609" spans="1:12" x14ac:dyDescent="0.25">
      <c r="A4609" s="561" t="s">
        <v>3412</v>
      </c>
      <c r="B4609" s="561" t="s">
        <v>3413</v>
      </c>
      <c r="C4609" s="561" t="s">
        <v>2763</v>
      </c>
      <c r="D4609" s="561" t="s">
        <v>3655</v>
      </c>
      <c r="E4609" s="562" t="s">
        <v>22</v>
      </c>
      <c r="F4609" s="561" t="s">
        <v>22</v>
      </c>
      <c r="G4609" s="561" t="s">
        <v>31497</v>
      </c>
      <c r="H4609" s="561" t="s">
        <v>4688</v>
      </c>
      <c r="I4609" s="561" t="s">
        <v>23270</v>
      </c>
      <c r="J4609" s="561" t="s">
        <v>7063</v>
      </c>
      <c r="K4609" s="562" t="s">
        <v>7443</v>
      </c>
      <c r="L4609" s="561" t="s">
        <v>25</v>
      </c>
    </row>
    <row r="4610" spans="1:12" x14ac:dyDescent="0.25">
      <c r="A4610" s="561" t="s">
        <v>3412</v>
      </c>
      <c r="B4610" s="561" t="s">
        <v>3413</v>
      </c>
      <c r="C4610" s="561" t="s">
        <v>2763</v>
      </c>
      <c r="D4610" s="561" t="s">
        <v>3655</v>
      </c>
      <c r="E4610" s="562" t="s">
        <v>22</v>
      </c>
      <c r="F4610" s="561" t="s">
        <v>22</v>
      </c>
      <c r="G4610" s="561" t="s">
        <v>31498</v>
      </c>
      <c r="H4610" s="561" t="s">
        <v>4690</v>
      </c>
      <c r="I4610" s="561" t="s">
        <v>23270</v>
      </c>
      <c r="J4610" s="561" t="s">
        <v>7063</v>
      </c>
      <c r="K4610" s="562" t="s">
        <v>31499</v>
      </c>
      <c r="L4610" s="561" t="s">
        <v>25</v>
      </c>
    </row>
    <row r="4611" spans="1:12" x14ac:dyDescent="0.25">
      <c r="A4611" s="561" t="s">
        <v>3412</v>
      </c>
      <c r="B4611" s="561" t="s">
        <v>3413</v>
      </c>
      <c r="C4611" s="561" t="s">
        <v>2763</v>
      </c>
      <c r="D4611" s="561" t="s">
        <v>3655</v>
      </c>
      <c r="E4611" s="562" t="s">
        <v>22</v>
      </c>
      <c r="F4611" s="561" t="s">
        <v>22</v>
      </c>
      <c r="G4611" s="561" t="s">
        <v>31500</v>
      </c>
      <c r="H4611" s="561" t="s">
        <v>4691</v>
      </c>
      <c r="I4611" s="561" t="s">
        <v>23270</v>
      </c>
      <c r="J4611" s="561" t="s">
        <v>7063</v>
      </c>
      <c r="K4611" s="562" t="s">
        <v>8437</v>
      </c>
      <c r="L4611" s="561" t="s">
        <v>25</v>
      </c>
    </row>
    <row r="4612" spans="1:12" x14ac:dyDescent="0.25">
      <c r="A4612" s="561" t="s">
        <v>3412</v>
      </c>
      <c r="B4612" s="561" t="s">
        <v>3413</v>
      </c>
      <c r="C4612" s="561" t="s">
        <v>2763</v>
      </c>
      <c r="D4612" s="561" t="s">
        <v>3655</v>
      </c>
      <c r="E4612" s="562" t="s">
        <v>22</v>
      </c>
      <c r="F4612" s="561" t="s">
        <v>22</v>
      </c>
      <c r="G4612" s="561" t="s">
        <v>31501</v>
      </c>
      <c r="H4612" s="561" t="s">
        <v>4692</v>
      </c>
      <c r="I4612" s="561" t="s">
        <v>23270</v>
      </c>
      <c r="J4612" s="561" t="s">
        <v>7063</v>
      </c>
      <c r="K4612" s="562" t="s">
        <v>2334</v>
      </c>
      <c r="L4612" s="561" t="s">
        <v>25</v>
      </c>
    </row>
    <row r="4613" spans="1:12" x14ac:dyDescent="0.25">
      <c r="A4613" s="561" t="s">
        <v>3412</v>
      </c>
      <c r="B4613" s="561" t="s">
        <v>3413</v>
      </c>
      <c r="C4613" s="561" t="s">
        <v>2763</v>
      </c>
      <c r="D4613" s="561" t="s">
        <v>3655</v>
      </c>
      <c r="E4613" s="562" t="s">
        <v>22</v>
      </c>
      <c r="F4613" s="561" t="s">
        <v>22</v>
      </c>
      <c r="G4613" s="561" t="s">
        <v>31502</v>
      </c>
      <c r="H4613" s="561" t="s">
        <v>4693</v>
      </c>
      <c r="I4613" s="561" t="s">
        <v>23270</v>
      </c>
      <c r="J4613" s="561" t="s">
        <v>7063</v>
      </c>
      <c r="K4613" s="562" t="s">
        <v>4717</v>
      </c>
      <c r="L4613" s="561" t="s">
        <v>25</v>
      </c>
    </row>
    <row r="4614" spans="1:12" x14ac:dyDescent="0.25">
      <c r="A4614" s="561" t="s">
        <v>3412</v>
      </c>
      <c r="B4614" s="561" t="s">
        <v>3413</v>
      </c>
      <c r="C4614" s="561" t="s">
        <v>2763</v>
      </c>
      <c r="D4614" s="561" t="s">
        <v>3655</v>
      </c>
      <c r="E4614" s="562" t="s">
        <v>22</v>
      </c>
      <c r="F4614" s="561" t="s">
        <v>22</v>
      </c>
      <c r="G4614" s="561" t="s">
        <v>31503</v>
      </c>
      <c r="H4614" s="561" t="s">
        <v>4694</v>
      </c>
      <c r="I4614" s="561" t="s">
        <v>23270</v>
      </c>
      <c r="J4614" s="561" t="s">
        <v>7063</v>
      </c>
      <c r="K4614" s="562" t="s">
        <v>31504</v>
      </c>
      <c r="L4614" s="561" t="s">
        <v>25</v>
      </c>
    </row>
    <row r="4615" spans="1:12" x14ac:dyDescent="0.25">
      <c r="A4615" s="561" t="s">
        <v>3412</v>
      </c>
      <c r="B4615" s="561" t="s">
        <v>3413</v>
      </c>
      <c r="C4615" s="561" t="s">
        <v>2763</v>
      </c>
      <c r="D4615" s="561" t="s">
        <v>3655</v>
      </c>
      <c r="E4615" s="562" t="s">
        <v>22</v>
      </c>
      <c r="F4615" s="561" t="s">
        <v>22</v>
      </c>
      <c r="G4615" s="561" t="s">
        <v>31505</v>
      </c>
      <c r="H4615" s="561" t="s">
        <v>4696</v>
      </c>
      <c r="I4615" s="561" t="s">
        <v>23270</v>
      </c>
      <c r="J4615" s="561" t="s">
        <v>7063</v>
      </c>
      <c r="K4615" s="562" t="s">
        <v>7812</v>
      </c>
      <c r="L4615" s="561" t="s">
        <v>25</v>
      </c>
    </row>
    <row r="4616" spans="1:12" x14ac:dyDescent="0.25">
      <c r="A4616" s="561" t="s">
        <v>3412</v>
      </c>
      <c r="B4616" s="561" t="s">
        <v>3413</v>
      </c>
      <c r="C4616" s="561" t="s">
        <v>2763</v>
      </c>
      <c r="D4616" s="561" t="s">
        <v>3655</v>
      </c>
      <c r="E4616" s="562" t="s">
        <v>22</v>
      </c>
      <c r="F4616" s="561" t="s">
        <v>22</v>
      </c>
      <c r="G4616" s="561" t="s">
        <v>31506</v>
      </c>
      <c r="H4616" s="561" t="s">
        <v>4697</v>
      </c>
      <c r="I4616" s="561" t="s">
        <v>23270</v>
      </c>
      <c r="J4616" s="561" t="s">
        <v>7063</v>
      </c>
      <c r="K4616" s="562" t="s">
        <v>7780</v>
      </c>
      <c r="L4616" s="561" t="s">
        <v>25</v>
      </c>
    </row>
    <row r="4617" spans="1:12" x14ac:dyDescent="0.25">
      <c r="A4617" s="561" t="s">
        <v>3412</v>
      </c>
      <c r="B4617" s="561" t="s">
        <v>3413</v>
      </c>
      <c r="C4617" s="561" t="s">
        <v>2763</v>
      </c>
      <c r="D4617" s="561" t="s">
        <v>3655</v>
      </c>
      <c r="E4617" s="562" t="s">
        <v>22</v>
      </c>
      <c r="F4617" s="561" t="s">
        <v>22</v>
      </c>
      <c r="G4617" s="561" t="s">
        <v>31507</v>
      </c>
      <c r="H4617" s="561" t="s">
        <v>4699</v>
      </c>
      <c r="I4617" s="561" t="s">
        <v>23270</v>
      </c>
      <c r="J4617" s="561" t="s">
        <v>7063</v>
      </c>
      <c r="K4617" s="562" t="s">
        <v>8113</v>
      </c>
      <c r="L4617" s="561" t="s">
        <v>25</v>
      </c>
    </row>
    <row r="4618" spans="1:12" x14ac:dyDescent="0.25">
      <c r="A4618" s="561" t="s">
        <v>3412</v>
      </c>
      <c r="B4618" s="561" t="s">
        <v>3413</v>
      </c>
      <c r="C4618" s="561" t="s">
        <v>2763</v>
      </c>
      <c r="D4618" s="561" t="s">
        <v>3655</v>
      </c>
      <c r="E4618" s="562" t="s">
        <v>22</v>
      </c>
      <c r="F4618" s="561" t="s">
        <v>22</v>
      </c>
      <c r="G4618" s="561" t="s">
        <v>31508</v>
      </c>
      <c r="H4618" s="561" t="s">
        <v>4700</v>
      </c>
      <c r="I4618" s="561" t="s">
        <v>23270</v>
      </c>
      <c r="J4618" s="561" t="s">
        <v>7063</v>
      </c>
      <c r="K4618" s="562" t="s">
        <v>8508</v>
      </c>
      <c r="L4618" s="561" t="s">
        <v>25</v>
      </c>
    </row>
    <row r="4619" spans="1:12" x14ac:dyDescent="0.25">
      <c r="A4619" s="561" t="s">
        <v>3412</v>
      </c>
      <c r="B4619" s="561" t="s">
        <v>3413</v>
      </c>
      <c r="C4619" s="561" t="s">
        <v>2763</v>
      </c>
      <c r="D4619" s="561" t="s">
        <v>3655</v>
      </c>
      <c r="E4619" s="562" t="s">
        <v>22</v>
      </c>
      <c r="F4619" s="561" t="s">
        <v>22</v>
      </c>
      <c r="G4619" s="561" t="s">
        <v>31509</v>
      </c>
      <c r="H4619" s="561" t="s">
        <v>4701</v>
      </c>
      <c r="I4619" s="561" t="s">
        <v>23270</v>
      </c>
      <c r="J4619" s="561" t="s">
        <v>7063</v>
      </c>
      <c r="K4619" s="562" t="s">
        <v>7809</v>
      </c>
      <c r="L4619" s="561" t="s">
        <v>25</v>
      </c>
    </row>
    <row r="4620" spans="1:12" x14ac:dyDescent="0.25">
      <c r="A4620" s="561" t="s">
        <v>3412</v>
      </c>
      <c r="B4620" s="561" t="s">
        <v>3413</v>
      </c>
      <c r="C4620" s="561" t="s">
        <v>2763</v>
      </c>
      <c r="D4620" s="561" t="s">
        <v>3655</v>
      </c>
      <c r="E4620" s="562" t="s">
        <v>22</v>
      </c>
      <c r="F4620" s="561" t="s">
        <v>22</v>
      </c>
      <c r="G4620" s="561" t="s">
        <v>31510</v>
      </c>
      <c r="H4620" s="561" t="s">
        <v>4703</v>
      </c>
      <c r="I4620" s="561" t="s">
        <v>23270</v>
      </c>
      <c r="J4620" s="561" t="s">
        <v>7063</v>
      </c>
      <c r="K4620" s="562" t="s">
        <v>27111</v>
      </c>
      <c r="L4620" s="561" t="s">
        <v>25</v>
      </c>
    </row>
    <row r="4621" spans="1:12" x14ac:dyDescent="0.25">
      <c r="A4621" s="561" t="s">
        <v>3412</v>
      </c>
      <c r="B4621" s="561" t="s">
        <v>3413</v>
      </c>
      <c r="C4621" s="561" t="s">
        <v>2763</v>
      </c>
      <c r="D4621" s="561" t="s">
        <v>3655</v>
      </c>
      <c r="E4621" s="562" t="s">
        <v>22</v>
      </c>
      <c r="F4621" s="561" t="s">
        <v>22</v>
      </c>
      <c r="G4621" s="561" t="s">
        <v>31511</v>
      </c>
      <c r="H4621" s="561" t="s">
        <v>4704</v>
      </c>
      <c r="I4621" s="561" t="s">
        <v>23270</v>
      </c>
      <c r="J4621" s="561" t="s">
        <v>7063</v>
      </c>
      <c r="K4621" s="562" t="s">
        <v>31512</v>
      </c>
      <c r="L4621" s="561" t="s">
        <v>25</v>
      </c>
    </row>
    <row r="4622" spans="1:12" x14ac:dyDescent="0.25">
      <c r="A4622" s="561" t="s">
        <v>3412</v>
      </c>
      <c r="B4622" s="561" t="s">
        <v>3413</v>
      </c>
      <c r="C4622" s="561" t="s">
        <v>2763</v>
      </c>
      <c r="D4622" s="561" t="s">
        <v>3655</v>
      </c>
      <c r="E4622" s="562" t="s">
        <v>22</v>
      </c>
      <c r="F4622" s="561" t="s">
        <v>22</v>
      </c>
      <c r="G4622" s="561" t="s">
        <v>31513</v>
      </c>
      <c r="H4622" s="561" t="s">
        <v>4705</v>
      </c>
      <c r="I4622" s="561" t="s">
        <v>23270</v>
      </c>
      <c r="J4622" s="561" t="s">
        <v>7063</v>
      </c>
      <c r="K4622" s="562" t="s">
        <v>31514</v>
      </c>
      <c r="L4622" s="561" t="s">
        <v>25</v>
      </c>
    </row>
    <row r="4623" spans="1:12" x14ac:dyDescent="0.25">
      <c r="A4623" s="561" t="s">
        <v>3412</v>
      </c>
      <c r="B4623" s="561" t="s">
        <v>3413</v>
      </c>
      <c r="C4623" s="561" t="s">
        <v>2763</v>
      </c>
      <c r="D4623" s="561" t="s">
        <v>3655</v>
      </c>
      <c r="E4623" s="562" t="s">
        <v>22</v>
      </c>
      <c r="F4623" s="561" t="s">
        <v>22</v>
      </c>
      <c r="G4623" s="561" t="s">
        <v>31515</v>
      </c>
      <c r="H4623" s="561" t="s">
        <v>4706</v>
      </c>
      <c r="I4623" s="561" t="s">
        <v>23270</v>
      </c>
      <c r="J4623" s="561" t="s">
        <v>7063</v>
      </c>
      <c r="K4623" s="562" t="s">
        <v>8090</v>
      </c>
      <c r="L4623" s="561" t="s">
        <v>25</v>
      </c>
    </row>
    <row r="4624" spans="1:12" x14ac:dyDescent="0.25">
      <c r="A4624" s="561" t="s">
        <v>3412</v>
      </c>
      <c r="B4624" s="561" t="s">
        <v>3413</v>
      </c>
      <c r="C4624" s="561" t="s">
        <v>2763</v>
      </c>
      <c r="D4624" s="561" t="s">
        <v>3655</v>
      </c>
      <c r="E4624" s="562" t="s">
        <v>22</v>
      </c>
      <c r="F4624" s="561" t="s">
        <v>22</v>
      </c>
      <c r="G4624" s="561" t="s">
        <v>31516</v>
      </c>
      <c r="H4624" s="561" t="s">
        <v>4707</v>
      </c>
      <c r="I4624" s="561" t="s">
        <v>23270</v>
      </c>
      <c r="J4624" s="561" t="s">
        <v>7063</v>
      </c>
      <c r="K4624" s="562" t="s">
        <v>5827</v>
      </c>
      <c r="L4624" s="561" t="s">
        <v>25</v>
      </c>
    </row>
    <row r="4625" spans="1:12" x14ac:dyDescent="0.25">
      <c r="A4625" s="561" t="s">
        <v>3412</v>
      </c>
      <c r="B4625" s="561" t="s">
        <v>3413</v>
      </c>
      <c r="C4625" s="561" t="s">
        <v>2763</v>
      </c>
      <c r="D4625" s="561" t="s">
        <v>3655</v>
      </c>
      <c r="E4625" s="562" t="s">
        <v>22</v>
      </c>
      <c r="F4625" s="561" t="s">
        <v>22</v>
      </c>
      <c r="G4625" s="561" t="s">
        <v>31517</v>
      </c>
      <c r="H4625" s="561" t="s">
        <v>4708</v>
      </c>
      <c r="I4625" s="561" t="s">
        <v>23270</v>
      </c>
      <c r="J4625" s="561" t="s">
        <v>7063</v>
      </c>
      <c r="K4625" s="562" t="s">
        <v>25503</v>
      </c>
      <c r="L4625" s="561" t="s">
        <v>25</v>
      </c>
    </row>
    <row r="4626" spans="1:12" x14ac:dyDescent="0.25">
      <c r="A4626" s="561" t="s">
        <v>3412</v>
      </c>
      <c r="B4626" s="561" t="s">
        <v>3413</v>
      </c>
      <c r="C4626" s="561" t="s">
        <v>2763</v>
      </c>
      <c r="D4626" s="561" t="s">
        <v>3655</v>
      </c>
      <c r="E4626" s="562" t="s">
        <v>22</v>
      </c>
      <c r="F4626" s="561" t="s">
        <v>22</v>
      </c>
      <c r="G4626" s="561" t="s">
        <v>31518</v>
      </c>
      <c r="H4626" s="561" t="s">
        <v>4710</v>
      </c>
      <c r="I4626" s="561" t="s">
        <v>23270</v>
      </c>
      <c r="J4626" s="561" t="s">
        <v>7063</v>
      </c>
      <c r="K4626" s="562" t="s">
        <v>7953</v>
      </c>
      <c r="L4626" s="561" t="s">
        <v>25</v>
      </c>
    </row>
    <row r="4627" spans="1:12" x14ac:dyDescent="0.25">
      <c r="A4627" s="561" t="s">
        <v>3412</v>
      </c>
      <c r="B4627" s="561" t="s">
        <v>3413</v>
      </c>
      <c r="C4627" s="561" t="s">
        <v>2763</v>
      </c>
      <c r="D4627" s="561" t="s">
        <v>3655</v>
      </c>
      <c r="E4627" s="562" t="s">
        <v>22</v>
      </c>
      <c r="F4627" s="561" t="s">
        <v>22</v>
      </c>
      <c r="G4627" s="561" t="s">
        <v>31519</v>
      </c>
      <c r="H4627" s="561" t="s">
        <v>4711</v>
      </c>
      <c r="I4627" s="561" t="s">
        <v>23270</v>
      </c>
      <c r="J4627" s="561" t="s">
        <v>7063</v>
      </c>
      <c r="K4627" s="562" t="s">
        <v>31520</v>
      </c>
      <c r="L4627" s="561" t="s">
        <v>25</v>
      </c>
    </row>
    <row r="4628" spans="1:12" x14ac:dyDescent="0.25">
      <c r="A4628" s="561" t="s">
        <v>3412</v>
      </c>
      <c r="B4628" s="561" t="s">
        <v>3413</v>
      </c>
      <c r="C4628" s="561" t="s">
        <v>2763</v>
      </c>
      <c r="D4628" s="561" t="s">
        <v>3655</v>
      </c>
      <c r="E4628" s="562" t="s">
        <v>22</v>
      </c>
      <c r="F4628" s="561" t="s">
        <v>22</v>
      </c>
      <c r="G4628" s="561" t="s">
        <v>31521</v>
      </c>
      <c r="H4628" s="561" t="s">
        <v>4712</v>
      </c>
      <c r="I4628" s="561" t="s">
        <v>23270</v>
      </c>
      <c r="J4628" s="561" t="s">
        <v>7063</v>
      </c>
      <c r="K4628" s="562" t="s">
        <v>24467</v>
      </c>
      <c r="L4628" s="561" t="s">
        <v>25</v>
      </c>
    </row>
    <row r="4629" spans="1:12" x14ac:dyDescent="0.25">
      <c r="A4629" s="561" t="s">
        <v>3412</v>
      </c>
      <c r="B4629" s="561" t="s">
        <v>3413</v>
      </c>
      <c r="C4629" s="561" t="s">
        <v>2763</v>
      </c>
      <c r="D4629" s="561" t="s">
        <v>3655</v>
      </c>
      <c r="E4629" s="562" t="s">
        <v>22</v>
      </c>
      <c r="F4629" s="561" t="s">
        <v>22</v>
      </c>
      <c r="G4629" s="561" t="s">
        <v>31522</v>
      </c>
      <c r="H4629" s="561" t="s">
        <v>4713</v>
      </c>
      <c r="I4629" s="561" t="s">
        <v>23270</v>
      </c>
      <c r="J4629" s="561" t="s">
        <v>7063</v>
      </c>
      <c r="K4629" s="562" t="s">
        <v>31523</v>
      </c>
      <c r="L4629" s="561" t="s">
        <v>25</v>
      </c>
    </row>
    <row r="4630" spans="1:12" x14ac:dyDescent="0.25">
      <c r="A4630" s="561" t="s">
        <v>3412</v>
      </c>
      <c r="B4630" s="561" t="s">
        <v>3413</v>
      </c>
      <c r="C4630" s="561" t="s">
        <v>2763</v>
      </c>
      <c r="D4630" s="561" t="s">
        <v>3655</v>
      </c>
      <c r="E4630" s="562" t="s">
        <v>22</v>
      </c>
      <c r="F4630" s="561" t="s">
        <v>22</v>
      </c>
      <c r="G4630" s="561" t="s">
        <v>31524</v>
      </c>
      <c r="H4630" s="561" t="s">
        <v>4714</v>
      </c>
      <c r="I4630" s="561" t="s">
        <v>23270</v>
      </c>
      <c r="J4630" s="561" t="s">
        <v>7063</v>
      </c>
      <c r="K4630" s="562" t="s">
        <v>8643</v>
      </c>
      <c r="L4630" s="561" t="s">
        <v>25</v>
      </c>
    </row>
    <row r="4631" spans="1:12" x14ac:dyDescent="0.25">
      <c r="A4631" s="561" t="s">
        <v>3412</v>
      </c>
      <c r="B4631" s="561" t="s">
        <v>3413</v>
      </c>
      <c r="C4631" s="561" t="s">
        <v>2763</v>
      </c>
      <c r="D4631" s="561" t="s">
        <v>3655</v>
      </c>
      <c r="E4631" s="562" t="s">
        <v>22</v>
      </c>
      <c r="F4631" s="561" t="s">
        <v>22</v>
      </c>
      <c r="G4631" s="561" t="s">
        <v>31525</v>
      </c>
      <c r="H4631" s="561" t="s">
        <v>4716</v>
      </c>
      <c r="I4631" s="561" t="s">
        <v>23270</v>
      </c>
      <c r="J4631" s="561" t="s">
        <v>7063</v>
      </c>
      <c r="K4631" s="562" t="s">
        <v>7497</v>
      </c>
      <c r="L4631" s="561" t="s">
        <v>25</v>
      </c>
    </row>
    <row r="4632" spans="1:12" x14ac:dyDescent="0.25">
      <c r="A4632" s="561" t="s">
        <v>3412</v>
      </c>
      <c r="B4632" s="561" t="s">
        <v>3413</v>
      </c>
      <c r="C4632" s="561" t="s">
        <v>2763</v>
      </c>
      <c r="D4632" s="561" t="s">
        <v>3655</v>
      </c>
      <c r="E4632" s="562" t="s">
        <v>22</v>
      </c>
      <c r="F4632" s="561" t="s">
        <v>22</v>
      </c>
      <c r="G4632" s="561" t="s">
        <v>31526</v>
      </c>
      <c r="H4632" s="561" t="s">
        <v>4718</v>
      </c>
      <c r="I4632" s="561" t="s">
        <v>23270</v>
      </c>
      <c r="J4632" s="561" t="s">
        <v>7063</v>
      </c>
      <c r="K4632" s="562" t="s">
        <v>7196</v>
      </c>
      <c r="L4632" s="561" t="s">
        <v>25</v>
      </c>
    </row>
    <row r="4633" spans="1:12" x14ac:dyDescent="0.25">
      <c r="A4633" s="561" t="s">
        <v>3412</v>
      </c>
      <c r="B4633" s="561" t="s">
        <v>3413</v>
      </c>
      <c r="C4633" s="561" t="s">
        <v>2763</v>
      </c>
      <c r="D4633" s="561" t="s">
        <v>3655</v>
      </c>
      <c r="E4633" s="562" t="s">
        <v>22</v>
      </c>
      <c r="F4633" s="561" t="s">
        <v>22</v>
      </c>
      <c r="G4633" s="561" t="s">
        <v>31527</v>
      </c>
      <c r="H4633" s="561" t="s">
        <v>4720</v>
      </c>
      <c r="I4633" s="561" t="s">
        <v>23270</v>
      </c>
      <c r="J4633" s="561" t="s">
        <v>7063</v>
      </c>
      <c r="K4633" s="562" t="s">
        <v>31528</v>
      </c>
      <c r="L4633" s="561" t="s">
        <v>25</v>
      </c>
    </row>
    <row r="4634" spans="1:12" x14ac:dyDescent="0.25">
      <c r="A4634" s="561" t="s">
        <v>3412</v>
      </c>
      <c r="B4634" s="561" t="s">
        <v>3413</v>
      </c>
      <c r="C4634" s="561" t="s">
        <v>2763</v>
      </c>
      <c r="D4634" s="561" t="s">
        <v>3655</v>
      </c>
      <c r="E4634" s="562" t="s">
        <v>22</v>
      </c>
      <c r="F4634" s="561" t="s">
        <v>22</v>
      </c>
      <c r="G4634" s="561" t="s">
        <v>31529</v>
      </c>
      <c r="H4634" s="561" t="s">
        <v>4721</v>
      </c>
      <c r="I4634" s="561" t="s">
        <v>23270</v>
      </c>
      <c r="J4634" s="561" t="s">
        <v>7063</v>
      </c>
      <c r="K4634" s="562" t="s">
        <v>31530</v>
      </c>
      <c r="L4634" s="561" t="s">
        <v>25</v>
      </c>
    </row>
    <row r="4635" spans="1:12" x14ac:dyDescent="0.25">
      <c r="A4635" s="561" t="s">
        <v>3412</v>
      </c>
      <c r="B4635" s="561" t="s">
        <v>3413</v>
      </c>
      <c r="C4635" s="561" t="s">
        <v>2763</v>
      </c>
      <c r="D4635" s="561" t="s">
        <v>3655</v>
      </c>
      <c r="E4635" s="562" t="s">
        <v>22</v>
      </c>
      <c r="F4635" s="561" t="s">
        <v>22</v>
      </c>
      <c r="G4635" s="561" t="s">
        <v>31531</v>
      </c>
      <c r="H4635" s="561" t="s">
        <v>4722</v>
      </c>
      <c r="I4635" s="561" t="s">
        <v>23270</v>
      </c>
      <c r="J4635" s="561" t="s">
        <v>7063</v>
      </c>
      <c r="K4635" s="562" t="s">
        <v>31532</v>
      </c>
      <c r="L4635" s="561" t="s">
        <v>25</v>
      </c>
    </row>
    <row r="4636" spans="1:12" x14ac:dyDescent="0.25">
      <c r="A4636" s="561" t="s">
        <v>3412</v>
      </c>
      <c r="B4636" s="561" t="s">
        <v>3413</v>
      </c>
      <c r="C4636" s="561" t="s">
        <v>2763</v>
      </c>
      <c r="D4636" s="561" t="s">
        <v>3655</v>
      </c>
      <c r="E4636" s="562" t="s">
        <v>22</v>
      </c>
      <c r="F4636" s="561" t="s">
        <v>22</v>
      </c>
      <c r="G4636" s="561" t="s">
        <v>31533</v>
      </c>
      <c r="H4636" s="561" t="s">
        <v>4723</v>
      </c>
      <c r="I4636" s="561" t="s">
        <v>23270</v>
      </c>
      <c r="J4636" s="561" t="s">
        <v>7063</v>
      </c>
      <c r="K4636" s="562" t="s">
        <v>31534</v>
      </c>
      <c r="L4636" s="561" t="s">
        <v>25</v>
      </c>
    </row>
    <row r="4637" spans="1:12" x14ac:dyDescent="0.25">
      <c r="A4637" s="561" t="s">
        <v>3412</v>
      </c>
      <c r="B4637" s="561" t="s">
        <v>3413</v>
      </c>
      <c r="C4637" s="561" t="s">
        <v>2763</v>
      </c>
      <c r="D4637" s="561" t="s">
        <v>3655</v>
      </c>
      <c r="E4637" s="562" t="s">
        <v>22</v>
      </c>
      <c r="F4637" s="561" t="s">
        <v>22</v>
      </c>
      <c r="G4637" s="561" t="s">
        <v>31535</v>
      </c>
      <c r="H4637" s="561" t="s">
        <v>4725</v>
      </c>
      <c r="I4637" s="561" t="s">
        <v>23270</v>
      </c>
      <c r="J4637" s="561" t="s">
        <v>7063</v>
      </c>
      <c r="K4637" s="562" t="s">
        <v>3877</v>
      </c>
      <c r="L4637" s="561" t="s">
        <v>25</v>
      </c>
    </row>
    <row r="4638" spans="1:12" x14ac:dyDescent="0.25">
      <c r="A4638" s="561" t="s">
        <v>3412</v>
      </c>
      <c r="B4638" s="561" t="s">
        <v>3413</v>
      </c>
      <c r="C4638" s="561" t="s">
        <v>2763</v>
      </c>
      <c r="D4638" s="561" t="s">
        <v>3655</v>
      </c>
      <c r="E4638" s="562" t="s">
        <v>22</v>
      </c>
      <c r="F4638" s="561" t="s">
        <v>22</v>
      </c>
      <c r="G4638" s="561" t="s">
        <v>31536</v>
      </c>
      <c r="H4638" s="561" t="s">
        <v>4726</v>
      </c>
      <c r="I4638" s="561" t="s">
        <v>23270</v>
      </c>
      <c r="J4638" s="561" t="s">
        <v>7063</v>
      </c>
      <c r="K4638" s="562" t="s">
        <v>8531</v>
      </c>
      <c r="L4638" s="561" t="s">
        <v>25</v>
      </c>
    </row>
    <row r="4639" spans="1:12" x14ac:dyDescent="0.25">
      <c r="A4639" s="561" t="s">
        <v>3412</v>
      </c>
      <c r="B4639" s="561" t="s">
        <v>3413</v>
      </c>
      <c r="C4639" s="561" t="s">
        <v>2763</v>
      </c>
      <c r="D4639" s="561" t="s">
        <v>3655</v>
      </c>
      <c r="E4639" s="562" t="s">
        <v>22</v>
      </c>
      <c r="F4639" s="561" t="s">
        <v>22</v>
      </c>
      <c r="G4639" s="561" t="s">
        <v>31537</v>
      </c>
      <c r="H4639" s="561" t="s">
        <v>4727</v>
      </c>
      <c r="I4639" s="561" t="s">
        <v>23270</v>
      </c>
      <c r="J4639" s="561" t="s">
        <v>7063</v>
      </c>
      <c r="K4639" s="562" t="s">
        <v>27435</v>
      </c>
      <c r="L4639" s="561" t="s">
        <v>25</v>
      </c>
    </row>
    <row r="4640" spans="1:12" x14ac:dyDescent="0.25">
      <c r="A4640" s="561" t="s">
        <v>3412</v>
      </c>
      <c r="B4640" s="561" t="s">
        <v>3413</v>
      </c>
      <c r="C4640" s="561" t="s">
        <v>2763</v>
      </c>
      <c r="D4640" s="561" t="s">
        <v>3655</v>
      </c>
      <c r="E4640" s="562" t="s">
        <v>22</v>
      </c>
      <c r="F4640" s="561" t="s">
        <v>22</v>
      </c>
      <c r="G4640" s="561" t="s">
        <v>31538</v>
      </c>
      <c r="H4640" s="561" t="s">
        <v>4728</v>
      </c>
      <c r="I4640" s="561" t="s">
        <v>23270</v>
      </c>
      <c r="J4640" s="561" t="s">
        <v>7063</v>
      </c>
      <c r="K4640" s="562" t="s">
        <v>31539</v>
      </c>
      <c r="L4640" s="561" t="s">
        <v>25</v>
      </c>
    </row>
    <row r="4641" spans="1:12" x14ac:dyDescent="0.25">
      <c r="A4641" s="561" t="s">
        <v>3412</v>
      </c>
      <c r="B4641" s="561" t="s">
        <v>3413</v>
      </c>
      <c r="C4641" s="561" t="s">
        <v>2763</v>
      </c>
      <c r="D4641" s="561" t="s">
        <v>3655</v>
      </c>
      <c r="E4641" s="562" t="s">
        <v>22</v>
      </c>
      <c r="F4641" s="561" t="s">
        <v>22</v>
      </c>
      <c r="G4641" s="561" t="s">
        <v>31540</v>
      </c>
      <c r="H4641" s="561" t="s">
        <v>4729</v>
      </c>
      <c r="I4641" s="561" t="s">
        <v>23270</v>
      </c>
      <c r="J4641" s="561" t="s">
        <v>7063</v>
      </c>
      <c r="K4641" s="562" t="s">
        <v>31541</v>
      </c>
      <c r="L4641" s="561" t="s">
        <v>25</v>
      </c>
    </row>
    <row r="4642" spans="1:12" x14ac:dyDescent="0.25">
      <c r="A4642" s="561" t="s">
        <v>3412</v>
      </c>
      <c r="B4642" s="561" t="s">
        <v>3413</v>
      </c>
      <c r="C4642" s="561" t="s">
        <v>2763</v>
      </c>
      <c r="D4642" s="561" t="s">
        <v>3655</v>
      </c>
      <c r="E4642" s="562" t="s">
        <v>22</v>
      </c>
      <c r="F4642" s="561" t="s">
        <v>22</v>
      </c>
      <c r="G4642" s="561" t="s">
        <v>31542</v>
      </c>
      <c r="H4642" s="561" t="s">
        <v>4730</v>
      </c>
      <c r="I4642" s="561" t="s">
        <v>23270</v>
      </c>
      <c r="J4642" s="561" t="s">
        <v>7063</v>
      </c>
      <c r="K4642" s="562" t="s">
        <v>31543</v>
      </c>
      <c r="L4642" s="561" t="s">
        <v>25</v>
      </c>
    </row>
    <row r="4643" spans="1:12" x14ac:dyDescent="0.25">
      <c r="A4643" s="561" t="s">
        <v>3412</v>
      </c>
      <c r="B4643" s="561" t="s">
        <v>3413</v>
      </c>
      <c r="C4643" s="561" t="s">
        <v>2763</v>
      </c>
      <c r="D4643" s="561" t="s">
        <v>3655</v>
      </c>
      <c r="E4643" s="562" t="s">
        <v>22</v>
      </c>
      <c r="F4643" s="561" t="s">
        <v>22</v>
      </c>
      <c r="G4643" s="561" t="s">
        <v>31544</v>
      </c>
      <c r="H4643" s="561" t="s">
        <v>4731</v>
      </c>
      <c r="I4643" s="561" t="s">
        <v>23270</v>
      </c>
      <c r="J4643" s="561" t="s">
        <v>7063</v>
      </c>
      <c r="K4643" s="562" t="s">
        <v>31545</v>
      </c>
      <c r="L4643" s="561" t="s">
        <v>25</v>
      </c>
    </row>
    <row r="4644" spans="1:12" x14ac:dyDescent="0.25">
      <c r="A4644" s="561" t="s">
        <v>3412</v>
      </c>
      <c r="B4644" s="561" t="s">
        <v>3413</v>
      </c>
      <c r="C4644" s="561" t="s">
        <v>2763</v>
      </c>
      <c r="D4644" s="561" t="s">
        <v>3655</v>
      </c>
      <c r="E4644" s="562" t="s">
        <v>22</v>
      </c>
      <c r="F4644" s="561" t="s">
        <v>22</v>
      </c>
      <c r="G4644" s="561" t="s">
        <v>31546</v>
      </c>
      <c r="H4644" s="561" t="s">
        <v>4732</v>
      </c>
      <c r="I4644" s="561" t="s">
        <v>23270</v>
      </c>
      <c r="J4644" s="561" t="s">
        <v>7063</v>
      </c>
      <c r="K4644" s="562" t="s">
        <v>31547</v>
      </c>
      <c r="L4644" s="561" t="s">
        <v>25</v>
      </c>
    </row>
    <row r="4645" spans="1:12" x14ac:dyDescent="0.25">
      <c r="A4645" s="561" t="s">
        <v>3412</v>
      </c>
      <c r="B4645" s="561" t="s">
        <v>3413</v>
      </c>
      <c r="C4645" s="561" t="s">
        <v>2763</v>
      </c>
      <c r="D4645" s="561" t="s">
        <v>3655</v>
      </c>
      <c r="E4645" s="562" t="s">
        <v>22</v>
      </c>
      <c r="F4645" s="561" t="s">
        <v>22</v>
      </c>
      <c r="G4645" s="561" t="s">
        <v>31548</v>
      </c>
      <c r="H4645" s="561" t="s">
        <v>4733</v>
      </c>
      <c r="I4645" s="561" t="s">
        <v>23270</v>
      </c>
      <c r="J4645" s="561" t="s">
        <v>7063</v>
      </c>
      <c r="K4645" s="562" t="s">
        <v>31549</v>
      </c>
      <c r="L4645" s="561" t="s">
        <v>25</v>
      </c>
    </row>
    <row r="4646" spans="1:12" x14ac:dyDescent="0.25">
      <c r="A4646" s="561" t="s">
        <v>3412</v>
      </c>
      <c r="B4646" s="561" t="s">
        <v>3413</v>
      </c>
      <c r="C4646" s="561" t="s">
        <v>2763</v>
      </c>
      <c r="D4646" s="561" t="s">
        <v>3655</v>
      </c>
      <c r="E4646" s="562" t="s">
        <v>22</v>
      </c>
      <c r="F4646" s="561" t="s">
        <v>22</v>
      </c>
      <c r="G4646" s="561" t="s">
        <v>31550</v>
      </c>
      <c r="H4646" s="561" t="s">
        <v>4734</v>
      </c>
      <c r="I4646" s="561" t="s">
        <v>23270</v>
      </c>
      <c r="J4646" s="561" t="s">
        <v>7063</v>
      </c>
      <c r="K4646" s="562" t="s">
        <v>7268</v>
      </c>
      <c r="L4646" s="561" t="s">
        <v>25</v>
      </c>
    </row>
    <row r="4647" spans="1:12" x14ac:dyDescent="0.25">
      <c r="A4647" s="561" t="s">
        <v>3412</v>
      </c>
      <c r="B4647" s="561" t="s">
        <v>3413</v>
      </c>
      <c r="C4647" s="561" t="s">
        <v>2763</v>
      </c>
      <c r="D4647" s="561" t="s">
        <v>3655</v>
      </c>
      <c r="E4647" s="562" t="s">
        <v>22</v>
      </c>
      <c r="F4647" s="561" t="s">
        <v>22</v>
      </c>
      <c r="G4647" s="561" t="s">
        <v>31551</v>
      </c>
      <c r="H4647" s="561" t="s">
        <v>4735</v>
      </c>
      <c r="I4647" s="561" t="s">
        <v>23270</v>
      </c>
      <c r="J4647" s="561" t="s">
        <v>7063</v>
      </c>
      <c r="K4647" s="562" t="s">
        <v>27248</v>
      </c>
      <c r="L4647" s="561" t="s">
        <v>25</v>
      </c>
    </row>
    <row r="4648" spans="1:12" x14ac:dyDescent="0.25">
      <c r="A4648" s="561" t="s">
        <v>3412</v>
      </c>
      <c r="B4648" s="561" t="s">
        <v>3413</v>
      </c>
      <c r="C4648" s="561" t="s">
        <v>2763</v>
      </c>
      <c r="D4648" s="561" t="s">
        <v>3655</v>
      </c>
      <c r="E4648" s="562" t="s">
        <v>22</v>
      </c>
      <c r="F4648" s="561" t="s">
        <v>22</v>
      </c>
      <c r="G4648" s="561" t="s">
        <v>31552</v>
      </c>
      <c r="H4648" s="561" t="s">
        <v>4736</v>
      </c>
      <c r="I4648" s="561" t="s">
        <v>23270</v>
      </c>
      <c r="J4648" s="561" t="s">
        <v>7063</v>
      </c>
      <c r="K4648" s="562" t="s">
        <v>30520</v>
      </c>
      <c r="L4648" s="561" t="s">
        <v>25</v>
      </c>
    </row>
    <row r="4649" spans="1:12" x14ac:dyDescent="0.25">
      <c r="A4649" s="561" t="s">
        <v>3412</v>
      </c>
      <c r="B4649" s="561" t="s">
        <v>3413</v>
      </c>
      <c r="C4649" s="561" t="s">
        <v>2763</v>
      </c>
      <c r="D4649" s="561" t="s">
        <v>3655</v>
      </c>
      <c r="E4649" s="562" t="s">
        <v>22</v>
      </c>
      <c r="F4649" s="561" t="s">
        <v>22</v>
      </c>
      <c r="G4649" s="561" t="s">
        <v>31553</v>
      </c>
      <c r="H4649" s="561" t="s">
        <v>4737</v>
      </c>
      <c r="I4649" s="561" t="s">
        <v>23270</v>
      </c>
      <c r="J4649" s="561" t="s">
        <v>7063</v>
      </c>
      <c r="K4649" s="562" t="s">
        <v>30717</v>
      </c>
      <c r="L4649" s="561" t="s">
        <v>25</v>
      </c>
    </row>
    <row r="4650" spans="1:12" x14ac:dyDescent="0.25">
      <c r="A4650" s="561" t="s">
        <v>3412</v>
      </c>
      <c r="B4650" s="561" t="s">
        <v>3413</v>
      </c>
      <c r="C4650" s="561" t="s">
        <v>2763</v>
      </c>
      <c r="D4650" s="561" t="s">
        <v>3655</v>
      </c>
      <c r="E4650" s="562" t="s">
        <v>22</v>
      </c>
      <c r="F4650" s="561" t="s">
        <v>22</v>
      </c>
      <c r="G4650" s="561" t="s">
        <v>31554</v>
      </c>
      <c r="H4650" s="561" t="s">
        <v>31555</v>
      </c>
      <c r="I4650" s="561" t="s">
        <v>23270</v>
      </c>
      <c r="J4650" s="561" t="s">
        <v>7063</v>
      </c>
      <c r="K4650" s="562" t="s">
        <v>8051</v>
      </c>
      <c r="L4650" s="561" t="s">
        <v>25</v>
      </c>
    </row>
    <row r="4651" spans="1:12" x14ac:dyDescent="0.25">
      <c r="A4651" s="561" t="s">
        <v>3412</v>
      </c>
      <c r="B4651" s="561" t="s">
        <v>3413</v>
      </c>
      <c r="C4651" s="561" t="s">
        <v>2763</v>
      </c>
      <c r="D4651" s="561" t="s">
        <v>3655</v>
      </c>
      <c r="E4651" s="562" t="s">
        <v>22</v>
      </c>
      <c r="F4651" s="561" t="s">
        <v>22</v>
      </c>
      <c r="G4651" s="561" t="s">
        <v>31556</v>
      </c>
      <c r="H4651" s="561" t="s">
        <v>31557</v>
      </c>
      <c r="I4651" s="561" t="s">
        <v>23270</v>
      </c>
      <c r="J4651" s="561" t="s">
        <v>7063</v>
      </c>
      <c r="K4651" s="562" t="s">
        <v>7273</v>
      </c>
      <c r="L4651" s="561" t="s">
        <v>25</v>
      </c>
    </row>
    <row r="4652" spans="1:12" x14ac:dyDescent="0.25">
      <c r="A4652" s="561" t="s">
        <v>3412</v>
      </c>
      <c r="B4652" s="561" t="s">
        <v>3413</v>
      </c>
      <c r="C4652" s="561" t="s">
        <v>2763</v>
      </c>
      <c r="D4652" s="561" t="s">
        <v>3655</v>
      </c>
      <c r="E4652" s="562" t="s">
        <v>22</v>
      </c>
      <c r="F4652" s="561" t="s">
        <v>22</v>
      </c>
      <c r="G4652" s="561" t="s">
        <v>31558</v>
      </c>
      <c r="H4652" s="561" t="s">
        <v>31559</v>
      </c>
      <c r="I4652" s="561" t="s">
        <v>23270</v>
      </c>
      <c r="J4652" s="561" t="s">
        <v>7063</v>
      </c>
      <c r="K4652" s="562" t="s">
        <v>31560</v>
      </c>
      <c r="L4652" s="561" t="s">
        <v>25</v>
      </c>
    </row>
    <row r="4653" spans="1:12" x14ac:dyDescent="0.25">
      <c r="A4653" s="561" t="s">
        <v>3412</v>
      </c>
      <c r="B4653" s="561" t="s">
        <v>3413</v>
      </c>
      <c r="C4653" s="561" t="s">
        <v>2763</v>
      </c>
      <c r="D4653" s="561" t="s">
        <v>3655</v>
      </c>
      <c r="E4653" s="562" t="s">
        <v>22</v>
      </c>
      <c r="F4653" s="561" t="s">
        <v>22</v>
      </c>
      <c r="G4653" s="561" t="s">
        <v>31561</v>
      </c>
      <c r="H4653" s="561" t="s">
        <v>31562</v>
      </c>
      <c r="I4653" s="561" t="s">
        <v>23270</v>
      </c>
      <c r="J4653" s="561" t="s">
        <v>7063</v>
      </c>
      <c r="K4653" s="562" t="s">
        <v>31563</v>
      </c>
      <c r="L4653" s="561" t="s">
        <v>25</v>
      </c>
    </row>
    <row r="4654" spans="1:12" x14ac:dyDescent="0.25">
      <c r="A4654" s="561" t="s">
        <v>3412</v>
      </c>
      <c r="B4654" s="561" t="s">
        <v>3413</v>
      </c>
      <c r="C4654" s="561" t="s">
        <v>2763</v>
      </c>
      <c r="D4654" s="561" t="s">
        <v>3655</v>
      </c>
      <c r="E4654" s="562" t="s">
        <v>22</v>
      </c>
      <c r="F4654" s="561" t="s">
        <v>22</v>
      </c>
      <c r="G4654" s="561" t="s">
        <v>31564</v>
      </c>
      <c r="H4654" s="561" t="s">
        <v>31565</v>
      </c>
      <c r="I4654" s="561" t="s">
        <v>23270</v>
      </c>
      <c r="J4654" s="561" t="s">
        <v>7063</v>
      </c>
      <c r="K4654" s="562" t="s">
        <v>7786</v>
      </c>
      <c r="L4654" s="561" t="s">
        <v>25</v>
      </c>
    </row>
    <row r="4655" spans="1:12" x14ac:dyDescent="0.25">
      <c r="A4655" s="561" t="s">
        <v>3412</v>
      </c>
      <c r="B4655" s="561" t="s">
        <v>3413</v>
      </c>
      <c r="C4655" s="561" t="s">
        <v>2763</v>
      </c>
      <c r="D4655" s="561" t="s">
        <v>3655</v>
      </c>
      <c r="E4655" s="562" t="s">
        <v>22</v>
      </c>
      <c r="F4655" s="561" t="s">
        <v>22</v>
      </c>
      <c r="G4655" s="561" t="s">
        <v>31566</v>
      </c>
      <c r="H4655" s="561" t="s">
        <v>31567</v>
      </c>
      <c r="I4655" s="561" t="s">
        <v>23270</v>
      </c>
      <c r="J4655" s="561" t="s">
        <v>7063</v>
      </c>
      <c r="K4655" s="562" t="s">
        <v>31568</v>
      </c>
      <c r="L4655" s="561" t="s">
        <v>25</v>
      </c>
    </row>
    <row r="4656" spans="1:12" x14ac:dyDescent="0.25">
      <c r="A4656" s="561" t="s">
        <v>3412</v>
      </c>
      <c r="B4656" s="561" t="s">
        <v>3413</v>
      </c>
      <c r="C4656" s="561" t="s">
        <v>2763</v>
      </c>
      <c r="D4656" s="561" t="s">
        <v>3655</v>
      </c>
      <c r="E4656" s="562" t="s">
        <v>22</v>
      </c>
      <c r="F4656" s="561" t="s">
        <v>22</v>
      </c>
      <c r="G4656" s="561" t="s">
        <v>31569</v>
      </c>
      <c r="H4656" s="561" t="s">
        <v>31570</v>
      </c>
      <c r="I4656" s="561" t="s">
        <v>23270</v>
      </c>
      <c r="J4656" s="561" t="s">
        <v>7063</v>
      </c>
      <c r="K4656" s="562" t="s">
        <v>8131</v>
      </c>
      <c r="L4656" s="561" t="s">
        <v>25</v>
      </c>
    </row>
    <row r="4657" spans="1:12" x14ac:dyDescent="0.25">
      <c r="A4657" s="561" t="s">
        <v>3412</v>
      </c>
      <c r="B4657" s="561" t="s">
        <v>3413</v>
      </c>
      <c r="C4657" s="561" t="s">
        <v>2763</v>
      </c>
      <c r="D4657" s="561" t="s">
        <v>3655</v>
      </c>
      <c r="E4657" s="562" t="s">
        <v>22</v>
      </c>
      <c r="F4657" s="561" t="s">
        <v>22</v>
      </c>
      <c r="G4657" s="561" t="s">
        <v>31571</v>
      </c>
      <c r="H4657" s="561" t="s">
        <v>31572</v>
      </c>
      <c r="I4657" s="561" t="s">
        <v>23270</v>
      </c>
      <c r="J4657" s="561" t="s">
        <v>7063</v>
      </c>
      <c r="K4657" s="562" t="s">
        <v>31573</v>
      </c>
      <c r="L4657" s="561" t="s">
        <v>25</v>
      </c>
    </row>
    <row r="4658" spans="1:12" x14ac:dyDescent="0.25">
      <c r="A4658" s="561" t="s">
        <v>3412</v>
      </c>
      <c r="B4658" s="561" t="s">
        <v>3413</v>
      </c>
      <c r="C4658" s="561" t="s">
        <v>2763</v>
      </c>
      <c r="D4658" s="561" t="s">
        <v>3655</v>
      </c>
      <c r="E4658" s="562" t="s">
        <v>22</v>
      </c>
      <c r="F4658" s="561" t="s">
        <v>22</v>
      </c>
      <c r="G4658" s="561" t="s">
        <v>31574</v>
      </c>
      <c r="H4658" s="561" t="s">
        <v>31575</v>
      </c>
      <c r="I4658" s="561" t="s">
        <v>23270</v>
      </c>
      <c r="J4658" s="561" t="s">
        <v>7063</v>
      </c>
      <c r="K4658" s="562" t="s">
        <v>31576</v>
      </c>
      <c r="L4658" s="561" t="s">
        <v>25</v>
      </c>
    </row>
    <row r="4659" spans="1:12" x14ac:dyDescent="0.25">
      <c r="A4659" s="561" t="s">
        <v>3412</v>
      </c>
      <c r="B4659" s="561" t="s">
        <v>3413</v>
      </c>
      <c r="C4659" s="561" t="s">
        <v>2763</v>
      </c>
      <c r="D4659" s="561" t="s">
        <v>3655</v>
      </c>
      <c r="E4659" s="562" t="s">
        <v>22</v>
      </c>
      <c r="F4659" s="561" t="s">
        <v>22</v>
      </c>
      <c r="G4659" s="561" t="s">
        <v>31577</v>
      </c>
      <c r="H4659" s="561" t="s">
        <v>31578</v>
      </c>
      <c r="I4659" s="561" t="s">
        <v>23270</v>
      </c>
      <c r="J4659" s="561" t="s">
        <v>7063</v>
      </c>
      <c r="K4659" s="562" t="s">
        <v>31579</v>
      </c>
      <c r="L4659" s="561" t="s">
        <v>25</v>
      </c>
    </row>
    <row r="4660" spans="1:12" x14ac:dyDescent="0.25">
      <c r="A4660" s="561" t="s">
        <v>3412</v>
      </c>
      <c r="B4660" s="561" t="s">
        <v>3413</v>
      </c>
      <c r="C4660" s="561" t="s">
        <v>2763</v>
      </c>
      <c r="D4660" s="561" t="s">
        <v>3655</v>
      </c>
      <c r="E4660" s="562" t="s">
        <v>22</v>
      </c>
      <c r="F4660" s="561" t="s">
        <v>22</v>
      </c>
      <c r="G4660" s="561" t="s">
        <v>31580</v>
      </c>
      <c r="H4660" s="561" t="s">
        <v>31581</v>
      </c>
      <c r="I4660" s="561" t="s">
        <v>23270</v>
      </c>
      <c r="J4660" s="561" t="s">
        <v>7063</v>
      </c>
      <c r="K4660" s="562" t="s">
        <v>31582</v>
      </c>
      <c r="L4660" s="561" t="s">
        <v>25</v>
      </c>
    </row>
    <row r="4661" spans="1:12" x14ac:dyDescent="0.25">
      <c r="A4661" s="561" t="s">
        <v>3412</v>
      </c>
      <c r="B4661" s="561" t="s">
        <v>3413</v>
      </c>
      <c r="C4661" s="561" t="s">
        <v>2763</v>
      </c>
      <c r="D4661" s="561" t="s">
        <v>3655</v>
      </c>
      <c r="E4661" s="562" t="s">
        <v>22</v>
      </c>
      <c r="F4661" s="561" t="s">
        <v>22</v>
      </c>
      <c r="G4661" s="561" t="s">
        <v>31583</v>
      </c>
      <c r="H4661" s="561" t="s">
        <v>31584</v>
      </c>
      <c r="I4661" s="561" t="s">
        <v>23270</v>
      </c>
      <c r="J4661" s="561" t="s">
        <v>7063</v>
      </c>
      <c r="K4661" s="562" t="s">
        <v>31585</v>
      </c>
      <c r="L4661" s="561" t="s">
        <v>25</v>
      </c>
    </row>
    <row r="4662" spans="1:12" x14ac:dyDescent="0.25">
      <c r="A4662" s="561" t="s">
        <v>3412</v>
      </c>
      <c r="B4662" s="561" t="s">
        <v>3413</v>
      </c>
      <c r="C4662" s="561" t="s">
        <v>2763</v>
      </c>
      <c r="D4662" s="561" t="s">
        <v>3655</v>
      </c>
      <c r="E4662" s="562" t="s">
        <v>22</v>
      </c>
      <c r="F4662" s="561" t="s">
        <v>22</v>
      </c>
      <c r="G4662" s="561" t="s">
        <v>31586</v>
      </c>
      <c r="H4662" s="561" t="s">
        <v>31587</v>
      </c>
      <c r="I4662" s="561" t="s">
        <v>23270</v>
      </c>
      <c r="J4662" s="561" t="s">
        <v>24</v>
      </c>
      <c r="K4662" s="562" t="s">
        <v>31588</v>
      </c>
      <c r="L4662" s="561" t="s">
        <v>25</v>
      </c>
    </row>
    <row r="4663" spans="1:12" x14ac:dyDescent="0.25">
      <c r="A4663" s="561" t="s">
        <v>3412</v>
      </c>
      <c r="B4663" s="561" t="s">
        <v>3413</v>
      </c>
      <c r="C4663" s="561" t="s">
        <v>2763</v>
      </c>
      <c r="D4663" s="561" t="s">
        <v>3655</v>
      </c>
      <c r="E4663" s="562" t="s">
        <v>22</v>
      </c>
      <c r="F4663" s="561" t="s">
        <v>22</v>
      </c>
      <c r="G4663" s="561" t="s">
        <v>31589</v>
      </c>
      <c r="H4663" s="561" t="s">
        <v>31590</v>
      </c>
      <c r="I4663" s="561" t="s">
        <v>23270</v>
      </c>
      <c r="J4663" s="561" t="s">
        <v>24</v>
      </c>
      <c r="K4663" s="562" t="s">
        <v>31591</v>
      </c>
      <c r="L4663" s="561" t="s">
        <v>25</v>
      </c>
    </row>
    <row r="4664" spans="1:12" x14ac:dyDescent="0.25">
      <c r="A4664" s="561" t="s">
        <v>3412</v>
      </c>
      <c r="B4664" s="561" t="s">
        <v>3413</v>
      </c>
      <c r="C4664" s="561" t="s">
        <v>2763</v>
      </c>
      <c r="D4664" s="561" t="s">
        <v>3655</v>
      </c>
      <c r="E4664" s="562" t="s">
        <v>22</v>
      </c>
      <c r="F4664" s="561" t="s">
        <v>22</v>
      </c>
      <c r="G4664" s="561" t="s">
        <v>31592</v>
      </c>
      <c r="H4664" s="561" t="s">
        <v>31593</v>
      </c>
      <c r="I4664" s="561" t="s">
        <v>23270</v>
      </c>
      <c r="J4664" s="561" t="s">
        <v>24</v>
      </c>
      <c r="K4664" s="562" t="s">
        <v>31594</v>
      </c>
      <c r="L4664" s="561" t="s">
        <v>25</v>
      </c>
    </row>
    <row r="4665" spans="1:12" x14ac:dyDescent="0.25">
      <c r="A4665" s="561" t="s">
        <v>3412</v>
      </c>
      <c r="B4665" s="561" t="s">
        <v>3413</v>
      </c>
      <c r="C4665" s="561" t="s">
        <v>2763</v>
      </c>
      <c r="D4665" s="561" t="s">
        <v>3655</v>
      </c>
      <c r="E4665" s="562" t="s">
        <v>22</v>
      </c>
      <c r="F4665" s="561" t="s">
        <v>22</v>
      </c>
      <c r="G4665" s="561" t="s">
        <v>31595</v>
      </c>
      <c r="H4665" s="561" t="s">
        <v>31596</v>
      </c>
      <c r="I4665" s="561" t="s">
        <v>23270</v>
      </c>
      <c r="J4665" s="561" t="s">
        <v>24</v>
      </c>
      <c r="K4665" s="562" t="s">
        <v>31594</v>
      </c>
      <c r="L4665" s="561" t="s">
        <v>25</v>
      </c>
    </row>
    <row r="4666" spans="1:12" x14ac:dyDescent="0.25">
      <c r="A4666" s="561" t="s">
        <v>3412</v>
      </c>
      <c r="B4666" s="561" t="s">
        <v>3413</v>
      </c>
      <c r="C4666" s="561" t="s">
        <v>2763</v>
      </c>
      <c r="D4666" s="561" t="s">
        <v>3655</v>
      </c>
      <c r="E4666" s="562" t="s">
        <v>22</v>
      </c>
      <c r="F4666" s="561" t="s">
        <v>22</v>
      </c>
      <c r="G4666" s="561" t="s">
        <v>31597</v>
      </c>
      <c r="H4666" s="561" t="s">
        <v>31598</v>
      </c>
      <c r="I4666" s="561" t="s">
        <v>23270</v>
      </c>
      <c r="J4666" s="561" t="s">
        <v>24</v>
      </c>
      <c r="K4666" s="562" t="s">
        <v>31599</v>
      </c>
      <c r="L4666" s="561" t="s">
        <v>25</v>
      </c>
    </row>
    <row r="4667" spans="1:12" x14ac:dyDescent="0.25">
      <c r="A4667" s="561" t="s">
        <v>3412</v>
      </c>
      <c r="B4667" s="561" t="s">
        <v>3413</v>
      </c>
      <c r="C4667" s="561" t="s">
        <v>2763</v>
      </c>
      <c r="D4667" s="561" t="s">
        <v>3655</v>
      </c>
      <c r="E4667" s="562" t="s">
        <v>22</v>
      </c>
      <c r="F4667" s="561" t="s">
        <v>22</v>
      </c>
      <c r="G4667" s="561" t="s">
        <v>31600</v>
      </c>
      <c r="H4667" s="561" t="s">
        <v>31601</v>
      </c>
      <c r="I4667" s="561" t="s">
        <v>23270</v>
      </c>
      <c r="J4667" s="561" t="s">
        <v>24</v>
      </c>
      <c r="K4667" s="562" t="s">
        <v>31602</v>
      </c>
      <c r="L4667" s="561" t="s">
        <v>25</v>
      </c>
    </row>
    <row r="4668" spans="1:12" x14ac:dyDescent="0.25">
      <c r="A4668" s="561" t="s">
        <v>3412</v>
      </c>
      <c r="B4668" s="561" t="s">
        <v>3413</v>
      </c>
      <c r="C4668" s="561" t="s">
        <v>2763</v>
      </c>
      <c r="D4668" s="561" t="s">
        <v>3655</v>
      </c>
      <c r="E4668" s="562" t="s">
        <v>22</v>
      </c>
      <c r="F4668" s="561" t="s">
        <v>22</v>
      </c>
      <c r="G4668" s="561" t="s">
        <v>31603</v>
      </c>
      <c r="H4668" s="561" t="s">
        <v>31604</v>
      </c>
      <c r="I4668" s="561" t="s">
        <v>23270</v>
      </c>
      <c r="J4668" s="561" t="s">
        <v>24</v>
      </c>
      <c r="K4668" s="562" t="s">
        <v>31605</v>
      </c>
      <c r="L4668" s="561" t="s">
        <v>25</v>
      </c>
    </row>
    <row r="4669" spans="1:12" x14ac:dyDescent="0.25">
      <c r="A4669" s="561" t="s">
        <v>3412</v>
      </c>
      <c r="B4669" s="561" t="s">
        <v>3413</v>
      </c>
      <c r="C4669" s="561" t="s">
        <v>2763</v>
      </c>
      <c r="D4669" s="561" t="s">
        <v>3655</v>
      </c>
      <c r="E4669" s="562" t="s">
        <v>22</v>
      </c>
      <c r="F4669" s="561" t="s">
        <v>22</v>
      </c>
      <c r="G4669" s="561" t="s">
        <v>31606</v>
      </c>
      <c r="H4669" s="561" t="s">
        <v>31607</v>
      </c>
      <c r="I4669" s="561" t="s">
        <v>23270</v>
      </c>
      <c r="J4669" s="561" t="s">
        <v>24</v>
      </c>
      <c r="K4669" s="562" t="s">
        <v>31608</v>
      </c>
      <c r="L4669" s="561" t="s">
        <v>25</v>
      </c>
    </row>
    <row r="4670" spans="1:12" x14ac:dyDescent="0.25">
      <c r="A4670" s="561" t="s">
        <v>3412</v>
      </c>
      <c r="B4670" s="561" t="s">
        <v>3413</v>
      </c>
      <c r="C4670" s="561" t="s">
        <v>2763</v>
      </c>
      <c r="D4670" s="561" t="s">
        <v>3655</v>
      </c>
      <c r="E4670" s="562" t="s">
        <v>22</v>
      </c>
      <c r="F4670" s="561" t="s">
        <v>22</v>
      </c>
      <c r="G4670" s="561" t="s">
        <v>31609</v>
      </c>
      <c r="H4670" s="561" t="s">
        <v>31610</v>
      </c>
      <c r="I4670" s="561" t="s">
        <v>23270</v>
      </c>
      <c r="J4670" s="561" t="s">
        <v>24</v>
      </c>
      <c r="K4670" s="562" t="s">
        <v>31611</v>
      </c>
      <c r="L4670" s="561" t="s">
        <v>25</v>
      </c>
    </row>
    <row r="4671" spans="1:12" x14ac:dyDescent="0.25">
      <c r="A4671" s="561" t="s">
        <v>3412</v>
      </c>
      <c r="B4671" s="561" t="s">
        <v>3413</v>
      </c>
      <c r="C4671" s="561" t="s">
        <v>2763</v>
      </c>
      <c r="D4671" s="561" t="s">
        <v>3655</v>
      </c>
      <c r="E4671" s="562" t="s">
        <v>22</v>
      </c>
      <c r="F4671" s="561" t="s">
        <v>22</v>
      </c>
      <c r="G4671" s="561" t="s">
        <v>31612</v>
      </c>
      <c r="H4671" s="561" t="s">
        <v>31613</v>
      </c>
      <c r="I4671" s="561" t="s">
        <v>23270</v>
      </c>
      <c r="J4671" s="561" t="s">
        <v>24</v>
      </c>
      <c r="K4671" s="562" t="s">
        <v>31614</v>
      </c>
      <c r="L4671" s="561" t="s">
        <v>25</v>
      </c>
    </row>
    <row r="4672" spans="1:12" x14ac:dyDescent="0.25">
      <c r="A4672" s="561" t="s">
        <v>3412</v>
      </c>
      <c r="B4672" s="561" t="s">
        <v>3413</v>
      </c>
      <c r="C4672" s="561" t="s">
        <v>2763</v>
      </c>
      <c r="D4672" s="561" t="s">
        <v>3655</v>
      </c>
      <c r="E4672" s="562" t="s">
        <v>22</v>
      </c>
      <c r="F4672" s="561" t="s">
        <v>22</v>
      </c>
      <c r="G4672" s="561" t="s">
        <v>31615</v>
      </c>
      <c r="H4672" s="561" t="s">
        <v>31616</v>
      </c>
      <c r="I4672" s="561" t="s">
        <v>23270</v>
      </c>
      <c r="J4672" s="561" t="s">
        <v>24</v>
      </c>
      <c r="K4672" s="562" t="s">
        <v>31617</v>
      </c>
      <c r="L4672" s="561" t="s">
        <v>25</v>
      </c>
    </row>
    <row r="4673" spans="1:12" x14ac:dyDescent="0.25">
      <c r="A4673" s="561" t="s">
        <v>3412</v>
      </c>
      <c r="B4673" s="561" t="s">
        <v>3413</v>
      </c>
      <c r="C4673" s="561" t="s">
        <v>2763</v>
      </c>
      <c r="D4673" s="561" t="s">
        <v>3655</v>
      </c>
      <c r="E4673" s="562" t="s">
        <v>22</v>
      </c>
      <c r="F4673" s="561" t="s">
        <v>22</v>
      </c>
      <c r="G4673" s="561" t="s">
        <v>31618</v>
      </c>
      <c r="H4673" s="561" t="s">
        <v>31619</v>
      </c>
      <c r="I4673" s="561" t="s">
        <v>23270</v>
      </c>
      <c r="J4673" s="561" t="s">
        <v>24</v>
      </c>
      <c r="K4673" s="562" t="s">
        <v>31620</v>
      </c>
      <c r="L4673" s="561" t="s">
        <v>25</v>
      </c>
    </row>
    <row r="4674" spans="1:12" x14ac:dyDescent="0.25">
      <c r="A4674" s="561" t="s">
        <v>3412</v>
      </c>
      <c r="B4674" s="561" t="s">
        <v>3413</v>
      </c>
      <c r="C4674" s="561" t="s">
        <v>2763</v>
      </c>
      <c r="D4674" s="561" t="s">
        <v>3655</v>
      </c>
      <c r="E4674" s="562" t="s">
        <v>22</v>
      </c>
      <c r="F4674" s="561" t="s">
        <v>22</v>
      </c>
      <c r="G4674" s="561" t="s">
        <v>31621</v>
      </c>
      <c r="H4674" s="561" t="s">
        <v>31622</v>
      </c>
      <c r="I4674" s="561" t="s">
        <v>23270</v>
      </c>
      <c r="J4674" s="561" t="s">
        <v>24</v>
      </c>
      <c r="K4674" s="562" t="s">
        <v>31623</v>
      </c>
      <c r="L4674" s="561" t="s">
        <v>25</v>
      </c>
    </row>
    <row r="4675" spans="1:12" x14ac:dyDescent="0.25">
      <c r="A4675" s="561" t="s">
        <v>3412</v>
      </c>
      <c r="B4675" s="561" t="s">
        <v>3413</v>
      </c>
      <c r="C4675" s="561" t="s">
        <v>2763</v>
      </c>
      <c r="D4675" s="561" t="s">
        <v>3655</v>
      </c>
      <c r="E4675" s="562" t="s">
        <v>22</v>
      </c>
      <c r="F4675" s="561" t="s">
        <v>22</v>
      </c>
      <c r="G4675" s="561" t="s">
        <v>31624</v>
      </c>
      <c r="H4675" s="561" t="s">
        <v>31625</v>
      </c>
      <c r="I4675" s="561" t="s">
        <v>23270</v>
      </c>
      <c r="J4675" s="561" t="s">
        <v>24</v>
      </c>
      <c r="K4675" s="562" t="s">
        <v>31626</v>
      </c>
      <c r="L4675" s="561" t="s">
        <v>25</v>
      </c>
    </row>
    <row r="4676" spans="1:12" x14ac:dyDescent="0.25">
      <c r="A4676" s="561" t="s">
        <v>3412</v>
      </c>
      <c r="B4676" s="561" t="s">
        <v>3413</v>
      </c>
      <c r="C4676" s="561" t="s">
        <v>2763</v>
      </c>
      <c r="D4676" s="561" t="s">
        <v>3655</v>
      </c>
      <c r="E4676" s="562" t="s">
        <v>22</v>
      </c>
      <c r="F4676" s="561" t="s">
        <v>22</v>
      </c>
      <c r="G4676" s="561" t="s">
        <v>31627</v>
      </c>
      <c r="H4676" s="561" t="s">
        <v>31628</v>
      </c>
      <c r="I4676" s="561" t="s">
        <v>23270</v>
      </c>
      <c r="J4676" s="561" t="s">
        <v>24</v>
      </c>
      <c r="K4676" s="562" t="s">
        <v>31629</v>
      </c>
      <c r="L4676" s="561" t="s">
        <v>25</v>
      </c>
    </row>
    <row r="4677" spans="1:12" x14ac:dyDescent="0.25">
      <c r="A4677" s="561" t="s">
        <v>3412</v>
      </c>
      <c r="B4677" s="561" t="s">
        <v>3413</v>
      </c>
      <c r="C4677" s="561" t="s">
        <v>2763</v>
      </c>
      <c r="D4677" s="561" t="s">
        <v>3655</v>
      </c>
      <c r="E4677" s="562" t="s">
        <v>22</v>
      </c>
      <c r="F4677" s="561" t="s">
        <v>22</v>
      </c>
      <c r="G4677" s="561" t="s">
        <v>31630</v>
      </c>
      <c r="H4677" s="561" t="s">
        <v>31631</v>
      </c>
      <c r="I4677" s="561" t="s">
        <v>23270</v>
      </c>
      <c r="J4677" s="561" t="s">
        <v>24</v>
      </c>
      <c r="K4677" s="562" t="s">
        <v>5644</v>
      </c>
      <c r="L4677" s="561" t="s">
        <v>25</v>
      </c>
    </row>
    <row r="4678" spans="1:12" x14ac:dyDescent="0.25">
      <c r="A4678" s="561" t="s">
        <v>3412</v>
      </c>
      <c r="B4678" s="561" t="s">
        <v>3413</v>
      </c>
      <c r="C4678" s="561" t="s">
        <v>2763</v>
      </c>
      <c r="D4678" s="561" t="s">
        <v>3655</v>
      </c>
      <c r="E4678" s="562" t="s">
        <v>22</v>
      </c>
      <c r="F4678" s="561" t="s">
        <v>22</v>
      </c>
      <c r="G4678" s="561" t="s">
        <v>31632</v>
      </c>
      <c r="H4678" s="561" t="s">
        <v>31633</v>
      </c>
      <c r="I4678" s="561" t="s">
        <v>23270</v>
      </c>
      <c r="J4678" s="561" t="s">
        <v>24</v>
      </c>
      <c r="K4678" s="562" t="s">
        <v>6847</v>
      </c>
      <c r="L4678" s="561" t="s">
        <v>25</v>
      </c>
    </row>
    <row r="4679" spans="1:12" x14ac:dyDescent="0.25">
      <c r="A4679" s="561" t="s">
        <v>3412</v>
      </c>
      <c r="B4679" s="561" t="s">
        <v>3413</v>
      </c>
      <c r="C4679" s="561" t="s">
        <v>2763</v>
      </c>
      <c r="D4679" s="561" t="s">
        <v>3655</v>
      </c>
      <c r="E4679" s="562" t="s">
        <v>22</v>
      </c>
      <c r="F4679" s="561" t="s">
        <v>22</v>
      </c>
      <c r="G4679" s="561" t="s">
        <v>31634</v>
      </c>
      <c r="H4679" s="561" t="s">
        <v>31635</v>
      </c>
      <c r="I4679" s="561" t="s">
        <v>23270</v>
      </c>
      <c r="J4679" s="561" t="s">
        <v>24</v>
      </c>
      <c r="K4679" s="562" t="s">
        <v>29595</v>
      </c>
      <c r="L4679" s="561" t="s">
        <v>25</v>
      </c>
    </row>
    <row r="4680" spans="1:12" x14ac:dyDescent="0.25">
      <c r="A4680" s="561" t="s">
        <v>3412</v>
      </c>
      <c r="B4680" s="561" t="s">
        <v>3413</v>
      </c>
      <c r="C4680" s="561" t="s">
        <v>2763</v>
      </c>
      <c r="D4680" s="561" t="s">
        <v>3655</v>
      </c>
      <c r="E4680" s="562" t="s">
        <v>22</v>
      </c>
      <c r="F4680" s="561" t="s">
        <v>22</v>
      </c>
      <c r="G4680" s="561" t="s">
        <v>31636</v>
      </c>
      <c r="H4680" s="561" t="s">
        <v>31637</v>
      </c>
      <c r="I4680" s="561" t="s">
        <v>23270</v>
      </c>
      <c r="J4680" s="561" t="s">
        <v>24</v>
      </c>
      <c r="K4680" s="562" t="s">
        <v>31638</v>
      </c>
      <c r="L4680" s="561" t="s">
        <v>25</v>
      </c>
    </row>
    <row r="4681" spans="1:12" x14ac:dyDescent="0.25">
      <c r="A4681" s="561" t="s">
        <v>3412</v>
      </c>
      <c r="B4681" s="561" t="s">
        <v>3413</v>
      </c>
      <c r="C4681" s="561" t="s">
        <v>2763</v>
      </c>
      <c r="D4681" s="561" t="s">
        <v>3655</v>
      </c>
      <c r="E4681" s="562" t="s">
        <v>22</v>
      </c>
      <c r="F4681" s="561" t="s">
        <v>22</v>
      </c>
      <c r="G4681" s="561" t="s">
        <v>31639</v>
      </c>
      <c r="H4681" s="561" t="s">
        <v>31640</v>
      </c>
      <c r="I4681" s="561" t="s">
        <v>23270</v>
      </c>
      <c r="J4681" s="561" t="s">
        <v>24</v>
      </c>
      <c r="K4681" s="562" t="s">
        <v>31641</v>
      </c>
      <c r="L4681" s="561" t="s">
        <v>25</v>
      </c>
    </row>
    <row r="4682" spans="1:12" x14ac:dyDescent="0.25">
      <c r="A4682" s="561" t="s">
        <v>3412</v>
      </c>
      <c r="B4682" s="561" t="s">
        <v>3413</v>
      </c>
      <c r="C4682" s="561" t="s">
        <v>2763</v>
      </c>
      <c r="D4682" s="561" t="s">
        <v>3655</v>
      </c>
      <c r="E4682" s="562" t="s">
        <v>22</v>
      </c>
      <c r="F4682" s="561" t="s">
        <v>22</v>
      </c>
      <c r="G4682" s="561" t="s">
        <v>31642</v>
      </c>
      <c r="H4682" s="561" t="s">
        <v>31643</v>
      </c>
      <c r="I4682" s="561" t="s">
        <v>23270</v>
      </c>
      <c r="J4682" s="561" t="s">
        <v>24</v>
      </c>
      <c r="K4682" s="562" t="s">
        <v>31644</v>
      </c>
      <c r="L4682" s="561" t="s">
        <v>25</v>
      </c>
    </row>
    <row r="4683" spans="1:12" x14ac:dyDescent="0.25">
      <c r="A4683" s="561" t="s">
        <v>3412</v>
      </c>
      <c r="B4683" s="561" t="s">
        <v>3413</v>
      </c>
      <c r="C4683" s="561" t="s">
        <v>2763</v>
      </c>
      <c r="D4683" s="561" t="s">
        <v>3655</v>
      </c>
      <c r="E4683" s="562" t="s">
        <v>22</v>
      </c>
      <c r="F4683" s="561" t="s">
        <v>22</v>
      </c>
      <c r="G4683" s="561" t="s">
        <v>31645</v>
      </c>
      <c r="H4683" s="561" t="s">
        <v>31646</v>
      </c>
      <c r="I4683" s="561" t="s">
        <v>23270</v>
      </c>
      <c r="J4683" s="561" t="s">
        <v>24</v>
      </c>
      <c r="K4683" s="562" t="s">
        <v>31647</v>
      </c>
      <c r="L4683" s="561" t="s">
        <v>25</v>
      </c>
    </row>
    <row r="4684" spans="1:12" x14ac:dyDescent="0.25">
      <c r="A4684" s="561" t="s">
        <v>3412</v>
      </c>
      <c r="B4684" s="561" t="s">
        <v>3413</v>
      </c>
      <c r="C4684" s="561" t="s">
        <v>2763</v>
      </c>
      <c r="D4684" s="561" t="s">
        <v>3655</v>
      </c>
      <c r="E4684" s="562" t="s">
        <v>22</v>
      </c>
      <c r="F4684" s="561" t="s">
        <v>22</v>
      </c>
      <c r="G4684" s="561" t="s">
        <v>31648</v>
      </c>
      <c r="H4684" s="561" t="s">
        <v>31649</v>
      </c>
      <c r="I4684" s="561" t="s">
        <v>23270</v>
      </c>
      <c r="J4684" s="561" t="s">
        <v>24</v>
      </c>
      <c r="K4684" s="562" t="s">
        <v>31650</v>
      </c>
      <c r="L4684" s="561" t="s">
        <v>25</v>
      </c>
    </row>
    <row r="4685" spans="1:12" x14ac:dyDescent="0.25">
      <c r="A4685" s="561" t="s">
        <v>3412</v>
      </c>
      <c r="B4685" s="561" t="s">
        <v>3413</v>
      </c>
      <c r="C4685" s="561" t="s">
        <v>2763</v>
      </c>
      <c r="D4685" s="561" t="s">
        <v>3655</v>
      </c>
      <c r="E4685" s="562" t="s">
        <v>22</v>
      </c>
      <c r="F4685" s="561" t="s">
        <v>22</v>
      </c>
      <c r="G4685" s="561" t="s">
        <v>31651</v>
      </c>
      <c r="H4685" s="561" t="s">
        <v>31652</v>
      </c>
      <c r="I4685" s="561" t="s">
        <v>23270</v>
      </c>
      <c r="J4685" s="561" t="s">
        <v>24</v>
      </c>
      <c r="K4685" s="562" t="s">
        <v>31653</v>
      </c>
      <c r="L4685" s="561" t="s">
        <v>25</v>
      </c>
    </row>
    <row r="4686" spans="1:12" x14ac:dyDescent="0.25">
      <c r="A4686" s="561" t="s">
        <v>3412</v>
      </c>
      <c r="B4686" s="561" t="s">
        <v>3413</v>
      </c>
      <c r="C4686" s="561" t="s">
        <v>2763</v>
      </c>
      <c r="D4686" s="561" t="s">
        <v>3655</v>
      </c>
      <c r="E4686" s="562" t="s">
        <v>22</v>
      </c>
      <c r="F4686" s="561" t="s">
        <v>22</v>
      </c>
      <c r="G4686" s="561" t="s">
        <v>31654</v>
      </c>
      <c r="H4686" s="561" t="s">
        <v>31655</v>
      </c>
      <c r="I4686" s="561" t="s">
        <v>23270</v>
      </c>
      <c r="J4686" s="561" t="s">
        <v>24</v>
      </c>
      <c r="K4686" s="562" t="s">
        <v>31656</v>
      </c>
      <c r="L4686" s="561" t="s">
        <v>25</v>
      </c>
    </row>
    <row r="4687" spans="1:12" x14ac:dyDescent="0.25">
      <c r="A4687" s="561" t="s">
        <v>3412</v>
      </c>
      <c r="B4687" s="561" t="s">
        <v>3413</v>
      </c>
      <c r="C4687" s="561" t="s">
        <v>2763</v>
      </c>
      <c r="D4687" s="561" t="s">
        <v>3655</v>
      </c>
      <c r="E4687" s="562" t="s">
        <v>22</v>
      </c>
      <c r="F4687" s="561" t="s">
        <v>22</v>
      </c>
      <c r="G4687" s="561" t="s">
        <v>31657</v>
      </c>
      <c r="H4687" s="561" t="s">
        <v>31658</v>
      </c>
      <c r="I4687" s="561" t="s">
        <v>23270</v>
      </c>
      <c r="J4687" s="561" t="s">
        <v>24</v>
      </c>
      <c r="K4687" s="562" t="s">
        <v>31659</v>
      </c>
      <c r="L4687" s="561" t="s">
        <v>25</v>
      </c>
    </row>
    <row r="4688" spans="1:12" x14ac:dyDescent="0.25">
      <c r="A4688" s="561" t="s">
        <v>3412</v>
      </c>
      <c r="B4688" s="561" t="s">
        <v>3413</v>
      </c>
      <c r="C4688" s="561" t="s">
        <v>2763</v>
      </c>
      <c r="D4688" s="561" t="s">
        <v>3655</v>
      </c>
      <c r="E4688" s="562" t="s">
        <v>22</v>
      </c>
      <c r="F4688" s="561" t="s">
        <v>22</v>
      </c>
      <c r="G4688" s="561" t="s">
        <v>31660</v>
      </c>
      <c r="H4688" s="561" t="s">
        <v>31661</v>
      </c>
      <c r="I4688" s="561" t="s">
        <v>23270</v>
      </c>
      <c r="J4688" s="561" t="s">
        <v>24</v>
      </c>
      <c r="K4688" s="562" t="s">
        <v>31662</v>
      </c>
      <c r="L4688" s="561" t="s">
        <v>25</v>
      </c>
    </row>
    <row r="4689" spans="1:12" x14ac:dyDescent="0.25">
      <c r="A4689" s="561" t="s">
        <v>3412</v>
      </c>
      <c r="B4689" s="561" t="s">
        <v>3413</v>
      </c>
      <c r="C4689" s="561" t="s">
        <v>2763</v>
      </c>
      <c r="D4689" s="561" t="s">
        <v>3655</v>
      </c>
      <c r="E4689" s="562" t="s">
        <v>22</v>
      </c>
      <c r="F4689" s="561" t="s">
        <v>22</v>
      </c>
      <c r="G4689" s="561" t="s">
        <v>31663</v>
      </c>
      <c r="H4689" s="561" t="s">
        <v>31664</v>
      </c>
      <c r="I4689" s="561" t="s">
        <v>23270</v>
      </c>
      <c r="J4689" s="561" t="s">
        <v>24</v>
      </c>
      <c r="K4689" s="562" t="s">
        <v>5965</v>
      </c>
      <c r="L4689" s="561" t="s">
        <v>25</v>
      </c>
    </row>
    <row r="4690" spans="1:12" x14ac:dyDescent="0.25">
      <c r="A4690" s="561" t="s">
        <v>3412</v>
      </c>
      <c r="B4690" s="561" t="s">
        <v>3413</v>
      </c>
      <c r="C4690" s="561" t="s">
        <v>2763</v>
      </c>
      <c r="D4690" s="561" t="s">
        <v>3655</v>
      </c>
      <c r="E4690" s="562" t="s">
        <v>22</v>
      </c>
      <c r="F4690" s="561" t="s">
        <v>22</v>
      </c>
      <c r="G4690" s="561" t="s">
        <v>31665</v>
      </c>
      <c r="H4690" s="561" t="s">
        <v>31666</v>
      </c>
      <c r="I4690" s="561" t="s">
        <v>23270</v>
      </c>
      <c r="J4690" s="561" t="s">
        <v>24</v>
      </c>
      <c r="K4690" s="562" t="s">
        <v>5965</v>
      </c>
      <c r="L4690" s="561" t="s">
        <v>25</v>
      </c>
    </row>
    <row r="4691" spans="1:12" x14ac:dyDescent="0.25">
      <c r="A4691" s="561" t="s">
        <v>3412</v>
      </c>
      <c r="B4691" s="561" t="s">
        <v>3413</v>
      </c>
      <c r="C4691" s="561" t="s">
        <v>2763</v>
      </c>
      <c r="D4691" s="561" t="s">
        <v>3655</v>
      </c>
      <c r="E4691" s="562" t="s">
        <v>22</v>
      </c>
      <c r="F4691" s="561" t="s">
        <v>22</v>
      </c>
      <c r="G4691" s="561" t="s">
        <v>31667</v>
      </c>
      <c r="H4691" s="561" t="s">
        <v>31668</v>
      </c>
      <c r="I4691" s="561" t="s">
        <v>23270</v>
      </c>
      <c r="J4691" s="561" t="s">
        <v>24</v>
      </c>
      <c r="K4691" s="562" t="s">
        <v>7665</v>
      </c>
      <c r="L4691" s="561" t="s">
        <v>25</v>
      </c>
    </row>
    <row r="4692" spans="1:12" x14ac:dyDescent="0.25">
      <c r="A4692" s="561" t="s">
        <v>3412</v>
      </c>
      <c r="B4692" s="561" t="s">
        <v>3413</v>
      </c>
      <c r="C4692" s="561" t="s">
        <v>2763</v>
      </c>
      <c r="D4692" s="561" t="s">
        <v>3655</v>
      </c>
      <c r="E4692" s="562" t="s">
        <v>22</v>
      </c>
      <c r="F4692" s="561" t="s">
        <v>22</v>
      </c>
      <c r="G4692" s="561" t="s">
        <v>31669</v>
      </c>
      <c r="H4692" s="561" t="s">
        <v>31670</v>
      </c>
      <c r="I4692" s="561" t="s">
        <v>23270</v>
      </c>
      <c r="J4692" s="561" t="s">
        <v>24</v>
      </c>
      <c r="K4692" s="562" t="s">
        <v>7665</v>
      </c>
      <c r="L4692" s="561" t="s">
        <v>25</v>
      </c>
    </row>
    <row r="4693" spans="1:12" x14ac:dyDescent="0.25">
      <c r="A4693" s="561" t="s">
        <v>3412</v>
      </c>
      <c r="B4693" s="561" t="s">
        <v>3413</v>
      </c>
      <c r="C4693" s="561" t="s">
        <v>2763</v>
      </c>
      <c r="D4693" s="561" t="s">
        <v>3655</v>
      </c>
      <c r="E4693" s="562" t="s">
        <v>22</v>
      </c>
      <c r="F4693" s="561" t="s">
        <v>22</v>
      </c>
      <c r="G4693" s="561" t="s">
        <v>31671</v>
      </c>
      <c r="H4693" s="561" t="s">
        <v>31672</v>
      </c>
      <c r="I4693" s="561" t="s">
        <v>23270</v>
      </c>
      <c r="J4693" s="561" t="s">
        <v>24</v>
      </c>
      <c r="K4693" s="562" t="s">
        <v>31673</v>
      </c>
      <c r="L4693" s="561" t="s">
        <v>25</v>
      </c>
    </row>
    <row r="4694" spans="1:12" x14ac:dyDescent="0.25">
      <c r="A4694" s="561" t="s">
        <v>3412</v>
      </c>
      <c r="B4694" s="561" t="s">
        <v>3413</v>
      </c>
      <c r="C4694" s="561" t="s">
        <v>2763</v>
      </c>
      <c r="D4694" s="561" t="s">
        <v>3655</v>
      </c>
      <c r="E4694" s="562" t="s">
        <v>22</v>
      </c>
      <c r="F4694" s="561" t="s">
        <v>22</v>
      </c>
      <c r="G4694" s="561" t="s">
        <v>31674</v>
      </c>
      <c r="H4694" s="561" t="s">
        <v>31675</v>
      </c>
      <c r="I4694" s="561" t="s">
        <v>23270</v>
      </c>
      <c r="J4694" s="561" t="s">
        <v>24</v>
      </c>
      <c r="K4694" s="562" t="s">
        <v>31673</v>
      </c>
      <c r="L4694" s="561" t="s">
        <v>25</v>
      </c>
    </row>
    <row r="4695" spans="1:12" x14ac:dyDescent="0.25">
      <c r="A4695" s="561" t="s">
        <v>3412</v>
      </c>
      <c r="B4695" s="561" t="s">
        <v>3413</v>
      </c>
      <c r="C4695" s="561" t="s">
        <v>2763</v>
      </c>
      <c r="D4695" s="561" t="s">
        <v>3655</v>
      </c>
      <c r="E4695" s="562" t="s">
        <v>22</v>
      </c>
      <c r="F4695" s="561" t="s">
        <v>22</v>
      </c>
      <c r="G4695" s="561" t="s">
        <v>31676</v>
      </c>
      <c r="H4695" s="561" t="s">
        <v>31677</v>
      </c>
      <c r="I4695" s="561" t="s">
        <v>23270</v>
      </c>
      <c r="J4695" s="561" t="s">
        <v>24</v>
      </c>
      <c r="K4695" s="562" t="s">
        <v>31678</v>
      </c>
      <c r="L4695" s="561" t="s">
        <v>25</v>
      </c>
    </row>
    <row r="4696" spans="1:12" x14ac:dyDescent="0.25">
      <c r="A4696" s="561" t="s">
        <v>3412</v>
      </c>
      <c r="B4696" s="561" t="s">
        <v>3413</v>
      </c>
      <c r="C4696" s="561" t="s">
        <v>2763</v>
      </c>
      <c r="D4696" s="561" t="s">
        <v>3655</v>
      </c>
      <c r="E4696" s="562" t="s">
        <v>22</v>
      </c>
      <c r="F4696" s="561" t="s">
        <v>22</v>
      </c>
      <c r="G4696" s="561" t="s">
        <v>31679</v>
      </c>
      <c r="H4696" s="561" t="s">
        <v>31680</v>
      </c>
      <c r="I4696" s="561" t="s">
        <v>23270</v>
      </c>
      <c r="J4696" s="561" t="s">
        <v>24</v>
      </c>
      <c r="K4696" s="562" t="s">
        <v>31681</v>
      </c>
      <c r="L4696" s="561" t="s">
        <v>25</v>
      </c>
    </row>
    <row r="4697" spans="1:12" x14ac:dyDescent="0.25">
      <c r="A4697" s="561" t="s">
        <v>3412</v>
      </c>
      <c r="B4697" s="561" t="s">
        <v>3413</v>
      </c>
      <c r="C4697" s="561" t="s">
        <v>2763</v>
      </c>
      <c r="D4697" s="561" t="s">
        <v>3655</v>
      </c>
      <c r="E4697" s="562" t="s">
        <v>22</v>
      </c>
      <c r="F4697" s="561" t="s">
        <v>22</v>
      </c>
      <c r="G4697" s="561" t="s">
        <v>31682</v>
      </c>
      <c r="H4697" s="561" t="s">
        <v>31683</v>
      </c>
      <c r="I4697" s="561" t="s">
        <v>23270</v>
      </c>
      <c r="J4697" s="561" t="s">
        <v>24</v>
      </c>
      <c r="K4697" s="562" t="s">
        <v>31684</v>
      </c>
      <c r="L4697" s="561" t="s">
        <v>25</v>
      </c>
    </row>
    <row r="4698" spans="1:12" x14ac:dyDescent="0.25">
      <c r="A4698" s="561" t="s">
        <v>3412</v>
      </c>
      <c r="B4698" s="561" t="s">
        <v>3413</v>
      </c>
      <c r="C4698" s="561" t="s">
        <v>2763</v>
      </c>
      <c r="D4698" s="561" t="s">
        <v>3655</v>
      </c>
      <c r="E4698" s="562" t="s">
        <v>22</v>
      </c>
      <c r="F4698" s="561" t="s">
        <v>22</v>
      </c>
      <c r="G4698" s="561" t="s">
        <v>31685</v>
      </c>
      <c r="H4698" s="561" t="s">
        <v>31686</v>
      </c>
      <c r="I4698" s="561" t="s">
        <v>23270</v>
      </c>
      <c r="J4698" s="561" t="s">
        <v>24</v>
      </c>
      <c r="K4698" s="562" t="s">
        <v>31687</v>
      </c>
      <c r="L4698" s="561" t="s">
        <v>25</v>
      </c>
    </row>
    <row r="4699" spans="1:12" x14ac:dyDescent="0.25">
      <c r="A4699" s="561" t="s">
        <v>3412</v>
      </c>
      <c r="B4699" s="561" t="s">
        <v>3413</v>
      </c>
      <c r="C4699" s="561" t="s">
        <v>2763</v>
      </c>
      <c r="D4699" s="561" t="s">
        <v>3655</v>
      </c>
      <c r="E4699" s="562" t="s">
        <v>22</v>
      </c>
      <c r="F4699" s="561" t="s">
        <v>22</v>
      </c>
      <c r="G4699" s="561" t="s">
        <v>31688</v>
      </c>
      <c r="H4699" s="561" t="s">
        <v>31689</v>
      </c>
      <c r="I4699" s="561" t="s">
        <v>23270</v>
      </c>
      <c r="J4699" s="561" t="s">
        <v>24</v>
      </c>
      <c r="K4699" s="562" t="s">
        <v>31690</v>
      </c>
      <c r="L4699" s="561" t="s">
        <v>25</v>
      </c>
    </row>
    <row r="4700" spans="1:12" x14ac:dyDescent="0.25">
      <c r="A4700" s="561" t="s">
        <v>3412</v>
      </c>
      <c r="B4700" s="561" t="s">
        <v>3413</v>
      </c>
      <c r="C4700" s="561" t="s">
        <v>2763</v>
      </c>
      <c r="D4700" s="561" t="s">
        <v>3655</v>
      </c>
      <c r="E4700" s="562" t="s">
        <v>22</v>
      </c>
      <c r="F4700" s="561" t="s">
        <v>22</v>
      </c>
      <c r="G4700" s="561" t="s">
        <v>31691</v>
      </c>
      <c r="H4700" s="561" t="s">
        <v>31692</v>
      </c>
      <c r="I4700" s="561" t="s">
        <v>23270</v>
      </c>
      <c r="J4700" s="561" t="s">
        <v>24</v>
      </c>
      <c r="K4700" s="562" t="s">
        <v>31693</v>
      </c>
      <c r="L4700" s="561" t="s">
        <v>25</v>
      </c>
    </row>
    <row r="4701" spans="1:12" x14ac:dyDescent="0.25">
      <c r="A4701" s="561" t="s">
        <v>3412</v>
      </c>
      <c r="B4701" s="561" t="s">
        <v>3413</v>
      </c>
      <c r="C4701" s="561" t="s">
        <v>2763</v>
      </c>
      <c r="D4701" s="561" t="s">
        <v>3655</v>
      </c>
      <c r="E4701" s="562" t="s">
        <v>22</v>
      </c>
      <c r="F4701" s="561" t="s">
        <v>22</v>
      </c>
      <c r="G4701" s="561" t="s">
        <v>31694</v>
      </c>
      <c r="H4701" s="561" t="s">
        <v>31695</v>
      </c>
      <c r="I4701" s="561" t="s">
        <v>23270</v>
      </c>
      <c r="J4701" s="561" t="s">
        <v>24</v>
      </c>
      <c r="K4701" s="562" t="s">
        <v>28669</v>
      </c>
      <c r="L4701" s="561" t="s">
        <v>25</v>
      </c>
    </row>
    <row r="4702" spans="1:12" x14ac:dyDescent="0.25">
      <c r="A4702" s="561" t="s">
        <v>3412</v>
      </c>
      <c r="B4702" s="561" t="s">
        <v>3413</v>
      </c>
      <c r="C4702" s="561" t="s">
        <v>2763</v>
      </c>
      <c r="D4702" s="561" t="s">
        <v>3655</v>
      </c>
      <c r="E4702" s="562" t="s">
        <v>22</v>
      </c>
      <c r="F4702" s="561" t="s">
        <v>22</v>
      </c>
      <c r="G4702" s="561" t="s">
        <v>31696</v>
      </c>
      <c r="H4702" s="561" t="s">
        <v>31697</v>
      </c>
      <c r="I4702" s="561" t="s">
        <v>23270</v>
      </c>
      <c r="J4702" s="561" t="s">
        <v>24</v>
      </c>
      <c r="K4702" s="562" t="s">
        <v>31698</v>
      </c>
      <c r="L4702" s="561" t="s">
        <v>25</v>
      </c>
    </row>
    <row r="4703" spans="1:12" x14ac:dyDescent="0.25">
      <c r="A4703" s="561" t="s">
        <v>3412</v>
      </c>
      <c r="B4703" s="561" t="s">
        <v>3413</v>
      </c>
      <c r="C4703" s="561" t="s">
        <v>2763</v>
      </c>
      <c r="D4703" s="561" t="s">
        <v>3655</v>
      </c>
      <c r="E4703" s="562" t="s">
        <v>22</v>
      </c>
      <c r="F4703" s="561" t="s">
        <v>22</v>
      </c>
      <c r="G4703" s="561" t="s">
        <v>31699</v>
      </c>
      <c r="H4703" s="561" t="s">
        <v>31700</v>
      </c>
      <c r="I4703" s="561" t="s">
        <v>23270</v>
      </c>
      <c r="J4703" s="561" t="s">
        <v>24</v>
      </c>
      <c r="K4703" s="562" t="s">
        <v>8295</v>
      </c>
      <c r="L4703" s="561" t="s">
        <v>25</v>
      </c>
    </row>
    <row r="4704" spans="1:12" x14ac:dyDescent="0.25">
      <c r="A4704" s="561" t="s">
        <v>3412</v>
      </c>
      <c r="B4704" s="561" t="s">
        <v>3413</v>
      </c>
      <c r="C4704" s="561" t="s">
        <v>2763</v>
      </c>
      <c r="D4704" s="561" t="s">
        <v>3655</v>
      </c>
      <c r="E4704" s="562" t="s">
        <v>22</v>
      </c>
      <c r="F4704" s="561" t="s">
        <v>22</v>
      </c>
      <c r="G4704" s="561" t="s">
        <v>31701</v>
      </c>
      <c r="H4704" s="561" t="s">
        <v>31702</v>
      </c>
      <c r="I4704" s="561" t="s">
        <v>23270</v>
      </c>
      <c r="J4704" s="561" t="s">
        <v>24</v>
      </c>
      <c r="K4704" s="562" t="s">
        <v>31703</v>
      </c>
      <c r="L4704" s="561" t="s">
        <v>25</v>
      </c>
    </row>
    <row r="4705" spans="1:12" x14ac:dyDescent="0.25">
      <c r="A4705" s="561" t="s">
        <v>3412</v>
      </c>
      <c r="B4705" s="561" t="s">
        <v>3413</v>
      </c>
      <c r="C4705" s="561" t="s">
        <v>2763</v>
      </c>
      <c r="D4705" s="561" t="s">
        <v>3655</v>
      </c>
      <c r="E4705" s="562" t="s">
        <v>22</v>
      </c>
      <c r="F4705" s="561" t="s">
        <v>22</v>
      </c>
      <c r="G4705" s="561" t="s">
        <v>31704</v>
      </c>
      <c r="H4705" s="561" t="s">
        <v>31705</v>
      </c>
      <c r="I4705" s="561" t="s">
        <v>23270</v>
      </c>
      <c r="J4705" s="561" t="s">
        <v>24</v>
      </c>
      <c r="K4705" s="562" t="s">
        <v>31706</v>
      </c>
      <c r="L4705" s="561" t="s">
        <v>25</v>
      </c>
    </row>
    <row r="4706" spans="1:12" x14ac:dyDescent="0.25">
      <c r="A4706" s="561" t="s">
        <v>3412</v>
      </c>
      <c r="B4706" s="561" t="s">
        <v>3413</v>
      </c>
      <c r="C4706" s="561" t="s">
        <v>2763</v>
      </c>
      <c r="D4706" s="561" t="s">
        <v>3655</v>
      </c>
      <c r="E4706" s="562" t="s">
        <v>22</v>
      </c>
      <c r="F4706" s="561" t="s">
        <v>22</v>
      </c>
      <c r="G4706" s="561" t="s">
        <v>31707</v>
      </c>
      <c r="H4706" s="561" t="s">
        <v>31708</v>
      </c>
      <c r="I4706" s="561" t="s">
        <v>23270</v>
      </c>
      <c r="J4706" s="561" t="s">
        <v>24</v>
      </c>
      <c r="K4706" s="562" t="s">
        <v>31709</v>
      </c>
      <c r="L4706" s="561" t="s">
        <v>25</v>
      </c>
    </row>
    <row r="4707" spans="1:12" x14ac:dyDescent="0.25">
      <c r="A4707" s="561" t="s">
        <v>3412</v>
      </c>
      <c r="B4707" s="561" t="s">
        <v>3413</v>
      </c>
      <c r="C4707" s="561" t="s">
        <v>2763</v>
      </c>
      <c r="D4707" s="561" t="s">
        <v>3655</v>
      </c>
      <c r="E4707" s="562" t="s">
        <v>22</v>
      </c>
      <c r="F4707" s="561" t="s">
        <v>22</v>
      </c>
      <c r="G4707" s="561" t="s">
        <v>31710</v>
      </c>
      <c r="H4707" s="561" t="s">
        <v>31711</v>
      </c>
      <c r="I4707" s="561" t="s">
        <v>23270</v>
      </c>
      <c r="J4707" s="561" t="s">
        <v>24</v>
      </c>
      <c r="K4707" s="562" t="s">
        <v>31712</v>
      </c>
      <c r="L4707" s="561" t="s">
        <v>25</v>
      </c>
    </row>
    <row r="4708" spans="1:12" x14ac:dyDescent="0.25">
      <c r="A4708" s="561" t="s">
        <v>3412</v>
      </c>
      <c r="B4708" s="561" t="s">
        <v>3413</v>
      </c>
      <c r="C4708" s="561" t="s">
        <v>2763</v>
      </c>
      <c r="D4708" s="561" t="s">
        <v>3655</v>
      </c>
      <c r="E4708" s="562" t="s">
        <v>22</v>
      </c>
      <c r="F4708" s="561" t="s">
        <v>22</v>
      </c>
      <c r="G4708" s="561" t="s">
        <v>31713</v>
      </c>
      <c r="H4708" s="561" t="s">
        <v>31714</v>
      </c>
      <c r="I4708" s="561" t="s">
        <v>23270</v>
      </c>
      <c r="J4708" s="561" t="s">
        <v>24</v>
      </c>
      <c r="K4708" s="562" t="s">
        <v>31715</v>
      </c>
      <c r="L4708" s="561" t="s">
        <v>25</v>
      </c>
    </row>
    <row r="4709" spans="1:12" x14ac:dyDescent="0.25">
      <c r="A4709" s="561" t="s">
        <v>3412</v>
      </c>
      <c r="B4709" s="561" t="s">
        <v>3413</v>
      </c>
      <c r="C4709" s="561" t="s">
        <v>2763</v>
      </c>
      <c r="D4709" s="561" t="s">
        <v>3655</v>
      </c>
      <c r="E4709" s="562" t="s">
        <v>22</v>
      </c>
      <c r="F4709" s="561" t="s">
        <v>22</v>
      </c>
      <c r="G4709" s="561" t="s">
        <v>31716</v>
      </c>
      <c r="H4709" s="561" t="s">
        <v>31717</v>
      </c>
      <c r="I4709" s="561" t="s">
        <v>23270</v>
      </c>
      <c r="J4709" s="561" t="s">
        <v>24</v>
      </c>
      <c r="K4709" s="562" t="s">
        <v>8425</v>
      </c>
      <c r="L4709" s="561" t="s">
        <v>25</v>
      </c>
    </row>
    <row r="4710" spans="1:12" x14ac:dyDescent="0.25">
      <c r="A4710" s="561" t="s">
        <v>3412</v>
      </c>
      <c r="B4710" s="561" t="s">
        <v>3413</v>
      </c>
      <c r="C4710" s="561" t="s">
        <v>2763</v>
      </c>
      <c r="D4710" s="561" t="s">
        <v>3655</v>
      </c>
      <c r="E4710" s="562" t="s">
        <v>22</v>
      </c>
      <c r="F4710" s="561" t="s">
        <v>22</v>
      </c>
      <c r="G4710" s="561" t="s">
        <v>31718</v>
      </c>
      <c r="H4710" s="561" t="s">
        <v>31719</v>
      </c>
      <c r="I4710" s="561" t="s">
        <v>23270</v>
      </c>
      <c r="J4710" s="561" t="s">
        <v>24</v>
      </c>
      <c r="K4710" s="562" t="s">
        <v>31720</v>
      </c>
      <c r="L4710" s="561" t="s">
        <v>25</v>
      </c>
    </row>
    <row r="4711" spans="1:12" x14ac:dyDescent="0.25">
      <c r="A4711" s="561" t="s">
        <v>3412</v>
      </c>
      <c r="B4711" s="561" t="s">
        <v>3413</v>
      </c>
      <c r="C4711" s="561" t="s">
        <v>2763</v>
      </c>
      <c r="D4711" s="561" t="s">
        <v>3655</v>
      </c>
      <c r="E4711" s="562" t="s">
        <v>22</v>
      </c>
      <c r="F4711" s="561" t="s">
        <v>22</v>
      </c>
      <c r="G4711" s="561" t="s">
        <v>31721</v>
      </c>
      <c r="H4711" s="561" t="s">
        <v>31722</v>
      </c>
      <c r="I4711" s="561" t="s">
        <v>23270</v>
      </c>
      <c r="J4711" s="561" t="s">
        <v>24</v>
      </c>
      <c r="K4711" s="562" t="s">
        <v>24361</v>
      </c>
      <c r="L4711" s="561" t="s">
        <v>25</v>
      </c>
    </row>
    <row r="4712" spans="1:12" x14ac:dyDescent="0.25">
      <c r="A4712" s="561" t="s">
        <v>3412</v>
      </c>
      <c r="B4712" s="561" t="s">
        <v>3413</v>
      </c>
      <c r="C4712" s="561" t="s">
        <v>2763</v>
      </c>
      <c r="D4712" s="561" t="s">
        <v>3655</v>
      </c>
      <c r="E4712" s="562" t="s">
        <v>22</v>
      </c>
      <c r="F4712" s="561" t="s">
        <v>22</v>
      </c>
      <c r="G4712" s="561" t="s">
        <v>31723</v>
      </c>
      <c r="H4712" s="561" t="s">
        <v>31724</v>
      </c>
      <c r="I4712" s="561" t="s">
        <v>23270</v>
      </c>
      <c r="J4712" s="561" t="s">
        <v>24</v>
      </c>
      <c r="K4712" s="562" t="s">
        <v>8160</v>
      </c>
      <c r="L4712" s="561" t="s">
        <v>25</v>
      </c>
    </row>
    <row r="4713" spans="1:12" x14ac:dyDescent="0.25">
      <c r="A4713" s="561" t="s">
        <v>3412</v>
      </c>
      <c r="B4713" s="561" t="s">
        <v>3413</v>
      </c>
      <c r="C4713" s="561" t="s">
        <v>2763</v>
      </c>
      <c r="D4713" s="561" t="s">
        <v>3655</v>
      </c>
      <c r="E4713" s="562" t="s">
        <v>22</v>
      </c>
      <c r="F4713" s="561" t="s">
        <v>22</v>
      </c>
      <c r="G4713" s="561" t="s">
        <v>31725</v>
      </c>
      <c r="H4713" s="561" t="s">
        <v>31726</v>
      </c>
      <c r="I4713" s="561" t="s">
        <v>23270</v>
      </c>
      <c r="J4713" s="561" t="s">
        <v>24</v>
      </c>
      <c r="K4713" s="562" t="s">
        <v>31727</v>
      </c>
      <c r="L4713" s="561" t="s">
        <v>25</v>
      </c>
    </row>
    <row r="4714" spans="1:12" x14ac:dyDescent="0.25">
      <c r="A4714" s="561" t="s">
        <v>3412</v>
      </c>
      <c r="B4714" s="561" t="s">
        <v>3413</v>
      </c>
      <c r="C4714" s="561" t="s">
        <v>2763</v>
      </c>
      <c r="D4714" s="561" t="s">
        <v>3655</v>
      </c>
      <c r="E4714" s="562" t="s">
        <v>22</v>
      </c>
      <c r="F4714" s="561" t="s">
        <v>22</v>
      </c>
      <c r="G4714" s="561" t="s">
        <v>31728</v>
      </c>
      <c r="H4714" s="561" t="s">
        <v>31729</v>
      </c>
      <c r="I4714" s="561" t="s">
        <v>23270</v>
      </c>
      <c r="J4714" s="561" t="s">
        <v>24</v>
      </c>
      <c r="K4714" s="562" t="s">
        <v>31730</v>
      </c>
      <c r="L4714" s="561" t="s">
        <v>25</v>
      </c>
    </row>
    <row r="4715" spans="1:12" x14ac:dyDescent="0.25">
      <c r="A4715" s="561" t="s">
        <v>3412</v>
      </c>
      <c r="B4715" s="561" t="s">
        <v>3413</v>
      </c>
      <c r="C4715" s="561" t="s">
        <v>2763</v>
      </c>
      <c r="D4715" s="561" t="s">
        <v>3655</v>
      </c>
      <c r="E4715" s="562" t="s">
        <v>22</v>
      </c>
      <c r="F4715" s="561" t="s">
        <v>22</v>
      </c>
      <c r="G4715" s="561" t="s">
        <v>31731</v>
      </c>
      <c r="H4715" s="561" t="s">
        <v>31732</v>
      </c>
      <c r="I4715" s="561" t="s">
        <v>23270</v>
      </c>
      <c r="J4715" s="561" t="s">
        <v>24</v>
      </c>
      <c r="K4715" s="562" t="s">
        <v>31678</v>
      </c>
      <c r="L4715" s="561" t="s">
        <v>25</v>
      </c>
    </row>
    <row r="4716" spans="1:12" x14ac:dyDescent="0.25">
      <c r="A4716" s="561" t="s">
        <v>3412</v>
      </c>
      <c r="B4716" s="561" t="s">
        <v>3413</v>
      </c>
      <c r="C4716" s="561" t="s">
        <v>2763</v>
      </c>
      <c r="D4716" s="561" t="s">
        <v>3655</v>
      </c>
      <c r="E4716" s="562" t="s">
        <v>22</v>
      </c>
      <c r="F4716" s="561" t="s">
        <v>22</v>
      </c>
      <c r="G4716" s="561" t="s">
        <v>31733</v>
      </c>
      <c r="H4716" s="561" t="s">
        <v>31734</v>
      </c>
      <c r="I4716" s="561" t="s">
        <v>23270</v>
      </c>
      <c r="J4716" s="561" t="s">
        <v>24</v>
      </c>
      <c r="K4716" s="562" t="s">
        <v>31735</v>
      </c>
      <c r="L4716" s="561" t="s">
        <v>25</v>
      </c>
    </row>
    <row r="4717" spans="1:12" x14ac:dyDescent="0.25">
      <c r="A4717" s="561" t="s">
        <v>3412</v>
      </c>
      <c r="B4717" s="561" t="s">
        <v>3413</v>
      </c>
      <c r="C4717" s="561" t="s">
        <v>2763</v>
      </c>
      <c r="D4717" s="561" t="s">
        <v>3655</v>
      </c>
      <c r="E4717" s="562" t="s">
        <v>22</v>
      </c>
      <c r="F4717" s="561" t="s">
        <v>22</v>
      </c>
      <c r="G4717" s="561" t="s">
        <v>31736</v>
      </c>
      <c r="H4717" s="561" t="s">
        <v>31737</v>
      </c>
      <c r="I4717" s="561" t="s">
        <v>23270</v>
      </c>
      <c r="J4717" s="561" t="s">
        <v>24</v>
      </c>
      <c r="K4717" s="562" t="s">
        <v>31738</v>
      </c>
      <c r="L4717" s="561" t="s">
        <v>25</v>
      </c>
    </row>
    <row r="4718" spans="1:12" x14ac:dyDescent="0.25">
      <c r="A4718" s="561" t="s">
        <v>3412</v>
      </c>
      <c r="B4718" s="561" t="s">
        <v>3413</v>
      </c>
      <c r="C4718" s="561" t="s">
        <v>2763</v>
      </c>
      <c r="D4718" s="561" t="s">
        <v>3655</v>
      </c>
      <c r="E4718" s="562" t="s">
        <v>22</v>
      </c>
      <c r="F4718" s="561" t="s">
        <v>22</v>
      </c>
      <c r="G4718" s="561" t="s">
        <v>31739</v>
      </c>
      <c r="H4718" s="561" t="s">
        <v>31740</v>
      </c>
      <c r="I4718" s="561" t="s">
        <v>23270</v>
      </c>
      <c r="J4718" s="561" t="s">
        <v>24</v>
      </c>
      <c r="K4718" s="562" t="s">
        <v>31741</v>
      </c>
      <c r="L4718" s="561" t="s">
        <v>25</v>
      </c>
    </row>
    <row r="4719" spans="1:12" x14ac:dyDescent="0.25">
      <c r="A4719" s="561" t="s">
        <v>3412</v>
      </c>
      <c r="B4719" s="561" t="s">
        <v>3413</v>
      </c>
      <c r="C4719" s="561" t="s">
        <v>2763</v>
      </c>
      <c r="D4719" s="561" t="s">
        <v>3655</v>
      </c>
      <c r="E4719" s="562" t="s">
        <v>22</v>
      </c>
      <c r="F4719" s="561" t="s">
        <v>22</v>
      </c>
      <c r="G4719" s="561" t="s">
        <v>31742</v>
      </c>
      <c r="H4719" s="561" t="s">
        <v>31743</v>
      </c>
      <c r="I4719" s="561" t="s">
        <v>23270</v>
      </c>
      <c r="J4719" s="561" t="s">
        <v>24</v>
      </c>
      <c r="K4719" s="562" t="s">
        <v>8050</v>
      </c>
      <c r="L4719" s="561" t="s">
        <v>25</v>
      </c>
    </row>
    <row r="4720" spans="1:12" x14ac:dyDescent="0.25">
      <c r="A4720" s="561" t="s">
        <v>3412</v>
      </c>
      <c r="B4720" s="561" t="s">
        <v>3413</v>
      </c>
      <c r="C4720" s="561" t="s">
        <v>2763</v>
      </c>
      <c r="D4720" s="561" t="s">
        <v>3655</v>
      </c>
      <c r="E4720" s="562" t="s">
        <v>22</v>
      </c>
      <c r="F4720" s="561" t="s">
        <v>22</v>
      </c>
      <c r="G4720" s="561" t="s">
        <v>31744</v>
      </c>
      <c r="H4720" s="561" t="s">
        <v>31745</v>
      </c>
      <c r="I4720" s="561" t="s">
        <v>23270</v>
      </c>
      <c r="J4720" s="561" t="s">
        <v>24</v>
      </c>
      <c r="K4720" s="562" t="s">
        <v>8050</v>
      </c>
      <c r="L4720" s="561" t="s">
        <v>25</v>
      </c>
    </row>
    <row r="4721" spans="1:12" x14ac:dyDescent="0.25">
      <c r="A4721" s="561" t="s">
        <v>3412</v>
      </c>
      <c r="B4721" s="561" t="s">
        <v>3413</v>
      </c>
      <c r="C4721" s="561" t="s">
        <v>2763</v>
      </c>
      <c r="D4721" s="561" t="s">
        <v>3655</v>
      </c>
      <c r="E4721" s="562" t="s">
        <v>22</v>
      </c>
      <c r="F4721" s="561" t="s">
        <v>22</v>
      </c>
      <c r="G4721" s="561" t="s">
        <v>31746</v>
      </c>
      <c r="H4721" s="561" t="s">
        <v>31747</v>
      </c>
      <c r="I4721" s="561" t="s">
        <v>23270</v>
      </c>
      <c r="J4721" s="561" t="s">
        <v>24</v>
      </c>
      <c r="K4721" s="562" t="s">
        <v>7787</v>
      </c>
      <c r="L4721" s="561" t="s">
        <v>25</v>
      </c>
    </row>
    <row r="4722" spans="1:12" x14ac:dyDescent="0.25">
      <c r="A4722" s="561" t="s">
        <v>3412</v>
      </c>
      <c r="B4722" s="561" t="s">
        <v>3413</v>
      </c>
      <c r="C4722" s="561" t="s">
        <v>2763</v>
      </c>
      <c r="D4722" s="561" t="s">
        <v>3655</v>
      </c>
      <c r="E4722" s="562" t="s">
        <v>22</v>
      </c>
      <c r="F4722" s="561" t="s">
        <v>22</v>
      </c>
      <c r="G4722" s="561" t="s">
        <v>31748</v>
      </c>
      <c r="H4722" s="561" t="s">
        <v>31749</v>
      </c>
      <c r="I4722" s="561" t="s">
        <v>23270</v>
      </c>
      <c r="J4722" s="561" t="s">
        <v>24</v>
      </c>
      <c r="K4722" s="562" t="s">
        <v>7787</v>
      </c>
      <c r="L4722" s="561" t="s">
        <v>25</v>
      </c>
    </row>
    <row r="4723" spans="1:12" x14ac:dyDescent="0.25">
      <c r="A4723" s="561" t="s">
        <v>3412</v>
      </c>
      <c r="B4723" s="561" t="s">
        <v>3413</v>
      </c>
      <c r="C4723" s="561" t="s">
        <v>2763</v>
      </c>
      <c r="D4723" s="561" t="s">
        <v>3655</v>
      </c>
      <c r="E4723" s="562" t="s">
        <v>22</v>
      </c>
      <c r="F4723" s="561" t="s">
        <v>22</v>
      </c>
      <c r="G4723" s="561" t="s">
        <v>31750</v>
      </c>
      <c r="H4723" s="561" t="s">
        <v>31751</v>
      </c>
      <c r="I4723" s="561" t="s">
        <v>23270</v>
      </c>
      <c r="J4723" s="561" t="s">
        <v>24</v>
      </c>
      <c r="K4723" s="562" t="s">
        <v>8262</v>
      </c>
      <c r="L4723" s="561" t="s">
        <v>25</v>
      </c>
    </row>
    <row r="4724" spans="1:12" x14ac:dyDescent="0.25">
      <c r="A4724" s="561" t="s">
        <v>3412</v>
      </c>
      <c r="B4724" s="561" t="s">
        <v>3413</v>
      </c>
      <c r="C4724" s="561" t="s">
        <v>2763</v>
      </c>
      <c r="D4724" s="561" t="s">
        <v>3655</v>
      </c>
      <c r="E4724" s="562" t="s">
        <v>22</v>
      </c>
      <c r="F4724" s="561" t="s">
        <v>22</v>
      </c>
      <c r="G4724" s="561" t="s">
        <v>31752</v>
      </c>
      <c r="H4724" s="561" t="s">
        <v>31753</v>
      </c>
      <c r="I4724" s="561" t="s">
        <v>23270</v>
      </c>
      <c r="J4724" s="561" t="s">
        <v>24</v>
      </c>
      <c r="K4724" s="562" t="s">
        <v>8262</v>
      </c>
      <c r="L4724" s="561" t="s">
        <v>25</v>
      </c>
    </row>
    <row r="4725" spans="1:12" x14ac:dyDescent="0.25">
      <c r="A4725" s="561" t="s">
        <v>3412</v>
      </c>
      <c r="B4725" s="561" t="s">
        <v>3413</v>
      </c>
      <c r="C4725" s="561" t="s">
        <v>2763</v>
      </c>
      <c r="D4725" s="561" t="s">
        <v>3655</v>
      </c>
      <c r="E4725" s="562" t="s">
        <v>22</v>
      </c>
      <c r="F4725" s="561" t="s">
        <v>22</v>
      </c>
      <c r="G4725" s="561" t="s">
        <v>31754</v>
      </c>
      <c r="H4725" s="561" t="s">
        <v>31755</v>
      </c>
      <c r="I4725" s="561" t="s">
        <v>23270</v>
      </c>
      <c r="J4725" s="561" t="s">
        <v>24</v>
      </c>
      <c r="K4725" s="562" t="s">
        <v>31756</v>
      </c>
      <c r="L4725" s="561" t="s">
        <v>25</v>
      </c>
    </row>
    <row r="4726" spans="1:12" x14ac:dyDescent="0.25">
      <c r="A4726" s="561" t="s">
        <v>3412</v>
      </c>
      <c r="B4726" s="561" t="s">
        <v>3413</v>
      </c>
      <c r="C4726" s="561" t="s">
        <v>2763</v>
      </c>
      <c r="D4726" s="561" t="s">
        <v>3655</v>
      </c>
      <c r="E4726" s="562" t="s">
        <v>22</v>
      </c>
      <c r="F4726" s="561" t="s">
        <v>22</v>
      </c>
      <c r="G4726" s="561" t="s">
        <v>31757</v>
      </c>
      <c r="H4726" s="561" t="s">
        <v>31758</v>
      </c>
      <c r="I4726" s="561" t="s">
        <v>23270</v>
      </c>
      <c r="J4726" s="561" t="s">
        <v>24</v>
      </c>
      <c r="K4726" s="562" t="s">
        <v>8387</v>
      </c>
      <c r="L4726" s="561" t="s">
        <v>25</v>
      </c>
    </row>
    <row r="4727" spans="1:12" x14ac:dyDescent="0.25">
      <c r="A4727" s="561" t="s">
        <v>3412</v>
      </c>
      <c r="B4727" s="561" t="s">
        <v>3413</v>
      </c>
      <c r="C4727" s="561" t="s">
        <v>2763</v>
      </c>
      <c r="D4727" s="561" t="s">
        <v>3655</v>
      </c>
      <c r="E4727" s="562" t="s">
        <v>22</v>
      </c>
      <c r="F4727" s="561" t="s">
        <v>22</v>
      </c>
      <c r="G4727" s="561" t="s">
        <v>31759</v>
      </c>
      <c r="H4727" s="561" t="s">
        <v>31760</v>
      </c>
      <c r="I4727" s="561" t="s">
        <v>23270</v>
      </c>
      <c r="J4727" s="561" t="s">
        <v>24</v>
      </c>
      <c r="K4727" s="562" t="s">
        <v>31761</v>
      </c>
      <c r="L4727" s="561" t="s">
        <v>25</v>
      </c>
    </row>
    <row r="4728" spans="1:12" x14ac:dyDescent="0.25">
      <c r="A4728" s="561" t="s">
        <v>3412</v>
      </c>
      <c r="B4728" s="561" t="s">
        <v>3413</v>
      </c>
      <c r="C4728" s="561" t="s">
        <v>2763</v>
      </c>
      <c r="D4728" s="561" t="s">
        <v>3655</v>
      </c>
      <c r="E4728" s="562" t="s">
        <v>22</v>
      </c>
      <c r="F4728" s="561" t="s">
        <v>22</v>
      </c>
      <c r="G4728" s="561" t="s">
        <v>31762</v>
      </c>
      <c r="H4728" s="561" t="s">
        <v>31763</v>
      </c>
      <c r="I4728" s="561" t="s">
        <v>23270</v>
      </c>
      <c r="J4728" s="561" t="s">
        <v>24</v>
      </c>
      <c r="K4728" s="562" t="s">
        <v>31764</v>
      </c>
      <c r="L4728" s="561" t="s">
        <v>25</v>
      </c>
    </row>
    <row r="4729" spans="1:12" x14ac:dyDescent="0.25">
      <c r="A4729" s="561" t="s">
        <v>3412</v>
      </c>
      <c r="B4729" s="561" t="s">
        <v>3413</v>
      </c>
      <c r="C4729" s="561" t="s">
        <v>2763</v>
      </c>
      <c r="D4729" s="561" t="s">
        <v>3655</v>
      </c>
      <c r="E4729" s="562" t="s">
        <v>22</v>
      </c>
      <c r="F4729" s="561" t="s">
        <v>22</v>
      </c>
      <c r="G4729" s="561" t="s">
        <v>31765</v>
      </c>
      <c r="H4729" s="561" t="s">
        <v>31766</v>
      </c>
      <c r="I4729" s="561" t="s">
        <v>23270</v>
      </c>
      <c r="J4729" s="561" t="s">
        <v>24</v>
      </c>
      <c r="K4729" s="562" t="s">
        <v>31767</v>
      </c>
      <c r="L4729" s="561" t="s">
        <v>25</v>
      </c>
    </row>
    <row r="4730" spans="1:12" x14ac:dyDescent="0.25">
      <c r="A4730" s="561" t="s">
        <v>3412</v>
      </c>
      <c r="B4730" s="561" t="s">
        <v>3413</v>
      </c>
      <c r="C4730" s="561" t="s">
        <v>2763</v>
      </c>
      <c r="D4730" s="561" t="s">
        <v>3655</v>
      </c>
      <c r="E4730" s="562" t="s">
        <v>22</v>
      </c>
      <c r="F4730" s="561" t="s">
        <v>22</v>
      </c>
      <c r="G4730" s="561" t="s">
        <v>31768</v>
      </c>
      <c r="H4730" s="561" t="s">
        <v>31769</v>
      </c>
      <c r="I4730" s="561" t="s">
        <v>23270</v>
      </c>
      <c r="J4730" s="561" t="s">
        <v>24</v>
      </c>
      <c r="K4730" s="562" t="s">
        <v>31770</v>
      </c>
      <c r="L4730" s="561" t="s">
        <v>25</v>
      </c>
    </row>
    <row r="4731" spans="1:12" x14ac:dyDescent="0.25">
      <c r="A4731" s="561" t="s">
        <v>3412</v>
      </c>
      <c r="B4731" s="561" t="s">
        <v>3413</v>
      </c>
      <c r="C4731" s="561" t="s">
        <v>2763</v>
      </c>
      <c r="D4731" s="561" t="s">
        <v>3655</v>
      </c>
      <c r="E4731" s="562" t="s">
        <v>22</v>
      </c>
      <c r="F4731" s="561" t="s">
        <v>22</v>
      </c>
      <c r="G4731" s="561" t="s">
        <v>31771</v>
      </c>
      <c r="H4731" s="561" t="s">
        <v>31772</v>
      </c>
      <c r="I4731" s="561" t="s">
        <v>23270</v>
      </c>
      <c r="J4731" s="561" t="s">
        <v>24</v>
      </c>
      <c r="K4731" s="562" t="s">
        <v>31773</v>
      </c>
      <c r="L4731" s="561" t="s">
        <v>25</v>
      </c>
    </row>
    <row r="4732" spans="1:12" x14ac:dyDescent="0.25">
      <c r="A4732" s="561" t="s">
        <v>3412</v>
      </c>
      <c r="B4732" s="561" t="s">
        <v>3413</v>
      </c>
      <c r="C4732" s="561" t="s">
        <v>2763</v>
      </c>
      <c r="D4732" s="561" t="s">
        <v>3655</v>
      </c>
      <c r="E4732" s="562" t="s">
        <v>22</v>
      </c>
      <c r="F4732" s="561" t="s">
        <v>22</v>
      </c>
      <c r="G4732" s="561" t="s">
        <v>31774</v>
      </c>
      <c r="H4732" s="561" t="s">
        <v>31775</v>
      </c>
      <c r="I4732" s="561" t="s">
        <v>23270</v>
      </c>
      <c r="J4732" s="561" t="s">
        <v>24</v>
      </c>
      <c r="K4732" s="562" t="s">
        <v>8604</v>
      </c>
      <c r="L4732" s="561" t="s">
        <v>25</v>
      </c>
    </row>
    <row r="4733" spans="1:12" x14ac:dyDescent="0.25">
      <c r="A4733" s="561" t="s">
        <v>3412</v>
      </c>
      <c r="B4733" s="561" t="s">
        <v>3413</v>
      </c>
      <c r="C4733" s="561" t="s">
        <v>2763</v>
      </c>
      <c r="D4733" s="561" t="s">
        <v>3655</v>
      </c>
      <c r="E4733" s="562" t="s">
        <v>22</v>
      </c>
      <c r="F4733" s="561" t="s">
        <v>22</v>
      </c>
      <c r="G4733" s="561" t="s">
        <v>31776</v>
      </c>
      <c r="H4733" s="561" t="s">
        <v>31777</v>
      </c>
      <c r="I4733" s="561" t="s">
        <v>23270</v>
      </c>
      <c r="J4733" s="561" t="s">
        <v>24</v>
      </c>
      <c r="K4733" s="562" t="s">
        <v>31778</v>
      </c>
      <c r="L4733" s="561" t="s">
        <v>25</v>
      </c>
    </row>
    <row r="4734" spans="1:12" x14ac:dyDescent="0.25">
      <c r="A4734" s="561" t="s">
        <v>3412</v>
      </c>
      <c r="B4734" s="561" t="s">
        <v>3413</v>
      </c>
      <c r="C4734" s="561" t="s">
        <v>2763</v>
      </c>
      <c r="D4734" s="561" t="s">
        <v>3655</v>
      </c>
      <c r="E4734" s="562" t="s">
        <v>22</v>
      </c>
      <c r="F4734" s="561" t="s">
        <v>22</v>
      </c>
      <c r="G4734" s="561" t="s">
        <v>31779</v>
      </c>
      <c r="H4734" s="561" t="s">
        <v>31780</v>
      </c>
      <c r="I4734" s="561" t="s">
        <v>23270</v>
      </c>
      <c r="J4734" s="561" t="s">
        <v>24</v>
      </c>
      <c r="K4734" s="562" t="s">
        <v>31781</v>
      </c>
      <c r="L4734" s="561" t="s">
        <v>25</v>
      </c>
    </row>
    <row r="4735" spans="1:12" x14ac:dyDescent="0.25">
      <c r="A4735" s="561" t="s">
        <v>3412</v>
      </c>
      <c r="B4735" s="561" t="s">
        <v>3413</v>
      </c>
      <c r="C4735" s="561" t="s">
        <v>2763</v>
      </c>
      <c r="D4735" s="561" t="s">
        <v>3655</v>
      </c>
      <c r="E4735" s="562" t="s">
        <v>22</v>
      </c>
      <c r="F4735" s="561" t="s">
        <v>22</v>
      </c>
      <c r="G4735" s="561" t="s">
        <v>31782</v>
      </c>
      <c r="H4735" s="561" t="s">
        <v>31783</v>
      </c>
      <c r="I4735" s="561" t="s">
        <v>23270</v>
      </c>
      <c r="J4735" s="561" t="s">
        <v>24</v>
      </c>
      <c r="K4735" s="562" t="s">
        <v>31784</v>
      </c>
      <c r="L4735" s="561" t="s">
        <v>25</v>
      </c>
    </row>
    <row r="4736" spans="1:12" x14ac:dyDescent="0.25">
      <c r="A4736" s="561" t="s">
        <v>3412</v>
      </c>
      <c r="B4736" s="561" t="s">
        <v>3413</v>
      </c>
      <c r="C4736" s="561" t="s">
        <v>2763</v>
      </c>
      <c r="D4736" s="561" t="s">
        <v>3655</v>
      </c>
      <c r="E4736" s="562" t="s">
        <v>22</v>
      </c>
      <c r="F4736" s="561" t="s">
        <v>22</v>
      </c>
      <c r="G4736" s="561" t="s">
        <v>31785</v>
      </c>
      <c r="H4736" s="561" t="s">
        <v>31786</v>
      </c>
      <c r="I4736" s="561" t="s">
        <v>23270</v>
      </c>
      <c r="J4736" s="561" t="s">
        <v>24</v>
      </c>
      <c r="K4736" s="562" t="s">
        <v>31787</v>
      </c>
      <c r="L4736" s="561" t="s">
        <v>25</v>
      </c>
    </row>
    <row r="4737" spans="1:12" x14ac:dyDescent="0.25">
      <c r="A4737" s="561" t="s">
        <v>3412</v>
      </c>
      <c r="B4737" s="561" t="s">
        <v>3413</v>
      </c>
      <c r="C4737" s="561" t="s">
        <v>2763</v>
      </c>
      <c r="D4737" s="561" t="s">
        <v>3655</v>
      </c>
      <c r="E4737" s="562" t="s">
        <v>22</v>
      </c>
      <c r="F4737" s="561" t="s">
        <v>22</v>
      </c>
      <c r="G4737" s="561" t="s">
        <v>31788</v>
      </c>
      <c r="H4737" s="561" t="s">
        <v>31789</v>
      </c>
      <c r="I4737" s="561" t="s">
        <v>23270</v>
      </c>
      <c r="J4737" s="561" t="s">
        <v>24</v>
      </c>
      <c r="K4737" s="562" t="s">
        <v>7931</v>
      </c>
      <c r="L4737" s="561" t="s">
        <v>25</v>
      </c>
    </row>
    <row r="4738" spans="1:12" x14ac:dyDescent="0.25">
      <c r="A4738" s="561" t="s">
        <v>3412</v>
      </c>
      <c r="B4738" s="561" t="s">
        <v>3413</v>
      </c>
      <c r="C4738" s="561" t="s">
        <v>2763</v>
      </c>
      <c r="D4738" s="561" t="s">
        <v>3655</v>
      </c>
      <c r="E4738" s="562" t="s">
        <v>22</v>
      </c>
      <c r="F4738" s="561" t="s">
        <v>22</v>
      </c>
      <c r="G4738" s="561" t="s">
        <v>31790</v>
      </c>
      <c r="H4738" s="561" t="s">
        <v>31791</v>
      </c>
      <c r="I4738" s="561" t="s">
        <v>23270</v>
      </c>
      <c r="J4738" s="561" t="s">
        <v>24</v>
      </c>
      <c r="K4738" s="562" t="s">
        <v>8083</v>
      </c>
      <c r="L4738" s="561" t="s">
        <v>25</v>
      </c>
    </row>
    <row r="4739" spans="1:12" x14ac:dyDescent="0.25">
      <c r="A4739" s="561" t="s">
        <v>3412</v>
      </c>
      <c r="B4739" s="561" t="s">
        <v>3413</v>
      </c>
      <c r="C4739" s="561" t="s">
        <v>2763</v>
      </c>
      <c r="D4739" s="561" t="s">
        <v>3655</v>
      </c>
      <c r="E4739" s="562" t="s">
        <v>22</v>
      </c>
      <c r="F4739" s="561" t="s">
        <v>22</v>
      </c>
      <c r="G4739" s="561" t="s">
        <v>31792</v>
      </c>
      <c r="H4739" s="561" t="s">
        <v>31793</v>
      </c>
      <c r="I4739" s="561" t="s">
        <v>23270</v>
      </c>
      <c r="J4739" s="561" t="s">
        <v>24</v>
      </c>
      <c r="K4739" s="562" t="s">
        <v>8419</v>
      </c>
      <c r="L4739" s="561" t="s">
        <v>25</v>
      </c>
    </row>
    <row r="4740" spans="1:12" x14ac:dyDescent="0.25">
      <c r="A4740" s="561" t="s">
        <v>3412</v>
      </c>
      <c r="B4740" s="561" t="s">
        <v>3413</v>
      </c>
      <c r="C4740" s="561" t="s">
        <v>2763</v>
      </c>
      <c r="D4740" s="561" t="s">
        <v>3655</v>
      </c>
      <c r="E4740" s="562" t="s">
        <v>22</v>
      </c>
      <c r="F4740" s="561" t="s">
        <v>22</v>
      </c>
      <c r="G4740" s="561" t="s">
        <v>31794</v>
      </c>
      <c r="H4740" s="561" t="s">
        <v>31795</v>
      </c>
      <c r="I4740" s="561" t="s">
        <v>23270</v>
      </c>
      <c r="J4740" s="561" t="s">
        <v>24</v>
      </c>
      <c r="K4740" s="562" t="s">
        <v>31796</v>
      </c>
      <c r="L4740" s="561" t="s">
        <v>25</v>
      </c>
    </row>
    <row r="4741" spans="1:12" x14ac:dyDescent="0.25">
      <c r="A4741" s="561" t="s">
        <v>3412</v>
      </c>
      <c r="B4741" s="561" t="s">
        <v>3413</v>
      </c>
      <c r="C4741" s="561" t="s">
        <v>2763</v>
      </c>
      <c r="D4741" s="561" t="s">
        <v>3655</v>
      </c>
      <c r="E4741" s="562" t="s">
        <v>22</v>
      </c>
      <c r="F4741" s="561" t="s">
        <v>22</v>
      </c>
      <c r="G4741" s="561" t="s">
        <v>31797</v>
      </c>
      <c r="H4741" s="561" t="s">
        <v>31798</v>
      </c>
      <c r="I4741" s="561" t="s">
        <v>23270</v>
      </c>
      <c r="J4741" s="561" t="s">
        <v>24</v>
      </c>
      <c r="K4741" s="562" t="s">
        <v>31799</v>
      </c>
      <c r="L4741" s="561" t="s">
        <v>25</v>
      </c>
    </row>
    <row r="4742" spans="1:12" x14ac:dyDescent="0.25">
      <c r="A4742" s="561" t="s">
        <v>3412</v>
      </c>
      <c r="B4742" s="561" t="s">
        <v>3413</v>
      </c>
      <c r="C4742" s="561" t="s">
        <v>2763</v>
      </c>
      <c r="D4742" s="561" t="s">
        <v>3655</v>
      </c>
      <c r="E4742" s="562" t="s">
        <v>22</v>
      </c>
      <c r="F4742" s="561" t="s">
        <v>22</v>
      </c>
      <c r="G4742" s="561" t="s">
        <v>31800</v>
      </c>
      <c r="H4742" s="561" t="s">
        <v>31801</v>
      </c>
      <c r="I4742" s="561" t="s">
        <v>23270</v>
      </c>
      <c r="J4742" s="561" t="s">
        <v>24</v>
      </c>
      <c r="K4742" s="562" t="s">
        <v>429</v>
      </c>
      <c r="L4742" s="561" t="s">
        <v>25</v>
      </c>
    </row>
    <row r="4743" spans="1:12" x14ac:dyDescent="0.25">
      <c r="A4743" s="561" t="s">
        <v>3412</v>
      </c>
      <c r="B4743" s="561" t="s">
        <v>3413</v>
      </c>
      <c r="C4743" s="561" t="s">
        <v>2763</v>
      </c>
      <c r="D4743" s="561" t="s">
        <v>3655</v>
      </c>
      <c r="E4743" s="562" t="s">
        <v>22</v>
      </c>
      <c r="F4743" s="561" t="s">
        <v>22</v>
      </c>
      <c r="G4743" s="561" t="s">
        <v>31802</v>
      </c>
      <c r="H4743" s="561" t="s">
        <v>31803</v>
      </c>
      <c r="I4743" s="561" t="s">
        <v>23270</v>
      </c>
      <c r="J4743" s="561" t="s">
        <v>24</v>
      </c>
      <c r="K4743" s="562" t="s">
        <v>429</v>
      </c>
      <c r="L4743" s="561" t="s">
        <v>25</v>
      </c>
    </row>
    <row r="4744" spans="1:12" x14ac:dyDescent="0.25">
      <c r="A4744" s="561" t="s">
        <v>3412</v>
      </c>
      <c r="B4744" s="561" t="s">
        <v>3413</v>
      </c>
      <c r="C4744" s="561" t="s">
        <v>2763</v>
      </c>
      <c r="D4744" s="561" t="s">
        <v>3655</v>
      </c>
      <c r="E4744" s="562" t="s">
        <v>22</v>
      </c>
      <c r="F4744" s="561" t="s">
        <v>22</v>
      </c>
      <c r="G4744" s="561" t="s">
        <v>31804</v>
      </c>
      <c r="H4744" s="561" t="s">
        <v>31805</v>
      </c>
      <c r="I4744" s="561" t="s">
        <v>23270</v>
      </c>
      <c r="J4744" s="561" t="s">
        <v>24</v>
      </c>
      <c r="K4744" s="562" t="s">
        <v>526</v>
      </c>
      <c r="L4744" s="561" t="s">
        <v>25</v>
      </c>
    </row>
    <row r="4745" spans="1:12" x14ac:dyDescent="0.25">
      <c r="A4745" s="561" t="s">
        <v>3412</v>
      </c>
      <c r="B4745" s="561" t="s">
        <v>3413</v>
      </c>
      <c r="C4745" s="561" t="s">
        <v>2763</v>
      </c>
      <c r="D4745" s="561" t="s">
        <v>3655</v>
      </c>
      <c r="E4745" s="562" t="s">
        <v>22</v>
      </c>
      <c r="F4745" s="561" t="s">
        <v>22</v>
      </c>
      <c r="G4745" s="561" t="s">
        <v>31806</v>
      </c>
      <c r="H4745" s="561" t="s">
        <v>31807</v>
      </c>
      <c r="I4745" s="561" t="s">
        <v>23270</v>
      </c>
      <c r="J4745" s="561" t="s">
        <v>24</v>
      </c>
      <c r="K4745" s="562" t="s">
        <v>526</v>
      </c>
      <c r="L4745" s="561" t="s">
        <v>25</v>
      </c>
    </row>
    <row r="4746" spans="1:12" x14ac:dyDescent="0.25">
      <c r="A4746" s="561" t="s">
        <v>3412</v>
      </c>
      <c r="B4746" s="561" t="s">
        <v>3413</v>
      </c>
      <c r="C4746" s="561" t="s">
        <v>2763</v>
      </c>
      <c r="D4746" s="561" t="s">
        <v>3655</v>
      </c>
      <c r="E4746" s="562" t="s">
        <v>22</v>
      </c>
      <c r="F4746" s="561" t="s">
        <v>22</v>
      </c>
      <c r="G4746" s="561" t="s">
        <v>31808</v>
      </c>
      <c r="H4746" s="561" t="s">
        <v>31809</v>
      </c>
      <c r="I4746" s="561" t="s">
        <v>23270</v>
      </c>
      <c r="J4746" s="561" t="s">
        <v>24</v>
      </c>
      <c r="K4746" s="562" t="s">
        <v>31810</v>
      </c>
      <c r="L4746" s="561" t="s">
        <v>25</v>
      </c>
    </row>
    <row r="4747" spans="1:12" x14ac:dyDescent="0.25">
      <c r="A4747" s="561" t="s">
        <v>3412</v>
      </c>
      <c r="B4747" s="561" t="s">
        <v>3413</v>
      </c>
      <c r="C4747" s="561" t="s">
        <v>2763</v>
      </c>
      <c r="D4747" s="561" t="s">
        <v>3655</v>
      </c>
      <c r="E4747" s="562" t="s">
        <v>22</v>
      </c>
      <c r="F4747" s="561" t="s">
        <v>22</v>
      </c>
      <c r="G4747" s="561" t="s">
        <v>31811</v>
      </c>
      <c r="H4747" s="561" t="s">
        <v>31812</v>
      </c>
      <c r="I4747" s="561" t="s">
        <v>23270</v>
      </c>
      <c r="J4747" s="561" t="s">
        <v>24</v>
      </c>
      <c r="K4747" s="562" t="s">
        <v>31810</v>
      </c>
      <c r="L4747" s="561" t="s">
        <v>25</v>
      </c>
    </row>
    <row r="4748" spans="1:12" x14ac:dyDescent="0.25">
      <c r="A4748" s="561" t="s">
        <v>3412</v>
      </c>
      <c r="B4748" s="561" t="s">
        <v>3413</v>
      </c>
      <c r="C4748" s="561" t="s">
        <v>2763</v>
      </c>
      <c r="D4748" s="561" t="s">
        <v>3655</v>
      </c>
      <c r="E4748" s="562" t="s">
        <v>22</v>
      </c>
      <c r="F4748" s="561" t="s">
        <v>22</v>
      </c>
      <c r="G4748" s="561" t="s">
        <v>31813</v>
      </c>
      <c r="H4748" s="561" t="s">
        <v>31814</v>
      </c>
      <c r="I4748" s="561" t="s">
        <v>23270</v>
      </c>
      <c r="J4748" s="561" t="s">
        <v>24</v>
      </c>
      <c r="K4748" s="562" t="s">
        <v>8226</v>
      </c>
      <c r="L4748" s="561" t="s">
        <v>25</v>
      </c>
    </row>
    <row r="4749" spans="1:12" x14ac:dyDescent="0.25">
      <c r="A4749" s="561" t="s">
        <v>3412</v>
      </c>
      <c r="B4749" s="561" t="s">
        <v>3413</v>
      </c>
      <c r="C4749" s="561" t="s">
        <v>2763</v>
      </c>
      <c r="D4749" s="561" t="s">
        <v>3655</v>
      </c>
      <c r="E4749" s="562" t="s">
        <v>22</v>
      </c>
      <c r="F4749" s="561" t="s">
        <v>22</v>
      </c>
      <c r="G4749" s="561" t="s">
        <v>31815</v>
      </c>
      <c r="H4749" s="561" t="s">
        <v>31816</v>
      </c>
      <c r="I4749" s="561" t="s">
        <v>23270</v>
      </c>
      <c r="J4749" s="561" t="s">
        <v>24</v>
      </c>
      <c r="K4749" s="562" t="s">
        <v>7887</v>
      </c>
      <c r="L4749" s="561" t="s">
        <v>25</v>
      </c>
    </row>
    <row r="4750" spans="1:12" x14ac:dyDescent="0.25">
      <c r="A4750" s="561" t="s">
        <v>3412</v>
      </c>
      <c r="B4750" s="561" t="s">
        <v>3413</v>
      </c>
      <c r="C4750" s="561" t="s">
        <v>2763</v>
      </c>
      <c r="D4750" s="561" t="s">
        <v>3655</v>
      </c>
      <c r="E4750" s="562" t="s">
        <v>22</v>
      </c>
      <c r="F4750" s="561" t="s">
        <v>22</v>
      </c>
      <c r="G4750" s="561" t="s">
        <v>31817</v>
      </c>
      <c r="H4750" s="561" t="s">
        <v>31818</v>
      </c>
      <c r="I4750" s="561" t="s">
        <v>23270</v>
      </c>
      <c r="J4750" s="561" t="s">
        <v>24</v>
      </c>
      <c r="K4750" s="562" t="s">
        <v>31819</v>
      </c>
      <c r="L4750" s="561" t="s">
        <v>25</v>
      </c>
    </row>
    <row r="4751" spans="1:12" x14ac:dyDescent="0.25">
      <c r="A4751" s="561" t="s">
        <v>3412</v>
      </c>
      <c r="B4751" s="561" t="s">
        <v>3413</v>
      </c>
      <c r="C4751" s="561" t="s">
        <v>2763</v>
      </c>
      <c r="D4751" s="561" t="s">
        <v>3655</v>
      </c>
      <c r="E4751" s="562" t="s">
        <v>22</v>
      </c>
      <c r="F4751" s="561" t="s">
        <v>22</v>
      </c>
      <c r="G4751" s="561" t="s">
        <v>31820</v>
      </c>
      <c r="H4751" s="561" t="s">
        <v>4752</v>
      </c>
      <c r="I4751" s="561" t="s">
        <v>23270</v>
      </c>
      <c r="J4751" s="561" t="s">
        <v>7063</v>
      </c>
      <c r="K4751" s="562" t="s">
        <v>31821</v>
      </c>
      <c r="L4751" s="561" t="s">
        <v>25</v>
      </c>
    </row>
    <row r="4752" spans="1:12" x14ac:dyDescent="0.25">
      <c r="A4752" s="561" t="s">
        <v>3412</v>
      </c>
      <c r="B4752" s="561" t="s">
        <v>3413</v>
      </c>
      <c r="C4752" s="561" t="s">
        <v>4754</v>
      </c>
      <c r="D4752" s="561" t="s">
        <v>4755</v>
      </c>
      <c r="E4752" s="562" t="s">
        <v>22</v>
      </c>
      <c r="F4752" s="561" t="s">
        <v>22</v>
      </c>
      <c r="G4752" s="561" t="s">
        <v>31822</v>
      </c>
      <c r="H4752" s="561" t="s">
        <v>31823</v>
      </c>
      <c r="I4752" s="561" t="s">
        <v>23270</v>
      </c>
      <c r="J4752" s="561" t="s">
        <v>7063</v>
      </c>
      <c r="K4752" s="562" t="s">
        <v>31824</v>
      </c>
      <c r="L4752" s="561" t="s">
        <v>25</v>
      </c>
    </row>
    <row r="4753" spans="1:12" x14ac:dyDescent="0.25">
      <c r="A4753" s="561" t="s">
        <v>3412</v>
      </c>
      <c r="B4753" s="561" t="s">
        <v>3413</v>
      </c>
      <c r="C4753" s="561" t="s">
        <v>4754</v>
      </c>
      <c r="D4753" s="561" t="s">
        <v>4755</v>
      </c>
      <c r="E4753" s="562" t="s">
        <v>22</v>
      </c>
      <c r="F4753" s="561" t="s">
        <v>22</v>
      </c>
      <c r="G4753" s="561" t="s">
        <v>31825</v>
      </c>
      <c r="H4753" s="561" t="s">
        <v>31826</v>
      </c>
      <c r="I4753" s="561" t="s">
        <v>23270</v>
      </c>
      <c r="J4753" s="561" t="s">
        <v>7063</v>
      </c>
      <c r="K4753" s="562" t="s">
        <v>31827</v>
      </c>
      <c r="L4753" s="561" t="s">
        <v>25</v>
      </c>
    </row>
    <row r="4754" spans="1:12" x14ac:dyDescent="0.25">
      <c r="A4754" s="561" t="s">
        <v>3412</v>
      </c>
      <c r="B4754" s="561" t="s">
        <v>3413</v>
      </c>
      <c r="C4754" s="561" t="s">
        <v>4754</v>
      </c>
      <c r="D4754" s="561" t="s">
        <v>4755</v>
      </c>
      <c r="E4754" s="562" t="s">
        <v>22</v>
      </c>
      <c r="F4754" s="561" t="s">
        <v>22</v>
      </c>
      <c r="G4754" s="561" t="s">
        <v>31828</v>
      </c>
      <c r="H4754" s="561" t="s">
        <v>31829</v>
      </c>
      <c r="I4754" s="561" t="s">
        <v>23270</v>
      </c>
      <c r="J4754" s="561" t="s">
        <v>7063</v>
      </c>
      <c r="K4754" s="562" t="s">
        <v>31830</v>
      </c>
      <c r="L4754" s="561" t="s">
        <v>25</v>
      </c>
    </row>
    <row r="4755" spans="1:12" x14ac:dyDescent="0.25">
      <c r="A4755" s="561" t="s">
        <v>3412</v>
      </c>
      <c r="B4755" s="561" t="s">
        <v>3413</v>
      </c>
      <c r="C4755" s="561" t="s">
        <v>4754</v>
      </c>
      <c r="D4755" s="561" t="s">
        <v>4755</v>
      </c>
      <c r="E4755" s="562" t="s">
        <v>22</v>
      </c>
      <c r="F4755" s="561" t="s">
        <v>22</v>
      </c>
      <c r="G4755" s="561" t="s">
        <v>31831</v>
      </c>
      <c r="H4755" s="561" t="s">
        <v>31832</v>
      </c>
      <c r="I4755" s="561" t="s">
        <v>23270</v>
      </c>
      <c r="J4755" s="561" t="s">
        <v>7063</v>
      </c>
      <c r="K4755" s="562" t="s">
        <v>31833</v>
      </c>
      <c r="L4755" s="561" t="s">
        <v>25</v>
      </c>
    </row>
    <row r="4756" spans="1:12" x14ac:dyDescent="0.25">
      <c r="A4756" s="561" t="s">
        <v>3412</v>
      </c>
      <c r="B4756" s="561" t="s">
        <v>3413</v>
      </c>
      <c r="C4756" s="561" t="s">
        <v>4754</v>
      </c>
      <c r="D4756" s="561" t="s">
        <v>4755</v>
      </c>
      <c r="E4756" s="562" t="s">
        <v>22</v>
      </c>
      <c r="F4756" s="561" t="s">
        <v>22</v>
      </c>
      <c r="G4756" s="561" t="s">
        <v>31834</v>
      </c>
      <c r="H4756" s="561" t="s">
        <v>31835</v>
      </c>
      <c r="I4756" s="561" t="s">
        <v>23270</v>
      </c>
      <c r="J4756" s="561" t="s">
        <v>7063</v>
      </c>
      <c r="K4756" s="562" t="s">
        <v>31836</v>
      </c>
      <c r="L4756" s="561" t="s">
        <v>25</v>
      </c>
    </row>
    <row r="4757" spans="1:12" x14ac:dyDescent="0.25">
      <c r="A4757" s="561" t="s">
        <v>3412</v>
      </c>
      <c r="B4757" s="561" t="s">
        <v>3413</v>
      </c>
      <c r="C4757" s="561" t="s">
        <v>4754</v>
      </c>
      <c r="D4757" s="561" t="s">
        <v>4755</v>
      </c>
      <c r="E4757" s="562" t="s">
        <v>22</v>
      </c>
      <c r="F4757" s="561" t="s">
        <v>22</v>
      </c>
      <c r="G4757" s="561" t="s">
        <v>31837</v>
      </c>
      <c r="H4757" s="561" t="s">
        <v>31838</v>
      </c>
      <c r="I4757" s="561" t="s">
        <v>23270</v>
      </c>
      <c r="J4757" s="561" t="s">
        <v>7063</v>
      </c>
      <c r="K4757" s="562" t="s">
        <v>31839</v>
      </c>
      <c r="L4757" s="561" t="s">
        <v>25</v>
      </c>
    </row>
    <row r="4758" spans="1:12" x14ac:dyDescent="0.25">
      <c r="A4758" s="561" t="s">
        <v>3412</v>
      </c>
      <c r="B4758" s="561" t="s">
        <v>3413</v>
      </c>
      <c r="C4758" s="561" t="s">
        <v>4754</v>
      </c>
      <c r="D4758" s="561" t="s">
        <v>4755</v>
      </c>
      <c r="E4758" s="562" t="s">
        <v>22</v>
      </c>
      <c r="F4758" s="561" t="s">
        <v>22</v>
      </c>
      <c r="G4758" s="561" t="s">
        <v>31840</v>
      </c>
      <c r="H4758" s="561" t="s">
        <v>31841</v>
      </c>
      <c r="I4758" s="561" t="s">
        <v>23270</v>
      </c>
      <c r="J4758" s="561" t="s">
        <v>7063</v>
      </c>
      <c r="K4758" s="562" t="s">
        <v>31842</v>
      </c>
      <c r="L4758" s="561" t="s">
        <v>25</v>
      </c>
    </row>
    <row r="4759" spans="1:12" x14ac:dyDescent="0.25">
      <c r="A4759" s="561" t="s">
        <v>3412</v>
      </c>
      <c r="B4759" s="561" t="s">
        <v>3413</v>
      </c>
      <c r="C4759" s="561" t="s">
        <v>4754</v>
      </c>
      <c r="D4759" s="561" t="s">
        <v>4755</v>
      </c>
      <c r="E4759" s="562" t="s">
        <v>22</v>
      </c>
      <c r="F4759" s="561" t="s">
        <v>22</v>
      </c>
      <c r="G4759" s="561" t="s">
        <v>31843</v>
      </c>
      <c r="H4759" s="561" t="s">
        <v>31844</v>
      </c>
      <c r="I4759" s="561" t="s">
        <v>23270</v>
      </c>
      <c r="J4759" s="561" t="s">
        <v>7063</v>
      </c>
      <c r="K4759" s="562" t="s">
        <v>31845</v>
      </c>
      <c r="L4759" s="561" t="s">
        <v>25</v>
      </c>
    </row>
    <row r="4760" spans="1:12" x14ac:dyDescent="0.25">
      <c r="A4760" s="561" t="s">
        <v>3412</v>
      </c>
      <c r="B4760" s="561" t="s">
        <v>3413</v>
      </c>
      <c r="C4760" s="561" t="s">
        <v>4754</v>
      </c>
      <c r="D4760" s="561" t="s">
        <v>4755</v>
      </c>
      <c r="E4760" s="562" t="s">
        <v>22</v>
      </c>
      <c r="F4760" s="561" t="s">
        <v>22</v>
      </c>
      <c r="G4760" s="561" t="s">
        <v>31846</v>
      </c>
      <c r="H4760" s="561" t="s">
        <v>31847</v>
      </c>
      <c r="I4760" s="561" t="s">
        <v>23270</v>
      </c>
      <c r="J4760" s="561" t="s">
        <v>7063</v>
      </c>
      <c r="K4760" s="562" t="s">
        <v>31848</v>
      </c>
      <c r="L4760" s="561" t="s">
        <v>25</v>
      </c>
    </row>
    <row r="4761" spans="1:12" x14ac:dyDescent="0.25">
      <c r="A4761" s="561" t="s">
        <v>3412</v>
      </c>
      <c r="B4761" s="561" t="s">
        <v>3413</v>
      </c>
      <c r="C4761" s="561" t="s">
        <v>4754</v>
      </c>
      <c r="D4761" s="561" t="s">
        <v>4755</v>
      </c>
      <c r="E4761" s="562" t="s">
        <v>22</v>
      </c>
      <c r="F4761" s="561" t="s">
        <v>22</v>
      </c>
      <c r="G4761" s="561" t="s">
        <v>31849</v>
      </c>
      <c r="H4761" s="561" t="s">
        <v>31850</v>
      </c>
      <c r="I4761" s="561" t="s">
        <v>23270</v>
      </c>
      <c r="J4761" s="561" t="s">
        <v>7063</v>
      </c>
      <c r="K4761" s="562" t="s">
        <v>31851</v>
      </c>
      <c r="L4761" s="561" t="s">
        <v>25</v>
      </c>
    </row>
    <row r="4762" spans="1:12" x14ac:dyDescent="0.25">
      <c r="A4762" s="561" t="s">
        <v>3412</v>
      </c>
      <c r="B4762" s="561" t="s">
        <v>3413</v>
      </c>
      <c r="C4762" s="561" t="s">
        <v>4754</v>
      </c>
      <c r="D4762" s="561" t="s">
        <v>4755</v>
      </c>
      <c r="E4762" s="562" t="s">
        <v>22</v>
      </c>
      <c r="F4762" s="561" t="s">
        <v>22</v>
      </c>
      <c r="G4762" s="561" t="s">
        <v>31852</v>
      </c>
      <c r="H4762" s="561" t="s">
        <v>31853</v>
      </c>
      <c r="I4762" s="561" t="s">
        <v>23270</v>
      </c>
      <c r="J4762" s="561" t="s">
        <v>7063</v>
      </c>
      <c r="K4762" s="562" t="s">
        <v>31854</v>
      </c>
      <c r="L4762" s="561" t="s">
        <v>25</v>
      </c>
    </row>
    <row r="4763" spans="1:12" x14ac:dyDescent="0.25">
      <c r="A4763" s="561" t="s">
        <v>3412</v>
      </c>
      <c r="B4763" s="561" t="s">
        <v>3413</v>
      </c>
      <c r="C4763" s="561" t="s">
        <v>4754</v>
      </c>
      <c r="D4763" s="561" t="s">
        <v>4755</v>
      </c>
      <c r="E4763" s="562" t="s">
        <v>22</v>
      </c>
      <c r="F4763" s="561" t="s">
        <v>22</v>
      </c>
      <c r="G4763" s="561" t="s">
        <v>31855</v>
      </c>
      <c r="H4763" s="561" t="s">
        <v>31856</v>
      </c>
      <c r="I4763" s="561" t="s">
        <v>23270</v>
      </c>
      <c r="J4763" s="561" t="s">
        <v>7063</v>
      </c>
      <c r="K4763" s="562" t="s">
        <v>31857</v>
      </c>
      <c r="L4763" s="561" t="s">
        <v>25</v>
      </c>
    </row>
    <row r="4764" spans="1:12" x14ac:dyDescent="0.25">
      <c r="A4764" s="561" t="s">
        <v>3412</v>
      </c>
      <c r="B4764" s="561" t="s">
        <v>3413</v>
      </c>
      <c r="C4764" s="561" t="s">
        <v>4754</v>
      </c>
      <c r="D4764" s="561" t="s">
        <v>4755</v>
      </c>
      <c r="E4764" s="562" t="s">
        <v>22</v>
      </c>
      <c r="F4764" s="561" t="s">
        <v>22</v>
      </c>
      <c r="G4764" s="561" t="s">
        <v>31858</v>
      </c>
      <c r="H4764" s="561" t="s">
        <v>31859</v>
      </c>
      <c r="I4764" s="561" t="s">
        <v>23270</v>
      </c>
      <c r="J4764" s="561" t="s">
        <v>7063</v>
      </c>
      <c r="K4764" s="562" t="s">
        <v>31860</v>
      </c>
      <c r="L4764" s="561" t="s">
        <v>25</v>
      </c>
    </row>
    <row r="4765" spans="1:12" x14ac:dyDescent="0.25">
      <c r="A4765" s="561" t="s">
        <v>3412</v>
      </c>
      <c r="B4765" s="561" t="s">
        <v>3413</v>
      </c>
      <c r="C4765" s="561" t="s">
        <v>4754</v>
      </c>
      <c r="D4765" s="561" t="s">
        <v>4755</v>
      </c>
      <c r="E4765" s="562" t="s">
        <v>22</v>
      </c>
      <c r="F4765" s="561" t="s">
        <v>22</v>
      </c>
      <c r="G4765" s="561" t="s">
        <v>31861</v>
      </c>
      <c r="H4765" s="561" t="s">
        <v>31862</v>
      </c>
      <c r="I4765" s="561" t="s">
        <v>23270</v>
      </c>
      <c r="J4765" s="561" t="s">
        <v>7063</v>
      </c>
      <c r="K4765" s="562" t="s">
        <v>31863</v>
      </c>
      <c r="L4765" s="561" t="s">
        <v>25</v>
      </c>
    </row>
    <row r="4766" spans="1:12" x14ac:dyDescent="0.25">
      <c r="A4766" s="561" t="s">
        <v>3412</v>
      </c>
      <c r="B4766" s="561" t="s">
        <v>3413</v>
      </c>
      <c r="C4766" s="561" t="s">
        <v>4754</v>
      </c>
      <c r="D4766" s="561" t="s">
        <v>4755</v>
      </c>
      <c r="E4766" s="562" t="s">
        <v>22</v>
      </c>
      <c r="F4766" s="561" t="s">
        <v>22</v>
      </c>
      <c r="G4766" s="561" t="s">
        <v>31864</v>
      </c>
      <c r="H4766" s="561" t="s">
        <v>31865</v>
      </c>
      <c r="I4766" s="561" t="s">
        <v>23270</v>
      </c>
      <c r="J4766" s="561" t="s">
        <v>7063</v>
      </c>
      <c r="K4766" s="562" t="s">
        <v>31866</v>
      </c>
      <c r="L4766" s="561" t="s">
        <v>25</v>
      </c>
    </row>
    <row r="4767" spans="1:12" x14ac:dyDescent="0.25">
      <c r="A4767" s="561" t="s">
        <v>3412</v>
      </c>
      <c r="B4767" s="561" t="s">
        <v>3413</v>
      </c>
      <c r="C4767" s="561" t="s">
        <v>4754</v>
      </c>
      <c r="D4767" s="561" t="s">
        <v>4755</v>
      </c>
      <c r="E4767" s="562" t="s">
        <v>22</v>
      </c>
      <c r="F4767" s="561" t="s">
        <v>22</v>
      </c>
      <c r="G4767" s="561" t="s">
        <v>31867</v>
      </c>
      <c r="H4767" s="561" t="s">
        <v>31868</v>
      </c>
      <c r="I4767" s="561" t="s">
        <v>23270</v>
      </c>
      <c r="J4767" s="561" t="s">
        <v>7063</v>
      </c>
      <c r="K4767" s="562" t="s">
        <v>31869</v>
      </c>
      <c r="L4767" s="561" t="s">
        <v>25</v>
      </c>
    </row>
    <row r="4768" spans="1:12" x14ac:dyDescent="0.25">
      <c r="A4768" s="561" t="s">
        <v>3412</v>
      </c>
      <c r="B4768" s="561" t="s">
        <v>3413</v>
      </c>
      <c r="C4768" s="561" t="s">
        <v>4754</v>
      </c>
      <c r="D4768" s="561" t="s">
        <v>4755</v>
      </c>
      <c r="E4768" s="562" t="s">
        <v>22</v>
      </c>
      <c r="F4768" s="561" t="s">
        <v>22</v>
      </c>
      <c r="G4768" s="561" t="s">
        <v>31870</v>
      </c>
      <c r="H4768" s="561" t="s">
        <v>31871</v>
      </c>
      <c r="I4768" s="561" t="s">
        <v>23270</v>
      </c>
      <c r="J4768" s="561" t="s">
        <v>7063</v>
      </c>
      <c r="K4768" s="562" t="s">
        <v>31872</v>
      </c>
      <c r="L4768" s="561" t="s">
        <v>25</v>
      </c>
    </row>
    <row r="4769" spans="1:12" x14ac:dyDescent="0.25">
      <c r="A4769" s="561" t="s">
        <v>3412</v>
      </c>
      <c r="B4769" s="561" t="s">
        <v>3413</v>
      </c>
      <c r="C4769" s="561" t="s">
        <v>4754</v>
      </c>
      <c r="D4769" s="561" t="s">
        <v>4755</v>
      </c>
      <c r="E4769" s="562" t="s">
        <v>22</v>
      </c>
      <c r="F4769" s="561" t="s">
        <v>22</v>
      </c>
      <c r="G4769" s="561" t="s">
        <v>31873</v>
      </c>
      <c r="H4769" s="561" t="s">
        <v>31874</v>
      </c>
      <c r="I4769" s="561" t="s">
        <v>23270</v>
      </c>
      <c r="J4769" s="561" t="s">
        <v>7063</v>
      </c>
      <c r="K4769" s="562" t="s">
        <v>31875</v>
      </c>
      <c r="L4769" s="561" t="s">
        <v>25</v>
      </c>
    </row>
    <row r="4770" spans="1:12" x14ac:dyDescent="0.25">
      <c r="A4770" s="561" t="s">
        <v>3412</v>
      </c>
      <c r="B4770" s="561" t="s">
        <v>3413</v>
      </c>
      <c r="C4770" s="561" t="s">
        <v>4754</v>
      </c>
      <c r="D4770" s="561" t="s">
        <v>4755</v>
      </c>
      <c r="E4770" s="562" t="s">
        <v>22</v>
      </c>
      <c r="F4770" s="561" t="s">
        <v>22</v>
      </c>
      <c r="G4770" s="561" t="s">
        <v>31876</v>
      </c>
      <c r="H4770" s="561" t="s">
        <v>31877</v>
      </c>
      <c r="I4770" s="561" t="s">
        <v>23270</v>
      </c>
      <c r="J4770" s="561" t="s">
        <v>7063</v>
      </c>
      <c r="K4770" s="562" t="s">
        <v>31878</v>
      </c>
      <c r="L4770" s="561" t="s">
        <v>25</v>
      </c>
    </row>
    <row r="4771" spans="1:12" x14ac:dyDescent="0.25">
      <c r="A4771" s="561" t="s">
        <v>3412</v>
      </c>
      <c r="B4771" s="561" t="s">
        <v>3413</v>
      </c>
      <c r="C4771" s="561" t="s">
        <v>4754</v>
      </c>
      <c r="D4771" s="561" t="s">
        <v>4755</v>
      </c>
      <c r="E4771" s="562" t="s">
        <v>22</v>
      </c>
      <c r="F4771" s="561" t="s">
        <v>22</v>
      </c>
      <c r="G4771" s="561" t="s">
        <v>31879</v>
      </c>
      <c r="H4771" s="561" t="s">
        <v>31880</v>
      </c>
      <c r="I4771" s="561" t="s">
        <v>23270</v>
      </c>
      <c r="J4771" s="561" t="s">
        <v>7063</v>
      </c>
      <c r="K4771" s="562" t="s">
        <v>31881</v>
      </c>
      <c r="L4771" s="561" t="s">
        <v>25</v>
      </c>
    </row>
    <row r="4772" spans="1:12" x14ac:dyDescent="0.25">
      <c r="A4772" s="561" t="s">
        <v>3412</v>
      </c>
      <c r="B4772" s="561" t="s">
        <v>3413</v>
      </c>
      <c r="C4772" s="561" t="s">
        <v>4754</v>
      </c>
      <c r="D4772" s="561" t="s">
        <v>4755</v>
      </c>
      <c r="E4772" s="562" t="s">
        <v>22</v>
      </c>
      <c r="F4772" s="561" t="s">
        <v>22</v>
      </c>
      <c r="G4772" s="561" t="s">
        <v>31882</v>
      </c>
      <c r="H4772" s="561" t="s">
        <v>31883</v>
      </c>
      <c r="I4772" s="561" t="s">
        <v>23270</v>
      </c>
      <c r="J4772" s="561" t="s">
        <v>7063</v>
      </c>
      <c r="K4772" s="562" t="s">
        <v>31884</v>
      </c>
      <c r="L4772" s="561" t="s">
        <v>25</v>
      </c>
    </row>
    <row r="4773" spans="1:12" x14ac:dyDescent="0.25">
      <c r="A4773" s="561" t="s">
        <v>3412</v>
      </c>
      <c r="B4773" s="561" t="s">
        <v>3413</v>
      </c>
      <c r="C4773" s="561" t="s">
        <v>4754</v>
      </c>
      <c r="D4773" s="561" t="s">
        <v>4755</v>
      </c>
      <c r="E4773" s="562" t="s">
        <v>22</v>
      </c>
      <c r="F4773" s="561" t="s">
        <v>22</v>
      </c>
      <c r="G4773" s="561" t="s">
        <v>31885</v>
      </c>
      <c r="H4773" s="561" t="s">
        <v>31886</v>
      </c>
      <c r="I4773" s="561" t="s">
        <v>23270</v>
      </c>
      <c r="J4773" s="561" t="s">
        <v>7063</v>
      </c>
      <c r="K4773" s="562" t="s">
        <v>31887</v>
      </c>
      <c r="L4773" s="561" t="s">
        <v>25</v>
      </c>
    </row>
    <row r="4774" spans="1:12" x14ac:dyDescent="0.25">
      <c r="A4774" s="561" t="s">
        <v>3412</v>
      </c>
      <c r="B4774" s="561" t="s">
        <v>3413</v>
      </c>
      <c r="C4774" s="561" t="s">
        <v>4754</v>
      </c>
      <c r="D4774" s="561" t="s">
        <v>4755</v>
      </c>
      <c r="E4774" s="562" t="s">
        <v>22</v>
      </c>
      <c r="F4774" s="561" t="s">
        <v>22</v>
      </c>
      <c r="G4774" s="561" t="s">
        <v>31888</v>
      </c>
      <c r="H4774" s="561" t="s">
        <v>31889</v>
      </c>
      <c r="I4774" s="561" t="s">
        <v>23270</v>
      </c>
      <c r="J4774" s="561" t="s">
        <v>7063</v>
      </c>
      <c r="K4774" s="562" t="s">
        <v>31890</v>
      </c>
      <c r="L4774" s="561" t="s">
        <v>25</v>
      </c>
    </row>
    <row r="4775" spans="1:12" x14ac:dyDescent="0.25">
      <c r="A4775" s="561" t="s">
        <v>3412</v>
      </c>
      <c r="B4775" s="561" t="s">
        <v>3413</v>
      </c>
      <c r="C4775" s="561" t="s">
        <v>4754</v>
      </c>
      <c r="D4775" s="561" t="s">
        <v>4755</v>
      </c>
      <c r="E4775" s="562" t="s">
        <v>22</v>
      </c>
      <c r="F4775" s="561" t="s">
        <v>22</v>
      </c>
      <c r="G4775" s="561" t="s">
        <v>31891</v>
      </c>
      <c r="H4775" s="561" t="s">
        <v>31892</v>
      </c>
      <c r="I4775" s="561" t="s">
        <v>23270</v>
      </c>
      <c r="J4775" s="561" t="s">
        <v>7063</v>
      </c>
      <c r="K4775" s="562" t="s">
        <v>31893</v>
      </c>
      <c r="L4775" s="561" t="s">
        <v>25</v>
      </c>
    </row>
    <row r="4776" spans="1:12" x14ac:dyDescent="0.25">
      <c r="A4776" s="561" t="s">
        <v>3412</v>
      </c>
      <c r="B4776" s="561" t="s">
        <v>3413</v>
      </c>
      <c r="C4776" s="561" t="s">
        <v>4754</v>
      </c>
      <c r="D4776" s="561" t="s">
        <v>4755</v>
      </c>
      <c r="E4776" s="562" t="s">
        <v>22</v>
      </c>
      <c r="F4776" s="561" t="s">
        <v>22</v>
      </c>
      <c r="G4776" s="561" t="s">
        <v>31894</v>
      </c>
      <c r="H4776" s="561" t="s">
        <v>31895</v>
      </c>
      <c r="I4776" s="561" t="s">
        <v>23270</v>
      </c>
      <c r="J4776" s="561" t="s">
        <v>7063</v>
      </c>
      <c r="K4776" s="562" t="s">
        <v>31896</v>
      </c>
      <c r="L4776" s="561" t="s">
        <v>25</v>
      </c>
    </row>
    <row r="4777" spans="1:12" x14ac:dyDescent="0.25">
      <c r="A4777" s="561" t="s">
        <v>3412</v>
      </c>
      <c r="B4777" s="561" t="s">
        <v>3413</v>
      </c>
      <c r="C4777" s="561" t="s">
        <v>4754</v>
      </c>
      <c r="D4777" s="561" t="s">
        <v>4755</v>
      </c>
      <c r="E4777" s="562" t="s">
        <v>22</v>
      </c>
      <c r="F4777" s="561" t="s">
        <v>22</v>
      </c>
      <c r="G4777" s="561" t="s">
        <v>31897</v>
      </c>
      <c r="H4777" s="561" t="s">
        <v>31898</v>
      </c>
      <c r="I4777" s="561" t="s">
        <v>23270</v>
      </c>
      <c r="J4777" s="561" t="s">
        <v>7063</v>
      </c>
      <c r="K4777" s="562" t="s">
        <v>31899</v>
      </c>
      <c r="L4777" s="561" t="s">
        <v>25</v>
      </c>
    </row>
    <row r="4778" spans="1:12" x14ac:dyDescent="0.25">
      <c r="A4778" s="561" t="s">
        <v>3412</v>
      </c>
      <c r="B4778" s="561" t="s">
        <v>3413</v>
      </c>
      <c r="C4778" s="561" t="s">
        <v>4754</v>
      </c>
      <c r="D4778" s="561" t="s">
        <v>4755</v>
      </c>
      <c r="E4778" s="562" t="s">
        <v>22</v>
      </c>
      <c r="F4778" s="561" t="s">
        <v>22</v>
      </c>
      <c r="G4778" s="561" t="s">
        <v>31900</v>
      </c>
      <c r="H4778" s="561" t="s">
        <v>31901</v>
      </c>
      <c r="I4778" s="561" t="s">
        <v>23270</v>
      </c>
      <c r="J4778" s="561" t="s">
        <v>7063</v>
      </c>
      <c r="K4778" s="562" t="s">
        <v>31902</v>
      </c>
      <c r="L4778" s="561" t="s">
        <v>25</v>
      </c>
    </row>
    <row r="4779" spans="1:12" x14ac:dyDescent="0.25">
      <c r="A4779" s="561" t="s">
        <v>3412</v>
      </c>
      <c r="B4779" s="561" t="s">
        <v>3413</v>
      </c>
      <c r="C4779" s="561" t="s">
        <v>4754</v>
      </c>
      <c r="D4779" s="561" t="s">
        <v>4755</v>
      </c>
      <c r="E4779" s="562" t="s">
        <v>22</v>
      </c>
      <c r="F4779" s="561" t="s">
        <v>22</v>
      </c>
      <c r="G4779" s="561" t="s">
        <v>31903</v>
      </c>
      <c r="H4779" s="561" t="s">
        <v>31904</v>
      </c>
      <c r="I4779" s="561" t="s">
        <v>23270</v>
      </c>
      <c r="J4779" s="561" t="s">
        <v>7063</v>
      </c>
      <c r="K4779" s="562" t="s">
        <v>31905</v>
      </c>
      <c r="L4779" s="561" t="s">
        <v>25</v>
      </c>
    </row>
    <row r="4780" spans="1:12" x14ac:dyDescent="0.25">
      <c r="A4780" s="561" t="s">
        <v>3412</v>
      </c>
      <c r="B4780" s="561" t="s">
        <v>3413</v>
      </c>
      <c r="C4780" s="561" t="s">
        <v>4754</v>
      </c>
      <c r="D4780" s="561" t="s">
        <v>4755</v>
      </c>
      <c r="E4780" s="562" t="s">
        <v>22</v>
      </c>
      <c r="F4780" s="561" t="s">
        <v>22</v>
      </c>
      <c r="G4780" s="561" t="s">
        <v>31906</v>
      </c>
      <c r="H4780" s="561" t="s">
        <v>31907</v>
      </c>
      <c r="I4780" s="561" t="s">
        <v>23270</v>
      </c>
      <c r="J4780" s="561" t="s">
        <v>24</v>
      </c>
      <c r="K4780" s="562" t="s">
        <v>2195</v>
      </c>
      <c r="L4780" s="561" t="s">
        <v>25</v>
      </c>
    </row>
    <row r="4781" spans="1:12" x14ac:dyDescent="0.25">
      <c r="A4781" s="561" t="s">
        <v>3412</v>
      </c>
      <c r="B4781" s="561" t="s">
        <v>3413</v>
      </c>
      <c r="C4781" s="561" t="s">
        <v>4754</v>
      </c>
      <c r="D4781" s="561" t="s">
        <v>4755</v>
      </c>
      <c r="E4781" s="562" t="s">
        <v>22</v>
      </c>
      <c r="F4781" s="561" t="s">
        <v>22</v>
      </c>
      <c r="G4781" s="561" t="s">
        <v>31908</v>
      </c>
      <c r="H4781" s="561" t="s">
        <v>31909</v>
      </c>
      <c r="I4781" s="561" t="s">
        <v>23270</v>
      </c>
      <c r="J4781" s="561" t="s">
        <v>24</v>
      </c>
      <c r="K4781" s="562" t="s">
        <v>7079</v>
      </c>
      <c r="L4781" s="561" t="s">
        <v>25</v>
      </c>
    </row>
    <row r="4782" spans="1:12" x14ac:dyDescent="0.25">
      <c r="A4782" s="561" t="s">
        <v>3412</v>
      </c>
      <c r="B4782" s="561" t="s">
        <v>3413</v>
      </c>
      <c r="C4782" s="561" t="s">
        <v>4754</v>
      </c>
      <c r="D4782" s="561" t="s">
        <v>4755</v>
      </c>
      <c r="E4782" s="562" t="s">
        <v>22</v>
      </c>
      <c r="F4782" s="561" t="s">
        <v>22</v>
      </c>
      <c r="G4782" s="561" t="s">
        <v>31910</v>
      </c>
      <c r="H4782" s="561" t="s">
        <v>31911</v>
      </c>
      <c r="I4782" s="561" t="s">
        <v>23270</v>
      </c>
      <c r="J4782" s="561" t="s">
        <v>24</v>
      </c>
      <c r="K4782" s="562" t="s">
        <v>3341</v>
      </c>
      <c r="L4782" s="561" t="s">
        <v>25</v>
      </c>
    </row>
    <row r="4783" spans="1:12" x14ac:dyDescent="0.25">
      <c r="A4783" s="561" t="s">
        <v>3412</v>
      </c>
      <c r="B4783" s="561" t="s">
        <v>3413</v>
      </c>
      <c r="C4783" s="561" t="s">
        <v>4754</v>
      </c>
      <c r="D4783" s="561" t="s">
        <v>4755</v>
      </c>
      <c r="E4783" s="562" t="s">
        <v>22</v>
      </c>
      <c r="F4783" s="561" t="s">
        <v>22</v>
      </c>
      <c r="G4783" s="561" t="s">
        <v>31912</v>
      </c>
      <c r="H4783" s="561" t="s">
        <v>31913</v>
      </c>
      <c r="I4783" s="561" t="s">
        <v>23270</v>
      </c>
      <c r="J4783" s="561" t="s">
        <v>24</v>
      </c>
      <c r="K4783" s="562" t="s">
        <v>5747</v>
      </c>
      <c r="L4783" s="561" t="s">
        <v>25</v>
      </c>
    </row>
    <row r="4784" spans="1:12" x14ac:dyDescent="0.25">
      <c r="A4784" s="561" t="s">
        <v>3412</v>
      </c>
      <c r="B4784" s="561" t="s">
        <v>3413</v>
      </c>
      <c r="C4784" s="561" t="s">
        <v>4754</v>
      </c>
      <c r="D4784" s="561" t="s">
        <v>4755</v>
      </c>
      <c r="E4784" s="562" t="s">
        <v>22</v>
      </c>
      <c r="F4784" s="561" t="s">
        <v>22</v>
      </c>
      <c r="G4784" s="561" t="s">
        <v>31914</v>
      </c>
      <c r="H4784" s="561" t="s">
        <v>31915</v>
      </c>
      <c r="I4784" s="561" t="s">
        <v>23270</v>
      </c>
      <c r="J4784" s="561" t="s">
        <v>24</v>
      </c>
      <c r="K4784" s="562" t="s">
        <v>8032</v>
      </c>
      <c r="L4784" s="561" t="s">
        <v>25</v>
      </c>
    </row>
    <row r="4785" spans="1:12" x14ac:dyDescent="0.25">
      <c r="A4785" s="561" t="s">
        <v>3412</v>
      </c>
      <c r="B4785" s="561" t="s">
        <v>3413</v>
      </c>
      <c r="C4785" s="561" t="s">
        <v>4754</v>
      </c>
      <c r="D4785" s="561" t="s">
        <v>4755</v>
      </c>
      <c r="E4785" s="562" t="s">
        <v>22</v>
      </c>
      <c r="F4785" s="561" t="s">
        <v>22</v>
      </c>
      <c r="G4785" s="561" t="s">
        <v>31916</v>
      </c>
      <c r="H4785" s="561" t="s">
        <v>31917</v>
      </c>
      <c r="I4785" s="561" t="s">
        <v>23270</v>
      </c>
      <c r="J4785" s="561" t="s">
        <v>24</v>
      </c>
      <c r="K4785" s="562" t="s">
        <v>632</v>
      </c>
      <c r="L4785" s="561" t="s">
        <v>25</v>
      </c>
    </row>
    <row r="4786" spans="1:12" x14ac:dyDescent="0.25">
      <c r="A4786" s="561" t="s">
        <v>3412</v>
      </c>
      <c r="B4786" s="561" t="s">
        <v>3413</v>
      </c>
      <c r="C4786" s="561" t="s">
        <v>4754</v>
      </c>
      <c r="D4786" s="561" t="s">
        <v>4755</v>
      </c>
      <c r="E4786" s="562" t="s">
        <v>22</v>
      </c>
      <c r="F4786" s="561" t="s">
        <v>22</v>
      </c>
      <c r="G4786" s="561" t="s">
        <v>31918</v>
      </c>
      <c r="H4786" s="561" t="s">
        <v>31919</v>
      </c>
      <c r="I4786" s="561" t="s">
        <v>23270</v>
      </c>
      <c r="J4786" s="561" t="s">
        <v>24</v>
      </c>
      <c r="K4786" s="562" t="s">
        <v>3742</v>
      </c>
      <c r="L4786" s="561" t="s">
        <v>25</v>
      </c>
    </row>
    <row r="4787" spans="1:12" x14ac:dyDescent="0.25">
      <c r="A4787" s="561" t="s">
        <v>3412</v>
      </c>
      <c r="B4787" s="561" t="s">
        <v>3413</v>
      </c>
      <c r="C4787" s="561" t="s">
        <v>4754</v>
      </c>
      <c r="D4787" s="561" t="s">
        <v>4755</v>
      </c>
      <c r="E4787" s="562" t="s">
        <v>22</v>
      </c>
      <c r="F4787" s="561" t="s">
        <v>22</v>
      </c>
      <c r="G4787" s="561" t="s">
        <v>31920</v>
      </c>
      <c r="H4787" s="561" t="s">
        <v>31921</v>
      </c>
      <c r="I4787" s="561" t="s">
        <v>23270</v>
      </c>
      <c r="J4787" s="561" t="s">
        <v>24</v>
      </c>
      <c r="K4787" s="562" t="s">
        <v>271</v>
      </c>
      <c r="L4787" s="561" t="s">
        <v>25</v>
      </c>
    </row>
    <row r="4788" spans="1:12" x14ac:dyDescent="0.25">
      <c r="A4788" s="561" t="s">
        <v>3412</v>
      </c>
      <c r="B4788" s="561" t="s">
        <v>3413</v>
      </c>
      <c r="C4788" s="561" t="s">
        <v>4754</v>
      </c>
      <c r="D4788" s="561" t="s">
        <v>4755</v>
      </c>
      <c r="E4788" s="562" t="s">
        <v>22</v>
      </c>
      <c r="F4788" s="561" t="s">
        <v>22</v>
      </c>
      <c r="G4788" s="561" t="s">
        <v>31922</v>
      </c>
      <c r="H4788" s="561" t="s">
        <v>31923</v>
      </c>
      <c r="I4788" s="561" t="s">
        <v>23270</v>
      </c>
      <c r="J4788" s="561" t="s">
        <v>24</v>
      </c>
      <c r="K4788" s="562" t="s">
        <v>5747</v>
      </c>
      <c r="L4788" s="561" t="s">
        <v>25</v>
      </c>
    </row>
    <row r="4789" spans="1:12" x14ac:dyDescent="0.25">
      <c r="A4789" s="561" t="s">
        <v>3412</v>
      </c>
      <c r="B4789" s="561" t="s">
        <v>3413</v>
      </c>
      <c r="C4789" s="561" t="s">
        <v>4754</v>
      </c>
      <c r="D4789" s="561" t="s">
        <v>4755</v>
      </c>
      <c r="E4789" s="562" t="s">
        <v>22</v>
      </c>
      <c r="F4789" s="561" t="s">
        <v>22</v>
      </c>
      <c r="G4789" s="561" t="s">
        <v>31924</v>
      </c>
      <c r="H4789" s="561" t="s">
        <v>31925</v>
      </c>
      <c r="I4789" s="561" t="s">
        <v>23270</v>
      </c>
      <c r="J4789" s="561" t="s">
        <v>24</v>
      </c>
      <c r="K4789" s="562" t="s">
        <v>7595</v>
      </c>
      <c r="L4789" s="561" t="s">
        <v>25</v>
      </c>
    </row>
    <row r="4790" spans="1:12" x14ac:dyDescent="0.25">
      <c r="A4790" s="561" t="s">
        <v>3412</v>
      </c>
      <c r="B4790" s="561" t="s">
        <v>3413</v>
      </c>
      <c r="C4790" s="561" t="s">
        <v>4754</v>
      </c>
      <c r="D4790" s="561" t="s">
        <v>4755</v>
      </c>
      <c r="E4790" s="562" t="s">
        <v>22</v>
      </c>
      <c r="F4790" s="561" t="s">
        <v>22</v>
      </c>
      <c r="G4790" s="561" t="s">
        <v>31926</v>
      </c>
      <c r="H4790" s="561" t="s">
        <v>31927</v>
      </c>
      <c r="I4790" s="561" t="s">
        <v>23270</v>
      </c>
      <c r="J4790" s="561" t="s">
        <v>24</v>
      </c>
      <c r="K4790" s="562" t="s">
        <v>7415</v>
      </c>
      <c r="L4790" s="561" t="s">
        <v>25</v>
      </c>
    </row>
    <row r="4791" spans="1:12" x14ac:dyDescent="0.25">
      <c r="A4791" s="561" t="s">
        <v>3412</v>
      </c>
      <c r="B4791" s="561" t="s">
        <v>3413</v>
      </c>
      <c r="C4791" s="561" t="s">
        <v>4754</v>
      </c>
      <c r="D4791" s="561" t="s">
        <v>4755</v>
      </c>
      <c r="E4791" s="562" t="s">
        <v>22</v>
      </c>
      <c r="F4791" s="561" t="s">
        <v>22</v>
      </c>
      <c r="G4791" s="561" t="s">
        <v>31928</v>
      </c>
      <c r="H4791" s="561" t="s">
        <v>31929</v>
      </c>
      <c r="I4791" s="561" t="s">
        <v>23270</v>
      </c>
      <c r="J4791" s="561" t="s">
        <v>24</v>
      </c>
      <c r="K4791" s="562" t="s">
        <v>7417</v>
      </c>
      <c r="L4791" s="561" t="s">
        <v>25</v>
      </c>
    </row>
    <row r="4792" spans="1:12" x14ac:dyDescent="0.25">
      <c r="A4792" s="561" t="s">
        <v>3412</v>
      </c>
      <c r="B4792" s="561" t="s">
        <v>3413</v>
      </c>
      <c r="C4792" s="561" t="s">
        <v>4754</v>
      </c>
      <c r="D4792" s="561" t="s">
        <v>4755</v>
      </c>
      <c r="E4792" s="562" t="s">
        <v>22</v>
      </c>
      <c r="F4792" s="561" t="s">
        <v>22</v>
      </c>
      <c r="G4792" s="561" t="s">
        <v>31930</v>
      </c>
      <c r="H4792" s="561" t="s">
        <v>31931</v>
      </c>
      <c r="I4792" s="561" t="s">
        <v>23270</v>
      </c>
      <c r="J4792" s="561" t="s">
        <v>24</v>
      </c>
      <c r="K4792" s="562" t="s">
        <v>2830</v>
      </c>
      <c r="L4792" s="561" t="s">
        <v>25</v>
      </c>
    </row>
    <row r="4793" spans="1:12" x14ac:dyDescent="0.25">
      <c r="A4793" s="561" t="s">
        <v>3412</v>
      </c>
      <c r="B4793" s="561" t="s">
        <v>3413</v>
      </c>
      <c r="C4793" s="561" t="s">
        <v>4754</v>
      </c>
      <c r="D4793" s="561" t="s">
        <v>4755</v>
      </c>
      <c r="E4793" s="562" t="s">
        <v>22</v>
      </c>
      <c r="F4793" s="561" t="s">
        <v>22</v>
      </c>
      <c r="G4793" s="561" t="s">
        <v>31932</v>
      </c>
      <c r="H4793" s="561" t="s">
        <v>31933</v>
      </c>
      <c r="I4793" s="561" t="s">
        <v>23270</v>
      </c>
      <c r="J4793" s="561" t="s">
        <v>24</v>
      </c>
      <c r="K4793" s="562" t="s">
        <v>159</v>
      </c>
      <c r="L4793" s="561" t="s">
        <v>25</v>
      </c>
    </row>
    <row r="4794" spans="1:12" x14ac:dyDescent="0.25">
      <c r="A4794" s="561" t="s">
        <v>3412</v>
      </c>
      <c r="B4794" s="561" t="s">
        <v>3413</v>
      </c>
      <c r="C4794" s="561" t="s">
        <v>4754</v>
      </c>
      <c r="D4794" s="561" t="s">
        <v>4755</v>
      </c>
      <c r="E4794" s="562" t="s">
        <v>22</v>
      </c>
      <c r="F4794" s="561" t="s">
        <v>22</v>
      </c>
      <c r="G4794" s="561" t="s">
        <v>31934</v>
      </c>
      <c r="H4794" s="561" t="s">
        <v>31935</v>
      </c>
      <c r="I4794" s="561" t="s">
        <v>23270</v>
      </c>
      <c r="J4794" s="561" t="s">
        <v>24</v>
      </c>
      <c r="K4794" s="562" t="s">
        <v>28279</v>
      </c>
      <c r="L4794" s="561" t="s">
        <v>25</v>
      </c>
    </row>
    <row r="4795" spans="1:12" x14ac:dyDescent="0.25">
      <c r="A4795" s="561" t="s">
        <v>3412</v>
      </c>
      <c r="B4795" s="561" t="s">
        <v>3413</v>
      </c>
      <c r="C4795" s="561" t="s">
        <v>4754</v>
      </c>
      <c r="D4795" s="561" t="s">
        <v>4755</v>
      </c>
      <c r="E4795" s="562" t="s">
        <v>22</v>
      </c>
      <c r="F4795" s="561" t="s">
        <v>22</v>
      </c>
      <c r="G4795" s="561" t="s">
        <v>31936</v>
      </c>
      <c r="H4795" s="561" t="s">
        <v>31937</v>
      </c>
      <c r="I4795" s="561" t="s">
        <v>23270</v>
      </c>
      <c r="J4795" s="561" t="s">
        <v>24</v>
      </c>
      <c r="K4795" s="562" t="s">
        <v>2464</v>
      </c>
      <c r="L4795" s="561" t="s">
        <v>25</v>
      </c>
    </row>
    <row r="4796" spans="1:12" x14ac:dyDescent="0.25">
      <c r="A4796" s="561" t="s">
        <v>3412</v>
      </c>
      <c r="B4796" s="561" t="s">
        <v>3413</v>
      </c>
      <c r="C4796" s="561" t="s">
        <v>4754</v>
      </c>
      <c r="D4796" s="561" t="s">
        <v>4755</v>
      </c>
      <c r="E4796" s="562" t="s">
        <v>22</v>
      </c>
      <c r="F4796" s="561" t="s">
        <v>22</v>
      </c>
      <c r="G4796" s="561" t="s">
        <v>31938</v>
      </c>
      <c r="H4796" s="561" t="s">
        <v>31939</v>
      </c>
      <c r="I4796" s="561" t="s">
        <v>23270</v>
      </c>
      <c r="J4796" s="561" t="s">
        <v>24</v>
      </c>
      <c r="K4796" s="562" t="s">
        <v>2413</v>
      </c>
      <c r="L4796" s="561" t="s">
        <v>25</v>
      </c>
    </row>
    <row r="4797" spans="1:12" x14ac:dyDescent="0.25">
      <c r="A4797" s="561" t="s">
        <v>3412</v>
      </c>
      <c r="B4797" s="561" t="s">
        <v>3413</v>
      </c>
      <c r="C4797" s="561" t="s">
        <v>4754</v>
      </c>
      <c r="D4797" s="561" t="s">
        <v>4755</v>
      </c>
      <c r="E4797" s="562" t="s">
        <v>22</v>
      </c>
      <c r="F4797" s="561" t="s">
        <v>22</v>
      </c>
      <c r="G4797" s="561" t="s">
        <v>31940</v>
      </c>
      <c r="H4797" s="561" t="s">
        <v>31941</v>
      </c>
      <c r="I4797" s="561" t="s">
        <v>23270</v>
      </c>
      <c r="J4797" s="561" t="s">
        <v>24</v>
      </c>
      <c r="K4797" s="562" t="s">
        <v>2462</v>
      </c>
      <c r="L4797" s="561" t="s">
        <v>25</v>
      </c>
    </row>
    <row r="4798" spans="1:12" x14ac:dyDescent="0.25">
      <c r="A4798" s="561" t="s">
        <v>3412</v>
      </c>
      <c r="B4798" s="561" t="s">
        <v>3413</v>
      </c>
      <c r="C4798" s="561" t="s">
        <v>4754</v>
      </c>
      <c r="D4798" s="561" t="s">
        <v>4755</v>
      </c>
      <c r="E4798" s="562" t="s">
        <v>22</v>
      </c>
      <c r="F4798" s="561" t="s">
        <v>22</v>
      </c>
      <c r="G4798" s="561" t="s">
        <v>31942</v>
      </c>
      <c r="H4798" s="561" t="s">
        <v>31943</v>
      </c>
      <c r="I4798" s="561" t="s">
        <v>23270</v>
      </c>
      <c r="J4798" s="561" t="s">
        <v>24</v>
      </c>
      <c r="K4798" s="562" t="s">
        <v>31944</v>
      </c>
      <c r="L4798" s="561" t="s">
        <v>25</v>
      </c>
    </row>
    <row r="4799" spans="1:12" x14ac:dyDescent="0.25">
      <c r="A4799" s="561" t="s">
        <v>3412</v>
      </c>
      <c r="B4799" s="561" t="s">
        <v>3413</v>
      </c>
      <c r="C4799" s="561" t="s">
        <v>4754</v>
      </c>
      <c r="D4799" s="561" t="s">
        <v>4755</v>
      </c>
      <c r="E4799" s="562" t="s">
        <v>22</v>
      </c>
      <c r="F4799" s="561" t="s">
        <v>22</v>
      </c>
      <c r="G4799" s="561" t="s">
        <v>31945</v>
      </c>
      <c r="H4799" s="561" t="s">
        <v>31946</v>
      </c>
      <c r="I4799" s="561" t="s">
        <v>23270</v>
      </c>
      <c r="J4799" s="561" t="s">
        <v>24</v>
      </c>
      <c r="K4799" s="562" t="s">
        <v>31947</v>
      </c>
      <c r="L4799" s="561" t="s">
        <v>25</v>
      </c>
    </row>
    <row r="4800" spans="1:12" x14ac:dyDescent="0.25">
      <c r="A4800" s="561" t="s">
        <v>3412</v>
      </c>
      <c r="B4800" s="561" t="s">
        <v>3413</v>
      </c>
      <c r="C4800" s="561" t="s">
        <v>4754</v>
      </c>
      <c r="D4800" s="561" t="s">
        <v>4755</v>
      </c>
      <c r="E4800" s="562" t="s">
        <v>22</v>
      </c>
      <c r="F4800" s="561" t="s">
        <v>22</v>
      </c>
      <c r="G4800" s="561" t="s">
        <v>31948</v>
      </c>
      <c r="H4800" s="561" t="s">
        <v>31949</v>
      </c>
      <c r="I4800" s="561" t="s">
        <v>23270</v>
      </c>
      <c r="J4800" s="561" t="s">
        <v>24</v>
      </c>
      <c r="K4800" s="562" t="s">
        <v>31950</v>
      </c>
      <c r="L4800" s="561" t="s">
        <v>25</v>
      </c>
    </row>
    <row r="4801" spans="1:12" x14ac:dyDescent="0.25">
      <c r="A4801" s="561" t="s">
        <v>3412</v>
      </c>
      <c r="B4801" s="561" t="s">
        <v>3413</v>
      </c>
      <c r="C4801" s="561" t="s">
        <v>4754</v>
      </c>
      <c r="D4801" s="561" t="s">
        <v>4755</v>
      </c>
      <c r="E4801" s="562" t="s">
        <v>22</v>
      </c>
      <c r="F4801" s="561" t="s">
        <v>22</v>
      </c>
      <c r="G4801" s="561" t="s">
        <v>31951</v>
      </c>
      <c r="H4801" s="561" t="s">
        <v>31952</v>
      </c>
      <c r="I4801" s="561" t="s">
        <v>23270</v>
      </c>
      <c r="J4801" s="561" t="s">
        <v>24</v>
      </c>
      <c r="K4801" s="562" t="s">
        <v>31953</v>
      </c>
      <c r="L4801" s="561" t="s">
        <v>25</v>
      </c>
    </row>
    <row r="4802" spans="1:12" x14ac:dyDescent="0.25">
      <c r="A4802" s="561" t="s">
        <v>3412</v>
      </c>
      <c r="B4802" s="561" t="s">
        <v>3413</v>
      </c>
      <c r="C4802" s="561" t="s">
        <v>4754</v>
      </c>
      <c r="D4802" s="561" t="s">
        <v>4755</v>
      </c>
      <c r="E4802" s="562" t="s">
        <v>22</v>
      </c>
      <c r="F4802" s="561" t="s">
        <v>22</v>
      </c>
      <c r="G4802" s="561" t="s">
        <v>31954</v>
      </c>
      <c r="H4802" s="561" t="s">
        <v>31955</v>
      </c>
      <c r="I4802" s="561" t="s">
        <v>23270</v>
      </c>
      <c r="J4802" s="561" t="s">
        <v>24</v>
      </c>
      <c r="K4802" s="562" t="s">
        <v>31956</v>
      </c>
      <c r="L4802" s="561" t="s">
        <v>25</v>
      </c>
    </row>
    <row r="4803" spans="1:12" x14ac:dyDescent="0.25">
      <c r="A4803" s="561" t="s">
        <v>3412</v>
      </c>
      <c r="B4803" s="561" t="s">
        <v>3413</v>
      </c>
      <c r="C4803" s="561" t="s">
        <v>4754</v>
      </c>
      <c r="D4803" s="561" t="s">
        <v>4755</v>
      </c>
      <c r="E4803" s="562" t="s">
        <v>22</v>
      </c>
      <c r="F4803" s="561" t="s">
        <v>22</v>
      </c>
      <c r="G4803" s="561" t="s">
        <v>31957</v>
      </c>
      <c r="H4803" s="561" t="s">
        <v>31958</v>
      </c>
      <c r="I4803" s="561" t="s">
        <v>23270</v>
      </c>
      <c r="J4803" s="561" t="s">
        <v>7063</v>
      </c>
      <c r="K4803" s="562" t="s">
        <v>31959</v>
      </c>
      <c r="L4803" s="561" t="s">
        <v>25</v>
      </c>
    </row>
    <row r="4804" spans="1:12" x14ac:dyDescent="0.25">
      <c r="A4804" s="561" t="s">
        <v>3412</v>
      </c>
      <c r="B4804" s="561" t="s">
        <v>3413</v>
      </c>
      <c r="C4804" s="561" t="s">
        <v>4754</v>
      </c>
      <c r="D4804" s="561" t="s">
        <v>4755</v>
      </c>
      <c r="E4804" s="562" t="s">
        <v>22</v>
      </c>
      <c r="F4804" s="561" t="s">
        <v>22</v>
      </c>
      <c r="G4804" s="561" t="s">
        <v>31960</v>
      </c>
      <c r="H4804" s="561" t="s">
        <v>31961</v>
      </c>
      <c r="I4804" s="561" t="s">
        <v>23270</v>
      </c>
      <c r="J4804" s="561" t="s">
        <v>7063</v>
      </c>
      <c r="K4804" s="562" t="s">
        <v>31962</v>
      </c>
      <c r="L4804" s="561" t="s">
        <v>25</v>
      </c>
    </row>
    <row r="4805" spans="1:12" x14ac:dyDescent="0.25">
      <c r="A4805" s="561" t="s">
        <v>3412</v>
      </c>
      <c r="B4805" s="561" t="s">
        <v>3413</v>
      </c>
      <c r="C4805" s="561" t="s">
        <v>4754</v>
      </c>
      <c r="D4805" s="561" t="s">
        <v>4755</v>
      </c>
      <c r="E4805" s="562" t="s">
        <v>22</v>
      </c>
      <c r="F4805" s="561" t="s">
        <v>22</v>
      </c>
      <c r="G4805" s="561" t="s">
        <v>31963</v>
      </c>
      <c r="H4805" s="561" t="s">
        <v>31964</v>
      </c>
      <c r="I4805" s="561" t="s">
        <v>23270</v>
      </c>
      <c r="J4805" s="561" t="s">
        <v>7063</v>
      </c>
      <c r="K4805" s="562" t="s">
        <v>31965</v>
      </c>
      <c r="L4805" s="561" t="s">
        <v>25</v>
      </c>
    </row>
    <row r="4806" spans="1:12" x14ac:dyDescent="0.25">
      <c r="A4806" s="561" t="s">
        <v>3412</v>
      </c>
      <c r="B4806" s="561" t="s">
        <v>3413</v>
      </c>
      <c r="C4806" s="561" t="s">
        <v>4754</v>
      </c>
      <c r="D4806" s="561" t="s">
        <v>4755</v>
      </c>
      <c r="E4806" s="562" t="s">
        <v>22</v>
      </c>
      <c r="F4806" s="561" t="s">
        <v>22</v>
      </c>
      <c r="G4806" s="561" t="s">
        <v>31966</v>
      </c>
      <c r="H4806" s="561" t="s">
        <v>31967</v>
      </c>
      <c r="I4806" s="561" t="s">
        <v>23270</v>
      </c>
      <c r="J4806" s="561" t="s">
        <v>7063</v>
      </c>
      <c r="K4806" s="562" t="s">
        <v>31968</v>
      </c>
      <c r="L4806" s="561" t="s">
        <v>25</v>
      </c>
    </row>
    <row r="4807" spans="1:12" x14ac:dyDescent="0.25">
      <c r="A4807" s="561" t="s">
        <v>3412</v>
      </c>
      <c r="B4807" s="561" t="s">
        <v>3413</v>
      </c>
      <c r="C4807" s="561" t="s">
        <v>4754</v>
      </c>
      <c r="D4807" s="561" t="s">
        <v>4755</v>
      </c>
      <c r="E4807" s="562" t="s">
        <v>22</v>
      </c>
      <c r="F4807" s="561" t="s">
        <v>22</v>
      </c>
      <c r="G4807" s="561" t="s">
        <v>31969</v>
      </c>
      <c r="H4807" s="561" t="s">
        <v>31970</v>
      </c>
      <c r="I4807" s="561" t="s">
        <v>23270</v>
      </c>
      <c r="J4807" s="561" t="s">
        <v>7063</v>
      </c>
      <c r="K4807" s="562" t="s">
        <v>31971</v>
      </c>
      <c r="L4807" s="561" t="s">
        <v>25</v>
      </c>
    </row>
    <row r="4808" spans="1:12" x14ac:dyDescent="0.25">
      <c r="A4808" s="561" t="s">
        <v>3412</v>
      </c>
      <c r="B4808" s="561" t="s">
        <v>3413</v>
      </c>
      <c r="C4808" s="561" t="s">
        <v>4754</v>
      </c>
      <c r="D4808" s="561" t="s">
        <v>4755</v>
      </c>
      <c r="E4808" s="562" t="s">
        <v>22</v>
      </c>
      <c r="F4808" s="561" t="s">
        <v>22</v>
      </c>
      <c r="G4808" s="561" t="s">
        <v>31972</v>
      </c>
      <c r="H4808" s="561" t="s">
        <v>31973</v>
      </c>
      <c r="I4808" s="561" t="s">
        <v>23270</v>
      </c>
      <c r="J4808" s="561" t="s">
        <v>7063</v>
      </c>
      <c r="K4808" s="562" t="s">
        <v>31974</v>
      </c>
      <c r="L4808" s="561" t="s">
        <v>25</v>
      </c>
    </row>
    <row r="4809" spans="1:12" x14ac:dyDescent="0.25">
      <c r="A4809" s="561" t="s">
        <v>3412</v>
      </c>
      <c r="B4809" s="561" t="s">
        <v>3413</v>
      </c>
      <c r="C4809" s="561" t="s">
        <v>4754</v>
      </c>
      <c r="D4809" s="561" t="s">
        <v>4755</v>
      </c>
      <c r="E4809" s="562" t="s">
        <v>22</v>
      </c>
      <c r="F4809" s="561" t="s">
        <v>22</v>
      </c>
      <c r="G4809" s="561" t="s">
        <v>31975</v>
      </c>
      <c r="H4809" s="561" t="s">
        <v>31976</v>
      </c>
      <c r="I4809" s="561" t="s">
        <v>23270</v>
      </c>
      <c r="J4809" s="561" t="s">
        <v>24</v>
      </c>
      <c r="K4809" s="562" t="s">
        <v>31977</v>
      </c>
      <c r="L4809" s="561" t="s">
        <v>25</v>
      </c>
    </row>
    <row r="4810" spans="1:12" x14ac:dyDescent="0.25">
      <c r="A4810" s="561" t="s">
        <v>3412</v>
      </c>
      <c r="B4810" s="561" t="s">
        <v>3413</v>
      </c>
      <c r="C4810" s="561" t="s">
        <v>4754</v>
      </c>
      <c r="D4810" s="561" t="s">
        <v>4755</v>
      </c>
      <c r="E4810" s="562" t="s">
        <v>22</v>
      </c>
      <c r="F4810" s="561" t="s">
        <v>22</v>
      </c>
      <c r="G4810" s="561" t="s">
        <v>31978</v>
      </c>
      <c r="H4810" s="561" t="s">
        <v>31979</v>
      </c>
      <c r="I4810" s="561" t="s">
        <v>23270</v>
      </c>
      <c r="J4810" s="561" t="s">
        <v>24</v>
      </c>
      <c r="K4810" s="562" t="s">
        <v>31980</v>
      </c>
      <c r="L4810" s="561" t="s">
        <v>25</v>
      </c>
    </row>
    <row r="4811" spans="1:12" x14ac:dyDescent="0.25">
      <c r="A4811" s="561" t="s">
        <v>3412</v>
      </c>
      <c r="B4811" s="561" t="s">
        <v>3413</v>
      </c>
      <c r="C4811" s="561" t="s">
        <v>4756</v>
      </c>
      <c r="D4811" s="561" t="s">
        <v>4757</v>
      </c>
      <c r="E4811" s="562" t="s">
        <v>22</v>
      </c>
      <c r="F4811" s="561" t="s">
        <v>22</v>
      </c>
      <c r="G4811" s="561" t="s">
        <v>31981</v>
      </c>
      <c r="H4811" s="561" t="s">
        <v>4758</v>
      </c>
      <c r="I4811" s="561" t="s">
        <v>23270</v>
      </c>
      <c r="J4811" s="561" t="s">
        <v>24</v>
      </c>
      <c r="K4811" s="562" t="s">
        <v>30329</v>
      </c>
      <c r="L4811" s="561" t="s">
        <v>25</v>
      </c>
    </row>
    <row r="4812" spans="1:12" x14ac:dyDescent="0.25">
      <c r="A4812" s="561" t="s">
        <v>3412</v>
      </c>
      <c r="B4812" s="561" t="s">
        <v>3413</v>
      </c>
      <c r="C4812" s="561" t="s">
        <v>4756</v>
      </c>
      <c r="D4812" s="561" t="s">
        <v>4757</v>
      </c>
      <c r="E4812" s="562" t="s">
        <v>22</v>
      </c>
      <c r="F4812" s="561" t="s">
        <v>22</v>
      </c>
      <c r="G4812" s="561" t="s">
        <v>31982</v>
      </c>
      <c r="H4812" s="561" t="s">
        <v>4760</v>
      </c>
      <c r="I4812" s="561" t="s">
        <v>23270</v>
      </c>
      <c r="J4812" s="561" t="s">
        <v>24</v>
      </c>
      <c r="K4812" s="562" t="s">
        <v>31983</v>
      </c>
      <c r="L4812" s="561" t="s">
        <v>25</v>
      </c>
    </row>
    <row r="4813" spans="1:12" x14ac:dyDescent="0.25">
      <c r="A4813" s="561" t="s">
        <v>3412</v>
      </c>
      <c r="B4813" s="561" t="s">
        <v>3413</v>
      </c>
      <c r="C4813" s="561" t="s">
        <v>4756</v>
      </c>
      <c r="D4813" s="561" t="s">
        <v>4757</v>
      </c>
      <c r="E4813" s="562" t="s">
        <v>22</v>
      </c>
      <c r="F4813" s="561" t="s">
        <v>22</v>
      </c>
      <c r="G4813" s="561" t="s">
        <v>31984</v>
      </c>
      <c r="H4813" s="561" t="s">
        <v>4761</v>
      </c>
      <c r="I4813" s="561" t="s">
        <v>23270</v>
      </c>
      <c r="J4813" s="561" t="s">
        <v>24</v>
      </c>
      <c r="K4813" s="562" t="s">
        <v>7133</v>
      </c>
      <c r="L4813" s="561" t="s">
        <v>25</v>
      </c>
    </row>
    <row r="4814" spans="1:12" x14ac:dyDescent="0.25">
      <c r="A4814" s="561" t="s">
        <v>3412</v>
      </c>
      <c r="B4814" s="561" t="s">
        <v>3413</v>
      </c>
      <c r="C4814" s="561" t="s">
        <v>4756</v>
      </c>
      <c r="D4814" s="561" t="s">
        <v>4757</v>
      </c>
      <c r="E4814" s="562" t="s">
        <v>22</v>
      </c>
      <c r="F4814" s="561" t="s">
        <v>22</v>
      </c>
      <c r="G4814" s="561" t="s">
        <v>31985</v>
      </c>
      <c r="H4814" s="561" t="s">
        <v>4762</v>
      </c>
      <c r="I4814" s="561" t="s">
        <v>23270</v>
      </c>
      <c r="J4814" s="561" t="s">
        <v>24</v>
      </c>
      <c r="K4814" s="562" t="s">
        <v>31986</v>
      </c>
      <c r="L4814" s="561" t="s">
        <v>25</v>
      </c>
    </row>
    <row r="4815" spans="1:12" x14ac:dyDescent="0.25">
      <c r="A4815" s="561" t="s">
        <v>3412</v>
      </c>
      <c r="B4815" s="561" t="s">
        <v>3413</v>
      </c>
      <c r="C4815" s="561" t="s">
        <v>4756</v>
      </c>
      <c r="D4815" s="561" t="s">
        <v>4757</v>
      </c>
      <c r="E4815" s="562" t="s">
        <v>22</v>
      </c>
      <c r="F4815" s="561" t="s">
        <v>22</v>
      </c>
      <c r="G4815" s="561" t="s">
        <v>31987</v>
      </c>
      <c r="H4815" s="561" t="s">
        <v>4764</v>
      </c>
      <c r="I4815" s="561" t="s">
        <v>23270</v>
      </c>
      <c r="J4815" s="561" t="s">
        <v>24</v>
      </c>
      <c r="K4815" s="562" t="s">
        <v>31988</v>
      </c>
      <c r="L4815" s="561" t="s">
        <v>25</v>
      </c>
    </row>
    <row r="4816" spans="1:12" x14ac:dyDescent="0.25">
      <c r="A4816" s="561" t="s">
        <v>3412</v>
      </c>
      <c r="B4816" s="561" t="s">
        <v>3413</v>
      </c>
      <c r="C4816" s="561" t="s">
        <v>4756</v>
      </c>
      <c r="D4816" s="561" t="s">
        <v>4757</v>
      </c>
      <c r="E4816" s="562" t="s">
        <v>22</v>
      </c>
      <c r="F4816" s="561" t="s">
        <v>22</v>
      </c>
      <c r="G4816" s="561" t="s">
        <v>31989</v>
      </c>
      <c r="H4816" s="561" t="s">
        <v>4765</v>
      </c>
      <c r="I4816" s="561" t="s">
        <v>23270</v>
      </c>
      <c r="J4816" s="561" t="s">
        <v>24</v>
      </c>
      <c r="K4816" s="562" t="s">
        <v>31990</v>
      </c>
      <c r="L4816" s="561" t="s">
        <v>25</v>
      </c>
    </row>
    <row r="4817" spans="1:12" x14ac:dyDescent="0.25">
      <c r="A4817" s="561" t="s">
        <v>3412</v>
      </c>
      <c r="B4817" s="561" t="s">
        <v>3413</v>
      </c>
      <c r="C4817" s="561" t="s">
        <v>4756</v>
      </c>
      <c r="D4817" s="561" t="s">
        <v>4757</v>
      </c>
      <c r="E4817" s="562" t="s">
        <v>22</v>
      </c>
      <c r="F4817" s="561" t="s">
        <v>22</v>
      </c>
      <c r="G4817" s="561" t="s">
        <v>31991</v>
      </c>
      <c r="H4817" s="561" t="s">
        <v>4766</v>
      </c>
      <c r="I4817" s="561" t="s">
        <v>23270</v>
      </c>
      <c r="J4817" s="561" t="s">
        <v>24</v>
      </c>
      <c r="K4817" s="562" t="s">
        <v>31992</v>
      </c>
      <c r="L4817" s="561" t="s">
        <v>25</v>
      </c>
    </row>
    <row r="4818" spans="1:12" x14ac:dyDescent="0.25">
      <c r="A4818" s="561" t="s">
        <v>3412</v>
      </c>
      <c r="B4818" s="561" t="s">
        <v>3413</v>
      </c>
      <c r="C4818" s="561" t="s">
        <v>4767</v>
      </c>
      <c r="D4818" s="561" t="s">
        <v>4768</v>
      </c>
      <c r="E4818" s="562" t="s">
        <v>22</v>
      </c>
      <c r="F4818" s="561" t="s">
        <v>22</v>
      </c>
      <c r="G4818" s="561" t="s">
        <v>31993</v>
      </c>
      <c r="H4818" s="561" t="s">
        <v>4769</v>
      </c>
      <c r="I4818" s="561" t="s">
        <v>23270</v>
      </c>
      <c r="J4818" s="561" t="s">
        <v>7063</v>
      </c>
      <c r="K4818" s="562" t="s">
        <v>31994</v>
      </c>
      <c r="L4818" s="561" t="s">
        <v>25</v>
      </c>
    </row>
    <row r="4819" spans="1:12" x14ac:dyDescent="0.25">
      <c r="A4819" s="561" t="s">
        <v>3412</v>
      </c>
      <c r="B4819" s="561" t="s">
        <v>3413</v>
      </c>
      <c r="C4819" s="561" t="s">
        <v>4767</v>
      </c>
      <c r="D4819" s="561" t="s">
        <v>4768</v>
      </c>
      <c r="E4819" s="562" t="s">
        <v>22</v>
      </c>
      <c r="F4819" s="561" t="s">
        <v>22</v>
      </c>
      <c r="G4819" s="561" t="s">
        <v>31995</v>
      </c>
      <c r="H4819" s="561" t="s">
        <v>4770</v>
      </c>
      <c r="I4819" s="561" t="s">
        <v>23270</v>
      </c>
      <c r="J4819" s="561" t="s">
        <v>7063</v>
      </c>
      <c r="K4819" s="562" t="s">
        <v>31996</v>
      </c>
      <c r="L4819" s="561" t="s">
        <v>25</v>
      </c>
    </row>
    <row r="4820" spans="1:12" x14ac:dyDescent="0.25">
      <c r="A4820" s="561" t="s">
        <v>3412</v>
      </c>
      <c r="B4820" s="561" t="s">
        <v>3413</v>
      </c>
      <c r="C4820" s="561" t="s">
        <v>4767</v>
      </c>
      <c r="D4820" s="561" t="s">
        <v>4768</v>
      </c>
      <c r="E4820" s="562" t="s">
        <v>22</v>
      </c>
      <c r="F4820" s="561" t="s">
        <v>22</v>
      </c>
      <c r="G4820" s="561" t="s">
        <v>31997</v>
      </c>
      <c r="H4820" s="561" t="s">
        <v>4771</v>
      </c>
      <c r="I4820" s="561" t="s">
        <v>23270</v>
      </c>
      <c r="J4820" s="561" t="s">
        <v>7063</v>
      </c>
      <c r="K4820" s="562" t="s">
        <v>31998</v>
      </c>
      <c r="L4820" s="561" t="s">
        <v>25</v>
      </c>
    </row>
    <row r="4821" spans="1:12" x14ac:dyDescent="0.25">
      <c r="A4821" s="561" t="s">
        <v>3412</v>
      </c>
      <c r="B4821" s="561" t="s">
        <v>3413</v>
      </c>
      <c r="C4821" s="561" t="s">
        <v>4767</v>
      </c>
      <c r="D4821" s="561" t="s">
        <v>4768</v>
      </c>
      <c r="E4821" s="562" t="s">
        <v>22</v>
      </c>
      <c r="F4821" s="561" t="s">
        <v>22</v>
      </c>
      <c r="G4821" s="561" t="s">
        <v>31999</v>
      </c>
      <c r="H4821" s="561" t="s">
        <v>4772</v>
      </c>
      <c r="I4821" s="561" t="s">
        <v>23270</v>
      </c>
      <c r="J4821" s="561" t="s">
        <v>7063</v>
      </c>
      <c r="K4821" s="562" t="s">
        <v>32000</v>
      </c>
      <c r="L4821" s="561" t="s">
        <v>25</v>
      </c>
    </row>
    <row r="4822" spans="1:12" x14ac:dyDescent="0.25">
      <c r="A4822" s="561" t="s">
        <v>3412</v>
      </c>
      <c r="B4822" s="561" t="s">
        <v>3413</v>
      </c>
      <c r="C4822" s="561" t="s">
        <v>4767</v>
      </c>
      <c r="D4822" s="561" t="s">
        <v>4768</v>
      </c>
      <c r="E4822" s="562" t="s">
        <v>22</v>
      </c>
      <c r="F4822" s="561" t="s">
        <v>22</v>
      </c>
      <c r="G4822" s="561" t="s">
        <v>32001</v>
      </c>
      <c r="H4822" s="561" t="s">
        <v>4774</v>
      </c>
      <c r="I4822" s="561" t="s">
        <v>23270</v>
      </c>
      <c r="J4822" s="561" t="s">
        <v>24</v>
      </c>
      <c r="K4822" s="562" t="s">
        <v>32002</v>
      </c>
      <c r="L4822" s="561" t="s">
        <v>25</v>
      </c>
    </row>
    <row r="4823" spans="1:12" x14ac:dyDescent="0.25">
      <c r="A4823" s="561" t="s">
        <v>3412</v>
      </c>
      <c r="B4823" s="561" t="s">
        <v>3413</v>
      </c>
      <c r="C4823" s="561" t="s">
        <v>4767</v>
      </c>
      <c r="D4823" s="561" t="s">
        <v>4768</v>
      </c>
      <c r="E4823" s="562" t="s">
        <v>22</v>
      </c>
      <c r="F4823" s="561" t="s">
        <v>22</v>
      </c>
      <c r="G4823" s="561" t="s">
        <v>32003</v>
      </c>
      <c r="H4823" s="561" t="s">
        <v>4775</v>
      </c>
      <c r="I4823" s="561" t="s">
        <v>23270</v>
      </c>
      <c r="J4823" s="561" t="s">
        <v>24</v>
      </c>
      <c r="K4823" s="562" t="s">
        <v>32004</v>
      </c>
      <c r="L4823" s="561" t="s">
        <v>25</v>
      </c>
    </row>
    <row r="4824" spans="1:12" x14ac:dyDescent="0.25">
      <c r="A4824" s="561" t="s">
        <v>3412</v>
      </c>
      <c r="B4824" s="561" t="s">
        <v>3413</v>
      </c>
      <c r="C4824" s="561" t="s">
        <v>4767</v>
      </c>
      <c r="D4824" s="561" t="s">
        <v>4768</v>
      </c>
      <c r="E4824" s="562" t="s">
        <v>22</v>
      </c>
      <c r="F4824" s="561" t="s">
        <v>22</v>
      </c>
      <c r="G4824" s="561" t="s">
        <v>32005</v>
      </c>
      <c r="H4824" s="561" t="s">
        <v>4776</v>
      </c>
      <c r="I4824" s="561" t="s">
        <v>23270</v>
      </c>
      <c r="J4824" s="561" t="s">
        <v>24</v>
      </c>
      <c r="K4824" s="562" t="s">
        <v>6179</v>
      </c>
      <c r="L4824" s="561" t="s">
        <v>25</v>
      </c>
    </row>
    <row r="4825" spans="1:12" x14ac:dyDescent="0.25">
      <c r="A4825" s="561" t="s">
        <v>3412</v>
      </c>
      <c r="B4825" s="561" t="s">
        <v>3413</v>
      </c>
      <c r="C4825" s="561" t="s">
        <v>4767</v>
      </c>
      <c r="D4825" s="561" t="s">
        <v>4768</v>
      </c>
      <c r="E4825" s="562" t="s">
        <v>22</v>
      </c>
      <c r="F4825" s="561" t="s">
        <v>22</v>
      </c>
      <c r="G4825" s="561" t="s">
        <v>32006</v>
      </c>
      <c r="H4825" s="561" t="s">
        <v>4778</v>
      </c>
      <c r="I4825" s="561" t="s">
        <v>23270</v>
      </c>
      <c r="J4825" s="561" t="s">
        <v>24</v>
      </c>
      <c r="K4825" s="562" t="s">
        <v>7302</v>
      </c>
      <c r="L4825" s="561" t="s">
        <v>25</v>
      </c>
    </row>
    <row r="4826" spans="1:12" x14ac:dyDescent="0.25">
      <c r="A4826" s="561" t="s">
        <v>3412</v>
      </c>
      <c r="B4826" s="561" t="s">
        <v>3413</v>
      </c>
      <c r="C4826" s="561" t="s">
        <v>4767</v>
      </c>
      <c r="D4826" s="561" t="s">
        <v>4768</v>
      </c>
      <c r="E4826" s="562" t="s">
        <v>22</v>
      </c>
      <c r="F4826" s="561" t="s">
        <v>22</v>
      </c>
      <c r="G4826" s="561" t="s">
        <v>32007</v>
      </c>
      <c r="H4826" s="561" t="s">
        <v>4779</v>
      </c>
      <c r="I4826" s="561" t="s">
        <v>23270</v>
      </c>
      <c r="J4826" s="561" t="s">
        <v>326</v>
      </c>
      <c r="K4826" s="562" t="s">
        <v>32008</v>
      </c>
      <c r="L4826" s="561" t="s">
        <v>25</v>
      </c>
    </row>
    <row r="4827" spans="1:12" x14ac:dyDescent="0.25">
      <c r="A4827" s="561" t="s">
        <v>3412</v>
      </c>
      <c r="B4827" s="561" t="s">
        <v>3413</v>
      </c>
      <c r="C4827" s="561" t="s">
        <v>4767</v>
      </c>
      <c r="D4827" s="561" t="s">
        <v>4768</v>
      </c>
      <c r="E4827" s="562" t="s">
        <v>22</v>
      </c>
      <c r="F4827" s="561" t="s">
        <v>22</v>
      </c>
      <c r="G4827" s="561" t="s">
        <v>32009</v>
      </c>
      <c r="H4827" s="561" t="s">
        <v>4780</v>
      </c>
      <c r="I4827" s="561" t="s">
        <v>23270</v>
      </c>
      <c r="J4827" s="561" t="s">
        <v>24</v>
      </c>
      <c r="K4827" s="562" t="s">
        <v>32010</v>
      </c>
      <c r="L4827" s="561" t="s">
        <v>25</v>
      </c>
    </row>
    <row r="4828" spans="1:12" x14ac:dyDescent="0.25">
      <c r="A4828" s="561" t="s">
        <v>3412</v>
      </c>
      <c r="B4828" s="561" t="s">
        <v>3413</v>
      </c>
      <c r="C4828" s="561" t="s">
        <v>4767</v>
      </c>
      <c r="D4828" s="561" t="s">
        <v>4768</v>
      </c>
      <c r="E4828" s="562" t="s">
        <v>22</v>
      </c>
      <c r="F4828" s="561" t="s">
        <v>22</v>
      </c>
      <c r="G4828" s="561" t="s">
        <v>32011</v>
      </c>
      <c r="H4828" s="561" t="s">
        <v>4781</v>
      </c>
      <c r="I4828" s="561" t="s">
        <v>23270</v>
      </c>
      <c r="J4828" s="561" t="s">
        <v>326</v>
      </c>
      <c r="K4828" s="562" t="s">
        <v>803</v>
      </c>
      <c r="L4828" s="561" t="s">
        <v>25</v>
      </c>
    </row>
    <row r="4829" spans="1:12" x14ac:dyDescent="0.25">
      <c r="A4829" s="561" t="s">
        <v>3412</v>
      </c>
      <c r="B4829" s="561" t="s">
        <v>3413</v>
      </c>
      <c r="C4829" s="561" t="s">
        <v>4767</v>
      </c>
      <c r="D4829" s="561" t="s">
        <v>4768</v>
      </c>
      <c r="E4829" s="562" t="s">
        <v>22</v>
      </c>
      <c r="F4829" s="561" t="s">
        <v>22</v>
      </c>
      <c r="G4829" s="561" t="s">
        <v>32012</v>
      </c>
      <c r="H4829" s="561" t="s">
        <v>4783</v>
      </c>
      <c r="I4829" s="561" t="s">
        <v>23270</v>
      </c>
      <c r="J4829" s="561" t="s">
        <v>24</v>
      </c>
      <c r="K4829" s="562" t="s">
        <v>2478</v>
      </c>
      <c r="L4829" s="561" t="s">
        <v>25</v>
      </c>
    </row>
    <row r="4830" spans="1:12" x14ac:dyDescent="0.25">
      <c r="A4830" s="561" t="s">
        <v>3412</v>
      </c>
      <c r="B4830" s="561" t="s">
        <v>3413</v>
      </c>
      <c r="C4830" s="561" t="s">
        <v>4767</v>
      </c>
      <c r="D4830" s="561" t="s">
        <v>4768</v>
      </c>
      <c r="E4830" s="562" t="s">
        <v>22</v>
      </c>
      <c r="F4830" s="561" t="s">
        <v>22</v>
      </c>
      <c r="G4830" s="561" t="s">
        <v>32013</v>
      </c>
      <c r="H4830" s="561" t="s">
        <v>4784</v>
      </c>
      <c r="I4830" s="561" t="s">
        <v>23270</v>
      </c>
      <c r="J4830" s="561" t="s">
        <v>24</v>
      </c>
      <c r="K4830" s="562" t="s">
        <v>5070</v>
      </c>
      <c r="L4830" s="561" t="s">
        <v>25</v>
      </c>
    </row>
    <row r="4831" spans="1:12" x14ac:dyDescent="0.25">
      <c r="A4831" s="561" t="s">
        <v>3412</v>
      </c>
      <c r="B4831" s="561" t="s">
        <v>3413</v>
      </c>
      <c r="C4831" s="561" t="s">
        <v>4767</v>
      </c>
      <c r="D4831" s="561" t="s">
        <v>4768</v>
      </c>
      <c r="E4831" s="562" t="s">
        <v>22</v>
      </c>
      <c r="F4831" s="561" t="s">
        <v>22</v>
      </c>
      <c r="G4831" s="561" t="s">
        <v>32014</v>
      </c>
      <c r="H4831" s="561" t="s">
        <v>4785</v>
      </c>
      <c r="I4831" s="561" t="s">
        <v>23270</v>
      </c>
      <c r="J4831" s="561" t="s">
        <v>24</v>
      </c>
      <c r="K4831" s="562" t="s">
        <v>31289</v>
      </c>
      <c r="L4831" s="561" t="s">
        <v>25</v>
      </c>
    </row>
    <row r="4832" spans="1:12" x14ac:dyDescent="0.25">
      <c r="A4832" s="561" t="s">
        <v>3412</v>
      </c>
      <c r="B4832" s="561" t="s">
        <v>3413</v>
      </c>
      <c r="C4832" s="561" t="s">
        <v>4767</v>
      </c>
      <c r="D4832" s="561" t="s">
        <v>4768</v>
      </c>
      <c r="E4832" s="562" t="s">
        <v>22</v>
      </c>
      <c r="F4832" s="561" t="s">
        <v>22</v>
      </c>
      <c r="G4832" s="561" t="s">
        <v>32015</v>
      </c>
      <c r="H4832" s="561" t="s">
        <v>4786</v>
      </c>
      <c r="I4832" s="561" t="s">
        <v>23270</v>
      </c>
      <c r="J4832" s="561" t="s">
        <v>24</v>
      </c>
      <c r="K4832" s="562" t="s">
        <v>32016</v>
      </c>
      <c r="L4832" s="561" t="s">
        <v>25</v>
      </c>
    </row>
    <row r="4833" spans="1:12" x14ac:dyDescent="0.25">
      <c r="A4833" s="561" t="s">
        <v>3412</v>
      </c>
      <c r="B4833" s="561" t="s">
        <v>3413</v>
      </c>
      <c r="C4833" s="561" t="s">
        <v>4767</v>
      </c>
      <c r="D4833" s="561" t="s">
        <v>4768</v>
      </c>
      <c r="E4833" s="562" t="s">
        <v>22</v>
      </c>
      <c r="F4833" s="561" t="s">
        <v>22</v>
      </c>
      <c r="G4833" s="561" t="s">
        <v>32017</v>
      </c>
      <c r="H4833" s="561" t="s">
        <v>4788</v>
      </c>
      <c r="I4833" s="561" t="s">
        <v>23270</v>
      </c>
      <c r="J4833" s="561" t="s">
        <v>7063</v>
      </c>
      <c r="K4833" s="562" t="s">
        <v>32018</v>
      </c>
      <c r="L4833" s="561" t="s">
        <v>25</v>
      </c>
    </row>
    <row r="4834" spans="1:12" x14ac:dyDescent="0.25">
      <c r="A4834" s="561" t="s">
        <v>3412</v>
      </c>
      <c r="B4834" s="561" t="s">
        <v>3413</v>
      </c>
      <c r="C4834" s="561" t="s">
        <v>4767</v>
      </c>
      <c r="D4834" s="561" t="s">
        <v>4768</v>
      </c>
      <c r="E4834" s="562" t="s">
        <v>22</v>
      </c>
      <c r="F4834" s="561" t="s">
        <v>22</v>
      </c>
      <c r="G4834" s="561" t="s">
        <v>32019</v>
      </c>
      <c r="H4834" s="561" t="s">
        <v>4789</v>
      </c>
      <c r="I4834" s="561" t="s">
        <v>23270</v>
      </c>
      <c r="J4834" s="561" t="s">
        <v>7063</v>
      </c>
      <c r="K4834" s="562" t="s">
        <v>32020</v>
      </c>
      <c r="L4834" s="561" t="s">
        <v>25</v>
      </c>
    </row>
    <row r="4835" spans="1:12" x14ac:dyDescent="0.25">
      <c r="A4835" s="561" t="s">
        <v>3412</v>
      </c>
      <c r="B4835" s="561" t="s">
        <v>3413</v>
      </c>
      <c r="C4835" s="561" t="s">
        <v>4767</v>
      </c>
      <c r="D4835" s="561" t="s">
        <v>4768</v>
      </c>
      <c r="E4835" s="562" t="s">
        <v>22</v>
      </c>
      <c r="F4835" s="561" t="s">
        <v>22</v>
      </c>
      <c r="G4835" s="561" t="s">
        <v>32021</v>
      </c>
      <c r="H4835" s="561" t="s">
        <v>4790</v>
      </c>
      <c r="I4835" s="561" t="s">
        <v>23270</v>
      </c>
      <c r="J4835" s="561" t="s">
        <v>7063</v>
      </c>
      <c r="K4835" s="562" t="s">
        <v>32022</v>
      </c>
      <c r="L4835" s="561" t="s">
        <v>25</v>
      </c>
    </row>
    <row r="4836" spans="1:12" x14ac:dyDescent="0.25">
      <c r="A4836" s="561" t="s">
        <v>3412</v>
      </c>
      <c r="B4836" s="561" t="s">
        <v>3413</v>
      </c>
      <c r="C4836" s="561" t="s">
        <v>4767</v>
      </c>
      <c r="D4836" s="561" t="s">
        <v>4768</v>
      </c>
      <c r="E4836" s="562" t="s">
        <v>22</v>
      </c>
      <c r="F4836" s="561" t="s">
        <v>22</v>
      </c>
      <c r="G4836" s="561" t="s">
        <v>32023</v>
      </c>
      <c r="H4836" s="561" t="s">
        <v>4791</v>
      </c>
      <c r="I4836" s="561" t="s">
        <v>23270</v>
      </c>
      <c r="J4836" s="561" t="s">
        <v>7063</v>
      </c>
      <c r="K4836" s="562" t="s">
        <v>32024</v>
      </c>
      <c r="L4836" s="561" t="s">
        <v>25</v>
      </c>
    </row>
    <row r="4837" spans="1:12" x14ac:dyDescent="0.25">
      <c r="A4837" s="561" t="s">
        <v>3412</v>
      </c>
      <c r="B4837" s="561" t="s">
        <v>3413</v>
      </c>
      <c r="C4837" s="561" t="s">
        <v>4767</v>
      </c>
      <c r="D4837" s="561" t="s">
        <v>4768</v>
      </c>
      <c r="E4837" s="562" t="s">
        <v>22</v>
      </c>
      <c r="F4837" s="561" t="s">
        <v>22</v>
      </c>
      <c r="G4837" s="561" t="s">
        <v>32025</v>
      </c>
      <c r="H4837" s="561" t="s">
        <v>4792</v>
      </c>
      <c r="I4837" s="561" t="s">
        <v>23270</v>
      </c>
      <c r="J4837" s="561" t="s">
        <v>7063</v>
      </c>
      <c r="K4837" s="562" t="s">
        <v>32026</v>
      </c>
      <c r="L4837" s="561" t="s">
        <v>25</v>
      </c>
    </row>
    <row r="4838" spans="1:12" x14ac:dyDescent="0.25">
      <c r="A4838" s="561" t="s">
        <v>3412</v>
      </c>
      <c r="B4838" s="561" t="s">
        <v>3413</v>
      </c>
      <c r="C4838" s="561" t="s">
        <v>4767</v>
      </c>
      <c r="D4838" s="561" t="s">
        <v>4768</v>
      </c>
      <c r="E4838" s="562" t="s">
        <v>22</v>
      </c>
      <c r="F4838" s="561" t="s">
        <v>22</v>
      </c>
      <c r="G4838" s="561" t="s">
        <v>32027</v>
      </c>
      <c r="H4838" s="561" t="s">
        <v>4793</v>
      </c>
      <c r="I4838" s="561" t="s">
        <v>23270</v>
      </c>
      <c r="J4838" s="561" t="s">
        <v>7063</v>
      </c>
      <c r="K4838" s="562" t="s">
        <v>32028</v>
      </c>
      <c r="L4838" s="561" t="s">
        <v>25</v>
      </c>
    </row>
    <row r="4839" spans="1:12" x14ac:dyDescent="0.25">
      <c r="A4839" s="561" t="s">
        <v>3412</v>
      </c>
      <c r="B4839" s="561" t="s">
        <v>3413</v>
      </c>
      <c r="C4839" s="561" t="s">
        <v>4767</v>
      </c>
      <c r="D4839" s="561" t="s">
        <v>4768</v>
      </c>
      <c r="E4839" s="562" t="s">
        <v>22</v>
      </c>
      <c r="F4839" s="561" t="s">
        <v>22</v>
      </c>
      <c r="G4839" s="561" t="s">
        <v>32029</v>
      </c>
      <c r="H4839" s="561" t="s">
        <v>4794</v>
      </c>
      <c r="I4839" s="561" t="s">
        <v>23270</v>
      </c>
      <c r="J4839" s="561" t="s">
        <v>24</v>
      </c>
      <c r="K4839" s="562" t="s">
        <v>32030</v>
      </c>
      <c r="L4839" s="561" t="s">
        <v>25</v>
      </c>
    </row>
    <row r="4840" spans="1:12" x14ac:dyDescent="0.25">
      <c r="A4840" s="561" t="s">
        <v>3412</v>
      </c>
      <c r="B4840" s="561" t="s">
        <v>3413</v>
      </c>
      <c r="C4840" s="561" t="s">
        <v>4767</v>
      </c>
      <c r="D4840" s="561" t="s">
        <v>4768</v>
      </c>
      <c r="E4840" s="562" t="s">
        <v>22</v>
      </c>
      <c r="F4840" s="561" t="s">
        <v>22</v>
      </c>
      <c r="G4840" s="561" t="s">
        <v>32031</v>
      </c>
      <c r="H4840" s="561" t="s">
        <v>4795</v>
      </c>
      <c r="I4840" s="561" t="s">
        <v>23270</v>
      </c>
      <c r="J4840" s="561" t="s">
        <v>24</v>
      </c>
      <c r="K4840" s="562" t="s">
        <v>32032</v>
      </c>
      <c r="L4840" s="561" t="s">
        <v>25</v>
      </c>
    </row>
    <row r="4841" spans="1:12" x14ac:dyDescent="0.25">
      <c r="A4841" s="561" t="s">
        <v>3412</v>
      </c>
      <c r="B4841" s="561" t="s">
        <v>3413</v>
      </c>
      <c r="C4841" s="561" t="s">
        <v>4767</v>
      </c>
      <c r="D4841" s="561" t="s">
        <v>4768</v>
      </c>
      <c r="E4841" s="562" t="s">
        <v>22</v>
      </c>
      <c r="F4841" s="561" t="s">
        <v>22</v>
      </c>
      <c r="G4841" s="561" t="s">
        <v>32033</v>
      </c>
      <c r="H4841" s="561" t="s">
        <v>4796</v>
      </c>
      <c r="I4841" s="561" t="s">
        <v>23270</v>
      </c>
      <c r="J4841" s="561" t="s">
        <v>7063</v>
      </c>
      <c r="K4841" s="562" t="s">
        <v>27224</v>
      </c>
      <c r="L4841" s="561" t="s">
        <v>25</v>
      </c>
    </row>
    <row r="4842" spans="1:12" x14ac:dyDescent="0.25">
      <c r="A4842" s="561" t="s">
        <v>3412</v>
      </c>
      <c r="B4842" s="561" t="s">
        <v>3413</v>
      </c>
      <c r="C4842" s="561" t="s">
        <v>4767</v>
      </c>
      <c r="D4842" s="561" t="s">
        <v>4768</v>
      </c>
      <c r="E4842" s="562" t="s">
        <v>22</v>
      </c>
      <c r="F4842" s="561" t="s">
        <v>22</v>
      </c>
      <c r="G4842" s="561" t="s">
        <v>32034</v>
      </c>
      <c r="H4842" s="561" t="s">
        <v>4797</v>
      </c>
      <c r="I4842" s="561" t="s">
        <v>23270</v>
      </c>
      <c r="J4842" s="561" t="s">
        <v>7063</v>
      </c>
      <c r="K4842" s="562" t="s">
        <v>32035</v>
      </c>
      <c r="L4842" s="561" t="s">
        <v>25</v>
      </c>
    </row>
    <row r="4843" spans="1:12" x14ac:dyDescent="0.25">
      <c r="A4843" s="561" t="s">
        <v>3412</v>
      </c>
      <c r="B4843" s="561" t="s">
        <v>3413</v>
      </c>
      <c r="C4843" s="561" t="s">
        <v>4767</v>
      </c>
      <c r="D4843" s="561" t="s">
        <v>4768</v>
      </c>
      <c r="E4843" s="562" t="s">
        <v>22</v>
      </c>
      <c r="F4843" s="561" t="s">
        <v>22</v>
      </c>
      <c r="G4843" s="561" t="s">
        <v>32036</v>
      </c>
      <c r="H4843" s="561" t="s">
        <v>4798</v>
      </c>
      <c r="I4843" s="561" t="s">
        <v>23270</v>
      </c>
      <c r="J4843" s="561" t="s">
        <v>7063</v>
      </c>
      <c r="K4843" s="562" t="s">
        <v>32037</v>
      </c>
      <c r="L4843" s="561" t="s">
        <v>25</v>
      </c>
    </row>
    <row r="4844" spans="1:12" x14ac:dyDescent="0.25">
      <c r="A4844" s="561" t="s">
        <v>3412</v>
      </c>
      <c r="B4844" s="561" t="s">
        <v>3413</v>
      </c>
      <c r="C4844" s="561" t="s">
        <v>4767</v>
      </c>
      <c r="D4844" s="561" t="s">
        <v>4768</v>
      </c>
      <c r="E4844" s="562" t="s">
        <v>22</v>
      </c>
      <c r="F4844" s="561" t="s">
        <v>22</v>
      </c>
      <c r="G4844" s="561" t="s">
        <v>32038</v>
      </c>
      <c r="H4844" s="561" t="s">
        <v>4799</v>
      </c>
      <c r="I4844" s="561" t="s">
        <v>23270</v>
      </c>
      <c r="J4844" s="561" t="s">
        <v>24</v>
      </c>
      <c r="K4844" s="562" t="s">
        <v>32039</v>
      </c>
      <c r="L4844" s="561" t="s">
        <v>25</v>
      </c>
    </row>
    <row r="4845" spans="1:12" x14ac:dyDescent="0.25">
      <c r="A4845" s="561" t="s">
        <v>3412</v>
      </c>
      <c r="B4845" s="561" t="s">
        <v>3413</v>
      </c>
      <c r="C4845" s="561" t="s">
        <v>4767</v>
      </c>
      <c r="D4845" s="561" t="s">
        <v>4768</v>
      </c>
      <c r="E4845" s="562" t="s">
        <v>22</v>
      </c>
      <c r="F4845" s="561" t="s">
        <v>22</v>
      </c>
      <c r="G4845" s="561" t="s">
        <v>32040</v>
      </c>
      <c r="H4845" s="561" t="s">
        <v>4800</v>
      </c>
      <c r="I4845" s="561" t="s">
        <v>23270</v>
      </c>
      <c r="J4845" s="561" t="s">
        <v>326</v>
      </c>
      <c r="K4845" s="562" t="s">
        <v>25303</v>
      </c>
      <c r="L4845" s="561" t="s">
        <v>25</v>
      </c>
    </row>
    <row r="4846" spans="1:12" x14ac:dyDescent="0.25">
      <c r="A4846" s="561" t="s">
        <v>3412</v>
      </c>
      <c r="B4846" s="561" t="s">
        <v>3413</v>
      </c>
      <c r="C4846" s="561" t="s">
        <v>4767</v>
      </c>
      <c r="D4846" s="561" t="s">
        <v>4768</v>
      </c>
      <c r="E4846" s="562" t="s">
        <v>22</v>
      </c>
      <c r="F4846" s="561" t="s">
        <v>22</v>
      </c>
      <c r="G4846" s="561" t="s">
        <v>32041</v>
      </c>
      <c r="H4846" s="561" t="s">
        <v>4801</v>
      </c>
      <c r="I4846" s="561" t="s">
        <v>23270</v>
      </c>
      <c r="J4846" s="561" t="s">
        <v>24</v>
      </c>
      <c r="K4846" s="562" t="s">
        <v>32042</v>
      </c>
      <c r="L4846" s="561" t="s">
        <v>25</v>
      </c>
    </row>
    <row r="4847" spans="1:12" x14ac:dyDescent="0.25">
      <c r="A4847" s="561" t="s">
        <v>3412</v>
      </c>
      <c r="B4847" s="561" t="s">
        <v>3413</v>
      </c>
      <c r="C4847" s="561" t="s">
        <v>4767</v>
      </c>
      <c r="D4847" s="561" t="s">
        <v>4768</v>
      </c>
      <c r="E4847" s="562" t="s">
        <v>22</v>
      </c>
      <c r="F4847" s="561" t="s">
        <v>22</v>
      </c>
      <c r="G4847" s="561" t="s">
        <v>32043</v>
      </c>
      <c r="H4847" s="561" t="s">
        <v>4802</v>
      </c>
      <c r="I4847" s="561" t="s">
        <v>23270</v>
      </c>
      <c r="J4847" s="561" t="s">
        <v>24</v>
      </c>
      <c r="K4847" s="562" t="s">
        <v>32044</v>
      </c>
      <c r="L4847" s="561" t="s">
        <v>25</v>
      </c>
    </row>
    <row r="4848" spans="1:12" x14ac:dyDescent="0.25">
      <c r="A4848" s="561" t="s">
        <v>3412</v>
      </c>
      <c r="B4848" s="561" t="s">
        <v>3413</v>
      </c>
      <c r="C4848" s="561" t="s">
        <v>4767</v>
      </c>
      <c r="D4848" s="561" t="s">
        <v>4768</v>
      </c>
      <c r="E4848" s="562" t="s">
        <v>22</v>
      </c>
      <c r="F4848" s="561" t="s">
        <v>22</v>
      </c>
      <c r="G4848" s="561" t="s">
        <v>32045</v>
      </c>
      <c r="H4848" s="561" t="s">
        <v>4803</v>
      </c>
      <c r="I4848" s="561" t="s">
        <v>23270</v>
      </c>
      <c r="J4848" s="561" t="s">
        <v>24</v>
      </c>
      <c r="K4848" s="562" t="s">
        <v>32046</v>
      </c>
      <c r="L4848" s="561" t="s">
        <v>25</v>
      </c>
    </row>
    <row r="4849" spans="1:12" x14ac:dyDescent="0.25">
      <c r="A4849" s="561" t="s">
        <v>3412</v>
      </c>
      <c r="B4849" s="561" t="s">
        <v>3413</v>
      </c>
      <c r="C4849" s="561" t="s">
        <v>4767</v>
      </c>
      <c r="D4849" s="561" t="s">
        <v>4768</v>
      </c>
      <c r="E4849" s="562" t="s">
        <v>22</v>
      </c>
      <c r="F4849" s="561" t="s">
        <v>22</v>
      </c>
      <c r="G4849" s="561" t="s">
        <v>32047</v>
      </c>
      <c r="H4849" s="561" t="s">
        <v>4804</v>
      </c>
      <c r="I4849" s="561" t="s">
        <v>23270</v>
      </c>
      <c r="J4849" s="561" t="s">
        <v>24</v>
      </c>
      <c r="K4849" s="562" t="s">
        <v>32048</v>
      </c>
      <c r="L4849" s="561" t="s">
        <v>25</v>
      </c>
    </row>
    <row r="4850" spans="1:12" x14ac:dyDescent="0.25">
      <c r="A4850" s="561" t="s">
        <v>3412</v>
      </c>
      <c r="B4850" s="561" t="s">
        <v>3413</v>
      </c>
      <c r="C4850" s="561" t="s">
        <v>4767</v>
      </c>
      <c r="D4850" s="561" t="s">
        <v>4768</v>
      </c>
      <c r="E4850" s="562" t="s">
        <v>22</v>
      </c>
      <c r="F4850" s="561" t="s">
        <v>22</v>
      </c>
      <c r="G4850" s="561" t="s">
        <v>32049</v>
      </c>
      <c r="H4850" s="561" t="s">
        <v>4805</v>
      </c>
      <c r="I4850" s="561" t="s">
        <v>23270</v>
      </c>
      <c r="J4850" s="561" t="s">
        <v>24</v>
      </c>
      <c r="K4850" s="562" t="s">
        <v>32050</v>
      </c>
      <c r="L4850" s="561" t="s">
        <v>25</v>
      </c>
    </row>
    <row r="4851" spans="1:12" x14ac:dyDescent="0.25">
      <c r="A4851" s="561" t="s">
        <v>3412</v>
      </c>
      <c r="B4851" s="561" t="s">
        <v>3413</v>
      </c>
      <c r="C4851" s="561" t="s">
        <v>4767</v>
      </c>
      <c r="D4851" s="561" t="s">
        <v>4768</v>
      </c>
      <c r="E4851" s="562" t="s">
        <v>22</v>
      </c>
      <c r="F4851" s="561" t="s">
        <v>22</v>
      </c>
      <c r="G4851" s="561" t="s">
        <v>32051</v>
      </c>
      <c r="H4851" s="561" t="s">
        <v>4806</v>
      </c>
      <c r="I4851" s="561" t="s">
        <v>23270</v>
      </c>
      <c r="J4851" s="561" t="s">
        <v>24</v>
      </c>
      <c r="K4851" s="562" t="s">
        <v>25324</v>
      </c>
      <c r="L4851" s="561" t="s">
        <v>25</v>
      </c>
    </row>
    <row r="4852" spans="1:12" x14ac:dyDescent="0.25">
      <c r="A4852" s="561" t="s">
        <v>3412</v>
      </c>
      <c r="B4852" s="561" t="s">
        <v>3413</v>
      </c>
      <c r="C4852" s="561" t="s">
        <v>4767</v>
      </c>
      <c r="D4852" s="561" t="s">
        <v>4768</v>
      </c>
      <c r="E4852" s="562" t="s">
        <v>22</v>
      </c>
      <c r="F4852" s="561" t="s">
        <v>22</v>
      </c>
      <c r="G4852" s="561" t="s">
        <v>32052</v>
      </c>
      <c r="H4852" s="561" t="s">
        <v>4807</v>
      </c>
      <c r="I4852" s="561" t="s">
        <v>23270</v>
      </c>
      <c r="J4852" s="561" t="s">
        <v>24</v>
      </c>
      <c r="K4852" s="562" t="s">
        <v>8468</v>
      </c>
      <c r="L4852" s="561" t="s">
        <v>25</v>
      </c>
    </row>
    <row r="4853" spans="1:12" x14ac:dyDescent="0.25">
      <c r="A4853" s="561" t="s">
        <v>3412</v>
      </c>
      <c r="B4853" s="561" t="s">
        <v>3413</v>
      </c>
      <c r="C4853" s="561" t="s">
        <v>4767</v>
      </c>
      <c r="D4853" s="561" t="s">
        <v>4768</v>
      </c>
      <c r="E4853" s="562" t="s">
        <v>22</v>
      </c>
      <c r="F4853" s="561" t="s">
        <v>22</v>
      </c>
      <c r="G4853" s="561" t="s">
        <v>32053</v>
      </c>
      <c r="H4853" s="561" t="s">
        <v>4808</v>
      </c>
      <c r="I4853" s="561" t="s">
        <v>23270</v>
      </c>
      <c r="J4853" s="561" t="s">
        <v>24</v>
      </c>
      <c r="K4853" s="562" t="s">
        <v>32054</v>
      </c>
      <c r="L4853" s="561" t="s">
        <v>25</v>
      </c>
    </row>
    <row r="4854" spans="1:12" x14ac:dyDescent="0.25">
      <c r="A4854" s="561" t="s">
        <v>3412</v>
      </c>
      <c r="B4854" s="561" t="s">
        <v>3413</v>
      </c>
      <c r="C4854" s="561" t="s">
        <v>4767</v>
      </c>
      <c r="D4854" s="561" t="s">
        <v>4768</v>
      </c>
      <c r="E4854" s="562" t="s">
        <v>22</v>
      </c>
      <c r="F4854" s="561" t="s">
        <v>22</v>
      </c>
      <c r="G4854" s="561" t="s">
        <v>32055</v>
      </c>
      <c r="H4854" s="561" t="s">
        <v>4809</v>
      </c>
      <c r="I4854" s="561" t="s">
        <v>23270</v>
      </c>
      <c r="J4854" s="561" t="s">
        <v>7063</v>
      </c>
      <c r="K4854" s="562" t="s">
        <v>32056</v>
      </c>
      <c r="L4854" s="561" t="s">
        <v>25</v>
      </c>
    </row>
    <row r="4855" spans="1:12" x14ac:dyDescent="0.25">
      <c r="A4855" s="561" t="s">
        <v>3412</v>
      </c>
      <c r="B4855" s="561" t="s">
        <v>3413</v>
      </c>
      <c r="C4855" s="561" t="s">
        <v>4767</v>
      </c>
      <c r="D4855" s="561" t="s">
        <v>4768</v>
      </c>
      <c r="E4855" s="562" t="s">
        <v>22</v>
      </c>
      <c r="F4855" s="561" t="s">
        <v>22</v>
      </c>
      <c r="G4855" s="561" t="s">
        <v>32057</v>
      </c>
      <c r="H4855" s="561" t="s">
        <v>4810</v>
      </c>
      <c r="I4855" s="561" t="s">
        <v>23270</v>
      </c>
      <c r="J4855" s="561" t="s">
        <v>7063</v>
      </c>
      <c r="K4855" s="562" t="s">
        <v>32058</v>
      </c>
      <c r="L4855" s="561" t="s">
        <v>25</v>
      </c>
    </row>
    <row r="4856" spans="1:12" x14ac:dyDescent="0.25">
      <c r="A4856" s="561" t="s">
        <v>3412</v>
      </c>
      <c r="B4856" s="561" t="s">
        <v>3413</v>
      </c>
      <c r="C4856" s="561" t="s">
        <v>4767</v>
      </c>
      <c r="D4856" s="561" t="s">
        <v>4768</v>
      </c>
      <c r="E4856" s="562" t="s">
        <v>22</v>
      </c>
      <c r="F4856" s="561" t="s">
        <v>22</v>
      </c>
      <c r="G4856" s="561" t="s">
        <v>32059</v>
      </c>
      <c r="H4856" s="561" t="s">
        <v>4811</v>
      </c>
      <c r="I4856" s="561" t="s">
        <v>23270</v>
      </c>
      <c r="J4856" s="561" t="s">
        <v>7063</v>
      </c>
      <c r="K4856" s="562" t="s">
        <v>32060</v>
      </c>
      <c r="L4856" s="561" t="s">
        <v>25</v>
      </c>
    </row>
    <row r="4857" spans="1:12" x14ac:dyDescent="0.25">
      <c r="A4857" s="561" t="s">
        <v>3412</v>
      </c>
      <c r="B4857" s="561" t="s">
        <v>3413</v>
      </c>
      <c r="C4857" s="561" t="s">
        <v>4767</v>
      </c>
      <c r="D4857" s="561" t="s">
        <v>4768</v>
      </c>
      <c r="E4857" s="562" t="s">
        <v>22</v>
      </c>
      <c r="F4857" s="561" t="s">
        <v>22</v>
      </c>
      <c r="G4857" s="561" t="s">
        <v>32061</v>
      </c>
      <c r="H4857" s="561" t="s">
        <v>4812</v>
      </c>
      <c r="I4857" s="561" t="s">
        <v>23270</v>
      </c>
      <c r="J4857" s="561" t="s">
        <v>7063</v>
      </c>
      <c r="K4857" s="562" t="s">
        <v>32062</v>
      </c>
      <c r="L4857" s="561" t="s">
        <v>25</v>
      </c>
    </row>
    <row r="4858" spans="1:12" x14ac:dyDescent="0.25">
      <c r="A4858" s="561" t="s">
        <v>3412</v>
      </c>
      <c r="B4858" s="561" t="s">
        <v>3413</v>
      </c>
      <c r="C4858" s="561" t="s">
        <v>4767</v>
      </c>
      <c r="D4858" s="561" t="s">
        <v>4768</v>
      </c>
      <c r="E4858" s="562" t="s">
        <v>22</v>
      </c>
      <c r="F4858" s="561" t="s">
        <v>22</v>
      </c>
      <c r="G4858" s="561" t="s">
        <v>32063</v>
      </c>
      <c r="H4858" s="561" t="s">
        <v>4813</v>
      </c>
      <c r="I4858" s="561" t="s">
        <v>23270</v>
      </c>
      <c r="J4858" s="561" t="s">
        <v>7063</v>
      </c>
      <c r="K4858" s="562" t="s">
        <v>8536</v>
      </c>
      <c r="L4858" s="561" t="s">
        <v>25</v>
      </c>
    </row>
    <row r="4859" spans="1:12" x14ac:dyDescent="0.25">
      <c r="A4859" s="561" t="s">
        <v>3412</v>
      </c>
      <c r="B4859" s="561" t="s">
        <v>3413</v>
      </c>
      <c r="C4859" s="561" t="s">
        <v>4767</v>
      </c>
      <c r="D4859" s="561" t="s">
        <v>4768</v>
      </c>
      <c r="E4859" s="562" t="s">
        <v>22</v>
      </c>
      <c r="F4859" s="561" t="s">
        <v>22</v>
      </c>
      <c r="G4859" s="561" t="s">
        <v>32064</v>
      </c>
      <c r="H4859" s="561" t="s">
        <v>4814</v>
      </c>
      <c r="I4859" s="561" t="s">
        <v>23270</v>
      </c>
      <c r="J4859" s="561" t="s">
        <v>7063</v>
      </c>
      <c r="K4859" s="562" t="s">
        <v>32065</v>
      </c>
      <c r="L4859" s="561" t="s">
        <v>25</v>
      </c>
    </row>
    <row r="4860" spans="1:12" x14ac:dyDescent="0.25">
      <c r="A4860" s="561" t="s">
        <v>3412</v>
      </c>
      <c r="B4860" s="561" t="s">
        <v>3413</v>
      </c>
      <c r="C4860" s="561" t="s">
        <v>4767</v>
      </c>
      <c r="D4860" s="561" t="s">
        <v>4768</v>
      </c>
      <c r="E4860" s="562" t="s">
        <v>22</v>
      </c>
      <c r="F4860" s="561" t="s">
        <v>22</v>
      </c>
      <c r="G4860" s="561" t="s">
        <v>32066</v>
      </c>
      <c r="H4860" s="561" t="s">
        <v>4815</v>
      </c>
      <c r="I4860" s="561" t="s">
        <v>23270</v>
      </c>
      <c r="J4860" s="561" t="s">
        <v>7063</v>
      </c>
      <c r="K4860" s="562" t="s">
        <v>32067</v>
      </c>
      <c r="L4860" s="561" t="s">
        <v>25</v>
      </c>
    </row>
    <row r="4861" spans="1:12" x14ac:dyDescent="0.25">
      <c r="A4861" s="561" t="s">
        <v>3412</v>
      </c>
      <c r="B4861" s="561" t="s">
        <v>3413</v>
      </c>
      <c r="C4861" s="561" t="s">
        <v>4767</v>
      </c>
      <c r="D4861" s="561" t="s">
        <v>4768</v>
      </c>
      <c r="E4861" s="562" t="s">
        <v>22</v>
      </c>
      <c r="F4861" s="561" t="s">
        <v>22</v>
      </c>
      <c r="G4861" s="561" t="s">
        <v>32068</v>
      </c>
      <c r="H4861" s="561" t="s">
        <v>4816</v>
      </c>
      <c r="I4861" s="561" t="s">
        <v>23270</v>
      </c>
      <c r="J4861" s="561" t="s">
        <v>7063</v>
      </c>
      <c r="K4861" s="562" t="s">
        <v>32069</v>
      </c>
      <c r="L4861" s="561" t="s">
        <v>25</v>
      </c>
    </row>
    <row r="4862" spans="1:12" x14ac:dyDescent="0.25">
      <c r="A4862" s="561" t="s">
        <v>3412</v>
      </c>
      <c r="B4862" s="561" t="s">
        <v>3413</v>
      </c>
      <c r="C4862" s="561" t="s">
        <v>4767</v>
      </c>
      <c r="D4862" s="561" t="s">
        <v>4768</v>
      </c>
      <c r="E4862" s="562" t="s">
        <v>22</v>
      </c>
      <c r="F4862" s="561" t="s">
        <v>22</v>
      </c>
      <c r="G4862" s="561" t="s">
        <v>32070</v>
      </c>
      <c r="H4862" s="561" t="s">
        <v>4817</v>
      </c>
      <c r="I4862" s="561" t="s">
        <v>23270</v>
      </c>
      <c r="J4862" s="561" t="s">
        <v>7063</v>
      </c>
      <c r="K4862" s="562" t="s">
        <v>32071</v>
      </c>
      <c r="L4862" s="561" t="s">
        <v>25</v>
      </c>
    </row>
    <row r="4863" spans="1:12" x14ac:dyDescent="0.25">
      <c r="A4863" s="561" t="s">
        <v>3412</v>
      </c>
      <c r="B4863" s="561" t="s">
        <v>3413</v>
      </c>
      <c r="C4863" s="561" t="s">
        <v>4767</v>
      </c>
      <c r="D4863" s="561" t="s">
        <v>4768</v>
      </c>
      <c r="E4863" s="562" t="s">
        <v>22</v>
      </c>
      <c r="F4863" s="561" t="s">
        <v>22</v>
      </c>
      <c r="G4863" s="561" t="s">
        <v>32072</v>
      </c>
      <c r="H4863" s="561" t="s">
        <v>4818</v>
      </c>
      <c r="I4863" s="561" t="s">
        <v>23270</v>
      </c>
      <c r="J4863" s="561" t="s">
        <v>7063</v>
      </c>
      <c r="K4863" s="562" t="s">
        <v>32073</v>
      </c>
      <c r="L4863" s="561" t="s">
        <v>25</v>
      </c>
    </row>
    <row r="4864" spans="1:12" x14ac:dyDescent="0.25">
      <c r="A4864" s="561" t="s">
        <v>3412</v>
      </c>
      <c r="B4864" s="561" t="s">
        <v>3413</v>
      </c>
      <c r="C4864" s="561" t="s">
        <v>4767</v>
      </c>
      <c r="D4864" s="561" t="s">
        <v>4768</v>
      </c>
      <c r="E4864" s="562" t="s">
        <v>22</v>
      </c>
      <c r="F4864" s="561" t="s">
        <v>22</v>
      </c>
      <c r="G4864" s="561" t="s">
        <v>32074</v>
      </c>
      <c r="H4864" s="561" t="s">
        <v>4819</v>
      </c>
      <c r="I4864" s="561" t="s">
        <v>23270</v>
      </c>
      <c r="J4864" s="561" t="s">
        <v>7063</v>
      </c>
      <c r="K4864" s="562" t="s">
        <v>32075</v>
      </c>
      <c r="L4864" s="561" t="s">
        <v>25</v>
      </c>
    </row>
    <row r="4865" spans="1:12" x14ac:dyDescent="0.25">
      <c r="A4865" s="561" t="s">
        <v>3412</v>
      </c>
      <c r="B4865" s="561" t="s">
        <v>3413</v>
      </c>
      <c r="C4865" s="561" t="s">
        <v>4767</v>
      </c>
      <c r="D4865" s="561" t="s">
        <v>4768</v>
      </c>
      <c r="E4865" s="562" t="s">
        <v>22</v>
      </c>
      <c r="F4865" s="561" t="s">
        <v>22</v>
      </c>
      <c r="G4865" s="561" t="s">
        <v>32076</v>
      </c>
      <c r="H4865" s="561" t="s">
        <v>4820</v>
      </c>
      <c r="I4865" s="561" t="s">
        <v>23270</v>
      </c>
      <c r="J4865" s="561" t="s">
        <v>7063</v>
      </c>
      <c r="K4865" s="562" t="s">
        <v>32077</v>
      </c>
      <c r="L4865" s="561" t="s">
        <v>25</v>
      </c>
    </row>
    <row r="4866" spans="1:12" x14ac:dyDescent="0.25">
      <c r="A4866" s="561" t="s">
        <v>3412</v>
      </c>
      <c r="B4866" s="561" t="s">
        <v>3413</v>
      </c>
      <c r="C4866" s="561" t="s">
        <v>4767</v>
      </c>
      <c r="D4866" s="561" t="s">
        <v>4768</v>
      </c>
      <c r="E4866" s="562" t="s">
        <v>22</v>
      </c>
      <c r="F4866" s="561" t="s">
        <v>22</v>
      </c>
      <c r="G4866" s="561" t="s">
        <v>32078</v>
      </c>
      <c r="H4866" s="561" t="s">
        <v>4821</v>
      </c>
      <c r="I4866" s="561" t="s">
        <v>23270</v>
      </c>
      <c r="J4866" s="561" t="s">
        <v>7063</v>
      </c>
      <c r="K4866" s="562" t="s">
        <v>32079</v>
      </c>
      <c r="L4866" s="561" t="s">
        <v>25</v>
      </c>
    </row>
    <row r="4867" spans="1:12" x14ac:dyDescent="0.25">
      <c r="A4867" s="561" t="s">
        <v>3412</v>
      </c>
      <c r="B4867" s="561" t="s">
        <v>3413</v>
      </c>
      <c r="C4867" s="561" t="s">
        <v>4767</v>
      </c>
      <c r="D4867" s="561" t="s">
        <v>4768</v>
      </c>
      <c r="E4867" s="562" t="s">
        <v>22</v>
      </c>
      <c r="F4867" s="561" t="s">
        <v>22</v>
      </c>
      <c r="G4867" s="561" t="s">
        <v>32080</v>
      </c>
      <c r="H4867" s="561" t="s">
        <v>4822</v>
      </c>
      <c r="I4867" s="561" t="s">
        <v>23270</v>
      </c>
      <c r="J4867" s="561" t="s">
        <v>7063</v>
      </c>
      <c r="K4867" s="562" t="s">
        <v>32081</v>
      </c>
      <c r="L4867" s="561" t="s">
        <v>25</v>
      </c>
    </row>
    <row r="4868" spans="1:12" x14ac:dyDescent="0.25">
      <c r="A4868" s="561" t="s">
        <v>3412</v>
      </c>
      <c r="B4868" s="561" t="s">
        <v>3413</v>
      </c>
      <c r="C4868" s="561" t="s">
        <v>4767</v>
      </c>
      <c r="D4868" s="561" t="s">
        <v>4768</v>
      </c>
      <c r="E4868" s="562" t="s">
        <v>22</v>
      </c>
      <c r="F4868" s="561" t="s">
        <v>22</v>
      </c>
      <c r="G4868" s="561" t="s">
        <v>32082</v>
      </c>
      <c r="H4868" s="561" t="s">
        <v>4823</v>
      </c>
      <c r="I4868" s="561" t="s">
        <v>23270</v>
      </c>
      <c r="J4868" s="561" t="s">
        <v>7063</v>
      </c>
      <c r="K4868" s="562" t="s">
        <v>32083</v>
      </c>
      <c r="L4868" s="561" t="s">
        <v>25</v>
      </c>
    </row>
    <row r="4869" spans="1:12" x14ac:dyDescent="0.25">
      <c r="A4869" s="561" t="s">
        <v>3412</v>
      </c>
      <c r="B4869" s="561" t="s">
        <v>3413</v>
      </c>
      <c r="C4869" s="561" t="s">
        <v>4767</v>
      </c>
      <c r="D4869" s="561" t="s">
        <v>4768</v>
      </c>
      <c r="E4869" s="562" t="s">
        <v>22</v>
      </c>
      <c r="F4869" s="561" t="s">
        <v>22</v>
      </c>
      <c r="G4869" s="561" t="s">
        <v>32084</v>
      </c>
      <c r="H4869" s="561" t="s">
        <v>4824</v>
      </c>
      <c r="I4869" s="561" t="s">
        <v>23270</v>
      </c>
      <c r="J4869" s="561" t="s">
        <v>7063</v>
      </c>
      <c r="K4869" s="562" t="s">
        <v>32085</v>
      </c>
      <c r="L4869" s="561" t="s">
        <v>25</v>
      </c>
    </row>
    <row r="4870" spans="1:12" x14ac:dyDescent="0.25">
      <c r="A4870" s="561" t="s">
        <v>3412</v>
      </c>
      <c r="B4870" s="561" t="s">
        <v>3413</v>
      </c>
      <c r="C4870" s="561" t="s">
        <v>4767</v>
      </c>
      <c r="D4870" s="561" t="s">
        <v>4768</v>
      </c>
      <c r="E4870" s="562" t="s">
        <v>22</v>
      </c>
      <c r="F4870" s="561" t="s">
        <v>22</v>
      </c>
      <c r="G4870" s="561" t="s">
        <v>32086</v>
      </c>
      <c r="H4870" s="561" t="s">
        <v>4825</v>
      </c>
      <c r="I4870" s="561" t="s">
        <v>23270</v>
      </c>
      <c r="J4870" s="561" t="s">
        <v>24</v>
      </c>
      <c r="K4870" s="562" t="s">
        <v>32087</v>
      </c>
      <c r="L4870" s="561" t="s">
        <v>25</v>
      </c>
    </row>
    <row r="4871" spans="1:12" x14ac:dyDescent="0.25">
      <c r="A4871" s="561" t="s">
        <v>3412</v>
      </c>
      <c r="B4871" s="561" t="s">
        <v>3413</v>
      </c>
      <c r="C4871" s="561" t="s">
        <v>4767</v>
      </c>
      <c r="D4871" s="561" t="s">
        <v>4768</v>
      </c>
      <c r="E4871" s="562" t="s">
        <v>22</v>
      </c>
      <c r="F4871" s="561" t="s">
        <v>22</v>
      </c>
      <c r="G4871" s="561" t="s">
        <v>32088</v>
      </c>
      <c r="H4871" s="561" t="s">
        <v>4826</v>
      </c>
      <c r="I4871" s="561" t="s">
        <v>23270</v>
      </c>
      <c r="J4871" s="561" t="s">
        <v>24</v>
      </c>
      <c r="K4871" s="562" t="s">
        <v>32089</v>
      </c>
      <c r="L4871" s="561" t="s">
        <v>25</v>
      </c>
    </row>
    <row r="4872" spans="1:12" x14ac:dyDescent="0.25">
      <c r="A4872" s="561" t="s">
        <v>3412</v>
      </c>
      <c r="B4872" s="561" t="s">
        <v>3413</v>
      </c>
      <c r="C4872" s="561" t="s">
        <v>4767</v>
      </c>
      <c r="D4872" s="561" t="s">
        <v>4768</v>
      </c>
      <c r="E4872" s="562" t="s">
        <v>22</v>
      </c>
      <c r="F4872" s="561" t="s">
        <v>22</v>
      </c>
      <c r="G4872" s="561" t="s">
        <v>32090</v>
      </c>
      <c r="H4872" s="561" t="s">
        <v>4827</v>
      </c>
      <c r="I4872" s="561" t="s">
        <v>23270</v>
      </c>
      <c r="J4872" s="561" t="s">
        <v>24</v>
      </c>
      <c r="K4872" s="562" t="s">
        <v>32091</v>
      </c>
      <c r="L4872" s="561" t="s">
        <v>25</v>
      </c>
    </row>
    <row r="4873" spans="1:12" x14ac:dyDescent="0.25">
      <c r="A4873" s="561" t="s">
        <v>3412</v>
      </c>
      <c r="B4873" s="561" t="s">
        <v>3413</v>
      </c>
      <c r="C4873" s="561" t="s">
        <v>4767</v>
      </c>
      <c r="D4873" s="561" t="s">
        <v>4768</v>
      </c>
      <c r="E4873" s="562" t="s">
        <v>22</v>
      </c>
      <c r="F4873" s="561" t="s">
        <v>22</v>
      </c>
      <c r="G4873" s="561" t="s">
        <v>32092</v>
      </c>
      <c r="H4873" s="561" t="s">
        <v>4828</v>
      </c>
      <c r="I4873" s="561" t="s">
        <v>23270</v>
      </c>
      <c r="J4873" s="561" t="s">
        <v>24</v>
      </c>
      <c r="K4873" s="562" t="s">
        <v>32093</v>
      </c>
      <c r="L4873" s="561" t="s">
        <v>25</v>
      </c>
    </row>
    <row r="4874" spans="1:12" x14ac:dyDescent="0.25">
      <c r="A4874" s="561" t="s">
        <v>3412</v>
      </c>
      <c r="B4874" s="561" t="s">
        <v>3413</v>
      </c>
      <c r="C4874" s="561" t="s">
        <v>4767</v>
      </c>
      <c r="D4874" s="561" t="s">
        <v>4768</v>
      </c>
      <c r="E4874" s="562" t="s">
        <v>22</v>
      </c>
      <c r="F4874" s="561" t="s">
        <v>22</v>
      </c>
      <c r="G4874" s="561" t="s">
        <v>32094</v>
      </c>
      <c r="H4874" s="561" t="s">
        <v>4829</v>
      </c>
      <c r="I4874" s="561" t="s">
        <v>23270</v>
      </c>
      <c r="J4874" s="561" t="s">
        <v>7063</v>
      </c>
      <c r="K4874" s="562" t="s">
        <v>32095</v>
      </c>
      <c r="L4874" s="561" t="s">
        <v>25</v>
      </c>
    </row>
    <row r="4875" spans="1:12" x14ac:dyDescent="0.25">
      <c r="A4875" s="561" t="s">
        <v>3412</v>
      </c>
      <c r="B4875" s="561" t="s">
        <v>3413</v>
      </c>
      <c r="C4875" s="561" t="s">
        <v>4767</v>
      </c>
      <c r="D4875" s="561" t="s">
        <v>4768</v>
      </c>
      <c r="E4875" s="562" t="s">
        <v>22</v>
      </c>
      <c r="F4875" s="561" t="s">
        <v>22</v>
      </c>
      <c r="G4875" s="561" t="s">
        <v>32096</v>
      </c>
      <c r="H4875" s="561" t="s">
        <v>4830</v>
      </c>
      <c r="I4875" s="561" t="s">
        <v>23270</v>
      </c>
      <c r="J4875" s="561" t="s">
        <v>7063</v>
      </c>
      <c r="K4875" s="562" t="s">
        <v>32097</v>
      </c>
      <c r="L4875" s="561" t="s">
        <v>25</v>
      </c>
    </row>
    <row r="4876" spans="1:12" x14ac:dyDescent="0.25">
      <c r="A4876" s="561" t="s">
        <v>3412</v>
      </c>
      <c r="B4876" s="561" t="s">
        <v>3413</v>
      </c>
      <c r="C4876" s="561" t="s">
        <v>4767</v>
      </c>
      <c r="D4876" s="561" t="s">
        <v>4768</v>
      </c>
      <c r="E4876" s="562" t="s">
        <v>22</v>
      </c>
      <c r="F4876" s="561" t="s">
        <v>22</v>
      </c>
      <c r="G4876" s="561" t="s">
        <v>32098</v>
      </c>
      <c r="H4876" s="561" t="s">
        <v>4831</v>
      </c>
      <c r="I4876" s="561" t="s">
        <v>23270</v>
      </c>
      <c r="J4876" s="561" t="s">
        <v>7063</v>
      </c>
      <c r="K4876" s="562" t="s">
        <v>32099</v>
      </c>
      <c r="L4876" s="561" t="s">
        <v>25</v>
      </c>
    </row>
    <row r="4877" spans="1:12" x14ac:dyDescent="0.25">
      <c r="A4877" s="561" t="s">
        <v>3412</v>
      </c>
      <c r="B4877" s="561" t="s">
        <v>3413</v>
      </c>
      <c r="C4877" s="561" t="s">
        <v>4767</v>
      </c>
      <c r="D4877" s="561" t="s">
        <v>4768</v>
      </c>
      <c r="E4877" s="562" t="s">
        <v>22</v>
      </c>
      <c r="F4877" s="561" t="s">
        <v>22</v>
      </c>
      <c r="G4877" s="561" t="s">
        <v>32100</v>
      </c>
      <c r="H4877" s="561" t="s">
        <v>4832</v>
      </c>
      <c r="I4877" s="561" t="s">
        <v>23270</v>
      </c>
      <c r="J4877" s="561" t="s">
        <v>7063</v>
      </c>
      <c r="K4877" s="562" t="s">
        <v>32101</v>
      </c>
      <c r="L4877" s="561" t="s">
        <v>25</v>
      </c>
    </row>
    <row r="4878" spans="1:12" x14ac:dyDescent="0.25">
      <c r="A4878" s="561" t="s">
        <v>3412</v>
      </c>
      <c r="B4878" s="561" t="s">
        <v>3413</v>
      </c>
      <c r="C4878" s="561" t="s">
        <v>4767</v>
      </c>
      <c r="D4878" s="561" t="s">
        <v>4768</v>
      </c>
      <c r="E4878" s="562" t="s">
        <v>22</v>
      </c>
      <c r="F4878" s="561" t="s">
        <v>22</v>
      </c>
      <c r="G4878" s="561" t="s">
        <v>32102</v>
      </c>
      <c r="H4878" s="561" t="s">
        <v>4833</v>
      </c>
      <c r="I4878" s="561" t="s">
        <v>23270</v>
      </c>
      <c r="J4878" s="561" t="s">
        <v>7063</v>
      </c>
      <c r="K4878" s="562" t="s">
        <v>32103</v>
      </c>
      <c r="L4878" s="561" t="s">
        <v>25</v>
      </c>
    </row>
    <row r="4879" spans="1:12" x14ac:dyDescent="0.25">
      <c r="A4879" s="561" t="s">
        <v>3412</v>
      </c>
      <c r="B4879" s="561" t="s">
        <v>3413</v>
      </c>
      <c r="C4879" s="561" t="s">
        <v>4767</v>
      </c>
      <c r="D4879" s="561" t="s">
        <v>4768</v>
      </c>
      <c r="E4879" s="562" t="s">
        <v>22</v>
      </c>
      <c r="F4879" s="561" t="s">
        <v>22</v>
      </c>
      <c r="G4879" s="561" t="s">
        <v>32104</v>
      </c>
      <c r="H4879" s="561" t="s">
        <v>4834</v>
      </c>
      <c r="I4879" s="561" t="s">
        <v>23270</v>
      </c>
      <c r="J4879" s="561" t="s">
        <v>7063</v>
      </c>
      <c r="K4879" s="562" t="s">
        <v>32105</v>
      </c>
      <c r="L4879" s="561" t="s">
        <v>25</v>
      </c>
    </row>
    <row r="4880" spans="1:12" x14ac:dyDescent="0.25">
      <c r="A4880" s="561" t="s">
        <v>3412</v>
      </c>
      <c r="B4880" s="561" t="s">
        <v>3413</v>
      </c>
      <c r="C4880" s="561" t="s">
        <v>4767</v>
      </c>
      <c r="D4880" s="561" t="s">
        <v>4768</v>
      </c>
      <c r="E4880" s="562" t="s">
        <v>22</v>
      </c>
      <c r="F4880" s="561" t="s">
        <v>22</v>
      </c>
      <c r="G4880" s="561" t="s">
        <v>32106</v>
      </c>
      <c r="H4880" s="561" t="s">
        <v>4835</v>
      </c>
      <c r="I4880" s="561" t="s">
        <v>23270</v>
      </c>
      <c r="J4880" s="561" t="s">
        <v>7063</v>
      </c>
      <c r="K4880" s="562" t="s">
        <v>32107</v>
      </c>
      <c r="L4880" s="561" t="s">
        <v>25</v>
      </c>
    </row>
    <row r="4881" spans="1:12" x14ac:dyDescent="0.25">
      <c r="A4881" s="561" t="s">
        <v>3412</v>
      </c>
      <c r="B4881" s="561" t="s">
        <v>3413</v>
      </c>
      <c r="C4881" s="561" t="s">
        <v>4767</v>
      </c>
      <c r="D4881" s="561" t="s">
        <v>4768</v>
      </c>
      <c r="E4881" s="562" t="s">
        <v>22</v>
      </c>
      <c r="F4881" s="561" t="s">
        <v>22</v>
      </c>
      <c r="G4881" s="561" t="s">
        <v>32108</v>
      </c>
      <c r="H4881" s="561" t="s">
        <v>4836</v>
      </c>
      <c r="I4881" s="561" t="s">
        <v>23270</v>
      </c>
      <c r="J4881" s="561" t="s">
        <v>7063</v>
      </c>
      <c r="K4881" s="562" t="s">
        <v>32109</v>
      </c>
      <c r="L4881" s="561" t="s">
        <v>25</v>
      </c>
    </row>
    <row r="4882" spans="1:12" x14ac:dyDescent="0.25">
      <c r="A4882" s="561" t="s">
        <v>3412</v>
      </c>
      <c r="B4882" s="561" t="s">
        <v>3413</v>
      </c>
      <c r="C4882" s="561" t="s">
        <v>4767</v>
      </c>
      <c r="D4882" s="561" t="s">
        <v>4768</v>
      </c>
      <c r="E4882" s="562" t="s">
        <v>22</v>
      </c>
      <c r="F4882" s="561" t="s">
        <v>22</v>
      </c>
      <c r="G4882" s="561" t="s">
        <v>32110</v>
      </c>
      <c r="H4882" s="561" t="s">
        <v>4837</v>
      </c>
      <c r="I4882" s="561" t="s">
        <v>23270</v>
      </c>
      <c r="J4882" s="561" t="s">
        <v>7063</v>
      </c>
      <c r="K4882" s="562" t="s">
        <v>32111</v>
      </c>
      <c r="L4882" s="561" t="s">
        <v>25</v>
      </c>
    </row>
    <row r="4883" spans="1:12" x14ac:dyDescent="0.25">
      <c r="A4883" s="561" t="s">
        <v>3412</v>
      </c>
      <c r="B4883" s="561" t="s">
        <v>3413</v>
      </c>
      <c r="C4883" s="561" t="s">
        <v>4767</v>
      </c>
      <c r="D4883" s="561" t="s">
        <v>4768</v>
      </c>
      <c r="E4883" s="562" t="s">
        <v>22</v>
      </c>
      <c r="F4883" s="561" t="s">
        <v>22</v>
      </c>
      <c r="G4883" s="561" t="s">
        <v>32112</v>
      </c>
      <c r="H4883" s="561" t="s">
        <v>4838</v>
      </c>
      <c r="I4883" s="561" t="s">
        <v>23270</v>
      </c>
      <c r="J4883" s="561" t="s">
        <v>7063</v>
      </c>
      <c r="K4883" s="562" t="s">
        <v>32113</v>
      </c>
      <c r="L4883" s="561" t="s">
        <v>25</v>
      </c>
    </row>
    <row r="4884" spans="1:12" x14ac:dyDescent="0.25">
      <c r="A4884" s="561" t="s">
        <v>3412</v>
      </c>
      <c r="B4884" s="561" t="s">
        <v>3413</v>
      </c>
      <c r="C4884" s="561" t="s">
        <v>4767</v>
      </c>
      <c r="D4884" s="561" t="s">
        <v>4768</v>
      </c>
      <c r="E4884" s="562" t="s">
        <v>22</v>
      </c>
      <c r="F4884" s="561" t="s">
        <v>22</v>
      </c>
      <c r="G4884" s="561" t="s">
        <v>32114</v>
      </c>
      <c r="H4884" s="561" t="s">
        <v>4839</v>
      </c>
      <c r="I4884" s="561" t="s">
        <v>23270</v>
      </c>
      <c r="J4884" s="561" t="s">
        <v>7063</v>
      </c>
      <c r="K4884" s="562" t="s">
        <v>32115</v>
      </c>
      <c r="L4884" s="561" t="s">
        <v>25</v>
      </c>
    </row>
    <row r="4885" spans="1:12" x14ac:dyDescent="0.25">
      <c r="A4885" s="561" t="s">
        <v>3412</v>
      </c>
      <c r="B4885" s="561" t="s">
        <v>3413</v>
      </c>
      <c r="C4885" s="561" t="s">
        <v>4767</v>
      </c>
      <c r="D4885" s="561" t="s">
        <v>4768</v>
      </c>
      <c r="E4885" s="562" t="s">
        <v>22</v>
      </c>
      <c r="F4885" s="561" t="s">
        <v>22</v>
      </c>
      <c r="G4885" s="561" t="s">
        <v>32116</v>
      </c>
      <c r="H4885" s="561" t="s">
        <v>4840</v>
      </c>
      <c r="I4885" s="561" t="s">
        <v>23270</v>
      </c>
      <c r="J4885" s="561" t="s">
        <v>7063</v>
      </c>
      <c r="K4885" s="562" t="s">
        <v>32117</v>
      </c>
      <c r="L4885" s="561" t="s">
        <v>25</v>
      </c>
    </row>
    <row r="4886" spans="1:12" x14ac:dyDescent="0.25">
      <c r="A4886" s="561" t="s">
        <v>3412</v>
      </c>
      <c r="B4886" s="561" t="s">
        <v>3413</v>
      </c>
      <c r="C4886" s="561" t="s">
        <v>4767</v>
      </c>
      <c r="D4886" s="561" t="s">
        <v>4768</v>
      </c>
      <c r="E4886" s="562" t="s">
        <v>22</v>
      </c>
      <c r="F4886" s="561" t="s">
        <v>22</v>
      </c>
      <c r="G4886" s="561" t="s">
        <v>32118</v>
      </c>
      <c r="H4886" s="561" t="s">
        <v>4841</v>
      </c>
      <c r="I4886" s="561" t="s">
        <v>23270</v>
      </c>
      <c r="J4886" s="561" t="s">
        <v>7063</v>
      </c>
      <c r="K4886" s="562" t="s">
        <v>32119</v>
      </c>
      <c r="L4886" s="561" t="s">
        <v>25</v>
      </c>
    </row>
    <row r="4887" spans="1:12" x14ac:dyDescent="0.25">
      <c r="A4887" s="561" t="s">
        <v>3412</v>
      </c>
      <c r="B4887" s="561" t="s">
        <v>3413</v>
      </c>
      <c r="C4887" s="561" t="s">
        <v>4767</v>
      </c>
      <c r="D4887" s="561" t="s">
        <v>4768</v>
      </c>
      <c r="E4887" s="562" t="s">
        <v>22</v>
      </c>
      <c r="F4887" s="561" t="s">
        <v>22</v>
      </c>
      <c r="G4887" s="561" t="s">
        <v>32120</v>
      </c>
      <c r="H4887" s="561" t="s">
        <v>4842</v>
      </c>
      <c r="I4887" s="561" t="s">
        <v>23270</v>
      </c>
      <c r="J4887" s="561" t="s">
        <v>24</v>
      </c>
      <c r="K4887" s="562" t="s">
        <v>7145</v>
      </c>
      <c r="L4887" s="561" t="s">
        <v>25</v>
      </c>
    </row>
    <row r="4888" spans="1:12" x14ac:dyDescent="0.25">
      <c r="A4888" s="561" t="s">
        <v>3412</v>
      </c>
      <c r="B4888" s="561" t="s">
        <v>3413</v>
      </c>
      <c r="C4888" s="561" t="s">
        <v>4767</v>
      </c>
      <c r="D4888" s="561" t="s">
        <v>4768</v>
      </c>
      <c r="E4888" s="562" t="s">
        <v>22</v>
      </c>
      <c r="F4888" s="561" t="s">
        <v>22</v>
      </c>
      <c r="G4888" s="561" t="s">
        <v>32121</v>
      </c>
      <c r="H4888" s="561" t="s">
        <v>4844</v>
      </c>
      <c r="I4888" s="561" t="s">
        <v>23270</v>
      </c>
      <c r="J4888" s="561" t="s">
        <v>24</v>
      </c>
      <c r="K4888" s="562" t="s">
        <v>32122</v>
      </c>
      <c r="L4888" s="561" t="s">
        <v>25</v>
      </c>
    </row>
    <row r="4889" spans="1:12" x14ac:dyDescent="0.25">
      <c r="A4889" s="561" t="s">
        <v>3412</v>
      </c>
      <c r="B4889" s="561" t="s">
        <v>3413</v>
      </c>
      <c r="C4889" s="561" t="s">
        <v>4767</v>
      </c>
      <c r="D4889" s="561" t="s">
        <v>4768</v>
      </c>
      <c r="E4889" s="562" t="s">
        <v>22</v>
      </c>
      <c r="F4889" s="561" t="s">
        <v>22</v>
      </c>
      <c r="G4889" s="561" t="s">
        <v>32123</v>
      </c>
      <c r="H4889" s="561" t="s">
        <v>4845</v>
      </c>
      <c r="I4889" s="561" t="s">
        <v>23270</v>
      </c>
      <c r="J4889" s="561" t="s">
        <v>24</v>
      </c>
      <c r="K4889" s="562" t="s">
        <v>7902</v>
      </c>
      <c r="L4889" s="561" t="s">
        <v>25</v>
      </c>
    </row>
    <row r="4890" spans="1:12" x14ac:dyDescent="0.25">
      <c r="A4890" s="561" t="s">
        <v>3412</v>
      </c>
      <c r="B4890" s="561" t="s">
        <v>3413</v>
      </c>
      <c r="C4890" s="561" t="s">
        <v>4767</v>
      </c>
      <c r="D4890" s="561" t="s">
        <v>4768</v>
      </c>
      <c r="E4890" s="562" t="s">
        <v>22</v>
      </c>
      <c r="F4890" s="561" t="s">
        <v>22</v>
      </c>
      <c r="G4890" s="561" t="s">
        <v>32124</v>
      </c>
      <c r="H4890" s="561" t="s">
        <v>4846</v>
      </c>
      <c r="I4890" s="561" t="s">
        <v>23270</v>
      </c>
      <c r="J4890" s="561" t="s">
        <v>326</v>
      </c>
      <c r="K4890" s="562" t="s">
        <v>32125</v>
      </c>
      <c r="L4890" s="561" t="s">
        <v>25</v>
      </c>
    </row>
    <row r="4891" spans="1:12" x14ac:dyDescent="0.25">
      <c r="A4891" s="561" t="s">
        <v>3412</v>
      </c>
      <c r="B4891" s="561" t="s">
        <v>3413</v>
      </c>
      <c r="C4891" s="561" t="s">
        <v>4767</v>
      </c>
      <c r="D4891" s="561" t="s">
        <v>4768</v>
      </c>
      <c r="E4891" s="562" t="s">
        <v>22</v>
      </c>
      <c r="F4891" s="561" t="s">
        <v>22</v>
      </c>
      <c r="G4891" s="561" t="s">
        <v>32126</v>
      </c>
      <c r="H4891" s="561" t="s">
        <v>4847</v>
      </c>
      <c r="I4891" s="561" t="s">
        <v>23270</v>
      </c>
      <c r="J4891" s="561" t="s">
        <v>24</v>
      </c>
      <c r="K4891" s="562" t="s">
        <v>32127</v>
      </c>
      <c r="L4891" s="561" t="s">
        <v>25</v>
      </c>
    </row>
    <row r="4892" spans="1:12" x14ac:dyDescent="0.25">
      <c r="A4892" s="561" t="s">
        <v>3412</v>
      </c>
      <c r="B4892" s="561" t="s">
        <v>3413</v>
      </c>
      <c r="C4892" s="561" t="s">
        <v>4767</v>
      </c>
      <c r="D4892" s="561" t="s">
        <v>4768</v>
      </c>
      <c r="E4892" s="562" t="s">
        <v>22</v>
      </c>
      <c r="F4892" s="561" t="s">
        <v>22</v>
      </c>
      <c r="G4892" s="561" t="s">
        <v>32128</v>
      </c>
      <c r="H4892" s="561" t="s">
        <v>4848</v>
      </c>
      <c r="I4892" s="561" t="s">
        <v>23270</v>
      </c>
      <c r="J4892" s="561" t="s">
        <v>326</v>
      </c>
      <c r="K4892" s="562" t="s">
        <v>8208</v>
      </c>
      <c r="L4892" s="561" t="s">
        <v>25</v>
      </c>
    </row>
    <row r="4893" spans="1:12" x14ac:dyDescent="0.25">
      <c r="A4893" s="561" t="s">
        <v>3412</v>
      </c>
      <c r="B4893" s="561" t="s">
        <v>3413</v>
      </c>
      <c r="C4893" s="561" t="s">
        <v>4767</v>
      </c>
      <c r="D4893" s="561" t="s">
        <v>4768</v>
      </c>
      <c r="E4893" s="562" t="s">
        <v>22</v>
      </c>
      <c r="F4893" s="561" t="s">
        <v>22</v>
      </c>
      <c r="G4893" s="561" t="s">
        <v>32129</v>
      </c>
      <c r="H4893" s="561" t="s">
        <v>4850</v>
      </c>
      <c r="I4893" s="561" t="s">
        <v>23270</v>
      </c>
      <c r="J4893" s="561" t="s">
        <v>7063</v>
      </c>
      <c r="K4893" s="562" t="s">
        <v>32130</v>
      </c>
      <c r="L4893" s="561" t="s">
        <v>25</v>
      </c>
    </row>
    <row r="4894" spans="1:12" x14ac:dyDescent="0.25">
      <c r="A4894" s="561" t="s">
        <v>3412</v>
      </c>
      <c r="B4894" s="561" t="s">
        <v>3413</v>
      </c>
      <c r="C4894" s="561" t="s">
        <v>4767</v>
      </c>
      <c r="D4894" s="561" t="s">
        <v>4768</v>
      </c>
      <c r="E4894" s="562" t="s">
        <v>22</v>
      </c>
      <c r="F4894" s="561" t="s">
        <v>22</v>
      </c>
      <c r="G4894" s="561" t="s">
        <v>32131</v>
      </c>
      <c r="H4894" s="561" t="s">
        <v>4851</v>
      </c>
      <c r="I4894" s="561" t="s">
        <v>23270</v>
      </c>
      <c r="J4894" s="561" t="s">
        <v>326</v>
      </c>
      <c r="K4894" s="562" t="s">
        <v>32132</v>
      </c>
      <c r="L4894" s="561" t="s">
        <v>25</v>
      </c>
    </row>
    <row r="4895" spans="1:12" x14ac:dyDescent="0.25">
      <c r="A4895" s="561" t="s">
        <v>3412</v>
      </c>
      <c r="B4895" s="561" t="s">
        <v>3413</v>
      </c>
      <c r="C4895" s="561" t="s">
        <v>4767</v>
      </c>
      <c r="D4895" s="561" t="s">
        <v>4768</v>
      </c>
      <c r="E4895" s="562" t="s">
        <v>22</v>
      </c>
      <c r="F4895" s="561" t="s">
        <v>22</v>
      </c>
      <c r="G4895" s="561" t="s">
        <v>32133</v>
      </c>
      <c r="H4895" s="561" t="s">
        <v>4853</v>
      </c>
      <c r="I4895" s="561" t="s">
        <v>23270</v>
      </c>
      <c r="J4895" s="561" t="s">
        <v>24</v>
      </c>
      <c r="K4895" s="562" t="s">
        <v>32134</v>
      </c>
      <c r="L4895" s="561" t="s">
        <v>25</v>
      </c>
    </row>
    <row r="4896" spans="1:12" x14ac:dyDescent="0.25">
      <c r="A4896" s="561" t="s">
        <v>3412</v>
      </c>
      <c r="B4896" s="561" t="s">
        <v>3413</v>
      </c>
      <c r="C4896" s="561" t="s">
        <v>4767</v>
      </c>
      <c r="D4896" s="561" t="s">
        <v>4768</v>
      </c>
      <c r="E4896" s="562" t="s">
        <v>22</v>
      </c>
      <c r="F4896" s="561" t="s">
        <v>22</v>
      </c>
      <c r="G4896" s="561" t="s">
        <v>32135</v>
      </c>
      <c r="H4896" s="561" t="s">
        <v>4854</v>
      </c>
      <c r="I4896" s="561" t="s">
        <v>23270</v>
      </c>
      <c r="J4896" s="561" t="s">
        <v>24</v>
      </c>
      <c r="K4896" s="562" t="s">
        <v>32136</v>
      </c>
      <c r="L4896" s="561" t="s">
        <v>25</v>
      </c>
    </row>
    <row r="4897" spans="1:12" x14ac:dyDescent="0.25">
      <c r="A4897" s="561" t="s">
        <v>3412</v>
      </c>
      <c r="B4897" s="561" t="s">
        <v>3413</v>
      </c>
      <c r="C4897" s="561" t="s">
        <v>4767</v>
      </c>
      <c r="D4897" s="561" t="s">
        <v>4768</v>
      </c>
      <c r="E4897" s="562" t="s">
        <v>22</v>
      </c>
      <c r="F4897" s="561" t="s">
        <v>22</v>
      </c>
      <c r="G4897" s="561" t="s">
        <v>32137</v>
      </c>
      <c r="H4897" s="561" t="s">
        <v>32138</v>
      </c>
      <c r="I4897" s="561" t="s">
        <v>23270</v>
      </c>
      <c r="J4897" s="561" t="s">
        <v>24</v>
      </c>
      <c r="K4897" s="562" t="s">
        <v>32139</v>
      </c>
      <c r="L4897" s="561" t="s">
        <v>25</v>
      </c>
    </row>
    <row r="4898" spans="1:12" x14ac:dyDescent="0.25">
      <c r="A4898" s="561" t="s">
        <v>3412</v>
      </c>
      <c r="B4898" s="561" t="s">
        <v>3413</v>
      </c>
      <c r="C4898" s="561" t="s">
        <v>4767</v>
      </c>
      <c r="D4898" s="561" t="s">
        <v>4768</v>
      </c>
      <c r="E4898" s="562" t="s">
        <v>22</v>
      </c>
      <c r="F4898" s="561" t="s">
        <v>22</v>
      </c>
      <c r="G4898" s="561" t="s">
        <v>32140</v>
      </c>
      <c r="H4898" s="561" t="s">
        <v>4855</v>
      </c>
      <c r="I4898" s="561" t="s">
        <v>23270</v>
      </c>
      <c r="J4898" s="561" t="s">
        <v>24</v>
      </c>
      <c r="K4898" s="562" t="s">
        <v>32141</v>
      </c>
      <c r="L4898" s="561" t="s">
        <v>25</v>
      </c>
    </row>
    <row r="4899" spans="1:12" x14ac:dyDescent="0.25">
      <c r="A4899" s="561" t="s">
        <v>3412</v>
      </c>
      <c r="B4899" s="561" t="s">
        <v>3413</v>
      </c>
      <c r="C4899" s="561" t="s">
        <v>4767</v>
      </c>
      <c r="D4899" s="561" t="s">
        <v>4768</v>
      </c>
      <c r="E4899" s="562" t="s">
        <v>22</v>
      </c>
      <c r="F4899" s="561" t="s">
        <v>22</v>
      </c>
      <c r="G4899" s="561" t="s">
        <v>32142</v>
      </c>
      <c r="H4899" s="561" t="s">
        <v>4856</v>
      </c>
      <c r="I4899" s="561" t="s">
        <v>23270</v>
      </c>
      <c r="J4899" s="561" t="s">
        <v>326</v>
      </c>
      <c r="K4899" s="562" t="s">
        <v>32125</v>
      </c>
      <c r="L4899" s="561" t="s">
        <v>25</v>
      </c>
    </row>
    <row r="4900" spans="1:12" x14ac:dyDescent="0.25">
      <c r="A4900" s="561" t="s">
        <v>3412</v>
      </c>
      <c r="B4900" s="561" t="s">
        <v>3413</v>
      </c>
      <c r="C4900" s="561" t="s">
        <v>4767</v>
      </c>
      <c r="D4900" s="561" t="s">
        <v>4768</v>
      </c>
      <c r="E4900" s="562" t="s">
        <v>22</v>
      </c>
      <c r="F4900" s="561" t="s">
        <v>22</v>
      </c>
      <c r="G4900" s="561" t="s">
        <v>32143</v>
      </c>
      <c r="H4900" s="561" t="s">
        <v>4857</v>
      </c>
      <c r="I4900" s="561" t="s">
        <v>23270</v>
      </c>
      <c r="J4900" s="561" t="s">
        <v>24</v>
      </c>
      <c r="K4900" s="562" t="s">
        <v>1212</v>
      </c>
      <c r="L4900" s="561" t="s">
        <v>25</v>
      </c>
    </row>
    <row r="4901" spans="1:12" x14ac:dyDescent="0.25">
      <c r="A4901" s="561" t="s">
        <v>3412</v>
      </c>
      <c r="B4901" s="561" t="s">
        <v>3413</v>
      </c>
      <c r="C4901" s="561" t="s">
        <v>4767</v>
      </c>
      <c r="D4901" s="561" t="s">
        <v>4768</v>
      </c>
      <c r="E4901" s="562" t="s">
        <v>22</v>
      </c>
      <c r="F4901" s="561" t="s">
        <v>22</v>
      </c>
      <c r="G4901" s="561" t="s">
        <v>32144</v>
      </c>
      <c r="H4901" s="561" t="s">
        <v>4859</v>
      </c>
      <c r="I4901" s="561" t="s">
        <v>23270</v>
      </c>
      <c r="J4901" s="561" t="s">
        <v>24</v>
      </c>
      <c r="K4901" s="562" t="s">
        <v>32145</v>
      </c>
      <c r="L4901" s="561" t="s">
        <v>25</v>
      </c>
    </row>
    <row r="4902" spans="1:12" x14ac:dyDescent="0.25">
      <c r="A4902" s="561" t="s">
        <v>3412</v>
      </c>
      <c r="B4902" s="561" t="s">
        <v>3413</v>
      </c>
      <c r="C4902" s="561" t="s">
        <v>4767</v>
      </c>
      <c r="D4902" s="561" t="s">
        <v>4768</v>
      </c>
      <c r="E4902" s="562" t="s">
        <v>22</v>
      </c>
      <c r="F4902" s="561" t="s">
        <v>22</v>
      </c>
      <c r="G4902" s="561" t="s">
        <v>32146</v>
      </c>
      <c r="H4902" s="561" t="s">
        <v>4860</v>
      </c>
      <c r="I4902" s="561" t="s">
        <v>23270</v>
      </c>
      <c r="J4902" s="561" t="s">
        <v>7063</v>
      </c>
      <c r="K4902" s="562" t="s">
        <v>32147</v>
      </c>
      <c r="L4902" s="561" t="s">
        <v>25</v>
      </c>
    </row>
    <row r="4903" spans="1:12" x14ac:dyDescent="0.25">
      <c r="A4903" s="561" t="s">
        <v>3412</v>
      </c>
      <c r="B4903" s="561" t="s">
        <v>3413</v>
      </c>
      <c r="C4903" s="561" t="s">
        <v>4767</v>
      </c>
      <c r="D4903" s="561" t="s">
        <v>4768</v>
      </c>
      <c r="E4903" s="562" t="s">
        <v>22</v>
      </c>
      <c r="F4903" s="561" t="s">
        <v>22</v>
      </c>
      <c r="G4903" s="561" t="s">
        <v>32148</v>
      </c>
      <c r="H4903" s="561" t="s">
        <v>32149</v>
      </c>
      <c r="I4903" s="561" t="s">
        <v>23270</v>
      </c>
      <c r="J4903" s="561" t="s">
        <v>7063</v>
      </c>
      <c r="K4903" s="562" t="s">
        <v>32150</v>
      </c>
      <c r="L4903" s="561" t="s">
        <v>25</v>
      </c>
    </row>
    <row r="4904" spans="1:12" x14ac:dyDescent="0.25">
      <c r="A4904" s="561" t="s">
        <v>3412</v>
      </c>
      <c r="B4904" s="561" t="s">
        <v>3413</v>
      </c>
      <c r="C4904" s="561" t="s">
        <v>4767</v>
      </c>
      <c r="D4904" s="561" t="s">
        <v>4768</v>
      </c>
      <c r="E4904" s="562" t="s">
        <v>22</v>
      </c>
      <c r="F4904" s="561" t="s">
        <v>22</v>
      </c>
      <c r="G4904" s="561" t="s">
        <v>32151</v>
      </c>
      <c r="H4904" s="561" t="s">
        <v>4861</v>
      </c>
      <c r="I4904" s="561" t="s">
        <v>23270</v>
      </c>
      <c r="J4904" s="561" t="s">
        <v>326</v>
      </c>
      <c r="K4904" s="562" t="s">
        <v>32152</v>
      </c>
      <c r="L4904" s="561" t="s">
        <v>25</v>
      </c>
    </row>
    <row r="4905" spans="1:12" x14ac:dyDescent="0.25">
      <c r="A4905" s="561" t="s">
        <v>3412</v>
      </c>
      <c r="B4905" s="561" t="s">
        <v>3413</v>
      </c>
      <c r="C4905" s="561" t="s">
        <v>4767</v>
      </c>
      <c r="D4905" s="561" t="s">
        <v>4768</v>
      </c>
      <c r="E4905" s="562" t="s">
        <v>22</v>
      </c>
      <c r="F4905" s="561" t="s">
        <v>22</v>
      </c>
      <c r="G4905" s="561" t="s">
        <v>32153</v>
      </c>
      <c r="H4905" s="561" t="s">
        <v>4862</v>
      </c>
      <c r="I4905" s="561" t="s">
        <v>23270</v>
      </c>
      <c r="J4905" s="561" t="s">
        <v>7063</v>
      </c>
      <c r="K4905" s="562" t="s">
        <v>7697</v>
      </c>
      <c r="L4905" s="561" t="s">
        <v>25</v>
      </c>
    </row>
    <row r="4906" spans="1:12" x14ac:dyDescent="0.25">
      <c r="A4906" s="561" t="s">
        <v>3412</v>
      </c>
      <c r="B4906" s="561" t="s">
        <v>3413</v>
      </c>
      <c r="C4906" s="561" t="s">
        <v>4767</v>
      </c>
      <c r="D4906" s="561" t="s">
        <v>4768</v>
      </c>
      <c r="E4906" s="562" t="s">
        <v>22</v>
      </c>
      <c r="F4906" s="561" t="s">
        <v>22</v>
      </c>
      <c r="G4906" s="561" t="s">
        <v>32154</v>
      </c>
      <c r="H4906" s="561" t="s">
        <v>4863</v>
      </c>
      <c r="I4906" s="561" t="s">
        <v>23270</v>
      </c>
      <c r="J4906" s="561" t="s">
        <v>7063</v>
      </c>
      <c r="K4906" s="562" t="s">
        <v>32155</v>
      </c>
      <c r="L4906" s="561" t="s">
        <v>25</v>
      </c>
    </row>
    <row r="4907" spans="1:12" x14ac:dyDescent="0.25">
      <c r="A4907" s="561" t="s">
        <v>3412</v>
      </c>
      <c r="B4907" s="561" t="s">
        <v>3413</v>
      </c>
      <c r="C4907" s="561" t="s">
        <v>4767</v>
      </c>
      <c r="D4907" s="561" t="s">
        <v>4768</v>
      </c>
      <c r="E4907" s="562" t="s">
        <v>22</v>
      </c>
      <c r="F4907" s="561" t="s">
        <v>22</v>
      </c>
      <c r="G4907" s="561" t="s">
        <v>32156</v>
      </c>
      <c r="H4907" s="561" t="s">
        <v>4864</v>
      </c>
      <c r="I4907" s="561" t="s">
        <v>23270</v>
      </c>
      <c r="J4907" s="561" t="s">
        <v>7063</v>
      </c>
      <c r="K4907" s="562" t="s">
        <v>32157</v>
      </c>
      <c r="L4907" s="561" t="s">
        <v>25</v>
      </c>
    </row>
    <row r="4908" spans="1:12" x14ac:dyDescent="0.25">
      <c r="A4908" s="561" t="s">
        <v>3412</v>
      </c>
      <c r="B4908" s="561" t="s">
        <v>3413</v>
      </c>
      <c r="C4908" s="561" t="s">
        <v>4767</v>
      </c>
      <c r="D4908" s="561" t="s">
        <v>4768</v>
      </c>
      <c r="E4908" s="562" t="s">
        <v>22</v>
      </c>
      <c r="F4908" s="561" t="s">
        <v>22</v>
      </c>
      <c r="G4908" s="561" t="s">
        <v>32158</v>
      </c>
      <c r="H4908" s="561" t="s">
        <v>4865</v>
      </c>
      <c r="I4908" s="561" t="s">
        <v>23270</v>
      </c>
      <c r="J4908" s="561" t="s">
        <v>7063</v>
      </c>
      <c r="K4908" s="562" t="s">
        <v>32159</v>
      </c>
      <c r="L4908" s="561" t="s">
        <v>25</v>
      </c>
    </row>
    <row r="4909" spans="1:12" x14ac:dyDescent="0.25">
      <c r="A4909" s="561" t="s">
        <v>3412</v>
      </c>
      <c r="B4909" s="561" t="s">
        <v>3413</v>
      </c>
      <c r="C4909" s="561" t="s">
        <v>4767</v>
      </c>
      <c r="D4909" s="561" t="s">
        <v>4768</v>
      </c>
      <c r="E4909" s="562" t="s">
        <v>22</v>
      </c>
      <c r="F4909" s="561" t="s">
        <v>22</v>
      </c>
      <c r="G4909" s="561" t="s">
        <v>32160</v>
      </c>
      <c r="H4909" s="561" t="s">
        <v>4866</v>
      </c>
      <c r="I4909" s="561" t="s">
        <v>23270</v>
      </c>
      <c r="J4909" s="561" t="s">
        <v>7063</v>
      </c>
      <c r="K4909" s="562" t="s">
        <v>32161</v>
      </c>
      <c r="L4909" s="561" t="s">
        <v>25</v>
      </c>
    </row>
    <row r="4910" spans="1:12" x14ac:dyDescent="0.25">
      <c r="A4910" s="561" t="s">
        <v>3412</v>
      </c>
      <c r="B4910" s="561" t="s">
        <v>3413</v>
      </c>
      <c r="C4910" s="561" t="s">
        <v>4767</v>
      </c>
      <c r="D4910" s="561" t="s">
        <v>4768</v>
      </c>
      <c r="E4910" s="562" t="s">
        <v>22</v>
      </c>
      <c r="F4910" s="561" t="s">
        <v>22</v>
      </c>
      <c r="G4910" s="561" t="s">
        <v>32162</v>
      </c>
      <c r="H4910" s="561" t="s">
        <v>4867</v>
      </c>
      <c r="I4910" s="561" t="s">
        <v>23270</v>
      </c>
      <c r="J4910" s="561" t="s">
        <v>7063</v>
      </c>
      <c r="K4910" s="562" t="s">
        <v>32163</v>
      </c>
      <c r="L4910" s="561" t="s">
        <v>25</v>
      </c>
    </row>
    <row r="4911" spans="1:12" x14ac:dyDescent="0.25">
      <c r="A4911" s="561" t="s">
        <v>3412</v>
      </c>
      <c r="B4911" s="561" t="s">
        <v>3413</v>
      </c>
      <c r="C4911" s="561" t="s">
        <v>4767</v>
      </c>
      <c r="D4911" s="561" t="s">
        <v>4768</v>
      </c>
      <c r="E4911" s="562" t="s">
        <v>22</v>
      </c>
      <c r="F4911" s="561" t="s">
        <v>22</v>
      </c>
      <c r="G4911" s="561" t="s">
        <v>32164</v>
      </c>
      <c r="H4911" s="561" t="s">
        <v>4868</v>
      </c>
      <c r="I4911" s="561" t="s">
        <v>23270</v>
      </c>
      <c r="J4911" s="561" t="s">
        <v>7063</v>
      </c>
      <c r="K4911" s="562" t="s">
        <v>32165</v>
      </c>
      <c r="L4911" s="561" t="s">
        <v>25</v>
      </c>
    </row>
    <row r="4912" spans="1:12" x14ac:dyDescent="0.25">
      <c r="A4912" s="561" t="s">
        <v>3412</v>
      </c>
      <c r="B4912" s="561" t="s">
        <v>3413</v>
      </c>
      <c r="C4912" s="561" t="s">
        <v>4767</v>
      </c>
      <c r="D4912" s="561" t="s">
        <v>4768</v>
      </c>
      <c r="E4912" s="562" t="s">
        <v>22</v>
      </c>
      <c r="F4912" s="561" t="s">
        <v>22</v>
      </c>
      <c r="G4912" s="561" t="s">
        <v>32166</v>
      </c>
      <c r="H4912" s="561" t="s">
        <v>4869</v>
      </c>
      <c r="I4912" s="561" t="s">
        <v>23270</v>
      </c>
      <c r="J4912" s="561" t="s">
        <v>7063</v>
      </c>
      <c r="K4912" s="562" t="s">
        <v>32167</v>
      </c>
      <c r="L4912" s="561" t="s">
        <v>25</v>
      </c>
    </row>
    <row r="4913" spans="1:12" x14ac:dyDescent="0.25">
      <c r="A4913" s="561" t="s">
        <v>3412</v>
      </c>
      <c r="B4913" s="561" t="s">
        <v>3413</v>
      </c>
      <c r="C4913" s="561" t="s">
        <v>4767</v>
      </c>
      <c r="D4913" s="561" t="s">
        <v>4768</v>
      </c>
      <c r="E4913" s="562" t="s">
        <v>22</v>
      </c>
      <c r="F4913" s="561" t="s">
        <v>22</v>
      </c>
      <c r="G4913" s="561" t="s">
        <v>32168</v>
      </c>
      <c r="H4913" s="561" t="s">
        <v>4870</v>
      </c>
      <c r="I4913" s="561" t="s">
        <v>23270</v>
      </c>
      <c r="J4913" s="561" t="s">
        <v>7063</v>
      </c>
      <c r="K4913" s="562" t="s">
        <v>32169</v>
      </c>
      <c r="L4913" s="561" t="s">
        <v>25</v>
      </c>
    </row>
    <row r="4914" spans="1:12" x14ac:dyDescent="0.25">
      <c r="A4914" s="561" t="s">
        <v>3412</v>
      </c>
      <c r="B4914" s="561" t="s">
        <v>3413</v>
      </c>
      <c r="C4914" s="561" t="s">
        <v>4767</v>
      </c>
      <c r="D4914" s="561" t="s">
        <v>4768</v>
      </c>
      <c r="E4914" s="562" t="s">
        <v>22</v>
      </c>
      <c r="F4914" s="561" t="s">
        <v>22</v>
      </c>
      <c r="G4914" s="561" t="s">
        <v>32170</v>
      </c>
      <c r="H4914" s="561" t="s">
        <v>4871</v>
      </c>
      <c r="I4914" s="561" t="s">
        <v>23270</v>
      </c>
      <c r="J4914" s="561" t="s">
        <v>7063</v>
      </c>
      <c r="K4914" s="562" t="s">
        <v>32171</v>
      </c>
      <c r="L4914" s="561" t="s">
        <v>25</v>
      </c>
    </row>
    <row r="4915" spans="1:12" x14ac:dyDescent="0.25">
      <c r="A4915" s="561" t="s">
        <v>3412</v>
      </c>
      <c r="B4915" s="561" t="s">
        <v>3413</v>
      </c>
      <c r="C4915" s="561" t="s">
        <v>4767</v>
      </c>
      <c r="D4915" s="561" t="s">
        <v>4768</v>
      </c>
      <c r="E4915" s="562" t="s">
        <v>22</v>
      </c>
      <c r="F4915" s="561" t="s">
        <v>22</v>
      </c>
      <c r="G4915" s="561" t="s">
        <v>32172</v>
      </c>
      <c r="H4915" s="561" t="s">
        <v>4872</v>
      </c>
      <c r="I4915" s="561" t="s">
        <v>23270</v>
      </c>
      <c r="J4915" s="561" t="s">
        <v>7063</v>
      </c>
      <c r="K4915" s="562" t="s">
        <v>32173</v>
      </c>
      <c r="L4915" s="561" t="s">
        <v>25</v>
      </c>
    </row>
    <row r="4916" spans="1:12" x14ac:dyDescent="0.25">
      <c r="A4916" s="561" t="s">
        <v>3412</v>
      </c>
      <c r="B4916" s="561" t="s">
        <v>3413</v>
      </c>
      <c r="C4916" s="561" t="s">
        <v>4767</v>
      </c>
      <c r="D4916" s="561" t="s">
        <v>4768</v>
      </c>
      <c r="E4916" s="562" t="s">
        <v>22</v>
      </c>
      <c r="F4916" s="561" t="s">
        <v>22</v>
      </c>
      <c r="G4916" s="561" t="s">
        <v>32174</v>
      </c>
      <c r="H4916" s="561" t="s">
        <v>4873</v>
      </c>
      <c r="I4916" s="561" t="s">
        <v>23270</v>
      </c>
      <c r="J4916" s="561" t="s">
        <v>7063</v>
      </c>
      <c r="K4916" s="562" t="s">
        <v>32175</v>
      </c>
      <c r="L4916" s="561" t="s">
        <v>25</v>
      </c>
    </row>
    <row r="4917" spans="1:12" x14ac:dyDescent="0.25">
      <c r="A4917" s="561" t="s">
        <v>3412</v>
      </c>
      <c r="B4917" s="561" t="s">
        <v>3413</v>
      </c>
      <c r="C4917" s="561" t="s">
        <v>4767</v>
      </c>
      <c r="D4917" s="561" t="s">
        <v>4768</v>
      </c>
      <c r="E4917" s="562" t="s">
        <v>22</v>
      </c>
      <c r="F4917" s="561" t="s">
        <v>22</v>
      </c>
      <c r="G4917" s="561" t="s">
        <v>32176</v>
      </c>
      <c r="H4917" s="561" t="s">
        <v>4874</v>
      </c>
      <c r="I4917" s="561" t="s">
        <v>23270</v>
      </c>
      <c r="J4917" s="561" t="s">
        <v>7063</v>
      </c>
      <c r="K4917" s="562" t="s">
        <v>32177</v>
      </c>
      <c r="L4917" s="561" t="s">
        <v>25</v>
      </c>
    </row>
    <row r="4918" spans="1:12" x14ac:dyDescent="0.25">
      <c r="A4918" s="561" t="s">
        <v>3412</v>
      </c>
      <c r="B4918" s="561" t="s">
        <v>3413</v>
      </c>
      <c r="C4918" s="561" t="s">
        <v>4767</v>
      </c>
      <c r="D4918" s="561" t="s">
        <v>4768</v>
      </c>
      <c r="E4918" s="562" t="s">
        <v>22</v>
      </c>
      <c r="F4918" s="561" t="s">
        <v>22</v>
      </c>
      <c r="G4918" s="561" t="s">
        <v>32178</v>
      </c>
      <c r="H4918" s="561" t="s">
        <v>4875</v>
      </c>
      <c r="I4918" s="561" t="s">
        <v>23270</v>
      </c>
      <c r="J4918" s="561" t="s">
        <v>7063</v>
      </c>
      <c r="K4918" s="562" t="s">
        <v>32163</v>
      </c>
      <c r="L4918" s="561" t="s">
        <v>25</v>
      </c>
    </row>
    <row r="4919" spans="1:12" x14ac:dyDescent="0.25">
      <c r="A4919" s="561" t="s">
        <v>3412</v>
      </c>
      <c r="B4919" s="561" t="s">
        <v>3413</v>
      </c>
      <c r="C4919" s="561" t="s">
        <v>4767</v>
      </c>
      <c r="D4919" s="561" t="s">
        <v>4768</v>
      </c>
      <c r="E4919" s="562" t="s">
        <v>22</v>
      </c>
      <c r="F4919" s="561" t="s">
        <v>22</v>
      </c>
      <c r="G4919" s="561" t="s">
        <v>32179</v>
      </c>
      <c r="H4919" s="561" t="s">
        <v>4876</v>
      </c>
      <c r="I4919" s="561" t="s">
        <v>23270</v>
      </c>
      <c r="J4919" s="561" t="s">
        <v>7063</v>
      </c>
      <c r="K4919" s="562" t="s">
        <v>32180</v>
      </c>
      <c r="L4919" s="561" t="s">
        <v>25</v>
      </c>
    </row>
    <row r="4920" spans="1:12" x14ac:dyDescent="0.25">
      <c r="A4920" s="561" t="s">
        <v>3412</v>
      </c>
      <c r="B4920" s="561" t="s">
        <v>3413</v>
      </c>
      <c r="C4920" s="561" t="s">
        <v>4767</v>
      </c>
      <c r="D4920" s="561" t="s">
        <v>4768</v>
      </c>
      <c r="E4920" s="562" t="s">
        <v>22</v>
      </c>
      <c r="F4920" s="561" t="s">
        <v>22</v>
      </c>
      <c r="G4920" s="561" t="s">
        <v>32181</v>
      </c>
      <c r="H4920" s="561" t="s">
        <v>32182</v>
      </c>
      <c r="I4920" s="561" t="s">
        <v>23270</v>
      </c>
      <c r="J4920" s="561" t="s">
        <v>7063</v>
      </c>
      <c r="K4920" s="562" t="s">
        <v>32183</v>
      </c>
      <c r="L4920" s="561" t="s">
        <v>25</v>
      </c>
    </row>
    <row r="4921" spans="1:12" x14ac:dyDescent="0.25">
      <c r="A4921" s="561" t="s">
        <v>3412</v>
      </c>
      <c r="B4921" s="561" t="s">
        <v>3413</v>
      </c>
      <c r="C4921" s="561" t="s">
        <v>4877</v>
      </c>
      <c r="D4921" s="561" t="s">
        <v>4878</v>
      </c>
      <c r="E4921" s="562" t="s">
        <v>22</v>
      </c>
      <c r="F4921" s="561" t="s">
        <v>22</v>
      </c>
      <c r="G4921" s="561" t="s">
        <v>32184</v>
      </c>
      <c r="H4921" s="561" t="s">
        <v>32185</v>
      </c>
      <c r="I4921" s="561" t="s">
        <v>23270</v>
      </c>
      <c r="J4921" s="561" t="s">
        <v>7063</v>
      </c>
      <c r="K4921" s="562" t="s">
        <v>32186</v>
      </c>
      <c r="L4921" s="561" t="s">
        <v>25</v>
      </c>
    </row>
    <row r="4922" spans="1:12" x14ac:dyDescent="0.25">
      <c r="A4922" s="561" t="s">
        <v>3412</v>
      </c>
      <c r="B4922" s="561" t="s">
        <v>3413</v>
      </c>
      <c r="C4922" s="561" t="s">
        <v>4877</v>
      </c>
      <c r="D4922" s="561" t="s">
        <v>4878</v>
      </c>
      <c r="E4922" s="562" t="s">
        <v>22</v>
      </c>
      <c r="F4922" s="561" t="s">
        <v>22</v>
      </c>
      <c r="G4922" s="561" t="s">
        <v>32187</v>
      </c>
      <c r="H4922" s="561" t="s">
        <v>32188</v>
      </c>
      <c r="I4922" s="561" t="s">
        <v>23270</v>
      </c>
      <c r="J4922" s="561" t="s">
        <v>7063</v>
      </c>
      <c r="K4922" s="562" t="s">
        <v>32189</v>
      </c>
      <c r="L4922" s="561" t="s">
        <v>25</v>
      </c>
    </row>
    <row r="4923" spans="1:12" x14ac:dyDescent="0.25">
      <c r="A4923" s="561" t="s">
        <v>3412</v>
      </c>
      <c r="B4923" s="561" t="s">
        <v>3413</v>
      </c>
      <c r="C4923" s="561" t="s">
        <v>4877</v>
      </c>
      <c r="D4923" s="561" t="s">
        <v>4878</v>
      </c>
      <c r="E4923" s="562" t="s">
        <v>22</v>
      </c>
      <c r="F4923" s="561" t="s">
        <v>22</v>
      </c>
      <c r="G4923" s="561" t="s">
        <v>32190</v>
      </c>
      <c r="H4923" s="561" t="s">
        <v>32191</v>
      </c>
      <c r="I4923" s="561" t="s">
        <v>23270</v>
      </c>
      <c r="J4923" s="561" t="s">
        <v>7063</v>
      </c>
      <c r="K4923" s="562" t="s">
        <v>32192</v>
      </c>
      <c r="L4923" s="561" t="s">
        <v>25</v>
      </c>
    </row>
    <row r="4924" spans="1:12" x14ac:dyDescent="0.25">
      <c r="A4924" s="561" t="s">
        <v>3412</v>
      </c>
      <c r="B4924" s="561" t="s">
        <v>3413</v>
      </c>
      <c r="C4924" s="561" t="s">
        <v>4877</v>
      </c>
      <c r="D4924" s="561" t="s">
        <v>4878</v>
      </c>
      <c r="E4924" s="562" t="s">
        <v>22</v>
      </c>
      <c r="F4924" s="561" t="s">
        <v>22</v>
      </c>
      <c r="G4924" s="561" t="s">
        <v>32193</v>
      </c>
      <c r="H4924" s="561" t="s">
        <v>32194</v>
      </c>
      <c r="I4924" s="561" t="s">
        <v>23270</v>
      </c>
      <c r="J4924" s="561" t="s">
        <v>7063</v>
      </c>
      <c r="K4924" s="562" t="s">
        <v>32195</v>
      </c>
      <c r="L4924" s="561" t="s">
        <v>25</v>
      </c>
    </row>
    <row r="4925" spans="1:12" x14ac:dyDescent="0.25">
      <c r="A4925" s="561" t="s">
        <v>3412</v>
      </c>
      <c r="B4925" s="561" t="s">
        <v>3413</v>
      </c>
      <c r="C4925" s="561" t="s">
        <v>4877</v>
      </c>
      <c r="D4925" s="561" t="s">
        <v>4878</v>
      </c>
      <c r="E4925" s="562" t="s">
        <v>22</v>
      </c>
      <c r="F4925" s="561" t="s">
        <v>22</v>
      </c>
      <c r="G4925" s="561" t="s">
        <v>32196</v>
      </c>
      <c r="H4925" s="561" t="s">
        <v>32197</v>
      </c>
      <c r="I4925" s="561" t="s">
        <v>23270</v>
      </c>
      <c r="J4925" s="561" t="s">
        <v>7063</v>
      </c>
      <c r="K4925" s="562" t="s">
        <v>32198</v>
      </c>
      <c r="L4925" s="561" t="s">
        <v>25</v>
      </c>
    </row>
    <row r="4926" spans="1:12" x14ac:dyDescent="0.25">
      <c r="A4926" s="561" t="s">
        <v>3412</v>
      </c>
      <c r="B4926" s="561" t="s">
        <v>3413</v>
      </c>
      <c r="C4926" s="561" t="s">
        <v>4877</v>
      </c>
      <c r="D4926" s="561" t="s">
        <v>4878</v>
      </c>
      <c r="E4926" s="562" t="s">
        <v>22</v>
      </c>
      <c r="F4926" s="561" t="s">
        <v>22</v>
      </c>
      <c r="G4926" s="561" t="s">
        <v>32199</v>
      </c>
      <c r="H4926" s="561" t="s">
        <v>32200</v>
      </c>
      <c r="I4926" s="561" t="s">
        <v>23270</v>
      </c>
      <c r="J4926" s="561" t="s">
        <v>7063</v>
      </c>
      <c r="K4926" s="562" t="s">
        <v>32201</v>
      </c>
      <c r="L4926" s="561" t="s">
        <v>25</v>
      </c>
    </row>
    <row r="4927" spans="1:12" x14ac:dyDescent="0.25">
      <c r="A4927" s="561" t="s">
        <v>3412</v>
      </c>
      <c r="B4927" s="561" t="s">
        <v>3413</v>
      </c>
      <c r="C4927" s="561" t="s">
        <v>4877</v>
      </c>
      <c r="D4927" s="561" t="s">
        <v>4878</v>
      </c>
      <c r="E4927" s="562" t="s">
        <v>22</v>
      </c>
      <c r="F4927" s="561" t="s">
        <v>22</v>
      </c>
      <c r="G4927" s="561" t="s">
        <v>32202</v>
      </c>
      <c r="H4927" s="561" t="s">
        <v>32203</v>
      </c>
      <c r="I4927" s="561" t="s">
        <v>23270</v>
      </c>
      <c r="J4927" s="561" t="s">
        <v>7063</v>
      </c>
      <c r="K4927" s="562" t="s">
        <v>32204</v>
      </c>
      <c r="L4927" s="561" t="s">
        <v>25</v>
      </c>
    </row>
    <row r="4928" spans="1:12" x14ac:dyDescent="0.25">
      <c r="A4928" s="561" t="s">
        <v>3412</v>
      </c>
      <c r="B4928" s="561" t="s">
        <v>3413</v>
      </c>
      <c r="C4928" s="561" t="s">
        <v>4877</v>
      </c>
      <c r="D4928" s="561" t="s">
        <v>4878</v>
      </c>
      <c r="E4928" s="562" t="s">
        <v>22</v>
      </c>
      <c r="F4928" s="561" t="s">
        <v>22</v>
      </c>
      <c r="G4928" s="561" t="s">
        <v>32205</v>
      </c>
      <c r="H4928" s="561" t="s">
        <v>32206</v>
      </c>
      <c r="I4928" s="561" t="s">
        <v>23270</v>
      </c>
      <c r="J4928" s="561" t="s">
        <v>7063</v>
      </c>
      <c r="K4928" s="562" t="s">
        <v>32207</v>
      </c>
      <c r="L4928" s="561" t="s">
        <v>25</v>
      </c>
    </row>
    <row r="4929" spans="1:12" x14ac:dyDescent="0.25">
      <c r="A4929" s="561" t="s">
        <v>3412</v>
      </c>
      <c r="B4929" s="561" t="s">
        <v>3413</v>
      </c>
      <c r="C4929" s="561" t="s">
        <v>4877</v>
      </c>
      <c r="D4929" s="561" t="s">
        <v>4878</v>
      </c>
      <c r="E4929" s="562" t="s">
        <v>22</v>
      </c>
      <c r="F4929" s="561" t="s">
        <v>22</v>
      </c>
      <c r="G4929" s="561" t="s">
        <v>32208</v>
      </c>
      <c r="H4929" s="561" t="s">
        <v>32209</v>
      </c>
      <c r="I4929" s="561" t="s">
        <v>23270</v>
      </c>
      <c r="J4929" s="561" t="s">
        <v>7063</v>
      </c>
      <c r="K4929" s="562" t="s">
        <v>32210</v>
      </c>
      <c r="L4929" s="561" t="s">
        <v>25</v>
      </c>
    </row>
    <row r="4930" spans="1:12" x14ac:dyDescent="0.25">
      <c r="A4930" s="561" t="s">
        <v>3412</v>
      </c>
      <c r="B4930" s="561" t="s">
        <v>3413</v>
      </c>
      <c r="C4930" s="561" t="s">
        <v>4877</v>
      </c>
      <c r="D4930" s="561" t="s">
        <v>4878</v>
      </c>
      <c r="E4930" s="562" t="s">
        <v>22</v>
      </c>
      <c r="F4930" s="561" t="s">
        <v>22</v>
      </c>
      <c r="G4930" s="561" t="s">
        <v>32211</v>
      </c>
      <c r="H4930" s="561" t="s">
        <v>32212</v>
      </c>
      <c r="I4930" s="561" t="s">
        <v>23270</v>
      </c>
      <c r="J4930" s="561" t="s">
        <v>7063</v>
      </c>
      <c r="K4930" s="562" t="s">
        <v>32213</v>
      </c>
      <c r="L4930" s="561" t="s">
        <v>25</v>
      </c>
    </row>
    <row r="4931" spans="1:12" x14ac:dyDescent="0.25">
      <c r="A4931" s="561" t="s">
        <v>3412</v>
      </c>
      <c r="B4931" s="561" t="s">
        <v>3413</v>
      </c>
      <c r="C4931" s="561" t="s">
        <v>4877</v>
      </c>
      <c r="D4931" s="561" t="s">
        <v>4878</v>
      </c>
      <c r="E4931" s="562" t="s">
        <v>22</v>
      </c>
      <c r="F4931" s="561" t="s">
        <v>22</v>
      </c>
      <c r="G4931" s="561" t="s">
        <v>32214</v>
      </c>
      <c r="H4931" s="561" t="s">
        <v>32215</v>
      </c>
      <c r="I4931" s="561" t="s">
        <v>23270</v>
      </c>
      <c r="J4931" s="561" t="s">
        <v>7063</v>
      </c>
      <c r="K4931" s="562" t="s">
        <v>32216</v>
      </c>
      <c r="L4931" s="561" t="s">
        <v>25</v>
      </c>
    </row>
    <row r="4932" spans="1:12" x14ac:dyDescent="0.25">
      <c r="A4932" s="561" t="s">
        <v>3412</v>
      </c>
      <c r="B4932" s="561" t="s">
        <v>3413</v>
      </c>
      <c r="C4932" s="561" t="s">
        <v>4877</v>
      </c>
      <c r="D4932" s="561" t="s">
        <v>4878</v>
      </c>
      <c r="E4932" s="562" t="s">
        <v>22</v>
      </c>
      <c r="F4932" s="561" t="s">
        <v>22</v>
      </c>
      <c r="G4932" s="561" t="s">
        <v>32217</v>
      </c>
      <c r="H4932" s="561" t="s">
        <v>32218</v>
      </c>
      <c r="I4932" s="561" t="s">
        <v>23270</v>
      </c>
      <c r="J4932" s="561" t="s">
        <v>7063</v>
      </c>
      <c r="K4932" s="562" t="s">
        <v>32219</v>
      </c>
      <c r="L4932" s="561" t="s">
        <v>25</v>
      </c>
    </row>
    <row r="4933" spans="1:12" x14ac:dyDescent="0.25">
      <c r="A4933" s="561" t="s">
        <v>3412</v>
      </c>
      <c r="B4933" s="561" t="s">
        <v>3413</v>
      </c>
      <c r="C4933" s="561" t="s">
        <v>4877</v>
      </c>
      <c r="D4933" s="561" t="s">
        <v>4878</v>
      </c>
      <c r="E4933" s="562" t="s">
        <v>22</v>
      </c>
      <c r="F4933" s="561" t="s">
        <v>22</v>
      </c>
      <c r="G4933" s="561" t="s">
        <v>32220</v>
      </c>
      <c r="H4933" s="561" t="s">
        <v>32221</v>
      </c>
      <c r="I4933" s="561" t="s">
        <v>23270</v>
      </c>
      <c r="J4933" s="561" t="s">
        <v>7063</v>
      </c>
      <c r="K4933" s="562" t="s">
        <v>32222</v>
      </c>
      <c r="L4933" s="561" t="s">
        <v>25</v>
      </c>
    </row>
    <row r="4934" spans="1:12" x14ac:dyDescent="0.25">
      <c r="A4934" s="561" t="s">
        <v>3412</v>
      </c>
      <c r="B4934" s="561" t="s">
        <v>3413</v>
      </c>
      <c r="C4934" s="561" t="s">
        <v>4877</v>
      </c>
      <c r="D4934" s="561" t="s">
        <v>4878</v>
      </c>
      <c r="E4934" s="562" t="s">
        <v>22</v>
      </c>
      <c r="F4934" s="561" t="s">
        <v>22</v>
      </c>
      <c r="G4934" s="561" t="s">
        <v>32223</v>
      </c>
      <c r="H4934" s="561" t="s">
        <v>32224</v>
      </c>
      <c r="I4934" s="561" t="s">
        <v>23270</v>
      </c>
      <c r="J4934" s="561" t="s">
        <v>7063</v>
      </c>
      <c r="K4934" s="562" t="s">
        <v>32225</v>
      </c>
      <c r="L4934" s="561" t="s">
        <v>25</v>
      </c>
    </row>
    <row r="4935" spans="1:12" x14ac:dyDescent="0.25">
      <c r="A4935" s="561" t="s">
        <v>3412</v>
      </c>
      <c r="B4935" s="561" t="s">
        <v>3413</v>
      </c>
      <c r="C4935" s="561" t="s">
        <v>4877</v>
      </c>
      <c r="D4935" s="561" t="s">
        <v>4878</v>
      </c>
      <c r="E4935" s="562" t="s">
        <v>22</v>
      </c>
      <c r="F4935" s="561" t="s">
        <v>22</v>
      </c>
      <c r="G4935" s="561" t="s">
        <v>32226</v>
      </c>
      <c r="H4935" s="561" t="s">
        <v>32227</v>
      </c>
      <c r="I4935" s="561" t="s">
        <v>23270</v>
      </c>
      <c r="J4935" s="561" t="s">
        <v>7063</v>
      </c>
      <c r="K4935" s="562" t="s">
        <v>32228</v>
      </c>
      <c r="L4935" s="561" t="s">
        <v>25</v>
      </c>
    </row>
    <row r="4936" spans="1:12" x14ac:dyDescent="0.25">
      <c r="A4936" s="561" t="s">
        <v>3412</v>
      </c>
      <c r="B4936" s="561" t="s">
        <v>3413</v>
      </c>
      <c r="C4936" s="561" t="s">
        <v>4877</v>
      </c>
      <c r="D4936" s="561" t="s">
        <v>4878</v>
      </c>
      <c r="E4936" s="562" t="s">
        <v>22</v>
      </c>
      <c r="F4936" s="561" t="s">
        <v>22</v>
      </c>
      <c r="G4936" s="561" t="s">
        <v>32229</v>
      </c>
      <c r="H4936" s="561" t="s">
        <v>32230</v>
      </c>
      <c r="I4936" s="561" t="s">
        <v>23270</v>
      </c>
      <c r="J4936" s="561" t="s">
        <v>7063</v>
      </c>
      <c r="K4936" s="562" t="s">
        <v>32231</v>
      </c>
      <c r="L4936" s="561" t="s">
        <v>25</v>
      </c>
    </row>
    <row r="4937" spans="1:12" x14ac:dyDescent="0.25">
      <c r="A4937" s="561" t="s">
        <v>3412</v>
      </c>
      <c r="B4937" s="561" t="s">
        <v>3413</v>
      </c>
      <c r="C4937" s="561" t="s">
        <v>4877</v>
      </c>
      <c r="D4937" s="561" t="s">
        <v>4878</v>
      </c>
      <c r="E4937" s="562" t="s">
        <v>22</v>
      </c>
      <c r="F4937" s="561" t="s">
        <v>22</v>
      </c>
      <c r="G4937" s="561" t="s">
        <v>32232</v>
      </c>
      <c r="H4937" s="561" t="s">
        <v>32233</v>
      </c>
      <c r="I4937" s="561" t="s">
        <v>23270</v>
      </c>
      <c r="J4937" s="561" t="s">
        <v>7063</v>
      </c>
      <c r="K4937" s="562" t="s">
        <v>32234</v>
      </c>
      <c r="L4937" s="561" t="s">
        <v>25</v>
      </c>
    </row>
    <row r="4938" spans="1:12" x14ac:dyDescent="0.25">
      <c r="A4938" s="561" t="s">
        <v>3412</v>
      </c>
      <c r="B4938" s="561" t="s">
        <v>3413</v>
      </c>
      <c r="C4938" s="561" t="s">
        <v>4877</v>
      </c>
      <c r="D4938" s="561" t="s">
        <v>4878</v>
      </c>
      <c r="E4938" s="562" t="s">
        <v>22</v>
      </c>
      <c r="F4938" s="561" t="s">
        <v>22</v>
      </c>
      <c r="G4938" s="561" t="s">
        <v>32235</v>
      </c>
      <c r="H4938" s="561" t="s">
        <v>32236</v>
      </c>
      <c r="I4938" s="561" t="s">
        <v>23270</v>
      </c>
      <c r="J4938" s="561" t="s">
        <v>7063</v>
      </c>
      <c r="K4938" s="562" t="s">
        <v>32237</v>
      </c>
      <c r="L4938" s="561" t="s">
        <v>25</v>
      </c>
    </row>
    <row r="4939" spans="1:12" x14ac:dyDescent="0.25">
      <c r="A4939" s="561" t="s">
        <v>3412</v>
      </c>
      <c r="B4939" s="561" t="s">
        <v>3413</v>
      </c>
      <c r="C4939" s="561" t="s">
        <v>4877</v>
      </c>
      <c r="D4939" s="561" t="s">
        <v>4878</v>
      </c>
      <c r="E4939" s="562" t="s">
        <v>22</v>
      </c>
      <c r="F4939" s="561" t="s">
        <v>22</v>
      </c>
      <c r="G4939" s="561" t="s">
        <v>32238</v>
      </c>
      <c r="H4939" s="561" t="s">
        <v>32239</v>
      </c>
      <c r="I4939" s="561" t="s">
        <v>23270</v>
      </c>
      <c r="J4939" s="561" t="s">
        <v>7063</v>
      </c>
      <c r="K4939" s="562" t="s">
        <v>32240</v>
      </c>
      <c r="L4939" s="561" t="s">
        <v>25</v>
      </c>
    </row>
    <row r="4940" spans="1:12" x14ac:dyDescent="0.25">
      <c r="A4940" s="561" t="s">
        <v>3412</v>
      </c>
      <c r="B4940" s="561" t="s">
        <v>3413</v>
      </c>
      <c r="C4940" s="561" t="s">
        <v>4877</v>
      </c>
      <c r="D4940" s="561" t="s">
        <v>4878</v>
      </c>
      <c r="E4940" s="562" t="s">
        <v>22</v>
      </c>
      <c r="F4940" s="561" t="s">
        <v>22</v>
      </c>
      <c r="G4940" s="561" t="s">
        <v>32241</v>
      </c>
      <c r="H4940" s="561" t="s">
        <v>32242</v>
      </c>
      <c r="I4940" s="561" t="s">
        <v>23270</v>
      </c>
      <c r="J4940" s="561" t="s">
        <v>7063</v>
      </c>
      <c r="K4940" s="562" t="s">
        <v>32243</v>
      </c>
      <c r="L4940" s="561" t="s">
        <v>25</v>
      </c>
    </row>
    <row r="4941" spans="1:12" x14ac:dyDescent="0.25">
      <c r="A4941" s="561" t="s">
        <v>3412</v>
      </c>
      <c r="B4941" s="561" t="s">
        <v>3413</v>
      </c>
      <c r="C4941" s="561" t="s">
        <v>4877</v>
      </c>
      <c r="D4941" s="561" t="s">
        <v>4878</v>
      </c>
      <c r="E4941" s="562" t="s">
        <v>22</v>
      </c>
      <c r="F4941" s="561" t="s">
        <v>22</v>
      </c>
      <c r="G4941" s="561" t="s">
        <v>32244</v>
      </c>
      <c r="H4941" s="561" t="s">
        <v>32245</v>
      </c>
      <c r="I4941" s="561" t="s">
        <v>23270</v>
      </c>
      <c r="J4941" s="561" t="s">
        <v>7063</v>
      </c>
      <c r="K4941" s="562" t="s">
        <v>32246</v>
      </c>
      <c r="L4941" s="561" t="s">
        <v>25</v>
      </c>
    </row>
    <row r="4942" spans="1:12" x14ac:dyDescent="0.25">
      <c r="A4942" s="561" t="s">
        <v>3412</v>
      </c>
      <c r="B4942" s="561" t="s">
        <v>3413</v>
      </c>
      <c r="C4942" s="561" t="s">
        <v>4877</v>
      </c>
      <c r="D4942" s="561" t="s">
        <v>4878</v>
      </c>
      <c r="E4942" s="562" t="s">
        <v>22</v>
      </c>
      <c r="F4942" s="561" t="s">
        <v>22</v>
      </c>
      <c r="G4942" s="561" t="s">
        <v>32247</v>
      </c>
      <c r="H4942" s="561" t="s">
        <v>32248</v>
      </c>
      <c r="I4942" s="561" t="s">
        <v>23270</v>
      </c>
      <c r="J4942" s="561" t="s">
        <v>7063</v>
      </c>
      <c r="K4942" s="562" t="s">
        <v>32249</v>
      </c>
      <c r="L4942" s="561" t="s">
        <v>25</v>
      </c>
    </row>
    <row r="4943" spans="1:12" x14ac:dyDescent="0.25">
      <c r="A4943" s="561" t="s">
        <v>3412</v>
      </c>
      <c r="B4943" s="561" t="s">
        <v>3413</v>
      </c>
      <c r="C4943" s="561" t="s">
        <v>4877</v>
      </c>
      <c r="D4943" s="561" t="s">
        <v>4878</v>
      </c>
      <c r="E4943" s="562" t="s">
        <v>22</v>
      </c>
      <c r="F4943" s="561" t="s">
        <v>22</v>
      </c>
      <c r="G4943" s="561" t="s">
        <v>32250</v>
      </c>
      <c r="H4943" s="561" t="s">
        <v>32251</v>
      </c>
      <c r="I4943" s="561" t="s">
        <v>23270</v>
      </c>
      <c r="J4943" s="561" t="s">
        <v>7063</v>
      </c>
      <c r="K4943" s="562" t="s">
        <v>32252</v>
      </c>
      <c r="L4943" s="561" t="s">
        <v>25</v>
      </c>
    </row>
    <row r="4944" spans="1:12" x14ac:dyDescent="0.25">
      <c r="A4944" s="561" t="s">
        <v>3412</v>
      </c>
      <c r="B4944" s="561" t="s">
        <v>3413</v>
      </c>
      <c r="C4944" s="561" t="s">
        <v>4877</v>
      </c>
      <c r="D4944" s="561" t="s">
        <v>4878</v>
      </c>
      <c r="E4944" s="562" t="s">
        <v>22</v>
      </c>
      <c r="F4944" s="561" t="s">
        <v>22</v>
      </c>
      <c r="G4944" s="561" t="s">
        <v>32253</v>
      </c>
      <c r="H4944" s="561" t="s">
        <v>32254</v>
      </c>
      <c r="I4944" s="561" t="s">
        <v>23270</v>
      </c>
      <c r="J4944" s="561" t="s">
        <v>7063</v>
      </c>
      <c r="K4944" s="562" t="s">
        <v>32255</v>
      </c>
      <c r="L4944" s="561" t="s">
        <v>25</v>
      </c>
    </row>
    <row r="4945" spans="1:12" x14ac:dyDescent="0.25">
      <c r="A4945" s="561" t="s">
        <v>3412</v>
      </c>
      <c r="B4945" s="561" t="s">
        <v>3413</v>
      </c>
      <c r="C4945" s="561" t="s">
        <v>4877</v>
      </c>
      <c r="D4945" s="561" t="s">
        <v>4878</v>
      </c>
      <c r="E4945" s="562" t="s">
        <v>22</v>
      </c>
      <c r="F4945" s="561" t="s">
        <v>22</v>
      </c>
      <c r="G4945" s="561" t="s">
        <v>32256</v>
      </c>
      <c r="H4945" s="561" t="s">
        <v>32257</v>
      </c>
      <c r="I4945" s="561" t="s">
        <v>23270</v>
      </c>
      <c r="J4945" s="561" t="s">
        <v>7063</v>
      </c>
      <c r="K4945" s="562" t="s">
        <v>32258</v>
      </c>
      <c r="L4945" s="561" t="s">
        <v>25</v>
      </c>
    </row>
    <row r="4946" spans="1:12" x14ac:dyDescent="0.25">
      <c r="A4946" s="561" t="s">
        <v>3412</v>
      </c>
      <c r="B4946" s="561" t="s">
        <v>3413</v>
      </c>
      <c r="C4946" s="561" t="s">
        <v>4877</v>
      </c>
      <c r="D4946" s="561" t="s">
        <v>4878</v>
      </c>
      <c r="E4946" s="562" t="s">
        <v>22</v>
      </c>
      <c r="F4946" s="561" t="s">
        <v>22</v>
      </c>
      <c r="G4946" s="561" t="s">
        <v>32259</v>
      </c>
      <c r="H4946" s="561" t="s">
        <v>32260</v>
      </c>
      <c r="I4946" s="561" t="s">
        <v>23270</v>
      </c>
      <c r="J4946" s="561" t="s">
        <v>7063</v>
      </c>
      <c r="K4946" s="562" t="s">
        <v>32261</v>
      </c>
      <c r="L4946" s="561" t="s">
        <v>25</v>
      </c>
    </row>
    <row r="4947" spans="1:12" x14ac:dyDescent="0.25">
      <c r="A4947" s="561" t="s">
        <v>3412</v>
      </c>
      <c r="B4947" s="561" t="s">
        <v>3413</v>
      </c>
      <c r="C4947" s="561" t="s">
        <v>4877</v>
      </c>
      <c r="D4947" s="561" t="s">
        <v>4878</v>
      </c>
      <c r="E4947" s="562" t="s">
        <v>22</v>
      </c>
      <c r="F4947" s="561" t="s">
        <v>22</v>
      </c>
      <c r="G4947" s="561" t="s">
        <v>32262</v>
      </c>
      <c r="H4947" s="561" t="s">
        <v>32263</v>
      </c>
      <c r="I4947" s="561" t="s">
        <v>23270</v>
      </c>
      <c r="J4947" s="561" t="s">
        <v>7063</v>
      </c>
      <c r="K4947" s="562" t="s">
        <v>32264</v>
      </c>
      <c r="L4947" s="561" t="s">
        <v>25</v>
      </c>
    </row>
    <row r="4948" spans="1:12" x14ac:dyDescent="0.25">
      <c r="A4948" s="561" t="s">
        <v>3412</v>
      </c>
      <c r="B4948" s="561" t="s">
        <v>3413</v>
      </c>
      <c r="C4948" s="561" t="s">
        <v>4877</v>
      </c>
      <c r="D4948" s="561" t="s">
        <v>4878</v>
      </c>
      <c r="E4948" s="562" t="s">
        <v>22</v>
      </c>
      <c r="F4948" s="561" t="s">
        <v>22</v>
      </c>
      <c r="G4948" s="561" t="s">
        <v>32265</v>
      </c>
      <c r="H4948" s="561" t="s">
        <v>32266</v>
      </c>
      <c r="I4948" s="561" t="s">
        <v>23270</v>
      </c>
      <c r="J4948" s="561" t="s">
        <v>7063</v>
      </c>
      <c r="K4948" s="562" t="s">
        <v>32267</v>
      </c>
      <c r="L4948" s="561" t="s">
        <v>25</v>
      </c>
    </row>
    <row r="4949" spans="1:12" x14ac:dyDescent="0.25">
      <c r="A4949" s="561" t="s">
        <v>3412</v>
      </c>
      <c r="B4949" s="561" t="s">
        <v>3413</v>
      </c>
      <c r="C4949" s="561" t="s">
        <v>4877</v>
      </c>
      <c r="D4949" s="561" t="s">
        <v>4878</v>
      </c>
      <c r="E4949" s="562" t="s">
        <v>22</v>
      </c>
      <c r="F4949" s="561" t="s">
        <v>22</v>
      </c>
      <c r="G4949" s="561" t="s">
        <v>32268</v>
      </c>
      <c r="H4949" s="561" t="s">
        <v>32269</v>
      </c>
      <c r="I4949" s="561" t="s">
        <v>23270</v>
      </c>
      <c r="J4949" s="561" t="s">
        <v>7063</v>
      </c>
      <c r="K4949" s="562" t="s">
        <v>32270</v>
      </c>
      <c r="L4949" s="561" t="s">
        <v>25</v>
      </c>
    </row>
    <row r="4950" spans="1:12" x14ac:dyDescent="0.25">
      <c r="A4950" s="561" t="s">
        <v>3412</v>
      </c>
      <c r="B4950" s="561" t="s">
        <v>3413</v>
      </c>
      <c r="C4950" s="561" t="s">
        <v>4877</v>
      </c>
      <c r="D4950" s="561" t="s">
        <v>4878</v>
      </c>
      <c r="E4950" s="562" t="s">
        <v>22</v>
      </c>
      <c r="F4950" s="561" t="s">
        <v>22</v>
      </c>
      <c r="G4950" s="561" t="s">
        <v>32271</v>
      </c>
      <c r="H4950" s="561" t="s">
        <v>32272</v>
      </c>
      <c r="I4950" s="561" t="s">
        <v>23270</v>
      </c>
      <c r="J4950" s="561" t="s">
        <v>7063</v>
      </c>
      <c r="K4950" s="562" t="s">
        <v>32273</v>
      </c>
      <c r="L4950" s="561" t="s">
        <v>25</v>
      </c>
    </row>
    <row r="4951" spans="1:12" x14ac:dyDescent="0.25">
      <c r="A4951" s="561" t="s">
        <v>3412</v>
      </c>
      <c r="B4951" s="561" t="s">
        <v>3413</v>
      </c>
      <c r="C4951" s="561" t="s">
        <v>4877</v>
      </c>
      <c r="D4951" s="561" t="s">
        <v>4878</v>
      </c>
      <c r="E4951" s="562" t="s">
        <v>22</v>
      </c>
      <c r="F4951" s="561" t="s">
        <v>22</v>
      </c>
      <c r="G4951" s="561" t="s">
        <v>32274</v>
      </c>
      <c r="H4951" s="561" t="s">
        <v>32275</v>
      </c>
      <c r="I4951" s="561" t="s">
        <v>23270</v>
      </c>
      <c r="J4951" s="561" t="s">
        <v>7063</v>
      </c>
      <c r="K4951" s="562" t="s">
        <v>32276</v>
      </c>
      <c r="L4951" s="561" t="s">
        <v>25</v>
      </c>
    </row>
    <row r="4952" spans="1:12" x14ac:dyDescent="0.25">
      <c r="A4952" s="561" t="s">
        <v>3412</v>
      </c>
      <c r="B4952" s="561" t="s">
        <v>3413</v>
      </c>
      <c r="C4952" s="561" t="s">
        <v>4877</v>
      </c>
      <c r="D4952" s="561" t="s">
        <v>4878</v>
      </c>
      <c r="E4952" s="562" t="s">
        <v>22</v>
      </c>
      <c r="F4952" s="561" t="s">
        <v>22</v>
      </c>
      <c r="G4952" s="561" t="s">
        <v>32277</v>
      </c>
      <c r="H4952" s="561" t="s">
        <v>32278</v>
      </c>
      <c r="I4952" s="561" t="s">
        <v>23270</v>
      </c>
      <c r="J4952" s="561" t="s">
        <v>7063</v>
      </c>
      <c r="K4952" s="562" t="s">
        <v>32279</v>
      </c>
      <c r="L4952" s="561" t="s">
        <v>25</v>
      </c>
    </row>
    <row r="4953" spans="1:12" x14ac:dyDescent="0.25">
      <c r="A4953" s="561" t="s">
        <v>3412</v>
      </c>
      <c r="B4953" s="561" t="s">
        <v>3413</v>
      </c>
      <c r="C4953" s="561" t="s">
        <v>4877</v>
      </c>
      <c r="D4953" s="561" t="s">
        <v>4878</v>
      </c>
      <c r="E4953" s="562" t="s">
        <v>22</v>
      </c>
      <c r="F4953" s="561" t="s">
        <v>22</v>
      </c>
      <c r="G4953" s="561" t="s">
        <v>32280</v>
      </c>
      <c r="H4953" s="561" t="s">
        <v>32281</v>
      </c>
      <c r="I4953" s="561" t="s">
        <v>23270</v>
      </c>
      <c r="J4953" s="561" t="s">
        <v>7063</v>
      </c>
      <c r="K4953" s="562" t="s">
        <v>32282</v>
      </c>
      <c r="L4953" s="561" t="s">
        <v>25</v>
      </c>
    </row>
    <row r="4954" spans="1:12" x14ac:dyDescent="0.25">
      <c r="A4954" s="561" t="s">
        <v>3412</v>
      </c>
      <c r="B4954" s="561" t="s">
        <v>3413</v>
      </c>
      <c r="C4954" s="561" t="s">
        <v>4877</v>
      </c>
      <c r="D4954" s="561" t="s">
        <v>4878</v>
      </c>
      <c r="E4954" s="562" t="s">
        <v>22</v>
      </c>
      <c r="F4954" s="561" t="s">
        <v>22</v>
      </c>
      <c r="G4954" s="561" t="s">
        <v>32283</v>
      </c>
      <c r="H4954" s="561" t="s">
        <v>32284</v>
      </c>
      <c r="I4954" s="561" t="s">
        <v>23270</v>
      </c>
      <c r="J4954" s="561" t="s">
        <v>7063</v>
      </c>
      <c r="K4954" s="562" t="s">
        <v>32285</v>
      </c>
      <c r="L4954" s="561" t="s">
        <v>25</v>
      </c>
    </row>
    <row r="4955" spans="1:12" x14ac:dyDescent="0.25">
      <c r="A4955" s="561" t="s">
        <v>3412</v>
      </c>
      <c r="B4955" s="561" t="s">
        <v>3413</v>
      </c>
      <c r="C4955" s="561" t="s">
        <v>4877</v>
      </c>
      <c r="D4955" s="561" t="s">
        <v>4878</v>
      </c>
      <c r="E4955" s="562" t="s">
        <v>22</v>
      </c>
      <c r="F4955" s="561" t="s">
        <v>22</v>
      </c>
      <c r="G4955" s="561" t="s">
        <v>32286</v>
      </c>
      <c r="H4955" s="561" t="s">
        <v>32287</v>
      </c>
      <c r="I4955" s="561" t="s">
        <v>23270</v>
      </c>
      <c r="J4955" s="561" t="s">
        <v>7063</v>
      </c>
      <c r="K4955" s="562" t="s">
        <v>32288</v>
      </c>
      <c r="L4955" s="561" t="s">
        <v>25</v>
      </c>
    </row>
    <row r="4956" spans="1:12" x14ac:dyDescent="0.25">
      <c r="A4956" s="561" t="s">
        <v>3412</v>
      </c>
      <c r="B4956" s="561" t="s">
        <v>3413</v>
      </c>
      <c r="C4956" s="561" t="s">
        <v>4877</v>
      </c>
      <c r="D4956" s="561" t="s">
        <v>4878</v>
      </c>
      <c r="E4956" s="562" t="s">
        <v>22</v>
      </c>
      <c r="F4956" s="561" t="s">
        <v>22</v>
      </c>
      <c r="G4956" s="561" t="s">
        <v>32289</v>
      </c>
      <c r="H4956" s="561" t="s">
        <v>32290</v>
      </c>
      <c r="I4956" s="561" t="s">
        <v>23270</v>
      </c>
      <c r="J4956" s="561" t="s">
        <v>7063</v>
      </c>
      <c r="K4956" s="562" t="s">
        <v>32291</v>
      </c>
      <c r="L4956" s="561" t="s">
        <v>25</v>
      </c>
    </row>
    <row r="4957" spans="1:12" x14ac:dyDescent="0.25">
      <c r="A4957" s="561" t="s">
        <v>3412</v>
      </c>
      <c r="B4957" s="561" t="s">
        <v>3413</v>
      </c>
      <c r="C4957" s="561" t="s">
        <v>4877</v>
      </c>
      <c r="D4957" s="561" t="s">
        <v>4878</v>
      </c>
      <c r="E4957" s="562" t="s">
        <v>22</v>
      </c>
      <c r="F4957" s="561" t="s">
        <v>22</v>
      </c>
      <c r="G4957" s="561" t="s">
        <v>32292</v>
      </c>
      <c r="H4957" s="561" t="s">
        <v>32293</v>
      </c>
      <c r="I4957" s="561" t="s">
        <v>23270</v>
      </c>
      <c r="J4957" s="561" t="s">
        <v>7063</v>
      </c>
      <c r="K4957" s="562" t="s">
        <v>32294</v>
      </c>
      <c r="L4957" s="561" t="s">
        <v>25</v>
      </c>
    </row>
    <row r="4958" spans="1:12" x14ac:dyDescent="0.25">
      <c r="A4958" s="561" t="s">
        <v>3412</v>
      </c>
      <c r="B4958" s="561" t="s">
        <v>3413</v>
      </c>
      <c r="C4958" s="561" t="s">
        <v>4877</v>
      </c>
      <c r="D4958" s="561" t="s">
        <v>4878</v>
      </c>
      <c r="E4958" s="562" t="s">
        <v>22</v>
      </c>
      <c r="F4958" s="561" t="s">
        <v>22</v>
      </c>
      <c r="G4958" s="561" t="s">
        <v>32295</v>
      </c>
      <c r="H4958" s="561" t="s">
        <v>32296</v>
      </c>
      <c r="I4958" s="561" t="s">
        <v>23270</v>
      </c>
      <c r="J4958" s="561" t="s">
        <v>7063</v>
      </c>
      <c r="K4958" s="562" t="s">
        <v>32297</v>
      </c>
      <c r="L4958" s="561" t="s">
        <v>25</v>
      </c>
    </row>
    <row r="4959" spans="1:12" x14ac:dyDescent="0.25">
      <c r="A4959" s="561" t="s">
        <v>3412</v>
      </c>
      <c r="B4959" s="561" t="s">
        <v>3413</v>
      </c>
      <c r="C4959" s="561" t="s">
        <v>4877</v>
      </c>
      <c r="D4959" s="561" t="s">
        <v>4878</v>
      </c>
      <c r="E4959" s="562" t="s">
        <v>22</v>
      </c>
      <c r="F4959" s="561" t="s">
        <v>22</v>
      </c>
      <c r="G4959" s="561" t="s">
        <v>32298</v>
      </c>
      <c r="H4959" s="561" t="s">
        <v>32299</v>
      </c>
      <c r="I4959" s="561" t="s">
        <v>23270</v>
      </c>
      <c r="J4959" s="561" t="s">
        <v>7063</v>
      </c>
      <c r="K4959" s="562" t="s">
        <v>32300</v>
      </c>
      <c r="L4959" s="561" t="s">
        <v>25</v>
      </c>
    </row>
    <row r="4960" spans="1:12" x14ac:dyDescent="0.25">
      <c r="A4960" s="561" t="s">
        <v>3412</v>
      </c>
      <c r="B4960" s="561" t="s">
        <v>3413</v>
      </c>
      <c r="C4960" s="561" t="s">
        <v>4877</v>
      </c>
      <c r="D4960" s="561" t="s">
        <v>4878</v>
      </c>
      <c r="E4960" s="562" t="s">
        <v>22</v>
      </c>
      <c r="F4960" s="561" t="s">
        <v>22</v>
      </c>
      <c r="G4960" s="561" t="s">
        <v>32301</v>
      </c>
      <c r="H4960" s="561" t="s">
        <v>32302</v>
      </c>
      <c r="I4960" s="561" t="s">
        <v>23270</v>
      </c>
      <c r="J4960" s="561" t="s">
        <v>7063</v>
      </c>
      <c r="K4960" s="562" t="s">
        <v>32303</v>
      </c>
      <c r="L4960" s="561" t="s">
        <v>25</v>
      </c>
    </row>
    <row r="4961" spans="1:12" x14ac:dyDescent="0.25">
      <c r="A4961" s="561" t="s">
        <v>3412</v>
      </c>
      <c r="B4961" s="561" t="s">
        <v>3413</v>
      </c>
      <c r="C4961" s="561" t="s">
        <v>4877</v>
      </c>
      <c r="D4961" s="561" t="s">
        <v>4878</v>
      </c>
      <c r="E4961" s="562" t="s">
        <v>22</v>
      </c>
      <c r="F4961" s="561" t="s">
        <v>22</v>
      </c>
      <c r="G4961" s="561" t="s">
        <v>32304</v>
      </c>
      <c r="H4961" s="561" t="s">
        <v>32305</v>
      </c>
      <c r="I4961" s="561" t="s">
        <v>23270</v>
      </c>
      <c r="J4961" s="561" t="s">
        <v>7063</v>
      </c>
      <c r="K4961" s="562" t="s">
        <v>32306</v>
      </c>
      <c r="L4961" s="561" t="s">
        <v>25</v>
      </c>
    </row>
    <row r="4962" spans="1:12" x14ac:dyDescent="0.25">
      <c r="A4962" s="561" t="s">
        <v>3412</v>
      </c>
      <c r="B4962" s="561" t="s">
        <v>3413</v>
      </c>
      <c r="C4962" s="561" t="s">
        <v>4877</v>
      </c>
      <c r="D4962" s="561" t="s">
        <v>4878</v>
      </c>
      <c r="E4962" s="562" t="s">
        <v>22</v>
      </c>
      <c r="F4962" s="561" t="s">
        <v>22</v>
      </c>
      <c r="G4962" s="561" t="s">
        <v>32307</v>
      </c>
      <c r="H4962" s="561" t="s">
        <v>32308</v>
      </c>
      <c r="I4962" s="561" t="s">
        <v>23270</v>
      </c>
      <c r="J4962" s="561" t="s">
        <v>7063</v>
      </c>
      <c r="K4962" s="562" t="s">
        <v>32309</v>
      </c>
      <c r="L4962" s="561" t="s">
        <v>25</v>
      </c>
    </row>
    <row r="4963" spans="1:12" x14ac:dyDescent="0.25">
      <c r="A4963" s="561" t="s">
        <v>3412</v>
      </c>
      <c r="B4963" s="561" t="s">
        <v>3413</v>
      </c>
      <c r="C4963" s="561" t="s">
        <v>4877</v>
      </c>
      <c r="D4963" s="561" t="s">
        <v>4878</v>
      </c>
      <c r="E4963" s="562" t="s">
        <v>22</v>
      </c>
      <c r="F4963" s="561" t="s">
        <v>22</v>
      </c>
      <c r="G4963" s="561" t="s">
        <v>32310</v>
      </c>
      <c r="H4963" s="561" t="s">
        <v>32311</v>
      </c>
      <c r="I4963" s="561" t="s">
        <v>23270</v>
      </c>
      <c r="J4963" s="561" t="s">
        <v>7063</v>
      </c>
      <c r="K4963" s="562" t="s">
        <v>32312</v>
      </c>
      <c r="L4963" s="561" t="s">
        <v>25</v>
      </c>
    </row>
    <row r="4964" spans="1:12" x14ac:dyDescent="0.25">
      <c r="A4964" s="561" t="s">
        <v>3412</v>
      </c>
      <c r="B4964" s="561" t="s">
        <v>3413</v>
      </c>
      <c r="C4964" s="561" t="s">
        <v>4877</v>
      </c>
      <c r="D4964" s="561" t="s">
        <v>4878</v>
      </c>
      <c r="E4964" s="562" t="s">
        <v>22</v>
      </c>
      <c r="F4964" s="561" t="s">
        <v>22</v>
      </c>
      <c r="G4964" s="561" t="s">
        <v>32313</v>
      </c>
      <c r="H4964" s="561" t="s">
        <v>32314</v>
      </c>
      <c r="I4964" s="561" t="s">
        <v>23270</v>
      </c>
      <c r="J4964" s="561" t="s">
        <v>7063</v>
      </c>
      <c r="K4964" s="562" t="s">
        <v>32315</v>
      </c>
      <c r="L4964" s="561" t="s">
        <v>25</v>
      </c>
    </row>
    <row r="4965" spans="1:12" x14ac:dyDescent="0.25">
      <c r="A4965" s="561" t="s">
        <v>3412</v>
      </c>
      <c r="B4965" s="561" t="s">
        <v>3413</v>
      </c>
      <c r="C4965" s="561" t="s">
        <v>4877</v>
      </c>
      <c r="D4965" s="561" t="s">
        <v>4878</v>
      </c>
      <c r="E4965" s="562" t="s">
        <v>22</v>
      </c>
      <c r="F4965" s="561" t="s">
        <v>22</v>
      </c>
      <c r="G4965" s="561" t="s">
        <v>32316</v>
      </c>
      <c r="H4965" s="561" t="s">
        <v>32317</v>
      </c>
      <c r="I4965" s="561" t="s">
        <v>23270</v>
      </c>
      <c r="J4965" s="561" t="s">
        <v>7063</v>
      </c>
      <c r="K4965" s="562" t="s">
        <v>32318</v>
      </c>
      <c r="L4965" s="561" t="s">
        <v>25</v>
      </c>
    </row>
    <row r="4966" spans="1:12" x14ac:dyDescent="0.25">
      <c r="A4966" s="561" t="s">
        <v>3412</v>
      </c>
      <c r="B4966" s="561" t="s">
        <v>3413</v>
      </c>
      <c r="C4966" s="561" t="s">
        <v>4877</v>
      </c>
      <c r="D4966" s="561" t="s">
        <v>4878</v>
      </c>
      <c r="E4966" s="562" t="s">
        <v>22</v>
      </c>
      <c r="F4966" s="561" t="s">
        <v>22</v>
      </c>
      <c r="G4966" s="561" t="s">
        <v>32319</v>
      </c>
      <c r="H4966" s="561" t="s">
        <v>32320</v>
      </c>
      <c r="I4966" s="561" t="s">
        <v>23270</v>
      </c>
      <c r="J4966" s="561" t="s">
        <v>7063</v>
      </c>
      <c r="K4966" s="562" t="s">
        <v>32321</v>
      </c>
      <c r="L4966" s="561" t="s">
        <v>25</v>
      </c>
    </row>
    <row r="4967" spans="1:12" x14ac:dyDescent="0.25">
      <c r="A4967" s="561" t="s">
        <v>3412</v>
      </c>
      <c r="B4967" s="561" t="s">
        <v>3413</v>
      </c>
      <c r="C4967" s="561" t="s">
        <v>4877</v>
      </c>
      <c r="D4967" s="561" t="s">
        <v>4878</v>
      </c>
      <c r="E4967" s="562" t="s">
        <v>22</v>
      </c>
      <c r="F4967" s="561" t="s">
        <v>22</v>
      </c>
      <c r="G4967" s="561" t="s">
        <v>32322</v>
      </c>
      <c r="H4967" s="561" t="s">
        <v>32323</v>
      </c>
      <c r="I4967" s="561" t="s">
        <v>23270</v>
      </c>
      <c r="J4967" s="561" t="s">
        <v>7063</v>
      </c>
      <c r="K4967" s="562" t="s">
        <v>32324</v>
      </c>
      <c r="L4967" s="561" t="s">
        <v>25</v>
      </c>
    </row>
    <row r="4968" spans="1:12" x14ac:dyDescent="0.25">
      <c r="A4968" s="561" t="s">
        <v>3412</v>
      </c>
      <c r="B4968" s="561" t="s">
        <v>3413</v>
      </c>
      <c r="C4968" s="561" t="s">
        <v>4877</v>
      </c>
      <c r="D4968" s="561" t="s">
        <v>4878</v>
      </c>
      <c r="E4968" s="562" t="s">
        <v>22</v>
      </c>
      <c r="F4968" s="561" t="s">
        <v>22</v>
      </c>
      <c r="G4968" s="561" t="s">
        <v>32325</v>
      </c>
      <c r="H4968" s="561" t="s">
        <v>32326</v>
      </c>
      <c r="I4968" s="561" t="s">
        <v>23270</v>
      </c>
      <c r="J4968" s="561" t="s">
        <v>7063</v>
      </c>
      <c r="K4968" s="562" t="s">
        <v>32327</v>
      </c>
      <c r="L4968" s="561" t="s">
        <v>25</v>
      </c>
    </row>
    <row r="4969" spans="1:12" x14ac:dyDescent="0.25">
      <c r="A4969" s="561" t="s">
        <v>3412</v>
      </c>
      <c r="B4969" s="561" t="s">
        <v>3413</v>
      </c>
      <c r="C4969" s="561" t="s">
        <v>4877</v>
      </c>
      <c r="D4969" s="561" t="s">
        <v>4878</v>
      </c>
      <c r="E4969" s="562" t="s">
        <v>22</v>
      </c>
      <c r="F4969" s="561" t="s">
        <v>22</v>
      </c>
      <c r="G4969" s="561" t="s">
        <v>32328</v>
      </c>
      <c r="H4969" s="561" t="s">
        <v>32329</v>
      </c>
      <c r="I4969" s="561" t="s">
        <v>23270</v>
      </c>
      <c r="J4969" s="561" t="s">
        <v>7063</v>
      </c>
      <c r="K4969" s="562" t="s">
        <v>7478</v>
      </c>
      <c r="L4969" s="561" t="s">
        <v>25</v>
      </c>
    </row>
    <row r="4970" spans="1:12" x14ac:dyDescent="0.25">
      <c r="A4970" s="561" t="s">
        <v>3412</v>
      </c>
      <c r="B4970" s="561" t="s">
        <v>3413</v>
      </c>
      <c r="C4970" s="561" t="s">
        <v>4877</v>
      </c>
      <c r="D4970" s="561" t="s">
        <v>4878</v>
      </c>
      <c r="E4970" s="562" t="s">
        <v>22</v>
      </c>
      <c r="F4970" s="561" t="s">
        <v>22</v>
      </c>
      <c r="G4970" s="561" t="s">
        <v>32330</v>
      </c>
      <c r="H4970" s="561" t="s">
        <v>32331</v>
      </c>
      <c r="I4970" s="561" t="s">
        <v>23270</v>
      </c>
      <c r="J4970" s="561" t="s">
        <v>7063</v>
      </c>
      <c r="K4970" s="562" t="s">
        <v>32332</v>
      </c>
      <c r="L4970" s="561" t="s">
        <v>25</v>
      </c>
    </row>
    <row r="4971" spans="1:12" x14ac:dyDescent="0.25">
      <c r="A4971" s="561" t="s">
        <v>3412</v>
      </c>
      <c r="B4971" s="561" t="s">
        <v>3413</v>
      </c>
      <c r="C4971" s="561" t="s">
        <v>4877</v>
      </c>
      <c r="D4971" s="561" t="s">
        <v>4878</v>
      </c>
      <c r="E4971" s="562" t="s">
        <v>22</v>
      </c>
      <c r="F4971" s="561" t="s">
        <v>22</v>
      </c>
      <c r="G4971" s="561" t="s">
        <v>32333</v>
      </c>
      <c r="H4971" s="561" t="s">
        <v>32334</v>
      </c>
      <c r="I4971" s="561" t="s">
        <v>23270</v>
      </c>
      <c r="J4971" s="561" t="s">
        <v>7063</v>
      </c>
      <c r="K4971" s="562" t="s">
        <v>32335</v>
      </c>
      <c r="L4971" s="561" t="s">
        <v>25</v>
      </c>
    </row>
    <row r="4972" spans="1:12" x14ac:dyDescent="0.25">
      <c r="A4972" s="561" t="s">
        <v>3412</v>
      </c>
      <c r="B4972" s="561" t="s">
        <v>3413</v>
      </c>
      <c r="C4972" s="561" t="s">
        <v>4877</v>
      </c>
      <c r="D4972" s="561" t="s">
        <v>4878</v>
      </c>
      <c r="E4972" s="562" t="s">
        <v>22</v>
      </c>
      <c r="F4972" s="561" t="s">
        <v>22</v>
      </c>
      <c r="G4972" s="561" t="s">
        <v>32336</v>
      </c>
      <c r="H4972" s="561" t="s">
        <v>32337</v>
      </c>
      <c r="I4972" s="561" t="s">
        <v>23270</v>
      </c>
      <c r="J4972" s="561" t="s">
        <v>7063</v>
      </c>
      <c r="K4972" s="562" t="s">
        <v>32338</v>
      </c>
      <c r="L4972" s="561" t="s">
        <v>25</v>
      </c>
    </row>
    <row r="4973" spans="1:12" x14ac:dyDescent="0.25">
      <c r="A4973" s="561" t="s">
        <v>3412</v>
      </c>
      <c r="B4973" s="561" t="s">
        <v>3413</v>
      </c>
      <c r="C4973" s="561" t="s">
        <v>4881</v>
      </c>
      <c r="D4973" s="561" t="s">
        <v>4882</v>
      </c>
      <c r="E4973" s="562" t="s">
        <v>22</v>
      </c>
      <c r="F4973" s="561" t="s">
        <v>22</v>
      </c>
      <c r="G4973" s="561" t="s">
        <v>32339</v>
      </c>
      <c r="H4973" s="561" t="s">
        <v>4883</v>
      </c>
      <c r="I4973" s="561" t="s">
        <v>23270</v>
      </c>
      <c r="J4973" s="561" t="s">
        <v>24</v>
      </c>
      <c r="K4973" s="562" t="s">
        <v>32340</v>
      </c>
      <c r="L4973" s="561" t="s">
        <v>25</v>
      </c>
    </row>
    <row r="4974" spans="1:12" x14ac:dyDescent="0.25">
      <c r="A4974" s="561" t="s">
        <v>3412</v>
      </c>
      <c r="B4974" s="561" t="s">
        <v>3413</v>
      </c>
      <c r="C4974" s="561" t="s">
        <v>4881</v>
      </c>
      <c r="D4974" s="561" t="s">
        <v>4882</v>
      </c>
      <c r="E4974" s="562" t="s">
        <v>22</v>
      </c>
      <c r="F4974" s="561" t="s">
        <v>22</v>
      </c>
      <c r="G4974" s="561" t="s">
        <v>32341</v>
      </c>
      <c r="H4974" s="561" t="s">
        <v>4884</v>
      </c>
      <c r="I4974" s="561" t="s">
        <v>23270</v>
      </c>
      <c r="J4974" s="561" t="s">
        <v>24</v>
      </c>
      <c r="K4974" s="562" t="s">
        <v>32342</v>
      </c>
      <c r="L4974" s="561" t="s">
        <v>25</v>
      </c>
    </row>
    <row r="4975" spans="1:12" x14ac:dyDescent="0.25">
      <c r="A4975" s="561" t="s">
        <v>3412</v>
      </c>
      <c r="B4975" s="561" t="s">
        <v>3413</v>
      </c>
      <c r="C4975" s="561" t="s">
        <v>4885</v>
      </c>
      <c r="D4975" s="561" t="s">
        <v>4886</v>
      </c>
      <c r="E4975" s="562" t="s">
        <v>22</v>
      </c>
      <c r="F4975" s="561" t="s">
        <v>22</v>
      </c>
      <c r="G4975" s="561" t="s">
        <v>32343</v>
      </c>
      <c r="H4975" s="561" t="s">
        <v>32344</v>
      </c>
      <c r="I4975" s="561" t="s">
        <v>23270</v>
      </c>
      <c r="J4975" s="561" t="s">
        <v>24</v>
      </c>
      <c r="K4975" s="562" t="s">
        <v>7438</v>
      </c>
      <c r="L4975" s="561" t="s">
        <v>25</v>
      </c>
    </row>
    <row r="4976" spans="1:12" x14ac:dyDescent="0.25">
      <c r="A4976" s="561" t="s">
        <v>3412</v>
      </c>
      <c r="B4976" s="561" t="s">
        <v>3413</v>
      </c>
      <c r="C4976" s="561" t="s">
        <v>4885</v>
      </c>
      <c r="D4976" s="561" t="s">
        <v>4886</v>
      </c>
      <c r="E4976" s="562" t="s">
        <v>22</v>
      </c>
      <c r="F4976" s="561" t="s">
        <v>22</v>
      </c>
      <c r="G4976" s="561" t="s">
        <v>32345</v>
      </c>
      <c r="H4976" s="561" t="s">
        <v>32346</v>
      </c>
      <c r="I4976" s="561" t="s">
        <v>23270</v>
      </c>
      <c r="J4976" s="561" t="s">
        <v>24</v>
      </c>
      <c r="K4976" s="562" t="s">
        <v>32347</v>
      </c>
      <c r="L4976" s="561" t="s">
        <v>25</v>
      </c>
    </row>
    <row r="4977" spans="1:12" x14ac:dyDescent="0.25">
      <c r="A4977" s="561" t="s">
        <v>3412</v>
      </c>
      <c r="B4977" s="561" t="s">
        <v>3413</v>
      </c>
      <c r="C4977" s="561" t="s">
        <v>4885</v>
      </c>
      <c r="D4977" s="561" t="s">
        <v>4886</v>
      </c>
      <c r="E4977" s="562" t="s">
        <v>22</v>
      </c>
      <c r="F4977" s="561" t="s">
        <v>22</v>
      </c>
      <c r="G4977" s="561" t="s">
        <v>32348</v>
      </c>
      <c r="H4977" s="561" t="s">
        <v>32349</v>
      </c>
      <c r="I4977" s="561" t="s">
        <v>23270</v>
      </c>
      <c r="J4977" s="561" t="s">
        <v>24</v>
      </c>
      <c r="K4977" s="562" t="s">
        <v>7065</v>
      </c>
      <c r="L4977" s="561" t="s">
        <v>25</v>
      </c>
    </row>
    <row r="4978" spans="1:12" x14ac:dyDescent="0.25">
      <c r="A4978" s="561" t="s">
        <v>3412</v>
      </c>
      <c r="B4978" s="561" t="s">
        <v>3413</v>
      </c>
      <c r="C4978" s="561" t="s">
        <v>4885</v>
      </c>
      <c r="D4978" s="561" t="s">
        <v>4886</v>
      </c>
      <c r="E4978" s="562" t="s">
        <v>22</v>
      </c>
      <c r="F4978" s="561" t="s">
        <v>22</v>
      </c>
      <c r="G4978" s="561" t="s">
        <v>32350</v>
      </c>
      <c r="H4978" s="561" t="s">
        <v>32351</v>
      </c>
      <c r="I4978" s="561" t="s">
        <v>23270</v>
      </c>
      <c r="J4978" s="561" t="s">
        <v>24</v>
      </c>
      <c r="K4978" s="562" t="s">
        <v>7543</v>
      </c>
      <c r="L4978" s="561" t="s">
        <v>25</v>
      </c>
    </row>
    <row r="4979" spans="1:12" x14ac:dyDescent="0.25">
      <c r="A4979" s="561" t="s">
        <v>3412</v>
      </c>
      <c r="B4979" s="561" t="s">
        <v>3413</v>
      </c>
      <c r="C4979" s="561" t="s">
        <v>4885</v>
      </c>
      <c r="D4979" s="561" t="s">
        <v>4886</v>
      </c>
      <c r="E4979" s="562" t="s">
        <v>22</v>
      </c>
      <c r="F4979" s="561" t="s">
        <v>22</v>
      </c>
      <c r="G4979" s="561" t="s">
        <v>32352</v>
      </c>
      <c r="H4979" s="561" t="s">
        <v>32353</v>
      </c>
      <c r="I4979" s="561" t="s">
        <v>23270</v>
      </c>
      <c r="J4979" s="561" t="s">
        <v>24</v>
      </c>
      <c r="K4979" s="562" t="s">
        <v>32354</v>
      </c>
      <c r="L4979" s="561" t="s">
        <v>25</v>
      </c>
    </row>
    <row r="4980" spans="1:12" x14ac:dyDescent="0.25">
      <c r="A4980" s="561" t="s">
        <v>3412</v>
      </c>
      <c r="B4980" s="561" t="s">
        <v>3413</v>
      </c>
      <c r="C4980" s="561" t="s">
        <v>4885</v>
      </c>
      <c r="D4980" s="561" t="s">
        <v>4886</v>
      </c>
      <c r="E4980" s="562" t="s">
        <v>22</v>
      </c>
      <c r="F4980" s="561" t="s">
        <v>22</v>
      </c>
      <c r="G4980" s="561" t="s">
        <v>32355</v>
      </c>
      <c r="H4980" s="561" t="s">
        <v>4889</v>
      </c>
      <c r="I4980" s="561" t="s">
        <v>23270</v>
      </c>
      <c r="J4980" s="561" t="s">
        <v>24</v>
      </c>
      <c r="K4980" s="562" t="s">
        <v>8087</v>
      </c>
      <c r="L4980" s="561" t="s">
        <v>25</v>
      </c>
    </row>
    <row r="4981" spans="1:12" x14ac:dyDescent="0.25">
      <c r="A4981" s="561" t="s">
        <v>3412</v>
      </c>
      <c r="B4981" s="561" t="s">
        <v>3413</v>
      </c>
      <c r="C4981" s="561" t="s">
        <v>4885</v>
      </c>
      <c r="D4981" s="561" t="s">
        <v>4886</v>
      </c>
      <c r="E4981" s="562" t="s">
        <v>22</v>
      </c>
      <c r="F4981" s="561" t="s">
        <v>22</v>
      </c>
      <c r="G4981" s="561" t="s">
        <v>32356</v>
      </c>
      <c r="H4981" s="561" t="s">
        <v>4890</v>
      </c>
      <c r="I4981" s="561" t="s">
        <v>23270</v>
      </c>
      <c r="J4981" s="561" t="s">
        <v>24</v>
      </c>
      <c r="K4981" s="562" t="s">
        <v>7692</v>
      </c>
      <c r="L4981" s="561" t="s">
        <v>25</v>
      </c>
    </row>
    <row r="4982" spans="1:12" x14ac:dyDescent="0.25">
      <c r="A4982" s="561" t="s">
        <v>3412</v>
      </c>
      <c r="B4982" s="561" t="s">
        <v>3413</v>
      </c>
      <c r="C4982" s="561" t="s">
        <v>4885</v>
      </c>
      <c r="D4982" s="561" t="s">
        <v>4886</v>
      </c>
      <c r="E4982" s="562" t="s">
        <v>22</v>
      </c>
      <c r="F4982" s="561" t="s">
        <v>22</v>
      </c>
      <c r="G4982" s="561" t="s">
        <v>32357</v>
      </c>
      <c r="H4982" s="561" t="s">
        <v>4891</v>
      </c>
      <c r="I4982" s="561" t="s">
        <v>23270</v>
      </c>
      <c r="J4982" s="561" t="s">
        <v>24</v>
      </c>
      <c r="K4982" s="562" t="s">
        <v>24902</v>
      </c>
      <c r="L4982" s="561" t="s">
        <v>25</v>
      </c>
    </row>
    <row r="4983" spans="1:12" x14ac:dyDescent="0.25">
      <c r="A4983" s="561" t="s">
        <v>3412</v>
      </c>
      <c r="B4983" s="561" t="s">
        <v>3413</v>
      </c>
      <c r="C4983" s="561" t="s">
        <v>4885</v>
      </c>
      <c r="D4983" s="561" t="s">
        <v>4886</v>
      </c>
      <c r="E4983" s="562" t="s">
        <v>22</v>
      </c>
      <c r="F4983" s="561" t="s">
        <v>22</v>
      </c>
      <c r="G4983" s="561" t="s">
        <v>32358</v>
      </c>
      <c r="H4983" s="561" t="s">
        <v>4892</v>
      </c>
      <c r="I4983" s="561" t="s">
        <v>23270</v>
      </c>
      <c r="J4983" s="561" t="s">
        <v>24</v>
      </c>
      <c r="K4983" s="562" t="s">
        <v>8693</v>
      </c>
      <c r="L4983" s="561" t="s">
        <v>25</v>
      </c>
    </row>
    <row r="4984" spans="1:12" x14ac:dyDescent="0.25">
      <c r="A4984" s="561" t="s">
        <v>3412</v>
      </c>
      <c r="B4984" s="561" t="s">
        <v>3413</v>
      </c>
      <c r="C4984" s="561" t="s">
        <v>4885</v>
      </c>
      <c r="D4984" s="561" t="s">
        <v>4886</v>
      </c>
      <c r="E4984" s="562" t="s">
        <v>22</v>
      </c>
      <c r="F4984" s="561" t="s">
        <v>22</v>
      </c>
      <c r="G4984" s="561" t="s">
        <v>32359</v>
      </c>
      <c r="H4984" s="561" t="s">
        <v>4894</v>
      </c>
      <c r="I4984" s="561" t="s">
        <v>23270</v>
      </c>
      <c r="J4984" s="561" t="s">
        <v>24</v>
      </c>
      <c r="K4984" s="562" t="s">
        <v>32360</v>
      </c>
      <c r="L4984" s="561" t="s">
        <v>25</v>
      </c>
    </row>
    <row r="4985" spans="1:12" x14ac:dyDescent="0.25">
      <c r="A4985" s="561" t="s">
        <v>3412</v>
      </c>
      <c r="B4985" s="561" t="s">
        <v>3413</v>
      </c>
      <c r="C4985" s="561" t="s">
        <v>4885</v>
      </c>
      <c r="D4985" s="561" t="s">
        <v>4886</v>
      </c>
      <c r="E4985" s="562" t="s">
        <v>22</v>
      </c>
      <c r="F4985" s="561" t="s">
        <v>22</v>
      </c>
      <c r="G4985" s="561" t="s">
        <v>32361</v>
      </c>
      <c r="H4985" s="561" t="s">
        <v>4895</v>
      </c>
      <c r="I4985" s="561" t="s">
        <v>23270</v>
      </c>
      <c r="J4985" s="561" t="s">
        <v>24</v>
      </c>
      <c r="K4985" s="562" t="s">
        <v>32362</v>
      </c>
      <c r="L4985" s="561" t="s">
        <v>25</v>
      </c>
    </row>
    <row r="4986" spans="1:12" x14ac:dyDescent="0.25">
      <c r="A4986" s="561" t="s">
        <v>3412</v>
      </c>
      <c r="B4986" s="561" t="s">
        <v>3413</v>
      </c>
      <c r="C4986" s="561" t="s">
        <v>4885</v>
      </c>
      <c r="D4986" s="561" t="s">
        <v>4886</v>
      </c>
      <c r="E4986" s="562" t="s">
        <v>22</v>
      </c>
      <c r="F4986" s="561" t="s">
        <v>22</v>
      </c>
      <c r="G4986" s="561" t="s">
        <v>32363</v>
      </c>
      <c r="H4986" s="561" t="s">
        <v>32364</v>
      </c>
      <c r="I4986" s="561" t="s">
        <v>23270</v>
      </c>
      <c r="J4986" s="561" t="s">
        <v>24</v>
      </c>
      <c r="K4986" s="562" t="s">
        <v>8504</v>
      </c>
      <c r="L4986" s="561" t="s">
        <v>25</v>
      </c>
    </row>
    <row r="4987" spans="1:12" x14ac:dyDescent="0.25">
      <c r="A4987" s="561" t="s">
        <v>3412</v>
      </c>
      <c r="B4987" s="561" t="s">
        <v>3413</v>
      </c>
      <c r="C4987" s="561" t="s">
        <v>4885</v>
      </c>
      <c r="D4987" s="561" t="s">
        <v>4886</v>
      </c>
      <c r="E4987" s="562" t="s">
        <v>22</v>
      </c>
      <c r="F4987" s="561" t="s">
        <v>22</v>
      </c>
      <c r="G4987" s="561" t="s">
        <v>32365</v>
      </c>
      <c r="H4987" s="561" t="s">
        <v>32366</v>
      </c>
      <c r="I4987" s="561" t="s">
        <v>23270</v>
      </c>
      <c r="J4987" s="561" t="s">
        <v>24</v>
      </c>
      <c r="K4987" s="562" t="s">
        <v>32367</v>
      </c>
      <c r="L4987" s="561" t="s">
        <v>25</v>
      </c>
    </row>
    <row r="4988" spans="1:12" x14ac:dyDescent="0.25">
      <c r="A4988" s="561" t="s">
        <v>3412</v>
      </c>
      <c r="B4988" s="561" t="s">
        <v>3413</v>
      </c>
      <c r="C4988" s="561" t="s">
        <v>4885</v>
      </c>
      <c r="D4988" s="561" t="s">
        <v>4886</v>
      </c>
      <c r="E4988" s="562" t="s">
        <v>22</v>
      </c>
      <c r="F4988" s="561" t="s">
        <v>22</v>
      </c>
      <c r="G4988" s="561" t="s">
        <v>32368</v>
      </c>
      <c r="H4988" s="561" t="s">
        <v>32369</v>
      </c>
      <c r="I4988" s="561" t="s">
        <v>23270</v>
      </c>
      <c r="J4988" s="561" t="s">
        <v>24</v>
      </c>
      <c r="K4988" s="562" t="s">
        <v>32370</v>
      </c>
      <c r="L4988" s="561" t="s">
        <v>25</v>
      </c>
    </row>
    <row r="4989" spans="1:12" x14ac:dyDescent="0.25">
      <c r="A4989" s="561" t="s">
        <v>3412</v>
      </c>
      <c r="B4989" s="561" t="s">
        <v>3413</v>
      </c>
      <c r="C4989" s="561" t="s">
        <v>4885</v>
      </c>
      <c r="D4989" s="561" t="s">
        <v>4886</v>
      </c>
      <c r="E4989" s="562" t="s">
        <v>22</v>
      </c>
      <c r="F4989" s="561" t="s">
        <v>22</v>
      </c>
      <c r="G4989" s="561" t="s">
        <v>32371</v>
      </c>
      <c r="H4989" s="561" t="s">
        <v>32372</v>
      </c>
      <c r="I4989" s="561" t="s">
        <v>23270</v>
      </c>
      <c r="J4989" s="561" t="s">
        <v>24</v>
      </c>
      <c r="K4989" s="562" t="s">
        <v>32373</v>
      </c>
      <c r="L4989" s="561" t="s">
        <v>25</v>
      </c>
    </row>
    <row r="4990" spans="1:12" x14ac:dyDescent="0.25">
      <c r="A4990" s="561" t="s">
        <v>3412</v>
      </c>
      <c r="B4990" s="561" t="s">
        <v>3413</v>
      </c>
      <c r="C4990" s="561" t="s">
        <v>4885</v>
      </c>
      <c r="D4990" s="561" t="s">
        <v>4886</v>
      </c>
      <c r="E4990" s="562" t="s">
        <v>22</v>
      </c>
      <c r="F4990" s="561" t="s">
        <v>22</v>
      </c>
      <c r="G4990" s="561" t="s">
        <v>32374</v>
      </c>
      <c r="H4990" s="561" t="s">
        <v>32375</v>
      </c>
      <c r="I4990" s="561" t="s">
        <v>23270</v>
      </c>
      <c r="J4990" s="561" t="s">
        <v>24</v>
      </c>
      <c r="K4990" s="562" t="s">
        <v>7483</v>
      </c>
      <c r="L4990" s="561" t="s">
        <v>25</v>
      </c>
    </row>
    <row r="4991" spans="1:12" x14ac:dyDescent="0.25">
      <c r="A4991" s="561" t="s">
        <v>3412</v>
      </c>
      <c r="B4991" s="561" t="s">
        <v>3413</v>
      </c>
      <c r="C4991" s="561" t="s">
        <v>4885</v>
      </c>
      <c r="D4991" s="561" t="s">
        <v>4886</v>
      </c>
      <c r="E4991" s="562" t="s">
        <v>22</v>
      </c>
      <c r="F4991" s="561" t="s">
        <v>22</v>
      </c>
      <c r="G4991" s="561" t="s">
        <v>32376</v>
      </c>
      <c r="H4991" s="561" t="s">
        <v>32377</v>
      </c>
      <c r="I4991" s="561" t="s">
        <v>23270</v>
      </c>
      <c r="J4991" s="561" t="s">
        <v>24</v>
      </c>
      <c r="K4991" s="562" t="s">
        <v>30452</v>
      </c>
      <c r="L4991" s="561" t="s">
        <v>25</v>
      </c>
    </row>
    <row r="4992" spans="1:12" x14ac:dyDescent="0.25">
      <c r="A4992" s="561" t="s">
        <v>3412</v>
      </c>
      <c r="B4992" s="561" t="s">
        <v>3413</v>
      </c>
      <c r="C4992" s="561" t="s">
        <v>4885</v>
      </c>
      <c r="D4992" s="561" t="s">
        <v>4886</v>
      </c>
      <c r="E4992" s="562" t="s">
        <v>22</v>
      </c>
      <c r="F4992" s="561" t="s">
        <v>22</v>
      </c>
      <c r="G4992" s="561" t="s">
        <v>32378</v>
      </c>
      <c r="H4992" s="561" t="s">
        <v>32379</v>
      </c>
      <c r="I4992" s="561" t="s">
        <v>23270</v>
      </c>
      <c r="J4992" s="561" t="s">
        <v>24</v>
      </c>
      <c r="K4992" s="562" t="s">
        <v>2319</v>
      </c>
      <c r="L4992" s="561" t="s">
        <v>25</v>
      </c>
    </row>
    <row r="4993" spans="1:12" x14ac:dyDescent="0.25">
      <c r="A4993" s="561" t="s">
        <v>3412</v>
      </c>
      <c r="B4993" s="561" t="s">
        <v>3413</v>
      </c>
      <c r="C4993" s="561" t="s">
        <v>4885</v>
      </c>
      <c r="D4993" s="561" t="s">
        <v>4886</v>
      </c>
      <c r="E4993" s="562" t="s">
        <v>22</v>
      </c>
      <c r="F4993" s="561" t="s">
        <v>22</v>
      </c>
      <c r="G4993" s="561" t="s">
        <v>32380</v>
      </c>
      <c r="H4993" s="561" t="s">
        <v>32381</v>
      </c>
      <c r="I4993" s="561" t="s">
        <v>23270</v>
      </c>
      <c r="J4993" s="561" t="s">
        <v>24</v>
      </c>
      <c r="K4993" s="562" t="s">
        <v>32382</v>
      </c>
      <c r="L4993" s="561" t="s">
        <v>25</v>
      </c>
    </row>
    <row r="4994" spans="1:12" x14ac:dyDescent="0.25">
      <c r="A4994" s="561" t="s">
        <v>3412</v>
      </c>
      <c r="B4994" s="561" t="s">
        <v>3413</v>
      </c>
      <c r="C4994" s="561" t="s">
        <v>4885</v>
      </c>
      <c r="D4994" s="561" t="s">
        <v>4886</v>
      </c>
      <c r="E4994" s="562" t="s">
        <v>22</v>
      </c>
      <c r="F4994" s="561" t="s">
        <v>22</v>
      </c>
      <c r="G4994" s="561" t="s">
        <v>32383</v>
      </c>
      <c r="H4994" s="561" t="s">
        <v>32384</v>
      </c>
      <c r="I4994" s="561" t="s">
        <v>23270</v>
      </c>
      <c r="J4994" s="561" t="s">
        <v>24</v>
      </c>
      <c r="K4994" s="562" t="s">
        <v>32385</v>
      </c>
      <c r="L4994" s="561" t="s">
        <v>25</v>
      </c>
    </row>
    <row r="4995" spans="1:12" x14ac:dyDescent="0.25">
      <c r="A4995" s="561" t="s">
        <v>3412</v>
      </c>
      <c r="B4995" s="561" t="s">
        <v>3413</v>
      </c>
      <c r="C4995" s="561" t="s">
        <v>4885</v>
      </c>
      <c r="D4995" s="561" t="s">
        <v>4886</v>
      </c>
      <c r="E4995" s="562" t="s">
        <v>22</v>
      </c>
      <c r="F4995" s="561" t="s">
        <v>22</v>
      </c>
      <c r="G4995" s="561" t="s">
        <v>32386</v>
      </c>
      <c r="H4995" s="561" t="s">
        <v>32387</v>
      </c>
      <c r="I4995" s="561" t="s">
        <v>23270</v>
      </c>
      <c r="J4995" s="561" t="s">
        <v>24</v>
      </c>
      <c r="K4995" s="562" t="s">
        <v>32388</v>
      </c>
      <c r="L4995" s="561" t="s">
        <v>25</v>
      </c>
    </row>
    <row r="4996" spans="1:12" x14ac:dyDescent="0.25">
      <c r="A4996" s="561" t="s">
        <v>3412</v>
      </c>
      <c r="B4996" s="561" t="s">
        <v>3413</v>
      </c>
      <c r="C4996" s="561" t="s">
        <v>4885</v>
      </c>
      <c r="D4996" s="561" t="s">
        <v>4886</v>
      </c>
      <c r="E4996" s="562" t="s">
        <v>22</v>
      </c>
      <c r="F4996" s="561" t="s">
        <v>22</v>
      </c>
      <c r="G4996" s="561" t="s">
        <v>32389</v>
      </c>
      <c r="H4996" s="561" t="s">
        <v>32390</v>
      </c>
      <c r="I4996" s="561" t="s">
        <v>23270</v>
      </c>
      <c r="J4996" s="561" t="s">
        <v>24</v>
      </c>
      <c r="K4996" s="562" t="s">
        <v>8597</v>
      </c>
      <c r="L4996" s="561" t="s">
        <v>25</v>
      </c>
    </row>
    <row r="4997" spans="1:12" x14ac:dyDescent="0.25">
      <c r="A4997" s="561" t="s">
        <v>3412</v>
      </c>
      <c r="B4997" s="561" t="s">
        <v>3413</v>
      </c>
      <c r="C4997" s="561" t="s">
        <v>4885</v>
      </c>
      <c r="D4997" s="561" t="s">
        <v>4886</v>
      </c>
      <c r="E4997" s="562" t="s">
        <v>22</v>
      </c>
      <c r="F4997" s="561" t="s">
        <v>22</v>
      </c>
      <c r="G4997" s="561" t="s">
        <v>32391</v>
      </c>
      <c r="H4997" s="561" t="s">
        <v>32392</v>
      </c>
      <c r="I4997" s="561" t="s">
        <v>23270</v>
      </c>
      <c r="J4997" s="561" t="s">
        <v>24</v>
      </c>
      <c r="K4997" s="562" t="s">
        <v>32393</v>
      </c>
      <c r="L4997" s="561" t="s">
        <v>25</v>
      </c>
    </row>
    <row r="4998" spans="1:12" x14ac:dyDescent="0.25">
      <c r="A4998" s="561" t="s">
        <v>3412</v>
      </c>
      <c r="B4998" s="561" t="s">
        <v>3413</v>
      </c>
      <c r="C4998" s="561" t="s">
        <v>4885</v>
      </c>
      <c r="D4998" s="561" t="s">
        <v>4886</v>
      </c>
      <c r="E4998" s="562" t="s">
        <v>22</v>
      </c>
      <c r="F4998" s="561" t="s">
        <v>22</v>
      </c>
      <c r="G4998" s="561" t="s">
        <v>32394</v>
      </c>
      <c r="H4998" s="561" t="s">
        <v>32395</v>
      </c>
      <c r="I4998" s="561" t="s">
        <v>23270</v>
      </c>
      <c r="J4998" s="561" t="s">
        <v>24</v>
      </c>
      <c r="K4998" s="562" t="s">
        <v>32396</v>
      </c>
      <c r="L4998" s="561" t="s">
        <v>25</v>
      </c>
    </row>
    <row r="4999" spans="1:12" x14ac:dyDescent="0.25">
      <c r="A4999" s="561" t="s">
        <v>3412</v>
      </c>
      <c r="B4999" s="561" t="s">
        <v>3413</v>
      </c>
      <c r="C4999" s="561" t="s">
        <v>4885</v>
      </c>
      <c r="D4999" s="561" t="s">
        <v>4886</v>
      </c>
      <c r="E4999" s="562" t="s">
        <v>22</v>
      </c>
      <c r="F4999" s="561" t="s">
        <v>22</v>
      </c>
      <c r="G4999" s="561" t="s">
        <v>32397</v>
      </c>
      <c r="H4999" s="561" t="s">
        <v>32398</v>
      </c>
      <c r="I4999" s="561" t="s">
        <v>23270</v>
      </c>
      <c r="J4999" s="561" t="s">
        <v>24</v>
      </c>
      <c r="K4999" s="562" t="s">
        <v>32399</v>
      </c>
      <c r="L4999" s="561" t="s">
        <v>25</v>
      </c>
    </row>
    <row r="5000" spans="1:12" x14ac:dyDescent="0.25">
      <c r="A5000" s="561" t="s">
        <v>3412</v>
      </c>
      <c r="B5000" s="561" t="s">
        <v>3413</v>
      </c>
      <c r="C5000" s="561" t="s">
        <v>4885</v>
      </c>
      <c r="D5000" s="561" t="s">
        <v>4886</v>
      </c>
      <c r="E5000" s="562" t="s">
        <v>22</v>
      </c>
      <c r="F5000" s="561" t="s">
        <v>22</v>
      </c>
      <c r="G5000" s="561" t="s">
        <v>32400</v>
      </c>
      <c r="H5000" s="561" t="s">
        <v>32401</v>
      </c>
      <c r="I5000" s="561" t="s">
        <v>23270</v>
      </c>
      <c r="J5000" s="561" t="s">
        <v>24</v>
      </c>
      <c r="K5000" s="562" t="s">
        <v>32402</v>
      </c>
      <c r="L5000" s="561" t="s">
        <v>25</v>
      </c>
    </row>
    <row r="5001" spans="1:12" x14ac:dyDescent="0.25">
      <c r="A5001" s="561" t="s">
        <v>3412</v>
      </c>
      <c r="B5001" s="561" t="s">
        <v>3413</v>
      </c>
      <c r="C5001" s="561" t="s">
        <v>4885</v>
      </c>
      <c r="D5001" s="561" t="s">
        <v>4886</v>
      </c>
      <c r="E5001" s="562" t="s">
        <v>22</v>
      </c>
      <c r="F5001" s="561" t="s">
        <v>22</v>
      </c>
      <c r="G5001" s="561" t="s">
        <v>32403</v>
      </c>
      <c r="H5001" s="561" t="s">
        <v>32404</v>
      </c>
      <c r="I5001" s="561" t="s">
        <v>23270</v>
      </c>
      <c r="J5001" s="561" t="s">
        <v>24</v>
      </c>
      <c r="K5001" s="562" t="s">
        <v>32405</v>
      </c>
      <c r="L5001" s="561" t="s">
        <v>25</v>
      </c>
    </row>
    <row r="5002" spans="1:12" x14ac:dyDescent="0.25">
      <c r="A5002" s="561" t="s">
        <v>3412</v>
      </c>
      <c r="B5002" s="561" t="s">
        <v>3413</v>
      </c>
      <c r="C5002" s="561" t="s">
        <v>4885</v>
      </c>
      <c r="D5002" s="561" t="s">
        <v>4886</v>
      </c>
      <c r="E5002" s="562" t="s">
        <v>22</v>
      </c>
      <c r="F5002" s="561" t="s">
        <v>22</v>
      </c>
      <c r="G5002" s="561" t="s">
        <v>32406</v>
      </c>
      <c r="H5002" s="561" t="s">
        <v>32407</v>
      </c>
      <c r="I5002" s="561" t="s">
        <v>23270</v>
      </c>
      <c r="J5002" s="561" t="s">
        <v>24</v>
      </c>
      <c r="K5002" s="562" t="s">
        <v>32408</v>
      </c>
      <c r="L5002" s="561" t="s">
        <v>25</v>
      </c>
    </row>
    <row r="5003" spans="1:12" x14ac:dyDescent="0.25">
      <c r="A5003" s="561" t="s">
        <v>3412</v>
      </c>
      <c r="B5003" s="561" t="s">
        <v>3413</v>
      </c>
      <c r="C5003" s="561" t="s">
        <v>4885</v>
      </c>
      <c r="D5003" s="561" t="s">
        <v>4886</v>
      </c>
      <c r="E5003" s="562" t="s">
        <v>22</v>
      </c>
      <c r="F5003" s="561" t="s">
        <v>22</v>
      </c>
      <c r="G5003" s="561" t="s">
        <v>32409</v>
      </c>
      <c r="H5003" s="561" t="s">
        <v>32410</v>
      </c>
      <c r="I5003" s="561" t="s">
        <v>23270</v>
      </c>
      <c r="J5003" s="561" t="s">
        <v>24</v>
      </c>
      <c r="K5003" s="562" t="s">
        <v>7115</v>
      </c>
      <c r="L5003" s="561" t="s">
        <v>25</v>
      </c>
    </row>
    <row r="5004" spans="1:12" x14ac:dyDescent="0.25">
      <c r="A5004" s="561" t="s">
        <v>3412</v>
      </c>
      <c r="B5004" s="561" t="s">
        <v>3413</v>
      </c>
      <c r="C5004" s="561" t="s">
        <v>4885</v>
      </c>
      <c r="D5004" s="561" t="s">
        <v>4886</v>
      </c>
      <c r="E5004" s="562" t="s">
        <v>22</v>
      </c>
      <c r="F5004" s="561" t="s">
        <v>22</v>
      </c>
      <c r="G5004" s="561" t="s">
        <v>32411</v>
      </c>
      <c r="H5004" s="561" t="s">
        <v>32412</v>
      </c>
      <c r="I5004" s="561" t="s">
        <v>23270</v>
      </c>
      <c r="J5004" s="561" t="s">
        <v>24</v>
      </c>
      <c r="K5004" s="562" t="s">
        <v>32413</v>
      </c>
      <c r="L5004" s="561" t="s">
        <v>25</v>
      </c>
    </row>
    <row r="5005" spans="1:12" x14ac:dyDescent="0.25">
      <c r="A5005" s="561" t="s">
        <v>3412</v>
      </c>
      <c r="B5005" s="561" t="s">
        <v>3413</v>
      </c>
      <c r="C5005" s="561" t="s">
        <v>4885</v>
      </c>
      <c r="D5005" s="561" t="s">
        <v>4886</v>
      </c>
      <c r="E5005" s="562" t="s">
        <v>22</v>
      </c>
      <c r="F5005" s="561" t="s">
        <v>22</v>
      </c>
      <c r="G5005" s="561" t="s">
        <v>32414</v>
      </c>
      <c r="H5005" s="561" t="s">
        <v>32415</v>
      </c>
      <c r="I5005" s="561" t="s">
        <v>23270</v>
      </c>
      <c r="J5005" s="561" t="s">
        <v>24</v>
      </c>
      <c r="K5005" s="562" t="s">
        <v>29746</v>
      </c>
      <c r="L5005" s="561" t="s">
        <v>25</v>
      </c>
    </row>
    <row r="5006" spans="1:12" x14ac:dyDescent="0.25">
      <c r="A5006" s="561" t="s">
        <v>3412</v>
      </c>
      <c r="B5006" s="561" t="s">
        <v>3413</v>
      </c>
      <c r="C5006" s="561" t="s">
        <v>4885</v>
      </c>
      <c r="D5006" s="561" t="s">
        <v>4886</v>
      </c>
      <c r="E5006" s="562" t="s">
        <v>22</v>
      </c>
      <c r="F5006" s="561" t="s">
        <v>22</v>
      </c>
      <c r="G5006" s="561" t="s">
        <v>32416</v>
      </c>
      <c r="H5006" s="561" t="s">
        <v>32417</v>
      </c>
      <c r="I5006" s="561" t="s">
        <v>23270</v>
      </c>
      <c r="J5006" s="561" t="s">
        <v>24</v>
      </c>
      <c r="K5006" s="562" t="s">
        <v>32418</v>
      </c>
      <c r="L5006" s="561" t="s">
        <v>25</v>
      </c>
    </row>
    <row r="5007" spans="1:12" x14ac:dyDescent="0.25">
      <c r="A5007" s="561" t="s">
        <v>3412</v>
      </c>
      <c r="B5007" s="561" t="s">
        <v>3413</v>
      </c>
      <c r="C5007" s="561" t="s">
        <v>4885</v>
      </c>
      <c r="D5007" s="561" t="s">
        <v>4886</v>
      </c>
      <c r="E5007" s="562" t="s">
        <v>22</v>
      </c>
      <c r="F5007" s="561" t="s">
        <v>22</v>
      </c>
      <c r="G5007" s="561" t="s">
        <v>32419</v>
      </c>
      <c r="H5007" s="561" t="s">
        <v>32420</v>
      </c>
      <c r="I5007" s="561" t="s">
        <v>23270</v>
      </c>
      <c r="J5007" s="561" t="s">
        <v>24</v>
      </c>
      <c r="K5007" s="562" t="s">
        <v>1881</v>
      </c>
      <c r="L5007" s="561" t="s">
        <v>25</v>
      </c>
    </row>
    <row r="5008" spans="1:12" x14ac:dyDescent="0.25">
      <c r="A5008" s="561" t="s">
        <v>3412</v>
      </c>
      <c r="B5008" s="561" t="s">
        <v>3413</v>
      </c>
      <c r="C5008" s="561" t="s">
        <v>4885</v>
      </c>
      <c r="D5008" s="561" t="s">
        <v>4886</v>
      </c>
      <c r="E5008" s="562" t="s">
        <v>22</v>
      </c>
      <c r="F5008" s="561" t="s">
        <v>22</v>
      </c>
      <c r="G5008" s="561" t="s">
        <v>32421</v>
      </c>
      <c r="H5008" s="561" t="s">
        <v>32422</v>
      </c>
      <c r="I5008" s="561" t="s">
        <v>23270</v>
      </c>
      <c r="J5008" s="561" t="s">
        <v>24</v>
      </c>
      <c r="K5008" s="562" t="s">
        <v>32423</v>
      </c>
      <c r="L5008" s="561" t="s">
        <v>25</v>
      </c>
    </row>
    <row r="5009" spans="1:12" x14ac:dyDescent="0.25">
      <c r="A5009" s="561" t="s">
        <v>3412</v>
      </c>
      <c r="B5009" s="561" t="s">
        <v>3413</v>
      </c>
      <c r="C5009" s="561" t="s">
        <v>4885</v>
      </c>
      <c r="D5009" s="561" t="s">
        <v>4886</v>
      </c>
      <c r="E5009" s="562" t="s">
        <v>22</v>
      </c>
      <c r="F5009" s="561" t="s">
        <v>22</v>
      </c>
      <c r="G5009" s="561" t="s">
        <v>32424</v>
      </c>
      <c r="H5009" s="561" t="s">
        <v>32425</v>
      </c>
      <c r="I5009" s="561" t="s">
        <v>23270</v>
      </c>
      <c r="J5009" s="561" t="s">
        <v>24</v>
      </c>
      <c r="K5009" s="562" t="s">
        <v>32426</v>
      </c>
      <c r="L5009" s="561" t="s">
        <v>25</v>
      </c>
    </row>
    <row r="5010" spans="1:12" x14ac:dyDescent="0.25">
      <c r="A5010" s="561" t="s">
        <v>3412</v>
      </c>
      <c r="B5010" s="561" t="s">
        <v>3413</v>
      </c>
      <c r="C5010" s="561" t="s">
        <v>4885</v>
      </c>
      <c r="D5010" s="561" t="s">
        <v>4886</v>
      </c>
      <c r="E5010" s="562" t="s">
        <v>22</v>
      </c>
      <c r="F5010" s="561" t="s">
        <v>22</v>
      </c>
      <c r="G5010" s="561" t="s">
        <v>32427</v>
      </c>
      <c r="H5010" s="561" t="s">
        <v>32428</v>
      </c>
      <c r="I5010" s="561" t="s">
        <v>23270</v>
      </c>
      <c r="J5010" s="561" t="s">
        <v>24</v>
      </c>
      <c r="K5010" s="562" t="s">
        <v>7944</v>
      </c>
      <c r="L5010" s="561" t="s">
        <v>25</v>
      </c>
    </row>
    <row r="5011" spans="1:12" x14ac:dyDescent="0.25">
      <c r="A5011" s="561" t="s">
        <v>3412</v>
      </c>
      <c r="B5011" s="561" t="s">
        <v>3413</v>
      </c>
      <c r="C5011" s="561" t="s">
        <v>4885</v>
      </c>
      <c r="D5011" s="561" t="s">
        <v>4886</v>
      </c>
      <c r="E5011" s="562" t="s">
        <v>22</v>
      </c>
      <c r="F5011" s="561" t="s">
        <v>22</v>
      </c>
      <c r="G5011" s="561" t="s">
        <v>32429</v>
      </c>
      <c r="H5011" s="561" t="s">
        <v>32430</v>
      </c>
      <c r="I5011" s="561" t="s">
        <v>23270</v>
      </c>
      <c r="J5011" s="561" t="s">
        <v>24</v>
      </c>
      <c r="K5011" s="562" t="s">
        <v>32431</v>
      </c>
      <c r="L5011" s="561" t="s">
        <v>25</v>
      </c>
    </row>
    <row r="5012" spans="1:12" x14ac:dyDescent="0.25">
      <c r="A5012" s="561" t="s">
        <v>3412</v>
      </c>
      <c r="B5012" s="561" t="s">
        <v>3413</v>
      </c>
      <c r="C5012" s="561" t="s">
        <v>4885</v>
      </c>
      <c r="D5012" s="561" t="s">
        <v>4886</v>
      </c>
      <c r="E5012" s="562" t="s">
        <v>22</v>
      </c>
      <c r="F5012" s="561" t="s">
        <v>22</v>
      </c>
      <c r="G5012" s="561" t="s">
        <v>32432</v>
      </c>
      <c r="H5012" s="561" t="s">
        <v>32433</v>
      </c>
      <c r="I5012" s="561" t="s">
        <v>23270</v>
      </c>
      <c r="J5012" s="561" t="s">
        <v>24</v>
      </c>
      <c r="K5012" s="562" t="s">
        <v>32434</v>
      </c>
      <c r="L5012" s="561" t="s">
        <v>25</v>
      </c>
    </row>
    <row r="5013" spans="1:12" x14ac:dyDescent="0.25">
      <c r="A5013" s="561" t="s">
        <v>3412</v>
      </c>
      <c r="B5013" s="561" t="s">
        <v>3413</v>
      </c>
      <c r="C5013" s="561" t="s">
        <v>4885</v>
      </c>
      <c r="D5013" s="561" t="s">
        <v>4886</v>
      </c>
      <c r="E5013" s="562" t="s">
        <v>22</v>
      </c>
      <c r="F5013" s="561" t="s">
        <v>22</v>
      </c>
      <c r="G5013" s="561" t="s">
        <v>32435</v>
      </c>
      <c r="H5013" s="561" t="s">
        <v>32436</v>
      </c>
      <c r="I5013" s="561" t="s">
        <v>23270</v>
      </c>
      <c r="J5013" s="561" t="s">
        <v>24</v>
      </c>
      <c r="K5013" s="562" t="s">
        <v>5461</v>
      </c>
      <c r="L5013" s="561" t="s">
        <v>25</v>
      </c>
    </row>
    <row r="5014" spans="1:12" x14ac:dyDescent="0.25">
      <c r="A5014" s="561" t="s">
        <v>3412</v>
      </c>
      <c r="B5014" s="561" t="s">
        <v>3413</v>
      </c>
      <c r="C5014" s="561" t="s">
        <v>4885</v>
      </c>
      <c r="D5014" s="561" t="s">
        <v>4886</v>
      </c>
      <c r="E5014" s="562" t="s">
        <v>22</v>
      </c>
      <c r="F5014" s="561" t="s">
        <v>22</v>
      </c>
      <c r="G5014" s="561" t="s">
        <v>32437</v>
      </c>
      <c r="H5014" s="561" t="s">
        <v>32438</v>
      </c>
      <c r="I5014" s="561" t="s">
        <v>23270</v>
      </c>
      <c r="J5014" s="561" t="s">
        <v>24</v>
      </c>
      <c r="K5014" s="562" t="s">
        <v>8314</v>
      </c>
      <c r="L5014" s="561" t="s">
        <v>25</v>
      </c>
    </row>
    <row r="5015" spans="1:12" x14ac:dyDescent="0.25">
      <c r="A5015" s="561" t="s">
        <v>3412</v>
      </c>
      <c r="B5015" s="561" t="s">
        <v>3413</v>
      </c>
      <c r="C5015" s="561" t="s">
        <v>4885</v>
      </c>
      <c r="D5015" s="561" t="s">
        <v>4886</v>
      </c>
      <c r="E5015" s="562" t="s">
        <v>22</v>
      </c>
      <c r="F5015" s="561" t="s">
        <v>22</v>
      </c>
      <c r="G5015" s="561" t="s">
        <v>32439</v>
      </c>
      <c r="H5015" s="561" t="s">
        <v>32440</v>
      </c>
      <c r="I5015" s="561" t="s">
        <v>23270</v>
      </c>
      <c r="J5015" s="561" t="s">
        <v>24</v>
      </c>
      <c r="K5015" s="562" t="s">
        <v>8099</v>
      </c>
      <c r="L5015" s="561" t="s">
        <v>25</v>
      </c>
    </row>
    <row r="5016" spans="1:12" x14ac:dyDescent="0.25">
      <c r="A5016" s="561" t="s">
        <v>3412</v>
      </c>
      <c r="B5016" s="561" t="s">
        <v>3413</v>
      </c>
      <c r="C5016" s="561" t="s">
        <v>4885</v>
      </c>
      <c r="D5016" s="561" t="s">
        <v>4886</v>
      </c>
      <c r="E5016" s="562" t="s">
        <v>22</v>
      </c>
      <c r="F5016" s="561" t="s">
        <v>22</v>
      </c>
      <c r="G5016" s="561" t="s">
        <v>32441</v>
      </c>
      <c r="H5016" s="561" t="s">
        <v>32442</v>
      </c>
      <c r="I5016" s="561" t="s">
        <v>23270</v>
      </c>
      <c r="J5016" s="561" t="s">
        <v>24</v>
      </c>
      <c r="K5016" s="562" t="s">
        <v>32443</v>
      </c>
      <c r="L5016" s="561" t="s">
        <v>25</v>
      </c>
    </row>
    <row r="5017" spans="1:12" x14ac:dyDescent="0.25">
      <c r="A5017" s="561" t="s">
        <v>3412</v>
      </c>
      <c r="B5017" s="561" t="s">
        <v>3413</v>
      </c>
      <c r="C5017" s="561" t="s">
        <v>4885</v>
      </c>
      <c r="D5017" s="561" t="s">
        <v>4886</v>
      </c>
      <c r="E5017" s="562" t="s">
        <v>22</v>
      </c>
      <c r="F5017" s="561" t="s">
        <v>22</v>
      </c>
      <c r="G5017" s="561" t="s">
        <v>32444</v>
      </c>
      <c r="H5017" s="561" t="s">
        <v>32445</v>
      </c>
      <c r="I5017" s="561" t="s">
        <v>23270</v>
      </c>
      <c r="J5017" s="561" t="s">
        <v>24</v>
      </c>
      <c r="K5017" s="562" t="s">
        <v>32446</v>
      </c>
      <c r="L5017" s="561" t="s">
        <v>25</v>
      </c>
    </row>
    <row r="5018" spans="1:12" x14ac:dyDescent="0.25">
      <c r="A5018" s="561" t="s">
        <v>3412</v>
      </c>
      <c r="B5018" s="561" t="s">
        <v>3413</v>
      </c>
      <c r="C5018" s="561" t="s">
        <v>4885</v>
      </c>
      <c r="D5018" s="561" t="s">
        <v>4886</v>
      </c>
      <c r="E5018" s="562" t="s">
        <v>22</v>
      </c>
      <c r="F5018" s="561" t="s">
        <v>22</v>
      </c>
      <c r="G5018" s="561" t="s">
        <v>32447</v>
      </c>
      <c r="H5018" s="561" t="s">
        <v>32448</v>
      </c>
      <c r="I5018" s="561" t="s">
        <v>23270</v>
      </c>
      <c r="J5018" s="561" t="s">
        <v>24</v>
      </c>
      <c r="K5018" s="562" t="s">
        <v>32449</v>
      </c>
      <c r="L5018" s="561" t="s">
        <v>25</v>
      </c>
    </row>
    <row r="5019" spans="1:12" x14ac:dyDescent="0.25">
      <c r="A5019" s="561" t="s">
        <v>3412</v>
      </c>
      <c r="B5019" s="561" t="s">
        <v>3413</v>
      </c>
      <c r="C5019" s="561" t="s">
        <v>4885</v>
      </c>
      <c r="D5019" s="561" t="s">
        <v>4886</v>
      </c>
      <c r="E5019" s="562" t="s">
        <v>22</v>
      </c>
      <c r="F5019" s="561" t="s">
        <v>22</v>
      </c>
      <c r="G5019" s="561" t="s">
        <v>32450</v>
      </c>
      <c r="H5019" s="561" t="s">
        <v>32451</v>
      </c>
      <c r="I5019" s="561" t="s">
        <v>23270</v>
      </c>
      <c r="J5019" s="561" t="s">
        <v>24</v>
      </c>
      <c r="K5019" s="562" t="s">
        <v>32452</v>
      </c>
      <c r="L5019" s="561" t="s">
        <v>25</v>
      </c>
    </row>
    <row r="5020" spans="1:12" x14ac:dyDescent="0.25">
      <c r="A5020" s="561" t="s">
        <v>3412</v>
      </c>
      <c r="B5020" s="561" t="s">
        <v>3413</v>
      </c>
      <c r="C5020" s="561" t="s">
        <v>4885</v>
      </c>
      <c r="D5020" s="561" t="s">
        <v>4886</v>
      </c>
      <c r="E5020" s="562" t="s">
        <v>22</v>
      </c>
      <c r="F5020" s="561" t="s">
        <v>22</v>
      </c>
      <c r="G5020" s="561" t="s">
        <v>32453</v>
      </c>
      <c r="H5020" s="561" t="s">
        <v>32454</v>
      </c>
      <c r="I5020" s="561" t="s">
        <v>23270</v>
      </c>
      <c r="J5020" s="561" t="s">
        <v>24</v>
      </c>
      <c r="K5020" s="562" t="s">
        <v>32455</v>
      </c>
      <c r="L5020" s="561" t="s">
        <v>25</v>
      </c>
    </row>
    <row r="5021" spans="1:12" x14ac:dyDescent="0.25">
      <c r="A5021" s="561" t="s">
        <v>3412</v>
      </c>
      <c r="B5021" s="561" t="s">
        <v>3413</v>
      </c>
      <c r="C5021" s="561" t="s">
        <v>4885</v>
      </c>
      <c r="D5021" s="561" t="s">
        <v>4886</v>
      </c>
      <c r="E5021" s="562" t="s">
        <v>22</v>
      </c>
      <c r="F5021" s="561" t="s">
        <v>22</v>
      </c>
      <c r="G5021" s="561" t="s">
        <v>32456</v>
      </c>
      <c r="H5021" s="561" t="s">
        <v>32457</v>
      </c>
      <c r="I5021" s="561" t="s">
        <v>23270</v>
      </c>
      <c r="J5021" s="561" t="s">
        <v>24</v>
      </c>
      <c r="K5021" s="562" t="s">
        <v>32458</v>
      </c>
      <c r="L5021" s="561" t="s">
        <v>25</v>
      </c>
    </row>
    <row r="5022" spans="1:12" x14ac:dyDescent="0.25">
      <c r="A5022" s="561" t="s">
        <v>3412</v>
      </c>
      <c r="B5022" s="561" t="s">
        <v>3413</v>
      </c>
      <c r="C5022" s="561" t="s">
        <v>4885</v>
      </c>
      <c r="D5022" s="561" t="s">
        <v>4886</v>
      </c>
      <c r="E5022" s="562" t="s">
        <v>22</v>
      </c>
      <c r="F5022" s="561" t="s">
        <v>22</v>
      </c>
      <c r="G5022" s="561" t="s">
        <v>32459</v>
      </c>
      <c r="H5022" s="561" t="s">
        <v>32460</v>
      </c>
      <c r="I5022" s="561" t="s">
        <v>23270</v>
      </c>
      <c r="J5022" s="561" t="s">
        <v>24</v>
      </c>
      <c r="K5022" s="562" t="s">
        <v>29834</v>
      </c>
      <c r="L5022" s="561" t="s">
        <v>25</v>
      </c>
    </row>
    <row r="5023" spans="1:12" x14ac:dyDescent="0.25">
      <c r="A5023" s="561" t="s">
        <v>3412</v>
      </c>
      <c r="B5023" s="561" t="s">
        <v>3413</v>
      </c>
      <c r="C5023" s="561" t="s">
        <v>4885</v>
      </c>
      <c r="D5023" s="561" t="s">
        <v>4886</v>
      </c>
      <c r="E5023" s="562" t="s">
        <v>22</v>
      </c>
      <c r="F5023" s="561" t="s">
        <v>22</v>
      </c>
      <c r="G5023" s="561" t="s">
        <v>32461</v>
      </c>
      <c r="H5023" s="561" t="s">
        <v>32462</v>
      </c>
      <c r="I5023" s="561" t="s">
        <v>23270</v>
      </c>
      <c r="J5023" s="561" t="s">
        <v>24</v>
      </c>
      <c r="K5023" s="562" t="s">
        <v>32463</v>
      </c>
      <c r="L5023" s="561" t="s">
        <v>25</v>
      </c>
    </row>
    <row r="5024" spans="1:12" x14ac:dyDescent="0.25">
      <c r="A5024" s="561" t="s">
        <v>3412</v>
      </c>
      <c r="B5024" s="561" t="s">
        <v>3413</v>
      </c>
      <c r="C5024" s="561" t="s">
        <v>4885</v>
      </c>
      <c r="D5024" s="561" t="s">
        <v>4886</v>
      </c>
      <c r="E5024" s="562" t="s">
        <v>22</v>
      </c>
      <c r="F5024" s="561" t="s">
        <v>22</v>
      </c>
      <c r="G5024" s="561" t="s">
        <v>32464</v>
      </c>
      <c r="H5024" s="561" t="s">
        <v>32465</v>
      </c>
      <c r="I5024" s="561" t="s">
        <v>23270</v>
      </c>
      <c r="J5024" s="561" t="s">
        <v>24</v>
      </c>
      <c r="K5024" s="562" t="s">
        <v>32466</v>
      </c>
      <c r="L5024" s="561" t="s">
        <v>25</v>
      </c>
    </row>
    <row r="5025" spans="1:12" x14ac:dyDescent="0.25">
      <c r="A5025" s="561" t="s">
        <v>3412</v>
      </c>
      <c r="B5025" s="561" t="s">
        <v>3413</v>
      </c>
      <c r="C5025" s="561" t="s">
        <v>4885</v>
      </c>
      <c r="D5025" s="561" t="s">
        <v>4886</v>
      </c>
      <c r="E5025" s="562" t="s">
        <v>22</v>
      </c>
      <c r="F5025" s="561" t="s">
        <v>22</v>
      </c>
      <c r="G5025" s="561" t="s">
        <v>32467</v>
      </c>
      <c r="H5025" s="561" t="s">
        <v>32468</v>
      </c>
      <c r="I5025" s="561" t="s">
        <v>23270</v>
      </c>
      <c r="J5025" s="561" t="s">
        <v>24</v>
      </c>
      <c r="K5025" s="562" t="s">
        <v>32469</v>
      </c>
      <c r="L5025" s="561" t="s">
        <v>25</v>
      </c>
    </row>
    <row r="5026" spans="1:12" x14ac:dyDescent="0.25">
      <c r="A5026" s="561" t="s">
        <v>3412</v>
      </c>
      <c r="B5026" s="561" t="s">
        <v>3413</v>
      </c>
      <c r="C5026" s="561" t="s">
        <v>4885</v>
      </c>
      <c r="D5026" s="561" t="s">
        <v>4886</v>
      </c>
      <c r="E5026" s="562" t="s">
        <v>22</v>
      </c>
      <c r="F5026" s="561" t="s">
        <v>22</v>
      </c>
      <c r="G5026" s="561" t="s">
        <v>32470</v>
      </c>
      <c r="H5026" s="561" t="s">
        <v>32471</v>
      </c>
      <c r="I5026" s="561" t="s">
        <v>23270</v>
      </c>
      <c r="J5026" s="561" t="s">
        <v>24</v>
      </c>
      <c r="K5026" s="562" t="s">
        <v>7797</v>
      </c>
      <c r="L5026" s="561" t="s">
        <v>25</v>
      </c>
    </row>
    <row r="5027" spans="1:12" x14ac:dyDescent="0.25">
      <c r="A5027" s="561" t="s">
        <v>3412</v>
      </c>
      <c r="B5027" s="561" t="s">
        <v>3413</v>
      </c>
      <c r="C5027" s="561" t="s">
        <v>4885</v>
      </c>
      <c r="D5027" s="561" t="s">
        <v>4886</v>
      </c>
      <c r="E5027" s="562" t="s">
        <v>22</v>
      </c>
      <c r="F5027" s="561" t="s">
        <v>22</v>
      </c>
      <c r="G5027" s="561" t="s">
        <v>32472</v>
      </c>
      <c r="H5027" s="561" t="s">
        <v>32473</v>
      </c>
      <c r="I5027" s="561" t="s">
        <v>23270</v>
      </c>
      <c r="J5027" s="561" t="s">
        <v>24</v>
      </c>
      <c r="K5027" s="562" t="s">
        <v>8637</v>
      </c>
      <c r="L5027" s="561" t="s">
        <v>25</v>
      </c>
    </row>
    <row r="5028" spans="1:12" x14ac:dyDescent="0.25">
      <c r="A5028" s="561" t="s">
        <v>3412</v>
      </c>
      <c r="B5028" s="561" t="s">
        <v>3413</v>
      </c>
      <c r="C5028" s="561" t="s">
        <v>4885</v>
      </c>
      <c r="D5028" s="561" t="s">
        <v>4886</v>
      </c>
      <c r="E5028" s="562" t="s">
        <v>22</v>
      </c>
      <c r="F5028" s="561" t="s">
        <v>22</v>
      </c>
      <c r="G5028" s="561" t="s">
        <v>32474</v>
      </c>
      <c r="H5028" s="561" t="s">
        <v>32475</v>
      </c>
      <c r="I5028" s="561" t="s">
        <v>23270</v>
      </c>
      <c r="J5028" s="561" t="s">
        <v>24</v>
      </c>
      <c r="K5028" s="562" t="s">
        <v>32476</v>
      </c>
      <c r="L5028" s="561" t="s">
        <v>25</v>
      </c>
    </row>
    <row r="5029" spans="1:12" x14ac:dyDescent="0.25">
      <c r="A5029" s="561" t="s">
        <v>3412</v>
      </c>
      <c r="B5029" s="561" t="s">
        <v>3413</v>
      </c>
      <c r="C5029" s="561" t="s">
        <v>4885</v>
      </c>
      <c r="D5029" s="561" t="s">
        <v>4886</v>
      </c>
      <c r="E5029" s="562" t="s">
        <v>22</v>
      </c>
      <c r="F5029" s="561" t="s">
        <v>22</v>
      </c>
      <c r="G5029" s="561" t="s">
        <v>32477</v>
      </c>
      <c r="H5029" s="561" t="s">
        <v>32478</v>
      </c>
      <c r="I5029" s="561" t="s">
        <v>23270</v>
      </c>
      <c r="J5029" s="561" t="s">
        <v>24</v>
      </c>
      <c r="K5029" s="562" t="s">
        <v>29631</v>
      </c>
      <c r="L5029" s="561" t="s">
        <v>25</v>
      </c>
    </row>
    <row r="5030" spans="1:12" x14ac:dyDescent="0.25">
      <c r="A5030" s="561" t="s">
        <v>3412</v>
      </c>
      <c r="B5030" s="561" t="s">
        <v>3413</v>
      </c>
      <c r="C5030" s="561" t="s">
        <v>4885</v>
      </c>
      <c r="D5030" s="561" t="s">
        <v>4886</v>
      </c>
      <c r="E5030" s="562" t="s">
        <v>22</v>
      </c>
      <c r="F5030" s="561" t="s">
        <v>22</v>
      </c>
      <c r="G5030" s="561" t="s">
        <v>32479</v>
      </c>
      <c r="H5030" s="561" t="s">
        <v>32480</v>
      </c>
      <c r="I5030" s="561" t="s">
        <v>23270</v>
      </c>
      <c r="J5030" s="561" t="s">
        <v>24</v>
      </c>
      <c r="K5030" s="562" t="s">
        <v>7961</v>
      </c>
      <c r="L5030" s="561" t="s">
        <v>25</v>
      </c>
    </row>
    <row r="5031" spans="1:12" x14ac:dyDescent="0.25">
      <c r="A5031" s="561" t="s">
        <v>3412</v>
      </c>
      <c r="B5031" s="561" t="s">
        <v>3413</v>
      </c>
      <c r="C5031" s="561" t="s">
        <v>4885</v>
      </c>
      <c r="D5031" s="561" t="s">
        <v>4886</v>
      </c>
      <c r="E5031" s="562" t="s">
        <v>22</v>
      </c>
      <c r="F5031" s="561" t="s">
        <v>22</v>
      </c>
      <c r="G5031" s="561" t="s">
        <v>32481</v>
      </c>
      <c r="H5031" s="561" t="s">
        <v>32482</v>
      </c>
      <c r="I5031" s="561" t="s">
        <v>23270</v>
      </c>
      <c r="J5031" s="561" t="s">
        <v>24</v>
      </c>
      <c r="K5031" s="562" t="s">
        <v>32483</v>
      </c>
      <c r="L5031" s="561" t="s">
        <v>25</v>
      </c>
    </row>
    <row r="5032" spans="1:12" x14ac:dyDescent="0.25">
      <c r="A5032" s="561" t="s">
        <v>3412</v>
      </c>
      <c r="B5032" s="561" t="s">
        <v>3413</v>
      </c>
      <c r="C5032" s="561" t="s">
        <v>4885</v>
      </c>
      <c r="D5032" s="561" t="s">
        <v>4886</v>
      </c>
      <c r="E5032" s="562" t="s">
        <v>22</v>
      </c>
      <c r="F5032" s="561" t="s">
        <v>22</v>
      </c>
      <c r="G5032" s="561" t="s">
        <v>32484</v>
      </c>
      <c r="H5032" s="561" t="s">
        <v>32485</v>
      </c>
      <c r="I5032" s="561" t="s">
        <v>23270</v>
      </c>
      <c r="J5032" s="561" t="s">
        <v>24</v>
      </c>
      <c r="K5032" s="562" t="s">
        <v>32486</v>
      </c>
      <c r="L5032" s="561" t="s">
        <v>25</v>
      </c>
    </row>
    <row r="5033" spans="1:12" x14ac:dyDescent="0.25">
      <c r="A5033" s="561" t="s">
        <v>3412</v>
      </c>
      <c r="B5033" s="561" t="s">
        <v>3413</v>
      </c>
      <c r="C5033" s="561" t="s">
        <v>4885</v>
      </c>
      <c r="D5033" s="561" t="s">
        <v>4886</v>
      </c>
      <c r="E5033" s="562" t="s">
        <v>22</v>
      </c>
      <c r="F5033" s="561" t="s">
        <v>22</v>
      </c>
      <c r="G5033" s="561" t="s">
        <v>32487</v>
      </c>
      <c r="H5033" s="561" t="s">
        <v>32488</v>
      </c>
      <c r="I5033" s="561" t="s">
        <v>23270</v>
      </c>
      <c r="J5033" s="561" t="s">
        <v>24</v>
      </c>
      <c r="K5033" s="562" t="s">
        <v>32489</v>
      </c>
      <c r="L5033" s="561" t="s">
        <v>25</v>
      </c>
    </row>
    <row r="5034" spans="1:12" x14ac:dyDescent="0.25">
      <c r="A5034" s="561" t="s">
        <v>3412</v>
      </c>
      <c r="B5034" s="561" t="s">
        <v>3413</v>
      </c>
      <c r="C5034" s="561" t="s">
        <v>4885</v>
      </c>
      <c r="D5034" s="561" t="s">
        <v>4886</v>
      </c>
      <c r="E5034" s="562" t="s">
        <v>22</v>
      </c>
      <c r="F5034" s="561" t="s">
        <v>22</v>
      </c>
      <c r="G5034" s="561" t="s">
        <v>32490</v>
      </c>
      <c r="H5034" s="561" t="s">
        <v>32491</v>
      </c>
      <c r="I5034" s="561" t="s">
        <v>23270</v>
      </c>
      <c r="J5034" s="561" t="s">
        <v>24</v>
      </c>
      <c r="K5034" s="562" t="s">
        <v>32492</v>
      </c>
      <c r="L5034" s="561" t="s">
        <v>25</v>
      </c>
    </row>
    <row r="5035" spans="1:12" x14ac:dyDescent="0.25">
      <c r="A5035" s="561" t="s">
        <v>3412</v>
      </c>
      <c r="B5035" s="561" t="s">
        <v>3413</v>
      </c>
      <c r="C5035" s="561" t="s">
        <v>4885</v>
      </c>
      <c r="D5035" s="561" t="s">
        <v>4886</v>
      </c>
      <c r="E5035" s="562" t="s">
        <v>22</v>
      </c>
      <c r="F5035" s="561" t="s">
        <v>22</v>
      </c>
      <c r="G5035" s="561" t="s">
        <v>32493</v>
      </c>
      <c r="H5035" s="561" t="s">
        <v>32494</v>
      </c>
      <c r="I5035" s="561" t="s">
        <v>23270</v>
      </c>
      <c r="J5035" s="561" t="s">
        <v>24</v>
      </c>
      <c r="K5035" s="562" t="s">
        <v>32495</v>
      </c>
      <c r="L5035" s="561" t="s">
        <v>25</v>
      </c>
    </row>
    <row r="5036" spans="1:12" x14ac:dyDescent="0.25">
      <c r="A5036" s="561" t="s">
        <v>3412</v>
      </c>
      <c r="B5036" s="561" t="s">
        <v>3413</v>
      </c>
      <c r="C5036" s="561" t="s">
        <v>4885</v>
      </c>
      <c r="D5036" s="561" t="s">
        <v>4886</v>
      </c>
      <c r="E5036" s="562" t="s">
        <v>22</v>
      </c>
      <c r="F5036" s="561" t="s">
        <v>22</v>
      </c>
      <c r="G5036" s="561" t="s">
        <v>32496</v>
      </c>
      <c r="H5036" s="561" t="s">
        <v>32497</v>
      </c>
      <c r="I5036" s="561" t="s">
        <v>23270</v>
      </c>
      <c r="J5036" s="561" t="s">
        <v>24</v>
      </c>
      <c r="K5036" s="562" t="s">
        <v>32498</v>
      </c>
      <c r="L5036" s="561" t="s">
        <v>25</v>
      </c>
    </row>
    <row r="5037" spans="1:12" x14ac:dyDescent="0.25">
      <c r="A5037" s="561" t="s">
        <v>3412</v>
      </c>
      <c r="B5037" s="561" t="s">
        <v>3413</v>
      </c>
      <c r="C5037" s="561" t="s">
        <v>4885</v>
      </c>
      <c r="D5037" s="561" t="s">
        <v>4886</v>
      </c>
      <c r="E5037" s="562" t="s">
        <v>22</v>
      </c>
      <c r="F5037" s="561" t="s">
        <v>22</v>
      </c>
      <c r="G5037" s="561" t="s">
        <v>32499</v>
      </c>
      <c r="H5037" s="561" t="s">
        <v>32500</v>
      </c>
      <c r="I5037" s="561" t="s">
        <v>23270</v>
      </c>
      <c r="J5037" s="561" t="s">
        <v>24</v>
      </c>
      <c r="K5037" s="562" t="s">
        <v>32501</v>
      </c>
      <c r="L5037" s="561" t="s">
        <v>25</v>
      </c>
    </row>
    <row r="5038" spans="1:12" x14ac:dyDescent="0.25">
      <c r="A5038" s="561" t="s">
        <v>3412</v>
      </c>
      <c r="B5038" s="561" t="s">
        <v>3413</v>
      </c>
      <c r="C5038" s="561" t="s">
        <v>4885</v>
      </c>
      <c r="D5038" s="561" t="s">
        <v>4886</v>
      </c>
      <c r="E5038" s="562" t="s">
        <v>22</v>
      </c>
      <c r="F5038" s="561" t="s">
        <v>22</v>
      </c>
      <c r="G5038" s="561" t="s">
        <v>32502</v>
      </c>
      <c r="H5038" s="561" t="s">
        <v>32503</v>
      </c>
      <c r="I5038" s="561" t="s">
        <v>23270</v>
      </c>
      <c r="J5038" s="561" t="s">
        <v>24</v>
      </c>
      <c r="K5038" s="562" t="s">
        <v>7774</v>
      </c>
      <c r="L5038" s="561" t="s">
        <v>25</v>
      </c>
    </row>
    <row r="5039" spans="1:12" x14ac:dyDescent="0.25">
      <c r="A5039" s="561" t="s">
        <v>3412</v>
      </c>
      <c r="B5039" s="561" t="s">
        <v>3413</v>
      </c>
      <c r="C5039" s="561" t="s">
        <v>4885</v>
      </c>
      <c r="D5039" s="561" t="s">
        <v>4886</v>
      </c>
      <c r="E5039" s="562" t="s">
        <v>22</v>
      </c>
      <c r="F5039" s="561" t="s">
        <v>22</v>
      </c>
      <c r="G5039" s="561" t="s">
        <v>32504</v>
      </c>
      <c r="H5039" s="561" t="s">
        <v>32505</v>
      </c>
      <c r="I5039" s="561" t="s">
        <v>23270</v>
      </c>
      <c r="J5039" s="561" t="s">
        <v>24</v>
      </c>
      <c r="K5039" s="562" t="s">
        <v>32506</v>
      </c>
      <c r="L5039" s="561" t="s">
        <v>25</v>
      </c>
    </row>
    <row r="5040" spans="1:12" x14ac:dyDescent="0.25">
      <c r="A5040" s="561" t="s">
        <v>3412</v>
      </c>
      <c r="B5040" s="561" t="s">
        <v>3413</v>
      </c>
      <c r="C5040" s="561" t="s">
        <v>4885</v>
      </c>
      <c r="D5040" s="561" t="s">
        <v>4886</v>
      </c>
      <c r="E5040" s="562" t="s">
        <v>22</v>
      </c>
      <c r="F5040" s="561" t="s">
        <v>22</v>
      </c>
      <c r="G5040" s="561" t="s">
        <v>32507</v>
      </c>
      <c r="H5040" s="561" t="s">
        <v>32508</v>
      </c>
      <c r="I5040" s="561" t="s">
        <v>23270</v>
      </c>
      <c r="J5040" s="561" t="s">
        <v>24</v>
      </c>
      <c r="K5040" s="562" t="s">
        <v>32509</v>
      </c>
      <c r="L5040" s="561" t="s">
        <v>25</v>
      </c>
    </row>
    <row r="5041" spans="1:12" x14ac:dyDescent="0.25">
      <c r="A5041" s="561" t="s">
        <v>3412</v>
      </c>
      <c r="B5041" s="561" t="s">
        <v>3413</v>
      </c>
      <c r="C5041" s="561" t="s">
        <v>4885</v>
      </c>
      <c r="D5041" s="561" t="s">
        <v>4886</v>
      </c>
      <c r="E5041" s="562" t="s">
        <v>22</v>
      </c>
      <c r="F5041" s="561" t="s">
        <v>22</v>
      </c>
      <c r="G5041" s="561" t="s">
        <v>32510</v>
      </c>
      <c r="H5041" s="561" t="s">
        <v>32511</v>
      </c>
      <c r="I5041" s="561" t="s">
        <v>23270</v>
      </c>
      <c r="J5041" s="561" t="s">
        <v>24</v>
      </c>
      <c r="K5041" s="562" t="s">
        <v>32512</v>
      </c>
      <c r="L5041" s="561" t="s">
        <v>25</v>
      </c>
    </row>
    <row r="5042" spans="1:12" x14ac:dyDescent="0.25">
      <c r="A5042" s="561" t="s">
        <v>3412</v>
      </c>
      <c r="B5042" s="561" t="s">
        <v>3413</v>
      </c>
      <c r="C5042" s="561" t="s">
        <v>4885</v>
      </c>
      <c r="D5042" s="561" t="s">
        <v>4886</v>
      </c>
      <c r="E5042" s="562" t="s">
        <v>22</v>
      </c>
      <c r="F5042" s="561" t="s">
        <v>22</v>
      </c>
      <c r="G5042" s="561" t="s">
        <v>32513</v>
      </c>
      <c r="H5042" s="561" t="s">
        <v>32514</v>
      </c>
      <c r="I5042" s="561" t="s">
        <v>23270</v>
      </c>
      <c r="J5042" s="561" t="s">
        <v>24</v>
      </c>
      <c r="K5042" s="562" t="s">
        <v>32515</v>
      </c>
      <c r="L5042" s="561" t="s">
        <v>25</v>
      </c>
    </row>
    <row r="5043" spans="1:12" x14ac:dyDescent="0.25">
      <c r="A5043" s="561" t="s">
        <v>3412</v>
      </c>
      <c r="B5043" s="561" t="s">
        <v>3413</v>
      </c>
      <c r="C5043" s="561" t="s">
        <v>4885</v>
      </c>
      <c r="D5043" s="561" t="s">
        <v>4886</v>
      </c>
      <c r="E5043" s="562" t="s">
        <v>22</v>
      </c>
      <c r="F5043" s="561" t="s">
        <v>22</v>
      </c>
      <c r="G5043" s="561" t="s">
        <v>32516</v>
      </c>
      <c r="H5043" s="561" t="s">
        <v>32517</v>
      </c>
      <c r="I5043" s="561" t="s">
        <v>23270</v>
      </c>
      <c r="J5043" s="561" t="s">
        <v>24</v>
      </c>
      <c r="K5043" s="562" t="s">
        <v>32518</v>
      </c>
      <c r="L5043" s="561" t="s">
        <v>25</v>
      </c>
    </row>
    <row r="5044" spans="1:12" x14ac:dyDescent="0.25">
      <c r="A5044" s="561" t="s">
        <v>3412</v>
      </c>
      <c r="B5044" s="561" t="s">
        <v>3413</v>
      </c>
      <c r="C5044" s="561" t="s">
        <v>4885</v>
      </c>
      <c r="D5044" s="561" t="s">
        <v>4886</v>
      </c>
      <c r="E5044" s="562" t="s">
        <v>22</v>
      </c>
      <c r="F5044" s="561" t="s">
        <v>22</v>
      </c>
      <c r="G5044" s="561" t="s">
        <v>32519</v>
      </c>
      <c r="H5044" s="561" t="s">
        <v>32520</v>
      </c>
      <c r="I5044" s="561" t="s">
        <v>23270</v>
      </c>
      <c r="J5044" s="561" t="s">
        <v>24</v>
      </c>
      <c r="K5044" s="562" t="s">
        <v>32521</v>
      </c>
      <c r="L5044" s="561" t="s">
        <v>25</v>
      </c>
    </row>
    <row r="5045" spans="1:12" x14ac:dyDescent="0.25">
      <c r="A5045" s="561" t="s">
        <v>3412</v>
      </c>
      <c r="B5045" s="561" t="s">
        <v>3413</v>
      </c>
      <c r="C5045" s="561" t="s">
        <v>4885</v>
      </c>
      <c r="D5045" s="561" t="s">
        <v>4886</v>
      </c>
      <c r="E5045" s="562" t="s">
        <v>22</v>
      </c>
      <c r="F5045" s="561" t="s">
        <v>22</v>
      </c>
      <c r="G5045" s="561" t="s">
        <v>32522</v>
      </c>
      <c r="H5045" s="561" t="s">
        <v>32523</v>
      </c>
      <c r="I5045" s="561" t="s">
        <v>23270</v>
      </c>
      <c r="J5045" s="561" t="s">
        <v>24</v>
      </c>
      <c r="K5045" s="562" t="s">
        <v>32524</v>
      </c>
      <c r="L5045" s="561" t="s">
        <v>25</v>
      </c>
    </row>
    <row r="5046" spans="1:12" x14ac:dyDescent="0.25">
      <c r="A5046" s="561" t="s">
        <v>3412</v>
      </c>
      <c r="B5046" s="561" t="s">
        <v>3413</v>
      </c>
      <c r="C5046" s="561" t="s">
        <v>4885</v>
      </c>
      <c r="D5046" s="561" t="s">
        <v>4886</v>
      </c>
      <c r="E5046" s="562" t="s">
        <v>22</v>
      </c>
      <c r="F5046" s="561" t="s">
        <v>22</v>
      </c>
      <c r="G5046" s="561" t="s">
        <v>32525</v>
      </c>
      <c r="H5046" s="561" t="s">
        <v>32526</v>
      </c>
      <c r="I5046" s="561" t="s">
        <v>23270</v>
      </c>
      <c r="J5046" s="561" t="s">
        <v>24</v>
      </c>
      <c r="K5046" s="562" t="s">
        <v>32527</v>
      </c>
      <c r="L5046" s="561" t="s">
        <v>25</v>
      </c>
    </row>
    <row r="5047" spans="1:12" x14ac:dyDescent="0.25">
      <c r="A5047" s="561" t="s">
        <v>3412</v>
      </c>
      <c r="B5047" s="561" t="s">
        <v>3413</v>
      </c>
      <c r="C5047" s="561" t="s">
        <v>4885</v>
      </c>
      <c r="D5047" s="561" t="s">
        <v>4886</v>
      </c>
      <c r="E5047" s="562" t="s">
        <v>22</v>
      </c>
      <c r="F5047" s="561" t="s">
        <v>22</v>
      </c>
      <c r="G5047" s="561" t="s">
        <v>32528</v>
      </c>
      <c r="H5047" s="561" t="s">
        <v>32529</v>
      </c>
      <c r="I5047" s="561" t="s">
        <v>23270</v>
      </c>
      <c r="J5047" s="561" t="s">
        <v>24</v>
      </c>
      <c r="K5047" s="562" t="s">
        <v>32530</v>
      </c>
      <c r="L5047" s="561" t="s">
        <v>25</v>
      </c>
    </row>
    <row r="5048" spans="1:12" x14ac:dyDescent="0.25">
      <c r="A5048" s="561" t="s">
        <v>3412</v>
      </c>
      <c r="B5048" s="561" t="s">
        <v>3413</v>
      </c>
      <c r="C5048" s="561" t="s">
        <v>4885</v>
      </c>
      <c r="D5048" s="561" t="s">
        <v>4886</v>
      </c>
      <c r="E5048" s="562" t="s">
        <v>22</v>
      </c>
      <c r="F5048" s="561" t="s">
        <v>22</v>
      </c>
      <c r="G5048" s="561" t="s">
        <v>32531</v>
      </c>
      <c r="H5048" s="561" t="s">
        <v>32532</v>
      </c>
      <c r="I5048" s="561" t="s">
        <v>23270</v>
      </c>
      <c r="J5048" s="561" t="s">
        <v>24</v>
      </c>
      <c r="K5048" s="562" t="s">
        <v>4787</v>
      </c>
      <c r="L5048" s="561" t="s">
        <v>25</v>
      </c>
    </row>
    <row r="5049" spans="1:12" x14ac:dyDescent="0.25">
      <c r="A5049" s="561" t="s">
        <v>3412</v>
      </c>
      <c r="B5049" s="561" t="s">
        <v>3413</v>
      </c>
      <c r="C5049" s="561" t="s">
        <v>4885</v>
      </c>
      <c r="D5049" s="561" t="s">
        <v>4886</v>
      </c>
      <c r="E5049" s="562" t="s">
        <v>22</v>
      </c>
      <c r="F5049" s="561" t="s">
        <v>22</v>
      </c>
      <c r="G5049" s="561" t="s">
        <v>32533</v>
      </c>
      <c r="H5049" s="561" t="s">
        <v>32534</v>
      </c>
      <c r="I5049" s="561" t="s">
        <v>23270</v>
      </c>
      <c r="J5049" s="561" t="s">
        <v>24</v>
      </c>
      <c r="K5049" s="562" t="s">
        <v>5705</v>
      </c>
      <c r="L5049" s="561" t="s">
        <v>25</v>
      </c>
    </row>
    <row r="5050" spans="1:12" x14ac:dyDescent="0.25">
      <c r="A5050" s="561" t="s">
        <v>3412</v>
      </c>
      <c r="B5050" s="561" t="s">
        <v>3413</v>
      </c>
      <c r="C5050" s="561" t="s">
        <v>4885</v>
      </c>
      <c r="D5050" s="561" t="s">
        <v>4886</v>
      </c>
      <c r="E5050" s="562" t="s">
        <v>22</v>
      </c>
      <c r="F5050" s="561" t="s">
        <v>22</v>
      </c>
      <c r="G5050" s="561" t="s">
        <v>32535</v>
      </c>
      <c r="H5050" s="561" t="s">
        <v>32536</v>
      </c>
      <c r="I5050" s="561" t="s">
        <v>23270</v>
      </c>
      <c r="J5050" s="561" t="s">
        <v>24</v>
      </c>
      <c r="K5050" s="562" t="s">
        <v>32537</v>
      </c>
      <c r="L5050" s="561" t="s">
        <v>25</v>
      </c>
    </row>
    <row r="5051" spans="1:12" x14ac:dyDescent="0.25">
      <c r="A5051" s="561" t="s">
        <v>3412</v>
      </c>
      <c r="B5051" s="561" t="s">
        <v>3413</v>
      </c>
      <c r="C5051" s="561" t="s">
        <v>4885</v>
      </c>
      <c r="D5051" s="561" t="s">
        <v>4886</v>
      </c>
      <c r="E5051" s="562" t="s">
        <v>22</v>
      </c>
      <c r="F5051" s="561" t="s">
        <v>22</v>
      </c>
      <c r="G5051" s="561" t="s">
        <v>32538</v>
      </c>
      <c r="H5051" s="561" t="s">
        <v>32539</v>
      </c>
      <c r="I5051" s="561" t="s">
        <v>23270</v>
      </c>
      <c r="J5051" s="561" t="s">
        <v>24</v>
      </c>
      <c r="K5051" s="562" t="s">
        <v>32540</v>
      </c>
      <c r="L5051" s="561" t="s">
        <v>25</v>
      </c>
    </row>
    <row r="5052" spans="1:12" x14ac:dyDescent="0.25">
      <c r="A5052" s="561" t="s">
        <v>3412</v>
      </c>
      <c r="B5052" s="561" t="s">
        <v>3413</v>
      </c>
      <c r="C5052" s="561" t="s">
        <v>4885</v>
      </c>
      <c r="D5052" s="561" t="s">
        <v>4886</v>
      </c>
      <c r="E5052" s="562" t="s">
        <v>22</v>
      </c>
      <c r="F5052" s="561" t="s">
        <v>22</v>
      </c>
      <c r="G5052" s="561" t="s">
        <v>32541</v>
      </c>
      <c r="H5052" s="561" t="s">
        <v>32542</v>
      </c>
      <c r="I5052" s="561" t="s">
        <v>23270</v>
      </c>
      <c r="J5052" s="561" t="s">
        <v>24</v>
      </c>
      <c r="K5052" s="562" t="s">
        <v>32543</v>
      </c>
      <c r="L5052" s="561" t="s">
        <v>25</v>
      </c>
    </row>
    <row r="5053" spans="1:12" x14ac:dyDescent="0.25">
      <c r="A5053" s="561" t="s">
        <v>3412</v>
      </c>
      <c r="B5053" s="561" t="s">
        <v>3413</v>
      </c>
      <c r="C5053" s="561" t="s">
        <v>4885</v>
      </c>
      <c r="D5053" s="561" t="s">
        <v>4886</v>
      </c>
      <c r="E5053" s="562" t="s">
        <v>22</v>
      </c>
      <c r="F5053" s="561" t="s">
        <v>22</v>
      </c>
      <c r="G5053" s="561" t="s">
        <v>32544</v>
      </c>
      <c r="H5053" s="561" t="s">
        <v>32545</v>
      </c>
      <c r="I5053" s="561" t="s">
        <v>23270</v>
      </c>
      <c r="J5053" s="561" t="s">
        <v>24</v>
      </c>
      <c r="K5053" s="562" t="s">
        <v>4536</v>
      </c>
      <c r="L5053" s="561" t="s">
        <v>25</v>
      </c>
    </row>
    <row r="5054" spans="1:12" x14ac:dyDescent="0.25">
      <c r="A5054" s="561" t="s">
        <v>3412</v>
      </c>
      <c r="B5054" s="561" t="s">
        <v>3413</v>
      </c>
      <c r="C5054" s="561" t="s">
        <v>4885</v>
      </c>
      <c r="D5054" s="561" t="s">
        <v>4886</v>
      </c>
      <c r="E5054" s="562" t="s">
        <v>22</v>
      </c>
      <c r="F5054" s="561" t="s">
        <v>22</v>
      </c>
      <c r="G5054" s="561" t="s">
        <v>32546</v>
      </c>
      <c r="H5054" s="561" t="s">
        <v>32547</v>
      </c>
      <c r="I5054" s="561" t="s">
        <v>23270</v>
      </c>
      <c r="J5054" s="561" t="s">
        <v>24</v>
      </c>
      <c r="K5054" s="562" t="s">
        <v>7830</v>
      </c>
      <c r="L5054" s="561" t="s">
        <v>25</v>
      </c>
    </row>
    <row r="5055" spans="1:12" x14ac:dyDescent="0.25">
      <c r="A5055" s="561" t="s">
        <v>3412</v>
      </c>
      <c r="B5055" s="561" t="s">
        <v>3413</v>
      </c>
      <c r="C5055" s="561" t="s">
        <v>4885</v>
      </c>
      <c r="D5055" s="561" t="s">
        <v>4886</v>
      </c>
      <c r="E5055" s="562" t="s">
        <v>22</v>
      </c>
      <c r="F5055" s="561" t="s">
        <v>22</v>
      </c>
      <c r="G5055" s="561" t="s">
        <v>32548</v>
      </c>
      <c r="H5055" s="561" t="s">
        <v>32549</v>
      </c>
      <c r="I5055" s="561" t="s">
        <v>23270</v>
      </c>
      <c r="J5055" s="561" t="s">
        <v>24</v>
      </c>
      <c r="K5055" s="562" t="s">
        <v>7288</v>
      </c>
      <c r="L5055" s="561" t="s">
        <v>25</v>
      </c>
    </row>
    <row r="5056" spans="1:12" x14ac:dyDescent="0.25">
      <c r="A5056" s="561" t="s">
        <v>3412</v>
      </c>
      <c r="B5056" s="561" t="s">
        <v>3413</v>
      </c>
      <c r="C5056" s="561" t="s">
        <v>4885</v>
      </c>
      <c r="D5056" s="561" t="s">
        <v>4886</v>
      </c>
      <c r="E5056" s="562" t="s">
        <v>22</v>
      </c>
      <c r="F5056" s="561" t="s">
        <v>22</v>
      </c>
      <c r="G5056" s="561" t="s">
        <v>32550</v>
      </c>
      <c r="H5056" s="561" t="s">
        <v>32551</v>
      </c>
      <c r="I5056" s="561" t="s">
        <v>23270</v>
      </c>
      <c r="J5056" s="561" t="s">
        <v>24</v>
      </c>
      <c r="K5056" s="562" t="s">
        <v>32552</v>
      </c>
      <c r="L5056" s="561" t="s">
        <v>25</v>
      </c>
    </row>
    <row r="5057" spans="1:12" x14ac:dyDescent="0.25">
      <c r="A5057" s="561" t="s">
        <v>3412</v>
      </c>
      <c r="B5057" s="561" t="s">
        <v>3413</v>
      </c>
      <c r="C5057" s="561" t="s">
        <v>4885</v>
      </c>
      <c r="D5057" s="561" t="s">
        <v>4886</v>
      </c>
      <c r="E5057" s="562" t="s">
        <v>22</v>
      </c>
      <c r="F5057" s="561" t="s">
        <v>22</v>
      </c>
      <c r="G5057" s="561" t="s">
        <v>32553</v>
      </c>
      <c r="H5057" s="561" t="s">
        <v>32554</v>
      </c>
      <c r="I5057" s="561" t="s">
        <v>23270</v>
      </c>
      <c r="J5057" s="561" t="s">
        <v>24</v>
      </c>
      <c r="K5057" s="562" t="s">
        <v>4419</v>
      </c>
      <c r="L5057" s="561" t="s">
        <v>25</v>
      </c>
    </row>
    <row r="5058" spans="1:12" x14ac:dyDescent="0.25">
      <c r="A5058" s="561" t="s">
        <v>3412</v>
      </c>
      <c r="B5058" s="561" t="s">
        <v>3413</v>
      </c>
      <c r="C5058" s="561" t="s">
        <v>4885</v>
      </c>
      <c r="D5058" s="561" t="s">
        <v>4886</v>
      </c>
      <c r="E5058" s="562" t="s">
        <v>22</v>
      </c>
      <c r="F5058" s="561" t="s">
        <v>22</v>
      </c>
      <c r="G5058" s="561" t="s">
        <v>32555</v>
      </c>
      <c r="H5058" s="561" t="s">
        <v>32556</v>
      </c>
      <c r="I5058" s="561" t="s">
        <v>23270</v>
      </c>
      <c r="J5058" s="561" t="s">
        <v>24</v>
      </c>
      <c r="K5058" s="562" t="s">
        <v>5802</v>
      </c>
      <c r="L5058" s="561" t="s">
        <v>25</v>
      </c>
    </row>
    <row r="5059" spans="1:12" x14ac:dyDescent="0.25">
      <c r="A5059" s="561" t="s">
        <v>3412</v>
      </c>
      <c r="B5059" s="561" t="s">
        <v>3413</v>
      </c>
      <c r="C5059" s="561" t="s">
        <v>4885</v>
      </c>
      <c r="D5059" s="561" t="s">
        <v>4886</v>
      </c>
      <c r="E5059" s="562" t="s">
        <v>22</v>
      </c>
      <c r="F5059" s="561" t="s">
        <v>22</v>
      </c>
      <c r="G5059" s="561" t="s">
        <v>32557</v>
      </c>
      <c r="H5059" s="561" t="s">
        <v>32558</v>
      </c>
      <c r="I5059" s="561" t="s">
        <v>23270</v>
      </c>
      <c r="J5059" s="561" t="s">
        <v>24</v>
      </c>
      <c r="K5059" s="562" t="s">
        <v>7464</v>
      </c>
      <c r="L5059" s="561" t="s">
        <v>25</v>
      </c>
    </row>
    <row r="5060" spans="1:12" x14ac:dyDescent="0.25">
      <c r="A5060" s="561" t="s">
        <v>3412</v>
      </c>
      <c r="B5060" s="561" t="s">
        <v>3413</v>
      </c>
      <c r="C5060" s="561" t="s">
        <v>4885</v>
      </c>
      <c r="D5060" s="561" t="s">
        <v>4886</v>
      </c>
      <c r="E5060" s="562" t="s">
        <v>22</v>
      </c>
      <c r="F5060" s="561" t="s">
        <v>22</v>
      </c>
      <c r="G5060" s="561" t="s">
        <v>32559</v>
      </c>
      <c r="H5060" s="561" t="s">
        <v>32560</v>
      </c>
      <c r="I5060" s="561" t="s">
        <v>23270</v>
      </c>
      <c r="J5060" s="561" t="s">
        <v>24</v>
      </c>
      <c r="K5060" s="562" t="s">
        <v>32561</v>
      </c>
      <c r="L5060" s="561" t="s">
        <v>25</v>
      </c>
    </row>
    <row r="5061" spans="1:12" x14ac:dyDescent="0.25">
      <c r="A5061" s="561" t="s">
        <v>3412</v>
      </c>
      <c r="B5061" s="561" t="s">
        <v>3413</v>
      </c>
      <c r="C5061" s="561" t="s">
        <v>4885</v>
      </c>
      <c r="D5061" s="561" t="s">
        <v>4886</v>
      </c>
      <c r="E5061" s="562" t="s">
        <v>22</v>
      </c>
      <c r="F5061" s="561" t="s">
        <v>22</v>
      </c>
      <c r="G5061" s="561" t="s">
        <v>32562</v>
      </c>
      <c r="H5061" s="561" t="s">
        <v>32563</v>
      </c>
      <c r="I5061" s="561" t="s">
        <v>23270</v>
      </c>
      <c r="J5061" s="561" t="s">
        <v>24</v>
      </c>
      <c r="K5061" s="562" t="s">
        <v>8517</v>
      </c>
      <c r="L5061" s="561" t="s">
        <v>25</v>
      </c>
    </row>
    <row r="5062" spans="1:12" x14ac:dyDescent="0.25">
      <c r="A5062" s="561" t="s">
        <v>3412</v>
      </c>
      <c r="B5062" s="561" t="s">
        <v>3413</v>
      </c>
      <c r="C5062" s="561" t="s">
        <v>4885</v>
      </c>
      <c r="D5062" s="561" t="s">
        <v>4886</v>
      </c>
      <c r="E5062" s="562" t="s">
        <v>22</v>
      </c>
      <c r="F5062" s="561" t="s">
        <v>22</v>
      </c>
      <c r="G5062" s="561" t="s">
        <v>32564</v>
      </c>
      <c r="H5062" s="561" t="s">
        <v>32565</v>
      </c>
      <c r="I5062" s="561" t="s">
        <v>23270</v>
      </c>
      <c r="J5062" s="561" t="s">
        <v>24</v>
      </c>
      <c r="K5062" s="562" t="s">
        <v>8426</v>
      </c>
      <c r="L5062" s="561" t="s">
        <v>25</v>
      </c>
    </row>
    <row r="5063" spans="1:12" x14ac:dyDescent="0.25">
      <c r="A5063" s="561" t="s">
        <v>3412</v>
      </c>
      <c r="B5063" s="561" t="s">
        <v>3413</v>
      </c>
      <c r="C5063" s="561" t="s">
        <v>4885</v>
      </c>
      <c r="D5063" s="561" t="s">
        <v>4886</v>
      </c>
      <c r="E5063" s="562" t="s">
        <v>22</v>
      </c>
      <c r="F5063" s="561" t="s">
        <v>22</v>
      </c>
      <c r="G5063" s="561" t="s">
        <v>32566</v>
      </c>
      <c r="H5063" s="561" t="s">
        <v>32567</v>
      </c>
      <c r="I5063" s="561" t="s">
        <v>23270</v>
      </c>
      <c r="J5063" s="561" t="s">
        <v>24</v>
      </c>
      <c r="K5063" s="562" t="s">
        <v>32568</v>
      </c>
      <c r="L5063" s="561" t="s">
        <v>25</v>
      </c>
    </row>
    <row r="5064" spans="1:12" x14ac:dyDescent="0.25">
      <c r="A5064" s="561" t="s">
        <v>3412</v>
      </c>
      <c r="B5064" s="561" t="s">
        <v>3413</v>
      </c>
      <c r="C5064" s="561" t="s">
        <v>4885</v>
      </c>
      <c r="D5064" s="561" t="s">
        <v>4886</v>
      </c>
      <c r="E5064" s="562" t="s">
        <v>22</v>
      </c>
      <c r="F5064" s="561" t="s">
        <v>22</v>
      </c>
      <c r="G5064" s="561" t="s">
        <v>32569</v>
      </c>
      <c r="H5064" s="561" t="s">
        <v>32570</v>
      </c>
      <c r="I5064" s="561" t="s">
        <v>23270</v>
      </c>
      <c r="J5064" s="561" t="s">
        <v>24</v>
      </c>
      <c r="K5064" s="562" t="s">
        <v>31463</v>
      </c>
      <c r="L5064" s="561" t="s">
        <v>25</v>
      </c>
    </row>
    <row r="5065" spans="1:12" x14ac:dyDescent="0.25">
      <c r="A5065" s="561" t="s">
        <v>3412</v>
      </c>
      <c r="B5065" s="561" t="s">
        <v>3413</v>
      </c>
      <c r="C5065" s="561" t="s">
        <v>4903</v>
      </c>
      <c r="D5065" s="561" t="s">
        <v>4904</v>
      </c>
      <c r="E5065" s="562" t="s">
        <v>22</v>
      </c>
      <c r="F5065" s="561" t="s">
        <v>22</v>
      </c>
      <c r="G5065" s="561" t="s">
        <v>32571</v>
      </c>
      <c r="H5065" s="561" t="s">
        <v>4905</v>
      </c>
      <c r="I5065" s="561" t="s">
        <v>23270</v>
      </c>
      <c r="J5065" s="561" t="s">
        <v>24</v>
      </c>
      <c r="K5065" s="562" t="s">
        <v>32572</v>
      </c>
      <c r="L5065" s="561" t="s">
        <v>25</v>
      </c>
    </row>
    <row r="5066" spans="1:12" x14ac:dyDescent="0.25">
      <c r="A5066" s="561" t="s">
        <v>3412</v>
      </c>
      <c r="B5066" s="561" t="s">
        <v>3413</v>
      </c>
      <c r="C5066" s="561" t="s">
        <v>4903</v>
      </c>
      <c r="D5066" s="561" t="s">
        <v>4904</v>
      </c>
      <c r="E5066" s="562" t="s">
        <v>22</v>
      </c>
      <c r="F5066" s="561" t="s">
        <v>22</v>
      </c>
      <c r="G5066" s="561" t="s">
        <v>32573</v>
      </c>
      <c r="H5066" s="561" t="s">
        <v>4906</v>
      </c>
      <c r="I5066" s="561" t="s">
        <v>23270</v>
      </c>
      <c r="J5066" s="561" t="s">
        <v>24</v>
      </c>
      <c r="K5066" s="562" t="s">
        <v>32574</v>
      </c>
      <c r="L5066" s="561" t="s">
        <v>25</v>
      </c>
    </row>
    <row r="5067" spans="1:12" x14ac:dyDescent="0.25">
      <c r="A5067" s="561" t="s">
        <v>3412</v>
      </c>
      <c r="B5067" s="561" t="s">
        <v>3413</v>
      </c>
      <c r="C5067" s="561" t="s">
        <v>4903</v>
      </c>
      <c r="D5067" s="561" t="s">
        <v>4904</v>
      </c>
      <c r="E5067" s="562" t="s">
        <v>22</v>
      </c>
      <c r="F5067" s="561" t="s">
        <v>22</v>
      </c>
      <c r="G5067" s="561" t="s">
        <v>32575</v>
      </c>
      <c r="H5067" s="561" t="s">
        <v>32576</v>
      </c>
      <c r="I5067" s="561" t="s">
        <v>23270</v>
      </c>
      <c r="J5067" s="561" t="s">
        <v>7063</v>
      </c>
      <c r="K5067" s="562" t="s">
        <v>32577</v>
      </c>
      <c r="L5067" s="561" t="s">
        <v>25</v>
      </c>
    </row>
    <row r="5068" spans="1:12" x14ac:dyDescent="0.25">
      <c r="A5068" s="561" t="s">
        <v>3412</v>
      </c>
      <c r="B5068" s="561" t="s">
        <v>3413</v>
      </c>
      <c r="C5068" s="561" t="s">
        <v>4903</v>
      </c>
      <c r="D5068" s="561" t="s">
        <v>4904</v>
      </c>
      <c r="E5068" s="562" t="s">
        <v>22</v>
      </c>
      <c r="F5068" s="561" t="s">
        <v>22</v>
      </c>
      <c r="G5068" s="561" t="s">
        <v>32578</v>
      </c>
      <c r="H5068" s="561" t="s">
        <v>4907</v>
      </c>
      <c r="I5068" s="561" t="s">
        <v>23270</v>
      </c>
      <c r="J5068" s="561" t="s">
        <v>7063</v>
      </c>
      <c r="K5068" s="562" t="s">
        <v>32579</v>
      </c>
      <c r="L5068" s="561" t="s">
        <v>25</v>
      </c>
    </row>
    <row r="5069" spans="1:12" x14ac:dyDescent="0.25">
      <c r="A5069" s="561" t="s">
        <v>3412</v>
      </c>
      <c r="B5069" s="561" t="s">
        <v>3413</v>
      </c>
      <c r="C5069" s="561" t="s">
        <v>4903</v>
      </c>
      <c r="D5069" s="561" t="s">
        <v>4904</v>
      </c>
      <c r="E5069" s="562" t="s">
        <v>22</v>
      </c>
      <c r="F5069" s="561" t="s">
        <v>22</v>
      </c>
      <c r="G5069" s="561" t="s">
        <v>32580</v>
      </c>
      <c r="H5069" s="561" t="s">
        <v>4908</v>
      </c>
      <c r="I5069" s="561" t="s">
        <v>23270</v>
      </c>
      <c r="J5069" s="561" t="s">
        <v>7063</v>
      </c>
      <c r="K5069" s="562" t="s">
        <v>32581</v>
      </c>
      <c r="L5069" s="561" t="s">
        <v>25</v>
      </c>
    </row>
    <row r="5070" spans="1:12" x14ac:dyDescent="0.25">
      <c r="A5070" s="561" t="s">
        <v>3412</v>
      </c>
      <c r="B5070" s="561" t="s">
        <v>3413</v>
      </c>
      <c r="C5070" s="561" t="s">
        <v>4903</v>
      </c>
      <c r="D5070" s="561" t="s">
        <v>4904</v>
      </c>
      <c r="E5070" s="562" t="s">
        <v>22</v>
      </c>
      <c r="F5070" s="561" t="s">
        <v>22</v>
      </c>
      <c r="G5070" s="561" t="s">
        <v>32582</v>
      </c>
      <c r="H5070" s="561" t="s">
        <v>4909</v>
      </c>
      <c r="I5070" s="561" t="s">
        <v>23270</v>
      </c>
      <c r="J5070" s="561" t="s">
        <v>7063</v>
      </c>
      <c r="K5070" s="562" t="s">
        <v>32583</v>
      </c>
      <c r="L5070" s="561" t="s">
        <v>25</v>
      </c>
    </row>
    <row r="5071" spans="1:12" x14ac:dyDescent="0.25">
      <c r="A5071" s="561" t="s">
        <v>3412</v>
      </c>
      <c r="B5071" s="561" t="s">
        <v>3413</v>
      </c>
      <c r="C5071" s="561" t="s">
        <v>4903</v>
      </c>
      <c r="D5071" s="561" t="s">
        <v>4904</v>
      </c>
      <c r="E5071" s="562" t="s">
        <v>22</v>
      </c>
      <c r="F5071" s="561" t="s">
        <v>22</v>
      </c>
      <c r="G5071" s="561" t="s">
        <v>32584</v>
      </c>
      <c r="H5071" s="561" t="s">
        <v>4910</v>
      </c>
      <c r="I5071" s="561" t="s">
        <v>23270</v>
      </c>
      <c r="J5071" s="561" t="s">
        <v>24</v>
      </c>
      <c r="K5071" s="562" t="s">
        <v>32585</v>
      </c>
      <c r="L5071" s="561" t="s">
        <v>25</v>
      </c>
    </row>
    <row r="5072" spans="1:12" x14ac:dyDescent="0.25">
      <c r="A5072" s="561" t="s">
        <v>3412</v>
      </c>
      <c r="B5072" s="561" t="s">
        <v>3413</v>
      </c>
      <c r="C5072" s="561" t="s">
        <v>4903</v>
      </c>
      <c r="D5072" s="561" t="s">
        <v>4904</v>
      </c>
      <c r="E5072" s="562" t="s">
        <v>22</v>
      </c>
      <c r="F5072" s="561" t="s">
        <v>22</v>
      </c>
      <c r="G5072" s="561" t="s">
        <v>32586</v>
      </c>
      <c r="H5072" s="561" t="s">
        <v>4911</v>
      </c>
      <c r="I5072" s="561" t="s">
        <v>23270</v>
      </c>
      <c r="J5072" s="561" t="s">
        <v>24</v>
      </c>
      <c r="K5072" s="562" t="s">
        <v>32587</v>
      </c>
      <c r="L5072" s="561" t="s">
        <v>25</v>
      </c>
    </row>
    <row r="5073" spans="1:12" x14ac:dyDescent="0.25">
      <c r="A5073" s="561" t="s">
        <v>3412</v>
      </c>
      <c r="B5073" s="561" t="s">
        <v>3413</v>
      </c>
      <c r="C5073" s="561" t="s">
        <v>4903</v>
      </c>
      <c r="D5073" s="561" t="s">
        <v>4904</v>
      </c>
      <c r="E5073" s="562" t="s">
        <v>22</v>
      </c>
      <c r="F5073" s="561" t="s">
        <v>22</v>
      </c>
      <c r="G5073" s="561" t="s">
        <v>32588</v>
      </c>
      <c r="H5073" s="561" t="s">
        <v>4912</v>
      </c>
      <c r="I5073" s="561" t="s">
        <v>23270</v>
      </c>
      <c r="J5073" s="561" t="s">
        <v>24</v>
      </c>
      <c r="K5073" s="562" t="s">
        <v>32589</v>
      </c>
      <c r="L5073" s="561" t="s">
        <v>25</v>
      </c>
    </row>
    <row r="5074" spans="1:12" x14ac:dyDescent="0.25">
      <c r="A5074" s="561" t="s">
        <v>3412</v>
      </c>
      <c r="B5074" s="561" t="s">
        <v>3413</v>
      </c>
      <c r="C5074" s="561" t="s">
        <v>4903</v>
      </c>
      <c r="D5074" s="561" t="s">
        <v>4904</v>
      </c>
      <c r="E5074" s="562" t="s">
        <v>22</v>
      </c>
      <c r="F5074" s="561" t="s">
        <v>22</v>
      </c>
      <c r="G5074" s="561" t="s">
        <v>32590</v>
      </c>
      <c r="H5074" s="561" t="s">
        <v>4913</v>
      </c>
      <c r="I5074" s="561" t="s">
        <v>23270</v>
      </c>
      <c r="J5074" s="561" t="s">
        <v>24</v>
      </c>
      <c r="K5074" s="562" t="s">
        <v>32591</v>
      </c>
      <c r="L5074" s="561" t="s">
        <v>25</v>
      </c>
    </row>
    <row r="5075" spans="1:12" x14ac:dyDescent="0.25">
      <c r="A5075" s="561" t="s">
        <v>3412</v>
      </c>
      <c r="B5075" s="561" t="s">
        <v>3413</v>
      </c>
      <c r="C5075" s="561" t="s">
        <v>4903</v>
      </c>
      <c r="D5075" s="561" t="s">
        <v>4904</v>
      </c>
      <c r="E5075" s="562" t="s">
        <v>22</v>
      </c>
      <c r="F5075" s="561" t="s">
        <v>22</v>
      </c>
      <c r="G5075" s="561" t="s">
        <v>32592</v>
      </c>
      <c r="H5075" s="561" t="s">
        <v>4914</v>
      </c>
      <c r="I5075" s="561" t="s">
        <v>23270</v>
      </c>
      <c r="J5075" s="561" t="s">
        <v>24</v>
      </c>
      <c r="K5075" s="562" t="s">
        <v>32593</v>
      </c>
      <c r="L5075" s="561" t="s">
        <v>25</v>
      </c>
    </row>
    <row r="5076" spans="1:12" x14ac:dyDescent="0.25">
      <c r="A5076" s="561" t="s">
        <v>3412</v>
      </c>
      <c r="B5076" s="561" t="s">
        <v>3413</v>
      </c>
      <c r="C5076" s="561" t="s">
        <v>4903</v>
      </c>
      <c r="D5076" s="561" t="s">
        <v>4904</v>
      </c>
      <c r="E5076" s="562" t="s">
        <v>22</v>
      </c>
      <c r="F5076" s="561" t="s">
        <v>22</v>
      </c>
      <c r="G5076" s="561" t="s">
        <v>32594</v>
      </c>
      <c r="H5076" s="561" t="s">
        <v>4915</v>
      </c>
      <c r="I5076" s="561" t="s">
        <v>23270</v>
      </c>
      <c r="J5076" s="561" t="s">
        <v>24</v>
      </c>
      <c r="K5076" s="562" t="s">
        <v>32595</v>
      </c>
      <c r="L5076" s="561" t="s">
        <v>25</v>
      </c>
    </row>
    <row r="5077" spans="1:12" x14ac:dyDescent="0.25">
      <c r="A5077" s="561" t="s">
        <v>3412</v>
      </c>
      <c r="B5077" s="561" t="s">
        <v>3413</v>
      </c>
      <c r="C5077" s="561" t="s">
        <v>4903</v>
      </c>
      <c r="D5077" s="561" t="s">
        <v>4904</v>
      </c>
      <c r="E5077" s="562" t="s">
        <v>22</v>
      </c>
      <c r="F5077" s="561" t="s">
        <v>22</v>
      </c>
      <c r="G5077" s="561" t="s">
        <v>32596</v>
      </c>
      <c r="H5077" s="561" t="s">
        <v>4916</v>
      </c>
      <c r="I5077" s="561" t="s">
        <v>23270</v>
      </c>
      <c r="J5077" s="561" t="s">
        <v>24</v>
      </c>
      <c r="K5077" s="562" t="s">
        <v>32597</v>
      </c>
      <c r="L5077" s="561" t="s">
        <v>25</v>
      </c>
    </row>
    <row r="5078" spans="1:12" x14ac:dyDescent="0.25">
      <c r="A5078" s="561" t="s">
        <v>3412</v>
      </c>
      <c r="B5078" s="561" t="s">
        <v>3413</v>
      </c>
      <c r="C5078" s="561" t="s">
        <v>4903</v>
      </c>
      <c r="D5078" s="561" t="s">
        <v>4904</v>
      </c>
      <c r="E5078" s="562" t="s">
        <v>22</v>
      </c>
      <c r="F5078" s="561" t="s">
        <v>22</v>
      </c>
      <c r="G5078" s="561" t="s">
        <v>32598</v>
      </c>
      <c r="H5078" s="561" t="s">
        <v>4917</v>
      </c>
      <c r="I5078" s="561" t="s">
        <v>23270</v>
      </c>
      <c r="J5078" s="561" t="s">
        <v>7063</v>
      </c>
      <c r="K5078" s="562" t="s">
        <v>32599</v>
      </c>
      <c r="L5078" s="561" t="s">
        <v>25</v>
      </c>
    </row>
    <row r="5079" spans="1:12" x14ac:dyDescent="0.25">
      <c r="A5079" s="561" t="s">
        <v>3412</v>
      </c>
      <c r="B5079" s="561" t="s">
        <v>3413</v>
      </c>
      <c r="C5079" s="561" t="s">
        <v>4903</v>
      </c>
      <c r="D5079" s="561" t="s">
        <v>4904</v>
      </c>
      <c r="E5079" s="562" t="s">
        <v>22</v>
      </c>
      <c r="F5079" s="561" t="s">
        <v>22</v>
      </c>
      <c r="G5079" s="561" t="s">
        <v>32600</v>
      </c>
      <c r="H5079" s="561" t="s">
        <v>4918</v>
      </c>
      <c r="I5079" s="561" t="s">
        <v>23270</v>
      </c>
      <c r="J5079" s="561" t="s">
        <v>7063</v>
      </c>
      <c r="K5079" s="562" t="s">
        <v>32601</v>
      </c>
      <c r="L5079" s="561" t="s">
        <v>25</v>
      </c>
    </row>
    <row r="5080" spans="1:12" x14ac:dyDescent="0.25">
      <c r="A5080" s="561" t="s">
        <v>3412</v>
      </c>
      <c r="B5080" s="561" t="s">
        <v>3413</v>
      </c>
      <c r="C5080" s="561" t="s">
        <v>4903</v>
      </c>
      <c r="D5080" s="561" t="s">
        <v>4904</v>
      </c>
      <c r="E5080" s="562" t="s">
        <v>22</v>
      </c>
      <c r="F5080" s="561" t="s">
        <v>22</v>
      </c>
      <c r="G5080" s="561" t="s">
        <v>32602</v>
      </c>
      <c r="H5080" s="561" t="s">
        <v>4919</v>
      </c>
      <c r="I5080" s="561" t="s">
        <v>23270</v>
      </c>
      <c r="J5080" s="561" t="s">
        <v>7063</v>
      </c>
      <c r="K5080" s="562" t="s">
        <v>32603</v>
      </c>
      <c r="L5080" s="561" t="s">
        <v>25</v>
      </c>
    </row>
    <row r="5081" spans="1:12" x14ac:dyDescent="0.25">
      <c r="A5081" s="561" t="s">
        <v>3412</v>
      </c>
      <c r="B5081" s="561" t="s">
        <v>3413</v>
      </c>
      <c r="C5081" s="561" t="s">
        <v>4903</v>
      </c>
      <c r="D5081" s="561" t="s">
        <v>4904</v>
      </c>
      <c r="E5081" s="562" t="s">
        <v>22</v>
      </c>
      <c r="F5081" s="561" t="s">
        <v>22</v>
      </c>
      <c r="G5081" s="561" t="s">
        <v>32604</v>
      </c>
      <c r="H5081" s="561" t="s">
        <v>4920</v>
      </c>
      <c r="I5081" s="561" t="s">
        <v>23270</v>
      </c>
      <c r="J5081" s="561" t="s">
        <v>24</v>
      </c>
      <c r="K5081" s="562" t="s">
        <v>32605</v>
      </c>
      <c r="L5081" s="561" t="s">
        <v>25</v>
      </c>
    </row>
    <row r="5082" spans="1:12" x14ac:dyDescent="0.25">
      <c r="A5082" s="561" t="s">
        <v>3412</v>
      </c>
      <c r="B5082" s="561" t="s">
        <v>3413</v>
      </c>
      <c r="C5082" s="561" t="s">
        <v>4903</v>
      </c>
      <c r="D5082" s="561" t="s">
        <v>4904</v>
      </c>
      <c r="E5082" s="562" t="s">
        <v>22</v>
      </c>
      <c r="F5082" s="561" t="s">
        <v>22</v>
      </c>
      <c r="G5082" s="561" t="s">
        <v>32606</v>
      </c>
      <c r="H5082" s="561" t="s">
        <v>4921</v>
      </c>
      <c r="I5082" s="561" t="s">
        <v>23270</v>
      </c>
      <c r="J5082" s="561" t="s">
        <v>24</v>
      </c>
      <c r="K5082" s="562" t="s">
        <v>32607</v>
      </c>
      <c r="L5082" s="561" t="s">
        <v>25</v>
      </c>
    </row>
    <row r="5083" spans="1:12" x14ac:dyDescent="0.25">
      <c r="A5083" s="561" t="s">
        <v>3412</v>
      </c>
      <c r="B5083" s="561" t="s">
        <v>3413</v>
      </c>
      <c r="C5083" s="561" t="s">
        <v>4922</v>
      </c>
      <c r="D5083" s="561" t="s">
        <v>4923</v>
      </c>
      <c r="E5083" s="562" t="s">
        <v>22</v>
      </c>
      <c r="F5083" s="561" t="s">
        <v>22</v>
      </c>
      <c r="G5083" s="561" t="s">
        <v>32608</v>
      </c>
      <c r="H5083" s="561" t="s">
        <v>4924</v>
      </c>
      <c r="I5083" s="561" t="s">
        <v>23270</v>
      </c>
      <c r="J5083" s="561" t="s">
        <v>24</v>
      </c>
      <c r="K5083" s="562" t="s">
        <v>7624</v>
      </c>
      <c r="L5083" s="561" t="s">
        <v>25</v>
      </c>
    </row>
    <row r="5084" spans="1:12" x14ac:dyDescent="0.25">
      <c r="A5084" s="561" t="s">
        <v>3412</v>
      </c>
      <c r="B5084" s="561" t="s">
        <v>3413</v>
      </c>
      <c r="C5084" s="561" t="s">
        <v>4922</v>
      </c>
      <c r="D5084" s="561" t="s">
        <v>4923</v>
      </c>
      <c r="E5084" s="562" t="s">
        <v>22</v>
      </c>
      <c r="F5084" s="561" t="s">
        <v>22</v>
      </c>
      <c r="G5084" s="561" t="s">
        <v>32609</v>
      </c>
      <c r="H5084" s="561" t="s">
        <v>4926</v>
      </c>
      <c r="I5084" s="561" t="s">
        <v>23270</v>
      </c>
      <c r="J5084" s="561" t="s">
        <v>24</v>
      </c>
      <c r="K5084" s="562" t="s">
        <v>4175</v>
      </c>
      <c r="L5084" s="561" t="s">
        <v>25</v>
      </c>
    </row>
    <row r="5085" spans="1:12" x14ac:dyDescent="0.25">
      <c r="A5085" s="561" t="s">
        <v>3412</v>
      </c>
      <c r="B5085" s="561" t="s">
        <v>3413</v>
      </c>
      <c r="C5085" s="561" t="s">
        <v>4922</v>
      </c>
      <c r="D5085" s="561" t="s">
        <v>4923</v>
      </c>
      <c r="E5085" s="562" t="s">
        <v>22</v>
      </c>
      <c r="F5085" s="561" t="s">
        <v>22</v>
      </c>
      <c r="G5085" s="561" t="s">
        <v>32610</v>
      </c>
      <c r="H5085" s="561" t="s">
        <v>4927</v>
      </c>
      <c r="I5085" s="561" t="s">
        <v>23270</v>
      </c>
      <c r="J5085" s="561" t="s">
        <v>24</v>
      </c>
      <c r="K5085" s="562" t="s">
        <v>29024</v>
      </c>
      <c r="L5085" s="561" t="s">
        <v>25</v>
      </c>
    </row>
    <row r="5086" spans="1:12" x14ac:dyDescent="0.25">
      <c r="A5086" s="561" t="s">
        <v>3412</v>
      </c>
      <c r="B5086" s="561" t="s">
        <v>3413</v>
      </c>
      <c r="C5086" s="561" t="s">
        <v>4922</v>
      </c>
      <c r="D5086" s="561" t="s">
        <v>4923</v>
      </c>
      <c r="E5086" s="562" t="s">
        <v>22</v>
      </c>
      <c r="F5086" s="561" t="s">
        <v>22</v>
      </c>
      <c r="G5086" s="561" t="s">
        <v>32611</v>
      </c>
      <c r="H5086" s="561" t="s">
        <v>4928</v>
      </c>
      <c r="I5086" s="561" t="s">
        <v>23270</v>
      </c>
      <c r="J5086" s="561" t="s">
        <v>7063</v>
      </c>
      <c r="K5086" s="562" t="s">
        <v>7993</v>
      </c>
      <c r="L5086" s="561" t="s">
        <v>25</v>
      </c>
    </row>
    <row r="5087" spans="1:12" x14ac:dyDescent="0.25">
      <c r="A5087" s="561" t="s">
        <v>3412</v>
      </c>
      <c r="B5087" s="561" t="s">
        <v>3413</v>
      </c>
      <c r="C5087" s="561" t="s">
        <v>4922</v>
      </c>
      <c r="D5087" s="561" t="s">
        <v>4923</v>
      </c>
      <c r="E5087" s="562" t="s">
        <v>22</v>
      </c>
      <c r="F5087" s="561" t="s">
        <v>22</v>
      </c>
      <c r="G5087" s="561" t="s">
        <v>32612</v>
      </c>
      <c r="H5087" s="561" t="s">
        <v>4930</v>
      </c>
      <c r="I5087" s="561" t="s">
        <v>23270</v>
      </c>
      <c r="J5087" s="561" t="s">
        <v>7063</v>
      </c>
      <c r="K5087" s="562" t="s">
        <v>32613</v>
      </c>
      <c r="L5087" s="561" t="s">
        <v>25</v>
      </c>
    </row>
    <row r="5088" spans="1:12" x14ac:dyDescent="0.25">
      <c r="A5088" s="561" t="s">
        <v>3412</v>
      </c>
      <c r="B5088" s="561" t="s">
        <v>3413</v>
      </c>
      <c r="C5088" s="561" t="s">
        <v>4922</v>
      </c>
      <c r="D5088" s="561" t="s">
        <v>4923</v>
      </c>
      <c r="E5088" s="562" t="s">
        <v>22</v>
      </c>
      <c r="F5088" s="561" t="s">
        <v>22</v>
      </c>
      <c r="G5088" s="561" t="s">
        <v>32614</v>
      </c>
      <c r="H5088" s="561" t="s">
        <v>4931</v>
      </c>
      <c r="I5088" s="561" t="s">
        <v>23270</v>
      </c>
      <c r="J5088" s="561" t="s">
        <v>7063</v>
      </c>
      <c r="K5088" s="562" t="s">
        <v>32615</v>
      </c>
      <c r="L5088" s="561" t="s">
        <v>25</v>
      </c>
    </row>
    <row r="5089" spans="1:12" x14ac:dyDescent="0.25">
      <c r="A5089" s="561" t="s">
        <v>3412</v>
      </c>
      <c r="B5089" s="561" t="s">
        <v>3413</v>
      </c>
      <c r="C5089" s="561" t="s">
        <v>4922</v>
      </c>
      <c r="D5089" s="561" t="s">
        <v>4923</v>
      </c>
      <c r="E5089" s="562" t="s">
        <v>22</v>
      </c>
      <c r="F5089" s="561" t="s">
        <v>22</v>
      </c>
      <c r="G5089" s="561" t="s">
        <v>32616</v>
      </c>
      <c r="H5089" s="561" t="s">
        <v>4932</v>
      </c>
      <c r="I5089" s="561" t="s">
        <v>23148</v>
      </c>
      <c r="J5089" s="561" t="s">
        <v>24</v>
      </c>
      <c r="K5089" s="562" t="s">
        <v>7838</v>
      </c>
      <c r="L5089" s="561" t="s">
        <v>25</v>
      </c>
    </row>
    <row r="5090" spans="1:12" x14ac:dyDescent="0.25">
      <c r="A5090" s="561" t="s">
        <v>3412</v>
      </c>
      <c r="B5090" s="561" t="s">
        <v>3413</v>
      </c>
      <c r="C5090" s="561" t="s">
        <v>4922</v>
      </c>
      <c r="D5090" s="561" t="s">
        <v>4923</v>
      </c>
      <c r="E5090" s="562" t="s">
        <v>22</v>
      </c>
      <c r="F5090" s="561" t="s">
        <v>22</v>
      </c>
      <c r="G5090" s="561" t="s">
        <v>32617</v>
      </c>
      <c r="H5090" s="561" t="s">
        <v>4933</v>
      </c>
      <c r="I5090" s="561" t="s">
        <v>23148</v>
      </c>
      <c r="J5090" s="561" t="s">
        <v>7063</v>
      </c>
      <c r="K5090" s="562" t="s">
        <v>7208</v>
      </c>
      <c r="L5090" s="561" t="s">
        <v>25</v>
      </c>
    </row>
    <row r="5091" spans="1:12" x14ac:dyDescent="0.25">
      <c r="A5091" s="561" t="s">
        <v>3412</v>
      </c>
      <c r="B5091" s="561" t="s">
        <v>3413</v>
      </c>
      <c r="C5091" s="561" t="s">
        <v>4922</v>
      </c>
      <c r="D5091" s="561" t="s">
        <v>4923</v>
      </c>
      <c r="E5091" s="562" t="s">
        <v>22</v>
      </c>
      <c r="F5091" s="561" t="s">
        <v>22</v>
      </c>
      <c r="G5091" s="561" t="s">
        <v>32618</v>
      </c>
      <c r="H5091" s="561" t="s">
        <v>4934</v>
      </c>
      <c r="I5091" s="561" t="s">
        <v>23148</v>
      </c>
      <c r="J5091" s="561" t="s">
        <v>7063</v>
      </c>
      <c r="K5091" s="562" t="s">
        <v>32619</v>
      </c>
      <c r="L5091" s="561" t="s">
        <v>25</v>
      </c>
    </row>
    <row r="5092" spans="1:12" x14ac:dyDescent="0.25">
      <c r="A5092" s="561" t="s">
        <v>3412</v>
      </c>
      <c r="B5092" s="561" t="s">
        <v>3413</v>
      </c>
      <c r="C5092" s="561" t="s">
        <v>4922</v>
      </c>
      <c r="D5092" s="561" t="s">
        <v>4923</v>
      </c>
      <c r="E5092" s="562" t="s">
        <v>22</v>
      </c>
      <c r="F5092" s="561" t="s">
        <v>22</v>
      </c>
      <c r="G5092" s="561" t="s">
        <v>32620</v>
      </c>
      <c r="H5092" s="561" t="s">
        <v>4935</v>
      </c>
      <c r="I5092" s="561" t="s">
        <v>23148</v>
      </c>
      <c r="J5092" s="561" t="s">
        <v>7063</v>
      </c>
      <c r="K5092" s="562" t="s">
        <v>4155</v>
      </c>
      <c r="L5092" s="561" t="s">
        <v>25</v>
      </c>
    </row>
    <row r="5093" spans="1:12" x14ac:dyDescent="0.25">
      <c r="A5093" s="561" t="s">
        <v>3412</v>
      </c>
      <c r="B5093" s="561" t="s">
        <v>3413</v>
      </c>
      <c r="C5093" s="561" t="s">
        <v>4922</v>
      </c>
      <c r="D5093" s="561" t="s">
        <v>4923</v>
      </c>
      <c r="E5093" s="562" t="s">
        <v>22</v>
      </c>
      <c r="F5093" s="561" t="s">
        <v>22</v>
      </c>
      <c r="G5093" s="561" t="s">
        <v>32621</v>
      </c>
      <c r="H5093" s="561" t="s">
        <v>4936</v>
      </c>
      <c r="I5093" s="561" t="s">
        <v>23148</v>
      </c>
      <c r="J5093" s="561" t="s">
        <v>24</v>
      </c>
      <c r="K5093" s="562" t="s">
        <v>6449</v>
      </c>
      <c r="L5093" s="561" t="s">
        <v>25</v>
      </c>
    </row>
    <row r="5094" spans="1:12" x14ac:dyDescent="0.25">
      <c r="A5094" s="561" t="s">
        <v>3412</v>
      </c>
      <c r="B5094" s="561" t="s">
        <v>3413</v>
      </c>
      <c r="C5094" s="561" t="s">
        <v>4922</v>
      </c>
      <c r="D5094" s="561" t="s">
        <v>4923</v>
      </c>
      <c r="E5094" s="562" t="s">
        <v>22</v>
      </c>
      <c r="F5094" s="561" t="s">
        <v>22</v>
      </c>
      <c r="G5094" s="561" t="s">
        <v>32622</v>
      </c>
      <c r="H5094" s="561" t="s">
        <v>4937</v>
      </c>
      <c r="I5094" s="561" t="s">
        <v>23270</v>
      </c>
      <c r="J5094" s="561" t="s">
        <v>24</v>
      </c>
      <c r="K5094" s="562" t="s">
        <v>5183</v>
      </c>
      <c r="L5094" s="561" t="s">
        <v>25</v>
      </c>
    </row>
    <row r="5095" spans="1:12" x14ac:dyDescent="0.25">
      <c r="A5095" s="561" t="s">
        <v>3412</v>
      </c>
      <c r="B5095" s="561" t="s">
        <v>3413</v>
      </c>
      <c r="C5095" s="561" t="s">
        <v>4922</v>
      </c>
      <c r="D5095" s="561" t="s">
        <v>4923</v>
      </c>
      <c r="E5095" s="562" t="s">
        <v>22</v>
      </c>
      <c r="F5095" s="561" t="s">
        <v>22</v>
      </c>
      <c r="G5095" s="561" t="s">
        <v>32623</v>
      </c>
      <c r="H5095" s="561" t="s">
        <v>4938</v>
      </c>
      <c r="I5095" s="561" t="s">
        <v>23270</v>
      </c>
      <c r="J5095" s="561" t="s">
        <v>24</v>
      </c>
      <c r="K5095" s="562" t="s">
        <v>27703</v>
      </c>
      <c r="L5095" s="561" t="s">
        <v>25</v>
      </c>
    </row>
    <row r="5096" spans="1:12" x14ac:dyDescent="0.25">
      <c r="A5096" s="561" t="s">
        <v>3412</v>
      </c>
      <c r="B5096" s="561" t="s">
        <v>3413</v>
      </c>
      <c r="C5096" s="561" t="s">
        <v>4922</v>
      </c>
      <c r="D5096" s="561" t="s">
        <v>4923</v>
      </c>
      <c r="E5096" s="562" t="s">
        <v>22</v>
      </c>
      <c r="F5096" s="561" t="s">
        <v>22</v>
      </c>
      <c r="G5096" s="561" t="s">
        <v>32624</v>
      </c>
      <c r="H5096" s="561" t="s">
        <v>4940</v>
      </c>
      <c r="I5096" s="561" t="s">
        <v>23270</v>
      </c>
      <c r="J5096" s="561" t="s">
        <v>24</v>
      </c>
      <c r="K5096" s="562" t="s">
        <v>602</v>
      </c>
      <c r="L5096" s="561" t="s">
        <v>25</v>
      </c>
    </row>
    <row r="5097" spans="1:12" x14ac:dyDescent="0.25">
      <c r="A5097" s="561" t="s">
        <v>3412</v>
      </c>
      <c r="B5097" s="561" t="s">
        <v>3413</v>
      </c>
      <c r="C5097" s="561" t="s">
        <v>4922</v>
      </c>
      <c r="D5097" s="561" t="s">
        <v>4923</v>
      </c>
      <c r="E5097" s="562" t="s">
        <v>22</v>
      </c>
      <c r="F5097" s="561" t="s">
        <v>22</v>
      </c>
      <c r="G5097" s="561" t="s">
        <v>32625</v>
      </c>
      <c r="H5097" s="561" t="s">
        <v>4941</v>
      </c>
      <c r="I5097" s="561" t="s">
        <v>23270</v>
      </c>
      <c r="J5097" s="561" t="s">
        <v>24</v>
      </c>
      <c r="K5097" s="562" t="s">
        <v>3727</v>
      </c>
      <c r="L5097" s="561" t="s">
        <v>25</v>
      </c>
    </row>
    <row r="5098" spans="1:12" x14ac:dyDescent="0.25">
      <c r="A5098" s="561" t="s">
        <v>3412</v>
      </c>
      <c r="B5098" s="561" t="s">
        <v>3413</v>
      </c>
      <c r="C5098" s="561" t="s">
        <v>4922</v>
      </c>
      <c r="D5098" s="561" t="s">
        <v>4923</v>
      </c>
      <c r="E5098" s="562" t="s">
        <v>22</v>
      </c>
      <c r="F5098" s="561" t="s">
        <v>22</v>
      </c>
      <c r="G5098" s="561" t="s">
        <v>32626</v>
      </c>
      <c r="H5098" s="561" t="s">
        <v>4942</v>
      </c>
      <c r="I5098" s="561" t="s">
        <v>23270</v>
      </c>
      <c r="J5098" s="561" t="s">
        <v>24</v>
      </c>
      <c r="K5098" s="562" t="s">
        <v>7353</v>
      </c>
      <c r="L5098" s="561" t="s">
        <v>25</v>
      </c>
    </row>
    <row r="5099" spans="1:12" x14ac:dyDescent="0.25">
      <c r="A5099" s="561" t="s">
        <v>3412</v>
      </c>
      <c r="B5099" s="561" t="s">
        <v>3413</v>
      </c>
      <c r="C5099" s="561" t="s">
        <v>4922</v>
      </c>
      <c r="D5099" s="561" t="s">
        <v>4923</v>
      </c>
      <c r="E5099" s="562" t="s">
        <v>22</v>
      </c>
      <c r="F5099" s="561" t="s">
        <v>22</v>
      </c>
      <c r="G5099" s="561" t="s">
        <v>32627</v>
      </c>
      <c r="H5099" s="561" t="s">
        <v>4943</v>
      </c>
      <c r="I5099" s="561" t="s">
        <v>23270</v>
      </c>
      <c r="J5099" s="561" t="s">
        <v>24</v>
      </c>
      <c r="K5099" s="562" t="s">
        <v>3343</v>
      </c>
      <c r="L5099" s="561" t="s">
        <v>25</v>
      </c>
    </row>
    <row r="5100" spans="1:12" x14ac:dyDescent="0.25">
      <c r="A5100" s="561" t="s">
        <v>3412</v>
      </c>
      <c r="B5100" s="561" t="s">
        <v>3413</v>
      </c>
      <c r="C5100" s="561" t="s">
        <v>4922</v>
      </c>
      <c r="D5100" s="561" t="s">
        <v>4923</v>
      </c>
      <c r="E5100" s="562" t="s">
        <v>22</v>
      </c>
      <c r="F5100" s="561" t="s">
        <v>22</v>
      </c>
      <c r="G5100" s="561" t="s">
        <v>32628</v>
      </c>
      <c r="H5100" s="561" t="s">
        <v>4945</v>
      </c>
      <c r="I5100" s="561" t="s">
        <v>23270</v>
      </c>
      <c r="J5100" s="561" t="s">
        <v>24</v>
      </c>
      <c r="K5100" s="562" t="s">
        <v>2732</v>
      </c>
      <c r="L5100" s="561" t="s">
        <v>25</v>
      </c>
    </row>
    <row r="5101" spans="1:12" x14ac:dyDescent="0.25">
      <c r="A5101" s="561" t="s">
        <v>3412</v>
      </c>
      <c r="B5101" s="561" t="s">
        <v>3413</v>
      </c>
      <c r="C5101" s="561" t="s">
        <v>4922</v>
      </c>
      <c r="D5101" s="561" t="s">
        <v>4923</v>
      </c>
      <c r="E5101" s="562" t="s">
        <v>22</v>
      </c>
      <c r="F5101" s="561" t="s">
        <v>22</v>
      </c>
      <c r="G5101" s="561" t="s">
        <v>32629</v>
      </c>
      <c r="H5101" s="561" t="s">
        <v>4946</v>
      </c>
      <c r="I5101" s="561" t="s">
        <v>23270</v>
      </c>
      <c r="J5101" s="561" t="s">
        <v>24</v>
      </c>
      <c r="K5101" s="562" t="s">
        <v>72</v>
      </c>
      <c r="L5101" s="561" t="s">
        <v>25</v>
      </c>
    </row>
    <row r="5102" spans="1:12" x14ac:dyDescent="0.25">
      <c r="A5102" s="561" t="s">
        <v>3412</v>
      </c>
      <c r="B5102" s="561" t="s">
        <v>3413</v>
      </c>
      <c r="C5102" s="561" t="s">
        <v>4922</v>
      </c>
      <c r="D5102" s="561" t="s">
        <v>4923</v>
      </c>
      <c r="E5102" s="562" t="s">
        <v>22</v>
      </c>
      <c r="F5102" s="561" t="s">
        <v>22</v>
      </c>
      <c r="G5102" s="561" t="s">
        <v>32630</v>
      </c>
      <c r="H5102" s="561" t="s">
        <v>4947</v>
      </c>
      <c r="I5102" s="561" t="s">
        <v>23270</v>
      </c>
      <c r="J5102" s="561" t="s">
        <v>24</v>
      </c>
      <c r="K5102" s="562" t="s">
        <v>7337</v>
      </c>
      <c r="L5102" s="561" t="s">
        <v>25</v>
      </c>
    </row>
    <row r="5103" spans="1:12" x14ac:dyDescent="0.25">
      <c r="A5103" s="561" t="s">
        <v>3412</v>
      </c>
      <c r="B5103" s="561" t="s">
        <v>3413</v>
      </c>
      <c r="C5103" s="561" t="s">
        <v>4922</v>
      </c>
      <c r="D5103" s="561" t="s">
        <v>4923</v>
      </c>
      <c r="E5103" s="562" t="s">
        <v>22</v>
      </c>
      <c r="F5103" s="561" t="s">
        <v>22</v>
      </c>
      <c r="G5103" s="561" t="s">
        <v>32631</v>
      </c>
      <c r="H5103" s="561" t="s">
        <v>4948</v>
      </c>
      <c r="I5103" s="561" t="s">
        <v>23148</v>
      </c>
      <c r="J5103" s="561" t="s">
        <v>7063</v>
      </c>
      <c r="K5103" s="562" t="s">
        <v>8218</v>
      </c>
      <c r="L5103" s="561" t="s">
        <v>25</v>
      </c>
    </row>
    <row r="5104" spans="1:12" x14ac:dyDescent="0.25">
      <c r="A5104" s="561" t="s">
        <v>3412</v>
      </c>
      <c r="B5104" s="561" t="s">
        <v>3413</v>
      </c>
      <c r="C5104" s="561" t="s">
        <v>4922</v>
      </c>
      <c r="D5104" s="561" t="s">
        <v>4923</v>
      </c>
      <c r="E5104" s="562" t="s">
        <v>22</v>
      </c>
      <c r="F5104" s="561" t="s">
        <v>22</v>
      </c>
      <c r="G5104" s="561" t="s">
        <v>32632</v>
      </c>
      <c r="H5104" s="561" t="s">
        <v>4950</v>
      </c>
      <c r="I5104" s="561" t="s">
        <v>23148</v>
      </c>
      <c r="J5104" s="561" t="s">
        <v>7063</v>
      </c>
      <c r="K5104" s="562" t="s">
        <v>7405</v>
      </c>
      <c r="L5104" s="561" t="s">
        <v>25</v>
      </c>
    </row>
    <row r="5105" spans="1:12" x14ac:dyDescent="0.25">
      <c r="A5105" s="561" t="s">
        <v>3412</v>
      </c>
      <c r="B5105" s="561" t="s">
        <v>3413</v>
      </c>
      <c r="C5105" s="561" t="s">
        <v>4922</v>
      </c>
      <c r="D5105" s="561" t="s">
        <v>4923</v>
      </c>
      <c r="E5105" s="562" t="s">
        <v>22</v>
      </c>
      <c r="F5105" s="561" t="s">
        <v>22</v>
      </c>
      <c r="G5105" s="561" t="s">
        <v>32633</v>
      </c>
      <c r="H5105" s="561" t="s">
        <v>4952</v>
      </c>
      <c r="I5105" s="561" t="s">
        <v>23148</v>
      </c>
      <c r="J5105" s="561" t="s">
        <v>7063</v>
      </c>
      <c r="K5105" s="562" t="s">
        <v>830</v>
      </c>
      <c r="L5105" s="561" t="s">
        <v>25</v>
      </c>
    </row>
    <row r="5106" spans="1:12" x14ac:dyDescent="0.25">
      <c r="A5106" s="561" t="s">
        <v>3412</v>
      </c>
      <c r="B5106" s="561" t="s">
        <v>3413</v>
      </c>
      <c r="C5106" s="561" t="s">
        <v>4922</v>
      </c>
      <c r="D5106" s="561" t="s">
        <v>4923</v>
      </c>
      <c r="E5106" s="562" t="s">
        <v>22</v>
      </c>
      <c r="F5106" s="561" t="s">
        <v>22</v>
      </c>
      <c r="G5106" s="561" t="s">
        <v>32634</v>
      </c>
      <c r="H5106" s="561" t="s">
        <v>4954</v>
      </c>
      <c r="I5106" s="561" t="s">
        <v>23148</v>
      </c>
      <c r="J5106" s="561" t="s">
        <v>7063</v>
      </c>
      <c r="K5106" s="562" t="s">
        <v>590</v>
      </c>
      <c r="L5106" s="561" t="s">
        <v>25</v>
      </c>
    </row>
    <row r="5107" spans="1:12" x14ac:dyDescent="0.25">
      <c r="A5107" s="561" t="s">
        <v>3412</v>
      </c>
      <c r="B5107" s="561" t="s">
        <v>3413</v>
      </c>
      <c r="C5107" s="561" t="s">
        <v>4922</v>
      </c>
      <c r="D5107" s="561" t="s">
        <v>4923</v>
      </c>
      <c r="E5107" s="562" t="s">
        <v>22</v>
      </c>
      <c r="F5107" s="561" t="s">
        <v>22</v>
      </c>
      <c r="G5107" s="561" t="s">
        <v>32635</v>
      </c>
      <c r="H5107" s="561" t="s">
        <v>4956</v>
      </c>
      <c r="I5107" s="561" t="s">
        <v>23148</v>
      </c>
      <c r="J5107" s="561" t="s">
        <v>24</v>
      </c>
      <c r="K5107" s="562" t="s">
        <v>3969</v>
      </c>
      <c r="L5107" s="561" t="s">
        <v>25</v>
      </c>
    </row>
    <row r="5108" spans="1:12" x14ac:dyDescent="0.25">
      <c r="A5108" s="561" t="s">
        <v>3412</v>
      </c>
      <c r="B5108" s="561" t="s">
        <v>3413</v>
      </c>
      <c r="C5108" s="561" t="s">
        <v>4922</v>
      </c>
      <c r="D5108" s="561" t="s">
        <v>4923</v>
      </c>
      <c r="E5108" s="562" t="s">
        <v>22</v>
      </c>
      <c r="F5108" s="561" t="s">
        <v>22</v>
      </c>
      <c r="G5108" s="561" t="s">
        <v>32636</v>
      </c>
      <c r="H5108" s="561" t="s">
        <v>4958</v>
      </c>
      <c r="I5108" s="561" t="s">
        <v>23148</v>
      </c>
      <c r="J5108" s="561" t="s">
        <v>24</v>
      </c>
      <c r="K5108" s="562" t="s">
        <v>7237</v>
      </c>
      <c r="L5108" s="561" t="s">
        <v>25</v>
      </c>
    </row>
    <row r="5109" spans="1:12" x14ac:dyDescent="0.25">
      <c r="A5109" s="561" t="s">
        <v>3412</v>
      </c>
      <c r="B5109" s="561" t="s">
        <v>3413</v>
      </c>
      <c r="C5109" s="561" t="s">
        <v>4922</v>
      </c>
      <c r="D5109" s="561" t="s">
        <v>4923</v>
      </c>
      <c r="E5109" s="562" t="s">
        <v>22</v>
      </c>
      <c r="F5109" s="561" t="s">
        <v>22</v>
      </c>
      <c r="G5109" s="561" t="s">
        <v>32637</v>
      </c>
      <c r="H5109" s="561" t="s">
        <v>4960</v>
      </c>
      <c r="I5109" s="561" t="s">
        <v>23148</v>
      </c>
      <c r="J5109" s="561" t="s">
        <v>24</v>
      </c>
      <c r="K5109" s="562" t="s">
        <v>1032</v>
      </c>
      <c r="L5109" s="561" t="s">
        <v>25</v>
      </c>
    </row>
    <row r="5110" spans="1:12" x14ac:dyDescent="0.25">
      <c r="A5110" s="561" t="s">
        <v>3412</v>
      </c>
      <c r="B5110" s="561" t="s">
        <v>3413</v>
      </c>
      <c r="C5110" s="561" t="s">
        <v>4922</v>
      </c>
      <c r="D5110" s="561" t="s">
        <v>4923</v>
      </c>
      <c r="E5110" s="562" t="s">
        <v>22</v>
      </c>
      <c r="F5110" s="561" t="s">
        <v>22</v>
      </c>
      <c r="G5110" s="561" t="s">
        <v>32638</v>
      </c>
      <c r="H5110" s="561" t="s">
        <v>4962</v>
      </c>
      <c r="I5110" s="561" t="s">
        <v>23148</v>
      </c>
      <c r="J5110" s="561" t="s">
        <v>24</v>
      </c>
      <c r="K5110" s="562" t="s">
        <v>4588</v>
      </c>
      <c r="L5110" s="561" t="s">
        <v>25</v>
      </c>
    </row>
    <row r="5111" spans="1:12" x14ac:dyDescent="0.25">
      <c r="A5111" s="561" t="s">
        <v>3412</v>
      </c>
      <c r="B5111" s="561" t="s">
        <v>3413</v>
      </c>
      <c r="C5111" s="561" t="s">
        <v>4922</v>
      </c>
      <c r="D5111" s="561" t="s">
        <v>4923</v>
      </c>
      <c r="E5111" s="562" t="s">
        <v>22</v>
      </c>
      <c r="F5111" s="561" t="s">
        <v>22</v>
      </c>
      <c r="G5111" s="561" t="s">
        <v>32639</v>
      </c>
      <c r="H5111" s="561" t="s">
        <v>4963</v>
      </c>
      <c r="I5111" s="561" t="s">
        <v>23148</v>
      </c>
      <c r="J5111" s="561" t="s">
        <v>24</v>
      </c>
      <c r="K5111" s="562" t="s">
        <v>7584</v>
      </c>
      <c r="L5111" s="561" t="s">
        <v>25</v>
      </c>
    </row>
    <row r="5112" spans="1:12" x14ac:dyDescent="0.25">
      <c r="A5112" s="561" t="s">
        <v>3412</v>
      </c>
      <c r="B5112" s="561" t="s">
        <v>3413</v>
      </c>
      <c r="C5112" s="561" t="s">
        <v>4922</v>
      </c>
      <c r="D5112" s="561" t="s">
        <v>4923</v>
      </c>
      <c r="E5112" s="562" t="s">
        <v>22</v>
      </c>
      <c r="F5112" s="561" t="s">
        <v>22</v>
      </c>
      <c r="G5112" s="561" t="s">
        <v>32640</v>
      </c>
      <c r="H5112" s="561" t="s">
        <v>4965</v>
      </c>
      <c r="I5112" s="561" t="s">
        <v>23148</v>
      </c>
      <c r="J5112" s="561" t="s">
        <v>24</v>
      </c>
      <c r="K5112" s="562" t="s">
        <v>2854</v>
      </c>
      <c r="L5112" s="561" t="s">
        <v>25</v>
      </c>
    </row>
    <row r="5113" spans="1:12" x14ac:dyDescent="0.25">
      <c r="A5113" s="561" t="s">
        <v>3412</v>
      </c>
      <c r="B5113" s="561" t="s">
        <v>3413</v>
      </c>
      <c r="C5113" s="561" t="s">
        <v>4922</v>
      </c>
      <c r="D5113" s="561" t="s">
        <v>4923</v>
      </c>
      <c r="E5113" s="562" t="s">
        <v>22</v>
      </c>
      <c r="F5113" s="561" t="s">
        <v>22</v>
      </c>
      <c r="G5113" s="561" t="s">
        <v>32641</v>
      </c>
      <c r="H5113" s="561" t="s">
        <v>4966</v>
      </c>
      <c r="I5113" s="561" t="s">
        <v>23148</v>
      </c>
      <c r="J5113" s="561" t="s">
        <v>24</v>
      </c>
      <c r="K5113" s="562" t="s">
        <v>6947</v>
      </c>
      <c r="L5113" s="561" t="s">
        <v>25</v>
      </c>
    </row>
    <row r="5114" spans="1:12" x14ac:dyDescent="0.25">
      <c r="A5114" s="561" t="s">
        <v>3412</v>
      </c>
      <c r="B5114" s="561" t="s">
        <v>3413</v>
      </c>
      <c r="C5114" s="561" t="s">
        <v>4922</v>
      </c>
      <c r="D5114" s="561" t="s">
        <v>4923</v>
      </c>
      <c r="E5114" s="562" t="s">
        <v>22</v>
      </c>
      <c r="F5114" s="561" t="s">
        <v>22</v>
      </c>
      <c r="G5114" s="561" t="s">
        <v>32642</v>
      </c>
      <c r="H5114" s="561" t="s">
        <v>4967</v>
      </c>
      <c r="I5114" s="561" t="s">
        <v>23148</v>
      </c>
      <c r="J5114" s="561" t="s">
        <v>24</v>
      </c>
      <c r="K5114" s="562" t="s">
        <v>2701</v>
      </c>
      <c r="L5114" s="561" t="s">
        <v>25</v>
      </c>
    </row>
    <row r="5115" spans="1:12" x14ac:dyDescent="0.25">
      <c r="A5115" s="561" t="s">
        <v>3412</v>
      </c>
      <c r="B5115" s="561" t="s">
        <v>3413</v>
      </c>
      <c r="C5115" s="561" t="s">
        <v>4922</v>
      </c>
      <c r="D5115" s="561" t="s">
        <v>4923</v>
      </c>
      <c r="E5115" s="562" t="s">
        <v>22</v>
      </c>
      <c r="F5115" s="561" t="s">
        <v>22</v>
      </c>
      <c r="G5115" s="561" t="s">
        <v>32643</v>
      </c>
      <c r="H5115" s="561" t="s">
        <v>4968</v>
      </c>
      <c r="I5115" s="561" t="s">
        <v>23148</v>
      </c>
      <c r="J5115" s="561" t="s">
        <v>24</v>
      </c>
      <c r="K5115" s="562" t="s">
        <v>32644</v>
      </c>
      <c r="L5115" s="561" t="s">
        <v>25</v>
      </c>
    </row>
    <row r="5116" spans="1:12" x14ac:dyDescent="0.25">
      <c r="A5116" s="561" t="s">
        <v>3412</v>
      </c>
      <c r="B5116" s="561" t="s">
        <v>3413</v>
      </c>
      <c r="C5116" s="561" t="s">
        <v>4922</v>
      </c>
      <c r="D5116" s="561" t="s">
        <v>4923</v>
      </c>
      <c r="E5116" s="562" t="s">
        <v>22</v>
      </c>
      <c r="F5116" s="561" t="s">
        <v>22</v>
      </c>
      <c r="G5116" s="561" t="s">
        <v>32645</v>
      </c>
      <c r="H5116" s="561" t="s">
        <v>4970</v>
      </c>
      <c r="I5116" s="561" t="s">
        <v>23148</v>
      </c>
      <c r="J5116" s="561" t="s">
        <v>24</v>
      </c>
      <c r="K5116" s="562" t="s">
        <v>1080</v>
      </c>
      <c r="L5116" s="561" t="s">
        <v>25</v>
      </c>
    </row>
    <row r="5117" spans="1:12" x14ac:dyDescent="0.25">
      <c r="A5117" s="561" t="s">
        <v>3412</v>
      </c>
      <c r="B5117" s="561" t="s">
        <v>3413</v>
      </c>
      <c r="C5117" s="561" t="s">
        <v>4922</v>
      </c>
      <c r="D5117" s="561" t="s">
        <v>4923</v>
      </c>
      <c r="E5117" s="562" t="s">
        <v>22</v>
      </c>
      <c r="F5117" s="561" t="s">
        <v>22</v>
      </c>
      <c r="G5117" s="561" t="s">
        <v>32646</v>
      </c>
      <c r="H5117" s="561" t="s">
        <v>4972</v>
      </c>
      <c r="I5117" s="561" t="s">
        <v>23148</v>
      </c>
      <c r="J5117" s="561" t="s">
        <v>24</v>
      </c>
      <c r="K5117" s="562" t="s">
        <v>3742</v>
      </c>
      <c r="L5117" s="561" t="s">
        <v>25</v>
      </c>
    </row>
    <row r="5118" spans="1:12" x14ac:dyDescent="0.25">
      <c r="A5118" s="561" t="s">
        <v>3412</v>
      </c>
      <c r="B5118" s="561" t="s">
        <v>3413</v>
      </c>
      <c r="C5118" s="561" t="s">
        <v>4922</v>
      </c>
      <c r="D5118" s="561" t="s">
        <v>4923</v>
      </c>
      <c r="E5118" s="562" t="s">
        <v>22</v>
      </c>
      <c r="F5118" s="561" t="s">
        <v>22</v>
      </c>
      <c r="G5118" s="561" t="s">
        <v>32647</v>
      </c>
      <c r="H5118" s="561" t="s">
        <v>4973</v>
      </c>
      <c r="I5118" s="561" t="s">
        <v>23148</v>
      </c>
      <c r="J5118" s="561" t="s">
        <v>24</v>
      </c>
      <c r="K5118" s="562" t="s">
        <v>7407</v>
      </c>
      <c r="L5118" s="561" t="s">
        <v>25</v>
      </c>
    </row>
    <row r="5119" spans="1:12" x14ac:dyDescent="0.25">
      <c r="A5119" s="561" t="s">
        <v>3412</v>
      </c>
      <c r="B5119" s="561" t="s">
        <v>3413</v>
      </c>
      <c r="C5119" s="561" t="s">
        <v>4922</v>
      </c>
      <c r="D5119" s="561" t="s">
        <v>4923</v>
      </c>
      <c r="E5119" s="562" t="s">
        <v>22</v>
      </c>
      <c r="F5119" s="561" t="s">
        <v>22</v>
      </c>
      <c r="G5119" s="561" t="s">
        <v>32648</v>
      </c>
      <c r="H5119" s="561" t="s">
        <v>4974</v>
      </c>
      <c r="I5119" s="561" t="s">
        <v>23148</v>
      </c>
      <c r="J5119" s="561" t="s">
        <v>24</v>
      </c>
      <c r="K5119" s="562" t="s">
        <v>8689</v>
      </c>
      <c r="L5119" s="561" t="s">
        <v>25</v>
      </c>
    </row>
    <row r="5120" spans="1:12" x14ac:dyDescent="0.25">
      <c r="A5120" s="561" t="s">
        <v>3412</v>
      </c>
      <c r="B5120" s="561" t="s">
        <v>3413</v>
      </c>
      <c r="C5120" s="561" t="s">
        <v>4922</v>
      </c>
      <c r="D5120" s="561" t="s">
        <v>4923</v>
      </c>
      <c r="E5120" s="562" t="s">
        <v>22</v>
      </c>
      <c r="F5120" s="561" t="s">
        <v>22</v>
      </c>
      <c r="G5120" s="561" t="s">
        <v>32649</v>
      </c>
      <c r="H5120" s="561" t="s">
        <v>4975</v>
      </c>
      <c r="I5120" s="561" t="s">
        <v>23148</v>
      </c>
      <c r="J5120" s="561" t="s">
        <v>24</v>
      </c>
      <c r="K5120" s="562" t="s">
        <v>1080</v>
      </c>
      <c r="L5120" s="561" t="s">
        <v>25</v>
      </c>
    </row>
    <row r="5121" spans="1:12" x14ac:dyDescent="0.25">
      <c r="A5121" s="561" t="s">
        <v>3412</v>
      </c>
      <c r="B5121" s="561" t="s">
        <v>3413</v>
      </c>
      <c r="C5121" s="561" t="s">
        <v>4922</v>
      </c>
      <c r="D5121" s="561" t="s">
        <v>4923</v>
      </c>
      <c r="E5121" s="562" t="s">
        <v>22</v>
      </c>
      <c r="F5121" s="561" t="s">
        <v>22</v>
      </c>
      <c r="G5121" s="561" t="s">
        <v>32650</v>
      </c>
      <c r="H5121" s="561" t="s">
        <v>4976</v>
      </c>
      <c r="I5121" s="561" t="s">
        <v>23148</v>
      </c>
      <c r="J5121" s="561" t="s">
        <v>24</v>
      </c>
      <c r="K5121" s="562" t="s">
        <v>2693</v>
      </c>
      <c r="L5121" s="561" t="s">
        <v>25</v>
      </c>
    </row>
    <row r="5122" spans="1:12" x14ac:dyDescent="0.25">
      <c r="A5122" s="561" t="s">
        <v>3412</v>
      </c>
      <c r="B5122" s="561" t="s">
        <v>3413</v>
      </c>
      <c r="C5122" s="561" t="s">
        <v>4922</v>
      </c>
      <c r="D5122" s="561" t="s">
        <v>4923</v>
      </c>
      <c r="E5122" s="562" t="s">
        <v>22</v>
      </c>
      <c r="F5122" s="561" t="s">
        <v>22</v>
      </c>
      <c r="G5122" s="561" t="s">
        <v>32651</v>
      </c>
      <c r="H5122" s="561" t="s">
        <v>4977</v>
      </c>
      <c r="I5122" s="561" t="s">
        <v>23148</v>
      </c>
      <c r="J5122" s="561" t="s">
        <v>7063</v>
      </c>
      <c r="K5122" s="562" t="s">
        <v>4709</v>
      </c>
      <c r="L5122" s="561" t="s">
        <v>25</v>
      </c>
    </row>
    <row r="5123" spans="1:12" x14ac:dyDescent="0.25">
      <c r="A5123" s="561" t="s">
        <v>3412</v>
      </c>
      <c r="B5123" s="561" t="s">
        <v>3413</v>
      </c>
      <c r="C5123" s="561" t="s">
        <v>4922</v>
      </c>
      <c r="D5123" s="561" t="s">
        <v>4923</v>
      </c>
      <c r="E5123" s="562" t="s">
        <v>22</v>
      </c>
      <c r="F5123" s="561" t="s">
        <v>22</v>
      </c>
      <c r="G5123" s="561" t="s">
        <v>32652</v>
      </c>
      <c r="H5123" s="561" t="s">
        <v>4979</v>
      </c>
      <c r="I5123" s="561" t="s">
        <v>23148</v>
      </c>
      <c r="J5123" s="561" t="s">
        <v>7063</v>
      </c>
      <c r="K5123" s="562" t="s">
        <v>7624</v>
      </c>
      <c r="L5123" s="561" t="s">
        <v>25</v>
      </c>
    </row>
    <row r="5124" spans="1:12" x14ac:dyDescent="0.25">
      <c r="A5124" s="561" t="s">
        <v>3412</v>
      </c>
      <c r="B5124" s="561" t="s">
        <v>3413</v>
      </c>
      <c r="C5124" s="561" t="s">
        <v>4922</v>
      </c>
      <c r="D5124" s="561" t="s">
        <v>4923</v>
      </c>
      <c r="E5124" s="562" t="s">
        <v>22</v>
      </c>
      <c r="F5124" s="561" t="s">
        <v>22</v>
      </c>
      <c r="G5124" s="561" t="s">
        <v>32653</v>
      </c>
      <c r="H5124" s="561" t="s">
        <v>4980</v>
      </c>
      <c r="I5124" s="561" t="s">
        <v>23148</v>
      </c>
      <c r="J5124" s="561" t="s">
        <v>7063</v>
      </c>
      <c r="K5124" s="562" t="s">
        <v>32654</v>
      </c>
      <c r="L5124" s="561" t="s">
        <v>25</v>
      </c>
    </row>
    <row r="5125" spans="1:12" x14ac:dyDescent="0.25">
      <c r="A5125" s="561" t="s">
        <v>3412</v>
      </c>
      <c r="B5125" s="561" t="s">
        <v>3413</v>
      </c>
      <c r="C5125" s="561" t="s">
        <v>4922</v>
      </c>
      <c r="D5125" s="561" t="s">
        <v>4923</v>
      </c>
      <c r="E5125" s="562" t="s">
        <v>22</v>
      </c>
      <c r="F5125" s="561" t="s">
        <v>22</v>
      </c>
      <c r="G5125" s="561" t="s">
        <v>32655</v>
      </c>
      <c r="H5125" s="561" t="s">
        <v>4982</v>
      </c>
      <c r="I5125" s="561" t="s">
        <v>23148</v>
      </c>
      <c r="J5125" s="561" t="s">
        <v>7063</v>
      </c>
      <c r="K5125" s="562" t="s">
        <v>2774</v>
      </c>
      <c r="L5125" s="561" t="s">
        <v>25</v>
      </c>
    </row>
    <row r="5126" spans="1:12" x14ac:dyDescent="0.25">
      <c r="A5126" s="561" t="s">
        <v>3412</v>
      </c>
      <c r="B5126" s="561" t="s">
        <v>3413</v>
      </c>
      <c r="C5126" s="561" t="s">
        <v>4922</v>
      </c>
      <c r="D5126" s="561" t="s">
        <v>4923</v>
      </c>
      <c r="E5126" s="562" t="s">
        <v>22</v>
      </c>
      <c r="F5126" s="561" t="s">
        <v>22</v>
      </c>
      <c r="G5126" s="561" t="s">
        <v>32656</v>
      </c>
      <c r="H5126" s="561" t="s">
        <v>4983</v>
      </c>
      <c r="I5126" s="561" t="s">
        <v>23148</v>
      </c>
      <c r="J5126" s="561" t="s">
        <v>7063</v>
      </c>
      <c r="K5126" s="562" t="s">
        <v>8106</v>
      </c>
      <c r="L5126" s="561" t="s">
        <v>25</v>
      </c>
    </row>
    <row r="5127" spans="1:12" x14ac:dyDescent="0.25">
      <c r="A5127" s="561" t="s">
        <v>3412</v>
      </c>
      <c r="B5127" s="561" t="s">
        <v>3413</v>
      </c>
      <c r="C5127" s="561" t="s">
        <v>4922</v>
      </c>
      <c r="D5127" s="561" t="s">
        <v>4923</v>
      </c>
      <c r="E5127" s="562" t="s">
        <v>22</v>
      </c>
      <c r="F5127" s="561" t="s">
        <v>22</v>
      </c>
      <c r="G5127" s="561" t="s">
        <v>32657</v>
      </c>
      <c r="H5127" s="561" t="s">
        <v>4985</v>
      </c>
      <c r="I5127" s="561" t="s">
        <v>23148</v>
      </c>
      <c r="J5127" s="561" t="s">
        <v>7063</v>
      </c>
      <c r="K5127" s="562" t="s">
        <v>7405</v>
      </c>
      <c r="L5127" s="561" t="s">
        <v>25</v>
      </c>
    </row>
    <row r="5128" spans="1:12" x14ac:dyDescent="0.25">
      <c r="A5128" s="561" t="s">
        <v>3412</v>
      </c>
      <c r="B5128" s="561" t="s">
        <v>3413</v>
      </c>
      <c r="C5128" s="561" t="s">
        <v>4922</v>
      </c>
      <c r="D5128" s="561" t="s">
        <v>4923</v>
      </c>
      <c r="E5128" s="562" t="s">
        <v>22</v>
      </c>
      <c r="F5128" s="561" t="s">
        <v>22</v>
      </c>
      <c r="G5128" s="561" t="s">
        <v>32658</v>
      </c>
      <c r="H5128" s="561" t="s">
        <v>4986</v>
      </c>
      <c r="I5128" s="561" t="s">
        <v>23148</v>
      </c>
      <c r="J5128" s="561" t="s">
        <v>7063</v>
      </c>
      <c r="K5128" s="562" t="s">
        <v>2902</v>
      </c>
      <c r="L5128" s="561" t="s">
        <v>25</v>
      </c>
    </row>
    <row r="5129" spans="1:12" x14ac:dyDescent="0.25">
      <c r="A5129" s="561" t="s">
        <v>3412</v>
      </c>
      <c r="B5129" s="561" t="s">
        <v>3413</v>
      </c>
      <c r="C5129" s="561" t="s">
        <v>4922</v>
      </c>
      <c r="D5129" s="561" t="s">
        <v>4923</v>
      </c>
      <c r="E5129" s="562" t="s">
        <v>22</v>
      </c>
      <c r="F5129" s="561" t="s">
        <v>22</v>
      </c>
      <c r="G5129" s="561" t="s">
        <v>32659</v>
      </c>
      <c r="H5129" s="561" t="s">
        <v>4988</v>
      </c>
      <c r="I5129" s="561" t="s">
        <v>23148</v>
      </c>
      <c r="J5129" s="561" t="s">
        <v>7063</v>
      </c>
      <c r="K5129" s="562" t="s">
        <v>32660</v>
      </c>
      <c r="L5129" s="561" t="s">
        <v>25</v>
      </c>
    </row>
    <row r="5130" spans="1:12" x14ac:dyDescent="0.25">
      <c r="A5130" s="561" t="s">
        <v>3412</v>
      </c>
      <c r="B5130" s="561" t="s">
        <v>3413</v>
      </c>
      <c r="C5130" s="561" t="s">
        <v>4922</v>
      </c>
      <c r="D5130" s="561" t="s">
        <v>4923</v>
      </c>
      <c r="E5130" s="562" t="s">
        <v>22</v>
      </c>
      <c r="F5130" s="561" t="s">
        <v>22</v>
      </c>
      <c r="G5130" s="561" t="s">
        <v>32661</v>
      </c>
      <c r="H5130" s="561" t="s">
        <v>4990</v>
      </c>
      <c r="I5130" s="561" t="s">
        <v>23148</v>
      </c>
      <c r="J5130" s="561" t="s">
        <v>7063</v>
      </c>
      <c r="K5130" s="562" t="s">
        <v>4957</v>
      </c>
      <c r="L5130" s="561" t="s">
        <v>25</v>
      </c>
    </row>
    <row r="5131" spans="1:12" x14ac:dyDescent="0.25">
      <c r="A5131" s="561" t="s">
        <v>3412</v>
      </c>
      <c r="B5131" s="561" t="s">
        <v>3413</v>
      </c>
      <c r="C5131" s="561" t="s">
        <v>4922</v>
      </c>
      <c r="D5131" s="561" t="s">
        <v>4923</v>
      </c>
      <c r="E5131" s="562" t="s">
        <v>22</v>
      </c>
      <c r="F5131" s="561" t="s">
        <v>22</v>
      </c>
      <c r="G5131" s="561" t="s">
        <v>32662</v>
      </c>
      <c r="H5131" s="561" t="s">
        <v>4991</v>
      </c>
      <c r="I5131" s="561" t="s">
        <v>23148</v>
      </c>
      <c r="J5131" s="561" t="s">
        <v>7063</v>
      </c>
      <c r="K5131" s="562" t="s">
        <v>3368</v>
      </c>
      <c r="L5131" s="561" t="s">
        <v>25</v>
      </c>
    </row>
    <row r="5132" spans="1:12" x14ac:dyDescent="0.25">
      <c r="A5132" s="561" t="s">
        <v>3412</v>
      </c>
      <c r="B5132" s="561" t="s">
        <v>3413</v>
      </c>
      <c r="C5132" s="561" t="s">
        <v>4922</v>
      </c>
      <c r="D5132" s="561" t="s">
        <v>4923</v>
      </c>
      <c r="E5132" s="562" t="s">
        <v>22</v>
      </c>
      <c r="F5132" s="561" t="s">
        <v>22</v>
      </c>
      <c r="G5132" s="561" t="s">
        <v>32663</v>
      </c>
      <c r="H5132" s="561" t="s">
        <v>4992</v>
      </c>
      <c r="I5132" s="561" t="s">
        <v>23148</v>
      </c>
      <c r="J5132" s="561" t="s">
        <v>7063</v>
      </c>
      <c r="K5132" s="562" t="s">
        <v>7799</v>
      </c>
      <c r="L5132" s="561" t="s">
        <v>25</v>
      </c>
    </row>
    <row r="5133" spans="1:12" x14ac:dyDescent="0.25">
      <c r="A5133" s="561" t="s">
        <v>3412</v>
      </c>
      <c r="B5133" s="561" t="s">
        <v>3413</v>
      </c>
      <c r="C5133" s="561" t="s">
        <v>4922</v>
      </c>
      <c r="D5133" s="561" t="s">
        <v>4923</v>
      </c>
      <c r="E5133" s="562" t="s">
        <v>22</v>
      </c>
      <c r="F5133" s="561" t="s">
        <v>22</v>
      </c>
      <c r="G5133" s="561" t="s">
        <v>32664</v>
      </c>
      <c r="H5133" s="561" t="s">
        <v>4993</v>
      </c>
      <c r="I5133" s="561" t="s">
        <v>23148</v>
      </c>
      <c r="J5133" s="561" t="s">
        <v>7063</v>
      </c>
      <c r="K5133" s="562" t="s">
        <v>4538</v>
      </c>
      <c r="L5133" s="561" t="s">
        <v>25</v>
      </c>
    </row>
    <row r="5134" spans="1:12" x14ac:dyDescent="0.25">
      <c r="A5134" s="561" t="s">
        <v>3412</v>
      </c>
      <c r="B5134" s="561" t="s">
        <v>3413</v>
      </c>
      <c r="C5134" s="561" t="s">
        <v>4922</v>
      </c>
      <c r="D5134" s="561" t="s">
        <v>4923</v>
      </c>
      <c r="E5134" s="562" t="s">
        <v>22</v>
      </c>
      <c r="F5134" s="561" t="s">
        <v>22</v>
      </c>
      <c r="G5134" s="561" t="s">
        <v>32665</v>
      </c>
      <c r="H5134" s="561" t="s">
        <v>4994</v>
      </c>
      <c r="I5134" s="561" t="s">
        <v>23270</v>
      </c>
      <c r="J5134" s="561" t="s">
        <v>24</v>
      </c>
      <c r="K5134" s="562" t="s">
        <v>127</v>
      </c>
      <c r="L5134" s="561" t="s">
        <v>25</v>
      </c>
    </row>
    <row r="5135" spans="1:12" x14ac:dyDescent="0.25">
      <c r="A5135" s="561" t="s">
        <v>3412</v>
      </c>
      <c r="B5135" s="561" t="s">
        <v>3413</v>
      </c>
      <c r="C5135" s="561" t="s">
        <v>4922</v>
      </c>
      <c r="D5135" s="561" t="s">
        <v>4923</v>
      </c>
      <c r="E5135" s="562" t="s">
        <v>22</v>
      </c>
      <c r="F5135" s="561" t="s">
        <v>22</v>
      </c>
      <c r="G5135" s="561" t="s">
        <v>32666</v>
      </c>
      <c r="H5135" s="561" t="s">
        <v>4995</v>
      </c>
      <c r="I5135" s="561" t="s">
        <v>23270</v>
      </c>
      <c r="J5135" s="561" t="s">
        <v>24</v>
      </c>
      <c r="K5135" s="562" t="s">
        <v>32667</v>
      </c>
      <c r="L5135" s="561" t="s">
        <v>25</v>
      </c>
    </row>
    <row r="5136" spans="1:12" x14ac:dyDescent="0.25">
      <c r="A5136" s="561" t="s">
        <v>3412</v>
      </c>
      <c r="B5136" s="561" t="s">
        <v>3413</v>
      </c>
      <c r="C5136" s="561" t="s">
        <v>4922</v>
      </c>
      <c r="D5136" s="561" t="s">
        <v>4923</v>
      </c>
      <c r="E5136" s="562" t="s">
        <v>22</v>
      </c>
      <c r="F5136" s="561" t="s">
        <v>22</v>
      </c>
      <c r="G5136" s="561" t="s">
        <v>32668</v>
      </c>
      <c r="H5136" s="561" t="s">
        <v>4996</v>
      </c>
      <c r="I5136" s="561" t="s">
        <v>23270</v>
      </c>
      <c r="J5136" s="561" t="s">
        <v>24</v>
      </c>
      <c r="K5136" s="562" t="s">
        <v>611</v>
      </c>
      <c r="L5136" s="561" t="s">
        <v>25</v>
      </c>
    </row>
    <row r="5137" spans="1:12" x14ac:dyDescent="0.25">
      <c r="A5137" s="561" t="s">
        <v>3412</v>
      </c>
      <c r="B5137" s="561" t="s">
        <v>3413</v>
      </c>
      <c r="C5137" s="561" t="s">
        <v>4922</v>
      </c>
      <c r="D5137" s="561" t="s">
        <v>4923</v>
      </c>
      <c r="E5137" s="562" t="s">
        <v>22</v>
      </c>
      <c r="F5137" s="561" t="s">
        <v>22</v>
      </c>
      <c r="G5137" s="561" t="s">
        <v>32669</v>
      </c>
      <c r="H5137" s="561" t="s">
        <v>4998</v>
      </c>
      <c r="I5137" s="561" t="s">
        <v>23270</v>
      </c>
      <c r="J5137" s="561" t="s">
        <v>24</v>
      </c>
      <c r="K5137" s="562" t="s">
        <v>1107</v>
      </c>
      <c r="L5137" s="561" t="s">
        <v>25</v>
      </c>
    </row>
    <row r="5138" spans="1:12" x14ac:dyDescent="0.25">
      <c r="A5138" s="561" t="s">
        <v>3412</v>
      </c>
      <c r="B5138" s="561" t="s">
        <v>3413</v>
      </c>
      <c r="C5138" s="561" t="s">
        <v>4922</v>
      </c>
      <c r="D5138" s="561" t="s">
        <v>4923</v>
      </c>
      <c r="E5138" s="562" t="s">
        <v>22</v>
      </c>
      <c r="F5138" s="561" t="s">
        <v>22</v>
      </c>
      <c r="G5138" s="561" t="s">
        <v>32670</v>
      </c>
      <c r="H5138" s="561" t="s">
        <v>4999</v>
      </c>
      <c r="I5138" s="561" t="s">
        <v>23270</v>
      </c>
      <c r="J5138" s="561" t="s">
        <v>24</v>
      </c>
      <c r="K5138" s="562" t="s">
        <v>3725</v>
      </c>
      <c r="L5138" s="561" t="s">
        <v>25</v>
      </c>
    </row>
    <row r="5139" spans="1:12" x14ac:dyDescent="0.25">
      <c r="A5139" s="561" t="s">
        <v>3412</v>
      </c>
      <c r="B5139" s="561" t="s">
        <v>3413</v>
      </c>
      <c r="C5139" s="561" t="s">
        <v>4922</v>
      </c>
      <c r="D5139" s="561" t="s">
        <v>4923</v>
      </c>
      <c r="E5139" s="562" t="s">
        <v>22</v>
      </c>
      <c r="F5139" s="561" t="s">
        <v>22</v>
      </c>
      <c r="G5139" s="561" t="s">
        <v>32671</v>
      </c>
      <c r="H5139" s="561" t="s">
        <v>5000</v>
      </c>
      <c r="I5139" s="561" t="s">
        <v>23148</v>
      </c>
      <c r="J5139" s="561" t="s">
        <v>24</v>
      </c>
      <c r="K5139" s="562" t="s">
        <v>32660</v>
      </c>
      <c r="L5139" s="561" t="s">
        <v>25</v>
      </c>
    </row>
    <row r="5140" spans="1:12" x14ac:dyDescent="0.25">
      <c r="A5140" s="561" t="s">
        <v>3412</v>
      </c>
      <c r="B5140" s="561" t="s">
        <v>3413</v>
      </c>
      <c r="C5140" s="561" t="s">
        <v>4922</v>
      </c>
      <c r="D5140" s="561" t="s">
        <v>4923</v>
      </c>
      <c r="E5140" s="562" t="s">
        <v>22</v>
      </c>
      <c r="F5140" s="561" t="s">
        <v>22</v>
      </c>
      <c r="G5140" s="561" t="s">
        <v>32672</v>
      </c>
      <c r="H5140" s="561" t="s">
        <v>5002</v>
      </c>
      <c r="I5140" s="561" t="s">
        <v>23270</v>
      </c>
      <c r="J5140" s="561" t="s">
        <v>7063</v>
      </c>
      <c r="K5140" s="562" t="s">
        <v>32673</v>
      </c>
      <c r="L5140" s="561" t="s">
        <v>25</v>
      </c>
    </row>
    <row r="5141" spans="1:12" x14ac:dyDescent="0.25">
      <c r="A5141" s="561" t="s">
        <v>3412</v>
      </c>
      <c r="B5141" s="561" t="s">
        <v>3413</v>
      </c>
      <c r="C5141" s="561" t="s">
        <v>4922</v>
      </c>
      <c r="D5141" s="561" t="s">
        <v>4923</v>
      </c>
      <c r="E5141" s="562" t="s">
        <v>22</v>
      </c>
      <c r="F5141" s="561" t="s">
        <v>22</v>
      </c>
      <c r="G5141" s="561" t="s">
        <v>32674</v>
      </c>
      <c r="H5141" s="561" t="s">
        <v>5003</v>
      </c>
      <c r="I5141" s="561" t="s">
        <v>23270</v>
      </c>
      <c r="J5141" s="561" t="s">
        <v>7063</v>
      </c>
      <c r="K5141" s="562" t="s">
        <v>32675</v>
      </c>
      <c r="L5141" s="561" t="s">
        <v>25</v>
      </c>
    </row>
    <row r="5142" spans="1:12" x14ac:dyDescent="0.25">
      <c r="A5142" s="561" t="s">
        <v>3412</v>
      </c>
      <c r="B5142" s="561" t="s">
        <v>3413</v>
      </c>
      <c r="C5142" s="561" t="s">
        <v>4922</v>
      </c>
      <c r="D5142" s="561" t="s">
        <v>4923</v>
      </c>
      <c r="E5142" s="562" t="s">
        <v>22</v>
      </c>
      <c r="F5142" s="561" t="s">
        <v>22</v>
      </c>
      <c r="G5142" s="561" t="s">
        <v>32676</v>
      </c>
      <c r="H5142" s="561" t="s">
        <v>5004</v>
      </c>
      <c r="I5142" s="561" t="s">
        <v>23270</v>
      </c>
      <c r="J5142" s="561" t="s">
        <v>7063</v>
      </c>
      <c r="K5142" s="562" t="s">
        <v>32677</v>
      </c>
      <c r="L5142" s="561" t="s">
        <v>25</v>
      </c>
    </row>
    <row r="5143" spans="1:12" x14ac:dyDescent="0.25">
      <c r="A5143" s="561" t="s">
        <v>3412</v>
      </c>
      <c r="B5143" s="561" t="s">
        <v>3413</v>
      </c>
      <c r="C5143" s="561" t="s">
        <v>4922</v>
      </c>
      <c r="D5143" s="561" t="s">
        <v>4923</v>
      </c>
      <c r="E5143" s="562" t="s">
        <v>22</v>
      </c>
      <c r="F5143" s="561" t="s">
        <v>22</v>
      </c>
      <c r="G5143" s="561" t="s">
        <v>32678</v>
      </c>
      <c r="H5143" s="561" t="s">
        <v>5005</v>
      </c>
      <c r="I5143" s="561" t="s">
        <v>23270</v>
      </c>
      <c r="J5143" s="561" t="s">
        <v>7063</v>
      </c>
      <c r="K5143" s="562" t="s">
        <v>32679</v>
      </c>
      <c r="L5143" s="561" t="s">
        <v>25</v>
      </c>
    </row>
    <row r="5144" spans="1:12" x14ac:dyDescent="0.25">
      <c r="A5144" s="561" t="s">
        <v>3412</v>
      </c>
      <c r="B5144" s="561" t="s">
        <v>3413</v>
      </c>
      <c r="C5144" s="561" t="s">
        <v>4922</v>
      </c>
      <c r="D5144" s="561" t="s">
        <v>4923</v>
      </c>
      <c r="E5144" s="562" t="s">
        <v>22</v>
      </c>
      <c r="F5144" s="561" t="s">
        <v>22</v>
      </c>
      <c r="G5144" s="561" t="s">
        <v>32680</v>
      </c>
      <c r="H5144" s="561" t="s">
        <v>5006</v>
      </c>
      <c r="I5144" s="561" t="s">
        <v>23270</v>
      </c>
      <c r="J5144" s="561" t="s">
        <v>24</v>
      </c>
      <c r="K5144" s="562" t="s">
        <v>50</v>
      </c>
      <c r="L5144" s="561" t="s">
        <v>25</v>
      </c>
    </row>
    <row r="5145" spans="1:12" x14ac:dyDescent="0.25">
      <c r="A5145" s="561" t="s">
        <v>3412</v>
      </c>
      <c r="B5145" s="561" t="s">
        <v>3413</v>
      </c>
      <c r="C5145" s="561" t="s">
        <v>4922</v>
      </c>
      <c r="D5145" s="561" t="s">
        <v>4923</v>
      </c>
      <c r="E5145" s="562" t="s">
        <v>22</v>
      </c>
      <c r="F5145" s="561" t="s">
        <v>22</v>
      </c>
      <c r="G5145" s="561" t="s">
        <v>32681</v>
      </c>
      <c r="H5145" s="561" t="s">
        <v>5008</v>
      </c>
      <c r="I5145" s="561" t="s">
        <v>23868</v>
      </c>
      <c r="J5145" s="561" t="s">
        <v>7063</v>
      </c>
      <c r="K5145" s="562" t="s">
        <v>32682</v>
      </c>
      <c r="L5145" s="561" t="s">
        <v>25</v>
      </c>
    </row>
    <row r="5146" spans="1:12" x14ac:dyDescent="0.25">
      <c r="A5146" s="561" t="s">
        <v>3412</v>
      </c>
      <c r="B5146" s="561" t="s">
        <v>3413</v>
      </c>
      <c r="C5146" s="561" t="s">
        <v>4922</v>
      </c>
      <c r="D5146" s="561" t="s">
        <v>4923</v>
      </c>
      <c r="E5146" s="562" t="s">
        <v>22</v>
      </c>
      <c r="F5146" s="561" t="s">
        <v>22</v>
      </c>
      <c r="G5146" s="561" t="s">
        <v>32683</v>
      </c>
      <c r="H5146" s="561" t="s">
        <v>5010</v>
      </c>
      <c r="I5146" s="561" t="s">
        <v>23868</v>
      </c>
      <c r="J5146" s="561" t="s">
        <v>7063</v>
      </c>
      <c r="K5146" s="562" t="s">
        <v>3462</v>
      </c>
      <c r="L5146" s="561" t="s">
        <v>25</v>
      </c>
    </row>
    <row r="5147" spans="1:12" x14ac:dyDescent="0.25">
      <c r="A5147" s="561" t="s">
        <v>3412</v>
      </c>
      <c r="B5147" s="561" t="s">
        <v>3413</v>
      </c>
      <c r="C5147" s="561" t="s">
        <v>4922</v>
      </c>
      <c r="D5147" s="561" t="s">
        <v>4923</v>
      </c>
      <c r="E5147" s="562" t="s">
        <v>22</v>
      </c>
      <c r="F5147" s="561" t="s">
        <v>22</v>
      </c>
      <c r="G5147" s="561" t="s">
        <v>32684</v>
      </c>
      <c r="H5147" s="561" t="s">
        <v>5011</v>
      </c>
      <c r="I5147" s="561" t="s">
        <v>23868</v>
      </c>
      <c r="J5147" s="561" t="s">
        <v>7063</v>
      </c>
      <c r="K5147" s="562" t="s">
        <v>32685</v>
      </c>
      <c r="L5147" s="561" t="s">
        <v>25</v>
      </c>
    </row>
    <row r="5148" spans="1:12" x14ac:dyDescent="0.25">
      <c r="A5148" s="561" t="s">
        <v>3412</v>
      </c>
      <c r="B5148" s="561" t="s">
        <v>3413</v>
      </c>
      <c r="C5148" s="561" t="s">
        <v>4922</v>
      </c>
      <c r="D5148" s="561" t="s">
        <v>4923</v>
      </c>
      <c r="E5148" s="562" t="s">
        <v>22</v>
      </c>
      <c r="F5148" s="561" t="s">
        <v>22</v>
      </c>
      <c r="G5148" s="561" t="s">
        <v>32686</v>
      </c>
      <c r="H5148" s="561" t="s">
        <v>5012</v>
      </c>
      <c r="I5148" s="561" t="s">
        <v>23148</v>
      </c>
      <c r="J5148" s="561" t="s">
        <v>7063</v>
      </c>
      <c r="K5148" s="562" t="s">
        <v>32687</v>
      </c>
      <c r="L5148" s="561" t="s">
        <v>25</v>
      </c>
    </row>
    <row r="5149" spans="1:12" x14ac:dyDescent="0.25">
      <c r="A5149" s="561" t="s">
        <v>3412</v>
      </c>
      <c r="B5149" s="561" t="s">
        <v>3413</v>
      </c>
      <c r="C5149" s="561" t="s">
        <v>4922</v>
      </c>
      <c r="D5149" s="561" t="s">
        <v>4923</v>
      </c>
      <c r="E5149" s="562" t="s">
        <v>22</v>
      </c>
      <c r="F5149" s="561" t="s">
        <v>22</v>
      </c>
      <c r="G5149" s="561" t="s">
        <v>32688</v>
      </c>
      <c r="H5149" s="561" t="s">
        <v>32689</v>
      </c>
      <c r="I5149" s="561" t="s">
        <v>23148</v>
      </c>
      <c r="J5149" s="561" t="s">
        <v>7063</v>
      </c>
      <c r="K5149" s="562" t="s">
        <v>32690</v>
      </c>
      <c r="L5149" s="561" t="s">
        <v>25</v>
      </c>
    </row>
    <row r="5150" spans="1:12" x14ac:dyDescent="0.25">
      <c r="A5150" s="561" t="s">
        <v>3412</v>
      </c>
      <c r="B5150" s="561" t="s">
        <v>3413</v>
      </c>
      <c r="C5150" s="561" t="s">
        <v>4922</v>
      </c>
      <c r="D5150" s="561" t="s">
        <v>4923</v>
      </c>
      <c r="E5150" s="562" t="s">
        <v>22</v>
      </c>
      <c r="F5150" s="561" t="s">
        <v>22</v>
      </c>
      <c r="G5150" s="561" t="s">
        <v>32691</v>
      </c>
      <c r="H5150" s="561" t="s">
        <v>32692</v>
      </c>
      <c r="I5150" s="561" t="s">
        <v>23270</v>
      </c>
      <c r="J5150" s="561" t="s">
        <v>7063</v>
      </c>
      <c r="K5150" s="562" t="s">
        <v>32693</v>
      </c>
      <c r="L5150" s="561" t="s">
        <v>25</v>
      </c>
    </row>
    <row r="5151" spans="1:12" x14ac:dyDescent="0.25">
      <c r="A5151" s="561" t="s">
        <v>3412</v>
      </c>
      <c r="B5151" s="561" t="s">
        <v>3413</v>
      </c>
      <c r="C5151" s="561" t="s">
        <v>4922</v>
      </c>
      <c r="D5151" s="561" t="s">
        <v>4923</v>
      </c>
      <c r="E5151" s="562" t="s">
        <v>22</v>
      </c>
      <c r="F5151" s="561" t="s">
        <v>22</v>
      </c>
      <c r="G5151" s="561" t="s">
        <v>32694</v>
      </c>
      <c r="H5151" s="561" t="s">
        <v>32695</v>
      </c>
      <c r="I5151" s="561" t="s">
        <v>23270</v>
      </c>
      <c r="J5151" s="561" t="s">
        <v>7063</v>
      </c>
      <c r="K5151" s="562" t="s">
        <v>32696</v>
      </c>
      <c r="L5151" s="561" t="s">
        <v>25</v>
      </c>
    </row>
    <row r="5152" spans="1:12" x14ac:dyDescent="0.25">
      <c r="A5152" s="561" t="s">
        <v>3412</v>
      </c>
      <c r="B5152" s="561" t="s">
        <v>3413</v>
      </c>
      <c r="C5152" s="561" t="s">
        <v>4922</v>
      </c>
      <c r="D5152" s="561" t="s">
        <v>4923</v>
      </c>
      <c r="E5152" s="562" t="s">
        <v>22</v>
      </c>
      <c r="F5152" s="561" t="s">
        <v>22</v>
      </c>
      <c r="G5152" s="561" t="s">
        <v>32697</v>
      </c>
      <c r="H5152" s="561" t="s">
        <v>32698</v>
      </c>
      <c r="I5152" s="561" t="s">
        <v>23270</v>
      </c>
      <c r="J5152" s="561" t="s">
        <v>7063</v>
      </c>
      <c r="K5152" s="562" t="s">
        <v>32699</v>
      </c>
      <c r="L5152" s="561" t="s">
        <v>25</v>
      </c>
    </row>
    <row r="5153" spans="1:12" x14ac:dyDescent="0.25">
      <c r="A5153" s="561" t="s">
        <v>3412</v>
      </c>
      <c r="B5153" s="561" t="s">
        <v>3413</v>
      </c>
      <c r="C5153" s="561" t="s">
        <v>4922</v>
      </c>
      <c r="D5153" s="561" t="s">
        <v>4923</v>
      </c>
      <c r="E5153" s="562" t="s">
        <v>22</v>
      </c>
      <c r="F5153" s="561" t="s">
        <v>22</v>
      </c>
      <c r="G5153" s="561" t="s">
        <v>32700</v>
      </c>
      <c r="H5153" s="561" t="s">
        <v>32701</v>
      </c>
      <c r="I5153" s="561" t="s">
        <v>23270</v>
      </c>
      <c r="J5153" s="561" t="s">
        <v>7063</v>
      </c>
      <c r="K5153" s="562" t="s">
        <v>32702</v>
      </c>
      <c r="L5153" s="561" t="s">
        <v>25</v>
      </c>
    </row>
    <row r="5154" spans="1:12" x14ac:dyDescent="0.25">
      <c r="A5154" s="561" t="s">
        <v>3412</v>
      </c>
      <c r="B5154" s="561" t="s">
        <v>3413</v>
      </c>
      <c r="C5154" s="561" t="s">
        <v>4922</v>
      </c>
      <c r="D5154" s="561" t="s">
        <v>4923</v>
      </c>
      <c r="E5154" s="562" t="s">
        <v>22</v>
      </c>
      <c r="F5154" s="561" t="s">
        <v>22</v>
      </c>
      <c r="G5154" s="561" t="s">
        <v>32703</v>
      </c>
      <c r="H5154" s="561" t="s">
        <v>32704</v>
      </c>
      <c r="I5154" s="561" t="s">
        <v>23270</v>
      </c>
      <c r="J5154" s="561" t="s">
        <v>7063</v>
      </c>
      <c r="K5154" s="562" t="s">
        <v>32705</v>
      </c>
      <c r="L5154" s="561" t="s">
        <v>25</v>
      </c>
    </row>
    <row r="5155" spans="1:12" x14ac:dyDescent="0.25">
      <c r="A5155" s="561" t="s">
        <v>3412</v>
      </c>
      <c r="B5155" s="561" t="s">
        <v>3413</v>
      </c>
      <c r="C5155" s="561" t="s">
        <v>4922</v>
      </c>
      <c r="D5155" s="561" t="s">
        <v>4923</v>
      </c>
      <c r="E5155" s="562" t="s">
        <v>22</v>
      </c>
      <c r="F5155" s="561" t="s">
        <v>22</v>
      </c>
      <c r="G5155" s="561" t="s">
        <v>32706</v>
      </c>
      <c r="H5155" s="561" t="s">
        <v>32707</v>
      </c>
      <c r="I5155" s="561" t="s">
        <v>23270</v>
      </c>
      <c r="J5155" s="561" t="s">
        <v>7063</v>
      </c>
      <c r="K5155" s="562" t="s">
        <v>32708</v>
      </c>
      <c r="L5155" s="561" t="s">
        <v>25</v>
      </c>
    </row>
    <row r="5156" spans="1:12" x14ac:dyDescent="0.25">
      <c r="A5156" s="561" t="s">
        <v>3412</v>
      </c>
      <c r="B5156" s="561" t="s">
        <v>3413</v>
      </c>
      <c r="C5156" s="561" t="s">
        <v>4922</v>
      </c>
      <c r="D5156" s="561" t="s">
        <v>4923</v>
      </c>
      <c r="E5156" s="562" t="s">
        <v>22</v>
      </c>
      <c r="F5156" s="561" t="s">
        <v>22</v>
      </c>
      <c r="G5156" s="561" t="s">
        <v>32709</v>
      </c>
      <c r="H5156" s="561" t="s">
        <v>32710</v>
      </c>
      <c r="I5156" s="561" t="s">
        <v>23270</v>
      </c>
      <c r="J5156" s="561" t="s">
        <v>7063</v>
      </c>
      <c r="K5156" s="562" t="s">
        <v>32711</v>
      </c>
      <c r="L5156" s="561" t="s">
        <v>25</v>
      </c>
    </row>
    <row r="5157" spans="1:12" x14ac:dyDescent="0.25">
      <c r="A5157" s="561" t="s">
        <v>3412</v>
      </c>
      <c r="B5157" s="561" t="s">
        <v>3413</v>
      </c>
      <c r="C5157" s="561" t="s">
        <v>4922</v>
      </c>
      <c r="D5157" s="561" t="s">
        <v>4923</v>
      </c>
      <c r="E5157" s="562" t="s">
        <v>22</v>
      </c>
      <c r="F5157" s="561" t="s">
        <v>22</v>
      </c>
      <c r="G5157" s="561" t="s">
        <v>32712</v>
      </c>
      <c r="H5157" s="561" t="s">
        <v>32713</v>
      </c>
      <c r="I5157" s="561" t="s">
        <v>23270</v>
      </c>
      <c r="J5157" s="561" t="s">
        <v>7063</v>
      </c>
      <c r="K5157" s="562" t="s">
        <v>8138</v>
      </c>
      <c r="L5157" s="561" t="s">
        <v>25</v>
      </c>
    </row>
    <row r="5158" spans="1:12" x14ac:dyDescent="0.25">
      <c r="A5158" s="561" t="s">
        <v>3412</v>
      </c>
      <c r="B5158" s="561" t="s">
        <v>3413</v>
      </c>
      <c r="C5158" s="561" t="s">
        <v>4922</v>
      </c>
      <c r="D5158" s="561" t="s">
        <v>4923</v>
      </c>
      <c r="E5158" s="562" t="s">
        <v>22</v>
      </c>
      <c r="F5158" s="561" t="s">
        <v>22</v>
      </c>
      <c r="G5158" s="561" t="s">
        <v>32714</v>
      </c>
      <c r="H5158" s="561" t="s">
        <v>32715</v>
      </c>
      <c r="I5158" s="561" t="s">
        <v>23270</v>
      </c>
      <c r="J5158" s="561" t="s">
        <v>7063</v>
      </c>
      <c r="K5158" s="562" t="s">
        <v>32716</v>
      </c>
      <c r="L5158" s="561" t="s">
        <v>25</v>
      </c>
    </row>
    <row r="5159" spans="1:12" x14ac:dyDescent="0.25">
      <c r="A5159" s="561" t="s">
        <v>3412</v>
      </c>
      <c r="B5159" s="561" t="s">
        <v>3413</v>
      </c>
      <c r="C5159" s="561" t="s">
        <v>4922</v>
      </c>
      <c r="D5159" s="561" t="s">
        <v>4923</v>
      </c>
      <c r="E5159" s="562" t="s">
        <v>22</v>
      </c>
      <c r="F5159" s="561" t="s">
        <v>22</v>
      </c>
      <c r="G5159" s="561" t="s">
        <v>32717</v>
      </c>
      <c r="H5159" s="561" t="s">
        <v>32718</v>
      </c>
      <c r="I5159" s="561" t="s">
        <v>23270</v>
      </c>
      <c r="J5159" s="561" t="s">
        <v>7063</v>
      </c>
      <c r="K5159" s="562" t="s">
        <v>32719</v>
      </c>
      <c r="L5159" s="561" t="s">
        <v>25</v>
      </c>
    </row>
    <row r="5160" spans="1:12" x14ac:dyDescent="0.25">
      <c r="A5160" s="561" t="s">
        <v>3412</v>
      </c>
      <c r="B5160" s="561" t="s">
        <v>3413</v>
      </c>
      <c r="C5160" s="561" t="s">
        <v>4922</v>
      </c>
      <c r="D5160" s="561" t="s">
        <v>4923</v>
      </c>
      <c r="E5160" s="562" t="s">
        <v>22</v>
      </c>
      <c r="F5160" s="561" t="s">
        <v>22</v>
      </c>
      <c r="G5160" s="561" t="s">
        <v>32720</v>
      </c>
      <c r="H5160" s="561" t="s">
        <v>32721</v>
      </c>
      <c r="I5160" s="561" t="s">
        <v>23270</v>
      </c>
      <c r="J5160" s="561" t="s">
        <v>7063</v>
      </c>
      <c r="K5160" s="562" t="s">
        <v>32722</v>
      </c>
      <c r="L5160" s="561" t="s">
        <v>25</v>
      </c>
    </row>
    <row r="5161" spans="1:12" x14ac:dyDescent="0.25">
      <c r="A5161" s="561" t="s">
        <v>3412</v>
      </c>
      <c r="B5161" s="561" t="s">
        <v>3413</v>
      </c>
      <c r="C5161" s="561" t="s">
        <v>4922</v>
      </c>
      <c r="D5161" s="561" t="s">
        <v>4923</v>
      </c>
      <c r="E5161" s="562" t="s">
        <v>22</v>
      </c>
      <c r="F5161" s="561" t="s">
        <v>22</v>
      </c>
      <c r="G5161" s="561" t="s">
        <v>32723</v>
      </c>
      <c r="H5161" s="561" t="s">
        <v>32724</v>
      </c>
      <c r="I5161" s="561" t="s">
        <v>23270</v>
      </c>
      <c r="J5161" s="561" t="s">
        <v>7063</v>
      </c>
      <c r="K5161" s="562" t="s">
        <v>32725</v>
      </c>
      <c r="L5161" s="561" t="s">
        <v>25</v>
      </c>
    </row>
    <row r="5162" spans="1:12" x14ac:dyDescent="0.25">
      <c r="A5162" s="561" t="s">
        <v>3412</v>
      </c>
      <c r="B5162" s="561" t="s">
        <v>3413</v>
      </c>
      <c r="C5162" s="561" t="s">
        <v>4922</v>
      </c>
      <c r="D5162" s="561" t="s">
        <v>4923</v>
      </c>
      <c r="E5162" s="562" t="s">
        <v>22</v>
      </c>
      <c r="F5162" s="561" t="s">
        <v>22</v>
      </c>
      <c r="G5162" s="561" t="s">
        <v>32726</v>
      </c>
      <c r="H5162" s="561" t="s">
        <v>32727</v>
      </c>
      <c r="I5162" s="561" t="s">
        <v>23270</v>
      </c>
      <c r="J5162" s="561" t="s">
        <v>7063</v>
      </c>
      <c r="K5162" s="562" t="s">
        <v>32728</v>
      </c>
      <c r="L5162" s="561" t="s">
        <v>25</v>
      </c>
    </row>
    <row r="5163" spans="1:12" x14ac:dyDescent="0.25">
      <c r="A5163" s="561" t="s">
        <v>3412</v>
      </c>
      <c r="B5163" s="561" t="s">
        <v>3413</v>
      </c>
      <c r="C5163" s="561" t="s">
        <v>4922</v>
      </c>
      <c r="D5163" s="561" t="s">
        <v>4923</v>
      </c>
      <c r="E5163" s="562" t="s">
        <v>22</v>
      </c>
      <c r="F5163" s="561" t="s">
        <v>22</v>
      </c>
      <c r="G5163" s="561" t="s">
        <v>32729</v>
      </c>
      <c r="H5163" s="561" t="s">
        <v>32730</v>
      </c>
      <c r="I5163" s="561" t="s">
        <v>23270</v>
      </c>
      <c r="J5163" s="561" t="s">
        <v>7063</v>
      </c>
      <c r="K5163" s="562" t="s">
        <v>8182</v>
      </c>
      <c r="L5163" s="561" t="s">
        <v>25</v>
      </c>
    </row>
    <row r="5164" spans="1:12" x14ac:dyDescent="0.25">
      <c r="A5164" s="561" t="s">
        <v>3412</v>
      </c>
      <c r="B5164" s="561" t="s">
        <v>3413</v>
      </c>
      <c r="C5164" s="561" t="s">
        <v>4922</v>
      </c>
      <c r="D5164" s="561" t="s">
        <v>4923</v>
      </c>
      <c r="E5164" s="562" t="s">
        <v>22</v>
      </c>
      <c r="F5164" s="561" t="s">
        <v>22</v>
      </c>
      <c r="G5164" s="561" t="s">
        <v>32731</v>
      </c>
      <c r="H5164" s="561" t="s">
        <v>32732</v>
      </c>
      <c r="I5164" s="561" t="s">
        <v>23270</v>
      </c>
      <c r="J5164" s="561" t="s">
        <v>7063</v>
      </c>
      <c r="K5164" s="562" t="s">
        <v>32733</v>
      </c>
      <c r="L5164" s="561" t="s">
        <v>25</v>
      </c>
    </row>
    <row r="5165" spans="1:12" x14ac:dyDescent="0.25">
      <c r="A5165" s="561" t="s">
        <v>3412</v>
      </c>
      <c r="B5165" s="561" t="s">
        <v>3413</v>
      </c>
      <c r="C5165" s="561" t="s">
        <v>4922</v>
      </c>
      <c r="D5165" s="561" t="s">
        <v>4923</v>
      </c>
      <c r="E5165" s="562" t="s">
        <v>22</v>
      </c>
      <c r="F5165" s="561" t="s">
        <v>22</v>
      </c>
      <c r="G5165" s="561" t="s">
        <v>32734</v>
      </c>
      <c r="H5165" s="561" t="s">
        <v>32735</v>
      </c>
      <c r="I5165" s="561" t="s">
        <v>23270</v>
      </c>
      <c r="J5165" s="561" t="s">
        <v>7063</v>
      </c>
      <c r="K5165" s="562" t="s">
        <v>32736</v>
      </c>
      <c r="L5165" s="561" t="s">
        <v>25</v>
      </c>
    </row>
    <row r="5166" spans="1:12" x14ac:dyDescent="0.25">
      <c r="A5166" s="561" t="s">
        <v>3412</v>
      </c>
      <c r="B5166" s="561" t="s">
        <v>3413</v>
      </c>
      <c r="C5166" s="561" t="s">
        <v>4922</v>
      </c>
      <c r="D5166" s="561" t="s">
        <v>4923</v>
      </c>
      <c r="E5166" s="562" t="s">
        <v>22</v>
      </c>
      <c r="F5166" s="561" t="s">
        <v>22</v>
      </c>
      <c r="G5166" s="561" t="s">
        <v>32737</v>
      </c>
      <c r="H5166" s="561" t="s">
        <v>32738</v>
      </c>
      <c r="I5166" s="561" t="s">
        <v>23270</v>
      </c>
      <c r="J5166" s="561" t="s">
        <v>24</v>
      </c>
      <c r="K5166" s="562" t="s">
        <v>28634</v>
      </c>
      <c r="L5166" s="561" t="s">
        <v>25</v>
      </c>
    </row>
    <row r="5167" spans="1:12" x14ac:dyDescent="0.25">
      <c r="A5167" s="561" t="s">
        <v>3412</v>
      </c>
      <c r="B5167" s="561" t="s">
        <v>3413</v>
      </c>
      <c r="C5167" s="561" t="s">
        <v>4922</v>
      </c>
      <c r="D5167" s="561" t="s">
        <v>4923</v>
      </c>
      <c r="E5167" s="562" t="s">
        <v>22</v>
      </c>
      <c r="F5167" s="561" t="s">
        <v>22</v>
      </c>
      <c r="G5167" s="561" t="s">
        <v>32739</v>
      </c>
      <c r="H5167" s="561" t="s">
        <v>32740</v>
      </c>
      <c r="I5167" s="561" t="s">
        <v>23270</v>
      </c>
      <c r="J5167" s="561" t="s">
        <v>24</v>
      </c>
      <c r="K5167" s="562" t="s">
        <v>32741</v>
      </c>
      <c r="L5167" s="561" t="s">
        <v>25</v>
      </c>
    </row>
    <row r="5168" spans="1:12" x14ac:dyDescent="0.25">
      <c r="A5168" s="561" t="s">
        <v>3412</v>
      </c>
      <c r="B5168" s="561" t="s">
        <v>3413</v>
      </c>
      <c r="C5168" s="561" t="s">
        <v>4922</v>
      </c>
      <c r="D5168" s="561" t="s">
        <v>4923</v>
      </c>
      <c r="E5168" s="562" t="s">
        <v>22</v>
      </c>
      <c r="F5168" s="561" t="s">
        <v>22</v>
      </c>
      <c r="G5168" s="561" t="s">
        <v>32742</v>
      </c>
      <c r="H5168" s="561" t="s">
        <v>32743</v>
      </c>
      <c r="I5168" s="561" t="s">
        <v>23270</v>
      </c>
      <c r="J5168" s="561" t="s">
        <v>7063</v>
      </c>
      <c r="K5168" s="562" t="s">
        <v>32744</v>
      </c>
      <c r="L5168" s="561" t="s">
        <v>25</v>
      </c>
    </row>
    <row r="5169" spans="1:12" x14ac:dyDescent="0.25">
      <c r="A5169" s="561" t="s">
        <v>3412</v>
      </c>
      <c r="B5169" s="561" t="s">
        <v>3413</v>
      </c>
      <c r="C5169" s="561" t="s">
        <v>4922</v>
      </c>
      <c r="D5169" s="561" t="s">
        <v>4923</v>
      </c>
      <c r="E5169" s="562" t="s">
        <v>22</v>
      </c>
      <c r="F5169" s="561" t="s">
        <v>22</v>
      </c>
      <c r="G5169" s="561" t="s">
        <v>32745</v>
      </c>
      <c r="H5169" s="561" t="s">
        <v>32746</v>
      </c>
      <c r="I5169" s="561" t="s">
        <v>23270</v>
      </c>
      <c r="J5169" s="561" t="s">
        <v>7063</v>
      </c>
      <c r="K5169" s="562" t="s">
        <v>32747</v>
      </c>
      <c r="L5169" s="561" t="s">
        <v>25</v>
      </c>
    </row>
    <row r="5170" spans="1:12" x14ac:dyDescent="0.25">
      <c r="A5170" s="561" t="s">
        <v>3412</v>
      </c>
      <c r="B5170" s="561" t="s">
        <v>3413</v>
      </c>
      <c r="C5170" s="561" t="s">
        <v>4922</v>
      </c>
      <c r="D5170" s="561" t="s">
        <v>4923</v>
      </c>
      <c r="E5170" s="562" t="s">
        <v>22</v>
      </c>
      <c r="F5170" s="561" t="s">
        <v>22</v>
      </c>
      <c r="G5170" s="561" t="s">
        <v>32748</v>
      </c>
      <c r="H5170" s="561" t="s">
        <v>32749</v>
      </c>
      <c r="I5170" s="561" t="s">
        <v>23270</v>
      </c>
      <c r="J5170" s="561" t="s">
        <v>7063</v>
      </c>
      <c r="K5170" s="562" t="s">
        <v>4416</v>
      </c>
      <c r="L5170" s="561" t="s">
        <v>25</v>
      </c>
    </row>
    <row r="5171" spans="1:12" x14ac:dyDescent="0.25">
      <c r="A5171" s="561" t="s">
        <v>3412</v>
      </c>
      <c r="B5171" s="561" t="s">
        <v>3413</v>
      </c>
      <c r="C5171" s="561" t="s">
        <v>4922</v>
      </c>
      <c r="D5171" s="561" t="s">
        <v>4923</v>
      </c>
      <c r="E5171" s="562" t="s">
        <v>22</v>
      </c>
      <c r="F5171" s="561" t="s">
        <v>22</v>
      </c>
      <c r="G5171" s="561" t="s">
        <v>32750</v>
      </c>
      <c r="H5171" s="561" t="s">
        <v>32751</v>
      </c>
      <c r="I5171" s="561" t="s">
        <v>23270</v>
      </c>
      <c r="J5171" s="561" t="s">
        <v>7063</v>
      </c>
      <c r="K5171" s="562" t="s">
        <v>32752</v>
      </c>
      <c r="L5171" s="561" t="s">
        <v>25</v>
      </c>
    </row>
    <row r="5172" spans="1:12" x14ac:dyDescent="0.25">
      <c r="A5172" s="561" t="s">
        <v>3412</v>
      </c>
      <c r="B5172" s="561" t="s">
        <v>3413</v>
      </c>
      <c r="C5172" s="561" t="s">
        <v>4922</v>
      </c>
      <c r="D5172" s="561" t="s">
        <v>4923</v>
      </c>
      <c r="E5172" s="562" t="s">
        <v>22</v>
      </c>
      <c r="F5172" s="561" t="s">
        <v>22</v>
      </c>
      <c r="G5172" s="561" t="s">
        <v>32753</v>
      </c>
      <c r="H5172" s="561" t="s">
        <v>32754</v>
      </c>
      <c r="I5172" s="561" t="s">
        <v>23270</v>
      </c>
      <c r="J5172" s="561" t="s">
        <v>7063</v>
      </c>
      <c r="K5172" s="562" t="s">
        <v>32755</v>
      </c>
      <c r="L5172" s="561" t="s">
        <v>25</v>
      </c>
    </row>
    <row r="5173" spans="1:12" x14ac:dyDescent="0.25">
      <c r="A5173" s="561" t="s">
        <v>3412</v>
      </c>
      <c r="B5173" s="561" t="s">
        <v>3413</v>
      </c>
      <c r="C5173" s="561" t="s">
        <v>4922</v>
      </c>
      <c r="D5173" s="561" t="s">
        <v>4923</v>
      </c>
      <c r="E5173" s="562" t="s">
        <v>22</v>
      </c>
      <c r="F5173" s="561" t="s">
        <v>22</v>
      </c>
      <c r="G5173" s="561" t="s">
        <v>32756</v>
      </c>
      <c r="H5173" s="561" t="s">
        <v>32757</v>
      </c>
      <c r="I5173" s="561" t="s">
        <v>23270</v>
      </c>
      <c r="J5173" s="561" t="s">
        <v>7063</v>
      </c>
      <c r="K5173" s="562" t="s">
        <v>32758</v>
      </c>
      <c r="L5173" s="561" t="s">
        <v>25</v>
      </c>
    </row>
    <row r="5174" spans="1:12" x14ac:dyDescent="0.25">
      <c r="A5174" s="561" t="s">
        <v>3412</v>
      </c>
      <c r="B5174" s="561" t="s">
        <v>3413</v>
      </c>
      <c r="C5174" s="561" t="s">
        <v>4922</v>
      </c>
      <c r="D5174" s="561" t="s">
        <v>4923</v>
      </c>
      <c r="E5174" s="562" t="s">
        <v>22</v>
      </c>
      <c r="F5174" s="561" t="s">
        <v>22</v>
      </c>
      <c r="G5174" s="561" t="s">
        <v>32759</v>
      </c>
      <c r="H5174" s="561" t="s">
        <v>32760</v>
      </c>
      <c r="I5174" s="561" t="s">
        <v>23270</v>
      </c>
      <c r="J5174" s="561" t="s">
        <v>7063</v>
      </c>
      <c r="K5174" s="562" t="s">
        <v>32761</v>
      </c>
      <c r="L5174" s="561" t="s">
        <v>25</v>
      </c>
    </row>
    <row r="5175" spans="1:12" x14ac:dyDescent="0.25">
      <c r="A5175" s="561" t="s">
        <v>5015</v>
      </c>
      <c r="B5175" s="561" t="s">
        <v>5016</v>
      </c>
      <c r="C5175" s="561" t="s">
        <v>5017</v>
      </c>
      <c r="D5175" s="561" t="s">
        <v>5018</v>
      </c>
      <c r="E5175" s="562" t="s">
        <v>22</v>
      </c>
      <c r="F5175" s="561" t="s">
        <v>22</v>
      </c>
      <c r="G5175" s="561" t="s">
        <v>32762</v>
      </c>
      <c r="H5175" s="561" t="s">
        <v>5019</v>
      </c>
      <c r="I5175" s="561" t="s">
        <v>23270</v>
      </c>
      <c r="J5175" s="561" t="s">
        <v>7063</v>
      </c>
      <c r="K5175" s="562" t="s">
        <v>32763</v>
      </c>
      <c r="L5175" s="561" t="s">
        <v>25</v>
      </c>
    </row>
    <row r="5176" spans="1:12" x14ac:dyDescent="0.25">
      <c r="A5176" s="561" t="s">
        <v>5015</v>
      </c>
      <c r="B5176" s="561" t="s">
        <v>5016</v>
      </c>
      <c r="C5176" s="561" t="s">
        <v>5017</v>
      </c>
      <c r="D5176" s="561" t="s">
        <v>5018</v>
      </c>
      <c r="E5176" s="562" t="s">
        <v>22</v>
      </c>
      <c r="F5176" s="561" t="s">
        <v>22</v>
      </c>
      <c r="G5176" s="561" t="s">
        <v>32764</v>
      </c>
      <c r="H5176" s="561" t="s">
        <v>5020</v>
      </c>
      <c r="I5176" s="561" t="s">
        <v>23270</v>
      </c>
      <c r="J5176" s="561" t="s">
        <v>7063</v>
      </c>
      <c r="K5176" s="562" t="s">
        <v>32765</v>
      </c>
      <c r="L5176" s="561" t="s">
        <v>25</v>
      </c>
    </row>
    <row r="5177" spans="1:12" x14ac:dyDescent="0.25">
      <c r="A5177" s="561" t="s">
        <v>5015</v>
      </c>
      <c r="B5177" s="561" t="s">
        <v>5016</v>
      </c>
      <c r="C5177" s="561" t="s">
        <v>5017</v>
      </c>
      <c r="D5177" s="561" t="s">
        <v>5018</v>
      </c>
      <c r="E5177" s="562" t="s">
        <v>22</v>
      </c>
      <c r="F5177" s="561" t="s">
        <v>22</v>
      </c>
      <c r="G5177" s="561" t="s">
        <v>32766</v>
      </c>
      <c r="H5177" s="561" t="s">
        <v>5021</v>
      </c>
      <c r="I5177" s="561" t="s">
        <v>23270</v>
      </c>
      <c r="J5177" s="561" t="s">
        <v>7063</v>
      </c>
      <c r="K5177" s="562" t="s">
        <v>32767</v>
      </c>
      <c r="L5177" s="561" t="s">
        <v>25</v>
      </c>
    </row>
    <row r="5178" spans="1:12" x14ac:dyDescent="0.25">
      <c r="A5178" s="561" t="s">
        <v>5015</v>
      </c>
      <c r="B5178" s="561" t="s">
        <v>5016</v>
      </c>
      <c r="C5178" s="561" t="s">
        <v>5017</v>
      </c>
      <c r="D5178" s="561" t="s">
        <v>5018</v>
      </c>
      <c r="E5178" s="562" t="s">
        <v>22</v>
      </c>
      <c r="F5178" s="561" t="s">
        <v>22</v>
      </c>
      <c r="G5178" s="561" t="s">
        <v>32768</v>
      </c>
      <c r="H5178" s="561" t="s">
        <v>5022</v>
      </c>
      <c r="I5178" s="561" t="s">
        <v>23270</v>
      </c>
      <c r="J5178" s="561" t="s">
        <v>7063</v>
      </c>
      <c r="K5178" s="562" t="s">
        <v>32769</v>
      </c>
      <c r="L5178" s="561" t="s">
        <v>25</v>
      </c>
    </row>
    <row r="5179" spans="1:12" x14ac:dyDescent="0.25">
      <c r="A5179" s="561" t="s">
        <v>5015</v>
      </c>
      <c r="B5179" s="561" t="s">
        <v>5016</v>
      </c>
      <c r="C5179" s="561" t="s">
        <v>5017</v>
      </c>
      <c r="D5179" s="561" t="s">
        <v>5018</v>
      </c>
      <c r="E5179" s="562" t="s">
        <v>22</v>
      </c>
      <c r="F5179" s="561" t="s">
        <v>22</v>
      </c>
      <c r="G5179" s="561" t="s">
        <v>32770</v>
      </c>
      <c r="H5179" s="561" t="s">
        <v>5023</v>
      </c>
      <c r="I5179" s="561" t="s">
        <v>23270</v>
      </c>
      <c r="J5179" s="561" t="s">
        <v>7063</v>
      </c>
      <c r="K5179" s="562" t="s">
        <v>32771</v>
      </c>
      <c r="L5179" s="561" t="s">
        <v>25</v>
      </c>
    </row>
    <row r="5180" spans="1:12" x14ac:dyDescent="0.25">
      <c r="A5180" s="561" t="s">
        <v>5015</v>
      </c>
      <c r="B5180" s="561" t="s">
        <v>5016</v>
      </c>
      <c r="C5180" s="561" t="s">
        <v>5017</v>
      </c>
      <c r="D5180" s="561" t="s">
        <v>5018</v>
      </c>
      <c r="E5180" s="562" t="s">
        <v>22</v>
      </c>
      <c r="F5180" s="561" t="s">
        <v>22</v>
      </c>
      <c r="G5180" s="561" t="s">
        <v>32772</v>
      </c>
      <c r="H5180" s="561" t="s">
        <v>5024</v>
      </c>
      <c r="I5180" s="561" t="s">
        <v>23270</v>
      </c>
      <c r="J5180" s="561" t="s">
        <v>7063</v>
      </c>
      <c r="K5180" s="562" t="s">
        <v>32773</v>
      </c>
      <c r="L5180" s="561" t="s">
        <v>25</v>
      </c>
    </row>
    <row r="5181" spans="1:12" x14ac:dyDescent="0.25">
      <c r="A5181" s="561" t="s">
        <v>5015</v>
      </c>
      <c r="B5181" s="561" t="s">
        <v>5016</v>
      </c>
      <c r="C5181" s="561" t="s">
        <v>5017</v>
      </c>
      <c r="D5181" s="561" t="s">
        <v>5018</v>
      </c>
      <c r="E5181" s="562" t="s">
        <v>22</v>
      </c>
      <c r="F5181" s="561" t="s">
        <v>22</v>
      </c>
      <c r="G5181" s="561" t="s">
        <v>32774</v>
      </c>
      <c r="H5181" s="561" t="s">
        <v>5025</v>
      </c>
      <c r="I5181" s="561" t="s">
        <v>23270</v>
      </c>
      <c r="J5181" s="561" t="s">
        <v>7063</v>
      </c>
      <c r="K5181" s="562" t="s">
        <v>32775</v>
      </c>
      <c r="L5181" s="561" t="s">
        <v>25</v>
      </c>
    </row>
    <row r="5182" spans="1:12" x14ac:dyDescent="0.25">
      <c r="A5182" s="561" t="s">
        <v>5015</v>
      </c>
      <c r="B5182" s="561" t="s">
        <v>5016</v>
      </c>
      <c r="C5182" s="561" t="s">
        <v>5017</v>
      </c>
      <c r="D5182" s="561" t="s">
        <v>5018</v>
      </c>
      <c r="E5182" s="562" t="s">
        <v>22</v>
      </c>
      <c r="F5182" s="561" t="s">
        <v>22</v>
      </c>
      <c r="G5182" s="561" t="s">
        <v>32776</v>
      </c>
      <c r="H5182" s="561" t="s">
        <v>5026</v>
      </c>
      <c r="I5182" s="561" t="s">
        <v>23270</v>
      </c>
      <c r="J5182" s="561" t="s">
        <v>7063</v>
      </c>
      <c r="K5182" s="562" t="s">
        <v>32777</v>
      </c>
      <c r="L5182" s="561" t="s">
        <v>25</v>
      </c>
    </row>
    <row r="5183" spans="1:12" x14ac:dyDescent="0.25">
      <c r="A5183" s="561" t="s">
        <v>5027</v>
      </c>
      <c r="B5183" s="561" t="s">
        <v>5028</v>
      </c>
      <c r="C5183" s="561" t="s">
        <v>5029</v>
      </c>
      <c r="D5183" s="561" t="s">
        <v>5030</v>
      </c>
      <c r="E5183" s="562" t="s">
        <v>22</v>
      </c>
      <c r="F5183" s="561" t="s">
        <v>22</v>
      </c>
      <c r="G5183" s="561" t="s">
        <v>32778</v>
      </c>
      <c r="H5183" s="561" t="s">
        <v>32779</v>
      </c>
      <c r="I5183" s="561" t="s">
        <v>25535</v>
      </c>
      <c r="J5183" s="561" t="s">
        <v>24</v>
      </c>
      <c r="K5183" s="562" t="s">
        <v>8533</v>
      </c>
      <c r="L5183" s="561" t="s">
        <v>25</v>
      </c>
    </row>
    <row r="5184" spans="1:12" x14ac:dyDescent="0.25">
      <c r="A5184" s="561" t="s">
        <v>5027</v>
      </c>
      <c r="B5184" s="561" t="s">
        <v>5028</v>
      </c>
      <c r="C5184" s="561" t="s">
        <v>5029</v>
      </c>
      <c r="D5184" s="561" t="s">
        <v>5030</v>
      </c>
      <c r="E5184" s="562" t="s">
        <v>22</v>
      </c>
      <c r="F5184" s="561" t="s">
        <v>22</v>
      </c>
      <c r="G5184" s="561" t="s">
        <v>32780</v>
      </c>
      <c r="H5184" s="561" t="s">
        <v>32781</v>
      </c>
      <c r="I5184" s="561" t="s">
        <v>25535</v>
      </c>
      <c r="J5184" s="561" t="s">
        <v>24</v>
      </c>
      <c r="K5184" s="562" t="s">
        <v>8380</v>
      </c>
      <c r="L5184" s="561" t="s">
        <v>25</v>
      </c>
    </row>
    <row r="5185" spans="1:12" x14ac:dyDescent="0.25">
      <c r="A5185" s="561" t="s">
        <v>5027</v>
      </c>
      <c r="B5185" s="561" t="s">
        <v>5028</v>
      </c>
      <c r="C5185" s="561" t="s">
        <v>5029</v>
      </c>
      <c r="D5185" s="561" t="s">
        <v>5030</v>
      </c>
      <c r="E5185" s="562" t="s">
        <v>22</v>
      </c>
      <c r="F5185" s="561" t="s">
        <v>22</v>
      </c>
      <c r="G5185" s="561" t="s">
        <v>32782</v>
      </c>
      <c r="H5185" s="561" t="s">
        <v>32783</v>
      </c>
      <c r="I5185" s="561" t="s">
        <v>25535</v>
      </c>
      <c r="J5185" s="561" t="s">
        <v>326</v>
      </c>
      <c r="K5185" s="562" t="s">
        <v>32784</v>
      </c>
      <c r="L5185" s="561" t="s">
        <v>25</v>
      </c>
    </row>
    <row r="5186" spans="1:12" x14ac:dyDescent="0.25">
      <c r="A5186" s="561" t="s">
        <v>5027</v>
      </c>
      <c r="B5186" s="561" t="s">
        <v>5028</v>
      </c>
      <c r="C5186" s="561" t="s">
        <v>5029</v>
      </c>
      <c r="D5186" s="561" t="s">
        <v>5030</v>
      </c>
      <c r="E5186" s="562" t="s">
        <v>22</v>
      </c>
      <c r="F5186" s="561" t="s">
        <v>22</v>
      </c>
      <c r="G5186" s="561" t="s">
        <v>32785</v>
      </c>
      <c r="H5186" s="561" t="s">
        <v>32786</v>
      </c>
      <c r="I5186" s="561" t="s">
        <v>25535</v>
      </c>
      <c r="J5186" s="561" t="s">
        <v>326</v>
      </c>
      <c r="K5186" s="562" t="s">
        <v>32787</v>
      </c>
      <c r="L5186" s="561" t="s">
        <v>25</v>
      </c>
    </row>
    <row r="5187" spans="1:12" x14ac:dyDescent="0.25">
      <c r="A5187" s="561" t="s">
        <v>5027</v>
      </c>
      <c r="B5187" s="561" t="s">
        <v>5028</v>
      </c>
      <c r="C5187" s="561" t="s">
        <v>5029</v>
      </c>
      <c r="D5187" s="561" t="s">
        <v>5030</v>
      </c>
      <c r="E5187" s="562" t="s">
        <v>22</v>
      </c>
      <c r="F5187" s="561" t="s">
        <v>22</v>
      </c>
      <c r="G5187" s="561" t="s">
        <v>32788</v>
      </c>
      <c r="H5187" s="561" t="s">
        <v>32789</v>
      </c>
      <c r="I5187" s="561" t="s">
        <v>25535</v>
      </c>
      <c r="J5187" s="561" t="s">
        <v>7063</v>
      </c>
      <c r="K5187" s="562" t="s">
        <v>32790</v>
      </c>
      <c r="L5187" s="561" t="s">
        <v>25</v>
      </c>
    </row>
    <row r="5188" spans="1:12" x14ac:dyDescent="0.25">
      <c r="A5188" s="561" t="s">
        <v>5027</v>
      </c>
      <c r="B5188" s="561" t="s">
        <v>5028</v>
      </c>
      <c r="C5188" s="561" t="s">
        <v>5029</v>
      </c>
      <c r="D5188" s="561" t="s">
        <v>5030</v>
      </c>
      <c r="E5188" s="562" t="s">
        <v>22</v>
      </c>
      <c r="F5188" s="561" t="s">
        <v>22</v>
      </c>
      <c r="G5188" s="561" t="s">
        <v>32791</v>
      </c>
      <c r="H5188" s="561" t="s">
        <v>32792</v>
      </c>
      <c r="I5188" s="561" t="s">
        <v>25535</v>
      </c>
      <c r="J5188" s="561" t="s">
        <v>7063</v>
      </c>
      <c r="K5188" s="562" t="s">
        <v>558</v>
      </c>
      <c r="L5188" s="561" t="s">
        <v>25</v>
      </c>
    </row>
    <row r="5189" spans="1:12" x14ac:dyDescent="0.25">
      <c r="A5189" s="561" t="s">
        <v>5027</v>
      </c>
      <c r="B5189" s="561" t="s">
        <v>5028</v>
      </c>
      <c r="C5189" s="561" t="s">
        <v>5029</v>
      </c>
      <c r="D5189" s="561" t="s">
        <v>5030</v>
      </c>
      <c r="E5189" s="562" t="s">
        <v>22</v>
      </c>
      <c r="F5189" s="561" t="s">
        <v>22</v>
      </c>
      <c r="G5189" s="561" t="s">
        <v>32793</v>
      </c>
      <c r="H5189" s="561" t="s">
        <v>32794</v>
      </c>
      <c r="I5189" s="561" t="s">
        <v>25535</v>
      </c>
      <c r="J5189" s="561" t="s">
        <v>326</v>
      </c>
      <c r="K5189" s="562" t="s">
        <v>32795</v>
      </c>
      <c r="L5189" s="561" t="s">
        <v>25</v>
      </c>
    </row>
    <row r="5190" spans="1:12" x14ac:dyDescent="0.25">
      <c r="A5190" s="561" t="s">
        <v>5027</v>
      </c>
      <c r="B5190" s="561" t="s">
        <v>5028</v>
      </c>
      <c r="C5190" s="561" t="s">
        <v>5029</v>
      </c>
      <c r="D5190" s="561" t="s">
        <v>5030</v>
      </c>
      <c r="E5190" s="562" t="s">
        <v>22</v>
      </c>
      <c r="F5190" s="561" t="s">
        <v>22</v>
      </c>
      <c r="G5190" s="561" t="s">
        <v>32796</v>
      </c>
      <c r="H5190" s="561" t="s">
        <v>32797</v>
      </c>
      <c r="I5190" s="561" t="s">
        <v>25535</v>
      </c>
      <c r="J5190" s="561" t="s">
        <v>326</v>
      </c>
      <c r="K5190" s="562" t="s">
        <v>7328</v>
      </c>
      <c r="L5190" s="561" t="s">
        <v>25</v>
      </c>
    </row>
    <row r="5191" spans="1:12" x14ac:dyDescent="0.25">
      <c r="A5191" s="561" t="s">
        <v>5027</v>
      </c>
      <c r="B5191" s="561" t="s">
        <v>5028</v>
      </c>
      <c r="C5191" s="561" t="s">
        <v>5029</v>
      </c>
      <c r="D5191" s="561" t="s">
        <v>5030</v>
      </c>
      <c r="E5191" s="562" t="s">
        <v>22</v>
      </c>
      <c r="F5191" s="561" t="s">
        <v>22</v>
      </c>
      <c r="G5191" s="561" t="s">
        <v>32798</v>
      </c>
      <c r="H5191" s="561" t="s">
        <v>5032</v>
      </c>
      <c r="I5191" s="561" t="s">
        <v>23868</v>
      </c>
      <c r="J5191" s="561" t="s">
        <v>24</v>
      </c>
      <c r="K5191" s="562" t="s">
        <v>7725</v>
      </c>
      <c r="L5191" s="561" t="s">
        <v>25</v>
      </c>
    </row>
    <row r="5192" spans="1:12" x14ac:dyDescent="0.25">
      <c r="A5192" s="561" t="s">
        <v>5027</v>
      </c>
      <c r="B5192" s="561" t="s">
        <v>5028</v>
      </c>
      <c r="C5192" s="561" t="s">
        <v>5029</v>
      </c>
      <c r="D5192" s="561" t="s">
        <v>5030</v>
      </c>
      <c r="E5192" s="562" t="s">
        <v>22</v>
      </c>
      <c r="F5192" s="561" t="s">
        <v>22</v>
      </c>
      <c r="G5192" s="561" t="s">
        <v>32799</v>
      </c>
      <c r="H5192" s="561" t="s">
        <v>5033</v>
      </c>
      <c r="I5192" s="561" t="s">
        <v>25535</v>
      </c>
      <c r="J5192" s="561" t="s">
        <v>7063</v>
      </c>
      <c r="K5192" s="562" t="s">
        <v>8277</v>
      </c>
      <c r="L5192" s="561" t="s">
        <v>25</v>
      </c>
    </row>
    <row r="5193" spans="1:12" x14ac:dyDescent="0.25">
      <c r="A5193" s="561" t="s">
        <v>5027</v>
      </c>
      <c r="B5193" s="561" t="s">
        <v>5028</v>
      </c>
      <c r="C5193" s="561" t="s">
        <v>5029</v>
      </c>
      <c r="D5193" s="561" t="s">
        <v>5030</v>
      </c>
      <c r="E5193" s="562" t="s">
        <v>22</v>
      </c>
      <c r="F5193" s="561" t="s">
        <v>22</v>
      </c>
      <c r="G5193" s="561" t="s">
        <v>32800</v>
      </c>
      <c r="H5193" s="561" t="s">
        <v>5035</v>
      </c>
      <c r="I5193" s="561" t="s">
        <v>25535</v>
      </c>
      <c r="J5193" s="561" t="s">
        <v>7063</v>
      </c>
      <c r="K5193" s="562" t="s">
        <v>32801</v>
      </c>
      <c r="L5193" s="561" t="s">
        <v>25</v>
      </c>
    </row>
    <row r="5194" spans="1:12" x14ac:dyDescent="0.25">
      <c r="A5194" s="561" t="s">
        <v>5027</v>
      </c>
      <c r="B5194" s="561" t="s">
        <v>5028</v>
      </c>
      <c r="C5194" s="561" t="s">
        <v>5029</v>
      </c>
      <c r="D5194" s="561" t="s">
        <v>5030</v>
      </c>
      <c r="E5194" s="562" t="s">
        <v>22</v>
      </c>
      <c r="F5194" s="561" t="s">
        <v>22</v>
      </c>
      <c r="G5194" s="561" t="s">
        <v>32802</v>
      </c>
      <c r="H5194" s="561" t="s">
        <v>5036</v>
      </c>
      <c r="I5194" s="561" t="s">
        <v>25535</v>
      </c>
      <c r="J5194" s="561" t="s">
        <v>7063</v>
      </c>
      <c r="K5194" s="562" t="s">
        <v>7207</v>
      </c>
      <c r="L5194" s="561" t="s">
        <v>25</v>
      </c>
    </row>
    <row r="5195" spans="1:12" x14ac:dyDescent="0.25">
      <c r="A5195" s="561" t="s">
        <v>5027</v>
      </c>
      <c r="B5195" s="561" t="s">
        <v>5028</v>
      </c>
      <c r="C5195" s="561" t="s">
        <v>5029</v>
      </c>
      <c r="D5195" s="561" t="s">
        <v>5030</v>
      </c>
      <c r="E5195" s="562" t="s">
        <v>22</v>
      </c>
      <c r="F5195" s="561" t="s">
        <v>22</v>
      </c>
      <c r="G5195" s="561" t="s">
        <v>32803</v>
      </c>
      <c r="H5195" s="561" t="s">
        <v>5038</v>
      </c>
      <c r="I5195" s="561" t="s">
        <v>25535</v>
      </c>
      <c r="J5195" s="561" t="s">
        <v>7063</v>
      </c>
      <c r="K5195" s="562" t="s">
        <v>32804</v>
      </c>
      <c r="L5195" s="561" t="s">
        <v>25</v>
      </c>
    </row>
    <row r="5196" spans="1:12" x14ac:dyDescent="0.25">
      <c r="A5196" s="561" t="s">
        <v>5027</v>
      </c>
      <c r="B5196" s="561" t="s">
        <v>5028</v>
      </c>
      <c r="C5196" s="561" t="s">
        <v>5029</v>
      </c>
      <c r="D5196" s="561" t="s">
        <v>5030</v>
      </c>
      <c r="E5196" s="562" t="s">
        <v>22</v>
      </c>
      <c r="F5196" s="561" t="s">
        <v>22</v>
      </c>
      <c r="G5196" s="561" t="s">
        <v>32805</v>
      </c>
      <c r="H5196" s="561" t="s">
        <v>5040</v>
      </c>
      <c r="I5196" s="561" t="s">
        <v>25535</v>
      </c>
      <c r="J5196" s="561" t="s">
        <v>7063</v>
      </c>
      <c r="K5196" s="562" t="s">
        <v>577</v>
      </c>
      <c r="L5196" s="561" t="s">
        <v>25</v>
      </c>
    </row>
    <row r="5197" spans="1:12" x14ac:dyDescent="0.25">
      <c r="A5197" s="561" t="s">
        <v>5027</v>
      </c>
      <c r="B5197" s="561" t="s">
        <v>5028</v>
      </c>
      <c r="C5197" s="561" t="s">
        <v>5029</v>
      </c>
      <c r="D5197" s="561" t="s">
        <v>5030</v>
      </c>
      <c r="E5197" s="562" t="s">
        <v>22</v>
      </c>
      <c r="F5197" s="561" t="s">
        <v>22</v>
      </c>
      <c r="G5197" s="561" t="s">
        <v>32806</v>
      </c>
      <c r="H5197" s="561" t="s">
        <v>5041</v>
      </c>
      <c r="I5197" s="561" t="s">
        <v>25535</v>
      </c>
      <c r="J5197" s="561" t="s">
        <v>7063</v>
      </c>
      <c r="K5197" s="562" t="s">
        <v>8279</v>
      </c>
      <c r="L5197" s="561" t="s">
        <v>25</v>
      </c>
    </row>
    <row r="5198" spans="1:12" x14ac:dyDescent="0.25">
      <c r="A5198" s="561" t="s">
        <v>5027</v>
      </c>
      <c r="B5198" s="561" t="s">
        <v>5028</v>
      </c>
      <c r="C5198" s="561" t="s">
        <v>5029</v>
      </c>
      <c r="D5198" s="561" t="s">
        <v>5030</v>
      </c>
      <c r="E5198" s="562" t="s">
        <v>22</v>
      </c>
      <c r="F5198" s="561" t="s">
        <v>22</v>
      </c>
      <c r="G5198" s="561" t="s">
        <v>32807</v>
      </c>
      <c r="H5198" s="561" t="s">
        <v>5043</v>
      </c>
      <c r="I5198" s="561" t="s">
        <v>25535</v>
      </c>
      <c r="J5198" s="561" t="s">
        <v>7063</v>
      </c>
      <c r="K5198" s="562" t="s">
        <v>4394</v>
      </c>
      <c r="L5198" s="561" t="s">
        <v>25</v>
      </c>
    </row>
    <row r="5199" spans="1:12" x14ac:dyDescent="0.25">
      <c r="A5199" s="561" t="s">
        <v>5027</v>
      </c>
      <c r="B5199" s="561" t="s">
        <v>5028</v>
      </c>
      <c r="C5199" s="561" t="s">
        <v>5029</v>
      </c>
      <c r="D5199" s="561" t="s">
        <v>5030</v>
      </c>
      <c r="E5199" s="562" t="s">
        <v>22</v>
      </c>
      <c r="F5199" s="561" t="s">
        <v>22</v>
      </c>
      <c r="G5199" s="561" t="s">
        <v>32808</v>
      </c>
      <c r="H5199" s="561" t="s">
        <v>5044</v>
      </c>
      <c r="I5199" s="561" t="s">
        <v>25535</v>
      </c>
      <c r="J5199" s="561" t="s">
        <v>7063</v>
      </c>
      <c r="K5199" s="562" t="s">
        <v>1528</v>
      </c>
      <c r="L5199" s="561" t="s">
        <v>25</v>
      </c>
    </row>
    <row r="5200" spans="1:12" x14ac:dyDescent="0.25">
      <c r="A5200" s="561" t="s">
        <v>5027</v>
      </c>
      <c r="B5200" s="561" t="s">
        <v>5028</v>
      </c>
      <c r="C5200" s="561" t="s">
        <v>5029</v>
      </c>
      <c r="D5200" s="561" t="s">
        <v>5030</v>
      </c>
      <c r="E5200" s="562" t="s">
        <v>22</v>
      </c>
      <c r="F5200" s="561" t="s">
        <v>22</v>
      </c>
      <c r="G5200" s="561" t="s">
        <v>32809</v>
      </c>
      <c r="H5200" s="561" t="s">
        <v>5045</v>
      </c>
      <c r="I5200" s="561" t="s">
        <v>25535</v>
      </c>
      <c r="J5200" s="561" t="s">
        <v>7063</v>
      </c>
      <c r="K5200" s="562" t="s">
        <v>1111</v>
      </c>
      <c r="L5200" s="561" t="s">
        <v>25</v>
      </c>
    </row>
    <row r="5201" spans="1:12" x14ac:dyDescent="0.25">
      <c r="A5201" s="561" t="s">
        <v>5027</v>
      </c>
      <c r="B5201" s="561" t="s">
        <v>5028</v>
      </c>
      <c r="C5201" s="561" t="s">
        <v>5029</v>
      </c>
      <c r="D5201" s="561" t="s">
        <v>5030</v>
      </c>
      <c r="E5201" s="562" t="s">
        <v>22</v>
      </c>
      <c r="F5201" s="561" t="s">
        <v>22</v>
      </c>
      <c r="G5201" s="561" t="s">
        <v>32810</v>
      </c>
      <c r="H5201" s="561" t="s">
        <v>5046</v>
      </c>
      <c r="I5201" s="561" t="s">
        <v>25535</v>
      </c>
      <c r="J5201" s="561" t="s">
        <v>7063</v>
      </c>
      <c r="K5201" s="562" t="s">
        <v>7416</v>
      </c>
      <c r="L5201" s="561" t="s">
        <v>25</v>
      </c>
    </row>
    <row r="5202" spans="1:12" x14ac:dyDescent="0.25">
      <c r="A5202" s="561" t="s">
        <v>5027</v>
      </c>
      <c r="B5202" s="561" t="s">
        <v>5028</v>
      </c>
      <c r="C5202" s="561" t="s">
        <v>5029</v>
      </c>
      <c r="D5202" s="561" t="s">
        <v>5030</v>
      </c>
      <c r="E5202" s="562" t="s">
        <v>22</v>
      </c>
      <c r="F5202" s="561" t="s">
        <v>22</v>
      </c>
      <c r="G5202" s="561" t="s">
        <v>32811</v>
      </c>
      <c r="H5202" s="561" t="s">
        <v>5047</v>
      </c>
      <c r="I5202" s="561" t="s">
        <v>25535</v>
      </c>
      <c r="J5202" s="561" t="s">
        <v>7063</v>
      </c>
      <c r="K5202" s="562" t="s">
        <v>32812</v>
      </c>
      <c r="L5202" s="561" t="s">
        <v>25</v>
      </c>
    </row>
    <row r="5203" spans="1:12" x14ac:dyDescent="0.25">
      <c r="A5203" s="561" t="s">
        <v>5027</v>
      </c>
      <c r="B5203" s="561" t="s">
        <v>5028</v>
      </c>
      <c r="C5203" s="561" t="s">
        <v>5029</v>
      </c>
      <c r="D5203" s="561" t="s">
        <v>5030</v>
      </c>
      <c r="E5203" s="562" t="s">
        <v>22</v>
      </c>
      <c r="F5203" s="561" t="s">
        <v>22</v>
      </c>
      <c r="G5203" s="561" t="s">
        <v>32813</v>
      </c>
      <c r="H5203" s="561" t="s">
        <v>5048</v>
      </c>
      <c r="I5203" s="561" t="s">
        <v>25535</v>
      </c>
      <c r="J5203" s="561" t="s">
        <v>7063</v>
      </c>
      <c r="K5203" s="562" t="s">
        <v>4141</v>
      </c>
      <c r="L5203" s="561" t="s">
        <v>25</v>
      </c>
    </row>
    <row r="5204" spans="1:12" x14ac:dyDescent="0.25">
      <c r="A5204" s="561" t="s">
        <v>5027</v>
      </c>
      <c r="B5204" s="561" t="s">
        <v>5028</v>
      </c>
      <c r="C5204" s="561" t="s">
        <v>5029</v>
      </c>
      <c r="D5204" s="561" t="s">
        <v>5030</v>
      </c>
      <c r="E5204" s="562" t="s">
        <v>22</v>
      </c>
      <c r="F5204" s="561" t="s">
        <v>22</v>
      </c>
      <c r="G5204" s="561" t="s">
        <v>32814</v>
      </c>
      <c r="H5204" s="561" t="s">
        <v>5049</v>
      </c>
      <c r="I5204" s="561" t="s">
        <v>25535</v>
      </c>
      <c r="J5204" s="561" t="s">
        <v>7063</v>
      </c>
      <c r="K5204" s="562" t="s">
        <v>8568</v>
      </c>
      <c r="L5204" s="561" t="s">
        <v>25</v>
      </c>
    </row>
    <row r="5205" spans="1:12" x14ac:dyDescent="0.25">
      <c r="A5205" s="561" t="s">
        <v>5027</v>
      </c>
      <c r="B5205" s="561" t="s">
        <v>5028</v>
      </c>
      <c r="C5205" s="561" t="s">
        <v>5029</v>
      </c>
      <c r="D5205" s="561" t="s">
        <v>5030</v>
      </c>
      <c r="E5205" s="562" t="s">
        <v>22</v>
      </c>
      <c r="F5205" s="561" t="s">
        <v>22</v>
      </c>
      <c r="G5205" s="561" t="s">
        <v>32815</v>
      </c>
      <c r="H5205" s="561" t="s">
        <v>5051</v>
      </c>
      <c r="I5205" s="561" t="s">
        <v>25535</v>
      </c>
      <c r="J5205" s="561" t="s">
        <v>7063</v>
      </c>
      <c r="K5205" s="562" t="s">
        <v>8088</v>
      </c>
      <c r="L5205" s="561" t="s">
        <v>25</v>
      </c>
    </row>
    <row r="5206" spans="1:12" x14ac:dyDescent="0.25">
      <c r="A5206" s="561" t="s">
        <v>5027</v>
      </c>
      <c r="B5206" s="561" t="s">
        <v>5028</v>
      </c>
      <c r="C5206" s="561" t="s">
        <v>5029</v>
      </c>
      <c r="D5206" s="561" t="s">
        <v>5030</v>
      </c>
      <c r="E5206" s="562" t="s">
        <v>22</v>
      </c>
      <c r="F5206" s="561" t="s">
        <v>22</v>
      </c>
      <c r="G5206" s="561" t="s">
        <v>32816</v>
      </c>
      <c r="H5206" s="561" t="s">
        <v>5052</v>
      </c>
      <c r="I5206" s="561" t="s">
        <v>25535</v>
      </c>
      <c r="J5206" s="561" t="s">
        <v>7063</v>
      </c>
      <c r="K5206" s="562" t="s">
        <v>6541</v>
      </c>
      <c r="L5206" s="561" t="s">
        <v>25</v>
      </c>
    </row>
    <row r="5207" spans="1:12" x14ac:dyDescent="0.25">
      <c r="A5207" s="561" t="s">
        <v>5027</v>
      </c>
      <c r="B5207" s="561" t="s">
        <v>5028</v>
      </c>
      <c r="C5207" s="561" t="s">
        <v>5029</v>
      </c>
      <c r="D5207" s="561" t="s">
        <v>5030</v>
      </c>
      <c r="E5207" s="562" t="s">
        <v>22</v>
      </c>
      <c r="F5207" s="561" t="s">
        <v>22</v>
      </c>
      <c r="G5207" s="561" t="s">
        <v>32817</v>
      </c>
      <c r="H5207" s="561" t="s">
        <v>5054</v>
      </c>
      <c r="I5207" s="561" t="s">
        <v>25535</v>
      </c>
      <c r="J5207" s="561" t="s">
        <v>7063</v>
      </c>
      <c r="K5207" s="562" t="s">
        <v>32818</v>
      </c>
      <c r="L5207" s="561" t="s">
        <v>25</v>
      </c>
    </row>
    <row r="5208" spans="1:12" x14ac:dyDescent="0.25">
      <c r="A5208" s="561" t="s">
        <v>5027</v>
      </c>
      <c r="B5208" s="561" t="s">
        <v>5028</v>
      </c>
      <c r="C5208" s="561" t="s">
        <v>5029</v>
      </c>
      <c r="D5208" s="561" t="s">
        <v>5030</v>
      </c>
      <c r="E5208" s="562" t="s">
        <v>22</v>
      </c>
      <c r="F5208" s="561" t="s">
        <v>22</v>
      </c>
      <c r="G5208" s="561" t="s">
        <v>32819</v>
      </c>
      <c r="H5208" s="561" t="s">
        <v>5055</v>
      </c>
      <c r="I5208" s="561" t="s">
        <v>25535</v>
      </c>
      <c r="J5208" s="561" t="s">
        <v>7063</v>
      </c>
      <c r="K5208" s="562" t="s">
        <v>7047</v>
      </c>
      <c r="L5208" s="561" t="s">
        <v>25</v>
      </c>
    </row>
    <row r="5209" spans="1:12" x14ac:dyDescent="0.25">
      <c r="A5209" s="561" t="s">
        <v>5027</v>
      </c>
      <c r="B5209" s="561" t="s">
        <v>5028</v>
      </c>
      <c r="C5209" s="561" t="s">
        <v>5029</v>
      </c>
      <c r="D5209" s="561" t="s">
        <v>5030</v>
      </c>
      <c r="E5209" s="562" t="s">
        <v>22</v>
      </c>
      <c r="F5209" s="561" t="s">
        <v>22</v>
      </c>
      <c r="G5209" s="561" t="s">
        <v>32820</v>
      </c>
      <c r="H5209" s="561" t="s">
        <v>5056</v>
      </c>
      <c r="I5209" s="561" t="s">
        <v>25535</v>
      </c>
      <c r="J5209" s="561" t="s">
        <v>7063</v>
      </c>
      <c r="K5209" s="562" t="s">
        <v>7624</v>
      </c>
      <c r="L5209" s="561" t="s">
        <v>25</v>
      </c>
    </row>
    <row r="5210" spans="1:12" x14ac:dyDescent="0.25">
      <c r="A5210" s="561" t="s">
        <v>5027</v>
      </c>
      <c r="B5210" s="561" t="s">
        <v>5028</v>
      </c>
      <c r="C5210" s="561" t="s">
        <v>5029</v>
      </c>
      <c r="D5210" s="561" t="s">
        <v>5030</v>
      </c>
      <c r="E5210" s="562" t="s">
        <v>22</v>
      </c>
      <c r="F5210" s="561" t="s">
        <v>22</v>
      </c>
      <c r="G5210" s="561" t="s">
        <v>32821</v>
      </c>
      <c r="H5210" s="561" t="s">
        <v>5057</v>
      </c>
      <c r="I5210" s="561" t="s">
        <v>25535</v>
      </c>
      <c r="J5210" s="561" t="s">
        <v>7063</v>
      </c>
      <c r="K5210" s="562" t="s">
        <v>7663</v>
      </c>
      <c r="L5210" s="561" t="s">
        <v>25</v>
      </c>
    </row>
    <row r="5211" spans="1:12" x14ac:dyDescent="0.25">
      <c r="A5211" s="561" t="s">
        <v>5027</v>
      </c>
      <c r="B5211" s="561" t="s">
        <v>5028</v>
      </c>
      <c r="C5211" s="561" t="s">
        <v>5029</v>
      </c>
      <c r="D5211" s="561" t="s">
        <v>5030</v>
      </c>
      <c r="E5211" s="562" t="s">
        <v>22</v>
      </c>
      <c r="F5211" s="561" t="s">
        <v>22</v>
      </c>
      <c r="G5211" s="561" t="s">
        <v>32822</v>
      </c>
      <c r="H5211" s="561" t="s">
        <v>5058</v>
      </c>
      <c r="I5211" s="561" t="s">
        <v>25535</v>
      </c>
      <c r="J5211" s="561" t="s">
        <v>7063</v>
      </c>
      <c r="K5211" s="562" t="s">
        <v>7853</v>
      </c>
      <c r="L5211" s="561" t="s">
        <v>25</v>
      </c>
    </row>
    <row r="5212" spans="1:12" x14ac:dyDescent="0.25">
      <c r="A5212" s="561" t="s">
        <v>5027</v>
      </c>
      <c r="B5212" s="561" t="s">
        <v>5028</v>
      </c>
      <c r="C5212" s="561" t="s">
        <v>5029</v>
      </c>
      <c r="D5212" s="561" t="s">
        <v>5030</v>
      </c>
      <c r="E5212" s="562" t="s">
        <v>22</v>
      </c>
      <c r="F5212" s="561" t="s">
        <v>22</v>
      </c>
      <c r="G5212" s="561" t="s">
        <v>32823</v>
      </c>
      <c r="H5212" s="561" t="s">
        <v>5059</v>
      </c>
      <c r="I5212" s="561" t="s">
        <v>25535</v>
      </c>
      <c r="J5212" s="561" t="s">
        <v>7063</v>
      </c>
      <c r="K5212" s="562" t="s">
        <v>7843</v>
      </c>
      <c r="L5212" s="561" t="s">
        <v>25</v>
      </c>
    </row>
    <row r="5213" spans="1:12" x14ac:dyDescent="0.25">
      <c r="A5213" s="561" t="s">
        <v>5027</v>
      </c>
      <c r="B5213" s="561" t="s">
        <v>5028</v>
      </c>
      <c r="C5213" s="561" t="s">
        <v>5029</v>
      </c>
      <c r="D5213" s="561" t="s">
        <v>5030</v>
      </c>
      <c r="E5213" s="562" t="s">
        <v>22</v>
      </c>
      <c r="F5213" s="561" t="s">
        <v>22</v>
      </c>
      <c r="G5213" s="561" t="s">
        <v>32824</v>
      </c>
      <c r="H5213" s="561" t="s">
        <v>5060</v>
      </c>
      <c r="I5213" s="561" t="s">
        <v>25535</v>
      </c>
      <c r="J5213" s="561" t="s">
        <v>7063</v>
      </c>
      <c r="K5213" s="562" t="s">
        <v>7615</v>
      </c>
      <c r="L5213" s="561" t="s">
        <v>25</v>
      </c>
    </row>
    <row r="5214" spans="1:12" x14ac:dyDescent="0.25">
      <c r="A5214" s="561" t="s">
        <v>5027</v>
      </c>
      <c r="B5214" s="561" t="s">
        <v>5028</v>
      </c>
      <c r="C5214" s="561" t="s">
        <v>5029</v>
      </c>
      <c r="D5214" s="561" t="s">
        <v>5030</v>
      </c>
      <c r="E5214" s="562" t="s">
        <v>22</v>
      </c>
      <c r="F5214" s="561" t="s">
        <v>22</v>
      </c>
      <c r="G5214" s="561" t="s">
        <v>32825</v>
      </c>
      <c r="H5214" s="561" t="s">
        <v>5061</v>
      </c>
      <c r="I5214" s="561" t="s">
        <v>25535</v>
      </c>
      <c r="J5214" s="561" t="s">
        <v>7063</v>
      </c>
      <c r="K5214" s="562" t="s">
        <v>3677</v>
      </c>
      <c r="L5214" s="561" t="s">
        <v>25</v>
      </c>
    </row>
    <row r="5215" spans="1:12" x14ac:dyDescent="0.25">
      <c r="A5215" s="561" t="s">
        <v>5027</v>
      </c>
      <c r="B5215" s="561" t="s">
        <v>5028</v>
      </c>
      <c r="C5215" s="561" t="s">
        <v>5029</v>
      </c>
      <c r="D5215" s="561" t="s">
        <v>5030</v>
      </c>
      <c r="E5215" s="562" t="s">
        <v>22</v>
      </c>
      <c r="F5215" s="561" t="s">
        <v>22</v>
      </c>
      <c r="G5215" s="561" t="s">
        <v>32826</v>
      </c>
      <c r="H5215" s="561" t="s">
        <v>5062</v>
      </c>
      <c r="I5215" s="561" t="s">
        <v>25535</v>
      </c>
      <c r="J5215" s="561" t="s">
        <v>7063</v>
      </c>
      <c r="K5215" s="562" t="s">
        <v>4981</v>
      </c>
      <c r="L5215" s="561" t="s">
        <v>25</v>
      </c>
    </row>
    <row r="5216" spans="1:12" x14ac:dyDescent="0.25">
      <c r="A5216" s="561" t="s">
        <v>5027</v>
      </c>
      <c r="B5216" s="561" t="s">
        <v>5028</v>
      </c>
      <c r="C5216" s="561" t="s">
        <v>5029</v>
      </c>
      <c r="D5216" s="561" t="s">
        <v>5030</v>
      </c>
      <c r="E5216" s="562" t="s">
        <v>22</v>
      </c>
      <c r="F5216" s="561" t="s">
        <v>22</v>
      </c>
      <c r="G5216" s="561" t="s">
        <v>32827</v>
      </c>
      <c r="H5216" s="561" t="s">
        <v>5063</v>
      </c>
      <c r="I5216" s="561" t="s">
        <v>25535</v>
      </c>
      <c r="J5216" s="561" t="s">
        <v>7063</v>
      </c>
      <c r="K5216" s="562" t="s">
        <v>7656</v>
      </c>
      <c r="L5216" s="561" t="s">
        <v>25</v>
      </c>
    </row>
    <row r="5217" spans="1:12" x14ac:dyDescent="0.25">
      <c r="A5217" s="561" t="s">
        <v>5027</v>
      </c>
      <c r="B5217" s="561" t="s">
        <v>5028</v>
      </c>
      <c r="C5217" s="561" t="s">
        <v>5029</v>
      </c>
      <c r="D5217" s="561" t="s">
        <v>5030</v>
      </c>
      <c r="E5217" s="562" t="s">
        <v>22</v>
      </c>
      <c r="F5217" s="561" t="s">
        <v>22</v>
      </c>
      <c r="G5217" s="561" t="s">
        <v>32828</v>
      </c>
      <c r="H5217" s="561" t="s">
        <v>5064</v>
      </c>
      <c r="I5217" s="561" t="s">
        <v>25535</v>
      </c>
      <c r="J5217" s="561" t="s">
        <v>7063</v>
      </c>
      <c r="K5217" s="562" t="s">
        <v>7379</v>
      </c>
      <c r="L5217" s="561" t="s">
        <v>25</v>
      </c>
    </row>
    <row r="5218" spans="1:12" x14ac:dyDescent="0.25">
      <c r="A5218" s="561" t="s">
        <v>5027</v>
      </c>
      <c r="B5218" s="561" t="s">
        <v>5028</v>
      </c>
      <c r="C5218" s="561" t="s">
        <v>5029</v>
      </c>
      <c r="D5218" s="561" t="s">
        <v>5030</v>
      </c>
      <c r="E5218" s="562" t="s">
        <v>22</v>
      </c>
      <c r="F5218" s="561" t="s">
        <v>22</v>
      </c>
      <c r="G5218" s="561" t="s">
        <v>32829</v>
      </c>
      <c r="H5218" s="561" t="s">
        <v>5066</v>
      </c>
      <c r="I5218" s="561" t="s">
        <v>25535</v>
      </c>
      <c r="J5218" s="561" t="s">
        <v>7063</v>
      </c>
      <c r="K5218" s="562" t="s">
        <v>3545</v>
      </c>
      <c r="L5218" s="561" t="s">
        <v>25</v>
      </c>
    </row>
    <row r="5219" spans="1:12" x14ac:dyDescent="0.25">
      <c r="A5219" s="561" t="s">
        <v>5027</v>
      </c>
      <c r="B5219" s="561" t="s">
        <v>5028</v>
      </c>
      <c r="C5219" s="561" t="s">
        <v>5029</v>
      </c>
      <c r="D5219" s="561" t="s">
        <v>5030</v>
      </c>
      <c r="E5219" s="562" t="s">
        <v>22</v>
      </c>
      <c r="F5219" s="561" t="s">
        <v>22</v>
      </c>
      <c r="G5219" s="561" t="s">
        <v>32830</v>
      </c>
      <c r="H5219" s="561" t="s">
        <v>5067</v>
      </c>
      <c r="I5219" s="561" t="s">
        <v>25535</v>
      </c>
      <c r="J5219" s="561" t="s">
        <v>7063</v>
      </c>
      <c r="K5219" s="562" t="s">
        <v>1481</v>
      </c>
      <c r="L5219" s="561" t="s">
        <v>25</v>
      </c>
    </row>
    <row r="5220" spans="1:12" x14ac:dyDescent="0.25">
      <c r="A5220" s="561" t="s">
        <v>5027</v>
      </c>
      <c r="B5220" s="561" t="s">
        <v>5028</v>
      </c>
      <c r="C5220" s="561" t="s">
        <v>5029</v>
      </c>
      <c r="D5220" s="561" t="s">
        <v>5030</v>
      </c>
      <c r="E5220" s="562" t="s">
        <v>22</v>
      </c>
      <c r="F5220" s="561" t="s">
        <v>22</v>
      </c>
      <c r="G5220" s="561" t="s">
        <v>32831</v>
      </c>
      <c r="H5220" s="561" t="s">
        <v>5068</v>
      </c>
      <c r="I5220" s="561" t="s">
        <v>25535</v>
      </c>
      <c r="J5220" s="561" t="s">
        <v>7063</v>
      </c>
      <c r="K5220" s="562" t="s">
        <v>27778</v>
      </c>
      <c r="L5220" s="561" t="s">
        <v>25</v>
      </c>
    </row>
    <row r="5221" spans="1:12" x14ac:dyDescent="0.25">
      <c r="A5221" s="561" t="s">
        <v>5027</v>
      </c>
      <c r="B5221" s="561" t="s">
        <v>5028</v>
      </c>
      <c r="C5221" s="561" t="s">
        <v>5029</v>
      </c>
      <c r="D5221" s="561" t="s">
        <v>5030</v>
      </c>
      <c r="E5221" s="562" t="s">
        <v>22</v>
      </c>
      <c r="F5221" s="561" t="s">
        <v>22</v>
      </c>
      <c r="G5221" s="561" t="s">
        <v>32832</v>
      </c>
      <c r="H5221" s="561" t="s">
        <v>5069</v>
      </c>
      <c r="I5221" s="561" t="s">
        <v>25535</v>
      </c>
      <c r="J5221" s="561" t="s">
        <v>7063</v>
      </c>
      <c r="K5221" s="562" t="s">
        <v>7920</v>
      </c>
      <c r="L5221" s="561" t="s">
        <v>25</v>
      </c>
    </row>
    <row r="5222" spans="1:12" x14ac:dyDescent="0.25">
      <c r="A5222" s="561" t="s">
        <v>5027</v>
      </c>
      <c r="B5222" s="561" t="s">
        <v>5028</v>
      </c>
      <c r="C5222" s="561" t="s">
        <v>5029</v>
      </c>
      <c r="D5222" s="561" t="s">
        <v>5030</v>
      </c>
      <c r="E5222" s="562" t="s">
        <v>22</v>
      </c>
      <c r="F5222" s="561" t="s">
        <v>22</v>
      </c>
      <c r="G5222" s="561" t="s">
        <v>32833</v>
      </c>
      <c r="H5222" s="561" t="s">
        <v>5071</v>
      </c>
      <c r="I5222" s="561" t="s">
        <v>25535</v>
      </c>
      <c r="J5222" s="561" t="s">
        <v>7063</v>
      </c>
      <c r="K5222" s="562" t="s">
        <v>7800</v>
      </c>
      <c r="L5222" s="561" t="s">
        <v>25</v>
      </c>
    </row>
    <row r="5223" spans="1:12" x14ac:dyDescent="0.25">
      <c r="A5223" s="561" t="s">
        <v>5027</v>
      </c>
      <c r="B5223" s="561" t="s">
        <v>5028</v>
      </c>
      <c r="C5223" s="561" t="s">
        <v>5029</v>
      </c>
      <c r="D5223" s="561" t="s">
        <v>5030</v>
      </c>
      <c r="E5223" s="562" t="s">
        <v>22</v>
      </c>
      <c r="F5223" s="561" t="s">
        <v>22</v>
      </c>
      <c r="G5223" s="561" t="s">
        <v>32834</v>
      </c>
      <c r="H5223" s="561" t="s">
        <v>5072</v>
      </c>
      <c r="I5223" s="561" t="s">
        <v>25535</v>
      </c>
      <c r="J5223" s="561" t="s">
        <v>7063</v>
      </c>
      <c r="K5223" s="562" t="s">
        <v>28284</v>
      </c>
      <c r="L5223" s="561" t="s">
        <v>25</v>
      </c>
    </row>
    <row r="5224" spans="1:12" x14ac:dyDescent="0.25">
      <c r="A5224" s="561" t="s">
        <v>5027</v>
      </c>
      <c r="B5224" s="561" t="s">
        <v>5028</v>
      </c>
      <c r="C5224" s="561" t="s">
        <v>5029</v>
      </c>
      <c r="D5224" s="561" t="s">
        <v>5030</v>
      </c>
      <c r="E5224" s="562" t="s">
        <v>22</v>
      </c>
      <c r="F5224" s="561" t="s">
        <v>22</v>
      </c>
      <c r="G5224" s="561" t="s">
        <v>32835</v>
      </c>
      <c r="H5224" s="561" t="s">
        <v>5073</v>
      </c>
      <c r="I5224" s="561" t="s">
        <v>25535</v>
      </c>
      <c r="J5224" s="561" t="s">
        <v>7063</v>
      </c>
      <c r="K5224" s="562" t="s">
        <v>4087</v>
      </c>
      <c r="L5224" s="561" t="s">
        <v>25</v>
      </c>
    </row>
    <row r="5225" spans="1:12" x14ac:dyDescent="0.25">
      <c r="A5225" s="561" t="s">
        <v>5027</v>
      </c>
      <c r="B5225" s="561" t="s">
        <v>5028</v>
      </c>
      <c r="C5225" s="561" t="s">
        <v>5029</v>
      </c>
      <c r="D5225" s="561" t="s">
        <v>5030</v>
      </c>
      <c r="E5225" s="562" t="s">
        <v>22</v>
      </c>
      <c r="F5225" s="561" t="s">
        <v>22</v>
      </c>
      <c r="G5225" s="561" t="s">
        <v>32836</v>
      </c>
      <c r="H5225" s="561" t="s">
        <v>5075</v>
      </c>
      <c r="I5225" s="561" t="s">
        <v>25535</v>
      </c>
      <c r="J5225" s="561" t="s">
        <v>7063</v>
      </c>
      <c r="K5225" s="562" t="s">
        <v>4925</v>
      </c>
      <c r="L5225" s="561" t="s">
        <v>25</v>
      </c>
    </row>
    <row r="5226" spans="1:12" x14ac:dyDescent="0.25">
      <c r="A5226" s="561" t="s">
        <v>5027</v>
      </c>
      <c r="B5226" s="561" t="s">
        <v>5028</v>
      </c>
      <c r="C5226" s="561" t="s">
        <v>5029</v>
      </c>
      <c r="D5226" s="561" t="s">
        <v>5030</v>
      </c>
      <c r="E5226" s="562" t="s">
        <v>22</v>
      </c>
      <c r="F5226" s="561" t="s">
        <v>22</v>
      </c>
      <c r="G5226" s="561" t="s">
        <v>32837</v>
      </c>
      <c r="H5226" s="561" t="s">
        <v>5076</v>
      </c>
      <c r="I5226" s="561" t="s">
        <v>25535</v>
      </c>
      <c r="J5226" s="561" t="s">
        <v>7063</v>
      </c>
      <c r="K5226" s="562" t="s">
        <v>8243</v>
      </c>
      <c r="L5226" s="561" t="s">
        <v>25</v>
      </c>
    </row>
    <row r="5227" spans="1:12" x14ac:dyDescent="0.25">
      <c r="A5227" s="561" t="s">
        <v>5027</v>
      </c>
      <c r="B5227" s="561" t="s">
        <v>5028</v>
      </c>
      <c r="C5227" s="561" t="s">
        <v>5029</v>
      </c>
      <c r="D5227" s="561" t="s">
        <v>5030</v>
      </c>
      <c r="E5227" s="562" t="s">
        <v>22</v>
      </c>
      <c r="F5227" s="561" t="s">
        <v>22</v>
      </c>
      <c r="G5227" s="561" t="s">
        <v>32838</v>
      </c>
      <c r="H5227" s="561" t="s">
        <v>5078</v>
      </c>
      <c r="I5227" s="561" t="s">
        <v>25535</v>
      </c>
      <c r="J5227" s="561" t="s">
        <v>7063</v>
      </c>
      <c r="K5227" s="562" t="s">
        <v>8202</v>
      </c>
      <c r="L5227" s="561" t="s">
        <v>25</v>
      </c>
    </row>
    <row r="5228" spans="1:12" x14ac:dyDescent="0.25">
      <c r="A5228" s="561" t="s">
        <v>5027</v>
      </c>
      <c r="B5228" s="561" t="s">
        <v>5028</v>
      </c>
      <c r="C5228" s="561" t="s">
        <v>5029</v>
      </c>
      <c r="D5228" s="561" t="s">
        <v>5030</v>
      </c>
      <c r="E5228" s="562" t="s">
        <v>22</v>
      </c>
      <c r="F5228" s="561" t="s">
        <v>22</v>
      </c>
      <c r="G5228" s="561" t="s">
        <v>32839</v>
      </c>
      <c r="H5228" s="561" t="s">
        <v>5079</v>
      </c>
      <c r="I5228" s="561" t="s">
        <v>25535</v>
      </c>
      <c r="J5228" s="561" t="s">
        <v>7063</v>
      </c>
      <c r="K5228" s="562" t="s">
        <v>32840</v>
      </c>
      <c r="L5228" s="561" t="s">
        <v>25</v>
      </c>
    </row>
    <row r="5229" spans="1:12" x14ac:dyDescent="0.25">
      <c r="A5229" s="561" t="s">
        <v>5027</v>
      </c>
      <c r="B5229" s="561" t="s">
        <v>5028</v>
      </c>
      <c r="C5229" s="561" t="s">
        <v>5029</v>
      </c>
      <c r="D5229" s="561" t="s">
        <v>5030</v>
      </c>
      <c r="E5229" s="562" t="s">
        <v>22</v>
      </c>
      <c r="F5229" s="561" t="s">
        <v>22</v>
      </c>
      <c r="G5229" s="561" t="s">
        <v>32841</v>
      </c>
      <c r="H5229" s="561" t="s">
        <v>5080</v>
      </c>
      <c r="I5229" s="561" t="s">
        <v>25535</v>
      </c>
      <c r="J5229" s="561" t="s">
        <v>7063</v>
      </c>
      <c r="K5229" s="562" t="s">
        <v>27749</v>
      </c>
      <c r="L5229" s="561" t="s">
        <v>25</v>
      </c>
    </row>
    <row r="5230" spans="1:12" x14ac:dyDescent="0.25">
      <c r="A5230" s="561" t="s">
        <v>5027</v>
      </c>
      <c r="B5230" s="561" t="s">
        <v>5028</v>
      </c>
      <c r="C5230" s="561" t="s">
        <v>5029</v>
      </c>
      <c r="D5230" s="561" t="s">
        <v>5030</v>
      </c>
      <c r="E5230" s="562" t="s">
        <v>22</v>
      </c>
      <c r="F5230" s="561" t="s">
        <v>22</v>
      </c>
      <c r="G5230" s="561" t="s">
        <v>32842</v>
      </c>
      <c r="H5230" s="561" t="s">
        <v>5081</v>
      </c>
      <c r="I5230" s="561" t="s">
        <v>25535</v>
      </c>
      <c r="J5230" s="561" t="s">
        <v>7063</v>
      </c>
      <c r="K5230" s="562" t="s">
        <v>2481</v>
      </c>
      <c r="L5230" s="561" t="s">
        <v>25</v>
      </c>
    </row>
    <row r="5231" spans="1:12" x14ac:dyDescent="0.25">
      <c r="A5231" s="561" t="s">
        <v>5027</v>
      </c>
      <c r="B5231" s="561" t="s">
        <v>5028</v>
      </c>
      <c r="C5231" s="561" t="s">
        <v>5029</v>
      </c>
      <c r="D5231" s="561" t="s">
        <v>5030</v>
      </c>
      <c r="E5231" s="562" t="s">
        <v>22</v>
      </c>
      <c r="F5231" s="561" t="s">
        <v>22</v>
      </c>
      <c r="G5231" s="561" t="s">
        <v>32843</v>
      </c>
      <c r="H5231" s="561" t="s">
        <v>5082</v>
      </c>
      <c r="I5231" s="561" t="s">
        <v>25535</v>
      </c>
      <c r="J5231" s="561" t="s">
        <v>7063</v>
      </c>
      <c r="K5231" s="562" t="s">
        <v>7616</v>
      </c>
      <c r="L5231" s="561" t="s">
        <v>25</v>
      </c>
    </row>
    <row r="5232" spans="1:12" x14ac:dyDescent="0.25">
      <c r="A5232" s="561" t="s">
        <v>5027</v>
      </c>
      <c r="B5232" s="561" t="s">
        <v>5028</v>
      </c>
      <c r="C5232" s="561" t="s">
        <v>5029</v>
      </c>
      <c r="D5232" s="561" t="s">
        <v>5030</v>
      </c>
      <c r="E5232" s="562" t="s">
        <v>22</v>
      </c>
      <c r="F5232" s="561" t="s">
        <v>22</v>
      </c>
      <c r="G5232" s="561" t="s">
        <v>32844</v>
      </c>
      <c r="H5232" s="561" t="s">
        <v>5084</v>
      </c>
      <c r="I5232" s="561" t="s">
        <v>25535</v>
      </c>
      <c r="J5232" s="561" t="s">
        <v>7063</v>
      </c>
      <c r="K5232" s="562" t="s">
        <v>615</v>
      </c>
      <c r="L5232" s="561" t="s">
        <v>25</v>
      </c>
    </row>
    <row r="5233" spans="1:12" x14ac:dyDescent="0.25">
      <c r="A5233" s="561" t="s">
        <v>5027</v>
      </c>
      <c r="B5233" s="561" t="s">
        <v>5028</v>
      </c>
      <c r="C5233" s="561" t="s">
        <v>5029</v>
      </c>
      <c r="D5233" s="561" t="s">
        <v>5030</v>
      </c>
      <c r="E5233" s="562" t="s">
        <v>22</v>
      </c>
      <c r="F5233" s="561" t="s">
        <v>22</v>
      </c>
      <c r="G5233" s="561" t="s">
        <v>32845</v>
      </c>
      <c r="H5233" s="561" t="s">
        <v>5085</v>
      </c>
      <c r="I5233" s="561" t="s">
        <v>25535</v>
      </c>
      <c r="J5233" s="561" t="s">
        <v>7063</v>
      </c>
      <c r="K5233" s="562" t="s">
        <v>2771</v>
      </c>
      <c r="L5233" s="561" t="s">
        <v>25</v>
      </c>
    </row>
    <row r="5234" spans="1:12" x14ac:dyDescent="0.25">
      <c r="A5234" s="561" t="s">
        <v>5027</v>
      </c>
      <c r="B5234" s="561" t="s">
        <v>5028</v>
      </c>
      <c r="C5234" s="561" t="s">
        <v>5029</v>
      </c>
      <c r="D5234" s="561" t="s">
        <v>5030</v>
      </c>
      <c r="E5234" s="562" t="s">
        <v>22</v>
      </c>
      <c r="F5234" s="561" t="s">
        <v>22</v>
      </c>
      <c r="G5234" s="561" t="s">
        <v>32846</v>
      </c>
      <c r="H5234" s="561" t="s">
        <v>5086</v>
      </c>
      <c r="I5234" s="561" t="s">
        <v>25535</v>
      </c>
      <c r="J5234" s="561" t="s">
        <v>7063</v>
      </c>
      <c r="K5234" s="562" t="s">
        <v>3740</v>
      </c>
      <c r="L5234" s="561" t="s">
        <v>25</v>
      </c>
    </row>
    <row r="5235" spans="1:12" x14ac:dyDescent="0.25">
      <c r="A5235" s="561" t="s">
        <v>5027</v>
      </c>
      <c r="B5235" s="561" t="s">
        <v>5028</v>
      </c>
      <c r="C5235" s="561" t="s">
        <v>5029</v>
      </c>
      <c r="D5235" s="561" t="s">
        <v>5030</v>
      </c>
      <c r="E5235" s="562" t="s">
        <v>22</v>
      </c>
      <c r="F5235" s="561" t="s">
        <v>22</v>
      </c>
      <c r="G5235" s="561" t="s">
        <v>32847</v>
      </c>
      <c r="H5235" s="561" t="s">
        <v>5088</v>
      </c>
      <c r="I5235" s="561" t="s">
        <v>25535</v>
      </c>
      <c r="J5235" s="561" t="s">
        <v>7063</v>
      </c>
      <c r="K5235" s="562" t="s">
        <v>3523</v>
      </c>
      <c r="L5235" s="561" t="s">
        <v>25</v>
      </c>
    </row>
    <row r="5236" spans="1:12" x14ac:dyDescent="0.25">
      <c r="A5236" s="561" t="s">
        <v>5027</v>
      </c>
      <c r="B5236" s="561" t="s">
        <v>5028</v>
      </c>
      <c r="C5236" s="561" t="s">
        <v>5029</v>
      </c>
      <c r="D5236" s="561" t="s">
        <v>5030</v>
      </c>
      <c r="E5236" s="562" t="s">
        <v>22</v>
      </c>
      <c r="F5236" s="561" t="s">
        <v>22</v>
      </c>
      <c r="G5236" s="561" t="s">
        <v>32848</v>
      </c>
      <c r="H5236" s="561" t="s">
        <v>5089</v>
      </c>
      <c r="I5236" s="561" t="s">
        <v>25535</v>
      </c>
      <c r="J5236" s="561" t="s">
        <v>7063</v>
      </c>
      <c r="K5236" s="562" t="s">
        <v>32849</v>
      </c>
      <c r="L5236" s="561" t="s">
        <v>25</v>
      </c>
    </row>
    <row r="5237" spans="1:12" x14ac:dyDescent="0.25">
      <c r="A5237" s="561" t="s">
        <v>5027</v>
      </c>
      <c r="B5237" s="561" t="s">
        <v>5028</v>
      </c>
      <c r="C5237" s="561" t="s">
        <v>5029</v>
      </c>
      <c r="D5237" s="561" t="s">
        <v>5030</v>
      </c>
      <c r="E5237" s="562" t="s">
        <v>22</v>
      </c>
      <c r="F5237" s="561" t="s">
        <v>22</v>
      </c>
      <c r="G5237" s="561" t="s">
        <v>32850</v>
      </c>
      <c r="H5237" s="561" t="s">
        <v>5091</v>
      </c>
      <c r="I5237" s="561" t="s">
        <v>25535</v>
      </c>
      <c r="J5237" s="561" t="s">
        <v>7063</v>
      </c>
      <c r="K5237" s="562" t="s">
        <v>32851</v>
      </c>
      <c r="L5237" s="561" t="s">
        <v>25</v>
      </c>
    </row>
    <row r="5238" spans="1:12" x14ac:dyDescent="0.25">
      <c r="A5238" s="561" t="s">
        <v>5027</v>
      </c>
      <c r="B5238" s="561" t="s">
        <v>5028</v>
      </c>
      <c r="C5238" s="561" t="s">
        <v>5029</v>
      </c>
      <c r="D5238" s="561" t="s">
        <v>5030</v>
      </c>
      <c r="E5238" s="562" t="s">
        <v>22</v>
      </c>
      <c r="F5238" s="561" t="s">
        <v>22</v>
      </c>
      <c r="G5238" s="561" t="s">
        <v>32852</v>
      </c>
      <c r="H5238" s="561" t="s">
        <v>5092</v>
      </c>
      <c r="I5238" s="561" t="s">
        <v>25535</v>
      </c>
      <c r="J5238" s="561" t="s">
        <v>7063</v>
      </c>
      <c r="K5238" s="562" t="s">
        <v>32853</v>
      </c>
      <c r="L5238" s="561" t="s">
        <v>25</v>
      </c>
    </row>
    <row r="5239" spans="1:12" x14ac:dyDescent="0.25">
      <c r="A5239" s="561" t="s">
        <v>5027</v>
      </c>
      <c r="B5239" s="561" t="s">
        <v>5028</v>
      </c>
      <c r="C5239" s="561" t="s">
        <v>5029</v>
      </c>
      <c r="D5239" s="561" t="s">
        <v>5030</v>
      </c>
      <c r="E5239" s="562" t="s">
        <v>22</v>
      </c>
      <c r="F5239" s="561" t="s">
        <v>22</v>
      </c>
      <c r="G5239" s="561" t="s">
        <v>32854</v>
      </c>
      <c r="H5239" s="561" t="s">
        <v>5093</v>
      </c>
      <c r="I5239" s="561" t="s">
        <v>25535</v>
      </c>
      <c r="J5239" s="561" t="s">
        <v>7063</v>
      </c>
      <c r="K5239" s="562" t="s">
        <v>7132</v>
      </c>
      <c r="L5239" s="561" t="s">
        <v>25</v>
      </c>
    </row>
    <row r="5240" spans="1:12" x14ac:dyDescent="0.25">
      <c r="A5240" s="561" t="s">
        <v>5027</v>
      </c>
      <c r="B5240" s="561" t="s">
        <v>5028</v>
      </c>
      <c r="C5240" s="561" t="s">
        <v>5029</v>
      </c>
      <c r="D5240" s="561" t="s">
        <v>5030</v>
      </c>
      <c r="E5240" s="562" t="s">
        <v>22</v>
      </c>
      <c r="F5240" s="561" t="s">
        <v>22</v>
      </c>
      <c r="G5240" s="561" t="s">
        <v>32855</v>
      </c>
      <c r="H5240" s="561" t="s">
        <v>5095</v>
      </c>
      <c r="I5240" s="561" t="s">
        <v>25535</v>
      </c>
      <c r="J5240" s="561" t="s">
        <v>7063</v>
      </c>
      <c r="K5240" s="562" t="s">
        <v>8166</v>
      </c>
      <c r="L5240" s="561" t="s">
        <v>25</v>
      </c>
    </row>
    <row r="5241" spans="1:12" x14ac:dyDescent="0.25">
      <c r="A5241" s="561" t="s">
        <v>5027</v>
      </c>
      <c r="B5241" s="561" t="s">
        <v>5028</v>
      </c>
      <c r="C5241" s="561" t="s">
        <v>5029</v>
      </c>
      <c r="D5241" s="561" t="s">
        <v>5030</v>
      </c>
      <c r="E5241" s="562" t="s">
        <v>22</v>
      </c>
      <c r="F5241" s="561" t="s">
        <v>22</v>
      </c>
      <c r="G5241" s="561" t="s">
        <v>32856</v>
      </c>
      <c r="H5241" s="561" t="s">
        <v>5096</v>
      </c>
      <c r="I5241" s="561" t="s">
        <v>25535</v>
      </c>
      <c r="J5241" s="561" t="s">
        <v>7063</v>
      </c>
      <c r="K5241" s="562" t="s">
        <v>3176</v>
      </c>
      <c r="L5241" s="561" t="s">
        <v>25</v>
      </c>
    </row>
    <row r="5242" spans="1:12" x14ac:dyDescent="0.25">
      <c r="A5242" s="561" t="s">
        <v>5027</v>
      </c>
      <c r="B5242" s="561" t="s">
        <v>5028</v>
      </c>
      <c r="C5242" s="561" t="s">
        <v>5029</v>
      </c>
      <c r="D5242" s="561" t="s">
        <v>5030</v>
      </c>
      <c r="E5242" s="562" t="s">
        <v>22</v>
      </c>
      <c r="F5242" s="561" t="s">
        <v>22</v>
      </c>
      <c r="G5242" s="561" t="s">
        <v>32857</v>
      </c>
      <c r="H5242" s="561" t="s">
        <v>5097</v>
      </c>
      <c r="I5242" s="561" t="s">
        <v>25535</v>
      </c>
      <c r="J5242" s="561" t="s">
        <v>7063</v>
      </c>
      <c r="K5242" s="562" t="s">
        <v>980</v>
      </c>
      <c r="L5242" s="561" t="s">
        <v>25</v>
      </c>
    </row>
    <row r="5243" spans="1:12" x14ac:dyDescent="0.25">
      <c r="A5243" s="561" t="s">
        <v>5027</v>
      </c>
      <c r="B5243" s="561" t="s">
        <v>5028</v>
      </c>
      <c r="C5243" s="561" t="s">
        <v>5029</v>
      </c>
      <c r="D5243" s="561" t="s">
        <v>5030</v>
      </c>
      <c r="E5243" s="562" t="s">
        <v>22</v>
      </c>
      <c r="F5243" s="561" t="s">
        <v>22</v>
      </c>
      <c r="G5243" s="561" t="s">
        <v>32858</v>
      </c>
      <c r="H5243" s="561" t="s">
        <v>5098</v>
      </c>
      <c r="I5243" s="561" t="s">
        <v>25535</v>
      </c>
      <c r="J5243" s="561" t="s">
        <v>7063</v>
      </c>
      <c r="K5243" s="562" t="s">
        <v>7167</v>
      </c>
      <c r="L5243" s="561" t="s">
        <v>25</v>
      </c>
    </row>
    <row r="5244" spans="1:12" x14ac:dyDescent="0.25">
      <c r="A5244" s="561" t="s">
        <v>5027</v>
      </c>
      <c r="B5244" s="561" t="s">
        <v>5028</v>
      </c>
      <c r="C5244" s="561" t="s">
        <v>5029</v>
      </c>
      <c r="D5244" s="561" t="s">
        <v>5030</v>
      </c>
      <c r="E5244" s="562" t="s">
        <v>22</v>
      </c>
      <c r="F5244" s="561" t="s">
        <v>22</v>
      </c>
      <c r="G5244" s="561" t="s">
        <v>32859</v>
      </c>
      <c r="H5244" s="561" t="s">
        <v>5099</v>
      </c>
      <c r="I5244" s="561" t="s">
        <v>25535</v>
      </c>
      <c r="J5244" s="561" t="s">
        <v>7063</v>
      </c>
      <c r="K5244" s="562" t="s">
        <v>32860</v>
      </c>
      <c r="L5244" s="561" t="s">
        <v>25</v>
      </c>
    </row>
    <row r="5245" spans="1:12" x14ac:dyDescent="0.25">
      <c r="A5245" s="561" t="s">
        <v>5027</v>
      </c>
      <c r="B5245" s="561" t="s">
        <v>5028</v>
      </c>
      <c r="C5245" s="561" t="s">
        <v>5029</v>
      </c>
      <c r="D5245" s="561" t="s">
        <v>5030</v>
      </c>
      <c r="E5245" s="562" t="s">
        <v>22</v>
      </c>
      <c r="F5245" s="561" t="s">
        <v>22</v>
      </c>
      <c r="G5245" s="561" t="s">
        <v>32861</v>
      </c>
      <c r="H5245" s="561" t="s">
        <v>5101</v>
      </c>
      <c r="I5245" s="561" t="s">
        <v>25535</v>
      </c>
      <c r="J5245" s="561" t="s">
        <v>7063</v>
      </c>
      <c r="K5245" s="562" t="s">
        <v>8060</v>
      </c>
      <c r="L5245" s="561" t="s">
        <v>25</v>
      </c>
    </row>
    <row r="5246" spans="1:12" x14ac:dyDescent="0.25">
      <c r="A5246" s="561" t="s">
        <v>5027</v>
      </c>
      <c r="B5246" s="561" t="s">
        <v>5028</v>
      </c>
      <c r="C5246" s="561" t="s">
        <v>5029</v>
      </c>
      <c r="D5246" s="561" t="s">
        <v>5030</v>
      </c>
      <c r="E5246" s="562" t="s">
        <v>22</v>
      </c>
      <c r="F5246" s="561" t="s">
        <v>22</v>
      </c>
      <c r="G5246" s="561" t="s">
        <v>32862</v>
      </c>
      <c r="H5246" s="561" t="s">
        <v>5102</v>
      </c>
      <c r="I5246" s="561" t="s">
        <v>25535</v>
      </c>
      <c r="J5246" s="561" t="s">
        <v>7063</v>
      </c>
      <c r="K5246" s="562" t="s">
        <v>28367</v>
      </c>
      <c r="L5246" s="561" t="s">
        <v>25</v>
      </c>
    </row>
    <row r="5247" spans="1:12" x14ac:dyDescent="0.25">
      <c r="A5247" s="561" t="s">
        <v>5027</v>
      </c>
      <c r="B5247" s="561" t="s">
        <v>5028</v>
      </c>
      <c r="C5247" s="561" t="s">
        <v>5029</v>
      </c>
      <c r="D5247" s="561" t="s">
        <v>5030</v>
      </c>
      <c r="E5247" s="562" t="s">
        <v>22</v>
      </c>
      <c r="F5247" s="561" t="s">
        <v>22</v>
      </c>
      <c r="G5247" s="561" t="s">
        <v>32863</v>
      </c>
      <c r="H5247" s="561" t="s">
        <v>5103</v>
      </c>
      <c r="I5247" s="561" t="s">
        <v>25535</v>
      </c>
      <c r="J5247" s="561" t="s">
        <v>7063</v>
      </c>
      <c r="K5247" s="562" t="s">
        <v>7991</v>
      </c>
      <c r="L5247" s="561" t="s">
        <v>25</v>
      </c>
    </row>
    <row r="5248" spans="1:12" x14ac:dyDescent="0.25">
      <c r="A5248" s="561" t="s">
        <v>5027</v>
      </c>
      <c r="B5248" s="561" t="s">
        <v>5028</v>
      </c>
      <c r="C5248" s="561" t="s">
        <v>5029</v>
      </c>
      <c r="D5248" s="561" t="s">
        <v>5030</v>
      </c>
      <c r="E5248" s="562" t="s">
        <v>22</v>
      </c>
      <c r="F5248" s="561" t="s">
        <v>22</v>
      </c>
      <c r="G5248" s="561" t="s">
        <v>32864</v>
      </c>
      <c r="H5248" s="561" t="s">
        <v>5104</v>
      </c>
      <c r="I5248" s="561" t="s">
        <v>25535</v>
      </c>
      <c r="J5248" s="561" t="s">
        <v>7063</v>
      </c>
      <c r="K5248" s="562" t="s">
        <v>7763</v>
      </c>
      <c r="L5248" s="561" t="s">
        <v>25</v>
      </c>
    </row>
    <row r="5249" spans="1:12" x14ac:dyDescent="0.25">
      <c r="A5249" s="561" t="s">
        <v>5027</v>
      </c>
      <c r="B5249" s="561" t="s">
        <v>5028</v>
      </c>
      <c r="C5249" s="561" t="s">
        <v>5029</v>
      </c>
      <c r="D5249" s="561" t="s">
        <v>5030</v>
      </c>
      <c r="E5249" s="562" t="s">
        <v>22</v>
      </c>
      <c r="F5249" s="561" t="s">
        <v>22</v>
      </c>
      <c r="G5249" s="561" t="s">
        <v>32865</v>
      </c>
      <c r="H5249" s="561" t="s">
        <v>5105</v>
      </c>
      <c r="I5249" s="561" t="s">
        <v>25535</v>
      </c>
      <c r="J5249" s="561" t="s">
        <v>7063</v>
      </c>
      <c r="K5249" s="562" t="s">
        <v>3547</v>
      </c>
      <c r="L5249" s="561" t="s">
        <v>25</v>
      </c>
    </row>
    <row r="5250" spans="1:12" x14ac:dyDescent="0.25">
      <c r="A5250" s="561" t="s">
        <v>5027</v>
      </c>
      <c r="B5250" s="561" t="s">
        <v>5028</v>
      </c>
      <c r="C5250" s="561" t="s">
        <v>5029</v>
      </c>
      <c r="D5250" s="561" t="s">
        <v>5030</v>
      </c>
      <c r="E5250" s="562" t="s">
        <v>22</v>
      </c>
      <c r="F5250" s="561" t="s">
        <v>22</v>
      </c>
      <c r="G5250" s="561" t="s">
        <v>32866</v>
      </c>
      <c r="H5250" s="561" t="s">
        <v>5106</v>
      </c>
      <c r="I5250" s="561" t="s">
        <v>25535</v>
      </c>
      <c r="J5250" s="561" t="s">
        <v>7063</v>
      </c>
      <c r="K5250" s="562" t="s">
        <v>5727</v>
      </c>
      <c r="L5250" s="561" t="s">
        <v>25</v>
      </c>
    </row>
    <row r="5251" spans="1:12" x14ac:dyDescent="0.25">
      <c r="A5251" s="561" t="s">
        <v>5027</v>
      </c>
      <c r="B5251" s="561" t="s">
        <v>5028</v>
      </c>
      <c r="C5251" s="561" t="s">
        <v>5029</v>
      </c>
      <c r="D5251" s="561" t="s">
        <v>5030</v>
      </c>
      <c r="E5251" s="562" t="s">
        <v>22</v>
      </c>
      <c r="F5251" s="561" t="s">
        <v>22</v>
      </c>
      <c r="G5251" s="561" t="s">
        <v>32867</v>
      </c>
      <c r="H5251" s="561" t="s">
        <v>5108</v>
      </c>
      <c r="I5251" s="561" t="s">
        <v>25535</v>
      </c>
      <c r="J5251" s="561" t="s">
        <v>7063</v>
      </c>
      <c r="K5251" s="562" t="s">
        <v>1656</v>
      </c>
      <c r="L5251" s="561" t="s">
        <v>25</v>
      </c>
    </row>
    <row r="5252" spans="1:12" x14ac:dyDescent="0.25">
      <c r="A5252" s="561" t="s">
        <v>5027</v>
      </c>
      <c r="B5252" s="561" t="s">
        <v>5028</v>
      </c>
      <c r="C5252" s="561" t="s">
        <v>5029</v>
      </c>
      <c r="D5252" s="561" t="s">
        <v>5030</v>
      </c>
      <c r="E5252" s="562" t="s">
        <v>22</v>
      </c>
      <c r="F5252" s="561" t="s">
        <v>22</v>
      </c>
      <c r="G5252" s="561" t="s">
        <v>32868</v>
      </c>
      <c r="H5252" s="561" t="s">
        <v>5109</v>
      </c>
      <c r="I5252" s="561" t="s">
        <v>25535</v>
      </c>
      <c r="J5252" s="561" t="s">
        <v>7063</v>
      </c>
      <c r="K5252" s="562" t="s">
        <v>7928</v>
      </c>
      <c r="L5252" s="561" t="s">
        <v>25</v>
      </c>
    </row>
    <row r="5253" spans="1:12" x14ac:dyDescent="0.25">
      <c r="A5253" s="561" t="s">
        <v>5027</v>
      </c>
      <c r="B5253" s="561" t="s">
        <v>5028</v>
      </c>
      <c r="C5253" s="561" t="s">
        <v>5029</v>
      </c>
      <c r="D5253" s="561" t="s">
        <v>5030</v>
      </c>
      <c r="E5253" s="562" t="s">
        <v>22</v>
      </c>
      <c r="F5253" s="561" t="s">
        <v>22</v>
      </c>
      <c r="G5253" s="561" t="s">
        <v>32869</v>
      </c>
      <c r="H5253" s="561" t="s">
        <v>5110</v>
      </c>
      <c r="I5253" s="561" t="s">
        <v>25535</v>
      </c>
      <c r="J5253" s="561" t="s">
        <v>7063</v>
      </c>
      <c r="K5253" s="562" t="s">
        <v>8164</v>
      </c>
      <c r="L5253" s="561" t="s">
        <v>25</v>
      </c>
    </row>
    <row r="5254" spans="1:12" x14ac:dyDescent="0.25">
      <c r="A5254" s="561" t="s">
        <v>5027</v>
      </c>
      <c r="B5254" s="561" t="s">
        <v>5028</v>
      </c>
      <c r="C5254" s="561" t="s">
        <v>5029</v>
      </c>
      <c r="D5254" s="561" t="s">
        <v>5030</v>
      </c>
      <c r="E5254" s="562" t="s">
        <v>22</v>
      </c>
      <c r="F5254" s="561" t="s">
        <v>22</v>
      </c>
      <c r="G5254" s="561" t="s">
        <v>32870</v>
      </c>
      <c r="H5254" s="561" t="s">
        <v>5112</v>
      </c>
      <c r="I5254" s="561" t="s">
        <v>25535</v>
      </c>
      <c r="J5254" s="561" t="s">
        <v>7063</v>
      </c>
      <c r="K5254" s="562" t="s">
        <v>32871</v>
      </c>
      <c r="L5254" s="561" t="s">
        <v>25</v>
      </c>
    </row>
    <row r="5255" spans="1:12" x14ac:dyDescent="0.25">
      <c r="A5255" s="561" t="s">
        <v>5027</v>
      </c>
      <c r="B5255" s="561" t="s">
        <v>5028</v>
      </c>
      <c r="C5255" s="561" t="s">
        <v>5029</v>
      </c>
      <c r="D5255" s="561" t="s">
        <v>5030</v>
      </c>
      <c r="E5255" s="562" t="s">
        <v>22</v>
      </c>
      <c r="F5255" s="561" t="s">
        <v>22</v>
      </c>
      <c r="G5255" s="561" t="s">
        <v>32872</v>
      </c>
      <c r="H5255" s="561" t="s">
        <v>5113</v>
      </c>
      <c r="I5255" s="561" t="s">
        <v>25535</v>
      </c>
      <c r="J5255" s="561" t="s">
        <v>7063</v>
      </c>
      <c r="K5255" s="562" t="s">
        <v>24825</v>
      </c>
      <c r="L5255" s="561" t="s">
        <v>25</v>
      </c>
    </row>
    <row r="5256" spans="1:12" x14ac:dyDescent="0.25">
      <c r="A5256" s="561" t="s">
        <v>5027</v>
      </c>
      <c r="B5256" s="561" t="s">
        <v>5028</v>
      </c>
      <c r="C5256" s="561" t="s">
        <v>5029</v>
      </c>
      <c r="D5256" s="561" t="s">
        <v>5030</v>
      </c>
      <c r="E5256" s="562" t="s">
        <v>22</v>
      </c>
      <c r="F5256" s="561" t="s">
        <v>22</v>
      </c>
      <c r="G5256" s="561" t="s">
        <v>32873</v>
      </c>
      <c r="H5256" s="561" t="s">
        <v>5115</v>
      </c>
      <c r="I5256" s="561" t="s">
        <v>25535</v>
      </c>
      <c r="J5256" s="561" t="s">
        <v>7063</v>
      </c>
      <c r="K5256" s="562" t="s">
        <v>7450</v>
      </c>
      <c r="L5256" s="561" t="s">
        <v>25</v>
      </c>
    </row>
    <row r="5257" spans="1:12" x14ac:dyDescent="0.25">
      <c r="A5257" s="561" t="s">
        <v>5027</v>
      </c>
      <c r="B5257" s="561" t="s">
        <v>5028</v>
      </c>
      <c r="C5257" s="561" t="s">
        <v>5029</v>
      </c>
      <c r="D5257" s="561" t="s">
        <v>5030</v>
      </c>
      <c r="E5257" s="562" t="s">
        <v>22</v>
      </c>
      <c r="F5257" s="561" t="s">
        <v>22</v>
      </c>
      <c r="G5257" s="561" t="s">
        <v>32874</v>
      </c>
      <c r="H5257" s="561" t="s">
        <v>5116</v>
      </c>
      <c r="I5257" s="561" t="s">
        <v>25535</v>
      </c>
      <c r="J5257" s="561" t="s">
        <v>7063</v>
      </c>
      <c r="K5257" s="562" t="s">
        <v>4579</v>
      </c>
      <c r="L5257" s="561" t="s">
        <v>25</v>
      </c>
    </row>
    <row r="5258" spans="1:12" x14ac:dyDescent="0.25">
      <c r="A5258" s="561" t="s">
        <v>5027</v>
      </c>
      <c r="B5258" s="561" t="s">
        <v>5028</v>
      </c>
      <c r="C5258" s="561" t="s">
        <v>5029</v>
      </c>
      <c r="D5258" s="561" t="s">
        <v>5030</v>
      </c>
      <c r="E5258" s="562" t="s">
        <v>22</v>
      </c>
      <c r="F5258" s="561" t="s">
        <v>22</v>
      </c>
      <c r="G5258" s="561" t="s">
        <v>32875</v>
      </c>
      <c r="H5258" s="561" t="s">
        <v>5117</v>
      </c>
      <c r="I5258" s="561" t="s">
        <v>25535</v>
      </c>
      <c r="J5258" s="561" t="s">
        <v>7063</v>
      </c>
      <c r="K5258" s="562" t="s">
        <v>2488</v>
      </c>
      <c r="L5258" s="561" t="s">
        <v>25</v>
      </c>
    </row>
    <row r="5259" spans="1:12" x14ac:dyDescent="0.25">
      <c r="A5259" s="561" t="s">
        <v>5027</v>
      </c>
      <c r="B5259" s="561" t="s">
        <v>5028</v>
      </c>
      <c r="C5259" s="561" t="s">
        <v>5029</v>
      </c>
      <c r="D5259" s="561" t="s">
        <v>5030</v>
      </c>
      <c r="E5259" s="562" t="s">
        <v>22</v>
      </c>
      <c r="F5259" s="561" t="s">
        <v>22</v>
      </c>
      <c r="G5259" s="561" t="s">
        <v>32876</v>
      </c>
      <c r="H5259" s="561" t="s">
        <v>5118</v>
      </c>
      <c r="I5259" s="561" t="s">
        <v>25535</v>
      </c>
      <c r="J5259" s="561" t="s">
        <v>7063</v>
      </c>
      <c r="K5259" s="562" t="s">
        <v>3686</v>
      </c>
      <c r="L5259" s="561" t="s">
        <v>25</v>
      </c>
    </row>
    <row r="5260" spans="1:12" x14ac:dyDescent="0.25">
      <c r="A5260" s="561" t="s">
        <v>5027</v>
      </c>
      <c r="B5260" s="561" t="s">
        <v>5028</v>
      </c>
      <c r="C5260" s="561" t="s">
        <v>5029</v>
      </c>
      <c r="D5260" s="561" t="s">
        <v>5030</v>
      </c>
      <c r="E5260" s="562" t="s">
        <v>22</v>
      </c>
      <c r="F5260" s="561" t="s">
        <v>22</v>
      </c>
      <c r="G5260" s="561" t="s">
        <v>32877</v>
      </c>
      <c r="H5260" s="561" t="s">
        <v>5119</v>
      </c>
      <c r="I5260" s="561" t="s">
        <v>25535</v>
      </c>
      <c r="J5260" s="561" t="s">
        <v>7063</v>
      </c>
      <c r="K5260" s="562" t="s">
        <v>32878</v>
      </c>
      <c r="L5260" s="561" t="s">
        <v>25</v>
      </c>
    </row>
    <row r="5261" spans="1:12" x14ac:dyDescent="0.25">
      <c r="A5261" s="561" t="s">
        <v>5027</v>
      </c>
      <c r="B5261" s="561" t="s">
        <v>5028</v>
      </c>
      <c r="C5261" s="561" t="s">
        <v>5029</v>
      </c>
      <c r="D5261" s="561" t="s">
        <v>5030</v>
      </c>
      <c r="E5261" s="562" t="s">
        <v>22</v>
      </c>
      <c r="F5261" s="561" t="s">
        <v>22</v>
      </c>
      <c r="G5261" s="561" t="s">
        <v>32879</v>
      </c>
      <c r="H5261" s="561" t="s">
        <v>5120</v>
      </c>
      <c r="I5261" s="561" t="s">
        <v>25535</v>
      </c>
      <c r="J5261" s="561" t="s">
        <v>7063</v>
      </c>
      <c r="K5261" s="562" t="s">
        <v>24743</v>
      </c>
      <c r="L5261" s="561" t="s">
        <v>25</v>
      </c>
    </row>
    <row r="5262" spans="1:12" x14ac:dyDescent="0.25">
      <c r="A5262" s="561" t="s">
        <v>5027</v>
      </c>
      <c r="B5262" s="561" t="s">
        <v>5028</v>
      </c>
      <c r="C5262" s="561" t="s">
        <v>5029</v>
      </c>
      <c r="D5262" s="561" t="s">
        <v>5030</v>
      </c>
      <c r="E5262" s="562" t="s">
        <v>22</v>
      </c>
      <c r="F5262" s="561" t="s">
        <v>22</v>
      </c>
      <c r="G5262" s="561" t="s">
        <v>32880</v>
      </c>
      <c r="H5262" s="561" t="s">
        <v>5121</v>
      </c>
      <c r="I5262" s="561" t="s">
        <v>25535</v>
      </c>
      <c r="J5262" s="561" t="s">
        <v>7063</v>
      </c>
      <c r="K5262" s="562" t="s">
        <v>7588</v>
      </c>
      <c r="L5262" s="561" t="s">
        <v>25</v>
      </c>
    </row>
    <row r="5263" spans="1:12" x14ac:dyDescent="0.25">
      <c r="A5263" s="561" t="s">
        <v>5027</v>
      </c>
      <c r="B5263" s="561" t="s">
        <v>5028</v>
      </c>
      <c r="C5263" s="561" t="s">
        <v>5029</v>
      </c>
      <c r="D5263" s="561" t="s">
        <v>5030</v>
      </c>
      <c r="E5263" s="562" t="s">
        <v>22</v>
      </c>
      <c r="F5263" s="561" t="s">
        <v>22</v>
      </c>
      <c r="G5263" s="561" t="s">
        <v>32881</v>
      </c>
      <c r="H5263" s="561" t="s">
        <v>5122</v>
      </c>
      <c r="I5263" s="561" t="s">
        <v>25535</v>
      </c>
      <c r="J5263" s="561" t="s">
        <v>7063</v>
      </c>
      <c r="K5263" s="562" t="s">
        <v>965</v>
      </c>
      <c r="L5263" s="561" t="s">
        <v>25</v>
      </c>
    </row>
    <row r="5264" spans="1:12" x14ac:dyDescent="0.25">
      <c r="A5264" s="561" t="s">
        <v>5027</v>
      </c>
      <c r="B5264" s="561" t="s">
        <v>5028</v>
      </c>
      <c r="C5264" s="561" t="s">
        <v>5029</v>
      </c>
      <c r="D5264" s="561" t="s">
        <v>5030</v>
      </c>
      <c r="E5264" s="562" t="s">
        <v>22</v>
      </c>
      <c r="F5264" s="561" t="s">
        <v>22</v>
      </c>
      <c r="G5264" s="561" t="s">
        <v>32882</v>
      </c>
      <c r="H5264" s="561" t="s">
        <v>5124</v>
      </c>
      <c r="I5264" s="561" t="s">
        <v>25535</v>
      </c>
      <c r="J5264" s="561" t="s">
        <v>7063</v>
      </c>
      <c r="K5264" s="562" t="s">
        <v>32883</v>
      </c>
      <c r="L5264" s="561" t="s">
        <v>25</v>
      </c>
    </row>
    <row r="5265" spans="1:12" x14ac:dyDescent="0.25">
      <c r="A5265" s="561" t="s">
        <v>5027</v>
      </c>
      <c r="B5265" s="561" t="s">
        <v>5028</v>
      </c>
      <c r="C5265" s="561" t="s">
        <v>5029</v>
      </c>
      <c r="D5265" s="561" t="s">
        <v>5030</v>
      </c>
      <c r="E5265" s="562" t="s">
        <v>22</v>
      </c>
      <c r="F5265" s="561" t="s">
        <v>22</v>
      </c>
      <c r="G5265" s="561" t="s">
        <v>32884</v>
      </c>
      <c r="H5265" s="561" t="s">
        <v>5125</v>
      </c>
      <c r="I5265" s="561" t="s">
        <v>25535</v>
      </c>
      <c r="J5265" s="561" t="s">
        <v>7063</v>
      </c>
      <c r="K5265" s="562" t="s">
        <v>8243</v>
      </c>
      <c r="L5265" s="561" t="s">
        <v>25</v>
      </c>
    </row>
    <row r="5266" spans="1:12" x14ac:dyDescent="0.25">
      <c r="A5266" s="561" t="s">
        <v>5027</v>
      </c>
      <c r="B5266" s="561" t="s">
        <v>5028</v>
      </c>
      <c r="C5266" s="561" t="s">
        <v>5029</v>
      </c>
      <c r="D5266" s="561" t="s">
        <v>5030</v>
      </c>
      <c r="E5266" s="562" t="s">
        <v>22</v>
      </c>
      <c r="F5266" s="561" t="s">
        <v>22</v>
      </c>
      <c r="G5266" s="561" t="s">
        <v>32885</v>
      </c>
      <c r="H5266" s="561" t="s">
        <v>5126</v>
      </c>
      <c r="I5266" s="561" t="s">
        <v>25535</v>
      </c>
      <c r="J5266" s="561" t="s">
        <v>7063</v>
      </c>
      <c r="K5266" s="562" t="s">
        <v>30323</v>
      </c>
      <c r="L5266" s="561" t="s">
        <v>25</v>
      </c>
    </row>
    <row r="5267" spans="1:12" x14ac:dyDescent="0.25">
      <c r="A5267" s="561" t="s">
        <v>5027</v>
      </c>
      <c r="B5267" s="561" t="s">
        <v>5028</v>
      </c>
      <c r="C5267" s="561" t="s">
        <v>5029</v>
      </c>
      <c r="D5267" s="561" t="s">
        <v>5030</v>
      </c>
      <c r="E5267" s="562" t="s">
        <v>22</v>
      </c>
      <c r="F5267" s="561" t="s">
        <v>22</v>
      </c>
      <c r="G5267" s="561" t="s">
        <v>32886</v>
      </c>
      <c r="H5267" s="561" t="s">
        <v>5127</v>
      </c>
      <c r="I5267" s="561" t="s">
        <v>25535</v>
      </c>
      <c r="J5267" s="561" t="s">
        <v>7063</v>
      </c>
      <c r="K5267" s="562" t="s">
        <v>7379</v>
      </c>
      <c r="L5267" s="561" t="s">
        <v>25</v>
      </c>
    </row>
    <row r="5268" spans="1:12" x14ac:dyDescent="0.25">
      <c r="A5268" s="561" t="s">
        <v>5027</v>
      </c>
      <c r="B5268" s="561" t="s">
        <v>5028</v>
      </c>
      <c r="C5268" s="561" t="s">
        <v>5029</v>
      </c>
      <c r="D5268" s="561" t="s">
        <v>5030</v>
      </c>
      <c r="E5268" s="562" t="s">
        <v>22</v>
      </c>
      <c r="F5268" s="561" t="s">
        <v>22</v>
      </c>
      <c r="G5268" s="561" t="s">
        <v>32887</v>
      </c>
      <c r="H5268" s="561" t="s">
        <v>5128</v>
      </c>
      <c r="I5268" s="561" t="s">
        <v>25535</v>
      </c>
      <c r="J5268" s="561" t="s">
        <v>7063</v>
      </c>
      <c r="K5268" s="562" t="s">
        <v>1307</v>
      </c>
      <c r="L5268" s="561" t="s">
        <v>25</v>
      </c>
    </row>
    <row r="5269" spans="1:12" x14ac:dyDescent="0.25">
      <c r="A5269" s="561" t="s">
        <v>5027</v>
      </c>
      <c r="B5269" s="561" t="s">
        <v>5028</v>
      </c>
      <c r="C5269" s="561" t="s">
        <v>5029</v>
      </c>
      <c r="D5269" s="561" t="s">
        <v>5030</v>
      </c>
      <c r="E5269" s="562" t="s">
        <v>22</v>
      </c>
      <c r="F5269" s="561" t="s">
        <v>22</v>
      </c>
      <c r="G5269" s="561" t="s">
        <v>32888</v>
      </c>
      <c r="H5269" s="561" t="s">
        <v>5130</v>
      </c>
      <c r="I5269" s="561" t="s">
        <v>25535</v>
      </c>
      <c r="J5269" s="561" t="s">
        <v>7063</v>
      </c>
      <c r="K5269" s="562" t="s">
        <v>1288</v>
      </c>
      <c r="L5269" s="561" t="s">
        <v>25</v>
      </c>
    </row>
    <row r="5270" spans="1:12" x14ac:dyDescent="0.25">
      <c r="A5270" s="561" t="s">
        <v>5027</v>
      </c>
      <c r="B5270" s="561" t="s">
        <v>5028</v>
      </c>
      <c r="C5270" s="561" t="s">
        <v>5029</v>
      </c>
      <c r="D5270" s="561" t="s">
        <v>5030</v>
      </c>
      <c r="E5270" s="562" t="s">
        <v>22</v>
      </c>
      <c r="F5270" s="561" t="s">
        <v>22</v>
      </c>
      <c r="G5270" s="561" t="s">
        <v>32889</v>
      </c>
      <c r="H5270" s="561" t="s">
        <v>5131</v>
      </c>
      <c r="I5270" s="561" t="s">
        <v>25535</v>
      </c>
      <c r="J5270" s="561" t="s">
        <v>7063</v>
      </c>
      <c r="K5270" s="562" t="s">
        <v>6519</v>
      </c>
      <c r="L5270" s="561" t="s">
        <v>25</v>
      </c>
    </row>
    <row r="5271" spans="1:12" x14ac:dyDescent="0.25">
      <c r="A5271" s="561" t="s">
        <v>5027</v>
      </c>
      <c r="B5271" s="561" t="s">
        <v>5028</v>
      </c>
      <c r="C5271" s="561" t="s">
        <v>5029</v>
      </c>
      <c r="D5271" s="561" t="s">
        <v>5030</v>
      </c>
      <c r="E5271" s="562" t="s">
        <v>22</v>
      </c>
      <c r="F5271" s="561" t="s">
        <v>22</v>
      </c>
      <c r="G5271" s="561" t="s">
        <v>32890</v>
      </c>
      <c r="H5271" s="561" t="s">
        <v>5132</v>
      </c>
      <c r="I5271" s="561" t="s">
        <v>25535</v>
      </c>
      <c r="J5271" s="561" t="s">
        <v>7063</v>
      </c>
      <c r="K5271" s="562" t="s">
        <v>1206</v>
      </c>
      <c r="L5271" s="561" t="s">
        <v>25</v>
      </c>
    </row>
    <row r="5272" spans="1:12" x14ac:dyDescent="0.25">
      <c r="A5272" s="561" t="s">
        <v>5027</v>
      </c>
      <c r="B5272" s="561" t="s">
        <v>5028</v>
      </c>
      <c r="C5272" s="561" t="s">
        <v>5029</v>
      </c>
      <c r="D5272" s="561" t="s">
        <v>5030</v>
      </c>
      <c r="E5272" s="562" t="s">
        <v>22</v>
      </c>
      <c r="F5272" s="561" t="s">
        <v>22</v>
      </c>
      <c r="G5272" s="561" t="s">
        <v>32891</v>
      </c>
      <c r="H5272" s="561" t="s">
        <v>5133</v>
      </c>
      <c r="I5272" s="561" t="s">
        <v>25535</v>
      </c>
      <c r="J5272" s="561" t="s">
        <v>7063</v>
      </c>
      <c r="K5272" s="562" t="s">
        <v>23153</v>
      </c>
      <c r="L5272" s="561" t="s">
        <v>25</v>
      </c>
    </row>
    <row r="5273" spans="1:12" x14ac:dyDescent="0.25">
      <c r="A5273" s="561" t="s">
        <v>5027</v>
      </c>
      <c r="B5273" s="561" t="s">
        <v>5028</v>
      </c>
      <c r="C5273" s="561" t="s">
        <v>5029</v>
      </c>
      <c r="D5273" s="561" t="s">
        <v>5030</v>
      </c>
      <c r="E5273" s="562" t="s">
        <v>22</v>
      </c>
      <c r="F5273" s="561" t="s">
        <v>22</v>
      </c>
      <c r="G5273" s="561" t="s">
        <v>32892</v>
      </c>
      <c r="H5273" s="561" t="s">
        <v>5135</v>
      </c>
      <c r="I5273" s="561" t="s">
        <v>25535</v>
      </c>
      <c r="J5273" s="561" t="s">
        <v>7063</v>
      </c>
      <c r="K5273" s="562" t="s">
        <v>8708</v>
      </c>
      <c r="L5273" s="561" t="s">
        <v>25</v>
      </c>
    </row>
    <row r="5274" spans="1:12" x14ac:dyDescent="0.25">
      <c r="A5274" s="561" t="s">
        <v>5027</v>
      </c>
      <c r="B5274" s="561" t="s">
        <v>5028</v>
      </c>
      <c r="C5274" s="561" t="s">
        <v>5029</v>
      </c>
      <c r="D5274" s="561" t="s">
        <v>5030</v>
      </c>
      <c r="E5274" s="562" t="s">
        <v>22</v>
      </c>
      <c r="F5274" s="561" t="s">
        <v>22</v>
      </c>
      <c r="G5274" s="561" t="s">
        <v>32893</v>
      </c>
      <c r="H5274" s="561" t="s">
        <v>5136</v>
      </c>
      <c r="I5274" s="561" t="s">
        <v>25535</v>
      </c>
      <c r="J5274" s="561" t="s">
        <v>7063</v>
      </c>
      <c r="K5274" s="562" t="s">
        <v>8731</v>
      </c>
      <c r="L5274" s="561" t="s">
        <v>25</v>
      </c>
    </row>
    <row r="5275" spans="1:12" x14ac:dyDescent="0.25">
      <c r="A5275" s="561" t="s">
        <v>5027</v>
      </c>
      <c r="B5275" s="561" t="s">
        <v>5028</v>
      </c>
      <c r="C5275" s="561" t="s">
        <v>5029</v>
      </c>
      <c r="D5275" s="561" t="s">
        <v>5030</v>
      </c>
      <c r="E5275" s="562" t="s">
        <v>22</v>
      </c>
      <c r="F5275" s="561" t="s">
        <v>22</v>
      </c>
      <c r="G5275" s="561" t="s">
        <v>32894</v>
      </c>
      <c r="H5275" s="561" t="s">
        <v>5137</v>
      </c>
      <c r="I5275" s="561" t="s">
        <v>25535</v>
      </c>
      <c r="J5275" s="561" t="s">
        <v>7063</v>
      </c>
      <c r="K5275" s="562" t="s">
        <v>2946</v>
      </c>
      <c r="L5275" s="561" t="s">
        <v>25</v>
      </c>
    </row>
    <row r="5276" spans="1:12" x14ac:dyDescent="0.25">
      <c r="A5276" s="561" t="s">
        <v>5027</v>
      </c>
      <c r="B5276" s="561" t="s">
        <v>5028</v>
      </c>
      <c r="C5276" s="561" t="s">
        <v>5029</v>
      </c>
      <c r="D5276" s="561" t="s">
        <v>5030</v>
      </c>
      <c r="E5276" s="562" t="s">
        <v>22</v>
      </c>
      <c r="F5276" s="561" t="s">
        <v>22</v>
      </c>
      <c r="G5276" s="561" t="s">
        <v>32895</v>
      </c>
      <c r="H5276" s="561" t="s">
        <v>5138</v>
      </c>
      <c r="I5276" s="561" t="s">
        <v>25535</v>
      </c>
      <c r="J5276" s="561" t="s">
        <v>7063</v>
      </c>
      <c r="K5276" s="562" t="s">
        <v>5787</v>
      </c>
      <c r="L5276" s="561" t="s">
        <v>25</v>
      </c>
    </row>
    <row r="5277" spans="1:12" x14ac:dyDescent="0.25">
      <c r="A5277" s="561" t="s">
        <v>5027</v>
      </c>
      <c r="B5277" s="561" t="s">
        <v>5028</v>
      </c>
      <c r="C5277" s="561" t="s">
        <v>5029</v>
      </c>
      <c r="D5277" s="561" t="s">
        <v>5030</v>
      </c>
      <c r="E5277" s="562" t="s">
        <v>22</v>
      </c>
      <c r="F5277" s="561" t="s">
        <v>22</v>
      </c>
      <c r="G5277" s="561" t="s">
        <v>32896</v>
      </c>
      <c r="H5277" s="561" t="s">
        <v>5140</v>
      </c>
      <c r="I5277" s="561" t="s">
        <v>25535</v>
      </c>
      <c r="J5277" s="561" t="s">
        <v>7063</v>
      </c>
      <c r="K5277" s="562" t="s">
        <v>7425</v>
      </c>
      <c r="L5277" s="561" t="s">
        <v>25</v>
      </c>
    </row>
    <row r="5278" spans="1:12" x14ac:dyDescent="0.25">
      <c r="A5278" s="561" t="s">
        <v>5027</v>
      </c>
      <c r="B5278" s="561" t="s">
        <v>5028</v>
      </c>
      <c r="C5278" s="561" t="s">
        <v>5029</v>
      </c>
      <c r="D5278" s="561" t="s">
        <v>5030</v>
      </c>
      <c r="E5278" s="562" t="s">
        <v>22</v>
      </c>
      <c r="F5278" s="561" t="s">
        <v>22</v>
      </c>
      <c r="G5278" s="561" t="s">
        <v>32897</v>
      </c>
      <c r="H5278" s="561" t="s">
        <v>5142</v>
      </c>
      <c r="I5278" s="561" t="s">
        <v>25535</v>
      </c>
      <c r="J5278" s="561" t="s">
        <v>7063</v>
      </c>
      <c r="K5278" s="562" t="s">
        <v>1586</v>
      </c>
      <c r="L5278" s="561" t="s">
        <v>25</v>
      </c>
    </row>
    <row r="5279" spans="1:12" x14ac:dyDescent="0.25">
      <c r="A5279" s="561" t="s">
        <v>5027</v>
      </c>
      <c r="B5279" s="561" t="s">
        <v>5028</v>
      </c>
      <c r="C5279" s="561" t="s">
        <v>5029</v>
      </c>
      <c r="D5279" s="561" t="s">
        <v>5030</v>
      </c>
      <c r="E5279" s="562" t="s">
        <v>22</v>
      </c>
      <c r="F5279" s="561" t="s">
        <v>22</v>
      </c>
      <c r="G5279" s="561" t="s">
        <v>32898</v>
      </c>
      <c r="H5279" s="561" t="s">
        <v>5144</v>
      </c>
      <c r="I5279" s="561" t="s">
        <v>25535</v>
      </c>
      <c r="J5279" s="561" t="s">
        <v>7063</v>
      </c>
      <c r="K5279" s="562" t="s">
        <v>32899</v>
      </c>
      <c r="L5279" s="561" t="s">
        <v>25</v>
      </c>
    </row>
    <row r="5280" spans="1:12" x14ac:dyDescent="0.25">
      <c r="A5280" s="561" t="s">
        <v>5027</v>
      </c>
      <c r="B5280" s="561" t="s">
        <v>5028</v>
      </c>
      <c r="C5280" s="561" t="s">
        <v>5029</v>
      </c>
      <c r="D5280" s="561" t="s">
        <v>5030</v>
      </c>
      <c r="E5280" s="562" t="s">
        <v>22</v>
      </c>
      <c r="F5280" s="561" t="s">
        <v>22</v>
      </c>
      <c r="G5280" s="561" t="s">
        <v>32900</v>
      </c>
      <c r="H5280" s="561" t="s">
        <v>5146</v>
      </c>
      <c r="I5280" s="561" t="s">
        <v>25535</v>
      </c>
      <c r="J5280" s="561" t="s">
        <v>7063</v>
      </c>
      <c r="K5280" s="562" t="s">
        <v>29380</v>
      </c>
      <c r="L5280" s="561" t="s">
        <v>25</v>
      </c>
    </row>
    <row r="5281" spans="1:12" x14ac:dyDescent="0.25">
      <c r="A5281" s="561" t="s">
        <v>5027</v>
      </c>
      <c r="B5281" s="561" t="s">
        <v>5028</v>
      </c>
      <c r="C5281" s="561" t="s">
        <v>5029</v>
      </c>
      <c r="D5281" s="561" t="s">
        <v>5030</v>
      </c>
      <c r="E5281" s="562" t="s">
        <v>22</v>
      </c>
      <c r="F5281" s="561" t="s">
        <v>22</v>
      </c>
      <c r="G5281" s="561" t="s">
        <v>32901</v>
      </c>
      <c r="H5281" s="561" t="s">
        <v>5147</v>
      </c>
      <c r="I5281" s="561" t="s">
        <v>25535</v>
      </c>
      <c r="J5281" s="561" t="s">
        <v>7063</v>
      </c>
      <c r="K5281" s="562" t="s">
        <v>3523</v>
      </c>
      <c r="L5281" s="561" t="s">
        <v>25</v>
      </c>
    </row>
    <row r="5282" spans="1:12" x14ac:dyDescent="0.25">
      <c r="A5282" s="561" t="s">
        <v>5027</v>
      </c>
      <c r="B5282" s="561" t="s">
        <v>5028</v>
      </c>
      <c r="C5282" s="561" t="s">
        <v>5029</v>
      </c>
      <c r="D5282" s="561" t="s">
        <v>5030</v>
      </c>
      <c r="E5282" s="562" t="s">
        <v>22</v>
      </c>
      <c r="F5282" s="561" t="s">
        <v>22</v>
      </c>
      <c r="G5282" s="561" t="s">
        <v>32902</v>
      </c>
      <c r="H5282" s="561" t="s">
        <v>5148</v>
      </c>
      <c r="I5282" s="561" t="s">
        <v>25535</v>
      </c>
      <c r="J5282" s="561" t="s">
        <v>7063</v>
      </c>
      <c r="K5282" s="562" t="s">
        <v>1206</v>
      </c>
      <c r="L5282" s="561" t="s">
        <v>25</v>
      </c>
    </row>
    <row r="5283" spans="1:12" x14ac:dyDescent="0.25">
      <c r="A5283" s="561" t="s">
        <v>5027</v>
      </c>
      <c r="B5283" s="561" t="s">
        <v>5028</v>
      </c>
      <c r="C5283" s="561" t="s">
        <v>5029</v>
      </c>
      <c r="D5283" s="561" t="s">
        <v>5030</v>
      </c>
      <c r="E5283" s="562" t="s">
        <v>22</v>
      </c>
      <c r="F5283" s="561" t="s">
        <v>22</v>
      </c>
      <c r="G5283" s="561" t="s">
        <v>32903</v>
      </c>
      <c r="H5283" s="561" t="s">
        <v>5149</v>
      </c>
      <c r="I5283" s="561" t="s">
        <v>25535</v>
      </c>
      <c r="J5283" s="561" t="s">
        <v>7063</v>
      </c>
      <c r="K5283" s="562" t="s">
        <v>4029</v>
      </c>
      <c r="L5283" s="561" t="s">
        <v>25</v>
      </c>
    </row>
    <row r="5284" spans="1:12" x14ac:dyDescent="0.25">
      <c r="A5284" s="561" t="s">
        <v>5027</v>
      </c>
      <c r="B5284" s="561" t="s">
        <v>5028</v>
      </c>
      <c r="C5284" s="561" t="s">
        <v>5029</v>
      </c>
      <c r="D5284" s="561" t="s">
        <v>5030</v>
      </c>
      <c r="E5284" s="562" t="s">
        <v>22</v>
      </c>
      <c r="F5284" s="561" t="s">
        <v>22</v>
      </c>
      <c r="G5284" s="561" t="s">
        <v>32904</v>
      </c>
      <c r="H5284" s="561" t="s">
        <v>5150</v>
      </c>
      <c r="I5284" s="561" t="s">
        <v>25535</v>
      </c>
      <c r="J5284" s="561" t="s">
        <v>7063</v>
      </c>
      <c r="K5284" s="562" t="s">
        <v>2202</v>
      </c>
      <c r="L5284" s="561" t="s">
        <v>25</v>
      </c>
    </row>
    <row r="5285" spans="1:12" x14ac:dyDescent="0.25">
      <c r="A5285" s="561" t="s">
        <v>5027</v>
      </c>
      <c r="B5285" s="561" t="s">
        <v>5028</v>
      </c>
      <c r="C5285" s="561" t="s">
        <v>5029</v>
      </c>
      <c r="D5285" s="561" t="s">
        <v>5030</v>
      </c>
      <c r="E5285" s="562" t="s">
        <v>22</v>
      </c>
      <c r="F5285" s="561" t="s">
        <v>22</v>
      </c>
      <c r="G5285" s="561" t="s">
        <v>32905</v>
      </c>
      <c r="H5285" s="561" t="s">
        <v>5152</v>
      </c>
      <c r="I5285" s="561" t="s">
        <v>25535</v>
      </c>
      <c r="J5285" s="561" t="s">
        <v>7063</v>
      </c>
      <c r="K5285" s="562" t="s">
        <v>27732</v>
      </c>
      <c r="L5285" s="561" t="s">
        <v>25</v>
      </c>
    </row>
    <row r="5286" spans="1:12" x14ac:dyDescent="0.25">
      <c r="A5286" s="561" t="s">
        <v>5027</v>
      </c>
      <c r="B5286" s="561" t="s">
        <v>5028</v>
      </c>
      <c r="C5286" s="561" t="s">
        <v>5029</v>
      </c>
      <c r="D5286" s="561" t="s">
        <v>5030</v>
      </c>
      <c r="E5286" s="562" t="s">
        <v>22</v>
      </c>
      <c r="F5286" s="561" t="s">
        <v>22</v>
      </c>
      <c r="G5286" s="561" t="s">
        <v>32906</v>
      </c>
      <c r="H5286" s="561" t="s">
        <v>5154</v>
      </c>
      <c r="I5286" s="561" t="s">
        <v>25535</v>
      </c>
      <c r="J5286" s="561" t="s">
        <v>7063</v>
      </c>
      <c r="K5286" s="562" t="s">
        <v>32907</v>
      </c>
      <c r="L5286" s="561" t="s">
        <v>25</v>
      </c>
    </row>
    <row r="5287" spans="1:12" x14ac:dyDescent="0.25">
      <c r="A5287" s="561" t="s">
        <v>5027</v>
      </c>
      <c r="B5287" s="561" t="s">
        <v>5028</v>
      </c>
      <c r="C5287" s="561" t="s">
        <v>5029</v>
      </c>
      <c r="D5287" s="561" t="s">
        <v>5030</v>
      </c>
      <c r="E5287" s="562" t="s">
        <v>22</v>
      </c>
      <c r="F5287" s="561" t="s">
        <v>22</v>
      </c>
      <c r="G5287" s="561" t="s">
        <v>32908</v>
      </c>
      <c r="H5287" s="561" t="s">
        <v>5156</v>
      </c>
      <c r="I5287" s="561" t="s">
        <v>25535</v>
      </c>
      <c r="J5287" s="561" t="s">
        <v>7063</v>
      </c>
      <c r="K5287" s="562" t="s">
        <v>1228</v>
      </c>
      <c r="L5287" s="561" t="s">
        <v>25</v>
      </c>
    </row>
    <row r="5288" spans="1:12" x14ac:dyDescent="0.25">
      <c r="A5288" s="561" t="s">
        <v>5027</v>
      </c>
      <c r="B5288" s="561" t="s">
        <v>5028</v>
      </c>
      <c r="C5288" s="561" t="s">
        <v>5029</v>
      </c>
      <c r="D5288" s="561" t="s">
        <v>5030</v>
      </c>
      <c r="E5288" s="562" t="s">
        <v>22</v>
      </c>
      <c r="F5288" s="561" t="s">
        <v>22</v>
      </c>
      <c r="G5288" s="561" t="s">
        <v>32909</v>
      </c>
      <c r="H5288" s="561" t="s">
        <v>5157</v>
      </c>
      <c r="I5288" s="561" t="s">
        <v>25535</v>
      </c>
      <c r="J5288" s="561" t="s">
        <v>7063</v>
      </c>
      <c r="K5288" s="562" t="s">
        <v>31421</v>
      </c>
      <c r="L5288" s="561" t="s">
        <v>25</v>
      </c>
    </row>
    <row r="5289" spans="1:12" x14ac:dyDescent="0.25">
      <c r="A5289" s="561" t="s">
        <v>5027</v>
      </c>
      <c r="B5289" s="561" t="s">
        <v>5028</v>
      </c>
      <c r="C5289" s="561" t="s">
        <v>5029</v>
      </c>
      <c r="D5289" s="561" t="s">
        <v>5030</v>
      </c>
      <c r="E5289" s="562" t="s">
        <v>22</v>
      </c>
      <c r="F5289" s="561" t="s">
        <v>22</v>
      </c>
      <c r="G5289" s="561" t="s">
        <v>32910</v>
      </c>
      <c r="H5289" s="561" t="s">
        <v>5159</v>
      </c>
      <c r="I5289" s="561" t="s">
        <v>25535</v>
      </c>
      <c r="J5289" s="561" t="s">
        <v>7063</v>
      </c>
      <c r="K5289" s="562" t="s">
        <v>32911</v>
      </c>
      <c r="L5289" s="561" t="s">
        <v>25</v>
      </c>
    </row>
    <row r="5290" spans="1:12" x14ac:dyDescent="0.25">
      <c r="A5290" s="561" t="s">
        <v>5027</v>
      </c>
      <c r="B5290" s="561" t="s">
        <v>5028</v>
      </c>
      <c r="C5290" s="561" t="s">
        <v>5029</v>
      </c>
      <c r="D5290" s="561" t="s">
        <v>5030</v>
      </c>
      <c r="E5290" s="562" t="s">
        <v>22</v>
      </c>
      <c r="F5290" s="561" t="s">
        <v>22</v>
      </c>
      <c r="G5290" s="561" t="s">
        <v>32912</v>
      </c>
      <c r="H5290" s="561" t="s">
        <v>5161</v>
      </c>
      <c r="I5290" s="561" t="s">
        <v>25535</v>
      </c>
      <c r="J5290" s="561" t="s">
        <v>7063</v>
      </c>
      <c r="K5290" s="562" t="s">
        <v>7935</v>
      </c>
      <c r="L5290" s="561" t="s">
        <v>25</v>
      </c>
    </row>
    <row r="5291" spans="1:12" x14ac:dyDescent="0.25">
      <c r="A5291" s="561" t="s">
        <v>5027</v>
      </c>
      <c r="B5291" s="561" t="s">
        <v>5028</v>
      </c>
      <c r="C5291" s="561" t="s">
        <v>5029</v>
      </c>
      <c r="D5291" s="561" t="s">
        <v>5030</v>
      </c>
      <c r="E5291" s="562" t="s">
        <v>22</v>
      </c>
      <c r="F5291" s="561" t="s">
        <v>22</v>
      </c>
      <c r="G5291" s="561" t="s">
        <v>32913</v>
      </c>
      <c r="H5291" s="561" t="s">
        <v>5162</v>
      </c>
      <c r="I5291" s="561" t="s">
        <v>25535</v>
      </c>
      <c r="J5291" s="561" t="s">
        <v>7063</v>
      </c>
      <c r="K5291" s="562" t="s">
        <v>1053</v>
      </c>
      <c r="L5291" s="561" t="s">
        <v>25</v>
      </c>
    </row>
    <row r="5292" spans="1:12" x14ac:dyDescent="0.25">
      <c r="A5292" s="561" t="s">
        <v>5027</v>
      </c>
      <c r="B5292" s="561" t="s">
        <v>5028</v>
      </c>
      <c r="C5292" s="561" t="s">
        <v>5029</v>
      </c>
      <c r="D5292" s="561" t="s">
        <v>5030</v>
      </c>
      <c r="E5292" s="562" t="s">
        <v>22</v>
      </c>
      <c r="F5292" s="561" t="s">
        <v>22</v>
      </c>
      <c r="G5292" s="561" t="s">
        <v>32914</v>
      </c>
      <c r="H5292" s="561" t="s">
        <v>5163</v>
      </c>
      <c r="I5292" s="561" t="s">
        <v>25535</v>
      </c>
      <c r="J5292" s="561" t="s">
        <v>7063</v>
      </c>
      <c r="K5292" s="562" t="s">
        <v>2479</v>
      </c>
      <c r="L5292" s="561" t="s">
        <v>25</v>
      </c>
    </row>
    <row r="5293" spans="1:12" x14ac:dyDescent="0.25">
      <c r="A5293" s="561" t="s">
        <v>5027</v>
      </c>
      <c r="B5293" s="561" t="s">
        <v>5028</v>
      </c>
      <c r="C5293" s="561" t="s">
        <v>5029</v>
      </c>
      <c r="D5293" s="561" t="s">
        <v>5030</v>
      </c>
      <c r="E5293" s="562" t="s">
        <v>22</v>
      </c>
      <c r="F5293" s="561" t="s">
        <v>22</v>
      </c>
      <c r="G5293" s="561" t="s">
        <v>32915</v>
      </c>
      <c r="H5293" s="561" t="s">
        <v>5164</v>
      </c>
      <c r="I5293" s="561" t="s">
        <v>25535</v>
      </c>
      <c r="J5293" s="561" t="s">
        <v>7063</v>
      </c>
      <c r="K5293" s="562" t="s">
        <v>1113</v>
      </c>
      <c r="L5293" s="561" t="s">
        <v>25</v>
      </c>
    </row>
    <row r="5294" spans="1:12" x14ac:dyDescent="0.25">
      <c r="A5294" s="561" t="s">
        <v>5027</v>
      </c>
      <c r="B5294" s="561" t="s">
        <v>5028</v>
      </c>
      <c r="C5294" s="561" t="s">
        <v>5029</v>
      </c>
      <c r="D5294" s="561" t="s">
        <v>5030</v>
      </c>
      <c r="E5294" s="562" t="s">
        <v>22</v>
      </c>
      <c r="F5294" s="561" t="s">
        <v>22</v>
      </c>
      <c r="G5294" s="561" t="s">
        <v>32916</v>
      </c>
      <c r="H5294" s="561" t="s">
        <v>5165</v>
      </c>
      <c r="I5294" s="561" t="s">
        <v>25535</v>
      </c>
      <c r="J5294" s="561" t="s">
        <v>7063</v>
      </c>
      <c r="K5294" s="562" t="s">
        <v>8243</v>
      </c>
      <c r="L5294" s="561" t="s">
        <v>25</v>
      </c>
    </row>
    <row r="5295" spans="1:12" x14ac:dyDescent="0.25">
      <c r="A5295" s="561" t="s">
        <v>5027</v>
      </c>
      <c r="B5295" s="561" t="s">
        <v>5028</v>
      </c>
      <c r="C5295" s="561" t="s">
        <v>5029</v>
      </c>
      <c r="D5295" s="561" t="s">
        <v>5030</v>
      </c>
      <c r="E5295" s="562" t="s">
        <v>22</v>
      </c>
      <c r="F5295" s="561" t="s">
        <v>22</v>
      </c>
      <c r="G5295" s="561" t="s">
        <v>32917</v>
      </c>
      <c r="H5295" s="561" t="s">
        <v>5166</v>
      </c>
      <c r="I5295" s="561" t="s">
        <v>25535</v>
      </c>
      <c r="J5295" s="561" t="s">
        <v>7063</v>
      </c>
      <c r="K5295" s="562" t="s">
        <v>1607</v>
      </c>
      <c r="L5295" s="561" t="s">
        <v>25</v>
      </c>
    </row>
    <row r="5296" spans="1:12" x14ac:dyDescent="0.25">
      <c r="A5296" s="561" t="s">
        <v>5027</v>
      </c>
      <c r="B5296" s="561" t="s">
        <v>5028</v>
      </c>
      <c r="C5296" s="561" t="s">
        <v>5029</v>
      </c>
      <c r="D5296" s="561" t="s">
        <v>5030</v>
      </c>
      <c r="E5296" s="562" t="s">
        <v>22</v>
      </c>
      <c r="F5296" s="561" t="s">
        <v>22</v>
      </c>
      <c r="G5296" s="561" t="s">
        <v>32918</v>
      </c>
      <c r="H5296" s="561" t="s">
        <v>5168</v>
      </c>
      <c r="I5296" s="561" t="s">
        <v>25535</v>
      </c>
      <c r="J5296" s="561" t="s">
        <v>7063</v>
      </c>
      <c r="K5296" s="562" t="s">
        <v>2204</v>
      </c>
      <c r="L5296" s="561" t="s">
        <v>25</v>
      </c>
    </row>
    <row r="5297" spans="1:12" x14ac:dyDescent="0.25">
      <c r="A5297" s="561" t="s">
        <v>5027</v>
      </c>
      <c r="B5297" s="561" t="s">
        <v>5028</v>
      </c>
      <c r="C5297" s="561" t="s">
        <v>5029</v>
      </c>
      <c r="D5297" s="561" t="s">
        <v>5030</v>
      </c>
      <c r="E5297" s="562" t="s">
        <v>22</v>
      </c>
      <c r="F5297" s="561" t="s">
        <v>22</v>
      </c>
      <c r="G5297" s="561" t="s">
        <v>32919</v>
      </c>
      <c r="H5297" s="561" t="s">
        <v>5169</v>
      </c>
      <c r="I5297" s="561" t="s">
        <v>25535</v>
      </c>
      <c r="J5297" s="561" t="s">
        <v>7063</v>
      </c>
      <c r="K5297" s="562" t="s">
        <v>7473</v>
      </c>
      <c r="L5297" s="561" t="s">
        <v>25</v>
      </c>
    </row>
    <row r="5298" spans="1:12" x14ac:dyDescent="0.25">
      <c r="A5298" s="561" t="s">
        <v>5027</v>
      </c>
      <c r="B5298" s="561" t="s">
        <v>5028</v>
      </c>
      <c r="C5298" s="561" t="s">
        <v>5029</v>
      </c>
      <c r="D5298" s="561" t="s">
        <v>5030</v>
      </c>
      <c r="E5298" s="562" t="s">
        <v>22</v>
      </c>
      <c r="F5298" s="561" t="s">
        <v>22</v>
      </c>
      <c r="G5298" s="561" t="s">
        <v>32920</v>
      </c>
      <c r="H5298" s="561" t="s">
        <v>5170</v>
      </c>
      <c r="I5298" s="561" t="s">
        <v>25535</v>
      </c>
      <c r="J5298" s="561" t="s">
        <v>7063</v>
      </c>
      <c r="K5298" s="562" t="s">
        <v>4685</v>
      </c>
      <c r="L5298" s="561" t="s">
        <v>25</v>
      </c>
    </row>
    <row r="5299" spans="1:12" x14ac:dyDescent="0.25">
      <c r="A5299" s="561" t="s">
        <v>5027</v>
      </c>
      <c r="B5299" s="561" t="s">
        <v>5028</v>
      </c>
      <c r="C5299" s="561" t="s">
        <v>5029</v>
      </c>
      <c r="D5299" s="561" t="s">
        <v>5030</v>
      </c>
      <c r="E5299" s="562" t="s">
        <v>22</v>
      </c>
      <c r="F5299" s="561" t="s">
        <v>22</v>
      </c>
      <c r="G5299" s="561" t="s">
        <v>32921</v>
      </c>
      <c r="H5299" s="561" t="s">
        <v>5172</v>
      </c>
      <c r="I5299" s="561" t="s">
        <v>25535</v>
      </c>
      <c r="J5299" s="561" t="s">
        <v>7063</v>
      </c>
      <c r="K5299" s="562" t="s">
        <v>7662</v>
      </c>
      <c r="L5299" s="561" t="s">
        <v>25</v>
      </c>
    </row>
    <row r="5300" spans="1:12" x14ac:dyDescent="0.25">
      <c r="A5300" s="561" t="s">
        <v>5027</v>
      </c>
      <c r="B5300" s="561" t="s">
        <v>5028</v>
      </c>
      <c r="C5300" s="561" t="s">
        <v>5029</v>
      </c>
      <c r="D5300" s="561" t="s">
        <v>5030</v>
      </c>
      <c r="E5300" s="562" t="s">
        <v>22</v>
      </c>
      <c r="F5300" s="561" t="s">
        <v>22</v>
      </c>
      <c r="G5300" s="561" t="s">
        <v>32922</v>
      </c>
      <c r="H5300" s="561" t="s">
        <v>5173</v>
      </c>
      <c r="I5300" s="561" t="s">
        <v>25535</v>
      </c>
      <c r="J5300" s="561" t="s">
        <v>7063</v>
      </c>
      <c r="K5300" s="562" t="s">
        <v>7293</v>
      </c>
      <c r="L5300" s="561" t="s">
        <v>25</v>
      </c>
    </row>
    <row r="5301" spans="1:12" x14ac:dyDescent="0.25">
      <c r="A5301" s="561" t="s">
        <v>5027</v>
      </c>
      <c r="B5301" s="561" t="s">
        <v>5028</v>
      </c>
      <c r="C5301" s="561" t="s">
        <v>5029</v>
      </c>
      <c r="D5301" s="561" t="s">
        <v>5030</v>
      </c>
      <c r="E5301" s="562" t="s">
        <v>22</v>
      </c>
      <c r="F5301" s="561" t="s">
        <v>22</v>
      </c>
      <c r="G5301" s="561" t="s">
        <v>32923</v>
      </c>
      <c r="H5301" s="561" t="s">
        <v>5174</v>
      </c>
      <c r="I5301" s="561" t="s">
        <v>25535</v>
      </c>
      <c r="J5301" s="561" t="s">
        <v>7063</v>
      </c>
      <c r="K5301" s="562" t="s">
        <v>7276</v>
      </c>
      <c r="L5301" s="561" t="s">
        <v>25</v>
      </c>
    </row>
    <row r="5302" spans="1:12" x14ac:dyDescent="0.25">
      <c r="A5302" s="561" t="s">
        <v>5027</v>
      </c>
      <c r="B5302" s="561" t="s">
        <v>5028</v>
      </c>
      <c r="C5302" s="561" t="s">
        <v>5029</v>
      </c>
      <c r="D5302" s="561" t="s">
        <v>5030</v>
      </c>
      <c r="E5302" s="562" t="s">
        <v>22</v>
      </c>
      <c r="F5302" s="561" t="s">
        <v>22</v>
      </c>
      <c r="G5302" s="561" t="s">
        <v>32924</v>
      </c>
      <c r="H5302" s="561" t="s">
        <v>5175</v>
      </c>
      <c r="I5302" s="561" t="s">
        <v>25535</v>
      </c>
      <c r="J5302" s="561" t="s">
        <v>7063</v>
      </c>
      <c r="K5302" s="562" t="s">
        <v>30085</v>
      </c>
      <c r="L5302" s="561" t="s">
        <v>25</v>
      </c>
    </row>
    <row r="5303" spans="1:12" x14ac:dyDescent="0.25">
      <c r="A5303" s="561" t="s">
        <v>5027</v>
      </c>
      <c r="B5303" s="561" t="s">
        <v>5028</v>
      </c>
      <c r="C5303" s="561" t="s">
        <v>5029</v>
      </c>
      <c r="D5303" s="561" t="s">
        <v>5030</v>
      </c>
      <c r="E5303" s="562" t="s">
        <v>22</v>
      </c>
      <c r="F5303" s="561" t="s">
        <v>22</v>
      </c>
      <c r="G5303" s="561" t="s">
        <v>32925</v>
      </c>
      <c r="H5303" s="561" t="s">
        <v>5177</v>
      </c>
      <c r="I5303" s="561" t="s">
        <v>25535</v>
      </c>
      <c r="J5303" s="561" t="s">
        <v>7063</v>
      </c>
      <c r="K5303" s="562" t="s">
        <v>7173</v>
      </c>
      <c r="L5303" s="561" t="s">
        <v>25</v>
      </c>
    </row>
    <row r="5304" spans="1:12" x14ac:dyDescent="0.25">
      <c r="A5304" s="561" t="s">
        <v>5027</v>
      </c>
      <c r="B5304" s="561" t="s">
        <v>5028</v>
      </c>
      <c r="C5304" s="561" t="s">
        <v>5029</v>
      </c>
      <c r="D5304" s="561" t="s">
        <v>5030</v>
      </c>
      <c r="E5304" s="562" t="s">
        <v>22</v>
      </c>
      <c r="F5304" s="561" t="s">
        <v>22</v>
      </c>
      <c r="G5304" s="561" t="s">
        <v>32926</v>
      </c>
      <c r="H5304" s="561" t="s">
        <v>32927</v>
      </c>
      <c r="I5304" s="561" t="s">
        <v>25535</v>
      </c>
      <c r="J5304" s="561" t="s">
        <v>7063</v>
      </c>
      <c r="K5304" s="562" t="s">
        <v>32928</v>
      </c>
      <c r="L5304" s="561" t="s">
        <v>25</v>
      </c>
    </row>
    <row r="5305" spans="1:12" x14ac:dyDescent="0.25">
      <c r="A5305" s="561" t="s">
        <v>5027</v>
      </c>
      <c r="B5305" s="561" t="s">
        <v>5028</v>
      </c>
      <c r="C5305" s="561" t="s">
        <v>5029</v>
      </c>
      <c r="D5305" s="561" t="s">
        <v>5030</v>
      </c>
      <c r="E5305" s="562" t="s">
        <v>22</v>
      </c>
      <c r="F5305" s="561" t="s">
        <v>22</v>
      </c>
      <c r="G5305" s="561" t="s">
        <v>32929</v>
      </c>
      <c r="H5305" s="561" t="s">
        <v>32930</v>
      </c>
      <c r="I5305" s="561" t="s">
        <v>25535</v>
      </c>
      <c r="J5305" s="561" t="s">
        <v>7063</v>
      </c>
      <c r="K5305" s="562" t="s">
        <v>32931</v>
      </c>
      <c r="L5305" s="561" t="s">
        <v>25</v>
      </c>
    </row>
    <row r="5306" spans="1:12" x14ac:dyDescent="0.25">
      <c r="A5306" s="561" t="s">
        <v>5027</v>
      </c>
      <c r="B5306" s="561" t="s">
        <v>5028</v>
      </c>
      <c r="C5306" s="561" t="s">
        <v>5029</v>
      </c>
      <c r="D5306" s="561" t="s">
        <v>5030</v>
      </c>
      <c r="E5306" s="562" t="s">
        <v>22</v>
      </c>
      <c r="F5306" s="561" t="s">
        <v>22</v>
      </c>
      <c r="G5306" s="561" t="s">
        <v>32932</v>
      </c>
      <c r="H5306" s="561" t="s">
        <v>32933</v>
      </c>
      <c r="I5306" s="561" t="s">
        <v>25535</v>
      </c>
      <c r="J5306" s="561" t="s">
        <v>326</v>
      </c>
      <c r="K5306" s="562" t="s">
        <v>32934</v>
      </c>
      <c r="L5306" s="561" t="s">
        <v>25</v>
      </c>
    </row>
    <row r="5307" spans="1:12" x14ac:dyDescent="0.25">
      <c r="A5307" s="561" t="s">
        <v>5027</v>
      </c>
      <c r="B5307" s="561" t="s">
        <v>5028</v>
      </c>
      <c r="C5307" s="561" t="s">
        <v>5029</v>
      </c>
      <c r="D5307" s="561" t="s">
        <v>5030</v>
      </c>
      <c r="E5307" s="562" t="s">
        <v>22</v>
      </c>
      <c r="F5307" s="561" t="s">
        <v>22</v>
      </c>
      <c r="G5307" s="561" t="s">
        <v>32935</v>
      </c>
      <c r="H5307" s="561" t="s">
        <v>32936</v>
      </c>
      <c r="I5307" s="561" t="s">
        <v>25535</v>
      </c>
      <c r="J5307" s="561" t="s">
        <v>24</v>
      </c>
      <c r="K5307" s="562" t="s">
        <v>3612</v>
      </c>
      <c r="L5307" s="561" t="s">
        <v>25</v>
      </c>
    </row>
    <row r="5308" spans="1:12" x14ac:dyDescent="0.25">
      <c r="A5308" s="561" t="s">
        <v>5027</v>
      </c>
      <c r="B5308" s="561" t="s">
        <v>5028</v>
      </c>
      <c r="C5308" s="561" t="s">
        <v>5178</v>
      </c>
      <c r="D5308" s="561" t="s">
        <v>5179</v>
      </c>
      <c r="E5308" s="562" t="s">
        <v>22</v>
      </c>
      <c r="F5308" s="561" t="s">
        <v>22</v>
      </c>
      <c r="G5308" s="561" t="s">
        <v>32937</v>
      </c>
      <c r="H5308" s="561" t="s">
        <v>32938</v>
      </c>
      <c r="I5308" s="561" t="s">
        <v>25535</v>
      </c>
      <c r="J5308" s="561" t="s">
        <v>326</v>
      </c>
      <c r="K5308" s="562" t="s">
        <v>7404</v>
      </c>
      <c r="L5308" s="561" t="s">
        <v>25</v>
      </c>
    </row>
    <row r="5309" spans="1:12" x14ac:dyDescent="0.25">
      <c r="A5309" s="561" t="s">
        <v>5027</v>
      </c>
      <c r="B5309" s="561" t="s">
        <v>5028</v>
      </c>
      <c r="C5309" s="561" t="s">
        <v>5178</v>
      </c>
      <c r="D5309" s="561" t="s">
        <v>5179</v>
      </c>
      <c r="E5309" s="562" t="s">
        <v>22</v>
      </c>
      <c r="F5309" s="561" t="s">
        <v>22</v>
      </c>
      <c r="G5309" s="561" t="s">
        <v>32939</v>
      </c>
      <c r="H5309" s="561" t="s">
        <v>32940</v>
      </c>
      <c r="I5309" s="561" t="s">
        <v>25535</v>
      </c>
      <c r="J5309" s="561" t="s">
        <v>326</v>
      </c>
      <c r="K5309" s="562" t="s">
        <v>165</v>
      </c>
      <c r="L5309" s="561" t="s">
        <v>25</v>
      </c>
    </row>
    <row r="5310" spans="1:12" x14ac:dyDescent="0.25">
      <c r="A5310" s="561" t="s">
        <v>5027</v>
      </c>
      <c r="B5310" s="561" t="s">
        <v>5028</v>
      </c>
      <c r="C5310" s="561" t="s">
        <v>5178</v>
      </c>
      <c r="D5310" s="561" t="s">
        <v>5179</v>
      </c>
      <c r="E5310" s="562" t="s">
        <v>22</v>
      </c>
      <c r="F5310" s="561" t="s">
        <v>22</v>
      </c>
      <c r="G5310" s="561" t="s">
        <v>32941</v>
      </c>
      <c r="H5310" s="561" t="s">
        <v>32942</v>
      </c>
      <c r="I5310" s="561" t="s">
        <v>25535</v>
      </c>
      <c r="J5310" s="561" t="s">
        <v>326</v>
      </c>
      <c r="K5310" s="562" t="s">
        <v>3784</v>
      </c>
      <c r="L5310" s="561" t="s">
        <v>25</v>
      </c>
    </row>
    <row r="5311" spans="1:12" x14ac:dyDescent="0.25">
      <c r="A5311" s="561" t="s">
        <v>5027</v>
      </c>
      <c r="B5311" s="561" t="s">
        <v>5028</v>
      </c>
      <c r="C5311" s="561" t="s">
        <v>5178</v>
      </c>
      <c r="D5311" s="561" t="s">
        <v>5179</v>
      </c>
      <c r="E5311" s="562" t="s">
        <v>22</v>
      </c>
      <c r="F5311" s="561" t="s">
        <v>22</v>
      </c>
      <c r="G5311" s="561" t="s">
        <v>32943</v>
      </c>
      <c r="H5311" s="561" t="s">
        <v>32944</v>
      </c>
      <c r="I5311" s="561" t="s">
        <v>25535</v>
      </c>
      <c r="J5311" s="561" t="s">
        <v>24</v>
      </c>
      <c r="K5311" s="562" t="s">
        <v>2715</v>
      </c>
      <c r="L5311" s="561" t="s">
        <v>25</v>
      </c>
    </row>
    <row r="5312" spans="1:12" x14ac:dyDescent="0.25">
      <c r="A5312" s="561" t="s">
        <v>5027</v>
      </c>
      <c r="B5312" s="561" t="s">
        <v>5028</v>
      </c>
      <c r="C5312" s="561" t="s">
        <v>5178</v>
      </c>
      <c r="D5312" s="561" t="s">
        <v>5179</v>
      </c>
      <c r="E5312" s="562" t="s">
        <v>22</v>
      </c>
      <c r="F5312" s="561" t="s">
        <v>22</v>
      </c>
      <c r="G5312" s="561" t="s">
        <v>32945</v>
      </c>
      <c r="H5312" s="561" t="s">
        <v>32946</v>
      </c>
      <c r="I5312" s="561" t="s">
        <v>25535</v>
      </c>
      <c r="J5312" s="561" t="s">
        <v>24</v>
      </c>
      <c r="K5312" s="562" t="s">
        <v>2365</v>
      </c>
      <c r="L5312" s="561" t="s">
        <v>25</v>
      </c>
    </row>
    <row r="5313" spans="1:12" x14ac:dyDescent="0.25">
      <c r="A5313" s="561" t="s">
        <v>5027</v>
      </c>
      <c r="B5313" s="561" t="s">
        <v>5028</v>
      </c>
      <c r="C5313" s="561" t="s">
        <v>5178</v>
      </c>
      <c r="D5313" s="561" t="s">
        <v>5179</v>
      </c>
      <c r="E5313" s="562" t="s">
        <v>22</v>
      </c>
      <c r="F5313" s="561" t="s">
        <v>22</v>
      </c>
      <c r="G5313" s="561">
        <v>90091</v>
      </c>
      <c r="H5313" s="561" t="s">
        <v>32947</v>
      </c>
      <c r="I5313" s="561" t="s">
        <v>25535</v>
      </c>
      <c r="J5313" s="561" t="s">
        <v>326</v>
      </c>
      <c r="K5313" s="562" t="s">
        <v>118</v>
      </c>
      <c r="L5313" s="561" t="s">
        <v>25</v>
      </c>
    </row>
    <row r="5314" spans="1:12" x14ac:dyDescent="0.25">
      <c r="A5314" s="561" t="s">
        <v>5027</v>
      </c>
      <c r="B5314" s="561" t="s">
        <v>5028</v>
      </c>
      <c r="C5314" s="561" t="s">
        <v>5178</v>
      </c>
      <c r="D5314" s="561" t="s">
        <v>5179</v>
      </c>
      <c r="E5314" s="562" t="s">
        <v>22</v>
      </c>
      <c r="F5314" s="561" t="s">
        <v>22</v>
      </c>
      <c r="G5314" s="561" t="s">
        <v>32948</v>
      </c>
      <c r="H5314" s="561" t="s">
        <v>32949</v>
      </c>
      <c r="I5314" s="561" t="s">
        <v>25535</v>
      </c>
      <c r="J5314" s="561" t="s">
        <v>326</v>
      </c>
      <c r="K5314" s="562" t="s">
        <v>7746</v>
      </c>
      <c r="L5314" s="561" t="s">
        <v>25</v>
      </c>
    </row>
    <row r="5315" spans="1:12" x14ac:dyDescent="0.25">
      <c r="A5315" s="561" t="s">
        <v>5027</v>
      </c>
      <c r="B5315" s="561" t="s">
        <v>5028</v>
      </c>
      <c r="C5315" s="561" t="s">
        <v>5178</v>
      </c>
      <c r="D5315" s="561" t="s">
        <v>5179</v>
      </c>
      <c r="E5315" s="562" t="s">
        <v>22</v>
      </c>
      <c r="F5315" s="561" t="s">
        <v>22</v>
      </c>
      <c r="G5315" s="561" t="s">
        <v>32950</v>
      </c>
      <c r="H5315" s="561" t="s">
        <v>32951</v>
      </c>
      <c r="I5315" s="561" t="s">
        <v>25535</v>
      </c>
      <c r="J5315" s="561" t="s">
        <v>326</v>
      </c>
      <c r="K5315" s="562" t="s">
        <v>7580</v>
      </c>
      <c r="L5315" s="561" t="s">
        <v>25</v>
      </c>
    </row>
    <row r="5316" spans="1:12" x14ac:dyDescent="0.25">
      <c r="A5316" s="561" t="s">
        <v>5027</v>
      </c>
      <c r="B5316" s="561" t="s">
        <v>5028</v>
      </c>
      <c r="C5316" s="561" t="s">
        <v>5178</v>
      </c>
      <c r="D5316" s="561" t="s">
        <v>5179</v>
      </c>
      <c r="E5316" s="562" t="s">
        <v>22</v>
      </c>
      <c r="F5316" s="561" t="s">
        <v>22</v>
      </c>
      <c r="G5316" s="561" t="s">
        <v>32952</v>
      </c>
      <c r="H5316" s="561" t="s">
        <v>32953</v>
      </c>
      <c r="I5316" s="561" t="s">
        <v>25535</v>
      </c>
      <c r="J5316" s="561" t="s">
        <v>24</v>
      </c>
      <c r="K5316" s="562" t="s">
        <v>3957</v>
      </c>
      <c r="L5316" s="561" t="s">
        <v>25</v>
      </c>
    </row>
    <row r="5317" spans="1:12" x14ac:dyDescent="0.25">
      <c r="A5317" s="561" t="s">
        <v>5027</v>
      </c>
      <c r="B5317" s="561" t="s">
        <v>5028</v>
      </c>
      <c r="C5317" s="561" t="s">
        <v>5178</v>
      </c>
      <c r="D5317" s="561" t="s">
        <v>5179</v>
      </c>
      <c r="E5317" s="562" t="s">
        <v>22</v>
      </c>
      <c r="F5317" s="561" t="s">
        <v>22</v>
      </c>
      <c r="G5317" s="561" t="s">
        <v>32954</v>
      </c>
      <c r="H5317" s="561" t="s">
        <v>32955</v>
      </c>
      <c r="I5317" s="561" t="s">
        <v>25535</v>
      </c>
      <c r="J5317" s="561" t="s">
        <v>24</v>
      </c>
      <c r="K5317" s="562" t="s">
        <v>2049</v>
      </c>
      <c r="L5317" s="561" t="s">
        <v>25</v>
      </c>
    </row>
    <row r="5318" spans="1:12" x14ac:dyDescent="0.25">
      <c r="A5318" s="561" t="s">
        <v>5027</v>
      </c>
      <c r="B5318" s="561" t="s">
        <v>5028</v>
      </c>
      <c r="C5318" s="561" t="s">
        <v>5178</v>
      </c>
      <c r="D5318" s="561" t="s">
        <v>5179</v>
      </c>
      <c r="E5318" s="562" t="s">
        <v>22</v>
      </c>
      <c r="F5318" s="561" t="s">
        <v>22</v>
      </c>
      <c r="G5318" s="561" t="s">
        <v>32956</v>
      </c>
      <c r="H5318" s="561" t="s">
        <v>32957</v>
      </c>
      <c r="I5318" s="561" t="s">
        <v>25535</v>
      </c>
      <c r="J5318" s="561" t="s">
        <v>24</v>
      </c>
      <c r="K5318" s="562" t="s">
        <v>3176</v>
      </c>
      <c r="L5318" s="561" t="s">
        <v>25</v>
      </c>
    </row>
    <row r="5319" spans="1:12" x14ac:dyDescent="0.25">
      <c r="A5319" s="561" t="s">
        <v>5027</v>
      </c>
      <c r="B5319" s="561" t="s">
        <v>5028</v>
      </c>
      <c r="C5319" s="561" t="s">
        <v>5178</v>
      </c>
      <c r="D5319" s="561" t="s">
        <v>5179</v>
      </c>
      <c r="E5319" s="562" t="s">
        <v>22</v>
      </c>
      <c r="F5319" s="561" t="s">
        <v>22</v>
      </c>
      <c r="G5319" s="561" t="s">
        <v>32958</v>
      </c>
      <c r="H5319" s="561" t="s">
        <v>32959</v>
      </c>
      <c r="I5319" s="561" t="s">
        <v>25535</v>
      </c>
      <c r="J5319" s="561" t="s">
        <v>24</v>
      </c>
      <c r="K5319" s="562" t="s">
        <v>31316</v>
      </c>
      <c r="L5319" s="561" t="s">
        <v>25</v>
      </c>
    </row>
    <row r="5320" spans="1:12" x14ac:dyDescent="0.25">
      <c r="A5320" s="561" t="s">
        <v>5027</v>
      </c>
      <c r="B5320" s="561" t="s">
        <v>5028</v>
      </c>
      <c r="C5320" s="561" t="s">
        <v>5178</v>
      </c>
      <c r="D5320" s="561" t="s">
        <v>5179</v>
      </c>
      <c r="E5320" s="562" t="s">
        <v>22</v>
      </c>
      <c r="F5320" s="561" t="s">
        <v>22</v>
      </c>
      <c r="G5320" s="561" t="s">
        <v>32960</v>
      </c>
      <c r="H5320" s="561" t="s">
        <v>32961</v>
      </c>
      <c r="I5320" s="561" t="s">
        <v>25535</v>
      </c>
      <c r="J5320" s="561" t="s">
        <v>24</v>
      </c>
      <c r="K5320" s="562" t="s">
        <v>2793</v>
      </c>
      <c r="L5320" s="561" t="s">
        <v>25</v>
      </c>
    </row>
    <row r="5321" spans="1:12" x14ac:dyDescent="0.25">
      <c r="A5321" s="561" t="s">
        <v>5027</v>
      </c>
      <c r="B5321" s="561" t="s">
        <v>5028</v>
      </c>
      <c r="C5321" s="561" t="s">
        <v>5178</v>
      </c>
      <c r="D5321" s="561" t="s">
        <v>5179</v>
      </c>
      <c r="E5321" s="562" t="s">
        <v>22</v>
      </c>
      <c r="F5321" s="561" t="s">
        <v>22</v>
      </c>
      <c r="G5321" s="561" t="s">
        <v>32962</v>
      </c>
      <c r="H5321" s="561" t="s">
        <v>32963</v>
      </c>
      <c r="I5321" s="561" t="s">
        <v>25535</v>
      </c>
      <c r="J5321" s="561" t="s">
        <v>24</v>
      </c>
      <c r="K5321" s="562" t="s">
        <v>3794</v>
      </c>
      <c r="L5321" s="561" t="s">
        <v>25</v>
      </c>
    </row>
    <row r="5322" spans="1:12" x14ac:dyDescent="0.25">
      <c r="A5322" s="561" t="s">
        <v>5027</v>
      </c>
      <c r="B5322" s="561" t="s">
        <v>5028</v>
      </c>
      <c r="C5322" s="561" t="s">
        <v>5178</v>
      </c>
      <c r="D5322" s="561" t="s">
        <v>5179</v>
      </c>
      <c r="E5322" s="562" t="s">
        <v>22</v>
      </c>
      <c r="F5322" s="561" t="s">
        <v>22</v>
      </c>
      <c r="G5322" s="561" t="s">
        <v>32964</v>
      </c>
      <c r="H5322" s="561" t="s">
        <v>32965</v>
      </c>
      <c r="I5322" s="561" t="s">
        <v>25535</v>
      </c>
      <c r="J5322" s="561" t="s">
        <v>24</v>
      </c>
      <c r="K5322" s="562" t="s">
        <v>5074</v>
      </c>
      <c r="L5322" s="561" t="s">
        <v>25</v>
      </c>
    </row>
    <row r="5323" spans="1:12" x14ac:dyDescent="0.25">
      <c r="A5323" s="561" t="s">
        <v>5027</v>
      </c>
      <c r="B5323" s="561" t="s">
        <v>5028</v>
      </c>
      <c r="C5323" s="561" t="s">
        <v>5178</v>
      </c>
      <c r="D5323" s="561" t="s">
        <v>5179</v>
      </c>
      <c r="E5323" s="562" t="s">
        <v>22</v>
      </c>
      <c r="F5323" s="561" t="s">
        <v>22</v>
      </c>
      <c r="G5323" s="561" t="s">
        <v>32966</v>
      </c>
      <c r="H5323" s="561" t="s">
        <v>32967</v>
      </c>
      <c r="I5323" s="561" t="s">
        <v>25535</v>
      </c>
      <c r="J5323" s="561" t="s">
        <v>24</v>
      </c>
      <c r="K5323" s="562" t="s">
        <v>7457</v>
      </c>
      <c r="L5323" s="561" t="s">
        <v>25</v>
      </c>
    </row>
    <row r="5324" spans="1:12" x14ac:dyDescent="0.25">
      <c r="A5324" s="561" t="s">
        <v>5027</v>
      </c>
      <c r="B5324" s="561" t="s">
        <v>5028</v>
      </c>
      <c r="C5324" s="561" t="s">
        <v>5178</v>
      </c>
      <c r="D5324" s="561" t="s">
        <v>5179</v>
      </c>
      <c r="E5324" s="562" t="s">
        <v>22</v>
      </c>
      <c r="F5324" s="561" t="s">
        <v>22</v>
      </c>
      <c r="G5324" s="561" t="s">
        <v>32968</v>
      </c>
      <c r="H5324" s="561" t="s">
        <v>32969</v>
      </c>
      <c r="I5324" s="561" t="s">
        <v>25535</v>
      </c>
      <c r="J5324" s="561" t="s">
        <v>24</v>
      </c>
      <c r="K5324" s="562" t="s">
        <v>789</v>
      </c>
      <c r="L5324" s="561" t="s">
        <v>25</v>
      </c>
    </row>
    <row r="5325" spans="1:12" x14ac:dyDescent="0.25">
      <c r="A5325" s="561" t="s">
        <v>5027</v>
      </c>
      <c r="B5325" s="561" t="s">
        <v>5028</v>
      </c>
      <c r="C5325" s="561" t="s">
        <v>5178</v>
      </c>
      <c r="D5325" s="561" t="s">
        <v>5179</v>
      </c>
      <c r="E5325" s="562" t="s">
        <v>22</v>
      </c>
      <c r="F5325" s="561" t="s">
        <v>22</v>
      </c>
      <c r="G5325" s="561" t="s">
        <v>32970</v>
      </c>
      <c r="H5325" s="561" t="s">
        <v>32971</v>
      </c>
      <c r="I5325" s="561" t="s">
        <v>25535</v>
      </c>
      <c r="J5325" s="561" t="s">
        <v>24</v>
      </c>
      <c r="K5325" s="562" t="s">
        <v>7848</v>
      </c>
      <c r="L5325" s="561" t="s">
        <v>25</v>
      </c>
    </row>
    <row r="5326" spans="1:12" x14ac:dyDescent="0.25">
      <c r="A5326" s="561" t="s">
        <v>5027</v>
      </c>
      <c r="B5326" s="561" t="s">
        <v>5028</v>
      </c>
      <c r="C5326" s="561" t="s">
        <v>5178</v>
      </c>
      <c r="D5326" s="561" t="s">
        <v>5179</v>
      </c>
      <c r="E5326" s="562" t="s">
        <v>22</v>
      </c>
      <c r="F5326" s="561" t="s">
        <v>22</v>
      </c>
      <c r="G5326" s="561" t="s">
        <v>32972</v>
      </c>
      <c r="H5326" s="561" t="s">
        <v>32973</v>
      </c>
      <c r="I5326" s="561" t="s">
        <v>25535</v>
      </c>
      <c r="J5326" s="561" t="s">
        <v>326</v>
      </c>
      <c r="K5326" s="562" t="s">
        <v>32974</v>
      </c>
      <c r="L5326" s="561" t="s">
        <v>25</v>
      </c>
    </row>
    <row r="5327" spans="1:12" x14ac:dyDescent="0.25">
      <c r="A5327" s="561" t="s">
        <v>5027</v>
      </c>
      <c r="B5327" s="561" t="s">
        <v>5028</v>
      </c>
      <c r="C5327" s="561" t="s">
        <v>5178</v>
      </c>
      <c r="D5327" s="561" t="s">
        <v>5179</v>
      </c>
      <c r="E5327" s="562" t="s">
        <v>22</v>
      </c>
      <c r="F5327" s="561" t="s">
        <v>22</v>
      </c>
      <c r="G5327" s="561" t="s">
        <v>32975</v>
      </c>
      <c r="H5327" s="561" t="s">
        <v>32976</v>
      </c>
      <c r="I5327" s="561" t="s">
        <v>25535</v>
      </c>
      <c r="J5327" s="561" t="s">
        <v>326</v>
      </c>
      <c r="K5327" s="562" t="s">
        <v>8089</v>
      </c>
      <c r="L5327" s="561" t="s">
        <v>25</v>
      </c>
    </row>
    <row r="5328" spans="1:12" x14ac:dyDescent="0.25">
      <c r="A5328" s="561" t="s">
        <v>5027</v>
      </c>
      <c r="B5328" s="561" t="s">
        <v>5028</v>
      </c>
      <c r="C5328" s="561" t="s">
        <v>5178</v>
      </c>
      <c r="D5328" s="561" t="s">
        <v>5179</v>
      </c>
      <c r="E5328" s="562" t="s">
        <v>22</v>
      </c>
      <c r="F5328" s="561" t="s">
        <v>22</v>
      </c>
      <c r="G5328" s="561" t="s">
        <v>32977</v>
      </c>
      <c r="H5328" s="561" t="s">
        <v>32978</v>
      </c>
      <c r="I5328" s="561" t="s">
        <v>25535</v>
      </c>
      <c r="J5328" s="561" t="s">
        <v>326</v>
      </c>
      <c r="K5328" s="562" t="s">
        <v>2771</v>
      </c>
      <c r="L5328" s="561" t="s">
        <v>25</v>
      </c>
    </row>
    <row r="5329" spans="1:12" x14ac:dyDescent="0.25">
      <c r="A5329" s="561" t="s">
        <v>5027</v>
      </c>
      <c r="B5329" s="561" t="s">
        <v>5028</v>
      </c>
      <c r="C5329" s="561" t="s">
        <v>5178</v>
      </c>
      <c r="D5329" s="561" t="s">
        <v>5179</v>
      </c>
      <c r="E5329" s="562" t="s">
        <v>22</v>
      </c>
      <c r="F5329" s="561" t="s">
        <v>22</v>
      </c>
      <c r="G5329" s="561" t="s">
        <v>32979</v>
      </c>
      <c r="H5329" s="561" t="s">
        <v>32980</v>
      </c>
      <c r="I5329" s="561" t="s">
        <v>25535</v>
      </c>
      <c r="J5329" s="561" t="s">
        <v>24</v>
      </c>
      <c r="K5329" s="562" t="s">
        <v>7822</v>
      </c>
      <c r="L5329" s="561" t="s">
        <v>25</v>
      </c>
    </row>
    <row r="5330" spans="1:12" x14ac:dyDescent="0.25">
      <c r="A5330" s="561" t="s">
        <v>5027</v>
      </c>
      <c r="B5330" s="561" t="s">
        <v>5028</v>
      </c>
      <c r="C5330" s="561" t="s">
        <v>5178</v>
      </c>
      <c r="D5330" s="561" t="s">
        <v>5179</v>
      </c>
      <c r="E5330" s="562" t="s">
        <v>22</v>
      </c>
      <c r="F5330" s="561" t="s">
        <v>22</v>
      </c>
      <c r="G5330" s="561" t="s">
        <v>32981</v>
      </c>
      <c r="H5330" s="561" t="s">
        <v>32982</v>
      </c>
      <c r="I5330" s="561" t="s">
        <v>25535</v>
      </c>
      <c r="J5330" s="561" t="s">
        <v>326</v>
      </c>
      <c r="K5330" s="562" t="s">
        <v>4326</v>
      </c>
      <c r="L5330" s="561" t="s">
        <v>25</v>
      </c>
    </row>
    <row r="5331" spans="1:12" x14ac:dyDescent="0.25">
      <c r="A5331" s="561" t="s">
        <v>5027</v>
      </c>
      <c r="B5331" s="561" t="s">
        <v>5028</v>
      </c>
      <c r="C5331" s="561" t="s">
        <v>5178</v>
      </c>
      <c r="D5331" s="561" t="s">
        <v>5179</v>
      </c>
      <c r="E5331" s="562" t="s">
        <v>22</v>
      </c>
      <c r="F5331" s="561" t="s">
        <v>22</v>
      </c>
      <c r="G5331" s="561" t="s">
        <v>32983</v>
      </c>
      <c r="H5331" s="561" t="s">
        <v>32984</v>
      </c>
      <c r="I5331" s="561" t="s">
        <v>25535</v>
      </c>
      <c r="J5331" s="561" t="s">
        <v>326</v>
      </c>
      <c r="K5331" s="562" t="s">
        <v>117</v>
      </c>
      <c r="L5331" s="561" t="s">
        <v>25</v>
      </c>
    </row>
    <row r="5332" spans="1:12" x14ac:dyDescent="0.25">
      <c r="A5332" s="561" t="s">
        <v>5027</v>
      </c>
      <c r="B5332" s="561" t="s">
        <v>5028</v>
      </c>
      <c r="C5332" s="561" t="s">
        <v>5178</v>
      </c>
      <c r="D5332" s="561" t="s">
        <v>5179</v>
      </c>
      <c r="E5332" s="562" t="s">
        <v>22</v>
      </c>
      <c r="F5332" s="561" t="s">
        <v>22</v>
      </c>
      <c r="G5332" s="561" t="s">
        <v>32985</v>
      </c>
      <c r="H5332" s="561" t="s">
        <v>32986</v>
      </c>
      <c r="I5332" s="561" t="s">
        <v>25535</v>
      </c>
      <c r="J5332" s="561" t="s">
        <v>24</v>
      </c>
      <c r="K5332" s="562" t="s">
        <v>7520</v>
      </c>
      <c r="L5332" s="561" t="s">
        <v>25</v>
      </c>
    </row>
    <row r="5333" spans="1:12" x14ac:dyDescent="0.25">
      <c r="A5333" s="561" t="s">
        <v>5027</v>
      </c>
      <c r="B5333" s="561" t="s">
        <v>5028</v>
      </c>
      <c r="C5333" s="561" t="s">
        <v>5178</v>
      </c>
      <c r="D5333" s="561" t="s">
        <v>5179</v>
      </c>
      <c r="E5333" s="562" t="s">
        <v>22</v>
      </c>
      <c r="F5333" s="561" t="s">
        <v>22</v>
      </c>
      <c r="G5333" s="561" t="s">
        <v>32987</v>
      </c>
      <c r="H5333" s="561" t="s">
        <v>32988</v>
      </c>
      <c r="I5333" s="561" t="s">
        <v>25535</v>
      </c>
      <c r="J5333" s="561" t="s">
        <v>326</v>
      </c>
      <c r="K5333" s="562" t="s">
        <v>7087</v>
      </c>
      <c r="L5333" s="561" t="s">
        <v>25</v>
      </c>
    </row>
    <row r="5334" spans="1:12" x14ac:dyDescent="0.25">
      <c r="A5334" s="561" t="s">
        <v>5027</v>
      </c>
      <c r="B5334" s="561" t="s">
        <v>5028</v>
      </c>
      <c r="C5334" s="561" t="s">
        <v>5178</v>
      </c>
      <c r="D5334" s="561" t="s">
        <v>5179</v>
      </c>
      <c r="E5334" s="562" t="s">
        <v>22</v>
      </c>
      <c r="F5334" s="561" t="s">
        <v>22</v>
      </c>
      <c r="G5334" s="561" t="s">
        <v>32989</v>
      </c>
      <c r="H5334" s="561" t="s">
        <v>32990</v>
      </c>
      <c r="I5334" s="561" t="s">
        <v>25535</v>
      </c>
      <c r="J5334" s="561" t="s">
        <v>326</v>
      </c>
      <c r="K5334" s="562" t="s">
        <v>5129</v>
      </c>
      <c r="L5334" s="561" t="s">
        <v>25</v>
      </c>
    </row>
    <row r="5335" spans="1:12" x14ac:dyDescent="0.25">
      <c r="A5335" s="561" t="s">
        <v>5027</v>
      </c>
      <c r="B5335" s="561" t="s">
        <v>5028</v>
      </c>
      <c r="C5335" s="561" t="s">
        <v>5178</v>
      </c>
      <c r="D5335" s="561" t="s">
        <v>5179</v>
      </c>
      <c r="E5335" s="562" t="s">
        <v>22</v>
      </c>
      <c r="F5335" s="561" t="s">
        <v>22</v>
      </c>
      <c r="G5335" s="561" t="s">
        <v>32991</v>
      </c>
      <c r="H5335" s="561" t="s">
        <v>32992</v>
      </c>
      <c r="I5335" s="561" t="s">
        <v>25535</v>
      </c>
      <c r="J5335" s="561" t="s">
        <v>326</v>
      </c>
      <c r="K5335" s="562" t="s">
        <v>4782</v>
      </c>
      <c r="L5335" s="561" t="s">
        <v>25</v>
      </c>
    </row>
    <row r="5336" spans="1:12" x14ac:dyDescent="0.25">
      <c r="A5336" s="561" t="s">
        <v>5027</v>
      </c>
      <c r="B5336" s="561" t="s">
        <v>5028</v>
      </c>
      <c r="C5336" s="561" t="s">
        <v>5178</v>
      </c>
      <c r="D5336" s="561" t="s">
        <v>5179</v>
      </c>
      <c r="E5336" s="562" t="s">
        <v>22</v>
      </c>
      <c r="F5336" s="561" t="s">
        <v>22</v>
      </c>
      <c r="G5336" s="561" t="s">
        <v>32993</v>
      </c>
      <c r="H5336" s="561" t="s">
        <v>32994</v>
      </c>
      <c r="I5336" s="561" t="s">
        <v>25535</v>
      </c>
      <c r="J5336" s="561" t="s">
        <v>326</v>
      </c>
      <c r="K5336" s="562" t="s">
        <v>3557</v>
      </c>
      <c r="L5336" s="561" t="s">
        <v>25</v>
      </c>
    </row>
    <row r="5337" spans="1:12" x14ac:dyDescent="0.25">
      <c r="A5337" s="561" t="s">
        <v>5027</v>
      </c>
      <c r="B5337" s="561" t="s">
        <v>5028</v>
      </c>
      <c r="C5337" s="561" t="s">
        <v>5178</v>
      </c>
      <c r="D5337" s="561" t="s">
        <v>5179</v>
      </c>
      <c r="E5337" s="562" t="s">
        <v>22</v>
      </c>
      <c r="F5337" s="561" t="s">
        <v>22</v>
      </c>
      <c r="G5337" s="561" t="s">
        <v>32995</v>
      </c>
      <c r="H5337" s="561" t="s">
        <v>32996</v>
      </c>
      <c r="I5337" s="561" t="s">
        <v>25535</v>
      </c>
      <c r="J5337" s="561" t="s">
        <v>326</v>
      </c>
      <c r="K5337" s="562" t="s">
        <v>8192</v>
      </c>
      <c r="L5337" s="561" t="s">
        <v>25</v>
      </c>
    </row>
    <row r="5338" spans="1:12" x14ac:dyDescent="0.25">
      <c r="A5338" s="561" t="s">
        <v>5027</v>
      </c>
      <c r="B5338" s="561" t="s">
        <v>5028</v>
      </c>
      <c r="C5338" s="561" t="s">
        <v>5178</v>
      </c>
      <c r="D5338" s="561" t="s">
        <v>5179</v>
      </c>
      <c r="E5338" s="562" t="s">
        <v>22</v>
      </c>
      <c r="F5338" s="561" t="s">
        <v>22</v>
      </c>
      <c r="G5338" s="561" t="s">
        <v>32997</v>
      </c>
      <c r="H5338" s="561" t="s">
        <v>32998</v>
      </c>
      <c r="I5338" s="561" t="s">
        <v>25535</v>
      </c>
      <c r="J5338" s="561" t="s">
        <v>24</v>
      </c>
      <c r="K5338" s="562" t="s">
        <v>7646</v>
      </c>
      <c r="L5338" s="561" t="s">
        <v>25</v>
      </c>
    </row>
    <row r="5339" spans="1:12" x14ac:dyDescent="0.25">
      <c r="A5339" s="561" t="s">
        <v>5027</v>
      </c>
      <c r="B5339" s="561" t="s">
        <v>5028</v>
      </c>
      <c r="C5339" s="561" t="s">
        <v>5178</v>
      </c>
      <c r="D5339" s="561" t="s">
        <v>5179</v>
      </c>
      <c r="E5339" s="562" t="s">
        <v>22</v>
      </c>
      <c r="F5339" s="561" t="s">
        <v>22</v>
      </c>
      <c r="G5339" s="561" t="s">
        <v>32999</v>
      </c>
      <c r="H5339" s="561" t="s">
        <v>33000</v>
      </c>
      <c r="I5339" s="561" t="s">
        <v>25535</v>
      </c>
      <c r="J5339" s="561" t="s">
        <v>24</v>
      </c>
      <c r="K5339" s="562" t="s">
        <v>7751</v>
      </c>
      <c r="L5339" s="561" t="s">
        <v>25</v>
      </c>
    </row>
    <row r="5340" spans="1:12" x14ac:dyDescent="0.25">
      <c r="A5340" s="561" t="s">
        <v>5027</v>
      </c>
      <c r="B5340" s="561" t="s">
        <v>5028</v>
      </c>
      <c r="C5340" s="561" t="s">
        <v>5178</v>
      </c>
      <c r="D5340" s="561" t="s">
        <v>5179</v>
      </c>
      <c r="E5340" s="562" t="s">
        <v>22</v>
      </c>
      <c r="F5340" s="561" t="s">
        <v>22</v>
      </c>
      <c r="G5340" s="561" t="s">
        <v>33001</v>
      </c>
      <c r="H5340" s="561" t="s">
        <v>33002</v>
      </c>
      <c r="I5340" s="561" t="s">
        <v>25535</v>
      </c>
      <c r="J5340" s="561" t="s">
        <v>24</v>
      </c>
      <c r="K5340" s="562" t="s">
        <v>7597</v>
      </c>
      <c r="L5340" s="561" t="s">
        <v>25</v>
      </c>
    </row>
    <row r="5341" spans="1:12" x14ac:dyDescent="0.25">
      <c r="A5341" s="561" t="s">
        <v>5027</v>
      </c>
      <c r="B5341" s="561" t="s">
        <v>5028</v>
      </c>
      <c r="C5341" s="561" t="s">
        <v>5178</v>
      </c>
      <c r="D5341" s="561" t="s">
        <v>5179</v>
      </c>
      <c r="E5341" s="562" t="s">
        <v>22</v>
      </c>
      <c r="F5341" s="561" t="s">
        <v>22</v>
      </c>
      <c r="G5341" s="561" t="s">
        <v>33003</v>
      </c>
      <c r="H5341" s="561" t="s">
        <v>33004</v>
      </c>
      <c r="I5341" s="561" t="s">
        <v>25535</v>
      </c>
      <c r="J5341" s="561" t="s">
        <v>326</v>
      </c>
      <c r="K5341" s="562" t="s">
        <v>120</v>
      </c>
      <c r="L5341" s="561" t="s">
        <v>25</v>
      </c>
    </row>
    <row r="5342" spans="1:12" x14ac:dyDescent="0.25">
      <c r="A5342" s="561" t="s">
        <v>5027</v>
      </c>
      <c r="B5342" s="561" t="s">
        <v>5028</v>
      </c>
      <c r="C5342" s="561" t="s">
        <v>5178</v>
      </c>
      <c r="D5342" s="561" t="s">
        <v>5179</v>
      </c>
      <c r="E5342" s="562" t="s">
        <v>22</v>
      </c>
      <c r="F5342" s="561" t="s">
        <v>22</v>
      </c>
      <c r="G5342" s="561" t="s">
        <v>33005</v>
      </c>
      <c r="H5342" s="561" t="s">
        <v>33006</v>
      </c>
      <c r="I5342" s="561" t="s">
        <v>25535</v>
      </c>
      <c r="J5342" s="561" t="s">
        <v>326</v>
      </c>
      <c r="K5342" s="562" t="s">
        <v>6179</v>
      </c>
      <c r="L5342" s="561" t="s">
        <v>25</v>
      </c>
    </row>
    <row r="5343" spans="1:12" x14ac:dyDescent="0.25">
      <c r="A5343" s="561" t="s">
        <v>5027</v>
      </c>
      <c r="B5343" s="561" t="s">
        <v>5028</v>
      </c>
      <c r="C5343" s="561" t="s">
        <v>5178</v>
      </c>
      <c r="D5343" s="561" t="s">
        <v>5179</v>
      </c>
      <c r="E5343" s="562" t="s">
        <v>22</v>
      </c>
      <c r="F5343" s="561" t="s">
        <v>22</v>
      </c>
      <c r="G5343" s="561" t="s">
        <v>33007</v>
      </c>
      <c r="H5343" s="561" t="s">
        <v>33008</v>
      </c>
      <c r="I5343" s="561" t="s">
        <v>25535</v>
      </c>
      <c r="J5343" s="561" t="s">
        <v>326</v>
      </c>
      <c r="K5343" s="562" t="s">
        <v>5757</v>
      </c>
      <c r="L5343" s="561" t="s">
        <v>25</v>
      </c>
    </row>
    <row r="5344" spans="1:12" x14ac:dyDescent="0.25">
      <c r="A5344" s="561" t="s">
        <v>5027</v>
      </c>
      <c r="B5344" s="561" t="s">
        <v>5028</v>
      </c>
      <c r="C5344" s="561" t="s">
        <v>5178</v>
      </c>
      <c r="D5344" s="561" t="s">
        <v>5179</v>
      </c>
      <c r="E5344" s="562" t="s">
        <v>22</v>
      </c>
      <c r="F5344" s="561" t="s">
        <v>22</v>
      </c>
      <c r="G5344" s="561" t="s">
        <v>33009</v>
      </c>
      <c r="H5344" s="561" t="s">
        <v>33010</v>
      </c>
      <c r="I5344" s="561" t="s">
        <v>25535</v>
      </c>
      <c r="J5344" s="561" t="s">
        <v>326</v>
      </c>
      <c r="K5344" s="562" t="s">
        <v>7413</v>
      </c>
      <c r="L5344" s="561" t="s">
        <v>25</v>
      </c>
    </row>
    <row r="5345" spans="1:12" x14ac:dyDescent="0.25">
      <c r="A5345" s="561" t="s">
        <v>5027</v>
      </c>
      <c r="B5345" s="561" t="s">
        <v>5028</v>
      </c>
      <c r="C5345" s="561" t="s">
        <v>5178</v>
      </c>
      <c r="D5345" s="561" t="s">
        <v>5179</v>
      </c>
      <c r="E5345" s="562" t="s">
        <v>22</v>
      </c>
      <c r="F5345" s="561" t="s">
        <v>22</v>
      </c>
      <c r="G5345" s="561" t="s">
        <v>33011</v>
      </c>
      <c r="H5345" s="561" t="s">
        <v>33012</v>
      </c>
      <c r="I5345" s="561" t="s">
        <v>25535</v>
      </c>
      <c r="J5345" s="561" t="s">
        <v>326</v>
      </c>
      <c r="K5345" s="562" t="s">
        <v>7522</v>
      </c>
      <c r="L5345" s="561" t="s">
        <v>25</v>
      </c>
    </row>
    <row r="5346" spans="1:12" x14ac:dyDescent="0.25">
      <c r="A5346" s="561" t="s">
        <v>5027</v>
      </c>
      <c r="B5346" s="561" t="s">
        <v>5028</v>
      </c>
      <c r="C5346" s="561" t="s">
        <v>5178</v>
      </c>
      <c r="D5346" s="561" t="s">
        <v>5179</v>
      </c>
      <c r="E5346" s="562" t="s">
        <v>22</v>
      </c>
      <c r="F5346" s="561" t="s">
        <v>22</v>
      </c>
      <c r="G5346" s="561" t="s">
        <v>33013</v>
      </c>
      <c r="H5346" s="561" t="s">
        <v>33014</v>
      </c>
      <c r="I5346" s="561" t="s">
        <v>25535</v>
      </c>
      <c r="J5346" s="561" t="s">
        <v>24</v>
      </c>
      <c r="K5346" s="562" t="s">
        <v>24682</v>
      </c>
      <c r="L5346" s="561" t="s">
        <v>25</v>
      </c>
    </row>
    <row r="5347" spans="1:12" x14ac:dyDescent="0.25">
      <c r="A5347" s="561" t="s">
        <v>5027</v>
      </c>
      <c r="B5347" s="561" t="s">
        <v>5028</v>
      </c>
      <c r="C5347" s="561" t="s">
        <v>5178</v>
      </c>
      <c r="D5347" s="561" t="s">
        <v>5179</v>
      </c>
      <c r="E5347" s="562" t="s">
        <v>22</v>
      </c>
      <c r="F5347" s="561" t="s">
        <v>22</v>
      </c>
      <c r="G5347" s="561" t="s">
        <v>33015</v>
      </c>
      <c r="H5347" s="561" t="s">
        <v>33016</v>
      </c>
      <c r="I5347" s="561" t="s">
        <v>25535</v>
      </c>
      <c r="J5347" s="561" t="s">
        <v>24</v>
      </c>
      <c r="K5347" s="562" t="s">
        <v>5185</v>
      </c>
      <c r="L5347" s="561" t="s">
        <v>25</v>
      </c>
    </row>
    <row r="5348" spans="1:12" x14ac:dyDescent="0.25">
      <c r="A5348" s="561" t="s">
        <v>5027</v>
      </c>
      <c r="B5348" s="561" t="s">
        <v>5028</v>
      </c>
      <c r="C5348" s="561" t="s">
        <v>5178</v>
      </c>
      <c r="D5348" s="561" t="s">
        <v>5179</v>
      </c>
      <c r="E5348" s="562" t="s">
        <v>22</v>
      </c>
      <c r="F5348" s="561" t="s">
        <v>22</v>
      </c>
      <c r="G5348" s="561" t="s">
        <v>33017</v>
      </c>
      <c r="H5348" s="561" t="s">
        <v>33018</v>
      </c>
      <c r="I5348" s="561" t="s">
        <v>25535</v>
      </c>
      <c r="J5348" s="561" t="s">
        <v>24</v>
      </c>
      <c r="K5348" s="562" t="s">
        <v>7658</v>
      </c>
      <c r="L5348" s="561" t="s">
        <v>25</v>
      </c>
    </row>
    <row r="5349" spans="1:12" x14ac:dyDescent="0.25">
      <c r="A5349" s="561" t="s">
        <v>5027</v>
      </c>
      <c r="B5349" s="561" t="s">
        <v>5028</v>
      </c>
      <c r="C5349" s="561" t="s">
        <v>5178</v>
      </c>
      <c r="D5349" s="561" t="s">
        <v>5179</v>
      </c>
      <c r="E5349" s="562" t="s">
        <v>22</v>
      </c>
      <c r="F5349" s="561" t="s">
        <v>22</v>
      </c>
      <c r="G5349" s="561" t="s">
        <v>33019</v>
      </c>
      <c r="H5349" s="561" t="s">
        <v>33020</v>
      </c>
      <c r="I5349" s="561" t="s">
        <v>25535</v>
      </c>
      <c r="J5349" s="561" t="s">
        <v>24</v>
      </c>
      <c r="K5349" s="562" t="s">
        <v>184</v>
      </c>
      <c r="L5349" s="561" t="s">
        <v>25</v>
      </c>
    </row>
    <row r="5350" spans="1:12" x14ac:dyDescent="0.25">
      <c r="A5350" s="561" t="s">
        <v>5027</v>
      </c>
      <c r="B5350" s="561" t="s">
        <v>5028</v>
      </c>
      <c r="C5350" s="561" t="s">
        <v>5178</v>
      </c>
      <c r="D5350" s="561" t="s">
        <v>5179</v>
      </c>
      <c r="E5350" s="562" t="s">
        <v>22</v>
      </c>
      <c r="F5350" s="561" t="s">
        <v>22</v>
      </c>
      <c r="G5350" s="561" t="s">
        <v>33021</v>
      </c>
      <c r="H5350" s="561" t="s">
        <v>33022</v>
      </c>
      <c r="I5350" s="561" t="s">
        <v>25535</v>
      </c>
      <c r="J5350" s="561" t="s">
        <v>24</v>
      </c>
      <c r="K5350" s="562" t="s">
        <v>7736</v>
      </c>
      <c r="L5350" s="561" t="s">
        <v>25</v>
      </c>
    </row>
    <row r="5351" spans="1:12" x14ac:dyDescent="0.25">
      <c r="A5351" s="561" t="s">
        <v>5027</v>
      </c>
      <c r="B5351" s="561" t="s">
        <v>5028</v>
      </c>
      <c r="C5351" s="561" t="s">
        <v>5178</v>
      </c>
      <c r="D5351" s="561" t="s">
        <v>5179</v>
      </c>
      <c r="E5351" s="562" t="s">
        <v>22</v>
      </c>
      <c r="F5351" s="561" t="s">
        <v>22</v>
      </c>
      <c r="G5351" s="561" t="s">
        <v>33023</v>
      </c>
      <c r="H5351" s="561" t="s">
        <v>33024</v>
      </c>
      <c r="I5351" s="561" t="s">
        <v>25535</v>
      </c>
      <c r="J5351" s="561" t="s">
        <v>24</v>
      </c>
      <c r="K5351" s="562" t="s">
        <v>5145</v>
      </c>
      <c r="L5351" s="561" t="s">
        <v>25</v>
      </c>
    </row>
    <row r="5352" spans="1:12" x14ac:dyDescent="0.25">
      <c r="A5352" s="561" t="s">
        <v>5027</v>
      </c>
      <c r="B5352" s="561" t="s">
        <v>5028</v>
      </c>
      <c r="C5352" s="561" t="s">
        <v>5178</v>
      </c>
      <c r="D5352" s="561" t="s">
        <v>5179</v>
      </c>
      <c r="E5352" s="562" t="s">
        <v>22</v>
      </c>
      <c r="F5352" s="561" t="s">
        <v>22</v>
      </c>
      <c r="G5352" s="561" t="s">
        <v>33025</v>
      </c>
      <c r="H5352" s="561" t="s">
        <v>33026</v>
      </c>
      <c r="I5352" s="561" t="s">
        <v>25535</v>
      </c>
      <c r="J5352" s="561" t="s">
        <v>24</v>
      </c>
      <c r="K5352" s="562" t="s">
        <v>5556</v>
      </c>
      <c r="L5352" s="561" t="s">
        <v>25</v>
      </c>
    </row>
    <row r="5353" spans="1:12" x14ac:dyDescent="0.25">
      <c r="A5353" s="561" t="s">
        <v>5027</v>
      </c>
      <c r="B5353" s="561" t="s">
        <v>5028</v>
      </c>
      <c r="C5353" s="561" t="s">
        <v>5178</v>
      </c>
      <c r="D5353" s="561" t="s">
        <v>5179</v>
      </c>
      <c r="E5353" s="562" t="s">
        <v>22</v>
      </c>
      <c r="F5353" s="561" t="s">
        <v>22</v>
      </c>
      <c r="G5353" s="561" t="s">
        <v>33027</v>
      </c>
      <c r="H5353" s="561" t="s">
        <v>33028</v>
      </c>
      <c r="I5353" s="561" t="s">
        <v>25535</v>
      </c>
      <c r="J5353" s="561" t="s">
        <v>24</v>
      </c>
      <c r="K5353" s="562" t="s">
        <v>2715</v>
      </c>
      <c r="L5353" s="561" t="s">
        <v>25</v>
      </c>
    </row>
    <row r="5354" spans="1:12" x14ac:dyDescent="0.25">
      <c r="A5354" s="561" t="s">
        <v>5027</v>
      </c>
      <c r="B5354" s="561" t="s">
        <v>5028</v>
      </c>
      <c r="C5354" s="561" t="s">
        <v>5178</v>
      </c>
      <c r="D5354" s="561" t="s">
        <v>5179</v>
      </c>
      <c r="E5354" s="562" t="s">
        <v>22</v>
      </c>
      <c r="F5354" s="561" t="s">
        <v>22</v>
      </c>
      <c r="G5354" s="561" t="s">
        <v>33029</v>
      </c>
      <c r="H5354" s="561" t="s">
        <v>33030</v>
      </c>
      <c r="I5354" s="561" t="s">
        <v>25535</v>
      </c>
      <c r="J5354" s="561" t="s">
        <v>24</v>
      </c>
      <c r="K5354" s="562" t="s">
        <v>3782</v>
      </c>
      <c r="L5354" s="561" t="s">
        <v>25</v>
      </c>
    </row>
    <row r="5355" spans="1:12" x14ac:dyDescent="0.25">
      <c r="A5355" s="561" t="s">
        <v>5027</v>
      </c>
      <c r="B5355" s="561" t="s">
        <v>5028</v>
      </c>
      <c r="C5355" s="561" t="s">
        <v>5178</v>
      </c>
      <c r="D5355" s="561" t="s">
        <v>5179</v>
      </c>
      <c r="E5355" s="562" t="s">
        <v>22</v>
      </c>
      <c r="F5355" s="561" t="s">
        <v>22</v>
      </c>
      <c r="G5355" s="561" t="s">
        <v>33031</v>
      </c>
      <c r="H5355" s="561" t="s">
        <v>33032</v>
      </c>
      <c r="I5355" s="561" t="s">
        <v>25535</v>
      </c>
      <c r="J5355" s="561" t="s">
        <v>24</v>
      </c>
      <c r="K5355" s="562" t="s">
        <v>33033</v>
      </c>
      <c r="L5355" s="561" t="s">
        <v>25</v>
      </c>
    </row>
    <row r="5356" spans="1:12" x14ac:dyDescent="0.25">
      <c r="A5356" s="561" t="s">
        <v>5027</v>
      </c>
      <c r="B5356" s="561" t="s">
        <v>5028</v>
      </c>
      <c r="C5356" s="561" t="s">
        <v>5178</v>
      </c>
      <c r="D5356" s="561" t="s">
        <v>5179</v>
      </c>
      <c r="E5356" s="562" t="s">
        <v>22</v>
      </c>
      <c r="F5356" s="561" t="s">
        <v>22</v>
      </c>
      <c r="G5356" s="561" t="s">
        <v>33034</v>
      </c>
      <c r="H5356" s="561" t="s">
        <v>33035</v>
      </c>
      <c r="I5356" s="561" t="s">
        <v>25535</v>
      </c>
      <c r="J5356" s="561" t="s">
        <v>24</v>
      </c>
      <c r="K5356" s="562" t="s">
        <v>2720</v>
      </c>
      <c r="L5356" s="561" t="s">
        <v>25</v>
      </c>
    </row>
    <row r="5357" spans="1:12" x14ac:dyDescent="0.25">
      <c r="A5357" s="561" t="s">
        <v>5027</v>
      </c>
      <c r="B5357" s="561" t="s">
        <v>5028</v>
      </c>
      <c r="C5357" s="561" t="s">
        <v>5178</v>
      </c>
      <c r="D5357" s="561" t="s">
        <v>5179</v>
      </c>
      <c r="E5357" s="562" t="s">
        <v>22</v>
      </c>
      <c r="F5357" s="561" t="s">
        <v>22</v>
      </c>
      <c r="G5357" s="561" t="s">
        <v>33036</v>
      </c>
      <c r="H5357" s="561" t="s">
        <v>33037</v>
      </c>
      <c r="I5357" s="561" t="s">
        <v>25535</v>
      </c>
      <c r="J5357" s="561" t="s">
        <v>326</v>
      </c>
      <c r="K5357" s="562" t="s">
        <v>4527</v>
      </c>
      <c r="L5357" s="561" t="s">
        <v>25</v>
      </c>
    </row>
    <row r="5358" spans="1:12" x14ac:dyDescent="0.25">
      <c r="A5358" s="561" t="s">
        <v>5027</v>
      </c>
      <c r="B5358" s="561" t="s">
        <v>5028</v>
      </c>
      <c r="C5358" s="561" t="s">
        <v>5178</v>
      </c>
      <c r="D5358" s="561" t="s">
        <v>5179</v>
      </c>
      <c r="E5358" s="562" t="s">
        <v>22</v>
      </c>
      <c r="F5358" s="561" t="s">
        <v>22</v>
      </c>
      <c r="G5358" s="561" t="s">
        <v>33038</v>
      </c>
      <c r="H5358" s="561" t="s">
        <v>33039</v>
      </c>
      <c r="I5358" s="561" t="s">
        <v>25535</v>
      </c>
      <c r="J5358" s="561" t="s">
        <v>326</v>
      </c>
      <c r="K5358" s="562" t="s">
        <v>5176</v>
      </c>
      <c r="L5358" s="561" t="s">
        <v>25</v>
      </c>
    </row>
    <row r="5359" spans="1:12" x14ac:dyDescent="0.25">
      <c r="A5359" s="561" t="s">
        <v>5027</v>
      </c>
      <c r="B5359" s="561" t="s">
        <v>5028</v>
      </c>
      <c r="C5359" s="561" t="s">
        <v>5178</v>
      </c>
      <c r="D5359" s="561" t="s">
        <v>5179</v>
      </c>
      <c r="E5359" s="562" t="s">
        <v>22</v>
      </c>
      <c r="F5359" s="561" t="s">
        <v>22</v>
      </c>
      <c r="G5359" s="561" t="s">
        <v>33040</v>
      </c>
      <c r="H5359" s="561" t="s">
        <v>33041</v>
      </c>
      <c r="I5359" s="561" t="s">
        <v>25535</v>
      </c>
      <c r="J5359" s="561" t="s">
        <v>326</v>
      </c>
      <c r="K5359" s="562" t="s">
        <v>28284</v>
      </c>
      <c r="L5359" s="561" t="s">
        <v>25</v>
      </c>
    </row>
    <row r="5360" spans="1:12" x14ac:dyDescent="0.25">
      <c r="A5360" s="561" t="s">
        <v>5027</v>
      </c>
      <c r="B5360" s="561" t="s">
        <v>5028</v>
      </c>
      <c r="C5360" s="561" t="s">
        <v>5178</v>
      </c>
      <c r="D5360" s="561" t="s">
        <v>5179</v>
      </c>
      <c r="E5360" s="562" t="s">
        <v>22</v>
      </c>
      <c r="F5360" s="561" t="s">
        <v>22</v>
      </c>
      <c r="G5360" s="561" t="s">
        <v>33042</v>
      </c>
      <c r="H5360" s="561" t="s">
        <v>33043</v>
      </c>
      <c r="I5360" s="561" t="s">
        <v>25535</v>
      </c>
      <c r="J5360" s="561" t="s">
        <v>326</v>
      </c>
      <c r="K5360" s="562" t="s">
        <v>27869</v>
      </c>
      <c r="L5360" s="561" t="s">
        <v>25</v>
      </c>
    </row>
    <row r="5361" spans="1:12" x14ac:dyDescent="0.25">
      <c r="A5361" s="561" t="s">
        <v>5027</v>
      </c>
      <c r="B5361" s="561" t="s">
        <v>5028</v>
      </c>
      <c r="C5361" s="561" t="s">
        <v>5178</v>
      </c>
      <c r="D5361" s="561" t="s">
        <v>5179</v>
      </c>
      <c r="E5361" s="562" t="s">
        <v>22</v>
      </c>
      <c r="F5361" s="561" t="s">
        <v>22</v>
      </c>
      <c r="G5361" s="561" t="s">
        <v>33044</v>
      </c>
      <c r="H5361" s="561" t="s">
        <v>33045</v>
      </c>
      <c r="I5361" s="561" t="s">
        <v>25535</v>
      </c>
      <c r="J5361" s="561" t="s">
        <v>326</v>
      </c>
      <c r="K5361" s="562" t="s">
        <v>123</v>
      </c>
      <c r="L5361" s="561" t="s">
        <v>25</v>
      </c>
    </row>
    <row r="5362" spans="1:12" x14ac:dyDescent="0.25">
      <c r="A5362" s="561" t="s">
        <v>5027</v>
      </c>
      <c r="B5362" s="561" t="s">
        <v>5028</v>
      </c>
      <c r="C5362" s="561" t="s">
        <v>5178</v>
      </c>
      <c r="D5362" s="561" t="s">
        <v>5179</v>
      </c>
      <c r="E5362" s="562" t="s">
        <v>22</v>
      </c>
      <c r="F5362" s="561" t="s">
        <v>22</v>
      </c>
      <c r="G5362" s="561" t="s">
        <v>33046</v>
      </c>
      <c r="H5362" s="561" t="s">
        <v>33047</v>
      </c>
      <c r="I5362" s="561" t="s">
        <v>25535</v>
      </c>
      <c r="J5362" s="561" t="s">
        <v>24</v>
      </c>
      <c r="K5362" s="562" t="s">
        <v>8511</v>
      </c>
      <c r="L5362" s="561" t="s">
        <v>25</v>
      </c>
    </row>
    <row r="5363" spans="1:12" x14ac:dyDescent="0.25">
      <c r="A5363" s="561" t="s">
        <v>5027</v>
      </c>
      <c r="B5363" s="561" t="s">
        <v>5028</v>
      </c>
      <c r="C5363" s="561" t="s">
        <v>5178</v>
      </c>
      <c r="D5363" s="561" t="s">
        <v>5179</v>
      </c>
      <c r="E5363" s="562" t="s">
        <v>22</v>
      </c>
      <c r="F5363" s="561" t="s">
        <v>22</v>
      </c>
      <c r="G5363" s="561" t="s">
        <v>33048</v>
      </c>
      <c r="H5363" s="561" t="s">
        <v>33049</v>
      </c>
      <c r="I5363" s="561" t="s">
        <v>25535</v>
      </c>
      <c r="J5363" s="561" t="s">
        <v>24</v>
      </c>
      <c r="K5363" s="562" t="s">
        <v>5134</v>
      </c>
      <c r="L5363" s="561" t="s">
        <v>25</v>
      </c>
    </row>
    <row r="5364" spans="1:12" x14ac:dyDescent="0.25">
      <c r="A5364" s="561" t="s">
        <v>5027</v>
      </c>
      <c r="B5364" s="561" t="s">
        <v>5028</v>
      </c>
      <c r="C5364" s="561" t="s">
        <v>5178</v>
      </c>
      <c r="D5364" s="561" t="s">
        <v>5179</v>
      </c>
      <c r="E5364" s="562" t="s">
        <v>22</v>
      </c>
      <c r="F5364" s="561" t="s">
        <v>22</v>
      </c>
      <c r="G5364" s="561" t="s">
        <v>33050</v>
      </c>
      <c r="H5364" s="561" t="s">
        <v>33051</v>
      </c>
      <c r="I5364" s="561" t="s">
        <v>25535</v>
      </c>
      <c r="J5364" s="561" t="s">
        <v>24</v>
      </c>
      <c r="K5364" s="562" t="s">
        <v>5184</v>
      </c>
      <c r="L5364" s="561" t="s">
        <v>25</v>
      </c>
    </row>
    <row r="5365" spans="1:12" x14ac:dyDescent="0.25">
      <c r="A5365" s="561" t="s">
        <v>5027</v>
      </c>
      <c r="B5365" s="561" t="s">
        <v>5028</v>
      </c>
      <c r="C5365" s="561" t="s">
        <v>5178</v>
      </c>
      <c r="D5365" s="561" t="s">
        <v>5179</v>
      </c>
      <c r="E5365" s="562" t="s">
        <v>22</v>
      </c>
      <c r="F5365" s="561" t="s">
        <v>22</v>
      </c>
      <c r="G5365" s="561" t="s">
        <v>33052</v>
      </c>
      <c r="H5365" s="561" t="s">
        <v>33053</v>
      </c>
      <c r="I5365" s="561" t="s">
        <v>25535</v>
      </c>
      <c r="J5365" s="561" t="s">
        <v>326</v>
      </c>
      <c r="K5365" s="562" t="s">
        <v>257</v>
      </c>
      <c r="L5365" s="561" t="s">
        <v>25</v>
      </c>
    </row>
    <row r="5366" spans="1:12" x14ac:dyDescent="0.25">
      <c r="A5366" s="561" t="s">
        <v>5027</v>
      </c>
      <c r="B5366" s="561" t="s">
        <v>5028</v>
      </c>
      <c r="C5366" s="561" t="s">
        <v>5178</v>
      </c>
      <c r="D5366" s="561" t="s">
        <v>5179</v>
      </c>
      <c r="E5366" s="562" t="s">
        <v>22</v>
      </c>
      <c r="F5366" s="561" t="s">
        <v>22</v>
      </c>
      <c r="G5366" s="561" t="s">
        <v>33054</v>
      </c>
      <c r="H5366" s="561" t="s">
        <v>33055</v>
      </c>
      <c r="I5366" s="561" t="s">
        <v>25535</v>
      </c>
      <c r="J5366" s="561" t="s">
        <v>326</v>
      </c>
      <c r="K5366" s="562" t="s">
        <v>120</v>
      </c>
      <c r="L5366" s="561" t="s">
        <v>25</v>
      </c>
    </row>
    <row r="5367" spans="1:12" x14ac:dyDescent="0.25">
      <c r="A5367" s="561" t="s">
        <v>5027</v>
      </c>
      <c r="B5367" s="561" t="s">
        <v>5028</v>
      </c>
      <c r="C5367" s="561" t="s">
        <v>5178</v>
      </c>
      <c r="D5367" s="561" t="s">
        <v>5179</v>
      </c>
      <c r="E5367" s="562" t="s">
        <v>22</v>
      </c>
      <c r="F5367" s="561" t="s">
        <v>22</v>
      </c>
      <c r="G5367" s="561" t="s">
        <v>33056</v>
      </c>
      <c r="H5367" s="561" t="s">
        <v>33057</v>
      </c>
      <c r="I5367" s="561" t="s">
        <v>25535</v>
      </c>
      <c r="J5367" s="561" t="s">
        <v>326</v>
      </c>
      <c r="K5367" s="562" t="s">
        <v>2681</v>
      </c>
      <c r="L5367" s="561" t="s">
        <v>25</v>
      </c>
    </row>
    <row r="5368" spans="1:12" x14ac:dyDescent="0.25">
      <c r="A5368" s="561" t="s">
        <v>5027</v>
      </c>
      <c r="B5368" s="561" t="s">
        <v>5028</v>
      </c>
      <c r="C5368" s="561" t="s">
        <v>5178</v>
      </c>
      <c r="D5368" s="561" t="s">
        <v>5179</v>
      </c>
      <c r="E5368" s="562" t="s">
        <v>22</v>
      </c>
      <c r="F5368" s="561" t="s">
        <v>22</v>
      </c>
      <c r="G5368" s="561" t="s">
        <v>33058</v>
      </c>
      <c r="H5368" s="561" t="s">
        <v>33059</v>
      </c>
      <c r="I5368" s="561" t="s">
        <v>25535</v>
      </c>
      <c r="J5368" s="561" t="s">
        <v>326</v>
      </c>
      <c r="K5368" s="562" t="s">
        <v>3184</v>
      </c>
      <c r="L5368" s="561" t="s">
        <v>25</v>
      </c>
    </row>
    <row r="5369" spans="1:12" x14ac:dyDescent="0.25">
      <c r="A5369" s="561" t="s">
        <v>5027</v>
      </c>
      <c r="B5369" s="561" t="s">
        <v>5028</v>
      </c>
      <c r="C5369" s="561" t="s">
        <v>5178</v>
      </c>
      <c r="D5369" s="561" t="s">
        <v>5179</v>
      </c>
      <c r="E5369" s="562" t="s">
        <v>22</v>
      </c>
      <c r="F5369" s="561" t="s">
        <v>22</v>
      </c>
      <c r="G5369" s="561" t="s">
        <v>33060</v>
      </c>
      <c r="H5369" s="561" t="s">
        <v>33061</v>
      </c>
      <c r="I5369" s="561" t="s">
        <v>25535</v>
      </c>
      <c r="J5369" s="561" t="s">
        <v>326</v>
      </c>
      <c r="K5369" s="562" t="s">
        <v>7363</v>
      </c>
      <c r="L5369" s="561" t="s">
        <v>25</v>
      </c>
    </row>
    <row r="5370" spans="1:12" x14ac:dyDescent="0.25">
      <c r="A5370" s="561" t="s">
        <v>5027</v>
      </c>
      <c r="B5370" s="561" t="s">
        <v>5028</v>
      </c>
      <c r="C5370" s="561" t="s">
        <v>5178</v>
      </c>
      <c r="D5370" s="561" t="s">
        <v>5179</v>
      </c>
      <c r="E5370" s="562" t="s">
        <v>22</v>
      </c>
      <c r="F5370" s="561" t="s">
        <v>22</v>
      </c>
      <c r="G5370" s="561" t="s">
        <v>33062</v>
      </c>
      <c r="H5370" s="561" t="s">
        <v>33063</v>
      </c>
      <c r="I5370" s="561" t="s">
        <v>25535</v>
      </c>
      <c r="J5370" s="561" t="s">
        <v>24</v>
      </c>
      <c r="K5370" s="562" t="s">
        <v>2746</v>
      </c>
      <c r="L5370" s="561" t="s">
        <v>25</v>
      </c>
    </row>
    <row r="5371" spans="1:12" x14ac:dyDescent="0.25">
      <c r="A5371" s="561" t="s">
        <v>5027</v>
      </c>
      <c r="B5371" s="561" t="s">
        <v>5028</v>
      </c>
      <c r="C5371" s="561" t="s">
        <v>5178</v>
      </c>
      <c r="D5371" s="561" t="s">
        <v>5179</v>
      </c>
      <c r="E5371" s="562" t="s">
        <v>22</v>
      </c>
      <c r="F5371" s="561" t="s">
        <v>22</v>
      </c>
      <c r="G5371" s="561" t="s">
        <v>33064</v>
      </c>
      <c r="H5371" s="561" t="s">
        <v>33065</v>
      </c>
      <c r="I5371" s="561" t="s">
        <v>25535</v>
      </c>
      <c r="J5371" s="561" t="s">
        <v>24</v>
      </c>
      <c r="K5371" s="562" t="s">
        <v>5180</v>
      </c>
      <c r="L5371" s="561" t="s">
        <v>25</v>
      </c>
    </row>
    <row r="5372" spans="1:12" x14ac:dyDescent="0.25">
      <c r="A5372" s="561" t="s">
        <v>5027</v>
      </c>
      <c r="B5372" s="561" t="s">
        <v>5028</v>
      </c>
      <c r="C5372" s="561" t="s">
        <v>5178</v>
      </c>
      <c r="D5372" s="561" t="s">
        <v>5179</v>
      </c>
      <c r="E5372" s="562" t="s">
        <v>22</v>
      </c>
      <c r="F5372" s="561" t="s">
        <v>22</v>
      </c>
      <c r="G5372" s="561" t="s">
        <v>33066</v>
      </c>
      <c r="H5372" s="561" t="s">
        <v>33067</v>
      </c>
      <c r="I5372" s="561" t="s">
        <v>25535</v>
      </c>
      <c r="J5372" s="561" t="s">
        <v>24</v>
      </c>
      <c r="K5372" s="562" t="s">
        <v>2420</v>
      </c>
      <c r="L5372" s="561" t="s">
        <v>25</v>
      </c>
    </row>
    <row r="5373" spans="1:12" x14ac:dyDescent="0.25">
      <c r="A5373" s="561" t="s">
        <v>5027</v>
      </c>
      <c r="B5373" s="561" t="s">
        <v>5028</v>
      </c>
      <c r="C5373" s="561" t="s">
        <v>5178</v>
      </c>
      <c r="D5373" s="561" t="s">
        <v>5179</v>
      </c>
      <c r="E5373" s="562" t="s">
        <v>22</v>
      </c>
      <c r="F5373" s="561" t="s">
        <v>22</v>
      </c>
      <c r="G5373" s="561" t="s">
        <v>33068</v>
      </c>
      <c r="H5373" s="561" t="s">
        <v>33069</v>
      </c>
      <c r="I5373" s="561" t="s">
        <v>25535</v>
      </c>
      <c r="J5373" s="561" t="s">
        <v>24</v>
      </c>
      <c r="K5373" s="562" t="s">
        <v>413</v>
      </c>
      <c r="L5373" s="561" t="s">
        <v>25</v>
      </c>
    </row>
    <row r="5374" spans="1:12" x14ac:dyDescent="0.25">
      <c r="A5374" s="561" t="s">
        <v>5027</v>
      </c>
      <c r="B5374" s="561" t="s">
        <v>5028</v>
      </c>
      <c r="C5374" s="561" t="s">
        <v>5178</v>
      </c>
      <c r="D5374" s="561" t="s">
        <v>5179</v>
      </c>
      <c r="E5374" s="562" t="s">
        <v>22</v>
      </c>
      <c r="F5374" s="561" t="s">
        <v>22</v>
      </c>
      <c r="G5374" s="561" t="s">
        <v>33070</v>
      </c>
      <c r="H5374" s="561" t="s">
        <v>33071</v>
      </c>
      <c r="I5374" s="561" t="s">
        <v>25535</v>
      </c>
      <c r="J5374" s="561" t="s">
        <v>24</v>
      </c>
      <c r="K5374" s="562" t="s">
        <v>68</v>
      </c>
      <c r="L5374" s="561" t="s">
        <v>25</v>
      </c>
    </row>
    <row r="5375" spans="1:12" x14ac:dyDescent="0.25">
      <c r="A5375" s="561" t="s">
        <v>5027</v>
      </c>
      <c r="B5375" s="561" t="s">
        <v>5028</v>
      </c>
      <c r="C5375" s="561" t="s">
        <v>5178</v>
      </c>
      <c r="D5375" s="561" t="s">
        <v>5179</v>
      </c>
      <c r="E5375" s="562" t="s">
        <v>22</v>
      </c>
      <c r="F5375" s="561" t="s">
        <v>22</v>
      </c>
      <c r="G5375" s="561" t="s">
        <v>33072</v>
      </c>
      <c r="H5375" s="561" t="s">
        <v>33073</v>
      </c>
      <c r="I5375" s="561" t="s">
        <v>25535</v>
      </c>
      <c r="J5375" s="561" t="s">
        <v>24</v>
      </c>
      <c r="K5375" s="562" t="s">
        <v>8215</v>
      </c>
      <c r="L5375" s="561" t="s">
        <v>25</v>
      </c>
    </row>
    <row r="5376" spans="1:12" x14ac:dyDescent="0.25">
      <c r="A5376" s="561" t="s">
        <v>5027</v>
      </c>
      <c r="B5376" s="561" t="s">
        <v>5028</v>
      </c>
      <c r="C5376" s="561" t="s">
        <v>5178</v>
      </c>
      <c r="D5376" s="561" t="s">
        <v>5179</v>
      </c>
      <c r="E5376" s="562" t="s">
        <v>22</v>
      </c>
      <c r="F5376" s="561" t="s">
        <v>22</v>
      </c>
      <c r="G5376" s="561" t="s">
        <v>33074</v>
      </c>
      <c r="H5376" s="561" t="s">
        <v>33075</v>
      </c>
      <c r="I5376" s="561" t="s">
        <v>25535</v>
      </c>
      <c r="J5376" s="561" t="s">
        <v>24</v>
      </c>
      <c r="K5376" s="562" t="s">
        <v>1484</v>
      </c>
      <c r="L5376" s="561" t="s">
        <v>25</v>
      </c>
    </row>
    <row r="5377" spans="1:12" x14ac:dyDescent="0.25">
      <c r="A5377" s="561" t="s">
        <v>5027</v>
      </c>
      <c r="B5377" s="561" t="s">
        <v>5028</v>
      </c>
      <c r="C5377" s="561" t="s">
        <v>5178</v>
      </c>
      <c r="D5377" s="561" t="s">
        <v>5179</v>
      </c>
      <c r="E5377" s="562" t="s">
        <v>22</v>
      </c>
      <c r="F5377" s="561" t="s">
        <v>22</v>
      </c>
      <c r="G5377" s="561" t="s">
        <v>33076</v>
      </c>
      <c r="H5377" s="561" t="s">
        <v>33077</v>
      </c>
      <c r="I5377" s="561" t="s">
        <v>25535</v>
      </c>
      <c r="J5377" s="561" t="s">
        <v>24</v>
      </c>
      <c r="K5377" s="562" t="s">
        <v>33078</v>
      </c>
      <c r="L5377" s="561" t="s">
        <v>25</v>
      </c>
    </row>
    <row r="5378" spans="1:12" x14ac:dyDescent="0.25">
      <c r="A5378" s="561" t="s">
        <v>5027</v>
      </c>
      <c r="B5378" s="561" t="s">
        <v>5028</v>
      </c>
      <c r="C5378" s="561" t="s">
        <v>5178</v>
      </c>
      <c r="D5378" s="561" t="s">
        <v>5179</v>
      </c>
      <c r="E5378" s="562" t="s">
        <v>22</v>
      </c>
      <c r="F5378" s="561" t="s">
        <v>22</v>
      </c>
      <c r="G5378" s="561" t="s">
        <v>33079</v>
      </c>
      <c r="H5378" s="561" t="s">
        <v>33080</v>
      </c>
      <c r="I5378" s="561" t="s">
        <v>25535</v>
      </c>
      <c r="J5378" s="561" t="s">
        <v>24</v>
      </c>
      <c r="K5378" s="562" t="s">
        <v>33081</v>
      </c>
      <c r="L5378" s="561" t="s">
        <v>25</v>
      </c>
    </row>
    <row r="5379" spans="1:12" x14ac:dyDescent="0.25">
      <c r="A5379" s="561" t="s">
        <v>5027</v>
      </c>
      <c r="B5379" s="561" t="s">
        <v>5028</v>
      </c>
      <c r="C5379" s="561" t="s">
        <v>5178</v>
      </c>
      <c r="D5379" s="561" t="s">
        <v>5179</v>
      </c>
      <c r="E5379" s="562" t="s">
        <v>22</v>
      </c>
      <c r="F5379" s="561" t="s">
        <v>22</v>
      </c>
      <c r="G5379" s="561" t="s">
        <v>33082</v>
      </c>
      <c r="H5379" s="561" t="s">
        <v>33083</v>
      </c>
      <c r="I5379" s="561" t="s">
        <v>25535</v>
      </c>
      <c r="J5379" s="561" t="s">
        <v>24</v>
      </c>
      <c r="K5379" s="562" t="s">
        <v>2426</v>
      </c>
      <c r="L5379" s="561" t="s">
        <v>25</v>
      </c>
    </row>
    <row r="5380" spans="1:12" x14ac:dyDescent="0.25">
      <c r="A5380" s="561" t="s">
        <v>5027</v>
      </c>
      <c r="B5380" s="561" t="s">
        <v>5028</v>
      </c>
      <c r="C5380" s="561" t="s">
        <v>5178</v>
      </c>
      <c r="D5380" s="561" t="s">
        <v>5179</v>
      </c>
      <c r="E5380" s="562" t="s">
        <v>22</v>
      </c>
      <c r="F5380" s="561" t="s">
        <v>22</v>
      </c>
      <c r="G5380" s="561" t="s">
        <v>33084</v>
      </c>
      <c r="H5380" s="561" t="s">
        <v>33085</v>
      </c>
      <c r="I5380" s="561" t="s">
        <v>25535</v>
      </c>
      <c r="J5380" s="561" t="s">
        <v>24</v>
      </c>
      <c r="K5380" s="562" t="s">
        <v>1740</v>
      </c>
      <c r="L5380" s="561" t="s">
        <v>25</v>
      </c>
    </row>
    <row r="5381" spans="1:12" x14ac:dyDescent="0.25">
      <c r="A5381" s="561" t="s">
        <v>5027</v>
      </c>
      <c r="B5381" s="561" t="s">
        <v>5028</v>
      </c>
      <c r="C5381" s="561" t="s">
        <v>5186</v>
      </c>
      <c r="D5381" s="561" t="s">
        <v>5187</v>
      </c>
      <c r="E5381" s="562" t="s">
        <v>22</v>
      </c>
      <c r="F5381" s="561" t="s">
        <v>22</v>
      </c>
      <c r="G5381" s="561" t="s">
        <v>33086</v>
      </c>
      <c r="H5381" s="561" t="s">
        <v>5188</v>
      </c>
      <c r="I5381" s="561" t="s">
        <v>25535</v>
      </c>
      <c r="J5381" s="561" t="s">
        <v>7063</v>
      </c>
      <c r="K5381" s="562" t="s">
        <v>33087</v>
      </c>
      <c r="L5381" s="561" t="s">
        <v>25</v>
      </c>
    </row>
    <row r="5382" spans="1:12" x14ac:dyDescent="0.25">
      <c r="A5382" s="561" t="s">
        <v>5027</v>
      </c>
      <c r="B5382" s="561" t="s">
        <v>5028</v>
      </c>
      <c r="C5382" s="561" t="s">
        <v>5186</v>
      </c>
      <c r="D5382" s="561" t="s">
        <v>5187</v>
      </c>
      <c r="E5382" s="562" t="s">
        <v>22</v>
      </c>
      <c r="F5382" s="561" t="s">
        <v>22</v>
      </c>
      <c r="G5382" s="561" t="s">
        <v>33088</v>
      </c>
      <c r="H5382" s="561" t="s">
        <v>5190</v>
      </c>
      <c r="I5382" s="561" t="s">
        <v>25535</v>
      </c>
      <c r="J5382" s="561" t="s">
        <v>7063</v>
      </c>
      <c r="K5382" s="562" t="s">
        <v>8646</v>
      </c>
      <c r="L5382" s="561" t="s">
        <v>25</v>
      </c>
    </row>
    <row r="5383" spans="1:12" x14ac:dyDescent="0.25">
      <c r="A5383" s="561" t="s">
        <v>5027</v>
      </c>
      <c r="B5383" s="561" t="s">
        <v>5028</v>
      </c>
      <c r="C5383" s="561" t="s">
        <v>5186</v>
      </c>
      <c r="D5383" s="561" t="s">
        <v>5187</v>
      </c>
      <c r="E5383" s="562" t="s">
        <v>22</v>
      </c>
      <c r="F5383" s="561" t="s">
        <v>22</v>
      </c>
      <c r="G5383" s="561" t="s">
        <v>33089</v>
      </c>
      <c r="H5383" s="561" t="s">
        <v>5191</v>
      </c>
      <c r="I5383" s="561" t="s">
        <v>25535</v>
      </c>
      <c r="J5383" s="561" t="s">
        <v>7063</v>
      </c>
      <c r="K5383" s="562" t="s">
        <v>33090</v>
      </c>
      <c r="L5383" s="561" t="s">
        <v>25</v>
      </c>
    </row>
    <row r="5384" spans="1:12" x14ac:dyDescent="0.25">
      <c r="A5384" s="561" t="s">
        <v>5027</v>
      </c>
      <c r="B5384" s="561" t="s">
        <v>5028</v>
      </c>
      <c r="C5384" s="561" t="s">
        <v>5186</v>
      </c>
      <c r="D5384" s="561" t="s">
        <v>5187</v>
      </c>
      <c r="E5384" s="562" t="s">
        <v>22</v>
      </c>
      <c r="F5384" s="561" t="s">
        <v>22</v>
      </c>
      <c r="G5384" s="561" t="s">
        <v>33091</v>
      </c>
      <c r="H5384" s="561" t="s">
        <v>5193</v>
      </c>
      <c r="I5384" s="561" t="s">
        <v>25535</v>
      </c>
      <c r="J5384" s="561" t="s">
        <v>7063</v>
      </c>
      <c r="K5384" s="562" t="s">
        <v>24479</v>
      </c>
      <c r="L5384" s="561" t="s">
        <v>25</v>
      </c>
    </row>
    <row r="5385" spans="1:12" x14ac:dyDescent="0.25">
      <c r="A5385" s="561" t="s">
        <v>5027</v>
      </c>
      <c r="B5385" s="561" t="s">
        <v>5028</v>
      </c>
      <c r="C5385" s="561" t="s">
        <v>5186</v>
      </c>
      <c r="D5385" s="561" t="s">
        <v>5187</v>
      </c>
      <c r="E5385" s="562" t="s">
        <v>22</v>
      </c>
      <c r="F5385" s="561" t="s">
        <v>22</v>
      </c>
      <c r="G5385" s="561" t="s">
        <v>33092</v>
      </c>
      <c r="H5385" s="561" t="s">
        <v>5195</v>
      </c>
      <c r="I5385" s="561" t="s">
        <v>25535</v>
      </c>
      <c r="J5385" s="561" t="s">
        <v>7063</v>
      </c>
      <c r="K5385" s="562" t="s">
        <v>26829</v>
      </c>
      <c r="L5385" s="561" t="s">
        <v>25</v>
      </c>
    </row>
    <row r="5386" spans="1:12" x14ac:dyDescent="0.25">
      <c r="A5386" s="561" t="s">
        <v>5027</v>
      </c>
      <c r="B5386" s="561" t="s">
        <v>5028</v>
      </c>
      <c r="C5386" s="561" t="s">
        <v>5186</v>
      </c>
      <c r="D5386" s="561" t="s">
        <v>5187</v>
      </c>
      <c r="E5386" s="562" t="s">
        <v>22</v>
      </c>
      <c r="F5386" s="561" t="s">
        <v>22</v>
      </c>
      <c r="G5386" s="561" t="s">
        <v>33093</v>
      </c>
      <c r="H5386" s="561" t="s">
        <v>5196</v>
      </c>
      <c r="I5386" s="561" t="s">
        <v>25535</v>
      </c>
      <c r="J5386" s="561" t="s">
        <v>7063</v>
      </c>
      <c r="K5386" s="562" t="s">
        <v>33094</v>
      </c>
      <c r="L5386" s="561" t="s">
        <v>25</v>
      </c>
    </row>
    <row r="5387" spans="1:12" x14ac:dyDescent="0.25">
      <c r="A5387" s="561" t="s">
        <v>5027</v>
      </c>
      <c r="B5387" s="561" t="s">
        <v>5028</v>
      </c>
      <c r="C5387" s="561" t="s">
        <v>5186</v>
      </c>
      <c r="D5387" s="561" t="s">
        <v>5187</v>
      </c>
      <c r="E5387" s="562" t="s">
        <v>22</v>
      </c>
      <c r="F5387" s="561" t="s">
        <v>22</v>
      </c>
      <c r="G5387" s="561" t="s">
        <v>33095</v>
      </c>
      <c r="H5387" s="561" t="s">
        <v>5197</v>
      </c>
      <c r="I5387" s="561" t="s">
        <v>25535</v>
      </c>
      <c r="J5387" s="561" t="s">
        <v>7063</v>
      </c>
      <c r="K5387" s="562" t="s">
        <v>33096</v>
      </c>
      <c r="L5387" s="561" t="s">
        <v>25</v>
      </c>
    </row>
    <row r="5388" spans="1:12" x14ac:dyDescent="0.25">
      <c r="A5388" s="561" t="s">
        <v>5027</v>
      </c>
      <c r="B5388" s="561" t="s">
        <v>5028</v>
      </c>
      <c r="C5388" s="561" t="s">
        <v>5186</v>
      </c>
      <c r="D5388" s="561" t="s">
        <v>5187</v>
      </c>
      <c r="E5388" s="562" t="s">
        <v>22</v>
      </c>
      <c r="F5388" s="561" t="s">
        <v>22</v>
      </c>
      <c r="G5388" s="561" t="s">
        <v>33097</v>
      </c>
      <c r="H5388" s="561" t="s">
        <v>5199</v>
      </c>
      <c r="I5388" s="561" t="s">
        <v>25535</v>
      </c>
      <c r="J5388" s="561" t="s">
        <v>7063</v>
      </c>
      <c r="K5388" s="562" t="s">
        <v>33098</v>
      </c>
      <c r="L5388" s="561" t="s">
        <v>25</v>
      </c>
    </row>
    <row r="5389" spans="1:12" x14ac:dyDescent="0.25">
      <c r="A5389" s="561" t="s">
        <v>5027</v>
      </c>
      <c r="B5389" s="561" t="s">
        <v>5028</v>
      </c>
      <c r="C5389" s="561" t="s">
        <v>5186</v>
      </c>
      <c r="D5389" s="561" t="s">
        <v>5187</v>
      </c>
      <c r="E5389" s="562" t="s">
        <v>22</v>
      </c>
      <c r="F5389" s="561" t="s">
        <v>22</v>
      </c>
      <c r="G5389" s="561" t="s">
        <v>33099</v>
      </c>
      <c r="H5389" s="561" t="s">
        <v>5200</v>
      </c>
      <c r="I5389" s="561" t="s">
        <v>25535</v>
      </c>
      <c r="J5389" s="561" t="s">
        <v>7063</v>
      </c>
      <c r="K5389" s="562" t="s">
        <v>33100</v>
      </c>
      <c r="L5389" s="561" t="s">
        <v>25</v>
      </c>
    </row>
    <row r="5390" spans="1:12" x14ac:dyDescent="0.25">
      <c r="A5390" s="561" t="s">
        <v>5027</v>
      </c>
      <c r="B5390" s="561" t="s">
        <v>5028</v>
      </c>
      <c r="C5390" s="561" t="s">
        <v>5186</v>
      </c>
      <c r="D5390" s="561" t="s">
        <v>5187</v>
      </c>
      <c r="E5390" s="562" t="s">
        <v>22</v>
      </c>
      <c r="F5390" s="561" t="s">
        <v>22</v>
      </c>
      <c r="G5390" s="561" t="s">
        <v>33101</v>
      </c>
      <c r="H5390" s="561" t="s">
        <v>5201</v>
      </c>
      <c r="I5390" s="561" t="s">
        <v>25535</v>
      </c>
      <c r="J5390" s="561" t="s">
        <v>7063</v>
      </c>
      <c r="K5390" s="562" t="s">
        <v>8250</v>
      </c>
      <c r="L5390" s="561" t="s">
        <v>25</v>
      </c>
    </row>
    <row r="5391" spans="1:12" x14ac:dyDescent="0.25">
      <c r="A5391" s="561" t="s">
        <v>5027</v>
      </c>
      <c r="B5391" s="561" t="s">
        <v>5028</v>
      </c>
      <c r="C5391" s="561" t="s">
        <v>5186</v>
      </c>
      <c r="D5391" s="561" t="s">
        <v>5187</v>
      </c>
      <c r="E5391" s="562" t="s">
        <v>22</v>
      </c>
      <c r="F5391" s="561" t="s">
        <v>22</v>
      </c>
      <c r="G5391" s="561" t="s">
        <v>33102</v>
      </c>
      <c r="H5391" s="561" t="s">
        <v>5202</v>
      </c>
      <c r="I5391" s="561" t="s">
        <v>25535</v>
      </c>
      <c r="J5391" s="561" t="s">
        <v>7063</v>
      </c>
      <c r="K5391" s="562" t="s">
        <v>33103</v>
      </c>
      <c r="L5391" s="561" t="s">
        <v>25</v>
      </c>
    </row>
    <row r="5392" spans="1:12" x14ac:dyDescent="0.25">
      <c r="A5392" s="561" t="s">
        <v>5027</v>
      </c>
      <c r="B5392" s="561" t="s">
        <v>5028</v>
      </c>
      <c r="C5392" s="561" t="s">
        <v>5186</v>
      </c>
      <c r="D5392" s="561" t="s">
        <v>5187</v>
      </c>
      <c r="E5392" s="562" t="s">
        <v>22</v>
      </c>
      <c r="F5392" s="561" t="s">
        <v>22</v>
      </c>
      <c r="G5392" s="561" t="s">
        <v>33104</v>
      </c>
      <c r="H5392" s="561" t="s">
        <v>5203</v>
      </c>
      <c r="I5392" s="561" t="s">
        <v>25535</v>
      </c>
      <c r="J5392" s="561" t="s">
        <v>7063</v>
      </c>
      <c r="K5392" s="562" t="s">
        <v>33105</v>
      </c>
      <c r="L5392" s="561" t="s">
        <v>25</v>
      </c>
    </row>
    <row r="5393" spans="1:12" x14ac:dyDescent="0.25">
      <c r="A5393" s="561" t="s">
        <v>5027</v>
      </c>
      <c r="B5393" s="561" t="s">
        <v>5028</v>
      </c>
      <c r="C5393" s="561" t="s">
        <v>5186</v>
      </c>
      <c r="D5393" s="561" t="s">
        <v>5187</v>
      </c>
      <c r="E5393" s="562" t="s">
        <v>22</v>
      </c>
      <c r="F5393" s="561" t="s">
        <v>22</v>
      </c>
      <c r="G5393" s="561" t="s">
        <v>33106</v>
      </c>
      <c r="H5393" s="561" t="s">
        <v>5204</v>
      </c>
      <c r="I5393" s="561" t="s">
        <v>25535</v>
      </c>
      <c r="J5393" s="561" t="s">
        <v>7063</v>
      </c>
      <c r="K5393" s="562" t="s">
        <v>8103</v>
      </c>
      <c r="L5393" s="561" t="s">
        <v>25</v>
      </c>
    </row>
    <row r="5394" spans="1:12" x14ac:dyDescent="0.25">
      <c r="A5394" s="561" t="s">
        <v>5027</v>
      </c>
      <c r="B5394" s="561" t="s">
        <v>5028</v>
      </c>
      <c r="C5394" s="561" t="s">
        <v>5186</v>
      </c>
      <c r="D5394" s="561" t="s">
        <v>5187</v>
      </c>
      <c r="E5394" s="562" t="s">
        <v>22</v>
      </c>
      <c r="F5394" s="561" t="s">
        <v>22</v>
      </c>
      <c r="G5394" s="561" t="s">
        <v>33107</v>
      </c>
      <c r="H5394" s="561" t="s">
        <v>5205</v>
      </c>
      <c r="I5394" s="561" t="s">
        <v>25535</v>
      </c>
      <c r="J5394" s="561" t="s">
        <v>7063</v>
      </c>
      <c r="K5394" s="562" t="s">
        <v>33108</v>
      </c>
      <c r="L5394" s="561" t="s">
        <v>25</v>
      </c>
    </row>
    <row r="5395" spans="1:12" x14ac:dyDescent="0.25">
      <c r="A5395" s="561" t="s">
        <v>5027</v>
      </c>
      <c r="B5395" s="561" t="s">
        <v>5028</v>
      </c>
      <c r="C5395" s="561" t="s">
        <v>5186</v>
      </c>
      <c r="D5395" s="561" t="s">
        <v>5187</v>
      </c>
      <c r="E5395" s="562" t="s">
        <v>22</v>
      </c>
      <c r="F5395" s="561" t="s">
        <v>22</v>
      </c>
      <c r="G5395" s="561" t="s">
        <v>33109</v>
      </c>
      <c r="H5395" s="561" t="s">
        <v>5206</v>
      </c>
      <c r="I5395" s="561" t="s">
        <v>25535</v>
      </c>
      <c r="J5395" s="561" t="s">
        <v>7063</v>
      </c>
      <c r="K5395" s="562" t="s">
        <v>25301</v>
      </c>
      <c r="L5395" s="561" t="s">
        <v>25</v>
      </c>
    </row>
    <row r="5396" spans="1:12" x14ac:dyDescent="0.25">
      <c r="A5396" s="561" t="s">
        <v>5027</v>
      </c>
      <c r="B5396" s="561" t="s">
        <v>5028</v>
      </c>
      <c r="C5396" s="561" t="s">
        <v>5186</v>
      </c>
      <c r="D5396" s="561" t="s">
        <v>5187</v>
      </c>
      <c r="E5396" s="562" t="s">
        <v>22</v>
      </c>
      <c r="F5396" s="561" t="s">
        <v>22</v>
      </c>
      <c r="G5396" s="561" t="s">
        <v>33110</v>
      </c>
      <c r="H5396" s="561" t="s">
        <v>5208</v>
      </c>
      <c r="I5396" s="561" t="s">
        <v>25535</v>
      </c>
      <c r="J5396" s="561" t="s">
        <v>7063</v>
      </c>
      <c r="K5396" s="562" t="s">
        <v>7400</v>
      </c>
      <c r="L5396" s="561" t="s">
        <v>25</v>
      </c>
    </row>
    <row r="5397" spans="1:12" x14ac:dyDescent="0.25">
      <c r="A5397" s="561" t="s">
        <v>5027</v>
      </c>
      <c r="B5397" s="561" t="s">
        <v>5028</v>
      </c>
      <c r="C5397" s="561" t="s">
        <v>5186</v>
      </c>
      <c r="D5397" s="561" t="s">
        <v>5187</v>
      </c>
      <c r="E5397" s="562" t="s">
        <v>22</v>
      </c>
      <c r="F5397" s="561" t="s">
        <v>22</v>
      </c>
      <c r="G5397" s="561" t="s">
        <v>33111</v>
      </c>
      <c r="H5397" s="561" t="s">
        <v>5209</v>
      </c>
      <c r="I5397" s="561" t="s">
        <v>25535</v>
      </c>
      <c r="J5397" s="561" t="s">
        <v>7063</v>
      </c>
      <c r="K5397" s="562" t="s">
        <v>24985</v>
      </c>
      <c r="L5397" s="561" t="s">
        <v>25</v>
      </c>
    </row>
    <row r="5398" spans="1:12" x14ac:dyDescent="0.25">
      <c r="A5398" s="561" t="s">
        <v>5027</v>
      </c>
      <c r="B5398" s="561" t="s">
        <v>5028</v>
      </c>
      <c r="C5398" s="561" t="s">
        <v>5186</v>
      </c>
      <c r="D5398" s="561" t="s">
        <v>5187</v>
      </c>
      <c r="E5398" s="562" t="s">
        <v>22</v>
      </c>
      <c r="F5398" s="561" t="s">
        <v>22</v>
      </c>
      <c r="G5398" s="561" t="s">
        <v>33112</v>
      </c>
      <c r="H5398" s="561" t="s">
        <v>5210</v>
      </c>
      <c r="I5398" s="561" t="s">
        <v>25535</v>
      </c>
      <c r="J5398" s="561" t="s">
        <v>7063</v>
      </c>
      <c r="K5398" s="562" t="s">
        <v>33113</v>
      </c>
      <c r="L5398" s="561" t="s">
        <v>25</v>
      </c>
    </row>
    <row r="5399" spans="1:12" x14ac:dyDescent="0.25">
      <c r="A5399" s="561" t="s">
        <v>5027</v>
      </c>
      <c r="B5399" s="561" t="s">
        <v>5028</v>
      </c>
      <c r="C5399" s="561" t="s">
        <v>5186</v>
      </c>
      <c r="D5399" s="561" t="s">
        <v>5187</v>
      </c>
      <c r="E5399" s="562" t="s">
        <v>22</v>
      </c>
      <c r="F5399" s="561" t="s">
        <v>22</v>
      </c>
      <c r="G5399" s="561" t="s">
        <v>33114</v>
      </c>
      <c r="H5399" s="561" t="s">
        <v>5211</v>
      </c>
      <c r="I5399" s="561" t="s">
        <v>25535</v>
      </c>
      <c r="J5399" s="561" t="s">
        <v>7063</v>
      </c>
      <c r="K5399" s="562" t="s">
        <v>33115</v>
      </c>
      <c r="L5399" s="561" t="s">
        <v>25</v>
      </c>
    </row>
    <row r="5400" spans="1:12" x14ac:dyDescent="0.25">
      <c r="A5400" s="561" t="s">
        <v>5027</v>
      </c>
      <c r="B5400" s="561" t="s">
        <v>5028</v>
      </c>
      <c r="C5400" s="561" t="s">
        <v>5186</v>
      </c>
      <c r="D5400" s="561" t="s">
        <v>5187</v>
      </c>
      <c r="E5400" s="562" t="s">
        <v>22</v>
      </c>
      <c r="F5400" s="561" t="s">
        <v>22</v>
      </c>
      <c r="G5400" s="561" t="s">
        <v>33116</v>
      </c>
      <c r="H5400" s="561" t="s">
        <v>5212</v>
      </c>
      <c r="I5400" s="561" t="s">
        <v>25535</v>
      </c>
      <c r="J5400" s="561" t="s">
        <v>7063</v>
      </c>
      <c r="K5400" s="562" t="s">
        <v>33117</v>
      </c>
      <c r="L5400" s="561" t="s">
        <v>25</v>
      </c>
    </row>
    <row r="5401" spans="1:12" x14ac:dyDescent="0.25">
      <c r="A5401" s="561" t="s">
        <v>5027</v>
      </c>
      <c r="B5401" s="561" t="s">
        <v>5028</v>
      </c>
      <c r="C5401" s="561" t="s">
        <v>5186</v>
      </c>
      <c r="D5401" s="561" t="s">
        <v>5187</v>
      </c>
      <c r="E5401" s="562" t="s">
        <v>22</v>
      </c>
      <c r="F5401" s="561" t="s">
        <v>22</v>
      </c>
      <c r="G5401" s="561" t="s">
        <v>33118</v>
      </c>
      <c r="H5401" s="561" t="s">
        <v>5213</v>
      </c>
      <c r="I5401" s="561" t="s">
        <v>25535</v>
      </c>
      <c r="J5401" s="561" t="s">
        <v>7063</v>
      </c>
      <c r="K5401" s="562" t="s">
        <v>33119</v>
      </c>
      <c r="L5401" s="561" t="s">
        <v>25</v>
      </c>
    </row>
    <row r="5402" spans="1:12" x14ac:dyDescent="0.25">
      <c r="A5402" s="561" t="s">
        <v>5027</v>
      </c>
      <c r="B5402" s="561" t="s">
        <v>5028</v>
      </c>
      <c r="C5402" s="561" t="s">
        <v>5186</v>
      </c>
      <c r="D5402" s="561" t="s">
        <v>5187</v>
      </c>
      <c r="E5402" s="562" t="s">
        <v>22</v>
      </c>
      <c r="F5402" s="561" t="s">
        <v>22</v>
      </c>
      <c r="G5402" s="561" t="s">
        <v>33120</v>
      </c>
      <c r="H5402" s="561" t="s">
        <v>5214</v>
      </c>
      <c r="I5402" s="561" t="s">
        <v>25535</v>
      </c>
      <c r="J5402" s="561" t="s">
        <v>7063</v>
      </c>
      <c r="K5402" s="562" t="s">
        <v>33121</v>
      </c>
      <c r="L5402" s="561" t="s">
        <v>25</v>
      </c>
    </row>
    <row r="5403" spans="1:12" x14ac:dyDescent="0.25">
      <c r="A5403" s="561" t="s">
        <v>5027</v>
      </c>
      <c r="B5403" s="561" t="s">
        <v>5028</v>
      </c>
      <c r="C5403" s="561" t="s">
        <v>5186</v>
      </c>
      <c r="D5403" s="561" t="s">
        <v>5187</v>
      </c>
      <c r="E5403" s="562" t="s">
        <v>22</v>
      </c>
      <c r="F5403" s="561" t="s">
        <v>22</v>
      </c>
      <c r="G5403" s="561" t="s">
        <v>33122</v>
      </c>
      <c r="H5403" s="561" t="s">
        <v>5215</v>
      </c>
      <c r="I5403" s="561" t="s">
        <v>25535</v>
      </c>
      <c r="J5403" s="561" t="s">
        <v>7063</v>
      </c>
      <c r="K5403" s="562" t="s">
        <v>7256</v>
      </c>
      <c r="L5403" s="561" t="s">
        <v>25</v>
      </c>
    </row>
    <row r="5404" spans="1:12" x14ac:dyDescent="0.25">
      <c r="A5404" s="561" t="s">
        <v>5027</v>
      </c>
      <c r="B5404" s="561" t="s">
        <v>5028</v>
      </c>
      <c r="C5404" s="561" t="s">
        <v>5186</v>
      </c>
      <c r="D5404" s="561" t="s">
        <v>5187</v>
      </c>
      <c r="E5404" s="562" t="s">
        <v>22</v>
      </c>
      <c r="F5404" s="561" t="s">
        <v>22</v>
      </c>
      <c r="G5404" s="561" t="s">
        <v>33123</v>
      </c>
      <c r="H5404" s="561" t="s">
        <v>5216</v>
      </c>
      <c r="I5404" s="561" t="s">
        <v>25535</v>
      </c>
      <c r="J5404" s="561" t="s">
        <v>7063</v>
      </c>
      <c r="K5404" s="562" t="s">
        <v>7802</v>
      </c>
      <c r="L5404" s="561" t="s">
        <v>25</v>
      </c>
    </row>
    <row r="5405" spans="1:12" x14ac:dyDescent="0.25">
      <c r="A5405" s="561" t="s">
        <v>5027</v>
      </c>
      <c r="B5405" s="561" t="s">
        <v>5028</v>
      </c>
      <c r="C5405" s="561" t="s">
        <v>5186</v>
      </c>
      <c r="D5405" s="561" t="s">
        <v>5187</v>
      </c>
      <c r="E5405" s="562" t="s">
        <v>22</v>
      </c>
      <c r="F5405" s="561" t="s">
        <v>22</v>
      </c>
      <c r="G5405" s="561" t="s">
        <v>33124</v>
      </c>
      <c r="H5405" s="561" t="s">
        <v>5217</v>
      </c>
      <c r="I5405" s="561" t="s">
        <v>25535</v>
      </c>
      <c r="J5405" s="561" t="s">
        <v>7063</v>
      </c>
      <c r="K5405" s="562" t="s">
        <v>8510</v>
      </c>
      <c r="L5405" s="561" t="s">
        <v>25</v>
      </c>
    </row>
    <row r="5406" spans="1:12" x14ac:dyDescent="0.25">
      <c r="A5406" s="561" t="s">
        <v>5027</v>
      </c>
      <c r="B5406" s="561" t="s">
        <v>5028</v>
      </c>
      <c r="C5406" s="561" t="s">
        <v>5186</v>
      </c>
      <c r="D5406" s="561" t="s">
        <v>5187</v>
      </c>
      <c r="E5406" s="562" t="s">
        <v>22</v>
      </c>
      <c r="F5406" s="561" t="s">
        <v>22</v>
      </c>
      <c r="G5406" s="561" t="s">
        <v>33125</v>
      </c>
      <c r="H5406" s="561" t="s">
        <v>5218</v>
      </c>
      <c r="I5406" s="561" t="s">
        <v>25535</v>
      </c>
      <c r="J5406" s="561" t="s">
        <v>7063</v>
      </c>
      <c r="K5406" s="562" t="s">
        <v>1704</v>
      </c>
      <c r="L5406" s="561" t="s">
        <v>25</v>
      </c>
    </row>
    <row r="5407" spans="1:12" x14ac:dyDescent="0.25">
      <c r="A5407" s="561" t="s">
        <v>5027</v>
      </c>
      <c r="B5407" s="561" t="s">
        <v>5028</v>
      </c>
      <c r="C5407" s="561" t="s">
        <v>5220</v>
      </c>
      <c r="D5407" s="561" t="s">
        <v>5221</v>
      </c>
      <c r="E5407" s="562" t="s">
        <v>22</v>
      </c>
      <c r="F5407" s="561" t="s">
        <v>22</v>
      </c>
      <c r="G5407" s="561" t="s">
        <v>33126</v>
      </c>
      <c r="H5407" s="561" t="s">
        <v>5222</v>
      </c>
      <c r="I5407" s="561" t="s">
        <v>25535</v>
      </c>
      <c r="J5407" s="561" t="s">
        <v>7063</v>
      </c>
      <c r="K5407" s="562" t="s">
        <v>791</v>
      </c>
      <c r="L5407" s="561" t="s">
        <v>25</v>
      </c>
    </row>
    <row r="5408" spans="1:12" x14ac:dyDescent="0.25">
      <c r="A5408" s="561" t="s">
        <v>5027</v>
      </c>
      <c r="B5408" s="561" t="s">
        <v>5028</v>
      </c>
      <c r="C5408" s="561" t="s">
        <v>5220</v>
      </c>
      <c r="D5408" s="561" t="s">
        <v>5221</v>
      </c>
      <c r="E5408" s="562" t="s">
        <v>22</v>
      </c>
      <c r="F5408" s="561" t="s">
        <v>22</v>
      </c>
      <c r="G5408" s="561" t="s">
        <v>33127</v>
      </c>
      <c r="H5408" s="561" t="s">
        <v>5223</v>
      </c>
      <c r="I5408" s="561" t="s">
        <v>25535</v>
      </c>
      <c r="J5408" s="561" t="s">
        <v>7063</v>
      </c>
      <c r="K5408" s="562" t="s">
        <v>24454</v>
      </c>
      <c r="L5408" s="561" t="s">
        <v>25</v>
      </c>
    </row>
    <row r="5409" spans="1:12" x14ac:dyDescent="0.25">
      <c r="A5409" s="561" t="s">
        <v>5027</v>
      </c>
      <c r="B5409" s="561" t="s">
        <v>5028</v>
      </c>
      <c r="C5409" s="561" t="s">
        <v>5220</v>
      </c>
      <c r="D5409" s="561" t="s">
        <v>5221</v>
      </c>
      <c r="E5409" s="562" t="s">
        <v>22</v>
      </c>
      <c r="F5409" s="561" t="s">
        <v>22</v>
      </c>
      <c r="G5409" s="561" t="s">
        <v>33128</v>
      </c>
      <c r="H5409" s="561" t="s">
        <v>5225</v>
      </c>
      <c r="I5409" s="561" t="s">
        <v>25535</v>
      </c>
      <c r="J5409" s="561" t="s">
        <v>7063</v>
      </c>
      <c r="K5409" s="562" t="s">
        <v>33129</v>
      </c>
      <c r="L5409" s="561" t="s">
        <v>25</v>
      </c>
    </row>
    <row r="5410" spans="1:12" x14ac:dyDescent="0.25">
      <c r="A5410" s="561" t="s">
        <v>5027</v>
      </c>
      <c r="B5410" s="561" t="s">
        <v>5028</v>
      </c>
      <c r="C5410" s="561" t="s">
        <v>5220</v>
      </c>
      <c r="D5410" s="561" t="s">
        <v>5221</v>
      </c>
      <c r="E5410" s="562" t="s">
        <v>22</v>
      </c>
      <c r="F5410" s="561" t="s">
        <v>22</v>
      </c>
      <c r="G5410" s="561" t="s">
        <v>33130</v>
      </c>
      <c r="H5410" s="561" t="s">
        <v>5226</v>
      </c>
      <c r="I5410" s="561" t="s">
        <v>25535</v>
      </c>
      <c r="J5410" s="561" t="s">
        <v>7063</v>
      </c>
      <c r="K5410" s="562" t="s">
        <v>4525</v>
      </c>
      <c r="L5410" s="561" t="s">
        <v>25</v>
      </c>
    </row>
    <row r="5411" spans="1:12" x14ac:dyDescent="0.25">
      <c r="A5411" s="561" t="s">
        <v>5027</v>
      </c>
      <c r="B5411" s="561" t="s">
        <v>5028</v>
      </c>
      <c r="C5411" s="561" t="s">
        <v>5220</v>
      </c>
      <c r="D5411" s="561" t="s">
        <v>5221</v>
      </c>
      <c r="E5411" s="562" t="s">
        <v>22</v>
      </c>
      <c r="F5411" s="561" t="s">
        <v>22</v>
      </c>
      <c r="G5411" s="561">
        <v>93364</v>
      </c>
      <c r="H5411" s="561" t="s">
        <v>5228</v>
      </c>
      <c r="I5411" s="561" t="s">
        <v>25535</v>
      </c>
      <c r="J5411" s="561" t="s">
        <v>7063</v>
      </c>
      <c r="K5411" s="562" t="s">
        <v>30044</v>
      </c>
      <c r="L5411" s="561" t="s">
        <v>25</v>
      </c>
    </row>
    <row r="5412" spans="1:12" x14ac:dyDescent="0.25">
      <c r="A5412" s="561" t="s">
        <v>5027</v>
      </c>
      <c r="B5412" s="561" t="s">
        <v>5028</v>
      </c>
      <c r="C5412" s="561" t="s">
        <v>5220</v>
      </c>
      <c r="D5412" s="561" t="s">
        <v>5221</v>
      </c>
      <c r="E5412" s="562" t="s">
        <v>22</v>
      </c>
      <c r="F5412" s="561" t="s">
        <v>22</v>
      </c>
      <c r="G5412" s="561" t="s">
        <v>33131</v>
      </c>
      <c r="H5412" s="561" t="s">
        <v>5229</v>
      </c>
      <c r="I5412" s="561" t="s">
        <v>25535</v>
      </c>
      <c r="J5412" s="561" t="s">
        <v>7063</v>
      </c>
      <c r="K5412" s="562" t="s">
        <v>2388</v>
      </c>
      <c r="L5412" s="561" t="s">
        <v>25</v>
      </c>
    </row>
    <row r="5413" spans="1:12" x14ac:dyDescent="0.25">
      <c r="A5413" s="561" t="s">
        <v>5027</v>
      </c>
      <c r="B5413" s="561" t="s">
        <v>5028</v>
      </c>
      <c r="C5413" s="561" t="s">
        <v>5220</v>
      </c>
      <c r="D5413" s="561" t="s">
        <v>5221</v>
      </c>
      <c r="E5413" s="562" t="s">
        <v>22</v>
      </c>
      <c r="F5413" s="561" t="s">
        <v>22</v>
      </c>
      <c r="G5413" s="561" t="s">
        <v>33132</v>
      </c>
      <c r="H5413" s="561" t="s">
        <v>5230</v>
      </c>
      <c r="I5413" s="561" t="s">
        <v>25535</v>
      </c>
      <c r="J5413" s="561" t="s">
        <v>7063</v>
      </c>
      <c r="K5413" s="562" t="s">
        <v>2624</v>
      </c>
      <c r="L5413" s="561" t="s">
        <v>25</v>
      </c>
    </row>
    <row r="5414" spans="1:12" x14ac:dyDescent="0.25">
      <c r="A5414" s="561" t="s">
        <v>5027</v>
      </c>
      <c r="B5414" s="561" t="s">
        <v>5028</v>
      </c>
      <c r="C5414" s="561" t="s">
        <v>5220</v>
      </c>
      <c r="D5414" s="561" t="s">
        <v>5221</v>
      </c>
      <c r="E5414" s="562" t="s">
        <v>22</v>
      </c>
      <c r="F5414" s="561" t="s">
        <v>22</v>
      </c>
      <c r="G5414" s="561" t="s">
        <v>33133</v>
      </c>
      <c r="H5414" s="561" t="s">
        <v>5231</v>
      </c>
      <c r="I5414" s="561" t="s">
        <v>25535</v>
      </c>
      <c r="J5414" s="561" t="s">
        <v>7063</v>
      </c>
      <c r="K5414" s="562" t="s">
        <v>7760</v>
      </c>
      <c r="L5414" s="561" t="s">
        <v>25</v>
      </c>
    </row>
    <row r="5415" spans="1:12" x14ac:dyDescent="0.25">
      <c r="A5415" s="561" t="s">
        <v>5027</v>
      </c>
      <c r="B5415" s="561" t="s">
        <v>5028</v>
      </c>
      <c r="C5415" s="561" t="s">
        <v>5220</v>
      </c>
      <c r="D5415" s="561" t="s">
        <v>5221</v>
      </c>
      <c r="E5415" s="562" t="s">
        <v>22</v>
      </c>
      <c r="F5415" s="561" t="s">
        <v>22</v>
      </c>
      <c r="G5415" s="561" t="s">
        <v>33134</v>
      </c>
      <c r="H5415" s="561" t="s">
        <v>5232</v>
      </c>
      <c r="I5415" s="561" t="s">
        <v>25535</v>
      </c>
      <c r="J5415" s="561" t="s">
        <v>7063</v>
      </c>
      <c r="K5415" s="562" t="s">
        <v>23322</v>
      </c>
      <c r="L5415" s="561" t="s">
        <v>25</v>
      </c>
    </row>
    <row r="5416" spans="1:12" x14ac:dyDescent="0.25">
      <c r="A5416" s="561" t="s">
        <v>5027</v>
      </c>
      <c r="B5416" s="561" t="s">
        <v>5028</v>
      </c>
      <c r="C5416" s="561" t="s">
        <v>5220</v>
      </c>
      <c r="D5416" s="561" t="s">
        <v>5221</v>
      </c>
      <c r="E5416" s="562" t="s">
        <v>22</v>
      </c>
      <c r="F5416" s="561" t="s">
        <v>22</v>
      </c>
      <c r="G5416" s="561" t="s">
        <v>33135</v>
      </c>
      <c r="H5416" s="561" t="s">
        <v>5233</v>
      </c>
      <c r="I5416" s="561" t="s">
        <v>25535</v>
      </c>
      <c r="J5416" s="561" t="s">
        <v>7063</v>
      </c>
      <c r="K5416" s="562" t="s">
        <v>7242</v>
      </c>
      <c r="L5416" s="561" t="s">
        <v>25</v>
      </c>
    </row>
    <row r="5417" spans="1:12" x14ac:dyDescent="0.25">
      <c r="A5417" s="561" t="s">
        <v>5027</v>
      </c>
      <c r="B5417" s="561" t="s">
        <v>5028</v>
      </c>
      <c r="C5417" s="561" t="s">
        <v>5220</v>
      </c>
      <c r="D5417" s="561" t="s">
        <v>5221</v>
      </c>
      <c r="E5417" s="562" t="s">
        <v>22</v>
      </c>
      <c r="F5417" s="561" t="s">
        <v>22</v>
      </c>
      <c r="G5417" s="561" t="s">
        <v>33136</v>
      </c>
      <c r="H5417" s="561" t="s">
        <v>5234</v>
      </c>
      <c r="I5417" s="561" t="s">
        <v>25535</v>
      </c>
      <c r="J5417" s="561" t="s">
        <v>7063</v>
      </c>
      <c r="K5417" s="562" t="s">
        <v>5123</v>
      </c>
      <c r="L5417" s="561" t="s">
        <v>25</v>
      </c>
    </row>
    <row r="5418" spans="1:12" x14ac:dyDescent="0.25">
      <c r="A5418" s="561" t="s">
        <v>5027</v>
      </c>
      <c r="B5418" s="561" t="s">
        <v>5028</v>
      </c>
      <c r="C5418" s="561" t="s">
        <v>5220</v>
      </c>
      <c r="D5418" s="561" t="s">
        <v>5221</v>
      </c>
      <c r="E5418" s="562" t="s">
        <v>22</v>
      </c>
      <c r="F5418" s="561" t="s">
        <v>22</v>
      </c>
      <c r="G5418" s="561" t="s">
        <v>33137</v>
      </c>
      <c r="H5418" s="561" t="s">
        <v>5235</v>
      </c>
      <c r="I5418" s="561" t="s">
        <v>25535</v>
      </c>
      <c r="J5418" s="561" t="s">
        <v>7063</v>
      </c>
      <c r="K5418" s="562" t="s">
        <v>28426</v>
      </c>
      <c r="L5418" s="561" t="s">
        <v>25</v>
      </c>
    </row>
    <row r="5419" spans="1:12" x14ac:dyDescent="0.25">
      <c r="A5419" s="561" t="s">
        <v>5027</v>
      </c>
      <c r="B5419" s="561" t="s">
        <v>5028</v>
      </c>
      <c r="C5419" s="561" t="s">
        <v>5220</v>
      </c>
      <c r="D5419" s="561" t="s">
        <v>5221</v>
      </c>
      <c r="E5419" s="562" t="s">
        <v>22</v>
      </c>
      <c r="F5419" s="561" t="s">
        <v>22</v>
      </c>
      <c r="G5419" s="561" t="s">
        <v>33138</v>
      </c>
      <c r="H5419" s="561" t="s">
        <v>5236</v>
      </c>
      <c r="I5419" s="561" t="s">
        <v>25535</v>
      </c>
      <c r="J5419" s="561" t="s">
        <v>7063</v>
      </c>
      <c r="K5419" s="562" t="s">
        <v>1165</v>
      </c>
      <c r="L5419" s="561" t="s">
        <v>25</v>
      </c>
    </row>
    <row r="5420" spans="1:12" x14ac:dyDescent="0.25">
      <c r="A5420" s="561" t="s">
        <v>5027</v>
      </c>
      <c r="B5420" s="561" t="s">
        <v>5028</v>
      </c>
      <c r="C5420" s="561" t="s">
        <v>5220</v>
      </c>
      <c r="D5420" s="561" t="s">
        <v>5221</v>
      </c>
      <c r="E5420" s="562" t="s">
        <v>22</v>
      </c>
      <c r="F5420" s="561" t="s">
        <v>22</v>
      </c>
      <c r="G5420" s="561" t="s">
        <v>33139</v>
      </c>
      <c r="H5420" s="561" t="s">
        <v>5237</v>
      </c>
      <c r="I5420" s="561" t="s">
        <v>25535</v>
      </c>
      <c r="J5420" s="561" t="s">
        <v>7063</v>
      </c>
      <c r="K5420" s="562" t="s">
        <v>2711</v>
      </c>
      <c r="L5420" s="561" t="s">
        <v>25</v>
      </c>
    </row>
    <row r="5421" spans="1:12" x14ac:dyDescent="0.25">
      <c r="A5421" s="561" t="s">
        <v>5027</v>
      </c>
      <c r="B5421" s="561" t="s">
        <v>5028</v>
      </c>
      <c r="C5421" s="561" t="s">
        <v>5220</v>
      </c>
      <c r="D5421" s="561" t="s">
        <v>5221</v>
      </c>
      <c r="E5421" s="562" t="s">
        <v>22</v>
      </c>
      <c r="F5421" s="561" t="s">
        <v>22</v>
      </c>
      <c r="G5421" s="561" t="s">
        <v>33140</v>
      </c>
      <c r="H5421" s="561" t="s">
        <v>5238</v>
      </c>
      <c r="I5421" s="561" t="s">
        <v>25535</v>
      </c>
      <c r="J5421" s="561" t="s">
        <v>7063</v>
      </c>
      <c r="K5421" s="562" t="s">
        <v>8527</v>
      </c>
      <c r="L5421" s="561" t="s">
        <v>25</v>
      </c>
    </row>
    <row r="5422" spans="1:12" x14ac:dyDescent="0.25">
      <c r="A5422" s="561" t="s">
        <v>5027</v>
      </c>
      <c r="B5422" s="561" t="s">
        <v>5028</v>
      </c>
      <c r="C5422" s="561" t="s">
        <v>5220</v>
      </c>
      <c r="D5422" s="561" t="s">
        <v>5221</v>
      </c>
      <c r="E5422" s="562" t="s">
        <v>22</v>
      </c>
      <c r="F5422" s="561" t="s">
        <v>22</v>
      </c>
      <c r="G5422" s="561" t="s">
        <v>33141</v>
      </c>
      <c r="H5422" s="561" t="s">
        <v>5239</v>
      </c>
      <c r="I5422" s="561" t="s">
        <v>25535</v>
      </c>
      <c r="J5422" s="561" t="s">
        <v>7063</v>
      </c>
      <c r="K5422" s="562" t="s">
        <v>4275</v>
      </c>
      <c r="L5422" s="561" t="s">
        <v>25</v>
      </c>
    </row>
    <row r="5423" spans="1:12" x14ac:dyDescent="0.25">
      <c r="A5423" s="561" t="s">
        <v>5027</v>
      </c>
      <c r="B5423" s="561" t="s">
        <v>5028</v>
      </c>
      <c r="C5423" s="561" t="s">
        <v>5220</v>
      </c>
      <c r="D5423" s="561" t="s">
        <v>5221</v>
      </c>
      <c r="E5423" s="562" t="s">
        <v>22</v>
      </c>
      <c r="F5423" s="561" t="s">
        <v>22</v>
      </c>
      <c r="G5423" s="561" t="s">
        <v>33142</v>
      </c>
      <c r="H5423" s="561" t="s">
        <v>5240</v>
      </c>
      <c r="I5423" s="561" t="s">
        <v>25535</v>
      </c>
      <c r="J5423" s="561" t="s">
        <v>7063</v>
      </c>
      <c r="K5423" s="562" t="s">
        <v>1506</v>
      </c>
      <c r="L5423" s="561" t="s">
        <v>25</v>
      </c>
    </row>
    <row r="5424" spans="1:12" x14ac:dyDescent="0.25">
      <c r="A5424" s="561" t="s">
        <v>5027</v>
      </c>
      <c r="B5424" s="561" t="s">
        <v>5028</v>
      </c>
      <c r="C5424" s="561" t="s">
        <v>5220</v>
      </c>
      <c r="D5424" s="561" t="s">
        <v>5221</v>
      </c>
      <c r="E5424" s="562" t="s">
        <v>22</v>
      </c>
      <c r="F5424" s="561" t="s">
        <v>22</v>
      </c>
      <c r="G5424" s="561" t="s">
        <v>33143</v>
      </c>
      <c r="H5424" s="561" t="s">
        <v>5242</v>
      </c>
      <c r="I5424" s="561" t="s">
        <v>25535</v>
      </c>
      <c r="J5424" s="561" t="s">
        <v>7063</v>
      </c>
      <c r="K5424" s="562" t="s">
        <v>4622</v>
      </c>
      <c r="L5424" s="561" t="s">
        <v>25</v>
      </c>
    </row>
    <row r="5425" spans="1:12" x14ac:dyDescent="0.25">
      <c r="A5425" s="561" t="s">
        <v>5027</v>
      </c>
      <c r="B5425" s="561" t="s">
        <v>5028</v>
      </c>
      <c r="C5425" s="561" t="s">
        <v>5220</v>
      </c>
      <c r="D5425" s="561" t="s">
        <v>5221</v>
      </c>
      <c r="E5425" s="562" t="s">
        <v>22</v>
      </c>
      <c r="F5425" s="561" t="s">
        <v>22</v>
      </c>
      <c r="G5425" s="561" t="s">
        <v>33144</v>
      </c>
      <c r="H5425" s="561" t="s">
        <v>5243</v>
      </c>
      <c r="I5425" s="561" t="s">
        <v>25535</v>
      </c>
      <c r="J5425" s="561" t="s">
        <v>7063</v>
      </c>
      <c r="K5425" s="562" t="s">
        <v>5609</v>
      </c>
      <c r="L5425" s="561" t="s">
        <v>25</v>
      </c>
    </row>
    <row r="5426" spans="1:12" x14ac:dyDescent="0.25">
      <c r="A5426" s="561" t="s">
        <v>5027</v>
      </c>
      <c r="B5426" s="561" t="s">
        <v>5028</v>
      </c>
      <c r="C5426" s="561" t="s">
        <v>5220</v>
      </c>
      <c r="D5426" s="561" t="s">
        <v>5221</v>
      </c>
      <c r="E5426" s="562" t="s">
        <v>22</v>
      </c>
      <c r="F5426" s="561" t="s">
        <v>22</v>
      </c>
      <c r="G5426" s="561" t="s">
        <v>33145</v>
      </c>
      <c r="H5426" s="561" t="s">
        <v>5244</v>
      </c>
      <c r="I5426" s="561" t="s">
        <v>25535</v>
      </c>
      <c r="J5426" s="561" t="s">
        <v>7063</v>
      </c>
      <c r="K5426" s="562" t="s">
        <v>4134</v>
      </c>
      <c r="L5426" s="561" t="s">
        <v>25</v>
      </c>
    </row>
    <row r="5427" spans="1:12" x14ac:dyDescent="0.25">
      <c r="A5427" s="561" t="s">
        <v>5027</v>
      </c>
      <c r="B5427" s="561" t="s">
        <v>5028</v>
      </c>
      <c r="C5427" s="561" t="s">
        <v>5220</v>
      </c>
      <c r="D5427" s="561" t="s">
        <v>5221</v>
      </c>
      <c r="E5427" s="562" t="s">
        <v>22</v>
      </c>
      <c r="F5427" s="561" t="s">
        <v>22</v>
      </c>
      <c r="G5427" s="561" t="s">
        <v>33146</v>
      </c>
      <c r="H5427" s="561" t="s">
        <v>5246</v>
      </c>
      <c r="I5427" s="561" t="s">
        <v>25535</v>
      </c>
      <c r="J5427" s="561" t="s">
        <v>7063</v>
      </c>
      <c r="K5427" s="562" t="s">
        <v>68</v>
      </c>
      <c r="L5427" s="561" t="s">
        <v>25</v>
      </c>
    </row>
    <row r="5428" spans="1:12" x14ac:dyDescent="0.25">
      <c r="A5428" s="561" t="s">
        <v>5027</v>
      </c>
      <c r="B5428" s="561" t="s">
        <v>5028</v>
      </c>
      <c r="C5428" s="561" t="s">
        <v>5220</v>
      </c>
      <c r="D5428" s="561" t="s">
        <v>5221</v>
      </c>
      <c r="E5428" s="562" t="s">
        <v>22</v>
      </c>
      <c r="F5428" s="561" t="s">
        <v>22</v>
      </c>
      <c r="G5428" s="561" t="s">
        <v>33147</v>
      </c>
      <c r="H5428" s="561" t="s">
        <v>5247</v>
      </c>
      <c r="I5428" s="561" t="s">
        <v>25535</v>
      </c>
      <c r="J5428" s="561" t="s">
        <v>7063</v>
      </c>
      <c r="K5428" s="562" t="s">
        <v>2762</v>
      </c>
      <c r="L5428" s="561" t="s">
        <v>25</v>
      </c>
    </row>
    <row r="5429" spans="1:12" x14ac:dyDescent="0.25">
      <c r="A5429" s="561" t="s">
        <v>5027</v>
      </c>
      <c r="B5429" s="561" t="s">
        <v>5028</v>
      </c>
      <c r="C5429" s="561" t="s">
        <v>5220</v>
      </c>
      <c r="D5429" s="561" t="s">
        <v>5221</v>
      </c>
      <c r="E5429" s="562" t="s">
        <v>22</v>
      </c>
      <c r="F5429" s="561" t="s">
        <v>22</v>
      </c>
      <c r="G5429" s="561" t="s">
        <v>33148</v>
      </c>
      <c r="H5429" s="561" t="s">
        <v>5249</v>
      </c>
      <c r="I5429" s="561" t="s">
        <v>25535</v>
      </c>
      <c r="J5429" s="561" t="s">
        <v>7063</v>
      </c>
      <c r="K5429" s="562" t="s">
        <v>7290</v>
      </c>
      <c r="L5429" s="561" t="s">
        <v>25</v>
      </c>
    </row>
    <row r="5430" spans="1:12" x14ac:dyDescent="0.25">
      <c r="A5430" s="561" t="s">
        <v>5027</v>
      </c>
      <c r="B5430" s="561" t="s">
        <v>5028</v>
      </c>
      <c r="C5430" s="561" t="s">
        <v>5220</v>
      </c>
      <c r="D5430" s="561" t="s">
        <v>5221</v>
      </c>
      <c r="E5430" s="562" t="s">
        <v>22</v>
      </c>
      <c r="F5430" s="561" t="s">
        <v>22</v>
      </c>
      <c r="G5430" s="561" t="s">
        <v>33149</v>
      </c>
      <c r="H5430" s="561" t="s">
        <v>5251</v>
      </c>
      <c r="I5430" s="561" t="s">
        <v>25535</v>
      </c>
      <c r="J5430" s="561" t="s">
        <v>326</v>
      </c>
      <c r="K5430" s="562" t="s">
        <v>7245</v>
      </c>
      <c r="L5430" s="561" t="s">
        <v>25</v>
      </c>
    </row>
    <row r="5431" spans="1:12" x14ac:dyDescent="0.25">
      <c r="A5431" s="561" t="s">
        <v>5027</v>
      </c>
      <c r="B5431" s="561" t="s">
        <v>5028</v>
      </c>
      <c r="C5431" s="561" t="s">
        <v>5252</v>
      </c>
      <c r="D5431" s="561" t="s">
        <v>5253</v>
      </c>
      <c r="E5431" s="562" t="s">
        <v>22</v>
      </c>
      <c r="F5431" s="561" t="s">
        <v>22</v>
      </c>
      <c r="G5431" s="561" t="s">
        <v>33150</v>
      </c>
      <c r="H5431" s="561" t="s">
        <v>5254</v>
      </c>
      <c r="I5431" s="561" t="s">
        <v>33151</v>
      </c>
      <c r="J5431" s="561" t="s">
        <v>7063</v>
      </c>
      <c r="K5431" s="562" t="s">
        <v>951</v>
      </c>
      <c r="L5431" s="561" t="s">
        <v>25</v>
      </c>
    </row>
    <row r="5432" spans="1:12" x14ac:dyDescent="0.25">
      <c r="A5432" s="561" t="s">
        <v>5027</v>
      </c>
      <c r="B5432" s="561" t="s">
        <v>5028</v>
      </c>
      <c r="C5432" s="561" t="s">
        <v>5252</v>
      </c>
      <c r="D5432" s="561" t="s">
        <v>5253</v>
      </c>
      <c r="E5432" s="562" t="s">
        <v>22</v>
      </c>
      <c r="F5432" s="561" t="s">
        <v>22</v>
      </c>
      <c r="G5432" s="561">
        <v>97917</v>
      </c>
      <c r="H5432" s="561" t="s">
        <v>5256</v>
      </c>
      <c r="I5432" s="561" t="s">
        <v>33151</v>
      </c>
      <c r="J5432" s="561" t="s">
        <v>7063</v>
      </c>
      <c r="K5432" s="562" t="s">
        <v>145</v>
      </c>
      <c r="L5432" s="561" t="s">
        <v>25</v>
      </c>
    </row>
    <row r="5433" spans="1:12" x14ac:dyDescent="0.25">
      <c r="A5433" s="561" t="s">
        <v>5027</v>
      </c>
      <c r="B5433" s="561" t="s">
        <v>5028</v>
      </c>
      <c r="C5433" s="561" t="s">
        <v>5252</v>
      </c>
      <c r="D5433" s="561" t="s">
        <v>5253</v>
      </c>
      <c r="E5433" s="562" t="s">
        <v>22</v>
      </c>
      <c r="F5433" s="561" t="s">
        <v>22</v>
      </c>
      <c r="G5433" s="561" t="s">
        <v>33152</v>
      </c>
      <c r="H5433" s="561" t="s">
        <v>5257</v>
      </c>
      <c r="I5433" s="561" t="s">
        <v>33151</v>
      </c>
      <c r="J5433" s="561" t="s">
        <v>7063</v>
      </c>
      <c r="K5433" s="562" t="s">
        <v>1057</v>
      </c>
      <c r="L5433" s="561" t="s">
        <v>25</v>
      </c>
    </row>
    <row r="5434" spans="1:12" x14ac:dyDescent="0.25">
      <c r="A5434" s="561" t="s">
        <v>5027</v>
      </c>
      <c r="B5434" s="561" t="s">
        <v>5028</v>
      </c>
      <c r="C5434" s="561" t="s">
        <v>5252</v>
      </c>
      <c r="D5434" s="561" t="s">
        <v>5253</v>
      </c>
      <c r="E5434" s="562" t="s">
        <v>22</v>
      </c>
      <c r="F5434" s="561" t="s">
        <v>22</v>
      </c>
      <c r="G5434" s="561" t="s">
        <v>33153</v>
      </c>
      <c r="H5434" s="561" t="s">
        <v>5258</v>
      </c>
      <c r="I5434" s="561" t="s">
        <v>33151</v>
      </c>
      <c r="J5434" s="561" t="s">
        <v>7063</v>
      </c>
      <c r="K5434" s="562" t="s">
        <v>564</v>
      </c>
      <c r="L5434" s="561" t="s">
        <v>25</v>
      </c>
    </row>
    <row r="5435" spans="1:12" x14ac:dyDescent="0.25">
      <c r="A5435" s="561" t="s">
        <v>5027</v>
      </c>
      <c r="B5435" s="561" t="s">
        <v>5028</v>
      </c>
      <c r="C5435" s="561" t="s">
        <v>5259</v>
      </c>
      <c r="D5435" s="561" t="s">
        <v>5260</v>
      </c>
      <c r="E5435" s="562" t="s">
        <v>22</v>
      </c>
      <c r="F5435" s="561" t="s">
        <v>22</v>
      </c>
      <c r="G5435" s="561" t="s">
        <v>33154</v>
      </c>
      <c r="H5435" s="561" t="s">
        <v>5261</v>
      </c>
      <c r="I5435" s="561" t="s">
        <v>23868</v>
      </c>
      <c r="J5435" s="561" t="s">
        <v>7063</v>
      </c>
      <c r="K5435" s="562" t="s">
        <v>54</v>
      </c>
      <c r="L5435" s="561" t="s">
        <v>25</v>
      </c>
    </row>
    <row r="5436" spans="1:12" x14ac:dyDescent="0.25">
      <c r="A5436" s="561" t="s">
        <v>5027</v>
      </c>
      <c r="B5436" s="561" t="s">
        <v>5028</v>
      </c>
      <c r="C5436" s="561" t="s">
        <v>5259</v>
      </c>
      <c r="D5436" s="561" t="s">
        <v>5260</v>
      </c>
      <c r="E5436" s="562" t="s">
        <v>22</v>
      </c>
      <c r="F5436" s="561" t="s">
        <v>22</v>
      </c>
      <c r="G5436" s="561" t="s">
        <v>33155</v>
      </c>
      <c r="H5436" s="561" t="s">
        <v>5262</v>
      </c>
      <c r="I5436" s="561" t="s">
        <v>23868</v>
      </c>
      <c r="J5436" s="561" t="s">
        <v>7063</v>
      </c>
      <c r="K5436" s="562" t="s">
        <v>7521</v>
      </c>
      <c r="L5436" s="561" t="s">
        <v>25</v>
      </c>
    </row>
    <row r="5437" spans="1:12" x14ac:dyDescent="0.25">
      <c r="A5437" s="561" t="s">
        <v>5027</v>
      </c>
      <c r="B5437" s="561" t="s">
        <v>5028</v>
      </c>
      <c r="C5437" s="561" t="s">
        <v>5259</v>
      </c>
      <c r="D5437" s="561" t="s">
        <v>5260</v>
      </c>
      <c r="E5437" s="562" t="s">
        <v>22</v>
      </c>
      <c r="F5437" s="561" t="s">
        <v>22</v>
      </c>
      <c r="G5437" s="561" t="s">
        <v>33156</v>
      </c>
      <c r="H5437" s="561" t="s">
        <v>5264</v>
      </c>
      <c r="I5437" s="561" t="s">
        <v>25535</v>
      </c>
      <c r="J5437" s="561" t="s">
        <v>7063</v>
      </c>
      <c r="K5437" s="562" t="s">
        <v>33157</v>
      </c>
      <c r="L5437" s="561" t="s">
        <v>25</v>
      </c>
    </row>
    <row r="5438" spans="1:12" x14ac:dyDescent="0.25">
      <c r="A5438" s="561" t="s">
        <v>5027</v>
      </c>
      <c r="B5438" s="561" t="s">
        <v>5028</v>
      </c>
      <c r="C5438" s="561" t="s">
        <v>5259</v>
      </c>
      <c r="D5438" s="561" t="s">
        <v>5260</v>
      </c>
      <c r="E5438" s="562" t="s">
        <v>22</v>
      </c>
      <c r="F5438" s="561" t="s">
        <v>22</v>
      </c>
      <c r="G5438" s="561" t="s">
        <v>33158</v>
      </c>
      <c r="H5438" s="561" t="s">
        <v>5265</v>
      </c>
      <c r="I5438" s="561" t="s">
        <v>25535</v>
      </c>
      <c r="J5438" s="561" t="s">
        <v>7063</v>
      </c>
      <c r="K5438" s="562" t="s">
        <v>33159</v>
      </c>
      <c r="L5438" s="561" t="s">
        <v>25</v>
      </c>
    </row>
    <row r="5439" spans="1:12" x14ac:dyDescent="0.25">
      <c r="A5439" s="561" t="s">
        <v>5027</v>
      </c>
      <c r="B5439" s="561" t="s">
        <v>5028</v>
      </c>
      <c r="C5439" s="561" t="s">
        <v>5259</v>
      </c>
      <c r="D5439" s="561" t="s">
        <v>5260</v>
      </c>
      <c r="E5439" s="562" t="s">
        <v>22</v>
      </c>
      <c r="F5439" s="561" t="s">
        <v>22</v>
      </c>
      <c r="G5439" s="561" t="s">
        <v>33160</v>
      </c>
      <c r="H5439" s="561" t="s">
        <v>5266</v>
      </c>
      <c r="I5439" s="561" t="s">
        <v>25535</v>
      </c>
      <c r="J5439" s="561" t="s">
        <v>7063</v>
      </c>
      <c r="K5439" s="562" t="s">
        <v>33161</v>
      </c>
      <c r="L5439" s="561" t="s">
        <v>25</v>
      </c>
    </row>
    <row r="5440" spans="1:12" x14ac:dyDescent="0.25">
      <c r="A5440" s="561" t="s">
        <v>5027</v>
      </c>
      <c r="B5440" s="561" t="s">
        <v>5028</v>
      </c>
      <c r="C5440" s="561" t="s">
        <v>5259</v>
      </c>
      <c r="D5440" s="561" t="s">
        <v>5260</v>
      </c>
      <c r="E5440" s="562" t="s">
        <v>22</v>
      </c>
      <c r="F5440" s="561" t="s">
        <v>22</v>
      </c>
      <c r="G5440" s="561" t="s">
        <v>33162</v>
      </c>
      <c r="H5440" s="561" t="s">
        <v>5267</v>
      </c>
      <c r="I5440" s="561" t="s">
        <v>25535</v>
      </c>
      <c r="J5440" s="561" t="s">
        <v>7063</v>
      </c>
      <c r="K5440" s="562" t="s">
        <v>33163</v>
      </c>
      <c r="L5440" s="561" t="s">
        <v>25</v>
      </c>
    </row>
    <row r="5441" spans="1:12" x14ac:dyDescent="0.25">
      <c r="A5441" s="561" t="s">
        <v>5027</v>
      </c>
      <c r="B5441" s="561" t="s">
        <v>5028</v>
      </c>
      <c r="C5441" s="561" t="s">
        <v>5259</v>
      </c>
      <c r="D5441" s="561" t="s">
        <v>5260</v>
      </c>
      <c r="E5441" s="562" t="s">
        <v>22</v>
      </c>
      <c r="F5441" s="561" t="s">
        <v>22</v>
      </c>
      <c r="G5441" s="561" t="s">
        <v>33164</v>
      </c>
      <c r="H5441" s="561" t="s">
        <v>5268</v>
      </c>
      <c r="I5441" s="561" t="s">
        <v>25535</v>
      </c>
      <c r="J5441" s="561" t="s">
        <v>7063</v>
      </c>
      <c r="K5441" s="562" t="s">
        <v>33165</v>
      </c>
      <c r="L5441" s="561" t="s">
        <v>25</v>
      </c>
    </row>
    <row r="5442" spans="1:12" x14ac:dyDescent="0.25">
      <c r="A5442" s="561" t="s">
        <v>5027</v>
      </c>
      <c r="B5442" s="561" t="s">
        <v>5028</v>
      </c>
      <c r="C5442" s="561" t="s">
        <v>5259</v>
      </c>
      <c r="D5442" s="561" t="s">
        <v>5260</v>
      </c>
      <c r="E5442" s="562" t="s">
        <v>22</v>
      </c>
      <c r="F5442" s="561" t="s">
        <v>22</v>
      </c>
      <c r="G5442" s="561" t="s">
        <v>33166</v>
      </c>
      <c r="H5442" s="561" t="s">
        <v>5269</v>
      </c>
      <c r="I5442" s="561" t="s">
        <v>25535</v>
      </c>
      <c r="J5442" s="561" t="s">
        <v>7063</v>
      </c>
      <c r="K5442" s="562" t="s">
        <v>33167</v>
      </c>
      <c r="L5442" s="561" t="s">
        <v>25</v>
      </c>
    </row>
    <row r="5443" spans="1:12" x14ac:dyDescent="0.25">
      <c r="A5443" s="561" t="s">
        <v>5027</v>
      </c>
      <c r="B5443" s="561" t="s">
        <v>5028</v>
      </c>
      <c r="C5443" s="561" t="s">
        <v>5259</v>
      </c>
      <c r="D5443" s="561" t="s">
        <v>5260</v>
      </c>
      <c r="E5443" s="562" t="s">
        <v>22</v>
      </c>
      <c r="F5443" s="561" t="s">
        <v>22</v>
      </c>
      <c r="G5443" s="561" t="s">
        <v>33168</v>
      </c>
      <c r="H5443" s="561" t="s">
        <v>5270</v>
      </c>
      <c r="I5443" s="561" t="s">
        <v>25535</v>
      </c>
      <c r="J5443" s="561" t="s">
        <v>7063</v>
      </c>
      <c r="K5443" s="562" t="s">
        <v>33169</v>
      </c>
      <c r="L5443" s="561" t="s">
        <v>25</v>
      </c>
    </row>
    <row r="5444" spans="1:12" x14ac:dyDescent="0.25">
      <c r="A5444" s="561" t="s">
        <v>5027</v>
      </c>
      <c r="B5444" s="561" t="s">
        <v>5028</v>
      </c>
      <c r="C5444" s="561" t="s">
        <v>5259</v>
      </c>
      <c r="D5444" s="561" t="s">
        <v>5260</v>
      </c>
      <c r="E5444" s="562" t="s">
        <v>22</v>
      </c>
      <c r="F5444" s="561" t="s">
        <v>22</v>
      </c>
      <c r="G5444" s="561" t="s">
        <v>33170</v>
      </c>
      <c r="H5444" s="561" t="s">
        <v>5271</v>
      </c>
      <c r="I5444" s="561" t="s">
        <v>25535</v>
      </c>
      <c r="J5444" s="561" t="s">
        <v>7063</v>
      </c>
      <c r="K5444" s="562" t="s">
        <v>33171</v>
      </c>
      <c r="L5444" s="561" t="s">
        <v>25</v>
      </c>
    </row>
    <row r="5445" spans="1:12" x14ac:dyDescent="0.25">
      <c r="A5445" s="561" t="s">
        <v>5027</v>
      </c>
      <c r="B5445" s="561" t="s">
        <v>5028</v>
      </c>
      <c r="C5445" s="561" t="s">
        <v>5272</v>
      </c>
      <c r="D5445" s="561" t="s">
        <v>5273</v>
      </c>
      <c r="E5445" s="562" t="s">
        <v>22</v>
      </c>
      <c r="F5445" s="561" t="s">
        <v>22</v>
      </c>
      <c r="G5445" s="561" t="s">
        <v>33172</v>
      </c>
      <c r="H5445" s="561" t="s">
        <v>5274</v>
      </c>
      <c r="I5445" s="561" t="s">
        <v>25535</v>
      </c>
      <c r="J5445" s="561" t="s">
        <v>7063</v>
      </c>
      <c r="K5445" s="562" t="s">
        <v>872</v>
      </c>
      <c r="L5445" s="561" t="s">
        <v>25</v>
      </c>
    </row>
    <row r="5446" spans="1:12" x14ac:dyDescent="0.25">
      <c r="A5446" s="561" t="s">
        <v>5276</v>
      </c>
      <c r="B5446" s="561" t="s">
        <v>5277</v>
      </c>
      <c r="C5446" s="561" t="s">
        <v>5278</v>
      </c>
      <c r="D5446" s="561" t="s">
        <v>5279</v>
      </c>
      <c r="E5446" s="562" t="s">
        <v>22</v>
      </c>
      <c r="F5446" s="561" t="s">
        <v>22</v>
      </c>
      <c r="G5446" s="561" t="s">
        <v>33173</v>
      </c>
      <c r="H5446" s="561" t="s">
        <v>5283</v>
      </c>
      <c r="I5446" s="561" t="s">
        <v>23868</v>
      </c>
      <c r="J5446" s="561" t="s">
        <v>7063</v>
      </c>
      <c r="K5446" s="562" t="s">
        <v>33174</v>
      </c>
      <c r="L5446" s="561" t="s">
        <v>25</v>
      </c>
    </row>
    <row r="5447" spans="1:12" x14ac:dyDescent="0.25">
      <c r="A5447" s="561" t="s">
        <v>5276</v>
      </c>
      <c r="B5447" s="561" t="s">
        <v>5277</v>
      </c>
      <c r="C5447" s="561" t="s">
        <v>5278</v>
      </c>
      <c r="D5447" s="561" t="s">
        <v>5279</v>
      </c>
      <c r="E5447" s="562" t="s">
        <v>22</v>
      </c>
      <c r="F5447" s="561" t="s">
        <v>22</v>
      </c>
      <c r="G5447" s="561" t="s">
        <v>33175</v>
      </c>
      <c r="H5447" s="561" t="s">
        <v>33176</v>
      </c>
      <c r="I5447" s="561" t="s">
        <v>23868</v>
      </c>
      <c r="J5447" s="561" t="s">
        <v>7063</v>
      </c>
      <c r="K5447" s="562" t="s">
        <v>33177</v>
      </c>
      <c r="L5447" s="561" t="s">
        <v>25</v>
      </c>
    </row>
    <row r="5448" spans="1:12" x14ac:dyDescent="0.25">
      <c r="A5448" s="561" t="s">
        <v>5276</v>
      </c>
      <c r="B5448" s="561" t="s">
        <v>5277</v>
      </c>
      <c r="C5448" s="561" t="s">
        <v>5278</v>
      </c>
      <c r="D5448" s="561" t="s">
        <v>5279</v>
      </c>
      <c r="E5448" s="562" t="s">
        <v>22</v>
      </c>
      <c r="F5448" s="561" t="s">
        <v>22</v>
      </c>
      <c r="G5448" s="561" t="s">
        <v>33178</v>
      </c>
      <c r="H5448" s="561" t="s">
        <v>33179</v>
      </c>
      <c r="I5448" s="561" t="s">
        <v>23868</v>
      </c>
      <c r="J5448" s="561" t="s">
        <v>7063</v>
      </c>
      <c r="K5448" s="562" t="s">
        <v>33180</v>
      </c>
      <c r="L5448" s="561" t="s">
        <v>25</v>
      </c>
    </row>
    <row r="5449" spans="1:12" x14ac:dyDescent="0.25">
      <c r="A5449" s="561" t="s">
        <v>5276</v>
      </c>
      <c r="B5449" s="561" t="s">
        <v>5277</v>
      </c>
      <c r="C5449" s="561" t="s">
        <v>5278</v>
      </c>
      <c r="D5449" s="561" t="s">
        <v>5279</v>
      </c>
      <c r="E5449" s="562" t="s">
        <v>22</v>
      </c>
      <c r="F5449" s="561" t="s">
        <v>22</v>
      </c>
      <c r="G5449" s="561" t="s">
        <v>33181</v>
      </c>
      <c r="H5449" s="561" t="s">
        <v>33182</v>
      </c>
      <c r="I5449" s="561" t="s">
        <v>23868</v>
      </c>
      <c r="J5449" s="561" t="s">
        <v>7063</v>
      </c>
      <c r="K5449" s="562" t="s">
        <v>686</v>
      </c>
      <c r="L5449" s="561" t="s">
        <v>25</v>
      </c>
    </row>
    <row r="5450" spans="1:12" x14ac:dyDescent="0.25">
      <c r="A5450" s="561" t="s">
        <v>5276</v>
      </c>
      <c r="B5450" s="561" t="s">
        <v>5277</v>
      </c>
      <c r="C5450" s="561" t="s">
        <v>5278</v>
      </c>
      <c r="D5450" s="561" t="s">
        <v>5279</v>
      </c>
      <c r="E5450" s="562" t="s">
        <v>22</v>
      </c>
      <c r="F5450" s="561" t="s">
        <v>22</v>
      </c>
      <c r="G5450" s="561" t="s">
        <v>33183</v>
      </c>
      <c r="H5450" s="561" t="s">
        <v>33184</v>
      </c>
      <c r="I5450" s="561" t="s">
        <v>23868</v>
      </c>
      <c r="J5450" s="561" t="s">
        <v>7063</v>
      </c>
      <c r="K5450" s="562" t="s">
        <v>33185</v>
      </c>
      <c r="L5450" s="561" t="s">
        <v>25</v>
      </c>
    </row>
    <row r="5451" spans="1:12" x14ac:dyDescent="0.25">
      <c r="A5451" s="561" t="s">
        <v>5276</v>
      </c>
      <c r="B5451" s="561" t="s">
        <v>5277</v>
      </c>
      <c r="C5451" s="561" t="s">
        <v>5278</v>
      </c>
      <c r="D5451" s="561" t="s">
        <v>5279</v>
      </c>
      <c r="E5451" s="562" t="s">
        <v>22</v>
      </c>
      <c r="F5451" s="561" t="s">
        <v>22</v>
      </c>
      <c r="G5451" s="561" t="s">
        <v>33186</v>
      </c>
      <c r="H5451" s="561" t="s">
        <v>33187</v>
      </c>
      <c r="I5451" s="561" t="s">
        <v>23868</v>
      </c>
      <c r="J5451" s="561" t="s">
        <v>7063</v>
      </c>
      <c r="K5451" s="562" t="s">
        <v>7782</v>
      </c>
      <c r="L5451" s="561" t="s">
        <v>25</v>
      </c>
    </row>
    <row r="5452" spans="1:12" x14ac:dyDescent="0.25">
      <c r="A5452" s="561" t="s">
        <v>5276</v>
      </c>
      <c r="B5452" s="561" t="s">
        <v>5277</v>
      </c>
      <c r="C5452" s="561" t="s">
        <v>5278</v>
      </c>
      <c r="D5452" s="561" t="s">
        <v>5279</v>
      </c>
      <c r="E5452" s="562" t="s">
        <v>22</v>
      </c>
      <c r="F5452" s="561" t="s">
        <v>22</v>
      </c>
      <c r="G5452" s="561" t="s">
        <v>33188</v>
      </c>
      <c r="H5452" s="561" t="s">
        <v>33189</v>
      </c>
      <c r="I5452" s="561" t="s">
        <v>23868</v>
      </c>
      <c r="J5452" s="561" t="s">
        <v>7063</v>
      </c>
      <c r="K5452" s="562" t="s">
        <v>33190</v>
      </c>
      <c r="L5452" s="561" t="s">
        <v>25</v>
      </c>
    </row>
    <row r="5453" spans="1:12" x14ac:dyDescent="0.25">
      <c r="A5453" s="561" t="s">
        <v>5276</v>
      </c>
      <c r="B5453" s="561" t="s">
        <v>5277</v>
      </c>
      <c r="C5453" s="561" t="s">
        <v>5278</v>
      </c>
      <c r="D5453" s="561" t="s">
        <v>5279</v>
      </c>
      <c r="E5453" s="562" t="s">
        <v>22</v>
      </c>
      <c r="F5453" s="561" t="s">
        <v>22</v>
      </c>
      <c r="G5453" s="561" t="s">
        <v>33191</v>
      </c>
      <c r="H5453" s="561" t="s">
        <v>33192</v>
      </c>
      <c r="I5453" s="561" t="s">
        <v>23868</v>
      </c>
      <c r="J5453" s="561" t="s">
        <v>7063</v>
      </c>
      <c r="K5453" s="562" t="s">
        <v>24340</v>
      </c>
      <c r="L5453" s="561" t="s">
        <v>25</v>
      </c>
    </row>
    <row r="5454" spans="1:12" x14ac:dyDescent="0.25">
      <c r="A5454" s="561" t="s">
        <v>5276</v>
      </c>
      <c r="B5454" s="561" t="s">
        <v>5277</v>
      </c>
      <c r="C5454" s="561" t="s">
        <v>5278</v>
      </c>
      <c r="D5454" s="561" t="s">
        <v>5279</v>
      </c>
      <c r="E5454" s="562" t="s">
        <v>22</v>
      </c>
      <c r="F5454" s="561" t="s">
        <v>22</v>
      </c>
      <c r="G5454" s="561" t="s">
        <v>33193</v>
      </c>
      <c r="H5454" s="561" t="s">
        <v>33194</v>
      </c>
      <c r="I5454" s="561" t="s">
        <v>23868</v>
      </c>
      <c r="J5454" s="561" t="s">
        <v>7063</v>
      </c>
      <c r="K5454" s="562" t="s">
        <v>33195</v>
      </c>
      <c r="L5454" s="561" t="s">
        <v>25</v>
      </c>
    </row>
    <row r="5455" spans="1:12" x14ac:dyDescent="0.25">
      <c r="A5455" s="561" t="s">
        <v>5276</v>
      </c>
      <c r="B5455" s="561" t="s">
        <v>5277</v>
      </c>
      <c r="C5455" s="561" t="s">
        <v>5278</v>
      </c>
      <c r="D5455" s="561" t="s">
        <v>5279</v>
      </c>
      <c r="E5455" s="562" t="s">
        <v>22</v>
      </c>
      <c r="F5455" s="561" t="s">
        <v>22</v>
      </c>
      <c r="G5455" s="561" t="s">
        <v>33196</v>
      </c>
      <c r="H5455" s="561" t="s">
        <v>33197</v>
      </c>
      <c r="I5455" s="561" t="s">
        <v>23868</v>
      </c>
      <c r="J5455" s="561" t="s">
        <v>7063</v>
      </c>
      <c r="K5455" s="562" t="s">
        <v>33198</v>
      </c>
      <c r="L5455" s="561" t="s">
        <v>25</v>
      </c>
    </row>
    <row r="5456" spans="1:12" x14ac:dyDescent="0.25">
      <c r="A5456" s="561" t="s">
        <v>5276</v>
      </c>
      <c r="B5456" s="561" t="s">
        <v>5277</v>
      </c>
      <c r="C5456" s="561" t="s">
        <v>5278</v>
      </c>
      <c r="D5456" s="561" t="s">
        <v>5279</v>
      </c>
      <c r="E5456" s="562" t="s">
        <v>22</v>
      </c>
      <c r="F5456" s="561" t="s">
        <v>22</v>
      </c>
      <c r="G5456" s="561" t="s">
        <v>33199</v>
      </c>
      <c r="H5456" s="561" t="s">
        <v>33200</v>
      </c>
      <c r="I5456" s="561" t="s">
        <v>23868</v>
      </c>
      <c r="J5456" s="561" t="s">
        <v>7063</v>
      </c>
      <c r="K5456" s="562" t="s">
        <v>7499</v>
      </c>
      <c r="L5456" s="561" t="s">
        <v>25</v>
      </c>
    </row>
    <row r="5457" spans="1:12" x14ac:dyDescent="0.25">
      <c r="A5457" s="561" t="s">
        <v>5276</v>
      </c>
      <c r="B5457" s="561" t="s">
        <v>5277</v>
      </c>
      <c r="C5457" s="561" t="s">
        <v>5278</v>
      </c>
      <c r="D5457" s="561" t="s">
        <v>5279</v>
      </c>
      <c r="E5457" s="562" t="s">
        <v>22</v>
      </c>
      <c r="F5457" s="561" t="s">
        <v>22</v>
      </c>
      <c r="G5457" s="561" t="s">
        <v>33201</v>
      </c>
      <c r="H5457" s="561" t="s">
        <v>33202</v>
      </c>
      <c r="I5457" s="561" t="s">
        <v>23868</v>
      </c>
      <c r="J5457" s="561" t="s">
        <v>7063</v>
      </c>
      <c r="K5457" s="562" t="s">
        <v>8660</v>
      </c>
      <c r="L5457" s="561" t="s">
        <v>25</v>
      </c>
    </row>
    <row r="5458" spans="1:12" x14ac:dyDescent="0.25">
      <c r="A5458" s="561" t="s">
        <v>5276</v>
      </c>
      <c r="B5458" s="561" t="s">
        <v>5277</v>
      </c>
      <c r="C5458" s="561" t="s">
        <v>5278</v>
      </c>
      <c r="D5458" s="561" t="s">
        <v>5279</v>
      </c>
      <c r="E5458" s="562" t="s">
        <v>22</v>
      </c>
      <c r="F5458" s="561" t="s">
        <v>22</v>
      </c>
      <c r="G5458" s="561" t="s">
        <v>33203</v>
      </c>
      <c r="H5458" s="561" t="s">
        <v>33204</v>
      </c>
      <c r="I5458" s="561" t="s">
        <v>23868</v>
      </c>
      <c r="J5458" s="561" t="s">
        <v>7063</v>
      </c>
      <c r="K5458" s="562" t="s">
        <v>33205</v>
      </c>
      <c r="L5458" s="561" t="s">
        <v>25</v>
      </c>
    </row>
    <row r="5459" spans="1:12" x14ac:dyDescent="0.25">
      <c r="A5459" s="561" t="s">
        <v>5276</v>
      </c>
      <c r="B5459" s="561" t="s">
        <v>5277</v>
      </c>
      <c r="C5459" s="561" t="s">
        <v>5278</v>
      </c>
      <c r="D5459" s="561" t="s">
        <v>5279</v>
      </c>
      <c r="E5459" s="562" t="s">
        <v>22</v>
      </c>
      <c r="F5459" s="561" t="s">
        <v>22</v>
      </c>
      <c r="G5459" s="561" t="s">
        <v>33206</v>
      </c>
      <c r="H5459" s="561" t="s">
        <v>33207</v>
      </c>
      <c r="I5459" s="561" t="s">
        <v>23868</v>
      </c>
      <c r="J5459" s="561" t="s">
        <v>7063</v>
      </c>
      <c r="K5459" s="562" t="s">
        <v>33208</v>
      </c>
      <c r="L5459" s="561" t="s">
        <v>25</v>
      </c>
    </row>
    <row r="5460" spans="1:12" x14ac:dyDescent="0.25">
      <c r="A5460" s="561" t="s">
        <v>5276</v>
      </c>
      <c r="B5460" s="561" t="s">
        <v>5277</v>
      </c>
      <c r="C5460" s="561" t="s">
        <v>5278</v>
      </c>
      <c r="D5460" s="561" t="s">
        <v>5279</v>
      </c>
      <c r="E5460" s="562" t="s">
        <v>22</v>
      </c>
      <c r="F5460" s="561" t="s">
        <v>22</v>
      </c>
      <c r="G5460" s="561" t="s">
        <v>33209</v>
      </c>
      <c r="H5460" s="561" t="s">
        <v>33210</v>
      </c>
      <c r="I5460" s="561" t="s">
        <v>23868</v>
      </c>
      <c r="J5460" s="561" t="s">
        <v>7063</v>
      </c>
      <c r="K5460" s="562" t="s">
        <v>7325</v>
      </c>
      <c r="L5460" s="561" t="s">
        <v>25</v>
      </c>
    </row>
    <row r="5461" spans="1:12" x14ac:dyDescent="0.25">
      <c r="A5461" s="561" t="s">
        <v>5276</v>
      </c>
      <c r="B5461" s="561" t="s">
        <v>5277</v>
      </c>
      <c r="C5461" s="561" t="s">
        <v>5278</v>
      </c>
      <c r="D5461" s="561" t="s">
        <v>5279</v>
      </c>
      <c r="E5461" s="562" t="s">
        <v>22</v>
      </c>
      <c r="F5461" s="561" t="s">
        <v>22</v>
      </c>
      <c r="G5461" s="561" t="s">
        <v>33211</v>
      </c>
      <c r="H5461" s="561" t="s">
        <v>33212</v>
      </c>
      <c r="I5461" s="561" t="s">
        <v>23868</v>
      </c>
      <c r="J5461" s="561" t="s">
        <v>7063</v>
      </c>
      <c r="K5461" s="562" t="s">
        <v>33213</v>
      </c>
      <c r="L5461" s="561" t="s">
        <v>25</v>
      </c>
    </row>
    <row r="5462" spans="1:12" x14ac:dyDescent="0.25">
      <c r="A5462" s="561" t="s">
        <v>5276</v>
      </c>
      <c r="B5462" s="561" t="s">
        <v>5277</v>
      </c>
      <c r="C5462" s="561" t="s">
        <v>5278</v>
      </c>
      <c r="D5462" s="561" t="s">
        <v>5279</v>
      </c>
      <c r="E5462" s="562" t="s">
        <v>22</v>
      </c>
      <c r="F5462" s="561" t="s">
        <v>22</v>
      </c>
      <c r="G5462" s="561" t="s">
        <v>33214</v>
      </c>
      <c r="H5462" s="561" t="s">
        <v>33215</v>
      </c>
      <c r="I5462" s="561" t="s">
        <v>23868</v>
      </c>
      <c r="J5462" s="561" t="s">
        <v>7063</v>
      </c>
      <c r="K5462" s="562" t="s">
        <v>33216</v>
      </c>
      <c r="L5462" s="561" t="s">
        <v>25</v>
      </c>
    </row>
    <row r="5463" spans="1:12" x14ac:dyDescent="0.25">
      <c r="A5463" s="561" t="s">
        <v>5276</v>
      </c>
      <c r="B5463" s="561" t="s">
        <v>5277</v>
      </c>
      <c r="C5463" s="561" t="s">
        <v>5278</v>
      </c>
      <c r="D5463" s="561" t="s">
        <v>5279</v>
      </c>
      <c r="E5463" s="562" t="s">
        <v>22</v>
      </c>
      <c r="F5463" s="561" t="s">
        <v>22</v>
      </c>
      <c r="G5463" s="561" t="s">
        <v>33217</v>
      </c>
      <c r="H5463" s="561" t="s">
        <v>33218</v>
      </c>
      <c r="I5463" s="561" t="s">
        <v>23868</v>
      </c>
      <c r="J5463" s="561" t="s">
        <v>7063</v>
      </c>
      <c r="K5463" s="562" t="s">
        <v>7570</v>
      </c>
      <c r="L5463" s="561" t="s">
        <v>25</v>
      </c>
    </row>
    <row r="5464" spans="1:12" x14ac:dyDescent="0.25">
      <c r="A5464" s="561" t="s">
        <v>5276</v>
      </c>
      <c r="B5464" s="561" t="s">
        <v>5277</v>
      </c>
      <c r="C5464" s="561" t="s">
        <v>5278</v>
      </c>
      <c r="D5464" s="561" t="s">
        <v>5279</v>
      </c>
      <c r="E5464" s="562" t="s">
        <v>22</v>
      </c>
      <c r="F5464" s="561" t="s">
        <v>22</v>
      </c>
      <c r="G5464" s="561" t="s">
        <v>33219</v>
      </c>
      <c r="H5464" s="561" t="s">
        <v>33220</v>
      </c>
      <c r="I5464" s="561" t="s">
        <v>23868</v>
      </c>
      <c r="J5464" s="561" t="s">
        <v>7063</v>
      </c>
      <c r="K5464" s="562" t="s">
        <v>8209</v>
      </c>
      <c r="L5464" s="561" t="s">
        <v>25</v>
      </c>
    </row>
    <row r="5465" spans="1:12" x14ac:dyDescent="0.25">
      <c r="A5465" s="561" t="s">
        <v>5276</v>
      </c>
      <c r="B5465" s="561" t="s">
        <v>5277</v>
      </c>
      <c r="C5465" s="561" t="s">
        <v>5284</v>
      </c>
      <c r="D5465" s="561" t="s">
        <v>5285</v>
      </c>
      <c r="E5465" s="562" t="s">
        <v>22</v>
      </c>
      <c r="F5465" s="561" t="s">
        <v>22</v>
      </c>
      <c r="G5465" s="561" t="s">
        <v>33221</v>
      </c>
      <c r="H5465" s="561" t="s">
        <v>5286</v>
      </c>
      <c r="I5465" s="561" t="s">
        <v>23868</v>
      </c>
      <c r="J5465" s="561" t="s">
        <v>7063</v>
      </c>
      <c r="K5465" s="562" t="s">
        <v>33222</v>
      </c>
      <c r="L5465" s="561" t="s">
        <v>25</v>
      </c>
    </row>
    <row r="5466" spans="1:12" x14ac:dyDescent="0.25">
      <c r="A5466" s="561" t="s">
        <v>5276</v>
      </c>
      <c r="B5466" s="561" t="s">
        <v>5277</v>
      </c>
      <c r="C5466" s="561" t="s">
        <v>5284</v>
      </c>
      <c r="D5466" s="561" t="s">
        <v>5285</v>
      </c>
      <c r="E5466" s="562" t="s">
        <v>22</v>
      </c>
      <c r="F5466" s="561" t="s">
        <v>22</v>
      </c>
      <c r="G5466" s="561" t="s">
        <v>33223</v>
      </c>
      <c r="H5466" s="561" t="s">
        <v>5287</v>
      </c>
      <c r="I5466" s="561" t="s">
        <v>23868</v>
      </c>
      <c r="J5466" s="561" t="s">
        <v>24</v>
      </c>
      <c r="K5466" s="562" t="s">
        <v>24377</v>
      </c>
      <c r="L5466" s="561" t="s">
        <v>25</v>
      </c>
    </row>
    <row r="5467" spans="1:12" x14ac:dyDescent="0.25">
      <c r="A5467" s="561" t="s">
        <v>5276</v>
      </c>
      <c r="B5467" s="561" t="s">
        <v>5277</v>
      </c>
      <c r="C5467" s="561" t="s">
        <v>5284</v>
      </c>
      <c r="D5467" s="561" t="s">
        <v>5285</v>
      </c>
      <c r="E5467" s="562" t="s">
        <v>22</v>
      </c>
      <c r="F5467" s="561" t="s">
        <v>22</v>
      </c>
      <c r="G5467" s="561" t="s">
        <v>33224</v>
      </c>
      <c r="H5467" s="561" t="s">
        <v>5288</v>
      </c>
      <c r="I5467" s="561" t="s">
        <v>23868</v>
      </c>
      <c r="J5467" s="561" t="s">
        <v>7063</v>
      </c>
      <c r="K5467" s="562" t="s">
        <v>28619</v>
      </c>
      <c r="L5467" s="561" t="s">
        <v>25</v>
      </c>
    </row>
    <row r="5468" spans="1:12" x14ac:dyDescent="0.25">
      <c r="A5468" s="561" t="s">
        <v>5276</v>
      </c>
      <c r="B5468" s="561" t="s">
        <v>5277</v>
      </c>
      <c r="C5468" s="561" t="s">
        <v>5284</v>
      </c>
      <c r="D5468" s="561" t="s">
        <v>5285</v>
      </c>
      <c r="E5468" s="562" t="s">
        <v>22</v>
      </c>
      <c r="F5468" s="561" t="s">
        <v>22</v>
      </c>
      <c r="G5468" s="561" t="s">
        <v>33225</v>
      </c>
      <c r="H5468" s="561" t="s">
        <v>5289</v>
      </c>
      <c r="I5468" s="561" t="s">
        <v>23868</v>
      </c>
      <c r="J5468" s="561" t="s">
        <v>24</v>
      </c>
      <c r="K5468" s="562" t="s">
        <v>7401</v>
      </c>
      <c r="L5468" s="561" t="s">
        <v>25</v>
      </c>
    </row>
    <row r="5469" spans="1:12" x14ac:dyDescent="0.25">
      <c r="A5469" s="561" t="s">
        <v>5276</v>
      </c>
      <c r="B5469" s="561" t="s">
        <v>5277</v>
      </c>
      <c r="C5469" s="561" t="s">
        <v>5284</v>
      </c>
      <c r="D5469" s="561" t="s">
        <v>5285</v>
      </c>
      <c r="E5469" s="562" t="s">
        <v>22</v>
      </c>
      <c r="F5469" s="561" t="s">
        <v>22</v>
      </c>
      <c r="G5469" s="561" t="s">
        <v>33226</v>
      </c>
      <c r="H5469" s="561" t="s">
        <v>5290</v>
      </c>
      <c r="I5469" s="561" t="s">
        <v>23868</v>
      </c>
      <c r="J5469" s="561" t="s">
        <v>7063</v>
      </c>
      <c r="K5469" s="562" t="s">
        <v>106</v>
      </c>
      <c r="L5469" s="561" t="s">
        <v>25</v>
      </c>
    </row>
    <row r="5470" spans="1:12" x14ac:dyDescent="0.25">
      <c r="A5470" s="561" t="s">
        <v>5276</v>
      </c>
      <c r="B5470" s="561" t="s">
        <v>5277</v>
      </c>
      <c r="C5470" s="561" t="s">
        <v>5284</v>
      </c>
      <c r="D5470" s="561" t="s">
        <v>5285</v>
      </c>
      <c r="E5470" s="562" t="s">
        <v>22</v>
      </c>
      <c r="F5470" s="561" t="s">
        <v>22</v>
      </c>
      <c r="G5470" s="561" t="s">
        <v>33227</v>
      </c>
      <c r="H5470" s="561" t="s">
        <v>5291</v>
      </c>
      <c r="I5470" s="561" t="s">
        <v>23868</v>
      </c>
      <c r="J5470" s="561" t="s">
        <v>24</v>
      </c>
      <c r="K5470" s="562" t="s">
        <v>33228</v>
      </c>
      <c r="L5470" s="561" t="s">
        <v>25</v>
      </c>
    </row>
    <row r="5471" spans="1:12" x14ac:dyDescent="0.25">
      <c r="A5471" s="561" t="s">
        <v>5276</v>
      </c>
      <c r="B5471" s="561" t="s">
        <v>5277</v>
      </c>
      <c r="C5471" s="561" t="s">
        <v>5284</v>
      </c>
      <c r="D5471" s="561" t="s">
        <v>5285</v>
      </c>
      <c r="E5471" s="562" t="s">
        <v>22</v>
      </c>
      <c r="F5471" s="561" t="s">
        <v>22</v>
      </c>
      <c r="G5471" s="561" t="s">
        <v>33229</v>
      </c>
      <c r="H5471" s="561" t="s">
        <v>5292</v>
      </c>
      <c r="I5471" s="561" t="s">
        <v>23868</v>
      </c>
      <c r="J5471" s="561" t="s">
        <v>7063</v>
      </c>
      <c r="K5471" s="562" t="s">
        <v>33230</v>
      </c>
      <c r="L5471" s="561" t="s">
        <v>25</v>
      </c>
    </row>
    <row r="5472" spans="1:12" x14ac:dyDescent="0.25">
      <c r="A5472" s="561" t="s">
        <v>5276</v>
      </c>
      <c r="B5472" s="561" t="s">
        <v>5277</v>
      </c>
      <c r="C5472" s="561" t="s">
        <v>5284</v>
      </c>
      <c r="D5472" s="561" t="s">
        <v>5285</v>
      </c>
      <c r="E5472" s="562" t="s">
        <v>22</v>
      </c>
      <c r="F5472" s="561" t="s">
        <v>22</v>
      </c>
      <c r="G5472" s="561" t="s">
        <v>33231</v>
      </c>
      <c r="H5472" s="561" t="s">
        <v>5294</v>
      </c>
      <c r="I5472" s="561" t="s">
        <v>23868</v>
      </c>
      <c r="J5472" s="561" t="s">
        <v>24</v>
      </c>
      <c r="K5472" s="562" t="s">
        <v>30444</v>
      </c>
      <c r="L5472" s="561" t="s">
        <v>25</v>
      </c>
    </row>
    <row r="5473" spans="1:12" x14ac:dyDescent="0.25">
      <c r="A5473" s="561" t="s">
        <v>5276</v>
      </c>
      <c r="B5473" s="561" t="s">
        <v>5277</v>
      </c>
      <c r="C5473" s="561" t="s">
        <v>5284</v>
      </c>
      <c r="D5473" s="561" t="s">
        <v>5285</v>
      </c>
      <c r="E5473" s="562" t="s">
        <v>22</v>
      </c>
      <c r="F5473" s="561" t="s">
        <v>22</v>
      </c>
      <c r="G5473" s="561" t="s">
        <v>33232</v>
      </c>
      <c r="H5473" s="561" t="s">
        <v>5295</v>
      </c>
      <c r="I5473" s="561" t="s">
        <v>23868</v>
      </c>
      <c r="J5473" s="561" t="s">
        <v>7063</v>
      </c>
      <c r="K5473" s="562" t="s">
        <v>33233</v>
      </c>
      <c r="L5473" s="561" t="s">
        <v>25</v>
      </c>
    </row>
    <row r="5474" spans="1:12" x14ac:dyDescent="0.25">
      <c r="A5474" s="561" t="s">
        <v>5276</v>
      </c>
      <c r="B5474" s="561" t="s">
        <v>5277</v>
      </c>
      <c r="C5474" s="561" t="s">
        <v>5284</v>
      </c>
      <c r="D5474" s="561" t="s">
        <v>5285</v>
      </c>
      <c r="E5474" s="562" t="s">
        <v>22</v>
      </c>
      <c r="F5474" s="561" t="s">
        <v>22</v>
      </c>
      <c r="G5474" s="561" t="s">
        <v>33234</v>
      </c>
      <c r="H5474" s="561" t="s">
        <v>5296</v>
      </c>
      <c r="I5474" s="561" t="s">
        <v>23868</v>
      </c>
      <c r="J5474" s="561" t="s">
        <v>24</v>
      </c>
      <c r="K5474" s="562" t="s">
        <v>8224</v>
      </c>
      <c r="L5474" s="561" t="s">
        <v>25</v>
      </c>
    </row>
    <row r="5475" spans="1:12" x14ac:dyDescent="0.25">
      <c r="A5475" s="561" t="s">
        <v>5276</v>
      </c>
      <c r="B5475" s="561" t="s">
        <v>5277</v>
      </c>
      <c r="C5475" s="561" t="s">
        <v>5284</v>
      </c>
      <c r="D5475" s="561" t="s">
        <v>5285</v>
      </c>
      <c r="E5475" s="562" t="s">
        <v>22</v>
      </c>
      <c r="F5475" s="561" t="s">
        <v>22</v>
      </c>
      <c r="G5475" s="561" t="s">
        <v>33235</v>
      </c>
      <c r="H5475" s="561" t="s">
        <v>5297</v>
      </c>
      <c r="I5475" s="561" t="s">
        <v>23868</v>
      </c>
      <c r="J5475" s="561" t="s">
        <v>7063</v>
      </c>
      <c r="K5475" s="562" t="s">
        <v>8300</v>
      </c>
      <c r="L5475" s="561" t="s">
        <v>25</v>
      </c>
    </row>
    <row r="5476" spans="1:12" x14ac:dyDescent="0.25">
      <c r="A5476" s="561" t="s">
        <v>5276</v>
      </c>
      <c r="B5476" s="561" t="s">
        <v>5277</v>
      </c>
      <c r="C5476" s="561" t="s">
        <v>5284</v>
      </c>
      <c r="D5476" s="561" t="s">
        <v>5285</v>
      </c>
      <c r="E5476" s="562" t="s">
        <v>22</v>
      </c>
      <c r="F5476" s="561" t="s">
        <v>22</v>
      </c>
      <c r="G5476" s="561" t="s">
        <v>33236</v>
      </c>
      <c r="H5476" s="561" t="s">
        <v>5298</v>
      </c>
      <c r="I5476" s="561" t="s">
        <v>23868</v>
      </c>
      <c r="J5476" s="561" t="s">
        <v>24</v>
      </c>
      <c r="K5476" s="562" t="s">
        <v>33237</v>
      </c>
      <c r="L5476" s="561" t="s">
        <v>25</v>
      </c>
    </row>
    <row r="5477" spans="1:12" x14ac:dyDescent="0.25">
      <c r="A5477" s="561" t="s">
        <v>5276</v>
      </c>
      <c r="B5477" s="561" t="s">
        <v>5277</v>
      </c>
      <c r="C5477" s="561" t="s">
        <v>5284</v>
      </c>
      <c r="D5477" s="561" t="s">
        <v>5285</v>
      </c>
      <c r="E5477" s="562" t="s">
        <v>22</v>
      </c>
      <c r="F5477" s="561" t="s">
        <v>22</v>
      </c>
      <c r="G5477" s="561" t="s">
        <v>33238</v>
      </c>
      <c r="H5477" s="561" t="s">
        <v>5300</v>
      </c>
      <c r="I5477" s="561" t="s">
        <v>23868</v>
      </c>
      <c r="J5477" s="561" t="s">
        <v>7063</v>
      </c>
      <c r="K5477" s="562" t="s">
        <v>33239</v>
      </c>
      <c r="L5477" s="561" t="s">
        <v>25</v>
      </c>
    </row>
    <row r="5478" spans="1:12" x14ac:dyDescent="0.25">
      <c r="A5478" s="561" t="s">
        <v>5276</v>
      </c>
      <c r="B5478" s="561" t="s">
        <v>5277</v>
      </c>
      <c r="C5478" s="561" t="s">
        <v>5284</v>
      </c>
      <c r="D5478" s="561" t="s">
        <v>5285</v>
      </c>
      <c r="E5478" s="562" t="s">
        <v>22</v>
      </c>
      <c r="F5478" s="561" t="s">
        <v>22</v>
      </c>
      <c r="G5478" s="561" t="s">
        <v>33240</v>
      </c>
      <c r="H5478" s="561" t="s">
        <v>5302</v>
      </c>
      <c r="I5478" s="561" t="s">
        <v>23868</v>
      </c>
      <c r="J5478" s="561" t="s">
        <v>24</v>
      </c>
      <c r="K5478" s="562" t="s">
        <v>33241</v>
      </c>
      <c r="L5478" s="561" t="s">
        <v>25</v>
      </c>
    </row>
    <row r="5479" spans="1:12" x14ac:dyDescent="0.25">
      <c r="A5479" s="561" t="s">
        <v>5276</v>
      </c>
      <c r="B5479" s="561" t="s">
        <v>5277</v>
      </c>
      <c r="C5479" s="561" t="s">
        <v>5284</v>
      </c>
      <c r="D5479" s="561" t="s">
        <v>5285</v>
      </c>
      <c r="E5479" s="562" t="s">
        <v>22</v>
      </c>
      <c r="F5479" s="561" t="s">
        <v>22</v>
      </c>
      <c r="G5479" s="561" t="s">
        <v>33242</v>
      </c>
      <c r="H5479" s="561" t="s">
        <v>5303</v>
      </c>
      <c r="I5479" s="561" t="s">
        <v>23868</v>
      </c>
      <c r="J5479" s="561" t="s">
        <v>7063</v>
      </c>
      <c r="K5479" s="562" t="s">
        <v>1118</v>
      </c>
      <c r="L5479" s="561" t="s">
        <v>25</v>
      </c>
    </row>
    <row r="5480" spans="1:12" x14ac:dyDescent="0.25">
      <c r="A5480" s="561" t="s">
        <v>5276</v>
      </c>
      <c r="B5480" s="561" t="s">
        <v>5277</v>
      </c>
      <c r="C5480" s="561" t="s">
        <v>5284</v>
      </c>
      <c r="D5480" s="561" t="s">
        <v>5285</v>
      </c>
      <c r="E5480" s="562" t="s">
        <v>22</v>
      </c>
      <c r="F5480" s="561" t="s">
        <v>22</v>
      </c>
      <c r="G5480" s="561" t="s">
        <v>33243</v>
      </c>
      <c r="H5480" s="561" t="s">
        <v>5304</v>
      </c>
      <c r="I5480" s="561" t="s">
        <v>23868</v>
      </c>
      <c r="J5480" s="561" t="s">
        <v>24</v>
      </c>
      <c r="K5480" s="562" t="s">
        <v>8627</v>
      </c>
      <c r="L5480" s="561" t="s">
        <v>25</v>
      </c>
    </row>
    <row r="5481" spans="1:12" x14ac:dyDescent="0.25">
      <c r="A5481" s="561" t="s">
        <v>5276</v>
      </c>
      <c r="B5481" s="561" t="s">
        <v>5277</v>
      </c>
      <c r="C5481" s="561" t="s">
        <v>5284</v>
      </c>
      <c r="D5481" s="561" t="s">
        <v>5285</v>
      </c>
      <c r="E5481" s="562" t="s">
        <v>22</v>
      </c>
      <c r="F5481" s="561" t="s">
        <v>22</v>
      </c>
      <c r="G5481" s="561" t="s">
        <v>33244</v>
      </c>
      <c r="H5481" s="561" t="s">
        <v>5305</v>
      </c>
      <c r="I5481" s="561" t="s">
        <v>23868</v>
      </c>
      <c r="J5481" s="561" t="s">
        <v>7063</v>
      </c>
      <c r="K5481" s="562" t="s">
        <v>7694</v>
      </c>
      <c r="L5481" s="561" t="s">
        <v>25</v>
      </c>
    </row>
    <row r="5482" spans="1:12" x14ac:dyDescent="0.25">
      <c r="A5482" s="561" t="s">
        <v>5276</v>
      </c>
      <c r="B5482" s="561" t="s">
        <v>5277</v>
      </c>
      <c r="C5482" s="561" t="s">
        <v>5284</v>
      </c>
      <c r="D5482" s="561" t="s">
        <v>5285</v>
      </c>
      <c r="E5482" s="562" t="s">
        <v>22</v>
      </c>
      <c r="F5482" s="561" t="s">
        <v>22</v>
      </c>
      <c r="G5482" s="561" t="s">
        <v>33245</v>
      </c>
      <c r="H5482" s="561" t="s">
        <v>5306</v>
      </c>
      <c r="I5482" s="561" t="s">
        <v>23868</v>
      </c>
      <c r="J5482" s="561" t="s">
        <v>24</v>
      </c>
      <c r="K5482" s="562" t="s">
        <v>33246</v>
      </c>
      <c r="L5482" s="561" t="s">
        <v>25</v>
      </c>
    </row>
    <row r="5483" spans="1:12" x14ac:dyDescent="0.25">
      <c r="A5483" s="561" t="s">
        <v>5276</v>
      </c>
      <c r="B5483" s="561" t="s">
        <v>5277</v>
      </c>
      <c r="C5483" s="561" t="s">
        <v>5284</v>
      </c>
      <c r="D5483" s="561" t="s">
        <v>5285</v>
      </c>
      <c r="E5483" s="562" t="s">
        <v>22</v>
      </c>
      <c r="F5483" s="561" t="s">
        <v>22</v>
      </c>
      <c r="G5483" s="561" t="s">
        <v>33247</v>
      </c>
      <c r="H5483" s="561" t="s">
        <v>5308</v>
      </c>
      <c r="I5483" s="561" t="s">
        <v>23868</v>
      </c>
      <c r="J5483" s="561" t="s">
        <v>7063</v>
      </c>
      <c r="K5483" s="562" t="s">
        <v>7674</v>
      </c>
      <c r="L5483" s="561" t="s">
        <v>25</v>
      </c>
    </row>
    <row r="5484" spans="1:12" x14ac:dyDescent="0.25">
      <c r="A5484" s="561" t="s">
        <v>5276</v>
      </c>
      <c r="B5484" s="561" t="s">
        <v>5277</v>
      </c>
      <c r="C5484" s="561" t="s">
        <v>5284</v>
      </c>
      <c r="D5484" s="561" t="s">
        <v>5285</v>
      </c>
      <c r="E5484" s="562" t="s">
        <v>22</v>
      </c>
      <c r="F5484" s="561" t="s">
        <v>22</v>
      </c>
      <c r="G5484" s="561" t="s">
        <v>33248</v>
      </c>
      <c r="H5484" s="561" t="s">
        <v>5309</v>
      </c>
      <c r="I5484" s="561" t="s">
        <v>23868</v>
      </c>
      <c r="J5484" s="561" t="s">
        <v>24</v>
      </c>
      <c r="K5484" s="562" t="s">
        <v>27272</v>
      </c>
      <c r="L5484" s="561" t="s">
        <v>25</v>
      </c>
    </row>
    <row r="5485" spans="1:12" x14ac:dyDescent="0.25">
      <c r="A5485" s="561" t="s">
        <v>5276</v>
      </c>
      <c r="B5485" s="561" t="s">
        <v>5277</v>
      </c>
      <c r="C5485" s="561" t="s">
        <v>5284</v>
      </c>
      <c r="D5485" s="561" t="s">
        <v>5285</v>
      </c>
      <c r="E5485" s="562" t="s">
        <v>22</v>
      </c>
      <c r="F5485" s="561" t="s">
        <v>22</v>
      </c>
      <c r="G5485" s="561" t="s">
        <v>33249</v>
      </c>
      <c r="H5485" s="561" t="s">
        <v>5310</v>
      </c>
      <c r="I5485" s="561" t="s">
        <v>23868</v>
      </c>
      <c r="J5485" s="561" t="s">
        <v>7063</v>
      </c>
      <c r="K5485" s="562" t="s">
        <v>33250</v>
      </c>
      <c r="L5485" s="561" t="s">
        <v>25</v>
      </c>
    </row>
    <row r="5486" spans="1:12" x14ac:dyDescent="0.25">
      <c r="A5486" s="561" t="s">
        <v>5276</v>
      </c>
      <c r="B5486" s="561" t="s">
        <v>5277</v>
      </c>
      <c r="C5486" s="561" t="s">
        <v>5284</v>
      </c>
      <c r="D5486" s="561" t="s">
        <v>5285</v>
      </c>
      <c r="E5486" s="562" t="s">
        <v>22</v>
      </c>
      <c r="F5486" s="561" t="s">
        <v>22</v>
      </c>
      <c r="G5486" s="561" t="s">
        <v>33251</v>
      </c>
      <c r="H5486" s="561" t="s">
        <v>5311</v>
      </c>
      <c r="I5486" s="561" t="s">
        <v>23868</v>
      </c>
      <c r="J5486" s="561" t="s">
        <v>24</v>
      </c>
      <c r="K5486" s="562" t="s">
        <v>33252</v>
      </c>
      <c r="L5486" s="561" t="s">
        <v>25</v>
      </c>
    </row>
    <row r="5487" spans="1:12" x14ac:dyDescent="0.25">
      <c r="A5487" s="561" t="s">
        <v>5276</v>
      </c>
      <c r="B5487" s="561" t="s">
        <v>5277</v>
      </c>
      <c r="C5487" s="561" t="s">
        <v>5284</v>
      </c>
      <c r="D5487" s="561" t="s">
        <v>5285</v>
      </c>
      <c r="E5487" s="562" t="s">
        <v>22</v>
      </c>
      <c r="F5487" s="561" t="s">
        <v>22</v>
      </c>
      <c r="G5487" s="561" t="s">
        <v>33253</v>
      </c>
      <c r="H5487" s="561" t="s">
        <v>5312</v>
      </c>
      <c r="I5487" s="561" t="s">
        <v>23868</v>
      </c>
      <c r="J5487" s="561" t="s">
        <v>7063</v>
      </c>
      <c r="K5487" s="562" t="s">
        <v>33254</v>
      </c>
      <c r="L5487" s="561" t="s">
        <v>25</v>
      </c>
    </row>
    <row r="5488" spans="1:12" x14ac:dyDescent="0.25">
      <c r="A5488" s="561" t="s">
        <v>5276</v>
      </c>
      <c r="B5488" s="561" t="s">
        <v>5277</v>
      </c>
      <c r="C5488" s="561" t="s">
        <v>5284</v>
      </c>
      <c r="D5488" s="561" t="s">
        <v>5285</v>
      </c>
      <c r="E5488" s="562" t="s">
        <v>22</v>
      </c>
      <c r="F5488" s="561" t="s">
        <v>22</v>
      </c>
      <c r="G5488" s="561" t="s">
        <v>33255</v>
      </c>
      <c r="H5488" s="561" t="s">
        <v>5313</v>
      </c>
      <c r="I5488" s="561" t="s">
        <v>23868</v>
      </c>
      <c r="J5488" s="561" t="s">
        <v>24</v>
      </c>
      <c r="K5488" s="562" t="s">
        <v>8255</v>
      </c>
      <c r="L5488" s="561" t="s">
        <v>25</v>
      </c>
    </row>
    <row r="5489" spans="1:12" x14ac:dyDescent="0.25">
      <c r="A5489" s="561" t="s">
        <v>5276</v>
      </c>
      <c r="B5489" s="561" t="s">
        <v>5277</v>
      </c>
      <c r="C5489" s="561" t="s">
        <v>5284</v>
      </c>
      <c r="D5489" s="561" t="s">
        <v>5285</v>
      </c>
      <c r="E5489" s="562" t="s">
        <v>22</v>
      </c>
      <c r="F5489" s="561" t="s">
        <v>22</v>
      </c>
      <c r="G5489" s="561" t="s">
        <v>33256</v>
      </c>
      <c r="H5489" s="561" t="s">
        <v>5314</v>
      </c>
      <c r="I5489" s="561" t="s">
        <v>23868</v>
      </c>
      <c r="J5489" s="561" t="s">
        <v>7063</v>
      </c>
      <c r="K5489" s="562" t="s">
        <v>24224</v>
      </c>
      <c r="L5489" s="561" t="s">
        <v>25</v>
      </c>
    </row>
    <row r="5490" spans="1:12" x14ac:dyDescent="0.25">
      <c r="A5490" s="561" t="s">
        <v>5276</v>
      </c>
      <c r="B5490" s="561" t="s">
        <v>5277</v>
      </c>
      <c r="C5490" s="561" t="s">
        <v>5284</v>
      </c>
      <c r="D5490" s="561" t="s">
        <v>5285</v>
      </c>
      <c r="E5490" s="562" t="s">
        <v>22</v>
      </c>
      <c r="F5490" s="561" t="s">
        <v>22</v>
      </c>
      <c r="G5490" s="561" t="s">
        <v>33257</v>
      </c>
      <c r="H5490" s="561" t="s">
        <v>5315</v>
      </c>
      <c r="I5490" s="561" t="s">
        <v>23868</v>
      </c>
      <c r="J5490" s="561" t="s">
        <v>24</v>
      </c>
      <c r="K5490" s="562" t="s">
        <v>33258</v>
      </c>
      <c r="L5490" s="561" t="s">
        <v>25</v>
      </c>
    </row>
    <row r="5491" spans="1:12" x14ac:dyDescent="0.25">
      <c r="A5491" s="561" t="s">
        <v>5276</v>
      </c>
      <c r="B5491" s="561" t="s">
        <v>5277</v>
      </c>
      <c r="C5491" s="561" t="s">
        <v>5284</v>
      </c>
      <c r="D5491" s="561" t="s">
        <v>5285</v>
      </c>
      <c r="E5491" s="562" t="s">
        <v>22</v>
      </c>
      <c r="F5491" s="561" t="s">
        <v>22</v>
      </c>
      <c r="G5491" s="561" t="s">
        <v>33259</v>
      </c>
      <c r="H5491" s="561" t="s">
        <v>5316</v>
      </c>
      <c r="I5491" s="561" t="s">
        <v>23868</v>
      </c>
      <c r="J5491" s="561" t="s">
        <v>7063</v>
      </c>
      <c r="K5491" s="562" t="s">
        <v>33260</v>
      </c>
      <c r="L5491" s="561" t="s">
        <v>25</v>
      </c>
    </row>
    <row r="5492" spans="1:12" x14ac:dyDescent="0.25">
      <c r="A5492" s="561" t="s">
        <v>5276</v>
      </c>
      <c r="B5492" s="561" t="s">
        <v>5277</v>
      </c>
      <c r="C5492" s="561" t="s">
        <v>5284</v>
      </c>
      <c r="D5492" s="561" t="s">
        <v>5285</v>
      </c>
      <c r="E5492" s="562" t="s">
        <v>22</v>
      </c>
      <c r="F5492" s="561" t="s">
        <v>22</v>
      </c>
      <c r="G5492" s="561" t="s">
        <v>33261</v>
      </c>
      <c r="H5492" s="561" t="s">
        <v>5317</v>
      </c>
      <c r="I5492" s="561" t="s">
        <v>23868</v>
      </c>
      <c r="J5492" s="561" t="s">
        <v>24</v>
      </c>
      <c r="K5492" s="562" t="s">
        <v>33262</v>
      </c>
      <c r="L5492" s="561" t="s">
        <v>25</v>
      </c>
    </row>
    <row r="5493" spans="1:12" x14ac:dyDescent="0.25">
      <c r="A5493" s="561" t="s">
        <v>5276</v>
      </c>
      <c r="B5493" s="561" t="s">
        <v>5277</v>
      </c>
      <c r="C5493" s="561" t="s">
        <v>5284</v>
      </c>
      <c r="D5493" s="561" t="s">
        <v>5285</v>
      </c>
      <c r="E5493" s="562" t="s">
        <v>22</v>
      </c>
      <c r="F5493" s="561" t="s">
        <v>22</v>
      </c>
      <c r="G5493" s="561" t="s">
        <v>33263</v>
      </c>
      <c r="H5493" s="561" t="s">
        <v>5318</v>
      </c>
      <c r="I5493" s="561" t="s">
        <v>23868</v>
      </c>
      <c r="J5493" s="561" t="s">
        <v>7063</v>
      </c>
      <c r="K5493" s="562" t="s">
        <v>33264</v>
      </c>
      <c r="L5493" s="561" t="s">
        <v>25</v>
      </c>
    </row>
    <row r="5494" spans="1:12" x14ac:dyDescent="0.25">
      <c r="A5494" s="561" t="s">
        <v>5276</v>
      </c>
      <c r="B5494" s="561" t="s">
        <v>5277</v>
      </c>
      <c r="C5494" s="561" t="s">
        <v>5284</v>
      </c>
      <c r="D5494" s="561" t="s">
        <v>5285</v>
      </c>
      <c r="E5494" s="562" t="s">
        <v>22</v>
      </c>
      <c r="F5494" s="561" t="s">
        <v>22</v>
      </c>
      <c r="G5494" s="561" t="s">
        <v>33265</v>
      </c>
      <c r="H5494" s="561" t="s">
        <v>5319</v>
      </c>
      <c r="I5494" s="561" t="s">
        <v>23868</v>
      </c>
      <c r="J5494" s="561" t="s">
        <v>24</v>
      </c>
      <c r="K5494" s="562" t="s">
        <v>33266</v>
      </c>
      <c r="L5494" s="561" t="s">
        <v>25</v>
      </c>
    </row>
    <row r="5495" spans="1:12" x14ac:dyDescent="0.25">
      <c r="A5495" s="561" t="s">
        <v>5276</v>
      </c>
      <c r="B5495" s="561" t="s">
        <v>5277</v>
      </c>
      <c r="C5495" s="561" t="s">
        <v>5284</v>
      </c>
      <c r="D5495" s="561" t="s">
        <v>5285</v>
      </c>
      <c r="E5495" s="562" t="s">
        <v>22</v>
      </c>
      <c r="F5495" s="561" t="s">
        <v>22</v>
      </c>
      <c r="G5495" s="561" t="s">
        <v>33267</v>
      </c>
      <c r="H5495" s="561" t="s">
        <v>5321</v>
      </c>
      <c r="I5495" s="561" t="s">
        <v>23868</v>
      </c>
      <c r="J5495" s="561" t="s">
        <v>7063</v>
      </c>
      <c r="K5495" s="562" t="s">
        <v>7956</v>
      </c>
      <c r="L5495" s="561" t="s">
        <v>25</v>
      </c>
    </row>
    <row r="5496" spans="1:12" x14ac:dyDescent="0.25">
      <c r="A5496" s="561" t="s">
        <v>5276</v>
      </c>
      <c r="B5496" s="561" t="s">
        <v>5277</v>
      </c>
      <c r="C5496" s="561" t="s">
        <v>5284</v>
      </c>
      <c r="D5496" s="561" t="s">
        <v>5285</v>
      </c>
      <c r="E5496" s="562" t="s">
        <v>22</v>
      </c>
      <c r="F5496" s="561" t="s">
        <v>22</v>
      </c>
      <c r="G5496" s="561" t="s">
        <v>33268</v>
      </c>
      <c r="H5496" s="561" t="s">
        <v>5322</v>
      </c>
      <c r="I5496" s="561" t="s">
        <v>23868</v>
      </c>
      <c r="J5496" s="561" t="s">
        <v>24</v>
      </c>
      <c r="K5496" s="562" t="s">
        <v>29094</v>
      </c>
      <c r="L5496" s="561" t="s">
        <v>25</v>
      </c>
    </row>
    <row r="5497" spans="1:12" x14ac:dyDescent="0.25">
      <c r="A5497" s="561" t="s">
        <v>5276</v>
      </c>
      <c r="B5497" s="561" t="s">
        <v>5277</v>
      </c>
      <c r="C5497" s="561" t="s">
        <v>5284</v>
      </c>
      <c r="D5497" s="561" t="s">
        <v>5285</v>
      </c>
      <c r="E5497" s="562" t="s">
        <v>22</v>
      </c>
      <c r="F5497" s="561" t="s">
        <v>22</v>
      </c>
      <c r="G5497" s="561" t="s">
        <v>33269</v>
      </c>
      <c r="H5497" s="561" t="s">
        <v>33270</v>
      </c>
      <c r="I5497" s="561" t="s">
        <v>23868</v>
      </c>
      <c r="J5497" s="561" t="s">
        <v>24</v>
      </c>
      <c r="K5497" s="562" t="s">
        <v>33271</v>
      </c>
      <c r="L5497" s="561" t="s">
        <v>25</v>
      </c>
    </row>
    <row r="5498" spans="1:12" x14ac:dyDescent="0.25">
      <c r="A5498" s="561" t="s">
        <v>5276</v>
      </c>
      <c r="B5498" s="561" t="s">
        <v>5277</v>
      </c>
      <c r="C5498" s="561" t="s">
        <v>5284</v>
      </c>
      <c r="D5498" s="561" t="s">
        <v>5285</v>
      </c>
      <c r="E5498" s="562" t="s">
        <v>22</v>
      </c>
      <c r="F5498" s="561" t="s">
        <v>22</v>
      </c>
      <c r="G5498" s="561" t="s">
        <v>33272</v>
      </c>
      <c r="H5498" s="561" t="s">
        <v>33273</v>
      </c>
      <c r="I5498" s="561" t="s">
        <v>23868</v>
      </c>
      <c r="J5498" s="561" t="s">
        <v>24</v>
      </c>
      <c r="K5498" s="562" t="s">
        <v>33274</v>
      </c>
      <c r="L5498" s="561" t="s">
        <v>25</v>
      </c>
    </row>
    <row r="5499" spans="1:12" x14ac:dyDescent="0.25">
      <c r="A5499" s="561" t="s">
        <v>5276</v>
      </c>
      <c r="B5499" s="561" t="s">
        <v>5277</v>
      </c>
      <c r="C5499" s="561" t="s">
        <v>5284</v>
      </c>
      <c r="D5499" s="561" t="s">
        <v>5285</v>
      </c>
      <c r="E5499" s="562" t="s">
        <v>22</v>
      </c>
      <c r="F5499" s="561" t="s">
        <v>22</v>
      </c>
      <c r="G5499" s="561" t="s">
        <v>33275</v>
      </c>
      <c r="H5499" s="561" t="s">
        <v>5323</v>
      </c>
      <c r="I5499" s="561" t="s">
        <v>23868</v>
      </c>
      <c r="J5499" s="561" t="s">
        <v>7063</v>
      </c>
      <c r="K5499" s="562" t="s">
        <v>33276</v>
      </c>
      <c r="L5499" s="561" t="s">
        <v>25</v>
      </c>
    </row>
    <row r="5500" spans="1:12" x14ac:dyDescent="0.25">
      <c r="A5500" s="561" t="s">
        <v>5276</v>
      </c>
      <c r="B5500" s="561" t="s">
        <v>5277</v>
      </c>
      <c r="C5500" s="561" t="s">
        <v>5324</v>
      </c>
      <c r="D5500" s="561" t="s">
        <v>5325</v>
      </c>
      <c r="E5500" s="562" t="s">
        <v>22</v>
      </c>
      <c r="F5500" s="561" t="s">
        <v>22</v>
      </c>
      <c r="G5500" s="561" t="s">
        <v>33277</v>
      </c>
      <c r="H5500" s="561" t="s">
        <v>33278</v>
      </c>
      <c r="I5500" s="561" t="s">
        <v>23868</v>
      </c>
      <c r="J5500" s="561" t="s">
        <v>7063</v>
      </c>
      <c r="K5500" s="562" t="s">
        <v>4715</v>
      </c>
      <c r="L5500" s="561" t="s">
        <v>25</v>
      </c>
    </row>
    <row r="5501" spans="1:12" x14ac:dyDescent="0.25">
      <c r="A5501" s="561" t="s">
        <v>5276</v>
      </c>
      <c r="B5501" s="561" t="s">
        <v>5277</v>
      </c>
      <c r="C5501" s="561" t="s">
        <v>5324</v>
      </c>
      <c r="D5501" s="561" t="s">
        <v>5325</v>
      </c>
      <c r="E5501" s="562" t="s">
        <v>22</v>
      </c>
      <c r="F5501" s="561" t="s">
        <v>22</v>
      </c>
      <c r="G5501" s="561" t="s">
        <v>33279</v>
      </c>
      <c r="H5501" s="561" t="s">
        <v>33280</v>
      </c>
      <c r="I5501" s="561" t="s">
        <v>23868</v>
      </c>
      <c r="J5501" s="561" t="s">
        <v>7063</v>
      </c>
      <c r="K5501" s="562" t="s">
        <v>33281</v>
      </c>
      <c r="L5501" s="561" t="s">
        <v>25</v>
      </c>
    </row>
    <row r="5502" spans="1:12" x14ac:dyDescent="0.25">
      <c r="A5502" s="561" t="s">
        <v>5276</v>
      </c>
      <c r="B5502" s="561" t="s">
        <v>5277</v>
      </c>
      <c r="C5502" s="561" t="s">
        <v>5324</v>
      </c>
      <c r="D5502" s="561" t="s">
        <v>5325</v>
      </c>
      <c r="E5502" s="562" t="s">
        <v>22</v>
      </c>
      <c r="F5502" s="561" t="s">
        <v>22</v>
      </c>
      <c r="G5502" s="561" t="s">
        <v>33282</v>
      </c>
      <c r="H5502" s="561" t="s">
        <v>33283</v>
      </c>
      <c r="I5502" s="561" t="s">
        <v>23868</v>
      </c>
      <c r="J5502" s="561" t="s">
        <v>7063</v>
      </c>
      <c r="K5502" s="562" t="s">
        <v>7098</v>
      </c>
      <c r="L5502" s="561" t="s">
        <v>25</v>
      </c>
    </row>
    <row r="5503" spans="1:12" x14ac:dyDescent="0.25">
      <c r="A5503" s="561" t="s">
        <v>5276</v>
      </c>
      <c r="B5503" s="561" t="s">
        <v>5277</v>
      </c>
      <c r="C5503" s="561" t="s">
        <v>5324</v>
      </c>
      <c r="D5503" s="561" t="s">
        <v>5325</v>
      </c>
      <c r="E5503" s="562" t="s">
        <v>22</v>
      </c>
      <c r="F5503" s="561" t="s">
        <v>22</v>
      </c>
      <c r="G5503" s="561" t="s">
        <v>33284</v>
      </c>
      <c r="H5503" s="561" t="s">
        <v>33285</v>
      </c>
      <c r="I5503" s="561" t="s">
        <v>23868</v>
      </c>
      <c r="J5503" s="561" t="s">
        <v>7063</v>
      </c>
      <c r="K5503" s="562" t="s">
        <v>7815</v>
      </c>
      <c r="L5503" s="561" t="s">
        <v>25</v>
      </c>
    </row>
    <row r="5504" spans="1:12" x14ac:dyDescent="0.25">
      <c r="A5504" s="561" t="s">
        <v>5276</v>
      </c>
      <c r="B5504" s="561" t="s">
        <v>5277</v>
      </c>
      <c r="C5504" s="561" t="s">
        <v>5324</v>
      </c>
      <c r="D5504" s="561" t="s">
        <v>5325</v>
      </c>
      <c r="E5504" s="562" t="s">
        <v>22</v>
      </c>
      <c r="F5504" s="561" t="s">
        <v>22</v>
      </c>
      <c r="G5504" s="561" t="s">
        <v>33286</v>
      </c>
      <c r="H5504" s="561" t="s">
        <v>33287</v>
      </c>
      <c r="I5504" s="561" t="s">
        <v>23868</v>
      </c>
      <c r="J5504" s="561" t="s">
        <v>7063</v>
      </c>
      <c r="K5504" s="562" t="s">
        <v>8072</v>
      </c>
      <c r="L5504" s="561" t="s">
        <v>25</v>
      </c>
    </row>
    <row r="5505" spans="1:12" x14ac:dyDescent="0.25">
      <c r="A5505" s="561" t="s">
        <v>5276</v>
      </c>
      <c r="B5505" s="561" t="s">
        <v>5277</v>
      </c>
      <c r="C5505" s="561" t="s">
        <v>5324</v>
      </c>
      <c r="D5505" s="561" t="s">
        <v>5325</v>
      </c>
      <c r="E5505" s="562" t="s">
        <v>22</v>
      </c>
      <c r="F5505" s="561" t="s">
        <v>22</v>
      </c>
      <c r="G5505" s="561" t="s">
        <v>33288</v>
      </c>
      <c r="H5505" s="561" t="s">
        <v>33289</v>
      </c>
      <c r="I5505" s="561" t="s">
        <v>23868</v>
      </c>
      <c r="J5505" s="561" t="s">
        <v>7063</v>
      </c>
      <c r="K5505" s="562" t="s">
        <v>33290</v>
      </c>
      <c r="L5505" s="561" t="s">
        <v>25</v>
      </c>
    </row>
    <row r="5506" spans="1:12" x14ac:dyDescent="0.25">
      <c r="A5506" s="561" t="s">
        <v>5276</v>
      </c>
      <c r="B5506" s="561" t="s">
        <v>5277</v>
      </c>
      <c r="C5506" s="561" t="s">
        <v>5324</v>
      </c>
      <c r="D5506" s="561" t="s">
        <v>5325</v>
      </c>
      <c r="E5506" s="562" t="s">
        <v>22</v>
      </c>
      <c r="F5506" s="561" t="s">
        <v>22</v>
      </c>
      <c r="G5506" s="561" t="s">
        <v>33291</v>
      </c>
      <c r="H5506" s="561" t="s">
        <v>33292</v>
      </c>
      <c r="I5506" s="561" t="s">
        <v>23868</v>
      </c>
      <c r="J5506" s="561" t="s">
        <v>7063</v>
      </c>
      <c r="K5506" s="562" t="s">
        <v>7885</v>
      </c>
      <c r="L5506" s="561" t="s">
        <v>25</v>
      </c>
    </row>
    <row r="5507" spans="1:12" x14ac:dyDescent="0.25">
      <c r="A5507" s="561" t="s">
        <v>5276</v>
      </c>
      <c r="B5507" s="561" t="s">
        <v>5277</v>
      </c>
      <c r="C5507" s="561" t="s">
        <v>5324</v>
      </c>
      <c r="D5507" s="561" t="s">
        <v>5325</v>
      </c>
      <c r="E5507" s="562" t="s">
        <v>22</v>
      </c>
      <c r="F5507" s="561" t="s">
        <v>22</v>
      </c>
      <c r="G5507" s="561" t="s">
        <v>33293</v>
      </c>
      <c r="H5507" s="561" t="s">
        <v>33294</v>
      </c>
      <c r="I5507" s="561" t="s">
        <v>23868</v>
      </c>
      <c r="J5507" s="561" t="s">
        <v>7063</v>
      </c>
      <c r="K5507" s="562" t="s">
        <v>33295</v>
      </c>
      <c r="L5507" s="561" t="s">
        <v>25</v>
      </c>
    </row>
    <row r="5508" spans="1:12" x14ac:dyDescent="0.25">
      <c r="A5508" s="561" t="s">
        <v>5276</v>
      </c>
      <c r="B5508" s="561" t="s">
        <v>5277</v>
      </c>
      <c r="C5508" s="561" t="s">
        <v>5324</v>
      </c>
      <c r="D5508" s="561" t="s">
        <v>5325</v>
      </c>
      <c r="E5508" s="562" t="s">
        <v>22</v>
      </c>
      <c r="F5508" s="561" t="s">
        <v>22</v>
      </c>
      <c r="G5508" s="561" t="s">
        <v>33296</v>
      </c>
      <c r="H5508" s="561" t="s">
        <v>33297</v>
      </c>
      <c r="I5508" s="561" t="s">
        <v>23868</v>
      </c>
      <c r="J5508" s="561" t="s">
        <v>7063</v>
      </c>
      <c r="K5508" s="562" t="s">
        <v>33298</v>
      </c>
      <c r="L5508" s="561" t="s">
        <v>25</v>
      </c>
    </row>
    <row r="5509" spans="1:12" x14ac:dyDescent="0.25">
      <c r="A5509" s="561" t="s">
        <v>5276</v>
      </c>
      <c r="B5509" s="561" t="s">
        <v>5277</v>
      </c>
      <c r="C5509" s="561" t="s">
        <v>5324</v>
      </c>
      <c r="D5509" s="561" t="s">
        <v>5325</v>
      </c>
      <c r="E5509" s="562" t="s">
        <v>22</v>
      </c>
      <c r="F5509" s="561" t="s">
        <v>22</v>
      </c>
      <c r="G5509" s="561" t="s">
        <v>33299</v>
      </c>
      <c r="H5509" s="561" t="s">
        <v>33300</v>
      </c>
      <c r="I5509" s="561" t="s">
        <v>23868</v>
      </c>
      <c r="J5509" s="561" t="s">
        <v>7063</v>
      </c>
      <c r="K5509" s="562" t="s">
        <v>33301</v>
      </c>
      <c r="L5509" s="561" t="s">
        <v>25</v>
      </c>
    </row>
    <row r="5510" spans="1:12" x14ac:dyDescent="0.25">
      <c r="A5510" s="561" t="s">
        <v>5276</v>
      </c>
      <c r="B5510" s="561" t="s">
        <v>5277</v>
      </c>
      <c r="C5510" s="561" t="s">
        <v>5324</v>
      </c>
      <c r="D5510" s="561" t="s">
        <v>5325</v>
      </c>
      <c r="E5510" s="562" t="s">
        <v>22</v>
      </c>
      <c r="F5510" s="561" t="s">
        <v>22</v>
      </c>
      <c r="G5510" s="561" t="s">
        <v>33302</v>
      </c>
      <c r="H5510" s="561" t="s">
        <v>33303</v>
      </c>
      <c r="I5510" s="561" t="s">
        <v>23868</v>
      </c>
      <c r="J5510" s="561" t="s">
        <v>7063</v>
      </c>
      <c r="K5510" s="562" t="s">
        <v>33304</v>
      </c>
      <c r="L5510" s="561" t="s">
        <v>25</v>
      </c>
    </row>
    <row r="5511" spans="1:12" x14ac:dyDescent="0.25">
      <c r="A5511" s="561" t="s">
        <v>5276</v>
      </c>
      <c r="B5511" s="561" t="s">
        <v>5277</v>
      </c>
      <c r="C5511" s="561" t="s">
        <v>5324</v>
      </c>
      <c r="D5511" s="561" t="s">
        <v>5325</v>
      </c>
      <c r="E5511" s="562" t="s">
        <v>22</v>
      </c>
      <c r="F5511" s="561" t="s">
        <v>22</v>
      </c>
      <c r="G5511" s="561" t="s">
        <v>33305</v>
      </c>
      <c r="H5511" s="561" t="s">
        <v>33306</v>
      </c>
      <c r="I5511" s="561" t="s">
        <v>23868</v>
      </c>
      <c r="J5511" s="561" t="s">
        <v>7063</v>
      </c>
      <c r="K5511" s="562" t="s">
        <v>33307</v>
      </c>
      <c r="L5511" s="561" t="s">
        <v>25</v>
      </c>
    </row>
    <row r="5512" spans="1:12" x14ac:dyDescent="0.25">
      <c r="A5512" s="561" t="s">
        <v>5276</v>
      </c>
      <c r="B5512" s="561" t="s">
        <v>5277</v>
      </c>
      <c r="C5512" s="561" t="s">
        <v>5324</v>
      </c>
      <c r="D5512" s="561" t="s">
        <v>5325</v>
      </c>
      <c r="E5512" s="562" t="s">
        <v>22</v>
      </c>
      <c r="F5512" s="561" t="s">
        <v>22</v>
      </c>
      <c r="G5512" s="561" t="s">
        <v>33308</v>
      </c>
      <c r="H5512" s="561" t="s">
        <v>33309</v>
      </c>
      <c r="I5512" s="561" t="s">
        <v>23868</v>
      </c>
      <c r="J5512" s="561" t="s">
        <v>7063</v>
      </c>
      <c r="K5512" s="562" t="s">
        <v>33310</v>
      </c>
      <c r="L5512" s="561" t="s">
        <v>25</v>
      </c>
    </row>
    <row r="5513" spans="1:12" x14ac:dyDescent="0.25">
      <c r="A5513" s="561" t="s">
        <v>5276</v>
      </c>
      <c r="B5513" s="561" t="s">
        <v>5277</v>
      </c>
      <c r="C5513" s="561" t="s">
        <v>5324</v>
      </c>
      <c r="D5513" s="561" t="s">
        <v>5325</v>
      </c>
      <c r="E5513" s="562" t="s">
        <v>22</v>
      </c>
      <c r="F5513" s="561" t="s">
        <v>22</v>
      </c>
      <c r="G5513" s="561" t="s">
        <v>33311</v>
      </c>
      <c r="H5513" s="561" t="s">
        <v>33312</v>
      </c>
      <c r="I5513" s="561" t="s">
        <v>23868</v>
      </c>
      <c r="J5513" s="561" t="s">
        <v>7063</v>
      </c>
      <c r="K5513" s="562" t="s">
        <v>33313</v>
      </c>
      <c r="L5513" s="561" t="s">
        <v>25</v>
      </c>
    </row>
    <row r="5514" spans="1:12" x14ac:dyDescent="0.25">
      <c r="A5514" s="561" t="s">
        <v>5276</v>
      </c>
      <c r="B5514" s="561" t="s">
        <v>5277</v>
      </c>
      <c r="C5514" s="561" t="s">
        <v>5331</v>
      </c>
      <c r="D5514" s="561" t="s">
        <v>5332</v>
      </c>
      <c r="E5514" s="562" t="s">
        <v>22</v>
      </c>
      <c r="F5514" s="561" t="s">
        <v>22</v>
      </c>
      <c r="G5514" s="561" t="s">
        <v>33314</v>
      </c>
      <c r="H5514" s="561" t="s">
        <v>5333</v>
      </c>
      <c r="I5514" s="561" t="s">
        <v>23868</v>
      </c>
      <c r="J5514" s="561" t="s">
        <v>7063</v>
      </c>
      <c r="K5514" s="562" t="s">
        <v>33315</v>
      </c>
      <c r="L5514" s="561" t="s">
        <v>25</v>
      </c>
    </row>
    <row r="5515" spans="1:12" x14ac:dyDescent="0.25">
      <c r="A5515" s="561" t="s">
        <v>5276</v>
      </c>
      <c r="B5515" s="561" t="s">
        <v>5277</v>
      </c>
      <c r="C5515" s="561" t="s">
        <v>5331</v>
      </c>
      <c r="D5515" s="561" t="s">
        <v>5332</v>
      </c>
      <c r="E5515" s="562" t="s">
        <v>22</v>
      </c>
      <c r="F5515" s="561" t="s">
        <v>22</v>
      </c>
      <c r="G5515" s="561" t="s">
        <v>33316</v>
      </c>
      <c r="H5515" s="561" t="s">
        <v>5334</v>
      </c>
      <c r="I5515" s="561" t="s">
        <v>23868</v>
      </c>
      <c r="J5515" s="561" t="s">
        <v>7063</v>
      </c>
      <c r="K5515" s="562" t="s">
        <v>33317</v>
      </c>
      <c r="L5515" s="561" t="s">
        <v>25</v>
      </c>
    </row>
    <row r="5516" spans="1:12" x14ac:dyDescent="0.25">
      <c r="A5516" s="561" t="s">
        <v>5276</v>
      </c>
      <c r="B5516" s="561" t="s">
        <v>5277</v>
      </c>
      <c r="C5516" s="561" t="s">
        <v>5331</v>
      </c>
      <c r="D5516" s="561" t="s">
        <v>5332</v>
      </c>
      <c r="E5516" s="562" t="s">
        <v>22</v>
      </c>
      <c r="F5516" s="561" t="s">
        <v>22</v>
      </c>
      <c r="G5516" s="561" t="s">
        <v>33318</v>
      </c>
      <c r="H5516" s="561" t="s">
        <v>5336</v>
      </c>
      <c r="I5516" s="561" t="s">
        <v>23868</v>
      </c>
      <c r="J5516" s="561" t="s">
        <v>7063</v>
      </c>
      <c r="K5516" s="562" t="s">
        <v>30434</v>
      </c>
      <c r="L5516" s="561" t="s">
        <v>25</v>
      </c>
    </row>
    <row r="5517" spans="1:12" x14ac:dyDescent="0.25">
      <c r="A5517" s="561" t="s">
        <v>5276</v>
      </c>
      <c r="B5517" s="561" t="s">
        <v>5277</v>
      </c>
      <c r="C5517" s="561" t="s">
        <v>5331</v>
      </c>
      <c r="D5517" s="561" t="s">
        <v>5332</v>
      </c>
      <c r="E5517" s="562" t="s">
        <v>22</v>
      </c>
      <c r="F5517" s="561" t="s">
        <v>22</v>
      </c>
      <c r="G5517" s="561" t="s">
        <v>33319</v>
      </c>
      <c r="H5517" s="561" t="s">
        <v>5337</v>
      </c>
      <c r="I5517" s="561" t="s">
        <v>23868</v>
      </c>
      <c r="J5517" s="561" t="s">
        <v>7063</v>
      </c>
      <c r="K5517" s="562" t="s">
        <v>33320</v>
      </c>
      <c r="L5517" s="561" t="s">
        <v>25</v>
      </c>
    </row>
    <row r="5518" spans="1:12" x14ac:dyDescent="0.25">
      <c r="A5518" s="561" t="s">
        <v>5276</v>
      </c>
      <c r="B5518" s="561" t="s">
        <v>5277</v>
      </c>
      <c r="C5518" s="561" t="s">
        <v>5331</v>
      </c>
      <c r="D5518" s="561" t="s">
        <v>5332</v>
      </c>
      <c r="E5518" s="562" t="s">
        <v>22</v>
      </c>
      <c r="F5518" s="561" t="s">
        <v>22</v>
      </c>
      <c r="G5518" s="561" t="s">
        <v>33321</v>
      </c>
      <c r="H5518" s="561" t="s">
        <v>5338</v>
      </c>
      <c r="I5518" s="561" t="s">
        <v>23868</v>
      </c>
      <c r="J5518" s="561" t="s">
        <v>7063</v>
      </c>
      <c r="K5518" s="562" t="s">
        <v>33322</v>
      </c>
      <c r="L5518" s="561" t="s">
        <v>25</v>
      </c>
    </row>
    <row r="5519" spans="1:12" x14ac:dyDescent="0.25">
      <c r="A5519" s="561" t="s">
        <v>5276</v>
      </c>
      <c r="B5519" s="561" t="s">
        <v>5277</v>
      </c>
      <c r="C5519" s="561" t="s">
        <v>5331</v>
      </c>
      <c r="D5519" s="561" t="s">
        <v>5332</v>
      </c>
      <c r="E5519" s="562" t="s">
        <v>22</v>
      </c>
      <c r="F5519" s="561" t="s">
        <v>22</v>
      </c>
      <c r="G5519" s="561" t="s">
        <v>33323</v>
      </c>
      <c r="H5519" s="561" t="s">
        <v>5340</v>
      </c>
      <c r="I5519" s="561" t="s">
        <v>23868</v>
      </c>
      <c r="J5519" s="561" t="s">
        <v>7063</v>
      </c>
      <c r="K5519" s="562" t="s">
        <v>33324</v>
      </c>
      <c r="L5519" s="561" t="s">
        <v>25</v>
      </c>
    </row>
    <row r="5520" spans="1:12" x14ac:dyDescent="0.25">
      <c r="A5520" s="561" t="s">
        <v>5276</v>
      </c>
      <c r="B5520" s="561" t="s">
        <v>5277</v>
      </c>
      <c r="C5520" s="561" t="s">
        <v>5331</v>
      </c>
      <c r="D5520" s="561" t="s">
        <v>5332</v>
      </c>
      <c r="E5520" s="562" t="s">
        <v>22</v>
      </c>
      <c r="F5520" s="561" t="s">
        <v>22</v>
      </c>
      <c r="G5520" s="561" t="s">
        <v>33325</v>
      </c>
      <c r="H5520" s="561" t="s">
        <v>5341</v>
      </c>
      <c r="I5520" s="561" t="s">
        <v>23868</v>
      </c>
      <c r="J5520" s="561" t="s">
        <v>7063</v>
      </c>
      <c r="K5520" s="562" t="s">
        <v>33326</v>
      </c>
      <c r="L5520" s="561" t="s">
        <v>25</v>
      </c>
    </row>
    <row r="5521" spans="1:12" x14ac:dyDescent="0.25">
      <c r="A5521" s="561" t="s">
        <v>5276</v>
      </c>
      <c r="B5521" s="561" t="s">
        <v>5277</v>
      </c>
      <c r="C5521" s="561" t="s">
        <v>5331</v>
      </c>
      <c r="D5521" s="561" t="s">
        <v>5332</v>
      </c>
      <c r="E5521" s="562" t="s">
        <v>22</v>
      </c>
      <c r="F5521" s="561" t="s">
        <v>22</v>
      </c>
      <c r="G5521" s="561" t="s">
        <v>33327</v>
      </c>
      <c r="H5521" s="561" t="s">
        <v>5342</v>
      </c>
      <c r="I5521" s="561" t="s">
        <v>23868</v>
      </c>
      <c r="J5521" s="561" t="s">
        <v>7063</v>
      </c>
      <c r="K5521" s="562" t="s">
        <v>33328</v>
      </c>
      <c r="L5521" s="561" t="s">
        <v>25</v>
      </c>
    </row>
    <row r="5522" spans="1:12" x14ac:dyDescent="0.25">
      <c r="A5522" s="561" t="s">
        <v>5276</v>
      </c>
      <c r="B5522" s="561" t="s">
        <v>5277</v>
      </c>
      <c r="C5522" s="561" t="s">
        <v>5331</v>
      </c>
      <c r="D5522" s="561" t="s">
        <v>5332</v>
      </c>
      <c r="E5522" s="562" t="s">
        <v>22</v>
      </c>
      <c r="F5522" s="561" t="s">
        <v>22</v>
      </c>
      <c r="G5522" s="561" t="s">
        <v>33329</v>
      </c>
      <c r="H5522" s="561" t="s">
        <v>5343</v>
      </c>
      <c r="I5522" s="561" t="s">
        <v>23868</v>
      </c>
      <c r="J5522" s="561" t="s">
        <v>7063</v>
      </c>
      <c r="K5522" s="562" t="s">
        <v>7553</v>
      </c>
      <c r="L5522" s="561" t="s">
        <v>25</v>
      </c>
    </row>
    <row r="5523" spans="1:12" x14ac:dyDescent="0.25">
      <c r="A5523" s="561" t="s">
        <v>5276</v>
      </c>
      <c r="B5523" s="561" t="s">
        <v>5277</v>
      </c>
      <c r="C5523" s="561" t="s">
        <v>5331</v>
      </c>
      <c r="D5523" s="561" t="s">
        <v>5332</v>
      </c>
      <c r="E5523" s="562" t="s">
        <v>22</v>
      </c>
      <c r="F5523" s="561" t="s">
        <v>22</v>
      </c>
      <c r="G5523" s="561" t="s">
        <v>33330</v>
      </c>
      <c r="H5523" s="561" t="s">
        <v>5345</v>
      </c>
      <c r="I5523" s="561" t="s">
        <v>23868</v>
      </c>
      <c r="J5523" s="561" t="s">
        <v>7063</v>
      </c>
      <c r="K5523" s="562" t="s">
        <v>33331</v>
      </c>
      <c r="L5523" s="561" t="s">
        <v>25</v>
      </c>
    </row>
    <row r="5524" spans="1:12" x14ac:dyDescent="0.25">
      <c r="A5524" s="561" t="s">
        <v>5276</v>
      </c>
      <c r="B5524" s="561" t="s">
        <v>5277</v>
      </c>
      <c r="C5524" s="561" t="s">
        <v>5331</v>
      </c>
      <c r="D5524" s="561" t="s">
        <v>5332</v>
      </c>
      <c r="E5524" s="562" t="s">
        <v>22</v>
      </c>
      <c r="F5524" s="561" t="s">
        <v>22</v>
      </c>
      <c r="G5524" s="561" t="s">
        <v>33332</v>
      </c>
      <c r="H5524" s="561" t="s">
        <v>5346</v>
      </c>
      <c r="I5524" s="561" t="s">
        <v>23868</v>
      </c>
      <c r="J5524" s="561" t="s">
        <v>7063</v>
      </c>
      <c r="K5524" s="562" t="s">
        <v>33333</v>
      </c>
      <c r="L5524" s="561" t="s">
        <v>25</v>
      </c>
    </row>
    <row r="5525" spans="1:12" x14ac:dyDescent="0.25">
      <c r="A5525" s="561" t="s">
        <v>5276</v>
      </c>
      <c r="B5525" s="561" t="s">
        <v>5277</v>
      </c>
      <c r="C5525" s="561" t="s">
        <v>5331</v>
      </c>
      <c r="D5525" s="561" t="s">
        <v>5332</v>
      </c>
      <c r="E5525" s="562" t="s">
        <v>22</v>
      </c>
      <c r="F5525" s="561" t="s">
        <v>22</v>
      </c>
      <c r="G5525" s="561" t="s">
        <v>33334</v>
      </c>
      <c r="H5525" s="561" t="s">
        <v>5347</v>
      </c>
      <c r="I5525" s="561" t="s">
        <v>23868</v>
      </c>
      <c r="J5525" s="561" t="s">
        <v>7063</v>
      </c>
      <c r="K5525" s="562" t="s">
        <v>7571</v>
      </c>
      <c r="L5525" s="561" t="s">
        <v>25</v>
      </c>
    </row>
    <row r="5526" spans="1:12" x14ac:dyDescent="0.25">
      <c r="A5526" s="561" t="s">
        <v>5276</v>
      </c>
      <c r="B5526" s="561" t="s">
        <v>5277</v>
      </c>
      <c r="C5526" s="561" t="s">
        <v>5331</v>
      </c>
      <c r="D5526" s="561" t="s">
        <v>5332</v>
      </c>
      <c r="E5526" s="562" t="s">
        <v>22</v>
      </c>
      <c r="F5526" s="561" t="s">
        <v>22</v>
      </c>
      <c r="G5526" s="561" t="s">
        <v>33335</v>
      </c>
      <c r="H5526" s="561" t="s">
        <v>5348</v>
      </c>
      <c r="I5526" s="561" t="s">
        <v>23868</v>
      </c>
      <c r="J5526" s="561" t="s">
        <v>7063</v>
      </c>
      <c r="K5526" s="562" t="s">
        <v>5883</v>
      </c>
      <c r="L5526" s="561" t="s">
        <v>25</v>
      </c>
    </row>
    <row r="5527" spans="1:12" x14ac:dyDescent="0.25">
      <c r="A5527" s="561" t="s">
        <v>5276</v>
      </c>
      <c r="B5527" s="561" t="s">
        <v>5277</v>
      </c>
      <c r="C5527" s="561" t="s">
        <v>5331</v>
      </c>
      <c r="D5527" s="561" t="s">
        <v>5332</v>
      </c>
      <c r="E5527" s="562" t="s">
        <v>22</v>
      </c>
      <c r="F5527" s="561" t="s">
        <v>22</v>
      </c>
      <c r="G5527" s="561" t="s">
        <v>33336</v>
      </c>
      <c r="H5527" s="561" t="s">
        <v>5349</v>
      </c>
      <c r="I5527" s="561" t="s">
        <v>23868</v>
      </c>
      <c r="J5527" s="561" t="s">
        <v>7063</v>
      </c>
      <c r="K5527" s="562" t="s">
        <v>29664</v>
      </c>
      <c r="L5527" s="561" t="s">
        <v>25</v>
      </c>
    </row>
    <row r="5528" spans="1:12" x14ac:dyDescent="0.25">
      <c r="A5528" s="561" t="s">
        <v>5276</v>
      </c>
      <c r="B5528" s="561" t="s">
        <v>5277</v>
      </c>
      <c r="C5528" s="561" t="s">
        <v>5331</v>
      </c>
      <c r="D5528" s="561" t="s">
        <v>5332</v>
      </c>
      <c r="E5528" s="562" t="s">
        <v>22</v>
      </c>
      <c r="F5528" s="561" t="s">
        <v>22</v>
      </c>
      <c r="G5528" s="561" t="s">
        <v>33337</v>
      </c>
      <c r="H5528" s="561" t="s">
        <v>5350</v>
      </c>
      <c r="I5528" s="561" t="s">
        <v>23868</v>
      </c>
      <c r="J5528" s="561" t="s">
        <v>7063</v>
      </c>
      <c r="K5528" s="562" t="s">
        <v>33338</v>
      </c>
      <c r="L5528" s="561" t="s">
        <v>25</v>
      </c>
    </row>
    <row r="5529" spans="1:12" x14ac:dyDescent="0.25">
      <c r="A5529" s="561" t="s">
        <v>5276</v>
      </c>
      <c r="B5529" s="561" t="s">
        <v>5277</v>
      </c>
      <c r="C5529" s="561" t="s">
        <v>5331</v>
      </c>
      <c r="D5529" s="561" t="s">
        <v>5332</v>
      </c>
      <c r="E5529" s="562" t="s">
        <v>22</v>
      </c>
      <c r="F5529" s="561" t="s">
        <v>22</v>
      </c>
      <c r="G5529" s="561" t="s">
        <v>33339</v>
      </c>
      <c r="H5529" s="561" t="s">
        <v>5351</v>
      </c>
      <c r="I5529" s="561" t="s">
        <v>23868</v>
      </c>
      <c r="J5529" s="561" t="s">
        <v>7063</v>
      </c>
      <c r="K5529" s="562" t="s">
        <v>33340</v>
      </c>
      <c r="L5529" s="561" t="s">
        <v>25</v>
      </c>
    </row>
    <row r="5530" spans="1:12" x14ac:dyDescent="0.25">
      <c r="A5530" s="561" t="s">
        <v>5276</v>
      </c>
      <c r="B5530" s="561" t="s">
        <v>5277</v>
      </c>
      <c r="C5530" s="561" t="s">
        <v>5331</v>
      </c>
      <c r="D5530" s="561" t="s">
        <v>5332</v>
      </c>
      <c r="E5530" s="562" t="s">
        <v>22</v>
      </c>
      <c r="F5530" s="561" t="s">
        <v>22</v>
      </c>
      <c r="G5530" s="561" t="s">
        <v>33341</v>
      </c>
      <c r="H5530" s="561" t="s">
        <v>5352</v>
      </c>
      <c r="I5530" s="561" t="s">
        <v>23868</v>
      </c>
      <c r="J5530" s="561" t="s">
        <v>7063</v>
      </c>
      <c r="K5530" s="562" t="s">
        <v>33342</v>
      </c>
      <c r="L5530" s="561" t="s">
        <v>25</v>
      </c>
    </row>
    <row r="5531" spans="1:12" x14ac:dyDescent="0.25">
      <c r="A5531" s="561" t="s">
        <v>5276</v>
      </c>
      <c r="B5531" s="561" t="s">
        <v>5277</v>
      </c>
      <c r="C5531" s="561" t="s">
        <v>5331</v>
      </c>
      <c r="D5531" s="561" t="s">
        <v>5332</v>
      </c>
      <c r="E5531" s="562" t="s">
        <v>22</v>
      </c>
      <c r="F5531" s="561" t="s">
        <v>22</v>
      </c>
      <c r="G5531" s="561" t="s">
        <v>33343</v>
      </c>
      <c r="H5531" s="561" t="s">
        <v>5353</v>
      </c>
      <c r="I5531" s="561" t="s">
        <v>23868</v>
      </c>
      <c r="J5531" s="561" t="s">
        <v>7063</v>
      </c>
      <c r="K5531" s="562" t="s">
        <v>31647</v>
      </c>
      <c r="L5531" s="561" t="s">
        <v>25</v>
      </c>
    </row>
    <row r="5532" spans="1:12" x14ac:dyDescent="0.25">
      <c r="A5532" s="561" t="s">
        <v>5276</v>
      </c>
      <c r="B5532" s="561" t="s">
        <v>5277</v>
      </c>
      <c r="C5532" s="561" t="s">
        <v>5331</v>
      </c>
      <c r="D5532" s="561" t="s">
        <v>5332</v>
      </c>
      <c r="E5532" s="562" t="s">
        <v>22</v>
      </c>
      <c r="F5532" s="561" t="s">
        <v>22</v>
      </c>
      <c r="G5532" s="561" t="s">
        <v>33344</v>
      </c>
      <c r="H5532" s="561" t="s">
        <v>5354</v>
      </c>
      <c r="I5532" s="561" t="s">
        <v>23868</v>
      </c>
      <c r="J5532" s="561" t="s">
        <v>7063</v>
      </c>
      <c r="K5532" s="562" t="s">
        <v>33345</v>
      </c>
      <c r="L5532" s="561" t="s">
        <v>25</v>
      </c>
    </row>
    <row r="5533" spans="1:12" x14ac:dyDescent="0.25">
      <c r="A5533" s="561" t="s">
        <v>5276</v>
      </c>
      <c r="B5533" s="561" t="s">
        <v>5277</v>
      </c>
      <c r="C5533" s="561" t="s">
        <v>5331</v>
      </c>
      <c r="D5533" s="561" t="s">
        <v>5332</v>
      </c>
      <c r="E5533" s="562" t="s">
        <v>22</v>
      </c>
      <c r="F5533" s="561" t="s">
        <v>22</v>
      </c>
      <c r="G5533" s="561" t="s">
        <v>33346</v>
      </c>
      <c r="H5533" s="561" t="s">
        <v>5355</v>
      </c>
      <c r="I5533" s="561" t="s">
        <v>23868</v>
      </c>
      <c r="J5533" s="561" t="s">
        <v>7063</v>
      </c>
      <c r="K5533" s="562" t="s">
        <v>33347</v>
      </c>
      <c r="L5533" s="561" t="s">
        <v>25</v>
      </c>
    </row>
    <row r="5534" spans="1:12" x14ac:dyDescent="0.25">
      <c r="A5534" s="561" t="s">
        <v>5276</v>
      </c>
      <c r="B5534" s="561" t="s">
        <v>5277</v>
      </c>
      <c r="C5534" s="561" t="s">
        <v>5331</v>
      </c>
      <c r="D5534" s="561" t="s">
        <v>5332</v>
      </c>
      <c r="E5534" s="562" t="s">
        <v>22</v>
      </c>
      <c r="F5534" s="561" t="s">
        <v>22</v>
      </c>
      <c r="G5534" s="561" t="s">
        <v>33348</v>
      </c>
      <c r="H5534" s="561" t="s">
        <v>5356</v>
      </c>
      <c r="I5534" s="561" t="s">
        <v>23868</v>
      </c>
      <c r="J5534" s="561" t="s">
        <v>7063</v>
      </c>
      <c r="K5534" s="562" t="s">
        <v>5724</v>
      </c>
      <c r="L5534" s="561" t="s">
        <v>25</v>
      </c>
    </row>
    <row r="5535" spans="1:12" x14ac:dyDescent="0.25">
      <c r="A5535" s="561" t="s">
        <v>5276</v>
      </c>
      <c r="B5535" s="561" t="s">
        <v>5277</v>
      </c>
      <c r="C5535" s="561" t="s">
        <v>5331</v>
      </c>
      <c r="D5535" s="561" t="s">
        <v>5332</v>
      </c>
      <c r="E5535" s="562" t="s">
        <v>22</v>
      </c>
      <c r="F5535" s="561" t="s">
        <v>22</v>
      </c>
      <c r="G5535" s="561" t="s">
        <v>33349</v>
      </c>
      <c r="H5535" s="561" t="s">
        <v>5357</v>
      </c>
      <c r="I5535" s="561" t="s">
        <v>23868</v>
      </c>
      <c r="J5535" s="561" t="s">
        <v>7063</v>
      </c>
      <c r="K5535" s="562" t="s">
        <v>33350</v>
      </c>
      <c r="L5535" s="561" t="s">
        <v>25</v>
      </c>
    </row>
    <row r="5536" spans="1:12" x14ac:dyDescent="0.25">
      <c r="A5536" s="561" t="s">
        <v>5276</v>
      </c>
      <c r="B5536" s="561" t="s">
        <v>5277</v>
      </c>
      <c r="C5536" s="561" t="s">
        <v>5331</v>
      </c>
      <c r="D5536" s="561" t="s">
        <v>5332</v>
      </c>
      <c r="E5536" s="562" t="s">
        <v>22</v>
      </c>
      <c r="F5536" s="561" t="s">
        <v>22</v>
      </c>
      <c r="G5536" s="561" t="s">
        <v>33351</v>
      </c>
      <c r="H5536" s="561" t="s">
        <v>5358</v>
      </c>
      <c r="I5536" s="561" t="s">
        <v>23868</v>
      </c>
      <c r="J5536" s="561" t="s">
        <v>7063</v>
      </c>
      <c r="K5536" s="562" t="s">
        <v>8100</v>
      </c>
      <c r="L5536" s="561" t="s">
        <v>25</v>
      </c>
    </row>
    <row r="5537" spans="1:12" x14ac:dyDescent="0.25">
      <c r="A5537" s="561" t="s">
        <v>5276</v>
      </c>
      <c r="B5537" s="561" t="s">
        <v>5277</v>
      </c>
      <c r="C5537" s="561" t="s">
        <v>5331</v>
      </c>
      <c r="D5537" s="561" t="s">
        <v>5332</v>
      </c>
      <c r="E5537" s="562" t="s">
        <v>22</v>
      </c>
      <c r="F5537" s="561" t="s">
        <v>22</v>
      </c>
      <c r="G5537" s="561" t="s">
        <v>33352</v>
      </c>
      <c r="H5537" s="561" t="s">
        <v>5360</v>
      </c>
      <c r="I5537" s="561" t="s">
        <v>23868</v>
      </c>
      <c r="J5537" s="561" t="s">
        <v>7063</v>
      </c>
      <c r="K5537" s="562" t="s">
        <v>33353</v>
      </c>
      <c r="L5537" s="561" t="s">
        <v>25</v>
      </c>
    </row>
    <row r="5538" spans="1:12" x14ac:dyDescent="0.25">
      <c r="A5538" s="561" t="s">
        <v>5276</v>
      </c>
      <c r="B5538" s="561" t="s">
        <v>5277</v>
      </c>
      <c r="C5538" s="561" t="s">
        <v>5331</v>
      </c>
      <c r="D5538" s="561" t="s">
        <v>5332</v>
      </c>
      <c r="E5538" s="562" t="s">
        <v>22</v>
      </c>
      <c r="F5538" s="561" t="s">
        <v>22</v>
      </c>
      <c r="G5538" s="561" t="s">
        <v>33354</v>
      </c>
      <c r="H5538" s="561" t="s">
        <v>5361</v>
      </c>
      <c r="I5538" s="561" t="s">
        <v>23868</v>
      </c>
      <c r="J5538" s="561" t="s">
        <v>7063</v>
      </c>
      <c r="K5538" s="562" t="s">
        <v>7105</v>
      </c>
      <c r="L5538" s="561" t="s">
        <v>25</v>
      </c>
    </row>
    <row r="5539" spans="1:12" x14ac:dyDescent="0.25">
      <c r="A5539" s="561" t="s">
        <v>5276</v>
      </c>
      <c r="B5539" s="561" t="s">
        <v>5277</v>
      </c>
      <c r="C5539" s="561" t="s">
        <v>5331</v>
      </c>
      <c r="D5539" s="561" t="s">
        <v>5332</v>
      </c>
      <c r="E5539" s="562" t="s">
        <v>22</v>
      </c>
      <c r="F5539" s="561" t="s">
        <v>22</v>
      </c>
      <c r="G5539" s="561" t="s">
        <v>33355</v>
      </c>
      <c r="H5539" s="561" t="s">
        <v>5362</v>
      </c>
      <c r="I5539" s="561" t="s">
        <v>23868</v>
      </c>
      <c r="J5539" s="561" t="s">
        <v>7063</v>
      </c>
      <c r="K5539" s="562" t="s">
        <v>33356</v>
      </c>
      <c r="L5539" s="561" t="s">
        <v>25</v>
      </c>
    </row>
    <row r="5540" spans="1:12" x14ac:dyDescent="0.25">
      <c r="A5540" s="561" t="s">
        <v>5276</v>
      </c>
      <c r="B5540" s="561" t="s">
        <v>5277</v>
      </c>
      <c r="C5540" s="561" t="s">
        <v>5331</v>
      </c>
      <c r="D5540" s="561" t="s">
        <v>5332</v>
      </c>
      <c r="E5540" s="562" t="s">
        <v>22</v>
      </c>
      <c r="F5540" s="561" t="s">
        <v>22</v>
      </c>
      <c r="G5540" s="561" t="s">
        <v>33357</v>
      </c>
      <c r="H5540" s="561" t="s">
        <v>5363</v>
      </c>
      <c r="I5540" s="561" t="s">
        <v>23868</v>
      </c>
      <c r="J5540" s="561" t="s">
        <v>7063</v>
      </c>
      <c r="K5540" s="562" t="s">
        <v>33358</v>
      </c>
      <c r="L5540" s="561" t="s">
        <v>25</v>
      </c>
    </row>
    <row r="5541" spans="1:12" x14ac:dyDescent="0.25">
      <c r="A5541" s="561" t="s">
        <v>5276</v>
      </c>
      <c r="B5541" s="561" t="s">
        <v>5277</v>
      </c>
      <c r="C5541" s="561" t="s">
        <v>5331</v>
      </c>
      <c r="D5541" s="561" t="s">
        <v>5332</v>
      </c>
      <c r="E5541" s="562" t="s">
        <v>22</v>
      </c>
      <c r="F5541" s="561" t="s">
        <v>22</v>
      </c>
      <c r="G5541" s="561" t="s">
        <v>33359</v>
      </c>
      <c r="H5541" s="561" t="s">
        <v>5364</v>
      </c>
      <c r="I5541" s="561" t="s">
        <v>23868</v>
      </c>
      <c r="J5541" s="561" t="s">
        <v>7063</v>
      </c>
      <c r="K5541" s="562" t="s">
        <v>33360</v>
      </c>
      <c r="L5541" s="561" t="s">
        <v>25</v>
      </c>
    </row>
    <row r="5542" spans="1:12" x14ac:dyDescent="0.25">
      <c r="A5542" s="561" t="s">
        <v>5276</v>
      </c>
      <c r="B5542" s="561" t="s">
        <v>5277</v>
      </c>
      <c r="C5542" s="561" t="s">
        <v>5331</v>
      </c>
      <c r="D5542" s="561" t="s">
        <v>5332</v>
      </c>
      <c r="E5542" s="562" t="s">
        <v>22</v>
      </c>
      <c r="F5542" s="561" t="s">
        <v>22</v>
      </c>
      <c r="G5542" s="561" t="s">
        <v>33361</v>
      </c>
      <c r="H5542" s="561" t="s">
        <v>5366</v>
      </c>
      <c r="I5542" s="561" t="s">
        <v>23868</v>
      </c>
      <c r="J5542" s="561" t="s">
        <v>7063</v>
      </c>
      <c r="K5542" s="562" t="s">
        <v>33362</v>
      </c>
      <c r="L5542" s="561" t="s">
        <v>25</v>
      </c>
    </row>
    <row r="5543" spans="1:12" x14ac:dyDescent="0.25">
      <c r="A5543" s="561" t="s">
        <v>5276</v>
      </c>
      <c r="B5543" s="561" t="s">
        <v>5277</v>
      </c>
      <c r="C5543" s="561" t="s">
        <v>5331</v>
      </c>
      <c r="D5543" s="561" t="s">
        <v>5332</v>
      </c>
      <c r="E5543" s="562" t="s">
        <v>22</v>
      </c>
      <c r="F5543" s="561" t="s">
        <v>22</v>
      </c>
      <c r="G5543" s="561" t="s">
        <v>33363</v>
      </c>
      <c r="H5543" s="561" t="s">
        <v>5367</v>
      </c>
      <c r="I5543" s="561" t="s">
        <v>23868</v>
      </c>
      <c r="J5543" s="561" t="s">
        <v>7063</v>
      </c>
      <c r="K5543" s="562" t="s">
        <v>33364</v>
      </c>
      <c r="L5543" s="561" t="s">
        <v>25</v>
      </c>
    </row>
    <row r="5544" spans="1:12" x14ac:dyDescent="0.25">
      <c r="A5544" s="561" t="s">
        <v>5276</v>
      </c>
      <c r="B5544" s="561" t="s">
        <v>5277</v>
      </c>
      <c r="C5544" s="561" t="s">
        <v>5331</v>
      </c>
      <c r="D5544" s="561" t="s">
        <v>5332</v>
      </c>
      <c r="E5544" s="562" t="s">
        <v>22</v>
      </c>
      <c r="F5544" s="561" t="s">
        <v>22</v>
      </c>
      <c r="G5544" s="561" t="s">
        <v>33365</v>
      </c>
      <c r="H5544" s="561" t="s">
        <v>5368</v>
      </c>
      <c r="I5544" s="561" t="s">
        <v>23868</v>
      </c>
      <c r="J5544" s="561" t="s">
        <v>7063</v>
      </c>
      <c r="K5544" s="562" t="s">
        <v>33366</v>
      </c>
      <c r="L5544" s="561" t="s">
        <v>25</v>
      </c>
    </row>
    <row r="5545" spans="1:12" x14ac:dyDescent="0.25">
      <c r="A5545" s="561" t="s">
        <v>5276</v>
      </c>
      <c r="B5545" s="561" t="s">
        <v>5277</v>
      </c>
      <c r="C5545" s="561" t="s">
        <v>5331</v>
      </c>
      <c r="D5545" s="561" t="s">
        <v>5332</v>
      </c>
      <c r="E5545" s="562" t="s">
        <v>22</v>
      </c>
      <c r="F5545" s="561" t="s">
        <v>22</v>
      </c>
      <c r="G5545" s="561" t="s">
        <v>33367</v>
      </c>
      <c r="H5545" s="561" t="s">
        <v>5369</v>
      </c>
      <c r="I5545" s="561" t="s">
        <v>23868</v>
      </c>
      <c r="J5545" s="561" t="s">
        <v>7063</v>
      </c>
      <c r="K5545" s="562" t="s">
        <v>33368</v>
      </c>
      <c r="L5545" s="561" t="s">
        <v>25</v>
      </c>
    </row>
    <row r="5546" spans="1:12" x14ac:dyDescent="0.25">
      <c r="A5546" s="561" t="s">
        <v>5276</v>
      </c>
      <c r="B5546" s="561" t="s">
        <v>5277</v>
      </c>
      <c r="C5546" s="561" t="s">
        <v>5331</v>
      </c>
      <c r="D5546" s="561" t="s">
        <v>5332</v>
      </c>
      <c r="E5546" s="562" t="s">
        <v>22</v>
      </c>
      <c r="F5546" s="561" t="s">
        <v>22</v>
      </c>
      <c r="G5546" s="561" t="s">
        <v>33369</v>
      </c>
      <c r="H5546" s="561" t="s">
        <v>5370</v>
      </c>
      <c r="I5546" s="561" t="s">
        <v>23868</v>
      </c>
      <c r="J5546" s="561" t="s">
        <v>7063</v>
      </c>
      <c r="K5546" s="562" t="s">
        <v>8056</v>
      </c>
      <c r="L5546" s="561" t="s">
        <v>25</v>
      </c>
    </row>
    <row r="5547" spans="1:12" x14ac:dyDescent="0.25">
      <c r="A5547" s="561" t="s">
        <v>5276</v>
      </c>
      <c r="B5547" s="561" t="s">
        <v>5277</v>
      </c>
      <c r="C5547" s="561" t="s">
        <v>5331</v>
      </c>
      <c r="D5547" s="561" t="s">
        <v>5332</v>
      </c>
      <c r="E5547" s="562" t="s">
        <v>22</v>
      </c>
      <c r="F5547" s="561" t="s">
        <v>22</v>
      </c>
      <c r="G5547" s="561" t="s">
        <v>33370</v>
      </c>
      <c r="H5547" s="561" t="s">
        <v>5371</v>
      </c>
      <c r="I5547" s="561" t="s">
        <v>23868</v>
      </c>
      <c r="J5547" s="561" t="s">
        <v>7063</v>
      </c>
      <c r="K5547" s="562" t="s">
        <v>30660</v>
      </c>
      <c r="L5547" s="561" t="s">
        <v>25</v>
      </c>
    </row>
    <row r="5548" spans="1:12" x14ac:dyDescent="0.25">
      <c r="A5548" s="561" t="s">
        <v>5276</v>
      </c>
      <c r="B5548" s="561" t="s">
        <v>5277</v>
      </c>
      <c r="C5548" s="561" t="s">
        <v>5331</v>
      </c>
      <c r="D5548" s="561" t="s">
        <v>5332</v>
      </c>
      <c r="E5548" s="562" t="s">
        <v>22</v>
      </c>
      <c r="F5548" s="561" t="s">
        <v>22</v>
      </c>
      <c r="G5548" s="561" t="s">
        <v>33371</v>
      </c>
      <c r="H5548" s="561" t="s">
        <v>5372</v>
      </c>
      <c r="I5548" s="561" t="s">
        <v>23868</v>
      </c>
      <c r="J5548" s="561" t="s">
        <v>7063</v>
      </c>
      <c r="K5548" s="562" t="s">
        <v>33372</v>
      </c>
      <c r="L5548" s="561" t="s">
        <v>25</v>
      </c>
    </row>
    <row r="5549" spans="1:12" x14ac:dyDescent="0.25">
      <c r="A5549" s="561" t="s">
        <v>5276</v>
      </c>
      <c r="B5549" s="561" t="s">
        <v>5277</v>
      </c>
      <c r="C5549" s="561" t="s">
        <v>5373</v>
      </c>
      <c r="D5549" s="561" t="s">
        <v>5374</v>
      </c>
      <c r="E5549" s="562" t="s">
        <v>22</v>
      </c>
      <c r="F5549" s="561" t="s">
        <v>22</v>
      </c>
      <c r="G5549" s="561" t="s">
        <v>33373</v>
      </c>
      <c r="H5549" s="561" t="s">
        <v>5375</v>
      </c>
      <c r="I5549" s="561" t="s">
        <v>23868</v>
      </c>
      <c r="J5549" s="561" t="s">
        <v>7063</v>
      </c>
      <c r="K5549" s="562" t="s">
        <v>33374</v>
      </c>
      <c r="L5549" s="561" t="s">
        <v>25</v>
      </c>
    </row>
    <row r="5550" spans="1:12" x14ac:dyDescent="0.25">
      <c r="A5550" s="561" t="s">
        <v>5276</v>
      </c>
      <c r="B5550" s="561" t="s">
        <v>5277</v>
      </c>
      <c r="C5550" s="561" t="s">
        <v>5373</v>
      </c>
      <c r="D5550" s="561" t="s">
        <v>5374</v>
      </c>
      <c r="E5550" s="562" t="s">
        <v>22</v>
      </c>
      <c r="F5550" s="561" t="s">
        <v>22</v>
      </c>
      <c r="G5550" s="561" t="s">
        <v>33375</v>
      </c>
      <c r="H5550" s="561" t="s">
        <v>5376</v>
      </c>
      <c r="I5550" s="561" t="s">
        <v>23868</v>
      </c>
      <c r="J5550" s="561" t="s">
        <v>7063</v>
      </c>
      <c r="K5550" s="562" t="s">
        <v>33376</v>
      </c>
      <c r="L5550" s="561" t="s">
        <v>25</v>
      </c>
    </row>
    <row r="5551" spans="1:12" x14ac:dyDescent="0.25">
      <c r="A5551" s="561" t="s">
        <v>5276</v>
      </c>
      <c r="B5551" s="561" t="s">
        <v>5277</v>
      </c>
      <c r="C5551" s="561" t="s">
        <v>5377</v>
      </c>
      <c r="D5551" s="561" t="s">
        <v>5378</v>
      </c>
      <c r="E5551" s="562" t="s">
        <v>22</v>
      </c>
      <c r="F5551" s="561" t="s">
        <v>22</v>
      </c>
      <c r="G5551" s="561" t="s">
        <v>33377</v>
      </c>
      <c r="H5551" s="561" t="s">
        <v>5380</v>
      </c>
      <c r="I5551" s="561" t="s">
        <v>23868</v>
      </c>
      <c r="J5551" s="561" t="s">
        <v>7063</v>
      </c>
      <c r="K5551" s="562" t="s">
        <v>204</v>
      </c>
      <c r="L5551" s="561" t="s">
        <v>25</v>
      </c>
    </row>
    <row r="5552" spans="1:12" x14ac:dyDescent="0.25">
      <c r="A5552" s="561" t="s">
        <v>5276</v>
      </c>
      <c r="B5552" s="561" t="s">
        <v>5277</v>
      </c>
      <c r="C5552" s="561" t="s">
        <v>5377</v>
      </c>
      <c r="D5552" s="561" t="s">
        <v>5378</v>
      </c>
      <c r="E5552" s="562" t="s">
        <v>22</v>
      </c>
      <c r="F5552" s="561" t="s">
        <v>22</v>
      </c>
      <c r="G5552" s="561" t="s">
        <v>33378</v>
      </c>
      <c r="H5552" s="561" t="s">
        <v>5381</v>
      </c>
      <c r="I5552" s="561" t="s">
        <v>23868</v>
      </c>
      <c r="J5552" s="561" t="s">
        <v>7063</v>
      </c>
      <c r="K5552" s="562" t="s">
        <v>33379</v>
      </c>
      <c r="L5552" s="561" t="s">
        <v>25</v>
      </c>
    </row>
    <row r="5553" spans="1:12" x14ac:dyDescent="0.25">
      <c r="A5553" s="561" t="s">
        <v>5276</v>
      </c>
      <c r="B5553" s="561" t="s">
        <v>5277</v>
      </c>
      <c r="C5553" s="561" t="s">
        <v>5377</v>
      </c>
      <c r="D5553" s="561" t="s">
        <v>5378</v>
      </c>
      <c r="E5553" s="562" t="s">
        <v>22</v>
      </c>
      <c r="F5553" s="561" t="s">
        <v>22</v>
      </c>
      <c r="G5553" s="561" t="s">
        <v>33380</v>
      </c>
      <c r="H5553" s="561" t="s">
        <v>5382</v>
      </c>
      <c r="I5553" s="561" t="s">
        <v>23868</v>
      </c>
      <c r="J5553" s="561" t="s">
        <v>7063</v>
      </c>
      <c r="K5553" s="562" t="s">
        <v>33381</v>
      </c>
      <c r="L5553" s="561" t="s">
        <v>25</v>
      </c>
    </row>
    <row r="5554" spans="1:12" x14ac:dyDescent="0.25">
      <c r="A5554" s="561" t="s">
        <v>5276</v>
      </c>
      <c r="B5554" s="561" t="s">
        <v>5277</v>
      </c>
      <c r="C5554" s="561" t="s">
        <v>5377</v>
      </c>
      <c r="D5554" s="561" t="s">
        <v>5378</v>
      </c>
      <c r="E5554" s="562" t="s">
        <v>22</v>
      </c>
      <c r="F5554" s="561" t="s">
        <v>22</v>
      </c>
      <c r="G5554" s="561" t="s">
        <v>33382</v>
      </c>
      <c r="H5554" s="561" t="s">
        <v>5383</v>
      </c>
      <c r="I5554" s="561" t="s">
        <v>23868</v>
      </c>
      <c r="J5554" s="561" t="s">
        <v>7063</v>
      </c>
      <c r="K5554" s="562" t="s">
        <v>33383</v>
      </c>
      <c r="L5554" s="561" t="s">
        <v>25</v>
      </c>
    </row>
    <row r="5555" spans="1:12" x14ac:dyDescent="0.25">
      <c r="A5555" s="561" t="s">
        <v>5276</v>
      </c>
      <c r="B5555" s="561" t="s">
        <v>5277</v>
      </c>
      <c r="C5555" s="561" t="s">
        <v>5377</v>
      </c>
      <c r="D5555" s="561" t="s">
        <v>5378</v>
      </c>
      <c r="E5555" s="562" t="s">
        <v>22</v>
      </c>
      <c r="F5555" s="561" t="s">
        <v>22</v>
      </c>
      <c r="G5555" s="561" t="s">
        <v>33384</v>
      </c>
      <c r="H5555" s="561" t="s">
        <v>5384</v>
      </c>
      <c r="I5555" s="561" t="s">
        <v>23868</v>
      </c>
      <c r="J5555" s="561" t="s">
        <v>7063</v>
      </c>
      <c r="K5555" s="562" t="s">
        <v>33385</v>
      </c>
      <c r="L5555" s="561" t="s">
        <v>25</v>
      </c>
    </row>
    <row r="5556" spans="1:12" x14ac:dyDescent="0.25">
      <c r="A5556" s="561" t="s">
        <v>5276</v>
      </c>
      <c r="B5556" s="561" t="s">
        <v>5277</v>
      </c>
      <c r="C5556" s="561" t="s">
        <v>5377</v>
      </c>
      <c r="D5556" s="561" t="s">
        <v>5378</v>
      </c>
      <c r="E5556" s="562" t="s">
        <v>22</v>
      </c>
      <c r="F5556" s="561" t="s">
        <v>22</v>
      </c>
      <c r="G5556" s="561" t="s">
        <v>33386</v>
      </c>
      <c r="H5556" s="561" t="s">
        <v>5385</v>
      </c>
      <c r="I5556" s="561" t="s">
        <v>23868</v>
      </c>
      <c r="J5556" s="561" t="s">
        <v>7063</v>
      </c>
      <c r="K5556" s="562" t="s">
        <v>33387</v>
      </c>
      <c r="L5556" s="561" t="s">
        <v>25</v>
      </c>
    </row>
    <row r="5557" spans="1:12" x14ac:dyDescent="0.25">
      <c r="A5557" s="561" t="s">
        <v>5276</v>
      </c>
      <c r="B5557" s="561" t="s">
        <v>5277</v>
      </c>
      <c r="C5557" s="561" t="s">
        <v>5377</v>
      </c>
      <c r="D5557" s="561" t="s">
        <v>5378</v>
      </c>
      <c r="E5557" s="562" t="s">
        <v>22</v>
      </c>
      <c r="F5557" s="561" t="s">
        <v>22</v>
      </c>
      <c r="G5557" s="561" t="s">
        <v>33388</v>
      </c>
      <c r="H5557" s="561" t="s">
        <v>5386</v>
      </c>
      <c r="I5557" s="561" t="s">
        <v>23868</v>
      </c>
      <c r="J5557" s="561" t="s">
        <v>7063</v>
      </c>
      <c r="K5557" s="562" t="s">
        <v>33389</v>
      </c>
      <c r="L5557" s="561" t="s">
        <v>25</v>
      </c>
    </row>
    <row r="5558" spans="1:12" x14ac:dyDescent="0.25">
      <c r="A5558" s="561" t="s">
        <v>5276</v>
      </c>
      <c r="B5558" s="561" t="s">
        <v>5277</v>
      </c>
      <c r="C5558" s="561" t="s">
        <v>5377</v>
      </c>
      <c r="D5558" s="561" t="s">
        <v>5378</v>
      </c>
      <c r="E5558" s="562" t="s">
        <v>22</v>
      </c>
      <c r="F5558" s="561" t="s">
        <v>22</v>
      </c>
      <c r="G5558" s="561" t="s">
        <v>33390</v>
      </c>
      <c r="H5558" s="561" t="s">
        <v>5387</v>
      </c>
      <c r="I5558" s="561" t="s">
        <v>23868</v>
      </c>
      <c r="J5558" s="561" t="s">
        <v>7063</v>
      </c>
      <c r="K5558" s="562" t="s">
        <v>33391</v>
      </c>
      <c r="L5558" s="561" t="s">
        <v>25</v>
      </c>
    </row>
    <row r="5559" spans="1:12" x14ac:dyDescent="0.25">
      <c r="A5559" s="561" t="s">
        <v>5276</v>
      </c>
      <c r="B5559" s="561" t="s">
        <v>5277</v>
      </c>
      <c r="C5559" s="561" t="s">
        <v>5377</v>
      </c>
      <c r="D5559" s="561" t="s">
        <v>5378</v>
      </c>
      <c r="E5559" s="562" t="s">
        <v>22</v>
      </c>
      <c r="F5559" s="561" t="s">
        <v>22</v>
      </c>
      <c r="G5559" s="561" t="s">
        <v>33392</v>
      </c>
      <c r="H5559" s="561" t="s">
        <v>5388</v>
      </c>
      <c r="I5559" s="561" t="s">
        <v>23868</v>
      </c>
      <c r="J5559" s="561" t="s">
        <v>7063</v>
      </c>
      <c r="K5559" s="562" t="s">
        <v>33393</v>
      </c>
      <c r="L5559" s="561" t="s">
        <v>25</v>
      </c>
    </row>
    <row r="5560" spans="1:12" x14ac:dyDescent="0.25">
      <c r="A5560" s="561" t="s">
        <v>5276</v>
      </c>
      <c r="B5560" s="561" t="s">
        <v>5277</v>
      </c>
      <c r="C5560" s="561" t="s">
        <v>5377</v>
      </c>
      <c r="D5560" s="561" t="s">
        <v>5378</v>
      </c>
      <c r="E5560" s="562" t="s">
        <v>22</v>
      </c>
      <c r="F5560" s="561" t="s">
        <v>22</v>
      </c>
      <c r="G5560" s="561" t="s">
        <v>33394</v>
      </c>
      <c r="H5560" s="561" t="s">
        <v>5389</v>
      </c>
      <c r="I5560" s="561" t="s">
        <v>23868</v>
      </c>
      <c r="J5560" s="561" t="s">
        <v>7063</v>
      </c>
      <c r="K5560" s="562" t="s">
        <v>33395</v>
      </c>
      <c r="L5560" s="561" t="s">
        <v>25</v>
      </c>
    </row>
    <row r="5561" spans="1:12" x14ac:dyDescent="0.25">
      <c r="A5561" s="561" t="s">
        <v>5276</v>
      </c>
      <c r="B5561" s="561" t="s">
        <v>5277</v>
      </c>
      <c r="C5561" s="561" t="s">
        <v>5377</v>
      </c>
      <c r="D5561" s="561" t="s">
        <v>5378</v>
      </c>
      <c r="E5561" s="562" t="s">
        <v>22</v>
      </c>
      <c r="F5561" s="561" t="s">
        <v>22</v>
      </c>
      <c r="G5561" s="561" t="s">
        <v>33396</v>
      </c>
      <c r="H5561" s="561" t="s">
        <v>5390</v>
      </c>
      <c r="I5561" s="561" t="s">
        <v>23868</v>
      </c>
      <c r="J5561" s="561" t="s">
        <v>7063</v>
      </c>
      <c r="K5561" s="562" t="s">
        <v>33397</v>
      </c>
      <c r="L5561" s="561" t="s">
        <v>25</v>
      </c>
    </row>
    <row r="5562" spans="1:12" x14ac:dyDescent="0.25">
      <c r="A5562" s="561" t="s">
        <v>5276</v>
      </c>
      <c r="B5562" s="561" t="s">
        <v>5277</v>
      </c>
      <c r="C5562" s="561" t="s">
        <v>5377</v>
      </c>
      <c r="D5562" s="561" t="s">
        <v>5378</v>
      </c>
      <c r="E5562" s="562" t="s">
        <v>22</v>
      </c>
      <c r="F5562" s="561" t="s">
        <v>22</v>
      </c>
      <c r="G5562" s="561" t="s">
        <v>33398</v>
      </c>
      <c r="H5562" s="561" t="s">
        <v>5391</v>
      </c>
      <c r="I5562" s="561" t="s">
        <v>23868</v>
      </c>
      <c r="J5562" s="561" t="s">
        <v>7063</v>
      </c>
      <c r="K5562" s="562" t="s">
        <v>7257</v>
      </c>
      <c r="L5562" s="561" t="s">
        <v>25</v>
      </c>
    </row>
    <row r="5563" spans="1:12" x14ac:dyDescent="0.25">
      <c r="A5563" s="561" t="s">
        <v>5276</v>
      </c>
      <c r="B5563" s="561" t="s">
        <v>5277</v>
      </c>
      <c r="C5563" s="561" t="s">
        <v>5377</v>
      </c>
      <c r="D5563" s="561" t="s">
        <v>5378</v>
      </c>
      <c r="E5563" s="562" t="s">
        <v>22</v>
      </c>
      <c r="F5563" s="561" t="s">
        <v>22</v>
      </c>
      <c r="G5563" s="561" t="s">
        <v>33399</v>
      </c>
      <c r="H5563" s="561" t="s">
        <v>5392</v>
      </c>
      <c r="I5563" s="561" t="s">
        <v>23868</v>
      </c>
      <c r="J5563" s="561" t="s">
        <v>7063</v>
      </c>
      <c r="K5563" s="562" t="s">
        <v>33400</v>
      </c>
      <c r="L5563" s="561" t="s">
        <v>25</v>
      </c>
    </row>
    <row r="5564" spans="1:12" x14ac:dyDescent="0.25">
      <c r="A5564" s="561" t="s">
        <v>5276</v>
      </c>
      <c r="B5564" s="561" t="s">
        <v>5277</v>
      </c>
      <c r="C5564" s="561" t="s">
        <v>5377</v>
      </c>
      <c r="D5564" s="561" t="s">
        <v>5378</v>
      </c>
      <c r="E5564" s="562" t="s">
        <v>22</v>
      </c>
      <c r="F5564" s="561" t="s">
        <v>22</v>
      </c>
      <c r="G5564" s="561" t="s">
        <v>33401</v>
      </c>
      <c r="H5564" s="561" t="s">
        <v>5393</v>
      </c>
      <c r="I5564" s="561" t="s">
        <v>23868</v>
      </c>
      <c r="J5564" s="561" t="s">
        <v>7063</v>
      </c>
      <c r="K5564" s="562" t="s">
        <v>8257</v>
      </c>
      <c r="L5564" s="561" t="s">
        <v>25</v>
      </c>
    </row>
    <row r="5565" spans="1:12" x14ac:dyDescent="0.25">
      <c r="A5565" s="561" t="s">
        <v>5276</v>
      </c>
      <c r="B5565" s="561" t="s">
        <v>5277</v>
      </c>
      <c r="C5565" s="561" t="s">
        <v>5377</v>
      </c>
      <c r="D5565" s="561" t="s">
        <v>5378</v>
      </c>
      <c r="E5565" s="562" t="s">
        <v>22</v>
      </c>
      <c r="F5565" s="561" t="s">
        <v>22</v>
      </c>
      <c r="G5565" s="561" t="s">
        <v>33402</v>
      </c>
      <c r="H5565" s="561" t="s">
        <v>5394</v>
      </c>
      <c r="I5565" s="561" t="s">
        <v>23148</v>
      </c>
      <c r="J5565" s="561" t="s">
        <v>7063</v>
      </c>
      <c r="K5565" s="562" t="s">
        <v>7316</v>
      </c>
      <c r="L5565" s="561" t="s">
        <v>25</v>
      </c>
    </row>
    <row r="5566" spans="1:12" x14ac:dyDescent="0.25">
      <c r="A5566" s="561" t="s">
        <v>5276</v>
      </c>
      <c r="B5566" s="561" t="s">
        <v>5277</v>
      </c>
      <c r="C5566" s="561" t="s">
        <v>5377</v>
      </c>
      <c r="D5566" s="561" t="s">
        <v>5378</v>
      </c>
      <c r="E5566" s="562" t="s">
        <v>22</v>
      </c>
      <c r="F5566" s="561" t="s">
        <v>22</v>
      </c>
      <c r="G5566" s="561" t="s">
        <v>33403</v>
      </c>
      <c r="H5566" s="561" t="s">
        <v>5395</v>
      </c>
      <c r="I5566" s="561" t="s">
        <v>23148</v>
      </c>
      <c r="J5566" s="561" t="s">
        <v>7063</v>
      </c>
      <c r="K5566" s="562" t="s">
        <v>7335</v>
      </c>
      <c r="L5566" s="561" t="s">
        <v>25</v>
      </c>
    </row>
    <row r="5567" spans="1:12" x14ac:dyDescent="0.25">
      <c r="A5567" s="561" t="s">
        <v>5276</v>
      </c>
      <c r="B5567" s="561" t="s">
        <v>5277</v>
      </c>
      <c r="C5567" s="561" t="s">
        <v>5377</v>
      </c>
      <c r="D5567" s="561" t="s">
        <v>5378</v>
      </c>
      <c r="E5567" s="562" t="s">
        <v>22</v>
      </c>
      <c r="F5567" s="561" t="s">
        <v>22</v>
      </c>
      <c r="G5567" s="561" t="s">
        <v>33404</v>
      </c>
      <c r="H5567" s="561" t="s">
        <v>33405</v>
      </c>
      <c r="I5567" s="561" t="s">
        <v>23868</v>
      </c>
      <c r="J5567" s="561" t="s">
        <v>7063</v>
      </c>
      <c r="K5567" s="562" t="s">
        <v>33406</v>
      </c>
      <c r="L5567" s="561" t="s">
        <v>25</v>
      </c>
    </row>
    <row r="5568" spans="1:12" x14ac:dyDescent="0.25">
      <c r="A5568" s="561" t="s">
        <v>5276</v>
      </c>
      <c r="B5568" s="561" t="s">
        <v>5277</v>
      </c>
      <c r="C5568" s="561" t="s">
        <v>5377</v>
      </c>
      <c r="D5568" s="561" t="s">
        <v>5378</v>
      </c>
      <c r="E5568" s="562" t="s">
        <v>22</v>
      </c>
      <c r="F5568" s="561" t="s">
        <v>22</v>
      </c>
      <c r="G5568" s="561" t="s">
        <v>33407</v>
      </c>
      <c r="H5568" s="561" t="s">
        <v>33408</v>
      </c>
      <c r="I5568" s="561" t="s">
        <v>23868</v>
      </c>
      <c r="J5568" s="561" t="s">
        <v>24</v>
      </c>
      <c r="K5568" s="562" t="s">
        <v>33409</v>
      </c>
      <c r="L5568" s="561" t="s">
        <v>25</v>
      </c>
    </row>
    <row r="5569" spans="1:12" x14ac:dyDescent="0.25">
      <c r="A5569" s="561" t="s">
        <v>5276</v>
      </c>
      <c r="B5569" s="561" t="s">
        <v>5277</v>
      </c>
      <c r="C5569" s="561" t="s">
        <v>5377</v>
      </c>
      <c r="D5569" s="561" t="s">
        <v>5378</v>
      </c>
      <c r="E5569" s="562" t="s">
        <v>22</v>
      </c>
      <c r="F5569" s="561" t="s">
        <v>22</v>
      </c>
      <c r="G5569" s="561" t="s">
        <v>33410</v>
      </c>
      <c r="H5569" s="561" t="s">
        <v>33411</v>
      </c>
      <c r="I5569" s="561" t="s">
        <v>23868</v>
      </c>
      <c r="J5569" s="561" t="s">
        <v>24</v>
      </c>
      <c r="K5569" s="562" t="s">
        <v>33412</v>
      </c>
      <c r="L5569" s="561" t="s">
        <v>25</v>
      </c>
    </row>
    <row r="5570" spans="1:12" x14ac:dyDescent="0.25">
      <c r="A5570" s="561" t="s">
        <v>5276</v>
      </c>
      <c r="B5570" s="561" t="s">
        <v>5277</v>
      </c>
      <c r="C5570" s="561" t="s">
        <v>5377</v>
      </c>
      <c r="D5570" s="561" t="s">
        <v>5378</v>
      </c>
      <c r="E5570" s="562" t="s">
        <v>22</v>
      </c>
      <c r="F5570" s="561" t="s">
        <v>22</v>
      </c>
      <c r="G5570" s="561" t="s">
        <v>33413</v>
      </c>
      <c r="H5570" s="561" t="s">
        <v>33414</v>
      </c>
      <c r="I5570" s="561" t="s">
        <v>23868</v>
      </c>
      <c r="J5570" s="561" t="s">
        <v>24</v>
      </c>
      <c r="K5570" s="562" t="s">
        <v>33415</v>
      </c>
      <c r="L5570" s="561" t="s">
        <v>25</v>
      </c>
    </row>
    <row r="5571" spans="1:12" x14ac:dyDescent="0.25">
      <c r="A5571" s="561" t="s">
        <v>5276</v>
      </c>
      <c r="B5571" s="561" t="s">
        <v>5277</v>
      </c>
      <c r="C5571" s="561" t="s">
        <v>5377</v>
      </c>
      <c r="D5571" s="561" t="s">
        <v>5378</v>
      </c>
      <c r="E5571" s="562" t="s">
        <v>22</v>
      </c>
      <c r="F5571" s="561" t="s">
        <v>22</v>
      </c>
      <c r="G5571" s="561" t="s">
        <v>33416</v>
      </c>
      <c r="H5571" s="561" t="s">
        <v>33417</v>
      </c>
      <c r="I5571" s="561" t="s">
        <v>23868</v>
      </c>
      <c r="J5571" s="561" t="s">
        <v>24</v>
      </c>
      <c r="K5571" s="562" t="s">
        <v>33418</v>
      </c>
      <c r="L5571" s="561" t="s">
        <v>25</v>
      </c>
    </row>
    <row r="5572" spans="1:12" x14ac:dyDescent="0.25">
      <c r="A5572" s="561" t="s">
        <v>5276</v>
      </c>
      <c r="B5572" s="561" t="s">
        <v>5277</v>
      </c>
      <c r="C5572" s="561" t="s">
        <v>5377</v>
      </c>
      <c r="D5572" s="561" t="s">
        <v>5378</v>
      </c>
      <c r="E5572" s="562" t="s">
        <v>22</v>
      </c>
      <c r="F5572" s="561" t="s">
        <v>22</v>
      </c>
      <c r="G5572" s="561" t="s">
        <v>33419</v>
      </c>
      <c r="H5572" s="561" t="s">
        <v>33420</v>
      </c>
      <c r="I5572" s="561" t="s">
        <v>23868</v>
      </c>
      <c r="J5572" s="561" t="s">
        <v>7063</v>
      </c>
      <c r="K5572" s="562" t="s">
        <v>33421</v>
      </c>
      <c r="L5572" s="561" t="s">
        <v>25</v>
      </c>
    </row>
    <row r="5573" spans="1:12" x14ac:dyDescent="0.25">
      <c r="A5573" s="561" t="s">
        <v>5276</v>
      </c>
      <c r="B5573" s="561" t="s">
        <v>5277</v>
      </c>
      <c r="C5573" s="561" t="s">
        <v>5377</v>
      </c>
      <c r="D5573" s="561" t="s">
        <v>5378</v>
      </c>
      <c r="E5573" s="562" t="s">
        <v>22</v>
      </c>
      <c r="F5573" s="561" t="s">
        <v>22</v>
      </c>
      <c r="G5573" s="561" t="s">
        <v>33422</v>
      </c>
      <c r="H5573" s="561" t="s">
        <v>33423</v>
      </c>
      <c r="I5573" s="561" t="s">
        <v>23868</v>
      </c>
      <c r="J5573" s="561" t="s">
        <v>7063</v>
      </c>
      <c r="K5573" s="562" t="s">
        <v>8006</v>
      </c>
      <c r="L5573" s="561" t="s">
        <v>25</v>
      </c>
    </row>
    <row r="5574" spans="1:12" x14ac:dyDescent="0.25">
      <c r="A5574" s="561" t="s">
        <v>5276</v>
      </c>
      <c r="B5574" s="561" t="s">
        <v>5277</v>
      </c>
      <c r="C5574" s="561" t="s">
        <v>5396</v>
      </c>
      <c r="D5574" s="561" t="s">
        <v>5397</v>
      </c>
      <c r="E5574" s="562" t="s">
        <v>22</v>
      </c>
      <c r="F5574" s="561" t="s">
        <v>22</v>
      </c>
      <c r="G5574" s="561" t="s">
        <v>33424</v>
      </c>
      <c r="H5574" s="561" t="s">
        <v>5398</v>
      </c>
      <c r="I5574" s="561" t="s">
        <v>23868</v>
      </c>
      <c r="J5574" s="561" t="s">
        <v>7063</v>
      </c>
      <c r="K5574" s="562" t="s">
        <v>33425</v>
      </c>
      <c r="L5574" s="561" t="s">
        <v>25</v>
      </c>
    </row>
    <row r="5575" spans="1:12" x14ac:dyDescent="0.25">
      <c r="A5575" s="561" t="s">
        <v>5276</v>
      </c>
      <c r="B5575" s="561" t="s">
        <v>5277</v>
      </c>
      <c r="C5575" s="561" t="s">
        <v>5396</v>
      </c>
      <c r="D5575" s="561" t="s">
        <v>5397</v>
      </c>
      <c r="E5575" s="562" t="s">
        <v>22</v>
      </c>
      <c r="F5575" s="561" t="s">
        <v>22</v>
      </c>
      <c r="G5575" s="561" t="s">
        <v>33426</v>
      </c>
      <c r="H5575" s="561" t="s">
        <v>5399</v>
      </c>
      <c r="I5575" s="561" t="s">
        <v>23868</v>
      </c>
      <c r="J5575" s="561" t="s">
        <v>7063</v>
      </c>
      <c r="K5575" s="562" t="s">
        <v>33427</v>
      </c>
      <c r="L5575" s="561" t="s">
        <v>25</v>
      </c>
    </row>
    <row r="5576" spans="1:12" x14ac:dyDescent="0.25">
      <c r="A5576" s="561" t="s">
        <v>5276</v>
      </c>
      <c r="B5576" s="561" t="s">
        <v>5277</v>
      </c>
      <c r="C5576" s="561" t="s">
        <v>5396</v>
      </c>
      <c r="D5576" s="561" t="s">
        <v>5397</v>
      </c>
      <c r="E5576" s="562" t="s">
        <v>22</v>
      </c>
      <c r="F5576" s="561" t="s">
        <v>22</v>
      </c>
      <c r="G5576" s="561" t="s">
        <v>33428</v>
      </c>
      <c r="H5576" s="561" t="s">
        <v>5400</v>
      </c>
      <c r="I5576" s="561" t="s">
        <v>23868</v>
      </c>
      <c r="J5576" s="561" t="s">
        <v>7063</v>
      </c>
      <c r="K5576" s="562" t="s">
        <v>33429</v>
      </c>
      <c r="L5576" s="561" t="s">
        <v>25</v>
      </c>
    </row>
    <row r="5577" spans="1:12" x14ac:dyDescent="0.25">
      <c r="A5577" s="561" t="s">
        <v>5401</v>
      </c>
      <c r="B5577" s="561" t="s">
        <v>5402</v>
      </c>
      <c r="C5577" s="561" t="s">
        <v>5403</v>
      </c>
      <c r="D5577" s="561" t="s">
        <v>5404</v>
      </c>
      <c r="E5577" s="562" t="s">
        <v>22</v>
      </c>
      <c r="F5577" s="561" t="s">
        <v>22</v>
      </c>
      <c r="G5577" s="561" t="s">
        <v>33430</v>
      </c>
      <c r="H5577" s="561" t="s">
        <v>33431</v>
      </c>
      <c r="I5577" s="561" t="s">
        <v>25535</v>
      </c>
      <c r="J5577" s="561" t="s">
        <v>7063</v>
      </c>
      <c r="K5577" s="562" t="s">
        <v>33432</v>
      </c>
      <c r="L5577" s="561" t="s">
        <v>25</v>
      </c>
    </row>
    <row r="5578" spans="1:12" x14ac:dyDescent="0.25">
      <c r="A5578" s="561" t="s">
        <v>5401</v>
      </c>
      <c r="B5578" s="561" t="s">
        <v>5402</v>
      </c>
      <c r="C5578" s="561" t="s">
        <v>5403</v>
      </c>
      <c r="D5578" s="561" t="s">
        <v>5404</v>
      </c>
      <c r="E5578" s="562" t="s">
        <v>22</v>
      </c>
      <c r="F5578" s="561" t="s">
        <v>22</v>
      </c>
      <c r="G5578" s="561" t="s">
        <v>33433</v>
      </c>
      <c r="H5578" s="561" t="s">
        <v>33434</v>
      </c>
      <c r="I5578" s="561" t="s">
        <v>25535</v>
      </c>
      <c r="J5578" s="561" t="s">
        <v>7063</v>
      </c>
      <c r="K5578" s="562" t="s">
        <v>33435</v>
      </c>
      <c r="L5578" s="561" t="s">
        <v>25</v>
      </c>
    </row>
    <row r="5579" spans="1:12" x14ac:dyDescent="0.25">
      <c r="A5579" s="561" t="s">
        <v>5401</v>
      </c>
      <c r="B5579" s="561" t="s">
        <v>5402</v>
      </c>
      <c r="C5579" s="561" t="s">
        <v>5403</v>
      </c>
      <c r="D5579" s="561" t="s">
        <v>5404</v>
      </c>
      <c r="E5579" s="562" t="s">
        <v>22</v>
      </c>
      <c r="F5579" s="561" t="s">
        <v>22</v>
      </c>
      <c r="G5579" s="561" t="s">
        <v>33436</v>
      </c>
      <c r="H5579" s="561" t="s">
        <v>33437</v>
      </c>
      <c r="I5579" s="561" t="s">
        <v>25535</v>
      </c>
      <c r="J5579" s="561" t="s">
        <v>7063</v>
      </c>
      <c r="K5579" s="562" t="s">
        <v>33438</v>
      </c>
      <c r="L5579" s="561" t="s">
        <v>25</v>
      </c>
    </row>
    <row r="5580" spans="1:12" x14ac:dyDescent="0.25">
      <c r="A5580" s="561" t="s">
        <v>5401</v>
      </c>
      <c r="B5580" s="561" t="s">
        <v>5402</v>
      </c>
      <c r="C5580" s="561" t="s">
        <v>5403</v>
      </c>
      <c r="D5580" s="561" t="s">
        <v>5404</v>
      </c>
      <c r="E5580" s="562" t="s">
        <v>22</v>
      </c>
      <c r="F5580" s="561" t="s">
        <v>22</v>
      </c>
      <c r="G5580" s="561" t="s">
        <v>33439</v>
      </c>
      <c r="H5580" s="561" t="s">
        <v>33440</v>
      </c>
      <c r="I5580" s="561" t="s">
        <v>25535</v>
      </c>
      <c r="J5580" s="561" t="s">
        <v>7063</v>
      </c>
      <c r="K5580" s="562" t="s">
        <v>33441</v>
      </c>
      <c r="L5580" s="561" t="s">
        <v>25</v>
      </c>
    </row>
    <row r="5581" spans="1:12" x14ac:dyDescent="0.25">
      <c r="A5581" s="561" t="s">
        <v>5401</v>
      </c>
      <c r="B5581" s="561" t="s">
        <v>5402</v>
      </c>
      <c r="C5581" s="561" t="s">
        <v>5403</v>
      </c>
      <c r="D5581" s="561" t="s">
        <v>5404</v>
      </c>
      <c r="E5581" s="562" t="s">
        <v>22</v>
      </c>
      <c r="F5581" s="561" t="s">
        <v>22</v>
      </c>
      <c r="G5581" s="561" t="s">
        <v>33442</v>
      </c>
      <c r="H5581" s="561" t="s">
        <v>33443</v>
      </c>
      <c r="I5581" s="561" t="s">
        <v>23868</v>
      </c>
      <c r="J5581" s="561" t="s">
        <v>7063</v>
      </c>
      <c r="K5581" s="562" t="s">
        <v>24414</v>
      </c>
      <c r="L5581" s="561" t="s">
        <v>25</v>
      </c>
    </row>
    <row r="5582" spans="1:12" x14ac:dyDescent="0.25">
      <c r="A5582" s="561" t="s">
        <v>5401</v>
      </c>
      <c r="B5582" s="561" t="s">
        <v>5402</v>
      </c>
      <c r="C5582" s="561" t="s">
        <v>5403</v>
      </c>
      <c r="D5582" s="561" t="s">
        <v>5404</v>
      </c>
      <c r="E5582" s="562" t="s">
        <v>22</v>
      </c>
      <c r="F5582" s="561" t="s">
        <v>22</v>
      </c>
      <c r="G5582" s="561" t="s">
        <v>33444</v>
      </c>
      <c r="H5582" s="561" t="s">
        <v>33445</v>
      </c>
      <c r="I5582" s="561" t="s">
        <v>23868</v>
      </c>
      <c r="J5582" s="561" t="s">
        <v>7063</v>
      </c>
      <c r="K5582" s="562" t="s">
        <v>33446</v>
      </c>
      <c r="L5582" s="561" t="s">
        <v>25</v>
      </c>
    </row>
    <row r="5583" spans="1:12" x14ac:dyDescent="0.25">
      <c r="A5583" s="561" t="s">
        <v>5401</v>
      </c>
      <c r="B5583" s="561" t="s">
        <v>5402</v>
      </c>
      <c r="C5583" s="561" t="s">
        <v>5403</v>
      </c>
      <c r="D5583" s="561" t="s">
        <v>5404</v>
      </c>
      <c r="E5583" s="562" t="s">
        <v>22</v>
      </c>
      <c r="F5583" s="561" t="s">
        <v>22</v>
      </c>
      <c r="G5583" s="561" t="s">
        <v>33447</v>
      </c>
      <c r="H5583" s="561" t="s">
        <v>33448</v>
      </c>
      <c r="I5583" s="561" t="s">
        <v>23868</v>
      </c>
      <c r="J5583" s="561" t="s">
        <v>7063</v>
      </c>
      <c r="K5583" s="562" t="s">
        <v>33230</v>
      </c>
      <c r="L5583" s="561" t="s">
        <v>25</v>
      </c>
    </row>
    <row r="5584" spans="1:12" x14ac:dyDescent="0.25">
      <c r="A5584" s="561" t="s">
        <v>5401</v>
      </c>
      <c r="B5584" s="561" t="s">
        <v>5402</v>
      </c>
      <c r="C5584" s="561" t="s">
        <v>5403</v>
      </c>
      <c r="D5584" s="561" t="s">
        <v>5404</v>
      </c>
      <c r="E5584" s="562" t="s">
        <v>22</v>
      </c>
      <c r="F5584" s="561" t="s">
        <v>22</v>
      </c>
      <c r="G5584" s="561" t="s">
        <v>33449</v>
      </c>
      <c r="H5584" s="561" t="s">
        <v>33450</v>
      </c>
      <c r="I5584" s="561" t="s">
        <v>23868</v>
      </c>
      <c r="J5584" s="561" t="s">
        <v>7063</v>
      </c>
      <c r="K5584" s="562" t="s">
        <v>626</v>
      </c>
      <c r="L5584" s="561" t="s">
        <v>25</v>
      </c>
    </row>
    <row r="5585" spans="1:12" x14ac:dyDescent="0.25">
      <c r="A5585" s="561" t="s">
        <v>5401</v>
      </c>
      <c r="B5585" s="561" t="s">
        <v>5402</v>
      </c>
      <c r="C5585" s="561" t="s">
        <v>5403</v>
      </c>
      <c r="D5585" s="561" t="s">
        <v>5404</v>
      </c>
      <c r="E5585" s="562" t="s">
        <v>22</v>
      </c>
      <c r="F5585" s="561" t="s">
        <v>22</v>
      </c>
      <c r="G5585" s="561" t="s">
        <v>33451</v>
      </c>
      <c r="H5585" s="561" t="s">
        <v>33452</v>
      </c>
      <c r="I5585" s="561" t="s">
        <v>23868</v>
      </c>
      <c r="J5585" s="561" t="s">
        <v>7063</v>
      </c>
      <c r="K5585" s="562" t="s">
        <v>33453</v>
      </c>
      <c r="L5585" s="561" t="s">
        <v>25</v>
      </c>
    </row>
    <row r="5586" spans="1:12" x14ac:dyDescent="0.25">
      <c r="A5586" s="561" t="s">
        <v>5401</v>
      </c>
      <c r="B5586" s="561" t="s">
        <v>5402</v>
      </c>
      <c r="C5586" s="561" t="s">
        <v>5403</v>
      </c>
      <c r="D5586" s="561" t="s">
        <v>5404</v>
      </c>
      <c r="E5586" s="562" t="s">
        <v>22</v>
      </c>
      <c r="F5586" s="561" t="s">
        <v>22</v>
      </c>
      <c r="G5586" s="561" t="s">
        <v>33454</v>
      </c>
      <c r="H5586" s="561" t="s">
        <v>33455</v>
      </c>
      <c r="I5586" s="561" t="s">
        <v>23868</v>
      </c>
      <c r="J5586" s="561" t="s">
        <v>7063</v>
      </c>
      <c r="K5586" s="562" t="s">
        <v>7873</v>
      </c>
      <c r="L5586" s="561" t="s">
        <v>25</v>
      </c>
    </row>
    <row r="5587" spans="1:12" x14ac:dyDescent="0.25">
      <c r="A5587" s="561" t="s">
        <v>5401</v>
      </c>
      <c r="B5587" s="561" t="s">
        <v>5402</v>
      </c>
      <c r="C5587" s="561" t="s">
        <v>5403</v>
      </c>
      <c r="D5587" s="561" t="s">
        <v>5404</v>
      </c>
      <c r="E5587" s="562" t="s">
        <v>22</v>
      </c>
      <c r="F5587" s="561" t="s">
        <v>22</v>
      </c>
      <c r="G5587" s="561" t="s">
        <v>33456</v>
      </c>
      <c r="H5587" s="561" t="s">
        <v>33457</v>
      </c>
      <c r="I5587" s="561" t="s">
        <v>23868</v>
      </c>
      <c r="J5587" s="561" t="s">
        <v>7063</v>
      </c>
      <c r="K5587" s="562" t="s">
        <v>8700</v>
      </c>
      <c r="L5587" s="561" t="s">
        <v>25</v>
      </c>
    </row>
    <row r="5588" spans="1:12" x14ac:dyDescent="0.25">
      <c r="A5588" s="561" t="s">
        <v>5401</v>
      </c>
      <c r="B5588" s="561" t="s">
        <v>5402</v>
      </c>
      <c r="C5588" s="561" t="s">
        <v>5403</v>
      </c>
      <c r="D5588" s="561" t="s">
        <v>5404</v>
      </c>
      <c r="E5588" s="562" t="s">
        <v>22</v>
      </c>
      <c r="F5588" s="561" t="s">
        <v>22</v>
      </c>
      <c r="G5588" s="561" t="s">
        <v>33458</v>
      </c>
      <c r="H5588" s="561" t="s">
        <v>33459</v>
      </c>
      <c r="I5588" s="561" t="s">
        <v>25535</v>
      </c>
      <c r="J5588" s="561" t="s">
        <v>7063</v>
      </c>
      <c r="K5588" s="562" t="s">
        <v>33460</v>
      </c>
      <c r="L5588" s="561" t="s">
        <v>25</v>
      </c>
    </row>
    <row r="5589" spans="1:12" x14ac:dyDescent="0.25">
      <c r="A5589" s="561" t="s">
        <v>5401</v>
      </c>
      <c r="B5589" s="561" t="s">
        <v>5402</v>
      </c>
      <c r="C5589" s="561" t="s">
        <v>5403</v>
      </c>
      <c r="D5589" s="561" t="s">
        <v>5404</v>
      </c>
      <c r="E5589" s="562" t="s">
        <v>22</v>
      </c>
      <c r="F5589" s="561" t="s">
        <v>22</v>
      </c>
      <c r="G5589" s="561" t="s">
        <v>33461</v>
      </c>
      <c r="H5589" s="561" t="s">
        <v>33462</v>
      </c>
      <c r="I5589" s="561" t="s">
        <v>25535</v>
      </c>
      <c r="J5589" s="561" t="s">
        <v>7063</v>
      </c>
      <c r="K5589" s="562" t="s">
        <v>33463</v>
      </c>
      <c r="L5589" s="561" t="s">
        <v>25</v>
      </c>
    </row>
    <row r="5590" spans="1:12" x14ac:dyDescent="0.25">
      <c r="A5590" s="561" t="s">
        <v>5401</v>
      </c>
      <c r="B5590" s="561" t="s">
        <v>5402</v>
      </c>
      <c r="C5590" s="561" t="s">
        <v>5403</v>
      </c>
      <c r="D5590" s="561" t="s">
        <v>5404</v>
      </c>
      <c r="E5590" s="562" t="s">
        <v>22</v>
      </c>
      <c r="F5590" s="561" t="s">
        <v>22</v>
      </c>
      <c r="G5590" s="561" t="s">
        <v>33464</v>
      </c>
      <c r="H5590" s="561" t="s">
        <v>33465</v>
      </c>
      <c r="I5590" s="561" t="s">
        <v>25535</v>
      </c>
      <c r="J5590" s="561" t="s">
        <v>7063</v>
      </c>
      <c r="K5590" s="562" t="s">
        <v>33466</v>
      </c>
      <c r="L5590" s="561" t="s">
        <v>25</v>
      </c>
    </row>
    <row r="5591" spans="1:12" x14ac:dyDescent="0.25">
      <c r="A5591" s="561" t="s">
        <v>5401</v>
      </c>
      <c r="B5591" s="561" t="s">
        <v>5402</v>
      </c>
      <c r="C5591" s="561" t="s">
        <v>5403</v>
      </c>
      <c r="D5591" s="561" t="s">
        <v>5404</v>
      </c>
      <c r="E5591" s="562" t="s">
        <v>22</v>
      </c>
      <c r="F5591" s="561" t="s">
        <v>22</v>
      </c>
      <c r="G5591" s="561" t="s">
        <v>33467</v>
      </c>
      <c r="H5591" s="561" t="s">
        <v>33468</v>
      </c>
      <c r="I5591" s="561" t="s">
        <v>25535</v>
      </c>
      <c r="J5591" s="561" t="s">
        <v>7063</v>
      </c>
      <c r="K5591" s="562" t="s">
        <v>33469</v>
      </c>
      <c r="L5591" s="561" t="s">
        <v>25</v>
      </c>
    </row>
    <row r="5592" spans="1:12" x14ac:dyDescent="0.25">
      <c r="A5592" s="561" t="s">
        <v>5401</v>
      </c>
      <c r="B5592" s="561" t="s">
        <v>5402</v>
      </c>
      <c r="C5592" s="561" t="s">
        <v>5403</v>
      </c>
      <c r="D5592" s="561" t="s">
        <v>5404</v>
      </c>
      <c r="E5592" s="562" t="s">
        <v>22</v>
      </c>
      <c r="F5592" s="561" t="s">
        <v>22</v>
      </c>
      <c r="G5592" s="561" t="s">
        <v>33470</v>
      </c>
      <c r="H5592" s="561" t="s">
        <v>33471</v>
      </c>
      <c r="I5592" s="561" t="s">
        <v>25535</v>
      </c>
      <c r="J5592" s="561" t="s">
        <v>7063</v>
      </c>
      <c r="K5592" s="562" t="s">
        <v>33472</v>
      </c>
      <c r="L5592" s="561" t="s">
        <v>25</v>
      </c>
    </row>
    <row r="5593" spans="1:12" x14ac:dyDescent="0.25">
      <c r="A5593" s="561" t="s">
        <v>5401</v>
      </c>
      <c r="B5593" s="561" t="s">
        <v>5402</v>
      </c>
      <c r="C5593" s="561" t="s">
        <v>5403</v>
      </c>
      <c r="D5593" s="561" t="s">
        <v>5404</v>
      </c>
      <c r="E5593" s="562" t="s">
        <v>22</v>
      </c>
      <c r="F5593" s="561" t="s">
        <v>22</v>
      </c>
      <c r="G5593" s="561" t="s">
        <v>33473</v>
      </c>
      <c r="H5593" s="561" t="s">
        <v>33474</v>
      </c>
      <c r="I5593" s="561" t="s">
        <v>25535</v>
      </c>
      <c r="J5593" s="561" t="s">
        <v>7063</v>
      </c>
      <c r="K5593" s="562" t="s">
        <v>33475</v>
      </c>
      <c r="L5593" s="561" t="s">
        <v>25</v>
      </c>
    </row>
    <row r="5594" spans="1:12" x14ac:dyDescent="0.25">
      <c r="A5594" s="561" t="s">
        <v>5401</v>
      </c>
      <c r="B5594" s="561" t="s">
        <v>5402</v>
      </c>
      <c r="C5594" s="561" t="s">
        <v>5403</v>
      </c>
      <c r="D5594" s="561" t="s">
        <v>5404</v>
      </c>
      <c r="E5594" s="562" t="s">
        <v>22</v>
      </c>
      <c r="F5594" s="561" t="s">
        <v>22</v>
      </c>
      <c r="G5594" s="561" t="s">
        <v>33476</v>
      </c>
      <c r="H5594" s="561" t="s">
        <v>33477</v>
      </c>
      <c r="I5594" s="561" t="s">
        <v>25535</v>
      </c>
      <c r="J5594" s="561" t="s">
        <v>7063</v>
      </c>
      <c r="K5594" s="562" t="s">
        <v>33478</v>
      </c>
      <c r="L5594" s="561" t="s">
        <v>25</v>
      </c>
    </row>
    <row r="5595" spans="1:12" x14ac:dyDescent="0.25">
      <c r="A5595" s="561" t="s">
        <v>5401</v>
      </c>
      <c r="B5595" s="561" t="s">
        <v>5402</v>
      </c>
      <c r="C5595" s="561" t="s">
        <v>5403</v>
      </c>
      <c r="D5595" s="561" t="s">
        <v>5404</v>
      </c>
      <c r="E5595" s="562" t="s">
        <v>22</v>
      </c>
      <c r="F5595" s="561" t="s">
        <v>22</v>
      </c>
      <c r="G5595" s="561" t="s">
        <v>33479</v>
      </c>
      <c r="H5595" s="561" t="s">
        <v>33480</v>
      </c>
      <c r="I5595" s="561" t="s">
        <v>25535</v>
      </c>
      <c r="J5595" s="561" t="s">
        <v>7063</v>
      </c>
      <c r="K5595" s="562" t="s">
        <v>33481</v>
      </c>
      <c r="L5595" s="561" t="s">
        <v>25</v>
      </c>
    </row>
    <row r="5596" spans="1:12" x14ac:dyDescent="0.25">
      <c r="A5596" s="561" t="s">
        <v>5401</v>
      </c>
      <c r="B5596" s="561" t="s">
        <v>5402</v>
      </c>
      <c r="C5596" s="561" t="s">
        <v>5403</v>
      </c>
      <c r="D5596" s="561" t="s">
        <v>5404</v>
      </c>
      <c r="E5596" s="562" t="s">
        <v>22</v>
      </c>
      <c r="F5596" s="561" t="s">
        <v>22</v>
      </c>
      <c r="G5596" s="561" t="s">
        <v>33482</v>
      </c>
      <c r="H5596" s="561" t="s">
        <v>33483</v>
      </c>
      <c r="I5596" s="561" t="s">
        <v>25535</v>
      </c>
      <c r="J5596" s="561" t="s">
        <v>7063</v>
      </c>
      <c r="K5596" s="562" t="s">
        <v>7130</v>
      </c>
      <c r="L5596" s="561" t="s">
        <v>25</v>
      </c>
    </row>
    <row r="5597" spans="1:12" x14ac:dyDescent="0.25">
      <c r="A5597" s="561" t="s">
        <v>5401</v>
      </c>
      <c r="B5597" s="561" t="s">
        <v>5402</v>
      </c>
      <c r="C5597" s="561" t="s">
        <v>5403</v>
      </c>
      <c r="D5597" s="561" t="s">
        <v>5404</v>
      </c>
      <c r="E5597" s="562" t="s">
        <v>22</v>
      </c>
      <c r="F5597" s="561" t="s">
        <v>22</v>
      </c>
      <c r="G5597" s="561" t="s">
        <v>33484</v>
      </c>
      <c r="H5597" s="561" t="s">
        <v>33485</v>
      </c>
      <c r="I5597" s="561" t="s">
        <v>25535</v>
      </c>
      <c r="J5597" s="561" t="s">
        <v>7063</v>
      </c>
      <c r="K5597" s="562" t="s">
        <v>33486</v>
      </c>
      <c r="L5597" s="561" t="s">
        <v>25</v>
      </c>
    </row>
    <row r="5598" spans="1:12" x14ac:dyDescent="0.25">
      <c r="A5598" s="561" t="s">
        <v>5401</v>
      </c>
      <c r="B5598" s="561" t="s">
        <v>5402</v>
      </c>
      <c r="C5598" s="561" t="s">
        <v>5403</v>
      </c>
      <c r="D5598" s="561" t="s">
        <v>5404</v>
      </c>
      <c r="E5598" s="562" t="s">
        <v>22</v>
      </c>
      <c r="F5598" s="561" t="s">
        <v>22</v>
      </c>
      <c r="G5598" s="561" t="s">
        <v>33487</v>
      </c>
      <c r="H5598" s="561" t="s">
        <v>33488</v>
      </c>
      <c r="I5598" s="561" t="s">
        <v>25535</v>
      </c>
      <c r="J5598" s="561" t="s">
        <v>7063</v>
      </c>
      <c r="K5598" s="562" t="s">
        <v>33489</v>
      </c>
      <c r="L5598" s="561" t="s">
        <v>25</v>
      </c>
    </row>
    <row r="5599" spans="1:12" x14ac:dyDescent="0.25">
      <c r="A5599" s="561" t="s">
        <v>5401</v>
      </c>
      <c r="B5599" s="561" t="s">
        <v>5402</v>
      </c>
      <c r="C5599" s="561" t="s">
        <v>5403</v>
      </c>
      <c r="D5599" s="561" t="s">
        <v>5404</v>
      </c>
      <c r="E5599" s="562" t="s">
        <v>22</v>
      </c>
      <c r="F5599" s="561" t="s">
        <v>22</v>
      </c>
      <c r="G5599" s="561" t="s">
        <v>33490</v>
      </c>
      <c r="H5599" s="561" t="s">
        <v>33491</v>
      </c>
      <c r="I5599" s="561" t="s">
        <v>25535</v>
      </c>
      <c r="J5599" s="561" t="s">
        <v>7063</v>
      </c>
      <c r="K5599" s="562" t="s">
        <v>33492</v>
      </c>
      <c r="L5599" s="561" t="s">
        <v>25</v>
      </c>
    </row>
    <row r="5600" spans="1:12" x14ac:dyDescent="0.25">
      <c r="A5600" s="561" t="s">
        <v>5401</v>
      </c>
      <c r="B5600" s="561" t="s">
        <v>5402</v>
      </c>
      <c r="C5600" s="561" t="s">
        <v>5403</v>
      </c>
      <c r="D5600" s="561" t="s">
        <v>5404</v>
      </c>
      <c r="E5600" s="562" t="s">
        <v>22</v>
      </c>
      <c r="F5600" s="561" t="s">
        <v>22</v>
      </c>
      <c r="G5600" s="561" t="s">
        <v>33493</v>
      </c>
      <c r="H5600" s="561" t="s">
        <v>33494</v>
      </c>
      <c r="I5600" s="561" t="s">
        <v>25535</v>
      </c>
      <c r="J5600" s="561" t="s">
        <v>7063</v>
      </c>
      <c r="K5600" s="562" t="s">
        <v>33495</v>
      </c>
      <c r="L5600" s="561" t="s">
        <v>25</v>
      </c>
    </row>
    <row r="5601" spans="1:12" x14ac:dyDescent="0.25">
      <c r="A5601" s="561" t="s">
        <v>5401</v>
      </c>
      <c r="B5601" s="561" t="s">
        <v>5402</v>
      </c>
      <c r="C5601" s="561" t="s">
        <v>5403</v>
      </c>
      <c r="D5601" s="561" t="s">
        <v>5404</v>
      </c>
      <c r="E5601" s="562" t="s">
        <v>22</v>
      </c>
      <c r="F5601" s="561" t="s">
        <v>22</v>
      </c>
      <c r="G5601" s="561" t="s">
        <v>33496</v>
      </c>
      <c r="H5601" s="561" t="s">
        <v>33497</v>
      </c>
      <c r="I5601" s="561" t="s">
        <v>25535</v>
      </c>
      <c r="J5601" s="561" t="s">
        <v>7063</v>
      </c>
      <c r="K5601" s="562" t="s">
        <v>33498</v>
      </c>
      <c r="L5601" s="561" t="s">
        <v>25</v>
      </c>
    </row>
    <row r="5602" spans="1:12" x14ac:dyDescent="0.25">
      <c r="A5602" s="561" t="s">
        <v>5401</v>
      </c>
      <c r="B5602" s="561" t="s">
        <v>5402</v>
      </c>
      <c r="C5602" s="561" t="s">
        <v>5403</v>
      </c>
      <c r="D5602" s="561" t="s">
        <v>5404</v>
      </c>
      <c r="E5602" s="562" t="s">
        <v>22</v>
      </c>
      <c r="F5602" s="561" t="s">
        <v>22</v>
      </c>
      <c r="G5602" s="561" t="s">
        <v>33499</v>
      </c>
      <c r="H5602" s="561" t="s">
        <v>33500</v>
      </c>
      <c r="I5602" s="561" t="s">
        <v>25535</v>
      </c>
      <c r="J5602" s="561" t="s">
        <v>7063</v>
      </c>
      <c r="K5602" s="562" t="s">
        <v>1588</v>
      </c>
      <c r="L5602" s="561" t="s">
        <v>25</v>
      </c>
    </row>
    <row r="5603" spans="1:12" x14ac:dyDescent="0.25">
      <c r="A5603" s="561" t="s">
        <v>5401</v>
      </c>
      <c r="B5603" s="561" t="s">
        <v>5402</v>
      </c>
      <c r="C5603" s="561" t="s">
        <v>5403</v>
      </c>
      <c r="D5603" s="561" t="s">
        <v>5404</v>
      </c>
      <c r="E5603" s="562" t="s">
        <v>22</v>
      </c>
      <c r="F5603" s="561" t="s">
        <v>22</v>
      </c>
      <c r="G5603" s="561" t="s">
        <v>33501</v>
      </c>
      <c r="H5603" s="561" t="s">
        <v>33502</v>
      </c>
      <c r="I5603" s="561" t="s">
        <v>25535</v>
      </c>
      <c r="J5603" s="561" t="s">
        <v>7063</v>
      </c>
      <c r="K5603" s="562" t="s">
        <v>33503</v>
      </c>
      <c r="L5603" s="561" t="s">
        <v>25</v>
      </c>
    </row>
    <row r="5604" spans="1:12" x14ac:dyDescent="0.25">
      <c r="A5604" s="561" t="s">
        <v>5401</v>
      </c>
      <c r="B5604" s="561" t="s">
        <v>5402</v>
      </c>
      <c r="C5604" s="561" t="s">
        <v>5403</v>
      </c>
      <c r="D5604" s="561" t="s">
        <v>5404</v>
      </c>
      <c r="E5604" s="562" t="s">
        <v>22</v>
      </c>
      <c r="F5604" s="561" t="s">
        <v>22</v>
      </c>
      <c r="G5604" s="561" t="s">
        <v>33504</v>
      </c>
      <c r="H5604" s="561" t="s">
        <v>33505</v>
      </c>
      <c r="I5604" s="561" t="s">
        <v>25535</v>
      </c>
      <c r="J5604" s="561" t="s">
        <v>7063</v>
      </c>
      <c r="K5604" s="562" t="s">
        <v>33506</v>
      </c>
      <c r="L5604" s="561" t="s">
        <v>25</v>
      </c>
    </row>
    <row r="5605" spans="1:12" x14ac:dyDescent="0.25">
      <c r="A5605" s="561" t="s">
        <v>5401</v>
      </c>
      <c r="B5605" s="561" t="s">
        <v>5402</v>
      </c>
      <c r="C5605" s="561" t="s">
        <v>5403</v>
      </c>
      <c r="D5605" s="561" t="s">
        <v>5404</v>
      </c>
      <c r="E5605" s="562" t="s">
        <v>22</v>
      </c>
      <c r="F5605" s="561" t="s">
        <v>22</v>
      </c>
      <c r="G5605" s="561" t="s">
        <v>33507</v>
      </c>
      <c r="H5605" s="561" t="s">
        <v>33508</v>
      </c>
      <c r="I5605" s="561" t="s">
        <v>25535</v>
      </c>
      <c r="J5605" s="561" t="s">
        <v>7063</v>
      </c>
      <c r="K5605" s="562" t="s">
        <v>33509</v>
      </c>
      <c r="L5605" s="561" t="s">
        <v>25</v>
      </c>
    </row>
    <row r="5606" spans="1:12" x14ac:dyDescent="0.25">
      <c r="A5606" s="561" t="s">
        <v>5401</v>
      </c>
      <c r="B5606" s="561" t="s">
        <v>5402</v>
      </c>
      <c r="C5606" s="561" t="s">
        <v>5403</v>
      </c>
      <c r="D5606" s="561" t="s">
        <v>5404</v>
      </c>
      <c r="E5606" s="562" t="s">
        <v>22</v>
      </c>
      <c r="F5606" s="561" t="s">
        <v>22</v>
      </c>
      <c r="G5606" s="561" t="s">
        <v>33510</v>
      </c>
      <c r="H5606" s="561" t="s">
        <v>33511</v>
      </c>
      <c r="I5606" s="561" t="s">
        <v>25535</v>
      </c>
      <c r="J5606" s="561" t="s">
        <v>7063</v>
      </c>
      <c r="K5606" s="562" t="s">
        <v>33512</v>
      </c>
      <c r="L5606" s="561" t="s">
        <v>25</v>
      </c>
    </row>
    <row r="5607" spans="1:12" x14ac:dyDescent="0.25">
      <c r="A5607" s="561" t="s">
        <v>5401</v>
      </c>
      <c r="B5607" s="561" t="s">
        <v>5402</v>
      </c>
      <c r="C5607" s="561" t="s">
        <v>5403</v>
      </c>
      <c r="D5607" s="561" t="s">
        <v>5404</v>
      </c>
      <c r="E5607" s="562" t="s">
        <v>22</v>
      </c>
      <c r="F5607" s="561" t="s">
        <v>22</v>
      </c>
      <c r="G5607" s="561" t="s">
        <v>33513</v>
      </c>
      <c r="H5607" s="561" t="s">
        <v>33514</v>
      </c>
      <c r="I5607" s="561" t="s">
        <v>25535</v>
      </c>
      <c r="J5607" s="561" t="s">
        <v>7063</v>
      </c>
      <c r="K5607" s="562" t="s">
        <v>33515</v>
      </c>
      <c r="L5607" s="561" t="s">
        <v>25</v>
      </c>
    </row>
    <row r="5608" spans="1:12" x14ac:dyDescent="0.25">
      <c r="A5608" s="561" t="s">
        <v>5401</v>
      </c>
      <c r="B5608" s="561" t="s">
        <v>5402</v>
      </c>
      <c r="C5608" s="561" t="s">
        <v>5403</v>
      </c>
      <c r="D5608" s="561" t="s">
        <v>5404</v>
      </c>
      <c r="E5608" s="562" t="s">
        <v>22</v>
      </c>
      <c r="F5608" s="561" t="s">
        <v>22</v>
      </c>
      <c r="G5608" s="561" t="s">
        <v>33516</v>
      </c>
      <c r="H5608" s="561" t="s">
        <v>33517</v>
      </c>
      <c r="I5608" s="561" t="s">
        <v>25535</v>
      </c>
      <c r="J5608" s="561" t="s">
        <v>7063</v>
      </c>
      <c r="K5608" s="562" t="s">
        <v>7431</v>
      </c>
      <c r="L5608" s="561" t="s">
        <v>25</v>
      </c>
    </row>
    <row r="5609" spans="1:12" x14ac:dyDescent="0.25">
      <c r="A5609" s="561" t="s">
        <v>5401</v>
      </c>
      <c r="B5609" s="561" t="s">
        <v>5402</v>
      </c>
      <c r="C5609" s="561" t="s">
        <v>5403</v>
      </c>
      <c r="D5609" s="561" t="s">
        <v>5404</v>
      </c>
      <c r="E5609" s="562" t="s">
        <v>22</v>
      </c>
      <c r="F5609" s="561" t="s">
        <v>22</v>
      </c>
      <c r="G5609" s="561" t="s">
        <v>33518</v>
      </c>
      <c r="H5609" s="561" t="s">
        <v>33519</v>
      </c>
      <c r="I5609" s="561" t="s">
        <v>25535</v>
      </c>
      <c r="J5609" s="561" t="s">
        <v>7063</v>
      </c>
      <c r="K5609" s="562" t="s">
        <v>33520</v>
      </c>
      <c r="L5609" s="561" t="s">
        <v>25</v>
      </c>
    </row>
    <row r="5610" spans="1:12" x14ac:dyDescent="0.25">
      <c r="A5610" s="561" t="s">
        <v>5401</v>
      </c>
      <c r="B5610" s="561" t="s">
        <v>5402</v>
      </c>
      <c r="C5610" s="561" t="s">
        <v>5403</v>
      </c>
      <c r="D5610" s="561" t="s">
        <v>5404</v>
      </c>
      <c r="E5610" s="562" t="s">
        <v>22</v>
      </c>
      <c r="F5610" s="561" t="s">
        <v>22</v>
      </c>
      <c r="G5610" s="561" t="s">
        <v>33521</v>
      </c>
      <c r="H5610" s="561" t="s">
        <v>33522</v>
      </c>
      <c r="I5610" s="561" t="s">
        <v>25535</v>
      </c>
      <c r="J5610" s="561" t="s">
        <v>7063</v>
      </c>
      <c r="K5610" s="562" t="s">
        <v>33523</v>
      </c>
      <c r="L5610" s="561" t="s">
        <v>25</v>
      </c>
    </row>
    <row r="5611" spans="1:12" x14ac:dyDescent="0.25">
      <c r="A5611" s="561" t="s">
        <v>5401</v>
      </c>
      <c r="B5611" s="561" t="s">
        <v>5402</v>
      </c>
      <c r="C5611" s="561" t="s">
        <v>5403</v>
      </c>
      <c r="D5611" s="561" t="s">
        <v>5404</v>
      </c>
      <c r="E5611" s="562" t="s">
        <v>22</v>
      </c>
      <c r="F5611" s="561" t="s">
        <v>22</v>
      </c>
      <c r="G5611" s="561" t="s">
        <v>33524</v>
      </c>
      <c r="H5611" s="561" t="s">
        <v>33525</v>
      </c>
      <c r="I5611" s="561" t="s">
        <v>25535</v>
      </c>
      <c r="J5611" s="561" t="s">
        <v>7063</v>
      </c>
      <c r="K5611" s="562" t="s">
        <v>33526</v>
      </c>
      <c r="L5611" s="561" t="s">
        <v>25</v>
      </c>
    </row>
    <row r="5612" spans="1:12" x14ac:dyDescent="0.25">
      <c r="A5612" s="561" t="s">
        <v>5401</v>
      </c>
      <c r="B5612" s="561" t="s">
        <v>5402</v>
      </c>
      <c r="C5612" s="561" t="s">
        <v>5403</v>
      </c>
      <c r="D5612" s="561" t="s">
        <v>5404</v>
      </c>
      <c r="E5612" s="562" t="s">
        <v>22</v>
      </c>
      <c r="F5612" s="561" t="s">
        <v>22</v>
      </c>
      <c r="G5612" s="561" t="s">
        <v>33527</v>
      </c>
      <c r="H5612" s="561" t="s">
        <v>33528</v>
      </c>
      <c r="I5612" s="561" t="s">
        <v>25535</v>
      </c>
      <c r="J5612" s="561" t="s">
        <v>7063</v>
      </c>
      <c r="K5612" s="562" t="s">
        <v>33529</v>
      </c>
      <c r="L5612" s="561" t="s">
        <v>25</v>
      </c>
    </row>
    <row r="5613" spans="1:12" x14ac:dyDescent="0.25">
      <c r="A5613" s="561" t="s">
        <v>5401</v>
      </c>
      <c r="B5613" s="561" t="s">
        <v>5402</v>
      </c>
      <c r="C5613" s="561" t="s">
        <v>5403</v>
      </c>
      <c r="D5613" s="561" t="s">
        <v>5404</v>
      </c>
      <c r="E5613" s="562" t="s">
        <v>22</v>
      </c>
      <c r="F5613" s="561" t="s">
        <v>22</v>
      </c>
      <c r="G5613" s="561" t="s">
        <v>33530</v>
      </c>
      <c r="H5613" s="561" t="s">
        <v>33531</v>
      </c>
      <c r="I5613" s="561" t="s">
        <v>25535</v>
      </c>
      <c r="J5613" s="561" t="s">
        <v>7063</v>
      </c>
      <c r="K5613" s="562" t="s">
        <v>7266</v>
      </c>
      <c r="L5613" s="561" t="s">
        <v>25</v>
      </c>
    </row>
    <row r="5614" spans="1:12" x14ac:dyDescent="0.25">
      <c r="A5614" s="561" t="s">
        <v>5401</v>
      </c>
      <c r="B5614" s="561" t="s">
        <v>5402</v>
      </c>
      <c r="C5614" s="561" t="s">
        <v>5403</v>
      </c>
      <c r="D5614" s="561" t="s">
        <v>5404</v>
      </c>
      <c r="E5614" s="562" t="s">
        <v>22</v>
      </c>
      <c r="F5614" s="561" t="s">
        <v>22</v>
      </c>
      <c r="G5614" s="561" t="s">
        <v>33532</v>
      </c>
      <c r="H5614" s="561" t="s">
        <v>33533</v>
      </c>
      <c r="I5614" s="561" t="s">
        <v>25535</v>
      </c>
      <c r="J5614" s="561" t="s">
        <v>7063</v>
      </c>
      <c r="K5614" s="562" t="s">
        <v>33534</v>
      </c>
      <c r="L5614" s="561" t="s">
        <v>25</v>
      </c>
    </row>
    <row r="5615" spans="1:12" x14ac:dyDescent="0.25">
      <c r="A5615" s="561" t="s">
        <v>5401</v>
      </c>
      <c r="B5615" s="561" t="s">
        <v>5402</v>
      </c>
      <c r="C5615" s="561" t="s">
        <v>5403</v>
      </c>
      <c r="D5615" s="561" t="s">
        <v>5404</v>
      </c>
      <c r="E5615" s="562" t="s">
        <v>22</v>
      </c>
      <c r="F5615" s="561" t="s">
        <v>22</v>
      </c>
      <c r="G5615" s="561" t="s">
        <v>33535</v>
      </c>
      <c r="H5615" s="561" t="s">
        <v>33536</v>
      </c>
      <c r="I5615" s="561" t="s">
        <v>25535</v>
      </c>
      <c r="J5615" s="561" t="s">
        <v>7063</v>
      </c>
      <c r="K5615" s="562" t="s">
        <v>33537</v>
      </c>
      <c r="L5615" s="561" t="s">
        <v>25</v>
      </c>
    </row>
    <row r="5616" spans="1:12" x14ac:dyDescent="0.25">
      <c r="A5616" s="561" t="s">
        <v>5401</v>
      </c>
      <c r="B5616" s="561" t="s">
        <v>5402</v>
      </c>
      <c r="C5616" s="561" t="s">
        <v>5403</v>
      </c>
      <c r="D5616" s="561" t="s">
        <v>5404</v>
      </c>
      <c r="E5616" s="562" t="s">
        <v>22</v>
      </c>
      <c r="F5616" s="561" t="s">
        <v>22</v>
      </c>
      <c r="G5616" s="561" t="s">
        <v>33538</v>
      </c>
      <c r="H5616" s="561" t="s">
        <v>33539</v>
      </c>
      <c r="I5616" s="561" t="s">
        <v>23868</v>
      </c>
      <c r="J5616" s="561" t="s">
        <v>7063</v>
      </c>
      <c r="K5616" s="562" t="s">
        <v>4250</v>
      </c>
      <c r="L5616" s="561" t="s">
        <v>25</v>
      </c>
    </row>
    <row r="5617" spans="1:12" x14ac:dyDescent="0.25">
      <c r="A5617" s="561" t="s">
        <v>5401</v>
      </c>
      <c r="B5617" s="561" t="s">
        <v>5402</v>
      </c>
      <c r="C5617" s="561" t="s">
        <v>5403</v>
      </c>
      <c r="D5617" s="561" t="s">
        <v>5404</v>
      </c>
      <c r="E5617" s="562" t="s">
        <v>22</v>
      </c>
      <c r="F5617" s="561" t="s">
        <v>22</v>
      </c>
      <c r="G5617" s="561" t="s">
        <v>33540</v>
      </c>
      <c r="H5617" s="561" t="s">
        <v>33541</v>
      </c>
      <c r="I5617" s="561" t="s">
        <v>23868</v>
      </c>
      <c r="J5617" s="561" t="s">
        <v>7063</v>
      </c>
      <c r="K5617" s="562" t="s">
        <v>33542</v>
      </c>
      <c r="L5617" s="561" t="s">
        <v>25</v>
      </c>
    </row>
    <row r="5618" spans="1:12" x14ac:dyDescent="0.25">
      <c r="A5618" s="561" t="s">
        <v>5401</v>
      </c>
      <c r="B5618" s="561" t="s">
        <v>5402</v>
      </c>
      <c r="C5618" s="561" t="s">
        <v>5403</v>
      </c>
      <c r="D5618" s="561" t="s">
        <v>5404</v>
      </c>
      <c r="E5618" s="562" t="s">
        <v>22</v>
      </c>
      <c r="F5618" s="561" t="s">
        <v>22</v>
      </c>
      <c r="G5618" s="561" t="s">
        <v>33543</v>
      </c>
      <c r="H5618" s="561" t="s">
        <v>33544</v>
      </c>
      <c r="I5618" s="561" t="s">
        <v>23868</v>
      </c>
      <c r="J5618" s="561" t="s">
        <v>7063</v>
      </c>
      <c r="K5618" s="562" t="s">
        <v>2873</v>
      </c>
      <c r="L5618" s="561" t="s">
        <v>25</v>
      </c>
    </row>
    <row r="5619" spans="1:12" x14ac:dyDescent="0.25">
      <c r="A5619" s="561" t="s">
        <v>5401</v>
      </c>
      <c r="B5619" s="561" t="s">
        <v>5402</v>
      </c>
      <c r="C5619" s="561" t="s">
        <v>5403</v>
      </c>
      <c r="D5619" s="561" t="s">
        <v>5404</v>
      </c>
      <c r="E5619" s="562" t="s">
        <v>22</v>
      </c>
      <c r="F5619" s="561" t="s">
        <v>22</v>
      </c>
      <c r="G5619" s="561" t="s">
        <v>33545</v>
      </c>
      <c r="H5619" s="561" t="s">
        <v>33546</v>
      </c>
      <c r="I5619" s="561" t="s">
        <v>23868</v>
      </c>
      <c r="J5619" s="561" t="s">
        <v>7063</v>
      </c>
      <c r="K5619" s="562" t="s">
        <v>33547</v>
      </c>
      <c r="L5619" s="561" t="s">
        <v>25</v>
      </c>
    </row>
    <row r="5620" spans="1:12" x14ac:dyDescent="0.25">
      <c r="A5620" s="561" t="s">
        <v>5401</v>
      </c>
      <c r="B5620" s="561" t="s">
        <v>5402</v>
      </c>
      <c r="C5620" s="561" t="s">
        <v>5403</v>
      </c>
      <c r="D5620" s="561" t="s">
        <v>5404</v>
      </c>
      <c r="E5620" s="562" t="s">
        <v>22</v>
      </c>
      <c r="F5620" s="561" t="s">
        <v>22</v>
      </c>
      <c r="G5620" s="561" t="s">
        <v>33548</v>
      </c>
      <c r="H5620" s="561" t="s">
        <v>33549</v>
      </c>
      <c r="I5620" s="561" t="s">
        <v>23868</v>
      </c>
      <c r="J5620" s="561" t="s">
        <v>7063</v>
      </c>
      <c r="K5620" s="562" t="s">
        <v>33550</v>
      </c>
      <c r="L5620" s="561" t="s">
        <v>25</v>
      </c>
    </row>
    <row r="5621" spans="1:12" x14ac:dyDescent="0.25">
      <c r="A5621" s="561" t="s">
        <v>5401</v>
      </c>
      <c r="B5621" s="561" t="s">
        <v>5402</v>
      </c>
      <c r="C5621" s="561" t="s">
        <v>5403</v>
      </c>
      <c r="D5621" s="561" t="s">
        <v>5404</v>
      </c>
      <c r="E5621" s="562" t="s">
        <v>22</v>
      </c>
      <c r="F5621" s="561" t="s">
        <v>22</v>
      </c>
      <c r="G5621" s="561" t="s">
        <v>33551</v>
      </c>
      <c r="H5621" s="561" t="s">
        <v>33552</v>
      </c>
      <c r="I5621" s="561" t="s">
        <v>23868</v>
      </c>
      <c r="J5621" s="561" t="s">
        <v>7063</v>
      </c>
      <c r="K5621" s="562" t="s">
        <v>8343</v>
      </c>
      <c r="L5621" s="561" t="s">
        <v>25</v>
      </c>
    </row>
    <row r="5622" spans="1:12" x14ac:dyDescent="0.25">
      <c r="A5622" s="561" t="s">
        <v>5401</v>
      </c>
      <c r="B5622" s="561" t="s">
        <v>5402</v>
      </c>
      <c r="C5622" s="561" t="s">
        <v>5403</v>
      </c>
      <c r="D5622" s="561" t="s">
        <v>5404</v>
      </c>
      <c r="E5622" s="562" t="s">
        <v>22</v>
      </c>
      <c r="F5622" s="561" t="s">
        <v>22</v>
      </c>
      <c r="G5622" s="561" t="s">
        <v>33553</v>
      </c>
      <c r="H5622" s="561" t="s">
        <v>33554</v>
      </c>
      <c r="I5622" s="561" t="s">
        <v>23868</v>
      </c>
      <c r="J5622" s="561" t="s">
        <v>7063</v>
      </c>
      <c r="K5622" s="562" t="s">
        <v>3019</v>
      </c>
      <c r="L5622" s="561" t="s">
        <v>25</v>
      </c>
    </row>
    <row r="5623" spans="1:12" x14ac:dyDescent="0.25">
      <c r="A5623" s="561" t="s">
        <v>5401</v>
      </c>
      <c r="B5623" s="561" t="s">
        <v>5402</v>
      </c>
      <c r="C5623" s="561" t="s">
        <v>5403</v>
      </c>
      <c r="D5623" s="561" t="s">
        <v>5404</v>
      </c>
      <c r="E5623" s="562" t="s">
        <v>22</v>
      </c>
      <c r="F5623" s="561" t="s">
        <v>22</v>
      </c>
      <c r="G5623" s="561" t="s">
        <v>33555</v>
      </c>
      <c r="H5623" s="561" t="s">
        <v>33556</v>
      </c>
      <c r="I5623" s="561" t="s">
        <v>23868</v>
      </c>
      <c r="J5623" s="561" t="s">
        <v>7063</v>
      </c>
      <c r="K5623" s="562" t="s">
        <v>31064</v>
      </c>
      <c r="L5623" s="561" t="s">
        <v>25</v>
      </c>
    </row>
    <row r="5624" spans="1:12" x14ac:dyDescent="0.25">
      <c r="A5624" s="561" t="s">
        <v>5401</v>
      </c>
      <c r="B5624" s="561" t="s">
        <v>5402</v>
      </c>
      <c r="C5624" s="561" t="s">
        <v>5403</v>
      </c>
      <c r="D5624" s="561" t="s">
        <v>5404</v>
      </c>
      <c r="E5624" s="562" t="s">
        <v>22</v>
      </c>
      <c r="F5624" s="561" t="s">
        <v>22</v>
      </c>
      <c r="G5624" s="561" t="s">
        <v>33557</v>
      </c>
      <c r="H5624" s="561" t="s">
        <v>33558</v>
      </c>
      <c r="I5624" s="561" t="s">
        <v>23868</v>
      </c>
      <c r="J5624" s="561" t="s">
        <v>7063</v>
      </c>
      <c r="K5624" s="562" t="s">
        <v>24825</v>
      </c>
      <c r="L5624" s="561" t="s">
        <v>25</v>
      </c>
    </row>
    <row r="5625" spans="1:12" x14ac:dyDescent="0.25">
      <c r="A5625" s="561" t="s">
        <v>5401</v>
      </c>
      <c r="B5625" s="561" t="s">
        <v>5402</v>
      </c>
      <c r="C5625" s="561" t="s">
        <v>5403</v>
      </c>
      <c r="D5625" s="561" t="s">
        <v>5404</v>
      </c>
      <c r="E5625" s="562" t="s">
        <v>22</v>
      </c>
      <c r="F5625" s="561" t="s">
        <v>22</v>
      </c>
      <c r="G5625" s="561" t="s">
        <v>33559</v>
      </c>
      <c r="H5625" s="561" t="s">
        <v>33560</v>
      </c>
      <c r="I5625" s="561" t="s">
        <v>23868</v>
      </c>
      <c r="J5625" s="561" t="s">
        <v>7063</v>
      </c>
      <c r="K5625" s="562" t="s">
        <v>2900</v>
      </c>
      <c r="L5625" s="561" t="s">
        <v>25</v>
      </c>
    </row>
    <row r="5626" spans="1:12" x14ac:dyDescent="0.25">
      <c r="A5626" s="561" t="s">
        <v>5401</v>
      </c>
      <c r="B5626" s="561" t="s">
        <v>5402</v>
      </c>
      <c r="C5626" s="561" t="s">
        <v>5403</v>
      </c>
      <c r="D5626" s="561" t="s">
        <v>5404</v>
      </c>
      <c r="E5626" s="562" t="s">
        <v>22</v>
      </c>
      <c r="F5626" s="561" t="s">
        <v>22</v>
      </c>
      <c r="G5626" s="561" t="s">
        <v>33561</v>
      </c>
      <c r="H5626" s="561" t="s">
        <v>33562</v>
      </c>
      <c r="I5626" s="561" t="s">
        <v>23868</v>
      </c>
      <c r="J5626" s="561" t="s">
        <v>7063</v>
      </c>
      <c r="K5626" s="562" t="s">
        <v>7500</v>
      </c>
      <c r="L5626" s="561" t="s">
        <v>25</v>
      </c>
    </row>
    <row r="5627" spans="1:12" x14ac:dyDescent="0.25">
      <c r="A5627" s="561" t="s">
        <v>5401</v>
      </c>
      <c r="B5627" s="561" t="s">
        <v>5402</v>
      </c>
      <c r="C5627" s="561" t="s">
        <v>5403</v>
      </c>
      <c r="D5627" s="561" t="s">
        <v>5404</v>
      </c>
      <c r="E5627" s="562" t="s">
        <v>22</v>
      </c>
      <c r="F5627" s="561" t="s">
        <v>22</v>
      </c>
      <c r="G5627" s="561" t="s">
        <v>33563</v>
      </c>
      <c r="H5627" s="561" t="s">
        <v>33564</v>
      </c>
      <c r="I5627" s="561" t="s">
        <v>23868</v>
      </c>
      <c r="J5627" s="561" t="s">
        <v>7063</v>
      </c>
      <c r="K5627" s="562" t="s">
        <v>25064</v>
      </c>
      <c r="L5627" s="561" t="s">
        <v>25</v>
      </c>
    </row>
    <row r="5628" spans="1:12" x14ac:dyDescent="0.25">
      <c r="A5628" s="561" t="s">
        <v>5401</v>
      </c>
      <c r="B5628" s="561" t="s">
        <v>5402</v>
      </c>
      <c r="C5628" s="561" t="s">
        <v>5403</v>
      </c>
      <c r="D5628" s="561" t="s">
        <v>5404</v>
      </c>
      <c r="E5628" s="562" t="s">
        <v>22</v>
      </c>
      <c r="F5628" s="561" t="s">
        <v>22</v>
      </c>
      <c r="G5628" s="561" t="s">
        <v>33565</v>
      </c>
      <c r="H5628" s="561" t="s">
        <v>33566</v>
      </c>
      <c r="I5628" s="561" t="s">
        <v>23868</v>
      </c>
      <c r="J5628" s="561" t="s">
        <v>7063</v>
      </c>
      <c r="K5628" s="562" t="s">
        <v>31106</v>
      </c>
      <c r="L5628" s="561" t="s">
        <v>25</v>
      </c>
    </row>
    <row r="5629" spans="1:12" x14ac:dyDescent="0.25">
      <c r="A5629" s="561" t="s">
        <v>5401</v>
      </c>
      <c r="B5629" s="561" t="s">
        <v>5402</v>
      </c>
      <c r="C5629" s="561" t="s">
        <v>5403</v>
      </c>
      <c r="D5629" s="561" t="s">
        <v>5404</v>
      </c>
      <c r="E5629" s="562" t="s">
        <v>22</v>
      </c>
      <c r="F5629" s="561" t="s">
        <v>22</v>
      </c>
      <c r="G5629" s="561" t="s">
        <v>33567</v>
      </c>
      <c r="H5629" s="561" t="s">
        <v>33568</v>
      </c>
      <c r="I5629" s="561" t="s">
        <v>23868</v>
      </c>
      <c r="J5629" s="561" t="s">
        <v>7063</v>
      </c>
      <c r="K5629" s="562" t="s">
        <v>8561</v>
      </c>
      <c r="L5629" s="561" t="s">
        <v>25</v>
      </c>
    </row>
    <row r="5630" spans="1:12" x14ac:dyDescent="0.25">
      <c r="A5630" s="561" t="s">
        <v>5401</v>
      </c>
      <c r="B5630" s="561" t="s">
        <v>5402</v>
      </c>
      <c r="C5630" s="561" t="s">
        <v>5403</v>
      </c>
      <c r="D5630" s="561" t="s">
        <v>5404</v>
      </c>
      <c r="E5630" s="562" t="s">
        <v>22</v>
      </c>
      <c r="F5630" s="561" t="s">
        <v>22</v>
      </c>
      <c r="G5630" s="561" t="s">
        <v>33569</v>
      </c>
      <c r="H5630" s="561" t="s">
        <v>33570</v>
      </c>
      <c r="I5630" s="561" t="s">
        <v>23868</v>
      </c>
      <c r="J5630" s="561" t="s">
        <v>7063</v>
      </c>
      <c r="K5630" s="562" t="s">
        <v>33571</v>
      </c>
      <c r="L5630" s="561" t="s">
        <v>25</v>
      </c>
    </row>
    <row r="5631" spans="1:12" x14ac:dyDescent="0.25">
      <c r="A5631" s="561" t="s">
        <v>5401</v>
      </c>
      <c r="B5631" s="561" t="s">
        <v>5402</v>
      </c>
      <c r="C5631" s="561" t="s">
        <v>5403</v>
      </c>
      <c r="D5631" s="561" t="s">
        <v>5404</v>
      </c>
      <c r="E5631" s="562" t="s">
        <v>22</v>
      </c>
      <c r="F5631" s="561" t="s">
        <v>22</v>
      </c>
      <c r="G5631" s="561" t="s">
        <v>33572</v>
      </c>
      <c r="H5631" s="561" t="s">
        <v>33573</v>
      </c>
      <c r="I5631" s="561" t="s">
        <v>23868</v>
      </c>
      <c r="J5631" s="561" t="s">
        <v>7063</v>
      </c>
      <c r="K5631" s="562" t="s">
        <v>7383</v>
      </c>
      <c r="L5631" s="561" t="s">
        <v>25</v>
      </c>
    </row>
    <row r="5632" spans="1:12" x14ac:dyDescent="0.25">
      <c r="A5632" s="561" t="s">
        <v>5401</v>
      </c>
      <c r="B5632" s="561" t="s">
        <v>5402</v>
      </c>
      <c r="C5632" s="561" t="s">
        <v>5403</v>
      </c>
      <c r="D5632" s="561" t="s">
        <v>5404</v>
      </c>
      <c r="E5632" s="562" t="s">
        <v>22</v>
      </c>
      <c r="F5632" s="561" t="s">
        <v>22</v>
      </c>
      <c r="G5632" s="561" t="s">
        <v>33574</v>
      </c>
      <c r="H5632" s="561" t="s">
        <v>33575</v>
      </c>
      <c r="I5632" s="561" t="s">
        <v>23868</v>
      </c>
      <c r="J5632" s="561" t="s">
        <v>7063</v>
      </c>
      <c r="K5632" s="562" t="s">
        <v>7738</v>
      </c>
      <c r="L5632" s="561" t="s">
        <v>25</v>
      </c>
    </row>
    <row r="5633" spans="1:12" x14ac:dyDescent="0.25">
      <c r="A5633" s="561" t="s">
        <v>5401</v>
      </c>
      <c r="B5633" s="561" t="s">
        <v>5402</v>
      </c>
      <c r="C5633" s="561" t="s">
        <v>5403</v>
      </c>
      <c r="D5633" s="561" t="s">
        <v>5404</v>
      </c>
      <c r="E5633" s="562" t="s">
        <v>22</v>
      </c>
      <c r="F5633" s="561" t="s">
        <v>22</v>
      </c>
      <c r="G5633" s="561" t="s">
        <v>33576</v>
      </c>
      <c r="H5633" s="561" t="s">
        <v>33577</v>
      </c>
      <c r="I5633" s="561" t="s">
        <v>23868</v>
      </c>
      <c r="J5633" s="561" t="s">
        <v>7063</v>
      </c>
      <c r="K5633" s="562" t="s">
        <v>6576</v>
      </c>
      <c r="L5633" s="561" t="s">
        <v>25</v>
      </c>
    </row>
    <row r="5634" spans="1:12" x14ac:dyDescent="0.25">
      <c r="A5634" s="561" t="s">
        <v>5401</v>
      </c>
      <c r="B5634" s="561" t="s">
        <v>5402</v>
      </c>
      <c r="C5634" s="561" t="s">
        <v>5403</v>
      </c>
      <c r="D5634" s="561" t="s">
        <v>5404</v>
      </c>
      <c r="E5634" s="562" t="s">
        <v>22</v>
      </c>
      <c r="F5634" s="561" t="s">
        <v>22</v>
      </c>
      <c r="G5634" s="561" t="s">
        <v>33578</v>
      </c>
      <c r="H5634" s="561" t="s">
        <v>33579</v>
      </c>
      <c r="I5634" s="561" t="s">
        <v>23868</v>
      </c>
      <c r="J5634" s="561" t="s">
        <v>7063</v>
      </c>
      <c r="K5634" s="562" t="s">
        <v>33580</v>
      </c>
      <c r="L5634" s="561" t="s">
        <v>25</v>
      </c>
    </row>
    <row r="5635" spans="1:12" x14ac:dyDescent="0.25">
      <c r="A5635" s="561" t="s">
        <v>5401</v>
      </c>
      <c r="B5635" s="561" t="s">
        <v>5402</v>
      </c>
      <c r="C5635" s="561" t="s">
        <v>5403</v>
      </c>
      <c r="D5635" s="561" t="s">
        <v>5404</v>
      </c>
      <c r="E5635" s="562" t="s">
        <v>22</v>
      </c>
      <c r="F5635" s="561" t="s">
        <v>22</v>
      </c>
      <c r="G5635" s="561" t="s">
        <v>33581</v>
      </c>
      <c r="H5635" s="561" t="s">
        <v>33582</v>
      </c>
      <c r="I5635" s="561" t="s">
        <v>23868</v>
      </c>
      <c r="J5635" s="561" t="s">
        <v>7063</v>
      </c>
      <c r="K5635" s="562" t="s">
        <v>31549</v>
      </c>
      <c r="L5635" s="561" t="s">
        <v>25</v>
      </c>
    </row>
    <row r="5636" spans="1:12" x14ac:dyDescent="0.25">
      <c r="A5636" s="561" t="s">
        <v>5401</v>
      </c>
      <c r="B5636" s="561" t="s">
        <v>5402</v>
      </c>
      <c r="C5636" s="561" t="s">
        <v>5403</v>
      </c>
      <c r="D5636" s="561" t="s">
        <v>5404</v>
      </c>
      <c r="E5636" s="562" t="s">
        <v>22</v>
      </c>
      <c r="F5636" s="561" t="s">
        <v>22</v>
      </c>
      <c r="G5636" s="561" t="s">
        <v>33583</v>
      </c>
      <c r="H5636" s="561" t="s">
        <v>33584</v>
      </c>
      <c r="I5636" s="561" t="s">
        <v>23868</v>
      </c>
      <c r="J5636" s="561" t="s">
        <v>7063</v>
      </c>
      <c r="K5636" s="562" t="s">
        <v>33585</v>
      </c>
      <c r="L5636" s="561" t="s">
        <v>25</v>
      </c>
    </row>
    <row r="5637" spans="1:12" x14ac:dyDescent="0.25">
      <c r="A5637" s="561" t="s">
        <v>5401</v>
      </c>
      <c r="B5637" s="561" t="s">
        <v>5402</v>
      </c>
      <c r="C5637" s="561" t="s">
        <v>5403</v>
      </c>
      <c r="D5637" s="561" t="s">
        <v>5404</v>
      </c>
      <c r="E5637" s="562" t="s">
        <v>22</v>
      </c>
      <c r="F5637" s="561" t="s">
        <v>22</v>
      </c>
      <c r="G5637" s="561" t="s">
        <v>33586</v>
      </c>
      <c r="H5637" s="561" t="s">
        <v>33587</v>
      </c>
      <c r="I5637" s="561" t="s">
        <v>25535</v>
      </c>
      <c r="J5637" s="561" t="s">
        <v>7063</v>
      </c>
      <c r="K5637" s="562" t="s">
        <v>33588</v>
      </c>
      <c r="L5637" s="561" t="s">
        <v>25</v>
      </c>
    </row>
    <row r="5638" spans="1:12" x14ac:dyDescent="0.25">
      <c r="A5638" s="561" t="s">
        <v>5401</v>
      </c>
      <c r="B5638" s="561" t="s">
        <v>5402</v>
      </c>
      <c r="C5638" s="561" t="s">
        <v>5403</v>
      </c>
      <c r="D5638" s="561" t="s">
        <v>5404</v>
      </c>
      <c r="E5638" s="562" t="s">
        <v>22</v>
      </c>
      <c r="F5638" s="561" t="s">
        <v>22</v>
      </c>
      <c r="G5638" s="561" t="s">
        <v>33589</v>
      </c>
      <c r="H5638" s="561" t="s">
        <v>33590</v>
      </c>
      <c r="I5638" s="561" t="s">
        <v>25535</v>
      </c>
      <c r="J5638" s="561" t="s">
        <v>7063</v>
      </c>
      <c r="K5638" s="562" t="s">
        <v>33591</v>
      </c>
      <c r="L5638" s="561" t="s">
        <v>25</v>
      </c>
    </row>
    <row r="5639" spans="1:12" x14ac:dyDescent="0.25">
      <c r="A5639" s="561" t="s">
        <v>5401</v>
      </c>
      <c r="B5639" s="561" t="s">
        <v>5402</v>
      </c>
      <c r="C5639" s="561" t="s">
        <v>5403</v>
      </c>
      <c r="D5639" s="561" t="s">
        <v>5404</v>
      </c>
      <c r="E5639" s="562" t="s">
        <v>22</v>
      </c>
      <c r="F5639" s="561" t="s">
        <v>22</v>
      </c>
      <c r="G5639" s="561" t="s">
        <v>33592</v>
      </c>
      <c r="H5639" s="561" t="s">
        <v>33593</v>
      </c>
      <c r="I5639" s="561" t="s">
        <v>23868</v>
      </c>
      <c r="J5639" s="561" t="s">
        <v>7063</v>
      </c>
      <c r="K5639" s="562" t="s">
        <v>8013</v>
      </c>
      <c r="L5639" s="561" t="s">
        <v>25</v>
      </c>
    </row>
    <row r="5640" spans="1:12" x14ac:dyDescent="0.25">
      <c r="A5640" s="561" t="s">
        <v>5401</v>
      </c>
      <c r="B5640" s="561" t="s">
        <v>5402</v>
      </c>
      <c r="C5640" s="561" t="s">
        <v>5403</v>
      </c>
      <c r="D5640" s="561" t="s">
        <v>5404</v>
      </c>
      <c r="E5640" s="562" t="s">
        <v>22</v>
      </c>
      <c r="F5640" s="561" t="s">
        <v>22</v>
      </c>
      <c r="G5640" s="561" t="s">
        <v>33594</v>
      </c>
      <c r="H5640" s="561" t="s">
        <v>33595</v>
      </c>
      <c r="I5640" s="561" t="s">
        <v>23868</v>
      </c>
      <c r="J5640" s="561" t="s">
        <v>7063</v>
      </c>
      <c r="K5640" s="562" t="s">
        <v>8318</v>
      </c>
      <c r="L5640" s="561" t="s">
        <v>25</v>
      </c>
    </row>
    <row r="5641" spans="1:12" x14ac:dyDescent="0.25">
      <c r="A5641" s="561" t="s">
        <v>5401</v>
      </c>
      <c r="B5641" s="561" t="s">
        <v>5402</v>
      </c>
      <c r="C5641" s="561" t="s">
        <v>5405</v>
      </c>
      <c r="D5641" s="561" t="s">
        <v>5406</v>
      </c>
      <c r="E5641" s="562" t="s">
        <v>22</v>
      </c>
      <c r="F5641" s="561" t="s">
        <v>22</v>
      </c>
      <c r="G5641" s="561" t="s">
        <v>33596</v>
      </c>
      <c r="H5641" s="561" t="s">
        <v>5407</v>
      </c>
      <c r="I5641" s="561" t="s">
        <v>23868</v>
      </c>
      <c r="J5641" s="561" t="s">
        <v>7063</v>
      </c>
      <c r="K5641" s="562" t="s">
        <v>25081</v>
      </c>
      <c r="L5641" s="561" t="s">
        <v>25</v>
      </c>
    </row>
    <row r="5642" spans="1:12" x14ac:dyDescent="0.25">
      <c r="A5642" s="561" t="s">
        <v>5401</v>
      </c>
      <c r="B5642" s="561" t="s">
        <v>5402</v>
      </c>
      <c r="C5642" s="561" t="s">
        <v>5405</v>
      </c>
      <c r="D5642" s="561" t="s">
        <v>5406</v>
      </c>
      <c r="E5642" s="562" t="s">
        <v>22</v>
      </c>
      <c r="F5642" s="561" t="s">
        <v>22</v>
      </c>
      <c r="G5642" s="561" t="s">
        <v>33597</v>
      </c>
      <c r="H5642" s="561" t="s">
        <v>5409</v>
      </c>
      <c r="I5642" s="561" t="s">
        <v>23868</v>
      </c>
      <c r="J5642" s="561" t="s">
        <v>7063</v>
      </c>
      <c r="K5642" s="562" t="s">
        <v>1210</v>
      </c>
      <c r="L5642" s="561" t="s">
        <v>25</v>
      </c>
    </row>
    <row r="5643" spans="1:12" x14ac:dyDescent="0.25">
      <c r="A5643" s="561" t="s">
        <v>5401</v>
      </c>
      <c r="B5643" s="561" t="s">
        <v>5402</v>
      </c>
      <c r="C5643" s="561" t="s">
        <v>5410</v>
      </c>
      <c r="D5643" s="561" t="s">
        <v>5411</v>
      </c>
      <c r="E5643" s="562" t="s">
        <v>22</v>
      </c>
      <c r="F5643" s="561" t="s">
        <v>22</v>
      </c>
      <c r="G5643" s="561" t="s">
        <v>33598</v>
      </c>
      <c r="H5643" s="561" t="s">
        <v>5412</v>
      </c>
      <c r="I5643" s="561" t="s">
        <v>25535</v>
      </c>
      <c r="J5643" s="561" t="s">
        <v>7063</v>
      </c>
      <c r="K5643" s="562" t="s">
        <v>7308</v>
      </c>
      <c r="L5643" s="561" t="s">
        <v>25</v>
      </c>
    </row>
    <row r="5644" spans="1:12" x14ac:dyDescent="0.25">
      <c r="A5644" s="561" t="s">
        <v>5401</v>
      </c>
      <c r="B5644" s="561" t="s">
        <v>5402</v>
      </c>
      <c r="C5644" s="561" t="s">
        <v>5410</v>
      </c>
      <c r="D5644" s="561" t="s">
        <v>5411</v>
      </c>
      <c r="E5644" s="562" t="s">
        <v>22</v>
      </c>
      <c r="F5644" s="561" t="s">
        <v>22</v>
      </c>
      <c r="G5644" s="561" t="s">
        <v>33599</v>
      </c>
      <c r="H5644" s="561" t="s">
        <v>5414</v>
      </c>
      <c r="I5644" s="561" t="s">
        <v>25535</v>
      </c>
      <c r="J5644" s="561" t="s">
        <v>7063</v>
      </c>
      <c r="K5644" s="562" t="s">
        <v>652</v>
      </c>
      <c r="L5644" s="561" t="s">
        <v>25</v>
      </c>
    </row>
    <row r="5645" spans="1:12" x14ac:dyDescent="0.25">
      <c r="A5645" s="561" t="s">
        <v>5401</v>
      </c>
      <c r="B5645" s="561" t="s">
        <v>5402</v>
      </c>
      <c r="C5645" s="561" t="s">
        <v>5410</v>
      </c>
      <c r="D5645" s="561" t="s">
        <v>5411</v>
      </c>
      <c r="E5645" s="562" t="s">
        <v>22</v>
      </c>
      <c r="F5645" s="561" t="s">
        <v>22</v>
      </c>
      <c r="G5645" s="561" t="s">
        <v>33600</v>
      </c>
      <c r="H5645" s="561" t="s">
        <v>5415</v>
      </c>
      <c r="I5645" s="561" t="s">
        <v>25535</v>
      </c>
      <c r="J5645" s="561" t="s">
        <v>7063</v>
      </c>
      <c r="K5645" s="562" t="s">
        <v>33601</v>
      </c>
      <c r="L5645" s="561" t="s">
        <v>25</v>
      </c>
    </row>
    <row r="5646" spans="1:12" x14ac:dyDescent="0.25">
      <c r="A5646" s="561" t="s">
        <v>5401</v>
      </c>
      <c r="B5646" s="561" t="s">
        <v>5402</v>
      </c>
      <c r="C5646" s="561" t="s">
        <v>5410</v>
      </c>
      <c r="D5646" s="561" t="s">
        <v>5411</v>
      </c>
      <c r="E5646" s="562" t="s">
        <v>22</v>
      </c>
      <c r="F5646" s="561" t="s">
        <v>22</v>
      </c>
      <c r="G5646" s="561" t="s">
        <v>33602</v>
      </c>
      <c r="H5646" s="561" t="s">
        <v>5416</v>
      </c>
      <c r="I5646" s="561" t="s">
        <v>25535</v>
      </c>
      <c r="J5646" s="561" t="s">
        <v>7063</v>
      </c>
      <c r="K5646" s="562" t="s">
        <v>5637</v>
      </c>
      <c r="L5646" s="561" t="s">
        <v>25</v>
      </c>
    </row>
    <row r="5647" spans="1:12" x14ac:dyDescent="0.25">
      <c r="A5647" s="561" t="s">
        <v>5401</v>
      </c>
      <c r="B5647" s="561" t="s">
        <v>5402</v>
      </c>
      <c r="C5647" s="561" t="s">
        <v>5410</v>
      </c>
      <c r="D5647" s="561" t="s">
        <v>5411</v>
      </c>
      <c r="E5647" s="562" t="s">
        <v>22</v>
      </c>
      <c r="F5647" s="561" t="s">
        <v>22</v>
      </c>
      <c r="G5647" s="561" t="s">
        <v>33603</v>
      </c>
      <c r="H5647" s="561" t="s">
        <v>5417</v>
      </c>
      <c r="I5647" s="561" t="s">
        <v>25535</v>
      </c>
      <c r="J5647" s="561" t="s">
        <v>7063</v>
      </c>
      <c r="K5647" s="562" t="s">
        <v>8409</v>
      </c>
      <c r="L5647" s="561" t="s">
        <v>25</v>
      </c>
    </row>
    <row r="5648" spans="1:12" x14ac:dyDescent="0.25">
      <c r="A5648" s="561" t="s">
        <v>5401</v>
      </c>
      <c r="B5648" s="561" t="s">
        <v>5402</v>
      </c>
      <c r="C5648" s="561" t="s">
        <v>5410</v>
      </c>
      <c r="D5648" s="561" t="s">
        <v>5411</v>
      </c>
      <c r="E5648" s="562" t="s">
        <v>22</v>
      </c>
      <c r="F5648" s="561" t="s">
        <v>22</v>
      </c>
      <c r="G5648" s="561">
        <v>96396</v>
      </c>
      <c r="H5648" s="561" t="s">
        <v>5419</v>
      </c>
      <c r="I5648" s="561" t="s">
        <v>25535</v>
      </c>
      <c r="J5648" s="561" t="s">
        <v>7063</v>
      </c>
      <c r="K5648" s="562" t="s">
        <v>33604</v>
      </c>
      <c r="L5648" s="561" t="s">
        <v>25</v>
      </c>
    </row>
    <row r="5649" spans="1:12" x14ac:dyDescent="0.25">
      <c r="A5649" s="561" t="s">
        <v>5401</v>
      </c>
      <c r="B5649" s="561" t="s">
        <v>5402</v>
      </c>
      <c r="C5649" s="561" t="s">
        <v>5410</v>
      </c>
      <c r="D5649" s="561" t="s">
        <v>5411</v>
      </c>
      <c r="E5649" s="562" t="s">
        <v>22</v>
      </c>
      <c r="F5649" s="561" t="s">
        <v>22</v>
      </c>
      <c r="G5649" s="561" t="s">
        <v>33605</v>
      </c>
      <c r="H5649" s="561" t="s">
        <v>5420</v>
      </c>
      <c r="I5649" s="561" t="s">
        <v>25535</v>
      </c>
      <c r="J5649" s="561" t="s">
        <v>7063</v>
      </c>
      <c r="K5649" s="562" t="s">
        <v>33606</v>
      </c>
      <c r="L5649" s="561" t="s">
        <v>25</v>
      </c>
    </row>
    <row r="5650" spans="1:12" x14ac:dyDescent="0.25">
      <c r="A5650" s="561" t="s">
        <v>5401</v>
      </c>
      <c r="B5650" s="561" t="s">
        <v>5402</v>
      </c>
      <c r="C5650" s="561" t="s">
        <v>5410</v>
      </c>
      <c r="D5650" s="561" t="s">
        <v>5411</v>
      </c>
      <c r="E5650" s="562" t="s">
        <v>22</v>
      </c>
      <c r="F5650" s="561" t="s">
        <v>22</v>
      </c>
      <c r="G5650" s="561" t="s">
        <v>33607</v>
      </c>
      <c r="H5650" s="561" t="s">
        <v>5421</v>
      </c>
      <c r="I5650" s="561" t="s">
        <v>25535</v>
      </c>
      <c r="J5650" s="561" t="s">
        <v>7063</v>
      </c>
      <c r="K5650" s="562" t="s">
        <v>33608</v>
      </c>
      <c r="L5650" s="561" t="s">
        <v>25</v>
      </c>
    </row>
    <row r="5651" spans="1:12" x14ac:dyDescent="0.25">
      <c r="A5651" s="561" t="s">
        <v>5401</v>
      </c>
      <c r="B5651" s="561" t="s">
        <v>5402</v>
      </c>
      <c r="C5651" s="561" t="s">
        <v>5410</v>
      </c>
      <c r="D5651" s="561" t="s">
        <v>5411</v>
      </c>
      <c r="E5651" s="562" t="s">
        <v>22</v>
      </c>
      <c r="F5651" s="561" t="s">
        <v>22</v>
      </c>
      <c r="G5651" s="561">
        <v>96399</v>
      </c>
      <c r="H5651" s="561" t="s">
        <v>5422</v>
      </c>
      <c r="I5651" s="561" t="s">
        <v>25535</v>
      </c>
      <c r="J5651" s="561" t="s">
        <v>7063</v>
      </c>
      <c r="K5651" s="562" t="s">
        <v>33609</v>
      </c>
      <c r="L5651" s="561" t="s">
        <v>25</v>
      </c>
    </row>
    <row r="5652" spans="1:12" x14ac:dyDescent="0.25">
      <c r="A5652" s="561" t="s">
        <v>5401</v>
      </c>
      <c r="B5652" s="561" t="s">
        <v>5402</v>
      </c>
      <c r="C5652" s="561" t="s">
        <v>5410</v>
      </c>
      <c r="D5652" s="561" t="s">
        <v>5411</v>
      </c>
      <c r="E5652" s="562" t="s">
        <v>22</v>
      </c>
      <c r="F5652" s="561" t="s">
        <v>22</v>
      </c>
      <c r="G5652" s="561" t="s">
        <v>33610</v>
      </c>
      <c r="H5652" s="561" t="s">
        <v>5423</v>
      </c>
      <c r="I5652" s="561" t="s">
        <v>25535</v>
      </c>
      <c r="J5652" s="561" t="s">
        <v>7063</v>
      </c>
      <c r="K5652" s="562" t="s">
        <v>33611</v>
      </c>
      <c r="L5652" s="561" t="s">
        <v>25</v>
      </c>
    </row>
    <row r="5653" spans="1:12" x14ac:dyDescent="0.25">
      <c r="A5653" s="561" t="s">
        <v>5401</v>
      </c>
      <c r="B5653" s="561" t="s">
        <v>5402</v>
      </c>
      <c r="C5653" s="561" t="s">
        <v>5410</v>
      </c>
      <c r="D5653" s="561" t="s">
        <v>5411</v>
      </c>
      <c r="E5653" s="562" t="s">
        <v>22</v>
      </c>
      <c r="F5653" s="561" t="s">
        <v>22</v>
      </c>
      <c r="G5653" s="561" t="s">
        <v>33612</v>
      </c>
      <c r="H5653" s="561" t="s">
        <v>5424</v>
      </c>
      <c r="I5653" s="561" t="s">
        <v>23868</v>
      </c>
      <c r="J5653" s="561" t="s">
        <v>7063</v>
      </c>
      <c r="K5653" s="562" t="s">
        <v>5534</v>
      </c>
      <c r="L5653" s="561" t="s">
        <v>25</v>
      </c>
    </row>
    <row r="5654" spans="1:12" x14ac:dyDescent="0.25">
      <c r="A5654" s="561" t="s">
        <v>5401</v>
      </c>
      <c r="B5654" s="561" t="s">
        <v>5402</v>
      </c>
      <c r="C5654" s="561" t="s">
        <v>5410</v>
      </c>
      <c r="D5654" s="561" t="s">
        <v>5411</v>
      </c>
      <c r="E5654" s="562" t="s">
        <v>22</v>
      </c>
      <c r="F5654" s="561" t="s">
        <v>22</v>
      </c>
      <c r="G5654" s="561" t="s">
        <v>33613</v>
      </c>
      <c r="H5654" s="561" t="s">
        <v>5425</v>
      </c>
      <c r="I5654" s="561" t="s">
        <v>25535</v>
      </c>
      <c r="J5654" s="561" t="s">
        <v>7063</v>
      </c>
      <c r="K5654" s="562" t="s">
        <v>33614</v>
      </c>
      <c r="L5654" s="561" t="s">
        <v>25</v>
      </c>
    </row>
    <row r="5655" spans="1:12" x14ac:dyDescent="0.25">
      <c r="A5655" s="561" t="s">
        <v>5401</v>
      </c>
      <c r="B5655" s="561" t="s">
        <v>5402</v>
      </c>
      <c r="C5655" s="561" t="s">
        <v>5410</v>
      </c>
      <c r="D5655" s="561" t="s">
        <v>5411</v>
      </c>
      <c r="E5655" s="562" t="s">
        <v>22</v>
      </c>
      <c r="F5655" s="561" t="s">
        <v>22</v>
      </c>
      <c r="G5655" s="561" t="s">
        <v>33615</v>
      </c>
      <c r="H5655" s="561" t="s">
        <v>5426</v>
      </c>
      <c r="I5655" s="561" t="s">
        <v>25535</v>
      </c>
      <c r="J5655" s="561" t="s">
        <v>7063</v>
      </c>
      <c r="K5655" s="562" t="s">
        <v>5883</v>
      </c>
      <c r="L5655" s="561" t="s">
        <v>25</v>
      </c>
    </row>
    <row r="5656" spans="1:12" x14ac:dyDescent="0.25">
      <c r="A5656" s="561" t="s">
        <v>5401</v>
      </c>
      <c r="B5656" s="561" t="s">
        <v>5402</v>
      </c>
      <c r="C5656" s="561" t="s">
        <v>5410</v>
      </c>
      <c r="D5656" s="561" t="s">
        <v>5411</v>
      </c>
      <c r="E5656" s="562" t="s">
        <v>22</v>
      </c>
      <c r="F5656" s="561" t="s">
        <v>22</v>
      </c>
      <c r="G5656" s="561" t="s">
        <v>33616</v>
      </c>
      <c r="H5656" s="561" t="s">
        <v>5427</v>
      </c>
      <c r="I5656" s="561" t="s">
        <v>25535</v>
      </c>
      <c r="J5656" s="561" t="s">
        <v>7063</v>
      </c>
      <c r="K5656" s="562" t="s">
        <v>33617</v>
      </c>
      <c r="L5656" s="561" t="s">
        <v>25</v>
      </c>
    </row>
    <row r="5657" spans="1:12" x14ac:dyDescent="0.25">
      <c r="A5657" s="561" t="s">
        <v>5401</v>
      </c>
      <c r="B5657" s="561" t="s">
        <v>5402</v>
      </c>
      <c r="C5657" s="561" t="s">
        <v>5410</v>
      </c>
      <c r="D5657" s="561" t="s">
        <v>5411</v>
      </c>
      <c r="E5657" s="562" t="s">
        <v>22</v>
      </c>
      <c r="F5657" s="561" t="s">
        <v>22</v>
      </c>
      <c r="G5657" s="561" t="s">
        <v>33618</v>
      </c>
      <c r="H5657" s="561" t="s">
        <v>5428</v>
      </c>
      <c r="I5657" s="561" t="s">
        <v>25535</v>
      </c>
      <c r="J5657" s="561" t="s">
        <v>7063</v>
      </c>
      <c r="K5657" s="562" t="s">
        <v>33619</v>
      </c>
      <c r="L5657" s="561" t="s">
        <v>25</v>
      </c>
    </row>
    <row r="5658" spans="1:12" x14ac:dyDescent="0.25">
      <c r="A5658" s="561" t="s">
        <v>5401</v>
      </c>
      <c r="B5658" s="561" t="s">
        <v>5402</v>
      </c>
      <c r="C5658" s="561" t="s">
        <v>5410</v>
      </c>
      <c r="D5658" s="561" t="s">
        <v>5411</v>
      </c>
      <c r="E5658" s="562" t="s">
        <v>22</v>
      </c>
      <c r="F5658" s="561" t="s">
        <v>22</v>
      </c>
      <c r="G5658" s="561" t="s">
        <v>33620</v>
      </c>
      <c r="H5658" s="561" t="s">
        <v>5429</v>
      </c>
      <c r="I5658" s="561" t="s">
        <v>25535</v>
      </c>
      <c r="J5658" s="561" t="s">
        <v>7063</v>
      </c>
      <c r="K5658" s="562" t="s">
        <v>33621</v>
      </c>
      <c r="L5658" s="561" t="s">
        <v>25</v>
      </c>
    </row>
    <row r="5659" spans="1:12" x14ac:dyDescent="0.25">
      <c r="A5659" s="561" t="s">
        <v>5401</v>
      </c>
      <c r="B5659" s="561" t="s">
        <v>5402</v>
      </c>
      <c r="C5659" s="561" t="s">
        <v>5410</v>
      </c>
      <c r="D5659" s="561" t="s">
        <v>5411</v>
      </c>
      <c r="E5659" s="562" t="s">
        <v>22</v>
      </c>
      <c r="F5659" s="561" t="s">
        <v>22</v>
      </c>
      <c r="G5659" s="561" t="s">
        <v>33622</v>
      </c>
      <c r="H5659" s="561" t="s">
        <v>5430</v>
      </c>
      <c r="I5659" s="561" t="s">
        <v>25535</v>
      </c>
      <c r="J5659" s="561" t="s">
        <v>7063</v>
      </c>
      <c r="K5659" s="562" t="s">
        <v>33623</v>
      </c>
      <c r="L5659" s="561" t="s">
        <v>25</v>
      </c>
    </row>
    <row r="5660" spans="1:12" x14ac:dyDescent="0.25">
      <c r="A5660" s="561" t="s">
        <v>5401</v>
      </c>
      <c r="B5660" s="561" t="s">
        <v>5402</v>
      </c>
      <c r="C5660" s="561" t="s">
        <v>5410</v>
      </c>
      <c r="D5660" s="561" t="s">
        <v>5411</v>
      </c>
      <c r="E5660" s="562" t="s">
        <v>22</v>
      </c>
      <c r="F5660" s="561" t="s">
        <v>22</v>
      </c>
      <c r="G5660" s="561" t="s">
        <v>33624</v>
      </c>
      <c r="H5660" s="561" t="s">
        <v>5431</v>
      </c>
      <c r="I5660" s="561" t="s">
        <v>25535</v>
      </c>
      <c r="J5660" s="561" t="s">
        <v>7063</v>
      </c>
      <c r="K5660" s="562" t="s">
        <v>33625</v>
      </c>
      <c r="L5660" s="561" t="s">
        <v>25</v>
      </c>
    </row>
    <row r="5661" spans="1:12" x14ac:dyDescent="0.25">
      <c r="A5661" s="561" t="s">
        <v>5401</v>
      </c>
      <c r="B5661" s="561" t="s">
        <v>5402</v>
      </c>
      <c r="C5661" s="561" t="s">
        <v>5410</v>
      </c>
      <c r="D5661" s="561" t="s">
        <v>5411</v>
      </c>
      <c r="E5661" s="562" t="s">
        <v>22</v>
      </c>
      <c r="F5661" s="561" t="s">
        <v>22</v>
      </c>
      <c r="G5661" s="561" t="s">
        <v>33626</v>
      </c>
      <c r="H5661" s="561" t="s">
        <v>5432</v>
      </c>
      <c r="I5661" s="561" t="s">
        <v>25535</v>
      </c>
      <c r="J5661" s="561" t="s">
        <v>7063</v>
      </c>
      <c r="K5661" s="562" t="s">
        <v>33627</v>
      </c>
      <c r="L5661" s="561" t="s">
        <v>25</v>
      </c>
    </row>
    <row r="5662" spans="1:12" x14ac:dyDescent="0.25">
      <c r="A5662" s="561" t="s">
        <v>5401</v>
      </c>
      <c r="B5662" s="561" t="s">
        <v>5402</v>
      </c>
      <c r="C5662" s="561" t="s">
        <v>5410</v>
      </c>
      <c r="D5662" s="561" t="s">
        <v>5411</v>
      </c>
      <c r="E5662" s="562" t="s">
        <v>22</v>
      </c>
      <c r="F5662" s="561" t="s">
        <v>22</v>
      </c>
      <c r="G5662" s="561" t="s">
        <v>33628</v>
      </c>
      <c r="H5662" s="561" t="s">
        <v>5433</v>
      </c>
      <c r="I5662" s="561" t="s">
        <v>25535</v>
      </c>
      <c r="J5662" s="561" t="s">
        <v>7063</v>
      </c>
      <c r="K5662" s="562" t="s">
        <v>33629</v>
      </c>
      <c r="L5662" s="561" t="s">
        <v>25</v>
      </c>
    </row>
    <row r="5663" spans="1:12" x14ac:dyDescent="0.25">
      <c r="A5663" s="561" t="s">
        <v>5401</v>
      </c>
      <c r="B5663" s="561" t="s">
        <v>5402</v>
      </c>
      <c r="C5663" s="561" t="s">
        <v>5410</v>
      </c>
      <c r="D5663" s="561" t="s">
        <v>5411</v>
      </c>
      <c r="E5663" s="562" t="s">
        <v>22</v>
      </c>
      <c r="F5663" s="561" t="s">
        <v>22</v>
      </c>
      <c r="G5663" s="561" t="s">
        <v>33630</v>
      </c>
      <c r="H5663" s="561" t="s">
        <v>5434</v>
      </c>
      <c r="I5663" s="561" t="s">
        <v>25535</v>
      </c>
      <c r="J5663" s="561" t="s">
        <v>7063</v>
      </c>
      <c r="K5663" s="562" t="s">
        <v>33631</v>
      </c>
      <c r="L5663" s="561" t="s">
        <v>25</v>
      </c>
    </row>
    <row r="5664" spans="1:12" x14ac:dyDescent="0.25">
      <c r="A5664" s="561" t="s">
        <v>5401</v>
      </c>
      <c r="B5664" s="561" t="s">
        <v>5402</v>
      </c>
      <c r="C5664" s="561" t="s">
        <v>5410</v>
      </c>
      <c r="D5664" s="561" t="s">
        <v>5411</v>
      </c>
      <c r="E5664" s="562" t="s">
        <v>22</v>
      </c>
      <c r="F5664" s="561" t="s">
        <v>22</v>
      </c>
      <c r="G5664" s="561">
        <v>100574</v>
      </c>
      <c r="H5664" s="561" t="s">
        <v>5435</v>
      </c>
      <c r="I5664" s="561" t="s">
        <v>25535</v>
      </c>
      <c r="J5664" s="561" t="s">
        <v>7063</v>
      </c>
      <c r="K5664" s="562" t="s">
        <v>7140</v>
      </c>
      <c r="L5664" s="561" t="s">
        <v>25</v>
      </c>
    </row>
    <row r="5665" spans="1:12" x14ac:dyDescent="0.25">
      <c r="A5665" s="561" t="s">
        <v>5401</v>
      </c>
      <c r="B5665" s="561" t="s">
        <v>5402</v>
      </c>
      <c r="C5665" s="561" t="s">
        <v>5410</v>
      </c>
      <c r="D5665" s="561" t="s">
        <v>5411</v>
      </c>
      <c r="E5665" s="562" t="s">
        <v>22</v>
      </c>
      <c r="F5665" s="561" t="s">
        <v>22</v>
      </c>
      <c r="G5665" s="561" t="s">
        <v>33632</v>
      </c>
      <c r="H5665" s="561" t="s">
        <v>5436</v>
      </c>
      <c r="I5665" s="561" t="s">
        <v>23868</v>
      </c>
      <c r="J5665" s="561" t="s">
        <v>24</v>
      </c>
      <c r="K5665" s="562" t="s">
        <v>1422</v>
      </c>
      <c r="L5665" s="561" t="s">
        <v>25</v>
      </c>
    </row>
    <row r="5666" spans="1:12" x14ac:dyDescent="0.25">
      <c r="A5666" s="561" t="s">
        <v>5401</v>
      </c>
      <c r="B5666" s="561" t="s">
        <v>5402</v>
      </c>
      <c r="C5666" s="561" t="s">
        <v>5410</v>
      </c>
      <c r="D5666" s="561" t="s">
        <v>5411</v>
      </c>
      <c r="E5666" s="562" t="s">
        <v>22</v>
      </c>
      <c r="F5666" s="561" t="s">
        <v>22</v>
      </c>
      <c r="G5666" s="561" t="s">
        <v>33633</v>
      </c>
      <c r="H5666" s="561" t="s">
        <v>5437</v>
      </c>
      <c r="I5666" s="561" t="s">
        <v>25535</v>
      </c>
      <c r="J5666" s="561" t="s">
        <v>7063</v>
      </c>
      <c r="K5666" s="562" t="s">
        <v>7710</v>
      </c>
      <c r="L5666" s="561" t="s">
        <v>25</v>
      </c>
    </row>
    <row r="5667" spans="1:12" x14ac:dyDescent="0.25">
      <c r="A5667" s="561" t="s">
        <v>5401</v>
      </c>
      <c r="B5667" s="561" t="s">
        <v>5402</v>
      </c>
      <c r="C5667" s="561" t="s">
        <v>5410</v>
      </c>
      <c r="D5667" s="561" t="s">
        <v>5411</v>
      </c>
      <c r="E5667" s="562" t="s">
        <v>22</v>
      </c>
      <c r="F5667" s="561" t="s">
        <v>22</v>
      </c>
      <c r="G5667" s="561" t="s">
        <v>33634</v>
      </c>
      <c r="H5667" s="561" t="s">
        <v>5439</v>
      </c>
      <c r="I5667" s="561" t="s">
        <v>25535</v>
      </c>
      <c r="J5667" s="561" t="s">
        <v>7063</v>
      </c>
      <c r="K5667" s="562" t="s">
        <v>30611</v>
      </c>
      <c r="L5667" s="561" t="s">
        <v>25</v>
      </c>
    </row>
    <row r="5668" spans="1:12" x14ac:dyDescent="0.25">
      <c r="A5668" s="561" t="s">
        <v>5401</v>
      </c>
      <c r="B5668" s="561" t="s">
        <v>5402</v>
      </c>
      <c r="C5668" s="561" t="s">
        <v>5440</v>
      </c>
      <c r="D5668" s="561" t="s">
        <v>5441</v>
      </c>
      <c r="E5668" s="562" t="s">
        <v>22</v>
      </c>
      <c r="F5668" s="561" t="s">
        <v>22</v>
      </c>
      <c r="G5668" s="561" t="s">
        <v>33635</v>
      </c>
      <c r="H5668" s="561" t="s">
        <v>5442</v>
      </c>
      <c r="I5668" s="561" t="s">
        <v>23868</v>
      </c>
      <c r="J5668" s="561" t="s">
        <v>7063</v>
      </c>
      <c r="K5668" s="562" t="s">
        <v>23282</v>
      </c>
      <c r="L5668" s="561" t="s">
        <v>25</v>
      </c>
    </row>
    <row r="5669" spans="1:12" x14ac:dyDescent="0.25">
      <c r="A5669" s="561" t="s">
        <v>5401</v>
      </c>
      <c r="B5669" s="561" t="s">
        <v>5402</v>
      </c>
      <c r="C5669" s="561" t="s">
        <v>5440</v>
      </c>
      <c r="D5669" s="561" t="s">
        <v>5441</v>
      </c>
      <c r="E5669" s="562" t="s">
        <v>22</v>
      </c>
      <c r="F5669" s="561" t="s">
        <v>22</v>
      </c>
      <c r="G5669" s="561" t="s">
        <v>33636</v>
      </c>
      <c r="H5669" s="561" t="s">
        <v>5443</v>
      </c>
      <c r="I5669" s="561" t="s">
        <v>23868</v>
      </c>
      <c r="J5669" s="561" t="s">
        <v>7063</v>
      </c>
      <c r="K5669" s="562" t="s">
        <v>33637</v>
      </c>
      <c r="L5669" s="561" t="s">
        <v>25</v>
      </c>
    </row>
    <row r="5670" spans="1:12" x14ac:dyDescent="0.25">
      <c r="A5670" s="561" t="s">
        <v>5401</v>
      </c>
      <c r="B5670" s="561" t="s">
        <v>5402</v>
      </c>
      <c r="C5670" s="561" t="s">
        <v>5440</v>
      </c>
      <c r="D5670" s="561" t="s">
        <v>5441</v>
      </c>
      <c r="E5670" s="562" t="s">
        <v>22</v>
      </c>
      <c r="F5670" s="561" t="s">
        <v>22</v>
      </c>
      <c r="G5670" s="561" t="s">
        <v>33638</v>
      </c>
      <c r="H5670" s="561" t="s">
        <v>5444</v>
      </c>
      <c r="I5670" s="561" t="s">
        <v>23868</v>
      </c>
      <c r="J5670" s="561" t="s">
        <v>7063</v>
      </c>
      <c r="K5670" s="562" t="s">
        <v>8492</v>
      </c>
      <c r="L5670" s="561" t="s">
        <v>25</v>
      </c>
    </row>
    <row r="5671" spans="1:12" x14ac:dyDescent="0.25">
      <c r="A5671" s="561" t="s">
        <v>5401</v>
      </c>
      <c r="B5671" s="561" t="s">
        <v>5402</v>
      </c>
      <c r="C5671" s="561" t="s">
        <v>5440</v>
      </c>
      <c r="D5671" s="561" t="s">
        <v>5441</v>
      </c>
      <c r="E5671" s="562" t="s">
        <v>22</v>
      </c>
      <c r="F5671" s="561" t="s">
        <v>22</v>
      </c>
      <c r="G5671" s="561" t="s">
        <v>33639</v>
      </c>
      <c r="H5671" s="561" t="s">
        <v>5445</v>
      </c>
      <c r="I5671" s="561" t="s">
        <v>23868</v>
      </c>
      <c r="J5671" s="561" t="s">
        <v>7063</v>
      </c>
      <c r="K5671" s="562" t="s">
        <v>28924</v>
      </c>
      <c r="L5671" s="561" t="s">
        <v>25</v>
      </c>
    </row>
    <row r="5672" spans="1:12" x14ac:dyDescent="0.25">
      <c r="A5672" s="561" t="s">
        <v>5401</v>
      </c>
      <c r="B5672" s="561" t="s">
        <v>5402</v>
      </c>
      <c r="C5672" s="561" t="s">
        <v>5440</v>
      </c>
      <c r="D5672" s="561" t="s">
        <v>5441</v>
      </c>
      <c r="E5672" s="562" t="s">
        <v>22</v>
      </c>
      <c r="F5672" s="561" t="s">
        <v>22</v>
      </c>
      <c r="G5672" s="561" t="s">
        <v>33640</v>
      </c>
      <c r="H5672" s="561" t="s">
        <v>5446</v>
      </c>
      <c r="I5672" s="561" t="s">
        <v>23868</v>
      </c>
      <c r="J5672" s="561" t="s">
        <v>7063</v>
      </c>
      <c r="K5672" s="562" t="s">
        <v>33641</v>
      </c>
      <c r="L5672" s="561" t="s">
        <v>25</v>
      </c>
    </row>
    <row r="5673" spans="1:12" x14ac:dyDescent="0.25">
      <c r="A5673" s="561" t="s">
        <v>5401</v>
      </c>
      <c r="B5673" s="561" t="s">
        <v>5402</v>
      </c>
      <c r="C5673" s="561" t="s">
        <v>5440</v>
      </c>
      <c r="D5673" s="561" t="s">
        <v>5441</v>
      </c>
      <c r="E5673" s="562" t="s">
        <v>22</v>
      </c>
      <c r="F5673" s="561" t="s">
        <v>22</v>
      </c>
      <c r="G5673" s="561" t="s">
        <v>33642</v>
      </c>
      <c r="H5673" s="561" t="s">
        <v>5447</v>
      </c>
      <c r="I5673" s="561" t="s">
        <v>23868</v>
      </c>
      <c r="J5673" s="561" t="s">
        <v>7063</v>
      </c>
      <c r="K5673" s="562" t="s">
        <v>8587</v>
      </c>
      <c r="L5673" s="561" t="s">
        <v>25</v>
      </c>
    </row>
    <row r="5674" spans="1:12" x14ac:dyDescent="0.25">
      <c r="A5674" s="561" t="s">
        <v>5401</v>
      </c>
      <c r="B5674" s="561" t="s">
        <v>5402</v>
      </c>
      <c r="C5674" s="561" t="s">
        <v>5440</v>
      </c>
      <c r="D5674" s="561" t="s">
        <v>5441</v>
      </c>
      <c r="E5674" s="562" t="s">
        <v>22</v>
      </c>
      <c r="F5674" s="561" t="s">
        <v>22</v>
      </c>
      <c r="G5674" s="561" t="s">
        <v>33643</v>
      </c>
      <c r="H5674" s="561" t="s">
        <v>5448</v>
      </c>
      <c r="I5674" s="561" t="s">
        <v>23868</v>
      </c>
      <c r="J5674" s="561" t="s">
        <v>7063</v>
      </c>
      <c r="K5674" s="562" t="s">
        <v>29754</v>
      </c>
      <c r="L5674" s="561" t="s">
        <v>25</v>
      </c>
    </row>
    <row r="5675" spans="1:12" x14ac:dyDescent="0.25">
      <c r="A5675" s="561" t="s">
        <v>5401</v>
      </c>
      <c r="B5675" s="561" t="s">
        <v>5402</v>
      </c>
      <c r="C5675" s="561" t="s">
        <v>5440</v>
      </c>
      <c r="D5675" s="561" t="s">
        <v>5441</v>
      </c>
      <c r="E5675" s="562" t="s">
        <v>22</v>
      </c>
      <c r="F5675" s="561" t="s">
        <v>22</v>
      </c>
      <c r="G5675" s="561" t="s">
        <v>33644</v>
      </c>
      <c r="H5675" s="561" t="s">
        <v>5449</v>
      </c>
      <c r="I5675" s="561" t="s">
        <v>23868</v>
      </c>
      <c r="J5675" s="561" t="s">
        <v>7063</v>
      </c>
      <c r="K5675" s="562" t="s">
        <v>33645</v>
      </c>
      <c r="L5675" s="561" t="s">
        <v>25</v>
      </c>
    </row>
    <row r="5676" spans="1:12" x14ac:dyDescent="0.25">
      <c r="A5676" s="561" t="s">
        <v>5401</v>
      </c>
      <c r="B5676" s="561" t="s">
        <v>5402</v>
      </c>
      <c r="C5676" s="561" t="s">
        <v>5440</v>
      </c>
      <c r="D5676" s="561" t="s">
        <v>5441</v>
      </c>
      <c r="E5676" s="562" t="s">
        <v>22</v>
      </c>
      <c r="F5676" s="561" t="s">
        <v>22</v>
      </c>
      <c r="G5676" s="561" t="s">
        <v>33646</v>
      </c>
      <c r="H5676" s="561" t="s">
        <v>5450</v>
      </c>
      <c r="I5676" s="561" t="s">
        <v>23868</v>
      </c>
      <c r="J5676" s="561" t="s">
        <v>7063</v>
      </c>
      <c r="K5676" s="562" t="s">
        <v>33647</v>
      </c>
      <c r="L5676" s="561" t="s">
        <v>25</v>
      </c>
    </row>
    <row r="5677" spans="1:12" x14ac:dyDescent="0.25">
      <c r="A5677" s="561" t="s">
        <v>5401</v>
      </c>
      <c r="B5677" s="561" t="s">
        <v>5402</v>
      </c>
      <c r="C5677" s="561" t="s">
        <v>5440</v>
      </c>
      <c r="D5677" s="561" t="s">
        <v>5441</v>
      </c>
      <c r="E5677" s="562" t="s">
        <v>22</v>
      </c>
      <c r="F5677" s="561" t="s">
        <v>22</v>
      </c>
      <c r="G5677" s="561" t="s">
        <v>33648</v>
      </c>
      <c r="H5677" s="561" t="s">
        <v>5451</v>
      </c>
      <c r="I5677" s="561" t="s">
        <v>23868</v>
      </c>
      <c r="J5677" s="561" t="s">
        <v>7063</v>
      </c>
      <c r="K5677" s="562" t="s">
        <v>24111</v>
      </c>
      <c r="L5677" s="561" t="s">
        <v>25</v>
      </c>
    </row>
    <row r="5678" spans="1:12" x14ac:dyDescent="0.25">
      <c r="A5678" s="561" t="s">
        <v>5401</v>
      </c>
      <c r="B5678" s="561" t="s">
        <v>5402</v>
      </c>
      <c r="C5678" s="561" t="s">
        <v>5440</v>
      </c>
      <c r="D5678" s="561" t="s">
        <v>5441</v>
      </c>
      <c r="E5678" s="562" t="s">
        <v>22</v>
      </c>
      <c r="F5678" s="561" t="s">
        <v>22</v>
      </c>
      <c r="G5678" s="561" t="s">
        <v>33649</v>
      </c>
      <c r="H5678" s="561" t="s">
        <v>5453</v>
      </c>
      <c r="I5678" s="561" t="s">
        <v>23868</v>
      </c>
      <c r="J5678" s="561" t="s">
        <v>7063</v>
      </c>
      <c r="K5678" s="562" t="s">
        <v>7106</v>
      </c>
      <c r="L5678" s="561" t="s">
        <v>25</v>
      </c>
    </row>
    <row r="5679" spans="1:12" x14ac:dyDescent="0.25">
      <c r="A5679" s="561" t="s">
        <v>5401</v>
      </c>
      <c r="B5679" s="561" t="s">
        <v>5402</v>
      </c>
      <c r="C5679" s="561" t="s">
        <v>5440</v>
      </c>
      <c r="D5679" s="561" t="s">
        <v>5441</v>
      </c>
      <c r="E5679" s="562" t="s">
        <v>22</v>
      </c>
      <c r="F5679" s="561" t="s">
        <v>22</v>
      </c>
      <c r="G5679" s="561" t="s">
        <v>33650</v>
      </c>
      <c r="H5679" s="561" t="s">
        <v>5454</v>
      </c>
      <c r="I5679" s="561" t="s">
        <v>23868</v>
      </c>
      <c r="J5679" s="561" t="s">
        <v>7063</v>
      </c>
      <c r="K5679" s="562" t="s">
        <v>2826</v>
      </c>
      <c r="L5679" s="561" t="s">
        <v>25</v>
      </c>
    </row>
    <row r="5680" spans="1:12" x14ac:dyDescent="0.25">
      <c r="A5680" s="561" t="s">
        <v>5401</v>
      </c>
      <c r="B5680" s="561" t="s">
        <v>5402</v>
      </c>
      <c r="C5680" s="561" t="s">
        <v>5440</v>
      </c>
      <c r="D5680" s="561" t="s">
        <v>5441</v>
      </c>
      <c r="E5680" s="562" t="s">
        <v>22</v>
      </c>
      <c r="F5680" s="561" t="s">
        <v>22</v>
      </c>
      <c r="G5680" s="561" t="s">
        <v>33651</v>
      </c>
      <c r="H5680" s="561" t="s">
        <v>5455</v>
      </c>
      <c r="I5680" s="561" t="s">
        <v>23868</v>
      </c>
      <c r="J5680" s="561" t="s">
        <v>7063</v>
      </c>
      <c r="K5680" s="562" t="s">
        <v>8407</v>
      </c>
      <c r="L5680" s="561" t="s">
        <v>25</v>
      </c>
    </row>
    <row r="5681" spans="1:12" x14ac:dyDescent="0.25">
      <c r="A5681" s="561" t="s">
        <v>5401</v>
      </c>
      <c r="B5681" s="561" t="s">
        <v>5402</v>
      </c>
      <c r="C5681" s="561" t="s">
        <v>5440</v>
      </c>
      <c r="D5681" s="561" t="s">
        <v>5441</v>
      </c>
      <c r="E5681" s="562" t="s">
        <v>22</v>
      </c>
      <c r="F5681" s="561" t="s">
        <v>22</v>
      </c>
      <c r="G5681" s="561" t="s">
        <v>33652</v>
      </c>
      <c r="H5681" s="561" t="s">
        <v>5456</v>
      </c>
      <c r="I5681" s="561" t="s">
        <v>23868</v>
      </c>
      <c r="J5681" s="561" t="s">
        <v>7063</v>
      </c>
      <c r="K5681" s="562" t="s">
        <v>7294</v>
      </c>
      <c r="L5681" s="561" t="s">
        <v>25</v>
      </c>
    </row>
    <row r="5682" spans="1:12" x14ac:dyDescent="0.25">
      <c r="A5682" s="561" t="s">
        <v>5401</v>
      </c>
      <c r="B5682" s="561" t="s">
        <v>5402</v>
      </c>
      <c r="C5682" s="561" t="s">
        <v>5440</v>
      </c>
      <c r="D5682" s="561" t="s">
        <v>5441</v>
      </c>
      <c r="E5682" s="562" t="s">
        <v>22</v>
      </c>
      <c r="F5682" s="561" t="s">
        <v>22</v>
      </c>
      <c r="G5682" s="561" t="s">
        <v>33653</v>
      </c>
      <c r="H5682" s="561" t="s">
        <v>5457</v>
      </c>
      <c r="I5682" s="561" t="s">
        <v>23868</v>
      </c>
      <c r="J5682" s="561" t="s">
        <v>7063</v>
      </c>
      <c r="K5682" s="562" t="s">
        <v>33654</v>
      </c>
      <c r="L5682" s="561" t="s">
        <v>25</v>
      </c>
    </row>
    <row r="5683" spans="1:12" x14ac:dyDescent="0.25">
      <c r="A5683" s="561" t="s">
        <v>5401</v>
      </c>
      <c r="B5683" s="561" t="s">
        <v>5402</v>
      </c>
      <c r="C5683" s="561" t="s">
        <v>5440</v>
      </c>
      <c r="D5683" s="561" t="s">
        <v>5441</v>
      </c>
      <c r="E5683" s="562" t="s">
        <v>22</v>
      </c>
      <c r="F5683" s="561" t="s">
        <v>22</v>
      </c>
      <c r="G5683" s="561" t="s">
        <v>33655</v>
      </c>
      <c r="H5683" s="561" t="s">
        <v>5458</v>
      </c>
      <c r="I5683" s="561" t="s">
        <v>23868</v>
      </c>
      <c r="J5683" s="561" t="s">
        <v>7063</v>
      </c>
      <c r="K5683" s="562" t="s">
        <v>33656</v>
      </c>
      <c r="L5683" s="561" t="s">
        <v>25</v>
      </c>
    </row>
    <row r="5684" spans="1:12" x14ac:dyDescent="0.25">
      <c r="A5684" s="561" t="s">
        <v>5401</v>
      </c>
      <c r="B5684" s="561" t="s">
        <v>5402</v>
      </c>
      <c r="C5684" s="561" t="s">
        <v>5440</v>
      </c>
      <c r="D5684" s="561" t="s">
        <v>5441</v>
      </c>
      <c r="E5684" s="562" t="s">
        <v>22</v>
      </c>
      <c r="F5684" s="561" t="s">
        <v>22</v>
      </c>
      <c r="G5684" s="561" t="s">
        <v>33657</v>
      </c>
      <c r="H5684" s="561" t="s">
        <v>5459</v>
      </c>
      <c r="I5684" s="561" t="s">
        <v>23868</v>
      </c>
      <c r="J5684" s="561" t="s">
        <v>7063</v>
      </c>
      <c r="K5684" s="562" t="s">
        <v>33658</v>
      </c>
      <c r="L5684" s="561" t="s">
        <v>25</v>
      </c>
    </row>
    <row r="5685" spans="1:12" x14ac:dyDescent="0.25">
      <c r="A5685" s="561" t="s">
        <v>5401</v>
      </c>
      <c r="B5685" s="561" t="s">
        <v>5402</v>
      </c>
      <c r="C5685" s="561" t="s">
        <v>5440</v>
      </c>
      <c r="D5685" s="561" t="s">
        <v>5441</v>
      </c>
      <c r="E5685" s="562" t="s">
        <v>22</v>
      </c>
      <c r="F5685" s="561" t="s">
        <v>22</v>
      </c>
      <c r="G5685" s="561" t="s">
        <v>33659</v>
      </c>
      <c r="H5685" s="561" t="s">
        <v>5460</v>
      </c>
      <c r="I5685" s="561" t="s">
        <v>23868</v>
      </c>
      <c r="J5685" s="561" t="s">
        <v>7063</v>
      </c>
      <c r="K5685" s="562" t="s">
        <v>8548</v>
      </c>
      <c r="L5685" s="561" t="s">
        <v>25</v>
      </c>
    </row>
    <row r="5686" spans="1:12" x14ac:dyDescent="0.25">
      <c r="A5686" s="561" t="s">
        <v>5401</v>
      </c>
      <c r="B5686" s="561" t="s">
        <v>5402</v>
      </c>
      <c r="C5686" s="561" t="s">
        <v>5440</v>
      </c>
      <c r="D5686" s="561" t="s">
        <v>5441</v>
      </c>
      <c r="E5686" s="562" t="s">
        <v>22</v>
      </c>
      <c r="F5686" s="561" t="s">
        <v>22</v>
      </c>
      <c r="G5686" s="561" t="s">
        <v>33660</v>
      </c>
      <c r="H5686" s="561" t="s">
        <v>5462</v>
      </c>
      <c r="I5686" s="561" t="s">
        <v>23868</v>
      </c>
      <c r="J5686" s="561" t="s">
        <v>7063</v>
      </c>
      <c r="K5686" s="562" t="s">
        <v>8461</v>
      </c>
      <c r="L5686" s="561" t="s">
        <v>25</v>
      </c>
    </row>
    <row r="5687" spans="1:12" x14ac:dyDescent="0.25">
      <c r="A5687" s="561" t="s">
        <v>5401</v>
      </c>
      <c r="B5687" s="561" t="s">
        <v>5402</v>
      </c>
      <c r="C5687" s="561" t="s">
        <v>5440</v>
      </c>
      <c r="D5687" s="561" t="s">
        <v>5441</v>
      </c>
      <c r="E5687" s="562" t="s">
        <v>22</v>
      </c>
      <c r="F5687" s="561" t="s">
        <v>22</v>
      </c>
      <c r="G5687" s="561" t="s">
        <v>33661</v>
      </c>
      <c r="H5687" s="561" t="s">
        <v>5463</v>
      </c>
      <c r="I5687" s="561" t="s">
        <v>23868</v>
      </c>
      <c r="J5687" s="561" t="s">
        <v>7063</v>
      </c>
      <c r="K5687" s="562" t="s">
        <v>8377</v>
      </c>
      <c r="L5687" s="561" t="s">
        <v>25</v>
      </c>
    </row>
    <row r="5688" spans="1:12" x14ac:dyDescent="0.25">
      <c r="A5688" s="561" t="s">
        <v>5401</v>
      </c>
      <c r="B5688" s="561" t="s">
        <v>5402</v>
      </c>
      <c r="C5688" s="561" t="s">
        <v>5440</v>
      </c>
      <c r="D5688" s="561" t="s">
        <v>5441</v>
      </c>
      <c r="E5688" s="562" t="s">
        <v>22</v>
      </c>
      <c r="F5688" s="561" t="s">
        <v>22</v>
      </c>
      <c r="G5688" s="561" t="s">
        <v>33662</v>
      </c>
      <c r="H5688" s="561" t="s">
        <v>5464</v>
      </c>
      <c r="I5688" s="561" t="s">
        <v>23868</v>
      </c>
      <c r="J5688" s="561" t="s">
        <v>7063</v>
      </c>
      <c r="K5688" s="562" t="s">
        <v>33663</v>
      </c>
      <c r="L5688" s="561" t="s">
        <v>25</v>
      </c>
    </row>
    <row r="5689" spans="1:12" x14ac:dyDescent="0.25">
      <c r="A5689" s="561" t="s">
        <v>5401</v>
      </c>
      <c r="B5689" s="561" t="s">
        <v>5402</v>
      </c>
      <c r="C5689" s="561" t="s">
        <v>5440</v>
      </c>
      <c r="D5689" s="561" t="s">
        <v>5441</v>
      </c>
      <c r="E5689" s="562" t="s">
        <v>22</v>
      </c>
      <c r="F5689" s="561" t="s">
        <v>22</v>
      </c>
      <c r="G5689" s="561" t="s">
        <v>33664</v>
      </c>
      <c r="H5689" s="561" t="s">
        <v>33665</v>
      </c>
      <c r="I5689" s="561" t="s">
        <v>23868</v>
      </c>
      <c r="J5689" s="561" t="s">
        <v>7063</v>
      </c>
      <c r="K5689" s="562" t="s">
        <v>33666</v>
      </c>
      <c r="L5689" s="561" t="s">
        <v>25</v>
      </c>
    </row>
    <row r="5690" spans="1:12" x14ac:dyDescent="0.25">
      <c r="A5690" s="561" t="s">
        <v>5401</v>
      </c>
      <c r="B5690" s="561" t="s">
        <v>5402</v>
      </c>
      <c r="C5690" s="561" t="s">
        <v>5440</v>
      </c>
      <c r="D5690" s="561" t="s">
        <v>5441</v>
      </c>
      <c r="E5690" s="562" t="s">
        <v>22</v>
      </c>
      <c r="F5690" s="561" t="s">
        <v>22</v>
      </c>
      <c r="G5690" s="561" t="s">
        <v>33667</v>
      </c>
      <c r="H5690" s="561" t="s">
        <v>33668</v>
      </c>
      <c r="I5690" s="561" t="s">
        <v>23868</v>
      </c>
      <c r="J5690" s="561" t="s">
        <v>7063</v>
      </c>
      <c r="K5690" s="562" t="s">
        <v>32127</v>
      </c>
      <c r="L5690" s="561" t="s">
        <v>25</v>
      </c>
    </row>
    <row r="5691" spans="1:12" x14ac:dyDescent="0.25">
      <c r="A5691" s="561" t="s">
        <v>5401</v>
      </c>
      <c r="B5691" s="561" t="s">
        <v>5402</v>
      </c>
      <c r="C5691" s="561" t="s">
        <v>5440</v>
      </c>
      <c r="D5691" s="561" t="s">
        <v>5441</v>
      </c>
      <c r="E5691" s="562" t="s">
        <v>22</v>
      </c>
      <c r="F5691" s="561" t="s">
        <v>22</v>
      </c>
      <c r="G5691" s="561" t="s">
        <v>33669</v>
      </c>
      <c r="H5691" s="561" t="s">
        <v>33670</v>
      </c>
      <c r="I5691" s="561" t="s">
        <v>23868</v>
      </c>
      <c r="J5691" s="561" t="s">
        <v>7063</v>
      </c>
      <c r="K5691" s="562" t="s">
        <v>33671</v>
      </c>
      <c r="L5691" s="561" t="s">
        <v>25</v>
      </c>
    </row>
    <row r="5692" spans="1:12" x14ac:dyDescent="0.25">
      <c r="A5692" s="561" t="s">
        <v>5401</v>
      </c>
      <c r="B5692" s="561" t="s">
        <v>5402</v>
      </c>
      <c r="C5692" s="561" t="s">
        <v>5440</v>
      </c>
      <c r="D5692" s="561" t="s">
        <v>5441</v>
      </c>
      <c r="E5692" s="562" t="s">
        <v>22</v>
      </c>
      <c r="F5692" s="561" t="s">
        <v>22</v>
      </c>
      <c r="G5692" s="561" t="s">
        <v>33672</v>
      </c>
      <c r="H5692" s="561" t="s">
        <v>33673</v>
      </c>
      <c r="I5692" s="561" t="s">
        <v>23868</v>
      </c>
      <c r="J5692" s="561" t="s">
        <v>7063</v>
      </c>
      <c r="K5692" s="562" t="s">
        <v>33674</v>
      </c>
      <c r="L5692" s="561" t="s">
        <v>25</v>
      </c>
    </row>
    <row r="5693" spans="1:12" x14ac:dyDescent="0.25">
      <c r="A5693" s="561" t="s">
        <v>5401</v>
      </c>
      <c r="B5693" s="561" t="s">
        <v>5402</v>
      </c>
      <c r="C5693" s="561" t="s">
        <v>5440</v>
      </c>
      <c r="D5693" s="561" t="s">
        <v>5441</v>
      </c>
      <c r="E5693" s="562" t="s">
        <v>22</v>
      </c>
      <c r="F5693" s="561" t="s">
        <v>22</v>
      </c>
      <c r="G5693" s="561" t="s">
        <v>33675</v>
      </c>
      <c r="H5693" s="561" t="s">
        <v>33676</v>
      </c>
      <c r="I5693" s="561" t="s">
        <v>23868</v>
      </c>
      <c r="J5693" s="561" t="s">
        <v>7063</v>
      </c>
      <c r="K5693" s="562" t="s">
        <v>33677</v>
      </c>
      <c r="L5693" s="561" t="s">
        <v>25</v>
      </c>
    </row>
    <row r="5694" spans="1:12" x14ac:dyDescent="0.25">
      <c r="A5694" s="561" t="s">
        <v>5401</v>
      </c>
      <c r="B5694" s="561" t="s">
        <v>5402</v>
      </c>
      <c r="C5694" s="561" t="s">
        <v>5440</v>
      </c>
      <c r="D5694" s="561" t="s">
        <v>5441</v>
      </c>
      <c r="E5694" s="562" t="s">
        <v>22</v>
      </c>
      <c r="F5694" s="561" t="s">
        <v>22</v>
      </c>
      <c r="G5694" s="561" t="s">
        <v>33678</v>
      </c>
      <c r="H5694" s="561" t="s">
        <v>33679</v>
      </c>
      <c r="I5694" s="561" t="s">
        <v>23868</v>
      </c>
      <c r="J5694" s="561" t="s">
        <v>7063</v>
      </c>
      <c r="K5694" s="562" t="s">
        <v>33680</v>
      </c>
      <c r="L5694" s="561" t="s">
        <v>25</v>
      </c>
    </row>
    <row r="5695" spans="1:12" x14ac:dyDescent="0.25">
      <c r="A5695" s="561" t="s">
        <v>5401</v>
      </c>
      <c r="B5695" s="561" t="s">
        <v>5402</v>
      </c>
      <c r="C5695" s="561" t="s">
        <v>5440</v>
      </c>
      <c r="D5695" s="561" t="s">
        <v>5441</v>
      </c>
      <c r="E5695" s="562" t="s">
        <v>22</v>
      </c>
      <c r="F5695" s="561" t="s">
        <v>22</v>
      </c>
      <c r="G5695" s="561" t="s">
        <v>33681</v>
      </c>
      <c r="H5695" s="561" t="s">
        <v>33682</v>
      </c>
      <c r="I5695" s="561" t="s">
        <v>23868</v>
      </c>
      <c r="J5695" s="561" t="s">
        <v>7063</v>
      </c>
      <c r="K5695" s="562" t="s">
        <v>33683</v>
      </c>
      <c r="L5695" s="561" t="s">
        <v>25</v>
      </c>
    </row>
    <row r="5696" spans="1:12" x14ac:dyDescent="0.25">
      <c r="A5696" s="561" t="s">
        <v>5401</v>
      </c>
      <c r="B5696" s="561" t="s">
        <v>5402</v>
      </c>
      <c r="C5696" s="561" t="s">
        <v>5440</v>
      </c>
      <c r="D5696" s="561" t="s">
        <v>5441</v>
      </c>
      <c r="E5696" s="562" t="s">
        <v>22</v>
      </c>
      <c r="F5696" s="561" t="s">
        <v>22</v>
      </c>
      <c r="G5696" s="561" t="s">
        <v>33684</v>
      </c>
      <c r="H5696" s="561" t="s">
        <v>33685</v>
      </c>
      <c r="I5696" s="561" t="s">
        <v>23868</v>
      </c>
      <c r="J5696" s="561" t="s">
        <v>7063</v>
      </c>
      <c r="K5696" s="562" t="s">
        <v>32342</v>
      </c>
      <c r="L5696" s="561" t="s">
        <v>25</v>
      </c>
    </row>
    <row r="5697" spans="1:12" x14ac:dyDescent="0.25">
      <c r="A5697" s="561" t="s">
        <v>5401</v>
      </c>
      <c r="B5697" s="561" t="s">
        <v>5402</v>
      </c>
      <c r="C5697" s="561" t="s">
        <v>5440</v>
      </c>
      <c r="D5697" s="561" t="s">
        <v>5441</v>
      </c>
      <c r="E5697" s="562" t="s">
        <v>22</v>
      </c>
      <c r="F5697" s="561" t="s">
        <v>22</v>
      </c>
      <c r="G5697" s="561" t="s">
        <v>33686</v>
      </c>
      <c r="H5697" s="561" t="s">
        <v>33687</v>
      </c>
      <c r="I5697" s="561" t="s">
        <v>23868</v>
      </c>
      <c r="J5697" s="561" t="s">
        <v>7063</v>
      </c>
      <c r="K5697" s="562" t="s">
        <v>33688</v>
      </c>
      <c r="L5697" s="561" t="s">
        <v>25</v>
      </c>
    </row>
    <row r="5698" spans="1:12" x14ac:dyDescent="0.25">
      <c r="A5698" s="561" t="s">
        <v>5401</v>
      </c>
      <c r="B5698" s="561" t="s">
        <v>5402</v>
      </c>
      <c r="C5698" s="561" t="s">
        <v>5440</v>
      </c>
      <c r="D5698" s="561" t="s">
        <v>5441</v>
      </c>
      <c r="E5698" s="562" t="s">
        <v>22</v>
      </c>
      <c r="F5698" s="561" t="s">
        <v>22</v>
      </c>
      <c r="G5698" s="561" t="s">
        <v>33689</v>
      </c>
      <c r="H5698" s="561" t="s">
        <v>33690</v>
      </c>
      <c r="I5698" s="561" t="s">
        <v>23868</v>
      </c>
      <c r="J5698" s="561" t="s">
        <v>24</v>
      </c>
      <c r="K5698" s="562" t="s">
        <v>33691</v>
      </c>
      <c r="L5698" s="561" t="s">
        <v>25</v>
      </c>
    </row>
    <row r="5699" spans="1:12" x14ac:dyDescent="0.25">
      <c r="A5699" s="561" t="s">
        <v>5401</v>
      </c>
      <c r="B5699" s="561" t="s">
        <v>5402</v>
      </c>
      <c r="C5699" s="561" t="s">
        <v>5440</v>
      </c>
      <c r="D5699" s="561" t="s">
        <v>5441</v>
      </c>
      <c r="E5699" s="562" t="s">
        <v>22</v>
      </c>
      <c r="F5699" s="561" t="s">
        <v>22</v>
      </c>
      <c r="G5699" s="561" t="s">
        <v>33692</v>
      </c>
      <c r="H5699" s="561" t="s">
        <v>5465</v>
      </c>
      <c r="I5699" s="561" t="s">
        <v>23148</v>
      </c>
      <c r="J5699" s="561" t="s">
        <v>24</v>
      </c>
      <c r="K5699" s="562" t="s">
        <v>1172</v>
      </c>
      <c r="L5699" s="561" t="s">
        <v>25</v>
      </c>
    </row>
    <row r="5700" spans="1:12" x14ac:dyDescent="0.25">
      <c r="A5700" s="561" t="s">
        <v>5401</v>
      </c>
      <c r="B5700" s="561" t="s">
        <v>5402</v>
      </c>
      <c r="C5700" s="561" t="s">
        <v>5440</v>
      </c>
      <c r="D5700" s="561" t="s">
        <v>5441</v>
      </c>
      <c r="E5700" s="562" t="s">
        <v>22</v>
      </c>
      <c r="F5700" s="561" t="s">
        <v>22</v>
      </c>
      <c r="G5700" s="561" t="s">
        <v>33693</v>
      </c>
      <c r="H5700" s="561" t="s">
        <v>5467</v>
      </c>
      <c r="I5700" s="561" t="s">
        <v>17887</v>
      </c>
      <c r="J5700" s="561" t="s">
        <v>24</v>
      </c>
      <c r="K5700" s="562" t="s">
        <v>29946</v>
      </c>
      <c r="L5700" s="561" t="s">
        <v>25</v>
      </c>
    </row>
    <row r="5701" spans="1:12" x14ac:dyDescent="0.25">
      <c r="A5701" s="561" t="s">
        <v>5401</v>
      </c>
      <c r="B5701" s="561" t="s">
        <v>5402</v>
      </c>
      <c r="C5701" s="561" t="s">
        <v>5440</v>
      </c>
      <c r="D5701" s="561" t="s">
        <v>5441</v>
      </c>
      <c r="E5701" s="562" t="s">
        <v>22</v>
      </c>
      <c r="F5701" s="561" t="s">
        <v>22</v>
      </c>
      <c r="G5701" s="561" t="s">
        <v>33694</v>
      </c>
      <c r="H5701" s="561" t="s">
        <v>33695</v>
      </c>
      <c r="I5701" s="561" t="s">
        <v>17887</v>
      </c>
      <c r="J5701" s="561" t="s">
        <v>24</v>
      </c>
      <c r="K5701" s="562" t="s">
        <v>1837</v>
      </c>
      <c r="L5701" s="561" t="s">
        <v>25</v>
      </c>
    </row>
    <row r="5702" spans="1:12" x14ac:dyDescent="0.25">
      <c r="A5702" s="561" t="s">
        <v>5401</v>
      </c>
      <c r="B5702" s="561" t="s">
        <v>5402</v>
      </c>
      <c r="C5702" s="561" t="s">
        <v>5440</v>
      </c>
      <c r="D5702" s="561" t="s">
        <v>5441</v>
      </c>
      <c r="E5702" s="562" t="s">
        <v>22</v>
      </c>
      <c r="F5702" s="561" t="s">
        <v>22</v>
      </c>
      <c r="G5702" s="561" t="s">
        <v>33696</v>
      </c>
      <c r="H5702" s="561" t="s">
        <v>33697</v>
      </c>
      <c r="I5702" s="561" t="s">
        <v>17887</v>
      </c>
      <c r="J5702" s="561" t="s">
        <v>24</v>
      </c>
      <c r="K5702" s="562" t="s">
        <v>4987</v>
      </c>
      <c r="L5702" s="561" t="s">
        <v>25</v>
      </c>
    </row>
    <row r="5703" spans="1:12" x14ac:dyDescent="0.25">
      <c r="A5703" s="561" t="s">
        <v>5401</v>
      </c>
      <c r="B5703" s="561" t="s">
        <v>5402</v>
      </c>
      <c r="C5703" s="561" t="s">
        <v>5440</v>
      </c>
      <c r="D5703" s="561" t="s">
        <v>5441</v>
      </c>
      <c r="E5703" s="562" t="s">
        <v>22</v>
      </c>
      <c r="F5703" s="561" t="s">
        <v>22</v>
      </c>
      <c r="G5703" s="561" t="s">
        <v>33698</v>
      </c>
      <c r="H5703" s="561" t="s">
        <v>33699</v>
      </c>
      <c r="I5703" s="561" t="s">
        <v>17887</v>
      </c>
      <c r="J5703" s="561" t="s">
        <v>24</v>
      </c>
      <c r="K5703" s="562" t="s">
        <v>7760</v>
      </c>
      <c r="L5703" s="561" t="s">
        <v>25</v>
      </c>
    </row>
    <row r="5704" spans="1:12" x14ac:dyDescent="0.25">
      <c r="A5704" s="561" t="s">
        <v>5401</v>
      </c>
      <c r="B5704" s="561" t="s">
        <v>5402</v>
      </c>
      <c r="C5704" s="561" t="s">
        <v>5440</v>
      </c>
      <c r="D5704" s="561" t="s">
        <v>5441</v>
      </c>
      <c r="E5704" s="562" t="s">
        <v>22</v>
      </c>
      <c r="F5704" s="561" t="s">
        <v>22</v>
      </c>
      <c r="G5704" s="561" t="s">
        <v>33700</v>
      </c>
      <c r="H5704" s="561" t="s">
        <v>33701</v>
      </c>
      <c r="I5704" s="561" t="s">
        <v>17887</v>
      </c>
      <c r="J5704" s="561" t="s">
        <v>24</v>
      </c>
      <c r="K5704" s="562" t="s">
        <v>723</v>
      </c>
      <c r="L5704" s="561" t="s">
        <v>25</v>
      </c>
    </row>
    <row r="5705" spans="1:12" x14ac:dyDescent="0.25">
      <c r="A5705" s="561" t="s">
        <v>5401</v>
      </c>
      <c r="B5705" s="561" t="s">
        <v>5402</v>
      </c>
      <c r="C5705" s="561" t="s">
        <v>5440</v>
      </c>
      <c r="D5705" s="561" t="s">
        <v>5441</v>
      </c>
      <c r="E5705" s="562" t="s">
        <v>22</v>
      </c>
      <c r="F5705" s="561" t="s">
        <v>22</v>
      </c>
      <c r="G5705" s="561" t="s">
        <v>33702</v>
      </c>
      <c r="H5705" s="561" t="s">
        <v>5468</v>
      </c>
      <c r="I5705" s="561" t="s">
        <v>17887</v>
      </c>
      <c r="J5705" s="561" t="s">
        <v>24</v>
      </c>
      <c r="K5705" s="562" t="s">
        <v>5608</v>
      </c>
      <c r="L5705" s="561" t="s">
        <v>25</v>
      </c>
    </row>
    <row r="5706" spans="1:12" x14ac:dyDescent="0.25">
      <c r="A5706" s="561" t="s">
        <v>5401</v>
      </c>
      <c r="B5706" s="561" t="s">
        <v>5402</v>
      </c>
      <c r="C5706" s="561" t="s">
        <v>5440</v>
      </c>
      <c r="D5706" s="561" t="s">
        <v>5441</v>
      </c>
      <c r="E5706" s="562" t="s">
        <v>22</v>
      </c>
      <c r="F5706" s="561" t="s">
        <v>22</v>
      </c>
      <c r="G5706" s="561" t="s">
        <v>33703</v>
      </c>
      <c r="H5706" s="561" t="s">
        <v>5469</v>
      </c>
      <c r="I5706" s="561" t="s">
        <v>23868</v>
      </c>
      <c r="J5706" s="561" t="s">
        <v>7063</v>
      </c>
      <c r="K5706" s="562" t="s">
        <v>3782</v>
      </c>
      <c r="L5706" s="561" t="s">
        <v>25</v>
      </c>
    </row>
    <row r="5707" spans="1:12" x14ac:dyDescent="0.25">
      <c r="A5707" s="561" t="s">
        <v>5401</v>
      </c>
      <c r="B5707" s="561" t="s">
        <v>5402</v>
      </c>
      <c r="C5707" s="561" t="s">
        <v>5440</v>
      </c>
      <c r="D5707" s="561" t="s">
        <v>5441</v>
      </c>
      <c r="E5707" s="562" t="s">
        <v>22</v>
      </c>
      <c r="F5707" s="561" t="s">
        <v>22</v>
      </c>
      <c r="G5707" s="561" t="s">
        <v>33704</v>
      </c>
      <c r="H5707" s="561" t="s">
        <v>5470</v>
      </c>
      <c r="I5707" s="561" t="s">
        <v>23868</v>
      </c>
      <c r="J5707" s="561" t="s">
        <v>7063</v>
      </c>
      <c r="K5707" s="562" t="s">
        <v>2887</v>
      </c>
      <c r="L5707" s="561" t="s">
        <v>25</v>
      </c>
    </row>
    <row r="5708" spans="1:12" x14ac:dyDescent="0.25">
      <c r="A5708" s="561" t="s">
        <v>5401</v>
      </c>
      <c r="B5708" s="561" t="s">
        <v>5402</v>
      </c>
      <c r="C5708" s="561" t="s">
        <v>5440</v>
      </c>
      <c r="D5708" s="561" t="s">
        <v>5441</v>
      </c>
      <c r="E5708" s="562" t="s">
        <v>22</v>
      </c>
      <c r="F5708" s="561" t="s">
        <v>22</v>
      </c>
      <c r="G5708" s="561" t="s">
        <v>33705</v>
      </c>
      <c r="H5708" s="561" t="s">
        <v>5471</v>
      </c>
      <c r="I5708" s="561" t="s">
        <v>23868</v>
      </c>
      <c r="J5708" s="561" t="s">
        <v>7063</v>
      </c>
      <c r="K5708" s="562" t="s">
        <v>4173</v>
      </c>
      <c r="L5708" s="561" t="s">
        <v>25</v>
      </c>
    </row>
    <row r="5709" spans="1:12" x14ac:dyDescent="0.25">
      <c r="A5709" s="561" t="s">
        <v>5401</v>
      </c>
      <c r="B5709" s="561" t="s">
        <v>5402</v>
      </c>
      <c r="C5709" s="561" t="s">
        <v>5440</v>
      </c>
      <c r="D5709" s="561" t="s">
        <v>5441</v>
      </c>
      <c r="E5709" s="562" t="s">
        <v>22</v>
      </c>
      <c r="F5709" s="561" t="s">
        <v>22</v>
      </c>
      <c r="G5709" s="561" t="s">
        <v>33706</v>
      </c>
      <c r="H5709" s="561" t="s">
        <v>5472</v>
      </c>
      <c r="I5709" s="561" t="s">
        <v>23868</v>
      </c>
      <c r="J5709" s="561" t="s">
        <v>7063</v>
      </c>
      <c r="K5709" s="562" t="s">
        <v>33707</v>
      </c>
      <c r="L5709" s="561" t="s">
        <v>25</v>
      </c>
    </row>
    <row r="5710" spans="1:12" x14ac:dyDescent="0.25">
      <c r="A5710" s="561" t="s">
        <v>5401</v>
      </c>
      <c r="B5710" s="561" t="s">
        <v>5402</v>
      </c>
      <c r="C5710" s="561" t="s">
        <v>5440</v>
      </c>
      <c r="D5710" s="561" t="s">
        <v>5441</v>
      </c>
      <c r="E5710" s="562" t="s">
        <v>22</v>
      </c>
      <c r="F5710" s="561" t="s">
        <v>22</v>
      </c>
      <c r="G5710" s="561" t="s">
        <v>33708</v>
      </c>
      <c r="H5710" s="561" t="s">
        <v>5473</v>
      </c>
      <c r="I5710" s="561" t="s">
        <v>23868</v>
      </c>
      <c r="J5710" s="561" t="s">
        <v>7063</v>
      </c>
      <c r="K5710" s="562" t="s">
        <v>8151</v>
      </c>
      <c r="L5710" s="561" t="s">
        <v>25</v>
      </c>
    </row>
    <row r="5711" spans="1:12" x14ac:dyDescent="0.25">
      <c r="A5711" s="561" t="s">
        <v>5401</v>
      </c>
      <c r="B5711" s="561" t="s">
        <v>5402</v>
      </c>
      <c r="C5711" s="561" t="s">
        <v>5440</v>
      </c>
      <c r="D5711" s="561" t="s">
        <v>5441</v>
      </c>
      <c r="E5711" s="562" t="s">
        <v>22</v>
      </c>
      <c r="F5711" s="561" t="s">
        <v>22</v>
      </c>
      <c r="G5711" s="561" t="s">
        <v>33709</v>
      </c>
      <c r="H5711" s="561" t="s">
        <v>5475</v>
      </c>
      <c r="I5711" s="561" t="s">
        <v>23868</v>
      </c>
      <c r="J5711" s="561" t="s">
        <v>7063</v>
      </c>
      <c r="K5711" s="562" t="s">
        <v>4195</v>
      </c>
      <c r="L5711" s="561" t="s">
        <v>25</v>
      </c>
    </row>
    <row r="5712" spans="1:12" x14ac:dyDescent="0.25">
      <c r="A5712" s="561" t="s">
        <v>5401</v>
      </c>
      <c r="B5712" s="561" t="s">
        <v>5402</v>
      </c>
      <c r="C5712" s="561" t="s">
        <v>5440</v>
      </c>
      <c r="D5712" s="561" t="s">
        <v>5441</v>
      </c>
      <c r="E5712" s="562" t="s">
        <v>22</v>
      </c>
      <c r="F5712" s="561" t="s">
        <v>22</v>
      </c>
      <c r="G5712" s="561" t="s">
        <v>33710</v>
      </c>
      <c r="H5712" s="561" t="s">
        <v>5476</v>
      </c>
      <c r="I5712" s="561" t="s">
        <v>23868</v>
      </c>
      <c r="J5712" s="561" t="s">
        <v>7063</v>
      </c>
      <c r="K5712" s="562" t="s">
        <v>2543</v>
      </c>
      <c r="L5712" s="561" t="s">
        <v>25</v>
      </c>
    </row>
    <row r="5713" spans="1:12" x14ac:dyDescent="0.25">
      <c r="A5713" s="561" t="s">
        <v>5401</v>
      </c>
      <c r="B5713" s="561" t="s">
        <v>5402</v>
      </c>
      <c r="C5713" s="561" t="s">
        <v>5440</v>
      </c>
      <c r="D5713" s="561" t="s">
        <v>5441</v>
      </c>
      <c r="E5713" s="562" t="s">
        <v>22</v>
      </c>
      <c r="F5713" s="561" t="s">
        <v>22</v>
      </c>
      <c r="G5713" s="561" t="s">
        <v>33711</v>
      </c>
      <c r="H5713" s="561" t="s">
        <v>5478</v>
      </c>
      <c r="I5713" s="561" t="s">
        <v>23868</v>
      </c>
      <c r="J5713" s="561" t="s">
        <v>7063</v>
      </c>
      <c r="K5713" s="562" t="s">
        <v>33712</v>
      </c>
      <c r="L5713" s="561" t="s">
        <v>25</v>
      </c>
    </row>
    <row r="5714" spans="1:12" x14ac:dyDescent="0.25">
      <c r="A5714" s="561" t="s">
        <v>5401</v>
      </c>
      <c r="B5714" s="561" t="s">
        <v>5402</v>
      </c>
      <c r="C5714" s="561" t="s">
        <v>5440</v>
      </c>
      <c r="D5714" s="561" t="s">
        <v>5441</v>
      </c>
      <c r="E5714" s="562" t="s">
        <v>22</v>
      </c>
      <c r="F5714" s="561" t="s">
        <v>22</v>
      </c>
      <c r="G5714" s="561" t="s">
        <v>33713</v>
      </c>
      <c r="H5714" s="561" t="s">
        <v>5479</v>
      </c>
      <c r="I5714" s="561" t="s">
        <v>23868</v>
      </c>
      <c r="J5714" s="561" t="s">
        <v>7063</v>
      </c>
      <c r="K5714" s="562" t="s">
        <v>33714</v>
      </c>
      <c r="L5714" s="561" t="s">
        <v>25</v>
      </c>
    </row>
    <row r="5715" spans="1:12" x14ac:dyDescent="0.25">
      <c r="A5715" s="561" t="s">
        <v>5401</v>
      </c>
      <c r="B5715" s="561" t="s">
        <v>5402</v>
      </c>
      <c r="C5715" s="561" t="s">
        <v>5440</v>
      </c>
      <c r="D5715" s="561" t="s">
        <v>5441</v>
      </c>
      <c r="E5715" s="562" t="s">
        <v>22</v>
      </c>
      <c r="F5715" s="561" t="s">
        <v>22</v>
      </c>
      <c r="G5715" s="561" t="s">
        <v>33715</v>
      </c>
      <c r="H5715" s="561" t="s">
        <v>5480</v>
      </c>
      <c r="I5715" s="561" t="s">
        <v>23868</v>
      </c>
      <c r="J5715" s="561" t="s">
        <v>7063</v>
      </c>
      <c r="K5715" s="562" t="s">
        <v>33716</v>
      </c>
      <c r="L5715" s="561" t="s">
        <v>25</v>
      </c>
    </row>
    <row r="5716" spans="1:12" x14ac:dyDescent="0.25">
      <c r="A5716" s="561" t="s">
        <v>5401</v>
      </c>
      <c r="B5716" s="561" t="s">
        <v>5402</v>
      </c>
      <c r="C5716" s="561" t="s">
        <v>5440</v>
      </c>
      <c r="D5716" s="561" t="s">
        <v>5441</v>
      </c>
      <c r="E5716" s="562" t="s">
        <v>22</v>
      </c>
      <c r="F5716" s="561" t="s">
        <v>22</v>
      </c>
      <c r="G5716" s="561" t="s">
        <v>33717</v>
      </c>
      <c r="H5716" s="561" t="s">
        <v>5481</v>
      </c>
      <c r="I5716" s="561" t="s">
        <v>23868</v>
      </c>
      <c r="J5716" s="561" t="s">
        <v>7063</v>
      </c>
      <c r="K5716" s="562" t="s">
        <v>33718</v>
      </c>
      <c r="L5716" s="561" t="s">
        <v>25</v>
      </c>
    </row>
    <row r="5717" spans="1:12" x14ac:dyDescent="0.25">
      <c r="A5717" s="561" t="s">
        <v>5401</v>
      </c>
      <c r="B5717" s="561" t="s">
        <v>5402</v>
      </c>
      <c r="C5717" s="561" t="s">
        <v>5440</v>
      </c>
      <c r="D5717" s="561" t="s">
        <v>5441</v>
      </c>
      <c r="E5717" s="562" t="s">
        <v>22</v>
      </c>
      <c r="F5717" s="561" t="s">
        <v>22</v>
      </c>
      <c r="G5717" s="561" t="s">
        <v>33719</v>
      </c>
      <c r="H5717" s="561" t="s">
        <v>5482</v>
      </c>
      <c r="I5717" s="561" t="s">
        <v>23868</v>
      </c>
      <c r="J5717" s="561" t="s">
        <v>7063</v>
      </c>
      <c r="K5717" s="562" t="s">
        <v>529</v>
      </c>
      <c r="L5717" s="561" t="s">
        <v>25</v>
      </c>
    </row>
    <row r="5718" spans="1:12" x14ac:dyDescent="0.25">
      <c r="A5718" s="561" t="s">
        <v>5401</v>
      </c>
      <c r="B5718" s="561" t="s">
        <v>5402</v>
      </c>
      <c r="C5718" s="561" t="s">
        <v>5440</v>
      </c>
      <c r="D5718" s="561" t="s">
        <v>5441</v>
      </c>
      <c r="E5718" s="562" t="s">
        <v>22</v>
      </c>
      <c r="F5718" s="561" t="s">
        <v>22</v>
      </c>
      <c r="G5718" s="561" t="s">
        <v>33720</v>
      </c>
      <c r="H5718" s="561" t="s">
        <v>5484</v>
      </c>
      <c r="I5718" s="561" t="s">
        <v>23868</v>
      </c>
      <c r="J5718" s="561" t="s">
        <v>7063</v>
      </c>
      <c r="K5718" s="562" t="s">
        <v>33721</v>
      </c>
      <c r="L5718" s="561" t="s">
        <v>25</v>
      </c>
    </row>
    <row r="5719" spans="1:12" x14ac:dyDescent="0.25">
      <c r="A5719" s="561" t="s">
        <v>5401</v>
      </c>
      <c r="B5719" s="561" t="s">
        <v>5402</v>
      </c>
      <c r="C5719" s="561" t="s">
        <v>5440</v>
      </c>
      <c r="D5719" s="561" t="s">
        <v>5441</v>
      </c>
      <c r="E5719" s="562" t="s">
        <v>22</v>
      </c>
      <c r="F5719" s="561" t="s">
        <v>22</v>
      </c>
      <c r="G5719" s="561" t="s">
        <v>33722</v>
      </c>
      <c r="H5719" s="561" t="s">
        <v>5485</v>
      </c>
      <c r="I5719" s="561" t="s">
        <v>23868</v>
      </c>
      <c r="J5719" s="561" t="s">
        <v>7063</v>
      </c>
      <c r="K5719" s="562" t="s">
        <v>33723</v>
      </c>
      <c r="L5719" s="561" t="s">
        <v>25</v>
      </c>
    </row>
    <row r="5720" spans="1:12" x14ac:dyDescent="0.25">
      <c r="A5720" s="561" t="s">
        <v>5401</v>
      </c>
      <c r="B5720" s="561" t="s">
        <v>5402</v>
      </c>
      <c r="C5720" s="561" t="s">
        <v>5488</v>
      </c>
      <c r="D5720" s="561" t="s">
        <v>5489</v>
      </c>
      <c r="E5720" s="562" t="s">
        <v>22</v>
      </c>
      <c r="F5720" s="561" t="s">
        <v>22</v>
      </c>
      <c r="G5720" s="561" t="s">
        <v>33724</v>
      </c>
      <c r="H5720" s="561" t="s">
        <v>5490</v>
      </c>
      <c r="I5720" s="561" t="s">
        <v>25535</v>
      </c>
      <c r="J5720" s="561" t="s">
        <v>7063</v>
      </c>
      <c r="K5720" s="562" t="s">
        <v>33725</v>
      </c>
      <c r="L5720" s="561" t="s">
        <v>25</v>
      </c>
    </row>
    <row r="5721" spans="1:12" x14ac:dyDescent="0.25">
      <c r="A5721" s="561" t="s">
        <v>5401</v>
      </c>
      <c r="B5721" s="561" t="s">
        <v>5402</v>
      </c>
      <c r="C5721" s="561" t="s">
        <v>5488</v>
      </c>
      <c r="D5721" s="561" t="s">
        <v>5489</v>
      </c>
      <c r="E5721" s="562" t="s">
        <v>22</v>
      </c>
      <c r="F5721" s="561" t="s">
        <v>22</v>
      </c>
      <c r="G5721" s="561" t="s">
        <v>33726</v>
      </c>
      <c r="H5721" s="561" t="s">
        <v>5491</v>
      </c>
      <c r="I5721" s="561" t="s">
        <v>25535</v>
      </c>
      <c r="J5721" s="561" t="s">
        <v>7063</v>
      </c>
      <c r="K5721" s="562" t="s">
        <v>33727</v>
      </c>
      <c r="L5721" s="561" t="s">
        <v>25</v>
      </c>
    </row>
    <row r="5722" spans="1:12" x14ac:dyDescent="0.25">
      <c r="A5722" s="561" t="s">
        <v>5401</v>
      </c>
      <c r="B5722" s="561" t="s">
        <v>5402</v>
      </c>
      <c r="C5722" s="561" t="s">
        <v>5488</v>
      </c>
      <c r="D5722" s="561" t="s">
        <v>5489</v>
      </c>
      <c r="E5722" s="562" t="s">
        <v>22</v>
      </c>
      <c r="F5722" s="561" t="s">
        <v>22</v>
      </c>
      <c r="G5722" s="561" t="s">
        <v>33728</v>
      </c>
      <c r="H5722" s="561" t="s">
        <v>5492</v>
      </c>
      <c r="I5722" s="561" t="s">
        <v>23868</v>
      </c>
      <c r="J5722" s="561" t="s">
        <v>7063</v>
      </c>
      <c r="K5722" s="562" t="s">
        <v>2394</v>
      </c>
      <c r="L5722" s="561" t="s">
        <v>25</v>
      </c>
    </row>
    <row r="5723" spans="1:12" x14ac:dyDescent="0.25">
      <c r="A5723" s="561" t="s">
        <v>5401</v>
      </c>
      <c r="B5723" s="561" t="s">
        <v>5402</v>
      </c>
      <c r="C5723" s="561" t="s">
        <v>5488</v>
      </c>
      <c r="D5723" s="561" t="s">
        <v>5489</v>
      </c>
      <c r="E5723" s="562" t="s">
        <v>22</v>
      </c>
      <c r="F5723" s="561" t="s">
        <v>22</v>
      </c>
      <c r="G5723" s="561" t="s">
        <v>33729</v>
      </c>
      <c r="H5723" s="561" t="s">
        <v>5494</v>
      </c>
      <c r="I5723" s="561" t="s">
        <v>25535</v>
      </c>
      <c r="J5723" s="561" t="s">
        <v>7063</v>
      </c>
      <c r="K5723" s="562" t="s">
        <v>33730</v>
      </c>
      <c r="L5723" s="561" t="s">
        <v>25</v>
      </c>
    </row>
    <row r="5724" spans="1:12" x14ac:dyDescent="0.25">
      <c r="A5724" s="561" t="s">
        <v>5401</v>
      </c>
      <c r="B5724" s="561" t="s">
        <v>5402</v>
      </c>
      <c r="C5724" s="561" t="s">
        <v>5488</v>
      </c>
      <c r="D5724" s="561" t="s">
        <v>5489</v>
      </c>
      <c r="E5724" s="562" t="s">
        <v>22</v>
      </c>
      <c r="F5724" s="561" t="s">
        <v>22</v>
      </c>
      <c r="G5724" s="561" t="s">
        <v>33731</v>
      </c>
      <c r="H5724" s="561" t="s">
        <v>5495</v>
      </c>
      <c r="I5724" s="561" t="s">
        <v>25535</v>
      </c>
      <c r="J5724" s="561" t="s">
        <v>7063</v>
      </c>
      <c r="K5724" s="562" t="s">
        <v>33732</v>
      </c>
      <c r="L5724" s="561" t="s">
        <v>25</v>
      </c>
    </row>
    <row r="5725" spans="1:12" x14ac:dyDescent="0.25">
      <c r="A5725" s="561" t="s">
        <v>5401</v>
      </c>
      <c r="B5725" s="561" t="s">
        <v>5402</v>
      </c>
      <c r="C5725" s="561" t="s">
        <v>5488</v>
      </c>
      <c r="D5725" s="561" t="s">
        <v>5489</v>
      </c>
      <c r="E5725" s="562" t="s">
        <v>22</v>
      </c>
      <c r="F5725" s="561" t="s">
        <v>22</v>
      </c>
      <c r="G5725" s="561" t="s">
        <v>33733</v>
      </c>
      <c r="H5725" s="561" t="s">
        <v>5496</v>
      </c>
      <c r="I5725" s="561" t="s">
        <v>25535</v>
      </c>
      <c r="J5725" s="561" t="s">
        <v>7063</v>
      </c>
      <c r="K5725" s="562" t="s">
        <v>33734</v>
      </c>
      <c r="L5725" s="561" t="s">
        <v>25</v>
      </c>
    </row>
    <row r="5726" spans="1:12" x14ac:dyDescent="0.25">
      <c r="A5726" s="561" t="s">
        <v>5401</v>
      </c>
      <c r="B5726" s="561" t="s">
        <v>5402</v>
      </c>
      <c r="C5726" s="561" t="s">
        <v>5488</v>
      </c>
      <c r="D5726" s="561" t="s">
        <v>5489</v>
      </c>
      <c r="E5726" s="562" t="s">
        <v>22</v>
      </c>
      <c r="F5726" s="561" t="s">
        <v>22</v>
      </c>
      <c r="G5726" s="561" t="s">
        <v>33735</v>
      </c>
      <c r="H5726" s="561" t="s">
        <v>5497</v>
      </c>
      <c r="I5726" s="561" t="s">
        <v>25535</v>
      </c>
      <c r="J5726" s="561" t="s">
        <v>7063</v>
      </c>
      <c r="K5726" s="562" t="s">
        <v>33736</v>
      </c>
      <c r="L5726" s="561" t="s">
        <v>25</v>
      </c>
    </row>
    <row r="5727" spans="1:12" x14ac:dyDescent="0.25">
      <c r="A5727" s="561" t="s">
        <v>5401</v>
      </c>
      <c r="B5727" s="561" t="s">
        <v>5402</v>
      </c>
      <c r="C5727" s="561" t="s">
        <v>5488</v>
      </c>
      <c r="D5727" s="561" t="s">
        <v>5489</v>
      </c>
      <c r="E5727" s="562" t="s">
        <v>22</v>
      </c>
      <c r="F5727" s="561" t="s">
        <v>22</v>
      </c>
      <c r="G5727" s="561" t="s">
        <v>33737</v>
      </c>
      <c r="H5727" s="561" t="s">
        <v>5498</v>
      </c>
      <c r="I5727" s="561" t="s">
        <v>25535</v>
      </c>
      <c r="J5727" s="561" t="s">
        <v>7063</v>
      </c>
      <c r="K5727" s="562" t="s">
        <v>33738</v>
      </c>
      <c r="L5727" s="561" t="s">
        <v>25</v>
      </c>
    </row>
    <row r="5728" spans="1:12" x14ac:dyDescent="0.25">
      <c r="A5728" s="561" t="s">
        <v>5401</v>
      </c>
      <c r="B5728" s="561" t="s">
        <v>5402</v>
      </c>
      <c r="C5728" s="561" t="s">
        <v>5488</v>
      </c>
      <c r="D5728" s="561" t="s">
        <v>5489</v>
      </c>
      <c r="E5728" s="562" t="s">
        <v>22</v>
      </c>
      <c r="F5728" s="561" t="s">
        <v>22</v>
      </c>
      <c r="G5728" s="561" t="s">
        <v>33739</v>
      </c>
      <c r="H5728" s="561" t="s">
        <v>5499</v>
      </c>
      <c r="I5728" s="561" t="s">
        <v>5500</v>
      </c>
      <c r="J5728" s="561" t="s">
        <v>7063</v>
      </c>
      <c r="K5728" s="562" t="s">
        <v>33740</v>
      </c>
      <c r="L5728" s="561" t="s">
        <v>25</v>
      </c>
    </row>
    <row r="5729" spans="1:12" x14ac:dyDescent="0.25">
      <c r="A5729" s="561" t="s">
        <v>5401</v>
      </c>
      <c r="B5729" s="561" t="s">
        <v>5402</v>
      </c>
      <c r="C5729" s="561" t="s">
        <v>5488</v>
      </c>
      <c r="D5729" s="561" t="s">
        <v>5489</v>
      </c>
      <c r="E5729" s="562" t="s">
        <v>22</v>
      </c>
      <c r="F5729" s="561" t="s">
        <v>22</v>
      </c>
      <c r="G5729" s="561" t="s">
        <v>33741</v>
      </c>
      <c r="H5729" s="561" t="s">
        <v>5501</v>
      </c>
      <c r="I5729" s="561" t="s">
        <v>5500</v>
      </c>
      <c r="J5729" s="561" t="s">
        <v>7063</v>
      </c>
      <c r="K5729" s="562" t="s">
        <v>33742</v>
      </c>
      <c r="L5729" s="561" t="s">
        <v>25</v>
      </c>
    </row>
    <row r="5730" spans="1:12" x14ac:dyDescent="0.25">
      <c r="A5730" s="561" t="s">
        <v>5401</v>
      </c>
      <c r="B5730" s="561" t="s">
        <v>5402</v>
      </c>
      <c r="C5730" s="561" t="s">
        <v>5488</v>
      </c>
      <c r="D5730" s="561" t="s">
        <v>5489</v>
      </c>
      <c r="E5730" s="562" t="s">
        <v>22</v>
      </c>
      <c r="F5730" s="561" t="s">
        <v>22</v>
      </c>
      <c r="G5730" s="561" t="s">
        <v>33743</v>
      </c>
      <c r="H5730" s="561" t="s">
        <v>5502</v>
      </c>
      <c r="I5730" s="561" t="s">
        <v>5500</v>
      </c>
      <c r="J5730" s="561" t="s">
        <v>7063</v>
      </c>
      <c r="K5730" s="562" t="s">
        <v>33744</v>
      </c>
      <c r="L5730" s="561" t="s">
        <v>25</v>
      </c>
    </row>
    <row r="5731" spans="1:12" x14ac:dyDescent="0.25">
      <c r="A5731" s="561" t="s">
        <v>5401</v>
      </c>
      <c r="B5731" s="561" t="s">
        <v>5402</v>
      </c>
      <c r="C5731" s="561" t="s">
        <v>5488</v>
      </c>
      <c r="D5731" s="561" t="s">
        <v>5489</v>
      </c>
      <c r="E5731" s="562" t="s">
        <v>22</v>
      </c>
      <c r="F5731" s="561" t="s">
        <v>22</v>
      </c>
      <c r="G5731" s="561" t="s">
        <v>33745</v>
      </c>
      <c r="H5731" s="561" t="s">
        <v>5503</v>
      </c>
      <c r="I5731" s="561" t="s">
        <v>5500</v>
      </c>
      <c r="J5731" s="561" t="s">
        <v>7063</v>
      </c>
      <c r="K5731" s="562" t="s">
        <v>33746</v>
      </c>
      <c r="L5731" s="561" t="s">
        <v>25</v>
      </c>
    </row>
    <row r="5732" spans="1:12" x14ac:dyDescent="0.25">
      <c r="A5732" s="561" t="s">
        <v>5401</v>
      </c>
      <c r="B5732" s="561" t="s">
        <v>5402</v>
      </c>
      <c r="C5732" s="561" t="s">
        <v>5488</v>
      </c>
      <c r="D5732" s="561" t="s">
        <v>5489</v>
      </c>
      <c r="E5732" s="562" t="s">
        <v>22</v>
      </c>
      <c r="F5732" s="561" t="s">
        <v>22</v>
      </c>
      <c r="G5732" s="561" t="s">
        <v>33747</v>
      </c>
      <c r="H5732" s="561" t="s">
        <v>5504</v>
      </c>
      <c r="I5732" s="561" t="s">
        <v>5500</v>
      </c>
      <c r="J5732" s="561" t="s">
        <v>7063</v>
      </c>
      <c r="K5732" s="562" t="s">
        <v>33748</v>
      </c>
      <c r="L5732" s="561" t="s">
        <v>25</v>
      </c>
    </row>
    <row r="5733" spans="1:12" x14ac:dyDescent="0.25">
      <c r="A5733" s="561" t="s">
        <v>5401</v>
      </c>
      <c r="B5733" s="561" t="s">
        <v>5402</v>
      </c>
      <c r="C5733" s="561" t="s">
        <v>5488</v>
      </c>
      <c r="D5733" s="561" t="s">
        <v>5489</v>
      </c>
      <c r="E5733" s="562" t="s">
        <v>22</v>
      </c>
      <c r="F5733" s="561" t="s">
        <v>22</v>
      </c>
      <c r="G5733" s="561" t="s">
        <v>33749</v>
      </c>
      <c r="H5733" s="561" t="s">
        <v>5505</v>
      </c>
      <c r="I5733" s="561" t="s">
        <v>5500</v>
      </c>
      <c r="J5733" s="561" t="s">
        <v>7063</v>
      </c>
      <c r="K5733" s="562" t="s">
        <v>33750</v>
      </c>
      <c r="L5733" s="561" t="s">
        <v>25</v>
      </c>
    </row>
    <row r="5734" spans="1:12" x14ac:dyDescent="0.25">
      <c r="A5734" s="561" t="s">
        <v>5401</v>
      </c>
      <c r="B5734" s="561" t="s">
        <v>5402</v>
      </c>
      <c r="C5734" s="561" t="s">
        <v>5488</v>
      </c>
      <c r="D5734" s="561" t="s">
        <v>5489</v>
      </c>
      <c r="E5734" s="562" t="s">
        <v>22</v>
      </c>
      <c r="F5734" s="561" t="s">
        <v>22</v>
      </c>
      <c r="G5734" s="561" t="s">
        <v>33751</v>
      </c>
      <c r="H5734" s="561" t="s">
        <v>5506</v>
      </c>
      <c r="I5734" s="561" t="s">
        <v>5500</v>
      </c>
      <c r="J5734" s="561" t="s">
        <v>7063</v>
      </c>
      <c r="K5734" s="562" t="s">
        <v>33752</v>
      </c>
      <c r="L5734" s="561" t="s">
        <v>25</v>
      </c>
    </row>
    <row r="5735" spans="1:12" x14ac:dyDescent="0.25">
      <c r="A5735" s="561" t="s">
        <v>5401</v>
      </c>
      <c r="B5735" s="561" t="s">
        <v>5402</v>
      </c>
      <c r="C5735" s="561" t="s">
        <v>5488</v>
      </c>
      <c r="D5735" s="561" t="s">
        <v>5489</v>
      </c>
      <c r="E5735" s="562" t="s">
        <v>22</v>
      </c>
      <c r="F5735" s="561" t="s">
        <v>22</v>
      </c>
      <c r="G5735" s="561" t="s">
        <v>33753</v>
      </c>
      <c r="H5735" s="561" t="s">
        <v>5507</v>
      </c>
      <c r="I5735" s="561" t="s">
        <v>5500</v>
      </c>
      <c r="J5735" s="561" t="s">
        <v>7063</v>
      </c>
      <c r="K5735" s="562" t="s">
        <v>33754</v>
      </c>
      <c r="L5735" s="561" t="s">
        <v>25</v>
      </c>
    </row>
    <row r="5736" spans="1:12" x14ac:dyDescent="0.25">
      <c r="A5736" s="561" t="s">
        <v>5508</v>
      </c>
      <c r="B5736" s="561" t="s">
        <v>5509</v>
      </c>
      <c r="C5736" s="561" t="s">
        <v>5510</v>
      </c>
      <c r="D5736" s="561" t="s">
        <v>5511</v>
      </c>
      <c r="E5736" s="562" t="s">
        <v>22</v>
      </c>
      <c r="F5736" s="561" t="s">
        <v>22</v>
      </c>
      <c r="G5736" s="561" t="s">
        <v>33755</v>
      </c>
      <c r="H5736" s="561" t="s">
        <v>5512</v>
      </c>
      <c r="I5736" s="561" t="s">
        <v>23868</v>
      </c>
      <c r="J5736" s="561" t="s">
        <v>326</v>
      </c>
      <c r="K5736" s="562" t="s">
        <v>122</v>
      </c>
      <c r="L5736" s="561" t="s">
        <v>25</v>
      </c>
    </row>
    <row r="5737" spans="1:12" x14ac:dyDescent="0.25">
      <c r="A5737" s="561" t="s">
        <v>5508</v>
      </c>
      <c r="B5737" s="561" t="s">
        <v>5509</v>
      </c>
      <c r="C5737" s="561" t="s">
        <v>5510</v>
      </c>
      <c r="D5737" s="561" t="s">
        <v>5511</v>
      </c>
      <c r="E5737" s="562" t="s">
        <v>22</v>
      </c>
      <c r="F5737" s="561" t="s">
        <v>22</v>
      </c>
      <c r="G5737" s="561" t="s">
        <v>33756</v>
      </c>
      <c r="H5737" s="561" t="s">
        <v>5513</v>
      </c>
      <c r="I5737" s="561" t="s">
        <v>23868</v>
      </c>
      <c r="J5737" s="561" t="s">
        <v>326</v>
      </c>
      <c r="K5737" s="562" t="s">
        <v>8043</v>
      </c>
      <c r="L5737" s="561" t="s">
        <v>25</v>
      </c>
    </row>
    <row r="5738" spans="1:12" x14ac:dyDescent="0.25">
      <c r="A5738" s="561" t="s">
        <v>5508</v>
      </c>
      <c r="B5738" s="561" t="s">
        <v>5509</v>
      </c>
      <c r="C5738" s="561" t="s">
        <v>5510</v>
      </c>
      <c r="D5738" s="561" t="s">
        <v>5511</v>
      </c>
      <c r="E5738" s="562" t="s">
        <v>22</v>
      </c>
      <c r="F5738" s="561" t="s">
        <v>22</v>
      </c>
      <c r="G5738" s="561" t="s">
        <v>33757</v>
      </c>
      <c r="H5738" s="561" t="s">
        <v>5514</v>
      </c>
      <c r="I5738" s="561" t="s">
        <v>23868</v>
      </c>
      <c r="J5738" s="561" t="s">
        <v>326</v>
      </c>
      <c r="K5738" s="562" t="s">
        <v>632</v>
      </c>
      <c r="L5738" s="561" t="s">
        <v>25</v>
      </c>
    </row>
    <row r="5739" spans="1:12" x14ac:dyDescent="0.25">
      <c r="A5739" s="561" t="s">
        <v>5508</v>
      </c>
      <c r="B5739" s="561" t="s">
        <v>5509</v>
      </c>
      <c r="C5739" s="561" t="s">
        <v>5510</v>
      </c>
      <c r="D5739" s="561" t="s">
        <v>5511</v>
      </c>
      <c r="E5739" s="562" t="s">
        <v>22</v>
      </c>
      <c r="F5739" s="561" t="s">
        <v>22</v>
      </c>
      <c r="G5739" s="561" t="s">
        <v>33758</v>
      </c>
      <c r="H5739" s="561" t="s">
        <v>5515</v>
      </c>
      <c r="I5739" s="561" t="s">
        <v>23868</v>
      </c>
      <c r="J5739" s="561" t="s">
        <v>326</v>
      </c>
      <c r="K5739" s="562" t="s">
        <v>605</v>
      </c>
      <c r="L5739" s="561" t="s">
        <v>25</v>
      </c>
    </row>
    <row r="5740" spans="1:12" x14ac:dyDescent="0.25">
      <c r="A5740" s="561" t="s">
        <v>5508</v>
      </c>
      <c r="B5740" s="561" t="s">
        <v>5509</v>
      </c>
      <c r="C5740" s="561" t="s">
        <v>5510</v>
      </c>
      <c r="D5740" s="561" t="s">
        <v>5511</v>
      </c>
      <c r="E5740" s="562" t="s">
        <v>22</v>
      </c>
      <c r="F5740" s="561" t="s">
        <v>22</v>
      </c>
      <c r="G5740" s="561" t="s">
        <v>33759</v>
      </c>
      <c r="H5740" s="561" t="s">
        <v>5517</v>
      </c>
      <c r="I5740" s="561" t="s">
        <v>23868</v>
      </c>
      <c r="J5740" s="561" t="s">
        <v>326</v>
      </c>
      <c r="K5740" s="562" t="s">
        <v>911</v>
      </c>
      <c r="L5740" s="561" t="s">
        <v>25</v>
      </c>
    </row>
    <row r="5741" spans="1:12" x14ac:dyDescent="0.25">
      <c r="A5741" s="561" t="s">
        <v>5508</v>
      </c>
      <c r="B5741" s="561" t="s">
        <v>5509</v>
      </c>
      <c r="C5741" s="561" t="s">
        <v>5510</v>
      </c>
      <c r="D5741" s="561" t="s">
        <v>5511</v>
      </c>
      <c r="E5741" s="562" t="s">
        <v>22</v>
      </c>
      <c r="F5741" s="561" t="s">
        <v>22</v>
      </c>
      <c r="G5741" s="561" t="s">
        <v>33760</v>
      </c>
      <c r="H5741" s="561" t="s">
        <v>5518</v>
      </c>
      <c r="I5741" s="561" t="s">
        <v>23868</v>
      </c>
      <c r="J5741" s="561" t="s">
        <v>24</v>
      </c>
      <c r="K5741" s="562" t="s">
        <v>7425</v>
      </c>
      <c r="L5741" s="561" t="s">
        <v>25</v>
      </c>
    </row>
    <row r="5742" spans="1:12" x14ac:dyDescent="0.25">
      <c r="A5742" s="561" t="s">
        <v>5508</v>
      </c>
      <c r="B5742" s="561" t="s">
        <v>5509</v>
      </c>
      <c r="C5742" s="561" t="s">
        <v>5510</v>
      </c>
      <c r="D5742" s="561" t="s">
        <v>5511</v>
      </c>
      <c r="E5742" s="562" t="s">
        <v>22</v>
      </c>
      <c r="F5742" s="561" t="s">
        <v>22</v>
      </c>
      <c r="G5742" s="561" t="s">
        <v>33761</v>
      </c>
      <c r="H5742" s="561" t="s">
        <v>5520</v>
      </c>
      <c r="I5742" s="561" t="s">
        <v>23868</v>
      </c>
      <c r="J5742" s="561" t="s">
        <v>24</v>
      </c>
      <c r="K5742" s="562" t="s">
        <v>8571</v>
      </c>
      <c r="L5742" s="561" t="s">
        <v>25</v>
      </c>
    </row>
    <row r="5743" spans="1:12" x14ac:dyDescent="0.25">
      <c r="A5743" s="561" t="s">
        <v>5508</v>
      </c>
      <c r="B5743" s="561" t="s">
        <v>5509</v>
      </c>
      <c r="C5743" s="561" t="s">
        <v>5510</v>
      </c>
      <c r="D5743" s="561" t="s">
        <v>5511</v>
      </c>
      <c r="E5743" s="562" t="s">
        <v>22</v>
      </c>
      <c r="F5743" s="561" t="s">
        <v>22</v>
      </c>
      <c r="G5743" s="561" t="s">
        <v>33762</v>
      </c>
      <c r="H5743" s="561" t="s">
        <v>5522</v>
      </c>
      <c r="I5743" s="561" t="s">
        <v>23868</v>
      </c>
      <c r="J5743" s="561" t="s">
        <v>24</v>
      </c>
      <c r="K5743" s="562" t="s">
        <v>723</v>
      </c>
      <c r="L5743" s="561" t="s">
        <v>25</v>
      </c>
    </row>
    <row r="5744" spans="1:12" x14ac:dyDescent="0.25">
      <c r="A5744" s="561" t="s">
        <v>5508</v>
      </c>
      <c r="B5744" s="561" t="s">
        <v>5509</v>
      </c>
      <c r="C5744" s="561" t="s">
        <v>5510</v>
      </c>
      <c r="D5744" s="561" t="s">
        <v>5511</v>
      </c>
      <c r="E5744" s="562" t="s">
        <v>22</v>
      </c>
      <c r="F5744" s="561" t="s">
        <v>22</v>
      </c>
      <c r="G5744" s="561" t="s">
        <v>33763</v>
      </c>
      <c r="H5744" s="561" t="s">
        <v>5523</v>
      </c>
      <c r="I5744" s="561" t="s">
        <v>23868</v>
      </c>
      <c r="J5744" s="561" t="s">
        <v>24</v>
      </c>
      <c r="K5744" s="562" t="s">
        <v>6640</v>
      </c>
      <c r="L5744" s="561" t="s">
        <v>25</v>
      </c>
    </row>
    <row r="5745" spans="1:12" x14ac:dyDescent="0.25">
      <c r="A5745" s="561" t="s">
        <v>5508</v>
      </c>
      <c r="B5745" s="561" t="s">
        <v>5509</v>
      </c>
      <c r="C5745" s="561" t="s">
        <v>5510</v>
      </c>
      <c r="D5745" s="561" t="s">
        <v>5511</v>
      </c>
      <c r="E5745" s="562" t="s">
        <v>22</v>
      </c>
      <c r="F5745" s="561" t="s">
        <v>22</v>
      </c>
      <c r="G5745" s="561" t="s">
        <v>33764</v>
      </c>
      <c r="H5745" s="561" t="s">
        <v>5524</v>
      </c>
      <c r="I5745" s="561" t="s">
        <v>23868</v>
      </c>
      <c r="J5745" s="561" t="s">
        <v>24</v>
      </c>
      <c r="K5745" s="562" t="s">
        <v>8464</v>
      </c>
      <c r="L5745" s="561" t="s">
        <v>25</v>
      </c>
    </row>
    <row r="5746" spans="1:12" x14ac:dyDescent="0.25">
      <c r="A5746" s="561" t="s">
        <v>5508</v>
      </c>
      <c r="B5746" s="561" t="s">
        <v>5509</v>
      </c>
      <c r="C5746" s="561" t="s">
        <v>5510</v>
      </c>
      <c r="D5746" s="561" t="s">
        <v>5511</v>
      </c>
      <c r="E5746" s="562" t="s">
        <v>22</v>
      </c>
      <c r="F5746" s="561" t="s">
        <v>22</v>
      </c>
      <c r="G5746" s="561" t="s">
        <v>33765</v>
      </c>
      <c r="H5746" s="561" t="s">
        <v>5526</v>
      </c>
      <c r="I5746" s="561" t="s">
        <v>23868</v>
      </c>
      <c r="J5746" s="561" t="s">
        <v>24</v>
      </c>
      <c r="K5746" s="562" t="s">
        <v>5155</v>
      </c>
      <c r="L5746" s="561" t="s">
        <v>25</v>
      </c>
    </row>
    <row r="5747" spans="1:12" x14ac:dyDescent="0.25">
      <c r="A5747" s="561" t="s">
        <v>5508</v>
      </c>
      <c r="B5747" s="561" t="s">
        <v>5509</v>
      </c>
      <c r="C5747" s="561" t="s">
        <v>5510</v>
      </c>
      <c r="D5747" s="561" t="s">
        <v>5511</v>
      </c>
      <c r="E5747" s="562" t="s">
        <v>22</v>
      </c>
      <c r="F5747" s="561" t="s">
        <v>22</v>
      </c>
      <c r="G5747" s="561" t="s">
        <v>33766</v>
      </c>
      <c r="H5747" s="561" t="s">
        <v>5527</v>
      </c>
      <c r="I5747" s="561" t="s">
        <v>23868</v>
      </c>
      <c r="J5747" s="561" t="s">
        <v>24</v>
      </c>
      <c r="K5747" s="562" t="s">
        <v>28367</v>
      </c>
      <c r="L5747" s="561" t="s">
        <v>25</v>
      </c>
    </row>
    <row r="5748" spans="1:12" x14ac:dyDescent="0.25">
      <c r="A5748" s="561" t="s">
        <v>5508</v>
      </c>
      <c r="B5748" s="561" t="s">
        <v>5509</v>
      </c>
      <c r="C5748" s="561" t="s">
        <v>5510</v>
      </c>
      <c r="D5748" s="561" t="s">
        <v>5511</v>
      </c>
      <c r="E5748" s="562" t="s">
        <v>22</v>
      </c>
      <c r="F5748" s="561" t="s">
        <v>22</v>
      </c>
      <c r="G5748" s="561" t="s">
        <v>33767</v>
      </c>
      <c r="H5748" s="561" t="s">
        <v>5529</v>
      </c>
      <c r="I5748" s="561" t="s">
        <v>23868</v>
      </c>
      <c r="J5748" s="561" t="s">
        <v>24</v>
      </c>
      <c r="K5748" s="562" t="s">
        <v>29606</v>
      </c>
      <c r="L5748" s="561" t="s">
        <v>25</v>
      </c>
    </row>
    <row r="5749" spans="1:12" x14ac:dyDescent="0.25">
      <c r="A5749" s="561" t="s">
        <v>5508</v>
      </c>
      <c r="B5749" s="561" t="s">
        <v>5509</v>
      </c>
      <c r="C5749" s="561" t="s">
        <v>5510</v>
      </c>
      <c r="D5749" s="561" t="s">
        <v>5511</v>
      </c>
      <c r="E5749" s="562" t="s">
        <v>22</v>
      </c>
      <c r="F5749" s="561" t="s">
        <v>22</v>
      </c>
      <c r="G5749" s="561" t="s">
        <v>33768</v>
      </c>
      <c r="H5749" s="561" t="s">
        <v>5530</v>
      </c>
      <c r="I5749" s="561" t="s">
        <v>23868</v>
      </c>
      <c r="J5749" s="561" t="s">
        <v>24</v>
      </c>
      <c r="K5749" s="562" t="s">
        <v>33769</v>
      </c>
      <c r="L5749" s="561" t="s">
        <v>25</v>
      </c>
    </row>
    <row r="5750" spans="1:12" x14ac:dyDescent="0.25">
      <c r="A5750" s="561" t="s">
        <v>5508</v>
      </c>
      <c r="B5750" s="561" t="s">
        <v>5509</v>
      </c>
      <c r="C5750" s="561" t="s">
        <v>5510</v>
      </c>
      <c r="D5750" s="561" t="s">
        <v>5511</v>
      </c>
      <c r="E5750" s="562" t="s">
        <v>22</v>
      </c>
      <c r="F5750" s="561" t="s">
        <v>22</v>
      </c>
      <c r="G5750" s="561" t="s">
        <v>33770</v>
      </c>
      <c r="H5750" s="561" t="s">
        <v>5531</v>
      </c>
      <c r="I5750" s="561" t="s">
        <v>23868</v>
      </c>
      <c r="J5750" s="561" t="s">
        <v>24</v>
      </c>
      <c r="K5750" s="562" t="s">
        <v>3462</v>
      </c>
      <c r="L5750" s="561" t="s">
        <v>25</v>
      </c>
    </row>
    <row r="5751" spans="1:12" x14ac:dyDescent="0.25">
      <c r="A5751" s="561" t="s">
        <v>5508</v>
      </c>
      <c r="B5751" s="561" t="s">
        <v>5509</v>
      </c>
      <c r="C5751" s="561" t="s">
        <v>5510</v>
      </c>
      <c r="D5751" s="561" t="s">
        <v>5511</v>
      </c>
      <c r="E5751" s="562" t="s">
        <v>22</v>
      </c>
      <c r="F5751" s="561" t="s">
        <v>22</v>
      </c>
      <c r="G5751" s="561" t="s">
        <v>33771</v>
      </c>
      <c r="H5751" s="561" t="s">
        <v>5532</v>
      </c>
      <c r="I5751" s="561" t="s">
        <v>23868</v>
      </c>
      <c r="J5751" s="561" t="s">
        <v>24</v>
      </c>
      <c r="K5751" s="562" t="s">
        <v>4224</v>
      </c>
      <c r="L5751" s="561" t="s">
        <v>25</v>
      </c>
    </row>
    <row r="5752" spans="1:12" x14ac:dyDescent="0.25">
      <c r="A5752" s="561" t="s">
        <v>5508</v>
      </c>
      <c r="B5752" s="561" t="s">
        <v>5509</v>
      </c>
      <c r="C5752" s="561" t="s">
        <v>5510</v>
      </c>
      <c r="D5752" s="561" t="s">
        <v>5511</v>
      </c>
      <c r="E5752" s="562" t="s">
        <v>22</v>
      </c>
      <c r="F5752" s="561" t="s">
        <v>22</v>
      </c>
      <c r="G5752" s="561" t="s">
        <v>33772</v>
      </c>
      <c r="H5752" s="561" t="s">
        <v>5533</v>
      </c>
      <c r="I5752" s="561" t="s">
        <v>23868</v>
      </c>
      <c r="J5752" s="561" t="s">
        <v>326</v>
      </c>
      <c r="K5752" s="562" t="s">
        <v>6213</v>
      </c>
      <c r="L5752" s="561" t="s">
        <v>25</v>
      </c>
    </row>
    <row r="5753" spans="1:12" x14ac:dyDescent="0.25">
      <c r="A5753" s="561" t="s">
        <v>5508</v>
      </c>
      <c r="B5753" s="561" t="s">
        <v>5509</v>
      </c>
      <c r="C5753" s="561" t="s">
        <v>5510</v>
      </c>
      <c r="D5753" s="561" t="s">
        <v>5511</v>
      </c>
      <c r="E5753" s="562" t="s">
        <v>22</v>
      </c>
      <c r="F5753" s="561" t="s">
        <v>22</v>
      </c>
      <c r="G5753" s="561" t="s">
        <v>33773</v>
      </c>
      <c r="H5753" s="561" t="s">
        <v>5535</v>
      </c>
      <c r="I5753" s="561" t="s">
        <v>23868</v>
      </c>
      <c r="J5753" s="561" t="s">
        <v>326</v>
      </c>
      <c r="K5753" s="562" t="s">
        <v>8105</v>
      </c>
      <c r="L5753" s="561" t="s">
        <v>25</v>
      </c>
    </row>
    <row r="5754" spans="1:12" x14ac:dyDescent="0.25">
      <c r="A5754" s="561" t="s">
        <v>5508</v>
      </c>
      <c r="B5754" s="561" t="s">
        <v>5509</v>
      </c>
      <c r="C5754" s="561" t="s">
        <v>5510</v>
      </c>
      <c r="D5754" s="561" t="s">
        <v>5511</v>
      </c>
      <c r="E5754" s="562" t="s">
        <v>22</v>
      </c>
      <c r="F5754" s="561" t="s">
        <v>22</v>
      </c>
      <c r="G5754" s="561" t="s">
        <v>33774</v>
      </c>
      <c r="H5754" s="561" t="s">
        <v>5538</v>
      </c>
      <c r="I5754" s="561" t="s">
        <v>23868</v>
      </c>
      <c r="J5754" s="561" t="s">
        <v>326</v>
      </c>
      <c r="K5754" s="562" t="s">
        <v>8727</v>
      </c>
      <c r="L5754" s="561" t="s">
        <v>25</v>
      </c>
    </row>
    <row r="5755" spans="1:12" x14ac:dyDescent="0.25">
      <c r="A5755" s="561" t="s">
        <v>5508</v>
      </c>
      <c r="B5755" s="561" t="s">
        <v>5509</v>
      </c>
      <c r="C5755" s="561" t="s">
        <v>5510</v>
      </c>
      <c r="D5755" s="561" t="s">
        <v>5511</v>
      </c>
      <c r="E5755" s="562" t="s">
        <v>22</v>
      </c>
      <c r="F5755" s="561" t="s">
        <v>22</v>
      </c>
      <c r="G5755" s="561" t="s">
        <v>33775</v>
      </c>
      <c r="H5755" s="561" t="s">
        <v>5539</v>
      </c>
      <c r="I5755" s="561" t="s">
        <v>23868</v>
      </c>
      <c r="J5755" s="561" t="s">
        <v>326</v>
      </c>
      <c r="K5755" s="562" t="s">
        <v>6519</v>
      </c>
      <c r="L5755" s="561" t="s">
        <v>25</v>
      </c>
    </row>
    <row r="5756" spans="1:12" x14ac:dyDescent="0.25">
      <c r="A5756" s="561" t="s">
        <v>5508</v>
      </c>
      <c r="B5756" s="561" t="s">
        <v>5509</v>
      </c>
      <c r="C5756" s="561" t="s">
        <v>5510</v>
      </c>
      <c r="D5756" s="561" t="s">
        <v>5511</v>
      </c>
      <c r="E5756" s="562" t="s">
        <v>22</v>
      </c>
      <c r="F5756" s="561" t="s">
        <v>22</v>
      </c>
      <c r="G5756" s="561" t="s">
        <v>33776</v>
      </c>
      <c r="H5756" s="561" t="s">
        <v>5541</v>
      </c>
      <c r="I5756" s="561" t="s">
        <v>23868</v>
      </c>
      <c r="J5756" s="561" t="s">
        <v>24</v>
      </c>
      <c r="K5756" s="562" t="s">
        <v>7764</v>
      </c>
      <c r="L5756" s="561" t="s">
        <v>25</v>
      </c>
    </row>
    <row r="5757" spans="1:12" x14ac:dyDescent="0.25">
      <c r="A5757" s="561" t="s">
        <v>5508</v>
      </c>
      <c r="B5757" s="561" t="s">
        <v>5509</v>
      </c>
      <c r="C5757" s="561" t="s">
        <v>5510</v>
      </c>
      <c r="D5757" s="561" t="s">
        <v>5511</v>
      </c>
      <c r="E5757" s="562" t="s">
        <v>22</v>
      </c>
      <c r="F5757" s="561" t="s">
        <v>22</v>
      </c>
      <c r="G5757" s="561" t="s">
        <v>33777</v>
      </c>
      <c r="H5757" s="561" t="s">
        <v>5542</v>
      </c>
      <c r="I5757" s="561" t="s">
        <v>23868</v>
      </c>
      <c r="J5757" s="561" t="s">
        <v>24</v>
      </c>
      <c r="K5757" s="562" t="s">
        <v>5100</v>
      </c>
      <c r="L5757" s="561" t="s">
        <v>25</v>
      </c>
    </row>
    <row r="5758" spans="1:12" x14ac:dyDescent="0.25">
      <c r="A5758" s="561" t="s">
        <v>5508</v>
      </c>
      <c r="B5758" s="561" t="s">
        <v>5509</v>
      </c>
      <c r="C5758" s="561" t="s">
        <v>5510</v>
      </c>
      <c r="D5758" s="561" t="s">
        <v>5511</v>
      </c>
      <c r="E5758" s="562" t="s">
        <v>22</v>
      </c>
      <c r="F5758" s="561" t="s">
        <v>22</v>
      </c>
      <c r="G5758" s="561" t="s">
        <v>33778</v>
      </c>
      <c r="H5758" s="561" t="s">
        <v>5543</v>
      </c>
      <c r="I5758" s="561" t="s">
        <v>23868</v>
      </c>
      <c r="J5758" s="561" t="s">
        <v>24</v>
      </c>
      <c r="K5758" s="562" t="s">
        <v>4235</v>
      </c>
      <c r="L5758" s="561" t="s">
        <v>25</v>
      </c>
    </row>
    <row r="5759" spans="1:12" x14ac:dyDescent="0.25">
      <c r="A5759" s="561" t="s">
        <v>5508</v>
      </c>
      <c r="B5759" s="561" t="s">
        <v>5509</v>
      </c>
      <c r="C5759" s="561" t="s">
        <v>5510</v>
      </c>
      <c r="D5759" s="561" t="s">
        <v>5511</v>
      </c>
      <c r="E5759" s="562" t="s">
        <v>22</v>
      </c>
      <c r="F5759" s="561" t="s">
        <v>22</v>
      </c>
      <c r="G5759" s="561" t="s">
        <v>33779</v>
      </c>
      <c r="H5759" s="561" t="s">
        <v>5544</v>
      </c>
      <c r="I5759" s="561" t="s">
        <v>23868</v>
      </c>
      <c r="J5759" s="561" t="s">
        <v>24</v>
      </c>
      <c r="K5759" s="562" t="s">
        <v>8135</v>
      </c>
      <c r="L5759" s="561" t="s">
        <v>25</v>
      </c>
    </row>
    <row r="5760" spans="1:12" x14ac:dyDescent="0.25">
      <c r="A5760" s="561" t="s">
        <v>5508</v>
      </c>
      <c r="B5760" s="561" t="s">
        <v>5509</v>
      </c>
      <c r="C5760" s="561" t="s">
        <v>5510</v>
      </c>
      <c r="D5760" s="561" t="s">
        <v>5511</v>
      </c>
      <c r="E5760" s="562" t="s">
        <v>22</v>
      </c>
      <c r="F5760" s="561" t="s">
        <v>22</v>
      </c>
      <c r="G5760" s="561" t="s">
        <v>33780</v>
      </c>
      <c r="H5760" s="561" t="s">
        <v>5545</v>
      </c>
      <c r="I5760" s="561" t="s">
        <v>23868</v>
      </c>
      <c r="J5760" s="561" t="s">
        <v>24</v>
      </c>
      <c r="K5760" s="562" t="s">
        <v>7843</v>
      </c>
      <c r="L5760" s="561" t="s">
        <v>25</v>
      </c>
    </row>
    <row r="5761" spans="1:12" x14ac:dyDescent="0.25">
      <c r="A5761" s="561" t="s">
        <v>5508</v>
      </c>
      <c r="B5761" s="561" t="s">
        <v>5509</v>
      </c>
      <c r="C5761" s="561" t="s">
        <v>5510</v>
      </c>
      <c r="D5761" s="561" t="s">
        <v>5511</v>
      </c>
      <c r="E5761" s="562" t="s">
        <v>22</v>
      </c>
      <c r="F5761" s="561" t="s">
        <v>22</v>
      </c>
      <c r="G5761" s="561" t="s">
        <v>33781</v>
      </c>
      <c r="H5761" s="561" t="s">
        <v>5546</v>
      </c>
      <c r="I5761" s="561" t="s">
        <v>23868</v>
      </c>
      <c r="J5761" s="561" t="s">
        <v>24</v>
      </c>
      <c r="K5761" s="562" t="s">
        <v>3903</v>
      </c>
      <c r="L5761" s="561" t="s">
        <v>25</v>
      </c>
    </row>
    <row r="5762" spans="1:12" x14ac:dyDescent="0.25">
      <c r="A5762" s="561" t="s">
        <v>5508</v>
      </c>
      <c r="B5762" s="561" t="s">
        <v>5509</v>
      </c>
      <c r="C5762" s="561" t="s">
        <v>5510</v>
      </c>
      <c r="D5762" s="561" t="s">
        <v>5511</v>
      </c>
      <c r="E5762" s="562" t="s">
        <v>22</v>
      </c>
      <c r="F5762" s="561" t="s">
        <v>22</v>
      </c>
      <c r="G5762" s="561" t="s">
        <v>33782</v>
      </c>
      <c r="H5762" s="561" t="s">
        <v>5547</v>
      </c>
      <c r="I5762" s="561" t="s">
        <v>23868</v>
      </c>
      <c r="J5762" s="561" t="s">
        <v>326</v>
      </c>
      <c r="K5762" s="562" t="s">
        <v>4081</v>
      </c>
      <c r="L5762" s="561" t="s">
        <v>25</v>
      </c>
    </row>
    <row r="5763" spans="1:12" x14ac:dyDescent="0.25">
      <c r="A5763" s="561" t="s">
        <v>5508</v>
      </c>
      <c r="B5763" s="561" t="s">
        <v>5509</v>
      </c>
      <c r="C5763" s="561" t="s">
        <v>5510</v>
      </c>
      <c r="D5763" s="561" t="s">
        <v>5511</v>
      </c>
      <c r="E5763" s="562" t="s">
        <v>22</v>
      </c>
      <c r="F5763" s="561" t="s">
        <v>22</v>
      </c>
      <c r="G5763" s="561" t="s">
        <v>33783</v>
      </c>
      <c r="H5763" s="561" t="s">
        <v>5548</v>
      </c>
      <c r="I5763" s="561" t="s">
        <v>23868</v>
      </c>
      <c r="J5763" s="561" t="s">
        <v>326</v>
      </c>
      <c r="K5763" s="562" t="s">
        <v>8418</v>
      </c>
      <c r="L5763" s="561" t="s">
        <v>25</v>
      </c>
    </row>
    <row r="5764" spans="1:12" x14ac:dyDescent="0.25">
      <c r="A5764" s="561" t="s">
        <v>5508</v>
      </c>
      <c r="B5764" s="561" t="s">
        <v>5509</v>
      </c>
      <c r="C5764" s="561" t="s">
        <v>5510</v>
      </c>
      <c r="D5764" s="561" t="s">
        <v>5511</v>
      </c>
      <c r="E5764" s="562" t="s">
        <v>22</v>
      </c>
      <c r="F5764" s="561" t="s">
        <v>22</v>
      </c>
      <c r="G5764" s="561" t="s">
        <v>33784</v>
      </c>
      <c r="H5764" s="561" t="s">
        <v>5549</v>
      </c>
      <c r="I5764" s="561" t="s">
        <v>23868</v>
      </c>
      <c r="J5764" s="561" t="s">
        <v>326</v>
      </c>
      <c r="K5764" s="562" t="s">
        <v>8431</v>
      </c>
      <c r="L5764" s="561" t="s">
        <v>25</v>
      </c>
    </row>
    <row r="5765" spans="1:12" x14ac:dyDescent="0.25">
      <c r="A5765" s="561" t="s">
        <v>5508</v>
      </c>
      <c r="B5765" s="561" t="s">
        <v>5509</v>
      </c>
      <c r="C5765" s="561" t="s">
        <v>5510</v>
      </c>
      <c r="D5765" s="561" t="s">
        <v>5511</v>
      </c>
      <c r="E5765" s="562" t="s">
        <v>22</v>
      </c>
      <c r="F5765" s="561" t="s">
        <v>22</v>
      </c>
      <c r="G5765" s="561" t="s">
        <v>33785</v>
      </c>
      <c r="H5765" s="561" t="s">
        <v>5551</v>
      </c>
      <c r="I5765" s="561" t="s">
        <v>23868</v>
      </c>
      <c r="J5765" s="561" t="s">
        <v>326</v>
      </c>
      <c r="K5765" s="562" t="s">
        <v>7705</v>
      </c>
      <c r="L5765" s="561" t="s">
        <v>25</v>
      </c>
    </row>
    <row r="5766" spans="1:12" x14ac:dyDescent="0.25">
      <c r="A5766" s="561" t="s">
        <v>5508</v>
      </c>
      <c r="B5766" s="561" t="s">
        <v>5509</v>
      </c>
      <c r="C5766" s="561" t="s">
        <v>5510</v>
      </c>
      <c r="D5766" s="561" t="s">
        <v>5511</v>
      </c>
      <c r="E5766" s="562" t="s">
        <v>22</v>
      </c>
      <c r="F5766" s="561" t="s">
        <v>22</v>
      </c>
      <c r="G5766" s="561" t="s">
        <v>33786</v>
      </c>
      <c r="H5766" s="561" t="s">
        <v>5552</v>
      </c>
      <c r="I5766" s="561" t="s">
        <v>23868</v>
      </c>
      <c r="J5766" s="561" t="s">
        <v>326</v>
      </c>
      <c r="K5766" s="562" t="s">
        <v>7088</v>
      </c>
      <c r="L5766" s="561" t="s">
        <v>25</v>
      </c>
    </row>
    <row r="5767" spans="1:12" x14ac:dyDescent="0.25">
      <c r="A5767" s="561" t="s">
        <v>5508</v>
      </c>
      <c r="B5767" s="561" t="s">
        <v>5509</v>
      </c>
      <c r="C5767" s="561" t="s">
        <v>5510</v>
      </c>
      <c r="D5767" s="561" t="s">
        <v>5511</v>
      </c>
      <c r="E5767" s="562" t="s">
        <v>22</v>
      </c>
      <c r="F5767" s="561" t="s">
        <v>22</v>
      </c>
      <c r="G5767" s="561" t="s">
        <v>33787</v>
      </c>
      <c r="H5767" s="561" t="s">
        <v>5553</v>
      </c>
      <c r="I5767" s="561" t="s">
        <v>23868</v>
      </c>
      <c r="J5767" s="561" t="s">
        <v>24</v>
      </c>
      <c r="K5767" s="562" t="s">
        <v>7706</v>
      </c>
      <c r="L5767" s="561" t="s">
        <v>25</v>
      </c>
    </row>
    <row r="5768" spans="1:12" x14ac:dyDescent="0.25">
      <c r="A5768" s="561" t="s">
        <v>5508</v>
      </c>
      <c r="B5768" s="561" t="s">
        <v>5509</v>
      </c>
      <c r="C5768" s="561" t="s">
        <v>5510</v>
      </c>
      <c r="D5768" s="561" t="s">
        <v>5511</v>
      </c>
      <c r="E5768" s="562" t="s">
        <v>22</v>
      </c>
      <c r="F5768" s="561" t="s">
        <v>22</v>
      </c>
      <c r="G5768" s="561" t="s">
        <v>33788</v>
      </c>
      <c r="H5768" s="561" t="s">
        <v>5555</v>
      </c>
      <c r="I5768" s="561" t="s">
        <v>23868</v>
      </c>
      <c r="J5768" s="561" t="s">
        <v>24</v>
      </c>
      <c r="K5768" s="562" t="s">
        <v>33789</v>
      </c>
      <c r="L5768" s="561" t="s">
        <v>25</v>
      </c>
    </row>
    <row r="5769" spans="1:12" x14ac:dyDescent="0.25">
      <c r="A5769" s="561" t="s">
        <v>5508</v>
      </c>
      <c r="B5769" s="561" t="s">
        <v>5509</v>
      </c>
      <c r="C5769" s="561" t="s">
        <v>5510</v>
      </c>
      <c r="D5769" s="561" t="s">
        <v>5511</v>
      </c>
      <c r="E5769" s="562" t="s">
        <v>22</v>
      </c>
      <c r="F5769" s="561" t="s">
        <v>22</v>
      </c>
      <c r="G5769" s="561" t="s">
        <v>33790</v>
      </c>
      <c r="H5769" s="561" t="s">
        <v>5557</v>
      </c>
      <c r="I5769" s="561" t="s">
        <v>23868</v>
      </c>
      <c r="J5769" s="561" t="s">
        <v>24</v>
      </c>
      <c r="K5769" s="562" t="s">
        <v>33791</v>
      </c>
      <c r="L5769" s="561" t="s">
        <v>25</v>
      </c>
    </row>
    <row r="5770" spans="1:12" x14ac:dyDescent="0.25">
      <c r="A5770" s="561" t="s">
        <v>5508</v>
      </c>
      <c r="B5770" s="561" t="s">
        <v>5509</v>
      </c>
      <c r="C5770" s="561" t="s">
        <v>5510</v>
      </c>
      <c r="D5770" s="561" t="s">
        <v>5511</v>
      </c>
      <c r="E5770" s="562" t="s">
        <v>22</v>
      </c>
      <c r="F5770" s="561" t="s">
        <v>22</v>
      </c>
      <c r="G5770" s="561" t="s">
        <v>33792</v>
      </c>
      <c r="H5770" s="561" t="s">
        <v>5558</v>
      </c>
      <c r="I5770" s="561" t="s">
        <v>23868</v>
      </c>
      <c r="J5770" s="561" t="s">
        <v>24</v>
      </c>
      <c r="K5770" s="562" t="s">
        <v>33793</v>
      </c>
      <c r="L5770" s="561" t="s">
        <v>25</v>
      </c>
    </row>
    <row r="5771" spans="1:12" x14ac:dyDescent="0.25">
      <c r="A5771" s="561" t="s">
        <v>5508</v>
      </c>
      <c r="B5771" s="561" t="s">
        <v>5509</v>
      </c>
      <c r="C5771" s="561" t="s">
        <v>5510</v>
      </c>
      <c r="D5771" s="561" t="s">
        <v>5511</v>
      </c>
      <c r="E5771" s="562" t="s">
        <v>22</v>
      </c>
      <c r="F5771" s="561" t="s">
        <v>22</v>
      </c>
      <c r="G5771" s="561" t="s">
        <v>33794</v>
      </c>
      <c r="H5771" s="561" t="s">
        <v>5559</v>
      </c>
      <c r="I5771" s="561" t="s">
        <v>23868</v>
      </c>
      <c r="J5771" s="561" t="s">
        <v>24</v>
      </c>
      <c r="K5771" s="562" t="s">
        <v>7208</v>
      </c>
      <c r="L5771" s="561" t="s">
        <v>25</v>
      </c>
    </row>
    <row r="5772" spans="1:12" x14ac:dyDescent="0.25">
      <c r="A5772" s="561" t="s">
        <v>5508</v>
      </c>
      <c r="B5772" s="561" t="s">
        <v>5509</v>
      </c>
      <c r="C5772" s="561" t="s">
        <v>5510</v>
      </c>
      <c r="D5772" s="561" t="s">
        <v>5511</v>
      </c>
      <c r="E5772" s="562" t="s">
        <v>22</v>
      </c>
      <c r="F5772" s="561" t="s">
        <v>22</v>
      </c>
      <c r="G5772" s="561" t="s">
        <v>33795</v>
      </c>
      <c r="H5772" s="561" t="s">
        <v>5560</v>
      </c>
      <c r="I5772" s="561" t="s">
        <v>23868</v>
      </c>
      <c r="J5772" s="561" t="s">
        <v>24</v>
      </c>
      <c r="K5772" s="562" t="s">
        <v>7060</v>
      </c>
      <c r="L5772" s="561" t="s">
        <v>25</v>
      </c>
    </row>
    <row r="5773" spans="1:12" x14ac:dyDescent="0.25">
      <c r="A5773" s="561" t="s">
        <v>5508</v>
      </c>
      <c r="B5773" s="561" t="s">
        <v>5509</v>
      </c>
      <c r="C5773" s="561" t="s">
        <v>5510</v>
      </c>
      <c r="D5773" s="561" t="s">
        <v>5511</v>
      </c>
      <c r="E5773" s="562" t="s">
        <v>22</v>
      </c>
      <c r="F5773" s="561" t="s">
        <v>22</v>
      </c>
      <c r="G5773" s="561" t="s">
        <v>33796</v>
      </c>
      <c r="H5773" s="561" t="s">
        <v>5561</v>
      </c>
      <c r="I5773" s="561" t="s">
        <v>23868</v>
      </c>
      <c r="J5773" s="561" t="s">
        <v>24</v>
      </c>
      <c r="K5773" s="562" t="s">
        <v>7427</v>
      </c>
      <c r="L5773" s="561" t="s">
        <v>25</v>
      </c>
    </row>
    <row r="5774" spans="1:12" x14ac:dyDescent="0.25">
      <c r="A5774" s="561" t="s">
        <v>5508</v>
      </c>
      <c r="B5774" s="561" t="s">
        <v>5509</v>
      </c>
      <c r="C5774" s="561" t="s">
        <v>5510</v>
      </c>
      <c r="D5774" s="561" t="s">
        <v>5511</v>
      </c>
      <c r="E5774" s="562" t="s">
        <v>22</v>
      </c>
      <c r="F5774" s="561" t="s">
        <v>22</v>
      </c>
      <c r="G5774" s="561" t="s">
        <v>33797</v>
      </c>
      <c r="H5774" s="561" t="s">
        <v>5562</v>
      </c>
      <c r="I5774" s="561" t="s">
        <v>23868</v>
      </c>
      <c r="J5774" s="561" t="s">
        <v>24</v>
      </c>
      <c r="K5774" s="562" t="s">
        <v>31463</v>
      </c>
      <c r="L5774" s="561" t="s">
        <v>25</v>
      </c>
    </row>
    <row r="5775" spans="1:12" x14ac:dyDescent="0.25">
      <c r="A5775" s="561" t="s">
        <v>5508</v>
      </c>
      <c r="B5775" s="561" t="s">
        <v>5509</v>
      </c>
      <c r="C5775" s="561" t="s">
        <v>5510</v>
      </c>
      <c r="D5775" s="561" t="s">
        <v>5511</v>
      </c>
      <c r="E5775" s="562" t="s">
        <v>22</v>
      </c>
      <c r="F5775" s="561" t="s">
        <v>22</v>
      </c>
      <c r="G5775" s="561" t="s">
        <v>33798</v>
      </c>
      <c r="H5775" s="561" t="s">
        <v>5563</v>
      </c>
      <c r="I5775" s="561" t="s">
        <v>23868</v>
      </c>
      <c r="J5775" s="561" t="s">
        <v>24</v>
      </c>
      <c r="K5775" s="562" t="s">
        <v>8330</v>
      </c>
      <c r="L5775" s="561" t="s">
        <v>25</v>
      </c>
    </row>
    <row r="5776" spans="1:12" x14ac:dyDescent="0.25">
      <c r="A5776" s="561" t="s">
        <v>5508</v>
      </c>
      <c r="B5776" s="561" t="s">
        <v>5509</v>
      </c>
      <c r="C5776" s="561" t="s">
        <v>5510</v>
      </c>
      <c r="D5776" s="561" t="s">
        <v>5511</v>
      </c>
      <c r="E5776" s="562" t="s">
        <v>22</v>
      </c>
      <c r="F5776" s="561" t="s">
        <v>22</v>
      </c>
      <c r="G5776" s="561" t="s">
        <v>33799</v>
      </c>
      <c r="H5776" s="561" t="s">
        <v>5564</v>
      </c>
      <c r="I5776" s="561" t="s">
        <v>23868</v>
      </c>
      <c r="J5776" s="561" t="s">
        <v>24</v>
      </c>
      <c r="K5776" s="562" t="s">
        <v>4852</v>
      </c>
      <c r="L5776" s="561" t="s">
        <v>25</v>
      </c>
    </row>
    <row r="5777" spans="1:12" x14ac:dyDescent="0.25">
      <c r="A5777" s="561" t="s">
        <v>5508</v>
      </c>
      <c r="B5777" s="561" t="s">
        <v>5509</v>
      </c>
      <c r="C5777" s="561" t="s">
        <v>5565</v>
      </c>
      <c r="D5777" s="561" t="s">
        <v>5566</v>
      </c>
      <c r="E5777" s="562" t="s">
        <v>22</v>
      </c>
      <c r="F5777" s="561" t="s">
        <v>22</v>
      </c>
      <c r="G5777" s="561" t="s">
        <v>33800</v>
      </c>
      <c r="H5777" s="561" t="s">
        <v>33801</v>
      </c>
      <c r="I5777" s="561" t="s">
        <v>23868</v>
      </c>
      <c r="J5777" s="561" t="s">
        <v>24</v>
      </c>
      <c r="K5777" s="562" t="s">
        <v>510</v>
      </c>
      <c r="L5777" s="561" t="s">
        <v>25</v>
      </c>
    </row>
    <row r="5778" spans="1:12" x14ac:dyDescent="0.25">
      <c r="A5778" s="561" t="s">
        <v>5508</v>
      </c>
      <c r="B5778" s="561" t="s">
        <v>5509</v>
      </c>
      <c r="C5778" s="561" t="s">
        <v>5565</v>
      </c>
      <c r="D5778" s="561" t="s">
        <v>5566</v>
      </c>
      <c r="E5778" s="562" t="s">
        <v>22</v>
      </c>
      <c r="F5778" s="561" t="s">
        <v>22</v>
      </c>
      <c r="G5778" s="561" t="s">
        <v>33802</v>
      </c>
      <c r="H5778" s="561" t="s">
        <v>33803</v>
      </c>
      <c r="I5778" s="561" t="s">
        <v>23868</v>
      </c>
      <c r="J5778" s="561" t="s">
        <v>24</v>
      </c>
      <c r="K5778" s="562" t="s">
        <v>130</v>
      </c>
      <c r="L5778" s="561" t="s">
        <v>25</v>
      </c>
    </row>
    <row r="5779" spans="1:12" x14ac:dyDescent="0.25">
      <c r="A5779" s="561" t="s">
        <v>5508</v>
      </c>
      <c r="B5779" s="561" t="s">
        <v>5509</v>
      </c>
      <c r="C5779" s="561" t="s">
        <v>5565</v>
      </c>
      <c r="D5779" s="561" t="s">
        <v>5566</v>
      </c>
      <c r="E5779" s="562" t="s">
        <v>22</v>
      </c>
      <c r="F5779" s="561" t="s">
        <v>22</v>
      </c>
      <c r="G5779" s="561" t="s">
        <v>33804</v>
      </c>
      <c r="H5779" s="561" t="s">
        <v>33805</v>
      </c>
      <c r="I5779" s="561" t="s">
        <v>23868</v>
      </c>
      <c r="J5779" s="561" t="s">
        <v>24</v>
      </c>
      <c r="K5779" s="562" t="s">
        <v>33806</v>
      </c>
      <c r="L5779" s="561" t="s">
        <v>25</v>
      </c>
    </row>
    <row r="5780" spans="1:12" x14ac:dyDescent="0.25">
      <c r="A5780" s="561" t="s">
        <v>5508</v>
      </c>
      <c r="B5780" s="561" t="s">
        <v>5509</v>
      </c>
      <c r="C5780" s="561" t="s">
        <v>5565</v>
      </c>
      <c r="D5780" s="561" t="s">
        <v>5566</v>
      </c>
      <c r="E5780" s="562" t="s">
        <v>22</v>
      </c>
      <c r="F5780" s="561" t="s">
        <v>22</v>
      </c>
      <c r="G5780" s="561" t="s">
        <v>33807</v>
      </c>
      <c r="H5780" s="561" t="s">
        <v>33808</v>
      </c>
      <c r="I5780" s="561" t="s">
        <v>23868</v>
      </c>
      <c r="J5780" s="561" t="s">
        <v>24</v>
      </c>
      <c r="K5780" s="562" t="s">
        <v>33809</v>
      </c>
      <c r="L5780" s="561" t="s">
        <v>25</v>
      </c>
    </row>
    <row r="5781" spans="1:12" x14ac:dyDescent="0.25">
      <c r="A5781" s="561" t="s">
        <v>5508</v>
      </c>
      <c r="B5781" s="561" t="s">
        <v>5509</v>
      </c>
      <c r="C5781" s="561" t="s">
        <v>5565</v>
      </c>
      <c r="D5781" s="561" t="s">
        <v>5566</v>
      </c>
      <c r="E5781" s="562" t="s">
        <v>22</v>
      </c>
      <c r="F5781" s="561" t="s">
        <v>22</v>
      </c>
      <c r="G5781" s="561" t="s">
        <v>33810</v>
      </c>
      <c r="H5781" s="561" t="s">
        <v>33811</v>
      </c>
      <c r="I5781" s="561" t="s">
        <v>23868</v>
      </c>
      <c r="J5781" s="561" t="s">
        <v>24</v>
      </c>
      <c r="K5781" s="562" t="s">
        <v>30252</v>
      </c>
      <c r="L5781" s="561" t="s">
        <v>25</v>
      </c>
    </row>
    <row r="5782" spans="1:12" x14ac:dyDescent="0.25">
      <c r="A5782" s="561" t="s">
        <v>5508</v>
      </c>
      <c r="B5782" s="561" t="s">
        <v>5509</v>
      </c>
      <c r="C5782" s="561" t="s">
        <v>5565</v>
      </c>
      <c r="D5782" s="561" t="s">
        <v>5566</v>
      </c>
      <c r="E5782" s="562" t="s">
        <v>22</v>
      </c>
      <c r="F5782" s="561" t="s">
        <v>22</v>
      </c>
      <c r="G5782" s="561" t="s">
        <v>33812</v>
      </c>
      <c r="H5782" s="561" t="s">
        <v>33813</v>
      </c>
      <c r="I5782" s="561" t="s">
        <v>23868</v>
      </c>
      <c r="J5782" s="561" t="s">
        <v>24</v>
      </c>
      <c r="K5782" s="562" t="s">
        <v>5729</v>
      </c>
      <c r="L5782" s="561" t="s">
        <v>25</v>
      </c>
    </row>
    <row r="5783" spans="1:12" x14ac:dyDescent="0.25">
      <c r="A5783" s="561" t="s">
        <v>5508</v>
      </c>
      <c r="B5783" s="561" t="s">
        <v>5509</v>
      </c>
      <c r="C5783" s="561" t="s">
        <v>5565</v>
      </c>
      <c r="D5783" s="561" t="s">
        <v>5566</v>
      </c>
      <c r="E5783" s="562" t="s">
        <v>22</v>
      </c>
      <c r="F5783" s="561" t="s">
        <v>22</v>
      </c>
      <c r="G5783" s="561" t="s">
        <v>33814</v>
      </c>
      <c r="H5783" s="561" t="s">
        <v>33815</v>
      </c>
      <c r="I5783" s="561" t="s">
        <v>23868</v>
      </c>
      <c r="J5783" s="561" t="s">
        <v>24</v>
      </c>
      <c r="K5783" s="562" t="s">
        <v>2839</v>
      </c>
      <c r="L5783" s="561" t="s">
        <v>25</v>
      </c>
    </row>
    <row r="5784" spans="1:12" x14ac:dyDescent="0.25">
      <c r="A5784" s="561" t="s">
        <v>5508</v>
      </c>
      <c r="B5784" s="561" t="s">
        <v>5509</v>
      </c>
      <c r="C5784" s="561" t="s">
        <v>5565</v>
      </c>
      <c r="D5784" s="561" t="s">
        <v>5566</v>
      </c>
      <c r="E5784" s="562" t="s">
        <v>22</v>
      </c>
      <c r="F5784" s="561" t="s">
        <v>22</v>
      </c>
      <c r="G5784" s="561" t="s">
        <v>33816</v>
      </c>
      <c r="H5784" s="561" t="s">
        <v>33817</v>
      </c>
      <c r="I5784" s="561" t="s">
        <v>23868</v>
      </c>
      <c r="J5784" s="561" t="s">
        <v>24</v>
      </c>
      <c r="K5784" s="562" t="s">
        <v>8273</v>
      </c>
      <c r="L5784" s="561" t="s">
        <v>25</v>
      </c>
    </row>
    <row r="5785" spans="1:12" x14ac:dyDescent="0.25">
      <c r="A5785" s="561" t="s">
        <v>5508</v>
      </c>
      <c r="B5785" s="561" t="s">
        <v>5509</v>
      </c>
      <c r="C5785" s="561" t="s">
        <v>5565</v>
      </c>
      <c r="D5785" s="561" t="s">
        <v>5566</v>
      </c>
      <c r="E5785" s="562" t="s">
        <v>22</v>
      </c>
      <c r="F5785" s="561" t="s">
        <v>22</v>
      </c>
      <c r="G5785" s="561" t="s">
        <v>33818</v>
      </c>
      <c r="H5785" s="561" t="s">
        <v>33819</v>
      </c>
      <c r="I5785" s="561" t="s">
        <v>23868</v>
      </c>
      <c r="J5785" s="561" t="s">
        <v>326</v>
      </c>
      <c r="K5785" s="562" t="s">
        <v>3179</v>
      </c>
      <c r="L5785" s="561" t="s">
        <v>25</v>
      </c>
    </row>
    <row r="5786" spans="1:12" x14ac:dyDescent="0.25">
      <c r="A5786" s="561" t="s">
        <v>5508</v>
      </c>
      <c r="B5786" s="561" t="s">
        <v>5509</v>
      </c>
      <c r="C5786" s="561" t="s">
        <v>5565</v>
      </c>
      <c r="D5786" s="561" t="s">
        <v>5566</v>
      </c>
      <c r="E5786" s="562" t="s">
        <v>22</v>
      </c>
      <c r="F5786" s="561" t="s">
        <v>22</v>
      </c>
      <c r="G5786" s="561" t="s">
        <v>33820</v>
      </c>
      <c r="H5786" s="561" t="s">
        <v>33821</v>
      </c>
      <c r="I5786" s="561" t="s">
        <v>23868</v>
      </c>
      <c r="J5786" s="561" t="s">
        <v>24</v>
      </c>
      <c r="K5786" s="562" t="s">
        <v>1847</v>
      </c>
      <c r="L5786" s="561" t="s">
        <v>25</v>
      </c>
    </row>
    <row r="5787" spans="1:12" x14ac:dyDescent="0.25">
      <c r="A5787" s="561" t="s">
        <v>5508</v>
      </c>
      <c r="B5787" s="561" t="s">
        <v>5509</v>
      </c>
      <c r="C5787" s="561" t="s">
        <v>5565</v>
      </c>
      <c r="D5787" s="561" t="s">
        <v>5566</v>
      </c>
      <c r="E5787" s="562" t="s">
        <v>22</v>
      </c>
      <c r="F5787" s="561" t="s">
        <v>22</v>
      </c>
      <c r="G5787" s="561" t="s">
        <v>33822</v>
      </c>
      <c r="H5787" s="561" t="s">
        <v>33823</v>
      </c>
      <c r="I5787" s="561" t="s">
        <v>23868</v>
      </c>
      <c r="J5787" s="561" t="s">
        <v>24</v>
      </c>
      <c r="K5787" s="562" t="s">
        <v>5248</v>
      </c>
      <c r="L5787" s="561" t="s">
        <v>25</v>
      </c>
    </row>
    <row r="5788" spans="1:12" x14ac:dyDescent="0.25">
      <c r="A5788" s="561" t="s">
        <v>5508</v>
      </c>
      <c r="B5788" s="561" t="s">
        <v>5509</v>
      </c>
      <c r="C5788" s="561" t="s">
        <v>5565</v>
      </c>
      <c r="D5788" s="561" t="s">
        <v>5566</v>
      </c>
      <c r="E5788" s="562" t="s">
        <v>22</v>
      </c>
      <c r="F5788" s="561" t="s">
        <v>22</v>
      </c>
      <c r="G5788" s="561" t="s">
        <v>33824</v>
      </c>
      <c r="H5788" s="561" t="s">
        <v>33825</v>
      </c>
      <c r="I5788" s="561" t="s">
        <v>23868</v>
      </c>
      <c r="J5788" s="561" t="s">
        <v>24</v>
      </c>
      <c r="K5788" s="562" t="s">
        <v>1740</v>
      </c>
      <c r="L5788" s="561" t="s">
        <v>25</v>
      </c>
    </row>
    <row r="5789" spans="1:12" x14ac:dyDescent="0.25">
      <c r="A5789" s="561" t="s">
        <v>5508</v>
      </c>
      <c r="B5789" s="561" t="s">
        <v>5509</v>
      </c>
      <c r="C5789" s="561" t="s">
        <v>5565</v>
      </c>
      <c r="D5789" s="561" t="s">
        <v>5566</v>
      </c>
      <c r="E5789" s="562" t="s">
        <v>22</v>
      </c>
      <c r="F5789" s="561" t="s">
        <v>22</v>
      </c>
      <c r="G5789" s="561" t="s">
        <v>33826</v>
      </c>
      <c r="H5789" s="561" t="s">
        <v>33827</v>
      </c>
      <c r="I5789" s="561" t="s">
        <v>23868</v>
      </c>
      <c r="J5789" s="561" t="s">
        <v>326</v>
      </c>
      <c r="K5789" s="562" t="s">
        <v>2367</v>
      </c>
      <c r="L5789" s="561" t="s">
        <v>25</v>
      </c>
    </row>
    <row r="5790" spans="1:12" x14ac:dyDescent="0.25">
      <c r="A5790" s="561" t="s">
        <v>5508</v>
      </c>
      <c r="B5790" s="561" t="s">
        <v>5509</v>
      </c>
      <c r="C5790" s="561" t="s">
        <v>5565</v>
      </c>
      <c r="D5790" s="561" t="s">
        <v>5566</v>
      </c>
      <c r="E5790" s="562" t="s">
        <v>22</v>
      </c>
      <c r="F5790" s="561" t="s">
        <v>22</v>
      </c>
      <c r="G5790" s="561" t="s">
        <v>33828</v>
      </c>
      <c r="H5790" s="561" t="s">
        <v>33829</v>
      </c>
      <c r="I5790" s="561" t="s">
        <v>23868</v>
      </c>
      <c r="J5790" s="561" t="s">
        <v>24</v>
      </c>
      <c r="K5790" s="562" t="s">
        <v>7049</v>
      </c>
      <c r="L5790" s="561" t="s">
        <v>25</v>
      </c>
    </row>
    <row r="5791" spans="1:12" x14ac:dyDescent="0.25">
      <c r="A5791" s="561" t="s">
        <v>5508</v>
      </c>
      <c r="B5791" s="561" t="s">
        <v>5509</v>
      </c>
      <c r="C5791" s="561" t="s">
        <v>5565</v>
      </c>
      <c r="D5791" s="561" t="s">
        <v>5566</v>
      </c>
      <c r="E5791" s="562" t="s">
        <v>22</v>
      </c>
      <c r="F5791" s="561" t="s">
        <v>22</v>
      </c>
      <c r="G5791" s="561" t="s">
        <v>33830</v>
      </c>
      <c r="H5791" s="561" t="s">
        <v>33831</v>
      </c>
      <c r="I5791" s="561" t="s">
        <v>23868</v>
      </c>
      <c r="J5791" s="561" t="s">
        <v>24</v>
      </c>
      <c r="K5791" s="562" t="s">
        <v>8723</v>
      </c>
      <c r="L5791" s="561" t="s">
        <v>25</v>
      </c>
    </row>
    <row r="5792" spans="1:12" x14ac:dyDescent="0.25">
      <c r="A5792" s="561" t="s">
        <v>5508</v>
      </c>
      <c r="B5792" s="561" t="s">
        <v>5509</v>
      </c>
      <c r="C5792" s="561" t="s">
        <v>5565</v>
      </c>
      <c r="D5792" s="561" t="s">
        <v>5566</v>
      </c>
      <c r="E5792" s="562" t="s">
        <v>22</v>
      </c>
      <c r="F5792" s="561" t="s">
        <v>22</v>
      </c>
      <c r="G5792" s="561" t="s">
        <v>33832</v>
      </c>
      <c r="H5792" s="561" t="s">
        <v>33833</v>
      </c>
      <c r="I5792" s="561" t="s">
        <v>23868</v>
      </c>
      <c r="J5792" s="561" t="s">
        <v>326</v>
      </c>
      <c r="K5792" s="562" t="s">
        <v>33834</v>
      </c>
      <c r="L5792" s="561" t="s">
        <v>25</v>
      </c>
    </row>
    <row r="5793" spans="1:12" x14ac:dyDescent="0.25">
      <c r="A5793" s="561" t="s">
        <v>5508</v>
      </c>
      <c r="B5793" s="561" t="s">
        <v>5509</v>
      </c>
      <c r="C5793" s="561" t="s">
        <v>5565</v>
      </c>
      <c r="D5793" s="561" t="s">
        <v>5566</v>
      </c>
      <c r="E5793" s="562" t="s">
        <v>22</v>
      </c>
      <c r="F5793" s="561" t="s">
        <v>22</v>
      </c>
      <c r="G5793" s="561" t="s">
        <v>33835</v>
      </c>
      <c r="H5793" s="561" t="s">
        <v>33836</v>
      </c>
      <c r="I5793" s="561" t="s">
        <v>23868</v>
      </c>
      <c r="J5793" s="561" t="s">
        <v>24</v>
      </c>
      <c r="K5793" s="562" t="s">
        <v>7410</v>
      </c>
      <c r="L5793" s="561" t="s">
        <v>25</v>
      </c>
    </row>
    <row r="5794" spans="1:12" x14ac:dyDescent="0.25">
      <c r="A5794" s="561" t="s">
        <v>5508</v>
      </c>
      <c r="B5794" s="561" t="s">
        <v>5509</v>
      </c>
      <c r="C5794" s="561" t="s">
        <v>5565</v>
      </c>
      <c r="D5794" s="561" t="s">
        <v>5566</v>
      </c>
      <c r="E5794" s="562" t="s">
        <v>22</v>
      </c>
      <c r="F5794" s="561" t="s">
        <v>22</v>
      </c>
      <c r="G5794" s="561" t="s">
        <v>33837</v>
      </c>
      <c r="H5794" s="561" t="s">
        <v>33838</v>
      </c>
      <c r="I5794" s="561" t="s">
        <v>23868</v>
      </c>
      <c r="J5794" s="561" t="s">
        <v>24</v>
      </c>
      <c r="K5794" s="562" t="s">
        <v>24053</v>
      </c>
      <c r="L5794" s="561" t="s">
        <v>25</v>
      </c>
    </row>
    <row r="5795" spans="1:12" x14ac:dyDescent="0.25">
      <c r="A5795" s="561" t="s">
        <v>5508</v>
      </c>
      <c r="B5795" s="561" t="s">
        <v>5509</v>
      </c>
      <c r="C5795" s="561" t="s">
        <v>5565</v>
      </c>
      <c r="D5795" s="561" t="s">
        <v>5566</v>
      </c>
      <c r="E5795" s="562" t="s">
        <v>22</v>
      </c>
      <c r="F5795" s="561" t="s">
        <v>22</v>
      </c>
      <c r="G5795" s="561" t="s">
        <v>33839</v>
      </c>
      <c r="H5795" s="561" t="s">
        <v>33840</v>
      </c>
      <c r="I5795" s="561" t="s">
        <v>23868</v>
      </c>
      <c r="J5795" s="561" t="s">
        <v>24</v>
      </c>
      <c r="K5795" s="562" t="s">
        <v>27812</v>
      </c>
      <c r="L5795" s="561" t="s">
        <v>25</v>
      </c>
    </row>
    <row r="5796" spans="1:12" x14ac:dyDescent="0.25">
      <c r="A5796" s="561" t="s">
        <v>5508</v>
      </c>
      <c r="B5796" s="561" t="s">
        <v>5509</v>
      </c>
      <c r="C5796" s="561" t="s">
        <v>5565</v>
      </c>
      <c r="D5796" s="561" t="s">
        <v>5566</v>
      </c>
      <c r="E5796" s="562" t="s">
        <v>22</v>
      </c>
      <c r="F5796" s="561" t="s">
        <v>22</v>
      </c>
      <c r="G5796" s="561" t="s">
        <v>33841</v>
      </c>
      <c r="H5796" s="561" t="s">
        <v>33842</v>
      </c>
      <c r="I5796" s="561" t="s">
        <v>23868</v>
      </c>
      <c r="J5796" s="561" t="s">
        <v>326</v>
      </c>
      <c r="K5796" s="562" t="s">
        <v>921</v>
      </c>
      <c r="L5796" s="561" t="s">
        <v>25</v>
      </c>
    </row>
    <row r="5797" spans="1:12" x14ac:dyDescent="0.25">
      <c r="A5797" s="561" t="s">
        <v>5508</v>
      </c>
      <c r="B5797" s="561" t="s">
        <v>5509</v>
      </c>
      <c r="C5797" s="561" t="s">
        <v>5565</v>
      </c>
      <c r="D5797" s="561" t="s">
        <v>5566</v>
      </c>
      <c r="E5797" s="562" t="s">
        <v>22</v>
      </c>
      <c r="F5797" s="561" t="s">
        <v>22</v>
      </c>
      <c r="G5797" s="561" t="s">
        <v>33843</v>
      </c>
      <c r="H5797" s="561" t="s">
        <v>33844</v>
      </c>
      <c r="I5797" s="561" t="s">
        <v>23868</v>
      </c>
      <c r="J5797" s="561" t="s">
        <v>24</v>
      </c>
      <c r="K5797" s="562" t="s">
        <v>7974</v>
      </c>
      <c r="L5797" s="561" t="s">
        <v>25</v>
      </c>
    </row>
    <row r="5798" spans="1:12" x14ac:dyDescent="0.25">
      <c r="A5798" s="561" t="s">
        <v>5508</v>
      </c>
      <c r="B5798" s="561" t="s">
        <v>5509</v>
      </c>
      <c r="C5798" s="561" t="s">
        <v>5565</v>
      </c>
      <c r="D5798" s="561" t="s">
        <v>5566</v>
      </c>
      <c r="E5798" s="562" t="s">
        <v>22</v>
      </c>
      <c r="F5798" s="561" t="s">
        <v>22</v>
      </c>
      <c r="G5798" s="561" t="s">
        <v>33845</v>
      </c>
      <c r="H5798" s="561" t="s">
        <v>33846</v>
      </c>
      <c r="I5798" s="561" t="s">
        <v>23868</v>
      </c>
      <c r="J5798" s="561" t="s">
        <v>24</v>
      </c>
      <c r="K5798" s="562" t="s">
        <v>33847</v>
      </c>
      <c r="L5798" s="561" t="s">
        <v>25</v>
      </c>
    </row>
    <row r="5799" spans="1:12" x14ac:dyDescent="0.25">
      <c r="A5799" s="561" t="s">
        <v>5508</v>
      </c>
      <c r="B5799" s="561" t="s">
        <v>5509</v>
      </c>
      <c r="C5799" s="561" t="s">
        <v>5565</v>
      </c>
      <c r="D5799" s="561" t="s">
        <v>5566</v>
      </c>
      <c r="E5799" s="562" t="s">
        <v>22</v>
      </c>
      <c r="F5799" s="561" t="s">
        <v>22</v>
      </c>
      <c r="G5799" s="561" t="s">
        <v>33848</v>
      </c>
      <c r="H5799" s="561" t="s">
        <v>33849</v>
      </c>
      <c r="I5799" s="561" t="s">
        <v>23868</v>
      </c>
      <c r="J5799" s="561" t="s">
        <v>326</v>
      </c>
      <c r="K5799" s="562" t="s">
        <v>6983</v>
      </c>
      <c r="L5799" s="561" t="s">
        <v>25</v>
      </c>
    </row>
    <row r="5800" spans="1:12" x14ac:dyDescent="0.25">
      <c r="A5800" s="561" t="s">
        <v>5508</v>
      </c>
      <c r="B5800" s="561" t="s">
        <v>5509</v>
      </c>
      <c r="C5800" s="561" t="s">
        <v>5565</v>
      </c>
      <c r="D5800" s="561" t="s">
        <v>5566</v>
      </c>
      <c r="E5800" s="562" t="s">
        <v>22</v>
      </c>
      <c r="F5800" s="561" t="s">
        <v>22</v>
      </c>
      <c r="G5800" s="561" t="s">
        <v>33850</v>
      </c>
      <c r="H5800" s="561" t="s">
        <v>33851</v>
      </c>
      <c r="I5800" s="561" t="s">
        <v>23868</v>
      </c>
      <c r="J5800" s="561" t="s">
        <v>24</v>
      </c>
      <c r="K5800" s="562" t="s">
        <v>28552</v>
      </c>
      <c r="L5800" s="561" t="s">
        <v>25</v>
      </c>
    </row>
    <row r="5801" spans="1:12" x14ac:dyDescent="0.25">
      <c r="A5801" s="561" t="s">
        <v>5508</v>
      </c>
      <c r="B5801" s="561" t="s">
        <v>5509</v>
      </c>
      <c r="C5801" s="561" t="s">
        <v>5565</v>
      </c>
      <c r="D5801" s="561" t="s">
        <v>5566</v>
      </c>
      <c r="E5801" s="562" t="s">
        <v>22</v>
      </c>
      <c r="F5801" s="561" t="s">
        <v>22</v>
      </c>
      <c r="G5801" s="561" t="s">
        <v>33852</v>
      </c>
      <c r="H5801" s="561" t="s">
        <v>33853</v>
      </c>
      <c r="I5801" s="561" t="s">
        <v>23868</v>
      </c>
      <c r="J5801" s="561" t="s">
        <v>24</v>
      </c>
      <c r="K5801" s="562" t="s">
        <v>8185</v>
      </c>
      <c r="L5801" s="561" t="s">
        <v>25</v>
      </c>
    </row>
    <row r="5802" spans="1:12" x14ac:dyDescent="0.25">
      <c r="A5802" s="561" t="s">
        <v>5508</v>
      </c>
      <c r="B5802" s="561" t="s">
        <v>5509</v>
      </c>
      <c r="C5802" s="561" t="s">
        <v>5565</v>
      </c>
      <c r="D5802" s="561" t="s">
        <v>5566</v>
      </c>
      <c r="E5802" s="562" t="s">
        <v>22</v>
      </c>
      <c r="F5802" s="561" t="s">
        <v>22</v>
      </c>
      <c r="G5802" s="561" t="s">
        <v>33854</v>
      </c>
      <c r="H5802" s="561" t="s">
        <v>33855</v>
      </c>
      <c r="I5802" s="561" t="s">
        <v>23868</v>
      </c>
      <c r="J5802" s="561" t="s">
        <v>24</v>
      </c>
      <c r="K5802" s="562" t="s">
        <v>7232</v>
      </c>
      <c r="L5802" s="561" t="s">
        <v>25</v>
      </c>
    </row>
    <row r="5803" spans="1:12" x14ac:dyDescent="0.25">
      <c r="A5803" s="561" t="s">
        <v>5508</v>
      </c>
      <c r="B5803" s="561" t="s">
        <v>5509</v>
      </c>
      <c r="C5803" s="561" t="s">
        <v>5565</v>
      </c>
      <c r="D5803" s="561" t="s">
        <v>5566</v>
      </c>
      <c r="E5803" s="562" t="s">
        <v>22</v>
      </c>
      <c r="F5803" s="561" t="s">
        <v>22</v>
      </c>
      <c r="G5803" s="561" t="s">
        <v>33856</v>
      </c>
      <c r="H5803" s="561" t="s">
        <v>33857</v>
      </c>
      <c r="I5803" s="561" t="s">
        <v>23868</v>
      </c>
      <c r="J5803" s="561" t="s">
        <v>326</v>
      </c>
      <c r="K5803" s="562" t="s">
        <v>7434</v>
      </c>
      <c r="L5803" s="561" t="s">
        <v>25</v>
      </c>
    </row>
    <row r="5804" spans="1:12" x14ac:dyDescent="0.25">
      <c r="A5804" s="561" t="s">
        <v>5508</v>
      </c>
      <c r="B5804" s="561" t="s">
        <v>5509</v>
      </c>
      <c r="C5804" s="561" t="s">
        <v>5565</v>
      </c>
      <c r="D5804" s="561" t="s">
        <v>5566</v>
      </c>
      <c r="E5804" s="562" t="s">
        <v>22</v>
      </c>
      <c r="F5804" s="561" t="s">
        <v>22</v>
      </c>
      <c r="G5804" s="561" t="s">
        <v>33858</v>
      </c>
      <c r="H5804" s="561" t="s">
        <v>33859</v>
      </c>
      <c r="I5804" s="561" t="s">
        <v>23868</v>
      </c>
      <c r="J5804" s="561" t="s">
        <v>24</v>
      </c>
      <c r="K5804" s="562" t="s">
        <v>458</v>
      </c>
      <c r="L5804" s="561" t="s">
        <v>25</v>
      </c>
    </row>
    <row r="5805" spans="1:12" x14ac:dyDescent="0.25">
      <c r="A5805" s="561" t="s">
        <v>5508</v>
      </c>
      <c r="B5805" s="561" t="s">
        <v>5509</v>
      </c>
      <c r="C5805" s="561" t="s">
        <v>5565</v>
      </c>
      <c r="D5805" s="561" t="s">
        <v>5566</v>
      </c>
      <c r="E5805" s="562" t="s">
        <v>22</v>
      </c>
      <c r="F5805" s="561" t="s">
        <v>22</v>
      </c>
      <c r="G5805" s="561" t="s">
        <v>33860</v>
      </c>
      <c r="H5805" s="561" t="s">
        <v>33861</v>
      </c>
      <c r="I5805" s="561" t="s">
        <v>23868</v>
      </c>
      <c r="J5805" s="561" t="s">
        <v>24</v>
      </c>
      <c r="K5805" s="562" t="s">
        <v>31053</v>
      </c>
      <c r="L5805" s="561" t="s">
        <v>25</v>
      </c>
    </row>
    <row r="5806" spans="1:12" x14ac:dyDescent="0.25">
      <c r="A5806" s="561" t="s">
        <v>5508</v>
      </c>
      <c r="B5806" s="561" t="s">
        <v>5509</v>
      </c>
      <c r="C5806" s="561" t="s">
        <v>5572</v>
      </c>
      <c r="D5806" s="561" t="s">
        <v>5573</v>
      </c>
      <c r="E5806" s="562" t="s">
        <v>22</v>
      </c>
      <c r="F5806" s="561" t="s">
        <v>22</v>
      </c>
      <c r="G5806" s="561" t="s">
        <v>33862</v>
      </c>
      <c r="H5806" s="561" t="s">
        <v>5574</v>
      </c>
      <c r="I5806" s="561" t="s">
        <v>23868</v>
      </c>
      <c r="J5806" s="561" t="s">
        <v>7063</v>
      </c>
      <c r="K5806" s="562" t="s">
        <v>23412</v>
      </c>
      <c r="L5806" s="561" t="s">
        <v>25</v>
      </c>
    </row>
    <row r="5807" spans="1:12" x14ac:dyDescent="0.25">
      <c r="A5807" s="561" t="s">
        <v>5508</v>
      </c>
      <c r="B5807" s="561" t="s">
        <v>5509</v>
      </c>
      <c r="C5807" s="561" t="s">
        <v>5572</v>
      </c>
      <c r="D5807" s="561" t="s">
        <v>5573</v>
      </c>
      <c r="E5807" s="562" t="s">
        <v>22</v>
      </c>
      <c r="F5807" s="561" t="s">
        <v>22</v>
      </c>
      <c r="G5807" s="561" t="s">
        <v>33863</v>
      </c>
      <c r="H5807" s="561" t="s">
        <v>5576</v>
      </c>
      <c r="I5807" s="561" t="s">
        <v>23868</v>
      </c>
      <c r="J5807" s="561" t="s">
        <v>24</v>
      </c>
      <c r="K5807" s="562" t="s">
        <v>3788</v>
      </c>
      <c r="L5807" s="561" t="s">
        <v>25</v>
      </c>
    </row>
    <row r="5808" spans="1:12" x14ac:dyDescent="0.25">
      <c r="A5808" s="561" t="s">
        <v>5508</v>
      </c>
      <c r="B5808" s="561" t="s">
        <v>5509</v>
      </c>
      <c r="C5808" s="561" t="s">
        <v>5572</v>
      </c>
      <c r="D5808" s="561" t="s">
        <v>5573</v>
      </c>
      <c r="E5808" s="562" t="s">
        <v>22</v>
      </c>
      <c r="F5808" s="561" t="s">
        <v>22</v>
      </c>
      <c r="G5808" s="561" t="s">
        <v>33864</v>
      </c>
      <c r="H5808" s="561" t="s">
        <v>5577</v>
      </c>
      <c r="I5808" s="561" t="s">
        <v>23148</v>
      </c>
      <c r="J5808" s="561" t="s">
        <v>24</v>
      </c>
      <c r="K5808" s="562" t="s">
        <v>7140</v>
      </c>
      <c r="L5808" s="561" t="s">
        <v>25</v>
      </c>
    </row>
    <row r="5809" spans="1:12" x14ac:dyDescent="0.25">
      <c r="A5809" s="561" t="s">
        <v>5508</v>
      </c>
      <c r="B5809" s="561" t="s">
        <v>5509</v>
      </c>
      <c r="C5809" s="561" t="s">
        <v>5572</v>
      </c>
      <c r="D5809" s="561" t="s">
        <v>5573</v>
      </c>
      <c r="E5809" s="562" t="s">
        <v>22</v>
      </c>
      <c r="F5809" s="561" t="s">
        <v>22</v>
      </c>
      <c r="G5809" s="561" t="s">
        <v>33865</v>
      </c>
      <c r="H5809" s="561" t="s">
        <v>33866</v>
      </c>
      <c r="I5809" s="561" t="s">
        <v>23868</v>
      </c>
      <c r="J5809" s="561" t="s">
        <v>24</v>
      </c>
      <c r="K5809" s="562" t="s">
        <v>7627</v>
      </c>
      <c r="L5809" s="561" t="s">
        <v>25</v>
      </c>
    </row>
    <row r="5810" spans="1:12" x14ac:dyDescent="0.25">
      <c r="A5810" s="561" t="s">
        <v>5508</v>
      </c>
      <c r="B5810" s="561" t="s">
        <v>5509</v>
      </c>
      <c r="C5810" s="561" t="s">
        <v>5572</v>
      </c>
      <c r="D5810" s="561" t="s">
        <v>5573</v>
      </c>
      <c r="E5810" s="562" t="s">
        <v>22</v>
      </c>
      <c r="F5810" s="561" t="s">
        <v>22</v>
      </c>
      <c r="G5810" s="561" t="s">
        <v>33867</v>
      </c>
      <c r="H5810" s="561" t="s">
        <v>5579</v>
      </c>
      <c r="I5810" s="561" t="s">
        <v>23868</v>
      </c>
      <c r="J5810" s="561" t="s">
        <v>24</v>
      </c>
      <c r="K5810" s="562" t="s">
        <v>2363</v>
      </c>
      <c r="L5810" s="561" t="s">
        <v>25</v>
      </c>
    </row>
    <row r="5811" spans="1:12" x14ac:dyDescent="0.25">
      <c r="A5811" s="561" t="s">
        <v>5508</v>
      </c>
      <c r="B5811" s="561" t="s">
        <v>5509</v>
      </c>
      <c r="C5811" s="561" t="s">
        <v>5572</v>
      </c>
      <c r="D5811" s="561" t="s">
        <v>5573</v>
      </c>
      <c r="E5811" s="562" t="s">
        <v>22</v>
      </c>
      <c r="F5811" s="561" t="s">
        <v>22</v>
      </c>
      <c r="G5811" s="561" t="s">
        <v>33868</v>
      </c>
      <c r="H5811" s="561" t="s">
        <v>33869</v>
      </c>
      <c r="I5811" s="561" t="s">
        <v>23868</v>
      </c>
      <c r="J5811" s="561" t="s">
        <v>24</v>
      </c>
      <c r="K5811" s="562" t="s">
        <v>4685</v>
      </c>
      <c r="L5811" s="561" t="s">
        <v>25</v>
      </c>
    </row>
    <row r="5812" spans="1:12" x14ac:dyDescent="0.25">
      <c r="A5812" s="561" t="s">
        <v>5508</v>
      </c>
      <c r="B5812" s="561" t="s">
        <v>5509</v>
      </c>
      <c r="C5812" s="561" t="s">
        <v>5572</v>
      </c>
      <c r="D5812" s="561" t="s">
        <v>5573</v>
      </c>
      <c r="E5812" s="562" t="s">
        <v>22</v>
      </c>
      <c r="F5812" s="561" t="s">
        <v>22</v>
      </c>
      <c r="G5812" s="561" t="s">
        <v>33870</v>
      </c>
      <c r="H5812" s="561" t="s">
        <v>5581</v>
      </c>
      <c r="I5812" s="561" t="s">
        <v>23868</v>
      </c>
      <c r="J5812" s="561" t="s">
        <v>24</v>
      </c>
      <c r="K5812" s="562" t="s">
        <v>8315</v>
      </c>
      <c r="L5812" s="561" t="s">
        <v>25</v>
      </c>
    </row>
    <row r="5813" spans="1:12" x14ac:dyDescent="0.25">
      <c r="A5813" s="561" t="s">
        <v>5508</v>
      </c>
      <c r="B5813" s="561" t="s">
        <v>5509</v>
      </c>
      <c r="C5813" s="561" t="s">
        <v>5572</v>
      </c>
      <c r="D5813" s="561" t="s">
        <v>5573</v>
      </c>
      <c r="E5813" s="562" t="s">
        <v>22</v>
      </c>
      <c r="F5813" s="561" t="s">
        <v>22</v>
      </c>
      <c r="G5813" s="561" t="s">
        <v>33871</v>
      </c>
      <c r="H5813" s="561" t="s">
        <v>33872</v>
      </c>
      <c r="I5813" s="561" t="s">
        <v>23868</v>
      </c>
      <c r="J5813" s="561" t="s">
        <v>24</v>
      </c>
      <c r="K5813" s="562" t="s">
        <v>3692</v>
      </c>
      <c r="L5813" s="561" t="s">
        <v>25</v>
      </c>
    </row>
    <row r="5814" spans="1:12" x14ac:dyDescent="0.25">
      <c r="A5814" s="561" t="s">
        <v>5508</v>
      </c>
      <c r="B5814" s="561" t="s">
        <v>5509</v>
      </c>
      <c r="C5814" s="561" t="s">
        <v>5572</v>
      </c>
      <c r="D5814" s="561" t="s">
        <v>5573</v>
      </c>
      <c r="E5814" s="562" t="s">
        <v>22</v>
      </c>
      <c r="F5814" s="561" t="s">
        <v>22</v>
      </c>
      <c r="G5814" s="561" t="s">
        <v>33873</v>
      </c>
      <c r="H5814" s="561" t="s">
        <v>5583</v>
      </c>
      <c r="I5814" s="561" t="s">
        <v>23868</v>
      </c>
      <c r="J5814" s="561" t="s">
        <v>24</v>
      </c>
      <c r="K5814" s="562" t="s">
        <v>8498</v>
      </c>
      <c r="L5814" s="561" t="s">
        <v>25</v>
      </c>
    </row>
    <row r="5815" spans="1:12" x14ac:dyDescent="0.25">
      <c r="A5815" s="561" t="s">
        <v>5508</v>
      </c>
      <c r="B5815" s="561" t="s">
        <v>5509</v>
      </c>
      <c r="C5815" s="561" t="s">
        <v>5572</v>
      </c>
      <c r="D5815" s="561" t="s">
        <v>5573</v>
      </c>
      <c r="E5815" s="562" t="s">
        <v>22</v>
      </c>
      <c r="F5815" s="561" t="s">
        <v>22</v>
      </c>
      <c r="G5815" s="561" t="s">
        <v>33874</v>
      </c>
      <c r="H5815" s="561" t="s">
        <v>33875</v>
      </c>
      <c r="I5815" s="561" t="s">
        <v>23868</v>
      </c>
      <c r="J5815" s="561" t="s">
        <v>24</v>
      </c>
      <c r="K5815" s="562" t="s">
        <v>33876</v>
      </c>
      <c r="L5815" s="561" t="s">
        <v>25</v>
      </c>
    </row>
    <row r="5816" spans="1:12" x14ac:dyDescent="0.25">
      <c r="A5816" s="561" t="s">
        <v>5508</v>
      </c>
      <c r="B5816" s="561" t="s">
        <v>5509</v>
      </c>
      <c r="C5816" s="561" t="s">
        <v>5572</v>
      </c>
      <c r="D5816" s="561" t="s">
        <v>5573</v>
      </c>
      <c r="E5816" s="562" t="s">
        <v>22</v>
      </c>
      <c r="F5816" s="561" t="s">
        <v>22</v>
      </c>
      <c r="G5816" s="561" t="s">
        <v>33877</v>
      </c>
      <c r="H5816" s="561" t="s">
        <v>5584</v>
      </c>
      <c r="I5816" s="561" t="s">
        <v>23868</v>
      </c>
      <c r="J5816" s="561" t="s">
        <v>24</v>
      </c>
      <c r="K5816" s="562" t="s">
        <v>4155</v>
      </c>
      <c r="L5816" s="561" t="s">
        <v>25</v>
      </c>
    </row>
    <row r="5817" spans="1:12" x14ac:dyDescent="0.25">
      <c r="A5817" s="561" t="s">
        <v>5508</v>
      </c>
      <c r="B5817" s="561" t="s">
        <v>5509</v>
      </c>
      <c r="C5817" s="561" t="s">
        <v>5572</v>
      </c>
      <c r="D5817" s="561" t="s">
        <v>5573</v>
      </c>
      <c r="E5817" s="562" t="s">
        <v>22</v>
      </c>
      <c r="F5817" s="561" t="s">
        <v>22</v>
      </c>
      <c r="G5817" s="561" t="s">
        <v>33878</v>
      </c>
      <c r="H5817" s="561" t="s">
        <v>33879</v>
      </c>
      <c r="I5817" s="561" t="s">
        <v>23868</v>
      </c>
      <c r="J5817" s="561" t="s">
        <v>24</v>
      </c>
      <c r="K5817" s="562" t="s">
        <v>1665</v>
      </c>
      <c r="L5817" s="561" t="s">
        <v>25</v>
      </c>
    </row>
    <row r="5818" spans="1:12" x14ac:dyDescent="0.25">
      <c r="A5818" s="561" t="s">
        <v>5508</v>
      </c>
      <c r="B5818" s="561" t="s">
        <v>5509</v>
      </c>
      <c r="C5818" s="561" t="s">
        <v>5572</v>
      </c>
      <c r="D5818" s="561" t="s">
        <v>5573</v>
      </c>
      <c r="E5818" s="562" t="s">
        <v>22</v>
      </c>
      <c r="F5818" s="561" t="s">
        <v>22</v>
      </c>
      <c r="G5818" s="561" t="s">
        <v>33880</v>
      </c>
      <c r="H5818" s="561" t="s">
        <v>5586</v>
      </c>
      <c r="I5818" s="561" t="s">
        <v>23868</v>
      </c>
      <c r="J5818" s="561" t="s">
        <v>24</v>
      </c>
      <c r="K5818" s="562" t="s">
        <v>7173</v>
      </c>
      <c r="L5818" s="561" t="s">
        <v>25</v>
      </c>
    </row>
    <row r="5819" spans="1:12" x14ac:dyDescent="0.25">
      <c r="A5819" s="561" t="s">
        <v>5508</v>
      </c>
      <c r="B5819" s="561" t="s">
        <v>5509</v>
      </c>
      <c r="C5819" s="561" t="s">
        <v>5572</v>
      </c>
      <c r="D5819" s="561" t="s">
        <v>5573</v>
      </c>
      <c r="E5819" s="562" t="s">
        <v>22</v>
      </c>
      <c r="F5819" s="561" t="s">
        <v>22</v>
      </c>
      <c r="G5819" s="561" t="s">
        <v>33881</v>
      </c>
      <c r="H5819" s="561" t="s">
        <v>33882</v>
      </c>
      <c r="I5819" s="561" t="s">
        <v>23868</v>
      </c>
      <c r="J5819" s="561" t="s">
        <v>24</v>
      </c>
      <c r="K5819" s="562" t="s">
        <v>8704</v>
      </c>
      <c r="L5819" s="561" t="s">
        <v>25</v>
      </c>
    </row>
    <row r="5820" spans="1:12" x14ac:dyDescent="0.25">
      <c r="A5820" s="561" t="s">
        <v>5508</v>
      </c>
      <c r="B5820" s="561" t="s">
        <v>5509</v>
      </c>
      <c r="C5820" s="561" t="s">
        <v>5572</v>
      </c>
      <c r="D5820" s="561" t="s">
        <v>5573</v>
      </c>
      <c r="E5820" s="562" t="s">
        <v>22</v>
      </c>
      <c r="F5820" s="561" t="s">
        <v>22</v>
      </c>
      <c r="G5820" s="561" t="s">
        <v>33883</v>
      </c>
      <c r="H5820" s="561" t="s">
        <v>5587</v>
      </c>
      <c r="I5820" s="561" t="s">
        <v>23868</v>
      </c>
      <c r="J5820" s="561" t="s">
        <v>24</v>
      </c>
      <c r="K5820" s="562" t="s">
        <v>7557</v>
      </c>
      <c r="L5820" s="561" t="s">
        <v>25</v>
      </c>
    </row>
    <row r="5821" spans="1:12" x14ac:dyDescent="0.25">
      <c r="A5821" s="561" t="s">
        <v>5508</v>
      </c>
      <c r="B5821" s="561" t="s">
        <v>5509</v>
      </c>
      <c r="C5821" s="561" t="s">
        <v>5572</v>
      </c>
      <c r="D5821" s="561" t="s">
        <v>5573</v>
      </c>
      <c r="E5821" s="562" t="s">
        <v>22</v>
      </c>
      <c r="F5821" s="561" t="s">
        <v>22</v>
      </c>
      <c r="G5821" s="561" t="s">
        <v>33884</v>
      </c>
      <c r="H5821" s="561" t="s">
        <v>33885</v>
      </c>
      <c r="I5821" s="561" t="s">
        <v>23868</v>
      </c>
      <c r="J5821" s="561" t="s">
        <v>24</v>
      </c>
      <c r="K5821" s="562" t="s">
        <v>2943</v>
      </c>
      <c r="L5821" s="561" t="s">
        <v>25</v>
      </c>
    </row>
    <row r="5822" spans="1:12" x14ac:dyDescent="0.25">
      <c r="A5822" s="561" t="s">
        <v>5508</v>
      </c>
      <c r="B5822" s="561" t="s">
        <v>5509</v>
      </c>
      <c r="C5822" s="561" t="s">
        <v>5572</v>
      </c>
      <c r="D5822" s="561" t="s">
        <v>5573</v>
      </c>
      <c r="E5822" s="562" t="s">
        <v>22</v>
      </c>
      <c r="F5822" s="561" t="s">
        <v>22</v>
      </c>
      <c r="G5822" s="561" t="s">
        <v>33886</v>
      </c>
      <c r="H5822" s="561" t="s">
        <v>5589</v>
      </c>
      <c r="I5822" s="561" t="s">
        <v>23868</v>
      </c>
      <c r="J5822" s="561" t="s">
        <v>24</v>
      </c>
      <c r="K5822" s="562" t="s">
        <v>7920</v>
      </c>
      <c r="L5822" s="561" t="s">
        <v>25</v>
      </c>
    </row>
    <row r="5823" spans="1:12" x14ac:dyDescent="0.25">
      <c r="A5823" s="561" t="s">
        <v>5508</v>
      </c>
      <c r="B5823" s="561" t="s">
        <v>5509</v>
      </c>
      <c r="C5823" s="561" t="s">
        <v>5572</v>
      </c>
      <c r="D5823" s="561" t="s">
        <v>5573</v>
      </c>
      <c r="E5823" s="562" t="s">
        <v>22</v>
      </c>
      <c r="F5823" s="561" t="s">
        <v>22</v>
      </c>
      <c r="G5823" s="561" t="s">
        <v>33887</v>
      </c>
      <c r="H5823" s="561" t="s">
        <v>33888</v>
      </c>
      <c r="I5823" s="561" t="s">
        <v>23868</v>
      </c>
      <c r="J5823" s="561" t="s">
        <v>24</v>
      </c>
      <c r="K5823" s="562" t="s">
        <v>7587</v>
      </c>
      <c r="L5823" s="561" t="s">
        <v>25</v>
      </c>
    </row>
    <row r="5824" spans="1:12" x14ac:dyDescent="0.25">
      <c r="A5824" s="561" t="s">
        <v>5508</v>
      </c>
      <c r="B5824" s="561" t="s">
        <v>5509</v>
      </c>
      <c r="C5824" s="561" t="s">
        <v>5572</v>
      </c>
      <c r="D5824" s="561" t="s">
        <v>5573</v>
      </c>
      <c r="E5824" s="562" t="s">
        <v>22</v>
      </c>
      <c r="F5824" s="561" t="s">
        <v>22</v>
      </c>
      <c r="G5824" s="561" t="s">
        <v>33889</v>
      </c>
      <c r="H5824" s="561" t="s">
        <v>5590</v>
      </c>
      <c r="I5824" s="561" t="s">
        <v>23868</v>
      </c>
      <c r="J5824" s="561" t="s">
        <v>24</v>
      </c>
      <c r="K5824" s="562" t="s">
        <v>33890</v>
      </c>
      <c r="L5824" s="561" t="s">
        <v>25</v>
      </c>
    </row>
    <row r="5825" spans="1:12" x14ac:dyDescent="0.25">
      <c r="A5825" s="561" t="s">
        <v>5508</v>
      </c>
      <c r="B5825" s="561" t="s">
        <v>5509</v>
      </c>
      <c r="C5825" s="561" t="s">
        <v>5572</v>
      </c>
      <c r="D5825" s="561" t="s">
        <v>5573</v>
      </c>
      <c r="E5825" s="562" t="s">
        <v>22</v>
      </c>
      <c r="F5825" s="561" t="s">
        <v>22</v>
      </c>
      <c r="G5825" s="561" t="s">
        <v>33891</v>
      </c>
      <c r="H5825" s="561" t="s">
        <v>33892</v>
      </c>
      <c r="I5825" s="561" t="s">
        <v>23868</v>
      </c>
      <c r="J5825" s="561" t="s">
        <v>24</v>
      </c>
      <c r="K5825" s="562" t="s">
        <v>2898</v>
      </c>
      <c r="L5825" s="561" t="s">
        <v>25</v>
      </c>
    </row>
    <row r="5826" spans="1:12" x14ac:dyDescent="0.25">
      <c r="A5826" s="561" t="s">
        <v>5508</v>
      </c>
      <c r="B5826" s="561" t="s">
        <v>5509</v>
      </c>
      <c r="C5826" s="561" t="s">
        <v>5572</v>
      </c>
      <c r="D5826" s="561" t="s">
        <v>5573</v>
      </c>
      <c r="E5826" s="562" t="s">
        <v>22</v>
      </c>
      <c r="F5826" s="561" t="s">
        <v>22</v>
      </c>
      <c r="G5826" s="561" t="s">
        <v>33893</v>
      </c>
      <c r="H5826" s="561" t="s">
        <v>5592</v>
      </c>
      <c r="I5826" s="561" t="s">
        <v>23868</v>
      </c>
      <c r="J5826" s="561" t="s">
        <v>24</v>
      </c>
      <c r="K5826" s="562" t="s">
        <v>3682</v>
      </c>
      <c r="L5826" s="561" t="s">
        <v>25</v>
      </c>
    </row>
    <row r="5827" spans="1:12" x14ac:dyDescent="0.25">
      <c r="A5827" s="561" t="s">
        <v>5508</v>
      </c>
      <c r="B5827" s="561" t="s">
        <v>5509</v>
      </c>
      <c r="C5827" s="561" t="s">
        <v>5572</v>
      </c>
      <c r="D5827" s="561" t="s">
        <v>5573</v>
      </c>
      <c r="E5827" s="562" t="s">
        <v>22</v>
      </c>
      <c r="F5827" s="561" t="s">
        <v>22</v>
      </c>
      <c r="G5827" s="561" t="s">
        <v>33894</v>
      </c>
      <c r="H5827" s="561" t="s">
        <v>33895</v>
      </c>
      <c r="I5827" s="561" t="s">
        <v>23868</v>
      </c>
      <c r="J5827" s="561" t="s">
        <v>24</v>
      </c>
      <c r="K5827" s="562" t="s">
        <v>30866</v>
      </c>
      <c r="L5827" s="561" t="s">
        <v>25</v>
      </c>
    </row>
    <row r="5828" spans="1:12" x14ac:dyDescent="0.25">
      <c r="A5828" s="561" t="s">
        <v>5508</v>
      </c>
      <c r="B5828" s="561" t="s">
        <v>5509</v>
      </c>
      <c r="C5828" s="561" t="s">
        <v>5572</v>
      </c>
      <c r="D5828" s="561" t="s">
        <v>5573</v>
      </c>
      <c r="E5828" s="562" t="s">
        <v>22</v>
      </c>
      <c r="F5828" s="561" t="s">
        <v>22</v>
      </c>
      <c r="G5828" s="561" t="s">
        <v>33896</v>
      </c>
      <c r="H5828" s="561" t="s">
        <v>5594</v>
      </c>
      <c r="I5828" s="561" t="s">
        <v>23868</v>
      </c>
      <c r="J5828" s="561" t="s">
        <v>24</v>
      </c>
      <c r="K5828" s="562" t="s">
        <v>7427</v>
      </c>
      <c r="L5828" s="561" t="s">
        <v>25</v>
      </c>
    </row>
    <row r="5829" spans="1:12" x14ac:dyDescent="0.25">
      <c r="A5829" s="561" t="s">
        <v>5508</v>
      </c>
      <c r="B5829" s="561" t="s">
        <v>5509</v>
      </c>
      <c r="C5829" s="561" t="s">
        <v>5572</v>
      </c>
      <c r="D5829" s="561" t="s">
        <v>5573</v>
      </c>
      <c r="E5829" s="562" t="s">
        <v>22</v>
      </c>
      <c r="F5829" s="561" t="s">
        <v>22</v>
      </c>
      <c r="G5829" s="561" t="s">
        <v>33897</v>
      </c>
      <c r="H5829" s="561" t="s">
        <v>33898</v>
      </c>
      <c r="I5829" s="561" t="s">
        <v>23868</v>
      </c>
      <c r="J5829" s="561" t="s">
        <v>326</v>
      </c>
      <c r="K5829" s="562" t="s">
        <v>857</v>
      </c>
      <c r="L5829" s="561" t="s">
        <v>25</v>
      </c>
    </row>
    <row r="5830" spans="1:12" x14ac:dyDescent="0.25">
      <c r="A5830" s="561" t="s">
        <v>5508</v>
      </c>
      <c r="B5830" s="561" t="s">
        <v>5509</v>
      </c>
      <c r="C5830" s="561" t="s">
        <v>5572</v>
      </c>
      <c r="D5830" s="561" t="s">
        <v>5573</v>
      </c>
      <c r="E5830" s="562" t="s">
        <v>22</v>
      </c>
      <c r="F5830" s="561" t="s">
        <v>22</v>
      </c>
      <c r="G5830" s="561" t="s">
        <v>33899</v>
      </c>
      <c r="H5830" s="561" t="s">
        <v>5595</v>
      </c>
      <c r="I5830" s="561" t="s">
        <v>23868</v>
      </c>
      <c r="J5830" s="561" t="s">
        <v>326</v>
      </c>
      <c r="K5830" s="562" t="s">
        <v>8274</v>
      </c>
      <c r="L5830" s="561" t="s">
        <v>25</v>
      </c>
    </row>
    <row r="5831" spans="1:12" x14ac:dyDescent="0.25">
      <c r="A5831" s="561" t="s">
        <v>5508</v>
      </c>
      <c r="B5831" s="561" t="s">
        <v>5509</v>
      </c>
      <c r="C5831" s="561" t="s">
        <v>5572</v>
      </c>
      <c r="D5831" s="561" t="s">
        <v>5573</v>
      </c>
      <c r="E5831" s="562" t="s">
        <v>22</v>
      </c>
      <c r="F5831" s="561" t="s">
        <v>22</v>
      </c>
      <c r="G5831" s="561" t="s">
        <v>33900</v>
      </c>
      <c r="H5831" s="561" t="s">
        <v>33901</v>
      </c>
      <c r="I5831" s="561" t="s">
        <v>23868</v>
      </c>
      <c r="J5831" s="561" t="s">
        <v>326</v>
      </c>
      <c r="K5831" s="562" t="s">
        <v>3428</v>
      </c>
      <c r="L5831" s="561" t="s">
        <v>25</v>
      </c>
    </row>
    <row r="5832" spans="1:12" x14ac:dyDescent="0.25">
      <c r="A5832" s="561" t="s">
        <v>5508</v>
      </c>
      <c r="B5832" s="561" t="s">
        <v>5509</v>
      </c>
      <c r="C5832" s="561" t="s">
        <v>5572</v>
      </c>
      <c r="D5832" s="561" t="s">
        <v>5573</v>
      </c>
      <c r="E5832" s="562" t="s">
        <v>22</v>
      </c>
      <c r="F5832" s="561" t="s">
        <v>22</v>
      </c>
      <c r="G5832" s="561" t="s">
        <v>33902</v>
      </c>
      <c r="H5832" s="561" t="s">
        <v>5596</v>
      </c>
      <c r="I5832" s="561" t="s">
        <v>23868</v>
      </c>
      <c r="J5832" s="561" t="s">
        <v>326</v>
      </c>
      <c r="K5832" s="562" t="s">
        <v>1660</v>
      </c>
      <c r="L5832" s="561" t="s">
        <v>25</v>
      </c>
    </row>
    <row r="5833" spans="1:12" x14ac:dyDescent="0.25">
      <c r="A5833" s="561" t="s">
        <v>5508</v>
      </c>
      <c r="B5833" s="561" t="s">
        <v>5509</v>
      </c>
      <c r="C5833" s="561" t="s">
        <v>5572</v>
      </c>
      <c r="D5833" s="561" t="s">
        <v>5573</v>
      </c>
      <c r="E5833" s="562" t="s">
        <v>22</v>
      </c>
      <c r="F5833" s="561" t="s">
        <v>22</v>
      </c>
      <c r="G5833" s="561" t="s">
        <v>33903</v>
      </c>
      <c r="H5833" s="561" t="s">
        <v>33904</v>
      </c>
      <c r="I5833" s="561" t="s">
        <v>23868</v>
      </c>
      <c r="J5833" s="561" t="s">
        <v>24</v>
      </c>
      <c r="K5833" s="562" t="s">
        <v>7841</v>
      </c>
      <c r="L5833" s="561" t="s">
        <v>25</v>
      </c>
    </row>
    <row r="5834" spans="1:12" x14ac:dyDescent="0.25">
      <c r="A5834" s="561" t="s">
        <v>5508</v>
      </c>
      <c r="B5834" s="561" t="s">
        <v>5509</v>
      </c>
      <c r="C5834" s="561" t="s">
        <v>5572</v>
      </c>
      <c r="D5834" s="561" t="s">
        <v>5573</v>
      </c>
      <c r="E5834" s="562" t="s">
        <v>22</v>
      </c>
      <c r="F5834" s="561" t="s">
        <v>22</v>
      </c>
      <c r="G5834" s="561" t="s">
        <v>33905</v>
      </c>
      <c r="H5834" s="561" t="s">
        <v>5597</v>
      </c>
      <c r="I5834" s="561" t="s">
        <v>23868</v>
      </c>
      <c r="J5834" s="561" t="s">
        <v>24</v>
      </c>
      <c r="K5834" s="562" t="s">
        <v>5540</v>
      </c>
      <c r="L5834" s="561" t="s">
        <v>25</v>
      </c>
    </row>
    <row r="5835" spans="1:12" x14ac:dyDescent="0.25">
      <c r="A5835" s="561" t="s">
        <v>5508</v>
      </c>
      <c r="B5835" s="561" t="s">
        <v>5509</v>
      </c>
      <c r="C5835" s="561" t="s">
        <v>5572</v>
      </c>
      <c r="D5835" s="561" t="s">
        <v>5573</v>
      </c>
      <c r="E5835" s="562" t="s">
        <v>22</v>
      </c>
      <c r="F5835" s="561" t="s">
        <v>22</v>
      </c>
      <c r="G5835" s="561" t="s">
        <v>33906</v>
      </c>
      <c r="H5835" s="561" t="s">
        <v>33907</v>
      </c>
      <c r="I5835" s="561" t="s">
        <v>23868</v>
      </c>
      <c r="J5835" s="561" t="s">
        <v>24</v>
      </c>
      <c r="K5835" s="562" t="s">
        <v>7281</v>
      </c>
      <c r="L5835" s="561" t="s">
        <v>25</v>
      </c>
    </row>
    <row r="5836" spans="1:12" x14ac:dyDescent="0.25">
      <c r="A5836" s="561" t="s">
        <v>5508</v>
      </c>
      <c r="B5836" s="561" t="s">
        <v>5509</v>
      </c>
      <c r="C5836" s="561" t="s">
        <v>5572</v>
      </c>
      <c r="D5836" s="561" t="s">
        <v>5573</v>
      </c>
      <c r="E5836" s="562" t="s">
        <v>22</v>
      </c>
      <c r="F5836" s="561" t="s">
        <v>22</v>
      </c>
      <c r="G5836" s="561" t="s">
        <v>33908</v>
      </c>
      <c r="H5836" s="561" t="s">
        <v>5598</v>
      </c>
      <c r="I5836" s="561" t="s">
        <v>23868</v>
      </c>
      <c r="J5836" s="561" t="s">
        <v>24</v>
      </c>
      <c r="K5836" s="562" t="s">
        <v>746</v>
      </c>
      <c r="L5836" s="561" t="s">
        <v>25</v>
      </c>
    </row>
    <row r="5837" spans="1:12" x14ac:dyDescent="0.25">
      <c r="A5837" s="561" t="s">
        <v>5508</v>
      </c>
      <c r="B5837" s="561" t="s">
        <v>5509</v>
      </c>
      <c r="C5837" s="561" t="s">
        <v>5572</v>
      </c>
      <c r="D5837" s="561" t="s">
        <v>5573</v>
      </c>
      <c r="E5837" s="562" t="s">
        <v>22</v>
      </c>
      <c r="F5837" s="561" t="s">
        <v>22</v>
      </c>
      <c r="G5837" s="561" t="s">
        <v>33909</v>
      </c>
      <c r="H5837" s="561" t="s">
        <v>33910</v>
      </c>
      <c r="I5837" s="561" t="s">
        <v>23868</v>
      </c>
      <c r="J5837" s="561" t="s">
        <v>24</v>
      </c>
      <c r="K5837" s="562" t="s">
        <v>7155</v>
      </c>
      <c r="L5837" s="561" t="s">
        <v>25</v>
      </c>
    </row>
    <row r="5838" spans="1:12" x14ac:dyDescent="0.25">
      <c r="A5838" s="561" t="s">
        <v>5508</v>
      </c>
      <c r="B5838" s="561" t="s">
        <v>5509</v>
      </c>
      <c r="C5838" s="561" t="s">
        <v>5572</v>
      </c>
      <c r="D5838" s="561" t="s">
        <v>5573</v>
      </c>
      <c r="E5838" s="562" t="s">
        <v>22</v>
      </c>
      <c r="F5838" s="561" t="s">
        <v>22</v>
      </c>
      <c r="G5838" s="561" t="s">
        <v>33911</v>
      </c>
      <c r="H5838" s="561" t="s">
        <v>5600</v>
      </c>
      <c r="I5838" s="561" t="s">
        <v>23868</v>
      </c>
      <c r="J5838" s="561" t="s">
        <v>24</v>
      </c>
      <c r="K5838" s="562" t="s">
        <v>7881</v>
      </c>
      <c r="L5838" s="561" t="s">
        <v>25</v>
      </c>
    </row>
    <row r="5839" spans="1:12" x14ac:dyDescent="0.25">
      <c r="A5839" s="561" t="s">
        <v>5508</v>
      </c>
      <c r="B5839" s="561" t="s">
        <v>5509</v>
      </c>
      <c r="C5839" s="561" t="s">
        <v>5572</v>
      </c>
      <c r="D5839" s="561" t="s">
        <v>5573</v>
      </c>
      <c r="E5839" s="562" t="s">
        <v>22</v>
      </c>
      <c r="F5839" s="561" t="s">
        <v>22</v>
      </c>
      <c r="G5839" s="561" t="s">
        <v>33912</v>
      </c>
      <c r="H5839" s="561" t="s">
        <v>33913</v>
      </c>
      <c r="I5839" s="561" t="s">
        <v>23868</v>
      </c>
      <c r="J5839" s="561" t="s">
        <v>24</v>
      </c>
      <c r="K5839" s="562" t="s">
        <v>1404</v>
      </c>
      <c r="L5839" s="561" t="s">
        <v>25</v>
      </c>
    </row>
    <row r="5840" spans="1:12" x14ac:dyDescent="0.25">
      <c r="A5840" s="561" t="s">
        <v>5508</v>
      </c>
      <c r="B5840" s="561" t="s">
        <v>5509</v>
      </c>
      <c r="C5840" s="561" t="s">
        <v>5572</v>
      </c>
      <c r="D5840" s="561" t="s">
        <v>5573</v>
      </c>
      <c r="E5840" s="562" t="s">
        <v>22</v>
      </c>
      <c r="F5840" s="561" t="s">
        <v>22</v>
      </c>
      <c r="G5840" s="561" t="s">
        <v>33914</v>
      </c>
      <c r="H5840" s="561" t="s">
        <v>5601</v>
      </c>
      <c r="I5840" s="561" t="s">
        <v>23868</v>
      </c>
      <c r="J5840" s="561" t="s">
        <v>24</v>
      </c>
      <c r="K5840" s="562" t="s">
        <v>3499</v>
      </c>
      <c r="L5840" s="561" t="s">
        <v>25</v>
      </c>
    </row>
    <row r="5841" spans="1:12" x14ac:dyDescent="0.25">
      <c r="A5841" s="561" t="s">
        <v>5508</v>
      </c>
      <c r="B5841" s="561" t="s">
        <v>5509</v>
      </c>
      <c r="C5841" s="561" t="s">
        <v>5572</v>
      </c>
      <c r="D5841" s="561" t="s">
        <v>5573</v>
      </c>
      <c r="E5841" s="562" t="s">
        <v>22</v>
      </c>
      <c r="F5841" s="561" t="s">
        <v>22</v>
      </c>
      <c r="G5841" s="561" t="s">
        <v>33915</v>
      </c>
      <c r="H5841" s="561" t="s">
        <v>33916</v>
      </c>
      <c r="I5841" s="561" t="s">
        <v>23868</v>
      </c>
      <c r="J5841" s="561" t="s">
        <v>24</v>
      </c>
      <c r="K5841" s="562" t="s">
        <v>33917</v>
      </c>
      <c r="L5841" s="561" t="s">
        <v>25</v>
      </c>
    </row>
    <row r="5842" spans="1:12" x14ac:dyDescent="0.25">
      <c r="A5842" s="561" t="s">
        <v>5508</v>
      </c>
      <c r="B5842" s="561" t="s">
        <v>5509</v>
      </c>
      <c r="C5842" s="561" t="s">
        <v>5572</v>
      </c>
      <c r="D5842" s="561" t="s">
        <v>5573</v>
      </c>
      <c r="E5842" s="562" t="s">
        <v>22</v>
      </c>
      <c r="F5842" s="561" t="s">
        <v>22</v>
      </c>
      <c r="G5842" s="561" t="s">
        <v>33918</v>
      </c>
      <c r="H5842" s="561" t="s">
        <v>5602</v>
      </c>
      <c r="I5842" s="561" t="s">
        <v>23868</v>
      </c>
      <c r="J5842" s="561" t="s">
        <v>24</v>
      </c>
      <c r="K5842" s="562" t="s">
        <v>30468</v>
      </c>
      <c r="L5842" s="561" t="s">
        <v>25</v>
      </c>
    </row>
    <row r="5843" spans="1:12" x14ac:dyDescent="0.25">
      <c r="A5843" s="561" t="s">
        <v>5508</v>
      </c>
      <c r="B5843" s="561" t="s">
        <v>5509</v>
      </c>
      <c r="C5843" s="561" t="s">
        <v>5572</v>
      </c>
      <c r="D5843" s="561" t="s">
        <v>5573</v>
      </c>
      <c r="E5843" s="562" t="s">
        <v>22</v>
      </c>
      <c r="F5843" s="561" t="s">
        <v>22</v>
      </c>
      <c r="G5843" s="561" t="s">
        <v>33919</v>
      </c>
      <c r="H5843" s="561" t="s">
        <v>33920</v>
      </c>
      <c r="I5843" s="561" t="s">
        <v>23868</v>
      </c>
      <c r="J5843" s="561" t="s">
        <v>326</v>
      </c>
      <c r="K5843" s="562" t="s">
        <v>8494</v>
      </c>
      <c r="L5843" s="561" t="s">
        <v>25</v>
      </c>
    </row>
    <row r="5844" spans="1:12" x14ac:dyDescent="0.25">
      <c r="A5844" s="561" t="s">
        <v>5508</v>
      </c>
      <c r="B5844" s="561" t="s">
        <v>5509</v>
      </c>
      <c r="C5844" s="561" t="s">
        <v>5572</v>
      </c>
      <c r="D5844" s="561" t="s">
        <v>5573</v>
      </c>
      <c r="E5844" s="562" t="s">
        <v>22</v>
      </c>
      <c r="F5844" s="561" t="s">
        <v>22</v>
      </c>
      <c r="G5844" s="561" t="s">
        <v>33921</v>
      </c>
      <c r="H5844" s="561" t="s">
        <v>5604</v>
      </c>
      <c r="I5844" s="561" t="s">
        <v>23868</v>
      </c>
      <c r="J5844" s="561" t="s">
        <v>326</v>
      </c>
      <c r="K5844" s="562" t="s">
        <v>28878</v>
      </c>
      <c r="L5844" s="561" t="s">
        <v>25</v>
      </c>
    </row>
    <row r="5845" spans="1:12" x14ac:dyDescent="0.25">
      <c r="A5845" s="561" t="s">
        <v>5508</v>
      </c>
      <c r="B5845" s="561" t="s">
        <v>5509</v>
      </c>
      <c r="C5845" s="561" t="s">
        <v>5572</v>
      </c>
      <c r="D5845" s="561" t="s">
        <v>5573</v>
      </c>
      <c r="E5845" s="562" t="s">
        <v>22</v>
      </c>
      <c r="F5845" s="561" t="s">
        <v>22</v>
      </c>
      <c r="G5845" s="561" t="s">
        <v>33922</v>
      </c>
      <c r="H5845" s="561" t="s">
        <v>33923</v>
      </c>
      <c r="I5845" s="561" t="s">
        <v>23868</v>
      </c>
      <c r="J5845" s="561" t="s">
        <v>24</v>
      </c>
      <c r="K5845" s="562" t="s">
        <v>2918</v>
      </c>
      <c r="L5845" s="561" t="s">
        <v>25</v>
      </c>
    </row>
    <row r="5846" spans="1:12" x14ac:dyDescent="0.25">
      <c r="A5846" s="561" t="s">
        <v>5508</v>
      </c>
      <c r="B5846" s="561" t="s">
        <v>5509</v>
      </c>
      <c r="C5846" s="561" t="s">
        <v>5572</v>
      </c>
      <c r="D5846" s="561" t="s">
        <v>5573</v>
      </c>
      <c r="E5846" s="562" t="s">
        <v>22</v>
      </c>
      <c r="F5846" s="561" t="s">
        <v>22</v>
      </c>
      <c r="G5846" s="561" t="s">
        <v>33924</v>
      </c>
      <c r="H5846" s="561" t="s">
        <v>5605</v>
      </c>
      <c r="I5846" s="561" t="s">
        <v>23868</v>
      </c>
      <c r="J5846" s="561" t="s">
        <v>24</v>
      </c>
      <c r="K5846" s="562" t="s">
        <v>33925</v>
      </c>
      <c r="L5846" s="561" t="s">
        <v>25</v>
      </c>
    </row>
    <row r="5847" spans="1:12" x14ac:dyDescent="0.25">
      <c r="A5847" s="561" t="s">
        <v>5508</v>
      </c>
      <c r="B5847" s="561" t="s">
        <v>5509</v>
      </c>
      <c r="C5847" s="561" t="s">
        <v>5606</v>
      </c>
      <c r="D5847" s="561" t="s">
        <v>5607</v>
      </c>
      <c r="E5847" s="562" t="s">
        <v>22</v>
      </c>
      <c r="F5847" s="561" t="s">
        <v>22</v>
      </c>
      <c r="G5847" s="561" t="s">
        <v>33926</v>
      </c>
      <c r="H5847" s="561" t="s">
        <v>33927</v>
      </c>
      <c r="I5847" s="561" t="s">
        <v>23868</v>
      </c>
      <c r="J5847" s="561" t="s">
        <v>7063</v>
      </c>
      <c r="K5847" s="562" t="s">
        <v>7215</v>
      </c>
      <c r="L5847" s="561" t="s">
        <v>25</v>
      </c>
    </row>
    <row r="5848" spans="1:12" x14ac:dyDescent="0.25">
      <c r="A5848" s="561" t="s">
        <v>5508</v>
      </c>
      <c r="B5848" s="561" t="s">
        <v>5509</v>
      </c>
      <c r="C5848" s="561" t="s">
        <v>5606</v>
      </c>
      <c r="D5848" s="561" t="s">
        <v>5607</v>
      </c>
      <c r="E5848" s="562" t="s">
        <v>22</v>
      </c>
      <c r="F5848" s="561" t="s">
        <v>22</v>
      </c>
      <c r="G5848" s="561" t="s">
        <v>33928</v>
      </c>
      <c r="H5848" s="561" t="s">
        <v>33929</v>
      </c>
      <c r="I5848" s="561" t="s">
        <v>23868</v>
      </c>
      <c r="J5848" s="561" t="s">
        <v>24</v>
      </c>
      <c r="K5848" s="562" t="s">
        <v>33930</v>
      </c>
      <c r="L5848" s="561" t="s">
        <v>25</v>
      </c>
    </row>
    <row r="5849" spans="1:12" x14ac:dyDescent="0.25">
      <c r="A5849" s="561" t="s">
        <v>5508</v>
      </c>
      <c r="B5849" s="561" t="s">
        <v>5509</v>
      </c>
      <c r="C5849" s="561" t="s">
        <v>5606</v>
      </c>
      <c r="D5849" s="561" t="s">
        <v>5607</v>
      </c>
      <c r="E5849" s="562" t="s">
        <v>22</v>
      </c>
      <c r="F5849" s="561" t="s">
        <v>22</v>
      </c>
      <c r="G5849" s="561" t="s">
        <v>33931</v>
      </c>
      <c r="H5849" s="561" t="s">
        <v>33932</v>
      </c>
      <c r="I5849" s="561" t="s">
        <v>23868</v>
      </c>
      <c r="J5849" s="561" t="s">
        <v>24</v>
      </c>
      <c r="K5849" s="562" t="s">
        <v>7147</v>
      </c>
      <c r="L5849" s="561" t="s">
        <v>25</v>
      </c>
    </row>
    <row r="5850" spans="1:12" x14ac:dyDescent="0.25">
      <c r="A5850" s="561" t="s">
        <v>5508</v>
      </c>
      <c r="B5850" s="561" t="s">
        <v>5509</v>
      </c>
      <c r="C5850" s="561" t="s">
        <v>5606</v>
      </c>
      <c r="D5850" s="561" t="s">
        <v>5607</v>
      </c>
      <c r="E5850" s="562" t="s">
        <v>22</v>
      </c>
      <c r="F5850" s="561" t="s">
        <v>22</v>
      </c>
      <c r="G5850" s="561" t="s">
        <v>33933</v>
      </c>
      <c r="H5850" s="561" t="s">
        <v>33934</v>
      </c>
      <c r="I5850" s="561" t="s">
        <v>23868</v>
      </c>
      <c r="J5850" s="561" t="s">
        <v>24</v>
      </c>
      <c r="K5850" s="562" t="s">
        <v>1915</v>
      </c>
      <c r="L5850" s="561" t="s">
        <v>25</v>
      </c>
    </row>
    <row r="5851" spans="1:12" x14ac:dyDescent="0.25">
      <c r="A5851" s="561" t="s">
        <v>5508</v>
      </c>
      <c r="B5851" s="561" t="s">
        <v>5509</v>
      </c>
      <c r="C5851" s="561" t="s">
        <v>5606</v>
      </c>
      <c r="D5851" s="561" t="s">
        <v>5607</v>
      </c>
      <c r="E5851" s="562" t="s">
        <v>22</v>
      </c>
      <c r="F5851" s="561" t="s">
        <v>22</v>
      </c>
      <c r="G5851" s="561" t="s">
        <v>33935</v>
      </c>
      <c r="H5851" s="561" t="s">
        <v>33936</v>
      </c>
      <c r="I5851" s="561" t="s">
        <v>23868</v>
      </c>
      <c r="J5851" s="561" t="s">
        <v>24</v>
      </c>
      <c r="K5851" s="562" t="s">
        <v>33937</v>
      </c>
      <c r="L5851" s="561" t="s">
        <v>25</v>
      </c>
    </row>
    <row r="5852" spans="1:12" x14ac:dyDescent="0.25">
      <c r="A5852" s="561" t="s">
        <v>5508</v>
      </c>
      <c r="B5852" s="561" t="s">
        <v>5509</v>
      </c>
      <c r="C5852" s="561" t="s">
        <v>5606</v>
      </c>
      <c r="D5852" s="561" t="s">
        <v>5607</v>
      </c>
      <c r="E5852" s="562" t="s">
        <v>22</v>
      </c>
      <c r="F5852" s="561" t="s">
        <v>22</v>
      </c>
      <c r="G5852" s="561" t="s">
        <v>33938</v>
      </c>
      <c r="H5852" s="561" t="s">
        <v>33939</v>
      </c>
      <c r="I5852" s="561" t="s">
        <v>23148</v>
      </c>
      <c r="J5852" s="561" t="s">
        <v>24</v>
      </c>
      <c r="K5852" s="562" t="s">
        <v>27775</v>
      </c>
      <c r="L5852" s="561" t="s">
        <v>25</v>
      </c>
    </row>
    <row r="5853" spans="1:12" x14ac:dyDescent="0.25">
      <c r="A5853" s="561" t="s">
        <v>5508</v>
      </c>
      <c r="B5853" s="561" t="s">
        <v>5509</v>
      </c>
      <c r="C5853" s="561" t="s">
        <v>5606</v>
      </c>
      <c r="D5853" s="561" t="s">
        <v>5607</v>
      </c>
      <c r="E5853" s="562" t="s">
        <v>22</v>
      </c>
      <c r="F5853" s="561" t="s">
        <v>22</v>
      </c>
      <c r="G5853" s="561" t="s">
        <v>33940</v>
      </c>
      <c r="H5853" s="561" t="s">
        <v>33941</v>
      </c>
      <c r="I5853" s="561" t="s">
        <v>23148</v>
      </c>
      <c r="J5853" s="561" t="s">
        <v>24</v>
      </c>
      <c r="K5853" s="562" t="s">
        <v>4997</v>
      </c>
      <c r="L5853" s="561" t="s">
        <v>25</v>
      </c>
    </row>
    <row r="5854" spans="1:12" x14ac:dyDescent="0.25">
      <c r="A5854" s="561" t="s">
        <v>5508</v>
      </c>
      <c r="B5854" s="561" t="s">
        <v>5509</v>
      </c>
      <c r="C5854" s="561" t="s">
        <v>5606</v>
      </c>
      <c r="D5854" s="561" t="s">
        <v>5607</v>
      </c>
      <c r="E5854" s="562" t="s">
        <v>22</v>
      </c>
      <c r="F5854" s="561" t="s">
        <v>22</v>
      </c>
      <c r="G5854" s="561" t="s">
        <v>33942</v>
      </c>
      <c r="H5854" s="561" t="s">
        <v>33943</v>
      </c>
      <c r="I5854" s="561" t="s">
        <v>23148</v>
      </c>
      <c r="J5854" s="561" t="s">
        <v>24</v>
      </c>
      <c r="K5854" s="562" t="s">
        <v>1317</v>
      </c>
      <c r="L5854" s="561" t="s">
        <v>25</v>
      </c>
    </row>
    <row r="5855" spans="1:12" x14ac:dyDescent="0.25">
      <c r="A5855" s="561" t="s">
        <v>5508</v>
      </c>
      <c r="B5855" s="561" t="s">
        <v>5509</v>
      </c>
      <c r="C5855" s="561" t="s">
        <v>5606</v>
      </c>
      <c r="D5855" s="561" t="s">
        <v>5607</v>
      </c>
      <c r="E5855" s="562" t="s">
        <v>22</v>
      </c>
      <c r="F5855" s="561" t="s">
        <v>22</v>
      </c>
      <c r="G5855" s="561" t="s">
        <v>33944</v>
      </c>
      <c r="H5855" s="561" t="s">
        <v>33945</v>
      </c>
      <c r="I5855" s="561" t="s">
        <v>23868</v>
      </c>
      <c r="J5855" s="561" t="s">
        <v>24</v>
      </c>
      <c r="K5855" s="562" t="s">
        <v>2195</v>
      </c>
      <c r="L5855" s="561" t="s">
        <v>25</v>
      </c>
    </row>
    <row r="5856" spans="1:12" x14ac:dyDescent="0.25">
      <c r="A5856" s="561" t="s">
        <v>5508</v>
      </c>
      <c r="B5856" s="561" t="s">
        <v>5509</v>
      </c>
      <c r="C5856" s="561" t="s">
        <v>5606</v>
      </c>
      <c r="D5856" s="561" t="s">
        <v>5607</v>
      </c>
      <c r="E5856" s="562" t="s">
        <v>22</v>
      </c>
      <c r="F5856" s="561" t="s">
        <v>22</v>
      </c>
      <c r="G5856" s="561" t="s">
        <v>33946</v>
      </c>
      <c r="H5856" s="561" t="s">
        <v>33947</v>
      </c>
      <c r="I5856" s="561" t="s">
        <v>23148</v>
      </c>
      <c r="J5856" s="561" t="s">
        <v>24</v>
      </c>
      <c r="K5856" s="562" t="s">
        <v>3381</v>
      </c>
      <c r="L5856" s="561" t="s">
        <v>25</v>
      </c>
    </row>
    <row r="5857" spans="1:12" x14ac:dyDescent="0.25">
      <c r="A5857" s="561" t="s">
        <v>5508</v>
      </c>
      <c r="B5857" s="561" t="s">
        <v>5509</v>
      </c>
      <c r="C5857" s="561" t="s">
        <v>5606</v>
      </c>
      <c r="D5857" s="561" t="s">
        <v>5607</v>
      </c>
      <c r="E5857" s="562" t="s">
        <v>22</v>
      </c>
      <c r="F5857" s="561" t="s">
        <v>22</v>
      </c>
      <c r="G5857" s="561" t="s">
        <v>33948</v>
      </c>
      <c r="H5857" s="561" t="s">
        <v>33949</v>
      </c>
      <c r="I5857" s="561" t="s">
        <v>23868</v>
      </c>
      <c r="J5857" s="561" t="s">
        <v>24</v>
      </c>
      <c r="K5857" s="562" t="s">
        <v>1046</v>
      </c>
      <c r="L5857" s="561" t="s">
        <v>25</v>
      </c>
    </row>
    <row r="5858" spans="1:12" x14ac:dyDescent="0.25">
      <c r="A5858" s="561" t="s">
        <v>5508</v>
      </c>
      <c r="B5858" s="561" t="s">
        <v>5509</v>
      </c>
      <c r="C5858" s="561" t="s">
        <v>5606</v>
      </c>
      <c r="D5858" s="561" t="s">
        <v>5607</v>
      </c>
      <c r="E5858" s="562" t="s">
        <v>22</v>
      </c>
      <c r="F5858" s="561" t="s">
        <v>22</v>
      </c>
      <c r="G5858" s="561" t="s">
        <v>33950</v>
      </c>
      <c r="H5858" s="561" t="s">
        <v>33951</v>
      </c>
      <c r="I5858" s="561" t="s">
        <v>23148</v>
      </c>
      <c r="J5858" s="561" t="s">
        <v>24</v>
      </c>
      <c r="K5858" s="562" t="s">
        <v>7593</v>
      </c>
      <c r="L5858" s="561" t="s">
        <v>25</v>
      </c>
    </row>
    <row r="5859" spans="1:12" x14ac:dyDescent="0.25">
      <c r="A5859" s="561" t="s">
        <v>5508</v>
      </c>
      <c r="B5859" s="561" t="s">
        <v>5509</v>
      </c>
      <c r="C5859" s="561" t="s">
        <v>5606</v>
      </c>
      <c r="D5859" s="561" t="s">
        <v>5607</v>
      </c>
      <c r="E5859" s="562" t="s">
        <v>22</v>
      </c>
      <c r="F5859" s="561" t="s">
        <v>22</v>
      </c>
      <c r="G5859" s="561" t="s">
        <v>33952</v>
      </c>
      <c r="H5859" s="561" t="s">
        <v>33953</v>
      </c>
      <c r="I5859" s="561" t="s">
        <v>23148</v>
      </c>
      <c r="J5859" s="561" t="s">
        <v>24</v>
      </c>
      <c r="K5859" s="562" t="s">
        <v>7362</v>
      </c>
      <c r="L5859" s="561" t="s">
        <v>25</v>
      </c>
    </row>
    <row r="5860" spans="1:12" x14ac:dyDescent="0.25">
      <c r="A5860" s="561" t="s">
        <v>5508</v>
      </c>
      <c r="B5860" s="561" t="s">
        <v>5509</v>
      </c>
      <c r="C5860" s="561" t="s">
        <v>5606</v>
      </c>
      <c r="D5860" s="561" t="s">
        <v>5607</v>
      </c>
      <c r="E5860" s="562" t="s">
        <v>22</v>
      </c>
      <c r="F5860" s="561" t="s">
        <v>22</v>
      </c>
      <c r="G5860" s="561" t="s">
        <v>33954</v>
      </c>
      <c r="H5860" s="561" t="s">
        <v>33955</v>
      </c>
      <c r="I5860" s="561" t="s">
        <v>23148</v>
      </c>
      <c r="J5860" s="561" t="s">
        <v>24</v>
      </c>
      <c r="K5860" s="562" t="s">
        <v>2392</v>
      </c>
      <c r="L5860" s="561" t="s">
        <v>25</v>
      </c>
    </row>
    <row r="5861" spans="1:12" x14ac:dyDescent="0.25">
      <c r="A5861" s="561" t="s">
        <v>5508</v>
      </c>
      <c r="B5861" s="561" t="s">
        <v>5509</v>
      </c>
      <c r="C5861" s="561" t="s">
        <v>5606</v>
      </c>
      <c r="D5861" s="561" t="s">
        <v>5607</v>
      </c>
      <c r="E5861" s="562" t="s">
        <v>22</v>
      </c>
      <c r="F5861" s="561" t="s">
        <v>22</v>
      </c>
      <c r="G5861" s="561" t="s">
        <v>33956</v>
      </c>
      <c r="H5861" s="561" t="s">
        <v>33957</v>
      </c>
      <c r="I5861" s="561" t="s">
        <v>23148</v>
      </c>
      <c r="J5861" s="561" t="s">
        <v>24</v>
      </c>
      <c r="K5861" s="562" t="s">
        <v>2955</v>
      </c>
      <c r="L5861" s="561" t="s">
        <v>25</v>
      </c>
    </row>
    <row r="5862" spans="1:12" x14ac:dyDescent="0.25">
      <c r="A5862" s="561" t="s">
        <v>5508</v>
      </c>
      <c r="B5862" s="561" t="s">
        <v>5509</v>
      </c>
      <c r="C5862" s="561" t="s">
        <v>5606</v>
      </c>
      <c r="D5862" s="561" t="s">
        <v>5607</v>
      </c>
      <c r="E5862" s="562" t="s">
        <v>22</v>
      </c>
      <c r="F5862" s="561" t="s">
        <v>22</v>
      </c>
      <c r="G5862" s="561" t="s">
        <v>33958</v>
      </c>
      <c r="H5862" s="561" t="s">
        <v>33959</v>
      </c>
      <c r="I5862" s="561" t="s">
        <v>23868</v>
      </c>
      <c r="J5862" s="561" t="s">
        <v>24</v>
      </c>
      <c r="K5862" s="562" t="s">
        <v>24420</v>
      </c>
      <c r="L5862" s="561" t="s">
        <v>25</v>
      </c>
    </row>
    <row r="5863" spans="1:12" x14ac:dyDescent="0.25">
      <c r="A5863" s="561" t="s">
        <v>5508</v>
      </c>
      <c r="B5863" s="561" t="s">
        <v>5509</v>
      </c>
      <c r="C5863" s="561" t="s">
        <v>5606</v>
      </c>
      <c r="D5863" s="561" t="s">
        <v>5607</v>
      </c>
      <c r="E5863" s="562" t="s">
        <v>22</v>
      </c>
      <c r="F5863" s="561" t="s">
        <v>22</v>
      </c>
      <c r="G5863" s="561" t="s">
        <v>33960</v>
      </c>
      <c r="H5863" s="561" t="s">
        <v>33961</v>
      </c>
      <c r="I5863" s="561" t="s">
        <v>23868</v>
      </c>
      <c r="J5863" s="561" t="s">
        <v>24</v>
      </c>
      <c r="K5863" s="562" t="s">
        <v>4763</v>
      </c>
      <c r="L5863" s="561" t="s">
        <v>25</v>
      </c>
    </row>
    <row r="5864" spans="1:12" x14ac:dyDescent="0.25">
      <c r="A5864" s="561" t="s">
        <v>5508</v>
      </c>
      <c r="B5864" s="561" t="s">
        <v>5509</v>
      </c>
      <c r="C5864" s="561" t="s">
        <v>5606</v>
      </c>
      <c r="D5864" s="561" t="s">
        <v>5607</v>
      </c>
      <c r="E5864" s="562" t="s">
        <v>22</v>
      </c>
      <c r="F5864" s="561" t="s">
        <v>22</v>
      </c>
      <c r="G5864" s="561" t="s">
        <v>33962</v>
      </c>
      <c r="H5864" s="561" t="s">
        <v>33963</v>
      </c>
      <c r="I5864" s="561" t="s">
        <v>23148</v>
      </c>
      <c r="J5864" s="561" t="s">
        <v>7063</v>
      </c>
      <c r="K5864" s="562" t="s">
        <v>1086</v>
      </c>
      <c r="L5864" s="561" t="s">
        <v>25</v>
      </c>
    </row>
    <row r="5865" spans="1:12" x14ac:dyDescent="0.25">
      <c r="A5865" s="561" t="s">
        <v>5508</v>
      </c>
      <c r="B5865" s="561" t="s">
        <v>5509</v>
      </c>
      <c r="C5865" s="561" t="s">
        <v>5606</v>
      </c>
      <c r="D5865" s="561" t="s">
        <v>5607</v>
      </c>
      <c r="E5865" s="562" t="s">
        <v>22</v>
      </c>
      <c r="F5865" s="561" t="s">
        <v>22</v>
      </c>
      <c r="G5865" s="561" t="s">
        <v>33964</v>
      </c>
      <c r="H5865" s="561" t="s">
        <v>33965</v>
      </c>
      <c r="I5865" s="561" t="s">
        <v>23868</v>
      </c>
      <c r="J5865" s="561" t="s">
        <v>24</v>
      </c>
      <c r="K5865" s="562" t="s">
        <v>3098</v>
      </c>
      <c r="L5865" s="561" t="s">
        <v>25</v>
      </c>
    </row>
    <row r="5866" spans="1:12" x14ac:dyDescent="0.25">
      <c r="A5866" s="561" t="s">
        <v>5508</v>
      </c>
      <c r="B5866" s="561" t="s">
        <v>5509</v>
      </c>
      <c r="C5866" s="561" t="s">
        <v>5606</v>
      </c>
      <c r="D5866" s="561" t="s">
        <v>5607</v>
      </c>
      <c r="E5866" s="562" t="s">
        <v>22</v>
      </c>
      <c r="F5866" s="561" t="s">
        <v>22</v>
      </c>
      <c r="G5866" s="561" t="s">
        <v>33966</v>
      </c>
      <c r="H5866" s="561" t="s">
        <v>33967</v>
      </c>
      <c r="I5866" s="561" t="s">
        <v>23868</v>
      </c>
      <c r="J5866" s="561" t="s">
        <v>24</v>
      </c>
      <c r="K5866" s="562" t="s">
        <v>7118</v>
      </c>
      <c r="L5866" s="561" t="s">
        <v>25</v>
      </c>
    </row>
    <row r="5867" spans="1:12" x14ac:dyDescent="0.25">
      <c r="A5867" s="561" t="s">
        <v>5611</v>
      </c>
      <c r="B5867" s="561" t="s">
        <v>5612</v>
      </c>
      <c r="C5867" s="561" t="s">
        <v>5613</v>
      </c>
      <c r="D5867" s="561" t="s">
        <v>5614</v>
      </c>
      <c r="E5867" s="562" t="s">
        <v>22</v>
      </c>
      <c r="F5867" s="561" t="s">
        <v>22</v>
      </c>
      <c r="G5867" s="561" t="s">
        <v>33968</v>
      </c>
      <c r="H5867" s="561" t="s">
        <v>5615</v>
      </c>
      <c r="I5867" s="561" t="s">
        <v>23868</v>
      </c>
      <c r="J5867" s="561" t="s">
        <v>7063</v>
      </c>
      <c r="K5867" s="562" t="s">
        <v>33969</v>
      </c>
      <c r="L5867" s="561" t="s">
        <v>25</v>
      </c>
    </row>
    <row r="5868" spans="1:12" x14ac:dyDescent="0.25">
      <c r="A5868" s="561" t="s">
        <v>5611</v>
      </c>
      <c r="B5868" s="561" t="s">
        <v>5612</v>
      </c>
      <c r="C5868" s="561" t="s">
        <v>5613</v>
      </c>
      <c r="D5868" s="561" t="s">
        <v>5614</v>
      </c>
      <c r="E5868" s="562" t="s">
        <v>22</v>
      </c>
      <c r="F5868" s="561" t="s">
        <v>22</v>
      </c>
      <c r="G5868" s="561" t="s">
        <v>33970</v>
      </c>
      <c r="H5868" s="561" t="s">
        <v>5616</v>
      </c>
      <c r="I5868" s="561" t="s">
        <v>23868</v>
      </c>
      <c r="J5868" s="561" t="s">
        <v>7063</v>
      </c>
      <c r="K5868" s="562" t="s">
        <v>7487</v>
      </c>
      <c r="L5868" s="561" t="s">
        <v>25</v>
      </c>
    </row>
    <row r="5869" spans="1:12" x14ac:dyDescent="0.25">
      <c r="A5869" s="561" t="s">
        <v>5611</v>
      </c>
      <c r="B5869" s="561" t="s">
        <v>5612</v>
      </c>
      <c r="C5869" s="561" t="s">
        <v>5617</v>
      </c>
      <c r="D5869" s="561" t="s">
        <v>5618</v>
      </c>
      <c r="E5869" s="562" t="s">
        <v>22</v>
      </c>
      <c r="F5869" s="561" t="s">
        <v>22</v>
      </c>
      <c r="G5869" s="561" t="s">
        <v>33971</v>
      </c>
      <c r="H5869" s="561" t="s">
        <v>5619</v>
      </c>
      <c r="I5869" s="561" t="s">
        <v>23868</v>
      </c>
      <c r="J5869" s="561" t="s">
        <v>24</v>
      </c>
      <c r="K5869" s="562" t="s">
        <v>33972</v>
      </c>
      <c r="L5869" s="561" t="s">
        <v>25</v>
      </c>
    </row>
    <row r="5870" spans="1:12" x14ac:dyDescent="0.25">
      <c r="A5870" s="561" t="s">
        <v>5611</v>
      </c>
      <c r="B5870" s="561" t="s">
        <v>5612</v>
      </c>
      <c r="C5870" s="561" t="s">
        <v>5617</v>
      </c>
      <c r="D5870" s="561" t="s">
        <v>5618</v>
      </c>
      <c r="E5870" s="562" t="s">
        <v>22</v>
      </c>
      <c r="F5870" s="561" t="s">
        <v>22</v>
      </c>
      <c r="G5870" s="561" t="s">
        <v>33973</v>
      </c>
      <c r="H5870" s="561" t="s">
        <v>5620</v>
      </c>
      <c r="I5870" s="561" t="s">
        <v>23868</v>
      </c>
      <c r="J5870" s="561" t="s">
        <v>24</v>
      </c>
      <c r="K5870" s="562" t="s">
        <v>33974</v>
      </c>
      <c r="L5870" s="561" t="s">
        <v>25</v>
      </c>
    </row>
    <row r="5871" spans="1:12" x14ac:dyDescent="0.25">
      <c r="A5871" s="561" t="s">
        <v>5611</v>
      </c>
      <c r="B5871" s="561" t="s">
        <v>5612</v>
      </c>
      <c r="C5871" s="561" t="s">
        <v>5617</v>
      </c>
      <c r="D5871" s="561" t="s">
        <v>5618</v>
      </c>
      <c r="E5871" s="562" t="s">
        <v>22</v>
      </c>
      <c r="F5871" s="561" t="s">
        <v>22</v>
      </c>
      <c r="G5871" s="561" t="s">
        <v>33975</v>
      </c>
      <c r="H5871" s="561" t="s">
        <v>5621</v>
      </c>
      <c r="I5871" s="561" t="s">
        <v>23868</v>
      </c>
      <c r="J5871" s="561" t="s">
        <v>24</v>
      </c>
      <c r="K5871" s="562" t="s">
        <v>33976</v>
      </c>
      <c r="L5871" s="561" t="s">
        <v>25</v>
      </c>
    </row>
    <row r="5872" spans="1:12" x14ac:dyDescent="0.25">
      <c r="A5872" s="561" t="s">
        <v>5611</v>
      </c>
      <c r="B5872" s="561" t="s">
        <v>5612</v>
      </c>
      <c r="C5872" s="561" t="s">
        <v>5622</v>
      </c>
      <c r="D5872" s="561" t="s">
        <v>5623</v>
      </c>
      <c r="E5872" s="562" t="s">
        <v>22</v>
      </c>
      <c r="F5872" s="561" t="s">
        <v>22</v>
      </c>
      <c r="G5872" s="561" t="s">
        <v>33977</v>
      </c>
      <c r="H5872" s="561" t="s">
        <v>5624</v>
      </c>
      <c r="I5872" s="561" t="s">
        <v>23868</v>
      </c>
      <c r="J5872" s="561" t="s">
        <v>24</v>
      </c>
      <c r="K5872" s="562" t="s">
        <v>33978</v>
      </c>
      <c r="L5872" s="561" t="s">
        <v>25</v>
      </c>
    </row>
    <row r="5873" spans="1:12" x14ac:dyDescent="0.25">
      <c r="A5873" s="561" t="s">
        <v>5611</v>
      </c>
      <c r="B5873" s="561" t="s">
        <v>5612</v>
      </c>
      <c r="C5873" s="561" t="s">
        <v>5622</v>
      </c>
      <c r="D5873" s="561" t="s">
        <v>5623</v>
      </c>
      <c r="E5873" s="562" t="s">
        <v>22</v>
      </c>
      <c r="F5873" s="561" t="s">
        <v>22</v>
      </c>
      <c r="G5873" s="561" t="s">
        <v>33979</v>
      </c>
      <c r="H5873" s="561" t="s">
        <v>5625</v>
      </c>
      <c r="I5873" s="561" t="s">
        <v>23868</v>
      </c>
      <c r="J5873" s="561" t="s">
        <v>24</v>
      </c>
      <c r="K5873" s="562" t="s">
        <v>33980</v>
      </c>
      <c r="L5873" s="561" t="s">
        <v>25</v>
      </c>
    </row>
    <row r="5874" spans="1:12" x14ac:dyDescent="0.25">
      <c r="A5874" s="561" t="s">
        <v>5611</v>
      </c>
      <c r="B5874" s="561" t="s">
        <v>5612</v>
      </c>
      <c r="C5874" s="561" t="s">
        <v>5622</v>
      </c>
      <c r="D5874" s="561" t="s">
        <v>5623</v>
      </c>
      <c r="E5874" s="562" t="s">
        <v>22</v>
      </c>
      <c r="F5874" s="561" t="s">
        <v>22</v>
      </c>
      <c r="G5874" s="561" t="s">
        <v>33981</v>
      </c>
      <c r="H5874" s="561" t="s">
        <v>5626</v>
      </c>
      <c r="I5874" s="561" t="s">
        <v>23868</v>
      </c>
      <c r="J5874" s="561" t="s">
        <v>24</v>
      </c>
      <c r="K5874" s="562" t="s">
        <v>5685</v>
      </c>
      <c r="L5874" s="561" t="s">
        <v>25</v>
      </c>
    </row>
    <row r="5875" spans="1:12" x14ac:dyDescent="0.25">
      <c r="A5875" s="561" t="s">
        <v>5611</v>
      </c>
      <c r="B5875" s="561" t="s">
        <v>5612</v>
      </c>
      <c r="C5875" s="561" t="s">
        <v>5622</v>
      </c>
      <c r="D5875" s="561" t="s">
        <v>5623</v>
      </c>
      <c r="E5875" s="562" t="s">
        <v>22</v>
      </c>
      <c r="F5875" s="561" t="s">
        <v>22</v>
      </c>
      <c r="G5875" s="561" t="s">
        <v>33982</v>
      </c>
      <c r="H5875" s="561" t="s">
        <v>5627</v>
      </c>
      <c r="I5875" s="561" t="s">
        <v>23868</v>
      </c>
      <c r="J5875" s="561" t="s">
        <v>24</v>
      </c>
      <c r="K5875" s="562" t="s">
        <v>33983</v>
      </c>
      <c r="L5875" s="561" t="s">
        <v>25</v>
      </c>
    </row>
    <row r="5876" spans="1:12" x14ac:dyDescent="0.25">
      <c r="A5876" s="561" t="s">
        <v>5611</v>
      </c>
      <c r="B5876" s="561" t="s">
        <v>5612</v>
      </c>
      <c r="C5876" s="561" t="s">
        <v>5622</v>
      </c>
      <c r="D5876" s="561" t="s">
        <v>5623</v>
      </c>
      <c r="E5876" s="562" t="s">
        <v>22</v>
      </c>
      <c r="F5876" s="561" t="s">
        <v>22</v>
      </c>
      <c r="G5876" s="561" t="s">
        <v>33984</v>
      </c>
      <c r="H5876" s="561" t="s">
        <v>5629</v>
      </c>
      <c r="I5876" s="561" t="s">
        <v>23868</v>
      </c>
      <c r="J5876" s="561" t="s">
        <v>24</v>
      </c>
      <c r="K5876" s="562" t="s">
        <v>7461</v>
      </c>
      <c r="L5876" s="561" t="s">
        <v>25</v>
      </c>
    </row>
    <row r="5877" spans="1:12" x14ac:dyDescent="0.25">
      <c r="A5877" s="561" t="s">
        <v>5611</v>
      </c>
      <c r="B5877" s="561" t="s">
        <v>5612</v>
      </c>
      <c r="C5877" s="561" t="s">
        <v>5622</v>
      </c>
      <c r="D5877" s="561" t="s">
        <v>5623</v>
      </c>
      <c r="E5877" s="562" t="s">
        <v>22</v>
      </c>
      <c r="F5877" s="561" t="s">
        <v>22</v>
      </c>
      <c r="G5877" s="561" t="s">
        <v>33985</v>
      </c>
      <c r="H5877" s="561" t="s">
        <v>5630</v>
      </c>
      <c r="I5877" s="561" t="s">
        <v>23868</v>
      </c>
      <c r="J5877" s="561" t="s">
        <v>24</v>
      </c>
      <c r="K5877" s="562" t="s">
        <v>3056</v>
      </c>
      <c r="L5877" s="561" t="s">
        <v>25</v>
      </c>
    </row>
    <row r="5878" spans="1:12" x14ac:dyDescent="0.25">
      <c r="A5878" s="561" t="s">
        <v>5611</v>
      </c>
      <c r="B5878" s="561" t="s">
        <v>5612</v>
      </c>
      <c r="C5878" s="561" t="s">
        <v>5622</v>
      </c>
      <c r="D5878" s="561" t="s">
        <v>5623</v>
      </c>
      <c r="E5878" s="562" t="s">
        <v>22</v>
      </c>
      <c r="F5878" s="561" t="s">
        <v>22</v>
      </c>
      <c r="G5878" s="561" t="s">
        <v>33986</v>
      </c>
      <c r="H5878" s="561" t="s">
        <v>5631</v>
      </c>
      <c r="I5878" s="561" t="s">
        <v>23868</v>
      </c>
      <c r="J5878" s="561" t="s">
        <v>24</v>
      </c>
      <c r="K5878" s="562" t="s">
        <v>8125</v>
      </c>
      <c r="L5878" s="561" t="s">
        <v>25</v>
      </c>
    </row>
    <row r="5879" spans="1:12" x14ac:dyDescent="0.25">
      <c r="A5879" s="561" t="s">
        <v>5611</v>
      </c>
      <c r="B5879" s="561" t="s">
        <v>5612</v>
      </c>
      <c r="C5879" s="561" t="s">
        <v>5622</v>
      </c>
      <c r="D5879" s="561" t="s">
        <v>5623</v>
      </c>
      <c r="E5879" s="562" t="s">
        <v>22</v>
      </c>
      <c r="F5879" s="561" t="s">
        <v>22</v>
      </c>
      <c r="G5879" s="561" t="s">
        <v>33987</v>
      </c>
      <c r="H5879" s="561" t="s">
        <v>5632</v>
      </c>
      <c r="I5879" s="561" t="s">
        <v>23868</v>
      </c>
      <c r="J5879" s="561" t="s">
        <v>24</v>
      </c>
      <c r="K5879" s="562" t="s">
        <v>33988</v>
      </c>
      <c r="L5879" s="561" t="s">
        <v>25</v>
      </c>
    </row>
    <row r="5880" spans="1:12" x14ac:dyDescent="0.25">
      <c r="A5880" s="561" t="s">
        <v>5611</v>
      </c>
      <c r="B5880" s="561" t="s">
        <v>5612</v>
      </c>
      <c r="C5880" s="561" t="s">
        <v>5622</v>
      </c>
      <c r="D5880" s="561" t="s">
        <v>5623</v>
      </c>
      <c r="E5880" s="562" t="s">
        <v>22</v>
      </c>
      <c r="F5880" s="561" t="s">
        <v>22</v>
      </c>
      <c r="G5880" s="561" t="s">
        <v>33989</v>
      </c>
      <c r="H5880" s="561" t="s">
        <v>5633</v>
      </c>
      <c r="I5880" s="561" t="s">
        <v>23868</v>
      </c>
      <c r="J5880" s="561" t="s">
        <v>24</v>
      </c>
      <c r="K5880" s="562" t="s">
        <v>33990</v>
      </c>
      <c r="L5880" s="561" t="s">
        <v>25</v>
      </c>
    </row>
    <row r="5881" spans="1:12" x14ac:dyDescent="0.25">
      <c r="A5881" s="561" t="s">
        <v>5611</v>
      </c>
      <c r="B5881" s="561" t="s">
        <v>5612</v>
      </c>
      <c r="C5881" s="561" t="s">
        <v>5622</v>
      </c>
      <c r="D5881" s="561" t="s">
        <v>5623</v>
      </c>
      <c r="E5881" s="562" t="s">
        <v>22</v>
      </c>
      <c r="F5881" s="561" t="s">
        <v>22</v>
      </c>
      <c r="G5881" s="561" t="s">
        <v>33991</v>
      </c>
      <c r="H5881" s="561" t="s">
        <v>5634</v>
      </c>
      <c r="I5881" s="561" t="s">
        <v>23868</v>
      </c>
      <c r="J5881" s="561" t="s">
        <v>24</v>
      </c>
      <c r="K5881" s="562" t="s">
        <v>33992</v>
      </c>
      <c r="L5881" s="561" t="s">
        <v>25</v>
      </c>
    </row>
    <row r="5882" spans="1:12" x14ac:dyDescent="0.25">
      <c r="A5882" s="561" t="s">
        <v>5611</v>
      </c>
      <c r="B5882" s="561" t="s">
        <v>5612</v>
      </c>
      <c r="C5882" s="561" t="s">
        <v>5622</v>
      </c>
      <c r="D5882" s="561" t="s">
        <v>5623</v>
      </c>
      <c r="E5882" s="562" t="s">
        <v>22</v>
      </c>
      <c r="F5882" s="561" t="s">
        <v>22</v>
      </c>
      <c r="G5882" s="561" t="s">
        <v>33993</v>
      </c>
      <c r="H5882" s="561" t="s">
        <v>5635</v>
      </c>
      <c r="I5882" s="561" t="s">
        <v>23868</v>
      </c>
      <c r="J5882" s="561" t="s">
        <v>24</v>
      </c>
      <c r="K5882" s="562" t="s">
        <v>33994</v>
      </c>
      <c r="L5882" s="561" t="s">
        <v>25</v>
      </c>
    </row>
    <row r="5883" spans="1:12" x14ac:dyDescent="0.25">
      <c r="A5883" s="561" t="s">
        <v>5611</v>
      </c>
      <c r="B5883" s="561" t="s">
        <v>5612</v>
      </c>
      <c r="C5883" s="561" t="s">
        <v>5622</v>
      </c>
      <c r="D5883" s="561" t="s">
        <v>5623</v>
      </c>
      <c r="E5883" s="562" t="s">
        <v>22</v>
      </c>
      <c r="F5883" s="561" t="s">
        <v>22</v>
      </c>
      <c r="G5883" s="561" t="s">
        <v>33995</v>
      </c>
      <c r="H5883" s="561" t="s">
        <v>5636</v>
      </c>
      <c r="I5883" s="561" t="s">
        <v>23868</v>
      </c>
      <c r="J5883" s="561" t="s">
        <v>24</v>
      </c>
      <c r="K5883" s="562" t="s">
        <v>33996</v>
      </c>
      <c r="L5883" s="561" t="s">
        <v>25</v>
      </c>
    </row>
    <row r="5884" spans="1:12" x14ac:dyDescent="0.25">
      <c r="A5884" s="561" t="s">
        <v>5611</v>
      </c>
      <c r="B5884" s="561" t="s">
        <v>5612</v>
      </c>
      <c r="C5884" s="561" t="s">
        <v>5622</v>
      </c>
      <c r="D5884" s="561" t="s">
        <v>5623</v>
      </c>
      <c r="E5884" s="562" t="s">
        <v>22</v>
      </c>
      <c r="F5884" s="561" t="s">
        <v>22</v>
      </c>
      <c r="G5884" s="561" t="s">
        <v>33997</v>
      </c>
      <c r="H5884" s="561" t="s">
        <v>5638</v>
      </c>
      <c r="I5884" s="561" t="s">
        <v>23868</v>
      </c>
      <c r="J5884" s="561" t="s">
        <v>24</v>
      </c>
      <c r="K5884" s="562" t="s">
        <v>33998</v>
      </c>
      <c r="L5884" s="561" t="s">
        <v>25</v>
      </c>
    </row>
    <row r="5885" spans="1:12" x14ac:dyDescent="0.25">
      <c r="A5885" s="561" t="s">
        <v>5611</v>
      </c>
      <c r="B5885" s="561" t="s">
        <v>5612</v>
      </c>
      <c r="C5885" s="561" t="s">
        <v>5622</v>
      </c>
      <c r="D5885" s="561" t="s">
        <v>5623</v>
      </c>
      <c r="E5885" s="562" t="s">
        <v>22</v>
      </c>
      <c r="F5885" s="561" t="s">
        <v>22</v>
      </c>
      <c r="G5885" s="561" t="s">
        <v>33999</v>
      </c>
      <c r="H5885" s="561" t="s">
        <v>5639</v>
      </c>
      <c r="I5885" s="561" t="s">
        <v>23868</v>
      </c>
      <c r="J5885" s="561" t="s">
        <v>24</v>
      </c>
      <c r="K5885" s="562" t="s">
        <v>34000</v>
      </c>
      <c r="L5885" s="561" t="s">
        <v>25</v>
      </c>
    </row>
    <row r="5886" spans="1:12" x14ac:dyDescent="0.25">
      <c r="A5886" s="561" t="s">
        <v>5611</v>
      </c>
      <c r="B5886" s="561" t="s">
        <v>5612</v>
      </c>
      <c r="C5886" s="561" t="s">
        <v>5622</v>
      </c>
      <c r="D5886" s="561" t="s">
        <v>5623</v>
      </c>
      <c r="E5886" s="562" t="s">
        <v>22</v>
      </c>
      <c r="F5886" s="561" t="s">
        <v>22</v>
      </c>
      <c r="G5886" s="561" t="s">
        <v>34001</v>
      </c>
      <c r="H5886" s="561" t="s">
        <v>5640</v>
      </c>
      <c r="I5886" s="561" t="s">
        <v>23868</v>
      </c>
      <c r="J5886" s="561" t="s">
        <v>24</v>
      </c>
      <c r="K5886" s="562" t="s">
        <v>8191</v>
      </c>
      <c r="L5886" s="561" t="s">
        <v>25</v>
      </c>
    </row>
    <row r="5887" spans="1:12" x14ac:dyDescent="0.25">
      <c r="A5887" s="561" t="s">
        <v>5611</v>
      </c>
      <c r="B5887" s="561" t="s">
        <v>5612</v>
      </c>
      <c r="C5887" s="561" t="s">
        <v>5622</v>
      </c>
      <c r="D5887" s="561" t="s">
        <v>5623</v>
      </c>
      <c r="E5887" s="562" t="s">
        <v>22</v>
      </c>
      <c r="F5887" s="561" t="s">
        <v>22</v>
      </c>
      <c r="G5887" s="561" t="s">
        <v>34002</v>
      </c>
      <c r="H5887" s="561" t="s">
        <v>34003</v>
      </c>
      <c r="I5887" s="561" t="s">
        <v>23868</v>
      </c>
      <c r="J5887" s="561" t="s">
        <v>24</v>
      </c>
      <c r="K5887" s="562" t="s">
        <v>34004</v>
      </c>
      <c r="L5887" s="561" t="s">
        <v>25</v>
      </c>
    </row>
    <row r="5888" spans="1:12" x14ac:dyDescent="0.25">
      <c r="A5888" s="561" t="s">
        <v>5611</v>
      </c>
      <c r="B5888" s="561" t="s">
        <v>5612</v>
      </c>
      <c r="C5888" s="561" t="s">
        <v>5622</v>
      </c>
      <c r="D5888" s="561" t="s">
        <v>5623</v>
      </c>
      <c r="E5888" s="562" t="s">
        <v>22</v>
      </c>
      <c r="F5888" s="561" t="s">
        <v>22</v>
      </c>
      <c r="G5888" s="561" t="s">
        <v>34005</v>
      </c>
      <c r="H5888" s="561" t="s">
        <v>34006</v>
      </c>
      <c r="I5888" s="561" t="s">
        <v>23868</v>
      </c>
      <c r="J5888" s="561" t="s">
        <v>24</v>
      </c>
      <c r="K5888" s="562" t="s">
        <v>7669</v>
      </c>
      <c r="L5888" s="561" t="s">
        <v>25</v>
      </c>
    </row>
    <row r="5889" spans="1:12" x14ac:dyDescent="0.25">
      <c r="A5889" s="561" t="s">
        <v>5611</v>
      </c>
      <c r="B5889" s="561" t="s">
        <v>5612</v>
      </c>
      <c r="C5889" s="561" t="s">
        <v>5622</v>
      </c>
      <c r="D5889" s="561" t="s">
        <v>5623</v>
      </c>
      <c r="E5889" s="562" t="s">
        <v>22</v>
      </c>
      <c r="F5889" s="561" t="s">
        <v>22</v>
      </c>
      <c r="G5889" s="561" t="s">
        <v>34007</v>
      </c>
      <c r="H5889" s="561" t="s">
        <v>5641</v>
      </c>
      <c r="I5889" s="561" t="s">
        <v>23868</v>
      </c>
      <c r="J5889" s="561" t="s">
        <v>24</v>
      </c>
      <c r="K5889" s="562" t="s">
        <v>27111</v>
      </c>
      <c r="L5889" s="561" t="s">
        <v>25</v>
      </c>
    </row>
    <row r="5890" spans="1:12" x14ac:dyDescent="0.25">
      <c r="A5890" s="561" t="s">
        <v>5611</v>
      </c>
      <c r="B5890" s="561" t="s">
        <v>5612</v>
      </c>
      <c r="C5890" s="561" t="s">
        <v>5622</v>
      </c>
      <c r="D5890" s="561" t="s">
        <v>5623</v>
      </c>
      <c r="E5890" s="562" t="s">
        <v>22</v>
      </c>
      <c r="F5890" s="561" t="s">
        <v>22</v>
      </c>
      <c r="G5890" s="561" t="s">
        <v>34008</v>
      </c>
      <c r="H5890" s="561" t="s">
        <v>5642</v>
      </c>
      <c r="I5890" s="561" t="s">
        <v>23868</v>
      </c>
      <c r="J5890" s="561" t="s">
        <v>24</v>
      </c>
      <c r="K5890" s="562" t="s">
        <v>7148</v>
      </c>
      <c r="L5890" s="561" t="s">
        <v>25</v>
      </c>
    </row>
    <row r="5891" spans="1:12" x14ac:dyDescent="0.25">
      <c r="A5891" s="561" t="s">
        <v>5611</v>
      </c>
      <c r="B5891" s="561" t="s">
        <v>5612</v>
      </c>
      <c r="C5891" s="561" t="s">
        <v>5622</v>
      </c>
      <c r="D5891" s="561" t="s">
        <v>5623</v>
      </c>
      <c r="E5891" s="562" t="s">
        <v>22</v>
      </c>
      <c r="F5891" s="561" t="s">
        <v>22</v>
      </c>
      <c r="G5891" s="561" t="s">
        <v>34009</v>
      </c>
      <c r="H5891" s="561" t="s">
        <v>5643</v>
      </c>
      <c r="I5891" s="561" t="s">
        <v>23868</v>
      </c>
      <c r="J5891" s="561" t="s">
        <v>24</v>
      </c>
      <c r="K5891" s="562" t="s">
        <v>7514</v>
      </c>
      <c r="L5891" s="561" t="s">
        <v>25</v>
      </c>
    </row>
    <row r="5892" spans="1:12" x14ac:dyDescent="0.25">
      <c r="A5892" s="561" t="s">
        <v>5611</v>
      </c>
      <c r="B5892" s="561" t="s">
        <v>5612</v>
      </c>
      <c r="C5892" s="561" t="s">
        <v>5645</v>
      </c>
      <c r="D5892" s="561" t="s">
        <v>5646</v>
      </c>
      <c r="E5892" s="562" t="s">
        <v>22</v>
      </c>
      <c r="F5892" s="561" t="s">
        <v>22</v>
      </c>
      <c r="G5892" s="561" t="s">
        <v>34010</v>
      </c>
      <c r="H5892" s="561" t="s">
        <v>5647</v>
      </c>
      <c r="I5892" s="561" t="s">
        <v>23868</v>
      </c>
      <c r="J5892" s="561" t="s">
        <v>24</v>
      </c>
      <c r="K5892" s="562" t="s">
        <v>34011</v>
      </c>
      <c r="L5892" s="561" t="s">
        <v>25</v>
      </c>
    </row>
    <row r="5893" spans="1:12" x14ac:dyDescent="0.25">
      <c r="A5893" s="561" t="s">
        <v>5611</v>
      </c>
      <c r="B5893" s="561" t="s">
        <v>5612</v>
      </c>
      <c r="C5893" s="561" t="s">
        <v>5645</v>
      </c>
      <c r="D5893" s="561" t="s">
        <v>5646</v>
      </c>
      <c r="E5893" s="562" t="s">
        <v>22</v>
      </c>
      <c r="F5893" s="561" t="s">
        <v>22</v>
      </c>
      <c r="G5893" s="561" t="s">
        <v>34012</v>
      </c>
      <c r="H5893" s="561" t="s">
        <v>5648</v>
      </c>
      <c r="I5893" s="561" t="s">
        <v>23868</v>
      </c>
      <c r="J5893" s="561" t="s">
        <v>24</v>
      </c>
      <c r="K5893" s="562" t="s">
        <v>34013</v>
      </c>
      <c r="L5893" s="561" t="s">
        <v>25</v>
      </c>
    </row>
    <row r="5894" spans="1:12" x14ac:dyDescent="0.25">
      <c r="A5894" s="561" t="s">
        <v>5611</v>
      </c>
      <c r="B5894" s="561" t="s">
        <v>5612</v>
      </c>
      <c r="C5894" s="561" t="s">
        <v>5645</v>
      </c>
      <c r="D5894" s="561" t="s">
        <v>5646</v>
      </c>
      <c r="E5894" s="562" t="s">
        <v>22</v>
      </c>
      <c r="F5894" s="561" t="s">
        <v>22</v>
      </c>
      <c r="G5894" s="561" t="s">
        <v>34014</v>
      </c>
      <c r="H5894" s="561" t="s">
        <v>5649</v>
      </c>
      <c r="I5894" s="561" t="s">
        <v>23868</v>
      </c>
      <c r="J5894" s="561" t="s">
        <v>24</v>
      </c>
      <c r="K5894" s="562" t="s">
        <v>34015</v>
      </c>
      <c r="L5894" s="561" t="s">
        <v>25</v>
      </c>
    </row>
    <row r="5895" spans="1:12" x14ac:dyDescent="0.25">
      <c r="A5895" s="561" t="s">
        <v>5611</v>
      </c>
      <c r="B5895" s="561" t="s">
        <v>5612</v>
      </c>
      <c r="C5895" s="561" t="s">
        <v>5645</v>
      </c>
      <c r="D5895" s="561" t="s">
        <v>5646</v>
      </c>
      <c r="E5895" s="562" t="s">
        <v>22</v>
      </c>
      <c r="F5895" s="561" t="s">
        <v>22</v>
      </c>
      <c r="G5895" s="561" t="s">
        <v>34016</v>
      </c>
      <c r="H5895" s="561" t="s">
        <v>5650</v>
      </c>
      <c r="I5895" s="561" t="s">
        <v>23868</v>
      </c>
      <c r="J5895" s="561" t="s">
        <v>7063</v>
      </c>
      <c r="K5895" s="562" t="s">
        <v>8403</v>
      </c>
      <c r="L5895" s="561" t="s">
        <v>25</v>
      </c>
    </row>
    <row r="5896" spans="1:12" x14ac:dyDescent="0.25">
      <c r="A5896" s="561" t="s">
        <v>5611</v>
      </c>
      <c r="B5896" s="561" t="s">
        <v>5612</v>
      </c>
      <c r="C5896" s="561" t="s">
        <v>5645</v>
      </c>
      <c r="D5896" s="561" t="s">
        <v>5646</v>
      </c>
      <c r="E5896" s="562" t="s">
        <v>22</v>
      </c>
      <c r="F5896" s="561" t="s">
        <v>22</v>
      </c>
      <c r="G5896" s="561" t="s">
        <v>34017</v>
      </c>
      <c r="H5896" s="561" t="s">
        <v>5652</v>
      </c>
      <c r="I5896" s="561" t="s">
        <v>23868</v>
      </c>
      <c r="J5896" s="561" t="s">
        <v>7063</v>
      </c>
      <c r="K5896" s="562" t="s">
        <v>34018</v>
      </c>
      <c r="L5896" s="561" t="s">
        <v>25</v>
      </c>
    </row>
    <row r="5897" spans="1:12" x14ac:dyDescent="0.25">
      <c r="A5897" s="561" t="s">
        <v>5611</v>
      </c>
      <c r="B5897" s="561" t="s">
        <v>5612</v>
      </c>
      <c r="C5897" s="561" t="s">
        <v>5645</v>
      </c>
      <c r="D5897" s="561" t="s">
        <v>5646</v>
      </c>
      <c r="E5897" s="562" t="s">
        <v>22</v>
      </c>
      <c r="F5897" s="561" t="s">
        <v>22</v>
      </c>
      <c r="G5897" s="561" t="s">
        <v>34019</v>
      </c>
      <c r="H5897" s="561" t="s">
        <v>5653</v>
      </c>
      <c r="I5897" s="561" t="s">
        <v>23868</v>
      </c>
      <c r="J5897" s="561" t="s">
        <v>7063</v>
      </c>
      <c r="K5897" s="562" t="s">
        <v>6921</v>
      </c>
      <c r="L5897" s="561" t="s">
        <v>25</v>
      </c>
    </row>
    <row r="5898" spans="1:12" x14ac:dyDescent="0.25">
      <c r="A5898" s="561" t="s">
        <v>5611</v>
      </c>
      <c r="B5898" s="561" t="s">
        <v>5612</v>
      </c>
      <c r="C5898" s="561" t="s">
        <v>5645</v>
      </c>
      <c r="D5898" s="561" t="s">
        <v>5646</v>
      </c>
      <c r="E5898" s="562" t="s">
        <v>22</v>
      </c>
      <c r="F5898" s="561" t="s">
        <v>22</v>
      </c>
      <c r="G5898" s="561" t="s">
        <v>34020</v>
      </c>
      <c r="H5898" s="561" t="s">
        <v>5655</v>
      </c>
      <c r="I5898" s="561" t="s">
        <v>23868</v>
      </c>
      <c r="J5898" s="561" t="s">
        <v>7063</v>
      </c>
      <c r="K5898" s="562" t="s">
        <v>6324</v>
      </c>
      <c r="L5898" s="561" t="s">
        <v>25</v>
      </c>
    </row>
    <row r="5899" spans="1:12" x14ac:dyDescent="0.25">
      <c r="A5899" s="561" t="s">
        <v>5611</v>
      </c>
      <c r="B5899" s="561" t="s">
        <v>5612</v>
      </c>
      <c r="C5899" s="561" t="s">
        <v>5645</v>
      </c>
      <c r="D5899" s="561" t="s">
        <v>5646</v>
      </c>
      <c r="E5899" s="562" t="s">
        <v>22</v>
      </c>
      <c r="F5899" s="561" t="s">
        <v>22</v>
      </c>
      <c r="G5899" s="561" t="s">
        <v>34021</v>
      </c>
      <c r="H5899" s="561" t="s">
        <v>5656</v>
      </c>
      <c r="I5899" s="561" t="s">
        <v>23148</v>
      </c>
      <c r="J5899" s="561" t="s">
        <v>24</v>
      </c>
      <c r="K5899" s="562" t="s">
        <v>7228</v>
      </c>
      <c r="L5899" s="561" t="s">
        <v>25</v>
      </c>
    </row>
    <row r="5900" spans="1:12" x14ac:dyDescent="0.25">
      <c r="A5900" s="561" t="s">
        <v>5611</v>
      </c>
      <c r="B5900" s="561" t="s">
        <v>5612</v>
      </c>
      <c r="C5900" s="561" t="s">
        <v>5645</v>
      </c>
      <c r="D5900" s="561" t="s">
        <v>5646</v>
      </c>
      <c r="E5900" s="562" t="s">
        <v>22</v>
      </c>
      <c r="F5900" s="561" t="s">
        <v>22</v>
      </c>
      <c r="G5900" s="561" t="s">
        <v>34022</v>
      </c>
      <c r="H5900" s="561" t="s">
        <v>5657</v>
      </c>
      <c r="I5900" s="561" t="s">
        <v>23148</v>
      </c>
      <c r="J5900" s="561" t="s">
        <v>7063</v>
      </c>
      <c r="K5900" s="562" t="s">
        <v>8270</v>
      </c>
      <c r="L5900" s="561" t="s">
        <v>25</v>
      </c>
    </row>
    <row r="5901" spans="1:12" x14ac:dyDescent="0.25">
      <c r="A5901" s="561" t="s">
        <v>5611</v>
      </c>
      <c r="B5901" s="561" t="s">
        <v>5612</v>
      </c>
      <c r="C5901" s="561" t="s">
        <v>5645</v>
      </c>
      <c r="D5901" s="561" t="s">
        <v>5646</v>
      </c>
      <c r="E5901" s="562" t="s">
        <v>22</v>
      </c>
      <c r="F5901" s="561" t="s">
        <v>22</v>
      </c>
      <c r="G5901" s="561" t="s">
        <v>34023</v>
      </c>
      <c r="H5901" s="561" t="s">
        <v>5658</v>
      </c>
      <c r="I5901" s="561" t="s">
        <v>23148</v>
      </c>
      <c r="J5901" s="561" t="s">
        <v>7063</v>
      </c>
      <c r="K5901" s="562" t="s">
        <v>34024</v>
      </c>
      <c r="L5901" s="561" t="s">
        <v>25</v>
      </c>
    </row>
    <row r="5902" spans="1:12" x14ac:dyDescent="0.25">
      <c r="A5902" s="561" t="s">
        <v>5611</v>
      </c>
      <c r="B5902" s="561" t="s">
        <v>5612</v>
      </c>
      <c r="C5902" s="561" t="s">
        <v>5645</v>
      </c>
      <c r="D5902" s="561" t="s">
        <v>5646</v>
      </c>
      <c r="E5902" s="562" t="s">
        <v>22</v>
      </c>
      <c r="F5902" s="561" t="s">
        <v>22</v>
      </c>
      <c r="G5902" s="561" t="s">
        <v>34025</v>
      </c>
      <c r="H5902" s="561" t="s">
        <v>5659</v>
      </c>
      <c r="I5902" s="561" t="s">
        <v>23148</v>
      </c>
      <c r="J5902" s="561" t="s">
        <v>24</v>
      </c>
      <c r="K5902" s="562" t="s">
        <v>34026</v>
      </c>
      <c r="L5902" s="561" t="s">
        <v>25</v>
      </c>
    </row>
    <row r="5903" spans="1:12" x14ac:dyDescent="0.25">
      <c r="A5903" s="561" t="s">
        <v>5611</v>
      </c>
      <c r="B5903" s="561" t="s">
        <v>5612</v>
      </c>
      <c r="C5903" s="561" t="s">
        <v>5645</v>
      </c>
      <c r="D5903" s="561" t="s">
        <v>5646</v>
      </c>
      <c r="E5903" s="562" t="s">
        <v>22</v>
      </c>
      <c r="F5903" s="561" t="s">
        <v>22</v>
      </c>
      <c r="G5903" s="561" t="s">
        <v>34027</v>
      </c>
      <c r="H5903" s="561" t="s">
        <v>5660</v>
      </c>
      <c r="I5903" s="561" t="s">
        <v>23868</v>
      </c>
      <c r="J5903" s="561" t="s">
        <v>24</v>
      </c>
      <c r="K5903" s="562" t="s">
        <v>34028</v>
      </c>
      <c r="L5903" s="561" t="s">
        <v>25</v>
      </c>
    </row>
    <row r="5904" spans="1:12" x14ac:dyDescent="0.25">
      <c r="A5904" s="561" t="s">
        <v>5611</v>
      </c>
      <c r="B5904" s="561" t="s">
        <v>5612</v>
      </c>
      <c r="C5904" s="561" t="s">
        <v>5645</v>
      </c>
      <c r="D5904" s="561" t="s">
        <v>5646</v>
      </c>
      <c r="E5904" s="562" t="s">
        <v>22</v>
      </c>
      <c r="F5904" s="561" t="s">
        <v>22</v>
      </c>
      <c r="G5904" s="561" t="s">
        <v>34029</v>
      </c>
      <c r="H5904" s="561" t="s">
        <v>5661</v>
      </c>
      <c r="I5904" s="561" t="s">
        <v>23868</v>
      </c>
      <c r="J5904" s="561" t="s">
        <v>7063</v>
      </c>
      <c r="K5904" s="562" t="s">
        <v>34030</v>
      </c>
      <c r="L5904" s="561" t="s">
        <v>25</v>
      </c>
    </row>
    <row r="5905" spans="1:12" x14ac:dyDescent="0.25">
      <c r="A5905" s="561" t="s">
        <v>5611</v>
      </c>
      <c r="B5905" s="561" t="s">
        <v>5612</v>
      </c>
      <c r="C5905" s="561" t="s">
        <v>5645</v>
      </c>
      <c r="D5905" s="561" t="s">
        <v>5646</v>
      </c>
      <c r="E5905" s="562" t="s">
        <v>22</v>
      </c>
      <c r="F5905" s="561" t="s">
        <v>22</v>
      </c>
      <c r="G5905" s="561" t="s">
        <v>34031</v>
      </c>
      <c r="H5905" s="561" t="s">
        <v>5662</v>
      </c>
      <c r="I5905" s="561" t="s">
        <v>23868</v>
      </c>
      <c r="J5905" s="561" t="s">
        <v>7063</v>
      </c>
      <c r="K5905" s="562" t="s">
        <v>34032</v>
      </c>
      <c r="L5905" s="561" t="s">
        <v>25</v>
      </c>
    </row>
    <row r="5906" spans="1:12" x14ac:dyDescent="0.25">
      <c r="A5906" s="561" t="s">
        <v>5611</v>
      </c>
      <c r="B5906" s="561" t="s">
        <v>5612</v>
      </c>
      <c r="C5906" s="561" t="s">
        <v>5645</v>
      </c>
      <c r="D5906" s="561" t="s">
        <v>5646</v>
      </c>
      <c r="E5906" s="562" t="s">
        <v>22</v>
      </c>
      <c r="F5906" s="561" t="s">
        <v>22</v>
      </c>
      <c r="G5906" s="561" t="s">
        <v>34033</v>
      </c>
      <c r="H5906" s="561" t="s">
        <v>5663</v>
      </c>
      <c r="I5906" s="561" t="s">
        <v>23868</v>
      </c>
      <c r="J5906" s="561" t="s">
        <v>7063</v>
      </c>
      <c r="K5906" s="562" t="s">
        <v>34034</v>
      </c>
      <c r="L5906" s="561" t="s">
        <v>25</v>
      </c>
    </row>
    <row r="5907" spans="1:12" x14ac:dyDescent="0.25">
      <c r="A5907" s="561" t="s">
        <v>5611</v>
      </c>
      <c r="B5907" s="561" t="s">
        <v>5612</v>
      </c>
      <c r="C5907" s="561" t="s">
        <v>5645</v>
      </c>
      <c r="D5907" s="561" t="s">
        <v>5646</v>
      </c>
      <c r="E5907" s="562" t="s">
        <v>22</v>
      </c>
      <c r="F5907" s="561" t="s">
        <v>22</v>
      </c>
      <c r="G5907" s="561" t="s">
        <v>34035</v>
      </c>
      <c r="H5907" s="561" t="s">
        <v>5664</v>
      </c>
      <c r="I5907" s="561" t="s">
        <v>23868</v>
      </c>
      <c r="J5907" s="561" t="s">
        <v>7063</v>
      </c>
      <c r="K5907" s="562" t="s">
        <v>34036</v>
      </c>
      <c r="L5907" s="561" t="s">
        <v>25</v>
      </c>
    </row>
    <row r="5908" spans="1:12" x14ac:dyDescent="0.25">
      <c r="A5908" s="561" t="s">
        <v>5611</v>
      </c>
      <c r="B5908" s="561" t="s">
        <v>5612</v>
      </c>
      <c r="C5908" s="561" t="s">
        <v>5645</v>
      </c>
      <c r="D5908" s="561" t="s">
        <v>5646</v>
      </c>
      <c r="E5908" s="562" t="s">
        <v>22</v>
      </c>
      <c r="F5908" s="561" t="s">
        <v>22</v>
      </c>
      <c r="G5908" s="561" t="s">
        <v>34037</v>
      </c>
      <c r="H5908" s="561" t="s">
        <v>5665</v>
      </c>
      <c r="I5908" s="561" t="s">
        <v>23868</v>
      </c>
      <c r="J5908" s="561" t="s">
        <v>7063</v>
      </c>
      <c r="K5908" s="562" t="s">
        <v>8506</v>
      </c>
      <c r="L5908" s="561" t="s">
        <v>25</v>
      </c>
    </row>
    <row r="5909" spans="1:12" x14ac:dyDescent="0.25">
      <c r="A5909" s="561" t="s">
        <v>5611</v>
      </c>
      <c r="B5909" s="561" t="s">
        <v>5612</v>
      </c>
      <c r="C5909" s="561" t="s">
        <v>5666</v>
      </c>
      <c r="D5909" s="561" t="s">
        <v>5667</v>
      </c>
      <c r="E5909" s="562" t="s">
        <v>22</v>
      </c>
      <c r="F5909" s="561" t="s">
        <v>22</v>
      </c>
      <c r="G5909" s="561" t="s">
        <v>34038</v>
      </c>
      <c r="H5909" s="561" t="s">
        <v>5668</v>
      </c>
      <c r="I5909" s="561" t="s">
        <v>23148</v>
      </c>
      <c r="J5909" s="561" t="s">
        <v>24</v>
      </c>
      <c r="K5909" s="562" t="s">
        <v>34039</v>
      </c>
      <c r="L5909" s="561" t="s">
        <v>25</v>
      </c>
    </row>
    <row r="5910" spans="1:12" x14ac:dyDescent="0.25">
      <c r="A5910" s="561" t="s">
        <v>5611</v>
      </c>
      <c r="B5910" s="561" t="s">
        <v>5612</v>
      </c>
      <c r="C5910" s="561" t="s">
        <v>5666</v>
      </c>
      <c r="D5910" s="561" t="s">
        <v>5667</v>
      </c>
      <c r="E5910" s="562" t="s">
        <v>22</v>
      </c>
      <c r="F5910" s="561" t="s">
        <v>22</v>
      </c>
      <c r="G5910" s="561" t="s">
        <v>34040</v>
      </c>
      <c r="H5910" s="561" t="s">
        <v>5669</v>
      </c>
      <c r="I5910" s="561" t="s">
        <v>23868</v>
      </c>
      <c r="J5910" s="561" t="s">
        <v>24</v>
      </c>
      <c r="K5910" s="562" t="s">
        <v>34041</v>
      </c>
      <c r="L5910" s="561" t="s">
        <v>25</v>
      </c>
    </row>
    <row r="5911" spans="1:12" x14ac:dyDescent="0.25">
      <c r="A5911" s="561" t="s">
        <v>5611</v>
      </c>
      <c r="B5911" s="561" t="s">
        <v>5612</v>
      </c>
      <c r="C5911" s="561" t="s">
        <v>5666</v>
      </c>
      <c r="D5911" s="561" t="s">
        <v>5667</v>
      </c>
      <c r="E5911" s="562" t="s">
        <v>22</v>
      </c>
      <c r="F5911" s="561" t="s">
        <v>22</v>
      </c>
      <c r="G5911" s="561" t="s">
        <v>34042</v>
      </c>
      <c r="H5911" s="561" t="s">
        <v>5670</v>
      </c>
      <c r="I5911" s="561" t="s">
        <v>23868</v>
      </c>
      <c r="J5911" s="561" t="s">
        <v>24</v>
      </c>
      <c r="K5911" s="562" t="s">
        <v>34043</v>
      </c>
      <c r="L5911" s="561" t="s">
        <v>25</v>
      </c>
    </row>
    <row r="5912" spans="1:12" x14ac:dyDescent="0.25">
      <c r="A5912" s="561" t="s">
        <v>5611</v>
      </c>
      <c r="B5912" s="561" t="s">
        <v>5612</v>
      </c>
      <c r="C5912" s="561" t="s">
        <v>5666</v>
      </c>
      <c r="D5912" s="561" t="s">
        <v>5667</v>
      </c>
      <c r="E5912" s="562" t="s">
        <v>22</v>
      </c>
      <c r="F5912" s="561" t="s">
        <v>22</v>
      </c>
      <c r="G5912" s="561" t="s">
        <v>34044</v>
      </c>
      <c r="H5912" s="561" t="s">
        <v>5671</v>
      </c>
      <c r="I5912" s="561" t="s">
        <v>23868</v>
      </c>
      <c r="J5912" s="561" t="s">
        <v>24</v>
      </c>
      <c r="K5912" s="562" t="s">
        <v>34045</v>
      </c>
      <c r="L5912" s="561" t="s">
        <v>25</v>
      </c>
    </row>
    <row r="5913" spans="1:12" x14ac:dyDescent="0.25">
      <c r="A5913" s="561" t="s">
        <v>5611</v>
      </c>
      <c r="B5913" s="561" t="s">
        <v>5612</v>
      </c>
      <c r="C5913" s="561" t="s">
        <v>5666</v>
      </c>
      <c r="D5913" s="561" t="s">
        <v>5667</v>
      </c>
      <c r="E5913" s="562" t="s">
        <v>22</v>
      </c>
      <c r="F5913" s="561" t="s">
        <v>22</v>
      </c>
      <c r="G5913" s="561" t="s">
        <v>34046</v>
      </c>
      <c r="H5913" s="561" t="s">
        <v>5672</v>
      </c>
      <c r="I5913" s="561" t="s">
        <v>23868</v>
      </c>
      <c r="J5913" s="561" t="s">
        <v>24</v>
      </c>
      <c r="K5913" s="562" t="s">
        <v>34047</v>
      </c>
      <c r="L5913" s="561" t="s">
        <v>25</v>
      </c>
    </row>
    <row r="5914" spans="1:12" x14ac:dyDescent="0.25">
      <c r="A5914" s="561" t="s">
        <v>5611</v>
      </c>
      <c r="B5914" s="561" t="s">
        <v>5612</v>
      </c>
      <c r="C5914" s="561" t="s">
        <v>5666</v>
      </c>
      <c r="D5914" s="561" t="s">
        <v>5667</v>
      </c>
      <c r="E5914" s="562" t="s">
        <v>22</v>
      </c>
      <c r="F5914" s="561" t="s">
        <v>22</v>
      </c>
      <c r="G5914" s="561" t="s">
        <v>34048</v>
      </c>
      <c r="H5914" s="561" t="s">
        <v>5673</v>
      </c>
      <c r="I5914" s="561" t="s">
        <v>23868</v>
      </c>
      <c r="J5914" s="561" t="s">
        <v>24</v>
      </c>
      <c r="K5914" s="562" t="s">
        <v>4255</v>
      </c>
      <c r="L5914" s="561" t="s">
        <v>25</v>
      </c>
    </row>
    <row r="5915" spans="1:12" x14ac:dyDescent="0.25">
      <c r="A5915" s="561" t="s">
        <v>5611</v>
      </c>
      <c r="B5915" s="561" t="s">
        <v>5612</v>
      </c>
      <c r="C5915" s="561" t="s">
        <v>5666</v>
      </c>
      <c r="D5915" s="561" t="s">
        <v>5667</v>
      </c>
      <c r="E5915" s="562" t="s">
        <v>22</v>
      </c>
      <c r="F5915" s="561" t="s">
        <v>22</v>
      </c>
      <c r="G5915" s="561" t="s">
        <v>34049</v>
      </c>
      <c r="H5915" s="561" t="s">
        <v>5674</v>
      </c>
      <c r="I5915" s="561" t="s">
        <v>23868</v>
      </c>
      <c r="J5915" s="561" t="s">
        <v>24</v>
      </c>
      <c r="K5915" s="562" t="s">
        <v>34050</v>
      </c>
      <c r="L5915" s="561" t="s">
        <v>25</v>
      </c>
    </row>
    <row r="5916" spans="1:12" x14ac:dyDescent="0.25">
      <c r="A5916" s="561" t="s">
        <v>5611</v>
      </c>
      <c r="B5916" s="561" t="s">
        <v>5612</v>
      </c>
      <c r="C5916" s="561" t="s">
        <v>5666</v>
      </c>
      <c r="D5916" s="561" t="s">
        <v>5667</v>
      </c>
      <c r="E5916" s="562" t="s">
        <v>22</v>
      </c>
      <c r="F5916" s="561" t="s">
        <v>22</v>
      </c>
      <c r="G5916" s="561" t="s">
        <v>34051</v>
      </c>
      <c r="H5916" s="561" t="s">
        <v>5675</v>
      </c>
      <c r="I5916" s="561" t="s">
        <v>23868</v>
      </c>
      <c r="J5916" s="561" t="s">
        <v>7063</v>
      </c>
      <c r="K5916" s="562" t="s">
        <v>6497</v>
      </c>
      <c r="L5916" s="561" t="s">
        <v>25</v>
      </c>
    </row>
    <row r="5917" spans="1:12" x14ac:dyDescent="0.25">
      <c r="A5917" s="561" t="s">
        <v>5611</v>
      </c>
      <c r="B5917" s="561" t="s">
        <v>5612</v>
      </c>
      <c r="C5917" s="561" t="s">
        <v>5676</v>
      </c>
      <c r="D5917" s="561" t="s">
        <v>5677</v>
      </c>
      <c r="E5917" s="562" t="s">
        <v>22</v>
      </c>
      <c r="F5917" s="561" t="s">
        <v>22</v>
      </c>
      <c r="G5917" s="561" t="s">
        <v>34052</v>
      </c>
      <c r="H5917" s="561" t="s">
        <v>5678</v>
      </c>
      <c r="I5917" s="561" t="s">
        <v>23868</v>
      </c>
      <c r="J5917" s="561" t="s">
        <v>24</v>
      </c>
      <c r="K5917" s="562" t="s">
        <v>34053</v>
      </c>
      <c r="L5917" s="561" t="s">
        <v>25</v>
      </c>
    </row>
    <row r="5918" spans="1:12" x14ac:dyDescent="0.25">
      <c r="A5918" s="561" t="s">
        <v>5611</v>
      </c>
      <c r="B5918" s="561" t="s">
        <v>5612</v>
      </c>
      <c r="C5918" s="561" t="s">
        <v>5676</v>
      </c>
      <c r="D5918" s="561" t="s">
        <v>5677</v>
      </c>
      <c r="E5918" s="562" t="s">
        <v>22</v>
      </c>
      <c r="F5918" s="561" t="s">
        <v>22</v>
      </c>
      <c r="G5918" s="561" t="s">
        <v>34054</v>
      </c>
      <c r="H5918" s="561" t="s">
        <v>5679</v>
      </c>
      <c r="I5918" s="561" t="s">
        <v>23868</v>
      </c>
      <c r="J5918" s="561" t="s">
        <v>24</v>
      </c>
      <c r="K5918" s="562" t="s">
        <v>34055</v>
      </c>
      <c r="L5918" s="561" t="s">
        <v>25</v>
      </c>
    </row>
    <row r="5919" spans="1:12" x14ac:dyDescent="0.25">
      <c r="A5919" s="561" t="s">
        <v>5611</v>
      </c>
      <c r="B5919" s="561" t="s">
        <v>5612</v>
      </c>
      <c r="C5919" s="561" t="s">
        <v>5681</v>
      </c>
      <c r="D5919" s="561" t="s">
        <v>5682</v>
      </c>
      <c r="E5919" s="562" t="s">
        <v>22</v>
      </c>
      <c r="F5919" s="561" t="s">
        <v>22</v>
      </c>
      <c r="G5919" s="561" t="s">
        <v>34056</v>
      </c>
      <c r="H5919" s="561" t="s">
        <v>5683</v>
      </c>
      <c r="I5919" s="561" t="s">
        <v>23148</v>
      </c>
      <c r="J5919" s="561" t="s">
        <v>24</v>
      </c>
      <c r="K5919" s="562" t="s">
        <v>34057</v>
      </c>
      <c r="L5919" s="561" t="s">
        <v>25</v>
      </c>
    </row>
    <row r="5920" spans="1:12" x14ac:dyDescent="0.25">
      <c r="A5920" s="561" t="s">
        <v>5611</v>
      </c>
      <c r="B5920" s="561" t="s">
        <v>5612</v>
      </c>
      <c r="C5920" s="561" t="s">
        <v>5681</v>
      </c>
      <c r="D5920" s="561" t="s">
        <v>5682</v>
      </c>
      <c r="E5920" s="562" t="s">
        <v>22</v>
      </c>
      <c r="F5920" s="561" t="s">
        <v>22</v>
      </c>
      <c r="G5920" s="561" t="s">
        <v>34058</v>
      </c>
      <c r="H5920" s="561" t="s">
        <v>5684</v>
      </c>
      <c r="I5920" s="561" t="s">
        <v>23148</v>
      </c>
      <c r="J5920" s="561" t="s">
        <v>24</v>
      </c>
      <c r="K5920" s="562" t="s">
        <v>28116</v>
      </c>
      <c r="L5920" s="561" t="s">
        <v>25</v>
      </c>
    </row>
    <row r="5921" spans="1:12" x14ac:dyDescent="0.25">
      <c r="A5921" s="561" t="s">
        <v>5611</v>
      </c>
      <c r="B5921" s="561" t="s">
        <v>5612</v>
      </c>
      <c r="C5921" s="561" t="s">
        <v>5686</v>
      </c>
      <c r="D5921" s="561" t="s">
        <v>5687</v>
      </c>
      <c r="E5921" s="562" t="s">
        <v>22</v>
      </c>
      <c r="F5921" s="561" t="s">
        <v>22</v>
      </c>
      <c r="G5921" s="561" t="s">
        <v>34059</v>
      </c>
      <c r="H5921" s="561" t="s">
        <v>5688</v>
      </c>
      <c r="I5921" s="561" t="s">
        <v>23148</v>
      </c>
      <c r="J5921" s="561" t="s">
        <v>24</v>
      </c>
      <c r="K5921" s="562" t="s">
        <v>8677</v>
      </c>
      <c r="L5921" s="561" t="s">
        <v>25</v>
      </c>
    </row>
    <row r="5922" spans="1:12" x14ac:dyDescent="0.25">
      <c r="A5922" s="561" t="s">
        <v>5611</v>
      </c>
      <c r="B5922" s="561" t="s">
        <v>5612</v>
      </c>
      <c r="C5922" s="561" t="s">
        <v>5686</v>
      </c>
      <c r="D5922" s="561" t="s">
        <v>5687</v>
      </c>
      <c r="E5922" s="562" t="s">
        <v>22</v>
      </c>
      <c r="F5922" s="561" t="s">
        <v>22</v>
      </c>
      <c r="G5922" s="561" t="s">
        <v>34060</v>
      </c>
      <c r="H5922" s="561" t="s">
        <v>5689</v>
      </c>
      <c r="I5922" s="561" t="s">
        <v>23148</v>
      </c>
      <c r="J5922" s="561" t="s">
        <v>24</v>
      </c>
      <c r="K5922" s="562" t="s">
        <v>7150</v>
      </c>
      <c r="L5922" s="561" t="s">
        <v>25</v>
      </c>
    </row>
    <row r="5923" spans="1:12" x14ac:dyDescent="0.25">
      <c r="A5923" s="561" t="s">
        <v>5611</v>
      </c>
      <c r="B5923" s="561" t="s">
        <v>5612</v>
      </c>
      <c r="C5923" s="561" t="s">
        <v>5690</v>
      </c>
      <c r="D5923" s="561" t="s">
        <v>5691</v>
      </c>
      <c r="E5923" s="562" t="s">
        <v>22</v>
      </c>
      <c r="F5923" s="561" t="s">
        <v>22</v>
      </c>
      <c r="G5923" s="561" t="s">
        <v>34061</v>
      </c>
      <c r="H5923" s="561" t="s">
        <v>5692</v>
      </c>
      <c r="I5923" s="561" t="s">
        <v>23148</v>
      </c>
      <c r="J5923" s="561" t="s">
        <v>24</v>
      </c>
      <c r="K5923" s="562" t="s">
        <v>2788</v>
      </c>
      <c r="L5923" s="561" t="s">
        <v>25</v>
      </c>
    </row>
    <row r="5924" spans="1:12" x14ac:dyDescent="0.25">
      <c r="A5924" s="561" t="s">
        <v>5611</v>
      </c>
      <c r="B5924" s="561" t="s">
        <v>5612</v>
      </c>
      <c r="C5924" s="561" t="s">
        <v>5690</v>
      </c>
      <c r="D5924" s="561" t="s">
        <v>5691</v>
      </c>
      <c r="E5924" s="562" t="s">
        <v>22</v>
      </c>
      <c r="F5924" s="561" t="s">
        <v>22</v>
      </c>
      <c r="G5924" s="561" t="s">
        <v>34062</v>
      </c>
      <c r="H5924" s="561" t="s">
        <v>5693</v>
      </c>
      <c r="I5924" s="561" t="s">
        <v>23148</v>
      </c>
      <c r="J5924" s="561" t="s">
        <v>24</v>
      </c>
      <c r="K5924" s="562" t="s">
        <v>2685</v>
      </c>
      <c r="L5924" s="561" t="s">
        <v>25</v>
      </c>
    </row>
    <row r="5925" spans="1:12" x14ac:dyDescent="0.25">
      <c r="A5925" s="561" t="s">
        <v>5611</v>
      </c>
      <c r="B5925" s="561" t="s">
        <v>5612</v>
      </c>
      <c r="C5925" s="561" t="s">
        <v>5690</v>
      </c>
      <c r="D5925" s="561" t="s">
        <v>5691</v>
      </c>
      <c r="E5925" s="562" t="s">
        <v>22</v>
      </c>
      <c r="F5925" s="561" t="s">
        <v>22</v>
      </c>
      <c r="G5925" s="561" t="s">
        <v>34063</v>
      </c>
      <c r="H5925" s="561" t="s">
        <v>5694</v>
      </c>
      <c r="I5925" s="561" t="s">
        <v>23148</v>
      </c>
      <c r="J5925" s="561" t="s">
        <v>24</v>
      </c>
      <c r="K5925" s="562" t="s">
        <v>2799</v>
      </c>
      <c r="L5925" s="561" t="s">
        <v>25</v>
      </c>
    </row>
    <row r="5926" spans="1:12" x14ac:dyDescent="0.25">
      <c r="A5926" s="561" t="s">
        <v>5611</v>
      </c>
      <c r="B5926" s="561" t="s">
        <v>5612</v>
      </c>
      <c r="C5926" s="561" t="s">
        <v>5690</v>
      </c>
      <c r="D5926" s="561" t="s">
        <v>5691</v>
      </c>
      <c r="E5926" s="562" t="s">
        <v>22</v>
      </c>
      <c r="F5926" s="561" t="s">
        <v>22</v>
      </c>
      <c r="G5926" s="561" t="s">
        <v>34064</v>
      </c>
      <c r="H5926" s="561" t="s">
        <v>5695</v>
      </c>
      <c r="I5926" s="561" t="s">
        <v>23148</v>
      </c>
      <c r="J5926" s="561" t="s">
        <v>24</v>
      </c>
      <c r="K5926" s="562" t="s">
        <v>6449</v>
      </c>
      <c r="L5926" s="561" t="s">
        <v>25</v>
      </c>
    </row>
    <row r="5927" spans="1:12" x14ac:dyDescent="0.25">
      <c r="A5927" s="561" t="s">
        <v>5611</v>
      </c>
      <c r="B5927" s="561" t="s">
        <v>5612</v>
      </c>
      <c r="C5927" s="561" t="s">
        <v>5696</v>
      </c>
      <c r="D5927" s="561" t="s">
        <v>5697</v>
      </c>
      <c r="E5927" s="562" t="s">
        <v>22</v>
      </c>
      <c r="F5927" s="561" t="s">
        <v>22</v>
      </c>
      <c r="G5927" s="561" t="s">
        <v>34065</v>
      </c>
      <c r="H5927" s="561" t="s">
        <v>5698</v>
      </c>
      <c r="I5927" s="561" t="s">
        <v>23148</v>
      </c>
      <c r="J5927" s="561" t="s">
        <v>24</v>
      </c>
      <c r="K5927" s="562" t="s">
        <v>34066</v>
      </c>
      <c r="L5927" s="561" t="s">
        <v>25</v>
      </c>
    </row>
    <row r="5928" spans="1:12" x14ac:dyDescent="0.25">
      <c r="A5928" s="561" t="s">
        <v>5611</v>
      </c>
      <c r="B5928" s="561" t="s">
        <v>5612</v>
      </c>
      <c r="C5928" s="561" t="s">
        <v>5696</v>
      </c>
      <c r="D5928" s="561" t="s">
        <v>5697</v>
      </c>
      <c r="E5928" s="562" t="s">
        <v>22</v>
      </c>
      <c r="F5928" s="561" t="s">
        <v>22</v>
      </c>
      <c r="G5928" s="561" t="s">
        <v>34067</v>
      </c>
      <c r="H5928" s="561" t="s">
        <v>5699</v>
      </c>
      <c r="I5928" s="561" t="s">
        <v>23148</v>
      </c>
      <c r="J5928" s="561" t="s">
        <v>7063</v>
      </c>
      <c r="K5928" s="562" t="s">
        <v>34068</v>
      </c>
      <c r="L5928" s="561" t="s">
        <v>25</v>
      </c>
    </row>
    <row r="5929" spans="1:12" x14ac:dyDescent="0.25">
      <c r="A5929" s="561" t="s">
        <v>5611</v>
      </c>
      <c r="B5929" s="561" t="s">
        <v>5612</v>
      </c>
      <c r="C5929" s="561" t="s">
        <v>5700</v>
      </c>
      <c r="D5929" s="561" t="s">
        <v>5701</v>
      </c>
      <c r="E5929" s="562" t="s">
        <v>22</v>
      </c>
      <c r="F5929" s="561" t="s">
        <v>22</v>
      </c>
      <c r="G5929" s="561" t="s">
        <v>34069</v>
      </c>
      <c r="H5929" s="561" t="s">
        <v>5702</v>
      </c>
      <c r="I5929" s="561" t="s">
        <v>25535</v>
      </c>
      <c r="J5929" s="561" t="s">
        <v>7063</v>
      </c>
      <c r="K5929" s="562" t="s">
        <v>34070</v>
      </c>
      <c r="L5929" s="561" t="s">
        <v>25</v>
      </c>
    </row>
    <row r="5930" spans="1:12" x14ac:dyDescent="0.25">
      <c r="A5930" s="561" t="s">
        <v>5611</v>
      </c>
      <c r="B5930" s="561" t="s">
        <v>5612</v>
      </c>
      <c r="C5930" s="561" t="s">
        <v>5700</v>
      </c>
      <c r="D5930" s="561" t="s">
        <v>5701</v>
      </c>
      <c r="E5930" s="562" t="s">
        <v>22</v>
      </c>
      <c r="F5930" s="561" t="s">
        <v>22</v>
      </c>
      <c r="G5930" s="561" t="s">
        <v>34071</v>
      </c>
      <c r="H5930" s="561" t="s">
        <v>5703</v>
      </c>
      <c r="I5930" s="561" t="s">
        <v>25535</v>
      </c>
      <c r="J5930" s="561" t="s">
        <v>24</v>
      </c>
      <c r="K5930" s="562" t="s">
        <v>34072</v>
      </c>
      <c r="L5930" s="561" t="s">
        <v>25</v>
      </c>
    </row>
    <row r="5931" spans="1:12" x14ac:dyDescent="0.25">
      <c r="A5931" s="561" t="s">
        <v>5611</v>
      </c>
      <c r="B5931" s="561" t="s">
        <v>5612</v>
      </c>
      <c r="C5931" s="561" t="s">
        <v>5700</v>
      </c>
      <c r="D5931" s="561" t="s">
        <v>5701</v>
      </c>
      <c r="E5931" s="562" t="s">
        <v>22</v>
      </c>
      <c r="F5931" s="561" t="s">
        <v>22</v>
      </c>
      <c r="G5931" s="561" t="s">
        <v>34073</v>
      </c>
      <c r="H5931" s="561" t="s">
        <v>5704</v>
      </c>
      <c r="I5931" s="561" t="s">
        <v>23868</v>
      </c>
      <c r="J5931" s="561" t="s">
        <v>7063</v>
      </c>
      <c r="K5931" s="562" t="s">
        <v>25483</v>
      </c>
      <c r="L5931" s="561" t="s">
        <v>25</v>
      </c>
    </row>
    <row r="5932" spans="1:12" x14ac:dyDescent="0.25">
      <c r="A5932" s="561" t="s">
        <v>5611</v>
      </c>
      <c r="B5932" s="561" t="s">
        <v>5612</v>
      </c>
      <c r="C5932" s="561" t="s">
        <v>5700</v>
      </c>
      <c r="D5932" s="561" t="s">
        <v>5701</v>
      </c>
      <c r="E5932" s="562" t="s">
        <v>22</v>
      </c>
      <c r="F5932" s="561" t="s">
        <v>22</v>
      </c>
      <c r="G5932" s="561" t="s">
        <v>34074</v>
      </c>
      <c r="H5932" s="561" t="s">
        <v>5706</v>
      </c>
      <c r="I5932" s="561" t="s">
        <v>23868</v>
      </c>
      <c r="J5932" s="561" t="s">
        <v>24</v>
      </c>
      <c r="K5932" s="562" t="s">
        <v>30293</v>
      </c>
      <c r="L5932" s="561" t="s">
        <v>25</v>
      </c>
    </row>
    <row r="5933" spans="1:12" x14ac:dyDescent="0.25">
      <c r="A5933" s="561" t="s">
        <v>5611</v>
      </c>
      <c r="B5933" s="561" t="s">
        <v>5612</v>
      </c>
      <c r="C5933" s="561" t="s">
        <v>5700</v>
      </c>
      <c r="D5933" s="561" t="s">
        <v>5701</v>
      </c>
      <c r="E5933" s="562" t="s">
        <v>22</v>
      </c>
      <c r="F5933" s="561" t="s">
        <v>22</v>
      </c>
      <c r="G5933" s="561" t="s">
        <v>34075</v>
      </c>
      <c r="H5933" s="561" t="s">
        <v>5707</v>
      </c>
      <c r="I5933" s="561" t="s">
        <v>23868</v>
      </c>
      <c r="J5933" s="561" t="s">
        <v>7063</v>
      </c>
      <c r="K5933" s="562" t="s">
        <v>34076</v>
      </c>
      <c r="L5933" s="561" t="s">
        <v>25</v>
      </c>
    </row>
    <row r="5934" spans="1:12" x14ac:dyDescent="0.25">
      <c r="A5934" s="561" t="s">
        <v>5611</v>
      </c>
      <c r="B5934" s="561" t="s">
        <v>5612</v>
      </c>
      <c r="C5934" s="561" t="s">
        <v>5700</v>
      </c>
      <c r="D5934" s="561" t="s">
        <v>5701</v>
      </c>
      <c r="E5934" s="562" t="s">
        <v>22</v>
      </c>
      <c r="F5934" s="561" t="s">
        <v>22</v>
      </c>
      <c r="G5934" s="561" t="s">
        <v>34077</v>
      </c>
      <c r="H5934" s="561" t="s">
        <v>5708</v>
      </c>
      <c r="I5934" s="561" t="s">
        <v>23868</v>
      </c>
      <c r="J5934" s="561" t="s">
        <v>24</v>
      </c>
      <c r="K5934" s="562" t="s">
        <v>34078</v>
      </c>
      <c r="L5934" s="561" t="s">
        <v>25</v>
      </c>
    </row>
    <row r="5935" spans="1:12" x14ac:dyDescent="0.25">
      <c r="A5935" s="561" t="s">
        <v>5611</v>
      </c>
      <c r="B5935" s="561" t="s">
        <v>5612</v>
      </c>
      <c r="C5935" s="561" t="s">
        <v>5700</v>
      </c>
      <c r="D5935" s="561" t="s">
        <v>5701</v>
      </c>
      <c r="E5935" s="562" t="s">
        <v>22</v>
      </c>
      <c r="F5935" s="561" t="s">
        <v>22</v>
      </c>
      <c r="G5935" s="561" t="s">
        <v>34079</v>
      </c>
      <c r="H5935" s="561" t="s">
        <v>5709</v>
      </c>
      <c r="I5935" s="561" t="s">
        <v>23868</v>
      </c>
      <c r="J5935" s="561" t="s">
        <v>7063</v>
      </c>
      <c r="K5935" s="562" t="s">
        <v>34080</v>
      </c>
      <c r="L5935" s="561" t="s">
        <v>25</v>
      </c>
    </row>
    <row r="5936" spans="1:12" x14ac:dyDescent="0.25">
      <c r="A5936" s="561" t="s">
        <v>5611</v>
      </c>
      <c r="B5936" s="561" t="s">
        <v>5612</v>
      </c>
      <c r="C5936" s="561" t="s">
        <v>5700</v>
      </c>
      <c r="D5936" s="561" t="s">
        <v>5701</v>
      </c>
      <c r="E5936" s="562" t="s">
        <v>22</v>
      </c>
      <c r="F5936" s="561" t="s">
        <v>22</v>
      </c>
      <c r="G5936" s="561" t="s">
        <v>34081</v>
      </c>
      <c r="H5936" s="561" t="s">
        <v>5710</v>
      </c>
      <c r="I5936" s="561" t="s">
        <v>23868</v>
      </c>
      <c r="J5936" s="561" t="s">
        <v>24</v>
      </c>
      <c r="K5936" s="562" t="s">
        <v>34082</v>
      </c>
      <c r="L5936" s="561" t="s">
        <v>25</v>
      </c>
    </row>
    <row r="5937" spans="1:12" x14ac:dyDescent="0.25">
      <c r="A5937" s="561" t="s">
        <v>5611</v>
      </c>
      <c r="B5937" s="561" t="s">
        <v>5612</v>
      </c>
      <c r="C5937" s="561" t="s">
        <v>5700</v>
      </c>
      <c r="D5937" s="561" t="s">
        <v>5701</v>
      </c>
      <c r="E5937" s="562" t="s">
        <v>22</v>
      </c>
      <c r="F5937" s="561" t="s">
        <v>22</v>
      </c>
      <c r="G5937" s="561" t="s">
        <v>34083</v>
      </c>
      <c r="H5937" s="561" t="s">
        <v>5711</v>
      </c>
      <c r="I5937" s="561" t="s">
        <v>23868</v>
      </c>
      <c r="J5937" s="561" t="s">
        <v>7063</v>
      </c>
      <c r="K5937" s="562" t="s">
        <v>34084</v>
      </c>
      <c r="L5937" s="561" t="s">
        <v>25</v>
      </c>
    </row>
    <row r="5938" spans="1:12" x14ac:dyDescent="0.25">
      <c r="A5938" s="561" t="s">
        <v>5611</v>
      </c>
      <c r="B5938" s="561" t="s">
        <v>5612</v>
      </c>
      <c r="C5938" s="561" t="s">
        <v>5700</v>
      </c>
      <c r="D5938" s="561" t="s">
        <v>5701</v>
      </c>
      <c r="E5938" s="562" t="s">
        <v>22</v>
      </c>
      <c r="F5938" s="561" t="s">
        <v>22</v>
      </c>
      <c r="G5938" s="561" t="s">
        <v>34085</v>
      </c>
      <c r="H5938" s="561" t="s">
        <v>5712</v>
      </c>
      <c r="I5938" s="561" t="s">
        <v>23868</v>
      </c>
      <c r="J5938" s="561" t="s">
        <v>24</v>
      </c>
      <c r="K5938" s="562" t="s">
        <v>7324</v>
      </c>
      <c r="L5938" s="561" t="s">
        <v>25</v>
      </c>
    </row>
    <row r="5939" spans="1:12" x14ac:dyDescent="0.25">
      <c r="A5939" s="561" t="s">
        <v>5611</v>
      </c>
      <c r="B5939" s="561" t="s">
        <v>5612</v>
      </c>
      <c r="C5939" s="561" t="s">
        <v>5700</v>
      </c>
      <c r="D5939" s="561" t="s">
        <v>5701</v>
      </c>
      <c r="E5939" s="562" t="s">
        <v>22</v>
      </c>
      <c r="F5939" s="561" t="s">
        <v>22</v>
      </c>
      <c r="G5939" s="561" t="s">
        <v>34086</v>
      </c>
      <c r="H5939" s="561" t="s">
        <v>5713</v>
      </c>
      <c r="I5939" s="561" t="s">
        <v>23868</v>
      </c>
      <c r="J5939" s="561" t="s">
        <v>7063</v>
      </c>
      <c r="K5939" s="562" t="s">
        <v>34087</v>
      </c>
      <c r="L5939" s="561" t="s">
        <v>25</v>
      </c>
    </row>
    <row r="5940" spans="1:12" x14ac:dyDescent="0.25">
      <c r="A5940" s="561" t="s">
        <v>5611</v>
      </c>
      <c r="B5940" s="561" t="s">
        <v>5612</v>
      </c>
      <c r="C5940" s="561" t="s">
        <v>5714</v>
      </c>
      <c r="D5940" s="561" t="s">
        <v>5715</v>
      </c>
      <c r="E5940" s="562" t="s">
        <v>22</v>
      </c>
      <c r="F5940" s="561" t="s">
        <v>22</v>
      </c>
      <c r="G5940" s="561" t="s">
        <v>34088</v>
      </c>
      <c r="H5940" s="561" t="s">
        <v>5716</v>
      </c>
      <c r="I5940" s="561" t="s">
        <v>23868</v>
      </c>
      <c r="J5940" s="561" t="s">
        <v>7063</v>
      </c>
      <c r="K5940" s="562" t="s">
        <v>34089</v>
      </c>
      <c r="L5940" s="561" t="s">
        <v>25</v>
      </c>
    </row>
    <row r="5941" spans="1:12" x14ac:dyDescent="0.25">
      <c r="A5941" s="561" t="s">
        <v>5611</v>
      </c>
      <c r="B5941" s="561" t="s">
        <v>5612</v>
      </c>
      <c r="C5941" s="561" t="s">
        <v>5714</v>
      </c>
      <c r="D5941" s="561" t="s">
        <v>5715</v>
      </c>
      <c r="E5941" s="562" t="s">
        <v>22</v>
      </c>
      <c r="F5941" s="561" t="s">
        <v>22</v>
      </c>
      <c r="G5941" s="561" t="s">
        <v>34090</v>
      </c>
      <c r="H5941" s="561" t="s">
        <v>5717</v>
      </c>
      <c r="I5941" s="561" t="s">
        <v>23868</v>
      </c>
      <c r="J5941" s="561" t="s">
        <v>7063</v>
      </c>
      <c r="K5941" s="562" t="s">
        <v>34091</v>
      </c>
      <c r="L5941" s="561" t="s">
        <v>25</v>
      </c>
    </row>
    <row r="5942" spans="1:12" x14ac:dyDescent="0.25">
      <c r="A5942" s="561" t="s">
        <v>5611</v>
      </c>
      <c r="B5942" s="561" t="s">
        <v>5612</v>
      </c>
      <c r="C5942" s="561" t="s">
        <v>5714</v>
      </c>
      <c r="D5942" s="561" t="s">
        <v>5715</v>
      </c>
      <c r="E5942" s="562" t="s">
        <v>22</v>
      </c>
      <c r="F5942" s="561" t="s">
        <v>22</v>
      </c>
      <c r="G5942" s="561" t="s">
        <v>34092</v>
      </c>
      <c r="H5942" s="561" t="s">
        <v>5718</v>
      </c>
      <c r="I5942" s="561" t="s">
        <v>23868</v>
      </c>
      <c r="J5942" s="561" t="s">
        <v>7063</v>
      </c>
      <c r="K5942" s="562" t="s">
        <v>34093</v>
      </c>
      <c r="L5942" s="561" t="s">
        <v>25</v>
      </c>
    </row>
    <row r="5943" spans="1:12" x14ac:dyDescent="0.25">
      <c r="A5943" s="561" t="s">
        <v>5611</v>
      </c>
      <c r="B5943" s="561" t="s">
        <v>5612</v>
      </c>
      <c r="C5943" s="561" t="s">
        <v>5719</v>
      </c>
      <c r="D5943" s="561" t="s">
        <v>5720</v>
      </c>
      <c r="E5943" s="562" t="s">
        <v>22</v>
      </c>
      <c r="F5943" s="561" t="s">
        <v>22</v>
      </c>
      <c r="G5943" s="561" t="s">
        <v>34094</v>
      </c>
      <c r="H5943" s="561" t="s">
        <v>34095</v>
      </c>
      <c r="I5943" s="561" t="s">
        <v>23868</v>
      </c>
      <c r="J5943" s="561" t="s">
        <v>7063</v>
      </c>
      <c r="K5943" s="562" t="s">
        <v>34096</v>
      </c>
      <c r="L5943" s="561" t="s">
        <v>25</v>
      </c>
    </row>
    <row r="5944" spans="1:12" x14ac:dyDescent="0.25">
      <c r="A5944" s="561" t="s">
        <v>5611</v>
      </c>
      <c r="B5944" s="561" t="s">
        <v>5612</v>
      </c>
      <c r="C5944" s="561" t="s">
        <v>5719</v>
      </c>
      <c r="D5944" s="561" t="s">
        <v>5720</v>
      </c>
      <c r="E5944" s="562" t="s">
        <v>22</v>
      </c>
      <c r="F5944" s="561" t="s">
        <v>22</v>
      </c>
      <c r="G5944" s="561" t="s">
        <v>34097</v>
      </c>
      <c r="H5944" s="561" t="s">
        <v>34098</v>
      </c>
      <c r="I5944" s="561" t="s">
        <v>23868</v>
      </c>
      <c r="J5944" s="561" t="s">
        <v>24</v>
      </c>
      <c r="K5944" s="562" t="s">
        <v>30284</v>
      </c>
      <c r="L5944" s="561" t="s">
        <v>25</v>
      </c>
    </row>
    <row r="5945" spans="1:12" x14ac:dyDescent="0.25">
      <c r="A5945" s="561" t="s">
        <v>5611</v>
      </c>
      <c r="B5945" s="561" t="s">
        <v>5612</v>
      </c>
      <c r="C5945" s="561" t="s">
        <v>5719</v>
      </c>
      <c r="D5945" s="561" t="s">
        <v>5720</v>
      </c>
      <c r="E5945" s="562" t="s">
        <v>22</v>
      </c>
      <c r="F5945" s="561" t="s">
        <v>22</v>
      </c>
      <c r="G5945" s="561" t="s">
        <v>34099</v>
      </c>
      <c r="H5945" s="561" t="s">
        <v>34100</v>
      </c>
      <c r="I5945" s="561" t="s">
        <v>23868</v>
      </c>
      <c r="J5945" s="561" t="s">
        <v>7063</v>
      </c>
      <c r="K5945" s="562" t="s">
        <v>34101</v>
      </c>
      <c r="L5945" s="561" t="s">
        <v>25</v>
      </c>
    </row>
    <row r="5946" spans="1:12" x14ac:dyDescent="0.25">
      <c r="A5946" s="561" t="s">
        <v>5611</v>
      </c>
      <c r="B5946" s="561" t="s">
        <v>5612</v>
      </c>
      <c r="C5946" s="561" t="s">
        <v>5719</v>
      </c>
      <c r="D5946" s="561" t="s">
        <v>5720</v>
      </c>
      <c r="E5946" s="562" t="s">
        <v>22</v>
      </c>
      <c r="F5946" s="561" t="s">
        <v>22</v>
      </c>
      <c r="G5946" s="561" t="s">
        <v>34102</v>
      </c>
      <c r="H5946" s="561" t="s">
        <v>34100</v>
      </c>
      <c r="I5946" s="561" t="s">
        <v>23868</v>
      </c>
      <c r="J5946" s="561" t="s">
        <v>24</v>
      </c>
      <c r="K5946" s="562" t="s">
        <v>34103</v>
      </c>
      <c r="L5946" s="561" t="s">
        <v>25</v>
      </c>
    </row>
    <row r="5947" spans="1:12" x14ac:dyDescent="0.25">
      <c r="A5947" s="561" t="s">
        <v>5611</v>
      </c>
      <c r="B5947" s="561" t="s">
        <v>5612</v>
      </c>
      <c r="C5947" s="561" t="s">
        <v>5719</v>
      </c>
      <c r="D5947" s="561" t="s">
        <v>5720</v>
      </c>
      <c r="E5947" s="562" t="s">
        <v>22</v>
      </c>
      <c r="F5947" s="561" t="s">
        <v>22</v>
      </c>
      <c r="G5947" s="561" t="s">
        <v>34104</v>
      </c>
      <c r="H5947" s="561" t="s">
        <v>34105</v>
      </c>
      <c r="I5947" s="561" t="s">
        <v>23868</v>
      </c>
      <c r="J5947" s="561" t="s">
        <v>7063</v>
      </c>
      <c r="K5947" s="562" t="s">
        <v>34106</v>
      </c>
      <c r="L5947" s="561" t="s">
        <v>25</v>
      </c>
    </row>
    <row r="5948" spans="1:12" x14ac:dyDescent="0.25">
      <c r="A5948" s="561" t="s">
        <v>5611</v>
      </c>
      <c r="B5948" s="561" t="s">
        <v>5612</v>
      </c>
      <c r="C5948" s="561" t="s">
        <v>5719</v>
      </c>
      <c r="D5948" s="561" t="s">
        <v>5720</v>
      </c>
      <c r="E5948" s="562" t="s">
        <v>22</v>
      </c>
      <c r="F5948" s="561" t="s">
        <v>22</v>
      </c>
      <c r="G5948" s="561" t="s">
        <v>34107</v>
      </c>
      <c r="H5948" s="561" t="s">
        <v>34108</v>
      </c>
      <c r="I5948" s="561" t="s">
        <v>23868</v>
      </c>
      <c r="J5948" s="561" t="s">
        <v>24</v>
      </c>
      <c r="K5948" s="562" t="s">
        <v>7238</v>
      </c>
      <c r="L5948" s="561" t="s">
        <v>25</v>
      </c>
    </row>
    <row r="5949" spans="1:12" x14ac:dyDescent="0.25">
      <c r="A5949" s="561" t="s">
        <v>5611</v>
      </c>
      <c r="B5949" s="561" t="s">
        <v>5612</v>
      </c>
      <c r="C5949" s="561" t="s">
        <v>5719</v>
      </c>
      <c r="D5949" s="561" t="s">
        <v>5720</v>
      </c>
      <c r="E5949" s="562" t="s">
        <v>22</v>
      </c>
      <c r="F5949" s="561" t="s">
        <v>22</v>
      </c>
      <c r="G5949" s="561" t="s">
        <v>34109</v>
      </c>
      <c r="H5949" s="561" t="s">
        <v>34110</v>
      </c>
      <c r="I5949" s="561" t="s">
        <v>23868</v>
      </c>
      <c r="J5949" s="561" t="s">
        <v>7063</v>
      </c>
      <c r="K5949" s="562" t="s">
        <v>8212</v>
      </c>
      <c r="L5949" s="561" t="s">
        <v>25</v>
      </c>
    </row>
    <row r="5950" spans="1:12" x14ac:dyDescent="0.25">
      <c r="A5950" s="561" t="s">
        <v>5611</v>
      </c>
      <c r="B5950" s="561" t="s">
        <v>5612</v>
      </c>
      <c r="C5950" s="561" t="s">
        <v>5719</v>
      </c>
      <c r="D5950" s="561" t="s">
        <v>5720</v>
      </c>
      <c r="E5950" s="562" t="s">
        <v>22</v>
      </c>
      <c r="F5950" s="561" t="s">
        <v>22</v>
      </c>
      <c r="G5950" s="561" t="s">
        <v>34111</v>
      </c>
      <c r="H5950" s="561" t="s">
        <v>34112</v>
      </c>
      <c r="I5950" s="561" t="s">
        <v>23868</v>
      </c>
      <c r="J5950" s="561" t="s">
        <v>24</v>
      </c>
      <c r="K5950" s="562" t="s">
        <v>34113</v>
      </c>
      <c r="L5950" s="561" t="s">
        <v>25</v>
      </c>
    </row>
    <row r="5951" spans="1:12" x14ac:dyDescent="0.25">
      <c r="A5951" s="561" t="s">
        <v>5611</v>
      </c>
      <c r="B5951" s="561" t="s">
        <v>5612</v>
      </c>
      <c r="C5951" s="561" t="s">
        <v>5719</v>
      </c>
      <c r="D5951" s="561" t="s">
        <v>5720</v>
      </c>
      <c r="E5951" s="562" t="s">
        <v>22</v>
      </c>
      <c r="F5951" s="561" t="s">
        <v>22</v>
      </c>
      <c r="G5951" s="561" t="s">
        <v>34114</v>
      </c>
      <c r="H5951" s="561" t="s">
        <v>34115</v>
      </c>
      <c r="I5951" s="561" t="s">
        <v>23868</v>
      </c>
      <c r="J5951" s="561" t="s">
        <v>7063</v>
      </c>
      <c r="K5951" s="562" t="s">
        <v>30119</v>
      </c>
      <c r="L5951" s="561" t="s">
        <v>25</v>
      </c>
    </row>
    <row r="5952" spans="1:12" x14ac:dyDescent="0.25">
      <c r="A5952" s="561" t="s">
        <v>5611</v>
      </c>
      <c r="B5952" s="561" t="s">
        <v>5612</v>
      </c>
      <c r="C5952" s="561" t="s">
        <v>5719</v>
      </c>
      <c r="D5952" s="561" t="s">
        <v>5720</v>
      </c>
      <c r="E5952" s="562" t="s">
        <v>22</v>
      </c>
      <c r="F5952" s="561" t="s">
        <v>22</v>
      </c>
      <c r="G5952" s="561" t="s">
        <v>34116</v>
      </c>
      <c r="H5952" s="561" t="s">
        <v>34117</v>
      </c>
      <c r="I5952" s="561" t="s">
        <v>23868</v>
      </c>
      <c r="J5952" s="561" t="s">
        <v>24</v>
      </c>
      <c r="K5952" s="562" t="s">
        <v>24920</v>
      </c>
      <c r="L5952" s="561" t="s">
        <v>25</v>
      </c>
    </row>
    <row r="5953" spans="1:12" x14ac:dyDescent="0.25">
      <c r="A5953" s="561" t="s">
        <v>5611</v>
      </c>
      <c r="B5953" s="561" t="s">
        <v>5612</v>
      </c>
      <c r="C5953" s="561" t="s">
        <v>5719</v>
      </c>
      <c r="D5953" s="561" t="s">
        <v>5720</v>
      </c>
      <c r="E5953" s="562" t="s">
        <v>22</v>
      </c>
      <c r="F5953" s="561" t="s">
        <v>22</v>
      </c>
      <c r="G5953" s="561" t="s">
        <v>34118</v>
      </c>
      <c r="H5953" s="561" t="s">
        <v>34119</v>
      </c>
      <c r="I5953" s="561" t="s">
        <v>23868</v>
      </c>
      <c r="J5953" s="561" t="s">
        <v>7063</v>
      </c>
      <c r="K5953" s="562" t="s">
        <v>34120</v>
      </c>
      <c r="L5953" s="561" t="s">
        <v>25</v>
      </c>
    </row>
    <row r="5954" spans="1:12" x14ac:dyDescent="0.25">
      <c r="A5954" s="561" t="s">
        <v>5611</v>
      </c>
      <c r="B5954" s="561" t="s">
        <v>5612</v>
      </c>
      <c r="C5954" s="561" t="s">
        <v>5719</v>
      </c>
      <c r="D5954" s="561" t="s">
        <v>5720</v>
      </c>
      <c r="E5954" s="562" t="s">
        <v>22</v>
      </c>
      <c r="F5954" s="561" t="s">
        <v>22</v>
      </c>
      <c r="G5954" s="561" t="s">
        <v>34121</v>
      </c>
      <c r="H5954" s="561" t="s">
        <v>34122</v>
      </c>
      <c r="I5954" s="561" t="s">
        <v>23868</v>
      </c>
      <c r="J5954" s="561" t="s">
        <v>24</v>
      </c>
      <c r="K5954" s="562" t="s">
        <v>34123</v>
      </c>
      <c r="L5954" s="561" t="s">
        <v>25</v>
      </c>
    </row>
    <row r="5955" spans="1:12" x14ac:dyDescent="0.25">
      <c r="A5955" s="561" t="s">
        <v>5611</v>
      </c>
      <c r="B5955" s="561" t="s">
        <v>5612</v>
      </c>
      <c r="C5955" s="561" t="s">
        <v>5719</v>
      </c>
      <c r="D5955" s="561" t="s">
        <v>5720</v>
      </c>
      <c r="E5955" s="562" t="s">
        <v>22</v>
      </c>
      <c r="F5955" s="561" t="s">
        <v>22</v>
      </c>
      <c r="G5955" s="561" t="s">
        <v>34124</v>
      </c>
      <c r="H5955" s="561" t="s">
        <v>34125</v>
      </c>
      <c r="I5955" s="561" t="s">
        <v>23868</v>
      </c>
      <c r="J5955" s="561" t="s">
        <v>7063</v>
      </c>
      <c r="K5955" s="562" t="s">
        <v>8174</v>
      </c>
      <c r="L5955" s="561" t="s">
        <v>25</v>
      </c>
    </row>
    <row r="5956" spans="1:12" x14ac:dyDescent="0.25">
      <c r="A5956" s="561" t="s">
        <v>5611</v>
      </c>
      <c r="B5956" s="561" t="s">
        <v>5612</v>
      </c>
      <c r="C5956" s="561" t="s">
        <v>5719</v>
      </c>
      <c r="D5956" s="561" t="s">
        <v>5720</v>
      </c>
      <c r="E5956" s="562" t="s">
        <v>22</v>
      </c>
      <c r="F5956" s="561" t="s">
        <v>22</v>
      </c>
      <c r="G5956" s="561" t="s">
        <v>34126</v>
      </c>
      <c r="H5956" s="561" t="s">
        <v>34127</v>
      </c>
      <c r="I5956" s="561" t="s">
        <v>23868</v>
      </c>
      <c r="J5956" s="561" t="s">
        <v>24</v>
      </c>
      <c r="K5956" s="562" t="s">
        <v>34128</v>
      </c>
      <c r="L5956" s="561" t="s">
        <v>25</v>
      </c>
    </row>
    <row r="5957" spans="1:12" x14ac:dyDescent="0.25">
      <c r="A5957" s="561" t="s">
        <v>5611</v>
      </c>
      <c r="B5957" s="561" t="s">
        <v>5612</v>
      </c>
      <c r="C5957" s="561" t="s">
        <v>5719</v>
      </c>
      <c r="D5957" s="561" t="s">
        <v>5720</v>
      </c>
      <c r="E5957" s="562" t="s">
        <v>22</v>
      </c>
      <c r="F5957" s="561" t="s">
        <v>22</v>
      </c>
      <c r="G5957" s="561" t="s">
        <v>34129</v>
      </c>
      <c r="H5957" s="561" t="s">
        <v>34130</v>
      </c>
      <c r="I5957" s="561" t="s">
        <v>23868</v>
      </c>
      <c r="J5957" s="561" t="s">
        <v>7063</v>
      </c>
      <c r="K5957" s="562" t="s">
        <v>34131</v>
      </c>
      <c r="L5957" s="561" t="s">
        <v>25</v>
      </c>
    </row>
    <row r="5958" spans="1:12" x14ac:dyDescent="0.25">
      <c r="A5958" s="561" t="s">
        <v>5611</v>
      </c>
      <c r="B5958" s="561" t="s">
        <v>5612</v>
      </c>
      <c r="C5958" s="561" t="s">
        <v>5719</v>
      </c>
      <c r="D5958" s="561" t="s">
        <v>5720</v>
      </c>
      <c r="E5958" s="562" t="s">
        <v>22</v>
      </c>
      <c r="F5958" s="561" t="s">
        <v>22</v>
      </c>
      <c r="G5958" s="561" t="s">
        <v>34132</v>
      </c>
      <c r="H5958" s="561" t="s">
        <v>34133</v>
      </c>
      <c r="I5958" s="561" t="s">
        <v>23868</v>
      </c>
      <c r="J5958" s="561" t="s">
        <v>24</v>
      </c>
      <c r="K5958" s="562" t="s">
        <v>34134</v>
      </c>
      <c r="L5958" s="561" t="s">
        <v>25</v>
      </c>
    </row>
    <row r="5959" spans="1:12" x14ac:dyDescent="0.25">
      <c r="A5959" s="561" t="s">
        <v>5611</v>
      </c>
      <c r="B5959" s="561" t="s">
        <v>5612</v>
      </c>
      <c r="C5959" s="561" t="s">
        <v>5719</v>
      </c>
      <c r="D5959" s="561" t="s">
        <v>5720</v>
      </c>
      <c r="E5959" s="562" t="s">
        <v>22</v>
      </c>
      <c r="F5959" s="561" t="s">
        <v>22</v>
      </c>
      <c r="G5959" s="561" t="s">
        <v>34135</v>
      </c>
      <c r="H5959" s="561" t="s">
        <v>34136</v>
      </c>
      <c r="I5959" s="561" t="s">
        <v>23868</v>
      </c>
      <c r="J5959" s="561" t="s">
        <v>7063</v>
      </c>
      <c r="K5959" s="562" t="s">
        <v>34137</v>
      </c>
      <c r="L5959" s="561" t="s">
        <v>25</v>
      </c>
    </row>
    <row r="5960" spans="1:12" x14ac:dyDescent="0.25">
      <c r="A5960" s="561" t="s">
        <v>5611</v>
      </c>
      <c r="B5960" s="561" t="s">
        <v>5612</v>
      </c>
      <c r="C5960" s="561" t="s">
        <v>5719</v>
      </c>
      <c r="D5960" s="561" t="s">
        <v>5720</v>
      </c>
      <c r="E5960" s="562" t="s">
        <v>22</v>
      </c>
      <c r="F5960" s="561" t="s">
        <v>22</v>
      </c>
      <c r="G5960" s="561" t="s">
        <v>34138</v>
      </c>
      <c r="H5960" s="561" t="s">
        <v>34139</v>
      </c>
      <c r="I5960" s="561" t="s">
        <v>23868</v>
      </c>
      <c r="J5960" s="561" t="s">
        <v>24</v>
      </c>
      <c r="K5960" s="562" t="s">
        <v>34140</v>
      </c>
      <c r="L5960" s="561" t="s">
        <v>25</v>
      </c>
    </row>
    <row r="5961" spans="1:12" x14ac:dyDescent="0.25">
      <c r="A5961" s="561" t="s">
        <v>5611</v>
      </c>
      <c r="B5961" s="561" t="s">
        <v>5612</v>
      </c>
      <c r="C5961" s="561" t="s">
        <v>5719</v>
      </c>
      <c r="D5961" s="561" t="s">
        <v>5720</v>
      </c>
      <c r="E5961" s="562" t="s">
        <v>22</v>
      </c>
      <c r="F5961" s="561" t="s">
        <v>22</v>
      </c>
      <c r="G5961" s="561" t="s">
        <v>34141</v>
      </c>
      <c r="H5961" s="561" t="s">
        <v>34142</v>
      </c>
      <c r="I5961" s="561" t="s">
        <v>23868</v>
      </c>
      <c r="J5961" s="561" t="s">
        <v>7063</v>
      </c>
      <c r="K5961" s="562" t="s">
        <v>34143</v>
      </c>
      <c r="L5961" s="561" t="s">
        <v>25</v>
      </c>
    </row>
    <row r="5962" spans="1:12" x14ac:dyDescent="0.25">
      <c r="A5962" s="561" t="s">
        <v>5611</v>
      </c>
      <c r="B5962" s="561" t="s">
        <v>5612</v>
      </c>
      <c r="C5962" s="561" t="s">
        <v>5719</v>
      </c>
      <c r="D5962" s="561" t="s">
        <v>5720</v>
      </c>
      <c r="E5962" s="562" t="s">
        <v>22</v>
      </c>
      <c r="F5962" s="561" t="s">
        <v>22</v>
      </c>
      <c r="G5962" s="561" t="s">
        <v>34144</v>
      </c>
      <c r="H5962" s="561" t="s">
        <v>34145</v>
      </c>
      <c r="I5962" s="561" t="s">
        <v>23868</v>
      </c>
      <c r="J5962" s="561" t="s">
        <v>24</v>
      </c>
      <c r="K5962" s="562" t="s">
        <v>34146</v>
      </c>
      <c r="L5962" s="561" t="s">
        <v>25</v>
      </c>
    </row>
    <row r="5963" spans="1:12" x14ac:dyDescent="0.25">
      <c r="A5963" s="561" t="s">
        <v>5611</v>
      </c>
      <c r="B5963" s="561" t="s">
        <v>5612</v>
      </c>
      <c r="C5963" s="561" t="s">
        <v>5719</v>
      </c>
      <c r="D5963" s="561" t="s">
        <v>5720</v>
      </c>
      <c r="E5963" s="562" t="s">
        <v>22</v>
      </c>
      <c r="F5963" s="561" t="s">
        <v>22</v>
      </c>
      <c r="G5963" s="561" t="s">
        <v>34147</v>
      </c>
      <c r="H5963" s="561" t="s">
        <v>34148</v>
      </c>
      <c r="I5963" s="561" t="s">
        <v>23868</v>
      </c>
      <c r="J5963" s="561" t="s">
        <v>7063</v>
      </c>
      <c r="K5963" s="562" t="s">
        <v>7070</v>
      </c>
      <c r="L5963" s="561" t="s">
        <v>25</v>
      </c>
    </row>
    <row r="5964" spans="1:12" x14ac:dyDescent="0.25">
      <c r="A5964" s="561" t="s">
        <v>5611</v>
      </c>
      <c r="B5964" s="561" t="s">
        <v>5612</v>
      </c>
      <c r="C5964" s="561" t="s">
        <v>5719</v>
      </c>
      <c r="D5964" s="561" t="s">
        <v>5720</v>
      </c>
      <c r="E5964" s="562" t="s">
        <v>22</v>
      </c>
      <c r="F5964" s="561" t="s">
        <v>22</v>
      </c>
      <c r="G5964" s="561" t="s">
        <v>34149</v>
      </c>
      <c r="H5964" s="561" t="s">
        <v>34150</v>
      </c>
      <c r="I5964" s="561" t="s">
        <v>23868</v>
      </c>
      <c r="J5964" s="561" t="s">
        <v>24</v>
      </c>
      <c r="K5964" s="562" t="s">
        <v>7053</v>
      </c>
      <c r="L5964" s="561" t="s">
        <v>25</v>
      </c>
    </row>
    <row r="5965" spans="1:12" x14ac:dyDescent="0.25">
      <c r="A5965" s="561" t="s">
        <v>5611</v>
      </c>
      <c r="B5965" s="561" t="s">
        <v>5612</v>
      </c>
      <c r="C5965" s="561" t="s">
        <v>5719</v>
      </c>
      <c r="D5965" s="561" t="s">
        <v>5720</v>
      </c>
      <c r="E5965" s="562" t="s">
        <v>22</v>
      </c>
      <c r="F5965" s="561" t="s">
        <v>22</v>
      </c>
      <c r="G5965" s="561" t="s">
        <v>34151</v>
      </c>
      <c r="H5965" s="561" t="s">
        <v>34152</v>
      </c>
      <c r="I5965" s="561" t="s">
        <v>23868</v>
      </c>
      <c r="J5965" s="561" t="s">
        <v>7063</v>
      </c>
      <c r="K5965" s="562" t="s">
        <v>34153</v>
      </c>
      <c r="L5965" s="561" t="s">
        <v>25</v>
      </c>
    </row>
    <row r="5966" spans="1:12" x14ac:dyDescent="0.25">
      <c r="A5966" s="561" t="s">
        <v>5611</v>
      </c>
      <c r="B5966" s="561" t="s">
        <v>5612</v>
      </c>
      <c r="C5966" s="561" t="s">
        <v>5719</v>
      </c>
      <c r="D5966" s="561" t="s">
        <v>5720</v>
      </c>
      <c r="E5966" s="562" t="s">
        <v>22</v>
      </c>
      <c r="F5966" s="561" t="s">
        <v>22</v>
      </c>
      <c r="G5966" s="561" t="s">
        <v>34154</v>
      </c>
      <c r="H5966" s="561" t="s">
        <v>34155</v>
      </c>
      <c r="I5966" s="561" t="s">
        <v>23868</v>
      </c>
      <c r="J5966" s="561" t="s">
        <v>24</v>
      </c>
      <c r="K5966" s="562" t="s">
        <v>5728</v>
      </c>
      <c r="L5966" s="561" t="s">
        <v>25</v>
      </c>
    </row>
    <row r="5967" spans="1:12" x14ac:dyDescent="0.25">
      <c r="A5967" s="561" t="s">
        <v>5611</v>
      </c>
      <c r="B5967" s="561" t="s">
        <v>5612</v>
      </c>
      <c r="C5967" s="561" t="s">
        <v>5719</v>
      </c>
      <c r="D5967" s="561" t="s">
        <v>5720</v>
      </c>
      <c r="E5967" s="562" t="s">
        <v>22</v>
      </c>
      <c r="F5967" s="561" t="s">
        <v>22</v>
      </c>
      <c r="G5967" s="561" t="s">
        <v>34156</v>
      </c>
      <c r="H5967" s="561" t="s">
        <v>34157</v>
      </c>
      <c r="I5967" s="561" t="s">
        <v>23868</v>
      </c>
      <c r="J5967" s="561" t="s">
        <v>7063</v>
      </c>
      <c r="K5967" s="562" t="s">
        <v>3476</v>
      </c>
      <c r="L5967" s="561" t="s">
        <v>25</v>
      </c>
    </row>
    <row r="5968" spans="1:12" x14ac:dyDescent="0.25">
      <c r="A5968" s="561" t="s">
        <v>5611</v>
      </c>
      <c r="B5968" s="561" t="s">
        <v>5612</v>
      </c>
      <c r="C5968" s="561" t="s">
        <v>5719</v>
      </c>
      <c r="D5968" s="561" t="s">
        <v>5720</v>
      </c>
      <c r="E5968" s="562" t="s">
        <v>22</v>
      </c>
      <c r="F5968" s="561" t="s">
        <v>22</v>
      </c>
      <c r="G5968" s="561" t="s">
        <v>34158</v>
      </c>
      <c r="H5968" s="561" t="s">
        <v>34159</v>
      </c>
      <c r="I5968" s="561" t="s">
        <v>23868</v>
      </c>
      <c r="J5968" s="561" t="s">
        <v>24</v>
      </c>
      <c r="K5968" s="562" t="s">
        <v>545</v>
      </c>
      <c r="L5968" s="561" t="s">
        <v>25</v>
      </c>
    </row>
    <row r="5969" spans="1:12" x14ac:dyDescent="0.25">
      <c r="A5969" s="561" t="s">
        <v>5611</v>
      </c>
      <c r="B5969" s="561" t="s">
        <v>5612</v>
      </c>
      <c r="C5969" s="561" t="s">
        <v>5719</v>
      </c>
      <c r="D5969" s="561" t="s">
        <v>5720</v>
      </c>
      <c r="E5969" s="562" t="s">
        <v>22</v>
      </c>
      <c r="F5969" s="561" t="s">
        <v>22</v>
      </c>
      <c r="G5969" s="561" t="s">
        <v>34160</v>
      </c>
      <c r="H5969" s="561" t="s">
        <v>34161</v>
      </c>
      <c r="I5969" s="561" t="s">
        <v>23868</v>
      </c>
      <c r="J5969" s="561" t="s">
        <v>7063</v>
      </c>
      <c r="K5969" s="562" t="s">
        <v>8154</v>
      </c>
      <c r="L5969" s="561" t="s">
        <v>25</v>
      </c>
    </row>
    <row r="5970" spans="1:12" x14ac:dyDescent="0.25">
      <c r="A5970" s="561" t="s">
        <v>5611</v>
      </c>
      <c r="B5970" s="561" t="s">
        <v>5612</v>
      </c>
      <c r="C5970" s="561" t="s">
        <v>5719</v>
      </c>
      <c r="D5970" s="561" t="s">
        <v>5720</v>
      </c>
      <c r="E5970" s="562" t="s">
        <v>22</v>
      </c>
      <c r="F5970" s="561" t="s">
        <v>22</v>
      </c>
      <c r="G5970" s="561" t="s">
        <v>34162</v>
      </c>
      <c r="H5970" s="561" t="s">
        <v>34163</v>
      </c>
      <c r="I5970" s="561" t="s">
        <v>23868</v>
      </c>
      <c r="J5970" s="561" t="s">
        <v>24</v>
      </c>
      <c r="K5970" s="562" t="s">
        <v>7802</v>
      </c>
      <c r="L5970" s="561" t="s">
        <v>25</v>
      </c>
    </row>
    <row r="5971" spans="1:12" x14ac:dyDescent="0.25">
      <c r="A5971" s="561" t="s">
        <v>5611</v>
      </c>
      <c r="B5971" s="561" t="s">
        <v>5612</v>
      </c>
      <c r="C5971" s="561" t="s">
        <v>5719</v>
      </c>
      <c r="D5971" s="561" t="s">
        <v>5720</v>
      </c>
      <c r="E5971" s="562" t="s">
        <v>22</v>
      </c>
      <c r="F5971" s="561" t="s">
        <v>22</v>
      </c>
      <c r="G5971" s="561" t="s">
        <v>34164</v>
      </c>
      <c r="H5971" s="561" t="s">
        <v>34165</v>
      </c>
      <c r="I5971" s="561" t="s">
        <v>23868</v>
      </c>
      <c r="J5971" s="561" t="s">
        <v>7063</v>
      </c>
      <c r="K5971" s="562" t="s">
        <v>8313</v>
      </c>
      <c r="L5971" s="561" t="s">
        <v>25</v>
      </c>
    </row>
    <row r="5972" spans="1:12" x14ac:dyDescent="0.25">
      <c r="A5972" s="561" t="s">
        <v>5611</v>
      </c>
      <c r="B5972" s="561" t="s">
        <v>5612</v>
      </c>
      <c r="C5972" s="561" t="s">
        <v>5719</v>
      </c>
      <c r="D5972" s="561" t="s">
        <v>5720</v>
      </c>
      <c r="E5972" s="562" t="s">
        <v>22</v>
      </c>
      <c r="F5972" s="561" t="s">
        <v>22</v>
      </c>
      <c r="G5972" s="561" t="s">
        <v>34166</v>
      </c>
      <c r="H5972" s="561" t="s">
        <v>34167</v>
      </c>
      <c r="I5972" s="561" t="s">
        <v>23868</v>
      </c>
      <c r="J5972" s="561" t="s">
        <v>24</v>
      </c>
      <c r="K5972" s="562" t="s">
        <v>24465</v>
      </c>
      <c r="L5972" s="561" t="s">
        <v>25</v>
      </c>
    </row>
    <row r="5973" spans="1:12" x14ac:dyDescent="0.25">
      <c r="A5973" s="561" t="s">
        <v>5611</v>
      </c>
      <c r="B5973" s="561" t="s">
        <v>5612</v>
      </c>
      <c r="C5973" s="561" t="s">
        <v>5719</v>
      </c>
      <c r="D5973" s="561" t="s">
        <v>5720</v>
      </c>
      <c r="E5973" s="562" t="s">
        <v>22</v>
      </c>
      <c r="F5973" s="561" t="s">
        <v>22</v>
      </c>
      <c r="G5973" s="561" t="s">
        <v>34168</v>
      </c>
      <c r="H5973" s="561" t="s">
        <v>34169</v>
      </c>
      <c r="I5973" s="561" t="s">
        <v>23868</v>
      </c>
      <c r="J5973" s="561" t="s">
        <v>7063</v>
      </c>
      <c r="K5973" s="562" t="s">
        <v>1348</v>
      </c>
      <c r="L5973" s="561" t="s">
        <v>25</v>
      </c>
    </row>
    <row r="5974" spans="1:12" x14ac:dyDescent="0.25">
      <c r="A5974" s="561" t="s">
        <v>5611</v>
      </c>
      <c r="B5974" s="561" t="s">
        <v>5612</v>
      </c>
      <c r="C5974" s="561" t="s">
        <v>5719</v>
      </c>
      <c r="D5974" s="561" t="s">
        <v>5720</v>
      </c>
      <c r="E5974" s="562" t="s">
        <v>22</v>
      </c>
      <c r="F5974" s="561" t="s">
        <v>22</v>
      </c>
      <c r="G5974" s="561" t="s">
        <v>34170</v>
      </c>
      <c r="H5974" s="561" t="s">
        <v>34171</v>
      </c>
      <c r="I5974" s="561" t="s">
        <v>23868</v>
      </c>
      <c r="J5974" s="561" t="s">
        <v>24</v>
      </c>
      <c r="K5974" s="562" t="s">
        <v>5365</v>
      </c>
      <c r="L5974" s="561" t="s">
        <v>25</v>
      </c>
    </row>
    <row r="5975" spans="1:12" x14ac:dyDescent="0.25">
      <c r="A5975" s="561" t="s">
        <v>5611</v>
      </c>
      <c r="B5975" s="561" t="s">
        <v>5612</v>
      </c>
      <c r="C5975" s="561" t="s">
        <v>5719</v>
      </c>
      <c r="D5975" s="561" t="s">
        <v>5720</v>
      </c>
      <c r="E5975" s="562" t="s">
        <v>22</v>
      </c>
      <c r="F5975" s="561" t="s">
        <v>22</v>
      </c>
      <c r="G5975" s="561" t="s">
        <v>34172</v>
      </c>
      <c r="H5975" s="561" t="s">
        <v>34173</v>
      </c>
      <c r="I5975" s="561" t="s">
        <v>23868</v>
      </c>
      <c r="J5975" s="561" t="s">
        <v>7063</v>
      </c>
      <c r="K5975" s="562" t="s">
        <v>34174</v>
      </c>
      <c r="L5975" s="561" t="s">
        <v>25</v>
      </c>
    </row>
    <row r="5976" spans="1:12" x14ac:dyDescent="0.25">
      <c r="A5976" s="561" t="s">
        <v>5611</v>
      </c>
      <c r="B5976" s="561" t="s">
        <v>5612</v>
      </c>
      <c r="C5976" s="561" t="s">
        <v>5719</v>
      </c>
      <c r="D5976" s="561" t="s">
        <v>5720</v>
      </c>
      <c r="E5976" s="562" t="s">
        <v>22</v>
      </c>
      <c r="F5976" s="561" t="s">
        <v>22</v>
      </c>
      <c r="G5976" s="561" t="s">
        <v>34175</v>
      </c>
      <c r="H5976" s="561" t="s">
        <v>34176</v>
      </c>
      <c r="I5976" s="561" t="s">
        <v>23868</v>
      </c>
      <c r="J5976" s="561" t="s">
        <v>24</v>
      </c>
      <c r="K5976" s="562" t="s">
        <v>7804</v>
      </c>
      <c r="L5976" s="561" t="s">
        <v>25</v>
      </c>
    </row>
    <row r="5977" spans="1:12" x14ac:dyDescent="0.25">
      <c r="A5977" s="561" t="s">
        <v>5611</v>
      </c>
      <c r="B5977" s="561" t="s">
        <v>5612</v>
      </c>
      <c r="C5977" s="561" t="s">
        <v>5719</v>
      </c>
      <c r="D5977" s="561" t="s">
        <v>5720</v>
      </c>
      <c r="E5977" s="562" t="s">
        <v>22</v>
      </c>
      <c r="F5977" s="561" t="s">
        <v>22</v>
      </c>
      <c r="G5977" s="561" t="s">
        <v>34177</v>
      </c>
      <c r="H5977" s="561" t="s">
        <v>34178</v>
      </c>
      <c r="I5977" s="561" t="s">
        <v>23868</v>
      </c>
      <c r="J5977" s="561" t="s">
        <v>7063</v>
      </c>
      <c r="K5977" s="562" t="s">
        <v>7886</v>
      </c>
      <c r="L5977" s="561" t="s">
        <v>25</v>
      </c>
    </row>
    <row r="5978" spans="1:12" x14ac:dyDescent="0.25">
      <c r="A5978" s="561" t="s">
        <v>5611</v>
      </c>
      <c r="B5978" s="561" t="s">
        <v>5612</v>
      </c>
      <c r="C5978" s="561" t="s">
        <v>5719</v>
      </c>
      <c r="D5978" s="561" t="s">
        <v>5720</v>
      </c>
      <c r="E5978" s="562" t="s">
        <v>22</v>
      </c>
      <c r="F5978" s="561" t="s">
        <v>22</v>
      </c>
      <c r="G5978" s="561" t="s">
        <v>34179</v>
      </c>
      <c r="H5978" s="561" t="s">
        <v>34180</v>
      </c>
      <c r="I5978" s="561" t="s">
        <v>23868</v>
      </c>
      <c r="J5978" s="561" t="s">
        <v>24</v>
      </c>
      <c r="K5978" s="562" t="s">
        <v>34181</v>
      </c>
      <c r="L5978" s="561" t="s">
        <v>25</v>
      </c>
    </row>
    <row r="5979" spans="1:12" x14ac:dyDescent="0.25">
      <c r="A5979" s="561" t="s">
        <v>5611</v>
      </c>
      <c r="B5979" s="561" t="s">
        <v>5612</v>
      </c>
      <c r="C5979" s="561" t="s">
        <v>5719</v>
      </c>
      <c r="D5979" s="561" t="s">
        <v>5720</v>
      </c>
      <c r="E5979" s="562" t="s">
        <v>22</v>
      </c>
      <c r="F5979" s="561" t="s">
        <v>22</v>
      </c>
      <c r="G5979" s="561" t="s">
        <v>34182</v>
      </c>
      <c r="H5979" s="561" t="s">
        <v>34183</v>
      </c>
      <c r="I5979" s="561" t="s">
        <v>23868</v>
      </c>
      <c r="J5979" s="561" t="s">
        <v>7063</v>
      </c>
      <c r="K5979" s="562" t="s">
        <v>34184</v>
      </c>
      <c r="L5979" s="561" t="s">
        <v>25</v>
      </c>
    </row>
    <row r="5980" spans="1:12" x14ac:dyDescent="0.25">
      <c r="A5980" s="561" t="s">
        <v>5611</v>
      </c>
      <c r="B5980" s="561" t="s">
        <v>5612</v>
      </c>
      <c r="C5980" s="561" t="s">
        <v>5719</v>
      </c>
      <c r="D5980" s="561" t="s">
        <v>5720</v>
      </c>
      <c r="E5980" s="562" t="s">
        <v>22</v>
      </c>
      <c r="F5980" s="561" t="s">
        <v>22</v>
      </c>
      <c r="G5980" s="561" t="s">
        <v>34185</v>
      </c>
      <c r="H5980" s="561" t="s">
        <v>34186</v>
      </c>
      <c r="I5980" s="561" t="s">
        <v>23868</v>
      </c>
      <c r="J5980" s="561" t="s">
        <v>24</v>
      </c>
      <c r="K5980" s="562" t="s">
        <v>7768</v>
      </c>
      <c r="L5980" s="561" t="s">
        <v>25</v>
      </c>
    </row>
    <row r="5981" spans="1:12" x14ac:dyDescent="0.25">
      <c r="A5981" s="561" t="s">
        <v>5611</v>
      </c>
      <c r="B5981" s="561" t="s">
        <v>5612</v>
      </c>
      <c r="C5981" s="561" t="s">
        <v>5719</v>
      </c>
      <c r="D5981" s="561" t="s">
        <v>5720</v>
      </c>
      <c r="E5981" s="562" t="s">
        <v>22</v>
      </c>
      <c r="F5981" s="561" t="s">
        <v>22</v>
      </c>
      <c r="G5981" s="561" t="s">
        <v>34187</v>
      </c>
      <c r="H5981" s="561" t="s">
        <v>34188</v>
      </c>
      <c r="I5981" s="561" t="s">
        <v>23868</v>
      </c>
      <c r="J5981" s="561" t="s">
        <v>7063</v>
      </c>
      <c r="K5981" s="562" t="s">
        <v>27418</v>
      </c>
      <c r="L5981" s="561" t="s">
        <v>25</v>
      </c>
    </row>
    <row r="5982" spans="1:12" x14ac:dyDescent="0.25">
      <c r="A5982" s="561" t="s">
        <v>5611</v>
      </c>
      <c r="B5982" s="561" t="s">
        <v>5612</v>
      </c>
      <c r="C5982" s="561" t="s">
        <v>5719</v>
      </c>
      <c r="D5982" s="561" t="s">
        <v>5720</v>
      </c>
      <c r="E5982" s="562" t="s">
        <v>22</v>
      </c>
      <c r="F5982" s="561" t="s">
        <v>22</v>
      </c>
      <c r="G5982" s="561" t="s">
        <v>34189</v>
      </c>
      <c r="H5982" s="561" t="s">
        <v>34190</v>
      </c>
      <c r="I5982" s="561" t="s">
        <v>23868</v>
      </c>
      <c r="J5982" s="561" t="s">
        <v>24</v>
      </c>
      <c r="K5982" s="562" t="s">
        <v>34191</v>
      </c>
      <c r="L5982" s="561" t="s">
        <v>25</v>
      </c>
    </row>
    <row r="5983" spans="1:12" x14ac:dyDescent="0.25">
      <c r="A5983" s="561" t="s">
        <v>5611</v>
      </c>
      <c r="B5983" s="561" t="s">
        <v>5612</v>
      </c>
      <c r="C5983" s="561" t="s">
        <v>5719</v>
      </c>
      <c r="D5983" s="561" t="s">
        <v>5720</v>
      </c>
      <c r="E5983" s="562" t="s">
        <v>22</v>
      </c>
      <c r="F5983" s="561" t="s">
        <v>22</v>
      </c>
      <c r="G5983" s="561" t="s">
        <v>34192</v>
      </c>
      <c r="H5983" s="561" t="s">
        <v>34193</v>
      </c>
      <c r="I5983" s="561" t="s">
        <v>23868</v>
      </c>
      <c r="J5983" s="561" t="s">
        <v>24</v>
      </c>
      <c r="K5983" s="562" t="s">
        <v>29586</v>
      </c>
      <c r="L5983" s="561" t="s">
        <v>25</v>
      </c>
    </row>
    <row r="5984" spans="1:12" x14ac:dyDescent="0.25">
      <c r="A5984" s="561" t="s">
        <v>5611</v>
      </c>
      <c r="B5984" s="561" t="s">
        <v>5612</v>
      </c>
      <c r="C5984" s="561" t="s">
        <v>5719</v>
      </c>
      <c r="D5984" s="561" t="s">
        <v>5720</v>
      </c>
      <c r="E5984" s="562" t="s">
        <v>22</v>
      </c>
      <c r="F5984" s="561" t="s">
        <v>22</v>
      </c>
      <c r="G5984" s="561" t="s">
        <v>34194</v>
      </c>
      <c r="H5984" s="561" t="s">
        <v>34195</v>
      </c>
      <c r="I5984" s="561" t="s">
        <v>23868</v>
      </c>
      <c r="J5984" s="561" t="s">
        <v>24</v>
      </c>
      <c r="K5984" s="562" t="s">
        <v>34196</v>
      </c>
      <c r="L5984" s="561" t="s">
        <v>25</v>
      </c>
    </row>
    <row r="5985" spans="1:12" x14ac:dyDescent="0.25">
      <c r="A5985" s="561" t="s">
        <v>5611</v>
      </c>
      <c r="B5985" s="561" t="s">
        <v>5612</v>
      </c>
      <c r="C5985" s="561" t="s">
        <v>5719</v>
      </c>
      <c r="D5985" s="561" t="s">
        <v>5720</v>
      </c>
      <c r="E5985" s="562" t="s">
        <v>22</v>
      </c>
      <c r="F5985" s="561" t="s">
        <v>22</v>
      </c>
      <c r="G5985" s="561" t="s">
        <v>34197</v>
      </c>
      <c r="H5985" s="561" t="s">
        <v>34198</v>
      </c>
      <c r="I5985" s="561" t="s">
        <v>23868</v>
      </c>
      <c r="J5985" s="561" t="s">
        <v>24</v>
      </c>
      <c r="K5985" s="562" t="s">
        <v>7143</v>
      </c>
      <c r="L5985" s="561" t="s">
        <v>25</v>
      </c>
    </row>
    <row r="5986" spans="1:12" x14ac:dyDescent="0.25">
      <c r="A5986" s="561" t="s">
        <v>5611</v>
      </c>
      <c r="B5986" s="561" t="s">
        <v>5612</v>
      </c>
      <c r="C5986" s="561" t="s">
        <v>5719</v>
      </c>
      <c r="D5986" s="561" t="s">
        <v>5720</v>
      </c>
      <c r="E5986" s="562" t="s">
        <v>22</v>
      </c>
      <c r="F5986" s="561" t="s">
        <v>22</v>
      </c>
      <c r="G5986" s="561" t="s">
        <v>34199</v>
      </c>
      <c r="H5986" s="561" t="s">
        <v>34200</v>
      </c>
      <c r="I5986" s="561" t="s">
        <v>23868</v>
      </c>
      <c r="J5986" s="561" t="s">
        <v>24</v>
      </c>
      <c r="K5986" s="562" t="s">
        <v>5171</v>
      </c>
      <c r="L5986" s="561" t="s">
        <v>25</v>
      </c>
    </row>
    <row r="5987" spans="1:12" x14ac:dyDescent="0.25">
      <c r="A5987" s="561" t="s">
        <v>5611</v>
      </c>
      <c r="B5987" s="561" t="s">
        <v>5612</v>
      </c>
      <c r="C5987" s="561" t="s">
        <v>5719</v>
      </c>
      <c r="D5987" s="561" t="s">
        <v>5720</v>
      </c>
      <c r="E5987" s="562" t="s">
        <v>22</v>
      </c>
      <c r="F5987" s="561" t="s">
        <v>22</v>
      </c>
      <c r="G5987" s="561" t="s">
        <v>34201</v>
      </c>
      <c r="H5987" s="561" t="s">
        <v>34202</v>
      </c>
      <c r="I5987" s="561" t="s">
        <v>23868</v>
      </c>
      <c r="J5987" s="561" t="s">
        <v>24</v>
      </c>
      <c r="K5987" s="562" t="s">
        <v>2928</v>
      </c>
      <c r="L5987" s="561" t="s">
        <v>25</v>
      </c>
    </row>
    <row r="5988" spans="1:12" x14ac:dyDescent="0.25">
      <c r="A5988" s="561" t="s">
        <v>5611</v>
      </c>
      <c r="B5988" s="561" t="s">
        <v>5612</v>
      </c>
      <c r="C5988" s="561" t="s">
        <v>5719</v>
      </c>
      <c r="D5988" s="561" t="s">
        <v>5720</v>
      </c>
      <c r="E5988" s="562" t="s">
        <v>22</v>
      </c>
      <c r="F5988" s="561" t="s">
        <v>22</v>
      </c>
      <c r="G5988" s="561" t="s">
        <v>34203</v>
      </c>
      <c r="H5988" s="561" t="s">
        <v>34204</v>
      </c>
      <c r="I5988" s="561" t="s">
        <v>23868</v>
      </c>
      <c r="J5988" s="561" t="s">
        <v>24</v>
      </c>
      <c r="K5988" s="562" t="s">
        <v>34205</v>
      </c>
      <c r="L5988" s="561" t="s">
        <v>25</v>
      </c>
    </row>
    <row r="5989" spans="1:12" x14ac:dyDescent="0.25">
      <c r="A5989" s="561" t="s">
        <v>5611</v>
      </c>
      <c r="B5989" s="561" t="s">
        <v>5612</v>
      </c>
      <c r="C5989" s="561" t="s">
        <v>5719</v>
      </c>
      <c r="D5989" s="561" t="s">
        <v>5720</v>
      </c>
      <c r="E5989" s="562" t="s">
        <v>22</v>
      </c>
      <c r="F5989" s="561" t="s">
        <v>22</v>
      </c>
      <c r="G5989" s="561" t="s">
        <v>34206</v>
      </c>
      <c r="H5989" s="561" t="s">
        <v>34207</v>
      </c>
      <c r="I5989" s="561" t="s">
        <v>23868</v>
      </c>
      <c r="J5989" s="561" t="s">
        <v>7063</v>
      </c>
      <c r="K5989" s="562" t="s">
        <v>34208</v>
      </c>
      <c r="L5989" s="561" t="s">
        <v>25</v>
      </c>
    </row>
    <row r="5990" spans="1:12" x14ac:dyDescent="0.25">
      <c r="A5990" s="561" t="s">
        <v>5611</v>
      </c>
      <c r="B5990" s="561" t="s">
        <v>5612</v>
      </c>
      <c r="C5990" s="561" t="s">
        <v>5719</v>
      </c>
      <c r="D5990" s="561" t="s">
        <v>5720</v>
      </c>
      <c r="E5990" s="562" t="s">
        <v>22</v>
      </c>
      <c r="F5990" s="561" t="s">
        <v>22</v>
      </c>
      <c r="G5990" s="561" t="s">
        <v>34209</v>
      </c>
      <c r="H5990" s="561" t="s">
        <v>34210</v>
      </c>
      <c r="I5990" s="561" t="s">
        <v>23868</v>
      </c>
      <c r="J5990" s="561" t="s">
        <v>7063</v>
      </c>
      <c r="K5990" s="562" t="s">
        <v>7224</v>
      </c>
      <c r="L5990" s="561" t="s">
        <v>25</v>
      </c>
    </row>
    <row r="5991" spans="1:12" x14ac:dyDescent="0.25">
      <c r="A5991" s="561" t="s">
        <v>5611</v>
      </c>
      <c r="B5991" s="561" t="s">
        <v>5612</v>
      </c>
      <c r="C5991" s="561" t="s">
        <v>5719</v>
      </c>
      <c r="D5991" s="561" t="s">
        <v>5720</v>
      </c>
      <c r="E5991" s="562" t="s">
        <v>22</v>
      </c>
      <c r="F5991" s="561" t="s">
        <v>22</v>
      </c>
      <c r="G5991" s="561" t="s">
        <v>34211</v>
      </c>
      <c r="H5991" s="561" t="s">
        <v>34212</v>
      </c>
      <c r="I5991" s="561" t="s">
        <v>23868</v>
      </c>
      <c r="J5991" s="561" t="s">
        <v>7063</v>
      </c>
      <c r="K5991" s="562" t="s">
        <v>34213</v>
      </c>
      <c r="L5991" s="561" t="s">
        <v>25</v>
      </c>
    </row>
    <row r="5992" spans="1:12" x14ac:dyDescent="0.25">
      <c r="A5992" s="561" t="s">
        <v>5611</v>
      </c>
      <c r="B5992" s="561" t="s">
        <v>5612</v>
      </c>
      <c r="C5992" s="561" t="s">
        <v>5719</v>
      </c>
      <c r="D5992" s="561" t="s">
        <v>5720</v>
      </c>
      <c r="E5992" s="562" t="s">
        <v>22</v>
      </c>
      <c r="F5992" s="561" t="s">
        <v>22</v>
      </c>
      <c r="G5992" s="561" t="s">
        <v>34214</v>
      </c>
      <c r="H5992" s="561" t="s">
        <v>34215</v>
      </c>
      <c r="I5992" s="561" t="s">
        <v>23868</v>
      </c>
      <c r="J5992" s="561" t="s">
        <v>7063</v>
      </c>
      <c r="K5992" s="562" t="s">
        <v>34216</v>
      </c>
      <c r="L5992" s="561" t="s">
        <v>25</v>
      </c>
    </row>
    <row r="5993" spans="1:12" x14ac:dyDescent="0.25">
      <c r="A5993" s="561" t="s">
        <v>5611</v>
      </c>
      <c r="B5993" s="561" t="s">
        <v>5612</v>
      </c>
      <c r="C5993" s="561" t="s">
        <v>5719</v>
      </c>
      <c r="D5993" s="561" t="s">
        <v>5720</v>
      </c>
      <c r="E5993" s="562" t="s">
        <v>22</v>
      </c>
      <c r="F5993" s="561" t="s">
        <v>22</v>
      </c>
      <c r="G5993" s="561" t="s">
        <v>34217</v>
      </c>
      <c r="H5993" s="561" t="s">
        <v>34218</v>
      </c>
      <c r="I5993" s="561" t="s">
        <v>23868</v>
      </c>
      <c r="J5993" s="561" t="s">
        <v>7063</v>
      </c>
      <c r="K5993" s="562" t="s">
        <v>7906</v>
      </c>
      <c r="L5993" s="561" t="s">
        <v>25</v>
      </c>
    </row>
    <row r="5994" spans="1:12" x14ac:dyDescent="0.25">
      <c r="A5994" s="561" t="s">
        <v>5611</v>
      </c>
      <c r="B5994" s="561" t="s">
        <v>5612</v>
      </c>
      <c r="C5994" s="561" t="s">
        <v>5719</v>
      </c>
      <c r="D5994" s="561" t="s">
        <v>5720</v>
      </c>
      <c r="E5994" s="562" t="s">
        <v>22</v>
      </c>
      <c r="F5994" s="561" t="s">
        <v>22</v>
      </c>
      <c r="G5994" s="561" t="s">
        <v>34219</v>
      </c>
      <c r="H5994" s="561" t="s">
        <v>34220</v>
      </c>
      <c r="I5994" s="561" t="s">
        <v>23868</v>
      </c>
      <c r="J5994" s="561" t="s">
        <v>7063</v>
      </c>
      <c r="K5994" s="562" t="s">
        <v>8581</v>
      </c>
      <c r="L5994" s="561" t="s">
        <v>25</v>
      </c>
    </row>
    <row r="5995" spans="1:12" x14ac:dyDescent="0.25">
      <c r="A5995" s="561" t="s">
        <v>5611</v>
      </c>
      <c r="B5995" s="561" t="s">
        <v>5612</v>
      </c>
      <c r="C5995" s="561" t="s">
        <v>5719</v>
      </c>
      <c r="D5995" s="561" t="s">
        <v>5720</v>
      </c>
      <c r="E5995" s="562" t="s">
        <v>22</v>
      </c>
      <c r="F5995" s="561" t="s">
        <v>22</v>
      </c>
      <c r="G5995" s="561" t="s">
        <v>34221</v>
      </c>
      <c r="H5995" s="561" t="s">
        <v>34222</v>
      </c>
      <c r="I5995" s="561" t="s">
        <v>23868</v>
      </c>
      <c r="J5995" s="561" t="s">
        <v>7063</v>
      </c>
      <c r="K5995" s="562" t="s">
        <v>34223</v>
      </c>
      <c r="L5995" s="561" t="s">
        <v>25</v>
      </c>
    </row>
    <row r="5996" spans="1:12" x14ac:dyDescent="0.25">
      <c r="A5996" s="561" t="s">
        <v>5611</v>
      </c>
      <c r="B5996" s="561" t="s">
        <v>5612</v>
      </c>
      <c r="C5996" s="561" t="s">
        <v>5719</v>
      </c>
      <c r="D5996" s="561" t="s">
        <v>5720</v>
      </c>
      <c r="E5996" s="562" t="s">
        <v>22</v>
      </c>
      <c r="F5996" s="561" t="s">
        <v>22</v>
      </c>
      <c r="G5996" s="561" t="s">
        <v>34224</v>
      </c>
      <c r="H5996" s="561" t="s">
        <v>34225</v>
      </c>
      <c r="I5996" s="561" t="s">
        <v>23868</v>
      </c>
      <c r="J5996" s="561" t="s">
        <v>7063</v>
      </c>
      <c r="K5996" s="562" t="s">
        <v>34226</v>
      </c>
      <c r="L5996" s="561" t="s">
        <v>25</v>
      </c>
    </row>
    <row r="5997" spans="1:12" x14ac:dyDescent="0.25">
      <c r="A5997" s="561" t="s">
        <v>5611</v>
      </c>
      <c r="B5997" s="561" t="s">
        <v>5612</v>
      </c>
      <c r="C5997" s="561" t="s">
        <v>5719</v>
      </c>
      <c r="D5997" s="561" t="s">
        <v>5720</v>
      </c>
      <c r="E5997" s="562" t="s">
        <v>22</v>
      </c>
      <c r="F5997" s="561" t="s">
        <v>22</v>
      </c>
      <c r="G5997" s="561" t="s">
        <v>34227</v>
      </c>
      <c r="H5997" s="561" t="s">
        <v>34228</v>
      </c>
      <c r="I5997" s="561" t="s">
        <v>23868</v>
      </c>
      <c r="J5997" s="561" t="s">
        <v>7063</v>
      </c>
      <c r="K5997" s="562" t="s">
        <v>34229</v>
      </c>
      <c r="L5997" s="561" t="s">
        <v>25</v>
      </c>
    </row>
    <row r="5998" spans="1:12" x14ac:dyDescent="0.25">
      <c r="A5998" s="561" t="s">
        <v>5611</v>
      </c>
      <c r="B5998" s="561" t="s">
        <v>5612</v>
      </c>
      <c r="C5998" s="561" t="s">
        <v>5719</v>
      </c>
      <c r="D5998" s="561" t="s">
        <v>5720</v>
      </c>
      <c r="E5998" s="562" t="s">
        <v>22</v>
      </c>
      <c r="F5998" s="561" t="s">
        <v>22</v>
      </c>
      <c r="G5998" s="561" t="s">
        <v>34230</v>
      </c>
      <c r="H5998" s="561" t="s">
        <v>34231</v>
      </c>
      <c r="I5998" s="561" t="s">
        <v>23868</v>
      </c>
      <c r="J5998" s="561" t="s">
        <v>7063</v>
      </c>
      <c r="K5998" s="562" t="s">
        <v>34232</v>
      </c>
      <c r="L5998" s="561" t="s">
        <v>25</v>
      </c>
    </row>
    <row r="5999" spans="1:12" x14ac:dyDescent="0.25">
      <c r="A5999" s="561" t="s">
        <v>5611</v>
      </c>
      <c r="B5999" s="561" t="s">
        <v>5612</v>
      </c>
      <c r="C5999" s="561" t="s">
        <v>5719</v>
      </c>
      <c r="D5999" s="561" t="s">
        <v>5720</v>
      </c>
      <c r="E5999" s="562" t="s">
        <v>22</v>
      </c>
      <c r="F5999" s="561" t="s">
        <v>22</v>
      </c>
      <c r="G5999" s="561" t="s">
        <v>34233</v>
      </c>
      <c r="H5999" s="561" t="s">
        <v>34234</v>
      </c>
      <c r="I5999" s="561" t="s">
        <v>23868</v>
      </c>
      <c r="J5999" s="561" t="s">
        <v>7063</v>
      </c>
      <c r="K5999" s="562" t="s">
        <v>34235</v>
      </c>
      <c r="L5999" s="561" t="s">
        <v>25</v>
      </c>
    </row>
    <row r="6000" spans="1:12" x14ac:dyDescent="0.25">
      <c r="A6000" s="561" t="s">
        <v>5611</v>
      </c>
      <c r="B6000" s="561" t="s">
        <v>5612</v>
      </c>
      <c r="C6000" s="561" t="s">
        <v>5719</v>
      </c>
      <c r="D6000" s="561" t="s">
        <v>5720</v>
      </c>
      <c r="E6000" s="562" t="s">
        <v>22</v>
      </c>
      <c r="F6000" s="561" t="s">
        <v>22</v>
      </c>
      <c r="G6000" s="561" t="s">
        <v>34236</v>
      </c>
      <c r="H6000" s="561" t="s">
        <v>34237</v>
      </c>
      <c r="I6000" s="561" t="s">
        <v>23868</v>
      </c>
      <c r="J6000" s="561" t="s">
        <v>7063</v>
      </c>
      <c r="K6000" s="562" t="s">
        <v>34238</v>
      </c>
      <c r="L6000" s="561" t="s">
        <v>25</v>
      </c>
    </row>
    <row r="6001" spans="1:12" x14ac:dyDescent="0.25">
      <c r="A6001" s="561" t="s">
        <v>5611</v>
      </c>
      <c r="B6001" s="561" t="s">
        <v>5612</v>
      </c>
      <c r="C6001" s="561" t="s">
        <v>5719</v>
      </c>
      <c r="D6001" s="561" t="s">
        <v>5720</v>
      </c>
      <c r="E6001" s="562" t="s">
        <v>22</v>
      </c>
      <c r="F6001" s="561" t="s">
        <v>22</v>
      </c>
      <c r="G6001" s="561" t="s">
        <v>34239</v>
      </c>
      <c r="H6001" s="561" t="s">
        <v>5731</v>
      </c>
      <c r="I6001" s="561" t="s">
        <v>23868</v>
      </c>
      <c r="J6001" s="561" t="s">
        <v>7063</v>
      </c>
      <c r="K6001" s="562" t="s">
        <v>34240</v>
      </c>
      <c r="L6001" s="561" t="s">
        <v>25</v>
      </c>
    </row>
    <row r="6002" spans="1:12" x14ac:dyDescent="0.25">
      <c r="A6002" s="561" t="s">
        <v>5611</v>
      </c>
      <c r="B6002" s="561" t="s">
        <v>5612</v>
      </c>
      <c r="C6002" s="561" t="s">
        <v>5719</v>
      </c>
      <c r="D6002" s="561" t="s">
        <v>5720</v>
      </c>
      <c r="E6002" s="562" t="s">
        <v>22</v>
      </c>
      <c r="F6002" s="561" t="s">
        <v>22</v>
      </c>
      <c r="G6002" s="561" t="s">
        <v>34241</v>
      </c>
      <c r="H6002" s="561" t="s">
        <v>34242</v>
      </c>
      <c r="I6002" s="561" t="s">
        <v>23868</v>
      </c>
      <c r="J6002" s="561" t="s">
        <v>7063</v>
      </c>
      <c r="K6002" s="562" t="s">
        <v>7061</v>
      </c>
      <c r="L6002" s="561" t="s">
        <v>25</v>
      </c>
    </row>
    <row r="6003" spans="1:12" x14ac:dyDescent="0.25">
      <c r="A6003" s="561" t="s">
        <v>5611</v>
      </c>
      <c r="B6003" s="561" t="s">
        <v>5612</v>
      </c>
      <c r="C6003" s="561" t="s">
        <v>5719</v>
      </c>
      <c r="D6003" s="561" t="s">
        <v>5720</v>
      </c>
      <c r="E6003" s="562" t="s">
        <v>22</v>
      </c>
      <c r="F6003" s="561" t="s">
        <v>22</v>
      </c>
      <c r="G6003" s="561" t="s">
        <v>34243</v>
      </c>
      <c r="H6003" s="561" t="s">
        <v>5733</v>
      </c>
      <c r="I6003" s="561" t="s">
        <v>23868</v>
      </c>
      <c r="J6003" s="561" t="s">
        <v>7063</v>
      </c>
      <c r="K6003" s="562" t="s">
        <v>7556</v>
      </c>
      <c r="L6003" s="561" t="s">
        <v>25</v>
      </c>
    </row>
    <row r="6004" spans="1:12" x14ac:dyDescent="0.25">
      <c r="A6004" s="561" t="s">
        <v>5611</v>
      </c>
      <c r="B6004" s="561" t="s">
        <v>5612</v>
      </c>
      <c r="C6004" s="561" t="s">
        <v>5719</v>
      </c>
      <c r="D6004" s="561" t="s">
        <v>5720</v>
      </c>
      <c r="E6004" s="562" t="s">
        <v>22</v>
      </c>
      <c r="F6004" s="561" t="s">
        <v>22</v>
      </c>
      <c r="G6004" s="561" t="s">
        <v>34244</v>
      </c>
      <c r="H6004" s="561" t="s">
        <v>34245</v>
      </c>
      <c r="I6004" s="561" t="s">
        <v>23868</v>
      </c>
      <c r="J6004" s="561" t="s">
        <v>7063</v>
      </c>
      <c r="K6004" s="562" t="s">
        <v>34246</v>
      </c>
      <c r="L6004" s="561" t="s">
        <v>25</v>
      </c>
    </row>
    <row r="6005" spans="1:12" x14ac:dyDescent="0.25">
      <c r="A6005" s="561" t="s">
        <v>5611</v>
      </c>
      <c r="B6005" s="561" t="s">
        <v>5612</v>
      </c>
      <c r="C6005" s="561" t="s">
        <v>5719</v>
      </c>
      <c r="D6005" s="561" t="s">
        <v>5720</v>
      </c>
      <c r="E6005" s="562" t="s">
        <v>22</v>
      </c>
      <c r="F6005" s="561" t="s">
        <v>22</v>
      </c>
      <c r="G6005" s="561" t="s">
        <v>34247</v>
      </c>
      <c r="H6005" s="561" t="s">
        <v>34248</v>
      </c>
      <c r="I6005" s="561" t="s">
        <v>23868</v>
      </c>
      <c r="J6005" s="561" t="s">
        <v>326</v>
      </c>
      <c r="K6005" s="562" t="s">
        <v>1022</v>
      </c>
      <c r="L6005" s="561" t="s">
        <v>25</v>
      </c>
    </row>
    <row r="6006" spans="1:12" x14ac:dyDescent="0.25">
      <c r="A6006" s="561" t="s">
        <v>5611</v>
      </c>
      <c r="B6006" s="561" t="s">
        <v>5612</v>
      </c>
      <c r="C6006" s="561" t="s">
        <v>5735</v>
      </c>
      <c r="D6006" s="561" t="s">
        <v>5736</v>
      </c>
      <c r="E6006" s="562" t="s">
        <v>22</v>
      </c>
      <c r="F6006" s="561" t="s">
        <v>22</v>
      </c>
      <c r="G6006" s="561" t="s">
        <v>34249</v>
      </c>
      <c r="H6006" s="561" t="s">
        <v>5737</v>
      </c>
      <c r="I6006" s="561" t="s">
        <v>23148</v>
      </c>
      <c r="J6006" s="561" t="s">
        <v>24</v>
      </c>
      <c r="K6006" s="562" t="s">
        <v>1753</v>
      </c>
      <c r="L6006" s="561" t="s">
        <v>25</v>
      </c>
    </row>
    <row r="6007" spans="1:12" x14ac:dyDescent="0.25">
      <c r="A6007" s="561" t="s">
        <v>5738</v>
      </c>
      <c r="B6007" s="561" t="s">
        <v>5739</v>
      </c>
      <c r="C6007" s="561" t="s">
        <v>5740</v>
      </c>
      <c r="D6007" s="561" t="s">
        <v>5741</v>
      </c>
      <c r="E6007" s="562" t="s">
        <v>22</v>
      </c>
      <c r="F6007" s="561" t="s">
        <v>22</v>
      </c>
      <c r="G6007" s="561" t="s">
        <v>34250</v>
      </c>
      <c r="H6007" s="561" t="s">
        <v>5742</v>
      </c>
      <c r="I6007" s="561" t="s">
        <v>23868</v>
      </c>
      <c r="J6007" s="561" t="s">
        <v>24</v>
      </c>
      <c r="K6007" s="562" t="s">
        <v>3962</v>
      </c>
      <c r="L6007" s="561" t="s">
        <v>25</v>
      </c>
    </row>
    <row r="6008" spans="1:12" x14ac:dyDescent="0.25">
      <c r="A6008" s="561" t="s">
        <v>5738</v>
      </c>
      <c r="B6008" s="561" t="s">
        <v>5739</v>
      </c>
      <c r="C6008" s="561" t="s">
        <v>5740</v>
      </c>
      <c r="D6008" s="561" t="s">
        <v>5741</v>
      </c>
      <c r="E6008" s="562" t="s">
        <v>22</v>
      </c>
      <c r="F6008" s="561" t="s">
        <v>22</v>
      </c>
      <c r="G6008" s="561" t="s">
        <v>34251</v>
      </c>
      <c r="H6008" s="561" t="s">
        <v>5743</v>
      </c>
      <c r="I6008" s="561" t="s">
        <v>23868</v>
      </c>
      <c r="J6008" s="561" t="s">
        <v>7063</v>
      </c>
      <c r="K6008" s="562" t="s">
        <v>2812</v>
      </c>
      <c r="L6008" s="561" t="s">
        <v>25</v>
      </c>
    </row>
    <row r="6009" spans="1:12" x14ac:dyDescent="0.25">
      <c r="A6009" s="561" t="s">
        <v>5738</v>
      </c>
      <c r="B6009" s="561" t="s">
        <v>5739</v>
      </c>
      <c r="C6009" s="561" t="s">
        <v>5740</v>
      </c>
      <c r="D6009" s="561" t="s">
        <v>5741</v>
      </c>
      <c r="E6009" s="562" t="s">
        <v>22</v>
      </c>
      <c r="F6009" s="561" t="s">
        <v>22</v>
      </c>
      <c r="G6009" s="561" t="s">
        <v>34252</v>
      </c>
      <c r="H6009" s="561" t="s">
        <v>5745</v>
      </c>
      <c r="I6009" s="561" t="s">
        <v>23868</v>
      </c>
      <c r="J6009" s="561" t="s">
        <v>24</v>
      </c>
      <c r="K6009" s="562" t="s">
        <v>7522</v>
      </c>
      <c r="L6009" s="561" t="s">
        <v>25</v>
      </c>
    </row>
    <row r="6010" spans="1:12" x14ac:dyDescent="0.25">
      <c r="A6010" s="561" t="s">
        <v>5738</v>
      </c>
      <c r="B6010" s="561" t="s">
        <v>5739</v>
      </c>
      <c r="C6010" s="561" t="s">
        <v>5740</v>
      </c>
      <c r="D6010" s="561" t="s">
        <v>5741</v>
      </c>
      <c r="E6010" s="562" t="s">
        <v>22</v>
      </c>
      <c r="F6010" s="561" t="s">
        <v>22</v>
      </c>
      <c r="G6010" s="561" t="s">
        <v>34253</v>
      </c>
      <c r="H6010" s="561" t="s">
        <v>5746</v>
      </c>
      <c r="I6010" s="561" t="s">
        <v>23868</v>
      </c>
      <c r="J6010" s="561" t="s">
        <v>7063</v>
      </c>
      <c r="K6010" s="562" t="s">
        <v>7746</v>
      </c>
      <c r="L6010" s="561" t="s">
        <v>25</v>
      </c>
    </row>
    <row r="6011" spans="1:12" x14ac:dyDescent="0.25">
      <c r="A6011" s="561" t="s">
        <v>5738</v>
      </c>
      <c r="B6011" s="561" t="s">
        <v>5739</v>
      </c>
      <c r="C6011" s="561" t="s">
        <v>5740</v>
      </c>
      <c r="D6011" s="561" t="s">
        <v>5741</v>
      </c>
      <c r="E6011" s="562" t="s">
        <v>22</v>
      </c>
      <c r="F6011" s="561" t="s">
        <v>22</v>
      </c>
      <c r="G6011" s="561" t="s">
        <v>34254</v>
      </c>
      <c r="H6011" s="561" t="s">
        <v>5748</v>
      </c>
      <c r="I6011" s="561" t="s">
        <v>23868</v>
      </c>
      <c r="J6011" s="561" t="s">
        <v>24</v>
      </c>
      <c r="K6011" s="562" t="s">
        <v>8417</v>
      </c>
      <c r="L6011" s="561" t="s">
        <v>25</v>
      </c>
    </row>
    <row r="6012" spans="1:12" x14ac:dyDescent="0.25">
      <c r="A6012" s="561" t="s">
        <v>5738</v>
      </c>
      <c r="B6012" s="561" t="s">
        <v>5739</v>
      </c>
      <c r="C6012" s="561" t="s">
        <v>5740</v>
      </c>
      <c r="D6012" s="561" t="s">
        <v>5741</v>
      </c>
      <c r="E6012" s="562" t="s">
        <v>22</v>
      </c>
      <c r="F6012" s="561" t="s">
        <v>22</v>
      </c>
      <c r="G6012" s="561" t="s">
        <v>34255</v>
      </c>
      <c r="H6012" s="561" t="s">
        <v>5749</v>
      </c>
      <c r="I6012" s="561" t="s">
        <v>23868</v>
      </c>
      <c r="J6012" s="561" t="s">
        <v>7063</v>
      </c>
      <c r="K6012" s="562" t="s">
        <v>2774</v>
      </c>
      <c r="L6012" s="561" t="s">
        <v>25</v>
      </c>
    </row>
    <row r="6013" spans="1:12" x14ac:dyDescent="0.25">
      <c r="A6013" s="561" t="s">
        <v>5738</v>
      </c>
      <c r="B6013" s="561" t="s">
        <v>5739</v>
      </c>
      <c r="C6013" s="561" t="s">
        <v>5740</v>
      </c>
      <c r="D6013" s="561" t="s">
        <v>5741</v>
      </c>
      <c r="E6013" s="562" t="s">
        <v>22</v>
      </c>
      <c r="F6013" s="561" t="s">
        <v>22</v>
      </c>
      <c r="G6013" s="561" t="s">
        <v>34256</v>
      </c>
      <c r="H6013" s="561" t="s">
        <v>5750</v>
      </c>
      <c r="I6013" s="561" t="s">
        <v>23868</v>
      </c>
      <c r="J6013" s="561" t="s">
        <v>24</v>
      </c>
      <c r="K6013" s="562" t="s">
        <v>7825</v>
      </c>
      <c r="L6013" s="561" t="s">
        <v>25</v>
      </c>
    </row>
    <row r="6014" spans="1:12" x14ac:dyDescent="0.25">
      <c r="A6014" s="561" t="s">
        <v>5738</v>
      </c>
      <c r="B6014" s="561" t="s">
        <v>5739</v>
      </c>
      <c r="C6014" s="561" t="s">
        <v>5740</v>
      </c>
      <c r="D6014" s="561" t="s">
        <v>5741</v>
      </c>
      <c r="E6014" s="562" t="s">
        <v>22</v>
      </c>
      <c r="F6014" s="561" t="s">
        <v>22</v>
      </c>
      <c r="G6014" s="561" t="s">
        <v>34257</v>
      </c>
      <c r="H6014" s="561" t="s">
        <v>5751</v>
      </c>
      <c r="I6014" s="561" t="s">
        <v>23868</v>
      </c>
      <c r="J6014" s="561" t="s">
        <v>7063</v>
      </c>
      <c r="K6014" s="562" t="s">
        <v>768</v>
      </c>
      <c r="L6014" s="561" t="s">
        <v>25</v>
      </c>
    </row>
    <row r="6015" spans="1:12" x14ac:dyDescent="0.25">
      <c r="A6015" s="561" t="s">
        <v>5738</v>
      </c>
      <c r="B6015" s="561" t="s">
        <v>5739</v>
      </c>
      <c r="C6015" s="561" t="s">
        <v>5740</v>
      </c>
      <c r="D6015" s="561" t="s">
        <v>5741</v>
      </c>
      <c r="E6015" s="562" t="s">
        <v>22</v>
      </c>
      <c r="F6015" s="561" t="s">
        <v>22</v>
      </c>
      <c r="G6015" s="561" t="s">
        <v>34258</v>
      </c>
      <c r="H6015" s="561" t="s">
        <v>5753</v>
      </c>
      <c r="I6015" s="561" t="s">
        <v>23868</v>
      </c>
      <c r="J6015" s="561" t="s">
        <v>24</v>
      </c>
      <c r="K6015" s="562" t="s">
        <v>7746</v>
      </c>
      <c r="L6015" s="561" t="s">
        <v>25</v>
      </c>
    </row>
    <row r="6016" spans="1:12" x14ac:dyDescent="0.25">
      <c r="A6016" s="561" t="s">
        <v>5738</v>
      </c>
      <c r="B6016" s="561" t="s">
        <v>5739</v>
      </c>
      <c r="C6016" s="561" t="s">
        <v>5740</v>
      </c>
      <c r="D6016" s="561" t="s">
        <v>5741</v>
      </c>
      <c r="E6016" s="562" t="s">
        <v>22</v>
      </c>
      <c r="F6016" s="561" t="s">
        <v>22</v>
      </c>
      <c r="G6016" s="561" t="s">
        <v>34259</v>
      </c>
      <c r="H6016" s="561" t="s">
        <v>5754</v>
      </c>
      <c r="I6016" s="561" t="s">
        <v>23868</v>
      </c>
      <c r="J6016" s="561" t="s">
        <v>7063</v>
      </c>
      <c r="K6016" s="562" t="s">
        <v>955</v>
      </c>
      <c r="L6016" s="561" t="s">
        <v>25</v>
      </c>
    </row>
    <row r="6017" spans="1:12" x14ac:dyDescent="0.25">
      <c r="A6017" s="561" t="s">
        <v>5738</v>
      </c>
      <c r="B6017" s="561" t="s">
        <v>5739</v>
      </c>
      <c r="C6017" s="561" t="s">
        <v>5740</v>
      </c>
      <c r="D6017" s="561" t="s">
        <v>5741</v>
      </c>
      <c r="E6017" s="562" t="s">
        <v>22</v>
      </c>
      <c r="F6017" s="561" t="s">
        <v>22</v>
      </c>
      <c r="G6017" s="561" t="s">
        <v>34260</v>
      </c>
      <c r="H6017" s="561" t="s">
        <v>5756</v>
      </c>
      <c r="I6017" s="561" t="s">
        <v>23868</v>
      </c>
      <c r="J6017" s="561" t="s">
        <v>24</v>
      </c>
      <c r="K6017" s="562" t="s">
        <v>56</v>
      </c>
      <c r="L6017" s="561" t="s">
        <v>25</v>
      </c>
    </row>
    <row r="6018" spans="1:12" x14ac:dyDescent="0.25">
      <c r="A6018" s="561" t="s">
        <v>5738</v>
      </c>
      <c r="B6018" s="561" t="s">
        <v>5739</v>
      </c>
      <c r="C6018" s="561" t="s">
        <v>5740</v>
      </c>
      <c r="D6018" s="561" t="s">
        <v>5741</v>
      </c>
      <c r="E6018" s="562" t="s">
        <v>22</v>
      </c>
      <c r="F6018" s="561" t="s">
        <v>22</v>
      </c>
      <c r="G6018" s="561" t="s">
        <v>34261</v>
      </c>
      <c r="H6018" s="561" t="s">
        <v>5758</v>
      </c>
      <c r="I6018" s="561" t="s">
        <v>23868</v>
      </c>
      <c r="J6018" s="561" t="s">
        <v>7063</v>
      </c>
      <c r="K6018" s="562" t="s">
        <v>2744</v>
      </c>
      <c r="L6018" s="561" t="s">
        <v>25</v>
      </c>
    </row>
    <row r="6019" spans="1:12" x14ac:dyDescent="0.25">
      <c r="A6019" s="561" t="s">
        <v>5738</v>
      </c>
      <c r="B6019" s="561" t="s">
        <v>5739</v>
      </c>
      <c r="C6019" s="561" t="s">
        <v>5740</v>
      </c>
      <c r="D6019" s="561" t="s">
        <v>5741</v>
      </c>
      <c r="E6019" s="562" t="s">
        <v>22</v>
      </c>
      <c r="F6019" s="561" t="s">
        <v>22</v>
      </c>
      <c r="G6019" s="561" t="s">
        <v>34262</v>
      </c>
      <c r="H6019" s="561" t="s">
        <v>5759</v>
      </c>
      <c r="I6019" s="561" t="s">
        <v>23868</v>
      </c>
      <c r="J6019" s="561" t="s">
        <v>24</v>
      </c>
      <c r="K6019" s="562" t="s">
        <v>8328</v>
      </c>
      <c r="L6019" s="561" t="s">
        <v>25</v>
      </c>
    </row>
    <row r="6020" spans="1:12" x14ac:dyDescent="0.25">
      <c r="A6020" s="561" t="s">
        <v>5738</v>
      </c>
      <c r="B6020" s="561" t="s">
        <v>5739</v>
      </c>
      <c r="C6020" s="561" t="s">
        <v>5740</v>
      </c>
      <c r="D6020" s="561" t="s">
        <v>5741</v>
      </c>
      <c r="E6020" s="562" t="s">
        <v>22</v>
      </c>
      <c r="F6020" s="561" t="s">
        <v>22</v>
      </c>
      <c r="G6020" s="561" t="s">
        <v>34263</v>
      </c>
      <c r="H6020" s="561" t="s">
        <v>5760</v>
      </c>
      <c r="I6020" s="561" t="s">
        <v>23868</v>
      </c>
      <c r="J6020" s="561" t="s">
        <v>7063</v>
      </c>
      <c r="K6020" s="562" t="s">
        <v>7635</v>
      </c>
      <c r="L6020" s="561" t="s">
        <v>25</v>
      </c>
    </row>
    <row r="6021" spans="1:12" x14ac:dyDescent="0.25">
      <c r="A6021" s="561" t="s">
        <v>5738</v>
      </c>
      <c r="B6021" s="561" t="s">
        <v>5739</v>
      </c>
      <c r="C6021" s="561" t="s">
        <v>5740</v>
      </c>
      <c r="D6021" s="561" t="s">
        <v>5741</v>
      </c>
      <c r="E6021" s="562" t="s">
        <v>22</v>
      </c>
      <c r="F6021" s="561" t="s">
        <v>22</v>
      </c>
      <c r="G6021" s="561" t="s">
        <v>34264</v>
      </c>
      <c r="H6021" s="561" t="s">
        <v>5761</v>
      </c>
      <c r="I6021" s="561" t="s">
        <v>23868</v>
      </c>
      <c r="J6021" s="561" t="s">
        <v>24</v>
      </c>
      <c r="K6021" s="562" t="s">
        <v>3786</v>
      </c>
      <c r="L6021" s="561" t="s">
        <v>25</v>
      </c>
    </row>
    <row r="6022" spans="1:12" x14ac:dyDescent="0.25">
      <c r="A6022" s="561" t="s">
        <v>5738</v>
      </c>
      <c r="B6022" s="561" t="s">
        <v>5739</v>
      </c>
      <c r="C6022" s="561" t="s">
        <v>5740</v>
      </c>
      <c r="D6022" s="561" t="s">
        <v>5741</v>
      </c>
      <c r="E6022" s="562" t="s">
        <v>22</v>
      </c>
      <c r="F6022" s="561" t="s">
        <v>22</v>
      </c>
      <c r="G6022" s="561" t="s">
        <v>34265</v>
      </c>
      <c r="H6022" s="561" t="s">
        <v>5762</v>
      </c>
      <c r="I6022" s="561" t="s">
        <v>23868</v>
      </c>
      <c r="J6022" s="561" t="s">
        <v>7063</v>
      </c>
      <c r="K6022" s="562" t="s">
        <v>4612</v>
      </c>
      <c r="L6022" s="561" t="s">
        <v>25</v>
      </c>
    </row>
    <row r="6023" spans="1:12" x14ac:dyDescent="0.25">
      <c r="A6023" s="561" t="s">
        <v>5738</v>
      </c>
      <c r="B6023" s="561" t="s">
        <v>5739</v>
      </c>
      <c r="C6023" s="561" t="s">
        <v>5740</v>
      </c>
      <c r="D6023" s="561" t="s">
        <v>5741</v>
      </c>
      <c r="E6023" s="562" t="s">
        <v>22</v>
      </c>
      <c r="F6023" s="561" t="s">
        <v>22</v>
      </c>
      <c r="G6023" s="561" t="s">
        <v>34266</v>
      </c>
      <c r="H6023" s="561" t="s">
        <v>5764</v>
      </c>
      <c r="I6023" s="561" t="s">
        <v>23868</v>
      </c>
      <c r="J6023" s="561" t="s">
        <v>24</v>
      </c>
      <c r="K6023" s="562" t="s">
        <v>2697</v>
      </c>
      <c r="L6023" s="561" t="s">
        <v>25</v>
      </c>
    </row>
    <row r="6024" spans="1:12" x14ac:dyDescent="0.25">
      <c r="A6024" s="561" t="s">
        <v>5738</v>
      </c>
      <c r="B6024" s="561" t="s">
        <v>5739</v>
      </c>
      <c r="C6024" s="561" t="s">
        <v>5740</v>
      </c>
      <c r="D6024" s="561" t="s">
        <v>5741</v>
      </c>
      <c r="E6024" s="562" t="s">
        <v>22</v>
      </c>
      <c r="F6024" s="561" t="s">
        <v>22</v>
      </c>
      <c r="G6024" s="561" t="s">
        <v>34267</v>
      </c>
      <c r="H6024" s="561" t="s">
        <v>5766</v>
      </c>
      <c r="I6024" s="561" t="s">
        <v>23868</v>
      </c>
      <c r="J6024" s="561" t="s">
        <v>7063</v>
      </c>
      <c r="K6024" s="562" t="s">
        <v>4531</v>
      </c>
      <c r="L6024" s="561" t="s">
        <v>25</v>
      </c>
    </row>
    <row r="6025" spans="1:12" x14ac:dyDescent="0.25">
      <c r="A6025" s="561" t="s">
        <v>5738</v>
      </c>
      <c r="B6025" s="561" t="s">
        <v>5739</v>
      </c>
      <c r="C6025" s="561" t="s">
        <v>5740</v>
      </c>
      <c r="D6025" s="561" t="s">
        <v>5741</v>
      </c>
      <c r="E6025" s="562" t="s">
        <v>22</v>
      </c>
      <c r="F6025" s="561" t="s">
        <v>22</v>
      </c>
      <c r="G6025" s="561" t="s">
        <v>34268</v>
      </c>
      <c r="H6025" s="561" t="s">
        <v>5767</v>
      </c>
      <c r="I6025" s="561" t="s">
        <v>23868</v>
      </c>
      <c r="J6025" s="561" t="s">
        <v>24</v>
      </c>
      <c r="K6025" s="562" t="s">
        <v>119</v>
      </c>
      <c r="L6025" s="561" t="s">
        <v>25</v>
      </c>
    </row>
    <row r="6026" spans="1:12" x14ac:dyDescent="0.25">
      <c r="A6026" s="561" t="s">
        <v>5738</v>
      </c>
      <c r="B6026" s="561" t="s">
        <v>5739</v>
      </c>
      <c r="C6026" s="561" t="s">
        <v>5740</v>
      </c>
      <c r="D6026" s="561" t="s">
        <v>5741</v>
      </c>
      <c r="E6026" s="562" t="s">
        <v>22</v>
      </c>
      <c r="F6026" s="561" t="s">
        <v>22</v>
      </c>
      <c r="G6026" s="561" t="s">
        <v>34269</v>
      </c>
      <c r="H6026" s="561" t="s">
        <v>5769</v>
      </c>
      <c r="I6026" s="561" t="s">
        <v>23868</v>
      </c>
      <c r="J6026" s="561" t="s">
        <v>7063</v>
      </c>
      <c r="K6026" s="562" t="s">
        <v>1962</v>
      </c>
      <c r="L6026" s="561" t="s">
        <v>25</v>
      </c>
    </row>
    <row r="6027" spans="1:12" x14ac:dyDescent="0.25">
      <c r="A6027" s="561" t="s">
        <v>5738</v>
      </c>
      <c r="B6027" s="561" t="s">
        <v>5739</v>
      </c>
      <c r="C6027" s="561" t="s">
        <v>5740</v>
      </c>
      <c r="D6027" s="561" t="s">
        <v>5741</v>
      </c>
      <c r="E6027" s="562" t="s">
        <v>22</v>
      </c>
      <c r="F6027" s="561" t="s">
        <v>22</v>
      </c>
      <c r="G6027" s="561" t="s">
        <v>34270</v>
      </c>
      <c r="H6027" s="561" t="s">
        <v>5770</v>
      </c>
      <c r="I6027" s="561" t="s">
        <v>23868</v>
      </c>
      <c r="J6027" s="561" t="s">
        <v>7063</v>
      </c>
      <c r="K6027" s="562" t="s">
        <v>7730</v>
      </c>
      <c r="L6027" s="561" t="s">
        <v>25</v>
      </c>
    </row>
    <row r="6028" spans="1:12" x14ac:dyDescent="0.25">
      <c r="A6028" s="561" t="s">
        <v>5738</v>
      </c>
      <c r="B6028" s="561" t="s">
        <v>5739</v>
      </c>
      <c r="C6028" s="561" t="s">
        <v>5740</v>
      </c>
      <c r="D6028" s="561" t="s">
        <v>5741</v>
      </c>
      <c r="E6028" s="562" t="s">
        <v>22</v>
      </c>
      <c r="F6028" s="561" t="s">
        <v>22</v>
      </c>
      <c r="G6028" s="561" t="s">
        <v>34271</v>
      </c>
      <c r="H6028" s="561" t="s">
        <v>5771</v>
      </c>
      <c r="I6028" s="561" t="s">
        <v>23868</v>
      </c>
      <c r="J6028" s="561" t="s">
        <v>7063</v>
      </c>
      <c r="K6028" s="562" t="s">
        <v>34272</v>
      </c>
      <c r="L6028" s="561" t="s">
        <v>25</v>
      </c>
    </row>
    <row r="6029" spans="1:12" x14ac:dyDescent="0.25">
      <c r="A6029" s="561" t="s">
        <v>5738</v>
      </c>
      <c r="B6029" s="561" t="s">
        <v>5739</v>
      </c>
      <c r="C6029" s="561" t="s">
        <v>5740</v>
      </c>
      <c r="D6029" s="561" t="s">
        <v>5741</v>
      </c>
      <c r="E6029" s="562" t="s">
        <v>22</v>
      </c>
      <c r="F6029" s="561" t="s">
        <v>22</v>
      </c>
      <c r="G6029" s="561" t="s">
        <v>34273</v>
      </c>
      <c r="H6029" s="561" t="s">
        <v>5772</v>
      </c>
      <c r="I6029" s="561" t="s">
        <v>23868</v>
      </c>
      <c r="J6029" s="561" t="s">
        <v>24</v>
      </c>
      <c r="K6029" s="562" t="s">
        <v>2883</v>
      </c>
      <c r="L6029" s="561" t="s">
        <v>25</v>
      </c>
    </row>
    <row r="6030" spans="1:12" x14ac:dyDescent="0.25">
      <c r="A6030" s="561" t="s">
        <v>5738</v>
      </c>
      <c r="B6030" s="561" t="s">
        <v>5739</v>
      </c>
      <c r="C6030" s="561" t="s">
        <v>5740</v>
      </c>
      <c r="D6030" s="561" t="s">
        <v>5741</v>
      </c>
      <c r="E6030" s="562" t="s">
        <v>22</v>
      </c>
      <c r="F6030" s="561" t="s">
        <v>22</v>
      </c>
      <c r="G6030" s="561" t="s">
        <v>34274</v>
      </c>
      <c r="H6030" s="561" t="s">
        <v>5774</v>
      </c>
      <c r="I6030" s="561" t="s">
        <v>23868</v>
      </c>
      <c r="J6030" s="561" t="s">
        <v>7063</v>
      </c>
      <c r="K6030" s="562" t="s">
        <v>2685</v>
      </c>
      <c r="L6030" s="561" t="s">
        <v>25</v>
      </c>
    </row>
    <row r="6031" spans="1:12" x14ac:dyDescent="0.25">
      <c r="A6031" s="561" t="s">
        <v>5738</v>
      </c>
      <c r="B6031" s="561" t="s">
        <v>5739</v>
      </c>
      <c r="C6031" s="561" t="s">
        <v>5740</v>
      </c>
      <c r="D6031" s="561" t="s">
        <v>5741</v>
      </c>
      <c r="E6031" s="562" t="s">
        <v>22</v>
      </c>
      <c r="F6031" s="561" t="s">
        <v>22</v>
      </c>
      <c r="G6031" s="561" t="s">
        <v>34275</v>
      </c>
      <c r="H6031" s="561" t="s">
        <v>5776</v>
      </c>
      <c r="I6031" s="561" t="s">
        <v>23868</v>
      </c>
      <c r="J6031" s="561" t="s">
        <v>24</v>
      </c>
      <c r="K6031" s="562" t="s">
        <v>7366</v>
      </c>
      <c r="L6031" s="561" t="s">
        <v>25</v>
      </c>
    </row>
    <row r="6032" spans="1:12" x14ac:dyDescent="0.25">
      <c r="A6032" s="561" t="s">
        <v>5738</v>
      </c>
      <c r="B6032" s="561" t="s">
        <v>5739</v>
      </c>
      <c r="C6032" s="561" t="s">
        <v>5740</v>
      </c>
      <c r="D6032" s="561" t="s">
        <v>5741</v>
      </c>
      <c r="E6032" s="562" t="s">
        <v>22</v>
      </c>
      <c r="F6032" s="561" t="s">
        <v>22</v>
      </c>
      <c r="G6032" s="561" t="s">
        <v>34276</v>
      </c>
      <c r="H6032" s="561" t="s">
        <v>5777</v>
      </c>
      <c r="I6032" s="561" t="s">
        <v>23868</v>
      </c>
      <c r="J6032" s="561" t="s">
        <v>7063</v>
      </c>
      <c r="K6032" s="562" t="s">
        <v>3740</v>
      </c>
      <c r="L6032" s="561" t="s">
        <v>25</v>
      </c>
    </row>
    <row r="6033" spans="1:12" x14ac:dyDescent="0.25">
      <c r="A6033" s="561" t="s">
        <v>5738</v>
      </c>
      <c r="B6033" s="561" t="s">
        <v>5739</v>
      </c>
      <c r="C6033" s="561" t="s">
        <v>5740</v>
      </c>
      <c r="D6033" s="561" t="s">
        <v>5741</v>
      </c>
      <c r="E6033" s="562" t="s">
        <v>22</v>
      </c>
      <c r="F6033" s="561" t="s">
        <v>22</v>
      </c>
      <c r="G6033" s="561" t="s">
        <v>34277</v>
      </c>
      <c r="H6033" s="561" t="s">
        <v>5778</v>
      </c>
      <c r="I6033" s="561" t="s">
        <v>23868</v>
      </c>
      <c r="J6033" s="561" t="s">
        <v>24</v>
      </c>
      <c r="K6033" s="562" t="s">
        <v>3966</v>
      </c>
      <c r="L6033" s="561" t="s">
        <v>25</v>
      </c>
    </row>
    <row r="6034" spans="1:12" x14ac:dyDescent="0.25">
      <c r="A6034" s="561" t="s">
        <v>5738</v>
      </c>
      <c r="B6034" s="561" t="s">
        <v>5739</v>
      </c>
      <c r="C6034" s="561" t="s">
        <v>5740</v>
      </c>
      <c r="D6034" s="561" t="s">
        <v>5741</v>
      </c>
      <c r="E6034" s="562" t="s">
        <v>22</v>
      </c>
      <c r="F6034" s="561" t="s">
        <v>22</v>
      </c>
      <c r="G6034" s="561" t="s">
        <v>34278</v>
      </c>
      <c r="H6034" s="561" t="s">
        <v>5779</v>
      </c>
      <c r="I6034" s="561" t="s">
        <v>23868</v>
      </c>
      <c r="J6034" s="561" t="s">
        <v>7063</v>
      </c>
      <c r="K6034" s="562" t="s">
        <v>1026</v>
      </c>
      <c r="L6034" s="561" t="s">
        <v>25</v>
      </c>
    </row>
    <row r="6035" spans="1:12" x14ac:dyDescent="0.25">
      <c r="A6035" s="561" t="s">
        <v>5738</v>
      </c>
      <c r="B6035" s="561" t="s">
        <v>5739</v>
      </c>
      <c r="C6035" s="561" t="s">
        <v>5740</v>
      </c>
      <c r="D6035" s="561" t="s">
        <v>5741</v>
      </c>
      <c r="E6035" s="562" t="s">
        <v>22</v>
      </c>
      <c r="F6035" s="561" t="s">
        <v>22</v>
      </c>
      <c r="G6035" s="561" t="s">
        <v>34279</v>
      </c>
      <c r="H6035" s="561" t="s">
        <v>5780</v>
      </c>
      <c r="I6035" s="561" t="s">
        <v>23868</v>
      </c>
      <c r="J6035" s="561" t="s">
        <v>7063</v>
      </c>
      <c r="K6035" s="562" t="s">
        <v>1844</v>
      </c>
      <c r="L6035" s="561" t="s">
        <v>25</v>
      </c>
    </row>
    <row r="6036" spans="1:12" x14ac:dyDescent="0.25">
      <c r="A6036" s="561" t="s">
        <v>5738</v>
      </c>
      <c r="B6036" s="561" t="s">
        <v>5739</v>
      </c>
      <c r="C6036" s="561" t="s">
        <v>5740</v>
      </c>
      <c r="D6036" s="561" t="s">
        <v>5741</v>
      </c>
      <c r="E6036" s="562" t="s">
        <v>22</v>
      </c>
      <c r="F6036" s="561" t="s">
        <v>22</v>
      </c>
      <c r="G6036" s="561" t="s">
        <v>34280</v>
      </c>
      <c r="H6036" s="561" t="s">
        <v>5781</v>
      </c>
      <c r="I6036" s="561" t="s">
        <v>23868</v>
      </c>
      <c r="J6036" s="561" t="s">
        <v>7063</v>
      </c>
      <c r="K6036" s="562" t="s">
        <v>2439</v>
      </c>
      <c r="L6036" s="561" t="s">
        <v>25</v>
      </c>
    </row>
    <row r="6037" spans="1:12" x14ac:dyDescent="0.25">
      <c r="A6037" s="561" t="s">
        <v>5738</v>
      </c>
      <c r="B6037" s="561" t="s">
        <v>5739</v>
      </c>
      <c r="C6037" s="561" t="s">
        <v>5740</v>
      </c>
      <c r="D6037" s="561" t="s">
        <v>5741</v>
      </c>
      <c r="E6037" s="562" t="s">
        <v>22</v>
      </c>
      <c r="F6037" s="561" t="s">
        <v>22</v>
      </c>
      <c r="G6037" s="561" t="s">
        <v>34281</v>
      </c>
      <c r="H6037" s="561" t="s">
        <v>5782</v>
      </c>
      <c r="I6037" s="561" t="s">
        <v>23868</v>
      </c>
      <c r="J6037" s="561" t="s">
        <v>24</v>
      </c>
      <c r="K6037" s="562" t="s">
        <v>34282</v>
      </c>
      <c r="L6037" s="561" t="s">
        <v>25</v>
      </c>
    </row>
    <row r="6038" spans="1:12" x14ac:dyDescent="0.25">
      <c r="A6038" s="561" t="s">
        <v>5738</v>
      </c>
      <c r="B6038" s="561" t="s">
        <v>5739</v>
      </c>
      <c r="C6038" s="561" t="s">
        <v>5740</v>
      </c>
      <c r="D6038" s="561" t="s">
        <v>5741</v>
      </c>
      <c r="E6038" s="562" t="s">
        <v>22</v>
      </c>
      <c r="F6038" s="561" t="s">
        <v>22</v>
      </c>
      <c r="G6038" s="561" t="s">
        <v>34283</v>
      </c>
      <c r="H6038" s="561" t="s">
        <v>5783</v>
      </c>
      <c r="I6038" s="561" t="s">
        <v>23868</v>
      </c>
      <c r="J6038" s="561" t="s">
        <v>7063</v>
      </c>
      <c r="K6038" s="562" t="s">
        <v>31411</v>
      </c>
      <c r="L6038" s="561" t="s">
        <v>25</v>
      </c>
    </row>
    <row r="6039" spans="1:12" x14ac:dyDescent="0.25">
      <c r="A6039" s="561" t="s">
        <v>5738</v>
      </c>
      <c r="B6039" s="561" t="s">
        <v>5739</v>
      </c>
      <c r="C6039" s="561" t="s">
        <v>5784</v>
      </c>
      <c r="D6039" s="561" t="s">
        <v>5785</v>
      </c>
      <c r="E6039" s="562" t="s">
        <v>22</v>
      </c>
      <c r="F6039" s="561" t="s">
        <v>22</v>
      </c>
      <c r="G6039" s="561" t="s">
        <v>34284</v>
      </c>
      <c r="H6039" s="561" t="s">
        <v>5786</v>
      </c>
      <c r="I6039" s="561" t="s">
        <v>23868</v>
      </c>
      <c r="J6039" s="561" t="s">
        <v>24</v>
      </c>
      <c r="K6039" s="562" t="s">
        <v>27079</v>
      </c>
      <c r="L6039" s="561" t="s">
        <v>25</v>
      </c>
    </row>
    <row r="6040" spans="1:12" x14ac:dyDescent="0.25">
      <c r="A6040" s="561" t="s">
        <v>5738</v>
      </c>
      <c r="B6040" s="561" t="s">
        <v>5739</v>
      </c>
      <c r="C6040" s="561" t="s">
        <v>5784</v>
      </c>
      <c r="D6040" s="561" t="s">
        <v>5785</v>
      </c>
      <c r="E6040" s="562" t="s">
        <v>22</v>
      </c>
      <c r="F6040" s="561" t="s">
        <v>22</v>
      </c>
      <c r="G6040" s="561" t="s">
        <v>34285</v>
      </c>
      <c r="H6040" s="561" t="s">
        <v>5788</v>
      </c>
      <c r="I6040" s="561" t="s">
        <v>23868</v>
      </c>
      <c r="J6040" s="561" t="s">
        <v>24</v>
      </c>
      <c r="K6040" s="562" t="s">
        <v>179</v>
      </c>
      <c r="L6040" s="561" t="s">
        <v>25</v>
      </c>
    </row>
    <row r="6041" spans="1:12" x14ac:dyDescent="0.25">
      <c r="A6041" s="561" t="s">
        <v>5738</v>
      </c>
      <c r="B6041" s="561" t="s">
        <v>5739</v>
      </c>
      <c r="C6041" s="561" t="s">
        <v>5784</v>
      </c>
      <c r="D6041" s="561" t="s">
        <v>5785</v>
      </c>
      <c r="E6041" s="562" t="s">
        <v>22</v>
      </c>
      <c r="F6041" s="561" t="s">
        <v>22</v>
      </c>
      <c r="G6041" s="561" t="s">
        <v>34286</v>
      </c>
      <c r="H6041" s="561" t="s">
        <v>5789</v>
      </c>
      <c r="I6041" s="561" t="s">
        <v>23868</v>
      </c>
      <c r="J6041" s="561" t="s">
        <v>24</v>
      </c>
      <c r="K6041" s="562" t="s">
        <v>30311</v>
      </c>
      <c r="L6041" s="561" t="s">
        <v>25</v>
      </c>
    </row>
    <row r="6042" spans="1:12" x14ac:dyDescent="0.25">
      <c r="A6042" s="561" t="s">
        <v>5738</v>
      </c>
      <c r="B6042" s="561" t="s">
        <v>5739</v>
      </c>
      <c r="C6042" s="561" t="s">
        <v>5784</v>
      </c>
      <c r="D6042" s="561" t="s">
        <v>5785</v>
      </c>
      <c r="E6042" s="562" t="s">
        <v>22</v>
      </c>
      <c r="F6042" s="561" t="s">
        <v>22</v>
      </c>
      <c r="G6042" s="561" t="s">
        <v>34287</v>
      </c>
      <c r="H6042" s="561" t="s">
        <v>5790</v>
      </c>
      <c r="I6042" s="561" t="s">
        <v>23868</v>
      </c>
      <c r="J6042" s="561" t="s">
        <v>24</v>
      </c>
      <c r="K6042" s="562" t="s">
        <v>25270</v>
      </c>
      <c r="L6042" s="561" t="s">
        <v>25</v>
      </c>
    </row>
    <row r="6043" spans="1:12" x14ac:dyDescent="0.25">
      <c r="A6043" s="561" t="s">
        <v>5738</v>
      </c>
      <c r="B6043" s="561" t="s">
        <v>5739</v>
      </c>
      <c r="C6043" s="561" t="s">
        <v>5784</v>
      </c>
      <c r="D6043" s="561" t="s">
        <v>5785</v>
      </c>
      <c r="E6043" s="562" t="s">
        <v>22</v>
      </c>
      <c r="F6043" s="561" t="s">
        <v>22</v>
      </c>
      <c r="G6043" s="561" t="s">
        <v>34288</v>
      </c>
      <c r="H6043" s="561" t="s">
        <v>5791</v>
      </c>
      <c r="I6043" s="561" t="s">
        <v>23868</v>
      </c>
      <c r="J6043" s="561" t="s">
        <v>24</v>
      </c>
      <c r="K6043" s="562" t="s">
        <v>8339</v>
      </c>
      <c r="L6043" s="561" t="s">
        <v>25</v>
      </c>
    </row>
    <row r="6044" spans="1:12" x14ac:dyDescent="0.25">
      <c r="A6044" s="561" t="s">
        <v>5738</v>
      </c>
      <c r="B6044" s="561" t="s">
        <v>5739</v>
      </c>
      <c r="C6044" s="561" t="s">
        <v>5784</v>
      </c>
      <c r="D6044" s="561" t="s">
        <v>5785</v>
      </c>
      <c r="E6044" s="562" t="s">
        <v>22</v>
      </c>
      <c r="F6044" s="561" t="s">
        <v>22</v>
      </c>
      <c r="G6044" s="561" t="s">
        <v>34289</v>
      </c>
      <c r="H6044" s="561" t="s">
        <v>5792</v>
      </c>
      <c r="I6044" s="561" t="s">
        <v>23868</v>
      </c>
      <c r="J6044" s="561" t="s">
        <v>24</v>
      </c>
      <c r="K6044" s="562" t="s">
        <v>4125</v>
      </c>
      <c r="L6044" s="561" t="s">
        <v>25</v>
      </c>
    </row>
    <row r="6045" spans="1:12" x14ac:dyDescent="0.25">
      <c r="A6045" s="561" t="s">
        <v>5738</v>
      </c>
      <c r="B6045" s="561" t="s">
        <v>5739</v>
      </c>
      <c r="C6045" s="561" t="s">
        <v>5784</v>
      </c>
      <c r="D6045" s="561" t="s">
        <v>5785</v>
      </c>
      <c r="E6045" s="562" t="s">
        <v>22</v>
      </c>
      <c r="F6045" s="561" t="s">
        <v>22</v>
      </c>
      <c r="G6045" s="561" t="s">
        <v>34290</v>
      </c>
      <c r="H6045" s="561" t="s">
        <v>5793</v>
      </c>
      <c r="I6045" s="561" t="s">
        <v>23868</v>
      </c>
      <c r="J6045" s="561" t="s">
        <v>24</v>
      </c>
      <c r="K6045" s="562" t="s">
        <v>3545</v>
      </c>
      <c r="L6045" s="561" t="s">
        <v>25</v>
      </c>
    </row>
    <row r="6046" spans="1:12" x14ac:dyDescent="0.25">
      <c r="A6046" s="561" t="s">
        <v>5738</v>
      </c>
      <c r="B6046" s="561" t="s">
        <v>5739</v>
      </c>
      <c r="C6046" s="561" t="s">
        <v>5784</v>
      </c>
      <c r="D6046" s="561" t="s">
        <v>5785</v>
      </c>
      <c r="E6046" s="562" t="s">
        <v>22</v>
      </c>
      <c r="F6046" s="561" t="s">
        <v>22</v>
      </c>
      <c r="G6046" s="561" t="s">
        <v>34291</v>
      </c>
      <c r="H6046" s="561" t="s">
        <v>5794</v>
      </c>
      <c r="I6046" s="561" t="s">
        <v>23868</v>
      </c>
      <c r="J6046" s="561" t="s">
        <v>24</v>
      </c>
      <c r="K6046" s="562" t="s">
        <v>7501</v>
      </c>
      <c r="L6046" s="561" t="s">
        <v>25</v>
      </c>
    </row>
    <row r="6047" spans="1:12" x14ac:dyDescent="0.25">
      <c r="A6047" s="561" t="s">
        <v>5738</v>
      </c>
      <c r="B6047" s="561" t="s">
        <v>5739</v>
      </c>
      <c r="C6047" s="561" t="s">
        <v>5784</v>
      </c>
      <c r="D6047" s="561" t="s">
        <v>5785</v>
      </c>
      <c r="E6047" s="562" t="s">
        <v>22</v>
      </c>
      <c r="F6047" s="561" t="s">
        <v>22</v>
      </c>
      <c r="G6047" s="561" t="s">
        <v>34292</v>
      </c>
      <c r="H6047" s="561" t="s">
        <v>5795</v>
      </c>
      <c r="I6047" s="561" t="s">
        <v>23868</v>
      </c>
      <c r="J6047" s="561" t="s">
        <v>24</v>
      </c>
      <c r="K6047" s="562" t="s">
        <v>34293</v>
      </c>
      <c r="L6047" s="561" t="s">
        <v>25</v>
      </c>
    </row>
    <row r="6048" spans="1:12" x14ac:dyDescent="0.25">
      <c r="A6048" s="561" t="s">
        <v>5738</v>
      </c>
      <c r="B6048" s="561" t="s">
        <v>5739</v>
      </c>
      <c r="C6048" s="561" t="s">
        <v>5784</v>
      </c>
      <c r="D6048" s="561" t="s">
        <v>5785</v>
      </c>
      <c r="E6048" s="562" t="s">
        <v>22</v>
      </c>
      <c r="F6048" s="561" t="s">
        <v>22</v>
      </c>
      <c r="G6048" s="561" t="s">
        <v>34294</v>
      </c>
      <c r="H6048" s="561" t="s">
        <v>5796</v>
      </c>
      <c r="I6048" s="561" t="s">
        <v>23868</v>
      </c>
      <c r="J6048" s="561" t="s">
        <v>24</v>
      </c>
      <c r="K6048" s="562" t="s">
        <v>30311</v>
      </c>
      <c r="L6048" s="561" t="s">
        <v>25</v>
      </c>
    </row>
    <row r="6049" spans="1:12" x14ac:dyDescent="0.25">
      <c r="A6049" s="561" t="s">
        <v>5738</v>
      </c>
      <c r="B6049" s="561" t="s">
        <v>5739</v>
      </c>
      <c r="C6049" s="561" t="s">
        <v>5784</v>
      </c>
      <c r="D6049" s="561" t="s">
        <v>5785</v>
      </c>
      <c r="E6049" s="562" t="s">
        <v>22</v>
      </c>
      <c r="F6049" s="561" t="s">
        <v>22</v>
      </c>
      <c r="G6049" s="561" t="s">
        <v>34295</v>
      </c>
      <c r="H6049" s="561" t="s">
        <v>5797</v>
      </c>
      <c r="I6049" s="561" t="s">
        <v>23868</v>
      </c>
      <c r="J6049" s="561" t="s">
        <v>24</v>
      </c>
      <c r="K6049" s="562" t="s">
        <v>7945</v>
      </c>
      <c r="L6049" s="561" t="s">
        <v>25</v>
      </c>
    </row>
    <row r="6050" spans="1:12" x14ac:dyDescent="0.25">
      <c r="A6050" s="561" t="s">
        <v>5738</v>
      </c>
      <c r="B6050" s="561" t="s">
        <v>5739</v>
      </c>
      <c r="C6050" s="561" t="s">
        <v>5784</v>
      </c>
      <c r="D6050" s="561" t="s">
        <v>5785</v>
      </c>
      <c r="E6050" s="562" t="s">
        <v>22</v>
      </c>
      <c r="F6050" s="561" t="s">
        <v>22</v>
      </c>
      <c r="G6050" s="561" t="s">
        <v>34296</v>
      </c>
      <c r="H6050" s="561" t="s">
        <v>5798</v>
      </c>
      <c r="I6050" s="561" t="s">
        <v>23868</v>
      </c>
      <c r="J6050" s="561" t="s">
        <v>24</v>
      </c>
      <c r="K6050" s="562" t="s">
        <v>32883</v>
      </c>
      <c r="L6050" s="561" t="s">
        <v>25</v>
      </c>
    </row>
    <row r="6051" spans="1:12" x14ac:dyDescent="0.25">
      <c r="A6051" s="561" t="s">
        <v>5738</v>
      </c>
      <c r="B6051" s="561" t="s">
        <v>5739</v>
      </c>
      <c r="C6051" s="561" t="s">
        <v>5784</v>
      </c>
      <c r="D6051" s="561" t="s">
        <v>5785</v>
      </c>
      <c r="E6051" s="562" t="s">
        <v>22</v>
      </c>
      <c r="F6051" s="561" t="s">
        <v>22</v>
      </c>
      <c r="G6051" s="561" t="s">
        <v>34297</v>
      </c>
      <c r="H6051" s="561" t="s">
        <v>5799</v>
      </c>
      <c r="I6051" s="561" t="s">
        <v>23868</v>
      </c>
      <c r="J6051" s="561" t="s">
        <v>24</v>
      </c>
      <c r="K6051" s="562" t="s">
        <v>26899</v>
      </c>
      <c r="L6051" s="561" t="s">
        <v>25</v>
      </c>
    </row>
    <row r="6052" spans="1:12" x14ac:dyDescent="0.25">
      <c r="A6052" s="561" t="s">
        <v>5738</v>
      </c>
      <c r="B6052" s="561" t="s">
        <v>5739</v>
      </c>
      <c r="C6052" s="561" t="s">
        <v>5784</v>
      </c>
      <c r="D6052" s="561" t="s">
        <v>5785</v>
      </c>
      <c r="E6052" s="562" t="s">
        <v>22</v>
      </c>
      <c r="F6052" s="561" t="s">
        <v>22</v>
      </c>
      <c r="G6052" s="561" t="s">
        <v>34298</v>
      </c>
      <c r="H6052" s="561" t="s">
        <v>5800</v>
      </c>
      <c r="I6052" s="561" t="s">
        <v>23868</v>
      </c>
      <c r="J6052" s="561" t="s">
        <v>24</v>
      </c>
      <c r="K6052" s="562" t="s">
        <v>4125</v>
      </c>
      <c r="L6052" s="561" t="s">
        <v>25</v>
      </c>
    </row>
    <row r="6053" spans="1:12" x14ac:dyDescent="0.25">
      <c r="A6053" s="561" t="s">
        <v>5738</v>
      </c>
      <c r="B6053" s="561" t="s">
        <v>5739</v>
      </c>
      <c r="C6053" s="561" t="s">
        <v>5784</v>
      </c>
      <c r="D6053" s="561" t="s">
        <v>5785</v>
      </c>
      <c r="E6053" s="562" t="s">
        <v>22</v>
      </c>
      <c r="F6053" s="561" t="s">
        <v>22</v>
      </c>
      <c r="G6053" s="561" t="s">
        <v>34299</v>
      </c>
      <c r="H6053" s="561" t="s">
        <v>5801</v>
      </c>
      <c r="I6053" s="561" t="s">
        <v>23868</v>
      </c>
      <c r="J6053" s="561" t="s">
        <v>24</v>
      </c>
      <c r="K6053" s="562" t="s">
        <v>7952</v>
      </c>
      <c r="L6053" s="561" t="s">
        <v>25</v>
      </c>
    </row>
    <row r="6054" spans="1:12" x14ac:dyDescent="0.25">
      <c r="A6054" s="561" t="s">
        <v>5738</v>
      </c>
      <c r="B6054" s="561" t="s">
        <v>5739</v>
      </c>
      <c r="C6054" s="561" t="s">
        <v>5784</v>
      </c>
      <c r="D6054" s="561" t="s">
        <v>5785</v>
      </c>
      <c r="E6054" s="562" t="s">
        <v>22</v>
      </c>
      <c r="F6054" s="561" t="s">
        <v>22</v>
      </c>
      <c r="G6054" s="561" t="s">
        <v>34300</v>
      </c>
      <c r="H6054" s="561" t="s">
        <v>5803</v>
      </c>
      <c r="I6054" s="561" t="s">
        <v>23868</v>
      </c>
      <c r="J6054" s="561" t="s">
        <v>24</v>
      </c>
      <c r="K6054" s="562" t="s">
        <v>7612</v>
      </c>
      <c r="L6054" s="561" t="s">
        <v>25</v>
      </c>
    </row>
    <row r="6055" spans="1:12" x14ac:dyDescent="0.25">
      <c r="A6055" s="561" t="s">
        <v>5738</v>
      </c>
      <c r="B6055" s="561" t="s">
        <v>5739</v>
      </c>
      <c r="C6055" s="561" t="s">
        <v>5784</v>
      </c>
      <c r="D6055" s="561" t="s">
        <v>5785</v>
      </c>
      <c r="E6055" s="562" t="s">
        <v>22</v>
      </c>
      <c r="F6055" s="561" t="s">
        <v>22</v>
      </c>
      <c r="G6055" s="561" t="s">
        <v>34301</v>
      </c>
      <c r="H6055" s="561" t="s">
        <v>5804</v>
      </c>
      <c r="I6055" s="561" t="s">
        <v>23868</v>
      </c>
      <c r="J6055" s="561" t="s">
        <v>24</v>
      </c>
      <c r="K6055" s="562" t="s">
        <v>8091</v>
      </c>
      <c r="L6055" s="561" t="s">
        <v>25</v>
      </c>
    </row>
    <row r="6056" spans="1:12" x14ac:dyDescent="0.25">
      <c r="A6056" s="561" t="s">
        <v>5738</v>
      </c>
      <c r="B6056" s="561" t="s">
        <v>5739</v>
      </c>
      <c r="C6056" s="561" t="s">
        <v>5784</v>
      </c>
      <c r="D6056" s="561" t="s">
        <v>5785</v>
      </c>
      <c r="E6056" s="562" t="s">
        <v>22</v>
      </c>
      <c r="F6056" s="561" t="s">
        <v>22</v>
      </c>
      <c r="G6056" s="561" t="s">
        <v>34302</v>
      </c>
      <c r="H6056" s="561" t="s">
        <v>5805</v>
      </c>
      <c r="I6056" s="561" t="s">
        <v>23868</v>
      </c>
      <c r="J6056" s="561" t="s">
        <v>24</v>
      </c>
      <c r="K6056" s="562" t="s">
        <v>34303</v>
      </c>
      <c r="L6056" s="561" t="s">
        <v>25</v>
      </c>
    </row>
    <row r="6057" spans="1:12" x14ac:dyDescent="0.25">
      <c r="A6057" s="561" t="s">
        <v>5738</v>
      </c>
      <c r="B6057" s="561" t="s">
        <v>5739</v>
      </c>
      <c r="C6057" s="561" t="s">
        <v>5784</v>
      </c>
      <c r="D6057" s="561" t="s">
        <v>5785</v>
      </c>
      <c r="E6057" s="562" t="s">
        <v>22</v>
      </c>
      <c r="F6057" s="561" t="s">
        <v>22</v>
      </c>
      <c r="G6057" s="561" t="s">
        <v>34304</v>
      </c>
      <c r="H6057" s="561" t="s">
        <v>5806</v>
      </c>
      <c r="I6057" s="561" t="s">
        <v>23868</v>
      </c>
      <c r="J6057" s="561" t="s">
        <v>7063</v>
      </c>
      <c r="K6057" s="562" t="s">
        <v>8290</v>
      </c>
      <c r="L6057" s="561" t="s">
        <v>25</v>
      </c>
    </row>
    <row r="6058" spans="1:12" x14ac:dyDescent="0.25">
      <c r="A6058" s="561" t="s">
        <v>5738</v>
      </c>
      <c r="B6058" s="561" t="s">
        <v>5739</v>
      </c>
      <c r="C6058" s="561" t="s">
        <v>5784</v>
      </c>
      <c r="D6058" s="561" t="s">
        <v>5785</v>
      </c>
      <c r="E6058" s="562" t="s">
        <v>22</v>
      </c>
      <c r="F6058" s="561" t="s">
        <v>22</v>
      </c>
      <c r="G6058" s="561" t="s">
        <v>34305</v>
      </c>
      <c r="H6058" s="561" t="s">
        <v>5807</v>
      </c>
      <c r="I6058" s="561" t="s">
        <v>23868</v>
      </c>
      <c r="J6058" s="561" t="s">
        <v>7063</v>
      </c>
      <c r="K6058" s="562" t="s">
        <v>4290</v>
      </c>
      <c r="L6058" s="561" t="s">
        <v>25</v>
      </c>
    </row>
    <row r="6059" spans="1:12" x14ac:dyDescent="0.25">
      <c r="A6059" s="561" t="s">
        <v>5738</v>
      </c>
      <c r="B6059" s="561" t="s">
        <v>5739</v>
      </c>
      <c r="C6059" s="561" t="s">
        <v>5784</v>
      </c>
      <c r="D6059" s="561" t="s">
        <v>5785</v>
      </c>
      <c r="E6059" s="562" t="s">
        <v>22</v>
      </c>
      <c r="F6059" s="561" t="s">
        <v>22</v>
      </c>
      <c r="G6059" s="561" t="s">
        <v>34306</v>
      </c>
      <c r="H6059" s="561" t="s">
        <v>5808</v>
      </c>
      <c r="I6059" s="561" t="s">
        <v>23868</v>
      </c>
      <c r="J6059" s="561" t="s">
        <v>7063</v>
      </c>
      <c r="K6059" s="562" t="s">
        <v>184</v>
      </c>
      <c r="L6059" s="561" t="s">
        <v>25</v>
      </c>
    </row>
    <row r="6060" spans="1:12" x14ac:dyDescent="0.25">
      <c r="A6060" s="561" t="s">
        <v>5738</v>
      </c>
      <c r="B6060" s="561" t="s">
        <v>5739</v>
      </c>
      <c r="C6060" s="561" t="s">
        <v>5784</v>
      </c>
      <c r="D6060" s="561" t="s">
        <v>5785</v>
      </c>
      <c r="E6060" s="562" t="s">
        <v>22</v>
      </c>
      <c r="F6060" s="561" t="s">
        <v>22</v>
      </c>
      <c r="G6060" s="561" t="s">
        <v>34307</v>
      </c>
      <c r="H6060" s="561" t="s">
        <v>5810</v>
      </c>
      <c r="I6060" s="561" t="s">
        <v>23868</v>
      </c>
      <c r="J6060" s="561" t="s">
        <v>7063</v>
      </c>
      <c r="K6060" s="562" t="s">
        <v>4880</v>
      </c>
      <c r="L6060" s="561" t="s">
        <v>25</v>
      </c>
    </row>
    <row r="6061" spans="1:12" x14ac:dyDescent="0.25">
      <c r="A6061" s="561" t="s">
        <v>5738</v>
      </c>
      <c r="B6061" s="561" t="s">
        <v>5739</v>
      </c>
      <c r="C6061" s="561" t="s">
        <v>5784</v>
      </c>
      <c r="D6061" s="561" t="s">
        <v>5785</v>
      </c>
      <c r="E6061" s="562" t="s">
        <v>22</v>
      </c>
      <c r="F6061" s="561" t="s">
        <v>22</v>
      </c>
      <c r="G6061" s="561" t="s">
        <v>34308</v>
      </c>
      <c r="H6061" s="561" t="s">
        <v>5811</v>
      </c>
      <c r="I6061" s="561" t="s">
        <v>23868</v>
      </c>
      <c r="J6061" s="561" t="s">
        <v>7063</v>
      </c>
      <c r="K6061" s="562" t="s">
        <v>7753</v>
      </c>
      <c r="L6061" s="561" t="s">
        <v>25</v>
      </c>
    </row>
    <row r="6062" spans="1:12" x14ac:dyDescent="0.25">
      <c r="A6062" s="561" t="s">
        <v>5738</v>
      </c>
      <c r="B6062" s="561" t="s">
        <v>5739</v>
      </c>
      <c r="C6062" s="561" t="s">
        <v>5784</v>
      </c>
      <c r="D6062" s="561" t="s">
        <v>5785</v>
      </c>
      <c r="E6062" s="562" t="s">
        <v>22</v>
      </c>
      <c r="F6062" s="561" t="s">
        <v>22</v>
      </c>
      <c r="G6062" s="561" t="s">
        <v>34309</v>
      </c>
      <c r="H6062" s="561" t="s">
        <v>5812</v>
      </c>
      <c r="I6062" s="561" t="s">
        <v>23868</v>
      </c>
      <c r="J6062" s="561" t="s">
        <v>7063</v>
      </c>
      <c r="K6062" s="562" t="s">
        <v>34310</v>
      </c>
      <c r="L6062" s="561" t="s">
        <v>25</v>
      </c>
    </row>
    <row r="6063" spans="1:12" x14ac:dyDescent="0.25">
      <c r="A6063" s="561" t="s">
        <v>5738</v>
      </c>
      <c r="B6063" s="561" t="s">
        <v>5739</v>
      </c>
      <c r="C6063" s="561" t="s">
        <v>5784</v>
      </c>
      <c r="D6063" s="561" t="s">
        <v>5785</v>
      </c>
      <c r="E6063" s="562" t="s">
        <v>22</v>
      </c>
      <c r="F6063" s="561" t="s">
        <v>22</v>
      </c>
      <c r="G6063" s="561" t="s">
        <v>34311</v>
      </c>
      <c r="H6063" s="561" t="s">
        <v>5813</v>
      </c>
      <c r="I6063" s="561" t="s">
        <v>23868</v>
      </c>
      <c r="J6063" s="561" t="s">
        <v>7063</v>
      </c>
      <c r="K6063" s="562" t="s">
        <v>4260</v>
      </c>
      <c r="L6063" s="561" t="s">
        <v>25</v>
      </c>
    </row>
    <row r="6064" spans="1:12" x14ac:dyDescent="0.25">
      <c r="A6064" s="561" t="s">
        <v>5738</v>
      </c>
      <c r="B6064" s="561" t="s">
        <v>5739</v>
      </c>
      <c r="C6064" s="561" t="s">
        <v>5784</v>
      </c>
      <c r="D6064" s="561" t="s">
        <v>5785</v>
      </c>
      <c r="E6064" s="562" t="s">
        <v>22</v>
      </c>
      <c r="F6064" s="561" t="s">
        <v>22</v>
      </c>
      <c r="G6064" s="561" t="s">
        <v>34312</v>
      </c>
      <c r="H6064" s="561" t="s">
        <v>5814</v>
      </c>
      <c r="I6064" s="561" t="s">
        <v>23868</v>
      </c>
      <c r="J6064" s="561" t="s">
        <v>7063</v>
      </c>
      <c r="K6064" s="562" t="s">
        <v>5822</v>
      </c>
      <c r="L6064" s="561" t="s">
        <v>25</v>
      </c>
    </row>
    <row r="6065" spans="1:12" x14ac:dyDescent="0.25">
      <c r="A6065" s="561" t="s">
        <v>5738</v>
      </c>
      <c r="B6065" s="561" t="s">
        <v>5739</v>
      </c>
      <c r="C6065" s="561" t="s">
        <v>5784</v>
      </c>
      <c r="D6065" s="561" t="s">
        <v>5785</v>
      </c>
      <c r="E6065" s="562" t="s">
        <v>22</v>
      </c>
      <c r="F6065" s="561" t="s">
        <v>22</v>
      </c>
      <c r="G6065" s="561" t="s">
        <v>34313</v>
      </c>
      <c r="H6065" s="561" t="s">
        <v>5815</v>
      </c>
      <c r="I6065" s="561" t="s">
        <v>23868</v>
      </c>
      <c r="J6065" s="561" t="s">
        <v>7063</v>
      </c>
      <c r="K6065" s="562" t="s">
        <v>7057</v>
      </c>
      <c r="L6065" s="561" t="s">
        <v>25</v>
      </c>
    </row>
    <row r="6066" spans="1:12" x14ac:dyDescent="0.25">
      <c r="A6066" s="561" t="s">
        <v>5738</v>
      </c>
      <c r="B6066" s="561" t="s">
        <v>5739</v>
      </c>
      <c r="C6066" s="561" t="s">
        <v>5784</v>
      </c>
      <c r="D6066" s="561" t="s">
        <v>5785</v>
      </c>
      <c r="E6066" s="562" t="s">
        <v>22</v>
      </c>
      <c r="F6066" s="561" t="s">
        <v>22</v>
      </c>
      <c r="G6066" s="561" t="s">
        <v>34314</v>
      </c>
      <c r="H6066" s="561" t="s">
        <v>5816</v>
      </c>
      <c r="I6066" s="561" t="s">
        <v>23868</v>
      </c>
      <c r="J6066" s="561" t="s">
        <v>7063</v>
      </c>
      <c r="K6066" s="562" t="s">
        <v>7664</v>
      </c>
      <c r="L6066" s="561" t="s">
        <v>25</v>
      </c>
    </row>
    <row r="6067" spans="1:12" x14ac:dyDescent="0.25">
      <c r="A6067" s="561" t="s">
        <v>5738</v>
      </c>
      <c r="B6067" s="561" t="s">
        <v>5739</v>
      </c>
      <c r="C6067" s="561" t="s">
        <v>5784</v>
      </c>
      <c r="D6067" s="561" t="s">
        <v>5785</v>
      </c>
      <c r="E6067" s="562" t="s">
        <v>22</v>
      </c>
      <c r="F6067" s="561" t="s">
        <v>22</v>
      </c>
      <c r="G6067" s="561" t="s">
        <v>34315</v>
      </c>
      <c r="H6067" s="561" t="s">
        <v>5817</v>
      </c>
      <c r="I6067" s="561" t="s">
        <v>23868</v>
      </c>
      <c r="J6067" s="561" t="s">
        <v>7063</v>
      </c>
      <c r="K6067" s="562" t="s">
        <v>7754</v>
      </c>
      <c r="L6067" s="561" t="s">
        <v>25</v>
      </c>
    </row>
    <row r="6068" spans="1:12" x14ac:dyDescent="0.25">
      <c r="A6068" s="561" t="s">
        <v>5738</v>
      </c>
      <c r="B6068" s="561" t="s">
        <v>5739</v>
      </c>
      <c r="C6068" s="561" t="s">
        <v>5784</v>
      </c>
      <c r="D6068" s="561" t="s">
        <v>5785</v>
      </c>
      <c r="E6068" s="562" t="s">
        <v>22</v>
      </c>
      <c r="F6068" s="561" t="s">
        <v>22</v>
      </c>
      <c r="G6068" s="561" t="s">
        <v>34316</v>
      </c>
      <c r="H6068" s="561" t="s">
        <v>5818</v>
      </c>
      <c r="I6068" s="561" t="s">
        <v>23868</v>
      </c>
      <c r="J6068" s="561" t="s">
        <v>7063</v>
      </c>
      <c r="K6068" s="562" t="s">
        <v>34317</v>
      </c>
      <c r="L6068" s="561" t="s">
        <v>25</v>
      </c>
    </row>
    <row r="6069" spans="1:12" x14ac:dyDescent="0.25">
      <c r="A6069" s="561" t="s">
        <v>5738</v>
      </c>
      <c r="B6069" s="561" t="s">
        <v>5739</v>
      </c>
      <c r="C6069" s="561" t="s">
        <v>5784</v>
      </c>
      <c r="D6069" s="561" t="s">
        <v>5785</v>
      </c>
      <c r="E6069" s="562" t="s">
        <v>22</v>
      </c>
      <c r="F6069" s="561" t="s">
        <v>22</v>
      </c>
      <c r="G6069" s="561" t="s">
        <v>34318</v>
      </c>
      <c r="H6069" s="561" t="s">
        <v>5819</v>
      </c>
      <c r="I6069" s="561" t="s">
        <v>23868</v>
      </c>
      <c r="J6069" s="561" t="s">
        <v>7063</v>
      </c>
      <c r="K6069" s="562" t="s">
        <v>34319</v>
      </c>
      <c r="L6069" s="561" t="s">
        <v>25</v>
      </c>
    </row>
    <row r="6070" spans="1:12" x14ac:dyDescent="0.25">
      <c r="A6070" s="561" t="s">
        <v>5738</v>
      </c>
      <c r="B6070" s="561" t="s">
        <v>5739</v>
      </c>
      <c r="C6070" s="561" t="s">
        <v>5784</v>
      </c>
      <c r="D6070" s="561" t="s">
        <v>5785</v>
      </c>
      <c r="E6070" s="562" t="s">
        <v>22</v>
      </c>
      <c r="F6070" s="561" t="s">
        <v>22</v>
      </c>
      <c r="G6070" s="561" t="s">
        <v>34320</v>
      </c>
      <c r="H6070" s="561" t="s">
        <v>5820</v>
      </c>
      <c r="I6070" s="561" t="s">
        <v>23868</v>
      </c>
      <c r="J6070" s="561" t="s">
        <v>24</v>
      </c>
      <c r="K6070" s="562" t="s">
        <v>32125</v>
      </c>
      <c r="L6070" s="561" t="s">
        <v>25</v>
      </c>
    </row>
    <row r="6071" spans="1:12" x14ac:dyDescent="0.25">
      <c r="A6071" s="561" t="s">
        <v>5738</v>
      </c>
      <c r="B6071" s="561" t="s">
        <v>5739</v>
      </c>
      <c r="C6071" s="561" t="s">
        <v>5784</v>
      </c>
      <c r="D6071" s="561" t="s">
        <v>5785</v>
      </c>
      <c r="E6071" s="562" t="s">
        <v>22</v>
      </c>
      <c r="F6071" s="561" t="s">
        <v>22</v>
      </c>
      <c r="G6071" s="561" t="s">
        <v>34321</v>
      </c>
      <c r="H6071" s="561" t="s">
        <v>5821</v>
      </c>
      <c r="I6071" s="561" t="s">
        <v>23868</v>
      </c>
      <c r="J6071" s="561" t="s">
        <v>7063</v>
      </c>
      <c r="K6071" s="562" t="s">
        <v>34322</v>
      </c>
      <c r="L6071" s="561" t="s">
        <v>25</v>
      </c>
    </row>
    <row r="6072" spans="1:12" x14ac:dyDescent="0.25">
      <c r="A6072" s="561" t="s">
        <v>5738</v>
      </c>
      <c r="B6072" s="561" t="s">
        <v>5739</v>
      </c>
      <c r="C6072" s="561" t="s">
        <v>5784</v>
      </c>
      <c r="D6072" s="561" t="s">
        <v>5785</v>
      </c>
      <c r="E6072" s="562" t="s">
        <v>22</v>
      </c>
      <c r="F6072" s="561" t="s">
        <v>22</v>
      </c>
      <c r="G6072" s="561" t="s">
        <v>34323</v>
      </c>
      <c r="H6072" s="561" t="s">
        <v>5823</v>
      </c>
      <c r="I6072" s="561" t="s">
        <v>23868</v>
      </c>
      <c r="J6072" s="561" t="s">
        <v>24</v>
      </c>
      <c r="K6072" s="562" t="s">
        <v>28131</v>
      </c>
      <c r="L6072" s="561" t="s">
        <v>25</v>
      </c>
    </row>
    <row r="6073" spans="1:12" x14ac:dyDescent="0.25">
      <c r="A6073" s="561" t="s">
        <v>5738</v>
      </c>
      <c r="B6073" s="561" t="s">
        <v>5739</v>
      </c>
      <c r="C6073" s="561" t="s">
        <v>5784</v>
      </c>
      <c r="D6073" s="561" t="s">
        <v>5785</v>
      </c>
      <c r="E6073" s="562" t="s">
        <v>22</v>
      </c>
      <c r="F6073" s="561" t="s">
        <v>22</v>
      </c>
      <c r="G6073" s="561" t="s">
        <v>34324</v>
      </c>
      <c r="H6073" s="561" t="s">
        <v>5825</v>
      </c>
      <c r="I6073" s="561" t="s">
        <v>23868</v>
      </c>
      <c r="J6073" s="561" t="s">
        <v>7063</v>
      </c>
      <c r="K6073" s="562" t="s">
        <v>34325</v>
      </c>
      <c r="L6073" s="561" t="s">
        <v>25</v>
      </c>
    </row>
    <row r="6074" spans="1:12" x14ac:dyDescent="0.25">
      <c r="A6074" s="561" t="s">
        <v>5738</v>
      </c>
      <c r="B6074" s="561" t="s">
        <v>5739</v>
      </c>
      <c r="C6074" s="561" t="s">
        <v>5784</v>
      </c>
      <c r="D6074" s="561" t="s">
        <v>5785</v>
      </c>
      <c r="E6074" s="562" t="s">
        <v>22</v>
      </c>
      <c r="F6074" s="561" t="s">
        <v>22</v>
      </c>
      <c r="G6074" s="561" t="s">
        <v>34326</v>
      </c>
      <c r="H6074" s="561" t="s">
        <v>5826</v>
      </c>
      <c r="I6074" s="561" t="s">
        <v>23868</v>
      </c>
      <c r="J6074" s="561" t="s">
        <v>24</v>
      </c>
      <c r="K6074" s="562" t="s">
        <v>7084</v>
      </c>
      <c r="L6074" s="561" t="s">
        <v>25</v>
      </c>
    </row>
    <row r="6075" spans="1:12" x14ac:dyDescent="0.25">
      <c r="A6075" s="561" t="s">
        <v>5738</v>
      </c>
      <c r="B6075" s="561" t="s">
        <v>5739</v>
      </c>
      <c r="C6075" s="561" t="s">
        <v>5784</v>
      </c>
      <c r="D6075" s="561" t="s">
        <v>5785</v>
      </c>
      <c r="E6075" s="562" t="s">
        <v>22</v>
      </c>
      <c r="F6075" s="561" t="s">
        <v>22</v>
      </c>
      <c r="G6075" s="561" t="s">
        <v>34327</v>
      </c>
      <c r="H6075" s="561" t="s">
        <v>5828</v>
      </c>
      <c r="I6075" s="561" t="s">
        <v>23868</v>
      </c>
      <c r="J6075" s="561" t="s">
        <v>7063</v>
      </c>
      <c r="K6075" s="562" t="s">
        <v>34328</v>
      </c>
      <c r="L6075" s="561" t="s">
        <v>25</v>
      </c>
    </row>
    <row r="6076" spans="1:12" x14ac:dyDescent="0.25">
      <c r="A6076" s="561" t="s">
        <v>5738</v>
      </c>
      <c r="B6076" s="561" t="s">
        <v>5739</v>
      </c>
      <c r="C6076" s="561" t="s">
        <v>5784</v>
      </c>
      <c r="D6076" s="561" t="s">
        <v>5785</v>
      </c>
      <c r="E6076" s="562" t="s">
        <v>22</v>
      </c>
      <c r="F6076" s="561" t="s">
        <v>22</v>
      </c>
      <c r="G6076" s="561" t="s">
        <v>34329</v>
      </c>
      <c r="H6076" s="561" t="s">
        <v>5829</v>
      </c>
      <c r="I6076" s="561" t="s">
        <v>23868</v>
      </c>
      <c r="J6076" s="561" t="s">
        <v>24</v>
      </c>
      <c r="K6076" s="562" t="s">
        <v>7287</v>
      </c>
      <c r="L6076" s="561" t="s">
        <v>25</v>
      </c>
    </row>
    <row r="6077" spans="1:12" x14ac:dyDescent="0.25">
      <c r="A6077" s="561" t="s">
        <v>5738</v>
      </c>
      <c r="B6077" s="561" t="s">
        <v>5739</v>
      </c>
      <c r="C6077" s="561" t="s">
        <v>5784</v>
      </c>
      <c r="D6077" s="561" t="s">
        <v>5785</v>
      </c>
      <c r="E6077" s="562" t="s">
        <v>22</v>
      </c>
      <c r="F6077" s="561" t="s">
        <v>22</v>
      </c>
      <c r="G6077" s="561" t="s">
        <v>34330</v>
      </c>
      <c r="H6077" s="561" t="s">
        <v>5830</v>
      </c>
      <c r="I6077" s="561" t="s">
        <v>23868</v>
      </c>
      <c r="J6077" s="561" t="s">
        <v>7063</v>
      </c>
      <c r="K6077" s="562" t="s">
        <v>34331</v>
      </c>
      <c r="L6077" s="561" t="s">
        <v>25</v>
      </c>
    </row>
    <row r="6078" spans="1:12" x14ac:dyDescent="0.25">
      <c r="A6078" s="561" t="s">
        <v>5738</v>
      </c>
      <c r="B6078" s="561" t="s">
        <v>5739</v>
      </c>
      <c r="C6078" s="561" t="s">
        <v>5784</v>
      </c>
      <c r="D6078" s="561" t="s">
        <v>5785</v>
      </c>
      <c r="E6078" s="562" t="s">
        <v>22</v>
      </c>
      <c r="F6078" s="561" t="s">
        <v>22</v>
      </c>
      <c r="G6078" s="561" t="s">
        <v>34332</v>
      </c>
      <c r="H6078" s="561" t="s">
        <v>5831</v>
      </c>
      <c r="I6078" s="561" t="s">
        <v>23868</v>
      </c>
      <c r="J6078" s="561" t="s">
        <v>7063</v>
      </c>
      <c r="K6078" s="562" t="s">
        <v>34333</v>
      </c>
      <c r="L6078" s="561" t="s">
        <v>25</v>
      </c>
    </row>
    <row r="6079" spans="1:12" x14ac:dyDescent="0.25">
      <c r="A6079" s="561" t="s">
        <v>5738</v>
      </c>
      <c r="B6079" s="561" t="s">
        <v>5739</v>
      </c>
      <c r="C6079" s="561" t="s">
        <v>5784</v>
      </c>
      <c r="D6079" s="561" t="s">
        <v>5785</v>
      </c>
      <c r="E6079" s="562" t="s">
        <v>22</v>
      </c>
      <c r="F6079" s="561" t="s">
        <v>22</v>
      </c>
      <c r="G6079" s="561" t="s">
        <v>34334</v>
      </c>
      <c r="H6079" s="561" t="s">
        <v>5832</v>
      </c>
      <c r="I6079" s="561" t="s">
        <v>23868</v>
      </c>
      <c r="J6079" s="561" t="s">
        <v>7063</v>
      </c>
      <c r="K6079" s="562" t="s">
        <v>27394</v>
      </c>
      <c r="L6079" s="561" t="s">
        <v>25</v>
      </c>
    </row>
    <row r="6080" spans="1:12" x14ac:dyDescent="0.25">
      <c r="A6080" s="561" t="s">
        <v>5738</v>
      </c>
      <c r="B6080" s="561" t="s">
        <v>5739</v>
      </c>
      <c r="C6080" s="561" t="s">
        <v>5784</v>
      </c>
      <c r="D6080" s="561" t="s">
        <v>5785</v>
      </c>
      <c r="E6080" s="562" t="s">
        <v>22</v>
      </c>
      <c r="F6080" s="561" t="s">
        <v>22</v>
      </c>
      <c r="G6080" s="561" t="s">
        <v>34335</v>
      </c>
      <c r="H6080" s="561" t="s">
        <v>5833</v>
      </c>
      <c r="I6080" s="561" t="s">
        <v>23868</v>
      </c>
      <c r="J6080" s="561" t="s">
        <v>7063</v>
      </c>
      <c r="K6080" s="562" t="s">
        <v>34336</v>
      </c>
      <c r="L6080" s="561" t="s">
        <v>25</v>
      </c>
    </row>
    <row r="6081" spans="1:12" x14ac:dyDescent="0.25">
      <c r="A6081" s="561" t="s">
        <v>5738</v>
      </c>
      <c r="B6081" s="561" t="s">
        <v>5739</v>
      </c>
      <c r="C6081" s="561" t="s">
        <v>5784</v>
      </c>
      <c r="D6081" s="561" t="s">
        <v>5785</v>
      </c>
      <c r="E6081" s="562" t="s">
        <v>22</v>
      </c>
      <c r="F6081" s="561" t="s">
        <v>22</v>
      </c>
      <c r="G6081" s="561" t="s">
        <v>34337</v>
      </c>
      <c r="H6081" s="561" t="s">
        <v>5834</v>
      </c>
      <c r="I6081" s="561" t="s">
        <v>23868</v>
      </c>
      <c r="J6081" s="561" t="s">
        <v>7063</v>
      </c>
      <c r="K6081" s="562" t="s">
        <v>30252</v>
      </c>
      <c r="L6081" s="561" t="s">
        <v>25</v>
      </c>
    </row>
    <row r="6082" spans="1:12" x14ac:dyDescent="0.25">
      <c r="A6082" s="561" t="s">
        <v>5738</v>
      </c>
      <c r="B6082" s="561" t="s">
        <v>5739</v>
      </c>
      <c r="C6082" s="561" t="s">
        <v>5784</v>
      </c>
      <c r="D6082" s="561" t="s">
        <v>5785</v>
      </c>
      <c r="E6082" s="562" t="s">
        <v>22</v>
      </c>
      <c r="F6082" s="561" t="s">
        <v>22</v>
      </c>
      <c r="G6082" s="561" t="s">
        <v>34338</v>
      </c>
      <c r="H6082" s="561" t="s">
        <v>5835</v>
      </c>
      <c r="I6082" s="561" t="s">
        <v>23868</v>
      </c>
      <c r="J6082" s="561" t="s">
        <v>7063</v>
      </c>
      <c r="K6082" s="562" t="s">
        <v>4253</v>
      </c>
      <c r="L6082" s="561" t="s">
        <v>25</v>
      </c>
    </row>
    <row r="6083" spans="1:12" x14ac:dyDescent="0.25">
      <c r="A6083" s="561" t="s">
        <v>5738</v>
      </c>
      <c r="B6083" s="561" t="s">
        <v>5739</v>
      </c>
      <c r="C6083" s="561" t="s">
        <v>5784</v>
      </c>
      <c r="D6083" s="561" t="s">
        <v>5785</v>
      </c>
      <c r="E6083" s="562" t="s">
        <v>22</v>
      </c>
      <c r="F6083" s="561" t="s">
        <v>22</v>
      </c>
      <c r="G6083" s="561" t="s">
        <v>34339</v>
      </c>
      <c r="H6083" s="561" t="s">
        <v>5836</v>
      </c>
      <c r="I6083" s="561" t="s">
        <v>23868</v>
      </c>
      <c r="J6083" s="561" t="s">
        <v>24</v>
      </c>
      <c r="K6083" s="562" t="s">
        <v>4689</v>
      </c>
      <c r="L6083" s="561" t="s">
        <v>25</v>
      </c>
    </row>
    <row r="6084" spans="1:12" x14ac:dyDescent="0.25">
      <c r="A6084" s="561" t="s">
        <v>5738</v>
      </c>
      <c r="B6084" s="561" t="s">
        <v>5739</v>
      </c>
      <c r="C6084" s="561" t="s">
        <v>5784</v>
      </c>
      <c r="D6084" s="561" t="s">
        <v>5785</v>
      </c>
      <c r="E6084" s="562" t="s">
        <v>22</v>
      </c>
      <c r="F6084" s="561" t="s">
        <v>22</v>
      </c>
      <c r="G6084" s="561" t="s">
        <v>34340</v>
      </c>
      <c r="H6084" s="561" t="s">
        <v>5837</v>
      </c>
      <c r="I6084" s="561" t="s">
        <v>23868</v>
      </c>
      <c r="J6084" s="561" t="s">
        <v>7063</v>
      </c>
      <c r="K6084" s="562" t="s">
        <v>4978</v>
      </c>
      <c r="L6084" s="561" t="s">
        <v>25</v>
      </c>
    </row>
    <row r="6085" spans="1:12" x14ac:dyDescent="0.25">
      <c r="A6085" s="561" t="s">
        <v>5738</v>
      </c>
      <c r="B6085" s="561" t="s">
        <v>5739</v>
      </c>
      <c r="C6085" s="561" t="s">
        <v>5784</v>
      </c>
      <c r="D6085" s="561" t="s">
        <v>5785</v>
      </c>
      <c r="E6085" s="562" t="s">
        <v>22</v>
      </c>
      <c r="F6085" s="561" t="s">
        <v>22</v>
      </c>
      <c r="G6085" s="561" t="s">
        <v>34341</v>
      </c>
      <c r="H6085" s="561" t="s">
        <v>5839</v>
      </c>
      <c r="I6085" s="561" t="s">
        <v>23868</v>
      </c>
      <c r="J6085" s="561" t="s">
        <v>24</v>
      </c>
      <c r="K6085" s="562" t="s">
        <v>5610</v>
      </c>
      <c r="L6085" s="561" t="s">
        <v>25</v>
      </c>
    </row>
    <row r="6086" spans="1:12" x14ac:dyDescent="0.25">
      <c r="A6086" s="561" t="s">
        <v>5738</v>
      </c>
      <c r="B6086" s="561" t="s">
        <v>5739</v>
      </c>
      <c r="C6086" s="561" t="s">
        <v>5784</v>
      </c>
      <c r="D6086" s="561" t="s">
        <v>5785</v>
      </c>
      <c r="E6086" s="562" t="s">
        <v>22</v>
      </c>
      <c r="F6086" s="561" t="s">
        <v>22</v>
      </c>
      <c r="G6086" s="561" t="s">
        <v>34342</v>
      </c>
      <c r="H6086" s="561" t="s">
        <v>5841</v>
      </c>
      <c r="I6086" s="561" t="s">
        <v>23868</v>
      </c>
      <c r="J6086" s="561" t="s">
        <v>7063</v>
      </c>
      <c r="K6086" s="562" t="s">
        <v>2162</v>
      </c>
      <c r="L6086" s="561" t="s">
        <v>25</v>
      </c>
    </row>
    <row r="6087" spans="1:12" x14ac:dyDescent="0.25">
      <c r="A6087" s="561" t="s">
        <v>5738</v>
      </c>
      <c r="B6087" s="561" t="s">
        <v>5739</v>
      </c>
      <c r="C6087" s="561" t="s">
        <v>5784</v>
      </c>
      <c r="D6087" s="561" t="s">
        <v>5785</v>
      </c>
      <c r="E6087" s="562" t="s">
        <v>22</v>
      </c>
      <c r="F6087" s="561" t="s">
        <v>22</v>
      </c>
      <c r="G6087" s="561" t="s">
        <v>34343</v>
      </c>
      <c r="H6087" s="561" t="s">
        <v>5842</v>
      </c>
      <c r="I6087" s="561" t="s">
        <v>23868</v>
      </c>
      <c r="J6087" s="561" t="s">
        <v>24</v>
      </c>
      <c r="K6087" s="562" t="s">
        <v>31047</v>
      </c>
      <c r="L6087" s="561" t="s">
        <v>25</v>
      </c>
    </row>
    <row r="6088" spans="1:12" x14ac:dyDescent="0.25">
      <c r="A6088" s="561" t="s">
        <v>5738</v>
      </c>
      <c r="B6088" s="561" t="s">
        <v>5739</v>
      </c>
      <c r="C6088" s="561" t="s">
        <v>5784</v>
      </c>
      <c r="D6088" s="561" t="s">
        <v>5785</v>
      </c>
      <c r="E6088" s="562" t="s">
        <v>22</v>
      </c>
      <c r="F6088" s="561" t="s">
        <v>22</v>
      </c>
      <c r="G6088" s="561" t="s">
        <v>34344</v>
      </c>
      <c r="H6088" s="561" t="s">
        <v>5843</v>
      </c>
      <c r="I6088" s="561" t="s">
        <v>23868</v>
      </c>
      <c r="J6088" s="561" t="s">
        <v>7063</v>
      </c>
      <c r="K6088" s="562" t="s">
        <v>173</v>
      </c>
      <c r="L6088" s="561" t="s">
        <v>25</v>
      </c>
    </row>
    <row r="6089" spans="1:12" x14ac:dyDescent="0.25">
      <c r="A6089" s="561" t="s">
        <v>5738</v>
      </c>
      <c r="B6089" s="561" t="s">
        <v>5739</v>
      </c>
      <c r="C6089" s="561" t="s">
        <v>5784</v>
      </c>
      <c r="D6089" s="561" t="s">
        <v>5785</v>
      </c>
      <c r="E6089" s="562" t="s">
        <v>22</v>
      </c>
      <c r="F6089" s="561" t="s">
        <v>22</v>
      </c>
      <c r="G6089" s="561" t="s">
        <v>34345</v>
      </c>
      <c r="H6089" s="561" t="s">
        <v>5844</v>
      </c>
      <c r="I6089" s="561" t="s">
        <v>23868</v>
      </c>
      <c r="J6089" s="561" t="s">
        <v>24</v>
      </c>
      <c r="K6089" s="562" t="s">
        <v>1307</v>
      </c>
      <c r="L6089" s="561" t="s">
        <v>25</v>
      </c>
    </row>
    <row r="6090" spans="1:12" x14ac:dyDescent="0.25">
      <c r="A6090" s="561" t="s">
        <v>5738</v>
      </c>
      <c r="B6090" s="561" t="s">
        <v>5739</v>
      </c>
      <c r="C6090" s="561" t="s">
        <v>5784</v>
      </c>
      <c r="D6090" s="561" t="s">
        <v>5785</v>
      </c>
      <c r="E6090" s="562" t="s">
        <v>22</v>
      </c>
      <c r="F6090" s="561" t="s">
        <v>22</v>
      </c>
      <c r="G6090" s="561" t="s">
        <v>34346</v>
      </c>
      <c r="H6090" s="561" t="s">
        <v>5846</v>
      </c>
      <c r="I6090" s="561" t="s">
        <v>23868</v>
      </c>
      <c r="J6090" s="561" t="s">
        <v>7063</v>
      </c>
      <c r="K6090" s="562" t="s">
        <v>34347</v>
      </c>
      <c r="L6090" s="561" t="s">
        <v>25</v>
      </c>
    </row>
    <row r="6091" spans="1:12" x14ac:dyDescent="0.25">
      <c r="A6091" s="561" t="s">
        <v>5738</v>
      </c>
      <c r="B6091" s="561" t="s">
        <v>5739</v>
      </c>
      <c r="C6091" s="561" t="s">
        <v>5784</v>
      </c>
      <c r="D6091" s="561" t="s">
        <v>5785</v>
      </c>
      <c r="E6091" s="562" t="s">
        <v>22</v>
      </c>
      <c r="F6091" s="561" t="s">
        <v>22</v>
      </c>
      <c r="G6091" s="561" t="s">
        <v>34348</v>
      </c>
      <c r="H6091" s="561" t="s">
        <v>5847</v>
      </c>
      <c r="I6091" s="561" t="s">
        <v>23868</v>
      </c>
      <c r="J6091" s="561" t="s">
        <v>7063</v>
      </c>
      <c r="K6091" s="562" t="s">
        <v>31305</v>
      </c>
      <c r="L6091" s="561" t="s">
        <v>25</v>
      </c>
    </row>
    <row r="6092" spans="1:12" x14ac:dyDescent="0.25">
      <c r="A6092" s="561" t="s">
        <v>5738</v>
      </c>
      <c r="B6092" s="561" t="s">
        <v>5739</v>
      </c>
      <c r="C6092" s="561" t="s">
        <v>5784</v>
      </c>
      <c r="D6092" s="561" t="s">
        <v>5785</v>
      </c>
      <c r="E6092" s="562" t="s">
        <v>22</v>
      </c>
      <c r="F6092" s="561" t="s">
        <v>22</v>
      </c>
      <c r="G6092" s="561" t="s">
        <v>34349</v>
      </c>
      <c r="H6092" s="561" t="s">
        <v>5848</v>
      </c>
      <c r="I6092" s="561" t="s">
        <v>23868</v>
      </c>
      <c r="J6092" s="561" t="s">
        <v>7063</v>
      </c>
      <c r="K6092" s="562" t="s">
        <v>34350</v>
      </c>
      <c r="L6092" s="561" t="s">
        <v>25</v>
      </c>
    </row>
    <row r="6093" spans="1:12" x14ac:dyDescent="0.25">
      <c r="A6093" s="561" t="s">
        <v>5738</v>
      </c>
      <c r="B6093" s="561" t="s">
        <v>5739</v>
      </c>
      <c r="C6093" s="561" t="s">
        <v>5784</v>
      </c>
      <c r="D6093" s="561" t="s">
        <v>5785</v>
      </c>
      <c r="E6093" s="562" t="s">
        <v>22</v>
      </c>
      <c r="F6093" s="561" t="s">
        <v>22</v>
      </c>
      <c r="G6093" s="561" t="s">
        <v>34351</v>
      </c>
      <c r="H6093" s="561" t="s">
        <v>5849</v>
      </c>
      <c r="I6093" s="561" t="s">
        <v>23868</v>
      </c>
      <c r="J6093" s="561" t="s">
        <v>7063</v>
      </c>
      <c r="K6093" s="562" t="s">
        <v>34352</v>
      </c>
      <c r="L6093" s="561" t="s">
        <v>25</v>
      </c>
    </row>
    <row r="6094" spans="1:12" x14ac:dyDescent="0.25">
      <c r="A6094" s="561" t="s">
        <v>5738</v>
      </c>
      <c r="B6094" s="561" t="s">
        <v>5739</v>
      </c>
      <c r="C6094" s="561" t="s">
        <v>5784</v>
      </c>
      <c r="D6094" s="561" t="s">
        <v>5785</v>
      </c>
      <c r="E6094" s="562" t="s">
        <v>22</v>
      </c>
      <c r="F6094" s="561" t="s">
        <v>22</v>
      </c>
      <c r="G6094" s="561" t="s">
        <v>34353</v>
      </c>
      <c r="H6094" s="561" t="s">
        <v>5850</v>
      </c>
      <c r="I6094" s="561" t="s">
        <v>23868</v>
      </c>
      <c r="J6094" s="561" t="s">
        <v>7063</v>
      </c>
      <c r="K6094" s="562" t="s">
        <v>7965</v>
      </c>
      <c r="L6094" s="561" t="s">
        <v>25</v>
      </c>
    </row>
    <row r="6095" spans="1:12" x14ac:dyDescent="0.25">
      <c r="A6095" s="561" t="s">
        <v>5738</v>
      </c>
      <c r="B6095" s="561" t="s">
        <v>5739</v>
      </c>
      <c r="C6095" s="561" t="s">
        <v>5784</v>
      </c>
      <c r="D6095" s="561" t="s">
        <v>5785</v>
      </c>
      <c r="E6095" s="562" t="s">
        <v>22</v>
      </c>
      <c r="F6095" s="561" t="s">
        <v>22</v>
      </c>
      <c r="G6095" s="561" t="s">
        <v>34354</v>
      </c>
      <c r="H6095" s="561" t="s">
        <v>5851</v>
      </c>
      <c r="I6095" s="561" t="s">
        <v>23868</v>
      </c>
      <c r="J6095" s="561" t="s">
        <v>7063</v>
      </c>
      <c r="K6095" s="562" t="s">
        <v>8232</v>
      </c>
      <c r="L6095" s="561" t="s">
        <v>25</v>
      </c>
    </row>
    <row r="6096" spans="1:12" x14ac:dyDescent="0.25">
      <c r="A6096" s="561" t="s">
        <v>5738</v>
      </c>
      <c r="B6096" s="561" t="s">
        <v>5739</v>
      </c>
      <c r="C6096" s="561" t="s">
        <v>5784</v>
      </c>
      <c r="D6096" s="561" t="s">
        <v>5785</v>
      </c>
      <c r="E6096" s="562" t="s">
        <v>22</v>
      </c>
      <c r="F6096" s="561" t="s">
        <v>22</v>
      </c>
      <c r="G6096" s="561" t="s">
        <v>34355</v>
      </c>
      <c r="H6096" s="561" t="s">
        <v>5852</v>
      </c>
      <c r="I6096" s="561" t="s">
        <v>23868</v>
      </c>
      <c r="J6096" s="561" t="s">
        <v>24</v>
      </c>
      <c r="K6096" s="562" t="s">
        <v>34356</v>
      </c>
      <c r="L6096" s="561" t="s">
        <v>25</v>
      </c>
    </row>
    <row r="6097" spans="1:12" x14ac:dyDescent="0.25">
      <c r="A6097" s="561" t="s">
        <v>5738</v>
      </c>
      <c r="B6097" s="561" t="s">
        <v>5739</v>
      </c>
      <c r="C6097" s="561" t="s">
        <v>5784</v>
      </c>
      <c r="D6097" s="561" t="s">
        <v>5785</v>
      </c>
      <c r="E6097" s="562" t="s">
        <v>22</v>
      </c>
      <c r="F6097" s="561" t="s">
        <v>22</v>
      </c>
      <c r="G6097" s="561" t="s">
        <v>34357</v>
      </c>
      <c r="H6097" s="561" t="s">
        <v>5853</v>
      </c>
      <c r="I6097" s="561" t="s">
        <v>23868</v>
      </c>
      <c r="J6097" s="561" t="s">
        <v>7063</v>
      </c>
      <c r="K6097" s="562" t="s">
        <v>7572</v>
      </c>
      <c r="L6097" s="561" t="s">
        <v>25</v>
      </c>
    </row>
    <row r="6098" spans="1:12" x14ac:dyDescent="0.25">
      <c r="A6098" s="561" t="s">
        <v>5738</v>
      </c>
      <c r="B6098" s="561" t="s">
        <v>5739</v>
      </c>
      <c r="C6098" s="561" t="s">
        <v>5784</v>
      </c>
      <c r="D6098" s="561" t="s">
        <v>5785</v>
      </c>
      <c r="E6098" s="562" t="s">
        <v>22</v>
      </c>
      <c r="F6098" s="561" t="s">
        <v>22</v>
      </c>
      <c r="G6098" s="561" t="s">
        <v>34358</v>
      </c>
      <c r="H6098" s="561" t="s">
        <v>5854</v>
      </c>
      <c r="I6098" s="561" t="s">
        <v>23868</v>
      </c>
      <c r="J6098" s="561" t="s">
        <v>7063</v>
      </c>
      <c r="K6098" s="562" t="s">
        <v>7709</v>
      </c>
      <c r="L6098" s="561" t="s">
        <v>25</v>
      </c>
    </row>
    <row r="6099" spans="1:12" x14ac:dyDescent="0.25">
      <c r="A6099" s="561" t="s">
        <v>5738</v>
      </c>
      <c r="B6099" s="561" t="s">
        <v>5739</v>
      </c>
      <c r="C6099" s="561" t="s">
        <v>5784</v>
      </c>
      <c r="D6099" s="561" t="s">
        <v>5785</v>
      </c>
      <c r="E6099" s="562" t="s">
        <v>22</v>
      </c>
      <c r="F6099" s="561" t="s">
        <v>22</v>
      </c>
      <c r="G6099" s="561" t="s">
        <v>34359</v>
      </c>
      <c r="H6099" s="561" t="s">
        <v>5855</v>
      </c>
      <c r="I6099" s="561" t="s">
        <v>23868</v>
      </c>
      <c r="J6099" s="561" t="s">
        <v>24</v>
      </c>
      <c r="K6099" s="562" t="s">
        <v>34360</v>
      </c>
      <c r="L6099" s="561" t="s">
        <v>25</v>
      </c>
    </row>
    <row r="6100" spans="1:12" x14ac:dyDescent="0.25">
      <c r="A6100" s="561" t="s">
        <v>5738</v>
      </c>
      <c r="B6100" s="561" t="s">
        <v>5739</v>
      </c>
      <c r="C6100" s="561" t="s">
        <v>5784</v>
      </c>
      <c r="D6100" s="561" t="s">
        <v>5785</v>
      </c>
      <c r="E6100" s="562" t="s">
        <v>22</v>
      </c>
      <c r="F6100" s="561" t="s">
        <v>22</v>
      </c>
      <c r="G6100" s="561" t="s">
        <v>34361</v>
      </c>
      <c r="H6100" s="561" t="s">
        <v>5856</v>
      </c>
      <c r="I6100" s="561" t="s">
        <v>23868</v>
      </c>
      <c r="J6100" s="561" t="s">
        <v>7063</v>
      </c>
      <c r="K6100" s="562" t="s">
        <v>34362</v>
      </c>
      <c r="L6100" s="561" t="s">
        <v>25</v>
      </c>
    </row>
    <row r="6101" spans="1:12" x14ac:dyDescent="0.25">
      <c r="A6101" s="561" t="s">
        <v>5738</v>
      </c>
      <c r="B6101" s="561" t="s">
        <v>5739</v>
      </c>
      <c r="C6101" s="561" t="s">
        <v>5784</v>
      </c>
      <c r="D6101" s="561" t="s">
        <v>5785</v>
      </c>
      <c r="E6101" s="562" t="s">
        <v>22</v>
      </c>
      <c r="F6101" s="561" t="s">
        <v>22</v>
      </c>
      <c r="G6101" s="561" t="s">
        <v>34363</v>
      </c>
      <c r="H6101" s="561" t="s">
        <v>5857</v>
      </c>
      <c r="I6101" s="561" t="s">
        <v>23868</v>
      </c>
      <c r="J6101" s="561" t="s">
        <v>7063</v>
      </c>
      <c r="K6101" s="562" t="s">
        <v>7818</v>
      </c>
      <c r="L6101" s="561" t="s">
        <v>25</v>
      </c>
    </row>
    <row r="6102" spans="1:12" x14ac:dyDescent="0.25">
      <c r="A6102" s="561" t="s">
        <v>5738</v>
      </c>
      <c r="B6102" s="561" t="s">
        <v>5739</v>
      </c>
      <c r="C6102" s="561" t="s">
        <v>5784</v>
      </c>
      <c r="D6102" s="561" t="s">
        <v>5785</v>
      </c>
      <c r="E6102" s="562" t="s">
        <v>22</v>
      </c>
      <c r="F6102" s="561" t="s">
        <v>22</v>
      </c>
      <c r="G6102" s="561" t="s">
        <v>34364</v>
      </c>
      <c r="H6102" s="561" t="s">
        <v>5859</v>
      </c>
      <c r="I6102" s="561" t="s">
        <v>23868</v>
      </c>
      <c r="J6102" s="561" t="s">
        <v>24</v>
      </c>
      <c r="K6102" s="562" t="s">
        <v>34365</v>
      </c>
      <c r="L6102" s="561" t="s">
        <v>25</v>
      </c>
    </row>
    <row r="6103" spans="1:12" x14ac:dyDescent="0.25">
      <c r="A6103" s="561" t="s">
        <v>5738</v>
      </c>
      <c r="B6103" s="561" t="s">
        <v>5739</v>
      </c>
      <c r="C6103" s="561" t="s">
        <v>5784</v>
      </c>
      <c r="D6103" s="561" t="s">
        <v>5785</v>
      </c>
      <c r="E6103" s="562" t="s">
        <v>22</v>
      </c>
      <c r="F6103" s="561" t="s">
        <v>22</v>
      </c>
      <c r="G6103" s="561" t="s">
        <v>34366</v>
      </c>
      <c r="H6103" s="561" t="s">
        <v>5860</v>
      </c>
      <c r="I6103" s="561" t="s">
        <v>23868</v>
      </c>
      <c r="J6103" s="561" t="s">
        <v>7063</v>
      </c>
      <c r="K6103" s="562" t="s">
        <v>34367</v>
      </c>
      <c r="L6103" s="561" t="s">
        <v>25</v>
      </c>
    </row>
    <row r="6104" spans="1:12" x14ac:dyDescent="0.25">
      <c r="A6104" s="561" t="s">
        <v>5738</v>
      </c>
      <c r="B6104" s="561" t="s">
        <v>5739</v>
      </c>
      <c r="C6104" s="561" t="s">
        <v>5784</v>
      </c>
      <c r="D6104" s="561" t="s">
        <v>5785</v>
      </c>
      <c r="E6104" s="562" t="s">
        <v>22</v>
      </c>
      <c r="F6104" s="561" t="s">
        <v>22</v>
      </c>
      <c r="G6104" s="561" t="s">
        <v>34368</v>
      </c>
      <c r="H6104" s="561" t="s">
        <v>5862</v>
      </c>
      <c r="I6104" s="561" t="s">
        <v>23868</v>
      </c>
      <c r="J6104" s="561" t="s">
        <v>7063</v>
      </c>
      <c r="K6104" s="562" t="s">
        <v>34369</v>
      </c>
      <c r="L6104" s="561" t="s">
        <v>25</v>
      </c>
    </row>
    <row r="6105" spans="1:12" x14ac:dyDescent="0.25">
      <c r="A6105" s="561" t="s">
        <v>5738</v>
      </c>
      <c r="B6105" s="561" t="s">
        <v>5739</v>
      </c>
      <c r="C6105" s="561" t="s">
        <v>5784</v>
      </c>
      <c r="D6105" s="561" t="s">
        <v>5785</v>
      </c>
      <c r="E6105" s="562" t="s">
        <v>22</v>
      </c>
      <c r="F6105" s="561" t="s">
        <v>22</v>
      </c>
      <c r="G6105" s="561" t="s">
        <v>34370</v>
      </c>
      <c r="H6105" s="561" t="s">
        <v>5863</v>
      </c>
      <c r="I6105" s="561" t="s">
        <v>23868</v>
      </c>
      <c r="J6105" s="561" t="s">
        <v>24</v>
      </c>
      <c r="K6105" s="562" t="s">
        <v>34371</v>
      </c>
      <c r="L6105" s="561" t="s">
        <v>25</v>
      </c>
    </row>
    <row r="6106" spans="1:12" x14ac:dyDescent="0.25">
      <c r="A6106" s="561" t="s">
        <v>5738</v>
      </c>
      <c r="B6106" s="561" t="s">
        <v>5739</v>
      </c>
      <c r="C6106" s="561" t="s">
        <v>5784</v>
      </c>
      <c r="D6106" s="561" t="s">
        <v>5785</v>
      </c>
      <c r="E6106" s="562" t="s">
        <v>22</v>
      </c>
      <c r="F6106" s="561" t="s">
        <v>22</v>
      </c>
      <c r="G6106" s="561" t="s">
        <v>34372</v>
      </c>
      <c r="H6106" s="561" t="s">
        <v>5864</v>
      </c>
      <c r="I6106" s="561" t="s">
        <v>23868</v>
      </c>
      <c r="J6106" s="561" t="s">
        <v>7063</v>
      </c>
      <c r="K6106" s="562" t="s">
        <v>34373</v>
      </c>
      <c r="L6106" s="561" t="s">
        <v>25</v>
      </c>
    </row>
    <row r="6107" spans="1:12" x14ac:dyDescent="0.25">
      <c r="A6107" s="561" t="s">
        <v>5738</v>
      </c>
      <c r="B6107" s="561" t="s">
        <v>5739</v>
      </c>
      <c r="C6107" s="561" t="s">
        <v>5784</v>
      </c>
      <c r="D6107" s="561" t="s">
        <v>5785</v>
      </c>
      <c r="E6107" s="562" t="s">
        <v>22</v>
      </c>
      <c r="F6107" s="561" t="s">
        <v>22</v>
      </c>
      <c r="G6107" s="561" t="s">
        <v>34374</v>
      </c>
      <c r="H6107" s="561" t="s">
        <v>5865</v>
      </c>
      <c r="I6107" s="561" t="s">
        <v>23868</v>
      </c>
      <c r="J6107" s="561" t="s">
        <v>7063</v>
      </c>
      <c r="K6107" s="562" t="s">
        <v>8194</v>
      </c>
      <c r="L6107" s="561" t="s">
        <v>25</v>
      </c>
    </row>
    <row r="6108" spans="1:12" x14ac:dyDescent="0.25">
      <c r="A6108" s="561" t="s">
        <v>5738</v>
      </c>
      <c r="B6108" s="561" t="s">
        <v>5739</v>
      </c>
      <c r="C6108" s="561" t="s">
        <v>5784</v>
      </c>
      <c r="D6108" s="561" t="s">
        <v>5785</v>
      </c>
      <c r="E6108" s="562" t="s">
        <v>22</v>
      </c>
      <c r="F6108" s="561" t="s">
        <v>22</v>
      </c>
      <c r="G6108" s="561" t="s">
        <v>34375</v>
      </c>
      <c r="H6108" s="561" t="s">
        <v>5866</v>
      </c>
      <c r="I6108" s="561" t="s">
        <v>23868</v>
      </c>
      <c r="J6108" s="561" t="s">
        <v>24</v>
      </c>
      <c r="K6108" s="562" t="s">
        <v>8149</v>
      </c>
      <c r="L6108" s="561" t="s">
        <v>25</v>
      </c>
    </row>
    <row r="6109" spans="1:12" x14ac:dyDescent="0.25">
      <c r="A6109" s="561" t="s">
        <v>5738</v>
      </c>
      <c r="B6109" s="561" t="s">
        <v>5739</v>
      </c>
      <c r="C6109" s="561" t="s">
        <v>5784</v>
      </c>
      <c r="D6109" s="561" t="s">
        <v>5785</v>
      </c>
      <c r="E6109" s="562" t="s">
        <v>22</v>
      </c>
      <c r="F6109" s="561" t="s">
        <v>22</v>
      </c>
      <c r="G6109" s="561" t="s">
        <v>34376</v>
      </c>
      <c r="H6109" s="561" t="s">
        <v>5867</v>
      </c>
      <c r="I6109" s="561" t="s">
        <v>23868</v>
      </c>
      <c r="J6109" s="561" t="s">
        <v>7063</v>
      </c>
      <c r="K6109" s="562" t="s">
        <v>34377</v>
      </c>
      <c r="L6109" s="561" t="s">
        <v>25</v>
      </c>
    </row>
    <row r="6110" spans="1:12" x14ac:dyDescent="0.25">
      <c r="A6110" s="561" t="s">
        <v>5738</v>
      </c>
      <c r="B6110" s="561" t="s">
        <v>5739</v>
      </c>
      <c r="C6110" s="561" t="s">
        <v>5784</v>
      </c>
      <c r="D6110" s="561" t="s">
        <v>5785</v>
      </c>
      <c r="E6110" s="562" t="s">
        <v>22</v>
      </c>
      <c r="F6110" s="561" t="s">
        <v>22</v>
      </c>
      <c r="G6110" s="561" t="s">
        <v>34378</v>
      </c>
      <c r="H6110" s="561" t="s">
        <v>5869</v>
      </c>
      <c r="I6110" s="561" t="s">
        <v>23868</v>
      </c>
      <c r="J6110" s="561" t="s">
        <v>7063</v>
      </c>
      <c r="K6110" s="562" t="s">
        <v>34379</v>
      </c>
      <c r="L6110" s="561" t="s">
        <v>25</v>
      </c>
    </row>
    <row r="6111" spans="1:12" x14ac:dyDescent="0.25">
      <c r="A6111" s="561" t="s">
        <v>5738</v>
      </c>
      <c r="B6111" s="561" t="s">
        <v>5739</v>
      </c>
      <c r="C6111" s="561" t="s">
        <v>5784</v>
      </c>
      <c r="D6111" s="561" t="s">
        <v>5785</v>
      </c>
      <c r="E6111" s="562" t="s">
        <v>22</v>
      </c>
      <c r="F6111" s="561" t="s">
        <v>22</v>
      </c>
      <c r="G6111" s="561" t="s">
        <v>34380</v>
      </c>
      <c r="H6111" s="561" t="s">
        <v>5870</v>
      </c>
      <c r="I6111" s="561" t="s">
        <v>23868</v>
      </c>
      <c r="J6111" s="561" t="s">
        <v>24</v>
      </c>
      <c r="K6111" s="562" t="s">
        <v>8002</v>
      </c>
      <c r="L6111" s="561" t="s">
        <v>25</v>
      </c>
    </row>
    <row r="6112" spans="1:12" x14ac:dyDescent="0.25">
      <c r="A6112" s="561" t="s">
        <v>5738</v>
      </c>
      <c r="B6112" s="561" t="s">
        <v>5739</v>
      </c>
      <c r="C6112" s="561" t="s">
        <v>5784</v>
      </c>
      <c r="D6112" s="561" t="s">
        <v>5785</v>
      </c>
      <c r="E6112" s="562" t="s">
        <v>22</v>
      </c>
      <c r="F6112" s="561" t="s">
        <v>22</v>
      </c>
      <c r="G6112" s="561" t="s">
        <v>34381</v>
      </c>
      <c r="H6112" s="561" t="s">
        <v>5872</v>
      </c>
      <c r="I6112" s="561" t="s">
        <v>23868</v>
      </c>
      <c r="J6112" s="561" t="s">
        <v>7063</v>
      </c>
      <c r="K6112" s="562" t="s">
        <v>7884</v>
      </c>
      <c r="L6112" s="561" t="s">
        <v>25</v>
      </c>
    </row>
    <row r="6113" spans="1:12" x14ac:dyDescent="0.25">
      <c r="A6113" s="561" t="s">
        <v>5738</v>
      </c>
      <c r="B6113" s="561" t="s">
        <v>5739</v>
      </c>
      <c r="C6113" s="561" t="s">
        <v>5784</v>
      </c>
      <c r="D6113" s="561" t="s">
        <v>5785</v>
      </c>
      <c r="E6113" s="562" t="s">
        <v>22</v>
      </c>
      <c r="F6113" s="561" t="s">
        <v>22</v>
      </c>
      <c r="G6113" s="561" t="s">
        <v>34382</v>
      </c>
      <c r="H6113" s="561" t="s">
        <v>5873</v>
      </c>
      <c r="I6113" s="561" t="s">
        <v>23868</v>
      </c>
      <c r="J6113" s="561" t="s">
        <v>7063</v>
      </c>
      <c r="K6113" s="562" t="s">
        <v>34383</v>
      </c>
      <c r="L6113" s="561" t="s">
        <v>25</v>
      </c>
    </row>
    <row r="6114" spans="1:12" x14ac:dyDescent="0.25">
      <c r="A6114" s="561" t="s">
        <v>5738</v>
      </c>
      <c r="B6114" s="561" t="s">
        <v>5739</v>
      </c>
      <c r="C6114" s="561" t="s">
        <v>5784</v>
      </c>
      <c r="D6114" s="561" t="s">
        <v>5785</v>
      </c>
      <c r="E6114" s="562" t="s">
        <v>22</v>
      </c>
      <c r="F6114" s="561" t="s">
        <v>22</v>
      </c>
      <c r="G6114" s="561" t="s">
        <v>34384</v>
      </c>
      <c r="H6114" s="561" t="s">
        <v>5874</v>
      </c>
      <c r="I6114" s="561" t="s">
        <v>23868</v>
      </c>
      <c r="J6114" s="561" t="s">
        <v>24</v>
      </c>
      <c r="K6114" s="562" t="s">
        <v>34385</v>
      </c>
      <c r="L6114" s="561" t="s">
        <v>25</v>
      </c>
    </row>
    <row r="6115" spans="1:12" x14ac:dyDescent="0.25">
      <c r="A6115" s="561" t="s">
        <v>5738</v>
      </c>
      <c r="B6115" s="561" t="s">
        <v>5739</v>
      </c>
      <c r="C6115" s="561" t="s">
        <v>5784</v>
      </c>
      <c r="D6115" s="561" t="s">
        <v>5785</v>
      </c>
      <c r="E6115" s="562" t="s">
        <v>22</v>
      </c>
      <c r="F6115" s="561" t="s">
        <v>22</v>
      </c>
      <c r="G6115" s="561" t="s">
        <v>34386</v>
      </c>
      <c r="H6115" s="561" t="s">
        <v>5876</v>
      </c>
      <c r="I6115" s="561" t="s">
        <v>23868</v>
      </c>
      <c r="J6115" s="561" t="s">
        <v>7063</v>
      </c>
      <c r="K6115" s="562" t="s">
        <v>34387</v>
      </c>
      <c r="L6115" s="561" t="s">
        <v>25</v>
      </c>
    </row>
    <row r="6116" spans="1:12" x14ac:dyDescent="0.25">
      <c r="A6116" s="561" t="s">
        <v>5738</v>
      </c>
      <c r="B6116" s="561" t="s">
        <v>5739</v>
      </c>
      <c r="C6116" s="561" t="s">
        <v>5784</v>
      </c>
      <c r="D6116" s="561" t="s">
        <v>5785</v>
      </c>
      <c r="E6116" s="562" t="s">
        <v>22</v>
      </c>
      <c r="F6116" s="561" t="s">
        <v>22</v>
      </c>
      <c r="G6116" s="561" t="s">
        <v>34388</v>
      </c>
      <c r="H6116" s="561" t="s">
        <v>5877</v>
      </c>
      <c r="I6116" s="561" t="s">
        <v>23868</v>
      </c>
      <c r="J6116" s="561" t="s">
        <v>7063</v>
      </c>
      <c r="K6116" s="562" t="s">
        <v>34389</v>
      </c>
      <c r="L6116" s="561" t="s">
        <v>25</v>
      </c>
    </row>
    <row r="6117" spans="1:12" x14ac:dyDescent="0.25">
      <c r="A6117" s="561" t="s">
        <v>5738</v>
      </c>
      <c r="B6117" s="561" t="s">
        <v>5739</v>
      </c>
      <c r="C6117" s="561" t="s">
        <v>5784</v>
      </c>
      <c r="D6117" s="561" t="s">
        <v>5785</v>
      </c>
      <c r="E6117" s="562" t="s">
        <v>22</v>
      </c>
      <c r="F6117" s="561" t="s">
        <v>22</v>
      </c>
      <c r="G6117" s="561" t="s">
        <v>34390</v>
      </c>
      <c r="H6117" s="561" t="s">
        <v>5878</v>
      </c>
      <c r="I6117" s="561" t="s">
        <v>23868</v>
      </c>
      <c r="J6117" s="561" t="s">
        <v>24</v>
      </c>
      <c r="K6117" s="562" t="s">
        <v>8456</v>
      </c>
      <c r="L6117" s="561" t="s">
        <v>25</v>
      </c>
    </row>
    <row r="6118" spans="1:12" x14ac:dyDescent="0.25">
      <c r="A6118" s="561" t="s">
        <v>5738</v>
      </c>
      <c r="B6118" s="561" t="s">
        <v>5739</v>
      </c>
      <c r="C6118" s="561" t="s">
        <v>5784</v>
      </c>
      <c r="D6118" s="561" t="s">
        <v>5785</v>
      </c>
      <c r="E6118" s="562" t="s">
        <v>22</v>
      </c>
      <c r="F6118" s="561" t="s">
        <v>22</v>
      </c>
      <c r="G6118" s="561" t="s">
        <v>34391</v>
      </c>
      <c r="H6118" s="561" t="s">
        <v>5879</v>
      </c>
      <c r="I6118" s="561" t="s">
        <v>23868</v>
      </c>
      <c r="J6118" s="561" t="s">
        <v>7063</v>
      </c>
      <c r="K6118" s="562" t="s">
        <v>34392</v>
      </c>
      <c r="L6118" s="561" t="s">
        <v>25</v>
      </c>
    </row>
    <row r="6119" spans="1:12" x14ac:dyDescent="0.25">
      <c r="A6119" s="561" t="s">
        <v>5738</v>
      </c>
      <c r="B6119" s="561" t="s">
        <v>5739</v>
      </c>
      <c r="C6119" s="561" t="s">
        <v>5784</v>
      </c>
      <c r="D6119" s="561" t="s">
        <v>5785</v>
      </c>
      <c r="E6119" s="562" t="s">
        <v>22</v>
      </c>
      <c r="F6119" s="561" t="s">
        <v>22</v>
      </c>
      <c r="G6119" s="561" t="s">
        <v>34393</v>
      </c>
      <c r="H6119" s="561" t="s">
        <v>5880</v>
      </c>
      <c r="I6119" s="561" t="s">
        <v>23868</v>
      </c>
      <c r="J6119" s="561" t="s">
        <v>7063</v>
      </c>
      <c r="K6119" s="562" t="s">
        <v>34394</v>
      </c>
      <c r="L6119" s="561" t="s">
        <v>25</v>
      </c>
    </row>
    <row r="6120" spans="1:12" x14ac:dyDescent="0.25">
      <c r="A6120" s="561" t="s">
        <v>5738</v>
      </c>
      <c r="B6120" s="561" t="s">
        <v>5739</v>
      </c>
      <c r="C6120" s="561" t="s">
        <v>5784</v>
      </c>
      <c r="D6120" s="561" t="s">
        <v>5785</v>
      </c>
      <c r="E6120" s="562" t="s">
        <v>22</v>
      </c>
      <c r="F6120" s="561" t="s">
        <v>22</v>
      </c>
      <c r="G6120" s="561" t="s">
        <v>34395</v>
      </c>
      <c r="H6120" s="561" t="s">
        <v>5881</v>
      </c>
      <c r="I6120" s="561" t="s">
        <v>23868</v>
      </c>
      <c r="J6120" s="561" t="s">
        <v>24</v>
      </c>
      <c r="K6120" s="562" t="s">
        <v>7541</v>
      </c>
      <c r="L6120" s="561" t="s">
        <v>25</v>
      </c>
    </row>
    <row r="6121" spans="1:12" x14ac:dyDescent="0.25">
      <c r="A6121" s="561" t="s">
        <v>5738</v>
      </c>
      <c r="B6121" s="561" t="s">
        <v>5739</v>
      </c>
      <c r="C6121" s="561" t="s">
        <v>5784</v>
      </c>
      <c r="D6121" s="561" t="s">
        <v>5785</v>
      </c>
      <c r="E6121" s="562" t="s">
        <v>22</v>
      </c>
      <c r="F6121" s="561" t="s">
        <v>22</v>
      </c>
      <c r="G6121" s="561" t="s">
        <v>34396</v>
      </c>
      <c r="H6121" s="561" t="s">
        <v>5882</v>
      </c>
      <c r="I6121" s="561" t="s">
        <v>23868</v>
      </c>
      <c r="J6121" s="561" t="s">
        <v>7063</v>
      </c>
      <c r="K6121" s="562" t="s">
        <v>8526</v>
      </c>
      <c r="L6121" s="561" t="s">
        <v>25</v>
      </c>
    </row>
    <row r="6122" spans="1:12" x14ac:dyDescent="0.25">
      <c r="A6122" s="561" t="s">
        <v>5738</v>
      </c>
      <c r="B6122" s="561" t="s">
        <v>5739</v>
      </c>
      <c r="C6122" s="561" t="s">
        <v>5784</v>
      </c>
      <c r="D6122" s="561" t="s">
        <v>5785</v>
      </c>
      <c r="E6122" s="562" t="s">
        <v>22</v>
      </c>
      <c r="F6122" s="561" t="s">
        <v>22</v>
      </c>
      <c r="G6122" s="561" t="s">
        <v>34397</v>
      </c>
      <c r="H6122" s="561" t="s">
        <v>5884</v>
      </c>
      <c r="I6122" s="561" t="s">
        <v>23868</v>
      </c>
      <c r="J6122" s="561" t="s">
        <v>7063</v>
      </c>
      <c r="K6122" s="562" t="s">
        <v>34398</v>
      </c>
      <c r="L6122" s="561" t="s">
        <v>25</v>
      </c>
    </row>
    <row r="6123" spans="1:12" x14ac:dyDescent="0.25">
      <c r="A6123" s="561" t="s">
        <v>5738</v>
      </c>
      <c r="B6123" s="561" t="s">
        <v>5739</v>
      </c>
      <c r="C6123" s="561" t="s">
        <v>5784</v>
      </c>
      <c r="D6123" s="561" t="s">
        <v>5785</v>
      </c>
      <c r="E6123" s="562" t="s">
        <v>22</v>
      </c>
      <c r="F6123" s="561" t="s">
        <v>22</v>
      </c>
      <c r="G6123" s="561" t="s">
        <v>34399</v>
      </c>
      <c r="H6123" s="561" t="s">
        <v>5885</v>
      </c>
      <c r="I6123" s="561" t="s">
        <v>23868</v>
      </c>
      <c r="J6123" s="561" t="s">
        <v>24</v>
      </c>
      <c r="K6123" s="562" t="s">
        <v>34400</v>
      </c>
      <c r="L6123" s="561" t="s">
        <v>25</v>
      </c>
    </row>
    <row r="6124" spans="1:12" x14ac:dyDescent="0.25">
      <c r="A6124" s="561" t="s">
        <v>5738</v>
      </c>
      <c r="B6124" s="561" t="s">
        <v>5739</v>
      </c>
      <c r="C6124" s="561" t="s">
        <v>5784</v>
      </c>
      <c r="D6124" s="561" t="s">
        <v>5785</v>
      </c>
      <c r="E6124" s="562" t="s">
        <v>22</v>
      </c>
      <c r="F6124" s="561" t="s">
        <v>22</v>
      </c>
      <c r="G6124" s="561" t="s">
        <v>34401</v>
      </c>
      <c r="H6124" s="561" t="s">
        <v>5886</v>
      </c>
      <c r="I6124" s="561" t="s">
        <v>23868</v>
      </c>
      <c r="J6124" s="561" t="s">
        <v>7063</v>
      </c>
      <c r="K6124" s="562" t="s">
        <v>34402</v>
      </c>
      <c r="L6124" s="561" t="s">
        <v>25</v>
      </c>
    </row>
    <row r="6125" spans="1:12" x14ac:dyDescent="0.25">
      <c r="A6125" s="561" t="s">
        <v>5738</v>
      </c>
      <c r="B6125" s="561" t="s">
        <v>5739</v>
      </c>
      <c r="C6125" s="561" t="s">
        <v>5784</v>
      </c>
      <c r="D6125" s="561" t="s">
        <v>5785</v>
      </c>
      <c r="E6125" s="562" t="s">
        <v>22</v>
      </c>
      <c r="F6125" s="561" t="s">
        <v>22</v>
      </c>
      <c r="G6125" s="561" t="s">
        <v>34403</v>
      </c>
      <c r="H6125" s="561" t="s">
        <v>5887</v>
      </c>
      <c r="I6125" s="561" t="s">
        <v>23868</v>
      </c>
      <c r="J6125" s="561" t="s">
        <v>7063</v>
      </c>
      <c r="K6125" s="562" t="s">
        <v>7687</v>
      </c>
      <c r="L6125" s="561" t="s">
        <v>25</v>
      </c>
    </row>
    <row r="6126" spans="1:12" x14ac:dyDescent="0.25">
      <c r="A6126" s="561" t="s">
        <v>5738</v>
      </c>
      <c r="B6126" s="561" t="s">
        <v>5739</v>
      </c>
      <c r="C6126" s="561" t="s">
        <v>5784</v>
      </c>
      <c r="D6126" s="561" t="s">
        <v>5785</v>
      </c>
      <c r="E6126" s="562" t="s">
        <v>22</v>
      </c>
      <c r="F6126" s="561" t="s">
        <v>22</v>
      </c>
      <c r="G6126" s="561" t="s">
        <v>34404</v>
      </c>
      <c r="H6126" s="561" t="s">
        <v>5889</v>
      </c>
      <c r="I6126" s="561" t="s">
        <v>23868</v>
      </c>
      <c r="J6126" s="561" t="s">
        <v>24</v>
      </c>
      <c r="K6126" s="562" t="s">
        <v>8466</v>
      </c>
      <c r="L6126" s="561" t="s">
        <v>25</v>
      </c>
    </row>
    <row r="6127" spans="1:12" x14ac:dyDescent="0.25">
      <c r="A6127" s="561" t="s">
        <v>5738</v>
      </c>
      <c r="B6127" s="561" t="s">
        <v>5739</v>
      </c>
      <c r="C6127" s="561" t="s">
        <v>5784</v>
      </c>
      <c r="D6127" s="561" t="s">
        <v>5785</v>
      </c>
      <c r="E6127" s="562" t="s">
        <v>22</v>
      </c>
      <c r="F6127" s="561" t="s">
        <v>22</v>
      </c>
      <c r="G6127" s="561" t="s">
        <v>34405</v>
      </c>
      <c r="H6127" s="561" t="s">
        <v>5890</v>
      </c>
      <c r="I6127" s="561" t="s">
        <v>23868</v>
      </c>
      <c r="J6127" s="561" t="s">
        <v>7063</v>
      </c>
      <c r="K6127" s="562" t="s">
        <v>34406</v>
      </c>
      <c r="L6127" s="561" t="s">
        <v>25</v>
      </c>
    </row>
    <row r="6128" spans="1:12" x14ac:dyDescent="0.25">
      <c r="A6128" s="561" t="s">
        <v>5738</v>
      </c>
      <c r="B6128" s="561" t="s">
        <v>5739</v>
      </c>
      <c r="C6128" s="561" t="s">
        <v>5784</v>
      </c>
      <c r="D6128" s="561" t="s">
        <v>5785</v>
      </c>
      <c r="E6128" s="562" t="s">
        <v>22</v>
      </c>
      <c r="F6128" s="561" t="s">
        <v>22</v>
      </c>
      <c r="G6128" s="561" t="s">
        <v>34407</v>
      </c>
      <c r="H6128" s="561" t="s">
        <v>5891</v>
      </c>
      <c r="I6128" s="561" t="s">
        <v>23868</v>
      </c>
      <c r="J6128" s="561" t="s">
        <v>7063</v>
      </c>
      <c r="K6128" s="562" t="s">
        <v>34408</v>
      </c>
      <c r="L6128" s="561" t="s">
        <v>25</v>
      </c>
    </row>
    <row r="6129" spans="1:12" x14ac:dyDescent="0.25">
      <c r="A6129" s="561" t="s">
        <v>5738</v>
      </c>
      <c r="B6129" s="561" t="s">
        <v>5739</v>
      </c>
      <c r="C6129" s="561" t="s">
        <v>5784</v>
      </c>
      <c r="D6129" s="561" t="s">
        <v>5785</v>
      </c>
      <c r="E6129" s="562" t="s">
        <v>22</v>
      </c>
      <c r="F6129" s="561" t="s">
        <v>22</v>
      </c>
      <c r="G6129" s="561" t="s">
        <v>34409</v>
      </c>
      <c r="H6129" s="561" t="s">
        <v>5892</v>
      </c>
      <c r="I6129" s="561" t="s">
        <v>23868</v>
      </c>
      <c r="J6129" s="561" t="s">
        <v>24</v>
      </c>
      <c r="K6129" s="562" t="s">
        <v>34410</v>
      </c>
      <c r="L6129" s="561" t="s">
        <v>25</v>
      </c>
    </row>
    <row r="6130" spans="1:12" x14ac:dyDescent="0.25">
      <c r="A6130" s="561" t="s">
        <v>5738</v>
      </c>
      <c r="B6130" s="561" t="s">
        <v>5739</v>
      </c>
      <c r="C6130" s="561" t="s">
        <v>5784</v>
      </c>
      <c r="D6130" s="561" t="s">
        <v>5785</v>
      </c>
      <c r="E6130" s="562" t="s">
        <v>22</v>
      </c>
      <c r="F6130" s="561" t="s">
        <v>22</v>
      </c>
      <c r="G6130" s="561" t="s">
        <v>34411</v>
      </c>
      <c r="H6130" s="561" t="s">
        <v>5893</v>
      </c>
      <c r="I6130" s="561" t="s">
        <v>23868</v>
      </c>
      <c r="J6130" s="561" t="s">
        <v>7063</v>
      </c>
      <c r="K6130" s="562" t="s">
        <v>34412</v>
      </c>
      <c r="L6130" s="561" t="s">
        <v>25</v>
      </c>
    </row>
    <row r="6131" spans="1:12" x14ac:dyDescent="0.25">
      <c r="A6131" s="561" t="s">
        <v>5738</v>
      </c>
      <c r="B6131" s="561" t="s">
        <v>5739</v>
      </c>
      <c r="C6131" s="561" t="s">
        <v>5784</v>
      </c>
      <c r="D6131" s="561" t="s">
        <v>5785</v>
      </c>
      <c r="E6131" s="562" t="s">
        <v>22</v>
      </c>
      <c r="F6131" s="561" t="s">
        <v>22</v>
      </c>
      <c r="G6131" s="561" t="s">
        <v>34413</v>
      </c>
      <c r="H6131" s="561" t="s">
        <v>5894</v>
      </c>
      <c r="I6131" s="561" t="s">
        <v>23868</v>
      </c>
      <c r="J6131" s="561" t="s">
        <v>7063</v>
      </c>
      <c r="K6131" s="562" t="s">
        <v>34414</v>
      </c>
      <c r="L6131" s="561" t="s">
        <v>25</v>
      </c>
    </row>
    <row r="6132" spans="1:12" x14ac:dyDescent="0.25">
      <c r="A6132" s="561" t="s">
        <v>5738</v>
      </c>
      <c r="B6132" s="561" t="s">
        <v>5739</v>
      </c>
      <c r="C6132" s="561" t="s">
        <v>5784</v>
      </c>
      <c r="D6132" s="561" t="s">
        <v>5785</v>
      </c>
      <c r="E6132" s="562" t="s">
        <v>22</v>
      </c>
      <c r="F6132" s="561" t="s">
        <v>22</v>
      </c>
      <c r="G6132" s="561" t="s">
        <v>34415</v>
      </c>
      <c r="H6132" s="561" t="s">
        <v>5895</v>
      </c>
      <c r="I6132" s="561" t="s">
        <v>23868</v>
      </c>
      <c r="J6132" s="561" t="s">
        <v>24</v>
      </c>
      <c r="K6132" s="562" t="s">
        <v>34416</v>
      </c>
      <c r="L6132" s="561" t="s">
        <v>25</v>
      </c>
    </row>
    <row r="6133" spans="1:12" x14ac:dyDescent="0.25">
      <c r="A6133" s="561" t="s">
        <v>5738</v>
      </c>
      <c r="B6133" s="561" t="s">
        <v>5739</v>
      </c>
      <c r="C6133" s="561" t="s">
        <v>5784</v>
      </c>
      <c r="D6133" s="561" t="s">
        <v>5785</v>
      </c>
      <c r="E6133" s="562" t="s">
        <v>22</v>
      </c>
      <c r="F6133" s="561" t="s">
        <v>22</v>
      </c>
      <c r="G6133" s="561" t="s">
        <v>34417</v>
      </c>
      <c r="H6133" s="561" t="s">
        <v>5896</v>
      </c>
      <c r="I6133" s="561" t="s">
        <v>23868</v>
      </c>
      <c r="J6133" s="561" t="s">
        <v>7063</v>
      </c>
      <c r="K6133" s="562" t="s">
        <v>7466</v>
      </c>
      <c r="L6133" s="561" t="s">
        <v>25</v>
      </c>
    </row>
    <row r="6134" spans="1:12" x14ac:dyDescent="0.25">
      <c r="A6134" s="561" t="s">
        <v>5738</v>
      </c>
      <c r="B6134" s="561" t="s">
        <v>5739</v>
      </c>
      <c r="C6134" s="561" t="s">
        <v>5784</v>
      </c>
      <c r="D6134" s="561" t="s">
        <v>5785</v>
      </c>
      <c r="E6134" s="562" t="s">
        <v>22</v>
      </c>
      <c r="F6134" s="561" t="s">
        <v>22</v>
      </c>
      <c r="G6134" s="561" t="s">
        <v>34418</v>
      </c>
      <c r="H6134" s="561" t="s">
        <v>5897</v>
      </c>
      <c r="I6134" s="561" t="s">
        <v>23868</v>
      </c>
      <c r="J6134" s="561" t="s">
        <v>7063</v>
      </c>
      <c r="K6134" s="562" t="s">
        <v>34419</v>
      </c>
      <c r="L6134" s="561" t="s">
        <v>25</v>
      </c>
    </row>
    <row r="6135" spans="1:12" x14ac:dyDescent="0.25">
      <c r="A6135" s="561" t="s">
        <v>5738</v>
      </c>
      <c r="B6135" s="561" t="s">
        <v>5739</v>
      </c>
      <c r="C6135" s="561" t="s">
        <v>5784</v>
      </c>
      <c r="D6135" s="561" t="s">
        <v>5785</v>
      </c>
      <c r="E6135" s="562" t="s">
        <v>22</v>
      </c>
      <c r="F6135" s="561" t="s">
        <v>22</v>
      </c>
      <c r="G6135" s="561" t="s">
        <v>34420</v>
      </c>
      <c r="H6135" s="561" t="s">
        <v>5898</v>
      </c>
      <c r="I6135" s="561" t="s">
        <v>23868</v>
      </c>
      <c r="J6135" s="561" t="s">
        <v>24</v>
      </c>
      <c r="K6135" s="562" t="s">
        <v>34421</v>
      </c>
      <c r="L6135" s="561" t="s">
        <v>25</v>
      </c>
    </row>
    <row r="6136" spans="1:12" x14ac:dyDescent="0.25">
      <c r="A6136" s="561" t="s">
        <v>5738</v>
      </c>
      <c r="B6136" s="561" t="s">
        <v>5739</v>
      </c>
      <c r="C6136" s="561" t="s">
        <v>5784</v>
      </c>
      <c r="D6136" s="561" t="s">
        <v>5785</v>
      </c>
      <c r="E6136" s="562" t="s">
        <v>22</v>
      </c>
      <c r="F6136" s="561" t="s">
        <v>22</v>
      </c>
      <c r="G6136" s="561" t="s">
        <v>34422</v>
      </c>
      <c r="H6136" s="561" t="s">
        <v>5899</v>
      </c>
      <c r="I6136" s="561" t="s">
        <v>23868</v>
      </c>
      <c r="J6136" s="561" t="s">
        <v>7063</v>
      </c>
      <c r="K6136" s="562" t="s">
        <v>34423</v>
      </c>
      <c r="L6136" s="561" t="s">
        <v>25</v>
      </c>
    </row>
    <row r="6137" spans="1:12" x14ac:dyDescent="0.25">
      <c r="A6137" s="561" t="s">
        <v>5738</v>
      </c>
      <c r="B6137" s="561" t="s">
        <v>5739</v>
      </c>
      <c r="C6137" s="561" t="s">
        <v>5784</v>
      </c>
      <c r="D6137" s="561" t="s">
        <v>5785</v>
      </c>
      <c r="E6137" s="562" t="s">
        <v>22</v>
      </c>
      <c r="F6137" s="561" t="s">
        <v>22</v>
      </c>
      <c r="G6137" s="561" t="s">
        <v>34424</v>
      </c>
      <c r="H6137" s="561" t="s">
        <v>5900</v>
      </c>
      <c r="I6137" s="561" t="s">
        <v>23868</v>
      </c>
      <c r="J6137" s="561" t="s">
        <v>7063</v>
      </c>
      <c r="K6137" s="562" t="s">
        <v>34425</v>
      </c>
      <c r="L6137" s="561" t="s">
        <v>25</v>
      </c>
    </row>
    <row r="6138" spans="1:12" x14ac:dyDescent="0.25">
      <c r="A6138" s="561" t="s">
        <v>5738</v>
      </c>
      <c r="B6138" s="561" t="s">
        <v>5739</v>
      </c>
      <c r="C6138" s="561" t="s">
        <v>5784</v>
      </c>
      <c r="D6138" s="561" t="s">
        <v>5785</v>
      </c>
      <c r="E6138" s="562" t="s">
        <v>22</v>
      </c>
      <c r="F6138" s="561" t="s">
        <v>22</v>
      </c>
      <c r="G6138" s="561" t="s">
        <v>34426</v>
      </c>
      <c r="H6138" s="561" t="s">
        <v>5901</v>
      </c>
      <c r="I6138" s="561" t="s">
        <v>23868</v>
      </c>
      <c r="J6138" s="561" t="s">
        <v>7063</v>
      </c>
      <c r="K6138" s="562" t="s">
        <v>29817</v>
      </c>
      <c r="L6138" s="561" t="s">
        <v>25</v>
      </c>
    </row>
    <row r="6139" spans="1:12" x14ac:dyDescent="0.25">
      <c r="A6139" s="561" t="s">
        <v>5738</v>
      </c>
      <c r="B6139" s="561" t="s">
        <v>5739</v>
      </c>
      <c r="C6139" s="561" t="s">
        <v>5784</v>
      </c>
      <c r="D6139" s="561" t="s">
        <v>5785</v>
      </c>
      <c r="E6139" s="562" t="s">
        <v>22</v>
      </c>
      <c r="F6139" s="561" t="s">
        <v>22</v>
      </c>
      <c r="G6139" s="561" t="s">
        <v>34427</v>
      </c>
      <c r="H6139" s="561" t="s">
        <v>5902</v>
      </c>
      <c r="I6139" s="561" t="s">
        <v>23868</v>
      </c>
      <c r="J6139" s="561" t="s">
        <v>7063</v>
      </c>
      <c r="K6139" s="562" t="s">
        <v>8664</v>
      </c>
      <c r="L6139" s="561" t="s">
        <v>25</v>
      </c>
    </row>
    <row r="6140" spans="1:12" x14ac:dyDescent="0.25">
      <c r="A6140" s="561" t="s">
        <v>5738</v>
      </c>
      <c r="B6140" s="561" t="s">
        <v>5739</v>
      </c>
      <c r="C6140" s="561" t="s">
        <v>5784</v>
      </c>
      <c r="D6140" s="561" t="s">
        <v>5785</v>
      </c>
      <c r="E6140" s="562" t="s">
        <v>22</v>
      </c>
      <c r="F6140" s="561" t="s">
        <v>22</v>
      </c>
      <c r="G6140" s="561" t="s">
        <v>34428</v>
      </c>
      <c r="H6140" s="561" t="s">
        <v>5903</v>
      </c>
      <c r="I6140" s="561" t="s">
        <v>23868</v>
      </c>
      <c r="J6140" s="561" t="s">
        <v>7063</v>
      </c>
      <c r="K6140" s="562" t="s">
        <v>34429</v>
      </c>
      <c r="L6140" s="561" t="s">
        <v>25</v>
      </c>
    </row>
    <row r="6141" spans="1:12" x14ac:dyDescent="0.25">
      <c r="A6141" s="561" t="s">
        <v>5738</v>
      </c>
      <c r="B6141" s="561" t="s">
        <v>5739</v>
      </c>
      <c r="C6141" s="561" t="s">
        <v>5784</v>
      </c>
      <c r="D6141" s="561" t="s">
        <v>5785</v>
      </c>
      <c r="E6141" s="562" t="s">
        <v>22</v>
      </c>
      <c r="F6141" s="561" t="s">
        <v>22</v>
      </c>
      <c r="G6141" s="561" t="s">
        <v>34430</v>
      </c>
      <c r="H6141" s="561" t="s">
        <v>5904</v>
      </c>
      <c r="I6141" s="561" t="s">
        <v>23868</v>
      </c>
      <c r="J6141" s="561" t="s">
        <v>7063</v>
      </c>
      <c r="K6141" s="562" t="s">
        <v>34431</v>
      </c>
      <c r="L6141" s="561" t="s">
        <v>25</v>
      </c>
    </row>
    <row r="6142" spans="1:12" x14ac:dyDescent="0.25">
      <c r="A6142" s="561" t="s">
        <v>5738</v>
      </c>
      <c r="B6142" s="561" t="s">
        <v>5739</v>
      </c>
      <c r="C6142" s="561" t="s">
        <v>5784</v>
      </c>
      <c r="D6142" s="561" t="s">
        <v>5785</v>
      </c>
      <c r="E6142" s="562" t="s">
        <v>22</v>
      </c>
      <c r="F6142" s="561" t="s">
        <v>22</v>
      </c>
      <c r="G6142" s="561" t="s">
        <v>34432</v>
      </c>
      <c r="H6142" s="561" t="s">
        <v>5905</v>
      </c>
      <c r="I6142" s="561" t="s">
        <v>23868</v>
      </c>
      <c r="J6142" s="561" t="s">
        <v>7063</v>
      </c>
      <c r="K6142" s="562" t="s">
        <v>34433</v>
      </c>
      <c r="L6142" s="561" t="s">
        <v>25</v>
      </c>
    </row>
    <row r="6143" spans="1:12" x14ac:dyDescent="0.25">
      <c r="A6143" s="561" t="s">
        <v>5738</v>
      </c>
      <c r="B6143" s="561" t="s">
        <v>5739</v>
      </c>
      <c r="C6143" s="561" t="s">
        <v>5784</v>
      </c>
      <c r="D6143" s="561" t="s">
        <v>5785</v>
      </c>
      <c r="E6143" s="562" t="s">
        <v>22</v>
      </c>
      <c r="F6143" s="561" t="s">
        <v>22</v>
      </c>
      <c r="G6143" s="561" t="s">
        <v>34434</v>
      </c>
      <c r="H6143" s="561" t="s">
        <v>5906</v>
      </c>
      <c r="I6143" s="561" t="s">
        <v>23868</v>
      </c>
      <c r="J6143" s="561" t="s">
        <v>7063</v>
      </c>
      <c r="K6143" s="562" t="s">
        <v>34435</v>
      </c>
      <c r="L6143" s="561" t="s">
        <v>25</v>
      </c>
    </row>
    <row r="6144" spans="1:12" x14ac:dyDescent="0.25">
      <c r="A6144" s="561" t="s">
        <v>5738</v>
      </c>
      <c r="B6144" s="561" t="s">
        <v>5739</v>
      </c>
      <c r="C6144" s="561" t="s">
        <v>5784</v>
      </c>
      <c r="D6144" s="561" t="s">
        <v>5785</v>
      </c>
      <c r="E6144" s="562" t="s">
        <v>22</v>
      </c>
      <c r="F6144" s="561" t="s">
        <v>22</v>
      </c>
      <c r="G6144" s="561" t="s">
        <v>34436</v>
      </c>
      <c r="H6144" s="561" t="s">
        <v>5907</v>
      </c>
      <c r="I6144" s="561" t="s">
        <v>23868</v>
      </c>
      <c r="J6144" s="561" t="s">
        <v>7063</v>
      </c>
      <c r="K6144" s="562" t="s">
        <v>8248</v>
      </c>
      <c r="L6144" s="561" t="s">
        <v>25</v>
      </c>
    </row>
    <row r="6145" spans="1:12" x14ac:dyDescent="0.25">
      <c r="A6145" s="561" t="s">
        <v>5738</v>
      </c>
      <c r="B6145" s="561" t="s">
        <v>5739</v>
      </c>
      <c r="C6145" s="561" t="s">
        <v>5784</v>
      </c>
      <c r="D6145" s="561" t="s">
        <v>5785</v>
      </c>
      <c r="E6145" s="562" t="s">
        <v>22</v>
      </c>
      <c r="F6145" s="561" t="s">
        <v>22</v>
      </c>
      <c r="G6145" s="561" t="s">
        <v>34437</v>
      </c>
      <c r="H6145" s="561" t="s">
        <v>5908</v>
      </c>
      <c r="I6145" s="561" t="s">
        <v>23868</v>
      </c>
      <c r="J6145" s="561" t="s">
        <v>7063</v>
      </c>
      <c r="K6145" s="562" t="s">
        <v>34438</v>
      </c>
      <c r="L6145" s="561" t="s">
        <v>25</v>
      </c>
    </row>
    <row r="6146" spans="1:12" x14ac:dyDescent="0.25">
      <c r="A6146" s="561" t="s">
        <v>5738</v>
      </c>
      <c r="B6146" s="561" t="s">
        <v>5739</v>
      </c>
      <c r="C6146" s="561" t="s">
        <v>5784</v>
      </c>
      <c r="D6146" s="561" t="s">
        <v>5785</v>
      </c>
      <c r="E6146" s="562" t="s">
        <v>22</v>
      </c>
      <c r="F6146" s="561" t="s">
        <v>22</v>
      </c>
      <c r="G6146" s="561" t="s">
        <v>34439</v>
      </c>
      <c r="H6146" s="561" t="s">
        <v>5909</v>
      </c>
      <c r="I6146" s="561" t="s">
        <v>23868</v>
      </c>
      <c r="J6146" s="561" t="s">
        <v>7063</v>
      </c>
      <c r="K6146" s="562" t="s">
        <v>7867</v>
      </c>
      <c r="L6146" s="561" t="s">
        <v>25</v>
      </c>
    </row>
    <row r="6147" spans="1:12" x14ac:dyDescent="0.25">
      <c r="A6147" s="561" t="s">
        <v>5738</v>
      </c>
      <c r="B6147" s="561" t="s">
        <v>5739</v>
      </c>
      <c r="C6147" s="561" t="s">
        <v>5784</v>
      </c>
      <c r="D6147" s="561" t="s">
        <v>5785</v>
      </c>
      <c r="E6147" s="562" t="s">
        <v>22</v>
      </c>
      <c r="F6147" s="561" t="s">
        <v>22</v>
      </c>
      <c r="G6147" s="561" t="s">
        <v>34440</v>
      </c>
      <c r="H6147" s="561" t="s">
        <v>5910</v>
      </c>
      <c r="I6147" s="561" t="s">
        <v>23868</v>
      </c>
      <c r="J6147" s="561" t="s">
        <v>7063</v>
      </c>
      <c r="K6147" s="562" t="s">
        <v>23940</v>
      </c>
      <c r="L6147" s="561" t="s">
        <v>25</v>
      </c>
    </row>
    <row r="6148" spans="1:12" x14ac:dyDescent="0.25">
      <c r="A6148" s="561" t="s">
        <v>5738</v>
      </c>
      <c r="B6148" s="561" t="s">
        <v>5739</v>
      </c>
      <c r="C6148" s="561" t="s">
        <v>5784</v>
      </c>
      <c r="D6148" s="561" t="s">
        <v>5785</v>
      </c>
      <c r="E6148" s="562" t="s">
        <v>22</v>
      </c>
      <c r="F6148" s="561" t="s">
        <v>22</v>
      </c>
      <c r="G6148" s="561" t="s">
        <v>34441</v>
      </c>
      <c r="H6148" s="561" t="s">
        <v>5911</v>
      </c>
      <c r="I6148" s="561" t="s">
        <v>23868</v>
      </c>
      <c r="J6148" s="561" t="s">
        <v>7063</v>
      </c>
      <c r="K6148" s="562" t="s">
        <v>34442</v>
      </c>
      <c r="L6148" s="561" t="s">
        <v>25</v>
      </c>
    </row>
    <row r="6149" spans="1:12" x14ac:dyDescent="0.25">
      <c r="A6149" s="561" t="s">
        <v>5738</v>
      </c>
      <c r="B6149" s="561" t="s">
        <v>5739</v>
      </c>
      <c r="C6149" s="561" t="s">
        <v>5784</v>
      </c>
      <c r="D6149" s="561" t="s">
        <v>5785</v>
      </c>
      <c r="E6149" s="562" t="s">
        <v>22</v>
      </c>
      <c r="F6149" s="561" t="s">
        <v>22</v>
      </c>
      <c r="G6149" s="561" t="s">
        <v>34443</v>
      </c>
      <c r="H6149" s="561" t="s">
        <v>5912</v>
      </c>
      <c r="I6149" s="561" t="s">
        <v>23868</v>
      </c>
      <c r="J6149" s="561" t="s">
        <v>7063</v>
      </c>
      <c r="K6149" s="562" t="s">
        <v>34444</v>
      </c>
      <c r="L6149" s="561" t="s">
        <v>25</v>
      </c>
    </row>
    <row r="6150" spans="1:12" x14ac:dyDescent="0.25">
      <c r="A6150" s="561" t="s">
        <v>5738</v>
      </c>
      <c r="B6150" s="561" t="s">
        <v>5739</v>
      </c>
      <c r="C6150" s="561" t="s">
        <v>5784</v>
      </c>
      <c r="D6150" s="561" t="s">
        <v>5785</v>
      </c>
      <c r="E6150" s="562" t="s">
        <v>22</v>
      </c>
      <c r="F6150" s="561" t="s">
        <v>22</v>
      </c>
      <c r="G6150" s="561" t="s">
        <v>34445</v>
      </c>
      <c r="H6150" s="561" t="s">
        <v>5913</v>
      </c>
      <c r="I6150" s="561" t="s">
        <v>23868</v>
      </c>
      <c r="J6150" s="561" t="s">
        <v>7063</v>
      </c>
      <c r="K6150" s="562" t="s">
        <v>34446</v>
      </c>
      <c r="L6150" s="561" t="s">
        <v>25</v>
      </c>
    </row>
    <row r="6151" spans="1:12" x14ac:dyDescent="0.25">
      <c r="A6151" s="561" t="s">
        <v>5738</v>
      </c>
      <c r="B6151" s="561" t="s">
        <v>5739</v>
      </c>
      <c r="C6151" s="561" t="s">
        <v>5784</v>
      </c>
      <c r="D6151" s="561" t="s">
        <v>5785</v>
      </c>
      <c r="E6151" s="562" t="s">
        <v>22</v>
      </c>
      <c r="F6151" s="561" t="s">
        <v>22</v>
      </c>
      <c r="G6151" s="561" t="s">
        <v>34447</v>
      </c>
      <c r="H6151" s="561" t="s">
        <v>5914</v>
      </c>
      <c r="I6151" s="561" t="s">
        <v>23868</v>
      </c>
      <c r="J6151" s="561" t="s">
        <v>7063</v>
      </c>
      <c r="K6151" s="562" t="s">
        <v>34448</v>
      </c>
      <c r="L6151" s="561" t="s">
        <v>25</v>
      </c>
    </row>
    <row r="6152" spans="1:12" x14ac:dyDescent="0.25">
      <c r="A6152" s="561" t="s">
        <v>5738</v>
      </c>
      <c r="B6152" s="561" t="s">
        <v>5739</v>
      </c>
      <c r="C6152" s="561" t="s">
        <v>5784</v>
      </c>
      <c r="D6152" s="561" t="s">
        <v>5785</v>
      </c>
      <c r="E6152" s="562" t="s">
        <v>22</v>
      </c>
      <c r="F6152" s="561" t="s">
        <v>22</v>
      </c>
      <c r="G6152" s="561" t="s">
        <v>34449</v>
      </c>
      <c r="H6152" s="561" t="s">
        <v>5915</v>
      </c>
      <c r="I6152" s="561" t="s">
        <v>23868</v>
      </c>
      <c r="J6152" s="561" t="s">
        <v>7063</v>
      </c>
      <c r="K6152" s="562" t="s">
        <v>34450</v>
      </c>
      <c r="L6152" s="561" t="s">
        <v>25</v>
      </c>
    </row>
    <row r="6153" spans="1:12" x14ac:dyDescent="0.25">
      <c r="A6153" s="561" t="s">
        <v>5738</v>
      </c>
      <c r="B6153" s="561" t="s">
        <v>5739</v>
      </c>
      <c r="C6153" s="561" t="s">
        <v>5784</v>
      </c>
      <c r="D6153" s="561" t="s">
        <v>5785</v>
      </c>
      <c r="E6153" s="562" t="s">
        <v>22</v>
      </c>
      <c r="F6153" s="561" t="s">
        <v>22</v>
      </c>
      <c r="G6153" s="561" t="s">
        <v>34451</v>
      </c>
      <c r="H6153" s="561" t="s">
        <v>5916</v>
      </c>
      <c r="I6153" s="561" t="s">
        <v>23868</v>
      </c>
      <c r="J6153" s="561" t="s">
        <v>7063</v>
      </c>
      <c r="K6153" s="562" t="s">
        <v>34452</v>
      </c>
      <c r="L6153" s="561" t="s">
        <v>25</v>
      </c>
    </row>
    <row r="6154" spans="1:12" x14ac:dyDescent="0.25">
      <c r="A6154" s="561" t="s">
        <v>5738</v>
      </c>
      <c r="B6154" s="561" t="s">
        <v>5739</v>
      </c>
      <c r="C6154" s="561" t="s">
        <v>5784</v>
      </c>
      <c r="D6154" s="561" t="s">
        <v>5785</v>
      </c>
      <c r="E6154" s="562" t="s">
        <v>22</v>
      </c>
      <c r="F6154" s="561" t="s">
        <v>22</v>
      </c>
      <c r="G6154" s="561" t="s">
        <v>34453</v>
      </c>
      <c r="H6154" s="561" t="s">
        <v>5917</v>
      </c>
      <c r="I6154" s="561" t="s">
        <v>23868</v>
      </c>
      <c r="J6154" s="561" t="s">
        <v>7063</v>
      </c>
      <c r="K6154" s="562" t="s">
        <v>34454</v>
      </c>
      <c r="L6154" s="561" t="s">
        <v>25</v>
      </c>
    </row>
    <row r="6155" spans="1:12" x14ac:dyDescent="0.25">
      <c r="A6155" s="561" t="s">
        <v>5738</v>
      </c>
      <c r="B6155" s="561" t="s">
        <v>5739</v>
      </c>
      <c r="C6155" s="561" t="s">
        <v>5784</v>
      </c>
      <c r="D6155" s="561" t="s">
        <v>5785</v>
      </c>
      <c r="E6155" s="562" t="s">
        <v>22</v>
      </c>
      <c r="F6155" s="561" t="s">
        <v>22</v>
      </c>
      <c r="G6155" s="561" t="s">
        <v>34455</v>
      </c>
      <c r="H6155" s="561" t="s">
        <v>5919</v>
      </c>
      <c r="I6155" s="561" t="s">
        <v>23868</v>
      </c>
      <c r="J6155" s="561" t="s">
        <v>7063</v>
      </c>
      <c r="K6155" s="562" t="s">
        <v>7950</v>
      </c>
      <c r="L6155" s="561" t="s">
        <v>25</v>
      </c>
    </row>
    <row r="6156" spans="1:12" x14ac:dyDescent="0.25">
      <c r="A6156" s="561" t="s">
        <v>5738</v>
      </c>
      <c r="B6156" s="561" t="s">
        <v>5739</v>
      </c>
      <c r="C6156" s="561" t="s">
        <v>5784</v>
      </c>
      <c r="D6156" s="561" t="s">
        <v>5785</v>
      </c>
      <c r="E6156" s="562" t="s">
        <v>22</v>
      </c>
      <c r="F6156" s="561" t="s">
        <v>22</v>
      </c>
      <c r="G6156" s="561" t="s">
        <v>34456</v>
      </c>
      <c r="H6156" s="561" t="s">
        <v>5920</v>
      </c>
      <c r="I6156" s="561" t="s">
        <v>23868</v>
      </c>
      <c r="J6156" s="561" t="s">
        <v>7063</v>
      </c>
      <c r="K6156" s="562" t="s">
        <v>34457</v>
      </c>
      <c r="L6156" s="561" t="s">
        <v>25</v>
      </c>
    </row>
    <row r="6157" spans="1:12" x14ac:dyDescent="0.25">
      <c r="A6157" s="561" t="s">
        <v>5738</v>
      </c>
      <c r="B6157" s="561" t="s">
        <v>5739</v>
      </c>
      <c r="C6157" s="561" t="s">
        <v>5784</v>
      </c>
      <c r="D6157" s="561" t="s">
        <v>5785</v>
      </c>
      <c r="E6157" s="562" t="s">
        <v>22</v>
      </c>
      <c r="F6157" s="561" t="s">
        <v>22</v>
      </c>
      <c r="G6157" s="561" t="s">
        <v>34458</v>
      </c>
      <c r="H6157" s="561" t="s">
        <v>5921</v>
      </c>
      <c r="I6157" s="561" t="s">
        <v>23868</v>
      </c>
      <c r="J6157" s="561" t="s">
        <v>7063</v>
      </c>
      <c r="K6157" s="562" t="s">
        <v>34459</v>
      </c>
      <c r="L6157" s="561" t="s">
        <v>25</v>
      </c>
    </row>
    <row r="6158" spans="1:12" x14ac:dyDescent="0.25">
      <c r="A6158" s="561" t="s">
        <v>5738</v>
      </c>
      <c r="B6158" s="561" t="s">
        <v>5739</v>
      </c>
      <c r="C6158" s="561" t="s">
        <v>5784</v>
      </c>
      <c r="D6158" s="561" t="s">
        <v>5785</v>
      </c>
      <c r="E6158" s="562" t="s">
        <v>22</v>
      </c>
      <c r="F6158" s="561" t="s">
        <v>22</v>
      </c>
      <c r="G6158" s="561" t="s">
        <v>34460</v>
      </c>
      <c r="H6158" s="561" t="s">
        <v>5922</v>
      </c>
      <c r="I6158" s="561" t="s">
        <v>23868</v>
      </c>
      <c r="J6158" s="561" t="s">
        <v>7063</v>
      </c>
      <c r="K6158" s="562" t="s">
        <v>34461</v>
      </c>
      <c r="L6158" s="561" t="s">
        <v>25</v>
      </c>
    </row>
    <row r="6159" spans="1:12" x14ac:dyDescent="0.25">
      <c r="A6159" s="561" t="s">
        <v>5738</v>
      </c>
      <c r="B6159" s="561" t="s">
        <v>5739</v>
      </c>
      <c r="C6159" s="561" t="s">
        <v>5784</v>
      </c>
      <c r="D6159" s="561" t="s">
        <v>5785</v>
      </c>
      <c r="E6159" s="562" t="s">
        <v>22</v>
      </c>
      <c r="F6159" s="561" t="s">
        <v>22</v>
      </c>
      <c r="G6159" s="561" t="s">
        <v>34462</v>
      </c>
      <c r="H6159" s="561" t="s">
        <v>5923</v>
      </c>
      <c r="I6159" s="561" t="s">
        <v>23868</v>
      </c>
      <c r="J6159" s="561" t="s">
        <v>7063</v>
      </c>
      <c r="K6159" s="562" t="s">
        <v>34463</v>
      </c>
      <c r="L6159" s="561" t="s">
        <v>25</v>
      </c>
    </row>
    <row r="6160" spans="1:12" x14ac:dyDescent="0.25">
      <c r="A6160" s="561" t="s">
        <v>5738</v>
      </c>
      <c r="B6160" s="561" t="s">
        <v>5739</v>
      </c>
      <c r="C6160" s="561" t="s">
        <v>5784</v>
      </c>
      <c r="D6160" s="561" t="s">
        <v>5785</v>
      </c>
      <c r="E6160" s="562" t="s">
        <v>22</v>
      </c>
      <c r="F6160" s="561" t="s">
        <v>22</v>
      </c>
      <c r="G6160" s="561" t="s">
        <v>34464</v>
      </c>
      <c r="H6160" s="561" t="s">
        <v>5924</v>
      </c>
      <c r="I6160" s="561" t="s">
        <v>23868</v>
      </c>
      <c r="J6160" s="561" t="s">
        <v>7063</v>
      </c>
      <c r="K6160" s="562" t="s">
        <v>7817</v>
      </c>
      <c r="L6160" s="561" t="s">
        <v>25</v>
      </c>
    </row>
    <row r="6161" spans="1:12" x14ac:dyDescent="0.25">
      <c r="A6161" s="561" t="s">
        <v>5738</v>
      </c>
      <c r="B6161" s="561" t="s">
        <v>5739</v>
      </c>
      <c r="C6161" s="561" t="s">
        <v>5784</v>
      </c>
      <c r="D6161" s="561" t="s">
        <v>5785</v>
      </c>
      <c r="E6161" s="562" t="s">
        <v>22</v>
      </c>
      <c r="F6161" s="561" t="s">
        <v>22</v>
      </c>
      <c r="G6161" s="561" t="s">
        <v>34465</v>
      </c>
      <c r="H6161" s="561" t="s">
        <v>5925</v>
      </c>
      <c r="I6161" s="561" t="s">
        <v>23868</v>
      </c>
      <c r="J6161" s="561" t="s">
        <v>7063</v>
      </c>
      <c r="K6161" s="562" t="s">
        <v>8719</v>
      </c>
      <c r="L6161" s="561" t="s">
        <v>25</v>
      </c>
    </row>
    <row r="6162" spans="1:12" x14ac:dyDescent="0.25">
      <c r="A6162" s="561" t="s">
        <v>5738</v>
      </c>
      <c r="B6162" s="561" t="s">
        <v>5739</v>
      </c>
      <c r="C6162" s="561" t="s">
        <v>5784</v>
      </c>
      <c r="D6162" s="561" t="s">
        <v>5785</v>
      </c>
      <c r="E6162" s="562" t="s">
        <v>22</v>
      </c>
      <c r="F6162" s="561" t="s">
        <v>22</v>
      </c>
      <c r="G6162" s="561" t="s">
        <v>34466</v>
      </c>
      <c r="H6162" s="561" t="s">
        <v>5926</v>
      </c>
      <c r="I6162" s="561" t="s">
        <v>23868</v>
      </c>
      <c r="J6162" s="561" t="s">
        <v>7063</v>
      </c>
      <c r="K6162" s="562" t="s">
        <v>34467</v>
      </c>
      <c r="L6162" s="561" t="s">
        <v>25</v>
      </c>
    </row>
    <row r="6163" spans="1:12" x14ac:dyDescent="0.25">
      <c r="A6163" s="561" t="s">
        <v>5738</v>
      </c>
      <c r="B6163" s="561" t="s">
        <v>5739</v>
      </c>
      <c r="C6163" s="561" t="s">
        <v>5784</v>
      </c>
      <c r="D6163" s="561" t="s">
        <v>5785</v>
      </c>
      <c r="E6163" s="562" t="s">
        <v>22</v>
      </c>
      <c r="F6163" s="561" t="s">
        <v>22</v>
      </c>
      <c r="G6163" s="561" t="s">
        <v>34468</v>
      </c>
      <c r="H6163" s="561" t="s">
        <v>5927</v>
      </c>
      <c r="I6163" s="561" t="s">
        <v>23868</v>
      </c>
      <c r="J6163" s="561" t="s">
        <v>7063</v>
      </c>
      <c r="K6163" s="562" t="s">
        <v>7428</v>
      </c>
      <c r="L6163" s="561" t="s">
        <v>25</v>
      </c>
    </row>
    <row r="6164" spans="1:12" x14ac:dyDescent="0.25">
      <c r="A6164" s="561" t="s">
        <v>5738</v>
      </c>
      <c r="B6164" s="561" t="s">
        <v>5739</v>
      </c>
      <c r="C6164" s="561" t="s">
        <v>5784</v>
      </c>
      <c r="D6164" s="561" t="s">
        <v>5785</v>
      </c>
      <c r="E6164" s="562" t="s">
        <v>22</v>
      </c>
      <c r="F6164" s="561" t="s">
        <v>22</v>
      </c>
      <c r="G6164" s="561" t="s">
        <v>34469</v>
      </c>
      <c r="H6164" s="561" t="s">
        <v>5928</v>
      </c>
      <c r="I6164" s="561" t="s">
        <v>23868</v>
      </c>
      <c r="J6164" s="561" t="s">
        <v>24</v>
      </c>
      <c r="K6164" s="562" t="s">
        <v>4173</v>
      </c>
      <c r="L6164" s="561" t="s">
        <v>25</v>
      </c>
    </row>
    <row r="6165" spans="1:12" x14ac:dyDescent="0.25">
      <c r="A6165" s="561" t="s">
        <v>5738</v>
      </c>
      <c r="B6165" s="561" t="s">
        <v>5739</v>
      </c>
      <c r="C6165" s="561" t="s">
        <v>5784</v>
      </c>
      <c r="D6165" s="561" t="s">
        <v>5785</v>
      </c>
      <c r="E6165" s="562" t="s">
        <v>22</v>
      </c>
      <c r="F6165" s="561" t="s">
        <v>22</v>
      </c>
      <c r="G6165" s="561" t="s">
        <v>34470</v>
      </c>
      <c r="H6165" s="561" t="s">
        <v>5929</v>
      </c>
      <c r="I6165" s="561" t="s">
        <v>23868</v>
      </c>
      <c r="J6165" s="561" t="s">
        <v>7063</v>
      </c>
      <c r="K6165" s="562" t="s">
        <v>7614</v>
      </c>
      <c r="L6165" s="561" t="s">
        <v>25</v>
      </c>
    </row>
    <row r="6166" spans="1:12" x14ac:dyDescent="0.25">
      <c r="A6166" s="561" t="s">
        <v>5738</v>
      </c>
      <c r="B6166" s="561" t="s">
        <v>5739</v>
      </c>
      <c r="C6166" s="561" t="s">
        <v>5784</v>
      </c>
      <c r="D6166" s="561" t="s">
        <v>5785</v>
      </c>
      <c r="E6166" s="562" t="s">
        <v>22</v>
      </c>
      <c r="F6166" s="561" t="s">
        <v>22</v>
      </c>
      <c r="G6166" s="561" t="s">
        <v>34471</v>
      </c>
      <c r="H6166" s="561" t="s">
        <v>5930</v>
      </c>
      <c r="I6166" s="561" t="s">
        <v>23868</v>
      </c>
      <c r="J6166" s="561" t="s">
        <v>7063</v>
      </c>
      <c r="K6166" s="562" t="s">
        <v>7340</v>
      </c>
      <c r="L6166" s="561" t="s">
        <v>25</v>
      </c>
    </row>
    <row r="6167" spans="1:12" x14ac:dyDescent="0.25">
      <c r="A6167" s="561" t="s">
        <v>5738</v>
      </c>
      <c r="B6167" s="561" t="s">
        <v>5739</v>
      </c>
      <c r="C6167" s="561" t="s">
        <v>5784</v>
      </c>
      <c r="D6167" s="561" t="s">
        <v>5785</v>
      </c>
      <c r="E6167" s="562" t="s">
        <v>22</v>
      </c>
      <c r="F6167" s="561" t="s">
        <v>22</v>
      </c>
      <c r="G6167" s="561" t="s">
        <v>34472</v>
      </c>
      <c r="H6167" s="561" t="s">
        <v>5931</v>
      </c>
      <c r="I6167" s="561" t="s">
        <v>23868</v>
      </c>
      <c r="J6167" s="561" t="s">
        <v>24</v>
      </c>
      <c r="K6167" s="562" t="s">
        <v>30796</v>
      </c>
      <c r="L6167" s="561" t="s">
        <v>25</v>
      </c>
    </row>
    <row r="6168" spans="1:12" x14ac:dyDescent="0.25">
      <c r="A6168" s="561" t="s">
        <v>5738</v>
      </c>
      <c r="B6168" s="561" t="s">
        <v>5739</v>
      </c>
      <c r="C6168" s="561" t="s">
        <v>5784</v>
      </c>
      <c r="D6168" s="561" t="s">
        <v>5785</v>
      </c>
      <c r="E6168" s="562" t="s">
        <v>22</v>
      </c>
      <c r="F6168" s="561" t="s">
        <v>22</v>
      </c>
      <c r="G6168" s="561" t="s">
        <v>34473</v>
      </c>
      <c r="H6168" s="561" t="s">
        <v>5932</v>
      </c>
      <c r="I6168" s="561" t="s">
        <v>23868</v>
      </c>
      <c r="J6168" s="561" t="s">
        <v>7063</v>
      </c>
      <c r="K6168" s="562" t="s">
        <v>28399</v>
      </c>
      <c r="L6168" s="561" t="s">
        <v>25</v>
      </c>
    </row>
    <row r="6169" spans="1:12" x14ac:dyDescent="0.25">
      <c r="A6169" s="561" t="s">
        <v>5738</v>
      </c>
      <c r="B6169" s="561" t="s">
        <v>5739</v>
      </c>
      <c r="C6169" s="561" t="s">
        <v>5784</v>
      </c>
      <c r="D6169" s="561" t="s">
        <v>5785</v>
      </c>
      <c r="E6169" s="562" t="s">
        <v>22</v>
      </c>
      <c r="F6169" s="561" t="s">
        <v>22</v>
      </c>
      <c r="G6169" s="561" t="s">
        <v>34474</v>
      </c>
      <c r="H6169" s="561" t="s">
        <v>5933</v>
      </c>
      <c r="I6169" s="561" t="s">
        <v>23868</v>
      </c>
      <c r="J6169" s="561" t="s">
        <v>24</v>
      </c>
      <c r="K6169" s="562" t="s">
        <v>8066</v>
      </c>
      <c r="L6169" s="561" t="s">
        <v>25</v>
      </c>
    </row>
    <row r="6170" spans="1:12" x14ac:dyDescent="0.25">
      <c r="A6170" s="561" t="s">
        <v>5738</v>
      </c>
      <c r="B6170" s="561" t="s">
        <v>5739</v>
      </c>
      <c r="C6170" s="561" t="s">
        <v>5935</v>
      </c>
      <c r="D6170" s="561" t="s">
        <v>5936</v>
      </c>
      <c r="E6170" s="562" t="s">
        <v>22</v>
      </c>
      <c r="F6170" s="561" t="s">
        <v>22</v>
      </c>
      <c r="G6170" s="561" t="s">
        <v>34475</v>
      </c>
      <c r="H6170" s="561" t="s">
        <v>5937</v>
      </c>
      <c r="I6170" s="561" t="s">
        <v>23868</v>
      </c>
      <c r="J6170" s="561" t="s">
        <v>24</v>
      </c>
      <c r="K6170" s="562" t="s">
        <v>8005</v>
      </c>
      <c r="L6170" s="561" t="s">
        <v>25</v>
      </c>
    </row>
    <row r="6171" spans="1:12" x14ac:dyDescent="0.25">
      <c r="A6171" s="561" t="s">
        <v>5738</v>
      </c>
      <c r="B6171" s="561" t="s">
        <v>5739</v>
      </c>
      <c r="C6171" s="561" t="s">
        <v>5935</v>
      </c>
      <c r="D6171" s="561" t="s">
        <v>5936</v>
      </c>
      <c r="E6171" s="562" t="s">
        <v>22</v>
      </c>
      <c r="F6171" s="561" t="s">
        <v>22</v>
      </c>
      <c r="G6171" s="561" t="s">
        <v>34476</v>
      </c>
      <c r="H6171" s="561" t="s">
        <v>5938</v>
      </c>
      <c r="I6171" s="561" t="s">
        <v>23868</v>
      </c>
      <c r="J6171" s="561" t="s">
        <v>24</v>
      </c>
      <c r="K6171" s="562" t="s">
        <v>34477</v>
      </c>
      <c r="L6171" s="561" t="s">
        <v>25</v>
      </c>
    </row>
    <row r="6172" spans="1:12" x14ac:dyDescent="0.25">
      <c r="A6172" s="561" t="s">
        <v>5738</v>
      </c>
      <c r="B6172" s="561" t="s">
        <v>5739</v>
      </c>
      <c r="C6172" s="561" t="s">
        <v>5935</v>
      </c>
      <c r="D6172" s="561" t="s">
        <v>5936</v>
      </c>
      <c r="E6172" s="562" t="s">
        <v>22</v>
      </c>
      <c r="F6172" s="561" t="s">
        <v>22</v>
      </c>
      <c r="G6172" s="561" t="s">
        <v>34478</v>
      </c>
      <c r="H6172" s="561" t="s">
        <v>5939</v>
      </c>
      <c r="I6172" s="561" t="s">
        <v>23868</v>
      </c>
      <c r="J6172" s="561" t="s">
        <v>24</v>
      </c>
      <c r="K6172" s="562" t="s">
        <v>34479</v>
      </c>
      <c r="L6172" s="561" t="s">
        <v>25</v>
      </c>
    </row>
    <row r="6173" spans="1:12" x14ac:dyDescent="0.25">
      <c r="A6173" s="561" t="s">
        <v>5738</v>
      </c>
      <c r="B6173" s="561" t="s">
        <v>5739</v>
      </c>
      <c r="C6173" s="561" t="s">
        <v>5935</v>
      </c>
      <c r="D6173" s="561" t="s">
        <v>5936</v>
      </c>
      <c r="E6173" s="562" t="s">
        <v>22</v>
      </c>
      <c r="F6173" s="561" t="s">
        <v>22</v>
      </c>
      <c r="G6173" s="561" t="s">
        <v>34480</v>
      </c>
      <c r="H6173" s="561" t="s">
        <v>5940</v>
      </c>
      <c r="I6173" s="561" t="s">
        <v>23868</v>
      </c>
      <c r="J6173" s="561" t="s">
        <v>24</v>
      </c>
      <c r="K6173" s="562" t="s">
        <v>34481</v>
      </c>
      <c r="L6173" s="561" t="s">
        <v>25</v>
      </c>
    </row>
    <row r="6174" spans="1:12" x14ac:dyDescent="0.25">
      <c r="A6174" s="561" t="s">
        <v>5738</v>
      </c>
      <c r="B6174" s="561" t="s">
        <v>5739</v>
      </c>
      <c r="C6174" s="561" t="s">
        <v>5935</v>
      </c>
      <c r="D6174" s="561" t="s">
        <v>5936</v>
      </c>
      <c r="E6174" s="562" t="s">
        <v>22</v>
      </c>
      <c r="F6174" s="561" t="s">
        <v>22</v>
      </c>
      <c r="G6174" s="561" t="s">
        <v>34482</v>
      </c>
      <c r="H6174" s="561" t="s">
        <v>5941</v>
      </c>
      <c r="I6174" s="561" t="s">
        <v>23868</v>
      </c>
      <c r="J6174" s="561" t="s">
        <v>24</v>
      </c>
      <c r="K6174" s="562" t="s">
        <v>7878</v>
      </c>
      <c r="L6174" s="561" t="s">
        <v>25</v>
      </c>
    </row>
    <row r="6175" spans="1:12" x14ac:dyDescent="0.25">
      <c r="A6175" s="561" t="s">
        <v>5738</v>
      </c>
      <c r="B6175" s="561" t="s">
        <v>5739</v>
      </c>
      <c r="C6175" s="561" t="s">
        <v>5935</v>
      </c>
      <c r="D6175" s="561" t="s">
        <v>5936</v>
      </c>
      <c r="E6175" s="562" t="s">
        <v>22</v>
      </c>
      <c r="F6175" s="561" t="s">
        <v>22</v>
      </c>
      <c r="G6175" s="561" t="s">
        <v>34483</v>
      </c>
      <c r="H6175" s="561" t="s">
        <v>5942</v>
      </c>
      <c r="I6175" s="561" t="s">
        <v>23868</v>
      </c>
      <c r="J6175" s="561" t="s">
        <v>24</v>
      </c>
      <c r="K6175" s="562" t="s">
        <v>2988</v>
      </c>
      <c r="L6175" s="561" t="s">
        <v>25</v>
      </c>
    </row>
    <row r="6176" spans="1:12" x14ac:dyDescent="0.25">
      <c r="A6176" s="561" t="s">
        <v>5738</v>
      </c>
      <c r="B6176" s="561" t="s">
        <v>5739</v>
      </c>
      <c r="C6176" s="561" t="s">
        <v>5935</v>
      </c>
      <c r="D6176" s="561" t="s">
        <v>5936</v>
      </c>
      <c r="E6176" s="562" t="s">
        <v>22</v>
      </c>
      <c r="F6176" s="561" t="s">
        <v>22</v>
      </c>
      <c r="G6176" s="561" t="s">
        <v>34484</v>
      </c>
      <c r="H6176" s="561" t="s">
        <v>5943</v>
      </c>
      <c r="I6176" s="561" t="s">
        <v>23868</v>
      </c>
      <c r="J6176" s="561" t="s">
        <v>24</v>
      </c>
      <c r="K6176" s="562" t="s">
        <v>34485</v>
      </c>
      <c r="L6176" s="561" t="s">
        <v>25</v>
      </c>
    </row>
    <row r="6177" spans="1:12" x14ac:dyDescent="0.25">
      <c r="A6177" s="561" t="s">
        <v>5738</v>
      </c>
      <c r="B6177" s="561" t="s">
        <v>5739</v>
      </c>
      <c r="C6177" s="561" t="s">
        <v>5935</v>
      </c>
      <c r="D6177" s="561" t="s">
        <v>5936</v>
      </c>
      <c r="E6177" s="562" t="s">
        <v>22</v>
      </c>
      <c r="F6177" s="561" t="s">
        <v>22</v>
      </c>
      <c r="G6177" s="561" t="s">
        <v>34486</v>
      </c>
      <c r="H6177" s="561" t="s">
        <v>5945</v>
      </c>
      <c r="I6177" s="561" t="s">
        <v>23868</v>
      </c>
      <c r="J6177" s="561" t="s">
        <v>24</v>
      </c>
      <c r="K6177" s="562" t="s">
        <v>34487</v>
      </c>
      <c r="L6177" s="561" t="s">
        <v>25</v>
      </c>
    </row>
    <row r="6178" spans="1:12" x14ac:dyDescent="0.25">
      <c r="A6178" s="561" t="s">
        <v>5738</v>
      </c>
      <c r="B6178" s="561" t="s">
        <v>5739</v>
      </c>
      <c r="C6178" s="561" t="s">
        <v>5935</v>
      </c>
      <c r="D6178" s="561" t="s">
        <v>5936</v>
      </c>
      <c r="E6178" s="562" t="s">
        <v>22</v>
      </c>
      <c r="F6178" s="561" t="s">
        <v>22</v>
      </c>
      <c r="G6178" s="561" t="s">
        <v>34488</v>
      </c>
      <c r="H6178" s="561" t="s">
        <v>5946</v>
      </c>
      <c r="I6178" s="561" t="s">
        <v>23868</v>
      </c>
      <c r="J6178" s="561" t="s">
        <v>24</v>
      </c>
      <c r="K6178" s="562" t="s">
        <v>7792</v>
      </c>
      <c r="L6178" s="561" t="s">
        <v>25</v>
      </c>
    </row>
    <row r="6179" spans="1:12" x14ac:dyDescent="0.25">
      <c r="A6179" s="561" t="s">
        <v>5738</v>
      </c>
      <c r="B6179" s="561" t="s">
        <v>5739</v>
      </c>
      <c r="C6179" s="561" t="s">
        <v>5935</v>
      </c>
      <c r="D6179" s="561" t="s">
        <v>5936</v>
      </c>
      <c r="E6179" s="562" t="s">
        <v>22</v>
      </c>
      <c r="F6179" s="561" t="s">
        <v>22</v>
      </c>
      <c r="G6179" s="561" t="s">
        <v>34489</v>
      </c>
      <c r="H6179" s="561" t="s">
        <v>5947</v>
      </c>
      <c r="I6179" s="561" t="s">
        <v>23868</v>
      </c>
      <c r="J6179" s="561" t="s">
        <v>24</v>
      </c>
      <c r="K6179" s="562" t="s">
        <v>5301</v>
      </c>
      <c r="L6179" s="561" t="s">
        <v>25</v>
      </c>
    </row>
    <row r="6180" spans="1:12" x14ac:dyDescent="0.25">
      <c r="A6180" s="561" t="s">
        <v>5738</v>
      </c>
      <c r="B6180" s="561" t="s">
        <v>5739</v>
      </c>
      <c r="C6180" s="561" t="s">
        <v>5935</v>
      </c>
      <c r="D6180" s="561" t="s">
        <v>5936</v>
      </c>
      <c r="E6180" s="562" t="s">
        <v>22</v>
      </c>
      <c r="F6180" s="561" t="s">
        <v>22</v>
      </c>
      <c r="G6180" s="561" t="s">
        <v>34490</v>
      </c>
      <c r="H6180" s="561" t="s">
        <v>5948</v>
      </c>
      <c r="I6180" s="561" t="s">
        <v>23868</v>
      </c>
      <c r="J6180" s="561" t="s">
        <v>24</v>
      </c>
      <c r="K6180" s="562" t="s">
        <v>34491</v>
      </c>
      <c r="L6180" s="561" t="s">
        <v>25</v>
      </c>
    </row>
    <row r="6181" spans="1:12" x14ac:dyDescent="0.25">
      <c r="A6181" s="561" t="s">
        <v>5738</v>
      </c>
      <c r="B6181" s="561" t="s">
        <v>5739</v>
      </c>
      <c r="C6181" s="561" t="s">
        <v>5935</v>
      </c>
      <c r="D6181" s="561" t="s">
        <v>5936</v>
      </c>
      <c r="E6181" s="562" t="s">
        <v>22</v>
      </c>
      <c r="F6181" s="561" t="s">
        <v>22</v>
      </c>
      <c r="G6181" s="561" t="s">
        <v>34492</v>
      </c>
      <c r="H6181" s="561" t="s">
        <v>5949</v>
      </c>
      <c r="I6181" s="561" t="s">
        <v>23868</v>
      </c>
      <c r="J6181" s="561" t="s">
        <v>24</v>
      </c>
      <c r="K6181" s="562" t="s">
        <v>34493</v>
      </c>
      <c r="L6181" s="561" t="s">
        <v>25</v>
      </c>
    </row>
    <row r="6182" spans="1:12" x14ac:dyDescent="0.25">
      <c r="A6182" s="561" t="s">
        <v>5738</v>
      </c>
      <c r="B6182" s="561" t="s">
        <v>5739</v>
      </c>
      <c r="C6182" s="561" t="s">
        <v>5935</v>
      </c>
      <c r="D6182" s="561" t="s">
        <v>5936</v>
      </c>
      <c r="E6182" s="562" t="s">
        <v>22</v>
      </c>
      <c r="F6182" s="561" t="s">
        <v>22</v>
      </c>
      <c r="G6182" s="561" t="s">
        <v>34494</v>
      </c>
      <c r="H6182" s="561" t="s">
        <v>5950</v>
      </c>
      <c r="I6182" s="561" t="s">
        <v>23868</v>
      </c>
      <c r="J6182" s="561" t="s">
        <v>24</v>
      </c>
      <c r="K6182" s="562" t="s">
        <v>34495</v>
      </c>
      <c r="L6182" s="561" t="s">
        <v>25</v>
      </c>
    </row>
    <row r="6183" spans="1:12" x14ac:dyDescent="0.25">
      <c r="A6183" s="561" t="s">
        <v>5738</v>
      </c>
      <c r="B6183" s="561" t="s">
        <v>5739</v>
      </c>
      <c r="C6183" s="561" t="s">
        <v>5935</v>
      </c>
      <c r="D6183" s="561" t="s">
        <v>5936</v>
      </c>
      <c r="E6183" s="562" t="s">
        <v>22</v>
      </c>
      <c r="F6183" s="561" t="s">
        <v>22</v>
      </c>
      <c r="G6183" s="561" t="s">
        <v>34496</v>
      </c>
      <c r="H6183" s="561" t="s">
        <v>5951</v>
      </c>
      <c r="I6183" s="561" t="s">
        <v>23868</v>
      </c>
      <c r="J6183" s="561" t="s">
        <v>24</v>
      </c>
      <c r="K6183" s="562" t="s">
        <v>34497</v>
      </c>
      <c r="L6183" s="561" t="s">
        <v>25</v>
      </c>
    </row>
    <row r="6184" spans="1:12" x14ac:dyDescent="0.25">
      <c r="A6184" s="561" t="s">
        <v>5738</v>
      </c>
      <c r="B6184" s="561" t="s">
        <v>5739</v>
      </c>
      <c r="C6184" s="561" t="s">
        <v>5935</v>
      </c>
      <c r="D6184" s="561" t="s">
        <v>5936</v>
      </c>
      <c r="E6184" s="562" t="s">
        <v>22</v>
      </c>
      <c r="F6184" s="561" t="s">
        <v>22</v>
      </c>
      <c r="G6184" s="561" t="s">
        <v>34498</v>
      </c>
      <c r="H6184" s="561" t="s">
        <v>5952</v>
      </c>
      <c r="I6184" s="561" t="s">
        <v>23868</v>
      </c>
      <c r="J6184" s="561" t="s">
        <v>24</v>
      </c>
      <c r="K6184" s="562" t="s">
        <v>8400</v>
      </c>
      <c r="L6184" s="561" t="s">
        <v>25</v>
      </c>
    </row>
    <row r="6185" spans="1:12" x14ac:dyDescent="0.25">
      <c r="A6185" s="561" t="s">
        <v>5738</v>
      </c>
      <c r="B6185" s="561" t="s">
        <v>5739</v>
      </c>
      <c r="C6185" s="561" t="s">
        <v>5935</v>
      </c>
      <c r="D6185" s="561" t="s">
        <v>5936</v>
      </c>
      <c r="E6185" s="562" t="s">
        <v>22</v>
      </c>
      <c r="F6185" s="561" t="s">
        <v>22</v>
      </c>
      <c r="G6185" s="561" t="s">
        <v>34499</v>
      </c>
      <c r="H6185" s="561" t="s">
        <v>5953</v>
      </c>
      <c r="I6185" s="561" t="s">
        <v>23868</v>
      </c>
      <c r="J6185" s="561" t="s">
        <v>24</v>
      </c>
      <c r="K6185" s="562" t="s">
        <v>34500</v>
      </c>
      <c r="L6185" s="561" t="s">
        <v>25</v>
      </c>
    </row>
    <row r="6186" spans="1:12" x14ac:dyDescent="0.25">
      <c r="A6186" s="561" t="s">
        <v>5738</v>
      </c>
      <c r="B6186" s="561" t="s">
        <v>5739</v>
      </c>
      <c r="C6186" s="561" t="s">
        <v>5935</v>
      </c>
      <c r="D6186" s="561" t="s">
        <v>5936</v>
      </c>
      <c r="E6186" s="562" t="s">
        <v>22</v>
      </c>
      <c r="F6186" s="561" t="s">
        <v>22</v>
      </c>
      <c r="G6186" s="561" t="s">
        <v>34501</v>
      </c>
      <c r="H6186" s="561" t="s">
        <v>5954</v>
      </c>
      <c r="I6186" s="561" t="s">
        <v>23868</v>
      </c>
      <c r="J6186" s="561" t="s">
        <v>24</v>
      </c>
      <c r="K6186" s="562" t="s">
        <v>34502</v>
      </c>
      <c r="L6186" s="561" t="s">
        <v>25</v>
      </c>
    </row>
    <row r="6187" spans="1:12" x14ac:dyDescent="0.25">
      <c r="A6187" s="561" t="s">
        <v>5738</v>
      </c>
      <c r="B6187" s="561" t="s">
        <v>5739</v>
      </c>
      <c r="C6187" s="561" t="s">
        <v>5935</v>
      </c>
      <c r="D6187" s="561" t="s">
        <v>5936</v>
      </c>
      <c r="E6187" s="562" t="s">
        <v>22</v>
      </c>
      <c r="F6187" s="561" t="s">
        <v>22</v>
      </c>
      <c r="G6187" s="561" t="s">
        <v>34503</v>
      </c>
      <c r="H6187" s="561" t="s">
        <v>5955</v>
      </c>
      <c r="I6187" s="561" t="s">
        <v>23868</v>
      </c>
      <c r="J6187" s="561" t="s">
        <v>24</v>
      </c>
      <c r="K6187" s="562" t="s">
        <v>34504</v>
      </c>
      <c r="L6187" s="561" t="s">
        <v>25</v>
      </c>
    </row>
    <row r="6188" spans="1:12" x14ac:dyDescent="0.25">
      <c r="A6188" s="561" t="s">
        <v>5738</v>
      </c>
      <c r="B6188" s="561" t="s">
        <v>5739</v>
      </c>
      <c r="C6188" s="561" t="s">
        <v>5935</v>
      </c>
      <c r="D6188" s="561" t="s">
        <v>5936</v>
      </c>
      <c r="E6188" s="562" t="s">
        <v>22</v>
      </c>
      <c r="F6188" s="561" t="s">
        <v>22</v>
      </c>
      <c r="G6188" s="561" t="s">
        <v>34505</v>
      </c>
      <c r="H6188" s="561" t="s">
        <v>5956</v>
      </c>
      <c r="I6188" s="561" t="s">
        <v>23868</v>
      </c>
      <c r="J6188" s="561" t="s">
        <v>24</v>
      </c>
      <c r="K6188" s="562" t="s">
        <v>34506</v>
      </c>
      <c r="L6188" s="561" t="s">
        <v>25</v>
      </c>
    </row>
    <row r="6189" spans="1:12" x14ac:dyDescent="0.25">
      <c r="A6189" s="561" t="s">
        <v>5738</v>
      </c>
      <c r="B6189" s="561" t="s">
        <v>5739</v>
      </c>
      <c r="C6189" s="561" t="s">
        <v>5935</v>
      </c>
      <c r="D6189" s="561" t="s">
        <v>5936</v>
      </c>
      <c r="E6189" s="562" t="s">
        <v>22</v>
      </c>
      <c r="F6189" s="561" t="s">
        <v>22</v>
      </c>
      <c r="G6189" s="561" t="s">
        <v>34507</v>
      </c>
      <c r="H6189" s="561" t="s">
        <v>5957</v>
      </c>
      <c r="I6189" s="561" t="s">
        <v>23868</v>
      </c>
      <c r="J6189" s="561" t="s">
        <v>24</v>
      </c>
      <c r="K6189" s="562" t="s">
        <v>34508</v>
      </c>
      <c r="L6189" s="561" t="s">
        <v>25</v>
      </c>
    </row>
    <row r="6190" spans="1:12" x14ac:dyDescent="0.25">
      <c r="A6190" s="561" t="s">
        <v>5738</v>
      </c>
      <c r="B6190" s="561" t="s">
        <v>5739</v>
      </c>
      <c r="C6190" s="561" t="s">
        <v>5935</v>
      </c>
      <c r="D6190" s="561" t="s">
        <v>5936</v>
      </c>
      <c r="E6190" s="562" t="s">
        <v>22</v>
      </c>
      <c r="F6190" s="561" t="s">
        <v>22</v>
      </c>
      <c r="G6190" s="561" t="s">
        <v>34509</v>
      </c>
      <c r="H6190" s="561" t="s">
        <v>34510</v>
      </c>
      <c r="I6190" s="561" t="s">
        <v>23868</v>
      </c>
      <c r="J6190" s="561" t="s">
        <v>24</v>
      </c>
      <c r="K6190" s="562" t="s">
        <v>8598</v>
      </c>
      <c r="L6190" s="561" t="s">
        <v>25</v>
      </c>
    </row>
    <row r="6191" spans="1:12" x14ac:dyDescent="0.25">
      <c r="A6191" s="561" t="s">
        <v>5738</v>
      </c>
      <c r="B6191" s="561" t="s">
        <v>5739</v>
      </c>
      <c r="C6191" s="561" t="s">
        <v>5935</v>
      </c>
      <c r="D6191" s="561" t="s">
        <v>5936</v>
      </c>
      <c r="E6191" s="562" t="s">
        <v>22</v>
      </c>
      <c r="F6191" s="561" t="s">
        <v>22</v>
      </c>
      <c r="G6191" s="561" t="s">
        <v>34511</v>
      </c>
      <c r="H6191" s="561" t="s">
        <v>34512</v>
      </c>
      <c r="I6191" s="561" t="s">
        <v>23868</v>
      </c>
      <c r="J6191" s="561" t="s">
        <v>24</v>
      </c>
      <c r="K6191" s="562" t="s">
        <v>29084</v>
      </c>
      <c r="L6191" s="561" t="s">
        <v>25</v>
      </c>
    </row>
    <row r="6192" spans="1:12" x14ac:dyDescent="0.25">
      <c r="A6192" s="561" t="s">
        <v>5738</v>
      </c>
      <c r="B6192" s="561" t="s">
        <v>5739</v>
      </c>
      <c r="C6192" s="561" t="s">
        <v>5935</v>
      </c>
      <c r="D6192" s="561" t="s">
        <v>5936</v>
      </c>
      <c r="E6192" s="562" t="s">
        <v>22</v>
      </c>
      <c r="F6192" s="561" t="s">
        <v>22</v>
      </c>
      <c r="G6192" s="561" t="s">
        <v>34513</v>
      </c>
      <c r="H6192" s="561" t="s">
        <v>5959</v>
      </c>
      <c r="I6192" s="561" t="s">
        <v>23868</v>
      </c>
      <c r="J6192" s="561" t="s">
        <v>24</v>
      </c>
      <c r="K6192" s="562" t="s">
        <v>34514</v>
      </c>
      <c r="L6192" s="561" t="s">
        <v>25</v>
      </c>
    </row>
    <row r="6193" spans="1:12" x14ac:dyDescent="0.25">
      <c r="A6193" s="561" t="s">
        <v>5738</v>
      </c>
      <c r="B6193" s="561" t="s">
        <v>5739</v>
      </c>
      <c r="C6193" s="561" t="s">
        <v>5935</v>
      </c>
      <c r="D6193" s="561" t="s">
        <v>5936</v>
      </c>
      <c r="E6193" s="562" t="s">
        <v>22</v>
      </c>
      <c r="F6193" s="561" t="s">
        <v>22</v>
      </c>
      <c r="G6193" s="561" t="s">
        <v>34515</v>
      </c>
      <c r="H6193" s="561" t="s">
        <v>5960</v>
      </c>
      <c r="I6193" s="561" t="s">
        <v>23868</v>
      </c>
      <c r="J6193" s="561" t="s">
        <v>24</v>
      </c>
      <c r="K6193" s="562" t="s">
        <v>34516</v>
      </c>
      <c r="L6193" s="561" t="s">
        <v>25</v>
      </c>
    </row>
    <row r="6194" spans="1:12" x14ac:dyDescent="0.25">
      <c r="A6194" s="561" t="s">
        <v>5738</v>
      </c>
      <c r="B6194" s="561" t="s">
        <v>5739</v>
      </c>
      <c r="C6194" s="561" t="s">
        <v>5935</v>
      </c>
      <c r="D6194" s="561" t="s">
        <v>5936</v>
      </c>
      <c r="E6194" s="562" t="s">
        <v>22</v>
      </c>
      <c r="F6194" s="561" t="s">
        <v>22</v>
      </c>
      <c r="G6194" s="561" t="s">
        <v>34517</v>
      </c>
      <c r="H6194" s="561" t="s">
        <v>5962</v>
      </c>
      <c r="I6194" s="561" t="s">
        <v>23868</v>
      </c>
      <c r="J6194" s="561" t="s">
        <v>24</v>
      </c>
      <c r="K6194" s="562" t="s">
        <v>33978</v>
      </c>
      <c r="L6194" s="561" t="s">
        <v>25</v>
      </c>
    </row>
    <row r="6195" spans="1:12" x14ac:dyDescent="0.25">
      <c r="A6195" s="561" t="s">
        <v>5738</v>
      </c>
      <c r="B6195" s="561" t="s">
        <v>5739</v>
      </c>
      <c r="C6195" s="561" t="s">
        <v>5935</v>
      </c>
      <c r="D6195" s="561" t="s">
        <v>5936</v>
      </c>
      <c r="E6195" s="562" t="s">
        <v>22</v>
      </c>
      <c r="F6195" s="561" t="s">
        <v>22</v>
      </c>
      <c r="G6195" s="561" t="s">
        <v>34518</v>
      </c>
      <c r="H6195" s="561" t="s">
        <v>5963</v>
      </c>
      <c r="I6195" s="561" t="s">
        <v>23868</v>
      </c>
      <c r="J6195" s="561" t="s">
        <v>24</v>
      </c>
      <c r="K6195" s="562" t="s">
        <v>4896</v>
      </c>
      <c r="L6195" s="561" t="s">
        <v>25</v>
      </c>
    </row>
    <row r="6196" spans="1:12" x14ac:dyDescent="0.25">
      <c r="A6196" s="561" t="s">
        <v>5738</v>
      </c>
      <c r="B6196" s="561" t="s">
        <v>5739</v>
      </c>
      <c r="C6196" s="561" t="s">
        <v>5935</v>
      </c>
      <c r="D6196" s="561" t="s">
        <v>5936</v>
      </c>
      <c r="E6196" s="562" t="s">
        <v>22</v>
      </c>
      <c r="F6196" s="561" t="s">
        <v>22</v>
      </c>
      <c r="G6196" s="561" t="s">
        <v>34519</v>
      </c>
      <c r="H6196" s="561" t="s">
        <v>5964</v>
      </c>
      <c r="I6196" s="561" t="s">
        <v>23868</v>
      </c>
      <c r="J6196" s="561" t="s">
        <v>24</v>
      </c>
      <c r="K6196" s="562" t="s">
        <v>34520</v>
      </c>
      <c r="L6196" s="561" t="s">
        <v>25</v>
      </c>
    </row>
    <row r="6197" spans="1:12" x14ac:dyDescent="0.25">
      <c r="A6197" s="561" t="s">
        <v>5738</v>
      </c>
      <c r="B6197" s="561" t="s">
        <v>5739</v>
      </c>
      <c r="C6197" s="561" t="s">
        <v>5935</v>
      </c>
      <c r="D6197" s="561" t="s">
        <v>5936</v>
      </c>
      <c r="E6197" s="562" t="s">
        <v>22</v>
      </c>
      <c r="F6197" s="561" t="s">
        <v>22</v>
      </c>
      <c r="G6197" s="561" t="s">
        <v>34521</v>
      </c>
      <c r="H6197" s="561" t="s">
        <v>5966</v>
      </c>
      <c r="I6197" s="561" t="s">
        <v>23868</v>
      </c>
      <c r="J6197" s="561" t="s">
        <v>24</v>
      </c>
      <c r="K6197" s="562" t="s">
        <v>7250</v>
      </c>
      <c r="L6197" s="561" t="s">
        <v>25</v>
      </c>
    </row>
    <row r="6198" spans="1:12" x14ac:dyDescent="0.25">
      <c r="A6198" s="561" t="s">
        <v>5738</v>
      </c>
      <c r="B6198" s="561" t="s">
        <v>5739</v>
      </c>
      <c r="C6198" s="561" t="s">
        <v>5935</v>
      </c>
      <c r="D6198" s="561" t="s">
        <v>5936</v>
      </c>
      <c r="E6198" s="562" t="s">
        <v>22</v>
      </c>
      <c r="F6198" s="561" t="s">
        <v>22</v>
      </c>
      <c r="G6198" s="561" t="s">
        <v>34522</v>
      </c>
      <c r="H6198" s="561" t="s">
        <v>5967</v>
      </c>
      <c r="I6198" s="561" t="s">
        <v>23868</v>
      </c>
      <c r="J6198" s="561" t="s">
        <v>24</v>
      </c>
      <c r="K6198" s="562" t="s">
        <v>34523</v>
      </c>
      <c r="L6198" s="561" t="s">
        <v>25</v>
      </c>
    </row>
    <row r="6199" spans="1:12" x14ac:dyDescent="0.25">
      <c r="A6199" s="561" t="s">
        <v>5738</v>
      </c>
      <c r="B6199" s="561" t="s">
        <v>5739</v>
      </c>
      <c r="C6199" s="561" t="s">
        <v>5935</v>
      </c>
      <c r="D6199" s="561" t="s">
        <v>5936</v>
      </c>
      <c r="E6199" s="562" t="s">
        <v>22</v>
      </c>
      <c r="F6199" s="561" t="s">
        <v>22</v>
      </c>
      <c r="G6199" s="561" t="s">
        <v>34524</v>
      </c>
      <c r="H6199" s="561" t="s">
        <v>5968</v>
      </c>
      <c r="I6199" s="561" t="s">
        <v>23868</v>
      </c>
      <c r="J6199" s="561" t="s">
        <v>24</v>
      </c>
      <c r="K6199" s="562" t="s">
        <v>31108</v>
      </c>
      <c r="L6199" s="561" t="s">
        <v>25</v>
      </c>
    </row>
    <row r="6200" spans="1:12" x14ac:dyDescent="0.25">
      <c r="A6200" s="561" t="s">
        <v>5738</v>
      </c>
      <c r="B6200" s="561" t="s">
        <v>5739</v>
      </c>
      <c r="C6200" s="561" t="s">
        <v>5970</v>
      </c>
      <c r="D6200" s="561" t="s">
        <v>5971</v>
      </c>
      <c r="E6200" s="562" t="s">
        <v>22</v>
      </c>
      <c r="F6200" s="561" t="s">
        <v>22</v>
      </c>
      <c r="G6200" s="561" t="s">
        <v>34525</v>
      </c>
      <c r="H6200" s="561" t="s">
        <v>34526</v>
      </c>
      <c r="I6200" s="561" t="s">
        <v>23148</v>
      </c>
      <c r="J6200" s="561" t="s">
        <v>7063</v>
      </c>
      <c r="K6200" s="562" t="s">
        <v>7194</v>
      </c>
      <c r="L6200" s="561" t="s">
        <v>25</v>
      </c>
    </row>
    <row r="6201" spans="1:12" x14ac:dyDescent="0.25">
      <c r="A6201" s="561" t="s">
        <v>5738</v>
      </c>
      <c r="B6201" s="561" t="s">
        <v>5739</v>
      </c>
      <c r="C6201" s="561" t="s">
        <v>34527</v>
      </c>
      <c r="D6201" s="561" t="s">
        <v>34528</v>
      </c>
      <c r="E6201" s="562" t="s">
        <v>22</v>
      </c>
      <c r="F6201" s="561" t="s">
        <v>22</v>
      </c>
      <c r="G6201" s="561" t="s">
        <v>34529</v>
      </c>
      <c r="H6201" s="561" t="s">
        <v>34530</v>
      </c>
      <c r="I6201" s="561" t="s">
        <v>23148</v>
      </c>
      <c r="J6201" s="561" t="s">
        <v>7063</v>
      </c>
      <c r="K6201" s="562" t="s">
        <v>34531</v>
      </c>
      <c r="L6201" s="561" t="s">
        <v>25</v>
      </c>
    </row>
    <row r="6202" spans="1:12" x14ac:dyDescent="0.25">
      <c r="A6202" s="561" t="s">
        <v>5738</v>
      </c>
      <c r="B6202" s="561" t="s">
        <v>5739</v>
      </c>
      <c r="C6202" s="561" t="s">
        <v>34527</v>
      </c>
      <c r="D6202" s="561" t="s">
        <v>34528</v>
      </c>
      <c r="E6202" s="562" t="s">
        <v>22</v>
      </c>
      <c r="F6202" s="561" t="s">
        <v>22</v>
      </c>
      <c r="G6202" s="561" t="s">
        <v>34532</v>
      </c>
      <c r="H6202" s="561" t="s">
        <v>34533</v>
      </c>
      <c r="I6202" s="561" t="s">
        <v>23148</v>
      </c>
      <c r="J6202" s="561" t="s">
        <v>24</v>
      </c>
      <c r="K6202" s="562" t="s">
        <v>3326</v>
      </c>
      <c r="L6202" s="561" t="s">
        <v>25</v>
      </c>
    </row>
    <row r="6203" spans="1:12" x14ac:dyDescent="0.25">
      <c r="A6203" s="561" t="s">
        <v>5738</v>
      </c>
      <c r="B6203" s="561" t="s">
        <v>5739</v>
      </c>
      <c r="C6203" s="561" t="s">
        <v>5972</v>
      </c>
      <c r="D6203" s="561" t="s">
        <v>5973</v>
      </c>
      <c r="E6203" s="562" t="s">
        <v>22</v>
      </c>
      <c r="F6203" s="561" t="s">
        <v>22</v>
      </c>
      <c r="G6203" s="561" t="s">
        <v>34534</v>
      </c>
      <c r="H6203" s="561" t="s">
        <v>5974</v>
      </c>
      <c r="I6203" s="561" t="s">
        <v>23868</v>
      </c>
      <c r="J6203" s="561" t="s">
        <v>7063</v>
      </c>
      <c r="K6203" s="562" t="s">
        <v>34535</v>
      </c>
      <c r="L6203" s="561" t="s">
        <v>25</v>
      </c>
    </row>
    <row r="6204" spans="1:12" x14ac:dyDescent="0.25">
      <c r="A6204" s="561" t="s">
        <v>5738</v>
      </c>
      <c r="B6204" s="561" t="s">
        <v>5739</v>
      </c>
      <c r="C6204" s="561" t="s">
        <v>5972</v>
      </c>
      <c r="D6204" s="561" t="s">
        <v>5973</v>
      </c>
      <c r="E6204" s="562" t="s">
        <v>22</v>
      </c>
      <c r="F6204" s="561" t="s">
        <v>22</v>
      </c>
      <c r="G6204" s="561" t="s">
        <v>34536</v>
      </c>
      <c r="H6204" s="561" t="s">
        <v>5975</v>
      </c>
      <c r="I6204" s="561" t="s">
        <v>23868</v>
      </c>
      <c r="J6204" s="561" t="s">
        <v>7063</v>
      </c>
      <c r="K6204" s="562" t="s">
        <v>34537</v>
      </c>
      <c r="L6204" s="561" t="s">
        <v>25</v>
      </c>
    </row>
    <row r="6205" spans="1:12" x14ac:dyDescent="0.25">
      <c r="A6205" s="561" t="s">
        <v>5738</v>
      </c>
      <c r="B6205" s="561" t="s">
        <v>5739</v>
      </c>
      <c r="C6205" s="561" t="s">
        <v>5972</v>
      </c>
      <c r="D6205" s="561" t="s">
        <v>5973</v>
      </c>
      <c r="E6205" s="562" t="s">
        <v>22</v>
      </c>
      <c r="F6205" s="561" t="s">
        <v>22</v>
      </c>
      <c r="G6205" s="561" t="s">
        <v>34538</v>
      </c>
      <c r="H6205" s="561" t="s">
        <v>5976</v>
      </c>
      <c r="I6205" s="561" t="s">
        <v>23148</v>
      </c>
      <c r="J6205" s="561" t="s">
        <v>7063</v>
      </c>
      <c r="K6205" s="562" t="s">
        <v>34539</v>
      </c>
      <c r="L6205" s="561" t="s">
        <v>25</v>
      </c>
    </row>
    <row r="6206" spans="1:12" x14ac:dyDescent="0.25">
      <c r="A6206" s="561" t="s">
        <v>5738</v>
      </c>
      <c r="B6206" s="561" t="s">
        <v>5739</v>
      </c>
      <c r="C6206" s="561" t="s">
        <v>5977</v>
      </c>
      <c r="D6206" s="561" t="s">
        <v>5978</v>
      </c>
      <c r="E6206" s="562" t="s">
        <v>22</v>
      </c>
      <c r="F6206" s="561" t="s">
        <v>22</v>
      </c>
      <c r="G6206" s="561" t="s">
        <v>34540</v>
      </c>
      <c r="H6206" s="561" t="s">
        <v>5979</v>
      </c>
      <c r="I6206" s="561" t="s">
        <v>23868</v>
      </c>
      <c r="J6206" s="561" t="s">
        <v>7063</v>
      </c>
      <c r="K6206" s="562" t="s">
        <v>8148</v>
      </c>
      <c r="L6206" s="561" t="s">
        <v>25</v>
      </c>
    </row>
    <row r="6207" spans="1:12" x14ac:dyDescent="0.25">
      <c r="A6207" s="561" t="s">
        <v>5738</v>
      </c>
      <c r="B6207" s="561" t="s">
        <v>5739</v>
      </c>
      <c r="C6207" s="561" t="s">
        <v>5977</v>
      </c>
      <c r="D6207" s="561" t="s">
        <v>5978</v>
      </c>
      <c r="E6207" s="562" t="s">
        <v>22</v>
      </c>
      <c r="F6207" s="561" t="s">
        <v>22</v>
      </c>
      <c r="G6207" s="561" t="s">
        <v>34541</v>
      </c>
      <c r="H6207" s="561" t="s">
        <v>5980</v>
      </c>
      <c r="I6207" s="561" t="s">
        <v>23868</v>
      </c>
      <c r="J6207" s="561" t="s">
        <v>7063</v>
      </c>
      <c r="K6207" s="562" t="s">
        <v>6611</v>
      </c>
      <c r="L6207" s="561" t="s">
        <v>25</v>
      </c>
    </row>
    <row r="6208" spans="1:12" x14ac:dyDescent="0.25">
      <c r="A6208" s="561" t="s">
        <v>5738</v>
      </c>
      <c r="B6208" s="561" t="s">
        <v>5739</v>
      </c>
      <c r="C6208" s="561" t="s">
        <v>5977</v>
      </c>
      <c r="D6208" s="561" t="s">
        <v>5978</v>
      </c>
      <c r="E6208" s="562" t="s">
        <v>22</v>
      </c>
      <c r="F6208" s="561" t="s">
        <v>22</v>
      </c>
      <c r="G6208" s="561" t="s">
        <v>34542</v>
      </c>
      <c r="H6208" s="561" t="s">
        <v>5981</v>
      </c>
      <c r="I6208" s="561" t="s">
        <v>23868</v>
      </c>
      <c r="J6208" s="561" t="s">
        <v>7063</v>
      </c>
      <c r="K6208" s="562" t="s">
        <v>4020</v>
      </c>
      <c r="L6208" s="561" t="s">
        <v>25</v>
      </c>
    </row>
    <row r="6209" spans="1:12" x14ac:dyDescent="0.25">
      <c r="A6209" s="561" t="s">
        <v>5738</v>
      </c>
      <c r="B6209" s="561" t="s">
        <v>5739</v>
      </c>
      <c r="C6209" s="561" t="s">
        <v>5977</v>
      </c>
      <c r="D6209" s="561" t="s">
        <v>5978</v>
      </c>
      <c r="E6209" s="562" t="s">
        <v>22</v>
      </c>
      <c r="F6209" s="561" t="s">
        <v>22</v>
      </c>
      <c r="G6209" s="561" t="s">
        <v>34543</v>
      </c>
      <c r="H6209" s="561" t="s">
        <v>5982</v>
      </c>
      <c r="I6209" s="561" t="s">
        <v>23868</v>
      </c>
      <c r="J6209" s="561" t="s">
        <v>7063</v>
      </c>
      <c r="K6209" s="562" t="s">
        <v>7377</v>
      </c>
      <c r="L6209" s="561" t="s">
        <v>25</v>
      </c>
    </row>
    <row r="6210" spans="1:12" x14ac:dyDescent="0.25">
      <c r="A6210" s="561" t="s">
        <v>5738</v>
      </c>
      <c r="B6210" s="561" t="s">
        <v>5739</v>
      </c>
      <c r="C6210" s="561" t="s">
        <v>5977</v>
      </c>
      <c r="D6210" s="561" t="s">
        <v>5978</v>
      </c>
      <c r="E6210" s="562" t="s">
        <v>22</v>
      </c>
      <c r="F6210" s="561" t="s">
        <v>22</v>
      </c>
      <c r="G6210" s="561" t="s">
        <v>34544</v>
      </c>
      <c r="H6210" s="561" t="s">
        <v>5983</v>
      </c>
      <c r="I6210" s="561" t="s">
        <v>23148</v>
      </c>
      <c r="J6210" s="561" t="s">
        <v>7063</v>
      </c>
      <c r="K6210" s="562" t="s">
        <v>818</v>
      </c>
      <c r="L6210" s="561" t="s">
        <v>25</v>
      </c>
    </row>
    <row r="6211" spans="1:12" x14ac:dyDescent="0.25">
      <c r="A6211" s="561" t="s">
        <v>5738</v>
      </c>
      <c r="B6211" s="561" t="s">
        <v>5739</v>
      </c>
      <c r="C6211" s="561" t="s">
        <v>5977</v>
      </c>
      <c r="D6211" s="561" t="s">
        <v>5978</v>
      </c>
      <c r="E6211" s="562" t="s">
        <v>22</v>
      </c>
      <c r="F6211" s="561" t="s">
        <v>22</v>
      </c>
      <c r="G6211" s="561" t="s">
        <v>34545</v>
      </c>
      <c r="H6211" s="561" t="s">
        <v>5985</v>
      </c>
      <c r="I6211" s="561" t="s">
        <v>23148</v>
      </c>
      <c r="J6211" s="561" t="s">
        <v>7063</v>
      </c>
      <c r="K6211" s="562" t="s">
        <v>34546</v>
      </c>
      <c r="L6211" s="561" t="s">
        <v>25</v>
      </c>
    </row>
    <row r="6212" spans="1:12" x14ac:dyDescent="0.25">
      <c r="A6212" s="561" t="s">
        <v>5738</v>
      </c>
      <c r="B6212" s="561" t="s">
        <v>5739</v>
      </c>
      <c r="C6212" s="561" t="s">
        <v>5977</v>
      </c>
      <c r="D6212" s="561" t="s">
        <v>5978</v>
      </c>
      <c r="E6212" s="562" t="s">
        <v>22</v>
      </c>
      <c r="F6212" s="561" t="s">
        <v>22</v>
      </c>
      <c r="G6212" s="561" t="s">
        <v>34547</v>
      </c>
      <c r="H6212" s="561" t="s">
        <v>5986</v>
      </c>
      <c r="I6212" s="561" t="s">
        <v>23868</v>
      </c>
      <c r="J6212" s="561" t="s">
        <v>7063</v>
      </c>
      <c r="K6212" s="562" t="s">
        <v>34548</v>
      </c>
      <c r="L6212" s="561" t="s">
        <v>25</v>
      </c>
    </row>
    <row r="6213" spans="1:12" x14ac:dyDescent="0.25">
      <c r="A6213" s="561" t="s">
        <v>5738</v>
      </c>
      <c r="B6213" s="561" t="s">
        <v>5739</v>
      </c>
      <c r="C6213" s="561" t="s">
        <v>5987</v>
      </c>
      <c r="D6213" s="561" t="s">
        <v>5988</v>
      </c>
      <c r="E6213" s="562" t="s">
        <v>22</v>
      </c>
      <c r="F6213" s="561" t="s">
        <v>22</v>
      </c>
      <c r="G6213" s="561" t="s">
        <v>34549</v>
      </c>
      <c r="H6213" s="561" t="s">
        <v>5989</v>
      </c>
      <c r="I6213" s="561" t="s">
        <v>23868</v>
      </c>
      <c r="J6213" s="561" t="s">
        <v>7063</v>
      </c>
      <c r="K6213" s="562" t="s">
        <v>8584</v>
      </c>
      <c r="L6213" s="561" t="s">
        <v>25</v>
      </c>
    </row>
    <row r="6214" spans="1:12" x14ac:dyDescent="0.25">
      <c r="A6214" s="561" t="s">
        <v>5738</v>
      </c>
      <c r="B6214" s="561" t="s">
        <v>5739</v>
      </c>
      <c r="C6214" s="561" t="s">
        <v>5987</v>
      </c>
      <c r="D6214" s="561" t="s">
        <v>5988</v>
      </c>
      <c r="E6214" s="562" t="s">
        <v>22</v>
      </c>
      <c r="F6214" s="561" t="s">
        <v>22</v>
      </c>
      <c r="G6214" s="561" t="s">
        <v>34550</v>
      </c>
      <c r="H6214" s="561" t="s">
        <v>5990</v>
      </c>
      <c r="I6214" s="561" t="s">
        <v>23868</v>
      </c>
      <c r="J6214" s="561" t="s">
        <v>7063</v>
      </c>
      <c r="K6214" s="562" t="s">
        <v>34551</v>
      </c>
      <c r="L6214" s="561" t="s">
        <v>25</v>
      </c>
    </row>
    <row r="6215" spans="1:12" x14ac:dyDescent="0.25">
      <c r="A6215" s="561" t="s">
        <v>5738</v>
      </c>
      <c r="B6215" s="561" t="s">
        <v>5739</v>
      </c>
      <c r="C6215" s="561" t="s">
        <v>5987</v>
      </c>
      <c r="D6215" s="561" t="s">
        <v>5988</v>
      </c>
      <c r="E6215" s="562" t="s">
        <v>22</v>
      </c>
      <c r="F6215" s="561" t="s">
        <v>22</v>
      </c>
      <c r="G6215" s="561" t="s">
        <v>34552</v>
      </c>
      <c r="H6215" s="561" t="s">
        <v>5992</v>
      </c>
      <c r="I6215" s="561" t="s">
        <v>23148</v>
      </c>
      <c r="J6215" s="561" t="s">
        <v>7063</v>
      </c>
      <c r="K6215" s="562" t="s">
        <v>5591</v>
      </c>
      <c r="L6215" s="561" t="s">
        <v>25</v>
      </c>
    </row>
    <row r="6216" spans="1:12" x14ac:dyDescent="0.25">
      <c r="A6216" s="561" t="s">
        <v>5738</v>
      </c>
      <c r="B6216" s="561" t="s">
        <v>5739</v>
      </c>
      <c r="C6216" s="561" t="s">
        <v>5987</v>
      </c>
      <c r="D6216" s="561" t="s">
        <v>5988</v>
      </c>
      <c r="E6216" s="562" t="s">
        <v>22</v>
      </c>
      <c r="F6216" s="561" t="s">
        <v>22</v>
      </c>
      <c r="G6216" s="561" t="s">
        <v>34553</v>
      </c>
      <c r="H6216" s="561" t="s">
        <v>5993</v>
      </c>
      <c r="I6216" s="561" t="s">
        <v>23868</v>
      </c>
      <c r="J6216" s="561" t="s">
        <v>7063</v>
      </c>
      <c r="K6216" s="562" t="s">
        <v>34554</v>
      </c>
      <c r="L6216" s="561" t="s">
        <v>25</v>
      </c>
    </row>
    <row r="6217" spans="1:12" x14ac:dyDescent="0.25">
      <c r="A6217" s="561" t="s">
        <v>5738</v>
      </c>
      <c r="B6217" s="561" t="s">
        <v>5739</v>
      </c>
      <c r="C6217" s="561" t="s">
        <v>5987</v>
      </c>
      <c r="D6217" s="561" t="s">
        <v>5988</v>
      </c>
      <c r="E6217" s="562" t="s">
        <v>22</v>
      </c>
      <c r="F6217" s="561" t="s">
        <v>22</v>
      </c>
      <c r="G6217" s="561" t="s">
        <v>34555</v>
      </c>
      <c r="H6217" s="561" t="s">
        <v>5994</v>
      </c>
      <c r="I6217" s="561" t="s">
        <v>23868</v>
      </c>
      <c r="J6217" s="561" t="s">
        <v>7063</v>
      </c>
      <c r="K6217" s="562" t="s">
        <v>26361</v>
      </c>
      <c r="L6217" s="561" t="s">
        <v>25</v>
      </c>
    </row>
    <row r="6218" spans="1:12" x14ac:dyDescent="0.25">
      <c r="A6218" s="561" t="s">
        <v>5738</v>
      </c>
      <c r="B6218" s="561" t="s">
        <v>5739</v>
      </c>
      <c r="C6218" s="561" t="s">
        <v>5996</v>
      </c>
      <c r="D6218" s="561" t="s">
        <v>5997</v>
      </c>
      <c r="E6218" s="562" t="s">
        <v>22</v>
      </c>
      <c r="F6218" s="561" t="s">
        <v>22</v>
      </c>
      <c r="G6218" s="561" t="s">
        <v>34556</v>
      </c>
      <c r="H6218" s="561" t="s">
        <v>5998</v>
      </c>
      <c r="I6218" s="561" t="s">
        <v>23868</v>
      </c>
      <c r="J6218" s="561" t="s">
        <v>24</v>
      </c>
      <c r="K6218" s="562" t="s">
        <v>7212</v>
      </c>
      <c r="L6218" s="561" t="s">
        <v>25</v>
      </c>
    </row>
    <row r="6219" spans="1:12" x14ac:dyDescent="0.25">
      <c r="A6219" s="561" t="s">
        <v>5738</v>
      </c>
      <c r="B6219" s="561" t="s">
        <v>5739</v>
      </c>
      <c r="C6219" s="561" t="s">
        <v>5996</v>
      </c>
      <c r="D6219" s="561" t="s">
        <v>5997</v>
      </c>
      <c r="E6219" s="562" t="s">
        <v>22</v>
      </c>
      <c r="F6219" s="561" t="s">
        <v>22</v>
      </c>
      <c r="G6219" s="561" t="s">
        <v>34557</v>
      </c>
      <c r="H6219" s="561" t="s">
        <v>5999</v>
      </c>
      <c r="I6219" s="561" t="s">
        <v>23868</v>
      </c>
      <c r="J6219" s="561" t="s">
        <v>24</v>
      </c>
      <c r="K6219" s="562" t="s">
        <v>3897</v>
      </c>
      <c r="L6219" s="561" t="s">
        <v>25</v>
      </c>
    </row>
    <row r="6220" spans="1:12" x14ac:dyDescent="0.25">
      <c r="A6220" s="561" t="s">
        <v>5738</v>
      </c>
      <c r="B6220" s="561" t="s">
        <v>5739</v>
      </c>
      <c r="C6220" s="561" t="s">
        <v>5996</v>
      </c>
      <c r="D6220" s="561" t="s">
        <v>5997</v>
      </c>
      <c r="E6220" s="562" t="s">
        <v>22</v>
      </c>
      <c r="F6220" s="561" t="s">
        <v>22</v>
      </c>
      <c r="G6220" s="561" t="s">
        <v>34558</v>
      </c>
      <c r="H6220" s="561" t="s">
        <v>6000</v>
      </c>
      <c r="I6220" s="561" t="s">
        <v>23868</v>
      </c>
      <c r="J6220" s="561" t="s">
        <v>24</v>
      </c>
      <c r="K6220" s="562" t="s">
        <v>7243</v>
      </c>
      <c r="L6220" s="561" t="s">
        <v>25</v>
      </c>
    </row>
    <row r="6221" spans="1:12" x14ac:dyDescent="0.25">
      <c r="A6221" s="561" t="s">
        <v>5738</v>
      </c>
      <c r="B6221" s="561" t="s">
        <v>5739</v>
      </c>
      <c r="C6221" s="561" t="s">
        <v>5996</v>
      </c>
      <c r="D6221" s="561" t="s">
        <v>5997</v>
      </c>
      <c r="E6221" s="562" t="s">
        <v>22</v>
      </c>
      <c r="F6221" s="561" t="s">
        <v>22</v>
      </c>
      <c r="G6221" s="561" t="s">
        <v>34559</v>
      </c>
      <c r="H6221" s="561" t="s">
        <v>6001</v>
      </c>
      <c r="I6221" s="561" t="s">
        <v>23868</v>
      </c>
      <c r="J6221" s="561" t="s">
        <v>24</v>
      </c>
      <c r="K6221" s="562" t="s">
        <v>4081</v>
      </c>
      <c r="L6221" s="561" t="s">
        <v>25</v>
      </c>
    </row>
    <row r="6222" spans="1:12" x14ac:dyDescent="0.25">
      <c r="A6222" s="561" t="s">
        <v>5738</v>
      </c>
      <c r="B6222" s="561" t="s">
        <v>5739</v>
      </c>
      <c r="C6222" s="561" t="s">
        <v>5996</v>
      </c>
      <c r="D6222" s="561" t="s">
        <v>5997</v>
      </c>
      <c r="E6222" s="562" t="s">
        <v>22</v>
      </c>
      <c r="F6222" s="561" t="s">
        <v>22</v>
      </c>
      <c r="G6222" s="561" t="s">
        <v>34560</v>
      </c>
      <c r="H6222" s="561" t="s">
        <v>6002</v>
      </c>
      <c r="I6222" s="561" t="s">
        <v>23868</v>
      </c>
      <c r="J6222" s="561" t="s">
        <v>24</v>
      </c>
      <c r="K6222" s="562" t="s">
        <v>758</v>
      </c>
      <c r="L6222" s="561" t="s">
        <v>25</v>
      </c>
    </row>
    <row r="6223" spans="1:12" x14ac:dyDescent="0.25">
      <c r="A6223" s="561" t="s">
        <v>5738</v>
      </c>
      <c r="B6223" s="561" t="s">
        <v>5739</v>
      </c>
      <c r="C6223" s="561" t="s">
        <v>5996</v>
      </c>
      <c r="D6223" s="561" t="s">
        <v>5997</v>
      </c>
      <c r="E6223" s="562" t="s">
        <v>22</v>
      </c>
      <c r="F6223" s="561" t="s">
        <v>22</v>
      </c>
      <c r="G6223" s="561" t="s">
        <v>34561</v>
      </c>
      <c r="H6223" s="561" t="s">
        <v>6004</v>
      </c>
      <c r="I6223" s="561" t="s">
        <v>23868</v>
      </c>
      <c r="J6223" s="561" t="s">
        <v>24</v>
      </c>
      <c r="K6223" s="562" t="s">
        <v>1167</v>
      </c>
      <c r="L6223" s="561" t="s">
        <v>25</v>
      </c>
    </row>
    <row r="6224" spans="1:12" x14ac:dyDescent="0.25">
      <c r="A6224" s="561" t="s">
        <v>5738</v>
      </c>
      <c r="B6224" s="561" t="s">
        <v>5739</v>
      </c>
      <c r="C6224" s="561" t="s">
        <v>5996</v>
      </c>
      <c r="D6224" s="561" t="s">
        <v>5997</v>
      </c>
      <c r="E6224" s="562" t="s">
        <v>22</v>
      </c>
      <c r="F6224" s="561" t="s">
        <v>22</v>
      </c>
      <c r="G6224" s="561" t="s">
        <v>34562</v>
      </c>
      <c r="H6224" s="561" t="s">
        <v>6005</v>
      </c>
      <c r="I6224" s="561" t="s">
        <v>23868</v>
      </c>
      <c r="J6224" s="561" t="s">
        <v>24</v>
      </c>
      <c r="K6224" s="562" t="s">
        <v>34563</v>
      </c>
      <c r="L6224" s="561" t="s">
        <v>25</v>
      </c>
    </row>
    <row r="6225" spans="1:12" x14ac:dyDescent="0.25">
      <c r="A6225" s="561" t="s">
        <v>5738</v>
      </c>
      <c r="B6225" s="561" t="s">
        <v>5739</v>
      </c>
      <c r="C6225" s="561" t="s">
        <v>5996</v>
      </c>
      <c r="D6225" s="561" t="s">
        <v>5997</v>
      </c>
      <c r="E6225" s="562" t="s">
        <v>22</v>
      </c>
      <c r="F6225" s="561" t="s">
        <v>22</v>
      </c>
      <c r="G6225" s="561" t="s">
        <v>34564</v>
      </c>
      <c r="H6225" s="561" t="s">
        <v>6006</v>
      </c>
      <c r="I6225" s="561" t="s">
        <v>23868</v>
      </c>
      <c r="J6225" s="561" t="s">
        <v>24</v>
      </c>
      <c r="K6225" s="562" t="s">
        <v>7211</v>
      </c>
      <c r="L6225" s="561" t="s">
        <v>25</v>
      </c>
    </row>
    <row r="6226" spans="1:12" x14ac:dyDescent="0.25">
      <c r="A6226" s="561" t="s">
        <v>4922</v>
      </c>
      <c r="B6226" s="561" t="s">
        <v>6007</v>
      </c>
      <c r="C6226" s="561" t="s">
        <v>6008</v>
      </c>
      <c r="D6226" s="561" t="s">
        <v>6009</v>
      </c>
      <c r="E6226" s="562" t="s">
        <v>22</v>
      </c>
      <c r="F6226" s="561" t="s">
        <v>22</v>
      </c>
      <c r="G6226" s="561" t="s">
        <v>34565</v>
      </c>
      <c r="H6226" s="561" t="s">
        <v>6010</v>
      </c>
      <c r="I6226" s="561" t="s">
        <v>25535</v>
      </c>
      <c r="J6226" s="561" t="s">
        <v>7063</v>
      </c>
      <c r="K6226" s="562" t="s">
        <v>34566</v>
      </c>
      <c r="L6226" s="561" t="s">
        <v>25</v>
      </c>
    </row>
    <row r="6227" spans="1:12" x14ac:dyDescent="0.25">
      <c r="A6227" s="561" t="s">
        <v>4922</v>
      </c>
      <c r="B6227" s="561" t="s">
        <v>6007</v>
      </c>
      <c r="C6227" s="561" t="s">
        <v>6008</v>
      </c>
      <c r="D6227" s="561" t="s">
        <v>6009</v>
      </c>
      <c r="E6227" s="562" t="s">
        <v>22</v>
      </c>
      <c r="F6227" s="561" t="s">
        <v>22</v>
      </c>
      <c r="G6227" s="561" t="s">
        <v>34567</v>
      </c>
      <c r="H6227" s="561" t="s">
        <v>6011</v>
      </c>
      <c r="I6227" s="561" t="s">
        <v>25535</v>
      </c>
      <c r="J6227" s="561" t="s">
        <v>7063</v>
      </c>
      <c r="K6227" s="562" t="s">
        <v>34568</v>
      </c>
      <c r="L6227" s="561" t="s">
        <v>25</v>
      </c>
    </row>
    <row r="6228" spans="1:12" x14ac:dyDescent="0.25">
      <c r="A6228" s="561" t="s">
        <v>4922</v>
      </c>
      <c r="B6228" s="561" t="s">
        <v>6007</v>
      </c>
      <c r="C6228" s="561" t="s">
        <v>6008</v>
      </c>
      <c r="D6228" s="561" t="s">
        <v>6009</v>
      </c>
      <c r="E6228" s="562" t="s">
        <v>22</v>
      </c>
      <c r="F6228" s="561" t="s">
        <v>22</v>
      </c>
      <c r="G6228" s="561" t="s">
        <v>34569</v>
      </c>
      <c r="H6228" s="561" t="s">
        <v>6012</v>
      </c>
      <c r="I6228" s="561" t="s">
        <v>25535</v>
      </c>
      <c r="J6228" s="561" t="s">
        <v>7063</v>
      </c>
      <c r="K6228" s="562" t="s">
        <v>34570</v>
      </c>
      <c r="L6228" s="561" t="s">
        <v>25</v>
      </c>
    </row>
    <row r="6229" spans="1:12" x14ac:dyDescent="0.25">
      <c r="A6229" s="561" t="s">
        <v>4922</v>
      </c>
      <c r="B6229" s="561" t="s">
        <v>6007</v>
      </c>
      <c r="C6229" s="561" t="s">
        <v>6008</v>
      </c>
      <c r="D6229" s="561" t="s">
        <v>6009</v>
      </c>
      <c r="E6229" s="562" t="s">
        <v>22</v>
      </c>
      <c r="F6229" s="561" t="s">
        <v>22</v>
      </c>
      <c r="G6229" s="561" t="s">
        <v>34571</v>
      </c>
      <c r="H6229" s="561" t="s">
        <v>6013</v>
      </c>
      <c r="I6229" s="561" t="s">
        <v>25535</v>
      </c>
      <c r="J6229" s="561" t="s">
        <v>7063</v>
      </c>
      <c r="K6229" s="562" t="s">
        <v>8004</v>
      </c>
      <c r="L6229" s="561" t="s">
        <v>25</v>
      </c>
    </row>
    <row r="6230" spans="1:12" x14ac:dyDescent="0.25">
      <c r="A6230" s="561" t="s">
        <v>4922</v>
      </c>
      <c r="B6230" s="561" t="s">
        <v>6007</v>
      </c>
      <c r="C6230" s="561" t="s">
        <v>6008</v>
      </c>
      <c r="D6230" s="561" t="s">
        <v>6009</v>
      </c>
      <c r="E6230" s="562" t="s">
        <v>22</v>
      </c>
      <c r="F6230" s="561" t="s">
        <v>22</v>
      </c>
      <c r="G6230" s="561" t="s">
        <v>34572</v>
      </c>
      <c r="H6230" s="561" t="s">
        <v>6014</v>
      </c>
      <c r="I6230" s="561" t="s">
        <v>25535</v>
      </c>
      <c r="J6230" s="561" t="s">
        <v>7063</v>
      </c>
      <c r="K6230" s="562" t="s">
        <v>34573</v>
      </c>
      <c r="L6230" s="561" t="s">
        <v>25</v>
      </c>
    </row>
    <row r="6231" spans="1:12" x14ac:dyDescent="0.25">
      <c r="A6231" s="561" t="s">
        <v>4922</v>
      </c>
      <c r="B6231" s="561" t="s">
        <v>6007</v>
      </c>
      <c r="C6231" s="561" t="s">
        <v>6008</v>
      </c>
      <c r="D6231" s="561" t="s">
        <v>6009</v>
      </c>
      <c r="E6231" s="562" t="s">
        <v>22</v>
      </c>
      <c r="F6231" s="561" t="s">
        <v>22</v>
      </c>
      <c r="G6231" s="561" t="s">
        <v>34574</v>
      </c>
      <c r="H6231" s="561" t="s">
        <v>6015</v>
      </c>
      <c r="I6231" s="561" t="s">
        <v>25535</v>
      </c>
      <c r="J6231" s="561" t="s">
        <v>7063</v>
      </c>
      <c r="K6231" s="562" t="s">
        <v>34575</v>
      </c>
      <c r="L6231" s="561" t="s">
        <v>25</v>
      </c>
    </row>
    <row r="6232" spans="1:12" x14ac:dyDescent="0.25">
      <c r="A6232" s="561" t="s">
        <v>4922</v>
      </c>
      <c r="B6232" s="561" t="s">
        <v>6007</v>
      </c>
      <c r="C6232" s="561" t="s">
        <v>6008</v>
      </c>
      <c r="D6232" s="561" t="s">
        <v>6009</v>
      </c>
      <c r="E6232" s="562" t="s">
        <v>22</v>
      </c>
      <c r="F6232" s="561" t="s">
        <v>22</v>
      </c>
      <c r="G6232" s="561" t="s">
        <v>34576</v>
      </c>
      <c r="H6232" s="561" t="s">
        <v>6016</v>
      </c>
      <c r="I6232" s="561" t="s">
        <v>25535</v>
      </c>
      <c r="J6232" s="561" t="s">
        <v>7063</v>
      </c>
      <c r="K6232" s="562" t="s">
        <v>34577</v>
      </c>
      <c r="L6232" s="561" t="s">
        <v>25</v>
      </c>
    </row>
    <row r="6233" spans="1:12" x14ac:dyDescent="0.25">
      <c r="A6233" s="561" t="s">
        <v>4922</v>
      </c>
      <c r="B6233" s="561" t="s">
        <v>6007</v>
      </c>
      <c r="C6233" s="561" t="s">
        <v>6008</v>
      </c>
      <c r="D6233" s="561" t="s">
        <v>6009</v>
      </c>
      <c r="E6233" s="562" t="s">
        <v>22</v>
      </c>
      <c r="F6233" s="561" t="s">
        <v>22</v>
      </c>
      <c r="G6233" s="561" t="s">
        <v>34578</v>
      </c>
      <c r="H6233" s="561" t="s">
        <v>6017</v>
      </c>
      <c r="I6233" s="561" t="s">
        <v>25535</v>
      </c>
      <c r="J6233" s="561" t="s">
        <v>7063</v>
      </c>
      <c r="K6233" s="562" t="s">
        <v>34579</v>
      </c>
      <c r="L6233" s="561" t="s">
        <v>25</v>
      </c>
    </row>
    <row r="6234" spans="1:12" x14ac:dyDescent="0.25">
      <c r="A6234" s="561" t="s">
        <v>4922</v>
      </c>
      <c r="B6234" s="561" t="s">
        <v>6007</v>
      </c>
      <c r="C6234" s="561" t="s">
        <v>6008</v>
      </c>
      <c r="D6234" s="561" t="s">
        <v>6009</v>
      </c>
      <c r="E6234" s="562" t="s">
        <v>22</v>
      </c>
      <c r="F6234" s="561" t="s">
        <v>22</v>
      </c>
      <c r="G6234" s="561" t="s">
        <v>34580</v>
      </c>
      <c r="H6234" s="561" t="s">
        <v>6018</v>
      </c>
      <c r="I6234" s="561" t="s">
        <v>25535</v>
      </c>
      <c r="J6234" s="561" t="s">
        <v>7063</v>
      </c>
      <c r="K6234" s="562" t="s">
        <v>34581</v>
      </c>
      <c r="L6234" s="561" t="s">
        <v>25</v>
      </c>
    </row>
    <row r="6235" spans="1:12" x14ac:dyDescent="0.25">
      <c r="A6235" s="561" t="s">
        <v>4922</v>
      </c>
      <c r="B6235" s="561" t="s">
        <v>6007</v>
      </c>
      <c r="C6235" s="561" t="s">
        <v>6008</v>
      </c>
      <c r="D6235" s="561" t="s">
        <v>6009</v>
      </c>
      <c r="E6235" s="562" t="s">
        <v>22</v>
      </c>
      <c r="F6235" s="561" t="s">
        <v>22</v>
      </c>
      <c r="G6235" s="561" t="s">
        <v>34582</v>
      </c>
      <c r="H6235" s="561" t="s">
        <v>6019</v>
      </c>
      <c r="I6235" s="561" t="s">
        <v>25535</v>
      </c>
      <c r="J6235" s="561" t="s">
        <v>7063</v>
      </c>
      <c r="K6235" s="562" t="s">
        <v>34583</v>
      </c>
      <c r="L6235" s="561" t="s">
        <v>25</v>
      </c>
    </row>
    <row r="6236" spans="1:12" x14ac:dyDescent="0.25">
      <c r="A6236" s="561" t="s">
        <v>4922</v>
      </c>
      <c r="B6236" s="561" t="s">
        <v>6007</v>
      </c>
      <c r="C6236" s="561" t="s">
        <v>6008</v>
      </c>
      <c r="D6236" s="561" t="s">
        <v>6009</v>
      </c>
      <c r="E6236" s="562" t="s">
        <v>22</v>
      </c>
      <c r="F6236" s="561" t="s">
        <v>22</v>
      </c>
      <c r="G6236" s="561" t="s">
        <v>34584</v>
      </c>
      <c r="H6236" s="561" t="s">
        <v>6020</v>
      </c>
      <c r="I6236" s="561" t="s">
        <v>25535</v>
      </c>
      <c r="J6236" s="561" t="s">
        <v>7063</v>
      </c>
      <c r="K6236" s="562" t="s">
        <v>34585</v>
      </c>
      <c r="L6236" s="561" t="s">
        <v>25</v>
      </c>
    </row>
    <row r="6237" spans="1:12" x14ac:dyDescent="0.25">
      <c r="A6237" s="561" t="s">
        <v>4922</v>
      </c>
      <c r="B6237" s="561" t="s">
        <v>6007</v>
      </c>
      <c r="C6237" s="561" t="s">
        <v>6008</v>
      </c>
      <c r="D6237" s="561" t="s">
        <v>6009</v>
      </c>
      <c r="E6237" s="562" t="s">
        <v>22</v>
      </c>
      <c r="F6237" s="561" t="s">
        <v>22</v>
      </c>
      <c r="G6237" s="561" t="s">
        <v>34586</v>
      </c>
      <c r="H6237" s="561" t="s">
        <v>6021</v>
      </c>
      <c r="I6237" s="561" t="s">
        <v>25535</v>
      </c>
      <c r="J6237" s="561" t="s">
        <v>7063</v>
      </c>
      <c r="K6237" s="562" t="s">
        <v>34587</v>
      </c>
      <c r="L6237" s="561" t="s">
        <v>25</v>
      </c>
    </row>
    <row r="6238" spans="1:12" x14ac:dyDescent="0.25">
      <c r="A6238" s="561" t="s">
        <v>4922</v>
      </c>
      <c r="B6238" s="561" t="s">
        <v>6007</v>
      </c>
      <c r="C6238" s="561" t="s">
        <v>6008</v>
      </c>
      <c r="D6238" s="561" t="s">
        <v>6009</v>
      </c>
      <c r="E6238" s="562" t="s">
        <v>22</v>
      </c>
      <c r="F6238" s="561" t="s">
        <v>22</v>
      </c>
      <c r="G6238" s="561" t="s">
        <v>34588</v>
      </c>
      <c r="H6238" s="561" t="s">
        <v>6022</v>
      </c>
      <c r="I6238" s="561" t="s">
        <v>25535</v>
      </c>
      <c r="J6238" s="561" t="s">
        <v>7063</v>
      </c>
      <c r="K6238" s="562" t="s">
        <v>34589</v>
      </c>
      <c r="L6238" s="561" t="s">
        <v>25</v>
      </c>
    </row>
    <row r="6239" spans="1:12" x14ac:dyDescent="0.25">
      <c r="A6239" s="561" t="s">
        <v>4922</v>
      </c>
      <c r="B6239" s="561" t="s">
        <v>6007</v>
      </c>
      <c r="C6239" s="561" t="s">
        <v>6008</v>
      </c>
      <c r="D6239" s="561" t="s">
        <v>6009</v>
      </c>
      <c r="E6239" s="562" t="s">
        <v>22</v>
      </c>
      <c r="F6239" s="561" t="s">
        <v>22</v>
      </c>
      <c r="G6239" s="561" t="s">
        <v>34590</v>
      </c>
      <c r="H6239" s="561" t="s">
        <v>6023</v>
      </c>
      <c r="I6239" s="561" t="s">
        <v>25535</v>
      </c>
      <c r="J6239" s="561" t="s">
        <v>7063</v>
      </c>
      <c r="K6239" s="562" t="s">
        <v>34591</v>
      </c>
      <c r="L6239" s="561" t="s">
        <v>25</v>
      </c>
    </row>
    <row r="6240" spans="1:12" x14ac:dyDescent="0.25">
      <c r="A6240" s="561" t="s">
        <v>4922</v>
      </c>
      <c r="B6240" s="561" t="s">
        <v>6007</v>
      </c>
      <c r="C6240" s="561" t="s">
        <v>6008</v>
      </c>
      <c r="D6240" s="561" t="s">
        <v>6009</v>
      </c>
      <c r="E6240" s="562" t="s">
        <v>22</v>
      </c>
      <c r="F6240" s="561" t="s">
        <v>22</v>
      </c>
      <c r="G6240" s="561" t="s">
        <v>34592</v>
      </c>
      <c r="H6240" s="561" t="s">
        <v>6024</v>
      </c>
      <c r="I6240" s="561" t="s">
        <v>25535</v>
      </c>
      <c r="J6240" s="561" t="s">
        <v>7063</v>
      </c>
      <c r="K6240" s="562" t="s">
        <v>34593</v>
      </c>
      <c r="L6240" s="561" t="s">
        <v>25</v>
      </c>
    </row>
    <row r="6241" spans="1:12" x14ac:dyDescent="0.25">
      <c r="A6241" s="561" t="s">
        <v>4922</v>
      </c>
      <c r="B6241" s="561" t="s">
        <v>6007</v>
      </c>
      <c r="C6241" s="561" t="s">
        <v>6008</v>
      </c>
      <c r="D6241" s="561" t="s">
        <v>6009</v>
      </c>
      <c r="E6241" s="562" t="s">
        <v>22</v>
      </c>
      <c r="F6241" s="561" t="s">
        <v>22</v>
      </c>
      <c r="G6241" s="561" t="s">
        <v>34594</v>
      </c>
      <c r="H6241" s="561" t="s">
        <v>6025</v>
      </c>
      <c r="I6241" s="561" t="s">
        <v>25535</v>
      </c>
      <c r="J6241" s="561" t="s">
        <v>7063</v>
      </c>
      <c r="K6241" s="562" t="s">
        <v>34595</v>
      </c>
      <c r="L6241" s="561" t="s">
        <v>25</v>
      </c>
    </row>
    <row r="6242" spans="1:12" x14ac:dyDescent="0.25">
      <c r="A6242" s="561" t="s">
        <v>4922</v>
      </c>
      <c r="B6242" s="561" t="s">
        <v>6007</v>
      </c>
      <c r="C6242" s="561" t="s">
        <v>6008</v>
      </c>
      <c r="D6242" s="561" t="s">
        <v>6009</v>
      </c>
      <c r="E6242" s="562" t="s">
        <v>22</v>
      </c>
      <c r="F6242" s="561" t="s">
        <v>22</v>
      </c>
      <c r="G6242" s="561" t="s">
        <v>34596</v>
      </c>
      <c r="H6242" s="561" t="s">
        <v>6026</v>
      </c>
      <c r="I6242" s="561" t="s">
        <v>25535</v>
      </c>
      <c r="J6242" s="561" t="s">
        <v>7063</v>
      </c>
      <c r="K6242" s="562" t="s">
        <v>34597</v>
      </c>
      <c r="L6242" s="561" t="s">
        <v>25</v>
      </c>
    </row>
    <row r="6243" spans="1:12" x14ac:dyDescent="0.25">
      <c r="A6243" s="561" t="s">
        <v>4922</v>
      </c>
      <c r="B6243" s="561" t="s">
        <v>6007</v>
      </c>
      <c r="C6243" s="561" t="s">
        <v>6008</v>
      </c>
      <c r="D6243" s="561" t="s">
        <v>6009</v>
      </c>
      <c r="E6243" s="562" t="s">
        <v>22</v>
      </c>
      <c r="F6243" s="561" t="s">
        <v>22</v>
      </c>
      <c r="G6243" s="561" t="s">
        <v>34598</v>
      </c>
      <c r="H6243" s="561" t="s">
        <v>6027</v>
      </c>
      <c r="I6243" s="561" t="s">
        <v>25535</v>
      </c>
      <c r="J6243" s="561" t="s">
        <v>7063</v>
      </c>
      <c r="K6243" s="562" t="s">
        <v>34599</v>
      </c>
      <c r="L6243" s="561" t="s">
        <v>25</v>
      </c>
    </row>
    <row r="6244" spans="1:12" x14ac:dyDescent="0.25">
      <c r="A6244" s="561" t="s">
        <v>4922</v>
      </c>
      <c r="B6244" s="561" t="s">
        <v>6007</v>
      </c>
      <c r="C6244" s="561" t="s">
        <v>6008</v>
      </c>
      <c r="D6244" s="561" t="s">
        <v>6009</v>
      </c>
      <c r="E6244" s="562" t="s">
        <v>22</v>
      </c>
      <c r="F6244" s="561" t="s">
        <v>22</v>
      </c>
      <c r="G6244" s="561" t="s">
        <v>34600</v>
      </c>
      <c r="H6244" s="561" t="s">
        <v>6028</v>
      </c>
      <c r="I6244" s="561" t="s">
        <v>25535</v>
      </c>
      <c r="J6244" s="561" t="s">
        <v>7063</v>
      </c>
      <c r="K6244" s="562" t="s">
        <v>34601</v>
      </c>
      <c r="L6244" s="561" t="s">
        <v>25</v>
      </c>
    </row>
    <row r="6245" spans="1:12" x14ac:dyDescent="0.25">
      <c r="A6245" s="561" t="s">
        <v>4922</v>
      </c>
      <c r="B6245" s="561" t="s">
        <v>6007</v>
      </c>
      <c r="C6245" s="561" t="s">
        <v>6008</v>
      </c>
      <c r="D6245" s="561" t="s">
        <v>6009</v>
      </c>
      <c r="E6245" s="562" t="s">
        <v>22</v>
      </c>
      <c r="F6245" s="561" t="s">
        <v>22</v>
      </c>
      <c r="G6245" s="561" t="s">
        <v>34602</v>
      </c>
      <c r="H6245" s="561" t="s">
        <v>6029</v>
      </c>
      <c r="I6245" s="561" t="s">
        <v>25535</v>
      </c>
      <c r="J6245" s="561" t="s">
        <v>7063</v>
      </c>
      <c r="K6245" s="562" t="s">
        <v>34603</v>
      </c>
      <c r="L6245" s="561" t="s">
        <v>25</v>
      </c>
    </row>
    <row r="6246" spans="1:12" x14ac:dyDescent="0.25">
      <c r="A6246" s="561" t="s">
        <v>4922</v>
      </c>
      <c r="B6246" s="561" t="s">
        <v>6007</v>
      </c>
      <c r="C6246" s="561" t="s">
        <v>6008</v>
      </c>
      <c r="D6246" s="561" t="s">
        <v>6009</v>
      </c>
      <c r="E6246" s="562" t="s">
        <v>22</v>
      </c>
      <c r="F6246" s="561" t="s">
        <v>22</v>
      </c>
      <c r="G6246" s="561" t="s">
        <v>34604</v>
      </c>
      <c r="H6246" s="561" t="s">
        <v>6030</v>
      </c>
      <c r="I6246" s="561" t="s">
        <v>25535</v>
      </c>
      <c r="J6246" s="561" t="s">
        <v>7063</v>
      </c>
      <c r="K6246" s="562" t="s">
        <v>34605</v>
      </c>
      <c r="L6246" s="561" t="s">
        <v>25</v>
      </c>
    </row>
    <row r="6247" spans="1:12" x14ac:dyDescent="0.25">
      <c r="A6247" s="561" t="s">
        <v>4922</v>
      </c>
      <c r="B6247" s="561" t="s">
        <v>6007</v>
      </c>
      <c r="C6247" s="561" t="s">
        <v>6008</v>
      </c>
      <c r="D6247" s="561" t="s">
        <v>6009</v>
      </c>
      <c r="E6247" s="562" t="s">
        <v>22</v>
      </c>
      <c r="F6247" s="561" t="s">
        <v>22</v>
      </c>
      <c r="G6247" s="561" t="s">
        <v>34606</v>
      </c>
      <c r="H6247" s="561" t="s">
        <v>6031</v>
      </c>
      <c r="I6247" s="561" t="s">
        <v>25535</v>
      </c>
      <c r="J6247" s="561" t="s">
        <v>7063</v>
      </c>
      <c r="K6247" s="562" t="s">
        <v>34607</v>
      </c>
      <c r="L6247" s="561" t="s">
        <v>25</v>
      </c>
    </row>
    <row r="6248" spans="1:12" x14ac:dyDescent="0.25">
      <c r="A6248" s="561" t="s">
        <v>4922</v>
      </c>
      <c r="B6248" s="561" t="s">
        <v>6007</v>
      </c>
      <c r="C6248" s="561" t="s">
        <v>6008</v>
      </c>
      <c r="D6248" s="561" t="s">
        <v>6009</v>
      </c>
      <c r="E6248" s="562" t="s">
        <v>22</v>
      </c>
      <c r="F6248" s="561" t="s">
        <v>22</v>
      </c>
      <c r="G6248" s="561" t="s">
        <v>34608</v>
      </c>
      <c r="H6248" s="561" t="s">
        <v>6032</v>
      </c>
      <c r="I6248" s="561" t="s">
        <v>25535</v>
      </c>
      <c r="J6248" s="561" t="s">
        <v>7063</v>
      </c>
      <c r="K6248" s="562" t="s">
        <v>34609</v>
      </c>
      <c r="L6248" s="561" t="s">
        <v>25</v>
      </c>
    </row>
    <row r="6249" spans="1:12" x14ac:dyDescent="0.25">
      <c r="A6249" s="561" t="s">
        <v>4922</v>
      </c>
      <c r="B6249" s="561" t="s">
        <v>6007</v>
      </c>
      <c r="C6249" s="561" t="s">
        <v>6008</v>
      </c>
      <c r="D6249" s="561" t="s">
        <v>6009</v>
      </c>
      <c r="E6249" s="562" t="s">
        <v>22</v>
      </c>
      <c r="F6249" s="561" t="s">
        <v>22</v>
      </c>
      <c r="G6249" s="561" t="s">
        <v>34610</v>
      </c>
      <c r="H6249" s="561" t="s">
        <v>6033</v>
      </c>
      <c r="I6249" s="561" t="s">
        <v>25535</v>
      </c>
      <c r="J6249" s="561" t="s">
        <v>7063</v>
      </c>
      <c r="K6249" s="562" t="s">
        <v>34611</v>
      </c>
      <c r="L6249" s="561" t="s">
        <v>25</v>
      </c>
    </row>
    <row r="6250" spans="1:12" x14ac:dyDescent="0.25">
      <c r="A6250" s="561" t="s">
        <v>4922</v>
      </c>
      <c r="B6250" s="561" t="s">
        <v>6007</v>
      </c>
      <c r="C6250" s="561" t="s">
        <v>6008</v>
      </c>
      <c r="D6250" s="561" t="s">
        <v>6009</v>
      </c>
      <c r="E6250" s="562" t="s">
        <v>22</v>
      </c>
      <c r="F6250" s="561" t="s">
        <v>22</v>
      </c>
      <c r="G6250" s="561" t="s">
        <v>34612</v>
      </c>
      <c r="H6250" s="561" t="s">
        <v>6034</v>
      </c>
      <c r="I6250" s="561" t="s">
        <v>25535</v>
      </c>
      <c r="J6250" s="561" t="s">
        <v>7063</v>
      </c>
      <c r="K6250" s="562" t="s">
        <v>34613</v>
      </c>
      <c r="L6250" s="561" t="s">
        <v>25</v>
      </c>
    </row>
    <row r="6251" spans="1:12" x14ac:dyDescent="0.25">
      <c r="A6251" s="561" t="s">
        <v>4922</v>
      </c>
      <c r="B6251" s="561" t="s">
        <v>6007</v>
      </c>
      <c r="C6251" s="561" t="s">
        <v>6008</v>
      </c>
      <c r="D6251" s="561" t="s">
        <v>6009</v>
      </c>
      <c r="E6251" s="562" t="s">
        <v>22</v>
      </c>
      <c r="F6251" s="561" t="s">
        <v>22</v>
      </c>
      <c r="G6251" s="561" t="s">
        <v>34614</v>
      </c>
      <c r="H6251" s="561" t="s">
        <v>6035</v>
      </c>
      <c r="I6251" s="561" t="s">
        <v>25535</v>
      </c>
      <c r="J6251" s="561" t="s">
        <v>7063</v>
      </c>
      <c r="K6251" s="562" t="s">
        <v>8669</v>
      </c>
      <c r="L6251" s="561" t="s">
        <v>25</v>
      </c>
    </row>
    <row r="6252" spans="1:12" x14ac:dyDescent="0.25">
      <c r="A6252" s="561" t="s">
        <v>4922</v>
      </c>
      <c r="B6252" s="561" t="s">
        <v>6007</v>
      </c>
      <c r="C6252" s="561" t="s">
        <v>6008</v>
      </c>
      <c r="D6252" s="561" t="s">
        <v>6009</v>
      </c>
      <c r="E6252" s="562" t="s">
        <v>22</v>
      </c>
      <c r="F6252" s="561" t="s">
        <v>22</v>
      </c>
      <c r="G6252" s="561" t="s">
        <v>34615</v>
      </c>
      <c r="H6252" s="561" t="s">
        <v>6036</v>
      </c>
      <c r="I6252" s="561" t="s">
        <v>25535</v>
      </c>
      <c r="J6252" s="561" t="s">
        <v>7063</v>
      </c>
      <c r="K6252" s="562" t="s">
        <v>34616</v>
      </c>
      <c r="L6252" s="561" t="s">
        <v>25</v>
      </c>
    </row>
    <row r="6253" spans="1:12" x14ac:dyDescent="0.25">
      <c r="A6253" s="561" t="s">
        <v>4922</v>
      </c>
      <c r="B6253" s="561" t="s">
        <v>6007</v>
      </c>
      <c r="C6253" s="561" t="s">
        <v>6008</v>
      </c>
      <c r="D6253" s="561" t="s">
        <v>6009</v>
      </c>
      <c r="E6253" s="562" t="s">
        <v>22</v>
      </c>
      <c r="F6253" s="561" t="s">
        <v>22</v>
      </c>
      <c r="G6253" s="561" t="s">
        <v>34617</v>
      </c>
      <c r="H6253" s="561" t="s">
        <v>6037</v>
      </c>
      <c r="I6253" s="561" t="s">
        <v>25535</v>
      </c>
      <c r="J6253" s="561" t="s">
        <v>7063</v>
      </c>
      <c r="K6253" s="562" t="s">
        <v>34618</v>
      </c>
      <c r="L6253" s="561" t="s">
        <v>25</v>
      </c>
    </row>
    <row r="6254" spans="1:12" x14ac:dyDescent="0.25">
      <c r="A6254" s="561" t="s">
        <v>4922</v>
      </c>
      <c r="B6254" s="561" t="s">
        <v>6007</v>
      </c>
      <c r="C6254" s="561" t="s">
        <v>6008</v>
      </c>
      <c r="D6254" s="561" t="s">
        <v>6009</v>
      </c>
      <c r="E6254" s="562" t="s">
        <v>22</v>
      </c>
      <c r="F6254" s="561" t="s">
        <v>22</v>
      </c>
      <c r="G6254" s="561" t="s">
        <v>34619</v>
      </c>
      <c r="H6254" s="561" t="s">
        <v>6038</v>
      </c>
      <c r="I6254" s="561" t="s">
        <v>25535</v>
      </c>
      <c r="J6254" s="561" t="s">
        <v>7063</v>
      </c>
      <c r="K6254" s="562" t="s">
        <v>34620</v>
      </c>
      <c r="L6254" s="561" t="s">
        <v>25</v>
      </c>
    </row>
    <row r="6255" spans="1:12" x14ac:dyDescent="0.25">
      <c r="A6255" s="561" t="s">
        <v>4922</v>
      </c>
      <c r="B6255" s="561" t="s">
        <v>6007</v>
      </c>
      <c r="C6255" s="561" t="s">
        <v>6008</v>
      </c>
      <c r="D6255" s="561" t="s">
        <v>6009</v>
      </c>
      <c r="E6255" s="562" t="s">
        <v>22</v>
      </c>
      <c r="F6255" s="561" t="s">
        <v>22</v>
      </c>
      <c r="G6255" s="561" t="s">
        <v>34621</v>
      </c>
      <c r="H6255" s="561" t="s">
        <v>6039</v>
      </c>
      <c r="I6255" s="561" t="s">
        <v>25535</v>
      </c>
      <c r="J6255" s="561" t="s">
        <v>7063</v>
      </c>
      <c r="K6255" s="562" t="s">
        <v>34622</v>
      </c>
      <c r="L6255" s="561" t="s">
        <v>25</v>
      </c>
    </row>
    <row r="6256" spans="1:12" x14ac:dyDescent="0.25">
      <c r="A6256" s="561" t="s">
        <v>4922</v>
      </c>
      <c r="B6256" s="561" t="s">
        <v>6007</v>
      </c>
      <c r="C6256" s="561" t="s">
        <v>6008</v>
      </c>
      <c r="D6256" s="561" t="s">
        <v>6009</v>
      </c>
      <c r="E6256" s="562" t="s">
        <v>22</v>
      </c>
      <c r="F6256" s="561" t="s">
        <v>22</v>
      </c>
      <c r="G6256" s="561" t="s">
        <v>34623</v>
      </c>
      <c r="H6256" s="561" t="s">
        <v>6040</v>
      </c>
      <c r="I6256" s="561" t="s">
        <v>25535</v>
      </c>
      <c r="J6256" s="561" t="s">
        <v>7063</v>
      </c>
      <c r="K6256" s="562" t="s">
        <v>34624</v>
      </c>
      <c r="L6256" s="561" t="s">
        <v>25</v>
      </c>
    </row>
    <row r="6257" spans="1:12" x14ac:dyDescent="0.25">
      <c r="A6257" s="561" t="s">
        <v>4922</v>
      </c>
      <c r="B6257" s="561" t="s">
        <v>6007</v>
      </c>
      <c r="C6257" s="561" t="s">
        <v>6008</v>
      </c>
      <c r="D6257" s="561" t="s">
        <v>6009</v>
      </c>
      <c r="E6257" s="562" t="s">
        <v>22</v>
      </c>
      <c r="F6257" s="561" t="s">
        <v>22</v>
      </c>
      <c r="G6257" s="561" t="s">
        <v>34625</v>
      </c>
      <c r="H6257" s="561" t="s">
        <v>6041</v>
      </c>
      <c r="I6257" s="561" t="s">
        <v>25535</v>
      </c>
      <c r="J6257" s="561" t="s">
        <v>7063</v>
      </c>
      <c r="K6257" s="562" t="s">
        <v>34626</v>
      </c>
      <c r="L6257" s="561" t="s">
        <v>25</v>
      </c>
    </row>
    <row r="6258" spans="1:12" x14ac:dyDescent="0.25">
      <c r="A6258" s="561" t="s">
        <v>4922</v>
      </c>
      <c r="B6258" s="561" t="s">
        <v>6007</v>
      </c>
      <c r="C6258" s="561" t="s">
        <v>6008</v>
      </c>
      <c r="D6258" s="561" t="s">
        <v>6009</v>
      </c>
      <c r="E6258" s="562" t="s">
        <v>22</v>
      </c>
      <c r="F6258" s="561" t="s">
        <v>22</v>
      </c>
      <c r="G6258" s="561" t="s">
        <v>34627</v>
      </c>
      <c r="H6258" s="561" t="s">
        <v>6042</v>
      </c>
      <c r="I6258" s="561" t="s">
        <v>25535</v>
      </c>
      <c r="J6258" s="561" t="s">
        <v>7063</v>
      </c>
      <c r="K6258" s="562" t="s">
        <v>34628</v>
      </c>
      <c r="L6258" s="561" t="s">
        <v>25</v>
      </c>
    </row>
    <row r="6259" spans="1:12" x14ac:dyDescent="0.25">
      <c r="A6259" s="561" t="s">
        <v>4922</v>
      </c>
      <c r="B6259" s="561" t="s">
        <v>6007</v>
      </c>
      <c r="C6259" s="561" t="s">
        <v>6008</v>
      </c>
      <c r="D6259" s="561" t="s">
        <v>6009</v>
      </c>
      <c r="E6259" s="562" t="s">
        <v>22</v>
      </c>
      <c r="F6259" s="561" t="s">
        <v>22</v>
      </c>
      <c r="G6259" s="561" t="s">
        <v>34629</v>
      </c>
      <c r="H6259" s="561" t="s">
        <v>6043</v>
      </c>
      <c r="I6259" s="561" t="s">
        <v>25535</v>
      </c>
      <c r="J6259" s="561" t="s">
        <v>7063</v>
      </c>
      <c r="K6259" s="562" t="s">
        <v>34630</v>
      </c>
      <c r="L6259" s="561" t="s">
        <v>25</v>
      </c>
    </row>
    <row r="6260" spans="1:12" x14ac:dyDescent="0.25">
      <c r="A6260" s="561" t="s">
        <v>4922</v>
      </c>
      <c r="B6260" s="561" t="s">
        <v>6007</v>
      </c>
      <c r="C6260" s="561" t="s">
        <v>6008</v>
      </c>
      <c r="D6260" s="561" t="s">
        <v>6009</v>
      </c>
      <c r="E6260" s="562" t="s">
        <v>22</v>
      </c>
      <c r="F6260" s="561" t="s">
        <v>22</v>
      </c>
      <c r="G6260" s="561" t="s">
        <v>34631</v>
      </c>
      <c r="H6260" s="561" t="s">
        <v>6044</v>
      </c>
      <c r="I6260" s="561" t="s">
        <v>25535</v>
      </c>
      <c r="J6260" s="561" t="s">
        <v>7063</v>
      </c>
      <c r="K6260" s="562" t="s">
        <v>34632</v>
      </c>
      <c r="L6260" s="561" t="s">
        <v>25</v>
      </c>
    </row>
    <row r="6261" spans="1:12" x14ac:dyDescent="0.25">
      <c r="A6261" s="561" t="s">
        <v>4922</v>
      </c>
      <c r="B6261" s="561" t="s">
        <v>6007</v>
      </c>
      <c r="C6261" s="561" t="s">
        <v>6008</v>
      </c>
      <c r="D6261" s="561" t="s">
        <v>6009</v>
      </c>
      <c r="E6261" s="562" t="s">
        <v>22</v>
      </c>
      <c r="F6261" s="561" t="s">
        <v>22</v>
      </c>
      <c r="G6261" s="561" t="s">
        <v>34633</v>
      </c>
      <c r="H6261" s="561" t="s">
        <v>6045</v>
      </c>
      <c r="I6261" s="561" t="s">
        <v>25535</v>
      </c>
      <c r="J6261" s="561" t="s">
        <v>7063</v>
      </c>
      <c r="K6261" s="562" t="s">
        <v>34634</v>
      </c>
      <c r="L6261" s="561" t="s">
        <v>25</v>
      </c>
    </row>
    <row r="6262" spans="1:12" x14ac:dyDescent="0.25">
      <c r="A6262" s="561" t="s">
        <v>4922</v>
      </c>
      <c r="B6262" s="561" t="s">
        <v>6007</v>
      </c>
      <c r="C6262" s="561" t="s">
        <v>6008</v>
      </c>
      <c r="D6262" s="561" t="s">
        <v>6009</v>
      </c>
      <c r="E6262" s="562" t="s">
        <v>22</v>
      </c>
      <c r="F6262" s="561" t="s">
        <v>22</v>
      </c>
      <c r="G6262" s="561" t="s">
        <v>34635</v>
      </c>
      <c r="H6262" s="561" t="s">
        <v>6046</v>
      </c>
      <c r="I6262" s="561" t="s">
        <v>25535</v>
      </c>
      <c r="J6262" s="561" t="s">
        <v>7063</v>
      </c>
      <c r="K6262" s="562" t="s">
        <v>34636</v>
      </c>
      <c r="L6262" s="561" t="s">
        <v>25</v>
      </c>
    </row>
    <row r="6263" spans="1:12" x14ac:dyDescent="0.25">
      <c r="A6263" s="561" t="s">
        <v>4922</v>
      </c>
      <c r="B6263" s="561" t="s">
        <v>6007</v>
      </c>
      <c r="C6263" s="561" t="s">
        <v>6008</v>
      </c>
      <c r="D6263" s="561" t="s">
        <v>6009</v>
      </c>
      <c r="E6263" s="562" t="s">
        <v>22</v>
      </c>
      <c r="F6263" s="561" t="s">
        <v>22</v>
      </c>
      <c r="G6263" s="561" t="s">
        <v>34637</v>
      </c>
      <c r="H6263" s="561" t="s">
        <v>6047</v>
      </c>
      <c r="I6263" s="561" t="s">
        <v>25535</v>
      </c>
      <c r="J6263" s="561" t="s">
        <v>7063</v>
      </c>
      <c r="K6263" s="562" t="s">
        <v>34638</v>
      </c>
      <c r="L6263" s="561" t="s">
        <v>25</v>
      </c>
    </row>
    <row r="6264" spans="1:12" x14ac:dyDescent="0.25">
      <c r="A6264" s="561" t="s">
        <v>4922</v>
      </c>
      <c r="B6264" s="561" t="s">
        <v>6007</v>
      </c>
      <c r="C6264" s="561" t="s">
        <v>6008</v>
      </c>
      <c r="D6264" s="561" t="s">
        <v>6009</v>
      </c>
      <c r="E6264" s="562" t="s">
        <v>22</v>
      </c>
      <c r="F6264" s="561" t="s">
        <v>22</v>
      </c>
      <c r="G6264" s="561" t="s">
        <v>34639</v>
      </c>
      <c r="H6264" s="561" t="s">
        <v>6048</v>
      </c>
      <c r="I6264" s="561" t="s">
        <v>25535</v>
      </c>
      <c r="J6264" s="561" t="s">
        <v>7063</v>
      </c>
      <c r="K6264" s="562" t="s">
        <v>34640</v>
      </c>
      <c r="L6264" s="561" t="s">
        <v>25</v>
      </c>
    </row>
    <row r="6265" spans="1:12" x14ac:dyDescent="0.25">
      <c r="A6265" s="561" t="s">
        <v>4922</v>
      </c>
      <c r="B6265" s="561" t="s">
        <v>6007</v>
      </c>
      <c r="C6265" s="561" t="s">
        <v>6008</v>
      </c>
      <c r="D6265" s="561" t="s">
        <v>6009</v>
      </c>
      <c r="E6265" s="562" t="s">
        <v>22</v>
      </c>
      <c r="F6265" s="561" t="s">
        <v>22</v>
      </c>
      <c r="G6265" s="561" t="s">
        <v>34641</v>
      </c>
      <c r="H6265" s="561" t="s">
        <v>6049</v>
      </c>
      <c r="I6265" s="561" t="s">
        <v>25535</v>
      </c>
      <c r="J6265" s="561" t="s">
        <v>7063</v>
      </c>
      <c r="K6265" s="562" t="s">
        <v>34642</v>
      </c>
      <c r="L6265" s="561" t="s">
        <v>25</v>
      </c>
    </row>
    <row r="6266" spans="1:12" x14ac:dyDescent="0.25">
      <c r="A6266" s="561" t="s">
        <v>4922</v>
      </c>
      <c r="B6266" s="561" t="s">
        <v>6007</v>
      </c>
      <c r="C6266" s="561" t="s">
        <v>6008</v>
      </c>
      <c r="D6266" s="561" t="s">
        <v>6009</v>
      </c>
      <c r="E6266" s="562" t="s">
        <v>22</v>
      </c>
      <c r="F6266" s="561" t="s">
        <v>22</v>
      </c>
      <c r="G6266" s="561" t="s">
        <v>34643</v>
      </c>
      <c r="H6266" s="561" t="s">
        <v>6050</v>
      </c>
      <c r="I6266" s="561" t="s">
        <v>25535</v>
      </c>
      <c r="J6266" s="561" t="s">
        <v>7063</v>
      </c>
      <c r="K6266" s="562" t="s">
        <v>34644</v>
      </c>
      <c r="L6266" s="561" t="s">
        <v>25</v>
      </c>
    </row>
    <row r="6267" spans="1:12" x14ac:dyDescent="0.25">
      <c r="A6267" s="561" t="s">
        <v>4922</v>
      </c>
      <c r="B6267" s="561" t="s">
        <v>6007</v>
      </c>
      <c r="C6267" s="561" t="s">
        <v>6008</v>
      </c>
      <c r="D6267" s="561" t="s">
        <v>6009</v>
      </c>
      <c r="E6267" s="562" t="s">
        <v>22</v>
      </c>
      <c r="F6267" s="561" t="s">
        <v>22</v>
      </c>
      <c r="G6267" s="561" t="s">
        <v>34645</v>
      </c>
      <c r="H6267" s="561" t="s">
        <v>6051</v>
      </c>
      <c r="I6267" s="561" t="s">
        <v>25535</v>
      </c>
      <c r="J6267" s="561" t="s">
        <v>7063</v>
      </c>
      <c r="K6267" s="562" t="s">
        <v>34646</v>
      </c>
      <c r="L6267" s="561" t="s">
        <v>25</v>
      </c>
    </row>
    <row r="6268" spans="1:12" x14ac:dyDescent="0.25">
      <c r="A6268" s="561" t="s">
        <v>4922</v>
      </c>
      <c r="B6268" s="561" t="s">
        <v>6007</v>
      </c>
      <c r="C6268" s="561" t="s">
        <v>6008</v>
      </c>
      <c r="D6268" s="561" t="s">
        <v>6009</v>
      </c>
      <c r="E6268" s="562" t="s">
        <v>22</v>
      </c>
      <c r="F6268" s="561" t="s">
        <v>22</v>
      </c>
      <c r="G6268" s="561" t="s">
        <v>34647</v>
      </c>
      <c r="H6268" s="561" t="s">
        <v>6052</v>
      </c>
      <c r="I6268" s="561" t="s">
        <v>25535</v>
      </c>
      <c r="J6268" s="561" t="s">
        <v>7063</v>
      </c>
      <c r="K6268" s="562" t="s">
        <v>34648</v>
      </c>
      <c r="L6268" s="561" t="s">
        <v>25</v>
      </c>
    </row>
    <row r="6269" spans="1:12" x14ac:dyDescent="0.25">
      <c r="A6269" s="561" t="s">
        <v>4922</v>
      </c>
      <c r="B6269" s="561" t="s">
        <v>6007</v>
      </c>
      <c r="C6269" s="561" t="s">
        <v>6008</v>
      </c>
      <c r="D6269" s="561" t="s">
        <v>6009</v>
      </c>
      <c r="E6269" s="562" t="s">
        <v>22</v>
      </c>
      <c r="F6269" s="561" t="s">
        <v>22</v>
      </c>
      <c r="G6269" s="561" t="s">
        <v>34649</v>
      </c>
      <c r="H6269" s="561" t="s">
        <v>6053</v>
      </c>
      <c r="I6269" s="561" t="s">
        <v>25535</v>
      </c>
      <c r="J6269" s="561" t="s">
        <v>7063</v>
      </c>
      <c r="K6269" s="562" t="s">
        <v>34650</v>
      </c>
      <c r="L6269" s="561" t="s">
        <v>25</v>
      </c>
    </row>
    <row r="6270" spans="1:12" x14ac:dyDescent="0.25">
      <c r="A6270" s="561" t="s">
        <v>4922</v>
      </c>
      <c r="B6270" s="561" t="s">
        <v>6007</v>
      </c>
      <c r="C6270" s="561" t="s">
        <v>6008</v>
      </c>
      <c r="D6270" s="561" t="s">
        <v>6009</v>
      </c>
      <c r="E6270" s="562" t="s">
        <v>22</v>
      </c>
      <c r="F6270" s="561" t="s">
        <v>22</v>
      </c>
      <c r="G6270" s="561" t="s">
        <v>34651</v>
      </c>
      <c r="H6270" s="561" t="s">
        <v>6054</v>
      </c>
      <c r="I6270" s="561" t="s">
        <v>25535</v>
      </c>
      <c r="J6270" s="561" t="s">
        <v>7063</v>
      </c>
      <c r="K6270" s="562" t="s">
        <v>7297</v>
      </c>
      <c r="L6270" s="561" t="s">
        <v>25</v>
      </c>
    </row>
    <row r="6271" spans="1:12" x14ac:dyDescent="0.25">
      <c r="A6271" s="561" t="s">
        <v>4922</v>
      </c>
      <c r="B6271" s="561" t="s">
        <v>6007</v>
      </c>
      <c r="C6271" s="561" t="s">
        <v>6008</v>
      </c>
      <c r="D6271" s="561" t="s">
        <v>6009</v>
      </c>
      <c r="E6271" s="562" t="s">
        <v>22</v>
      </c>
      <c r="F6271" s="561" t="s">
        <v>22</v>
      </c>
      <c r="G6271" s="561" t="s">
        <v>34652</v>
      </c>
      <c r="H6271" s="561" t="s">
        <v>6055</v>
      </c>
      <c r="I6271" s="561" t="s">
        <v>25535</v>
      </c>
      <c r="J6271" s="561" t="s">
        <v>7063</v>
      </c>
      <c r="K6271" s="562" t="s">
        <v>34653</v>
      </c>
      <c r="L6271" s="561" t="s">
        <v>25</v>
      </c>
    </row>
    <row r="6272" spans="1:12" x14ac:dyDescent="0.25">
      <c r="A6272" s="561" t="s">
        <v>4922</v>
      </c>
      <c r="B6272" s="561" t="s">
        <v>6007</v>
      </c>
      <c r="C6272" s="561" t="s">
        <v>6008</v>
      </c>
      <c r="D6272" s="561" t="s">
        <v>6009</v>
      </c>
      <c r="E6272" s="562" t="s">
        <v>22</v>
      </c>
      <c r="F6272" s="561" t="s">
        <v>22</v>
      </c>
      <c r="G6272" s="561" t="s">
        <v>34654</v>
      </c>
      <c r="H6272" s="561" t="s">
        <v>6056</v>
      </c>
      <c r="I6272" s="561" t="s">
        <v>25535</v>
      </c>
      <c r="J6272" s="561" t="s">
        <v>7063</v>
      </c>
      <c r="K6272" s="562" t="s">
        <v>34655</v>
      </c>
      <c r="L6272" s="561" t="s">
        <v>25</v>
      </c>
    </row>
    <row r="6273" spans="1:12" x14ac:dyDescent="0.25">
      <c r="A6273" s="561" t="s">
        <v>4922</v>
      </c>
      <c r="B6273" s="561" t="s">
        <v>6007</v>
      </c>
      <c r="C6273" s="561" t="s">
        <v>6008</v>
      </c>
      <c r="D6273" s="561" t="s">
        <v>6009</v>
      </c>
      <c r="E6273" s="562" t="s">
        <v>22</v>
      </c>
      <c r="F6273" s="561" t="s">
        <v>22</v>
      </c>
      <c r="G6273" s="561" t="s">
        <v>34656</v>
      </c>
      <c r="H6273" s="561" t="s">
        <v>6057</v>
      </c>
      <c r="I6273" s="561" t="s">
        <v>25535</v>
      </c>
      <c r="J6273" s="561" t="s">
        <v>7063</v>
      </c>
      <c r="K6273" s="562" t="s">
        <v>34657</v>
      </c>
      <c r="L6273" s="561" t="s">
        <v>25</v>
      </c>
    </row>
    <row r="6274" spans="1:12" x14ac:dyDescent="0.25">
      <c r="A6274" s="561" t="s">
        <v>4922</v>
      </c>
      <c r="B6274" s="561" t="s">
        <v>6007</v>
      </c>
      <c r="C6274" s="561" t="s">
        <v>6008</v>
      </c>
      <c r="D6274" s="561" t="s">
        <v>6009</v>
      </c>
      <c r="E6274" s="562" t="s">
        <v>22</v>
      </c>
      <c r="F6274" s="561" t="s">
        <v>22</v>
      </c>
      <c r="G6274" s="561" t="s">
        <v>34658</v>
      </c>
      <c r="H6274" s="561" t="s">
        <v>6058</v>
      </c>
      <c r="I6274" s="561" t="s">
        <v>25535</v>
      </c>
      <c r="J6274" s="561" t="s">
        <v>7063</v>
      </c>
      <c r="K6274" s="562" t="s">
        <v>34659</v>
      </c>
      <c r="L6274" s="561" t="s">
        <v>25</v>
      </c>
    </row>
    <row r="6275" spans="1:12" x14ac:dyDescent="0.25">
      <c r="A6275" s="561" t="s">
        <v>4922</v>
      </c>
      <c r="B6275" s="561" t="s">
        <v>6007</v>
      </c>
      <c r="C6275" s="561" t="s">
        <v>6008</v>
      </c>
      <c r="D6275" s="561" t="s">
        <v>6009</v>
      </c>
      <c r="E6275" s="562" t="s">
        <v>22</v>
      </c>
      <c r="F6275" s="561" t="s">
        <v>22</v>
      </c>
      <c r="G6275" s="561" t="s">
        <v>34660</v>
      </c>
      <c r="H6275" s="561" t="s">
        <v>6059</v>
      </c>
      <c r="I6275" s="561" t="s">
        <v>25535</v>
      </c>
      <c r="J6275" s="561" t="s">
        <v>7063</v>
      </c>
      <c r="K6275" s="562" t="s">
        <v>34661</v>
      </c>
      <c r="L6275" s="561" t="s">
        <v>25</v>
      </c>
    </row>
    <row r="6276" spans="1:12" x14ac:dyDescent="0.25">
      <c r="A6276" s="561" t="s">
        <v>4922</v>
      </c>
      <c r="B6276" s="561" t="s">
        <v>6007</v>
      </c>
      <c r="C6276" s="561" t="s">
        <v>6008</v>
      </c>
      <c r="D6276" s="561" t="s">
        <v>6009</v>
      </c>
      <c r="E6276" s="562" t="s">
        <v>22</v>
      </c>
      <c r="F6276" s="561" t="s">
        <v>22</v>
      </c>
      <c r="G6276" s="561" t="s">
        <v>34662</v>
      </c>
      <c r="H6276" s="561" t="s">
        <v>6060</v>
      </c>
      <c r="I6276" s="561" t="s">
        <v>25535</v>
      </c>
      <c r="J6276" s="561" t="s">
        <v>7063</v>
      </c>
      <c r="K6276" s="562" t="s">
        <v>34663</v>
      </c>
      <c r="L6276" s="561" t="s">
        <v>25</v>
      </c>
    </row>
    <row r="6277" spans="1:12" x14ac:dyDescent="0.25">
      <c r="A6277" s="561" t="s">
        <v>4922</v>
      </c>
      <c r="B6277" s="561" t="s">
        <v>6007</v>
      </c>
      <c r="C6277" s="561" t="s">
        <v>6008</v>
      </c>
      <c r="D6277" s="561" t="s">
        <v>6009</v>
      </c>
      <c r="E6277" s="562" t="s">
        <v>22</v>
      </c>
      <c r="F6277" s="561" t="s">
        <v>22</v>
      </c>
      <c r="G6277" s="561" t="s">
        <v>34664</v>
      </c>
      <c r="H6277" s="561" t="s">
        <v>6061</v>
      </c>
      <c r="I6277" s="561" t="s">
        <v>25535</v>
      </c>
      <c r="J6277" s="561" t="s">
        <v>7063</v>
      </c>
      <c r="K6277" s="562" t="s">
        <v>34665</v>
      </c>
      <c r="L6277" s="561" t="s">
        <v>25</v>
      </c>
    </row>
    <row r="6278" spans="1:12" x14ac:dyDescent="0.25">
      <c r="A6278" s="561" t="s">
        <v>4922</v>
      </c>
      <c r="B6278" s="561" t="s">
        <v>6007</v>
      </c>
      <c r="C6278" s="561" t="s">
        <v>6008</v>
      </c>
      <c r="D6278" s="561" t="s">
        <v>6009</v>
      </c>
      <c r="E6278" s="562" t="s">
        <v>22</v>
      </c>
      <c r="F6278" s="561" t="s">
        <v>22</v>
      </c>
      <c r="G6278" s="561" t="s">
        <v>34666</v>
      </c>
      <c r="H6278" s="561" t="s">
        <v>6062</v>
      </c>
      <c r="I6278" s="561" t="s">
        <v>25535</v>
      </c>
      <c r="J6278" s="561" t="s">
        <v>7063</v>
      </c>
      <c r="K6278" s="562" t="s">
        <v>34667</v>
      </c>
      <c r="L6278" s="561" t="s">
        <v>25</v>
      </c>
    </row>
    <row r="6279" spans="1:12" x14ac:dyDescent="0.25">
      <c r="A6279" s="561" t="s">
        <v>4922</v>
      </c>
      <c r="B6279" s="561" t="s">
        <v>6007</v>
      </c>
      <c r="C6279" s="561" t="s">
        <v>6008</v>
      </c>
      <c r="D6279" s="561" t="s">
        <v>6009</v>
      </c>
      <c r="E6279" s="562" t="s">
        <v>22</v>
      </c>
      <c r="F6279" s="561" t="s">
        <v>22</v>
      </c>
      <c r="G6279" s="561" t="s">
        <v>34668</v>
      </c>
      <c r="H6279" s="561" t="s">
        <v>6063</v>
      </c>
      <c r="I6279" s="561" t="s">
        <v>25535</v>
      </c>
      <c r="J6279" s="561" t="s">
        <v>7063</v>
      </c>
      <c r="K6279" s="562" t="s">
        <v>34669</v>
      </c>
      <c r="L6279" s="561" t="s">
        <v>25</v>
      </c>
    </row>
    <row r="6280" spans="1:12" x14ac:dyDescent="0.25">
      <c r="A6280" s="561" t="s">
        <v>4922</v>
      </c>
      <c r="B6280" s="561" t="s">
        <v>6007</v>
      </c>
      <c r="C6280" s="561" t="s">
        <v>6008</v>
      </c>
      <c r="D6280" s="561" t="s">
        <v>6009</v>
      </c>
      <c r="E6280" s="562" t="s">
        <v>22</v>
      </c>
      <c r="F6280" s="561" t="s">
        <v>22</v>
      </c>
      <c r="G6280" s="561" t="s">
        <v>34670</v>
      </c>
      <c r="H6280" s="561" t="s">
        <v>6064</v>
      </c>
      <c r="I6280" s="561" t="s">
        <v>25535</v>
      </c>
      <c r="J6280" s="561" t="s">
        <v>7063</v>
      </c>
      <c r="K6280" s="562" t="s">
        <v>34671</v>
      </c>
      <c r="L6280" s="561" t="s">
        <v>25</v>
      </c>
    </row>
    <row r="6281" spans="1:12" x14ac:dyDescent="0.25">
      <c r="A6281" s="561" t="s">
        <v>4922</v>
      </c>
      <c r="B6281" s="561" t="s">
        <v>6007</v>
      </c>
      <c r="C6281" s="561" t="s">
        <v>6008</v>
      </c>
      <c r="D6281" s="561" t="s">
        <v>6009</v>
      </c>
      <c r="E6281" s="562" t="s">
        <v>22</v>
      </c>
      <c r="F6281" s="561" t="s">
        <v>22</v>
      </c>
      <c r="G6281" s="561" t="s">
        <v>34672</v>
      </c>
      <c r="H6281" s="561" t="s">
        <v>6065</v>
      </c>
      <c r="I6281" s="561" t="s">
        <v>25535</v>
      </c>
      <c r="J6281" s="561" t="s">
        <v>7063</v>
      </c>
      <c r="K6281" s="562" t="s">
        <v>34673</v>
      </c>
      <c r="L6281" s="561" t="s">
        <v>25</v>
      </c>
    </row>
    <row r="6282" spans="1:12" x14ac:dyDescent="0.25">
      <c r="A6282" s="561" t="s">
        <v>4922</v>
      </c>
      <c r="B6282" s="561" t="s">
        <v>6007</v>
      </c>
      <c r="C6282" s="561" t="s">
        <v>6008</v>
      </c>
      <c r="D6282" s="561" t="s">
        <v>6009</v>
      </c>
      <c r="E6282" s="562" t="s">
        <v>22</v>
      </c>
      <c r="F6282" s="561" t="s">
        <v>22</v>
      </c>
      <c r="G6282" s="561" t="s">
        <v>34674</v>
      </c>
      <c r="H6282" s="561" t="s">
        <v>6066</v>
      </c>
      <c r="I6282" s="561" t="s">
        <v>25535</v>
      </c>
      <c r="J6282" s="561" t="s">
        <v>7063</v>
      </c>
      <c r="K6282" s="562" t="s">
        <v>8673</v>
      </c>
      <c r="L6282" s="561" t="s">
        <v>25</v>
      </c>
    </row>
    <row r="6283" spans="1:12" x14ac:dyDescent="0.25">
      <c r="A6283" s="561" t="s">
        <v>4922</v>
      </c>
      <c r="B6283" s="561" t="s">
        <v>6007</v>
      </c>
      <c r="C6283" s="561" t="s">
        <v>6008</v>
      </c>
      <c r="D6283" s="561" t="s">
        <v>6009</v>
      </c>
      <c r="E6283" s="562" t="s">
        <v>22</v>
      </c>
      <c r="F6283" s="561" t="s">
        <v>22</v>
      </c>
      <c r="G6283" s="561" t="s">
        <v>34675</v>
      </c>
      <c r="H6283" s="561" t="s">
        <v>6067</v>
      </c>
      <c r="I6283" s="561" t="s">
        <v>25535</v>
      </c>
      <c r="J6283" s="561" t="s">
        <v>7063</v>
      </c>
      <c r="K6283" s="562" t="s">
        <v>34676</v>
      </c>
      <c r="L6283" s="561" t="s">
        <v>25</v>
      </c>
    </row>
    <row r="6284" spans="1:12" x14ac:dyDescent="0.25">
      <c r="A6284" s="561" t="s">
        <v>4922</v>
      </c>
      <c r="B6284" s="561" t="s">
        <v>6007</v>
      </c>
      <c r="C6284" s="561" t="s">
        <v>6008</v>
      </c>
      <c r="D6284" s="561" t="s">
        <v>6009</v>
      </c>
      <c r="E6284" s="562" t="s">
        <v>22</v>
      </c>
      <c r="F6284" s="561" t="s">
        <v>22</v>
      </c>
      <c r="G6284" s="561" t="s">
        <v>34677</v>
      </c>
      <c r="H6284" s="561" t="s">
        <v>6068</v>
      </c>
      <c r="I6284" s="561" t="s">
        <v>25535</v>
      </c>
      <c r="J6284" s="561" t="s">
        <v>7063</v>
      </c>
      <c r="K6284" s="562" t="s">
        <v>34678</v>
      </c>
      <c r="L6284" s="561" t="s">
        <v>25</v>
      </c>
    </row>
    <row r="6285" spans="1:12" x14ac:dyDescent="0.25">
      <c r="A6285" s="561" t="s">
        <v>4922</v>
      </c>
      <c r="B6285" s="561" t="s">
        <v>6007</v>
      </c>
      <c r="C6285" s="561" t="s">
        <v>6008</v>
      </c>
      <c r="D6285" s="561" t="s">
        <v>6009</v>
      </c>
      <c r="E6285" s="562" t="s">
        <v>22</v>
      </c>
      <c r="F6285" s="561" t="s">
        <v>22</v>
      </c>
      <c r="G6285" s="561" t="s">
        <v>34679</v>
      </c>
      <c r="H6285" s="561" t="s">
        <v>6069</v>
      </c>
      <c r="I6285" s="561" t="s">
        <v>25535</v>
      </c>
      <c r="J6285" s="561" t="s">
        <v>7063</v>
      </c>
      <c r="K6285" s="562" t="s">
        <v>34680</v>
      </c>
      <c r="L6285" s="561" t="s">
        <v>25</v>
      </c>
    </row>
    <row r="6286" spans="1:12" x14ac:dyDescent="0.25">
      <c r="A6286" s="561" t="s">
        <v>4922</v>
      </c>
      <c r="B6286" s="561" t="s">
        <v>6007</v>
      </c>
      <c r="C6286" s="561" t="s">
        <v>6008</v>
      </c>
      <c r="D6286" s="561" t="s">
        <v>6009</v>
      </c>
      <c r="E6286" s="562" t="s">
        <v>22</v>
      </c>
      <c r="F6286" s="561" t="s">
        <v>22</v>
      </c>
      <c r="G6286" s="561" t="s">
        <v>34681</v>
      </c>
      <c r="H6286" s="561" t="s">
        <v>6070</v>
      </c>
      <c r="I6286" s="561" t="s">
        <v>25535</v>
      </c>
      <c r="J6286" s="561" t="s">
        <v>7063</v>
      </c>
      <c r="K6286" s="562" t="s">
        <v>34682</v>
      </c>
      <c r="L6286" s="561" t="s">
        <v>25</v>
      </c>
    </row>
    <row r="6287" spans="1:12" x14ac:dyDescent="0.25">
      <c r="A6287" s="561" t="s">
        <v>4922</v>
      </c>
      <c r="B6287" s="561" t="s">
        <v>6007</v>
      </c>
      <c r="C6287" s="561" t="s">
        <v>6008</v>
      </c>
      <c r="D6287" s="561" t="s">
        <v>6009</v>
      </c>
      <c r="E6287" s="562" t="s">
        <v>22</v>
      </c>
      <c r="F6287" s="561" t="s">
        <v>22</v>
      </c>
      <c r="G6287" s="561" t="s">
        <v>34683</v>
      </c>
      <c r="H6287" s="561" t="s">
        <v>6071</v>
      </c>
      <c r="I6287" s="561" t="s">
        <v>25535</v>
      </c>
      <c r="J6287" s="561" t="s">
        <v>7063</v>
      </c>
      <c r="K6287" s="562" t="s">
        <v>34684</v>
      </c>
      <c r="L6287" s="561" t="s">
        <v>25</v>
      </c>
    </row>
    <row r="6288" spans="1:12" x14ac:dyDescent="0.25">
      <c r="A6288" s="561" t="s">
        <v>4922</v>
      </c>
      <c r="B6288" s="561" t="s">
        <v>6007</v>
      </c>
      <c r="C6288" s="561" t="s">
        <v>6008</v>
      </c>
      <c r="D6288" s="561" t="s">
        <v>6009</v>
      </c>
      <c r="E6288" s="562" t="s">
        <v>22</v>
      </c>
      <c r="F6288" s="561" t="s">
        <v>22</v>
      </c>
      <c r="G6288" s="561" t="s">
        <v>34685</v>
      </c>
      <c r="H6288" s="561" t="s">
        <v>6072</v>
      </c>
      <c r="I6288" s="561" t="s">
        <v>25535</v>
      </c>
      <c r="J6288" s="561" t="s">
        <v>7063</v>
      </c>
      <c r="K6288" s="562" t="s">
        <v>34686</v>
      </c>
      <c r="L6288" s="561" t="s">
        <v>25</v>
      </c>
    </row>
    <row r="6289" spans="1:12" x14ac:dyDescent="0.25">
      <c r="A6289" s="561" t="s">
        <v>4922</v>
      </c>
      <c r="B6289" s="561" t="s">
        <v>6007</v>
      </c>
      <c r="C6289" s="561" t="s">
        <v>6008</v>
      </c>
      <c r="D6289" s="561" t="s">
        <v>6009</v>
      </c>
      <c r="E6289" s="562" t="s">
        <v>22</v>
      </c>
      <c r="F6289" s="561" t="s">
        <v>22</v>
      </c>
      <c r="G6289" s="561" t="s">
        <v>34687</v>
      </c>
      <c r="H6289" s="561" t="s">
        <v>6073</v>
      </c>
      <c r="I6289" s="561" t="s">
        <v>25535</v>
      </c>
      <c r="J6289" s="561" t="s">
        <v>7063</v>
      </c>
      <c r="K6289" s="562" t="s">
        <v>34688</v>
      </c>
      <c r="L6289" s="561" t="s">
        <v>25</v>
      </c>
    </row>
    <row r="6290" spans="1:12" x14ac:dyDescent="0.25">
      <c r="A6290" s="561" t="s">
        <v>4922</v>
      </c>
      <c r="B6290" s="561" t="s">
        <v>6007</v>
      </c>
      <c r="C6290" s="561" t="s">
        <v>6008</v>
      </c>
      <c r="D6290" s="561" t="s">
        <v>6009</v>
      </c>
      <c r="E6290" s="562" t="s">
        <v>22</v>
      </c>
      <c r="F6290" s="561" t="s">
        <v>22</v>
      </c>
      <c r="G6290" s="561" t="s">
        <v>34689</v>
      </c>
      <c r="H6290" s="561" t="s">
        <v>6074</v>
      </c>
      <c r="I6290" s="561" t="s">
        <v>25535</v>
      </c>
      <c r="J6290" s="561" t="s">
        <v>7063</v>
      </c>
      <c r="K6290" s="562" t="s">
        <v>34690</v>
      </c>
      <c r="L6290" s="561" t="s">
        <v>25</v>
      </c>
    </row>
    <row r="6291" spans="1:12" x14ac:dyDescent="0.25">
      <c r="A6291" s="561" t="s">
        <v>4922</v>
      </c>
      <c r="B6291" s="561" t="s">
        <v>6007</v>
      </c>
      <c r="C6291" s="561" t="s">
        <v>6008</v>
      </c>
      <c r="D6291" s="561" t="s">
        <v>6009</v>
      </c>
      <c r="E6291" s="562" t="s">
        <v>22</v>
      </c>
      <c r="F6291" s="561" t="s">
        <v>22</v>
      </c>
      <c r="G6291" s="561" t="s">
        <v>34691</v>
      </c>
      <c r="H6291" s="561" t="s">
        <v>6075</v>
      </c>
      <c r="I6291" s="561" t="s">
        <v>25535</v>
      </c>
      <c r="J6291" s="561" t="s">
        <v>7063</v>
      </c>
      <c r="K6291" s="562" t="s">
        <v>34692</v>
      </c>
      <c r="L6291" s="561" t="s">
        <v>25</v>
      </c>
    </row>
    <row r="6292" spans="1:12" x14ac:dyDescent="0.25">
      <c r="A6292" s="561" t="s">
        <v>4922</v>
      </c>
      <c r="B6292" s="561" t="s">
        <v>6007</v>
      </c>
      <c r="C6292" s="561" t="s">
        <v>6008</v>
      </c>
      <c r="D6292" s="561" t="s">
        <v>6009</v>
      </c>
      <c r="E6292" s="562" t="s">
        <v>22</v>
      </c>
      <c r="F6292" s="561" t="s">
        <v>22</v>
      </c>
      <c r="G6292" s="561" t="s">
        <v>34693</v>
      </c>
      <c r="H6292" s="561" t="s">
        <v>6076</v>
      </c>
      <c r="I6292" s="561" t="s">
        <v>25535</v>
      </c>
      <c r="J6292" s="561" t="s">
        <v>7063</v>
      </c>
      <c r="K6292" s="562" t="s">
        <v>34694</v>
      </c>
      <c r="L6292" s="561" t="s">
        <v>25</v>
      </c>
    </row>
    <row r="6293" spans="1:12" x14ac:dyDescent="0.25">
      <c r="A6293" s="561" t="s">
        <v>4922</v>
      </c>
      <c r="B6293" s="561" t="s">
        <v>6007</v>
      </c>
      <c r="C6293" s="561" t="s">
        <v>6008</v>
      </c>
      <c r="D6293" s="561" t="s">
        <v>6009</v>
      </c>
      <c r="E6293" s="562" t="s">
        <v>22</v>
      </c>
      <c r="F6293" s="561" t="s">
        <v>22</v>
      </c>
      <c r="G6293" s="561" t="s">
        <v>34695</v>
      </c>
      <c r="H6293" s="561" t="s">
        <v>6077</v>
      </c>
      <c r="I6293" s="561" t="s">
        <v>25535</v>
      </c>
      <c r="J6293" s="561" t="s">
        <v>7063</v>
      </c>
      <c r="K6293" s="562" t="s">
        <v>34696</v>
      </c>
      <c r="L6293" s="561" t="s">
        <v>25</v>
      </c>
    </row>
    <row r="6294" spans="1:12" x14ac:dyDescent="0.25">
      <c r="A6294" s="561" t="s">
        <v>4922</v>
      </c>
      <c r="B6294" s="561" t="s">
        <v>6007</v>
      </c>
      <c r="C6294" s="561" t="s">
        <v>6008</v>
      </c>
      <c r="D6294" s="561" t="s">
        <v>6009</v>
      </c>
      <c r="E6294" s="562" t="s">
        <v>22</v>
      </c>
      <c r="F6294" s="561" t="s">
        <v>22</v>
      </c>
      <c r="G6294" s="561" t="s">
        <v>34697</v>
      </c>
      <c r="H6294" s="561" t="s">
        <v>6078</v>
      </c>
      <c r="I6294" s="561" t="s">
        <v>25535</v>
      </c>
      <c r="J6294" s="561" t="s">
        <v>7063</v>
      </c>
      <c r="K6294" s="562" t="s">
        <v>34698</v>
      </c>
      <c r="L6294" s="561" t="s">
        <v>25</v>
      </c>
    </row>
    <row r="6295" spans="1:12" x14ac:dyDescent="0.25">
      <c r="A6295" s="561" t="s">
        <v>4922</v>
      </c>
      <c r="B6295" s="561" t="s">
        <v>6007</v>
      </c>
      <c r="C6295" s="561" t="s">
        <v>6008</v>
      </c>
      <c r="D6295" s="561" t="s">
        <v>6009</v>
      </c>
      <c r="E6295" s="562" t="s">
        <v>22</v>
      </c>
      <c r="F6295" s="561" t="s">
        <v>22</v>
      </c>
      <c r="G6295" s="561" t="s">
        <v>34699</v>
      </c>
      <c r="H6295" s="561" t="s">
        <v>6079</v>
      </c>
      <c r="I6295" s="561" t="s">
        <v>25535</v>
      </c>
      <c r="J6295" s="561" t="s">
        <v>7063</v>
      </c>
      <c r="K6295" s="562" t="s">
        <v>34700</v>
      </c>
      <c r="L6295" s="561" t="s">
        <v>25</v>
      </c>
    </row>
    <row r="6296" spans="1:12" x14ac:dyDescent="0.25">
      <c r="A6296" s="561" t="s">
        <v>4922</v>
      </c>
      <c r="B6296" s="561" t="s">
        <v>6007</v>
      </c>
      <c r="C6296" s="561" t="s">
        <v>6008</v>
      </c>
      <c r="D6296" s="561" t="s">
        <v>6009</v>
      </c>
      <c r="E6296" s="562" t="s">
        <v>22</v>
      </c>
      <c r="F6296" s="561" t="s">
        <v>22</v>
      </c>
      <c r="G6296" s="561" t="s">
        <v>34701</v>
      </c>
      <c r="H6296" s="561" t="s">
        <v>6080</v>
      </c>
      <c r="I6296" s="561" t="s">
        <v>25535</v>
      </c>
      <c r="J6296" s="561" t="s">
        <v>24</v>
      </c>
      <c r="K6296" s="562" t="s">
        <v>34702</v>
      </c>
      <c r="L6296" s="561" t="s">
        <v>25</v>
      </c>
    </row>
    <row r="6297" spans="1:12" x14ac:dyDescent="0.25">
      <c r="A6297" s="561" t="s">
        <v>4922</v>
      </c>
      <c r="B6297" s="561" t="s">
        <v>6007</v>
      </c>
      <c r="C6297" s="561" t="s">
        <v>6008</v>
      </c>
      <c r="D6297" s="561" t="s">
        <v>6009</v>
      </c>
      <c r="E6297" s="562" t="s">
        <v>22</v>
      </c>
      <c r="F6297" s="561" t="s">
        <v>22</v>
      </c>
      <c r="G6297" s="561" t="s">
        <v>34703</v>
      </c>
      <c r="H6297" s="561" t="s">
        <v>6081</v>
      </c>
      <c r="I6297" s="561" t="s">
        <v>25535</v>
      </c>
      <c r="J6297" s="561" t="s">
        <v>24</v>
      </c>
      <c r="K6297" s="562" t="s">
        <v>34704</v>
      </c>
      <c r="L6297" s="561" t="s">
        <v>25</v>
      </c>
    </row>
    <row r="6298" spans="1:12" x14ac:dyDescent="0.25">
      <c r="A6298" s="561" t="s">
        <v>4922</v>
      </c>
      <c r="B6298" s="561" t="s">
        <v>6007</v>
      </c>
      <c r="C6298" s="561" t="s">
        <v>6008</v>
      </c>
      <c r="D6298" s="561" t="s">
        <v>6009</v>
      </c>
      <c r="E6298" s="562" t="s">
        <v>22</v>
      </c>
      <c r="F6298" s="561" t="s">
        <v>22</v>
      </c>
      <c r="G6298" s="561" t="s">
        <v>34705</v>
      </c>
      <c r="H6298" s="561" t="s">
        <v>6082</v>
      </c>
      <c r="I6298" s="561" t="s">
        <v>25535</v>
      </c>
      <c r="J6298" s="561" t="s">
        <v>24</v>
      </c>
      <c r="K6298" s="562" t="s">
        <v>34706</v>
      </c>
      <c r="L6298" s="561" t="s">
        <v>25</v>
      </c>
    </row>
    <row r="6299" spans="1:12" x14ac:dyDescent="0.25">
      <c r="A6299" s="561" t="s">
        <v>4922</v>
      </c>
      <c r="B6299" s="561" t="s">
        <v>6007</v>
      </c>
      <c r="C6299" s="561" t="s">
        <v>6008</v>
      </c>
      <c r="D6299" s="561" t="s">
        <v>6009</v>
      </c>
      <c r="E6299" s="562" t="s">
        <v>22</v>
      </c>
      <c r="F6299" s="561" t="s">
        <v>22</v>
      </c>
      <c r="G6299" s="561" t="s">
        <v>34707</v>
      </c>
      <c r="H6299" s="561" t="s">
        <v>6083</v>
      </c>
      <c r="I6299" s="561" t="s">
        <v>25535</v>
      </c>
      <c r="J6299" s="561" t="s">
        <v>24</v>
      </c>
      <c r="K6299" s="562" t="s">
        <v>34708</v>
      </c>
      <c r="L6299" s="561" t="s">
        <v>25</v>
      </c>
    </row>
    <row r="6300" spans="1:12" x14ac:dyDescent="0.25">
      <c r="A6300" s="561" t="s">
        <v>4922</v>
      </c>
      <c r="B6300" s="561" t="s">
        <v>6007</v>
      </c>
      <c r="C6300" s="561" t="s">
        <v>6008</v>
      </c>
      <c r="D6300" s="561" t="s">
        <v>6009</v>
      </c>
      <c r="E6300" s="562" t="s">
        <v>22</v>
      </c>
      <c r="F6300" s="561" t="s">
        <v>22</v>
      </c>
      <c r="G6300" s="561" t="s">
        <v>34709</v>
      </c>
      <c r="H6300" s="561" t="s">
        <v>6084</v>
      </c>
      <c r="I6300" s="561" t="s">
        <v>25535</v>
      </c>
      <c r="J6300" s="561" t="s">
        <v>24</v>
      </c>
      <c r="K6300" s="562" t="s">
        <v>34710</v>
      </c>
      <c r="L6300" s="561" t="s">
        <v>25</v>
      </c>
    </row>
    <row r="6301" spans="1:12" x14ac:dyDescent="0.25">
      <c r="A6301" s="561" t="s">
        <v>4922</v>
      </c>
      <c r="B6301" s="561" t="s">
        <v>6007</v>
      </c>
      <c r="C6301" s="561" t="s">
        <v>6008</v>
      </c>
      <c r="D6301" s="561" t="s">
        <v>6009</v>
      </c>
      <c r="E6301" s="562" t="s">
        <v>22</v>
      </c>
      <c r="F6301" s="561" t="s">
        <v>22</v>
      </c>
      <c r="G6301" s="561" t="s">
        <v>34711</v>
      </c>
      <c r="H6301" s="561" t="s">
        <v>6085</v>
      </c>
      <c r="I6301" s="561" t="s">
        <v>25535</v>
      </c>
      <c r="J6301" s="561" t="s">
        <v>24</v>
      </c>
      <c r="K6301" s="562" t="s">
        <v>34712</v>
      </c>
      <c r="L6301" s="561" t="s">
        <v>25</v>
      </c>
    </row>
    <row r="6302" spans="1:12" x14ac:dyDescent="0.25">
      <c r="A6302" s="561" t="s">
        <v>4922</v>
      </c>
      <c r="B6302" s="561" t="s">
        <v>6007</v>
      </c>
      <c r="C6302" s="561" t="s">
        <v>6008</v>
      </c>
      <c r="D6302" s="561" t="s">
        <v>6009</v>
      </c>
      <c r="E6302" s="562" t="s">
        <v>22</v>
      </c>
      <c r="F6302" s="561" t="s">
        <v>22</v>
      </c>
      <c r="G6302" s="561" t="s">
        <v>34713</v>
      </c>
      <c r="H6302" s="561" t="s">
        <v>6086</v>
      </c>
      <c r="I6302" s="561" t="s">
        <v>25535</v>
      </c>
      <c r="J6302" s="561" t="s">
        <v>24</v>
      </c>
      <c r="K6302" s="562" t="s">
        <v>34714</v>
      </c>
      <c r="L6302" s="561" t="s">
        <v>25</v>
      </c>
    </row>
    <row r="6303" spans="1:12" x14ac:dyDescent="0.25">
      <c r="A6303" s="561" t="s">
        <v>4922</v>
      </c>
      <c r="B6303" s="561" t="s">
        <v>6007</v>
      </c>
      <c r="C6303" s="561" t="s">
        <v>6008</v>
      </c>
      <c r="D6303" s="561" t="s">
        <v>6009</v>
      </c>
      <c r="E6303" s="562" t="s">
        <v>22</v>
      </c>
      <c r="F6303" s="561" t="s">
        <v>22</v>
      </c>
      <c r="G6303" s="561" t="s">
        <v>34715</v>
      </c>
      <c r="H6303" s="561" t="s">
        <v>6087</v>
      </c>
      <c r="I6303" s="561" t="s">
        <v>25535</v>
      </c>
      <c r="J6303" s="561" t="s">
        <v>24</v>
      </c>
      <c r="K6303" s="562" t="s">
        <v>34716</v>
      </c>
      <c r="L6303" s="561" t="s">
        <v>25</v>
      </c>
    </row>
    <row r="6304" spans="1:12" x14ac:dyDescent="0.25">
      <c r="A6304" s="561" t="s">
        <v>4922</v>
      </c>
      <c r="B6304" s="561" t="s">
        <v>6007</v>
      </c>
      <c r="C6304" s="561" t="s">
        <v>6008</v>
      </c>
      <c r="D6304" s="561" t="s">
        <v>6009</v>
      </c>
      <c r="E6304" s="562" t="s">
        <v>22</v>
      </c>
      <c r="F6304" s="561" t="s">
        <v>22</v>
      </c>
      <c r="G6304" s="561" t="s">
        <v>34717</v>
      </c>
      <c r="H6304" s="561" t="s">
        <v>6088</v>
      </c>
      <c r="I6304" s="561" t="s">
        <v>25535</v>
      </c>
      <c r="J6304" s="561" t="s">
        <v>24</v>
      </c>
      <c r="K6304" s="562" t="s">
        <v>34718</v>
      </c>
      <c r="L6304" s="561" t="s">
        <v>25</v>
      </c>
    </row>
    <row r="6305" spans="1:12" x14ac:dyDescent="0.25">
      <c r="A6305" s="561" t="s">
        <v>4922</v>
      </c>
      <c r="B6305" s="561" t="s">
        <v>6007</v>
      </c>
      <c r="C6305" s="561" t="s">
        <v>6008</v>
      </c>
      <c r="D6305" s="561" t="s">
        <v>6009</v>
      </c>
      <c r="E6305" s="562" t="s">
        <v>22</v>
      </c>
      <c r="F6305" s="561" t="s">
        <v>22</v>
      </c>
      <c r="G6305" s="561" t="s">
        <v>34719</v>
      </c>
      <c r="H6305" s="561" t="s">
        <v>6089</v>
      </c>
      <c r="I6305" s="561" t="s">
        <v>25535</v>
      </c>
      <c r="J6305" s="561" t="s">
        <v>24</v>
      </c>
      <c r="K6305" s="562" t="s">
        <v>34720</v>
      </c>
      <c r="L6305" s="561" t="s">
        <v>25</v>
      </c>
    </row>
    <row r="6306" spans="1:12" x14ac:dyDescent="0.25">
      <c r="A6306" s="561" t="s">
        <v>4922</v>
      </c>
      <c r="B6306" s="561" t="s">
        <v>6007</v>
      </c>
      <c r="C6306" s="561" t="s">
        <v>6008</v>
      </c>
      <c r="D6306" s="561" t="s">
        <v>6009</v>
      </c>
      <c r="E6306" s="562" t="s">
        <v>22</v>
      </c>
      <c r="F6306" s="561" t="s">
        <v>22</v>
      </c>
      <c r="G6306" s="561" t="s">
        <v>34721</v>
      </c>
      <c r="H6306" s="561" t="s">
        <v>6090</v>
      </c>
      <c r="I6306" s="561" t="s">
        <v>25535</v>
      </c>
      <c r="J6306" s="561" t="s">
        <v>24</v>
      </c>
      <c r="K6306" s="562" t="s">
        <v>34722</v>
      </c>
      <c r="L6306" s="561" t="s">
        <v>25</v>
      </c>
    </row>
    <row r="6307" spans="1:12" x14ac:dyDescent="0.25">
      <c r="A6307" s="561" t="s">
        <v>4922</v>
      </c>
      <c r="B6307" s="561" t="s">
        <v>6007</v>
      </c>
      <c r="C6307" s="561" t="s">
        <v>6008</v>
      </c>
      <c r="D6307" s="561" t="s">
        <v>6009</v>
      </c>
      <c r="E6307" s="562" t="s">
        <v>22</v>
      </c>
      <c r="F6307" s="561" t="s">
        <v>22</v>
      </c>
      <c r="G6307" s="561" t="s">
        <v>34723</v>
      </c>
      <c r="H6307" s="561" t="s">
        <v>6091</v>
      </c>
      <c r="I6307" s="561" t="s">
        <v>25535</v>
      </c>
      <c r="J6307" s="561" t="s">
        <v>24</v>
      </c>
      <c r="K6307" s="562" t="s">
        <v>34724</v>
      </c>
      <c r="L6307" s="561" t="s">
        <v>25</v>
      </c>
    </row>
    <row r="6308" spans="1:12" x14ac:dyDescent="0.25">
      <c r="A6308" s="561" t="s">
        <v>4922</v>
      </c>
      <c r="B6308" s="561" t="s">
        <v>6007</v>
      </c>
      <c r="C6308" s="561" t="s">
        <v>6008</v>
      </c>
      <c r="D6308" s="561" t="s">
        <v>6009</v>
      </c>
      <c r="E6308" s="562" t="s">
        <v>22</v>
      </c>
      <c r="F6308" s="561" t="s">
        <v>22</v>
      </c>
      <c r="G6308" s="561" t="s">
        <v>34725</v>
      </c>
      <c r="H6308" s="561" t="s">
        <v>6092</v>
      </c>
      <c r="I6308" s="561" t="s">
        <v>25535</v>
      </c>
      <c r="J6308" s="561" t="s">
        <v>24</v>
      </c>
      <c r="K6308" s="562" t="s">
        <v>34726</v>
      </c>
      <c r="L6308" s="561" t="s">
        <v>25</v>
      </c>
    </row>
    <row r="6309" spans="1:12" x14ac:dyDescent="0.25">
      <c r="A6309" s="561" t="s">
        <v>4922</v>
      </c>
      <c r="B6309" s="561" t="s">
        <v>6007</v>
      </c>
      <c r="C6309" s="561" t="s">
        <v>6008</v>
      </c>
      <c r="D6309" s="561" t="s">
        <v>6009</v>
      </c>
      <c r="E6309" s="562" t="s">
        <v>22</v>
      </c>
      <c r="F6309" s="561" t="s">
        <v>22</v>
      </c>
      <c r="G6309" s="561" t="s">
        <v>34727</v>
      </c>
      <c r="H6309" s="561" t="s">
        <v>6093</v>
      </c>
      <c r="I6309" s="561" t="s">
        <v>25535</v>
      </c>
      <c r="J6309" s="561" t="s">
        <v>24</v>
      </c>
      <c r="K6309" s="562" t="s">
        <v>34728</v>
      </c>
      <c r="L6309" s="561" t="s">
        <v>25</v>
      </c>
    </row>
    <row r="6310" spans="1:12" x14ac:dyDescent="0.25">
      <c r="A6310" s="561" t="s">
        <v>4922</v>
      </c>
      <c r="B6310" s="561" t="s">
        <v>6007</v>
      </c>
      <c r="C6310" s="561" t="s">
        <v>6008</v>
      </c>
      <c r="D6310" s="561" t="s">
        <v>6009</v>
      </c>
      <c r="E6310" s="562" t="s">
        <v>22</v>
      </c>
      <c r="F6310" s="561" t="s">
        <v>22</v>
      </c>
      <c r="G6310" s="561" t="s">
        <v>34729</v>
      </c>
      <c r="H6310" s="561" t="s">
        <v>6094</v>
      </c>
      <c r="I6310" s="561" t="s">
        <v>25535</v>
      </c>
      <c r="J6310" s="561" t="s">
        <v>24</v>
      </c>
      <c r="K6310" s="562" t="s">
        <v>34730</v>
      </c>
      <c r="L6310" s="561" t="s">
        <v>25</v>
      </c>
    </row>
    <row r="6311" spans="1:12" x14ac:dyDescent="0.25">
      <c r="A6311" s="561" t="s">
        <v>4922</v>
      </c>
      <c r="B6311" s="561" t="s">
        <v>6007</v>
      </c>
      <c r="C6311" s="561" t="s">
        <v>6008</v>
      </c>
      <c r="D6311" s="561" t="s">
        <v>6009</v>
      </c>
      <c r="E6311" s="562" t="s">
        <v>22</v>
      </c>
      <c r="F6311" s="561" t="s">
        <v>22</v>
      </c>
      <c r="G6311" s="561" t="s">
        <v>34731</v>
      </c>
      <c r="H6311" s="561" t="s">
        <v>6095</v>
      </c>
      <c r="I6311" s="561" t="s">
        <v>25535</v>
      </c>
      <c r="J6311" s="561" t="s">
        <v>24</v>
      </c>
      <c r="K6311" s="562" t="s">
        <v>34732</v>
      </c>
      <c r="L6311" s="561" t="s">
        <v>25</v>
      </c>
    </row>
    <row r="6312" spans="1:12" x14ac:dyDescent="0.25">
      <c r="A6312" s="561" t="s">
        <v>4922</v>
      </c>
      <c r="B6312" s="561" t="s">
        <v>6007</v>
      </c>
      <c r="C6312" s="561" t="s">
        <v>6008</v>
      </c>
      <c r="D6312" s="561" t="s">
        <v>6009</v>
      </c>
      <c r="E6312" s="562" t="s">
        <v>22</v>
      </c>
      <c r="F6312" s="561" t="s">
        <v>22</v>
      </c>
      <c r="G6312" s="561" t="s">
        <v>34733</v>
      </c>
      <c r="H6312" s="561" t="s">
        <v>6096</v>
      </c>
      <c r="I6312" s="561" t="s">
        <v>25535</v>
      </c>
      <c r="J6312" s="561" t="s">
        <v>24</v>
      </c>
      <c r="K6312" s="562" t="s">
        <v>34734</v>
      </c>
      <c r="L6312" s="561" t="s">
        <v>25</v>
      </c>
    </row>
    <row r="6313" spans="1:12" x14ac:dyDescent="0.25">
      <c r="A6313" s="561" t="s">
        <v>4922</v>
      </c>
      <c r="B6313" s="561" t="s">
        <v>6007</v>
      </c>
      <c r="C6313" s="561" t="s">
        <v>6008</v>
      </c>
      <c r="D6313" s="561" t="s">
        <v>6009</v>
      </c>
      <c r="E6313" s="562" t="s">
        <v>22</v>
      </c>
      <c r="F6313" s="561" t="s">
        <v>22</v>
      </c>
      <c r="G6313" s="561" t="s">
        <v>34735</v>
      </c>
      <c r="H6313" s="561" t="s">
        <v>6097</v>
      </c>
      <c r="I6313" s="561" t="s">
        <v>25535</v>
      </c>
      <c r="J6313" s="561" t="s">
        <v>7063</v>
      </c>
      <c r="K6313" s="562" t="s">
        <v>34736</v>
      </c>
      <c r="L6313" s="561" t="s">
        <v>25</v>
      </c>
    </row>
    <row r="6314" spans="1:12" x14ac:dyDescent="0.25">
      <c r="A6314" s="561" t="s">
        <v>4922</v>
      </c>
      <c r="B6314" s="561" t="s">
        <v>6007</v>
      </c>
      <c r="C6314" s="561" t="s">
        <v>6008</v>
      </c>
      <c r="D6314" s="561" t="s">
        <v>6009</v>
      </c>
      <c r="E6314" s="562" t="s">
        <v>22</v>
      </c>
      <c r="F6314" s="561" t="s">
        <v>22</v>
      </c>
      <c r="G6314" s="561" t="s">
        <v>34737</v>
      </c>
      <c r="H6314" s="561" t="s">
        <v>6098</v>
      </c>
      <c r="I6314" s="561" t="s">
        <v>25535</v>
      </c>
      <c r="J6314" s="561" t="s">
        <v>7063</v>
      </c>
      <c r="K6314" s="562" t="s">
        <v>34738</v>
      </c>
      <c r="L6314" s="561" t="s">
        <v>25</v>
      </c>
    </row>
    <row r="6315" spans="1:12" x14ac:dyDescent="0.25">
      <c r="A6315" s="561" t="s">
        <v>4922</v>
      </c>
      <c r="B6315" s="561" t="s">
        <v>6007</v>
      </c>
      <c r="C6315" s="561" t="s">
        <v>6008</v>
      </c>
      <c r="D6315" s="561" t="s">
        <v>6009</v>
      </c>
      <c r="E6315" s="562" t="s">
        <v>22</v>
      </c>
      <c r="F6315" s="561" t="s">
        <v>22</v>
      </c>
      <c r="G6315" s="561" t="s">
        <v>34739</v>
      </c>
      <c r="H6315" s="561" t="s">
        <v>6099</v>
      </c>
      <c r="I6315" s="561" t="s">
        <v>25535</v>
      </c>
      <c r="J6315" s="561" t="s">
        <v>7063</v>
      </c>
      <c r="K6315" s="562" t="s">
        <v>34740</v>
      </c>
      <c r="L6315" s="561" t="s">
        <v>25</v>
      </c>
    </row>
    <row r="6316" spans="1:12" x14ac:dyDescent="0.25">
      <c r="A6316" s="561" t="s">
        <v>4922</v>
      </c>
      <c r="B6316" s="561" t="s">
        <v>6007</v>
      </c>
      <c r="C6316" s="561" t="s">
        <v>6008</v>
      </c>
      <c r="D6316" s="561" t="s">
        <v>6009</v>
      </c>
      <c r="E6316" s="562" t="s">
        <v>22</v>
      </c>
      <c r="F6316" s="561" t="s">
        <v>22</v>
      </c>
      <c r="G6316" s="561" t="s">
        <v>34741</v>
      </c>
      <c r="H6316" s="561" t="s">
        <v>6100</v>
      </c>
      <c r="I6316" s="561" t="s">
        <v>25535</v>
      </c>
      <c r="J6316" s="561" t="s">
        <v>7063</v>
      </c>
      <c r="K6316" s="562" t="s">
        <v>34742</v>
      </c>
      <c r="L6316" s="561" t="s">
        <v>25</v>
      </c>
    </row>
    <row r="6317" spans="1:12" x14ac:dyDescent="0.25">
      <c r="A6317" s="561" t="s">
        <v>4922</v>
      </c>
      <c r="B6317" s="561" t="s">
        <v>6007</v>
      </c>
      <c r="C6317" s="561" t="s">
        <v>6008</v>
      </c>
      <c r="D6317" s="561" t="s">
        <v>6009</v>
      </c>
      <c r="E6317" s="562" t="s">
        <v>22</v>
      </c>
      <c r="F6317" s="561" t="s">
        <v>22</v>
      </c>
      <c r="G6317" s="561" t="s">
        <v>34743</v>
      </c>
      <c r="H6317" s="561" t="s">
        <v>6101</v>
      </c>
      <c r="I6317" s="561" t="s">
        <v>25535</v>
      </c>
      <c r="J6317" s="561" t="s">
        <v>7063</v>
      </c>
      <c r="K6317" s="562" t="s">
        <v>34744</v>
      </c>
      <c r="L6317" s="561" t="s">
        <v>25</v>
      </c>
    </row>
    <row r="6318" spans="1:12" x14ac:dyDescent="0.25">
      <c r="A6318" s="561" t="s">
        <v>4922</v>
      </c>
      <c r="B6318" s="561" t="s">
        <v>6007</v>
      </c>
      <c r="C6318" s="561" t="s">
        <v>6008</v>
      </c>
      <c r="D6318" s="561" t="s">
        <v>6009</v>
      </c>
      <c r="E6318" s="562" t="s">
        <v>22</v>
      </c>
      <c r="F6318" s="561" t="s">
        <v>22</v>
      </c>
      <c r="G6318" s="561" t="s">
        <v>34745</v>
      </c>
      <c r="H6318" s="561" t="s">
        <v>6102</v>
      </c>
      <c r="I6318" s="561" t="s">
        <v>25535</v>
      </c>
      <c r="J6318" s="561" t="s">
        <v>7063</v>
      </c>
      <c r="K6318" s="562" t="s">
        <v>34746</v>
      </c>
      <c r="L6318" s="561" t="s">
        <v>25</v>
      </c>
    </row>
    <row r="6319" spans="1:12" x14ac:dyDescent="0.25">
      <c r="A6319" s="561" t="s">
        <v>4922</v>
      </c>
      <c r="B6319" s="561" t="s">
        <v>6007</v>
      </c>
      <c r="C6319" s="561" t="s">
        <v>6008</v>
      </c>
      <c r="D6319" s="561" t="s">
        <v>6009</v>
      </c>
      <c r="E6319" s="562" t="s">
        <v>22</v>
      </c>
      <c r="F6319" s="561" t="s">
        <v>22</v>
      </c>
      <c r="G6319" s="561" t="s">
        <v>34747</v>
      </c>
      <c r="H6319" s="561" t="s">
        <v>6103</v>
      </c>
      <c r="I6319" s="561" t="s">
        <v>25535</v>
      </c>
      <c r="J6319" s="561" t="s">
        <v>7063</v>
      </c>
      <c r="K6319" s="562" t="s">
        <v>34748</v>
      </c>
      <c r="L6319" s="561" t="s">
        <v>25</v>
      </c>
    </row>
    <row r="6320" spans="1:12" x14ac:dyDescent="0.25">
      <c r="A6320" s="561" t="s">
        <v>4922</v>
      </c>
      <c r="B6320" s="561" t="s">
        <v>6007</v>
      </c>
      <c r="C6320" s="561" t="s">
        <v>6008</v>
      </c>
      <c r="D6320" s="561" t="s">
        <v>6009</v>
      </c>
      <c r="E6320" s="562" t="s">
        <v>22</v>
      </c>
      <c r="F6320" s="561" t="s">
        <v>22</v>
      </c>
      <c r="G6320" s="561" t="s">
        <v>34749</v>
      </c>
      <c r="H6320" s="561" t="s">
        <v>6104</v>
      </c>
      <c r="I6320" s="561" t="s">
        <v>25535</v>
      </c>
      <c r="J6320" s="561" t="s">
        <v>7063</v>
      </c>
      <c r="K6320" s="562" t="s">
        <v>34750</v>
      </c>
      <c r="L6320" s="561" t="s">
        <v>25</v>
      </c>
    </row>
    <row r="6321" spans="1:12" x14ac:dyDescent="0.25">
      <c r="A6321" s="561" t="s">
        <v>4922</v>
      </c>
      <c r="B6321" s="561" t="s">
        <v>6007</v>
      </c>
      <c r="C6321" s="561" t="s">
        <v>6008</v>
      </c>
      <c r="D6321" s="561" t="s">
        <v>6009</v>
      </c>
      <c r="E6321" s="562" t="s">
        <v>22</v>
      </c>
      <c r="F6321" s="561" t="s">
        <v>22</v>
      </c>
      <c r="G6321" s="561" t="s">
        <v>34751</v>
      </c>
      <c r="H6321" s="561" t="s">
        <v>6105</v>
      </c>
      <c r="I6321" s="561" t="s">
        <v>25535</v>
      </c>
      <c r="J6321" s="561" t="s">
        <v>7063</v>
      </c>
      <c r="K6321" s="562" t="s">
        <v>34752</v>
      </c>
      <c r="L6321" s="561" t="s">
        <v>25</v>
      </c>
    </row>
    <row r="6322" spans="1:12" x14ac:dyDescent="0.25">
      <c r="A6322" s="561" t="s">
        <v>4922</v>
      </c>
      <c r="B6322" s="561" t="s">
        <v>6007</v>
      </c>
      <c r="C6322" s="561" t="s">
        <v>6008</v>
      </c>
      <c r="D6322" s="561" t="s">
        <v>6009</v>
      </c>
      <c r="E6322" s="562" t="s">
        <v>22</v>
      </c>
      <c r="F6322" s="561" t="s">
        <v>22</v>
      </c>
      <c r="G6322" s="561" t="s">
        <v>34753</v>
      </c>
      <c r="H6322" s="561" t="s">
        <v>6106</v>
      </c>
      <c r="I6322" s="561" t="s">
        <v>25535</v>
      </c>
      <c r="J6322" s="561" t="s">
        <v>7063</v>
      </c>
      <c r="K6322" s="562" t="s">
        <v>34754</v>
      </c>
      <c r="L6322" s="561" t="s">
        <v>25</v>
      </c>
    </row>
    <row r="6323" spans="1:12" x14ac:dyDescent="0.25">
      <c r="A6323" s="561" t="s">
        <v>4922</v>
      </c>
      <c r="B6323" s="561" t="s">
        <v>6007</v>
      </c>
      <c r="C6323" s="561" t="s">
        <v>6008</v>
      </c>
      <c r="D6323" s="561" t="s">
        <v>6009</v>
      </c>
      <c r="E6323" s="562" t="s">
        <v>22</v>
      </c>
      <c r="F6323" s="561" t="s">
        <v>22</v>
      </c>
      <c r="G6323" s="561" t="s">
        <v>34755</v>
      </c>
      <c r="H6323" s="561" t="s">
        <v>6107</v>
      </c>
      <c r="I6323" s="561" t="s">
        <v>25535</v>
      </c>
      <c r="J6323" s="561" t="s">
        <v>7063</v>
      </c>
      <c r="K6323" s="562" t="s">
        <v>34756</v>
      </c>
      <c r="L6323" s="561" t="s">
        <v>25</v>
      </c>
    </row>
    <row r="6324" spans="1:12" x14ac:dyDescent="0.25">
      <c r="A6324" s="561" t="s">
        <v>4922</v>
      </c>
      <c r="B6324" s="561" t="s">
        <v>6007</v>
      </c>
      <c r="C6324" s="561" t="s">
        <v>6008</v>
      </c>
      <c r="D6324" s="561" t="s">
        <v>6009</v>
      </c>
      <c r="E6324" s="562" t="s">
        <v>22</v>
      </c>
      <c r="F6324" s="561" t="s">
        <v>22</v>
      </c>
      <c r="G6324" s="561" t="s">
        <v>34757</v>
      </c>
      <c r="H6324" s="561" t="s">
        <v>6108</v>
      </c>
      <c r="I6324" s="561" t="s">
        <v>25535</v>
      </c>
      <c r="J6324" s="561" t="s">
        <v>7063</v>
      </c>
      <c r="K6324" s="562" t="s">
        <v>34758</v>
      </c>
      <c r="L6324" s="561" t="s">
        <v>25</v>
      </c>
    </row>
    <row r="6325" spans="1:12" x14ac:dyDescent="0.25">
      <c r="A6325" s="561" t="s">
        <v>4922</v>
      </c>
      <c r="B6325" s="561" t="s">
        <v>6007</v>
      </c>
      <c r="C6325" s="561" t="s">
        <v>6008</v>
      </c>
      <c r="D6325" s="561" t="s">
        <v>6009</v>
      </c>
      <c r="E6325" s="562" t="s">
        <v>22</v>
      </c>
      <c r="F6325" s="561" t="s">
        <v>22</v>
      </c>
      <c r="G6325" s="561" t="s">
        <v>34759</v>
      </c>
      <c r="H6325" s="561" t="s">
        <v>6109</v>
      </c>
      <c r="I6325" s="561" t="s">
        <v>25535</v>
      </c>
      <c r="J6325" s="561" t="s">
        <v>7063</v>
      </c>
      <c r="K6325" s="562" t="s">
        <v>34760</v>
      </c>
      <c r="L6325" s="561" t="s">
        <v>25</v>
      </c>
    </row>
    <row r="6326" spans="1:12" x14ac:dyDescent="0.25">
      <c r="A6326" s="561" t="s">
        <v>4922</v>
      </c>
      <c r="B6326" s="561" t="s">
        <v>6007</v>
      </c>
      <c r="C6326" s="561" t="s">
        <v>6008</v>
      </c>
      <c r="D6326" s="561" t="s">
        <v>6009</v>
      </c>
      <c r="E6326" s="562" t="s">
        <v>22</v>
      </c>
      <c r="F6326" s="561" t="s">
        <v>22</v>
      </c>
      <c r="G6326" s="561" t="s">
        <v>34761</v>
      </c>
      <c r="H6326" s="561" t="s">
        <v>6110</v>
      </c>
      <c r="I6326" s="561" t="s">
        <v>25535</v>
      </c>
      <c r="J6326" s="561" t="s">
        <v>7063</v>
      </c>
      <c r="K6326" s="562" t="s">
        <v>34762</v>
      </c>
      <c r="L6326" s="561" t="s">
        <v>25</v>
      </c>
    </row>
    <row r="6327" spans="1:12" x14ac:dyDescent="0.25">
      <c r="A6327" s="561" t="s">
        <v>4922</v>
      </c>
      <c r="B6327" s="561" t="s">
        <v>6007</v>
      </c>
      <c r="C6327" s="561" t="s">
        <v>6008</v>
      </c>
      <c r="D6327" s="561" t="s">
        <v>6009</v>
      </c>
      <c r="E6327" s="562" t="s">
        <v>22</v>
      </c>
      <c r="F6327" s="561" t="s">
        <v>22</v>
      </c>
      <c r="G6327" s="561" t="s">
        <v>34763</v>
      </c>
      <c r="H6327" s="561" t="s">
        <v>6111</v>
      </c>
      <c r="I6327" s="561" t="s">
        <v>25535</v>
      </c>
      <c r="J6327" s="561" t="s">
        <v>7063</v>
      </c>
      <c r="K6327" s="562" t="s">
        <v>34764</v>
      </c>
      <c r="L6327" s="561" t="s">
        <v>25</v>
      </c>
    </row>
    <row r="6328" spans="1:12" x14ac:dyDescent="0.25">
      <c r="A6328" s="561" t="s">
        <v>4922</v>
      </c>
      <c r="B6328" s="561" t="s">
        <v>6007</v>
      </c>
      <c r="C6328" s="561" t="s">
        <v>6008</v>
      </c>
      <c r="D6328" s="561" t="s">
        <v>6009</v>
      </c>
      <c r="E6328" s="562" t="s">
        <v>22</v>
      </c>
      <c r="F6328" s="561" t="s">
        <v>22</v>
      </c>
      <c r="G6328" s="561" t="s">
        <v>34765</v>
      </c>
      <c r="H6328" s="561" t="s">
        <v>6112</v>
      </c>
      <c r="I6328" s="561" t="s">
        <v>25535</v>
      </c>
      <c r="J6328" s="561" t="s">
        <v>24</v>
      </c>
      <c r="K6328" s="562" t="s">
        <v>34766</v>
      </c>
      <c r="L6328" s="561" t="s">
        <v>25</v>
      </c>
    </row>
    <row r="6329" spans="1:12" x14ac:dyDescent="0.25">
      <c r="A6329" s="561" t="s">
        <v>4922</v>
      </c>
      <c r="B6329" s="561" t="s">
        <v>6007</v>
      </c>
      <c r="C6329" s="561" t="s">
        <v>6008</v>
      </c>
      <c r="D6329" s="561" t="s">
        <v>6009</v>
      </c>
      <c r="E6329" s="562" t="s">
        <v>22</v>
      </c>
      <c r="F6329" s="561" t="s">
        <v>22</v>
      </c>
      <c r="G6329" s="561" t="s">
        <v>34767</v>
      </c>
      <c r="H6329" s="561" t="s">
        <v>6113</v>
      </c>
      <c r="I6329" s="561" t="s">
        <v>25535</v>
      </c>
      <c r="J6329" s="561" t="s">
        <v>24</v>
      </c>
      <c r="K6329" s="562" t="s">
        <v>34768</v>
      </c>
      <c r="L6329" s="561" t="s">
        <v>25</v>
      </c>
    </row>
    <row r="6330" spans="1:12" x14ac:dyDescent="0.25">
      <c r="A6330" s="561" t="s">
        <v>4922</v>
      </c>
      <c r="B6330" s="561" t="s">
        <v>6007</v>
      </c>
      <c r="C6330" s="561" t="s">
        <v>6008</v>
      </c>
      <c r="D6330" s="561" t="s">
        <v>6009</v>
      </c>
      <c r="E6330" s="562" t="s">
        <v>22</v>
      </c>
      <c r="F6330" s="561" t="s">
        <v>22</v>
      </c>
      <c r="G6330" s="561" t="s">
        <v>34769</v>
      </c>
      <c r="H6330" s="561" t="s">
        <v>6114</v>
      </c>
      <c r="I6330" s="561" t="s">
        <v>25535</v>
      </c>
      <c r="J6330" s="561" t="s">
        <v>24</v>
      </c>
      <c r="K6330" s="562" t="s">
        <v>34770</v>
      </c>
      <c r="L6330" s="561" t="s">
        <v>25</v>
      </c>
    </row>
    <row r="6331" spans="1:12" x14ac:dyDescent="0.25">
      <c r="A6331" s="561" t="s">
        <v>4922</v>
      </c>
      <c r="B6331" s="561" t="s">
        <v>6007</v>
      </c>
      <c r="C6331" s="561" t="s">
        <v>6008</v>
      </c>
      <c r="D6331" s="561" t="s">
        <v>6009</v>
      </c>
      <c r="E6331" s="562" t="s">
        <v>22</v>
      </c>
      <c r="F6331" s="561" t="s">
        <v>22</v>
      </c>
      <c r="G6331" s="561" t="s">
        <v>34771</v>
      </c>
      <c r="H6331" s="561" t="s">
        <v>6115</v>
      </c>
      <c r="I6331" s="561" t="s">
        <v>25535</v>
      </c>
      <c r="J6331" s="561" t="s">
        <v>24</v>
      </c>
      <c r="K6331" s="562" t="s">
        <v>34772</v>
      </c>
      <c r="L6331" s="561" t="s">
        <v>25</v>
      </c>
    </row>
    <row r="6332" spans="1:12" x14ac:dyDescent="0.25">
      <c r="A6332" s="561" t="s">
        <v>4922</v>
      </c>
      <c r="B6332" s="561" t="s">
        <v>6007</v>
      </c>
      <c r="C6332" s="561" t="s">
        <v>6008</v>
      </c>
      <c r="D6332" s="561" t="s">
        <v>6009</v>
      </c>
      <c r="E6332" s="562" t="s">
        <v>22</v>
      </c>
      <c r="F6332" s="561" t="s">
        <v>22</v>
      </c>
      <c r="G6332" s="561" t="s">
        <v>34773</v>
      </c>
      <c r="H6332" s="561" t="s">
        <v>6116</v>
      </c>
      <c r="I6332" s="561" t="s">
        <v>25535</v>
      </c>
      <c r="J6332" s="561" t="s">
        <v>7063</v>
      </c>
      <c r="K6332" s="562" t="s">
        <v>34774</v>
      </c>
      <c r="L6332" s="561" t="s">
        <v>25</v>
      </c>
    </row>
    <row r="6333" spans="1:12" x14ac:dyDescent="0.25">
      <c r="A6333" s="561" t="s">
        <v>4922</v>
      </c>
      <c r="B6333" s="561" t="s">
        <v>6007</v>
      </c>
      <c r="C6333" s="561" t="s">
        <v>6008</v>
      </c>
      <c r="D6333" s="561" t="s">
        <v>6009</v>
      </c>
      <c r="E6333" s="562" t="s">
        <v>22</v>
      </c>
      <c r="F6333" s="561" t="s">
        <v>22</v>
      </c>
      <c r="G6333" s="561" t="s">
        <v>34775</v>
      </c>
      <c r="H6333" s="561" t="s">
        <v>6117</v>
      </c>
      <c r="I6333" s="561" t="s">
        <v>25535</v>
      </c>
      <c r="J6333" s="561" t="s">
        <v>7063</v>
      </c>
      <c r="K6333" s="562" t="s">
        <v>34776</v>
      </c>
      <c r="L6333" s="561" t="s">
        <v>25</v>
      </c>
    </row>
    <row r="6334" spans="1:12" x14ac:dyDescent="0.25">
      <c r="A6334" s="561" t="s">
        <v>4922</v>
      </c>
      <c r="B6334" s="561" t="s">
        <v>6007</v>
      </c>
      <c r="C6334" s="561" t="s">
        <v>6008</v>
      </c>
      <c r="D6334" s="561" t="s">
        <v>6009</v>
      </c>
      <c r="E6334" s="562" t="s">
        <v>22</v>
      </c>
      <c r="F6334" s="561" t="s">
        <v>22</v>
      </c>
      <c r="G6334" s="561" t="s">
        <v>34777</v>
      </c>
      <c r="H6334" s="561" t="s">
        <v>6118</v>
      </c>
      <c r="I6334" s="561" t="s">
        <v>25535</v>
      </c>
      <c r="J6334" s="561" t="s">
        <v>7063</v>
      </c>
      <c r="K6334" s="562" t="s">
        <v>34778</v>
      </c>
      <c r="L6334" s="561" t="s">
        <v>25</v>
      </c>
    </row>
    <row r="6335" spans="1:12" x14ac:dyDescent="0.25">
      <c r="A6335" s="561" t="s">
        <v>4922</v>
      </c>
      <c r="B6335" s="561" t="s">
        <v>6007</v>
      </c>
      <c r="C6335" s="561" t="s">
        <v>6008</v>
      </c>
      <c r="D6335" s="561" t="s">
        <v>6009</v>
      </c>
      <c r="E6335" s="562" t="s">
        <v>22</v>
      </c>
      <c r="F6335" s="561" t="s">
        <v>22</v>
      </c>
      <c r="G6335" s="561" t="s">
        <v>34779</v>
      </c>
      <c r="H6335" s="561" t="s">
        <v>6119</v>
      </c>
      <c r="I6335" s="561" t="s">
        <v>25535</v>
      </c>
      <c r="J6335" s="561" t="s">
        <v>7063</v>
      </c>
      <c r="K6335" s="562" t="s">
        <v>34780</v>
      </c>
      <c r="L6335" s="561" t="s">
        <v>25</v>
      </c>
    </row>
    <row r="6336" spans="1:12" x14ac:dyDescent="0.25">
      <c r="A6336" s="561" t="s">
        <v>4922</v>
      </c>
      <c r="B6336" s="561" t="s">
        <v>6007</v>
      </c>
      <c r="C6336" s="561" t="s">
        <v>6008</v>
      </c>
      <c r="D6336" s="561" t="s">
        <v>6009</v>
      </c>
      <c r="E6336" s="562" t="s">
        <v>22</v>
      </c>
      <c r="F6336" s="561" t="s">
        <v>22</v>
      </c>
      <c r="G6336" s="561" t="s">
        <v>34781</v>
      </c>
      <c r="H6336" s="561" t="s">
        <v>6120</v>
      </c>
      <c r="I6336" s="561" t="s">
        <v>25535</v>
      </c>
      <c r="J6336" s="561" t="s">
        <v>7063</v>
      </c>
      <c r="K6336" s="562" t="s">
        <v>34782</v>
      </c>
      <c r="L6336" s="561" t="s">
        <v>25</v>
      </c>
    </row>
    <row r="6337" spans="1:12" x14ac:dyDescent="0.25">
      <c r="A6337" s="561" t="s">
        <v>4922</v>
      </c>
      <c r="B6337" s="561" t="s">
        <v>6007</v>
      </c>
      <c r="C6337" s="561" t="s">
        <v>6008</v>
      </c>
      <c r="D6337" s="561" t="s">
        <v>6009</v>
      </c>
      <c r="E6337" s="562" t="s">
        <v>22</v>
      </c>
      <c r="F6337" s="561" t="s">
        <v>22</v>
      </c>
      <c r="G6337" s="561" t="s">
        <v>34783</v>
      </c>
      <c r="H6337" s="561" t="s">
        <v>6121</v>
      </c>
      <c r="I6337" s="561" t="s">
        <v>25535</v>
      </c>
      <c r="J6337" s="561" t="s">
        <v>7063</v>
      </c>
      <c r="K6337" s="562" t="s">
        <v>34784</v>
      </c>
      <c r="L6337" s="561" t="s">
        <v>25</v>
      </c>
    </row>
    <row r="6338" spans="1:12" x14ac:dyDescent="0.25">
      <c r="A6338" s="561" t="s">
        <v>4922</v>
      </c>
      <c r="B6338" s="561" t="s">
        <v>6007</v>
      </c>
      <c r="C6338" s="561" t="s">
        <v>6008</v>
      </c>
      <c r="D6338" s="561" t="s">
        <v>6009</v>
      </c>
      <c r="E6338" s="562" t="s">
        <v>22</v>
      </c>
      <c r="F6338" s="561" t="s">
        <v>22</v>
      </c>
      <c r="G6338" s="561" t="s">
        <v>34785</v>
      </c>
      <c r="H6338" s="561" t="s">
        <v>6122</v>
      </c>
      <c r="I6338" s="561" t="s">
        <v>25535</v>
      </c>
      <c r="J6338" s="561" t="s">
        <v>24</v>
      </c>
      <c r="K6338" s="562" t="s">
        <v>34786</v>
      </c>
      <c r="L6338" s="561" t="s">
        <v>25</v>
      </c>
    </row>
    <row r="6339" spans="1:12" x14ac:dyDescent="0.25">
      <c r="A6339" s="561" t="s">
        <v>4922</v>
      </c>
      <c r="B6339" s="561" t="s">
        <v>6007</v>
      </c>
      <c r="C6339" s="561" t="s">
        <v>6008</v>
      </c>
      <c r="D6339" s="561" t="s">
        <v>6009</v>
      </c>
      <c r="E6339" s="562" t="s">
        <v>22</v>
      </c>
      <c r="F6339" s="561" t="s">
        <v>22</v>
      </c>
      <c r="G6339" s="561" t="s">
        <v>34787</v>
      </c>
      <c r="H6339" s="561" t="s">
        <v>6123</v>
      </c>
      <c r="I6339" s="561" t="s">
        <v>25535</v>
      </c>
      <c r="J6339" s="561" t="s">
        <v>7063</v>
      </c>
      <c r="K6339" s="562" t="s">
        <v>34661</v>
      </c>
      <c r="L6339" s="561" t="s">
        <v>25</v>
      </c>
    </row>
    <row r="6340" spans="1:12" x14ac:dyDescent="0.25">
      <c r="A6340" s="561" t="s">
        <v>4922</v>
      </c>
      <c r="B6340" s="561" t="s">
        <v>6007</v>
      </c>
      <c r="C6340" s="561" t="s">
        <v>6008</v>
      </c>
      <c r="D6340" s="561" t="s">
        <v>6009</v>
      </c>
      <c r="E6340" s="562" t="s">
        <v>22</v>
      </c>
      <c r="F6340" s="561" t="s">
        <v>22</v>
      </c>
      <c r="G6340" s="561" t="s">
        <v>34788</v>
      </c>
      <c r="H6340" s="561" t="s">
        <v>6124</v>
      </c>
      <c r="I6340" s="561" t="s">
        <v>25535</v>
      </c>
      <c r="J6340" s="561" t="s">
        <v>24</v>
      </c>
      <c r="K6340" s="562" t="s">
        <v>34789</v>
      </c>
      <c r="L6340" s="561" t="s">
        <v>25</v>
      </c>
    </row>
    <row r="6341" spans="1:12" x14ac:dyDescent="0.25">
      <c r="A6341" s="561" t="s">
        <v>4922</v>
      </c>
      <c r="B6341" s="561" t="s">
        <v>6007</v>
      </c>
      <c r="C6341" s="561" t="s">
        <v>6008</v>
      </c>
      <c r="D6341" s="561" t="s">
        <v>6009</v>
      </c>
      <c r="E6341" s="562" t="s">
        <v>22</v>
      </c>
      <c r="F6341" s="561" t="s">
        <v>22</v>
      </c>
      <c r="G6341" s="561" t="s">
        <v>34790</v>
      </c>
      <c r="H6341" s="561" t="s">
        <v>6125</v>
      </c>
      <c r="I6341" s="561" t="s">
        <v>25535</v>
      </c>
      <c r="J6341" s="561" t="s">
        <v>7063</v>
      </c>
      <c r="K6341" s="562" t="s">
        <v>34791</v>
      </c>
      <c r="L6341" s="561" t="s">
        <v>25</v>
      </c>
    </row>
    <row r="6342" spans="1:12" x14ac:dyDescent="0.25">
      <c r="A6342" s="561" t="s">
        <v>4922</v>
      </c>
      <c r="B6342" s="561" t="s">
        <v>6007</v>
      </c>
      <c r="C6342" s="561" t="s">
        <v>6008</v>
      </c>
      <c r="D6342" s="561" t="s">
        <v>6009</v>
      </c>
      <c r="E6342" s="562" t="s">
        <v>22</v>
      </c>
      <c r="F6342" s="561" t="s">
        <v>22</v>
      </c>
      <c r="G6342" s="561" t="s">
        <v>34792</v>
      </c>
      <c r="H6342" s="561" t="s">
        <v>6126</v>
      </c>
      <c r="I6342" s="561" t="s">
        <v>25535</v>
      </c>
      <c r="J6342" s="561" t="s">
        <v>24</v>
      </c>
      <c r="K6342" s="562" t="s">
        <v>34793</v>
      </c>
      <c r="L6342" s="561" t="s">
        <v>25</v>
      </c>
    </row>
    <row r="6343" spans="1:12" x14ac:dyDescent="0.25">
      <c r="A6343" s="561" t="s">
        <v>4922</v>
      </c>
      <c r="B6343" s="561" t="s">
        <v>6007</v>
      </c>
      <c r="C6343" s="561" t="s">
        <v>6008</v>
      </c>
      <c r="D6343" s="561" t="s">
        <v>6009</v>
      </c>
      <c r="E6343" s="562" t="s">
        <v>22</v>
      </c>
      <c r="F6343" s="561" t="s">
        <v>22</v>
      </c>
      <c r="G6343" s="561" t="s">
        <v>34794</v>
      </c>
      <c r="H6343" s="561" t="s">
        <v>6127</v>
      </c>
      <c r="I6343" s="561" t="s">
        <v>25535</v>
      </c>
      <c r="J6343" s="561" t="s">
        <v>7063</v>
      </c>
      <c r="K6343" s="562" t="s">
        <v>34795</v>
      </c>
      <c r="L6343" s="561" t="s">
        <v>25</v>
      </c>
    </row>
    <row r="6344" spans="1:12" x14ac:dyDescent="0.25">
      <c r="A6344" s="561" t="s">
        <v>4922</v>
      </c>
      <c r="B6344" s="561" t="s">
        <v>6007</v>
      </c>
      <c r="C6344" s="561" t="s">
        <v>6008</v>
      </c>
      <c r="D6344" s="561" t="s">
        <v>6009</v>
      </c>
      <c r="E6344" s="562" t="s">
        <v>22</v>
      </c>
      <c r="F6344" s="561" t="s">
        <v>22</v>
      </c>
      <c r="G6344" s="561" t="s">
        <v>34796</v>
      </c>
      <c r="H6344" s="561" t="s">
        <v>6128</v>
      </c>
      <c r="I6344" s="561" t="s">
        <v>25535</v>
      </c>
      <c r="J6344" s="561" t="s">
        <v>7063</v>
      </c>
      <c r="K6344" s="562" t="s">
        <v>34797</v>
      </c>
      <c r="L6344" s="561" t="s">
        <v>25</v>
      </c>
    </row>
    <row r="6345" spans="1:12" x14ac:dyDescent="0.25">
      <c r="A6345" s="561" t="s">
        <v>4922</v>
      </c>
      <c r="B6345" s="561" t="s">
        <v>6007</v>
      </c>
      <c r="C6345" s="561" t="s">
        <v>6008</v>
      </c>
      <c r="D6345" s="561" t="s">
        <v>6009</v>
      </c>
      <c r="E6345" s="562" t="s">
        <v>22</v>
      </c>
      <c r="F6345" s="561" t="s">
        <v>22</v>
      </c>
      <c r="G6345" s="561" t="s">
        <v>34798</v>
      </c>
      <c r="H6345" s="561" t="s">
        <v>6129</v>
      </c>
      <c r="I6345" s="561" t="s">
        <v>25535</v>
      </c>
      <c r="J6345" s="561" t="s">
        <v>7063</v>
      </c>
      <c r="K6345" s="562" t="s">
        <v>7832</v>
      </c>
      <c r="L6345" s="561" t="s">
        <v>25</v>
      </c>
    </row>
    <row r="6346" spans="1:12" x14ac:dyDescent="0.25">
      <c r="A6346" s="561" t="s">
        <v>4922</v>
      </c>
      <c r="B6346" s="561" t="s">
        <v>6007</v>
      </c>
      <c r="C6346" s="561" t="s">
        <v>6008</v>
      </c>
      <c r="D6346" s="561" t="s">
        <v>6009</v>
      </c>
      <c r="E6346" s="562" t="s">
        <v>22</v>
      </c>
      <c r="F6346" s="561" t="s">
        <v>22</v>
      </c>
      <c r="G6346" s="561" t="s">
        <v>34799</v>
      </c>
      <c r="H6346" s="561" t="s">
        <v>6130</v>
      </c>
      <c r="I6346" s="561" t="s">
        <v>25535</v>
      </c>
      <c r="J6346" s="561" t="s">
        <v>7063</v>
      </c>
      <c r="K6346" s="562" t="s">
        <v>34800</v>
      </c>
      <c r="L6346" s="561" t="s">
        <v>25</v>
      </c>
    </row>
    <row r="6347" spans="1:12" x14ac:dyDescent="0.25">
      <c r="A6347" s="561" t="s">
        <v>4922</v>
      </c>
      <c r="B6347" s="561" t="s">
        <v>6007</v>
      </c>
      <c r="C6347" s="561" t="s">
        <v>6008</v>
      </c>
      <c r="D6347" s="561" t="s">
        <v>6009</v>
      </c>
      <c r="E6347" s="562" t="s">
        <v>22</v>
      </c>
      <c r="F6347" s="561" t="s">
        <v>22</v>
      </c>
      <c r="G6347" s="561" t="s">
        <v>34801</v>
      </c>
      <c r="H6347" s="561" t="s">
        <v>6131</v>
      </c>
      <c r="I6347" s="561" t="s">
        <v>25535</v>
      </c>
      <c r="J6347" s="561" t="s">
        <v>7063</v>
      </c>
      <c r="K6347" s="562" t="s">
        <v>34802</v>
      </c>
      <c r="L6347" s="561" t="s">
        <v>25</v>
      </c>
    </row>
    <row r="6348" spans="1:12" x14ac:dyDescent="0.25">
      <c r="A6348" s="561" t="s">
        <v>4922</v>
      </c>
      <c r="B6348" s="561" t="s">
        <v>6007</v>
      </c>
      <c r="C6348" s="561" t="s">
        <v>6008</v>
      </c>
      <c r="D6348" s="561" t="s">
        <v>6009</v>
      </c>
      <c r="E6348" s="562" t="s">
        <v>22</v>
      </c>
      <c r="F6348" s="561" t="s">
        <v>22</v>
      </c>
      <c r="G6348" s="561" t="s">
        <v>34803</v>
      </c>
      <c r="H6348" s="561" t="s">
        <v>6132</v>
      </c>
      <c r="I6348" s="561" t="s">
        <v>25535</v>
      </c>
      <c r="J6348" s="561" t="s">
        <v>7063</v>
      </c>
      <c r="K6348" s="562" t="s">
        <v>34804</v>
      </c>
      <c r="L6348" s="561" t="s">
        <v>25</v>
      </c>
    </row>
    <row r="6349" spans="1:12" x14ac:dyDescent="0.25">
      <c r="A6349" s="561" t="s">
        <v>4922</v>
      </c>
      <c r="B6349" s="561" t="s">
        <v>6007</v>
      </c>
      <c r="C6349" s="561" t="s">
        <v>6008</v>
      </c>
      <c r="D6349" s="561" t="s">
        <v>6009</v>
      </c>
      <c r="E6349" s="562" t="s">
        <v>22</v>
      </c>
      <c r="F6349" s="561" t="s">
        <v>22</v>
      </c>
      <c r="G6349" s="561" t="s">
        <v>34805</v>
      </c>
      <c r="H6349" s="561" t="s">
        <v>6133</v>
      </c>
      <c r="I6349" s="561" t="s">
        <v>25535</v>
      </c>
      <c r="J6349" s="561" t="s">
        <v>7063</v>
      </c>
      <c r="K6349" s="562" t="s">
        <v>34806</v>
      </c>
      <c r="L6349" s="561" t="s">
        <v>25</v>
      </c>
    </row>
    <row r="6350" spans="1:12" x14ac:dyDescent="0.25">
      <c r="A6350" s="561" t="s">
        <v>4922</v>
      </c>
      <c r="B6350" s="561" t="s">
        <v>6007</v>
      </c>
      <c r="C6350" s="561" t="s">
        <v>6008</v>
      </c>
      <c r="D6350" s="561" t="s">
        <v>6009</v>
      </c>
      <c r="E6350" s="562" t="s">
        <v>22</v>
      </c>
      <c r="F6350" s="561" t="s">
        <v>22</v>
      </c>
      <c r="G6350" s="561" t="s">
        <v>34807</v>
      </c>
      <c r="H6350" s="561" t="s">
        <v>6134</v>
      </c>
      <c r="I6350" s="561" t="s">
        <v>25535</v>
      </c>
      <c r="J6350" s="561" t="s">
        <v>7063</v>
      </c>
      <c r="K6350" s="562" t="s">
        <v>34808</v>
      </c>
      <c r="L6350" s="561" t="s">
        <v>25</v>
      </c>
    </row>
    <row r="6351" spans="1:12" x14ac:dyDescent="0.25">
      <c r="A6351" s="561" t="s">
        <v>4922</v>
      </c>
      <c r="B6351" s="561" t="s">
        <v>6007</v>
      </c>
      <c r="C6351" s="561" t="s">
        <v>6008</v>
      </c>
      <c r="D6351" s="561" t="s">
        <v>6009</v>
      </c>
      <c r="E6351" s="562" t="s">
        <v>22</v>
      </c>
      <c r="F6351" s="561" t="s">
        <v>22</v>
      </c>
      <c r="G6351" s="561" t="s">
        <v>34809</v>
      </c>
      <c r="H6351" s="561" t="s">
        <v>6135</v>
      </c>
      <c r="I6351" s="561" t="s">
        <v>25535</v>
      </c>
      <c r="J6351" s="561" t="s">
        <v>7063</v>
      </c>
      <c r="K6351" s="562" t="s">
        <v>34810</v>
      </c>
      <c r="L6351" s="561" t="s">
        <v>25</v>
      </c>
    </row>
    <row r="6352" spans="1:12" x14ac:dyDescent="0.25">
      <c r="A6352" s="561" t="s">
        <v>4922</v>
      </c>
      <c r="B6352" s="561" t="s">
        <v>6007</v>
      </c>
      <c r="C6352" s="561" t="s">
        <v>6008</v>
      </c>
      <c r="D6352" s="561" t="s">
        <v>6009</v>
      </c>
      <c r="E6352" s="562" t="s">
        <v>22</v>
      </c>
      <c r="F6352" s="561" t="s">
        <v>22</v>
      </c>
      <c r="G6352" s="561" t="s">
        <v>34811</v>
      </c>
      <c r="H6352" s="561" t="s">
        <v>6136</v>
      </c>
      <c r="I6352" s="561" t="s">
        <v>25535</v>
      </c>
      <c r="J6352" s="561" t="s">
        <v>7063</v>
      </c>
      <c r="K6352" s="562" t="s">
        <v>34812</v>
      </c>
      <c r="L6352" s="561" t="s">
        <v>25</v>
      </c>
    </row>
    <row r="6353" spans="1:12" x14ac:dyDescent="0.25">
      <c r="A6353" s="561" t="s">
        <v>4922</v>
      </c>
      <c r="B6353" s="561" t="s">
        <v>6007</v>
      </c>
      <c r="C6353" s="561" t="s">
        <v>6008</v>
      </c>
      <c r="D6353" s="561" t="s">
        <v>6009</v>
      </c>
      <c r="E6353" s="562" t="s">
        <v>22</v>
      </c>
      <c r="F6353" s="561" t="s">
        <v>22</v>
      </c>
      <c r="G6353" s="561" t="s">
        <v>34813</v>
      </c>
      <c r="H6353" s="561" t="s">
        <v>6137</v>
      </c>
      <c r="I6353" s="561" t="s">
        <v>25535</v>
      </c>
      <c r="J6353" s="561" t="s">
        <v>7063</v>
      </c>
      <c r="K6353" s="562" t="s">
        <v>34814</v>
      </c>
      <c r="L6353" s="561" t="s">
        <v>25</v>
      </c>
    </row>
    <row r="6354" spans="1:12" x14ac:dyDescent="0.25">
      <c r="A6354" s="561" t="s">
        <v>4922</v>
      </c>
      <c r="B6354" s="561" t="s">
        <v>6007</v>
      </c>
      <c r="C6354" s="561" t="s">
        <v>6008</v>
      </c>
      <c r="D6354" s="561" t="s">
        <v>6009</v>
      </c>
      <c r="E6354" s="562" t="s">
        <v>22</v>
      </c>
      <c r="F6354" s="561" t="s">
        <v>22</v>
      </c>
      <c r="G6354" s="561" t="s">
        <v>34815</v>
      </c>
      <c r="H6354" s="561" t="s">
        <v>6138</v>
      </c>
      <c r="I6354" s="561" t="s">
        <v>25535</v>
      </c>
      <c r="J6354" s="561" t="s">
        <v>7063</v>
      </c>
      <c r="K6354" s="562" t="s">
        <v>34816</v>
      </c>
      <c r="L6354" s="561" t="s">
        <v>25</v>
      </c>
    </row>
    <row r="6355" spans="1:12" x14ac:dyDescent="0.25">
      <c r="A6355" s="561" t="s">
        <v>4922</v>
      </c>
      <c r="B6355" s="561" t="s">
        <v>6007</v>
      </c>
      <c r="C6355" s="561" t="s">
        <v>6008</v>
      </c>
      <c r="D6355" s="561" t="s">
        <v>6009</v>
      </c>
      <c r="E6355" s="562" t="s">
        <v>22</v>
      </c>
      <c r="F6355" s="561" t="s">
        <v>22</v>
      </c>
      <c r="G6355" s="561" t="s">
        <v>34817</v>
      </c>
      <c r="H6355" s="561" t="s">
        <v>6139</v>
      </c>
      <c r="I6355" s="561" t="s">
        <v>25535</v>
      </c>
      <c r="J6355" s="561" t="s">
        <v>7063</v>
      </c>
      <c r="K6355" s="562" t="s">
        <v>34818</v>
      </c>
      <c r="L6355" s="561" t="s">
        <v>25</v>
      </c>
    </row>
    <row r="6356" spans="1:12" x14ac:dyDescent="0.25">
      <c r="A6356" s="561" t="s">
        <v>4922</v>
      </c>
      <c r="B6356" s="561" t="s">
        <v>6007</v>
      </c>
      <c r="C6356" s="561" t="s">
        <v>6008</v>
      </c>
      <c r="D6356" s="561" t="s">
        <v>6009</v>
      </c>
      <c r="E6356" s="562" t="s">
        <v>22</v>
      </c>
      <c r="F6356" s="561" t="s">
        <v>22</v>
      </c>
      <c r="G6356" s="561" t="s">
        <v>34819</v>
      </c>
      <c r="H6356" s="561" t="s">
        <v>6140</v>
      </c>
      <c r="I6356" s="561" t="s">
        <v>25535</v>
      </c>
      <c r="J6356" s="561" t="s">
        <v>7063</v>
      </c>
      <c r="K6356" s="562" t="s">
        <v>34820</v>
      </c>
      <c r="L6356" s="561" t="s">
        <v>25</v>
      </c>
    </row>
    <row r="6357" spans="1:12" x14ac:dyDescent="0.25">
      <c r="A6357" s="561" t="s">
        <v>4922</v>
      </c>
      <c r="B6357" s="561" t="s">
        <v>6007</v>
      </c>
      <c r="C6357" s="561" t="s">
        <v>6008</v>
      </c>
      <c r="D6357" s="561" t="s">
        <v>6009</v>
      </c>
      <c r="E6357" s="562" t="s">
        <v>22</v>
      </c>
      <c r="F6357" s="561" t="s">
        <v>22</v>
      </c>
      <c r="G6357" s="561" t="s">
        <v>34821</v>
      </c>
      <c r="H6357" s="561" t="s">
        <v>6141</v>
      </c>
      <c r="I6357" s="561" t="s">
        <v>25535</v>
      </c>
      <c r="J6357" s="561" t="s">
        <v>7063</v>
      </c>
      <c r="K6357" s="562" t="s">
        <v>34822</v>
      </c>
      <c r="L6357" s="561" t="s">
        <v>25</v>
      </c>
    </row>
    <row r="6358" spans="1:12" x14ac:dyDescent="0.25">
      <c r="A6358" s="561" t="s">
        <v>4922</v>
      </c>
      <c r="B6358" s="561" t="s">
        <v>6007</v>
      </c>
      <c r="C6358" s="561" t="s">
        <v>6008</v>
      </c>
      <c r="D6358" s="561" t="s">
        <v>6009</v>
      </c>
      <c r="E6358" s="562" t="s">
        <v>22</v>
      </c>
      <c r="F6358" s="561" t="s">
        <v>22</v>
      </c>
      <c r="G6358" s="561" t="s">
        <v>34823</v>
      </c>
      <c r="H6358" s="561" t="s">
        <v>6142</v>
      </c>
      <c r="I6358" s="561" t="s">
        <v>25535</v>
      </c>
      <c r="J6358" s="561" t="s">
        <v>24</v>
      </c>
      <c r="K6358" s="562" t="s">
        <v>34824</v>
      </c>
      <c r="L6358" s="561" t="s">
        <v>25</v>
      </c>
    </row>
    <row r="6359" spans="1:12" x14ac:dyDescent="0.25">
      <c r="A6359" s="561" t="s">
        <v>4922</v>
      </c>
      <c r="B6359" s="561" t="s">
        <v>6007</v>
      </c>
      <c r="C6359" s="561" t="s">
        <v>6008</v>
      </c>
      <c r="D6359" s="561" t="s">
        <v>6009</v>
      </c>
      <c r="E6359" s="562" t="s">
        <v>22</v>
      </c>
      <c r="F6359" s="561" t="s">
        <v>22</v>
      </c>
      <c r="G6359" s="561" t="s">
        <v>34825</v>
      </c>
      <c r="H6359" s="561" t="s">
        <v>6143</v>
      </c>
      <c r="I6359" s="561" t="s">
        <v>25535</v>
      </c>
      <c r="J6359" s="561" t="s">
        <v>7063</v>
      </c>
      <c r="K6359" s="562" t="s">
        <v>34826</v>
      </c>
      <c r="L6359" s="561" t="s">
        <v>25</v>
      </c>
    </row>
    <row r="6360" spans="1:12" x14ac:dyDescent="0.25">
      <c r="A6360" s="561" t="s">
        <v>4922</v>
      </c>
      <c r="B6360" s="561" t="s">
        <v>6007</v>
      </c>
      <c r="C6360" s="561" t="s">
        <v>6008</v>
      </c>
      <c r="D6360" s="561" t="s">
        <v>6009</v>
      </c>
      <c r="E6360" s="562" t="s">
        <v>22</v>
      </c>
      <c r="F6360" s="561" t="s">
        <v>22</v>
      </c>
      <c r="G6360" s="561" t="s">
        <v>34827</v>
      </c>
      <c r="H6360" s="561" t="s">
        <v>6144</v>
      </c>
      <c r="I6360" s="561" t="s">
        <v>25535</v>
      </c>
      <c r="J6360" s="561" t="s">
        <v>7063</v>
      </c>
      <c r="K6360" s="562" t="s">
        <v>34828</v>
      </c>
      <c r="L6360" s="561" t="s">
        <v>25</v>
      </c>
    </row>
    <row r="6361" spans="1:12" x14ac:dyDescent="0.25">
      <c r="A6361" s="561" t="s">
        <v>4922</v>
      </c>
      <c r="B6361" s="561" t="s">
        <v>6007</v>
      </c>
      <c r="C6361" s="561" t="s">
        <v>6008</v>
      </c>
      <c r="D6361" s="561" t="s">
        <v>6009</v>
      </c>
      <c r="E6361" s="562" t="s">
        <v>22</v>
      </c>
      <c r="F6361" s="561" t="s">
        <v>22</v>
      </c>
      <c r="G6361" s="561" t="s">
        <v>34829</v>
      </c>
      <c r="H6361" s="561" t="s">
        <v>6145</v>
      </c>
      <c r="I6361" s="561" t="s">
        <v>25535</v>
      </c>
      <c r="J6361" s="561" t="s">
        <v>7063</v>
      </c>
      <c r="K6361" s="562" t="s">
        <v>34830</v>
      </c>
      <c r="L6361" s="561" t="s">
        <v>25</v>
      </c>
    </row>
    <row r="6362" spans="1:12" x14ac:dyDescent="0.25">
      <c r="A6362" s="561" t="s">
        <v>4922</v>
      </c>
      <c r="B6362" s="561" t="s">
        <v>6007</v>
      </c>
      <c r="C6362" s="561" t="s">
        <v>6008</v>
      </c>
      <c r="D6362" s="561" t="s">
        <v>6009</v>
      </c>
      <c r="E6362" s="562" t="s">
        <v>22</v>
      </c>
      <c r="F6362" s="561" t="s">
        <v>22</v>
      </c>
      <c r="G6362" s="561" t="s">
        <v>34831</v>
      </c>
      <c r="H6362" s="561" t="s">
        <v>6146</v>
      </c>
      <c r="I6362" s="561" t="s">
        <v>25535</v>
      </c>
      <c r="J6362" s="561" t="s">
        <v>7063</v>
      </c>
      <c r="K6362" s="562" t="s">
        <v>34832</v>
      </c>
      <c r="L6362" s="561" t="s">
        <v>25</v>
      </c>
    </row>
    <row r="6363" spans="1:12" x14ac:dyDescent="0.25">
      <c r="A6363" s="561" t="s">
        <v>4922</v>
      </c>
      <c r="B6363" s="561" t="s">
        <v>6007</v>
      </c>
      <c r="C6363" s="561" t="s">
        <v>6008</v>
      </c>
      <c r="D6363" s="561" t="s">
        <v>6009</v>
      </c>
      <c r="E6363" s="562" t="s">
        <v>22</v>
      </c>
      <c r="F6363" s="561" t="s">
        <v>22</v>
      </c>
      <c r="G6363" s="561" t="s">
        <v>34833</v>
      </c>
      <c r="H6363" s="561" t="s">
        <v>6147</v>
      </c>
      <c r="I6363" s="561" t="s">
        <v>25535</v>
      </c>
      <c r="J6363" s="561" t="s">
        <v>24</v>
      </c>
      <c r="K6363" s="562" t="s">
        <v>34834</v>
      </c>
      <c r="L6363" s="561" t="s">
        <v>25</v>
      </c>
    </row>
    <row r="6364" spans="1:12" x14ac:dyDescent="0.25">
      <c r="A6364" s="561" t="s">
        <v>4922</v>
      </c>
      <c r="B6364" s="561" t="s">
        <v>6007</v>
      </c>
      <c r="C6364" s="561" t="s">
        <v>6008</v>
      </c>
      <c r="D6364" s="561" t="s">
        <v>6009</v>
      </c>
      <c r="E6364" s="562" t="s">
        <v>22</v>
      </c>
      <c r="F6364" s="561" t="s">
        <v>22</v>
      </c>
      <c r="G6364" s="561" t="s">
        <v>34835</v>
      </c>
      <c r="H6364" s="561" t="s">
        <v>6148</v>
      </c>
      <c r="I6364" s="561" t="s">
        <v>25535</v>
      </c>
      <c r="J6364" s="561" t="s">
        <v>7063</v>
      </c>
      <c r="K6364" s="562" t="s">
        <v>34836</v>
      </c>
      <c r="L6364" s="561" t="s">
        <v>25</v>
      </c>
    </row>
    <row r="6365" spans="1:12" x14ac:dyDescent="0.25">
      <c r="A6365" s="561" t="s">
        <v>4922</v>
      </c>
      <c r="B6365" s="561" t="s">
        <v>6007</v>
      </c>
      <c r="C6365" s="561" t="s">
        <v>6008</v>
      </c>
      <c r="D6365" s="561" t="s">
        <v>6009</v>
      </c>
      <c r="E6365" s="562" t="s">
        <v>22</v>
      </c>
      <c r="F6365" s="561" t="s">
        <v>22</v>
      </c>
      <c r="G6365" s="561" t="s">
        <v>34837</v>
      </c>
      <c r="H6365" s="561" t="s">
        <v>6149</v>
      </c>
      <c r="I6365" s="561" t="s">
        <v>25535</v>
      </c>
      <c r="J6365" s="561" t="s">
        <v>7063</v>
      </c>
      <c r="K6365" s="562" t="s">
        <v>7376</v>
      </c>
      <c r="L6365" s="561" t="s">
        <v>25</v>
      </c>
    </row>
    <row r="6366" spans="1:12" x14ac:dyDescent="0.25">
      <c r="A6366" s="561" t="s">
        <v>4922</v>
      </c>
      <c r="B6366" s="561" t="s">
        <v>6007</v>
      </c>
      <c r="C6366" s="561" t="s">
        <v>6008</v>
      </c>
      <c r="D6366" s="561" t="s">
        <v>6009</v>
      </c>
      <c r="E6366" s="562" t="s">
        <v>22</v>
      </c>
      <c r="F6366" s="561" t="s">
        <v>22</v>
      </c>
      <c r="G6366" s="561" t="s">
        <v>34838</v>
      </c>
      <c r="H6366" s="561" t="s">
        <v>6150</v>
      </c>
      <c r="I6366" s="561" t="s">
        <v>25535</v>
      </c>
      <c r="J6366" s="561" t="s">
        <v>7063</v>
      </c>
      <c r="K6366" s="562" t="s">
        <v>34839</v>
      </c>
      <c r="L6366" s="561" t="s">
        <v>25</v>
      </c>
    </row>
    <row r="6367" spans="1:12" x14ac:dyDescent="0.25">
      <c r="A6367" s="561" t="s">
        <v>4922</v>
      </c>
      <c r="B6367" s="561" t="s">
        <v>6007</v>
      </c>
      <c r="C6367" s="561" t="s">
        <v>6008</v>
      </c>
      <c r="D6367" s="561" t="s">
        <v>6009</v>
      </c>
      <c r="E6367" s="562" t="s">
        <v>22</v>
      </c>
      <c r="F6367" s="561" t="s">
        <v>22</v>
      </c>
      <c r="G6367" s="561" t="s">
        <v>34840</v>
      </c>
      <c r="H6367" s="561" t="s">
        <v>6151</v>
      </c>
      <c r="I6367" s="561" t="s">
        <v>25535</v>
      </c>
      <c r="J6367" s="561" t="s">
        <v>7063</v>
      </c>
      <c r="K6367" s="562" t="s">
        <v>34841</v>
      </c>
      <c r="L6367" s="561" t="s">
        <v>25</v>
      </c>
    </row>
    <row r="6368" spans="1:12" x14ac:dyDescent="0.25">
      <c r="A6368" s="561" t="s">
        <v>4922</v>
      </c>
      <c r="B6368" s="561" t="s">
        <v>6007</v>
      </c>
      <c r="C6368" s="561" t="s">
        <v>6008</v>
      </c>
      <c r="D6368" s="561" t="s">
        <v>6009</v>
      </c>
      <c r="E6368" s="562" t="s">
        <v>22</v>
      </c>
      <c r="F6368" s="561" t="s">
        <v>22</v>
      </c>
      <c r="G6368" s="561" t="s">
        <v>34842</v>
      </c>
      <c r="H6368" s="561" t="s">
        <v>6152</v>
      </c>
      <c r="I6368" s="561" t="s">
        <v>25535</v>
      </c>
      <c r="J6368" s="561" t="s">
        <v>7063</v>
      </c>
      <c r="K6368" s="562" t="s">
        <v>34843</v>
      </c>
      <c r="L6368" s="561" t="s">
        <v>25</v>
      </c>
    </row>
    <row r="6369" spans="1:12" x14ac:dyDescent="0.25">
      <c r="A6369" s="561" t="s">
        <v>4922</v>
      </c>
      <c r="B6369" s="561" t="s">
        <v>6007</v>
      </c>
      <c r="C6369" s="561" t="s">
        <v>6008</v>
      </c>
      <c r="D6369" s="561" t="s">
        <v>6009</v>
      </c>
      <c r="E6369" s="562" t="s">
        <v>22</v>
      </c>
      <c r="F6369" s="561" t="s">
        <v>22</v>
      </c>
      <c r="G6369" s="561" t="s">
        <v>34844</v>
      </c>
      <c r="H6369" s="561" t="s">
        <v>6153</v>
      </c>
      <c r="I6369" s="561" t="s">
        <v>25535</v>
      </c>
      <c r="J6369" s="561" t="s">
        <v>7063</v>
      </c>
      <c r="K6369" s="562" t="s">
        <v>34845</v>
      </c>
      <c r="L6369" s="561" t="s">
        <v>25</v>
      </c>
    </row>
    <row r="6370" spans="1:12" x14ac:dyDescent="0.25">
      <c r="A6370" s="561" t="s">
        <v>4922</v>
      </c>
      <c r="B6370" s="561" t="s">
        <v>6007</v>
      </c>
      <c r="C6370" s="561" t="s">
        <v>6154</v>
      </c>
      <c r="D6370" s="561" t="s">
        <v>6155</v>
      </c>
      <c r="E6370" s="562" t="s">
        <v>22</v>
      </c>
      <c r="F6370" s="561" t="s">
        <v>22</v>
      </c>
      <c r="G6370" s="561" t="s">
        <v>34846</v>
      </c>
      <c r="H6370" s="561" t="s">
        <v>6156</v>
      </c>
      <c r="I6370" s="561" t="s">
        <v>25535</v>
      </c>
      <c r="J6370" s="561" t="s">
        <v>7063</v>
      </c>
      <c r="K6370" s="562" t="s">
        <v>352</v>
      </c>
      <c r="L6370" s="561" t="s">
        <v>25</v>
      </c>
    </row>
    <row r="6371" spans="1:12" x14ac:dyDescent="0.25">
      <c r="A6371" s="561" t="s">
        <v>4922</v>
      </c>
      <c r="B6371" s="561" t="s">
        <v>6007</v>
      </c>
      <c r="C6371" s="561" t="s">
        <v>6154</v>
      </c>
      <c r="D6371" s="561" t="s">
        <v>6155</v>
      </c>
      <c r="E6371" s="562" t="s">
        <v>22</v>
      </c>
      <c r="F6371" s="561" t="s">
        <v>22</v>
      </c>
      <c r="G6371" s="561" t="s">
        <v>34847</v>
      </c>
      <c r="H6371" s="561" t="s">
        <v>6157</v>
      </c>
      <c r="I6371" s="561" t="s">
        <v>25535</v>
      </c>
      <c r="J6371" s="561" t="s">
        <v>326</v>
      </c>
      <c r="K6371" s="562" t="s">
        <v>34848</v>
      </c>
      <c r="L6371" s="561" t="s">
        <v>25</v>
      </c>
    </row>
    <row r="6372" spans="1:12" x14ac:dyDescent="0.25">
      <c r="A6372" s="561" t="s">
        <v>4922</v>
      </c>
      <c r="B6372" s="561" t="s">
        <v>6007</v>
      </c>
      <c r="C6372" s="561" t="s">
        <v>6154</v>
      </c>
      <c r="D6372" s="561" t="s">
        <v>6155</v>
      </c>
      <c r="E6372" s="562" t="s">
        <v>22</v>
      </c>
      <c r="F6372" s="561" t="s">
        <v>22</v>
      </c>
      <c r="G6372" s="561" t="s">
        <v>34849</v>
      </c>
      <c r="H6372" s="561" t="s">
        <v>6158</v>
      </c>
      <c r="I6372" s="561" t="s">
        <v>25535</v>
      </c>
      <c r="J6372" s="561" t="s">
        <v>7063</v>
      </c>
      <c r="K6372" s="562" t="s">
        <v>8367</v>
      </c>
      <c r="L6372" s="561" t="s">
        <v>25</v>
      </c>
    </row>
    <row r="6373" spans="1:12" x14ac:dyDescent="0.25">
      <c r="A6373" s="561" t="s">
        <v>4922</v>
      </c>
      <c r="B6373" s="561" t="s">
        <v>6007</v>
      </c>
      <c r="C6373" s="561" t="s">
        <v>6154</v>
      </c>
      <c r="D6373" s="561" t="s">
        <v>6155</v>
      </c>
      <c r="E6373" s="562" t="s">
        <v>22</v>
      </c>
      <c r="F6373" s="561" t="s">
        <v>22</v>
      </c>
      <c r="G6373" s="561" t="s">
        <v>34850</v>
      </c>
      <c r="H6373" s="561" t="s">
        <v>6159</v>
      </c>
      <c r="I6373" s="561" t="s">
        <v>34851</v>
      </c>
      <c r="J6373" s="561" t="s">
        <v>326</v>
      </c>
      <c r="K6373" s="562" t="s">
        <v>1326</v>
      </c>
      <c r="L6373" s="561" t="s">
        <v>25</v>
      </c>
    </row>
    <row r="6374" spans="1:12" x14ac:dyDescent="0.25">
      <c r="A6374" s="561" t="s">
        <v>4922</v>
      </c>
      <c r="B6374" s="561" t="s">
        <v>6007</v>
      </c>
      <c r="C6374" s="561" t="s">
        <v>6154</v>
      </c>
      <c r="D6374" s="561" t="s">
        <v>6155</v>
      </c>
      <c r="E6374" s="562" t="s">
        <v>22</v>
      </c>
      <c r="F6374" s="561" t="s">
        <v>22</v>
      </c>
      <c r="G6374" s="561" t="s">
        <v>34852</v>
      </c>
      <c r="H6374" s="561" t="s">
        <v>6160</v>
      </c>
      <c r="I6374" s="561" t="s">
        <v>34851</v>
      </c>
      <c r="J6374" s="561" t="s">
        <v>326</v>
      </c>
      <c r="K6374" s="562" t="s">
        <v>6393</v>
      </c>
      <c r="L6374" s="561" t="s">
        <v>25</v>
      </c>
    </row>
    <row r="6375" spans="1:12" x14ac:dyDescent="0.25">
      <c r="A6375" s="561" t="s">
        <v>4922</v>
      </c>
      <c r="B6375" s="561" t="s">
        <v>6007</v>
      </c>
      <c r="C6375" s="561" t="s">
        <v>6154</v>
      </c>
      <c r="D6375" s="561" t="s">
        <v>6155</v>
      </c>
      <c r="E6375" s="562" t="s">
        <v>22</v>
      </c>
      <c r="F6375" s="561" t="s">
        <v>22</v>
      </c>
      <c r="G6375" s="561" t="s">
        <v>34853</v>
      </c>
      <c r="H6375" s="561" t="s">
        <v>6161</v>
      </c>
      <c r="I6375" s="561" t="s">
        <v>34851</v>
      </c>
      <c r="J6375" s="561" t="s">
        <v>326</v>
      </c>
      <c r="K6375" s="562" t="s">
        <v>34854</v>
      </c>
      <c r="L6375" s="561" t="s">
        <v>25</v>
      </c>
    </row>
    <row r="6376" spans="1:12" x14ac:dyDescent="0.25">
      <c r="A6376" s="561" t="s">
        <v>4922</v>
      </c>
      <c r="B6376" s="561" t="s">
        <v>6007</v>
      </c>
      <c r="C6376" s="561" t="s">
        <v>6154</v>
      </c>
      <c r="D6376" s="561" t="s">
        <v>6155</v>
      </c>
      <c r="E6376" s="562" t="s">
        <v>22</v>
      </c>
      <c r="F6376" s="561" t="s">
        <v>22</v>
      </c>
      <c r="G6376" s="561" t="s">
        <v>34855</v>
      </c>
      <c r="H6376" s="561" t="s">
        <v>6162</v>
      </c>
      <c r="I6376" s="561" t="s">
        <v>34851</v>
      </c>
      <c r="J6376" s="561" t="s">
        <v>326</v>
      </c>
      <c r="K6376" s="562" t="s">
        <v>550</v>
      </c>
      <c r="L6376" s="561" t="s">
        <v>25</v>
      </c>
    </row>
    <row r="6377" spans="1:12" x14ac:dyDescent="0.25">
      <c r="A6377" s="561" t="s">
        <v>4922</v>
      </c>
      <c r="B6377" s="561" t="s">
        <v>6007</v>
      </c>
      <c r="C6377" s="561" t="s">
        <v>6154</v>
      </c>
      <c r="D6377" s="561" t="s">
        <v>6155</v>
      </c>
      <c r="E6377" s="562" t="s">
        <v>22</v>
      </c>
      <c r="F6377" s="561" t="s">
        <v>22</v>
      </c>
      <c r="G6377" s="561" t="s">
        <v>34856</v>
      </c>
      <c r="H6377" s="561" t="s">
        <v>6163</v>
      </c>
      <c r="I6377" s="561" t="s">
        <v>34851</v>
      </c>
      <c r="J6377" s="561" t="s">
        <v>326</v>
      </c>
      <c r="K6377" s="562" t="s">
        <v>1338</v>
      </c>
      <c r="L6377" s="561" t="s">
        <v>25</v>
      </c>
    </row>
    <row r="6378" spans="1:12" x14ac:dyDescent="0.25">
      <c r="A6378" s="561" t="s">
        <v>4922</v>
      </c>
      <c r="B6378" s="561" t="s">
        <v>6007</v>
      </c>
      <c r="C6378" s="561" t="s">
        <v>6154</v>
      </c>
      <c r="D6378" s="561" t="s">
        <v>6155</v>
      </c>
      <c r="E6378" s="562" t="s">
        <v>22</v>
      </c>
      <c r="F6378" s="561" t="s">
        <v>22</v>
      </c>
      <c r="G6378" s="561" t="s">
        <v>34857</v>
      </c>
      <c r="H6378" s="561" t="s">
        <v>6164</v>
      </c>
      <c r="I6378" s="561" t="s">
        <v>34851</v>
      </c>
      <c r="J6378" s="561" t="s">
        <v>326</v>
      </c>
      <c r="K6378" s="562" t="s">
        <v>594</v>
      </c>
      <c r="L6378" s="561" t="s">
        <v>25</v>
      </c>
    </row>
    <row r="6379" spans="1:12" x14ac:dyDescent="0.25">
      <c r="A6379" s="561" t="s">
        <v>4922</v>
      </c>
      <c r="B6379" s="561" t="s">
        <v>6007</v>
      </c>
      <c r="C6379" s="561" t="s">
        <v>6154</v>
      </c>
      <c r="D6379" s="561" t="s">
        <v>6155</v>
      </c>
      <c r="E6379" s="562" t="s">
        <v>22</v>
      </c>
      <c r="F6379" s="561" t="s">
        <v>22</v>
      </c>
      <c r="G6379" s="561" t="s">
        <v>34858</v>
      </c>
      <c r="H6379" s="561" t="s">
        <v>6165</v>
      </c>
      <c r="I6379" s="561" t="s">
        <v>34851</v>
      </c>
      <c r="J6379" s="561" t="s">
        <v>326</v>
      </c>
      <c r="K6379" s="562" t="s">
        <v>1179</v>
      </c>
      <c r="L6379" s="561" t="s">
        <v>25</v>
      </c>
    </row>
    <row r="6380" spans="1:12" x14ac:dyDescent="0.25">
      <c r="A6380" s="561" t="s">
        <v>4922</v>
      </c>
      <c r="B6380" s="561" t="s">
        <v>6007</v>
      </c>
      <c r="C6380" s="561" t="s">
        <v>6154</v>
      </c>
      <c r="D6380" s="561" t="s">
        <v>6155</v>
      </c>
      <c r="E6380" s="562" t="s">
        <v>22</v>
      </c>
      <c r="F6380" s="561" t="s">
        <v>22</v>
      </c>
      <c r="G6380" s="561" t="s">
        <v>34859</v>
      </c>
      <c r="H6380" s="561" t="s">
        <v>6166</v>
      </c>
      <c r="I6380" s="561" t="s">
        <v>34851</v>
      </c>
      <c r="J6380" s="561" t="s">
        <v>326</v>
      </c>
      <c r="K6380" s="562" t="s">
        <v>1225</v>
      </c>
      <c r="L6380" s="561" t="s">
        <v>25</v>
      </c>
    </row>
    <row r="6381" spans="1:12" x14ac:dyDescent="0.25">
      <c r="A6381" s="561" t="s">
        <v>4922</v>
      </c>
      <c r="B6381" s="561" t="s">
        <v>6007</v>
      </c>
      <c r="C6381" s="561" t="s">
        <v>6154</v>
      </c>
      <c r="D6381" s="561" t="s">
        <v>6155</v>
      </c>
      <c r="E6381" s="562" t="s">
        <v>22</v>
      </c>
      <c r="F6381" s="561" t="s">
        <v>22</v>
      </c>
      <c r="G6381" s="561" t="s">
        <v>34860</v>
      </c>
      <c r="H6381" s="561" t="s">
        <v>6167</v>
      </c>
      <c r="I6381" s="561" t="s">
        <v>34851</v>
      </c>
      <c r="J6381" s="561" t="s">
        <v>326</v>
      </c>
      <c r="K6381" s="562" t="s">
        <v>6168</v>
      </c>
      <c r="L6381" s="561" t="s">
        <v>25</v>
      </c>
    </row>
    <row r="6382" spans="1:12" x14ac:dyDescent="0.25">
      <c r="A6382" s="561" t="s">
        <v>4922</v>
      </c>
      <c r="B6382" s="561" t="s">
        <v>6007</v>
      </c>
      <c r="C6382" s="561" t="s">
        <v>6154</v>
      </c>
      <c r="D6382" s="561" t="s">
        <v>6155</v>
      </c>
      <c r="E6382" s="562" t="s">
        <v>22</v>
      </c>
      <c r="F6382" s="561" t="s">
        <v>22</v>
      </c>
      <c r="G6382" s="561" t="s">
        <v>34861</v>
      </c>
      <c r="H6382" s="561" t="s">
        <v>6169</v>
      </c>
      <c r="I6382" s="561" t="s">
        <v>34851</v>
      </c>
      <c r="J6382" s="561" t="s">
        <v>7063</v>
      </c>
      <c r="K6382" s="562" t="s">
        <v>988</v>
      </c>
      <c r="L6382" s="561" t="s">
        <v>25</v>
      </c>
    </row>
    <row r="6383" spans="1:12" x14ac:dyDescent="0.25">
      <c r="A6383" s="561" t="s">
        <v>4922</v>
      </c>
      <c r="B6383" s="561" t="s">
        <v>6007</v>
      </c>
      <c r="C6383" s="561" t="s">
        <v>6154</v>
      </c>
      <c r="D6383" s="561" t="s">
        <v>6155</v>
      </c>
      <c r="E6383" s="562" t="s">
        <v>22</v>
      </c>
      <c r="F6383" s="561" t="s">
        <v>22</v>
      </c>
      <c r="G6383" s="561" t="s">
        <v>34862</v>
      </c>
      <c r="H6383" s="561" t="s">
        <v>6170</v>
      </c>
      <c r="I6383" s="561" t="s">
        <v>34863</v>
      </c>
      <c r="J6383" s="561" t="s">
        <v>326</v>
      </c>
      <c r="K6383" s="562" t="s">
        <v>34864</v>
      </c>
      <c r="L6383" s="561" t="s">
        <v>25</v>
      </c>
    </row>
    <row r="6384" spans="1:12" x14ac:dyDescent="0.25">
      <c r="A6384" s="561" t="s">
        <v>4922</v>
      </c>
      <c r="B6384" s="561" t="s">
        <v>6007</v>
      </c>
      <c r="C6384" s="561" t="s">
        <v>6154</v>
      </c>
      <c r="D6384" s="561" t="s">
        <v>6155</v>
      </c>
      <c r="E6384" s="562" t="s">
        <v>22</v>
      </c>
      <c r="F6384" s="561" t="s">
        <v>22</v>
      </c>
      <c r="G6384" s="561" t="s">
        <v>34865</v>
      </c>
      <c r="H6384" s="561" t="s">
        <v>6171</v>
      </c>
      <c r="I6384" s="561" t="s">
        <v>34863</v>
      </c>
      <c r="J6384" s="561" t="s">
        <v>326</v>
      </c>
      <c r="K6384" s="562" t="s">
        <v>34866</v>
      </c>
      <c r="L6384" s="561" t="s">
        <v>25</v>
      </c>
    </row>
    <row r="6385" spans="1:12" x14ac:dyDescent="0.25">
      <c r="A6385" s="561" t="s">
        <v>4922</v>
      </c>
      <c r="B6385" s="561" t="s">
        <v>6007</v>
      </c>
      <c r="C6385" s="561" t="s">
        <v>6154</v>
      </c>
      <c r="D6385" s="561" t="s">
        <v>6155</v>
      </c>
      <c r="E6385" s="562" t="s">
        <v>22</v>
      </c>
      <c r="F6385" s="561" t="s">
        <v>22</v>
      </c>
      <c r="G6385" s="561" t="s">
        <v>34867</v>
      </c>
      <c r="H6385" s="561" t="s">
        <v>6172</v>
      </c>
      <c r="I6385" s="561" t="s">
        <v>34863</v>
      </c>
      <c r="J6385" s="561" t="s">
        <v>7063</v>
      </c>
      <c r="K6385" s="562" t="s">
        <v>34868</v>
      </c>
      <c r="L6385" s="561" t="s">
        <v>25</v>
      </c>
    </row>
    <row r="6386" spans="1:12" x14ac:dyDescent="0.25">
      <c r="A6386" s="561" t="s">
        <v>4922</v>
      </c>
      <c r="B6386" s="561" t="s">
        <v>6007</v>
      </c>
      <c r="C6386" s="561" t="s">
        <v>6154</v>
      </c>
      <c r="D6386" s="561" t="s">
        <v>6155</v>
      </c>
      <c r="E6386" s="562" t="s">
        <v>22</v>
      </c>
      <c r="F6386" s="561" t="s">
        <v>22</v>
      </c>
      <c r="G6386" s="561" t="s">
        <v>34869</v>
      </c>
      <c r="H6386" s="561" t="s">
        <v>6173</v>
      </c>
      <c r="I6386" s="561" t="s">
        <v>34870</v>
      </c>
      <c r="J6386" s="561" t="s">
        <v>326</v>
      </c>
      <c r="K6386" s="562" t="s">
        <v>7975</v>
      </c>
      <c r="L6386" s="561" t="s">
        <v>25</v>
      </c>
    </row>
    <row r="6387" spans="1:12" x14ac:dyDescent="0.25">
      <c r="A6387" s="561" t="s">
        <v>4922</v>
      </c>
      <c r="B6387" s="561" t="s">
        <v>6007</v>
      </c>
      <c r="C6387" s="561" t="s">
        <v>6154</v>
      </c>
      <c r="D6387" s="561" t="s">
        <v>6155</v>
      </c>
      <c r="E6387" s="562" t="s">
        <v>22</v>
      </c>
      <c r="F6387" s="561" t="s">
        <v>22</v>
      </c>
      <c r="G6387" s="561" t="s">
        <v>34871</v>
      </c>
      <c r="H6387" s="561" t="s">
        <v>6174</v>
      </c>
      <c r="I6387" s="561" t="s">
        <v>34870</v>
      </c>
      <c r="J6387" s="561" t="s">
        <v>326</v>
      </c>
      <c r="K6387" s="562" t="s">
        <v>7354</v>
      </c>
      <c r="L6387" s="561" t="s">
        <v>25</v>
      </c>
    </row>
    <row r="6388" spans="1:12" x14ac:dyDescent="0.25">
      <c r="A6388" s="561" t="s">
        <v>4922</v>
      </c>
      <c r="B6388" s="561" t="s">
        <v>6007</v>
      </c>
      <c r="C6388" s="561" t="s">
        <v>6154</v>
      </c>
      <c r="D6388" s="561" t="s">
        <v>6155</v>
      </c>
      <c r="E6388" s="562" t="s">
        <v>22</v>
      </c>
      <c r="F6388" s="561" t="s">
        <v>22</v>
      </c>
      <c r="G6388" s="561" t="s">
        <v>34872</v>
      </c>
      <c r="H6388" s="561" t="s">
        <v>6175</v>
      </c>
      <c r="I6388" s="561" t="s">
        <v>34870</v>
      </c>
      <c r="J6388" s="561" t="s">
        <v>326</v>
      </c>
      <c r="K6388" s="562" t="s">
        <v>8215</v>
      </c>
      <c r="L6388" s="561" t="s">
        <v>25</v>
      </c>
    </row>
    <row r="6389" spans="1:12" x14ac:dyDescent="0.25">
      <c r="A6389" s="561" t="s">
        <v>4922</v>
      </c>
      <c r="B6389" s="561" t="s">
        <v>6007</v>
      </c>
      <c r="C6389" s="561" t="s">
        <v>6154</v>
      </c>
      <c r="D6389" s="561" t="s">
        <v>6155</v>
      </c>
      <c r="E6389" s="562" t="s">
        <v>22</v>
      </c>
      <c r="F6389" s="561" t="s">
        <v>22</v>
      </c>
      <c r="G6389" s="561" t="s">
        <v>34873</v>
      </c>
      <c r="H6389" s="561" t="s">
        <v>6177</v>
      </c>
      <c r="I6389" s="561" t="s">
        <v>34870</v>
      </c>
      <c r="J6389" s="561" t="s">
        <v>326</v>
      </c>
      <c r="K6389" s="562" t="s">
        <v>2632</v>
      </c>
      <c r="L6389" s="561" t="s">
        <v>25</v>
      </c>
    </row>
    <row r="6390" spans="1:12" x14ac:dyDescent="0.25">
      <c r="A6390" s="561" t="s">
        <v>4922</v>
      </c>
      <c r="B6390" s="561" t="s">
        <v>6007</v>
      </c>
      <c r="C6390" s="561" t="s">
        <v>6154</v>
      </c>
      <c r="D6390" s="561" t="s">
        <v>6155</v>
      </c>
      <c r="E6390" s="562" t="s">
        <v>22</v>
      </c>
      <c r="F6390" s="561" t="s">
        <v>22</v>
      </c>
      <c r="G6390" s="561" t="s">
        <v>34874</v>
      </c>
      <c r="H6390" s="561" t="s">
        <v>6178</v>
      </c>
      <c r="I6390" s="561" t="s">
        <v>34870</v>
      </c>
      <c r="J6390" s="561" t="s">
        <v>326</v>
      </c>
      <c r="K6390" s="562" t="s">
        <v>24761</v>
      </c>
      <c r="L6390" s="561" t="s">
        <v>25</v>
      </c>
    </row>
    <row r="6391" spans="1:12" x14ac:dyDescent="0.25">
      <c r="A6391" s="561" t="s">
        <v>4922</v>
      </c>
      <c r="B6391" s="561" t="s">
        <v>6007</v>
      </c>
      <c r="C6391" s="561" t="s">
        <v>6154</v>
      </c>
      <c r="D6391" s="561" t="s">
        <v>6155</v>
      </c>
      <c r="E6391" s="562" t="s">
        <v>22</v>
      </c>
      <c r="F6391" s="561" t="s">
        <v>22</v>
      </c>
      <c r="G6391" s="561" t="s">
        <v>34875</v>
      </c>
      <c r="H6391" s="561" t="s">
        <v>6180</v>
      </c>
      <c r="I6391" s="561" t="s">
        <v>34870</v>
      </c>
      <c r="J6391" s="561" t="s">
        <v>326</v>
      </c>
      <c r="K6391" s="562" t="s">
        <v>8028</v>
      </c>
      <c r="L6391" s="561" t="s">
        <v>25</v>
      </c>
    </row>
    <row r="6392" spans="1:12" x14ac:dyDescent="0.25">
      <c r="A6392" s="561" t="s">
        <v>4922</v>
      </c>
      <c r="B6392" s="561" t="s">
        <v>6007</v>
      </c>
      <c r="C6392" s="561" t="s">
        <v>6154</v>
      </c>
      <c r="D6392" s="561" t="s">
        <v>6155</v>
      </c>
      <c r="E6392" s="562" t="s">
        <v>22</v>
      </c>
      <c r="F6392" s="561" t="s">
        <v>22</v>
      </c>
      <c r="G6392" s="561" t="s">
        <v>34876</v>
      </c>
      <c r="H6392" s="561" t="s">
        <v>6181</v>
      </c>
      <c r="I6392" s="561" t="s">
        <v>34870</v>
      </c>
      <c r="J6392" s="561" t="s">
        <v>326</v>
      </c>
      <c r="K6392" s="562" t="s">
        <v>888</v>
      </c>
      <c r="L6392" s="561" t="s">
        <v>25</v>
      </c>
    </row>
    <row r="6393" spans="1:12" x14ac:dyDescent="0.25">
      <c r="A6393" s="561" t="s">
        <v>4922</v>
      </c>
      <c r="B6393" s="561" t="s">
        <v>6007</v>
      </c>
      <c r="C6393" s="561" t="s">
        <v>6154</v>
      </c>
      <c r="D6393" s="561" t="s">
        <v>6155</v>
      </c>
      <c r="E6393" s="562" t="s">
        <v>22</v>
      </c>
      <c r="F6393" s="561" t="s">
        <v>22</v>
      </c>
      <c r="G6393" s="561" t="s">
        <v>34877</v>
      </c>
      <c r="H6393" s="561" t="s">
        <v>6182</v>
      </c>
      <c r="I6393" s="561" t="s">
        <v>34870</v>
      </c>
      <c r="J6393" s="561" t="s">
        <v>326</v>
      </c>
      <c r="K6393" s="562" t="s">
        <v>923</v>
      </c>
      <c r="L6393" s="561" t="s">
        <v>25</v>
      </c>
    </row>
    <row r="6394" spans="1:12" x14ac:dyDescent="0.25">
      <c r="A6394" s="561" t="s">
        <v>4922</v>
      </c>
      <c r="B6394" s="561" t="s">
        <v>6007</v>
      </c>
      <c r="C6394" s="561" t="s">
        <v>6154</v>
      </c>
      <c r="D6394" s="561" t="s">
        <v>6155</v>
      </c>
      <c r="E6394" s="562" t="s">
        <v>22</v>
      </c>
      <c r="F6394" s="561" t="s">
        <v>22</v>
      </c>
      <c r="G6394" s="561" t="s">
        <v>34878</v>
      </c>
      <c r="H6394" s="561" t="s">
        <v>6183</v>
      </c>
      <c r="I6394" s="561" t="s">
        <v>34870</v>
      </c>
      <c r="J6394" s="561" t="s">
        <v>326</v>
      </c>
      <c r="K6394" s="562" t="s">
        <v>6184</v>
      </c>
      <c r="L6394" s="561" t="s">
        <v>25</v>
      </c>
    </row>
    <row r="6395" spans="1:12" x14ac:dyDescent="0.25">
      <c r="A6395" s="561" t="s">
        <v>4922</v>
      </c>
      <c r="B6395" s="561" t="s">
        <v>6007</v>
      </c>
      <c r="C6395" s="561" t="s">
        <v>6154</v>
      </c>
      <c r="D6395" s="561" t="s">
        <v>6155</v>
      </c>
      <c r="E6395" s="562" t="s">
        <v>22</v>
      </c>
      <c r="F6395" s="561" t="s">
        <v>22</v>
      </c>
      <c r="G6395" s="561" t="s">
        <v>34879</v>
      </c>
      <c r="H6395" s="561" t="s">
        <v>6185</v>
      </c>
      <c r="I6395" s="561" t="s">
        <v>34870</v>
      </c>
      <c r="J6395" s="561" t="s">
        <v>7063</v>
      </c>
      <c r="K6395" s="562" t="s">
        <v>1077</v>
      </c>
      <c r="L6395" s="561" t="s">
        <v>25</v>
      </c>
    </row>
    <row r="6396" spans="1:12" x14ac:dyDescent="0.25">
      <c r="A6396" s="561" t="s">
        <v>4922</v>
      </c>
      <c r="B6396" s="561" t="s">
        <v>6007</v>
      </c>
      <c r="C6396" s="561" t="s">
        <v>6154</v>
      </c>
      <c r="D6396" s="561" t="s">
        <v>6155</v>
      </c>
      <c r="E6396" s="562" t="s">
        <v>22</v>
      </c>
      <c r="F6396" s="561" t="s">
        <v>22</v>
      </c>
      <c r="G6396" s="561" t="s">
        <v>34880</v>
      </c>
      <c r="H6396" s="561" t="s">
        <v>6186</v>
      </c>
      <c r="I6396" s="561" t="s">
        <v>34870</v>
      </c>
      <c r="J6396" s="561" t="s">
        <v>7063</v>
      </c>
      <c r="K6396" s="562" t="s">
        <v>945</v>
      </c>
      <c r="L6396" s="561" t="s">
        <v>25</v>
      </c>
    </row>
    <row r="6397" spans="1:12" x14ac:dyDescent="0.25">
      <c r="A6397" s="561" t="s">
        <v>4922</v>
      </c>
      <c r="B6397" s="561" t="s">
        <v>6007</v>
      </c>
      <c r="C6397" s="561" t="s">
        <v>6154</v>
      </c>
      <c r="D6397" s="561" t="s">
        <v>6155</v>
      </c>
      <c r="E6397" s="562" t="s">
        <v>22</v>
      </c>
      <c r="F6397" s="561" t="s">
        <v>22</v>
      </c>
      <c r="G6397" s="561" t="s">
        <v>34881</v>
      </c>
      <c r="H6397" s="561" t="s">
        <v>6188</v>
      </c>
      <c r="I6397" s="561" t="s">
        <v>34870</v>
      </c>
      <c r="J6397" s="561" t="s">
        <v>7063</v>
      </c>
      <c r="K6397" s="562" t="s">
        <v>1431</v>
      </c>
      <c r="L6397" s="561" t="s">
        <v>25</v>
      </c>
    </row>
    <row r="6398" spans="1:12" x14ac:dyDescent="0.25">
      <c r="A6398" s="561" t="s">
        <v>4922</v>
      </c>
      <c r="B6398" s="561" t="s">
        <v>6007</v>
      </c>
      <c r="C6398" s="561" t="s">
        <v>6154</v>
      </c>
      <c r="D6398" s="561" t="s">
        <v>6155</v>
      </c>
      <c r="E6398" s="562" t="s">
        <v>22</v>
      </c>
      <c r="F6398" s="561" t="s">
        <v>22</v>
      </c>
      <c r="G6398" s="561" t="s">
        <v>34882</v>
      </c>
      <c r="H6398" s="561" t="s">
        <v>6189</v>
      </c>
      <c r="I6398" s="561" t="s">
        <v>34883</v>
      </c>
      <c r="J6398" s="561" t="s">
        <v>326</v>
      </c>
      <c r="K6398" s="562" t="s">
        <v>8419</v>
      </c>
      <c r="L6398" s="561" t="s">
        <v>25</v>
      </c>
    </row>
    <row r="6399" spans="1:12" x14ac:dyDescent="0.25">
      <c r="A6399" s="561" t="s">
        <v>4922</v>
      </c>
      <c r="B6399" s="561" t="s">
        <v>6007</v>
      </c>
      <c r="C6399" s="561" t="s">
        <v>6154</v>
      </c>
      <c r="D6399" s="561" t="s">
        <v>6155</v>
      </c>
      <c r="E6399" s="562" t="s">
        <v>22</v>
      </c>
      <c r="F6399" s="561" t="s">
        <v>22</v>
      </c>
      <c r="G6399" s="561" t="s">
        <v>34884</v>
      </c>
      <c r="H6399" s="561" t="s">
        <v>6190</v>
      </c>
      <c r="I6399" s="561" t="s">
        <v>34883</v>
      </c>
      <c r="J6399" s="561" t="s">
        <v>326</v>
      </c>
      <c r="K6399" s="562" t="s">
        <v>7433</v>
      </c>
      <c r="L6399" s="561" t="s">
        <v>25</v>
      </c>
    </row>
    <row r="6400" spans="1:12" x14ac:dyDescent="0.25">
      <c r="A6400" s="561" t="s">
        <v>4922</v>
      </c>
      <c r="B6400" s="561" t="s">
        <v>6007</v>
      </c>
      <c r="C6400" s="561" t="s">
        <v>6154</v>
      </c>
      <c r="D6400" s="561" t="s">
        <v>6155</v>
      </c>
      <c r="E6400" s="562" t="s">
        <v>22</v>
      </c>
      <c r="F6400" s="561" t="s">
        <v>22</v>
      </c>
      <c r="G6400" s="561" t="s">
        <v>34885</v>
      </c>
      <c r="H6400" s="561" t="s">
        <v>6191</v>
      </c>
      <c r="I6400" s="561" t="s">
        <v>34883</v>
      </c>
      <c r="J6400" s="561" t="s">
        <v>326</v>
      </c>
      <c r="K6400" s="562" t="s">
        <v>2861</v>
      </c>
      <c r="L6400" s="561" t="s">
        <v>25</v>
      </c>
    </row>
    <row r="6401" spans="1:12" x14ac:dyDescent="0.25">
      <c r="A6401" s="561" t="s">
        <v>4922</v>
      </c>
      <c r="B6401" s="561" t="s">
        <v>6007</v>
      </c>
      <c r="C6401" s="561" t="s">
        <v>6154</v>
      </c>
      <c r="D6401" s="561" t="s">
        <v>6155</v>
      </c>
      <c r="E6401" s="562" t="s">
        <v>22</v>
      </c>
      <c r="F6401" s="561" t="s">
        <v>22</v>
      </c>
      <c r="G6401" s="561" t="s">
        <v>34886</v>
      </c>
      <c r="H6401" s="561" t="s">
        <v>6192</v>
      </c>
      <c r="I6401" s="561" t="s">
        <v>34883</v>
      </c>
      <c r="J6401" s="561" t="s">
        <v>326</v>
      </c>
      <c r="K6401" s="562" t="s">
        <v>1032</v>
      </c>
      <c r="L6401" s="561" t="s">
        <v>25</v>
      </c>
    </row>
    <row r="6402" spans="1:12" x14ac:dyDescent="0.25">
      <c r="A6402" s="561" t="s">
        <v>4922</v>
      </c>
      <c r="B6402" s="561" t="s">
        <v>6007</v>
      </c>
      <c r="C6402" s="561" t="s">
        <v>6154</v>
      </c>
      <c r="D6402" s="561" t="s">
        <v>6155</v>
      </c>
      <c r="E6402" s="562" t="s">
        <v>22</v>
      </c>
      <c r="F6402" s="561" t="s">
        <v>22</v>
      </c>
      <c r="G6402" s="561" t="s">
        <v>34887</v>
      </c>
      <c r="H6402" s="561" t="s">
        <v>6194</v>
      </c>
      <c r="I6402" s="561" t="s">
        <v>34883</v>
      </c>
      <c r="J6402" s="561" t="s">
        <v>7063</v>
      </c>
      <c r="K6402" s="562" t="s">
        <v>1077</v>
      </c>
      <c r="L6402" s="561" t="s">
        <v>25</v>
      </c>
    </row>
    <row r="6403" spans="1:12" x14ac:dyDescent="0.25">
      <c r="A6403" s="561" t="s">
        <v>4922</v>
      </c>
      <c r="B6403" s="561" t="s">
        <v>6007</v>
      </c>
      <c r="C6403" s="561" t="s">
        <v>6154</v>
      </c>
      <c r="D6403" s="561" t="s">
        <v>6155</v>
      </c>
      <c r="E6403" s="562" t="s">
        <v>22</v>
      </c>
      <c r="F6403" s="561" t="s">
        <v>22</v>
      </c>
      <c r="G6403" s="561" t="s">
        <v>34888</v>
      </c>
      <c r="H6403" s="561" t="s">
        <v>6195</v>
      </c>
      <c r="I6403" s="561" t="s">
        <v>34889</v>
      </c>
      <c r="J6403" s="561" t="s">
        <v>326</v>
      </c>
      <c r="K6403" s="562" t="s">
        <v>6461</v>
      </c>
      <c r="L6403" s="561" t="s">
        <v>25</v>
      </c>
    </row>
    <row r="6404" spans="1:12" x14ac:dyDescent="0.25">
      <c r="A6404" s="561" t="s">
        <v>4922</v>
      </c>
      <c r="B6404" s="561" t="s">
        <v>6007</v>
      </c>
      <c r="C6404" s="561" t="s">
        <v>6154</v>
      </c>
      <c r="D6404" s="561" t="s">
        <v>6155</v>
      </c>
      <c r="E6404" s="562" t="s">
        <v>22</v>
      </c>
      <c r="F6404" s="561" t="s">
        <v>22</v>
      </c>
      <c r="G6404" s="561" t="s">
        <v>34890</v>
      </c>
      <c r="H6404" s="561" t="s">
        <v>6197</v>
      </c>
      <c r="I6404" s="561" t="s">
        <v>34889</v>
      </c>
      <c r="J6404" s="561" t="s">
        <v>326</v>
      </c>
      <c r="K6404" s="562" t="s">
        <v>674</v>
      </c>
      <c r="L6404" s="561" t="s">
        <v>25</v>
      </c>
    </row>
    <row r="6405" spans="1:12" x14ac:dyDescent="0.25">
      <c r="A6405" s="561" t="s">
        <v>4922</v>
      </c>
      <c r="B6405" s="561" t="s">
        <v>6007</v>
      </c>
      <c r="C6405" s="561" t="s">
        <v>6154</v>
      </c>
      <c r="D6405" s="561" t="s">
        <v>6155</v>
      </c>
      <c r="E6405" s="562" t="s">
        <v>22</v>
      </c>
      <c r="F6405" s="561" t="s">
        <v>22</v>
      </c>
      <c r="G6405" s="561" t="s">
        <v>34891</v>
      </c>
      <c r="H6405" s="561" t="s">
        <v>6198</v>
      </c>
      <c r="I6405" s="561" t="s">
        <v>34889</v>
      </c>
      <c r="J6405" s="561" t="s">
        <v>326</v>
      </c>
      <c r="K6405" s="562" t="s">
        <v>878</v>
      </c>
      <c r="L6405" s="561" t="s">
        <v>25</v>
      </c>
    </row>
    <row r="6406" spans="1:12" x14ac:dyDescent="0.25">
      <c r="A6406" s="561" t="s">
        <v>4922</v>
      </c>
      <c r="B6406" s="561" t="s">
        <v>6007</v>
      </c>
      <c r="C6406" s="561" t="s">
        <v>6154</v>
      </c>
      <c r="D6406" s="561" t="s">
        <v>6155</v>
      </c>
      <c r="E6406" s="562" t="s">
        <v>22</v>
      </c>
      <c r="F6406" s="561" t="s">
        <v>22</v>
      </c>
      <c r="G6406" s="561" t="s">
        <v>34892</v>
      </c>
      <c r="H6406" s="561" t="s">
        <v>6199</v>
      </c>
      <c r="I6406" s="561" t="s">
        <v>34889</v>
      </c>
      <c r="J6406" s="561" t="s">
        <v>7063</v>
      </c>
      <c r="K6406" s="562" t="s">
        <v>1341</v>
      </c>
      <c r="L6406" s="561" t="s">
        <v>25</v>
      </c>
    </row>
    <row r="6407" spans="1:12" x14ac:dyDescent="0.25">
      <c r="A6407" s="561" t="s">
        <v>4922</v>
      </c>
      <c r="B6407" s="561" t="s">
        <v>6007</v>
      </c>
      <c r="C6407" s="561" t="s">
        <v>6154</v>
      </c>
      <c r="D6407" s="561" t="s">
        <v>6155</v>
      </c>
      <c r="E6407" s="562" t="s">
        <v>22</v>
      </c>
      <c r="F6407" s="561" t="s">
        <v>22</v>
      </c>
      <c r="G6407" s="561" t="s">
        <v>34893</v>
      </c>
      <c r="H6407" s="561" t="s">
        <v>6200</v>
      </c>
      <c r="I6407" s="561" t="s">
        <v>17887</v>
      </c>
      <c r="J6407" s="561" t="s">
        <v>326</v>
      </c>
      <c r="K6407" s="562" t="s">
        <v>1258</v>
      </c>
      <c r="L6407" s="561" t="s">
        <v>25</v>
      </c>
    </row>
    <row r="6408" spans="1:12" x14ac:dyDescent="0.25">
      <c r="A6408" s="561" t="s">
        <v>4922</v>
      </c>
      <c r="B6408" s="561" t="s">
        <v>6007</v>
      </c>
      <c r="C6408" s="561" t="s">
        <v>6154</v>
      </c>
      <c r="D6408" s="561" t="s">
        <v>6155</v>
      </c>
      <c r="E6408" s="562" t="s">
        <v>22</v>
      </c>
      <c r="F6408" s="561" t="s">
        <v>22</v>
      </c>
      <c r="G6408" s="561" t="s">
        <v>34894</v>
      </c>
      <c r="H6408" s="561" t="s">
        <v>6201</v>
      </c>
      <c r="I6408" s="561" t="s">
        <v>17887</v>
      </c>
      <c r="J6408" s="561" t="s">
        <v>326</v>
      </c>
      <c r="K6408" s="562" t="s">
        <v>786</v>
      </c>
      <c r="L6408" s="561" t="s">
        <v>25</v>
      </c>
    </row>
    <row r="6409" spans="1:12" x14ac:dyDescent="0.25">
      <c r="A6409" s="561" t="s">
        <v>4922</v>
      </c>
      <c r="B6409" s="561" t="s">
        <v>6007</v>
      </c>
      <c r="C6409" s="561" t="s">
        <v>6154</v>
      </c>
      <c r="D6409" s="561" t="s">
        <v>6155</v>
      </c>
      <c r="E6409" s="562" t="s">
        <v>22</v>
      </c>
      <c r="F6409" s="561" t="s">
        <v>22</v>
      </c>
      <c r="G6409" s="561" t="s">
        <v>34895</v>
      </c>
      <c r="H6409" s="561" t="s">
        <v>6202</v>
      </c>
      <c r="I6409" s="561" t="s">
        <v>17887</v>
      </c>
      <c r="J6409" s="561" t="s">
        <v>326</v>
      </c>
      <c r="K6409" s="562" t="s">
        <v>864</v>
      </c>
      <c r="L6409" s="561" t="s">
        <v>25</v>
      </c>
    </row>
    <row r="6410" spans="1:12" x14ac:dyDescent="0.25">
      <c r="A6410" s="561" t="s">
        <v>4922</v>
      </c>
      <c r="B6410" s="561" t="s">
        <v>6007</v>
      </c>
      <c r="C6410" s="561" t="s">
        <v>6154</v>
      </c>
      <c r="D6410" s="561" t="s">
        <v>6155</v>
      </c>
      <c r="E6410" s="562" t="s">
        <v>22</v>
      </c>
      <c r="F6410" s="561" t="s">
        <v>22</v>
      </c>
      <c r="G6410" s="561" t="s">
        <v>34896</v>
      </c>
      <c r="H6410" s="561" t="s">
        <v>6203</v>
      </c>
      <c r="I6410" s="561" t="s">
        <v>23270</v>
      </c>
      <c r="J6410" s="561" t="s">
        <v>326</v>
      </c>
      <c r="K6410" s="562" t="s">
        <v>1061</v>
      </c>
      <c r="L6410" s="561" t="s">
        <v>25</v>
      </c>
    </row>
    <row r="6411" spans="1:12" x14ac:dyDescent="0.25">
      <c r="A6411" s="561" t="s">
        <v>4922</v>
      </c>
      <c r="B6411" s="561" t="s">
        <v>6007</v>
      </c>
      <c r="C6411" s="561" t="s">
        <v>6154</v>
      </c>
      <c r="D6411" s="561" t="s">
        <v>6155</v>
      </c>
      <c r="E6411" s="562" t="s">
        <v>22</v>
      </c>
      <c r="F6411" s="561" t="s">
        <v>22</v>
      </c>
      <c r="G6411" s="561" t="s">
        <v>34897</v>
      </c>
      <c r="H6411" s="561" t="s">
        <v>6204</v>
      </c>
      <c r="I6411" s="561" t="s">
        <v>23270</v>
      </c>
      <c r="J6411" s="561" t="s">
        <v>326</v>
      </c>
      <c r="K6411" s="562" t="s">
        <v>1292</v>
      </c>
      <c r="L6411" s="561" t="s">
        <v>25</v>
      </c>
    </row>
    <row r="6412" spans="1:12" x14ac:dyDescent="0.25">
      <c r="A6412" s="561" t="s">
        <v>4922</v>
      </c>
      <c r="B6412" s="561" t="s">
        <v>6007</v>
      </c>
      <c r="C6412" s="561" t="s">
        <v>6154</v>
      </c>
      <c r="D6412" s="561" t="s">
        <v>6155</v>
      </c>
      <c r="E6412" s="562" t="s">
        <v>22</v>
      </c>
      <c r="F6412" s="561" t="s">
        <v>22</v>
      </c>
      <c r="G6412" s="561" t="s">
        <v>34898</v>
      </c>
      <c r="H6412" s="561" t="s">
        <v>6205</v>
      </c>
      <c r="I6412" s="561" t="s">
        <v>23868</v>
      </c>
      <c r="J6412" s="561" t="s">
        <v>326</v>
      </c>
      <c r="K6412" s="562" t="s">
        <v>1310</v>
      </c>
      <c r="L6412" s="561" t="s">
        <v>25</v>
      </c>
    </row>
    <row r="6413" spans="1:12" x14ac:dyDescent="0.25">
      <c r="A6413" s="561" t="s">
        <v>4922</v>
      </c>
      <c r="B6413" s="561" t="s">
        <v>6007</v>
      </c>
      <c r="C6413" s="561" t="s">
        <v>6154</v>
      </c>
      <c r="D6413" s="561" t="s">
        <v>6155</v>
      </c>
      <c r="E6413" s="562" t="s">
        <v>22</v>
      </c>
      <c r="F6413" s="561" t="s">
        <v>22</v>
      </c>
      <c r="G6413" s="561" t="s">
        <v>34899</v>
      </c>
      <c r="H6413" s="561" t="s">
        <v>6206</v>
      </c>
      <c r="I6413" s="561" t="s">
        <v>6207</v>
      </c>
      <c r="J6413" s="561" t="s">
        <v>326</v>
      </c>
      <c r="K6413" s="562" t="s">
        <v>864</v>
      </c>
      <c r="L6413" s="561" t="s">
        <v>25</v>
      </c>
    </row>
    <row r="6414" spans="1:12" x14ac:dyDescent="0.25">
      <c r="A6414" s="561" t="s">
        <v>4922</v>
      </c>
      <c r="B6414" s="561" t="s">
        <v>6007</v>
      </c>
      <c r="C6414" s="561" t="s">
        <v>6154</v>
      </c>
      <c r="D6414" s="561" t="s">
        <v>6155</v>
      </c>
      <c r="E6414" s="562" t="s">
        <v>22</v>
      </c>
      <c r="F6414" s="561" t="s">
        <v>22</v>
      </c>
      <c r="G6414" s="561" t="s">
        <v>34900</v>
      </c>
      <c r="H6414" s="561" t="s">
        <v>6208</v>
      </c>
      <c r="I6414" s="561" t="s">
        <v>34901</v>
      </c>
      <c r="J6414" s="561" t="s">
        <v>326</v>
      </c>
      <c r="K6414" s="562" t="s">
        <v>111</v>
      </c>
      <c r="L6414" s="561" t="s">
        <v>25</v>
      </c>
    </row>
    <row r="6415" spans="1:12" x14ac:dyDescent="0.25">
      <c r="A6415" s="561" t="s">
        <v>4922</v>
      </c>
      <c r="B6415" s="561" t="s">
        <v>6007</v>
      </c>
      <c r="C6415" s="561" t="s">
        <v>6154</v>
      </c>
      <c r="D6415" s="561" t="s">
        <v>6155</v>
      </c>
      <c r="E6415" s="562" t="s">
        <v>22</v>
      </c>
      <c r="F6415" s="561" t="s">
        <v>22</v>
      </c>
      <c r="G6415" s="561" t="s">
        <v>34902</v>
      </c>
      <c r="H6415" s="561" t="s">
        <v>6209</v>
      </c>
      <c r="I6415" s="561" t="s">
        <v>34901</v>
      </c>
      <c r="J6415" s="561" t="s">
        <v>326</v>
      </c>
      <c r="K6415" s="562" t="s">
        <v>5034</v>
      </c>
      <c r="L6415" s="561" t="s">
        <v>25</v>
      </c>
    </row>
    <row r="6416" spans="1:12" x14ac:dyDescent="0.25">
      <c r="A6416" s="561" t="s">
        <v>4922</v>
      </c>
      <c r="B6416" s="561" t="s">
        <v>6007</v>
      </c>
      <c r="C6416" s="561" t="s">
        <v>6154</v>
      </c>
      <c r="D6416" s="561" t="s">
        <v>6155</v>
      </c>
      <c r="E6416" s="562" t="s">
        <v>22</v>
      </c>
      <c r="F6416" s="561" t="s">
        <v>22</v>
      </c>
      <c r="G6416" s="561" t="s">
        <v>34903</v>
      </c>
      <c r="H6416" s="561" t="s">
        <v>6210</v>
      </c>
      <c r="I6416" s="561" t="s">
        <v>34901</v>
      </c>
      <c r="J6416" s="561" t="s">
        <v>326</v>
      </c>
      <c r="K6416" s="562" t="s">
        <v>916</v>
      </c>
      <c r="L6416" s="561" t="s">
        <v>25</v>
      </c>
    </row>
    <row r="6417" spans="1:12" x14ac:dyDescent="0.25">
      <c r="A6417" s="561" t="s">
        <v>4922</v>
      </c>
      <c r="B6417" s="561" t="s">
        <v>6007</v>
      </c>
      <c r="C6417" s="561" t="s">
        <v>6154</v>
      </c>
      <c r="D6417" s="561" t="s">
        <v>6155</v>
      </c>
      <c r="E6417" s="562" t="s">
        <v>22</v>
      </c>
      <c r="F6417" s="561" t="s">
        <v>22</v>
      </c>
      <c r="G6417" s="561" t="s">
        <v>34904</v>
      </c>
      <c r="H6417" s="561" t="s">
        <v>6211</v>
      </c>
      <c r="I6417" s="561" t="s">
        <v>34901</v>
      </c>
      <c r="J6417" s="561" t="s">
        <v>326</v>
      </c>
      <c r="K6417" s="562" t="s">
        <v>24682</v>
      </c>
      <c r="L6417" s="561" t="s">
        <v>25</v>
      </c>
    </row>
    <row r="6418" spans="1:12" x14ac:dyDescent="0.25">
      <c r="A6418" s="561" t="s">
        <v>4922</v>
      </c>
      <c r="B6418" s="561" t="s">
        <v>6007</v>
      </c>
      <c r="C6418" s="561" t="s">
        <v>6154</v>
      </c>
      <c r="D6418" s="561" t="s">
        <v>6155</v>
      </c>
      <c r="E6418" s="562" t="s">
        <v>22</v>
      </c>
      <c r="F6418" s="561" t="s">
        <v>22</v>
      </c>
      <c r="G6418" s="561" t="s">
        <v>34905</v>
      </c>
      <c r="H6418" s="561" t="s">
        <v>6212</v>
      </c>
      <c r="I6418" s="561" t="s">
        <v>34901</v>
      </c>
      <c r="J6418" s="561" t="s">
        <v>326</v>
      </c>
      <c r="K6418" s="562" t="s">
        <v>113</v>
      </c>
      <c r="L6418" s="561" t="s">
        <v>25</v>
      </c>
    </row>
    <row r="6419" spans="1:12" x14ac:dyDescent="0.25">
      <c r="A6419" s="561" t="s">
        <v>4922</v>
      </c>
      <c r="B6419" s="561" t="s">
        <v>6007</v>
      </c>
      <c r="C6419" s="561" t="s">
        <v>6154</v>
      </c>
      <c r="D6419" s="561" t="s">
        <v>6155</v>
      </c>
      <c r="E6419" s="562" t="s">
        <v>22</v>
      </c>
      <c r="F6419" s="561" t="s">
        <v>22</v>
      </c>
      <c r="G6419" s="561" t="s">
        <v>34906</v>
      </c>
      <c r="H6419" s="561" t="s">
        <v>6214</v>
      </c>
      <c r="I6419" s="561" t="s">
        <v>34901</v>
      </c>
      <c r="J6419" s="561" t="s">
        <v>326</v>
      </c>
      <c r="K6419" s="562" t="s">
        <v>24682</v>
      </c>
      <c r="L6419" s="561" t="s">
        <v>25</v>
      </c>
    </row>
    <row r="6420" spans="1:12" x14ac:dyDescent="0.25">
      <c r="A6420" s="561" t="s">
        <v>4922</v>
      </c>
      <c r="B6420" s="561" t="s">
        <v>6007</v>
      </c>
      <c r="C6420" s="561" t="s">
        <v>6154</v>
      </c>
      <c r="D6420" s="561" t="s">
        <v>6155</v>
      </c>
      <c r="E6420" s="562" t="s">
        <v>22</v>
      </c>
      <c r="F6420" s="561" t="s">
        <v>22</v>
      </c>
      <c r="G6420" s="561" t="s">
        <v>34907</v>
      </c>
      <c r="H6420" s="561" t="s">
        <v>6215</v>
      </c>
      <c r="I6420" s="561" t="s">
        <v>34901</v>
      </c>
      <c r="J6420" s="561" t="s">
        <v>326</v>
      </c>
      <c r="K6420" s="562" t="s">
        <v>23322</v>
      </c>
      <c r="L6420" s="561" t="s">
        <v>25</v>
      </c>
    </row>
    <row r="6421" spans="1:12" x14ac:dyDescent="0.25">
      <c r="A6421" s="561" t="s">
        <v>4922</v>
      </c>
      <c r="B6421" s="561" t="s">
        <v>6007</v>
      </c>
      <c r="C6421" s="561" t="s">
        <v>6154</v>
      </c>
      <c r="D6421" s="561" t="s">
        <v>6155</v>
      </c>
      <c r="E6421" s="562" t="s">
        <v>22</v>
      </c>
      <c r="F6421" s="561" t="s">
        <v>22</v>
      </c>
      <c r="G6421" s="561" t="s">
        <v>34908</v>
      </c>
      <c r="H6421" s="561" t="s">
        <v>6216</v>
      </c>
      <c r="I6421" s="561" t="s">
        <v>34901</v>
      </c>
      <c r="J6421" s="561" t="s">
        <v>326</v>
      </c>
      <c r="K6421" s="562" t="s">
        <v>959</v>
      </c>
      <c r="L6421" s="561" t="s">
        <v>25</v>
      </c>
    </row>
    <row r="6422" spans="1:12" x14ac:dyDescent="0.25">
      <c r="A6422" s="561" t="s">
        <v>4922</v>
      </c>
      <c r="B6422" s="561" t="s">
        <v>6007</v>
      </c>
      <c r="C6422" s="561" t="s">
        <v>6154</v>
      </c>
      <c r="D6422" s="561" t="s">
        <v>6155</v>
      </c>
      <c r="E6422" s="562" t="s">
        <v>22</v>
      </c>
      <c r="F6422" s="561" t="s">
        <v>22</v>
      </c>
      <c r="G6422" s="561" t="s">
        <v>34909</v>
      </c>
      <c r="H6422" s="561" t="s">
        <v>6217</v>
      </c>
      <c r="I6422" s="561" t="s">
        <v>34901</v>
      </c>
      <c r="J6422" s="561" t="s">
        <v>326</v>
      </c>
      <c r="K6422" s="562" t="s">
        <v>113</v>
      </c>
      <c r="L6422" s="561" t="s">
        <v>25</v>
      </c>
    </row>
    <row r="6423" spans="1:12" x14ac:dyDescent="0.25">
      <c r="A6423" s="561" t="s">
        <v>4922</v>
      </c>
      <c r="B6423" s="561" t="s">
        <v>6007</v>
      </c>
      <c r="C6423" s="561" t="s">
        <v>6154</v>
      </c>
      <c r="D6423" s="561" t="s">
        <v>6155</v>
      </c>
      <c r="E6423" s="562" t="s">
        <v>22</v>
      </c>
      <c r="F6423" s="561" t="s">
        <v>22</v>
      </c>
      <c r="G6423" s="561" t="s">
        <v>34910</v>
      </c>
      <c r="H6423" s="561" t="s">
        <v>6218</v>
      </c>
      <c r="I6423" s="561" t="s">
        <v>34901</v>
      </c>
      <c r="J6423" s="561" t="s">
        <v>326</v>
      </c>
      <c r="K6423" s="562" t="s">
        <v>3806</v>
      </c>
      <c r="L6423" s="561" t="s">
        <v>25</v>
      </c>
    </row>
    <row r="6424" spans="1:12" x14ac:dyDescent="0.25">
      <c r="A6424" s="561" t="s">
        <v>4922</v>
      </c>
      <c r="B6424" s="561" t="s">
        <v>6007</v>
      </c>
      <c r="C6424" s="561" t="s">
        <v>6154</v>
      </c>
      <c r="D6424" s="561" t="s">
        <v>6155</v>
      </c>
      <c r="E6424" s="562" t="s">
        <v>22</v>
      </c>
      <c r="F6424" s="561" t="s">
        <v>22</v>
      </c>
      <c r="G6424" s="561" t="s">
        <v>34911</v>
      </c>
      <c r="H6424" s="561" t="s">
        <v>6219</v>
      </c>
      <c r="I6424" s="561" t="s">
        <v>34901</v>
      </c>
      <c r="J6424" s="561" t="s">
        <v>326</v>
      </c>
      <c r="K6424" s="562" t="s">
        <v>4971</v>
      </c>
      <c r="L6424" s="561" t="s">
        <v>25</v>
      </c>
    </row>
    <row r="6425" spans="1:12" x14ac:dyDescent="0.25">
      <c r="A6425" s="561" t="s">
        <v>4922</v>
      </c>
      <c r="B6425" s="561" t="s">
        <v>6007</v>
      </c>
      <c r="C6425" s="561" t="s">
        <v>6154</v>
      </c>
      <c r="D6425" s="561" t="s">
        <v>6155</v>
      </c>
      <c r="E6425" s="562" t="s">
        <v>22</v>
      </c>
      <c r="F6425" s="561" t="s">
        <v>22</v>
      </c>
      <c r="G6425" s="561" t="s">
        <v>34912</v>
      </c>
      <c r="H6425" s="561" t="s">
        <v>6220</v>
      </c>
      <c r="I6425" s="561" t="s">
        <v>34901</v>
      </c>
      <c r="J6425" s="561" t="s">
        <v>326</v>
      </c>
      <c r="K6425" s="562" t="s">
        <v>5034</v>
      </c>
      <c r="L6425" s="561" t="s">
        <v>25</v>
      </c>
    </row>
    <row r="6426" spans="1:12" x14ac:dyDescent="0.25">
      <c r="A6426" s="561" t="s">
        <v>4922</v>
      </c>
      <c r="B6426" s="561" t="s">
        <v>6007</v>
      </c>
      <c r="C6426" s="561" t="s">
        <v>6154</v>
      </c>
      <c r="D6426" s="561" t="s">
        <v>6155</v>
      </c>
      <c r="E6426" s="562" t="s">
        <v>22</v>
      </c>
      <c r="F6426" s="561" t="s">
        <v>22</v>
      </c>
      <c r="G6426" s="561" t="s">
        <v>34913</v>
      </c>
      <c r="H6426" s="561" t="s">
        <v>6221</v>
      </c>
      <c r="I6426" s="561" t="s">
        <v>34901</v>
      </c>
      <c r="J6426" s="561" t="s">
        <v>326</v>
      </c>
      <c r="K6426" s="562" t="s">
        <v>7292</v>
      </c>
      <c r="L6426" s="561" t="s">
        <v>25</v>
      </c>
    </row>
    <row r="6427" spans="1:12" x14ac:dyDescent="0.25">
      <c r="A6427" s="561" t="s">
        <v>4922</v>
      </c>
      <c r="B6427" s="561" t="s">
        <v>6007</v>
      </c>
      <c r="C6427" s="561" t="s">
        <v>6154</v>
      </c>
      <c r="D6427" s="561" t="s">
        <v>6155</v>
      </c>
      <c r="E6427" s="562" t="s">
        <v>22</v>
      </c>
      <c r="F6427" s="561" t="s">
        <v>22</v>
      </c>
      <c r="G6427" s="561" t="s">
        <v>34914</v>
      </c>
      <c r="H6427" s="561" t="s">
        <v>6222</v>
      </c>
      <c r="I6427" s="561" t="s">
        <v>34901</v>
      </c>
      <c r="J6427" s="561" t="s">
        <v>326</v>
      </c>
      <c r="K6427" s="562" t="s">
        <v>4971</v>
      </c>
      <c r="L6427" s="561" t="s">
        <v>25</v>
      </c>
    </row>
    <row r="6428" spans="1:12" x14ac:dyDescent="0.25">
      <c r="A6428" s="561" t="s">
        <v>4922</v>
      </c>
      <c r="B6428" s="561" t="s">
        <v>6007</v>
      </c>
      <c r="C6428" s="561" t="s">
        <v>6154</v>
      </c>
      <c r="D6428" s="561" t="s">
        <v>6155</v>
      </c>
      <c r="E6428" s="562" t="s">
        <v>22</v>
      </c>
      <c r="F6428" s="561" t="s">
        <v>22</v>
      </c>
      <c r="G6428" s="561" t="s">
        <v>34915</v>
      </c>
      <c r="H6428" s="561" t="s">
        <v>6223</v>
      </c>
      <c r="I6428" s="561" t="s">
        <v>34901</v>
      </c>
      <c r="J6428" s="561" t="s">
        <v>326</v>
      </c>
      <c r="K6428" s="562" t="s">
        <v>7054</v>
      </c>
      <c r="L6428" s="561" t="s">
        <v>25</v>
      </c>
    </row>
    <row r="6429" spans="1:12" x14ac:dyDescent="0.25">
      <c r="A6429" s="561" t="s">
        <v>4922</v>
      </c>
      <c r="B6429" s="561" t="s">
        <v>6007</v>
      </c>
      <c r="C6429" s="561" t="s">
        <v>6154</v>
      </c>
      <c r="D6429" s="561" t="s">
        <v>6155</v>
      </c>
      <c r="E6429" s="562" t="s">
        <v>22</v>
      </c>
      <c r="F6429" s="561" t="s">
        <v>22</v>
      </c>
      <c r="G6429" s="561" t="s">
        <v>34916</v>
      </c>
      <c r="H6429" s="561" t="s">
        <v>6224</v>
      </c>
      <c r="I6429" s="561" t="s">
        <v>34901</v>
      </c>
      <c r="J6429" s="561" t="s">
        <v>326</v>
      </c>
      <c r="K6429" s="562" t="s">
        <v>7292</v>
      </c>
      <c r="L6429" s="561" t="s">
        <v>25</v>
      </c>
    </row>
    <row r="6430" spans="1:12" x14ac:dyDescent="0.25">
      <c r="A6430" s="561" t="s">
        <v>4922</v>
      </c>
      <c r="B6430" s="561" t="s">
        <v>6007</v>
      </c>
      <c r="C6430" s="561" t="s">
        <v>6154</v>
      </c>
      <c r="D6430" s="561" t="s">
        <v>6155</v>
      </c>
      <c r="E6430" s="562" t="s">
        <v>22</v>
      </c>
      <c r="F6430" s="561" t="s">
        <v>22</v>
      </c>
      <c r="G6430" s="561" t="s">
        <v>34917</v>
      </c>
      <c r="H6430" s="561" t="s">
        <v>6225</v>
      </c>
      <c r="I6430" s="561" t="s">
        <v>34901</v>
      </c>
      <c r="J6430" s="561" t="s">
        <v>326</v>
      </c>
      <c r="K6430" s="562" t="s">
        <v>23322</v>
      </c>
      <c r="L6430" s="561" t="s">
        <v>25</v>
      </c>
    </row>
    <row r="6431" spans="1:12" x14ac:dyDescent="0.25">
      <c r="A6431" s="561" t="s">
        <v>4922</v>
      </c>
      <c r="B6431" s="561" t="s">
        <v>6007</v>
      </c>
      <c r="C6431" s="561" t="s">
        <v>6154</v>
      </c>
      <c r="D6431" s="561" t="s">
        <v>6155</v>
      </c>
      <c r="E6431" s="562" t="s">
        <v>22</v>
      </c>
      <c r="F6431" s="561" t="s">
        <v>22</v>
      </c>
      <c r="G6431" s="561" t="s">
        <v>34918</v>
      </c>
      <c r="H6431" s="561" t="s">
        <v>6226</v>
      </c>
      <c r="I6431" s="561" t="s">
        <v>34901</v>
      </c>
      <c r="J6431" s="561" t="s">
        <v>326</v>
      </c>
      <c r="K6431" s="562" t="s">
        <v>34919</v>
      </c>
      <c r="L6431" s="561" t="s">
        <v>25</v>
      </c>
    </row>
    <row r="6432" spans="1:12" x14ac:dyDescent="0.25">
      <c r="A6432" s="561" t="s">
        <v>4922</v>
      </c>
      <c r="B6432" s="561" t="s">
        <v>6007</v>
      </c>
      <c r="C6432" s="561" t="s">
        <v>6154</v>
      </c>
      <c r="D6432" s="561" t="s">
        <v>6155</v>
      </c>
      <c r="E6432" s="562" t="s">
        <v>22</v>
      </c>
      <c r="F6432" s="561" t="s">
        <v>22</v>
      </c>
      <c r="G6432" s="561" t="s">
        <v>34920</v>
      </c>
      <c r="H6432" s="561" t="s">
        <v>6228</v>
      </c>
      <c r="I6432" s="561" t="s">
        <v>34901</v>
      </c>
      <c r="J6432" s="561" t="s">
        <v>326</v>
      </c>
      <c r="K6432" s="562" t="s">
        <v>34921</v>
      </c>
      <c r="L6432" s="561" t="s">
        <v>25</v>
      </c>
    </row>
    <row r="6433" spans="1:12" x14ac:dyDescent="0.25">
      <c r="A6433" s="561" t="s">
        <v>4922</v>
      </c>
      <c r="B6433" s="561" t="s">
        <v>6007</v>
      </c>
      <c r="C6433" s="561" t="s">
        <v>6154</v>
      </c>
      <c r="D6433" s="561" t="s">
        <v>6155</v>
      </c>
      <c r="E6433" s="562" t="s">
        <v>22</v>
      </c>
      <c r="F6433" s="561" t="s">
        <v>22</v>
      </c>
      <c r="G6433" s="561" t="s">
        <v>34922</v>
      </c>
      <c r="H6433" s="561" t="s">
        <v>6229</v>
      </c>
      <c r="I6433" s="561" t="s">
        <v>34901</v>
      </c>
      <c r="J6433" s="561" t="s">
        <v>326</v>
      </c>
      <c r="K6433" s="562" t="s">
        <v>8022</v>
      </c>
      <c r="L6433" s="561" t="s">
        <v>25</v>
      </c>
    </row>
    <row r="6434" spans="1:12" x14ac:dyDescent="0.25">
      <c r="A6434" s="561" t="s">
        <v>4922</v>
      </c>
      <c r="B6434" s="561" t="s">
        <v>6007</v>
      </c>
      <c r="C6434" s="561" t="s">
        <v>6154</v>
      </c>
      <c r="D6434" s="561" t="s">
        <v>6155</v>
      </c>
      <c r="E6434" s="562" t="s">
        <v>22</v>
      </c>
      <c r="F6434" s="561" t="s">
        <v>22</v>
      </c>
      <c r="G6434" s="561" t="s">
        <v>34923</v>
      </c>
      <c r="H6434" s="561" t="s">
        <v>6231</v>
      </c>
      <c r="I6434" s="561" t="s">
        <v>34901</v>
      </c>
      <c r="J6434" s="561" t="s">
        <v>326</v>
      </c>
      <c r="K6434" s="562" t="s">
        <v>3686</v>
      </c>
      <c r="L6434" s="561" t="s">
        <v>25</v>
      </c>
    </row>
    <row r="6435" spans="1:12" x14ac:dyDescent="0.25">
      <c r="A6435" s="561" t="s">
        <v>4922</v>
      </c>
      <c r="B6435" s="561" t="s">
        <v>6007</v>
      </c>
      <c r="C6435" s="561" t="s">
        <v>6154</v>
      </c>
      <c r="D6435" s="561" t="s">
        <v>6155</v>
      </c>
      <c r="E6435" s="562" t="s">
        <v>22</v>
      </c>
      <c r="F6435" s="561" t="s">
        <v>22</v>
      </c>
      <c r="G6435" s="561" t="s">
        <v>34924</v>
      </c>
      <c r="H6435" s="561" t="s">
        <v>6232</v>
      </c>
      <c r="I6435" s="561" t="s">
        <v>34901</v>
      </c>
      <c r="J6435" s="561" t="s">
        <v>326</v>
      </c>
      <c r="K6435" s="562" t="s">
        <v>916</v>
      </c>
      <c r="L6435" s="561" t="s">
        <v>25</v>
      </c>
    </row>
    <row r="6436" spans="1:12" x14ac:dyDescent="0.25">
      <c r="A6436" s="561" t="s">
        <v>4922</v>
      </c>
      <c r="B6436" s="561" t="s">
        <v>6007</v>
      </c>
      <c r="C6436" s="561" t="s">
        <v>6154</v>
      </c>
      <c r="D6436" s="561" t="s">
        <v>6155</v>
      </c>
      <c r="E6436" s="562" t="s">
        <v>22</v>
      </c>
      <c r="F6436" s="561" t="s">
        <v>22</v>
      </c>
      <c r="G6436" s="561" t="s">
        <v>34925</v>
      </c>
      <c r="H6436" s="561" t="s">
        <v>6233</v>
      </c>
      <c r="I6436" s="561" t="s">
        <v>34901</v>
      </c>
      <c r="J6436" s="561" t="s">
        <v>326</v>
      </c>
      <c r="K6436" s="562" t="s">
        <v>8022</v>
      </c>
      <c r="L6436" s="561" t="s">
        <v>25</v>
      </c>
    </row>
    <row r="6437" spans="1:12" x14ac:dyDescent="0.25">
      <c r="A6437" s="561" t="s">
        <v>4922</v>
      </c>
      <c r="B6437" s="561" t="s">
        <v>6007</v>
      </c>
      <c r="C6437" s="561" t="s">
        <v>6154</v>
      </c>
      <c r="D6437" s="561" t="s">
        <v>6155</v>
      </c>
      <c r="E6437" s="562" t="s">
        <v>22</v>
      </c>
      <c r="F6437" s="561" t="s">
        <v>22</v>
      </c>
      <c r="G6437" s="561" t="s">
        <v>34926</v>
      </c>
      <c r="H6437" s="561" t="s">
        <v>6234</v>
      </c>
      <c r="I6437" s="561" t="s">
        <v>34901</v>
      </c>
      <c r="J6437" s="561" t="s">
        <v>326</v>
      </c>
      <c r="K6437" s="562" t="s">
        <v>34919</v>
      </c>
      <c r="L6437" s="561" t="s">
        <v>25</v>
      </c>
    </row>
    <row r="6438" spans="1:12" x14ac:dyDescent="0.25">
      <c r="A6438" s="561" t="s">
        <v>4922</v>
      </c>
      <c r="B6438" s="561" t="s">
        <v>6007</v>
      </c>
      <c r="C6438" s="561" t="s">
        <v>6154</v>
      </c>
      <c r="D6438" s="561" t="s">
        <v>6155</v>
      </c>
      <c r="E6438" s="562" t="s">
        <v>22</v>
      </c>
      <c r="F6438" s="561" t="s">
        <v>22</v>
      </c>
      <c r="G6438" s="561" t="s">
        <v>34927</v>
      </c>
      <c r="H6438" s="561" t="s">
        <v>6235</v>
      </c>
      <c r="I6438" s="561" t="s">
        <v>34851</v>
      </c>
      <c r="J6438" s="561" t="s">
        <v>326</v>
      </c>
      <c r="K6438" s="562" t="s">
        <v>27</v>
      </c>
      <c r="L6438" s="561" t="s">
        <v>25</v>
      </c>
    </row>
    <row r="6439" spans="1:12" x14ac:dyDescent="0.25">
      <c r="A6439" s="561" t="s">
        <v>4922</v>
      </c>
      <c r="B6439" s="561" t="s">
        <v>6007</v>
      </c>
      <c r="C6439" s="561" t="s">
        <v>6154</v>
      </c>
      <c r="D6439" s="561" t="s">
        <v>6155</v>
      </c>
      <c r="E6439" s="562" t="s">
        <v>22</v>
      </c>
      <c r="F6439" s="561" t="s">
        <v>22</v>
      </c>
      <c r="G6439" s="561" t="s">
        <v>34928</v>
      </c>
      <c r="H6439" s="561" t="s">
        <v>6236</v>
      </c>
      <c r="I6439" s="561" t="s">
        <v>34851</v>
      </c>
      <c r="J6439" s="561" t="s">
        <v>326</v>
      </c>
      <c r="K6439" s="562" t="s">
        <v>663</v>
      </c>
      <c r="L6439" s="561" t="s">
        <v>25</v>
      </c>
    </row>
    <row r="6440" spans="1:12" x14ac:dyDescent="0.25">
      <c r="A6440" s="561" t="s">
        <v>4922</v>
      </c>
      <c r="B6440" s="561" t="s">
        <v>6007</v>
      </c>
      <c r="C6440" s="561" t="s">
        <v>6154</v>
      </c>
      <c r="D6440" s="561" t="s">
        <v>6155</v>
      </c>
      <c r="E6440" s="562" t="s">
        <v>22</v>
      </c>
      <c r="F6440" s="561" t="s">
        <v>22</v>
      </c>
      <c r="G6440" s="561" t="s">
        <v>34929</v>
      </c>
      <c r="H6440" s="561" t="s">
        <v>6238</v>
      </c>
      <c r="I6440" s="561" t="s">
        <v>34851</v>
      </c>
      <c r="J6440" s="561" t="s">
        <v>326</v>
      </c>
      <c r="K6440" s="562" t="s">
        <v>880</v>
      </c>
      <c r="L6440" s="561" t="s">
        <v>25</v>
      </c>
    </row>
    <row r="6441" spans="1:12" x14ac:dyDescent="0.25">
      <c r="A6441" s="561" t="s">
        <v>4922</v>
      </c>
      <c r="B6441" s="561" t="s">
        <v>6007</v>
      </c>
      <c r="C6441" s="561" t="s">
        <v>6154</v>
      </c>
      <c r="D6441" s="561" t="s">
        <v>6155</v>
      </c>
      <c r="E6441" s="562" t="s">
        <v>22</v>
      </c>
      <c r="F6441" s="561" t="s">
        <v>22</v>
      </c>
      <c r="G6441" s="561" t="s">
        <v>34930</v>
      </c>
      <c r="H6441" s="561" t="s">
        <v>6240</v>
      </c>
      <c r="I6441" s="561" t="s">
        <v>34851</v>
      </c>
      <c r="J6441" s="561" t="s">
        <v>326</v>
      </c>
      <c r="K6441" s="562" t="s">
        <v>6840</v>
      </c>
      <c r="L6441" s="561" t="s">
        <v>25</v>
      </c>
    </row>
    <row r="6442" spans="1:12" x14ac:dyDescent="0.25">
      <c r="A6442" s="561" t="s">
        <v>4922</v>
      </c>
      <c r="B6442" s="561" t="s">
        <v>6007</v>
      </c>
      <c r="C6442" s="561" t="s">
        <v>6154</v>
      </c>
      <c r="D6442" s="561" t="s">
        <v>6155</v>
      </c>
      <c r="E6442" s="562" t="s">
        <v>22</v>
      </c>
      <c r="F6442" s="561" t="s">
        <v>22</v>
      </c>
      <c r="G6442" s="561" t="s">
        <v>34931</v>
      </c>
      <c r="H6442" s="561" t="s">
        <v>6241</v>
      </c>
      <c r="I6442" s="561" t="s">
        <v>34883</v>
      </c>
      <c r="J6442" s="561" t="s">
        <v>326</v>
      </c>
      <c r="K6442" s="562" t="s">
        <v>5599</v>
      </c>
      <c r="L6442" s="561" t="s">
        <v>25</v>
      </c>
    </row>
    <row r="6443" spans="1:12" x14ac:dyDescent="0.25">
      <c r="A6443" s="561" t="s">
        <v>4922</v>
      </c>
      <c r="B6443" s="561" t="s">
        <v>6007</v>
      </c>
      <c r="C6443" s="561" t="s">
        <v>6154</v>
      </c>
      <c r="D6443" s="561" t="s">
        <v>6155</v>
      </c>
      <c r="E6443" s="562" t="s">
        <v>22</v>
      </c>
      <c r="F6443" s="561" t="s">
        <v>22</v>
      </c>
      <c r="G6443" s="561" t="s">
        <v>34932</v>
      </c>
      <c r="H6443" s="561" t="s">
        <v>6242</v>
      </c>
      <c r="I6443" s="561" t="s">
        <v>23868</v>
      </c>
      <c r="J6443" s="561" t="s">
        <v>326</v>
      </c>
      <c r="K6443" s="562" t="s">
        <v>1190</v>
      </c>
      <c r="L6443" s="561" t="s">
        <v>25</v>
      </c>
    </row>
    <row r="6444" spans="1:12" x14ac:dyDescent="0.25">
      <c r="A6444" s="561" t="s">
        <v>4922</v>
      </c>
      <c r="B6444" s="561" t="s">
        <v>6007</v>
      </c>
      <c r="C6444" s="561" t="s">
        <v>6154</v>
      </c>
      <c r="D6444" s="561" t="s">
        <v>6155</v>
      </c>
      <c r="E6444" s="562" t="s">
        <v>22</v>
      </c>
      <c r="F6444" s="561" t="s">
        <v>22</v>
      </c>
      <c r="G6444" s="561" t="s">
        <v>34933</v>
      </c>
      <c r="H6444" s="561" t="s">
        <v>6243</v>
      </c>
      <c r="I6444" s="561" t="s">
        <v>34870</v>
      </c>
      <c r="J6444" s="561" t="s">
        <v>326</v>
      </c>
      <c r="K6444" s="562" t="s">
        <v>34934</v>
      </c>
      <c r="L6444" s="561" t="s">
        <v>25</v>
      </c>
    </row>
    <row r="6445" spans="1:12" x14ac:dyDescent="0.25">
      <c r="A6445" s="561" t="s">
        <v>4922</v>
      </c>
      <c r="B6445" s="561" t="s">
        <v>6007</v>
      </c>
      <c r="C6445" s="561" t="s">
        <v>6154</v>
      </c>
      <c r="D6445" s="561" t="s">
        <v>6155</v>
      </c>
      <c r="E6445" s="562" t="s">
        <v>22</v>
      </c>
      <c r="F6445" s="561" t="s">
        <v>22</v>
      </c>
      <c r="G6445" s="561" t="s">
        <v>34935</v>
      </c>
      <c r="H6445" s="561" t="s">
        <v>6244</v>
      </c>
      <c r="I6445" s="561" t="s">
        <v>23270</v>
      </c>
      <c r="J6445" s="561" t="s">
        <v>326</v>
      </c>
      <c r="K6445" s="562" t="s">
        <v>7193</v>
      </c>
      <c r="L6445" s="561" t="s">
        <v>25</v>
      </c>
    </row>
    <row r="6446" spans="1:12" x14ac:dyDescent="0.25">
      <c r="A6446" s="561" t="s">
        <v>4922</v>
      </c>
      <c r="B6446" s="561" t="s">
        <v>6007</v>
      </c>
      <c r="C6446" s="561" t="s">
        <v>6154</v>
      </c>
      <c r="D6446" s="561" t="s">
        <v>6155</v>
      </c>
      <c r="E6446" s="562" t="s">
        <v>22</v>
      </c>
      <c r="F6446" s="561" t="s">
        <v>22</v>
      </c>
      <c r="G6446" s="561" t="s">
        <v>34936</v>
      </c>
      <c r="H6446" s="561" t="s">
        <v>6245</v>
      </c>
      <c r="I6446" s="561" t="s">
        <v>34870</v>
      </c>
      <c r="J6446" s="561" t="s">
        <v>326</v>
      </c>
      <c r="K6446" s="562" t="s">
        <v>34934</v>
      </c>
      <c r="L6446" s="561" t="s">
        <v>25</v>
      </c>
    </row>
    <row r="6447" spans="1:12" x14ac:dyDescent="0.25">
      <c r="A6447" s="561" t="s">
        <v>4922</v>
      </c>
      <c r="B6447" s="561" t="s">
        <v>6007</v>
      </c>
      <c r="C6447" s="561" t="s">
        <v>6154</v>
      </c>
      <c r="D6447" s="561" t="s">
        <v>6155</v>
      </c>
      <c r="E6447" s="562" t="s">
        <v>22</v>
      </c>
      <c r="F6447" s="561" t="s">
        <v>22</v>
      </c>
      <c r="G6447" s="561" t="s">
        <v>34937</v>
      </c>
      <c r="H6447" s="561" t="s">
        <v>6246</v>
      </c>
      <c r="I6447" s="561" t="s">
        <v>23270</v>
      </c>
      <c r="J6447" s="561" t="s">
        <v>326</v>
      </c>
      <c r="K6447" s="562" t="s">
        <v>7193</v>
      </c>
      <c r="L6447" s="561" t="s">
        <v>25</v>
      </c>
    </row>
    <row r="6448" spans="1:12" x14ac:dyDescent="0.25">
      <c r="A6448" s="561" t="s">
        <v>4922</v>
      </c>
      <c r="B6448" s="561" t="s">
        <v>6007</v>
      </c>
      <c r="C6448" s="561" t="s">
        <v>6154</v>
      </c>
      <c r="D6448" s="561" t="s">
        <v>6155</v>
      </c>
      <c r="E6448" s="562" t="s">
        <v>22</v>
      </c>
      <c r="F6448" s="561" t="s">
        <v>22</v>
      </c>
      <c r="G6448" s="561" t="s">
        <v>34938</v>
      </c>
      <c r="H6448" s="561" t="s">
        <v>6247</v>
      </c>
      <c r="I6448" s="561" t="s">
        <v>34870</v>
      </c>
      <c r="J6448" s="561" t="s">
        <v>326</v>
      </c>
      <c r="K6448" s="562" t="s">
        <v>24609</v>
      </c>
      <c r="L6448" s="561" t="s">
        <v>25</v>
      </c>
    </row>
    <row r="6449" spans="1:12" x14ac:dyDescent="0.25">
      <c r="A6449" s="561" t="s">
        <v>4922</v>
      </c>
      <c r="B6449" s="561" t="s">
        <v>6007</v>
      </c>
      <c r="C6449" s="561" t="s">
        <v>6154</v>
      </c>
      <c r="D6449" s="561" t="s">
        <v>6155</v>
      </c>
      <c r="E6449" s="562" t="s">
        <v>22</v>
      </c>
      <c r="F6449" s="561" t="s">
        <v>22</v>
      </c>
      <c r="G6449" s="561" t="s">
        <v>34939</v>
      </c>
      <c r="H6449" s="561" t="s">
        <v>6249</v>
      </c>
      <c r="I6449" s="561" t="s">
        <v>34883</v>
      </c>
      <c r="J6449" s="561" t="s">
        <v>326</v>
      </c>
      <c r="K6449" s="562" t="s">
        <v>8613</v>
      </c>
      <c r="L6449" s="561" t="s">
        <v>25</v>
      </c>
    </row>
    <row r="6450" spans="1:12" x14ac:dyDescent="0.25">
      <c r="A6450" s="561" t="s">
        <v>4922</v>
      </c>
      <c r="B6450" s="561" t="s">
        <v>6007</v>
      </c>
      <c r="C6450" s="561" t="s">
        <v>6154</v>
      </c>
      <c r="D6450" s="561" t="s">
        <v>6155</v>
      </c>
      <c r="E6450" s="562" t="s">
        <v>22</v>
      </c>
      <c r="F6450" s="561" t="s">
        <v>22</v>
      </c>
      <c r="G6450" s="561" t="s">
        <v>34940</v>
      </c>
      <c r="H6450" s="561" t="s">
        <v>6250</v>
      </c>
      <c r="I6450" s="561" t="s">
        <v>23868</v>
      </c>
      <c r="J6450" s="561" t="s">
        <v>326</v>
      </c>
      <c r="K6450" s="562" t="s">
        <v>862</v>
      </c>
      <c r="L6450" s="561" t="s">
        <v>25</v>
      </c>
    </row>
    <row r="6451" spans="1:12" x14ac:dyDescent="0.25">
      <c r="A6451" s="561" t="s">
        <v>4922</v>
      </c>
      <c r="B6451" s="561" t="s">
        <v>6007</v>
      </c>
      <c r="C6451" s="561" t="s">
        <v>6154</v>
      </c>
      <c r="D6451" s="561" t="s">
        <v>6155</v>
      </c>
      <c r="E6451" s="562" t="s">
        <v>22</v>
      </c>
      <c r="F6451" s="561" t="s">
        <v>22</v>
      </c>
      <c r="G6451" s="561" t="s">
        <v>34941</v>
      </c>
      <c r="H6451" s="561" t="s">
        <v>6252</v>
      </c>
      <c r="I6451" s="561" t="s">
        <v>34851</v>
      </c>
      <c r="J6451" s="561" t="s">
        <v>326</v>
      </c>
      <c r="K6451" s="562" t="s">
        <v>5534</v>
      </c>
      <c r="L6451" s="561" t="s">
        <v>25</v>
      </c>
    </row>
    <row r="6452" spans="1:12" x14ac:dyDescent="0.25">
      <c r="A6452" s="561" t="s">
        <v>4922</v>
      </c>
      <c r="B6452" s="561" t="s">
        <v>6007</v>
      </c>
      <c r="C6452" s="561" t="s">
        <v>6154</v>
      </c>
      <c r="D6452" s="561" t="s">
        <v>6155</v>
      </c>
      <c r="E6452" s="562" t="s">
        <v>22</v>
      </c>
      <c r="F6452" s="561" t="s">
        <v>22</v>
      </c>
      <c r="G6452" s="561" t="s">
        <v>34942</v>
      </c>
      <c r="H6452" s="561" t="s">
        <v>6253</v>
      </c>
      <c r="I6452" s="561" t="s">
        <v>34883</v>
      </c>
      <c r="J6452" s="561" t="s">
        <v>326</v>
      </c>
      <c r="K6452" s="562" t="s">
        <v>994</v>
      </c>
      <c r="L6452" s="561" t="s">
        <v>25</v>
      </c>
    </row>
    <row r="6453" spans="1:12" x14ac:dyDescent="0.25">
      <c r="A6453" s="561" t="s">
        <v>4922</v>
      </c>
      <c r="B6453" s="561" t="s">
        <v>6007</v>
      </c>
      <c r="C6453" s="561" t="s">
        <v>6154</v>
      </c>
      <c r="D6453" s="561" t="s">
        <v>6155</v>
      </c>
      <c r="E6453" s="562" t="s">
        <v>22</v>
      </c>
      <c r="F6453" s="561" t="s">
        <v>22</v>
      </c>
      <c r="G6453" s="561" t="s">
        <v>34943</v>
      </c>
      <c r="H6453" s="561" t="s">
        <v>6254</v>
      </c>
      <c r="I6453" s="561" t="s">
        <v>34883</v>
      </c>
      <c r="J6453" s="561" t="s">
        <v>326</v>
      </c>
      <c r="K6453" s="562" t="s">
        <v>7598</v>
      </c>
      <c r="L6453" s="561" t="s">
        <v>25</v>
      </c>
    </row>
    <row r="6454" spans="1:12" x14ac:dyDescent="0.25">
      <c r="A6454" s="561" t="s">
        <v>4922</v>
      </c>
      <c r="B6454" s="561" t="s">
        <v>6007</v>
      </c>
      <c r="C6454" s="561" t="s">
        <v>6154</v>
      </c>
      <c r="D6454" s="561" t="s">
        <v>6155</v>
      </c>
      <c r="E6454" s="562" t="s">
        <v>22</v>
      </c>
      <c r="F6454" s="561" t="s">
        <v>22</v>
      </c>
      <c r="G6454" s="561" t="s">
        <v>34944</v>
      </c>
      <c r="H6454" s="561" t="s">
        <v>6255</v>
      </c>
      <c r="I6454" s="561" t="s">
        <v>34883</v>
      </c>
      <c r="J6454" s="561" t="s">
        <v>326</v>
      </c>
      <c r="K6454" s="562" t="s">
        <v>7472</v>
      </c>
      <c r="L6454" s="561" t="s">
        <v>25</v>
      </c>
    </row>
    <row r="6455" spans="1:12" x14ac:dyDescent="0.25">
      <c r="A6455" s="561" t="s">
        <v>4922</v>
      </c>
      <c r="B6455" s="561" t="s">
        <v>6007</v>
      </c>
      <c r="C6455" s="561" t="s">
        <v>6154</v>
      </c>
      <c r="D6455" s="561" t="s">
        <v>6155</v>
      </c>
      <c r="E6455" s="562" t="s">
        <v>22</v>
      </c>
      <c r="F6455" s="561" t="s">
        <v>22</v>
      </c>
      <c r="G6455" s="561" t="s">
        <v>34945</v>
      </c>
      <c r="H6455" s="561" t="s">
        <v>6256</v>
      </c>
      <c r="I6455" s="561" t="s">
        <v>34883</v>
      </c>
      <c r="J6455" s="561" t="s">
        <v>7063</v>
      </c>
      <c r="K6455" s="562" t="s">
        <v>34946</v>
      </c>
      <c r="L6455" s="561" t="s">
        <v>25</v>
      </c>
    </row>
    <row r="6456" spans="1:12" x14ac:dyDescent="0.25">
      <c r="A6456" s="561" t="s">
        <v>4922</v>
      </c>
      <c r="B6456" s="561" t="s">
        <v>6007</v>
      </c>
      <c r="C6456" s="561" t="s">
        <v>6154</v>
      </c>
      <c r="D6456" s="561" t="s">
        <v>6155</v>
      </c>
      <c r="E6456" s="562" t="s">
        <v>22</v>
      </c>
      <c r="F6456" s="561" t="s">
        <v>22</v>
      </c>
      <c r="G6456" s="561" t="s">
        <v>34947</v>
      </c>
      <c r="H6456" s="561" t="s">
        <v>6257</v>
      </c>
      <c r="I6456" s="561" t="s">
        <v>34870</v>
      </c>
      <c r="J6456" s="561" t="s">
        <v>326</v>
      </c>
      <c r="K6456" s="562" t="s">
        <v>24783</v>
      </c>
      <c r="L6456" s="561" t="s">
        <v>25</v>
      </c>
    </row>
    <row r="6457" spans="1:12" x14ac:dyDescent="0.25">
      <c r="A6457" s="561" t="s">
        <v>4922</v>
      </c>
      <c r="B6457" s="561" t="s">
        <v>6007</v>
      </c>
      <c r="C6457" s="561" t="s">
        <v>6154</v>
      </c>
      <c r="D6457" s="561" t="s">
        <v>6155</v>
      </c>
      <c r="E6457" s="562" t="s">
        <v>22</v>
      </c>
      <c r="F6457" s="561" t="s">
        <v>22</v>
      </c>
      <c r="G6457" s="561" t="s">
        <v>34948</v>
      </c>
      <c r="H6457" s="561" t="s">
        <v>6258</v>
      </c>
      <c r="I6457" s="561" t="s">
        <v>23270</v>
      </c>
      <c r="J6457" s="561" t="s">
        <v>326</v>
      </c>
      <c r="K6457" s="562" t="s">
        <v>7904</v>
      </c>
      <c r="L6457" s="561" t="s">
        <v>25</v>
      </c>
    </row>
    <row r="6458" spans="1:12" x14ac:dyDescent="0.25">
      <c r="A6458" s="561" t="s">
        <v>4922</v>
      </c>
      <c r="B6458" s="561" t="s">
        <v>6007</v>
      </c>
      <c r="C6458" s="561" t="s">
        <v>6154</v>
      </c>
      <c r="D6458" s="561" t="s">
        <v>6155</v>
      </c>
      <c r="E6458" s="562" t="s">
        <v>22</v>
      </c>
      <c r="F6458" s="561" t="s">
        <v>22</v>
      </c>
      <c r="G6458" s="561" t="s">
        <v>34949</v>
      </c>
      <c r="H6458" s="561" t="s">
        <v>6259</v>
      </c>
      <c r="I6458" s="561" t="s">
        <v>34870</v>
      </c>
      <c r="J6458" s="561" t="s">
        <v>326</v>
      </c>
      <c r="K6458" s="562" t="s">
        <v>34950</v>
      </c>
      <c r="L6458" s="561" t="s">
        <v>25</v>
      </c>
    </row>
    <row r="6459" spans="1:12" x14ac:dyDescent="0.25">
      <c r="A6459" s="561" t="s">
        <v>4922</v>
      </c>
      <c r="B6459" s="561" t="s">
        <v>6007</v>
      </c>
      <c r="C6459" s="561" t="s">
        <v>6154</v>
      </c>
      <c r="D6459" s="561" t="s">
        <v>6155</v>
      </c>
      <c r="E6459" s="562" t="s">
        <v>22</v>
      </c>
      <c r="F6459" s="561" t="s">
        <v>22</v>
      </c>
      <c r="G6459" s="561" t="s">
        <v>34951</v>
      </c>
      <c r="H6459" s="561" t="s">
        <v>6260</v>
      </c>
      <c r="I6459" s="561" t="s">
        <v>34870</v>
      </c>
      <c r="J6459" s="561" t="s">
        <v>7063</v>
      </c>
      <c r="K6459" s="562" t="s">
        <v>8032</v>
      </c>
      <c r="L6459" s="561" t="s">
        <v>25</v>
      </c>
    </row>
    <row r="6460" spans="1:12" x14ac:dyDescent="0.25">
      <c r="A6460" s="561" t="s">
        <v>4922</v>
      </c>
      <c r="B6460" s="561" t="s">
        <v>6007</v>
      </c>
      <c r="C6460" s="561" t="s">
        <v>6154</v>
      </c>
      <c r="D6460" s="561" t="s">
        <v>6155</v>
      </c>
      <c r="E6460" s="562" t="s">
        <v>22</v>
      </c>
      <c r="F6460" s="561" t="s">
        <v>22</v>
      </c>
      <c r="G6460" s="561" t="s">
        <v>34952</v>
      </c>
      <c r="H6460" s="561" t="s">
        <v>6262</v>
      </c>
      <c r="I6460" s="561" t="s">
        <v>34883</v>
      </c>
      <c r="J6460" s="561" t="s">
        <v>326</v>
      </c>
      <c r="K6460" s="562" t="s">
        <v>34953</v>
      </c>
      <c r="L6460" s="561" t="s">
        <v>25</v>
      </c>
    </row>
    <row r="6461" spans="1:12" x14ac:dyDescent="0.25">
      <c r="A6461" s="561" t="s">
        <v>4922</v>
      </c>
      <c r="B6461" s="561" t="s">
        <v>6007</v>
      </c>
      <c r="C6461" s="561" t="s">
        <v>6154</v>
      </c>
      <c r="D6461" s="561" t="s">
        <v>6155</v>
      </c>
      <c r="E6461" s="562" t="s">
        <v>22</v>
      </c>
      <c r="F6461" s="561" t="s">
        <v>22</v>
      </c>
      <c r="G6461" s="561" t="s">
        <v>34954</v>
      </c>
      <c r="H6461" s="561" t="s">
        <v>6263</v>
      </c>
      <c r="I6461" s="561" t="s">
        <v>34883</v>
      </c>
      <c r="J6461" s="561" t="s">
        <v>326</v>
      </c>
      <c r="K6461" s="562" t="s">
        <v>4296</v>
      </c>
      <c r="L6461" s="561" t="s">
        <v>25</v>
      </c>
    </row>
    <row r="6462" spans="1:12" x14ac:dyDescent="0.25">
      <c r="A6462" s="561" t="s">
        <v>4922</v>
      </c>
      <c r="B6462" s="561" t="s">
        <v>6007</v>
      </c>
      <c r="C6462" s="561" t="s">
        <v>6154</v>
      </c>
      <c r="D6462" s="561" t="s">
        <v>6155</v>
      </c>
      <c r="E6462" s="562" t="s">
        <v>22</v>
      </c>
      <c r="F6462" s="561" t="s">
        <v>22</v>
      </c>
      <c r="G6462" s="561" t="s">
        <v>34955</v>
      </c>
      <c r="H6462" s="561" t="s">
        <v>6264</v>
      </c>
      <c r="I6462" s="561" t="s">
        <v>34883</v>
      </c>
      <c r="J6462" s="561" t="s">
        <v>7063</v>
      </c>
      <c r="K6462" s="562" t="s">
        <v>3942</v>
      </c>
      <c r="L6462" s="561" t="s">
        <v>25</v>
      </c>
    </row>
    <row r="6463" spans="1:12" x14ac:dyDescent="0.25">
      <c r="A6463" s="561" t="s">
        <v>4922</v>
      </c>
      <c r="B6463" s="561" t="s">
        <v>6007</v>
      </c>
      <c r="C6463" s="561" t="s">
        <v>6154</v>
      </c>
      <c r="D6463" s="561" t="s">
        <v>6155</v>
      </c>
      <c r="E6463" s="562" t="s">
        <v>22</v>
      </c>
      <c r="F6463" s="561" t="s">
        <v>22</v>
      </c>
      <c r="G6463" s="561" t="s">
        <v>34956</v>
      </c>
      <c r="H6463" s="561" t="s">
        <v>6266</v>
      </c>
      <c r="I6463" s="561" t="s">
        <v>34901</v>
      </c>
      <c r="J6463" s="561" t="s">
        <v>326</v>
      </c>
      <c r="K6463" s="562" t="s">
        <v>7395</v>
      </c>
      <c r="L6463" s="561" t="s">
        <v>25</v>
      </c>
    </row>
    <row r="6464" spans="1:12" x14ac:dyDescent="0.25">
      <c r="A6464" s="561" t="s">
        <v>4922</v>
      </c>
      <c r="B6464" s="561" t="s">
        <v>6007</v>
      </c>
      <c r="C6464" s="561" t="s">
        <v>6154</v>
      </c>
      <c r="D6464" s="561" t="s">
        <v>6155</v>
      </c>
      <c r="E6464" s="562" t="s">
        <v>22</v>
      </c>
      <c r="F6464" s="561" t="s">
        <v>22</v>
      </c>
      <c r="G6464" s="561" t="s">
        <v>34957</v>
      </c>
      <c r="H6464" s="561" t="s">
        <v>6268</v>
      </c>
      <c r="I6464" s="561" t="s">
        <v>34901</v>
      </c>
      <c r="J6464" s="561" t="s">
        <v>326</v>
      </c>
      <c r="K6464" s="562" t="s">
        <v>6931</v>
      </c>
      <c r="L6464" s="561" t="s">
        <v>25</v>
      </c>
    </row>
    <row r="6465" spans="1:12" x14ac:dyDescent="0.25">
      <c r="A6465" s="561" t="s">
        <v>4922</v>
      </c>
      <c r="B6465" s="561" t="s">
        <v>6007</v>
      </c>
      <c r="C6465" s="561" t="s">
        <v>6154</v>
      </c>
      <c r="D6465" s="561" t="s">
        <v>6155</v>
      </c>
      <c r="E6465" s="562" t="s">
        <v>22</v>
      </c>
      <c r="F6465" s="561" t="s">
        <v>22</v>
      </c>
      <c r="G6465" s="561" t="s">
        <v>34958</v>
      </c>
      <c r="H6465" s="561" t="s">
        <v>6270</v>
      </c>
      <c r="I6465" s="561" t="s">
        <v>34901</v>
      </c>
      <c r="J6465" s="561" t="s">
        <v>326</v>
      </c>
      <c r="K6465" s="562" t="s">
        <v>7292</v>
      </c>
      <c r="L6465" s="561" t="s">
        <v>25</v>
      </c>
    </row>
    <row r="6466" spans="1:12" x14ac:dyDescent="0.25">
      <c r="A6466" s="561" t="s">
        <v>4922</v>
      </c>
      <c r="B6466" s="561" t="s">
        <v>6007</v>
      </c>
      <c r="C6466" s="561" t="s">
        <v>6271</v>
      </c>
      <c r="D6466" s="561" t="s">
        <v>6272</v>
      </c>
      <c r="E6466" s="562" t="s">
        <v>22</v>
      </c>
      <c r="F6466" s="561" t="s">
        <v>22</v>
      </c>
      <c r="G6466" s="561" t="s">
        <v>34959</v>
      </c>
      <c r="H6466" s="561" t="s">
        <v>6273</v>
      </c>
      <c r="I6466" s="561" t="s">
        <v>23868</v>
      </c>
      <c r="J6466" s="561" t="s">
        <v>326</v>
      </c>
      <c r="K6466" s="562" t="s">
        <v>620</v>
      </c>
      <c r="L6466" s="561" t="s">
        <v>25</v>
      </c>
    </row>
    <row r="6467" spans="1:12" x14ac:dyDescent="0.25">
      <c r="A6467" s="561" t="s">
        <v>4922</v>
      </c>
      <c r="B6467" s="561" t="s">
        <v>6007</v>
      </c>
      <c r="C6467" s="561" t="s">
        <v>6271</v>
      </c>
      <c r="D6467" s="561" t="s">
        <v>6272</v>
      </c>
      <c r="E6467" s="562" t="s">
        <v>22</v>
      </c>
      <c r="F6467" s="561" t="s">
        <v>22</v>
      </c>
      <c r="G6467" s="561" t="s">
        <v>34960</v>
      </c>
      <c r="H6467" s="561" t="s">
        <v>6274</v>
      </c>
      <c r="I6467" s="561" t="s">
        <v>23868</v>
      </c>
      <c r="J6467" s="561" t="s">
        <v>326</v>
      </c>
      <c r="K6467" s="562" t="s">
        <v>928</v>
      </c>
      <c r="L6467" s="561" t="s">
        <v>25</v>
      </c>
    </row>
    <row r="6468" spans="1:12" x14ac:dyDescent="0.25">
      <c r="A6468" s="561" t="s">
        <v>4922</v>
      </c>
      <c r="B6468" s="561" t="s">
        <v>6007</v>
      </c>
      <c r="C6468" s="561" t="s">
        <v>6271</v>
      </c>
      <c r="D6468" s="561" t="s">
        <v>6272</v>
      </c>
      <c r="E6468" s="562" t="s">
        <v>22</v>
      </c>
      <c r="F6468" s="561" t="s">
        <v>22</v>
      </c>
      <c r="G6468" s="561" t="s">
        <v>34961</v>
      </c>
      <c r="H6468" s="561" t="s">
        <v>34962</v>
      </c>
      <c r="I6468" s="561" t="s">
        <v>23868</v>
      </c>
      <c r="J6468" s="561" t="s">
        <v>24</v>
      </c>
      <c r="K6468" s="562" t="s">
        <v>34963</v>
      </c>
      <c r="L6468" s="561" t="s">
        <v>25</v>
      </c>
    </row>
    <row r="6469" spans="1:12" x14ac:dyDescent="0.25">
      <c r="A6469" s="561" t="s">
        <v>4922</v>
      </c>
      <c r="B6469" s="561" t="s">
        <v>6007</v>
      </c>
      <c r="C6469" s="561" t="s">
        <v>6271</v>
      </c>
      <c r="D6469" s="561" t="s">
        <v>6272</v>
      </c>
      <c r="E6469" s="562" t="s">
        <v>22</v>
      </c>
      <c r="F6469" s="561" t="s">
        <v>22</v>
      </c>
      <c r="G6469" s="561" t="s">
        <v>34964</v>
      </c>
      <c r="H6469" s="561" t="s">
        <v>6275</v>
      </c>
      <c r="I6469" s="561" t="s">
        <v>23868</v>
      </c>
      <c r="J6469" s="561" t="s">
        <v>24</v>
      </c>
      <c r="K6469" s="562" t="s">
        <v>3872</v>
      </c>
      <c r="L6469" s="561" t="s">
        <v>25</v>
      </c>
    </row>
    <row r="6470" spans="1:12" x14ac:dyDescent="0.25">
      <c r="A6470" s="561" t="s">
        <v>4922</v>
      </c>
      <c r="B6470" s="561" t="s">
        <v>6007</v>
      </c>
      <c r="C6470" s="561" t="s">
        <v>6271</v>
      </c>
      <c r="D6470" s="561" t="s">
        <v>6272</v>
      </c>
      <c r="E6470" s="562" t="s">
        <v>22</v>
      </c>
      <c r="F6470" s="561" t="s">
        <v>22</v>
      </c>
      <c r="G6470" s="561" t="s">
        <v>34965</v>
      </c>
      <c r="H6470" s="561" t="s">
        <v>6276</v>
      </c>
      <c r="I6470" s="561" t="s">
        <v>23868</v>
      </c>
      <c r="J6470" s="561" t="s">
        <v>326</v>
      </c>
      <c r="K6470" s="562" t="s">
        <v>870</v>
      </c>
      <c r="L6470" s="561" t="s">
        <v>25</v>
      </c>
    </row>
    <row r="6471" spans="1:12" x14ac:dyDescent="0.25">
      <c r="A6471" s="561" t="s">
        <v>4922</v>
      </c>
      <c r="B6471" s="561" t="s">
        <v>6007</v>
      </c>
      <c r="C6471" s="561" t="s">
        <v>6271</v>
      </c>
      <c r="D6471" s="561" t="s">
        <v>6272</v>
      </c>
      <c r="E6471" s="562" t="s">
        <v>22</v>
      </c>
      <c r="F6471" s="561" t="s">
        <v>22</v>
      </c>
      <c r="G6471" s="561" t="s">
        <v>34966</v>
      </c>
      <c r="H6471" s="561" t="s">
        <v>34967</v>
      </c>
      <c r="I6471" s="561" t="s">
        <v>23868</v>
      </c>
      <c r="J6471" s="561" t="s">
        <v>24</v>
      </c>
      <c r="K6471" s="562" t="s">
        <v>5255</v>
      </c>
      <c r="L6471" s="561" t="s">
        <v>25</v>
      </c>
    </row>
    <row r="6472" spans="1:12" x14ac:dyDescent="0.25">
      <c r="A6472" s="561" t="s">
        <v>4922</v>
      </c>
      <c r="B6472" s="561" t="s">
        <v>6007</v>
      </c>
      <c r="C6472" s="561" t="s">
        <v>6271</v>
      </c>
      <c r="D6472" s="561" t="s">
        <v>6272</v>
      </c>
      <c r="E6472" s="562" t="s">
        <v>22</v>
      </c>
      <c r="F6472" s="561" t="s">
        <v>22</v>
      </c>
      <c r="G6472" s="561" t="s">
        <v>34968</v>
      </c>
      <c r="H6472" s="561" t="s">
        <v>6277</v>
      </c>
      <c r="I6472" s="561" t="s">
        <v>23868</v>
      </c>
      <c r="J6472" s="561" t="s">
        <v>24</v>
      </c>
      <c r="K6472" s="562" t="s">
        <v>24657</v>
      </c>
      <c r="L6472" s="561" t="s">
        <v>25</v>
      </c>
    </row>
    <row r="6473" spans="1:12" x14ac:dyDescent="0.25">
      <c r="A6473" s="561" t="s">
        <v>4922</v>
      </c>
      <c r="B6473" s="561" t="s">
        <v>6007</v>
      </c>
      <c r="C6473" s="561" t="s">
        <v>6271</v>
      </c>
      <c r="D6473" s="561" t="s">
        <v>6272</v>
      </c>
      <c r="E6473" s="562" t="s">
        <v>22</v>
      </c>
      <c r="F6473" s="561" t="s">
        <v>22</v>
      </c>
      <c r="G6473" s="561" t="s">
        <v>34969</v>
      </c>
      <c r="H6473" s="561" t="s">
        <v>6278</v>
      </c>
      <c r="I6473" s="561" t="s">
        <v>23868</v>
      </c>
      <c r="J6473" s="561" t="s">
        <v>326</v>
      </c>
      <c r="K6473" s="562" t="s">
        <v>1088</v>
      </c>
      <c r="L6473" s="561" t="s">
        <v>25</v>
      </c>
    </row>
    <row r="6474" spans="1:12" x14ac:dyDescent="0.25">
      <c r="A6474" s="561" t="s">
        <v>4922</v>
      </c>
      <c r="B6474" s="561" t="s">
        <v>6007</v>
      </c>
      <c r="C6474" s="561" t="s">
        <v>6271</v>
      </c>
      <c r="D6474" s="561" t="s">
        <v>6272</v>
      </c>
      <c r="E6474" s="562" t="s">
        <v>22</v>
      </c>
      <c r="F6474" s="561" t="s">
        <v>22</v>
      </c>
      <c r="G6474" s="561" t="s">
        <v>34970</v>
      </c>
      <c r="H6474" s="561" t="s">
        <v>34971</v>
      </c>
      <c r="I6474" s="561" t="s">
        <v>23868</v>
      </c>
      <c r="J6474" s="561" t="s">
        <v>24</v>
      </c>
      <c r="K6474" s="562" t="s">
        <v>3657</v>
      </c>
      <c r="L6474" s="561" t="s">
        <v>25</v>
      </c>
    </row>
    <row r="6475" spans="1:12" x14ac:dyDescent="0.25">
      <c r="A6475" s="561" t="s">
        <v>4922</v>
      </c>
      <c r="B6475" s="561" t="s">
        <v>6007</v>
      </c>
      <c r="C6475" s="561" t="s">
        <v>6271</v>
      </c>
      <c r="D6475" s="561" t="s">
        <v>6272</v>
      </c>
      <c r="E6475" s="562" t="s">
        <v>22</v>
      </c>
      <c r="F6475" s="561" t="s">
        <v>22</v>
      </c>
      <c r="G6475" s="561" t="s">
        <v>34972</v>
      </c>
      <c r="H6475" s="561" t="s">
        <v>6279</v>
      </c>
      <c r="I6475" s="561" t="s">
        <v>23868</v>
      </c>
      <c r="J6475" s="561" t="s">
        <v>326</v>
      </c>
      <c r="K6475" s="562" t="s">
        <v>8105</v>
      </c>
      <c r="L6475" s="561" t="s">
        <v>25</v>
      </c>
    </row>
    <row r="6476" spans="1:12" x14ac:dyDescent="0.25">
      <c r="A6476" s="561" t="s">
        <v>4922</v>
      </c>
      <c r="B6476" s="561" t="s">
        <v>6007</v>
      </c>
      <c r="C6476" s="561" t="s">
        <v>6271</v>
      </c>
      <c r="D6476" s="561" t="s">
        <v>6272</v>
      </c>
      <c r="E6476" s="562" t="s">
        <v>22</v>
      </c>
      <c r="F6476" s="561" t="s">
        <v>22</v>
      </c>
      <c r="G6476" s="561" t="s">
        <v>34973</v>
      </c>
      <c r="H6476" s="561" t="s">
        <v>6280</v>
      </c>
      <c r="I6476" s="561" t="s">
        <v>23868</v>
      </c>
      <c r="J6476" s="561" t="s">
        <v>326</v>
      </c>
      <c r="K6476" s="562" t="s">
        <v>832</v>
      </c>
      <c r="L6476" s="561" t="s">
        <v>25</v>
      </c>
    </row>
    <row r="6477" spans="1:12" x14ac:dyDescent="0.25">
      <c r="A6477" s="561" t="s">
        <v>4922</v>
      </c>
      <c r="B6477" s="561" t="s">
        <v>6007</v>
      </c>
      <c r="C6477" s="561" t="s">
        <v>6271</v>
      </c>
      <c r="D6477" s="561" t="s">
        <v>6272</v>
      </c>
      <c r="E6477" s="562" t="s">
        <v>22</v>
      </c>
      <c r="F6477" s="561" t="s">
        <v>22</v>
      </c>
      <c r="G6477" s="561" t="s">
        <v>34974</v>
      </c>
      <c r="H6477" s="561" t="s">
        <v>34975</v>
      </c>
      <c r="I6477" s="561" t="s">
        <v>23868</v>
      </c>
      <c r="J6477" s="561" t="s">
        <v>24</v>
      </c>
      <c r="K6477" s="562" t="s">
        <v>6184</v>
      </c>
      <c r="L6477" s="561" t="s">
        <v>25</v>
      </c>
    </row>
    <row r="6478" spans="1:12" x14ac:dyDescent="0.25">
      <c r="A6478" s="561" t="s">
        <v>4922</v>
      </c>
      <c r="B6478" s="561" t="s">
        <v>6007</v>
      </c>
      <c r="C6478" s="561" t="s">
        <v>6271</v>
      </c>
      <c r="D6478" s="561" t="s">
        <v>6272</v>
      </c>
      <c r="E6478" s="562" t="s">
        <v>22</v>
      </c>
      <c r="F6478" s="561" t="s">
        <v>22</v>
      </c>
      <c r="G6478" s="561" t="s">
        <v>34976</v>
      </c>
      <c r="H6478" s="561" t="s">
        <v>6281</v>
      </c>
      <c r="I6478" s="561" t="s">
        <v>23868</v>
      </c>
      <c r="J6478" s="561" t="s">
        <v>24</v>
      </c>
      <c r="K6478" s="562" t="s">
        <v>34977</v>
      </c>
      <c r="L6478" s="561" t="s">
        <v>25</v>
      </c>
    </row>
    <row r="6479" spans="1:12" x14ac:dyDescent="0.25">
      <c r="A6479" s="561" t="s">
        <v>4922</v>
      </c>
      <c r="B6479" s="561" t="s">
        <v>6007</v>
      </c>
      <c r="C6479" s="561" t="s">
        <v>6271</v>
      </c>
      <c r="D6479" s="561" t="s">
        <v>6272</v>
      </c>
      <c r="E6479" s="562" t="s">
        <v>22</v>
      </c>
      <c r="F6479" s="561" t="s">
        <v>22</v>
      </c>
      <c r="G6479" s="561" t="s">
        <v>34978</v>
      </c>
      <c r="H6479" s="561" t="s">
        <v>34979</v>
      </c>
      <c r="I6479" s="561" t="s">
        <v>23270</v>
      </c>
      <c r="J6479" s="561" t="s">
        <v>24</v>
      </c>
      <c r="K6479" s="562" t="s">
        <v>33033</v>
      </c>
      <c r="L6479" s="561" t="s">
        <v>25</v>
      </c>
    </row>
    <row r="6480" spans="1:12" x14ac:dyDescent="0.25">
      <c r="A6480" s="561" t="s">
        <v>4922</v>
      </c>
      <c r="B6480" s="561" t="s">
        <v>6007</v>
      </c>
      <c r="C6480" s="561" t="s">
        <v>6271</v>
      </c>
      <c r="D6480" s="561" t="s">
        <v>6272</v>
      </c>
      <c r="E6480" s="562" t="s">
        <v>22</v>
      </c>
      <c r="F6480" s="561" t="s">
        <v>22</v>
      </c>
      <c r="G6480" s="561" t="s">
        <v>34980</v>
      </c>
      <c r="H6480" s="561" t="s">
        <v>34981</v>
      </c>
      <c r="I6480" s="561" t="s">
        <v>23270</v>
      </c>
      <c r="J6480" s="561" t="s">
        <v>24</v>
      </c>
      <c r="K6480" s="562" t="s">
        <v>1026</v>
      </c>
      <c r="L6480" s="561" t="s">
        <v>25</v>
      </c>
    </row>
    <row r="6481" spans="1:12" x14ac:dyDescent="0.25">
      <c r="A6481" s="561" t="s">
        <v>4922</v>
      </c>
      <c r="B6481" s="561" t="s">
        <v>6007</v>
      </c>
      <c r="C6481" s="561" t="s">
        <v>6271</v>
      </c>
      <c r="D6481" s="561" t="s">
        <v>6272</v>
      </c>
      <c r="E6481" s="562" t="s">
        <v>22</v>
      </c>
      <c r="F6481" s="561" t="s">
        <v>22</v>
      </c>
      <c r="G6481" s="561" t="s">
        <v>34982</v>
      </c>
      <c r="H6481" s="561" t="s">
        <v>34983</v>
      </c>
      <c r="I6481" s="561" t="s">
        <v>23270</v>
      </c>
      <c r="J6481" s="561" t="s">
        <v>24</v>
      </c>
      <c r="K6481" s="562" t="s">
        <v>4961</v>
      </c>
      <c r="L6481" s="561" t="s">
        <v>25</v>
      </c>
    </row>
    <row r="6482" spans="1:12" x14ac:dyDescent="0.25">
      <c r="A6482" s="561" t="s">
        <v>4922</v>
      </c>
      <c r="B6482" s="561" t="s">
        <v>6007</v>
      </c>
      <c r="C6482" s="561" t="s">
        <v>6271</v>
      </c>
      <c r="D6482" s="561" t="s">
        <v>6272</v>
      </c>
      <c r="E6482" s="562" t="s">
        <v>22</v>
      </c>
      <c r="F6482" s="561" t="s">
        <v>22</v>
      </c>
      <c r="G6482" s="561" t="s">
        <v>34984</v>
      </c>
      <c r="H6482" s="561" t="s">
        <v>34985</v>
      </c>
      <c r="I6482" s="561" t="s">
        <v>23270</v>
      </c>
      <c r="J6482" s="561" t="s">
        <v>24</v>
      </c>
      <c r="K6482" s="562" t="s">
        <v>4961</v>
      </c>
      <c r="L6482" s="561" t="s">
        <v>25</v>
      </c>
    </row>
    <row r="6483" spans="1:12" x14ac:dyDescent="0.25">
      <c r="A6483" s="561" t="s">
        <v>4922</v>
      </c>
      <c r="B6483" s="561" t="s">
        <v>6007</v>
      </c>
      <c r="C6483" s="561" t="s">
        <v>6271</v>
      </c>
      <c r="D6483" s="561" t="s">
        <v>6272</v>
      </c>
      <c r="E6483" s="562" t="s">
        <v>22</v>
      </c>
      <c r="F6483" s="561" t="s">
        <v>22</v>
      </c>
      <c r="G6483" s="561" t="s">
        <v>34986</v>
      </c>
      <c r="H6483" s="561" t="s">
        <v>34987</v>
      </c>
      <c r="I6483" s="561" t="s">
        <v>23868</v>
      </c>
      <c r="J6483" s="561" t="s">
        <v>24</v>
      </c>
      <c r="K6483" s="562" t="s">
        <v>31992</v>
      </c>
      <c r="L6483" s="561" t="s">
        <v>25</v>
      </c>
    </row>
    <row r="6484" spans="1:12" x14ac:dyDescent="0.25">
      <c r="A6484" s="561" t="s">
        <v>4922</v>
      </c>
      <c r="B6484" s="561" t="s">
        <v>6007</v>
      </c>
      <c r="C6484" s="561" t="s">
        <v>6271</v>
      </c>
      <c r="D6484" s="561" t="s">
        <v>6272</v>
      </c>
      <c r="E6484" s="562" t="s">
        <v>22</v>
      </c>
      <c r="F6484" s="561" t="s">
        <v>22</v>
      </c>
      <c r="G6484" s="561" t="s">
        <v>34988</v>
      </c>
      <c r="H6484" s="561" t="s">
        <v>34989</v>
      </c>
      <c r="I6484" s="561" t="s">
        <v>23868</v>
      </c>
      <c r="J6484" s="561" t="s">
        <v>24</v>
      </c>
      <c r="K6484" s="562" t="s">
        <v>34854</v>
      </c>
      <c r="L6484" s="561" t="s">
        <v>25</v>
      </c>
    </row>
    <row r="6485" spans="1:12" x14ac:dyDescent="0.25">
      <c r="A6485" s="561" t="s">
        <v>4922</v>
      </c>
      <c r="B6485" s="561" t="s">
        <v>6007</v>
      </c>
      <c r="C6485" s="561" t="s">
        <v>6271</v>
      </c>
      <c r="D6485" s="561" t="s">
        <v>6272</v>
      </c>
      <c r="E6485" s="562" t="s">
        <v>22</v>
      </c>
      <c r="F6485" s="561" t="s">
        <v>22</v>
      </c>
      <c r="G6485" s="561" t="s">
        <v>34990</v>
      </c>
      <c r="H6485" s="561" t="s">
        <v>34991</v>
      </c>
      <c r="I6485" s="561" t="s">
        <v>23868</v>
      </c>
      <c r="J6485" s="561" t="s">
        <v>24</v>
      </c>
      <c r="K6485" s="562" t="s">
        <v>7949</v>
      </c>
      <c r="L6485" s="561" t="s">
        <v>25</v>
      </c>
    </row>
    <row r="6486" spans="1:12" x14ac:dyDescent="0.25">
      <c r="A6486" s="561" t="s">
        <v>4922</v>
      </c>
      <c r="B6486" s="561" t="s">
        <v>6007</v>
      </c>
      <c r="C6486" s="561" t="s">
        <v>6271</v>
      </c>
      <c r="D6486" s="561" t="s">
        <v>6272</v>
      </c>
      <c r="E6486" s="562" t="s">
        <v>22</v>
      </c>
      <c r="F6486" s="561" t="s">
        <v>22</v>
      </c>
      <c r="G6486" s="561" t="s">
        <v>34992</v>
      </c>
      <c r="H6486" s="561" t="s">
        <v>6282</v>
      </c>
      <c r="I6486" s="561" t="s">
        <v>23868</v>
      </c>
      <c r="J6486" s="561" t="s">
        <v>326</v>
      </c>
      <c r="K6486" s="562" t="s">
        <v>1182</v>
      </c>
      <c r="L6486" s="561" t="s">
        <v>25</v>
      </c>
    </row>
    <row r="6487" spans="1:12" x14ac:dyDescent="0.25">
      <c r="A6487" s="561" t="s">
        <v>4922</v>
      </c>
      <c r="B6487" s="561" t="s">
        <v>6007</v>
      </c>
      <c r="C6487" s="561" t="s">
        <v>6271</v>
      </c>
      <c r="D6487" s="561" t="s">
        <v>6272</v>
      </c>
      <c r="E6487" s="562" t="s">
        <v>22</v>
      </c>
      <c r="F6487" s="561" t="s">
        <v>22</v>
      </c>
      <c r="G6487" s="561" t="s">
        <v>34993</v>
      </c>
      <c r="H6487" s="561" t="s">
        <v>34994</v>
      </c>
      <c r="I6487" s="561" t="s">
        <v>23868</v>
      </c>
      <c r="J6487" s="561" t="s">
        <v>24</v>
      </c>
      <c r="K6487" s="562" t="s">
        <v>7523</v>
      </c>
      <c r="L6487" s="561" t="s">
        <v>25</v>
      </c>
    </row>
    <row r="6488" spans="1:12" x14ac:dyDescent="0.25">
      <c r="A6488" s="561" t="s">
        <v>4922</v>
      </c>
      <c r="B6488" s="561" t="s">
        <v>6007</v>
      </c>
      <c r="C6488" s="561" t="s">
        <v>6271</v>
      </c>
      <c r="D6488" s="561" t="s">
        <v>6272</v>
      </c>
      <c r="E6488" s="562" t="s">
        <v>22</v>
      </c>
      <c r="F6488" s="561" t="s">
        <v>22</v>
      </c>
      <c r="G6488" s="561" t="s">
        <v>34995</v>
      </c>
      <c r="H6488" s="561" t="s">
        <v>34996</v>
      </c>
      <c r="I6488" s="561" t="s">
        <v>23868</v>
      </c>
      <c r="J6488" s="561" t="s">
        <v>24</v>
      </c>
      <c r="K6488" s="562" t="s">
        <v>6446</v>
      </c>
      <c r="L6488" s="561" t="s">
        <v>25</v>
      </c>
    </row>
    <row r="6489" spans="1:12" x14ac:dyDescent="0.25">
      <c r="A6489" s="561" t="s">
        <v>4922</v>
      </c>
      <c r="B6489" s="561" t="s">
        <v>6007</v>
      </c>
      <c r="C6489" s="561" t="s">
        <v>6271</v>
      </c>
      <c r="D6489" s="561" t="s">
        <v>6272</v>
      </c>
      <c r="E6489" s="562" t="s">
        <v>22</v>
      </c>
      <c r="F6489" s="561" t="s">
        <v>22</v>
      </c>
      <c r="G6489" s="561" t="s">
        <v>34997</v>
      </c>
      <c r="H6489" s="561" t="s">
        <v>34998</v>
      </c>
      <c r="I6489" s="561" t="s">
        <v>23868</v>
      </c>
      <c r="J6489" s="561" t="s">
        <v>24</v>
      </c>
      <c r="K6489" s="562" t="s">
        <v>4192</v>
      </c>
      <c r="L6489" s="561" t="s">
        <v>25</v>
      </c>
    </row>
    <row r="6490" spans="1:12" x14ac:dyDescent="0.25">
      <c r="A6490" s="561" t="s">
        <v>4922</v>
      </c>
      <c r="B6490" s="561" t="s">
        <v>6007</v>
      </c>
      <c r="C6490" s="561" t="s">
        <v>6271</v>
      </c>
      <c r="D6490" s="561" t="s">
        <v>6272</v>
      </c>
      <c r="E6490" s="562" t="s">
        <v>22</v>
      </c>
      <c r="F6490" s="561" t="s">
        <v>22</v>
      </c>
      <c r="G6490" s="561" t="s">
        <v>34999</v>
      </c>
      <c r="H6490" s="561" t="s">
        <v>6283</v>
      </c>
      <c r="I6490" s="561" t="s">
        <v>23868</v>
      </c>
      <c r="J6490" s="561" t="s">
        <v>326</v>
      </c>
      <c r="K6490" s="562" t="s">
        <v>1155</v>
      </c>
      <c r="L6490" s="561" t="s">
        <v>25</v>
      </c>
    </row>
    <row r="6491" spans="1:12" x14ac:dyDescent="0.25">
      <c r="A6491" s="561" t="s">
        <v>4922</v>
      </c>
      <c r="B6491" s="561" t="s">
        <v>6007</v>
      </c>
      <c r="C6491" s="561" t="s">
        <v>6284</v>
      </c>
      <c r="D6491" s="561" t="s">
        <v>6285</v>
      </c>
      <c r="E6491" s="562" t="s">
        <v>22</v>
      </c>
      <c r="F6491" s="561" t="s">
        <v>22</v>
      </c>
      <c r="G6491" s="561" t="s">
        <v>35000</v>
      </c>
      <c r="H6491" s="561" t="s">
        <v>6286</v>
      </c>
      <c r="I6491" s="561" t="s">
        <v>23148</v>
      </c>
      <c r="J6491" s="561" t="s">
        <v>24</v>
      </c>
      <c r="K6491" s="562" t="s">
        <v>7958</v>
      </c>
      <c r="L6491" s="561" t="s">
        <v>25</v>
      </c>
    </row>
    <row r="6492" spans="1:12" x14ac:dyDescent="0.25">
      <c r="A6492" s="561" t="s">
        <v>4922</v>
      </c>
      <c r="B6492" s="561" t="s">
        <v>6007</v>
      </c>
      <c r="C6492" s="561" t="s">
        <v>6284</v>
      </c>
      <c r="D6492" s="561" t="s">
        <v>6285</v>
      </c>
      <c r="E6492" s="562" t="s">
        <v>22</v>
      </c>
      <c r="F6492" s="561" t="s">
        <v>22</v>
      </c>
      <c r="G6492" s="561" t="s">
        <v>35001</v>
      </c>
      <c r="H6492" s="561" t="s">
        <v>6288</v>
      </c>
      <c r="I6492" s="561" t="s">
        <v>23148</v>
      </c>
      <c r="J6492" s="561" t="s">
        <v>24</v>
      </c>
      <c r="K6492" s="562" t="s">
        <v>7883</v>
      </c>
      <c r="L6492" s="561" t="s">
        <v>25</v>
      </c>
    </row>
    <row r="6493" spans="1:12" x14ac:dyDescent="0.25">
      <c r="A6493" s="561" t="s">
        <v>4922</v>
      </c>
      <c r="B6493" s="561" t="s">
        <v>6007</v>
      </c>
      <c r="C6493" s="561" t="s">
        <v>6284</v>
      </c>
      <c r="D6493" s="561" t="s">
        <v>6285</v>
      </c>
      <c r="E6493" s="562" t="s">
        <v>22</v>
      </c>
      <c r="F6493" s="561" t="s">
        <v>22</v>
      </c>
      <c r="G6493" s="561" t="s">
        <v>35002</v>
      </c>
      <c r="H6493" s="561" t="s">
        <v>6289</v>
      </c>
      <c r="I6493" s="561" t="s">
        <v>23148</v>
      </c>
      <c r="J6493" s="561" t="s">
        <v>24</v>
      </c>
      <c r="K6493" s="562" t="s">
        <v>35003</v>
      </c>
      <c r="L6493" s="561" t="s">
        <v>25</v>
      </c>
    </row>
    <row r="6494" spans="1:12" x14ac:dyDescent="0.25">
      <c r="A6494" s="561" t="s">
        <v>4922</v>
      </c>
      <c r="B6494" s="561" t="s">
        <v>6007</v>
      </c>
      <c r="C6494" s="561" t="s">
        <v>6284</v>
      </c>
      <c r="D6494" s="561" t="s">
        <v>6285</v>
      </c>
      <c r="E6494" s="562" t="s">
        <v>22</v>
      </c>
      <c r="F6494" s="561" t="s">
        <v>22</v>
      </c>
      <c r="G6494" s="561" t="s">
        <v>35004</v>
      </c>
      <c r="H6494" s="561" t="s">
        <v>6290</v>
      </c>
      <c r="I6494" s="561" t="s">
        <v>23148</v>
      </c>
      <c r="J6494" s="561" t="s">
        <v>24</v>
      </c>
      <c r="K6494" s="562" t="s">
        <v>35005</v>
      </c>
      <c r="L6494" s="561" t="s">
        <v>25</v>
      </c>
    </row>
    <row r="6495" spans="1:12" x14ac:dyDescent="0.25">
      <c r="A6495" s="561" t="s">
        <v>4922</v>
      </c>
      <c r="B6495" s="561" t="s">
        <v>6007</v>
      </c>
      <c r="C6495" s="561" t="s">
        <v>6284</v>
      </c>
      <c r="D6495" s="561" t="s">
        <v>6285</v>
      </c>
      <c r="E6495" s="562" t="s">
        <v>22</v>
      </c>
      <c r="F6495" s="561" t="s">
        <v>22</v>
      </c>
      <c r="G6495" s="561" t="s">
        <v>35006</v>
      </c>
      <c r="H6495" s="561" t="s">
        <v>6291</v>
      </c>
      <c r="I6495" s="561" t="s">
        <v>23148</v>
      </c>
      <c r="J6495" s="561" t="s">
        <v>24</v>
      </c>
      <c r="K6495" s="562" t="s">
        <v>7855</v>
      </c>
      <c r="L6495" s="561" t="s">
        <v>25</v>
      </c>
    </row>
    <row r="6496" spans="1:12" x14ac:dyDescent="0.25">
      <c r="A6496" s="561" t="s">
        <v>4922</v>
      </c>
      <c r="B6496" s="561" t="s">
        <v>6007</v>
      </c>
      <c r="C6496" s="561" t="s">
        <v>6284</v>
      </c>
      <c r="D6496" s="561" t="s">
        <v>6285</v>
      </c>
      <c r="E6496" s="562" t="s">
        <v>22</v>
      </c>
      <c r="F6496" s="561" t="s">
        <v>22</v>
      </c>
      <c r="G6496" s="561" t="s">
        <v>35007</v>
      </c>
      <c r="H6496" s="561" t="s">
        <v>6292</v>
      </c>
      <c r="I6496" s="561" t="s">
        <v>23148</v>
      </c>
      <c r="J6496" s="561" t="s">
        <v>24</v>
      </c>
      <c r="K6496" s="562" t="s">
        <v>24581</v>
      </c>
      <c r="L6496" s="561" t="s">
        <v>25</v>
      </c>
    </row>
    <row r="6497" spans="1:12" x14ac:dyDescent="0.25">
      <c r="A6497" s="561" t="s">
        <v>4922</v>
      </c>
      <c r="B6497" s="561" t="s">
        <v>6007</v>
      </c>
      <c r="C6497" s="561" t="s">
        <v>6284</v>
      </c>
      <c r="D6497" s="561" t="s">
        <v>6285</v>
      </c>
      <c r="E6497" s="562" t="s">
        <v>22</v>
      </c>
      <c r="F6497" s="561" t="s">
        <v>22</v>
      </c>
      <c r="G6497" s="561" t="s">
        <v>35008</v>
      </c>
      <c r="H6497" s="561" t="s">
        <v>6293</v>
      </c>
      <c r="I6497" s="561" t="s">
        <v>23148</v>
      </c>
      <c r="J6497" s="561" t="s">
        <v>24</v>
      </c>
      <c r="K6497" s="562" t="s">
        <v>35009</v>
      </c>
      <c r="L6497" s="561" t="s">
        <v>25</v>
      </c>
    </row>
    <row r="6498" spans="1:12" x14ac:dyDescent="0.25">
      <c r="A6498" s="561" t="s">
        <v>4922</v>
      </c>
      <c r="B6498" s="561" t="s">
        <v>6007</v>
      </c>
      <c r="C6498" s="561" t="s">
        <v>6284</v>
      </c>
      <c r="D6498" s="561" t="s">
        <v>6285</v>
      </c>
      <c r="E6498" s="562" t="s">
        <v>22</v>
      </c>
      <c r="F6498" s="561" t="s">
        <v>22</v>
      </c>
      <c r="G6498" s="561" t="s">
        <v>35010</v>
      </c>
      <c r="H6498" s="561" t="s">
        <v>6295</v>
      </c>
      <c r="I6498" s="561" t="s">
        <v>23148</v>
      </c>
      <c r="J6498" s="561" t="s">
        <v>24</v>
      </c>
      <c r="K6498" s="562" t="s">
        <v>7805</v>
      </c>
      <c r="L6498" s="561" t="s">
        <v>25</v>
      </c>
    </row>
    <row r="6499" spans="1:12" x14ac:dyDescent="0.25">
      <c r="A6499" s="561" t="s">
        <v>4922</v>
      </c>
      <c r="B6499" s="561" t="s">
        <v>6007</v>
      </c>
      <c r="C6499" s="561" t="s">
        <v>6284</v>
      </c>
      <c r="D6499" s="561" t="s">
        <v>6285</v>
      </c>
      <c r="E6499" s="562" t="s">
        <v>22</v>
      </c>
      <c r="F6499" s="561" t="s">
        <v>22</v>
      </c>
      <c r="G6499" s="561" t="s">
        <v>35011</v>
      </c>
      <c r="H6499" s="561" t="s">
        <v>6296</v>
      </c>
      <c r="I6499" s="561" t="s">
        <v>23148</v>
      </c>
      <c r="J6499" s="561" t="s">
        <v>24</v>
      </c>
      <c r="K6499" s="562" t="s">
        <v>8530</v>
      </c>
      <c r="L6499" s="561" t="s">
        <v>25</v>
      </c>
    </row>
    <row r="6500" spans="1:12" x14ac:dyDescent="0.25">
      <c r="A6500" s="561" t="s">
        <v>4922</v>
      </c>
      <c r="B6500" s="561" t="s">
        <v>6007</v>
      </c>
      <c r="C6500" s="561" t="s">
        <v>6284</v>
      </c>
      <c r="D6500" s="561" t="s">
        <v>6285</v>
      </c>
      <c r="E6500" s="562" t="s">
        <v>22</v>
      </c>
      <c r="F6500" s="561" t="s">
        <v>22</v>
      </c>
      <c r="G6500" s="561" t="s">
        <v>35012</v>
      </c>
      <c r="H6500" s="561" t="s">
        <v>6297</v>
      </c>
      <c r="I6500" s="561" t="s">
        <v>23148</v>
      </c>
      <c r="J6500" s="561" t="s">
        <v>24</v>
      </c>
      <c r="K6500" s="562" t="s">
        <v>35013</v>
      </c>
      <c r="L6500" s="561" t="s">
        <v>25</v>
      </c>
    </row>
    <row r="6501" spans="1:12" x14ac:dyDescent="0.25">
      <c r="A6501" s="561" t="s">
        <v>4922</v>
      </c>
      <c r="B6501" s="561" t="s">
        <v>6007</v>
      </c>
      <c r="C6501" s="561" t="s">
        <v>6284</v>
      </c>
      <c r="D6501" s="561" t="s">
        <v>6285</v>
      </c>
      <c r="E6501" s="562" t="s">
        <v>22</v>
      </c>
      <c r="F6501" s="561" t="s">
        <v>22</v>
      </c>
      <c r="G6501" s="561" t="s">
        <v>35014</v>
      </c>
      <c r="H6501" s="561" t="s">
        <v>6298</v>
      </c>
      <c r="I6501" s="561" t="s">
        <v>23148</v>
      </c>
      <c r="J6501" s="561" t="s">
        <v>24</v>
      </c>
      <c r="K6501" s="562" t="s">
        <v>8460</v>
      </c>
      <c r="L6501" s="561" t="s">
        <v>25</v>
      </c>
    </row>
    <row r="6502" spans="1:12" x14ac:dyDescent="0.25">
      <c r="A6502" s="561" t="s">
        <v>4922</v>
      </c>
      <c r="B6502" s="561" t="s">
        <v>6007</v>
      </c>
      <c r="C6502" s="561" t="s">
        <v>6284</v>
      </c>
      <c r="D6502" s="561" t="s">
        <v>6285</v>
      </c>
      <c r="E6502" s="562" t="s">
        <v>22</v>
      </c>
      <c r="F6502" s="561" t="s">
        <v>22</v>
      </c>
      <c r="G6502" s="561" t="s">
        <v>35015</v>
      </c>
      <c r="H6502" s="561" t="s">
        <v>6299</v>
      </c>
      <c r="I6502" s="561" t="s">
        <v>23148</v>
      </c>
      <c r="J6502" s="561" t="s">
        <v>24</v>
      </c>
      <c r="K6502" s="562" t="s">
        <v>35016</v>
      </c>
      <c r="L6502" s="561" t="s">
        <v>25</v>
      </c>
    </row>
    <row r="6503" spans="1:12" x14ac:dyDescent="0.25">
      <c r="A6503" s="561" t="s">
        <v>4922</v>
      </c>
      <c r="B6503" s="561" t="s">
        <v>6007</v>
      </c>
      <c r="C6503" s="561" t="s">
        <v>6284</v>
      </c>
      <c r="D6503" s="561" t="s">
        <v>6285</v>
      </c>
      <c r="E6503" s="562" t="s">
        <v>22</v>
      </c>
      <c r="F6503" s="561" t="s">
        <v>22</v>
      </c>
      <c r="G6503" s="561" t="s">
        <v>35017</v>
      </c>
      <c r="H6503" s="561" t="s">
        <v>6300</v>
      </c>
      <c r="I6503" s="561" t="s">
        <v>23148</v>
      </c>
      <c r="J6503" s="561" t="s">
        <v>24</v>
      </c>
      <c r="K6503" s="562" t="s">
        <v>24444</v>
      </c>
      <c r="L6503" s="561" t="s">
        <v>25</v>
      </c>
    </row>
    <row r="6504" spans="1:12" x14ac:dyDescent="0.25">
      <c r="A6504" s="561" t="s">
        <v>4922</v>
      </c>
      <c r="B6504" s="561" t="s">
        <v>6007</v>
      </c>
      <c r="C6504" s="561" t="s">
        <v>6284</v>
      </c>
      <c r="D6504" s="561" t="s">
        <v>6285</v>
      </c>
      <c r="E6504" s="562" t="s">
        <v>22</v>
      </c>
      <c r="F6504" s="561" t="s">
        <v>22</v>
      </c>
      <c r="G6504" s="561" t="s">
        <v>35018</v>
      </c>
      <c r="H6504" s="561" t="s">
        <v>6301</v>
      </c>
      <c r="I6504" s="561" t="s">
        <v>23868</v>
      </c>
      <c r="J6504" s="561" t="s">
        <v>24</v>
      </c>
      <c r="K6504" s="562" t="s">
        <v>28672</v>
      </c>
      <c r="L6504" s="561" t="s">
        <v>25</v>
      </c>
    </row>
    <row r="6505" spans="1:12" x14ac:dyDescent="0.25">
      <c r="A6505" s="561" t="s">
        <v>4922</v>
      </c>
      <c r="B6505" s="561" t="s">
        <v>6007</v>
      </c>
      <c r="C6505" s="561" t="s">
        <v>6284</v>
      </c>
      <c r="D6505" s="561" t="s">
        <v>6285</v>
      </c>
      <c r="E6505" s="562" t="s">
        <v>22</v>
      </c>
      <c r="F6505" s="561" t="s">
        <v>22</v>
      </c>
      <c r="G6505" s="561" t="s">
        <v>35019</v>
      </c>
      <c r="H6505" s="561" t="s">
        <v>6303</v>
      </c>
      <c r="I6505" s="561" t="s">
        <v>23868</v>
      </c>
      <c r="J6505" s="561" t="s">
        <v>24</v>
      </c>
      <c r="K6505" s="562" t="s">
        <v>4678</v>
      </c>
      <c r="L6505" s="561" t="s">
        <v>25</v>
      </c>
    </row>
    <row r="6506" spans="1:12" x14ac:dyDescent="0.25">
      <c r="A6506" s="561" t="s">
        <v>4922</v>
      </c>
      <c r="B6506" s="561" t="s">
        <v>6007</v>
      </c>
      <c r="C6506" s="561" t="s">
        <v>6284</v>
      </c>
      <c r="D6506" s="561" t="s">
        <v>6285</v>
      </c>
      <c r="E6506" s="562" t="s">
        <v>22</v>
      </c>
      <c r="F6506" s="561" t="s">
        <v>22</v>
      </c>
      <c r="G6506" s="561" t="s">
        <v>35020</v>
      </c>
      <c r="H6506" s="561" t="s">
        <v>6304</v>
      </c>
      <c r="I6506" s="561" t="s">
        <v>23868</v>
      </c>
      <c r="J6506" s="561" t="s">
        <v>24</v>
      </c>
      <c r="K6506" s="562" t="s">
        <v>35021</v>
      </c>
      <c r="L6506" s="561" t="s">
        <v>25</v>
      </c>
    </row>
    <row r="6507" spans="1:12" x14ac:dyDescent="0.25">
      <c r="A6507" s="561" t="s">
        <v>4922</v>
      </c>
      <c r="B6507" s="561" t="s">
        <v>6007</v>
      </c>
      <c r="C6507" s="561" t="s">
        <v>6284</v>
      </c>
      <c r="D6507" s="561" t="s">
        <v>6285</v>
      </c>
      <c r="E6507" s="562" t="s">
        <v>22</v>
      </c>
      <c r="F6507" s="561" t="s">
        <v>22</v>
      </c>
      <c r="G6507" s="561" t="s">
        <v>35022</v>
      </c>
      <c r="H6507" s="561" t="s">
        <v>6305</v>
      </c>
      <c r="I6507" s="561" t="s">
        <v>23868</v>
      </c>
      <c r="J6507" s="561" t="s">
        <v>24</v>
      </c>
      <c r="K6507" s="562" t="s">
        <v>1142</v>
      </c>
      <c r="L6507" s="561" t="s">
        <v>25</v>
      </c>
    </row>
    <row r="6508" spans="1:12" x14ac:dyDescent="0.25">
      <c r="A6508" s="561" t="s">
        <v>4922</v>
      </c>
      <c r="B6508" s="561" t="s">
        <v>6007</v>
      </c>
      <c r="C6508" s="561" t="s">
        <v>6284</v>
      </c>
      <c r="D6508" s="561" t="s">
        <v>6285</v>
      </c>
      <c r="E6508" s="562" t="s">
        <v>22</v>
      </c>
      <c r="F6508" s="561" t="s">
        <v>22</v>
      </c>
      <c r="G6508" s="561" t="s">
        <v>35023</v>
      </c>
      <c r="H6508" s="561" t="s">
        <v>6306</v>
      </c>
      <c r="I6508" s="561" t="s">
        <v>23868</v>
      </c>
      <c r="J6508" s="561" t="s">
        <v>24</v>
      </c>
      <c r="K6508" s="562" t="s">
        <v>1292</v>
      </c>
      <c r="L6508" s="561" t="s">
        <v>25</v>
      </c>
    </row>
    <row r="6509" spans="1:12" x14ac:dyDescent="0.25">
      <c r="A6509" s="561" t="s">
        <v>4922</v>
      </c>
      <c r="B6509" s="561" t="s">
        <v>6007</v>
      </c>
      <c r="C6509" s="561" t="s">
        <v>6284</v>
      </c>
      <c r="D6509" s="561" t="s">
        <v>6285</v>
      </c>
      <c r="E6509" s="562" t="s">
        <v>22</v>
      </c>
      <c r="F6509" s="561" t="s">
        <v>22</v>
      </c>
      <c r="G6509" s="561" t="s">
        <v>35024</v>
      </c>
      <c r="H6509" s="561" t="s">
        <v>6307</v>
      </c>
      <c r="I6509" s="561" t="s">
        <v>23868</v>
      </c>
      <c r="J6509" s="561" t="s">
        <v>24</v>
      </c>
      <c r="K6509" s="562" t="s">
        <v>1422</v>
      </c>
      <c r="L6509" s="561" t="s">
        <v>25</v>
      </c>
    </row>
    <row r="6510" spans="1:12" x14ac:dyDescent="0.25">
      <c r="A6510" s="561" t="s">
        <v>4922</v>
      </c>
      <c r="B6510" s="561" t="s">
        <v>6007</v>
      </c>
      <c r="C6510" s="561" t="s">
        <v>6284</v>
      </c>
      <c r="D6510" s="561" t="s">
        <v>6285</v>
      </c>
      <c r="E6510" s="562" t="s">
        <v>22</v>
      </c>
      <c r="F6510" s="561" t="s">
        <v>22</v>
      </c>
      <c r="G6510" s="561" t="s">
        <v>35025</v>
      </c>
      <c r="H6510" s="561" t="s">
        <v>6308</v>
      </c>
      <c r="I6510" s="561" t="s">
        <v>23270</v>
      </c>
      <c r="J6510" s="561" t="s">
        <v>24</v>
      </c>
      <c r="K6510" s="562" t="s">
        <v>35026</v>
      </c>
      <c r="L6510" s="561" t="s">
        <v>25</v>
      </c>
    </row>
    <row r="6511" spans="1:12" x14ac:dyDescent="0.25">
      <c r="A6511" s="561" t="s">
        <v>4922</v>
      </c>
      <c r="B6511" s="561" t="s">
        <v>6007</v>
      </c>
      <c r="C6511" s="561" t="s">
        <v>6284</v>
      </c>
      <c r="D6511" s="561" t="s">
        <v>6285</v>
      </c>
      <c r="E6511" s="562" t="s">
        <v>22</v>
      </c>
      <c r="F6511" s="561" t="s">
        <v>22</v>
      </c>
      <c r="G6511" s="561" t="s">
        <v>35027</v>
      </c>
      <c r="H6511" s="561" t="s">
        <v>6309</v>
      </c>
      <c r="I6511" s="561" t="s">
        <v>23868</v>
      </c>
      <c r="J6511" s="561" t="s">
        <v>24</v>
      </c>
      <c r="K6511" s="562" t="s">
        <v>30436</v>
      </c>
      <c r="L6511" s="561" t="s">
        <v>25</v>
      </c>
    </row>
    <row r="6512" spans="1:12" x14ac:dyDescent="0.25">
      <c r="A6512" s="561" t="s">
        <v>4922</v>
      </c>
      <c r="B6512" s="561" t="s">
        <v>6007</v>
      </c>
      <c r="C6512" s="561" t="s">
        <v>6284</v>
      </c>
      <c r="D6512" s="561" t="s">
        <v>6285</v>
      </c>
      <c r="E6512" s="562" t="s">
        <v>22</v>
      </c>
      <c r="F6512" s="561" t="s">
        <v>22</v>
      </c>
      <c r="G6512" s="561" t="s">
        <v>35028</v>
      </c>
      <c r="H6512" s="561" t="s">
        <v>6310</v>
      </c>
      <c r="I6512" s="561" t="s">
        <v>23868</v>
      </c>
      <c r="J6512" s="561" t="s">
        <v>24</v>
      </c>
      <c r="K6512" s="562" t="s">
        <v>1750</v>
      </c>
      <c r="L6512" s="561" t="s">
        <v>25</v>
      </c>
    </row>
    <row r="6513" spans="1:12" x14ac:dyDescent="0.25">
      <c r="A6513" s="561" t="s">
        <v>4922</v>
      </c>
      <c r="B6513" s="561" t="s">
        <v>6007</v>
      </c>
      <c r="C6513" s="561" t="s">
        <v>6284</v>
      </c>
      <c r="D6513" s="561" t="s">
        <v>6285</v>
      </c>
      <c r="E6513" s="562" t="s">
        <v>22</v>
      </c>
      <c r="F6513" s="561" t="s">
        <v>22</v>
      </c>
      <c r="G6513" s="561" t="s">
        <v>35029</v>
      </c>
      <c r="H6513" s="561" t="s">
        <v>6311</v>
      </c>
      <c r="I6513" s="561" t="s">
        <v>23148</v>
      </c>
      <c r="J6513" s="561" t="s">
        <v>24</v>
      </c>
      <c r="K6513" s="562" t="s">
        <v>8023</v>
      </c>
      <c r="L6513" s="561" t="s">
        <v>25</v>
      </c>
    </row>
    <row r="6514" spans="1:12" x14ac:dyDescent="0.25">
      <c r="A6514" s="561" t="s">
        <v>4922</v>
      </c>
      <c r="B6514" s="561" t="s">
        <v>6007</v>
      </c>
      <c r="C6514" s="561" t="s">
        <v>6284</v>
      </c>
      <c r="D6514" s="561" t="s">
        <v>6285</v>
      </c>
      <c r="E6514" s="562" t="s">
        <v>22</v>
      </c>
      <c r="F6514" s="561" t="s">
        <v>22</v>
      </c>
      <c r="G6514" s="561" t="s">
        <v>35030</v>
      </c>
      <c r="H6514" s="561" t="s">
        <v>6312</v>
      </c>
      <c r="I6514" s="561" t="s">
        <v>25535</v>
      </c>
      <c r="J6514" s="561" t="s">
        <v>24</v>
      </c>
      <c r="K6514" s="562" t="s">
        <v>6449</v>
      </c>
      <c r="L6514" s="561" t="s">
        <v>25</v>
      </c>
    </row>
    <row r="6515" spans="1:12" x14ac:dyDescent="0.25">
      <c r="A6515" s="561" t="s">
        <v>4922</v>
      </c>
      <c r="B6515" s="561" t="s">
        <v>6007</v>
      </c>
      <c r="C6515" s="561" t="s">
        <v>6284</v>
      </c>
      <c r="D6515" s="561" t="s">
        <v>6285</v>
      </c>
      <c r="E6515" s="562" t="s">
        <v>22</v>
      </c>
      <c r="F6515" s="561" t="s">
        <v>22</v>
      </c>
      <c r="G6515" s="561" t="s">
        <v>35031</v>
      </c>
      <c r="H6515" s="561" t="s">
        <v>6313</v>
      </c>
      <c r="I6515" s="561" t="s">
        <v>23868</v>
      </c>
      <c r="J6515" s="561" t="s">
        <v>24</v>
      </c>
      <c r="K6515" s="562" t="s">
        <v>7908</v>
      </c>
      <c r="L6515" s="561" t="s">
        <v>25</v>
      </c>
    </row>
    <row r="6516" spans="1:12" x14ac:dyDescent="0.25">
      <c r="A6516" s="561" t="s">
        <v>4922</v>
      </c>
      <c r="B6516" s="561" t="s">
        <v>6007</v>
      </c>
      <c r="C6516" s="561" t="s">
        <v>6284</v>
      </c>
      <c r="D6516" s="561" t="s">
        <v>6285</v>
      </c>
      <c r="E6516" s="562" t="s">
        <v>22</v>
      </c>
      <c r="F6516" s="561" t="s">
        <v>22</v>
      </c>
      <c r="G6516" s="561" t="s">
        <v>35032</v>
      </c>
      <c r="H6516" s="561" t="s">
        <v>6314</v>
      </c>
      <c r="I6516" s="561" t="s">
        <v>23148</v>
      </c>
      <c r="J6516" s="561" t="s">
        <v>24</v>
      </c>
      <c r="K6516" s="562" t="s">
        <v>35033</v>
      </c>
      <c r="L6516" s="561" t="s">
        <v>25</v>
      </c>
    </row>
    <row r="6517" spans="1:12" x14ac:dyDescent="0.25">
      <c r="A6517" s="561" t="s">
        <v>6315</v>
      </c>
      <c r="B6517" s="561" t="s">
        <v>6316</v>
      </c>
      <c r="C6517" s="561" t="s">
        <v>6317</v>
      </c>
      <c r="D6517" s="561" t="s">
        <v>6318</v>
      </c>
      <c r="E6517" s="562" t="s">
        <v>22</v>
      </c>
      <c r="F6517" s="561" t="s">
        <v>22</v>
      </c>
      <c r="G6517" s="561" t="s">
        <v>35034</v>
      </c>
      <c r="H6517" s="561" t="s">
        <v>6319</v>
      </c>
      <c r="I6517" s="561" t="s">
        <v>25535</v>
      </c>
      <c r="J6517" s="561" t="s">
        <v>326</v>
      </c>
      <c r="K6517" s="562" t="s">
        <v>35035</v>
      </c>
      <c r="L6517" s="561" t="s">
        <v>25</v>
      </c>
    </row>
    <row r="6518" spans="1:12" x14ac:dyDescent="0.25">
      <c r="A6518" s="561" t="s">
        <v>6315</v>
      </c>
      <c r="B6518" s="561" t="s">
        <v>6316</v>
      </c>
      <c r="C6518" s="561" t="s">
        <v>6317</v>
      </c>
      <c r="D6518" s="561" t="s">
        <v>6318</v>
      </c>
      <c r="E6518" s="562" t="s">
        <v>22</v>
      </c>
      <c r="F6518" s="561" t="s">
        <v>22</v>
      </c>
      <c r="G6518" s="561">
        <v>97622</v>
      </c>
      <c r="H6518" s="561" t="s">
        <v>6320</v>
      </c>
      <c r="I6518" s="561" t="s">
        <v>25535</v>
      </c>
      <c r="J6518" s="561" t="s">
        <v>326</v>
      </c>
      <c r="K6518" s="562" t="s">
        <v>35036</v>
      </c>
      <c r="L6518" s="561" t="s">
        <v>25</v>
      </c>
    </row>
    <row r="6519" spans="1:12" x14ac:dyDescent="0.25">
      <c r="A6519" s="561" t="s">
        <v>6315</v>
      </c>
      <c r="B6519" s="561" t="s">
        <v>6316</v>
      </c>
      <c r="C6519" s="561" t="s">
        <v>6317</v>
      </c>
      <c r="D6519" s="561" t="s">
        <v>6318</v>
      </c>
      <c r="E6519" s="562" t="s">
        <v>22</v>
      </c>
      <c r="F6519" s="561" t="s">
        <v>22</v>
      </c>
      <c r="G6519" s="561" t="s">
        <v>35037</v>
      </c>
      <c r="H6519" s="561" t="s">
        <v>6321</v>
      </c>
      <c r="I6519" s="561" t="s">
        <v>25535</v>
      </c>
      <c r="J6519" s="561" t="s">
        <v>326</v>
      </c>
      <c r="K6519" s="562" t="s">
        <v>35038</v>
      </c>
      <c r="L6519" s="561" t="s">
        <v>25</v>
      </c>
    </row>
    <row r="6520" spans="1:12" x14ac:dyDescent="0.25">
      <c r="A6520" s="561" t="s">
        <v>6315</v>
      </c>
      <c r="B6520" s="561" t="s">
        <v>6316</v>
      </c>
      <c r="C6520" s="561" t="s">
        <v>6317</v>
      </c>
      <c r="D6520" s="561" t="s">
        <v>6318</v>
      </c>
      <c r="E6520" s="562" t="s">
        <v>22</v>
      </c>
      <c r="F6520" s="561" t="s">
        <v>22</v>
      </c>
      <c r="G6520" s="561" t="s">
        <v>35039</v>
      </c>
      <c r="H6520" s="561" t="s">
        <v>6322</v>
      </c>
      <c r="I6520" s="561" t="s">
        <v>25535</v>
      </c>
      <c r="J6520" s="561" t="s">
        <v>326</v>
      </c>
      <c r="K6520" s="562" t="s">
        <v>7989</v>
      </c>
      <c r="L6520" s="561" t="s">
        <v>25</v>
      </c>
    </row>
    <row r="6521" spans="1:12" x14ac:dyDescent="0.25">
      <c r="A6521" s="561" t="s">
        <v>6315</v>
      </c>
      <c r="B6521" s="561" t="s">
        <v>6316</v>
      </c>
      <c r="C6521" s="561" t="s">
        <v>6317</v>
      </c>
      <c r="D6521" s="561" t="s">
        <v>6318</v>
      </c>
      <c r="E6521" s="562" t="s">
        <v>22</v>
      </c>
      <c r="F6521" s="561" t="s">
        <v>22</v>
      </c>
      <c r="G6521" s="561" t="s">
        <v>35040</v>
      </c>
      <c r="H6521" s="561" t="s">
        <v>6323</v>
      </c>
      <c r="I6521" s="561" t="s">
        <v>25535</v>
      </c>
      <c r="J6521" s="561" t="s">
        <v>24</v>
      </c>
      <c r="K6521" s="562" t="s">
        <v>35041</v>
      </c>
      <c r="L6521" s="561" t="s">
        <v>25</v>
      </c>
    </row>
    <row r="6522" spans="1:12" x14ac:dyDescent="0.25">
      <c r="A6522" s="561" t="s">
        <v>6315</v>
      </c>
      <c r="B6522" s="561" t="s">
        <v>6316</v>
      </c>
      <c r="C6522" s="561" t="s">
        <v>6317</v>
      </c>
      <c r="D6522" s="561" t="s">
        <v>6318</v>
      </c>
      <c r="E6522" s="562" t="s">
        <v>22</v>
      </c>
      <c r="F6522" s="561" t="s">
        <v>22</v>
      </c>
      <c r="G6522" s="561" t="s">
        <v>35042</v>
      </c>
      <c r="H6522" s="561" t="s">
        <v>6325</v>
      </c>
      <c r="I6522" s="561" t="s">
        <v>25535</v>
      </c>
      <c r="J6522" s="561" t="s">
        <v>24</v>
      </c>
      <c r="K6522" s="562" t="s">
        <v>35043</v>
      </c>
      <c r="L6522" s="561" t="s">
        <v>25</v>
      </c>
    </row>
    <row r="6523" spans="1:12" x14ac:dyDescent="0.25">
      <c r="A6523" s="561" t="s">
        <v>6315</v>
      </c>
      <c r="B6523" s="561" t="s">
        <v>6316</v>
      </c>
      <c r="C6523" s="561" t="s">
        <v>6317</v>
      </c>
      <c r="D6523" s="561" t="s">
        <v>6318</v>
      </c>
      <c r="E6523" s="562" t="s">
        <v>22</v>
      </c>
      <c r="F6523" s="561" t="s">
        <v>22</v>
      </c>
      <c r="G6523" s="561" t="s">
        <v>35044</v>
      </c>
      <c r="H6523" s="561" t="s">
        <v>6326</v>
      </c>
      <c r="I6523" s="561" t="s">
        <v>25535</v>
      </c>
      <c r="J6523" s="561" t="s">
        <v>7063</v>
      </c>
      <c r="K6523" s="562" t="s">
        <v>35045</v>
      </c>
      <c r="L6523" s="561" t="s">
        <v>25</v>
      </c>
    </row>
    <row r="6524" spans="1:12" x14ac:dyDescent="0.25">
      <c r="A6524" s="561" t="s">
        <v>6315</v>
      </c>
      <c r="B6524" s="561" t="s">
        <v>6316</v>
      </c>
      <c r="C6524" s="561" t="s">
        <v>6317</v>
      </c>
      <c r="D6524" s="561" t="s">
        <v>6318</v>
      </c>
      <c r="E6524" s="562" t="s">
        <v>22</v>
      </c>
      <c r="F6524" s="561" t="s">
        <v>22</v>
      </c>
      <c r="G6524" s="561" t="s">
        <v>35046</v>
      </c>
      <c r="H6524" s="561" t="s">
        <v>6327</v>
      </c>
      <c r="I6524" s="561" t="s">
        <v>25535</v>
      </c>
      <c r="J6524" s="561" t="s">
        <v>326</v>
      </c>
      <c r="K6524" s="562" t="s">
        <v>35047</v>
      </c>
      <c r="L6524" s="561" t="s">
        <v>25</v>
      </c>
    </row>
    <row r="6525" spans="1:12" x14ac:dyDescent="0.25">
      <c r="A6525" s="561" t="s">
        <v>6315</v>
      </c>
      <c r="B6525" s="561" t="s">
        <v>6316</v>
      </c>
      <c r="C6525" s="561" t="s">
        <v>6317</v>
      </c>
      <c r="D6525" s="561" t="s">
        <v>6318</v>
      </c>
      <c r="E6525" s="562" t="s">
        <v>22</v>
      </c>
      <c r="F6525" s="561" t="s">
        <v>22</v>
      </c>
      <c r="G6525" s="561" t="s">
        <v>35048</v>
      </c>
      <c r="H6525" s="561" t="s">
        <v>6328</v>
      </c>
      <c r="I6525" s="561" t="s">
        <v>25535</v>
      </c>
      <c r="J6525" s="561" t="s">
        <v>7063</v>
      </c>
      <c r="K6525" s="562" t="s">
        <v>35049</v>
      </c>
      <c r="L6525" s="561" t="s">
        <v>25</v>
      </c>
    </row>
    <row r="6526" spans="1:12" x14ac:dyDescent="0.25">
      <c r="A6526" s="561" t="s">
        <v>6315</v>
      </c>
      <c r="B6526" s="561" t="s">
        <v>6316</v>
      </c>
      <c r="C6526" s="561" t="s">
        <v>6317</v>
      </c>
      <c r="D6526" s="561" t="s">
        <v>6318</v>
      </c>
      <c r="E6526" s="562" t="s">
        <v>22</v>
      </c>
      <c r="F6526" s="561" t="s">
        <v>22</v>
      </c>
      <c r="G6526" s="561" t="s">
        <v>35050</v>
      </c>
      <c r="H6526" s="561" t="s">
        <v>6329</v>
      </c>
      <c r="I6526" s="561" t="s">
        <v>23868</v>
      </c>
      <c r="J6526" s="561" t="s">
        <v>326</v>
      </c>
      <c r="K6526" s="562" t="s">
        <v>112</v>
      </c>
      <c r="L6526" s="561" t="s">
        <v>25</v>
      </c>
    </row>
    <row r="6527" spans="1:12" x14ac:dyDescent="0.25">
      <c r="A6527" s="561" t="s">
        <v>6315</v>
      </c>
      <c r="B6527" s="561" t="s">
        <v>6316</v>
      </c>
      <c r="C6527" s="561" t="s">
        <v>6317</v>
      </c>
      <c r="D6527" s="561" t="s">
        <v>6318</v>
      </c>
      <c r="E6527" s="562" t="s">
        <v>22</v>
      </c>
      <c r="F6527" s="561" t="s">
        <v>22</v>
      </c>
      <c r="G6527" s="561" t="s">
        <v>35051</v>
      </c>
      <c r="H6527" s="561" t="s">
        <v>6330</v>
      </c>
      <c r="I6527" s="561" t="s">
        <v>23148</v>
      </c>
      <c r="J6527" s="561" t="s">
        <v>24</v>
      </c>
      <c r="K6527" s="562" t="s">
        <v>2565</v>
      </c>
      <c r="L6527" s="561" t="s">
        <v>25</v>
      </c>
    </row>
    <row r="6528" spans="1:12" x14ac:dyDescent="0.25">
      <c r="A6528" s="561" t="s">
        <v>6315</v>
      </c>
      <c r="B6528" s="561" t="s">
        <v>6316</v>
      </c>
      <c r="C6528" s="561" t="s">
        <v>6317</v>
      </c>
      <c r="D6528" s="561" t="s">
        <v>6318</v>
      </c>
      <c r="E6528" s="562" t="s">
        <v>22</v>
      </c>
      <c r="F6528" s="561" t="s">
        <v>22</v>
      </c>
      <c r="G6528" s="561" t="s">
        <v>35052</v>
      </c>
      <c r="H6528" s="561" t="s">
        <v>6332</v>
      </c>
      <c r="I6528" s="561" t="s">
        <v>23868</v>
      </c>
      <c r="J6528" s="561" t="s">
        <v>24</v>
      </c>
      <c r="K6528" s="562" t="s">
        <v>1918</v>
      </c>
      <c r="L6528" s="561" t="s">
        <v>25</v>
      </c>
    </row>
    <row r="6529" spans="1:12" x14ac:dyDescent="0.25">
      <c r="A6529" s="561" t="s">
        <v>6315</v>
      </c>
      <c r="B6529" s="561" t="s">
        <v>6316</v>
      </c>
      <c r="C6529" s="561" t="s">
        <v>6317</v>
      </c>
      <c r="D6529" s="561" t="s">
        <v>6318</v>
      </c>
      <c r="E6529" s="562" t="s">
        <v>22</v>
      </c>
      <c r="F6529" s="561" t="s">
        <v>22</v>
      </c>
      <c r="G6529" s="561" t="s">
        <v>35053</v>
      </c>
      <c r="H6529" s="561" t="s">
        <v>6333</v>
      </c>
      <c r="I6529" s="561" t="s">
        <v>23868</v>
      </c>
      <c r="J6529" s="561" t="s">
        <v>7063</v>
      </c>
      <c r="K6529" s="562" t="s">
        <v>2713</v>
      </c>
      <c r="L6529" s="561" t="s">
        <v>25</v>
      </c>
    </row>
    <row r="6530" spans="1:12" x14ac:dyDescent="0.25">
      <c r="A6530" s="561" t="s">
        <v>6315</v>
      </c>
      <c r="B6530" s="561" t="s">
        <v>6316</v>
      </c>
      <c r="C6530" s="561" t="s">
        <v>6317</v>
      </c>
      <c r="D6530" s="561" t="s">
        <v>6318</v>
      </c>
      <c r="E6530" s="562" t="s">
        <v>22</v>
      </c>
      <c r="F6530" s="561" t="s">
        <v>22</v>
      </c>
      <c r="G6530" s="561" t="s">
        <v>35054</v>
      </c>
      <c r="H6530" s="561" t="s">
        <v>6334</v>
      </c>
      <c r="I6530" s="561" t="s">
        <v>23868</v>
      </c>
      <c r="J6530" s="561" t="s">
        <v>24</v>
      </c>
      <c r="K6530" s="562" t="s">
        <v>8080</v>
      </c>
      <c r="L6530" s="561" t="s">
        <v>25</v>
      </c>
    </row>
    <row r="6531" spans="1:12" x14ac:dyDescent="0.25">
      <c r="A6531" s="561" t="s">
        <v>6315</v>
      </c>
      <c r="B6531" s="561" t="s">
        <v>6316</v>
      </c>
      <c r="C6531" s="561" t="s">
        <v>6317</v>
      </c>
      <c r="D6531" s="561" t="s">
        <v>6318</v>
      </c>
      <c r="E6531" s="562" t="s">
        <v>22</v>
      </c>
      <c r="F6531" s="561" t="s">
        <v>22</v>
      </c>
      <c r="G6531" s="561">
        <v>97636</v>
      </c>
      <c r="H6531" s="561" t="s">
        <v>6335</v>
      </c>
      <c r="I6531" s="561" t="s">
        <v>23868</v>
      </c>
      <c r="J6531" s="561" t="s">
        <v>24</v>
      </c>
      <c r="K6531" s="562" t="s">
        <v>32860</v>
      </c>
      <c r="L6531" s="561" t="s">
        <v>25</v>
      </c>
    </row>
    <row r="6532" spans="1:12" x14ac:dyDescent="0.25">
      <c r="A6532" s="561" t="s">
        <v>6315</v>
      </c>
      <c r="B6532" s="561" t="s">
        <v>6316</v>
      </c>
      <c r="C6532" s="561" t="s">
        <v>6317</v>
      </c>
      <c r="D6532" s="561" t="s">
        <v>6318</v>
      </c>
      <c r="E6532" s="562" t="s">
        <v>22</v>
      </c>
      <c r="F6532" s="561" t="s">
        <v>22</v>
      </c>
      <c r="G6532" s="561" t="s">
        <v>35055</v>
      </c>
      <c r="H6532" s="561" t="s">
        <v>6336</v>
      </c>
      <c r="I6532" s="561" t="s">
        <v>23868</v>
      </c>
      <c r="J6532" s="561" t="s">
        <v>24</v>
      </c>
      <c r="K6532" s="562" t="s">
        <v>8016</v>
      </c>
      <c r="L6532" s="561" t="s">
        <v>25</v>
      </c>
    </row>
    <row r="6533" spans="1:12" x14ac:dyDescent="0.25">
      <c r="A6533" s="561" t="s">
        <v>6315</v>
      </c>
      <c r="B6533" s="561" t="s">
        <v>6316</v>
      </c>
      <c r="C6533" s="561" t="s">
        <v>6317</v>
      </c>
      <c r="D6533" s="561" t="s">
        <v>6318</v>
      </c>
      <c r="E6533" s="562" t="s">
        <v>22</v>
      </c>
      <c r="F6533" s="561" t="s">
        <v>22</v>
      </c>
      <c r="G6533" s="561" t="s">
        <v>35056</v>
      </c>
      <c r="H6533" s="561" t="s">
        <v>6337</v>
      </c>
      <c r="I6533" s="561" t="s">
        <v>23868</v>
      </c>
      <c r="J6533" s="561" t="s">
        <v>24</v>
      </c>
      <c r="K6533" s="562" t="s">
        <v>6545</v>
      </c>
      <c r="L6533" s="561" t="s">
        <v>25</v>
      </c>
    </row>
    <row r="6534" spans="1:12" x14ac:dyDescent="0.25">
      <c r="A6534" s="561" t="s">
        <v>6315</v>
      </c>
      <c r="B6534" s="561" t="s">
        <v>6316</v>
      </c>
      <c r="C6534" s="561" t="s">
        <v>6317</v>
      </c>
      <c r="D6534" s="561" t="s">
        <v>6318</v>
      </c>
      <c r="E6534" s="562" t="s">
        <v>22</v>
      </c>
      <c r="F6534" s="561" t="s">
        <v>22</v>
      </c>
      <c r="G6534" s="561" t="s">
        <v>35057</v>
      </c>
      <c r="H6534" s="561" t="s">
        <v>6338</v>
      </c>
      <c r="I6534" s="561" t="s">
        <v>23868</v>
      </c>
      <c r="J6534" s="561" t="s">
        <v>326</v>
      </c>
      <c r="K6534" s="562" t="s">
        <v>7763</v>
      </c>
      <c r="L6534" s="561" t="s">
        <v>25</v>
      </c>
    </row>
    <row r="6535" spans="1:12" x14ac:dyDescent="0.25">
      <c r="A6535" s="561" t="s">
        <v>6315</v>
      </c>
      <c r="B6535" s="561" t="s">
        <v>6316</v>
      </c>
      <c r="C6535" s="561" t="s">
        <v>6317</v>
      </c>
      <c r="D6535" s="561" t="s">
        <v>6318</v>
      </c>
      <c r="E6535" s="562" t="s">
        <v>22</v>
      </c>
      <c r="F6535" s="561" t="s">
        <v>22</v>
      </c>
      <c r="G6535" s="561" t="s">
        <v>35058</v>
      </c>
      <c r="H6535" s="561" t="s">
        <v>6339</v>
      </c>
      <c r="I6535" s="561" t="s">
        <v>23868</v>
      </c>
      <c r="J6535" s="561" t="s">
        <v>24</v>
      </c>
      <c r="K6535" s="562" t="s">
        <v>8688</v>
      </c>
      <c r="L6535" s="561" t="s">
        <v>25</v>
      </c>
    </row>
    <row r="6536" spans="1:12" x14ac:dyDescent="0.25">
      <c r="A6536" s="561" t="s">
        <v>6315</v>
      </c>
      <c r="B6536" s="561" t="s">
        <v>6316</v>
      </c>
      <c r="C6536" s="561" t="s">
        <v>6317</v>
      </c>
      <c r="D6536" s="561" t="s">
        <v>6318</v>
      </c>
      <c r="E6536" s="562" t="s">
        <v>22</v>
      </c>
      <c r="F6536" s="561" t="s">
        <v>22</v>
      </c>
      <c r="G6536" s="561" t="s">
        <v>35059</v>
      </c>
      <c r="H6536" s="561" t="s">
        <v>6340</v>
      </c>
      <c r="I6536" s="561" t="s">
        <v>23868</v>
      </c>
      <c r="J6536" s="561" t="s">
        <v>24</v>
      </c>
      <c r="K6536" s="562" t="s">
        <v>7079</v>
      </c>
      <c r="L6536" s="561" t="s">
        <v>25</v>
      </c>
    </row>
    <row r="6537" spans="1:12" x14ac:dyDescent="0.25">
      <c r="A6537" s="561" t="s">
        <v>6315</v>
      </c>
      <c r="B6537" s="561" t="s">
        <v>6316</v>
      </c>
      <c r="C6537" s="561" t="s">
        <v>6317</v>
      </c>
      <c r="D6537" s="561" t="s">
        <v>6318</v>
      </c>
      <c r="E6537" s="562" t="s">
        <v>22</v>
      </c>
      <c r="F6537" s="561" t="s">
        <v>22</v>
      </c>
      <c r="G6537" s="561" t="s">
        <v>35060</v>
      </c>
      <c r="H6537" s="561" t="s">
        <v>6342</v>
      </c>
      <c r="I6537" s="561" t="s">
        <v>23868</v>
      </c>
      <c r="J6537" s="561" t="s">
        <v>24</v>
      </c>
      <c r="K6537" s="562" t="s">
        <v>35061</v>
      </c>
      <c r="L6537" s="561" t="s">
        <v>25</v>
      </c>
    </row>
    <row r="6538" spans="1:12" x14ac:dyDescent="0.25">
      <c r="A6538" s="561" t="s">
        <v>6315</v>
      </c>
      <c r="B6538" s="561" t="s">
        <v>6316</v>
      </c>
      <c r="C6538" s="561" t="s">
        <v>6317</v>
      </c>
      <c r="D6538" s="561" t="s">
        <v>6318</v>
      </c>
      <c r="E6538" s="562" t="s">
        <v>22</v>
      </c>
      <c r="F6538" s="561" t="s">
        <v>22</v>
      </c>
      <c r="G6538" s="561" t="s">
        <v>35062</v>
      </c>
      <c r="H6538" s="561" t="s">
        <v>6343</v>
      </c>
      <c r="I6538" s="561" t="s">
        <v>23868</v>
      </c>
      <c r="J6538" s="561" t="s">
        <v>326</v>
      </c>
      <c r="K6538" s="562" t="s">
        <v>8401</v>
      </c>
      <c r="L6538" s="561" t="s">
        <v>25</v>
      </c>
    </row>
    <row r="6539" spans="1:12" x14ac:dyDescent="0.25">
      <c r="A6539" s="561" t="s">
        <v>6315</v>
      </c>
      <c r="B6539" s="561" t="s">
        <v>6316</v>
      </c>
      <c r="C6539" s="561" t="s">
        <v>6317</v>
      </c>
      <c r="D6539" s="561" t="s">
        <v>6318</v>
      </c>
      <c r="E6539" s="562" t="s">
        <v>22</v>
      </c>
      <c r="F6539" s="561" t="s">
        <v>22</v>
      </c>
      <c r="G6539" s="561" t="s">
        <v>35063</v>
      </c>
      <c r="H6539" s="561" t="s">
        <v>6344</v>
      </c>
      <c r="I6539" s="561" t="s">
        <v>23868</v>
      </c>
      <c r="J6539" s="561" t="s">
        <v>326</v>
      </c>
      <c r="K6539" s="562" t="s">
        <v>2398</v>
      </c>
      <c r="L6539" s="561" t="s">
        <v>25</v>
      </c>
    </row>
    <row r="6540" spans="1:12" x14ac:dyDescent="0.25">
      <c r="A6540" s="561" t="s">
        <v>6315</v>
      </c>
      <c r="B6540" s="561" t="s">
        <v>6316</v>
      </c>
      <c r="C6540" s="561" t="s">
        <v>6317</v>
      </c>
      <c r="D6540" s="561" t="s">
        <v>6318</v>
      </c>
      <c r="E6540" s="562" t="s">
        <v>22</v>
      </c>
      <c r="F6540" s="561" t="s">
        <v>22</v>
      </c>
      <c r="G6540" s="561" t="s">
        <v>35064</v>
      </c>
      <c r="H6540" s="561" t="s">
        <v>6345</v>
      </c>
      <c r="I6540" s="561" t="s">
        <v>23868</v>
      </c>
      <c r="J6540" s="561" t="s">
        <v>24</v>
      </c>
      <c r="K6540" s="562" t="s">
        <v>7941</v>
      </c>
      <c r="L6540" s="561" t="s">
        <v>25</v>
      </c>
    </row>
    <row r="6541" spans="1:12" x14ac:dyDescent="0.25">
      <c r="A6541" s="561" t="s">
        <v>6315</v>
      </c>
      <c r="B6541" s="561" t="s">
        <v>6316</v>
      </c>
      <c r="C6541" s="561" t="s">
        <v>6317</v>
      </c>
      <c r="D6541" s="561" t="s">
        <v>6318</v>
      </c>
      <c r="E6541" s="562" t="s">
        <v>22</v>
      </c>
      <c r="F6541" s="561" t="s">
        <v>22</v>
      </c>
      <c r="G6541" s="561" t="s">
        <v>35065</v>
      </c>
      <c r="H6541" s="561" t="s">
        <v>6346</v>
      </c>
      <c r="I6541" s="561" t="s">
        <v>23868</v>
      </c>
      <c r="J6541" s="561" t="s">
        <v>24</v>
      </c>
      <c r="K6541" s="562" t="s">
        <v>8556</v>
      </c>
      <c r="L6541" s="561" t="s">
        <v>25</v>
      </c>
    </row>
    <row r="6542" spans="1:12" x14ac:dyDescent="0.25">
      <c r="A6542" s="561" t="s">
        <v>6315</v>
      </c>
      <c r="B6542" s="561" t="s">
        <v>6316</v>
      </c>
      <c r="C6542" s="561" t="s">
        <v>6317</v>
      </c>
      <c r="D6542" s="561" t="s">
        <v>6318</v>
      </c>
      <c r="E6542" s="562" t="s">
        <v>22</v>
      </c>
      <c r="F6542" s="561" t="s">
        <v>22</v>
      </c>
      <c r="G6542" s="561" t="s">
        <v>35066</v>
      </c>
      <c r="H6542" s="561" t="s">
        <v>6347</v>
      </c>
      <c r="I6542" s="561" t="s">
        <v>23868</v>
      </c>
      <c r="J6542" s="561" t="s">
        <v>24</v>
      </c>
      <c r="K6542" s="562" t="s">
        <v>6418</v>
      </c>
      <c r="L6542" s="561" t="s">
        <v>25</v>
      </c>
    </row>
    <row r="6543" spans="1:12" x14ac:dyDescent="0.25">
      <c r="A6543" s="561" t="s">
        <v>6315</v>
      </c>
      <c r="B6543" s="561" t="s">
        <v>6316</v>
      </c>
      <c r="C6543" s="561" t="s">
        <v>6317</v>
      </c>
      <c r="D6543" s="561" t="s">
        <v>6318</v>
      </c>
      <c r="E6543" s="562" t="s">
        <v>22</v>
      </c>
      <c r="F6543" s="561" t="s">
        <v>22</v>
      </c>
      <c r="G6543" s="561" t="s">
        <v>35067</v>
      </c>
      <c r="H6543" s="561" t="s">
        <v>6348</v>
      </c>
      <c r="I6543" s="561" t="s">
        <v>23868</v>
      </c>
      <c r="J6543" s="561" t="s">
        <v>7063</v>
      </c>
      <c r="K6543" s="562" t="s">
        <v>5183</v>
      </c>
      <c r="L6543" s="561" t="s">
        <v>25</v>
      </c>
    </row>
    <row r="6544" spans="1:12" x14ac:dyDescent="0.25">
      <c r="A6544" s="561" t="s">
        <v>6315</v>
      </c>
      <c r="B6544" s="561" t="s">
        <v>6316</v>
      </c>
      <c r="C6544" s="561" t="s">
        <v>6317</v>
      </c>
      <c r="D6544" s="561" t="s">
        <v>6318</v>
      </c>
      <c r="E6544" s="562" t="s">
        <v>22</v>
      </c>
      <c r="F6544" s="561" t="s">
        <v>22</v>
      </c>
      <c r="G6544" s="561" t="s">
        <v>35068</v>
      </c>
      <c r="H6544" s="561" t="s">
        <v>6349</v>
      </c>
      <c r="I6544" s="561" t="s">
        <v>23868</v>
      </c>
      <c r="J6544" s="561" t="s">
        <v>24</v>
      </c>
      <c r="K6544" s="562" t="s">
        <v>3368</v>
      </c>
      <c r="L6544" s="561" t="s">
        <v>25</v>
      </c>
    </row>
    <row r="6545" spans="1:12" x14ac:dyDescent="0.25">
      <c r="A6545" s="561" t="s">
        <v>6315</v>
      </c>
      <c r="B6545" s="561" t="s">
        <v>6316</v>
      </c>
      <c r="C6545" s="561" t="s">
        <v>6317</v>
      </c>
      <c r="D6545" s="561" t="s">
        <v>6318</v>
      </c>
      <c r="E6545" s="562" t="s">
        <v>22</v>
      </c>
      <c r="F6545" s="561" t="s">
        <v>22</v>
      </c>
      <c r="G6545" s="561" t="s">
        <v>35069</v>
      </c>
      <c r="H6545" s="561" t="s">
        <v>6350</v>
      </c>
      <c r="I6545" s="561" t="s">
        <v>23270</v>
      </c>
      <c r="J6545" s="561" t="s">
        <v>24</v>
      </c>
      <c r="K6545" s="562" t="s">
        <v>35070</v>
      </c>
      <c r="L6545" s="561" t="s">
        <v>25</v>
      </c>
    </row>
    <row r="6546" spans="1:12" x14ac:dyDescent="0.25">
      <c r="A6546" s="561" t="s">
        <v>6315</v>
      </c>
      <c r="B6546" s="561" t="s">
        <v>6316</v>
      </c>
      <c r="C6546" s="561" t="s">
        <v>6317</v>
      </c>
      <c r="D6546" s="561" t="s">
        <v>6318</v>
      </c>
      <c r="E6546" s="562" t="s">
        <v>22</v>
      </c>
      <c r="F6546" s="561" t="s">
        <v>22</v>
      </c>
      <c r="G6546" s="561" t="s">
        <v>35071</v>
      </c>
      <c r="H6546" s="561" t="s">
        <v>6351</v>
      </c>
      <c r="I6546" s="561" t="s">
        <v>23270</v>
      </c>
      <c r="J6546" s="561" t="s">
        <v>24</v>
      </c>
      <c r="K6546" s="562" t="s">
        <v>35072</v>
      </c>
      <c r="L6546" s="561" t="s">
        <v>25</v>
      </c>
    </row>
    <row r="6547" spans="1:12" x14ac:dyDescent="0.25">
      <c r="A6547" s="561" t="s">
        <v>6315</v>
      </c>
      <c r="B6547" s="561" t="s">
        <v>6316</v>
      </c>
      <c r="C6547" s="561" t="s">
        <v>6317</v>
      </c>
      <c r="D6547" s="561" t="s">
        <v>6318</v>
      </c>
      <c r="E6547" s="562" t="s">
        <v>22</v>
      </c>
      <c r="F6547" s="561" t="s">
        <v>22</v>
      </c>
      <c r="G6547" s="561" t="s">
        <v>35073</v>
      </c>
      <c r="H6547" s="561" t="s">
        <v>6352</v>
      </c>
      <c r="I6547" s="561" t="s">
        <v>23270</v>
      </c>
      <c r="J6547" s="561" t="s">
        <v>7063</v>
      </c>
      <c r="K6547" s="562" t="s">
        <v>35074</v>
      </c>
      <c r="L6547" s="561" t="s">
        <v>25</v>
      </c>
    </row>
    <row r="6548" spans="1:12" x14ac:dyDescent="0.25">
      <c r="A6548" s="561" t="s">
        <v>6315</v>
      </c>
      <c r="B6548" s="561" t="s">
        <v>6316</v>
      </c>
      <c r="C6548" s="561" t="s">
        <v>6317</v>
      </c>
      <c r="D6548" s="561" t="s">
        <v>6318</v>
      </c>
      <c r="E6548" s="562" t="s">
        <v>22</v>
      </c>
      <c r="F6548" s="561" t="s">
        <v>22</v>
      </c>
      <c r="G6548" s="561" t="s">
        <v>35075</v>
      </c>
      <c r="H6548" s="561" t="s">
        <v>6353</v>
      </c>
      <c r="I6548" s="561" t="s">
        <v>23270</v>
      </c>
      <c r="J6548" s="561" t="s">
        <v>7063</v>
      </c>
      <c r="K6548" s="562" t="s">
        <v>35076</v>
      </c>
      <c r="L6548" s="561" t="s">
        <v>25</v>
      </c>
    </row>
    <row r="6549" spans="1:12" x14ac:dyDescent="0.25">
      <c r="A6549" s="561" t="s">
        <v>6315</v>
      </c>
      <c r="B6549" s="561" t="s">
        <v>6316</v>
      </c>
      <c r="C6549" s="561" t="s">
        <v>6317</v>
      </c>
      <c r="D6549" s="561" t="s">
        <v>6318</v>
      </c>
      <c r="E6549" s="562" t="s">
        <v>22</v>
      </c>
      <c r="F6549" s="561" t="s">
        <v>22</v>
      </c>
      <c r="G6549" s="561" t="s">
        <v>35077</v>
      </c>
      <c r="H6549" s="561" t="s">
        <v>6354</v>
      </c>
      <c r="I6549" s="561" t="s">
        <v>23868</v>
      </c>
      <c r="J6549" s="561" t="s">
        <v>24</v>
      </c>
      <c r="K6549" s="562" t="s">
        <v>4606</v>
      </c>
      <c r="L6549" s="561" t="s">
        <v>25</v>
      </c>
    </row>
    <row r="6550" spans="1:12" x14ac:dyDescent="0.25">
      <c r="A6550" s="561" t="s">
        <v>6315</v>
      </c>
      <c r="B6550" s="561" t="s">
        <v>6316</v>
      </c>
      <c r="C6550" s="561" t="s">
        <v>6317</v>
      </c>
      <c r="D6550" s="561" t="s">
        <v>6318</v>
      </c>
      <c r="E6550" s="562" t="s">
        <v>22</v>
      </c>
      <c r="F6550" s="561" t="s">
        <v>22</v>
      </c>
      <c r="G6550" s="561" t="s">
        <v>35078</v>
      </c>
      <c r="H6550" s="561" t="s">
        <v>6355</v>
      </c>
      <c r="I6550" s="561" t="s">
        <v>23270</v>
      </c>
      <c r="J6550" s="561" t="s">
        <v>24</v>
      </c>
      <c r="K6550" s="562" t="s">
        <v>35079</v>
      </c>
      <c r="L6550" s="561" t="s">
        <v>25</v>
      </c>
    </row>
    <row r="6551" spans="1:12" x14ac:dyDescent="0.25">
      <c r="A6551" s="561" t="s">
        <v>6315</v>
      </c>
      <c r="B6551" s="561" t="s">
        <v>6316</v>
      </c>
      <c r="C6551" s="561" t="s">
        <v>6317</v>
      </c>
      <c r="D6551" s="561" t="s">
        <v>6318</v>
      </c>
      <c r="E6551" s="562" t="s">
        <v>22</v>
      </c>
      <c r="F6551" s="561" t="s">
        <v>22</v>
      </c>
      <c r="G6551" s="561" t="s">
        <v>35080</v>
      </c>
      <c r="H6551" s="561" t="s">
        <v>6356</v>
      </c>
      <c r="I6551" s="561" t="s">
        <v>23270</v>
      </c>
      <c r="J6551" s="561" t="s">
        <v>24</v>
      </c>
      <c r="K6551" s="562" t="s">
        <v>35081</v>
      </c>
      <c r="L6551" s="561" t="s">
        <v>25</v>
      </c>
    </row>
    <row r="6552" spans="1:12" x14ac:dyDescent="0.25">
      <c r="A6552" s="561" t="s">
        <v>6315</v>
      </c>
      <c r="B6552" s="561" t="s">
        <v>6316</v>
      </c>
      <c r="C6552" s="561" t="s">
        <v>6317</v>
      </c>
      <c r="D6552" s="561" t="s">
        <v>6318</v>
      </c>
      <c r="E6552" s="562" t="s">
        <v>22</v>
      </c>
      <c r="F6552" s="561" t="s">
        <v>22</v>
      </c>
      <c r="G6552" s="561" t="s">
        <v>35082</v>
      </c>
      <c r="H6552" s="561" t="s">
        <v>6357</v>
      </c>
      <c r="I6552" s="561" t="s">
        <v>23270</v>
      </c>
      <c r="J6552" s="561" t="s">
        <v>7063</v>
      </c>
      <c r="K6552" s="562" t="s">
        <v>7214</v>
      </c>
      <c r="L6552" s="561" t="s">
        <v>25</v>
      </c>
    </row>
    <row r="6553" spans="1:12" x14ac:dyDescent="0.25">
      <c r="A6553" s="561" t="s">
        <v>6315</v>
      </c>
      <c r="B6553" s="561" t="s">
        <v>6316</v>
      </c>
      <c r="C6553" s="561" t="s">
        <v>6317</v>
      </c>
      <c r="D6553" s="561" t="s">
        <v>6318</v>
      </c>
      <c r="E6553" s="562" t="s">
        <v>22</v>
      </c>
      <c r="F6553" s="561" t="s">
        <v>22</v>
      </c>
      <c r="G6553" s="561" t="s">
        <v>35083</v>
      </c>
      <c r="H6553" s="561" t="s">
        <v>6358</v>
      </c>
      <c r="I6553" s="561" t="s">
        <v>23270</v>
      </c>
      <c r="J6553" s="561" t="s">
        <v>7063</v>
      </c>
      <c r="K6553" s="562" t="s">
        <v>35084</v>
      </c>
      <c r="L6553" s="561" t="s">
        <v>25</v>
      </c>
    </row>
    <row r="6554" spans="1:12" x14ac:dyDescent="0.25">
      <c r="A6554" s="561" t="s">
        <v>6315</v>
      </c>
      <c r="B6554" s="561" t="s">
        <v>6316</v>
      </c>
      <c r="C6554" s="561" t="s">
        <v>6317</v>
      </c>
      <c r="D6554" s="561" t="s">
        <v>6318</v>
      </c>
      <c r="E6554" s="562" t="s">
        <v>22</v>
      </c>
      <c r="F6554" s="561" t="s">
        <v>22</v>
      </c>
      <c r="G6554" s="561" t="s">
        <v>35085</v>
      </c>
      <c r="H6554" s="561" t="s">
        <v>6359</v>
      </c>
      <c r="I6554" s="561" t="s">
        <v>23270</v>
      </c>
      <c r="J6554" s="561" t="s">
        <v>326</v>
      </c>
      <c r="K6554" s="562" t="s">
        <v>1204</v>
      </c>
      <c r="L6554" s="561" t="s">
        <v>25</v>
      </c>
    </row>
    <row r="6555" spans="1:12" x14ac:dyDescent="0.25">
      <c r="A6555" s="561" t="s">
        <v>6315</v>
      </c>
      <c r="B6555" s="561" t="s">
        <v>6316</v>
      </c>
      <c r="C6555" s="561" t="s">
        <v>6317</v>
      </c>
      <c r="D6555" s="561" t="s">
        <v>6318</v>
      </c>
      <c r="E6555" s="562" t="s">
        <v>22</v>
      </c>
      <c r="F6555" s="561" t="s">
        <v>22</v>
      </c>
      <c r="G6555" s="561" t="s">
        <v>35086</v>
      </c>
      <c r="H6555" s="561" t="s">
        <v>6360</v>
      </c>
      <c r="I6555" s="561" t="s">
        <v>23148</v>
      </c>
      <c r="J6555" s="561" t="s">
        <v>326</v>
      </c>
      <c r="K6555" s="562" t="s">
        <v>1204</v>
      </c>
      <c r="L6555" s="561" t="s">
        <v>25</v>
      </c>
    </row>
    <row r="6556" spans="1:12" x14ac:dyDescent="0.25">
      <c r="A6556" s="561" t="s">
        <v>6315</v>
      </c>
      <c r="B6556" s="561" t="s">
        <v>6316</v>
      </c>
      <c r="C6556" s="561" t="s">
        <v>6317</v>
      </c>
      <c r="D6556" s="561" t="s">
        <v>6318</v>
      </c>
      <c r="E6556" s="562" t="s">
        <v>22</v>
      </c>
      <c r="F6556" s="561" t="s">
        <v>22</v>
      </c>
      <c r="G6556" s="561" t="s">
        <v>35087</v>
      </c>
      <c r="H6556" s="561" t="s">
        <v>6361</v>
      </c>
      <c r="I6556" s="561" t="s">
        <v>23148</v>
      </c>
      <c r="J6556" s="561" t="s">
        <v>326</v>
      </c>
      <c r="K6556" s="562" t="s">
        <v>1172</v>
      </c>
      <c r="L6556" s="561" t="s">
        <v>25</v>
      </c>
    </row>
    <row r="6557" spans="1:12" x14ac:dyDescent="0.25">
      <c r="A6557" s="561" t="s">
        <v>6315</v>
      </c>
      <c r="B6557" s="561" t="s">
        <v>6316</v>
      </c>
      <c r="C6557" s="561" t="s">
        <v>6317</v>
      </c>
      <c r="D6557" s="561" t="s">
        <v>6318</v>
      </c>
      <c r="E6557" s="562" t="s">
        <v>22</v>
      </c>
      <c r="F6557" s="561" t="s">
        <v>22</v>
      </c>
      <c r="G6557" s="561" t="s">
        <v>35088</v>
      </c>
      <c r="H6557" s="561" t="s">
        <v>6362</v>
      </c>
      <c r="I6557" s="561" t="s">
        <v>23270</v>
      </c>
      <c r="J6557" s="561" t="s">
        <v>326</v>
      </c>
      <c r="K6557" s="562" t="s">
        <v>7713</v>
      </c>
      <c r="L6557" s="561" t="s">
        <v>25</v>
      </c>
    </row>
    <row r="6558" spans="1:12" x14ac:dyDescent="0.25">
      <c r="A6558" s="561" t="s">
        <v>6315</v>
      </c>
      <c r="B6558" s="561" t="s">
        <v>6316</v>
      </c>
      <c r="C6558" s="561" t="s">
        <v>6317</v>
      </c>
      <c r="D6558" s="561" t="s">
        <v>6318</v>
      </c>
      <c r="E6558" s="562" t="s">
        <v>22</v>
      </c>
      <c r="F6558" s="561" t="s">
        <v>22</v>
      </c>
      <c r="G6558" s="561" t="s">
        <v>35089</v>
      </c>
      <c r="H6558" s="561" t="s">
        <v>6363</v>
      </c>
      <c r="I6558" s="561" t="s">
        <v>23270</v>
      </c>
      <c r="J6558" s="561" t="s">
        <v>326</v>
      </c>
      <c r="K6558" s="562" t="s">
        <v>6433</v>
      </c>
      <c r="L6558" s="561" t="s">
        <v>25</v>
      </c>
    </row>
    <row r="6559" spans="1:12" x14ac:dyDescent="0.25">
      <c r="A6559" s="561" t="s">
        <v>6315</v>
      </c>
      <c r="B6559" s="561" t="s">
        <v>6316</v>
      </c>
      <c r="C6559" s="561" t="s">
        <v>6317</v>
      </c>
      <c r="D6559" s="561" t="s">
        <v>6318</v>
      </c>
      <c r="E6559" s="562" t="s">
        <v>22</v>
      </c>
      <c r="F6559" s="561" t="s">
        <v>22</v>
      </c>
      <c r="G6559" s="561" t="s">
        <v>35090</v>
      </c>
      <c r="H6559" s="561" t="s">
        <v>6365</v>
      </c>
      <c r="I6559" s="561" t="s">
        <v>23270</v>
      </c>
      <c r="J6559" s="561" t="s">
        <v>326</v>
      </c>
      <c r="K6559" s="562" t="s">
        <v>8033</v>
      </c>
      <c r="L6559" s="561" t="s">
        <v>25</v>
      </c>
    </row>
    <row r="6560" spans="1:12" x14ac:dyDescent="0.25">
      <c r="A6560" s="561" t="s">
        <v>6315</v>
      </c>
      <c r="B6560" s="561" t="s">
        <v>6316</v>
      </c>
      <c r="C6560" s="561" t="s">
        <v>6317</v>
      </c>
      <c r="D6560" s="561" t="s">
        <v>6318</v>
      </c>
      <c r="E6560" s="562" t="s">
        <v>22</v>
      </c>
      <c r="F6560" s="561" t="s">
        <v>22</v>
      </c>
      <c r="G6560" s="561" t="s">
        <v>35091</v>
      </c>
      <c r="H6560" s="561" t="s">
        <v>6366</v>
      </c>
      <c r="I6560" s="561" t="s">
        <v>23270</v>
      </c>
      <c r="J6560" s="561" t="s">
        <v>326</v>
      </c>
      <c r="K6560" s="562" t="s">
        <v>2477</v>
      </c>
      <c r="L6560" s="561" t="s">
        <v>25</v>
      </c>
    </row>
    <row r="6561" spans="1:12" x14ac:dyDescent="0.25">
      <c r="A6561" s="561" t="s">
        <v>6367</v>
      </c>
      <c r="B6561" s="561" t="s">
        <v>6368</v>
      </c>
      <c r="C6561" s="561" t="s">
        <v>6369</v>
      </c>
      <c r="D6561" s="561" t="s">
        <v>6370</v>
      </c>
      <c r="E6561" s="562" t="s">
        <v>22</v>
      </c>
      <c r="F6561" s="561" t="s">
        <v>22</v>
      </c>
      <c r="G6561" s="561" t="s">
        <v>35092</v>
      </c>
      <c r="H6561" s="561" t="s">
        <v>6371</v>
      </c>
      <c r="I6561" s="561" t="s">
        <v>709</v>
      </c>
      <c r="J6561" s="561" t="s">
        <v>24</v>
      </c>
      <c r="K6561" s="562" t="s">
        <v>33393</v>
      </c>
      <c r="L6561" s="561" t="s">
        <v>25</v>
      </c>
    </row>
    <row r="6562" spans="1:12" x14ac:dyDescent="0.25">
      <c r="A6562" s="561" t="s">
        <v>6367</v>
      </c>
      <c r="B6562" s="561" t="s">
        <v>6368</v>
      </c>
      <c r="C6562" s="561" t="s">
        <v>6372</v>
      </c>
      <c r="D6562" s="561" t="s">
        <v>6373</v>
      </c>
      <c r="E6562" s="562" t="s">
        <v>22</v>
      </c>
      <c r="F6562" s="561" t="s">
        <v>22</v>
      </c>
      <c r="G6562" s="561" t="s">
        <v>35093</v>
      </c>
      <c r="H6562" s="561" t="s">
        <v>6374</v>
      </c>
      <c r="I6562" s="561" t="s">
        <v>23270</v>
      </c>
      <c r="J6562" s="561" t="s">
        <v>7063</v>
      </c>
      <c r="K6562" s="562" t="s">
        <v>2353</v>
      </c>
      <c r="L6562" s="561" t="s">
        <v>25</v>
      </c>
    </row>
    <row r="6563" spans="1:12" x14ac:dyDescent="0.25">
      <c r="A6563" s="561" t="s">
        <v>6367</v>
      </c>
      <c r="B6563" s="561" t="s">
        <v>6368</v>
      </c>
      <c r="C6563" s="561" t="s">
        <v>6372</v>
      </c>
      <c r="D6563" s="561" t="s">
        <v>6373</v>
      </c>
      <c r="E6563" s="562" t="s">
        <v>22</v>
      </c>
      <c r="F6563" s="561" t="s">
        <v>22</v>
      </c>
      <c r="G6563" s="561" t="s">
        <v>35094</v>
      </c>
      <c r="H6563" s="561" t="s">
        <v>6375</v>
      </c>
      <c r="I6563" s="561" t="s">
        <v>23148</v>
      </c>
      <c r="J6563" s="561" t="s">
        <v>24</v>
      </c>
      <c r="K6563" s="562" t="s">
        <v>35095</v>
      </c>
      <c r="L6563" s="561" t="s">
        <v>25</v>
      </c>
    </row>
    <row r="6564" spans="1:12" x14ac:dyDescent="0.25">
      <c r="A6564" s="561" t="s">
        <v>6367</v>
      </c>
      <c r="B6564" s="561" t="s">
        <v>6368</v>
      </c>
      <c r="C6564" s="561" t="s">
        <v>6372</v>
      </c>
      <c r="D6564" s="561" t="s">
        <v>6373</v>
      </c>
      <c r="E6564" s="562" t="s">
        <v>22</v>
      </c>
      <c r="F6564" s="561" t="s">
        <v>22</v>
      </c>
      <c r="G6564" s="561" t="s">
        <v>35096</v>
      </c>
      <c r="H6564" s="561" t="s">
        <v>6376</v>
      </c>
      <c r="I6564" s="561" t="s">
        <v>23270</v>
      </c>
      <c r="J6564" s="561" t="s">
        <v>24</v>
      </c>
      <c r="K6564" s="562" t="s">
        <v>35097</v>
      </c>
      <c r="L6564" s="561" t="s">
        <v>25</v>
      </c>
    </row>
    <row r="6565" spans="1:12" x14ac:dyDescent="0.25">
      <c r="A6565" s="561" t="s">
        <v>6367</v>
      </c>
      <c r="B6565" s="561" t="s">
        <v>6368</v>
      </c>
      <c r="C6565" s="561" t="s">
        <v>6372</v>
      </c>
      <c r="D6565" s="561" t="s">
        <v>6373</v>
      </c>
      <c r="E6565" s="562" t="s">
        <v>22</v>
      </c>
      <c r="F6565" s="561" t="s">
        <v>22</v>
      </c>
      <c r="G6565" s="561" t="s">
        <v>35098</v>
      </c>
      <c r="H6565" s="561" t="s">
        <v>6377</v>
      </c>
      <c r="I6565" s="561" t="s">
        <v>23270</v>
      </c>
      <c r="J6565" s="561" t="s">
        <v>24</v>
      </c>
      <c r="K6565" s="562" t="s">
        <v>24739</v>
      </c>
      <c r="L6565" s="561" t="s">
        <v>25</v>
      </c>
    </row>
    <row r="6566" spans="1:12" x14ac:dyDescent="0.25">
      <c r="A6566" s="561" t="s">
        <v>6367</v>
      </c>
      <c r="B6566" s="561" t="s">
        <v>6368</v>
      </c>
      <c r="C6566" s="561" t="s">
        <v>6372</v>
      </c>
      <c r="D6566" s="561" t="s">
        <v>6373</v>
      </c>
      <c r="E6566" s="562" t="s">
        <v>22</v>
      </c>
      <c r="F6566" s="561" t="s">
        <v>22</v>
      </c>
      <c r="G6566" s="561" t="s">
        <v>35099</v>
      </c>
      <c r="H6566" s="561" t="s">
        <v>6378</v>
      </c>
      <c r="I6566" s="561" t="s">
        <v>23270</v>
      </c>
      <c r="J6566" s="561" t="s">
        <v>24</v>
      </c>
      <c r="K6566" s="562" t="s">
        <v>982</v>
      </c>
      <c r="L6566" s="561" t="s">
        <v>25</v>
      </c>
    </row>
    <row r="6567" spans="1:12" x14ac:dyDescent="0.25">
      <c r="A6567" s="561" t="s">
        <v>6367</v>
      </c>
      <c r="B6567" s="561" t="s">
        <v>6368</v>
      </c>
      <c r="C6567" s="561" t="s">
        <v>6372</v>
      </c>
      <c r="D6567" s="561" t="s">
        <v>6373</v>
      </c>
      <c r="E6567" s="562" t="s">
        <v>22</v>
      </c>
      <c r="F6567" s="561" t="s">
        <v>22</v>
      </c>
      <c r="G6567" s="561" t="s">
        <v>35100</v>
      </c>
      <c r="H6567" s="561" t="s">
        <v>6379</v>
      </c>
      <c r="I6567" s="561" t="s">
        <v>23148</v>
      </c>
      <c r="J6567" s="561" t="s">
        <v>24</v>
      </c>
      <c r="K6567" s="562" t="s">
        <v>570</v>
      </c>
      <c r="L6567" s="561" t="s">
        <v>25</v>
      </c>
    </row>
    <row r="6568" spans="1:12" x14ac:dyDescent="0.25">
      <c r="A6568" s="561" t="s">
        <v>6367</v>
      </c>
      <c r="B6568" s="561" t="s">
        <v>6368</v>
      </c>
      <c r="C6568" s="561" t="s">
        <v>6372</v>
      </c>
      <c r="D6568" s="561" t="s">
        <v>6373</v>
      </c>
      <c r="E6568" s="562" t="s">
        <v>22</v>
      </c>
      <c r="F6568" s="561" t="s">
        <v>22</v>
      </c>
      <c r="G6568" s="561" t="s">
        <v>35101</v>
      </c>
      <c r="H6568" s="561" t="s">
        <v>6380</v>
      </c>
      <c r="I6568" s="561" t="s">
        <v>23148</v>
      </c>
      <c r="J6568" s="561" t="s">
        <v>7063</v>
      </c>
      <c r="K6568" s="562" t="s">
        <v>1310</v>
      </c>
      <c r="L6568" s="561" t="s">
        <v>25</v>
      </c>
    </row>
    <row r="6569" spans="1:12" x14ac:dyDescent="0.25">
      <c r="A6569" s="561" t="s">
        <v>6381</v>
      </c>
      <c r="B6569" s="561" t="s">
        <v>6382</v>
      </c>
      <c r="C6569" s="561" t="s">
        <v>6383</v>
      </c>
      <c r="D6569" s="561" t="s">
        <v>6384</v>
      </c>
      <c r="E6569" s="562" t="s">
        <v>22</v>
      </c>
      <c r="F6569" s="561" t="s">
        <v>22</v>
      </c>
      <c r="G6569" s="561" t="s">
        <v>35102</v>
      </c>
      <c r="H6569" s="561" t="s">
        <v>6385</v>
      </c>
      <c r="I6569" s="561" t="s">
        <v>34863</v>
      </c>
      <c r="J6569" s="561" t="s">
        <v>7063</v>
      </c>
      <c r="K6569" s="562" t="s">
        <v>35103</v>
      </c>
      <c r="L6569" s="561" t="s">
        <v>25</v>
      </c>
    </row>
    <row r="6570" spans="1:12" x14ac:dyDescent="0.25">
      <c r="A6570" s="561" t="s">
        <v>6381</v>
      </c>
      <c r="B6570" s="561" t="s">
        <v>6382</v>
      </c>
      <c r="C6570" s="561" t="s">
        <v>6383</v>
      </c>
      <c r="D6570" s="561" t="s">
        <v>6384</v>
      </c>
      <c r="E6570" s="562" t="s">
        <v>22</v>
      </c>
      <c r="F6570" s="561" t="s">
        <v>22</v>
      </c>
      <c r="G6570" s="561" t="s">
        <v>35104</v>
      </c>
      <c r="H6570" s="561" t="s">
        <v>6386</v>
      </c>
      <c r="I6570" s="561" t="s">
        <v>34863</v>
      </c>
      <c r="J6570" s="561" t="s">
        <v>7063</v>
      </c>
      <c r="K6570" s="562" t="s">
        <v>6840</v>
      </c>
      <c r="L6570" s="561" t="s">
        <v>25</v>
      </c>
    </row>
    <row r="6571" spans="1:12" x14ac:dyDescent="0.25">
      <c r="A6571" s="561" t="s">
        <v>6381</v>
      </c>
      <c r="B6571" s="561" t="s">
        <v>6382</v>
      </c>
      <c r="C6571" s="561" t="s">
        <v>6383</v>
      </c>
      <c r="D6571" s="561" t="s">
        <v>6384</v>
      </c>
      <c r="E6571" s="562" t="s">
        <v>22</v>
      </c>
      <c r="F6571" s="561" t="s">
        <v>22</v>
      </c>
      <c r="G6571" s="561">
        <v>93590</v>
      </c>
      <c r="H6571" s="561" t="s">
        <v>6388</v>
      </c>
      <c r="I6571" s="561" t="s">
        <v>34863</v>
      </c>
      <c r="J6571" s="561" t="s">
        <v>7063</v>
      </c>
      <c r="K6571" s="562" t="s">
        <v>1326</v>
      </c>
      <c r="L6571" s="561" t="s">
        <v>25</v>
      </c>
    </row>
    <row r="6572" spans="1:12" x14ac:dyDescent="0.25">
      <c r="A6572" s="561" t="s">
        <v>6381</v>
      </c>
      <c r="B6572" s="561" t="s">
        <v>6382</v>
      </c>
      <c r="C6572" s="561" t="s">
        <v>6383</v>
      </c>
      <c r="D6572" s="561" t="s">
        <v>6384</v>
      </c>
      <c r="E6572" s="562" t="s">
        <v>22</v>
      </c>
      <c r="F6572" s="561" t="s">
        <v>22</v>
      </c>
      <c r="G6572" s="561" t="s">
        <v>35105</v>
      </c>
      <c r="H6572" s="561" t="s">
        <v>6389</v>
      </c>
      <c r="I6572" s="561" t="s">
        <v>34863</v>
      </c>
      <c r="J6572" s="561" t="s">
        <v>7063</v>
      </c>
      <c r="K6572" s="562" t="s">
        <v>7085</v>
      </c>
      <c r="L6572" s="561" t="s">
        <v>25</v>
      </c>
    </row>
    <row r="6573" spans="1:12" x14ac:dyDescent="0.25">
      <c r="A6573" s="561" t="s">
        <v>6381</v>
      </c>
      <c r="B6573" s="561" t="s">
        <v>6382</v>
      </c>
      <c r="C6573" s="561" t="s">
        <v>6383</v>
      </c>
      <c r="D6573" s="561" t="s">
        <v>6384</v>
      </c>
      <c r="E6573" s="562" t="s">
        <v>22</v>
      </c>
      <c r="F6573" s="561" t="s">
        <v>22</v>
      </c>
      <c r="G6573" s="561" t="s">
        <v>35106</v>
      </c>
      <c r="H6573" s="561" t="s">
        <v>6390</v>
      </c>
      <c r="I6573" s="561" t="s">
        <v>34863</v>
      </c>
      <c r="J6573" s="561" t="s">
        <v>7063</v>
      </c>
      <c r="K6573" s="562" t="s">
        <v>35107</v>
      </c>
      <c r="L6573" s="561" t="s">
        <v>25</v>
      </c>
    </row>
    <row r="6574" spans="1:12" x14ac:dyDescent="0.25">
      <c r="A6574" s="561" t="s">
        <v>6381</v>
      </c>
      <c r="B6574" s="561" t="s">
        <v>6382</v>
      </c>
      <c r="C6574" s="561" t="s">
        <v>6383</v>
      </c>
      <c r="D6574" s="561" t="s">
        <v>6384</v>
      </c>
      <c r="E6574" s="562" t="s">
        <v>22</v>
      </c>
      <c r="F6574" s="561" t="s">
        <v>22</v>
      </c>
      <c r="G6574" s="561" t="s">
        <v>35108</v>
      </c>
      <c r="H6574" s="561" t="s">
        <v>6391</v>
      </c>
      <c r="I6574" s="561" t="s">
        <v>34863</v>
      </c>
      <c r="J6574" s="561" t="s">
        <v>7063</v>
      </c>
      <c r="K6574" s="562" t="s">
        <v>870</v>
      </c>
      <c r="L6574" s="561" t="s">
        <v>25</v>
      </c>
    </row>
    <row r="6575" spans="1:12" x14ac:dyDescent="0.25">
      <c r="A6575" s="561" t="s">
        <v>6381</v>
      </c>
      <c r="B6575" s="561" t="s">
        <v>6382</v>
      </c>
      <c r="C6575" s="561" t="s">
        <v>6383</v>
      </c>
      <c r="D6575" s="561" t="s">
        <v>6384</v>
      </c>
      <c r="E6575" s="562" t="s">
        <v>22</v>
      </c>
      <c r="F6575" s="561" t="s">
        <v>22</v>
      </c>
      <c r="G6575" s="561" t="s">
        <v>35109</v>
      </c>
      <c r="H6575" s="561" t="s">
        <v>6392</v>
      </c>
      <c r="I6575" s="561" t="s">
        <v>33151</v>
      </c>
      <c r="J6575" s="561" t="s">
        <v>7063</v>
      </c>
      <c r="K6575" s="562" t="s">
        <v>1317</v>
      </c>
      <c r="L6575" s="561" t="s">
        <v>25</v>
      </c>
    </row>
    <row r="6576" spans="1:12" x14ac:dyDescent="0.25">
      <c r="A6576" s="561" t="s">
        <v>6381</v>
      </c>
      <c r="B6576" s="561" t="s">
        <v>6382</v>
      </c>
      <c r="C6576" s="561" t="s">
        <v>6383</v>
      </c>
      <c r="D6576" s="561" t="s">
        <v>6384</v>
      </c>
      <c r="E6576" s="562" t="s">
        <v>22</v>
      </c>
      <c r="F6576" s="561" t="s">
        <v>22</v>
      </c>
      <c r="G6576" s="561" t="s">
        <v>35110</v>
      </c>
      <c r="H6576" s="561" t="s">
        <v>6394</v>
      </c>
      <c r="I6576" s="561" t="s">
        <v>33151</v>
      </c>
      <c r="J6576" s="561" t="s">
        <v>7063</v>
      </c>
      <c r="K6576" s="562" t="s">
        <v>1424</v>
      </c>
      <c r="L6576" s="561" t="s">
        <v>25</v>
      </c>
    </row>
    <row r="6577" spans="1:12" x14ac:dyDescent="0.25">
      <c r="A6577" s="561" t="s">
        <v>6381</v>
      </c>
      <c r="B6577" s="561" t="s">
        <v>6382</v>
      </c>
      <c r="C6577" s="561" t="s">
        <v>6383</v>
      </c>
      <c r="D6577" s="561" t="s">
        <v>6384</v>
      </c>
      <c r="E6577" s="562" t="s">
        <v>22</v>
      </c>
      <c r="F6577" s="561" t="s">
        <v>22</v>
      </c>
      <c r="G6577" s="561" t="s">
        <v>35111</v>
      </c>
      <c r="H6577" s="561" t="s">
        <v>6395</v>
      </c>
      <c r="I6577" s="561" t="s">
        <v>33151</v>
      </c>
      <c r="J6577" s="561" t="s">
        <v>7063</v>
      </c>
      <c r="K6577" s="562" t="s">
        <v>677</v>
      </c>
      <c r="L6577" s="561" t="s">
        <v>25</v>
      </c>
    </row>
    <row r="6578" spans="1:12" x14ac:dyDescent="0.25">
      <c r="A6578" s="561" t="s">
        <v>6381</v>
      </c>
      <c r="B6578" s="561" t="s">
        <v>6382</v>
      </c>
      <c r="C6578" s="561" t="s">
        <v>6383</v>
      </c>
      <c r="D6578" s="561" t="s">
        <v>6384</v>
      </c>
      <c r="E6578" s="562" t="s">
        <v>22</v>
      </c>
      <c r="F6578" s="561" t="s">
        <v>22</v>
      </c>
      <c r="G6578" s="561" t="s">
        <v>35112</v>
      </c>
      <c r="H6578" s="561" t="s">
        <v>6396</v>
      </c>
      <c r="I6578" s="561" t="s">
        <v>33151</v>
      </c>
      <c r="J6578" s="561" t="s">
        <v>7063</v>
      </c>
      <c r="K6578" s="562" t="s">
        <v>8689</v>
      </c>
      <c r="L6578" s="561" t="s">
        <v>25</v>
      </c>
    </row>
    <row r="6579" spans="1:12" x14ac:dyDescent="0.25">
      <c r="A6579" s="561" t="s">
        <v>6381</v>
      </c>
      <c r="B6579" s="561" t="s">
        <v>6382</v>
      </c>
      <c r="C6579" s="561" t="s">
        <v>6383</v>
      </c>
      <c r="D6579" s="561" t="s">
        <v>6384</v>
      </c>
      <c r="E6579" s="562" t="s">
        <v>22</v>
      </c>
      <c r="F6579" s="561" t="s">
        <v>22</v>
      </c>
      <c r="G6579" s="561" t="s">
        <v>35113</v>
      </c>
      <c r="H6579" s="561" t="s">
        <v>6397</v>
      </c>
      <c r="I6579" s="561" t="s">
        <v>33151</v>
      </c>
      <c r="J6579" s="561" t="s">
        <v>7063</v>
      </c>
      <c r="K6579" s="562" t="s">
        <v>1155</v>
      </c>
      <c r="L6579" s="561" t="s">
        <v>25</v>
      </c>
    </row>
    <row r="6580" spans="1:12" x14ac:dyDescent="0.25">
      <c r="A6580" s="561" t="s">
        <v>6381</v>
      </c>
      <c r="B6580" s="561" t="s">
        <v>6382</v>
      </c>
      <c r="C6580" s="561" t="s">
        <v>6383</v>
      </c>
      <c r="D6580" s="561" t="s">
        <v>6384</v>
      </c>
      <c r="E6580" s="562" t="s">
        <v>22</v>
      </c>
      <c r="F6580" s="561" t="s">
        <v>22</v>
      </c>
      <c r="G6580" s="561" t="s">
        <v>35114</v>
      </c>
      <c r="H6580" s="561" t="s">
        <v>6398</v>
      </c>
      <c r="I6580" s="561" t="s">
        <v>33151</v>
      </c>
      <c r="J6580" s="561" t="s">
        <v>7063</v>
      </c>
      <c r="K6580" s="562" t="s">
        <v>1084</v>
      </c>
      <c r="L6580" s="561" t="s">
        <v>25</v>
      </c>
    </row>
    <row r="6581" spans="1:12" x14ac:dyDescent="0.25">
      <c r="A6581" s="561" t="s">
        <v>6381</v>
      </c>
      <c r="B6581" s="561" t="s">
        <v>6382</v>
      </c>
      <c r="C6581" s="561" t="s">
        <v>6383</v>
      </c>
      <c r="D6581" s="561" t="s">
        <v>6384</v>
      </c>
      <c r="E6581" s="562" t="s">
        <v>22</v>
      </c>
      <c r="F6581" s="561" t="s">
        <v>22</v>
      </c>
      <c r="G6581" s="561" t="s">
        <v>35115</v>
      </c>
      <c r="H6581" s="561" t="s">
        <v>6399</v>
      </c>
      <c r="I6581" s="561" t="s">
        <v>34863</v>
      </c>
      <c r="J6581" s="561" t="s">
        <v>7063</v>
      </c>
      <c r="K6581" s="562" t="s">
        <v>24808</v>
      </c>
      <c r="L6581" s="561" t="s">
        <v>25</v>
      </c>
    </row>
    <row r="6582" spans="1:12" x14ac:dyDescent="0.25">
      <c r="A6582" s="561" t="s">
        <v>6381</v>
      </c>
      <c r="B6582" s="561" t="s">
        <v>6382</v>
      </c>
      <c r="C6582" s="561" t="s">
        <v>6383</v>
      </c>
      <c r="D6582" s="561" t="s">
        <v>6384</v>
      </c>
      <c r="E6582" s="562" t="s">
        <v>22</v>
      </c>
      <c r="F6582" s="561" t="s">
        <v>22</v>
      </c>
      <c r="G6582" s="561" t="s">
        <v>35116</v>
      </c>
      <c r="H6582" s="561" t="s">
        <v>6401</v>
      </c>
      <c r="I6582" s="561" t="s">
        <v>34863</v>
      </c>
      <c r="J6582" s="561" t="s">
        <v>7063</v>
      </c>
      <c r="K6582" s="562" t="s">
        <v>23361</v>
      </c>
      <c r="L6582" s="561" t="s">
        <v>25</v>
      </c>
    </row>
    <row r="6583" spans="1:12" x14ac:dyDescent="0.25">
      <c r="A6583" s="561" t="s">
        <v>6381</v>
      </c>
      <c r="B6583" s="561" t="s">
        <v>6382</v>
      </c>
      <c r="C6583" s="561" t="s">
        <v>6383</v>
      </c>
      <c r="D6583" s="561" t="s">
        <v>6384</v>
      </c>
      <c r="E6583" s="562" t="s">
        <v>22</v>
      </c>
      <c r="F6583" s="561" t="s">
        <v>22</v>
      </c>
      <c r="G6583" s="561" t="s">
        <v>35117</v>
      </c>
      <c r="H6583" s="561" t="s">
        <v>6402</v>
      </c>
      <c r="I6583" s="561" t="s">
        <v>34863</v>
      </c>
      <c r="J6583" s="561" t="s">
        <v>7063</v>
      </c>
      <c r="K6583" s="562" t="s">
        <v>564</v>
      </c>
      <c r="L6583" s="561" t="s">
        <v>25</v>
      </c>
    </row>
    <row r="6584" spans="1:12" x14ac:dyDescent="0.25">
      <c r="A6584" s="561" t="s">
        <v>6381</v>
      </c>
      <c r="B6584" s="561" t="s">
        <v>6382</v>
      </c>
      <c r="C6584" s="561" t="s">
        <v>6383</v>
      </c>
      <c r="D6584" s="561" t="s">
        <v>6384</v>
      </c>
      <c r="E6584" s="562" t="s">
        <v>22</v>
      </c>
      <c r="F6584" s="561" t="s">
        <v>22</v>
      </c>
      <c r="G6584" s="561" t="s">
        <v>35118</v>
      </c>
      <c r="H6584" s="561" t="s">
        <v>6403</v>
      </c>
      <c r="I6584" s="561" t="s">
        <v>33151</v>
      </c>
      <c r="J6584" s="561" t="s">
        <v>7063</v>
      </c>
      <c r="K6584" s="562" t="s">
        <v>7086</v>
      </c>
      <c r="L6584" s="561" t="s">
        <v>25</v>
      </c>
    </row>
    <row r="6585" spans="1:12" x14ac:dyDescent="0.25">
      <c r="A6585" s="561" t="s">
        <v>6381</v>
      </c>
      <c r="B6585" s="561" t="s">
        <v>6382</v>
      </c>
      <c r="C6585" s="561" t="s">
        <v>6383</v>
      </c>
      <c r="D6585" s="561" t="s">
        <v>6384</v>
      </c>
      <c r="E6585" s="562" t="s">
        <v>22</v>
      </c>
      <c r="F6585" s="561" t="s">
        <v>22</v>
      </c>
      <c r="G6585" s="561" t="s">
        <v>35119</v>
      </c>
      <c r="H6585" s="561" t="s">
        <v>6404</v>
      </c>
      <c r="I6585" s="561" t="s">
        <v>33151</v>
      </c>
      <c r="J6585" s="561" t="s">
        <v>7063</v>
      </c>
      <c r="K6585" s="562" t="s">
        <v>8033</v>
      </c>
      <c r="L6585" s="561" t="s">
        <v>25</v>
      </c>
    </row>
    <row r="6586" spans="1:12" x14ac:dyDescent="0.25">
      <c r="A6586" s="561" t="s">
        <v>6381</v>
      </c>
      <c r="B6586" s="561" t="s">
        <v>6382</v>
      </c>
      <c r="C6586" s="561" t="s">
        <v>6383</v>
      </c>
      <c r="D6586" s="561" t="s">
        <v>6384</v>
      </c>
      <c r="E6586" s="562" t="s">
        <v>22</v>
      </c>
      <c r="F6586" s="561" t="s">
        <v>22</v>
      </c>
      <c r="G6586" s="561" t="s">
        <v>35120</v>
      </c>
      <c r="H6586" s="561" t="s">
        <v>6405</v>
      </c>
      <c r="I6586" s="561" t="s">
        <v>33151</v>
      </c>
      <c r="J6586" s="561" t="s">
        <v>7063</v>
      </c>
      <c r="K6586" s="562" t="s">
        <v>5466</v>
      </c>
      <c r="L6586" s="561" t="s">
        <v>25</v>
      </c>
    </row>
    <row r="6587" spans="1:12" x14ac:dyDescent="0.25">
      <c r="A6587" s="561" t="s">
        <v>6381</v>
      </c>
      <c r="B6587" s="561" t="s">
        <v>6382</v>
      </c>
      <c r="C6587" s="561" t="s">
        <v>6383</v>
      </c>
      <c r="D6587" s="561" t="s">
        <v>6384</v>
      </c>
      <c r="E6587" s="562" t="s">
        <v>22</v>
      </c>
      <c r="F6587" s="561" t="s">
        <v>22</v>
      </c>
      <c r="G6587" s="561" t="s">
        <v>35121</v>
      </c>
      <c r="H6587" s="561" t="s">
        <v>6406</v>
      </c>
      <c r="I6587" s="561" t="s">
        <v>34863</v>
      </c>
      <c r="J6587" s="561" t="s">
        <v>7063</v>
      </c>
      <c r="K6587" s="562" t="s">
        <v>34977</v>
      </c>
      <c r="L6587" s="561" t="s">
        <v>25</v>
      </c>
    </row>
    <row r="6588" spans="1:12" x14ac:dyDescent="0.25">
      <c r="A6588" s="561" t="s">
        <v>6381</v>
      </c>
      <c r="B6588" s="561" t="s">
        <v>6382</v>
      </c>
      <c r="C6588" s="561" t="s">
        <v>6383</v>
      </c>
      <c r="D6588" s="561" t="s">
        <v>6384</v>
      </c>
      <c r="E6588" s="562" t="s">
        <v>22</v>
      </c>
      <c r="F6588" s="561" t="s">
        <v>22</v>
      </c>
      <c r="G6588" s="561" t="s">
        <v>35122</v>
      </c>
      <c r="H6588" s="561" t="s">
        <v>6407</v>
      </c>
      <c r="I6588" s="561" t="s">
        <v>34863</v>
      </c>
      <c r="J6588" s="561" t="s">
        <v>7063</v>
      </c>
      <c r="K6588" s="562" t="s">
        <v>1399</v>
      </c>
      <c r="L6588" s="561" t="s">
        <v>25</v>
      </c>
    </row>
    <row r="6589" spans="1:12" x14ac:dyDescent="0.25">
      <c r="A6589" s="561" t="s">
        <v>6381</v>
      </c>
      <c r="B6589" s="561" t="s">
        <v>6382</v>
      </c>
      <c r="C6589" s="561" t="s">
        <v>6383</v>
      </c>
      <c r="D6589" s="561" t="s">
        <v>6384</v>
      </c>
      <c r="E6589" s="562" t="s">
        <v>22</v>
      </c>
      <c r="F6589" s="561" t="s">
        <v>22</v>
      </c>
      <c r="G6589" s="561" t="s">
        <v>35123</v>
      </c>
      <c r="H6589" s="561" t="s">
        <v>6408</v>
      </c>
      <c r="I6589" s="561" t="s">
        <v>34863</v>
      </c>
      <c r="J6589" s="561" t="s">
        <v>7063</v>
      </c>
      <c r="K6589" s="562" t="s">
        <v>35124</v>
      </c>
      <c r="L6589" s="561" t="s">
        <v>25</v>
      </c>
    </row>
    <row r="6590" spans="1:12" x14ac:dyDescent="0.25">
      <c r="A6590" s="561" t="s">
        <v>6381</v>
      </c>
      <c r="B6590" s="561" t="s">
        <v>6382</v>
      </c>
      <c r="C6590" s="561" t="s">
        <v>6383</v>
      </c>
      <c r="D6590" s="561" t="s">
        <v>6384</v>
      </c>
      <c r="E6590" s="562" t="s">
        <v>22</v>
      </c>
      <c r="F6590" s="561" t="s">
        <v>22</v>
      </c>
      <c r="G6590" s="561" t="s">
        <v>35125</v>
      </c>
      <c r="H6590" s="561" t="s">
        <v>6409</v>
      </c>
      <c r="I6590" s="561" t="s">
        <v>33151</v>
      </c>
      <c r="J6590" s="561" t="s">
        <v>7063</v>
      </c>
      <c r="K6590" s="562" t="s">
        <v>8033</v>
      </c>
      <c r="L6590" s="561" t="s">
        <v>25</v>
      </c>
    </row>
    <row r="6591" spans="1:12" x14ac:dyDescent="0.25">
      <c r="A6591" s="561" t="s">
        <v>6381</v>
      </c>
      <c r="B6591" s="561" t="s">
        <v>6382</v>
      </c>
      <c r="C6591" s="561" t="s">
        <v>6383</v>
      </c>
      <c r="D6591" s="561" t="s">
        <v>6384</v>
      </c>
      <c r="E6591" s="562" t="s">
        <v>22</v>
      </c>
      <c r="F6591" s="561" t="s">
        <v>22</v>
      </c>
      <c r="G6591" s="561" t="s">
        <v>35126</v>
      </c>
      <c r="H6591" s="561" t="s">
        <v>6410</v>
      </c>
      <c r="I6591" s="561" t="s">
        <v>33151</v>
      </c>
      <c r="J6591" s="561" t="s">
        <v>7063</v>
      </c>
      <c r="K6591" s="562" t="s">
        <v>5578</v>
      </c>
      <c r="L6591" s="561" t="s">
        <v>25</v>
      </c>
    </row>
    <row r="6592" spans="1:12" x14ac:dyDescent="0.25">
      <c r="A6592" s="561" t="s">
        <v>6381</v>
      </c>
      <c r="B6592" s="561" t="s">
        <v>6382</v>
      </c>
      <c r="C6592" s="561" t="s">
        <v>6383</v>
      </c>
      <c r="D6592" s="561" t="s">
        <v>6384</v>
      </c>
      <c r="E6592" s="562" t="s">
        <v>22</v>
      </c>
      <c r="F6592" s="561" t="s">
        <v>22</v>
      </c>
      <c r="G6592" s="561" t="s">
        <v>35127</v>
      </c>
      <c r="H6592" s="561" t="s">
        <v>6412</v>
      </c>
      <c r="I6592" s="561" t="s">
        <v>33151</v>
      </c>
      <c r="J6592" s="561" t="s">
        <v>7063</v>
      </c>
      <c r="K6592" s="562" t="s">
        <v>8019</v>
      </c>
      <c r="L6592" s="561" t="s">
        <v>25</v>
      </c>
    </row>
    <row r="6593" spans="1:12" x14ac:dyDescent="0.25">
      <c r="A6593" s="561" t="s">
        <v>6381</v>
      </c>
      <c r="B6593" s="561" t="s">
        <v>6382</v>
      </c>
      <c r="C6593" s="561" t="s">
        <v>6383</v>
      </c>
      <c r="D6593" s="561" t="s">
        <v>6384</v>
      </c>
      <c r="E6593" s="562" t="s">
        <v>22</v>
      </c>
      <c r="F6593" s="561" t="s">
        <v>22</v>
      </c>
      <c r="G6593" s="561" t="s">
        <v>35128</v>
      </c>
      <c r="H6593" s="561" t="s">
        <v>6413</v>
      </c>
      <c r="I6593" s="561" t="s">
        <v>34863</v>
      </c>
      <c r="J6593" s="561" t="s">
        <v>7063</v>
      </c>
      <c r="K6593" s="562" t="s">
        <v>4192</v>
      </c>
      <c r="L6593" s="561" t="s">
        <v>25</v>
      </c>
    </row>
    <row r="6594" spans="1:12" x14ac:dyDescent="0.25">
      <c r="A6594" s="561" t="s">
        <v>6381</v>
      </c>
      <c r="B6594" s="561" t="s">
        <v>6382</v>
      </c>
      <c r="C6594" s="561" t="s">
        <v>6383</v>
      </c>
      <c r="D6594" s="561" t="s">
        <v>6384</v>
      </c>
      <c r="E6594" s="562" t="s">
        <v>22</v>
      </c>
      <c r="F6594" s="561" t="s">
        <v>22</v>
      </c>
      <c r="G6594" s="561" t="s">
        <v>35129</v>
      </c>
      <c r="H6594" s="561" t="s">
        <v>6415</v>
      </c>
      <c r="I6594" s="561" t="s">
        <v>34863</v>
      </c>
      <c r="J6594" s="561" t="s">
        <v>7063</v>
      </c>
      <c r="K6594" s="562" t="s">
        <v>8038</v>
      </c>
      <c r="L6594" s="561" t="s">
        <v>25</v>
      </c>
    </row>
    <row r="6595" spans="1:12" x14ac:dyDescent="0.25">
      <c r="A6595" s="561" t="s">
        <v>6381</v>
      </c>
      <c r="B6595" s="561" t="s">
        <v>6382</v>
      </c>
      <c r="C6595" s="561" t="s">
        <v>6383</v>
      </c>
      <c r="D6595" s="561" t="s">
        <v>6384</v>
      </c>
      <c r="E6595" s="562" t="s">
        <v>22</v>
      </c>
      <c r="F6595" s="561" t="s">
        <v>22</v>
      </c>
      <c r="G6595" s="561" t="s">
        <v>35130</v>
      </c>
      <c r="H6595" s="561" t="s">
        <v>6417</v>
      </c>
      <c r="I6595" s="561" t="s">
        <v>34863</v>
      </c>
      <c r="J6595" s="561" t="s">
        <v>7063</v>
      </c>
      <c r="K6595" s="562" t="s">
        <v>24460</v>
      </c>
      <c r="L6595" s="561" t="s">
        <v>25</v>
      </c>
    </row>
    <row r="6596" spans="1:12" x14ac:dyDescent="0.25">
      <c r="A6596" s="561" t="s">
        <v>6381</v>
      </c>
      <c r="B6596" s="561" t="s">
        <v>6382</v>
      </c>
      <c r="C6596" s="561" t="s">
        <v>6383</v>
      </c>
      <c r="D6596" s="561" t="s">
        <v>6384</v>
      </c>
      <c r="E6596" s="562" t="s">
        <v>22</v>
      </c>
      <c r="F6596" s="561" t="s">
        <v>22</v>
      </c>
      <c r="G6596" s="561" t="s">
        <v>35131</v>
      </c>
      <c r="H6596" s="561" t="s">
        <v>6419</v>
      </c>
      <c r="I6596" s="561" t="s">
        <v>34863</v>
      </c>
      <c r="J6596" s="561" t="s">
        <v>7063</v>
      </c>
      <c r="K6596" s="562" t="s">
        <v>832</v>
      </c>
      <c r="L6596" s="561" t="s">
        <v>25</v>
      </c>
    </row>
    <row r="6597" spans="1:12" x14ac:dyDescent="0.25">
      <c r="A6597" s="561" t="s">
        <v>6381</v>
      </c>
      <c r="B6597" s="561" t="s">
        <v>6382</v>
      </c>
      <c r="C6597" s="561" t="s">
        <v>6383</v>
      </c>
      <c r="D6597" s="561" t="s">
        <v>6384</v>
      </c>
      <c r="E6597" s="562" t="s">
        <v>22</v>
      </c>
      <c r="F6597" s="561" t="s">
        <v>22</v>
      </c>
      <c r="G6597" s="561" t="s">
        <v>35132</v>
      </c>
      <c r="H6597" s="561" t="s">
        <v>6420</v>
      </c>
      <c r="I6597" s="561" t="s">
        <v>34863</v>
      </c>
      <c r="J6597" s="561" t="s">
        <v>7063</v>
      </c>
      <c r="K6597" s="562" t="s">
        <v>1201</v>
      </c>
      <c r="L6597" s="561" t="s">
        <v>25</v>
      </c>
    </row>
    <row r="6598" spans="1:12" x14ac:dyDescent="0.25">
      <c r="A6598" s="561" t="s">
        <v>6381</v>
      </c>
      <c r="B6598" s="561" t="s">
        <v>6382</v>
      </c>
      <c r="C6598" s="561" t="s">
        <v>6383</v>
      </c>
      <c r="D6598" s="561" t="s">
        <v>6384</v>
      </c>
      <c r="E6598" s="562" t="s">
        <v>22</v>
      </c>
      <c r="F6598" s="561" t="s">
        <v>22</v>
      </c>
      <c r="G6598" s="561" t="s">
        <v>35133</v>
      </c>
      <c r="H6598" s="561" t="s">
        <v>6421</v>
      </c>
      <c r="I6598" s="561" t="s">
        <v>34863</v>
      </c>
      <c r="J6598" s="561" t="s">
        <v>7063</v>
      </c>
      <c r="K6598" s="562" t="s">
        <v>5493</v>
      </c>
      <c r="L6598" s="561" t="s">
        <v>25</v>
      </c>
    </row>
    <row r="6599" spans="1:12" x14ac:dyDescent="0.25">
      <c r="A6599" s="561" t="s">
        <v>6381</v>
      </c>
      <c r="B6599" s="561" t="s">
        <v>6382</v>
      </c>
      <c r="C6599" s="561" t="s">
        <v>6383</v>
      </c>
      <c r="D6599" s="561" t="s">
        <v>6384</v>
      </c>
      <c r="E6599" s="562" t="s">
        <v>22</v>
      </c>
      <c r="F6599" s="561" t="s">
        <v>22</v>
      </c>
      <c r="G6599" s="561" t="s">
        <v>35134</v>
      </c>
      <c r="H6599" s="561" t="s">
        <v>6423</v>
      </c>
      <c r="I6599" s="561" t="s">
        <v>34863</v>
      </c>
      <c r="J6599" s="561" t="s">
        <v>7063</v>
      </c>
      <c r="K6599" s="562" t="s">
        <v>7396</v>
      </c>
      <c r="L6599" s="561" t="s">
        <v>25</v>
      </c>
    </row>
    <row r="6600" spans="1:12" x14ac:dyDescent="0.25">
      <c r="A6600" s="561" t="s">
        <v>6381</v>
      </c>
      <c r="B6600" s="561" t="s">
        <v>6382</v>
      </c>
      <c r="C6600" s="561" t="s">
        <v>6383</v>
      </c>
      <c r="D6600" s="561" t="s">
        <v>6384</v>
      </c>
      <c r="E6600" s="562" t="s">
        <v>22</v>
      </c>
      <c r="F6600" s="561" t="s">
        <v>22</v>
      </c>
      <c r="G6600" s="561" t="s">
        <v>35135</v>
      </c>
      <c r="H6600" s="561" t="s">
        <v>6424</v>
      </c>
      <c r="I6600" s="561" t="s">
        <v>34863</v>
      </c>
      <c r="J6600" s="561" t="s">
        <v>7063</v>
      </c>
      <c r="K6600" s="562" t="s">
        <v>472</v>
      </c>
      <c r="L6600" s="561" t="s">
        <v>25</v>
      </c>
    </row>
    <row r="6601" spans="1:12" x14ac:dyDescent="0.25">
      <c r="A6601" s="561" t="s">
        <v>6381</v>
      </c>
      <c r="B6601" s="561" t="s">
        <v>6382</v>
      </c>
      <c r="C6601" s="561" t="s">
        <v>6383</v>
      </c>
      <c r="D6601" s="561" t="s">
        <v>6384</v>
      </c>
      <c r="E6601" s="562" t="s">
        <v>22</v>
      </c>
      <c r="F6601" s="561" t="s">
        <v>22</v>
      </c>
      <c r="G6601" s="561" t="s">
        <v>35136</v>
      </c>
      <c r="H6601" s="561" t="s">
        <v>6425</v>
      </c>
      <c r="I6601" s="561" t="s">
        <v>33151</v>
      </c>
      <c r="J6601" s="561" t="s">
        <v>7063</v>
      </c>
      <c r="K6601" s="562" t="s">
        <v>6457</v>
      </c>
      <c r="L6601" s="561" t="s">
        <v>25</v>
      </c>
    </row>
    <row r="6602" spans="1:12" x14ac:dyDescent="0.25">
      <c r="A6602" s="561" t="s">
        <v>6381</v>
      </c>
      <c r="B6602" s="561" t="s">
        <v>6382</v>
      </c>
      <c r="C6602" s="561" t="s">
        <v>6383</v>
      </c>
      <c r="D6602" s="561" t="s">
        <v>6384</v>
      </c>
      <c r="E6602" s="562" t="s">
        <v>22</v>
      </c>
      <c r="F6602" s="561" t="s">
        <v>22</v>
      </c>
      <c r="G6602" s="561" t="s">
        <v>35137</v>
      </c>
      <c r="H6602" s="561" t="s">
        <v>6426</v>
      </c>
      <c r="I6602" s="561" t="s">
        <v>33151</v>
      </c>
      <c r="J6602" s="561" t="s">
        <v>7063</v>
      </c>
      <c r="K6602" s="562" t="s">
        <v>911</v>
      </c>
      <c r="L6602" s="561" t="s">
        <v>25</v>
      </c>
    </row>
    <row r="6603" spans="1:12" x14ac:dyDescent="0.25">
      <c r="A6603" s="561" t="s">
        <v>6381</v>
      </c>
      <c r="B6603" s="561" t="s">
        <v>6382</v>
      </c>
      <c r="C6603" s="561" t="s">
        <v>6383</v>
      </c>
      <c r="D6603" s="561" t="s">
        <v>6384</v>
      </c>
      <c r="E6603" s="562" t="s">
        <v>22</v>
      </c>
      <c r="F6603" s="561" t="s">
        <v>22</v>
      </c>
      <c r="G6603" s="561" t="s">
        <v>35138</v>
      </c>
      <c r="H6603" s="561" t="s">
        <v>6428</v>
      </c>
      <c r="I6603" s="561" t="s">
        <v>33151</v>
      </c>
      <c r="J6603" s="561" t="s">
        <v>7063</v>
      </c>
      <c r="K6603" s="562" t="s">
        <v>7645</v>
      </c>
      <c r="L6603" s="561" t="s">
        <v>25</v>
      </c>
    </row>
    <row r="6604" spans="1:12" x14ac:dyDescent="0.25">
      <c r="A6604" s="561" t="s">
        <v>6381</v>
      </c>
      <c r="B6604" s="561" t="s">
        <v>6382</v>
      </c>
      <c r="C6604" s="561" t="s">
        <v>6383</v>
      </c>
      <c r="D6604" s="561" t="s">
        <v>6384</v>
      </c>
      <c r="E6604" s="562" t="s">
        <v>22</v>
      </c>
      <c r="F6604" s="561" t="s">
        <v>22</v>
      </c>
      <c r="G6604" s="561" t="s">
        <v>35139</v>
      </c>
      <c r="H6604" s="561" t="s">
        <v>6430</v>
      </c>
      <c r="I6604" s="561" t="s">
        <v>33151</v>
      </c>
      <c r="J6604" s="561" t="s">
        <v>7063</v>
      </c>
      <c r="K6604" s="562" t="s">
        <v>24531</v>
      </c>
      <c r="L6604" s="561" t="s">
        <v>25</v>
      </c>
    </row>
    <row r="6605" spans="1:12" x14ac:dyDescent="0.25">
      <c r="A6605" s="561" t="s">
        <v>6381</v>
      </c>
      <c r="B6605" s="561" t="s">
        <v>6382</v>
      </c>
      <c r="C6605" s="561" t="s">
        <v>6383</v>
      </c>
      <c r="D6605" s="561" t="s">
        <v>6384</v>
      </c>
      <c r="E6605" s="562" t="s">
        <v>22</v>
      </c>
      <c r="F6605" s="561" t="s">
        <v>22</v>
      </c>
      <c r="G6605" s="561" t="s">
        <v>35140</v>
      </c>
      <c r="H6605" s="561" t="s">
        <v>6431</v>
      </c>
      <c r="I6605" s="561" t="s">
        <v>33151</v>
      </c>
      <c r="J6605" s="561" t="s">
        <v>7063</v>
      </c>
      <c r="K6605" s="562" t="s">
        <v>978</v>
      </c>
      <c r="L6605" s="561" t="s">
        <v>25</v>
      </c>
    </row>
    <row r="6606" spans="1:12" x14ac:dyDescent="0.25">
      <c r="A6606" s="561" t="s">
        <v>6381</v>
      </c>
      <c r="B6606" s="561" t="s">
        <v>6382</v>
      </c>
      <c r="C6606" s="561" t="s">
        <v>6383</v>
      </c>
      <c r="D6606" s="561" t="s">
        <v>6384</v>
      </c>
      <c r="E6606" s="562" t="s">
        <v>22</v>
      </c>
      <c r="F6606" s="561" t="s">
        <v>22</v>
      </c>
      <c r="G6606" s="561" t="s">
        <v>35141</v>
      </c>
      <c r="H6606" s="561" t="s">
        <v>6432</v>
      </c>
      <c r="I6606" s="561" t="s">
        <v>33151</v>
      </c>
      <c r="J6606" s="561" t="s">
        <v>7063</v>
      </c>
      <c r="K6606" s="562" t="s">
        <v>7207</v>
      </c>
      <c r="L6606" s="561" t="s">
        <v>25</v>
      </c>
    </row>
    <row r="6607" spans="1:12" x14ac:dyDescent="0.25">
      <c r="A6607" s="561" t="s">
        <v>6381</v>
      </c>
      <c r="B6607" s="561" t="s">
        <v>6382</v>
      </c>
      <c r="C6607" s="561" t="s">
        <v>6383</v>
      </c>
      <c r="D6607" s="561" t="s">
        <v>6384</v>
      </c>
      <c r="E6607" s="562" t="s">
        <v>22</v>
      </c>
      <c r="F6607" s="561" t="s">
        <v>22</v>
      </c>
      <c r="G6607" s="561" t="s">
        <v>35142</v>
      </c>
      <c r="H6607" s="561" t="s">
        <v>6434</v>
      </c>
      <c r="I6607" s="561" t="s">
        <v>33151</v>
      </c>
      <c r="J6607" s="561" t="s">
        <v>7063</v>
      </c>
      <c r="K6607" s="562" t="s">
        <v>928</v>
      </c>
      <c r="L6607" s="561" t="s">
        <v>25</v>
      </c>
    </row>
    <row r="6608" spans="1:12" x14ac:dyDescent="0.25">
      <c r="A6608" s="561" t="s">
        <v>6381</v>
      </c>
      <c r="B6608" s="561" t="s">
        <v>6382</v>
      </c>
      <c r="C6608" s="561" t="s">
        <v>6383</v>
      </c>
      <c r="D6608" s="561" t="s">
        <v>6384</v>
      </c>
      <c r="E6608" s="562" t="s">
        <v>22</v>
      </c>
      <c r="F6608" s="561" t="s">
        <v>22</v>
      </c>
      <c r="G6608" s="561" t="s">
        <v>35143</v>
      </c>
      <c r="H6608" s="561" t="s">
        <v>6435</v>
      </c>
      <c r="I6608" s="561" t="s">
        <v>33151</v>
      </c>
      <c r="J6608" s="561" t="s">
        <v>7063</v>
      </c>
      <c r="K6608" s="562" t="s">
        <v>600</v>
      </c>
      <c r="L6608" s="561" t="s">
        <v>25</v>
      </c>
    </row>
    <row r="6609" spans="1:12" x14ac:dyDescent="0.25">
      <c r="A6609" s="561" t="s">
        <v>6381</v>
      </c>
      <c r="B6609" s="561" t="s">
        <v>6382</v>
      </c>
      <c r="C6609" s="561" t="s">
        <v>6383</v>
      </c>
      <c r="D6609" s="561" t="s">
        <v>6384</v>
      </c>
      <c r="E6609" s="562" t="s">
        <v>22</v>
      </c>
      <c r="F6609" s="561" t="s">
        <v>22</v>
      </c>
      <c r="G6609" s="561" t="s">
        <v>35144</v>
      </c>
      <c r="H6609" s="561" t="s">
        <v>6436</v>
      </c>
      <c r="I6609" s="561" t="s">
        <v>33151</v>
      </c>
      <c r="J6609" s="561" t="s">
        <v>7063</v>
      </c>
      <c r="K6609" s="562" t="s">
        <v>570</v>
      </c>
      <c r="L6609" s="561" t="s">
        <v>25</v>
      </c>
    </row>
    <row r="6610" spans="1:12" x14ac:dyDescent="0.25">
      <c r="A6610" s="561" t="s">
        <v>6381</v>
      </c>
      <c r="B6610" s="561" t="s">
        <v>6382</v>
      </c>
      <c r="C6610" s="561" t="s">
        <v>6383</v>
      </c>
      <c r="D6610" s="561" t="s">
        <v>6384</v>
      </c>
      <c r="E6610" s="562" t="s">
        <v>22</v>
      </c>
      <c r="F6610" s="561" t="s">
        <v>22</v>
      </c>
      <c r="G6610" s="561" t="s">
        <v>35145</v>
      </c>
      <c r="H6610" s="561" t="s">
        <v>6437</v>
      </c>
      <c r="I6610" s="561" t="s">
        <v>33151</v>
      </c>
      <c r="J6610" s="561" t="s">
        <v>7063</v>
      </c>
      <c r="K6610" s="562" t="s">
        <v>1334</v>
      </c>
      <c r="L6610" s="561" t="s">
        <v>25</v>
      </c>
    </row>
    <row r="6611" spans="1:12" x14ac:dyDescent="0.25">
      <c r="A6611" s="561" t="s">
        <v>6381</v>
      </c>
      <c r="B6611" s="561" t="s">
        <v>6382</v>
      </c>
      <c r="C6611" s="561" t="s">
        <v>6383</v>
      </c>
      <c r="D6611" s="561" t="s">
        <v>6384</v>
      </c>
      <c r="E6611" s="562" t="s">
        <v>22</v>
      </c>
      <c r="F6611" s="561" t="s">
        <v>22</v>
      </c>
      <c r="G6611" s="561" t="s">
        <v>35146</v>
      </c>
      <c r="H6611" s="561" t="s">
        <v>6438</v>
      </c>
      <c r="I6611" s="561" t="s">
        <v>33151</v>
      </c>
      <c r="J6611" s="561" t="s">
        <v>7063</v>
      </c>
      <c r="K6611" s="562" t="s">
        <v>24806</v>
      </c>
      <c r="L6611" s="561" t="s">
        <v>25</v>
      </c>
    </row>
    <row r="6612" spans="1:12" x14ac:dyDescent="0.25">
      <c r="A6612" s="561" t="s">
        <v>6381</v>
      </c>
      <c r="B6612" s="561" t="s">
        <v>6382</v>
      </c>
      <c r="C6612" s="561" t="s">
        <v>6383</v>
      </c>
      <c r="D6612" s="561" t="s">
        <v>6384</v>
      </c>
      <c r="E6612" s="562" t="s">
        <v>22</v>
      </c>
      <c r="F6612" s="561" t="s">
        <v>22</v>
      </c>
      <c r="G6612" s="561" t="s">
        <v>35147</v>
      </c>
      <c r="H6612" s="561" t="s">
        <v>6439</v>
      </c>
      <c r="I6612" s="561" t="s">
        <v>33151</v>
      </c>
      <c r="J6612" s="561" t="s">
        <v>7063</v>
      </c>
      <c r="K6612" s="562" t="s">
        <v>7085</v>
      </c>
      <c r="L6612" s="561" t="s">
        <v>25</v>
      </c>
    </row>
    <row r="6613" spans="1:12" x14ac:dyDescent="0.25">
      <c r="A6613" s="561" t="s">
        <v>6381</v>
      </c>
      <c r="B6613" s="561" t="s">
        <v>6382</v>
      </c>
      <c r="C6613" s="561" t="s">
        <v>6383</v>
      </c>
      <c r="D6613" s="561" t="s">
        <v>6384</v>
      </c>
      <c r="E6613" s="562" t="s">
        <v>22</v>
      </c>
      <c r="F6613" s="561" t="s">
        <v>22</v>
      </c>
      <c r="G6613" s="561" t="s">
        <v>35148</v>
      </c>
      <c r="H6613" s="561" t="s">
        <v>6440</v>
      </c>
      <c r="I6613" s="561" t="s">
        <v>33151</v>
      </c>
      <c r="J6613" s="561" t="s">
        <v>7063</v>
      </c>
      <c r="K6613" s="562" t="s">
        <v>4955</v>
      </c>
      <c r="L6613" s="561" t="s">
        <v>25</v>
      </c>
    </row>
    <row r="6614" spans="1:12" x14ac:dyDescent="0.25">
      <c r="A6614" s="561" t="s">
        <v>6381</v>
      </c>
      <c r="B6614" s="561" t="s">
        <v>6382</v>
      </c>
      <c r="C6614" s="561" t="s">
        <v>6383</v>
      </c>
      <c r="D6614" s="561" t="s">
        <v>6384</v>
      </c>
      <c r="E6614" s="562" t="s">
        <v>22</v>
      </c>
      <c r="F6614" s="561" t="s">
        <v>22</v>
      </c>
      <c r="G6614" s="561" t="s">
        <v>35149</v>
      </c>
      <c r="H6614" s="561" t="s">
        <v>6441</v>
      </c>
      <c r="I6614" s="561" t="s">
        <v>33151</v>
      </c>
      <c r="J6614" s="561" t="s">
        <v>7063</v>
      </c>
      <c r="K6614" s="562" t="s">
        <v>396</v>
      </c>
      <c r="L6614" s="561" t="s">
        <v>25</v>
      </c>
    </row>
    <row r="6615" spans="1:12" x14ac:dyDescent="0.25">
      <c r="A6615" s="561" t="s">
        <v>6381</v>
      </c>
      <c r="B6615" s="561" t="s">
        <v>6382</v>
      </c>
      <c r="C6615" s="561" t="s">
        <v>6383</v>
      </c>
      <c r="D6615" s="561" t="s">
        <v>6384</v>
      </c>
      <c r="E6615" s="562" t="s">
        <v>22</v>
      </c>
      <c r="F6615" s="561" t="s">
        <v>22</v>
      </c>
      <c r="G6615" s="561" t="s">
        <v>35150</v>
      </c>
      <c r="H6615" s="561" t="s">
        <v>6442</v>
      </c>
      <c r="I6615" s="561" t="s">
        <v>34863</v>
      </c>
      <c r="J6615" s="561" t="s">
        <v>7063</v>
      </c>
      <c r="K6615" s="562" t="s">
        <v>1465</v>
      </c>
      <c r="L6615" s="561" t="s">
        <v>25</v>
      </c>
    </row>
    <row r="6616" spans="1:12" x14ac:dyDescent="0.25">
      <c r="A6616" s="561" t="s">
        <v>6381</v>
      </c>
      <c r="B6616" s="561" t="s">
        <v>6382</v>
      </c>
      <c r="C6616" s="561" t="s">
        <v>6383</v>
      </c>
      <c r="D6616" s="561" t="s">
        <v>6384</v>
      </c>
      <c r="E6616" s="562" t="s">
        <v>22</v>
      </c>
      <c r="F6616" s="561" t="s">
        <v>22</v>
      </c>
      <c r="G6616" s="561" t="s">
        <v>35151</v>
      </c>
      <c r="H6616" s="561" t="s">
        <v>6443</v>
      </c>
      <c r="I6616" s="561" t="s">
        <v>34863</v>
      </c>
      <c r="J6616" s="561" t="s">
        <v>7063</v>
      </c>
      <c r="K6616" s="562" t="s">
        <v>7151</v>
      </c>
      <c r="L6616" s="561" t="s">
        <v>25</v>
      </c>
    </row>
    <row r="6617" spans="1:12" x14ac:dyDescent="0.25">
      <c r="A6617" s="561" t="s">
        <v>6381</v>
      </c>
      <c r="B6617" s="561" t="s">
        <v>6382</v>
      </c>
      <c r="C6617" s="561" t="s">
        <v>6383</v>
      </c>
      <c r="D6617" s="561" t="s">
        <v>6384</v>
      </c>
      <c r="E6617" s="562" t="s">
        <v>22</v>
      </c>
      <c r="F6617" s="561" t="s">
        <v>22</v>
      </c>
      <c r="G6617" s="561" t="s">
        <v>35152</v>
      </c>
      <c r="H6617" s="561" t="s">
        <v>6445</v>
      </c>
      <c r="I6617" s="561" t="s">
        <v>34863</v>
      </c>
      <c r="J6617" s="561" t="s">
        <v>7063</v>
      </c>
      <c r="K6617" s="562" t="s">
        <v>2647</v>
      </c>
      <c r="L6617" s="561" t="s">
        <v>25</v>
      </c>
    </row>
    <row r="6618" spans="1:12" x14ac:dyDescent="0.25">
      <c r="A6618" s="561" t="s">
        <v>6381</v>
      </c>
      <c r="B6618" s="561" t="s">
        <v>6382</v>
      </c>
      <c r="C6618" s="561" t="s">
        <v>6383</v>
      </c>
      <c r="D6618" s="561" t="s">
        <v>6384</v>
      </c>
      <c r="E6618" s="562" t="s">
        <v>22</v>
      </c>
      <c r="F6618" s="561" t="s">
        <v>22</v>
      </c>
      <c r="G6618" s="561" t="s">
        <v>35153</v>
      </c>
      <c r="H6618" s="561" t="s">
        <v>6447</v>
      </c>
      <c r="I6618" s="561" t="s">
        <v>34863</v>
      </c>
      <c r="J6618" s="561" t="s">
        <v>7063</v>
      </c>
      <c r="K6618" s="562" t="s">
        <v>1493</v>
      </c>
      <c r="L6618" s="561" t="s">
        <v>25</v>
      </c>
    </row>
    <row r="6619" spans="1:12" x14ac:dyDescent="0.25">
      <c r="A6619" s="561" t="s">
        <v>6381</v>
      </c>
      <c r="B6619" s="561" t="s">
        <v>6382</v>
      </c>
      <c r="C6619" s="561" t="s">
        <v>6383</v>
      </c>
      <c r="D6619" s="561" t="s">
        <v>6384</v>
      </c>
      <c r="E6619" s="562" t="s">
        <v>22</v>
      </c>
      <c r="F6619" s="561" t="s">
        <v>22</v>
      </c>
      <c r="G6619" s="561" t="s">
        <v>35154</v>
      </c>
      <c r="H6619" s="561" t="s">
        <v>6448</v>
      </c>
      <c r="I6619" s="561" t="s">
        <v>34863</v>
      </c>
      <c r="J6619" s="561" t="s">
        <v>7063</v>
      </c>
      <c r="K6619" s="562" t="s">
        <v>7371</v>
      </c>
      <c r="L6619" s="561" t="s">
        <v>25</v>
      </c>
    </row>
    <row r="6620" spans="1:12" x14ac:dyDescent="0.25">
      <c r="A6620" s="561" t="s">
        <v>6381</v>
      </c>
      <c r="B6620" s="561" t="s">
        <v>6382</v>
      </c>
      <c r="C6620" s="561" t="s">
        <v>6383</v>
      </c>
      <c r="D6620" s="561" t="s">
        <v>6384</v>
      </c>
      <c r="E6620" s="562" t="s">
        <v>22</v>
      </c>
      <c r="F6620" s="561" t="s">
        <v>22</v>
      </c>
      <c r="G6620" s="561" t="s">
        <v>35155</v>
      </c>
      <c r="H6620" s="561" t="s">
        <v>6450</v>
      </c>
      <c r="I6620" s="561" t="s">
        <v>34863</v>
      </c>
      <c r="J6620" s="561" t="s">
        <v>7063</v>
      </c>
      <c r="K6620" s="562" t="s">
        <v>8105</v>
      </c>
      <c r="L6620" s="561" t="s">
        <v>25</v>
      </c>
    </row>
    <row r="6621" spans="1:12" x14ac:dyDescent="0.25">
      <c r="A6621" s="561" t="s">
        <v>6381</v>
      </c>
      <c r="B6621" s="561" t="s">
        <v>6382</v>
      </c>
      <c r="C6621" s="561" t="s">
        <v>6383</v>
      </c>
      <c r="D6621" s="561" t="s">
        <v>6384</v>
      </c>
      <c r="E6621" s="562" t="s">
        <v>22</v>
      </c>
      <c r="F6621" s="561" t="s">
        <v>22</v>
      </c>
      <c r="G6621" s="561" t="s">
        <v>35156</v>
      </c>
      <c r="H6621" s="561" t="s">
        <v>6451</v>
      </c>
      <c r="I6621" s="561" t="s">
        <v>34863</v>
      </c>
      <c r="J6621" s="561" t="s">
        <v>7063</v>
      </c>
      <c r="K6621" s="562" t="s">
        <v>7199</v>
      </c>
      <c r="L6621" s="561" t="s">
        <v>25</v>
      </c>
    </row>
    <row r="6622" spans="1:12" x14ac:dyDescent="0.25">
      <c r="A6622" s="561" t="s">
        <v>6381</v>
      </c>
      <c r="B6622" s="561" t="s">
        <v>6382</v>
      </c>
      <c r="C6622" s="561" t="s">
        <v>6383</v>
      </c>
      <c r="D6622" s="561" t="s">
        <v>6384</v>
      </c>
      <c r="E6622" s="562" t="s">
        <v>22</v>
      </c>
      <c r="F6622" s="561" t="s">
        <v>22</v>
      </c>
      <c r="G6622" s="561" t="s">
        <v>35157</v>
      </c>
      <c r="H6622" s="561" t="s">
        <v>6452</v>
      </c>
      <c r="I6622" s="561" t="s">
        <v>34863</v>
      </c>
      <c r="J6622" s="561" t="s">
        <v>7063</v>
      </c>
      <c r="K6622" s="562" t="s">
        <v>25073</v>
      </c>
      <c r="L6622" s="561" t="s">
        <v>25</v>
      </c>
    </row>
    <row r="6623" spans="1:12" x14ac:dyDescent="0.25">
      <c r="A6623" s="561" t="s">
        <v>6381</v>
      </c>
      <c r="B6623" s="561" t="s">
        <v>6382</v>
      </c>
      <c r="C6623" s="561" t="s">
        <v>6383</v>
      </c>
      <c r="D6623" s="561" t="s">
        <v>6384</v>
      </c>
      <c r="E6623" s="562" t="s">
        <v>22</v>
      </c>
      <c r="F6623" s="561" t="s">
        <v>22</v>
      </c>
      <c r="G6623" s="561" t="s">
        <v>35158</v>
      </c>
      <c r="H6623" s="561" t="s">
        <v>6453</v>
      </c>
      <c r="I6623" s="561" t="s">
        <v>34863</v>
      </c>
      <c r="J6623" s="561" t="s">
        <v>7063</v>
      </c>
      <c r="K6623" s="562" t="s">
        <v>6168</v>
      </c>
      <c r="L6623" s="561" t="s">
        <v>25</v>
      </c>
    </row>
    <row r="6624" spans="1:12" x14ac:dyDescent="0.25">
      <c r="A6624" s="561" t="s">
        <v>6381</v>
      </c>
      <c r="B6624" s="561" t="s">
        <v>6382</v>
      </c>
      <c r="C6624" s="561" t="s">
        <v>6383</v>
      </c>
      <c r="D6624" s="561" t="s">
        <v>6384</v>
      </c>
      <c r="E6624" s="562" t="s">
        <v>22</v>
      </c>
      <c r="F6624" s="561" t="s">
        <v>22</v>
      </c>
      <c r="G6624" s="561" t="s">
        <v>35159</v>
      </c>
      <c r="H6624" s="561" t="s">
        <v>6454</v>
      </c>
      <c r="I6624" s="561" t="s">
        <v>34863</v>
      </c>
      <c r="J6624" s="561" t="s">
        <v>7063</v>
      </c>
      <c r="K6624" s="562" t="s">
        <v>7198</v>
      </c>
      <c r="L6624" s="561" t="s">
        <v>25</v>
      </c>
    </row>
    <row r="6625" spans="1:12" x14ac:dyDescent="0.25">
      <c r="A6625" s="561" t="s">
        <v>6381</v>
      </c>
      <c r="B6625" s="561" t="s">
        <v>6382</v>
      </c>
      <c r="C6625" s="561" t="s">
        <v>6383</v>
      </c>
      <c r="D6625" s="561" t="s">
        <v>6384</v>
      </c>
      <c r="E6625" s="562" t="s">
        <v>22</v>
      </c>
      <c r="F6625" s="561" t="s">
        <v>22</v>
      </c>
      <c r="G6625" s="561" t="s">
        <v>35160</v>
      </c>
      <c r="H6625" s="561" t="s">
        <v>6455</v>
      </c>
      <c r="I6625" s="561" t="s">
        <v>25535</v>
      </c>
      <c r="J6625" s="561" t="s">
        <v>7063</v>
      </c>
      <c r="K6625" s="562" t="s">
        <v>130</v>
      </c>
      <c r="L6625" s="561" t="s">
        <v>25</v>
      </c>
    </row>
    <row r="6626" spans="1:12" x14ac:dyDescent="0.25">
      <c r="A6626" s="561" t="s">
        <v>6381</v>
      </c>
      <c r="B6626" s="561" t="s">
        <v>6382</v>
      </c>
      <c r="C6626" s="561" t="s">
        <v>6383</v>
      </c>
      <c r="D6626" s="561" t="s">
        <v>6384</v>
      </c>
      <c r="E6626" s="562" t="s">
        <v>22</v>
      </c>
      <c r="F6626" s="561" t="s">
        <v>22</v>
      </c>
      <c r="G6626" s="561" t="s">
        <v>35161</v>
      </c>
      <c r="H6626" s="561" t="s">
        <v>6456</v>
      </c>
      <c r="I6626" s="561" t="s">
        <v>25535</v>
      </c>
      <c r="J6626" s="561" t="s">
        <v>7063</v>
      </c>
      <c r="K6626" s="562" t="s">
        <v>7363</v>
      </c>
      <c r="L6626" s="561" t="s">
        <v>25</v>
      </c>
    </row>
    <row r="6627" spans="1:12" x14ac:dyDescent="0.25">
      <c r="A6627" s="561" t="s">
        <v>6381</v>
      </c>
      <c r="B6627" s="561" t="s">
        <v>6382</v>
      </c>
      <c r="C6627" s="561" t="s">
        <v>6383</v>
      </c>
      <c r="D6627" s="561" t="s">
        <v>6384</v>
      </c>
      <c r="E6627" s="562" t="s">
        <v>22</v>
      </c>
      <c r="F6627" s="561" t="s">
        <v>22</v>
      </c>
      <c r="G6627" s="561" t="s">
        <v>35162</v>
      </c>
      <c r="H6627" s="561" t="s">
        <v>6458</v>
      </c>
      <c r="I6627" s="561" t="s">
        <v>25535</v>
      </c>
      <c r="J6627" s="561" t="s">
        <v>7063</v>
      </c>
      <c r="K6627" s="562" t="s">
        <v>2371</v>
      </c>
      <c r="L6627" s="561" t="s">
        <v>25</v>
      </c>
    </row>
    <row r="6628" spans="1:12" x14ac:dyDescent="0.25">
      <c r="A6628" s="561" t="s">
        <v>6381</v>
      </c>
      <c r="B6628" s="561" t="s">
        <v>6382</v>
      </c>
      <c r="C6628" s="561" t="s">
        <v>6459</v>
      </c>
      <c r="D6628" s="561" t="s">
        <v>6460</v>
      </c>
      <c r="E6628" s="562" t="s">
        <v>22</v>
      </c>
      <c r="F6628" s="561" t="s">
        <v>22</v>
      </c>
      <c r="G6628" s="561" t="s">
        <v>35163</v>
      </c>
      <c r="H6628" s="561" t="s">
        <v>6462</v>
      </c>
      <c r="I6628" s="561" t="s">
        <v>33151</v>
      </c>
      <c r="J6628" s="561" t="s">
        <v>7063</v>
      </c>
      <c r="K6628" s="562" t="s">
        <v>35164</v>
      </c>
      <c r="L6628" s="561" t="s">
        <v>25</v>
      </c>
    </row>
    <row r="6629" spans="1:12" x14ac:dyDescent="0.25">
      <c r="A6629" s="561" t="s">
        <v>6381</v>
      </c>
      <c r="B6629" s="561" t="s">
        <v>6382</v>
      </c>
      <c r="C6629" s="561" t="s">
        <v>6459</v>
      </c>
      <c r="D6629" s="561" t="s">
        <v>6460</v>
      </c>
      <c r="E6629" s="562" t="s">
        <v>22</v>
      </c>
      <c r="F6629" s="561" t="s">
        <v>22</v>
      </c>
      <c r="G6629" s="561" t="s">
        <v>35165</v>
      </c>
      <c r="H6629" s="561" t="s">
        <v>6463</v>
      </c>
      <c r="I6629" s="561" t="s">
        <v>33151</v>
      </c>
      <c r="J6629" s="561" t="s">
        <v>7063</v>
      </c>
      <c r="K6629" s="562" t="s">
        <v>6364</v>
      </c>
      <c r="L6629" s="561" t="s">
        <v>25</v>
      </c>
    </row>
    <row r="6630" spans="1:12" x14ac:dyDescent="0.25">
      <c r="A6630" s="561" t="s">
        <v>6381</v>
      </c>
      <c r="B6630" s="561" t="s">
        <v>6382</v>
      </c>
      <c r="C6630" s="561" t="s">
        <v>6459</v>
      </c>
      <c r="D6630" s="561" t="s">
        <v>6460</v>
      </c>
      <c r="E6630" s="562" t="s">
        <v>22</v>
      </c>
      <c r="F6630" s="561" t="s">
        <v>22</v>
      </c>
      <c r="G6630" s="561" t="s">
        <v>35166</v>
      </c>
      <c r="H6630" s="561" t="s">
        <v>6466</v>
      </c>
      <c r="I6630" s="561" t="s">
        <v>33151</v>
      </c>
      <c r="J6630" s="561" t="s">
        <v>7063</v>
      </c>
      <c r="K6630" s="562" t="s">
        <v>267</v>
      </c>
      <c r="L6630" s="561" t="s">
        <v>25</v>
      </c>
    </row>
    <row r="6631" spans="1:12" x14ac:dyDescent="0.25">
      <c r="A6631" s="561" t="s">
        <v>6381</v>
      </c>
      <c r="B6631" s="561" t="s">
        <v>6382</v>
      </c>
      <c r="C6631" s="561" t="s">
        <v>6459</v>
      </c>
      <c r="D6631" s="561" t="s">
        <v>6460</v>
      </c>
      <c r="E6631" s="562" t="s">
        <v>22</v>
      </c>
      <c r="F6631" s="561" t="s">
        <v>22</v>
      </c>
      <c r="G6631" s="561" t="s">
        <v>35167</v>
      </c>
      <c r="H6631" s="561" t="s">
        <v>6467</v>
      </c>
      <c r="I6631" s="561" t="s">
        <v>33151</v>
      </c>
      <c r="J6631" s="561" t="s">
        <v>7063</v>
      </c>
      <c r="K6631" s="562" t="s">
        <v>34977</v>
      </c>
      <c r="L6631" s="561" t="s">
        <v>25</v>
      </c>
    </row>
    <row r="6632" spans="1:12" x14ac:dyDescent="0.25">
      <c r="A6632" s="561" t="s">
        <v>6381</v>
      </c>
      <c r="B6632" s="561" t="s">
        <v>6382</v>
      </c>
      <c r="C6632" s="561" t="s">
        <v>6459</v>
      </c>
      <c r="D6632" s="561" t="s">
        <v>6460</v>
      </c>
      <c r="E6632" s="562" t="s">
        <v>22</v>
      </c>
      <c r="F6632" s="561" t="s">
        <v>22</v>
      </c>
      <c r="G6632" s="561" t="s">
        <v>35168</v>
      </c>
      <c r="H6632" s="561" t="s">
        <v>6464</v>
      </c>
      <c r="I6632" s="561" t="s">
        <v>33151</v>
      </c>
      <c r="J6632" s="561" t="s">
        <v>7063</v>
      </c>
      <c r="K6632" s="562" t="s">
        <v>590</v>
      </c>
      <c r="L6632" s="561" t="s">
        <v>25</v>
      </c>
    </row>
    <row r="6633" spans="1:12" x14ac:dyDescent="0.25">
      <c r="A6633" s="561" t="s">
        <v>6381</v>
      </c>
      <c r="B6633" s="561" t="s">
        <v>6382</v>
      </c>
      <c r="C6633" s="561" t="s">
        <v>6459</v>
      </c>
      <c r="D6633" s="561" t="s">
        <v>6460</v>
      </c>
      <c r="E6633" s="562" t="s">
        <v>22</v>
      </c>
      <c r="F6633" s="561" t="s">
        <v>22</v>
      </c>
      <c r="G6633" s="561" t="s">
        <v>35169</v>
      </c>
      <c r="H6633" s="561" t="s">
        <v>6465</v>
      </c>
      <c r="I6633" s="561" t="s">
        <v>33151</v>
      </c>
      <c r="J6633" s="561" t="s">
        <v>7063</v>
      </c>
      <c r="K6633" s="562" t="s">
        <v>1310</v>
      </c>
      <c r="L6633" s="561" t="s">
        <v>25</v>
      </c>
    </row>
    <row r="6634" spans="1:12" x14ac:dyDescent="0.25">
      <c r="A6634" s="561" t="s">
        <v>6381</v>
      </c>
      <c r="B6634" s="561" t="s">
        <v>6382</v>
      </c>
      <c r="C6634" s="561" t="s">
        <v>6459</v>
      </c>
      <c r="D6634" s="561" t="s">
        <v>6460</v>
      </c>
      <c r="E6634" s="562" t="s">
        <v>22</v>
      </c>
      <c r="F6634" s="561" t="s">
        <v>22</v>
      </c>
      <c r="G6634" s="561" t="s">
        <v>35170</v>
      </c>
      <c r="H6634" s="561" t="s">
        <v>6468</v>
      </c>
      <c r="I6634" s="561" t="s">
        <v>33151</v>
      </c>
      <c r="J6634" s="561" t="s">
        <v>7063</v>
      </c>
      <c r="K6634" s="562" t="s">
        <v>535</v>
      </c>
      <c r="L6634" s="561" t="s">
        <v>25</v>
      </c>
    </row>
    <row r="6635" spans="1:12" x14ac:dyDescent="0.25">
      <c r="A6635" s="561" t="s">
        <v>6381</v>
      </c>
      <c r="B6635" s="561" t="s">
        <v>6382</v>
      </c>
      <c r="C6635" s="561" t="s">
        <v>6459</v>
      </c>
      <c r="D6635" s="561" t="s">
        <v>6460</v>
      </c>
      <c r="E6635" s="562" t="s">
        <v>22</v>
      </c>
      <c r="F6635" s="561" t="s">
        <v>22</v>
      </c>
      <c r="G6635" s="561" t="s">
        <v>35171</v>
      </c>
      <c r="H6635" s="561" t="s">
        <v>6469</v>
      </c>
      <c r="I6635" s="561" t="s">
        <v>33151</v>
      </c>
      <c r="J6635" s="561" t="s">
        <v>7063</v>
      </c>
      <c r="K6635" s="562" t="s">
        <v>564</v>
      </c>
      <c r="L6635" s="561" t="s">
        <v>25</v>
      </c>
    </row>
    <row r="6636" spans="1:12" x14ac:dyDescent="0.25">
      <c r="A6636" s="561" t="s">
        <v>6381</v>
      </c>
      <c r="B6636" s="561" t="s">
        <v>6382</v>
      </c>
      <c r="C6636" s="561" t="s">
        <v>6470</v>
      </c>
      <c r="D6636" s="561" t="s">
        <v>6471</v>
      </c>
      <c r="E6636" s="562" t="s">
        <v>22</v>
      </c>
      <c r="F6636" s="561" t="s">
        <v>22</v>
      </c>
      <c r="G6636" s="561" t="s">
        <v>35172</v>
      </c>
      <c r="H6636" s="561" t="s">
        <v>6472</v>
      </c>
      <c r="I6636" s="561" t="s">
        <v>5500</v>
      </c>
      <c r="J6636" s="561" t="s">
        <v>7063</v>
      </c>
      <c r="K6636" s="562" t="s">
        <v>35173</v>
      </c>
      <c r="L6636" s="561" t="s">
        <v>25</v>
      </c>
    </row>
    <row r="6637" spans="1:12" x14ac:dyDescent="0.25">
      <c r="A6637" s="561" t="s">
        <v>6381</v>
      </c>
      <c r="B6637" s="561" t="s">
        <v>6382</v>
      </c>
      <c r="C6637" s="561" t="s">
        <v>6470</v>
      </c>
      <c r="D6637" s="561" t="s">
        <v>6471</v>
      </c>
      <c r="E6637" s="562" t="s">
        <v>22</v>
      </c>
      <c r="F6637" s="561" t="s">
        <v>22</v>
      </c>
      <c r="G6637" s="561" t="s">
        <v>35174</v>
      </c>
      <c r="H6637" s="561" t="s">
        <v>6473</v>
      </c>
      <c r="I6637" s="561" t="s">
        <v>5500</v>
      </c>
      <c r="J6637" s="561" t="s">
        <v>7063</v>
      </c>
      <c r="K6637" s="562" t="s">
        <v>35175</v>
      </c>
      <c r="L6637" s="561" t="s">
        <v>25</v>
      </c>
    </row>
    <row r="6638" spans="1:12" x14ac:dyDescent="0.25">
      <c r="A6638" s="561" t="s">
        <v>6381</v>
      </c>
      <c r="B6638" s="561" t="s">
        <v>6382</v>
      </c>
      <c r="C6638" s="561" t="s">
        <v>6470</v>
      </c>
      <c r="D6638" s="561" t="s">
        <v>6471</v>
      </c>
      <c r="E6638" s="562" t="s">
        <v>22</v>
      </c>
      <c r="F6638" s="561" t="s">
        <v>22</v>
      </c>
      <c r="G6638" s="561" t="s">
        <v>35176</v>
      </c>
      <c r="H6638" s="561" t="s">
        <v>35177</v>
      </c>
      <c r="I6638" s="561" t="s">
        <v>5500</v>
      </c>
      <c r="J6638" s="561" t="s">
        <v>7063</v>
      </c>
      <c r="K6638" s="562" t="s">
        <v>35178</v>
      </c>
      <c r="L6638" s="561" t="s">
        <v>25</v>
      </c>
    </row>
    <row r="6639" spans="1:12" x14ac:dyDescent="0.25">
      <c r="A6639" s="561" t="s">
        <v>6381</v>
      </c>
      <c r="B6639" s="561" t="s">
        <v>6382</v>
      </c>
      <c r="C6639" s="561" t="s">
        <v>6474</v>
      </c>
      <c r="D6639" s="561" t="s">
        <v>6475</v>
      </c>
      <c r="E6639" s="562" t="s">
        <v>22</v>
      </c>
      <c r="F6639" s="561" t="s">
        <v>22</v>
      </c>
      <c r="G6639" s="561" t="s">
        <v>35179</v>
      </c>
      <c r="H6639" s="561" t="s">
        <v>6476</v>
      </c>
      <c r="I6639" s="561" t="s">
        <v>25535</v>
      </c>
      <c r="J6639" s="561" t="s">
        <v>7063</v>
      </c>
      <c r="K6639" s="562" t="s">
        <v>688</v>
      </c>
      <c r="L6639" s="561" t="s">
        <v>25</v>
      </c>
    </row>
    <row r="6640" spans="1:12" x14ac:dyDescent="0.25">
      <c r="A6640" s="561" t="s">
        <v>6381</v>
      </c>
      <c r="B6640" s="561" t="s">
        <v>6382</v>
      </c>
      <c r="C6640" s="561" t="s">
        <v>6474</v>
      </c>
      <c r="D6640" s="561" t="s">
        <v>6475</v>
      </c>
      <c r="E6640" s="562" t="s">
        <v>22</v>
      </c>
      <c r="F6640" s="561" t="s">
        <v>22</v>
      </c>
      <c r="G6640" s="561" t="s">
        <v>35180</v>
      </c>
      <c r="H6640" s="561" t="s">
        <v>6478</v>
      </c>
      <c r="I6640" s="561" t="s">
        <v>25535</v>
      </c>
      <c r="J6640" s="561" t="s">
        <v>7063</v>
      </c>
      <c r="K6640" s="562" t="s">
        <v>1330</v>
      </c>
      <c r="L6640" s="561" t="s">
        <v>25</v>
      </c>
    </row>
    <row r="6641" spans="1:12" x14ac:dyDescent="0.25">
      <c r="A6641" s="561" t="s">
        <v>6381</v>
      </c>
      <c r="B6641" s="561" t="s">
        <v>6382</v>
      </c>
      <c r="C6641" s="561" t="s">
        <v>6474</v>
      </c>
      <c r="D6641" s="561" t="s">
        <v>6475</v>
      </c>
      <c r="E6641" s="562" t="s">
        <v>22</v>
      </c>
      <c r="F6641" s="561" t="s">
        <v>22</v>
      </c>
      <c r="G6641" s="561" t="s">
        <v>35181</v>
      </c>
      <c r="H6641" s="561" t="s">
        <v>6480</v>
      </c>
      <c r="I6641" s="561" t="s">
        <v>25535</v>
      </c>
      <c r="J6641" s="561" t="s">
        <v>7063</v>
      </c>
      <c r="K6641" s="562" t="s">
        <v>34272</v>
      </c>
      <c r="L6641" s="561" t="s">
        <v>25</v>
      </c>
    </row>
    <row r="6642" spans="1:12" x14ac:dyDescent="0.25">
      <c r="A6642" s="561" t="s">
        <v>6381</v>
      </c>
      <c r="B6642" s="561" t="s">
        <v>6382</v>
      </c>
      <c r="C6642" s="561" t="s">
        <v>6474</v>
      </c>
      <c r="D6642" s="561" t="s">
        <v>6475</v>
      </c>
      <c r="E6642" s="562" t="s">
        <v>22</v>
      </c>
      <c r="F6642" s="561" t="s">
        <v>22</v>
      </c>
      <c r="G6642" s="561" t="s">
        <v>35182</v>
      </c>
      <c r="H6642" s="561" t="s">
        <v>6481</v>
      </c>
      <c r="I6642" s="561" t="s">
        <v>25535</v>
      </c>
      <c r="J6642" s="561" t="s">
        <v>7063</v>
      </c>
      <c r="K6642" s="562" t="s">
        <v>3778</v>
      </c>
      <c r="L6642" s="561" t="s">
        <v>25</v>
      </c>
    </row>
    <row r="6643" spans="1:12" x14ac:dyDescent="0.25">
      <c r="A6643" s="561" t="s">
        <v>6381</v>
      </c>
      <c r="B6643" s="561" t="s">
        <v>6382</v>
      </c>
      <c r="C6643" s="561" t="s">
        <v>6474</v>
      </c>
      <c r="D6643" s="561" t="s">
        <v>6475</v>
      </c>
      <c r="E6643" s="562" t="s">
        <v>22</v>
      </c>
      <c r="F6643" s="561" t="s">
        <v>22</v>
      </c>
      <c r="G6643" s="561">
        <v>100980</v>
      </c>
      <c r="H6643" s="561" t="s">
        <v>6482</v>
      </c>
      <c r="I6643" s="561" t="s">
        <v>25535</v>
      </c>
      <c r="J6643" s="561" t="s">
        <v>7063</v>
      </c>
      <c r="K6643" s="562" t="s">
        <v>5185</v>
      </c>
      <c r="L6643" s="561" t="s">
        <v>25</v>
      </c>
    </row>
    <row r="6644" spans="1:12" x14ac:dyDescent="0.25">
      <c r="A6644" s="561" t="s">
        <v>6381</v>
      </c>
      <c r="B6644" s="561" t="s">
        <v>6382</v>
      </c>
      <c r="C6644" s="561" t="s">
        <v>6474</v>
      </c>
      <c r="D6644" s="561" t="s">
        <v>6475</v>
      </c>
      <c r="E6644" s="562" t="s">
        <v>22</v>
      </c>
      <c r="F6644" s="561" t="s">
        <v>22</v>
      </c>
      <c r="G6644" s="561" t="s">
        <v>35183</v>
      </c>
      <c r="H6644" s="561" t="s">
        <v>6483</v>
      </c>
      <c r="I6644" s="561" t="s">
        <v>25535</v>
      </c>
      <c r="J6644" s="561" t="s">
        <v>7063</v>
      </c>
      <c r="K6644" s="562" t="s">
        <v>3939</v>
      </c>
      <c r="L6644" s="561" t="s">
        <v>25</v>
      </c>
    </row>
    <row r="6645" spans="1:12" x14ac:dyDescent="0.25">
      <c r="A6645" s="561" t="s">
        <v>6381</v>
      </c>
      <c r="B6645" s="561" t="s">
        <v>6382</v>
      </c>
      <c r="C6645" s="561" t="s">
        <v>6474</v>
      </c>
      <c r="D6645" s="561" t="s">
        <v>6475</v>
      </c>
      <c r="E6645" s="562" t="s">
        <v>22</v>
      </c>
      <c r="F6645" s="561" t="s">
        <v>22</v>
      </c>
      <c r="G6645" s="561" t="s">
        <v>35184</v>
      </c>
      <c r="H6645" s="561" t="s">
        <v>6484</v>
      </c>
      <c r="I6645" s="561" t="s">
        <v>25535</v>
      </c>
      <c r="J6645" s="561" t="s">
        <v>7063</v>
      </c>
      <c r="K6645" s="562" t="s">
        <v>275</v>
      </c>
      <c r="L6645" s="561" t="s">
        <v>25</v>
      </c>
    </row>
    <row r="6646" spans="1:12" x14ac:dyDescent="0.25">
      <c r="A6646" s="561" t="s">
        <v>6381</v>
      </c>
      <c r="B6646" s="561" t="s">
        <v>6382</v>
      </c>
      <c r="C6646" s="561" t="s">
        <v>6474</v>
      </c>
      <c r="D6646" s="561" t="s">
        <v>6475</v>
      </c>
      <c r="E6646" s="562" t="s">
        <v>22</v>
      </c>
      <c r="F6646" s="561" t="s">
        <v>22</v>
      </c>
      <c r="G6646" s="561" t="s">
        <v>35185</v>
      </c>
      <c r="H6646" s="561" t="s">
        <v>6485</v>
      </c>
      <c r="I6646" s="561" t="s">
        <v>25535</v>
      </c>
      <c r="J6646" s="561" t="s">
        <v>7063</v>
      </c>
      <c r="K6646" s="562" t="s">
        <v>2175</v>
      </c>
      <c r="L6646" s="561" t="s">
        <v>25</v>
      </c>
    </row>
    <row r="6647" spans="1:12" x14ac:dyDescent="0.25">
      <c r="A6647" s="561" t="s">
        <v>6381</v>
      </c>
      <c r="B6647" s="561" t="s">
        <v>6382</v>
      </c>
      <c r="C6647" s="561" t="s">
        <v>6474</v>
      </c>
      <c r="D6647" s="561" t="s">
        <v>6475</v>
      </c>
      <c r="E6647" s="562" t="s">
        <v>22</v>
      </c>
      <c r="F6647" s="561" t="s">
        <v>22</v>
      </c>
      <c r="G6647" s="561" t="s">
        <v>35186</v>
      </c>
      <c r="H6647" s="561" t="s">
        <v>6486</v>
      </c>
      <c r="I6647" s="561" t="s">
        <v>25535</v>
      </c>
      <c r="J6647" s="561" t="s">
        <v>7063</v>
      </c>
      <c r="K6647" s="562" t="s">
        <v>2464</v>
      </c>
      <c r="L6647" s="561" t="s">
        <v>25</v>
      </c>
    </row>
    <row r="6648" spans="1:12" x14ac:dyDescent="0.25">
      <c r="A6648" s="561" t="s">
        <v>6381</v>
      </c>
      <c r="B6648" s="561" t="s">
        <v>6382</v>
      </c>
      <c r="C6648" s="561" t="s">
        <v>6474</v>
      </c>
      <c r="D6648" s="561" t="s">
        <v>6475</v>
      </c>
      <c r="E6648" s="562" t="s">
        <v>22</v>
      </c>
      <c r="F6648" s="561" t="s">
        <v>22</v>
      </c>
      <c r="G6648" s="561" t="s">
        <v>35187</v>
      </c>
      <c r="H6648" s="561" t="s">
        <v>6487</v>
      </c>
      <c r="I6648" s="561" t="s">
        <v>25535</v>
      </c>
      <c r="J6648" s="561" t="s">
        <v>7063</v>
      </c>
      <c r="K6648" s="562" t="s">
        <v>370</v>
      </c>
      <c r="L6648" s="561" t="s">
        <v>25</v>
      </c>
    </row>
    <row r="6649" spans="1:12" x14ac:dyDescent="0.25">
      <c r="A6649" s="561" t="s">
        <v>6381</v>
      </c>
      <c r="B6649" s="561" t="s">
        <v>6382</v>
      </c>
      <c r="C6649" s="561" t="s">
        <v>6474</v>
      </c>
      <c r="D6649" s="561" t="s">
        <v>6475</v>
      </c>
      <c r="E6649" s="562" t="s">
        <v>22</v>
      </c>
      <c r="F6649" s="561" t="s">
        <v>22</v>
      </c>
      <c r="G6649" s="561" t="s">
        <v>35188</v>
      </c>
      <c r="H6649" s="561" t="s">
        <v>6489</v>
      </c>
      <c r="I6649" s="561" t="s">
        <v>25535</v>
      </c>
      <c r="J6649" s="561" t="s">
        <v>7063</v>
      </c>
      <c r="K6649" s="562" t="s">
        <v>1908</v>
      </c>
      <c r="L6649" s="561" t="s">
        <v>25</v>
      </c>
    </row>
    <row r="6650" spans="1:12" x14ac:dyDescent="0.25">
      <c r="A6650" s="561" t="s">
        <v>6381</v>
      </c>
      <c r="B6650" s="561" t="s">
        <v>6382</v>
      </c>
      <c r="C6650" s="561" t="s">
        <v>6474</v>
      </c>
      <c r="D6650" s="561" t="s">
        <v>6475</v>
      </c>
      <c r="E6650" s="562" t="s">
        <v>22</v>
      </c>
      <c r="F6650" s="561" t="s">
        <v>22</v>
      </c>
      <c r="G6650" s="561" t="s">
        <v>35189</v>
      </c>
      <c r="H6650" s="561" t="s">
        <v>6490</v>
      </c>
      <c r="I6650" s="561" t="s">
        <v>25535</v>
      </c>
      <c r="J6650" s="561" t="s">
        <v>7063</v>
      </c>
      <c r="K6650" s="562" t="s">
        <v>7840</v>
      </c>
      <c r="L6650" s="561" t="s">
        <v>25</v>
      </c>
    </row>
    <row r="6651" spans="1:12" x14ac:dyDescent="0.25">
      <c r="A6651" s="561" t="s">
        <v>6381</v>
      </c>
      <c r="B6651" s="561" t="s">
        <v>6382</v>
      </c>
      <c r="C6651" s="561" t="s">
        <v>6474</v>
      </c>
      <c r="D6651" s="561" t="s">
        <v>6475</v>
      </c>
      <c r="E6651" s="562" t="s">
        <v>22</v>
      </c>
      <c r="F6651" s="561" t="s">
        <v>22</v>
      </c>
      <c r="G6651" s="561" t="s">
        <v>35190</v>
      </c>
      <c r="H6651" s="561" t="s">
        <v>6492</v>
      </c>
      <c r="I6651" s="561" t="s">
        <v>25535</v>
      </c>
      <c r="J6651" s="561" t="s">
        <v>7063</v>
      </c>
      <c r="K6651" s="562" t="s">
        <v>2476</v>
      </c>
      <c r="L6651" s="561" t="s">
        <v>25</v>
      </c>
    </row>
    <row r="6652" spans="1:12" x14ac:dyDescent="0.25">
      <c r="A6652" s="561" t="s">
        <v>6381</v>
      </c>
      <c r="B6652" s="561" t="s">
        <v>6382</v>
      </c>
      <c r="C6652" s="561" t="s">
        <v>6474</v>
      </c>
      <c r="D6652" s="561" t="s">
        <v>6475</v>
      </c>
      <c r="E6652" s="562" t="s">
        <v>22</v>
      </c>
      <c r="F6652" s="561" t="s">
        <v>22</v>
      </c>
      <c r="G6652" s="561" t="s">
        <v>35191</v>
      </c>
      <c r="H6652" s="561" t="s">
        <v>6493</v>
      </c>
      <c r="I6652" s="561" t="s">
        <v>5500</v>
      </c>
      <c r="J6652" s="561" t="s">
        <v>7063</v>
      </c>
      <c r="K6652" s="562" t="s">
        <v>7799</v>
      </c>
      <c r="L6652" s="561" t="s">
        <v>25</v>
      </c>
    </row>
    <row r="6653" spans="1:12" x14ac:dyDescent="0.25">
      <c r="A6653" s="561" t="s">
        <v>6381</v>
      </c>
      <c r="B6653" s="561" t="s">
        <v>6382</v>
      </c>
      <c r="C6653" s="561" t="s">
        <v>6474</v>
      </c>
      <c r="D6653" s="561" t="s">
        <v>6475</v>
      </c>
      <c r="E6653" s="562" t="s">
        <v>22</v>
      </c>
      <c r="F6653" s="561" t="s">
        <v>22</v>
      </c>
      <c r="G6653" s="561" t="s">
        <v>35192</v>
      </c>
      <c r="H6653" s="561" t="s">
        <v>6494</v>
      </c>
      <c r="I6653" s="561" t="s">
        <v>5500</v>
      </c>
      <c r="J6653" s="561" t="s">
        <v>7063</v>
      </c>
      <c r="K6653" s="562" t="s">
        <v>35193</v>
      </c>
      <c r="L6653" s="561" t="s">
        <v>25</v>
      </c>
    </row>
    <row r="6654" spans="1:12" x14ac:dyDescent="0.25">
      <c r="A6654" s="561" t="s">
        <v>6381</v>
      </c>
      <c r="B6654" s="561" t="s">
        <v>6382</v>
      </c>
      <c r="C6654" s="561" t="s">
        <v>6474</v>
      </c>
      <c r="D6654" s="561" t="s">
        <v>6475</v>
      </c>
      <c r="E6654" s="562" t="s">
        <v>22</v>
      </c>
      <c r="F6654" s="561" t="s">
        <v>22</v>
      </c>
      <c r="G6654" s="561" t="s">
        <v>35194</v>
      </c>
      <c r="H6654" s="561" t="s">
        <v>6495</v>
      </c>
      <c r="I6654" s="561" t="s">
        <v>5500</v>
      </c>
      <c r="J6654" s="561" t="s">
        <v>7063</v>
      </c>
      <c r="K6654" s="562" t="s">
        <v>605</v>
      </c>
      <c r="L6654" s="561" t="s">
        <v>25</v>
      </c>
    </row>
    <row r="6655" spans="1:12" x14ac:dyDescent="0.25">
      <c r="A6655" s="561" t="s">
        <v>6381</v>
      </c>
      <c r="B6655" s="561" t="s">
        <v>6382</v>
      </c>
      <c r="C6655" s="561" t="s">
        <v>6474</v>
      </c>
      <c r="D6655" s="561" t="s">
        <v>6475</v>
      </c>
      <c r="E6655" s="562" t="s">
        <v>22</v>
      </c>
      <c r="F6655" s="561" t="s">
        <v>22</v>
      </c>
      <c r="G6655" s="561" t="s">
        <v>35195</v>
      </c>
      <c r="H6655" s="561" t="s">
        <v>6496</v>
      </c>
      <c r="I6655" s="561" t="s">
        <v>5500</v>
      </c>
      <c r="J6655" s="561" t="s">
        <v>7063</v>
      </c>
      <c r="K6655" s="562" t="s">
        <v>5219</v>
      </c>
      <c r="L6655" s="561" t="s">
        <v>25</v>
      </c>
    </row>
    <row r="6656" spans="1:12" x14ac:dyDescent="0.25">
      <c r="A6656" s="561" t="s">
        <v>6381</v>
      </c>
      <c r="B6656" s="561" t="s">
        <v>6382</v>
      </c>
      <c r="C6656" s="561" t="s">
        <v>6474</v>
      </c>
      <c r="D6656" s="561" t="s">
        <v>6475</v>
      </c>
      <c r="E6656" s="562" t="s">
        <v>22</v>
      </c>
      <c r="F6656" s="561" t="s">
        <v>22</v>
      </c>
      <c r="G6656" s="561" t="s">
        <v>35196</v>
      </c>
      <c r="H6656" s="561" t="s">
        <v>6498</v>
      </c>
      <c r="I6656" s="561" t="s">
        <v>5500</v>
      </c>
      <c r="J6656" s="561" t="s">
        <v>7063</v>
      </c>
      <c r="K6656" s="562" t="s">
        <v>647</v>
      </c>
      <c r="L6656" s="561" t="s">
        <v>25</v>
      </c>
    </row>
    <row r="6657" spans="1:12" x14ac:dyDescent="0.25">
      <c r="A6657" s="561" t="s">
        <v>6381</v>
      </c>
      <c r="B6657" s="561" t="s">
        <v>6382</v>
      </c>
      <c r="C6657" s="561" t="s">
        <v>6474</v>
      </c>
      <c r="D6657" s="561" t="s">
        <v>6475</v>
      </c>
      <c r="E6657" s="562" t="s">
        <v>22</v>
      </c>
      <c r="F6657" s="561" t="s">
        <v>22</v>
      </c>
      <c r="G6657" s="561" t="s">
        <v>35197</v>
      </c>
      <c r="H6657" s="561" t="s">
        <v>6499</v>
      </c>
      <c r="I6657" s="561" t="s">
        <v>5500</v>
      </c>
      <c r="J6657" s="561" t="s">
        <v>7063</v>
      </c>
      <c r="K6657" s="562" t="s">
        <v>1375</v>
      </c>
      <c r="L6657" s="561" t="s">
        <v>25</v>
      </c>
    </row>
    <row r="6658" spans="1:12" x14ac:dyDescent="0.25">
      <c r="A6658" s="561" t="s">
        <v>6381</v>
      </c>
      <c r="B6658" s="561" t="s">
        <v>6382</v>
      </c>
      <c r="C6658" s="561" t="s">
        <v>6474</v>
      </c>
      <c r="D6658" s="561" t="s">
        <v>6475</v>
      </c>
      <c r="E6658" s="562" t="s">
        <v>22</v>
      </c>
      <c r="F6658" s="561" t="s">
        <v>22</v>
      </c>
      <c r="G6658" s="561" t="s">
        <v>35198</v>
      </c>
      <c r="H6658" s="561" t="s">
        <v>6500</v>
      </c>
      <c r="I6658" s="561" t="s">
        <v>5500</v>
      </c>
      <c r="J6658" s="561" t="s">
        <v>7063</v>
      </c>
      <c r="K6658" s="562" t="s">
        <v>1072</v>
      </c>
      <c r="L6658" s="561" t="s">
        <v>25</v>
      </c>
    </row>
    <row r="6659" spans="1:12" x14ac:dyDescent="0.25">
      <c r="A6659" s="561" t="s">
        <v>6381</v>
      </c>
      <c r="B6659" s="561" t="s">
        <v>6382</v>
      </c>
      <c r="C6659" s="561" t="s">
        <v>6474</v>
      </c>
      <c r="D6659" s="561" t="s">
        <v>6475</v>
      </c>
      <c r="E6659" s="562" t="s">
        <v>22</v>
      </c>
      <c r="F6659" s="561" t="s">
        <v>22</v>
      </c>
      <c r="G6659" s="561" t="s">
        <v>35199</v>
      </c>
      <c r="H6659" s="561" t="s">
        <v>6502</v>
      </c>
      <c r="I6659" s="561" t="s">
        <v>5500</v>
      </c>
      <c r="J6659" s="561" t="s">
        <v>7063</v>
      </c>
      <c r="K6659" s="562" t="s">
        <v>4944</v>
      </c>
      <c r="L6659" s="561" t="s">
        <v>25</v>
      </c>
    </row>
    <row r="6660" spans="1:12" x14ac:dyDescent="0.25">
      <c r="A6660" s="561" t="s">
        <v>6381</v>
      </c>
      <c r="B6660" s="561" t="s">
        <v>6382</v>
      </c>
      <c r="C6660" s="561" t="s">
        <v>6474</v>
      </c>
      <c r="D6660" s="561" t="s">
        <v>6475</v>
      </c>
      <c r="E6660" s="562" t="s">
        <v>22</v>
      </c>
      <c r="F6660" s="561" t="s">
        <v>22</v>
      </c>
      <c r="G6660" s="561" t="s">
        <v>35200</v>
      </c>
      <c r="H6660" s="561" t="s">
        <v>6503</v>
      </c>
      <c r="I6660" s="561" t="s">
        <v>5500</v>
      </c>
      <c r="J6660" s="561" t="s">
        <v>7063</v>
      </c>
      <c r="K6660" s="562" t="s">
        <v>3182</v>
      </c>
      <c r="L6660" s="561" t="s">
        <v>25</v>
      </c>
    </row>
    <row r="6661" spans="1:12" x14ac:dyDescent="0.25">
      <c r="A6661" s="561" t="s">
        <v>6381</v>
      </c>
      <c r="B6661" s="561" t="s">
        <v>6382</v>
      </c>
      <c r="C6661" s="561" t="s">
        <v>6474</v>
      </c>
      <c r="D6661" s="561" t="s">
        <v>6475</v>
      </c>
      <c r="E6661" s="562" t="s">
        <v>22</v>
      </c>
      <c r="F6661" s="561" t="s">
        <v>22</v>
      </c>
      <c r="G6661" s="561" t="s">
        <v>35201</v>
      </c>
      <c r="H6661" s="561" t="s">
        <v>6505</v>
      </c>
      <c r="I6661" s="561" t="s">
        <v>5500</v>
      </c>
      <c r="J6661" s="561" t="s">
        <v>7063</v>
      </c>
      <c r="K6661" s="562" t="s">
        <v>34963</v>
      </c>
      <c r="L6661" s="561" t="s">
        <v>25</v>
      </c>
    </row>
    <row r="6662" spans="1:12" x14ac:dyDescent="0.25">
      <c r="A6662" s="561" t="s">
        <v>6381</v>
      </c>
      <c r="B6662" s="561" t="s">
        <v>6382</v>
      </c>
      <c r="C6662" s="561" t="s">
        <v>6474</v>
      </c>
      <c r="D6662" s="561" t="s">
        <v>6475</v>
      </c>
      <c r="E6662" s="562" t="s">
        <v>22</v>
      </c>
      <c r="F6662" s="561" t="s">
        <v>22</v>
      </c>
      <c r="G6662" s="561" t="s">
        <v>35202</v>
      </c>
      <c r="H6662" s="561" t="s">
        <v>6506</v>
      </c>
      <c r="I6662" s="561" t="s">
        <v>5500</v>
      </c>
      <c r="J6662" s="561" t="s">
        <v>7063</v>
      </c>
      <c r="K6662" s="562" t="s">
        <v>3723</v>
      </c>
      <c r="L6662" s="561" t="s">
        <v>25</v>
      </c>
    </row>
    <row r="6663" spans="1:12" x14ac:dyDescent="0.25">
      <c r="A6663" s="561" t="s">
        <v>6381</v>
      </c>
      <c r="B6663" s="561" t="s">
        <v>6382</v>
      </c>
      <c r="C6663" s="561" t="s">
        <v>6474</v>
      </c>
      <c r="D6663" s="561" t="s">
        <v>6475</v>
      </c>
      <c r="E6663" s="562" t="s">
        <v>22</v>
      </c>
      <c r="F6663" s="561" t="s">
        <v>22</v>
      </c>
      <c r="G6663" s="561" t="s">
        <v>35203</v>
      </c>
      <c r="H6663" s="561" t="s">
        <v>6507</v>
      </c>
      <c r="I6663" s="561" t="s">
        <v>5500</v>
      </c>
      <c r="J6663" s="561" t="s">
        <v>7063</v>
      </c>
      <c r="K6663" s="562" t="s">
        <v>962</v>
      </c>
      <c r="L6663" s="561" t="s">
        <v>25</v>
      </c>
    </row>
    <row r="6664" spans="1:12" x14ac:dyDescent="0.25">
      <c r="A6664" s="561" t="s">
        <v>6381</v>
      </c>
      <c r="B6664" s="561" t="s">
        <v>6382</v>
      </c>
      <c r="C6664" s="561" t="s">
        <v>6474</v>
      </c>
      <c r="D6664" s="561" t="s">
        <v>6475</v>
      </c>
      <c r="E6664" s="562" t="s">
        <v>22</v>
      </c>
      <c r="F6664" s="561" t="s">
        <v>22</v>
      </c>
      <c r="G6664" s="561" t="s">
        <v>35204</v>
      </c>
      <c r="H6664" s="561" t="s">
        <v>6508</v>
      </c>
      <c r="I6664" s="561" t="s">
        <v>5500</v>
      </c>
      <c r="J6664" s="561" t="s">
        <v>7063</v>
      </c>
      <c r="K6664" s="562" t="s">
        <v>30088</v>
      </c>
      <c r="L6664" s="561" t="s">
        <v>25</v>
      </c>
    </row>
    <row r="6665" spans="1:12" x14ac:dyDescent="0.25">
      <c r="A6665" s="561" t="s">
        <v>6381</v>
      </c>
      <c r="B6665" s="561" t="s">
        <v>6382</v>
      </c>
      <c r="C6665" s="561" t="s">
        <v>6474</v>
      </c>
      <c r="D6665" s="561" t="s">
        <v>6475</v>
      </c>
      <c r="E6665" s="562" t="s">
        <v>22</v>
      </c>
      <c r="F6665" s="561" t="s">
        <v>22</v>
      </c>
      <c r="G6665" s="561" t="s">
        <v>35205</v>
      </c>
      <c r="H6665" s="561" t="s">
        <v>6509</v>
      </c>
      <c r="I6665" s="561" t="s">
        <v>5500</v>
      </c>
      <c r="J6665" s="561" t="s">
        <v>7063</v>
      </c>
      <c r="K6665" s="562" t="s">
        <v>1055</v>
      </c>
      <c r="L6665" s="561" t="s">
        <v>25</v>
      </c>
    </row>
    <row r="6666" spans="1:12" x14ac:dyDescent="0.25">
      <c r="A6666" s="561" t="s">
        <v>6381</v>
      </c>
      <c r="B6666" s="561" t="s">
        <v>6382</v>
      </c>
      <c r="C6666" s="561" t="s">
        <v>6474</v>
      </c>
      <c r="D6666" s="561" t="s">
        <v>6475</v>
      </c>
      <c r="E6666" s="562" t="s">
        <v>22</v>
      </c>
      <c r="F6666" s="561" t="s">
        <v>22</v>
      </c>
      <c r="G6666" s="561" t="s">
        <v>35206</v>
      </c>
      <c r="H6666" s="561" t="s">
        <v>6510</v>
      </c>
      <c r="I6666" s="561" t="s">
        <v>5500</v>
      </c>
      <c r="J6666" s="561" t="s">
        <v>7063</v>
      </c>
      <c r="K6666" s="562" t="s">
        <v>118</v>
      </c>
      <c r="L6666" s="561" t="s">
        <v>25</v>
      </c>
    </row>
    <row r="6667" spans="1:12" x14ac:dyDescent="0.25">
      <c r="A6667" s="561" t="s">
        <v>6381</v>
      </c>
      <c r="B6667" s="561" t="s">
        <v>6382</v>
      </c>
      <c r="C6667" s="561" t="s">
        <v>6474</v>
      </c>
      <c r="D6667" s="561" t="s">
        <v>6475</v>
      </c>
      <c r="E6667" s="562" t="s">
        <v>22</v>
      </c>
      <c r="F6667" s="561" t="s">
        <v>22</v>
      </c>
      <c r="G6667" s="561" t="s">
        <v>35207</v>
      </c>
      <c r="H6667" s="561" t="s">
        <v>6511</v>
      </c>
      <c r="I6667" s="561" t="s">
        <v>5500</v>
      </c>
      <c r="J6667" s="561" t="s">
        <v>7063</v>
      </c>
      <c r="K6667" s="562" t="s">
        <v>7357</v>
      </c>
      <c r="L6667" s="561" t="s">
        <v>25</v>
      </c>
    </row>
    <row r="6668" spans="1:12" x14ac:dyDescent="0.25">
      <c r="A6668" s="561" t="s">
        <v>6381</v>
      </c>
      <c r="B6668" s="561" t="s">
        <v>6382</v>
      </c>
      <c r="C6668" s="561" t="s">
        <v>6474</v>
      </c>
      <c r="D6668" s="561" t="s">
        <v>6475</v>
      </c>
      <c r="E6668" s="562" t="s">
        <v>22</v>
      </c>
      <c r="F6668" s="561" t="s">
        <v>22</v>
      </c>
      <c r="G6668" s="561" t="s">
        <v>35208</v>
      </c>
      <c r="H6668" s="561" t="s">
        <v>6512</v>
      </c>
      <c r="I6668" s="561" t="s">
        <v>25535</v>
      </c>
      <c r="J6668" s="561" t="s">
        <v>7063</v>
      </c>
      <c r="K6668" s="562" t="s">
        <v>8047</v>
      </c>
      <c r="L6668" s="561" t="s">
        <v>25</v>
      </c>
    </row>
    <row r="6669" spans="1:12" x14ac:dyDescent="0.25">
      <c r="A6669" s="561" t="s">
        <v>6381</v>
      </c>
      <c r="B6669" s="561" t="s">
        <v>6382</v>
      </c>
      <c r="C6669" s="561" t="s">
        <v>6474</v>
      </c>
      <c r="D6669" s="561" t="s">
        <v>6475</v>
      </c>
      <c r="E6669" s="562" t="s">
        <v>22</v>
      </c>
      <c r="F6669" s="561" t="s">
        <v>22</v>
      </c>
      <c r="G6669" s="561" t="s">
        <v>35209</v>
      </c>
      <c r="H6669" s="561" t="s">
        <v>6514</v>
      </c>
      <c r="I6669" s="561" t="s">
        <v>25535</v>
      </c>
      <c r="J6669" s="561" t="s">
        <v>7063</v>
      </c>
      <c r="K6669" s="562" t="s">
        <v>30588</v>
      </c>
      <c r="L6669" s="561" t="s">
        <v>25</v>
      </c>
    </row>
    <row r="6670" spans="1:12" x14ac:dyDescent="0.25">
      <c r="A6670" s="561" t="s">
        <v>6381</v>
      </c>
      <c r="B6670" s="561" t="s">
        <v>6382</v>
      </c>
      <c r="C6670" s="561" t="s">
        <v>6474</v>
      </c>
      <c r="D6670" s="561" t="s">
        <v>6475</v>
      </c>
      <c r="E6670" s="562" t="s">
        <v>22</v>
      </c>
      <c r="F6670" s="561" t="s">
        <v>22</v>
      </c>
      <c r="G6670" s="561" t="s">
        <v>35210</v>
      </c>
      <c r="H6670" s="561" t="s">
        <v>6515</v>
      </c>
      <c r="I6670" s="561" t="s">
        <v>25535</v>
      </c>
      <c r="J6670" s="561" t="s">
        <v>7063</v>
      </c>
      <c r="K6670" s="562" t="s">
        <v>663</v>
      </c>
      <c r="L6670" s="561" t="s">
        <v>25</v>
      </c>
    </row>
    <row r="6671" spans="1:12" x14ac:dyDescent="0.25">
      <c r="A6671" s="561" t="s">
        <v>6381</v>
      </c>
      <c r="B6671" s="561" t="s">
        <v>6382</v>
      </c>
      <c r="C6671" s="561" t="s">
        <v>6474</v>
      </c>
      <c r="D6671" s="561" t="s">
        <v>6475</v>
      </c>
      <c r="E6671" s="562" t="s">
        <v>22</v>
      </c>
      <c r="F6671" s="561" t="s">
        <v>22</v>
      </c>
      <c r="G6671" s="561" t="s">
        <v>35211</v>
      </c>
      <c r="H6671" s="561" t="s">
        <v>6516</v>
      </c>
      <c r="I6671" s="561" t="s">
        <v>25535</v>
      </c>
      <c r="J6671" s="561" t="s">
        <v>7063</v>
      </c>
      <c r="K6671" s="562" t="s">
        <v>7188</v>
      </c>
      <c r="L6671" s="561" t="s">
        <v>25</v>
      </c>
    </row>
    <row r="6672" spans="1:12" x14ac:dyDescent="0.25">
      <c r="A6672" s="561" t="s">
        <v>6381</v>
      </c>
      <c r="B6672" s="561" t="s">
        <v>6382</v>
      </c>
      <c r="C6672" s="561" t="s">
        <v>6474</v>
      </c>
      <c r="D6672" s="561" t="s">
        <v>6475</v>
      </c>
      <c r="E6672" s="562" t="s">
        <v>22</v>
      </c>
      <c r="F6672" s="561" t="s">
        <v>22</v>
      </c>
      <c r="G6672" s="561" t="s">
        <v>35212</v>
      </c>
      <c r="H6672" s="561" t="s">
        <v>6517</v>
      </c>
      <c r="I6672" s="561" t="s">
        <v>5500</v>
      </c>
      <c r="J6672" s="561" t="s">
        <v>7063</v>
      </c>
      <c r="K6672" s="562" t="s">
        <v>35213</v>
      </c>
      <c r="L6672" s="561" t="s">
        <v>25</v>
      </c>
    </row>
    <row r="6673" spans="1:12" x14ac:dyDescent="0.25">
      <c r="A6673" s="561" t="s">
        <v>6381</v>
      </c>
      <c r="B6673" s="561" t="s">
        <v>6382</v>
      </c>
      <c r="C6673" s="561" t="s">
        <v>6474</v>
      </c>
      <c r="D6673" s="561" t="s">
        <v>6475</v>
      </c>
      <c r="E6673" s="562" t="s">
        <v>22</v>
      </c>
      <c r="F6673" s="561" t="s">
        <v>22</v>
      </c>
      <c r="G6673" s="561" t="s">
        <v>35214</v>
      </c>
      <c r="H6673" s="561" t="s">
        <v>6518</v>
      </c>
      <c r="I6673" s="561" t="s">
        <v>5500</v>
      </c>
      <c r="J6673" s="561" t="s">
        <v>7063</v>
      </c>
      <c r="K6673" s="562" t="s">
        <v>7277</v>
      </c>
      <c r="L6673" s="561" t="s">
        <v>25</v>
      </c>
    </row>
    <row r="6674" spans="1:12" x14ac:dyDescent="0.25">
      <c r="A6674" s="561" t="s">
        <v>6381</v>
      </c>
      <c r="B6674" s="561" t="s">
        <v>6382</v>
      </c>
      <c r="C6674" s="561" t="s">
        <v>6474</v>
      </c>
      <c r="D6674" s="561" t="s">
        <v>6475</v>
      </c>
      <c r="E6674" s="562" t="s">
        <v>22</v>
      </c>
      <c r="F6674" s="561" t="s">
        <v>22</v>
      </c>
      <c r="G6674" s="561" t="s">
        <v>35215</v>
      </c>
      <c r="H6674" s="561" t="s">
        <v>6520</v>
      </c>
      <c r="I6674" s="561" t="s">
        <v>5500</v>
      </c>
      <c r="J6674" s="561" t="s">
        <v>7063</v>
      </c>
      <c r="K6674" s="562" t="s">
        <v>35216</v>
      </c>
      <c r="L6674" s="561" t="s">
        <v>25</v>
      </c>
    </row>
    <row r="6675" spans="1:12" x14ac:dyDescent="0.25">
      <c r="A6675" s="561" t="s">
        <v>6381</v>
      </c>
      <c r="B6675" s="561" t="s">
        <v>6382</v>
      </c>
      <c r="C6675" s="561" t="s">
        <v>6474</v>
      </c>
      <c r="D6675" s="561" t="s">
        <v>6475</v>
      </c>
      <c r="E6675" s="562" t="s">
        <v>22</v>
      </c>
      <c r="F6675" s="561" t="s">
        <v>22</v>
      </c>
      <c r="G6675" s="561" t="s">
        <v>35217</v>
      </c>
      <c r="H6675" s="561" t="s">
        <v>6521</v>
      </c>
      <c r="I6675" s="561" t="s">
        <v>5500</v>
      </c>
      <c r="J6675" s="561" t="s">
        <v>7063</v>
      </c>
      <c r="K6675" s="562" t="s">
        <v>35218</v>
      </c>
      <c r="L6675" s="561" t="s">
        <v>25</v>
      </c>
    </row>
    <row r="6676" spans="1:12" x14ac:dyDescent="0.25">
      <c r="A6676" s="561" t="s">
        <v>6381</v>
      </c>
      <c r="B6676" s="561" t="s">
        <v>6382</v>
      </c>
      <c r="C6676" s="561" t="s">
        <v>6474</v>
      </c>
      <c r="D6676" s="561" t="s">
        <v>6475</v>
      </c>
      <c r="E6676" s="562" t="s">
        <v>22</v>
      </c>
      <c r="F6676" s="561" t="s">
        <v>22</v>
      </c>
      <c r="G6676" s="561" t="s">
        <v>35219</v>
      </c>
      <c r="H6676" s="561" t="s">
        <v>6522</v>
      </c>
      <c r="I6676" s="561" t="s">
        <v>5500</v>
      </c>
      <c r="J6676" s="561" t="s">
        <v>7063</v>
      </c>
      <c r="K6676" s="562" t="s">
        <v>35220</v>
      </c>
      <c r="L6676" s="561" t="s">
        <v>25</v>
      </c>
    </row>
    <row r="6677" spans="1:12" x14ac:dyDescent="0.25">
      <c r="A6677" s="561" t="s">
        <v>6381</v>
      </c>
      <c r="B6677" s="561" t="s">
        <v>6382</v>
      </c>
      <c r="C6677" s="561" t="s">
        <v>6474</v>
      </c>
      <c r="D6677" s="561" t="s">
        <v>6475</v>
      </c>
      <c r="E6677" s="562" t="s">
        <v>22</v>
      </c>
      <c r="F6677" s="561" t="s">
        <v>22</v>
      </c>
      <c r="G6677" s="561" t="s">
        <v>35221</v>
      </c>
      <c r="H6677" s="561" t="s">
        <v>6523</v>
      </c>
      <c r="I6677" s="561" t="s">
        <v>5500</v>
      </c>
      <c r="J6677" s="561" t="s">
        <v>7063</v>
      </c>
      <c r="K6677" s="562" t="s">
        <v>8436</v>
      </c>
      <c r="L6677" s="561" t="s">
        <v>25</v>
      </c>
    </row>
    <row r="6678" spans="1:12" x14ac:dyDescent="0.25">
      <c r="A6678" s="561" t="s">
        <v>6381</v>
      </c>
      <c r="B6678" s="561" t="s">
        <v>6382</v>
      </c>
      <c r="C6678" s="561" t="s">
        <v>6474</v>
      </c>
      <c r="D6678" s="561" t="s">
        <v>6475</v>
      </c>
      <c r="E6678" s="562" t="s">
        <v>22</v>
      </c>
      <c r="F6678" s="561" t="s">
        <v>22</v>
      </c>
      <c r="G6678" s="561" t="s">
        <v>35222</v>
      </c>
      <c r="H6678" s="561" t="s">
        <v>6524</v>
      </c>
      <c r="I6678" s="561" t="s">
        <v>5500</v>
      </c>
      <c r="J6678" s="561" t="s">
        <v>7063</v>
      </c>
      <c r="K6678" s="562" t="s">
        <v>140</v>
      </c>
      <c r="L6678" s="561" t="s">
        <v>25</v>
      </c>
    </row>
    <row r="6679" spans="1:12" x14ac:dyDescent="0.25">
      <c r="A6679" s="561" t="s">
        <v>6381</v>
      </c>
      <c r="B6679" s="561" t="s">
        <v>6382</v>
      </c>
      <c r="C6679" s="561" t="s">
        <v>6474</v>
      </c>
      <c r="D6679" s="561" t="s">
        <v>6475</v>
      </c>
      <c r="E6679" s="562" t="s">
        <v>22</v>
      </c>
      <c r="F6679" s="561" t="s">
        <v>22</v>
      </c>
      <c r="G6679" s="561" t="s">
        <v>35223</v>
      </c>
      <c r="H6679" s="561" t="s">
        <v>6525</v>
      </c>
      <c r="I6679" s="561" t="s">
        <v>5500</v>
      </c>
      <c r="J6679" s="561" t="s">
        <v>7063</v>
      </c>
      <c r="K6679" s="562" t="s">
        <v>8458</v>
      </c>
      <c r="L6679" s="561" t="s">
        <v>25</v>
      </c>
    </row>
    <row r="6680" spans="1:12" x14ac:dyDescent="0.25">
      <c r="A6680" s="561" t="s">
        <v>6381</v>
      </c>
      <c r="B6680" s="561" t="s">
        <v>6382</v>
      </c>
      <c r="C6680" s="561" t="s">
        <v>6474</v>
      </c>
      <c r="D6680" s="561" t="s">
        <v>6475</v>
      </c>
      <c r="E6680" s="562" t="s">
        <v>22</v>
      </c>
      <c r="F6680" s="561" t="s">
        <v>22</v>
      </c>
      <c r="G6680" s="561" t="s">
        <v>35224</v>
      </c>
      <c r="H6680" s="561" t="s">
        <v>6526</v>
      </c>
      <c r="I6680" s="561" t="s">
        <v>5500</v>
      </c>
      <c r="J6680" s="561" t="s">
        <v>7063</v>
      </c>
      <c r="K6680" s="562" t="s">
        <v>35225</v>
      </c>
      <c r="L6680" s="561" t="s">
        <v>25</v>
      </c>
    </row>
    <row r="6681" spans="1:12" x14ac:dyDescent="0.25">
      <c r="A6681" s="561" t="s">
        <v>6381</v>
      </c>
      <c r="B6681" s="561" t="s">
        <v>6382</v>
      </c>
      <c r="C6681" s="561" t="s">
        <v>6474</v>
      </c>
      <c r="D6681" s="561" t="s">
        <v>6475</v>
      </c>
      <c r="E6681" s="562" t="s">
        <v>22</v>
      </c>
      <c r="F6681" s="561" t="s">
        <v>22</v>
      </c>
      <c r="G6681" s="561" t="s">
        <v>35226</v>
      </c>
      <c r="H6681" s="561" t="s">
        <v>6528</v>
      </c>
      <c r="I6681" s="561" t="s">
        <v>5500</v>
      </c>
      <c r="J6681" s="561" t="s">
        <v>7063</v>
      </c>
      <c r="K6681" s="562" t="s">
        <v>7969</v>
      </c>
      <c r="L6681" s="561" t="s">
        <v>25</v>
      </c>
    </row>
    <row r="6682" spans="1:12" x14ac:dyDescent="0.25">
      <c r="A6682" s="561" t="s">
        <v>6381</v>
      </c>
      <c r="B6682" s="561" t="s">
        <v>6382</v>
      </c>
      <c r="C6682" s="561" t="s">
        <v>6474</v>
      </c>
      <c r="D6682" s="561" t="s">
        <v>6475</v>
      </c>
      <c r="E6682" s="562" t="s">
        <v>22</v>
      </c>
      <c r="F6682" s="561" t="s">
        <v>22</v>
      </c>
      <c r="G6682" s="561" t="s">
        <v>35227</v>
      </c>
      <c r="H6682" s="561" t="s">
        <v>6529</v>
      </c>
      <c r="I6682" s="561" t="s">
        <v>5500</v>
      </c>
      <c r="J6682" s="561" t="s">
        <v>7063</v>
      </c>
      <c r="K6682" s="562" t="s">
        <v>25053</v>
      </c>
      <c r="L6682" s="561" t="s">
        <v>25</v>
      </c>
    </row>
    <row r="6683" spans="1:12" x14ac:dyDescent="0.25">
      <c r="A6683" s="561" t="s">
        <v>6381</v>
      </c>
      <c r="B6683" s="561" t="s">
        <v>6382</v>
      </c>
      <c r="C6683" s="561" t="s">
        <v>6474</v>
      </c>
      <c r="D6683" s="561" t="s">
        <v>6475</v>
      </c>
      <c r="E6683" s="562" t="s">
        <v>22</v>
      </c>
      <c r="F6683" s="561" t="s">
        <v>22</v>
      </c>
      <c r="G6683" s="561" t="s">
        <v>35228</v>
      </c>
      <c r="H6683" s="561" t="s">
        <v>6530</v>
      </c>
      <c r="I6683" s="561" t="s">
        <v>5500</v>
      </c>
      <c r="J6683" s="561" t="s">
        <v>7063</v>
      </c>
      <c r="K6683" s="562" t="s">
        <v>35229</v>
      </c>
      <c r="L6683" s="561" t="s">
        <v>25</v>
      </c>
    </row>
    <row r="6684" spans="1:12" x14ac:dyDescent="0.25">
      <c r="A6684" s="561" t="s">
        <v>6381</v>
      </c>
      <c r="B6684" s="561" t="s">
        <v>6382</v>
      </c>
      <c r="C6684" s="561" t="s">
        <v>6474</v>
      </c>
      <c r="D6684" s="561" t="s">
        <v>6475</v>
      </c>
      <c r="E6684" s="562" t="s">
        <v>22</v>
      </c>
      <c r="F6684" s="561" t="s">
        <v>22</v>
      </c>
      <c r="G6684" s="561" t="s">
        <v>35230</v>
      </c>
      <c r="H6684" s="561" t="s">
        <v>6531</v>
      </c>
      <c r="I6684" s="561" t="s">
        <v>5500</v>
      </c>
      <c r="J6684" s="561" t="s">
        <v>7063</v>
      </c>
      <c r="K6684" s="562" t="s">
        <v>35231</v>
      </c>
      <c r="L6684" s="561" t="s">
        <v>25</v>
      </c>
    </row>
    <row r="6685" spans="1:12" x14ac:dyDescent="0.25">
      <c r="A6685" s="561" t="s">
        <v>6381</v>
      </c>
      <c r="B6685" s="561" t="s">
        <v>6382</v>
      </c>
      <c r="C6685" s="561" t="s">
        <v>6474</v>
      </c>
      <c r="D6685" s="561" t="s">
        <v>6475</v>
      </c>
      <c r="E6685" s="562" t="s">
        <v>22</v>
      </c>
      <c r="F6685" s="561" t="s">
        <v>22</v>
      </c>
      <c r="G6685" s="561" t="s">
        <v>35232</v>
      </c>
      <c r="H6685" s="561" t="s">
        <v>6532</v>
      </c>
      <c r="I6685" s="561" t="s">
        <v>5500</v>
      </c>
      <c r="J6685" s="561" t="s">
        <v>7063</v>
      </c>
      <c r="K6685" s="562" t="s">
        <v>8350</v>
      </c>
      <c r="L6685" s="561" t="s">
        <v>25</v>
      </c>
    </row>
    <row r="6686" spans="1:12" x14ac:dyDescent="0.25">
      <c r="A6686" s="561" t="s">
        <v>6381</v>
      </c>
      <c r="B6686" s="561" t="s">
        <v>6382</v>
      </c>
      <c r="C6686" s="561" t="s">
        <v>6474</v>
      </c>
      <c r="D6686" s="561" t="s">
        <v>6475</v>
      </c>
      <c r="E6686" s="562" t="s">
        <v>22</v>
      </c>
      <c r="F6686" s="561" t="s">
        <v>22</v>
      </c>
      <c r="G6686" s="561" t="s">
        <v>35233</v>
      </c>
      <c r="H6686" s="561" t="s">
        <v>6533</v>
      </c>
      <c r="I6686" s="561" t="s">
        <v>5500</v>
      </c>
      <c r="J6686" s="561" t="s">
        <v>7063</v>
      </c>
      <c r="K6686" s="562" t="s">
        <v>8406</v>
      </c>
      <c r="L6686" s="561" t="s">
        <v>25</v>
      </c>
    </row>
    <row r="6687" spans="1:12" x14ac:dyDescent="0.25">
      <c r="A6687" s="561" t="s">
        <v>6381</v>
      </c>
      <c r="B6687" s="561" t="s">
        <v>6382</v>
      </c>
      <c r="C6687" s="561" t="s">
        <v>6474</v>
      </c>
      <c r="D6687" s="561" t="s">
        <v>6475</v>
      </c>
      <c r="E6687" s="562" t="s">
        <v>22</v>
      </c>
      <c r="F6687" s="561" t="s">
        <v>22</v>
      </c>
      <c r="G6687" s="561" t="s">
        <v>35234</v>
      </c>
      <c r="H6687" s="561" t="s">
        <v>6535</v>
      </c>
      <c r="I6687" s="561" t="s">
        <v>5500</v>
      </c>
      <c r="J6687" s="561" t="s">
        <v>7063</v>
      </c>
      <c r="K6687" s="562" t="s">
        <v>28407</v>
      </c>
      <c r="L6687" s="561" t="s">
        <v>25</v>
      </c>
    </row>
    <row r="6688" spans="1:12" x14ac:dyDescent="0.25">
      <c r="A6688" s="561" t="s">
        <v>6381</v>
      </c>
      <c r="B6688" s="561" t="s">
        <v>6382</v>
      </c>
      <c r="C6688" s="561" t="s">
        <v>6474</v>
      </c>
      <c r="D6688" s="561" t="s">
        <v>6475</v>
      </c>
      <c r="E6688" s="562" t="s">
        <v>22</v>
      </c>
      <c r="F6688" s="561" t="s">
        <v>22</v>
      </c>
      <c r="G6688" s="561" t="s">
        <v>35235</v>
      </c>
      <c r="H6688" s="561" t="s">
        <v>6536</v>
      </c>
      <c r="I6688" s="561" t="s">
        <v>5500</v>
      </c>
      <c r="J6688" s="561" t="s">
        <v>7063</v>
      </c>
      <c r="K6688" s="562" t="s">
        <v>8121</v>
      </c>
      <c r="L6688" s="561" t="s">
        <v>25</v>
      </c>
    </row>
    <row r="6689" spans="1:12" x14ac:dyDescent="0.25">
      <c r="A6689" s="561" t="s">
        <v>6381</v>
      </c>
      <c r="B6689" s="561" t="s">
        <v>6382</v>
      </c>
      <c r="C6689" s="561" t="s">
        <v>6474</v>
      </c>
      <c r="D6689" s="561" t="s">
        <v>6475</v>
      </c>
      <c r="E6689" s="562" t="s">
        <v>22</v>
      </c>
      <c r="F6689" s="561" t="s">
        <v>22</v>
      </c>
      <c r="G6689" s="561" t="s">
        <v>35236</v>
      </c>
      <c r="H6689" s="561" t="s">
        <v>6537</v>
      </c>
      <c r="I6689" s="561" t="s">
        <v>5500</v>
      </c>
      <c r="J6689" s="561" t="s">
        <v>7063</v>
      </c>
      <c r="K6689" s="562" t="s">
        <v>6924</v>
      </c>
      <c r="L6689" s="561" t="s">
        <v>25</v>
      </c>
    </row>
    <row r="6690" spans="1:12" x14ac:dyDescent="0.25">
      <c r="A6690" s="561" t="s">
        <v>6381</v>
      </c>
      <c r="B6690" s="561" t="s">
        <v>6382</v>
      </c>
      <c r="C6690" s="561" t="s">
        <v>6474</v>
      </c>
      <c r="D6690" s="561" t="s">
        <v>6475</v>
      </c>
      <c r="E6690" s="562" t="s">
        <v>22</v>
      </c>
      <c r="F6690" s="561" t="s">
        <v>22</v>
      </c>
      <c r="G6690" s="561" t="s">
        <v>35237</v>
      </c>
      <c r="H6690" s="561" t="s">
        <v>6539</v>
      </c>
      <c r="I6690" s="561" t="s">
        <v>5500</v>
      </c>
      <c r="J6690" s="561" t="s">
        <v>7063</v>
      </c>
      <c r="K6690" s="562" t="s">
        <v>7926</v>
      </c>
      <c r="L6690" s="561" t="s">
        <v>25</v>
      </c>
    </row>
    <row r="6691" spans="1:12" x14ac:dyDescent="0.25">
      <c r="A6691" s="561" t="s">
        <v>6381</v>
      </c>
      <c r="B6691" s="561" t="s">
        <v>6382</v>
      </c>
      <c r="C6691" s="561" t="s">
        <v>6474</v>
      </c>
      <c r="D6691" s="561" t="s">
        <v>6475</v>
      </c>
      <c r="E6691" s="562" t="s">
        <v>22</v>
      </c>
      <c r="F6691" s="561" t="s">
        <v>22</v>
      </c>
      <c r="G6691" s="561" t="s">
        <v>35238</v>
      </c>
      <c r="H6691" s="561" t="s">
        <v>6540</v>
      </c>
      <c r="I6691" s="561" t="s">
        <v>5500</v>
      </c>
      <c r="J6691" s="561" t="s">
        <v>7063</v>
      </c>
      <c r="K6691" s="562" t="s">
        <v>2866</v>
      </c>
      <c r="L6691" s="561" t="s">
        <v>25</v>
      </c>
    </row>
    <row r="6692" spans="1:12" x14ac:dyDescent="0.25">
      <c r="A6692" s="561" t="s">
        <v>6381</v>
      </c>
      <c r="B6692" s="561" t="s">
        <v>6382</v>
      </c>
      <c r="C6692" s="561" t="s">
        <v>6474</v>
      </c>
      <c r="D6692" s="561" t="s">
        <v>6475</v>
      </c>
      <c r="E6692" s="562" t="s">
        <v>22</v>
      </c>
      <c r="F6692" s="561" t="s">
        <v>22</v>
      </c>
      <c r="G6692" s="561" t="s">
        <v>35239</v>
      </c>
      <c r="H6692" s="561" t="s">
        <v>6542</v>
      </c>
      <c r="I6692" s="561" t="s">
        <v>5500</v>
      </c>
      <c r="J6692" s="561" t="s">
        <v>7063</v>
      </c>
      <c r="K6692" s="562" t="s">
        <v>921</v>
      </c>
      <c r="L6692" s="561" t="s">
        <v>25</v>
      </c>
    </row>
    <row r="6693" spans="1:12" x14ac:dyDescent="0.25">
      <c r="A6693" s="561" t="s">
        <v>6381</v>
      </c>
      <c r="B6693" s="561" t="s">
        <v>6382</v>
      </c>
      <c r="C6693" s="561" t="s">
        <v>6474</v>
      </c>
      <c r="D6693" s="561" t="s">
        <v>6475</v>
      </c>
      <c r="E6693" s="562" t="s">
        <v>22</v>
      </c>
      <c r="F6693" s="561" t="s">
        <v>22</v>
      </c>
      <c r="G6693" s="561" t="s">
        <v>35240</v>
      </c>
      <c r="H6693" s="561" t="s">
        <v>6543</v>
      </c>
      <c r="I6693" s="561" t="s">
        <v>5500</v>
      </c>
      <c r="J6693" s="561" t="s">
        <v>7063</v>
      </c>
      <c r="K6693" s="562" t="s">
        <v>8243</v>
      </c>
      <c r="L6693" s="561" t="s">
        <v>25</v>
      </c>
    </row>
    <row r="6694" spans="1:12" x14ac:dyDescent="0.25">
      <c r="A6694" s="561" t="s">
        <v>6381</v>
      </c>
      <c r="B6694" s="561" t="s">
        <v>6382</v>
      </c>
      <c r="C6694" s="561" t="s">
        <v>6474</v>
      </c>
      <c r="D6694" s="561" t="s">
        <v>6475</v>
      </c>
      <c r="E6694" s="562" t="s">
        <v>22</v>
      </c>
      <c r="F6694" s="561" t="s">
        <v>22</v>
      </c>
      <c r="G6694" s="561" t="s">
        <v>35241</v>
      </c>
      <c r="H6694" s="561" t="s">
        <v>6544</v>
      </c>
      <c r="I6694" s="561" t="s">
        <v>5500</v>
      </c>
      <c r="J6694" s="561" t="s">
        <v>7063</v>
      </c>
      <c r="K6694" s="562" t="s">
        <v>7404</v>
      </c>
      <c r="L6694" s="561" t="s">
        <v>25</v>
      </c>
    </row>
    <row r="6695" spans="1:12" x14ac:dyDescent="0.25">
      <c r="A6695" s="561" t="s">
        <v>6381</v>
      </c>
      <c r="B6695" s="561" t="s">
        <v>6382</v>
      </c>
      <c r="C6695" s="561" t="s">
        <v>6474</v>
      </c>
      <c r="D6695" s="561" t="s">
        <v>6475</v>
      </c>
      <c r="E6695" s="562" t="s">
        <v>22</v>
      </c>
      <c r="F6695" s="561" t="s">
        <v>22</v>
      </c>
      <c r="G6695" s="561" t="s">
        <v>35242</v>
      </c>
      <c r="H6695" s="561" t="s">
        <v>6546</v>
      </c>
      <c r="I6695" s="561" t="s">
        <v>5500</v>
      </c>
      <c r="J6695" s="561" t="s">
        <v>7063</v>
      </c>
      <c r="K6695" s="562" t="s">
        <v>2617</v>
      </c>
      <c r="L6695" s="561" t="s">
        <v>25</v>
      </c>
    </row>
    <row r="6696" spans="1:12" x14ac:dyDescent="0.25">
      <c r="A6696" s="561" t="s">
        <v>6381</v>
      </c>
      <c r="B6696" s="561" t="s">
        <v>6382</v>
      </c>
      <c r="C6696" s="561" t="s">
        <v>6474</v>
      </c>
      <c r="D6696" s="561" t="s">
        <v>6475</v>
      </c>
      <c r="E6696" s="562" t="s">
        <v>22</v>
      </c>
      <c r="F6696" s="561" t="s">
        <v>22</v>
      </c>
      <c r="G6696" s="561" t="s">
        <v>35243</v>
      </c>
      <c r="H6696" s="561" t="s">
        <v>6547</v>
      </c>
      <c r="I6696" s="561" t="s">
        <v>5500</v>
      </c>
      <c r="J6696" s="561" t="s">
        <v>7063</v>
      </c>
      <c r="K6696" s="562" t="s">
        <v>35244</v>
      </c>
      <c r="L6696" s="561" t="s">
        <v>25</v>
      </c>
    </row>
    <row r="6697" spans="1:12" x14ac:dyDescent="0.25">
      <c r="A6697" s="561" t="s">
        <v>6381</v>
      </c>
      <c r="B6697" s="561" t="s">
        <v>6382</v>
      </c>
      <c r="C6697" s="561" t="s">
        <v>6474</v>
      </c>
      <c r="D6697" s="561" t="s">
        <v>6475</v>
      </c>
      <c r="E6697" s="562" t="s">
        <v>22</v>
      </c>
      <c r="F6697" s="561" t="s">
        <v>22</v>
      </c>
      <c r="G6697" s="561" t="s">
        <v>35245</v>
      </c>
      <c r="H6697" s="561" t="s">
        <v>6548</v>
      </c>
      <c r="I6697" s="561" t="s">
        <v>5500</v>
      </c>
      <c r="J6697" s="561" t="s">
        <v>7063</v>
      </c>
      <c r="K6697" s="562" t="s">
        <v>28530</v>
      </c>
      <c r="L6697" s="561" t="s">
        <v>25</v>
      </c>
    </row>
    <row r="6698" spans="1:12" x14ac:dyDescent="0.25">
      <c r="A6698" s="561" t="s">
        <v>6381</v>
      </c>
      <c r="B6698" s="561" t="s">
        <v>6382</v>
      </c>
      <c r="C6698" s="561" t="s">
        <v>6474</v>
      </c>
      <c r="D6698" s="561" t="s">
        <v>6475</v>
      </c>
      <c r="E6698" s="562" t="s">
        <v>22</v>
      </c>
      <c r="F6698" s="561" t="s">
        <v>22</v>
      </c>
      <c r="G6698" s="561" t="s">
        <v>35246</v>
      </c>
      <c r="H6698" s="561" t="s">
        <v>35247</v>
      </c>
      <c r="I6698" s="561" t="s">
        <v>5500</v>
      </c>
      <c r="J6698" s="561" t="s">
        <v>7063</v>
      </c>
      <c r="K6698" s="562" t="s">
        <v>8712</v>
      </c>
      <c r="L6698" s="561" t="s">
        <v>25</v>
      </c>
    </row>
    <row r="6699" spans="1:12" x14ac:dyDescent="0.25">
      <c r="A6699" s="561" t="s">
        <v>6381</v>
      </c>
      <c r="B6699" s="561" t="s">
        <v>6382</v>
      </c>
      <c r="C6699" s="561" t="s">
        <v>6474</v>
      </c>
      <c r="D6699" s="561" t="s">
        <v>6475</v>
      </c>
      <c r="E6699" s="562" t="s">
        <v>22</v>
      </c>
      <c r="F6699" s="561" t="s">
        <v>22</v>
      </c>
      <c r="G6699" s="561" t="s">
        <v>35248</v>
      </c>
      <c r="H6699" s="561" t="s">
        <v>6549</v>
      </c>
      <c r="I6699" s="561" t="s">
        <v>5500</v>
      </c>
      <c r="J6699" s="561" t="s">
        <v>7063</v>
      </c>
      <c r="K6699" s="562" t="s">
        <v>4888</v>
      </c>
      <c r="L6699" s="561" t="s">
        <v>25</v>
      </c>
    </row>
    <row r="6700" spans="1:12" x14ac:dyDescent="0.25">
      <c r="A6700" s="561" t="s">
        <v>6381</v>
      </c>
      <c r="B6700" s="561" t="s">
        <v>6382</v>
      </c>
      <c r="C6700" s="561" t="s">
        <v>6474</v>
      </c>
      <c r="D6700" s="561" t="s">
        <v>6475</v>
      </c>
      <c r="E6700" s="562" t="s">
        <v>22</v>
      </c>
      <c r="F6700" s="561" t="s">
        <v>22</v>
      </c>
      <c r="G6700" s="561" t="s">
        <v>35249</v>
      </c>
      <c r="H6700" s="561" t="s">
        <v>6551</v>
      </c>
      <c r="I6700" s="561" t="s">
        <v>5500</v>
      </c>
      <c r="J6700" s="561" t="s">
        <v>7063</v>
      </c>
      <c r="K6700" s="562" t="s">
        <v>35250</v>
      </c>
      <c r="L6700" s="561" t="s">
        <v>25</v>
      </c>
    </row>
    <row r="6701" spans="1:12" x14ac:dyDescent="0.25">
      <c r="A6701" s="561" t="s">
        <v>6381</v>
      </c>
      <c r="B6701" s="561" t="s">
        <v>6382</v>
      </c>
      <c r="C6701" s="561" t="s">
        <v>6474</v>
      </c>
      <c r="D6701" s="561" t="s">
        <v>6475</v>
      </c>
      <c r="E6701" s="562" t="s">
        <v>22</v>
      </c>
      <c r="F6701" s="561" t="s">
        <v>22</v>
      </c>
      <c r="G6701" s="561" t="s">
        <v>35251</v>
      </c>
      <c r="H6701" s="561" t="s">
        <v>6552</v>
      </c>
      <c r="I6701" s="561" t="s">
        <v>5500</v>
      </c>
      <c r="J6701" s="561" t="s">
        <v>7063</v>
      </c>
      <c r="K6701" s="562" t="s">
        <v>35252</v>
      </c>
      <c r="L6701" s="561" t="s">
        <v>25</v>
      </c>
    </row>
    <row r="6702" spans="1:12" x14ac:dyDescent="0.25">
      <c r="A6702" s="561" t="s">
        <v>6381</v>
      </c>
      <c r="B6702" s="561" t="s">
        <v>6382</v>
      </c>
      <c r="C6702" s="561" t="s">
        <v>6474</v>
      </c>
      <c r="D6702" s="561" t="s">
        <v>6475</v>
      </c>
      <c r="E6702" s="562" t="s">
        <v>22</v>
      </c>
      <c r="F6702" s="561" t="s">
        <v>22</v>
      </c>
      <c r="G6702" s="561" t="s">
        <v>35253</v>
      </c>
      <c r="H6702" s="561" t="s">
        <v>6553</v>
      </c>
      <c r="I6702" s="561" t="s">
        <v>5500</v>
      </c>
      <c r="J6702" s="561" t="s">
        <v>7063</v>
      </c>
      <c r="K6702" s="562" t="s">
        <v>35254</v>
      </c>
      <c r="L6702" s="561" t="s">
        <v>25</v>
      </c>
    </row>
    <row r="6703" spans="1:12" x14ac:dyDescent="0.25">
      <c r="A6703" s="561" t="s">
        <v>6381</v>
      </c>
      <c r="B6703" s="561" t="s">
        <v>6382</v>
      </c>
      <c r="C6703" s="561" t="s">
        <v>6474</v>
      </c>
      <c r="D6703" s="561" t="s">
        <v>6475</v>
      </c>
      <c r="E6703" s="562" t="s">
        <v>22</v>
      </c>
      <c r="F6703" s="561" t="s">
        <v>22</v>
      </c>
      <c r="G6703" s="561" t="s">
        <v>35255</v>
      </c>
      <c r="H6703" s="561" t="s">
        <v>6554</v>
      </c>
      <c r="I6703" s="561" t="s">
        <v>5500</v>
      </c>
      <c r="J6703" s="561" t="s">
        <v>7063</v>
      </c>
      <c r="K6703" s="562" t="s">
        <v>35256</v>
      </c>
      <c r="L6703" s="561" t="s">
        <v>25</v>
      </c>
    </row>
    <row r="6704" spans="1:12" x14ac:dyDescent="0.25">
      <c r="A6704" s="561" t="s">
        <v>6381</v>
      </c>
      <c r="B6704" s="561" t="s">
        <v>6382</v>
      </c>
      <c r="C6704" s="561" t="s">
        <v>6474</v>
      </c>
      <c r="D6704" s="561" t="s">
        <v>6475</v>
      </c>
      <c r="E6704" s="562" t="s">
        <v>22</v>
      </c>
      <c r="F6704" s="561" t="s">
        <v>22</v>
      </c>
      <c r="G6704" s="561" t="s">
        <v>35257</v>
      </c>
      <c r="H6704" s="561" t="s">
        <v>6555</v>
      </c>
      <c r="I6704" s="561" t="s">
        <v>5500</v>
      </c>
      <c r="J6704" s="561" t="s">
        <v>7063</v>
      </c>
      <c r="K6704" s="562" t="s">
        <v>7499</v>
      </c>
      <c r="L6704" s="561" t="s">
        <v>25</v>
      </c>
    </row>
    <row r="6705" spans="1:12" x14ac:dyDescent="0.25">
      <c r="A6705" s="561" t="s">
        <v>6556</v>
      </c>
      <c r="B6705" s="561" t="s">
        <v>6557</v>
      </c>
      <c r="C6705" s="561" t="s">
        <v>6558</v>
      </c>
      <c r="D6705" s="561" t="s">
        <v>6559</v>
      </c>
      <c r="E6705" s="562" t="s">
        <v>22</v>
      </c>
      <c r="F6705" s="561" t="s">
        <v>22</v>
      </c>
      <c r="G6705" s="561" t="s">
        <v>35258</v>
      </c>
      <c r="H6705" s="561" t="s">
        <v>6560</v>
      </c>
      <c r="I6705" s="561" t="s">
        <v>23148</v>
      </c>
      <c r="J6705" s="561" t="s">
        <v>24</v>
      </c>
      <c r="K6705" s="562" t="s">
        <v>5087</v>
      </c>
      <c r="L6705" s="561" t="s">
        <v>25</v>
      </c>
    </row>
    <row r="6706" spans="1:12" x14ac:dyDescent="0.25">
      <c r="A6706" s="561" t="s">
        <v>6556</v>
      </c>
      <c r="B6706" s="561" t="s">
        <v>6557</v>
      </c>
      <c r="C6706" s="561" t="s">
        <v>6558</v>
      </c>
      <c r="D6706" s="561" t="s">
        <v>6559</v>
      </c>
      <c r="E6706" s="562" t="s">
        <v>22</v>
      </c>
      <c r="F6706" s="561" t="s">
        <v>22</v>
      </c>
      <c r="G6706" s="561" t="s">
        <v>35259</v>
      </c>
      <c r="H6706" s="561" t="s">
        <v>6561</v>
      </c>
      <c r="I6706" s="561" t="s">
        <v>23148</v>
      </c>
      <c r="J6706" s="561" t="s">
        <v>7063</v>
      </c>
      <c r="K6706" s="562" t="s">
        <v>4356</v>
      </c>
      <c r="L6706" s="561" t="s">
        <v>25</v>
      </c>
    </row>
    <row r="6707" spans="1:12" x14ac:dyDescent="0.25">
      <c r="A6707" s="561" t="s">
        <v>6556</v>
      </c>
      <c r="B6707" s="561" t="s">
        <v>6557</v>
      </c>
      <c r="C6707" s="561" t="s">
        <v>6558</v>
      </c>
      <c r="D6707" s="561" t="s">
        <v>6559</v>
      </c>
      <c r="E6707" s="562" t="s">
        <v>22</v>
      </c>
      <c r="F6707" s="561" t="s">
        <v>22</v>
      </c>
      <c r="G6707" s="561" t="s">
        <v>35260</v>
      </c>
      <c r="H6707" s="561" t="s">
        <v>6563</v>
      </c>
      <c r="I6707" s="561" t="s">
        <v>23148</v>
      </c>
      <c r="J6707" s="561" t="s">
        <v>7063</v>
      </c>
      <c r="K6707" s="562" t="s">
        <v>2547</v>
      </c>
      <c r="L6707" s="561" t="s">
        <v>25</v>
      </c>
    </row>
    <row r="6708" spans="1:12" x14ac:dyDescent="0.25">
      <c r="A6708" s="561" t="s">
        <v>6556</v>
      </c>
      <c r="B6708" s="561" t="s">
        <v>6557</v>
      </c>
      <c r="C6708" s="561" t="s">
        <v>6558</v>
      </c>
      <c r="D6708" s="561" t="s">
        <v>6559</v>
      </c>
      <c r="E6708" s="562" t="s">
        <v>22</v>
      </c>
      <c r="F6708" s="561" t="s">
        <v>22</v>
      </c>
      <c r="G6708" s="561" t="s">
        <v>35261</v>
      </c>
      <c r="H6708" s="561" t="s">
        <v>6564</v>
      </c>
      <c r="I6708" s="561" t="s">
        <v>23148</v>
      </c>
      <c r="J6708" s="561" t="s">
        <v>7063</v>
      </c>
      <c r="K6708" s="562" t="s">
        <v>35262</v>
      </c>
      <c r="L6708" s="561" t="s">
        <v>25</v>
      </c>
    </row>
    <row r="6709" spans="1:12" x14ac:dyDescent="0.25">
      <c r="A6709" s="561" t="s">
        <v>6556</v>
      </c>
      <c r="B6709" s="561" t="s">
        <v>6557</v>
      </c>
      <c r="C6709" s="561" t="s">
        <v>6558</v>
      </c>
      <c r="D6709" s="561" t="s">
        <v>6559</v>
      </c>
      <c r="E6709" s="562" t="s">
        <v>22</v>
      </c>
      <c r="F6709" s="561" t="s">
        <v>22</v>
      </c>
      <c r="G6709" s="561" t="s">
        <v>35263</v>
      </c>
      <c r="H6709" s="561" t="s">
        <v>6565</v>
      </c>
      <c r="I6709" s="561" t="s">
        <v>23148</v>
      </c>
      <c r="J6709" s="561" t="s">
        <v>7063</v>
      </c>
      <c r="K6709" s="562" t="s">
        <v>7905</v>
      </c>
      <c r="L6709" s="561" t="s">
        <v>25</v>
      </c>
    </row>
    <row r="6710" spans="1:12" x14ac:dyDescent="0.25">
      <c r="A6710" s="561" t="s">
        <v>6556</v>
      </c>
      <c r="B6710" s="561" t="s">
        <v>6557</v>
      </c>
      <c r="C6710" s="561" t="s">
        <v>6558</v>
      </c>
      <c r="D6710" s="561" t="s">
        <v>6559</v>
      </c>
      <c r="E6710" s="562" t="s">
        <v>22</v>
      </c>
      <c r="F6710" s="561" t="s">
        <v>22</v>
      </c>
      <c r="G6710" s="561" t="s">
        <v>35264</v>
      </c>
      <c r="H6710" s="561" t="s">
        <v>6566</v>
      </c>
      <c r="I6710" s="561" t="s">
        <v>23148</v>
      </c>
      <c r="J6710" s="561" t="s">
        <v>7063</v>
      </c>
      <c r="K6710" s="562" t="s">
        <v>1618</v>
      </c>
      <c r="L6710" s="561" t="s">
        <v>25</v>
      </c>
    </row>
    <row r="6711" spans="1:12" x14ac:dyDescent="0.25">
      <c r="A6711" s="561" t="s">
        <v>6556</v>
      </c>
      <c r="B6711" s="561" t="s">
        <v>6557</v>
      </c>
      <c r="C6711" s="561" t="s">
        <v>6558</v>
      </c>
      <c r="D6711" s="561" t="s">
        <v>6559</v>
      </c>
      <c r="E6711" s="562" t="s">
        <v>22</v>
      </c>
      <c r="F6711" s="561" t="s">
        <v>22</v>
      </c>
      <c r="G6711" s="561" t="s">
        <v>35265</v>
      </c>
      <c r="H6711" s="561" t="s">
        <v>6567</v>
      </c>
      <c r="I6711" s="561" t="s">
        <v>23148</v>
      </c>
      <c r="J6711" s="561" t="s">
        <v>7063</v>
      </c>
      <c r="K6711" s="562" t="s">
        <v>35266</v>
      </c>
      <c r="L6711" s="561" t="s">
        <v>25</v>
      </c>
    </row>
    <row r="6712" spans="1:12" x14ac:dyDescent="0.25">
      <c r="A6712" s="561" t="s">
        <v>6556</v>
      </c>
      <c r="B6712" s="561" t="s">
        <v>6557</v>
      </c>
      <c r="C6712" s="561" t="s">
        <v>6558</v>
      </c>
      <c r="D6712" s="561" t="s">
        <v>6559</v>
      </c>
      <c r="E6712" s="562" t="s">
        <v>22</v>
      </c>
      <c r="F6712" s="561" t="s">
        <v>22</v>
      </c>
      <c r="G6712" s="561" t="s">
        <v>35267</v>
      </c>
      <c r="H6712" s="561" t="s">
        <v>6568</v>
      </c>
      <c r="I6712" s="561" t="s">
        <v>23148</v>
      </c>
      <c r="J6712" s="561" t="s">
        <v>7063</v>
      </c>
      <c r="K6712" s="562" t="s">
        <v>35268</v>
      </c>
      <c r="L6712" s="561" t="s">
        <v>25</v>
      </c>
    </row>
    <row r="6713" spans="1:12" x14ac:dyDescent="0.25">
      <c r="A6713" s="561" t="s">
        <v>6556</v>
      </c>
      <c r="B6713" s="561" t="s">
        <v>6557</v>
      </c>
      <c r="C6713" s="561" t="s">
        <v>6558</v>
      </c>
      <c r="D6713" s="561" t="s">
        <v>6559</v>
      </c>
      <c r="E6713" s="562" t="s">
        <v>22</v>
      </c>
      <c r="F6713" s="561" t="s">
        <v>22</v>
      </c>
      <c r="G6713" s="561" t="s">
        <v>35269</v>
      </c>
      <c r="H6713" s="561" t="s">
        <v>6569</v>
      </c>
      <c r="I6713" s="561" t="s">
        <v>23148</v>
      </c>
      <c r="J6713" s="561" t="s">
        <v>7063</v>
      </c>
      <c r="K6713" s="562" t="s">
        <v>8713</v>
      </c>
      <c r="L6713" s="561" t="s">
        <v>25</v>
      </c>
    </row>
    <row r="6714" spans="1:12" x14ac:dyDescent="0.25">
      <c r="A6714" s="561" t="s">
        <v>6556</v>
      </c>
      <c r="B6714" s="561" t="s">
        <v>6557</v>
      </c>
      <c r="C6714" s="561" t="s">
        <v>6558</v>
      </c>
      <c r="D6714" s="561" t="s">
        <v>6559</v>
      </c>
      <c r="E6714" s="562" t="s">
        <v>22</v>
      </c>
      <c r="F6714" s="561" t="s">
        <v>22</v>
      </c>
      <c r="G6714" s="561" t="s">
        <v>35270</v>
      </c>
      <c r="H6714" s="561" t="s">
        <v>6570</v>
      </c>
      <c r="I6714" s="561" t="s">
        <v>23148</v>
      </c>
      <c r="J6714" s="561" t="s">
        <v>7063</v>
      </c>
      <c r="K6714" s="562" t="s">
        <v>8030</v>
      </c>
      <c r="L6714" s="561" t="s">
        <v>25</v>
      </c>
    </row>
    <row r="6715" spans="1:12" x14ac:dyDescent="0.25">
      <c r="A6715" s="561" t="s">
        <v>6556</v>
      </c>
      <c r="B6715" s="561" t="s">
        <v>6557</v>
      </c>
      <c r="C6715" s="561" t="s">
        <v>6558</v>
      </c>
      <c r="D6715" s="561" t="s">
        <v>6559</v>
      </c>
      <c r="E6715" s="562" t="s">
        <v>22</v>
      </c>
      <c r="F6715" s="561" t="s">
        <v>22</v>
      </c>
      <c r="G6715" s="561" t="s">
        <v>35271</v>
      </c>
      <c r="H6715" s="561" t="s">
        <v>6571</v>
      </c>
      <c r="I6715" s="561" t="s">
        <v>23148</v>
      </c>
      <c r="J6715" s="561" t="s">
        <v>24</v>
      </c>
      <c r="K6715" s="562" t="s">
        <v>8227</v>
      </c>
      <c r="L6715" s="561" t="s">
        <v>25</v>
      </c>
    </row>
    <row r="6716" spans="1:12" x14ac:dyDescent="0.25">
      <c r="A6716" s="561" t="s">
        <v>6556</v>
      </c>
      <c r="B6716" s="561" t="s">
        <v>6557</v>
      </c>
      <c r="C6716" s="561" t="s">
        <v>6558</v>
      </c>
      <c r="D6716" s="561" t="s">
        <v>6559</v>
      </c>
      <c r="E6716" s="562" t="s">
        <v>22</v>
      </c>
      <c r="F6716" s="561" t="s">
        <v>22</v>
      </c>
      <c r="G6716" s="561" t="s">
        <v>35272</v>
      </c>
      <c r="H6716" s="561" t="s">
        <v>6572</v>
      </c>
      <c r="I6716" s="561" t="s">
        <v>23148</v>
      </c>
      <c r="J6716" s="561" t="s">
        <v>24</v>
      </c>
      <c r="K6716" s="562" t="s">
        <v>35273</v>
      </c>
      <c r="L6716" s="561" t="s">
        <v>25</v>
      </c>
    </row>
    <row r="6717" spans="1:12" x14ac:dyDescent="0.25">
      <c r="A6717" s="561" t="s">
        <v>6556</v>
      </c>
      <c r="B6717" s="561" t="s">
        <v>6557</v>
      </c>
      <c r="C6717" s="561" t="s">
        <v>6558</v>
      </c>
      <c r="D6717" s="561" t="s">
        <v>6559</v>
      </c>
      <c r="E6717" s="562" t="s">
        <v>22</v>
      </c>
      <c r="F6717" s="561" t="s">
        <v>22</v>
      </c>
      <c r="G6717" s="561" t="s">
        <v>35274</v>
      </c>
      <c r="H6717" s="561" t="s">
        <v>6573</v>
      </c>
      <c r="I6717" s="561" t="s">
        <v>23148</v>
      </c>
      <c r="J6717" s="561" t="s">
        <v>7063</v>
      </c>
      <c r="K6717" s="562" t="s">
        <v>30799</v>
      </c>
      <c r="L6717" s="561" t="s">
        <v>25</v>
      </c>
    </row>
    <row r="6718" spans="1:12" x14ac:dyDescent="0.25">
      <c r="A6718" s="561" t="s">
        <v>6556</v>
      </c>
      <c r="B6718" s="561" t="s">
        <v>6557</v>
      </c>
      <c r="C6718" s="561" t="s">
        <v>6558</v>
      </c>
      <c r="D6718" s="561" t="s">
        <v>6559</v>
      </c>
      <c r="E6718" s="562" t="s">
        <v>22</v>
      </c>
      <c r="F6718" s="561" t="s">
        <v>22</v>
      </c>
      <c r="G6718" s="561" t="s">
        <v>35275</v>
      </c>
      <c r="H6718" s="561" t="s">
        <v>6575</v>
      </c>
      <c r="I6718" s="561" t="s">
        <v>23148</v>
      </c>
      <c r="J6718" s="561" t="s">
        <v>7063</v>
      </c>
      <c r="K6718" s="562" t="s">
        <v>35276</v>
      </c>
      <c r="L6718" s="561" t="s">
        <v>25</v>
      </c>
    </row>
    <row r="6719" spans="1:12" x14ac:dyDescent="0.25">
      <c r="A6719" s="561" t="s">
        <v>6556</v>
      </c>
      <c r="B6719" s="561" t="s">
        <v>6557</v>
      </c>
      <c r="C6719" s="561" t="s">
        <v>6558</v>
      </c>
      <c r="D6719" s="561" t="s">
        <v>6559</v>
      </c>
      <c r="E6719" s="562" t="s">
        <v>22</v>
      </c>
      <c r="F6719" s="561" t="s">
        <v>22</v>
      </c>
      <c r="G6719" s="561" t="s">
        <v>35277</v>
      </c>
      <c r="H6719" s="561" t="s">
        <v>6577</v>
      </c>
      <c r="I6719" s="561" t="s">
        <v>23148</v>
      </c>
      <c r="J6719" s="561" t="s">
        <v>7063</v>
      </c>
      <c r="K6719" s="562" t="s">
        <v>35278</v>
      </c>
      <c r="L6719" s="561" t="s">
        <v>25</v>
      </c>
    </row>
    <row r="6720" spans="1:12" x14ac:dyDescent="0.25">
      <c r="A6720" s="561" t="s">
        <v>6556</v>
      </c>
      <c r="B6720" s="561" t="s">
        <v>6557</v>
      </c>
      <c r="C6720" s="561" t="s">
        <v>6558</v>
      </c>
      <c r="D6720" s="561" t="s">
        <v>6559</v>
      </c>
      <c r="E6720" s="562" t="s">
        <v>22</v>
      </c>
      <c r="F6720" s="561" t="s">
        <v>22</v>
      </c>
      <c r="G6720" s="561" t="s">
        <v>35279</v>
      </c>
      <c r="H6720" s="561" t="s">
        <v>6579</v>
      </c>
      <c r="I6720" s="561" t="s">
        <v>23148</v>
      </c>
      <c r="J6720" s="561" t="s">
        <v>7063</v>
      </c>
      <c r="K6720" s="562" t="s">
        <v>30799</v>
      </c>
      <c r="L6720" s="561" t="s">
        <v>25</v>
      </c>
    </row>
    <row r="6721" spans="1:12" x14ac:dyDescent="0.25">
      <c r="A6721" s="561" t="s">
        <v>6556</v>
      </c>
      <c r="B6721" s="561" t="s">
        <v>6557</v>
      </c>
      <c r="C6721" s="561" t="s">
        <v>6580</v>
      </c>
      <c r="D6721" s="561" t="s">
        <v>6581</v>
      </c>
      <c r="E6721" s="562" t="s">
        <v>22</v>
      </c>
      <c r="F6721" s="561" t="s">
        <v>22</v>
      </c>
      <c r="G6721" s="561" t="s">
        <v>35280</v>
      </c>
      <c r="H6721" s="561" t="s">
        <v>35281</v>
      </c>
      <c r="I6721" s="561" t="s">
        <v>23868</v>
      </c>
      <c r="J6721" s="561" t="s">
        <v>7063</v>
      </c>
      <c r="K6721" s="562" t="s">
        <v>35282</v>
      </c>
      <c r="L6721" s="561" t="s">
        <v>25</v>
      </c>
    </row>
    <row r="6722" spans="1:12" x14ac:dyDescent="0.25">
      <c r="A6722" s="561" t="s">
        <v>6556</v>
      </c>
      <c r="B6722" s="561" t="s">
        <v>6557</v>
      </c>
      <c r="C6722" s="561" t="s">
        <v>6580</v>
      </c>
      <c r="D6722" s="561" t="s">
        <v>6581</v>
      </c>
      <c r="E6722" s="562" t="s">
        <v>22</v>
      </c>
      <c r="F6722" s="561" t="s">
        <v>22</v>
      </c>
      <c r="G6722" s="561" t="s">
        <v>35283</v>
      </c>
      <c r="H6722" s="561" t="s">
        <v>35284</v>
      </c>
      <c r="I6722" s="561" t="s">
        <v>23868</v>
      </c>
      <c r="J6722" s="561" t="s">
        <v>7063</v>
      </c>
      <c r="K6722" s="562" t="s">
        <v>35285</v>
      </c>
      <c r="L6722" s="561" t="s">
        <v>25</v>
      </c>
    </row>
    <row r="6723" spans="1:12" x14ac:dyDescent="0.25">
      <c r="A6723" s="561" t="s">
        <v>6556</v>
      </c>
      <c r="B6723" s="561" t="s">
        <v>6557</v>
      </c>
      <c r="C6723" s="561" t="s">
        <v>6580</v>
      </c>
      <c r="D6723" s="561" t="s">
        <v>6581</v>
      </c>
      <c r="E6723" s="562" t="s">
        <v>22</v>
      </c>
      <c r="F6723" s="561" t="s">
        <v>22</v>
      </c>
      <c r="G6723" s="561" t="s">
        <v>35286</v>
      </c>
      <c r="H6723" s="561" t="s">
        <v>35287</v>
      </c>
      <c r="I6723" s="561" t="s">
        <v>23868</v>
      </c>
      <c r="J6723" s="561" t="s">
        <v>7063</v>
      </c>
      <c r="K6723" s="562" t="s">
        <v>35288</v>
      </c>
      <c r="L6723" s="561" t="s">
        <v>25</v>
      </c>
    </row>
    <row r="6724" spans="1:12" x14ac:dyDescent="0.25">
      <c r="A6724" s="561" t="s">
        <v>6556</v>
      </c>
      <c r="B6724" s="561" t="s">
        <v>6557</v>
      </c>
      <c r="C6724" s="561" t="s">
        <v>6582</v>
      </c>
      <c r="D6724" s="561" t="s">
        <v>6583</v>
      </c>
      <c r="E6724" s="562" t="s">
        <v>22</v>
      </c>
      <c r="F6724" s="561" t="s">
        <v>22</v>
      </c>
      <c r="G6724" s="561" t="s">
        <v>35289</v>
      </c>
      <c r="H6724" s="561" t="s">
        <v>6584</v>
      </c>
      <c r="I6724" s="561" t="s">
        <v>23270</v>
      </c>
      <c r="J6724" s="561" t="s">
        <v>24</v>
      </c>
      <c r="K6724" s="562" t="s">
        <v>23346</v>
      </c>
      <c r="L6724" s="561" t="s">
        <v>25</v>
      </c>
    </row>
    <row r="6725" spans="1:12" x14ac:dyDescent="0.25">
      <c r="A6725" s="561" t="s">
        <v>6556</v>
      </c>
      <c r="B6725" s="561" t="s">
        <v>6557</v>
      </c>
      <c r="C6725" s="561" t="s">
        <v>6582</v>
      </c>
      <c r="D6725" s="561" t="s">
        <v>6583</v>
      </c>
      <c r="E6725" s="562" t="s">
        <v>22</v>
      </c>
      <c r="F6725" s="561" t="s">
        <v>22</v>
      </c>
      <c r="G6725" s="561" t="s">
        <v>35290</v>
      </c>
      <c r="H6725" s="561" t="s">
        <v>6585</v>
      </c>
      <c r="I6725" s="561" t="s">
        <v>23270</v>
      </c>
      <c r="J6725" s="561" t="s">
        <v>24</v>
      </c>
      <c r="K6725" s="562" t="s">
        <v>35291</v>
      </c>
      <c r="L6725" s="561" t="s">
        <v>25</v>
      </c>
    </row>
    <row r="6726" spans="1:12" x14ac:dyDescent="0.25">
      <c r="A6726" s="561" t="s">
        <v>6556</v>
      </c>
      <c r="B6726" s="561" t="s">
        <v>6557</v>
      </c>
      <c r="C6726" s="561" t="s">
        <v>6582</v>
      </c>
      <c r="D6726" s="561" t="s">
        <v>6583</v>
      </c>
      <c r="E6726" s="562" t="s">
        <v>22</v>
      </c>
      <c r="F6726" s="561" t="s">
        <v>22</v>
      </c>
      <c r="G6726" s="561" t="s">
        <v>35292</v>
      </c>
      <c r="H6726" s="561" t="s">
        <v>6587</v>
      </c>
      <c r="I6726" s="561" t="s">
        <v>23270</v>
      </c>
      <c r="J6726" s="561" t="s">
        <v>24</v>
      </c>
      <c r="K6726" s="562" t="s">
        <v>35293</v>
      </c>
      <c r="L6726" s="561" t="s">
        <v>25</v>
      </c>
    </row>
    <row r="6727" spans="1:12" x14ac:dyDescent="0.25">
      <c r="A6727" s="561" t="s">
        <v>6556</v>
      </c>
      <c r="B6727" s="561" t="s">
        <v>6557</v>
      </c>
      <c r="C6727" s="561" t="s">
        <v>6582</v>
      </c>
      <c r="D6727" s="561" t="s">
        <v>6583</v>
      </c>
      <c r="E6727" s="562" t="s">
        <v>22</v>
      </c>
      <c r="F6727" s="561" t="s">
        <v>22</v>
      </c>
      <c r="G6727" s="561" t="s">
        <v>35294</v>
      </c>
      <c r="H6727" s="561" t="s">
        <v>6588</v>
      </c>
      <c r="I6727" s="561" t="s">
        <v>23270</v>
      </c>
      <c r="J6727" s="561" t="s">
        <v>7063</v>
      </c>
      <c r="K6727" s="562" t="s">
        <v>35295</v>
      </c>
      <c r="L6727" s="561" t="s">
        <v>25</v>
      </c>
    </row>
    <row r="6728" spans="1:12" x14ac:dyDescent="0.25">
      <c r="A6728" s="561" t="s">
        <v>6556</v>
      </c>
      <c r="B6728" s="561" t="s">
        <v>6557</v>
      </c>
      <c r="C6728" s="561" t="s">
        <v>6582</v>
      </c>
      <c r="D6728" s="561" t="s">
        <v>6583</v>
      </c>
      <c r="E6728" s="562" t="s">
        <v>22</v>
      </c>
      <c r="F6728" s="561" t="s">
        <v>22</v>
      </c>
      <c r="G6728" s="561" t="s">
        <v>35296</v>
      </c>
      <c r="H6728" s="561" t="s">
        <v>6589</v>
      </c>
      <c r="I6728" s="561" t="s">
        <v>23868</v>
      </c>
      <c r="J6728" s="561" t="s">
        <v>24</v>
      </c>
      <c r="K6728" s="562" t="s">
        <v>6590</v>
      </c>
      <c r="L6728" s="561" t="s">
        <v>25</v>
      </c>
    </row>
    <row r="6729" spans="1:12" x14ac:dyDescent="0.25">
      <c r="A6729" s="561" t="s">
        <v>6556</v>
      </c>
      <c r="B6729" s="561" t="s">
        <v>6557</v>
      </c>
      <c r="C6729" s="561" t="s">
        <v>6582</v>
      </c>
      <c r="D6729" s="561" t="s">
        <v>6583</v>
      </c>
      <c r="E6729" s="562" t="s">
        <v>22</v>
      </c>
      <c r="F6729" s="561" t="s">
        <v>22</v>
      </c>
      <c r="G6729" s="561" t="s">
        <v>35297</v>
      </c>
      <c r="H6729" s="561" t="s">
        <v>6591</v>
      </c>
      <c r="I6729" s="561" t="s">
        <v>23868</v>
      </c>
      <c r="J6729" s="561" t="s">
        <v>24</v>
      </c>
      <c r="K6729" s="562" t="s">
        <v>1250</v>
      </c>
      <c r="L6729" s="561" t="s">
        <v>25</v>
      </c>
    </row>
    <row r="6730" spans="1:12" x14ac:dyDescent="0.25">
      <c r="A6730" s="561" t="s">
        <v>6556</v>
      </c>
      <c r="B6730" s="561" t="s">
        <v>6557</v>
      </c>
      <c r="C6730" s="561" t="s">
        <v>6582</v>
      </c>
      <c r="D6730" s="561" t="s">
        <v>6583</v>
      </c>
      <c r="E6730" s="562" t="s">
        <v>22</v>
      </c>
      <c r="F6730" s="561" t="s">
        <v>22</v>
      </c>
      <c r="G6730" s="561" t="s">
        <v>35298</v>
      </c>
      <c r="H6730" s="561" t="s">
        <v>6592</v>
      </c>
      <c r="I6730" s="561" t="s">
        <v>23868</v>
      </c>
      <c r="J6730" s="561" t="s">
        <v>24</v>
      </c>
      <c r="K6730" s="562" t="s">
        <v>1103</v>
      </c>
      <c r="L6730" s="561" t="s">
        <v>25</v>
      </c>
    </row>
    <row r="6731" spans="1:12" x14ac:dyDescent="0.25">
      <c r="A6731" s="561" t="s">
        <v>6556</v>
      </c>
      <c r="B6731" s="561" t="s">
        <v>6557</v>
      </c>
      <c r="C6731" s="561" t="s">
        <v>6582</v>
      </c>
      <c r="D6731" s="561" t="s">
        <v>6583</v>
      </c>
      <c r="E6731" s="562" t="s">
        <v>22</v>
      </c>
      <c r="F6731" s="561" t="s">
        <v>22</v>
      </c>
      <c r="G6731" s="561" t="s">
        <v>35299</v>
      </c>
      <c r="H6731" s="561" t="s">
        <v>6593</v>
      </c>
      <c r="I6731" s="561" t="s">
        <v>23148</v>
      </c>
      <c r="J6731" s="561" t="s">
        <v>7063</v>
      </c>
      <c r="K6731" s="562" t="s">
        <v>35300</v>
      </c>
      <c r="L6731" s="561" t="s">
        <v>25</v>
      </c>
    </row>
    <row r="6732" spans="1:12" x14ac:dyDescent="0.25">
      <c r="A6732" s="561" t="s">
        <v>6556</v>
      </c>
      <c r="B6732" s="561" t="s">
        <v>6557</v>
      </c>
      <c r="C6732" s="561" t="s">
        <v>6582</v>
      </c>
      <c r="D6732" s="561" t="s">
        <v>6583</v>
      </c>
      <c r="E6732" s="562" t="s">
        <v>22</v>
      </c>
      <c r="F6732" s="561" t="s">
        <v>22</v>
      </c>
      <c r="G6732" s="561" t="s">
        <v>35301</v>
      </c>
      <c r="H6732" s="561" t="s">
        <v>6594</v>
      </c>
      <c r="I6732" s="561" t="s">
        <v>23868</v>
      </c>
      <c r="J6732" s="561" t="s">
        <v>24</v>
      </c>
      <c r="K6732" s="562" t="s">
        <v>7519</v>
      </c>
      <c r="L6732" s="561" t="s">
        <v>25</v>
      </c>
    </row>
    <row r="6733" spans="1:12" x14ac:dyDescent="0.25">
      <c r="A6733" s="561" t="s">
        <v>6556</v>
      </c>
      <c r="B6733" s="561" t="s">
        <v>6557</v>
      </c>
      <c r="C6733" s="561" t="s">
        <v>6596</v>
      </c>
      <c r="D6733" s="561" t="s">
        <v>6597</v>
      </c>
      <c r="E6733" s="562" t="s">
        <v>22</v>
      </c>
      <c r="F6733" s="561" t="s">
        <v>22</v>
      </c>
      <c r="G6733" s="561" t="s">
        <v>35302</v>
      </c>
      <c r="H6733" s="561" t="s">
        <v>6598</v>
      </c>
      <c r="I6733" s="561" t="s">
        <v>23868</v>
      </c>
      <c r="J6733" s="561" t="s">
        <v>24</v>
      </c>
      <c r="K6733" s="562" t="s">
        <v>7414</v>
      </c>
      <c r="L6733" s="561" t="s">
        <v>25</v>
      </c>
    </row>
    <row r="6734" spans="1:12" x14ac:dyDescent="0.25">
      <c r="A6734" s="561" t="s">
        <v>6556</v>
      </c>
      <c r="B6734" s="561" t="s">
        <v>6557</v>
      </c>
      <c r="C6734" s="561" t="s">
        <v>6596</v>
      </c>
      <c r="D6734" s="561" t="s">
        <v>6597</v>
      </c>
      <c r="E6734" s="562" t="s">
        <v>22</v>
      </c>
      <c r="F6734" s="561" t="s">
        <v>22</v>
      </c>
      <c r="G6734" s="561" t="s">
        <v>35303</v>
      </c>
      <c r="H6734" s="561" t="s">
        <v>6599</v>
      </c>
      <c r="I6734" s="561" t="s">
        <v>23868</v>
      </c>
      <c r="J6734" s="561" t="s">
        <v>24</v>
      </c>
      <c r="K6734" s="562" t="s">
        <v>2189</v>
      </c>
      <c r="L6734" s="561" t="s">
        <v>25</v>
      </c>
    </row>
    <row r="6735" spans="1:12" x14ac:dyDescent="0.25">
      <c r="A6735" s="561" t="s">
        <v>6556</v>
      </c>
      <c r="B6735" s="561" t="s">
        <v>6557</v>
      </c>
      <c r="C6735" s="561" t="s">
        <v>6596</v>
      </c>
      <c r="D6735" s="561" t="s">
        <v>6597</v>
      </c>
      <c r="E6735" s="562" t="s">
        <v>22</v>
      </c>
      <c r="F6735" s="561" t="s">
        <v>22</v>
      </c>
      <c r="G6735" s="561" t="s">
        <v>35304</v>
      </c>
      <c r="H6735" s="561" t="s">
        <v>6600</v>
      </c>
      <c r="I6735" s="561" t="s">
        <v>23868</v>
      </c>
      <c r="J6735" s="561" t="s">
        <v>24</v>
      </c>
      <c r="K6735" s="562" t="s">
        <v>3511</v>
      </c>
      <c r="L6735" s="561" t="s">
        <v>25</v>
      </c>
    </row>
    <row r="6736" spans="1:12" x14ac:dyDescent="0.25">
      <c r="A6736" s="561" t="s">
        <v>6556</v>
      </c>
      <c r="B6736" s="561" t="s">
        <v>6557</v>
      </c>
      <c r="C6736" s="561" t="s">
        <v>35305</v>
      </c>
      <c r="D6736" s="561" t="s">
        <v>35306</v>
      </c>
      <c r="E6736" s="562" t="s">
        <v>22</v>
      </c>
      <c r="F6736" s="561" t="s">
        <v>22</v>
      </c>
      <c r="G6736" s="561" t="s">
        <v>35307</v>
      </c>
      <c r="H6736" s="561" t="s">
        <v>35308</v>
      </c>
      <c r="I6736" s="561" t="s">
        <v>23270</v>
      </c>
      <c r="J6736" s="561" t="s">
        <v>7063</v>
      </c>
      <c r="K6736" s="562" t="s">
        <v>35309</v>
      </c>
      <c r="L6736" s="561" t="s">
        <v>25</v>
      </c>
    </row>
    <row r="6737" spans="1:12" x14ac:dyDescent="0.25">
      <c r="A6737" s="561" t="s">
        <v>6556</v>
      </c>
      <c r="B6737" s="561" t="s">
        <v>6557</v>
      </c>
      <c r="C6737" s="561" t="s">
        <v>35305</v>
      </c>
      <c r="D6737" s="561" t="s">
        <v>35306</v>
      </c>
      <c r="E6737" s="562" t="s">
        <v>22</v>
      </c>
      <c r="F6737" s="561" t="s">
        <v>22</v>
      </c>
      <c r="G6737" s="561" t="s">
        <v>35310</v>
      </c>
      <c r="H6737" s="561" t="s">
        <v>35311</v>
      </c>
      <c r="I6737" s="561" t="s">
        <v>23270</v>
      </c>
      <c r="J6737" s="561" t="s">
        <v>7063</v>
      </c>
      <c r="K6737" s="562" t="s">
        <v>35312</v>
      </c>
      <c r="L6737" s="561" t="s">
        <v>25</v>
      </c>
    </row>
    <row r="6738" spans="1:12" x14ac:dyDescent="0.25">
      <c r="A6738" s="561" t="s">
        <v>6556</v>
      </c>
      <c r="B6738" s="561" t="s">
        <v>6557</v>
      </c>
      <c r="C6738" s="561" t="s">
        <v>35305</v>
      </c>
      <c r="D6738" s="561" t="s">
        <v>35306</v>
      </c>
      <c r="E6738" s="562" t="s">
        <v>22</v>
      </c>
      <c r="F6738" s="561" t="s">
        <v>22</v>
      </c>
      <c r="G6738" s="561" t="s">
        <v>35313</v>
      </c>
      <c r="H6738" s="561" t="s">
        <v>35314</v>
      </c>
      <c r="I6738" s="561" t="s">
        <v>23270</v>
      </c>
      <c r="J6738" s="561" t="s">
        <v>7063</v>
      </c>
      <c r="K6738" s="562" t="s">
        <v>35315</v>
      </c>
      <c r="L6738" s="561" t="s">
        <v>25</v>
      </c>
    </row>
    <row r="6739" spans="1:12" x14ac:dyDescent="0.25">
      <c r="A6739" s="561" t="s">
        <v>6556</v>
      </c>
      <c r="B6739" s="561" t="s">
        <v>6557</v>
      </c>
      <c r="C6739" s="561" t="s">
        <v>35305</v>
      </c>
      <c r="D6739" s="561" t="s">
        <v>35306</v>
      </c>
      <c r="E6739" s="562" t="s">
        <v>22</v>
      </c>
      <c r="F6739" s="561" t="s">
        <v>22</v>
      </c>
      <c r="G6739" s="561" t="s">
        <v>35316</v>
      </c>
      <c r="H6739" s="561" t="s">
        <v>35317</v>
      </c>
      <c r="I6739" s="561" t="s">
        <v>23270</v>
      </c>
      <c r="J6739" s="561" t="s">
        <v>7063</v>
      </c>
      <c r="K6739" s="562" t="s">
        <v>35318</v>
      </c>
      <c r="L6739" s="561" t="s">
        <v>25</v>
      </c>
    </row>
    <row r="6740" spans="1:12" x14ac:dyDescent="0.25">
      <c r="A6740" s="561" t="s">
        <v>6556</v>
      </c>
      <c r="B6740" s="561" t="s">
        <v>6557</v>
      </c>
      <c r="C6740" s="561" t="s">
        <v>35305</v>
      </c>
      <c r="D6740" s="561" t="s">
        <v>35306</v>
      </c>
      <c r="E6740" s="562" t="s">
        <v>22</v>
      </c>
      <c r="F6740" s="561" t="s">
        <v>22</v>
      </c>
      <c r="G6740" s="561" t="s">
        <v>35319</v>
      </c>
      <c r="H6740" s="561" t="s">
        <v>35320</v>
      </c>
      <c r="I6740" s="561" t="s">
        <v>23270</v>
      </c>
      <c r="J6740" s="561" t="s">
        <v>7063</v>
      </c>
      <c r="K6740" s="562" t="s">
        <v>35321</v>
      </c>
      <c r="L6740" s="561" t="s">
        <v>25</v>
      </c>
    </row>
    <row r="6741" spans="1:12" x14ac:dyDescent="0.25">
      <c r="A6741" s="561" t="s">
        <v>6556</v>
      </c>
      <c r="B6741" s="561" t="s">
        <v>6557</v>
      </c>
      <c r="C6741" s="561" t="s">
        <v>35305</v>
      </c>
      <c r="D6741" s="561" t="s">
        <v>35306</v>
      </c>
      <c r="E6741" s="562" t="s">
        <v>22</v>
      </c>
      <c r="F6741" s="561" t="s">
        <v>22</v>
      </c>
      <c r="G6741" s="561" t="s">
        <v>35322</v>
      </c>
      <c r="H6741" s="561" t="s">
        <v>35323</v>
      </c>
      <c r="I6741" s="561" t="s">
        <v>23270</v>
      </c>
      <c r="J6741" s="561" t="s">
        <v>7063</v>
      </c>
      <c r="K6741" s="562" t="s">
        <v>35324</v>
      </c>
      <c r="L6741" s="561" t="s">
        <v>25</v>
      </c>
    </row>
    <row r="6742" spans="1:12" x14ac:dyDescent="0.25">
      <c r="A6742" s="561" t="s">
        <v>6556</v>
      </c>
      <c r="B6742" s="561" t="s">
        <v>6557</v>
      </c>
      <c r="C6742" s="561" t="s">
        <v>35305</v>
      </c>
      <c r="D6742" s="561" t="s">
        <v>35306</v>
      </c>
      <c r="E6742" s="562" t="s">
        <v>22</v>
      </c>
      <c r="F6742" s="561" t="s">
        <v>22</v>
      </c>
      <c r="G6742" s="561" t="s">
        <v>35325</v>
      </c>
      <c r="H6742" s="561" t="s">
        <v>35326</v>
      </c>
      <c r="I6742" s="561" t="s">
        <v>23270</v>
      </c>
      <c r="J6742" s="561" t="s">
        <v>7063</v>
      </c>
      <c r="K6742" s="562" t="s">
        <v>35327</v>
      </c>
      <c r="L6742" s="561" t="s">
        <v>25</v>
      </c>
    </row>
    <row r="6743" spans="1:12" x14ac:dyDescent="0.25">
      <c r="A6743" s="561" t="s">
        <v>6556</v>
      </c>
      <c r="B6743" s="561" t="s">
        <v>6557</v>
      </c>
      <c r="C6743" s="561" t="s">
        <v>35305</v>
      </c>
      <c r="D6743" s="561" t="s">
        <v>35306</v>
      </c>
      <c r="E6743" s="562" t="s">
        <v>22</v>
      </c>
      <c r="F6743" s="561" t="s">
        <v>22</v>
      </c>
      <c r="G6743" s="561" t="s">
        <v>35328</v>
      </c>
      <c r="H6743" s="561" t="s">
        <v>35329</v>
      </c>
      <c r="I6743" s="561" t="s">
        <v>23270</v>
      </c>
      <c r="J6743" s="561" t="s">
        <v>7063</v>
      </c>
      <c r="K6743" s="562" t="s">
        <v>35330</v>
      </c>
      <c r="L6743" s="561" t="s">
        <v>25</v>
      </c>
    </row>
    <row r="6744" spans="1:12" x14ac:dyDescent="0.25">
      <c r="A6744" s="561" t="s">
        <v>6556</v>
      </c>
      <c r="B6744" s="561" t="s">
        <v>6557</v>
      </c>
      <c r="C6744" s="561" t="s">
        <v>35305</v>
      </c>
      <c r="D6744" s="561" t="s">
        <v>35306</v>
      </c>
      <c r="E6744" s="562" t="s">
        <v>22</v>
      </c>
      <c r="F6744" s="561" t="s">
        <v>22</v>
      </c>
      <c r="G6744" s="561" t="s">
        <v>35331</v>
      </c>
      <c r="H6744" s="561" t="s">
        <v>35332</v>
      </c>
      <c r="I6744" s="561" t="s">
        <v>23270</v>
      </c>
      <c r="J6744" s="561" t="s">
        <v>7063</v>
      </c>
      <c r="K6744" s="562" t="s">
        <v>35333</v>
      </c>
      <c r="L6744" s="561" t="s">
        <v>25</v>
      </c>
    </row>
    <row r="6745" spans="1:12" x14ac:dyDescent="0.25">
      <c r="A6745" s="561" t="s">
        <v>6556</v>
      </c>
      <c r="B6745" s="561" t="s">
        <v>6557</v>
      </c>
      <c r="C6745" s="561" t="s">
        <v>35305</v>
      </c>
      <c r="D6745" s="561" t="s">
        <v>35306</v>
      </c>
      <c r="E6745" s="562" t="s">
        <v>22</v>
      </c>
      <c r="F6745" s="561" t="s">
        <v>22</v>
      </c>
      <c r="G6745" s="561" t="s">
        <v>35334</v>
      </c>
      <c r="H6745" s="561" t="s">
        <v>35335</v>
      </c>
      <c r="I6745" s="561" t="s">
        <v>23270</v>
      </c>
      <c r="J6745" s="561" t="s">
        <v>7063</v>
      </c>
      <c r="K6745" s="562" t="s">
        <v>35336</v>
      </c>
      <c r="L6745" s="561" t="s">
        <v>25</v>
      </c>
    </row>
    <row r="6746" spans="1:12" x14ac:dyDescent="0.25">
      <c r="A6746" s="561" t="s">
        <v>6556</v>
      </c>
      <c r="B6746" s="561" t="s">
        <v>6557</v>
      </c>
      <c r="C6746" s="561" t="s">
        <v>35305</v>
      </c>
      <c r="D6746" s="561" t="s">
        <v>35306</v>
      </c>
      <c r="E6746" s="562" t="s">
        <v>22</v>
      </c>
      <c r="F6746" s="561" t="s">
        <v>22</v>
      </c>
      <c r="G6746" s="561" t="s">
        <v>35337</v>
      </c>
      <c r="H6746" s="561" t="s">
        <v>35338</v>
      </c>
      <c r="I6746" s="561" t="s">
        <v>23270</v>
      </c>
      <c r="J6746" s="561" t="s">
        <v>7063</v>
      </c>
      <c r="K6746" s="562" t="s">
        <v>35339</v>
      </c>
      <c r="L6746" s="561" t="s">
        <v>25</v>
      </c>
    </row>
    <row r="6747" spans="1:12" x14ac:dyDescent="0.25">
      <c r="A6747" s="561" t="s">
        <v>6556</v>
      </c>
      <c r="B6747" s="561" t="s">
        <v>6557</v>
      </c>
      <c r="C6747" s="561" t="s">
        <v>35305</v>
      </c>
      <c r="D6747" s="561" t="s">
        <v>35306</v>
      </c>
      <c r="E6747" s="562" t="s">
        <v>22</v>
      </c>
      <c r="F6747" s="561" t="s">
        <v>22</v>
      </c>
      <c r="G6747" s="561" t="s">
        <v>35340</v>
      </c>
      <c r="H6747" s="561" t="s">
        <v>35341</v>
      </c>
      <c r="I6747" s="561" t="s">
        <v>23270</v>
      </c>
      <c r="J6747" s="561" t="s">
        <v>7063</v>
      </c>
      <c r="K6747" s="562" t="s">
        <v>35342</v>
      </c>
      <c r="L6747" s="561" t="s">
        <v>25</v>
      </c>
    </row>
    <row r="6748" spans="1:12" x14ac:dyDescent="0.25">
      <c r="A6748" s="561" t="s">
        <v>6556</v>
      </c>
      <c r="B6748" s="561" t="s">
        <v>6557</v>
      </c>
      <c r="C6748" s="561" t="s">
        <v>35305</v>
      </c>
      <c r="D6748" s="561" t="s">
        <v>35306</v>
      </c>
      <c r="E6748" s="562" t="s">
        <v>22</v>
      </c>
      <c r="F6748" s="561" t="s">
        <v>22</v>
      </c>
      <c r="G6748" s="561" t="s">
        <v>35343</v>
      </c>
      <c r="H6748" s="561" t="s">
        <v>35344</v>
      </c>
      <c r="I6748" s="561" t="s">
        <v>23270</v>
      </c>
      <c r="J6748" s="561" t="s">
        <v>7063</v>
      </c>
      <c r="K6748" s="562" t="s">
        <v>35345</v>
      </c>
      <c r="L6748" s="561" t="s">
        <v>25</v>
      </c>
    </row>
    <row r="6749" spans="1:12" x14ac:dyDescent="0.25">
      <c r="A6749" s="561" t="s">
        <v>6556</v>
      </c>
      <c r="B6749" s="561" t="s">
        <v>6557</v>
      </c>
      <c r="C6749" s="561" t="s">
        <v>35305</v>
      </c>
      <c r="D6749" s="561" t="s">
        <v>35306</v>
      </c>
      <c r="E6749" s="562" t="s">
        <v>22</v>
      </c>
      <c r="F6749" s="561" t="s">
        <v>22</v>
      </c>
      <c r="G6749" s="561" t="s">
        <v>35346</v>
      </c>
      <c r="H6749" s="561" t="s">
        <v>35347</v>
      </c>
      <c r="I6749" s="561" t="s">
        <v>23270</v>
      </c>
      <c r="J6749" s="561" t="s">
        <v>7063</v>
      </c>
      <c r="K6749" s="562" t="s">
        <v>35348</v>
      </c>
      <c r="L6749" s="561" t="s">
        <v>25</v>
      </c>
    </row>
    <row r="6750" spans="1:12" x14ac:dyDescent="0.25">
      <c r="A6750" s="561" t="s">
        <v>6556</v>
      </c>
      <c r="B6750" s="561" t="s">
        <v>6557</v>
      </c>
      <c r="C6750" s="561" t="s">
        <v>35305</v>
      </c>
      <c r="D6750" s="561" t="s">
        <v>35306</v>
      </c>
      <c r="E6750" s="562" t="s">
        <v>22</v>
      </c>
      <c r="F6750" s="561" t="s">
        <v>22</v>
      </c>
      <c r="G6750" s="561" t="s">
        <v>35349</v>
      </c>
      <c r="H6750" s="561" t="s">
        <v>35350</v>
      </c>
      <c r="I6750" s="561" t="s">
        <v>23270</v>
      </c>
      <c r="J6750" s="561" t="s">
        <v>7063</v>
      </c>
      <c r="K6750" s="562" t="s">
        <v>35351</v>
      </c>
      <c r="L6750" s="561" t="s">
        <v>25</v>
      </c>
    </row>
    <row r="6751" spans="1:12" x14ac:dyDescent="0.25">
      <c r="A6751" s="561" t="s">
        <v>6556</v>
      </c>
      <c r="B6751" s="561" t="s">
        <v>6557</v>
      </c>
      <c r="C6751" s="561" t="s">
        <v>35305</v>
      </c>
      <c r="D6751" s="561" t="s">
        <v>35306</v>
      </c>
      <c r="E6751" s="562" t="s">
        <v>22</v>
      </c>
      <c r="F6751" s="561" t="s">
        <v>22</v>
      </c>
      <c r="G6751" s="561" t="s">
        <v>35352</v>
      </c>
      <c r="H6751" s="561" t="s">
        <v>35353</v>
      </c>
      <c r="I6751" s="561" t="s">
        <v>23270</v>
      </c>
      <c r="J6751" s="561" t="s">
        <v>7063</v>
      </c>
      <c r="K6751" s="562" t="s">
        <v>35354</v>
      </c>
      <c r="L6751" s="561" t="s">
        <v>25</v>
      </c>
    </row>
    <row r="6752" spans="1:12" x14ac:dyDescent="0.25">
      <c r="A6752" s="561" t="s">
        <v>6556</v>
      </c>
      <c r="B6752" s="561" t="s">
        <v>6557</v>
      </c>
      <c r="C6752" s="561" t="s">
        <v>35305</v>
      </c>
      <c r="D6752" s="561" t="s">
        <v>35306</v>
      </c>
      <c r="E6752" s="562" t="s">
        <v>22</v>
      </c>
      <c r="F6752" s="561" t="s">
        <v>22</v>
      </c>
      <c r="G6752" s="561" t="s">
        <v>35355</v>
      </c>
      <c r="H6752" s="561" t="s">
        <v>35356</v>
      </c>
      <c r="I6752" s="561" t="s">
        <v>23270</v>
      </c>
      <c r="J6752" s="561" t="s">
        <v>7063</v>
      </c>
      <c r="K6752" s="562" t="s">
        <v>35357</v>
      </c>
      <c r="L6752" s="561" t="s">
        <v>25</v>
      </c>
    </row>
    <row r="6753" spans="1:12" x14ac:dyDescent="0.25">
      <c r="A6753" s="561" t="s">
        <v>6556</v>
      </c>
      <c r="B6753" s="561" t="s">
        <v>6557</v>
      </c>
      <c r="C6753" s="561" t="s">
        <v>35305</v>
      </c>
      <c r="D6753" s="561" t="s">
        <v>35306</v>
      </c>
      <c r="E6753" s="562" t="s">
        <v>22</v>
      </c>
      <c r="F6753" s="561" t="s">
        <v>22</v>
      </c>
      <c r="G6753" s="561" t="s">
        <v>35358</v>
      </c>
      <c r="H6753" s="561" t="s">
        <v>35359</v>
      </c>
      <c r="I6753" s="561" t="s">
        <v>23270</v>
      </c>
      <c r="J6753" s="561" t="s">
        <v>7063</v>
      </c>
      <c r="K6753" s="562" t="s">
        <v>35360</v>
      </c>
      <c r="L6753" s="561" t="s">
        <v>25</v>
      </c>
    </row>
    <row r="6754" spans="1:12" x14ac:dyDescent="0.25">
      <c r="A6754" s="561" t="s">
        <v>6556</v>
      </c>
      <c r="B6754" s="561" t="s">
        <v>6557</v>
      </c>
      <c r="C6754" s="561" t="s">
        <v>35305</v>
      </c>
      <c r="D6754" s="561" t="s">
        <v>35306</v>
      </c>
      <c r="E6754" s="562" t="s">
        <v>22</v>
      </c>
      <c r="F6754" s="561" t="s">
        <v>22</v>
      </c>
      <c r="G6754" s="561" t="s">
        <v>35361</v>
      </c>
      <c r="H6754" s="561" t="s">
        <v>35362</v>
      </c>
      <c r="I6754" s="561" t="s">
        <v>23270</v>
      </c>
      <c r="J6754" s="561" t="s">
        <v>7063</v>
      </c>
      <c r="K6754" s="562" t="s">
        <v>35363</v>
      </c>
      <c r="L6754" s="561" t="s">
        <v>25</v>
      </c>
    </row>
    <row r="6755" spans="1:12" x14ac:dyDescent="0.25">
      <c r="A6755" s="561" t="s">
        <v>6556</v>
      </c>
      <c r="B6755" s="561" t="s">
        <v>6557</v>
      </c>
      <c r="C6755" s="561" t="s">
        <v>35305</v>
      </c>
      <c r="D6755" s="561" t="s">
        <v>35306</v>
      </c>
      <c r="E6755" s="562" t="s">
        <v>22</v>
      </c>
      <c r="F6755" s="561" t="s">
        <v>22</v>
      </c>
      <c r="G6755" s="561" t="s">
        <v>35364</v>
      </c>
      <c r="H6755" s="561" t="s">
        <v>35365</v>
      </c>
      <c r="I6755" s="561" t="s">
        <v>23270</v>
      </c>
      <c r="J6755" s="561" t="s">
        <v>7063</v>
      </c>
      <c r="K6755" s="562" t="s">
        <v>35366</v>
      </c>
      <c r="L6755" s="561" t="s">
        <v>25</v>
      </c>
    </row>
    <row r="6756" spans="1:12" x14ac:dyDescent="0.25">
      <c r="A6756" s="561" t="s">
        <v>6556</v>
      </c>
      <c r="B6756" s="561" t="s">
        <v>6557</v>
      </c>
      <c r="C6756" s="561" t="s">
        <v>35305</v>
      </c>
      <c r="D6756" s="561" t="s">
        <v>35306</v>
      </c>
      <c r="E6756" s="562" t="s">
        <v>22</v>
      </c>
      <c r="F6756" s="561" t="s">
        <v>22</v>
      </c>
      <c r="G6756" s="561" t="s">
        <v>35367</v>
      </c>
      <c r="H6756" s="561" t="s">
        <v>35368</v>
      </c>
      <c r="I6756" s="561" t="s">
        <v>23868</v>
      </c>
      <c r="J6756" s="561" t="s">
        <v>7063</v>
      </c>
      <c r="K6756" s="562" t="s">
        <v>35369</v>
      </c>
      <c r="L6756" s="561" t="s">
        <v>25</v>
      </c>
    </row>
    <row r="6757" spans="1:12" x14ac:dyDescent="0.25">
      <c r="A6757" s="561" t="s">
        <v>6556</v>
      </c>
      <c r="B6757" s="561" t="s">
        <v>6557</v>
      </c>
      <c r="C6757" s="561" t="s">
        <v>35305</v>
      </c>
      <c r="D6757" s="561" t="s">
        <v>35306</v>
      </c>
      <c r="E6757" s="562" t="s">
        <v>22</v>
      </c>
      <c r="F6757" s="561" t="s">
        <v>22</v>
      </c>
      <c r="G6757" s="561" t="s">
        <v>35370</v>
      </c>
      <c r="H6757" s="561" t="s">
        <v>35371</v>
      </c>
      <c r="I6757" s="561" t="s">
        <v>23868</v>
      </c>
      <c r="J6757" s="561" t="s">
        <v>24</v>
      </c>
      <c r="K6757" s="562" t="s">
        <v>35372</v>
      </c>
      <c r="L6757" s="561" t="s">
        <v>25</v>
      </c>
    </row>
    <row r="6758" spans="1:12" x14ac:dyDescent="0.25">
      <c r="A6758" s="561" t="s">
        <v>6556</v>
      </c>
      <c r="B6758" s="561" t="s">
        <v>6557</v>
      </c>
      <c r="C6758" s="561" t="s">
        <v>6601</v>
      </c>
      <c r="D6758" s="561" t="s">
        <v>6602</v>
      </c>
      <c r="E6758" s="562" t="s">
        <v>22</v>
      </c>
      <c r="F6758" s="561" t="s">
        <v>22</v>
      </c>
      <c r="G6758" s="561" t="s">
        <v>35373</v>
      </c>
      <c r="H6758" s="561" t="s">
        <v>6603</v>
      </c>
      <c r="I6758" s="561" t="s">
        <v>23868</v>
      </c>
      <c r="J6758" s="561" t="s">
        <v>7063</v>
      </c>
      <c r="K6758" s="562" t="s">
        <v>7912</v>
      </c>
      <c r="L6758" s="561" t="s">
        <v>25</v>
      </c>
    </row>
    <row r="6759" spans="1:12" x14ac:dyDescent="0.25">
      <c r="A6759" s="561" t="s">
        <v>6556</v>
      </c>
      <c r="B6759" s="561" t="s">
        <v>6557</v>
      </c>
      <c r="C6759" s="561" t="s">
        <v>6601</v>
      </c>
      <c r="D6759" s="561" t="s">
        <v>6602</v>
      </c>
      <c r="E6759" s="562" t="s">
        <v>22</v>
      </c>
      <c r="F6759" s="561" t="s">
        <v>22</v>
      </c>
      <c r="G6759" s="561" t="s">
        <v>35374</v>
      </c>
      <c r="H6759" s="561" t="s">
        <v>6604</v>
      </c>
      <c r="I6759" s="561" t="s">
        <v>23270</v>
      </c>
      <c r="J6759" s="561" t="s">
        <v>24</v>
      </c>
      <c r="K6759" s="562" t="s">
        <v>35375</v>
      </c>
      <c r="L6759" s="561" t="s">
        <v>25</v>
      </c>
    </row>
    <row r="6760" spans="1:12" x14ac:dyDescent="0.25">
      <c r="A6760" s="561" t="s">
        <v>6556</v>
      </c>
      <c r="B6760" s="561" t="s">
        <v>6557</v>
      </c>
      <c r="C6760" s="561" t="s">
        <v>6601</v>
      </c>
      <c r="D6760" s="561" t="s">
        <v>6602</v>
      </c>
      <c r="E6760" s="562" t="s">
        <v>22</v>
      </c>
      <c r="F6760" s="561" t="s">
        <v>22</v>
      </c>
      <c r="G6760" s="561" t="s">
        <v>35376</v>
      </c>
      <c r="H6760" s="561" t="s">
        <v>6605</v>
      </c>
      <c r="I6760" s="561" t="s">
        <v>23270</v>
      </c>
      <c r="J6760" s="561" t="s">
        <v>24</v>
      </c>
      <c r="K6760" s="562" t="s">
        <v>35377</v>
      </c>
      <c r="L6760" s="561" t="s">
        <v>25</v>
      </c>
    </row>
    <row r="6761" spans="1:12" x14ac:dyDescent="0.25">
      <c r="A6761" s="561" t="s">
        <v>6556</v>
      </c>
      <c r="B6761" s="561" t="s">
        <v>6557</v>
      </c>
      <c r="C6761" s="561" t="s">
        <v>6601</v>
      </c>
      <c r="D6761" s="561" t="s">
        <v>6602</v>
      </c>
      <c r="E6761" s="562" t="s">
        <v>22</v>
      </c>
      <c r="F6761" s="561" t="s">
        <v>22</v>
      </c>
      <c r="G6761" s="561" t="s">
        <v>35378</v>
      </c>
      <c r="H6761" s="561" t="s">
        <v>6606</v>
      </c>
      <c r="I6761" s="561" t="s">
        <v>23270</v>
      </c>
      <c r="J6761" s="561" t="s">
        <v>24</v>
      </c>
      <c r="K6761" s="562" t="s">
        <v>35379</v>
      </c>
      <c r="L6761" s="561" t="s">
        <v>25</v>
      </c>
    </row>
    <row r="6762" spans="1:12" x14ac:dyDescent="0.25">
      <c r="A6762" s="561" t="s">
        <v>6556</v>
      </c>
      <c r="B6762" s="561" t="s">
        <v>6557</v>
      </c>
      <c r="C6762" s="561" t="s">
        <v>6601</v>
      </c>
      <c r="D6762" s="561" t="s">
        <v>6602</v>
      </c>
      <c r="E6762" s="562" t="s">
        <v>22</v>
      </c>
      <c r="F6762" s="561" t="s">
        <v>22</v>
      </c>
      <c r="G6762" s="561" t="s">
        <v>35380</v>
      </c>
      <c r="H6762" s="561" t="s">
        <v>6607</v>
      </c>
      <c r="I6762" s="561" t="s">
        <v>23270</v>
      </c>
      <c r="J6762" s="561" t="s">
        <v>24</v>
      </c>
      <c r="K6762" s="562" t="s">
        <v>8309</v>
      </c>
      <c r="L6762" s="561" t="s">
        <v>25</v>
      </c>
    </row>
    <row r="6763" spans="1:12" x14ac:dyDescent="0.25">
      <c r="A6763" s="561" t="s">
        <v>6556</v>
      </c>
      <c r="B6763" s="561" t="s">
        <v>6557</v>
      </c>
      <c r="C6763" s="561" t="s">
        <v>6601</v>
      </c>
      <c r="D6763" s="561" t="s">
        <v>6602</v>
      </c>
      <c r="E6763" s="562" t="s">
        <v>22</v>
      </c>
      <c r="F6763" s="561" t="s">
        <v>22</v>
      </c>
      <c r="G6763" s="561" t="s">
        <v>35381</v>
      </c>
      <c r="H6763" s="561" t="s">
        <v>6608</v>
      </c>
      <c r="I6763" s="561" t="s">
        <v>23270</v>
      </c>
      <c r="J6763" s="561" t="s">
        <v>24</v>
      </c>
      <c r="K6763" s="562" t="s">
        <v>35382</v>
      </c>
      <c r="L6763" s="561" t="s">
        <v>25</v>
      </c>
    </row>
    <row r="6764" spans="1:12" x14ac:dyDescent="0.25">
      <c r="A6764" s="561" t="s">
        <v>6556</v>
      </c>
      <c r="B6764" s="561" t="s">
        <v>6557</v>
      </c>
      <c r="C6764" s="561" t="s">
        <v>6601</v>
      </c>
      <c r="D6764" s="561" t="s">
        <v>6602</v>
      </c>
      <c r="E6764" s="562" t="s">
        <v>22</v>
      </c>
      <c r="F6764" s="561" t="s">
        <v>22</v>
      </c>
      <c r="G6764" s="561" t="s">
        <v>35383</v>
      </c>
      <c r="H6764" s="561" t="s">
        <v>6609</v>
      </c>
      <c r="I6764" s="561" t="s">
        <v>23270</v>
      </c>
      <c r="J6764" s="561" t="s">
        <v>7063</v>
      </c>
      <c r="K6764" s="562" t="s">
        <v>35384</v>
      </c>
      <c r="L6764" s="561" t="s">
        <v>25</v>
      </c>
    </row>
    <row r="6765" spans="1:12" x14ac:dyDescent="0.25">
      <c r="A6765" s="561" t="s">
        <v>6556</v>
      </c>
      <c r="B6765" s="561" t="s">
        <v>6557</v>
      </c>
      <c r="C6765" s="561" t="s">
        <v>6601</v>
      </c>
      <c r="D6765" s="561" t="s">
        <v>6602</v>
      </c>
      <c r="E6765" s="562" t="s">
        <v>22</v>
      </c>
      <c r="F6765" s="561" t="s">
        <v>22</v>
      </c>
      <c r="G6765" s="561" t="s">
        <v>35385</v>
      </c>
      <c r="H6765" s="561" t="s">
        <v>6610</v>
      </c>
      <c r="I6765" s="561" t="s">
        <v>23270</v>
      </c>
      <c r="J6765" s="561" t="s">
        <v>7063</v>
      </c>
      <c r="K6765" s="562" t="s">
        <v>8296</v>
      </c>
      <c r="L6765" s="561" t="s">
        <v>25</v>
      </c>
    </row>
    <row r="6766" spans="1:12" x14ac:dyDescent="0.25">
      <c r="A6766" s="561" t="s">
        <v>6556</v>
      </c>
      <c r="B6766" s="561" t="s">
        <v>6557</v>
      </c>
      <c r="C6766" s="561" t="s">
        <v>6601</v>
      </c>
      <c r="D6766" s="561" t="s">
        <v>6602</v>
      </c>
      <c r="E6766" s="562" t="s">
        <v>22</v>
      </c>
      <c r="F6766" s="561" t="s">
        <v>22</v>
      </c>
      <c r="G6766" s="561" t="s">
        <v>35386</v>
      </c>
      <c r="H6766" s="561" t="s">
        <v>6612</v>
      </c>
      <c r="I6766" s="561" t="s">
        <v>23270</v>
      </c>
      <c r="J6766" s="561" t="s">
        <v>7063</v>
      </c>
      <c r="K6766" s="562" t="s">
        <v>35387</v>
      </c>
      <c r="L6766" s="561" t="s">
        <v>25</v>
      </c>
    </row>
    <row r="6767" spans="1:12" x14ac:dyDescent="0.25">
      <c r="A6767" s="561" t="s">
        <v>6556</v>
      </c>
      <c r="B6767" s="561" t="s">
        <v>6557</v>
      </c>
      <c r="C6767" s="561" t="s">
        <v>6601</v>
      </c>
      <c r="D6767" s="561" t="s">
        <v>6602</v>
      </c>
      <c r="E6767" s="562" t="s">
        <v>22</v>
      </c>
      <c r="F6767" s="561" t="s">
        <v>22</v>
      </c>
      <c r="G6767" s="561" t="s">
        <v>35388</v>
      </c>
      <c r="H6767" s="561" t="s">
        <v>6613</v>
      </c>
      <c r="I6767" s="561" t="s">
        <v>23270</v>
      </c>
      <c r="J6767" s="561" t="s">
        <v>7063</v>
      </c>
      <c r="K6767" s="562" t="s">
        <v>35389</v>
      </c>
      <c r="L6767" s="561" t="s">
        <v>25</v>
      </c>
    </row>
    <row r="6768" spans="1:12" x14ac:dyDescent="0.25">
      <c r="A6768" s="561" t="s">
        <v>6556</v>
      </c>
      <c r="B6768" s="561" t="s">
        <v>6557</v>
      </c>
      <c r="C6768" s="561" t="s">
        <v>6601</v>
      </c>
      <c r="D6768" s="561" t="s">
        <v>6602</v>
      </c>
      <c r="E6768" s="562" t="s">
        <v>22</v>
      </c>
      <c r="F6768" s="561" t="s">
        <v>22</v>
      </c>
      <c r="G6768" s="561" t="s">
        <v>35390</v>
      </c>
      <c r="H6768" s="561" t="s">
        <v>6614</v>
      </c>
      <c r="I6768" s="561" t="s">
        <v>23270</v>
      </c>
      <c r="J6768" s="561" t="s">
        <v>7063</v>
      </c>
      <c r="K6768" s="562" t="s">
        <v>35391</v>
      </c>
      <c r="L6768" s="561" t="s">
        <v>25</v>
      </c>
    </row>
    <row r="6769" spans="1:12" x14ac:dyDescent="0.25">
      <c r="A6769" s="561" t="s">
        <v>4922</v>
      </c>
      <c r="B6769" s="561" t="s">
        <v>6007</v>
      </c>
      <c r="C6769" s="561" t="s">
        <v>6284</v>
      </c>
      <c r="D6769" s="561" t="s">
        <v>6285</v>
      </c>
      <c r="E6769" s="562" t="s">
        <v>22</v>
      </c>
      <c r="F6769" s="561" t="s">
        <v>22</v>
      </c>
      <c r="G6769" s="561" t="s">
        <v>35392</v>
      </c>
      <c r="H6769" s="561" t="s">
        <v>6615</v>
      </c>
      <c r="I6769" s="561" t="s">
        <v>709</v>
      </c>
      <c r="J6769" s="561" t="s">
        <v>24</v>
      </c>
      <c r="K6769" s="562" t="s">
        <v>35393</v>
      </c>
      <c r="L6769" s="561" t="s">
        <v>6617</v>
      </c>
    </row>
    <row r="6770" spans="1:12" x14ac:dyDescent="0.25">
      <c r="A6770" s="561" t="s">
        <v>4922</v>
      </c>
      <c r="B6770" s="561" t="s">
        <v>6007</v>
      </c>
      <c r="C6770" s="561" t="s">
        <v>6284</v>
      </c>
      <c r="D6770" s="561" t="s">
        <v>6285</v>
      </c>
      <c r="E6770" s="562" t="s">
        <v>22</v>
      </c>
      <c r="F6770" s="561" t="s">
        <v>22</v>
      </c>
      <c r="G6770" s="561" t="s">
        <v>35394</v>
      </c>
      <c r="H6770" s="561" t="s">
        <v>6618</v>
      </c>
      <c r="I6770" s="561" t="s">
        <v>709</v>
      </c>
      <c r="J6770" s="561" t="s">
        <v>24</v>
      </c>
      <c r="K6770" s="562" t="s">
        <v>1046</v>
      </c>
      <c r="L6770" s="561" t="s">
        <v>6617</v>
      </c>
    </row>
    <row r="6771" spans="1:12" x14ac:dyDescent="0.25">
      <c r="A6771" s="561" t="s">
        <v>4922</v>
      </c>
      <c r="B6771" s="561" t="s">
        <v>6007</v>
      </c>
      <c r="C6771" s="561" t="s">
        <v>6284</v>
      </c>
      <c r="D6771" s="561" t="s">
        <v>6285</v>
      </c>
      <c r="E6771" s="562" t="s">
        <v>22</v>
      </c>
      <c r="F6771" s="561" t="s">
        <v>22</v>
      </c>
      <c r="G6771" s="561" t="s">
        <v>35395</v>
      </c>
      <c r="H6771" s="561" t="s">
        <v>6620</v>
      </c>
      <c r="I6771" s="561" t="s">
        <v>709</v>
      </c>
      <c r="J6771" s="561" t="s">
        <v>24</v>
      </c>
      <c r="K6771" s="562" t="s">
        <v>7134</v>
      </c>
      <c r="L6771" s="561" t="s">
        <v>6617</v>
      </c>
    </row>
    <row r="6772" spans="1:12" x14ac:dyDescent="0.25">
      <c r="A6772" s="561" t="s">
        <v>4922</v>
      </c>
      <c r="B6772" s="561" t="s">
        <v>6007</v>
      </c>
      <c r="C6772" s="561" t="s">
        <v>6284</v>
      </c>
      <c r="D6772" s="561" t="s">
        <v>6285</v>
      </c>
      <c r="E6772" s="562" t="s">
        <v>22</v>
      </c>
      <c r="F6772" s="561" t="s">
        <v>22</v>
      </c>
      <c r="G6772" s="561" t="s">
        <v>35396</v>
      </c>
      <c r="H6772" s="561" t="s">
        <v>6622</v>
      </c>
      <c r="I6772" s="561" t="s">
        <v>709</v>
      </c>
      <c r="J6772" s="561" t="s">
        <v>24</v>
      </c>
      <c r="K6772" s="562" t="s">
        <v>8163</v>
      </c>
      <c r="L6772" s="561" t="s">
        <v>6617</v>
      </c>
    </row>
    <row r="6773" spans="1:12" x14ac:dyDescent="0.25">
      <c r="A6773" s="561" t="s">
        <v>4922</v>
      </c>
      <c r="B6773" s="561" t="s">
        <v>6007</v>
      </c>
      <c r="C6773" s="561" t="s">
        <v>6284</v>
      </c>
      <c r="D6773" s="561" t="s">
        <v>6285</v>
      </c>
      <c r="E6773" s="562" t="s">
        <v>22</v>
      </c>
      <c r="F6773" s="561" t="s">
        <v>22</v>
      </c>
      <c r="G6773" s="561" t="s">
        <v>35397</v>
      </c>
      <c r="H6773" s="561" t="s">
        <v>6623</v>
      </c>
      <c r="I6773" s="561" t="s">
        <v>709</v>
      </c>
      <c r="J6773" s="561" t="s">
        <v>24</v>
      </c>
      <c r="K6773" s="562" t="s">
        <v>35398</v>
      </c>
      <c r="L6773" s="561" t="s">
        <v>6617</v>
      </c>
    </row>
    <row r="6774" spans="1:12" x14ac:dyDescent="0.25">
      <c r="A6774" s="561" t="s">
        <v>4922</v>
      </c>
      <c r="B6774" s="561" t="s">
        <v>6007</v>
      </c>
      <c r="C6774" s="561" t="s">
        <v>6284</v>
      </c>
      <c r="D6774" s="561" t="s">
        <v>6285</v>
      </c>
      <c r="E6774" s="562" t="s">
        <v>22</v>
      </c>
      <c r="F6774" s="561" t="s">
        <v>22</v>
      </c>
      <c r="G6774" s="561" t="s">
        <v>35399</v>
      </c>
      <c r="H6774" s="561" t="s">
        <v>6624</v>
      </c>
      <c r="I6774" s="561" t="s">
        <v>709</v>
      </c>
      <c r="J6774" s="561" t="s">
        <v>24</v>
      </c>
      <c r="K6774" s="562" t="s">
        <v>2568</v>
      </c>
      <c r="L6774" s="561" t="s">
        <v>6617</v>
      </c>
    </row>
    <row r="6775" spans="1:12" x14ac:dyDescent="0.25">
      <c r="A6775" s="561" t="s">
        <v>4922</v>
      </c>
      <c r="B6775" s="561" t="s">
        <v>6007</v>
      </c>
      <c r="C6775" s="561" t="s">
        <v>6284</v>
      </c>
      <c r="D6775" s="561" t="s">
        <v>6285</v>
      </c>
      <c r="E6775" s="562" t="s">
        <v>22</v>
      </c>
      <c r="F6775" s="561" t="s">
        <v>22</v>
      </c>
      <c r="G6775" s="561" t="s">
        <v>35400</v>
      </c>
      <c r="H6775" s="561" t="s">
        <v>6626</v>
      </c>
      <c r="I6775" s="561" t="s">
        <v>709</v>
      </c>
      <c r="J6775" s="561" t="s">
        <v>24</v>
      </c>
      <c r="K6775" s="562" t="s">
        <v>7594</v>
      </c>
      <c r="L6775" s="561" t="s">
        <v>6617</v>
      </c>
    </row>
    <row r="6776" spans="1:12" x14ac:dyDescent="0.25">
      <c r="A6776" s="561" t="s">
        <v>4922</v>
      </c>
      <c r="B6776" s="561" t="s">
        <v>6007</v>
      </c>
      <c r="C6776" s="561" t="s">
        <v>6284</v>
      </c>
      <c r="D6776" s="561" t="s">
        <v>6285</v>
      </c>
      <c r="E6776" s="562" t="s">
        <v>22</v>
      </c>
      <c r="F6776" s="561" t="s">
        <v>22</v>
      </c>
      <c r="G6776" s="561" t="s">
        <v>35401</v>
      </c>
      <c r="H6776" s="561" t="s">
        <v>6627</v>
      </c>
      <c r="I6776" s="561" t="s">
        <v>709</v>
      </c>
      <c r="J6776" s="561" t="s">
        <v>24</v>
      </c>
      <c r="K6776" s="562" t="s">
        <v>35402</v>
      </c>
      <c r="L6776" s="561" t="s">
        <v>6617</v>
      </c>
    </row>
    <row r="6777" spans="1:12" x14ac:dyDescent="0.25">
      <c r="A6777" s="561" t="s">
        <v>4922</v>
      </c>
      <c r="B6777" s="561" t="s">
        <v>6007</v>
      </c>
      <c r="C6777" s="561" t="s">
        <v>6284</v>
      </c>
      <c r="D6777" s="561" t="s">
        <v>6285</v>
      </c>
      <c r="E6777" s="562" t="s">
        <v>22</v>
      </c>
      <c r="F6777" s="561" t="s">
        <v>22</v>
      </c>
      <c r="G6777" s="561" t="s">
        <v>35403</v>
      </c>
      <c r="H6777" s="561" t="s">
        <v>6629</v>
      </c>
      <c r="I6777" s="561" t="s">
        <v>709</v>
      </c>
      <c r="J6777" s="561" t="s">
        <v>24</v>
      </c>
      <c r="K6777" s="562" t="s">
        <v>8711</v>
      </c>
      <c r="L6777" s="561" t="s">
        <v>6617</v>
      </c>
    </row>
    <row r="6778" spans="1:12" x14ac:dyDescent="0.25">
      <c r="A6778" s="561" t="s">
        <v>4922</v>
      </c>
      <c r="B6778" s="561" t="s">
        <v>6007</v>
      </c>
      <c r="C6778" s="561" t="s">
        <v>6284</v>
      </c>
      <c r="D6778" s="561" t="s">
        <v>6285</v>
      </c>
      <c r="E6778" s="562" t="s">
        <v>22</v>
      </c>
      <c r="F6778" s="561" t="s">
        <v>22</v>
      </c>
      <c r="G6778" s="561" t="s">
        <v>35404</v>
      </c>
      <c r="H6778" s="561" t="s">
        <v>6631</v>
      </c>
      <c r="I6778" s="561" t="s">
        <v>709</v>
      </c>
      <c r="J6778" s="561" t="s">
        <v>24</v>
      </c>
      <c r="K6778" s="562" t="s">
        <v>27790</v>
      </c>
      <c r="L6778" s="561" t="s">
        <v>6617</v>
      </c>
    </row>
    <row r="6779" spans="1:12" x14ac:dyDescent="0.25">
      <c r="A6779" s="561" t="s">
        <v>4922</v>
      </c>
      <c r="B6779" s="561" t="s">
        <v>6007</v>
      </c>
      <c r="C6779" s="561" t="s">
        <v>6284</v>
      </c>
      <c r="D6779" s="561" t="s">
        <v>6285</v>
      </c>
      <c r="E6779" s="562" t="s">
        <v>22</v>
      </c>
      <c r="F6779" s="561" t="s">
        <v>22</v>
      </c>
      <c r="G6779" s="561" t="s">
        <v>35405</v>
      </c>
      <c r="H6779" s="561" t="s">
        <v>6633</v>
      </c>
      <c r="I6779" s="561" t="s">
        <v>709</v>
      </c>
      <c r="J6779" s="561" t="s">
        <v>24</v>
      </c>
      <c r="K6779" s="562" t="s">
        <v>35406</v>
      </c>
      <c r="L6779" s="561" t="s">
        <v>6617</v>
      </c>
    </row>
    <row r="6780" spans="1:12" x14ac:dyDescent="0.25">
      <c r="A6780" s="561" t="s">
        <v>4922</v>
      </c>
      <c r="B6780" s="561" t="s">
        <v>6007</v>
      </c>
      <c r="C6780" s="561" t="s">
        <v>6284</v>
      </c>
      <c r="D6780" s="561" t="s">
        <v>6285</v>
      </c>
      <c r="E6780" s="562" t="s">
        <v>22</v>
      </c>
      <c r="F6780" s="561" t="s">
        <v>22</v>
      </c>
      <c r="G6780" s="561" t="s">
        <v>35407</v>
      </c>
      <c r="H6780" s="561" t="s">
        <v>6634</v>
      </c>
      <c r="I6780" s="561" t="s">
        <v>709</v>
      </c>
      <c r="J6780" s="561" t="s">
        <v>24</v>
      </c>
      <c r="K6780" s="562" t="s">
        <v>7064</v>
      </c>
      <c r="L6780" s="561" t="s">
        <v>6617</v>
      </c>
    </row>
    <row r="6781" spans="1:12" x14ac:dyDescent="0.25">
      <c r="A6781" s="561" t="s">
        <v>4922</v>
      </c>
      <c r="B6781" s="561" t="s">
        <v>6007</v>
      </c>
      <c r="C6781" s="561" t="s">
        <v>6284</v>
      </c>
      <c r="D6781" s="561" t="s">
        <v>6285</v>
      </c>
      <c r="E6781" s="562" t="s">
        <v>22</v>
      </c>
      <c r="F6781" s="561" t="s">
        <v>22</v>
      </c>
      <c r="G6781" s="561" t="s">
        <v>35408</v>
      </c>
      <c r="H6781" s="561" t="s">
        <v>6635</v>
      </c>
      <c r="I6781" s="561" t="s">
        <v>709</v>
      </c>
      <c r="J6781" s="561" t="s">
        <v>24</v>
      </c>
      <c r="K6781" s="562" t="s">
        <v>7432</v>
      </c>
      <c r="L6781" s="561" t="s">
        <v>6617</v>
      </c>
    </row>
    <row r="6782" spans="1:12" x14ac:dyDescent="0.25">
      <c r="A6782" s="561" t="s">
        <v>4922</v>
      </c>
      <c r="B6782" s="561" t="s">
        <v>6007</v>
      </c>
      <c r="C6782" s="561" t="s">
        <v>6284</v>
      </c>
      <c r="D6782" s="561" t="s">
        <v>6285</v>
      </c>
      <c r="E6782" s="562" t="s">
        <v>22</v>
      </c>
      <c r="F6782" s="561" t="s">
        <v>22</v>
      </c>
      <c r="G6782" s="561" t="s">
        <v>35409</v>
      </c>
      <c r="H6782" s="561" t="s">
        <v>6636</v>
      </c>
      <c r="I6782" s="561" t="s">
        <v>709</v>
      </c>
      <c r="J6782" s="561" t="s">
        <v>24</v>
      </c>
      <c r="K6782" s="562" t="s">
        <v>7344</v>
      </c>
      <c r="L6782" s="561" t="s">
        <v>6617</v>
      </c>
    </row>
    <row r="6783" spans="1:12" x14ac:dyDescent="0.25">
      <c r="A6783" s="561" t="s">
        <v>4922</v>
      </c>
      <c r="B6783" s="561" t="s">
        <v>6007</v>
      </c>
      <c r="C6783" s="561" t="s">
        <v>6284</v>
      </c>
      <c r="D6783" s="561" t="s">
        <v>6285</v>
      </c>
      <c r="E6783" s="562" t="s">
        <v>22</v>
      </c>
      <c r="F6783" s="561" t="s">
        <v>22</v>
      </c>
      <c r="G6783" s="561" t="s">
        <v>35410</v>
      </c>
      <c r="H6783" s="561" t="s">
        <v>6637</v>
      </c>
      <c r="I6783" s="561" t="s">
        <v>709</v>
      </c>
      <c r="J6783" s="561" t="s">
        <v>24</v>
      </c>
      <c r="K6783" s="562" t="s">
        <v>4072</v>
      </c>
      <c r="L6783" s="561" t="s">
        <v>6617</v>
      </c>
    </row>
    <row r="6784" spans="1:12" x14ac:dyDescent="0.25">
      <c r="A6784" s="561" t="s">
        <v>4922</v>
      </c>
      <c r="B6784" s="561" t="s">
        <v>6007</v>
      </c>
      <c r="C6784" s="561" t="s">
        <v>6284</v>
      </c>
      <c r="D6784" s="561" t="s">
        <v>6285</v>
      </c>
      <c r="E6784" s="562" t="s">
        <v>22</v>
      </c>
      <c r="F6784" s="561" t="s">
        <v>22</v>
      </c>
      <c r="G6784" s="561" t="s">
        <v>35411</v>
      </c>
      <c r="H6784" s="561" t="s">
        <v>6638</v>
      </c>
      <c r="I6784" s="561" t="s">
        <v>709</v>
      </c>
      <c r="J6784" s="561" t="s">
        <v>24</v>
      </c>
      <c r="K6784" s="562" t="s">
        <v>35412</v>
      </c>
      <c r="L6784" s="561" t="s">
        <v>6617</v>
      </c>
    </row>
    <row r="6785" spans="1:12" x14ac:dyDescent="0.25">
      <c r="A6785" s="561" t="s">
        <v>4922</v>
      </c>
      <c r="B6785" s="561" t="s">
        <v>6007</v>
      </c>
      <c r="C6785" s="561" t="s">
        <v>6284</v>
      </c>
      <c r="D6785" s="561" t="s">
        <v>6285</v>
      </c>
      <c r="E6785" s="562" t="s">
        <v>22</v>
      </c>
      <c r="F6785" s="561" t="s">
        <v>22</v>
      </c>
      <c r="G6785" s="561" t="s">
        <v>35413</v>
      </c>
      <c r="H6785" s="561" t="s">
        <v>6639</v>
      </c>
      <c r="I6785" s="561" t="s">
        <v>709</v>
      </c>
      <c r="J6785" s="561" t="s">
        <v>24</v>
      </c>
      <c r="K6785" s="562" t="s">
        <v>35414</v>
      </c>
      <c r="L6785" s="561" t="s">
        <v>6617</v>
      </c>
    </row>
    <row r="6786" spans="1:12" x14ac:dyDescent="0.25">
      <c r="A6786" s="561" t="s">
        <v>4922</v>
      </c>
      <c r="B6786" s="561" t="s">
        <v>6007</v>
      </c>
      <c r="C6786" s="561" t="s">
        <v>6284</v>
      </c>
      <c r="D6786" s="561" t="s">
        <v>6285</v>
      </c>
      <c r="E6786" s="562" t="s">
        <v>22</v>
      </c>
      <c r="F6786" s="561" t="s">
        <v>22</v>
      </c>
      <c r="G6786" s="561" t="s">
        <v>35415</v>
      </c>
      <c r="H6786" s="561" t="s">
        <v>6641</v>
      </c>
      <c r="I6786" s="561" t="s">
        <v>709</v>
      </c>
      <c r="J6786" s="561" t="s">
        <v>24</v>
      </c>
      <c r="K6786" s="562" t="s">
        <v>35416</v>
      </c>
      <c r="L6786" s="561" t="s">
        <v>6617</v>
      </c>
    </row>
    <row r="6787" spans="1:12" x14ac:dyDescent="0.25">
      <c r="A6787" s="561" t="s">
        <v>4922</v>
      </c>
      <c r="B6787" s="561" t="s">
        <v>6007</v>
      </c>
      <c r="C6787" s="561" t="s">
        <v>6284</v>
      </c>
      <c r="D6787" s="561" t="s">
        <v>6285</v>
      </c>
      <c r="E6787" s="562" t="s">
        <v>22</v>
      </c>
      <c r="F6787" s="561" t="s">
        <v>22</v>
      </c>
      <c r="G6787" s="561" t="s">
        <v>35417</v>
      </c>
      <c r="H6787" s="561" t="s">
        <v>6643</v>
      </c>
      <c r="I6787" s="561" t="s">
        <v>709</v>
      </c>
      <c r="J6787" s="561" t="s">
        <v>24</v>
      </c>
      <c r="K6787" s="562" t="s">
        <v>8275</v>
      </c>
      <c r="L6787" s="561" t="s">
        <v>6617</v>
      </c>
    </row>
    <row r="6788" spans="1:12" x14ac:dyDescent="0.25">
      <c r="A6788" s="561" t="s">
        <v>4922</v>
      </c>
      <c r="B6788" s="561" t="s">
        <v>6007</v>
      </c>
      <c r="C6788" s="561" t="s">
        <v>6284</v>
      </c>
      <c r="D6788" s="561" t="s">
        <v>6285</v>
      </c>
      <c r="E6788" s="562" t="s">
        <v>22</v>
      </c>
      <c r="F6788" s="561" t="s">
        <v>22</v>
      </c>
      <c r="G6788" s="561" t="s">
        <v>35418</v>
      </c>
      <c r="H6788" s="561" t="s">
        <v>6645</v>
      </c>
      <c r="I6788" s="561" t="s">
        <v>709</v>
      </c>
      <c r="J6788" s="561" t="s">
        <v>24</v>
      </c>
      <c r="K6788" s="562" t="s">
        <v>35419</v>
      </c>
      <c r="L6788" s="561" t="s">
        <v>6617</v>
      </c>
    </row>
    <row r="6789" spans="1:12" x14ac:dyDescent="0.25">
      <c r="A6789" s="561" t="s">
        <v>4922</v>
      </c>
      <c r="B6789" s="561" t="s">
        <v>6007</v>
      </c>
      <c r="C6789" s="561" t="s">
        <v>6284</v>
      </c>
      <c r="D6789" s="561" t="s">
        <v>6285</v>
      </c>
      <c r="E6789" s="562" t="s">
        <v>22</v>
      </c>
      <c r="F6789" s="561" t="s">
        <v>22</v>
      </c>
      <c r="G6789" s="561" t="s">
        <v>35420</v>
      </c>
      <c r="H6789" s="561" t="s">
        <v>6646</v>
      </c>
      <c r="I6789" s="561" t="s">
        <v>709</v>
      </c>
      <c r="J6789" s="561" t="s">
        <v>24</v>
      </c>
      <c r="K6789" s="562" t="s">
        <v>7432</v>
      </c>
      <c r="L6789" s="561" t="s">
        <v>6617</v>
      </c>
    </row>
    <row r="6790" spans="1:12" x14ac:dyDescent="0.25">
      <c r="A6790" s="561" t="s">
        <v>4922</v>
      </c>
      <c r="B6790" s="561" t="s">
        <v>6007</v>
      </c>
      <c r="C6790" s="561" t="s">
        <v>6284</v>
      </c>
      <c r="D6790" s="561" t="s">
        <v>6285</v>
      </c>
      <c r="E6790" s="562" t="s">
        <v>22</v>
      </c>
      <c r="F6790" s="561" t="s">
        <v>22</v>
      </c>
      <c r="G6790" s="561" t="s">
        <v>35421</v>
      </c>
      <c r="H6790" s="561" t="s">
        <v>6648</v>
      </c>
      <c r="I6790" s="561" t="s">
        <v>709</v>
      </c>
      <c r="J6790" s="561" t="s">
        <v>326</v>
      </c>
      <c r="K6790" s="562" t="s">
        <v>433</v>
      </c>
      <c r="L6790" s="561" t="s">
        <v>6617</v>
      </c>
    </row>
    <row r="6791" spans="1:12" x14ac:dyDescent="0.25">
      <c r="A6791" s="561" t="s">
        <v>4922</v>
      </c>
      <c r="B6791" s="561" t="s">
        <v>6007</v>
      </c>
      <c r="C6791" s="561" t="s">
        <v>6284</v>
      </c>
      <c r="D6791" s="561" t="s">
        <v>6285</v>
      </c>
      <c r="E6791" s="562" t="s">
        <v>22</v>
      </c>
      <c r="F6791" s="561" t="s">
        <v>22</v>
      </c>
      <c r="G6791" s="561" t="s">
        <v>35422</v>
      </c>
      <c r="H6791" s="561" t="s">
        <v>6650</v>
      </c>
      <c r="I6791" s="561" t="s">
        <v>709</v>
      </c>
      <c r="J6791" s="561" t="s">
        <v>24</v>
      </c>
      <c r="K6791" s="562" t="s">
        <v>723</v>
      </c>
      <c r="L6791" s="561" t="s">
        <v>6617</v>
      </c>
    </row>
    <row r="6792" spans="1:12" x14ac:dyDescent="0.25">
      <c r="A6792" s="561" t="s">
        <v>4922</v>
      </c>
      <c r="B6792" s="561" t="s">
        <v>6007</v>
      </c>
      <c r="C6792" s="561" t="s">
        <v>6284</v>
      </c>
      <c r="D6792" s="561" t="s">
        <v>6285</v>
      </c>
      <c r="E6792" s="562" t="s">
        <v>22</v>
      </c>
      <c r="F6792" s="561" t="s">
        <v>22</v>
      </c>
      <c r="G6792" s="561" t="s">
        <v>35423</v>
      </c>
      <c r="H6792" s="561" t="s">
        <v>6651</v>
      </c>
      <c r="I6792" s="561" t="s">
        <v>709</v>
      </c>
      <c r="J6792" s="561" t="s">
        <v>326</v>
      </c>
      <c r="K6792" s="562" t="s">
        <v>28896</v>
      </c>
      <c r="L6792" s="561" t="s">
        <v>6617</v>
      </c>
    </row>
    <row r="6793" spans="1:12" x14ac:dyDescent="0.25">
      <c r="A6793" s="561" t="s">
        <v>4922</v>
      </c>
      <c r="B6793" s="561" t="s">
        <v>6007</v>
      </c>
      <c r="C6793" s="561" t="s">
        <v>6284</v>
      </c>
      <c r="D6793" s="561" t="s">
        <v>6285</v>
      </c>
      <c r="E6793" s="562" t="s">
        <v>22</v>
      </c>
      <c r="F6793" s="561" t="s">
        <v>22</v>
      </c>
      <c r="G6793" s="561" t="s">
        <v>35424</v>
      </c>
      <c r="H6793" s="561" t="s">
        <v>6653</v>
      </c>
      <c r="I6793" s="561" t="s">
        <v>709</v>
      </c>
      <c r="J6793" s="561" t="s">
        <v>24</v>
      </c>
      <c r="K6793" s="562" t="s">
        <v>35425</v>
      </c>
      <c r="L6793" s="561" t="s">
        <v>6617</v>
      </c>
    </row>
    <row r="6794" spans="1:12" x14ac:dyDescent="0.25">
      <c r="A6794" s="561" t="s">
        <v>4922</v>
      </c>
      <c r="B6794" s="561" t="s">
        <v>6007</v>
      </c>
      <c r="C6794" s="561" t="s">
        <v>6284</v>
      </c>
      <c r="D6794" s="561" t="s">
        <v>6285</v>
      </c>
      <c r="E6794" s="562" t="s">
        <v>22</v>
      </c>
      <c r="F6794" s="561" t="s">
        <v>22</v>
      </c>
      <c r="G6794" s="561" t="s">
        <v>35426</v>
      </c>
      <c r="H6794" s="561" t="s">
        <v>6654</v>
      </c>
      <c r="I6794" s="561" t="s">
        <v>709</v>
      </c>
      <c r="J6794" s="561" t="s">
        <v>24</v>
      </c>
      <c r="K6794" s="562" t="s">
        <v>30320</v>
      </c>
      <c r="L6794" s="561" t="s">
        <v>6617</v>
      </c>
    </row>
    <row r="6795" spans="1:12" x14ac:dyDescent="0.25">
      <c r="A6795" s="561" t="s">
        <v>4922</v>
      </c>
      <c r="B6795" s="561" t="s">
        <v>6007</v>
      </c>
      <c r="C6795" s="561" t="s">
        <v>6284</v>
      </c>
      <c r="D6795" s="561" t="s">
        <v>6285</v>
      </c>
      <c r="E6795" s="562" t="s">
        <v>22</v>
      </c>
      <c r="F6795" s="561" t="s">
        <v>22</v>
      </c>
      <c r="G6795" s="561" t="s">
        <v>35427</v>
      </c>
      <c r="H6795" s="561" t="s">
        <v>6656</v>
      </c>
      <c r="I6795" s="561" t="s">
        <v>709</v>
      </c>
      <c r="J6795" s="561" t="s">
        <v>326</v>
      </c>
      <c r="K6795" s="562" t="s">
        <v>8710</v>
      </c>
      <c r="L6795" s="561" t="s">
        <v>6617</v>
      </c>
    </row>
    <row r="6796" spans="1:12" x14ac:dyDescent="0.25">
      <c r="A6796" s="561" t="s">
        <v>4922</v>
      </c>
      <c r="B6796" s="561" t="s">
        <v>6007</v>
      </c>
      <c r="C6796" s="561" t="s">
        <v>6284</v>
      </c>
      <c r="D6796" s="561" t="s">
        <v>6285</v>
      </c>
      <c r="E6796" s="562" t="s">
        <v>22</v>
      </c>
      <c r="F6796" s="561" t="s">
        <v>22</v>
      </c>
      <c r="G6796" s="561" t="s">
        <v>35428</v>
      </c>
      <c r="H6796" s="561" t="s">
        <v>6657</v>
      </c>
      <c r="I6796" s="561" t="s">
        <v>709</v>
      </c>
      <c r="J6796" s="561" t="s">
        <v>24</v>
      </c>
      <c r="K6796" s="562" t="s">
        <v>4441</v>
      </c>
      <c r="L6796" s="561" t="s">
        <v>6617</v>
      </c>
    </row>
    <row r="6797" spans="1:12" x14ac:dyDescent="0.25">
      <c r="A6797" s="561" t="s">
        <v>4922</v>
      </c>
      <c r="B6797" s="561" t="s">
        <v>6007</v>
      </c>
      <c r="C6797" s="561" t="s">
        <v>6284</v>
      </c>
      <c r="D6797" s="561" t="s">
        <v>6285</v>
      </c>
      <c r="E6797" s="562" t="s">
        <v>22</v>
      </c>
      <c r="F6797" s="561" t="s">
        <v>22</v>
      </c>
      <c r="G6797" s="561" t="s">
        <v>35429</v>
      </c>
      <c r="H6797" s="561" t="s">
        <v>6658</v>
      </c>
      <c r="I6797" s="561" t="s">
        <v>709</v>
      </c>
      <c r="J6797" s="561" t="s">
        <v>24</v>
      </c>
      <c r="K6797" s="562" t="s">
        <v>3926</v>
      </c>
      <c r="L6797" s="561" t="s">
        <v>6617</v>
      </c>
    </row>
    <row r="6798" spans="1:12" x14ac:dyDescent="0.25">
      <c r="A6798" s="561" t="s">
        <v>4922</v>
      </c>
      <c r="B6798" s="561" t="s">
        <v>6007</v>
      </c>
      <c r="C6798" s="561" t="s">
        <v>6284</v>
      </c>
      <c r="D6798" s="561" t="s">
        <v>6285</v>
      </c>
      <c r="E6798" s="562" t="s">
        <v>22</v>
      </c>
      <c r="F6798" s="561" t="s">
        <v>22</v>
      </c>
      <c r="G6798" s="561" t="s">
        <v>35430</v>
      </c>
      <c r="H6798" s="561" t="s">
        <v>6659</v>
      </c>
      <c r="I6798" s="561" t="s">
        <v>709</v>
      </c>
      <c r="J6798" s="561" t="s">
        <v>24</v>
      </c>
      <c r="K6798" s="562" t="s">
        <v>30426</v>
      </c>
      <c r="L6798" s="561" t="s">
        <v>6617</v>
      </c>
    </row>
    <row r="6799" spans="1:12" x14ac:dyDescent="0.25">
      <c r="A6799" s="561" t="s">
        <v>4922</v>
      </c>
      <c r="B6799" s="561" t="s">
        <v>6007</v>
      </c>
      <c r="C6799" s="561" t="s">
        <v>6284</v>
      </c>
      <c r="D6799" s="561" t="s">
        <v>6285</v>
      </c>
      <c r="E6799" s="562" t="s">
        <v>22</v>
      </c>
      <c r="F6799" s="561" t="s">
        <v>22</v>
      </c>
      <c r="G6799" s="561" t="s">
        <v>35431</v>
      </c>
      <c r="H6799" s="561" t="s">
        <v>6660</v>
      </c>
      <c r="I6799" s="561" t="s">
        <v>709</v>
      </c>
      <c r="J6799" s="561" t="s">
        <v>24</v>
      </c>
      <c r="K6799" s="562" t="s">
        <v>7505</v>
      </c>
      <c r="L6799" s="561" t="s">
        <v>6617</v>
      </c>
    </row>
    <row r="6800" spans="1:12" x14ac:dyDescent="0.25">
      <c r="A6800" s="561" t="s">
        <v>4922</v>
      </c>
      <c r="B6800" s="561" t="s">
        <v>6007</v>
      </c>
      <c r="C6800" s="561" t="s">
        <v>6284</v>
      </c>
      <c r="D6800" s="561" t="s">
        <v>6285</v>
      </c>
      <c r="E6800" s="562" t="s">
        <v>22</v>
      </c>
      <c r="F6800" s="561" t="s">
        <v>22</v>
      </c>
      <c r="G6800" s="561" t="s">
        <v>35432</v>
      </c>
      <c r="H6800" s="561" t="s">
        <v>6661</v>
      </c>
      <c r="I6800" s="561" t="s">
        <v>709</v>
      </c>
      <c r="J6800" s="561" t="s">
        <v>24</v>
      </c>
      <c r="K6800" s="562" t="s">
        <v>8166</v>
      </c>
      <c r="L6800" s="561" t="s">
        <v>6617</v>
      </c>
    </row>
    <row r="6801" spans="1:12" x14ac:dyDescent="0.25">
      <c r="A6801" s="561" t="s">
        <v>4922</v>
      </c>
      <c r="B6801" s="561" t="s">
        <v>6007</v>
      </c>
      <c r="C6801" s="561" t="s">
        <v>6284</v>
      </c>
      <c r="D6801" s="561" t="s">
        <v>6285</v>
      </c>
      <c r="E6801" s="562" t="s">
        <v>22</v>
      </c>
      <c r="F6801" s="561" t="s">
        <v>22</v>
      </c>
      <c r="G6801" s="561" t="s">
        <v>35433</v>
      </c>
      <c r="H6801" s="561" t="s">
        <v>6662</v>
      </c>
      <c r="I6801" s="561" t="s">
        <v>709</v>
      </c>
      <c r="J6801" s="561" t="s">
        <v>24</v>
      </c>
      <c r="K6801" s="562" t="s">
        <v>7463</v>
      </c>
      <c r="L6801" s="561" t="s">
        <v>6617</v>
      </c>
    </row>
    <row r="6802" spans="1:12" x14ac:dyDescent="0.25">
      <c r="A6802" s="561" t="s">
        <v>4922</v>
      </c>
      <c r="B6802" s="561" t="s">
        <v>6007</v>
      </c>
      <c r="C6802" s="561" t="s">
        <v>6284</v>
      </c>
      <c r="D6802" s="561" t="s">
        <v>6285</v>
      </c>
      <c r="E6802" s="562" t="s">
        <v>22</v>
      </c>
      <c r="F6802" s="561" t="s">
        <v>22</v>
      </c>
      <c r="G6802" s="561" t="s">
        <v>35434</v>
      </c>
      <c r="H6802" s="561" t="s">
        <v>6663</v>
      </c>
      <c r="I6802" s="561" t="s">
        <v>709</v>
      </c>
      <c r="J6802" s="561" t="s">
        <v>24</v>
      </c>
      <c r="K6802" s="562" t="s">
        <v>8237</v>
      </c>
      <c r="L6802" s="561" t="s">
        <v>6617</v>
      </c>
    </row>
    <row r="6803" spans="1:12" x14ac:dyDescent="0.25">
      <c r="A6803" s="561" t="s">
        <v>4922</v>
      </c>
      <c r="B6803" s="561" t="s">
        <v>6007</v>
      </c>
      <c r="C6803" s="561" t="s">
        <v>6284</v>
      </c>
      <c r="D6803" s="561" t="s">
        <v>6285</v>
      </c>
      <c r="E6803" s="562" t="s">
        <v>22</v>
      </c>
      <c r="F6803" s="561" t="s">
        <v>22</v>
      </c>
      <c r="G6803" s="561" t="s">
        <v>35435</v>
      </c>
      <c r="H6803" s="561" t="s">
        <v>6664</v>
      </c>
      <c r="I6803" s="561" t="s">
        <v>709</v>
      </c>
      <c r="J6803" s="561" t="s">
        <v>24</v>
      </c>
      <c r="K6803" s="562" t="s">
        <v>35436</v>
      </c>
      <c r="L6803" s="561" t="s">
        <v>6617</v>
      </c>
    </row>
    <row r="6804" spans="1:12" x14ac:dyDescent="0.25">
      <c r="A6804" s="561" t="s">
        <v>4922</v>
      </c>
      <c r="B6804" s="561" t="s">
        <v>6007</v>
      </c>
      <c r="C6804" s="561" t="s">
        <v>6284</v>
      </c>
      <c r="D6804" s="561" t="s">
        <v>6285</v>
      </c>
      <c r="E6804" s="562" t="s">
        <v>22</v>
      </c>
      <c r="F6804" s="561" t="s">
        <v>22</v>
      </c>
      <c r="G6804" s="561" t="s">
        <v>35437</v>
      </c>
      <c r="H6804" s="561" t="s">
        <v>6665</v>
      </c>
      <c r="I6804" s="561" t="s">
        <v>709</v>
      </c>
      <c r="J6804" s="561" t="s">
        <v>24</v>
      </c>
      <c r="K6804" s="562" t="s">
        <v>7680</v>
      </c>
      <c r="L6804" s="561" t="s">
        <v>6617</v>
      </c>
    </row>
    <row r="6805" spans="1:12" x14ac:dyDescent="0.25">
      <c r="A6805" s="561" t="s">
        <v>4922</v>
      </c>
      <c r="B6805" s="561" t="s">
        <v>6007</v>
      </c>
      <c r="C6805" s="561" t="s">
        <v>6284</v>
      </c>
      <c r="D6805" s="561" t="s">
        <v>6285</v>
      </c>
      <c r="E6805" s="562" t="s">
        <v>22</v>
      </c>
      <c r="F6805" s="561" t="s">
        <v>22</v>
      </c>
      <c r="G6805" s="561" t="s">
        <v>35438</v>
      </c>
      <c r="H6805" s="561" t="s">
        <v>6666</v>
      </c>
      <c r="I6805" s="561" t="s">
        <v>709</v>
      </c>
      <c r="J6805" s="561" t="s">
        <v>24</v>
      </c>
      <c r="K6805" s="562" t="s">
        <v>7083</v>
      </c>
      <c r="L6805" s="561" t="s">
        <v>6617</v>
      </c>
    </row>
    <row r="6806" spans="1:12" x14ac:dyDescent="0.25">
      <c r="A6806" s="561" t="s">
        <v>4922</v>
      </c>
      <c r="B6806" s="561" t="s">
        <v>6007</v>
      </c>
      <c r="C6806" s="561" t="s">
        <v>6284</v>
      </c>
      <c r="D6806" s="561" t="s">
        <v>6285</v>
      </c>
      <c r="E6806" s="562" t="s">
        <v>22</v>
      </c>
      <c r="F6806" s="561" t="s">
        <v>22</v>
      </c>
      <c r="G6806" s="561" t="s">
        <v>35439</v>
      </c>
      <c r="H6806" s="561" t="s">
        <v>6667</v>
      </c>
      <c r="I6806" s="561" t="s">
        <v>709</v>
      </c>
      <c r="J6806" s="561" t="s">
        <v>24</v>
      </c>
      <c r="K6806" s="562" t="s">
        <v>35440</v>
      </c>
      <c r="L6806" s="561" t="s">
        <v>6617</v>
      </c>
    </row>
    <row r="6807" spans="1:12" x14ac:dyDescent="0.25">
      <c r="A6807" s="561" t="s">
        <v>4922</v>
      </c>
      <c r="B6807" s="561" t="s">
        <v>6007</v>
      </c>
      <c r="C6807" s="561" t="s">
        <v>6284</v>
      </c>
      <c r="D6807" s="561" t="s">
        <v>6285</v>
      </c>
      <c r="E6807" s="562" t="s">
        <v>22</v>
      </c>
      <c r="F6807" s="561" t="s">
        <v>22</v>
      </c>
      <c r="G6807" s="561" t="s">
        <v>35441</v>
      </c>
      <c r="H6807" s="561" t="s">
        <v>6668</v>
      </c>
      <c r="I6807" s="561" t="s">
        <v>709</v>
      </c>
      <c r="J6807" s="561" t="s">
        <v>24</v>
      </c>
      <c r="K6807" s="562" t="s">
        <v>7941</v>
      </c>
      <c r="L6807" s="561" t="s">
        <v>6617</v>
      </c>
    </row>
    <row r="6808" spans="1:12" x14ac:dyDescent="0.25">
      <c r="A6808" s="561" t="s">
        <v>4922</v>
      </c>
      <c r="B6808" s="561" t="s">
        <v>6007</v>
      </c>
      <c r="C6808" s="561" t="s">
        <v>6284</v>
      </c>
      <c r="D6808" s="561" t="s">
        <v>6285</v>
      </c>
      <c r="E6808" s="562" t="s">
        <v>22</v>
      </c>
      <c r="F6808" s="561" t="s">
        <v>22</v>
      </c>
      <c r="G6808" s="561" t="s">
        <v>35442</v>
      </c>
      <c r="H6808" s="561" t="s">
        <v>6669</v>
      </c>
      <c r="I6808" s="561" t="s">
        <v>709</v>
      </c>
      <c r="J6808" s="561" t="s">
        <v>24</v>
      </c>
      <c r="K6808" s="562" t="s">
        <v>2902</v>
      </c>
      <c r="L6808" s="561" t="s">
        <v>6617</v>
      </c>
    </row>
    <row r="6809" spans="1:12" x14ac:dyDescent="0.25">
      <c r="A6809" s="561" t="s">
        <v>4922</v>
      </c>
      <c r="B6809" s="561" t="s">
        <v>6007</v>
      </c>
      <c r="C6809" s="561" t="s">
        <v>6284</v>
      </c>
      <c r="D6809" s="561" t="s">
        <v>6285</v>
      </c>
      <c r="E6809" s="562" t="s">
        <v>22</v>
      </c>
      <c r="F6809" s="561" t="s">
        <v>22</v>
      </c>
      <c r="G6809" s="561" t="s">
        <v>35443</v>
      </c>
      <c r="H6809" s="561" t="s">
        <v>6670</v>
      </c>
      <c r="I6809" s="561" t="s">
        <v>709</v>
      </c>
      <c r="J6809" s="561" t="s">
        <v>24</v>
      </c>
      <c r="K6809" s="562" t="s">
        <v>35444</v>
      </c>
      <c r="L6809" s="561" t="s">
        <v>6617</v>
      </c>
    </row>
    <row r="6810" spans="1:12" x14ac:dyDescent="0.25">
      <c r="A6810" s="561" t="s">
        <v>4922</v>
      </c>
      <c r="B6810" s="561" t="s">
        <v>6007</v>
      </c>
      <c r="C6810" s="561" t="s">
        <v>6284</v>
      </c>
      <c r="D6810" s="561" t="s">
        <v>6285</v>
      </c>
      <c r="E6810" s="562" t="s">
        <v>22</v>
      </c>
      <c r="F6810" s="561" t="s">
        <v>22</v>
      </c>
      <c r="G6810" s="561" t="s">
        <v>35445</v>
      </c>
      <c r="H6810" s="561" t="s">
        <v>6671</v>
      </c>
      <c r="I6810" s="561" t="s">
        <v>709</v>
      </c>
      <c r="J6810" s="561" t="s">
        <v>24</v>
      </c>
      <c r="K6810" s="562" t="s">
        <v>23338</v>
      </c>
      <c r="L6810" s="561" t="s">
        <v>6617</v>
      </c>
    </row>
    <row r="6811" spans="1:12" x14ac:dyDescent="0.25">
      <c r="A6811" s="561" t="s">
        <v>4922</v>
      </c>
      <c r="B6811" s="561" t="s">
        <v>6007</v>
      </c>
      <c r="C6811" s="561" t="s">
        <v>6284</v>
      </c>
      <c r="D6811" s="561" t="s">
        <v>6285</v>
      </c>
      <c r="E6811" s="562" t="s">
        <v>22</v>
      </c>
      <c r="F6811" s="561" t="s">
        <v>22</v>
      </c>
      <c r="G6811" s="561" t="s">
        <v>35446</v>
      </c>
      <c r="H6811" s="561" t="s">
        <v>6672</v>
      </c>
      <c r="I6811" s="561" t="s">
        <v>709</v>
      </c>
      <c r="J6811" s="561" t="s">
        <v>24</v>
      </c>
      <c r="K6811" s="562" t="s">
        <v>2481</v>
      </c>
      <c r="L6811" s="561" t="s">
        <v>6617</v>
      </c>
    </row>
    <row r="6812" spans="1:12" x14ac:dyDescent="0.25">
      <c r="A6812" s="561" t="s">
        <v>4922</v>
      </c>
      <c r="B6812" s="561" t="s">
        <v>6007</v>
      </c>
      <c r="C6812" s="561" t="s">
        <v>6284</v>
      </c>
      <c r="D6812" s="561" t="s">
        <v>6285</v>
      </c>
      <c r="E6812" s="562" t="s">
        <v>22</v>
      </c>
      <c r="F6812" s="561" t="s">
        <v>22</v>
      </c>
      <c r="G6812" s="561" t="s">
        <v>35447</v>
      </c>
      <c r="H6812" s="561" t="s">
        <v>6673</v>
      </c>
      <c r="I6812" s="561" t="s">
        <v>709</v>
      </c>
      <c r="J6812" s="561" t="s">
        <v>24</v>
      </c>
      <c r="K6812" s="562" t="s">
        <v>6680</v>
      </c>
      <c r="L6812" s="561" t="s">
        <v>6617</v>
      </c>
    </row>
    <row r="6813" spans="1:12" x14ac:dyDescent="0.25">
      <c r="A6813" s="561" t="s">
        <v>4922</v>
      </c>
      <c r="B6813" s="561" t="s">
        <v>6007</v>
      </c>
      <c r="C6813" s="561" t="s">
        <v>6284</v>
      </c>
      <c r="D6813" s="561" t="s">
        <v>6285</v>
      </c>
      <c r="E6813" s="562" t="s">
        <v>22</v>
      </c>
      <c r="F6813" s="561" t="s">
        <v>22</v>
      </c>
      <c r="G6813" s="561" t="s">
        <v>35448</v>
      </c>
      <c r="H6813" s="561" t="s">
        <v>6674</v>
      </c>
      <c r="I6813" s="561" t="s">
        <v>709</v>
      </c>
      <c r="J6813" s="561" t="s">
        <v>24</v>
      </c>
      <c r="K6813" s="562" t="s">
        <v>8020</v>
      </c>
      <c r="L6813" s="561" t="s">
        <v>6617</v>
      </c>
    </row>
    <row r="6814" spans="1:12" x14ac:dyDescent="0.25">
      <c r="A6814" s="561" t="s">
        <v>4922</v>
      </c>
      <c r="B6814" s="561" t="s">
        <v>6007</v>
      </c>
      <c r="C6814" s="561" t="s">
        <v>6284</v>
      </c>
      <c r="D6814" s="561" t="s">
        <v>6285</v>
      </c>
      <c r="E6814" s="562" t="s">
        <v>22</v>
      </c>
      <c r="F6814" s="561" t="s">
        <v>22</v>
      </c>
      <c r="G6814" s="561" t="s">
        <v>35449</v>
      </c>
      <c r="H6814" s="561" t="s">
        <v>6675</v>
      </c>
      <c r="I6814" s="561" t="s">
        <v>709</v>
      </c>
      <c r="J6814" s="561" t="s">
        <v>24</v>
      </c>
      <c r="K6814" s="562" t="s">
        <v>35450</v>
      </c>
      <c r="L6814" s="561" t="s">
        <v>6617</v>
      </c>
    </row>
    <row r="6815" spans="1:12" x14ac:dyDescent="0.25">
      <c r="A6815" s="561" t="s">
        <v>4922</v>
      </c>
      <c r="B6815" s="561" t="s">
        <v>6007</v>
      </c>
      <c r="C6815" s="561" t="s">
        <v>6284</v>
      </c>
      <c r="D6815" s="561" t="s">
        <v>6285</v>
      </c>
      <c r="E6815" s="562" t="s">
        <v>22</v>
      </c>
      <c r="F6815" s="561" t="s">
        <v>22</v>
      </c>
      <c r="G6815" s="561" t="s">
        <v>35451</v>
      </c>
      <c r="H6815" s="561" t="s">
        <v>6676</v>
      </c>
      <c r="I6815" s="561" t="s">
        <v>709</v>
      </c>
      <c r="J6815" s="561" t="s">
        <v>326</v>
      </c>
      <c r="K6815" s="562" t="s">
        <v>3007</v>
      </c>
      <c r="L6815" s="561" t="s">
        <v>6617</v>
      </c>
    </row>
    <row r="6816" spans="1:12" x14ac:dyDescent="0.25">
      <c r="A6816" s="561" t="s">
        <v>4922</v>
      </c>
      <c r="B6816" s="561" t="s">
        <v>6007</v>
      </c>
      <c r="C6816" s="561" t="s">
        <v>6284</v>
      </c>
      <c r="D6816" s="561" t="s">
        <v>6285</v>
      </c>
      <c r="E6816" s="562" t="s">
        <v>22</v>
      </c>
      <c r="F6816" s="561" t="s">
        <v>22</v>
      </c>
      <c r="G6816" s="561" t="s">
        <v>35452</v>
      </c>
      <c r="H6816" s="561" t="s">
        <v>6677</v>
      </c>
      <c r="I6816" s="561" t="s">
        <v>709</v>
      </c>
      <c r="J6816" s="561" t="s">
        <v>24</v>
      </c>
      <c r="K6816" s="562" t="s">
        <v>8286</v>
      </c>
      <c r="L6816" s="561" t="s">
        <v>6617</v>
      </c>
    </row>
    <row r="6817" spans="1:12" x14ac:dyDescent="0.25">
      <c r="A6817" s="561" t="s">
        <v>4922</v>
      </c>
      <c r="B6817" s="561" t="s">
        <v>6007</v>
      </c>
      <c r="C6817" s="561" t="s">
        <v>6284</v>
      </c>
      <c r="D6817" s="561" t="s">
        <v>6285</v>
      </c>
      <c r="E6817" s="562" t="s">
        <v>22</v>
      </c>
      <c r="F6817" s="561" t="s">
        <v>22</v>
      </c>
      <c r="G6817" s="561" t="s">
        <v>35453</v>
      </c>
      <c r="H6817" s="561" t="s">
        <v>6678</v>
      </c>
      <c r="I6817" s="561" t="s">
        <v>709</v>
      </c>
      <c r="J6817" s="561" t="s">
        <v>24</v>
      </c>
      <c r="K6817" s="562" t="s">
        <v>2825</v>
      </c>
      <c r="L6817" s="561" t="s">
        <v>6617</v>
      </c>
    </row>
    <row r="6818" spans="1:12" x14ac:dyDescent="0.25">
      <c r="A6818" s="561" t="s">
        <v>4922</v>
      </c>
      <c r="B6818" s="561" t="s">
        <v>6007</v>
      </c>
      <c r="C6818" s="561" t="s">
        <v>6284</v>
      </c>
      <c r="D6818" s="561" t="s">
        <v>6285</v>
      </c>
      <c r="E6818" s="562" t="s">
        <v>22</v>
      </c>
      <c r="F6818" s="561" t="s">
        <v>22</v>
      </c>
      <c r="G6818" s="561" t="s">
        <v>35454</v>
      </c>
      <c r="H6818" s="561" t="s">
        <v>6679</v>
      </c>
      <c r="I6818" s="561" t="s">
        <v>709</v>
      </c>
      <c r="J6818" s="561" t="s">
        <v>24</v>
      </c>
      <c r="K6818" s="562" t="s">
        <v>31106</v>
      </c>
      <c r="L6818" s="561" t="s">
        <v>6617</v>
      </c>
    </row>
    <row r="6819" spans="1:12" x14ac:dyDescent="0.25">
      <c r="A6819" s="561" t="s">
        <v>4922</v>
      </c>
      <c r="B6819" s="561" t="s">
        <v>6007</v>
      </c>
      <c r="C6819" s="561" t="s">
        <v>6284</v>
      </c>
      <c r="D6819" s="561" t="s">
        <v>6285</v>
      </c>
      <c r="E6819" s="562" t="s">
        <v>22</v>
      </c>
      <c r="F6819" s="561" t="s">
        <v>22</v>
      </c>
      <c r="G6819" s="561" t="s">
        <v>35455</v>
      </c>
      <c r="H6819" s="561" t="s">
        <v>6681</v>
      </c>
      <c r="I6819" s="561" t="s">
        <v>709</v>
      </c>
      <c r="J6819" s="561" t="s">
        <v>24</v>
      </c>
      <c r="K6819" s="562" t="s">
        <v>4678</v>
      </c>
      <c r="L6819" s="561" t="s">
        <v>6617</v>
      </c>
    </row>
    <row r="6820" spans="1:12" x14ac:dyDescent="0.25">
      <c r="A6820" s="561" t="s">
        <v>4922</v>
      </c>
      <c r="B6820" s="561" t="s">
        <v>6007</v>
      </c>
      <c r="C6820" s="561" t="s">
        <v>6284</v>
      </c>
      <c r="D6820" s="561" t="s">
        <v>6285</v>
      </c>
      <c r="E6820" s="562" t="s">
        <v>22</v>
      </c>
      <c r="F6820" s="561" t="s">
        <v>22</v>
      </c>
      <c r="G6820" s="561" t="s">
        <v>35456</v>
      </c>
      <c r="H6820" s="561" t="s">
        <v>6682</v>
      </c>
      <c r="I6820" s="561" t="s">
        <v>709</v>
      </c>
      <c r="J6820" s="561" t="s">
        <v>24</v>
      </c>
      <c r="K6820" s="562" t="s">
        <v>8317</v>
      </c>
      <c r="L6820" s="561" t="s">
        <v>6617</v>
      </c>
    </row>
    <row r="6821" spans="1:12" x14ac:dyDescent="0.25">
      <c r="A6821" s="561" t="s">
        <v>4922</v>
      </c>
      <c r="B6821" s="561" t="s">
        <v>6007</v>
      </c>
      <c r="C6821" s="561" t="s">
        <v>6284</v>
      </c>
      <c r="D6821" s="561" t="s">
        <v>6285</v>
      </c>
      <c r="E6821" s="562" t="s">
        <v>22</v>
      </c>
      <c r="F6821" s="561" t="s">
        <v>22</v>
      </c>
      <c r="G6821" s="561" t="s">
        <v>35457</v>
      </c>
      <c r="H6821" s="561" t="s">
        <v>6684</v>
      </c>
      <c r="I6821" s="561" t="s">
        <v>709</v>
      </c>
      <c r="J6821" s="561" t="s">
        <v>24</v>
      </c>
      <c r="K6821" s="562" t="s">
        <v>25560</v>
      </c>
      <c r="L6821" s="561" t="s">
        <v>6617</v>
      </c>
    </row>
    <row r="6822" spans="1:12" x14ac:dyDescent="0.25">
      <c r="A6822" s="561" t="s">
        <v>4922</v>
      </c>
      <c r="B6822" s="561" t="s">
        <v>6007</v>
      </c>
      <c r="C6822" s="561" t="s">
        <v>6284</v>
      </c>
      <c r="D6822" s="561" t="s">
        <v>6285</v>
      </c>
      <c r="E6822" s="562" t="s">
        <v>22</v>
      </c>
      <c r="F6822" s="561" t="s">
        <v>22</v>
      </c>
      <c r="G6822" s="561" t="s">
        <v>35458</v>
      </c>
      <c r="H6822" s="561" t="s">
        <v>6685</v>
      </c>
      <c r="I6822" s="561" t="s">
        <v>709</v>
      </c>
      <c r="J6822" s="561" t="s">
        <v>24</v>
      </c>
      <c r="K6822" s="562" t="s">
        <v>30284</v>
      </c>
      <c r="L6822" s="561" t="s">
        <v>6617</v>
      </c>
    </row>
    <row r="6823" spans="1:12" x14ac:dyDescent="0.25">
      <c r="A6823" s="561" t="s">
        <v>4922</v>
      </c>
      <c r="B6823" s="561" t="s">
        <v>6007</v>
      </c>
      <c r="C6823" s="561" t="s">
        <v>6284</v>
      </c>
      <c r="D6823" s="561" t="s">
        <v>6285</v>
      </c>
      <c r="E6823" s="562" t="s">
        <v>22</v>
      </c>
      <c r="F6823" s="561" t="s">
        <v>22</v>
      </c>
      <c r="G6823" s="561" t="s">
        <v>35459</v>
      </c>
      <c r="H6823" s="561" t="s">
        <v>6687</v>
      </c>
      <c r="I6823" s="561" t="s">
        <v>709</v>
      </c>
      <c r="J6823" s="561" t="s">
        <v>24</v>
      </c>
      <c r="K6823" s="562" t="s">
        <v>7272</v>
      </c>
      <c r="L6823" s="561" t="s">
        <v>6617</v>
      </c>
    </row>
    <row r="6824" spans="1:12" x14ac:dyDescent="0.25">
      <c r="A6824" s="561" t="s">
        <v>4922</v>
      </c>
      <c r="B6824" s="561" t="s">
        <v>6007</v>
      </c>
      <c r="C6824" s="561" t="s">
        <v>6284</v>
      </c>
      <c r="D6824" s="561" t="s">
        <v>6285</v>
      </c>
      <c r="E6824" s="562" t="s">
        <v>22</v>
      </c>
      <c r="F6824" s="561" t="s">
        <v>22</v>
      </c>
      <c r="G6824" s="561" t="s">
        <v>35460</v>
      </c>
      <c r="H6824" s="561" t="s">
        <v>6689</v>
      </c>
      <c r="I6824" s="561" t="s">
        <v>709</v>
      </c>
      <c r="J6824" s="561" t="s">
        <v>24</v>
      </c>
      <c r="K6824" s="562" t="s">
        <v>4685</v>
      </c>
      <c r="L6824" s="561" t="s">
        <v>6617</v>
      </c>
    </row>
    <row r="6825" spans="1:12" x14ac:dyDescent="0.25">
      <c r="A6825" s="561" t="s">
        <v>4922</v>
      </c>
      <c r="B6825" s="561" t="s">
        <v>6007</v>
      </c>
      <c r="C6825" s="561" t="s">
        <v>6284</v>
      </c>
      <c r="D6825" s="561" t="s">
        <v>6285</v>
      </c>
      <c r="E6825" s="562" t="s">
        <v>22</v>
      </c>
      <c r="F6825" s="561" t="s">
        <v>22</v>
      </c>
      <c r="G6825" s="561" t="s">
        <v>35461</v>
      </c>
      <c r="H6825" s="561" t="s">
        <v>6690</v>
      </c>
      <c r="I6825" s="561" t="s">
        <v>709</v>
      </c>
      <c r="J6825" s="561" t="s">
        <v>24</v>
      </c>
      <c r="K6825" s="562" t="s">
        <v>7594</v>
      </c>
      <c r="L6825" s="561" t="s">
        <v>6617</v>
      </c>
    </row>
    <row r="6826" spans="1:12" x14ac:dyDescent="0.25">
      <c r="A6826" s="561" t="s">
        <v>4922</v>
      </c>
      <c r="B6826" s="561" t="s">
        <v>6007</v>
      </c>
      <c r="C6826" s="561" t="s">
        <v>6284</v>
      </c>
      <c r="D6826" s="561" t="s">
        <v>6285</v>
      </c>
      <c r="E6826" s="562" t="s">
        <v>22</v>
      </c>
      <c r="F6826" s="561" t="s">
        <v>22</v>
      </c>
      <c r="G6826" s="561" t="s">
        <v>35462</v>
      </c>
      <c r="H6826" s="561" t="s">
        <v>6692</v>
      </c>
      <c r="I6826" s="561" t="s">
        <v>709</v>
      </c>
      <c r="J6826" s="561" t="s">
        <v>24</v>
      </c>
      <c r="K6826" s="562" t="s">
        <v>3499</v>
      </c>
      <c r="L6826" s="561" t="s">
        <v>6617</v>
      </c>
    </row>
    <row r="6827" spans="1:12" x14ac:dyDescent="0.25">
      <c r="A6827" s="561" t="s">
        <v>4922</v>
      </c>
      <c r="B6827" s="561" t="s">
        <v>6007</v>
      </c>
      <c r="C6827" s="561" t="s">
        <v>6284</v>
      </c>
      <c r="D6827" s="561" t="s">
        <v>6285</v>
      </c>
      <c r="E6827" s="562" t="s">
        <v>22</v>
      </c>
      <c r="F6827" s="561" t="s">
        <v>22</v>
      </c>
      <c r="G6827" s="561" t="s">
        <v>35463</v>
      </c>
      <c r="H6827" s="561" t="s">
        <v>6693</v>
      </c>
      <c r="I6827" s="561" t="s">
        <v>709</v>
      </c>
      <c r="J6827" s="561" t="s">
        <v>24</v>
      </c>
      <c r="K6827" s="562" t="s">
        <v>8288</v>
      </c>
      <c r="L6827" s="561" t="s">
        <v>6617</v>
      </c>
    </row>
    <row r="6828" spans="1:12" x14ac:dyDescent="0.25">
      <c r="A6828" s="561" t="s">
        <v>4922</v>
      </c>
      <c r="B6828" s="561" t="s">
        <v>6007</v>
      </c>
      <c r="C6828" s="561" t="s">
        <v>6284</v>
      </c>
      <c r="D6828" s="561" t="s">
        <v>6285</v>
      </c>
      <c r="E6828" s="562" t="s">
        <v>22</v>
      </c>
      <c r="F6828" s="561" t="s">
        <v>22</v>
      </c>
      <c r="G6828" s="561" t="s">
        <v>35464</v>
      </c>
      <c r="H6828" s="561" t="s">
        <v>6694</v>
      </c>
      <c r="I6828" s="561" t="s">
        <v>709</v>
      </c>
      <c r="J6828" s="561" t="s">
        <v>24</v>
      </c>
      <c r="K6828" s="562" t="s">
        <v>35414</v>
      </c>
      <c r="L6828" s="561" t="s">
        <v>6617</v>
      </c>
    </row>
    <row r="6829" spans="1:12" x14ac:dyDescent="0.25">
      <c r="A6829" s="561" t="s">
        <v>4922</v>
      </c>
      <c r="B6829" s="561" t="s">
        <v>6007</v>
      </c>
      <c r="C6829" s="561" t="s">
        <v>6284</v>
      </c>
      <c r="D6829" s="561" t="s">
        <v>6285</v>
      </c>
      <c r="E6829" s="562" t="s">
        <v>22</v>
      </c>
      <c r="F6829" s="561" t="s">
        <v>22</v>
      </c>
      <c r="G6829" s="561" t="s">
        <v>35465</v>
      </c>
      <c r="H6829" s="561" t="s">
        <v>6695</v>
      </c>
      <c r="I6829" s="561" t="s">
        <v>709</v>
      </c>
      <c r="J6829" s="561" t="s">
        <v>326</v>
      </c>
      <c r="K6829" s="562" t="s">
        <v>3473</v>
      </c>
      <c r="L6829" s="561" t="s">
        <v>6617</v>
      </c>
    </row>
    <row r="6830" spans="1:12" x14ac:dyDescent="0.25">
      <c r="A6830" s="561" t="s">
        <v>4922</v>
      </c>
      <c r="B6830" s="561" t="s">
        <v>6007</v>
      </c>
      <c r="C6830" s="561" t="s">
        <v>6284</v>
      </c>
      <c r="D6830" s="561" t="s">
        <v>6285</v>
      </c>
      <c r="E6830" s="562" t="s">
        <v>22</v>
      </c>
      <c r="F6830" s="561" t="s">
        <v>22</v>
      </c>
      <c r="G6830" s="561" t="s">
        <v>35466</v>
      </c>
      <c r="H6830" s="561" t="s">
        <v>6696</v>
      </c>
      <c r="I6830" s="561" t="s">
        <v>709</v>
      </c>
      <c r="J6830" s="561" t="s">
        <v>326</v>
      </c>
      <c r="K6830" s="562" t="s">
        <v>2211</v>
      </c>
      <c r="L6830" s="561" t="s">
        <v>6617</v>
      </c>
    </row>
    <row r="6831" spans="1:12" x14ac:dyDescent="0.25">
      <c r="A6831" s="561" t="s">
        <v>4922</v>
      </c>
      <c r="B6831" s="561" t="s">
        <v>6007</v>
      </c>
      <c r="C6831" s="561" t="s">
        <v>6284</v>
      </c>
      <c r="D6831" s="561" t="s">
        <v>6285</v>
      </c>
      <c r="E6831" s="562" t="s">
        <v>22</v>
      </c>
      <c r="F6831" s="561" t="s">
        <v>22</v>
      </c>
      <c r="G6831" s="561" t="s">
        <v>35467</v>
      </c>
      <c r="H6831" s="561" t="s">
        <v>6697</v>
      </c>
      <c r="I6831" s="561" t="s">
        <v>709</v>
      </c>
      <c r="J6831" s="561" t="s">
        <v>24</v>
      </c>
      <c r="K6831" s="562" t="s">
        <v>7601</v>
      </c>
      <c r="L6831" s="561" t="s">
        <v>6617</v>
      </c>
    </row>
    <row r="6832" spans="1:12" x14ac:dyDescent="0.25">
      <c r="A6832" s="561" t="s">
        <v>4922</v>
      </c>
      <c r="B6832" s="561" t="s">
        <v>6007</v>
      </c>
      <c r="C6832" s="561" t="s">
        <v>6284</v>
      </c>
      <c r="D6832" s="561" t="s">
        <v>6285</v>
      </c>
      <c r="E6832" s="562" t="s">
        <v>22</v>
      </c>
      <c r="F6832" s="561" t="s">
        <v>22</v>
      </c>
      <c r="G6832" s="561" t="s">
        <v>35468</v>
      </c>
      <c r="H6832" s="561" t="s">
        <v>6698</v>
      </c>
      <c r="I6832" s="561" t="s">
        <v>709</v>
      </c>
      <c r="J6832" s="561" t="s">
        <v>24</v>
      </c>
      <c r="K6832" s="562" t="s">
        <v>7951</v>
      </c>
      <c r="L6832" s="561" t="s">
        <v>6617</v>
      </c>
    </row>
    <row r="6833" spans="1:12" x14ac:dyDescent="0.25">
      <c r="A6833" s="561" t="s">
        <v>4922</v>
      </c>
      <c r="B6833" s="561" t="s">
        <v>6007</v>
      </c>
      <c r="C6833" s="561" t="s">
        <v>6284</v>
      </c>
      <c r="D6833" s="561" t="s">
        <v>6285</v>
      </c>
      <c r="E6833" s="562" t="s">
        <v>22</v>
      </c>
      <c r="F6833" s="561" t="s">
        <v>22</v>
      </c>
      <c r="G6833" s="561" t="s">
        <v>35469</v>
      </c>
      <c r="H6833" s="561" t="s">
        <v>6699</v>
      </c>
      <c r="I6833" s="561" t="s">
        <v>709</v>
      </c>
      <c r="J6833" s="561" t="s">
        <v>24</v>
      </c>
      <c r="K6833" s="562" t="s">
        <v>8249</v>
      </c>
      <c r="L6833" s="561" t="s">
        <v>6617</v>
      </c>
    </row>
    <row r="6834" spans="1:12" x14ac:dyDescent="0.25">
      <c r="A6834" s="561" t="s">
        <v>4922</v>
      </c>
      <c r="B6834" s="561" t="s">
        <v>6007</v>
      </c>
      <c r="C6834" s="561" t="s">
        <v>6284</v>
      </c>
      <c r="D6834" s="561" t="s">
        <v>6285</v>
      </c>
      <c r="E6834" s="562" t="s">
        <v>22</v>
      </c>
      <c r="F6834" s="561" t="s">
        <v>22</v>
      </c>
      <c r="G6834" s="561" t="s">
        <v>35470</v>
      </c>
      <c r="H6834" s="561" t="s">
        <v>6700</v>
      </c>
      <c r="I6834" s="561" t="s">
        <v>709</v>
      </c>
      <c r="J6834" s="561" t="s">
        <v>24</v>
      </c>
      <c r="K6834" s="562" t="s">
        <v>3019</v>
      </c>
      <c r="L6834" s="561" t="s">
        <v>6617</v>
      </c>
    </row>
    <row r="6835" spans="1:12" x14ac:dyDescent="0.25">
      <c r="A6835" s="561" t="s">
        <v>4922</v>
      </c>
      <c r="B6835" s="561" t="s">
        <v>6007</v>
      </c>
      <c r="C6835" s="561" t="s">
        <v>6284</v>
      </c>
      <c r="D6835" s="561" t="s">
        <v>6285</v>
      </c>
      <c r="E6835" s="562" t="s">
        <v>22</v>
      </c>
      <c r="F6835" s="561" t="s">
        <v>22</v>
      </c>
      <c r="G6835" s="561" t="s">
        <v>35471</v>
      </c>
      <c r="H6835" s="561" t="s">
        <v>6701</v>
      </c>
      <c r="I6835" s="561" t="s">
        <v>709</v>
      </c>
      <c r="J6835" s="561" t="s">
        <v>24</v>
      </c>
      <c r="K6835" s="562" t="s">
        <v>35472</v>
      </c>
      <c r="L6835" s="561" t="s">
        <v>6617</v>
      </c>
    </row>
    <row r="6836" spans="1:12" x14ac:dyDescent="0.25">
      <c r="A6836" s="561" t="s">
        <v>4922</v>
      </c>
      <c r="B6836" s="561" t="s">
        <v>6007</v>
      </c>
      <c r="C6836" s="561" t="s">
        <v>6284</v>
      </c>
      <c r="D6836" s="561" t="s">
        <v>6285</v>
      </c>
      <c r="E6836" s="562" t="s">
        <v>22</v>
      </c>
      <c r="F6836" s="561" t="s">
        <v>22</v>
      </c>
      <c r="G6836" s="561" t="s">
        <v>35473</v>
      </c>
      <c r="H6836" s="561" t="s">
        <v>6702</v>
      </c>
      <c r="I6836" s="561" t="s">
        <v>709</v>
      </c>
      <c r="J6836" s="561" t="s">
        <v>326</v>
      </c>
      <c r="K6836" s="562" t="s">
        <v>6844</v>
      </c>
      <c r="L6836" s="561" t="s">
        <v>6617</v>
      </c>
    </row>
    <row r="6837" spans="1:12" x14ac:dyDescent="0.25">
      <c r="A6837" s="561" t="s">
        <v>4922</v>
      </c>
      <c r="B6837" s="561" t="s">
        <v>6007</v>
      </c>
      <c r="C6837" s="561" t="s">
        <v>6284</v>
      </c>
      <c r="D6837" s="561" t="s">
        <v>6285</v>
      </c>
      <c r="E6837" s="562" t="s">
        <v>22</v>
      </c>
      <c r="F6837" s="561" t="s">
        <v>22</v>
      </c>
      <c r="G6837" s="561" t="s">
        <v>35474</v>
      </c>
      <c r="H6837" s="561" t="s">
        <v>6703</v>
      </c>
      <c r="I6837" s="561" t="s">
        <v>709</v>
      </c>
      <c r="J6837" s="561" t="s">
        <v>326</v>
      </c>
      <c r="K6837" s="562" t="s">
        <v>6302</v>
      </c>
      <c r="L6837" s="561" t="s">
        <v>6617</v>
      </c>
    </row>
    <row r="6838" spans="1:12" x14ac:dyDescent="0.25">
      <c r="A6838" s="561" t="s">
        <v>4922</v>
      </c>
      <c r="B6838" s="561" t="s">
        <v>6007</v>
      </c>
      <c r="C6838" s="561" t="s">
        <v>6284</v>
      </c>
      <c r="D6838" s="561" t="s">
        <v>6285</v>
      </c>
      <c r="E6838" s="562" t="s">
        <v>22</v>
      </c>
      <c r="F6838" s="561" t="s">
        <v>22</v>
      </c>
      <c r="G6838" s="561" t="s">
        <v>35475</v>
      </c>
      <c r="H6838" s="561" t="s">
        <v>6704</v>
      </c>
      <c r="I6838" s="561" t="s">
        <v>709</v>
      </c>
      <c r="J6838" s="561" t="s">
        <v>24</v>
      </c>
      <c r="K6838" s="562" t="s">
        <v>35476</v>
      </c>
      <c r="L6838" s="561" t="s">
        <v>6617</v>
      </c>
    </row>
    <row r="6839" spans="1:12" x14ac:dyDescent="0.25">
      <c r="A6839" s="561" t="s">
        <v>4922</v>
      </c>
      <c r="B6839" s="561" t="s">
        <v>6007</v>
      </c>
      <c r="C6839" s="561" t="s">
        <v>6284</v>
      </c>
      <c r="D6839" s="561" t="s">
        <v>6285</v>
      </c>
      <c r="E6839" s="562" t="s">
        <v>22</v>
      </c>
      <c r="F6839" s="561" t="s">
        <v>22</v>
      </c>
      <c r="G6839" s="561" t="s">
        <v>35477</v>
      </c>
      <c r="H6839" s="561" t="s">
        <v>6705</v>
      </c>
      <c r="I6839" s="561" t="s">
        <v>709</v>
      </c>
      <c r="J6839" s="561" t="s">
        <v>24</v>
      </c>
      <c r="K6839" s="562" t="s">
        <v>8535</v>
      </c>
      <c r="L6839" s="561" t="s">
        <v>6617</v>
      </c>
    </row>
    <row r="6840" spans="1:12" x14ac:dyDescent="0.25">
      <c r="A6840" s="561" t="s">
        <v>4922</v>
      </c>
      <c r="B6840" s="561" t="s">
        <v>6007</v>
      </c>
      <c r="C6840" s="561" t="s">
        <v>6284</v>
      </c>
      <c r="D6840" s="561" t="s">
        <v>6285</v>
      </c>
      <c r="E6840" s="562" t="s">
        <v>22</v>
      </c>
      <c r="F6840" s="561" t="s">
        <v>22</v>
      </c>
      <c r="G6840" s="561" t="s">
        <v>35478</v>
      </c>
      <c r="H6840" s="561" t="s">
        <v>6707</v>
      </c>
      <c r="I6840" s="561" t="s">
        <v>709</v>
      </c>
      <c r="J6840" s="561" t="s">
        <v>24</v>
      </c>
      <c r="K6840" s="562" t="s">
        <v>35479</v>
      </c>
      <c r="L6840" s="561" t="s">
        <v>6617</v>
      </c>
    </row>
    <row r="6841" spans="1:12" x14ac:dyDescent="0.25">
      <c r="A6841" s="561" t="s">
        <v>4922</v>
      </c>
      <c r="B6841" s="561" t="s">
        <v>6007</v>
      </c>
      <c r="C6841" s="561" t="s">
        <v>6284</v>
      </c>
      <c r="D6841" s="561" t="s">
        <v>6285</v>
      </c>
      <c r="E6841" s="562" t="s">
        <v>22</v>
      </c>
      <c r="F6841" s="561" t="s">
        <v>22</v>
      </c>
      <c r="G6841" s="561" t="s">
        <v>35480</v>
      </c>
      <c r="H6841" s="561" t="s">
        <v>6708</v>
      </c>
      <c r="I6841" s="561" t="s">
        <v>709</v>
      </c>
      <c r="J6841" s="561" t="s">
        <v>24</v>
      </c>
      <c r="K6841" s="562" t="s">
        <v>8472</v>
      </c>
      <c r="L6841" s="561" t="s">
        <v>6617</v>
      </c>
    </row>
    <row r="6842" spans="1:12" x14ac:dyDescent="0.25">
      <c r="A6842" s="561" t="s">
        <v>4922</v>
      </c>
      <c r="B6842" s="561" t="s">
        <v>6007</v>
      </c>
      <c r="C6842" s="561" t="s">
        <v>6284</v>
      </c>
      <c r="D6842" s="561" t="s">
        <v>6285</v>
      </c>
      <c r="E6842" s="562" t="s">
        <v>22</v>
      </c>
      <c r="F6842" s="561" t="s">
        <v>22</v>
      </c>
      <c r="G6842" s="561" t="s">
        <v>35481</v>
      </c>
      <c r="H6842" s="561" t="s">
        <v>6709</v>
      </c>
      <c r="I6842" s="561" t="s">
        <v>709</v>
      </c>
      <c r="J6842" s="561" t="s">
        <v>24</v>
      </c>
      <c r="K6842" s="562" t="s">
        <v>7926</v>
      </c>
      <c r="L6842" s="561" t="s">
        <v>6617</v>
      </c>
    </row>
    <row r="6843" spans="1:12" x14ac:dyDescent="0.25">
      <c r="A6843" s="561" t="s">
        <v>4922</v>
      </c>
      <c r="B6843" s="561" t="s">
        <v>6007</v>
      </c>
      <c r="C6843" s="561" t="s">
        <v>6284</v>
      </c>
      <c r="D6843" s="561" t="s">
        <v>6285</v>
      </c>
      <c r="E6843" s="562" t="s">
        <v>22</v>
      </c>
      <c r="F6843" s="561" t="s">
        <v>22</v>
      </c>
      <c r="G6843" s="561" t="s">
        <v>35482</v>
      </c>
      <c r="H6843" s="561" t="s">
        <v>6710</v>
      </c>
      <c r="I6843" s="561" t="s">
        <v>709</v>
      </c>
      <c r="J6843" s="561" t="s">
        <v>24</v>
      </c>
      <c r="K6843" s="562" t="s">
        <v>28399</v>
      </c>
      <c r="L6843" s="561" t="s">
        <v>6617</v>
      </c>
    </row>
    <row r="6844" spans="1:12" x14ac:dyDescent="0.25">
      <c r="A6844" s="561" t="s">
        <v>4922</v>
      </c>
      <c r="B6844" s="561" t="s">
        <v>6007</v>
      </c>
      <c r="C6844" s="561" t="s">
        <v>6284</v>
      </c>
      <c r="D6844" s="561" t="s">
        <v>6285</v>
      </c>
      <c r="E6844" s="562" t="s">
        <v>22</v>
      </c>
      <c r="F6844" s="561" t="s">
        <v>22</v>
      </c>
      <c r="G6844" s="561" t="s">
        <v>35483</v>
      </c>
      <c r="H6844" s="561" t="s">
        <v>6711</v>
      </c>
      <c r="I6844" s="561" t="s">
        <v>709</v>
      </c>
      <c r="J6844" s="561" t="s">
        <v>24</v>
      </c>
      <c r="K6844" s="562" t="s">
        <v>8710</v>
      </c>
      <c r="L6844" s="561" t="s">
        <v>6617</v>
      </c>
    </row>
    <row r="6845" spans="1:12" x14ac:dyDescent="0.25">
      <c r="A6845" s="561" t="s">
        <v>4922</v>
      </c>
      <c r="B6845" s="561" t="s">
        <v>6007</v>
      </c>
      <c r="C6845" s="561" t="s">
        <v>6284</v>
      </c>
      <c r="D6845" s="561" t="s">
        <v>6285</v>
      </c>
      <c r="E6845" s="562" t="s">
        <v>22</v>
      </c>
      <c r="F6845" s="561" t="s">
        <v>22</v>
      </c>
      <c r="G6845" s="561" t="s">
        <v>35484</v>
      </c>
      <c r="H6845" s="561" t="s">
        <v>6712</v>
      </c>
      <c r="I6845" s="561" t="s">
        <v>709</v>
      </c>
      <c r="J6845" s="561" t="s">
        <v>24</v>
      </c>
      <c r="K6845" s="562" t="s">
        <v>447</v>
      </c>
      <c r="L6845" s="561" t="s">
        <v>6617</v>
      </c>
    </row>
    <row r="6846" spans="1:12" x14ac:dyDescent="0.25">
      <c r="A6846" s="561" t="s">
        <v>4922</v>
      </c>
      <c r="B6846" s="561" t="s">
        <v>6007</v>
      </c>
      <c r="C6846" s="561" t="s">
        <v>6284</v>
      </c>
      <c r="D6846" s="561" t="s">
        <v>6285</v>
      </c>
      <c r="E6846" s="562" t="s">
        <v>22</v>
      </c>
      <c r="F6846" s="561" t="s">
        <v>22</v>
      </c>
      <c r="G6846" s="561" t="s">
        <v>35485</v>
      </c>
      <c r="H6846" s="561" t="s">
        <v>6713</v>
      </c>
      <c r="I6846" s="561" t="s">
        <v>709</v>
      </c>
      <c r="J6846" s="561" t="s">
        <v>24</v>
      </c>
      <c r="K6846" s="562" t="s">
        <v>7732</v>
      </c>
      <c r="L6846" s="561" t="s">
        <v>6617</v>
      </c>
    </row>
    <row r="6847" spans="1:12" x14ac:dyDescent="0.25">
      <c r="A6847" s="561" t="s">
        <v>4922</v>
      </c>
      <c r="B6847" s="561" t="s">
        <v>6007</v>
      </c>
      <c r="C6847" s="561" t="s">
        <v>6284</v>
      </c>
      <c r="D6847" s="561" t="s">
        <v>6285</v>
      </c>
      <c r="E6847" s="562" t="s">
        <v>22</v>
      </c>
      <c r="F6847" s="561" t="s">
        <v>22</v>
      </c>
      <c r="G6847" s="561" t="s">
        <v>35486</v>
      </c>
      <c r="H6847" s="561" t="s">
        <v>6715</v>
      </c>
      <c r="I6847" s="561" t="s">
        <v>709</v>
      </c>
      <c r="J6847" s="561" t="s">
        <v>24</v>
      </c>
      <c r="K6847" s="562" t="s">
        <v>8401</v>
      </c>
      <c r="L6847" s="561" t="s">
        <v>6617</v>
      </c>
    </row>
    <row r="6848" spans="1:12" x14ac:dyDescent="0.25">
      <c r="A6848" s="561" t="s">
        <v>4922</v>
      </c>
      <c r="B6848" s="561" t="s">
        <v>6007</v>
      </c>
      <c r="C6848" s="561" t="s">
        <v>6284</v>
      </c>
      <c r="D6848" s="561" t="s">
        <v>6285</v>
      </c>
      <c r="E6848" s="562" t="s">
        <v>22</v>
      </c>
      <c r="F6848" s="561" t="s">
        <v>22</v>
      </c>
      <c r="G6848" s="561" t="s">
        <v>35487</v>
      </c>
      <c r="H6848" s="561" t="s">
        <v>6716</v>
      </c>
      <c r="I6848" s="561" t="s">
        <v>709</v>
      </c>
      <c r="J6848" s="561" t="s">
        <v>24</v>
      </c>
      <c r="K6848" s="562" t="s">
        <v>5868</v>
      </c>
      <c r="L6848" s="561" t="s">
        <v>6617</v>
      </c>
    </row>
    <row r="6849" spans="1:12" x14ac:dyDescent="0.25">
      <c r="A6849" s="561" t="s">
        <v>4922</v>
      </c>
      <c r="B6849" s="561" t="s">
        <v>6007</v>
      </c>
      <c r="C6849" s="561" t="s">
        <v>6284</v>
      </c>
      <c r="D6849" s="561" t="s">
        <v>6285</v>
      </c>
      <c r="E6849" s="562" t="s">
        <v>22</v>
      </c>
      <c r="F6849" s="561" t="s">
        <v>22</v>
      </c>
      <c r="G6849" s="561" t="s">
        <v>35488</v>
      </c>
      <c r="H6849" s="561" t="s">
        <v>6717</v>
      </c>
      <c r="I6849" s="561" t="s">
        <v>709</v>
      </c>
      <c r="J6849" s="561" t="s">
        <v>326</v>
      </c>
      <c r="K6849" s="562" t="s">
        <v>35489</v>
      </c>
      <c r="L6849" s="561" t="s">
        <v>6617</v>
      </c>
    </row>
    <row r="6850" spans="1:12" x14ac:dyDescent="0.25">
      <c r="A6850" s="561" t="s">
        <v>4922</v>
      </c>
      <c r="B6850" s="561" t="s">
        <v>6007</v>
      </c>
      <c r="C6850" s="561" t="s">
        <v>6284</v>
      </c>
      <c r="D6850" s="561" t="s">
        <v>6285</v>
      </c>
      <c r="E6850" s="562" t="s">
        <v>22</v>
      </c>
      <c r="F6850" s="561" t="s">
        <v>22</v>
      </c>
      <c r="G6850" s="561" t="s">
        <v>35490</v>
      </c>
      <c r="H6850" s="561" t="s">
        <v>6719</v>
      </c>
      <c r="I6850" s="561" t="s">
        <v>709</v>
      </c>
      <c r="J6850" s="561" t="s">
        <v>24</v>
      </c>
      <c r="K6850" s="562" t="s">
        <v>35491</v>
      </c>
      <c r="L6850" s="561" t="s">
        <v>6617</v>
      </c>
    </row>
    <row r="6851" spans="1:12" x14ac:dyDescent="0.25">
      <c r="A6851" s="561" t="s">
        <v>4922</v>
      </c>
      <c r="B6851" s="561" t="s">
        <v>6007</v>
      </c>
      <c r="C6851" s="561" t="s">
        <v>6284</v>
      </c>
      <c r="D6851" s="561" t="s">
        <v>6285</v>
      </c>
      <c r="E6851" s="562" t="s">
        <v>22</v>
      </c>
      <c r="F6851" s="561" t="s">
        <v>22</v>
      </c>
      <c r="G6851" s="561" t="s">
        <v>35492</v>
      </c>
      <c r="H6851" s="561" t="s">
        <v>6721</v>
      </c>
      <c r="I6851" s="561" t="s">
        <v>709</v>
      </c>
      <c r="J6851" s="561" t="s">
        <v>24</v>
      </c>
      <c r="K6851" s="562" t="s">
        <v>35493</v>
      </c>
      <c r="L6851" s="561" t="s">
        <v>6617</v>
      </c>
    </row>
    <row r="6852" spans="1:12" x14ac:dyDescent="0.25">
      <c r="A6852" s="561" t="s">
        <v>4922</v>
      </c>
      <c r="B6852" s="561" t="s">
        <v>6007</v>
      </c>
      <c r="C6852" s="561" t="s">
        <v>6284</v>
      </c>
      <c r="D6852" s="561" t="s">
        <v>6285</v>
      </c>
      <c r="E6852" s="562" t="s">
        <v>22</v>
      </c>
      <c r="F6852" s="561" t="s">
        <v>22</v>
      </c>
      <c r="G6852" s="561" t="s">
        <v>35494</v>
      </c>
      <c r="H6852" s="561" t="s">
        <v>6722</v>
      </c>
      <c r="I6852" s="561" t="s">
        <v>709</v>
      </c>
      <c r="J6852" s="561" t="s">
        <v>24</v>
      </c>
      <c r="K6852" s="562" t="s">
        <v>35495</v>
      </c>
      <c r="L6852" s="561" t="s">
        <v>6617</v>
      </c>
    </row>
    <row r="6853" spans="1:12" x14ac:dyDescent="0.25">
      <c r="A6853" s="561" t="s">
        <v>4922</v>
      </c>
      <c r="B6853" s="561" t="s">
        <v>6007</v>
      </c>
      <c r="C6853" s="561" t="s">
        <v>6284</v>
      </c>
      <c r="D6853" s="561" t="s">
        <v>6285</v>
      </c>
      <c r="E6853" s="562" t="s">
        <v>22</v>
      </c>
      <c r="F6853" s="561" t="s">
        <v>22</v>
      </c>
      <c r="G6853" s="561" t="s">
        <v>35496</v>
      </c>
      <c r="H6853" s="561" t="s">
        <v>6723</v>
      </c>
      <c r="I6853" s="561" t="s">
        <v>709</v>
      </c>
      <c r="J6853" s="561" t="s">
        <v>24</v>
      </c>
      <c r="K6853" s="562" t="s">
        <v>35497</v>
      </c>
      <c r="L6853" s="561" t="s">
        <v>6617</v>
      </c>
    </row>
    <row r="6854" spans="1:12" x14ac:dyDescent="0.25">
      <c r="A6854" s="561" t="s">
        <v>4922</v>
      </c>
      <c r="B6854" s="561" t="s">
        <v>6007</v>
      </c>
      <c r="C6854" s="561" t="s">
        <v>6284</v>
      </c>
      <c r="D6854" s="561" t="s">
        <v>6285</v>
      </c>
      <c r="E6854" s="562" t="s">
        <v>22</v>
      </c>
      <c r="F6854" s="561" t="s">
        <v>22</v>
      </c>
      <c r="G6854" s="561" t="s">
        <v>35498</v>
      </c>
      <c r="H6854" s="561" t="s">
        <v>6725</v>
      </c>
      <c r="I6854" s="561" t="s">
        <v>709</v>
      </c>
      <c r="J6854" s="561" t="s">
        <v>24</v>
      </c>
      <c r="K6854" s="562" t="s">
        <v>35499</v>
      </c>
      <c r="L6854" s="561" t="s">
        <v>6617</v>
      </c>
    </row>
    <row r="6855" spans="1:12" x14ac:dyDescent="0.25">
      <c r="A6855" s="561" t="s">
        <v>4922</v>
      </c>
      <c r="B6855" s="561" t="s">
        <v>6007</v>
      </c>
      <c r="C6855" s="561" t="s">
        <v>6284</v>
      </c>
      <c r="D6855" s="561" t="s">
        <v>6285</v>
      </c>
      <c r="E6855" s="562" t="s">
        <v>22</v>
      </c>
      <c r="F6855" s="561" t="s">
        <v>22</v>
      </c>
      <c r="G6855" s="561" t="s">
        <v>35500</v>
      </c>
      <c r="H6855" s="561" t="s">
        <v>6726</v>
      </c>
      <c r="I6855" s="561" t="s">
        <v>709</v>
      </c>
      <c r="J6855" s="561" t="s">
        <v>24</v>
      </c>
      <c r="K6855" s="562" t="s">
        <v>8220</v>
      </c>
      <c r="L6855" s="561" t="s">
        <v>6617</v>
      </c>
    </row>
    <row r="6856" spans="1:12" x14ac:dyDescent="0.25">
      <c r="A6856" s="561" t="s">
        <v>4922</v>
      </c>
      <c r="B6856" s="561" t="s">
        <v>6007</v>
      </c>
      <c r="C6856" s="561" t="s">
        <v>6284</v>
      </c>
      <c r="D6856" s="561" t="s">
        <v>6285</v>
      </c>
      <c r="E6856" s="562" t="s">
        <v>22</v>
      </c>
      <c r="F6856" s="561" t="s">
        <v>22</v>
      </c>
      <c r="G6856" s="561" t="s">
        <v>35501</v>
      </c>
      <c r="H6856" s="561" t="s">
        <v>6727</v>
      </c>
      <c r="I6856" s="561" t="s">
        <v>709</v>
      </c>
      <c r="J6856" s="561" t="s">
        <v>24</v>
      </c>
      <c r="K6856" s="562" t="s">
        <v>7974</v>
      </c>
      <c r="L6856" s="561" t="s">
        <v>6617</v>
      </c>
    </row>
    <row r="6857" spans="1:12" x14ac:dyDescent="0.25">
      <c r="A6857" s="561" t="s">
        <v>4922</v>
      </c>
      <c r="B6857" s="561" t="s">
        <v>6007</v>
      </c>
      <c r="C6857" s="561" t="s">
        <v>6284</v>
      </c>
      <c r="D6857" s="561" t="s">
        <v>6285</v>
      </c>
      <c r="E6857" s="562" t="s">
        <v>22</v>
      </c>
      <c r="F6857" s="561" t="s">
        <v>22</v>
      </c>
      <c r="G6857" s="561" t="s">
        <v>35502</v>
      </c>
      <c r="H6857" s="561" t="s">
        <v>6728</v>
      </c>
      <c r="I6857" s="561" t="s">
        <v>709</v>
      </c>
      <c r="J6857" s="561" t="s">
        <v>24</v>
      </c>
      <c r="K6857" s="562" t="s">
        <v>30986</v>
      </c>
      <c r="L6857" s="561" t="s">
        <v>6617</v>
      </c>
    </row>
    <row r="6858" spans="1:12" x14ac:dyDescent="0.25">
      <c r="A6858" s="561" t="s">
        <v>4922</v>
      </c>
      <c r="B6858" s="561" t="s">
        <v>6007</v>
      </c>
      <c r="C6858" s="561" t="s">
        <v>6284</v>
      </c>
      <c r="D6858" s="561" t="s">
        <v>6285</v>
      </c>
      <c r="E6858" s="562" t="s">
        <v>22</v>
      </c>
      <c r="F6858" s="561" t="s">
        <v>22</v>
      </c>
      <c r="G6858" s="561" t="s">
        <v>35503</v>
      </c>
      <c r="H6858" s="561" t="s">
        <v>6729</v>
      </c>
      <c r="I6858" s="561" t="s">
        <v>709</v>
      </c>
      <c r="J6858" s="561" t="s">
        <v>326</v>
      </c>
      <c r="K6858" s="562" t="s">
        <v>7678</v>
      </c>
      <c r="L6858" s="561" t="s">
        <v>6617</v>
      </c>
    </row>
    <row r="6859" spans="1:12" x14ac:dyDescent="0.25">
      <c r="A6859" s="561" t="s">
        <v>4922</v>
      </c>
      <c r="B6859" s="561" t="s">
        <v>6007</v>
      </c>
      <c r="C6859" s="561" t="s">
        <v>6284</v>
      </c>
      <c r="D6859" s="561" t="s">
        <v>6285</v>
      </c>
      <c r="E6859" s="562" t="s">
        <v>22</v>
      </c>
      <c r="F6859" s="561" t="s">
        <v>22</v>
      </c>
      <c r="G6859" s="561" t="s">
        <v>35504</v>
      </c>
      <c r="H6859" s="561" t="s">
        <v>6730</v>
      </c>
      <c r="I6859" s="561" t="s">
        <v>709</v>
      </c>
      <c r="J6859" s="561" t="s">
        <v>326</v>
      </c>
      <c r="K6859" s="562" t="s">
        <v>35505</v>
      </c>
      <c r="L6859" s="561" t="s">
        <v>6617</v>
      </c>
    </row>
    <row r="6860" spans="1:12" x14ac:dyDescent="0.25">
      <c r="A6860" s="561" t="s">
        <v>4922</v>
      </c>
      <c r="B6860" s="561" t="s">
        <v>6007</v>
      </c>
      <c r="C6860" s="561" t="s">
        <v>6284</v>
      </c>
      <c r="D6860" s="561" t="s">
        <v>6285</v>
      </c>
      <c r="E6860" s="562" t="s">
        <v>22</v>
      </c>
      <c r="F6860" s="561" t="s">
        <v>22</v>
      </c>
      <c r="G6860" s="561" t="s">
        <v>35506</v>
      </c>
      <c r="H6860" s="561" t="s">
        <v>6731</v>
      </c>
      <c r="I6860" s="561" t="s">
        <v>709</v>
      </c>
      <c r="J6860" s="561" t="s">
        <v>24</v>
      </c>
      <c r="K6860" s="562" t="s">
        <v>7262</v>
      </c>
      <c r="L6860" s="561" t="s">
        <v>6617</v>
      </c>
    </row>
    <row r="6861" spans="1:12" x14ac:dyDescent="0.25">
      <c r="A6861" s="561" t="s">
        <v>4922</v>
      </c>
      <c r="B6861" s="561" t="s">
        <v>6007</v>
      </c>
      <c r="C6861" s="561" t="s">
        <v>6284</v>
      </c>
      <c r="D6861" s="561" t="s">
        <v>6285</v>
      </c>
      <c r="E6861" s="562" t="s">
        <v>22</v>
      </c>
      <c r="F6861" s="561" t="s">
        <v>22</v>
      </c>
      <c r="G6861" s="561" t="s">
        <v>35507</v>
      </c>
      <c r="H6861" s="561" t="s">
        <v>6732</v>
      </c>
      <c r="I6861" s="561" t="s">
        <v>709</v>
      </c>
      <c r="J6861" s="561" t="s">
        <v>24</v>
      </c>
      <c r="K6861" s="562" t="s">
        <v>35508</v>
      </c>
      <c r="L6861" s="561" t="s">
        <v>6617</v>
      </c>
    </row>
    <row r="6862" spans="1:12" x14ac:dyDescent="0.25">
      <c r="A6862" s="561" t="s">
        <v>4922</v>
      </c>
      <c r="B6862" s="561" t="s">
        <v>6007</v>
      </c>
      <c r="C6862" s="561" t="s">
        <v>6284</v>
      </c>
      <c r="D6862" s="561" t="s">
        <v>6285</v>
      </c>
      <c r="E6862" s="562" t="s">
        <v>22</v>
      </c>
      <c r="F6862" s="561" t="s">
        <v>22</v>
      </c>
      <c r="G6862" s="561" t="s">
        <v>35509</v>
      </c>
      <c r="H6862" s="561" t="s">
        <v>6733</v>
      </c>
      <c r="I6862" s="561" t="s">
        <v>709</v>
      </c>
      <c r="J6862" s="561" t="s">
        <v>24</v>
      </c>
      <c r="K6862" s="562" t="s">
        <v>35510</v>
      </c>
      <c r="L6862" s="561" t="s">
        <v>6617</v>
      </c>
    </row>
    <row r="6863" spans="1:12" x14ac:dyDescent="0.25">
      <c r="A6863" s="561" t="s">
        <v>4922</v>
      </c>
      <c r="B6863" s="561" t="s">
        <v>6007</v>
      </c>
      <c r="C6863" s="561" t="s">
        <v>6284</v>
      </c>
      <c r="D6863" s="561" t="s">
        <v>6285</v>
      </c>
      <c r="E6863" s="562" t="s">
        <v>22</v>
      </c>
      <c r="F6863" s="561" t="s">
        <v>22</v>
      </c>
      <c r="G6863" s="561" t="s">
        <v>35511</v>
      </c>
      <c r="H6863" s="561" t="s">
        <v>6734</v>
      </c>
      <c r="I6863" s="561" t="s">
        <v>709</v>
      </c>
      <c r="J6863" s="561" t="s">
        <v>326</v>
      </c>
      <c r="K6863" s="562" t="s">
        <v>35444</v>
      </c>
      <c r="L6863" s="561" t="s">
        <v>6617</v>
      </c>
    </row>
    <row r="6864" spans="1:12" x14ac:dyDescent="0.25">
      <c r="A6864" s="561" t="s">
        <v>4922</v>
      </c>
      <c r="B6864" s="561" t="s">
        <v>6007</v>
      </c>
      <c r="C6864" s="561" t="s">
        <v>6284</v>
      </c>
      <c r="D6864" s="561" t="s">
        <v>6285</v>
      </c>
      <c r="E6864" s="562" t="s">
        <v>22</v>
      </c>
      <c r="F6864" s="561" t="s">
        <v>22</v>
      </c>
      <c r="G6864" s="561" t="s">
        <v>35512</v>
      </c>
      <c r="H6864" s="561" t="s">
        <v>6735</v>
      </c>
      <c r="I6864" s="561" t="s">
        <v>709</v>
      </c>
      <c r="J6864" s="561" t="s">
        <v>24</v>
      </c>
      <c r="K6864" s="562" t="s">
        <v>35513</v>
      </c>
      <c r="L6864" s="561" t="s">
        <v>6617</v>
      </c>
    </row>
    <row r="6865" spans="1:12" x14ac:dyDescent="0.25">
      <c r="A6865" s="561" t="s">
        <v>4922</v>
      </c>
      <c r="B6865" s="561" t="s">
        <v>6007</v>
      </c>
      <c r="C6865" s="561" t="s">
        <v>6284</v>
      </c>
      <c r="D6865" s="561" t="s">
        <v>6285</v>
      </c>
      <c r="E6865" s="562" t="s">
        <v>22</v>
      </c>
      <c r="F6865" s="561" t="s">
        <v>22</v>
      </c>
      <c r="G6865" s="561" t="s">
        <v>35514</v>
      </c>
      <c r="H6865" s="561" t="s">
        <v>6736</v>
      </c>
      <c r="I6865" s="561" t="s">
        <v>709</v>
      </c>
      <c r="J6865" s="561" t="s">
        <v>24</v>
      </c>
      <c r="K6865" s="562" t="s">
        <v>35515</v>
      </c>
      <c r="L6865" s="561" t="s">
        <v>6617</v>
      </c>
    </row>
    <row r="6866" spans="1:12" x14ac:dyDescent="0.25">
      <c r="A6866" s="561" t="s">
        <v>4922</v>
      </c>
      <c r="B6866" s="561" t="s">
        <v>6007</v>
      </c>
      <c r="C6866" s="561" t="s">
        <v>6284</v>
      </c>
      <c r="D6866" s="561" t="s">
        <v>6285</v>
      </c>
      <c r="E6866" s="562" t="s">
        <v>22</v>
      </c>
      <c r="F6866" s="561" t="s">
        <v>22</v>
      </c>
      <c r="G6866" s="561" t="s">
        <v>35516</v>
      </c>
      <c r="H6866" s="561" t="s">
        <v>6737</v>
      </c>
      <c r="I6866" s="561" t="s">
        <v>35517</v>
      </c>
      <c r="J6866" s="561" t="s">
        <v>24</v>
      </c>
      <c r="K6866" s="562" t="s">
        <v>35518</v>
      </c>
      <c r="L6866" s="561" t="s">
        <v>6617</v>
      </c>
    </row>
    <row r="6867" spans="1:12" x14ac:dyDescent="0.25">
      <c r="A6867" s="561" t="s">
        <v>4922</v>
      </c>
      <c r="B6867" s="561" t="s">
        <v>6007</v>
      </c>
      <c r="C6867" s="561" t="s">
        <v>6284</v>
      </c>
      <c r="D6867" s="561" t="s">
        <v>6285</v>
      </c>
      <c r="E6867" s="562" t="s">
        <v>22</v>
      </c>
      <c r="F6867" s="561" t="s">
        <v>22</v>
      </c>
      <c r="G6867" s="561" t="s">
        <v>35519</v>
      </c>
      <c r="H6867" s="561" t="s">
        <v>6716</v>
      </c>
      <c r="I6867" s="561" t="s">
        <v>35517</v>
      </c>
      <c r="J6867" s="561" t="s">
        <v>24</v>
      </c>
      <c r="K6867" s="562" t="s">
        <v>35520</v>
      </c>
      <c r="L6867" s="561" t="s">
        <v>6617</v>
      </c>
    </row>
    <row r="6868" spans="1:12" x14ac:dyDescent="0.25">
      <c r="A6868" s="561" t="s">
        <v>4922</v>
      </c>
      <c r="B6868" s="561" t="s">
        <v>6007</v>
      </c>
      <c r="C6868" s="561" t="s">
        <v>6284</v>
      </c>
      <c r="D6868" s="561" t="s">
        <v>6285</v>
      </c>
      <c r="E6868" s="562" t="s">
        <v>22</v>
      </c>
      <c r="F6868" s="561" t="s">
        <v>22</v>
      </c>
      <c r="G6868" s="561" t="s">
        <v>35521</v>
      </c>
      <c r="H6868" s="561" t="s">
        <v>6727</v>
      </c>
      <c r="I6868" s="561" t="s">
        <v>35517</v>
      </c>
      <c r="J6868" s="561" t="s">
        <v>24</v>
      </c>
      <c r="K6868" s="562" t="s">
        <v>35522</v>
      </c>
      <c r="L6868" s="561" t="s">
        <v>6617</v>
      </c>
    </row>
    <row r="6869" spans="1:12" x14ac:dyDescent="0.25">
      <c r="A6869" s="561" t="s">
        <v>4922</v>
      </c>
      <c r="B6869" s="561" t="s">
        <v>6007</v>
      </c>
      <c r="C6869" s="561" t="s">
        <v>6284</v>
      </c>
      <c r="D6869" s="561" t="s">
        <v>6285</v>
      </c>
      <c r="E6869" s="562" t="s">
        <v>22</v>
      </c>
      <c r="F6869" s="561" t="s">
        <v>22</v>
      </c>
      <c r="G6869" s="561" t="s">
        <v>35523</v>
      </c>
      <c r="H6869" s="561" t="s">
        <v>6728</v>
      </c>
      <c r="I6869" s="561" t="s">
        <v>35517</v>
      </c>
      <c r="J6869" s="561" t="s">
        <v>24</v>
      </c>
      <c r="K6869" s="562" t="s">
        <v>35524</v>
      </c>
      <c r="L6869" s="561" t="s">
        <v>6617</v>
      </c>
    </row>
    <row r="6870" spans="1:12" x14ac:dyDescent="0.25">
      <c r="A6870" s="561" t="s">
        <v>4922</v>
      </c>
      <c r="B6870" s="561" t="s">
        <v>6007</v>
      </c>
      <c r="C6870" s="561" t="s">
        <v>6284</v>
      </c>
      <c r="D6870" s="561" t="s">
        <v>6285</v>
      </c>
      <c r="E6870" s="562" t="s">
        <v>22</v>
      </c>
      <c r="F6870" s="561" t="s">
        <v>22</v>
      </c>
      <c r="G6870" s="561" t="s">
        <v>35525</v>
      </c>
      <c r="H6870" s="561" t="s">
        <v>6725</v>
      </c>
      <c r="I6870" s="561" t="s">
        <v>35517</v>
      </c>
      <c r="J6870" s="561" t="s">
        <v>24</v>
      </c>
      <c r="K6870" s="562" t="s">
        <v>35526</v>
      </c>
      <c r="L6870" s="561" t="s">
        <v>6617</v>
      </c>
    </row>
    <row r="6871" spans="1:12" x14ac:dyDescent="0.25">
      <c r="A6871" s="561" t="s">
        <v>4922</v>
      </c>
      <c r="B6871" s="561" t="s">
        <v>6007</v>
      </c>
      <c r="C6871" s="561" t="s">
        <v>6284</v>
      </c>
      <c r="D6871" s="561" t="s">
        <v>6285</v>
      </c>
      <c r="E6871" s="562" t="s">
        <v>22</v>
      </c>
      <c r="F6871" s="561" t="s">
        <v>22</v>
      </c>
      <c r="G6871" s="561" t="s">
        <v>35527</v>
      </c>
      <c r="H6871" s="561" t="s">
        <v>6717</v>
      </c>
      <c r="I6871" s="561" t="s">
        <v>35517</v>
      </c>
      <c r="J6871" s="561" t="s">
        <v>24</v>
      </c>
      <c r="K6871" s="562" t="s">
        <v>35528</v>
      </c>
      <c r="L6871" s="561" t="s">
        <v>6617</v>
      </c>
    </row>
    <row r="6872" spans="1:12" x14ac:dyDescent="0.25">
      <c r="A6872" s="561" t="s">
        <v>4922</v>
      </c>
      <c r="B6872" s="561" t="s">
        <v>6007</v>
      </c>
      <c r="C6872" s="561" t="s">
        <v>6284</v>
      </c>
      <c r="D6872" s="561" t="s">
        <v>6285</v>
      </c>
      <c r="E6872" s="562" t="s">
        <v>22</v>
      </c>
      <c r="F6872" s="561" t="s">
        <v>22</v>
      </c>
      <c r="G6872" s="561" t="s">
        <v>35529</v>
      </c>
      <c r="H6872" s="561" t="s">
        <v>6719</v>
      </c>
      <c r="I6872" s="561" t="s">
        <v>35517</v>
      </c>
      <c r="J6872" s="561" t="s">
        <v>24</v>
      </c>
      <c r="K6872" s="562" t="s">
        <v>35530</v>
      </c>
      <c r="L6872" s="561" t="s">
        <v>6617</v>
      </c>
    </row>
    <row r="6873" spans="1:12" x14ac:dyDescent="0.25">
      <c r="A6873" s="561" t="s">
        <v>4922</v>
      </c>
      <c r="B6873" s="561" t="s">
        <v>6007</v>
      </c>
      <c r="C6873" s="561" t="s">
        <v>6284</v>
      </c>
      <c r="D6873" s="561" t="s">
        <v>6285</v>
      </c>
      <c r="E6873" s="562" t="s">
        <v>22</v>
      </c>
      <c r="F6873" s="561" t="s">
        <v>22</v>
      </c>
      <c r="G6873" s="561" t="s">
        <v>35531</v>
      </c>
      <c r="H6873" s="561" t="s">
        <v>6730</v>
      </c>
      <c r="I6873" s="561" t="s">
        <v>35517</v>
      </c>
      <c r="J6873" s="561" t="s">
        <v>24</v>
      </c>
      <c r="K6873" s="562" t="s">
        <v>35532</v>
      </c>
      <c r="L6873" s="561" t="s">
        <v>6617</v>
      </c>
    </row>
    <row r="6874" spans="1:12" x14ac:dyDescent="0.25">
      <c r="A6874" s="561" t="s">
        <v>4922</v>
      </c>
      <c r="B6874" s="561" t="s">
        <v>6007</v>
      </c>
      <c r="C6874" s="561" t="s">
        <v>6284</v>
      </c>
      <c r="D6874" s="561" t="s">
        <v>6285</v>
      </c>
      <c r="E6874" s="562" t="s">
        <v>22</v>
      </c>
      <c r="F6874" s="561" t="s">
        <v>22</v>
      </c>
      <c r="G6874" s="561" t="s">
        <v>35533</v>
      </c>
      <c r="H6874" s="561" t="s">
        <v>6726</v>
      </c>
      <c r="I6874" s="561" t="s">
        <v>35517</v>
      </c>
      <c r="J6874" s="561" t="s">
        <v>24</v>
      </c>
      <c r="K6874" s="562" t="s">
        <v>35534</v>
      </c>
      <c r="L6874" s="561" t="s">
        <v>6617</v>
      </c>
    </row>
    <row r="6875" spans="1:12" x14ac:dyDescent="0.25">
      <c r="A6875" s="561" t="s">
        <v>4922</v>
      </c>
      <c r="B6875" s="561" t="s">
        <v>6007</v>
      </c>
      <c r="C6875" s="561" t="s">
        <v>6284</v>
      </c>
      <c r="D6875" s="561" t="s">
        <v>6285</v>
      </c>
      <c r="E6875" s="562" t="s">
        <v>22</v>
      </c>
      <c r="F6875" s="561" t="s">
        <v>22</v>
      </c>
      <c r="G6875" s="561" t="s">
        <v>35535</v>
      </c>
      <c r="H6875" s="561" t="s">
        <v>6731</v>
      </c>
      <c r="I6875" s="561" t="s">
        <v>35517</v>
      </c>
      <c r="J6875" s="561" t="s">
        <v>24</v>
      </c>
      <c r="K6875" s="562" t="s">
        <v>35536</v>
      </c>
      <c r="L6875" s="561" t="s">
        <v>6617</v>
      </c>
    </row>
    <row r="6876" spans="1:12" x14ac:dyDescent="0.25">
      <c r="A6876" s="561" t="s">
        <v>4922</v>
      </c>
      <c r="B6876" s="561" t="s">
        <v>6007</v>
      </c>
      <c r="C6876" s="561" t="s">
        <v>6284</v>
      </c>
      <c r="D6876" s="561" t="s">
        <v>6285</v>
      </c>
      <c r="E6876" s="562" t="s">
        <v>22</v>
      </c>
      <c r="F6876" s="561" t="s">
        <v>22</v>
      </c>
      <c r="G6876" s="561" t="s">
        <v>35537</v>
      </c>
      <c r="H6876" s="561" t="s">
        <v>6732</v>
      </c>
      <c r="I6876" s="561" t="s">
        <v>35517</v>
      </c>
      <c r="J6876" s="561" t="s">
        <v>24</v>
      </c>
      <c r="K6876" s="562" t="s">
        <v>35538</v>
      </c>
      <c r="L6876" s="561" t="s">
        <v>6617</v>
      </c>
    </row>
    <row r="6877" spans="1:12" x14ac:dyDescent="0.25">
      <c r="A6877" s="561" t="s">
        <v>4922</v>
      </c>
      <c r="B6877" s="561" t="s">
        <v>6007</v>
      </c>
      <c r="C6877" s="561" t="s">
        <v>6284</v>
      </c>
      <c r="D6877" s="561" t="s">
        <v>6285</v>
      </c>
      <c r="E6877" s="562" t="s">
        <v>22</v>
      </c>
      <c r="F6877" s="561" t="s">
        <v>22</v>
      </c>
      <c r="G6877" s="561" t="s">
        <v>35539</v>
      </c>
      <c r="H6877" s="561" t="s">
        <v>6738</v>
      </c>
      <c r="I6877" s="561" t="s">
        <v>35517</v>
      </c>
      <c r="J6877" s="561" t="s">
        <v>24</v>
      </c>
      <c r="K6877" s="562" t="s">
        <v>35540</v>
      </c>
      <c r="L6877" s="561" t="s">
        <v>6617</v>
      </c>
    </row>
    <row r="6878" spans="1:12" x14ac:dyDescent="0.25">
      <c r="A6878" s="561" t="s">
        <v>4922</v>
      </c>
      <c r="B6878" s="561" t="s">
        <v>6007</v>
      </c>
      <c r="C6878" s="561" t="s">
        <v>6284</v>
      </c>
      <c r="D6878" s="561" t="s">
        <v>6285</v>
      </c>
      <c r="E6878" s="562" t="s">
        <v>22</v>
      </c>
      <c r="F6878" s="561" t="s">
        <v>22</v>
      </c>
      <c r="G6878" s="561" t="s">
        <v>35541</v>
      </c>
      <c r="H6878" s="561" t="s">
        <v>6739</v>
      </c>
      <c r="I6878" s="561" t="s">
        <v>35517</v>
      </c>
      <c r="J6878" s="561" t="s">
        <v>24</v>
      </c>
      <c r="K6878" s="562" t="s">
        <v>35542</v>
      </c>
      <c r="L6878" s="561" t="s">
        <v>6617</v>
      </c>
    </row>
    <row r="6879" spans="1:12" x14ac:dyDescent="0.25">
      <c r="A6879" s="561" t="s">
        <v>4922</v>
      </c>
      <c r="B6879" s="561" t="s">
        <v>6007</v>
      </c>
      <c r="C6879" s="561" t="s">
        <v>6284</v>
      </c>
      <c r="D6879" s="561" t="s">
        <v>6285</v>
      </c>
      <c r="E6879" s="562" t="s">
        <v>22</v>
      </c>
      <c r="F6879" s="561" t="s">
        <v>22</v>
      </c>
      <c r="G6879" s="561" t="s">
        <v>35543</v>
      </c>
      <c r="H6879" s="561" t="s">
        <v>6740</v>
      </c>
      <c r="I6879" s="561" t="s">
        <v>35517</v>
      </c>
      <c r="J6879" s="561" t="s">
        <v>24</v>
      </c>
      <c r="K6879" s="562" t="s">
        <v>35544</v>
      </c>
      <c r="L6879" s="561" t="s">
        <v>6617</v>
      </c>
    </row>
    <row r="6880" spans="1:12" x14ac:dyDescent="0.25">
      <c r="A6880" s="561" t="s">
        <v>4922</v>
      </c>
      <c r="B6880" s="561" t="s">
        <v>6007</v>
      </c>
      <c r="C6880" s="561" t="s">
        <v>6284</v>
      </c>
      <c r="D6880" s="561" t="s">
        <v>6285</v>
      </c>
      <c r="E6880" s="562" t="s">
        <v>22</v>
      </c>
      <c r="F6880" s="561" t="s">
        <v>22</v>
      </c>
      <c r="G6880" s="561" t="s">
        <v>35545</v>
      </c>
      <c r="H6880" s="561" t="s">
        <v>6741</v>
      </c>
      <c r="I6880" s="561" t="s">
        <v>35517</v>
      </c>
      <c r="J6880" s="561" t="s">
        <v>24</v>
      </c>
      <c r="K6880" s="562" t="s">
        <v>35546</v>
      </c>
      <c r="L6880" s="561" t="s">
        <v>6617</v>
      </c>
    </row>
    <row r="6881" spans="1:12" x14ac:dyDescent="0.25">
      <c r="A6881" s="561" t="s">
        <v>4922</v>
      </c>
      <c r="B6881" s="561" t="s">
        <v>6007</v>
      </c>
      <c r="C6881" s="561" t="s">
        <v>6284</v>
      </c>
      <c r="D6881" s="561" t="s">
        <v>6285</v>
      </c>
      <c r="E6881" s="562" t="s">
        <v>22</v>
      </c>
      <c r="F6881" s="561" t="s">
        <v>22</v>
      </c>
      <c r="G6881" s="561" t="s">
        <v>35547</v>
      </c>
      <c r="H6881" s="561" t="s">
        <v>6733</v>
      </c>
      <c r="I6881" s="561" t="s">
        <v>35517</v>
      </c>
      <c r="J6881" s="561" t="s">
        <v>24</v>
      </c>
      <c r="K6881" s="562" t="s">
        <v>35548</v>
      </c>
      <c r="L6881" s="561" t="s">
        <v>6617</v>
      </c>
    </row>
    <row r="6882" spans="1:12" x14ac:dyDescent="0.25">
      <c r="A6882" s="561" t="s">
        <v>4922</v>
      </c>
      <c r="B6882" s="561" t="s">
        <v>6007</v>
      </c>
      <c r="C6882" s="561" t="s">
        <v>6284</v>
      </c>
      <c r="D6882" s="561" t="s">
        <v>6285</v>
      </c>
      <c r="E6882" s="562" t="s">
        <v>22</v>
      </c>
      <c r="F6882" s="561" t="s">
        <v>22</v>
      </c>
      <c r="G6882" s="561" t="s">
        <v>35549</v>
      </c>
      <c r="H6882" s="561" t="s">
        <v>6734</v>
      </c>
      <c r="I6882" s="561" t="s">
        <v>35517</v>
      </c>
      <c r="J6882" s="561" t="s">
        <v>24</v>
      </c>
      <c r="K6882" s="562" t="s">
        <v>35550</v>
      </c>
      <c r="L6882" s="561" t="s">
        <v>6617</v>
      </c>
    </row>
    <row r="6883" spans="1:12" x14ac:dyDescent="0.25">
      <c r="A6883" s="561" t="s">
        <v>4922</v>
      </c>
      <c r="B6883" s="561" t="s">
        <v>6007</v>
      </c>
      <c r="C6883" s="561" t="s">
        <v>6284</v>
      </c>
      <c r="D6883" s="561" t="s">
        <v>6285</v>
      </c>
      <c r="E6883" s="562" t="s">
        <v>22</v>
      </c>
      <c r="F6883" s="561" t="s">
        <v>22</v>
      </c>
      <c r="G6883" s="561" t="s">
        <v>35551</v>
      </c>
      <c r="H6883" s="561" t="s">
        <v>6742</v>
      </c>
      <c r="I6883" s="561" t="s">
        <v>709</v>
      </c>
      <c r="J6883" s="561" t="s">
        <v>24</v>
      </c>
      <c r="K6883" s="562" t="s">
        <v>988</v>
      </c>
      <c r="L6883" s="561" t="s">
        <v>6617</v>
      </c>
    </row>
    <row r="6884" spans="1:12" x14ac:dyDescent="0.25">
      <c r="A6884" s="561" t="s">
        <v>4922</v>
      </c>
      <c r="B6884" s="561" t="s">
        <v>6007</v>
      </c>
      <c r="C6884" s="561" t="s">
        <v>6284</v>
      </c>
      <c r="D6884" s="561" t="s">
        <v>6285</v>
      </c>
      <c r="E6884" s="562" t="s">
        <v>22</v>
      </c>
      <c r="F6884" s="561" t="s">
        <v>22</v>
      </c>
      <c r="G6884" s="561" t="s">
        <v>35552</v>
      </c>
      <c r="H6884" s="561" t="s">
        <v>6743</v>
      </c>
      <c r="I6884" s="561" t="s">
        <v>709</v>
      </c>
      <c r="J6884" s="561" t="s">
        <v>24</v>
      </c>
      <c r="K6884" s="562" t="s">
        <v>925</v>
      </c>
      <c r="L6884" s="561" t="s">
        <v>6617</v>
      </c>
    </row>
    <row r="6885" spans="1:12" x14ac:dyDescent="0.25">
      <c r="A6885" s="561" t="s">
        <v>4922</v>
      </c>
      <c r="B6885" s="561" t="s">
        <v>6007</v>
      </c>
      <c r="C6885" s="561" t="s">
        <v>6284</v>
      </c>
      <c r="D6885" s="561" t="s">
        <v>6285</v>
      </c>
      <c r="E6885" s="562" t="s">
        <v>22</v>
      </c>
      <c r="F6885" s="561" t="s">
        <v>22</v>
      </c>
      <c r="G6885" s="561" t="s">
        <v>35553</v>
      </c>
      <c r="H6885" s="561" t="s">
        <v>6744</v>
      </c>
      <c r="I6885" s="561" t="s">
        <v>709</v>
      </c>
      <c r="J6885" s="561" t="s">
        <v>24</v>
      </c>
      <c r="K6885" s="562" t="s">
        <v>699</v>
      </c>
      <c r="L6885" s="561" t="s">
        <v>6617</v>
      </c>
    </row>
    <row r="6886" spans="1:12" x14ac:dyDescent="0.25">
      <c r="A6886" s="561" t="s">
        <v>4922</v>
      </c>
      <c r="B6886" s="561" t="s">
        <v>6007</v>
      </c>
      <c r="C6886" s="561" t="s">
        <v>6284</v>
      </c>
      <c r="D6886" s="561" t="s">
        <v>6285</v>
      </c>
      <c r="E6886" s="562" t="s">
        <v>22</v>
      </c>
      <c r="F6886" s="561" t="s">
        <v>22</v>
      </c>
      <c r="G6886" s="561" t="s">
        <v>35554</v>
      </c>
      <c r="H6886" s="561" t="s">
        <v>6745</v>
      </c>
      <c r="I6886" s="561" t="s">
        <v>709</v>
      </c>
      <c r="J6886" s="561" t="s">
        <v>24</v>
      </c>
      <c r="K6886" s="562" t="s">
        <v>1039</v>
      </c>
      <c r="L6886" s="561" t="s">
        <v>6617</v>
      </c>
    </row>
    <row r="6887" spans="1:12" x14ac:dyDescent="0.25">
      <c r="A6887" s="561" t="s">
        <v>4922</v>
      </c>
      <c r="B6887" s="561" t="s">
        <v>6007</v>
      </c>
      <c r="C6887" s="561" t="s">
        <v>6284</v>
      </c>
      <c r="D6887" s="561" t="s">
        <v>6285</v>
      </c>
      <c r="E6887" s="562" t="s">
        <v>22</v>
      </c>
      <c r="F6887" s="561" t="s">
        <v>22</v>
      </c>
      <c r="G6887" s="561" t="s">
        <v>35555</v>
      </c>
      <c r="H6887" s="561" t="s">
        <v>6746</v>
      </c>
      <c r="I6887" s="561" t="s">
        <v>709</v>
      </c>
      <c r="J6887" s="561" t="s">
        <v>24</v>
      </c>
      <c r="K6887" s="562" t="s">
        <v>703</v>
      </c>
      <c r="L6887" s="561" t="s">
        <v>6617</v>
      </c>
    </row>
    <row r="6888" spans="1:12" x14ac:dyDescent="0.25">
      <c r="A6888" s="561" t="s">
        <v>4922</v>
      </c>
      <c r="B6888" s="561" t="s">
        <v>6007</v>
      </c>
      <c r="C6888" s="561" t="s">
        <v>6284</v>
      </c>
      <c r="D6888" s="561" t="s">
        <v>6285</v>
      </c>
      <c r="E6888" s="562" t="s">
        <v>22</v>
      </c>
      <c r="F6888" s="561" t="s">
        <v>22</v>
      </c>
      <c r="G6888" s="561" t="s">
        <v>35556</v>
      </c>
      <c r="H6888" s="561" t="s">
        <v>6747</v>
      </c>
      <c r="I6888" s="561" t="s">
        <v>709</v>
      </c>
      <c r="J6888" s="561" t="s">
        <v>24</v>
      </c>
      <c r="K6888" s="562" t="s">
        <v>1039</v>
      </c>
      <c r="L6888" s="561" t="s">
        <v>6617</v>
      </c>
    </row>
    <row r="6889" spans="1:12" x14ac:dyDescent="0.25">
      <c r="A6889" s="561" t="s">
        <v>4922</v>
      </c>
      <c r="B6889" s="561" t="s">
        <v>6007</v>
      </c>
      <c r="C6889" s="561" t="s">
        <v>6284</v>
      </c>
      <c r="D6889" s="561" t="s">
        <v>6285</v>
      </c>
      <c r="E6889" s="562" t="s">
        <v>22</v>
      </c>
      <c r="F6889" s="561" t="s">
        <v>22</v>
      </c>
      <c r="G6889" s="561" t="s">
        <v>35557</v>
      </c>
      <c r="H6889" s="561" t="s">
        <v>6748</v>
      </c>
      <c r="I6889" s="561" t="s">
        <v>709</v>
      </c>
      <c r="J6889" s="561" t="s">
        <v>24</v>
      </c>
      <c r="K6889" s="562" t="s">
        <v>925</v>
      </c>
      <c r="L6889" s="561" t="s">
        <v>6617</v>
      </c>
    </row>
    <row r="6890" spans="1:12" x14ac:dyDescent="0.25">
      <c r="A6890" s="561" t="s">
        <v>4922</v>
      </c>
      <c r="B6890" s="561" t="s">
        <v>6007</v>
      </c>
      <c r="C6890" s="561" t="s">
        <v>6284</v>
      </c>
      <c r="D6890" s="561" t="s">
        <v>6285</v>
      </c>
      <c r="E6890" s="562" t="s">
        <v>22</v>
      </c>
      <c r="F6890" s="561" t="s">
        <v>22</v>
      </c>
      <c r="G6890" s="561" t="s">
        <v>35558</v>
      </c>
      <c r="H6890" s="561" t="s">
        <v>6749</v>
      </c>
      <c r="I6890" s="561" t="s">
        <v>709</v>
      </c>
      <c r="J6890" s="561" t="s">
        <v>24</v>
      </c>
      <c r="K6890" s="562" t="s">
        <v>865</v>
      </c>
      <c r="L6890" s="561" t="s">
        <v>6617</v>
      </c>
    </row>
    <row r="6891" spans="1:12" x14ac:dyDescent="0.25">
      <c r="A6891" s="561" t="s">
        <v>4922</v>
      </c>
      <c r="B6891" s="561" t="s">
        <v>6007</v>
      </c>
      <c r="C6891" s="561" t="s">
        <v>6284</v>
      </c>
      <c r="D6891" s="561" t="s">
        <v>6285</v>
      </c>
      <c r="E6891" s="562" t="s">
        <v>22</v>
      </c>
      <c r="F6891" s="561" t="s">
        <v>22</v>
      </c>
      <c r="G6891" s="561" t="s">
        <v>35559</v>
      </c>
      <c r="H6891" s="561" t="s">
        <v>6750</v>
      </c>
      <c r="I6891" s="561" t="s">
        <v>709</v>
      </c>
      <c r="J6891" s="561" t="s">
        <v>24</v>
      </c>
      <c r="K6891" s="562" t="s">
        <v>890</v>
      </c>
      <c r="L6891" s="561" t="s">
        <v>6617</v>
      </c>
    </row>
    <row r="6892" spans="1:12" x14ac:dyDescent="0.25">
      <c r="A6892" s="561" t="s">
        <v>4922</v>
      </c>
      <c r="B6892" s="561" t="s">
        <v>6007</v>
      </c>
      <c r="C6892" s="561" t="s">
        <v>6284</v>
      </c>
      <c r="D6892" s="561" t="s">
        <v>6285</v>
      </c>
      <c r="E6892" s="562" t="s">
        <v>22</v>
      </c>
      <c r="F6892" s="561" t="s">
        <v>22</v>
      </c>
      <c r="G6892" s="561" t="s">
        <v>35560</v>
      </c>
      <c r="H6892" s="561" t="s">
        <v>6751</v>
      </c>
      <c r="I6892" s="561" t="s">
        <v>709</v>
      </c>
      <c r="J6892" s="561" t="s">
        <v>24</v>
      </c>
      <c r="K6892" s="562" t="s">
        <v>439</v>
      </c>
      <c r="L6892" s="561" t="s">
        <v>6617</v>
      </c>
    </row>
    <row r="6893" spans="1:12" x14ac:dyDescent="0.25">
      <c r="A6893" s="561" t="s">
        <v>4922</v>
      </c>
      <c r="B6893" s="561" t="s">
        <v>6007</v>
      </c>
      <c r="C6893" s="561" t="s">
        <v>6284</v>
      </c>
      <c r="D6893" s="561" t="s">
        <v>6285</v>
      </c>
      <c r="E6893" s="562" t="s">
        <v>22</v>
      </c>
      <c r="F6893" s="561" t="s">
        <v>22</v>
      </c>
      <c r="G6893" s="561" t="s">
        <v>35561</v>
      </c>
      <c r="H6893" s="561" t="s">
        <v>6752</v>
      </c>
      <c r="I6893" s="561" t="s">
        <v>709</v>
      </c>
      <c r="J6893" s="561" t="s">
        <v>24</v>
      </c>
      <c r="K6893" s="562" t="s">
        <v>699</v>
      </c>
      <c r="L6893" s="561" t="s">
        <v>6617</v>
      </c>
    </row>
    <row r="6894" spans="1:12" x14ac:dyDescent="0.25">
      <c r="A6894" s="561" t="s">
        <v>4922</v>
      </c>
      <c r="B6894" s="561" t="s">
        <v>6007</v>
      </c>
      <c r="C6894" s="561" t="s">
        <v>6284</v>
      </c>
      <c r="D6894" s="561" t="s">
        <v>6285</v>
      </c>
      <c r="E6894" s="562" t="s">
        <v>22</v>
      </c>
      <c r="F6894" s="561" t="s">
        <v>22</v>
      </c>
      <c r="G6894" s="561" t="s">
        <v>35562</v>
      </c>
      <c r="H6894" s="561" t="s">
        <v>6753</v>
      </c>
      <c r="I6894" s="561" t="s">
        <v>709</v>
      </c>
      <c r="J6894" s="561" t="s">
        <v>24</v>
      </c>
      <c r="K6894" s="562" t="s">
        <v>699</v>
      </c>
      <c r="L6894" s="561" t="s">
        <v>6617</v>
      </c>
    </row>
    <row r="6895" spans="1:12" x14ac:dyDescent="0.25">
      <c r="A6895" s="561" t="s">
        <v>4922</v>
      </c>
      <c r="B6895" s="561" t="s">
        <v>6007</v>
      </c>
      <c r="C6895" s="561" t="s">
        <v>6284</v>
      </c>
      <c r="D6895" s="561" t="s">
        <v>6285</v>
      </c>
      <c r="E6895" s="562" t="s">
        <v>22</v>
      </c>
      <c r="F6895" s="561" t="s">
        <v>22</v>
      </c>
      <c r="G6895" s="561" t="s">
        <v>35563</v>
      </c>
      <c r="H6895" s="561" t="s">
        <v>6754</v>
      </c>
      <c r="I6895" s="561" t="s">
        <v>709</v>
      </c>
      <c r="J6895" s="561" t="s">
        <v>24</v>
      </c>
      <c r="K6895" s="562" t="s">
        <v>699</v>
      </c>
      <c r="L6895" s="561" t="s">
        <v>6617</v>
      </c>
    </row>
    <row r="6896" spans="1:12" x14ac:dyDescent="0.25">
      <c r="A6896" s="561" t="s">
        <v>4922</v>
      </c>
      <c r="B6896" s="561" t="s">
        <v>6007</v>
      </c>
      <c r="C6896" s="561" t="s">
        <v>6284</v>
      </c>
      <c r="D6896" s="561" t="s">
        <v>6285</v>
      </c>
      <c r="E6896" s="562" t="s">
        <v>22</v>
      </c>
      <c r="F6896" s="561" t="s">
        <v>22</v>
      </c>
      <c r="G6896" s="561" t="s">
        <v>35564</v>
      </c>
      <c r="H6896" s="561" t="s">
        <v>6755</v>
      </c>
      <c r="I6896" s="561" t="s">
        <v>709</v>
      </c>
      <c r="J6896" s="561" t="s">
        <v>24</v>
      </c>
      <c r="K6896" s="562" t="s">
        <v>1422</v>
      </c>
      <c r="L6896" s="561" t="s">
        <v>6617</v>
      </c>
    </row>
    <row r="6897" spans="1:12" x14ac:dyDescent="0.25">
      <c r="A6897" s="561" t="s">
        <v>4922</v>
      </c>
      <c r="B6897" s="561" t="s">
        <v>6007</v>
      </c>
      <c r="C6897" s="561" t="s">
        <v>6284</v>
      </c>
      <c r="D6897" s="561" t="s">
        <v>6285</v>
      </c>
      <c r="E6897" s="562" t="s">
        <v>22</v>
      </c>
      <c r="F6897" s="561" t="s">
        <v>22</v>
      </c>
      <c r="G6897" s="561" t="s">
        <v>35565</v>
      </c>
      <c r="H6897" s="561" t="s">
        <v>6756</v>
      </c>
      <c r="I6897" s="561" t="s">
        <v>709</v>
      </c>
      <c r="J6897" s="561" t="s">
        <v>24</v>
      </c>
      <c r="K6897" s="562" t="s">
        <v>638</v>
      </c>
      <c r="L6897" s="561" t="s">
        <v>6617</v>
      </c>
    </row>
    <row r="6898" spans="1:12" x14ac:dyDescent="0.25">
      <c r="A6898" s="561" t="s">
        <v>4922</v>
      </c>
      <c r="B6898" s="561" t="s">
        <v>6007</v>
      </c>
      <c r="C6898" s="561" t="s">
        <v>6284</v>
      </c>
      <c r="D6898" s="561" t="s">
        <v>6285</v>
      </c>
      <c r="E6898" s="562" t="s">
        <v>22</v>
      </c>
      <c r="F6898" s="561" t="s">
        <v>22</v>
      </c>
      <c r="G6898" s="561" t="s">
        <v>35566</v>
      </c>
      <c r="H6898" s="561" t="s">
        <v>6757</v>
      </c>
      <c r="I6898" s="561" t="s">
        <v>709</v>
      </c>
      <c r="J6898" s="561" t="s">
        <v>24</v>
      </c>
      <c r="K6898" s="562" t="s">
        <v>550</v>
      </c>
      <c r="L6898" s="561" t="s">
        <v>6617</v>
      </c>
    </row>
    <row r="6899" spans="1:12" x14ac:dyDescent="0.25">
      <c r="A6899" s="561" t="s">
        <v>4922</v>
      </c>
      <c r="B6899" s="561" t="s">
        <v>6007</v>
      </c>
      <c r="C6899" s="561" t="s">
        <v>6284</v>
      </c>
      <c r="D6899" s="561" t="s">
        <v>6285</v>
      </c>
      <c r="E6899" s="562" t="s">
        <v>22</v>
      </c>
      <c r="F6899" s="561" t="s">
        <v>22</v>
      </c>
      <c r="G6899" s="561" t="s">
        <v>35567</v>
      </c>
      <c r="H6899" s="561" t="s">
        <v>6758</v>
      </c>
      <c r="I6899" s="561" t="s">
        <v>709</v>
      </c>
      <c r="J6899" s="561" t="s">
        <v>24</v>
      </c>
      <c r="K6899" s="562" t="s">
        <v>1418</v>
      </c>
      <c r="L6899" s="561" t="s">
        <v>6617</v>
      </c>
    </row>
    <row r="6900" spans="1:12" x14ac:dyDescent="0.25">
      <c r="A6900" s="561" t="s">
        <v>4922</v>
      </c>
      <c r="B6900" s="561" t="s">
        <v>6007</v>
      </c>
      <c r="C6900" s="561" t="s">
        <v>6284</v>
      </c>
      <c r="D6900" s="561" t="s">
        <v>6285</v>
      </c>
      <c r="E6900" s="562" t="s">
        <v>22</v>
      </c>
      <c r="F6900" s="561" t="s">
        <v>22</v>
      </c>
      <c r="G6900" s="561" t="s">
        <v>35568</v>
      </c>
      <c r="H6900" s="561" t="s">
        <v>6759</v>
      </c>
      <c r="I6900" s="561" t="s">
        <v>709</v>
      </c>
      <c r="J6900" s="561" t="s">
        <v>24</v>
      </c>
      <c r="K6900" s="562" t="s">
        <v>575</v>
      </c>
      <c r="L6900" s="561" t="s">
        <v>6617</v>
      </c>
    </row>
    <row r="6901" spans="1:12" x14ac:dyDescent="0.25">
      <c r="A6901" s="561" t="s">
        <v>4922</v>
      </c>
      <c r="B6901" s="561" t="s">
        <v>6007</v>
      </c>
      <c r="C6901" s="561" t="s">
        <v>6284</v>
      </c>
      <c r="D6901" s="561" t="s">
        <v>6285</v>
      </c>
      <c r="E6901" s="562" t="s">
        <v>22</v>
      </c>
      <c r="F6901" s="561" t="s">
        <v>22</v>
      </c>
      <c r="G6901" s="561" t="s">
        <v>35569</v>
      </c>
      <c r="H6901" s="561" t="s">
        <v>6760</v>
      </c>
      <c r="I6901" s="561" t="s">
        <v>709</v>
      </c>
      <c r="J6901" s="561" t="s">
        <v>24</v>
      </c>
      <c r="K6901" s="562" t="s">
        <v>467</v>
      </c>
      <c r="L6901" s="561" t="s">
        <v>6617</v>
      </c>
    </row>
    <row r="6902" spans="1:12" x14ac:dyDescent="0.25">
      <c r="A6902" s="561" t="s">
        <v>4922</v>
      </c>
      <c r="B6902" s="561" t="s">
        <v>6007</v>
      </c>
      <c r="C6902" s="561" t="s">
        <v>6284</v>
      </c>
      <c r="D6902" s="561" t="s">
        <v>6285</v>
      </c>
      <c r="E6902" s="562" t="s">
        <v>22</v>
      </c>
      <c r="F6902" s="561" t="s">
        <v>22</v>
      </c>
      <c r="G6902" s="561" t="s">
        <v>35570</v>
      </c>
      <c r="H6902" s="561" t="s">
        <v>6761</v>
      </c>
      <c r="I6902" s="561" t="s">
        <v>709</v>
      </c>
      <c r="J6902" s="561" t="s">
        <v>24</v>
      </c>
      <c r="K6902" s="562" t="s">
        <v>699</v>
      </c>
      <c r="L6902" s="561" t="s">
        <v>6617</v>
      </c>
    </row>
    <row r="6903" spans="1:12" x14ac:dyDescent="0.25">
      <c r="A6903" s="561" t="s">
        <v>4922</v>
      </c>
      <c r="B6903" s="561" t="s">
        <v>6007</v>
      </c>
      <c r="C6903" s="561" t="s">
        <v>6284</v>
      </c>
      <c r="D6903" s="561" t="s">
        <v>6285</v>
      </c>
      <c r="E6903" s="562" t="s">
        <v>22</v>
      </c>
      <c r="F6903" s="561" t="s">
        <v>22</v>
      </c>
      <c r="G6903" s="561" t="s">
        <v>35571</v>
      </c>
      <c r="H6903" s="561" t="s">
        <v>6762</v>
      </c>
      <c r="I6903" s="561" t="s">
        <v>709</v>
      </c>
      <c r="J6903" s="561" t="s">
        <v>24</v>
      </c>
      <c r="K6903" s="562" t="s">
        <v>645</v>
      </c>
      <c r="L6903" s="561" t="s">
        <v>6617</v>
      </c>
    </row>
    <row r="6904" spans="1:12" x14ac:dyDescent="0.25">
      <c r="A6904" s="561" t="s">
        <v>4922</v>
      </c>
      <c r="B6904" s="561" t="s">
        <v>6007</v>
      </c>
      <c r="C6904" s="561" t="s">
        <v>6284</v>
      </c>
      <c r="D6904" s="561" t="s">
        <v>6285</v>
      </c>
      <c r="E6904" s="562" t="s">
        <v>22</v>
      </c>
      <c r="F6904" s="561" t="s">
        <v>22</v>
      </c>
      <c r="G6904" s="561" t="s">
        <v>35572</v>
      </c>
      <c r="H6904" s="561" t="s">
        <v>6763</v>
      </c>
      <c r="I6904" s="561" t="s">
        <v>709</v>
      </c>
      <c r="J6904" s="561" t="s">
        <v>326</v>
      </c>
      <c r="K6904" s="562" t="s">
        <v>925</v>
      </c>
      <c r="L6904" s="561" t="s">
        <v>6617</v>
      </c>
    </row>
    <row r="6905" spans="1:12" x14ac:dyDescent="0.25">
      <c r="A6905" s="561" t="s">
        <v>4922</v>
      </c>
      <c r="B6905" s="561" t="s">
        <v>6007</v>
      </c>
      <c r="C6905" s="561" t="s">
        <v>6284</v>
      </c>
      <c r="D6905" s="561" t="s">
        <v>6285</v>
      </c>
      <c r="E6905" s="562" t="s">
        <v>22</v>
      </c>
      <c r="F6905" s="561" t="s">
        <v>22</v>
      </c>
      <c r="G6905" s="561" t="s">
        <v>35573</v>
      </c>
      <c r="H6905" s="561" t="s">
        <v>6764</v>
      </c>
      <c r="I6905" s="561" t="s">
        <v>709</v>
      </c>
      <c r="J6905" s="561" t="s">
        <v>24</v>
      </c>
      <c r="K6905" s="562" t="s">
        <v>703</v>
      </c>
      <c r="L6905" s="561" t="s">
        <v>6617</v>
      </c>
    </row>
    <row r="6906" spans="1:12" x14ac:dyDescent="0.25">
      <c r="A6906" s="561" t="s">
        <v>4922</v>
      </c>
      <c r="B6906" s="561" t="s">
        <v>6007</v>
      </c>
      <c r="C6906" s="561" t="s">
        <v>6284</v>
      </c>
      <c r="D6906" s="561" t="s">
        <v>6285</v>
      </c>
      <c r="E6906" s="562" t="s">
        <v>22</v>
      </c>
      <c r="F6906" s="561" t="s">
        <v>22</v>
      </c>
      <c r="G6906" s="561" t="s">
        <v>35574</v>
      </c>
      <c r="H6906" s="561" t="s">
        <v>6765</v>
      </c>
      <c r="I6906" s="561" t="s">
        <v>709</v>
      </c>
      <c r="J6906" s="561" t="s">
        <v>326</v>
      </c>
      <c r="K6906" s="562" t="s">
        <v>1204</v>
      </c>
      <c r="L6906" s="561" t="s">
        <v>6617</v>
      </c>
    </row>
    <row r="6907" spans="1:12" x14ac:dyDescent="0.25">
      <c r="A6907" s="561" t="s">
        <v>4922</v>
      </c>
      <c r="B6907" s="561" t="s">
        <v>6007</v>
      </c>
      <c r="C6907" s="561" t="s">
        <v>6284</v>
      </c>
      <c r="D6907" s="561" t="s">
        <v>6285</v>
      </c>
      <c r="E6907" s="562" t="s">
        <v>22</v>
      </c>
      <c r="F6907" s="561" t="s">
        <v>22</v>
      </c>
      <c r="G6907" s="561" t="s">
        <v>35575</v>
      </c>
      <c r="H6907" s="561" t="s">
        <v>6766</v>
      </c>
      <c r="I6907" s="561" t="s">
        <v>709</v>
      </c>
      <c r="J6907" s="561" t="s">
        <v>24</v>
      </c>
      <c r="K6907" s="562" t="s">
        <v>1326</v>
      </c>
      <c r="L6907" s="561" t="s">
        <v>6617</v>
      </c>
    </row>
    <row r="6908" spans="1:12" x14ac:dyDescent="0.25">
      <c r="A6908" s="561" t="s">
        <v>4922</v>
      </c>
      <c r="B6908" s="561" t="s">
        <v>6007</v>
      </c>
      <c r="C6908" s="561" t="s">
        <v>6284</v>
      </c>
      <c r="D6908" s="561" t="s">
        <v>6285</v>
      </c>
      <c r="E6908" s="562" t="s">
        <v>22</v>
      </c>
      <c r="F6908" s="561" t="s">
        <v>22</v>
      </c>
      <c r="G6908" s="561" t="s">
        <v>35576</v>
      </c>
      <c r="H6908" s="561" t="s">
        <v>6767</v>
      </c>
      <c r="I6908" s="561" t="s">
        <v>709</v>
      </c>
      <c r="J6908" s="561" t="s">
        <v>24</v>
      </c>
      <c r="K6908" s="562" t="s">
        <v>1204</v>
      </c>
      <c r="L6908" s="561" t="s">
        <v>6617</v>
      </c>
    </row>
    <row r="6909" spans="1:12" x14ac:dyDescent="0.25">
      <c r="A6909" s="561" t="s">
        <v>4922</v>
      </c>
      <c r="B6909" s="561" t="s">
        <v>6007</v>
      </c>
      <c r="C6909" s="561" t="s">
        <v>6284</v>
      </c>
      <c r="D6909" s="561" t="s">
        <v>6285</v>
      </c>
      <c r="E6909" s="562" t="s">
        <v>22</v>
      </c>
      <c r="F6909" s="561" t="s">
        <v>22</v>
      </c>
      <c r="G6909" s="561" t="s">
        <v>35577</v>
      </c>
      <c r="H6909" s="561" t="s">
        <v>6768</v>
      </c>
      <c r="I6909" s="561" t="s">
        <v>709</v>
      </c>
      <c r="J6909" s="561" t="s">
        <v>326</v>
      </c>
      <c r="K6909" s="562" t="s">
        <v>550</v>
      </c>
      <c r="L6909" s="561" t="s">
        <v>6617</v>
      </c>
    </row>
    <row r="6910" spans="1:12" x14ac:dyDescent="0.25">
      <c r="A6910" s="561" t="s">
        <v>4922</v>
      </c>
      <c r="B6910" s="561" t="s">
        <v>6007</v>
      </c>
      <c r="C6910" s="561" t="s">
        <v>6284</v>
      </c>
      <c r="D6910" s="561" t="s">
        <v>6285</v>
      </c>
      <c r="E6910" s="562" t="s">
        <v>22</v>
      </c>
      <c r="F6910" s="561" t="s">
        <v>22</v>
      </c>
      <c r="G6910" s="561" t="s">
        <v>35578</v>
      </c>
      <c r="H6910" s="561" t="s">
        <v>6769</v>
      </c>
      <c r="I6910" s="561" t="s">
        <v>709</v>
      </c>
      <c r="J6910" s="561" t="s">
        <v>24</v>
      </c>
      <c r="K6910" s="562" t="s">
        <v>1039</v>
      </c>
      <c r="L6910" s="561" t="s">
        <v>6617</v>
      </c>
    </row>
    <row r="6911" spans="1:12" x14ac:dyDescent="0.25">
      <c r="A6911" s="561" t="s">
        <v>4922</v>
      </c>
      <c r="B6911" s="561" t="s">
        <v>6007</v>
      </c>
      <c r="C6911" s="561" t="s">
        <v>6284</v>
      </c>
      <c r="D6911" s="561" t="s">
        <v>6285</v>
      </c>
      <c r="E6911" s="562" t="s">
        <v>22</v>
      </c>
      <c r="F6911" s="561" t="s">
        <v>22</v>
      </c>
      <c r="G6911" s="561" t="s">
        <v>35579</v>
      </c>
      <c r="H6911" s="561" t="s">
        <v>6770</v>
      </c>
      <c r="I6911" s="561" t="s">
        <v>709</v>
      </c>
      <c r="J6911" s="561" t="s">
        <v>24</v>
      </c>
      <c r="K6911" s="562" t="s">
        <v>770</v>
      </c>
      <c r="L6911" s="561" t="s">
        <v>6617</v>
      </c>
    </row>
    <row r="6912" spans="1:12" x14ac:dyDescent="0.25">
      <c r="A6912" s="561" t="s">
        <v>4922</v>
      </c>
      <c r="B6912" s="561" t="s">
        <v>6007</v>
      </c>
      <c r="C6912" s="561" t="s">
        <v>6284</v>
      </c>
      <c r="D6912" s="561" t="s">
        <v>6285</v>
      </c>
      <c r="E6912" s="562" t="s">
        <v>22</v>
      </c>
      <c r="F6912" s="561" t="s">
        <v>22</v>
      </c>
      <c r="G6912" s="561" t="s">
        <v>35580</v>
      </c>
      <c r="H6912" s="561" t="s">
        <v>6771</v>
      </c>
      <c r="I6912" s="561" t="s">
        <v>709</v>
      </c>
      <c r="J6912" s="561" t="s">
        <v>24</v>
      </c>
      <c r="K6912" s="562" t="s">
        <v>770</v>
      </c>
      <c r="L6912" s="561" t="s">
        <v>6617</v>
      </c>
    </row>
    <row r="6913" spans="1:12" x14ac:dyDescent="0.25">
      <c r="A6913" s="561" t="s">
        <v>4922</v>
      </c>
      <c r="B6913" s="561" t="s">
        <v>6007</v>
      </c>
      <c r="C6913" s="561" t="s">
        <v>6284</v>
      </c>
      <c r="D6913" s="561" t="s">
        <v>6285</v>
      </c>
      <c r="E6913" s="562" t="s">
        <v>22</v>
      </c>
      <c r="F6913" s="561" t="s">
        <v>22</v>
      </c>
      <c r="G6913" s="561" t="s">
        <v>35581</v>
      </c>
      <c r="H6913" s="561" t="s">
        <v>6772</v>
      </c>
      <c r="I6913" s="561" t="s">
        <v>709</v>
      </c>
      <c r="J6913" s="561" t="s">
        <v>24</v>
      </c>
      <c r="K6913" s="562" t="s">
        <v>550</v>
      </c>
      <c r="L6913" s="561" t="s">
        <v>6617</v>
      </c>
    </row>
    <row r="6914" spans="1:12" x14ac:dyDescent="0.25">
      <c r="A6914" s="561" t="s">
        <v>4922</v>
      </c>
      <c r="B6914" s="561" t="s">
        <v>6007</v>
      </c>
      <c r="C6914" s="561" t="s">
        <v>6284</v>
      </c>
      <c r="D6914" s="561" t="s">
        <v>6285</v>
      </c>
      <c r="E6914" s="562" t="s">
        <v>22</v>
      </c>
      <c r="F6914" s="561" t="s">
        <v>22</v>
      </c>
      <c r="G6914" s="561" t="s">
        <v>35582</v>
      </c>
      <c r="H6914" s="561" t="s">
        <v>6773</v>
      </c>
      <c r="I6914" s="561" t="s">
        <v>709</v>
      </c>
      <c r="J6914" s="561" t="s">
        <v>24</v>
      </c>
      <c r="K6914" s="562" t="s">
        <v>1418</v>
      </c>
      <c r="L6914" s="561" t="s">
        <v>6617</v>
      </c>
    </row>
    <row r="6915" spans="1:12" x14ac:dyDescent="0.25">
      <c r="A6915" s="561" t="s">
        <v>4922</v>
      </c>
      <c r="B6915" s="561" t="s">
        <v>6007</v>
      </c>
      <c r="C6915" s="561" t="s">
        <v>6284</v>
      </c>
      <c r="D6915" s="561" t="s">
        <v>6285</v>
      </c>
      <c r="E6915" s="562" t="s">
        <v>22</v>
      </c>
      <c r="F6915" s="561" t="s">
        <v>22</v>
      </c>
      <c r="G6915" s="561" t="s">
        <v>35583</v>
      </c>
      <c r="H6915" s="561" t="s">
        <v>6774</v>
      </c>
      <c r="I6915" s="561" t="s">
        <v>709</v>
      </c>
      <c r="J6915" s="561" t="s">
        <v>24</v>
      </c>
      <c r="K6915" s="562" t="s">
        <v>439</v>
      </c>
      <c r="L6915" s="561" t="s">
        <v>6617</v>
      </c>
    </row>
    <row r="6916" spans="1:12" x14ac:dyDescent="0.25">
      <c r="A6916" s="561" t="s">
        <v>4922</v>
      </c>
      <c r="B6916" s="561" t="s">
        <v>6007</v>
      </c>
      <c r="C6916" s="561" t="s">
        <v>6284</v>
      </c>
      <c r="D6916" s="561" t="s">
        <v>6285</v>
      </c>
      <c r="E6916" s="562" t="s">
        <v>22</v>
      </c>
      <c r="F6916" s="561" t="s">
        <v>22</v>
      </c>
      <c r="G6916" s="561" t="s">
        <v>35584</v>
      </c>
      <c r="H6916" s="561" t="s">
        <v>6775</v>
      </c>
      <c r="I6916" s="561" t="s">
        <v>709</v>
      </c>
      <c r="J6916" s="561" t="s">
        <v>24</v>
      </c>
      <c r="K6916" s="562" t="s">
        <v>660</v>
      </c>
      <c r="L6916" s="561" t="s">
        <v>6617</v>
      </c>
    </row>
    <row r="6917" spans="1:12" x14ac:dyDescent="0.25">
      <c r="A6917" s="561" t="s">
        <v>4922</v>
      </c>
      <c r="B6917" s="561" t="s">
        <v>6007</v>
      </c>
      <c r="C6917" s="561" t="s">
        <v>6284</v>
      </c>
      <c r="D6917" s="561" t="s">
        <v>6285</v>
      </c>
      <c r="E6917" s="562" t="s">
        <v>22</v>
      </c>
      <c r="F6917" s="561" t="s">
        <v>22</v>
      </c>
      <c r="G6917" s="561" t="s">
        <v>35585</v>
      </c>
      <c r="H6917" s="561" t="s">
        <v>6776</v>
      </c>
      <c r="I6917" s="561" t="s">
        <v>709</v>
      </c>
      <c r="J6917" s="561" t="s">
        <v>24</v>
      </c>
      <c r="K6917" s="562" t="s">
        <v>512</v>
      </c>
      <c r="L6917" s="561" t="s">
        <v>6617</v>
      </c>
    </row>
    <row r="6918" spans="1:12" x14ac:dyDescent="0.25">
      <c r="A6918" s="561" t="s">
        <v>4922</v>
      </c>
      <c r="B6918" s="561" t="s">
        <v>6007</v>
      </c>
      <c r="C6918" s="561" t="s">
        <v>6284</v>
      </c>
      <c r="D6918" s="561" t="s">
        <v>6285</v>
      </c>
      <c r="E6918" s="562" t="s">
        <v>22</v>
      </c>
      <c r="F6918" s="561" t="s">
        <v>22</v>
      </c>
      <c r="G6918" s="561" t="s">
        <v>35586</v>
      </c>
      <c r="H6918" s="561" t="s">
        <v>6777</v>
      </c>
      <c r="I6918" s="561" t="s">
        <v>709</v>
      </c>
      <c r="J6918" s="561" t="s">
        <v>24</v>
      </c>
      <c r="K6918" s="562" t="s">
        <v>870</v>
      </c>
      <c r="L6918" s="561" t="s">
        <v>6617</v>
      </c>
    </row>
    <row r="6919" spans="1:12" x14ac:dyDescent="0.25">
      <c r="A6919" s="561" t="s">
        <v>4922</v>
      </c>
      <c r="B6919" s="561" t="s">
        <v>6007</v>
      </c>
      <c r="C6919" s="561" t="s">
        <v>6284</v>
      </c>
      <c r="D6919" s="561" t="s">
        <v>6285</v>
      </c>
      <c r="E6919" s="562" t="s">
        <v>22</v>
      </c>
      <c r="F6919" s="561" t="s">
        <v>22</v>
      </c>
      <c r="G6919" s="561" t="s">
        <v>35587</v>
      </c>
      <c r="H6919" s="561" t="s">
        <v>6779</v>
      </c>
      <c r="I6919" s="561" t="s">
        <v>709</v>
      </c>
      <c r="J6919" s="561" t="s">
        <v>24</v>
      </c>
      <c r="K6919" s="562" t="s">
        <v>638</v>
      </c>
      <c r="L6919" s="561" t="s">
        <v>6617</v>
      </c>
    </row>
    <row r="6920" spans="1:12" x14ac:dyDescent="0.25">
      <c r="A6920" s="561" t="s">
        <v>4922</v>
      </c>
      <c r="B6920" s="561" t="s">
        <v>6007</v>
      </c>
      <c r="C6920" s="561" t="s">
        <v>6284</v>
      </c>
      <c r="D6920" s="561" t="s">
        <v>6285</v>
      </c>
      <c r="E6920" s="562" t="s">
        <v>22</v>
      </c>
      <c r="F6920" s="561" t="s">
        <v>22</v>
      </c>
      <c r="G6920" s="561" t="s">
        <v>35588</v>
      </c>
      <c r="H6920" s="561" t="s">
        <v>6780</v>
      </c>
      <c r="I6920" s="561" t="s">
        <v>709</v>
      </c>
      <c r="J6920" s="561" t="s">
        <v>24</v>
      </c>
      <c r="K6920" s="562" t="s">
        <v>876</v>
      </c>
      <c r="L6920" s="561" t="s">
        <v>6617</v>
      </c>
    </row>
    <row r="6921" spans="1:12" x14ac:dyDescent="0.25">
      <c r="A6921" s="561" t="s">
        <v>4922</v>
      </c>
      <c r="B6921" s="561" t="s">
        <v>6007</v>
      </c>
      <c r="C6921" s="561" t="s">
        <v>6284</v>
      </c>
      <c r="D6921" s="561" t="s">
        <v>6285</v>
      </c>
      <c r="E6921" s="562" t="s">
        <v>22</v>
      </c>
      <c r="F6921" s="561" t="s">
        <v>22</v>
      </c>
      <c r="G6921" s="561" t="s">
        <v>35589</v>
      </c>
      <c r="H6921" s="561" t="s">
        <v>6781</v>
      </c>
      <c r="I6921" s="561" t="s">
        <v>709</v>
      </c>
      <c r="J6921" s="561" t="s">
        <v>24</v>
      </c>
      <c r="K6921" s="562" t="s">
        <v>988</v>
      </c>
      <c r="L6921" s="561" t="s">
        <v>6617</v>
      </c>
    </row>
    <row r="6922" spans="1:12" x14ac:dyDescent="0.25">
      <c r="A6922" s="561" t="s">
        <v>4922</v>
      </c>
      <c r="B6922" s="561" t="s">
        <v>6007</v>
      </c>
      <c r="C6922" s="561" t="s">
        <v>6284</v>
      </c>
      <c r="D6922" s="561" t="s">
        <v>6285</v>
      </c>
      <c r="E6922" s="562" t="s">
        <v>22</v>
      </c>
      <c r="F6922" s="561" t="s">
        <v>22</v>
      </c>
      <c r="G6922" s="561" t="s">
        <v>35590</v>
      </c>
      <c r="H6922" s="561" t="s">
        <v>6782</v>
      </c>
      <c r="I6922" s="561" t="s">
        <v>709</v>
      </c>
      <c r="J6922" s="561" t="s">
        <v>24</v>
      </c>
      <c r="K6922" s="562" t="s">
        <v>638</v>
      </c>
      <c r="L6922" s="561" t="s">
        <v>6617</v>
      </c>
    </row>
    <row r="6923" spans="1:12" x14ac:dyDescent="0.25">
      <c r="A6923" s="561" t="s">
        <v>4922</v>
      </c>
      <c r="B6923" s="561" t="s">
        <v>6007</v>
      </c>
      <c r="C6923" s="561" t="s">
        <v>6284</v>
      </c>
      <c r="D6923" s="561" t="s">
        <v>6285</v>
      </c>
      <c r="E6923" s="562" t="s">
        <v>22</v>
      </c>
      <c r="F6923" s="561" t="s">
        <v>22</v>
      </c>
      <c r="G6923" s="561" t="s">
        <v>35591</v>
      </c>
      <c r="H6923" s="561" t="s">
        <v>6783</v>
      </c>
      <c r="I6923" s="561" t="s">
        <v>709</v>
      </c>
      <c r="J6923" s="561" t="s">
        <v>24</v>
      </c>
      <c r="K6923" s="562" t="s">
        <v>1280</v>
      </c>
      <c r="L6923" s="561" t="s">
        <v>6617</v>
      </c>
    </row>
    <row r="6924" spans="1:12" x14ac:dyDescent="0.25">
      <c r="A6924" s="561" t="s">
        <v>4922</v>
      </c>
      <c r="B6924" s="561" t="s">
        <v>6007</v>
      </c>
      <c r="C6924" s="561" t="s">
        <v>6284</v>
      </c>
      <c r="D6924" s="561" t="s">
        <v>6285</v>
      </c>
      <c r="E6924" s="562" t="s">
        <v>22</v>
      </c>
      <c r="F6924" s="561" t="s">
        <v>22</v>
      </c>
      <c r="G6924" s="561" t="s">
        <v>35592</v>
      </c>
      <c r="H6924" s="561" t="s">
        <v>6784</v>
      </c>
      <c r="I6924" s="561" t="s">
        <v>709</v>
      </c>
      <c r="J6924" s="561" t="s">
        <v>24</v>
      </c>
      <c r="K6924" s="562" t="s">
        <v>575</v>
      </c>
      <c r="L6924" s="561" t="s">
        <v>6617</v>
      </c>
    </row>
    <row r="6925" spans="1:12" x14ac:dyDescent="0.25">
      <c r="A6925" s="561" t="s">
        <v>4922</v>
      </c>
      <c r="B6925" s="561" t="s">
        <v>6007</v>
      </c>
      <c r="C6925" s="561" t="s">
        <v>6284</v>
      </c>
      <c r="D6925" s="561" t="s">
        <v>6285</v>
      </c>
      <c r="E6925" s="562" t="s">
        <v>22</v>
      </c>
      <c r="F6925" s="561" t="s">
        <v>22</v>
      </c>
      <c r="G6925" s="561" t="s">
        <v>35593</v>
      </c>
      <c r="H6925" s="561" t="s">
        <v>6785</v>
      </c>
      <c r="I6925" s="561" t="s">
        <v>709</v>
      </c>
      <c r="J6925" s="561" t="s">
        <v>24</v>
      </c>
      <c r="K6925" s="562" t="s">
        <v>1280</v>
      </c>
      <c r="L6925" s="561" t="s">
        <v>6617</v>
      </c>
    </row>
    <row r="6926" spans="1:12" x14ac:dyDescent="0.25">
      <c r="A6926" s="561" t="s">
        <v>4922</v>
      </c>
      <c r="B6926" s="561" t="s">
        <v>6007</v>
      </c>
      <c r="C6926" s="561" t="s">
        <v>6284</v>
      </c>
      <c r="D6926" s="561" t="s">
        <v>6285</v>
      </c>
      <c r="E6926" s="562" t="s">
        <v>22</v>
      </c>
      <c r="F6926" s="561" t="s">
        <v>22</v>
      </c>
      <c r="G6926" s="561" t="s">
        <v>35594</v>
      </c>
      <c r="H6926" s="561" t="s">
        <v>6786</v>
      </c>
      <c r="I6926" s="561" t="s">
        <v>709</v>
      </c>
      <c r="J6926" s="561" t="s">
        <v>24</v>
      </c>
      <c r="K6926" s="562" t="s">
        <v>1422</v>
      </c>
      <c r="L6926" s="561" t="s">
        <v>6617</v>
      </c>
    </row>
    <row r="6927" spans="1:12" x14ac:dyDescent="0.25">
      <c r="A6927" s="561" t="s">
        <v>4922</v>
      </c>
      <c r="B6927" s="561" t="s">
        <v>6007</v>
      </c>
      <c r="C6927" s="561" t="s">
        <v>6284</v>
      </c>
      <c r="D6927" s="561" t="s">
        <v>6285</v>
      </c>
      <c r="E6927" s="562" t="s">
        <v>22</v>
      </c>
      <c r="F6927" s="561" t="s">
        <v>22</v>
      </c>
      <c r="G6927" s="561" t="s">
        <v>35595</v>
      </c>
      <c r="H6927" s="561" t="s">
        <v>6787</v>
      </c>
      <c r="I6927" s="561" t="s">
        <v>709</v>
      </c>
      <c r="J6927" s="561" t="s">
        <v>24</v>
      </c>
      <c r="K6927" s="562" t="s">
        <v>703</v>
      </c>
      <c r="L6927" s="561" t="s">
        <v>6617</v>
      </c>
    </row>
    <row r="6928" spans="1:12" x14ac:dyDescent="0.25">
      <c r="A6928" s="561" t="s">
        <v>4922</v>
      </c>
      <c r="B6928" s="561" t="s">
        <v>6007</v>
      </c>
      <c r="C6928" s="561" t="s">
        <v>6284</v>
      </c>
      <c r="D6928" s="561" t="s">
        <v>6285</v>
      </c>
      <c r="E6928" s="562" t="s">
        <v>22</v>
      </c>
      <c r="F6928" s="561" t="s">
        <v>22</v>
      </c>
      <c r="G6928" s="561" t="s">
        <v>35596</v>
      </c>
      <c r="H6928" s="561" t="s">
        <v>6788</v>
      </c>
      <c r="I6928" s="561" t="s">
        <v>709</v>
      </c>
      <c r="J6928" s="561" t="s">
        <v>24</v>
      </c>
      <c r="K6928" s="562" t="s">
        <v>699</v>
      </c>
      <c r="L6928" s="561" t="s">
        <v>6617</v>
      </c>
    </row>
    <row r="6929" spans="1:12" x14ac:dyDescent="0.25">
      <c r="A6929" s="561" t="s">
        <v>4922</v>
      </c>
      <c r="B6929" s="561" t="s">
        <v>6007</v>
      </c>
      <c r="C6929" s="561" t="s">
        <v>6284</v>
      </c>
      <c r="D6929" s="561" t="s">
        <v>6285</v>
      </c>
      <c r="E6929" s="562" t="s">
        <v>22</v>
      </c>
      <c r="F6929" s="561" t="s">
        <v>22</v>
      </c>
      <c r="G6929" s="561" t="s">
        <v>35597</v>
      </c>
      <c r="H6929" s="561" t="s">
        <v>6789</v>
      </c>
      <c r="I6929" s="561" t="s">
        <v>709</v>
      </c>
      <c r="J6929" s="561" t="s">
        <v>326</v>
      </c>
      <c r="K6929" s="562" t="s">
        <v>1418</v>
      </c>
      <c r="L6929" s="561" t="s">
        <v>6617</v>
      </c>
    </row>
    <row r="6930" spans="1:12" x14ac:dyDescent="0.25">
      <c r="A6930" s="561" t="s">
        <v>4922</v>
      </c>
      <c r="B6930" s="561" t="s">
        <v>6007</v>
      </c>
      <c r="C6930" s="561" t="s">
        <v>6284</v>
      </c>
      <c r="D6930" s="561" t="s">
        <v>6285</v>
      </c>
      <c r="E6930" s="562" t="s">
        <v>22</v>
      </c>
      <c r="F6930" s="561" t="s">
        <v>22</v>
      </c>
      <c r="G6930" s="561" t="s">
        <v>35598</v>
      </c>
      <c r="H6930" s="561" t="s">
        <v>6790</v>
      </c>
      <c r="I6930" s="561" t="s">
        <v>709</v>
      </c>
      <c r="J6930" s="561" t="s">
        <v>24</v>
      </c>
      <c r="K6930" s="562" t="s">
        <v>1323</v>
      </c>
      <c r="L6930" s="561" t="s">
        <v>6617</v>
      </c>
    </row>
    <row r="6931" spans="1:12" x14ac:dyDescent="0.25">
      <c r="A6931" s="561" t="s">
        <v>4922</v>
      </c>
      <c r="B6931" s="561" t="s">
        <v>6007</v>
      </c>
      <c r="C6931" s="561" t="s">
        <v>6284</v>
      </c>
      <c r="D6931" s="561" t="s">
        <v>6285</v>
      </c>
      <c r="E6931" s="562" t="s">
        <v>22</v>
      </c>
      <c r="F6931" s="561" t="s">
        <v>22</v>
      </c>
      <c r="G6931" s="561" t="s">
        <v>35599</v>
      </c>
      <c r="H6931" s="561" t="s">
        <v>6791</v>
      </c>
      <c r="I6931" s="561" t="s">
        <v>709</v>
      </c>
      <c r="J6931" s="561" t="s">
        <v>24</v>
      </c>
      <c r="K6931" s="562" t="s">
        <v>1343</v>
      </c>
      <c r="L6931" s="561" t="s">
        <v>6617</v>
      </c>
    </row>
    <row r="6932" spans="1:12" x14ac:dyDescent="0.25">
      <c r="A6932" s="561" t="s">
        <v>4922</v>
      </c>
      <c r="B6932" s="561" t="s">
        <v>6007</v>
      </c>
      <c r="C6932" s="561" t="s">
        <v>6284</v>
      </c>
      <c r="D6932" s="561" t="s">
        <v>6285</v>
      </c>
      <c r="E6932" s="562" t="s">
        <v>22</v>
      </c>
      <c r="F6932" s="561" t="s">
        <v>22</v>
      </c>
      <c r="G6932" s="561" t="s">
        <v>35600</v>
      </c>
      <c r="H6932" s="561" t="s">
        <v>6792</v>
      </c>
      <c r="I6932" s="561" t="s">
        <v>709</v>
      </c>
      <c r="J6932" s="561" t="s">
        <v>24</v>
      </c>
      <c r="K6932" s="562" t="s">
        <v>784</v>
      </c>
      <c r="L6932" s="561" t="s">
        <v>6617</v>
      </c>
    </row>
    <row r="6933" spans="1:12" x14ac:dyDescent="0.25">
      <c r="A6933" s="561" t="s">
        <v>4922</v>
      </c>
      <c r="B6933" s="561" t="s">
        <v>6007</v>
      </c>
      <c r="C6933" s="561" t="s">
        <v>6284</v>
      </c>
      <c r="D6933" s="561" t="s">
        <v>6285</v>
      </c>
      <c r="E6933" s="562" t="s">
        <v>22</v>
      </c>
      <c r="F6933" s="561" t="s">
        <v>22</v>
      </c>
      <c r="G6933" s="561" t="s">
        <v>35601</v>
      </c>
      <c r="H6933" s="561" t="s">
        <v>6793</v>
      </c>
      <c r="I6933" s="561" t="s">
        <v>709</v>
      </c>
      <c r="J6933" s="561" t="s">
        <v>24</v>
      </c>
      <c r="K6933" s="562" t="s">
        <v>638</v>
      </c>
      <c r="L6933" s="561" t="s">
        <v>6617</v>
      </c>
    </row>
    <row r="6934" spans="1:12" x14ac:dyDescent="0.25">
      <c r="A6934" s="561" t="s">
        <v>4922</v>
      </c>
      <c r="B6934" s="561" t="s">
        <v>6007</v>
      </c>
      <c r="C6934" s="561" t="s">
        <v>6284</v>
      </c>
      <c r="D6934" s="561" t="s">
        <v>6285</v>
      </c>
      <c r="E6934" s="562" t="s">
        <v>22</v>
      </c>
      <c r="F6934" s="561" t="s">
        <v>22</v>
      </c>
      <c r="G6934" s="561" t="s">
        <v>35602</v>
      </c>
      <c r="H6934" s="561" t="s">
        <v>6794</v>
      </c>
      <c r="I6934" s="561" t="s">
        <v>709</v>
      </c>
      <c r="J6934" s="561" t="s">
        <v>24</v>
      </c>
      <c r="K6934" s="562" t="s">
        <v>699</v>
      </c>
      <c r="L6934" s="561" t="s">
        <v>6617</v>
      </c>
    </row>
    <row r="6935" spans="1:12" x14ac:dyDescent="0.25">
      <c r="A6935" s="561" t="s">
        <v>4922</v>
      </c>
      <c r="B6935" s="561" t="s">
        <v>6007</v>
      </c>
      <c r="C6935" s="561" t="s">
        <v>6284</v>
      </c>
      <c r="D6935" s="561" t="s">
        <v>6285</v>
      </c>
      <c r="E6935" s="562" t="s">
        <v>22</v>
      </c>
      <c r="F6935" s="561" t="s">
        <v>22</v>
      </c>
      <c r="G6935" s="561" t="s">
        <v>35603</v>
      </c>
      <c r="H6935" s="561" t="s">
        <v>6795</v>
      </c>
      <c r="I6935" s="561" t="s">
        <v>709</v>
      </c>
      <c r="J6935" s="561" t="s">
        <v>24</v>
      </c>
      <c r="K6935" s="562" t="s">
        <v>645</v>
      </c>
      <c r="L6935" s="561" t="s">
        <v>6617</v>
      </c>
    </row>
    <row r="6936" spans="1:12" x14ac:dyDescent="0.25">
      <c r="A6936" s="561" t="s">
        <v>4922</v>
      </c>
      <c r="B6936" s="561" t="s">
        <v>6007</v>
      </c>
      <c r="C6936" s="561" t="s">
        <v>6284</v>
      </c>
      <c r="D6936" s="561" t="s">
        <v>6285</v>
      </c>
      <c r="E6936" s="562" t="s">
        <v>22</v>
      </c>
      <c r="F6936" s="561" t="s">
        <v>22</v>
      </c>
      <c r="G6936" s="561" t="s">
        <v>35604</v>
      </c>
      <c r="H6936" s="561" t="s">
        <v>6796</v>
      </c>
      <c r="I6936" s="561" t="s">
        <v>709</v>
      </c>
      <c r="J6936" s="561" t="s">
        <v>24</v>
      </c>
      <c r="K6936" s="562" t="s">
        <v>699</v>
      </c>
      <c r="L6936" s="561" t="s">
        <v>6617</v>
      </c>
    </row>
    <row r="6937" spans="1:12" x14ac:dyDescent="0.25">
      <c r="A6937" s="561" t="s">
        <v>4922</v>
      </c>
      <c r="B6937" s="561" t="s">
        <v>6007</v>
      </c>
      <c r="C6937" s="561" t="s">
        <v>6284</v>
      </c>
      <c r="D6937" s="561" t="s">
        <v>6285</v>
      </c>
      <c r="E6937" s="562" t="s">
        <v>22</v>
      </c>
      <c r="F6937" s="561" t="s">
        <v>22</v>
      </c>
      <c r="G6937" s="561" t="s">
        <v>35605</v>
      </c>
      <c r="H6937" s="561" t="s">
        <v>6797</v>
      </c>
      <c r="I6937" s="561" t="s">
        <v>709</v>
      </c>
      <c r="J6937" s="561" t="s">
        <v>24</v>
      </c>
      <c r="K6937" s="562" t="s">
        <v>1292</v>
      </c>
      <c r="L6937" s="561" t="s">
        <v>6617</v>
      </c>
    </row>
    <row r="6938" spans="1:12" x14ac:dyDescent="0.25">
      <c r="A6938" s="561" t="s">
        <v>4922</v>
      </c>
      <c r="B6938" s="561" t="s">
        <v>6007</v>
      </c>
      <c r="C6938" s="561" t="s">
        <v>6284</v>
      </c>
      <c r="D6938" s="561" t="s">
        <v>6285</v>
      </c>
      <c r="E6938" s="562" t="s">
        <v>22</v>
      </c>
      <c r="F6938" s="561" t="s">
        <v>22</v>
      </c>
      <c r="G6938" s="561" t="s">
        <v>35606</v>
      </c>
      <c r="H6938" s="561" t="s">
        <v>6798</v>
      </c>
      <c r="I6938" s="561" t="s">
        <v>709</v>
      </c>
      <c r="J6938" s="561" t="s">
        <v>24</v>
      </c>
      <c r="K6938" s="562" t="s">
        <v>1422</v>
      </c>
      <c r="L6938" s="561" t="s">
        <v>6617</v>
      </c>
    </row>
    <row r="6939" spans="1:12" x14ac:dyDescent="0.25">
      <c r="A6939" s="561" t="s">
        <v>4922</v>
      </c>
      <c r="B6939" s="561" t="s">
        <v>6007</v>
      </c>
      <c r="C6939" s="561" t="s">
        <v>6284</v>
      </c>
      <c r="D6939" s="561" t="s">
        <v>6285</v>
      </c>
      <c r="E6939" s="562" t="s">
        <v>22</v>
      </c>
      <c r="F6939" s="561" t="s">
        <v>22</v>
      </c>
      <c r="G6939" s="561" t="s">
        <v>35607</v>
      </c>
      <c r="H6939" s="561" t="s">
        <v>6799</v>
      </c>
      <c r="I6939" s="561" t="s">
        <v>709</v>
      </c>
      <c r="J6939" s="561" t="s">
        <v>24</v>
      </c>
      <c r="K6939" s="562" t="s">
        <v>703</v>
      </c>
      <c r="L6939" s="561" t="s">
        <v>6617</v>
      </c>
    </row>
    <row r="6940" spans="1:12" x14ac:dyDescent="0.25">
      <c r="A6940" s="561" t="s">
        <v>4922</v>
      </c>
      <c r="B6940" s="561" t="s">
        <v>6007</v>
      </c>
      <c r="C6940" s="561" t="s">
        <v>6284</v>
      </c>
      <c r="D6940" s="561" t="s">
        <v>6285</v>
      </c>
      <c r="E6940" s="562" t="s">
        <v>22</v>
      </c>
      <c r="F6940" s="561" t="s">
        <v>22</v>
      </c>
      <c r="G6940" s="561" t="s">
        <v>35608</v>
      </c>
      <c r="H6940" s="561" t="s">
        <v>6800</v>
      </c>
      <c r="I6940" s="561" t="s">
        <v>709</v>
      </c>
      <c r="J6940" s="561" t="s">
        <v>24</v>
      </c>
      <c r="K6940" s="562" t="s">
        <v>906</v>
      </c>
      <c r="L6940" s="561" t="s">
        <v>6617</v>
      </c>
    </row>
    <row r="6941" spans="1:12" x14ac:dyDescent="0.25">
      <c r="A6941" s="561" t="s">
        <v>4922</v>
      </c>
      <c r="B6941" s="561" t="s">
        <v>6007</v>
      </c>
      <c r="C6941" s="561" t="s">
        <v>6284</v>
      </c>
      <c r="D6941" s="561" t="s">
        <v>6285</v>
      </c>
      <c r="E6941" s="562" t="s">
        <v>22</v>
      </c>
      <c r="F6941" s="561" t="s">
        <v>22</v>
      </c>
      <c r="G6941" s="561" t="s">
        <v>35609</v>
      </c>
      <c r="H6941" s="561" t="s">
        <v>6801</v>
      </c>
      <c r="I6941" s="561" t="s">
        <v>709</v>
      </c>
      <c r="J6941" s="561" t="s">
        <v>24</v>
      </c>
      <c r="K6941" s="562" t="s">
        <v>439</v>
      </c>
      <c r="L6941" s="561" t="s">
        <v>6617</v>
      </c>
    </row>
    <row r="6942" spans="1:12" x14ac:dyDescent="0.25">
      <c r="A6942" s="561" t="s">
        <v>4922</v>
      </c>
      <c r="B6942" s="561" t="s">
        <v>6007</v>
      </c>
      <c r="C6942" s="561" t="s">
        <v>6284</v>
      </c>
      <c r="D6942" s="561" t="s">
        <v>6285</v>
      </c>
      <c r="E6942" s="562" t="s">
        <v>22</v>
      </c>
      <c r="F6942" s="561" t="s">
        <v>22</v>
      </c>
      <c r="G6942" s="561" t="s">
        <v>35610</v>
      </c>
      <c r="H6942" s="561" t="s">
        <v>6802</v>
      </c>
      <c r="I6942" s="561" t="s">
        <v>709</v>
      </c>
      <c r="J6942" s="561" t="s">
        <v>24</v>
      </c>
      <c r="K6942" s="562" t="s">
        <v>1418</v>
      </c>
      <c r="L6942" s="561" t="s">
        <v>6617</v>
      </c>
    </row>
    <row r="6943" spans="1:12" x14ac:dyDescent="0.25">
      <c r="A6943" s="561" t="s">
        <v>4922</v>
      </c>
      <c r="B6943" s="561" t="s">
        <v>6007</v>
      </c>
      <c r="C6943" s="561" t="s">
        <v>6284</v>
      </c>
      <c r="D6943" s="561" t="s">
        <v>6285</v>
      </c>
      <c r="E6943" s="562" t="s">
        <v>22</v>
      </c>
      <c r="F6943" s="561" t="s">
        <v>22</v>
      </c>
      <c r="G6943" s="561" t="s">
        <v>35611</v>
      </c>
      <c r="H6943" s="561" t="s">
        <v>6803</v>
      </c>
      <c r="I6943" s="561" t="s">
        <v>709</v>
      </c>
      <c r="J6943" s="561" t="s">
        <v>326</v>
      </c>
      <c r="K6943" s="562" t="s">
        <v>562</v>
      </c>
      <c r="L6943" s="561" t="s">
        <v>6617</v>
      </c>
    </row>
    <row r="6944" spans="1:12" x14ac:dyDescent="0.25">
      <c r="A6944" s="561" t="s">
        <v>4922</v>
      </c>
      <c r="B6944" s="561" t="s">
        <v>6007</v>
      </c>
      <c r="C6944" s="561" t="s">
        <v>6284</v>
      </c>
      <c r="D6944" s="561" t="s">
        <v>6285</v>
      </c>
      <c r="E6944" s="562" t="s">
        <v>22</v>
      </c>
      <c r="F6944" s="561" t="s">
        <v>22</v>
      </c>
      <c r="G6944" s="561" t="s">
        <v>35612</v>
      </c>
      <c r="H6944" s="561" t="s">
        <v>6804</v>
      </c>
      <c r="I6944" s="561" t="s">
        <v>709</v>
      </c>
      <c r="J6944" s="561" t="s">
        <v>326</v>
      </c>
      <c r="K6944" s="562" t="s">
        <v>1418</v>
      </c>
      <c r="L6944" s="561" t="s">
        <v>6617</v>
      </c>
    </row>
    <row r="6945" spans="1:12" x14ac:dyDescent="0.25">
      <c r="A6945" s="561" t="s">
        <v>4922</v>
      </c>
      <c r="B6945" s="561" t="s">
        <v>6007</v>
      </c>
      <c r="C6945" s="561" t="s">
        <v>6284</v>
      </c>
      <c r="D6945" s="561" t="s">
        <v>6285</v>
      </c>
      <c r="E6945" s="562" t="s">
        <v>22</v>
      </c>
      <c r="F6945" s="561" t="s">
        <v>22</v>
      </c>
      <c r="G6945" s="561" t="s">
        <v>35613</v>
      </c>
      <c r="H6945" s="561" t="s">
        <v>6805</v>
      </c>
      <c r="I6945" s="561" t="s">
        <v>709</v>
      </c>
      <c r="J6945" s="561" t="s">
        <v>24</v>
      </c>
      <c r="K6945" s="562" t="s">
        <v>770</v>
      </c>
      <c r="L6945" s="561" t="s">
        <v>6617</v>
      </c>
    </row>
    <row r="6946" spans="1:12" x14ac:dyDescent="0.25">
      <c r="A6946" s="561" t="s">
        <v>4922</v>
      </c>
      <c r="B6946" s="561" t="s">
        <v>6007</v>
      </c>
      <c r="C6946" s="561" t="s">
        <v>6284</v>
      </c>
      <c r="D6946" s="561" t="s">
        <v>6285</v>
      </c>
      <c r="E6946" s="562" t="s">
        <v>22</v>
      </c>
      <c r="F6946" s="561" t="s">
        <v>22</v>
      </c>
      <c r="G6946" s="561" t="s">
        <v>35614</v>
      </c>
      <c r="H6946" s="561" t="s">
        <v>6806</v>
      </c>
      <c r="I6946" s="561" t="s">
        <v>709</v>
      </c>
      <c r="J6946" s="561" t="s">
        <v>24</v>
      </c>
      <c r="K6946" s="562" t="s">
        <v>660</v>
      </c>
      <c r="L6946" s="561" t="s">
        <v>6617</v>
      </c>
    </row>
    <row r="6947" spans="1:12" x14ac:dyDescent="0.25">
      <c r="A6947" s="561" t="s">
        <v>4922</v>
      </c>
      <c r="B6947" s="561" t="s">
        <v>6007</v>
      </c>
      <c r="C6947" s="561" t="s">
        <v>6284</v>
      </c>
      <c r="D6947" s="561" t="s">
        <v>6285</v>
      </c>
      <c r="E6947" s="562" t="s">
        <v>22</v>
      </c>
      <c r="F6947" s="561" t="s">
        <v>22</v>
      </c>
      <c r="G6947" s="561" t="s">
        <v>35615</v>
      </c>
      <c r="H6947" s="561" t="s">
        <v>6807</v>
      </c>
      <c r="I6947" s="561" t="s">
        <v>709</v>
      </c>
      <c r="J6947" s="561" t="s">
        <v>24</v>
      </c>
      <c r="K6947" s="562" t="s">
        <v>575</v>
      </c>
      <c r="L6947" s="561" t="s">
        <v>6617</v>
      </c>
    </row>
    <row r="6948" spans="1:12" x14ac:dyDescent="0.25">
      <c r="A6948" s="561" t="s">
        <v>4922</v>
      </c>
      <c r="B6948" s="561" t="s">
        <v>6007</v>
      </c>
      <c r="C6948" s="561" t="s">
        <v>6284</v>
      </c>
      <c r="D6948" s="561" t="s">
        <v>6285</v>
      </c>
      <c r="E6948" s="562" t="s">
        <v>22</v>
      </c>
      <c r="F6948" s="561" t="s">
        <v>22</v>
      </c>
      <c r="G6948" s="561" t="s">
        <v>35616</v>
      </c>
      <c r="H6948" s="561" t="s">
        <v>6808</v>
      </c>
      <c r="I6948" s="561" t="s">
        <v>709</v>
      </c>
      <c r="J6948" s="561" t="s">
        <v>24</v>
      </c>
      <c r="K6948" s="562" t="s">
        <v>467</v>
      </c>
      <c r="L6948" s="561" t="s">
        <v>6617</v>
      </c>
    </row>
    <row r="6949" spans="1:12" x14ac:dyDescent="0.25">
      <c r="A6949" s="561" t="s">
        <v>4922</v>
      </c>
      <c r="B6949" s="561" t="s">
        <v>6007</v>
      </c>
      <c r="C6949" s="561" t="s">
        <v>6284</v>
      </c>
      <c r="D6949" s="561" t="s">
        <v>6285</v>
      </c>
      <c r="E6949" s="562" t="s">
        <v>22</v>
      </c>
      <c r="F6949" s="561" t="s">
        <v>22</v>
      </c>
      <c r="G6949" s="561" t="s">
        <v>35617</v>
      </c>
      <c r="H6949" s="561" t="s">
        <v>6809</v>
      </c>
      <c r="I6949" s="561" t="s">
        <v>709</v>
      </c>
      <c r="J6949" s="561" t="s">
        <v>24</v>
      </c>
      <c r="K6949" s="562" t="s">
        <v>906</v>
      </c>
      <c r="L6949" s="561" t="s">
        <v>6617</v>
      </c>
    </row>
    <row r="6950" spans="1:12" x14ac:dyDescent="0.25">
      <c r="A6950" s="561" t="s">
        <v>4922</v>
      </c>
      <c r="B6950" s="561" t="s">
        <v>6007</v>
      </c>
      <c r="C6950" s="561" t="s">
        <v>6284</v>
      </c>
      <c r="D6950" s="561" t="s">
        <v>6285</v>
      </c>
      <c r="E6950" s="562" t="s">
        <v>22</v>
      </c>
      <c r="F6950" s="561" t="s">
        <v>22</v>
      </c>
      <c r="G6950" s="561" t="s">
        <v>35618</v>
      </c>
      <c r="H6950" s="561" t="s">
        <v>6810</v>
      </c>
      <c r="I6950" s="561" t="s">
        <v>709</v>
      </c>
      <c r="J6950" s="561" t="s">
        <v>326</v>
      </c>
      <c r="K6950" s="562" t="s">
        <v>906</v>
      </c>
      <c r="L6950" s="561" t="s">
        <v>6617</v>
      </c>
    </row>
    <row r="6951" spans="1:12" x14ac:dyDescent="0.25">
      <c r="A6951" s="561" t="s">
        <v>4922</v>
      </c>
      <c r="B6951" s="561" t="s">
        <v>6007</v>
      </c>
      <c r="C6951" s="561" t="s">
        <v>6284</v>
      </c>
      <c r="D6951" s="561" t="s">
        <v>6285</v>
      </c>
      <c r="E6951" s="562" t="s">
        <v>22</v>
      </c>
      <c r="F6951" s="561" t="s">
        <v>22</v>
      </c>
      <c r="G6951" s="561" t="s">
        <v>35619</v>
      </c>
      <c r="H6951" s="561" t="s">
        <v>6811</v>
      </c>
      <c r="I6951" s="561" t="s">
        <v>709</v>
      </c>
      <c r="J6951" s="561" t="s">
        <v>326</v>
      </c>
      <c r="K6951" s="562" t="s">
        <v>906</v>
      </c>
      <c r="L6951" s="561" t="s">
        <v>6617</v>
      </c>
    </row>
    <row r="6952" spans="1:12" x14ac:dyDescent="0.25">
      <c r="A6952" s="561" t="s">
        <v>4922</v>
      </c>
      <c r="B6952" s="561" t="s">
        <v>6007</v>
      </c>
      <c r="C6952" s="561" t="s">
        <v>6284</v>
      </c>
      <c r="D6952" s="561" t="s">
        <v>6285</v>
      </c>
      <c r="E6952" s="562" t="s">
        <v>22</v>
      </c>
      <c r="F6952" s="561" t="s">
        <v>22</v>
      </c>
      <c r="G6952" s="561" t="s">
        <v>35620</v>
      </c>
      <c r="H6952" s="561" t="s">
        <v>6812</v>
      </c>
      <c r="I6952" s="561" t="s">
        <v>709</v>
      </c>
      <c r="J6952" s="561" t="s">
        <v>24</v>
      </c>
      <c r="K6952" s="562" t="s">
        <v>784</v>
      </c>
      <c r="L6952" s="561" t="s">
        <v>6617</v>
      </c>
    </row>
    <row r="6953" spans="1:12" x14ac:dyDescent="0.25">
      <c r="A6953" s="561" t="s">
        <v>4922</v>
      </c>
      <c r="B6953" s="561" t="s">
        <v>6007</v>
      </c>
      <c r="C6953" s="561" t="s">
        <v>6284</v>
      </c>
      <c r="D6953" s="561" t="s">
        <v>6285</v>
      </c>
      <c r="E6953" s="562" t="s">
        <v>22</v>
      </c>
      <c r="F6953" s="561" t="s">
        <v>22</v>
      </c>
      <c r="G6953" s="561" t="s">
        <v>35621</v>
      </c>
      <c r="H6953" s="561" t="s">
        <v>6813</v>
      </c>
      <c r="I6953" s="561" t="s">
        <v>709</v>
      </c>
      <c r="J6953" s="561" t="s">
        <v>24</v>
      </c>
      <c r="K6953" s="562" t="s">
        <v>784</v>
      </c>
      <c r="L6953" s="561" t="s">
        <v>6617</v>
      </c>
    </row>
    <row r="6954" spans="1:12" x14ac:dyDescent="0.25">
      <c r="A6954" s="561" t="s">
        <v>4922</v>
      </c>
      <c r="B6954" s="561" t="s">
        <v>6007</v>
      </c>
      <c r="C6954" s="561" t="s">
        <v>6284</v>
      </c>
      <c r="D6954" s="561" t="s">
        <v>6285</v>
      </c>
      <c r="E6954" s="562" t="s">
        <v>22</v>
      </c>
      <c r="F6954" s="561" t="s">
        <v>22</v>
      </c>
      <c r="G6954" s="561" t="s">
        <v>35622</v>
      </c>
      <c r="H6954" s="561" t="s">
        <v>6814</v>
      </c>
      <c r="I6954" s="561" t="s">
        <v>709</v>
      </c>
      <c r="J6954" s="561" t="s">
        <v>24</v>
      </c>
      <c r="K6954" s="562" t="s">
        <v>1341</v>
      </c>
      <c r="L6954" s="561" t="s">
        <v>6617</v>
      </c>
    </row>
    <row r="6955" spans="1:12" x14ac:dyDescent="0.25">
      <c r="A6955" s="561" t="s">
        <v>4922</v>
      </c>
      <c r="B6955" s="561" t="s">
        <v>6007</v>
      </c>
      <c r="C6955" s="561" t="s">
        <v>6284</v>
      </c>
      <c r="D6955" s="561" t="s">
        <v>6285</v>
      </c>
      <c r="E6955" s="562" t="s">
        <v>22</v>
      </c>
      <c r="F6955" s="561" t="s">
        <v>22</v>
      </c>
      <c r="G6955" s="561" t="s">
        <v>35623</v>
      </c>
      <c r="H6955" s="561" t="s">
        <v>6815</v>
      </c>
      <c r="I6955" s="561" t="s">
        <v>709</v>
      </c>
      <c r="J6955" s="561" t="s">
        <v>24</v>
      </c>
      <c r="K6955" s="562" t="s">
        <v>660</v>
      </c>
      <c r="L6955" s="561" t="s">
        <v>6617</v>
      </c>
    </row>
    <row r="6956" spans="1:12" x14ac:dyDescent="0.25">
      <c r="A6956" s="561" t="s">
        <v>4922</v>
      </c>
      <c r="B6956" s="561" t="s">
        <v>6007</v>
      </c>
      <c r="C6956" s="561" t="s">
        <v>6284</v>
      </c>
      <c r="D6956" s="561" t="s">
        <v>6285</v>
      </c>
      <c r="E6956" s="562" t="s">
        <v>22</v>
      </c>
      <c r="F6956" s="561" t="s">
        <v>22</v>
      </c>
      <c r="G6956" s="561" t="s">
        <v>35624</v>
      </c>
      <c r="H6956" s="561" t="s">
        <v>6816</v>
      </c>
      <c r="I6956" s="561" t="s">
        <v>709</v>
      </c>
      <c r="J6956" s="561" t="s">
        <v>24</v>
      </c>
      <c r="K6956" s="562" t="s">
        <v>1292</v>
      </c>
      <c r="L6956" s="561" t="s">
        <v>6617</v>
      </c>
    </row>
    <row r="6957" spans="1:12" x14ac:dyDescent="0.25">
      <c r="A6957" s="561" t="s">
        <v>4922</v>
      </c>
      <c r="B6957" s="561" t="s">
        <v>6007</v>
      </c>
      <c r="C6957" s="561" t="s">
        <v>6284</v>
      </c>
      <c r="D6957" s="561" t="s">
        <v>6285</v>
      </c>
      <c r="E6957" s="562" t="s">
        <v>22</v>
      </c>
      <c r="F6957" s="561" t="s">
        <v>22</v>
      </c>
      <c r="G6957" s="561" t="s">
        <v>35625</v>
      </c>
      <c r="H6957" s="561" t="s">
        <v>6817</v>
      </c>
      <c r="I6957" s="561" t="s">
        <v>709</v>
      </c>
      <c r="J6957" s="561" t="s">
        <v>24</v>
      </c>
      <c r="K6957" s="562" t="s">
        <v>550</v>
      </c>
      <c r="L6957" s="561" t="s">
        <v>6617</v>
      </c>
    </row>
    <row r="6958" spans="1:12" x14ac:dyDescent="0.25">
      <c r="A6958" s="561" t="s">
        <v>4922</v>
      </c>
      <c r="B6958" s="561" t="s">
        <v>6007</v>
      </c>
      <c r="C6958" s="561" t="s">
        <v>6284</v>
      </c>
      <c r="D6958" s="561" t="s">
        <v>6285</v>
      </c>
      <c r="E6958" s="562" t="s">
        <v>22</v>
      </c>
      <c r="F6958" s="561" t="s">
        <v>22</v>
      </c>
      <c r="G6958" s="561" t="s">
        <v>35626</v>
      </c>
      <c r="H6958" s="561" t="s">
        <v>6818</v>
      </c>
      <c r="I6958" s="561" t="s">
        <v>709</v>
      </c>
      <c r="J6958" s="561" t="s">
        <v>24</v>
      </c>
      <c r="K6958" s="562" t="s">
        <v>645</v>
      </c>
      <c r="L6958" s="561" t="s">
        <v>6617</v>
      </c>
    </row>
    <row r="6959" spans="1:12" x14ac:dyDescent="0.25">
      <c r="A6959" s="561" t="s">
        <v>4922</v>
      </c>
      <c r="B6959" s="561" t="s">
        <v>6007</v>
      </c>
      <c r="C6959" s="561" t="s">
        <v>6284</v>
      </c>
      <c r="D6959" s="561" t="s">
        <v>6285</v>
      </c>
      <c r="E6959" s="562" t="s">
        <v>22</v>
      </c>
      <c r="F6959" s="561" t="s">
        <v>22</v>
      </c>
      <c r="G6959" s="561" t="s">
        <v>35627</v>
      </c>
      <c r="H6959" s="561" t="s">
        <v>6819</v>
      </c>
      <c r="I6959" s="561" t="s">
        <v>709</v>
      </c>
      <c r="J6959" s="561" t="s">
        <v>24</v>
      </c>
      <c r="K6959" s="562" t="s">
        <v>467</v>
      </c>
      <c r="L6959" s="561" t="s">
        <v>6617</v>
      </c>
    </row>
    <row r="6960" spans="1:12" x14ac:dyDescent="0.25">
      <c r="A6960" s="561" t="s">
        <v>4922</v>
      </c>
      <c r="B6960" s="561" t="s">
        <v>6007</v>
      </c>
      <c r="C6960" s="561" t="s">
        <v>6284</v>
      </c>
      <c r="D6960" s="561" t="s">
        <v>6285</v>
      </c>
      <c r="E6960" s="562" t="s">
        <v>22</v>
      </c>
      <c r="F6960" s="561" t="s">
        <v>22</v>
      </c>
      <c r="G6960" s="561" t="s">
        <v>35628</v>
      </c>
      <c r="H6960" s="561" t="s">
        <v>6820</v>
      </c>
      <c r="I6960" s="561" t="s">
        <v>709</v>
      </c>
      <c r="J6960" s="561" t="s">
        <v>24</v>
      </c>
      <c r="K6960" s="562" t="s">
        <v>1422</v>
      </c>
      <c r="L6960" s="561" t="s">
        <v>6617</v>
      </c>
    </row>
    <row r="6961" spans="1:12" x14ac:dyDescent="0.25">
      <c r="A6961" s="561" t="s">
        <v>4922</v>
      </c>
      <c r="B6961" s="561" t="s">
        <v>6007</v>
      </c>
      <c r="C6961" s="561" t="s">
        <v>6284</v>
      </c>
      <c r="D6961" s="561" t="s">
        <v>6285</v>
      </c>
      <c r="E6961" s="562" t="s">
        <v>22</v>
      </c>
      <c r="F6961" s="561" t="s">
        <v>22</v>
      </c>
      <c r="G6961" s="561" t="s">
        <v>35629</v>
      </c>
      <c r="H6961" s="561" t="s">
        <v>6821</v>
      </c>
      <c r="I6961" s="561" t="s">
        <v>709</v>
      </c>
      <c r="J6961" s="561" t="s">
        <v>24</v>
      </c>
      <c r="K6961" s="562" t="s">
        <v>467</v>
      </c>
      <c r="L6961" s="561" t="s">
        <v>6617</v>
      </c>
    </row>
    <row r="6962" spans="1:12" x14ac:dyDescent="0.25">
      <c r="A6962" s="561" t="s">
        <v>4922</v>
      </c>
      <c r="B6962" s="561" t="s">
        <v>6007</v>
      </c>
      <c r="C6962" s="561" t="s">
        <v>6284</v>
      </c>
      <c r="D6962" s="561" t="s">
        <v>6285</v>
      </c>
      <c r="E6962" s="562" t="s">
        <v>22</v>
      </c>
      <c r="F6962" s="561" t="s">
        <v>22</v>
      </c>
      <c r="G6962" s="561" t="s">
        <v>35630</v>
      </c>
      <c r="H6962" s="561" t="s">
        <v>6822</v>
      </c>
      <c r="I6962" s="561" t="s">
        <v>709</v>
      </c>
      <c r="J6962" s="561" t="s">
        <v>24</v>
      </c>
      <c r="K6962" s="562" t="s">
        <v>645</v>
      </c>
      <c r="L6962" s="561" t="s">
        <v>6617</v>
      </c>
    </row>
    <row r="6963" spans="1:12" x14ac:dyDescent="0.25">
      <c r="A6963" s="561" t="s">
        <v>4922</v>
      </c>
      <c r="B6963" s="561" t="s">
        <v>6007</v>
      </c>
      <c r="C6963" s="561" t="s">
        <v>6284</v>
      </c>
      <c r="D6963" s="561" t="s">
        <v>6285</v>
      </c>
      <c r="E6963" s="562" t="s">
        <v>22</v>
      </c>
      <c r="F6963" s="561" t="s">
        <v>22</v>
      </c>
      <c r="G6963" s="561" t="s">
        <v>35631</v>
      </c>
      <c r="H6963" s="561" t="s">
        <v>6823</v>
      </c>
      <c r="I6963" s="561" t="s">
        <v>709</v>
      </c>
      <c r="J6963" s="561" t="s">
        <v>326</v>
      </c>
      <c r="K6963" s="562" t="s">
        <v>876</v>
      </c>
      <c r="L6963" s="561" t="s">
        <v>6617</v>
      </c>
    </row>
    <row r="6964" spans="1:12" x14ac:dyDescent="0.25">
      <c r="A6964" s="561" t="s">
        <v>4922</v>
      </c>
      <c r="B6964" s="561" t="s">
        <v>6007</v>
      </c>
      <c r="C6964" s="561" t="s">
        <v>6284</v>
      </c>
      <c r="D6964" s="561" t="s">
        <v>6285</v>
      </c>
      <c r="E6964" s="562" t="s">
        <v>22</v>
      </c>
      <c r="F6964" s="561" t="s">
        <v>22</v>
      </c>
      <c r="G6964" s="561" t="s">
        <v>35632</v>
      </c>
      <c r="H6964" s="561" t="s">
        <v>6824</v>
      </c>
      <c r="I6964" s="561" t="s">
        <v>709</v>
      </c>
      <c r="J6964" s="561" t="s">
        <v>24</v>
      </c>
      <c r="K6964" s="562" t="s">
        <v>1142</v>
      </c>
      <c r="L6964" s="561" t="s">
        <v>6617</v>
      </c>
    </row>
    <row r="6965" spans="1:12" x14ac:dyDescent="0.25">
      <c r="A6965" s="561" t="s">
        <v>4922</v>
      </c>
      <c r="B6965" s="561" t="s">
        <v>6007</v>
      </c>
      <c r="C6965" s="561" t="s">
        <v>6284</v>
      </c>
      <c r="D6965" s="561" t="s">
        <v>6285</v>
      </c>
      <c r="E6965" s="562" t="s">
        <v>22</v>
      </c>
      <c r="F6965" s="561" t="s">
        <v>22</v>
      </c>
      <c r="G6965" s="561" t="s">
        <v>35633</v>
      </c>
      <c r="H6965" s="561" t="s">
        <v>6825</v>
      </c>
      <c r="I6965" s="561" t="s">
        <v>709</v>
      </c>
      <c r="J6965" s="561" t="s">
        <v>24</v>
      </c>
      <c r="K6965" s="562" t="s">
        <v>620</v>
      </c>
      <c r="L6965" s="561" t="s">
        <v>6617</v>
      </c>
    </row>
    <row r="6966" spans="1:12" x14ac:dyDescent="0.25">
      <c r="A6966" s="561" t="s">
        <v>4922</v>
      </c>
      <c r="B6966" s="561" t="s">
        <v>6007</v>
      </c>
      <c r="C6966" s="561" t="s">
        <v>6284</v>
      </c>
      <c r="D6966" s="561" t="s">
        <v>6285</v>
      </c>
      <c r="E6966" s="562" t="s">
        <v>22</v>
      </c>
      <c r="F6966" s="561" t="s">
        <v>22</v>
      </c>
      <c r="G6966" s="561" t="s">
        <v>35634</v>
      </c>
      <c r="H6966" s="561" t="s">
        <v>6826</v>
      </c>
      <c r="I6966" s="561" t="s">
        <v>709</v>
      </c>
      <c r="J6966" s="561" t="s">
        <v>24</v>
      </c>
      <c r="K6966" s="562" t="s">
        <v>1029</v>
      </c>
      <c r="L6966" s="561" t="s">
        <v>6617</v>
      </c>
    </row>
    <row r="6967" spans="1:12" x14ac:dyDescent="0.25">
      <c r="A6967" s="561" t="s">
        <v>4922</v>
      </c>
      <c r="B6967" s="561" t="s">
        <v>6007</v>
      </c>
      <c r="C6967" s="561" t="s">
        <v>6284</v>
      </c>
      <c r="D6967" s="561" t="s">
        <v>6285</v>
      </c>
      <c r="E6967" s="562" t="s">
        <v>22</v>
      </c>
      <c r="F6967" s="561" t="s">
        <v>22</v>
      </c>
      <c r="G6967" s="561" t="s">
        <v>35635</v>
      </c>
      <c r="H6967" s="561" t="s">
        <v>6827</v>
      </c>
      <c r="I6967" s="561" t="s">
        <v>709</v>
      </c>
      <c r="J6967" s="561" t="s">
        <v>24</v>
      </c>
      <c r="K6967" s="562" t="s">
        <v>8015</v>
      </c>
      <c r="L6967" s="561" t="s">
        <v>6617</v>
      </c>
    </row>
    <row r="6968" spans="1:12" x14ac:dyDescent="0.25">
      <c r="A6968" s="561" t="s">
        <v>4922</v>
      </c>
      <c r="B6968" s="561" t="s">
        <v>6007</v>
      </c>
      <c r="C6968" s="561" t="s">
        <v>6284</v>
      </c>
      <c r="D6968" s="561" t="s">
        <v>6285</v>
      </c>
      <c r="E6968" s="562" t="s">
        <v>22</v>
      </c>
      <c r="F6968" s="561" t="s">
        <v>22</v>
      </c>
      <c r="G6968" s="561" t="s">
        <v>35636</v>
      </c>
      <c r="H6968" s="561" t="s">
        <v>6828</v>
      </c>
      <c r="I6968" s="561" t="s">
        <v>709</v>
      </c>
      <c r="J6968" s="561" t="s">
        <v>24</v>
      </c>
      <c r="K6968" s="562" t="s">
        <v>1039</v>
      </c>
      <c r="L6968" s="561" t="s">
        <v>6617</v>
      </c>
    </row>
    <row r="6969" spans="1:12" x14ac:dyDescent="0.25">
      <c r="A6969" s="561" t="s">
        <v>4922</v>
      </c>
      <c r="B6969" s="561" t="s">
        <v>6007</v>
      </c>
      <c r="C6969" s="561" t="s">
        <v>6284</v>
      </c>
      <c r="D6969" s="561" t="s">
        <v>6285</v>
      </c>
      <c r="E6969" s="562" t="s">
        <v>22</v>
      </c>
      <c r="F6969" s="561" t="s">
        <v>22</v>
      </c>
      <c r="G6969" s="561" t="s">
        <v>35637</v>
      </c>
      <c r="H6969" s="561" t="s">
        <v>6829</v>
      </c>
      <c r="I6969" s="561" t="s">
        <v>709</v>
      </c>
      <c r="J6969" s="561" t="s">
        <v>24</v>
      </c>
      <c r="K6969" s="562" t="s">
        <v>467</v>
      </c>
      <c r="L6969" s="561" t="s">
        <v>6617</v>
      </c>
    </row>
    <row r="6970" spans="1:12" x14ac:dyDescent="0.25">
      <c r="A6970" s="561" t="s">
        <v>4922</v>
      </c>
      <c r="B6970" s="561" t="s">
        <v>6007</v>
      </c>
      <c r="C6970" s="561" t="s">
        <v>6284</v>
      </c>
      <c r="D6970" s="561" t="s">
        <v>6285</v>
      </c>
      <c r="E6970" s="562" t="s">
        <v>22</v>
      </c>
      <c r="F6970" s="561" t="s">
        <v>22</v>
      </c>
      <c r="G6970" s="561" t="s">
        <v>35638</v>
      </c>
      <c r="H6970" s="561" t="s">
        <v>6830</v>
      </c>
      <c r="I6970" s="561" t="s">
        <v>709</v>
      </c>
      <c r="J6970" s="561" t="s">
        <v>24</v>
      </c>
      <c r="K6970" s="562" t="s">
        <v>988</v>
      </c>
      <c r="L6970" s="561" t="s">
        <v>6617</v>
      </c>
    </row>
    <row r="6971" spans="1:12" x14ac:dyDescent="0.25">
      <c r="A6971" s="561" t="s">
        <v>4922</v>
      </c>
      <c r="B6971" s="561" t="s">
        <v>6007</v>
      </c>
      <c r="C6971" s="561" t="s">
        <v>6284</v>
      </c>
      <c r="D6971" s="561" t="s">
        <v>6285</v>
      </c>
      <c r="E6971" s="562" t="s">
        <v>22</v>
      </c>
      <c r="F6971" s="561" t="s">
        <v>22</v>
      </c>
      <c r="G6971" s="561" t="s">
        <v>35639</v>
      </c>
      <c r="H6971" s="561" t="s">
        <v>6831</v>
      </c>
      <c r="I6971" s="561" t="s">
        <v>709</v>
      </c>
      <c r="J6971" s="561" t="s">
        <v>24</v>
      </c>
      <c r="K6971" s="562" t="s">
        <v>703</v>
      </c>
      <c r="L6971" s="561" t="s">
        <v>6617</v>
      </c>
    </row>
    <row r="6972" spans="1:12" x14ac:dyDescent="0.25">
      <c r="A6972" s="561" t="s">
        <v>4922</v>
      </c>
      <c r="B6972" s="561" t="s">
        <v>6007</v>
      </c>
      <c r="C6972" s="561" t="s">
        <v>6284</v>
      </c>
      <c r="D6972" s="561" t="s">
        <v>6285</v>
      </c>
      <c r="E6972" s="562" t="s">
        <v>22</v>
      </c>
      <c r="F6972" s="561" t="s">
        <v>22</v>
      </c>
      <c r="G6972" s="561" t="s">
        <v>35640</v>
      </c>
      <c r="H6972" s="561" t="s">
        <v>6832</v>
      </c>
      <c r="I6972" s="561" t="s">
        <v>709</v>
      </c>
      <c r="J6972" s="561" t="s">
        <v>326</v>
      </c>
      <c r="K6972" s="562" t="s">
        <v>674</v>
      </c>
      <c r="L6972" s="561" t="s">
        <v>6617</v>
      </c>
    </row>
    <row r="6973" spans="1:12" x14ac:dyDescent="0.25">
      <c r="A6973" s="561" t="s">
        <v>4922</v>
      </c>
      <c r="B6973" s="561" t="s">
        <v>6007</v>
      </c>
      <c r="C6973" s="561" t="s">
        <v>6284</v>
      </c>
      <c r="D6973" s="561" t="s">
        <v>6285</v>
      </c>
      <c r="E6973" s="562" t="s">
        <v>22</v>
      </c>
      <c r="F6973" s="561" t="s">
        <v>22</v>
      </c>
      <c r="G6973" s="561" t="s">
        <v>35641</v>
      </c>
      <c r="H6973" s="561" t="s">
        <v>6833</v>
      </c>
      <c r="I6973" s="561" t="s">
        <v>709</v>
      </c>
      <c r="J6973" s="561" t="s">
        <v>326</v>
      </c>
      <c r="K6973" s="562" t="s">
        <v>153</v>
      </c>
      <c r="L6973" s="561" t="s">
        <v>6617</v>
      </c>
    </row>
    <row r="6974" spans="1:12" x14ac:dyDescent="0.25">
      <c r="A6974" s="561" t="s">
        <v>4922</v>
      </c>
      <c r="B6974" s="561" t="s">
        <v>6007</v>
      </c>
      <c r="C6974" s="561" t="s">
        <v>6284</v>
      </c>
      <c r="D6974" s="561" t="s">
        <v>6285</v>
      </c>
      <c r="E6974" s="562" t="s">
        <v>22</v>
      </c>
      <c r="F6974" s="561" t="s">
        <v>22</v>
      </c>
      <c r="G6974" s="561" t="s">
        <v>35642</v>
      </c>
      <c r="H6974" s="561" t="s">
        <v>6834</v>
      </c>
      <c r="I6974" s="561" t="s">
        <v>709</v>
      </c>
      <c r="J6974" s="561" t="s">
        <v>24</v>
      </c>
      <c r="K6974" s="562" t="s">
        <v>6836</v>
      </c>
      <c r="L6974" s="561" t="s">
        <v>6617</v>
      </c>
    </row>
    <row r="6975" spans="1:12" x14ac:dyDescent="0.25">
      <c r="A6975" s="561" t="s">
        <v>4922</v>
      </c>
      <c r="B6975" s="561" t="s">
        <v>6007</v>
      </c>
      <c r="C6975" s="561" t="s">
        <v>6284</v>
      </c>
      <c r="D6975" s="561" t="s">
        <v>6285</v>
      </c>
      <c r="E6975" s="562" t="s">
        <v>22</v>
      </c>
      <c r="F6975" s="561" t="s">
        <v>22</v>
      </c>
      <c r="G6975" s="561" t="s">
        <v>35643</v>
      </c>
      <c r="H6975" s="561" t="s">
        <v>6835</v>
      </c>
      <c r="I6975" s="561" t="s">
        <v>709</v>
      </c>
      <c r="J6975" s="561" t="s">
        <v>24</v>
      </c>
      <c r="K6975" s="562" t="s">
        <v>35644</v>
      </c>
      <c r="L6975" s="561" t="s">
        <v>6617</v>
      </c>
    </row>
    <row r="6976" spans="1:12" x14ac:dyDescent="0.25">
      <c r="A6976" s="561" t="s">
        <v>4922</v>
      </c>
      <c r="B6976" s="561" t="s">
        <v>6007</v>
      </c>
      <c r="C6976" s="561" t="s">
        <v>6284</v>
      </c>
      <c r="D6976" s="561" t="s">
        <v>6285</v>
      </c>
      <c r="E6976" s="562" t="s">
        <v>22</v>
      </c>
      <c r="F6976" s="561" t="s">
        <v>22</v>
      </c>
      <c r="G6976" s="561" t="s">
        <v>35645</v>
      </c>
      <c r="H6976" s="561" t="s">
        <v>6837</v>
      </c>
      <c r="I6976" s="561" t="s">
        <v>709</v>
      </c>
      <c r="J6976" s="561" t="s">
        <v>24</v>
      </c>
      <c r="K6976" s="562" t="s">
        <v>986</v>
      </c>
      <c r="L6976" s="561" t="s">
        <v>6617</v>
      </c>
    </row>
    <row r="6977" spans="1:12" x14ac:dyDescent="0.25">
      <c r="A6977" s="561" t="s">
        <v>4922</v>
      </c>
      <c r="B6977" s="561" t="s">
        <v>6007</v>
      </c>
      <c r="C6977" s="561" t="s">
        <v>6284</v>
      </c>
      <c r="D6977" s="561" t="s">
        <v>6285</v>
      </c>
      <c r="E6977" s="562" t="s">
        <v>22</v>
      </c>
      <c r="F6977" s="561" t="s">
        <v>22</v>
      </c>
      <c r="G6977" s="561" t="s">
        <v>35646</v>
      </c>
      <c r="H6977" s="561" t="s">
        <v>6838</v>
      </c>
      <c r="I6977" s="561" t="s">
        <v>709</v>
      </c>
      <c r="J6977" s="561" t="s">
        <v>326</v>
      </c>
      <c r="K6977" s="562" t="s">
        <v>925</v>
      </c>
      <c r="L6977" s="561" t="s">
        <v>6617</v>
      </c>
    </row>
    <row r="6978" spans="1:12" x14ac:dyDescent="0.25">
      <c r="A6978" s="561" t="s">
        <v>4922</v>
      </c>
      <c r="B6978" s="561" t="s">
        <v>6007</v>
      </c>
      <c r="C6978" s="561" t="s">
        <v>6284</v>
      </c>
      <c r="D6978" s="561" t="s">
        <v>6285</v>
      </c>
      <c r="E6978" s="562" t="s">
        <v>22</v>
      </c>
      <c r="F6978" s="561" t="s">
        <v>22</v>
      </c>
      <c r="G6978" s="561" t="s">
        <v>35647</v>
      </c>
      <c r="H6978" s="561" t="s">
        <v>6839</v>
      </c>
      <c r="I6978" s="561" t="s">
        <v>709</v>
      </c>
      <c r="J6978" s="561" t="s">
        <v>24</v>
      </c>
      <c r="K6978" s="562" t="s">
        <v>6427</v>
      </c>
      <c r="L6978" s="561" t="s">
        <v>6617</v>
      </c>
    </row>
    <row r="6979" spans="1:12" x14ac:dyDescent="0.25">
      <c r="A6979" s="561" t="s">
        <v>4922</v>
      </c>
      <c r="B6979" s="561" t="s">
        <v>6007</v>
      </c>
      <c r="C6979" s="561" t="s">
        <v>6284</v>
      </c>
      <c r="D6979" s="561" t="s">
        <v>6285</v>
      </c>
      <c r="E6979" s="562" t="s">
        <v>22</v>
      </c>
      <c r="F6979" s="561" t="s">
        <v>22</v>
      </c>
      <c r="G6979" s="561" t="s">
        <v>35648</v>
      </c>
      <c r="H6979" s="561" t="s">
        <v>6841</v>
      </c>
      <c r="I6979" s="561" t="s">
        <v>35517</v>
      </c>
      <c r="J6979" s="561" t="s">
        <v>24</v>
      </c>
      <c r="K6979" s="562" t="s">
        <v>2863</v>
      </c>
      <c r="L6979" s="561" t="s">
        <v>6617</v>
      </c>
    </row>
    <row r="6980" spans="1:12" x14ac:dyDescent="0.25">
      <c r="A6980" s="561" t="s">
        <v>4922</v>
      </c>
      <c r="B6980" s="561" t="s">
        <v>6007</v>
      </c>
      <c r="C6980" s="561" t="s">
        <v>6284</v>
      </c>
      <c r="D6980" s="561" t="s">
        <v>6285</v>
      </c>
      <c r="E6980" s="562" t="s">
        <v>22</v>
      </c>
      <c r="F6980" s="561" t="s">
        <v>22</v>
      </c>
      <c r="G6980" s="561" t="s">
        <v>35649</v>
      </c>
      <c r="H6980" s="561" t="s">
        <v>6842</v>
      </c>
      <c r="I6980" s="561" t="s">
        <v>35517</v>
      </c>
      <c r="J6980" s="561" t="s">
        <v>24</v>
      </c>
      <c r="K6980" s="562" t="s">
        <v>1332</v>
      </c>
      <c r="L6980" s="561" t="s">
        <v>6617</v>
      </c>
    </row>
    <row r="6981" spans="1:12" x14ac:dyDescent="0.25">
      <c r="A6981" s="561" t="s">
        <v>4922</v>
      </c>
      <c r="B6981" s="561" t="s">
        <v>6007</v>
      </c>
      <c r="C6981" s="561" t="s">
        <v>6284</v>
      </c>
      <c r="D6981" s="561" t="s">
        <v>6285</v>
      </c>
      <c r="E6981" s="562" t="s">
        <v>22</v>
      </c>
      <c r="F6981" s="561" t="s">
        <v>22</v>
      </c>
      <c r="G6981" s="561" t="s">
        <v>35650</v>
      </c>
      <c r="H6981" s="561" t="s">
        <v>6843</v>
      </c>
      <c r="I6981" s="561" t="s">
        <v>35517</v>
      </c>
      <c r="J6981" s="561" t="s">
        <v>24</v>
      </c>
      <c r="K6981" s="562" t="s">
        <v>2386</v>
      </c>
      <c r="L6981" s="561" t="s">
        <v>6617</v>
      </c>
    </row>
    <row r="6982" spans="1:12" x14ac:dyDescent="0.25">
      <c r="A6982" s="561" t="s">
        <v>4922</v>
      </c>
      <c r="B6982" s="561" t="s">
        <v>6007</v>
      </c>
      <c r="C6982" s="561" t="s">
        <v>6284</v>
      </c>
      <c r="D6982" s="561" t="s">
        <v>6285</v>
      </c>
      <c r="E6982" s="562" t="s">
        <v>22</v>
      </c>
      <c r="F6982" s="561" t="s">
        <v>22</v>
      </c>
      <c r="G6982" s="561" t="s">
        <v>35651</v>
      </c>
      <c r="H6982" s="561" t="s">
        <v>6845</v>
      </c>
      <c r="I6982" s="561" t="s">
        <v>35517</v>
      </c>
      <c r="J6982" s="561" t="s">
        <v>24</v>
      </c>
      <c r="K6982" s="562" t="s">
        <v>8067</v>
      </c>
      <c r="L6982" s="561" t="s">
        <v>6617</v>
      </c>
    </row>
    <row r="6983" spans="1:12" x14ac:dyDescent="0.25">
      <c r="A6983" s="561" t="s">
        <v>4922</v>
      </c>
      <c r="B6983" s="561" t="s">
        <v>6007</v>
      </c>
      <c r="C6983" s="561" t="s">
        <v>6284</v>
      </c>
      <c r="D6983" s="561" t="s">
        <v>6285</v>
      </c>
      <c r="E6983" s="562" t="s">
        <v>22</v>
      </c>
      <c r="F6983" s="561" t="s">
        <v>22</v>
      </c>
      <c r="G6983" s="561" t="s">
        <v>35652</v>
      </c>
      <c r="H6983" s="561" t="s">
        <v>6846</v>
      </c>
      <c r="I6983" s="561" t="s">
        <v>35517</v>
      </c>
      <c r="J6983" s="561" t="s">
        <v>24</v>
      </c>
      <c r="K6983" s="562" t="s">
        <v>7529</v>
      </c>
      <c r="L6983" s="561" t="s">
        <v>6617</v>
      </c>
    </row>
    <row r="6984" spans="1:12" x14ac:dyDescent="0.25">
      <c r="A6984" s="561" t="s">
        <v>4922</v>
      </c>
      <c r="B6984" s="561" t="s">
        <v>6007</v>
      </c>
      <c r="C6984" s="561" t="s">
        <v>6284</v>
      </c>
      <c r="D6984" s="561" t="s">
        <v>6285</v>
      </c>
      <c r="E6984" s="562" t="s">
        <v>22</v>
      </c>
      <c r="F6984" s="561" t="s">
        <v>22</v>
      </c>
      <c r="G6984" s="561" t="s">
        <v>35653</v>
      </c>
      <c r="H6984" s="561" t="s">
        <v>6848</v>
      </c>
      <c r="I6984" s="561" t="s">
        <v>35517</v>
      </c>
      <c r="J6984" s="561" t="s">
        <v>24</v>
      </c>
      <c r="K6984" s="562" t="s">
        <v>27775</v>
      </c>
      <c r="L6984" s="561" t="s">
        <v>6617</v>
      </c>
    </row>
    <row r="6985" spans="1:12" x14ac:dyDescent="0.25">
      <c r="A6985" s="561" t="s">
        <v>4922</v>
      </c>
      <c r="B6985" s="561" t="s">
        <v>6007</v>
      </c>
      <c r="C6985" s="561" t="s">
        <v>6284</v>
      </c>
      <c r="D6985" s="561" t="s">
        <v>6285</v>
      </c>
      <c r="E6985" s="562" t="s">
        <v>22</v>
      </c>
      <c r="F6985" s="561" t="s">
        <v>22</v>
      </c>
      <c r="G6985" s="561" t="s">
        <v>35654</v>
      </c>
      <c r="H6985" s="561" t="s">
        <v>6849</v>
      </c>
      <c r="I6985" s="561" t="s">
        <v>35517</v>
      </c>
      <c r="J6985" s="561" t="s">
        <v>24</v>
      </c>
      <c r="K6985" s="562" t="s">
        <v>35655</v>
      </c>
      <c r="L6985" s="561" t="s">
        <v>6617</v>
      </c>
    </row>
    <row r="6986" spans="1:12" x14ac:dyDescent="0.25">
      <c r="A6986" s="561" t="s">
        <v>4922</v>
      </c>
      <c r="B6986" s="561" t="s">
        <v>6007</v>
      </c>
      <c r="C6986" s="561" t="s">
        <v>6284</v>
      </c>
      <c r="D6986" s="561" t="s">
        <v>6285</v>
      </c>
      <c r="E6986" s="562" t="s">
        <v>22</v>
      </c>
      <c r="F6986" s="561" t="s">
        <v>22</v>
      </c>
      <c r="G6986" s="561" t="s">
        <v>35656</v>
      </c>
      <c r="H6986" s="561" t="s">
        <v>6850</v>
      </c>
      <c r="I6986" s="561" t="s">
        <v>35517</v>
      </c>
      <c r="J6986" s="561" t="s">
        <v>24</v>
      </c>
      <c r="K6986" s="562" t="s">
        <v>35657</v>
      </c>
      <c r="L6986" s="561" t="s">
        <v>6617</v>
      </c>
    </row>
    <row r="6987" spans="1:12" x14ac:dyDescent="0.25">
      <c r="A6987" s="561" t="s">
        <v>4922</v>
      </c>
      <c r="B6987" s="561" t="s">
        <v>6007</v>
      </c>
      <c r="C6987" s="561" t="s">
        <v>6284</v>
      </c>
      <c r="D6987" s="561" t="s">
        <v>6285</v>
      </c>
      <c r="E6987" s="562" t="s">
        <v>22</v>
      </c>
      <c r="F6987" s="561" t="s">
        <v>22</v>
      </c>
      <c r="G6987" s="561" t="s">
        <v>35658</v>
      </c>
      <c r="H6987" s="561" t="s">
        <v>6851</v>
      </c>
      <c r="I6987" s="561" t="s">
        <v>35517</v>
      </c>
      <c r="J6987" s="561" t="s">
        <v>24</v>
      </c>
      <c r="K6987" s="562" t="s">
        <v>35659</v>
      </c>
      <c r="L6987" s="561" t="s">
        <v>6617</v>
      </c>
    </row>
    <row r="6988" spans="1:12" x14ac:dyDescent="0.25">
      <c r="A6988" s="561" t="s">
        <v>4922</v>
      </c>
      <c r="B6988" s="561" t="s">
        <v>6007</v>
      </c>
      <c r="C6988" s="561" t="s">
        <v>6284</v>
      </c>
      <c r="D6988" s="561" t="s">
        <v>6285</v>
      </c>
      <c r="E6988" s="562" t="s">
        <v>22</v>
      </c>
      <c r="F6988" s="561" t="s">
        <v>22</v>
      </c>
      <c r="G6988" s="561" t="s">
        <v>35660</v>
      </c>
      <c r="H6988" s="561" t="s">
        <v>6852</v>
      </c>
      <c r="I6988" s="561" t="s">
        <v>35517</v>
      </c>
      <c r="J6988" s="561" t="s">
        <v>24</v>
      </c>
      <c r="K6988" s="562" t="s">
        <v>35661</v>
      </c>
      <c r="L6988" s="561" t="s">
        <v>6617</v>
      </c>
    </row>
    <row r="6989" spans="1:12" x14ac:dyDescent="0.25">
      <c r="A6989" s="561" t="s">
        <v>4922</v>
      </c>
      <c r="B6989" s="561" t="s">
        <v>6007</v>
      </c>
      <c r="C6989" s="561" t="s">
        <v>6284</v>
      </c>
      <c r="D6989" s="561" t="s">
        <v>6285</v>
      </c>
      <c r="E6989" s="562" t="s">
        <v>22</v>
      </c>
      <c r="F6989" s="561" t="s">
        <v>22</v>
      </c>
      <c r="G6989" s="561" t="s">
        <v>35662</v>
      </c>
      <c r="H6989" s="561" t="s">
        <v>6853</v>
      </c>
      <c r="I6989" s="561" t="s">
        <v>35517</v>
      </c>
      <c r="J6989" s="561" t="s">
        <v>24</v>
      </c>
      <c r="K6989" s="562" t="s">
        <v>35663</v>
      </c>
      <c r="L6989" s="561" t="s">
        <v>6617</v>
      </c>
    </row>
    <row r="6990" spans="1:12" x14ac:dyDescent="0.25">
      <c r="A6990" s="561" t="s">
        <v>4922</v>
      </c>
      <c r="B6990" s="561" t="s">
        <v>6007</v>
      </c>
      <c r="C6990" s="561" t="s">
        <v>6284</v>
      </c>
      <c r="D6990" s="561" t="s">
        <v>6285</v>
      </c>
      <c r="E6990" s="562" t="s">
        <v>22</v>
      </c>
      <c r="F6990" s="561" t="s">
        <v>22</v>
      </c>
      <c r="G6990" s="561" t="s">
        <v>35664</v>
      </c>
      <c r="H6990" s="561" t="s">
        <v>6854</v>
      </c>
      <c r="I6990" s="561" t="s">
        <v>35517</v>
      </c>
      <c r="J6990" s="561" t="s">
        <v>24</v>
      </c>
      <c r="K6990" s="562" t="s">
        <v>35665</v>
      </c>
      <c r="L6990" s="561" t="s">
        <v>6617</v>
      </c>
    </row>
    <row r="6991" spans="1:12" x14ac:dyDescent="0.25">
      <c r="A6991" s="561" t="s">
        <v>4922</v>
      </c>
      <c r="B6991" s="561" t="s">
        <v>6007</v>
      </c>
      <c r="C6991" s="561" t="s">
        <v>6284</v>
      </c>
      <c r="D6991" s="561" t="s">
        <v>6285</v>
      </c>
      <c r="E6991" s="562" t="s">
        <v>22</v>
      </c>
      <c r="F6991" s="561" t="s">
        <v>22</v>
      </c>
      <c r="G6991" s="561" t="s">
        <v>35666</v>
      </c>
      <c r="H6991" s="561" t="s">
        <v>6855</v>
      </c>
      <c r="I6991" s="561" t="s">
        <v>35517</v>
      </c>
      <c r="J6991" s="561" t="s">
        <v>24</v>
      </c>
      <c r="K6991" s="562" t="s">
        <v>35667</v>
      </c>
      <c r="L6991" s="561" t="s">
        <v>6617</v>
      </c>
    </row>
    <row r="6992" spans="1:12" x14ac:dyDescent="0.25">
      <c r="A6992" s="561" t="s">
        <v>4922</v>
      </c>
      <c r="B6992" s="561" t="s">
        <v>6007</v>
      </c>
      <c r="C6992" s="561" t="s">
        <v>6284</v>
      </c>
      <c r="D6992" s="561" t="s">
        <v>6285</v>
      </c>
      <c r="E6992" s="562" t="s">
        <v>22</v>
      </c>
      <c r="F6992" s="561" t="s">
        <v>22</v>
      </c>
      <c r="G6992" s="561" t="s">
        <v>35668</v>
      </c>
      <c r="H6992" s="561" t="s">
        <v>6856</v>
      </c>
      <c r="I6992" s="561" t="s">
        <v>35517</v>
      </c>
      <c r="J6992" s="561" t="s">
        <v>24</v>
      </c>
      <c r="K6992" s="562" t="s">
        <v>35669</v>
      </c>
      <c r="L6992" s="561" t="s">
        <v>6617</v>
      </c>
    </row>
    <row r="6993" spans="1:12" x14ac:dyDescent="0.25">
      <c r="A6993" s="561" t="s">
        <v>4922</v>
      </c>
      <c r="B6993" s="561" t="s">
        <v>6007</v>
      </c>
      <c r="C6993" s="561" t="s">
        <v>6284</v>
      </c>
      <c r="D6993" s="561" t="s">
        <v>6285</v>
      </c>
      <c r="E6993" s="562" t="s">
        <v>22</v>
      </c>
      <c r="F6993" s="561" t="s">
        <v>22</v>
      </c>
      <c r="G6993" s="561" t="s">
        <v>35670</v>
      </c>
      <c r="H6993" s="561" t="s">
        <v>6857</v>
      </c>
      <c r="I6993" s="561" t="s">
        <v>35517</v>
      </c>
      <c r="J6993" s="561" t="s">
        <v>24</v>
      </c>
      <c r="K6993" s="562" t="s">
        <v>35671</v>
      </c>
      <c r="L6993" s="561" t="s">
        <v>6617</v>
      </c>
    </row>
    <row r="6994" spans="1:12" x14ac:dyDescent="0.25">
      <c r="A6994" s="561" t="s">
        <v>4922</v>
      </c>
      <c r="B6994" s="561" t="s">
        <v>6007</v>
      </c>
      <c r="C6994" s="561" t="s">
        <v>6284</v>
      </c>
      <c r="D6994" s="561" t="s">
        <v>6285</v>
      </c>
      <c r="E6994" s="562" t="s">
        <v>22</v>
      </c>
      <c r="F6994" s="561" t="s">
        <v>22</v>
      </c>
      <c r="G6994" s="561" t="s">
        <v>35672</v>
      </c>
      <c r="H6994" s="561" t="s">
        <v>6858</v>
      </c>
      <c r="I6994" s="561" t="s">
        <v>35517</v>
      </c>
      <c r="J6994" s="561" t="s">
        <v>24</v>
      </c>
      <c r="K6994" s="562" t="s">
        <v>35673</v>
      </c>
      <c r="L6994" s="561" t="s">
        <v>6617</v>
      </c>
    </row>
    <row r="6995" spans="1:12" x14ac:dyDescent="0.25">
      <c r="A6995" s="561" t="s">
        <v>4922</v>
      </c>
      <c r="B6995" s="561" t="s">
        <v>6007</v>
      </c>
      <c r="C6995" s="561" t="s">
        <v>6284</v>
      </c>
      <c r="D6995" s="561" t="s">
        <v>6285</v>
      </c>
      <c r="E6995" s="562" t="s">
        <v>22</v>
      </c>
      <c r="F6995" s="561" t="s">
        <v>22</v>
      </c>
      <c r="G6995" s="561" t="s">
        <v>35674</v>
      </c>
      <c r="H6995" s="561" t="s">
        <v>6859</v>
      </c>
      <c r="I6995" s="561" t="s">
        <v>35517</v>
      </c>
      <c r="J6995" s="561" t="s">
        <v>24</v>
      </c>
      <c r="K6995" s="562" t="s">
        <v>31470</v>
      </c>
      <c r="L6995" s="561" t="s">
        <v>6617</v>
      </c>
    </row>
    <row r="6996" spans="1:12" x14ac:dyDescent="0.25">
      <c r="A6996" s="561" t="s">
        <v>4922</v>
      </c>
      <c r="B6996" s="561" t="s">
        <v>6007</v>
      </c>
      <c r="C6996" s="561" t="s">
        <v>6284</v>
      </c>
      <c r="D6996" s="561" t="s">
        <v>6285</v>
      </c>
      <c r="E6996" s="562" t="s">
        <v>22</v>
      </c>
      <c r="F6996" s="561" t="s">
        <v>22</v>
      </c>
      <c r="G6996" s="561" t="s">
        <v>35675</v>
      </c>
      <c r="H6996" s="561" t="s">
        <v>6860</v>
      </c>
      <c r="I6996" s="561" t="s">
        <v>709</v>
      </c>
      <c r="J6996" s="561" t="s">
        <v>24</v>
      </c>
      <c r="K6996" s="562" t="s">
        <v>669</v>
      </c>
      <c r="L6996" s="561" t="s">
        <v>6617</v>
      </c>
    </row>
    <row r="6997" spans="1:12" x14ac:dyDescent="0.25">
      <c r="A6997" s="561" t="s">
        <v>4922</v>
      </c>
      <c r="B6997" s="561" t="s">
        <v>6007</v>
      </c>
      <c r="C6997" s="561" t="s">
        <v>6284</v>
      </c>
      <c r="D6997" s="561" t="s">
        <v>6285</v>
      </c>
      <c r="E6997" s="562" t="s">
        <v>22</v>
      </c>
      <c r="F6997" s="561" t="s">
        <v>22</v>
      </c>
      <c r="G6997" s="561" t="s">
        <v>35676</v>
      </c>
      <c r="H6997" s="561" t="s">
        <v>6861</v>
      </c>
      <c r="I6997" s="561" t="s">
        <v>709</v>
      </c>
      <c r="J6997" s="561" t="s">
        <v>24</v>
      </c>
      <c r="K6997" s="562" t="s">
        <v>8516</v>
      </c>
      <c r="L6997" s="561" t="s">
        <v>6617</v>
      </c>
    </row>
    <row r="6998" spans="1:12" x14ac:dyDescent="0.25">
      <c r="A6998" s="561" t="s">
        <v>4922</v>
      </c>
      <c r="B6998" s="561" t="s">
        <v>6007</v>
      </c>
      <c r="C6998" s="561" t="s">
        <v>6284</v>
      </c>
      <c r="D6998" s="561" t="s">
        <v>6285</v>
      </c>
      <c r="E6998" s="562" t="s">
        <v>22</v>
      </c>
      <c r="F6998" s="561" t="s">
        <v>22</v>
      </c>
      <c r="G6998" s="561" t="s">
        <v>35677</v>
      </c>
      <c r="H6998" s="561" t="s">
        <v>6862</v>
      </c>
      <c r="I6998" s="561" t="s">
        <v>709</v>
      </c>
      <c r="J6998" s="561" t="s">
        <v>24</v>
      </c>
      <c r="K6998" s="562" t="s">
        <v>467</v>
      </c>
      <c r="L6998" s="561" t="s">
        <v>6617</v>
      </c>
    </row>
    <row r="6999" spans="1:12" x14ac:dyDescent="0.25">
      <c r="A6999" s="561" t="s">
        <v>4922</v>
      </c>
      <c r="B6999" s="561" t="s">
        <v>6007</v>
      </c>
      <c r="C6999" s="561" t="s">
        <v>6284</v>
      </c>
      <c r="D6999" s="561" t="s">
        <v>6285</v>
      </c>
      <c r="E6999" s="562" t="s">
        <v>22</v>
      </c>
      <c r="F6999" s="561" t="s">
        <v>22</v>
      </c>
      <c r="G6999" s="561" t="s">
        <v>35678</v>
      </c>
      <c r="H6999" s="561" t="s">
        <v>6863</v>
      </c>
      <c r="I6999" s="561" t="s">
        <v>709</v>
      </c>
      <c r="J6999" s="561" t="s">
        <v>24</v>
      </c>
      <c r="K6999" s="562" t="s">
        <v>439</v>
      </c>
      <c r="L6999" s="561" t="s">
        <v>6617</v>
      </c>
    </row>
    <row r="7000" spans="1:12" x14ac:dyDescent="0.25">
      <c r="A7000" s="561" t="s">
        <v>4922</v>
      </c>
      <c r="B7000" s="561" t="s">
        <v>6007</v>
      </c>
      <c r="C7000" s="561" t="s">
        <v>6284</v>
      </c>
      <c r="D7000" s="561" t="s">
        <v>6285</v>
      </c>
      <c r="E7000" s="562" t="s">
        <v>22</v>
      </c>
      <c r="F7000" s="561" t="s">
        <v>22</v>
      </c>
      <c r="G7000" s="561" t="s">
        <v>35679</v>
      </c>
      <c r="H7000" s="561" t="s">
        <v>6864</v>
      </c>
      <c r="I7000" s="561" t="s">
        <v>709</v>
      </c>
      <c r="J7000" s="561" t="s">
        <v>24</v>
      </c>
      <c r="K7000" s="562" t="s">
        <v>774</v>
      </c>
      <c r="L7000" s="561" t="s">
        <v>6617</v>
      </c>
    </row>
    <row r="7001" spans="1:12" x14ac:dyDescent="0.25">
      <c r="A7001" s="561" t="s">
        <v>4922</v>
      </c>
      <c r="B7001" s="561" t="s">
        <v>6007</v>
      </c>
      <c r="C7001" s="561" t="s">
        <v>6284</v>
      </c>
      <c r="D7001" s="561" t="s">
        <v>6285</v>
      </c>
      <c r="E7001" s="562" t="s">
        <v>22</v>
      </c>
      <c r="F7001" s="561" t="s">
        <v>22</v>
      </c>
      <c r="G7001" s="561" t="s">
        <v>35680</v>
      </c>
      <c r="H7001" s="561" t="s">
        <v>6865</v>
      </c>
      <c r="I7001" s="561" t="s">
        <v>709</v>
      </c>
      <c r="J7001" s="561" t="s">
        <v>24</v>
      </c>
      <c r="K7001" s="562" t="s">
        <v>703</v>
      </c>
      <c r="L7001" s="561" t="s">
        <v>6617</v>
      </c>
    </row>
    <row r="7002" spans="1:12" x14ac:dyDescent="0.25">
      <c r="A7002" s="561" t="s">
        <v>4922</v>
      </c>
      <c r="B7002" s="561" t="s">
        <v>6007</v>
      </c>
      <c r="C7002" s="561" t="s">
        <v>6284</v>
      </c>
      <c r="D7002" s="561" t="s">
        <v>6285</v>
      </c>
      <c r="E7002" s="562" t="s">
        <v>22</v>
      </c>
      <c r="F7002" s="561" t="s">
        <v>22</v>
      </c>
      <c r="G7002" s="561" t="s">
        <v>35681</v>
      </c>
      <c r="H7002" s="561" t="s">
        <v>6866</v>
      </c>
      <c r="I7002" s="561" t="s">
        <v>709</v>
      </c>
      <c r="J7002" s="561" t="s">
        <v>24</v>
      </c>
      <c r="K7002" s="562" t="s">
        <v>1338</v>
      </c>
      <c r="L7002" s="561" t="s">
        <v>6617</v>
      </c>
    </row>
    <row r="7003" spans="1:12" x14ac:dyDescent="0.25">
      <c r="A7003" s="561" t="s">
        <v>4922</v>
      </c>
      <c r="B7003" s="561" t="s">
        <v>6007</v>
      </c>
      <c r="C7003" s="561" t="s">
        <v>6284</v>
      </c>
      <c r="D7003" s="561" t="s">
        <v>6285</v>
      </c>
      <c r="E7003" s="562" t="s">
        <v>22</v>
      </c>
      <c r="F7003" s="561" t="s">
        <v>22</v>
      </c>
      <c r="G7003" s="561" t="s">
        <v>35682</v>
      </c>
      <c r="H7003" s="561" t="s">
        <v>6867</v>
      </c>
      <c r="I7003" s="561" t="s">
        <v>709</v>
      </c>
      <c r="J7003" s="561" t="s">
        <v>24</v>
      </c>
      <c r="K7003" s="562" t="s">
        <v>620</v>
      </c>
      <c r="L7003" s="561" t="s">
        <v>6617</v>
      </c>
    </row>
    <row r="7004" spans="1:12" x14ac:dyDescent="0.25">
      <c r="A7004" s="561" t="s">
        <v>4922</v>
      </c>
      <c r="B7004" s="561" t="s">
        <v>6007</v>
      </c>
      <c r="C7004" s="561" t="s">
        <v>6284</v>
      </c>
      <c r="D7004" s="561" t="s">
        <v>6285</v>
      </c>
      <c r="E7004" s="562" t="s">
        <v>22</v>
      </c>
      <c r="F7004" s="561" t="s">
        <v>22</v>
      </c>
      <c r="G7004" s="561" t="s">
        <v>35683</v>
      </c>
      <c r="H7004" s="561" t="s">
        <v>6868</v>
      </c>
      <c r="I7004" s="561" t="s">
        <v>709</v>
      </c>
      <c r="J7004" s="561" t="s">
        <v>24</v>
      </c>
      <c r="K7004" s="562" t="s">
        <v>1223</v>
      </c>
      <c r="L7004" s="561" t="s">
        <v>6617</v>
      </c>
    </row>
    <row r="7005" spans="1:12" x14ac:dyDescent="0.25">
      <c r="A7005" s="561" t="s">
        <v>4922</v>
      </c>
      <c r="B7005" s="561" t="s">
        <v>6007</v>
      </c>
      <c r="C7005" s="561" t="s">
        <v>6284</v>
      </c>
      <c r="D7005" s="561" t="s">
        <v>6285</v>
      </c>
      <c r="E7005" s="562" t="s">
        <v>22</v>
      </c>
      <c r="F7005" s="561" t="s">
        <v>22</v>
      </c>
      <c r="G7005" s="561" t="s">
        <v>35684</v>
      </c>
      <c r="H7005" s="561" t="s">
        <v>6869</v>
      </c>
      <c r="I7005" s="561" t="s">
        <v>709</v>
      </c>
      <c r="J7005" s="561" t="s">
        <v>24</v>
      </c>
      <c r="K7005" s="562" t="s">
        <v>583</v>
      </c>
      <c r="L7005" s="561" t="s">
        <v>6617</v>
      </c>
    </row>
    <row r="7006" spans="1:12" x14ac:dyDescent="0.25">
      <c r="A7006" s="561" t="s">
        <v>4922</v>
      </c>
      <c r="B7006" s="561" t="s">
        <v>6007</v>
      </c>
      <c r="C7006" s="561" t="s">
        <v>6284</v>
      </c>
      <c r="D7006" s="561" t="s">
        <v>6285</v>
      </c>
      <c r="E7006" s="562" t="s">
        <v>22</v>
      </c>
      <c r="F7006" s="561" t="s">
        <v>22</v>
      </c>
      <c r="G7006" s="561" t="s">
        <v>35685</v>
      </c>
      <c r="H7006" s="561" t="s">
        <v>6870</v>
      </c>
      <c r="I7006" s="561" t="s">
        <v>709</v>
      </c>
      <c r="J7006" s="561" t="s">
        <v>24</v>
      </c>
      <c r="K7006" s="562" t="s">
        <v>5466</v>
      </c>
      <c r="L7006" s="561" t="s">
        <v>6617</v>
      </c>
    </row>
    <row r="7007" spans="1:12" x14ac:dyDescent="0.25">
      <c r="A7007" s="561" t="s">
        <v>4922</v>
      </c>
      <c r="B7007" s="561" t="s">
        <v>6007</v>
      </c>
      <c r="C7007" s="561" t="s">
        <v>6284</v>
      </c>
      <c r="D7007" s="561" t="s">
        <v>6285</v>
      </c>
      <c r="E7007" s="562" t="s">
        <v>22</v>
      </c>
      <c r="F7007" s="561" t="s">
        <v>22</v>
      </c>
      <c r="G7007" s="561" t="s">
        <v>35686</v>
      </c>
      <c r="H7007" s="561" t="s">
        <v>6871</v>
      </c>
      <c r="I7007" s="561" t="s">
        <v>709</v>
      </c>
      <c r="J7007" s="561" t="s">
        <v>24</v>
      </c>
      <c r="K7007" s="562" t="s">
        <v>1176</v>
      </c>
      <c r="L7007" s="561" t="s">
        <v>6617</v>
      </c>
    </row>
    <row r="7008" spans="1:12" x14ac:dyDescent="0.25">
      <c r="A7008" s="561" t="s">
        <v>4922</v>
      </c>
      <c r="B7008" s="561" t="s">
        <v>6007</v>
      </c>
      <c r="C7008" s="561" t="s">
        <v>6284</v>
      </c>
      <c r="D7008" s="561" t="s">
        <v>6285</v>
      </c>
      <c r="E7008" s="562" t="s">
        <v>22</v>
      </c>
      <c r="F7008" s="561" t="s">
        <v>22</v>
      </c>
      <c r="G7008" s="561" t="s">
        <v>35687</v>
      </c>
      <c r="H7008" s="561" t="s">
        <v>6872</v>
      </c>
      <c r="I7008" s="561" t="s">
        <v>709</v>
      </c>
      <c r="J7008" s="561" t="s">
        <v>24</v>
      </c>
      <c r="K7008" s="562" t="s">
        <v>8698</v>
      </c>
      <c r="L7008" s="561" t="s">
        <v>6617</v>
      </c>
    </row>
    <row r="7009" spans="1:12" x14ac:dyDescent="0.25">
      <c r="A7009" s="561" t="s">
        <v>4922</v>
      </c>
      <c r="B7009" s="561" t="s">
        <v>6007</v>
      </c>
      <c r="C7009" s="561" t="s">
        <v>6284</v>
      </c>
      <c r="D7009" s="561" t="s">
        <v>6285</v>
      </c>
      <c r="E7009" s="562" t="s">
        <v>22</v>
      </c>
      <c r="F7009" s="561" t="s">
        <v>22</v>
      </c>
      <c r="G7009" s="561" t="s">
        <v>35688</v>
      </c>
      <c r="H7009" s="561" t="s">
        <v>6873</v>
      </c>
      <c r="I7009" s="561" t="s">
        <v>709</v>
      </c>
      <c r="J7009" s="561" t="s">
        <v>24</v>
      </c>
      <c r="K7009" s="562" t="s">
        <v>6649</v>
      </c>
      <c r="L7009" s="561" t="s">
        <v>6617</v>
      </c>
    </row>
    <row r="7010" spans="1:12" x14ac:dyDescent="0.25">
      <c r="A7010" s="561" t="s">
        <v>4922</v>
      </c>
      <c r="B7010" s="561" t="s">
        <v>6007</v>
      </c>
      <c r="C7010" s="561" t="s">
        <v>6284</v>
      </c>
      <c r="D7010" s="561" t="s">
        <v>6285</v>
      </c>
      <c r="E7010" s="562" t="s">
        <v>22</v>
      </c>
      <c r="F7010" s="561" t="s">
        <v>22</v>
      </c>
      <c r="G7010" s="561" t="s">
        <v>35689</v>
      </c>
      <c r="H7010" s="561" t="s">
        <v>6874</v>
      </c>
      <c r="I7010" s="561" t="s">
        <v>709</v>
      </c>
      <c r="J7010" s="561" t="s">
        <v>24</v>
      </c>
      <c r="K7010" s="562" t="s">
        <v>35690</v>
      </c>
      <c r="L7010" s="561" t="s">
        <v>6617</v>
      </c>
    </row>
    <row r="7011" spans="1:12" x14ac:dyDescent="0.25">
      <c r="A7011" s="561" t="s">
        <v>4922</v>
      </c>
      <c r="B7011" s="561" t="s">
        <v>6007</v>
      </c>
      <c r="C7011" s="561" t="s">
        <v>6284</v>
      </c>
      <c r="D7011" s="561" t="s">
        <v>6285</v>
      </c>
      <c r="E7011" s="562" t="s">
        <v>22</v>
      </c>
      <c r="F7011" s="561" t="s">
        <v>22</v>
      </c>
      <c r="G7011" s="561" t="s">
        <v>35691</v>
      </c>
      <c r="H7011" s="561" t="s">
        <v>6875</v>
      </c>
      <c r="I7011" s="561" t="s">
        <v>709</v>
      </c>
      <c r="J7011" s="561" t="s">
        <v>24</v>
      </c>
      <c r="K7011" s="562" t="s">
        <v>35398</v>
      </c>
      <c r="L7011" s="561" t="s">
        <v>6617</v>
      </c>
    </row>
    <row r="7012" spans="1:12" x14ac:dyDescent="0.25">
      <c r="A7012" s="561" t="s">
        <v>4922</v>
      </c>
      <c r="B7012" s="561" t="s">
        <v>6007</v>
      </c>
      <c r="C7012" s="561" t="s">
        <v>6284</v>
      </c>
      <c r="D7012" s="561" t="s">
        <v>6285</v>
      </c>
      <c r="E7012" s="562" t="s">
        <v>22</v>
      </c>
      <c r="F7012" s="561" t="s">
        <v>22</v>
      </c>
      <c r="G7012" s="561" t="s">
        <v>35692</v>
      </c>
      <c r="H7012" s="561" t="s">
        <v>6877</v>
      </c>
      <c r="I7012" s="561" t="s">
        <v>709</v>
      </c>
      <c r="J7012" s="561" t="s">
        <v>24</v>
      </c>
      <c r="K7012" s="562" t="s">
        <v>35693</v>
      </c>
      <c r="L7012" s="561" t="s">
        <v>6617</v>
      </c>
    </row>
    <row r="7013" spans="1:12" x14ac:dyDescent="0.25">
      <c r="A7013" s="561" t="s">
        <v>4922</v>
      </c>
      <c r="B7013" s="561" t="s">
        <v>6007</v>
      </c>
      <c r="C7013" s="561" t="s">
        <v>6284</v>
      </c>
      <c r="D7013" s="561" t="s">
        <v>6285</v>
      </c>
      <c r="E7013" s="562" t="s">
        <v>22</v>
      </c>
      <c r="F7013" s="561" t="s">
        <v>22</v>
      </c>
      <c r="G7013" s="561" t="s">
        <v>35694</v>
      </c>
      <c r="H7013" s="561" t="s">
        <v>6878</v>
      </c>
      <c r="I7013" s="561" t="s">
        <v>709</v>
      </c>
      <c r="J7013" s="561" t="s">
        <v>24</v>
      </c>
      <c r="K7013" s="562" t="s">
        <v>7104</v>
      </c>
      <c r="L7013" s="561" t="s">
        <v>6617</v>
      </c>
    </row>
    <row r="7014" spans="1:12" x14ac:dyDescent="0.25">
      <c r="A7014" s="561" t="s">
        <v>4922</v>
      </c>
      <c r="B7014" s="561" t="s">
        <v>6007</v>
      </c>
      <c r="C7014" s="561" t="s">
        <v>6284</v>
      </c>
      <c r="D7014" s="561" t="s">
        <v>6285</v>
      </c>
      <c r="E7014" s="562" t="s">
        <v>22</v>
      </c>
      <c r="F7014" s="561" t="s">
        <v>22</v>
      </c>
      <c r="G7014" s="561" t="s">
        <v>35695</v>
      </c>
      <c r="H7014" s="561" t="s">
        <v>6879</v>
      </c>
      <c r="I7014" s="561" t="s">
        <v>709</v>
      </c>
      <c r="J7014" s="561" t="s">
        <v>24</v>
      </c>
      <c r="K7014" s="562" t="s">
        <v>3513</v>
      </c>
      <c r="L7014" s="561" t="s">
        <v>6617</v>
      </c>
    </row>
    <row r="7015" spans="1:12" x14ac:dyDescent="0.25">
      <c r="A7015" s="561" t="s">
        <v>4922</v>
      </c>
      <c r="B7015" s="561" t="s">
        <v>6007</v>
      </c>
      <c r="C7015" s="561" t="s">
        <v>6284</v>
      </c>
      <c r="D7015" s="561" t="s">
        <v>6285</v>
      </c>
      <c r="E7015" s="562" t="s">
        <v>22</v>
      </c>
      <c r="F7015" s="561" t="s">
        <v>22</v>
      </c>
      <c r="G7015" s="561" t="s">
        <v>35696</v>
      </c>
      <c r="H7015" s="561" t="s">
        <v>6880</v>
      </c>
      <c r="I7015" s="561" t="s">
        <v>709</v>
      </c>
      <c r="J7015" s="561" t="s">
        <v>24</v>
      </c>
      <c r="K7015" s="562" t="s">
        <v>6920</v>
      </c>
      <c r="L7015" s="561" t="s">
        <v>6617</v>
      </c>
    </row>
    <row r="7016" spans="1:12" x14ac:dyDescent="0.25">
      <c r="A7016" s="561" t="s">
        <v>4922</v>
      </c>
      <c r="B7016" s="561" t="s">
        <v>6007</v>
      </c>
      <c r="C7016" s="561" t="s">
        <v>6284</v>
      </c>
      <c r="D7016" s="561" t="s">
        <v>6285</v>
      </c>
      <c r="E7016" s="562" t="s">
        <v>22</v>
      </c>
      <c r="F7016" s="561" t="s">
        <v>22</v>
      </c>
      <c r="G7016" s="561" t="s">
        <v>35697</v>
      </c>
      <c r="H7016" s="561" t="s">
        <v>6881</v>
      </c>
      <c r="I7016" s="561" t="s">
        <v>709</v>
      </c>
      <c r="J7016" s="561" t="s">
        <v>24</v>
      </c>
      <c r="K7016" s="562" t="s">
        <v>2902</v>
      </c>
      <c r="L7016" s="561" t="s">
        <v>6617</v>
      </c>
    </row>
    <row r="7017" spans="1:12" x14ac:dyDescent="0.25">
      <c r="A7017" s="561" t="s">
        <v>4922</v>
      </c>
      <c r="B7017" s="561" t="s">
        <v>6007</v>
      </c>
      <c r="C7017" s="561" t="s">
        <v>6284</v>
      </c>
      <c r="D7017" s="561" t="s">
        <v>6285</v>
      </c>
      <c r="E7017" s="562" t="s">
        <v>22</v>
      </c>
      <c r="F7017" s="561" t="s">
        <v>22</v>
      </c>
      <c r="G7017" s="561" t="s">
        <v>35698</v>
      </c>
      <c r="H7017" s="561" t="s">
        <v>6882</v>
      </c>
      <c r="I7017" s="561" t="s">
        <v>709</v>
      </c>
      <c r="J7017" s="561" t="s">
        <v>24</v>
      </c>
      <c r="K7017" s="562" t="s">
        <v>7913</v>
      </c>
      <c r="L7017" s="561" t="s">
        <v>6617</v>
      </c>
    </row>
    <row r="7018" spans="1:12" x14ac:dyDescent="0.25">
      <c r="A7018" s="561" t="s">
        <v>4922</v>
      </c>
      <c r="B7018" s="561" t="s">
        <v>6007</v>
      </c>
      <c r="C7018" s="561" t="s">
        <v>6284</v>
      </c>
      <c r="D7018" s="561" t="s">
        <v>6285</v>
      </c>
      <c r="E7018" s="562" t="s">
        <v>22</v>
      </c>
      <c r="F7018" s="561" t="s">
        <v>22</v>
      </c>
      <c r="G7018" s="561" t="s">
        <v>35699</v>
      </c>
      <c r="H7018" s="561" t="s">
        <v>6884</v>
      </c>
      <c r="I7018" s="561" t="s">
        <v>35517</v>
      </c>
      <c r="J7018" s="561" t="s">
        <v>24</v>
      </c>
      <c r="K7018" s="562" t="s">
        <v>2377</v>
      </c>
      <c r="L7018" s="561" t="s">
        <v>6617</v>
      </c>
    </row>
    <row r="7019" spans="1:12" x14ac:dyDescent="0.25">
      <c r="A7019" s="561" t="s">
        <v>4922</v>
      </c>
      <c r="B7019" s="561" t="s">
        <v>6007</v>
      </c>
      <c r="C7019" s="561" t="s">
        <v>6284</v>
      </c>
      <c r="D7019" s="561" t="s">
        <v>6285</v>
      </c>
      <c r="E7019" s="562" t="s">
        <v>22</v>
      </c>
      <c r="F7019" s="561" t="s">
        <v>22</v>
      </c>
      <c r="G7019" s="561" t="s">
        <v>35700</v>
      </c>
      <c r="H7019" s="561" t="s">
        <v>6885</v>
      </c>
      <c r="I7019" s="561" t="s">
        <v>35517</v>
      </c>
      <c r="J7019" s="561" t="s">
        <v>24</v>
      </c>
      <c r="K7019" s="562" t="s">
        <v>7980</v>
      </c>
      <c r="L7019" s="561" t="s">
        <v>6617</v>
      </c>
    </row>
    <row r="7020" spans="1:12" x14ac:dyDescent="0.25">
      <c r="A7020" s="561" t="s">
        <v>4922</v>
      </c>
      <c r="B7020" s="561" t="s">
        <v>6007</v>
      </c>
      <c r="C7020" s="561" t="s">
        <v>6284</v>
      </c>
      <c r="D7020" s="561" t="s">
        <v>6285</v>
      </c>
      <c r="E7020" s="562" t="s">
        <v>22</v>
      </c>
      <c r="F7020" s="561" t="s">
        <v>22</v>
      </c>
      <c r="G7020" s="561" t="s">
        <v>35701</v>
      </c>
      <c r="H7020" s="561" t="s">
        <v>6886</v>
      </c>
      <c r="I7020" s="561" t="s">
        <v>35517</v>
      </c>
      <c r="J7020" s="561" t="s">
        <v>24</v>
      </c>
      <c r="K7020" s="562" t="s">
        <v>35702</v>
      </c>
      <c r="L7020" s="561" t="s">
        <v>6617</v>
      </c>
    </row>
    <row r="7021" spans="1:12" x14ac:dyDescent="0.25">
      <c r="A7021" s="561" t="s">
        <v>4922</v>
      </c>
      <c r="B7021" s="561" t="s">
        <v>6007</v>
      </c>
      <c r="C7021" s="561" t="s">
        <v>6284</v>
      </c>
      <c r="D7021" s="561" t="s">
        <v>6285</v>
      </c>
      <c r="E7021" s="562" t="s">
        <v>22</v>
      </c>
      <c r="F7021" s="561" t="s">
        <v>22</v>
      </c>
      <c r="G7021" s="561" t="s">
        <v>35703</v>
      </c>
      <c r="H7021" s="561" t="s">
        <v>6887</v>
      </c>
      <c r="I7021" s="561" t="s">
        <v>35517</v>
      </c>
      <c r="J7021" s="561" t="s">
        <v>24</v>
      </c>
      <c r="K7021" s="562" t="s">
        <v>35704</v>
      </c>
      <c r="L7021" s="561" t="s">
        <v>6617</v>
      </c>
    </row>
    <row r="7022" spans="1:12" x14ac:dyDescent="0.25">
      <c r="A7022" s="561" t="s">
        <v>4922</v>
      </c>
      <c r="B7022" s="561" t="s">
        <v>6007</v>
      </c>
      <c r="C7022" s="561" t="s">
        <v>6284</v>
      </c>
      <c r="D7022" s="561" t="s">
        <v>6285</v>
      </c>
      <c r="E7022" s="562" t="s">
        <v>22</v>
      </c>
      <c r="F7022" s="561" t="s">
        <v>22</v>
      </c>
      <c r="G7022" s="561" t="s">
        <v>35705</v>
      </c>
      <c r="H7022" s="561" t="s">
        <v>6888</v>
      </c>
      <c r="I7022" s="561" t="s">
        <v>35517</v>
      </c>
      <c r="J7022" s="561" t="s">
        <v>24</v>
      </c>
      <c r="K7022" s="562" t="s">
        <v>35706</v>
      </c>
      <c r="L7022" s="561" t="s">
        <v>6617</v>
      </c>
    </row>
    <row r="7023" spans="1:12" x14ac:dyDescent="0.25">
      <c r="A7023" s="561" t="s">
        <v>4922</v>
      </c>
      <c r="B7023" s="561" t="s">
        <v>6007</v>
      </c>
      <c r="C7023" s="561" t="s">
        <v>6284</v>
      </c>
      <c r="D7023" s="561" t="s">
        <v>6285</v>
      </c>
      <c r="E7023" s="562" t="s">
        <v>22</v>
      </c>
      <c r="F7023" s="561" t="s">
        <v>22</v>
      </c>
      <c r="G7023" s="561" t="s">
        <v>35707</v>
      </c>
      <c r="H7023" s="561" t="s">
        <v>6889</v>
      </c>
      <c r="I7023" s="561" t="s">
        <v>35517</v>
      </c>
      <c r="J7023" s="561" t="s">
        <v>24</v>
      </c>
      <c r="K7023" s="562" t="s">
        <v>35708</v>
      </c>
      <c r="L7023" s="561" t="s">
        <v>6617</v>
      </c>
    </row>
    <row r="7024" spans="1:12" x14ac:dyDescent="0.25">
      <c r="A7024" s="561" t="s">
        <v>4922</v>
      </c>
      <c r="B7024" s="561" t="s">
        <v>6007</v>
      </c>
      <c r="C7024" s="561" t="s">
        <v>6284</v>
      </c>
      <c r="D7024" s="561" t="s">
        <v>6285</v>
      </c>
      <c r="E7024" s="562" t="s">
        <v>22</v>
      </c>
      <c r="F7024" s="561" t="s">
        <v>22</v>
      </c>
      <c r="G7024" s="561" t="s">
        <v>35709</v>
      </c>
      <c r="H7024" s="561" t="s">
        <v>6872</v>
      </c>
      <c r="I7024" s="561" t="s">
        <v>35517</v>
      </c>
      <c r="J7024" s="561" t="s">
        <v>24</v>
      </c>
      <c r="K7024" s="562" t="s">
        <v>35710</v>
      </c>
      <c r="L7024" s="561" t="s">
        <v>6617</v>
      </c>
    </row>
    <row r="7025" spans="1:12" x14ac:dyDescent="0.25">
      <c r="A7025" s="561" t="s">
        <v>4922</v>
      </c>
      <c r="B7025" s="561" t="s">
        <v>6007</v>
      </c>
      <c r="C7025" s="561" t="s">
        <v>6284</v>
      </c>
      <c r="D7025" s="561" t="s">
        <v>6285</v>
      </c>
      <c r="E7025" s="562" t="s">
        <v>22</v>
      </c>
      <c r="F7025" s="561" t="s">
        <v>22</v>
      </c>
      <c r="G7025" s="561" t="s">
        <v>35711</v>
      </c>
      <c r="H7025" s="561" t="s">
        <v>6890</v>
      </c>
      <c r="I7025" s="561" t="s">
        <v>35517</v>
      </c>
      <c r="J7025" s="561" t="s">
        <v>24</v>
      </c>
      <c r="K7025" s="562" t="s">
        <v>35712</v>
      </c>
      <c r="L7025" s="561" t="s">
        <v>6617</v>
      </c>
    </row>
    <row r="7026" spans="1:12" x14ac:dyDescent="0.25">
      <c r="A7026" s="561" t="s">
        <v>4922</v>
      </c>
      <c r="B7026" s="561" t="s">
        <v>6007</v>
      </c>
      <c r="C7026" s="561" t="s">
        <v>6284</v>
      </c>
      <c r="D7026" s="561" t="s">
        <v>6285</v>
      </c>
      <c r="E7026" s="562" t="s">
        <v>22</v>
      </c>
      <c r="F7026" s="561" t="s">
        <v>22</v>
      </c>
      <c r="G7026" s="561" t="s">
        <v>35713</v>
      </c>
      <c r="H7026" s="561" t="s">
        <v>6877</v>
      </c>
      <c r="I7026" s="561" t="s">
        <v>35517</v>
      </c>
      <c r="J7026" s="561" t="s">
        <v>24</v>
      </c>
      <c r="K7026" s="562" t="s">
        <v>35714</v>
      </c>
      <c r="L7026" s="561" t="s">
        <v>6617</v>
      </c>
    </row>
    <row r="7027" spans="1:12" x14ac:dyDescent="0.25">
      <c r="A7027" s="561" t="s">
        <v>4922</v>
      </c>
      <c r="B7027" s="561" t="s">
        <v>6007</v>
      </c>
      <c r="C7027" s="561" t="s">
        <v>6284</v>
      </c>
      <c r="D7027" s="561" t="s">
        <v>6285</v>
      </c>
      <c r="E7027" s="562" t="s">
        <v>22</v>
      </c>
      <c r="F7027" s="561" t="s">
        <v>22</v>
      </c>
      <c r="G7027" s="561" t="s">
        <v>35715</v>
      </c>
      <c r="H7027" s="561" t="s">
        <v>6878</v>
      </c>
      <c r="I7027" s="561" t="s">
        <v>35517</v>
      </c>
      <c r="J7027" s="561" t="s">
        <v>24</v>
      </c>
      <c r="K7027" s="562" t="s">
        <v>35716</v>
      </c>
      <c r="L7027" s="561" t="s">
        <v>6617</v>
      </c>
    </row>
    <row r="7028" spans="1:12" x14ac:dyDescent="0.25">
      <c r="A7028" s="561" t="s">
        <v>4922</v>
      </c>
      <c r="B7028" s="561" t="s">
        <v>6007</v>
      </c>
      <c r="C7028" s="561" t="s">
        <v>6284</v>
      </c>
      <c r="D7028" s="561" t="s">
        <v>6285</v>
      </c>
      <c r="E7028" s="562" t="s">
        <v>22</v>
      </c>
      <c r="F7028" s="561" t="s">
        <v>22</v>
      </c>
      <c r="G7028" s="561" t="s">
        <v>35717</v>
      </c>
      <c r="H7028" s="561" t="s">
        <v>6879</v>
      </c>
      <c r="I7028" s="561" t="s">
        <v>35517</v>
      </c>
      <c r="J7028" s="561" t="s">
        <v>24</v>
      </c>
      <c r="K7028" s="562" t="s">
        <v>35718</v>
      </c>
      <c r="L7028" s="561" t="s">
        <v>6617</v>
      </c>
    </row>
    <row r="7029" spans="1:12" x14ac:dyDescent="0.25">
      <c r="A7029" s="561" t="s">
        <v>4922</v>
      </c>
      <c r="B7029" s="561" t="s">
        <v>6007</v>
      </c>
      <c r="C7029" s="561" t="s">
        <v>6284</v>
      </c>
      <c r="D7029" s="561" t="s">
        <v>6285</v>
      </c>
      <c r="E7029" s="562" t="s">
        <v>22</v>
      </c>
      <c r="F7029" s="561" t="s">
        <v>22</v>
      </c>
      <c r="G7029" s="561" t="s">
        <v>35719</v>
      </c>
      <c r="H7029" s="561" t="s">
        <v>6882</v>
      </c>
      <c r="I7029" s="561" t="s">
        <v>35517</v>
      </c>
      <c r="J7029" s="561" t="s">
        <v>24</v>
      </c>
      <c r="K7029" s="562" t="s">
        <v>35720</v>
      </c>
      <c r="L7029" s="561" t="s">
        <v>6617</v>
      </c>
    </row>
    <row r="7030" spans="1:12" x14ac:dyDescent="0.25">
      <c r="A7030" s="561" t="s">
        <v>4922</v>
      </c>
      <c r="B7030" s="561" t="s">
        <v>6007</v>
      </c>
      <c r="C7030" s="561" t="s">
        <v>6284</v>
      </c>
      <c r="D7030" s="561" t="s">
        <v>6285</v>
      </c>
      <c r="E7030" s="562" t="s">
        <v>22</v>
      </c>
      <c r="F7030" s="561" t="s">
        <v>22</v>
      </c>
      <c r="G7030" s="561" t="s">
        <v>35721</v>
      </c>
      <c r="H7030" s="561" t="s">
        <v>6891</v>
      </c>
      <c r="I7030" s="561" t="s">
        <v>709</v>
      </c>
      <c r="J7030" s="561" t="s">
        <v>24</v>
      </c>
      <c r="K7030" s="562" t="s">
        <v>35722</v>
      </c>
      <c r="L7030" s="561" t="s">
        <v>6617</v>
      </c>
    </row>
    <row r="7031" spans="1:12" x14ac:dyDescent="0.25">
      <c r="A7031" s="561" t="s">
        <v>4922</v>
      </c>
      <c r="B7031" s="561" t="s">
        <v>6007</v>
      </c>
      <c r="C7031" s="561" t="s">
        <v>6284</v>
      </c>
      <c r="D7031" s="561" t="s">
        <v>6285</v>
      </c>
      <c r="E7031" s="562" t="s">
        <v>22</v>
      </c>
      <c r="F7031" s="561" t="s">
        <v>22</v>
      </c>
      <c r="G7031" s="561" t="s">
        <v>35723</v>
      </c>
      <c r="H7031" s="561" t="s">
        <v>6891</v>
      </c>
      <c r="I7031" s="561" t="s">
        <v>35517</v>
      </c>
      <c r="J7031" s="561" t="s">
        <v>24</v>
      </c>
      <c r="K7031" s="562" t="s">
        <v>35724</v>
      </c>
      <c r="L7031" s="561" t="s">
        <v>6617</v>
      </c>
    </row>
    <row r="7032" spans="1:12" x14ac:dyDescent="0.25">
      <c r="A7032" s="561" t="s">
        <v>4922</v>
      </c>
      <c r="B7032" s="561" t="s">
        <v>6007</v>
      </c>
      <c r="C7032" s="561" t="s">
        <v>6284</v>
      </c>
      <c r="D7032" s="561" t="s">
        <v>6285</v>
      </c>
      <c r="E7032" s="562" t="s">
        <v>22</v>
      </c>
      <c r="F7032" s="561" t="s">
        <v>22</v>
      </c>
      <c r="G7032" s="561" t="s">
        <v>35725</v>
      </c>
      <c r="H7032" s="561" t="s">
        <v>6892</v>
      </c>
      <c r="I7032" s="561" t="s">
        <v>709</v>
      </c>
      <c r="J7032" s="561" t="s">
        <v>24</v>
      </c>
      <c r="K7032" s="562" t="s">
        <v>8017</v>
      </c>
      <c r="L7032" s="561" t="s">
        <v>6617</v>
      </c>
    </row>
    <row r="7033" spans="1:12" x14ac:dyDescent="0.25">
      <c r="A7033" s="561" t="s">
        <v>4922</v>
      </c>
      <c r="B7033" s="561" t="s">
        <v>6007</v>
      </c>
      <c r="C7033" s="561" t="s">
        <v>6284</v>
      </c>
      <c r="D7033" s="561" t="s">
        <v>6285</v>
      </c>
      <c r="E7033" s="562" t="s">
        <v>22</v>
      </c>
      <c r="F7033" s="561" t="s">
        <v>22</v>
      </c>
      <c r="G7033" s="561" t="s">
        <v>35726</v>
      </c>
      <c r="H7033" s="561" t="s">
        <v>6893</v>
      </c>
      <c r="I7033" s="561" t="s">
        <v>35517</v>
      </c>
      <c r="J7033" s="561" t="s">
        <v>24</v>
      </c>
      <c r="K7033" s="562" t="s">
        <v>35727</v>
      </c>
      <c r="L7033" s="561" t="s">
        <v>6617</v>
      </c>
    </row>
    <row r="7034" spans="1:12" x14ac:dyDescent="0.25">
      <c r="A7034" s="561" t="s">
        <v>4922</v>
      </c>
      <c r="B7034" s="561" t="s">
        <v>6007</v>
      </c>
      <c r="C7034" s="561" t="s">
        <v>6284</v>
      </c>
      <c r="D7034" s="561" t="s">
        <v>6285</v>
      </c>
      <c r="E7034" s="562" t="s">
        <v>22</v>
      </c>
      <c r="F7034" s="561" t="s">
        <v>22</v>
      </c>
      <c r="G7034" s="561" t="s">
        <v>35728</v>
      </c>
      <c r="H7034" s="561" t="s">
        <v>6894</v>
      </c>
      <c r="I7034" s="561" t="s">
        <v>709</v>
      </c>
      <c r="J7034" s="561" t="s">
        <v>24</v>
      </c>
      <c r="K7034" s="562" t="s">
        <v>1135</v>
      </c>
      <c r="L7034" s="561" t="s">
        <v>6617</v>
      </c>
    </row>
    <row r="7035" spans="1:12" x14ac:dyDescent="0.25">
      <c r="A7035" s="561" t="s">
        <v>4922</v>
      </c>
      <c r="B7035" s="561" t="s">
        <v>6007</v>
      </c>
      <c r="C7035" s="561" t="s">
        <v>6284</v>
      </c>
      <c r="D7035" s="561" t="s">
        <v>6285</v>
      </c>
      <c r="E7035" s="562" t="s">
        <v>22</v>
      </c>
      <c r="F7035" s="561" t="s">
        <v>22</v>
      </c>
      <c r="G7035" s="561" t="s">
        <v>35729</v>
      </c>
      <c r="H7035" s="561" t="s">
        <v>6895</v>
      </c>
      <c r="I7035" s="561" t="s">
        <v>709</v>
      </c>
      <c r="J7035" s="561" t="s">
        <v>24</v>
      </c>
      <c r="K7035" s="562" t="s">
        <v>1142</v>
      </c>
      <c r="L7035" s="561" t="s">
        <v>6617</v>
      </c>
    </row>
    <row r="7036" spans="1:12" x14ac:dyDescent="0.25">
      <c r="A7036" s="561" t="s">
        <v>4922</v>
      </c>
      <c r="B7036" s="561" t="s">
        <v>6007</v>
      </c>
      <c r="C7036" s="561" t="s">
        <v>6284</v>
      </c>
      <c r="D7036" s="561" t="s">
        <v>6285</v>
      </c>
      <c r="E7036" s="562" t="s">
        <v>22</v>
      </c>
      <c r="F7036" s="561" t="s">
        <v>22</v>
      </c>
      <c r="G7036" s="561" t="s">
        <v>35730</v>
      </c>
      <c r="H7036" s="561" t="s">
        <v>6896</v>
      </c>
      <c r="I7036" s="561" t="s">
        <v>35517</v>
      </c>
      <c r="J7036" s="561" t="s">
        <v>24</v>
      </c>
      <c r="K7036" s="562" t="s">
        <v>35731</v>
      </c>
      <c r="L7036" s="561" t="s">
        <v>6617</v>
      </c>
    </row>
    <row r="7037" spans="1:12" x14ac:dyDescent="0.25">
      <c r="A7037" s="561" t="s">
        <v>4922</v>
      </c>
      <c r="B7037" s="561" t="s">
        <v>6007</v>
      </c>
      <c r="C7037" s="561" t="s">
        <v>6284</v>
      </c>
      <c r="D7037" s="561" t="s">
        <v>6285</v>
      </c>
      <c r="E7037" s="562" t="s">
        <v>22</v>
      </c>
      <c r="F7037" s="561" t="s">
        <v>22</v>
      </c>
      <c r="G7037" s="561" t="s">
        <v>35732</v>
      </c>
      <c r="H7037" s="561" t="s">
        <v>6897</v>
      </c>
      <c r="I7037" s="561" t="s">
        <v>35517</v>
      </c>
      <c r="J7037" s="561" t="s">
        <v>24</v>
      </c>
      <c r="K7037" s="562" t="s">
        <v>7882</v>
      </c>
      <c r="L7037" s="561" t="s">
        <v>6617</v>
      </c>
    </row>
    <row r="7038" spans="1:12" x14ac:dyDescent="0.25">
      <c r="A7038" s="561" t="s">
        <v>4922</v>
      </c>
      <c r="B7038" s="561" t="s">
        <v>6007</v>
      </c>
      <c r="C7038" s="561" t="s">
        <v>6284</v>
      </c>
      <c r="D7038" s="561" t="s">
        <v>6285</v>
      </c>
      <c r="E7038" s="562" t="s">
        <v>22</v>
      </c>
      <c r="F7038" s="561" t="s">
        <v>22</v>
      </c>
      <c r="G7038" s="561" t="s">
        <v>35733</v>
      </c>
      <c r="H7038" s="561" t="s">
        <v>6898</v>
      </c>
      <c r="I7038" s="561" t="s">
        <v>35517</v>
      </c>
      <c r="J7038" s="561" t="s">
        <v>24</v>
      </c>
      <c r="K7038" s="562" t="s">
        <v>3602</v>
      </c>
      <c r="L7038" s="561" t="s">
        <v>6617</v>
      </c>
    </row>
    <row r="7039" spans="1:12" x14ac:dyDescent="0.25">
      <c r="A7039" s="561" t="s">
        <v>4922</v>
      </c>
      <c r="B7039" s="561" t="s">
        <v>6007</v>
      </c>
      <c r="C7039" s="561" t="s">
        <v>6284</v>
      </c>
      <c r="D7039" s="561" t="s">
        <v>6285</v>
      </c>
      <c r="E7039" s="562" t="s">
        <v>22</v>
      </c>
      <c r="F7039" s="561" t="s">
        <v>22</v>
      </c>
      <c r="G7039" s="561" t="s">
        <v>35734</v>
      </c>
      <c r="H7039" s="561" t="s">
        <v>6900</v>
      </c>
      <c r="I7039" s="561" t="s">
        <v>35517</v>
      </c>
      <c r="J7039" s="561" t="s">
        <v>24</v>
      </c>
      <c r="K7039" s="562" t="s">
        <v>7631</v>
      </c>
      <c r="L7039" s="561" t="s">
        <v>6617</v>
      </c>
    </row>
    <row r="7040" spans="1:12" x14ac:dyDescent="0.25">
      <c r="A7040" s="561" t="s">
        <v>4922</v>
      </c>
      <c r="B7040" s="561" t="s">
        <v>6007</v>
      </c>
      <c r="C7040" s="561" t="s">
        <v>6284</v>
      </c>
      <c r="D7040" s="561" t="s">
        <v>6285</v>
      </c>
      <c r="E7040" s="562" t="s">
        <v>22</v>
      </c>
      <c r="F7040" s="561" t="s">
        <v>22</v>
      </c>
      <c r="G7040" s="561" t="s">
        <v>35735</v>
      </c>
      <c r="H7040" s="561" t="s">
        <v>6901</v>
      </c>
      <c r="I7040" s="561" t="s">
        <v>35517</v>
      </c>
      <c r="J7040" s="561" t="s">
        <v>24</v>
      </c>
      <c r="K7040" s="562" t="s">
        <v>480</v>
      </c>
      <c r="L7040" s="561" t="s">
        <v>6617</v>
      </c>
    </row>
    <row r="7041" spans="1:12" x14ac:dyDescent="0.25">
      <c r="A7041" s="561" t="s">
        <v>4922</v>
      </c>
      <c r="B7041" s="561" t="s">
        <v>6007</v>
      </c>
      <c r="C7041" s="561" t="s">
        <v>6284</v>
      </c>
      <c r="D7041" s="561" t="s">
        <v>6285</v>
      </c>
      <c r="E7041" s="562" t="s">
        <v>22</v>
      </c>
      <c r="F7041" s="561" t="s">
        <v>22</v>
      </c>
      <c r="G7041" s="561" t="s">
        <v>35736</v>
      </c>
      <c r="H7041" s="561" t="s">
        <v>6902</v>
      </c>
      <c r="I7041" s="561" t="s">
        <v>35517</v>
      </c>
      <c r="J7041" s="561" t="s">
        <v>24</v>
      </c>
      <c r="K7041" s="562" t="s">
        <v>1755</v>
      </c>
      <c r="L7041" s="561" t="s">
        <v>6617</v>
      </c>
    </row>
    <row r="7042" spans="1:12" x14ac:dyDescent="0.25">
      <c r="A7042" s="561" t="s">
        <v>4922</v>
      </c>
      <c r="B7042" s="561" t="s">
        <v>6007</v>
      </c>
      <c r="C7042" s="561" t="s">
        <v>6284</v>
      </c>
      <c r="D7042" s="561" t="s">
        <v>6285</v>
      </c>
      <c r="E7042" s="562" t="s">
        <v>22</v>
      </c>
      <c r="F7042" s="561" t="s">
        <v>22</v>
      </c>
      <c r="G7042" s="561" t="s">
        <v>35737</v>
      </c>
      <c r="H7042" s="561" t="s">
        <v>6904</v>
      </c>
      <c r="I7042" s="561" t="s">
        <v>35517</v>
      </c>
      <c r="J7042" s="561" t="s">
        <v>24</v>
      </c>
      <c r="K7042" s="562" t="s">
        <v>8199</v>
      </c>
      <c r="L7042" s="561" t="s">
        <v>6617</v>
      </c>
    </row>
    <row r="7043" spans="1:12" x14ac:dyDescent="0.25">
      <c r="A7043" s="561" t="s">
        <v>4922</v>
      </c>
      <c r="B7043" s="561" t="s">
        <v>6007</v>
      </c>
      <c r="C7043" s="561" t="s">
        <v>6284</v>
      </c>
      <c r="D7043" s="561" t="s">
        <v>6285</v>
      </c>
      <c r="E7043" s="562" t="s">
        <v>22</v>
      </c>
      <c r="F7043" s="561" t="s">
        <v>22</v>
      </c>
      <c r="G7043" s="561" t="s">
        <v>35738</v>
      </c>
      <c r="H7043" s="561" t="s">
        <v>6905</v>
      </c>
      <c r="I7043" s="561" t="s">
        <v>35517</v>
      </c>
      <c r="J7043" s="561" t="s">
        <v>24</v>
      </c>
      <c r="K7043" s="562" t="s">
        <v>8165</v>
      </c>
      <c r="L7043" s="561" t="s">
        <v>6617</v>
      </c>
    </row>
    <row r="7044" spans="1:12" x14ac:dyDescent="0.25">
      <c r="A7044" s="561" t="s">
        <v>4922</v>
      </c>
      <c r="B7044" s="561" t="s">
        <v>6007</v>
      </c>
      <c r="C7044" s="561" t="s">
        <v>6284</v>
      </c>
      <c r="D7044" s="561" t="s">
        <v>6285</v>
      </c>
      <c r="E7044" s="562" t="s">
        <v>22</v>
      </c>
      <c r="F7044" s="561" t="s">
        <v>22</v>
      </c>
      <c r="G7044" s="561" t="s">
        <v>35739</v>
      </c>
      <c r="H7044" s="561" t="s">
        <v>6906</v>
      </c>
      <c r="I7044" s="561" t="s">
        <v>35517</v>
      </c>
      <c r="J7044" s="561" t="s">
        <v>24</v>
      </c>
      <c r="K7044" s="562" t="s">
        <v>30336</v>
      </c>
      <c r="L7044" s="561" t="s">
        <v>6617</v>
      </c>
    </row>
    <row r="7045" spans="1:12" x14ac:dyDescent="0.25">
      <c r="A7045" s="561" t="s">
        <v>4922</v>
      </c>
      <c r="B7045" s="561" t="s">
        <v>6007</v>
      </c>
      <c r="C7045" s="561" t="s">
        <v>6284</v>
      </c>
      <c r="D7045" s="561" t="s">
        <v>6285</v>
      </c>
      <c r="E7045" s="562" t="s">
        <v>22</v>
      </c>
      <c r="F7045" s="561" t="s">
        <v>22</v>
      </c>
      <c r="G7045" s="561" t="s">
        <v>35740</v>
      </c>
      <c r="H7045" s="561" t="s">
        <v>6907</v>
      </c>
      <c r="I7045" s="561" t="s">
        <v>35517</v>
      </c>
      <c r="J7045" s="561" t="s">
        <v>24</v>
      </c>
      <c r="K7045" s="562" t="s">
        <v>7667</v>
      </c>
      <c r="L7045" s="561" t="s">
        <v>6617</v>
      </c>
    </row>
    <row r="7046" spans="1:12" x14ac:dyDescent="0.25">
      <c r="A7046" s="561" t="s">
        <v>4922</v>
      </c>
      <c r="B7046" s="561" t="s">
        <v>6007</v>
      </c>
      <c r="C7046" s="561" t="s">
        <v>6284</v>
      </c>
      <c r="D7046" s="561" t="s">
        <v>6285</v>
      </c>
      <c r="E7046" s="562" t="s">
        <v>22</v>
      </c>
      <c r="F7046" s="561" t="s">
        <v>22</v>
      </c>
      <c r="G7046" s="561" t="s">
        <v>35741</v>
      </c>
      <c r="H7046" s="561" t="s">
        <v>6908</v>
      </c>
      <c r="I7046" s="561" t="s">
        <v>35517</v>
      </c>
      <c r="J7046" s="561" t="s">
        <v>24</v>
      </c>
      <c r="K7046" s="562" t="s">
        <v>7281</v>
      </c>
      <c r="L7046" s="561" t="s">
        <v>6617</v>
      </c>
    </row>
    <row r="7047" spans="1:12" x14ac:dyDescent="0.25">
      <c r="A7047" s="561" t="s">
        <v>4922</v>
      </c>
      <c r="B7047" s="561" t="s">
        <v>6007</v>
      </c>
      <c r="C7047" s="561" t="s">
        <v>6284</v>
      </c>
      <c r="D7047" s="561" t="s">
        <v>6285</v>
      </c>
      <c r="E7047" s="562" t="s">
        <v>22</v>
      </c>
      <c r="F7047" s="561" t="s">
        <v>22</v>
      </c>
      <c r="G7047" s="561" t="s">
        <v>35742</v>
      </c>
      <c r="H7047" s="561" t="s">
        <v>6909</v>
      </c>
      <c r="I7047" s="561" t="s">
        <v>35517</v>
      </c>
      <c r="J7047" s="561" t="s">
        <v>24</v>
      </c>
      <c r="K7047" s="562" t="s">
        <v>7050</v>
      </c>
      <c r="L7047" s="561" t="s">
        <v>6617</v>
      </c>
    </row>
    <row r="7048" spans="1:12" x14ac:dyDescent="0.25">
      <c r="A7048" s="561" t="s">
        <v>4922</v>
      </c>
      <c r="B7048" s="561" t="s">
        <v>6007</v>
      </c>
      <c r="C7048" s="561" t="s">
        <v>6284</v>
      </c>
      <c r="D7048" s="561" t="s">
        <v>6285</v>
      </c>
      <c r="E7048" s="562" t="s">
        <v>22</v>
      </c>
      <c r="F7048" s="561" t="s">
        <v>22</v>
      </c>
      <c r="G7048" s="561" t="s">
        <v>35743</v>
      </c>
      <c r="H7048" s="561" t="s">
        <v>6910</v>
      </c>
      <c r="I7048" s="561" t="s">
        <v>35517</v>
      </c>
      <c r="J7048" s="561" t="s">
        <v>24</v>
      </c>
      <c r="K7048" s="562" t="s">
        <v>30135</v>
      </c>
      <c r="L7048" s="561" t="s">
        <v>6617</v>
      </c>
    </row>
    <row r="7049" spans="1:12" x14ac:dyDescent="0.25">
      <c r="A7049" s="561" t="s">
        <v>4922</v>
      </c>
      <c r="B7049" s="561" t="s">
        <v>6007</v>
      </c>
      <c r="C7049" s="561" t="s">
        <v>6284</v>
      </c>
      <c r="D7049" s="561" t="s">
        <v>6285</v>
      </c>
      <c r="E7049" s="562" t="s">
        <v>22</v>
      </c>
      <c r="F7049" s="561" t="s">
        <v>22</v>
      </c>
      <c r="G7049" s="561" t="s">
        <v>35744</v>
      </c>
      <c r="H7049" s="561" t="s">
        <v>6911</v>
      </c>
      <c r="I7049" s="561" t="s">
        <v>35517</v>
      </c>
      <c r="J7049" s="561" t="s">
        <v>24</v>
      </c>
      <c r="K7049" s="562" t="s">
        <v>7667</v>
      </c>
      <c r="L7049" s="561" t="s">
        <v>6617</v>
      </c>
    </row>
    <row r="7050" spans="1:12" x14ac:dyDescent="0.25">
      <c r="A7050" s="561" t="s">
        <v>4922</v>
      </c>
      <c r="B7050" s="561" t="s">
        <v>6007</v>
      </c>
      <c r="C7050" s="561" t="s">
        <v>6284</v>
      </c>
      <c r="D7050" s="561" t="s">
        <v>6285</v>
      </c>
      <c r="E7050" s="562" t="s">
        <v>22</v>
      </c>
      <c r="F7050" s="561" t="s">
        <v>22</v>
      </c>
      <c r="G7050" s="561" t="s">
        <v>35745</v>
      </c>
      <c r="H7050" s="561" t="s">
        <v>6912</v>
      </c>
      <c r="I7050" s="561" t="s">
        <v>35517</v>
      </c>
      <c r="J7050" s="561" t="s">
        <v>24</v>
      </c>
      <c r="K7050" s="562" t="s">
        <v>7689</v>
      </c>
      <c r="L7050" s="561" t="s">
        <v>6617</v>
      </c>
    </row>
    <row r="7051" spans="1:12" x14ac:dyDescent="0.25">
      <c r="A7051" s="561" t="s">
        <v>4922</v>
      </c>
      <c r="B7051" s="561" t="s">
        <v>6007</v>
      </c>
      <c r="C7051" s="561" t="s">
        <v>6284</v>
      </c>
      <c r="D7051" s="561" t="s">
        <v>6285</v>
      </c>
      <c r="E7051" s="562" t="s">
        <v>22</v>
      </c>
      <c r="F7051" s="561" t="s">
        <v>22</v>
      </c>
      <c r="G7051" s="561" t="s">
        <v>35746</v>
      </c>
      <c r="H7051" s="561" t="s">
        <v>6913</v>
      </c>
      <c r="I7051" s="561" t="s">
        <v>35517</v>
      </c>
      <c r="J7051" s="561" t="s">
        <v>24</v>
      </c>
      <c r="K7051" s="562" t="s">
        <v>2375</v>
      </c>
      <c r="L7051" s="561" t="s">
        <v>6617</v>
      </c>
    </row>
    <row r="7052" spans="1:12" x14ac:dyDescent="0.25">
      <c r="A7052" s="561" t="s">
        <v>4922</v>
      </c>
      <c r="B7052" s="561" t="s">
        <v>6007</v>
      </c>
      <c r="C7052" s="561" t="s">
        <v>6284</v>
      </c>
      <c r="D7052" s="561" t="s">
        <v>6285</v>
      </c>
      <c r="E7052" s="562" t="s">
        <v>22</v>
      </c>
      <c r="F7052" s="561" t="s">
        <v>22</v>
      </c>
      <c r="G7052" s="561" t="s">
        <v>35747</v>
      </c>
      <c r="H7052" s="561" t="s">
        <v>6915</v>
      </c>
      <c r="I7052" s="561" t="s">
        <v>35517</v>
      </c>
      <c r="J7052" s="561" t="s">
        <v>24</v>
      </c>
      <c r="K7052" s="562" t="s">
        <v>1502</v>
      </c>
      <c r="L7052" s="561" t="s">
        <v>6617</v>
      </c>
    </row>
    <row r="7053" spans="1:12" x14ac:dyDescent="0.25">
      <c r="A7053" s="561" t="s">
        <v>4922</v>
      </c>
      <c r="B7053" s="561" t="s">
        <v>6007</v>
      </c>
      <c r="C7053" s="561" t="s">
        <v>6284</v>
      </c>
      <c r="D7053" s="561" t="s">
        <v>6285</v>
      </c>
      <c r="E7053" s="562" t="s">
        <v>22</v>
      </c>
      <c r="F7053" s="561" t="s">
        <v>22</v>
      </c>
      <c r="G7053" s="561" t="s">
        <v>35748</v>
      </c>
      <c r="H7053" s="561" t="s">
        <v>6917</v>
      </c>
      <c r="I7053" s="561" t="s">
        <v>35517</v>
      </c>
      <c r="J7053" s="561" t="s">
        <v>24</v>
      </c>
      <c r="K7053" s="562" t="s">
        <v>8372</v>
      </c>
      <c r="L7053" s="561" t="s">
        <v>6617</v>
      </c>
    </row>
    <row r="7054" spans="1:12" x14ac:dyDescent="0.25">
      <c r="A7054" s="561" t="s">
        <v>4922</v>
      </c>
      <c r="B7054" s="561" t="s">
        <v>6007</v>
      </c>
      <c r="C7054" s="561" t="s">
        <v>6284</v>
      </c>
      <c r="D7054" s="561" t="s">
        <v>6285</v>
      </c>
      <c r="E7054" s="562" t="s">
        <v>22</v>
      </c>
      <c r="F7054" s="561" t="s">
        <v>22</v>
      </c>
      <c r="G7054" s="561" t="s">
        <v>35749</v>
      </c>
      <c r="H7054" s="561" t="s">
        <v>6918</v>
      </c>
      <c r="I7054" s="561" t="s">
        <v>35517</v>
      </c>
      <c r="J7054" s="561" t="s">
        <v>24</v>
      </c>
      <c r="K7054" s="562" t="s">
        <v>6578</v>
      </c>
      <c r="L7054" s="561" t="s">
        <v>6617</v>
      </c>
    </row>
    <row r="7055" spans="1:12" x14ac:dyDescent="0.25">
      <c r="A7055" s="561" t="s">
        <v>4922</v>
      </c>
      <c r="B7055" s="561" t="s">
        <v>6007</v>
      </c>
      <c r="C7055" s="561" t="s">
        <v>6284</v>
      </c>
      <c r="D7055" s="561" t="s">
        <v>6285</v>
      </c>
      <c r="E7055" s="562" t="s">
        <v>22</v>
      </c>
      <c r="F7055" s="561" t="s">
        <v>22</v>
      </c>
      <c r="G7055" s="561" t="s">
        <v>35750</v>
      </c>
      <c r="H7055" s="561" t="s">
        <v>6919</v>
      </c>
      <c r="I7055" s="561" t="s">
        <v>35517</v>
      </c>
      <c r="J7055" s="561" t="s">
        <v>24</v>
      </c>
      <c r="K7055" s="562" t="s">
        <v>31799</v>
      </c>
      <c r="L7055" s="561" t="s">
        <v>6617</v>
      </c>
    </row>
    <row r="7056" spans="1:12" x14ac:dyDescent="0.25">
      <c r="A7056" s="561" t="s">
        <v>4922</v>
      </c>
      <c r="B7056" s="561" t="s">
        <v>6007</v>
      </c>
      <c r="C7056" s="561" t="s">
        <v>6284</v>
      </c>
      <c r="D7056" s="561" t="s">
        <v>6285</v>
      </c>
      <c r="E7056" s="562" t="s">
        <v>22</v>
      </c>
      <c r="F7056" s="561" t="s">
        <v>22</v>
      </c>
      <c r="G7056" s="561" t="s">
        <v>35751</v>
      </c>
      <c r="H7056" s="561" t="s">
        <v>6922</v>
      </c>
      <c r="I7056" s="561" t="s">
        <v>35517</v>
      </c>
      <c r="J7056" s="561" t="s">
        <v>24</v>
      </c>
      <c r="K7056" s="562" t="s">
        <v>6718</v>
      </c>
      <c r="L7056" s="561" t="s">
        <v>6617</v>
      </c>
    </row>
    <row r="7057" spans="1:12" x14ac:dyDescent="0.25">
      <c r="A7057" s="561" t="s">
        <v>4922</v>
      </c>
      <c r="B7057" s="561" t="s">
        <v>6007</v>
      </c>
      <c r="C7057" s="561" t="s">
        <v>6284</v>
      </c>
      <c r="D7057" s="561" t="s">
        <v>6285</v>
      </c>
      <c r="E7057" s="562" t="s">
        <v>22</v>
      </c>
      <c r="F7057" s="561" t="s">
        <v>22</v>
      </c>
      <c r="G7057" s="561" t="s">
        <v>35752</v>
      </c>
      <c r="H7057" s="561" t="s">
        <v>6923</v>
      </c>
      <c r="I7057" s="561" t="s">
        <v>35517</v>
      </c>
      <c r="J7057" s="561" t="s">
        <v>24</v>
      </c>
      <c r="K7057" s="562" t="s">
        <v>7738</v>
      </c>
      <c r="L7057" s="561" t="s">
        <v>6617</v>
      </c>
    </row>
    <row r="7058" spans="1:12" x14ac:dyDescent="0.25">
      <c r="A7058" s="561" t="s">
        <v>4922</v>
      </c>
      <c r="B7058" s="561" t="s">
        <v>6007</v>
      </c>
      <c r="C7058" s="561" t="s">
        <v>6284</v>
      </c>
      <c r="D7058" s="561" t="s">
        <v>6285</v>
      </c>
      <c r="E7058" s="562" t="s">
        <v>22</v>
      </c>
      <c r="F7058" s="561" t="s">
        <v>22</v>
      </c>
      <c r="G7058" s="561" t="s">
        <v>35753</v>
      </c>
      <c r="H7058" s="561" t="s">
        <v>6925</v>
      </c>
      <c r="I7058" s="561" t="s">
        <v>35517</v>
      </c>
      <c r="J7058" s="561" t="s">
        <v>24</v>
      </c>
      <c r="K7058" s="562" t="s">
        <v>1837</v>
      </c>
      <c r="L7058" s="561" t="s">
        <v>6617</v>
      </c>
    </row>
    <row r="7059" spans="1:12" x14ac:dyDescent="0.25">
      <c r="A7059" s="561" t="s">
        <v>4922</v>
      </c>
      <c r="B7059" s="561" t="s">
        <v>6007</v>
      </c>
      <c r="C7059" s="561" t="s">
        <v>6284</v>
      </c>
      <c r="D7059" s="561" t="s">
        <v>6285</v>
      </c>
      <c r="E7059" s="562" t="s">
        <v>22</v>
      </c>
      <c r="F7059" s="561" t="s">
        <v>22</v>
      </c>
      <c r="G7059" s="561" t="s">
        <v>35754</v>
      </c>
      <c r="H7059" s="561" t="s">
        <v>6927</v>
      </c>
      <c r="I7059" s="561" t="s">
        <v>35517</v>
      </c>
      <c r="J7059" s="561" t="s">
        <v>24</v>
      </c>
      <c r="K7059" s="562" t="s">
        <v>6527</v>
      </c>
      <c r="L7059" s="561" t="s">
        <v>6617</v>
      </c>
    </row>
    <row r="7060" spans="1:12" x14ac:dyDescent="0.25">
      <c r="A7060" s="561" t="s">
        <v>4922</v>
      </c>
      <c r="B7060" s="561" t="s">
        <v>6007</v>
      </c>
      <c r="C7060" s="561" t="s">
        <v>6284</v>
      </c>
      <c r="D7060" s="561" t="s">
        <v>6285</v>
      </c>
      <c r="E7060" s="562" t="s">
        <v>22</v>
      </c>
      <c r="F7060" s="561" t="s">
        <v>22</v>
      </c>
      <c r="G7060" s="561" t="s">
        <v>35755</v>
      </c>
      <c r="H7060" s="561" t="s">
        <v>6928</v>
      </c>
      <c r="I7060" s="561" t="s">
        <v>35517</v>
      </c>
      <c r="J7060" s="561" t="s">
        <v>24</v>
      </c>
      <c r="K7060" s="562" t="s">
        <v>31470</v>
      </c>
      <c r="L7060" s="561" t="s">
        <v>6617</v>
      </c>
    </row>
    <row r="7061" spans="1:12" x14ac:dyDescent="0.25">
      <c r="A7061" s="561" t="s">
        <v>4922</v>
      </c>
      <c r="B7061" s="561" t="s">
        <v>6007</v>
      </c>
      <c r="C7061" s="561" t="s">
        <v>6284</v>
      </c>
      <c r="D7061" s="561" t="s">
        <v>6285</v>
      </c>
      <c r="E7061" s="562" t="s">
        <v>22</v>
      </c>
      <c r="F7061" s="561" t="s">
        <v>22</v>
      </c>
      <c r="G7061" s="561" t="s">
        <v>35756</v>
      </c>
      <c r="H7061" s="561" t="s">
        <v>6930</v>
      </c>
      <c r="I7061" s="561" t="s">
        <v>35517</v>
      </c>
      <c r="J7061" s="561" t="s">
        <v>24</v>
      </c>
      <c r="K7061" s="562" t="s">
        <v>1024</v>
      </c>
      <c r="L7061" s="561" t="s">
        <v>6617</v>
      </c>
    </row>
    <row r="7062" spans="1:12" x14ac:dyDescent="0.25">
      <c r="A7062" s="561" t="s">
        <v>4922</v>
      </c>
      <c r="B7062" s="561" t="s">
        <v>6007</v>
      </c>
      <c r="C7062" s="561" t="s">
        <v>6284</v>
      </c>
      <c r="D7062" s="561" t="s">
        <v>6285</v>
      </c>
      <c r="E7062" s="562" t="s">
        <v>22</v>
      </c>
      <c r="F7062" s="561" t="s">
        <v>22</v>
      </c>
      <c r="G7062" s="561" t="s">
        <v>35757</v>
      </c>
      <c r="H7062" s="561" t="s">
        <v>6932</v>
      </c>
      <c r="I7062" s="561" t="s">
        <v>35517</v>
      </c>
      <c r="J7062" s="561" t="s">
        <v>24</v>
      </c>
      <c r="K7062" s="562" t="s">
        <v>35758</v>
      </c>
      <c r="L7062" s="561" t="s">
        <v>6617</v>
      </c>
    </row>
    <row r="7063" spans="1:12" x14ac:dyDescent="0.25">
      <c r="A7063" s="561" t="s">
        <v>4922</v>
      </c>
      <c r="B7063" s="561" t="s">
        <v>6007</v>
      </c>
      <c r="C7063" s="561" t="s">
        <v>6284</v>
      </c>
      <c r="D7063" s="561" t="s">
        <v>6285</v>
      </c>
      <c r="E7063" s="562" t="s">
        <v>22</v>
      </c>
      <c r="F7063" s="561" t="s">
        <v>22</v>
      </c>
      <c r="G7063" s="561" t="s">
        <v>35759</v>
      </c>
      <c r="H7063" s="561" t="s">
        <v>6933</v>
      </c>
      <c r="I7063" s="561" t="s">
        <v>35517</v>
      </c>
      <c r="J7063" s="561" t="s">
        <v>24</v>
      </c>
      <c r="K7063" s="562" t="s">
        <v>8486</v>
      </c>
      <c r="L7063" s="561" t="s">
        <v>6617</v>
      </c>
    </row>
    <row r="7064" spans="1:12" x14ac:dyDescent="0.25">
      <c r="A7064" s="561" t="s">
        <v>4922</v>
      </c>
      <c r="B7064" s="561" t="s">
        <v>6007</v>
      </c>
      <c r="C7064" s="561" t="s">
        <v>6284</v>
      </c>
      <c r="D7064" s="561" t="s">
        <v>6285</v>
      </c>
      <c r="E7064" s="562" t="s">
        <v>22</v>
      </c>
      <c r="F7064" s="561" t="s">
        <v>22</v>
      </c>
      <c r="G7064" s="561" t="s">
        <v>35760</v>
      </c>
      <c r="H7064" s="561" t="s">
        <v>6934</v>
      </c>
      <c r="I7064" s="561" t="s">
        <v>35517</v>
      </c>
      <c r="J7064" s="561" t="s">
        <v>24</v>
      </c>
      <c r="K7064" s="562" t="s">
        <v>8630</v>
      </c>
      <c r="L7064" s="561" t="s">
        <v>6617</v>
      </c>
    </row>
    <row r="7065" spans="1:12" x14ac:dyDescent="0.25">
      <c r="A7065" s="561" t="s">
        <v>4922</v>
      </c>
      <c r="B7065" s="561" t="s">
        <v>6007</v>
      </c>
      <c r="C7065" s="561" t="s">
        <v>6284</v>
      </c>
      <c r="D7065" s="561" t="s">
        <v>6285</v>
      </c>
      <c r="E7065" s="562" t="s">
        <v>22</v>
      </c>
      <c r="F7065" s="561" t="s">
        <v>22</v>
      </c>
      <c r="G7065" s="561" t="s">
        <v>35761</v>
      </c>
      <c r="H7065" s="561" t="s">
        <v>6935</v>
      </c>
      <c r="I7065" s="561" t="s">
        <v>35517</v>
      </c>
      <c r="J7065" s="561" t="s">
        <v>24</v>
      </c>
      <c r="K7065" s="562" t="s">
        <v>35762</v>
      </c>
      <c r="L7065" s="561" t="s">
        <v>6617</v>
      </c>
    </row>
    <row r="7066" spans="1:12" x14ac:dyDescent="0.25">
      <c r="A7066" s="561" t="s">
        <v>4922</v>
      </c>
      <c r="B7066" s="561" t="s">
        <v>6007</v>
      </c>
      <c r="C7066" s="561" t="s">
        <v>6284</v>
      </c>
      <c r="D7066" s="561" t="s">
        <v>6285</v>
      </c>
      <c r="E7066" s="562" t="s">
        <v>22</v>
      </c>
      <c r="F7066" s="561" t="s">
        <v>22</v>
      </c>
      <c r="G7066" s="561" t="s">
        <v>35763</v>
      </c>
      <c r="H7066" s="561" t="s">
        <v>6936</v>
      </c>
      <c r="I7066" s="561" t="s">
        <v>35517</v>
      </c>
      <c r="J7066" s="561" t="s">
        <v>24</v>
      </c>
      <c r="K7066" s="562" t="s">
        <v>8344</v>
      </c>
      <c r="L7066" s="561" t="s">
        <v>6617</v>
      </c>
    </row>
    <row r="7067" spans="1:12" x14ac:dyDescent="0.25">
      <c r="A7067" s="561" t="s">
        <v>4922</v>
      </c>
      <c r="B7067" s="561" t="s">
        <v>6007</v>
      </c>
      <c r="C7067" s="561" t="s">
        <v>6284</v>
      </c>
      <c r="D7067" s="561" t="s">
        <v>6285</v>
      </c>
      <c r="E7067" s="562" t="s">
        <v>22</v>
      </c>
      <c r="F7067" s="561" t="s">
        <v>22</v>
      </c>
      <c r="G7067" s="561" t="s">
        <v>35764</v>
      </c>
      <c r="H7067" s="561" t="s">
        <v>6937</v>
      </c>
      <c r="I7067" s="561" t="s">
        <v>35517</v>
      </c>
      <c r="J7067" s="561" t="s">
        <v>24</v>
      </c>
      <c r="K7067" s="562" t="s">
        <v>35765</v>
      </c>
      <c r="L7067" s="561" t="s">
        <v>6617</v>
      </c>
    </row>
    <row r="7068" spans="1:12" x14ac:dyDescent="0.25">
      <c r="A7068" s="561" t="s">
        <v>4922</v>
      </c>
      <c r="B7068" s="561" t="s">
        <v>6007</v>
      </c>
      <c r="C7068" s="561" t="s">
        <v>6284</v>
      </c>
      <c r="D7068" s="561" t="s">
        <v>6285</v>
      </c>
      <c r="E7068" s="562" t="s">
        <v>22</v>
      </c>
      <c r="F7068" s="561" t="s">
        <v>22</v>
      </c>
      <c r="G7068" s="561" t="s">
        <v>35766</v>
      </c>
      <c r="H7068" s="561" t="s">
        <v>6938</v>
      </c>
      <c r="I7068" s="561" t="s">
        <v>35517</v>
      </c>
      <c r="J7068" s="561" t="s">
        <v>24</v>
      </c>
      <c r="K7068" s="562" t="s">
        <v>7508</v>
      </c>
      <c r="L7068" s="561" t="s">
        <v>6617</v>
      </c>
    </row>
    <row r="7069" spans="1:12" x14ac:dyDescent="0.25">
      <c r="A7069" s="561" t="s">
        <v>4922</v>
      </c>
      <c r="B7069" s="561" t="s">
        <v>6007</v>
      </c>
      <c r="C7069" s="561" t="s">
        <v>6284</v>
      </c>
      <c r="D7069" s="561" t="s">
        <v>6285</v>
      </c>
      <c r="E7069" s="562" t="s">
        <v>22</v>
      </c>
      <c r="F7069" s="561" t="s">
        <v>22</v>
      </c>
      <c r="G7069" s="561" t="s">
        <v>35767</v>
      </c>
      <c r="H7069" s="561" t="s">
        <v>6939</v>
      </c>
      <c r="I7069" s="561" t="s">
        <v>35517</v>
      </c>
      <c r="J7069" s="561" t="s">
        <v>24</v>
      </c>
      <c r="K7069" s="562" t="s">
        <v>29824</v>
      </c>
      <c r="L7069" s="561" t="s">
        <v>6617</v>
      </c>
    </row>
    <row r="7070" spans="1:12" x14ac:dyDescent="0.25">
      <c r="A7070" s="561" t="s">
        <v>4922</v>
      </c>
      <c r="B7070" s="561" t="s">
        <v>6007</v>
      </c>
      <c r="C7070" s="561" t="s">
        <v>6284</v>
      </c>
      <c r="D7070" s="561" t="s">
        <v>6285</v>
      </c>
      <c r="E7070" s="562" t="s">
        <v>22</v>
      </c>
      <c r="F7070" s="561" t="s">
        <v>22</v>
      </c>
      <c r="G7070" s="561" t="s">
        <v>35768</v>
      </c>
      <c r="H7070" s="561" t="s">
        <v>6940</v>
      </c>
      <c r="I7070" s="561" t="s">
        <v>35517</v>
      </c>
      <c r="J7070" s="561" t="s">
        <v>24</v>
      </c>
      <c r="K7070" s="562" t="s">
        <v>35769</v>
      </c>
      <c r="L7070" s="561" t="s">
        <v>6617</v>
      </c>
    </row>
    <row r="7071" spans="1:12" x14ac:dyDescent="0.25">
      <c r="A7071" s="561" t="s">
        <v>4922</v>
      </c>
      <c r="B7071" s="561" t="s">
        <v>6007</v>
      </c>
      <c r="C7071" s="561" t="s">
        <v>6284</v>
      </c>
      <c r="D7071" s="561" t="s">
        <v>6285</v>
      </c>
      <c r="E7071" s="562" t="s">
        <v>22</v>
      </c>
      <c r="F7071" s="561" t="s">
        <v>22</v>
      </c>
      <c r="G7071" s="561" t="s">
        <v>35770</v>
      </c>
      <c r="H7071" s="561" t="s">
        <v>6941</v>
      </c>
      <c r="I7071" s="561" t="s">
        <v>35517</v>
      </c>
      <c r="J7071" s="561" t="s">
        <v>24</v>
      </c>
      <c r="K7071" s="562" t="s">
        <v>7166</v>
      </c>
      <c r="L7071" s="561" t="s">
        <v>6617</v>
      </c>
    </row>
    <row r="7072" spans="1:12" x14ac:dyDescent="0.25">
      <c r="A7072" s="561" t="s">
        <v>4922</v>
      </c>
      <c r="B7072" s="561" t="s">
        <v>6007</v>
      </c>
      <c r="C7072" s="561" t="s">
        <v>6284</v>
      </c>
      <c r="D7072" s="561" t="s">
        <v>6285</v>
      </c>
      <c r="E7072" s="562" t="s">
        <v>22</v>
      </c>
      <c r="F7072" s="561" t="s">
        <v>22</v>
      </c>
      <c r="G7072" s="561" t="s">
        <v>35771</v>
      </c>
      <c r="H7072" s="561" t="s">
        <v>6942</v>
      </c>
      <c r="I7072" s="561" t="s">
        <v>35517</v>
      </c>
      <c r="J7072" s="561" t="s">
        <v>24</v>
      </c>
      <c r="K7072" s="562" t="s">
        <v>259</v>
      </c>
      <c r="L7072" s="561" t="s">
        <v>6617</v>
      </c>
    </row>
    <row r="7073" spans="1:12" x14ac:dyDescent="0.25">
      <c r="A7073" s="561" t="s">
        <v>4922</v>
      </c>
      <c r="B7073" s="561" t="s">
        <v>6007</v>
      </c>
      <c r="C7073" s="561" t="s">
        <v>6284</v>
      </c>
      <c r="D7073" s="561" t="s">
        <v>6285</v>
      </c>
      <c r="E7073" s="562" t="s">
        <v>22</v>
      </c>
      <c r="F7073" s="561" t="s">
        <v>22</v>
      </c>
      <c r="G7073" s="561" t="s">
        <v>35772</v>
      </c>
      <c r="H7073" s="561" t="s">
        <v>6943</v>
      </c>
      <c r="I7073" s="561" t="s">
        <v>35517</v>
      </c>
      <c r="J7073" s="561" t="s">
        <v>24</v>
      </c>
      <c r="K7073" s="562" t="s">
        <v>35773</v>
      </c>
      <c r="L7073" s="561" t="s">
        <v>6617</v>
      </c>
    </row>
    <row r="7074" spans="1:12" x14ac:dyDescent="0.25">
      <c r="A7074" s="561" t="s">
        <v>4922</v>
      </c>
      <c r="B7074" s="561" t="s">
        <v>6007</v>
      </c>
      <c r="C7074" s="561" t="s">
        <v>6284</v>
      </c>
      <c r="D7074" s="561" t="s">
        <v>6285</v>
      </c>
      <c r="E7074" s="562" t="s">
        <v>22</v>
      </c>
      <c r="F7074" s="561" t="s">
        <v>22</v>
      </c>
      <c r="G7074" s="561" t="s">
        <v>35774</v>
      </c>
      <c r="H7074" s="561" t="s">
        <v>6944</v>
      </c>
      <c r="I7074" s="561" t="s">
        <v>35517</v>
      </c>
      <c r="J7074" s="561" t="s">
        <v>24</v>
      </c>
      <c r="K7074" s="562" t="s">
        <v>2455</v>
      </c>
      <c r="L7074" s="561" t="s">
        <v>6617</v>
      </c>
    </row>
    <row r="7075" spans="1:12" x14ac:dyDescent="0.25">
      <c r="A7075" s="561" t="s">
        <v>4922</v>
      </c>
      <c r="B7075" s="561" t="s">
        <v>6007</v>
      </c>
      <c r="C7075" s="561" t="s">
        <v>6284</v>
      </c>
      <c r="D7075" s="561" t="s">
        <v>6285</v>
      </c>
      <c r="E7075" s="562" t="s">
        <v>22</v>
      </c>
      <c r="F7075" s="561" t="s">
        <v>22</v>
      </c>
      <c r="G7075" s="561" t="s">
        <v>35775</v>
      </c>
      <c r="H7075" s="561" t="s">
        <v>6945</v>
      </c>
      <c r="I7075" s="561" t="s">
        <v>35517</v>
      </c>
      <c r="J7075" s="561" t="s">
        <v>24</v>
      </c>
      <c r="K7075" s="562" t="s">
        <v>7354</v>
      </c>
      <c r="L7075" s="561" t="s">
        <v>6617</v>
      </c>
    </row>
    <row r="7076" spans="1:12" x14ac:dyDescent="0.25">
      <c r="A7076" s="561" t="s">
        <v>4922</v>
      </c>
      <c r="B7076" s="561" t="s">
        <v>6007</v>
      </c>
      <c r="C7076" s="561" t="s">
        <v>6284</v>
      </c>
      <c r="D7076" s="561" t="s">
        <v>6285</v>
      </c>
      <c r="E7076" s="562" t="s">
        <v>22</v>
      </c>
      <c r="F7076" s="561" t="s">
        <v>22</v>
      </c>
      <c r="G7076" s="561" t="s">
        <v>35776</v>
      </c>
      <c r="H7076" s="561" t="s">
        <v>6946</v>
      </c>
      <c r="I7076" s="561" t="s">
        <v>35517</v>
      </c>
      <c r="J7076" s="561" t="s">
        <v>24</v>
      </c>
      <c r="K7076" s="562" t="s">
        <v>1607</v>
      </c>
      <c r="L7076" s="561" t="s">
        <v>6617</v>
      </c>
    </row>
    <row r="7077" spans="1:12" x14ac:dyDescent="0.25">
      <c r="A7077" s="561" t="s">
        <v>4922</v>
      </c>
      <c r="B7077" s="561" t="s">
        <v>6007</v>
      </c>
      <c r="C7077" s="561" t="s">
        <v>6284</v>
      </c>
      <c r="D7077" s="561" t="s">
        <v>6285</v>
      </c>
      <c r="E7077" s="562" t="s">
        <v>22</v>
      </c>
      <c r="F7077" s="561" t="s">
        <v>22</v>
      </c>
      <c r="G7077" s="561" t="s">
        <v>35777</v>
      </c>
      <c r="H7077" s="561" t="s">
        <v>6948</v>
      </c>
      <c r="I7077" s="561" t="s">
        <v>35517</v>
      </c>
      <c r="J7077" s="561" t="s">
        <v>24</v>
      </c>
      <c r="K7077" s="562" t="s">
        <v>35778</v>
      </c>
      <c r="L7077" s="561" t="s">
        <v>6617</v>
      </c>
    </row>
    <row r="7078" spans="1:12" x14ac:dyDescent="0.25">
      <c r="A7078" s="561" t="s">
        <v>4922</v>
      </c>
      <c r="B7078" s="561" t="s">
        <v>6007</v>
      </c>
      <c r="C7078" s="561" t="s">
        <v>6284</v>
      </c>
      <c r="D7078" s="561" t="s">
        <v>6285</v>
      </c>
      <c r="E7078" s="562" t="s">
        <v>22</v>
      </c>
      <c r="F7078" s="561" t="s">
        <v>22</v>
      </c>
      <c r="G7078" s="561" t="s">
        <v>35779</v>
      </c>
      <c r="H7078" s="561" t="s">
        <v>6949</v>
      </c>
      <c r="I7078" s="561" t="s">
        <v>35517</v>
      </c>
      <c r="J7078" s="561" t="s">
        <v>24</v>
      </c>
      <c r="K7078" s="562" t="s">
        <v>35780</v>
      </c>
      <c r="L7078" s="561" t="s">
        <v>6617</v>
      </c>
    </row>
    <row r="7079" spans="1:12" x14ac:dyDescent="0.25">
      <c r="A7079" s="561" t="s">
        <v>4922</v>
      </c>
      <c r="B7079" s="561" t="s">
        <v>6007</v>
      </c>
      <c r="C7079" s="561" t="s">
        <v>6284</v>
      </c>
      <c r="D7079" s="561" t="s">
        <v>6285</v>
      </c>
      <c r="E7079" s="562" t="s">
        <v>22</v>
      </c>
      <c r="F7079" s="561" t="s">
        <v>22</v>
      </c>
      <c r="G7079" s="561" t="s">
        <v>35781</v>
      </c>
      <c r="H7079" s="561" t="s">
        <v>6950</v>
      </c>
      <c r="I7079" s="561" t="s">
        <v>35517</v>
      </c>
      <c r="J7079" s="561" t="s">
        <v>24</v>
      </c>
      <c r="K7079" s="562" t="s">
        <v>7178</v>
      </c>
      <c r="L7079" s="561" t="s">
        <v>6617</v>
      </c>
    </row>
    <row r="7080" spans="1:12" x14ac:dyDescent="0.25">
      <c r="A7080" s="561" t="s">
        <v>4922</v>
      </c>
      <c r="B7080" s="561" t="s">
        <v>6007</v>
      </c>
      <c r="C7080" s="561" t="s">
        <v>6284</v>
      </c>
      <c r="D7080" s="561" t="s">
        <v>6285</v>
      </c>
      <c r="E7080" s="562" t="s">
        <v>22</v>
      </c>
      <c r="F7080" s="561" t="s">
        <v>22</v>
      </c>
      <c r="G7080" s="561" t="s">
        <v>35782</v>
      </c>
      <c r="H7080" s="561" t="s">
        <v>6951</v>
      </c>
      <c r="I7080" s="561" t="s">
        <v>35517</v>
      </c>
      <c r="J7080" s="561" t="s">
        <v>24</v>
      </c>
      <c r="K7080" s="562" t="s">
        <v>2687</v>
      </c>
      <c r="L7080" s="561" t="s">
        <v>6617</v>
      </c>
    </row>
    <row r="7081" spans="1:12" x14ac:dyDescent="0.25">
      <c r="A7081" s="561" t="s">
        <v>4922</v>
      </c>
      <c r="B7081" s="561" t="s">
        <v>6007</v>
      </c>
      <c r="C7081" s="561" t="s">
        <v>6284</v>
      </c>
      <c r="D7081" s="561" t="s">
        <v>6285</v>
      </c>
      <c r="E7081" s="562" t="s">
        <v>22</v>
      </c>
      <c r="F7081" s="561" t="s">
        <v>22</v>
      </c>
      <c r="G7081" s="561" t="s">
        <v>35783</v>
      </c>
      <c r="H7081" s="561" t="s">
        <v>6952</v>
      </c>
      <c r="I7081" s="561" t="s">
        <v>35517</v>
      </c>
      <c r="J7081" s="561" t="s">
        <v>24</v>
      </c>
      <c r="K7081" s="562" t="s">
        <v>8629</v>
      </c>
      <c r="L7081" s="561" t="s">
        <v>6617</v>
      </c>
    </row>
    <row r="7082" spans="1:12" x14ac:dyDescent="0.25">
      <c r="A7082" s="561" t="s">
        <v>4922</v>
      </c>
      <c r="B7082" s="561" t="s">
        <v>6007</v>
      </c>
      <c r="C7082" s="561" t="s">
        <v>6284</v>
      </c>
      <c r="D7082" s="561" t="s">
        <v>6285</v>
      </c>
      <c r="E7082" s="562" t="s">
        <v>22</v>
      </c>
      <c r="F7082" s="561" t="s">
        <v>22</v>
      </c>
      <c r="G7082" s="561" t="s">
        <v>35784</v>
      </c>
      <c r="H7082" s="561" t="s">
        <v>6953</v>
      </c>
      <c r="I7082" s="561" t="s">
        <v>35517</v>
      </c>
      <c r="J7082" s="561" t="s">
        <v>24</v>
      </c>
      <c r="K7082" s="562" t="s">
        <v>35785</v>
      </c>
      <c r="L7082" s="561" t="s">
        <v>6617</v>
      </c>
    </row>
    <row r="7083" spans="1:12" x14ac:dyDescent="0.25">
      <c r="A7083" s="561" t="s">
        <v>4922</v>
      </c>
      <c r="B7083" s="561" t="s">
        <v>6007</v>
      </c>
      <c r="C7083" s="561" t="s">
        <v>6284</v>
      </c>
      <c r="D7083" s="561" t="s">
        <v>6285</v>
      </c>
      <c r="E7083" s="562" t="s">
        <v>22</v>
      </c>
      <c r="F7083" s="561" t="s">
        <v>22</v>
      </c>
      <c r="G7083" s="561" t="s">
        <v>35786</v>
      </c>
      <c r="H7083" s="561" t="s">
        <v>6954</v>
      </c>
      <c r="I7083" s="561" t="s">
        <v>35517</v>
      </c>
      <c r="J7083" s="561" t="s">
        <v>24</v>
      </c>
      <c r="K7083" s="562" t="s">
        <v>7390</v>
      </c>
      <c r="L7083" s="561" t="s">
        <v>6617</v>
      </c>
    </row>
    <row r="7084" spans="1:12" x14ac:dyDescent="0.25">
      <c r="A7084" s="561" t="s">
        <v>4922</v>
      </c>
      <c r="B7084" s="561" t="s">
        <v>6007</v>
      </c>
      <c r="C7084" s="561" t="s">
        <v>6284</v>
      </c>
      <c r="D7084" s="561" t="s">
        <v>6285</v>
      </c>
      <c r="E7084" s="562" t="s">
        <v>22</v>
      </c>
      <c r="F7084" s="561" t="s">
        <v>22</v>
      </c>
      <c r="G7084" s="561" t="s">
        <v>35787</v>
      </c>
      <c r="H7084" s="561" t="s">
        <v>6955</v>
      </c>
      <c r="I7084" s="561" t="s">
        <v>35517</v>
      </c>
      <c r="J7084" s="561" t="s">
        <v>24</v>
      </c>
      <c r="K7084" s="562" t="s">
        <v>28812</v>
      </c>
      <c r="L7084" s="561" t="s">
        <v>6617</v>
      </c>
    </row>
    <row r="7085" spans="1:12" x14ac:dyDescent="0.25">
      <c r="A7085" s="561" t="s">
        <v>4922</v>
      </c>
      <c r="B7085" s="561" t="s">
        <v>6007</v>
      </c>
      <c r="C7085" s="561" t="s">
        <v>6284</v>
      </c>
      <c r="D7085" s="561" t="s">
        <v>6285</v>
      </c>
      <c r="E7085" s="562" t="s">
        <v>22</v>
      </c>
      <c r="F7085" s="561" t="s">
        <v>22</v>
      </c>
      <c r="G7085" s="561" t="s">
        <v>35788</v>
      </c>
      <c r="H7085" s="561" t="s">
        <v>6957</v>
      </c>
      <c r="I7085" s="561" t="s">
        <v>35517</v>
      </c>
      <c r="J7085" s="561" t="s">
        <v>24</v>
      </c>
      <c r="K7085" s="562" t="s">
        <v>797</v>
      </c>
      <c r="L7085" s="561" t="s">
        <v>6617</v>
      </c>
    </row>
    <row r="7086" spans="1:12" x14ac:dyDescent="0.25">
      <c r="A7086" s="561" t="s">
        <v>4922</v>
      </c>
      <c r="B7086" s="561" t="s">
        <v>6007</v>
      </c>
      <c r="C7086" s="561" t="s">
        <v>6284</v>
      </c>
      <c r="D7086" s="561" t="s">
        <v>6285</v>
      </c>
      <c r="E7086" s="562" t="s">
        <v>22</v>
      </c>
      <c r="F7086" s="561" t="s">
        <v>22</v>
      </c>
      <c r="G7086" s="561" t="s">
        <v>35789</v>
      </c>
      <c r="H7086" s="561" t="s">
        <v>6959</v>
      </c>
      <c r="I7086" s="561" t="s">
        <v>35517</v>
      </c>
      <c r="J7086" s="561" t="s">
        <v>24</v>
      </c>
      <c r="K7086" s="562" t="s">
        <v>8045</v>
      </c>
      <c r="L7086" s="561" t="s">
        <v>6617</v>
      </c>
    </row>
    <row r="7087" spans="1:12" x14ac:dyDescent="0.25">
      <c r="A7087" s="561" t="s">
        <v>4922</v>
      </c>
      <c r="B7087" s="561" t="s">
        <v>6007</v>
      </c>
      <c r="C7087" s="561" t="s">
        <v>6284</v>
      </c>
      <c r="D7087" s="561" t="s">
        <v>6285</v>
      </c>
      <c r="E7087" s="562" t="s">
        <v>22</v>
      </c>
      <c r="F7087" s="561" t="s">
        <v>22</v>
      </c>
      <c r="G7087" s="561" t="s">
        <v>35790</v>
      </c>
      <c r="H7087" s="561" t="s">
        <v>6960</v>
      </c>
      <c r="I7087" s="561" t="s">
        <v>35517</v>
      </c>
      <c r="J7087" s="561" t="s">
        <v>24</v>
      </c>
      <c r="K7087" s="562" t="s">
        <v>8282</v>
      </c>
      <c r="L7087" s="561" t="s">
        <v>6617</v>
      </c>
    </row>
    <row r="7088" spans="1:12" x14ac:dyDescent="0.25">
      <c r="A7088" s="561" t="s">
        <v>4922</v>
      </c>
      <c r="B7088" s="561" t="s">
        <v>6007</v>
      </c>
      <c r="C7088" s="561" t="s">
        <v>6284</v>
      </c>
      <c r="D7088" s="561" t="s">
        <v>6285</v>
      </c>
      <c r="E7088" s="562" t="s">
        <v>22</v>
      </c>
      <c r="F7088" s="561" t="s">
        <v>22</v>
      </c>
      <c r="G7088" s="561" t="s">
        <v>35791</v>
      </c>
      <c r="H7088" s="561" t="s">
        <v>6961</v>
      </c>
      <c r="I7088" s="561" t="s">
        <v>35517</v>
      </c>
      <c r="J7088" s="561" t="s">
        <v>24</v>
      </c>
      <c r="K7088" s="562" t="s">
        <v>121</v>
      </c>
      <c r="L7088" s="561" t="s">
        <v>6617</v>
      </c>
    </row>
    <row r="7089" spans="1:12" x14ac:dyDescent="0.25">
      <c r="A7089" s="561" t="s">
        <v>4922</v>
      </c>
      <c r="B7089" s="561" t="s">
        <v>6007</v>
      </c>
      <c r="C7089" s="561" t="s">
        <v>6284</v>
      </c>
      <c r="D7089" s="561" t="s">
        <v>6285</v>
      </c>
      <c r="E7089" s="562" t="s">
        <v>22</v>
      </c>
      <c r="F7089" s="561" t="s">
        <v>22</v>
      </c>
      <c r="G7089" s="561" t="s">
        <v>35792</v>
      </c>
      <c r="H7089" s="561" t="s">
        <v>6962</v>
      </c>
      <c r="I7089" s="561" t="s">
        <v>35517</v>
      </c>
      <c r="J7089" s="561" t="s">
        <v>24</v>
      </c>
      <c r="K7089" s="562" t="s">
        <v>2824</v>
      </c>
      <c r="L7089" s="561" t="s">
        <v>6617</v>
      </c>
    </row>
    <row r="7090" spans="1:12" x14ac:dyDescent="0.25">
      <c r="A7090" s="561" t="s">
        <v>4922</v>
      </c>
      <c r="B7090" s="561" t="s">
        <v>6007</v>
      </c>
      <c r="C7090" s="561" t="s">
        <v>6284</v>
      </c>
      <c r="D7090" s="561" t="s">
        <v>6285</v>
      </c>
      <c r="E7090" s="562" t="s">
        <v>22</v>
      </c>
      <c r="F7090" s="561" t="s">
        <v>22</v>
      </c>
      <c r="G7090" s="561" t="s">
        <v>35793</v>
      </c>
      <c r="H7090" s="561" t="s">
        <v>6964</v>
      </c>
      <c r="I7090" s="561" t="s">
        <v>35517</v>
      </c>
      <c r="J7090" s="561" t="s">
        <v>24</v>
      </c>
      <c r="K7090" s="562" t="s">
        <v>8297</v>
      </c>
      <c r="L7090" s="561" t="s">
        <v>6617</v>
      </c>
    </row>
    <row r="7091" spans="1:12" x14ac:dyDescent="0.25">
      <c r="A7091" s="561" t="s">
        <v>4922</v>
      </c>
      <c r="B7091" s="561" t="s">
        <v>6007</v>
      </c>
      <c r="C7091" s="561" t="s">
        <v>6284</v>
      </c>
      <c r="D7091" s="561" t="s">
        <v>6285</v>
      </c>
      <c r="E7091" s="562" t="s">
        <v>22</v>
      </c>
      <c r="F7091" s="561" t="s">
        <v>22</v>
      </c>
      <c r="G7091" s="561" t="s">
        <v>35794</v>
      </c>
      <c r="H7091" s="561" t="s">
        <v>6965</v>
      </c>
      <c r="I7091" s="561" t="s">
        <v>35517</v>
      </c>
      <c r="J7091" s="561" t="s">
        <v>24</v>
      </c>
      <c r="K7091" s="562" t="s">
        <v>7282</v>
      </c>
      <c r="L7091" s="561" t="s">
        <v>6617</v>
      </c>
    </row>
    <row r="7092" spans="1:12" x14ac:dyDescent="0.25">
      <c r="A7092" s="561" t="s">
        <v>4922</v>
      </c>
      <c r="B7092" s="561" t="s">
        <v>6007</v>
      </c>
      <c r="C7092" s="561" t="s">
        <v>6284</v>
      </c>
      <c r="D7092" s="561" t="s">
        <v>6285</v>
      </c>
      <c r="E7092" s="562" t="s">
        <v>22</v>
      </c>
      <c r="F7092" s="561" t="s">
        <v>22</v>
      </c>
      <c r="G7092" s="561" t="s">
        <v>35795</v>
      </c>
      <c r="H7092" s="561" t="s">
        <v>6966</v>
      </c>
      <c r="I7092" s="561" t="s">
        <v>35517</v>
      </c>
      <c r="J7092" s="561" t="s">
        <v>24</v>
      </c>
      <c r="K7092" s="562" t="s">
        <v>35796</v>
      </c>
      <c r="L7092" s="561" t="s">
        <v>6617</v>
      </c>
    </row>
    <row r="7093" spans="1:12" x14ac:dyDescent="0.25">
      <c r="A7093" s="561" t="s">
        <v>4922</v>
      </c>
      <c r="B7093" s="561" t="s">
        <v>6007</v>
      </c>
      <c r="C7093" s="561" t="s">
        <v>6284</v>
      </c>
      <c r="D7093" s="561" t="s">
        <v>6285</v>
      </c>
      <c r="E7093" s="562" t="s">
        <v>22</v>
      </c>
      <c r="F7093" s="561" t="s">
        <v>22</v>
      </c>
      <c r="G7093" s="561" t="s">
        <v>35797</v>
      </c>
      <c r="H7093" s="561" t="s">
        <v>6968</v>
      </c>
      <c r="I7093" s="561" t="s">
        <v>35517</v>
      </c>
      <c r="J7093" s="561" t="s">
        <v>24</v>
      </c>
      <c r="K7093" s="562" t="s">
        <v>35798</v>
      </c>
      <c r="L7093" s="561" t="s">
        <v>6617</v>
      </c>
    </row>
    <row r="7094" spans="1:12" x14ac:dyDescent="0.25">
      <c r="A7094" s="561" t="s">
        <v>4922</v>
      </c>
      <c r="B7094" s="561" t="s">
        <v>6007</v>
      </c>
      <c r="C7094" s="561" t="s">
        <v>6284</v>
      </c>
      <c r="D7094" s="561" t="s">
        <v>6285</v>
      </c>
      <c r="E7094" s="562" t="s">
        <v>22</v>
      </c>
      <c r="F7094" s="561" t="s">
        <v>22</v>
      </c>
      <c r="G7094" s="561" t="s">
        <v>35799</v>
      </c>
      <c r="H7094" s="561" t="s">
        <v>6969</v>
      </c>
      <c r="I7094" s="561" t="s">
        <v>35517</v>
      </c>
      <c r="J7094" s="561" t="s">
        <v>24</v>
      </c>
      <c r="K7094" s="562" t="s">
        <v>4501</v>
      </c>
      <c r="L7094" s="561" t="s">
        <v>6617</v>
      </c>
    </row>
    <row r="7095" spans="1:12" x14ac:dyDescent="0.25">
      <c r="A7095" s="561" t="s">
        <v>4922</v>
      </c>
      <c r="B7095" s="561" t="s">
        <v>6007</v>
      </c>
      <c r="C7095" s="561" t="s">
        <v>6284</v>
      </c>
      <c r="D7095" s="561" t="s">
        <v>6285</v>
      </c>
      <c r="E7095" s="562" t="s">
        <v>22</v>
      </c>
      <c r="F7095" s="561" t="s">
        <v>22</v>
      </c>
      <c r="G7095" s="561" t="s">
        <v>35800</v>
      </c>
      <c r="H7095" s="561" t="s">
        <v>6970</v>
      </c>
      <c r="I7095" s="561" t="s">
        <v>35517</v>
      </c>
      <c r="J7095" s="561" t="s">
        <v>24</v>
      </c>
      <c r="K7095" s="562" t="s">
        <v>8657</v>
      </c>
      <c r="L7095" s="561" t="s">
        <v>6617</v>
      </c>
    </row>
    <row r="7096" spans="1:12" x14ac:dyDescent="0.25">
      <c r="A7096" s="561" t="s">
        <v>4922</v>
      </c>
      <c r="B7096" s="561" t="s">
        <v>6007</v>
      </c>
      <c r="C7096" s="561" t="s">
        <v>6284</v>
      </c>
      <c r="D7096" s="561" t="s">
        <v>6285</v>
      </c>
      <c r="E7096" s="562" t="s">
        <v>22</v>
      </c>
      <c r="F7096" s="561" t="s">
        <v>22</v>
      </c>
      <c r="G7096" s="561" t="s">
        <v>35801</v>
      </c>
      <c r="H7096" s="561" t="s">
        <v>6971</v>
      </c>
      <c r="I7096" s="561" t="s">
        <v>35517</v>
      </c>
      <c r="J7096" s="561" t="s">
        <v>24</v>
      </c>
      <c r="K7096" s="562" t="s">
        <v>2762</v>
      </c>
      <c r="L7096" s="561" t="s">
        <v>6617</v>
      </c>
    </row>
    <row r="7097" spans="1:12" x14ac:dyDescent="0.25">
      <c r="A7097" s="561" t="s">
        <v>4922</v>
      </c>
      <c r="B7097" s="561" t="s">
        <v>6007</v>
      </c>
      <c r="C7097" s="561" t="s">
        <v>6284</v>
      </c>
      <c r="D7097" s="561" t="s">
        <v>6285</v>
      </c>
      <c r="E7097" s="562" t="s">
        <v>22</v>
      </c>
      <c r="F7097" s="561" t="s">
        <v>22</v>
      </c>
      <c r="G7097" s="561" t="s">
        <v>35802</v>
      </c>
      <c r="H7097" s="561" t="s">
        <v>6972</v>
      </c>
      <c r="I7097" s="561" t="s">
        <v>35517</v>
      </c>
      <c r="J7097" s="561" t="s">
        <v>24</v>
      </c>
      <c r="K7097" s="562" t="s">
        <v>3610</v>
      </c>
      <c r="L7097" s="561" t="s">
        <v>6617</v>
      </c>
    </row>
    <row r="7098" spans="1:12" x14ac:dyDescent="0.25">
      <c r="A7098" s="561" t="s">
        <v>4922</v>
      </c>
      <c r="B7098" s="561" t="s">
        <v>6007</v>
      </c>
      <c r="C7098" s="561" t="s">
        <v>6284</v>
      </c>
      <c r="D7098" s="561" t="s">
        <v>6285</v>
      </c>
      <c r="E7098" s="562" t="s">
        <v>22</v>
      </c>
      <c r="F7098" s="561" t="s">
        <v>22</v>
      </c>
      <c r="G7098" s="561" t="s">
        <v>35803</v>
      </c>
      <c r="H7098" s="561" t="s">
        <v>6973</v>
      </c>
      <c r="I7098" s="561" t="s">
        <v>35517</v>
      </c>
      <c r="J7098" s="561" t="s">
        <v>24</v>
      </c>
      <c r="K7098" s="562" t="s">
        <v>27440</v>
      </c>
      <c r="L7098" s="561" t="s">
        <v>6617</v>
      </c>
    </row>
    <row r="7099" spans="1:12" x14ac:dyDescent="0.25">
      <c r="A7099" s="561" t="s">
        <v>4922</v>
      </c>
      <c r="B7099" s="561" t="s">
        <v>6007</v>
      </c>
      <c r="C7099" s="561" t="s">
        <v>6284</v>
      </c>
      <c r="D7099" s="561" t="s">
        <v>6285</v>
      </c>
      <c r="E7099" s="562" t="s">
        <v>22</v>
      </c>
      <c r="F7099" s="561" t="s">
        <v>22</v>
      </c>
      <c r="G7099" s="561" t="s">
        <v>35804</v>
      </c>
      <c r="H7099" s="561" t="s">
        <v>6974</v>
      </c>
      <c r="I7099" s="561" t="s">
        <v>35517</v>
      </c>
      <c r="J7099" s="561" t="s">
        <v>24</v>
      </c>
      <c r="K7099" s="562" t="s">
        <v>5009</v>
      </c>
      <c r="L7099" s="561" t="s">
        <v>6617</v>
      </c>
    </row>
    <row r="7100" spans="1:12" x14ac:dyDescent="0.25">
      <c r="A7100" s="561" t="s">
        <v>4922</v>
      </c>
      <c r="B7100" s="561" t="s">
        <v>6007</v>
      </c>
      <c r="C7100" s="561" t="s">
        <v>6284</v>
      </c>
      <c r="D7100" s="561" t="s">
        <v>6285</v>
      </c>
      <c r="E7100" s="562" t="s">
        <v>22</v>
      </c>
      <c r="F7100" s="561" t="s">
        <v>22</v>
      </c>
      <c r="G7100" s="561" t="s">
        <v>35805</v>
      </c>
      <c r="H7100" s="561" t="s">
        <v>6975</v>
      </c>
      <c r="I7100" s="561" t="s">
        <v>35517</v>
      </c>
      <c r="J7100" s="561" t="s">
        <v>24</v>
      </c>
      <c r="K7100" s="562" t="s">
        <v>35806</v>
      </c>
      <c r="L7100" s="561" t="s">
        <v>6617</v>
      </c>
    </row>
    <row r="7101" spans="1:12" x14ac:dyDescent="0.25">
      <c r="A7101" s="561" t="s">
        <v>4922</v>
      </c>
      <c r="B7101" s="561" t="s">
        <v>6007</v>
      </c>
      <c r="C7101" s="561" t="s">
        <v>6284</v>
      </c>
      <c r="D7101" s="561" t="s">
        <v>6285</v>
      </c>
      <c r="E7101" s="562" t="s">
        <v>22</v>
      </c>
      <c r="F7101" s="561" t="s">
        <v>22</v>
      </c>
      <c r="G7101" s="561" t="s">
        <v>35807</v>
      </c>
      <c r="H7101" s="561" t="s">
        <v>6976</v>
      </c>
      <c r="I7101" s="561" t="s">
        <v>35517</v>
      </c>
      <c r="J7101" s="561" t="s">
        <v>24</v>
      </c>
      <c r="K7101" s="562" t="s">
        <v>31088</v>
      </c>
      <c r="L7101" s="561" t="s">
        <v>6617</v>
      </c>
    </row>
    <row r="7102" spans="1:12" x14ac:dyDescent="0.25">
      <c r="A7102" s="561" t="s">
        <v>4922</v>
      </c>
      <c r="B7102" s="561" t="s">
        <v>6007</v>
      </c>
      <c r="C7102" s="561" t="s">
        <v>6284</v>
      </c>
      <c r="D7102" s="561" t="s">
        <v>6285</v>
      </c>
      <c r="E7102" s="562" t="s">
        <v>22</v>
      </c>
      <c r="F7102" s="561" t="s">
        <v>22</v>
      </c>
      <c r="G7102" s="561" t="s">
        <v>35808</v>
      </c>
      <c r="H7102" s="561" t="s">
        <v>6977</v>
      </c>
      <c r="I7102" s="561" t="s">
        <v>35517</v>
      </c>
      <c r="J7102" s="561" t="s">
        <v>24</v>
      </c>
      <c r="K7102" s="562" t="s">
        <v>7447</v>
      </c>
      <c r="L7102" s="561" t="s">
        <v>6617</v>
      </c>
    </row>
    <row r="7103" spans="1:12" x14ac:dyDescent="0.25">
      <c r="A7103" s="561" t="s">
        <v>4922</v>
      </c>
      <c r="B7103" s="561" t="s">
        <v>6007</v>
      </c>
      <c r="C7103" s="561" t="s">
        <v>6284</v>
      </c>
      <c r="D7103" s="561" t="s">
        <v>6285</v>
      </c>
      <c r="E7103" s="562" t="s">
        <v>22</v>
      </c>
      <c r="F7103" s="561" t="s">
        <v>22</v>
      </c>
      <c r="G7103" s="561" t="s">
        <v>35809</v>
      </c>
      <c r="H7103" s="561" t="s">
        <v>6979</v>
      </c>
      <c r="I7103" s="561" t="s">
        <v>35517</v>
      </c>
      <c r="J7103" s="561" t="s">
        <v>24</v>
      </c>
      <c r="K7103" s="562" t="s">
        <v>7082</v>
      </c>
      <c r="L7103" s="561" t="s">
        <v>6617</v>
      </c>
    </row>
    <row r="7104" spans="1:12" x14ac:dyDescent="0.25">
      <c r="A7104" s="561" t="s">
        <v>4922</v>
      </c>
      <c r="B7104" s="561" t="s">
        <v>6007</v>
      </c>
      <c r="C7104" s="561" t="s">
        <v>6284</v>
      </c>
      <c r="D7104" s="561" t="s">
        <v>6285</v>
      </c>
      <c r="E7104" s="562" t="s">
        <v>22</v>
      </c>
      <c r="F7104" s="561" t="s">
        <v>22</v>
      </c>
      <c r="G7104" s="561" t="s">
        <v>35810</v>
      </c>
      <c r="H7104" s="561" t="s">
        <v>6980</v>
      </c>
      <c r="I7104" s="561" t="s">
        <v>35517</v>
      </c>
      <c r="J7104" s="561" t="s">
        <v>24</v>
      </c>
      <c r="K7104" s="562" t="s">
        <v>6578</v>
      </c>
      <c r="L7104" s="561" t="s">
        <v>6617</v>
      </c>
    </row>
    <row r="7105" spans="1:12" x14ac:dyDescent="0.25">
      <c r="A7105" s="561" t="s">
        <v>4922</v>
      </c>
      <c r="B7105" s="561" t="s">
        <v>6007</v>
      </c>
      <c r="C7105" s="561" t="s">
        <v>6284</v>
      </c>
      <c r="D7105" s="561" t="s">
        <v>6285</v>
      </c>
      <c r="E7105" s="562" t="s">
        <v>22</v>
      </c>
      <c r="F7105" s="561" t="s">
        <v>22</v>
      </c>
      <c r="G7105" s="561" t="s">
        <v>35811</v>
      </c>
      <c r="H7105" s="561" t="s">
        <v>6981</v>
      </c>
      <c r="I7105" s="561" t="s">
        <v>35517</v>
      </c>
      <c r="J7105" s="561" t="s">
        <v>24</v>
      </c>
      <c r="K7105" s="562" t="s">
        <v>3211</v>
      </c>
      <c r="L7105" s="561" t="s">
        <v>6617</v>
      </c>
    </row>
    <row r="7106" spans="1:12" x14ac:dyDescent="0.25">
      <c r="A7106" s="561" t="s">
        <v>4922</v>
      </c>
      <c r="B7106" s="561" t="s">
        <v>6007</v>
      </c>
      <c r="C7106" s="561" t="s">
        <v>6284</v>
      </c>
      <c r="D7106" s="561" t="s">
        <v>6285</v>
      </c>
      <c r="E7106" s="562" t="s">
        <v>22</v>
      </c>
      <c r="F7106" s="561" t="s">
        <v>22</v>
      </c>
      <c r="G7106" s="561" t="s">
        <v>35812</v>
      </c>
      <c r="H7106" s="561" t="s">
        <v>6982</v>
      </c>
      <c r="I7106" s="561" t="s">
        <v>35517</v>
      </c>
      <c r="J7106" s="561" t="s">
        <v>24</v>
      </c>
      <c r="K7106" s="562" t="s">
        <v>8406</v>
      </c>
      <c r="L7106" s="561" t="s">
        <v>6617</v>
      </c>
    </row>
    <row r="7107" spans="1:12" x14ac:dyDescent="0.25">
      <c r="A7107" s="561" t="s">
        <v>4922</v>
      </c>
      <c r="B7107" s="561" t="s">
        <v>6007</v>
      </c>
      <c r="C7107" s="561" t="s">
        <v>6284</v>
      </c>
      <c r="D7107" s="561" t="s">
        <v>6285</v>
      </c>
      <c r="E7107" s="562" t="s">
        <v>22</v>
      </c>
      <c r="F7107" s="561" t="s">
        <v>22</v>
      </c>
      <c r="G7107" s="561" t="s">
        <v>35813</v>
      </c>
      <c r="H7107" s="561" t="s">
        <v>6984</v>
      </c>
      <c r="I7107" s="561" t="s">
        <v>35517</v>
      </c>
      <c r="J7107" s="561" t="s">
        <v>24</v>
      </c>
      <c r="K7107" s="562" t="s">
        <v>35814</v>
      </c>
      <c r="L7107" s="561" t="s">
        <v>6617</v>
      </c>
    </row>
    <row r="7108" spans="1:12" x14ac:dyDescent="0.25">
      <c r="A7108" s="561" t="s">
        <v>4922</v>
      </c>
      <c r="B7108" s="561" t="s">
        <v>6007</v>
      </c>
      <c r="C7108" s="561" t="s">
        <v>6284</v>
      </c>
      <c r="D7108" s="561" t="s">
        <v>6285</v>
      </c>
      <c r="E7108" s="562" t="s">
        <v>22</v>
      </c>
      <c r="F7108" s="561" t="s">
        <v>22</v>
      </c>
      <c r="G7108" s="561" t="s">
        <v>35815</v>
      </c>
      <c r="H7108" s="561" t="s">
        <v>6985</v>
      </c>
      <c r="I7108" s="561" t="s">
        <v>35517</v>
      </c>
      <c r="J7108" s="561" t="s">
        <v>24</v>
      </c>
      <c r="K7108" s="562" t="s">
        <v>7138</v>
      </c>
      <c r="L7108" s="561" t="s">
        <v>6617</v>
      </c>
    </row>
    <row r="7109" spans="1:12" x14ac:dyDescent="0.25">
      <c r="A7109" s="561" t="s">
        <v>4922</v>
      </c>
      <c r="B7109" s="561" t="s">
        <v>6007</v>
      </c>
      <c r="C7109" s="561" t="s">
        <v>6284</v>
      </c>
      <c r="D7109" s="561" t="s">
        <v>6285</v>
      </c>
      <c r="E7109" s="562" t="s">
        <v>22</v>
      </c>
      <c r="F7109" s="561" t="s">
        <v>22</v>
      </c>
      <c r="G7109" s="561" t="s">
        <v>35816</v>
      </c>
      <c r="H7109" s="561" t="s">
        <v>6986</v>
      </c>
      <c r="I7109" s="561" t="s">
        <v>35517</v>
      </c>
      <c r="J7109" s="561" t="s">
        <v>24</v>
      </c>
      <c r="K7109" s="562" t="s">
        <v>4354</v>
      </c>
      <c r="L7109" s="561" t="s">
        <v>6617</v>
      </c>
    </row>
    <row r="7110" spans="1:12" x14ac:dyDescent="0.25">
      <c r="A7110" s="561" t="s">
        <v>4922</v>
      </c>
      <c r="B7110" s="561" t="s">
        <v>6007</v>
      </c>
      <c r="C7110" s="561" t="s">
        <v>6284</v>
      </c>
      <c r="D7110" s="561" t="s">
        <v>6285</v>
      </c>
      <c r="E7110" s="562" t="s">
        <v>22</v>
      </c>
      <c r="F7110" s="561" t="s">
        <v>22</v>
      </c>
      <c r="G7110" s="561" t="s">
        <v>35817</v>
      </c>
      <c r="H7110" s="561" t="s">
        <v>6987</v>
      </c>
      <c r="I7110" s="561" t="s">
        <v>35517</v>
      </c>
      <c r="J7110" s="561" t="s">
        <v>24</v>
      </c>
      <c r="K7110" s="562" t="s">
        <v>3523</v>
      </c>
      <c r="L7110" s="561" t="s">
        <v>6617</v>
      </c>
    </row>
    <row r="7111" spans="1:12" x14ac:dyDescent="0.25">
      <c r="A7111" s="561" t="s">
        <v>4922</v>
      </c>
      <c r="B7111" s="561" t="s">
        <v>6007</v>
      </c>
      <c r="C7111" s="561" t="s">
        <v>6284</v>
      </c>
      <c r="D7111" s="561" t="s">
        <v>6285</v>
      </c>
      <c r="E7111" s="562" t="s">
        <v>22</v>
      </c>
      <c r="F7111" s="561" t="s">
        <v>22</v>
      </c>
      <c r="G7111" s="561" t="s">
        <v>35818</v>
      </c>
      <c r="H7111" s="561" t="s">
        <v>6988</v>
      </c>
      <c r="I7111" s="561" t="s">
        <v>35517</v>
      </c>
      <c r="J7111" s="561" t="s">
        <v>24</v>
      </c>
      <c r="K7111" s="562" t="s">
        <v>7438</v>
      </c>
      <c r="L7111" s="561" t="s">
        <v>6617</v>
      </c>
    </row>
    <row r="7112" spans="1:12" x14ac:dyDescent="0.25">
      <c r="A7112" s="561" t="s">
        <v>4922</v>
      </c>
      <c r="B7112" s="561" t="s">
        <v>6007</v>
      </c>
      <c r="C7112" s="561" t="s">
        <v>6284</v>
      </c>
      <c r="D7112" s="561" t="s">
        <v>6285</v>
      </c>
      <c r="E7112" s="562" t="s">
        <v>22</v>
      </c>
      <c r="F7112" s="561" t="s">
        <v>22</v>
      </c>
      <c r="G7112" s="561" t="s">
        <v>35819</v>
      </c>
      <c r="H7112" s="561" t="s">
        <v>6989</v>
      </c>
      <c r="I7112" s="561" t="s">
        <v>35517</v>
      </c>
      <c r="J7112" s="561" t="s">
        <v>24</v>
      </c>
      <c r="K7112" s="562" t="s">
        <v>8081</v>
      </c>
      <c r="L7112" s="561" t="s">
        <v>6617</v>
      </c>
    </row>
    <row r="7113" spans="1:12" x14ac:dyDescent="0.25">
      <c r="A7113" s="561" t="s">
        <v>4922</v>
      </c>
      <c r="B7113" s="561" t="s">
        <v>6007</v>
      </c>
      <c r="C7113" s="561" t="s">
        <v>6284</v>
      </c>
      <c r="D7113" s="561" t="s">
        <v>6285</v>
      </c>
      <c r="E7113" s="562" t="s">
        <v>22</v>
      </c>
      <c r="F7113" s="561" t="s">
        <v>22</v>
      </c>
      <c r="G7113" s="561" t="s">
        <v>35820</v>
      </c>
      <c r="H7113" s="561" t="s">
        <v>6990</v>
      </c>
      <c r="I7113" s="561" t="s">
        <v>35517</v>
      </c>
      <c r="J7113" s="561" t="s">
        <v>24</v>
      </c>
      <c r="K7113" s="562" t="s">
        <v>8505</v>
      </c>
      <c r="L7113" s="561" t="s">
        <v>6617</v>
      </c>
    </row>
    <row r="7114" spans="1:12" x14ac:dyDescent="0.25">
      <c r="A7114" s="561" t="s">
        <v>4922</v>
      </c>
      <c r="B7114" s="561" t="s">
        <v>6007</v>
      </c>
      <c r="C7114" s="561" t="s">
        <v>6284</v>
      </c>
      <c r="D7114" s="561" t="s">
        <v>6285</v>
      </c>
      <c r="E7114" s="562" t="s">
        <v>22</v>
      </c>
      <c r="F7114" s="561" t="s">
        <v>22</v>
      </c>
      <c r="G7114" s="561" t="s">
        <v>35821</v>
      </c>
      <c r="H7114" s="561" t="s">
        <v>6991</v>
      </c>
      <c r="I7114" s="561" t="s">
        <v>35517</v>
      </c>
      <c r="J7114" s="561" t="s">
        <v>24</v>
      </c>
      <c r="K7114" s="562" t="s">
        <v>7977</v>
      </c>
      <c r="L7114" s="561" t="s">
        <v>6617</v>
      </c>
    </row>
    <row r="7115" spans="1:12" x14ac:dyDescent="0.25">
      <c r="A7115" s="561" t="s">
        <v>4922</v>
      </c>
      <c r="B7115" s="561" t="s">
        <v>6007</v>
      </c>
      <c r="C7115" s="561" t="s">
        <v>6284</v>
      </c>
      <c r="D7115" s="561" t="s">
        <v>6285</v>
      </c>
      <c r="E7115" s="562" t="s">
        <v>22</v>
      </c>
      <c r="F7115" s="561" t="s">
        <v>22</v>
      </c>
      <c r="G7115" s="561" t="s">
        <v>35822</v>
      </c>
      <c r="H7115" s="561" t="s">
        <v>6992</v>
      </c>
      <c r="I7115" s="561" t="s">
        <v>35517</v>
      </c>
      <c r="J7115" s="561" t="s">
        <v>24</v>
      </c>
      <c r="K7115" s="562" t="s">
        <v>35823</v>
      </c>
      <c r="L7115" s="561" t="s">
        <v>6617</v>
      </c>
    </row>
    <row r="7116" spans="1:12" x14ac:dyDescent="0.25">
      <c r="A7116" s="561" t="s">
        <v>4922</v>
      </c>
      <c r="B7116" s="561" t="s">
        <v>6007</v>
      </c>
      <c r="C7116" s="561" t="s">
        <v>6284</v>
      </c>
      <c r="D7116" s="561" t="s">
        <v>6285</v>
      </c>
      <c r="E7116" s="562" t="s">
        <v>22</v>
      </c>
      <c r="F7116" s="561" t="s">
        <v>22</v>
      </c>
      <c r="G7116" s="561" t="s">
        <v>35824</v>
      </c>
      <c r="H7116" s="561" t="s">
        <v>6993</v>
      </c>
      <c r="I7116" s="561" t="s">
        <v>35517</v>
      </c>
      <c r="J7116" s="561" t="s">
        <v>24</v>
      </c>
      <c r="K7116" s="562" t="s">
        <v>7619</v>
      </c>
      <c r="L7116" s="561" t="s">
        <v>6617</v>
      </c>
    </row>
    <row r="7117" spans="1:12" x14ac:dyDescent="0.25">
      <c r="A7117" s="561" t="s">
        <v>4922</v>
      </c>
      <c r="B7117" s="561" t="s">
        <v>6007</v>
      </c>
      <c r="C7117" s="561" t="s">
        <v>6284</v>
      </c>
      <c r="D7117" s="561" t="s">
        <v>6285</v>
      </c>
      <c r="E7117" s="562" t="s">
        <v>22</v>
      </c>
      <c r="F7117" s="561" t="s">
        <v>22</v>
      </c>
      <c r="G7117" s="561" t="s">
        <v>35825</v>
      </c>
      <c r="H7117" s="561" t="s">
        <v>6994</v>
      </c>
      <c r="I7117" s="561" t="s">
        <v>35517</v>
      </c>
      <c r="J7117" s="561" t="s">
        <v>24</v>
      </c>
      <c r="K7117" s="562" t="s">
        <v>8267</v>
      </c>
      <c r="L7117" s="561" t="s">
        <v>6617</v>
      </c>
    </row>
    <row r="7118" spans="1:12" x14ac:dyDescent="0.25">
      <c r="A7118" s="561" t="s">
        <v>4922</v>
      </c>
      <c r="B7118" s="561" t="s">
        <v>6007</v>
      </c>
      <c r="C7118" s="561" t="s">
        <v>6284</v>
      </c>
      <c r="D7118" s="561" t="s">
        <v>6285</v>
      </c>
      <c r="E7118" s="562" t="s">
        <v>22</v>
      </c>
      <c r="F7118" s="561" t="s">
        <v>22</v>
      </c>
      <c r="G7118" s="561" t="s">
        <v>35826</v>
      </c>
      <c r="H7118" s="561" t="s">
        <v>6996</v>
      </c>
      <c r="I7118" s="561" t="s">
        <v>35517</v>
      </c>
      <c r="J7118" s="561" t="s">
        <v>24</v>
      </c>
      <c r="K7118" s="562" t="s">
        <v>5580</v>
      </c>
      <c r="L7118" s="561" t="s">
        <v>6617</v>
      </c>
    </row>
    <row r="7119" spans="1:12" x14ac:dyDescent="0.25">
      <c r="A7119" s="561" t="s">
        <v>4922</v>
      </c>
      <c r="B7119" s="561" t="s">
        <v>6007</v>
      </c>
      <c r="C7119" s="561" t="s">
        <v>6284</v>
      </c>
      <c r="D7119" s="561" t="s">
        <v>6285</v>
      </c>
      <c r="E7119" s="562" t="s">
        <v>22</v>
      </c>
      <c r="F7119" s="561" t="s">
        <v>22</v>
      </c>
      <c r="G7119" s="561" t="s">
        <v>35827</v>
      </c>
      <c r="H7119" s="561" t="s">
        <v>6998</v>
      </c>
      <c r="I7119" s="561" t="s">
        <v>35517</v>
      </c>
      <c r="J7119" s="561" t="s">
        <v>24</v>
      </c>
      <c r="K7119" s="562" t="s">
        <v>1129</v>
      </c>
      <c r="L7119" s="561" t="s">
        <v>6617</v>
      </c>
    </row>
    <row r="7120" spans="1:12" x14ac:dyDescent="0.25">
      <c r="A7120" s="561" t="s">
        <v>4922</v>
      </c>
      <c r="B7120" s="561" t="s">
        <v>6007</v>
      </c>
      <c r="C7120" s="561" t="s">
        <v>6284</v>
      </c>
      <c r="D7120" s="561" t="s">
        <v>6285</v>
      </c>
      <c r="E7120" s="562" t="s">
        <v>22</v>
      </c>
      <c r="F7120" s="561" t="s">
        <v>22</v>
      </c>
      <c r="G7120" s="561" t="s">
        <v>35828</v>
      </c>
      <c r="H7120" s="561" t="s">
        <v>6999</v>
      </c>
      <c r="I7120" s="561" t="s">
        <v>35517</v>
      </c>
      <c r="J7120" s="561" t="s">
        <v>24</v>
      </c>
      <c r="K7120" s="562" t="s">
        <v>6449</v>
      </c>
      <c r="L7120" s="561" t="s">
        <v>6617</v>
      </c>
    </row>
    <row r="7121" spans="1:12" x14ac:dyDescent="0.25">
      <c r="A7121" s="561" t="s">
        <v>4922</v>
      </c>
      <c r="B7121" s="561" t="s">
        <v>6007</v>
      </c>
      <c r="C7121" s="561" t="s">
        <v>6284</v>
      </c>
      <c r="D7121" s="561" t="s">
        <v>6285</v>
      </c>
      <c r="E7121" s="562" t="s">
        <v>22</v>
      </c>
      <c r="F7121" s="561" t="s">
        <v>22</v>
      </c>
      <c r="G7121" s="561" t="s">
        <v>35829</v>
      </c>
      <c r="H7121" s="561" t="s">
        <v>7000</v>
      </c>
      <c r="I7121" s="561" t="s">
        <v>709</v>
      </c>
      <c r="J7121" s="561" t="s">
        <v>24</v>
      </c>
      <c r="K7121" s="562" t="s">
        <v>35830</v>
      </c>
      <c r="L7121" s="561" t="s">
        <v>6617</v>
      </c>
    </row>
    <row r="7122" spans="1:12" x14ac:dyDescent="0.25">
      <c r="A7122" s="561" t="s">
        <v>4922</v>
      </c>
      <c r="B7122" s="561" t="s">
        <v>6007</v>
      </c>
      <c r="C7122" s="561" t="s">
        <v>6284</v>
      </c>
      <c r="D7122" s="561" t="s">
        <v>6285</v>
      </c>
      <c r="E7122" s="562" t="s">
        <v>22</v>
      </c>
      <c r="F7122" s="561" t="s">
        <v>22</v>
      </c>
      <c r="G7122" s="561" t="s">
        <v>35831</v>
      </c>
      <c r="H7122" s="561" t="s">
        <v>6615</v>
      </c>
      <c r="I7122" s="561" t="s">
        <v>35517</v>
      </c>
      <c r="J7122" s="561" t="s">
        <v>24</v>
      </c>
      <c r="K7122" s="562" t="s">
        <v>35832</v>
      </c>
      <c r="L7122" s="561" t="s">
        <v>6617</v>
      </c>
    </row>
    <row r="7123" spans="1:12" x14ac:dyDescent="0.25">
      <c r="A7123" s="561" t="s">
        <v>4922</v>
      </c>
      <c r="B7123" s="561" t="s">
        <v>6007</v>
      </c>
      <c r="C7123" s="561" t="s">
        <v>6284</v>
      </c>
      <c r="D7123" s="561" t="s">
        <v>6285</v>
      </c>
      <c r="E7123" s="562" t="s">
        <v>22</v>
      </c>
      <c r="F7123" s="561" t="s">
        <v>22</v>
      </c>
      <c r="G7123" s="561" t="s">
        <v>35833</v>
      </c>
      <c r="H7123" s="561" t="s">
        <v>7001</v>
      </c>
      <c r="I7123" s="561" t="s">
        <v>35517</v>
      </c>
      <c r="J7123" s="561" t="s">
        <v>24</v>
      </c>
      <c r="K7123" s="562" t="s">
        <v>35834</v>
      </c>
      <c r="L7123" s="561" t="s">
        <v>6617</v>
      </c>
    </row>
    <row r="7124" spans="1:12" x14ac:dyDescent="0.25">
      <c r="A7124" s="561" t="s">
        <v>4922</v>
      </c>
      <c r="B7124" s="561" t="s">
        <v>6007</v>
      </c>
      <c r="C7124" s="561" t="s">
        <v>6284</v>
      </c>
      <c r="D7124" s="561" t="s">
        <v>6285</v>
      </c>
      <c r="E7124" s="562" t="s">
        <v>22</v>
      </c>
      <c r="F7124" s="561" t="s">
        <v>22</v>
      </c>
      <c r="G7124" s="561" t="s">
        <v>35835</v>
      </c>
      <c r="H7124" s="561" t="s">
        <v>7002</v>
      </c>
      <c r="I7124" s="561" t="s">
        <v>35517</v>
      </c>
      <c r="J7124" s="561" t="s">
        <v>24</v>
      </c>
      <c r="K7124" s="562" t="s">
        <v>35836</v>
      </c>
      <c r="L7124" s="561" t="s">
        <v>6617</v>
      </c>
    </row>
    <row r="7125" spans="1:12" x14ac:dyDescent="0.25">
      <c r="A7125" s="561" t="s">
        <v>4922</v>
      </c>
      <c r="B7125" s="561" t="s">
        <v>6007</v>
      </c>
      <c r="C7125" s="561" t="s">
        <v>6284</v>
      </c>
      <c r="D7125" s="561" t="s">
        <v>6285</v>
      </c>
      <c r="E7125" s="562" t="s">
        <v>22</v>
      </c>
      <c r="F7125" s="561" t="s">
        <v>22</v>
      </c>
      <c r="G7125" s="561" t="s">
        <v>35837</v>
      </c>
      <c r="H7125" s="561" t="s">
        <v>6622</v>
      </c>
      <c r="I7125" s="561" t="s">
        <v>35517</v>
      </c>
      <c r="J7125" s="561" t="s">
        <v>24</v>
      </c>
      <c r="K7125" s="562" t="s">
        <v>35838</v>
      </c>
      <c r="L7125" s="561" t="s">
        <v>6617</v>
      </c>
    </row>
    <row r="7126" spans="1:12" x14ac:dyDescent="0.25">
      <c r="A7126" s="561" t="s">
        <v>4922</v>
      </c>
      <c r="B7126" s="561" t="s">
        <v>6007</v>
      </c>
      <c r="C7126" s="561" t="s">
        <v>6284</v>
      </c>
      <c r="D7126" s="561" t="s">
        <v>6285</v>
      </c>
      <c r="E7126" s="562" t="s">
        <v>22</v>
      </c>
      <c r="F7126" s="561" t="s">
        <v>22</v>
      </c>
      <c r="G7126" s="561" t="s">
        <v>35839</v>
      </c>
      <c r="H7126" s="561" t="s">
        <v>6873</v>
      </c>
      <c r="I7126" s="561" t="s">
        <v>35517</v>
      </c>
      <c r="J7126" s="561" t="s">
        <v>24</v>
      </c>
      <c r="K7126" s="562" t="s">
        <v>35840</v>
      </c>
      <c r="L7126" s="561" t="s">
        <v>6617</v>
      </c>
    </row>
    <row r="7127" spans="1:12" x14ac:dyDescent="0.25">
      <c r="A7127" s="561" t="s">
        <v>4922</v>
      </c>
      <c r="B7127" s="561" t="s">
        <v>6007</v>
      </c>
      <c r="C7127" s="561" t="s">
        <v>6284</v>
      </c>
      <c r="D7127" s="561" t="s">
        <v>6285</v>
      </c>
      <c r="E7127" s="562" t="s">
        <v>22</v>
      </c>
      <c r="F7127" s="561" t="s">
        <v>22</v>
      </c>
      <c r="G7127" s="561" t="s">
        <v>35841</v>
      </c>
      <c r="H7127" s="561" t="s">
        <v>7003</v>
      </c>
      <c r="I7127" s="561" t="s">
        <v>35517</v>
      </c>
      <c r="J7127" s="561" t="s">
        <v>24</v>
      </c>
      <c r="K7127" s="562" t="s">
        <v>35842</v>
      </c>
      <c r="L7127" s="561" t="s">
        <v>6617</v>
      </c>
    </row>
    <row r="7128" spans="1:12" x14ac:dyDescent="0.25">
      <c r="A7128" s="561" t="s">
        <v>4922</v>
      </c>
      <c r="B7128" s="561" t="s">
        <v>6007</v>
      </c>
      <c r="C7128" s="561" t="s">
        <v>6284</v>
      </c>
      <c r="D7128" s="561" t="s">
        <v>6285</v>
      </c>
      <c r="E7128" s="562" t="s">
        <v>22</v>
      </c>
      <c r="F7128" s="561" t="s">
        <v>22</v>
      </c>
      <c r="G7128" s="561" t="s">
        <v>35843</v>
      </c>
      <c r="H7128" s="561" t="s">
        <v>6624</v>
      </c>
      <c r="I7128" s="561" t="s">
        <v>35517</v>
      </c>
      <c r="J7128" s="561" t="s">
        <v>24</v>
      </c>
      <c r="K7128" s="562" t="s">
        <v>35844</v>
      </c>
      <c r="L7128" s="561" t="s">
        <v>6617</v>
      </c>
    </row>
    <row r="7129" spans="1:12" x14ac:dyDescent="0.25">
      <c r="A7129" s="561" t="s">
        <v>4922</v>
      </c>
      <c r="B7129" s="561" t="s">
        <v>6007</v>
      </c>
      <c r="C7129" s="561" t="s">
        <v>6284</v>
      </c>
      <c r="D7129" s="561" t="s">
        <v>6285</v>
      </c>
      <c r="E7129" s="562" t="s">
        <v>22</v>
      </c>
      <c r="F7129" s="561" t="s">
        <v>22</v>
      </c>
      <c r="G7129" s="561" t="s">
        <v>35845</v>
      </c>
      <c r="H7129" s="561" t="s">
        <v>6626</v>
      </c>
      <c r="I7129" s="561" t="s">
        <v>35517</v>
      </c>
      <c r="J7129" s="561" t="s">
        <v>24</v>
      </c>
      <c r="K7129" s="562" t="s">
        <v>35846</v>
      </c>
      <c r="L7129" s="561" t="s">
        <v>6617</v>
      </c>
    </row>
    <row r="7130" spans="1:12" x14ac:dyDescent="0.25">
      <c r="A7130" s="561" t="s">
        <v>4922</v>
      </c>
      <c r="B7130" s="561" t="s">
        <v>6007</v>
      </c>
      <c r="C7130" s="561" t="s">
        <v>6284</v>
      </c>
      <c r="D7130" s="561" t="s">
        <v>6285</v>
      </c>
      <c r="E7130" s="562" t="s">
        <v>22</v>
      </c>
      <c r="F7130" s="561" t="s">
        <v>22</v>
      </c>
      <c r="G7130" s="561" t="s">
        <v>35847</v>
      </c>
      <c r="H7130" s="561" t="s">
        <v>7004</v>
      </c>
      <c r="I7130" s="561" t="s">
        <v>35517</v>
      </c>
      <c r="J7130" s="561" t="s">
        <v>24</v>
      </c>
      <c r="K7130" s="562" t="s">
        <v>35848</v>
      </c>
      <c r="L7130" s="561" t="s">
        <v>6617</v>
      </c>
    </row>
    <row r="7131" spans="1:12" x14ac:dyDescent="0.25">
      <c r="A7131" s="561" t="s">
        <v>4922</v>
      </c>
      <c r="B7131" s="561" t="s">
        <v>6007</v>
      </c>
      <c r="C7131" s="561" t="s">
        <v>6284</v>
      </c>
      <c r="D7131" s="561" t="s">
        <v>6285</v>
      </c>
      <c r="E7131" s="562" t="s">
        <v>22</v>
      </c>
      <c r="F7131" s="561" t="s">
        <v>22</v>
      </c>
      <c r="G7131" s="561" t="s">
        <v>35849</v>
      </c>
      <c r="H7131" s="561" t="s">
        <v>6875</v>
      </c>
      <c r="I7131" s="561" t="s">
        <v>35517</v>
      </c>
      <c r="J7131" s="561" t="s">
        <v>24</v>
      </c>
      <c r="K7131" s="562" t="s">
        <v>35850</v>
      </c>
      <c r="L7131" s="561" t="s">
        <v>6617</v>
      </c>
    </row>
    <row r="7132" spans="1:12" x14ac:dyDescent="0.25">
      <c r="A7132" s="561" t="s">
        <v>4922</v>
      </c>
      <c r="B7132" s="561" t="s">
        <v>6007</v>
      </c>
      <c r="C7132" s="561" t="s">
        <v>6284</v>
      </c>
      <c r="D7132" s="561" t="s">
        <v>6285</v>
      </c>
      <c r="E7132" s="562" t="s">
        <v>22</v>
      </c>
      <c r="F7132" s="561" t="s">
        <v>22</v>
      </c>
      <c r="G7132" s="561" t="s">
        <v>35851</v>
      </c>
      <c r="H7132" s="561" t="s">
        <v>6631</v>
      </c>
      <c r="I7132" s="561" t="s">
        <v>35517</v>
      </c>
      <c r="J7132" s="561" t="s">
        <v>24</v>
      </c>
      <c r="K7132" s="562" t="s">
        <v>35852</v>
      </c>
      <c r="L7132" s="561" t="s">
        <v>6617</v>
      </c>
    </row>
    <row r="7133" spans="1:12" x14ac:dyDescent="0.25">
      <c r="A7133" s="561" t="s">
        <v>4922</v>
      </c>
      <c r="B7133" s="561" t="s">
        <v>6007</v>
      </c>
      <c r="C7133" s="561" t="s">
        <v>6284</v>
      </c>
      <c r="D7133" s="561" t="s">
        <v>6285</v>
      </c>
      <c r="E7133" s="562" t="s">
        <v>22</v>
      </c>
      <c r="F7133" s="561" t="s">
        <v>22</v>
      </c>
      <c r="G7133" s="561" t="s">
        <v>35853</v>
      </c>
      <c r="H7133" s="561" t="s">
        <v>7005</v>
      </c>
      <c r="I7133" s="561" t="s">
        <v>35517</v>
      </c>
      <c r="J7133" s="561" t="s">
        <v>24</v>
      </c>
      <c r="K7133" s="562" t="s">
        <v>35854</v>
      </c>
      <c r="L7133" s="561" t="s">
        <v>6617</v>
      </c>
    </row>
    <row r="7134" spans="1:12" x14ac:dyDescent="0.25">
      <c r="A7134" s="561" t="s">
        <v>4922</v>
      </c>
      <c r="B7134" s="561" t="s">
        <v>6007</v>
      </c>
      <c r="C7134" s="561" t="s">
        <v>6284</v>
      </c>
      <c r="D7134" s="561" t="s">
        <v>6285</v>
      </c>
      <c r="E7134" s="562" t="s">
        <v>22</v>
      </c>
      <c r="F7134" s="561" t="s">
        <v>22</v>
      </c>
      <c r="G7134" s="561" t="s">
        <v>35855</v>
      </c>
      <c r="H7134" s="561" t="s">
        <v>6634</v>
      </c>
      <c r="I7134" s="561" t="s">
        <v>35517</v>
      </c>
      <c r="J7134" s="561" t="s">
        <v>24</v>
      </c>
      <c r="K7134" s="562" t="s">
        <v>35856</v>
      </c>
      <c r="L7134" s="561" t="s">
        <v>6617</v>
      </c>
    </row>
    <row r="7135" spans="1:12" x14ac:dyDescent="0.25">
      <c r="A7135" s="561" t="s">
        <v>4922</v>
      </c>
      <c r="B7135" s="561" t="s">
        <v>6007</v>
      </c>
      <c r="C7135" s="561" t="s">
        <v>6284</v>
      </c>
      <c r="D7135" s="561" t="s">
        <v>6285</v>
      </c>
      <c r="E7135" s="562" t="s">
        <v>22</v>
      </c>
      <c r="F7135" s="561" t="s">
        <v>22</v>
      </c>
      <c r="G7135" s="561" t="s">
        <v>35857</v>
      </c>
      <c r="H7135" s="561" t="s">
        <v>7006</v>
      </c>
      <c r="I7135" s="561" t="s">
        <v>35517</v>
      </c>
      <c r="J7135" s="561" t="s">
        <v>24</v>
      </c>
      <c r="K7135" s="562" t="s">
        <v>35850</v>
      </c>
      <c r="L7135" s="561" t="s">
        <v>6617</v>
      </c>
    </row>
    <row r="7136" spans="1:12" x14ac:dyDescent="0.25">
      <c r="A7136" s="561" t="s">
        <v>4922</v>
      </c>
      <c r="B7136" s="561" t="s">
        <v>6007</v>
      </c>
      <c r="C7136" s="561" t="s">
        <v>6284</v>
      </c>
      <c r="D7136" s="561" t="s">
        <v>6285</v>
      </c>
      <c r="E7136" s="562" t="s">
        <v>22</v>
      </c>
      <c r="F7136" s="561" t="s">
        <v>22</v>
      </c>
      <c r="G7136" s="561" t="s">
        <v>35858</v>
      </c>
      <c r="H7136" s="561" t="s">
        <v>6636</v>
      </c>
      <c r="I7136" s="561" t="s">
        <v>35517</v>
      </c>
      <c r="J7136" s="561" t="s">
        <v>24</v>
      </c>
      <c r="K7136" s="562" t="s">
        <v>35859</v>
      </c>
      <c r="L7136" s="561" t="s">
        <v>6617</v>
      </c>
    </row>
    <row r="7137" spans="1:12" x14ac:dyDescent="0.25">
      <c r="A7137" s="561" t="s">
        <v>4922</v>
      </c>
      <c r="B7137" s="561" t="s">
        <v>6007</v>
      </c>
      <c r="C7137" s="561" t="s">
        <v>6284</v>
      </c>
      <c r="D7137" s="561" t="s">
        <v>6285</v>
      </c>
      <c r="E7137" s="562" t="s">
        <v>22</v>
      </c>
      <c r="F7137" s="561" t="s">
        <v>22</v>
      </c>
      <c r="G7137" s="561" t="s">
        <v>35860</v>
      </c>
      <c r="H7137" s="561" t="s">
        <v>6637</v>
      </c>
      <c r="I7137" s="561" t="s">
        <v>35517</v>
      </c>
      <c r="J7137" s="561" t="s">
        <v>24</v>
      </c>
      <c r="K7137" s="562" t="s">
        <v>35861</v>
      </c>
      <c r="L7137" s="561" t="s">
        <v>6617</v>
      </c>
    </row>
    <row r="7138" spans="1:12" x14ac:dyDescent="0.25">
      <c r="A7138" s="561" t="s">
        <v>4922</v>
      </c>
      <c r="B7138" s="561" t="s">
        <v>6007</v>
      </c>
      <c r="C7138" s="561" t="s">
        <v>6284</v>
      </c>
      <c r="D7138" s="561" t="s">
        <v>6285</v>
      </c>
      <c r="E7138" s="562" t="s">
        <v>22</v>
      </c>
      <c r="F7138" s="561" t="s">
        <v>22</v>
      </c>
      <c r="G7138" s="561" t="s">
        <v>35862</v>
      </c>
      <c r="H7138" s="561" t="s">
        <v>7007</v>
      </c>
      <c r="I7138" s="561" t="s">
        <v>35517</v>
      </c>
      <c r="J7138" s="561" t="s">
        <v>24</v>
      </c>
      <c r="K7138" s="562" t="s">
        <v>35863</v>
      </c>
      <c r="L7138" s="561" t="s">
        <v>6617</v>
      </c>
    </row>
    <row r="7139" spans="1:12" x14ac:dyDescent="0.25">
      <c r="A7139" s="561" t="s">
        <v>4922</v>
      </c>
      <c r="B7139" s="561" t="s">
        <v>6007</v>
      </c>
      <c r="C7139" s="561" t="s">
        <v>6284</v>
      </c>
      <c r="D7139" s="561" t="s">
        <v>6285</v>
      </c>
      <c r="E7139" s="562" t="s">
        <v>22</v>
      </c>
      <c r="F7139" s="561" t="s">
        <v>22</v>
      </c>
      <c r="G7139" s="561" t="s">
        <v>35864</v>
      </c>
      <c r="H7139" s="561" t="s">
        <v>7008</v>
      </c>
      <c r="I7139" s="561" t="s">
        <v>35517</v>
      </c>
      <c r="J7139" s="561" t="s">
        <v>24</v>
      </c>
      <c r="K7139" s="562" t="s">
        <v>35865</v>
      </c>
      <c r="L7139" s="561" t="s">
        <v>6617</v>
      </c>
    </row>
    <row r="7140" spans="1:12" x14ac:dyDescent="0.25">
      <c r="A7140" s="561" t="s">
        <v>4922</v>
      </c>
      <c r="B7140" s="561" t="s">
        <v>6007</v>
      </c>
      <c r="C7140" s="561" t="s">
        <v>6284</v>
      </c>
      <c r="D7140" s="561" t="s">
        <v>6285</v>
      </c>
      <c r="E7140" s="562" t="s">
        <v>22</v>
      </c>
      <c r="F7140" s="561" t="s">
        <v>22</v>
      </c>
      <c r="G7140" s="561" t="s">
        <v>35866</v>
      </c>
      <c r="H7140" s="561" t="s">
        <v>7009</v>
      </c>
      <c r="I7140" s="561" t="s">
        <v>35517</v>
      </c>
      <c r="J7140" s="561" t="s">
        <v>24</v>
      </c>
      <c r="K7140" s="562" t="s">
        <v>35867</v>
      </c>
      <c r="L7140" s="561" t="s">
        <v>6617</v>
      </c>
    </row>
    <row r="7141" spans="1:12" x14ac:dyDescent="0.25">
      <c r="A7141" s="561" t="s">
        <v>4922</v>
      </c>
      <c r="B7141" s="561" t="s">
        <v>6007</v>
      </c>
      <c r="C7141" s="561" t="s">
        <v>6284</v>
      </c>
      <c r="D7141" s="561" t="s">
        <v>6285</v>
      </c>
      <c r="E7141" s="562" t="s">
        <v>22</v>
      </c>
      <c r="F7141" s="561" t="s">
        <v>22</v>
      </c>
      <c r="G7141" s="561" t="s">
        <v>35868</v>
      </c>
      <c r="H7141" s="561" t="s">
        <v>6645</v>
      </c>
      <c r="I7141" s="561" t="s">
        <v>35517</v>
      </c>
      <c r="J7141" s="561" t="s">
        <v>24</v>
      </c>
      <c r="K7141" s="562" t="s">
        <v>35869</v>
      </c>
      <c r="L7141" s="561" t="s">
        <v>6617</v>
      </c>
    </row>
    <row r="7142" spans="1:12" x14ac:dyDescent="0.25">
      <c r="A7142" s="561" t="s">
        <v>4922</v>
      </c>
      <c r="B7142" s="561" t="s">
        <v>6007</v>
      </c>
      <c r="C7142" s="561" t="s">
        <v>6284</v>
      </c>
      <c r="D7142" s="561" t="s">
        <v>6285</v>
      </c>
      <c r="E7142" s="562" t="s">
        <v>22</v>
      </c>
      <c r="F7142" s="561" t="s">
        <v>22</v>
      </c>
      <c r="G7142" s="561" t="s">
        <v>35870</v>
      </c>
      <c r="H7142" s="561" t="s">
        <v>7010</v>
      </c>
      <c r="I7142" s="561" t="s">
        <v>35517</v>
      </c>
      <c r="J7142" s="561" t="s">
        <v>24</v>
      </c>
      <c r="K7142" s="562" t="s">
        <v>35871</v>
      </c>
      <c r="L7142" s="561" t="s">
        <v>6617</v>
      </c>
    </row>
    <row r="7143" spans="1:12" x14ac:dyDescent="0.25">
      <c r="A7143" s="561" t="s">
        <v>4922</v>
      </c>
      <c r="B7143" s="561" t="s">
        <v>6007</v>
      </c>
      <c r="C7143" s="561" t="s">
        <v>6284</v>
      </c>
      <c r="D7143" s="561" t="s">
        <v>6285</v>
      </c>
      <c r="E7143" s="562" t="s">
        <v>22</v>
      </c>
      <c r="F7143" s="561" t="s">
        <v>22</v>
      </c>
      <c r="G7143" s="561" t="s">
        <v>35872</v>
      </c>
      <c r="H7143" s="561" t="s">
        <v>7011</v>
      </c>
      <c r="I7143" s="561" t="s">
        <v>35517</v>
      </c>
      <c r="J7143" s="561" t="s">
        <v>24</v>
      </c>
      <c r="K7143" s="562" t="s">
        <v>35873</v>
      </c>
      <c r="L7143" s="561" t="s">
        <v>6617</v>
      </c>
    </row>
    <row r="7144" spans="1:12" x14ac:dyDescent="0.25">
      <c r="A7144" s="561" t="s">
        <v>4922</v>
      </c>
      <c r="B7144" s="561" t="s">
        <v>6007</v>
      </c>
      <c r="C7144" s="561" t="s">
        <v>6284</v>
      </c>
      <c r="D7144" s="561" t="s">
        <v>6285</v>
      </c>
      <c r="E7144" s="562" t="s">
        <v>22</v>
      </c>
      <c r="F7144" s="561" t="s">
        <v>22</v>
      </c>
      <c r="G7144" s="561" t="s">
        <v>35874</v>
      </c>
      <c r="H7144" s="561" t="s">
        <v>6648</v>
      </c>
      <c r="I7144" s="561" t="s">
        <v>35517</v>
      </c>
      <c r="J7144" s="561" t="s">
        <v>24</v>
      </c>
      <c r="K7144" s="562" t="s">
        <v>35875</v>
      </c>
      <c r="L7144" s="561" t="s">
        <v>6617</v>
      </c>
    </row>
    <row r="7145" spans="1:12" x14ac:dyDescent="0.25">
      <c r="A7145" s="561" t="s">
        <v>4922</v>
      </c>
      <c r="B7145" s="561" t="s">
        <v>6007</v>
      </c>
      <c r="C7145" s="561" t="s">
        <v>6284</v>
      </c>
      <c r="D7145" s="561" t="s">
        <v>6285</v>
      </c>
      <c r="E7145" s="562" t="s">
        <v>22</v>
      </c>
      <c r="F7145" s="561" t="s">
        <v>22</v>
      </c>
      <c r="G7145" s="561" t="s">
        <v>35876</v>
      </c>
      <c r="H7145" s="561" t="s">
        <v>7012</v>
      </c>
      <c r="I7145" s="561" t="s">
        <v>35517</v>
      </c>
      <c r="J7145" s="561" t="s">
        <v>24</v>
      </c>
      <c r="K7145" s="562" t="s">
        <v>35877</v>
      </c>
      <c r="L7145" s="561" t="s">
        <v>6617</v>
      </c>
    </row>
    <row r="7146" spans="1:12" x14ac:dyDescent="0.25">
      <c r="A7146" s="561" t="s">
        <v>4922</v>
      </c>
      <c r="B7146" s="561" t="s">
        <v>6007</v>
      </c>
      <c r="C7146" s="561" t="s">
        <v>6284</v>
      </c>
      <c r="D7146" s="561" t="s">
        <v>6285</v>
      </c>
      <c r="E7146" s="562" t="s">
        <v>22</v>
      </c>
      <c r="F7146" s="561" t="s">
        <v>22</v>
      </c>
      <c r="G7146" s="561" t="s">
        <v>35878</v>
      </c>
      <c r="H7146" s="561" t="s">
        <v>6651</v>
      </c>
      <c r="I7146" s="561" t="s">
        <v>35517</v>
      </c>
      <c r="J7146" s="561" t="s">
        <v>24</v>
      </c>
      <c r="K7146" s="562" t="s">
        <v>35879</v>
      </c>
      <c r="L7146" s="561" t="s">
        <v>6617</v>
      </c>
    </row>
    <row r="7147" spans="1:12" x14ac:dyDescent="0.25">
      <c r="A7147" s="561" t="s">
        <v>4922</v>
      </c>
      <c r="B7147" s="561" t="s">
        <v>6007</v>
      </c>
      <c r="C7147" s="561" t="s">
        <v>6284</v>
      </c>
      <c r="D7147" s="561" t="s">
        <v>6285</v>
      </c>
      <c r="E7147" s="562" t="s">
        <v>22</v>
      </c>
      <c r="F7147" s="561" t="s">
        <v>22</v>
      </c>
      <c r="G7147" s="561" t="s">
        <v>35880</v>
      </c>
      <c r="H7147" s="561" t="s">
        <v>7013</v>
      </c>
      <c r="I7147" s="561" t="s">
        <v>35517</v>
      </c>
      <c r="J7147" s="561" t="s">
        <v>24</v>
      </c>
      <c r="K7147" s="562" t="s">
        <v>35881</v>
      </c>
      <c r="L7147" s="561" t="s">
        <v>6617</v>
      </c>
    </row>
    <row r="7148" spans="1:12" x14ac:dyDescent="0.25">
      <c r="A7148" s="561" t="s">
        <v>4922</v>
      </c>
      <c r="B7148" s="561" t="s">
        <v>6007</v>
      </c>
      <c r="C7148" s="561" t="s">
        <v>6284</v>
      </c>
      <c r="D7148" s="561" t="s">
        <v>6285</v>
      </c>
      <c r="E7148" s="562" t="s">
        <v>22</v>
      </c>
      <c r="F7148" s="561" t="s">
        <v>22</v>
      </c>
      <c r="G7148" s="561" t="s">
        <v>35882</v>
      </c>
      <c r="H7148" s="561" t="s">
        <v>6654</v>
      </c>
      <c r="I7148" s="561" t="s">
        <v>35517</v>
      </c>
      <c r="J7148" s="561" t="s">
        <v>24</v>
      </c>
      <c r="K7148" s="562" t="s">
        <v>35883</v>
      </c>
      <c r="L7148" s="561" t="s">
        <v>6617</v>
      </c>
    </row>
    <row r="7149" spans="1:12" x14ac:dyDescent="0.25">
      <c r="A7149" s="561" t="s">
        <v>4922</v>
      </c>
      <c r="B7149" s="561" t="s">
        <v>6007</v>
      </c>
      <c r="C7149" s="561" t="s">
        <v>6284</v>
      </c>
      <c r="D7149" s="561" t="s">
        <v>6285</v>
      </c>
      <c r="E7149" s="562" t="s">
        <v>22</v>
      </c>
      <c r="F7149" s="561" t="s">
        <v>22</v>
      </c>
      <c r="G7149" s="561" t="s">
        <v>35884</v>
      </c>
      <c r="H7149" s="561" t="s">
        <v>6656</v>
      </c>
      <c r="I7149" s="561" t="s">
        <v>35517</v>
      </c>
      <c r="J7149" s="561" t="s">
        <v>24</v>
      </c>
      <c r="K7149" s="562" t="s">
        <v>35885</v>
      </c>
      <c r="L7149" s="561" t="s">
        <v>6617</v>
      </c>
    </row>
    <row r="7150" spans="1:12" x14ac:dyDescent="0.25">
      <c r="A7150" s="561" t="s">
        <v>4922</v>
      </c>
      <c r="B7150" s="561" t="s">
        <v>6007</v>
      </c>
      <c r="C7150" s="561" t="s">
        <v>6284</v>
      </c>
      <c r="D7150" s="561" t="s">
        <v>6285</v>
      </c>
      <c r="E7150" s="562" t="s">
        <v>22</v>
      </c>
      <c r="F7150" s="561" t="s">
        <v>22</v>
      </c>
      <c r="G7150" s="561" t="s">
        <v>35886</v>
      </c>
      <c r="H7150" s="561" t="s">
        <v>7000</v>
      </c>
      <c r="I7150" s="561" t="s">
        <v>35517</v>
      </c>
      <c r="J7150" s="561" t="s">
        <v>24</v>
      </c>
      <c r="K7150" s="562" t="s">
        <v>35887</v>
      </c>
      <c r="L7150" s="561" t="s">
        <v>6617</v>
      </c>
    </row>
    <row r="7151" spans="1:12" x14ac:dyDescent="0.25">
      <c r="A7151" s="561" t="s">
        <v>4922</v>
      </c>
      <c r="B7151" s="561" t="s">
        <v>6007</v>
      </c>
      <c r="C7151" s="561" t="s">
        <v>6284</v>
      </c>
      <c r="D7151" s="561" t="s">
        <v>6285</v>
      </c>
      <c r="E7151" s="562" t="s">
        <v>22</v>
      </c>
      <c r="F7151" s="561" t="s">
        <v>22</v>
      </c>
      <c r="G7151" s="561" t="s">
        <v>35888</v>
      </c>
      <c r="H7151" s="561" t="s">
        <v>6735</v>
      </c>
      <c r="I7151" s="561" t="s">
        <v>35517</v>
      </c>
      <c r="J7151" s="561" t="s">
        <v>24</v>
      </c>
      <c r="K7151" s="562" t="s">
        <v>35889</v>
      </c>
      <c r="L7151" s="561" t="s">
        <v>6617</v>
      </c>
    </row>
    <row r="7152" spans="1:12" x14ac:dyDescent="0.25">
      <c r="A7152" s="561" t="s">
        <v>4922</v>
      </c>
      <c r="B7152" s="561" t="s">
        <v>6007</v>
      </c>
      <c r="C7152" s="561" t="s">
        <v>6284</v>
      </c>
      <c r="D7152" s="561" t="s">
        <v>6285</v>
      </c>
      <c r="E7152" s="562" t="s">
        <v>22</v>
      </c>
      <c r="F7152" s="561" t="s">
        <v>22</v>
      </c>
      <c r="G7152" s="561" t="s">
        <v>35890</v>
      </c>
      <c r="H7152" s="561" t="s">
        <v>6736</v>
      </c>
      <c r="I7152" s="561" t="s">
        <v>35517</v>
      </c>
      <c r="J7152" s="561" t="s">
        <v>24</v>
      </c>
      <c r="K7152" s="562" t="s">
        <v>35891</v>
      </c>
      <c r="L7152" s="561" t="s">
        <v>6617</v>
      </c>
    </row>
    <row r="7153" spans="1:12" x14ac:dyDescent="0.25">
      <c r="A7153" s="561" t="s">
        <v>4922</v>
      </c>
      <c r="B7153" s="561" t="s">
        <v>6007</v>
      </c>
      <c r="C7153" s="561" t="s">
        <v>6284</v>
      </c>
      <c r="D7153" s="561" t="s">
        <v>6285</v>
      </c>
      <c r="E7153" s="562" t="s">
        <v>22</v>
      </c>
      <c r="F7153" s="561" t="s">
        <v>22</v>
      </c>
      <c r="G7153" s="561" t="s">
        <v>35892</v>
      </c>
      <c r="H7153" s="561" t="s">
        <v>6657</v>
      </c>
      <c r="I7153" s="561" t="s">
        <v>35517</v>
      </c>
      <c r="J7153" s="561" t="s">
        <v>24</v>
      </c>
      <c r="K7153" s="562" t="s">
        <v>35893</v>
      </c>
      <c r="L7153" s="561" t="s">
        <v>6617</v>
      </c>
    </row>
    <row r="7154" spans="1:12" x14ac:dyDescent="0.25">
      <c r="A7154" s="561" t="s">
        <v>4922</v>
      </c>
      <c r="B7154" s="561" t="s">
        <v>6007</v>
      </c>
      <c r="C7154" s="561" t="s">
        <v>6284</v>
      </c>
      <c r="D7154" s="561" t="s">
        <v>6285</v>
      </c>
      <c r="E7154" s="562" t="s">
        <v>22</v>
      </c>
      <c r="F7154" s="561" t="s">
        <v>22</v>
      </c>
      <c r="G7154" s="561" t="s">
        <v>35894</v>
      </c>
      <c r="H7154" s="561" t="s">
        <v>6658</v>
      </c>
      <c r="I7154" s="561" t="s">
        <v>35517</v>
      </c>
      <c r="J7154" s="561" t="s">
        <v>24</v>
      </c>
      <c r="K7154" s="562" t="s">
        <v>35895</v>
      </c>
      <c r="L7154" s="561" t="s">
        <v>6617</v>
      </c>
    </row>
    <row r="7155" spans="1:12" x14ac:dyDescent="0.25">
      <c r="A7155" s="561" t="s">
        <v>4922</v>
      </c>
      <c r="B7155" s="561" t="s">
        <v>6007</v>
      </c>
      <c r="C7155" s="561" t="s">
        <v>6284</v>
      </c>
      <c r="D7155" s="561" t="s">
        <v>6285</v>
      </c>
      <c r="E7155" s="562" t="s">
        <v>22</v>
      </c>
      <c r="F7155" s="561" t="s">
        <v>22</v>
      </c>
      <c r="G7155" s="561" t="s">
        <v>35896</v>
      </c>
      <c r="H7155" s="561" t="s">
        <v>7014</v>
      </c>
      <c r="I7155" s="561" t="s">
        <v>35517</v>
      </c>
      <c r="J7155" s="561" t="s">
        <v>24</v>
      </c>
      <c r="K7155" s="562" t="s">
        <v>35897</v>
      </c>
      <c r="L7155" s="561" t="s">
        <v>6617</v>
      </c>
    </row>
    <row r="7156" spans="1:12" x14ac:dyDescent="0.25">
      <c r="A7156" s="561" t="s">
        <v>4922</v>
      </c>
      <c r="B7156" s="561" t="s">
        <v>6007</v>
      </c>
      <c r="C7156" s="561" t="s">
        <v>6284</v>
      </c>
      <c r="D7156" s="561" t="s">
        <v>6285</v>
      </c>
      <c r="E7156" s="562" t="s">
        <v>22</v>
      </c>
      <c r="F7156" s="561" t="s">
        <v>22</v>
      </c>
      <c r="G7156" s="561" t="s">
        <v>35898</v>
      </c>
      <c r="H7156" s="561" t="s">
        <v>6715</v>
      </c>
      <c r="I7156" s="561" t="s">
        <v>35517</v>
      </c>
      <c r="J7156" s="561" t="s">
        <v>24</v>
      </c>
      <c r="K7156" s="562" t="s">
        <v>35899</v>
      </c>
      <c r="L7156" s="561" t="s">
        <v>6617</v>
      </c>
    </row>
    <row r="7157" spans="1:12" x14ac:dyDescent="0.25">
      <c r="A7157" s="561" t="s">
        <v>4922</v>
      </c>
      <c r="B7157" s="561" t="s">
        <v>6007</v>
      </c>
      <c r="C7157" s="561" t="s">
        <v>6284</v>
      </c>
      <c r="D7157" s="561" t="s">
        <v>6285</v>
      </c>
      <c r="E7157" s="562" t="s">
        <v>22</v>
      </c>
      <c r="F7157" s="561" t="s">
        <v>22</v>
      </c>
      <c r="G7157" s="561" t="s">
        <v>35900</v>
      </c>
      <c r="H7157" s="561" t="s">
        <v>7015</v>
      </c>
      <c r="I7157" s="561" t="s">
        <v>35517</v>
      </c>
      <c r="J7157" s="561" t="s">
        <v>24</v>
      </c>
      <c r="K7157" s="562" t="s">
        <v>35901</v>
      </c>
      <c r="L7157" s="561" t="s">
        <v>6617</v>
      </c>
    </row>
    <row r="7158" spans="1:12" x14ac:dyDescent="0.25">
      <c r="A7158" s="561" t="s">
        <v>4922</v>
      </c>
      <c r="B7158" s="561" t="s">
        <v>6007</v>
      </c>
      <c r="C7158" s="561" t="s">
        <v>6284</v>
      </c>
      <c r="D7158" s="561" t="s">
        <v>6285</v>
      </c>
      <c r="E7158" s="562" t="s">
        <v>22</v>
      </c>
      <c r="F7158" s="561" t="s">
        <v>22</v>
      </c>
      <c r="G7158" s="561" t="s">
        <v>35902</v>
      </c>
      <c r="H7158" s="561" t="s">
        <v>7016</v>
      </c>
      <c r="I7158" s="561" t="s">
        <v>35517</v>
      </c>
      <c r="J7158" s="561" t="s">
        <v>24</v>
      </c>
      <c r="K7158" s="562" t="s">
        <v>35903</v>
      </c>
      <c r="L7158" s="561" t="s">
        <v>6617</v>
      </c>
    </row>
    <row r="7159" spans="1:12" x14ac:dyDescent="0.25">
      <c r="A7159" s="561" t="s">
        <v>4922</v>
      </c>
      <c r="B7159" s="561" t="s">
        <v>6007</v>
      </c>
      <c r="C7159" s="561" t="s">
        <v>6284</v>
      </c>
      <c r="D7159" s="561" t="s">
        <v>6285</v>
      </c>
      <c r="E7159" s="562" t="s">
        <v>22</v>
      </c>
      <c r="F7159" s="561" t="s">
        <v>22</v>
      </c>
      <c r="G7159" s="561" t="s">
        <v>35904</v>
      </c>
      <c r="H7159" s="561" t="s">
        <v>6660</v>
      </c>
      <c r="I7159" s="561" t="s">
        <v>35517</v>
      </c>
      <c r="J7159" s="561" t="s">
        <v>24</v>
      </c>
      <c r="K7159" s="562" t="s">
        <v>35905</v>
      </c>
      <c r="L7159" s="561" t="s">
        <v>6617</v>
      </c>
    </row>
    <row r="7160" spans="1:12" x14ac:dyDescent="0.25">
      <c r="A7160" s="561" t="s">
        <v>4922</v>
      </c>
      <c r="B7160" s="561" t="s">
        <v>6007</v>
      </c>
      <c r="C7160" s="561" t="s">
        <v>6284</v>
      </c>
      <c r="D7160" s="561" t="s">
        <v>6285</v>
      </c>
      <c r="E7160" s="562" t="s">
        <v>22</v>
      </c>
      <c r="F7160" s="561" t="s">
        <v>22</v>
      </c>
      <c r="G7160" s="561" t="s">
        <v>35906</v>
      </c>
      <c r="H7160" s="561" t="s">
        <v>7017</v>
      </c>
      <c r="I7160" s="561" t="s">
        <v>35517</v>
      </c>
      <c r="J7160" s="561" t="s">
        <v>24</v>
      </c>
      <c r="K7160" s="562" t="s">
        <v>35907</v>
      </c>
      <c r="L7160" s="561" t="s">
        <v>6617</v>
      </c>
    </row>
    <row r="7161" spans="1:12" x14ac:dyDescent="0.25">
      <c r="A7161" s="561" t="s">
        <v>4922</v>
      </c>
      <c r="B7161" s="561" t="s">
        <v>6007</v>
      </c>
      <c r="C7161" s="561" t="s">
        <v>6284</v>
      </c>
      <c r="D7161" s="561" t="s">
        <v>6285</v>
      </c>
      <c r="E7161" s="562" t="s">
        <v>22</v>
      </c>
      <c r="F7161" s="561" t="s">
        <v>22</v>
      </c>
      <c r="G7161" s="561" t="s">
        <v>35908</v>
      </c>
      <c r="H7161" s="561" t="s">
        <v>7018</v>
      </c>
      <c r="I7161" s="561" t="s">
        <v>35517</v>
      </c>
      <c r="J7161" s="561" t="s">
        <v>24</v>
      </c>
      <c r="K7161" s="562" t="s">
        <v>35909</v>
      </c>
      <c r="L7161" s="561" t="s">
        <v>6617</v>
      </c>
    </row>
    <row r="7162" spans="1:12" x14ac:dyDescent="0.25">
      <c r="A7162" s="561" t="s">
        <v>4922</v>
      </c>
      <c r="B7162" s="561" t="s">
        <v>6007</v>
      </c>
      <c r="C7162" s="561" t="s">
        <v>6284</v>
      </c>
      <c r="D7162" s="561" t="s">
        <v>6285</v>
      </c>
      <c r="E7162" s="562" t="s">
        <v>22</v>
      </c>
      <c r="F7162" s="561" t="s">
        <v>22</v>
      </c>
      <c r="G7162" s="561" t="s">
        <v>35910</v>
      </c>
      <c r="H7162" s="561" t="s">
        <v>6881</v>
      </c>
      <c r="I7162" s="561" t="s">
        <v>35517</v>
      </c>
      <c r="J7162" s="561" t="s">
        <v>24</v>
      </c>
      <c r="K7162" s="562" t="s">
        <v>35911</v>
      </c>
      <c r="L7162" s="561" t="s">
        <v>6617</v>
      </c>
    </row>
    <row r="7163" spans="1:12" x14ac:dyDescent="0.25">
      <c r="A7163" s="561" t="s">
        <v>4922</v>
      </c>
      <c r="B7163" s="561" t="s">
        <v>6007</v>
      </c>
      <c r="C7163" s="561" t="s">
        <v>6284</v>
      </c>
      <c r="D7163" s="561" t="s">
        <v>6285</v>
      </c>
      <c r="E7163" s="562" t="s">
        <v>22</v>
      </c>
      <c r="F7163" s="561" t="s">
        <v>22</v>
      </c>
      <c r="G7163" s="561" t="s">
        <v>35912</v>
      </c>
      <c r="H7163" s="561" t="s">
        <v>7019</v>
      </c>
      <c r="I7163" s="561" t="s">
        <v>35517</v>
      </c>
      <c r="J7163" s="561" t="s">
        <v>24</v>
      </c>
      <c r="K7163" s="562" t="s">
        <v>35913</v>
      </c>
      <c r="L7163" s="561" t="s">
        <v>6617</v>
      </c>
    </row>
    <row r="7164" spans="1:12" x14ac:dyDescent="0.25">
      <c r="A7164" s="561" t="s">
        <v>4922</v>
      </c>
      <c r="B7164" s="561" t="s">
        <v>6007</v>
      </c>
      <c r="C7164" s="561" t="s">
        <v>6284</v>
      </c>
      <c r="D7164" s="561" t="s">
        <v>6285</v>
      </c>
      <c r="E7164" s="562" t="s">
        <v>22</v>
      </c>
      <c r="F7164" s="561" t="s">
        <v>22</v>
      </c>
      <c r="G7164" s="561" t="s">
        <v>35914</v>
      </c>
      <c r="H7164" s="561" t="s">
        <v>7020</v>
      </c>
      <c r="I7164" s="561" t="s">
        <v>35517</v>
      </c>
      <c r="J7164" s="561" t="s">
        <v>24</v>
      </c>
      <c r="K7164" s="562" t="s">
        <v>35915</v>
      </c>
      <c r="L7164" s="561" t="s">
        <v>6617</v>
      </c>
    </row>
    <row r="7165" spans="1:12" x14ac:dyDescent="0.25">
      <c r="A7165" s="561" t="s">
        <v>4922</v>
      </c>
      <c r="B7165" s="561" t="s">
        <v>6007</v>
      </c>
      <c r="C7165" s="561" t="s">
        <v>6284</v>
      </c>
      <c r="D7165" s="561" t="s">
        <v>6285</v>
      </c>
      <c r="E7165" s="562" t="s">
        <v>22</v>
      </c>
      <c r="F7165" s="561" t="s">
        <v>22</v>
      </c>
      <c r="G7165" s="561" t="s">
        <v>35916</v>
      </c>
      <c r="H7165" s="561" t="s">
        <v>7021</v>
      </c>
      <c r="I7165" s="561" t="s">
        <v>35517</v>
      </c>
      <c r="J7165" s="561" t="s">
        <v>24</v>
      </c>
      <c r="K7165" s="562" t="s">
        <v>35917</v>
      </c>
      <c r="L7165" s="561" t="s">
        <v>6617</v>
      </c>
    </row>
    <row r="7166" spans="1:12" x14ac:dyDescent="0.25">
      <c r="A7166" s="561" t="s">
        <v>4922</v>
      </c>
      <c r="B7166" s="561" t="s">
        <v>6007</v>
      </c>
      <c r="C7166" s="561" t="s">
        <v>6284</v>
      </c>
      <c r="D7166" s="561" t="s">
        <v>6285</v>
      </c>
      <c r="E7166" s="562" t="s">
        <v>22</v>
      </c>
      <c r="F7166" s="561" t="s">
        <v>22</v>
      </c>
      <c r="G7166" s="561" t="s">
        <v>35918</v>
      </c>
      <c r="H7166" s="561" t="s">
        <v>7022</v>
      </c>
      <c r="I7166" s="561" t="s">
        <v>35517</v>
      </c>
      <c r="J7166" s="561" t="s">
        <v>24</v>
      </c>
      <c r="K7166" s="562" t="s">
        <v>35919</v>
      </c>
      <c r="L7166" s="561" t="s">
        <v>6617</v>
      </c>
    </row>
    <row r="7167" spans="1:12" x14ac:dyDescent="0.25">
      <c r="A7167" s="561" t="s">
        <v>4922</v>
      </c>
      <c r="B7167" s="561" t="s">
        <v>6007</v>
      </c>
      <c r="C7167" s="561" t="s">
        <v>6284</v>
      </c>
      <c r="D7167" s="561" t="s">
        <v>6285</v>
      </c>
      <c r="E7167" s="562" t="s">
        <v>22</v>
      </c>
      <c r="F7167" s="561" t="s">
        <v>22</v>
      </c>
      <c r="G7167" s="561" t="s">
        <v>35920</v>
      </c>
      <c r="H7167" s="561" t="s">
        <v>7023</v>
      </c>
      <c r="I7167" s="561" t="s">
        <v>35517</v>
      </c>
      <c r="J7167" s="561" t="s">
        <v>24</v>
      </c>
      <c r="K7167" s="562" t="s">
        <v>35921</v>
      </c>
      <c r="L7167" s="561" t="s">
        <v>6617</v>
      </c>
    </row>
    <row r="7168" spans="1:12" x14ac:dyDescent="0.25">
      <c r="A7168" s="561" t="s">
        <v>4922</v>
      </c>
      <c r="B7168" s="561" t="s">
        <v>6007</v>
      </c>
      <c r="C7168" s="561" t="s">
        <v>6284</v>
      </c>
      <c r="D7168" s="561" t="s">
        <v>6285</v>
      </c>
      <c r="E7168" s="562" t="s">
        <v>22</v>
      </c>
      <c r="F7168" s="561" t="s">
        <v>22</v>
      </c>
      <c r="G7168" s="561" t="s">
        <v>35922</v>
      </c>
      <c r="H7168" s="561" t="s">
        <v>7024</v>
      </c>
      <c r="I7168" s="561" t="s">
        <v>35517</v>
      </c>
      <c r="J7168" s="561" t="s">
        <v>24</v>
      </c>
      <c r="K7168" s="562" t="s">
        <v>35923</v>
      </c>
      <c r="L7168" s="561" t="s">
        <v>6617</v>
      </c>
    </row>
    <row r="7169" spans="1:12" x14ac:dyDescent="0.25">
      <c r="A7169" s="561" t="s">
        <v>4922</v>
      </c>
      <c r="B7169" s="561" t="s">
        <v>6007</v>
      </c>
      <c r="C7169" s="561" t="s">
        <v>6284</v>
      </c>
      <c r="D7169" s="561" t="s">
        <v>6285</v>
      </c>
      <c r="E7169" s="562" t="s">
        <v>22</v>
      </c>
      <c r="F7169" s="561" t="s">
        <v>22</v>
      </c>
      <c r="G7169" s="561" t="s">
        <v>35924</v>
      </c>
      <c r="H7169" s="561" t="s">
        <v>7025</v>
      </c>
      <c r="I7169" s="561" t="s">
        <v>35517</v>
      </c>
      <c r="J7169" s="561" t="s">
        <v>24</v>
      </c>
      <c r="K7169" s="562" t="s">
        <v>35925</v>
      </c>
      <c r="L7169" s="561" t="s">
        <v>6617</v>
      </c>
    </row>
    <row r="7170" spans="1:12" x14ac:dyDescent="0.25">
      <c r="A7170" s="561" t="s">
        <v>4922</v>
      </c>
      <c r="B7170" s="561" t="s">
        <v>6007</v>
      </c>
      <c r="C7170" s="561" t="s">
        <v>6284</v>
      </c>
      <c r="D7170" s="561" t="s">
        <v>6285</v>
      </c>
      <c r="E7170" s="562" t="s">
        <v>22</v>
      </c>
      <c r="F7170" s="561" t="s">
        <v>22</v>
      </c>
      <c r="G7170" s="561" t="s">
        <v>35926</v>
      </c>
      <c r="H7170" s="561" t="s">
        <v>7026</v>
      </c>
      <c r="I7170" s="561" t="s">
        <v>35517</v>
      </c>
      <c r="J7170" s="561" t="s">
        <v>24</v>
      </c>
      <c r="K7170" s="562" t="s">
        <v>35927</v>
      </c>
      <c r="L7170" s="561" t="s">
        <v>6617</v>
      </c>
    </row>
    <row r="7171" spans="1:12" x14ac:dyDescent="0.25">
      <c r="A7171" s="561" t="s">
        <v>4922</v>
      </c>
      <c r="B7171" s="561" t="s">
        <v>6007</v>
      </c>
      <c r="C7171" s="561" t="s">
        <v>6284</v>
      </c>
      <c r="D7171" s="561" t="s">
        <v>6285</v>
      </c>
      <c r="E7171" s="562" t="s">
        <v>22</v>
      </c>
      <c r="F7171" s="561" t="s">
        <v>22</v>
      </c>
      <c r="G7171" s="561" t="s">
        <v>35928</v>
      </c>
      <c r="H7171" s="561" t="s">
        <v>7027</v>
      </c>
      <c r="I7171" s="561" t="s">
        <v>35517</v>
      </c>
      <c r="J7171" s="561" t="s">
        <v>24</v>
      </c>
      <c r="K7171" s="562" t="s">
        <v>35929</v>
      </c>
      <c r="L7171" s="561" t="s">
        <v>6617</v>
      </c>
    </row>
    <row r="7172" spans="1:12" x14ac:dyDescent="0.25">
      <c r="A7172" s="561" t="s">
        <v>4922</v>
      </c>
      <c r="B7172" s="561" t="s">
        <v>6007</v>
      </c>
      <c r="C7172" s="561" t="s">
        <v>6284</v>
      </c>
      <c r="D7172" s="561" t="s">
        <v>6285</v>
      </c>
      <c r="E7172" s="562" t="s">
        <v>22</v>
      </c>
      <c r="F7172" s="561" t="s">
        <v>22</v>
      </c>
      <c r="G7172" s="561" t="s">
        <v>35930</v>
      </c>
      <c r="H7172" s="561" t="s">
        <v>7028</v>
      </c>
      <c r="I7172" s="561" t="s">
        <v>35517</v>
      </c>
      <c r="J7172" s="561" t="s">
        <v>24</v>
      </c>
      <c r="K7172" s="562" t="s">
        <v>35931</v>
      </c>
      <c r="L7172" s="561" t="s">
        <v>6617</v>
      </c>
    </row>
    <row r="7173" spans="1:12" x14ac:dyDescent="0.25">
      <c r="A7173" s="561" t="s">
        <v>4922</v>
      </c>
      <c r="B7173" s="561" t="s">
        <v>6007</v>
      </c>
      <c r="C7173" s="561" t="s">
        <v>6284</v>
      </c>
      <c r="D7173" s="561" t="s">
        <v>6285</v>
      </c>
      <c r="E7173" s="562" t="s">
        <v>22</v>
      </c>
      <c r="F7173" s="561" t="s">
        <v>22</v>
      </c>
      <c r="G7173" s="561" t="s">
        <v>35932</v>
      </c>
      <c r="H7173" s="561" t="s">
        <v>6673</v>
      </c>
      <c r="I7173" s="561" t="s">
        <v>35517</v>
      </c>
      <c r="J7173" s="561" t="s">
        <v>24</v>
      </c>
      <c r="K7173" s="562" t="s">
        <v>35933</v>
      </c>
      <c r="L7173" s="561" t="s">
        <v>6617</v>
      </c>
    </row>
    <row r="7174" spans="1:12" x14ac:dyDescent="0.25">
      <c r="A7174" s="561" t="s">
        <v>4922</v>
      </c>
      <c r="B7174" s="561" t="s">
        <v>6007</v>
      </c>
      <c r="C7174" s="561" t="s">
        <v>6284</v>
      </c>
      <c r="D7174" s="561" t="s">
        <v>6285</v>
      </c>
      <c r="E7174" s="562" t="s">
        <v>22</v>
      </c>
      <c r="F7174" s="561" t="s">
        <v>22</v>
      </c>
      <c r="G7174" s="561" t="s">
        <v>35934</v>
      </c>
      <c r="H7174" s="561" t="s">
        <v>7029</v>
      </c>
      <c r="I7174" s="561" t="s">
        <v>35517</v>
      </c>
      <c r="J7174" s="561" t="s">
        <v>24</v>
      </c>
      <c r="K7174" s="562" t="s">
        <v>35935</v>
      </c>
      <c r="L7174" s="561" t="s">
        <v>6617</v>
      </c>
    </row>
    <row r="7175" spans="1:12" x14ac:dyDescent="0.25">
      <c r="A7175" s="561" t="s">
        <v>4922</v>
      </c>
      <c r="B7175" s="561" t="s">
        <v>6007</v>
      </c>
      <c r="C7175" s="561" t="s">
        <v>6284</v>
      </c>
      <c r="D7175" s="561" t="s">
        <v>6285</v>
      </c>
      <c r="E7175" s="562" t="s">
        <v>22</v>
      </c>
      <c r="F7175" s="561" t="s">
        <v>22</v>
      </c>
      <c r="G7175" s="561" t="s">
        <v>35936</v>
      </c>
      <c r="H7175" s="561" t="s">
        <v>7030</v>
      </c>
      <c r="I7175" s="561" t="s">
        <v>35517</v>
      </c>
      <c r="J7175" s="561" t="s">
        <v>24</v>
      </c>
      <c r="K7175" s="562" t="s">
        <v>35937</v>
      </c>
      <c r="L7175" s="561" t="s">
        <v>6617</v>
      </c>
    </row>
    <row r="7176" spans="1:12" x14ac:dyDescent="0.25">
      <c r="A7176" s="561" t="s">
        <v>4922</v>
      </c>
      <c r="B7176" s="561" t="s">
        <v>6007</v>
      </c>
      <c r="C7176" s="561" t="s">
        <v>6284</v>
      </c>
      <c r="D7176" s="561" t="s">
        <v>6285</v>
      </c>
      <c r="E7176" s="562" t="s">
        <v>22</v>
      </c>
      <c r="F7176" s="561" t="s">
        <v>22</v>
      </c>
      <c r="G7176" s="561" t="s">
        <v>35938</v>
      </c>
      <c r="H7176" s="561" t="s">
        <v>7031</v>
      </c>
      <c r="I7176" s="561" t="s">
        <v>35517</v>
      </c>
      <c r="J7176" s="561" t="s">
        <v>24</v>
      </c>
      <c r="K7176" s="562" t="s">
        <v>35939</v>
      </c>
      <c r="L7176" s="561" t="s">
        <v>6617</v>
      </c>
    </row>
    <row r="7177" spans="1:12" x14ac:dyDescent="0.25">
      <c r="A7177" s="561" t="s">
        <v>4922</v>
      </c>
      <c r="B7177" s="561" t="s">
        <v>6007</v>
      </c>
      <c r="C7177" s="561" t="s">
        <v>6284</v>
      </c>
      <c r="D7177" s="561" t="s">
        <v>6285</v>
      </c>
      <c r="E7177" s="562" t="s">
        <v>22</v>
      </c>
      <c r="F7177" s="561" t="s">
        <v>22</v>
      </c>
      <c r="G7177" s="561" t="s">
        <v>35940</v>
      </c>
      <c r="H7177" s="561" t="s">
        <v>6676</v>
      </c>
      <c r="I7177" s="561" t="s">
        <v>35517</v>
      </c>
      <c r="J7177" s="561" t="s">
        <v>24</v>
      </c>
      <c r="K7177" s="562" t="s">
        <v>35941</v>
      </c>
      <c r="L7177" s="561" t="s">
        <v>6617</v>
      </c>
    </row>
    <row r="7178" spans="1:12" x14ac:dyDescent="0.25">
      <c r="A7178" s="561" t="s">
        <v>4922</v>
      </c>
      <c r="B7178" s="561" t="s">
        <v>6007</v>
      </c>
      <c r="C7178" s="561" t="s">
        <v>6284</v>
      </c>
      <c r="D7178" s="561" t="s">
        <v>6285</v>
      </c>
      <c r="E7178" s="562" t="s">
        <v>22</v>
      </c>
      <c r="F7178" s="561" t="s">
        <v>22</v>
      </c>
      <c r="G7178" s="561" t="s">
        <v>35942</v>
      </c>
      <c r="H7178" s="561" t="s">
        <v>7032</v>
      </c>
      <c r="I7178" s="561" t="s">
        <v>35517</v>
      </c>
      <c r="J7178" s="561" t="s">
        <v>24</v>
      </c>
      <c r="K7178" s="562" t="s">
        <v>35943</v>
      </c>
      <c r="L7178" s="561" t="s">
        <v>6617</v>
      </c>
    </row>
    <row r="7179" spans="1:12" x14ac:dyDescent="0.25">
      <c r="A7179" s="561" t="s">
        <v>4922</v>
      </c>
      <c r="B7179" s="561" t="s">
        <v>6007</v>
      </c>
      <c r="C7179" s="561" t="s">
        <v>6284</v>
      </c>
      <c r="D7179" s="561" t="s">
        <v>6285</v>
      </c>
      <c r="E7179" s="562" t="s">
        <v>22</v>
      </c>
      <c r="F7179" s="561" t="s">
        <v>22</v>
      </c>
      <c r="G7179" s="561" t="s">
        <v>35944</v>
      </c>
      <c r="H7179" s="561" t="s">
        <v>6678</v>
      </c>
      <c r="I7179" s="561" t="s">
        <v>35517</v>
      </c>
      <c r="J7179" s="561" t="s">
        <v>24</v>
      </c>
      <c r="K7179" s="562" t="s">
        <v>35945</v>
      </c>
      <c r="L7179" s="561" t="s">
        <v>6617</v>
      </c>
    </row>
    <row r="7180" spans="1:12" x14ac:dyDescent="0.25">
      <c r="A7180" s="561" t="s">
        <v>4922</v>
      </c>
      <c r="B7180" s="561" t="s">
        <v>6007</v>
      </c>
      <c r="C7180" s="561" t="s">
        <v>6284</v>
      </c>
      <c r="D7180" s="561" t="s">
        <v>6285</v>
      </c>
      <c r="E7180" s="562" t="s">
        <v>22</v>
      </c>
      <c r="F7180" s="561" t="s">
        <v>22</v>
      </c>
      <c r="G7180" s="561" t="s">
        <v>35946</v>
      </c>
      <c r="H7180" s="561" t="s">
        <v>7033</v>
      </c>
      <c r="I7180" s="561" t="s">
        <v>35517</v>
      </c>
      <c r="J7180" s="561" t="s">
        <v>24</v>
      </c>
      <c r="K7180" s="562" t="s">
        <v>35947</v>
      </c>
      <c r="L7180" s="561" t="s">
        <v>6617</v>
      </c>
    </row>
    <row r="7181" spans="1:12" x14ac:dyDescent="0.25">
      <c r="A7181" s="561" t="s">
        <v>4922</v>
      </c>
      <c r="B7181" s="561" t="s">
        <v>6007</v>
      </c>
      <c r="C7181" s="561" t="s">
        <v>6284</v>
      </c>
      <c r="D7181" s="561" t="s">
        <v>6285</v>
      </c>
      <c r="E7181" s="562" t="s">
        <v>22</v>
      </c>
      <c r="F7181" s="561" t="s">
        <v>22</v>
      </c>
      <c r="G7181" s="561" t="s">
        <v>35948</v>
      </c>
      <c r="H7181" s="561" t="s">
        <v>7034</v>
      </c>
      <c r="I7181" s="561" t="s">
        <v>35517</v>
      </c>
      <c r="J7181" s="561" t="s">
        <v>24</v>
      </c>
      <c r="K7181" s="562" t="s">
        <v>35949</v>
      </c>
      <c r="L7181" s="561" t="s">
        <v>6617</v>
      </c>
    </row>
    <row r="7182" spans="1:12" x14ac:dyDescent="0.25">
      <c r="A7182" s="561" t="s">
        <v>4922</v>
      </c>
      <c r="B7182" s="561" t="s">
        <v>6007</v>
      </c>
      <c r="C7182" s="561" t="s">
        <v>6284</v>
      </c>
      <c r="D7182" s="561" t="s">
        <v>6285</v>
      </c>
      <c r="E7182" s="562" t="s">
        <v>22</v>
      </c>
      <c r="F7182" s="561" t="s">
        <v>22</v>
      </c>
      <c r="G7182" s="561" t="s">
        <v>35950</v>
      </c>
      <c r="H7182" s="561" t="s">
        <v>6681</v>
      </c>
      <c r="I7182" s="561" t="s">
        <v>35517</v>
      </c>
      <c r="J7182" s="561" t="s">
        <v>24</v>
      </c>
      <c r="K7182" s="562" t="s">
        <v>35951</v>
      </c>
      <c r="L7182" s="561" t="s">
        <v>6617</v>
      </c>
    </row>
    <row r="7183" spans="1:12" x14ac:dyDescent="0.25">
      <c r="A7183" s="561" t="s">
        <v>4922</v>
      </c>
      <c r="B7183" s="561" t="s">
        <v>6007</v>
      </c>
      <c r="C7183" s="561" t="s">
        <v>6284</v>
      </c>
      <c r="D7183" s="561" t="s">
        <v>6285</v>
      </c>
      <c r="E7183" s="562" t="s">
        <v>22</v>
      </c>
      <c r="F7183" s="561" t="s">
        <v>22</v>
      </c>
      <c r="G7183" s="561" t="s">
        <v>35952</v>
      </c>
      <c r="H7183" s="561" t="s">
        <v>7035</v>
      </c>
      <c r="I7183" s="561" t="s">
        <v>35517</v>
      </c>
      <c r="J7183" s="561" t="s">
        <v>24</v>
      </c>
      <c r="K7183" s="562" t="s">
        <v>35953</v>
      </c>
      <c r="L7183" s="561" t="s">
        <v>6617</v>
      </c>
    </row>
    <row r="7184" spans="1:12" x14ac:dyDescent="0.25">
      <c r="A7184" s="561" t="s">
        <v>4922</v>
      </c>
      <c r="B7184" s="561" t="s">
        <v>6007</v>
      </c>
      <c r="C7184" s="561" t="s">
        <v>6284</v>
      </c>
      <c r="D7184" s="561" t="s">
        <v>6285</v>
      </c>
      <c r="E7184" s="562" t="s">
        <v>22</v>
      </c>
      <c r="F7184" s="561" t="s">
        <v>22</v>
      </c>
      <c r="G7184" s="561" t="s">
        <v>35954</v>
      </c>
      <c r="H7184" s="561" t="s">
        <v>6684</v>
      </c>
      <c r="I7184" s="561" t="s">
        <v>35517</v>
      </c>
      <c r="J7184" s="561" t="s">
        <v>24</v>
      </c>
      <c r="K7184" s="562" t="s">
        <v>35955</v>
      </c>
      <c r="L7184" s="561" t="s">
        <v>6617</v>
      </c>
    </row>
    <row r="7185" spans="1:12" x14ac:dyDescent="0.25">
      <c r="A7185" s="561" t="s">
        <v>4922</v>
      </c>
      <c r="B7185" s="561" t="s">
        <v>6007</v>
      </c>
      <c r="C7185" s="561" t="s">
        <v>6284</v>
      </c>
      <c r="D7185" s="561" t="s">
        <v>6285</v>
      </c>
      <c r="E7185" s="562" t="s">
        <v>22</v>
      </c>
      <c r="F7185" s="561" t="s">
        <v>22</v>
      </c>
      <c r="G7185" s="561" t="s">
        <v>35956</v>
      </c>
      <c r="H7185" s="561" t="s">
        <v>6685</v>
      </c>
      <c r="I7185" s="561" t="s">
        <v>35517</v>
      </c>
      <c r="J7185" s="561" t="s">
        <v>24</v>
      </c>
      <c r="K7185" s="562" t="s">
        <v>35957</v>
      </c>
      <c r="L7185" s="561" t="s">
        <v>6617</v>
      </c>
    </row>
    <row r="7186" spans="1:12" x14ac:dyDescent="0.25">
      <c r="A7186" s="561" t="s">
        <v>4922</v>
      </c>
      <c r="B7186" s="561" t="s">
        <v>6007</v>
      </c>
      <c r="C7186" s="561" t="s">
        <v>6284</v>
      </c>
      <c r="D7186" s="561" t="s">
        <v>6285</v>
      </c>
      <c r="E7186" s="562" t="s">
        <v>22</v>
      </c>
      <c r="F7186" s="561" t="s">
        <v>22</v>
      </c>
      <c r="G7186" s="561" t="s">
        <v>35958</v>
      </c>
      <c r="H7186" s="561" t="s">
        <v>7036</v>
      </c>
      <c r="I7186" s="561" t="s">
        <v>35517</v>
      </c>
      <c r="J7186" s="561" t="s">
        <v>24</v>
      </c>
      <c r="K7186" s="562" t="s">
        <v>35959</v>
      </c>
      <c r="L7186" s="561" t="s">
        <v>6617</v>
      </c>
    </row>
    <row r="7187" spans="1:12" x14ac:dyDescent="0.25">
      <c r="A7187" s="561" t="s">
        <v>4922</v>
      </c>
      <c r="B7187" s="561" t="s">
        <v>6007</v>
      </c>
      <c r="C7187" s="561" t="s">
        <v>6284</v>
      </c>
      <c r="D7187" s="561" t="s">
        <v>6285</v>
      </c>
      <c r="E7187" s="562" t="s">
        <v>22</v>
      </c>
      <c r="F7187" s="561" t="s">
        <v>22</v>
      </c>
      <c r="G7187" s="561" t="s">
        <v>35960</v>
      </c>
      <c r="H7187" s="561" t="s">
        <v>6689</v>
      </c>
      <c r="I7187" s="561" t="s">
        <v>35517</v>
      </c>
      <c r="J7187" s="561" t="s">
        <v>24</v>
      </c>
      <c r="K7187" s="562" t="s">
        <v>35961</v>
      </c>
      <c r="L7187" s="561" t="s">
        <v>6617</v>
      </c>
    </row>
    <row r="7188" spans="1:12" x14ac:dyDescent="0.25">
      <c r="A7188" s="561" t="s">
        <v>4922</v>
      </c>
      <c r="B7188" s="561" t="s">
        <v>6007</v>
      </c>
      <c r="C7188" s="561" t="s">
        <v>6284</v>
      </c>
      <c r="D7188" s="561" t="s">
        <v>6285</v>
      </c>
      <c r="E7188" s="562" t="s">
        <v>22</v>
      </c>
      <c r="F7188" s="561" t="s">
        <v>22</v>
      </c>
      <c r="G7188" s="561" t="s">
        <v>35962</v>
      </c>
      <c r="H7188" s="561" t="s">
        <v>7037</v>
      </c>
      <c r="I7188" s="561" t="s">
        <v>35517</v>
      </c>
      <c r="J7188" s="561" t="s">
        <v>24</v>
      </c>
      <c r="K7188" s="562" t="s">
        <v>35963</v>
      </c>
      <c r="L7188" s="561" t="s">
        <v>6617</v>
      </c>
    </row>
    <row r="7189" spans="1:12" x14ac:dyDescent="0.25">
      <c r="A7189" s="561" t="s">
        <v>4922</v>
      </c>
      <c r="B7189" s="561" t="s">
        <v>6007</v>
      </c>
      <c r="C7189" s="561" t="s">
        <v>6284</v>
      </c>
      <c r="D7189" s="561" t="s">
        <v>6285</v>
      </c>
      <c r="E7189" s="562" t="s">
        <v>22</v>
      </c>
      <c r="F7189" s="561" t="s">
        <v>22</v>
      </c>
      <c r="G7189" s="561" t="s">
        <v>35964</v>
      </c>
      <c r="H7189" s="561" t="s">
        <v>6690</v>
      </c>
      <c r="I7189" s="561" t="s">
        <v>35517</v>
      </c>
      <c r="J7189" s="561" t="s">
        <v>24</v>
      </c>
      <c r="K7189" s="562" t="s">
        <v>35965</v>
      </c>
      <c r="L7189" s="561" t="s">
        <v>6617</v>
      </c>
    </row>
    <row r="7190" spans="1:12" x14ac:dyDescent="0.25">
      <c r="A7190" s="561" t="s">
        <v>4922</v>
      </c>
      <c r="B7190" s="561" t="s">
        <v>6007</v>
      </c>
      <c r="C7190" s="561" t="s">
        <v>6284</v>
      </c>
      <c r="D7190" s="561" t="s">
        <v>6285</v>
      </c>
      <c r="E7190" s="562" t="s">
        <v>22</v>
      </c>
      <c r="F7190" s="561" t="s">
        <v>22</v>
      </c>
      <c r="G7190" s="561" t="s">
        <v>35966</v>
      </c>
      <c r="H7190" s="561" t="s">
        <v>6694</v>
      </c>
      <c r="I7190" s="561" t="s">
        <v>35517</v>
      </c>
      <c r="J7190" s="561" t="s">
        <v>24</v>
      </c>
      <c r="K7190" s="562" t="s">
        <v>35865</v>
      </c>
      <c r="L7190" s="561" t="s">
        <v>6617</v>
      </c>
    </row>
    <row r="7191" spans="1:12" x14ac:dyDescent="0.25">
      <c r="A7191" s="561" t="s">
        <v>4922</v>
      </c>
      <c r="B7191" s="561" t="s">
        <v>6007</v>
      </c>
      <c r="C7191" s="561" t="s">
        <v>6284</v>
      </c>
      <c r="D7191" s="561" t="s">
        <v>6285</v>
      </c>
      <c r="E7191" s="562" t="s">
        <v>22</v>
      </c>
      <c r="F7191" s="561" t="s">
        <v>22</v>
      </c>
      <c r="G7191" s="561" t="s">
        <v>35967</v>
      </c>
      <c r="H7191" s="561" t="s">
        <v>6695</v>
      </c>
      <c r="I7191" s="561" t="s">
        <v>35517</v>
      </c>
      <c r="J7191" s="561" t="s">
        <v>24</v>
      </c>
      <c r="K7191" s="562" t="s">
        <v>35968</v>
      </c>
      <c r="L7191" s="561" t="s">
        <v>6617</v>
      </c>
    </row>
    <row r="7192" spans="1:12" x14ac:dyDescent="0.25">
      <c r="A7192" s="561" t="s">
        <v>4922</v>
      </c>
      <c r="B7192" s="561" t="s">
        <v>6007</v>
      </c>
      <c r="C7192" s="561" t="s">
        <v>6284</v>
      </c>
      <c r="D7192" s="561" t="s">
        <v>6285</v>
      </c>
      <c r="E7192" s="562" t="s">
        <v>22</v>
      </c>
      <c r="F7192" s="561" t="s">
        <v>22</v>
      </c>
      <c r="G7192" s="561" t="s">
        <v>35969</v>
      </c>
      <c r="H7192" s="561" t="s">
        <v>6696</v>
      </c>
      <c r="I7192" s="561" t="s">
        <v>35517</v>
      </c>
      <c r="J7192" s="561" t="s">
        <v>24</v>
      </c>
      <c r="K7192" s="562" t="s">
        <v>35970</v>
      </c>
      <c r="L7192" s="561" t="s">
        <v>6617</v>
      </c>
    </row>
    <row r="7193" spans="1:12" x14ac:dyDescent="0.25">
      <c r="A7193" s="561" t="s">
        <v>4922</v>
      </c>
      <c r="B7193" s="561" t="s">
        <v>6007</v>
      </c>
      <c r="C7193" s="561" t="s">
        <v>6284</v>
      </c>
      <c r="D7193" s="561" t="s">
        <v>6285</v>
      </c>
      <c r="E7193" s="562" t="s">
        <v>22</v>
      </c>
      <c r="F7193" s="561" t="s">
        <v>22</v>
      </c>
      <c r="G7193" s="561" t="s">
        <v>35971</v>
      </c>
      <c r="H7193" s="561" t="s">
        <v>6697</v>
      </c>
      <c r="I7193" s="561" t="s">
        <v>35517</v>
      </c>
      <c r="J7193" s="561" t="s">
        <v>24</v>
      </c>
      <c r="K7193" s="562" t="s">
        <v>35972</v>
      </c>
      <c r="L7193" s="561" t="s">
        <v>6617</v>
      </c>
    </row>
    <row r="7194" spans="1:12" x14ac:dyDescent="0.25">
      <c r="A7194" s="561" t="s">
        <v>4922</v>
      </c>
      <c r="B7194" s="561" t="s">
        <v>6007</v>
      </c>
      <c r="C7194" s="561" t="s">
        <v>6284</v>
      </c>
      <c r="D7194" s="561" t="s">
        <v>6285</v>
      </c>
      <c r="E7194" s="562" t="s">
        <v>22</v>
      </c>
      <c r="F7194" s="561" t="s">
        <v>22</v>
      </c>
      <c r="G7194" s="561" t="s">
        <v>35973</v>
      </c>
      <c r="H7194" s="561" t="s">
        <v>6698</v>
      </c>
      <c r="I7194" s="561" t="s">
        <v>35517</v>
      </c>
      <c r="J7194" s="561" t="s">
        <v>24</v>
      </c>
      <c r="K7194" s="562" t="s">
        <v>35974</v>
      </c>
      <c r="L7194" s="561" t="s">
        <v>6617</v>
      </c>
    </row>
    <row r="7195" spans="1:12" x14ac:dyDescent="0.25">
      <c r="A7195" s="561" t="s">
        <v>4922</v>
      </c>
      <c r="B7195" s="561" t="s">
        <v>6007</v>
      </c>
      <c r="C7195" s="561" t="s">
        <v>6284</v>
      </c>
      <c r="D7195" s="561" t="s">
        <v>6285</v>
      </c>
      <c r="E7195" s="562" t="s">
        <v>22</v>
      </c>
      <c r="F7195" s="561" t="s">
        <v>22</v>
      </c>
      <c r="G7195" s="561" t="s">
        <v>35975</v>
      </c>
      <c r="H7195" s="561" t="s">
        <v>7038</v>
      </c>
      <c r="I7195" s="561" t="s">
        <v>35517</v>
      </c>
      <c r="J7195" s="561" t="s">
        <v>24</v>
      </c>
      <c r="K7195" s="562" t="s">
        <v>35976</v>
      </c>
      <c r="L7195" s="561" t="s">
        <v>6617</v>
      </c>
    </row>
    <row r="7196" spans="1:12" x14ac:dyDescent="0.25">
      <c r="A7196" s="561" t="s">
        <v>4922</v>
      </c>
      <c r="B7196" s="561" t="s">
        <v>6007</v>
      </c>
      <c r="C7196" s="561" t="s">
        <v>6284</v>
      </c>
      <c r="D7196" s="561" t="s">
        <v>6285</v>
      </c>
      <c r="E7196" s="562" t="s">
        <v>22</v>
      </c>
      <c r="F7196" s="561" t="s">
        <v>22</v>
      </c>
      <c r="G7196" s="561" t="s">
        <v>35977</v>
      </c>
      <c r="H7196" s="561" t="s">
        <v>6700</v>
      </c>
      <c r="I7196" s="561" t="s">
        <v>35517</v>
      </c>
      <c r="J7196" s="561" t="s">
        <v>24</v>
      </c>
      <c r="K7196" s="562" t="s">
        <v>35978</v>
      </c>
      <c r="L7196" s="561" t="s">
        <v>6617</v>
      </c>
    </row>
    <row r="7197" spans="1:12" x14ac:dyDescent="0.25">
      <c r="A7197" s="561" t="s">
        <v>4922</v>
      </c>
      <c r="B7197" s="561" t="s">
        <v>6007</v>
      </c>
      <c r="C7197" s="561" t="s">
        <v>6284</v>
      </c>
      <c r="D7197" s="561" t="s">
        <v>6285</v>
      </c>
      <c r="E7197" s="562" t="s">
        <v>22</v>
      </c>
      <c r="F7197" s="561" t="s">
        <v>22</v>
      </c>
      <c r="G7197" s="561" t="s">
        <v>35979</v>
      </c>
      <c r="H7197" s="561" t="s">
        <v>6701</v>
      </c>
      <c r="I7197" s="561" t="s">
        <v>35517</v>
      </c>
      <c r="J7197" s="561" t="s">
        <v>24</v>
      </c>
      <c r="K7197" s="562" t="s">
        <v>35980</v>
      </c>
      <c r="L7197" s="561" t="s">
        <v>6617</v>
      </c>
    </row>
    <row r="7198" spans="1:12" x14ac:dyDescent="0.25">
      <c r="A7198" s="561" t="s">
        <v>4922</v>
      </c>
      <c r="B7198" s="561" t="s">
        <v>6007</v>
      </c>
      <c r="C7198" s="561" t="s">
        <v>6284</v>
      </c>
      <c r="D7198" s="561" t="s">
        <v>6285</v>
      </c>
      <c r="E7198" s="562" t="s">
        <v>22</v>
      </c>
      <c r="F7198" s="561" t="s">
        <v>22</v>
      </c>
      <c r="G7198" s="561" t="s">
        <v>35981</v>
      </c>
      <c r="H7198" s="561" t="s">
        <v>7039</v>
      </c>
      <c r="I7198" s="561" t="s">
        <v>35517</v>
      </c>
      <c r="J7198" s="561" t="s">
        <v>24</v>
      </c>
      <c r="K7198" s="562" t="s">
        <v>35982</v>
      </c>
      <c r="L7198" s="561" t="s">
        <v>6617</v>
      </c>
    </row>
    <row r="7199" spans="1:12" x14ac:dyDescent="0.25">
      <c r="A7199" s="561" t="s">
        <v>4922</v>
      </c>
      <c r="B7199" s="561" t="s">
        <v>6007</v>
      </c>
      <c r="C7199" s="561" t="s">
        <v>6284</v>
      </c>
      <c r="D7199" s="561" t="s">
        <v>6285</v>
      </c>
      <c r="E7199" s="562" t="s">
        <v>22</v>
      </c>
      <c r="F7199" s="561" t="s">
        <v>22</v>
      </c>
      <c r="G7199" s="561" t="s">
        <v>35983</v>
      </c>
      <c r="H7199" s="561" t="s">
        <v>6703</v>
      </c>
      <c r="I7199" s="561" t="s">
        <v>35517</v>
      </c>
      <c r="J7199" s="561" t="s">
        <v>24</v>
      </c>
      <c r="K7199" s="562" t="s">
        <v>35984</v>
      </c>
      <c r="L7199" s="561" t="s">
        <v>6617</v>
      </c>
    </row>
    <row r="7200" spans="1:12" x14ac:dyDescent="0.25">
      <c r="A7200" s="561" t="s">
        <v>4922</v>
      </c>
      <c r="B7200" s="561" t="s">
        <v>6007</v>
      </c>
      <c r="C7200" s="561" t="s">
        <v>6284</v>
      </c>
      <c r="D7200" s="561" t="s">
        <v>6285</v>
      </c>
      <c r="E7200" s="562" t="s">
        <v>22</v>
      </c>
      <c r="F7200" s="561" t="s">
        <v>22</v>
      </c>
      <c r="G7200" s="561" t="s">
        <v>35985</v>
      </c>
      <c r="H7200" s="561" t="s">
        <v>7040</v>
      </c>
      <c r="I7200" s="561" t="s">
        <v>35517</v>
      </c>
      <c r="J7200" s="561" t="s">
        <v>24</v>
      </c>
      <c r="K7200" s="562" t="s">
        <v>35986</v>
      </c>
      <c r="L7200" s="561" t="s">
        <v>6617</v>
      </c>
    </row>
    <row r="7201" spans="1:12" x14ac:dyDescent="0.25">
      <c r="A7201" s="561" t="s">
        <v>4922</v>
      </c>
      <c r="B7201" s="561" t="s">
        <v>6007</v>
      </c>
      <c r="C7201" s="561" t="s">
        <v>6284</v>
      </c>
      <c r="D7201" s="561" t="s">
        <v>6285</v>
      </c>
      <c r="E7201" s="562" t="s">
        <v>22</v>
      </c>
      <c r="F7201" s="561" t="s">
        <v>22</v>
      </c>
      <c r="G7201" s="561" t="s">
        <v>35987</v>
      </c>
      <c r="H7201" s="561" t="s">
        <v>6705</v>
      </c>
      <c r="I7201" s="561" t="s">
        <v>35517</v>
      </c>
      <c r="J7201" s="561" t="s">
        <v>24</v>
      </c>
      <c r="K7201" s="562" t="s">
        <v>35988</v>
      </c>
      <c r="L7201" s="561" t="s">
        <v>6617</v>
      </c>
    </row>
    <row r="7202" spans="1:12" x14ac:dyDescent="0.25">
      <c r="A7202" s="561" t="s">
        <v>4922</v>
      </c>
      <c r="B7202" s="561" t="s">
        <v>6007</v>
      </c>
      <c r="C7202" s="561" t="s">
        <v>6284</v>
      </c>
      <c r="D7202" s="561" t="s">
        <v>6285</v>
      </c>
      <c r="E7202" s="562" t="s">
        <v>22</v>
      </c>
      <c r="F7202" s="561" t="s">
        <v>22</v>
      </c>
      <c r="G7202" s="561" t="s">
        <v>35989</v>
      </c>
      <c r="H7202" s="561" t="s">
        <v>7041</v>
      </c>
      <c r="I7202" s="561" t="s">
        <v>35517</v>
      </c>
      <c r="J7202" s="561" t="s">
        <v>24</v>
      </c>
      <c r="K7202" s="562" t="s">
        <v>35990</v>
      </c>
      <c r="L7202" s="561" t="s">
        <v>6617</v>
      </c>
    </row>
    <row r="7203" spans="1:12" x14ac:dyDescent="0.25">
      <c r="A7203" s="561" t="s">
        <v>4922</v>
      </c>
      <c r="B7203" s="561" t="s">
        <v>6007</v>
      </c>
      <c r="C7203" s="561" t="s">
        <v>6284</v>
      </c>
      <c r="D7203" s="561" t="s">
        <v>6285</v>
      </c>
      <c r="E7203" s="562" t="s">
        <v>22</v>
      </c>
      <c r="F7203" s="561" t="s">
        <v>22</v>
      </c>
      <c r="G7203" s="561" t="s">
        <v>35991</v>
      </c>
      <c r="H7203" s="561" t="s">
        <v>7042</v>
      </c>
      <c r="I7203" s="561" t="s">
        <v>35517</v>
      </c>
      <c r="J7203" s="561" t="s">
        <v>24</v>
      </c>
      <c r="K7203" s="562" t="s">
        <v>35992</v>
      </c>
      <c r="L7203" s="561" t="s">
        <v>6617</v>
      </c>
    </row>
    <row r="7204" spans="1:12" x14ac:dyDescent="0.25">
      <c r="A7204" s="561" t="s">
        <v>4922</v>
      </c>
      <c r="B7204" s="561" t="s">
        <v>6007</v>
      </c>
      <c r="C7204" s="561" t="s">
        <v>6284</v>
      </c>
      <c r="D7204" s="561" t="s">
        <v>6285</v>
      </c>
      <c r="E7204" s="562" t="s">
        <v>22</v>
      </c>
      <c r="F7204" s="561" t="s">
        <v>22</v>
      </c>
      <c r="G7204" s="561" t="s">
        <v>35993</v>
      </c>
      <c r="H7204" s="561" t="s">
        <v>7043</v>
      </c>
      <c r="I7204" s="561" t="s">
        <v>35517</v>
      </c>
      <c r="J7204" s="561" t="s">
        <v>24</v>
      </c>
      <c r="K7204" s="562" t="s">
        <v>35994</v>
      </c>
      <c r="L7204" s="561" t="s">
        <v>6617</v>
      </c>
    </row>
    <row r="7205" spans="1:12" x14ac:dyDescent="0.25">
      <c r="A7205" s="561" t="s">
        <v>4922</v>
      </c>
      <c r="B7205" s="561" t="s">
        <v>6007</v>
      </c>
      <c r="C7205" s="561" t="s">
        <v>6284</v>
      </c>
      <c r="D7205" s="561" t="s">
        <v>6285</v>
      </c>
      <c r="E7205" s="562" t="s">
        <v>22</v>
      </c>
      <c r="F7205" s="561" t="s">
        <v>22</v>
      </c>
      <c r="G7205" s="561" t="s">
        <v>35995</v>
      </c>
      <c r="H7205" s="561" t="s">
        <v>6711</v>
      </c>
      <c r="I7205" s="561" t="s">
        <v>35517</v>
      </c>
      <c r="J7205" s="561" t="s">
        <v>24</v>
      </c>
      <c r="K7205" s="562" t="s">
        <v>35996</v>
      </c>
      <c r="L7205" s="561" t="s">
        <v>6617</v>
      </c>
    </row>
    <row r="7206" spans="1:12" x14ac:dyDescent="0.25">
      <c r="A7206" s="561" t="s">
        <v>4922</v>
      </c>
      <c r="B7206" s="561" t="s">
        <v>6007</v>
      </c>
      <c r="C7206" s="561" t="s">
        <v>6284</v>
      </c>
      <c r="D7206" s="561" t="s">
        <v>6285</v>
      </c>
      <c r="E7206" s="562" t="s">
        <v>22</v>
      </c>
      <c r="F7206" s="561" t="s">
        <v>22</v>
      </c>
      <c r="G7206" s="561" t="s">
        <v>35997</v>
      </c>
      <c r="H7206" s="561" t="s">
        <v>6861</v>
      </c>
      <c r="I7206" s="561" t="s">
        <v>35517</v>
      </c>
      <c r="J7206" s="561" t="s">
        <v>24</v>
      </c>
      <c r="K7206" s="562" t="s">
        <v>35998</v>
      </c>
      <c r="L7206" s="561" t="s">
        <v>6617</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62A8F-B4E5-4DDC-B3F4-399E631802CF}">
  <sheetPr>
    <tabColor theme="5"/>
  </sheetPr>
  <dimension ref="A1:M7206"/>
  <sheetViews>
    <sheetView topLeftCell="D6557" workbookViewId="0">
      <selection activeCell="G6572" sqref="G6572"/>
    </sheetView>
  </sheetViews>
  <sheetFormatPr defaultRowHeight="15" x14ac:dyDescent="0.25"/>
  <cols>
    <col min="1" max="1" width="70.28515625" customWidth="1"/>
    <col min="2" max="2" width="20.28515625" customWidth="1"/>
    <col min="3" max="3" width="70.28515625" customWidth="1"/>
    <col min="4" max="4" width="20.28515625" customWidth="1"/>
    <col min="5" max="5" width="24.85546875" customWidth="1"/>
    <col min="6" max="6" width="48.7109375" customWidth="1"/>
    <col min="7" max="7" width="27.140625" customWidth="1"/>
    <col min="8" max="8" width="48.7109375" customWidth="1"/>
    <col min="9" max="9" width="11.140625" customWidth="1"/>
    <col min="10" max="10" width="38.7109375" customWidth="1"/>
    <col min="11" max="11" width="21.140625" customWidth="1"/>
    <col min="12" max="12" width="82" customWidth="1"/>
    <col min="257" max="257" width="70.28515625" customWidth="1"/>
    <col min="258" max="258" width="20.28515625" customWidth="1"/>
    <col min="259" max="259" width="70.28515625" customWidth="1"/>
    <col min="260" max="260" width="20.28515625" customWidth="1"/>
    <col min="261" max="261" width="24.85546875" customWidth="1"/>
    <col min="262" max="262" width="48.7109375" customWidth="1"/>
    <col min="263" max="263" width="27.140625" customWidth="1"/>
    <col min="264" max="264" width="48.7109375" customWidth="1"/>
    <col min="265" max="265" width="11.140625" customWidth="1"/>
    <col min="266" max="266" width="38.7109375" customWidth="1"/>
    <col min="267" max="267" width="21.140625" customWidth="1"/>
    <col min="268" max="268" width="82" customWidth="1"/>
    <col min="513" max="513" width="70.28515625" customWidth="1"/>
    <col min="514" max="514" width="20.28515625" customWidth="1"/>
    <col min="515" max="515" width="70.28515625" customWidth="1"/>
    <col min="516" max="516" width="20.28515625" customWidth="1"/>
    <col min="517" max="517" width="24.85546875" customWidth="1"/>
    <col min="518" max="518" width="48.7109375" customWidth="1"/>
    <col min="519" max="519" width="27.140625" customWidth="1"/>
    <col min="520" max="520" width="48.7109375" customWidth="1"/>
    <col min="521" max="521" width="11.140625" customWidth="1"/>
    <col min="522" max="522" width="38.7109375" customWidth="1"/>
    <col min="523" max="523" width="21.140625" customWidth="1"/>
    <col min="524" max="524" width="82" customWidth="1"/>
    <col min="769" max="769" width="70.28515625" customWidth="1"/>
    <col min="770" max="770" width="20.28515625" customWidth="1"/>
    <col min="771" max="771" width="70.28515625" customWidth="1"/>
    <col min="772" max="772" width="20.28515625" customWidth="1"/>
    <col min="773" max="773" width="24.85546875" customWidth="1"/>
    <col min="774" max="774" width="48.7109375" customWidth="1"/>
    <col min="775" max="775" width="27.140625" customWidth="1"/>
    <col min="776" max="776" width="48.7109375" customWidth="1"/>
    <col min="777" max="777" width="11.140625" customWidth="1"/>
    <col min="778" max="778" width="38.7109375" customWidth="1"/>
    <col min="779" max="779" width="21.140625" customWidth="1"/>
    <col min="780" max="780" width="82" customWidth="1"/>
    <col min="1025" max="1025" width="70.28515625" customWidth="1"/>
    <col min="1026" max="1026" width="20.28515625" customWidth="1"/>
    <col min="1027" max="1027" width="70.28515625" customWidth="1"/>
    <col min="1028" max="1028" width="20.28515625" customWidth="1"/>
    <col min="1029" max="1029" width="24.85546875" customWidth="1"/>
    <col min="1030" max="1030" width="48.7109375" customWidth="1"/>
    <col min="1031" max="1031" width="27.140625" customWidth="1"/>
    <col min="1032" max="1032" width="48.7109375" customWidth="1"/>
    <col min="1033" max="1033" width="11.140625" customWidth="1"/>
    <col min="1034" max="1034" width="38.7109375" customWidth="1"/>
    <col min="1035" max="1035" width="21.140625" customWidth="1"/>
    <col min="1036" max="1036" width="82" customWidth="1"/>
    <col min="1281" max="1281" width="70.28515625" customWidth="1"/>
    <col min="1282" max="1282" width="20.28515625" customWidth="1"/>
    <col min="1283" max="1283" width="70.28515625" customWidth="1"/>
    <col min="1284" max="1284" width="20.28515625" customWidth="1"/>
    <col min="1285" max="1285" width="24.85546875" customWidth="1"/>
    <col min="1286" max="1286" width="48.7109375" customWidth="1"/>
    <col min="1287" max="1287" width="27.140625" customWidth="1"/>
    <col min="1288" max="1288" width="48.7109375" customWidth="1"/>
    <col min="1289" max="1289" width="11.140625" customWidth="1"/>
    <col min="1290" max="1290" width="38.7109375" customWidth="1"/>
    <col min="1291" max="1291" width="21.140625" customWidth="1"/>
    <col min="1292" max="1292" width="82" customWidth="1"/>
    <col min="1537" max="1537" width="70.28515625" customWidth="1"/>
    <col min="1538" max="1538" width="20.28515625" customWidth="1"/>
    <col min="1539" max="1539" width="70.28515625" customWidth="1"/>
    <col min="1540" max="1540" width="20.28515625" customWidth="1"/>
    <col min="1541" max="1541" width="24.85546875" customWidth="1"/>
    <col min="1542" max="1542" width="48.7109375" customWidth="1"/>
    <col min="1543" max="1543" width="27.140625" customWidth="1"/>
    <col min="1544" max="1544" width="48.7109375" customWidth="1"/>
    <col min="1545" max="1545" width="11.140625" customWidth="1"/>
    <col min="1546" max="1546" width="38.7109375" customWidth="1"/>
    <col min="1547" max="1547" width="21.140625" customWidth="1"/>
    <col min="1548" max="1548" width="82" customWidth="1"/>
    <col min="1793" max="1793" width="70.28515625" customWidth="1"/>
    <col min="1794" max="1794" width="20.28515625" customWidth="1"/>
    <col min="1795" max="1795" width="70.28515625" customWidth="1"/>
    <col min="1796" max="1796" width="20.28515625" customWidth="1"/>
    <col min="1797" max="1797" width="24.85546875" customWidth="1"/>
    <col min="1798" max="1798" width="48.7109375" customWidth="1"/>
    <col min="1799" max="1799" width="27.140625" customWidth="1"/>
    <col min="1800" max="1800" width="48.7109375" customWidth="1"/>
    <col min="1801" max="1801" width="11.140625" customWidth="1"/>
    <col min="1802" max="1802" width="38.7109375" customWidth="1"/>
    <col min="1803" max="1803" width="21.140625" customWidth="1"/>
    <col min="1804" max="1804" width="82" customWidth="1"/>
    <col min="2049" max="2049" width="70.28515625" customWidth="1"/>
    <col min="2050" max="2050" width="20.28515625" customWidth="1"/>
    <col min="2051" max="2051" width="70.28515625" customWidth="1"/>
    <col min="2052" max="2052" width="20.28515625" customWidth="1"/>
    <col min="2053" max="2053" width="24.85546875" customWidth="1"/>
    <col min="2054" max="2054" width="48.7109375" customWidth="1"/>
    <col min="2055" max="2055" width="27.140625" customWidth="1"/>
    <col min="2056" max="2056" width="48.7109375" customWidth="1"/>
    <col min="2057" max="2057" width="11.140625" customWidth="1"/>
    <col min="2058" max="2058" width="38.7109375" customWidth="1"/>
    <col min="2059" max="2059" width="21.140625" customWidth="1"/>
    <col min="2060" max="2060" width="82" customWidth="1"/>
    <col min="2305" max="2305" width="70.28515625" customWidth="1"/>
    <col min="2306" max="2306" width="20.28515625" customWidth="1"/>
    <col min="2307" max="2307" width="70.28515625" customWidth="1"/>
    <col min="2308" max="2308" width="20.28515625" customWidth="1"/>
    <col min="2309" max="2309" width="24.85546875" customWidth="1"/>
    <col min="2310" max="2310" width="48.7109375" customWidth="1"/>
    <col min="2311" max="2311" width="27.140625" customWidth="1"/>
    <col min="2312" max="2312" width="48.7109375" customWidth="1"/>
    <col min="2313" max="2313" width="11.140625" customWidth="1"/>
    <col min="2314" max="2314" width="38.7109375" customWidth="1"/>
    <col min="2315" max="2315" width="21.140625" customWidth="1"/>
    <col min="2316" max="2316" width="82" customWidth="1"/>
    <col min="2561" max="2561" width="70.28515625" customWidth="1"/>
    <col min="2562" max="2562" width="20.28515625" customWidth="1"/>
    <col min="2563" max="2563" width="70.28515625" customWidth="1"/>
    <col min="2564" max="2564" width="20.28515625" customWidth="1"/>
    <col min="2565" max="2565" width="24.85546875" customWidth="1"/>
    <col min="2566" max="2566" width="48.7109375" customWidth="1"/>
    <col min="2567" max="2567" width="27.140625" customWidth="1"/>
    <col min="2568" max="2568" width="48.7109375" customWidth="1"/>
    <col min="2569" max="2569" width="11.140625" customWidth="1"/>
    <col min="2570" max="2570" width="38.7109375" customWidth="1"/>
    <col min="2571" max="2571" width="21.140625" customWidth="1"/>
    <col min="2572" max="2572" width="82" customWidth="1"/>
    <col min="2817" max="2817" width="70.28515625" customWidth="1"/>
    <col min="2818" max="2818" width="20.28515625" customWidth="1"/>
    <col min="2819" max="2819" width="70.28515625" customWidth="1"/>
    <col min="2820" max="2820" width="20.28515625" customWidth="1"/>
    <col min="2821" max="2821" width="24.85546875" customWidth="1"/>
    <col min="2822" max="2822" width="48.7109375" customWidth="1"/>
    <col min="2823" max="2823" width="27.140625" customWidth="1"/>
    <col min="2824" max="2824" width="48.7109375" customWidth="1"/>
    <col min="2825" max="2825" width="11.140625" customWidth="1"/>
    <col min="2826" max="2826" width="38.7109375" customWidth="1"/>
    <col min="2827" max="2827" width="21.140625" customWidth="1"/>
    <col min="2828" max="2828" width="82" customWidth="1"/>
    <col min="3073" max="3073" width="70.28515625" customWidth="1"/>
    <col min="3074" max="3074" width="20.28515625" customWidth="1"/>
    <col min="3075" max="3075" width="70.28515625" customWidth="1"/>
    <col min="3076" max="3076" width="20.28515625" customWidth="1"/>
    <col min="3077" max="3077" width="24.85546875" customWidth="1"/>
    <col min="3078" max="3078" width="48.7109375" customWidth="1"/>
    <col min="3079" max="3079" width="27.140625" customWidth="1"/>
    <col min="3080" max="3080" width="48.7109375" customWidth="1"/>
    <col min="3081" max="3081" width="11.140625" customWidth="1"/>
    <col min="3082" max="3082" width="38.7109375" customWidth="1"/>
    <col min="3083" max="3083" width="21.140625" customWidth="1"/>
    <col min="3084" max="3084" width="82" customWidth="1"/>
    <col min="3329" max="3329" width="70.28515625" customWidth="1"/>
    <col min="3330" max="3330" width="20.28515625" customWidth="1"/>
    <col min="3331" max="3331" width="70.28515625" customWidth="1"/>
    <col min="3332" max="3332" width="20.28515625" customWidth="1"/>
    <col min="3333" max="3333" width="24.85546875" customWidth="1"/>
    <col min="3334" max="3334" width="48.7109375" customWidth="1"/>
    <col min="3335" max="3335" width="27.140625" customWidth="1"/>
    <col min="3336" max="3336" width="48.7109375" customWidth="1"/>
    <col min="3337" max="3337" width="11.140625" customWidth="1"/>
    <col min="3338" max="3338" width="38.7109375" customWidth="1"/>
    <col min="3339" max="3339" width="21.140625" customWidth="1"/>
    <col min="3340" max="3340" width="82" customWidth="1"/>
    <col min="3585" max="3585" width="70.28515625" customWidth="1"/>
    <col min="3586" max="3586" width="20.28515625" customWidth="1"/>
    <col min="3587" max="3587" width="70.28515625" customWidth="1"/>
    <col min="3588" max="3588" width="20.28515625" customWidth="1"/>
    <col min="3589" max="3589" width="24.85546875" customWidth="1"/>
    <col min="3590" max="3590" width="48.7109375" customWidth="1"/>
    <col min="3591" max="3591" width="27.140625" customWidth="1"/>
    <col min="3592" max="3592" width="48.7109375" customWidth="1"/>
    <col min="3593" max="3593" width="11.140625" customWidth="1"/>
    <col min="3594" max="3594" width="38.7109375" customWidth="1"/>
    <col min="3595" max="3595" width="21.140625" customWidth="1"/>
    <col min="3596" max="3596" width="82" customWidth="1"/>
    <col min="3841" max="3841" width="70.28515625" customWidth="1"/>
    <col min="3842" max="3842" width="20.28515625" customWidth="1"/>
    <col min="3843" max="3843" width="70.28515625" customWidth="1"/>
    <col min="3844" max="3844" width="20.28515625" customWidth="1"/>
    <col min="3845" max="3845" width="24.85546875" customWidth="1"/>
    <col min="3846" max="3846" width="48.7109375" customWidth="1"/>
    <col min="3847" max="3847" width="27.140625" customWidth="1"/>
    <col min="3848" max="3848" width="48.7109375" customWidth="1"/>
    <col min="3849" max="3849" width="11.140625" customWidth="1"/>
    <col min="3850" max="3850" width="38.7109375" customWidth="1"/>
    <col min="3851" max="3851" width="21.140625" customWidth="1"/>
    <col min="3852" max="3852" width="82" customWidth="1"/>
    <col min="4097" max="4097" width="70.28515625" customWidth="1"/>
    <col min="4098" max="4098" width="20.28515625" customWidth="1"/>
    <col min="4099" max="4099" width="70.28515625" customWidth="1"/>
    <col min="4100" max="4100" width="20.28515625" customWidth="1"/>
    <col min="4101" max="4101" width="24.85546875" customWidth="1"/>
    <col min="4102" max="4102" width="48.7109375" customWidth="1"/>
    <col min="4103" max="4103" width="27.140625" customWidth="1"/>
    <col min="4104" max="4104" width="48.7109375" customWidth="1"/>
    <col min="4105" max="4105" width="11.140625" customWidth="1"/>
    <col min="4106" max="4106" width="38.7109375" customWidth="1"/>
    <col min="4107" max="4107" width="21.140625" customWidth="1"/>
    <col min="4108" max="4108" width="82" customWidth="1"/>
    <col min="4353" max="4353" width="70.28515625" customWidth="1"/>
    <col min="4354" max="4354" width="20.28515625" customWidth="1"/>
    <col min="4355" max="4355" width="70.28515625" customWidth="1"/>
    <col min="4356" max="4356" width="20.28515625" customWidth="1"/>
    <col min="4357" max="4357" width="24.85546875" customWidth="1"/>
    <col min="4358" max="4358" width="48.7109375" customWidth="1"/>
    <col min="4359" max="4359" width="27.140625" customWidth="1"/>
    <col min="4360" max="4360" width="48.7109375" customWidth="1"/>
    <col min="4361" max="4361" width="11.140625" customWidth="1"/>
    <col min="4362" max="4362" width="38.7109375" customWidth="1"/>
    <col min="4363" max="4363" width="21.140625" customWidth="1"/>
    <col min="4364" max="4364" width="82" customWidth="1"/>
    <col min="4609" max="4609" width="70.28515625" customWidth="1"/>
    <col min="4610" max="4610" width="20.28515625" customWidth="1"/>
    <col min="4611" max="4611" width="70.28515625" customWidth="1"/>
    <col min="4612" max="4612" width="20.28515625" customWidth="1"/>
    <col min="4613" max="4613" width="24.85546875" customWidth="1"/>
    <col min="4614" max="4614" width="48.7109375" customWidth="1"/>
    <col min="4615" max="4615" width="27.140625" customWidth="1"/>
    <col min="4616" max="4616" width="48.7109375" customWidth="1"/>
    <col min="4617" max="4617" width="11.140625" customWidth="1"/>
    <col min="4618" max="4618" width="38.7109375" customWidth="1"/>
    <col min="4619" max="4619" width="21.140625" customWidth="1"/>
    <col min="4620" max="4620" width="82" customWidth="1"/>
    <col min="4865" max="4865" width="70.28515625" customWidth="1"/>
    <col min="4866" max="4866" width="20.28515625" customWidth="1"/>
    <col min="4867" max="4867" width="70.28515625" customWidth="1"/>
    <col min="4868" max="4868" width="20.28515625" customWidth="1"/>
    <col min="4869" max="4869" width="24.85546875" customWidth="1"/>
    <col min="4870" max="4870" width="48.7109375" customWidth="1"/>
    <col min="4871" max="4871" width="27.140625" customWidth="1"/>
    <col min="4872" max="4872" width="48.7109375" customWidth="1"/>
    <col min="4873" max="4873" width="11.140625" customWidth="1"/>
    <col min="4874" max="4874" width="38.7109375" customWidth="1"/>
    <col min="4875" max="4875" width="21.140625" customWidth="1"/>
    <col min="4876" max="4876" width="82" customWidth="1"/>
    <col min="5121" max="5121" width="70.28515625" customWidth="1"/>
    <col min="5122" max="5122" width="20.28515625" customWidth="1"/>
    <col min="5123" max="5123" width="70.28515625" customWidth="1"/>
    <col min="5124" max="5124" width="20.28515625" customWidth="1"/>
    <col min="5125" max="5125" width="24.85546875" customWidth="1"/>
    <col min="5126" max="5126" width="48.7109375" customWidth="1"/>
    <col min="5127" max="5127" width="27.140625" customWidth="1"/>
    <col min="5128" max="5128" width="48.7109375" customWidth="1"/>
    <col min="5129" max="5129" width="11.140625" customWidth="1"/>
    <col min="5130" max="5130" width="38.7109375" customWidth="1"/>
    <col min="5131" max="5131" width="21.140625" customWidth="1"/>
    <col min="5132" max="5132" width="82" customWidth="1"/>
    <col min="5377" max="5377" width="70.28515625" customWidth="1"/>
    <col min="5378" max="5378" width="20.28515625" customWidth="1"/>
    <col min="5379" max="5379" width="70.28515625" customWidth="1"/>
    <col min="5380" max="5380" width="20.28515625" customWidth="1"/>
    <col min="5381" max="5381" width="24.85546875" customWidth="1"/>
    <col min="5382" max="5382" width="48.7109375" customWidth="1"/>
    <col min="5383" max="5383" width="27.140625" customWidth="1"/>
    <col min="5384" max="5384" width="48.7109375" customWidth="1"/>
    <col min="5385" max="5385" width="11.140625" customWidth="1"/>
    <col min="5386" max="5386" width="38.7109375" customWidth="1"/>
    <col min="5387" max="5387" width="21.140625" customWidth="1"/>
    <col min="5388" max="5388" width="82" customWidth="1"/>
    <col min="5633" max="5633" width="70.28515625" customWidth="1"/>
    <col min="5634" max="5634" width="20.28515625" customWidth="1"/>
    <col min="5635" max="5635" width="70.28515625" customWidth="1"/>
    <col min="5636" max="5636" width="20.28515625" customWidth="1"/>
    <col min="5637" max="5637" width="24.85546875" customWidth="1"/>
    <col min="5638" max="5638" width="48.7109375" customWidth="1"/>
    <col min="5639" max="5639" width="27.140625" customWidth="1"/>
    <col min="5640" max="5640" width="48.7109375" customWidth="1"/>
    <col min="5641" max="5641" width="11.140625" customWidth="1"/>
    <col min="5642" max="5642" width="38.7109375" customWidth="1"/>
    <col min="5643" max="5643" width="21.140625" customWidth="1"/>
    <col min="5644" max="5644" width="82" customWidth="1"/>
    <col min="5889" max="5889" width="70.28515625" customWidth="1"/>
    <col min="5890" max="5890" width="20.28515625" customWidth="1"/>
    <col min="5891" max="5891" width="70.28515625" customWidth="1"/>
    <col min="5892" max="5892" width="20.28515625" customWidth="1"/>
    <col min="5893" max="5893" width="24.85546875" customWidth="1"/>
    <col min="5894" max="5894" width="48.7109375" customWidth="1"/>
    <col min="5895" max="5895" width="27.140625" customWidth="1"/>
    <col min="5896" max="5896" width="48.7109375" customWidth="1"/>
    <col min="5897" max="5897" width="11.140625" customWidth="1"/>
    <col min="5898" max="5898" width="38.7109375" customWidth="1"/>
    <col min="5899" max="5899" width="21.140625" customWidth="1"/>
    <col min="5900" max="5900" width="82" customWidth="1"/>
    <col min="6145" max="6145" width="70.28515625" customWidth="1"/>
    <col min="6146" max="6146" width="20.28515625" customWidth="1"/>
    <col min="6147" max="6147" width="70.28515625" customWidth="1"/>
    <col min="6148" max="6148" width="20.28515625" customWidth="1"/>
    <col min="6149" max="6149" width="24.85546875" customWidth="1"/>
    <col min="6150" max="6150" width="48.7109375" customWidth="1"/>
    <col min="6151" max="6151" width="27.140625" customWidth="1"/>
    <col min="6152" max="6152" width="48.7109375" customWidth="1"/>
    <col min="6153" max="6153" width="11.140625" customWidth="1"/>
    <col min="6154" max="6154" width="38.7109375" customWidth="1"/>
    <col min="6155" max="6155" width="21.140625" customWidth="1"/>
    <col min="6156" max="6156" width="82" customWidth="1"/>
    <col min="6401" max="6401" width="70.28515625" customWidth="1"/>
    <col min="6402" max="6402" width="20.28515625" customWidth="1"/>
    <col min="6403" max="6403" width="70.28515625" customWidth="1"/>
    <col min="6404" max="6404" width="20.28515625" customWidth="1"/>
    <col min="6405" max="6405" width="24.85546875" customWidth="1"/>
    <col min="6406" max="6406" width="48.7109375" customWidth="1"/>
    <col min="6407" max="6407" width="27.140625" customWidth="1"/>
    <col min="6408" max="6408" width="48.7109375" customWidth="1"/>
    <col min="6409" max="6409" width="11.140625" customWidth="1"/>
    <col min="6410" max="6410" width="38.7109375" customWidth="1"/>
    <col min="6411" max="6411" width="21.140625" customWidth="1"/>
    <col min="6412" max="6412" width="82" customWidth="1"/>
    <col min="6657" max="6657" width="70.28515625" customWidth="1"/>
    <col min="6658" max="6658" width="20.28515625" customWidth="1"/>
    <col min="6659" max="6659" width="70.28515625" customWidth="1"/>
    <col min="6660" max="6660" width="20.28515625" customWidth="1"/>
    <col min="6661" max="6661" width="24.85546875" customWidth="1"/>
    <col min="6662" max="6662" width="48.7109375" customWidth="1"/>
    <col min="6663" max="6663" width="27.140625" customWidth="1"/>
    <col min="6664" max="6664" width="48.7109375" customWidth="1"/>
    <col min="6665" max="6665" width="11.140625" customWidth="1"/>
    <col min="6666" max="6666" width="38.7109375" customWidth="1"/>
    <col min="6667" max="6667" width="21.140625" customWidth="1"/>
    <col min="6668" max="6668" width="82" customWidth="1"/>
    <col min="6913" max="6913" width="70.28515625" customWidth="1"/>
    <col min="6914" max="6914" width="20.28515625" customWidth="1"/>
    <col min="6915" max="6915" width="70.28515625" customWidth="1"/>
    <col min="6916" max="6916" width="20.28515625" customWidth="1"/>
    <col min="6917" max="6917" width="24.85546875" customWidth="1"/>
    <col min="6918" max="6918" width="48.7109375" customWidth="1"/>
    <col min="6919" max="6919" width="27.140625" customWidth="1"/>
    <col min="6920" max="6920" width="48.7109375" customWidth="1"/>
    <col min="6921" max="6921" width="11.140625" customWidth="1"/>
    <col min="6922" max="6922" width="38.7109375" customWidth="1"/>
    <col min="6923" max="6923" width="21.140625" customWidth="1"/>
    <col min="6924" max="6924" width="82" customWidth="1"/>
    <col min="7169" max="7169" width="70.28515625" customWidth="1"/>
    <col min="7170" max="7170" width="20.28515625" customWidth="1"/>
    <col min="7171" max="7171" width="70.28515625" customWidth="1"/>
    <col min="7172" max="7172" width="20.28515625" customWidth="1"/>
    <col min="7173" max="7173" width="24.85546875" customWidth="1"/>
    <col min="7174" max="7174" width="48.7109375" customWidth="1"/>
    <col min="7175" max="7175" width="27.140625" customWidth="1"/>
    <col min="7176" max="7176" width="48.7109375" customWidth="1"/>
    <col min="7177" max="7177" width="11.140625" customWidth="1"/>
    <col min="7178" max="7178" width="38.7109375" customWidth="1"/>
    <col min="7179" max="7179" width="21.140625" customWidth="1"/>
    <col min="7180" max="7180" width="82" customWidth="1"/>
    <col min="7425" max="7425" width="70.28515625" customWidth="1"/>
    <col min="7426" max="7426" width="20.28515625" customWidth="1"/>
    <col min="7427" max="7427" width="70.28515625" customWidth="1"/>
    <col min="7428" max="7428" width="20.28515625" customWidth="1"/>
    <col min="7429" max="7429" width="24.85546875" customWidth="1"/>
    <col min="7430" max="7430" width="48.7109375" customWidth="1"/>
    <col min="7431" max="7431" width="27.140625" customWidth="1"/>
    <col min="7432" max="7432" width="48.7109375" customWidth="1"/>
    <col min="7433" max="7433" width="11.140625" customWidth="1"/>
    <col min="7434" max="7434" width="38.7109375" customWidth="1"/>
    <col min="7435" max="7435" width="21.140625" customWidth="1"/>
    <col min="7436" max="7436" width="82" customWidth="1"/>
    <col min="7681" max="7681" width="70.28515625" customWidth="1"/>
    <col min="7682" max="7682" width="20.28515625" customWidth="1"/>
    <col min="7683" max="7683" width="70.28515625" customWidth="1"/>
    <col min="7684" max="7684" width="20.28515625" customWidth="1"/>
    <col min="7685" max="7685" width="24.85546875" customWidth="1"/>
    <col min="7686" max="7686" width="48.7109375" customWidth="1"/>
    <col min="7687" max="7687" width="27.140625" customWidth="1"/>
    <col min="7688" max="7688" width="48.7109375" customWidth="1"/>
    <col min="7689" max="7689" width="11.140625" customWidth="1"/>
    <col min="7690" max="7690" width="38.7109375" customWidth="1"/>
    <col min="7691" max="7691" width="21.140625" customWidth="1"/>
    <col min="7692" max="7692" width="82" customWidth="1"/>
    <col min="7937" max="7937" width="70.28515625" customWidth="1"/>
    <col min="7938" max="7938" width="20.28515625" customWidth="1"/>
    <col min="7939" max="7939" width="70.28515625" customWidth="1"/>
    <col min="7940" max="7940" width="20.28515625" customWidth="1"/>
    <col min="7941" max="7941" width="24.85546875" customWidth="1"/>
    <col min="7942" max="7942" width="48.7109375" customWidth="1"/>
    <col min="7943" max="7943" width="27.140625" customWidth="1"/>
    <col min="7944" max="7944" width="48.7109375" customWidth="1"/>
    <col min="7945" max="7945" width="11.140625" customWidth="1"/>
    <col min="7946" max="7946" width="38.7109375" customWidth="1"/>
    <col min="7947" max="7947" width="21.140625" customWidth="1"/>
    <col min="7948" max="7948" width="82" customWidth="1"/>
    <col min="8193" max="8193" width="70.28515625" customWidth="1"/>
    <col min="8194" max="8194" width="20.28515625" customWidth="1"/>
    <col min="8195" max="8195" width="70.28515625" customWidth="1"/>
    <col min="8196" max="8196" width="20.28515625" customWidth="1"/>
    <col min="8197" max="8197" width="24.85546875" customWidth="1"/>
    <col min="8198" max="8198" width="48.7109375" customWidth="1"/>
    <col min="8199" max="8199" width="27.140625" customWidth="1"/>
    <col min="8200" max="8200" width="48.7109375" customWidth="1"/>
    <col min="8201" max="8201" width="11.140625" customWidth="1"/>
    <col min="8202" max="8202" width="38.7109375" customWidth="1"/>
    <col min="8203" max="8203" width="21.140625" customWidth="1"/>
    <col min="8204" max="8204" width="82" customWidth="1"/>
    <col min="8449" max="8449" width="70.28515625" customWidth="1"/>
    <col min="8450" max="8450" width="20.28515625" customWidth="1"/>
    <col min="8451" max="8451" width="70.28515625" customWidth="1"/>
    <col min="8452" max="8452" width="20.28515625" customWidth="1"/>
    <col min="8453" max="8453" width="24.85546875" customWidth="1"/>
    <col min="8454" max="8454" width="48.7109375" customWidth="1"/>
    <col min="8455" max="8455" width="27.140625" customWidth="1"/>
    <col min="8456" max="8456" width="48.7109375" customWidth="1"/>
    <col min="8457" max="8457" width="11.140625" customWidth="1"/>
    <col min="8458" max="8458" width="38.7109375" customWidth="1"/>
    <col min="8459" max="8459" width="21.140625" customWidth="1"/>
    <col min="8460" max="8460" width="82" customWidth="1"/>
    <col min="8705" max="8705" width="70.28515625" customWidth="1"/>
    <col min="8706" max="8706" width="20.28515625" customWidth="1"/>
    <col min="8707" max="8707" width="70.28515625" customWidth="1"/>
    <col min="8708" max="8708" width="20.28515625" customWidth="1"/>
    <col min="8709" max="8709" width="24.85546875" customWidth="1"/>
    <col min="8710" max="8710" width="48.7109375" customWidth="1"/>
    <col min="8711" max="8711" width="27.140625" customWidth="1"/>
    <col min="8712" max="8712" width="48.7109375" customWidth="1"/>
    <col min="8713" max="8713" width="11.140625" customWidth="1"/>
    <col min="8714" max="8714" width="38.7109375" customWidth="1"/>
    <col min="8715" max="8715" width="21.140625" customWidth="1"/>
    <col min="8716" max="8716" width="82" customWidth="1"/>
    <col min="8961" max="8961" width="70.28515625" customWidth="1"/>
    <col min="8962" max="8962" width="20.28515625" customWidth="1"/>
    <col min="8963" max="8963" width="70.28515625" customWidth="1"/>
    <col min="8964" max="8964" width="20.28515625" customWidth="1"/>
    <col min="8965" max="8965" width="24.85546875" customWidth="1"/>
    <col min="8966" max="8966" width="48.7109375" customWidth="1"/>
    <col min="8967" max="8967" width="27.140625" customWidth="1"/>
    <col min="8968" max="8968" width="48.7109375" customWidth="1"/>
    <col min="8969" max="8969" width="11.140625" customWidth="1"/>
    <col min="8970" max="8970" width="38.7109375" customWidth="1"/>
    <col min="8971" max="8971" width="21.140625" customWidth="1"/>
    <col min="8972" max="8972" width="82" customWidth="1"/>
    <col min="9217" max="9217" width="70.28515625" customWidth="1"/>
    <col min="9218" max="9218" width="20.28515625" customWidth="1"/>
    <col min="9219" max="9219" width="70.28515625" customWidth="1"/>
    <col min="9220" max="9220" width="20.28515625" customWidth="1"/>
    <col min="9221" max="9221" width="24.85546875" customWidth="1"/>
    <col min="9222" max="9222" width="48.7109375" customWidth="1"/>
    <col min="9223" max="9223" width="27.140625" customWidth="1"/>
    <col min="9224" max="9224" width="48.7109375" customWidth="1"/>
    <col min="9225" max="9225" width="11.140625" customWidth="1"/>
    <col min="9226" max="9226" width="38.7109375" customWidth="1"/>
    <col min="9227" max="9227" width="21.140625" customWidth="1"/>
    <col min="9228" max="9228" width="82" customWidth="1"/>
    <col min="9473" max="9473" width="70.28515625" customWidth="1"/>
    <col min="9474" max="9474" width="20.28515625" customWidth="1"/>
    <col min="9475" max="9475" width="70.28515625" customWidth="1"/>
    <col min="9476" max="9476" width="20.28515625" customWidth="1"/>
    <col min="9477" max="9477" width="24.85546875" customWidth="1"/>
    <col min="9478" max="9478" width="48.7109375" customWidth="1"/>
    <col min="9479" max="9479" width="27.140625" customWidth="1"/>
    <col min="9480" max="9480" width="48.7109375" customWidth="1"/>
    <col min="9481" max="9481" width="11.140625" customWidth="1"/>
    <col min="9482" max="9482" width="38.7109375" customWidth="1"/>
    <col min="9483" max="9483" width="21.140625" customWidth="1"/>
    <col min="9484" max="9484" width="82" customWidth="1"/>
    <col min="9729" max="9729" width="70.28515625" customWidth="1"/>
    <col min="9730" max="9730" width="20.28515625" customWidth="1"/>
    <col min="9731" max="9731" width="70.28515625" customWidth="1"/>
    <col min="9732" max="9732" width="20.28515625" customWidth="1"/>
    <col min="9733" max="9733" width="24.85546875" customWidth="1"/>
    <col min="9734" max="9734" width="48.7109375" customWidth="1"/>
    <col min="9735" max="9735" width="27.140625" customWidth="1"/>
    <col min="9736" max="9736" width="48.7109375" customWidth="1"/>
    <col min="9737" max="9737" width="11.140625" customWidth="1"/>
    <col min="9738" max="9738" width="38.7109375" customWidth="1"/>
    <col min="9739" max="9739" width="21.140625" customWidth="1"/>
    <col min="9740" max="9740" width="82" customWidth="1"/>
    <col min="9985" max="9985" width="70.28515625" customWidth="1"/>
    <col min="9986" max="9986" width="20.28515625" customWidth="1"/>
    <col min="9987" max="9987" width="70.28515625" customWidth="1"/>
    <col min="9988" max="9988" width="20.28515625" customWidth="1"/>
    <col min="9989" max="9989" width="24.85546875" customWidth="1"/>
    <col min="9990" max="9990" width="48.7109375" customWidth="1"/>
    <col min="9991" max="9991" width="27.140625" customWidth="1"/>
    <col min="9992" max="9992" width="48.7109375" customWidth="1"/>
    <col min="9993" max="9993" width="11.140625" customWidth="1"/>
    <col min="9994" max="9994" width="38.7109375" customWidth="1"/>
    <col min="9995" max="9995" width="21.140625" customWidth="1"/>
    <col min="9996" max="9996" width="82" customWidth="1"/>
    <col min="10241" max="10241" width="70.28515625" customWidth="1"/>
    <col min="10242" max="10242" width="20.28515625" customWidth="1"/>
    <col min="10243" max="10243" width="70.28515625" customWidth="1"/>
    <col min="10244" max="10244" width="20.28515625" customWidth="1"/>
    <col min="10245" max="10245" width="24.85546875" customWidth="1"/>
    <col min="10246" max="10246" width="48.7109375" customWidth="1"/>
    <col min="10247" max="10247" width="27.140625" customWidth="1"/>
    <col min="10248" max="10248" width="48.7109375" customWidth="1"/>
    <col min="10249" max="10249" width="11.140625" customWidth="1"/>
    <col min="10250" max="10250" width="38.7109375" customWidth="1"/>
    <col min="10251" max="10251" width="21.140625" customWidth="1"/>
    <col min="10252" max="10252" width="82" customWidth="1"/>
    <col min="10497" max="10497" width="70.28515625" customWidth="1"/>
    <col min="10498" max="10498" width="20.28515625" customWidth="1"/>
    <col min="10499" max="10499" width="70.28515625" customWidth="1"/>
    <col min="10500" max="10500" width="20.28515625" customWidth="1"/>
    <col min="10501" max="10501" width="24.85546875" customWidth="1"/>
    <col min="10502" max="10502" width="48.7109375" customWidth="1"/>
    <col min="10503" max="10503" width="27.140625" customWidth="1"/>
    <col min="10504" max="10504" width="48.7109375" customWidth="1"/>
    <col min="10505" max="10505" width="11.140625" customWidth="1"/>
    <col min="10506" max="10506" width="38.7109375" customWidth="1"/>
    <col min="10507" max="10507" width="21.140625" customWidth="1"/>
    <col min="10508" max="10508" width="82" customWidth="1"/>
    <col min="10753" max="10753" width="70.28515625" customWidth="1"/>
    <col min="10754" max="10754" width="20.28515625" customWidth="1"/>
    <col min="10755" max="10755" width="70.28515625" customWidth="1"/>
    <col min="10756" max="10756" width="20.28515625" customWidth="1"/>
    <col min="10757" max="10757" width="24.85546875" customWidth="1"/>
    <col min="10758" max="10758" width="48.7109375" customWidth="1"/>
    <col min="10759" max="10759" width="27.140625" customWidth="1"/>
    <col min="10760" max="10760" width="48.7109375" customWidth="1"/>
    <col min="10761" max="10761" width="11.140625" customWidth="1"/>
    <col min="10762" max="10762" width="38.7109375" customWidth="1"/>
    <col min="10763" max="10763" width="21.140625" customWidth="1"/>
    <col min="10764" max="10764" width="82" customWidth="1"/>
    <col min="11009" max="11009" width="70.28515625" customWidth="1"/>
    <col min="11010" max="11010" width="20.28515625" customWidth="1"/>
    <col min="11011" max="11011" width="70.28515625" customWidth="1"/>
    <col min="11012" max="11012" width="20.28515625" customWidth="1"/>
    <col min="11013" max="11013" width="24.85546875" customWidth="1"/>
    <col min="11014" max="11014" width="48.7109375" customWidth="1"/>
    <col min="11015" max="11015" width="27.140625" customWidth="1"/>
    <col min="11016" max="11016" width="48.7109375" customWidth="1"/>
    <col min="11017" max="11017" width="11.140625" customWidth="1"/>
    <col min="11018" max="11018" width="38.7109375" customWidth="1"/>
    <col min="11019" max="11019" width="21.140625" customWidth="1"/>
    <col min="11020" max="11020" width="82" customWidth="1"/>
    <col min="11265" max="11265" width="70.28515625" customWidth="1"/>
    <col min="11266" max="11266" width="20.28515625" customWidth="1"/>
    <col min="11267" max="11267" width="70.28515625" customWidth="1"/>
    <col min="11268" max="11268" width="20.28515625" customWidth="1"/>
    <col min="11269" max="11269" width="24.85546875" customWidth="1"/>
    <col min="11270" max="11270" width="48.7109375" customWidth="1"/>
    <col min="11271" max="11271" width="27.140625" customWidth="1"/>
    <col min="11272" max="11272" width="48.7109375" customWidth="1"/>
    <col min="11273" max="11273" width="11.140625" customWidth="1"/>
    <col min="11274" max="11274" width="38.7109375" customWidth="1"/>
    <col min="11275" max="11275" width="21.140625" customWidth="1"/>
    <col min="11276" max="11276" width="82" customWidth="1"/>
    <col min="11521" max="11521" width="70.28515625" customWidth="1"/>
    <col min="11522" max="11522" width="20.28515625" customWidth="1"/>
    <col min="11523" max="11523" width="70.28515625" customWidth="1"/>
    <col min="11524" max="11524" width="20.28515625" customWidth="1"/>
    <col min="11525" max="11525" width="24.85546875" customWidth="1"/>
    <col min="11526" max="11526" width="48.7109375" customWidth="1"/>
    <col min="11527" max="11527" width="27.140625" customWidth="1"/>
    <col min="11528" max="11528" width="48.7109375" customWidth="1"/>
    <col min="11529" max="11529" width="11.140625" customWidth="1"/>
    <col min="11530" max="11530" width="38.7109375" customWidth="1"/>
    <col min="11531" max="11531" width="21.140625" customWidth="1"/>
    <col min="11532" max="11532" width="82" customWidth="1"/>
    <col min="11777" max="11777" width="70.28515625" customWidth="1"/>
    <col min="11778" max="11778" width="20.28515625" customWidth="1"/>
    <col min="11779" max="11779" width="70.28515625" customWidth="1"/>
    <col min="11780" max="11780" width="20.28515625" customWidth="1"/>
    <col min="11781" max="11781" width="24.85546875" customWidth="1"/>
    <col min="11782" max="11782" width="48.7109375" customWidth="1"/>
    <col min="11783" max="11783" width="27.140625" customWidth="1"/>
    <col min="11784" max="11784" width="48.7109375" customWidth="1"/>
    <col min="11785" max="11785" width="11.140625" customWidth="1"/>
    <col min="11786" max="11786" width="38.7109375" customWidth="1"/>
    <col min="11787" max="11787" width="21.140625" customWidth="1"/>
    <col min="11788" max="11788" width="82" customWidth="1"/>
    <col min="12033" max="12033" width="70.28515625" customWidth="1"/>
    <col min="12034" max="12034" width="20.28515625" customWidth="1"/>
    <col min="12035" max="12035" width="70.28515625" customWidth="1"/>
    <col min="12036" max="12036" width="20.28515625" customWidth="1"/>
    <col min="12037" max="12037" width="24.85546875" customWidth="1"/>
    <col min="12038" max="12038" width="48.7109375" customWidth="1"/>
    <col min="12039" max="12039" width="27.140625" customWidth="1"/>
    <col min="12040" max="12040" width="48.7109375" customWidth="1"/>
    <col min="12041" max="12041" width="11.140625" customWidth="1"/>
    <col min="12042" max="12042" width="38.7109375" customWidth="1"/>
    <col min="12043" max="12043" width="21.140625" customWidth="1"/>
    <col min="12044" max="12044" width="82" customWidth="1"/>
    <col min="12289" max="12289" width="70.28515625" customWidth="1"/>
    <col min="12290" max="12290" width="20.28515625" customWidth="1"/>
    <col min="12291" max="12291" width="70.28515625" customWidth="1"/>
    <col min="12292" max="12292" width="20.28515625" customWidth="1"/>
    <col min="12293" max="12293" width="24.85546875" customWidth="1"/>
    <col min="12294" max="12294" width="48.7109375" customWidth="1"/>
    <col min="12295" max="12295" width="27.140625" customWidth="1"/>
    <col min="12296" max="12296" width="48.7109375" customWidth="1"/>
    <col min="12297" max="12297" width="11.140625" customWidth="1"/>
    <col min="12298" max="12298" width="38.7109375" customWidth="1"/>
    <col min="12299" max="12299" width="21.140625" customWidth="1"/>
    <col min="12300" max="12300" width="82" customWidth="1"/>
    <col min="12545" max="12545" width="70.28515625" customWidth="1"/>
    <col min="12546" max="12546" width="20.28515625" customWidth="1"/>
    <col min="12547" max="12547" width="70.28515625" customWidth="1"/>
    <col min="12548" max="12548" width="20.28515625" customWidth="1"/>
    <col min="12549" max="12549" width="24.85546875" customWidth="1"/>
    <col min="12550" max="12550" width="48.7109375" customWidth="1"/>
    <col min="12551" max="12551" width="27.140625" customWidth="1"/>
    <col min="12552" max="12552" width="48.7109375" customWidth="1"/>
    <col min="12553" max="12553" width="11.140625" customWidth="1"/>
    <col min="12554" max="12554" width="38.7109375" customWidth="1"/>
    <col min="12555" max="12555" width="21.140625" customWidth="1"/>
    <col min="12556" max="12556" width="82" customWidth="1"/>
    <col min="12801" max="12801" width="70.28515625" customWidth="1"/>
    <col min="12802" max="12802" width="20.28515625" customWidth="1"/>
    <col min="12803" max="12803" width="70.28515625" customWidth="1"/>
    <col min="12804" max="12804" width="20.28515625" customWidth="1"/>
    <col min="12805" max="12805" width="24.85546875" customWidth="1"/>
    <col min="12806" max="12806" width="48.7109375" customWidth="1"/>
    <col min="12807" max="12807" width="27.140625" customWidth="1"/>
    <col min="12808" max="12808" width="48.7109375" customWidth="1"/>
    <col min="12809" max="12809" width="11.140625" customWidth="1"/>
    <col min="12810" max="12810" width="38.7109375" customWidth="1"/>
    <col min="12811" max="12811" width="21.140625" customWidth="1"/>
    <col min="12812" max="12812" width="82" customWidth="1"/>
    <col min="13057" max="13057" width="70.28515625" customWidth="1"/>
    <col min="13058" max="13058" width="20.28515625" customWidth="1"/>
    <col min="13059" max="13059" width="70.28515625" customWidth="1"/>
    <col min="13060" max="13060" width="20.28515625" customWidth="1"/>
    <col min="13061" max="13061" width="24.85546875" customWidth="1"/>
    <col min="13062" max="13062" width="48.7109375" customWidth="1"/>
    <col min="13063" max="13063" width="27.140625" customWidth="1"/>
    <col min="13064" max="13064" width="48.7109375" customWidth="1"/>
    <col min="13065" max="13065" width="11.140625" customWidth="1"/>
    <col min="13066" max="13066" width="38.7109375" customWidth="1"/>
    <col min="13067" max="13067" width="21.140625" customWidth="1"/>
    <col min="13068" max="13068" width="82" customWidth="1"/>
    <col min="13313" max="13313" width="70.28515625" customWidth="1"/>
    <col min="13314" max="13314" width="20.28515625" customWidth="1"/>
    <col min="13315" max="13315" width="70.28515625" customWidth="1"/>
    <col min="13316" max="13316" width="20.28515625" customWidth="1"/>
    <col min="13317" max="13317" width="24.85546875" customWidth="1"/>
    <col min="13318" max="13318" width="48.7109375" customWidth="1"/>
    <col min="13319" max="13319" width="27.140625" customWidth="1"/>
    <col min="13320" max="13320" width="48.7109375" customWidth="1"/>
    <col min="13321" max="13321" width="11.140625" customWidth="1"/>
    <col min="13322" max="13322" width="38.7109375" customWidth="1"/>
    <col min="13323" max="13323" width="21.140625" customWidth="1"/>
    <col min="13324" max="13324" width="82" customWidth="1"/>
    <col min="13569" max="13569" width="70.28515625" customWidth="1"/>
    <col min="13570" max="13570" width="20.28515625" customWidth="1"/>
    <col min="13571" max="13571" width="70.28515625" customWidth="1"/>
    <col min="13572" max="13572" width="20.28515625" customWidth="1"/>
    <col min="13573" max="13573" width="24.85546875" customWidth="1"/>
    <col min="13574" max="13574" width="48.7109375" customWidth="1"/>
    <col min="13575" max="13575" width="27.140625" customWidth="1"/>
    <col min="13576" max="13576" width="48.7109375" customWidth="1"/>
    <col min="13577" max="13577" width="11.140625" customWidth="1"/>
    <col min="13578" max="13578" width="38.7109375" customWidth="1"/>
    <col min="13579" max="13579" width="21.140625" customWidth="1"/>
    <col min="13580" max="13580" width="82" customWidth="1"/>
    <col min="13825" max="13825" width="70.28515625" customWidth="1"/>
    <col min="13826" max="13826" width="20.28515625" customWidth="1"/>
    <col min="13827" max="13827" width="70.28515625" customWidth="1"/>
    <col min="13828" max="13828" width="20.28515625" customWidth="1"/>
    <col min="13829" max="13829" width="24.85546875" customWidth="1"/>
    <col min="13830" max="13830" width="48.7109375" customWidth="1"/>
    <col min="13831" max="13831" width="27.140625" customWidth="1"/>
    <col min="13832" max="13832" width="48.7109375" customWidth="1"/>
    <col min="13833" max="13833" width="11.140625" customWidth="1"/>
    <col min="13834" max="13834" width="38.7109375" customWidth="1"/>
    <col min="13835" max="13835" width="21.140625" customWidth="1"/>
    <col min="13836" max="13836" width="82" customWidth="1"/>
    <col min="14081" max="14081" width="70.28515625" customWidth="1"/>
    <col min="14082" max="14082" width="20.28515625" customWidth="1"/>
    <col min="14083" max="14083" width="70.28515625" customWidth="1"/>
    <col min="14084" max="14084" width="20.28515625" customWidth="1"/>
    <col min="14085" max="14085" width="24.85546875" customWidth="1"/>
    <col min="14086" max="14086" width="48.7109375" customWidth="1"/>
    <col min="14087" max="14087" width="27.140625" customWidth="1"/>
    <col min="14088" max="14088" width="48.7109375" customWidth="1"/>
    <col min="14089" max="14089" width="11.140625" customWidth="1"/>
    <col min="14090" max="14090" width="38.7109375" customWidth="1"/>
    <col min="14091" max="14091" width="21.140625" customWidth="1"/>
    <col min="14092" max="14092" width="82" customWidth="1"/>
    <col min="14337" max="14337" width="70.28515625" customWidth="1"/>
    <col min="14338" max="14338" width="20.28515625" customWidth="1"/>
    <col min="14339" max="14339" width="70.28515625" customWidth="1"/>
    <col min="14340" max="14340" width="20.28515625" customWidth="1"/>
    <col min="14341" max="14341" width="24.85546875" customWidth="1"/>
    <col min="14342" max="14342" width="48.7109375" customWidth="1"/>
    <col min="14343" max="14343" width="27.140625" customWidth="1"/>
    <col min="14344" max="14344" width="48.7109375" customWidth="1"/>
    <col min="14345" max="14345" width="11.140625" customWidth="1"/>
    <col min="14346" max="14346" width="38.7109375" customWidth="1"/>
    <col min="14347" max="14347" width="21.140625" customWidth="1"/>
    <col min="14348" max="14348" width="82" customWidth="1"/>
    <col min="14593" max="14593" width="70.28515625" customWidth="1"/>
    <col min="14594" max="14594" width="20.28515625" customWidth="1"/>
    <col min="14595" max="14595" width="70.28515625" customWidth="1"/>
    <col min="14596" max="14596" width="20.28515625" customWidth="1"/>
    <col min="14597" max="14597" width="24.85546875" customWidth="1"/>
    <col min="14598" max="14598" width="48.7109375" customWidth="1"/>
    <col min="14599" max="14599" width="27.140625" customWidth="1"/>
    <col min="14600" max="14600" width="48.7109375" customWidth="1"/>
    <col min="14601" max="14601" width="11.140625" customWidth="1"/>
    <col min="14602" max="14602" width="38.7109375" customWidth="1"/>
    <col min="14603" max="14603" width="21.140625" customWidth="1"/>
    <col min="14604" max="14604" width="82" customWidth="1"/>
    <col min="14849" max="14849" width="70.28515625" customWidth="1"/>
    <col min="14850" max="14850" width="20.28515625" customWidth="1"/>
    <col min="14851" max="14851" width="70.28515625" customWidth="1"/>
    <col min="14852" max="14852" width="20.28515625" customWidth="1"/>
    <col min="14853" max="14853" width="24.85546875" customWidth="1"/>
    <col min="14854" max="14854" width="48.7109375" customWidth="1"/>
    <col min="14855" max="14855" width="27.140625" customWidth="1"/>
    <col min="14856" max="14856" width="48.7109375" customWidth="1"/>
    <col min="14857" max="14857" width="11.140625" customWidth="1"/>
    <col min="14858" max="14858" width="38.7109375" customWidth="1"/>
    <col min="14859" max="14859" width="21.140625" customWidth="1"/>
    <col min="14860" max="14860" width="82" customWidth="1"/>
    <col min="15105" max="15105" width="70.28515625" customWidth="1"/>
    <col min="15106" max="15106" width="20.28515625" customWidth="1"/>
    <col min="15107" max="15107" width="70.28515625" customWidth="1"/>
    <col min="15108" max="15108" width="20.28515625" customWidth="1"/>
    <col min="15109" max="15109" width="24.85546875" customWidth="1"/>
    <col min="15110" max="15110" width="48.7109375" customWidth="1"/>
    <col min="15111" max="15111" width="27.140625" customWidth="1"/>
    <col min="15112" max="15112" width="48.7109375" customWidth="1"/>
    <col min="15113" max="15113" width="11.140625" customWidth="1"/>
    <col min="15114" max="15114" width="38.7109375" customWidth="1"/>
    <col min="15115" max="15115" width="21.140625" customWidth="1"/>
    <col min="15116" max="15116" width="82" customWidth="1"/>
    <col min="15361" max="15361" width="70.28515625" customWidth="1"/>
    <col min="15362" max="15362" width="20.28515625" customWidth="1"/>
    <col min="15363" max="15363" width="70.28515625" customWidth="1"/>
    <col min="15364" max="15364" width="20.28515625" customWidth="1"/>
    <col min="15365" max="15365" width="24.85546875" customWidth="1"/>
    <col min="15366" max="15366" width="48.7109375" customWidth="1"/>
    <col min="15367" max="15367" width="27.140625" customWidth="1"/>
    <col min="15368" max="15368" width="48.7109375" customWidth="1"/>
    <col min="15369" max="15369" width="11.140625" customWidth="1"/>
    <col min="15370" max="15370" width="38.7109375" customWidth="1"/>
    <col min="15371" max="15371" width="21.140625" customWidth="1"/>
    <col min="15372" max="15372" width="82" customWidth="1"/>
    <col min="15617" max="15617" width="70.28515625" customWidth="1"/>
    <col min="15618" max="15618" width="20.28515625" customWidth="1"/>
    <col min="15619" max="15619" width="70.28515625" customWidth="1"/>
    <col min="15620" max="15620" width="20.28515625" customWidth="1"/>
    <col min="15621" max="15621" width="24.85546875" customWidth="1"/>
    <col min="15622" max="15622" width="48.7109375" customWidth="1"/>
    <col min="15623" max="15623" width="27.140625" customWidth="1"/>
    <col min="15624" max="15624" width="48.7109375" customWidth="1"/>
    <col min="15625" max="15625" width="11.140625" customWidth="1"/>
    <col min="15626" max="15626" width="38.7109375" customWidth="1"/>
    <col min="15627" max="15627" width="21.140625" customWidth="1"/>
    <col min="15628" max="15628" width="82" customWidth="1"/>
    <col min="15873" max="15873" width="70.28515625" customWidth="1"/>
    <col min="15874" max="15874" width="20.28515625" customWidth="1"/>
    <col min="15875" max="15875" width="70.28515625" customWidth="1"/>
    <col min="15876" max="15876" width="20.28515625" customWidth="1"/>
    <col min="15877" max="15877" width="24.85546875" customWidth="1"/>
    <col min="15878" max="15878" width="48.7109375" customWidth="1"/>
    <col min="15879" max="15879" width="27.140625" customWidth="1"/>
    <col min="15880" max="15880" width="48.7109375" customWidth="1"/>
    <col min="15881" max="15881" width="11.140625" customWidth="1"/>
    <col min="15882" max="15882" width="38.7109375" customWidth="1"/>
    <col min="15883" max="15883" width="21.140625" customWidth="1"/>
    <col min="15884" max="15884" width="82" customWidth="1"/>
    <col min="16129" max="16129" width="70.28515625" customWidth="1"/>
    <col min="16130" max="16130" width="20.28515625" customWidth="1"/>
    <col min="16131" max="16131" width="70.28515625" customWidth="1"/>
    <col min="16132" max="16132" width="20.28515625" customWidth="1"/>
    <col min="16133" max="16133" width="24.85546875" customWidth="1"/>
    <col min="16134" max="16134" width="48.7109375" customWidth="1"/>
    <col min="16135" max="16135" width="27.140625" customWidth="1"/>
    <col min="16136" max="16136" width="48.7109375" customWidth="1"/>
    <col min="16137" max="16137" width="11.140625" customWidth="1"/>
    <col min="16138" max="16138" width="38.7109375" customWidth="1"/>
    <col min="16139" max="16139" width="21.140625" customWidth="1"/>
    <col min="16140" max="16140" width="82" customWidth="1"/>
  </cols>
  <sheetData>
    <row r="1" spans="1:13" x14ac:dyDescent="0.25">
      <c r="A1" s="811" t="s">
        <v>7044</v>
      </c>
      <c r="B1" s="812"/>
      <c r="C1" s="812"/>
      <c r="D1" s="812"/>
      <c r="E1" s="812"/>
      <c r="F1" s="812"/>
      <c r="G1" s="812"/>
      <c r="H1" s="812"/>
      <c r="I1" s="812"/>
      <c r="J1" s="812"/>
      <c r="K1" s="812"/>
      <c r="L1" s="812"/>
      <c r="M1" s="812"/>
    </row>
    <row r="2" spans="1:13" x14ac:dyDescent="0.25">
      <c r="A2" s="811" t="s">
        <v>7045</v>
      </c>
      <c r="B2" s="812"/>
      <c r="C2" s="812"/>
      <c r="D2" s="812"/>
      <c r="E2" s="812"/>
      <c r="F2" s="812"/>
      <c r="G2" s="812"/>
      <c r="H2" s="812"/>
      <c r="I2" s="812"/>
      <c r="J2" s="812"/>
      <c r="K2" s="812"/>
      <c r="L2" s="812"/>
      <c r="M2" s="812"/>
    </row>
    <row r="3" spans="1:13" x14ac:dyDescent="0.25">
      <c r="A3" s="811" t="s">
        <v>7046</v>
      </c>
      <c r="B3" s="812"/>
      <c r="C3" s="812"/>
      <c r="D3" s="812"/>
      <c r="E3" s="812"/>
      <c r="F3" s="812"/>
      <c r="G3" s="812"/>
      <c r="H3" s="812"/>
      <c r="I3" s="812"/>
      <c r="J3" s="812"/>
      <c r="K3" s="812"/>
      <c r="L3" s="812"/>
      <c r="M3" s="812"/>
    </row>
    <row r="5" spans="1:13" x14ac:dyDescent="0.25">
      <c r="A5" s="19" t="s">
        <v>6</v>
      </c>
      <c r="B5" s="19" t="s">
        <v>7</v>
      </c>
      <c r="C5" s="19" t="s">
        <v>8</v>
      </c>
      <c r="D5" s="19" t="s">
        <v>9</v>
      </c>
      <c r="E5" s="19" t="s">
        <v>10</v>
      </c>
      <c r="F5" s="19" t="s">
        <v>11</v>
      </c>
      <c r="G5" s="19" t="s">
        <v>12</v>
      </c>
      <c r="H5" s="19" t="s">
        <v>13</v>
      </c>
      <c r="I5" s="19" t="s">
        <v>13747</v>
      </c>
      <c r="J5" s="19" t="s">
        <v>15</v>
      </c>
      <c r="K5" s="19" t="s">
        <v>16</v>
      </c>
      <c r="L5" s="19" t="s">
        <v>17</v>
      </c>
    </row>
    <row r="6" spans="1:13" x14ac:dyDescent="0.25">
      <c r="A6" s="561" t="s">
        <v>18</v>
      </c>
      <c r="B6" s="561" t="s">
        <v>19</v>
      </c>
      <c r="C6" s="561" t="s">
        <v>20</v>
      </c>
      <c r="D6" s="561" t="s">
        <v>21</v>
      </c>
      <c r="E6" s="562" t="s">
        <v>22</v>
      </c>
      <c r="F6" s="561" t="s">
        <v>22</v>
      </c>
      <c r="G6" s="561" t="s">
        <v>23147</v>
      </c>
      <c r="H6" s="561" t="s">
        <v>23</v>
      </c>
      <c r="I6" s="561" t="s">
        <v>23148</v>
      </c>
      <c r="J6" s="561" t="s">
        <v>24</v>
      </c>
      <c r="K6" s="562" t="s">
        <v>4521</v>
      </c>
      <c r="L6" s="561" t="s">
        <v>25</v>
      </c>
    </row>
    <row r="7" spans="1:13" x14ac:dyDescent="0.25">
      <c r="A7" s="561" t="s">
        <v>18</v>
      </c>
      <c r="B7" s="561" t="s">
        <v>19</v>
      </c>
      <c r="C7" s="561" t="s">
        <v>20</v>
      </c>
      <c r="D7" s="561" t="s">
        <v>21</v>
      </c>
      <c r="E7" s="562" t="s">
        <v>22</v>
      </c>
      <c r="F7" s="561" t="s">
        <v>22</v>
      </c>
      <c r="G7" s="561" t="s">
        <v>23149</v>
      </c>
      <c r="H7" s="561" t="s">
        <v>26</v>
      </c>
      <c r="I7" s="561" t="s">
        <v>23148</v>
      </c>
      <c r="J7" s="561" t="s">
        <v>24</v>
      </c>
      <c r="K7" s="562" t="s">
        <v>3555</v>
      </c>
      <c r="L7" s="561" t="s">
        <v>25</v>
      </c>
    </row>
    <row r="8" spans="1:13" x14ac:dyDescent="0.25">
      <c r="A8" s="561" t="s">
        <v>18</v>
      </c>
      <c r="B8" s="561" t="s">
        <v>19</v>
      </c>
      <c r="C8" s="561" t="s">
        <v>20</v>
      </c>
      <c r="D8" s="561" t="s">
        <v>21</v>
      </c>
      <c r="E8" s="562" t="s">
        <v>22</v>
      </c>
      <c r="F8" s="561" t="s">
        <v>22</v>
      </c>
      <c r="G8" s="561" t="s">
        <v>23150</v>
      </c>
      <c r="H8" s="561" t="s">
        <v>28</v>
      </c>
      <c r="I8" s="561" t="s">
        <v>23148</v>
      </c>
      <c r="J8" s="561" t="s">
        <v>24</v>
      </c>
      <c r="K8" s="562" t="s">
        <v>3467</v>
      </c>
      <c r="L8" s="561" t="s">
        <v>25</v>
      </c>
    </row>
    <row r="9" spans="1:13" x14ac:dyDescent="0.25">
      <c r="A9" s="561" t="s">
        <v>18</v>
      </c>
      <c r="B9" s="561" t="s">
        <v>19</v>
      </c>
      <c r="C9" s="561" t="s">
        <v>20</v>
      </c>
      <c r="D9" s="561" t="s">
        <v>21</v>
      </c>
      <c r="E9" s="562" t="s">
        <v>22</v>
      </c>
      <c r="F9" s="561" t="s">
        <v>22</v>
      </c>
      <c r="G9" s="561" t="s">
        <v>23151</v>
      </c>
      <c r="H9" s="561" t="s">
        <v>29</v>
      </c>
      <c r="I9" s="561" t="s">
        <v>23148</v>
      </c>
      <c r="J9" s="561" t="s">
        <v>24</v>
      </c>
      <c r="K9" s="562" t="s">
        <v>7274</v>
      </c>
      <c r="L9" s="561" t="s">
        <v>25</v>
      </c>
    </row>
    <row r="10" spans="1:13" x14ac:dyDescent="0.25">
      <c r="A10" s="561" t="s">
        <v>18</v>
      </c>
      <c r="B10" s="561" t="s">
        <v>19</v>
      </c>
      <c r="C10" s="561" t="s">
        <v>20</v>
      </c>
      <c r="D10" s="561" t="s">
        <v>21</v>
      </c>
      <c r="E10" s="562" t="s">
        <v>22</v>
      </c>
      <c r="F10" s="561" t="s">
        <v>22</v>
      </c>
      <c r="G10" s="561" t="s">
        <v>23152</v>
      </c>
      <c r="H10" s="561" t="s">
        <v>31</v>
      </c>
      <c r="I10" s="561" t="s">
        <v>23148</v>
      </c>
      <c r="J10" s="561" t="s">
        <v>24</v>
      </c>
      <c r="K10" s="562" t="s">
        <v>68</v>
      </c>
      <c r="L10" s="561" t="s">
        <v>25</v>
      </c>
    </row>
    <row r="11" spans="1:13" x14ac:dyDescent="0.25">
      <c r="A11" s="561" t="s">
        <v>18</v>
      </c>
      <c r="B11" s="561" t="s">
        <v>19</v>
      </c>
      <c r="C11" s="561" t="s">
        <v>20</v>
      </c>
      <c r="D11" s="561" t="s">
        <v>21</v>
      </c>
      <c r="E11" s="562" t="s">
        <v>22</v>
      </c>
      <c r="F11" s="561" t="s">
        <v>22</v>
      </c>
      <c r="G11" s="561" t="s">
        <v>23154</v>
      </c>
      <c r="H11" s="561" t="s">
        <v>33</v>
      </c>
      <c r="I11" s="561" t="s">
        <v>23148</v>
      </c>
      <c r="J11" s="561" t="s">
        <v>24</v>
      </c>
      <c r="K11" s="562" t="s">
        <v>7147</v>
      </c>
      <c r="L11" s="561" t="s">
        <v>25</v>
      </c>
    </row>
    <row r="12" spans="1:13" x14ac:dyDescent="0.25">
      <c r="A12" s="561" t="s">
        <v>18</v>
      </c>
      <c r="B12" s="561" t="s">
        <v>19</v>
      </c>
      <c r="C12" s="561" t="s">
        <v>20</v>
      </c>
      <c r="D12" s="561" t="s">
        <v>21</v>
      </c>
      <c r="E12" s="562" t="s">
        <v>22</v>
      </c>
      <c r="F12" s="561" t="s">
        <v>22</v>
      </c>
      <c r="G12" s="561" t="s">
        <v>23155</v>
      </c>
      <c r="H12" s="561" t="s">
        <v>35</v>
      </c>
      <c r="I12" s="561" t="s">
        <v>23148</v>
      </c>
      <c r="J12" s="561" t="s">
        <v>24</v>
      </c>
      <c r="K12" s="562" t="s">
        <v>7056</v>
      </c>
      <c r="L12" s="561" t="s">
        <v>25</v>
      </c>
    </row>
    <row r="13" spans="1:13" x14ac:dyDescent="0.25">
      <c r="A13" s="561" t="s">
        <v>18</v>
      </c>
      <c r="B13" s="561" t="s">
        <v>19</v>
      </c>
      <c r="C13" s="561" t="s">
        <v>20</v>
      </c>
      <c r="D13" s="561" t="s">
        <v>21</v>
      </c>
      <c r="E13" s="562" t="s">
        <v>22</v>
      </c>
      <c r="F13" s="561" t="s">
        <v>22</v>
      </c>
      <c r="G13" s="561" t="s">
        <v>23156</v>
      </c>
      <c r="H13" s="561" t="s">
        <v>37</v>
      </c>
      <c r="I13" s="561" t="s">
        <v>23148</v>
      </c>
      <c r="J13" s="561" t="s">
        <v>24</v>
      </c>
      <c r="K13" s="562" t="s">
        <v>35999</v>
      </c>
      <c r="L13" s="561" t="s">
        <v>25</v>
      </c>
    </row>
    <row r="14" spans="1:13" x14ac:dyDescent="0.25">
      <c r="A14" s="561" t="s">
        <v>18</v>
      </c>
      <c r="B14" s="561" t="s">
        <v>19</v>
      </c>
      <c r="C14" s="561" t="s">
        <v>20</v>
      </c>
      <c r="D14" s="561" t="s">
        <v>21</v>
      </c>
      <c r="E14" s="562" t="s">
        <v>22</v>
      </c>
      <c r="F14" s="561" t="s">
        <v>22</v>
      </c>
      <c r="G14" s="561" t="s">
        <v>23158</v>
      </c>
      <c r="H14" s="561" t="s">
        <v>39</v>
      </c>
      <c r="I14" s="561" t="s">
        <v>23148</v>
      </c>
      <c r="J14" s="561" t="s">
        <v>24</v>
      </c>
      <c r="K14" s="562" t="s">
        <v>8269</v>
      </c>
      <c r="L14" s="561" t="s">
        <v>25</v>
      </c>
    </row>
    <row r="15" spans="1:13" x14ac:dyDescent="0.25">
      <c r="A15" s="561" t="s">
        <v>18</v>
      </c>
      <c r="B15" s="561" t="s">
        <v>19</v>
      </c>
      <c r="C15" s="561" t="s">
        <v>20</v>
      </c>
      <c r="D15" s="561" t="s">
        <v>21</v>
      </c>
      <c r="E15" s="562" t="s">
        <v>22</v>
      </c>
      <c r="F15" s="561" t="s">
        <v>22</v>
      </c>
      <c r="G15" s="561" t="s">
        <v>23160</v>
      </c>
      <c r="H15" s="561" t="s">
        <v>41</v>
      </c>
      <c r="I15" s="561" t="s">
        <v>23148</v>
      </c>
      <c r="J15" s="561" t="s">
        <v>24</v>
      </c>
      <c r="K15" s="562" t="s">
        <v>7290</v>
      </c>
      <c r="L15" s="561" t="s">
        <v>25</v>
      </c>
    </row>
    <row r="16" spans="1:13" x14ac:dyDescent="0.25">
      <c r="A16" s="561" t="s">
        <v>18</v>
      </c>
      <c r="B16" s="561" t="s">
        <v>19</v>
      </c>
      <c r="C16" s="561" t="s">
        <v>20</v>
      </c>
      <c r="D16" s="561" t="s">
        <v>21</v>
      </c>
      <c r="E16" s="562" t="s">
        <v>22</v>
      </c>
      <c r="F16" s="561" t="s">
        <v>22</v>
      </c>
      <c r="G16" s="561" t="s">
        <v>23161</v>
      </c>
      <c r="H16" s="561" t="s">
        <v>42</v>
      </c>
      <c r="I16" s="561" t="s">
        <v>23148</v>
      </c>
      <c r="J16" s="561" t="s">
        <v>24</v>
      </c>
      <c r="K16" s="562" t="s">
        <v>4583</v>
      </c>
      <c r="L16" s="561" t="s">
        <v>25</v>
      </c>
    </row>
    <row r="17" spans="1:12" x14ac:dyDescent="0.25">
      <c r="A17" s="561" t="s">
        <v>18</v>
      </c>
      <c r="B17" s="561" t="s">
        <v>19</v>
      </c>
      <c r="C17" s="561" t="s">
        <v>20</v>
      </c>
      <c r="D17" s="561" t="s">
        <v>21</v>
      </c>
      <c r="E17" s="562" t="s">
        <v>22</v>
      </c>
      <c r="F17" s="561" t="s">
        <v>22</v>
      </c>
      <c r="G17" s="561" t="s">
        <v>23163</v>
      </c>
      <c r="H17" s="561" t="s">
        <v>43</v>
      </c>
      <c r="I17" s="561" t="s">
        <v>23148</v>
      </c>
      <c r="J17" s="561" t="s">
        <v>24</v>
      </c>
      <c r="K17" s="562" t="s">
        <v>7693</v>
      </c>
      <c r="L17" s="561" t="s">
        <v>25</v>
      </c>
    </row>
    <row r="18" spans="1:12" x14ac:dyDescent="0.25">
      <c r="A18" s="561" t="s">
        <v>18</v>
      </c>
      <c r="B18" s="561" t="s">
        <v>19</v>
      </c>
      <c r="C18" s="561" t="s">
        <v>20</v>
      </c>
      <c r="D18" s="561" t="s">
        <v>21</v>
      </c>
      <c r="E18" s="562" t="s">
        <v>22</v>
      </c>
      <c r="F18" s="561" t="s">
        <v>22</v>
      </c>
      <c r="G18" s="561" t="s">
        <v>23164</v>
      </c>
      <c r="H18" s="561" t="s">
        <v>45</v>
      </c>
      <c r="I18" s="561" t="s">
        <v>23148</v>
      </c>
      <c r="J18" s="561" t="s">
        <v>24</v>
      </c>
      <c r="K18" s="562" t="s">
        <v>36000</v>
      </c>
      <c r="L18" s="561" t="s">
        <v>25</v>
      </c>
    </row>
    <row r="19" spans="1:12" x14ac:dyDescent="0.25">
      <c r="A19" s="561" t="s">
        <v>18</v>
      </c>
      <c r="B19" s="561" t="s">
        <v>19</v>
      </c>
      <c r="C19" s="561" t="s">
        <v>20</v>
      </c>
      <c r="D19" s="561" t="s">
        <v>21</v>
      </c>
      <c r="E19" s="562" t="s">
        <v>22</v>
      </c>
      <c r="F19" s="561" t="s">
        <v>22</v>
      </c>
      <c r="G19" s="561" t="s">
        <v>23166</v>
      </c>
      <c r="H19" s="561" t="s">
        <v>46</v>
      </c>
      <c r="I19" s="561" t="s">
        <v>23148</v>
      </c>
      <c r="J19" s="561" t="s">
        <v>24</v>
      </c>
      <c r="K19" s="562" t="s">
        <v>8451</v>
      </c>
      <c r="L19" s="561" t="s">
        <v>25</v>
      </c>
    </row>
    <row r="20" spans="1:12" x14ac:dyDescent="0.25">
      <c r="A20" s="561" t="s">
        <v>18</v>
      </c>
      <c r="B20" s="561" t="s">
        <v>19</v>
      </c>
      <c r="C20" s="561" t="s">
        <v>20</v>
      </c>
      <c r="D20" s="561" t="s">
        <v>21</v>
      </c>
      <c r="E20" s="562" t="s">
        <v>22</v>
      </c>
      <c r="F20" s="561" t="s">
        <v>22</v>
      </c>
      <c r="G20" s="561" t="s">
        <v>23167</v>
      </c>
      <c r="H20" s="561" t="s">
        <v>47</v>
      </c>
      <c r="I20" s="561" t="s">
        <v>23148</v>
      </c>
      <c r="J20" s="561" t="s">
        <v>24</v>
      </c>
      <c r="K20" s="562" t="s">
        <v>36001</v>
      </c>
      <c r="L20" s="561" t="s">
        <v>25</v>
      </c>
    </row>
    <row r="21" spans="1:12" x14ac:dyDescent="0.25">
      <c r="A21" s="561" t="s">
        <v>18</v>
      </c>
      <c r="B21" s="561" t="s">
        <v>19</v>
      </c>
      <c r="C21" s="561" t="s">
        <v>20</v>
      </c>
      <c r="D21" s="561" t="s">
        <v>21</v>
      </c>
      <c r="E21" s="562" t="s">
        <v>22</v>
      </c>
      <c r="F21" s="561" t="s">
        <v>22</v>
      </c>
      <c r="G21" s="561" t="s">
        <v>23168</v>
      </c>
      <c r="H21" s="561" t="s">
        <v>48</v>
      </c>
      <c r="I21" s="561" t="s">
        <v>23148</v>
      </c>
      <c r="J21" s="561" t="s">
        <v>24</v>
      </c>
      <c r="K21" s="562" t="s">
        <v>35708</v>
      </c>
      <c r="L21" s="561" t="s">
        <v>25</v>
      </c>
    </row>
    <row r="22" spans="1:12" x14ac:dyDescent="0.25">
      <c r="A22" s="561" t="s">
        <v>18</v>
      </c>
      <c r="B22" s="561" t="s">
        <v>19</v>
      </c>
      <c r="C22" s="561" t="s">
        <v>20</v>
      </c>
      <c r="D22" s="561" t="s">
        <v>21</v>
      </c>
      <c r="E22" s="562" t="s">
        <v>22</v>
      </c>
      <c r="F22" s="561" t="s">
        <v>22</v>
      </c>
      <c r="G22" s="561" t="s">
        <v>23169</v>
      </c>
      <c r="H22" s="561" t="s">
        <v>49</v>
      </c>
      <c r="I22" s="561" t="s">
        <v>23148</v>
      </c>
      <c r="J22" s="561" t="s">
        <v>24</v>
      </c>
      <c r="K22" s="562" t="s">
        <v>4984</v>
      </c>
      <c r="L22" s="561" t="s">
        <v>25</v>
      </c>
    </row>
    <row r="23" spans="1:12" x14ac:dyDescent="0.25">
      <c r="A23" s="561" t="s">
        <v>18</v>
      </c>
      <c r="B23" s="561" t="s">
        <v>19</v>
      </c>
      <c r="C23" s="561" t="s">
        <v>20</v>
      </c>
      <c r="D23" s="561" t="s">
        <v>21</v>
      </c>
      <c r="E23" s="562" t="s">
        <v>22</v>
      </c>
      <c r="F23" s="561" t="s">
        <v>22</v>
      </c>
      <c r="G23" s="561" t="s">
        <v>23170</v>
      </c>
      <c r="H23" s="561" t="s">
        <v>51</v>
      </c>
      <c r="I23" s="561" t="s">
        <v>23148</v>
      </c>
      <c r="J23" s="561" t="s">
        <v>24</v>
      </c>
      <c r="K23" s="562" t="s">
        <v>23518</v>
      </c>
      <c r="L23" s="561" t="s">
        <v>25</v>
      </c>
    </row>
    <row r="24" spans="1:12" x14ac:dyDescent="0.25">
      <c r="A24" s="561" t="s">
        <v>18</v>
      </c>
      <c r="B24" s="561" t="s">
        <v>19</v>
      </c>
      <c r="C24" s="561" t="s">
        <v>20</v>
      </c>
      <c r="D24" s="561" t="s">
        <v>21</v>
      </c>
      <c r="E24" s="562" t="s">
        <v>22</v>
      </c>
      <c r="F24" s="561" t="s">
        <v>22</v>
      </c>
      <c r="G24" s="561" t="s">
        <v>23171</v>
      </c>
      <c r="H24" s="561" t="s">
        <v>53</v>
      </c>
      <c r="I24" s="561" t="s">
        <v>23148</v>
      </c>
      <c r="J24" s="561" t="s">
        <v>24</v>
      </c>
      <c r="K24" s="562" t="s">
        <v>2706</v>
      </c>
      <c r="L24" s="561" t="s">
        <v>25</v>
      </c>
    </row>
    <row r="25" spans="1:12" x14ac:dyDescent="0.25">
      <c r="A25" s="561" t="s">
        <v>18</v>
      </c>
      <c r="B25" s="561" t="s">
        <v>19</v>
      </c>
      <c r="C25" s="561" t="s">
        <v>20</v>
      </c>
      <c r="D25" s="561" t="s">
        <v>21</v>
      </c>
      <c r="E25" s="562" t="s">
        <v>22</v>
      </c>
      <c r="F25" s="561" t="s">
        <v>22</v>
      </c>
      <c r="G25" s="561" t="s">
        <v>23172</v>
      </c>
      <c r="H25" s="561" t="s">
        <v>55</v>
      </c>
      <c r="I25" s="561" t="s">
        <v>23148</v>
      </c>
      <c r="J25" s="561" t="s">
        <v>24</v>
      </c>
      <c r="K25" s="562" t="s">
        <v>2478</v>
      </c>
      <c r="L25" s="561" t="s">
        <v>25</v>
      </c>
    </row>
    <row r="26" spans="1:12" x14ac:dyDescent="0.25">
      <c r="A26" s="561" t="s">
        <v>18</v>
      </c>
      <c r="B26" s="561" t="s">
        <v>19</v>
      </c>
      <c r="C26" s="561" t="s">
        <v>20</v>
      </c>
      <c r="D26" s="561" t="s">
        <v>21</v>
      </c>
      <c r="E26" s="562" t="s">
        <v>22</v>
      </c>
      <c r="F26" s="561" t="s">
        <v>22</v>
      </c>
      <c r="G26" s="561" t="s">
        <v>23173</v>
      </c>
      <c r="H26" s="561" t="s">
        <v>57</v>
      </c>
      <c r="I26" s="561" t="s">
        <v>23148</v>
      </c>
      <c r="J26" s="561" t="s">
        <v>24</v>
      </c>
      <c r="K26" s="562" t="s">
        <v>8393</v>
      </c>
      <c r="L26" s="561" t="s">
        <v>25</v>
      </c>
    </row>
    <row r="27" spans="1:12" x14ac:dyDescent="0.25">
      <c r="A27" s="561" t="s">
        <v>18</v>
      </c>
      <c r="B27" s="561" t="s">
        <v>19</v>
      </c>
      <c r="C27" s="561" t="s">
        <v>20</v>
      </c>
      <c r="D27" s="561" t="s">
        <v>21</v>
      </c>
      <c r="E27" s="562" t="s">
        <v>22</v>
      </c>
      <c r="F27" s="561" t="s">
        <v>22</v>
      </c>
      <c r="G27" s="561" t="s">
        <v>23174</v>
      </c>
      <c r="H27" s="561" t="s">
        <v>59</v>
      </c>
      <c r="I27" s="561" t="s">
        <v>23148</v>
      </c>
      <c r="J27" s="561" t="s">
        <v>24</v>
      </c>
      <c r="K27" s="562" t="s">
        <v>8088</v>
      </c>
      <c r="L27" s="561" t="s">
        <v>25</v>
      </c>
    </row>
    <row r="28" spans="1:12" x14ac:dyDescent="0.25">
      <c r="A28" s="561" t="s">
        <v>18</v>
      </c>
      <c r="B28" s="561" t="s">
        <v>19</v>
      </c>
      <c r="C28" s="561" t="s">
        <v>20</v>
      </c>
      <c r="D28" s="561" t="s">
        <v>21</v>
      </c>
      <c r="E28" s="562" t="s">
        <v>22</v>
      </c>
      <c r="F28" s="561" t="s">
        <v>22</v>
      </c>
      <c r="G28" s="561" t="s">
        <v>23175</v>
      </c>
      <c r="H28" s="561" t="s">
        <v>61</v>
      </c>
      <c r="I28" s="561" t="s">
        <v>23148</v>
      </c>
      <c r="J28" s="561" t="s">
        <v>24</v>
      </c>
      <c r="K28" s="562" t="s">
        <v>5001</v>
      </c>
      <c r="L28" s="561" t="s">
        <v>25</v>
      </c>
    </row>
    <row r="29" spans="1:12" x14ac:dyDescent="0.25">
      <c r="A29" s="561" t="s">
        <v>18</v>
      </c>
      <c r="B29" s="561" t="s">
        <v>19</v>
      </c>
      <c r="C29" s="561" t="s">
        <v>20</v>
      </c>
      <c r="D29" s="561" t="s">
        <v>21</v>
      </c>
      <c r="E29" s="562" t="s">
        <v>22</v>
      </c>
      <c r="F29" s="561" t="s">
        <v>22</v>
      </c>
      <c r="G29" s="561" t="s">
        <v>23176</v>
      </c>
      <c r="H29" s="561" t="s">
        <v>63</v>
      </c>
      <c r="I29" s="561" t="s">
        <v>23148</v>
      </c>
      <c r="J29" s="561" t="s">
        <v>24</v>
      </c>
      <c r="K29" s="562" t="s">
        <v>36002</v>
      </c>
      <c r="L29" s="561" t="s">
        <v>25</v>
      </c>
    </row>
    <row r="30" spans="1:12" x14ac:dyDescent="0.25">
      <c r="A30" s="561" t="s">
        <v>18</v>
      </c>
      <c r="B30" s="561" t="s">
        <v>19</v>
      </c>
      <c r="C30" s="561" t="s">
        <v>20</v>
      </c>
      <c r="D30" s="561" t="s">
        <v>21</v>
      </c>
      <c r="E30" s="562" t="s">
        <v>22</v>
      </c>
      <c r="F30" s="561" t="s">
        <v>22</v>
      </c>
      <c r="G30" s="561" t="s">
        <v>23177</v>
      </c>
      <c r="H30" s="561" t="s">
        <v>65</v>
      </c>
      <c r="I30" s="561" t="s">
        <v>23148</v>
      </c>
      <c r="J30" s="561" t="s">
        <v>24</v>
      </c>
      <c r="K30" s="562" t="s">
        <v>2201</v>
      </c>
      <c r="L30" s="561" t="s">
        <v>25</v>
      </c>
    </row>
    <row r="31" spans="1:12" x14ac:dyDescent="0.25">
      <c r="A31" s="561" t="s">
        <v>18</v>
      </c>
      <c r="B31" s="561" t="s">
        <v>19</v>
      </c>
      <c r="C31" s="561" t="s">
        <v>20</v>
      </c>
      <c r="D31" s="561" t="s">
        <v>21</v>
      </c>
      <c r="E31" s="562" t="s">
        <v>22</v>
      </c>
      <c r="F31" s="561" t="s">
        <v>22</v>
      </c>
      <c r="G31" s="561" t="s">
        <v>23178</v>
      </c>
      <c r="H31" s="561" t="s">
        <v>67</v>
      </c>
      <c r="I31" s="561" t="s">
        <v>23148</v>
      </c>
      <c r="J31" s="561" t="s">
        <v>24</v>
      </c>
      <c r="K31" s="562" t="s">
        <v>25329</v>
      </c>
      <c r="L31" s="561" t="s">
        <v>25</v>
      </c>
    </row>
    <row r="32" spans="1:12" x14ac:dyDescent="0.25">
      <c r="A32" s="561" t="s">
        <v>18</v>
      </c>
      <c r="B32" s="561" t="s">
        <v>19</v>
      </c>
      <c r="C32" s="561" t="s">
        <v>20</v>
      </c>
      <c r="D32" s="561" t="s">
        <v>21</v>
      </c>
      <c r="E32" s="562" t="s">
        <v>22</v>
      </c>
      <c r="F32" s="561" t="s">
        <v>22</v>
      </c>
      <c r="G32" s="561" t="s">
        <v>23179</v>
      </c>
      <c r="H32" s="561" t="s">
        <v>69</v>
      </c>
      <c r="I32" s="561" t="s">
        <v>23148</v>
      </c>
      <c r="J32" s="561" t="s">
        <v>24</v>
      </c>
      <c r="K32" s="562" t="s">
        <v>5585</v>
      </c>
      <c r="L32" s="561" t="s">
        <v>25</v>
      </c>
    </row>
    <row r="33" spans="1:12" x14ac:dyDescent="0.25">
      <c r="A33" s="561" t="s">
        <v>18</v>
      </c>
      <c r="B33" s="561" t="s">
        <v>19</v>
      </c>
      <c r="C33" s="561" t="s">
        <v>20</v>
      </c>
      <c r="D33" s="561" t="s">
        <v>21</v>
      </c>
      <c r="E33" s="562" t="s">
        <v>22</v>
      </c>
      <c r="F33" s="561" t="s">
        <v>22</v>
      </c>
      <c r="G33" s="561" t="s">
        <v>23181</v>
      </c>
      <c r="H33" s="561" t="s">
        <v>70</v>
      </c>
      <c r="I33" s="561" t="s">
        <v>23148</v>
      </c>
      <c r="J33" s="561" t="s">
        <v>24</v>
      </c>
      <c r="K33" s="562" t="s">
        <v>36003</v>
      </c>
      <c r="L33" s="561" t="s">
        <v>25</v>
      </c>
    </row>
    <row r="34" spans="1:12" x14ac:dyDescent="0.25">
      <c r="A34" s="561" t="s">
        <v>18</v>
      </c>
      <c r="B34" s="561" t="s">
        <v>19</v>
      </c>
      <c r="C34" s="561" t="s">
        <v>20</v>
      </c>
      <c r="D34" s="561" t="s">
        <v>21</v>
      </c>
      <c r="E34" s="562" t="s">
        <v>22</v>
      </c>
      <c r="F34" s="561" t="s">
        <v>22</v>
      </c>
      <c r="G34" s="561" t="s">
        <v>23182</v>
      </c>
      <c r="H34" s="561" t="s">
        <v>71</v>
      </c>
      <c r="I34" s="561" t="s">
        <v>23148</v>
      </c>
      <c r="J34" s="561" t="s">
        <v>24</v>
      </c>
      <c r="K34" s="562" t="s">
        <v>5934</v>
      </c>
      <c r="L34" s="561" t="s">
        <v>25</v>
      </c>
    </row>
    <row r="35" spans="1:12" x14ac:dyDescent="0.25">
      <c r="A35" s="561" t="s">
        <v>18</v>
      </c>
      <c r="B35" s="561" t="s">
        <v>19</v>
      </c>
      <c r="C35" s="561" t="s">
        <v>20</v>
      </c>
      <c r="D35" s="561" t="s">
        <v>21</v>
      </c>
      <c r="E35" s="562" t="s">
        <v>22</v>
      </c>
      <c r="F35" s="561" t="s">
        <v>22</v>
      </c>
      <c r="G35" s="561" t="s">
        <v>23184</v>
      </c>
      <c r="H35" s="561" t="s">
        <v>73</v>
      </c>
      <c r="I35" s="561" t="s">
        <v>23148</v>
      </c>
      <c r="J35" s="561" t="s">
        <v>24</v>
      </c>
      <c r="K35" s="562" t="s">
        <v>7778</v>
      </c>
      <c r="L35" s="561" t="s">
        <v>25</v>
      </c>
    </row>
    <row r="36" spans="1:12" x14ac:dyDescent="0.25">
      <c r="A36" s="561" t="s">
        <v>18</v>
      </c>
      <c r="B36" s="561" t="s">
        <v>19</v>
      </c>
      <c r="C36" s="561" t="s">
        <v>20</v>
      </c>
      <c r="D36" s="561" t="s">
        <v>21</v>
      </c>
      <c r="E36" s="562" t="s">
        <v>22</v>
      </c>
      <c r="F36" s="561" t="s">
        <v>22</v>
      </c>
      <c r="G36" s="561" t="s">
        <v>23185</v>
      </c>
      <c r="H36" s="561" t="s">
        <v>74</v>
      </c>
      <c r="I36" s="561" t="s">
        <v>23148</v>
      </c>
      <c r="J36" s="561" t="s">
        <v>24</v>
      </c>
      <c r="K36" s="562" t="s">
        <v>36004</v>
      </c>
      <c r="L36" s="561" t="s">
        <v>25</v>
      </c>
    </row>
    <row r="37" spans="1:12" x14ac:dyDescent="0.25">
      <c r="A37" s="561" t="s">
        <v>18</v>
      </c>
      <c r="B37" s="561" t="s">
        <v>19</v>
      </c>
      <c r="C37" s="561" t="s">
        <v>20</v>
      </c>
      <c r="D37" s="561" t="s">
        <v>21</v>
      </c>
      <c r="E37" s="562" t="s">
        <v>22</v>
      </c>
      <c r="F37" s="561" t="s">
        <v>22</v>
      </c>
      <c r="G37" s="561" t="s">
        <v>23187</v>
      </c>
      <c r="H37" s="561" t="s">
        <v>75</v>
      </c>
      <c r="I37" s="561" t="s">
        <v>23148</v>
      </c>
      <c r="J37" s="561" t="s">
        <v>24</v>
      </c>
      <c r="K37" s="562" t="s">
        <v>7299</v>
      </c>
      <c r="L37" s="561" t="s">
        <v>25</v>
      </c>
    </row>
    <row r="38" spans="1:12" x14ac:dyDescent="0.25">
      <c r="A38" s="561" t="s">
        <v>18</v>
      </c>
      <c r="B38" s="561" t="s">
        <v>19</v>
      </c>
      <c r="C38" s="561" t="s">
        <v>76</v>
      </c>
      <c r="D38" s="561" t="s">
        <v>77</v>
      </c>
      <c r="E38" s="562" t="s">
        <v>22</v>
      </c>
      <c r="F38" s="561" t="s">
        <v>22</v>
      </c>
      <c r="G38" s="561" t="s">
        <v>23189</v>
      </c>
      <c r="H38" s="561" t="s">
        <v>78</v>
      </c>
      <c r="I38" s="561" t="s">
        <v>23148</v>
      </c>
      <c r="J38" s="561" t="s">
        <v>24</v>
      </c>
      <c r="K38" s="562" t="s">
        <v>8483</v>
      </c>
      <c r="L38" s="561" t="s">
        <v>25</v>
      </c>
    </row>
    <row r="39" spans="1:12" x14ac:dyDescent="0.25">
      <c r="A39" s="561" t="s">
        <v>18</v>
      </c>
      <c r="B39" s="561" t="s">
        <v>19</v>
      </c>
      <c r="C39" s="561" t="s">
        <v>76</v>
      </c>
      <c r="D39" s="561" t="s">
        <v>77</v>
      </c>
      <c r="E39" s="562" t="s">
        <v>22</v>
      </c>
      <c r="F39" s="561" t="s">
        <v>22</v>
      </c>
      <c r="G39" s="561" t="s">
        <v>23190</v>
      </c>
      <c r="H39" s="561" t="s">
        <v>80</v>
      </c>
      <c r="I39" s="561" t="s">
        <v>23148</v>
      </c>
      <c r="J39" s="561" t="s">
        <v>24</v>
      </c>
      <c r="K39" s="562" t="s">
        <v>8543</v>
      </c>
      <c r="L39" s="561" t="s">
        <v>25</v>
      </c>
    </row>
    <row r="40" spans="1:12" x14ac:dyDescent="0.25">
      <c r="A40" s="561" t="s">
        <v>18</v>
      </c>
      <c r="B40" s="561" t="s">
        <v>19</v>
      </c>
      <c r="C40" s="561" t="s">
        <v>76</v>
      </c>
      <c r="D40" s="561" t="s">
        <v>77</v>
      </c>
      <c r="E40" s="562" t="s">
        <v>22</v>
      </c>
      <c r="F40" s="561" t="s">
        <v>22</v>
      </c>
      <c r="G40" s="561" t="s">
        <v>23192</v>
      </c>
      <c r="H40" s="561" t="s">
        <v>81</v>
      </c>
      <c r="I40" s="561" t="s">
        <v>23148</v>
      </c>
      <c r="J40" s="561" t="s">
        <v>24</v>
      </c>
      <c r="K40" s="562" t="s">
        <v>36005</v>
      </c>
      <c r="L40" s="561" t="s">
        <v>25</v>
      </c>
    </row>
    <row r="41" spans="1:12" x14ac:dyDescent="0.25">
      <c r="A41" s="561" t="s">
        <v>18</v>
      </c>
      <c r="B41" s="561" t="s">
        <v>19</v>
      </c>
      <c r="C41" s="561" t="s">
        <v>76</v>
      </c>
      <c r="D41" s="561" t="s">
        <v>77</v>
      </c>
      <c r="E41" s="562" t="s">
        <v>22</v>
      </c>
      <c r="F41" s="561" t="s">
        <v>22</v>
      </c>
      <c r="G41" s="561" t="s">
        <v>23194</v>
      </c>
      <c r="H41" s="561" t="s">
        <v>83</v>
      </c>
      <c r="I41" s="561" t="s">
        <v>23148</v>
      </c>
      <c r="J41" s="561" t="s">
        <v>24</v>
      </c>
      <c r="K41" s="562" t="s">
        <v>36006</v>
      </c>
      <c r="L41" s="561" t="s">
        <v>25</v>
      </c>
    </row>
    <row r="42" spans="1:12" x14ac:dyDescent="0.25">
      <c r="A42" s="561" t="s">
        <v>18</v>
      </c>
      <c r="B42" s="561" t="s">
        <v>19</v>
      </c>
      <c r="C42" s="561" t="s">
        <v>76</v>
      </c>
      <c r="D42" s="561" t="s">
        <v>77</v>
      </c>
      <c r="E42" s="562" t="s">
        <v>22</v>
      </c>
      <c r="F42" s="561" t="s">
        <v>22</v>
      </c>
      <c r="G42" s="561" t="s">
        <v>23196</v>
      </c>
      <c r="H42" s="561" t="s">
        <v>84</v>
      </c>
      <c r="I42" s="561" t="s">
        <v>23148</v>
      </c>
      <c r="J42" s="561" t="s">
        <v>24</v>
      </c>
      <c r="K42" s="562" t="s">
        <v>33601</v>
      </c>
      <c r="L42" s="561" t="s">
        <v>25</v>
      </c>
    </row>
    <row r="43" spans="1:12" x14ac:dyDescent="0.25">
      <c r="A43" s="561" t="s">
        <v>18</v>
      </c>
      <c r="B43" s="561" t="s">
        <v>19</v>
      </c>
      <c r="C43" s="561" t="s">
        <v>76</v>
      </c>
      <c r="D43" s="561" t="s">
        <v>77</v>
      </c>
      <c r="E43" s="562" t="s">
        <v>22</v>
      </c>
      <c r="F43" s="561" t="s">
        <v>22</v>
      </c>
      <c r="G43" s="561" t="s">
        <v>23198</v>
      </c>
      <c r="H43" s="561" t="s">
        <v>85</v>
      </c>
      <c r="I43" s="561" t="s">
        <v>23148</v>
      </c>
      <c r="J43" s="561" t="s">
        <v>24</v>
      </c>
      <c r="K43" s="562" t="s">
        <v>23220</v>
      </c>
      <c r="L43" s="561" t="s">
        <v>25</v>
      </c>
    </row>
    <row r="44" spans="1:12" x14ac:dyDescent="0.25">
      <c r="A44" s="561" t="s">
        <v>18</v>
      </c>
      <c r="B44" s="561" t="s">
        <v>19</v>
      </c>
      <c r="C44" s="561" t="s">
        <v>76</v>
      </c>
      <c r="D44" s="561" t="s">
        <v>77</v>
      </c>
      <c r="E44" s="562" t="s">
        <v>22</v>
      </c>
      <c r="F44" s="561" t="s">
        <v>22</v>
      </c>
      <c r="G44" s="561" t="s">
        <v>23200</v>
      </c>
      <c r="H44" s="561" t="s">
        <v>86</v>
      </c>
      <c r="I44" s="561" t="s">
        <v>23148</v>
      </c>
      <c r="J44" s="561" t="s">
        <v>24</v>
      </c>
      <c r="K44" s="562" t="s">
        <v>36007</v>
      </c>
      <c r="L44" s="561" t="s">
        <v>25</v>
      </c>
    </row>
    <row r="45" spans="1:12" x14ac:dyDescent="0.25">
      <c r="A45" s="561" t="s">
        <v>18</v>
      </c>
      <c r="B45" s="561" t="s">
        <v>19</v>
      </c>
      <c r="C45" s="561" t="s">
        <v>76</v>
      </c>
      <c r="D45" s="561" t="s">
        <v>77</v>
      </c>
      <c r="E45" s="562" t="s">
        <v>22</v>
      </c>
      <c r="F45" s="561" t="s">
        <v>22</v>
      </c>
      <c r="G45" s="561" t="s">
        <v>23202</v>
      </c>
      <c r="H45" s="561" t="s">
        <v>87</v>
      </c>
      <c r="I45" s="561" t="s">
        <v>23148</v>
      </c>
      <c r="J45" s="561" t="s">
        <v>24</v>
      </c>
      <c r="K45" s="562" t="s">
        <v>30373</v>
      </c>
      <c r="L45" s="561" t="s">
        <v>25</v>
      </c>
    </row>
    <row r="46" spans="1:12" x14ac:dyDescent="0.25">
      <c r="A46" s="561" t="s">
        <v>18</v>
      </c>
      <c r="B46" s="561" t="s">
        <v>19</v>
      </c>
      <c r="C46" s="561" t="s">
        <v>76</v>
      </c>
      <c r="D46" s="561" t="s">
        <v>77</v>
      </c>
      <c r="E46" s="562" t="s">
        <v>22</v>
      </c>
      <c r="F46" s="561" t="s">
        <v>22</v>
      </c>
      <c r="G46" s="561" t="s">
        <v>23204</v>
      </c>
      <c r="H46" s="561" t="s">
        <v>88</v>
      </c>
      <c r="I46" s="561" t="s">
        <v>23148</v>
      </c>
      <c r="J46" s="561" t="s">
        <v>24</v>
      </c>
      <c r="K46" s="562" t="s">
        <v>7312</v>
      </c>
      <c r="L46" s="561" t="s">
        <v>25</v>
      </c>
    </row>
    <row r="47" spans="1:12" x14ac:dyDescent="0.25">
      <c r="A47" s="561" t="s">
        <v>18</v>
      </c>
      <c r="B47" s="561" t="s">
        <v>19</v>
      </c>
      <c r="C47" s="561" t="s">
        <v>76</v>
      </c>
      <c r="D47" s="561" t="s">
        <v>77</v>
      </c>
      <c r="E47" s="562" t="s">
        <v>22</v>
      </c>
      <c r="F47" s="561" t="s">
        <v>22</v>
      </c>
      <c r="G47" s="561" t="s">
        <v>23206</v>
      </c>
      <c r="H47" s="561" t="s">
        <v>89</v>
      </c>
      <c r="I47" s="561" t="s">
        <v>23148</v>
      </c>
      <c r="J47" s="561" t="s">
        <v>24</v>
      </c>
      <c r="K47" s="562" t="s">
        <v>36008</v>
      </c>
      <c r="L47" s="561" t="s">
        <v>25</v>
      </c>
    </row>
    <row r="48" spans="1:12" x14ac:dyDescent="0.25">
      <c r="A48" s="561" t="s">
        <v>18</v>
      </c>
      <c r="B48" s="561" t="s">
        <v>19</v>
      </c>
      <c r="C48" s="561" t="s">
        <v>76</v>
      </c>
      <c r="D48" s="561" t="s">
        <v>77</v>
      </c>
      <c r="E48" s="562" t="s">
        <v>22</v>
      </c>
      <c r="F48" s="561" t="s">
        <v>22</v>
      </c>
      <c r="G48" s="561" t="s">
        <v>23208</v>
      </c>
      <c r="H48" s="561" t="s">
        <v>90</v>
      </c>
      <c r="I48" s="561" t="s">
        <v>23148</v>
      </c>
      <c r="J48" s="561" t="s">
        <v>24</v>
      </c>
      <c r="K48" s="562" t="s">
        <v>36009</v>
      </c>
      <c r="L48" s="561" t="s">
        <v>25</v>
      </c>
    </row>
    <row r="49" spans="1:12" x14ac:dyDescent="0.25">
      <c r="A49" s="561" t="s">
        <v>18</v>
      </c>
      <c r="B49" s="561" t="s">
        <v>19</v>
      </c>
      <c r="C49" s="561" t="s">
        <v>76</v>
      </c>
      <c r="D49" s="561" t="s">
        <v>77</v>
      </c>
      <c r="E49" s="562" t="s">
        <v>22</v>
      </c>
      <c r="F49" s="561" t="s">
        <v>22</v>
      </c>
      <c r="G49" s="561" t="s">
        <v>23210</v>
      </c>
      <c r="H49" s="561" t="s">
        <v>92</v>
      </c>
      <c r="I49" s="561" t="s">
        <v>23148</v>
      </c>
      <c r="J49" s="561" t="s">
        <v>24</v>
      </c>
      <c r="K49" s="562" t="s">
        <v>36010</v>
      </c>
      <c r="L49" s="561" t="s">
        <v>25</v>
      </c>
    </row>
    <row r="50" spans="1:12" x14ac:dyDescent="0.25">
      <c r="A50" s="561" t="s">
        <v>18</v>
      </c>
      <c r="B50" s="561" t="s">
        <v>19</v>
      </c>
      <c r="C50" s="561" t="s">
        <v>76</v>
      </c>
      <c r="D50" s="561" t="s">
        <v>77</v>
      </c>
      <c r="E50" s="562" t="s">
        <v>22</v>
      </c>
      <c r="F50" s="561" t="s">
        <v>22</v>
      </c>
      <c r="G50" s="561" t="s">
        <v>23211</v>
      </c>
      <c r="H50" s="561" t="s">
        <v>93</v>
      </c>
      <c r="I50" s="561" t="s">
        <v>23148</v>
      </c>
      <c r="J50" s="561" t="s">
        <v>24</v>
      </c>
      <c r="K50" s="562" t="s">
        <v>36011</v>
      </c>
      <c r="L50" s="561" t="s">
        <v>25</v>
      </c>
    </row>
    <row r="51" spans="1:12" x14ac:dyDescent="0.25">
      <c r="A51" s="561" t="s">
        <v>18</v>
      </c>
      <c r="B51" s="561" t="s">
        <v>19</v>
      </c>
      <c r="C51" s="561" t="s">
        <v>76</v>
      </c>
      <c r="D51" s="561" t="s">
        <v>77</v>
      </c>
      <c r="E51" s="562" t="s">
        <v>22</v>
      </c>
      <c r="F51" s="561" t="s">
        <v>22</v>
      </c>
      <c r="G51" s="561" t="s">
        <v>23213</v>
      </c>
      <c r="H51" s="561" t="s">
        <v>95</v>
      </c>
      <c r="I51" s="561" t="s">
        <v>23148</v>
      </c>
      <c r="J51" s="561" t="s">
        <v>24</v>
      </c>
      <c r="K51" s="562" t="s">
        <v>36012</v>
      </c>
      <c r="L51" s="561" t="s">
        <v>25</v>
      </c>
    </row>
    <row r="52" spans="1:12" x14ac:dyDescent="0.25">
      <c r="A52" s="561" t="s">
        <v>18</v>
      </c>
      <c r="B52" s="561" t="s">
        <v>19</v>
      </c>
      <c r="C52" s="561" t="s">
        <v>76</v>
      </c>
      <c r="D52" s="561" t="s">
        <v>77</v>
      </c>
      <c r="E52" s="562" t="s">
        <v>22</v>
      </c>
      <c r="F52" s="561" t="s">
        <v>22</v>
      </c>
      <c r="G52" s="561" t="s">
        <v>23215</v>
      </c>
      <c r="H52" s="561" t="s">
        <v>96</v>
      </c>
      <c r="I52" s="561" t="s">
        <v>23148</v>
      </c>
      <c r="J52" s="561" t="s">
        <v>24</v>
      </c>
      <c r="K52" s="562" t="s">
        <v>36013</v>
      </c>
      <c r="L52" s="561" t="s">
        <v>25</v>
      </c>
    </row>
    <row r="53" spans="1:12" x14ac:dyDescent="0.25">
      <c r="A53" s="561" t="s">
        <v>18</v>
      </c>
      <c r="B53" s="561" t="s">
        <v>19</v>
      </c>
      <c r="C53" s="561" t="s">
        <v>76</v>
      </c>
      <c r="D53" s="561" t="s">
        <v>77</v>
      </c>
      <c r="E53" s="562" t="s">
        <v>22</v>
      </c>
      <c r="F53" s="561" t="s">
        <v>22</v>
      </c>
      <c r="G53" s="561" t="s">
        <v>23217</v>
      </c>
      <c r="H53" s="561" t="s">
        <v>97</v>
      </c>
      <c r="I53" s="561" t="s">
        <v>23148</v>
      </c>
      <c r="J53" s="561" t="s">
        <v>24</v>
      </c>
      <c r="K53" s="562" t="s">
        <v>8301</v>
      </c>
      <c r="L53" s="561" t="s">
        <v>25</v>
      </c>
    </row>
    <row r="54" spans="1:12" x14ac:dyDescent="0.25">
      <c r="A54" s="561" t="s">
        <v>18</v>
      </c>
      <c r="B54" s="561" t="s">
        <v>19</v>
      </c>
      <c r="C54" s="561" t="s">
        <v>76</v>
      </c>
      <c r="D54" s="561" t="s">
        <v>77</v>
      </c>
      <c r="E54" s="562" t="s">
        <v>22</v>
      </c>
      <c r="F54" s="561" t="s">
        <v>22</v>
      </c>
      <c r="G54" s="561" t="s">
        <v>23219</v>
      </c>
      <c r="H54" s="561" t="s">
        <v>98</v>
      </c>
      <c r="I54" s="561" t="s">
        <v>23148</v>
      </c>
      <c r="J54" s="561" t="s">
        <v>24</v>
      </c>
      <c r="K54" s="562" t="s">
        <v>36014</v>
      </c>
      <c r="L54" s="561" t="s">
        <v>25</v>
      </c>
    </row>
    <row r="55" spans="1:12" x14ac:dyDescent="0.25">
      <c r="A55" s="561" t="s">
        <v>18</v>
      </c>
      <c r="B55" s="561" t="s">
        <v>19</v>
      </c>
      <c r="C55" s="561" t="s">
        <v>76</v>
      </c>
      <c r="D55" s="561" t="s">
        <v>77</v>
      </c>
      <c r="E55" s="562" t="s">
        <v>22</v>
      </c>
      <c r="F55" s="561" t="s">
        <v>22</v>
      </c>
      <c r="G55" s="561" t="s">
        <v>23221</v>
      </c>
      <c r="H55" s="561" t="s">
        <v>99</v>
      </c>
      <c r="I55" s="561" t="s">
        <v>23148</v>
      </c>
      <c r="J55" s="561" t="s">
        <v>24</v>
      </c>
      <c r="K55" s="562" t="s">
        <v>36015</v>
      </c>
      <c r="L55" s="561" t="s">
        <v>25</v>
      </c>
    </row>
    <row r="56" spans="1:12" x14ac:dyDescent="0.25">
      <c r="A56" s="561" t="s">
        <v>18</v>
      </c>
      <c r="B56" s="561" t="s">
        <v>19</v>
      </c>
      <c r="C56" s="561" t="s">
        <v>76</v>
      </c>
      <c r="D56" s="561" t="s">
        <v>77</v>
      </c>
      <c r="E56" s="562" t="s">
        <v>22</v>
      </c>
      <c r="F56" s="561" t="s">
        <v>22</v>
      </c>
      <c r="G56" s="561" t="s">
        <v>23223</v>
      </c>
      <c r="H56" s="561" t="s">
        <v>100</v>
      </c>
      <c r="I56" s="561" t="s">
        <v>23148</v>
      </c>
      <c r="J56" s="561" t="s">
        <v>24</v>
      </c>
      <c r="K56" s="562" t="s">
        <v>8410</v>
      </c>
      <c r="L56" s="561" t="s">
        <v>25</v>
      </c>
    </row>
    <row r="57" spans="1:12" x14ac:dyDescent="0.25">
      <c r="A57" s="561" t="s">
        <v>18</v>
      </c>
      <c r="B57" s="561" t="s">
        <v>19</v>
      </c>
      <c r="C57" s="561" t="s">
        <v>76</v>
      </c>
      <c r="D57" s="561" t="s">
        <v>77</v>
      </c>
      <c r="E57" s="562" t="s">
        <v>22</v>
      </c>
      <c r="F57" s="561" t="s">
        <v>22</v>
      </c>
      <c r="G57" s="561" t="s">
        <v>23225</v>
      </c>
      <c r="H57" s="561" t="s">
        <v>101</v>
      </c>
      <c r="I57" s="561" t="s">
        <v>23148</v>
      </c>
      <c r="J57" s="561" t="s">
        <v>24</v>
      </c>
      <c r="K57" s="562" t="s">
        <v>2241</v>
      </c>
      <c r="L57" s="561" t="s">
        <v>25</v>
      </c>
    </row>
    <row r="58" spans="1:12" x14ac:dyDescent="0.25">
      <c r="A58" s="561" t="s">
        <v>18</v>
      </c>
      <c r="B58" s="561" t="s">
        <v>19</v>
      </c>
      <c r="C58" s="561" t="s">
        <v>102</v>
      </c>
      <c r="D58" s="561" t="s">
        <v>103</v>
      </c>
      <c r="E58" s="562" t="s">
        <v>22</v>
      </c>
      <c r="F58" s="561" t="s">
        <v>22</v>
      </c>
      <c r="G58" s="561" t="s">
        <v>23227</v>
      </c>
      <c r="H58" s="561" t="s">
        <v>23228</v>
      </c>
      <c r="I58" s="561" t="s">
        <v>23148</v>
      </c>
      <c r="J58" s="561" t="s">
        <v>7063</v>
      </c>
      <c r="K58" s="562" t="s">
        <v>7165</v>
      </c>
      <c r="L58" s="561" t="s">
        <v>25</v>
      </c>
    </row>
    <row r="59" spans="1:12" x14ac:dyDescent="0.25">
      <c r="A59" s="561" t="s">
        <v>18</v>
      </c>
      <c r="B59" s="561" t="s">
        <v>19</v>
      </c>
      <c r="C59" s="561" t="s">
        <v>102</v>
      </c>
      <c r="D59" s="561" t="s">
        <v>103</v>
      </c>
      <c r="E59" s="562" t="s">
        <v>22</v>
      </c>
      <c r="F59" s="561" t="s">
        <v>22</v>
      </c>
      <c r="G59" s="561" t="s">
        <v>23229</v>
      </c>
      <c r="H59" s="561" t="s">
        <v>23230</v>
      </c>
      <c r="I59" s="561" t="s">
        <v>23148</v>
      </c>
      <c r="J59" s="561" t="s">
        <v>7063</v>
      </c>
      <c r="K59" s="562" t="s">
        <v>36016</v>
      </c>
      <c r="L59" s="561" t="s">
        <v>25</v>
      </c>
    </row>
    <row r="60" spans="1:12" x14ac:dyDescent="0.25">
      <c r="A60" s="561" t="s">
        <v>18</v>
      </c>
      <c r="B60" s="561" t="s">
        <v>19</v>
      </c>
      <c r="C60" s="561" t="s">
        <v>102</v>
      </c>
      <c r="D60" s="561" t="s">
        <v>103</v>
      </c>
      <c r="E60" s="562" t="s">
        <v>22</v>
      </c>
      <c r="F60" s="561" t="s">
        <v>22</v>
      </c>
      <c r="G60" s="561" t="s">
        <v>23232</v>
      </c>
      <c r="H60" s="561" t="s">
        <v>23233</v>
      </c>
      <c r="I60" s="561" t="s">
        <v>23148</v>
      </c>
      <c r="J60" s="561" t="s">
        <v>7063</v>
      </c>
      <c r="K60" s="562" t="s">
        <v>36017</v>
      </c>
      <c r="L60" s="561" t="s">
        <v>25</v>
      </c>
    </row>
    <row r="61" spans="1:12" x14ac:dyDescent="0.25">
      <c r="A61" s="561" t="s">
        <v>18</v>
      </c>
      <c r="B61" s="561" t="s">
        <v>19</v>
      </c>
      <c r="C61" s="561" t="s">
        <v>102</v>
      </c>
      <c r="D61" s="561" t="s">
        <v>103</v>
      </c>
      <c r="E61" s="562" t="s">
        <v>22</v>
      </c>
      <c r="F61" s="561" t="s">
        <v>22</v>
      </c>
      <c r="G61" s="561" t="s">
        <v>23235</v>
      </c>
      <c r="H61" s="561" t="s">
        <v>23236</v>
      </c>
      <c r="I61" s="561" t="s">
        <v>23148</v>
      </c>
      <c r="J61" s="561" t="s">
        <v>7063</v>
      </c>
      <c r="K61" s="562" t="s">
        <v>36018</v>
      </c>
      <c r="L61" s="561" t="s">
        <v>25</v>
      </c>
    </row>
    <row r="62" spans="1:12" x14ac:dyDescent="0.25">
      <c r="A62" s="561" t="s">
        <v>18</v>
      </c>
      <c r="B62" s="561" t="s">
        <v>19</v>
      </c>
      <c r="C62" s="561" t="s">
        <v>102</v>
      </c>
      <c r="D62" s="561" t="s">
        <v>103</v>
      </c>
      <c r="E62" s="562" t="s">
        <v>22</v>
      </c>
      <c r="F62" s="561" t="s">
        <v>22</v>
      </c>
      <c r="G62" s="561" t="s">
        <v>23238</v>
      </c>
      <c r="H62" s="561" t="s">
        <v>23239</v>
      </c>
      <c r="I62" s="561" t="s">
        <v>23148</v>
      </c>
      <c r="J62" s="561" t="s">
        <v>7063</v>
      </c>
      <c r="K62" s="562" t="s">
        <v>36019</v>
      </c>
      <c r="L62" s="561" t="s">
        <v>25</v>
      </c>
    </row>
    <row r="63" spans="1:12" x14ac:dyDescent="0.25">
      <c r="A63" s="561" t="s">
        <v>18</v>
      </c>
      <c r="B63" s="561" t="s">
        <v>19</v>
      </c>
      <c r="C63" s="561" t="s">
        <v>102</v>
      </c>
      <c r="D63" s="561" t="s">
        <v>103</v>
      </c>
      <c r="E63" s="562" t="s">
        <v>22</v>
      </c>
      <c r="F63" s="561" t="s">
        <v>22</v>
      </c>
      <c r="G63" s="561" t="s">
        <v>23241</v>
      </c>
      <c r="H63" s="561" t="s">
        <v>23242</v>
      </c>
      <c r="I63" s="561" t="s">
        <v>23148</v>
      </c>
      <c r="J63" s="561" t="s">
        <v>7063</v>
      </c>
      <c r="K63" s="562" t="s">
        <v>36020</v>
      </c>
      <c r="L63" s="561" t="s">
        <v>25</v>
      </c>
    </row>
    <row r="64" spans="1:12" x14ac:dyDescent="0.25">
      <c r="A64" s="561" t="s">
        <v>18</v>
      </c>
      <c r="B64" s="561" t="s">
        <v>19</v>
      </c>
      <c r="C64" s="561" t="s">
        <v>102</v>
      </c>
      <c r="D64" s="561" t="s">
        <v>103</v>
      </c>
      <c r="E64" s="562" t="s">
        <v>22</v>
      </c>
      <c r="F64" s="561" t="s">
        <v>22</v>
      </c>
      <c r="G64" s="561" t="s">
        <v>23244</v>
      </c>
      <c r="H64" s="561" t="s">
        <v>23245</v>
      </c>
      <c r="I64" s="561" t="s">
        <v>23148</v>
      </c>
      <c r="J64" s="561" t="s">
        <v>7063</v>
      </c>
      <c r="K64" s="562" t="s">
        <v>36021</v>
      </c>
      <c r="L64" s="561" t="s">
        <v>25</v>
      </c>
    </row>
    <row r="65" spans="1:12" x14ac:dyDescent="0.25">
      <c r="A65" s="561" t="s">
        <v>18</v>
      </c>
      <c r="B65" s="561" t="s">
        <v>19</v>
      </c>
      <c r="C65" s="561" t="s">
        <v>102</v>
      </c>
      <c r="D65" s="561" t="s">
        <v>103</v>
      </c>
      <c r="E65" s="562" t="s">
        <v>22</v>
      </c>
      <c r="F65" s="561" t="s">
        <v>22</v>
      </c>
      <c r="G65" s="561" t="s">
        <v>23247</v>
      </c>
      <c r="H65" s="561" t="s">
        <v>23248</v>
      </c>
      <c r="I65" s="561" t="s">
        <v>23148</v>
      </c>
      <c r="J65" s="561" t="s">
        <v>7063</v>
      </c>
      <c r="K65" s="562" t="s">
        <v>36022</v>
      </c>
      <c r="L65" s="561" t="s">
        <v>25</v>
      </c>
    </row>
    <row r="66" spans="1:12" x14ac:dyDescent="0.25">
      <c r="A66" s="561" t="s">
        <v>18</v>
      </c>
      <c r="B66" s="561" t="s">
        <v>19</v>
      </c>
      <c r="C66" s="561" t="s">
        <v>102</v>
      </c>
      <c r="D66" s="561" t="s">
        <v>103</v>
      </c>
      <c r="E66" s="562" t="s">
        <v>22</v>
      </c>
      <c r="F66" s="561" t="s">
        <v>22</v>
      </c>
      <c r="G66" s="561" t="s">
        <v>23250</v>
      </c>
      <c r="H66" s="561" t="s">
        <v>23251</v>
      </c>
      <c r="I66" s="561" t="s">
        <v>23148</v>
      </c>
      <c r="J66" s="561" t="s">
        <v>7063</v>
      </c>
      <c r="K66" s="562" t="s">
        <v>36023</v>
      </c>
      <c r="L66" s="561" t="s">
        <v>25</v>
      </c>
    </row>
    <row r="67" spans="1:12" x14ac:dyDescent="0.25">
      <c r="A67" s="561" t="s">
        <v>18</v>
      </c>
      <c r="B67" s="561" t="s">
        <v>19</v>
      </c>
      <c r="C67" s="561" t="s">
        <v>102</v>
      </c>
      <c r="D67" s="561" t="s">
        <v>103</v>
      </c>
      <c r="E67" s="562" t="s">
        <v>22</v>
      </c>
      <c r="F67" s="561" t="s">
        <v>22</v>
      </c>
      <c r="G67" s="561" t="s">
        <v>23253</v>
      </c>
      <c r="H67" s="561" t="s">
        <v>23254</v>
      </c>
      <c r="I67" s="561" t="s">
        <v>23148</v>
      </c>
      <c r="J67" s="561" t="s">
        <v>7063</v>
      </c>
      <c r="K67" s="562" t="s">
        <v>36024</v>
      </c>
      <c r="L67" s="561" t="s">
        <v>25</v>
      </c>
    </row>
    <row r="68" spans="1:12" x14ac:dyDescent="0.25">
      <c r="A68" s="561" t="s">
        <v>18</v>
      </c>
      <c r="B68" s="561" t="s">
        <v>19</v>
      </c>
      <c r="C68" s="561" t="s">
        <v>102</v>
      </c>
      <c r="D68" s="561" t="s">
        <v>103</v>
      </c>
      <c r="E68" s="562" t="s">
        <v>22</v>
      </c>
      <c r="F68" s="561" t="s">
        <v>22</v>
      </c>
      <c r="G68" s="561" t="s">
        <v>23256</v>
      </c>
      <c r="H68" s="561" t="s">
        <v>23257</v>
      </c>
      <c r="I68" s="561" t="s">
        <v>23148</v>
      </c>
      <c r="J68" s="561" t="s">
        <v>7063</v>
      </c>
      <c r="K68" s="562" t="s">
        <v>36025</v>
      </c>
      <c r="L68" s="561" t="s">
        <v>25</v>
      </c>
    </row>
    <row r="69" spans="1:12" x14ac:dyDescent="0.25">
      <c r="A69" s="561" t="s">
        <v>18</v>
      </c>
      <c r="B69" s="561" t="s">
        <v>19</v>
      </c>
      <c r="C69" s="561" t="s">
        <v>102</v>
      </c>
      <c r="D69" s="561" t="s">
        <v>103</v>
      </c>
      <c r="E69" s="562" t="s">
        <v>22</v>
      </c>
      <c r="F69" s="561" t="s">
        <v>22</v>
      </c>
      <c r="G69" s="561" t="s">
        <v>23259</v>
      </c>
      <c r="H69" s="561" t="s">
        <v>23260</v>
      </c>
      <c r="I69" s="561" t="s">
        <v>23148</v>
      </c>
      <c r="J69" s="561" t="s">
        <v>7063</v>
      </c>
      <c r="K69" s="562" t="s">
        <v>36026</v>
      </c>
      <c r="L69" s="561" t="s">
        <v>25</v>
      </c>
    </row>
    <row r="70" spans="1:12" x14ac:dyDescent="0.25">
      <c r="A70" s="561" t="s">
        <v>18</v>
      </c>
      <c r="B70" s="561" t="s">
        <v>19</v>
      </c>
      <c r="C70" s="561" t="s">
        <v>102</v>
      </c>
      <c r="D70" s="561" t="s">
        <v>103</v>
      </c>
      <c r="E70" s="562" t="s">
        <v>22</v>
      </c>
      <c r="F70" s="561" t="s">
        <v>22</v>
      </c>
      <c r="G70" s="561" t="s">
        <v>23262</v>
      </c>
      <c r="H70" s="561" t="s">
        <v>23263</v>
      </c>
      <c r="I70" s="561" t="s">
        <v>23148</v>
      </c>
      <c r="J70" s="561" t="s">
        <v>7063</v>
      </c>
      <c r="K70" s="562" t="s">
        <v>36027</v>
      </c>
      <c r="L70" s="561" t="s">
        <v>25</v>
      </c>
    </row>
    <row r="71" spans="1:12" x14ac:dyDescent="0.25">
      <c r="A71" s="561" t="s">
        <v>18</v>
      </c>
      <c r="B71" s="561" t="s">
        <v>19</v>
      </c>
      <c r="C71" s="561" t="s">
        <v>102</v>
      </c>
      <c r="D71" s="561" t="s">
        <v>103</v>
      </c>
      <c r="E71" s="562" t="s">
        <v>22</v>
      </c>
      <c r="F71" s="561" t="s">
        <v>22</v>
      </c>
      <c r="G71" s="561" t="s">
        <v>23265</v>
      </c>
      <c r="H71" s="561" t="s">
        <v>23266</v>
      </c>
      <c r="I71" s="561" t="s">
        <v>23148</v>
      </c>
      <c r="J71" s="561" t="s">
        <v>7063</v>
      </c>
      <c r="K71" s="562" t="s">
        <v>36028</v>
      </c>
      <c r="L71" s="561" t="s">
        <v>25</v>
      </c>
    </row>
    <row r="72" spans="1:12" x14ac:dyDescent="0.25">
      <c r="A72" s="561" t="s">
        <v>18</v>
      </c>
      <c r="B72" s="561" t="s">
        <v>19</v>
      </c>
      <c r="C72" s="561" t="s">
        <v>102</v>
      </c>
      <c r="D72" s="561" t="s">
        <v>103</v>
      </c>
      <c r="E72" s="562" t="s">
        <v>22</v>
      </c>
      <c r="F72" s="561" t="s">
        <v>22</v>
      </c>
      <c r="G72" s="561" t="s">
        <v>23268</v>
      </c>
      <c r="H72" s="561" t="s">
        <v>23269</v>
      </c>
      <c r="I72" s="561" t="s">
        <v>23270</v>
      </c>
      <c r="J72" s="561" t="s">
        <v>24</v>
      </c>
      <c r="K72" s="562" t="s">
        <v>36029</v>
      </c>
      <c r="L72" s="561" t="s">
        <v>25</v>
      </c>
    </row>
    <row r="73" spans="1:12" x14ac:dyDescent="0.25">
      <c r="A73" s="561" t="s">
        <v>18</v>
      </c>
      <c r="B73" s="561" t="s">
        <v>19</v>
      </c>
      <c r="C73" s="561" t="s">
        <v>102</v>
      </c>
      <c r="D73" s="561" t="s">
        <v>103</v>
      </c>
      <c r="E73" s="562" t="s">
        <v>22</v>
      </c>
      <c r="F73" s="561" t="s">
        <v>22</v>
      </c>
      <c r="G73" s="561" t="s">
        <v>23271</v>
      </c>
      <c r="H73" s="561" t="s">
        <v>23272</v>
      </c>
      <c r="I73" s="561" t="s">
        <v>23270</v>
      </c>
      <c r="J73" s="561" t="s">
        <v>24</v>
      </c>
      <c r="K73" s="562" t="s">
        <v>36030</v>
      </c>
      <c r="L73" s="561" t="s">
        <v>25</v>
      </c>
    </row>
    <row r="74" spans="1:12" x14ac:dyDescent="0.25">
      <c r="A74" s="561" t="s">
        <v>18</v>
      </c>
      <c r="B74" s="561" t="s">
        <v>19</v>
      </c>
      <c r="C74" s="561" t="s">
        <v>102</v>
      </c>
      <c r="D74" s="561" t="s">
        <v>103</v>
      </c>
      <c r="E74" s="562" t="s">
        <v>22</v>
      </c>
      <c r="F74" s="561" t="s">
        <v>22</v>
      </c>
      <c r="G74" s="561" t="s">
        <v>23273</v>
      </c>
      <c r="H74" s="561" t="s">
        <v>23274</v>
      </c>
      <c r="I74" s="561" t="s">
        <v>23270</v>
      </c>
      <c r="J74" s="561" t="s">
        <v>24</v>
      </c>
      <c r="K74" s="562" t="s">
        <v>8514</v>
      </c>
      <c r="L74" s="561" t="s">
        <v>25</v>
      </c>
    </row>
    <row r="75" spans="1:12" x14ac:dyDescent="0.25">
      <c r="A75" s="561" t="s">
        <v>18</v>
      </c>
      <c r="B75" s="561" t="s">
        <v>19</v>
      </c>
      <c r="C75" s="561" t="s">
        <v>102</v>
      </c>
      <c r="D75" s="561" t="s">
        <v>103</v>
      </c>
      <c r="E75" s="562" t="s">
        <v>22</v>
      </c>
      <c r="F75" s="561" t="s">
        <v>22</v>
      </c>
      <c r="G75" s="561" t="s">
        <v>23276</v>
      </c>
      <c r="H75" s="561" t="s">
        <v>23277</v>
      </c>
      <c r="I75" s="561" t="s">
        <v>23270</v>
      </c>
      <c r="J75" s="561" t="s">
        <v>24</v>
      </c>
      <c r="K75" s="562" t="s">
        <v>36031</v>
      </c>
      <c r="L75" s="561" t="s">
        <v>25</v>
      </c>
    </row>
    <row r="76" spans="1:12" x14ac:dyDescent="0.25">
      <c r="A76" s="561" t="s">
        <v>18</v>
      </c>
      <c r="B76" s="561" t="s">
        <v>19</v>
      </c>
      <c r="C76" s="561" t="s">
        <v>102</v>
      </c>
      <c r="D76" s="561" t="s">
        <v>103</v>
      </c>
      <c r="E76" s="562" t="s">
        <v>22</v>
      </c>
      <c r="F76" s="561" t="s">
        <v>22</v>
      </c>
      <c r="G76" s="561" t="s">
        <v>23278</v>
      </c>
      <c r="H76" s="561" t="s">
        <v>23279</v>
      </c>
      <c r="I76" s="561" t="s">
        <v>23270</v>
      </c>
      <c r="J76" s="561" t="s">
        <v>24</v>
      </c>
      <c r="K76" s="562" t="s">
        <v>7488</v>
      </c>
      <c r="L76" s="561" t="s">
        <v>25</v>
      </c>
    </row>
    <row r="77" spans="1:12" x14ac:dyDescent="0.25">
      <c r="A77" s="561" t="s">
        <v>18</v>
      </c>
      <c r="B77" s="561" t="s">
        <v>19</v>
      </c>
      <c r="C77" s="561" t="s">
        <v>102</v>
      </c>
      <c r="D77" s="561" t="s">
        <v>103</v>
      </c>
      <c r="E77" s="562" t="s">
        <v>22</v>
      </c>
      <c r="F77" s="561" t="s">
        <v>22</v>
      </c>
      <c r="G77" s="561" t="s">
        <v>23280</v>
      </c>
      <c r="H77" s="561" t="s">
        <v>23281</v>
      </c>
      <c r="I77" s="561" t="s">
        <v>23270</v>
      </c>
      <c r="J77" s="561" t="s">
        <v>24</v>
      </c>
      <c r="K77" s="562" t="s">
        <v>36032</v>
      </c>
      <c r="L77" s="561" t="s">
        <v>25</v>
      </c>
    </row>
    <row r="78" spans="1:12" x14ac:dyDescent="0.25">
      <c r="A78" s="561" t="s">
        <v>18</v>
      </c>
      <c r="B78" s="561" t="s">
        <v>19</v>
      </c>
      <c r="C78" s="561" t="s">
        <v>102</v>
      </c>
      <c r="D78" s="561" t="s">
        <v>103</v>
      </c>
      <c r="E78" s="562" t="s">
        <v>22</v>
      </c>
      <c r="F78" s="561" t="s">
        <v>22</v>
      </c>
      <c r="G78" s="561" t="s">
        <v>23283</v>
      </c>
      <c r="H78" s="561" t="s">
        <v>23284</v>
      </c>
      <c r="I78" s="561" t="s">
        <v>23270</v>
      </c>
      <c r="J78" s="561" t="s">
        <v>24</v>
      </c>
      <c r="K78" s="562" t="s">
        <v>23777</v>
      </c>
      <c r="L78" s="561" t="s">
        <v>25</v>
      </c>
    </row>
    <row r="79" spans="1:12" x14ac:dyDescent="0.25">
      <c r="A79" s="561" t="s">
        <v>18</v>
      </c>
      <c r="B79" s="561" t="s">
        <v>19</v>
      </c>
      <c r="C79" s="561" t="s">
        <v>102</v>
      </c>
      <c r="D79" s="561" t="s">
        <v>103</v>
      </c>
      <c r="E79" s="562" t="s">
        <v>22</v>
      </c>
      <c r="F79" s="561" t="s">
        <v>22</v>
      </c>
      <c r="G79" s="561" t="s">
        <v>23286</v>
      </c>
      <c r="H79" s="561" t="s">
        <v>23287</v>
      </c>
      <c r="I79" s="561" t="s">
        <v>23270</v>
      </c>
      <c r="J79" s="561" t="s">
        <v>24</v>
      </c>
      <c r="K79" s="562" t="s">
        <v>36033</v>
      </c>
      <c r="L79" s="561" t="s">
        <v>25</v>
      </c>
    </row>
    <row r="80" spans="1:12" x14ac:dyDescent="0.25">
      <c r="A80" s="561" t="s">
        <v>18</v>
      </c>
      <c r="B80" s="561" t="s">
        <v>19</v>
      </c>
      <c r="C80" s="561" t="s">
        <v>102</v>
      </c>
      <c r="D80" s="561" t="s">
        <v>103</v>
      </c>
      <c r="E80" s="562" t="s">
        <v>22</v>
      </c>
      <c r="F80" s="561" t="s">
        <v>22</v>
      </c>
      <c r="G80" s="561" t="s">
        <v>23288</v>
      </c>
      <c r="H80" s="561" t="s">
        <v>23289</v>
      </c>
      <c r="I80" s="561" t="s">
        <v>23270</v>
      </c>
      <c r="J80" s="561" t="s">
        <v>24</v>
      </c>
      <c r="K80" s="562" t="s">
        <v>36034</v>
      </c>
      <c r="L80" s="561" t="s">
        <v>25</v>
      </c>
    </row>
    <row r="81" spans="1:12" x14ac:dyDescent="0.25">
      <c r="A81" s="561" t="s">
        <v>18</v>
      </c>
      <c r="B81" s="561" t="s">
        <v>19</v>
      </c>
      <c r="C81" s="561" t="s">
        <v>102</v>
      </c>
      <c r="D81" s="561" t="s">
        <v>103</v>
      </c>
      <c r="E81" s="562" t="s">
        <v>22</v>
      </c>
      <c r="F81" s="561" t="s">
        <v>22</v>
      </c>
      <c r="G81" s="561" t="s">
        <v>23291</v>
      </c>
      <c r="H81" s="561" t="s">
        <v>23292</v>
      </c>
      <c r="I81" s="561" t="s">
        <v>23148</v>
      </c>
      <c r="J81" s="561" t="s">
        <v>24</v>
      </c>
      <c r="K81" s="562" t="s">
        <v>36035</v>
      </c>
      <c r="L81" s="561" t="s">
        <v>25</v>
      </c>
    </row>
    <row r="82" spans="1:12" x14ac:dyDescent="0.25">
      <c r="A82" s="561" t="s">
        <v>18</v>
      </c>
      <c r="B82" s="561" t="s">
        <v>19</v>
      </c>
      <c r="C82" s="561" t="s">
        <v>102</v>
      </c>
      <c r="D82" s="561" t="s">
        <v>103</v>
      </c>
      <c r="E82" s="562" t="s">
        <v>22</v>
      </c>
      <c r="F82" s="561" t="s">
        <v>22</v>
      </c>
      <c r="G82" s="561" t="s">
        <v>23293</v>
      </c>
      <c r="H82" s="561" t="s">
        <v>23294</v>
      </c>
      <c r="I82" s="561" t="s">
        <v>23148</v>
      </c>
      <c r="J82" s="561" t="s">
        <v>24</v>
      </c>
      <c r="K82" s="562" t="s">
        <v>7847</v>
      </c>
      <c r="L82" s="561" t="s">
        <v>25</v>
      </c>
    </row>
    <row r="83" spans="1:12" x14ac:dyDescent="0.25">
      <c r="A83" s="561" t="s">
        <v>18</v>
      </c>
      <c r="B83" s="561" t="s">
        <v>19</v>
      </c>
      <c r="C83" s="561" t="s">
        <v>102</v>
      </c>
      <c r="D83" s="561" t="s">
        <v>103</v>
      </c>
      <c r="E83" s="562" t="s">
        <v>22</v>
      </c>
      <c r="F83" s="561" t="s">
        <v>22</v>
      </c>
      <c r="G83" s="561" t="s">
        <v>23295</v>
      </c>
      <c r="H83" s="561" t="s">
        <v>23296</v>
      </c>
      <c r="I83" s="561" t="s">
        <v>23148</v>
      </c>
      <c r="J83" s="561" t="s">
        <v>24</v>
      </c>
      <c r="K83" s="562" t="s">
        <v>36036</v>
      </c>
      <c r="L83" s="561" t="s">
        <v>25</v>
      </c>
    </row>
    <row r="84" spans="1:12" x14ac:dyDescent="0.25">
      <c r="A84" s="561" t="s">
        <v>18</v>
      </c>
      <c r="B84" s="561" t="s">
        <v>19</v>
      </c>
      <c r="C84" s="561" t="s">
        <v>102</v>
      </c>
      <c r="D84" s="561" t="s">
        <v>103</v>
      </c>
      <c r="E84" s="562" t="s">
        <v>22</v>
      </c>
      <c r="F84" s="561" t="s">
        <v>22</v>
      </c>
      <c r="G84" s="561" t="s">
        <v>23297</v>
      </c>
      <c r="H84" s="561" t="s">
        <v>23298</v>
      </c>
      <c r="I84" s="561" t="s">
        <v>23148</v>
      </c>
      <c r="J84" s="561" t="s">
        <v>24</v>
      </c>
      <c r="K84" s="562" t="s">
        <v>6477</v>
      </c>
      <c r="L84" s="561" t="s">
        <v>25</v>
      </c>
    </row>
    <row r="85" spans="1:12" x14ac:dyDescent="0.25">
      <c r="A85" s="561" t="s">
        <v>18</v>
      </c>
      <c r="B85" s="561" t="s">
        <v>19</v>
      </c>
      <c r="C85" s="561" t="s">
        <v>102</v>
      </c>
      <c r="D85" s="561" t="s">
        <v>103</v>
      </c>
      <c r="E85" s="562" t="s">
        <v>22</v>
      </c>
      <c r="F85" s="561" t="s">
        <v>22</v>
      </c>
      <c r="G85" s="561" t="s">
        <v>23299</v>
      </c>
      <c r="H85" s="561" t="s">
        <v>23300</v>
      </c>
      <c r="I85" s="561" t="s">
        <v>23148</v>
      </c>
      <c r="J85" s="561" t="s">
        <v>24</v>
      </c>
      <c r="K85" s="562" t="s">
        <v>5185</v>
      </c>
      <c r="L85" s="561" t="s">
        <v>25</v>
      </c>
    </row>
    <row r="86" spans="1:12" x14ac:dyDescent="0.25">
      <c r="A86" s="561" t="s">
        <v>18</v>
      </c>
      <c r="B86" s="561" t="s">
        <v>19</v>
      </c>
      <c r="C86" s="561" t="s">
        <v>102</v>
      </c>
      <c r="D86" s="561" t="s">
        <v>103</v>
      </c>
      <c r="E86" s="562" t="s">
        <v>22</v>
      </c>
      <c r="F86" s="561" t="s">
        <v>22</v>
      </c>
      <c r="G86" s="561" t="s">
        <v>23302</v>
      </c>
      <c r="H86" s="561" t="s">
        <v>23303</v>
      </c>
      <c r="I86" s="561" t="s">
        <v>23148</v>
      </c>
      <c r="J86" s="561" t="s">
        <v>24</v>
      </c>
      <c r="K86" s="562" t="s">
        <v>2645</v>
      </c>
      <c r="L86" s="561" t="s">
        <v>25</v>
      </c>
    </row>
    <row r="87" spans="1:12" x14ac:dyDescent="0.25">
      <c r="A87" s="561" t="s">
        <v>18</v>
      </c>
      <c r="B87" s="561" t="s">
        <v>19</v>
      </c>
      <c r="C87" s="561" t="s">
        <v>102</v>
      </c>
      <c r="D87" s="561" t="s">
        <v>103</v>
      </c>
      <c r="E87" s="562" t="s">
        <v>22</v>
      </c>
      <c r="F87" s="561" t="s">
        <v>22</v>
      </c>
      <c r="G87" s="561" t="s">
        <v>23304</v>
      </c>
      <c r="H87" s="561" t="s">
        <v>23305</v>
      </c>
      <c r="I87" s="561" t="s">
        <v>23148</v>
      </c>
      <c r="J87" s="561" t="s">
        <v>24</v>
      </c>
      <c r="K87" s="562" t="s">
        <v>1282</v>
      </c>
      <c r="L87" s="561" t="s">
        <v>25</v>
      </c>
    </row>
    <row r="88" spans="1:12" x14ac:dyDescent="0.25">
      <c r="A88" s="561" t="s">
        <v>18</v>
      </c>
      <c r="B88" s="561" t="s">
        <v>19</v>
      </c>
      <c r="C88" s="561" t="s">
        <v>102</v>
      </c>
      <c r="D88" s="561" t="s">
        <v>103</v>
      </c>
      <c r="E88" s="562" t="s">
        <v>22</v>
      </c>
      <c r="F88" s="561" t="s">
        <v>22</v>
      </c>
      <c r="G88" s="561" t="s">
        <v>23306</v>
      </c>
      <c r="H88" s="561" t="s">
        <v>23307</v>
      </c>
      <c r="I88" s="561" t="s">
        <v>23148</v>
      </c>
      <c r="J88" s="561" t="s">
        <v>24</v>
      </c>
      <c r="K88" s="562" t="s">
        <v>1055</v>
      </c>
      <c r="L88" s="561" t="s">
        <v>25</v>
      </c>
    </row>
    <row r="89" spans="1:12" x14ac:dyDescent="0.25">
      <c r="A89" s="561" t="s">
        <v>18</v>
      </c>
      <c r="B89" s="561" t="s">
        <v>19</v>
      </c>
      <c r="C89" s="561" t="s">
        <v>102</v>
      </c>
      <c r="D89" s="561" t="s">
        <v>103</v>
      </c>
      <c r="E89" s="562" t="s">
        <v>22</v>
      </c>
      <c r="F89" s="561" t="s">
        <v>22</v>
      </c>
      <c r="G89" s="561" t="s">
        <v>23308</v>
      </c>
      <c r="H89" s="561" t="s">
        <v>23309</v>
      </c>
      <c r="I89" s="561" t="s">
        <v>23148</v>
      </c>
      <c r="J89" s="561" t="s">
        <v>24</v>
      </c>
      <c r="K89" s="562" t="s">
        <v>36037</v>
      </c>
      <c r="L89" s="561" t="s">
        <v>25</v>
      </c>
    </row>
    <row r="90" spans="1:12" x14ac:dyDescent="0.25">
      <c r="A90" s="561" t="s">
        <v>18</v>
      </c>
      <c r="B90" s="561" t="s">
        <v>19</v>
      </c>
      <c r="C90" s="561" t="s">
        <v>102</v>
      </c>
      <c r="D90" s="561" t="s">
        <v>103</v>
      </c>
      <c r="E90" s="562" t="s">
        <v>22</v>
      </c>
      <c r="F90" s="561" t="s">
        <v>22</v>
      </c>
      <c r="G90" s="561" t="s">
        <v>23310</v>
      </c>
      <c r="H90" s="561" t="s">
        <v>23311</v>
      </c>
      <c r="I90" s="561" t="s">
        <v>23148</v>
      </c>
      <c r="J90" s="561" t="s">
        <v>24</v>
      </c>
      <c r="K90" s="562" t="s">
        <v>570</v>
      </c>
      <c r="L90" s="561" t="s">
        <v>25</v>
      </c>
    </row>
    <row r="91" spans="1:12" x14ac:dyDescent="0.25">
      <c r="A91" s="561" t="s">
        <v>18</v>
      </c>
      <c r="B91" s="561" t="s">
        <v>19</v>
      </c>
      <c r="C91" s="561" t="s">
        <v>102</v>
      </c>
      <c r="D91" s="561" t="s">
        <v>103</v>
      </c>
      <c r="E91" s="562" t="s">
        <v>22</v>
      </c>
      <c r="F91" s="561" t="s">
        <v>22</v>
      </c>
      <c r="G91" s="561" t="s">
        <v>23312</v>
      </c>
      <c r="H91" s="561" t="s">
        <v>23313</v>
      </c>
      <c r="I91" s="561" t="s">
        <v>23148</v>
      </c>
      <c r="J91" s="561" t="s">
        <v>24</v>
      </c>
      <c r="K91" s="562" t="s">
        <v>1962</v>
      </c>
      <c r="L91" s="561" t="s">
        <v>25</v>
      </c>
    </row>
    <row r="92" spans="1:12" x14ac:dyDescent="0.25">
      <c r="A92" s="561" t="s">
        <v>18</v>
      </c>
      <c r="B92" s="561" t="s">
        <v>19</v>
      </c>
      <c r="C92" s="561" t="s">
        <v>102</v>
      </c>
      <c r="D92" s="561" t="s">
        <v>103</v>
      </c>
      <c r="E92" s="562" t="s">
        <v>22</v>
      </c>
      <c r="F92" s="561" t="s">
        <v>22</v>
      </c>
      <c r="G92" s="561" t="s">
        <v>23314</v>
      </c>
      <c r="H92" s="561" t="s">
        <v>23315</v>
      </c>
      <c r="I92" s="561" t="s">
        <v>23148</v>
      </c>
      <c r="J92" s="561" t="s">
        <v>24</v>
      </c>
      <c r="K92" s="562" t="s">
        <v>4298</v>
      </c>
      <c r="L92" s="561" t="s">
        <v>25</v>
      </c>
    </row>
    <row r="93" spans="1:12" x14ac:dyDescent="0.25">
      <c r="A93" s="561" t="s">
        <v>18</v>
      </c>
      <c r="B93" s="561" t="s">
        <v>19</v>
      </c>
      <c r="C93" s="561" t="s">
        <v>102</v>
      </c>
      <c r="D93" s="561" t="s">
        <v>103</v>
      </c>
      <c r="E93" s="562" t="s">
        <v>22</v>
      </c>
      <c r="F93" s="561" t="s">
        <v>22</v>
      </c>
      <c r="G93" s="561" t="s">
        <v>23316</v>
      </c>
      <c r="H93" s="561" t="s">
        <v>23317</v>
      </c>
      <c r="I93" s="561" t="s">
        <v>23148</v>
      </c>
      <c r="J93" s="561" t="s">
        <v>24</v>
      </c>
      <c r="K93" s="562" t="s">
        <v>7103</v>
      </c>
      <c r="L93" s="561" t="s">
        <v>25</v>
      </c>
    </row>
    <row r="94" spans="1:12" x14ac:dyDescent="0.25">
      <c r="A94" s="561" t="s">
        <v>18</v>
      </c>
      <c r="B94" s="561" t="s">
        <v>19</v>
      </c>
      <c r="C94" s="561" t="s">
        <v>102</v>
      </c>
      <c r="D94" s="561" t="s">
        <v>103</v>
      </c>
      <c r="E94" s="562" t="s">
        <v>22</v>
      </c>
      <c r="F94" s="561" t="s">
        <v>22</v>
      </c>
      <c r="G94" s="561" t="s">
        <v>23318</v>
      </c>
      <c r="H94" s="561" t="s">
        <v>23319</v>
      </c>
      <c r="I94" s="561" t="s">
        <v>23148</v>
      </c>
      <c r="J94" s="561" t="s">
        <v>24</v>
      </c>
      <c r="K94" s="562" t="s">
        <v>36038</v>
      </c>
      <c r="L94" s="561" t="s">
        <v>25</v>
      </c>
    </row>
    <row r="95" spans="1:12" x14ac:dyDescent="0.25">
      <c r="A95" s="561" t="s">
        <v>18</v>
      </c>
      <c r="B95" s="561" t="s">
        <v>19</v>
      </c>
      <c r="C95" s="561" t="s">
        <v>102</v>
      </c>
      <c r="D95" s="561" t="s">
        <v>103</v>
      </c>
      <c r="E95" s="562" t="s">
        <v>22</v>
      </c>
      <c r="F95" s="561" t="s">
        <v>22</v>
      </c>
      <c r="G95" s="561" t="s">
        <v>23320</v>
      </c>
      <c r="H95" s="561" t="s">
        <v>23321</v>
      </c>
      <c r="I95" s="561" t="s">
        <v>23148</v>
      </c>
      <c r="J95" s="561" t="s">
        <v>24</v>
      </c>
      <c r="K95" s="562" t="s">
        <v>3460</v>
      </c>
      <c r="L95" s="561" t="s">
        <v>25</v>
      </c>
    </row>
    <row r="96" spans="1:12" x14ac:dyDescent="0.25">
      <c r="A96" s="561" t="s">
        <v>18</v>
      </c>
      <c r="B96" s="561" t="s">
        <v>19</v>
      </c>
      <c r="C96" s="561" t="s">
        <v>102</v>
      </c>
      <c r="D96" s="561" t="s">
        <v>103</v>
      </c>
      <c r="E96" s="562" t="s">
        <v>22</v>
      </c>
      <c r="F96" s="561" t="s">
        <v>22</v>
      </c>
      <c r="G96" s="561" t="s">
        <v>23323</v>
      </c>
      <c r="H96" s="561" t="s">
        <v>23324</v>
      </c>
      <c r="I96" s="561" t="s">
        <v>23148</v>
      </c>
      <c r="J96" s="561" t="s">
        <v>7063</v>
      </c>
      <c r="K96" s="562" t="s">
        <v>36039</v>
      </c>
      <c r="L96" s="561" t="s">
        <v>25</v>
      </c>
    </row>
    <row r="97" spans="1:12" x14ac:dyDescent="0.25">
      <c r="A97" s="561" t="s">
        <v>18</v>
      </c>
      <c r="B97" s="561" t="s">
        <v>19</v>
      </c>
      <c r="C97" s="561" t="s">
        <v>102</v>
      </c>
      <c r="D97" s="561" t="s">
        <v>103</v>
      </c>
      <c r="E97" s="562" t="s">
        <v>22</v>
      </c>
      <c r="F97" s="561" t="s">
        <v>22</v>
      </c>
      <c r="G97" s="561" t="s">
        <v>23326</v>
      </c>
      <c r="H97" s="561" t="s">
        <v>23327</v>
      </c>
      <c r="I97" s="561" t="s">
        <v>23148</v>
      </c>
      <c r="J97" s="561" t="s">
        <v>24</v>
      </c>
      <c r="K97" s="562" t="s">
        <v>35107</v>
      </c>
      <c r="L97" s="561" t="s">
        <v>25</v>
      </c>
    </row>
    <row r="98" spans="1:12" x14ac:dyDescent="0.25">
      <c r="A98" s="561" t="s">
        <v>18</v>
      </c>
      <c r="B98" s="561" t="s">
        <v>19</v>
      </c>
      <c r="C98" s="561" t="s">
        <v>102</v>
      </c>
      <c r="D98" s="561" t="s">
        <v>103</v>
      </c>
      <c r="E98" s="562" t="s">
        <v>22</v>
      </c>
      <c r="F98" s="561" t="s">
        <v>22</v>
      </c>
      <c r="G98" s="561" t="s">
        <v>23328</v>
      </c>
      <c r="H98" s="561" t="s">
        <v>23329</v>
      </c>
      <c r="I98" s="561" t="s">
        <v>23148</v>
      </c>
      <c r="J98" s="561" t="s">
        <v>7063</v>
      </c>
      <c r="K98" s="562" t="s">
        <v>36040</v>
      </c>
      <c r="L98" s="561" t="s">
        <v>25</v>
      </c>
    </row>
    <row r="99" spans="1:12" x14ac:dyDescent="0.25">
      <c r="A99" s="561" t="s">
        <v>18</v>
      </c>
      <c r="B99" s="561" t="s">
        <v>19</v>
      </c>
      <c r="C99" s="561" t="s">
        <v>102</v>
      </c>
      <c r="D99" s="561" t="s">
        <v>103</v>
      </c>
      <c r="E99" s="562" t="s">
        <v>22</v>
      </c>
      <c r="F99" s="561" t="s">
        <v>22</v>
      </c>
      <c r="G99" s="561" t="s">
        <v>23331</v>
      </c>
      <c r="H99" s="561" t="s">
        <v>23332</v>
      </c>
      <c r="I99" s="561" t="s">
        <v>23148</v>
      </c>
      <c r="J99" s="561" t="s">
        <v>24</v>
      </c>
      <c r="K99" s="562" t="s">
        <v>1127</v>
      </c>
      <c r="L99" s="561" t="s">
        <v>25</v>
      </c>
    </row>
    <row r="100" spans="1:12" x14ac:dyDescent="0.25">
      <c r="A100" s="561" t="s">
        <v>18</v>
      </c>
      <c r="B100" s="561" t="s">
        <v>19</v>
      </c>
      <c r="C100" s="561" t="s">
        <v>102</v>
      </c>
      <c r="D100" s="561" t="s">
        <v>103</v>
      </c>
      <c r="E100" s="562" t="s">
        <v>22</v>
      </c>
      <c r="F100" s="561" t="s">
        <v>22</v>
      </c>
      <c r="G100" s="561" t="s">
        <v>23333</v>
      </c>
      <c r="H100" s="561" t="s">
        <v>23334</v>
      </c>
      <c r="I100" s="561" t="s">
        <v>23148</v>
      </c>
      <c r="J100" s="561" t="s">
        <v>7063</v>
      </c>
      <c r="K100" s="562" t="s">
        <v>36041</v>
      </c>
      <c r="L100" s="561" t="s">
        <v>25</v>
      </c>
    </row>
    <row r="101" spans="1:12" x14ac:dyDescent="0.25">
      <c r="A101" s="561" t="s">
        <v>18</v>
      </c>
      <c r="B101" s="561" t="s">
        <v>19</v>
      </c>
      <c r="C101" s="561" t="s">
        <v>102</v>
      </c>
      <c r="D101" s="561" t="s">
        <v>103</v>
      </c>
      <c r="E101" s="562" t="s">
        <v>22</v>
      </c>
      <c r="F101" s="561" t="s">
        <v>22</v>
      </c>
      <c r="G101" s="561" t="s">
        <v>23336</v>
      </c>
      <c r="H101" s="561" t="s">
        <v>23337</v>
      </c>
      <c r="I101" s="561" t="s">
        <v>23148</v>
      </c>
      <c r="J101" s="561" t="s">
        <v>24</v>
      </c>
      <c r="K101" s="562" t="s">
        <v>8656</v>
      </c>
      <c r="L101" s="561" t="s">
        <v>25</v>
      </c>
    </row>
    <row r="102" spans="1:12" x14ac:dyDescent="0.25">
      <c r="A102" s="561" t="s">
        <v>18</v>
      </c>
      <c r="B102" s="561" t="s">
        <v>19</v>
      </c>
      <c r="C102" s="561" t="s">
        <v>102</v>
      </c>
      <c r="D102" s="561" t="s">
        <v>103</v>
      </c>
      <c r="E102" s="562" t="s">
        <v>22</v>
      </c>
      <c r="F102" s="561" t="s">
        <v>22</v>
      </c>
      <c r="G102" s="561" t="s">
        <v>23339</v>
      </c>
      <c r="H102" s="561" t="s">
        <v>23340</v>
      </c>
      <c r="I102" s="561" t="s">
        <v>23148</v>
      </c>
      <c r="J102" s="561" t="s">
        <v>24</v>
      </c>
      <c r="K102" s="562" t="s">
        <v>36042</v>
      </c>
      <c r="L102" s="561" t="s">
        <v>25</v>
      </c>
    </row>
    <row r="103" spans="1:12" x14ac:dyDescent="0.25">
      <c r="A103" s="561" t="s">
        <v>18</v>
      </c>
      <c r="B103" s="561" t="s">
        <v>19</v>
      </c>
      <c r="C103" s="561" t="s">
        <v>102</v>
      </c>
      <c r="D103" s="561" t="s">
        <v>103</v>
      </c>
      <c r="E103" s="562" t="s">
        <v>22</v>
      </c>
      <c r="F103" s="561" t="s">
        <v>22</v>
      </c>
      <c r="G103" s="561" t="s">
        <v>23341</v>
      </c>
      <c r="H103" s="561" t="s">
        <v>23342</v>
      </c>
      <c r="I103" s="561" t="s">
        <v>23148</v>
      </c>
      <c r="J103" s="561" t="s">
        <v>7063</v>
      </c>
      <c r="K103" s="562" t="s">
        <v>36043</v>
      </c>
      <c r="L103" s="561" t="s">
        <v>25</v>
      </c>
    </row>
    <row r="104" spans="1:12" x14ac:dyDescent="0.25">
      <c r="A104" s="561" t="s">
        <v>18</v>
      </c>
      <c r="B104" s="561" t="s">
        <v>19</v>
      </c>
      <c r="C104" s="561" t="s">
        <v>102</v>
      </c>
      <c r="D104" s="561" t="s">
        <v>103</v>
      </c>
      <c r="E104" s="562" t="s">
        <v>22</v>
      </c>
      <c r="F104" s="561" t="s">
        <v>22</v>
      </c>
      <c r="G104" s="561" t="s">
        <v>23344</v>
      </c>
      <c r="H104" s="561" t="s">
        <v>23345</v>
      </c>
      <c r="I104" s="561" t="s">
        <v>23148</v>
      </c>
      <c r="J104" s="561" t="s">
        <v>24</v>
      </c>
      <c r="K104" s="562" t="s">
        <v>696</v>
      </c>
      <c r="L104" s="561" t="s">
        <v>25</v>
      </c>
    </row>
    <row r="105" spans="1:12" x14ac:dyDescent="0.25">
      <c r="A105" s="561" t="s">
        <v>18</v>
      </c>
      <c r="B105" s="561" t="s">
        <v>19</v>
      </c>
      <c r="C105" s="561" t="s">
        <v>102</v>
      </c>
      <c r="D105" s="561" t="s">
        <v>103</v>
      </c>
      <c r="E105" s="562" t="s">
        <v>22</v>
      </c>
      <c r="F105" s="561" t="s">
        <v>22</v>
      </c>
      <c r="G105" s="561" t="s">
        <v>23347</v>
      </c>
      <c r="H105" s="561" t="s">
        <v>23348</v>
      </c>
      <c r="I105" s="561" t="s">
        <v>23148</v>
      </c>
      <c r="J105" s="561" t="s">
        <v>7063</v>
      </c>
      <c r="K105" s="562" t="s">
        <v>36044</v>
      </c>
      <c r="L105" s="561" t="s">
        <v>25</v>
      </c>
    </row>
    <row r="106" spans="1:12" x14ac:dyDescent="0.25">
      <c r="A106" s="561" t="s">
        <v>18</v>
      </c>
      <c r="B106" s="561" t="s">
        <v>19</v>
      </c>
      <c r="C106" s="561" t="s">
        <v>102</v>
      </c>
      <c r="D106" s="561" t="s">
        <v>103</v>
      </c>
      <c r="E106" s="562" t="s">
        <v>22</v>
      </c>
      <c r="F106" s="561" t="s">
        <v>22</v>
      </c>
      <c r="G106" s="561" t="s">
        <v>23350</v>
      </c>
      <c r="H106" s="561" t="s">
        <v>23351</v>
      </c>
      <c r="I106" s="561" t="s">
        <v>23148</v>
      </c>
      <c r="J106" s="561" t="s">
        <v>24</v>
      </c>
      <c r="K106" s="562" t="s">
        <v>36045</v>
      </c>
      <c r="L106" s="561" t="s">
        <v>25</v>
      </c>
    </row>
    <row r="107" spans="1:12" x14ac:dyDescent="0.25">
      <c r="A107" s="561" t="s">
        <v>18</v>
      </c>
      <c r="B107" s="561" t="s">
        <v>19</v>
      </c>
      <c r="C107" s="561" t="s">
        <v>102</v>
      </c>
      <c r="D107" s="561" t="s">
        <v>103</v>
      </c>
      <c r="E107" s="562" t="s">
        <v>22</v>
      </c>
      <c r="F107" s="561" t="s">
        <v>22</v>
      </c>
      <c r="G107" s="561" t="s">
        <v>23353</v>
      </c>
      <c r="H107" s="561" t="s">
        <v>23354</v>
      </c>
      <c r="I107" s="561" t="s">
        <v>23148</v>
      </c>
      <c r="J107" s="561" t="s">
        <v>24</v>
      </c>
      <c r="K107" s="562" t="s">
        <v>7634</v>
      </c>
      <c r="L107" s="561" t="s">
        <v>25</v>
      </c>
    </row>
    <row r="108" spans="1:12" x14ac:dyDescent="0.25">
      <c r="A108" s="561" t="s">
        <v>18</v>
      </c>
      <c r="B108" s="561" t="s">
        <v>19</v>
      </c>
      <c r="C108" s="561" t="s">
        <v>102</v>
      </c>
      <c r="D108" s="561" t="s">
        <v>103</v>
      </c>
      <c r="E108" s="562" t="s">
        <v>22</v>
      </c>
      <c r="F108" s="561" t="s">
        <v>22</v>
      </c>
      <c r="G108" s="561" t="s">
        <v>23355</v>
      </c>
      <c r="H108" s="561" t="s">
        <v>144</v>
      </c>
      <c r="I108" s="561" t="s">
        <v>23148</v>
      </c>
      <c r="J108" s="561" t="s">
        <v>24</v>
      </c>
      <c r="K108" s="562" t="s">
        <v>945</v>
      </c>
      <c r="L108" s="561" t="s">
        <v>25</v>
      </c>
    </row>
    <row r="109" spans="1:12" x14ac:dyDescent="0.25">
      <c r="A109" s="561" t="s">
        <v>18</v>
      </c>
      <c r="B109" s="561" t="s">
        <v>19</v>
      </c>
      <c r="C109" s="561" t="s">
        <v>102</v>
      </c>
      <c r="D109" s="561" t="s">
        <v>103</v>
      </c>
      <c r="E109" s="562" t="s">
        <v>22</v>
      </c>
      <c r="F109" s="561" t="s">
        <v>22</v>
      </c>
      <c r="G109" s="561" t="s">
        <v>23356</v>
      </c>
      <c r="H109" s="561" t="s">
        <v>146</v>
      </c>
      <c r="I109" s="561" t="s">
        <v>23148</v>
      </c>
      <c r="J109" s="561" t="s">
        <v>24</v>
      </c>
      <c r="K109" s="562" t="s">
        <v>8038</v>
      </c>
      <c r="L109" s="561" t="s">
        <v>25</v>
      </c>
    </row>
    <row r="110" spans="1:12" x14ac:dyDescent="0.25">
      <c r="A110" s="561" t="s">
        <v>18</v>
      </c>
      <c r="B110" s="561" t="s">
        <v>19</v>
      </c>
      <c r="C110" s="561" t="s">
        <v>102</v>
      </c>
      <c r="D110" s="561" t="s">
        <v>103</v>
      </c>
      <c r="E110" s="562" t="s">
        <v>22</v>
      </c>
      <c r="F110" s="561" t="s">
        <v>22</v>
      </c>
      <c r="G110" s="561" t="s">
        <v>23357</v>
      </c>
      <c r="H110" s="561" t="s">
        <v>148</v>
      </c>
      <c r="I110" s="561" t="s">
        <v>23148</v>
      </c>
      <c r="J110" s="561" t="s">
        <v>24</v>
      </c>
      <c r="K110" s="562" t="s">
        <v>772</v>
      </c>
      <c r="L110" s="561" t="s">
        <v>25</v>
      </c>
    </row>
    <row r="111" spans="1:12" x14ac:dyDescent="0.25">
      <c r="A111" s="561" t="s">
        <v>18</v>
      </c>
      <c r="B111" s="561" t="s">
        <v>19</v>
      </c>
      <c r="C111" s="561" t="s">
        <v>102</v>
      </c>
      <c r="D111" s="561" t="s">
        <v>103</v>
      </c>
      <c r="E111" s="562" t="s">
        <v>22</v>
      </c>
      <c r="F111" s="561" t="s">
        <v>22</v>
      </c>
      <c r="G111" s="561" t="s">
        <v>23358</v>
      </c>
      <c r="H111" s="561" t="s">
        <v>150</v>
      </c>
      <c r="I111" s="561" t="s">
        <v>23148</v>
      </c>
      <c r="J111" s="561" t="s">
        <v>24</v>
      </c>
      <c r="K111" s="562" t="s">
        <v>1182</v>
      </c>
      <c r="L111" s="561" t="s">
        <v>25</v>
      </c>
    </row>
    <row r="112" spans="1:12" x14ac:dyDescent="0.25">
      <c r="A112" s="561" t="s">
        <v>18</v>
      </c>
      <c r="B112" s="561" t="s">
        <v>19</v>
      </c>
      <c r="C112" s="561" t="s">
        <v>102</v>
      </c>
      <c r="D112" s="561" t="s">
        <v>103</v>
      </c>
      <c r="E112" s="562" t="s">
        <v>22</v>
      </c>
      <c r="F112" s="561" t="s">
        <v>22</v>
      </c>
      <c r="G112" s="561" t="s">
        <v>23359</v>
      </c>
      <c r="H112" s="561" t="s">
        <v>152</v>
      </c>
      <c r="I112" s="561" t="s">
        <v>23148</v>
      </c>
      <c r="J112" s="561" t="s">
        <v>24</v>
      </c>
      <c r="K112" s="562" t="s">
        <v>5578</v>
      </c>
      <c r="L112" s="561" t="s">
        <v>25</v>
      </c>
    </row>
    <row r="113" spans="1:12" x14ac:dyDescent="0.25">
      <c r="A113" s="561" t="s">
        <v>18</v>
      </c>
      <c r="B113" s="561" t="s">
        <v>19</v>
      </c>
      <c r="C113" s="561" t="s">
        <v>102</v>
      </c>
      <c r="D113" s="561" t="s">
        <v>103</v>
      </c>
      <c r="E113" s="562" t="s">
        <v>22</v>
      </c>
      <c r="F113" s="561" t="s">
        <v>22</v>
      </c>
      <c r="G113" s="561" t="s">
        <v>23360</v>
      </c>
      <c r="H113" s="561" t="s">
        <v>154</v>
      </c>
      <c r="I113" s="561" t="s">
        <v>23148</v>
      </c>
      <c r="J113" s="561" t="s">
        <v>24</v>
      </c>
      <c r="K113" s="562" t="s">
        <v>35124</v>
      </c>
      <c r="L113" s="561" t="s">
        <v>25</v>
      </c>
    </row>
    <row r="114" spans="1:12" x14ac:dyDescent="0.25">
      <c r="A114" s="561" t="s">
        <v>18</v>
      </c>
      <c r="B114" s="561" t="s">
        <v>19</v>
      </c>
      <c r="C114" s="561" t="s">
        <v>102</v>
      </c>
      <c r="D114" s="561" t="s">
        <v>103</v>
      </c>
      <c r="E114" s="562" t="s">
        <v>22</v>
      </c>
      <c r="F114" s="561" t="s">
        <v>22</v>
      </c>
      <c r="G114" s="561" t="s">
        <v>23362</v>
      </c>
      <c r="H114" s="561" t="s">
        <v>23363</v>
      </c>
      <c r="I114" s="561" t="s">
        <v>23148</v>
      </c>
      <c r="J114" s="561" t="s">
        <v>24</v>
      </c>
      <c r="K114" s="562" t="s">
        <v>36046</v>
      </c>
      <c r="L114" s="561" t="s">
        <v>25</v>
      </c>
    </row>
    <row r="115" spans="1:12" x14ac:dyDescent="0.25">
      <c r="A115" s="561" t="s">
        <v>18</v>
      </c>
      <c r="B115" s="561" t="s">
        <v>19</v>
      </c>
      <c r="C115" s="561" t="s">
        <v>102</v>
      </c>
      <c r="D115" s="561" t="s">
        <v>103</v>
      </c>
      <c r="E115" s="562" t="s">
        <v>22</v>
      </c>
      <c r="F115" s="561" t="s">
        <v>22</v>
      </c>
      <c r="G115" s="561" t="s">
        <v>23364</v>
      </c>
      <c r="H115" s="561" t="s">
        <v>23365</v>
      </c>
      <c r="I115" s="561" t="s">
        <v>23270</v>
      </c>
      <c r="J115" s="561" t="s">
        <v>24</v>
      </c>
      <c r="K115" s="562" t="s">
        <v>36047</v>
      </c>
      <c r="L115" s="561" t="s">
        <v>25</v>
      </c>
    </row>
    <row r="116" spans="1:12" x14ac:dyDescent="0.25">
      <c r="A116" s="561" t="s">
        <v>18</v>
      </c>
      <c r="B116" s="561" t="s">
        <v>19</v>
      </c>
      <c r="C116" s="561" t="s">
        <v>102</v>
      </c>
      <c r="D116" s="561" t="s">
        <v>103</v>
      </c>
      <c r="E116" s="562" t="s">
        <v>22</v>
      </c>
      <c r="F116" s="561" t="s">
        <v>22</v>
      </c>
      <c r="G116" s="561" t="s">
        <v>23366</v>
      </c>
      <c r="H116" s="561" t="s">
        <v>23367</v>
      </c>
      <c r="I116" s="561" t="s">
        <v>23270</v>
      </c>
      <c r="J116" s="561" t="s">
        <v>24</v>
      </c>
      <c r="K116" s="562" t="s">
        <v>36048</v>
      </c>
      <c r="L116" s="561" t="s">
        <v>25</v>
      </c>
    </row>
    <row r="117" spans="1:12" x14ac:dyDescent="0.25">
      <c r="A117" s="561" t="s">
        <v>18</v>
      </c>
      <c r="B117" s="561" t="s">
        <v>19</v>
      </c>
      <c r="C117" s="561" t="s">
        <v>102</v>
      </c>
      <c r="D117" s="561" t="s">
        <v>103</v>
      </c>
      <c r="E117" s="562" t="s">
        <v>22</v>
      </c>
      <c r="F117" s="561" t="s">
        <v>22</v>
      </c>
      <c r="G117" s="561" t="s">
        <v>23369</v>
      </c>
      <c r="H117" s="561" t="s">
        <v>23370</v>
      </c>
      <c r="I117" s="561" t="s">
        <v>23270</v>
      </c>
      <c r="J117" s="561" t="s">
        <v>24</v>
      </c>
      <c r="K117" s="562" t="s">
        <v>36049</v>
      </c>
      <c r="L117" s="561" t="s">
        <v>25</v>
      </c>
    </row>
    <row r="118" spans="1:12" x14ac:dyDescent="0.25">
      <c r="A118" s="561" t="s">
        <v>18</v>
      </c>
      <c r="B118" s="561" t="s">
        <v>19</v>
      </c>
      <c r="C118" s="561" t="s">
        <v>102</v>
      </c>
      <c r="D118" s="561" t="s">
        <v>103</v>
      </c>
      <c r="E118" s="562" t="s">
        <v>22</v>
      </c>
      <c r="F118" s="561" t="s">
        <v>22</v>
      </c>
      <c r="G118" s="561" t="s">
        <v>23372</v>
      </c>
      <c r="H118" s="561" t="s">
        <v>23373</v>
      </c>
      <c r="I118" s="561" t="s">
        <v>23270</v>
      </c>
      <c r="J118" s="561" t="s">
        <v>24</v>
      </c>
      <c r="K118" s="562" t="s">
        <v>36050</v>
      </c>
      <c r="L118" s="561" t="s">
        <v>25</v>
      </c>
    </row>
    <row r="119" spans="1:12" x14ac:dyDescent="0.25">
      <c r="A119" s="561" t="s">
        <v>18</v>
      </c>
      <c r="B119" s="561" t="s">
        <v>19</v>
      </c>
      <c r="C119" s="561" t="s">
        <v>102</v>
      </c>
      <c r="D119" s="561" t="s">
        <v>103</v>
      </c>
      <c r="E119" s="562" t="s">
        <v>22</v>
      </c>
      <c r="F119" s="561" t="s">
        <v>22</v>
      </c>
      <c r="G119" s="561" t="s">
        <v>23375</v>
      </c>
      <c r="H119" s="561" t="s">
        <v>23376</v>
      </c>
      <c r="I119" s="561" t="s">
        <v>23270</v>
      </c>
      <c r="J119" s="561" t="s">
        <v>24</v>
      </c>
      <c r="K119" s="562" t="s">
        <v>34238</v>
      </c>
      <c r="L119" s="561" t="s">
        <v>25</v>
      </c>
    </row>
    <row r="120" spans="1:12" x14ac:dyDescent="0.25">
      <c r="A120" s="561" t="s">
        <v>18</v>
      </c>
      <c r="B120" s="561" t="s">
        <v>19</v>
      </c>
      <c r="C120" s="561" t="s">
        <v>155</v>
      </c>
      <c r="D120" s="561" t="s">
        <v>156</v>
      </c>
      <c r="E120" s="562" t="s">
        <v>22</v>
      </c>
      <c r="F120" s="561" t="s">
        <v>22</v>
      </c>
      <c r="G120" s="561" t="s">
        <v>23378</v>
      </c>
      <c r="H120" s="561" t="s">
        <v>157</v>
      </c>
      <c r="I120" s="561" t="s">
        <v>23148</v>
      </c>
      <c r="J120" s="561" t="s">
        <v>24</v>
      </c>
      <c r="K120" s="562" t="s">
        <v>7684</v>
      </c>
      <c r="L120" s="561" t="s">
        <v>25</v>
      </c>
    </row>
    <row r="121" spans="1:12" x14ac:dyDescent="0.25">
      <c r="A121" s="561" t="s">
        <v>18</v>
      </c>
      <c r="B121" s="561" t="s">
        <v>19</v>
      </c>
      <c r="C121" s="561" t="s">
        <v>155</v>
      </c>
      <c r="D121" s="561" t="s">
        <v>156</v>
      </c>
      <c r="E121" s="562" t="s">
        <v>22</v>
      </c>
      <c r="F121" s="561" t="s">
        <v>22</v>
      </c>
      <c r="G121" s="561" t="s">
        <v>23380</v>
      </c>
      <c r="H121" s="561" t="s">
        <v>158</v>
      </c>
      <c r="I121" s="561" t="s">
        <v>23148</v>
      </c>
      <c r="J121" s="561" t="s">
        <v>24</v>
      </c>
      <c r="K121" s="562" t="s">
        <v>2342</v>
      </c>
      <c r="L121" s="561" t="s">
        <v>25</v>
      </c>
    </row>
    <row r="122" spans="1:12" x14ac:dyDescent="0.25">
      <c r="A122" s="561" t="s">
        <v>18</v>
      </c>
      <c r="B122" s="561" t="s">
        <v>19</v>
      </c>
      <c r="C122" s="561" t="s">
        <v>155</v>
      </c>
      <c r="D122" s="561" t="s">
        <v>156</v>
      </c>
      <c r="E122" s="562" t="s">
        <v>22</v>
      </c>
      <c r="F122" s="561" t="s">
        <v>22</v>
      </c>
      <c r="G122" s="561" t="s">
        <v>23381</v>
      </c>
      <c r="H122" s="561" t="s">
        <v>160</v>
      </c>
      <c r="I122" s="561" t="s">
        <v>23148</v>
      </c>
      <c r="J122" s="561" t="s">
        <v>24</v>
      </c>
      <c r="K122" s="562" t="s">
        <v>36051</v>
      </c>
      <c r="L122" s="561" t="s">
        <v>25</v>
      </c>
    </row>
    <row r="123" spans="1:12" x14ac:dyDescent="0.25">
      <c r="A123" s="561" t="s">
        <v>18</v>
      </c>
      <c r="B123" s="561" t="s">
        <v>19</v>
      </c>
      <c r="C123" s="561" t="s">
        <v>155</v>
      </c>
      <c r="D123" s="561" t="s">
        <v>156</v>
      </c>
      <c r="E123" s="562" t="s">
        <v>22</v>
      </c>
      <c r="F123" s="561" t="s">
        <v>22</v>
      </c>
      <c r="G123" s="561" t="s">
        <v>23383</v>
      </c>
      <c r="H123" s="561" t="s">
        <v>161</v>
      </c>
      <c r="I123" s="561" t="s">
        <v>23148</v>
      </c>
      <c r="J123" s="561" t="s">
        <v>24</v>
      </c>
      <c r="K123" s="562" t="s">
        <v>4622</v>
      </c>
      <c r="L123" s="561" t="s">
        <v>25</v>
      </c>
    </row>
    <row r="124" spans="1:12" x14ac:dyDescent="0.25">
      <c r="A124" s="561" t="s">
        <v>18</v>
      </c>
      <c r="B124" s="561" t="s">
        <v>19</v>
      </c>
      <c r="C124" s="561" t="s">
        <v>155</v>
      </c>
      <c r="D124" s="561" t="s">
        <v>156</v>
      </c>
      <c r="E124" s="562" t="s">
        <v>22</v>
      </c>
      <c r="F124" s="561" t="s">
        <v>22</v>
      </c>
      <c r="G124" s="561" t="s">
        <v>23384</v>
      </c>
      <c r="H124" s="561" t="s">
        <v>163</v>
      </c>
      <c r="I124" s="561" t="s">
        <v>23148</v>
      </c>
      <c r="J124" s="561" t="s">
        <v>24</v>
      </c>
      <c r="K124" s="562" t="s">
        <v>36052</v>
      </c>
      <c r="L124" s="561" t="s">
        <v>25</v>
      </c>
    </row>
    <row r="125" spans="1:12" x14ac:dyDescent="0.25">
      <c r="A125" s="561" t="s">
        <v>18</v>
      </c>
      <c r="B125" s="561" t="s">
        <v>19</v>
      </c>
      <c r="C125" s="561" t="s">
        <v>155</v>
      </c>
      <c r="D125" s="561" t="s">
        <v>156</v>
      </c>
      <c r="E125" s="562" t="s">
        <v>22</v>
      </c>
      <c r="F125" s="561" t="s">
        <v>22</v>
      </c>
      <c r="G125" s="561" t="s">
        <v>23386</v>
      </c>
      <c r="H125" s="561" t="s">
        <v>164</v>
      </c>
      <c r="I125" s="561" t="s">
        <v>23148</v>
      </c>
      <c r="J125" s="561" t="s">
        <v>24</v>
      </c>
      <c r="K125" s="562" t="s">
        <v>3669</v>
      </c>
      <c r="L125" s="561" t="s">
        <v>25</v>
      </c>
    </row>
    <row r="126" spans="1:12" x14ac:dyDescent="0.25">
      <c r="A126" s="561" t="s">
        <v>18</v>
      </c>
      <c r="B126" s="561" t="s">
        <v>19</v>
      </c>
      <c r="C126" s="561" t="s">
        <v>155</v>
      </c>
      <c r="D126" s="561" t="s">
        <v>156</v>
      </c>
      <c r="E126" s="562" t="s">
        <v>22</v>
      </c>
      <c r="F126" s="561" t="s">
        <v>22</v>
      </c>
      <c r="G126" s="561" t="s">
        <v>23387</v>
      </c>
      <c r="H126" s="561" t="s">
        <v>166</v>
      </c>
      <c r="I126" s="561" t="s">
        <v>23148</v>
      </c>
      <c r="J126" s="561" t="s">
        <v>24</v>
      </c>
      <c r="K126" s="562" t="s">
        <v>36053</v>
      </c>
      <c r="L126" s="561" t="s">
        <v>25</v>
      </c>
    </row>
    <row r="127" spans="1:12" x14ac:dyDescent="0.25">
      <c r="A127" s="561" t="s">
        <v>18</v>
      </c>
      <c r="B127" s="561" t="s">
        <v>19</v>
      </c>
      <c r="C127" s="561" t="s">
        <v>155</v>
      </c>
      <c r="D127" s="561" t="s">
        <v>156</v>
      </c>
      <c r="E127" s="562" t="s">
        <v>22</v>
      </c>
      <c r="F127" s="561" t="s">
        <v>22</v>
      </c>
      <c r="G127" s="561" t="s">
        <v>23389</v>
      </c>
      <c r="H127" s="561" t="s">
        <v>167</v>
      </c>
      <c r="I127" s="561" t="s">
        <v>23148</v>
      </c>
      <c r="J127" s="561" t="s">
        <v>24</v>
      </c>
      <c r="K127" s="562" t="s">
        <v>8337</v>
      </c>
      <c r="L127" s="561" t="s">
        <v>25</v>
      </c>
    </row>
    <row r="128" spans="1:12" x14ac:dyDescent="0.25">
      <c r="A128" s="561" t="s">
        <v>18</v>
      </c>
      <c r="B128" s="561" t="s">
        <v>19</v>
      </c>
      <c r="C128" s="561" t="s">
        <v>155</v>
      </c>
      <c r="D128" s="561" t="s">
        <v>156</v>
      </c>
      <c r="E128" s="562" t="s">
        <v>22</v>
      </c>
      <c r="F128" s="561" t="s">
        <v>22</v>
      </c>
      <c r="G128" s="561" t="s">
        <v>23390</v>
      </c>
      <c r="H128" s="561" t="s">
        <v>169</v>
      </c>
      <c r="I128" s="561" t="s">
        <v>23148</v>
      </c>
      <c r="J128" s="561" t="s">
        <v>24</v>
      </c>
      <c r="K128" s="562" t="s">
        <v>36054</v>
      </c>
      <c r="L128" s="561" t="s">
        <v>25</v>
      </c>
    </row>
    <row r="129" spans="1:12" x14ac:dyDescent="0.25">
      <c r="A129" s="561" t="s">
        <v>18</v>
      </c>
      <c r="B129" s="561" t="s">
        <v>19</v>
      </c>
      <c r="C129" s="561" t="s">
        <v>155</v>
      </c>
      <c r="D129" s="561" t="s">
        <v>156</v>
      </c>
      <c r="E129" s="562" t="s">
        <v>22</v>
      </c>
      <c r="F129" s="561" t="s">
        <v>22</v>
      </c>
      <c r="G129" s="561" t="s">
        <v>23392</v>
      </c>
      <c r="H129" s="561" t="s">
        <v>170</v>
      </c>
      <c r="I129" s="561" t="s">
        <v>23148</v>
      </c>
      <c r="J129" s="561" t="s">
        <v>24</v>
      </c>
      <c r="K129" s="562" t="s">
        <v>4561</v>
      </c>
      <c r="L129" s="561" t="s">
        <v>25</v>
      </c>
    </row>
    <row r="130" spans="1:12" x14ac:dyDescent="0.25">
      <c r="A130" s="561" t="s">
        <v>18</v>
      </c>
      <c r="B130" s="561" t="s">
        <v>19</v>
      </c>
      <c r="C130" s="561" t="s">
        <v>155</v>
      </c>
      <c r="D130" s="561" t="s">
        <v>156</v>
      </c>
      <c r="E130" s="562" t="s">
        <v>22</v>
      </c>
      <c r="F130" s="561" t="s">
        <v>22</v>
      </c>
      <c r="G130" s="561" t="s">
        <v>23393</v>
      </c>
      <c r="H130" s="561" t="s">
        <v>171</v>
      </c>
      <c r="I130" s="561" t="s">
        <v>23148</v>
      </c>
      <c r="J130" s="561" t="s">
        <v>24</v>
      </c>
      <c r="K130" s="562" t="s">
        <v>36055</v>
      </c>
      <c r="L130" s="561" t="s">
        <v>25</v>
      </c>
    </row>
    <row r="131" spans="1:12" x14ac:dyDescent="0.25">
      <c r="A131" s="561" t="s">
        <v>18</v>
      </c>
      <c r="B131" s="561" t="s">
        <v>19</v>
      </c>
      <c r="C131" s="561" t="s">
        <v>155</v>
      </c>
      <c r="D131" s="561" t="s">
        <v>156</v>
      </c>
      <c r="E131" s="562" t="s">
        <v>22</v>
      </c>
      <c r="F131" s="561" t="s">
        <v>22</v>
      </c>
      <c r="G131" s="561" t="s">
        <v>23395</v>
      </c>
      <c r="H131" s="561" t="s">
        <v>172</v>
      </c>
      <c r="I131" s="561" t="s">
        <v>23148</v>
      </c>
      <c r="J131" s="561" t="s">
        <v>24</v>
      </c>
      <c r="K131" s="562" t="s">
        <v>7576</v>
      </c>
      <c r="L131" s="561" t="s">
        <v>25</v>
      </c>
    </row>
    <row r="132" spans="1:12" x14ac:dyDescent="0.25">
      <c r="A132" s="561" t="s">
        <v>18</v>
      </c>
      <c r="B132" s="561" t="s">
        <v>19</v>
      </c>
      <c r="C132" s="561" t="s">
        <v>155</v>
      </c>
      <c r="D132" s="561" t="s">
        <v>156</v>
      </c>
      <c r="E132" s="562" t="s">
        <v>22</v>
      </c>
      <c r="F132" s="561" t="s">
        <v>22</v>
      </c>
      <c r="G132" s="561" t="s">
        <v>23396</v>
      </c>
      <c r="H132" s="561" t="s">
        <v>174</v>
      </c>
      <c r="I132" s="561" t="s">
        <v>23148</v>
      </c>
      <c r="J132" s="561" t="s">
        <v>24</v>
      </c>
      <c r="K132" s="562" t="s">
        <v>36056</v>
      </c>
      <c r="L132" s="561" t="s">
        <v>25</v>
      </c>
    </row>
    <row r="133" spans="1:12" x14ac:dyDescent="0.25">
      <c r="A133" s="561" t="s">
        <v>18</v>
      </c>
      <c r="B133" s="561" t="s">
        <v>19</v>
      </c>
      <c r="C133" s="561" t="s">
        <v>155</v>
      </c>
      <c r="D133" s="561" t="s">
        <v>156</v>
      </c>
      <c r="E133" s="562" t="s">
        <v>22</v>
      </c>
      <c r="F133" s="561" t="s">
        <v>22</v>
      </c>
      <c r="G133" s="561" t="s">
        <v>23398</v>
      </c>
      <c r="H133" s="561" t="s">
        <v>175</v>
      </c>
      <c r="I133" s="561" t="s">
        <v>23148</v>
      </c>
      <c r="J133" s="561" t="s">
        <v>24</v>
      </c>
      <c r="K133" s="562" t="s">
        <v>8340</v>
      </c>
      <c r="L133" s="561" t="s">
        <v>25</v>
      </c>
    </row>
    <row r="134" spans="1:12" x14ac:dyDescent="0.25">
      <c r="A134" s="561" t="s">
        <v>18</v>
      </c>
      <c r="B134" s="561" t="s">
        <v>19</v>
      </c>
      <c r="C134" s="561" t="s">
        <v>155</v>
      </c>
      <c r="D134" s="561" t="s">
        <v>156</v>
      </c>
      <c r="E134" s="562" t="s">
        <v>22</v>
      </c>
      <c r="F134" s="561" t="s">
        <v>22</v>
      </c>
      <c r="G134" s="561" t="s">
        <v>23399</v>
      </c>
      <c r="H134" s="561" t="s">
        <v>177</v>
      </c>
      <c r="I134" s="561" t="s">
        <v>23148</v>
      </c>
      <c r="J134" s="561" t="s">
        <v>24</v>
      </c>
      <c r="K134" s="562" t="s">
        <v>36057</v>
      </c>
      <c r="L134" s="561" t="s">
        <v>25</v>
      </c>
    </row>
    <row r="135" spans="1:12" x14ac:dyDescent="0.25">
      <c r="A135" s="561" t="s">
        <v>18</v>
      </c>
      <c r="B135" s="561" t="s">
        <v>19</v>
      </c>
      <c r="C135" s="561" t="s">
        <v>155</v>
      </c>
      <c r="D135" s="561" t="s">
        <v>156</v>
      </c>
      <c r="E135" s="562" t="s">
        <v>22</v>
      </c>
      <c r="F135" s="561" t="s">
        <v>22</v>
      </c>
      <c r="G135" s="561" t="s">
        <v>23401</v>
      </c>
      <c r="H135" s="561" t="s">
        <v>178</v>
      </c>
      <c r="I135" s="561" t="s">
        <v>23148</v>
      </c>
      <c r="J135" s="561" t="s">
        <v>24</v>
      </c>
      <c r="K135" s="562" t="s">
        <v>36058</v>
      </c>
      <c r="L135" s="561" t="s">
        <v>25</v>
      </c>
    </row>
    <row r="136" spans="1:12" x14ac:dyDescent="0.25">
      <c r="A136" s="561" t="s">
        <v>18</v>
      </c>
      <c r="B136" s="561" t="s">
        <v>19</v>
      </c>
      <c r="C136" s="561" t="s">
        <v>155</v>
      </c>
      <c r="D136" s="561" t="s">
        <v>156</v>
      </c>
      <c r="E136" s="562" t="s">
        <v>22</v>
      </c>
      <c r="F136" s="561" t="s">
        <v>22</v>
      </c>
      <c r="G136" s="561" t="s">
        <v>23402</v>
      </c>
      <c r="H136" s="561" t="s">
        <v>180</v>
      </c>
      <c r="I136" s="561" t="s">
        <v>23148</v>
      </c>
      <c r="J136" s="561" t="s">
        <v>24</v>
      </c>
      <c r="K136" s="562" t="s">
        <v>36059</v>
      </c>
      <c r="L136" s="561" t="s">
        <v>25</v>
      </c>
    </row>
    <row r="137" spans="1:12" x14ac:dyDescent="0.25">
      <c r="A137" s="561" t="s">
        <v>18</v>
      </c>
      <c r="B137" s="561" t="s">
        <v>19</v>
      </c>
      <c r="C137" s="561" t="s">
        <v>155</v>
      </c>
      <c r="D137" s="561" t="s">
        <v>156</v>
      </c>
      <c r="E137" s="562" t="s">
        <v>22</v>
      </c>
      <c r="F137" s="561" t="s">
        <v>22</v>
      </c>
      <c r="G137" s="561" t="s">
        <v>23404</v>
      </c>
      <c r="H137" s="561" t="s">
        <v>181</v>
      </c>
      <c r="I137" s="561" t="s">
        <v>23148</v>
      </c>
      <c r="J137" s="561" t="s">
        <v>24</v>
      </c>
      <c r="K137" s="562" t="s">
        <v>4290</v>
      </c>
      <c r="L137" s="561" t="s">
        <v>25</v>
      </c>
    </row>
    <row r="138" spans="1:12" x14ac:dyDescent="0.25">
      <c r="A138" s="561" t="s">
        <v>18</v>
      </c>
      <c r="B138" s="561" t="s">
        <v>19</v>
      </c>
      <c r="C138" s="561" t="s">
        <v>155</v>
      </c>
      <c r="D138" s="561" t="s">
        <v>156</v>
      </c>
      <c r="E138" s="562" t="s">
        <v>22</v>
      </c>
      <c r="F138" s="561" t="s">
        <v>22</v>
      </c>
      <c r="G138" s="561" t="s">
        <v>23406</v>
      </c>
      <c r="H138" s="561" t="s">
        <v>182</v>
      </c>
      <c r="I138" s="561" t="s">
        <v>23148</v>
      </c>
      <c r="J138" s="561" t="s">
        <v>24</v>
      </c>
      <c r="K138" s="562" t="s">
        <v>34459</v>
      </c>
      <c r="L138" s="561" t="s">
        <v>25</v>
      </c>
    </row>
    <row r="139" spans="1:12" x14ac:dyDescent="0.25">
      <c r="A139" s="561" t="s">
        <v>18</v>
      </c>
      <c r="B139" s="561" t="s">
        <v>19</v>
      </c>
      <c r="C139" s="561" t="s">
        <v>155</v>
      </c>
      <c r="D139" s="561" t="s">
        <v>156</v>
      </c>
      <c r="E139" s="562" t="s">
        <v>22</v>
      </c>
      <c r="F139" s="561" t="s">
        <v>22</v>
      </c>
      <c r="G139" s="561" t="s">
        <v>23408</v>
      </c>
      <c r="H139" s="561" t="s">
        <v>183</v>
      </c>
      <c r="I139" s="561" t="s">
        <v>23148</v>
      </c>
      <c r="J139" s="561" t="s">
        <v>24</v>
      </c>
      <c r="K139" s="562" t="s">
        <v>36060</v>
      </c>
      <c r="L139" s="561" t="s">
        <v>25</v>
      </c>
    </row>
    <row r="140" spans="1:12" x14ac:dyDescent="0.25">
      <c r="A140" s="561" t="s">
        <v>18</v>
      </c>
      <c r="B140" s="561" t="s">
        <v>19</v>
      </c>
      <c r="C140" s="561" t="s">
        <v>155</v>
      </c>
      <c r="D140" s="561" t="s">
        <v>156</v>
      </c>
      <c r="E140" s="562" t="s">
        <v>22</v>
      </c>
      <c r="F140" s="561" t="s">
        <v>22</v>
      </c>
      <c r="G140" s="561" t="s">
        <v>23409</v>
      </c>
      <c r="H140" s="561" t="s">
        <v>185</v>
      </c>
      <c r="I140" s="561" t="s">
        <v>23148</v>
      </c>
      <c r="J140" s="561" t="s">
        <v>24</v>
      </c>
      <c r="K140" s="562" t="s">
        <v>36061</v>
      </c>
      <c r="L140" s="561" t="s">
        <v>25</v>
      </c>
    </row>
    <row r="141" spans="1:12" x14ac:dyDescent="0.25">
      <c r="A141" s="561" t="s">
        <v>18</v>
      </c>
      <c r="B141" s="561" t="s">
        <v>19</v>
      </c>
      <c r="C141" s="561" t="s">
        <v>155</v>
      </c>
      <c r="D141" s="561" t="s">
        <v>156</v>
      </c>
      <c r="E141" s="562" t="s">
        <v>22</v>
      </c>
      <c r="F141" s="561" t="s">
        <v>22</v>
      </c>
      <c r="G141" s="561" t="s">
        <v>23411</v>
      </c>
      <c r="H141" s="561" t="s">
        <v>186</v>
      </c>
      <c r="I141" s="561" t="s">
        <v>23148</v>
      </c>
      <c r="J141" s="561" t="s">
        <v>24</v>
      </c>
      <c r="K141" s="562" t="s">
        <v>7491</v>
      </c>
      <c r="L141" s="561" t="s">
        <v>25</v>
      </c>
    </row>
    <row r="142" spans="1:12" x14ac:dyDescent="0.25">
      <c r="A142" s="561" t="s">
        <v>18</v>
      </c>
      <c r="B142" s="561" t="s">
        <v>19</v>
      </c>
      <c r="C142" s="561" t="s">
        <v>155</v>
      </c>
      <c r="D142" s="561" t="s">
        <v>156</v>
      </c>
      <c r="E142" s="562" t="s">
        <v>22</v>
      </c>
      <c r="F142" s="561" t="s">
        <v>22</v>
      </c>
      <c r="G142" s="561" t="s">
        <v>23413</v>
      </c>
      <c r="H142" s="561" t="s">
        <v>188</v>
      </c>
      <c r="I142" s="561" t="s">
        <v>23148</v>
      </c>
      <c r="J142" s="561" t="s">
        <v>24</v>
      </c>
      <c r="K142" s="562" t="s">
        <v>36062</v>
      </c>
      <c r="L142" s="561" t="s">
        <v>25</v>
      </c>
    </row>
    <row r="143" spans="1:12" x14ac:dyDescent="0.25">
      <c r="A143" s="561" t="s">
        <v>18</v>
      </c>
      <c r="B143" s="561" t="s">
        <v>19</v>
      </c>
      <c r="C143" s="561" t="s">
        <v>155</v>
      </c>
      <c r="D143" s="561" t="s">
        <v>156</v>
      </c>
      <c r="E143" s="562" t="s">
        <v>22</v>
      </c>
      <c r="F143" s="561" t="s">
        <v>22</v>
      </c>
      <c r="G143" s="561" t="s">
        <v>23415</v>
      </c>
      <c r="H143" s="561" t="s">
        <v>189</v>
      </c>
      <c r="I143" s="561" t="s">
        <v>23148</v>
      </c>
      <c r="J143" s="561" t="s">
        <v>24</v>
      </c>
      <c r="K143" s="562" t="s">
        <v>8157</v>
      </c>
      <c r="L143" s="561" t="s">
        <v>25</v>
      </c>
    </row>
    <row r="144" spans="1:12" x14ac:dyDescent="0.25">
      <c r="A144" s="561" t="s">
        <v>18</v>
      </c>
      <c r="B144" s="561" t="s">
        <v>19</v>
      </c>
      <c r="C144" s="561" t="s">
        <v>155</v>
      </c>
      <c r="D144" s="561" t="s">
        <v>156</v>
      </c>
      <c r="E144" s="562" t="s">
        <v>22</v>
      </c>
      <c r="F144" s="561" t="s">
        <v>22</v>
      </c>
      <c r="G144" s="561" t="s">
        <v>23417</v>
      </c>
      <c r="H144" s="561" t="s">
        <v>190</v>
      </c>
      <c r="I144" s="561" t="s">
        <v>23148</v>
      </c>
      <c r="J144" s="561" t="s">
        <v>24</v>
      </c>
      <c r="K144" s="562" t="s">
        <v>36063</v>
      </c>
      <c r="L144" s="561" t="s">
        <v>25</v>
      </c>
    </row>
    <row r="145" spans="1:12" x14ac:dyDescent="0.25">
      <c r="A145" s="561" t="s">
        <v>18</v>
      </c>
      <c r="B145" s="561" t="s">
        <v>19</v>
      </c>
      <c r="C145" s="561" t="s">
        <v>155</v>
      </c>
      <c r="D145" s="561" t="s">
        <v>156</v>
      </c>
      <c r="E145" s="562" t="s">
        <v>22</v>
      </c>
      <c r="F145" s="561" t="s">
        <v>22</v>
      </c>
      <c r="G145" s="561" t="s">
        <v>23419</v>
      </c>
      <c r="H145" s="561" t="s">
        <v>191</v>
      </c>
      <c r="I145" s="561" t="s">
        <v>23148</v>
      </c>
      <c r="J145" s="561" t="s">
        <v>24</v>
      </c>
      <c r="K145" s="562" t="s">
        <v>8622</v>
      </c>
      <c r="L145" s="561" t="s">
        <v>25</v>
      </c>
    </row>
    <row r="146" spans="1:12" x14ac:dyDescent="0.25">
      <c r="A146" s="561" t="s">
        <v>18</v>
      </c>
      <c r="B146" s="561" t="s">
        <v>19</v>
      </c>
      <c r="C146" s="561" t="s">
        <v>155</v>
      </c>
      <c r="D146" s="561" t="s">
        <v>156</v>
      </c>
      <c r="E146" s="562" t="s">
        <v>22</v>
      </c>
      <c r="F146" s="561" t="s">
        <v>22</v>
      </c>
      <c r="G146" s="561" t="s">
        <v>23421</v>
      </c>
      <c r="H146" s="561" t="s">
        <v>193</v>
      </c>
      <c r="I146" s="561" t="s">
        <v>23148</v>
      </c>
      <c r="J146" s="561" t="s">
        <v>24</v>
      </c>
      <c r="K146" s="562" t="s">
        <v>36064</v>
      </c>
      <c r="L146" s="561" t="s">
        <v>25</v>
      </c>
    </row>
    <row r="147" spans="1:12" x14ac:dyDescent="0.25">
      <c r="A147" s="561" t="s">
        <v>18</v>
      </c>
      <c r="B147" s="561" t="s">
        <v>19</v>
      </c>
      <c r="C147" s="561" t="s">
        <v>155</v>
      </c>
      <c r="D147" s="561" t="s">
        <v>156</v>
      </c>
      <c r="E147" s="562" t="s">
        <v>22</v>
      </c>
      <c r="F147" s="561" t="s">
        <v>22</v>
      </c>
      <c r="G147" s="561" t="s">
        <v>23423</v>
      </c>
      <c r="H147" s="561" t="s">
        <v>194</v>
      </c>
      <c r="I147" s="561" t="s">
        <v>23148</v>
      </c>
      <c r="J147" s="561" t="s">
        <v>24</v>
      </c>
      <c r="K147" s="562" t="s">
        <v>2284</v>
      </c>
      <c r="L147" s="561" t="s">
        <v>25</v>
      </c>
    </row>
    <row r="148" spans="1:12" x14ac:dyDescent="0.25">
      <c r="A148" s="561" t="s">
        <v>18</v>
      </c>
      <c r="B148" s="561" t="s">
        <v>19</v>
      </c>
      <c r="C148" s="561" t="s">
        <v>155</v>
      </c>
      <c r="D148" s="561" t="s">
        <v>156</v>
      </c>
      <c r="E148" s="562" t="s">
        <v>22</v>
      </c>
      <c r="F148" s="561" t="s">
        <v>22</v>
      </c>
      <c r="G148" s="561" t="s">
        <v>23425</v>
      </c>
      <c r="H148" s="561" t="s">
        <v>195</v>
      </c>
      <c r="I148" s="561" t="s">
        <v>23148</v>
      </c>
      <c r="J148" s="561" t="s">
        <v>24</v>
      </c>
      <c r="K148" s="562" t="s">
        <v>36065</v>
      </c>
      <c r="L148" s="561" t="s">
        <v>25</v>
      </c>
    </row>
    <row r="149" spans="1:12" x14ac:dyDescent="0.25">
      <c r="A149" s="561" t="s">
        <v>18</v>
      </c>
      <c r="B149" s="561" t="s">
        <v>19</v>
      </c>
      <c r="C149" s="561" t="s">
        <v>155</v>
      </c>
      <c r="D149" s="561" t="s">
        <v>156</v>
      </c>
      <c r="E149" s="562" t="s">
        <v>22</v>
      </c>
      <c r="F149" s="561" t="s">
        <v>22</v>
      </c>
      <c r="G149" s="561" t="s">
        <v>23427</v>
      </c>
      <c r="H149" s="561" t="s">
        <v>196</v>
      </c>
      <c r="I149" s="561" t="s">
        <v>23148</v>
      </c>
      <c r="J149" s="561" t="s">
        <v>24</v>
      </c>
      <c r="K149" s="562" t="s">
        <v>8226</v>
      </c>
      <c r="L149" s="561" t="s">
        <v>25</v>
      </c>
    </row>
    <row r="150" spans="1:12" x14ac:dyDescent="0.25">
      <c r="A150" s="561" t="s">
        <v>18</v>
      </c>
      <c r="B150" s="561" t="s">
        <v>19</v>
      </c>
      <c r="C150" s="561" t="s">
        <v>155</v>
      </c>
      <c r="D150" s="561" t="s">
        <v>156</v>
      </c>
      <c r="E150" s="562" t="s">
        <v>22</v>
      </c>
      <c r="F150" s="561" t="s">
        <v>22</v>
      </c>
      <c r="G150" s="561" t="s">
        <v>23428</v>
      </c>
      <c r="H150" s="561" t="s">
        <v>198</v>
      </c>
      <c r="I150" s="561" t="s">
        <v>23148</v>
      </c>
      <c r="J150" s="561" t="s">
        <v>24</v>
      </c>
      <c r="K150" s="562" t="s">
        <v>36066</v>
      </c>
      <c r="L150" s="561" t="s">
        <v>25</v>
      </c>
    </row>
    <row r="151" spans="1:12" x14ac:dyDescent="0.25">
      <c r="A151" s="561" t="s">
        <v>18</v>
      </c>
      <c r="B151" s="561" t="s">
        <v>19</v>
      </c>
      <c r="C151" s="561" t="s">
        <v>155</v>
      </c>
      <c r="D151" s="561" t="s">
        <v>156</v>
      </c>
      <c r="E151" s="562" t="s">
        <v>22</v>
      </c>
      <c r="F151" s="561" t="s">
        <v>22</v>
      </c>
      <c r="G151" s="561" t="s">
        <v>23430</v>
      </c>
      <c r="H151" s="561" t="s">
        <v>199</v>
      </c>
      <c r="I151" s="561" t="s">
        <v>23148</v>
      </c>
      <c r="J151" s="561" t="s">
        <v>24</v>
      </c>
      <c r="K151" s="562" t="s">
        <v>36067</v>
      </c>
      <c r="L151" s="561" t="s">
        <v>25</v>
      </c>
    </row>
    <row r="152" spans="1:12" x14ac:dyDescent="0.25">
      <c r="A152" s="561" t="s">
        <v>18</v>
      </c>
      <c r="B152" s="561" t="s">
        <v>19</v>
      </c>
      <c r="C152" s="561" t="s">
        <v>201</v>
      </c>
      <c r="D152" s="561" t="s">
        <v>202</v>
      </c>
      <c r="E152" s="562" t="s">
        <v>22</v>
      </c>
      <c r="F152" s="561" t="s">
        <v>22</v>
      </c>
      <c r="G152" s="561" t="s">
        <v>23432</v>
      </c>
      <c r="H152" s="561" t="s">
        <v>203</v>
      </c>
      <c r="I152" s="561" t="s">
        <v>23148</v>
      </c>
      <c r="J152" s="561" t="s">
        <v>24</v>
      </c>
      <c r="K152" s="562" t="s">
        <v>36068</v>
      </c>
      <c r="L152" s="561" t="s">
        <v>25</v>
      </c>
    </row>
    <row r="153" spans="1:12" x14ac:dyDescent="0.25">
      <c r="A153" s="561" t="s">
        <v>18</v>
      </c>
      <c r="B153" s="561" t="s">
        <v>19</v>
      </c>
      <c r="C153" s="561" t="s">
        <v>201</v>
      </c>
      <c r="D153" s="561" t="s">
        <v>202</v>
      </c>
      <c r="E153" s="562" t="s">
        <v>22</v>
      </c>
      <c r="F153" s="561" t="s">
        <v>22</v>
      </c>
      <c r="G153" s="561" t="s">
        <v>23434</v>
      </c>
      <c r="H153" s="561" t="s">
        <v>205</v>
      </c>
      <c r="I153" s="561" t="s">
        <v>23148</v>
      </c>
      <c r="J153" s="561" t="s">
        <v>24</v>
      </c>
      <c r="K153" s="562" t="s">
        <v>36059</v>
      </c>
      <c r="L153" s="561" t="s">
        <v>25</v>
      </c>
    </row>
    <row r="154" spans="1:12" x14ac:dyDescent="0.25">
      <c r="A154" s="561" t="s">
        <v>18</v>
      </c>
      <c r="B154" s="561" t="s">
        <v>19</v>
      </c>
      <c r="C154" s="561" t="s">
        <v>201</v>
      </c>
      <c r="D154" s="561" t="s">
        <v>202</v>
      </c>
      <c r="E154" s="562" t="s">
        <v>22</v>
      </c>
      <c r="F154" s="561" t="s">
        <v>22</v>
      </c>
      <c r="G154" s="561" t="s">
        <v>23436</v>
      </c>
      <c r="H154" s="561" t="s">
        <v>206</v>
      </c>
      <c r="I154" s="561" t="s">
        <v>23148</v>
      </c>
      <c r="J154" s="561" t="s">
        <v>24</v>
      </c>
      <c r="K154" s="562" t="s">
        <v>36069</v>
      </c>
      <c r="L154" s="561" t="s">
        <v>25</v>
      </c>
    </row>
    <row r="155" spans="1:12" x14ac:dyDescent="0.25">
      <c r="A155" s="561" t="s">
        <v>18</v>
      </c>
      <c r="B155" s="561" t="s">
        <v>19</v>
      </c>
      <c r="C155" s="561" t="s">
        <v>201</v>
      </c>
      <c r="D155" s="561" t="s">
        <v>202</v>
      </c>
      <c r="E155" s="562" t="s">
        <v>22</v>
      </c>
      <c r="F155" s="561" t="s">
        <v>22</v>
      </c>
      <c r="G155" s="561" t="s">
        <v>23438</v>
      </c>
      <c r="H155" s="561" t="s">
        <v>207</v>
      </c>
      <c r="I155" s="561" t="s">
        <v>23148</v>
      </c>
      <c r="J155" s="561" t="s">
        <v>24</v>
      </c>
      <c r="K155" s="562" t="s">
        <v>36070</v>
      </c>
      <c r="L155" s="561" t="s">
        <v>25</v>
      </c>
    </row>
    <row r="156" spans="1:12" x14ac:dyDescent="0.25">
      <c r="A156" s="561" t="s">
        <v>18</v>
      </c>
      <c r="B156" s="561" t="s">
        <v>19</v>
      </c>
      <c r="C156" s="561" t="s">
        <v>201</v>
      </c>
      <c r="D156" s="561" t="s">
        <v>202</v>
      </c>
      <c r="E156" s="562" t="s">
        <v>22</v>
      </c>
      <c r="F156" s="561" t="s">
        <v>22</v>
      </c>
      <c r="G156" s="561" t="s">
        <v>23440</v>
      </c>
      <c r="H156" s="561" t="s">
        <v>208</v>
      </c>
      <c r="I156" s="561" t="s">
        <v>23148</v>
      </c>
      <c r="J156" s="561" t="s">
        <v>24</v>
      </c>
      <c r="K156" s="562" t="s">
        <v>36071</v>
      </c>
      <c r="L156" s="561" t="s">
        <v>25</v>
      </c>
    </row>
    <row r="157" spans="1:12" x14ac:dyDescent="0.25">
      <c r="A157" s="561" t="s">
        <v>18</v>
      </c>
      <c r="B157" s="561" t="s">
        <v>19</v>
      </c>
      <c r="C157" s="561" t="s">
        <v>201</v>
      </c>
      <c r="D157" s="561" t="s">
        <v>202</v>
      </c>
      <c r="E157" s="562" t="s">
        <v>22</v>
      </c>
      <c r="F157" s="561" t="s">
        <v>22</v>
      </c>
      <c r="G157" s="561" t="s">
        <v>23442</v>
      </c>
      <c r="H157" s="561" t="s">
        <v>209</v>
      </c>
      <c r="I157" s="561" t="s">
        <v>23148</v>
      </c>
      <c r="J157" s="561" t="s">
        <v>24</v>
      </c>
      <c r="K157" s="562" t="s">
        <v>7510</v>
      </c>
      <c r="L157" s="561" t="s">
        <v>25</v>
      </c>
    </row>
    <row r="158" spans="1:12" x14ac:dyDescent="0.25">
      <c r="A158" s="561" t="s">
        <v>18</v>
      </c>
      <c r="B158" s="561" t="s">
        <v>19</v>
      </c>
      <c r="C158" s="561" t="s">
        <v>201</v>
      </c>
      <c r="D158" s="561" t="s">
        <v>202</v>
      </c>
      <c r="E158" s="562" t="s">
        <v>22</v>
      </c>
      <c r="F158" s="561" t="s">
        <v>22</v>
      </c>
      <c r="G158" s="561" t="s">
        <v>23443</v>
      </c>
      <c r="H158" s="561" t="s">
        <v>210</v>
      </c>
      <c r="I158" s="561" t="s">
        <v>23148</v>
      </c>
      <c r="J158" s="561" t="s">
        <v>24</v>
      </c>
      <c r="K158" s="562" t="s">
        <v>36072</v>
      </c>
      <c r="L158" s="561" t="s">
        <v>25</v>
      </c>
    </row>
    <row r="159" spans="1:12" x14ac:dyDescent="0.25">
      <c r="A159" s="561" t="s">
        <v>18</v>
      </c>
      <c r="B159" s="561" t="s">
        <v>19</v>
      </c>
      <c r="C159" s="561" t="s">
        <v>201</v>
      </c>
      <c r="D159" s="561" t="s">
        <v>202</v>
      </c>
      <c r="E159" s="562" t="s">
        <v>22</v>
      </c>
      <c r="F159" s="561" t="s">
        <v>22</v>
      </c>
      <c r="G159" s="561" t="s">
        <v>23445</v>
      </c>
      <c r="H159" s="561" t="s">
        <v>211</v>
      </c>
      <c r="I159" s="561" t="s">
        <v>23148</v>
      </c>
      <c r="J159" s="561" t="s">
        <v>24</v>
      </c>
      <c r="K159" s="562" t="s">
        <v>36073</v>
      </c>
      <c r="L159" s="561" t="s">
        <v>25</v>
      </c>
    </row>
    <row r="160" spans="1:12" x14ac:dyDescent="0.25">
      <c r="A160" s="561" t="s">
        <v>18</v>
      </c>
      <c r="B160" s="561" t="s">
        <v>19</v>
      </c>
      <c r="C160" s="561" t="s">
        <v>201</v>
      </c>
      <c r="D160" s="561" t="s">
        <v>202</v>
      </c>
      <c r="E160" s="562" t="s">
        <v>22</v>
      </c>
      <c r="F160" s="561" t="s">
        <v>22</v>
      </c>
      <c r="G160" s="561" t="s">
        <v>23447</v>
      </c>
      <c r="H160" s="561" t="s">
        <v>212</v>
      </c>
      <c r="I160" s="561" t="s">
        <v>23148</v>
      </c>
      <c r="J160" s="561" t="s">
        <v>24</v>
      </c>
      <c r="K160" s="562" t="s">
        <v>36074</v>
      </c>
      <c r="L160" s="561" t="s">
        <v>25</v>
      </c>
    </row>
    <row r="161" spans="1:12" x14ac:dyDescent="0.25">
      <c r="A161" s="561" t="s">
        <v>18</v>
      </c>
      <c r="B161" s="561" t="s">
        <v>19</v>
      </c>
      <c r="C161" s="561" t="s">
        <v>201</v>
      </c>
      <c r="D161" s="561" t="s">
        <v>202</v>
      </c>
      <c r="E161" s="562" t="s">
        <v>22</v>
      </c>
      <c r="F161" s="561" t="s">
        <v>22</v>
      </c>
      <c r="G161" s="561">
        <v>92221</v>
      </c>
      <c r="H161" s="561" t="s">
        <v>213</v>
      </c>
      <c r="I161" s="561" t="s">
        <v>23148</v>
      </c>
      <c r="J161" s="561" t="s">
        <v>24</v>
      </c>
      <c r="K161" s="562" t="s">
        <v>36075</v>
      </c>
      <c r="L161" s="561" t="s">
        <v>25</v>
      </c>
    </row>
    <row r="162" spans="1:12" x14ac:dyDescent="0.25">
      <c r="A162" s="561" t="s">
        <v>18</v>
      </c>
      <c r="B162" s="561" t="s">
        <v>19</v>
      </c>
      <c r="C162" s="561" t="s">
        <v>201</v>
      </c>
      <c r="D162" s="561" t="s">
        <v>202</v>
      </c>
      <c r="E162" s="562" t="s">
        <v>22</v>
      </c>
      <c r="F162" s="561" t="s">
        <v>22</v>
      </c>
      <c r="G162" s="561" t="s">
        <v>23450</v>
      </c>
      <c r="H162" s="561" t="s">
        <v>214</v>
      </c>
      <c r="I162" s="561" t="s">
        <v>23148</v>
      </c>
      <c r="J162" s="561" t="s">
        <v>24</v>
      </c>
      <c r="K162" s="562" t="s">
        <v>36076</v>
      </c>
      <c r="L162" s="561" t="s">
        <v>25</v>
      </c>
    </row>
    <row r="163" spans="1:12" x14ac:dyDescent="0.25">
      <c r="A163" s="561" t="s">
        <v>18</v>
      </c>
      <c r="B163" s="561" t="s">
        <v>19</v>
      </c>
      <c r="C163" s="561" t="s">
        <v>201</v>
      </c>
      <c r="D163" s="561" t="s">
        <v>202</v>
      </c>
      <c r="E163" s="562" t="s">
        <v>22</v>
      </c>
      <c r="F163" s="561" t="s">
        <v>22</v>
      </c>
      <c r="G163" s="561">
        <v>92223</v>
      </c>
      <c r="H163" s="561" t="s">
        <v>215</v>
      </c>
      <c r="I163" s="561" t="s">
        <v>23148</v>
      </c>
      <c r="J163" s="561" t="s">
        <v>24</v>
      </c>
      <c r="K163" s="562" t="s">
        <v>32518</v>
      </c>
      <c r="L163" s="561" t="s">
        <v>25</v>
      </c>
    </row>
    <row r="164" spans="1:12" x14ac:dyDescent="0.25">
      <c r="A164" s="561" t="s">
        <v>18</v>
      </c>
      <c r="B164" s="561" t="s">
        <v>19</v>
      </c>
      <c r="C164" s="561" t="s">
        <v>201</v>
      </c>
      <c r="D164" s="561" t="s">
        <v>202</v>
      </c>
      <c r="E164" s="562" t="s">
        <v>22</v>
      </c>
      <c r="F164" s="561" t="s">
        <v>22</v>
      </c>
      <c r="G164" s="561" t="s">
        <v>23453</v>
      </c>
      <c r="H164" s="561" t="s">
        <v>216</v>
      </c>
      <c r="I164" s="561" t="s">
        <v>23148</v>
      </c>
      <c r="J164" s="561" t="s">
        <v>24</v>
      </c>
      <c r="K164" s="562" t="s">
        <v>36077</v>
      </c>
      <c r="L164" s="561" t="s">
        <v>25</v>
      </c>
    </row>
    <row r="165" spans="1:12" x14ac:dyDescent="0.25">
      <c r="A165" s="561" t="s">
        <v>18</v>
      </c>
      <c r="B165" s="561" t="s">
        <v>19</v>
      </c>
      <c r="C165" s="561" t="s">
        <v>201</v>
      </c>
      <c r="D165" s="561" t="s">
        <v>202</v>
      </c>
      <c r="E165" s="562" t="s">
        <v>22</v>
      </c>
      <c r="F165" s="561" t="s">
        <v>22</v>
      </c>
      <c r="G165" s="561" t="s">
        <v>23455</v>
      </c>
      <c r="H165" s="561" t="s">
        <v>217</v>
      </c>
      <c r="I165" s="561" t="s">
        <v>23148</v>
      </c>
      <c r="J165" s="561" t="s">
        <v>24</v>
      </c>
      <c r="K165" s="562" t="s">
        <v>36078</v>
      </c>
      <c r="L165" s="561" t="s">
        <v>25</v>
      </c>
    </row>
    <row r="166" spans="1:12" x14ac:dyDescent="0.25">
      <c r="A166" s="561" t="s">
        <v>18</v>
      </c>
      <c r="B166" s="561" t="s">
        <v>19</v>
      </c>
      <c r="C166" s="561" t="s">
        <v>201</v>
      </c>
      <c r="D166" s="561" t="s">
        <v>202</v>
      </c>
      <c r="E166" s="562" t="s">
        <v>22</v>
      </c>
      <c r="F166" s="561" t="s">
        <v>22</v>
      </c>
      <c r="G166" s="561" t="s">
        <v>23457</v>
      </c>
      <c r="H166" s="561" t="s">
        <v>218</v>
      </c>
      <c r="I166" s="561" t="s">
        <v>23148</v>
      </c>
      <c r="J166" s="561" t="s">
        <v>24</v>
      </c>
      <c r="K166" s="562" t="s">
        <v>7267</v>
      </c>
      <c r="L166" s="561" t="s">
        <v>25</v>
      </c>
    </row>
    <row r="167" spans="1:12" x14ac:dyDescent="0.25">
      <c r="A167" s="561" t="s">
        <v>18</v>
      </c>
      <c r="B167" s="561" t="s">
        <v>19</v>
      </c>
      <c r="C167" s="561" t="s">
        <v>201</v>
      </c>
      <c r="D167" s="561" t="s">
        <v>202</v>
      </c>
      <c r="E167" s="562" t="s">
        <v>22</v>
      </c>
      <c r="F167" s="561" t="s">
        <v>22</v>
      </c>
      <c r="G167" s="561" t="s">
        <v>23458</v>
      </c>
      <c r="H167" s="561" t="s">
        <v>219</v>
      </c>
      <c r="I167" s="561" t="s">
        <v>23148</v>
      </c>
      <c r="J167" s="561" t="s">
        <v>24</v>
      </c>
      <c r="K167" s="562" t="s">
        <v>30520</v>
      </c>
      <c r="L167" s="561" t="s">
        <v>25</v>
      </c>
    </row>
    <row r="168" spans="1:12" x14ac:dyDescent="0.25">
      <c r="A168" s="561" t="s">
        <v>18</v>
      </c>
      <c r="B168" s="561" t="s">
        <v>19</v>
      </c>
      <c r="C168" s="561" t="s">
        <v>201</v>
      </c>
      <c r="D168" s="561" t="s">
        <v>202</v>
      </c>
      <c r="E168" s="562" t="s">
        <v>22</v>
      </c>
      <c r="F168" s="561" t="s">
        <v>22</v>
      </c>
      <c r="G168" s="561" t="s">
        <v>23460</v>
      </c>
      <c r="H168" s="561" t="s">
        <v>220</v>
      </c>
      <c r="I168" s="561" t="s">
        <v>23148</v>
      </c>
      <c r="J168" s="561" t="s">
        <v>24</v>
      </c>
      <c r="K168" s="562" t="s">
        <v>36079</v>
      </c>
      <c r="L168" s="561" t="s">
        <v>25</v>
      </c>
    </row>
    <row r="169" spans="1:12" x14ac:dyDescent="0.25">
      <c r="A169" s="561" t="s">
        <v>18</v>
      </c>
      <c r="B169" s="561" t="s">
        <v>19</v>
      </c>
      <c r="C169" s="561" t="s">
        <v>201</v>
      </c>
      <c r="D169" s="561" t="s">
        <v>202</v>
      </c>
      <c r="E169" s="562" t="s">
        <v>22</v>
      </c>
      <c r="F169" s="561" t="s">
        <v>22</v>
      </c>
      <c r="G169" s="561" t="s">
        <v>23462</v>
      </c>
      <c r="H169" s="561" t="s">
        <v>221</v>
      </c>
      <c r="I169" s="561" t="s">
        <v>23148</v>
      </c>
      <c r="J169" s="561" t="s">
        <v>24</v>
      </c>
      <c r="K169" s="562" t="s">
        <v>34487</v>
      </c>
      <c r="L169" s="561" t="s">
        <v>25</v>
      </c>
    </row>
    <row r="170" spans="1:12" x14ac:dyDescent="0.25">
      <c r="A170" s="561" t="s">
        <v>18</v>
      </c>
      <c r="B170" s="561" t="s">
        <v>19</v>
      </c>
      <c r="C170" s="561" t="s">
        <v>201</v>
      </c>
      <c r="D170" s="561" t="s">
        <v>202</v>
      </c>
      <c r="E170" s="562" t="s">
        <v>22</v>
      </c>
      <c r="F170" s="561" t="s">
        <v>22</v>
      </c>
      <c r="G170" s="561" t="s">
        <v>23464</v>
      </c>
      <c r="H170" s="561" t="s">
        <v>222</v>
      </c>
      <c r="I170" s="561" t="s">
        <v>23148</v>
      </c>
      <c r="J170" s="561" t="s">
        <v>24</v>
      </c>
      <c r="K170" s="562" t="s">
        <v>7877</v>
      </c>
      <c r="L170" s="561" t="s">
        <v>25</v>
      </c>
    </row>
    <row r="171" spans="1:12" x14ac:dyDescent="0.25">
      <c r="A171" s="561" t="s">
        <v>18</v>
      </c>
      <c r="B171" s="561" t="s">
        <v>19</v>
      </c>
      <c r="C171" s="561" t="s">
        <v>201</v>
      </c>
      <c r="D171" s="561" t="s">
        <v>202</v>
      </c>
      <c r="E171" s="562" t="s">
        <v>22</v>
      </c>
      <c r="F171" s="561" t="s">
        <v>22</v>
      </c>
      <c r="G171" s="561" t="s">
        <v>23466</v>
      </c>
      <c r="H171" s="561" t="s">
        <v>223</v>
      </c>
      <c r="I171" s="561" t="s">
        <v>23148</v>
      </c>
      <c r="J171" s="561" t="s">
        <v>24</v>
      </c>
      <c r="K171" s="562" t="s">
        <v>33356</v>
      </c>
      <c r="L171" s="561" t="s">
        <v>25</v>
      </c>
    </row>
    <row r="172" spans="1:12" x14ac:dyDescent="0.25">
      <c r="A172" s="561" t="s">
        <v>18</v>
      </c>
      <c r="B172" s="561" t="s">
        <v>19</v>
      </c>
      <c r="C172" s="561" t="s">
        <v>201</v>
      </c>
      <c r="D172" s="561" t="s">
        <v>202</v>
      </c>
      <c r="E172" s="562" t="s">
        <v>22</v>
      </c>
      <c r="F172" s="561" t="s">
        <v>22</v>
      </c>
      <c r="G172" s="561" t="s">
        <v>23468</v>
      </c>
      <c r="H172" s="561" t="s">
        <v>224</v>
      </c>
      <c r="I172" s="561" t="s">
        <v>23148</v>
      </c>
      <c r="J172" s="561" t="s">
        <v>24</v>
      </c>
      <c r="K172" s="562" t="s">
        <v>36080</v>
      </c>
      <c r="L172" s="561" t="s">
        <v>25</v>
      </c>
    </row>
    <row r="173" spans="1:12" x14ac:dyDescent="0.25">
      <c r="A173" s="561" t="s">
        <v>18</v>
      </c>
      <c r="B173" s="561" t="s">
        <v>19</v>
      </c>
      <c r="C173" s="561" t="s">
        <v>201</v>
      </c>
      <c r="D173" s="561" t="s">
        <v>202</v>
      </c>
      <c r="E173" s="562" t="s">
        <v>22</v>
      </c>
      <c r="F173" s="561" t="s">
        <v>22</v>
      </c>
      <c r="G173" s="561" t="s">
        <v>23470</v>
      </c>
      <c r="H173" s="561" t="s">
        <v>225</v>
      </c>
      <c r="I173" s="561" t="s">
        <v>23148</v>
      </c>
      <c r="J173" s="561" t="s">
        <v>24</v>
      </c>
      <c r="K173" s="562" t="s">
        <v>36081</v>
      </c>
      <c r="L173" s="561" t="s">
        <v>25</v>
      </c>
    </row>
    <row r="174" spans="1:12" x14ac:dyDescent="0.25">
      <c r="A174" s="561" t="s">
        <v>18</v>
      </c>
      <c r="B174" s="561" t="s">
        <v>19</v>
      </c>
      <c r="C174" s="561" t="s">
        <v>201</v>
      </c>
      <c r="D174" s="561" t="s">
        <v>202</v>
      </c>
      <c r="E174" s="562" t="s">
        <v>22</v>
      </c>
      <c r="F174" s="561" t="s">
        <v>22</v>
      </c>
      <c r="G174" s="561" t="s">
        <v>23471</v>
      </c>
      <c r="H174" s="561" t="s">
        <v>226</v>
      </c>
      <c r="I174" s="561" t="s">
        <v>23148</v>
      </c>
      <c r="J174" s="561" t="s">
        <v>24</v>
      </c>
      <c r="K174" s="562" t="s">
        <v>36082</v>
      </c>
      <c r="L174" s="561" t="s">
        <v>25</v>
      </c>
    </row>
    <row r="175" spans="1:12" x14ac:dyDescent="0.25">
      <c r="A175" s="561" t="s">
        <v>18</v>
      </c>
      <c r="B175" s="561" t="s">
        <v>19</v>
      </c>
      <c r="C175" s="561" t="s">
        <v>201</v>
      </c>
      <c r="D175" s="561" t="s">
        <v>202</v>
      </c>
      <c r="E175" s="562" t="s">
        <v>22</v>
      </c>
      <c r="F175" s="561" t="s">
        <v>22</v>
      </c>
      <c r="G175" s="561" t="s">
        <v>23473</v>
      </c>
      <c r="H175" s="561" t="s">
        <v>227</v>
      </c>
      <c r="I175" s="561" t="s">
        <v>23148</v>
      </c>
      <c r="J175" s="561" t="s">
        <v>24</v>
      </c>
      <c r="K175" s="562" t="s">
        <v>36083</v>
      </c>
      <c r="L175" s="561" t="s">
        <v>25</v>
      </c>
    </row>
    <row r="176" spans="1:12" x14ac:dyDescent="0.25">
      <c r="A176" s="561" t="s">
        <v>18</v>
      </c>
      <c r="B176" s="561" t="s">
        <v>19</v>
      </c>
      <c r="C176" s="561" t="s">
        <v>201</v>
      </c>
      <c r="D176" s="561" t="s">
        <v>202</v>
      </c>
      <c r="E176" s="562" t="s">
        <v>22</v>
      </c>
      <c r="F176" s="561" t="s">
        <v>22</v>
      </c>
      <c r="G176" s="561" t="s">
        <v>23475</v>
      </c>
      <c r="H176" s="561" t="s">
        <v>228</v>
      </c>
      <c r="I176" s="561" t="s">
        <v>23148</v>
      </c>
      <c r="J176" s="561" t="s">
        <v>24</v>
      </c>
      <c r="K176" s="562" t="s">
        <v>36084</v>
      </c>
      <c r="L176" s="561" t="s">
        <v>25</v>
      </c>
    </row>
    <row r="177" spans="1:12" x14ac:dyDescent="0.25">
      <c r="A177" s="561" t="s">
        <v>18</v>
      </c>
      <c r="B177" s="561" t="s">
        <v>19</v>
      </c>
      <c r="C177" s="561" t="s">
        <v>201</v>
      </c>
      <c r="D177" s="561" t="s">
        <v>202</v>
      </c>
      <c r="E177" s="562" t="s">
        <v>22</v>
      </c>
      <c r="F177" s="561" t="s">
        <v>22</v>
      </c>
      <c r="G177" s="561" t="s">
        <v>23477</v>
      </c>
      <c r="H177" s="561" t="s">
        <v>229</v>
      </c>
      <c r="I177" s="561" t="s">
        <v>23148</v>
      </c>
      <c r="J177" s="561" t="s">
        <v>24</v>
      </c>
      <c r="K177" s="562" t="s">
        <v>36085</v>
      </c>
      <c r="L177" s="561" t="s">
        <v>25</v>
      </c>
    </row>
    <row r="178" spans="1:12" x14ac:dyDescent="0.25">
      <c r="A178" s="561" t="s">
        <v>18</v>
      </c>
      <c r="B178" s="561" t="s">
        <v>19</v>
      </c>
      <c r="C178" s="561" t="s">
        <v>201</v>
      </c>
      <c r="D178" s="561" t="s">
        <v>202</v>
      </c>
      <c r="E178" s="562" t="s">
        <v>22</v>
      </c>
      <c r="F178" s="561" t="s">
        <v>22</v>
      </c>
      <c r="G178" s="561" t="s">
        <v>23479</v>
      </c>
      <c r="H178" s="561" t="s">
        <v>230</v>
      </c>
      <c r="I178" s="561" t="s">
        <v>23148</v>
      </c>
      <c r="J178" s="561" t="s">
        <v>24</v>
      </c>
      <c r="K178" s="562" t="s">
        <v>36086</v>
      </c>
      <c r="L178" s="561" t="s">
        <v>25</v>
      </c>
    </row>
    <row r="179" spans="1:12" x14ac:dyDescent="0.25">
      <c r="A179" s="561" t="s">
        <v>18</v>
      </c>
      <c r="B179" s="561" t="s">
        <v>19</v>
      </c>
      <c r="C179" s="561" t="s">
        <v>201</v>
      </c>
      <c r="D179" s="561" t="s">
        <v>202</v>
      </c>
      <c r="E179" s="562" t="s">
        <v>22</v>
      </c>
      <c r="F179" s="561" t="s">
        <v>22</v>
      </c>
      <c r="G179" s="561" t="s">
        <v>23481</v>
      </c>
      <c r="H179" s="561" t="s">
        <v>232</v>
      </c>
      <c r="I179" s="561" t="s">
        <v>23148</v>
      </c>
      <c r="J179" s="561" t="s">
        <v>24</v>
      </c>
      <c r="K179" s="562" t="s">
        <v>33119</v>
      </c>
      <c r="L179" s="561" t="s">
        <v>25</v>
      </c>
    </row>
    <row r="180" spans="1:12" x14ac:dyDescent="0.25">
      <c r="A180" s="561" t="s">
        <v>18</v>
      </c>
      <c r="B180" s="561" t="s">
        <v>19</v>
      </c>
      <c r="C180" s="561" t="s">
        <v>201</v>
      </c>
      <c r="D180" s="561" t="s">
        <v>202</v>
      </c>
      <c r="E180" s="562" t="s">
        <v>22</v>
      </c>
      <c r="F180" s="561" t="s">
        <v>22</v>
      </c>
      <c r="G180" s="561" t="s">
        <v>23483</v>
      </c>
      <c r="H180" s="561" t="s">
        <v>234</v>
      </c>
      <c r="I180" s="561" t="s">
        <v>23148</v>
      </c>
      <c r="J180" s="561" t="s">
        <v>24</v>
      </c>
      <c r="K180" s="562" t="s">
        <v>29092</v>
      </c>
      <c r="L180" s="561" t="s">
        <v>25</v>
      </c>
    </row>
    <row r="181" spans="1:12" x14ac:dyDescent="0.25">
      <c r="A181" s="561" t="s">
        <v>18</v>
      </c>
      <c r="B181" s="561" t="s">
        <v>19</v>
      </c>
      <c r="C181" s="561" t="s">
        <v>201</v>
      </c>
      <c r="D181" s="561" t="s">
        <v>202</v>
      </c>
      <c r="E181" s="562" t="s">
        <v>22</v>
      </c>
      <c r="F181" s="561" t="s">
        <v>22</v>
      </c>
      <c r="G181" s="561" t="s">
        <v>23485</v>
      </c>
      <c r="H181" s="561" t="s">
        <v>235</v>
      </c>
      <c r="I181" s="561" t="s">
        <v>23148</v>
      </c>
      <c r="J181" s="561" t="s">
        <v>24</v>
      </c>
      <c r="K181" s="562" t="s">
        <v>30730</v>
      </c>
      <c r="L181" s="561" t="s">
        <v>25</v>
      </c>
    </row>
    <row r="182" spans="1:12" x14ac:dyDescent="0.25">
      <c r="A182" s="561" t="s">
        <v>18</v>
      </c>
      <c r="B182" s="561" t="s">
        <v>19</v>
      </c>
      <c r="C182" s="561" t="s">
        <v>201</v>
      </c>
      <c r="D182" s="561" t="s">
        <v>202</v>
      </c>
      <c r="E182" s="562" t="s">
        <v>22</v>
      </c>
      <c r="F182" s="561" t="s">
        <v>22</v>
      </c>
      <c r="G182" s="561" t="s">
        <v>23486</v>
      </c>
      <c r="H182" s="561" t="s">
        <v>236</v>
      </c>
      <c r="I182" s="561" t="s">
        <v>23148</v>
      </c>
      <c r="J182" s="561" t="s">
        <v>24</v>
      </c>
      <c r="K182" s="562" t="s">
        <v>36087</v>
      </c>
      <c r="L182" s="561" t="s">
        <v>25</v>
      </c>
    </row>
    <row r="183" spans="1:12" x14ac:dyDescent="0.25">
      <c r="A183" s="561" t="s">
        <v>18</v>
      </c>
      <c r="B183" s="561" t="s">
        <v>19</v>
      </c>
      <c r="C183" s="561" t="s">
        <v>201</v>
      </c>
      <c r="D183" s="561" t="s">
        <v>202</v>
      </c>
      <c r="E183" s="562" t="s">
        <v>22</v>
      </c>
      <c r="F183" s="561" t="s">
        <v>22</v>
      </c>
      <c r="G183" s="561" t="s">
        <v>23488</v>
      </c>
      <c r="H183" s="561" t="s">
        <v>237</v>
      </c>
      <c r="I183" s="561" t="s">
        <v>23148</v>
      </c>
      <c r="J183" s="561" t="s">
        <v>24</v>
      </c>
      <c r="K183" s="562" t="s">
        <v>36088</v>
      </c>
      <c r="L183" s="561" t="s">
        <v>25</v>
      </c>
    </row>
    <row r="184" spans="1:12" x14ac:dyDescent="0.25">
      <c r="A184" s="561" t="s">
        <v>18</v>
      </c>
      <c r="B184" s="561" t="s">
        <v>19</v>
      </c>
      <c r="C184" s="561" t="s">
        <v>201</v>
      </c>
      <c r="D184" s="561" t="s">
        <v>202</v>
      </c>
      <c r="E184" s="562" t="s">
        <v>22</v>
      </c>
      <c r="F184" s="561" t="s">
        <v>22</v>
      </c>
      <c r="G184" s="561" t="s">
        <v>23490</v>
      </c>
      <c r="H184" s="561" t="s">
        <v>238</v>
      </c>
      <c r="I184" s="561" t="s">
        <v>23148</v>
      </c>
      <c r="J184" s="561" t="s">
        <v>24</v>
      </c>
      <c r="K184" s="562" t="s">
        <v>8551</v>
      </c>
      <c r="L184" s="561" t="s">
        <v>25</v>
      </c>
    </row>
    <row r="185" spans="1:12" x14ac:dyDescent="0.25">
      <c r="A185" s="561" t="s">
        <v>18</v>
      </c>
      <c r="B185" s="561" t="s">
        <v>19</v>
      </c>
      <c r="C185" s="561" t="s">
        <v>201</v>
      </c>
      <c r="D185" s="561" t="s">
        <v>202</v>
      </c>
      <c r="E185" s="562" t="s">
        <v>22</v>
      </c>
      <c r="F185" s="561" t="s">
        <v>22</v>
      </c>
      <c r="G185" s="561" t="s">
        <v>23492</v>
      </c>
      <c r="H185" s="561" t="s">
        <v>239</v>
      </c>
      <c r="I185" s="561" t="s">
        <v>23148</v>
      </c>
      <c r="J185" s="561" t="s">
        <v>24</v>
      </c>
      <c r="K185" s="562" t="s">
        <v>36089</v>
      </c>
      <c r="L185" s="561" t="s">
        <v>25</v>
      </c>
    </row>
    <row r="186" spans="1:12" x14ac:dyDescent="0.25">
      <c r="A186" s="561" t="s">
        <v>18</v>
      </c>
      <c r="B186" s="561" t="s">
        <v>19</v>
      </c>
      <c r="C186" s="561" t="s">
        <v>201</v>
      </c>
      <c r="D186" s="561" t="s">
        <v>202</v>
      </c>
      <c r="E186" s="562" t="s">
        <v>22</v>
      </c>
      <c r="F186" s="561" t="s">
        <v>22</v>
      </c>
      <c r="G186" s="561" t="s">
        <v>23494</v>
      </c>
      <c r="H186" s="561" t="s">
        <v>240</v>
      </c>
      <c r="I186" s="561" t="s">
        <v>23148</v>
      </c>
      <c r="J186" s="561" t="s">
        <v>24</v>
      </c>
      <c r="K186" s="562" t="s">
        <v>36090</v>
      </c>
      <c r="L186" s="561" t="s">
        <v>25</v>
      </c>
    </row>
    <row r="187" spans="1:12" x14ac:dyDescent="0.25">
      <c r="A187" s="561" t="s">
        <v>18</v>
      </c>
      <c r="B187" s="561" t="s">
        <v>19</v>
      </c>
      <c r="C187" s="561" t="s">
        <v>201</v>
      </c>
      <c r="D187" s="561" t="s">
        <v>202</v>
      </c>
      <c r="E187" s="562" t="s">
        <v>22</v>
      </c>
      <c r="F187" s="561" t="s">
        <v>22</v>
      </c>
      <c r="G187" s="561" t="s">
        <v>23496</v>
      </c>
      <c r="H187" s="561" t="s">
        <v>241</v>
      </c>
      <c r="I187" s="561" t="s">
        <v>23148</v>
      </c>
      <c r="J187" s="561" t="s">
        <v>24</v>
      </c>
      <c r="K187" s="562" t="s">
        <v>36091</v>
      </c>
      <c r="L187" s="561" t="s">
        <v>25</v>
      </c>
    </row>
    <row r="188" spans="1:12" x14ac:dyDescent="0.25">
      <c r="A188" s="561" t="s">
        <v>18</v>
      </c>
      <c r="B188" s="561" t="s">
        <v>19</v>
      </c>
      <c r="C188" s="561" t="s">
        <v>201</v>
      </c>
      <c r="D188" s="561" t="s">
        <v>202</v>
      </c>
      <c r="E188" s="562" t="s">
        <v>22</v>
      </c>
      <c r="F188" s="561" t="s">
        <v>22</v>
      </c>
      <c r="G188" s="561">
        <v>92831</v>
      </c>
      <c r="H188" s="561" t="s">
        <v>242</v>
      </c>
      <c r="I188" s="561" t="s">
        <v>23148</v>
      </c>
      <c r="J188" s="561" t="s">
        <v>24</v>
      </c>
      <c r="K188" s="562" t="s">
        <v>36092</v>
      </c>
      <c r="L188" s="561" t="s">
        <v>25</v>
      </c>
    </row>
    <row r="189" spans="1:12" x14ac:dyDescent="0.25">
      <c r="A189" s="561" t="s">
        <v>18</v>
      </c>
      <c r="B189" s="561" t="s">
        <v>19</v>
      </c>
      <c r="C189" s="561" t="s">
        <v>201</v>
      </c>
      <c r="D189" s="561" t="s">
        <v>202</v>
      </c>
      <c r="E189" s="562" t="s">
        <v>22</v>
      </c>
      <c r="F189" s="561" t="s">
        <v>22</v>
      </c>
      <c r="G189" s="561" t="s">
        <v>23499</v>
      </c>
      <c r="H189" s="561" t="s">
        <v>243</v>
      </c>
      <c r="I189" s="561" t="s">
        <v>23148</v>
      </c>
      <c r="J189" s="561" t="s">
        <v>24</v>
      </c>
      <c r="K189" s="562" t="s">
        <v>36093</v>
      </c>
      <c r="L189" s="561" t="s">
        <v>25</v>
      </c>
    </row>
    <row r="190" spans="1:12" x14ac:dyDescent="0.25">
      <c r="A190" s="561" t="s">
        <v>18</v>
      </c>
      <c r="B190" s="561" t="s">
        <v>19</v>
      </c>
      <c r="C190" s="561" t="s">
        <v>201</v>
      </c>
      <c r="D190" s="561" t="s">
        <v>202</v>
      </c>
      <c r="E190" s="562" t="s">
        <v>22</v>
      </c>
      <c r="F190" s="561" t="s">
        <v>22</v>
      </c>
      <c r="G190" s="561" t="s">
        <v>23501</v>
      </c>
      <c r="H190" s="561" t="s">
        <v>244</v>
      </c>
      <c r="I190" s="561" t="s">
        <v>23148</v>
      </c>
      <c r="J190" s="561" t="s">
        <v>24</v>
      </c>
      <c r="K190" s="562" t="s">
        <v>36094</v>
      </c>
      <c r="L190" s="561" t="s">
        <v>25</v>
      </c>
    </row>
    <row r="191" spans="1:12" x14ac:dyDescent="0.25">
      <c r="A191" s="561" t="s">
        <v>18</v>
      </c>
      <c r="B191" s="561" t="s">
        <v>19</v>
      </c>
      <c r="C191" s="561" t="s">
        <v>201</v>
      </c>
      <c r="D191" s="561" t="s">
        <v>202</v>
      </c>
      <c r="E191" s="562" t="s">
        <v>22</v>
      </c>
      <c r="F191" s="561" t="s">
        <v>22</v>
      </c>
      <c r="G191" s="561" t="s">
        <v>23503</v>
      </c>
      <c r="H191" s="561" t="s">
        <v>245</v>
      </c>
      <c r="I191" s="561" t="s">
        <v>23148</v>
      </c>
      <c r="J191" s="561" t="s">
        <v>24</v>
      </c>
      <c r="K191" s="562" t="s">
        <v>36095</v>
      </c>
      <c r="L191" s="561" t="s">
        <v>25</v>
      </c>
    </row>
    <row r="192" spans="1:12" x14ac:dyDescent="0.25">
      <c r="A192" s="561" t="s">
        <v>18</v>
      </c>
      <c r="B192" s="561" t="s">
        <v>19</v>
      </c>
      <c r="C192" s="561" t="s">
        <v>201</v>
      </c>
      <c r="D192" s="561" t="s">
        <v>202</v>
      </c>
      <c r="E192" s="562" t="s">
        <v>22</v>
      </c>
      <c r="F192" s="561" t="s">
        <v>22</v>
      </c>
      <c r="G192" s="561" t="s">
        <v>23505</v>
      </c>
      <c r="H192" s="561" t="s">
        <v>246</v>
      </c>
      <c r="I192" s="561" t="s">
        <v>23148</v>
      </c>
      <c r="J192" s="561" t="s">
        <v>7063</v>
      </c>
      <c r="K192" s="562" t="s">
        <v>36096</v>
      </c>
      <c r="L192" s="561" t="s">
        <v>25</v>
      </c>
    </row>
    <row r="193" spans="1:12" x14ac:dyDescent="0.25">
      <c r="A193" s="561" t="s">
        <v>18</v>
      </c>
      <c r="B193" s="561" t="s">
        <v>19</v>
      </c>
      <c r="C193" s="561" t="s">
        <v>201</v>
      </c>
      <c r="D193" s="561" t="s">
        <v>202</v>
      </c>
      <c r="E193" s="562" t="s">
        <v>22</v>
      </c>
      <c r="F193" s="561" t="s">
        <v>22</v>
      </c>
      <c r="G193" s="561" t="s">
        <v>23507</v>
      </c>
      <c r="H193" s="561" t="s">
        <v>248</v>
      </c>
      <c r="I193" s="561" t="s">
        <v>23148</v>
      </c>
      <c r="J193" s="561" t="s">
        <v>7063</v>
      </c>
      <c r="K193" s="562" t="s">
        <v>36097</v>
      </c>
      <c r="L193" s="561" t="s">
        <v>25</v>
      </c>
    </row>
    <row r="194" spans="1:12" x14ac:dyDescent="0.25">
      <c r="A194" s="561" t="s">
        <v>18</v>
      </c>
      <c r="B194" s="561" t="s">
        <v>19</v>
      </c>
      <c r="C194" s="561" t="s">
        <v>201</v>
      </c>
      <c r="D194" s="561" t="s">
        <v>202</v>
      </c>
      <c r="E194" s="562" t="s">
        <v>22</v>
      </c>
      <c r="F194" s="561" t="s">
        <v>22</v>
      </c>
      <c r="G194" s="561" t="s">
        <v>23509</v>
      </c>
      <c r="H194" s="561" t="s">
        <v>249</v>
      </c>
      <c r="I194" s="561" t="s">
        <v>23148</v>
      </c>
      <c r="J194" s="561" t="s">
        <v>7063</v>
      </c>
      <c r="K194" s="562" t="s">
        <v>36098</v>
      </c>
      <c r="L194" s="561" t="s">
        <v>25</v>
      </c>
    </row>
    <row r="195" spans="1:12" x14ac:dyDescent="0.25">
      <c r="A195" s="561" t="s">
        <v>18</v>
      </c>
      <c r="B195" s="561" t="s">
        <v>19</v>
      </c>
      <c r="C195" s="561" t="s">
        <v>201</v>
      </c>
      <c r="D195" s="561" t="s">
        <v>202</v>
      </c>
      <c r="E195" s="562" t="s">
        <v>22</v>
      </c>
      <c r="F195" s="561" t="s">
        <v>22</v>
      </c>
      <c r="G195" s="561" t="s">
        <v>23511</v>
      </c>
      <c r="H195" s="561" t="s">
        <v>250</v>
      </c>
      <c r="I195" s="561" t="s">
        <v>23148</v>
      </c>
      <c r="J195" s="561" t="s">
        <v>7063</v>
      </c>
      <c r="K195" s="562" t="s">
        <v>36099</v>
      </c>
      <c r="L195" s="561" t="s">
        <v>25</v>
      </c>
    </row>
    <row r="196" spans="1:12" x14ac:dyDescent="0.25">
      <c r="A196" s="561" t="s">
        <v>18</v>
      </c>
      <c r="B196" s="561" t="s">
        <v>19</v>
      </c>
      <c r="C196" s="561" t="s">
        <v>201</v>
      </c>
      <c r="D196" s="561" t="s">
        <v>202</v>
      </c>
      <c r="E196" s="562" t="s">
        <v>22</v>
      </c>
      <c r="F196" s="561" t="s">
        <v>22</v>
      </c>
      <c r="G196" s="561" t="s">
        <v>23513</v>
      </c>
      <c r="H196" s="561" t="s">
        <v>251</v>
      </c>
      <c r="I196" s="561" t="s">
        <v>23148</v>
      </c>
      <c r="J196" s="561" t="s">
        <v>7063</v>
      </c>
      <c r="K196" s="562" t="s">
        <v>36100</v>
      </c>
      <c r="L196" s="561" t="s">
        <v>25</v>
      </c>
    </row>
    <row r="197" spans="1:12" x14ac:dyDescent="0.25">
      <c r="A197" s="561" t="s">
        <v>18</v>
      </c>
      <c r="B197" s="561" t="s">
        <v>19</v>
      </c>
      <c r="C197" s="561" t="s">
        <v>201</v>
      </c>
      <c r="D197" s="561" t="s">
        <v>202</v>
      </c>
      <c r="E197" s="562" t="s">
        <v>22</v>
      </c>
      <c r="F197" s="561" t="s">
        <v>22</v>
      </c>
      <c r="G197" s="561" t="s">
        <v>23515</v>
      </c>
      <c r="H197" s="561" t="s">
        <v>252</v>
      </c>
      <c r="I197" s="561" t="s">
        <v>23148</v>
      </c>
      <c r="J197" s="561" t="s">
        <v>7063</v>
      </c>
      <c r="K197" s="562" t="s">
        <v>36101</v>
      </c>
      <c r="L197" s="561" t="s">
        <v>25</v>
      </c>
    </row>
    <row r="198" spans="1:12" x14ac:dyDescent="0.25">
      <c r="A198" s="561" t="s">
        <v>18</v>
      </c>
      <c r="B198" s="561" t="s">
        <v>19</v>
      </c>
      <c r="C198" s="561" t="s">
        <v>253</v>
      </c>
      <c r="D198" s="561" t="s">
        <v>254</v>
      </c>
      <c r="E198" s="562" t="s">
        <v>22</v>
      </c>
      <c r="F198" s="561" t="s">
        <v>22</v>
      </c>
      <c r="G198" s="561" t="s">
        <v>23517</v>
      </c>
      <c r="H198" s="561" t="s">
        <v>255</v>
      </c>
      <c r="I198" s="561" t="s">
        <v>23148</v>
      </c>
      <c r="J198" s="561" t="s">
        <v>24</v>
      </c>
      <c r="K198" s="562" t="s">
        <v>2049</v>
      </c>
      <c r="L198" s="561" t="s">
        <v>25</v>
      </c>
    </row>
    <row r="199" spans="1:12" x14ac:dyDescent="0.25">
      <c r="A199" s="561" t="s">
        <v>18</v>
      </c>
      <c r="B199" s="561" t="s">
        <v>19</v>
      </c>
      <c r="C199" s="561" t="s">
        <v>253</v>
      </c>
      <c r="D199" s="561" t="s">
        <v>254</v>
      </c>
      <c r="E199" s="562" t="s">
        <v>22</v>
      </c>
      <c r="F199" s="561" t="s">
        <v>22</v>
      </c>
      <c r="G199" s="561" t="s">
        <v>23519</v>
      </c>
      <c r="H199" s="561" t="s">
        <v>256</v>
      </c>
      <c r="I199" s="561" t="s">
        <v>23148</v>
      </c>
      <c r="J199" s="561" t="s">
        <v>24</v>
      </c>
      <c r="K199" s="562" t="s">
        <v>7597</v>
      </c>
      <c r="L199" s="561" t="s">
        <v>25</v>
      </c>
    </row>
    <row r="200" spans="1:12" x14ac:dyDescent="0.25">
      <c r="A200" s="561" t="s">
        <v>18</v>
      </c>
      <c r="B200" s="561" t="s">
        <v>19</v>
      </c>
      <c r="C200" s="561" t="s">
        <v>253</v>
      </c>
      <c r="D200" s="561" t="s">
        <v>254</v>
      </c>
      <c r="E200" s="562" t="s">
        <v>22</v>
      </c>
      <c r="F200" s="561" t="s">
        <v>22</v>
      </c>
      <c r="G200" s="561" t="s">
        <v>23520</v>
      </c>
      <c r="H200" s="561" t="s">
        <v>258</v>
      </c>
      <c r="I200" s="561" t="s">
        <v>23148</v>
      </c>
      <c r="J200" s="561" t="s">
        <v>24</v>
      </c>
      <c r="K200" s="562" t="s">
        <v>2946</v>
      </c>
      <c r="L200" s="561" t="s">
        <v>25</v>
      </c>
    </row>
    <row r="201" spans="1:12" x14ac:dyDescent="0.25">
      <c r="A201" s="561" t="s">
        <v>18</v>
      </c>
      <c r="B201" s="561" t="s">
        <v>19</v>
      </c>
      <c r="C201" s="561" t="s">
        <v>253</v>
      </c>
      <c r="D201" s="561" t="s">
        <v>254</v>
      </c>
      <c r="E201" s="562" t="s">
        <v>22</v>
      </c>
      <c r="F201" s="561" t="s">
        <v>22</v>
      </c>
      <c r="G201" s="561" t="s">
        <v>23522</v>
      </c>
      <c r="H201" s="561" t="s">
        <v>260</v>
      </c>
      <c r="I201" s="561" t="s">
        <v>23148</v>
      </c>
      <c r="J201" s="561" t="s">
        <v>24</v>
      </c>
      <c r="K201" s="562" t="s">
        <v>3607</v>
      </c>
      <c r="L201" s="561" t="s">
        <v>25</v>
      </c>
    </row>
    <row r="202" spans="1:12" x14ac:dyDescent="0.25">
      <c r="A202" s="561" t="s">
        <v>18</v>
      </c>
      <c r="B202" s="561" t="s">
        <v>19</v>
      </c>
      <c r="C202" s="561" t="s">
        <v>253</v>
      </c>
      <c r="D202" s="561" t="s">
        <v>254</v>
      </c>
      <c r="E202" s="562" t="s">
        <v>22</v>
      </c>
      <c r="F202" s="561" t="s">
        <v>22</v>
      </c>
      <c r="G202" s="561" t="s">
        <v>23523</v>
      </c>
      <c r="H202" s="561" t="s">
        <v>261</v>
      </c>
      <c r="I202" s="561" t="s">
        <v>23148</v>
      </c>
      <c r="J202" s="561" t="s">
        <v>24</v>
      </c>
      <c r="K202" s="562" t="s">
        <v>1506</v>
      </c>
      <c r="L202" s="561" t="s">
        <v>25</v>
      </c>
    </row>
    <row r="203" spans="1:12" x14ac:dyDescent="0.25">
      <c r="A203" s="561" t="s">
        <v>18</v>
      </c>
      <c r="B203" s="561" t="s">
        <v>19</v>
      </c>
      <c r="C203" s="561" t="s">
        <v>253</v>
      </c>
      <c r="D203" s="561" t="s">
        <v>254</v>
      </c>
      <c r="E203" s="562" t="s">
        <v>22</v>
      </c>
      <c r="F203" s="561" t="s">
        <v>22</v>
      </c>
      <c r="G203" s="561" t="s">
        <v>23524</v>
      </c>
      <c r="H203" s="561" t="s">
        <v>263</v>
      </c>
      <c r="I203" s="561" t="s">
        <v>23148</v>
      </c>
      <c r="J203" s="561" t="s">
        <v>24</v>
      </c>
      <c r="K203" s="562" t="s">
        <v>7936</v>
      </c>
      <c r="L203" s="561" t="s">
        <v>25</v>
      </c>
    </row>
    <row r="204" spans="1:12" x14ac:dyDescent="0.25">
      <c r="A204" s="561" t="s">
        <v>18</v>
      </c>
      <c r="B204" s="561" t="s">
        <v>19</v>
      </c>
      <c r="C204" s="561" t="s">
        <v>253</v>
      </c>
      <c r="D204" s="561" t="s">
        <v>254</v>
      </c>
      <c r="E204" s="562" t="s">
        <v>22</v>
      </c>
      <c r="F204" s="561" t="s">
        <v>22</v>
      </c>
      <c r="G204" s="561" t="s">
        <v>23525</v>
      </c>
      <c r="H204" s="561" t="s">
        <v>265</v>
      </c>
      <c r="I204" s="561" t="s">
        <v>23148</v>
      </c>
      <c r="J204" s="561" t="s">
        <v>24</v>
      </c>
      <c r="K204" s="562" t="s">
        <v>7926</v>
      </c>
      <c r="L204" s="561" t="s">
        <v>25</v>
      </c>
    </row>
    <row r="205" spans="1:12" x14ac:dyDescent="0.25">
      <c r="A205" s="561" t="s">
        <v>18</v>
      </c>
      <c r="B205" s="561" t="s">
        <v>19</v>
      </c>
      <c r="C205" s="561" t="s">
        <v>253</v>
      </c>
      <c r="D205" s="561" t="s">
        <v>254</v>
      </c>
      <c r="E205" s="562" t="s">
        <v>22</v>
      </c>
      <c r="F205" s="561" t="s">
        <v>22</v>
      </c>
      <c r="G205" s="561" t="s">
        <v>23527</v>
      </c>
      <c r="H205" s="561" t="s">
        <v>266</v>
      </c>
      <c r="I205" s="561" t="s">
        <v>23148</v>
      </c>
      <c r="J205" s="561" t="s">
        <v>24</v>
      </c>
      <c r="K205" s="562" t="s">
        <v>36102</v>
      </c>
      <c r="L205" s="561" t="s">
        <v>25</v>
      </c>
    </row>
    <row r="206" spans="1:12" x14ac:dyDescent="0.25">
      <c r="A206" s="561" t="s">
        <v>18</v>
      </c>
      <c r="B206" s="561" t="s">
        <v>19</v>
      </c>
      <c r="C206" s="561" t="s">
        <v>253</v>
      </c>
      <c r="D206" s="561" t="s">
        <v>254</v>
      </c>
      <c r="E206" s="562" t="s">
        <v>22</v>
      </c>
      <c r="F206" s="561" t="s">
        <v>22</v>
      </c>
      <c r="G206" s="561" t="s">
        <v>23528</v>
      </c>
      <c r="H206" s="561" t="s">
        <v>268</v>
      </c>
      <c r="I206" s="561" t="s">
        <v>23148</v>
      </c>
      <c r="J206" s="561" t="s">
        <v>24</v>
      </c>
      <c r="K206" s="562" t="s">
        <v>7119</v>
      </c>
      <c r="L206" s="561" t="s">
        <v>25</v>
      </c>
    </row>
    <row r="207" spans="1:12" x14ac:dyDescent="0.25">
      <c r="A207" s="561" t="s">
        <v>18</v>
      </c>
      <c r="B207" s="561" t="s">
        <v>19</v>
      </c>
      <c r="C207" s="561" t="s">
        <v>253</v>
      </c>
      <c r="D207" s="561" t="s">
        <v>254</v>
      </c>
      <c r="E207" s="562" t="s">
        <v>22</v>
      </c>
      <c r="F207" s="561" t="s">
        <v>22</v>
      </c>
      <c r="G207" s="561" t="s">
        <v>23529</v>
      </c>
      <c r="H207" s="561" t="s">
        <v>270</v>
      </c>
      <c r="I207" s="561" t="s">
        <v>23148</v>
      </c>
      <c r="J207" s="561" t="s">
        <v>24</v>
      </c>
      <c r="K207" s="562" t="s">
        <v>7848</v>
      </c>
      <c r="L207" s="561" t="s">
        <v>25</v>
      </c>
    </row>
    <row r="208" spans="1:12" x14ac:dyDescent="0.25">
      <c r="A208" s="561" t="s">
        <v>18</v>
      </c>
      <c r="B208" s="561" t="s">
        <v>19</v>
      </c>
      <c r="C208" s="561" t="s">
        <v>253</v>
      </c>
      <c r="D208" s="561" t="s">
        <v>254</v>
      </c>
      <c r="E208" s="562" t="s">
        <v>22</v>
      </c>
      <c r="F208" s="561" t="s">
        <v>22</v>
      </c>
      <c r="G208" s="561" t="s">
        <v>23530</v>
      </c>
      <c r="H208" s="561" t="s">
        <v>272</v>
      </c>
      <c r="I208" s="561" t="s">
        <v>23148</v>
      </c>
      <c r="J208" s="561" t="s">
        <v>24</v>
      </c>
      <c r="K208" s="562" t="s">
        <v>2437</v>
      </c>
      <c r="L208" s="561" t="s">
        <v>25</v>
      </c>
    </row>
    <row r="209" spans="1:12" x14ac:dyDescent="0.25">
      <c r="A209" s="561" t="s">
        <v>18</v>
      </c>
      <c r="B209" s="561" t="s">
        <v>19</v>
      </c>
      <c r="C209" s="561" t="s">
        <v>253</v>
      </c>
      <c r="D209" s="561" t="s">
        <v>254</v>
      </c>
      <c r="E209" s="562" t="s">
        <v>22</v>
      </c>
      <c r="F209" s="561" t="s">
        <v>22</v>
      </c>
      <c r="G209" s="561" t="s">
        <v>23531</v>
      </c>
      <c r="H209" s="561" t="s">
        <v>274</v>
      </c>
      <c r="I209" s="561" t="s">
        <v>23148</v>
      </c>
      <c r="J209" s="561" t="s">
        <v>24</v>
      </c>
      <c r="K209" s="562" t="s">
        <v>2342</v>
      </c>
      <c r="L209" s="561" t="s">
        <v>25</v>
      </c>
    </row>
    <row r="210" spans="1:12" x14ac:dyDescent="0.25">
      <c r="A210" s="561" t="s">
        <v>18</v>
      </c>
      <c r="B210" s="561" t="s">
        <v>19</v>
      </c>
      <c r="C210" s="561" t="s">
        <v>253</v>
      </c>
      <c r="D210" s="561" t="s">
        <v>254</v>
      </c>
      <c r="E210" s="562" t="s">
        <v>22</v>
      </c>
      <c r="F210" s="561" t="s">
        <v>22</v>
      </c>
      <c r="G210" s="561" t="s">
        <v>23532</v>
      </c>
      <c r="H210" s="561" t="s">
        <v>276</v>
      </c>
      <c r="I210" s="561" t="s">
        <v>23148</v>
      </c>
      <c r="J210" s="561" t="s">
        <v>24</v>
      </c>
      <c r="K210" s="562" t="s">
        <v>4398</v>
      </c>
      <c r="L210" s="561" t="s">
        <v>25</v>
      </c>
    </row>
    <row r="211" spans="1:12" x14ac:dyDescent="0.25">
      <c r="A211" s="561" t="s">
        <v>18</v>
      </c>
      <c r="B211" s="561" t="s">
        <v>19</v>
      </c>
      <c r="C211" s="561" t="s">
        <v>253</v>
      </c>
      <c r="D211" s="561" t="s">
        <v>254</v>
      </c>
      <c r="E211" s="562" t="s">
        <v>22</v>
      </c>
      <c r="F211" s="561" t="s">
        <v>22</v>
      </c>
      <c r="G211" s="561" t="s">
        <v>23533</v>
      </c>
      <c r="H211" s="561" t="s">
        <v>278</v>
      </c>
      <c r="I211" s="561" t="s">
        <v>23148</v>
      </c>
      <c r="J211" s="561" t="s">
        <v>24</v>
      </c>
      <c r="K211" s="562" t="s">
        <v>5536</v>
      </c>
      <c r="L211" s="561" t="s">
        <v>25</v>
      </c>
    </row>
    <row r="212" spans="1:12" x14ac:dyDescent="0.25">
      <c r="A212" s="561" t="s">
        <v>18</v>
      </c>
      <c r="B212" s="561" t="s">
        <v>19</v>
      </c>
      <c r="C212" s="561" t="s">
        <v>23534</v>
      </c>
      <c r="D212" s="561" t="s">
        <v>23535</v>
      </c>
      <c r="E212" s="562" t="s">
        <v>22</v>
      </c>
      <c r="F212" s="561" t="s">
        <v>22</v>
      </c>
      <c r="G212" s="561" t="s">
        <v>23536</v>
      </c>
      <c r="H212" s="561" t="s">
        <v>23537</v>
      </c>
      <c r="I212" s="561" t="s">
        <v>23148</v>
      </c>
      <c r="J212" s="561" t="s">
        <v>7063</v>
      </c>
      <c r="K212" s="562" t="s">
        <v>7840</v>
      </c>
      <c r="L212" s="561" t="s">
        <v>25</v>
      </c>
    </row>
    <row r="213" spans="1:12" x14ac:dyDescent="0.25">
      <c r="A213" s="561" t="s">
        <v>18</v>
      </c>
      <c r="B213" s="561" t="s">
        <v>19</v>
      </c>
      <c r="C213" s="561" t="s">
        <v>23534</v>
      </c>
      <c r="D213" s="561" t="s">
        <v>23535</v>
      </c>
      <c r="E213" s="562" t="s">
        <v>22</v>
      </c>
      <c r="F213" s="561" t="s">
        <v>22</v>
      </c>
      <c r="G213" s="561" t="s">
        <v>23538</v>
      </c>
      <c r="H213" s="561" t="s">
        <v>23539</v>
      </c>
      <c r="I213" s="561" t="s">
        <v>23148</v>
      </c>
      <c r="J213" s="561" t="s">
        <v>7063</v>
      </c>
      <c r="K213" s="562" t="s">
        <v>165</v>
      </c>
      <c r="L213" s="561" t="s">
        <v>25</v>
      </c>
    </row>
    <row r="214" spans="1:12" x14ac:dyDescent="0.25">
      <c r="A214" s="561" t="s">
        <v>18</v>
      </c>
      <c r="B214" s="561" t="s">
        <v>19</v>
      </c>
      <c r="C214" s="561" t="s">
        <v>23534</v>
      </c>
      <c r="D214" s="561" t="s">
        <v>23535</v>
      </c>
      <c r="E214" s="562" t="s">
        <v>22</v>
      </c>
      <c r="F214" s="561" t="s">
        <v>22</v>
      </c>
      <c r="G214" s="561" t="s">
        <v>23540</v>
      </c>
      <c r="H214" s="561" t="s">
        <v>23541</v>
      </c>
      <c r="I214" s="561" t="s">
        <v>23148</v>
      </c>
      <c r="J214" s="561" t="s">
        <v>7063</v>
      </c>
      <c r="K214" s="562" t="s">
        <v>28513</v>
      </c>
      <c r="L214" s="561" t="s">
        <v>25</v>
      </c>
    </row>
    <row r="215" spans="1:12" x14ac:dyDescent="0.25">
      <c r="A215" s="561" t="s">
        <v>18</v>
      </c>
      <c r="B215" s="561" t="s">
        <v>19</v>
      </c>
      <c r="C215" s="561" t="s">
        <v>23534</v>
      </c>
      <c r="D215" s="561" t="s">
        <v>23535</v>
      </c>
      <c r="E215" s="562" t="s">
        <v>22</v>
      </c>
      <c r="F215" s="561" t="s">
        <v>22</v>
      </c>
      <c r="G215" s="561" t="s">
        <v>23542</v>
      </c>
      <c r="H215" s="561" t="s">
        <v>23543</v>
      </c>
      <c r="I215" s="561" t="s">
        <v>23148</v>
      </c>
      <c r="J215" s="561" t="s">
        <v>7063</v>
      </c>
      <c r="K215" s="562" t="s">
        <v>7629</v>
      </c>
      <c r="L215" s="561" t="s">
        <v>25</v>
      </c>
    </row>
    <row r="216" spans="1:12" x14ac:dyDescent="0.25">
      <c r="A216" s="561" t="s">
        <v>18</v>
      </c>
      <c r="B216" s="561" t="s">
        <v>19</v>
      </c>
      <c r="C216" s="561" t="s">
        <v>23534</v>
      </c>
      <c r="D216" s="561" t="s">
        <v>23535</v>
      </c>
      <c r="E216" s="562" t="s">
        <v>22</v>
      </c>
      <c r="F216" s="561" t="s">
        <v>22</v>
      </c>
      <c r="G216" s="561" t="s">
        <v>23544</v>
      </c>
      <c r="H216" s="561" t="s">
        <v>23545</v>
      </c>
      <c r="I216" s="561" t="s">
        <v>23148</v>
      </c>
      <c r="J216" s="561" t="s">
        <v>7063</v>
      </c>
      <c r="K216" s="562" t="s">
        <v>8162</v>
      </c>
      <c r="L216" s="561" t="s">
        <v>25</v>
      </c>
    </row>
    <row r="217" spans="1:12" x14ac:dyDescent="0.25">
      <c r="A217" s="561" t="s">
        <v>18</v>
      </c>
      <c r="B217" s="561" t="s">
        <v>19</v>
      </c>
      <c r="C217" s="561" t="s">
        <v>23534</v>
      </c>
      <c r="D217" s="561" t="s">
        <v>23535</v>
      </c>
      <c r="E217" s="562" t="s">
        <v>22</v>
      </c>
      <c r="F217" s="561" t="s">
        <v>22</v>
      </c>
      <c r="G217" s="561" t="s">
        <v>23547</v>
      </c>
      <c r="H217" s="561" t="s">
        <v>23548</v>
      </c>
      <c r="I217" s="561" t="s">
        <v>23148</v>
      </c>
      <c r="J217" s="561" t="s">
        <v>7063</v>
      </c>
      <c r="K217" s="562" t="s">
        <v>25560</v>
      </c>
      <c r="L217" s="561" t="s">
        <v>25</v>
      </c>
    </row>
    <row r="218" spans="1:12" x14ac:dyDescent="0.25">
      <c r="A218" s="561" t="s">
        <v>18</v>
      </c>
      <c r="B218" s="561" t="s">
        <v>19</v>
      </c>
      <c r="C218" s="561" t="s">
        <v>23534</v>
      </c>
      <c r="D218" s="561" t="s">
        <v>23535</v>
      </c>
      <c r="E218" s="562" t="s">
        <v>22</v>
      </c>
      <c r="F218" s="561" t="s">
        <v>22</v>
      </c>
      <c r="G218" s="561" t="s">
        <v>23549</v>
      </c>
      <c r="H218" s="561" t="s">
        <v>23550</v>
      </c>
      <c r="I218" s="561" t="s">
        <v>23148</v>
      </c>
      <c r="J218" s="561" t="s">
        <v>7063</v>
      </c>
      <c r="K218" s="562" t="s">
        <v>7399</v>
      </c>
      <c r="L218" s="561" t="s">
        <v>25</v>
      </c>
    </row>
    <row r="219" spans="1:12" x14ac:dyDescent="0.25">
      <c r="A219" s="561" t="s">
        <v>18</v>
      </c>
      <c r="B219" s="561" t="s">
        <v>19</v>
      </c>
      <c r="C219" s="561" t="s">
        <v>23534</v>
      </c>
      <c r="D219" s="561" t="s">
        <v>23535</v>
      </c>
      <c r="E219" s="562" t="s">
        <v>22</v>
      </c>
      <c r="F219" s="561" t="s">
        <v>22</v>
      </c>
      <c r="G219" s="561" t="s">
        <v>23551</v>
      </c>
      <c r="H219" s="561" t="s">
        <v>23552</v>
      </c>
      <c r="I219" s="561" t="s">
        <v>23148</v>
      </c>
      <c r="J219" s="561" t="s">
        <v>7063</v>
      </c>
      <c r="K219" s="562" t="s">
        <v>5875</v>
      </c>
      <c r="L219" s="561" t="s">
        <v>25</v>
      </c>
    </row>
    <row r="220" spans="1:12" x14ac:dyDescent="0.25">
      <c r="A220" s="561" t="s">
        <v>18</v>
      </c>
      <c r="B220" s="561" t="s">
        <v>19</v>
      </c>
      <c r="C220" s="561" t="s">
        <v>23534</v>
      </c>
      <c r="D220" s="561" t="s">
        <v>23535</v>
      </c>
      <c r="E220" s="562" t="s">
        <v>22</v>
      </c>
      <c r="F220" s="561" t="s">
        <v>22</v>
      </c>
      <c r="G220" s="561" t="s">
        <v>23554</v>
      </c>
      <c r="H220" s="561" t="s">
        <v>23555</v>
      </c>
      <c r="I220" s="561" t="s">
        <v>23148</v>
      </c>
      <c r="J220" s="561" t="s">
        <v>7063</v>
      </c>
      <c r="K220" s="562" t="s">
        <v>7871</v>
      </c>
      <c r="L220" s="561" t="s">
        <v>25</v>
      </c>
    </row>
    <row r="221" spans="1:12" x14ac:dyDescent="0.25">
      <c r="A221" s="561" t="s">
        <v>18</v>
      </c>
      <c r="B221" s="561" t="s">
        <v>19</v>
      </c>
      <c r="C221" s="561" t="s">
        <v>23534</v>
      </c>
      <c r="D221" s="561" t="s">
        <v>23535</v>
      </c>
      <c r="E221" s="562" t="s">
        <v>22</v>
      </c>
      <c r="F221" s="561" t="s">
        <v>22</v>
      </c>
      <c r="G221" s="561" t="s">
        <v>23557</v>
      </c>
      <c r="H221" s="561" t="s">
        <v>23558</v>
      </c>
      <c r="I221" s="561" t="s">
        <v>23148</v>
      </c>
      <c r="J221" s="561" t="s">
        <v>7063</v>
      </c>
      <c r="K221" s="562" t="s">
        <v>36103</v>
      </c>
      <c r="L221" s="561" t="s">
        <v>25</v>
      </c>
    </row>
    <row r="222" spans="1:12" x14ac:dyDescent="0.25">
      <c r="A222" s="561" t="s">
        <v>18</v>
      </c>
      <c r="B222" s="561" t="s">
        <v>19</v>
      </c>
      <c r="C222" s="561" t="s">
        <v>23534</v>
      </c>
      <c r="D222" s="561" t="s">
        <v>23535</v>
      </c>
      <c r="E222" s="562" t="s">
        <v>22</v>
      </c>
      <c r="F222" s="561" t="s">
        <v>22</v>
      </c>
      <c r="G222" s="561" t="s">
        <v>23559</v>
      </c>
      <c r="H222" s="561" t="s">
        <v>23560</v>
      </c>
      <c r="I222" s="561" t="s">
        <v>23148</v>
      </c>
      <c r="J222" s="561" t="s">
        <v>7063</v>
      </c>
      <c r="K222" s="562" t="s">
        <v>36104</v>
      </c>
      <c r="L222" s="561" t="s">
        <v>25</v>
      </c>
    </row>
    <row r="223" spans="1:12" x14ac:dyDescent="0.25">
      <c r="A223" s="561" t="s">
        <v>18</v>
      </c>
      <c r="B223" s="561" t="s">
        <v>19</v>
      </c>
      <c r="C223" s="561" t="s">
        <v>23534</v>
      </c>
      <c r="D223" s="561" t="s">
        <v>23535</v>
      </c>
      <c r="E223" s="562" t="s">
        <v>22</v>
      </c>
      <c r="F223" s="561" t="s">
        <v>22</v>
      </c>
      <c r="G223" s="561" t="s">
        <v>23561</v>
      </c>
      <c r="H223" s="561" t="s">
        <v>23562</v>
      </c>
      <c r="I223" s="561" t="s">
        <v>23148</v>
      </c>
      <c r="J223" s="561" t="s">
        <v>7063</v>
      </c>
      <c r="K223" s="562" t="s">
        <v>8634</v>
      </c>
      <c r="L223" s="561" t="s">
        <v>25</v>
      </c>
    </row>
    <row r="224" spans="1:12" x14ac:dyDescent="0.25">
      <c r="A224" s="561" t="s">
        <v>18</v>
      </c>
      <c r="B224" s="561" t="s">
        <v>19</v>
      </c>
      <c r="C224" s="561" t="s">
        <v>23534</v>
      </c>
      <c r="D224" s="561" t="s">
        <v>23535</v>
      </c>
      <c r="E224" s="562" t="s">
        <v>22</v>
      </c>
      <c r="F224" s="561" t="s">
        <v>22</v>
      </c>
      <c r="G224" s="561" t="s">
        <v>23564</v>
      </c>
      <c r="H224" s="561" t="s">
        <v>23565</v>
      </c>
      <c r="I224" s="561" t="s">
        <v>23148</v>
      </c>
      <c r="J224" s="561" t="s">
        <v>7063</v>
      </c>
      <c r="K224" s="562" t="s">
        <v>36105</v>
      </c>
      <c r="L224" s="561" t="s">
        <v>25</v>
      </c>
    </row>
    <row r="225" spans="1:12" x14ac:dyDescent="0.25">
      <c r="A225" s="561" t="s">
        <v>18</v>
      </c>
      <c r="B225" s="561" t="s">
        <v>19</v>
      </c>
      <c r="C225" s="561" t="s">
        <v>23534</v>
      </c>
      <c r="D225" s="561" t="s">
        <v>23535</v>
      </c>
      <c r="E225" s="562" t="s">
        <v>22</v>
      </c>
      <c r="F225" s="561" t="s">
        <v>22</v>
      </c>
      <c r="G225" s="561" t="s">
        <v>23566</v>
      </c>
      <c r="H225" s="561" t="s">
        <v>23567</v>
      </c>
      <c r="I225" s="561" t="s">
        <v>23148</v>
      </c>
      <c r="J225" s="561" t="s">
        <v>7063</v>
      </c>
      <c r="K225" s="562" t="s">
        <v>36106</v>
      </c>
      <c r="L225" s="561" t="s">
        <v>25</v>
      </c>
    </row>
    <row r="226" spans="1:12" x14ac:dyDescent="0.25">
      <c r="A226" s="561" t="s">
        <v>18</v>
      </c>
      <c r="B226" s="561" t="s">
        <v>19</v>
      </c>
      <c r="C226" s="561" t="s">
        <v>23534</v>
      </c>
      <c r="D226" s="561" t="s">
        <v>23535</v>
      </c>
      <c r="E226" s="562" t="s">
        <v>22</v>
      </c>
      <c r="F226" s="561" t="s">
        <v>22</v>
      </c>
      <c r="G226" s="561" t="s">
        <v>23569</v>
      </c>
      <c r="H226" s="561" t="s">
        <v>23570</v>
      </c>
      <c r="I226" s="561" t="s">
        <v>23148</v>
      </c>
      <c r="J226" s="561" t="s">
        <v>7063</v>
      </c>
      <c r="K226" s="562" t="s">
        <v>33205</v>
      </c>
      <c r="L226" s="561" t="s">
        <v>25</v>
      </c>
    </row>
    <row r="227" spans="1:12" x14ac:dyDescent="0.25">
      <c r="A227" s="561" t="s">
        <v>18</v>
      </c>
      <c r="B227" s="561" t="s">
        <v>19</v>
      </c>
      <c r="C227" s="561" t="s">
        <v>23534</v>
      </c>
      <c r="D227" s="561" t="s">
        <v>23535</v>
      </c>
      <c r="E227" s="562" t="s">
        <v>22</v>
      </c>
      <c r="F227" s="561" t="s">
        <v>22</v>
      </c>
      <c r="G227" s="561" t="s">
        <v>23572</v>
      </c>
      <c r="H227" s="561" t="s">
        <v>23573</v>
      </c>
      <c r="I227" s="561" t="s">
        <v>23148</v>
      </c>
      <c r="J227" s="561" t="s">
        <v>7063</v>
      </c>
      <c r="K227" s="562" t="s">
        <v>7724</v>
      </c>
      <c r="L227" s="561" t="s">
        <v>25</v>
      </c>
    </row>
    <row r="228" spans="1:12" x14ac:dyDescent="0.25">
      <c r="A228" s="561" t="s">
        <v>18</v>
      </c>
      <c r="B228" s="561" t="s">
        <v>19</v>
      </c>
      <c r="C228" s="561" t="s">
        <v>23534</v>
      </c>
      <c r="D228" s="561" t="s">
        <v>23535</v>
      </c>
      <c r="E228" s="562" t="s">
        <v>22</v>
      </c>
      <c r="F228" s="561" t="s">
        <v>22</v>
      </c>
      <c r="G228" s="561" t="s">
        <v>23575</v>
      </c>
      <c r="H228" s="561" t="s">
        <v>23576</v>
      </c>
      <c r="I228" s="561" t="s">
        <v>23270</v>
      </c>
      <c r="J228" s="561" t="s">
        <v>7063</v>
      </c>
      <c r="K228" s="562" t="s">
        <v>1371</v>
      </c>
      <c r="L228" s="561" t="s">
        <v>25</v>
      </c>
    </row>
    <row r="229" spans="1:12" x14ac:dyDescent="0.25">
      <c r="A229" s="561" t="s">
        <v>18</v>
      </c>
      <c r="B229" s="561" t="s">
        <v>19</v>
      </c>
      <c r="C229" s="561" t="s">
        <v>23534</v>
      </c>
      <c r="D229" s="561" t="s">
        <v>23535</v>
      </c>
      <c r="E229" s="562" t="s">
        <v>22</v>
      </c>
      <c r="F229" s="561" t="s">
        <v>22</v>
      </c>
      <c r="G229" s="561" t="s">
        <v>23578</v>
      </c>
      <c r="H229" s="561" t="s">
        <v>23579</v>
      </c>
      <c r="I229" s="561" t="s">
        <v>23270</v>
      </c>
      <c r="J229" s="561" t="s">
        <v>7063</v>
      </c>
      <c r="K229" s="562" t="s">
        <v>24273</v>
      </c>
      <c r="L229" s="561" t="s">
        <v>25</v>
      </c>
    </row>
    <row r="230" spans="1:12" x14ac:dyDescent="0.25">
      <c r="A230" s="561" t="s">
        <v>18</v>
      </c>
      <c r="B230" s="561" t="s">
        <v>19</v>
      </c>
      <c r="C230" s="561" t="s">
        <v>23534</v>
      </c>
      <c r="D230" s="561" t="s">
        <v>23535</v>
      </c>
      <c r="E230" s="562" t="s">
        <v>22</v>
      </c>
      <c r="F230" s="561" t="s">
        <v>22</v>
      </c>
      <c r="G230" s="561" t="s">
        <v>23580</v>
      </c>
      <c r="H230" s="561" t="s">
        <v>23581</v>
      </c>
      <c r="I230" s="561" t="s">
        <v>23270</v>
      </c>
      <c r="J230" s="561" t="s">
        <v>7063</v>
      </c>
      <c r="K230" s="562" t="s">
        <v>36107</v>
      </c>
      <c r="L230" s="561" t="s">
        <v>25</v>
      </c>
    </row>
    <row r="231" spans="1:12" x14ac:dyDescent="0.25">
      <c r="A231" s="561" t="s">
        <v>18</v>
      </c>
      <c r="B231" s="561" t="s">
        <v>19</v>
      </c>
      <c r="C231" s="561" t="s">
        <v>23534</v>
      </c>
      <c r="D231" s="561" t="s">
        <v>23535</v>
      </c>
      <c r="E231" s="562" t="s">
        <v>22</v>
      </c>
      <c r="F231" s="561" t="s">
        <v>22</v>
      </c>
      <c r="G231" s="561" t="s">
        <v>23582</v>
      </c>
      <c r="H231" s="561" t="s">
        <v>23583</v>
      </c>
      <c r="I231" s="561" t="s">
        <v>23270</v>
      </c>
      <c r="J231" s="561" t="s">
        <v>7063</v>
      </c>
      <c r="K231" s="562" t="s">
        <v>36108</v>
      </c>
      <c r="L231" s="561" t="s">
        <v>25</v>
      </c>
    </row>
    <row r="232" spans="1:12" x14ac:dyDescent="0.25">
      <c r="A232" s="561" t="s">
        <v>18</v>
      </c>
      <c r="B232" s="561" t="s">
        <v>19</v>
      </c>
      <c r="C232" s="561" t="s">
        <v>23534</v>
      </c>
      <c r="D232" s="561" t="s">
        <v>23535</v>
      </c>
      <c r="E232" s="562" t="s">
        <v>22</v>
      </c>
      <c r="F232" s="561" t="s">
        <v>22</v>
      </c>
      <c r="G232" s="561" t="s">
        <v>23585</v>
      </c>
      <c r="H232" s="561" t="s">
        <v>23586</v>
      </c>
      <c r="I232" s="561" t="s">
        <v>23270</v>
      </c>
      <c r="J232" s="561" t="s">
        <v>7063</v>
      </c>
      <c r="K232" s="562" t="s">
        <v>36109</v>
      </c>
      <c r="L232" s="561" t="s">
        <v>25</v>
      </c>
    </row>
    <row r="233" spans="1:12" x14ac:dyDescent="0.25">
      <c r="A233" s="561" t="s">
        <v>18</v>
      </c>
      <c r="B233" s="561" t="s">
        <v>19</v>
      </c>
      <c r="C233" s="561" t="s">
        <v>23534</v>
      </c>
      <c r="D233" s="561" t="s">
        <v>23535</v>
      </c>
      <c r="E233" s="562" t="s">
        <v>22</v>
      </c>
      <c r="F233" s="561" t="s">
        <v>22</v>
      </c>
      <c r="G233" s="561" t="s">
        <v>23588</v>
      </c>
      <c r="H233" s="561" t="s">
        <v>23589</v>
      </c>
      <c r="I233" s="561" t="s">
        <v>23270</v>
      </c>
      <c r="J233" s="561" t="s">
        <v>7063</v>
      </c>
      <c r="K233" s="562" t="s">
        <v>36110</v>
      </c>
      <c r="L233" s="561" t="s">
        <v>25</v>
      </c>
    </row>
    <row r="234" spans="1:12" x14ac:dyDescent="0.25">
      <c r="A234" s="561" t="s">
        <v>18</v>
      </c>
      <c r="B234" s="561" t="s">
        <v>19</v>
      </c>
      <c r="C234" s="561" t="s">
        <v>23534</v>
      </c>
      <c r="D234" s="561" t="s">
        <v>23535</v>
      </c>
      <c r="E234" s="562" t="s">
        <v>22</v>
      </c>
      <c r="F234" s="561" t="s">
        <v>22</v>
      </c>
      <c r="G234" s="561" t="s">
        <v>23590</v>
      </c>
      <c r="H234" s="561" t="s">
        <v>23591</v>
      </c>
      <c r="I234" s="561" t="s">
        <v>23270</v>
      </c>
      <c r="J234" s="561" t="s">
        <v>7063</v>
      </c>
      <c r="K234" s="562" t="s">
        <v>36111</v>
      </c>
      <c r="L234" s="561" t="s">
        <v>25</v>
      </c>
    </row>
    <row r="235" spans="1:12" x14ac:dyDescent="0.25">
      <c r="A235" s="561" t="s">
        <v>18</v>
      </c>
      <c r="B235" s="561" t="s">
        <v>19</v>
      </c>
      <c r="C235" s="561" t="s">
        <v>23534</v>
      </c>
      <c r="D235" s="561" t="s">
        <v>23535</v>
      </c>
      <c r="E235" s="562" t="s">
        <v>22</v>
      </c>
      <c r="F235" s="561" t="s">
        <v>22</v>
      </c>
      <c r="G235" s="561" t="s">
        <v>23593</v>
      </c>
      <c r="H235" s="561" t="s">
        <v>23594</v>
      </c>
      <c r="I235" s="561" t="s">
        <v>23270</v>
      </c>
      <c r="J235" s="561" t="s">
        <v>7063</v>
      </c>
      <c r="K235" s="562" t="s">
        <v>36112</v>
      </c>
      <c r="L235" s="561" t="s">
        <v>25</v>
      </c>
    </row>
    <row r="236" spans="1:12" x14ac:dyDescent="0.25">
      <c r="A236" s="561" t="s">
        <v>18</v>
      </c>
      <c r="B236" s="561" t="s">
        <v>19</v>
      </c>
      <c r="C236" s="561" t="s">
        <v>23534</v>
      </c>
      <c r="D236" s="561" t="s">
        <v>23535</v>
      </c>
      <c r="E236" s="562" t="s">
        <v>22</v>
      </c>
      <c r="F236" s="561" t="s">
        <v>22</v>
      </c>
      <c r="G236" s="561" t="s">
        <v>23596</v>
      </c>
      <c r="H236" s="561" t="s">
        <v>23597</v>
      </c>
      <c r="I236" s="561" t="s">
        <v>23270</v>
      </c>
      <c r="J236" s="561" t="s">
        <v>7063</v>
      </c>
      <c r="K236" s="562" t="s">
        <v>36113</v>
      </c>
      <c r="L236" s="561" t="s">
        <v>25</v>
      </c>
    </row>
    <row r="237" spans="1:12" x14ac:dyDescent="0.25">
      <c r="A237" s="561" t="s">
        <v>18</v>
      </c>
      <c r="B237" s="561" t="s">
        <v>19</v>
      </c>
      <c r="C237" s="561" t="s">
        <v>23534</v>
      </c>
      <c r="D237" s="561" t="s">
        <v>23535</v>
      </c>
      <c r="E237" s="562" t="s">
        <v>22</v>
      </c>
      <c r="F237" s="561" t="s">
        <v>22</v>
      </c>
      <c r="G237" s="561" t="s">
        <v>23599</v>
      </c>
      <c r="H237" s="561" t="s">
        <v>23600</v>
      </c>
      <c r="I237" s="561" t="s">
        <v>23270</v>
      </c>
      <c r="J237" s="561" t="s">
        <v>7063</v>
      </c>
      <c r="K237" s="562" t="s">
        <v>36114</v>
      </c>
      <c r="L237" s="561" t="s">
        <v>25</v>
      </c>
    </row>
    <row r="238" spans="1:12" x14ac:dyDescent="0.25">
      <c r="A238" s="561" t="s">
        <v>18</v>
      </c>
      <c r="B238" s="561" t="s">
        <v>19</v>
      </c>
      <c r="C238" s="561" t="s">
        <v>23534</v>
      </c>
      <c r="D238" s="561" t="s">
        <v>23535</v>
      </c>
      <c r="E238" s="562" t="s">
        <v>22</v>
      </c>
      <c r="F238" s="561" t="s">
        <v>22</v>
      </c>
      <c r="G238" s="561" t="s">
        <v>23602</v>
      </c>
      <c r="H238" s="561" t="s">
        <v>23603</v>
      </c>
      <c r="I238" s="561" t="s">
        <v>23270</v>
      </c>
      <c r="J238" s="561" t="s">
        <v>7063</v>
      </c>
      <c r="K238" s="562" t="s">
        <v>36115</v>
      </c>
      <c r="L238" s="561" t="s">
        <v>25</v>
      </c>
    </row>
    <row r="239" spans="1:12" x14ac:dyDescent="0.25">
      <c r="A239" s="561" t="s">
        <v>18</v>
      </c>
      <c r="B239" s="561" t="s">
        <v>19</v>
      </c>
      <c r="C239" s="561" t="s">
        <v>23534</v>
      </c>
      <c r="D239" s="561" t="s">
        <v>23535</v>
      </c>
      <c r="E239" s="562" t="s">
        <v>22</v>
      </c>
      <c r="F239" s="561" t="s">
        <v>22</v>
      </c>
      <c r="G239" s="561" t="s">
        <v>23605</v>
      </c>
      <c r="H239" s="561" t="s">
        <v>23606</v>
      </c>
      <c r="I239" s="561" t="s">
        <v>23270</v>
      </c>
      <c r="J239" s="561" t="s">
        <v>7063</v>
      </c>
      <c r="K239" s="562" t="s">
        <v>36116</v>
      </c>
      <c r="L239" s="561" t="s">
        <v>25</v>
      </c>
    </row>
    <row r="240" spans="1:12" x14ac:dyDescent="0.25">
      <c r="A240" s="561" t="s">
        <v>18</v>
      </c>
      <c r="B240" s="561" t="s">
        <v>19</v>
      </c>
      <c r="C240" s="561" t="s">
        <v>23534</v>
      </c>
      <c r="D240" s="561" t="s">
        <v>23535</v>
      </c>
      <c r="E240" s="562" t="s">
        <v>22</v>
      </c>
      <c r="F240" s="561" t="s">
        <v>22</v>
      </c>
      <c r="G240" s="561" t="s">
        <v>23608</v>
      </c>
      <c r="H240" s="561" t="s">
        <v>23609</v>
      </c>
      <c r="I240" s="561" t="s">
        <v>23270</v>
      </c>
      <c r="J240" s="561" t="s">
        <v>7063</v>
      </c>
      <c r="K240" s="562" t="s">
        <v>36117</v>
      </c>
      <c r="L240" s="561" t="s">
        <v>25</v>
      </c>
    </row>
    <row r="241" spans="1:12" x14ac:dyDescent="0.25">
      <c r="A241" s="561" t="s">
        <v>18</v>
      </c>
      <c r="B241" s="561" t="s">
        <v>19</v>
      </c>
      <c r="C241" s="561" t="s">
        <v>23534</v>
      </c>
      <c r="D241" s="561" t="s">
        <v>23535</v>
      </c>
      <c r="E241" s="562" t="s">
        <v>22</v>
      </c>
      <c r="F241" s="561" t="s">
        <v>22</v>
      </c>
      <c r="G241" s="561" t="s">
        <v>23611</v>
      </c>
      <c r="H241" s="561" t="s">
        <v>23612</v>
      </c>
      <c r="I241" s="561" t="s">
        <v>23270</v>
      </c>
      <c r="J241" s="561" t="s">
        <v>7063</v>
      </c>
      <c r="K241" s="562" t="s">
        <v>36118</v>
      </c>
      <c r="L241" s="561" t="s">
        <v>25</v>
      </c>
    </row>
    <row r="242" spans="1:12" x14ac:dyDescent="0.25">
      <c r="A242" s="561" t="s">
        <v>18</v>
      </c>
      <c r="B242" s="561" t="s">
        <v>19</v>
      </c>
      <c r="C242" s="561" t="s">
        <v>23534</v>
      </c>
      <c r="D242" s="561" t="s">
        <v>23535</v>
      </c>
      <c r="E242" s="562" t="s">
        <v>22</v>
      </c>
      <c r="F242" s="561" t="s">
        <v>22</v>
      </c>
      <c r="G242" s="561" t="s">
        <v>23614</v>
      </c>
      <c r="H242" s="561" t="s">
        <v>23615</v>
      </c>
      <c r="I242" s="561" t="s">
        <v>23270</v>
      </c>
      <c r="J242" s="561" t="s">
        <v>7063</v>
      </c>
      <c r="K242" s="562" t="s">
        <v>36119</v>
      </c>
      <c r="L242" s="561" t="s">
        <v>25</v>
      </c>
    </row>
    <row r="243" spans="1:12" x14ac:dyDescent="0.25">
      <c r="A243" s="561" t="s">
        <v>18</v>
      </c>
      <c r="B243" s="561" t="s">
        <v>19</v>
      </c>
      <c r="C243" s="561" t="s">
        <v>23534</v>
      </c>
      <c r="D243" s="561" t="s">
        <v>23535</v>
      </c>
      <c r="E243" s="562" t="s">
        <v>22</v>
      </c>
      <c r="F243" s="561" t="s">
        <v>22</v>
      </c>
      <c r="G243" s="561" t="s">
        <v>23617</v>
      </c>
      <c r="H243" s="561" t="s">
        <v>23618</v>
      </c>
      <c r="I243" s="561" t="s">
        <v>23270</v>
      </c>
      <c r="J243" s="561" t="s">
        <v>7063</v>
      </c>
      <c r="K243" s="562" t="s">
        <v>36120</v>
      </c>
      <c r="L243" s="561" t="s">
        <v>25</v>
      </c>
    </row>
    <row r="244" spans="1:12" x14ac:dyDescent="0.25">
      <c r="A244" s="561" t="s">
        <v>18</v>
      </c>
      <c r="B244" s="561" t="s">
        <v>19</v>
      </c>
      <c r="C244" s="561" t="s">
        <v>23534</v>
      </c>
      <c r="D244" s="561" t="s">
        <v>23535</v>
      </c>
      <c r="E244" s="562" t="s">
        <v>22</v>
      </c>
      <c r="F244" s="561" t="s">
        <v>22</v>
      </c>
      <c r="G244" s="561" t="s">
        <v>23620</v>
      </c>
      <c r="H244" s="561" t="s">
        <v>23621</v>
      </c>
      <c r="I244" s="561" t="s">
        <v>23270</v>
      </c>
      <c r="J244" s="561" t="s">
        <v>7063</v>
      </c>
      <c r="K244" s="562" t="s">
        <v>3480</v>
      </c>
      <c r="L244" s="561" t="s">
        <v>25</v>
      </c>
    </row>
    <row r="245" spans="1:12" x14ac:dyDescent="0.25">
      <c r="A245" s="561" t="s">
        <v>18</v>
      </c>
      <c r="B245" s="561" t="s">
        <v>19</v>
      </c>
      <c r="C245" s="561" t="s">
        <v>23534</v>
      </c>
      <c r="D245" s="561" t="s">
        <v>23535</v>
      </c>
      <c r="E245" s="562" t="s">
        <v>22</v>
      </c>
      <c r="F245" s="561" t="s">
        <v>22</v>
      </c>
      <c r="G245" s="561" t="s">
        <v>23622</v>
      </c>
      <c r="H245" s="561" t="s">
        <v>23623</v>
      </c>
      <c r="I245" s="561" t="s">
        <v>23270</v>
      </c>
      <c r="J245" s="561" t="s">
        <v>7063</v>
      </c>
      <c r="K245" s="562" t="s">
        <v>8145</v>
      </c>
      <c r="L245" s="561" t="s">
        <v>25</v>
      </c>
    </row>
    <row r="246" spans="1:12" x14ac:dyDescent="0.25">
      <c r="A246" s="561" t="s">
        <v>18</v>
      </c>
      <c r="B246" s="561" t="s">
        <v>19</v>
      </c>
      <c r="C246" s="561" t="s">
        <v>23534</v>
      </c>
      <c r="D246" s="561" t="s">
        <v>23535</v>
      </c>
      <c r="E246" s="562" t="s">
        <v>22</v>
      </c>
      <c r="F246" s="561" t="s">
        <v>22</v>
      </c>
      <c r="G246" s="561" t="s">
        <v>23624</v>
      </c>
      <c r="H246" s="561" t="s">
        <v>23625</v>
      </c>
      <c r="I246" s="561" t="s">
        <v>23270</v>
      </c>
      <c r="J246" s="561" t="s">
        <v>7063</v>
      </c>
      <c r="K246" s="562" t="s">
        <v>36121</v>
      </c>
      <c r="L246" s="561" t="s">
        <v>25</v>
      </c>
    </row>
    <row r="247" spans="1:12" x14ac:dyDescent="0.25">
      <c r="A247" s="561" t="s">
        <v>18</v>
      </c>
      <c r="B247" s="561" t="s">
        <v>19</v>
      </c>
      <c r="C247" s="561" t="s">
        <v>23534</v>
      </c>
      <c r="D247" s="561" t="s">
        <v>23535</v>
      </c>
      <c r="E247" s="562" t="s">
        <v>22</v>
      </c>
      <c r="F247" s="561" t="s">
        <v>22</v>
      </c>
      <c r="G247" s="561" t="s">
        <v>23627</v>
      </c>
      <c r="H247" s="561" t="s">
        <v>23628</v>
      </c>
      <c r="I247" s="561" t="s">
        <v>23270</v>
      </c>
      <c r="J247" s="561" t="s">
        <v>7063</v>
      </c>
      <c r="K247" s="562" t="s">
        <v>36122</v>
      </c>
      <c r="L247" s="561" t="s">
        <v>25</v>
      </c>
    </row>
    <row r="248" spans="1:12" x14ac:dyDescent="0.25">
      <c r="A248" s="561" t="s">
        <v>18</v>
      </c>
      <c r="B248" s="561" t="s">
        <v>19</v>
      </c>
      <c r="C248" s="561" t="s">
        <v>23534</v>
      </c>
      <c r="D248" s="561" t="s">
        <v>23535</v>
      </c>
      <c r="E248" s="562" t="s">
        <v>22</v>
      </c>
      <c r="F248" s="561" t="s">
        <v>22</v>
      </c>
      <c r="G248" s="561" t="s">
        <v>23629</v>
      </c>
      <c r="H248" s="561" t="s">
        <v>23630</v>
      </c>
      <c r="I248" s="561" t="s">
        <v>23270</v>
      </c>
      <c r="J248" s="561" t="s">
        <v>7063</v>
      </c>
      <c r="K248" s="562" t="s">
        <v>36123</v>
      </c>
      <c r="L248" s="561" t="s">
        <v>25</v>
      </c>
    </row>
    <row r="249" spans="1:12" x14ac:dyDescent="0.25">
      <c r="A249" s="561" t="s">
        <v>18</v>
      </c>
      <c r="B249" s="561" t="s">
        <v>19</v>
      </c>
      <c r="C249" s="561" t="s">
        <v>23534</v>
      </c>
      <c r="D249" s="561" t="s">
        <v>23535</v>
      </c>
      <c r="E249" s="562" t="s">
        <v>22</v>
      </c>
      <c r="F249" s="561" t="s">
        <v>22</v>
      </c>
      <c r="G249" s="561" t="s">
        <v>23632</v>
      </c>
      <c r="H249" s="561" t="s">
        <v>23633</v>
      </c>
      <c r="I249" s="561" t="s">
        <v>23270</v>
      </c>
      <c r="J249" s="561" t="s">
        <v>7063</v>
      </c>
      <c r="K249" s="562" t="s">
        <v>36124</v>
      </c>
      <c r="L249" s="561" t="s">
        <v>25</v>
      </c>
    </row>
    <row r="250" spans="1:12" x14ac:dyDescent="0.25">
      <c r="A250" s="561" t="s">
        <v>18</v>
      </c>
      <c r="B250" s="561" t="s">
        <v>19</v>
      </c>
      <c r="C250" s="561" t="s">
        <v>23534</v>
      </c>
      <c r="D250" s="561" t="s">
        <v>23535</v>
      </c>
      <c r="E250" s="562" t="s">
        <v>22</v>
      </c>
      <c r="F250" s="561" t="s">
        <v>22</v>
      </c>
      <c r="G250" s="561" t="s">
        <v>23635</v>
      </c>
      <c r="H250" s="561" t="s">
        <v>23636</v>
      </c>
      <c r="I250" s="561" t="s">
        <v>23270</v>
      </c>
      <c r="J250" s="561" t="s">
        <v>7063</v>
      </c>
      <c r="K250" s="562" t="s">
        <v>36125</v>
      </c>
      <c r="L250" s="561" t="s">
        <v>25</v>
      </c>
    </row>
    <row r="251" spans="1:12" x14ac:dyDescent="0.25">
      <c r="A251" s="561" t="s">
        <v>18</v>
      </c>
      <c r="B251" s="561" t="s">
        <v>19</v>
      </c>
      <c r="C251" s="561" t="s">
        <v>23534</v>
      </c>
      <c r="D251" s="561" t="s">
        <v>23535</v>
      </c>
      <c r="E251" s="562" t="s">
        <v>22</v>
      </c>
      <c r="F251" s="561" t="s">
        <v>22</v>
      </c>
      <c r="G251" s="561" t="s">
        <v>23638</v>
      </c>
      <c r="H251" s="561" t="s">
        <v>23639</v>
      </c>
      <c r="I251" s="561" t="s">
        <v>23270</v>
      </c>
      <c r="J251" s="561" t="s">
        <v>7063</v>
      </c>
      <c r="K251" s="562" t="s">
        <v>36126</v>
      </c>
      <c r="L251" s="561" t="s">
        <v>25</v>
      </c>
    </row>
    <row r="252" spans="1:12" x14ac:dyDescent="0.25">
      <c r="A252" s="561" t="s">
        <v>18</v>
      </c>
      <c r="B252" s="561" t="s">
        <v>19</v>
      </c>
      <c r="C252" s="561" t="s">
        <v>23534</v>
      </c>
      <c r="D252" s="561" t="s">
        <v>23535</v>
      </c>
      <c r="E252" s="562" t="s">
        <v>22</v>
      </c>
      <c r="F252" s="561" t="s">
        <v>22</v>
      </c>
      <c r="G252" s="561" t="s">
        <v>23640</v>
      </c>
      <c r="H252" s="561" t="s">
        <v>23641</v>
      </c>
      <c r="I252" s="561" t="s">
        <v>23270</v>
      </c>
      <c r="J252" s="561" t="s">
        <v>7063</v>
      </c>
      <c r="K252" s="562" t="s">
        <v>36127</v>
      </c>
      <c r="L252" s="561" t="s">
        <v>25</v>
      </c>
    </row>
    <row r="253" spans="1:12" x14ac:dyDescent="0.25">
      <c r="A253" s="561" t="s">
        <v>18</v>
      </c>
      <c r="B253" s="561" t="s">
        <v>19</v>
      </c>
      <c r="C253" s="561" t="s">
        <v>23534</v>
      </c>
      <c r="D253" s="561" t="s">
        <v>23535</v>
      </c>
      <c r="E253" s="562" t="s">
        <v>22</v>
      </c>
      <c r="F253" s="561" t="s">
        <v>22</v>
      </c>
      <c r="G253" s="561" t="s">
        <v>23643</v>
      </c>
      <c r="H253" s="561" t="s">
        <v>23644</v>
      </c>
      <c r="I253" s="561" t="s">
        <v>23270</v>
      </c>
      <c r="J253" s="561" t="s">
        <v>7063</v>
      </c>
      <c r="K253" s="562" t="s">
        <v>36128</v>
      </c>
      <c r="L253" s="561" t="s">
        <v>25</v>
      </c>
    </row>
    <row r="254" spans="1:12" x14ac:dyDescent="0.25">
      <c r="A254" s="561" t="s">
        <v>18</v>
      </c>
      <c r="B254" s="561" t="s">
        <v>19</v>
      </c>
      <c r="C254" s="561" t="s">
        <v>23534</v>
      </c>
      <c r="D254" s="561" t="s">
        <v>23535</v>
      </c>
      <c r="E254" s="562" t="s">
        <v>22</v>
      </c>
      <c r="F254" s="561" t="s">
        <v>22</v>
      </c>
      <c r="G254" s="561" t="s">
        <v>23646</v>
      </c>
      <c r="H254" s="561" t="s">
        <v>23647</v>
      </c>
      <c r="I254" s="561" t="s">
        <v>23270</v>
      </c>
      <c r="J254" s="561" t="s">
        <v>7063</v>
      </c>
      <c r="K254" s="562" t="s">
        <v>36129</v>
      </c>
      <c r="L254" s="561" t="s">
        <v>25</v>
      </c>
    </row>
    <row r="255" spans="1:12" x14ac:dyDescent="0.25">
      <c r="A255" s="561" t="s">
        <v>18</v>
      </c>
      <c r="B255" s="561" t="s">
        <v>19</v>
      </c>
      <c r="C255" s="561" t="s">
        <v>23534</v>
      </c>
      <c r="D255" s="561" t="s">
        <v>23535</v>
      </c>
      <c r="E255" s="562" t="s">
        <v>22</v>
      </c>
      <c r="F255" s="561" t="s">
        <v>22</v>
      </c>
      <c r="G255" s="561" t="s">
        <v>23649</v>
      </c>
      <c r="H255" s="561" t="s">
        <v>23650</v>
      </c>
      <c r="I255" s="561" t="s">
        <v>23270</v>
      </c>
      <c r="J255" s="561" t="s">
        <v>7063</v>
      </c>
      <c r="K255" s="562" t="s">
        <v>36130</v>
      </c>
      <c r="L255" s="561" t="s">
        <v>25</v>
      </c>
    </row>
    <row r="256" spans="1:12" x14ac:dyDescent="0.25">
      <c r="A256" s="561" t="s">
        <v>18</v>
      </c>
      <c r="B256" s="561" t="s">
        <v>19</v>
      </c>
      <c r="C256" s="561" t="s">
        <v>23534</v>
      </c>
      <c r="D256" s="561" t="s">
        <v>23535</v>
      </c>
      <c r="E256" s="562" t="s">
        <v>22</v>
      </c>
      <c r="F256" s="561" t="s">
        <v>22</v>
      </c>
      <c r="G256" s="561" t="s">
        <v>23652</v>
      </c>
      <c r="H256" s="561" t="s">
        <v>23653</v>
      </c>
      <c r="I256" s="561" t="s">
        <v>23270</v>
      </c>
      <c r="J256" s="561" t="s">
        <v>7063</v>
      </c>
      <c r="K256" s="562" t="s">
        <v>36131</v>
      </c>
      <c r="L256" s="561" t="s">
        <v>25</v>
      </c>
    </row>
    <row r="257" spans="1:12" x14ac:dyDescent="0.25">
      <c r="A257" s="561" t="s">
        <v>18</v>
      </c>
      <c r="B257" s="561" t="s">
        <v>19</v>
      </c>
      <c r="C257" s="561" t="s">
        <v>23534</v>
      </c>
      <c r="D257" s="561" t="s">
        <v>23535</v>
      </c>
      <c r="E257" s="562" t="s">
        <v>22</v>
      </c>
      <c r="F257" s="561" t="s">
        <v>22</v>
      </c>
      <c r="G257" s="561" t="s">
        <v>23655</v>
      </c>
      <c r="H257" s="561" t="s">
        <v>23656</v>
      </c>
      <c r="I257" s="561" t="s">
        <v>23270</v>
      </c>
      <c r="J257" s="561" t="s">
        <v>7063</v>
      </c>
      <c r="K257" s="562" t="s">
        <v>36132</v>
      </c>
      <c r="L257" s="561" t="s">
        <v>25</v>
      </c>
    </row>
    <row r="258" spans="1:12" x14ac:dyDescent="0.25">
      <c r="A258" s="561" t="s">
        <v>18</v>
      </c>
      <c r="B258" s="561" t="s">
        <v>19</v>
      </c>
      <c r="C258" s="561" t="s">
        <v>23534</v>
      </c>
      <c r="D258" s="561" t="s">
        <v>23535</v>
      </c>
      <c r="E258" s="562" t="s">
        <v>22</v>
      </c>
      <c r="F258" s="561" t="s">
        <v>22</v>
      </c>
      <c r="G258" s="561" t="s">
        <v>23658</v>
      </c>
      <c r="H258" s="561" t="s">
        <v>23659</v>
      </c>
      <c r="I258" s="561" t="s">
        <v>23270</v>
      </c>
      <c r="J258" s="561" t="s">
        <v>7063</v>
      </c>
      <c r="K258" s="562" t="s">
        <v>36133</v>
      </c>
      <c r="L258" s="561" t="s">
        <v>25</v>
      </c>
    </row>
    <row r="259" spans="1:12" x14ac:dyDescent="0.25">
      <c r="A259" s="561" t="s">
        <v>18</v>
      </c>
      <c r="B259" s="561" t="s">
        <v>19</v>
      </c>
      <c r="C259" s="561" t="s">
        <v>23534</v>
      </c>
      <c r="D259" s="561" t="s">
        <v>23535</v>
      </c>
      <c r="E259" s="562" t="s">
        <v>22</v>
      </c>
      <c r="F259" s="561" t="s">
        <v>22</v>
      </c>
      <c r="G259" s="561" t="s">
        <v>23661</v>
      </c>
      <c r="H259" s="561" t="s">
        <v>23662</v>
      </c>
      <c r="I259" s="561" t="s">
        <v>23270</v>
      </c>
      <c r="J259" s="561" t="s">
        <v>7063</v>
      </c>
      <c r="K259" s="562" t="s">
        <v>36134</v>
      </c>
      <c r="L259" s="561" t="s">
        <v>25</v>
      </c>
    </row>
    <row r="260" spans="1:12" x14ac:dyDescent="0.25">
      <c r="A260" s="561" t="s">
        <v>18</v>
      </c>
      <c r="B260" s="561" t="s">
        <v>19</v>
      </c>
      <c r="C260" s="561" t="s">
        <v>23534</v>
      </c>
      <c r="D260" s="561" t="s">
        <v>23535</v>
      </c>
      <c r="E260" s="562" t="s">
        <v>22</v>
      </c>
      <c r="F260" s="561" t="s">
        <v>22</v>
      </c>
      <c r="G260" s="561" t="s">
        <v>23664</v>
      </c>
      <c r="H260" s="561" t="s">
        <v>23665</v>
      </c>
      <c r="I260" s="561" t="s">
        <v>23270</v>
      </c>
      <c r="J260" s="561" t="s">
        <v>7063</v>
      </c>
      <c r="K260" s="562" t="s">
        <v>36135</v>
      </c>
      <c r="L260" s="561" t="s">
        <v>25</v>
      </c>
    </row>
    <row r="261" spans="1:12" x14ac:dyDescent="0.25">
      <c r="A261" s="561" t="s">
        <v>18</v>
      </c>
      <c r="B261" s="561" t="s">
        <v>19</v>
      </c>
      <c r="C261" s="561" t="s">
        <v>23534</v>
      </c>
      <c r="D261" s="561" t="s">
        <v>23535</v>
      </c>
      <c r="E261" s="562" t="s">
        <v>22</v>
      </c>
      <c r="F261" s="561" t="s">
        <v>22</v>
      </c>
      <c r="G261" s="561" t="s">
        <v>23666</v>
      </c>
      <c r="H261" s="561" t="s">
        <v>23667</v>
      </c>
      <c r="I261" s="561" t="s">
        <v>23270</v>
      </c>
      <c r="J261" s="561" t="s">
        <v>7063</v>
      </c>
      <c r="K261" s="562" t="s">
        <v>8052</v>
      </c>
      <c r="L261" s="561" t="s">
        <v>25</v>
      </c>
    </row>
    <row r="262" spans="1:12" x14ac:dyDescent="0.25">
      <c r="A262" s="561" t="s">
        <v>18</v>
      </c>
      <c r="B262" s="561" t="s">
        <v>19</v>
      </c>
      <c r="C262" s="561" t="s">
        <v>23534</v>
      </c>
      <c r="D262" s="561" t="s">
        <v>23535</v>
      </c>
      <c r="E262" s="562" t="s">
        <v>22</v>
      </c>
      <c r="F262" s="561" t="s">
        <v>22</v>
      </c>
      <c r="G262" s="561" t="s">
        <v>23668</v>
      </c>
      <c r="H262" s="561" t="s">
        <v>23669</v>
      </c>
      <c r="I262" s="561" t="s">
        <v>23270</v>
      </c>
      <c r="J262" s="561" t="s">
        <v>7063</v>
      </c>
      <c r="K262" s="562" t="s">
        <v>34347</v>
      </c>
      <c r="L262" s="561" t="s">
        <v>25</v>
      </c>
    </row>
    <row r="263" spans="1:12" x14ac:dyDescent="0.25">
      <c r="A263" s="561" t="s">
        <v>18</v>
      </c>
      <c r="B263" s="561" t="s">
        <v>19</v>
      </c>
      <c r="C263" s="561" t="s">
        <v>23534</v>
      </c>
      <c r="D263" s="561" t="s">
        <v>23535</v>
      </c>
      <c r="E263" s="562" t="s">
        <v>22</v>
      </c>
      <c r="F263" s="561" t="s">
        <v>22</v>
      </c>
      <c r="G263" s="561" t="s">
        <v>23670</v>
      </c>
      <c r="H263" s="561" t="s">
        <v>23671</v>
      </c>
      <c r="I263" s="561" t="s">
        <v>23270</v>
      </c>
      <c r="J263" s="561" t="s">
        <v>7063</v>
      </c>
      <c r="K263" s="562" t="s">
        <v>36136</v>
      </c>
      <c r="L263" s="561" t="s">
        <v>25</v>
      </c>
    </row>
    <row r="264" spans="1:12" x14ac:dyDescent="0.25">
      <c r="A264" s="561" t="s">
        <v>18</v>
      </c>
      <c r="B264" s="561" t="s">
        <v>19</v>
      </c>
      <c r="C264" s="561" t="s">
        <v>23534</v>
      </c>
      <c r="D264" s="561" t="s">
        <v>23535</v>
      </c>
      <c r="E264" s="562" t="s">
        <v>22</v>
      </c>
      <c r="F264" s="561" t="s">
        <v>22</v>
      </c>
      <c r="G264" s="561" t="s">
        <v>23672</v>
      </c>
      <c r="H264" s="561" t="s">
        <v>23673</v>
      </c>
      <c r="I264" s="561" t="s">
        <v>23270</v>
      </c>
      <c r="J264" s="561" t="s">
        <v>7063</v>
      </c>
      <c r="K264" s="562" t="s">
        <v>36137</v>
      </c>
      <c r="L264" s="561" t="s">
        <v>25</v>
      </c>
    </row>
    <row r="265" spans="1:12" x14ac:dyDescent="0.25">
      <c r="A265" s="561" t="s">
        <v>18</v>
      </c>
      <c r="B265" s="561" t="s">
        <v>19</v>
      </c>
      <c r="C265" s="561" t="s">
        <v>23534</v>
      </c>
      <c r="D265" s="561" t="s">
        <v>23535</v>
      </c>
      <c r="E265" s="562" t="s">
        <v>22</v>
      </c>
      <c r="F265" s="561" t="s">
        <v>22</v>
      </c>
      <c r="G265" s="561" t="s">
        <v>23675</v>
      </c>
      <c r="H265" s="561" t="s">
        <v>23676</v>
      </c>
      <c r="I265" s="561" t="s">
        <v>23270</v>
      </c>
      <c r="J265" s="561" t="s">
        <v>7063</v>
      </c>
      <c r="K265" s="562" t="s">
        <v>27260</v>
      </c>
      <c r="L265" s="561" t="s">
        <v>25</v>
      </c>
    </row>
    <row r="266" spans="1:12" x14ac:dyDescent="0.25">
      <c r="A266" s="561" t="s">
        <v>18</v>
      </c>
      <c r="B266" s="561" t="s">
        <v>19</v>
      </c>
      <c r="C266" s="561" t="s">
        <v>23534</v>
      </c>
      <c r="D266" s="561" t="s">
        <v>23535</v>
      </c>
      <c r="E266" s="562" t="s">
        <v>22</v>
      </c>
      <c r="F266" s="561" t="s">
        <v>22</v>
      </c>
      <c r="G266" s="561" t="s">
        <v>23678</v>
      </c>
      <c r="H266" s="561" t="s">
        <v>23679</v>
      </c>
      <c r="I266" s="561" t="s">
        <v>23270</v>
      </c>
      <c r="J266" s="561" t="s">
        <v>7063</v>
      </c>
      <c r="K266" s="562" t="s">
        <v>30169</v>
      </c>
      <c r="L266" s="561" t="s">
        <v>25</v>
      </c>
    </row>
    <row r="267" spans="1:12" x14ac:dyDescent="0.25">
      <c r="A267" s="561" t="s">
        <v>18</v>
      </c>
      <c r="B267" s="561" t="s">
        <v>19</v>
      </c>
      <c r="C267" s="561" t="s">
        <v>23534</v>
      </c>
      <c r="D267" s="561" t="s">
        <v>23535</v>
      </c>
      <c r="E267" s="562" t="s">
        <v>22</v>
      </c>
      <c r="F267" s="561" t="s">
        <v>22</v>
      </c>
      <c r="G267" s="561" t="s">
        <v>23681</v>
      </c>
      <c r="H267" s="561" t="s">
        <v>23682</v>
      </c>
      <c r="I267" s="561" t="s">
        <v>23270</v>
      </c>
      <c r="J267" s="561" t="s">
        <v>7063</v>
      </c>
      <c r="K267" s="562" t="s">
        <v>36138</v>
      </c>
      <c r="L267" s="561" t="s">
        <v>25</v>
      </c>
    </row>
    <row r="268" spans="1:12" x14ac:dyDescent="0.25">
      <c r="A268" s="561" t="s">
        <v>18</v>
      </c>
      <c r="B268" s="561" t="s">
        <v>19</v>
      </c>
      <c r="C268" s="561" t="s">
        <v>23534</v>
      </c>
      <c r="D268" s="561" t="s">
        <v>23535</v>
      </c>
      <c r="E268" s="562" t="s">
        <v>22</v>
      </c>
      <c r="F268" s="561" t="s">
        <v>22</v>
      </c>
      <c r="G268" s="561" t="s">
        <v>23684</v>
      </c>
      <c r="H268" s="561" t="s">
        <v>23685</v>
      </c>
      <c r="I268" s="561" t="s">
        <v>23270</v>
      </c>
      <c r="J268" s="561" t="s">
        <v>7063</v>
      </c>
      <c r="K268" s="562" t="s">
        <v>36139</v>
      </c>
      <c r="L268" s="561" t="s">
        <v>25</v>
      </c>
    </row>
    <row r="269" spans="1:12" x14ac:dyDescent="0.25">
      <c r="A269" s="561" t="s">
        <v>18</v>
      </c>
      <c r="B269" s="561" t="s">
        <v>19</v>
      </c>
      <c r="C269" s="561" t="s">
        <v>23534</v>
      </c>
      <c r="D269" s="561" t="s">
        <v>23535</v>
      </c>
      <c r="E269" s="562" t="s">
        <v>22</v>
      </c>
      <c r="F269" s="561" t="s">
        <v>22</v>
      </c>
      <c r="G269" s="561" t="s">
        <v>23687</v>
      </c>
      <c r="H269" s="561" t="s">
        <v>23688</v>
      </c>
      <c r="I269" s="561" t="s">
        <v>23270</v>
      </c>
      <c r="J269" s="561" t="s">
        <v>7063</v>
      </c>
      <c r="K269" s="562" t="s">
        <v>36140</v>
      </c>
      <c r="L269" s="561" t="s">
        <v>25</v>
      </c>
    </row>
    <row r="270" spans="1:12" x14ac:dyDescent="0.25">
      <c r="A270" s="561" t="s">
        <v>18</v>
      </c>
      <c r="B270" s="561" t="s">
        <v>19</v>
      </c>
      <c r="C270" s="561" t="s">
        <v>23534</v>
      </c>
      <c r="D270" s="561" t="s">
        <v>23535</v>
      </c>
      <c r="E270" s="562" t="s">
        <v>22</v>
      </c>
      <c r="F270" s="561" t="s">
        <v>22</v>
      </c>
      <c r="G270" s="561" t="s">
        <v>23690</v>
      </c>
      <c r="H270" s="561" t="s">
        <v>23691</v>
      </c>
      <c r="I270" s="561" t="s">
        <v>23270</v>
      </c>
      <c r="J270" s="561" t="s">
        <v>7063</v>
      </c>
      <c r="K270" s="562" t="s">
        <v>36141</v>
      </c>
      <c r="L270" s="561" t="s">
        <v>25</v>
      </c>
    </row>
    <row r="271" spans="1:12" x14ac:dyDescent="0.25">
      <c r="A271" s="561" t="s">
        <v>18</v>
      </c>
      <c r="B271" s="561" t="s">
        <v>19</v>
      </c>
      <c r="C271" s="561" t="s">
        <v>23534</v>
      </c>
      <c r="D271" s="561" t="s">
        <v>23535</v>
      </c>
      <c r="E271" s="562" t="s">
        <v>22</v>
      </c>
      <c r="F271" s="561" t="s">
        <v>22</v>
      </c>
      <c r="G271" s="561" t="s">
        <v>23693</v>
      </c>
      <c r="H271" s="561" t="s">
        <v>23694</v>
      </c>
      <c r="I271" s="561" t="s">
        <v>23270</v>
      </c>
      <c r="J271" s="561" t="s">
        <v>7063</v>
      </c>
      <c r="K271" s="562" t="s">
        <v>36142</v>
      </c>
      <c r="L271" s="561" t="s">
        <v>25</v>
      </c>
    </row>
    <row r="272" spans="1:12" x14ac:dyDescent="0.25">
      <c r="A272" s="561" t="s">
        <v>18</v>
      </c>
      <c r="B272" s="561" t="s">
        <v>19</v>
      </c>
      <c r="C272" s="561" t="s">
        <v>23534</v>
      </c>
      <c r="D272" s="561" t="s">
        <v>23535</v>
      </c>
      <c r="E272" s="562" t="s">
        <v>22</v>
      </c>
      <c r="F272" s="561" t="s">
        <v>22</v>
      </c>
      <c r="G272" s="561" t="s">
        <v>23696</v>
      </c>
      <c r="H272" s="561" t="s">
        <v>23697</v>
      </c>
      <c r="I272" s="561" t="s">
        <v>23270</v>
      </c>
      <c r="J272" s="561" t="s">
        <v>7063</v>
      </c>
      <c r="K272" s="562" t="s">
        <v>36143</v>
      </c>
      <c r="L272" s="561" t="s">
        <v>25</v>
      </c>
    </row>
    <row r="273" spans="1:12" x14ac:dyDescent="0.25">
      <c r="A273" s="561" t="s">
        <v>18</v>
      </c>
      <c r="B273" s="561" t="s">
        <v>19</v>
      </c>
      <c r="C273" s="561" t="s">
        <v>23534</v>
      </c>
      <c r="D273" s="561" t="s">
        <v>23535</v>
      </c>
      <c r="E273" s="562" t="s">
        <v>22</v>
      </c>
      <c r="F273" s="561" t="s">
        <v>22</v>
      </c>
      <c r="G273" s="561" t="s">
        <v>23699</v>
      </c>
      <c r="H273" s="561" t="s">
        <v>23700</v>
      </c>
      <c r="I273" s="561" t="s">
        <v>23270</v>
      </c>
      <c r="J273" s="561" t="s">
        <v>7063</v>
      </c>
      <c r="K273" s="562" t="s">
        <v>36144</v>
      </c>
      <c r="L273" s="561" t="s">
        <v>25</v>
      </c>
    </row>
    <row r="274" spans="1:12" x14ac:dyDescent="0.25">
      <c r="A274" s="561" t="s">
        <v>18</v>
      </c>
      <c r="B274" s="561" t="s">
        <v>19</v>
      </c>
      <c r="C274" s="561" t="s">
        <v>23534</v>
      </c>
      <c r="D274" s="561" t="s">
        <v>23535</v>
      </c>
      <c r="E274" s="562" t="s">
        <v>22</v>
      </c>
      <c r="F274" s="561" t="s">
        <v>22</v>
      </c>
      <c r="G274" s="561" t="s">
        <v>23702</v>
      </c>
      <c r="H274" s="561" t="s">
        <v>23703</v>
      </c>
      <c r="I274" s="561" t="s">
        <v>23270</v>
      </c>
      <c r="J274" s="561" t="s">
        <v>7063</v>
      </c>
      <c r="K274" s="562" t="s">
        <v>36145</v>
      </c>
      <c r="L274" s="561" t="s">
        <v>25</v>
      </c>
    </row>
    <row r="275" spans="1:12" x14ac:dyDescent="0.25">
      <c r="A275" s="561" t="s">
        <v>18</v>
      </c>
      <c r="B275" s="561" t="s">
        <v>19</v>
      </c>
      <c r="C275" s="561" t="s">
        <v>23534</v>
      </c>
      <c r="D275" s="561" t="s">
        <v>23535</v>
      </c>
      <c r="E275" s="562" t="s">
        <v>22</v>
      </c>
      <c r="F275" s="561" t="s">
        <v>22</v>
      </c>
      <c r="G275" s="561" t="s">
        <v>23705</v>
      </c>
      <c r="H275" s="561" t="s">
        <v>23706</v>
      </c>
      <c r="I275" s="561" t="s">
        <v>23270</v>
      </c>
      <c r="J275" s="561" t="s">
        <v>7063</v>
      </c>
      <c r="K275" s="562" t="s">
        <v>36146</v>
      </c>
      <c r="L275" s="561" t="s">
        <v>25</v>
      </c>
    </row>
    <row r="276" spans="1:12" x14ac:dyDescent="0.25">
      <c r="A276" s="561" t="s">
        <v>18</v>
      </c>
      <c r="B276" s="561" t="s">
        <v>19</v>
      </c>
      <c r="C276" s="561" t="s">
        <v>23708</v>
      </c>
      <c r="D276" s="561" t="s">
        <v>23709</v>
      </c>
      <c r="E276" s="562" t="s">
        <v>22</v>
      </c>
      <c r="F276" s="561" t="s">
        <v>22</v>
      </c>
      <c r="G276" s="561" t="s">
        <v>23710</v>
      </c>
      <c r="H276" s="561" t="s">
        <v>23711</v>
      </c>
      <c r="I276" s="561" t="s">
        <v>23148</v>
      </c>
      <c r="J276" s="561" t="s">
        <v>7063</v>
      </c>
      <c r="K276" s="562" t="s">
        <v>7712</v>
      </c>
      <c r="L276" s="561" t="s">
        <v>25</v>
      </c>
    </row>
    <row r="277" spans="1:12" x14ac:dyDescent="0.25">
      <c r="A277" s="561" t="s">
        <v>18</v>
      </c>
      <c r="B277" s="561" t="s">
        <v>19</v>
      </c>
      <c r="C277" s="561" t="s">
        <v>23708</v>
      </c>
      <c r="D277" s="561" t="s">
        <v>23709</v>
      </c>
      <c r="E277" s="562" t="s">
        <v>22</v>
      </c>
      <c r="F277" s="561" t="s">
        <v>22</v>
      </c>
      <c r="G277" s="561" t="s">
        <v>23712</v>
      </c>
      <c r="H277" s="561" t="s">
        <v>23713</v>
      </c>
      <c r="I277" s="561" t="s">
        <v>23148</v>
      </c>
      <c r="J277" s="561" t="s">
        <v>7063</v>
      </c>
      <c r="K277" s="562" t="s">
        <v>7252</v>
      </c>
      <c r="L277" s="561" t="s">
        <v>25</v>
      </c>
    </row>
    <row r="278" spans="1:12" x14ac:dyDescent="0.25">
      <c r="A278" s="561" t="s">
        <v>18</v>
      </c>
      <c r="B278" s="561" t="s">
        <v>19</v>
      </c>
      <c r="C278" s="561" t="s">
        <v>23708</v>
      </c>
      <c r="D278" s="561" t="s">
        <v>23709</v>
      </c>
      <c r="E278" s="562" t="s">
        <v>22</v>
      </c>
      <c r="F278" s="561" t="s">
        <v>22</v>
      </c>
      <c r="G278" s="561" t="s">
        <v>23714</v>
      </c>
      <c r="H278" s="561" t="s">
        <v>23715</v>
      </c>
      <c r="I278" s="561" t="s">
        <v>23148</v>
      </c>
      <c r="J278" s="561" t="s">
        <v>7063</v>
      </c>
      <c r="K278" s="562" t="s">
        <v>36147</v>
      </c>
      <c r="L278" s="561" t="s">
        <v>25</v>
      </c>
    </row>
    <row r="279" spans="1:12" x14ac:dyDescent="0.25">
      <c r="A279" s="561" t="s">
        <v>18</v>
      </c>
      <c r="B279" s="561" t="s">
        <v>19</v>
      </c>
      <c r="C279" s="561" t="s">
        <v>23708</v>
      </c>
      <c r="D279" s="561" t="s">
        <v>23709</v>
      </c>
      <c r="E279" s="562" t="s">
        <v>22</v>
      </c>
      <c r="F279" s="561" t="s">
        <v>22</v>
      </c>
      <c r="G279" s="561" t="s">
        <v>23717</v>
      </c>
      <c r="H279" s="561" t="s">
        <v>23718</v>
      </c>
      <c r="I279" s="561" t="s">
        <v>23148</v>
      </c>
      <c r="J279" s="561" t="s">
        <v>7063</v>
      </c>
      <c r="K279" s="562" t="s">
        <v>36148</v>
      </c>
      <c r="L279" s="561" t="s">
        <v>25</v>
      </c>
    </row>
    <row r="280" spans="1:12" x14ac:dyDescent="0.25">
      <c r="A280" s="561" t="s">
        <v>18</v>
      </c>
      <c r="B280" s="561" t="s">
        <v>19</v>
      </c>
      <c r="C280" s="561" t="s">
        <v>23708</v>
      </c>
      <c r="D280" s="561" t="s">
        <v>23709</v>
      </c>
      <c r="E280" s="562" t="s">
        <v>22</v>
      </c>
      <c r="F280" s="561" t="s">
        <v>22</v>
      </c>
      <c r="G280" s="561" t="s">
        <v>23720</v>
      </c>
      <c r="H280" s="561" t="s">
        <v>23721</v>
      </c>
      <c r="I280" s="561" t="s">
        <v>23148</v>
      </c>
      <c r="J280" s="561" t="s">
        <v>7063</v>
      </c>
      <c r="K280" s="562" t="s">
        <v>36149</v>
      </c>
      <c r="L280" s="561" t="s">
        <v>25</v>
      </c>
    </row>
    <row r="281" spans="1:12" x14ac:dyDescent="0.25">
      <c r="A281" s="561" t="s">
        <v>18</v>
      </c>
      <c r="B281" s="561" t="s">
        <v>19</v>
      </c>
      <c r="C281" s="561" t="s">
        <v>23708</v>
      </c>
      <c r="D281" s="561" t="s">
        <v>23709</v>
      </c>
      <c r="E281" s="562" t="s">
        <v>22</v>
      </c>
      <c r="F281" s="561" t="s">
        <v>22</v>
      </c>
      <c r="G281" s="561" t="s">
        <v>23723</v>
      </c>
      <c r="H281" s="561" t="s">
        <v>23724</v>
      </c>
      <c r="I281" s="561" t="s">
        <v>23148</v>
      </c>
      <c r="J281" s="561" t="s">
        <v>7063</v>
      </c>
      <c r="K281" s="562" t="s">
        <v>36150</v>
      </c>
      <c r="L281" s="561" t="s">
        <v>25</v>
      </c>
    </row>
    <row r="282" spans="1:12" x14ac:dyDescent="0.25">
      <c r="A282" s="561" t="s">
        <v>18</v>
      </c>
      <c r="B282" s="561" t="s">
        <v>19</v>
      </c>
      <c r="C282" s="561" t="s">
        <v>23708</v>
      </c>
      <c r="D282" s="561" t="s">
        <v>23709</v>
      </c>
      <c r="E282" s="562" t="s">
        <v>22</v>
      </c>
      <c r="F282" s="561" t="s">
        <v>22</v>
      </c>
      <c r="G282" s="561" t="s">
        <v>23726</v>
      </c>
      <c r="H282" s="561" t="s">
        <v>23727</v>
      </c>
      <c r="I282" s="561" t="s">
        <v>23148</v>
      </c>
      <c r="J282" s="561" t="s">
        <v>7063</v>
      </c>
      <c r="K282" s="562" t="s">
        <v>36151</v>
      </c>
      <c r="L282" s="561" t="s">
        <v>25</v>
      </c>
    </row>
    <row r="283" spans="1:12" x14ac:dyDescent="0.25">
      <c r="A283" s="561" t="s">
        <v>18</v>
      </c>
      <c r="B283" s="561" t="s">
        <v>19</v>
      </c>
      <c r="C283" s="561" t="s">
        <v>23708</v>
      </c>
      <c r="D283" s="561" t="s">
        <v>23709</v>
      </c>
      <c r="E283" s="562" t="s">
        <v>22</v>
      </c>
      <c r="F283" s="561" t="s">
        <v>22</v>
      </c>
      <c r="G283" s="561" t="s">
        <v>23729</v>
      </c>
      <c r="H283" s="561" t="s">
        <v>23730</v>
      </c>
      <c r="I283" s="561" t="s">
        <v>23148</v>
      </c>
      <c r="J283" s="561" t="s">
        <v>7063</v>
      </c>
      <c r="K283" s="562" t="s">
        <v>36152</v>
      </c>
      <c r="L283" s="561" t="s">
        <v>25</v>
      </c>
    </row>
    <row r="284" spans="1:12" x14ac:dyDescent="0.25">
      <c r="A284" s="561" t="s">
        <v>18</v>
      </c>
      <c r="B284" s="561" t="s">
        <v>19</v>
      </c>
      <c r="C284" s="561" t="s">
        <v>23708</v>
      </c>
      <c r="D284" s="561" t="s">
        <v>23709</v>
      </c>
      <c r="E284" s="562" t="s">
        <v>22</v>
      </c>
      <c r="F284" s="561" t="s">
        <v>22</v>
      </c>
      <c r="G284" s="561" t="s">
        <v>23732</v>
      </c>
      <c r="H284" s="561" t="s">
        <v>23733</v>
      </c>
      <c r="I284" s="561" t="s">
        <v>23148</v>
      </c>
      <c r="J284" s="561" t="s">
        <v>7063</v>
      </c>
      <c r="K284" s="562" t="s">
        <v>36153</v>
      </c>
      <c r="L284" s="561" t="s">
        <v>25</v>
      </c>
    </row>
    <row r="285" spans="1:12" x14ac:dyDescent="0.25">
      <c r="A285" s="561" t="s">
        <v>18</v>
      </c>
      <c r="B285" s="561" t="s">
        <v>19</v>
      </c>
      <c r="C285" s="561" t="s">
        <v>23708</v>
      </c>
      <c r="D285" s="561" t="s">
        <v>23709</v>
      </c>
      <c r="E285" s="562" t="s">
        <v>22</v>
      </c>
      <c r="F285" s="561" t="s">
        <v>22</v>
      </c>
      <c r="G285" s="561" t="s">
        <v>23735</v>
      </c>
      <c r="H285" s="561" t="s">
        <v>23736</v>
      </c>
      <c r="I285" s="561" t="s">
        <v>23148</v>
      </c>
      <c r="J285" s="561" t="s">
        <v>7063</v>
      </c>
      <c r="K285" s="562" t="s">
        <v>36154</v>
      </c>
      <c r="L285" s="561" t="s">
        <v>25</v>
      </c>
    </row>
    <row r="286" spans="1:12" x14ac:dyDescent="0.25">
      <c r="A286" s="561" t="s">
        <v>18</v>
      </c>
      <c r="B286" s="561" t="s">
        <v>19</v>
      </c>
      <c r="C286" s="561" t="s">
        <v>23708</v>
      </c>
      <c r="D286" s="561" t="s">
        <v>23709</v>
      </c>
      <c r="E286" s="562" t="s">
        <v>22</v>
      </c>
      <c r="F286" s="561" t="s">
        <v>22</v>
      </c>
      <c r="G286" s="561" t="s">
        <v>23738</v>
      </c>
      <c r="H286" s="561" t="s">
        <v>23739</v>
      </c>
      <c r="I286" s="561" t="s">
        <v>23148</v>
      </c>
      <c r="J286" s="561" t="s">
        <v>7063</v>
      </c>
      <c r="K286" s="562" t="s">
        <v>36155</v>
      </c>
      <c r="L286" s="561" t="s">
        <v>25</v>
      </c>
    </row>
    <row r="287" spans="1:12" x14ac:dyDescent="0.25">
      <c r="A287" s="561" t="s">
        <v>18</v>
      </c>
      <c r="B287" s="561" t="s">
        <v>19</v>
      </c>
      <c r="C287" s="561" t="s">
        <v>23708</v>
      </c>
      <c r="D287" s="561" t="s">
        <v>23709</v>
      </c>
      <c r="E287" s="562" t="s">
        <v>22</v>
      </c>
      <c r="F287" s="561" t="s">
        <v>22</v>
      </c>
      <c r="G287" s="561" t="s">
        <v>23741</v>
      </c>
      <c r="H287" s="561" t="s">
        <v>23742</v>
      </c>
      <c r="I287" s="561" t="s">
        <v>23148</v>
      </c>
      <c r="J287" s="561" t="s">
        <v>7063</v>
      </c>
      <c r="K287" s="562" t="s">
        <v>36156</v>
      </c>
      <c r="L287" s="561" t="s">
        <v>25</v>
      </c>
    </row>
    <row r="288" spans="1:12" x14ac:dyDescent="0.25">
      <c r="A288" s="561" t="s">
        <v>18</v>
      </c>
      <c r="B288" s="561" t="s">
        <v>19</v>
      </c>
      <c r="C288" s="561" t="s">
        <v>23708</v>
      </c>
      <c r="D288" s="561" t="s">
        <v>23709</v>
      </c>
      <c r="E288" s="562" t="s">
        <v>22</v>
      </c>
      <c r="F288" s="561" t="s">
        <v>22</v>
      </c>
      <c r="G288" s="561" t="s">
        <v>23744</v>
      </c>
      <c r="H288" s="561" t="s">
        <v>23745</v>
      </c>
      <c r="I288" s="561" t="s">
        <v>23148</v>
      </c>
      <c r="J288" s="561" t="s">
        <v>7063</v>
      </c>
      <c r="K288" s="562" t="s">
        <v>36157</v>
      </c>
      <c r="L288" s="561" t="s">
        <v>25</v>
      </c>
    </row>
    <row r="289" spans="1:12" x14ac:dyDescent="0.25">
      <c r="A289" s="561" t="s">
        <v>18</v>
      </c>
      <c r="B289" s="561" t="s">
        <v>19</v>
      </c>
      <c r="C289" s="561" t="s">
        <v>23708</v>
      </c>
      <c r="D289" s="561" t="s">
        <v>23709</v>
      </c>
      <c r="E289" s="562" t="s">
        <v>22</v>
      </c>
      <c r="F289" s="561" t="s">
        <v>22</v>
      </c>
      <c r="G289" s="561" t="s">
        <v>23747</v>
      </c>
      <c r="H289" s="561" t="s">
        <v>23748</v>
      </c>
      <c r="I289" s="561" t="s">
        <v>23148</v>
      </c>
      <c r="J289" s="561" t="s">
        <v>7063</v>
      </c>
      <c r="K289" s="562" t="s">
        <v>36158</v>
      </c>
      <c r="L289" s="561" t="s">
        <v>25</v>
      </c>
    </row>
    <row r="290" spans="1:12" x14ac:dyDescent="0.25">
      <c r="A290" s="561" t="s">
        <v>18</v>
      </c>
      <c r="B290" s="561" t="s">
        <v>19</v>
      </c>
      <c r="C290" s="561" t="s">
        <v>23708</v>
      </c>
      <c r="D290" s="561" t="s">
        <v>23709</v>
      </c>
      <c r="E290" s="562" t="s">
        <v>22</v>
      </c>
      <c r="F290" s="561" t="s">
        <v>22</v>
      </c>
      <c r="G290" s="561" t="s">
        <v>23750</v>
      </c>
      <c r="H290" s="561" t="s">
        <v>23751</v>
      </c>
      <c r="I290" s="561" t="s">
        <v>23148</v>
      </c>
      <c r="J290" s="561" t="s">
        <v>7063</v>
      </c>
      <c r="K290" s="562" t="s">
        <v>36159</v>
      </c>
      <c r="L290" s="561" t="s">
        <v>25</v>
      </c>
    </row>
    <row r="291" spans="1:12" x14ac:dyDescent="0.25">
      <c r="A291" s="561" t="s">
        <v>18</v>
      </c>
      <c r="B291" s="561" t="s">
        <v>19</v>
      </c>
      <c r="C291" s="561" t="s">
        <v>23708</v>
      </c>
      <c r="D291" s="561" t="s">
        <v>23709</v>
      </c>
      <c r="E291" s="562" t="s">
        <v>22</v>
      </c>
      <c r="F291" s="561" t="s">
        <v>22</v>
      </c>
      <c r="G291" s="561" t="s">
        <v>23753</v>
      </c>
      <c r="H291" s="561" t="s">
        <v>23754</v>
      </c>
      <c r="I291" s="561" t="s">
        <v>23270</v>
      </c>
      <c r="J291" s="561" t="s">
        <v>24</v>
      </c>
      <c r="K291" s="562" t="s">
        <v>8032</v>
      </c>
      <c r="L291" s="561" t="s">
        <v>25</v>
      </c>
    </row>
    <row r="292" spans="1:12" x14ac:dyDescent="0.25">
      <c r="A292" s="561" t="s">
        <v>18</v>
      </c>
      <c r="B292" s="561" t="s">
        <v>19</v>
      </c>
      <c r="C292" s="561" t="s">
        <v>23708</v>
      </c>
      <c r="D292" s="561" t="s">
        <v>23709</v>
      </c>
      <c r="E292" s="562" t="s">
        <v>22</v>
      </c>
      <c r="F292" s="561" t="s">
        <v>22</v>
      </c>
      <c r="G292" s="561" t="s">
        <v>23755</v>
      </c>
      <c r="H292" s="561" t="s">
        <v>23756</v>
      </c>
      <c r="I292" s="561" t="s">
        <v>23270</v>
      </c>
      <c r="J292" s="561" t="s">
        <v>24</v>
      </c>
      <c r="K292" s="562" t="s">
        <v>7580</v>
      </c>
      <c r="L292" s="561" t="s">
        <v>25</v>
      </c>
    </row>
    <row r="293" spans="1:12" x14ac:dyDescent="0.25">
      <c r="A293" s="561" t="s">
        <v>18</v>
      </c>
      <c r="B293" s="561" t="s">
        <v>19</v>
      </c>
      <c r="C293" s="561" t="s">
        <v>23708</v>
      </c>
      <c r="D293" s="561" t="s">
        <v>23709</v>
      </c>
      <c r="E293" s="562" t="s">
        <v>22</v>
      </c>
      <c r="F293" s="561" t="s">
        <v>22</v>
      </c>
      <c r="G293" s="561" t="s">
        <v>23757</v>
      </c>
      <c r="H293" s="561" t="s">
        <v>23758</v>
      </c>
      <c r="I293" s="561" t="s">
        <v>23270</v>
      </c>
      <c r="J293" s="561" t="s">
        <v>24</v>
      </c>
      <c r="K293" s="562" t="s">
        <v>1495</v>
      </c>
      <c r="L293" s="561" t="s">
        <v>25</v>
      </c>
    </row>
    <row r="294" spans="1:12" x14ac:dyDescent="0.25">
      <c r="A294" s="561" t="s">
        <v>18</v>
      </c>
      <c r="B294" s="561" t="s">
        <v>19</v>
      </c>
      <c r="C294" s="561" t="s">
        <v>23708</v>
      </c>
      <c r="D294" s="561" t="s">
        <v>23709</v>
      </c>
      <c r="E294" s="562" t="s">
        <v>22</v>
      </c>
      <c r="F294" s="561" t="s">
        <v>22</v>
      </c>
      <c r="G294" s="561" t="s">
        <v>23759</v>
      </c>
      <c r="H294" s="561" t="s">
        <v>23760</v>
      </c>
      <c r="I294" s="561" t="s">
        <v>23270</v>
      </c>
      <c r="J294" s="561" t="s">
        <v>24</v>
      </c>
      <c r="K294" s="562" t="s">
        <v>3647</v>
      </c>
      <c r="L294" s="561" t="s">
        <v>25</v>
      </c>
    </row>
    <row r="295" spans="1:12" x14ac:dyDescent="0.25">
      <c r="A295" s="561" t="s">
        <v>18</v>
      </c>
      <c r="B295" s="561" t="s">
        <v>19</v>
      </c>
      <c r="C295" s="561" t="s">
        <v>23708</v>
      </c>
      <c r="D295" s="561" t="s">
        <v>23709</v>
      </c>
      <c r="E295" s="562" t="s">
        <v>22</v>
      </c>
      <c r="F295" s="561" t="s">
        <v>22</v>
      </c>
      <c r="G295" s="561" t="s">
        <v>23762</v>
      </c>
      <c r="H295" s="561" t="s">
        <v>23763</v>
      </c>
      <c r="I295" s="561" t="s">
        <v>23270</v>
      </c>
      <c r="J295" s="561" t="s">
        <v>24</v>
      </c>
      <c r="K295" s="562" t="s">
        <v>8708</v>
      </c>
      <c r="L295" s="561" t="s">
        <v>25</v>
      </c>
    </row>
    <row r="296" spans="1:12" x14ac:dyDescent="0.25">
      <c r="A296" s="561" t="s">
        <v>18</v>
      </c>
      <c r="B296" s="561" t="s">
        <v>19</v>
      </c>
      <c r="C296" s="561" t="s">
        <v>23708</v>
      </c>
      <c r="D296" s="561" t="s">
        <v>23709</v>
      </c>
      <c r="E296" s="562" t="s">
        <v>22</v>
      </c>
      <c r="F296" s="561" t="s">
        <v>22</v>
      </c>
      <c r="G296" s="561" t="s">
        <v>23764</v>
      </c>
      <c r="H296" s="561" t="s">
        <v>23765</v>
      </c>
      <c r="I296" s="561" t="s">
        <v>23270</v>
      </c>
      <c r="J296" s="561" t="s">
        <v>24</v>
      </c>
      <c r="K296" s="562" t="s">
        <v>30284</v>
      </c>
      <c r="L296" s="561" t="s">
        <v>25</v>
      </c>
    </row>
    <row r="297" spans="1:12" x14ac:dyDescent="0.25">
      <c r="A297" s="561" t="s">
        <v>18</v>
      </c>
      <c r="B297" s="561" t="s">
        <v>19</v>
      </c>
      <c r="C297" s="561" t="s">
        <v>23708</v>
      </c>
      <c r="D297" s="561" t="s">
        <v>23709</v>
      </c>
      <c r="E297" s="562" t="s">
        <v>22</v>
      </c>
      <c r="F297" s="561" t="s">
        <v>22</v>
      </c>
      <c r="G297" s="561" t="s">
        <v>23766</v>
      </c>
      <c r="H297" s="561" t="s">
        <v>23767</v>
      </c>
      <c r="I297" s="561" t="s">
        <v>23270</v>
      </c>
      <c r="J297" s="561" t="s">
        <v>24</v>
      </c>
      <c r="K297" s="562" t="s">
        <v>2540</v>
      </c>
      <c r="L297" s="561" t="s">
        <v>25</v>
      </c>
    </row>
    <row r="298" spans="1:12" x14ac:dyDescent="0.25">
      <c r="A298" s="561" t="s">
        <v>18</v>
      </c>
      <c r="B298" s="561" t="s">
        <v>19</v>
      </c>
      <c r="C298" s="561" t="s">
        <v>23708</v>
      </c>
      <c r="D298" s="561" t="s">
        <v>23709</v>
      </c>
      <c r="E298" s="562" t="s">
        <v>22</v>
      </c>
      <c r="F298" s="561" t="s">
        <v>22</v>
      </c>
      <c r="G298" s="561" t="s">
        <v>23768</v>
      </c>
      <c r="H298" s="561" t="s">
        <v>23769</v>
      </c>
      <c r="I298" s="561" t="s">
        <v>23270</v>
      </c>
      <c r="J298" s="561" t="s">
        <v>24</v>
      </c>
      <c r="K298" s="562" t="s">
        <v>36160</v>
      </c>
      <c r="L298" s="561" t="s">
        <v>25</v>
      </c>
    </row>
    <row r="299" spans="1:12" x14ac:dyDescent="0.25">
      <c r="A299" s="561" t="s">
        <v>18</v>
      </c>
      <c r="B299" s="561" t="s">
        <v>19</v>
      </c>
      <c r="C299" s="561" t="s">
        <v>23708</v>
      </c>
      <c r="D299" s="561" t="s">
        <v>23709</v>
      </c>
      <c r="E299" s="562" t="s">
        <v>22</v>
      </c>
      <c r="F299" s="561" t="s">
        <v>22</v>
      </c>
      <c r="G299" s="561" t="s">
        <v>23770</v>
      </c>
      <c r="H299" s="561" t="s">
        <v>23771</v>
      </c>
      <c r="I299" s="561" t="s">
        <v>23270</v>
      </c>
      <c r="J299" s="561" t="s">
        <v>24</v>
      </c>
      <c r="K299" s="562" t="s">
        <v>8201</v>
      </c>
      <c r="L299" s="561" t="s">
        <v>25</v>
      </c>
    </row>
    <row r="300" spans="1:12" x14ac:dyDescent="0.25">
      <c r="A300" s="561" t="s">
        <v>18</v>
      </c>
      <c r="B300" s="561" t="s">
        <v>19</v>
      </c>
      <c r="C300" s="561" t="s">
        <v>23708</v>
      </c>
      <c r="D300" s="561" t="s">
        <v>23709</v>
      </c>
      <c r="E300" s="562" t="s">
        <v>22</v>
      </c>
      <c r="F300" s="561" t="s">
        <v>22</v>
      </c>
      <c r="G300" s="561" t="s">
        <v>23773</v>
      </c>
      <c r="H300" s="561" t="s">
        <v>23774</v>
      </c>
      <c r="I300" s="561" t="s">
        <v>23270</v>
      </c>
      <c r="J300" s="561" t="s">
        <v>24</v>
      </c>
      <c r="K300" s="562" t="s">
        <v>7636</v>
      </c>
      <c r="L300" s="561" t="s">
        <v>25</v>
      </c>
    </row>
    <row r="301" spans="1:12" x14ac:dyDescent="0.25">
      <c r="A301" s="561" t="s">
        <v>18</v>
      </c>
      <c r="B301" s="561" t="s">
        <v>19</v>
      </c>
      <c r="C301" s="561" t="s">
        <v>23708</v>
      </c>
      <c r="D301" s="561" t="s">
        <v>23709</v>
      </c>
      <c r="E301" s="562" t="s">
        <v>22</v>
      </c>
      <c r="F301" s="561" t="s">
        <v>22</v>
      </c>
      <c r="G301" s="561" t="s">
        <v>23775</v>
      </c>
      <c r="H301" s="561" t="s">
        <v>23776</v>
      </c>
      <c r="I301" s="561" t="s">
        <v>23270</v>
      </c>
      <c r="J301" s="561" t="s">
        <v>24</v>
      </c>
      <c r="K301" s="562" t="s">
        <v>29281</v>
      </c>
      <c r="L301" s="561" t="s">
        <v>25</v>
      </c>
    </row>
    <row r="302" spans="1:12" x14ac:dyDescent="0.25">
      <c r="A302" s="561" t="s">
        <v>18</v>
      </c>
      <c r="B302" s="561" t="s">
        <v>19</v>
      </c>
      <c r="C302" s="561" t="s">
        <v>23708</v>
      </c>
      <c r="D302" s="561" t="s">
        <v>23709</v>
      </c>
      <c r="E302" s="562" t="s">
        <v>22</v>
      </c>
      <c r="F302" s="561" t="s">
        <v>22</v>
      </c>
      <c r="G302" s="561" t="s">
        <v>23778</v>
      </c>
      <c r="H302" s="561" t="s">
        <v>23779</v>
      </c>
      <c r="I302" s="561" t="s">
        <v>23270</v>
      </c>
      <c r="J302" s="561" t="s">
        <v>24</v>
      </c>
      <c r="K302" s="562" t="s">
        <v>36161</v>
      </c>
      <c r="L302" s="561" t="s">
        <v>25</v>
      </c>
    </row>
    <row r="303" spans="1:12" x14ac:dyDescent="0.25">
      <c r="A303" s="561" t="s">
        <v>18</v>
      </c>
      <c r="B303" s="561" t="s">
        <v>19</v>
      </c>
      <c r="C303" s="561" t="s">
        <v>23708</v>
      </c>
      <c r="D303" s="561" t="s">
        <v>23709</v>
      </c>
      <c r="E303" s="562" t="s">
        <v>22</v>
      </c>
      <c r="F303" s="561" t="s">
        <v>22</v>
      </c>
      <c r="G303" s="561" t="s">
        <v>23780</v>
      </c>
      <c r="H303" s="561" t="s">
        <v>23781</v>
      </c>
      <c r="I303" s="561" t="s">
        <v>23270</v>
      </c>
      <c r="J303" s="561" t="s">
        <v>24</v>
      </c>
      <c r="K303" s="562" t="s">
        <v>8094</v>
      </c>
      <c r="L303" s="561" t="s">
        <v>25</v>
      </c>
    </row>
    <row r="304" spans="1:12" x14ac:dyDescent="0.25">
      <c r="A304" s="561" t="s">
        <v>18</v>
      </c>
      <c r="B304" s="561" t="s">
        <v>19</v>
      </c>
      <c r="C304" s="561" t="s">
        <v>23708</v>
      </c>
      <c r="D304" s="561" t="s">
        <v>23709</v>
      </c>
      <c r="E304" s="562" t="s">
        <v>22</v>
      </c>
      <c r="F304" s="561" t="s">
        <v>22</v>
      </c>
      <c r="G304" s="561" t="s">
        <v>23782</v>
      </c>
      <c r="H304" s="561" t="s">
        <v>23783</v>
      </c>
      <c r="I304" s="561" t="s">
        <v>23270</v>
      </c>
      <c r="J304" s="561" t="s">
        <v>24</v>
      </c>
      <c r="K304" s="562" t="s">
        <v>36162</v>
      </c>
      <c r="L304" s="561" t="s">
        <v>25</v>
      </c>
    </row>
    <row r="305" spans="1:12" x14ac:dyDescent="0.25">
      <c r="A305" s="561" t="s">
        <v>18</v>
      </c>
      <c r="B305" s="561" t="s">
        <v>19</v>
      </c>
      <c r="C305" s="561" t="s">
        <v>23708</v>
      </c>
      <c r="D305" s="561" t="s">
        <v>23709</v>
      </c>
      <c r="E305" s="562" t="s">
        <v>22</v>
      </c>
      <c r="F305" s="561" t="s">
        <v>22</v>
      </c>
      <c r="G305" s="561" t="s">
        <v>23784</v>
      </c>
      <c r="H305" s="561" t="s">
        <v>23785</v>
      </c>
      <c r="I305" s="561" t="s">
        <v>23270</v>
      </c>
      <c r="J305" s="561" t="s">
        <v>24</v>
      </c>
      <c r="K305" s="562" t="s">
        <v>2699</v>
      </c>
      <c r="L305" s="561" t="s">
        <v>25</v>
      </c>
    </row>
    <row r="306" spans="1:12" x14ac:dyDescent="0.25">
      <c r="A306" s="561" t="s">
        <v>18</v>
      </c>
      <c r="B306" s="561" t="s">
        <v>19</v>
      </c>
      <c r="C306" s="561" t="s">
        <v>23708</v>
      </c>
      <c r="D306" s="561" t="s">
        <v>23709</v>
      </c>
      <c r="E306" s="562" t="s">
        <v>22</v>
      </c>
      <c r="F306" s="561" t="s">
        <v>22</v>
      </c>
      <c r="G306" s="561" t="s">
        <v>23786</v>
      </c>
      <c r="H306" s="561" t="s">
        <v>23787</v>
      </c>
      <c r="I306" s="561" t="s">
        <v>23270</v>
      </c>
      <c r="J306" s="561" t="s">
        <v>24</v>
      </c>
      <c r="K306" s="562" t="s">
        <v>8088</v>
      </c>
      <c r="L306" s="561" t="s">
        <v>25</v>
      </c>
    </row>
    <row r="307" spans="1:12" x14ac:dyDescent="0.25">
      <c r="A307" s="561" t="s">
        <v>18</v>
      </c>
      <c r="B307" s="561" t="s">
        <v>19</v>
      </c>
      <c r="C307" s="561" t="s">
        <v>23708</v>
      </c>
      <c r="D307" s="561" t="s">
        <v>23709</v>
      </c>
      <c r="E307" s="562" t="s">
        <v>22</v>
      </c>
      <c r="F307" s="561" t="s">
        <v>22</v>
      </c>
      <c r="G307" s="561" t="s">
        <v>23788</v>
      </c>
      <c r="H307" s="561" t="s">
        <v>23789</v>
      </c>
      <c r="I307" s="561" t="s">
        <v>23270</v>
      </c>
      <c r="J307" s="561" t="s">
        <v>24</v>
      </c>
      <c r="K307" s="562" t="s">
        <v>6647</v>
      </c>
      <c r="L307" s="561" t="s">
        <v>25</v>
      </c>
    </row>
    <row r="308" spans="1:12" x14ac:dyDescent="0.25">
      <c r="A308" s="561" t="s">
        <v>18</v>
      </c>
      <c r="B308" s="561" t="s">
        <v>19</v>
      </c>
      <c r="C308" s="561" t="s">
        <v>23708</v>
      </c>
      <c r="D308" s="561" t="s">
        <v>23709</v>
      </c>
      <c r="E308" s="562" t="s">
        <v>22</v>
      </c>
      <c r="F308" s="561" t="s">
        <v>22</v>
      </c>
      <c r="G308" s="561" t="s">
        <v>23790</v>
      </c>
      <c r="H308" s="561" t="s">
        <v>23791</v>
      </c>
      <c r="I308" s="561" t="s">
        <v>23270</v>
      </c>
      <c r="J308" s="561" t="s">
        <v>24</v>
      </c>
      <c r="K308" s="562" t="s">
        <v>2540</v>
      </c>
      <c r="L308" s="561" t="s">
        <v>25</v>
      </c>
    </row>
    <row r="309" spans="1:12" x14ac:dyDescent="0.25">
      <c r="A309" s="561" t="s">
        <v>18</v>
      </c>
      <c r="B309" s="561" t="s">
        <v>19</v>
      </c>
      <c r="C309" s="561" t="s">
        <v>23708</v>
      </c>
      <c r="D309" s="561" t="s">
        <v>23709</v>
      </c>
      <c r="E309" s="562" t="s">
        <v>22</v>
      </c>
      <c r="F309" s="561" t="s">
        <v>22</v>
      </c>
      <c r="G309" s="561" t="s">
        <v>23792</v>
      </c>
      <c r="H309" s="561" t="s">
        <v>23793</v>
      </c>
      <c r="I309" s="561" t="s">
        <v>23270</v>
      </c>
      <c r="J309" s="561" t="s">
        <v>24</v>
      </c>
      <c r="K309" s="562" t="s">
        <v>200</v>
      </c>
      <c r="L309" s="561" t="s">
        <v>25</v>
      </c>
    </row>
    <row r="310" spans="1:12" x14ac:dyDescent="0.25">
      <c r="A310" s="561" t="s">
        <v>18</v>
      </c>
      <c r="B310" s="561" t="s">
        <v>19</v>
      </c>
      <c r="C310" s="561" t="s">
        <v>23708</v>
      </c>
      <c r="D310" s="561" t="s">
        <v>23709</v>
      </c>
      <c r="E310" s="562" t="s">
        <v>22</v>
      </c>
      <c r="F310" s="561" t="s">
        <v>22</v>
      </c>
      <c r="G310" s="561" t="s">
        <v>23795</v>
      </c>
      <c r="H310" s="561" t="s">
        <v>23796</v>
      </c>
      <c r="I310" s="561" t="s">
        <v>23270</v>
      </c>
      <c r="J310" s="561" t="s">
        <v>24</v>
      </c>
      <c r="K310" s="562" t="s">
        <v>36163</v>
      </c>
      <c r="L310" s="561" t="s">
        <v>25</v>
      </c>
    </row>
    <row r="311" spans="1:12" x14ac:dyDescent="0.25">
      <c r="A311" s="561" t="s">
        <v>18</v>
      </c>
      <c r="B311" s="561" t="s">
        <v>19</v>
      </c>
      <c r="C311" s="561" t="s">
        <v>23708</v>
      </c>
      <c r="D311" s="561" t="s">
        <v>23709</v>
      </c>
      <c r="E311" s="562" t="s">
        <v>22</v>
      </c>
      <c r="F311" s="561" t="s">
        <v>22</v>
      </c>
      <c r="G311" s="561" t="s">
        <v>23798</v>
      </c>
      <c r="H311" s="561" t="s">
        <v>23799</v>
      </c>
      <c r="I311" s="561" t="s">
        <v>23270</v>
      </c>
      <c r="J311" s="561" t="s">
        <v>24</v>
      </c>
      <c r="K311" s="562" t="s">
        <v>36164</v>
      </c>
      <c r="L311" s="561" t="s">
        <v>25</v>
      </c>
    </row>
    <row r="312" spans="1:12" x14ac:dyDescent="0.25">
      <c r="A312" s="561" t="s">
        <v>18</v>
      </c>
      <c r="B312" s="561" t="s">
        <v>19</v>
      </c>
      <c r="C312" s="561" t="s">
        <v>23708</v>
      </c>
      <c r="D312" s="561" t="s">
        <v>23709</v>
      </c>
      <c r="E312" s="562" t="s">
        <v>22</v>
      </c>
      <c r="F312" s="561" t="s">
        <v>22</v>
      </c>
      <c r="G312" s="561" t="s">
        <v>23800</v>
      </c>
      <c r="H312" s="561" t="s">
        <v>23801</v>
      </c>
      <c r="I312" s="561" t="s">
        <v>23270</v>
      </c>
      <c r="J312" s="561" t="s">
        <v>24</v>
      </c>
      <c r="K312" s="562" t="s">
        <v>36162</v>
      </c>
      <c r="L312" s="561" t="s">
        <v>25</v>
      </c>
    </row>
    <row r="313" spans="1:12" x14ac:dyDescent="0.25">
      <c r="A313" s="561" t="s">
        <v>18</v>
      </c>
      <c r="B313" s="561" t="s">
        <v>19</v>
      </c>
      <c r="C313" s="561" t="s">
        <v>23708</v>
      </c>
      <c r="D313" s="561" t="s">
        <v>23709</v>
      </c>
      <c r="E313" s="562" t="s">
        <v>22</v>
      </c>
      <c r="F313" s="561" t="s">
        <v>22</v>
      </c>
      <c r="G313" s="561" t="s">
        <v>23802</v>
      </c>
      <c r="H313" s="561" t="s">
        <v>23803</v>
      </c>
      <c r="I313" s="561" t="s">
        <v>23270</v>
      </c>
      <c r="J313" s="561" t="s">
        <v>24</v>
      </c>
      <c r="K313" s="562" t="s">
        <v>36165</v>
      </c>
      <c r="L313" s="561" t="s">
        <v>25</v>
      </c>
    </row>
    <row r="314" spans="1:12" x14ac:dyDescent="0.25">
      <c r="A314" s="561" t="s">
        <v>18</v>
      </c>
      <c r="B314" s="561" t="s">
        <v>19</v>
      </c>
      <c r="C314" s="561" t="s">
        <v>23708</v>
      </c>
      <c r="D314" s="561" t="s">
        <v>23709</v>
      </c>
      <c r="E314" s="562" t="s">
        <v>22</v>
      </c>
      <c r="F314" s="561" t="s">
        <v>22</v>
      </c>
      <c r="G314" s="561" t="s">
        <v>23805</v>
      </c>
      <c r="H314" s="561" t="s">
        <v>23806</v>
      </c>
      <c r="I314" s="561" t="s">
        <v>23270</v>
      </c>
      <c r="J314" s="561" t="s">
        <v>24</v>
      </c>
      <c r="K314" s="562" t="s">
        <v>8628</v>
      </c>
      <c r="L314" s="561" t="s">
        <v>25</v>
      </c>
    </row>
    <row r="315" spans="1:12" x14ac:dyDescent="0.25">
      <c r="A315" s="561" t="s">
        <v>18</v>
      </c>
      <c r="B315" s="561" t="s">
        <v>19</v>
      </c>
      <c r="C315" s="561" t="s">
        <v>23708</v>
      </c>
      <c r="D315" s="561" t="s">
        <v>23709</v>
      </c>
      <c r="E315" s="562" t="s">
        <v>22</v>
      </c>
      <c r="F315" s="561" t="s">
        <v>22</v>
      </c>
      <c r="G315" s="561" t="s">
        <v>23807</v>
      </c>
      <c r="H315" s="561" t="s">
        <v>23808</v>
      </c>
      <c r="I315" s="561" t="s">
        <v>23270</v>
      </c>
      <c r="J315" s="561" t="s">
        <v>24</v>
      </c>
      <c r="K315" s="562" t="s">
        <v>36166</v>
      </c>
      <c r="L315" s="561" t="s">
        <v>25</v>
      </c>
    </row>
    <row r="316" spans="1:12" x14ac:dyDescent="0.25">
      <c r="A316" s="561" t="s">
        <v>18</v>
      </c>
      <c r="B316" s="561" t="s">
        <v>19</v>
      </c>
      <c r="C316" s="561" t="s">
        <v>23708</v>
      </c>
      <c r="D316" s="561" t="s">
        <v>23709</v>
      </c>
      <c r="E316" s="562" t="s">
        <v>22</v>
      </c>
      <c r="F316" s="561" t="s">
        <v>22</v>
      </c>
      <c r="G316" s="561" t="s">
        <v>23810</v>
      </c>
      <c r="H316" s="561" t="s">
        <v>23811</v>
      </c>
      <c r="I316" s="561" t="s">
        <v>23270</v>
      </c>
      <c r="J316" s="561" t="s">
        <v>24</v>
      </c>
      <c r="K316" s="562" t="s">
        <v>36167</v>
      </c>
      <c r="L316" s="561" t="s">
        <v>25</v>
      </c>
    </row>
    <row r="317" spans="1:12" x14ac:dyDescent="0.25">
      <c r="A317" s="561" t="s">
        <v>18</v>
      </c>
      <c r="B317" s="561" t="s">
        <v>19</v>
      </c>
      <c r="C317" s="561" t="s">
        <v>23708</v>
      </c>
      <c r="D317" s="561" t="s">
        <v>23709</v>
      </c>
      <c r="E317" s="562" t="s">
        <v>22</v>
      </c>
      <c r="F317" s="561" t="s">
        <v>22</v>
      </c>
      <c r="G317" s="561" t="s">
        <v>23813</v>
      </c>
      <c r="H317" s="561" t="s">
        <v>23814</v>
      </c>
      <c r="I317" s="561" t="s">
        <v>23270</v>
      </c>
      <c r="J317" s="561" t="s">
        <v>24</v>
      </c>
      <c r="K317" s="562" t="s">
        <v>36168</v>
      </c>
      <c r="L317" s="561" t="s">
        <v>25</v>
      </c>
    </row>
    <row r="318" spans="1:12" x14ac:dyDescent="0.25">
      <c r="A318" s="561" t="s">
        <v>18</v>
      </c>
      <c r="B318" s="561" t="s">
        <v>19</v>
      </c>
      <c r="C318" s="561" t="s">
        <v>23708</v>
      </c>
      <c r="D318" s="561" t="s">
        <v>23709</v>
      </c>
      <c r="E318" s="562" t="s">
        <v>22</v>
      </c>
      <c r="F318" s="561" t="s">
        <v>22</v>
      </c>
      <c r="G318" s="561" t="s">
        <v>23816</v>
      </c>
      <c r="H318" s="561" t="s">
        <v>23817</v>
      </c>
      <c r="I318" s="561" t="s">
        <v>23270</v>
      </c>
      <c r="J318" s="561" t="s">
        <v>24</v>
      </c>
      <c r="K318" s="562" t="s">
        <v>36169</v>
      </c>
      <c r="L318" s="561" t="s">
        <v>25</v>
      </c>
    </row>
    <row r="319" spans="1:12" x14ac:dyDescent="0.25">
      <c r="A319" s="561" t="s">
        <v>18</v>
      </c>
      <c r="B319" s="561" t="s">
        <v>19</v>
      </c>
      <c r="C319" s="561" t="s">
        <v>23708</v>
      </c>
      <c r="D319" s="561" t="s">
        <v>23709</v>
      </c>
      <c r="E319" s="562" t="s">
        <v>22</v>
      </c>
      <c r="F319" s="561" t="s">
        <v>22</v>
      </c>
      <c r="G319" s="561" t="s">
        <v>23819</v>
      </c>
      <c r="H319" s="561" t="s">
        <v>23820</v>
      </c>
      <c r="I319" s="561" t="s">
        <v>23270</v>
      </c>
      <c r="J319" s="561" t="s">
        <v>7063</v>
      </c>
      <c r="K319" s="562" t="s">
        <v>1506</v>
      </c>
      <c r="L319" s="561" t="s">
        <v>25</v>
      </c>
    </row>
    <row r="320" spans="1:12" x14ac:dyDescent="0.25">
      <c r="A320" s="561" t="s">
        <v>18</v>
      </c>
      <c r="B320" s="561" t="s">
        <v>19</v>
      </c>
      <c r="C320" s="561" t="s">
        <v>23708</v>
      </c>
      <c r="D320" s="561" t="s">
        <v>23709</v>
      </c>
      <c r="E320" s="562" t="s">
        <v>22</v>
      </c>
      <c r="F320" s="561" t="s">
        <v>22</v>
      </c>
      <c r="G320" s="561" t="s">
        <v>23821</v>
      </c>
      <c r="H320" s="561" t="s">
        <v>23822</v>
      </c>
      <c r="I320" s="561" t="s">
        <v>23270</v>
      </c>
      <c r="J320" s="561" t="s">
        <v>7063</v>
      </c>
      <c r="K320" s="562" t="s">
        <v>2300</v>
      </c>
      <c r="L320" s="561" t="s">
        <v>25</v>
      </c>
    </row>
    <row r="321" spans="1:12" x14ac:dyDescent="0.25">
      <c r="A321" s="561" t="s">
        <v>18</v>
      </c>
      <c r="B321" s="561" t="s">
        <v>19</v>
      </c>
      <c r="C321" s="561" t="s">
        <v>23708</v>
      </c>
      <c r="D321" s="561" t="s">
        <v>23709</v>
      </c>
      <c r="E321" s="562" t="s">
        <v>22</v>
      </c>
      <c r="F321" s="561" t="s">
        <v>22</v>
      </c>
      <c r="G321" s="561" t="s">
        <v>23823</v>
      </c>
      <c r="H321" s="561" t="s">
        <v>23824</v>
      </c>
      <c r="I321" s="561" t="s">
        <v>23270</v>
      </c>
      <c r="J321" s="561" t="s">
        <v>7063</v>
      </c>
      <c r="K321" s="562" t="s">
        <v>36170</v>
      </c>
      <c r="L321" s="561" t="s">
        <v>25</v>
      </c>
    </row>
    <row r="322" spans="1:12" x14ac:dyDescent="0.25">
      <c r="A322" s="561" t="s">
        <v>18</v>
      </c>
      <c r="B322" s="561" t="s">
        <v>19</v>
      </c>
      <c r="C322" s="561" t="s">
        <v>23708</v>
      </c>
      <c r="D322" s="561" t="s">
        <v>23709</v>
      </c>
      <c r="E322" s="562" t="s">
        <v>22</v>
      </c>
      <c r="F322" s="561" t="s">
        <v>22</v>
      </c>
      <c r="G322" s="561" t="s">
        <v>23825</v>
      </c>
      <c r="H322" s="561" t="s">
        <v>23826</v>
      </c>
      <c r="I322" s="561" t="s">
        <v>23270</v>
      </c>
      <c r="J322" s="561" t="s">
        <v>7063</v>
      </c>
      <c r="K322" s="562" t="s">
        <v>36171</v>
      </c>
      <c r="L322" s="561" t="s">
        <v>25</v>
      </c>
    </row>
    <row r="323" spans="1:12" x14ac:dyDescent="0.25">
      <c r="A323" s="561" t="s">
        <v>18</v>
      </c>
      <c r="B323" s="561" t="s">
        <v>19</v>
      </c>
      <c r="C323" s="561" t="s">
        <v>23708</v>
      </c>
      <c r="D323" s="561" t="s">
        <v>23709</v>
      </c>
      <c r="E323" s="562" t="s">
        <v>22</v>
      </c>
      <c r="F323" s="561" t="s">
        <v>22</v>
      </c>
      <c r="G323" s="561" t="s">
        <v>23828</v>
      </c>
      <c r="H323" s="561" t="s">
        <v>23829</v>
      </c>
      <c r="I323" s="561" t="s">
        <v>23270</v>
      </c>
      <c r="J323" s="561" t="s">
        <v>7063</v>
      </c>
      <c r="K323" s="562" t="s">
        <v>36172</v>
      </c>
      <c r="L323" s="561" t="s">
        <v>25</v>
      </c>
    </row>
    <row r="324" spans="1:12" x14ac:dyDescent="0.25">
      <c r="A324" s="561" t="s">
        <v>18</v>
      </c>
      <c r="B324" s="561" t="s">
        <v>19</v>
      </c>
      <c r="C324" s="561" t="s">
        <v>23708</v>
      </c>
      <c r="D324" s="561" t="s">
        <v>23709</v>
      </c>
      <c r="E324" s="562" t="s">
        <v>22</v>
      </c>
      <c r="F324" s="561" t="s">
        <v>22</v>
      </c>
      <c r="G324" s="561" t="s">
        <v>23831</v>
      </c>
      <c r="H324" s="561" t="s">
        <v>23832</v>
      </c>
      <c r="I324" s="561" t="s">
        <v>23270</v>
      </c>
      <c r="J324" s="561" t="s">
        <v>7063</v>
      </c>
      <c r="K324" s="562" t="s">
        <v>7286</v>
      </c>
      <c r="L324" s="561" t="s">
        <v>25</v>
      </c>
    </row>
    <row r="325" spans="1:12" x14ac:dyDescent="0.25">
      <c r="A325" s="561" t="s">
        <v>18</v>
      </c>
      <c r="B325" s="561" t="s">
        <v>19</v>
      </c>
      <c r="C325" s="561" t="s">
        <v>23708</v>
      </c>
      <c r="D325" s="561" t="s">
        <v>23709</v>
      </c>
      <c r="E325" s="562" t="s">
        <v>22</v>
      </c>
      <c r="F325" s="561" t="s">
        <v>22</v>
      </c>
      <c r="G325" s="561" t="s">
        <v>23833</v>
      </c>
      <c r="H325" s="561" t="s">
        <v>23834</v>
      </c>
      <c r="I325" s="561" t="s">
        <v>23270</v>
      </c>
      <c r="J325" s="561" t="s">
        <v>7063</v>
      </c>
      <c r="K325" s="562" t="s">
        <v>4178</v>
      </c>
      <c r="L325" s="561" t="s">
        <v>25</v>
      </c>
    </row>
    <row r="326" spans="1:12" x14ac:dyDescent="0.25">
      <c r="A326" s="561" t="s">
        <v>18</v>
      </c>
      <c r="B326" s="561" t="s">
        <v>19</v>
      </c>
      <c r="C326" s="561" t="s">
        <v>23708</v>
      </c>
      <c r="D326" s="561" t="s">
        <v>23709</v>
      </c>
      <c r="E326" s="562" t="s">
        <v>22</v>
      </c>
      <c r="F326" s="561" t="s">
        <v>22</v>
      </c>
      <c r="G326" s="561" t="s">
        <v>23836</v>
      </c>
      <c r="H326" s="561" t="s">
        <v>23837</v>
      </c>
      <c r="I326" s="561" t="s">
        <v>23270</v>
      </c>
      <c r="J326" s="561" t="s">
        <v>7063</v>
      </c>
      <c r="K326" s="562" t="s">
        <v>36173</v>
      </c>
      <c r="L326" s="561" t="s">
        <v>25</v>
      </c>
    </row>
    <row r="327" spans="1:12" x14ac:dyDescent="0.25">
      <c r="A327" s="561" t="s">
        <v>18</v>
      </c>
      <c r="B327" s="561" t="s">
        <v>19</v>
      </c>
      <c r="C327" s="561" t="s">
        <v>23708</v>
      </c>
      <c r="D327" s="561" t="s">
        <v>23709</v>
      </c>
      <c r="E327" s="562" t="s">
        <v>22</v>
      </c>
      <c r="F327" s="561" t="s">
        <v>22</v>
      </c>
      <c r="G327" s="561" t="s">
        <v>23839</v>
      </c>
      <c r="H327" s="561" t="s">
        <v>23840</v>
      </c>
      <c r="I327" s="561" t="s">
        <v>23270</v>
      </c>
      <c r="J327" s="561" t="s">
        <v>7063</v>
      </c>
      <c r="K327" s="562" t="s">
        <v>28523</v>
      </c>
      <c r="L327" s="561" t="s">
        <v>25</v>
      </c>
    </row>
    <row r="328" spans="1:12" x14ac:dyDescent="0.25">
      <c r="A328" s="561" t="s">
        <v>18</v>
      </c>
      <c r="B328" s="561" t="s">
        <v>19</v>
      </c>
      <c r="C328" s="561" t="s">
        <v>23708</v>
      </c>
      <c r="D328" s="561" t="s">
        <v>23709</v>
      </c>
      <c r="E328" s="562" t="s">
        <v>22</v>
      </c>
      <c r="F328" s="561" t="s">
        <v>22</v>
      </c>
      <c r="G328" s="561" t="s">
        <v>23841</v>
      </c>
      <c r="H328" s="561" t="s">
        <v>23842</v>
      </c>
      <c r="I328" s="561" t="s">
        <v>23270</v>
      </c>
      <c r="J328" s="561" t="s">
        <v>7063</v>
      </c>
      <c r="K328" s="562" t="s">
        <v>36174</v>
      </c>
      <c r="L328" s="561" t="s">
        <v>25</v>
      </c>
    </row>
    <row r="329" spans="1:12" x14ac:dyDescent="0.25">
      <c r="A329" s="561" t="s">
        <v>18</v>
      </c>
      <c r="B329" s="561" t="s">
        <v>19</v>
      </c>
      <c r="C329" s="561" t="s">
        <v>23708</v>
      </c>
      <c r="D329" s="561" t="s">
        <v>23709</v>
      </c>
      <c r="E329" s="562" t="s">
        <v>22</v>
      </c>
      <c r="F329" s="561" t="s">
        <v>22</v>
      </c>
      <c r="G329" s="561" t="s">
        <v>23844</v>
      </c>
      <c r="H329" s="561" t="s">
        <v>23845</v>
      </c>
      <c r="I329" s="561" t="s">
        <v>23270</v>
      </c>
      <c r="J329" s="561" t="s">
        <v>7063</v>
      </c>
      <c r="K329" s="562" t="s">
        <v>36175</v>
      </c>
      <c r="L329" s="561" t="s">
        <v>25</v>
      </c>
    </row>
    <row r="330" spans="1:12" x14ac:dyDescent="0.25">
      <c r="A330" s="561" t="s">
        <v>18</v>
      </c>
      <c r="B330" s="561" t="s">
        <v>19</v>
      </c>
      <c r="C330" s="561" t="s">
        <v>23708</v>
      </c>
      <c r="D330" s="561" t="s">
        <v>23709</v>
      </c>
      <c r="E330" s="562" t="s">
        <v>22</v>
      </c>
      <c r="F330" s="561" t="s">
        <v>22</v>
      </c>
      <c r="G330" s="561" t="s">
        <v>23847</v>
      </c>
      <c r="H330" s="561" t="s">
        <v>23848</v>
      </c>
      <c r="I330" s="561" t="s">
        <v>23270</v>
      </c>
      <c r="J330" s="561" t="s">
        <v>7063</v>
      </c>
      <c r="K330" s="562" t="s">
        <v>36176</v>
      </c>
      <c r="L330" s="561" t="s">
        <v>25</v>
      </c>
    </row>
    <row r="331" spans="1:12" x14ac:dyDescent="0.25">
      <c r="A331" s="561" t="s">
        <v>18</v>
      </c>
      <c r="B331" s="561" t="s">
        <v>19</v>
      </c>
      <c r="C331" s="561" t="s">
        <v>23708</v>
      </c>
      <c r="D331" s="561" t="s">
        <v>23709</v>
      </c>
      <c r="E331" s="562" t="s">
        <v>22</v>
      </c>
      <c r="F331" s="561" t="s">
        <v>22</v>
      </c>
      <c r="G331" s="561" t="s">
        <v>23850</v>
      </c>
      <c r="H331" s="561" t="s">
        <v>23851</v>
      </c>
      <c r="I331" s="561" t="s">
        <v>23270</v>
      </c>
      <c r="J331" s="561" t="s">
        <v>7063</v>
      </c>
      <c r="K331" s="562" t="s">
        <v>36177</v>
      </c>
      <c r="L331" s="561" t="s">
        <v>25</v>
      </c>
    </row>
    <row r="332" spans="1:12" x14ac:dyDescent="0.25">
      <c r="A332" s="561" t="s">
        <v>18</v>
      </c>
      <c r="B332" s="561" t="s">
        <v>19</v>
      </c>
      <c r="C332" s="561" t="s">
        <v>23708</v>
      </c>
      <c r="D332" s="561" t="s">
        <v>23709</v>
      </c>
      <c r="E332" s="562" t="s">
        <v>22</v>
      </c>
      <c r="F332" s="561" t="s">
        <v>22</v>
      </c>
      <c r="G332" s="561" t="s">
        <v>23853</v>
      </c>
      <c r="H332" s="561" t="s">
        <v>23854</v>
      </c>
      <c r="I332" s="561" t="s">
        <v>23270</v>
      </c>
      <c r="J332" s="561" t="s">
        <v>7063</v>
      </c>
      <c r="K332" s="562" t="s">
        <v>36177</v>
      </c>
      <c r="L332" s="561" t="s">
        <v>25</v>
      </c>
    </row>
    <row r="333" spans="1:12" x14ac:dyDescent="0.25">
      <c r="A333" s="561" t="s">
        <v>18</v>
      </c>
      <c r="B333" s="561" t="s">
        <v>19</v>
      </c>
      <c r="C333" s="561" t="s">
        <v>23708</v>
      </c>
      <c r="D333" s="561" t="s">
        <v>23709</v>
      </c>
      <c r="E333" s="562" t="s">
        <v>22</v>
      </c>
      <c r="F333" s="561" t="s">
        <v>22</v>
      </c>
      <c r="G333" s="561" t="s">
        <v>23855</v>
      </c>
      <c r="H333" s="561" t="s">
        <v>23856</v>
      </c>
      <c r="I333" s="561" t="s">
        <v>23270</v>
      </c>
      <c r="J333" s="561" t="s">
        <v>7063</v>
      </c>
      <c r="K333" s="562" t="s">
        <v>36178</v>
      </c>
      <c r="L333" s="561" t="s">
        <v>25</v>
      </c>
    </row>
    <row r="334" spans="1:12" x14ac:dyDescent="0.25">
      <c r="A334" s="561" t="s">
        <v>18</v>
      </c>
      <c r="B334" s="561" t="s">
        <v>19</v>
      </c>
      <c r="C334" s="561" t="s">
        <v>23708</v>
      </c>
      <c r="D334" s="561" t="s">
        <v>23709</v>
      </c>
      <c r="E334" s="562" t="s">
        <v>22</v>
      </c>
      <c r="F334" s="561" t="s">
        <v>22</v>
      </c>
      <c r="G334" s="561" t="s">
        <v>23858</v>
      </c>
      <c r="H334" s="561" t="s">
        <v>23859</v>
      </c>
      <c r="I334" s="561" t="s">
        <v>23270</v>
      </c>
      <c r="J334" s="561" t="s">
        <v>7063</v>
      </c>
      <c r="K334" s="562" t="s">
        <v>36179</v>
      </c>
      <c r="L334" s="561" t="s">
        <v>25</v>
      </c>
    </row>
    <row r="335" spans="1:12" x14ac:dyDescent="0.25">
      <c r="A335" s="561" t="s">
        <v>18</v>
      </c>
      <c r="B335" s="561" t="s">
        <v>19</v>
      </c>
      <c r="C335" s="561" t="s">
        <v>23708</v>
      </c>
      <c r="D335" s="561" t="s">
        <v>23709</v>
      </c>
      <c r="E335" s="562" t="s">
        <v>22</v>
      </c>
      <c r="F335" s="561" t="s">
        <v>22</v>
      </c>
      <c r="G335" s="561" t="s">
        <v>23861</v>
      </c>
      <c r="H335" s="561" t="s">
        <v>23862</v>
      </c>
      <c r="I335" s="561" t="s">
        <v>23270</v>
      </c>
      <c r="J335" s="561" t="s">
        <v>7063</v>
      </c>
      <c r="K335" s="562" t="s">
        <v>36180</v>
      </c>
      <c r="L335" s="561" t="s">
        <v>25</v>
      </c>
    </row>
    <row r="336" spans="1:12" x14ac:dyDescent="0.25">
      <c r="A336" s="561" t="s">
        <v>18</v>
      </c>
      <c r="B336" s="561" t="s">
        <v>19</v>
      </c>
      <c r="C336" s="561" t="s">
        <v>23708</v>
      </c>
      <c r="D336" s="561" t="s">
        <v>23709</v>
      </c>
      <c r="E336" s="562" t="s">
        <v>22</v>
      </c>
      <c r="F336" s="561" t="s">
        <v>22</v>
      </c>
      <c r="G336" s="561" t="s">
        <v>23864</v>
      </c>
      <c r="H336" s="561" t="s">
        <v>23865</v>
      </c>
      <c r="I336" s="561" t="s">
        <v>23270</v>
      </c>
      <c r="J336" s="561" t="s">
        <v>7063</v>
      </c>
      <c r="K336" s="562" t="s">
        <v>36181</v>
      </c>
      <c r="L336" s="561" t="s">
        <v>25</v>
      </c>
    </row>
    <row r="337" spans="1:12" x14ac:dyDescent="0.25">
      <c r="A337" s="561" t="s">
        <v>280</v>
      </c>
      <c r="B337" s="561" t="s">
        <v>281</v>
      </c>
      <c r="C337" s="561" t="s">
        <v>282</v>
      </c>
      <c r="D337" s="561" t="s">
        <v>283</v>
      </c>
      <c r="E337" s="562" t="s">
        <v>22</v>
      </c>
      <c r="F337" s="561" t="s">
        <v>22</v>
      </c>
      <c r="G337" s="561" t="s">
        <v>23867</v>
      </c>
      <c r="H337" s="561" t="s">
        <v>284</v>
      </c>
      <c r="I337" s="561" t="s">
        <v>23868</v>
      </c>
      <c r="J337" s="561" t="s">
        <v>7063</v>
      </c>
      <c r="K337" s="562" t="s">
        <v>36182</v>
      </c>
      <c r="L337" s="561" t="s">
        <v>25</v>
      </c>
    </row>
    <row r="338" spans="1:12" x14ac:dyDescent="0.25">
      <c r="A338" s="561" t="s">
        <v>280</v>
      </c>
      <c r="B338" s="561" t="s">
        <v>281</v>
      </c>
      <c r="C338" s="561" t="s">
        <v>282</v>
      </c>
      <c r="D338" s="561" t="s">
        <v>283</v>
      </c>
      <c r="E338" s="562" t="s">
        <v>22</v>
      </c>
      <c r="F338" s="561" t="s">
        <v>22</v>
      </c>
      <c r="G338" s="561" t="s">
        <v>23870</v>
      </c>
      <c r="H338" s="561" t="s">
        <v>285</v>
      </c>
      <c r="I338" s="561" t="s">
        <v>23868</v>
      </c>
      <c r="J338" s="561" t="s">
        <v>7063</v>
      </c>
      <c r="K338" s="562" t="s">
        <v>36183</v>
      </c>
      <c r="L338" s="561" t="s">
        <v>25</v>
      </c>
    </row>
    <row r="339" spans="1:12" x14ac:dyDescent="0.25">
      <c r="A339" s="561" t="s">
        <v>280</v>
      </c>
      <c r="B339" s="561" t="s">
        <v>281</v>
      </c>
      <c r="C339" s="561" t="s">
        <v>282</v>
      </c>
      <c r="D339" s="561" t="s">
        <v>283</v>
      </c>
      <c r="E339" s="562" t="s">
        <v>22</v>
      </c>
      <c r="F339" s="561" t="s">
        <v>22</v>
      </c>
      <c r="G339" s="561" t="s">
        <v>23872</v>
      </c>
      <c r="H339" s="561" t="s">
        <v>286</v>
      </c>
      <c r="I339" s="561" t="s">
        <v>23868</v>
      </c>
      <c r="J339" s="561" t="s">
        <v>7063</v>
      </c>
      <c r="K339" s="562" t="s">
        <v>36184</v>
      </c>
      <c r="L339" s="561" t="s">
        <v>25</v>
      </c>
    </row>
    <row r="340" spans="1:12" x14ac:dyDescent="0.25">
      <c r="A340" s="561" t="s">
        <v>280</v>
      </c>
      <c r="B340" s="561" t="s">
        <v>281</v>
      </c>
      <c r="C340" s="561" t="s">
        <v>282</v>
      </c>
      <c r="D340" s="561" t="s">
        <v>283</v>
      </c>
      <c r="E340" s="562" t="s">
        <v>22</v>
      </c>
      <c r="F340" s="561" t="s">
        <v>22</v>
      </c>
      <c r="G340" s="561" t="s">
        <v>23874</v>
      </c>
      <c r="H340" s="561" t="s">
        <v>287</v>
      </c>
      <c r="I340" s="561" t="s">
        <v>23868</v>
      </c>
      <c r="J340" s="561" t="s">
        <v>7063</v>
      </c>
      <c r="K340" s="562" t="s">
        <v>36185</v>
      </c>
      <c r="L340" s="561" t="s">
        <v>25</v>
      </c>
    </row>
    <row r="341" spans="1:12" x14ac:dyDescent="0.25">
      <c r="A341" s="561" t="s">
        <v>280</v>
      </c>
      <c r="B341" s="561" t="s">
        <v>281</v>
      </c>
      <c r="C341" s="561" t="s">
        <v>282</v>
      </c>
      <c r="D341" s="561" t="s">
        <v>283</v>
      </c>
      <c r="E341" s="562" t="s">
        <v>22</v>
      </c>
      <c r="F341" s="561" t="s">
        <v>22</v>
      </c>
      <c r="G341" s="561" t="s">
        <v>23876</v>
      </c>
      <c r="H341" s="561" t="s">
        <v>288</v>
      </c>
      <c r="I341" s="561" t="s">
        <v>23868</v>
      </c>
      <c r="J341" s="561" t="s">
        <v>7063</v>
      </c>
      <c r="K341" s="562" t="s">
        <v>36186</v>
      </c>
      <c r="L341" s="561" t="s">
        <v>25</v>
      </c>
    </row>
    <row r="342" spans="1:12" x14ac:dyDescent="0.25">
      <c r="A342" s="561" t="s">
        <v>280</v>
      </c>
      <c r="B342" s="561" t="s">
        <v>281</v>
      </c>
      <c r="C342" s="561" t="s">
        <v>282</v>
      </c>
      <c r="D342" s="561" t="s">
        <v>283</v>
      </c>
      <c r="E342" s="562" t="s">
        <v>22</v>
      </c>
      <c r="F342" s="561" t="s">
        <v>22</v>
      </c>
      <c r="G342" s="561" t="s">
        <v>23878</v>
      </c>
      <c r="H342" s="561" t="s">
        <v>289</v>
      </c>
      <c r="I342" s="561" t="s">
        <v>23868</v>
      </c>
      <c r="J342" s="561" t="s">
        <v>7063</v>
      </c>
      <c r="K342" s="562" t="s">
        <v>36187</v>
      </c>
      <c r="L342" s="561" t="s">
        <v>25</v>
      </c>
    </row>
    <row r="343" spans="1:12" x14ac:dyDescent="0.25">
      <c r="A343" s="561" t="s">
        <v>280</v>
      </c>
      <c r="B343" s="561" t="s">
        <v>281</v>
      </c>
      <c r="C343" s="561" t="s">
        <v>282</v>
      </c>
      <c r="D343" s="561" t="s">
        <v>283</v>
      </c>
      <c r="E343" s="562" t="s">
        <v>22</v>
      </c>
      <c r="F343" s="561" t="s">
        <v>22</v>
      </c>
      <c r="G343" s="561" t="s">
        <v>23880</v>
      </c>
      <c r="H343" s="561" t="s">
        <v>290</v>
      </c>
      <c r="I343" s="561" t="s">
        <v>23868</v>
      </c>
      <c r="J343" s="561" t="s">
        <v>7063</v>
      </c>
      <c r="K343" s="562" t="s">
        <v>36188</v>
      </c>
      <c r="L343" s="561" t="s">
        <v>25</v>
      </c>
    </row>
    <row r="344" spans="1:12" x14ac:dyDescent="0.25">
      <c r="A344" s="561" t="s">
        <v>280</v>
      </c>
      <c r="B344" s="561" t="s">
        <v>281</v>
      </c>
      <c r="C344" s="561" t="s">
        <v>282</v>
      </c>
      <c r="D344" s="561" t="s">
        <v>283</v>
      </c>
      <c r="E344" s="562" t="s">
        <v>22</v>
      </c>
      <c r="F344" s="561" t="s">
        <v>22</v>
      </c>
      <c r="G344" s="561" t="s">
        <v>23882</v>
      </c>
      <c r="H344" s="561" t="s">
        <v>291</v>
      </c>
      <c r="I344" s="561" t="s">
        <v>23868</v>
      </c>
      <c r="J344" s="561" t="s">
        <v>7063</v>
      </c>
      <c r="K344" s="562" t="s">
        <v>36189</v>
      </c>
      <c r="L344" s="561" t="s">
        <v>25</v>
      </c>
    </row>
    <row r="345" spans="1:12" x14ac:dyDescent="0.25">
      <c r="A345" s="561" t="s">
        <v>280</v>
      </c>
      <c r="B345" s="561" t="s">
        <v>281</v>
      </c>
      <c r="C345" s="561" t="s">
        <v>282</v>
      </c>
      <c r="D345" s="561" t="s">
        <v>283</v>
      </c>
      <c r="E345" s="562" t="s">
        <v>22</v>
      </c>
      <c r="F345" s="561" t="s">
        <v>22</v>
      </c>
      <c r="G345" s="561" t="s">
        <v>23884</v>
      </c>
      <c r="H345" s="561" t="s">
        <v>292</v>
      </c>
      <c r="I345" s="561" t="s">
        <v>23270</v>
      </c>
      <c r="J345" s="561" t="s">
        <v>7063</v>
      </c>
      <c r="K345" s="562" t="s">
        <v>36190</v>
      </c>
      <c r="L345" s="561" t="s">
        <v>25</v>
      </c>
    </row>
    <row r="346" spans="1:12" x14ac:dyDescent="0.25">
      <c r="A346" s="561" t="s">
        <v>280</v>
      </c>
      <c r="B346" s="561" t="s">
        <v>281</v>
      </c>
      <c r="C346" s="561" t="s">
        <v>282</v>
      </c>
      <c r="D346" s="561" t="s">
        <v>283</v>
      </c>
      <c r="E346" s="562" t="s">
        <v>22</v>
      </c>
      <c r="F346" s="561" t="s">
        <v>22</v>
      </c>
      <c r="G346" s="561" t="s">
        <v>23886</v>
      </c>
      <c r="H346" s="561" t="s">
        <v>293</v>
      </c>
      <c r="I346" s="561" t="s">
        <v>23270</v>
      </c>
      <c r="J346" s="561" t="s">
        <v>7063</v>
      </c>
      <c r="K346" s="562" t="s">
        <v>36191</v>
      </c>
      <c r="L346" s="561" t="s">
        <v>25</v>
      </c>
    </row>
    <row r="347" spans="1:12" x14ac:dyDescent="0.25">
      <c r="A347" s="561" t="s">
        <v>280</v>
      </c>
      <c r="B347" s="561" t="s">
        <v>281</v>
      </c>
      <c r="C347" s="561" t="s">
        <v>282</v>
      </c>
      <c r="D347" s="561" t="s">
        <v>283</v>
      </c>
      <c r="E347" s="562" t="s">
        <v>22</v>
      </c>
      <c r="F347" s="561" t="s">
        <v>22</v>
      </c>
      <c r="G347" s="561" t="s">
        <v>23888</v>
      </c>
      <c r="H347" s="561" t="s">
        <v>294</v>
      </c>
      <c r="I347" s="561" t="s">
        <v>23868</v>
      </c>
      <c r="J347" s="561" t="s">
        <v>7063</v>
      </c>
      <c r="K347" s="562" t="s">
        <v>36192</v>
      </c>
      <c r="L347" s="561" t="s">
        <v>25</v>
      </c>
    </row>
    <row r="348" spans="1:12" x14ac:dyDescent="0.25">
      <c r="A348" s="561" t="s">
        <v>280</v>
      </c>
      <c r="B348" s="561" t="s">
        <v>281</v>
      </c>
      <c r="C348" s="561" t="s">
        <v>282</v>
      </c>
      <c r="D348" s="561" t="s">
        <v>283</v>
      </c>
      <c r="E348" s="562" t="s">
        <v>22</v>
      </c>
      <c r="F348" s="561" t="s">
        <v>22</v>
      </c>
      <c r="G348" s="561" t="s">
        <v>23890</v>
      </c>
      <c r="H348" s="561" t="s">
        <v>295</v>
      </c>
      <c r="I348" s="561" t="s">
        <v>23868</v>
      </c>
      <c r="J348" s="561" t="s">
        <v>7063</v>
      </c>
      <c r="K348" s="562" t="s">
        <v>36193</v>
      </c>
      <c r="L348" s="561" t="s">
        <v>25</v>
      </c>
    </row>
    <row r="349" spans="1:12" x14ac:dyDescent="0.25">
      <c r="A349" s="561" t="s">
        <v>280</v>
      </c>
      <c r="B349" s="561" t="s">
        <v>281</v>
      </c>
      <c r="C349" s="561" t="s">
        <v>282</v>
      </c>
      <c r="D349" s="561" t="s">
        <v>283</v>
      </c>
      <c r="E349" s="562" t="s">
        <v>22</v>
      </c>
      <c r="F349" s="561" t="s">
        <v>22</v>
      </c>
      <c r="G349" s="561" t="s">
        <v>23892</v>
      </c>
      <c r="H349" s="561" t="s">
        <v>296</v>
      </c>
      <c r="I349" s="561" t="s">
        <v>23868</v>
      </c>
      <c r="J349" s="561" t="s">
        <v>7063</v>
      </c>
      <c r="K349" s="562" t="s">
        <v>36194</v>
      </c>
      <c r="L349" s="561" t="s">
        <v>25</v>
      </c>
    </row>
    <row r="350" spans="1:12" x14ac:dyDescent="0.25">
      <c r="A350" s="561" t="s">
        <v>280</v>
      </c>
      <c r="B350" s="561" t="s">
        <v>281</v>
      </c>
      <c r="C350" s="561" t="s">
        <v>282</v>
      </c>
      <c r="D350" s="561" t="s">
        <v>283</v>
      </c>
      <c r="E350" s="562" t="s">
        <v>22</v>
      </c>
      <c r="F350" s="561" t="s">
        <v>22</v>
      </c>
      <c r="G350" s="561" t="s">
        <v>23894</v>
      </c>
      <c r="H350" s="561" t="s">
        <v>297</v>
      </c>
      <c r="I350" s="561" t="s">
        <v>23868</v>
      </c>
      <c r="J350" s="561" t="s">
        <v>7063</v>
      </c>
      <c r="K350" s="562" t="s">
        <v>36195</v>
      </c>
      <c r="L350" s="561" t="s">
        <v>25</v>
      </c>
    </row>
    <row r="351" spans="1:12" x14ac:dyDescent="0.25">
      <c r="A351" s="561" t="s">
        <v>280</v>
      </c>
      <c r="B351" s="561" t="s">
        <v>281</v>
      </c>
      <c r="C351" s="561" t="s">
        <v>282</v>
      </c>
      <c r="D351" s="561" t="s">
        <v>283</v>
      </c>
      <c r="E351" s="562" t="s">
        <v>22</v>
      </c>
      <c r="F351" s="561" t="s">
        <v>22</v>
      </c>
      <c r="G351" s="561" t="s">
        <v>23896</v>
      </c>
      <c r="H351" s="561" t="s">
        <v>298</v>
      </c>
      <c r="I351" s="561" t="s">
        <v>23868</v>
      </c>
      <c r="J351" s="561" t="s">
        <v>24</v>
      </c>
      <c r="K351" s="562" t="s">
        <v>36196</v>
      </c>
      <c r="L351" s="561" t="s">
        <v>25</v>
      </c>
    </row>
    <row r="352" spans="1:12" x14ac:dyDescent="0.25">
      <c r="A352" s="561" t="s">
        <v>280</v>
      </c>
      <c r="B352" s="561" t="s">
        <v>281</v>
      </c>
      <c r="C352" s="561" t="s">
        <v>282</v>
      </c>
      <c r="D352" s="561" t="s">
        <v>283</v>
      </c>
      <c r="E352" s="562" t="s">
        <v>22</v>
      </c>
      <c r="F352" s="561" t="s">
        <v>22</v>
      </c>
      <c r="G352" s="561" t="s">
        <v>23898</v>
      </c>
      <c r="H352" s="561" t="s">
        <v>300</v>
      </c>
      <c r="I352" s="561" t="s">
        <v>23868</v>
      </c>
      <c r="J352" s="561" t="s">
        <v>24</v>
      </c>
      <c r="K352" s="562" t="s">
        <v>36197</v>
      </c>
      <c r="L352" s="561" t="s">
        <v>25</v>
      </c>
    </row>
    <row r="353" spans="1:12" x14ac:dyDescent="0.25">
      <c r="A353" s="561" t="s">
        <v>280</v>
      </c>
      <c r="B353" s="561" t="s">
        <v>281</v>
      </c>
      <c r="C353" s="561" t="s">
        <v>282</v>
      </c>
      <c r="D353" s="561" t="s">
        <v>283</v>
      </c>
      <c r="E353" s="562" t="s">
        <v>22</v>
      </c>
      <c r="F353" s="561" t="s">
        <v>22</v>
      </c>
      <c r="G353" s="561" t="s">
        <v>23900</v>
      </c>
      <c r="H353" s="561" t="s">
        <v>301</v>
      </c>
      <c r="I353" s="561" t="s">
        <v>23868</v>
      </c>
      <c r="J353" s="561" t="s">
        <v>24</v>
      </c>
      <c r="K353" s="562" t="s">
        <v>36198</v>
      </c>
      <c r="L353" s="561" t="s">
        <v>25</v>
      </c>
    </row>
    <row r="354" spans="1:12" x14ac:dyDescent="0.25">
      <c r="A354" s="561" t="s">
        <v>280</v>
      </c>
      <c r="B354" s="561" t="s">
        <v>281</v>
      </c>
      <c r="C354" s="561" t="s">
        <v>282</v>
      </c>
      <c r="D354" s="561" t="s">
        <v>283</v>
      </c>
      <c r="E354" s="562" t="s">
        <v>22</v>
      </c>
      <c r="F354" s="561" t="s">
        <v>22</v>
      </c>
      <c r="G354" s="561" t="s">
        <v>23902</v>
      </c>
      <c r="H354" s="561" t="s">
        <v>302</v>
      </c>
      <c r="I354" s="561" t="s">
        <v>23868</v>
      </c>
      <c r="J354" s="561" t="s">
        <v>24</v>
      </c>
      <c r="K354" s="562" t="s">
        <v>36199</v>
      </c>
      <c r="L354" s="561" t="s">
        <v>25</v>
      </c>
    </row>
    <row r="355" spans="1:12" x14ac:dyDescent="0.25">
      <c r="A355" s="561" t="s">
        <v>280</v>
      </c>
      <c r="B355" s="561" t="s">
        <v>281</v>
      </c>
      <c r="C355" s="561" t="s">
        <v>282</v>
      </c>
      <c r="D355" s="561" t="s">
        <v>283</v>
      </c>
      <c r="E355" s="562" t="s">
        <v>22</v>
      </c>
      <c r="F355" s="561" t="s">
        <v>22</v>
      </c>
      <c r="G355" s="561" t="s">
        <v>23904</v>
      </c>
      <c r="H355" s="561" t="s">
        <v>303</v>
      </c>
      <c r="I355" s="561" t="s">
        <v>23868</v>
      </c>
      <c r="J355" s="561" t="s">
        <v>24</v>
      </c>
      <c r="K355" s="562" t="s">
        <v>36200</v>
      </c>
      <c r="L355" s="561" t="s">
        <v>25</v>
      </c>
    </row>
    <row r="356" spans="1:12" x14ac:dyDescent="0.25">
      <c r="A356" s="561" t="s">
        <v>280</v>
      </c>
      <c r="B356" s="561" t="s">
        <v>281</v>
      </c>
      <c r="C356" s="561" t="s">
        <v>282</v>
      </c>
      <c r="D356" s="561" t="s">
        <v>283</v>
      </c>
      <c r="E356" s="562" t="s">
        <v>22</v>
      </c>
      <c r="F356" s="561" t="s">
        <v>22</v>
      </c>
      <c r="G356" s="561" t="s">
        <v>23906</v>
      </c>
      <c r="H356" s="561" t="s">
        <v>304</v>
      </c>
      <c r="I356" s="561" t="s">
        <v>23868</v>
      </c>
      <c r="J356" s="561" t="s">
        <v>24</v>
      </c>
      <c r="K356" s="562" t="s">
        <v>36201</v>
      </c>
      <c r="L356" s="561" t="s">
        <v>25</v>
      </c>
    </row>
    <row r="357" spans="1:12" x14ac:dyDescent="0.25">
      <c r="A357" s="561" t="s">
        <v>280</v>
      </c>
      <c r="B357" s="561" t="s">
        <v>281</v>
      </c>
      <c r="C357" s="561" t="s">
        <v>282</v>
      </c>
      <c r="D357" s="561" t="s">
        <v>283</v>
      </c>
      <c r="E357" s="562" t="s">
        <v>22</v>
      </c>
      <c r="F357" s="561" t="s">
        <v>22</v>
      </c>
      <c r="G357" s="561" t="s">
        <v>23908</v>
      </c>
      <c r="H357" s="561" t="s">
        <v>305</v>
      </c>
      <c r="I357" s="561" t="s">
        <v>23868</v>
      </c>
      <c r="J357" s="561" t="s">
        <v>24</v>
      </c>
      <c r="K357" s="562" t="s">
        <v>36202</v>
      </c>
      <c r="L357" s="561" t="s">
        <v>25</v>
      </c>
    </row>
    <row r="358" spans="1:12" x14ac:dyDescent="0.25">
      <c r="A358" s="561" t="s">
        <v>280</v>
      </c>
      <c r="B358" s="561" t="s">
        <v>281</v>
      </c>
      <c r="C358" s="561" t="s">
        <v>282</v>
      </c>
      <c r="D358" s="561" t="s">
        <v>283</v>
      </c>
      <c r="E358" s="562" t="s">
        <v>22</v>
      </c>
      <c r="F358" s="561" t="s">
        <v>22</v>
      </c>
      <c r="G358" s="561" t="s">
        <v>23910</v>
      </c>
      <c r="H358" s="561" t="s">
        <v>306</v>
      </c>
      <c r="I358" s="561" t="s">
        <v>23868</v>
      </c>
      <c r="J358" s="561" t="s">
        <v>24</v>
      </c>
      <c r="K358" s="562" t="s">
        <v>36203</v>
      </c>
      <c r="L358" s="561" t="s">
        <v>25</v>
      </c>
    </row>
    <row r="359" spans="1:12" x14ac:dyDescent="0.25">
      <c r="A359" s="561" t="s">
        <v>280</v>
      </c>
      <c r="B359" s="561" t="s">
        <v>281</v>
      </c>
      <c r="C359" s="561" t="s">
        <v>282</v>
      </c>
      <c r="D359" s="561" t="s">
        <v>283</v>
      </c>
      <c r="E359" s="562" t="s">
        <v>22</v>
      </c>
      <c r="F359" s="561" t="s">
        <v>22</v>
      </c>
      <c r="G359" s="561" t="s">
        <v>23912</v>
      </c>
      <c r="H359" s="561" t="s">
        <v>307</v>
      </c>
      <c r="I359" s="561" t="s">
        <v>23868</v>
      </c>
      <c r="J359" s="561" t="s">
        <v>24</v>
      </c>
      <c r="K359" s="562" t="s">
        <v>36204</v>
      </c>
      <c r="L359" s="561" t="s">
        <v>25</v>
      </c>
    </row>
    <row r="360" spans="1:12" x14ac:dyDescent="0.25">
      <c r="A360" s="561" t="s">
        <v>280</v>
      </c>
      <c r="B360" s="561" t="s">
        <v>281</v>
      </c>
      <c r="C360" s="561" t="s">
        <v>282</v>
      </c>
      <c r="D360" s="561" t="s">
        <v>283</v>
      </c>
      <c r="E360" s="562" t="s">
        <v>22</v>
      </c>
      <c r="F360" s="561" t="s">
        <v>22</v>
      </c>
      <c r="G360" s="561" t="s">
        <v>23914</v>
      </c>
      <c r="H360" s="561" t="s">
        <v>308</v>
      </c>
      <c r="I360" s="561" t="s">
        <v>23868</v>
      </c>
      <c r="J360" s="561" t="s">
        <v>24</v>
      </c>
      <c r="K360" s="562" t="s">
        <v>36205</v>
      </c>
      <c r="L360" s="561" t="s">
        <v>25</v>
      </c>
    </row>
    <row r="361" spans="1:12" x14ac:dyDescent="0.25">
      <c r="A361" s="561" t="s">
        <v>280</v>
      </c>
      <c r="B361" s="561" t="s">
        <v>281</v>
      </c>
      <c r="C361" s="561" t="s">
        <v>282</v>
      </c>
      <c r="D361" s="561" t="s">
        <v>283</v>
      </c>
      <c r="E361" s="562" t="s">
        <v>22</v>
      </c>
      <c r="F361" s="561" t="s">
        <v>22</v>
      </c>
      <c r="G361" s="561" t="s">
        <v>23916</v>
      </c>
      <c r="H361" s="561" t="s">
        <v>309</v>
      </c>
      <c r="I361" s="561" t="s">
        <v>23868</v>
      </c>
      <c r="J361" s="561" t="s">
        <v>24</v>
      </c>
      <c r="K361" s="562" t="s">
        <v>25674</v>
      </c>
      <c r="L361" s="561" t="s">
        <v>25</v>
      </c>
    </row>
    <row r="362" spans="1:12" x14ac:dyDescent="0.25">
      <c r="A362" s="561" t="s">
        <v>280</v>
      </c>
      <c r="B362" s="561" t="s">
        <v>281</v>
      </c>
      <c r="C362" s="561" t="s">
        <v>282</v>
      </c>
      <c r="D362" s="561" t="s">
        <v>283</v>
      </c>
      <c r="E362" s="562" t="s">
        <v>22</v>
      </c>
      <c r="F362" s="561" t="s">
        <v>22</v>
      </c>
      <c r="G362" s="561" t="s">
        <v>23918</v>
      </c>
      <c r="H362" s="561" t="s">
        <v>310</v>
      </c>
      <c r="I362" s="561" t="s">
        <v>23868</v>
      </c>
      <c r="J362" s="561" t="s">
        <v>24</v>
      </c>
      <c r="K362" s="562" t="s">
        <v>36206</v>
      </c>
      <c r="L362" s="561" t="s">
        <v>25</v>
      </c>
    </row>
    <row r="363" spans="1:12" x14ac:dyDescent="0.25">
      <c r="A363" s="561" t="s">
        <v>280</v>
      </c>
      <c r="B363" s="561" t="s">
        <v>281</v>
      </c>
      <c r="C363" s="561" t="s">
        <v>282</v>
      </c>
      <c r="D363" s="561" t="s">
        <v>283</v>
      </c>
      <c r="E363" s="562" t="s">
        <v>22</v>
      </c>
      <c r="F363" s="561" t="s">
        <v>22</v>
      </c>
      <c r="G363" s="561" t="s">
        <v>23920</v>
      </c>
      <c r="H363" s="561" t="s">
        <v>311</v>
      </c>
      <c r="I363" s="561" t="s">
        <v>23868</v>
      </c>
      <c r="J363" s="561" t="s">
        <v>24</v>
      </c>
      <c r="K363" s="562" t="s">
        <v>36207</v>
      </c>
      <c r="L363" s="561" t="s">
        <v>25</v>
      </c>
    </row>
    <row r="364" spans="1:12" x14ac:dyDescent="0.25">
      <c r="A364" s="561" t="s">
        <v>280</v>
      </c>
      <c r="B364" s="561" t="s">
        <v>281</v>
      </c>
      <c r="C364" s="561" t="s">
        <v>282</v>
      </c>
      <c r="D364" s="561" t="s">
        <v>283</v>
      </c>
      <c r="E364" s="562" t="s">
        <v>22</v>
      </c>
      <c r="F364" s="561" t="s">
        <v>22</v>
      </c>
      <c r="G364" s="561" t="s">
        <v>23922</v>
      </c>
      <c r="H364" s="561" t="s">
        <v>312</v>
      </c>
      <c r="I364" s="561" t="s">
        <v>23868</v>
      </c>
      <c r="J364" s="561" t="s">
        <v>24</v>
      </c>
      <c r="K364" s="562" t="s">
        <v>36208</v>
      </c>
      <c r="L364" s="561" t="s">
        <v>25</v>
      </c>
    </row>
    <row r="365" spans="1:12" x14ac:dyDescent="0.25">
      <c r="A365" s="561" t="s">
        <v>280</v>
      </c>
      <c r="B365" s="561" t="s">
        <v>281</v>
      </c>
      <c r="C365" s="561" t="s">
        <v>282</v>
      </c>
      <c r="D365" s="561" t="s">
        <v>283</v>
      </c>
      <c r="E365" s="562" t="s">
        <v>22</v>
      </c>
      <c r="F365" s="561" t="s">
        <v>22</v>
      </c>
      <c r="G365" s="561" t="s">
        <v>23924</v>
      </c>
      <c r="H365" s="561" t="s">
        <v>313</v>
      </c>
      <c r="I365" s="561" t="s">
        <v>23868</v>
      </c>
      <c r="J365" s="561" t="s">
        <v>24</v>
      </c>
      <c r="K365" s="562" t="s">
        <v>7806</v>
      </c>
      <c r="L365" s="561" t="s">
        <v>25</v>
      </c>
    </row>
    <row r="366" spans="1:12" x14ac:dyDescent="0.25">
      <c r="A366" s="561" t="s">
        <v>280</v>
      </c>
      <c r="B366" s="561" t="s">
        <v>281</v>
      </c>
      <c r="C366" s="561" t="s">
        <v>282</v>
      </c>
      <c r="D366" s="561" t="s">
        <v>283</v>
      </c>
      <c r="E366" s="562" t="s">
        <v>22</v>
      </c>
      <c r="F366" s="561" t="s">
        <v>22</v>
      </c>
      <c r="G366" s="561" t="s">
        <v>23925</v>
      </c>
      <c r="H366" s="561" t="s">
        <v>314</v>
      </c>
      <c r="I366" s="561" t="s">
        <v>23868</v>
      </c>
      <c r="J366" s="561" t="s">
        <v>24</v>
      </c>
      <c r="K366" s="562" t="s">
        <v>36209</v>
      </c>
      <c r="L366" s="561" t="s">
        <v>25</v>
      </c>
    </row>
    <row r="367" spans="1:12" x14ac:dyDescent="0.25">
      <c r="A367" s="561" t="s">
        <v>280</v>
      </c>
      <c r="B367" s="561" t="s">
        <v>281</v>
      </c>
      <c r="C367" s="561" t="s">
        <v>282</v>
      </c>
      <c r="D367" s="561" t="s">
        <v>283</v>
      </c>
      <c r="E367" s="562" t="s">
        <v>22</v>
      </c>
      <c r="F367" s="561" t="s">
        <v>22</v>
      </c>
      <c r="G367" s="561" t="s">
        <v>23927</v>
      </c>
      <c r="H367" s="561" t="s">
        <v>315</v>
      </c>
      <c r="I367" s="561" t="s">
        <v>23868</v>
      </c>
      <c r="J367" s="561" t="s">
        <v>24</v>
      </c>
      <c r="K367" s="562" t="s">
        <v>36210</v>
      </c>
      <c r="L367" s="561" t="s">
        <v>25</v>
      </c>
    </row>
    <row r="368" spans="1:12" x14ac:dyDescent="0.25">
      <c r="A368" s="561" t="s">
        <v>280</v>
      </c>
      <c r="B368" s="561" t="s">
        <v>281</v>
      </c>
      <c r="C368" s="561" t="s">
        <v>282</v>
      </c>
      <c r="D368" s="561" t="s">
        <v>283</v>
      </c>
      <c r="E368" s="562" t="s">
        <v>22</v>
      </c>
      <c r="F368" s="561" t="s">
        <v>22</v>
      </c>
      <c r="G368" s="561" t="s">
        <v>23929</v>
      </c>
      <c r="H368" s="561" t="s">
        <v>316</v>
      </c>
      <c r="I368" s="561" t="s">
        <v>23868</v>
      </c>
      <c r="J368" s="561" t="s">
        <v>7063</v>
      </c>
      <c r="K368" s="562" t="s">
        <v>36211</v>
      </c>
      <c r="L368" s="561" t="s">
        <v>25</v>
      </c>
    </row>
    <row r="369" spans="1:12" x14ac:dyDescent="0.25">
      <c r="A369" s="561" t="s">
        <v>280</v>
      </c>
      <c r="B369" s="561" t="s">
        <v>281</v>
      </c>
      <c r="C369" s="561" t="s">
        <v>282</v>
      </c>
      <c r="D369" s="561" t="s">
        <v>283</v>
      </c>
      <c r="E369" s="562" t="s">
        <v>22</v>
      </c>
      <c r="F369" s="561" t="s">
        <v>22</v>
      </c>
      <c r="G369" s="561" t="s">
        <v>23931</v>
      </c>
      <c r="H369" s="561" t="s">
        <v>317</v>
      </c>
      <c r="I369" s="561" t="s">
        <v>23868</v>
      </c>
      <c r="J369" s="561" t="s">
        <v>24</v>
      </c>
      <c r="K369" s="562" t="s">
        <v>36212</v>
      </c>
      <c r="L369" s="561" t="s">
        <v>25</v>
      </c>
    </row>
    <row r="370" spans="1:12" x14ac:dyDescent="0.25">
      <c r="A370" s="561" t="s">
        <v>280</v>
      </c>
      <c r="B370" s="561" t="s">
        <v>281</v>
      </c>
      <c r="C370" s="561" t="s">
        <v>282</v>
      </c>
      <c r="D370" s="561" t="s">
        <v>283</v>
      </c>
      <c r="E370" s="562" t="s">
        <v>22</v>
      </c>
      <c r="F370" s="561" t="s">
        <v>22</v>
      </c>
      <c r="G370" s="561" t="s">
        <v>23933</v>
      </c>
      <c r="H370" s="561" t="s">
        <v>318</v>
      </c>
      <c r="I370" s="561" t="s">
        <v>23270</v>
      </c>
      <c r="J370" s="561" t="s">
        <v>7063</v>
      </c>
      <c r="K370" s="562" t="s">
        <v>36213</v>
      </c>
      <c r="L370" s="561" t="s">
        <v>25</v>
      </c>
    </row>
    <row r="371" spans="1:12" x14ac:dyDescent="0.25">
      <c r="A371" s="561" t="s">
        <v>280</v>
      </c>
      <c r="B371" s="561" t="s">
        <v>281</v>
      </c>
      <c r="C371" s="561" t="s">
        <v>282</v>
      </c>
      <c r="D371" s="561" t="s">
        <v>283</v>
      </c>
      <c r="E371" s="562" t="s">
        <v>22</v>
      </c>
      <c r="F371" s="561" t="s">
        <v>22</v>
      </c>
      <c r="G371" s="561" t="s">
        <v>23935</v>
      </c>
      <c r="H371" s="561" t="s">
        <v>319</v>
      </c>
      <c r="I371" s="561" t="s">
        <v>23270</v>
      </c>
      <c r="J371" s="561" t="s">
        <v>7063</v>
      </c>
      <c r="K371" s="562" t="s">
        <v>36214</v>
      </c>
      <c r="L371" s="561" t="s">
        <v>25</v>
      </c>
    </row>
    <row r="372" spans="1:12" x14ac:dyDescent="0.25">
      <c r="A372" s="561" t="s">
        <v>320</v>
      </c>
      <c r="B372" s="561" t="s">
        <v>321</v>
      </c>
      <c r="C372" s="561" t="s">
        <v>322</v>
      </c>
      <c r="D372" s="561" t="s">
        <v>323</v>
      </c>
      <c r="E372" s="562" t="s">
        <v>22</v>
      </c>
      <c r="F372" s="561" t="s">
        <v>22</v>
      </c>
      <c r="G372" s="561" t="s">
        <v>23937</v>
      </c>
      <c r="H372" s="561" t="s">
        <v>324</v>
      </c>
      <c r="I372" s="561" t="s">
        <v>325</v>
      </c>
      <c r="J372" s="561" t="s">
        <v>326</v>
      </c>
      <c r="K372" s="562" t="s">
        <v>36215</v>
      </c>
      <c r="L372" s="561" t="s">
        <v>25</v>
      </c>
    </row>
    <row r="373" spans="1:12" x14ac:dyDescent="0.25">
      <c r="A373" s="561" t="s">
        <v>320</v>
      </c>
      <c r="B373" s="561" t="s">
        <v>321</v>
      </c>
      <c r="C373" s="561" t="s">
        <v>322</v>
      </c>
      <c r="D373" s="561" t="s">
        <v>323</v>
      </c>
      <c r="E373" s="562" t="s">
        <v>22</v>
      </c>
      <c r="F373" s="561" t="s">
        <v>22</v>
      </c>
      <c r="G373" s="561" t="s">
        <v>23939</v>
      </c>
      <c r="H373" s="561" t="s">
        <v>327</v>
      </c>
      <c r="I373" s="561" t="s">
        <v>325</v>
      </c>
      <c r="J373" s="561" t="s">
        <v>24</v>
      </c>
      <c r="K373" s="562" t="s">
        <v>36216</v>
      </c>
      <c r="L373" s="561" t="s">
        <v>25</v>
      </c>
    </row>
    <row r="374" spans="1:12" x14ac:dyDescent="0.25">
      <c r="A374" s="561" t="s">
        <v>320</v>
      </c>
      <c r="B374" s="561" t="s">
        <v>321</v>
      </c>
      <c r="C374" s="561" t="s">
        <v>322</v>
      </c>
      <c r="D374" s="561" t="s">
        <v>323</v>
      </c>
      <c r="E374" s="562" t="s">
        <v>22</v>
      </c>
      <c r="F374" s="561" t="s">
        <v>22</v>
      </c>
      <c r="G374" s="561" t="s">
        <v>23941</v>
      </c>
      <c r="H374" s="561" t="s">
        <v>328</v>
      </c>
      <c r="I374" s="561" t="s">
        <v>325</v>
      </c>
      <c r="J374" s="561" t="s">
        <v>24</v>
      </c>
      <c r="K374" s="562" t="s">
        <v>36217</v>
      </c>
      <c r="L374" s="561" t="s">
        <v>25</v>
      </c>
    </row>
    <row r="375" spans="1:12" x14ac:dyDescent="0.25">
      <c r="A375" s="561" t="s">
        <v>320</v>
      </c>
      <c r="B375" s="561" t="s">
        <v>321</v>
      </c>
      <c r="C375" s="561" t="s">
        <v>322</v>
      </c>
      <c r="D375" s="561" t="s">
        <v>323</v>
      </c>
      <c r="E375" s="562" t="s">
        <v>22</v>
      </c>
      <c r="F375" s="561" t="s">
        <v>22</v>
      </c>
      <c r="G375" s="561" t="s">
        <v>23943</v>
      </c>
      <c r="H375" s="561" t="s">
        <v>329</v>
      </c>
      <c r="I375" s="561" t="s">
        <v>325</v>
      </c>
      <c r="J375" s="561" t="s">
        <v>7063</v>
      </c>
      <c r="K375" s="562" t="s">
        <v>4740</v>
      </c>
      <c r="L375" s="561" t="s">
        <v>25</v>
      </c>
    </row>
    <row r="376" spans="1:12" x14ac:dyDescent="0.25">
      <c r="A376" s="561" t="s">
        <v>320</v>
      </c>
      <c r="B376" s="561" t="s">
        <v>321</v>
      </c>
      <c r="C376" s="561" t="s">
        <v>322</v>
      </c>
      <c r="D376" s="561" t="s">
        <v>323</v>
      </c>
      <c r="E376" s="562" t="s">
        <v>22</v>
      </c>
      <c r="F376" s="561" t="s">
        <v>22</v>
      </c>
      <c r="G376" s="561" t="s">
        <v>23945</v>
      </c>
      <c r="H376" s="561" t="s">
        <v>330</v>
      </c>
      <c r="I376" s="561" t="s">
        <v>325</v>
      </c>
      <c r="J376" s="561" t="s">
        <v>7063</v>
      </c>
      <c r="K376" s="562" t="s">
        <v>5248</v>
      </c>
      <c r="L376" s="561" t="s">
        <v>25</v>
      </c>
    </row>
    <row r="377" spans="1:12" x14ac:dyDescent="0.25">
      <c r="A377" s="561" t="s">
        <v>320</v>
      </c>
      <c r="B377" s="561" t="s">
        <v>321</v>
      </c>
      <c r="C377" s="561" t="s">
        <v>322</v>
      </c>
      <c r="D377" s="561" t="s">
        <v>323</v>
      </c>
      <c r="E377" s="562" t="s">
        <v>22</v>
      </c>
      <c r="F377" s="561" t="s">
        <v>22</v>
      </c>
      <c r="G377" s="561" t="s">
        <v>23946</v>
      </c>
      <c r="H377" s="561" t="s">
        <v>331</v>
      </c>
      <c r="I377" s="561" t="s">
        <v>325</v>
      </c>
      <c r="J377" s="561" t="s">
        <v>7063</v>
      </c>
      <c r="K377" s="562" t="s">
        <v>8358</v>
      </c>
      <c r="L377" s="561" t="s">
        <v>25</v>
      </c>
    </row>
    <row r="378" spans="1:12" x14ac:dyDescent="0.25">
      <c r="A378" s="561" t="s">
        <v>320</v>
      </c>
      <c r="B378" s="561" t="s">
        <v>321</v>
      </c>
      <c r="C378" s="561" t="s">
        <v>322</v>
      </c>
      <c r="D378" s="561" t="s">
        <v>323</v>
      </c>
      <c r="E378" s="562" t="s">
        <v>22</v>
      </c>
      <c r="F378" s="561" t="s">
        <v>22</v>
      </c>
      <c r="G378" s="561" t="s">
        <v>23947</v>
      </c>
      <c r="H378" s="561" t="s">
        <v>332</v>
      </c>
      <c r="I378" s="561" t="s">
        <v>325</v>
      </c>
      <c r="J378" s="561" t="s">
        <v>7063</v>
      </c>
      <c r="K378" s="562" t="s">
        <v>36218</v>
      </c>
      <c r="L378" s="561" t="s">
        <v>25</v>
      </c>
    </row>
    <row r="379" spans="1:12" x14ac:dyDescent="0.25">
      <c r="A379" s="561" t="s">
        <v>320</v>
      </c>
      <c r="B379" s="561" t="s">
        <v>321</v>
      </c>
      <c r="C379" s="561" t="s">
        <v>322</v>
      </c>
      <c r="D379" s="561" t="s">
        <v>323</v>
      </c>
      <c r="E379" s="562" t="s">
        <v>22</v>
      </c>
      <c r="F379" s="561" t="s">
        <v>22</v>
      </c>
      <c r="G379" s="561" t="s">
        <v>23949</v>
      </c>
      <c r="H379" s="561" t="s">
        <v>333</v>
      </c>
      <c r="I379" s="561" t="s">
        <v>325</v>
      </c>
      <c r="J379" s="561" t="s">
        <v>7063</v>
      </c>
      <c r="K379" s="562" t="s">
        <v>36219</v>
      </c>
      <c r="L379" s="561" t="s">
        <v>25</v>
      </c>
    </row>
    <row r="380" spans="1:12" x14ac:dyDescent="0.25">
      <c r="A380" s="561" t="s">
        <v>320</v>
      </c>
      <c r="B380" s="561" t="s">
        <v>321</v>
      </c>
      <c r="C380" s="561" t="s">
        <v>322</v>
      </c>
      <c r="D380" s="561" t="s">
        <v>323</v>
      </c>
      <c r="E380" s="562" t="s">
        <v>22</v>
      </c>
      <c r="F380" s="561" t="s">
        <v>22</v>
      </c>
      <c r="G380" s="561" t="s">
        <v>23951</v>
      </c>
      <c r="H380" s="561" t="s">
        <v>334</v>
      </c>
      <c r="I380" s="561" t="s">
        <v>325</v>
      </c>
      <c r="J380" s="561" t="s">
        <v>7063</v>
      </c>
      <c r="K380" s="562" t="s">
        <v>36220</v>
      </c>
      <c r="L380" s="561" t="s">
        <v>25</v>
      </c>
    </row>
    <row r="381" spans="1:12" x14ac:dyDescent="0.25">
      <c r="A381" s="561" t="s">
        <v>320</v>
      </c>
      <c r="B381" s="561" t="s">
        <v>321</v>
      </c>
      <c r="C381" s="561" t="s">
        <v>322</v>
      </c>
      <c r="D381" s="561" t="s">
        <v>323</v>
      </c>
      <c r="E381" s="562" t="s">
        <v>22</v>
      </c>
      <c r="F381" s="561" t="s">
        <v>22</v>
      </c>
      <c r="G381" s="561" t="s">
        <v>23953</v>
      </c>
      <c r="H381" s="561" t="s">
        <v>335</v>
      </c>
      <c r="I381" s="561" t="s">
        <v>325</v>
      </c>
      <c r="J381" s="561" t="s">
        <v>7063</v>
      </c>
      <c r="K381" s="562" t="s">
        <v>36221</v>
      </c>
      <c r="L381" s="561" t="s">
        <v>25</v>
      </c>
    </row>
    <row r="382" spans="1:12" x14ac:dyDescent="0.25">
      <c r="A382" s="561" t="s">
        <v>320</v>
      </c>
      <c r="B382" s="561" t="s">
        <v>321</v>
      </c>
      <c r="C382" s="561" t="s">
        <v>322</v>
      </c>
      <c r="D382" s="561" t="s">
        <v>323</v>
      </c>
      <c r="E382" s="562" t="s">
        <v>22</v>
      </c>
      <c r="F382" s="561" t="s">
        <v>22</v>
      </c>
      <c r="G382" s="561" t="s">
        <v>23955</v>
      </c>
      <c r="H382" s="561" t="s">
        <v>336</v>
      </c>
      <c r="I382" s="561" t="s">
        <v>325</v>
      </c>
      <c r="J382" s="561" t="s">
        <v>7063</v>
      </c>
      <c r="K382" s="562" t="s">
        <v>5134</v>
      </c>
      <c r="L382" s="561" t="s">
        <v>25</v>
      </c>
    </row>
    <row r="383" spans="1:12" x14ac:dyDescent="0.25">
      <c r="A383" s="561" t="s">
        <v>320</v>
      </c>
      <c r="B383" s="561" t="s">
        <v>321</v>
      </c>
      <c r="C383" s="561" t="s">
        <v>322</v>
      </c>
      <c r="D383" s="561" t="s">
        <v>323</v>
      </c>
      <c r="E383" s="562" t="s">
        <v>22</v>
      </c>
      <c r="F383" s="561" t="s">
        <v>22</v>
      </c>
      <c r="G383" s="561" t="s">
        <v>23956</v>
      </c>
      <c r="H383" s="561" t="s">
        <v>338</v>
      </c>
      <c r="I383" s="561" t="s">
        <v>325</v>
      </c>
      <c r="J383" s="561" t="s">
        <v>7063</v>
      </c>
      <c r="K383" s="562" t="s">
        <v>36222</v>
      </c>
      <c r="L383" s="561" t="s">
        <v>25</v>
      </c>
    </row>
    <row r="384" spans="1:12" x14ac:dyDescent="0.25">
      <c r="A384" s="561" t="s">
        <v>320</v>
      </c>
      <c r="B384" s="561" t="s">
        <v>321</v>
      </c>
      <c r="C384" s="561" t="s">
        <v>322</v>
      </c>
      <c r="D384" s="561" t="s">
        <v>323</v>
      </c>
      <c r="E384" s="562" t="s">
        <v>22</v>
      </c>
      <c r="F384" s="561" t="s">
        <v>22</v>
      </c>
      <c r="G384" s="561" t="s">
        <v>23958</v>
      </c>
      <c r="H384" s="561" t="s">
        <v>339</v>
      </c>
      <c r="I384" s="561" t="s">
        <v>325</v>
      </c>
      <c r="J384" s="561" t="s">
        <v>7063</v>
      </c>
      <c r="K384" s="562" t="s">
        <v>36223</v>
      </c>
      <c r="L384" s="561" t="s">
        <v>25</v>
      </c>
    </row>
    <row r="385" spans="1:12" x14ac:dyDescent="0.25">
      <c r="A385" s="561" t="s">
        <v>320</v>
      </c>
      <c r="B385" s="561" t="s">
        <v>321</v>
      </c>
      <c r="C385" s="561" t="s">
        <v>322</v>
      </c>
      <c r="D385" s="561" t="s">
        <v>323</v>
      </c>
      <c r="E385" s="562" t="s">
        <v>22</v>
      </c>
      <c r="F385" s="561" t="s">
        <v>22</v>
      </c>
      <c r="G385" s="561" t="s">
        <v>23960</v>
      </c>
      <c r="H385" s="561" t="s">
        <v>340</v>
      </c>
      <c r="I385" s="561" t="s">
        <v>325</v>
      </c>
      <c r="J385" s="561" t="s">
        <v>7063</v>
      </c>
      <c r="K385" s="562" t="s">
        <v>36224</v>
      </c>
      <c r="L385" s="561" t="s">
        <v>25</v>
      </c>
    </row>
    <row r="386" spans="1:12" x14ac:dyDescent="0.25">
      <c r="A386" s="561" t="s">
        <v>320</v>
      </c>
      <c r="B386" s="561" t="s">
        <v>321</v>
      </c>
      <c r="C386" s="561" t="s">
        <v>322</v>
      </c>
      <c r="D386" s="561" t="s">
        <v>323</v>
      </c>
      <c r="E386" s="562" t="s">
        <v>22</v>
      </c>
      <c r="F386" s="561" t="s">
        <v>22</v>
      </c>
      <c r="G386" s="561" t="s">
        <v>23962</v>
      </c>
      <c r="H386" s="561" t="s">
        <v>341</v>
      </c>
      <c r="I386" s="561" t="s">
        <v>325</v>
      </c>
      <c r="J386" s="561" t="s">
        <v>7063</v>
      </c>
      <c r="K386" s="562" t="s">
        <v>36225</v>
      </c>
      <c r="L386" s="561" t="s">
        <v>25</v>
      </c>
    </row>
    <row r="387" spans="1:12" x14ac:dyDescent="0.25">
      <c r="A387" s="561" t="s">
        <v>320</v>
      </c>
      <c r="B387" s="561" t="s">
        <v>321</v>
      </c>
      <c r="C387" s="561" t="s">
        <v>322</v>
      </c>
      <c r="D387" s="561" t="s">
        <v>323</v>
      </c>
      <c r="E387" s="562" t="s">
        <v>22</v>
      </c>
      <c r="F387" s="561" t="s">
        <v>22</v>
      </c>
      <c r="G387" s="561" t="s">
        <v>23964</v>
      </c>
      <c r="H387" s="561" t="s">
        <v>342</v>
      </c>
      <c r="I387" s="561" t="s">
        <v>325</v>
      </c>
      <c r="J387" s="561" t="s">
        <v>7063</v>
      </c>
      <c r="K387" s="562" t="s">
        <v>6227</v>
      </c>
      <c r="L387" s="561" t="s">
        <v>25</v>
      </c>
    </row>
    <row r="388" spans="1:12" x14ac:dyDescent="0.25">
      <c r="A388" s="561" t="s">
        <v>320</v>
      </c>
      <c r="B388" s="561" t="s">
        <v>321</v>
      </c>
      <c r="C388" s="561" t="s">
        <v>322</v>
      </c>
      <c r="D388" s="561" t="s">
        <v>323</v>
      </c>
      <c r="E388" s="562" t="s">
        <v>22</v>
      </c>
      <c r="F388" s="561" t="s">
        <v>22</v>
      </c>
      <c r="G388" s="561" t="s">
        <v>23965</v>
      </c>
      <c r="H388" s="561" t="s">
        <v>344</v>
      </c>
      <c r="I388" s="561" t="s">
        <v>325</v>
      </c>
      <c r="J388" s="561" t="s">
        <v>7063</v>
      </c>
      <c r="K388" s="562" t="s">
        <v>36226</v>
      </c>
      <c r="L388" s="561" t="s">
        <v>25</v>
      </c>
    </row>
    <row r="389" spans="1:12" x14ac:dyDescent="0.25">
      <c r="A389" s="561" t="s">
        <v>320</v>
      </c>
      <c r="B389" s="561" t="s">
        <v>321</v>
      </c>
      <c r="C389" s="561" t="s">
        <v>322</v>
      </c>
      <c r="D389" s="561" t="s">
        <v>323</v>
      </c>
      <c r="E389" s="562" t="s">
        <v>22</v>
      </c>
      <c r="F389" s="561" t="s">
        <v>22</v>
      </c>
      <c r="G389" s="561" t="s">
        <v>23966</v>
      </c>
      <c r="H389" s="561" t="s">
        <v>345</v>
      </c>
      <c r="I389" s="561" t="s">
        <v>325</v>
      </c>
      <c r="J389" s="561" t="s">
        <v>326</v>
      </c>
      <c r="K389" s="562" t="s">
        <v>36227</v>
      </c>
      <c r="L389" s="561" t="s">
        <v>25</v>
      </c>
    </row>
    <row r="390" spans="1:12" x14ac:dyDescent="0.25">
      <c r="A390" s="561" t="s">
        <v>320</v>
      </c>
      <c r="B390" s="561" t="s">
        <v>321</v>
      </c>
      <c r="C390" s="561" t="s">
        <v>322</v>
      </c>
      <c r="D390" s="561" t="s">
        <v>323</v>
      </c>
      <c r="E390" s="562" t="s">
        <v>22</v>
      </c>
      <c r="F390" s="561" t="s">
        <v>22</v>
      </c>
      <c r="G390" s="561" t="s">
        <v>23968</v>
      </c>
      <c r="H390" s="561" t="s">
        <v>346</v>
      </c>
      <c r="I390" s="561" t="s">
        <v>325</v>
      </c>
      <c r="J390" s="561" t="s">
        <v>7063</v>
      </c>
      <c r="K390" s="562" t="s">
        <v>36228</v>
      </c>
      <c r="L390" s="561" t="s">
        <v>25</v>
      </c>
    </row>
    <row r="391" spans="1:12" x14ac:dyDescent="0.25">
      <c r="A391" s="561" t="s">
        <v>320</v>
      </c>
      <c r="B391" s="561" t="s">
        <v>321</v>
      </c>
      <c r="C391" s="561" t="s">
        <v>322</v>
      </c>
      <c r="D391" s="561" t="s">
        <v>323</v>
      </c>
      <c r="E391" s="562" t="s">
        <v>22</v>
      </c>
      <c r="F391" s="561" t="s">
        <v>22</v>
      </c>
      <c r="G391" s="561" t="s">
        <v>23970</v>
      </c>
      <c r="H391" s="561" t="s">
        <v>347</v>
      </c>
      <c r="I391" s="561" t="s">
        <v>325</v>
      </c>
      <c r="J391" s="561" t="s">
        <v>7063</v>
      </c>
      <c r="K391" s="562" t="s">
        <v>36229</v>
      </c>
      <c r="L391" s="561" t="s">
        <v>25</v>
      </c>
    </row>
    <row r="392" spans="1:12" x14ac:dyDescent="0.25">
      <c r="A392" s="561" t="s">
        <v>320</v>
      </c>
      <c r="B392" s="561" t="s">
        <v>321</v>
      </c>
      <c r="C392" s="561" t="s">
        <v>322</v>
      </c>
      <c r="D392" s="561" t="s">
        <v>323</v>
      </c>
      <c r="E392" s="562" t="s">
        <v>22</v>
      </c>
      <c r="F392" s="561" t="s">
        <v>22</v>
      </c>
      <c r="G392" s="561" t="s">
        <v>23971</v>
      </c>
      <c r="H392" s="561" t="s">
        <v>348</v>
      </c>
      <c r="I392" s="561" t="s">
        <v>325</v>
      </c>
      <c r="J392" s="561" t="s">
        <v>7063</v>
      </c>
      <c r="K392" s="562" t="s">
        <v>36230</v>
      </c>
      <c r="L392" s="561" t="s">
        <v>25</v>
      </c>
    </row>
    <row r="393" spans="1:12" x14ac:dyDescent="0.25">
      <c r="A393" s="561" t="s">
        <v>320</v>
      </c>
      <c r="B393" s="561" t="s">
        <v>321</v>
      </c>
      <c r="C393" s="561" t="s">
        <v>322</v>
      </c>
      <c r="D393" s="561" t="s">
        <v>323</v>
      </c>
      <c r="E393" s="562" t="s">
        <v>22</v>
      </c>
      <c r="F393" s="561" t="s">
        <v>22</v>
      </c>
      <c r="G393" s="561" t="s">
        <v>23972</v>
      </c>
      <c r="H393" s="561" t="s">
        <v>349</v>
      </c>
      <c r="I393" s="561" t="s">
        <v>325</v>
      </c>
      <c r="J393" s="561" t="s">
        <v>7063</v>
      </c>
      <c r="K393" s="562" t="s">
        <v>36231</v>
      </c>
      <c r="L393" s="561" t="s">
        <v>25</v>
      </c>
    </row>
    <row r="394" spans="1:12" x14ac:dyDescent="0.25">
      <c r="A394" s="561" t="s">
        <v>320</v>
      </c>
      <c r="B394" s="561" t="s">
        <v>321</v>
      </c>
      <c r="C394" s="561" t="s">
        <v>322</v>
      </c>
      <c r="D394" s="561" t="s">
        <v>323</v>
      </c>
      <c r="E394" s="562" t="s">
        <v>22</v>
      </c>
      <c r="F394" s="561" t="s">
        <v>22</v>
      </c>
      <c r="G394" s="561" t="s">
        <v>23974</v>
      </c>
      <c r="H394" s="561" t="s">
        <v>350</v>
      </c>
      <c r="I394" s="561" t="s">
        <v>325</v>
      </c>
      <c r="J394" s="561" t="s">
        <v>7063</v>
      </c>
      <c r="K394" s="562" t="s">
        <v>36232</v>
      </c>
      <c r="L394" s="561" t="s">
        <v>25</v>
      </c>
    </row>
    <row r="395" spans="1:12" x14ac:dyDescent="0.25">
      <c r="A395" s="561" t="s">
        <v>320</v>
      </c>
      <c r="B395" s="561" t="s">
        <v>321</v>
      </c>
      <c r="C395" s="561" t="s">
        <v>322</v>
      </c>
      <c r="D395" s="561" t="s">
        <v>323</v>
      </c>
      <c r="E395" s="562" t="s">
        <v>22</v>
      </c>
      <c r="F395" s="561" t="s">
        <v>22</v>
      </c>
      <c r="G395" s="561" t="s">
        <v>23976</v>
      </c>
      <c r="H395" s="561" t="s">
        <v>351</v>
      </c>
      <c r="I395" s="561" t="s">
        <v>325</v>
      </c>
      <c r="J395" s="561" t="s">
        <v>7063</v>
      </c>
      <c r="K395" s="562" t="s">
        <v>8639</v>
      </c>
      <c r="L395" s="561" t="s">
        <v>25</v>
      </c>
    </row>
    <row r="396" spans="1:12" x14ac:dyDescent="0.25">
      <c r="A396" s="561" t="s">
        <v>320</v>
      </c>
      <c r="B396" s="561" t="s">
        <v>321</v>
      </c>
      <c r="C396" s="561" t="s">
        <v>322</v>
      </c>
      <c r="D396" s="561" t="s">
        <v>323</v>
      </c>
      <c r="E396" s="562" t="s">
        <v>22</v>
      </c>
      <c r="F396" s="561" t="s">
        <v>22</v>
      </c>
      <c r="G396" s="561" t="s">
        <v>23977</v>
      </c>
      <c r="H396" s="561" t="s">
        <v>353</v>
      </c>
      <c r="I396" s="561" t="s">
        <v>325</v>
      </c>
      <c r="J396" s="561" t="s">
        <v>7063</v>
      </c>
      <c r="K396" s="562" t="s">
        <v>7125</v>
      </c>
      <c r="L396" s="561" t="s">
        <v>25</v>
      </c>
    </row>
    <row r="397" spans="1:12" x14ac:dyDescent="0.25">
      <c r="A397" s="561" t="s">
        <v>320</v>
      </c>
      <c r="B397" s="561" t="s">
        <v>321</v>
      </c>
      <c r="C397" s="561" t="s">
        <v>322</v>
      </c>
      <c r="D397" s="561" t="s">
        <v>323</v>
      </c>
      <c r="E397" s="562" t="s">
        <v>22</v>
      </c>
      <c r="F397" s="561" t="s">
        <v>22</v>
      </c>
      <c r="G397" s="561" t="s">
        <v>23978</v>
      </c>
      <c r="H397" s="561" t="s">
        <v>355</v>
      </c>
      <c r="I397" s="561" t="s">
        <v>325</v>
      </c>
      <c r="J397" s="561" t="s">
        <v>7063</v>
      </c>
      <c r="K397" s="562" t="s">
        <v>36233</v>
      </c>
      <c r="L397" s="561" t="s">
        <v>25</v>
      </c>
    </row>
    <row r="398" spans="1:12" x14ac:dyDescent="0.25">
      <c r="A398" s="561" t="s">
        <v>320</v>
      </c>
      <c r="B398" s="561" t="s">
        <v>321</v>
      </c>
      <c r="C398" s="561" t="s">
        <v>322</v>
      </c>
      <c r="D398" s="561" t="s">
        <v>323</v>
      </c>
      <c r="E398" s="562" t="s">
        <v>22</v>
      </c>
      <c r="F398" s="561" t="s">
        <v>22</v>
      </c>
      <c r="G398" s="561" t="s">
        <v>23980</v>
      </c>
      <c r="H398" s="561" t="s">
        <v>356</v>
      </c>
      <c r="I398" s="561" t="s">
        <v>325</v>
      </c>
      <c r="J398" s="561" t="s">
        <v>24</v>
      </c>
      <c r="K398" s="562" t="s">
        <v>36234</v>
      </c>
      <c r="L398" s="561" t="s">
        <v>25</v>
      </c>
    </row>
    <row r="399" spans="1:12" x14ac:dyDescent="0.25">
      <c r="A399" s="561" t="s">
        <v>320</v>
      </c>
      <c r="B399" s="561" t="s">
        <v>321</v>
      </c>
      <c r="C399" s="561" t="s">
        <v>322</v>
      </c>
      <c r="D399" s="561" t="s">
        <v>323</v>
      </c>
      <c r="E399" s="562" t="s">
        <v>22</v>
      </c>
      <c r="F399" s="561" t="s">
        <v>22</v>
      </c>
      <c r="G399" s="561" t="s">
        <v>23982</v>
      </c>
      <c r="H399" s="561" t="s">
        <v>357</v>
      </c>
      <c r="I399" s="561" t="s">
        <v>325</v>
      </c>
      <c r="J399" s="561" t="s">
        <v>24</v>
      </c>
      <c r="K399" s="562" t="s">
        <v>36235</v>
      </c>
      <c r="L399" s="561" t="s">
        <v>25</v>
      </c>
    </row>
    <row r="400" spans="1:12" x14ac:dyDescent="0.25">
      <c r="A400" s="561" t="s">
        <v>320</v>
      </c>
      <c r="B400" s="561" t="s">
        <v>321</v>
      </c>
      <c r="C400" s="561" t="s">
        <v>322</v>
      </c>
      <c r="D400" s="561" t="s">
        <v>323</v>
      </c>
      <c r="E400" s="562" t="s">
        <v>22</v>
      </c>
      <c r="F400" s="561" t="s">
        <v>22</v>
      </c>
      <c r="G400" s="561" t="s">
        <v>23984</v>
      </c>
      <c r="H400" s="561" t="s">
        <v>358</v>
      </c>
      <c r="I400" s="561" t="s">
        <v>325</v>
      </c>
      <c r="J400" s="561" t="s">
        <v>24</v>
      </c>
      <c r="K400" s="562" t="s">
        <v>36236</v>
      </c>
      <c r="L400" s="561" t="s">
        <v>25</v>
      </c>
    </row>
    <row r="401" spans="1:12" x14ac:dyDescent="0.25">
      <c r="A401" s="561" t="s">
        <v>320</v>
      </c>
      <c r="B401" s="561" t="s">
        <v>321</v>
      </c>
      <c r="C401" s="561" t="s">
        <v>322</v>
      </c>
      <c r="D401" s="561" t="s">
        <v>323</v>
      </c>
      <c r="E401" s="562" t="s">
        <v>22</v>
      </c>
      <c r="F401" s="561" t="s">
        <v>22</v>
      </c>
      <c r="G401" s="561" t="s">
        <v>23986</v>
      </c>
      <c r="H401" s="561" t="s">
        <v>359</v>
      </c>
      <c r="I401" s="561" t="s">
        <v>325</v>
      </c>
      <c r="J401" s="561" t="s">
        <v>7063</v>
      </c>
      <c r="K401" s="562" t="s">
        <v>23987</v>
      </c>
      <c r="L401" s="561" t="s">
        <v>25</v>
      </c>
    </row>
    <row r="402" spans="1:12" x14ac:dyDescent="0.25">
      <c r="A402" s="561" t="s">
        <v>320</v>
      </c>
      <c r="B402" s="561" t="s">
        <v>321</v>
      </c>
      <c r="C402" s="561" t="s">
        <v>322</v>
      </c>
      <c r="D402" s="561" t="s">
        <v>323</v>
      </c>
      <c r="E402" s="562" t="s">
        <v>22</v>
      </c>
      <c r="F402" s="561" t="s">
        <v>22</v>
      </c>
      <c r="G402" s="561" t="s">
        <v>23988</v>
      </c>
      <c r="H402" s="561" t="s">
        <v>360</v>
      </c>
      <c r="I402" s="561" t="s">
        <v>325</v>
      </c>
      <c r="J402" s="561" t="s">
        <v>7063</v>
      </c>
      <c r="K402" s="562" t="s">
        <v>36237</v>
      </c>
      <c r="L402" s="561" t="s">
        <v>25</v>
      </c>
    </row>
    <row r="403" spans="1:12" x14ac:dyDescent="0.25">
      <c r="A403" s="561" t="s">
        <v>320</v>
      </c>
      <c r="B403" s="561" t="s">
        <v>321</v>
      </c>
      <c r="C403" s="561" t="s">
        <v>322</v>
      </c>
      <c r="D403" s="561" t="s">
        <v>323</v>
      </c>
      <c r="E403" s="562" t="s">
        <v>22</v>
      </c>
      <c r="F403" s="561" t="s">
        <v>22</v>
      </c>
      <c r="G403" s="561" t="s">
        <v>23990</v>
      </c>
      <c r="H403" s="561" t="s">
        <v>361</v>
      </c>
      <c r="I403" s="561" t="s">
        <v>325</v>
      </c>
      <c r="J403" s="561" t="s">
        <v>7063</v>
      </c>
      <c r="K403" s="562" t="s">
        <v>8697</v>
      </c>
      <c r="L403" s="561" t="s">
        <v>25</v>
      </c>
    </row>
    <row r="404" spans="1:12" x14ac:dyDescent="0.25">
      <c r="A404" s="561" t="s">
        <v>320</v>
      </c>
      <c r="B404" s="561" t="s">
        <v>321</v>
      </c>
      <c r="C404" s="561" t="s">
        <v>322</v>
      </c>
      <c r="D404" s="561" t="s">
        <v>323</v>
      </c>
      <c r="E404" s="562" t="s">
        <v>22</v>
      </c>
      <c r="F404" s="561" t="s">
        <v>22</v>
      </c>
      <c r="G404" s="561" t="s">
        <v>23991</v>
      </c>
      <c r="H404" s="561" t="s">
        <v>362</v>
      </c>
      <c r="I404" s="561" t="s">
        <v>325</v>
      </c>
      <c r="J404" s="561" t="s">
        <v>7063</v>
      </c>
      <c r="K404" s="562" t="s">
        <v>23992</v>
      </c>
      <c r="L404" s="561" t="s">
        <v>25</v>
      </c>
    </row>
    <row r="405" spans="1:12" x14ac:dyDescent="0.25">
      <c r="A405" s="561" t="s">
        <v>320</v>
      </c>
      <c r="B405" s="561" t="s">
        <v>321</v>
      </c>
      <c r="C405" s="561" t="s">
        <v>322</v>
      </c>
      <c r="D405" s="561" t="s">
        <v>323</v>
      </c>
      <c r="E405" s="562" t="s">
        <v>22</v>
      </c>
      <c r="F405" s="561" t="s">
        <v>22</v>
      </c>
      <c r="G405" s="561" t="s">
        <v>23993</v>
      </c>
      <c r="H405" s="561" t="s">
        <v>363</v>
      </c>
      <c r="I405" s="561" t="s">
        <v>325</v>
      </c>
      <c r="J405" s="561" t="s">
        <v>24</v>
      </c>
      <c r="K405" s="562" t="s">
        <v>3442</v>
      </c>
      <c r="L405" s="561" t="s">
        <v>25</v>
      </c>
    </row>
    <row r="406" spans="1:12" x14ac:dyDescent="0.25">
      <c r="A406" s="561" t="s">
        <v>320</v>
      </c>
      <c r="B406" s="561" t="s">
        <v>321</v>
      </c>
      <c r="C406" s="561" t="s">
        <v>322</v>
      </c>
      <c r="D406" s="561" t="s">
        <v>323</v>
      </c>
      <c r="E406" s="562" t="s">
        <v>22</v>
      </c>
      <c r="F406" s="561" t="s">
        <v>22</v>
      </c>
      <c r="G406" s="561" t="s">
        <v>23994</v>
      </c>
      <c r="H406" s="561" t="s">
        <v>364</v>
      </c>
      <c r="I406" s="561" t="s">
        <v>325</v>
      </c>
      <c r="J406" s="561" t="s">
        <v>7063</v>
      </c>
      <c r="K406" s="562" t="s">
        <v>36238</v>
      </c>
      <c r="L406" s="561" t="s">
        <v>25</v>
      </c>
    </row>
    <row r="407" spans="1:12" x14ac:dyDescent="0.25">
      <c r="A407" s="561" t="s">
        <v>320</v>
      </c>
      <c r="B407" s="561" t="s">
        <v>321</v>
      </c>
      <c r="C407" s="561" t="s">
        <v>322</v>
      </c>
      <c r="D407" s="561" t="s">
        <v>323</v>
      </c>
      <c r="E407" s="562" t="s">
        <v>22</v>
      </c>
      <c r="F407" s="561" t="s">
        <v>22</v>
      </c>
      <c r="G407" s="561" t="s">
        <v>23996</v>
      </c>
      <c r="H407" s="561" t="s">
        <v>365</v>
      </c>
      <c r="I407" s="561" t="s">
        <v>325</v>
      </c>
      <c r="J407" s="561" t="s">
        <v>7063</v>
      </c>
      <c r="K407" s="562" t="s">
        <v>36239</v>
      </c>
      <c r="L407" s="561" t="s">
        <v>25</v>
      </c>
    </row>
    <row r="408" spans="1:12" x14ac:dyDescent="0.25">
      <c r="A408" s="561" t="s">
        <v>320</v>
      </c>
      <c r="B408" s="561" t="s">
        <v>321</v>
      </c>
      <c r="C408" s="561" t="s">
        <v>322</v>
      </c>
      <c r="D408" s="561" t="s">
        <v>323</v>
      </c>
      <c r="E408" s="562" t="s">
        <v>22</v>
      </c>
      <c r="F408" s="561" t="s">
        <v>22</v>
      </c>
      <c r="G408" s="561" t="s">
        <v>23998</v>
      </c>
      <c r="H408" s="561" t="s">
        <v>366</v>
      </c>
      <c r="I408" s="561" t="s">
        <v>325</v>
      </c>
      <c r="J408" s="561" t="s">
        <v>7063</v>
      </c>
      <c r="K408" s="562" t="s">
        <v>23999</v>
      </c>
      <c r="L408" s="561" t="s">
        <v>25</v>
      </c>
    </row>
    <row r="409" spans="1:12" x14ac:dyDescent="0.25">
      <c r="A409" s="561" t="s">
        <v>320</v>
      </c>
      <c r="B409" s="561" t="s">
        <v>321</v>
      </c>
      <c r="C409" s="561" t="s">
        <v>322</v>
      </c>
      <c r="D409" s="561" t="s">
        <v>323</v>
      </c>
      <c r="E409" s="562" t="s">
        <v>22</v>
      </c>
      <c r="F409" s="561" t="s">
        <v>22</v>
      </c>
      <c r="G409" s="561" t="s">
        <v>24000</v>
      </c>
      <c r="H409" s="561" t="s">
        <v>367</v>
      </c>
      <c r="I409" s="561" t="s">
        <v>325</v>
      </c>
      <c r="J409" s="561" t="s">
        <v>7063</v>
      </c>
      <c r="K409" s="562" t="s">
        <v>36240</v>
      </c>
      <c r="L409" s="561" t="s">
        <v>25</v>
      </c>
    </row>
    <row r="410" spans="1:12" x14ac:dyDescent="0.25">
      <c r="A410" s="561" t="s">
        <v>320</v>
      </c>
      <c r="B410" s="561" t="s">
        <v>321</v>
      </c>
      <c r="C410" s="561" t="s">
        <v>322</v>
      </c>
      <c r="D410" s="561" t="s">
        <v>323</v>
      </c>
      <c r="E410" s="562" t="s">
        <v>22</v>
      </c>
      <c r="F410" s="561" t="s">
        <v>22</v>
      </c>
      <c r="G410" s="561" t="s">
        <v>24002</v>
      </c>
      <c r="H410" s="561" t="s">
        <v>368</v>
      </c>
      <c r="I410" s="561" t="s">
        <v>325</v>
      </c>
      <c r="J410" s="561" t="s">
        <v>7063</v>
      </c>
      <c r="K410" s="562" t="s">
        <v>36241</v>
      </c>
      <c r="L410" s="561" t="s">
        <v>25</v>
      </c>
    </row>
    <row r="411" spans="1:12" x14ac:dyDescent="0.25">
      <c r="A411" s="561" t="s">
        <v>320</v>
      </c>
      <c r="B411" s="561" t="s">
        <v>321</v>
      </c>
      <c r="C411" s="561" t="s">
        <v>322</v>
      </c>
      <c r="D411" s="561" t="s">
        <v>323</v>
      </c>
      <c r="E411" s="562" t="s">
        <v>22</v>
      </c>
      <c r="F411" s="561" t="s">
        <v>22</v>
      </c>
      <c r="G411" s="561" t="s">
        <v>24004</v>
      </c>
      <c r="H411" s="561" t="s">
        <v>369</v>
      </c>
      <c r="I411" s="561" t="s">
        <v>325</v>
      </c>
      <c r="J411" s="561" t="s">
        <v>24</v>
      </c>
      <c r="K411" s="562" t="s">
        <v>7083</v>
      </c>
      <c r="L411" s="561" t="s">
        <v>25</v>
      </c>
    </row>
    <row r="412" spans="1:12" x14ac:dyDescent="0.25">
      <c r="A412" s="561" t="s">
        <v>320</v>
      </c>
      <c r="B412" s="561" t="s">
        <v>321</v>
      </c>
      <c r="C412" s="561" t="s">
        <v>322</v>
      </c>
      <c r="D412" s="561" t="s">
        <v>323</v>
      </c>
      <c r="E412" s="562" t="s">
        <v>22</v>
      </c>
      <c r="F412" s="561" t="s">
        <v>22</v>
      </c>
      <c r="G412" s="561" t="s">
        <v>24005</v>
      </c>
      <c r="H412" s="561" t="s">
        <v>371</v>
      </c>
      <c r="I412" s="561" t="s">
        <v>325</v>
      </c>
      <c r="J412" s="561" t="s">
        <v>7063</v>
      </c>
      <c r="K412" s="562" t="s">
        <v>36242</v>
      </c>
      <c r="L412" s="561" t="s">
        <v>25</v>
      </c>
    </row>
    <row r="413" spans="1:12" x14ac:dyDescent="0.25">
      <c r="A413" s="561" t="s">
        <v>320</v>
      </c>
      <c r="B413" s="561" t="s">
        <v>321</v>
      </c>
      <c r="C413" s="561" t="s">
        <v>322</v>
      </c>
      <c r="D413" s="561" t="s">
        <v>323</v>
      </c>
      <c r="E413" s="562" t="s">
        <v>22</v>
      </c>
      <c r="F413" s="561" t="s">
        <v>22</v>
      </c>
      <c r="G413" s="561" t="s">
        <v>24007</v>
      </c>
      <c r="H413" s="561" t="s">
        <v>372</v>
      </c>
      <c r="I413" s="561" t="s">
        <v>325</v>
      </c>
      <c r="J413" s="561" t="s">
        <v>7063</v>
      </c>
      <c r="K413" s="562" t="s">
        <v>8346</v>
      </c>
      <c r="L413" s="561" t="s">
        <v>25</v>
      </c>
    </row>
    <row r="414" spans="1:12" x14ac:dyDescent="0.25">
      <c r="A414" s="561" t="s">
        <v>320</v>
      </c>
      <c r="B414" s="561" t="s">
        <v>321</v>
      </c>
      <c r="C414" s="561" t="s">
        <v>322</v>
      </c>
      <c r="D414" s="561" t="s">
        <v>323</v>
      </c>
      <c r="E414" s="562" t="s">
        <v>22</v>
      </c>
      <c r="F414" s="561" t="s">
        <v>22</v>
      </c>
      <c r="G414" s="561" t="s">
        <v>24009</v>
      </c>
      <c r="H414" s="561" t="s">
        <v>373</v>
      </c>
      <c r="I414" s="561" t="s">
        <v>325</v>
      </c>
      <c r="J414" s="561" t="s">
        <v>7063</v>
      </c>
      <c r="K414" s="562" t="s">
        <v>1041</v>
      </c>
      <c r="L414" s="561" t="s">
        <v>25</v>
      </c>
    </row>
    <row r="415" spans="1:12" x14ac:dyDescent="0.25">
      <c r="A415" s="561" t="s">
        <v>320</v>
      </c>
      <c r="B415" s="561" t="s">
        <v>321</v>
      </c>
      <c r="C415" s="561" t="s">
        <v>322</v>
      </c>
      <c r="D415" s="561" t="s">
        <v>323</v>
      </c>
      <c r="E415" s="562" t="s">
        <v>22</v>
      </c>
      <c r="F415" s="561" t="s">
        <v>22</v>
      </c>
      <c r="G415" s="561" t="s">
        <v>24010</v>
      </c>
      <c r="H415" s="561" t="s">
        <v>375</v>
      </c>
      <c r="I415" s="561" t="s">
        <v>325</v>
      </c>
      <c r="J415" s="561" t="s">
        <v>7063</v>
      </c>
      <c r="K415" s="562" t="s">
        <v>7152</v>
      </c>
      <c r="L415" s="561" t="s">
        <v>25</v>
      </c>
    </row>
    <row r="416" spans="1:12" x14ac:dyDescent="0.25">
      <c r="A416" s="561" t="s">
        <v>320</v>
      </c>
      <c r="B416" s="561" t="s">
        <v>321</v>
      </c>
      <c r="C416" s="561" t="s">
        <v>322</v>
      </c>
      <c r="D416" s="561" t="s">
        <v>323</v>
      </c>
      <c r="E416" s="562" t="s">
        <v>22</v>
      </c>
      <c r="F416" s="561" t="s">
        <v>22</v>
      </c>
      <c r="G416" s="561" t="s">
        <v>24011</v>
      </c>
      <c r="H416" s="561" t="s">
        <v>377</v>
      </c>
      <c r="I416" s="561" t="s">
        <v>325</v>
      </c>
      <c r="J416" s="561" t="s">
        <v>7063</v>
      </c>
      <c r="K416" s="562" t="s">
        <v>3184</v>
      </c>
      <c r="L416" s="561" t="s">
        <v>25</v>
      </c>
    </row>
    <row r="417" spans="1:12" x14ac:dyDescent="0.25">
      <c r="A417" s="561" t="s">
        <v>320</v>
      </c>
      <c r="B417" s="561" t="s">
        <v>321</v>
      </c>
      <c r="C417" s="561" t="s">
        <v>322</v>
      </c>
      <c r="D417" s="561" t="s">
        <v>323</v>
      </c>
      <c r="E417" s="562" t="s">
        <v>22</v>
      </c>
      <c r="F417" s="561" t="s">
        <v>22</v>
      </c>
      <c r="G417" s="561" t="s">
        <v>24012</v>
      </c>
      <c r="H417" s="561" t="s">
        <v>379</v>
      </c>
      <c r="I417" s="561" t="s">
        <v>325</v>
      </c>
      <c r="J417" s="561" t="s">
        <v>7063</v>
      </c>
      <c r="K417" s="562" t="s">
        <v>7181</v>
      </c>
      <c r="L417" s="561" t="s">
        <v>25</v>
      </c>
    </row>
    <row r="418" spans="1:12" x14ac:dyDescent="0.25">
      <c r="A418" s="561" t="s">
        <v>320</v>
      </c>
      <c r="B418" s="561" t="s">
        <v>321</v>
      </c>
      <c r="C418" s="561" t="s">
        <v>322</v>
      </c>
      <c r="D418" s="561" t="s">
        <v>323</v>
      </c>
      <c r="E418" s="562" t="s">
        <v>22</v>
      </c>
      <c r="F418" s="561" t="s">
        <v>22</v>
      </c>
      <c r="G418" s="561" t="s">
        <v>24013</v>
      </c>
      <c r="H418" s="561" t="s">
        <v>380</v>
      </c>
      <c r="I418" s="561" t="s">
        <v>325</v>
      </c>
      <c r="J418" s="561" t="s">
        <v>7063</v>
      </c>
      <c r="K418" s="562" t="s">
        <v>7843</v>
      </c>
      <c r="L418" s="561" t="s">
        <v>25</v>
      </c>
    </row>
    <row r="419" spans="1:12" x14ac:dyDescent="0.25">
      <c r="A419" s="561" t="s">
        <v>320</v>
      </c>
      <c r="B419" s="561" t="s">
        <v>321</v>
      </c>
      <c r="C419" s="561" t="s">
        <v>322</v>
      </c>
      <c r="D419" s="561" t="s">
        <v>323</v>
      </c>
      <c r="E419" s="562" t="s">
        <v>22</v>
      </c>
      <c r="F419" s="561" t="s">
        <v>22</v>
      </c>
      <c r="G419" s="561" t="s">
        <v>24014</v>
      </c>
      <c r="H419" s="561" t="s">
        <v>381</v>
      </c>
      <c r="I419" s="561" t="s">
        <v>325</v>
      </c>
      <c r="J419" s="561" t="s">
        <v>7063</v>
      </c>
      <c r="K419" s="562" t="s">
        <v>976</v>
      </c>
      <c r="L419" s="561" t="s">
        <v>25</v>
      </c>
    </row>
    <row r="420" spans="1:12" x14ac:dyDescent="0.25">
      <c r="A420" s="561" t="s">
        <v>320</v>
      </c>
      <c r="B420" s="561" t="s">
        <v>321</v>
      </c>
      <c r="C420" s="561" t="s">
        <v>322</v>
      </c>
      <c r="D420" s="561" t="s">
        <v>323</v>
      </c>
      <c r="E420" s="562" t="s">
        <v>22</v>
      </c>
      <c r="F420" s="561" t="s">
        <v>22</v>
      </c>
      <c r="G420" s="561" t="s">
        <v>24015</v>
      </c>
      <c r="H420" s="561" t="s">
        <v>382</v>
      </c>
      <c r="I420" s="561" t="s">
        <v>325</v>
      </c>
      <c r="J420" s="561" t="s">
        <v>7063</v>
      </c>
      <c r="K420" s="562" t="s">
        <v>945</v>
      </c>
      <c r="L420" s="561" t="s">
        <v>25</v>
      </c>
    </row>
    <row r="421" spans="1:12" x14ac:dyDescent="0.25">
      <c r="A421" s="561" t="s">
        <v>320</v>
      </c>
      <c r="B421" s="561" t="s">
        <v>321</v>
      </c>
      <c r="C421" s="561" t="s">
        <v>322</v>
      </c>
      <c r="D421" s="561" t="s">
        <v>323</v>
      </c>
      <c r="E421" s="562" t="s">
        <v>22</v>
      </c>
      <c r="F421" s="561" t="s">
        <v>22</v>
      </c>
      <c r="G421" s="561" t="s">
        <v>24016</v>
      </c>
      <c r="H421" s="561" t="s">
        <v>383</v>
      </c>
      <c r="I421" s="561" t="s">
        <v>325</v>
      </c>
      <c r="J421" s="561" t="s">
        <v>7063</v>
      </c>
      <c r="K421" s="562" t="s">
        <v>36243</v>
      </c>
      <c r="L421" s="561" t="s">
        <v>25</v>
      </c>
    </row>
    <row r="422" spans="1:12" x14ac:dyDescent="0.25">
      <c r="A422" s="561" t="s">
        <v>320</v>
      </c>
      <c r="B422" s="561" t="s">
        <v>321</v>
      </c>
      <c r="C422" s="561" t="s">
        <v>322</v>
      </c>
      <c r="D422" s="561" t="s">
        <v>323</v>
      </c>
      <c r="E422" s="562" t="s">
        <v>22</v>
      </c>
      <c r="F422" s="561" t="s">
        <v>22</v>
      </c>
      <c r="G422" s="561" t="s">
        <v>24018</v>
      </c>
      <c r="H422" s="561" t="s">
        <v>384</v>
      </c>
      <c r="I422" s="561" t="s">
        <v>325</v>
      </c>
      <c r="J422" s="561" t="s">
        <v>24</v>
      </c>
      <c r="K422" s="562" t="s">
        <v>36244</v>
      </c>
      <c r="L422" s="561" t="s">
        <v>25</v>
      </c>
    </row>
    <row r="423" spans="1:12" x14ac:dyDescent="0.25">
      <c r="A423" s="561" t="s">
        <v>320</v>
      </c>
      <c r="B423" s="561" t="s">
        <v>321</v>
      </c>
      <c r="C423" s="561" t="s">
        <v>322</v>
      </c>
      <c r="D423" s="561" t="s">
        <v>323</v>
      </c>
      <c r="E423" s="562" t="s">
        <v>22</v>
      </c>
      <c r="F423" s="561" t="s">
        <v>22</v>
      </c>
      <c r="G423" s="561" t="s">
        <v>24020</v>
      </c>
      <c r="H423" s="561" t="s">
        <v>385</v>
      </c>
      <c r="I423" s="561" t="s">
        <v>325</v>
      </c>
      <c r="J423" s="561" t="s">
        <v>7063</v>
      </c>
      <c r="K423" s="562" t="s">
        <v>5263</v>
      </c>
      <c r="L423" s="561" t="s">
        <v>25</v>
      </c>
    </row>
    <row r="424" spans="1:12" x14ac:dyDescent="0.25">
      <c r="A424" s="561" t="s">
        <v>320</v>
      </c>
      <c r="B424" s="561" t="s">
        <v>321</v>
      </c>
      <c r="C424" s="561" t="s">
        <v>322</v>
      </c>
      <c r="D424" s="561" t="s">
        <v>323</v>
      </c>
      <c r="E424" s="562" t="s">
        <v>22</v>
      </c>
      <c r="F424" s="561" t="s">
        <v>22</v>
      </c>
      <c r="G424" s="561" t="s">
        <v>24021</v>
      </c>
      <c r="H424" s="561" t="s">
        <v>386</v>
      </c>
      <c r="I424" s="561" t="s">
        <v>325</v>
      </c>
      <c r="J424" s="561" t="s">
        <v>7063</v>
      </c>
      <c r="K424" s="562" t="s">
        <v>24022</v>
      </c>
      <c r="L424" s="561" t="s">
        <v>25</v>
      </c>
    </row>
    <row r="425" spans="1:12" x14ac:dyDescent="0.25">
      <c r="A425" s="561" t="s">
        <v>320</v>
      </c>
      <c r="B425" s="561" t="s">
        <v>321</v>
      </c>
      <c r="C425" s="561" t="s">
        <v>322</v>
      </c>
      <c r="D425" s="561" t="s">
        <v>323</v>
      </c>
      <c r="E425" s="562" t="s">
        <v>22</v>
      </c>
      <c r="F425" s="561" t="s">
        <v>22</v>
      </c>
      <c r="G425" s="561" t="s">
        <v>24023</v>
      </c>
      <c r="H425" s="561" t="s">
        <v>387</v>
      </c>
      <c r="I425" s="561" t="s">
        <v>325</v>
      </c>
      <c r="J425" s="561" t="s">
        <v>7063</v>
      </c>
      <c r="K425" s="562" t="s">
        <v>36245</v>
      </c>
      <c r="L425" s="561" t="s">
        <v>25</v>
      </c>
    </row>
    <row r="426" spans="1:12" x14ac:dyDescent="0.25">
      <c r="A426" s="561" t="s">
        <v>320</v>
      </c>
      <c r="B426" s="561" t="s">
        <v>321</v>
      </c>
      <c r="C426" s="561" t="s">
        <v>322</v>
      </c>
      <c r="D426" s="561" t="s">
        <v>323</v>
      </c>
      <c r="E426" s="562" t="s">
        <v>22</v>
      </c>
      <c r="F426" s="561" t="s">
        <v>22</v>
      </c>
      <c r="G426" s="561" t="s">
        <v>24025</v>
      </c>
      <c r="H426" s="561" t="s">
        <v>388</v>
      </c>
      <c r="I426" s="561" t="s">
        <v>325</v>
      </c>
      <c r="J426" s="561" t="s">
        <v>7063</v>
      </c>
      <c r="K426" s="562" t="s">
        <v>36246</v>
      </c>
      <c r="L426" s="561" t="s">
        <v>25</v>
      </c>
    </row>
    <row r="427" spans="1:12" x14ac:dyDescent="0.25">
      <c r="A427" s="561" t="s">
        <v>320</v>
      </c>
      <c r="B427" s="561" t="s">
        <v>321</v>
      </c>
      <c r="C427" s="561" t="s">
        <v>322</v>
      </c>
      <c r="D427" s="561" t="s">
        <v>323</v>
      </c>
      <c r="E427" s="562" t="s">
        <v>22</v>
      </c>
      <c r="F427" s="561" t="s">
        <v>22</v>
      </c>
      <c r="G427" s="561" t="s">
        <v>24026</v>
      </c>
      <c r="H427" s="561" t="s">
        <v>389</v>
      </c>
      <c r="I427" s="561" t="s">
        <v>325</v>
      </c>
      <c r="J427" s="561" t="s">
        <v>7063</v>
      </c>
      <c r="K427" s="562" t="s">
        <v>5493</v>
      </c>
      <c r="L427" s="561" t="s">
        <v>25</v>
      </c>
    </row>
    <row r="428" spans="1:12" x14ac:dyDescent="0.25">
      <c r="A428" s="561" t="s">
        <v>320</v>
      </c>
      <c r="B428" s="561" t="s">
        <v>321</v>
      </c>
      <c r="C428" s="561" t="s">
        <v>322</v>
      </c>
      <c r="D428" s="561" t="s">
        <v>323</v>
      </c>
      <c r="E428" s="562" t="s">
        <v>22</v>
      </c>
      <c r="F428" s="561" t="s">
        <v>22</v>
      </c>
      <c r="G428" s="561" t="s">
        <v>24027</v>
      </c>
      <c r="H428" s="561" t="s">
        <v>390</v>
      </c>
      <c r="I428" s="561" t="s">
        <v>325</v>
      </c>
      <c r="J428" s="561" t="s">
        <v>7063</v>
      </c>
      <c r="K428" s="562" t="s">
        <v>36247</v>
      </c>
      <c r="L428" s="561" t="s">
        <v>25</v>
      </c>
    </row>
    <row r="429" spans="1:12" x14ac:dyDescent="0.25">
      <c r="A429" s="561" t="s">
        <v>320</v>
      </c>
      <c r="B429" s="561" t="s">
        <v>321</v>
      </c>
      <c r="C429" s="561" t="s">
        <v>322</v>
      </c>
      <c r="D429" s="561" t="s">
        <v>323</v>
      </c>
      <c r="E429" s="562" t="s">
        <v>22</v>
      </c>
      <c r="F429" s="561" t="s">
        <v>22</v>
      </c>
      <c r="G429" s="561" t="s">
        <v>24029</v>
      </c>
      <c r="H429" s="561" t="s">
        <v>391</v>
      </c>
      <c r="I429" s="561" t="s">
        <v>325</v>
      </c>
      <c r="J429" s="561" t="s">
        <v>7063</v>
      </c>
      <c r="K429" s="562" t="s">
        <v>36248</v>
      </c>
      <c r="L429" s="561" t="s">
        <v>25</v>
      </c>
    </row>
    <row r="430" spans="1:12" x14ac:dyDescent="0.25">
      <c r="A430" s="561" t="s">
        <v>320</v>
      </c>
      <c r="B430" s="561" t="s">
        <v>321</v>
      </c>
      <c r="C430" s="561" t="s">
        <v>322</v>
      </c>
      <c r="D430" s="561" t="s">
        <v>323</v>
      </c>
      <c r="E430" s="562" t="s">
        <v>22</v>
      </c>
      <c r="F430" s="561" t="s">
        <v>22</v>
      </c>
      <c r="G430" s="561" t="s">
        <v>24031</v>
      </c>
      <c r="H430" s="561" t="s">
        <v>392</v>
      </c>
      <c r="I430" s="561" t="s">
        <v>325</v>
      </c>
      <c r="J430" s="561" t="s">
        <v>7063</v>
      </c>
      <c r="K430" s="562" t="s">
        <v>36249</v>
      </c>
      <c r="L430" s="561" t="s">
        <v>25</v>
      </c>
    </row>
    <row r="431" spans="1:12" x14ac:dyDescent="0.25">
      <c r="A431" s="561" t="s">
        <v>320</v>
      </c>
      <c r="B431" s="561" t="s">
        <v>321</v>
      </c>
      <c r="C431" s="561" t="s">
        <v>322</v>
      </c>
      <c r="D431" s="561" t="s">
        <v>323</v>
      </c>
      <c r="E431" s="562" t="s">
        <v>22</v>
      </c>
      <c r="F431" s="561" t="s">
        <v>22</v>
      </c>
      <c r="G431" s="561" t="s">
        <v>24033</v>
      </c>
      <c r="H431" s="561" t="s">
        <v>393</v>
      </c>
      <c r="I431" s="561" t="s">
        <v>325</v>
      </c>
      <c r="J431" s="561" t="s">
        <v>7063</v>
      </c>
      <c r="K431" s="562" t="s">
        <v>36250</v>
      </c>
      <c r="L431" s="561" t="s">
        <v>25</v>
      </c>
    </row>
    <row r="432" spans="1:12" x14ac:dyDescent="0.25">
      <c r="A432" s="561" t="s">
        <v>320</v>
      </c>
      <c r="B432" s="561" t="s">
        <v>321</v>
      </c>
      <c r="C432" s="561" t="s">
        <v>322</v>
      </c>
      <c r="D432" s="561" t="s">
        <v>323</v>
      </c>
      <c r="E432" s="562" t="s">
        <v>22</v>
      </c>
      <c r="F432" s="561" t="s">
        <v>22</v>
      </c>
      <c r="G432" s="561" t="s">
        <v>24035</v>
      </c>
      <c r="H432" s="561" t="s">
        <v>394</v>
      </c>
      <c r="I432" s="561" t="s">
        <v>325</v>
      </c>
      <c r="J432" s="561" t="s">
        <v>7063</v>
      </c>
      <c r="K432" s="562" t="s">
        <v>36251</v>
      </c>
      <c r="L432" s="561" t="s">
        <v>25</v>
      </c>
    </row>
    <row r="433" spans="1:12" x14ac:dyDescent="0.25">
      <c r="A433" s="561" t="s">
        <v>320</v>
      </c>
      <c r="B433" s="561" t="s">
        <v>321</v>
      </c>
      <c r="C433" s="561" t="s">
        <v>322</v>
      </c>
      <c r="D433" s="561" t="s">
        <v>323</v>
      </c>
      <c r="E433" s="562" t="s">
        <v>22</v>
      </c>
      <c r="F433" s="561" t="s">
        <v>22</v>
      </c>
      <c r="G433" s="561" t="s">
        <v>24037</v>
      </c>
      <c r="H433" s="561" t="s">
        <v>395</v>
      </c>
      <c r="I433" s="561" t="s">
        <v>325</v>
      </c>
      <c r="J433" s="561" t="s">
        <v>7063</v>
      </c>
      <c r="K433" s="562" t="s">
        <v>116</v>
      </c>
      <c r="L433" s="561" t="s">
        <v>25</v>
      </c>
    </row>
    <row r="434" spans="1:12" x14ac:dyDescent="0.25">
      <c r="A434" s="561" t="s">
        <v>320</v>
      </c>
      <c r="B434" s="561" t="s">
        <v>321</v>
      </c>
      <c r="C434" s="561" t="s">
        <v>322</v>
      </c>
      <c r="D434" s="561" t="s">
        <v>323</v>
      </c>
      <c r="E434" s="562" t="s">
        <v>22</v>
      </c>
      <c r="F434" s="561" t="s">
        <v>22</v>
      </c>
      <c r="G434" s="561" t="s">
        <v>24038</v>
      </c>
      <c r="H434" s="561" t="s">
        <v>397</v>
      </c>
      <c r="I434" s="561" t="s">
        <v>325</v>
      </c>
      <c r="J434" s="561" t="s">
        <v>7063</v>
      </c>
      <c r="K434" s="562" t="s">
        <v>36252</v>
      </c>
      <c r="L434" s="561" t="s">
        <v>25</v>
      </c>
    </row>
    <row r="435" spans="1:12" x14ac:dyDescent="0.25">
      <c r="A435" s="561" t="s">
        <v>320</v>
      </c>
      <c r="B435" s="561" t="s">
        <v>321</v>
      </c>
      <c r="C435" s="561" t="s">
        <v>322</v>
      </c>
      <c r="D435" s="561" t="s">
        <v>323</v>
      </c>
      <c r="E435" s="562" t="s">
        <v>22</v>
      </c>
      <c r="F435" s="561" t="s">
        <v>22</v>
      </c>
      <c r="G435" s="561" t="s">
        <v>24040</v>
      </c>
      <c r="H435" s="561" t="s">
        <v>398</v>
      </c>
      <c r="I435" s="561" t="s">
        <v>325</v>
      </c>
      <c r="J435" s="561" t="s">
        <v>7063</v>
      </c>
      <c r="K435" s="562" t="s">
        <v>36253</v>
      </c>
      <c r="L435" s="561" t="s">
        <v>25</v>
      </c>
    </row>
    <row r="436" spans="1:12" x14ac:dyDescent="0.25">
      <c r="A436" s="561" t="s">
        <v>320</v>
      </c>
      <c r="B436" s="561" t="s">
        <v>321</v>
      </c>
      <c r="C436" s="561" t="s">
        <v>322</v>
      </c>
      <c r="D436" s="561" t="s">
        <v>323</v>
      </c>
      <c r="E436" s="562" t="s">
        <v>22</v>
      </c>
      <c r="F436" s="561" t="s">
        <v>22</v>
      </c>
      <c r="G436" s="561" t="s">
        <v>24042</v>
      </c>
      <c r="H436" s="561" t="s">
        <v>399</v>
      </c>
      <c r="I436" s="561" t="s">
        <v>325</v>
      </c>
      <c r="J436" s="561" t="s">
        <v>7063</v>
      </c>
      <c r="K436" s="562" t="s">
        <v>36254</v>
      </c>
      <c r="L436" s="561" t="s">
        <v>25</v>
      </c>
    </row>
    <row r="437" spans="1:12" x14ac:dyDescent="0.25">
      <c r="A437" s="561" t="s">
        <v>320</v>
      </c>
      <c r="B437" s="561" t="s">
        <v>321</v>
      </c>
      <c r="C437" s="561" t="s">
        <v>322</v>
      </c>
      <c r="D437" s="561" t="s">
        <v>323</v>
      </c>
      <c r="E437" s="562" t="s">
        <v>22</v>
      </c>
      <c r="F437" s="561" t="s">
        <v>22</v>
      </c>
      <c r="G437" s="561" t="s">
        <v>24044</v>
      </c>
      <c r="H437" s="561" t="s">
        <v>400</v>
      </c>
      <c r="I437" s="561" t="s">
        <v>325</v>
      </c>
      <c r="J437" s="561" t="s">
        <v>7063</v>
      </c>
      <c r="K437" s="562" t="s">
        <v>1135</v>
      </c>
      <c r="L437" s="561" t="s">
        <v>25</v>
      </c>
    </row>
    <row r="438" spans="1:12" x14ac:dyDescent="0.25">
      <c r="A438" s="561" t="s">
        <v>320</v>
      </c>
      <c r="B438" s="561" t="s">
        <v>321</v>
      </c>
      <c r="C438" s="561" t="s">
        <v>322</v>
      </c>
      <c r="D438" s="561" t="s">
        <v>323</v>
      </c>
      <c r="E438" s="562" t="s">
        <v>22</v>
      </c>
      <c r="F438" s="561" t="s">
        <v>22</v>
      </c>
      <c r="G438" s="561" t="s">
        <v>24045</v>
      </c>
      <c r="H438" s="561" t="s">
        <v>401</v>
      </c>
      <c r="I438" s="561" t="s">
        <v>325</v>
      </c>
      <c r="J438" s="561" t="s">
        <v>7063</v>
      </c>
      <c r="K438" s="562" t="s">
        <v>2706</v>
      </c>
      <c r="L438" s="561" t="s">
        <v>25</v>
      </c>
    </row>
    <row r="439" spans="1:12" x14ac:dyDescent="0.25">
      <c r="A439" s="561" t="s">
        <v>320</v>
      </c>
      <c r="B439" s="561" t="s">
        <v>321</v>
      </c>
      <c r="C439" s="561" t="s">
        <v>322</v>
      </c>
      <c r="D439" s="561" t="s">
        <v>323</v>
      </c>
      <c r="E439" s="562" t="s">
        <v>22</v>
      </c>
      <c r="F439" s="561" t="s">
        <v>22</v>
      </c>
      <c r="G439" s="561" t="s">
        <v>24046</v>
      </c>
      <c r="H439" s="561" t="s">
        <v>402</v>
      </c>
      <c r="I439" s="561" t="s">
        <v>325</v>
      </c>
      <c r="J439" s="561" t="s">
        <v>24</v>
      </c>
      <c r="K439" s="562" t="s">
        <v>36255</v>
      </c>
      <c r="L439" s="561" t="s">
        <v>25</v>
      </c>
    </row>
    <row r="440" spans="1:12" x14ac:dyDescent="0.25">
      <c r="A440" s="561" t="s">
        <v>320</v>
      </c>
      <c r="B440" s="561" t="s">
        <v>321</v>
      </c>
      <c r="C440" s="561" t="s">
        <v>322</v>
      </c>
      <c r="D440" s="561" t="s">
        <v>323</v>
      </c>
      <c r="E440" s="562" t="s">
        <v>22</v>
      </c>
      <c r="F440" s="561" t="s">
        <v>22</v>
      </c>
      <c r="G440" s="561" t="s">
        <v>24048</v>
      </c>
      <c r="H440" s="561" t="s">
        <v>403</v>
      </c>
      <c r="I440" s="561" t="s">
        <v>325</v>
      </c>
      <c r="J440" s="561" t="s">
        <v>7063</v>
      </c>
      <c r="K440" s="562" t="s">
        <v>7827</v>
      </c>
      <c r="L440" s="561" t="s">
        <v>25</v>
      </c>
    </row>
    <row r="441" spans="1:12" x14ac:dyDescent="0.25">
      <c r="A441" s="561" t="s">
        <v>320</v>
      </c>
      <c r="B441" s="561" t="s">
        <v>321</v>
      </c>
      <c r="C441" s="561" t="s">
        <v>322</v>
      </c>
      <c r="D441" s="561" t="s">
        <v>323</v>
      </c>
      <c r="E441" s="562" t="s">
        <v>22</v>
      </c>
      <c r="F441" s="561" t="s">
        <v>22</v>
      </c>
      <c r="G441" s="561" t="s">
        <v>24049</v>
      </c>
      <c r="H441" s="561" t="s">
        <v>405</v>
      </c>
      <c r="I441" s="561" t="s">
        <v>325</v>
      </c>
      <c r="J441" s="561" t="s">
        <v>7063</v>
      </c>
      <c r="K441" s="562" t="s">
        <v>1646</v>
      </c>
      <c r="L441" s="561" t="s">
        <v>25</v>
      </c>
    </row>
    <row r="442" spans="1:12" x14ac:dyDescent="0.25">
      <c r="A442" s="561" t="s">
        <v>320</v>
      </c>
      <c r="B442" s="561" t="s">
        <v>321</v>
      </c>
      <c r="C442" s="561" t="s">
        <v>322</v>
      </c>
      <c r="D442" s="561" t="s">
        <v>323</v>
      </c>
      <c r="E442" s="562" t="s">
        <v>22</v>
      </c>
      <c r="F442" s="561" t="s">
        <v>22</v>
      </c>
      <c r="G442" s="561" t="s">
        <v>24050</v>
      </c>
      <c r="H442" s="561" t="s">
        <v>407</v>
      </c>
      <c r="I442" s="561" t="s">
        <v>325</v>
      </c>
      <c r="J442" s="561" t="s">
        <v>24</v>
      </c>
      <c r="K442" s="562" t="s">
        <v>8553</v>
      </c>
      <c r="L442" s="561" t="s">
        <v>25</v>
      </c>
    </row>
    <row r="443" spans="1:12" x14ac:dyDescent="0.25">
      <c r="A443" s="561" t="s">
        <v>320</v>
      </c>
      <c r="B443" s="561" t="s">
        <v>321</v>
      </c>
      <c r="C443" s="561" t="s">
        <v>322</v>
      </c>
      <c r="D443" s="561" t="s">
        <v>323</v>
      </c>
      <c r="E443" s="562" t="s">
        <v>22</v>
      </c>
      <c r="F443" s="561" t="s">
        <v>22</v>
      </c>
      <c r="G443" s="561" t="s">
        <v>24051</v>
      </c>
      <c r="H443" s="561" t="s">
        <v>409</v>
      </c>
      <c r="I443" s="561" t="s">
        <v>325</v>
      </c>
      <c r="J443" s="561" t="s">
        <v>7063</v>
      </c>
      <c r="K443" s="562" t="s">
        <v>1515</v>
      </c>
      <c r="L443" s="561" t="s">
        <v>25</v>
      </c>
    </row>
    <row r="444" spans="1:12" x14ac:dyDescent="0.25">
      <c r="A444" s="561" t="s">
        <v>320</v>
      </c>
      <c r="B444" s="561" t="s">
        <v>321</v>
      </c>
      <c r="C444" s="561" t="s">
        <v>322</v>
      </c>
      <c r="D444" s="561" t="s">
        <v>323</v>
      </c>
      <c r="E444" s="562" t="s">
        <v>22</v>
      </c>
      <c r="F444" s="561" t="s">
        <v>22</v>
      </c>
      <c r="G444" s="561" t="s">
        <v>24052</v>
      </c>
      <c r="H444" s="561" t="s">
        <v>410</v>
      </c>
      <c r="I444" s="561" t="s">
        <v>325</v>
      </c>
      <c r="J444" s="561" t="s">
        <v>7063</v>
      </c>
      <c r="K444" s="562" t="s">
        <v>24053</v>
      </c>
      <c r="L444" s="561" t="s">
        <v>25</v>
      </c>
    </row>
    <row r="445" spans="1:12" x14ac:dyDescent="0.25">
      <c r="A445" s="561" t="s">
        <v>320</v>
      </c>
      <c r="B445" s="561" t="s">
        <v>321</v>
      </c>
      <c r="C445" s="561" t="s">
        <v>322</v>
      </c>
      <c r="D445" s="561" t="s">
        <v>323</v>
      </c>
      <c r="E445" s="562" t="s">
        <v>22</v>
      </c>
      <c r="F445" s="561" t="s">
        <v>22</v>
      </c>
      <c r="G445" s="561" t="s">
        <v>24054</v>
      </c>
      <c r="H445" s="561" t="s">
        <v>412</v>
      </c>
      <c r="I445" s="561" t="s">
        <v>325</v>
      </c>
      <c r="J445" s="561" t="s">
        <v>7063</v>
      </c>
      <c r="K445" s="562" t="s">
        <v>24055</v>
      </c>
      <c r="L445" s="561" t="s">
        <v>25</v>
      </c>
    </row>
    <row r="446" spans="1:12" x14ac:dyDescent="0.25">
      <c r="A446" s="561" t="s">
        <v>320</v>
      </c>
      <c r="B446" s="561" t="s">
        <v>321</v>
      </c>
      <c r="C446" s="561" t="s">
        <v>322</v>
      </c>
      <c r="D446" s="561" t="s">
        <v>323</v>
      </c>
      <c r="E446" s="562" t="s">
        <v>22</v>
      </c>
      <c r="F446" s="561" t="s">
        <v>22</v>
      </c>
      <c r="G446" s="561" t="s">
        <v>24056</v>
      </c>
      <c r="H446" s="561" t="s">
        <v>414</v>
      </c>
      <c r="I446" s="561" t="s">
        <v>325</v>
      </c>
      <c r="J446" s="561" t="s">
        <v>24</v>
      </c>
      <c r="K446" s="562" t="s">
        <v>36256</v>
      </c>
      <c r="L446" s="561" t="s">
        <v>25</v>
      </c>
    </row>
    <row r="447" spans="1:12" x14ac:dyDescent="0.25">
      <c r="A447" s="561" t="s">
        <v>320</v>
      </c>
      <c r="B447" s="561" t="s">
        <v>321</v>
      </c>
      <c r="C447" s="561" t="s">
        <v>322</v>
      </c>
      <c r="D447" s="561" t="s">
        <v>323</v>
      </c>
      <c r="E447" s="562" t="s">
        <v>22</v>
      </c>
      <c r="F447" s="561" t="s">
        <v>22</v>
      </c>
      <c r="G447" s="561" t="s">
        <v>24058</v>
      </c>
      <c r="H447" s="561" t="s">
        <v>415</v>
      </c>
      <c r="I447" s="561" t="s">
        <v>325</v>
      </c>
      <c r="J447" s="561" t="s">
        <v>7063</v>
      </c>
      <c r="K447" s="562" t="s">
        <v>36257</v>
      </c>
      <c r="L447" s="561" t="s">
        <v>25</v>
      </c>
    </row>
    <row r="448" spans="1:12" x14ac:dyDescent="0.25">
      <c r="A448" s="561" t="s">
        <v>320</v>
      </c>
      <c r="B448" s="561" t="s">
        <v>321</v>
      </c>
      <c r="C448" s="561" t="s">
        <v>322</v>
      </c>
      <c r="D448" s="561" t="s">
        <v>323</v>
      </c>
      <c r="E448" s="562" t="s">
        <v>22</v>
      </c>
      <c r="F448" s="561" t="s">
        <v>22</v>
      </c>
      <c r="G448" s="561" t="s">
        <v>24060</v>
      </c>
      <c r="H448" s="561" t="s">
        <v>416</v>
      </c>
      <c r="I448" s="561" t="s">
        <v>325</v>
      </c>
      <c r="J448" s="561" t="s">
        <v>7063</v>
      </c>
      <c r="K448" s="562" t="s">
        <v>36258</v>
      </c>
      <c r="L448" s="561" t="s">
        <v>25</v>
      </c>
    </row>
    <row r="449" spans="1:12" x14ac:dyDescent="0.25">
      <c r="A449" s="561" t="s">
        <v>320</v>
      </c>
      <c r="B449" s="561" t="s">
        <v>321</v>
      </c>
      <c r="C449" s="561" t="s">
        <v>322</v>
      </c>
      <c r="D449" s="561" t="s">
        <v>323</v>
      </c>
      <c r="E449" s="562" t="s">
        <v>22</v>
      </c>
      <c r="F449" s="561" t="s">
        <v>22</v>
      </c>
      <c r="G449" s="561" t="s">
        <v>24062</v>
      </c>
      <c r="H449" s="561" t="s">
        <v>417</v>
      </c>
      <c r="I449" s="561" t="s">
        <v>325</v>
      </c>
      <c r="J449" s="561" t="s">
        <v>7063</v>
      </c>
      <c r="K449" s="562" t="s">
        <v>36259</v>
      </c>
      <c r="L449" s="561" t="s">
        <v>25</v>
      </c>
    </row>
    <row r="450" spans="1:12" x14ac:dyDescent="0.25">
      <c r="A450" s="561" t="s">
        <v>320</v>
      </c>
      <c r="B450" s="561" t="s">
        <v>321</v>
      </c>
      <c r="C450" s="561" t="s">
        <v>322</v>
      </c>
      <c r="D450" s="561" t="s">
        <v>323</v>
      </c>
      <c r="E450" s="562" t="s">
        <v>22</v>
      </c>
      <c r="F450" s="561" t="s">
        <v>22</v>
      </c>
      <c r="G450" s="561" t="s">
        <v>24064</v>
      </c>
      <c r="H450" s="561" t="s">
        <v>418</v>
      </c>
      <c r="I450" s="561" t="s">
        <v>325</v>
      </c>
      <c r="J450" s="561" t="s">
        <v>7063</v>
      </c>
      <c r="K450" s="562" t="s">
        <v>7375</v>
      </c>
      <c r="L450" s="561" t="s">
        <v>25</v>
      </c>
    </row>
    <row r="451" spans="1:12" x14ac:dyDescent="0.25">
      <c r="A451" s="561" t="s">
        <v>320</v>
      </c>
      <c r="B451" s="561" t="s">
        <v>321</v>
      </c>
      <c r="C451" s="561" t="s">
        <v>322</v>
      </c>
      <c r="D451" s="561" t="s">
        <v>323</v>
      </c>
      <c r="E451" s="562" t="s">
        <v>22</v>
      </c>
      <c r="F451" s="561" t="s">
        <v>22</v>
      </c>
      <c r="G451" s="561" t="s">
        <v>24065</v>
      </c>
      <c r="H451" s="561" t="s">
        <v>419</v>
      </c>
      <c r="I451" s="561" t="s">
        <v>325</v>
      </c>
      <c r="J451" s="561" t="s">
        <v>7063</v>
      </c>
      <c r="K451" s="562" t="s">
        <v>24066</v>
      </c>
      <c r="L451" s="561" t="s">
        <v>25</v>
      </c>
    </row>
    <row r="452" spans="1:12" x14ac:dyDescent="0.25">
      <c r="A452" s="561" t="s">
        <v>320</v>
      </c>
      <c r="B452" s="561" t="s">
        <v>321</v>
      </c>
      <c r="C452" s="561" t="s">
        <v>322</v>
      </c>
      <c r="D452" s="561" t="s">
        <v>323</v>
      </c>
      <c r="E452" s="562" t="s">
        <v>22</v>
      </c>
      <c r="F452" s="561" t="s">
        <v>22</v>
      </c>
      <c r="G452" s="561" t="s">
        <v>24067</v>
      </c>
      <c r="H452" s="561" t="s">
        <v>420</v>
      </c>
      <c r="I452" s="561" t="s">
        <v>325</v>
      </c>
      <c r="J452" s="561" t="s">
        <v>7063</v>
      </c>
      <c r="K452" s="562" t="s">
        <v>24068</v>
      </c>
      <c r="L452" s="561" t="s">
        <v>25</v>
      </c>
    </row>
    <row r="453" spans="1:12" x14ac:dyDescent="0.25">
      <c r="A453" s="561" t="s">
        <v>320</v>
      </c>
      <c r="B453" s="561" t="s">
        <v>321</v>
      </c>
      <c r="C453" s="561" t="s">
        <v>322</v>
      </c>
      <c r="D453" s="561" t="s">
        <v>323</v>
      </c>
      <c r="E453" s="562" t="s">
        <v>22</v>
      </c>
      <c r="F453" s="561" t="s">
        <v>22</v>
      </c>
      <c r="G453" s="561" t="s">
        <v>24069</v>
      </c>
      <c r="H453" s="561" t="s">
        <v>421</v>
      </c>
      <c r="I453" s="561" t="s">
        <v>325</v>
      </c>
      <c r="J453" s="561" t="s">
        <v>24</v>
      </c>
      <c r="K453" s="562" t="s">
        <v>36260</v>
      </c>
      <c r="L453" s="561" t="s">
        <v>25</v>
      </c>
    </row>
    <row r="454" spans="1:12" x14ac:dyDescent="0.25">
      <c r="A454" s="561" t="s">
        <v>320</v>
      </c>
      <c r="B454" s="561" t="s">
        <v>321</v>
      </c>
      <c r="C454" s="561" t="s">
        <v>322</v>
      </c>
      <c r="D454" s="561" t="s">
        <v>323</v>
      </c>
      <c r="E454" s="562" t="s">
        <v>22</v>
      </c>
      <c r="F454" s="561" t="s">
        <v>22</v>
      </c>
      <c r="G454" s="561" t="s">
        <v>24071</v>
      </c>
      <c r="H454" s="561" t="s">
        <v>422</v>
      </c>
      <c r="I454" s="561" t="s">
        <v>325</v>
      </c>
      <c r="J454" s="561" t="s">
        <v>7063</v>
      </c>
      <c r="K454" s="562" t="s">
        <v>24072</v>
      </c>
      <c r="L454" s="561" t="s">
        <v>25</v>
      </c>
    </row>
    <row r="455" spans="1:12" x14ac:dyDescent="0.25">
      <c r="A455" s="561" t="s">
        <v>320</v>
      </c>
      <c r="B455" s="561" t="s">
        <v>321</v>
      </c>
      <c r="C455" s="561" t="s">
        <v>322</v>
      </c>
      <c r="D455" s="561" t="s">
        <v>323</v>
      </c>
      <c r="E455" s="562" t="s">
        <v>22</v>
      </c>
      <c r="F455" s="561" t="s">
        <v>22</v>
      </c>
      <c r="G455" s="561" t="s">
        <v>24073</v>
      </c>
      <c r="H455" s="561" t="s">
        <v>423</v>
      </c>
      <c r="I455" s="561" t="s">
        <v>325</v>
      </c>
      <c r="J455" s="561" t="s">
        <v>7063</v>
      </c>
      <c r="K455" s="562" t="s">
        <v>23695</v>
      </c>
      <c r="L455" s="561" t="s">
        <v>25</v>
      </c>
    </row>
    <row r="456" spans="1:12" x14ac:dyDescent="0.25">
      <c r="A456" s="561" t="s">
        <v>320</v>
      </c>
      <c r="B456" s="561" t="s">
        <v>321</v>
      </c>
      <c r="C456" s="561" t="s">
        <v>322</v>
      </c>
      <c r="D456" s="561" t="s">
        <v>323</v>
      </c>
      <c r="E456" s="562" t="s">
        <v>22</v>
      </c>
      <c r="F456" s="561" t="s">
        <v>22</v>
      </c>
      <c r="G456" s="561" t="s">
        <v>24075</v>
      </c>
      <c r="H456" s="561" t="s">
        <v>424</v>
      </c>
      <c r="I456" s="561" t="s">
        <v>325</v>
      </c>
      <c r="J456" s="561" t="s">
        <v>7063</v>
      </c>
      <c r="K456" s="562" t="s">
        <v>7655</v>
      </c>
      <c r="L456" s="561" t="s">
        <v>25</v>
      </c>
    </row>
    <row r="457" spans="1:12" x14ac:dyDescent="0.25">
      <c r="A457" s="561" t="s">
        <v>320</v>
      </c>
      <c r="B457" s="561" t="s">
        <v>321</v>
      </c>
      <c r="C457" s="561" t="s">
        <v>322</v>
      </c>
      <c r="D457" s="561" t="s">
        <v>323</v>
      </c>
      <c r="E457" s="562" t="s">
        <v>22</v>
      </c>
      <c r="F457" s="561" t="s">
        <v>22</v>
      </c>
      <c r="G457" s="561" t="s">
        <v>24076</v>
      </c>
      <c r="H457" s="561" t="s">
        <v>425</v>
      </c>
      <c r="I457" s="561" t="s">
        <v>325</v>
      </c>
      <c r="J457" s="561" t="s">
        <v>24</v>
      </c>
      <c r="K457" s="562" t="s">
        <v>8699</v>
      </c>
      <c r="L457" s="561" t="s">
        <v>25</v>
      </c>
    </row>
    <row r="458" spans="1:12" x14ac:dyDescent="0.25">
      <c r="A458" s="561" t="s">
        <v>320</v>
      </c>
      <c r="B458" s="561" t="s">
        <v>321</v>
      </c>
      <c r="C458" s="561" t="s">
        <v>322</v>
      </c>
      <c r="D458" s="561" t="s">
        <v>323</v>
      </c>
      <c r="E458" s="562" t="s">
        <v>22</v>
      </c>
      <c r="F458" s="561" t="s">
        <v>22</v>
      </c>
      <c r="G458" s="561" t="s">
        <v>24077</v>
      </c>
      <c r="H458" s="561" t="s">
        <v>427</v>
      </c>
      <c r="I458" s="561" t="s">
        <v>325</v>
      </c>
      <c r="J458" s="561" t="s">
        <v>7063</v>
      </c>
      <c r="K458" s="562" t="s">
        <v>25626</v>
      </c>
      <c r="L458" s="561" t="s">
        <v>25</v>
      </c>
    </row>
    <row r="459" spans="1:12" x14ac:dyDescent="0.25">
      <c r="A459" s="561" t="s">
        <v>320</v>
      </c>
      <c r="B459" s="561" t="s">
        <v>321</v>
      </c>
      <c r="C459" s="561" t="s">
        <v>322</v>
      </c>
      <c r="D459" s="561" t="s">
        <v>323</v>
      </c>
      <c r="E459" s="562" t="s">
        <v>22</v>
      </c>
      <c r="F459" s="561" t="s">
        <v>22</v>
      </c>
      <c r="G459" s="561" t="s">
        <v>24079</v>
      </c>
      <c r="H459" s="561" t="s">
        <v>428</v>
      </c>
      <c r="I459" s="561" t="s">
        <v>325</v>
      </c>
      <c r="J459" s="561" t="s">
        <v>7063</v>
      </c>
      <c r="K459" s="562" t="s">
        <v>32347</v>
      </c>
      <c r="L459" s="561" t="s">
        <v>25</v>
      </c>
    </row>
    <row r="460" spans="1:12" x14ac:dyDescent="0.25">
      <c r="A460" s="561" t="s">
        <v>320</v>
      </c>
      <c r="B460" s="561" t="s">
        <v>321</v>
      </c>
      <c r="C460" s="561" t="s">
        <v>322</v>
      </c>
      <c r="D460" s="561" t="s">
        <v>323</v>
      </c>
      <c r="E460" s="562" t="s">
        <v>22</v>
      </c>
      <c r="F460" s="561" t="s">
        <v>22</v>
      </c>
      <c r="G460" s="561" t="s">
        <v>24081</v>
      </c>
      <c r="H460" s="561" t="s">
        <v>430</v>
      </c>
      <c r="I460" s="561" t="s">
        <v>325</v>
      </c>
      <c r="J460" s="561" t="s">
        <v>7063</v>
      </c>
      <c r="K460" s="562" t="s">
        <v>29317</v>
      </c>
      <c r="L460" s="561" t="s">
        <v>25</v>
      </c>
    </row>
    <row r="461" spans="1:12" x14ac:dyDescent="0.25">
      <c r="A461" s="561" t="s">
        <v>320</v>
      </c>
      <c r="B461" s="561" t="s">
        <v>321</v>
      </c>
      <c r="C461" s="561" t="s">
        <v>322</v>
      </c>
      <c r="D461" s="561" t="s">
        <v>323</v>
      </c>
      <c r="E461" s="562" t="s">
        <v>22</v>
      </c>
      <c r="F461" s="561" t="s">
        <v>22</v>
      </c>
      <c r="G461" s="561" t="s">
        <v>24083</v>
      </c>
      <c r="H461" s="561" t="s">
        <v>431</v>
      </c>
      <c r="I461" s="561" t="s">
        <v>325</v>
      </c>
      <c r="J461" s="561" t="s">
        <v>7063</v>
      </c>
      <c r="K461" s="562" t="s">
        <v>36261</v>
      </c>
      <c r="L461" s="561" t="s">
        <v>25</v>
      </c>
    </row>
    <row r="462" spans="1:12" x14ac:dyDescent="0.25">
      <c r="A462" s="561" t="s">
        <v>320</v>
      </c>
      <c r="B462" s="561" t="s">
        <v>321</v>
      </c>
      <c r="C462" s="561" t="s">
        <v>322</v>
      </c>
      <c r="D462" s="561" t="s">
        <v>323</v>
      </c>
      <c r="E462" s="562" t="s">
        <v>22</v>
      </c>
      <c r="F462" s="561" t="s">
        <v>22</v>
      </c>
      <c r="G462" s="561" t="s">
        <v>24085</v>
      </c>
      <c r="H462" s="561" t="s">
        <v>432</v>
      </c>
      <c r="I462" s="561" t="s">
        <v>325</v>
      </c>
      <c r="J462" s="561" t="s">
        <v>24</v>
      </c>
      <c r="K462" s="562" t="s">
        <v>7190</v>
      </c>
      <c r="L462" s="561" t="s">
        <v>25</v>
      </c>
    </row>
    <row r="463" spans="1:12" x14ac:dyDescent="0.25">
      <c r="A463" s="561" t="s">
        <v>320</v>
      </c>
      <c r="B463" s="561" t="s">
        <v>321</v>
      </c>
      <c r="C463" s="561" t="s">
        <v>322</v>
      </c>
      <c r="D463" s="561" t="s">
        <v>323</v>
      </c>
      <c r="E463" s="562" t="s">
        <v>22</v>
      </c>
      <c r="F463" s="561" t="s">
        <v>22</v>
      </c>
      <c r="G463" s="561" t="s">
        <v>24087</v>
      </c>
      <c r="H463" s="561" t="s">
        <v>434</v>
      </c>
      <c r="I463" s="561" t="s">
        <v>325</v>
      </c>
      <c r="J463" s="561" t="s">
        <v>7063</v>
      </c>
      <c r="K463" s="562" t="s">
        <v>7656</v>
      </c>
      <c r="L463" s="561" t="s">
        <v>25</v>
      </c>
    </row>
    <row r="464" spans="1:12" x14ac:dyDescent="0.25">
      <c r="A464" s="561" t="s">
        <v>320</v>
      </c>
      <c r="B464" s="561" t="s">
        <v>321</v>
      </c>
      <c r="C464" s="561" t="s">
        <v>322</v>
      </c>
      <c r="D464" s="561" t="s">
        <v>323</v>
      </c>
      <c r="E464" s="562" t="s">
        <v>22</v>
      </c>
      <c r="F464" s="561" t="s">
        <v>22</v>
      </c>
      <c r="G464" s="561" t="s">
        <v>24088</v>
      </c>
      <c r="H464" s="561" t="s">
        <v>436</v>
      </c>
      <c r="I464" s="561" t="s">
        <v>325</v>
      </c>
      <c r="J464" s="561" t="s">
        <v>7063</v>
      </c>
      <c r="K464" s="562" t="s">
        <v>36262</v>
      </c>
      <c r="L464" s="561" t="s">
        <v>25</v>
      </c>
    </row>
    <row r="465" spans="1:12" x14ac:dyDescent="0.25">
      <c r="A465" s="561" t="s">
        <v>320</v>
      </c>
      <c r="B465" s="561" t="s">
        <v>321</v>
      </c>
      <c r="C465" s="561" t="s">
        <v>322</v>
      </c>
      <c r="D465" s="561" t="s">
        <v>323</v>
      </c>
      <c r="E465" s="562" t="s">
        <v>22</v>
      </c>
      <c r="F465" s="561" t="s">
        <v>22</v>
      </c>
      <c r="G465" s="561" t="s">
        <v>24090</v>
      </c>
      <c r="H465" s="561" t="s">
        <v>437</v>
      </c>
      <c r="I465" s="561" t="s">
        <v>325</v>
      </c>
      <c r="J465" s="561" t="s">
        <v>7063</v>
      </c>
      <c r="K465" s="562" t="s">
        <v>880</v>
      </c>
      <c r="L465" s="561" t="s">
        <v>25</v>
      </c>
    </row>
    <row r="466" spans="1:12" x14ac:dyDescent="0.25">
      <c r="A466" s="561" t="s">
        <v>320</v>
      </c>
      <c r="B466" s="561" t="s">
        <v>321</v>
      </c>
      <c r="C466" s="561" t="s">
        <v>322</v>
      </c>
      <c r="D466" s="561" t="s">
        <v>323</v>
      </c>
      <c r="E466" s="562" t="s">
        <v>22</v>
      </c>
      <c r="F466" s="561" t="s">
        <v>22</v>
      </c>
      <c r="G466" s="561" t="s">
        <v>24091</v>
      </c>
      <c r="H466" s="561" t="s">
        <v>438</v>
      </c>
      <c r="I466" s="561" t="s">
        <v>325</v>
      </c>
      <c r="J466" s="561" t="s">
        <v>7063</v>
      </c>
      <c r="K466" s="562" t="s">
        <v>1418</v>
      </c>
      <c r="L466" s="561" t="s">
        <v>25</v>
      </c>
    </row>
    <row r="467" spans="1:12" x14ac:dyDescent="0.25">
      <c r="A467" s="561" t="s">
        <v>320</v>
      </c>
      <c r="B467" s="561" t="s">
        <v>321</v>
      </c>
      <c r="C467" s="561" t="s">
        <v>322</v>
      </c>
      <c r="D467" s="561" t="s">
        <v>323</v>
      </c>
      <c r="E467" s="562" t="s">
        <v>22</v>
      </c>
      <c r="F467" s="561" t="s">
        <v>22</v>
      </c>
      <c r="G467" s="561" t="s">
        <v>24092</v>
      </c>
      <c r="H467" s="561" t="s">
        <v>440</v>
      </c>
      <c r="I467" s="561" t="s">
        <v>325</v>
      </c>
      <c r="J467" s="561" t="s">
        <v>24</v>
      </c>
      <c r="K467" s="562" t="s">
        <v>36263</v>
      </c>
      <c r="L467" s="561" t="s">
        <v>25</v>
      </c>
    </row>
    <row r="468" spans="1:12" x14ac:dyDescent="0.25">
      <c r="A468" s="561" t="s">
        <v>320</v>
      </c>
      <c r="B468" s="561" t="s">
        <v>321</v>
      </c>
      <c r="C468" s="561" t="s">
        <v>322</v>
      </c>
      <c r="D468" s="561" t="s">
        <v>323</v>
      </c>
      <c r="E468" s="562" t="s">
        <v>22</v>
      </c>
      <c r="F468" s="561" t="s">
        <v>22</v>
      </c>
      <c r="G468" s="561" t="s">
        <v>24093</v>
      </c>
      <c r="H468" s="561" t="s">
        <v>441</v>
      </c>
      <c r="I468" s="561" t="s">
        <v>325</v>
      </c>
      <c r="J468" s="561" t="s">
        <v>24</v>
      </c>
      <c r="K468" s="562" t="s">
        <v>36264</v>
      </c>
      <c r="L468" s="561" t="s">
        <v>25</v>
      </c>
    </row>
    <row r="469" spans="1:12" x14ac:dyDescent="0.25">
      <c r="A469" s="561" t="s">
        <v>320</v>
      </c>
      <c r="B469" s="561" t="s">
        <v>321</v>
      </c>
      <c r="C469" s="561" t="s">
        <v>322</v>
      </c>
      <c r="D469" s="561" t="s">
        <v>323</v>
      </c>
      <c r="E469" s="562" t="s">
        <v>22</v>
      </c>
      <c r="F469" s="561" t="s">
        <v>22</v>
      </c>
      <c r="G469" s="561" t="s">
        <v>24095</v>
      </c>
      <c r="H469" s="561" t="s">
        <v>442</v>
      </c>
      <c r="I469" s="561" t="s">
        <v>325</v>
      </c>
      <c r="J469" s="561" t="s">
        <v>7063</v>
      </c>
      <c r="K469" s="562" t="s">
        <v>36265</v>
      </c>
      <c r="L469" s="561" t="s">
        <v>25</v>
      </c>
    </row>
    <row r="470" spans="1:12" x14ac:dyDescent="0.25">
      <c r="A470" s="561" t="s">
        <v>320</v>
      </c>
      <c r="B470" s="561" t="s">
        <v>321</v>
      </c>
      <c r="C470" s="561" t="s">
        <v>322</v>
      </c>
      <c r="D470" s="561" t="s">
        <v>323</v>
      </c>
      <c r="E470" s="562" t="s">
        <v>22</v>
      </c>
      <c r="F470" s="561" t="s">
        <v>22</v>
      </c>
      <c r="G470" s="561" t="s">
        <v>24097</v>
      </c>
      <c r="H470" s="561" t="s">
        <v>443</v>
      </c>
      <c r="I470" s="561" t="s">
        <v>325</v>
      </c>
      <c r="J470" s="561" t="s">
        <v>24</v>
      </c>
      <c r="K470" s="562" t="s">
        <v>3464</v>
      </c>
      <c r="L470" s="561" t="s">
        <v>25</v>
      </c>
    </row>
    <row r="471" spans="1:12" x14ac:dyDescent="0.25">
      <c r="A471" s="561" t="s">
        <v>320</v>
      </c>
      <c r="B471" s="561" t="s">
        <v>321</v>
      </c>
      <c r="C471" s="561" t="s">
        <v>322</v>
      </c>
      <c r="D471" s="561" t="s">
        <v>323</v>
      </c>
      <c r="E471" s="562" t="s">
        <v>22</v>
      </c>
      <c r="F471" s="561" t="s">
        <v>22</v>
      </c>
      <c r="G471" s="561" t="s">
        <v>24098</v>
      </c>
      <c r="H471" s="561" t="s">
        <v>445</v>
      </c>
      <c r="I471" s="561" t="s">
        <v>325</v>
      </c>
      <c r="J471" s="561" t="s">
        <v>7063</v>
      </c>
      <c r="K471" s="562" t="s">
        <v>2872</v>
      </c>
      <c r="L471" s="561" t="s">
        <v>25</v>
      </c>
    </row>
    <row r="472" spans="1:12" x14ac:dyDescent="0.25">
      <c r="A472" s="561" t="s">
        <v>320</v>
      </c>
      <c r="B472" s="561" t="s">
        <v>321</v>
      </c>
      <c r="C472" s="561" t="s">
        <v>322</v>
      </c>
      <c r="D472" s="561" t="s">
        <v>323</v>
      </c>
      <c r="E472" s="562" t="s">
        <v>22</v>
      </c>
      <c r="F472" s="561" t="s">
        <v>22</v>
      </c>
      <c r="G472" s="561" t="s">
        <v>24099</v>
      </c>
      <c r="H472" s="561" t="s">
        <v>446</v>
      </c>
      <c r="I472" s="561" t="s">
        <v>325</v>
      </c>
      <c r="J472" s="561" t="s">
        <v>7063</v>
      </c>
      <c r="K472" s="562" t="s">
        <v>8242</v>
      </c>
      <c r="L472" s="561" t="s">
        <v>25</v>
      </c>
    </row>
    <row r="473" spans="1:12" x14ac:dyDescent="0.25">
      <c r="A473" s="561" t="s">
        <v>320</v>
      </c>
      <c r="B473" s="561" t="s">
        <v>321</v>
      </c>
      <c r="C473" s="561" t="s">
        <v>322</v>
      </c>
      <c r="D473" s="561" t="s">
        <v>323</v>
      </c>
      <c r="E473" s="562" t="s">
        <v>22</v>
      </c>
      <c r="F473" s="561" t="s">
        <v>22</v>
      </c>
      <c r="G473" s="561" t="s">
        <v>24100</v>
      </c>
      <c r="H473" s="561" t="s">
        <v>448</v>
      </c>
      <c r="I473" s="561" t="s">
        <v>325</v>
      </c>
      <c r="J473" s="561" t="s">
        <v>24</v>
      </c>
      <c r="K473" s="562" t="s">
        <v>36266</v>
      </c>
      <c r="L473" s="561" t="s">
        <v>25</v>
      </c>
    </row>
    <row r="474" spans="1:12" x14ac:dyDescent="0.25">
      <c r="A474" s="561" t="s">
        <v>320</v>
      </c>
      <c r="B474" s="561" t="s">
        <v>321</v>
      </c>
      <c r="C474" s="561" t="s">
        <v>322</v>
      </c>
      <c r="D474" s="561" t="s">
        <v>323</v>
      </c>
      <c r="E474" s="562" t="s">
        <v>22</v>
      </c>
      <c r="F474" s="561" t="s">
        <v>22</v>
      </c>
      <c r="G474" s="561" t="s">
        <v>24102</v>
      </c>
      <c r="H474" s="561" t="s">
        <v>449</v>
      </c>
      <c r="I474" s="561" t="s">
        <v>325</v>
      </c>
      <c r="J474" s="561" t="s">
        <v>7063</v>
      </c>
      <c r="K474" s="562" t="s">
        <v>2361</v>
      </c>
      <c r="L474" s="561" t="s">
        <v>25</v>
      </c>
    </row>
    <row r="475" spans="1:12" x14ac:dyDescent="0.25">
      <c r="A475" s="561" t="s">
        <v>320</v>
      </c>
      <c r="B475" s="561" t="s">
        <v>321</v>
      </c>
      <c r="C475" s="561" t="s">
        <v>322</v>
      </c>
      <c r="D475" s="561" t="s">
        <v>323</v>
      </c>
      <c r="E475" s="562" t="s">
        <v>22</v>
      </c>
      <c r="F475" s="561" t="s">
        <v>22</v>
      </c>
      <c r="G475" s="561" t="s">
        <v>24103</v>
      </c>
      <c r="H475" s="561" t="s">
        <v>451</v>
      </c>
      <c r="I475" s="561" t="s">
        <v>325</v>
      </c>
      <c r="J475" s="561" t="s">
        <v>7063</v>
      </c>
      <c r="K475" s="562" t="s">
        <v>36267</v>
      </c>
      <c r="L475" s="561" t="s">
        <v>25</v>
      </c>
    </row>
    <row r="476" spans="1:12" x14ac:dyDescent="0.25">
      <c r="A476" s="561" t="s">
        <v>320</v>
      </c>
      <c r="B476" s="561" t="s">
        <v>321</v>
      </c>
      <c r="C476" s="561" t="s">
        <v>322</v>
      </c>
      <c r="D476" s="561" t="s">
        <v>323</v>
      </c>
      <c r="E476" s="562" t="s">
        <v>22</v>
      </c>
      <c r="F476" s="561" t="s">
        <v>22</v>
      </c>
      <c r="G476" s="561" t="s">
        <v>24105</v>
      </c>
      <c r="H476" s="561" t="s">
        <v>452</v>
      </c>
      <c r="I476" s="561" t="s">
        <v>325</v>
      </c>
      <c r="J476" s="561" t="s">
        <v>7063</v>
      </c>
      <c r="K476" s="562" t="s">
        <v>36268</v>
      </c>
      <c r="L476" s="561" t="s">
        <v>25</v>
      </c>
    </row>
    <row r="477" spans="1:12" x14ac:dyDescent="0.25">
      <c r="A477" s="561" t="s">
        <v>320</v>
      </c>
      <c r="B477" s="561" t="s">
        <v>321</v>
      </c>
      <c r="C477" s="561" t="s">
        <v>322</v>
      </c>
      <c r="D477" s="561" t="s">
        <v>323</v>
      </c>
      <c r="E477" s="562" t="s">
        <v>22</v>
      </c>
      <c r="F477" s="561" t="s">
        <v>22</v>
      </c>
      <c r="G477" s="561" t="s">
        <v>24106</v>
      </c>
      <c r="H477" s="561" t="s">
        <v>454</v>
      </c>
      <c r="I477" s="561" t="s">
        <v>325</v>
      </c>
      <c r="J477" s="561" t="s">
        <v>7063</v>
      </c>
      <c r="K477" s="562" t="s">
        <v>36269</v>
      </c>
      <c r="L477" s="561" t="s">
        <v>25</v>
      </c>
    </row>
    <row r="478" spans="1:12" x14ac:dyDescent="0.25">
      <c r="A478" s="561" t="s">
        <v>320</v>
      </c>
      <c r="B478" s="561" t="s">
        <v>321</v>
      </c>
      <c r="C478" s="561" t="s">
        <v>322</v>
      </c>
      <c r="D478" s="561" t="s">
        <v>323</v>
      </c>
      <c r="E478" s="562" t="s">
        <v>22</v>
      </c>
      <c r="F478" s="561" t="s">
        <v>22</v>
      </c>
      <c r="G478" s="561" t="s">
        <v>24108</v>
      </c>
      <c r="H478" s="561" t="s">
        <v>455</v>
      </c>
      <c r="I478" s="561" t="s">
        <v>325</v>
      </c>
      <c r="J478" s="561" t="s">
        <v>7063</v>
      </c>
      <c r="K478" s="562" t="s">
        <v>36270</v>
      </c>
      <c r="L478" s="561" t="s">
        <v>25</v>
      </c>
    </row>
    <row r="479" spans="1:12" x14ac:dyDescent="0.25">
      <c r="A479" s="561" t="s">
        <v>320</v>
      </c>
      <c r="B479" s="561" t="s">
        <v>321</v>
      </c>
      <c r="C479" s="561" t="s">
        <v>322</v>
      </c>
      <c r="D479" s="561" t="s">
        <v>323</v>
      </c>
      <c r="E479" s="562" t="s">
        <v>22</v>
      </c>
      <c r="F479" s="561" t="s">
        <v>22</v>
      </c>
      <c r="G479" s="561" t="s">
        <v>24110</v>
      </c>
      <c r="H479" s="561" t="s">
        <v>456</v>
      </c>
      <c r="I479" s="561" t="s">
        <v>325</v>
      </c>
      <c r="J479" s="561" t="s">
        <v>7063</v>
      </c>
      <c r="K479" s="562" t="s">
        <v>36271</v>
      </c>
      <c r="L479" s="561" t="s">
        <v>25</v>
      </c>
    </row>
    <row r="480" spans="1:12" x14ac:dyDescent="0.25">
      <c r="A480" s="561" t="s">
        <v>320</v>
      </c>
      <c r="B480" s="561" t="s">
        <v>321</v>
      </c>
      <c r="C480" s="561" t="s">
        <v>322</v>
      </c>
      <c r="D480" s="561" t="s">
        <v>323</v>
      </c>
      <c r="E480" s="562" t="s">
        <v>22</v>
      </c>
      <c r="F480" s="561" t="s">
        <v>22</v>
      </c>
      <c r="G480" s="561" t="s">
        <v>24112</v>
      </c>
      <c r="H480" s="561" t="s">
        <v>457</v>
      </c>
      <c r="I480" s="561" t="s">
        <v>325</v>
      </c>
      <c r="J480" s="561" t="s">
        <v>7063</v>
      </c>
      <c r="K480" s="562" t="s">
        <v>4216</v>
      </c>
      <c r="L480" s="561" t="s">
        <v>25</v>
      </c>
    </row>
    <row r="481" spans="1:12" x14ac:dyDescent="0.25">
      <c r="A481" s="561" t="s">
        <v>320</v>
      </c>
      <c r="B481" s="561" t="s">
        <v>321</v>
      </c>
      <c r="C481" s="561" t="s">
        <v>322</v>
      </c>
      <c r="D481" s="561" t="s">
        <v>323</v>
      </c>
      <c r="E481" s="562" t="s">
        <v>22</v>
      </c>
      <c r="F481" s="561" t="s">
        <v>22</v>
      </c>
      <c r="G481" s="561" t="s">
        <v>24113</v>
      </c>
      <c r="H481" s="561" t="s">
        <v>459</v>
      </c>
      <c r="I481" s="561" t="s">
        <v>325</v>
      </c>
      <c r="J481" s="561" t="s">
        <v>7063</v>
      </c>
      <c r="K481" s="562" t="s">
        <v>8726</v>
      </c>
      <c r="L481" s="561" t="s">
        <v>25</v>
      </c>
    </row>
    <row r="482" spans="1:12" x14ac:dyDescent="0.25">
      <c r="A482" s="561" t="s">
        <v>320</v>
      </c>
      <c r="B482" s="561" t="s">
        <v>321</v>
      </c>
      <c r="C482" s="561" t="s">
        <v>322</v>
      </c>
      <c r="D482" s="561" t="s">
        <v>323</v>
      </c>
      <c r="E482" s="562" t="s">
        <v>22</v>
      </c>
      <c r="F482" s="561" t="s">
        <v>22</v>
      </c>
      <c r="G482" s="561" t="s">
        <v>24114</v>
      </c>
      <c r="H482" s="561" t="s">
        <v>460</v>
      </c>
      <c r="I482" s="561" t="s">
        <v>325</v>
      </c>
      <c r="J482" s="561" t="s">
        <v>7063</v>
      </c>
      <c r="K482" s="562" t="s">
        <v>24115</v>
      </c>
      <c r="L482" s="561" t="s">
        <v>25</v>
      </c>
    </row>
    <row r="483" spans="1:12" x14ac:dyDescent="0.25">
      <c r="A483" s="561" t="s">
        <v>320</v>
      </c>
      <c r="B483" s="561" t="s">
        <v>321</v>
      </c>
      <c r="C483" s="561" t="s">
        <v>322</v>
      </c>
      <c r="D483" s="561" t="s">
        <v>323</v>
      </c>
      <c r="E483" s="562" t="s">
        <v>22</v>
      </c>
      <c r="F483" s="561" t="s">
        <v>22</v>
      </c>
      <c r="G483" s="561" t="s">
        <v>24116</v>
      </c>
      <c r="H483" s="561" t="s">
        <v>461</v>
      </c>
      <c r="I483" s="561" t="s">
        <v>325</v>
      </c>
      <c r="J483" s="561" t="s">
        <v>7063</v>
      </c>
      <c r="K483" s="562" t="s">
        <v>36272</v>
      </c>
      <c r="L483" s="561" t="s">
        <v>25</v>
      </c>
    </row>
    <row r="484" spans="1:12" x14ac:dyDescent="0.25">
      <c r="A484" s="561" t="s">
        <v>320</v>
      </c>
      <c r="B484" s="561" t="s">
        <v>321</v>
      </c>
      <c r="C484" s="561" t="s">
        <v>322</v>
      </c>
      <c r="D484" s="561" t="s">
        <v>323</v>
      </c>
      <c r="E484" s="562" t="s">
        <v>22</v>
      </c>
      <c r="F484" s="561" t="s">
        <v>22</v>
      </c>
      <c r="G484" s="561" t="s">
        <v>24118</v>
      </c>
      <c r="H484" s="561" t="s">
        <v>462</v>
      </c>
      <c r="I484" s="561" t="s">
        <v>325</v>
      </c>
      <c r="J484" s="561" t="s">
        <v>7063</v>
      </c>
      <c r="K484" s="562" t="s">
        <v>36273</v>
      </c>
      <c r="L484" s="561" t="s">
        <v>25</v>
      </c>
    </row>
    <row r="485" spans="1:12" x14ac:dyDescent="0.25">
      <c r="A485" s="561" t="s">
        <v>320</v>
      </c>
      <c r="B485" s="561" t="s">
        <v>321</v>
      </c>
      <c r="C485" s="561" t="s">
        <v>322</v>
      </c>
      <c r="D485" s="561" t="s">
        <v>323</v>
      </c>
      <c r="E485" s="562" t="s">
        <v>22</v>
      </c>
      <c r="F485" s="561" t="s">
        <v>22</v>
      </c>
      <c r="G485" s="561" t="s">
        <v>24120</v>
      </c>
      <c r="H485" s="561" t="s">
        <v>463</v>
      </c>
      <c r="I485" s="561" t="s">
        <v>325</v>
      </c>
      <c r="J485" s="561" t="s">
        <v>7063</v>
      </c>
      <c r="K485" s="562" t="s">
        <v>7372</v>
      </c>
      <c r="L485" s="561" t="s">
        <v>25</v>
      </c>
    </row>
    <row r="486" spans="1:12" x14ac:dyDescent="0.25">
      <c r="A486" s="561" t="s">
        <v>320</v>
      </c>
      <c r="B486" s="561" t="s">
        <v>321</v>
      </c>
      <c r="C486" s="561" t="s">
        <v>322</v>
      </c>
      <c r="D486" s="561" t="s">
        <v>323</v>
      </c>
      <c r="E486" s="562" t="s">
        <v>22</v>
      </c>
      <c r="F486" s="561" t="s">
        <v>22</v>
      </c>
      <c r="G486" s="561" t="s">
        <v>24122</v>
      </c>
      <c r="H486" s="561" t="s">
        <v>464</v>
      </c>
      <c r="I486" s="561" t="s">
        <v>325</v>
      </c>
      <c r="J486" s="561" t="s">
        <v>7063</v>
      </c>
      <c r="K486" s="562" t="s">
        <v>36274</v>
      </c>
      <c r="L486" s="561" t="s">
        <v>25</v>
      </c>
    </row>
    <row r="487" spans="1:12" x14ac:dyDescent="0.25">
      <c r="A487" s="561" t="s">
        <v>320</v>
      </c>
      <c r="B487" s="561" t="s">
        <v>321</v>
      </c>
      <c r="C487" s="561" t="s">
        <v>322</v>
      </c>
      <c r="D487" s="561" t="s">
        <v>323</v>
      </c>
      <c r="E487" s="562" t="s">
        <v>22</v>
      </c>
      <c r="F487" s="561" t="s">
        <v>22</v>
      </c>
      <c r="G487" s="561" t="s">
        <v>24124</v>
      </c>
      <c r="H487" s="561" t="s">
        <v>465</v>
      </c>
      <c r="I487" s="561" t="s">
        <v>325</v>
      </c>
      <c r="J487" s="561" t="s">
        <v>7063</v>
      </c>
      <c r="K487" s="562" t="s">
        <v>33550</v>
      </c>
      <c r="L487" s="561" t="s">
        <v>25</v>
      </c>
    </row>
    <row r="488" spans="1:12" x14ac:dyDescent="0.25">
      <c r="A488" s="561" t="s">
        <v>320</v>
      </c>
      <c r="B488" s="561" t="s">
        <v>321</v>
      </c>
      <c r="C488" s="561" t="s">
        <v>322</v>
      </c>
      <c r="D488" s="561" t="s">
        <v>323</v>
      </c>
      <c r="E488" s="562" t="s">
        <v>22</v>
      </c>
      <c r="F488" s="561" t="s">
        <v>22</v>
      </c>
      <c r="G488" s="561" t="s">
        <v>24125</v>
      </c>
      <c r="H488" s="561" t="s">
        <v>466</v>
      </c>
      <c r="I488" s="561" t="s">
        <v>325</v>
      </c>
      <c r="J488" s="561" t="s">
        <v>7063</v>
      </c>
      <c r="K488" s="562" t="s">
        <v>1174</v>
      </c>
      <c r="L488" s="561" t="s">
        <v>25</v>
      </c>
    </row>
    <row r="489" spans="1:12" x14ac:dyDescent="0.25">
      <c r="A489" s="561" t="s">
        <v>320</v>
      </c>
      <c r="B489" s="561" t="s">
        <v>321</v>
      </c>
      <c r="C489" s="561" t="s">
        <v>322</v>
      </c>
      <c r="D489" s="561" t="s">
        <v>323</v>
      </c>
      <c r="E489" s="562" t="s">
        <v>22</v>
      </c>
      <c r="F489" s="561" t="s">
        <v>22</v>
      </c>
      <c r="G489" s="561" t="s">
        <v>24126</v>
      </c>
      <c r="H489" s="561" t="s">
        <v>468</v>
      </c>
      <c r="I489" s="561" t="s">
        <v>325</v>
      </c>
      <c r="J489" s="561" t="s">
        <v>7063</v>
      </c>
      <c r="K489" s="562" t="s">
        <v>36275</v>
      </c>
      <c r="L489" s="561" t="s">
        <v>25</v>
      </c>
    </row>
    <row r="490" spans="1:12" x14ac:dyDescent="0.25">
      <c r="A490" s="561" t="s">
        <v>320</v>
      </c>
      <c r="B490" s="561" t="s">
        <v>321</v>
      </c>
      <c r="C490" s="561" t="s">
        <v>322</v>
      </c>
      <c r="D490" s="561" t="s">
        <v>323</v>
      </c>
      <c r="E490" s="562" t="s">
        <v>22</v>
      </c>
      <c r="F490" s="561" t="s">
        <v>22</v>
      </c>
      <c r="G490" s="561" t="s">
        <v>24128</v>
      </c>
      <c r="H490" s="561" t="s">
        <v>470</v>
      </c>
      <c r="I490" s="561" t="s">
        <v>325</v>
      </c>
      <c r="J490" s="561" t="s">
        <v>7063</v>
      </c>
      <c r="K490" s="562" t="s">
        <v>6632</v>
      </c>
      <c r="L490" s="561" t="s">
        <v>25</v>
      </c>
    </row>
    <row r="491" spans="1:12" x14ac:dyDescent="0.25">
      <c r="A491" s="561" t="s">
        <v>320</v>
      </c>
      <c r="B491" s="561" t="s">
        <v>321</v>
      </c>
      <c r="C491" s="561" t="s">
        <v>322</v>
      </c>
      <c r="D491" s="561" t="s">
        <v>323</v>
      </c>
      <c r="E491" s="562" t="s">
        <v>22</v>
      </c>
      <c r="F491" s="561" t="s">
        <v>22</v>
      </c>
      <c r="G491" s="561" t="s">
        <v>24129</v>
      </c>
      <c r="H491" s="561" t="s">
        <v>471</v>
      </c>
      <c r="I491" s="561" t="s">
        <v>325</v>
      </c>
      <c r="J491" s="561" t="s">
        <v>7063</v>
      </c>
      <c r="K491" s="562" t="s">
        <v>8279</v>
      </c>
      <c r="L491" s="561" t="s">
        <v>25</v>
      </c>
    </row>
    <row r="492" spans="1:12" x14ac:dyDescent="0.25">
      <c r="A492" s="561" t="s">
        <v>320</v>
      </c>
      <c r="B492" s="561" t="s">
        <v>321</v>
      </c>
      <c r="C492" s="561" t="s">
        <v>322</v>
      </c>
      <c r="D492" s="561" t="s">
        <v>323</v>
      </c>
      <c r="E492" s="562" t="s">
        <v>22</v>
      </c>
      <c r="F492" s="561" t="s">
        <v>22</v>
      </c>
      <c r="G492" s="561" t="s">
        <v>24130</v>
      </c>
      <c r="H492" s="561" t="s">
        <v>473</v>
      </c>
      <c r="I492" s="561" t="s">
        <v>325</v>
      </c>
      <c r="J492" s="561" t="s">
        <v>7063</v>
      </c>
      <c r="K492" s="562" t="s">
        <v>5143</v>
      </c>
      <c r="L492" s="561" t="s">
        <v>25</v>
      </c>
    </row>
    <row r="493" spans="1:12" x14ac:dyDescent="0.25">
      <c r="A493" s="561" t="s">
        <v>320</v>
      </c>
      <c r="B493" s="561" t="s">
        <v>321</v>
      </c>
      <c r="C493" s="561" t="s">
        <v>322</v>
      </c>
      <c r="D493" s="561" t="s">
        <v>323</v>
      </c>
      <c r="E493" s="562" t="s">
        <v>22</v>
      </c>
      <c r="F493" s="561" t="s">
        <v>22</v>
      </c>
      <c r="G493" s="561" t="s">
        <v>24131</v>
      </c>
      <c r="H493" s="561" t="s">
        <v>475</v>
      </c>
      <c r="I493" s="561" t="s">
        <v>325</v>
      </c>
      <c r="J493" s="561" t="s">
        <v>7063</v>
      </c>
      <c r="K493" s="562" t="s">
        <v>8032</v>
      </c>
      <c r="L493" s="561" t="s">
        <v>25</v>
      </c>
    </row>
    <row r="494" spans="1:12" x14ac:dyDescent="0.25">
      <c r="A494" s="561" t="s">
        <v>320</v>
      </c>
      <c r="B494" s="561" t="s">
        <v>321</v>
      </c>
      <c r="C494" s="561" t="s">
        <v>322</v>
      </c>
      <c r="D494" s="561" t="s">
        <v>323</v>
      </c>
      <c r="E494" s="562" t="s">
        <v>22</v>
      </c>
      <c r="F494" s="561" t="s">
        <v>22</v>
      </c>
      <c r="G494" s="561" t="s">
        <v>24132</v>
      </c>
      <c r="H494" s="561" t="s">
        <v>477</v>
      </c>
      <c r="I494" s="561" t="s">
        <v>325</v>
      </c>
      <c r="J494" s="561" t="s">
        <v>7063</v>
      </c>
      <c r="K494" s="562" t="s">
        <v>2814</v>
      </c>
      <c r="L494" s="561" t="s">
        <v>25</v>
      </c>
    </row>
    <row r="495" spans="1:12" x14ac:dyDescent="0.25">
      <c r="A495" s="561" t="s">
        <v>320</v>
      </c>
      <c r="B495" s="561" t="s">
        <v>321</v>
      </c>
      <c r="C495" s="561" t="s">
        <v>322</v>
      </c>
      <c r="D495" s="561" t="s">
        <v>323</v>
      </c>
      <c r="E495" s="562" t="s">
        <v>22</v>
      </c>
      <c r="F495" s="561" t="s">
        <v>22</v>
      </c>
      <c r="G495" s="561" t="s">
        <v>24133</v>
      </c>
      <c r="H495" s="561" t="s">
        <v>479</v>
      </c>
      <c r="I495" s="561" t="s">
        <v>325</v>
      </c>
      <c r="J495" s="561" t="s">
        <v>7063</v>
      </c>
      <c r="K495" s="562" t="s">
        <v>23405</v>
      </c>
      <c r="L495" s="561" t="s">
        <v>25</v>
      </c>
    </row>
    <row r="496" spans="1:12" x14ac:dyDescent="0.25">
      <c r="A496" s="561" t="s">
        <v>320</v>
      </c>
      <c r="B496" s="561" t="s">
        <v>321</v>
      </c>
      <c r="C496" s="561" t="s">
        <v>322</v>
      </c>
      <c r="D496" s="561" t="s">
        <v>323</v>
      </c>
      <c r="E496" s="562" t="s">
        <v>22</v>
      </c>
      <c r="F496" s="561" t="s">
        <v>22</v>
      </c>
      <c r="G496" s="561" t="s">
        <v>24134</v>
      </c>
      <c r="H496" s="561" t="s">
        <v>481</v>
      </c>
      <c r="I496" s="561" t="s">
        <v>325</v>
      </c>
      <c r="J496" s="561" t="s">
        <v>7063</v>
      </c>
      <c r="K496" s="562" t="s">
        <v>36276</v>
      </c>
      <c r="L496" s="561" t="s">
        <v>25</v>
      </c>
    </row>
    <row r="497" spans="1:12" x14ac:dyDescent="0.25">
      <c r="A497" s="561" t="s">
        <v>320</v>
      </c>
      <c r="B497" s="561" t="s">
        <v>321</v>
      </c>
      <c r="C497" s="561" t="s">
        <v>322</v>
      </c>
      <c r="D497" s="561" t="s">
        <v>323</v>
      </c>
      <c r="E497" s="562" t="s">
        <v>22</v>
      </c>
      <c r="F497" s="561" t="s">
        <v>22</v>
      </c>
      <c r="G497" s="561" t="s">
        <v>24136</v>
      </c>
      <c r="H497" s="561" t="s">
        <v>482</v>
      </c>
      <c r="I497" s="561" t="s">
        <v>325</v>
      </c>
      <c r="J497" s="561" t="s">
        <v>7063</v>
      </c>
      <c r="K497" s="562" t="s">
        <v>6267</v>
      </c>
      <c r="L497" s="561" t="s">
        <v>25</v>
      </c>
    </row>
    <row r="498" spans="1:12" x14ac:dyDescent="0.25">
      <c r="A498" s="561" t="s">
        <v>320</v>
      </c>
      <c r="B498" s="561" t="s">
        <v>321</v>
      </c>
      <c r="C498" s="561" t="s">
        <v>322</v>
      </c>
      <c r="D498" s="561" t="s">
        <v>323</v>
      </c>
      <c r="E498" s="562" t="s">
        <v>22</v>
      </c>
      <c r="F498" s="561" t="s">
        <v>22</v>
      </c>
      <c r="G498" s="561" t="s">
        <v>24137</v>
      </c>
      <c r="H498" s="561" t="s">
        <v>483</v>
      </c>
      <c r="I498" s="561" t="s">
        <v>325</v>
      </c>
      <c r="J498" s="561" t="s">
        <v>24</v>
      </c>
      <c r="K498" s="562" t="s">
        <v>36277</v>
      </c>
      <c r="L498" s="561" t="s">
        <v>25</v>
      </c>
    </row>
    <row r="499" spans="1:12" x14ac:dyDescent="0.25">
      <c r="A499" s="561" t="s">
        <v>320</v>
      </c>
      <c r="B499" s="561" t="s">
        <v>321</v>
      </c>
      <c r="C499" s="561" t="s">
        <v>322</v>
      </c>
      <c r="D499" s="561" t="s">
        <v>323</v>
      </c>
      <c r="E499" s="562" t="s">
        <v>22</v>
      </c>
      <c r="F499" s="561" t="s">
        <v>22</v>
      </c>
      <c r="G499" s="561" t="s">
        <v>24139</v>
      </c>
      <c r="H499" s="561" t="s">
        <v>484</v>
      </c>
      <c r="I499" s="561" t="s">
        <v>325</v>
      </c>
      <c r="J499" s="561" t="s">
        <v>24</v>
      </c>
      <c r="K499" s="562" t="s">
        <v>36278</v>
      </c>
      <c r="L499" s="561" t="s">
        <v>25</v>
      </c>
    </row>
    <row r="500" spans="1:12" x14ac:dyDescent="0.25">
      <c r="A500" s="561" t="s">
        <v>320</v>
      </c>
      <c r="B500" s="561" t="s">
        <v>321</v>
      </c>
      <c r="C500" s="561" t="s">
        <v>322</v>
      </c>
      <c r="D500" s="561" t="s">
        <v>323</v>
      </c>
      <c r="E500" s="562" t="s">
        <v>22</v>
      </c>
      <c r="F500" s="561" t="s">
        <v>22</v>
      </c>
      <c r="G500" s="561" t="s">
        <v>24141</v>
      </c>
      <c r="H500" s="561" t="s">
        <v>485</v>
      </c>
      <c r="I500" s="561" t="s">
        <v>325</v>
      </c>
      <c r="J500" s="561" t="s">
        <v>24</v>
      </c>
      <c r="K500" s="562" t="s">
        <v>36279</v>
      </c>
      <c r="L500" s="561" t="s">
        <v>25</v>
      </c>
    </row>
    <row r="501" spans="1:12" x14ac:dyDescent="0.25">
      <c r="A501" s="561" t="s">
        <v>320</v>
      </c>
      <c r="B501" s="561" t="s">
        <v>321</v>
      </c>
      <c r="C501" s="561" t="s">
        <v>322</v>
      </c>
      <c r="D501" s="561" t="s">
        <v>323</v>
      </c>
      <c r="E501" s="562" t="s">
        <v>22</v>
      </c>
      <c r="F501" s="561" t="s">
        <v>22</v>
      </c>
      <c r="G501" s="561" t="s">
        <v>24143</v>
      </c>
      <c r="H501" s="561" t="s">
        <v>486</v>
      </c>
      <c r="I501" s="561" t="s">
        <v>325</v>
      </c>
      <c r="J501" s="561" t="s">
        <v>7063</v>
      </c>
      <c r="K501" s="562" t="s">
        <v>24144</v>
      </c>
      <c r="L501" s="561" t="s">
        <v>25</v>
      </c>
    </row>
    <row r="502" spans="1:12" x14ac:dyDescent="0.25">
      <c r="A502" s="561" t="s">
        <v>320</v>
      </c>
      <c r="B502" s="561" t="s">
        <v>321</v>
      </c>
      <c r="C502" s="561" t="s">
        <v>322</v>
      </c>
      <c r="D502" s="561" t="s">
        <v>323</v>
      </c>
      <c r="E502" s="562" t="s">
        <v>22</v>
      </c>
      <c r="F502" s="561" t="s">
        <v>22</v>
      </c>
      <c r="G502" s="561" t="s">
        <v>24145</v>
      </c>
      <c r="H502" s="561" t="s">
        <v>487</v>
      </c>
      <c r="I502" s="561" t="s">
        <v>325</v>
      </c>
      <c r="J502" s="561" t="s">
        <v>7063</v>
      </c>
      <c r="K502" s="562" t="s">
        <v>36280</v>
      </c>
      <c r="L502" s="561" t="s">
        <v>25</v>
      </c>
    </row>
    <row r="503" spans="1:12" x14ac:dyDescent="0.25">
      <c r="A503" s="561" t="s">
        <v>320</v>
      </c>
      <c r="B503" s="561" t="s">
        <v>321</v>
      </c>
      <c r="C503" s="561" t="s">
        <v>322</v>
      </c>
      <c r="D503" s="561" t="s">
        <v>323</v>
      </c>
      <c r="E503" s="562" t="s">
        <v>22</v>
      </c>
      <c r="F503" s="561" t="s">
        <v>22</v>
      </c>
      <c r="G503" s="561" t="s">
        <v>24147</v>
      </c>
      <c r="H503" s="561" t="s">
        <v>488</v>
      </c>
      <c r="I503" s="561" t="s">
        <v>325</v>
      </c>
      <c r="J503" s="561" t="s">
        <v>7063</v>
      </c>
      <c r="K503" s="562" t="s">
        <v>36281</v>
      </c>
      <c r="L503" s="561" t="s">
        <v>25</v>
      </c>
    </row>
    <row r="504" spans="1:12" x14ac:dyDescent="0.25">
      <c r="A504" s="561" t="s">
        <v>320</v>
      </c>
      <c r="B504" s="561" t="s">
        <v>321</v>
      </c>
      <c r="C504" s="561" t="s">
        <v>322</v>
      </c>
      <c r="D504" s="561" t="s">
        <v>323</v>
      </c>
      <c r="E504" s="562" t="s">
        <v>22</v>
      </c>
      <c r="F504" s="561" t="s">
        <v>22</v>
      </c>
      <c r="G504" s="561" t="s">
        <v>24149</v>
      </c>
      <c r="H504" s="561" t="s">
        <v>489</v>
      </c>
      <c r="I504" s="561" t="s">
        <v>325</v>
      </c>
      <c r="J504" s="561" t="s">
        <v>7063</v>
      </c>
      <c r="K504" s="562" t="s">
        <v>36282</v>
      </c>
      <c r="L504" s="561" t="s">
        <v>25</v>
      </c>
    </row>
    <row r="505" spans="1:12" x14ac:dyDescent="0.25">
      <c r="A505" s="561" t="s">
        <v>320</v>
      </c>
      <c r="B505" s="561" t="s">
        <v>321</v>
      </c>
      <c r="C505" s="561" t="s">
        <v>322</v>
      </c>
      <c r="D505" s="561" t="s">
        <v>323</v>
      </c>
      <c r="E505" s="562" t="s">
        <v>22</v>
      </c>
      <c r="F505" s="561" t="s">
        <v>22</v>
      </c>
      <c r="G505" s="561" t="s">
        <v>24151</v>
      </c>
      <c r="H505" s="561" t="s">
        <v>490</v>
      </c>
      <c r="I505" s="561" t="s">
        <v>325</v>
      </c>
      <c r="J505" s="561" t="s">
        <v>7063</v>
      </c>
      <c r="K505" s="562" t="s">
        <v>36283</v>
      </c>
      <c r="L505" s="561" t="s">
        <v>25</v>
      </c>
    </row>
    <row r="506" spans="1:12" x14ac:dyDescent="0.25">
      <c r="A506" s="561" t="s">
        <v>320</v>
      </c>
      <c r="B506" s="561" t="s">
        <v>321</v>
      </c>
      <c r="C506" s="561" t="s">
        <v>322</v>
      </c>
      <c r="D506" s="561" t="s">
        <v>323</v>
      </c>
      <c r="E506" s="562" t="s">
        <v>22</v>
      </c>
      <c r="F506" s="561" t="s">
        <v>22</v>
      </c>
      <c r="G506" s="561" t="s">
        <v>24153</v>
      </c>
      <c r="H506" s="561" t="s">
        <v>491</v>
      </c>
      <c r="I506" s="561" t="s">
        <v>325</v>
      </c>
      <c r="J506" s="561" t="s">
        <v>7063</v>
      </c>
      <c r="K506" s="562" t="s">
        <v>36284</v>
      </c>
      <c r="L506" s="561" t="s">
        <v>25</v>
      </c>
    </row>
    <row r="507" spans="1:12" x14ac:dyDescent="0.25">
      <c r="A507" s="561" t="s">
        <v>320</v>
      </c>
      <c r="B507" s="561" t="s">
        <v>321</v>
      </c>
      <c r="C507" s="561" t="s">
        <v>322</v>
      </c>
      <c r="D507" s="561" t="s">
        <v>323</v>
      </c>
      <c r="E507" s="562" t="s">
        <v>22</v>
      </c>
      <c r="F507" s="561" t="s">
        <v>22</v>
      </c>
      <c r="G507" s="561" t="s">
        <v>24154</v>
      </c>
      <c r="H507" s="561" t="s">
        <v>492</v>
      </c>
      <c r="I507" s="561" t="s">
        <v>325</v>
      </c>
      <c r="J507" s="561" t="s">
        <v>7063</v>
      </c>
      <c r="K507" s="562" t="s">
        <v>36285</v>
      </c>
      <c r="L507" s="561" t="s">
        <v>25</v>
      </c>
    </row>
    <row r="508" spans="1:12" x14ac:dyDescent="0.25">
      <c r="A508" s="561" t="s">
        <v>320</v>
      </c>
      <c r="B508" s="561" t="s">
        <v>321</v>
      </c>
      <c r="C508" s="561" t="s">
        <v>322</v>
      </c>
      <c r="D508" s="561" t="s">
        <v>323</v>
      </c>
      <c r="E508" s="562" t="s">
        <v>22</v>
      </c>
      <c r="F508" s="561" t="s">
        <v>22</v>
      </c>
      <c r="G508" s="561" t="s">
        <v>24156</v>
      </c>
      <c r="H508" s="561" t="s">
        <v>493</v>
      </c>
      <c r="I508" s="561" t="s">
        <v>325</v>
      </c>
      <c r="J508" s="561" t="s">
        <v>7063</v>
      </c>
      <c r="K508" s="562" t="s">
        <v>8257</v>
      </c>
      <c r="L508" s="561" t="s">
        <v>25</v>
      </c>
    </row>
    <row r="509" spans="1:12" x14ac:dyDescent="0.25">
      <c r="A509" s="561" t="s">
        <v>320</v>
      </c>
      <c r="B509" s="561" t="s">
        <v>321</v>
      </c>
      <c r="C509" s="561" t="s">
        <v>322</v>
      </c>
      <c r="D509" s="561" t="s">
        <v>323</v>
      </c>
      <c r="E509" s="562" t="s">
        <v>22</v>
      </c>
      <c r="F509" s="561" t="s">
        <v>22</v>
      </c>
      <c r="G509" s="561" t="s">
        <v>24158</v>
      </c>
      <c r="H509" s="561" t="s">
        <v>495</v>
      </c>
      <c r="I509" s="561" t="s">
        <v>325</v>
      </c>
      <c r="J509" s="561" t="s">
        <v>7063</v>
      </c>
      <c r="K509" s="562" t="s">
        <v>36286</v>
      </c>
      <c r="L509" s="561" t="s">
        <v>25</v>
      </c>
    </row>
    <row r="510" spans="1:12" x14ac:dyDescent="0.25">
      <c r="A510" s="561" t="s">
        <v>320</v>
      </c>
      <c r="B510" s="561" t="s">
        <v>321</v>
      </c>
      <c r="C510" s="561" t="s">
        <v>322</v>
      </c>
      <c r="D510" s="561" t="s">
        <v>323</v>
      </c>
      <c r="E510" s="562" t="s">
        <v>22</v>
      </c>
      <c r="F510" s="561" t="s">
        <v>22</v>
      </c>
      <c r="G510" s="561" t="s">
        <v>24160</v>
      </c>
      <c r="H510" s="561" t="s">
        <v>496</v>
      </c>
      <c r="I510" s="561" t="s">
        <v>325</v>
      </c>
      <c r="J510" s="561" t="s">
        <v>24</v>
      </c>
      <c r="K510" s="562" t="s">
        <v>2049</v>
      </c>
      <c r="L510" s="561" t="s">
        <v>25</v>
      </c>
    </row>
    <row r="511" spans="1:12" x14ac:dyDescent="0.25">
      <c r="A511" s="561" t="s">
        <v>320</v>
      </c>
      <c r="B511" s="561" t="s">
        <v>321</v>
      </c>
      <c r="C511" s="561" t="s">
        <v>322</v>
      </c>
      <c r="D511" s="561" t="s">
        <v>323</v>
      </c>
      <c r="E511" s="562" t="s">
        <v>22</v>
      </c>
      <c r="F511" s="561" t="s">
        <v>22</v>
      </c>
      <c r="G511" s="561" t="s">
        <v>24161</v>
      </c>
      <c r="H511" s="561" t="s">
        <v>498</v>
      </c>
      <c r="I511" s="561" t="s">
        <v>325</v>
      </c>
      <c r="J511" s="561" t="s">
        <v>24</v>
      </c>
      <c r="K511" s="562" t="s">
        <v>2049</v>
      </c>
      <c r="L511" s="561" t="s">
        <v>25</v>
      </c>
    </row>
    <row r="512" spans="1:12" x14ac:dyDescent="0.25">
      <c r="A512" s="561" t="s">
        <v>320</v>
      </c>
      <c r="B512" s="561" t="s">
        <v>321</v>
      </c>
      <c r="C512" s="561" t="s">
        <v>322</v>
      </c>
      <c r="D512" s="561" t="s">
        <v>323</v>
      </c>
      <c r="E512" s="562" t="s">
        <v>22</v>
      </c>
      <c r="F512" s="561" t="s">
        <v>22</v>
      </c>
      <c r="G512" s="561" t="s">
        <v>24162</v>
      </c>
      <c r="H512" s="561" t="s">
        <v>500</v>
      </c>
      <c r="I512" s="561" t="s">
        <v>325</v>
      </c>
      <c r="J512" s="561" t="s">
        <v>7063</v>
      </c>
      <c r="K512" s="562" t="s">
        <v>36287</v>
      </c>
      <c r="L512" s="561" t="s">
        <v>25</v>
      </c>
    </row>
    <row r="513" spans="1:12" x14ac:dyDescent="0.25">
      <c r="A513" s="561" t="s">
        <v>320</v>
      </c>
      <c r="B513" s="561" t="s">
        <v>321</v>
      </c>
      <c r="C513" s="561" t="s">
        <v>322</v>
      </c>
      <c r="D513" s="561" t="s">
        <v>323</v>
      </c>
      <c r="E513" s="562" t="s">
        <v>22</v>
      </c>
      <c r="F513" s="561" t="s">
        <v>22</v>
      </c>
      <c r="G513" s="561" t="s">
        <v>24164</v>
      </c>
      <c r="H513" s="561" t="s">
        <v>501</v>
      </c>
      <c r="I513" s="561" t="s">
        <v>325</v>
      </c>
      <c r="J513" s="561" t="s">
        <v>7063</v>
      </c>
      <c r="K513" s="562" t="s">
        <v>36288</v>
      </c>
      <c r="L513" s="561" t="s">
        <v>25</v>
      </c>
    </row>
    <row r="514" spans="1:12" x14ac:dyDescent="0.25">
      <c r="A514" s="561" t="s">
        <v>320</v>
      </c>
      <c r="B514" s="561" t="s">
        <v>321</v>
      </c>
      <c r="C514" s="561" t="s">
        <v>322</v>
      </c>
      <c r="D514" s="561" t="s">
        <v>323</v>
      </c>
      <c r="E514" s="562" t="s">
        <v>22</v>
      </c>
      <c r="F514" s="561" t="s">
        <v>22</v>
      </c>
      <c r="G514" s="561" t="s">
        <v>24166</v>
      </c>
      <c r="H514" s="561" t="s">
        <v>24167</v>
      </c>
      <c r="I514" s="561" t="s">
        <v>325</v>
      </c>
      <c r="J514" s="561" t="s">
        <v>7063</v>
      </c>
      <c r="K514" s="562" t="s">
        <v>7823</v>
      </c>
      <c r="L514" s="561" t="s">
        <v>25</v>
      </c>
    </row>
    <row r="515" spans="1:12" x14ac:dyDescent="0.25">
      <c r="A515" s="561" t="s">
        <v>320</v>
      </c>
      <c r="B515" s="561" t="s">
        <v>321</v>
      </c>
      <c r="C515" s="561" t="s">
        <v>502</v>
      </c>
      <c r="D515" s="561" t="s">
        <v>503</v>
      </c>
      <c r="E515" s="562" t="s">
        <v>22</v>
      </c>
      <c r="F515" s="561" t="s">
        <v>22</v>
      </c>
      <c r="G515" s="561" t="s">
        <v>24168</v>
      </c>
      <c r="H515" s="561" t="s">
        <v>504</v>
      </c>
      <c r="I515" s="561" t="s">
        <v>505</v>
      </c>
      <c r="J515" s="561" t="s">
        <v>326</v>
      </c>
      <c r="K515" s="562" t="s">
        <v>36289</v>
      </c>
      <c r="L515" s="561" t="s">
        <v>25</v>
      </c>
    </row>
    <row r="516" spans="1:12" x14ac:dyDescent="0.25">
      <c r="A516" s="561" t="s">
        <v>320</v>
      </c>
      <c r="B516" s="561" t="s">
        <v>321</v>
      </c>
      <c r="C516" s="561" t="s">
        <v>502</v>
      </c>
      <c r="D516" s="561" t="s">
        <v>503</v>
      </c>
      <c r="E516" s="562" t="s">
        <v>22</v>
      </c>
      <c r="F516" s="561" t="s">
        <v>22</v>
      </c>
      <c r="G516" s="561" t="s">
        <v>24170</v>
      </c>
      <c r="H516" s="561" t="s">
        <v>506</v>
      </c>
      <c r="I516" s="561" t="s">
        <v>505</v>
      </c>
      <c r="J516" s="561" t="s">
        <v>24</v>
      </c>
      <c r="K516" s="562" t="s">
        <v>7561</v>
      </c>
      <c r="L516" s="561" t="s">
        <v>25</v>
      </c>
    </row>
    <row r="517" spans="1:12" x14ac:dyDescent="0.25">
      <c r="A517" s="561" t="s">
        <v>320</v>
      </c>
      <c r="B517" s="561" t="s">
        <v>321</v>
      </c>
      <c r="C517" s="561" t="s">
        <v>502</v>
      </c>
      <c r="D517" s="561" t="s">
        <v>503</v>
      </c>
      <c r="E517" s="562" t="s">
        <v>22</v>
      </c>
      <c r="F517" s="561" t="s">
        <v>22</v>
      </c>
      <c r="G517" s="561" t="s">
        <v>24171</v>
      </c>
      <c r="H517" s="561" t="s">
        <v>507</v>
      </c>
      <c r="I517" s="561" t="s">
        <v>505</v>
      </c>
      <c r="J517" s="561" t="s">
        <v>24</v>
      </c>
      <c r="K517" s="562" t="s">
        <v>36290</v>
      </c>
      <c r="L517" s="561" t="s">
        <v>25</v>
      </c>
    </row>
    <row r="518" spans="1:12" x14ac:dyDescent="0.25">
      <c r="A518" s="561" t="s">
        <v>320</v>
      </c>
      <c r="B518" s="561" t="s">
        <v>321</v>
      </c>
      <c r="C518" s="561" t="s">
        <v>502</v>
      </c>
      <c r="D518" s="561" t="s">
        <v>503</v>
      </c>
      <c r="E518" s="562" t="s">
        <v>22</v>
      </c>
      <c r="F518" s="561" t="s">
        <v>22</v>
      </c>
      <c r="G518" s="561" t="s">
        <v>24173</v>
      </c>
      <c r="H518" s="561" t="s">
        <v>508</v>
      </c>
      <c r="I518" s="561" t="s">
        <v>505</v>
      </c>
      <c r="J518" s="561" t="s">
        <v>7063</v>
      </c>
      <c r="K518" s="562" t="s">
        <v>36291</v>
      </c>
      <c r="L518" s="561" t="s">
        <v>25</v>
      </c>
    </row>
    <row r="519" spans="1:12" x14ac:dyDescent="0.25">
      <c r="A519" s="561" t="s">
        <v>320</v>
      </c>
      <c r="B519" s="561" t="s">
        <v>321</v>
      </c>
      <c r="C519" s="561" t="s">
        <v>502</v>
      </c>
      <c r="D519" s="561" t="s">
        <v>503</v>
      </c>
      <c r="E519" s="562" t="s">
        <v>22</v>
      </c>
      <c r="F519" s="561" t="s">
        <v>22</v>
      </c>
      <c r="G519" s="561" t="s">
        <v>24175</v>
      </c>
      <c r="H519" s="561" t="s">
        <v>509</v>
      </c>
      <c r="I519" s="561" t="s">
        <v>505</v>
      </c>
      <c r="J519" s="561" t="s">
        <v>7063</v>
      </c>
      <c r="K519" s="562" t="s">
        <v>4951</v>
      </c>
      <c r="L519" s="561" t="s">
        <v>25</v>
      </c>
    </row>
    <row r="520" spans="1:12" x14ac:dyDescent="0.25">
      <c r="A520" s="561" t="s">
        <v>320</v>
      </c>
      <c r="B520" s="561" t="s">
        <v>321</v>
      </c>
      <c r="C520" s="561" t="s">
        <v>502</v>
      </c>
      <c r="D520" s="561" t="s">
        <v>503</v>
      </c>
      <c r="E520" s="562" t="s">
        <v>22</v>
      </c>
      <c r="F520" s="561" t="s">
        <v>22</v>
      </c>
      <c r="G520" s="561" t="s">
        <v>24176</v>
      </c>
      <c r="H520" s="561" t="s">
        <v>511</v>
      </c>
      <c r="I520" s="561" t="s">
        <v>505</v>
      </c>
      <c r="J520" s="561" t="s">
        <v>24</v>
      </c>
      <c r="K520" s="562" t="s">
        <v>550</v>
      </c>
      <c r="L520" s="561" t="s">
        <v>25</v>
      </c>
    </row>
    <row r="521" spans="1:12" x14ac:dyDescent="0.25">
      <c r="A521" s="561" t="s">
        <v>320</v>
      </c>
      <c r="B521" s="561" t="s">
        <v>321</v>
      </c>
      <c r="C521" s="561" t="s">
        <v>502</v>
      </c>
      <c r="D521" s="561" t="s">
        <v>503</v>
      </c>
      <c r="E521" s="562" t="s">
        <v>22</v>
      </c>
      <c r="F521" s="561" t="s">
        <v>22</v>
      </c>
      <c r="G521" s="561" t="s">
        <v>24177</v>
      </c>
      <c r="H521" s="561" t="s">
        <v>513</v>
      </c>
      <c r="I521" s="561" t="s">
        <v>505</v>
      </c>
      <c r="J521" s="561" t="s">
        <v>7063</v>
      </c>
      <c r="K521" s="562" t="s">
        <v>26344</v>
      </c>
      <c r="L521" s="561" t="s">
        <v>25</v>
      </c>
    </row>
    <row r="522" spans="1:12" x14ac:dyDescent="0.25">
      <c r="A522" s="561" t="s">
        <v>320</v>
      </c>
      <c r="B522" s="561" t="s">
        <v>321</v>
      </c>
      <c r="C522" s="561" t="s">
        <v>502</v>
      </c>
      <c r="D522" s="561" t="s">
        <v>503</v>
      </c>
      <c r="E522" s="562" t="s">
        <v>22</v>
      </c>
      <c r="F522" s="561" t="s">
        <v>22</v>
      </c>
      <c r="G522" s="561" t="s">
        <v>24179</v>
      </c>
      <c r="H522" s="561" t="s">
        <v>515</v>
      </c>
      <c r="I522" s="561" t="s">
        <v>505</v>
      </c>
      <c r="J522" s="561" t="s">
        <v>7063</v>
      </c>
      <c r="K522" s="562" t="s">
        <v>36292</v>
      </c>
      <c r="L522" s="561" t="s">
        <v>25</v>
      </c>
    </row>
    <row r="523" spans="1:12" x14ac:dyDescent="0.25">
      <c r="A523" s="561" t="s">
        <v>320</v>
      </c>
      <c r="B523" s="561" t="s">
        <v>321</v>
      </c>
      <c r="C523" s="561" t="s">
        <v>502</v>
      </c>
      <c r="D523" s="561" t="s">
        <v>503</v>
      </c>
      <c r="E523" s="562" t="s">
        <v>22</v>
      </c>
      <c r="F523" s="561" t="s">
        <v>22</v>
      </c>
      <c r="G523" s="561" t="s">
        <v>24180</v>
      </c>
      <c r="H523" s="561" t="s">
        <v>516</v>
      </c>
      <c r="I523" s="561" t="s">
        <v>505</v>
      </c>
      <c r="J523" s="561" t="s">
        <v>7063</v>
      </c>
      <c r="K523" s="562" t="s">
        <v>36293</v>
      </c>
      <c r="L523" s="561" t="s">
        <v>25</v>
      </c>
    </row>
    <row r="524" spans="1:12" x14ac:dyDescent="0.25">
      <c r="A524" s="561" t="s">
        <v>320</v>
      </c>
      <c r="B524" s="561" t="s">
        <v>321</v>
      </c>
      <c r="C524" s="561" t="s">
        <v>502</v>
      </c>
      <c r="D524" s="561" t="s">
        <v>503</v>
      </c>
      <c r="E524" s="562" t="s">
        <v>22</v>
      </c>
      <c r="F524" s="561" t="s">
        <v>22</v>
      </c>
      <c r="G524" s="561" t="s">
        <v>24182</v>
      </c>
      <c r="H524" s="561" t="s">
        <v>517</v>
      </c>
      <c r="I524" s="561" t="s">
        <v>505</v>
      </c>
      <c r="J524" s="561" t="s">
        <v>7063</v>
      </c>
      <c r="K524" s="562" t="s">
        <v>570</v>
      </c>
      <c r="L524" s="561" t="s">
        <v>25</v>
      </c>
    </row>
    <row r="525" spans="1:12" x14ac:dyDescent="0.25">
      <c r="A525" s="561" t="s">
        <v>320</v>
      </c>
      <c r="B525" s="561" t="s">
        <v>321</v>
      </c>
      <c r="C525" s="561" t="s">
        <v>502</v>
      </c>
      <c r="D525" s="561" t="s">
        <v>503</v>
      </c>
      <c r="E525" s="562" t="s">
        <v>22</v>
      </c>
      <c r="F525" s="561" t="s">
        <v>22</v>
      </c>
      <c r="G525" s="561" t="s">
        <v>24183</v>
      </c>
      <c r="H525" s="561" t="s">
        <v>518</v>
      </c>
      <c r="I525" s="561" t="s">
        <v>505</v>
      </c>
      <c r="J525" s="561" t="s">
        <v>7063</v>
      </c>
      <c r="K525" s="562" t="s">
        <v>5969</v>
      </c>
      <c r="L525" s="561" t="s">
        <v>25</v>
      </c>
    </row>
    <row r="526" spans="1:12" x14ac:dyDescent="0.25">
      <c r="A526" s="561" t="s">
        <v>320</v>
      </c>
      <c r="B526" s="561" t="s">
        <v>321</v>
      </c>
      <c r="C526" s="561" t="s">
        <v>502</v>
      </c>
      <c r="D526" s="561" t="s">
        <v>503</v>
      </c>
      <c r="E526" s="562" t="s">
        <v>22</v>
      </c>
      <c r="F526" s="561" t="s">
        <v>22</v>
      </c>
      <c r="G526" s="561" t="s">
        <v>24185</v>
      </c>
      <c r="H526" s="561" t="s">
        <v>519</v>
      </c>
      <c r="I526" s="561" t="s">
        <v>505</v>
      </c>
      <c r="J526" s="561" t="s">
        <v>7063</v>
      </c>
      <c r="K526" s="562" t="s">
        <v>35070</v>
      </c>
      <c r="L526" s="561" t="s">
        <v>25</v>
      </c>
    </row>
    <row r="527" spans="1:12" x14ac:dyDescent="0.25">
      <c r="A527" s="561" t="s">
        <v>320</v>
      </c>
      <c r="B527" s="561" t="s">
        <v>321</v>
      </c>
      <c r="C527" s="561" t="s">
        <v>502</v>
      </c>
      <c r="D527" s="561" t="s">
        <v>503</v>
      </c>
      <c r="E527" s="562" t="s">
        <v>22</v>
      </c>
      <c r="F527" s="561" t="s">
        <v>22</v>
      </c>
      <c r="G527" s="561" t="s">
        <v>24187</v>
      </c>
      <c r="H527" s="561" t="s">
        <v>521</v>
      </c>
      <c r="I527" s="561" t="s">
        <v>505</v>
      </c>
      <c r="J527" s="561" t="s">
        <v>7063</v>
      </c>
      <c r="K527" s="562" t="s">
        <v>8588</v>
      </c>
      <c r="L527" s="561" t="s">
        <v>25</v>
      </c>
    </row>
    <row r="528" spans="1:12" x14ac:dyDescent="0.25">
      <c r="A528" s="561" t="s">
        <v>320</v>
      </c>
      <c r="B528" s="561" t="s">
        <v>321</v>
      </c>
      <c r="C528" s="561" t="s">
        <v>502</v>
      </c>
      <c r="D528" s="561" t="s">
        <v>503</v>
      </c>
      <c r="E528" s="562" t="s">
        <v>22</v>
      </c>
      <c r="F528" s="561" t="s">
        <v>22</v>
      </c>
      <c r="G528" s="561" t="s">
        <v>24189</v>
      </c>
      <c r="H528" s="561" t="s">
        <v>522</v>
      </c>
      <c r="I528" s="561" t="s">
        <v>505</v>
      </c>
      <c r="J528" s="561" t="s">
        <v>7063</v>
      </c>
      <c r="K528" s="562" t="s">
        <v>36294</v>
      </c>
      <c r="L528" s="561" t="s">
        <v>25</v>
      </c>
    </row>
    <row r="529" spans="1:12" x14ac:dyDescent="0.25">
      <c r="A529" s="561" t="s">
        <v>320</v>
      </c>
      <c r="B529" s="561" t="s">
        <v>321</v>
      </c>
      <c r="C529" s="561" t="s">
        <v>502</v>
      </c>
      <c r="D529" s="561" t="s">
        <v>503</v>
      </c>
      <c r="E529" s="562" t="s">
        <v>22</v>
      </c>
      <c r="F529" s="561" t="s">
        <v>22</v>
      </c>
      <c r="G529" s="561" t="s">
        <v>24190</v>
      </c>
      <c r="H529" s="561" t="s">
        <v>523</v>
      </c>
      <c r="I529" s="561" t="s">
        <v>505</v>
      </c>
      <c r="J529" s="561" t="s">
        <v>7063</v>
      </c>
      <c r="K529" s="562" t="s">
        <v>803</v>
      </c>
      <c r="L529" s="561" t="s">
        <v>25</v>
      </c>
    </row>
    <row r="530" spans="1:12" x14ac:dyDescent="0.25">
      <c r="A530" s="561" t="s">
        <v>320</v>
      </c>
      <c r="B530" s="561" t="s">
        <v>321</v>
      </c>
      <c r="C530" s="561" t="s">
        <v>502</v>
      </c>
      <c r="D530" s="561" t="s">
        <v>503</v>
      </c>
      <c r="E530" s="562" t="s">
        <v>22</v>
      </c>
      <c r="F530" s="561" t="s">
        <v>22</v>
      </c>
      <c r="G530" s="561" t="s">
        <v>24191</v>
      </c>
      <c r="H530" s="561" t="s">
        <v>524</v>
      </c>
      <c r="I530" s="561" t="s">
        <v>505</v>
      </c>
      <c r="J530" s="561" t="s">
        <v>7063</v>
      </c>
      <c r="K530" s="562" t="s">
        <v>7892</v>
      </c>
      <c r="L530" s="561" t="s">
        <v>25</v>
      </c>
    </row>
    <row r="531" spans="1:12" x14ac:dyDescent="0.25">
      <c r="A531" s="561" t="s">
        <v>320</v>
      </c>
      <c r="B531" s="561" t="s">
        <v>321</v>
      </c>
      <c r="C531" s="561" t="s">
        <v>502</v>
      </c>
      <c r="D531" s="561" t="s">
        <v>503</v>
      </c>
      <c r="E531" s="562" t="s">
        <v>22</v>
      </c>
      <c r="F531" s="561" t="s">
        <v>22</v>
      </c>
      <c r="G531" s="561" t="s">
        <v>24193</v>
      </c>
      <c r="H531" s="561" t="s">
        <v>525</v>
      </c>
      <c r="I531" s="561" t="s">
        <v>505</v>
      </c>
      <c r="J531" s="561" t="s">
        <v>326</v>
      </c>
      <c r="K531" s="562" t="s">
        <v>36295</v>
      </c>
      <c r="L531" s="561" t="s">
        <v>25</v>
      </c>
    </row>
    <row r="532" spans="1:12" x14ac:dyDescent="0.25">
      <c r="A532" s="561" t="s">
        <v>320</v>
      </c>
      <c r="B532" s="561" t="s">
        <v>321</v>
      </c>
      <c r="C532" s="561" t="s">
        <v>502</v>
      </c>
      <c r="D532" s="561" t="s">
        <v>503</v>
      </c>
      <c r="E532" s="562" t="s">
        <v>22</v>
      </c>
      <c r="F532" s="561" t="s">
        <v>22</v>
      </c>
      <c r="G532" s="561" t="s">
        <v>24194</v>
      </c>
      <c r="H532" s="561" t="s">
        <v>527</v>
      </c>
      <c r="I532" s="561" t="s">
        <v>505</v>
      </c>
      <c r="J532" s="561" t="s">
        <v>7063</v>
      </c>
      <c r="K532" s="562" t="s">
        <v>36296</v>
      </c>
      <c r="L532" s="561" t="s">
        <v>25</v>
      </c>
    </row>
    <row r="533" spans="1:12" x14ac:dyDescent="0.25">
      <c r="A533" s="561" t="s">
        <v>320</v>
      </c>
      <c r="B533" s="561" t="s">
        <v>321</v>
      </c>
      <c r="C533" s="561" t="s">
        <v>502</v>
      </c>
      <c r="D533" s="561" t="s">
        <v>503</v>
      </c>
      <c r="E533" s="562" t="s">
        <v>22</v>
      </c>
      <c r="F533" s="561" t="s">
        <v>22</v>
      </c>
      <c r="G533" s="561" t="s">
        <v>24196</v>
      </c>
      <c r="H533" s="561" t="s">
        <v>528</v>
      </c>
      <c r="I533" s="561" t="s">
        <v>505</v>
      </c>
      <c r="J533" s="561" t="s">
        <v>7063</v>
      </c>
      <c r="K533" s="562" t="s">
        <v>31239</v>
      </c>
      <c r="L533" s="561" t="s">
        <v>25</v>
      </c>
    </row>
    <row r="534" spans="1:12" x14ac:dyDescent="0.25">
      <c r="A534" s="561" t="s">
        <v>320</v>
      </c>
      <c r="B534" s="561" t="s">
        <v>321</v>
      </c>
      <c r="C534" s="561" t="s">
        <v>502</v>
      </c>
      <c r="D534" s="561" t="s">
        <v>503</v>
      </c>
      <c r="E534" s="562" t="s">
        <v>22</v>
      </c>
      <c r="F534" s="561" t="s">
        <v>22</v>
      </c>
      <c r="G534" s="561" t="s">
        <v>24197</v>
      </c>
      <c r="H534" s="561" t="s">
        <v>530</v>
      </c>
      <c r="I534" s="561" t="s">
        <v>505</v>
      </c>
      <c r="J534" s="561" t="s">
        <v>7063</v>
      </c>
      <c r="K534" s="562" t="s">
        <v>7240</v>
      </c>
      <c r="L534" s="561" t="s">
        <v>25</v>
      </c>
    </row>
    <row r="535" spans="1:12" x14ac:dyDescent="0.25">
      <c r="A535" s="561" t="s">
        <v>320</v>
      </c>
      <c r="B535" s="561" t="s">
        <v>321</v>
      </c>
      <c r="C535" s="561" t="s">
        <v>502</v>
      </c>
      <c r="D535" s="561" t="s">
        <v>503</v>
      </c>
      <c r="E535" s="562" t="s">
        <v>22</v>
      </c>
      <c r="F535" s="561" t="s">
        <v>22</v>
      </c>
      <c r="G535" s="561" t="s">
        <v>24199</v>
      </c>
      <c r="H535" s="561" t="s">
        <v>531</v>
      </c>
      <c r="I535" s="561" t="s">
        <v>505</v>
      </c>
      <c r="J535" s="561" t="s">
        <v>7063</v>
      </c>
      <c r="K535" s="562" t="s">
        <v>8381</v>
      </c>
      <c r="L535" s="561" t="s">
        <v>25</v>
      </c>
    </row>
    <row r="536" spans="1:12" x14ac:dyDescent="0.25">
      <c r="A536" s="561" t="s">
        <v>320</v>
      </c>
      <c r="B536" s="561" t="s">
        <v>321</v>
      </c>
      <c r="C536" s="561" t="s">
        <v>502</v>
      </c>
      <c r="D536" s="561" t="s">
        <v>503</v>
      </c>
      <c r="E536" s="562" t="s">
        <v>22</v>
      </c>
      <c r="F536" s="561" t="s">
        <v>22</v>
      </c>
      <c r="G536" s="561" t="s">
        <v>24200</v>
      </c>
      <c r="H536" s="561" t="s">
        <v>532</v>
      </c>
      <c r="I536" s="561" t="s">
        <v>505</v>
      </c>
      <c r="J536" s="561" t="s">
        <v>7063</v>
      </c>
      <c r="K536" s="562" t="s">
        <v>8455</v>
      </c>
      <c r="L536" s="561" t="s">
        <v>25</v>
      </c>
    </row>
    <row r="537" spans="1:12" x14ac:dyDescent="0.25">
      <c r="A537" s="561" t="s">
        <v>320</v>
      </c>
      <c r="B537" s="561" t="s">
        <v>321</v>
      </c>
      <c r="C537" s="561" t="s">
        <v>502</v>
      </c>
      <c r="D537" s="561" t="s">
        <v>503</v>
      </c>
      <c r="E537" s="562" t="s">
        <v>22</v>
      </c>
      <c r="F537" s="561" t="s">
        <v>22</v>
      </c>
      <c r="G537" s="561" t="s">
        <v>24202</v>
      </c>
      <c r="H537" s="561" t="s">
        <v>533</v>
      </c>
      <c r="I537" s="561" t="s">
        <v>505</v>
      </c>
      <c r="J537" s="561" t="s">
        <v>7063</v>
      </c>
      <c r="K537" s="562" t="s">
        <v>7939</v>
      </c>
      <c r="L537" s="561" t="s">
        <v>25</v>
      </c>
    </row>
    <row r="538" spans="1:12" x14ac:dyDescent="0.25">
      <c r="A538" s="561" t="s">
        <v>320</v>
      </c>
      <c r="B538" s="561" t="s">
        <v>321</v>
      </c>
      <c r="C538" s="561" t="s">
        <v>502</v>
      </c>
      <c r="D538" s="561" t="s">
        <v>503</v>
      </c>
      <c r="E538" s="562" t="s">
        <v>22</v>
      </c>
      <c r="F538" s="561" t="s">
        <v>22</v>
      </c>
      <c r="G538" s="561" t="s">
        <v>24203</v>
      </c>
      <c r="H538" s="561" t="s">
        <v>534</v>
      </c>
      <c r="I538" s="561" t="s">
        <v>505</v>
      </c>
      <c r="J538" s="561" t="s">
        <v>7063</v>
      </c>
      <c r="K538" s="562" t="s">
        <v>6504</v>
      </c>
      <c r="L538" s="561" t="s">
        <v>25</v>
      </c>
    </row>
    <row r="539" spans="1:12" x14ac:dyDescent="0.25">
      <c r="A539" s="561" t="s">
        <v>320</v>
      </c>
      <c r="B539" s="561" t="s">
        <v>321</v>
      </c>
      <c r="C539" s="561" t="s">
        <v>502</v>
      </c>
      <c r="D539" s="561" t="s">
        <v>503</v>
      </c>
      <c r="E539" s="562" t="s">
        <v>22</v>
      </c>
      <c r="F539" s="561" t="s">
        <v>22</v>
      </c>
      <c r="G539" s="561" t="s">
        <v>24204</v>
      </c>
      <c r="H539" s="561" t="s">
        <v>536</v>
      </c>
      <c r="I539" s="561" t="s">
        <v>505</v>
      </c>
      <c r="J539" s="561" t="s">
        <v>7063</v>
      </c>
      <c r="K539" s="562" t="s">
        <v>23165</v>
      </c>
      <c r="L539" s="561" t="s">
        <v>25</v>
      </c>
    </row>
    <row r="540" spans="1:12" x14ac:dyDescent="0.25">
      <c r="A540" s="561" t="s">
        <v>320</v>
      </c>
      <c r="B540" s="561" t="s">
        <v>321</v>
      </c>
      <c r="C540" s="561" t="s">
        <v>502</v>
      </c>
      <c r="D540" s="561" t="s">
        <v>503</v>
      </c>
      <c r="E540" s="562" t="s">
        <v>22</v>
      </c>
      <c r="F540" s="561" t="s">
        <v>22</v>
      </c>
      <c r="G540" s="561" t="s">
        <v>24206</v>
      </c>
      <c r="H540" s="561" t="s">
        <v>537</v>
      </c>
      <c r="I540" s="561" t="s">
        <v>505</v>
      </c>
      <c r="J540" s="561" t="s">
        <v>24</v>
      </c>
      <c r="K540" s="562" t="s">
        <v>36297</v>
      </c>
      <c r="L540" s="561" t="s">
        <v>25</v>
      </c>
    </row>
    <row r="541" spans="1:12" x14ac:dyDescent="0.25">
      <c r="A541" s="561" t="s">
        <v>320</v>
      </c>
      <c r="B541" s="561" t="s">
        <v>321</v>
      </c>
      <c r="C541" s="561" t="s">
        <v>502</v>
      </c>
      <c r="D541" s="561" t="s">
        <v>503</v>
      </c>
      <c r="E541" s="562" t="s">
        <v>22</v>
      </c>
      <c r="F541" s="561" t="s">
        <v>22</v>
      </c>
      <c r="G541" s="561" t="s">
        <v>24208</v>
      </c>
      <c r="H541" s="561" t="s">
        <v>539</v>
      </c>
      <c r="I541" s="561" t="s">
        <v>505</v>
      </c>
      <c r="J541" s="561" t="s">
        <v>24</v>
      </c>
      <c r="K541" s="562" t="s">
        <v>33198</v>
      </c>
      <c r="L541" s="561" t="s">
        <v>25</v>
      </c>
    </row>
    <row r="542" spans="1:12" x14ac:dyDescent="0.25">
      <c r="A542" s="561" t="s">
        <v>320</v>
      </c>
      <c r="B542" s="561" t="s">
        <v>321</v>
      </c>
      <c r="C542" s="561" t="s">
        <v>502</v>
      </c>
      <c r="D542" s="561" t="s">
        <v>503</v>
      </c>
      <c r="E542" s="562" t="s">
        <v>22</v>
      </c>
      <c r="F542" s="561" t="s">
        <v>22</v>
      </c>
      <c r="G542" s="561" t="s">
        <v>24210</v>
      </c>
      <c r="H542" s="561" t="s">
        <v>540</v>
      </c>
      <c r="I542" s="561" t="s">
        <v>505</v>
      </c>
      <c r="J542" s="561" t="s">
        <v>24</v>
      </c>
      <c r="K542" s="562" t="s">
        <v>36298</v>
      </c>
      <c r="L542" s="561" t="s">
        <v>25</v>
      </c>
    </row>
    <row r="543" spans="1:12" x14ac:dyDescent="0.25">
      <c r="A543" s="561" t="s">
        <v>320</v>
      </c>
      <c r="B543" s="561" t="s">
        <v>321</v>
      </c>
      <c r="C543" s="561" t="s">
        <v>502</v>
      </c>
      <c r="D543" s="561" t="s">
        <v>503</v>
      </c>
      <c r="E543" s="562" t="s">
        <v>22</v>
      </c>
      <c r="F543" s="561" t="s">
        <v>22</v>
      </c>
      <c r="G543" s="561" t="s">
        <v>24211</v>
      </c>
      <c r="H543" s="561" t="s">
        <v>541</v>
      </c>
      <c r="I543" s="561" t="s">
        <v>505</v>
      </c>
      <c r="J543" s="561" t="s">
        <v>7063</v>
      </c>
      <c r="K543" s="562" t="s">
        <v>8648</v>
      </c>
      <c r="L543" s="561" t="s">
        <v>25</v>
      </c>
    </row>
    <row r="544" spans="1:12" x14ac:dyDescent="0.25">
      <c r="A544" s="561" t="s">
        <v>320</v>
      </c>
      <c r="B544" s="561" t="s">
        <v>321</v>
      </c>
      <c r="C544" s="561" t="s">
        <v>502</v>
      </c>
      <c r="D544" s="561" t="s">
        <v>503</v>
      </c>
      <c r="E544" s="562" t="s">
        <v>22</v>
      </c>
      <c r="F544" s="561" t="s">
        <v>22</v>
      </c>
      <c r="G544" s="561" t="s">
        <v>24212</v>
      </c>
      <c r="H544" s="561" t="s">
        <v>543</v>
      </c>
      <c r="I544" s="561" t="s">
        <v>505</v>
      </c>
      <c r="J544" s="561" t="s">
        <v>7063</v>
      </c>
      <c r="K544" s="562" t="s">
        <v>845</v>
      </c>
      <c r="L544" s="561" t="s">
        <v>25</v>
      </c>
    </row>
    <row r="545" spans="1:12" x14ac:dyDescent="0.25">
      <c r="A545" s="561" t="s">
        <v>320</v>
      </c>
      <c r="B545" s="561" t="s">
        <v>321</v>
      </c>
      <c r="C545" s="561" t="s">
        <v>502</v>
      </c>
      <c r="D545" s="561" t="s">
        <v>503</v>
      </c>
      <c r="E545" s="562" t="s">
        <v>22</v>
      </c>
      <c r="F545" s="561" t="s">
        <v>22</v>
      </c>
      <c r="G545" s="561" t="s">
        <v>24213</v>
      </c>
      <c r="H545" s="561" t="s">
        <v>544</v>
      </c>
      <c r="I545" s="561" t="s">
        <v>505</v>
      </c>
      <c r="J545" s="561" t="s">
        <v>7063</v>
      </c>
      <c r="K545" s="562" t="s">
        <v>7723</v>
      </c>
      <c r="L545" s="561" t="s">
        <v>25</v>
      </c>
    </row>
    <row r="546" spans="1:12" x14ac:dyDescent="0.25">
      <c r="A546" s="561" t="s">
        <v>320</v>
      </c>
      <c r="B546" s="561" t="s">
        <v>321</v>
      </c>
      <c r="C546" s="561" t="s">
        <v>502</v>
      </c>
      <c r="D546" s="561" t="s">
        <v>503</v>
      </c>
      <c r="E546" s="562" t="s">
        <v>22</v>
      </c>
      <c r="F546" s="561" t="s">
        <v>22</v>
      </c>
      <c r="G546" s="561" t="s">
        <v>24214</v>
      </c>
      <c r="H546" s="561" t="s">
        <v>546</v>
      </c>
      <c r="I546" s="561" t="s">
        <v>505</v>
      </c>
      <c r="J546" s="561" t="s">
        <v>7063</v>
      </c>
      <c r="K546" s="562" t="s">
        <v>7269</v>
      </c>
      <c r="L546" s="561" t="s">
        <v>25</v>
      </c>
    </row>
    <row r="547" spans="1:12" x14ac:dyDescent="0.25">
      <c r="A547" s="561" t="s">
        <v>320</v>
      </c>
      <c r="B547" s="561" t="s">
        <v>321</v>
      </c>
      <c r="C547" s="561" t="s">
        <v>502</v>
      </c>
      <c r="D547" s="561" t="s">
        <v>503</v>
      </c>
      <c r="E547" s="562" t="s">
        <v>22</v>
      </c>
      <c r="F547" s="561" t="s">
        <v>22</v>
      </c>
      <c r="G547" s="561" t="s">
        <v>24215</v>
      </c>
      <c r="H547" s="561" t="s">
        <v>547</v>
      </c>
      <c r="I547" s="561" t="s">
        <v>505</v>
      </c>
      <c r="J547" s="561" t="s">
        <v>7063</v>
      </c>
      <c r="K547" s="562" t="s">
        <v>33239</v>
      </c>
      <c r="L547" s="561" t="s">
        <v>25</v>
      </c>
    </row>
    <row r="548" spans="1:12" x14ac:dyDescent="0.25">
      <c r="A548" s="561" t="s">
        <v>320</v>
      </c>
      <c r="B548" s="561" t="s">
        <v>321</v>
      </c>
      <c r="C548" s="561" t="s">
        <v>502</v>
      </c>
      <c r="D548" s="561" t="s">
        <v>503</v>
      </c>
      <c r="E548" s="562" t="s">
        <v>22</v>
      </c>
      <c r="F548" s="561" t="s">
        <v>22</v>
      </c>
      <c r="G548" s="561" t="s">
        <v>24216</v>
      </c>
      <c r="H548" s="561" t="s">
        <v>548</v>
      </c>
      <c r="I548" s="561" t="s">
        <v>505</v>
      </c>
      <c r="J548" s="561" t="s">
        <v>7063</v>
      </c>
      <c r="K548" s="562" t="s">
        <v>450</v>
      </c>
      <c r="L548" s="561" t="s">
        <v>25</v>
      </c>
    </row>
    <row r="549" spans="1:12" x14ac:dyDescent="0.25">
      <c r="A549" s="561" t="s">
        <v>320</v>
      </c>
      <c r="B549" s="561" t="s">
        <v>321</v>
      </c>
      <c r="C549" s="561" t="s">
        <v>502</v>
      </c>
      <c r="D549" s="561" t="s">
        <v>503</v>
      </c>
      <c r="E549" s="562" t="s">
        <v>22</v>
      </c>
      <c r="F549" s="561" t="s">
        <v>22</v>
      </c>
      <c r="G549" s="561" t="s">
        <v>24217</v>
      </c>
      <c r="H549" s="561" t="s">
        <v>549</v>
      </c>
      <c r="I549" s="561" t="s">
        <v>505</v>
      </c>
      <c r="J549" s="561" t="s">
        <v>24</v>
      </c>
      <c r="K549" s="562" t="s">
        <v>770</v>
      </c>
      <c r="L549" s="561" t="s">
        <v>25</v>
      </c>
    </row>
    <row r="550" spans="1:12" x14ac:dyDescent="0.25">
      <c r="A550" s="561" t="s">
        <v>320</v>
      </c>
      <c r="B550" s="561" t="s">
        <v>321</v>
      </c>
      <c r="C550" s="561" t="s">
        <v>502</v>
      </c>
      <c r="D550" s="561" t="s">
        <v>503</v>
      </c>
      <c r="E550" s="562" t="s">
        <v>22</v>
      </c>
      <c r="F550" s="561" t="s">
        <v>22</v>
      </c>
      <c r="G550" s="561" t="s">
        <v>24218</v>
      </c>
      <c r="H550" s="561" t="s">
        <v>551</v>
      </c>
      <c r="I550" s="561" t="s">
        <v>505</v>
      </c>
      <c r="J550" s="561" t="s">
        <v>7063</v>
      </c>
      <c r="K550" s="562" t="s">
        <v>31241</v>
      </c>
      <c r="L550" s="561" t="s">
        <v>25</v>
      </c>
    </row>
    <row r="551" spans="1:12" x14ac:dyDescent="0.25">
      <c r="A551" s="561" t="s">
        <v>320</v>
      </c>
      <c r="B551" s="561" t="s">
        <v>321</v>
      </c>
      <c r="C551" s="561" t="s">
        <v>502</v>
      </c>
      <c r="D551" s="561" t="s">
        <v>503</v>
      </c>
      <c r="E551" s="562" t="s">
        <v>22</v>
      </c>
      <c r="F551" s="561" t="s">
        <v>22</v>
      </c>
      <c r="G551" s="561" t="s">
        <v>24219</v>
      </c>
      <c r="H551" s="561" t="s">
        <v>553</v>
      </c>
      <c r="I551" s="561" t="s">
        <v>505</v>
      </c>
      <c r="J551" s="561" t="s">
        <v>7063</v>
      </c>
      <c r="K551" s="562" t="s">
        <v>36299</v>
      </c>
      <c r="L551" s="561" t="s">
        <v>25</v>
      </c>
    </row>
    <row r="552" spans="1:12" x14ac:dyDescent="0.25">
      <c r="A552" s="561" t="s">
        <v>320</v>
      </c>
      <c r="B552" s="561" t="s">
        <v>321</v>
      </c>
      <c r="C552" s="561" t="s">
        <v>502</v>
      </c>
      <c r="D552" s="561" t="s">
        <v>503</v>
      </c>
      <c r="E552" s="562" t="s">
        <v>22</v>
      </c>
      <c r="F552" s="561" t="s">
        <v>22</v>
      </c>
      <c r="G552" s="561" t="s">
        <v>24220</v>
      </c>
      <c r="H552" s="561" t="s">
        <v>555</v>
      </c>
      <c r="I552" s="561" t="s">
        <v>505</v>
      </c>
      <c r="J552" s="561" t="s">
        <v>7063</v>
      </c>
      <c r="K552" s="562" t="s">
        <v>5757</v>
      </c>
      <c r="L552" s="561" t="s">
        <v>25</v>
      </c>
    </row>
    <row r="553" spans="1:12" x14ac:dyDescent="0.25">
      <c r="A553" s="561" t="s">
        <v>320</v>
      </c>
      <c r="B553" s="561" t="s">
        <v>321</v>
      </c>
      <c r="C553" s="561" t="s">
        <v>502</v>
      </c>
      <c r="D553" s="561" t="s">
        <v>503</v>
      </c>
      <c r="E553" s="562" t="s">
        <v>22</v>
      </c>
      <c r="F553" s="561" t="s">
        <v>22</v>
      </c>
      <c r="G553" s="561" t="s">
        <v>24221</v>
      </c>
      <c r="H553" s="561" t="s">
        <v>557</v>
      </c>
      <c r="I553" s="561" t="s">
        <v>505</v>
      </c>
      <c r="J553" s="561" t="s">
        <v>7063</v>
      </c>
      <c r="K553" s="562" t="s">
        <v>36300</v>
      </c>
      <c r="L553" s="561" t="s">
        <v>25</v>
      </c>
    </row>
    <row r="554" spans="1:12" x14ac:dyDescent="0.25">
      <c r="A554" s="561" t="s">
        <v>320</v>
      </c>
      <c r="B554" s="561" t="s">
        <v>321</v>
      </c>
      <c r="C554" s="561" t="s">
        <v>502</v>
      </c>
      <c r="D554" s="561" t="s">
        <v>503</v>
      </c>
      <c r="E554" s="562" t="s">
        <v>22</v>
      </c>
      <c r="F554" s="561" t="s">
        <v>22</v>
      </c>
      <c r="G554" s="561" t="s">
        <v>24223</v>
      </c>
      <c r="H554" s="561" t="s">
        <v>559</v>
      </c>
      <c r="I554" s="561" t="s">
        <v>505</v>
      </c>
      <c r="J554" s="561" t="s">
        <v>24</v>
      </c>
      <c r="K554" s="562" t="s">
        <v>36301</v>
      </c>
      <c r="L554" s="561" t="s">
        <v>25</v>
      </c>
    </row>
    <row r="555" spans="1:12" x14ac:dyDescent="0.25">
      <c r="A555" s="561" t="s">
        <v>320</v>
      </c>
      <c r="B555" s="561" t="s">
        <v>321</v>
      </c>
      <c r="C555" s="561" t="s">
        <v>502</v>
      </c>
      <c r="D555" s="561" t="s">
        <v>503</v>
      </c>
      <c r="E555" s="562" t="s">
        <v>22</v>
      </c>
      <c r="F555" s="561" t="s">
        <v>22</v>
      </c>
      <c r="G555" s="561" t="s">
        <v>24225</v>
      </c>
      <c r="H555" s="561" t="s">
        <v>561</v>
      </c>
      <c r="I555" s="561" t="s">
        <v>505</v>
      </c>
      <c r="J555" s="561" t="s">
        <v>7063</v>
      </c>
      <c r="K555" s="562" t="s">
        <v>1263</v>
      </c>
      <c r="L555" s="561" t="s">
        <v>25</v>
      </c>
    </row>
    <row r="556" spans="1:12" x14ac:dyDescent="0.25">
      <c r="A556" s="561" t="s">
        <v>320</v>
      </c>
      <c r="B556" s="561" t="s">
        <v>321</v>
      </c>
      <c r="C556" s="561" t="s">
        <v>502</v>
      </c>
      <c r="D556" s="561" t="s">
        <v>503</v>
      </c>
      <c r="E556" s="562" t="s">
        <v>22</v>
      </c>
      <c r="F556" s="561" t="s">
        <v>22</v>
      </c>
      <c r="G556" s="561" t="s">
        <v>24226</v>
      </c>
      <c r="H556" s="561" t="s">
        <v>563</v>
      </c>
      <c r="I556" s="561" t="s">
        <v>505</v>
      </c>
      <c r="J556" s="561" t="s">
        <v>7063</v>
      </c>
      <c r="K556" s="562" t="s">
        <v>878</v>
      </c>
      <c r="L556" s="561" t="s">
        <v>25</v>
      </c>
    </row>
    <row r="557" spans="1:12" x14ac:dyDescent="0.25">
      <c r="A557" s="561" t="s">
        <v>320</v>
      </c>
      <c r="B557" s="561" t="s">
        <v>321</v>
      </c>
      <c r="C557" s="561" t="s">
        <v>502</v>
      </c>
      <c r="D557" s="561" t="s">
        <v>503</v>
      </c>
      <c r="E557" s="562" t="s">
        <v>22</v>
      </c>
      <c r="F557" s="561" t="s">
        <v>22</v>
      </c>
      <c r="G557" s="561" t="s">
        <v>24227</v>
      </c>
      <c r="H557" s="561" t="s">
        <v>565</v>
      </c>
      <c r="I557" s="561" t="s">
        <v>505</v>
      </c>
      <c r="J557" s="561" t="s">
        <v>7063</v>
      </c>
      <c r="K557" s="562" t="s">
        <v>1040</v>
      </c>
      <c r="L557" s="561" t="s">
        <v>25</v>
      </c>
    </row>
    <row r="558" spans="1:12" x14ac:dyDescent="0.25">
      <c r="A558" s="561" t="s">
        <v>320</v>
      </c>
      <c r="B558" s="561" t="s">
        <v>321</v>
      </c>
      <c r="C558" s="561" t="s">
        <v>502</v>
      </c>
      <c r="D558" s="561" t="s">
        <v>503</v>
      </c>
      <c r="E558" s="562" t="s">
        <v>22</v>
      </c>
      <c r="F558" s="561" t="s">
        <v>22</v>
      </c>
      <c r="G558" s="561" t="s">
        <v>24228</v>
      </c>
      <c r="H558" s="561" t="s">
        <v>566</v>
      </c>
      <c r="I558" s="561" t="s">
        <v>505</v>
      </c>
      <c r="J558" s="561" t="s">
        <v>7063</v>
      </c>
      <c r="K558" s="562" t="s">
        <v>1195</v>
      </c>
      <c r="L558" s="561" t="s">
        <v>25</v>
      </c>
    </row>
    <row r="559" spans="1:12" x14ac:dyDescent="0.25">
      <c r="A559" s="561" t="s">
        <v>320</v>
      </c>
      <c r="B559" s="561" t="s">
        <v>321</v>
      </c>
      <c r="C559" s="561" t="s">
        <v>502</v>
      </c>
      <c r="D559" s="561" t="s">
        <v>503</v>
      </c>
      <c r="E559" s="562" t="s">
        <v>22</v>
      </c>
      <c r="F559" s="561" t="s">
        <v>22</v>
      </c>
      <c r="G559" s="561" t="s">
        <v>24229</v>
      </c>
      <c r="H559" s="561" t="s">
        <v>568</v>
      </c>
      <c r="I559" s="561" t="s">
        <v>505</v>
      </c>
      <c r="J559" s="561" t="s">
        <v>7063</v>
      </c>
      <c r="K559" s="562" t="s">
        <v>23518</v>
      </c>
      <c r="L559" s="561" t="s">
        <v>25</v>
      </c>
    </row>
    <row r="560" spans="1:12" x14ac:dyDescent="0.25">
      <c r="A560" s="561" t="s">
        <v>320</v>
      </c>
      <c r="B560" s="561" t="s">
        <v>321</v>
      </c>
      <c r="C560" s="561" t="s">
        <v>502</v>
      </c>
      <c r="D560" s="561" t="s">
        <v>503</v>
      </c>
      <c r="E560" s="562" t="s">
        <v>22</v>
      </c>
      <c r="F560" s="561" t="s">
        <v>22</v>
      </c>
      <c r="G560" s="561" t="s">
        <v>24230</v>
      </c>
      <c r="H560" s="561" t="s">
        <v>569</v>
      </c>
      <c r="I560" s="561" t="s">
        <v>505</v>
      </c>
      <c r="J560" s="561" t="s">
        <v>7063</v>
      </c>
      <c r="K560" s="562" t="s">
        <v>8279</v>
      </c>
      <c r="L560" s="561" t="s">
        <v>25</v>
      </c>
    </row>
    <row r="561" spans="1:12" x14ac:dyDescent="0.25">
      <c r="A561" s="561" t="s">
        <v>320</v>
      </c>
      <c r="B561" s="561" t="s">
        <v>321</v>
      </c>
      <c r="C561" s="561" t="s">
        <v>502</v>
      </c>
      <c r="D561" s="561" t="s">
        <v>503</v>
      </c>
      <c r="E561" s="562" t="s">
        <v>22</v>
      </c>
      <c r="F561" s="561" t="s">
        <v>22</v>
      </c>
      <c r="G561" s="561" t="s">
        <v>24231</v>
      </c>
      <c r="H561" s="561" t="s">
        <v>571</v>
      </c>
      <c r="I561" s="561" t="s">
        <v>505</v>
      </c>
      <c r="J561" s="561" t="s">
        <v>7063</v>
      </c>
      <c r="K561" s="562" t="s">
        <v>562</v>
      </c>
      <c r="L561" s="561" t="s">
        <v>25</v>
      </c>
    </row>
    <row r="562" spans="1:12" x14ac:dyDescent="0.25">
      <c r="A562" s="561" t="s">
        <v>320</v>
      </c>
      <c r="B562" s="561" t="s">
        <v>321</v>
      </c>
      <c r="C562" s="561" t="s">
        <v>502</v>
      </c>
      <c r="D562" s="561" t="s">
        <v>503</v>
      </c>
      <c r="E562" s="562" t="s">
        <v>22</v>
      </c>
      <c r="F562" s="561" t="s">
        <v>22</v>
      </c>
      <c r="G562" s="561" t="s">
        <v>24232</v>
      </c>
      <c r="H562" s="561" t="s">
        <v>572</v>
      </c>
      <c r="I562" s="561" t="s">
        <v>505</v>
      </c>
      <c r="J562" s="561" t="s">
        <v>7063</v>
      </c>
      <c r="K562" s="562" t="s">
        <v>8309</v>
      </c>
      <c r="L562" s="561" t="s">
        <v>25</v>
      </c>
    </row>
    <row r="563" spans="1:12" x14ac:dyDescent="0.25">
      <c r="A563" s="561" t="s">
        <v>320</v>
      </c>
      <c r="B563" s="561" t="s">
        <v>321</v>
      </c>
      <c r="C563" s="561" t="s">
        <v>502</v>
      </c>
      <c r="D563" s="561" t="s">
        <v>503</v>
      </c>
      <c r="E563" s="562" t="s">
        <v>22</v>
      </c>
      <c r="F563" s="561" t="s">
        <v>22</v>
      </c>
      <c r="G563" s="561" t="s">
        <v>24234</v>
      </c>
      <c r="H563" s="561" t="s">
        <v>573</v>
      </c>
      <c r="I563" s="561" t="s">
        <v>505</v>
      </c>
      <c r="J563" s="561" t="s">
        <v>24</v>
      </c>
      <c r="K563" s="562" t="s">
        <v>36302</v>
      </c>
      <c r="L563" s="561" t="s">
        <v>25</v>
      </c>
    </row>
    <row r="564" spans="1:12" x14ac:dyDescent="0.25">
      <c r="A564" s="561" t="s">
        <v>320</v>
      </c>
      <c r="B564" s="561" t="s">
        <v>321</v>
      </c>
      <c r="C564" s="561" t="s">
        <v>502</v>
      </c>
      <c r="D564" s="561" t="s">
        <v>503</v>
      </c>
      <c r="E564" s="562" t="s">
        <v>22</v>
      </c>
      <c r="F564" s="561" t="s">
        <v>22</v>
      </c>
      <c r="G564" s="561" t="s">
        <v>24236</v>
      </c>
      <c r="H564" s="561" t="s">
        <v>574</v>
      </c>
      <c r="I564" s="561" t="s">
        <v>505</v>
      </c>
      <c r="J564" s="561" t="s">
        <v>7063</v>
      </c>
      <c r="K564" s="562" t="s">
        <v>562</v>
      </c>
      <c r="L564" s="561" t="s">
        <v>25</v>
      </c>
    </row>
    <row r="565" spans="1:12" x14ac:dyDescent="0.25">
      <c r="A565" s="561" t="s">
        <v>320</v>
      </c>
      <c r="B565" s="561" t="s">
        <v>321</v>
      </c>
      <c r="C565" s="561" t="s">
        <v>502</v>
      </c>
      <c r="D565" s="561" t="s">
        <v>503</v>
      </c>
      <c r="E565" s="562" t="s">
        <v>22</v>
      </c>
      <c r="F565" s="561" t="s">
        <v>22</v>
      </c>
      <c r="G565" s="561" t="s">
        <v>24237</v>
      </c>
      <c r="H565" s="561" t="s">
        <v>576</v>
      </c>
      <c r="I565" s="561" t="s">
        <v>505</v>
      </c>
      <c r="J565" s="561" t="s">
        <v>7063</v>
      </c>
      <c r="K565" s="562" t="s">
        <v>8560</v>
      </c>
      <c r="L565" s="561" t="s">
        <v>25</v>
      </c>
    </row>
    <row r="566" spans="1:12" x14ac:dyDescent="0.25">
      <c r="A566" s="561" t="s">
        <v>320</v>
      </c>
      <c r="B566" s="561" t="s">
        <v>321</v>
      </c>
      <c r="C566" s="561" t="s">
        <v>502</v>
      </c>
      <c r="D566" s="561" t="s">
        <v>503</v>
      </c>
      <c r="E566" s="562" t="s">
        <v>22</v>
      </c>
      <c r="F566" s="561" t="s">
        <v>22</v>
      </c>
      <c r="G566" s="561" t="s">
        <v>24238</v>
      </c>
      <c r="H566" s="561" t="s">
        <v>578</v>
      </c>
      <c r="I566" s="561" t="s">
        <v>505</v>
      </c>
      <c r="J566" s="561" t="s">
        <v>7063</v>
      </c>
      <c r="K566" s="562" t="s">
        <v>36303</v>
      </c>
      <c r="L566" s="561" t="s">
        <v>25</v>
      </c>
    </row>
    <row r="567" spans="1:12" x14ac:dyDescent="0.25">
      <c r="A567" s="561" t="s">
        <v>320</v>
      </c>
      <c r="B567" s="561" t="s">
        <v>321</v>
      </c>
      <c r="C567" s="561" t="s">
        <v>502</v>
      </c>
      <c r="D567" s="561" t="s">
        <v>503</v>
      </c>
      <c r="E567" s="562" t="s">
        <v>22</v>
      </c>
      <c r="F567" s="561" t="s">
        <v>22</v>
      </c>
      <c r="G567" s="561" t="s">
        <v>24240</v>
      </c>
      <c r="H567" s="561" t="s">
        <v>579</v>
      </c>
      <c r="I567" s="561" t="s">
        <v>505</v>
      </c>
      <c r="J567" s="561" t="s">
        <v>7063</v>
      </c>
      <c r="K567" s="562" t="s">
        <v>7240</v>
      </c>
      <c r="L567" s="561" t="s">
        <v>25</v>
      </c>
    </row>
    <row r="568" spans="1:12" x14ac:dyDescent="0.25">
      <c r="A568" s="561" t="s">
        <v>320</v>
      </c>
      <c r="B568" s="561" t="s">
        <v>321</v>
      </c>
      <c r="C568" s="561" t="s">
        <v>502</v>
      </c>
      <c r="D568" s="561" t="s">
        <v>503</v>
      </c>
      <c r="E568" s="562" t="s">
        <v>22</v>
      </c>
      <c r="F568" s="561" t="s">
        <v>22</v>
      </c>
      <c r="G568" s="561" t="s">
        <v>24241</v>
      </c>
      <c r="H568" s="561" t="s">
        <v>581</v>
      </c>
      <c r="I568" s="561" t="s">
        <v>505</v>
      </c>
      <c r="J568" s="561" t="s">
        <v>7063</v>
      </c>
      <c r="K568" s="562" t="s">
        <v>36304</v>
      </c>
      <c r="L568" s="561" t="s">
        <v>25</v>
      </c>
    </row>
    <row r="569" spans="1:12" x14ac:dyDescent="0.25">
      <c r="A569" s="561" t="s">
        <v>320</v>
      </c>
      <c r="B569" s="561" t="s">
        <v>321</v>
      </c>
      <c r="C569" s="561" t="s">
        <v>502</v>
      </c>
      <c r="D569" s="561" t="s">
        <v>503</v>
      </c>
      <c r="E569" s="562" t="s">
        <v>22</v>
      </c>
      <c r="F569" s="561" t="s">
        <v>22</v>
      </c>
      <c r="G569" s="561" t="s">
        <v>24242</v>
      </c>
      <c r="H569" s="561" t="s">
        <v>582</v>
      </c>
      <c r="I569" s="561" t="s">
        <v>505</v>
      </c>
      <c r="J569" s="561" t="s">
        <v>7063</v>
      </c>
      <c r="K569" s="562" t="s">
        <v>1300</v>
      </c>
      <c r="L569" s="561" t="s">
        <v>25</v>
      </c>
    </row>
    <row r="570" spans="1:12" x14ac:dyDescent="0.25">
      <c r="A570" s="561" t="s">
        <v>320</v>
      </c>
      <c r="B570" s="561" t="s">
        <v>321</v>
      </c>
      <c r="C570" s="561" t="s">
        <v>502</v>
      </c>
      <c r="D570" s="561" t="s">
        <v>503</v>
      </c>
      <c r="E570" s="562" t="s">
        <v>22</v>
      </c>
      <c r="F570" s="561" t="s">
        <v>22</v>
      </c>
      <c r="G570" s="561" t="s">
        <v>24243</v>
      </c>
      <c r="H570" s="561" t="s">
        <v>584</v>
      </c>
      <c r="I570" s="561" t="s">
        <v>505</v>
      </c>
      <c r="J570" s="561" t="s">
        <v>7063</v>
      </c>
      <c r="K570" s="562" t="s">
        <v>36305</v>
      </c>
      <c r="L570" s="561" t="s">
        <v>25</v>
      </c>
    </row>
    <row r="571" spans="1:12" x14ac:dyDescent="0.25">
      <c r="A571" s="561" t="s">
        <v>320</v>
      </c>
      <c r="B571" s="561" t="s">
        <v>321</v>
      </c>
      <c r="C571" s="561" t="s">
        <v>502</v>
      </c>
      <c r="D571" s="561" t="s">
        <v>503</v>
      </c>
      <c r="E571" s="562" t="s">
        <v>22</v>
      </c>
      <c r="F571" s="561" t="s">
        <v>22</v>
      </c>
      <c r="G571" s="561" t="s">
        <v>24245</v>
      </c>
      <c r="H571" s="561" t="s">
        <v>585</v>
      </c>
      <c r="I571" s="561" t="s">
        <v>505</v>
      </c>
      <c r="J571" s="561" t="s">
        <v>7063</v>
      </c>
      <c r="K571" s="562" t="s">
        <v>36306</v>
      </c>
      <c r="L571" s="561" t="s">
        <v>25</v>
      </c>
    </row>
    <row r="572" spans="1:12" x14ac:dyDescent="0.25">
      <c r="A572" s="561" t="s">
        <v>320</v>
      </c>
      <c r="B572" s="561" t="s">
        <v>321</v>
      </c>
      <c r="C572" s="561" t="s">
        <v>502</v>
      </c>
      <c r="D572" s="561" t="s">
        <v>503</v>
      </c>
      <c r="E572" s="562" t="s">
        <v>22</v>
      </c>
      <c r="F572" s="561" t="s">
        <v>22</v>
      </c>
      <c r="G572" s="561" t="s">
        <v>24247</v>
      </c>
      <c r="H572" s="561" t="s">
        <v>586</v>
      </c>
      <c r="I572" s="561" t="s">
        <v>505</v>
      </c>
      <c r="J572" s="561" t="s">
        <v>7063</v>
      </c>
      <c r="K572" s="562" t="s">
        <v>36307</v>
      </c>
      <c r="L572" s="561" t="s">
        <v>25</v>
      </c>
    </row>
    <row r="573" spans="1:12" x14ac:dyDescent="0.25">
      <c r="A573" s="561" t="s">
        <v>320</v>
      </c>
      <c r="B573" s="561" t="s">
        <v>321</v>
      </c>
      <c r="C573" s="561" t="s">
        <v>502</v>
      </c>
      <c r="D573" s="561" t="s">
        <v>503</v>
      </c>
      <c r="E573" s="562" t="s">
        <v>22</v>
      </c>
      <c r="F573" s="561" t="s">
        <v>22</v>
      </c>
      <c r="G573" s="561" t="s">
        <v>24249</v>
      </c>
      <c r="H573" s="561" t="s">
        <v>587</v>
      </c>
      <c r="I573" s="561" t="s">
        <v>505</v>
      </c>
      <c r="J573" s="561" t="s">
        <v>7063</v>
      </c>
      <c r="K573" s="562" t="s">
        <v>36308</v>
      </c>
      <c r="L573" s="561" t="s">
        <v>25</v>
      </c>
    </row>
    <row r="574" spans="1:12" x14ac:dyDescent="0.25">
      <c r="A574" s="561" t="s">
        <v>320</v>
      </c>
      <c r="B574" s="561" t="s">
        <v>321</v>
      </c>
      <c r="C574" s="561" t="s">
        <v>502</v>
      </c>
      <c r="D574" s="561" t="s">
        <v>503</v>
      </c>
      <c r="E574" s="562" t="s">
        <v>22</v>
      </c>
      <c r="F574" s="561" t="s">
        <v>22</v>
      </c>
      <c r="G574" s="561" t="s">
        <v>24251</v>
      </c>
      <c r="H574" s="561" t="s">
        <v>588</v>
      </c>
      <c r="I574" s="561" t="s">
        <v>505</v>
      </c>
      <c r="J574" s="561" t="s">
        <v>7063</v>
      </c>
      <c r="K574" s="562" t="s">
        <v>36309</v>
      </c>
      <c r="L574" s="561" t="s">
        <v>25</v>
      </c>
    </row>
    <row r="575" spans="1:12" x14ac:dyDescent="0.25">
      <c r="A575" s="561" t="s">
        <v>320</v>
      </c>
      <c r="B575" s="561" t="s">
        <v>321</v>
      </c>
      <c r="C575" s="561" t="s">
        <v>502</v>
      </c>
      <c r="D575" s="561" t="s">
        <v>503</v>
      </c>
      <c r="E575" s="562" t="s">
        <v>22</v>
      </c>
      <c r="F575" s="561" t="s">
        <v>22</v>
      </c>
      <c r="G575" s="561" t="s">
        <v>24252</v>
      </c>
      <c r="H575" s="561" t="s">
        <v>589</v>
      </c>
      <c r="I575" s="561" t="s">
        <v>505</v>
      </c>
      <c r="J575" s="561" t="s">
        <v>7063</v>
      </c>
      <c r="K575" s="562" t="s">
        <v>24253</v>
      </c>
      <c r="L575" s="561" t="s">
        <v>25</v>
      </c>
    </row>
    <row r="576" spans="1:12" x14ac:dyDescent="0.25">
      <c r="A576" s="561" t="s">
        <v>320</v>
      </c>
      <c r="B576" s="561" t="s">
        <v>321</v>
      </c>
      <c r="C576" s="561" t="s">
        <v>502</v>
      </c>
      <c r="D576" s="561" t="s">
        <v>503</v>
      </c>
      <c r="E576" s="562" t="s">
        <v>22</v>
      </c>
      <c r="F576" s="561" t="s">
        <v>22</v>
      </c>
      <c r="G576" s="561" t="s">
        <v>24254</v>
      </c>
      <c r="H576" s="561" t="s">
        <v>591</v>
      </c>
      <c r="I576" s="561" t="s">
        <v>505</v>
      </c>
      <c r="J576" s="561" t="s">
        <v>7063</v>
      </c>
      <c r="K576" s="562" t="s">
        <v>247</v>
      </c>
      <c r="L576" s="561" t="s">
        <v>25</v>
      </c>
    </row>
    <row r="577" spans="1:12" x14ac:dyDescent="0.25">
      <c r="A577" s="561" t="s">
        <v>320</v>
      </c>
      <c r="B577" s="561" t="s">
        <v>321</v>
      </c>
      <c r="C577" s="561" t="s">
        <v>502</v>
      </c>
      <c r="D577" s="561" t="s">
        <v>503</v>
      </c>
      <c r="E577" s="562" t="s">
        <v>22</v>
      </c>
      <c r="F577" s="561" t="s">
        <v>22</v>
      </c>
      <c r="G577" s="561" t="s">
        <v>24256</v>
      </c>
      <c r="H577" s="561" t="s">
        <v>592</v>
      </c>
      <c r="I577" s="561" t="s">
        <v>505</v>
      </c>
      <c r="J577" s="561" t="s">
        <v>7063</v>
      </c>
      <c r="K577" s="562" t="s">
        <v>7515</v>
      </c>
      <c r="L577" s="561" t="s">
        <v>25</v>
      </c>
    </row>
    <row r="578" spans="1:12" x14ac:dyDescent="0.25">
      <c r="A578" s="561" t="s">
        <v>320</v>
      </c>
      <c r="B578" s="561" t="s">
        <v>321</v>
      </c>
      <c r="C578" s="561" t="s">
        <v>502</v>
      </c>
      <c r="D578" s="561" t="s">
        <v>503</v>
      </c>
      <c r="E578" s="562" t="s">
        <v>22</v>
      </c>
      <c r="F578" s="561" t="s">
        <v>22</v>
      </c>
      <c r="G578" s="561" t="s">
        <v>24257</v>
      </c>
      <c r="H578" s="561" t="s">
        <v>593</v>
      </c>
      <c r="I578" s="561" t="s">
        <v>505</v>
      </c>
      <c r="J578" s="561" t="s">
        <v>7063</v>
      </c>
      <c r="K578" s="562" t="s">
        <v>679</v>
      </c>
      <c r="L578" s="561" t="s">
        <v>25</v>
      </c>
    </row>
    <row r="579" spans="1:12" x14ac:dyDescent="0.25">
      <c r="A579" s="561" t="s">
        <v>320</v>
      </c>
      <c r="B579" s="561" t="s">
        <v>321</v>
      </c>
      <c r="C579" s="561" t="s">
        <v>502</v>
      </c>
      <c r="D579" s="561" t="s">
        <v>503</v>
      </c>
      <c r="E579" s="562" t="s">
        <v>22</v>
      </c>
      <c r="F579" s="561" t="s">
        <v>22</v>
      </c>
      <c r="G579" s="561" t="s">
        <v>24258</v>
      </c>
      <c r="H579" s="561" t="s">
        <v>595</v>
      </c>
      <c r="I579" s="561" t="s">
        <v>505</v>
      </c>
      <c r="J579" s="561" t="s">
        <v>7063</v>
      </c>
      <c r="K579" s="562" t="s">
        <v>6418</v>
      </c>
      <c r="L579" s="561" t="s">
        <v>25</v>
      </c>
    </row>
    <row r="580" spans="1:12" x14ac:dyDescent="0.25">
      <c r="A580" s="561" t="s">
        <v>320</v>
      </c>
      <c r="B580" s="561" t="s">
        <v>321</v>
      </c>
      <c r="C580" s="561" t="s">
        <v>502</v>
      </c>
      <c r="D580" s="561" t="s">
        <v>503</v>
      </c>
      <c r="E580" s="562" t="s">
        <v>22</v>
      </c>
      <c r="F580" s="561" t="s">
        <v>22</v>
      </c>
      <c r="G580" s="561" t="s">
        <v>24259</v>
      </c>
      <c r="H580" s="561" t="s">
        <v>596</v>
      </c>
      <c r="I580" s="561" t="s">
        <v>505</v>
      </c>
      <c r="J580" s="561" t="s">
        <v>24</v>
      </c>
      <c r="K580" s="562" t="s">
        <v>36310</v>
      </c>
      <c r="L580" s="561" t="s">
        <v>25</v>
      </c>
    </row>
    <row r="581" spans="1:12" x14ac:dyDescent="0.25">
      <c r="A581" s="561" t="s">
        <v>320</v>
      </c>
      <c r="B581" s="561" t="s">
        <v>321</v>
      </c>
      <c r="C581" s="561" t="s">
        <v>502</v>
      </c>
      <c r="D581" s="561" t="s">
        <v>503</v>
      </c>
      <c r="E581" s="562" t="s">
        <v>22</v>
      </c>
      <c r="F581" s="561" t="s">
        <v>22</v>
      </c>
      <c r="G581" s="561" t="s">
        <v>24260</v>
      </c>
      <c r="H581" s="561" t="s">
        <v>597</v>
      </c>
      <c r="I581" s="561" t="s">
        <v>505</v>
      </c>
      <c r="J581" s="561" t="s">
        <v>7063</v>
      </c>
      <c r="K581" s="562" t="s">
        <v>24261</v>
      </c>
      <c r="L581" s="561" t="s">
        <v>25</v>
      </c>
    </row>
    <row r="582" spans="1:12" x14ac:dyDescent="0.25">
      <c r="A582" s="561" t="s">
        <v>320</v>
      </c>
      <c r="B582" s="561" t="s">
        <v>321</v>
      </c>
      <c r="C582" s="561" t="s">
        <v>502</v>
      </c>
      <c r="D582" s="561" t="s">
        <v>503</v>
      </c>
      <c r="E582" s="562" t="s">
        <v>22</v>
      </c>
      <c r="F582" s="561" t="s">
        <v>22</v>
      </c>
      <c r="G582" s="561" t="s">
        <v>24262</v>
      </c>
      <c r="H582" s="561" t="s">
        <v>598</v>
      </c>
      <c r="I582" s="561" t="s">
        <v>505</v>
      </c>
      <c r="J582" s="561" t="s">
        <v>7063</v>
      </c>
      <c r="K582" s="562" t="s">
        <v>7848</v>
      </c>
      <c r="L582" s="561" t="s">
        <v>25</v>
      </c>
    </row>
    <row r="583" spans="1:12" x14ac:dyDescent="0.25">
      <c r="A583" s="561" t="s">
        <v>320</v>
      </c>
      <c r="B583" s="561" t="s">
        <v>321</v>
      </c>
      <c r="C583" s="561" t="s">
        <v>502</v>
      </c>
      <c r="D583" s="561" t="s">
        <v>503</v>
      </c>
      <c r="E583" s="562" t="s">
        <v>22</v>
      </c>
      <c r="F583" s="561" t="s">
        <v>22</v>
      </c>
      <c r="G583" s="561" t="s">
        <v>24263</v>
      </c>
      <c r="H583" s="561" t="s">
        <v>599</v>
      </c>
      <c r="I583" s="561" t="s">
        <v>505</v>
      </c>
      <c r="J583" s="561" t="s">
        <v>24</v>
      </c>
      <c r="K583" s="562" t="s">
        <v>990</v>
      </c>
      <c r="L583" s="561" t="s">
        <v>25</v>
      </c>
    </row>
    <row r="584" spans="1:12" x14ac:dyDescent="0.25">
      <c r="A584" s="561" t="s">
        <v>320</v>
      </c>
      <c r="B584" s="561" t="s">
        <v>321</v>
      </c>
      <c r="C584" s="561" t="s">
        <v>502</v>
      </c>
      <c r="D584" s="561" t="s">
        <v>503</v>
      </c>
      <c r="E584" s="562" t="s">
        <v>22</v>
      </c>
      <c r="F584" s="561" t="s">
        <v>22</v>
      </c>
      <c r="G584" s="561" t="s">
        <v>24264</v>
      </c>
      <c r="H584" s="561" t="s">
        <v>601</v>
      </c>
      <c r="I584" s="561" t="s">
        <v>505</v>
      </c>
      <c r="J584" s="561" t="s">
        <v>7063</v>
      </c>
      <c r="K584" s="562" t="s">
        <v>7590</v>
      </c>
      <c r="L584" s="561" t="s">
        <v>25</v>
      </c>
    </row>
    <row r="585" spans="1:12" x14ac:dyDescent="0.25">
      <c r="A585" s="561" t="s">
        <v>320</v>
      </c>
      <c r="B585" s="561" t="s">
        <v>321</v>
      </c>
      <c r="C585" s="561" t="s">
        <v>502</v>
      </c>
      <c r="D585" s="561" t="s">
        <v>503</v>
      </c>
      <c r="E585" s="562" t="s">
        <v>22</v>
      </c>
      <c r="F585" s="561" t="s">
        <v>22</v>
      </c>
      <c r="G585" s="561" t="s">
        <v>24265</v>
      </c>
      <c r="H585" s="561" t="s">
        <v>603</v>
      </c>
      <c r="I585" s="561" t="s">
        <v>505</v>
      </c>
      <c r="J585" s="561" t="s">
        <v>7063</v>
      </c>
      <c r="K585" s="562" t="s">
        <v>613</v>
      </c>
      <c r="L585" s="561" t="s">
        <v>25</v>
      </c>
    </row>
    <row r="586" spans="1:12" x14ac:dyDescent="0.25">
      <c r="A586" s="561" t="s">
        <v>320</v>
      </c>
      <c r="B586" s="561" t="s">
        <v>321</v>
      </c>
      <c r="C586" s="561" t="s">
        <v>502</v>
      </c>
      <c r="D586" s="561" t="s">
        <v>503</v>
      </c>
      <c r="E586" s="562" t="s">
        <v>22</v>
      </c>
      <c r="F586" s="561" t="s">
        <v>22</v>
      </c>
      <c r="G586" s="561" t="s">
        <v>24266</v>
      </c>
      <c r="H586" s="561" t="s">
        <v>604</v>
      </c>
      <c r="I586" s="561" t="s">
        <v>505</v>
      </c>
      <c r="J586" s="561" t="s">
        <v>7063</v>
      </c>
      <c r="K586" s="562" t="s">
        <v>7712</v>
      </c>
      <c r="L586" s="561" t="s">
        <v>25</v>
      </c>
    </row>
    <row r="587" spans="1:12" x14ac:dyDescent="0.25">
      <c r="A587" s="561" t="s">
        <v>320</v>
      </c>
      <c r="B587" s="561" t="s">
        <v>321</v>
      </c>
      <c r="C587" s="561" t="s">
        <v>502</v>
      </c>
      <c r="D587" s="561" t="s">
        <v>503</v>
      </c>
      <c r="E587" s="562" t="s">
        <v>22</v>
      </c>
      <c r="F587" s="561" t="s">
        <v>22</v>
      </c>
      <c r="G587" s="561" t="s">
        <v>24267</v>
      </c>
      <c r="H587" s="561" t="s">
        <v>606</v>
      </c>
      <c r="I587" s="561" t="s">
        <v>505</v>
      </c>
      <c r="J587" s="561" t="s">
        <v>24</v>
      </c>
      <c r="K587" s="562" t="s">
        <v>36311</v>
      </c>
      <c r="L587" s="561" t="s">
        <v>25</v>
      </c>
    </row>
    <row r="588" spans="1:12" x14ac:dyDescent="0.25">
      <c r="A588" s="561" t="s">
        <v>320</v>
      </c>
      <c r="B588" s="561" t="s">
        <v>321</v>
      </c>
      <c r="C588" s="561" t="s">
        <v>502</v>
      </c>
      <c r="D588" s="561" t="s">
        <v>503</v>
      </c>
      <c r="E588" s="562" t="s">
        <v>22</v>
      </c>
      <c r="F588" s="561" t="s">
        <v>22</v>
      </c>
      <c r="G588" s="561" t="s">
        <v>24269</v>
      </c>
      <c r="H588" s="561" t="s">
        <v>607</v>
      </c>
      <c r="I588" s="561" t="s">
        <v>505</v>
      </c>
      <c r="J588" s="561" t="s">
        <v>7063</v>
      </c>
      <c r="K588" s="562" t="s">
        <v>36312</v>
      </c>
      <c r="L588" s="561" t="s">
        <v>25</v>
      </c>
    </row>
    <row r="589" spans="1:12" x14ac:dyDescent="0.25">
      <c r="A589" s="561" t="s">
        <v>320</v>
      </c>
      <c r="B589" s="561" t="s">
        <v>321</v>
      </c>
      <c r="C589" s="561" t="s">
        <v>502</v>
      </c>
      <c r="D589" s="561" t="s">
        <v>503</v>
      </c>
      <c r="E589" s="562" t="s">
        <v>22</v>
      </c>
      <c r="F589" s="561" t="s">
        <v>22</v>
      </c>
      <c r="G589" s="561" t="s">
        <v>24270</v>
      </c>
      <c r="H589" s="561" t="s">
        <v>608</v>
      </c>
      <c r="I589" s="561" t="s">
        <v>505</v>
      </c>
      <c r="J589" s="561" t="s">
        <v>7063</v>
      </c>
      <c r="K589" s="562" t="s">
        <v>36313</v>
      </c>
      <c r="L589" s="561" t="s">
        <v>25</v>
      </c>
    </row>
    <row r="590" spans="1:12" x14ac:dyDescent="0.25">
      <c r="A590" s="561" t="s">
        <v>320</v>
      </c>
      <c r="B590" s="561" t="s">
        <v>321</v>
      </c>
      <c r="C590" s="561" t="s">
        <v>502</v>
      </c>
      <c r="D590" s="561" t="s">
        <v>503</v>
      </c>
      <c r="E590" s="562" t="s">
        <v>22</v>
      </c>
      <c r="F590" s="561" t="s">
        <v>22</v>
      </c>
      <c r="G590" s="561" t="s">
        <v>24272</v>
      </c>
      <c r="H590" s="561" t="s">
        <v>609</v>
      </c>
      <c r="I590" s="561" t="s">
        <v>505</v>
      </c>
      <c r="J590" s="561" t="s">
        <v>7063</v>
      </c>
      <c r="K590" s="562" t="s">
        <v>6294</v>
      </c>
      <c r="L590" s="561" t="s">
        <v>25</v>
      </c>
    </row>
    <row r="591" spans="1:12" x14ac:dyDescent="0.25">
      <c r="A591" s="561" t="s">
        <v>320</v>
      </c>
      <c r="B591" s="561" t="s">
        <v>321</v>
      </c>
      <c r="C591" s="561" t="s">
        <v>502</v>
      </c>
      <c r="D591" s="561" t="s">
        <v>503</v>
      </c>
      <c r="E591" s="562" t="s">
        <v>22</v>
      </c>
      <c r="F591" s="561" t="s">
        <v>22</v>
      </c>
      <c r="G591" s="561" t="s">
        <v>24274</v>
      </c>
      <c r="H591" s="561" t="s">
        <v>610</v>
      </c>
      <c r="I591" s="561" t="s">
        <v>505</v>
      </c>
      <c r="J591" s="561" t="s">
        <v>7063</v>
      </c>
      <c r="K591" s="562" t="s">
        <v>4394</v>
      </c>
      <c r="L591" s="561" t="s">
        <v>25</v>
      </c>
    </row>
    <row r="592" spans="1:12" x14ac:dyDescent="0.25">
      <c r="A592" s="561" t="s">
        <v>320</v>
      </c>
      <c r="B592" s="561" t="s">
        <v>321</v>
      </c>
      <c r="C592" s="561" t="s">
        <v>502</v>
      </c>
      <c r="D592" s="561" t="s">
        <v>503</v>
      </c>
      <c r="E592" s="562" t="s">
        <v>22</v>
      </c>
      <c r="F592" s="561" t="s">
        <v>22</v>
      </c>
      <c r="G592" s="561" t="s">
        <v>24275</v>
      </c>
      <c r="H592" s="561" t="s">
        <v>612</v>
      </c>
      <c r="I592" s="561" t="s">
        <v>505</v>
      </c>
      <c r="J592" s="561" t="s">
        <v>7063</v>
      </c>
      <c r="K592" s="562" t="s">
        <v>1094</v>
      </c>
      <c r="L592" s="561" t="s">
        <v>25</v>
      </c>
    </row>
    <row r="593" spans="1:12" x14ac:dyDescent="0.25">
      <c r="A593" s="561" t="s">
        <v>320</v>
      </c>
      <c r="B593" s="561" t="s">
        <v>321</v>
      </c>
      <c r="C593" s="561" t="s">
        <v>502</v>
      </c>
      <c r="D593" s="561" t="s">
        <v>503</v>
      </c>
      <c r="E593" s="562" t="s">
        <v>22</v>
      </c>
      <c r="F593" s="561" t="s">
        <v>22</v>
      </c>
      <c r="G593" s="561" t="s">
        <v>24276</v>
      </c>
      <c r="H593" s="561" t="s">
        <v>614</v>
      </c>
      <c r="I593" s="561" t="s">
        <v>505</v>
      </c>
      <c r="J593" s="561" t="s">
        <v>7063</v>
      </c>
      <c r="K593" s="562" t="s">
        <v>4527</v>
      </c>
      <c r="L593" s="561" t="s">
        <v>25</v>
      </c>
    </row>
    <row r="594" spans="1:12" x14ac:dyDescent="0.25">
      <c r="A594" s="561" t="s">
        <v>320</v>
      </c>
      <c r="B594" s="561" t="s">
        <v>321</v>
      </c>
      <c r="C594" s="561" t="s">
        <v>502</v>
      </c>
      <c r="D594" s="561" t="s">
        <v>503</v>
      </c>
      <c r="E594" s="562" t="s">
        <v>22</v>
      </c>
      <c r="F594" s="561" t="s">
        <v>22</v>
      </c>
      <c r="G594" s="561" t="s">
        <v>24277</v>
      </c>
      <c r="H594" s="561" t="s">
        <v>616</v>
      </c>
      <c r="I594" s="561" t="s">
        <v>505</v>
      </c>
      <c r="J594" s="561" t="s">
        <v>7063</v>
      </c>
      <c r="K594" s="562" t="s">
        <v>7418</v>
      </c>
      <c r="L594" s="561" t="s">
        <v>25</v>
      </c>
    </row>
    <row r="595" spans="1:12" x14ac:dyDescent="0.25">
      <c r="A595" s="561" t="s">
        <v>320</v>
      </c>
      <c r="B595" s="561" t="s">
        <v>321</v>
      </c>
      <c r="C595" s="561" t="s">
        <v>502</v>
      </c>
      <c r="D595" s="561" t="s">
        <v>503</v>
      </c>
      <c r="E595" s="562" t="s">
        <v>22</v>
      </c>
      <c r="F595" s="561" t="s">
        <v>22</v>
      </c>
      <c r="G595" s="561" t="s">
        <v>24278</v>
      </c>
      <c r="H595" s="561" t="s">
        <v>618</v>
      </c>
      <c r="I595" s="561" t="s">
        <v>505</v>
      </c>
      <c r="J595" s="561" t="s">
        <v>7063</v>
      </c>
      <c r="K595" s="562" t="s">
        <v>8631</v>
      </c>
      <c r="L595" s="561" t="s">
        <v>25</v>
      </c>
    </row>
    <row r="596" spans="1:12" x14ac:dyDescent="0.25">
      <c r="A596" s="561" t="s">
        <v>320</v>
      </c>
      <c r="B596" s="561" t="s">
        <v>321</v>
      </c>
      <c r="C596" s="561" t="s">
        <v>502</v>
      </c>
      <c r="D596" s="561" t="s">
        <v>503</v>
      </c>
      <c r="E596" s="562" t="s">
        <v>22</v>
      </c>
      <c r="F596" s="561" t="s">
        <v>22</v>
      </c>
      <c r="G596" s="561" t="s">
        <v>24279</v>
      </c>
      <c r="H596" s="561" t="s">
        <v>619</v>
      </c>
      <c r="I596" s="561" t="s">
        <v>505</v>
      </c>
      <c r="J596" s="561" t="s">
        <v>7063</v>
      </c>
      <c r="K596" s="562" t="s">
        <v>882</v>
      </c>
      <c r="L596" s="561" t="s">
        <v>25</v>
      </c>
    </row>
    <row r="597" spans="1:12" x14ac:dyDescent="0.25">
      <c r="A597" s="561" t="s">
        <v>320</v>
      </c>
      <c r="B597" s="561" t="s">
        <v>321</v>
      </c>
      <c r="C597" s="561" t="s">
        <v>502</v>
      </c>
      <c r="D597" s="561" t="s">
        <v>503</v>
      </c>
      <c r="E597" s="562" t="s">
        <v>22</v>
      </c>
      <c r="F597" s="561" t="s">
        <v>22</v>
      </c>
      <c r="G597" s="561" t="s">
        <v>24280</v>
      </c>
      <c r="H597" s="561" t="s">
        <v>621</v>
      </c>
      <c r="I597" s="561" t="s">
        <v>505</v>
      </c>
      <c r="J597" s="561" t="s">
        <v>24</v>
      </c>
      <c r="K597" s="562" t="s">
        <v>590</v>
      </c>
      <c r="L597" s="561" t="s">
        <v>25</v>
      </c>
    </row>
    <row r="598" spans="1:12" x14ac:dyDescent="0.25">
      <c r="A598" s="561" t="s">
        <v>320</v>
      </c>
      <c r="B598" s="561" t="s">
        <v>321</v>
      </c>
      <c r="C598" s="561" t="s">
        <v>502</v>
      </c>
      <c r="D598" s="561" t="s">
        <v>503</v>
      </c>
      <c r="E598" s="562" t="s">
        <v>22</v>
      </c>
      <c r="F598" s="561" t="s">
        <v>22</v>
      </c>
      <c r="G598" s="561" t="s">
        <v>24281</v>
      </c>
      <c r="H598" s="561" t="s">
        <v>623</v>
      </c>
      <c r="I598" s="561" t="s">
        <v>505</v>
      </c>
      <c r="J598" s="561" t="s">
        <v>7063</v>
      </c>
      <c r="K598" s="562" t="s">
        <v>28672</v>
      </c>
      <c r="L598" s="561" t="s">
        <v>25</v>
      </c>
    </row>
    <row r="599" spans="1:12" x14ac:dyDescent="0.25">
      <c r="A599" s="561" t="s">
        <v>320</v>
      </c>
      <c r="B599" s="561" t="s">
        <v>321</v>
      </c>
      <c r="C599" s="561" t="s">
        <v>502</v>
      </c>
      <c r="D599" s="561" t="s">
        <v>503</v>
      </c>
      <c r="E599" s="562" t="s">
        <v>22</v>
      </c>
      <c r="F599" s="561" t="s">
        <v>22</v>
      </c>
      <c r="G599" s="561" t="s">
        <v>24283</v>
      </c>
      <c r="H599" s="561" t="s">
        <v>624</v>
      </c>
      <c r="I599" s="561" t="s">
        <v>505</v>
      </c>
      <c r="J599" s="561" t="s">
        <v>7063</v>
      </c>
      <c r="K599" s="562" t="s">
        <v>36314</v>
      </c>
      <c r="L599" s="561" t="s">
        <v>25</v>
      </c>
    </row>
    <row r="600" spans="1:12" x14ac:dyDescent="0.25">
      <c r="A600" s="561" t="s">
        <v>320</v>
      </c>
      <c r="B600" s="561" t="s">
        <v>321</v>
      </c>
      <c r="C600" s="561" t="s">
        <v>502</v>
      </c>
      <c r="D600" s="561" t="s">
        <v>503</v>
      </c>
      <c r="E600" s="562" t="s">
        <v>22</v>
      </c>
      <c r="F600" s="561" t="s">
        <v>22</v>
      </c>
      <c r="G600" s="561" t="s">
        <v>24285</v>
      </c>
      <c r="H600" s="561" t="s">
        <v>625</v>
      </c>
      <c r="I600" s="561" t="s">
        <v>505</v>
      </c>
      <c r="J600" s="561" t="s">
        <v>7063</v>
      </c>
      <c r="K600" s="562" t="s">
        <v>36315</v>
      </c>
      <c r="L600" s="561" t="s">
        <v>25</v>
      </c>
    </row>
    <row r="601" spans="1:12" x14ac:dyDescent="0.25">
      <c r="A601" s="561" t="s">
        <v>320</v>
      </c>
      <c r="B601" s="561" t="s">
        <v>321</v>
      </c>
      <c r="C601" s="561" t="s">
        <v>502</v>
      </c>
      <c r="D601" s="561" t="s">
        <v>503</v>
      </c>
      <c r="E601" s="562" t="s">
        <v>22</v>
      </c>
      <c r="F601" s="561" t="s">
        <v>22</v>
      </c>
      <c r="G601" s="561" t="s">
        <v>24287</v>
      </c>
      <c r="H601" s="561" t="s">
        <v>627</v>
      </c>
      <c r="I601" s="561" t="s">
        <v>505</v>
      </c>
      <c r="J601" s="561" t="s">
        <v>7063</v>
      </c>
      <c r="K601" s="562" t="s">
        <v>4702</v>
      </c>
      <c r="L601" s="561" t="s">
        <v>25</v>
      </c>
    </row>
    <row r="602" spans="1:12" x14ac:dyDescent="0.25">
      <c r="A602" s="561" t="s">
        <v>320</v>
      </c>
      <c r="B602" s="561" t="s">
        <v>321</v>
      </c>
      <c r="C602" s="561" t="s">
        <v>502</v>
      </c>
      <c r="D602" s="561" t="s">
        <v>503</v>
      </c>
      <c r="E602" s="562" t="s">
        <v>22</v>
      </c>
      <c r="F602" s="561" t="s">
        <v>22</v>
      </c>
      <c r="G602" s="561" t="s">
        <v>24289</v>
      </c>
      <c r="H602" s="561" t="s">
        <v>628</v>
      </c>
      <c r="I602" s="561" t="s">
        <v>505</v>
      </c>
      <c r="J602" s="561" t="s">
        <v>7063</v>
      </c>
      <c r="K602" s="562" t="s">
        <v>8489</v>
      </c>
      <c r="L602" s="561" t="s">
        <v>25</v>
      </c>
    </row>
    <row r="603" spans="1:12" x14ac:dyDescent="0.25">
      <c r="A603" s="561" t="s">
        <v>320</v>
      </c>
      <c r="B603" s="561" t="s">
        <v>321</v>
      </c>
      <c r="C603" s="561" t="s">
        <v>502</v>
      </c>
      <c r="D603" s="561" t="s">
        <v>503</v>
      </c>
      <c r="E603" s="562" t="s">
        <v>22</v>
      </c>
      <c r="F603" s="561" t="s">
        <v>22</v>
      </c>
      <c r="G603" s="561" t="s">
        <v>24291</v>
      </c>
      <c r="H603" s="561" t="s">
        <v>629</v>
      </c>
      <c r="I603" s="561" t="s">
        <v>505</v>
      </c>
      <c r="J603" s="561" t="s">
        <v>7063</v>
      </c>
      <c r="K603" s="562" t="s">
        <v>36316</v>
      </c>
      <c r="L603" s="561" t="s">
        <v>25</v>
      </c>
    </row>
    <row r="604" spans="1:12" x14ac:dyDescent="0.25">
      <c r="A604" s="561" t="s">
        <v>320</v>
      </c>
      <c r="B604" s="561" t="s">
        <v>321</v>
      </c>
      <c r="C604" s="561" t="s">
        <v>502</v>
      </c>
      <c r="D604" s="561" t="s">
        <v>503</v>
      </c>
      <c r="E604" s="562" t="s">
        <v>22</v>
      </c>
      <c r="F604" s="561" t="s">
        <v>22</v>
      </c>
      <c r="G604" s="561" t="s">
        <v>24292</v>
      </c>
      <c r="H604" s="561" t="s">
        <v>630</v>
      </c>
      <c r="I604" s="561" t="s">
        <v>505</v>
      </c>
      <c r="J604" s="561" t="s">
        <v>24</v>
      </c>
      <c r="K604" s="562" t="s">
        <v>35414</v>
      </c>
      <c r="L604" s="561" t="s">
        <v>25</v>
      </c>
    </row>
    <row r="605" spans="1:12" x14ac:dyDescent="0.25">
      <c r="A605" s="561" t="s">
        <v>320</v>
      </c>
      <c r="B605" s="561" t="s">
        <v>321</v>
      </c>
      <c r="C605" s="561" t="s">
        <v>502</v>
      </c>
      <c r="D605" s="561" t="s">
        <v>503</v>
      </c>
      <c r="E605" s="562" t="s">
        <v>22</v>
      </c>
      <c r="F605" s="561" t="s">
        <v>22</v>
      </c>
      <c r="G605" s="561" t="s">
        <v>24294</v>
      </c>
      <c r="H605" s="561" t="s">
        <v>631</v>
      </c>
      <c r="I605" s="561" t="s">
        <v>505</v>
      </c>
      <c r="J605" s="561" t="s">
        <v>7063</v>
      </c>
      <c r="K605" s="562" t="s">
        <v>2699</v>
      </c>
      <c r="L605" s="561" t="s">
        <v>25</v>
      </c>
    </row>
    <row r="606" spans="1:12" x14ac:dyDescent="0.25">
      <c r="A606" s="561" t="s">
        <v>320</v>
      </c>
      <c r="B606" s="561" t="s">
        <v>321</v>
      </c>
      <c r="C606" s="561" t="s">
        <v>502</v>
      </c>
      <c r="D606" s="561" t="s">
        <v>503</v>
      </c>
      <c r="E606" s="562" t="s">
        <v>22</v>
      </c>
      <c r="F606" s="561" t="s">
        <v>22</v>
      </c>
      <c r="G606" s="561" t="s">
        <v>24295</v>
      </c>
      <c r="H606" s="561" t="s">
        <v>633</v>
      </c>
      <c r="I606" s="561" t="s">
        <v>505</v>
      </c>
      <c r="J606" s="561" t="s">
        <v>7063</v>
      </c>
      <c r="K606" s="562" t="s">
        <v>1751</v>
      </c>
      <c r="L606" s="561" t="s">
        <v>25</v>
      </c>
    </row>
    <row r="607" spans="1:12" x14ac:dyDescent="0.25">
      <c r="A607" s="561" t="s">
        <v>320</v>
      </c>
      <c r="B607" s="561" t="s">
        <v>321</v>
      </c>
      <c r="C607" s="561" t="s">
        <v>502</v>
      </c>
      <c r="D607" s="561" t="s">
        <v>503</v>
      </c>
      <c r="E607" s="562" t="s">
        <v>22</v>
      </c>
      <c r="F607" s="561" t="s">
        <v>22</v>
      </c>
      <c r="G607" s="561" t="s">
        <v>24297</v>
      </c>
      <c r="H607" s="561" t="s">
        <v>635</v>
      </c>
      <c r="I607" s="561" t="s">
        <v>505</v>
      </c>
      <c r="J607" s="561" t="s">
        <v>7063</v>
      </c>
      <c r="K607" s="562" t="s">
        <v>24298</v>
      </c>
      <c r="L607" s="561" t="s">
        <v>25</v>
      </c>
    </row>
    <row r="608" spans="1:12" x14ac:dyDescent="0.25">
      <c r="A608" s="561" t="s">
        <v>320</v>
      </c>
      <c r="B608" s="561" t="s">
        <v>321</v>
      </c>
      <c r="C608" s="561" t="s">
        <v>502</v>
      </c>
      <c r="D608" s="561" t="s">
        <v>503</v>
      </c>
      <c r="E608" s="562" t="s">
        <v>22</v>
      </c>
      <c r="F608" s="561" t="s">
        <v>22</v>
      </c>
      <c r="G608" s="561" t="s">
        <v>24299</v>
      </c>
      <c r="H608" s="561" t="s">
        <v>637</v>
      </c>
      <c r="I608" s="561" t="s">
        <v>505</v>
      </c>
      <c r="J608" s="561" t="s">
        <v>7063</v>
      </c>
      <c r="K608" s="562" t="s">
        <v>988</v>
      </c>
      <c r="L608" s="561" t="s">
        <v>25</v>
      </c>
    </row>
    <row r="609" spans="1:12" x14ac:dyDescent="0.25">
      <c r="A609" s="561" t="s">
        <v>320</v>
      </c>
      <c r="B609" s="561" t="s">
        <v>321</v>
      </c>
      <c r="C609" s="561" t="s">
        <v>502</v>
      </c>
      <c r="D609" s="561" t="s">
        <v>503</v>
      </c>
      <c r="E609" s="562" t="s">
        <v>22</v>
      </c>
      <c r="F609" s="561" t="s">
        <v>22</v>
      </c>
      <c r="G609" s="561" t="s">
        <v>24300</v>
      </c>
      <c r="H609" s="561" t="s">
        <v>639</v>
      </c>
      <c r="I609" s="561" t="s">
        <v>505</v>
      </c>
      <c r="J609" s="561" t="s">
        <v>24</v>
      </c>
      <c r="K609" s="562" t="s">
        <v>36317</v>
      </c>
      <c r="L609" s="561" t="s">
        <v>25</v>
      </c>
    </row>
    <row r="610" spans="1:12" x14ac:dyDescent="0.25">
      <c r="A610" s="561" t="s">
        <v>320</v>
      </c>
      <c r="B610" s="561" t="s">
        <v>321</v>
      </c>
      <c r="C610" s="561" t="s">
        <v>502</v>
      </c>
      <c r="D610" s="561" t="s">
        <v>503</v>
      </c>
      <c r="E610" s="562" t="s">
        <v>22</v>
      </c>
      <c r="F610" s="561" t="s">
        <v>22</v>
      </c>
      <c r="G610" s="561" t="s">
        <v>24302</v>
      </c>
      <c r="H610" s="561" t="s">
        <v>641</v>
      </c>
      <c r="I610" s="561" t="s">
        <v>505</v>
      </c>
      <c r="J610" s="561" t="s">
        <v>24</v>
      </c>
      <c r="K610" s="562" t="s">
        <v>5822</v>
      </c>
      <c r="L610" s="561" t="s">
        <v>25</v>
      </c>
    </row>
    <row r="611" spans="1:12" x14ac:dyDescent="0.25">
      <c r="A611" s="561" t="s">
        <v>320</v>
      </c>
      <c r="B611" s="561" t="s">
        <v>321</v>
      </c>
      <c r="C611" s="561" t="s">
        <v>502</v>
      </c>
      <c r="D611" s="561" t="s">
        <v>503</v>
      </c>
      <c r="E611" s="562" t="s">
        <v>22</v>
      </c>
      <c r="F611" s="561" t="s">
        <v>22</v>
      </c>
      <c r="G611" s="561" t="s">
        <v>24303</v>
      </c>
      <c r="H611" s="561" t="s">
        <v>643</v>
      </c>
      <c r="I611" s="561" t="s">
        <v>505</v>
      </c>
      <c r="J611" s="561" t="s">
        <v>7063</v>
      </c>
      <c r="K611" s="562" t="s">
        <v>36318</v>
      </c>
      <c r="L611" s="561" t="s">
        <v>25</v>
      </c>
    </row>
    <row r="612" spans="1:12" x14ac:dyDescent="0.25">
      <c r="A612" s="561" t="s">
        <v>320</v>
      </c>
      <c r="B612" s="561" t="s">
        <v>321</v>
      </c>
      <c r="C612" s="561" t="s">
        <v>502</v>
      </c>
      <c r="D612" s="561" t="s">
        <v>503</v>
      </c>
      <c r="E612" s="562" t="s">
        <v>22</v>
      </c>
      <c r="F612" s="561" t="s">
        <v>22</v>
      </c>
      <c r="G612" s="561" t="s">
        <v>24304</v>
      </c>
      <c r="H612" s="561" t="s">
        <v>644</v>
      </c>
      <c r="I612" s="561" t="s">
        <v>505</v>
      </c>
      <c r="J612" s="561" t="s">
        <v>24</v>
      </c>
      <c r="K612" s="562" t="s">
        <v>865</v>
      </c>
      <c r="L612" s="561" t="s">
        <v>25</v>
      </c>
    </row>
    <row r="613" spans="1:12" x14ac:dyDescent="0.25">
      <c r="A613" s="561" t="s">
        <v>320</v>
      </c>
      <c r="B613" s="561" t="s">
        <v>321</v>
      </c>
      <c r="C613" s="561" t="s">
        <v>502</v>
      </c>
      <c r="D613" s="561" t="s">
        <v>503</v>
      </c>
      <c r="E613" s="562" t="s">
        <v>22</v>
      </c>
      <c r="F613" s="561" t="s">
        <v>22</v>
      </c>
      <c r="G613" s="561" t="s">
        <v>24305</v>
      </c>
      <c r="H613" s="561" t="s">
        <v>646</v>
      </c>
      <c r="I613" s="561" t="s">
        <v>505</v>
      </c>
      <c r="J613" s="561" t="s">
        <v>7063</v>
      </c>
      <c r="K613" s="562" t="s">
        <v>1041</v>
      </c>
      <c r="L613" s="561" t="s">
        <v>25</v>
      </c>
    </row>
    <row r="614" spans="1:12" x14ac:dyDescent="0.25">
      <c r="A614" s="561" t="s">
        <v>320</v>
      </c>
      <c r="B614" s="561" t="s">
        <v>321</v>
      </c>
      <c r="C614" s="561" t="s">
        <v>502</v>
      </c>
      <c r="D614" s="561" t="s">
        <v>503</v>
      </c>
      <c r="E614" s="562" t="s">
        <v>22</v>
      </c>
      <c r="F614" s="561" t="s">
        <v>22</v>
      </c>
      <c r="G614" s="561" t="s">
        <v>24306</v>
      </c>
      <c r="H614" s="561" t="s">
        <v>648</v>
      </c>
      <c r="I614" s="561" t="s">
        <v>505</v>
      </c>
      <c r="J614" s="561" t="s">
        <v>7063</v>
      </c>
      <c r="K614" s="562" t="s">
        <v>3928</v>
      </c>
      <c r="L614" s="561" t="s">
        <v>25</v>
      </c>
    </row>
    <row r="615" spans="1:12" x14ac:dyDescent="0.25">
      <c r="A615" s="561" t="s">
        <v>320</v>
      </c>
      <c r="B615" s="561" t="s">
        <v>321</v>
      </c>
      <c r="C615" s="561" t="s">
        <v>502</v>
      </c>
      <c r="D615" s="561" t="s">
        <v>503</v>
      </c>
      <c r="E615" s="562" t="s">
        <v>22</v>
      </c>
      <c r="F615" s="561" t="s">
        <v>22</v>
      </c>
      <c r="G615" s="561" t="s">
        <v>24307</v>
      </c>
      <c r="H615" s="561" t="s">
        <v>649</v>
      </c>
      <c r="I615" s="561" t="s">
        <v>505</v>
      </c>
      <c r="J615" s="561" t="s">
        <v>24</v>
      </c>
      <c r="K615" s="562" t="s">
        <v>5680</v>
      </c>
      <c r="L615" s="561" t="s">
        <v>25</v>
      </c>
    </row>
    <row r="616" spans="1:12" x14ac:dyDescent="0.25">
      <c r="A616" s="561" t="s">
        <v>320</v>
      </c>
      <c r="B616" s="561" t="s">
        <v>321</v>
      </c>
      <c r="C616" s="561" t="s">
        <v>502</v>
      </c>
      <c r="D616" s="561" t="s">
        <v>503</v>
      </c>
      <c r="E616" s="562" t="s">
        <v>22</v>
      </c>
      <c r="F616" s="561" t="s">
        <v>22</v>
      </c>
      <c r="G616" s="561" t="s">
        <v>24309</v>
      </c>
      <c r="H616" s="561" t="s">
        <v>650</v>
      </c>
      <c r="I616" s="561" t="s">
        <v>505</v>
      </c>
      <c r="J616" s="561" t="s">
        <v>7063</v>
      </c>
      <c r="K616" s="562" t="s">
        <v>1172</v>
      </c>
      <c r="L616" s="561" t="s">
        <v>25</v>
      </c>
    </row>
    <row r="617" spans="1:12" x14ac:dyDescent="0.25">
      <c r="A617" s="561" t="s">
        <v>320</v>
      </c>
      <c r="B617" s="561" t="s">
        <v>321</v>
      </c>
      <c r="C617" s="561" t="s">
        <v>502</v>
      </c>
      <c r="D617" s="561" t="s">
        <v>503</v>
      </c>
      <c r="E617" s="562" t="s">
        <v>22</v>
      </c>
      <c r="F617" s="561" t="s">
        <v>22</v>
      </c>
      <c r="G617" s="561" t="s">
        <v>24310</v>
      </c>
      <c r="H617" s="561" t="s">
        <v>651</v>
      </c>
      <c r="I617" s="561" t="s">
        <v>505</v>
      </c>
      <c r="J617" s="561" t="s">
        <v>7063</v>
      </c>
      <c r="K617" s="562" t="s">
        <v>36319</v>
      </c>
      <c r="L617" s="561" t="s">
        <v>25</v>
      </c>
    </row>
    <row r="618" spans="1:12" x14ac:dyDescent="0.25">
      <c r="A618" s="561" t="s">
        <v>320</v>
      </c>
      <c r="B618" s="561" t="s">
        <v>321</v>
      </c>
      <c r="C618" s="561" t="s">
        <v>502</v>
      </c>
      <c r="D618" s="561" t="s">
        <v>503</v>
      </c>
      <c r="E618" s="562" t="s">
        <v>22</v>
      </c>
      <c r="F618" s="561" t="s">
        <v>22</v>
      </c>
      <c r="G618" s="561" t="s">
        <v>24312</v>
      </c>
      <c r="H618" s="561" t="s">
        <v>653</v>
      </c>
      <c r="I618" s="561" t="s">
        <v>505</v>
      </c>
      <c r="J618" s="561" t="s">
        <v>7063</v>
      </c>
      <c r="K618" s="562" t="s">
        <v>36320</v>
      </c>
      <c r="L618" s="561" t="s">
        <v>25</v>
      </c>
    </row>
    <row r="619" spans="1:12" x14ac:dyDescent="0.25">
      <c r="A619" s="561" t="s">
        <v>320</v>
      </c>
      <c r="B619" s="561" t="s">
        <v>321</v>
      </c>
      <c r="C619" s="561" t="s">
        <v>502</v>
      </c>
      <c r="D619" s="561" t="s">
        <v>503</v>
      </c>
      <c r="E619" s="562" t="s">
        <v>22</v>
      </c>
      <c r="F619" s="561" t="s">
        <v>22</v>
      </c>
      <c r="G619" s="561" t="s">
        <v>24314</v>
      </c>
      <c r="H619" s="561" t="s">
        <v>654</v>
      </c>
      <c r="I619" s="561" t="s">
        <v>505</v>
      </c>
      <c r="J619" s="561" t="s">
        <v>7063</v>
      </c>
      <c r="K619" s="562" t="s">
        <v>8185</v>
      </c>
      <c r="L619" s="561" t="s">
        <v>25</v>
      </c>
    </row>
    <row r="620" spans="1:12" x14ac:dyDescent="0.25">
      <c r="A620" s="561" t="s">
        <v>320</v>
      </c>
      <c r="B620" s="561" t="s">
        <v>321</v>
      </c>
      <c r="C620" s="561" t="s">
        <v>502</v>
      </c>
      <c r="D620" s="561" t="s">
        <v>503</v>
      </c>
      <c r="E620" s="562" t="s">
        <v>22</v>
      </c>
      <c r="F620" s="561" t="s">
        <v>22</v>
      </c>
      <c r="G620" s="561" t="s">
        <v>24316</v>
      </c>
      <c r="H620" s="561" t="s">
        <v>656</v>
      </c>
      <c r="I620" s="561" t="s">
        <v>505</v>
      </c>
      <c r="J620" s="561" t="s">
        <v>7063</v>
      </c>
      <c r="K620" s="562" t="s">
        <v>36321</v>
      </c>
      <c r="L620" s="561" t="s">
        <v>25</v>
      </c>
    </row>
    <row r="621" spans="1:12" x14ac:dyDescent="0.25">
      <c r="A621" s="561" t="s">
        <v>320</v>
      </c>
      <c r="B621" s="561" t="s">
        <v>321</v>
      </c>
      <c r="C621" s="561" t="s">
        <v>502</v>
      </c>
      <c r="D621" s="561" t="s">
        <v>503</v>
      </c>
      <c r="E621" s="562" t="s">
        <v>22</v>
      </c>
      <c r="F621" s="561" t="s">
        <v>22</v>
      </c>
      <c r="G621" s="561" t="s">
        <v>24318</v>
      </c>
      <c r="H621" s="561" t="s">
        <v>657</v>
      </c>
      <c r="I621" s="561" t="s">
        <v>505</v>
      </c>
      <c r="J621" s="561" t="s">
        <v>7063</v>
      </c>
      <c r="K621" s="562" t="s">
        <v>8489</v>
      </c>
      <c r="L621" s="561" t="s">
        <v>25</v>
      </c>
    </row>
    <row r="622" spans="1:12" x14ac:dyDescent="0.25">
      <c r="A622" s="561" t="s">
        <v>320</v>
      </c>
      <c r="B622" s="561" t="s">
        <v>321</v>
      </c>
      <c r="C622" s="561" t="s">
        <v>502</v>
      </c>
      <c r="D622" s="561" t="s">
        <v>503</v>
      </c>
      <c r="E622" s="562" t="s">
        <v>22</v>
      </c>
      <c r="F622" s="561" t="s">
        <v>22</v>
      </c>
      <c r="G622" s="561" t="s">
        <v>24319</v>
      </c>
      <c r="H622" s="561" t="s">
        <v>658</v>
      </c>
      <c r="I622" s="561" t="s">
        <v>505</v>
      </c>
      <c r="J622" s="561" t="s">
        <v>7063</v>
      </c>
      <c r="K622" s="562" t="s">
        <v>8654</v>
      </c>
      <c r="L622" s="561" t="s">
        <v>25</v>
      </c>
    </row>
    <row r="623" spans="1:12" x14ac:dyDescent="0.25">
      <c r="A623" s="561" t="s">
        <v>320</v>
      </c>
      <c r="B623" s="561" t="s">
        <v>321</v>
      </c>
      <c r="C623" s="561" t="s">
        <v>502</v>
      </c>
      <c r="D623" s="561" t="s">
        <v>503</v>
      </c>
      <c r="E623" s="562" t="s">
        <v>22</v>
      </c>
      <c r="F623" s="561" t="s">
        <v>22</v>
      </c>
      <c r="G623" s="561" t="s">
        <v>24320</v>
      </c>
      <c r="H623" s="561" t="s">
        <v>659</v>
      </c>
      <c r="I623" s="561" t="s">
        <v>505</v>
      </c>
      <c r="J623" s="561" t="s">
        <v>7063</v>
      </c>
      <c r="K623" s="562" t="s">
        <v>770</v>
      </c>
      <c r="L623" s="561" t="s">
        <v>25</v>
      </c>
    </row>
    <row r="624" spans="1:12" x14ac:dyDescent="0.25">
      <c r="A624" s="561" t="s">
        <v>320</v>
      </c>
      <c r="B624" s="561" t="s">
        <v>321</v>
      </c>
      <c r="C624" s="561" t="s">
        <v>502</v>
      </c>
      <c r="D624" s="561" t="s">
        <v>503</v>
      </c>
      <c r="E624" s="562" t="s">
        <v>22</v>
      </c>
      <c r="F624" s="561" t="s">
        <v>22</v>
      </c>
      <c r="G624" s="561" t="s">
        <v>24321</v>
      </c>
      <c r="H624" s="561" t="s">
        <v>661</v>
      </c>
      <c r="I624" s="561" t="s">
        <v>505</v>
      </c>
      <c r="J624" s="561" t="s">
        <v>7063</v>
      </c>
      <c r="K624" s="562" t="s">
        <v>7590</v>
      </c>
      <c r="L624" s="561" t="s">
        <v>25</v>
      </c>
    </row>
    <row r="625" spans="1:12" x14ac:dyDescent="0.25">
      <c r="A625" s="561" t="s">
        <v>320</v>
      </c>
      <c r="B625" s="561" t="s">
        <v>321</v>
      </c>
      <c r="C625" s="561" t="s">
        <v>502</v>
      </c>
      <c r="D625" s="561" t="s">
        <v>503</v>
      </c>
      <c r="E625" s="562" t="s">
        <v>22</v>
      </c>
      <c r="F625" s="561" t="s">
        <v>22</v>
      </c>
      <c r="G625" s="561" t="s">
        <v>24322</v>
      </c>
      <c r="H625" s="561" t="s">
        <v>662</v>
      </c>
      <c r="I625" s="561" t="s">
        <v>505</v>
      </c>
      <c r="J625" s="561" t="s">
        <v>7063</v>
      </c>
      <c r="K625" s="562" t="s">
        <v>3978</v>
      </c>
      <c r="L625" s="561" t="s">
        <v>25</v>
      </c>
    </row>
    <row r="626" spans="1:12" x14ac:dyDescent="0.25">
      <c r="A626" s="561" t="s">
        <v>320</v>
      </c>
      <c r="B626" s="561" t="s">
        <v>321</v>
      </c>
      <c r="C626" s="561" t="s">
        <v>502</v>
      </c>
      <c r="D626" s="561" t="s">
        <v>503</v>
      </c>
      <c r="E626" s="562" t="s">
        <v>22</v>
      </c>
      <c r="F626" s="561" t="s">
        <v>22</v>
      </c>
      <c r="G626" s="561" t="s">
        <v>24323</v>
      </c>
      <c r="H626" s="561" t="s">
        <v>664</v>
      </c>
      <c r="I626" s="561" t="s">
        <v>505</v>
      </c>
      <c r="J626" s="561" t="s">
        <v>7063</v>
      </c>
      <c r="K626" s="562" t="s">
        <v>36322</v>
      </c>
      <c r="L626" s="561" t="s">
        <v>25</v>
      </c>
    </row>
    <row r="627" spans="1:12" x14ac:dyDescent="0.25">
      <c r="A627" s="561" t="s">
        <v>320</v>
      </c>
      <c r="B627" s="561" t="s">
        <v>321</v>
      </c>
      <c r="C627" s="561" t="s">
        <v>502</v>
      </c>
      <c r="D627" s="561" t="s">
        <v>503</v>
      </c>
      <c r="E627" s="562" t="s">
        <v>22</v>
      </c>
      <c r="F627" s="561" t="s">
        <v>22</v>
      </c>
      <c r="G627" s="561" t="s">
        <v>24325</v>
      </c>
      <c r="H627" s="561" t="s">
        <v>665</v>
      </c>
      <c r="I627" s="561" t="s">
        <v>505</v>
      </c>
      <c r="J627" s="561" t="s">
        <v>7063</v>
      </c>
      <c r="K627" s="562" t="s">
        <v>36323</v>
      </c>
      <c r="L627" s="561" t="s">
        <v>25</v>
      </c>
    </row>
    <row r="628" spans="1:12" x14ac:dyDescent="0.25">
      <c r="A628" s="561" t="s">
        <v>320</v>
      </c>
      <c r="B628" s="561" t="s">
        <v>321</v>
      </c>
      <c r="C628" s="561" t="s">
        <v>502</v>
      </c>
      <c r="D628" s="561" t="s">
        <v>503</v>
      </c>
      <c r="E628" s="562" t="s">
        <v>22</v>
      </c>
      <c r="F628" s="561" t="s">
        <v>22</v>
      </c>
      <c r="G628" s="561" t="s">
        <v>24327</v>
      </c>
      <c r="H628" s="561" t="s">
        <v>666</v>
      </c>
      <c r="I628" s="561" t="s">
        <v>505</v>
      </c>
      <c r="J628" s="561" t="s">
        <v>7063</v>
      </c>
      <c r="K628" s="562" t="s">
        <v>36324</v>
      </c>
      <c r="L628" s="561" t="s">
        <v>25</v>
      </c>
    </row>
    <row r="629" spans="1:12" x14ac:dyDescent="0.25">
      <c r="A629" s="561" t="s">
        <v>320</v>
      </c>
      <c r="B629" s="561" t="s">
        <v>321</v>
      </c>
      <c r="C629" s="561" t="s">
        <v>502</v>
      </c>
      <c r="D629" s="561" t="s">
        <v>503</v>
      </c>
      <c r="E629" s="562" t="s">
        <v>22</v>
      </c>
      <c r="F629" s="561" t="s">
        <v>22</v>
      </c>
      <c r="G629" s="561" t="s">
        <v>24329</v>
      </c>
      <c r="H629" s="561" t="s">
        <v>667</v>
      </c>
      <c r="I629" s="561" t="s">
        <v>505</v>
      </c>
      <c r="J629" s="561" t="s">
        <v>7063</v>
      </c>
      <c r="K629" s="562" t="s">
        <v>2094</v>
      </c>
      <c r="L629" s="561" t="s">
        <v>25</v>
      </c>
    </row>
    <row r="630" spans="1:12" x14ac:dyDescent="0.25">
      <c r="A630" s="561" t="s">
        <v>320</v>
      </c>
      <c r="B630" s="561" t="s">
        <v>321</v>
      </c>
      <c r="C630" s="561" t="s">
        <v>502</v>
      </c>
      <c r="D630" s="561" t="s">
        <v>503</v>
      </c>
      <c r="E630" s="562" t="s">
        <v>22</v>
      </c>
      <c r="F630" s="561" t="s">
        <v>22</v>
      </c>
      <c r="G630" s="561" t="s">
        <v>24330</v>
      </c>
      <c r="H630" s="561" t="s">
        <v>668</v>
      </c>
      <c r="I630" s="561" t="s">
        <v>505</v>
      </c>
      <c r="J630" s="561" t="s">
        <v>7063</v>
      </c>
      <c r="K630" s="562" t="s">
        <v>864</v>
      </c>
      <c r="L630" s="561" t="s">
        <v>25</v>
      </c>
    </row>
    <row r="631" spans="1:12" x14ac:dyDescent="0.25">
      <c r="A631" s="561" t="s">
        <v>320</v>
      </c>
      <c r="B631" s="561" t="s">
        <v>321</v>
      </c>
      <c r="C631" s="561" t="s">
        <v>502</v>
      </c>
      <c r="D631" s="561" t="s">
        <v>503</v>
      </c>
      <c r="E631" s="562" t="s">
        <v>22</v>
      </c>
      <c r="F631" s="561" t="s">
        <v>22</v>
      </c>
      <c r="G631" s="561" t="s">
        <v>24331</v>
      </c>
      <c r="H631" s="561" t="s">
        <v>670</v>
      </c>
      <c r="I631" s="561" t="s">
        <v>505</v>
      </c>
      <c r="J631" s="561" t="s">
        <v>7063</v>
      </c>
      <c r="K631" s="562" t="s">
        <v>36325</v>
      </c>
      <c r="L631" s="561" t="s">
        <v>25</v>
      </c>
    </row>
    <row r="632" spans="1:12" x14ac:dyDescent="0.25">
      <c r="A632" s="561" t="s">
        <v>320</v>
      </c>
      <c r="B632" s="561" t="s">
        <v>321</v>
      </c>
      <c r="C632" s="561" t="s">
        <v>502</v>
      </c>
      <c r="D632" s="561" t="s">
        <v>503</v>
      </c>
      <c r="E632" s="562" t="s">
        <v>22</v>
      </c>
      <c r="F632" s="561" t="s">
        <v>22</v>
      </c>
      <c r="G632" s="561" t="s">
        <v>24333</v>
      </c>
      <c r="H632" s="561" t="s">
        <v>671</v>
      </c>
      <c r="I632" s="561" t="s">
        <v>505</v>
      </c>
      <c r="J632" s="561" t="s">
        <v>7063</v>
      </c>
      <c r="K632" s="562" t="s">
        <v>3023</v>
      </c>
      <c r="L632" s="561" t="s">
        <v>25</v>
      </c>
    </row>
    <row r="633" spans="1:12" x14ac:dyDescent="0.25">
      <c r="A633" s="561" t="s">
        <v>320</v>
      </c>
      <c r="B633" s="561" t="s">
        <v>321</v>
      </c>
      <c r="C633" s="561" t="s">
        <v>502</v>
      </c>
      <c r="D633" s="561" t="s">
        <v>503</v>
      </c>
      <c r="E633" s="562" t="s">
        <v>22</v>
      </c>
      <c r="F633" s="561" t="s">
        <v>22</v>
      </c>
      <c r="G633" s="561" t="s">
        <v>24334</v>
      </c>
      <c r="H633" s="561" t="s">
        <v>673</v>
      </c>
      <c r="I633" s="561" t="s">
        <v>505</v>
      </c>
      <c r="J633" s="561" t="s">
        <v>7063</v>
      </c>
      <c r="K633" s="562" t="s">
        <v>600</v>
      </c>
      <c r="L633" s="561" t="s">
        <v>25</v>
      </c>
    </row>
    <row r="634" spans="1:12" x14ac:dyDescent="0.25">
      <c r="A634" s="561" t="s">
        <v>320</v>
      </c>
      <c r="B634" s="561" t="s">
        <v>321</v>
      </c>
      <c r="C634" s="561" t="s">
        <v>502</v>
      </c>
      <c r="D634" s="561" t="s">
        <v>503</v>
      </c>
      <c r="E634" s="562" t="s">
        <v>22</v>
      </c>
      <c r="F634" s="561" t="s">
        <v>22</v>
      </c>
      <c r="G634" s="561" t="s">
        <v>24335</v>
      </c>
      <c r="H634" s="561" t="s">
        <v>675</v>
      </c>
      <c r="I634" s="561" t="s">
        <v>505</v>
      </c>
      <c r="J634" s="561" t="s">
        <v>7063</v>
      </c>
      <c r="K634" s="562" t="s">
        <v>1084</v>
      </c>
      <c r="L634" s="561" t="s">
        <v>25</v>
      </c>
    </row>
    <row r="635" spans="1:12" x14ac:dyDescent="0.25">
      <c r="A635" s="561" t="s">
        <v>320</v>
      </c>
      <c r="B635" s="561" t="s">
        <v>321</v>
      </c>
      <c r="C635" s="561" t="s">
        <v>502</v>
      </c>
      <c r="D635" s="561" t="s">
        <v>503</v>
      </c>
      <c r="E635" s="562" t="s">
        <v>22</v>
      </c>
      <c r="F635" s="561" t="s">
        <v>22</v>
      </c>
      <c r="G635" s="561" t="s">
        <v>24336</v>
      </c>
      <c r="H635" s="561" t="s">
        <v>676</v>
      </c>
      <c r="I635" s="561" t="s">
        <v>505</v>
      </c>
      <c r="J635" s="561" t="s">
        <v>7063</v>
      </c>
      <c r="K635" s="562" t="s">
        <v>1084</v>
      </c>
      <c r="L635" s="561" t="s">
        <v>25</v>
      </c>
    </row>
    <row r="636" spans="1:12" x14ac:dyDescent="0.25">
      <c r="A636" s="561" t="s">
        <v>320</v>
      </c>
      <c r="B636" s="561" t="s">
        <v>321</v>
      </c>
      <c r="C636" s="561" t="s">
        <v>502</v>
      </c>
      <c r="D636" s="561" t="s">
        <v>503</v>
      </c>
      <c r="E636" s="562" t="s">
        <v>22</v>
      </c>
      <c r="F636" s="561" t="s">
        <v>22</v>
      </c>
      <c r="G636" s="561" t="s">
        <v>24337</v>
      </c>
      <c r="H636" s="561" t="s">
        <v>678</v>
      </c>
      <c r="I636" s="561" t="s">
        <v>505</v>
      </c>
      <c r="J636" s="561" t="s">
        <v>7063</v>
      </c>
      <c r="K636" s="562" t="s">
        <v>867</v>
      </c>
      <c r="L636" s="561" t="s">
        <v>25</v>
      </c>
    </row>
    <row r="637" spans="1:12" x14ac:dyDescent="0.25">
      <c r="A637" s="561" t="s">
        <v>320</v>
      </c>
      <c r="B637" s="561" t="s">
        <v>321</v>
      </c>
      <c r="C637" s="561" t="s">
        <v>502</v>
      </c>
      <c r="D637" s="561" t="s">
        <v>503</v>
      </c>
      <c r="E637" s="562" t="s">
        <v>22</v>
      </c>
      <c r="F637" s="561" t="s">
        <v>22</v>
      </c>
      <c r="G637" s="561" t="s">
        <v>24338</v>
      </c>
      <c r="H637" s="561" t="s">
        <v>680</v>
      </c>
      <c r="I637" s="561" t="s">
        <v>505</v>
      </c>
      <c r="J637" s="561" t="s">
        <v>7063</v>
      </c>
      <c r="K637" s="562" t="s">
        <v>173</v>
      </c>
      <c r="L637" s="561" t="s">
        <v>25</v>
      </c>
    </row>
    <row r="638" spans="1:12" x14ac:dyDescent="0.25">
      <c r="A638" s="561" t="s">
        <v>320</v>
      </c>
      <c r="B638" s="561" t="s">
        <v>321</v>
      </c>
      <c r="C638" s="561" t="s">
        <v>502</v>
      </c>
      <c r="D638" s="561" t="s">
        <v>503</v>
      </c>
      <c r="E638" s="562" t="s">
        <v>22</v>
      </c>
      <c r="F638" s="561" t="s">
        <v>22</v>
      </c>
      <c r="G638" s="561" t="s">
        <v>24339</v>
      </c>
      <c r="H638" s="561" t="s">
        <v>681</v>
      </c>
      <c r="I638" s="561" t="s">
        <v>505</v>
      </c>
      <c r="J638" s="561" t="s">
        <v>7063</v>
      </c>
      <c r="K638" s="562" t="s">
        <v>33506</v>
      </c>
      <c r="L638" s="561" t="s">
        <v>25</v>
      </c>
    </row>
    <row r="639" spans="1:12" x14ac:dyDescent="0.25">
      <c r="A639" s="561" t="s">
        <v>320</v>
      </c>
      <c r="B639" s="561" t="s">
        <v>321</v>
      </c>
      <c r="C639" s="561" t="s">
        <v>502</v>
      </c>
      <c r="D639" s="561" t="s">
        <v>503</v>
      </c>
      <c r="E639" s="562" t="s">
        <v>22</v>
      </c>
      <c r="F639" s="561" t="s">
        <v>22</v>
      </c>
      <c r="G639" s="561" t="s">
        <v>24341</v>
      </c>
      <c r="H639" s="561" t="s">
        <v>682</v>
      </c>
      <c r="I639" s="561" t="s">
        <v>505</v>
      </c>
      <c r="J639" s="561" t="s">
        <v>7063</v>
      </c>
      <c r="K639" s="562" t="s">
        <v>1643</v>
      </c>
      <c r="L639" s="561" t="s">
        <v>25</v>
      </c>
    </row>
    <row r="640" spans="1:12" x14ac:dyDescent="0.25">
      <c r="A640" s="561" t="s">
        <v>320</v>
      </c>
      <c r="B640" s="561" t="s">
        <v>321</v>
      </c>
      <c r="C640" s="561" t="s">
        <v>502</v>
      </c>
      <c r="D640" s="561" t="s">
        <v>503</v>
      </c>
      <c r="E640" s="562" t="s">
        <v>22</v>
      </c>
      <c r="F640" s="561" t="s">
        <v>22</v>
      </c>
      <c r="G640" s="561" t="s">
        <v>24342</v>
      </c>
      <c r="H640" s="561" t="s">
        <v>683</v>
      </c>
      <c r="I640" s="561" t="s">
        <v>505</v>
      </c>
      <c r="J640" s="561" t="s">
        <v>24</v>
      </c>
      <c r="K640" s="562" t="s">
        <v>36326</v>
      </c>
      <c r="L640" s="561" t="s">
        <v>25</v>
      </c>
    </row>
    <row r="641" spans="1:12" x14ac:dyDescent="0.25">
      <c r="A641" s="561" t="s">
        <v>320</v>
      </c>
      <c r="B641" s="561" t="s">
        <v>321</v>
      </c>
      <c r="C641" s="561" t="s">
        <v>502</v>
      </c>
      <c r="D641" s="561" t="s">
        <v>503</v>
      </c>
      <c r="E641" s="562" t="s">
        <v>22</v>
      </c>
      <c r="F641" s="561" t="s">
        <v>22</v>
      </c>
      <c r="G641" s="561" t="s">
        <v>24344</v>
      </c>
      <c r="H641" s="561" t="s">
        <v>684</v>
      </c>
      <c r="I641" s="561" t="s">
        <v>505</v>
      </c>
      <c r="J641" s="561" t="s">
        <v>24</v>
      </c>
      <c r="K641" s="562" t="s">
        <v>36327</v>
      </c>
      <c r="L641" s="561" t="s">
        <v>25</v>
      </c>
    </row>
    <row r="642" spans="1:12" x14ac:dyDescent="0.25">
      <c r="A642" s="561" t="s">
        <v>320</v>
      </c>
      <c r="B642" s="561" t="s">
        <v>321</v>
      </c>
      <c r="C642" s="561" t="s">
        <v>502</v>
      </c>
      <c r="D642" s="561" t="s">
        <v>503</v>
      </c>
      <c r="E642" s="562" t="s">
        <v>22</v>
      </c>
      <c r="F642" s="561" t="s">
        <v>22</v>
      </c>
      <c r="G642" s="561" t="s">
        <v>24346</v>
      </c>
      <c r="H642" s="561" t="s">
        <v>685</v>
      </c>
      <c r="I642" s="561" t="s">
        <v>505</v>
      </c>
      <c r="J642" s="561" t="s">
        <v>24</v>
      </c>
      <c r="K642" s="562" t="s">
        <v>36328</v>
      </c>
      <c r="L642" s="561" t="s">
        <v>25</v>
      </c>
    </row>
    <row r="643" spans="1:12" x14ac:dyDescent="0.25">
      <c r="A643" s="561" t="s">
        <v>320</v>
      </c>
      <c r="B643" s="561" t="s">
        <v>321</v>
      </c>
      <c r="C643" s="561" t="s">
        <v>502</v>
      </c>
      <c r="D643" s="561" t="s">
        <v>503</v>
      </c>
      <c r="E643" s="562" t="s">
        <v>22</v>
      </c>
      <c r="F643" s="561" t="s">
        <v>22</v>
      </c>
      <c r="G643" s="561" t="s">
        <v>24348</v>
      </c>
      <c r="H643" s="561" t="s">
        <v>687</v>
      </c>
      <c r="I643" s="561" t="s">
        <v>505</v>
      </c>
      <c r="J643" s="561" t="s">
        <v>7063</v>
      </c>
      <c r="K643" s="562" t="s">
        <v>3881</v>
      </c>
      <c r="L643" s="561" t="s">
        <v>25</v>
      </c>
    </row>
    <row r="644" spans="1:12" x14ac:dyDescent="0.25">
      <c r="A644" s="561" t="s">
        <v>320</v>
      </c>
      <c r="B644" s="561" t="s">
        <v>321</v>
      </c>
      <c r="C644" s="561" t="s">
        <v>502</v>
      </c>
      <c r="D644" s="561" t="s">
        <v>503</v>
      </c>
      <c r="E644" s="562" t="s">
        <v>22</v>
      </c>
      <c r="F644" s="561" t="s">
        <v>22</v>
      </c>
      <c r="G644" s="561" t="s">
        <v>24349</v>
      </c>
      <c r="H644" s="561" t="s">
        <v>689</v>
      </c>
      <c r="I644" s="561" t="s">
        <v>505</v>
      </c>
      <c r="J644" s="561" t="s">
        <v>7063</v>
      </c>
      <c r="K644" s="562" t="s">
        <v>36329</v>
      </c>
      <c r="L644" s="561" t="s">
        <v>25</v>
      </c>
    </row>
    <row r="645" spans="1:12" x14ac:dyDescent="0.25">
      <c r="A645" s="561" t="s">
        <v>320</v>
      </c>
      <c r="B645" s="561" t="s">
        <v>321</v>
      </c>
      <c r="C645" s="561" t="s">
        <v>502</v>
      </c>
      <c r="D645" s="561" t="s">
        <v>503</v>
      </c>
      <c r="E645" s="562" t="s">
        <v>22</v>
      </c>
      <c r="F645" s="561" t="s">
        <v>22</v>
      </c>
      <c r="G645" s="561" t="s">
        <v>24351</v>
      </c>
      <c r="H645" s="561" t="s">
        <v>691</v>
      </c>
      <c r="I645" s="561" t="s">
        <v>505</v>
      </c>
      <c r="J645" s="561" t="s">
        <v>7063</v>
      </c>
      <c r="K645" s="562" t="s">
        <v>31520</v>
      </c>
      <c r="L645" s="561" t="s">
        <v>25</v>
      </c>
    </row>
    <row r="646" spans="1:12" x14ac:dyDescent="0.25">
      <c r="A646" s="561" t="s">
        <v>320</v>
      </c>
      <c r="B646" s="561" t="s">
        <v>321</v>
      </c>
      <c r="C646" s="561" t="s">
        <v>502</v>
      </c>
      <c r="D646" s="561" t="s">
        <v>503</v>
      </c>
      <c r="E646" s="562" t="s">
        <v>22</v>
      </c>
      <c r="F646" s="561" t="s">
        <v>22</v>
      </c>
      <c r="G646" s="561" t="s">
        <v>24353</v>
      </c>
      <c r="H646" s="561" t="s">
        <v>692</v>
      </c>
      <c r="I646" s="561" t="s">
        <v>505</v>
      </c>
      <c r="J646" s="561" t="s">
        <v>7063</v>
      </c>
      <c r="K646" s="562" t="s">
        <v>30774</v>
      </c>
      <c r="L646" s="561" t="s">
        <v>25</v>
      </c>
    </row>
    <row r="647" spans="1:12" x14ac:dyDescent="0.25">
      <c r="A647" s="561" t="s">
        <v>320</v>
      </c>
      <c r="B647" s="561" t="s">
        <v>321</v>
      </c>
      <c r="C647" s="561" t="s">
        <v>502</v>
      </c>
      <c r="D647" s="561" t="s">
        <v>503</v>
      </c>
      <c r="E647" s="562" t="s">
        <v>22</v>
      </c>
      <c r="F647" s="561" t="s">
        <v>22</v>
      </c>
      <c r="G647" s="561" t="s">
        <v>24354</v>
      </c>
      <c r="H647" s="561" t="s">
        <v>693</v>
      </c>
      <c r="I647" s="561" t="s">
        <v>505</v>
      </c>
      <c r="J647" s="561" t="s">
        <v>7063</v>
      </c>
      <c r="K647" s="562" t="s">
        <v>36330</v>
      </c>
      <c r="L647" s="561" t="s">
        <v>25</v>
      </c>
    </row>
    <row r="648" spans="1:12" x14ac:dyDescent="0.25">
      <c r="A648" s="561" t="s">
        <v>320</v>
      </c>
      <c r="B648" s="561" t="s">
        <v>321</v>
      </c>
      <c r="C648" s="561" t="s">
        <v>502</v>
      </c>
      <c r="D648" s="561" t="s">
        <v>503</v>
      </c>
      <c r="E648" s="562" t="s">
        <v>22</v>
      </c>
      <c r="F648" s="561" t="s">
        <v>22</v>
      </c>
      <c r="G648" s="561" t="s">
        <v>24355</v>
      </c>
      <c r="H648" s="561" t="s">
        <v>694</v>
      </c>
      <c r="I648" s="561" t="s">
        <v>505</v>
      </c>
      <c r="J648" s="561" t="s">
        <v>7063</v>
      </c>
      <c r="K648" s="562" t="s">
        <v>28119</v>
      </c>
      <c r="L648" s="561" t="s">
        <v>25</v>
      </c>
    </row>
    <row r="649" spans="1:12" x14ac:dyDescent="0.25">
      <c r="A649" s="561" t="s">
        <v>320</v>
      </c>
      <c r="B649" s="561" t="s">
        <v>321</v>
      </c>
      <c r="C649" s="561" t="s">
        <v>502</v>
      </c>
      <c r="D649" s="561" t="s">
        <v>503</v>
      </c>
      <c r="E649" s="562" t="s">
        <v>22</v>
      </c>
      <c r="F649" s="561" t="s">
        <v>22</v>
      </c>
      <c r="G649" s="561" t="s">
        <v>24356</v>
      </c>
      <c r="H649" s="561" t="s">
        <v>695</v>
      </c>
      <c r="I649" s="561" t="s">
        <v>505</v>
      </c>
      <c r="J649" s="561" t="s">
        <v>7063</v>
      </c>
      <c r="K649" s="562" t="s">
        <v>8293</v>
      </c>
      <c r="L649" s="561" t="s">
        <v>25</v>
      </c>
    </row>
    <row r="650" spans="1:12" x14ac:dyDescent="0.25">
      <c r="A650" s="561" t="s">
        <v>320</v>
      </c>
      <c r="B650" s="561" t="s">
        <v>321</v>
      </c>
      <c r="C650" s="561" t="s">
        <v>502</v>
      </c>
      <c r="D650" s="561" t="s">
        <v>503</v>
      </c>
      <c r="E650" s="562" t="s">
        <v>22</v>
      </c>
      <c r="F650" s="561" t="s">
        <v>22</v>
      </c>
      <c r="G650" s="561" t="s">
        <v>24358</v>
      </c>
      <c r="H650" s="561" t="s">
        <v>697</v>
      </c>
      <c r="I650" s="561" t="s">
        <v>505</v>
      </c>
      <c r="J650" s="561" t="s">
        <v>7063</v>
      </c>
      <c r="K650" s="562" t="s">
        <v>7742</v>
      </c>
      <c r="L650" s="561" t="s">
        <v>25</v>
      </c>
    </row>
    <row r="651" spans="1:12" x14ac:dyDescent="0.25">
      <c r="A651" s="561" t="s">
        <v>320</v>
      </c>
      <c r="B651" s="561" t="s">
        <v>321</v>
      </c>
      <c r="C651" s="561" t="s">
        <v>502</v>
      </c>
      <c r="D651" s="561" t="s">
        <v>503</v>
      </c>
      <c r="E651" s="562" t="s">
        <v>22</v>
      </c>
      <c r="F651" s="561" t="s">
        <v>22</v>
      </c>
      <c r="G651" s="561" t="s">
        <v>24360</v>
      </c>
      <c r="H651" s="561" t="s">
        <v>698</v>
      </c>
      <c r="I651" s="561" t="s">
        <v>505</v>
      </c>
      <c r="J651" s="561" t="s">
        <v>7063</v>
      </c>
      <c r="K651" s="562" t="s">
        <v>36331</v>
      </c>
      <c r="L651" s="561" t="s">
        <v>25</v>
      </c>
    </row>
    <row r="652" spans="1:12" x14ac:dyDescent="0.25">
      <c r="A652" s="561" t="s">
        <v>320</v>
      </c>
      <c r="B652" s="561" t="s">
        <v>321</v>
      </c>
      <c r="C652" s="561" t="s">
        <v>502</v>
      </c>
      <c r="D652" s="561" t="s">
        <v>503</v>
      </c>
      <c r="E652" s="562" t="s">
        <v>22</v>
      </c>
      <c r="F652" s="561" t="s">
        <v>22</v>
      </c>
      <c r="G652" s="561" t="s">
        <v>24362</v>
      </c>
      <c r="H652" s="561" t="s">
        <v>700</v>
      </c>
      <c r="I652" s="561" t="s">
        <v>505</v>
      </c>
      <c r="J652" s="561" t="s">
        <v>7063</v>
      </c>
      <c r="K652" s="562" t="s">
        <v>7388</v>
      </c>
      <c r="L652" s="561" t="s">
        <v>25</v>
      </c>
    </row>
    <row r="653" spans="1:12" x14ac:dyDescent="0.25">
      <c r="A653" s="561" t="s">
        <v>320</v>
      </c>
      <c r="B653" s="561" t="s">
        <v>321</v>
      </c>
      <c r="C653" s="561" t="s">
        <v>502</v>
      </c>
      <c r="D653" s="561" t="s">
        <v>503</v>
      </c>
      <c r="E653" s="562" t="s">
        <v>22</v>
      </c>
      <c r="F653" s="561" t="s">
        <v>22</v>
      </c>
      <c r="G653" s="561" t="s">
        <v>24364</v>
      </c>
      <c r="H653" s="561" t="s">
        <v>701</v>
      </c>
      <c r="I653" s="561" t="s">
        <v>505</v>
      </c>
      <c r="J653" s="561" t="s">
        <v>326</v>
      </c>
      <c r="K653" s="562" t="s">
        <v>988</v>
      </c>
      <c r="L653" s="561" t="s">
        <v>25</v>
      </c>
    </row>
    <row r="654" spans="1:12" x14ac:dyDescent="0.25">
      <c r="A654" s="561" t="s">
        <v>320</v>
      </c>
      <c r="B654" s="561" t="s">
        <v>321</v>
      </c>
      <c r="C654" s="561" t="s">
        <v>502</v>
      </c>
      <c r="D654" s="561" t="s">
        <v>503</v>
      </c>
      <c r="E654" s="562" t="s">
        <v>22</v>
      </c>
      <c r="F654" s="561" t="s">
        <v>22</v>
      </c>
      <c r="G654" s="561" t="s">
        <v>24365</v>
      </c>
      <c r="H654" s="561" t="s">
        <v>702</v>
      </c>
      <c r="I654" s="561" t="s">
        <v>505</v>
      </c>
      <c r="J654" s="561" t="s">
        <v>326</v>
      </c>
      <c r="K654" s="562" t="s">
        <v>925</v>
      </c>
      <c r="L654" s="561" t="s">
        <v>25</v>
      </c>
    </row>
    <row r="655" spans="1:12" x14ac:dyDescent="0.25">
      <c r="A655" s="561" t="s">
        <v>320</v>
      </c>
      <c r="B655" s="561" t="s">
        <v>321</v>
      </c>
      <c r="C655" s="561" t="s">
        <v>502</v>
      </c>
      <c r="D655" s="561" t="s">
        <v>503</v>
      </c>
      <c r="E655" s="562" t="s">
        <v>22</v>
      </c>
      <c r="F655" s="561" t="s">
        <v>22</v>
      </c>
      <c r="G655" s="561" t="s">
        <v>24366</v>
      </c>
      <c r="H655" s="561" t="s">
        <v>704</v>
      </c>
      <c r="I655" s="561" t="s">
        <v>505</v>
      </c>
      <c r="J655" s="561" t="s">
        <v>7063</v>
      </c>
      <c r="K655" s="562" t="s">
        <v>36332</v>
      </c>
      <c r="L655" s="561" t="s">
        <v>25</v>
      </c>
    </row>
    <row r="656" spans="1:12" x14ac:dyDescent="0.25">
      <c r="A656" s="561" t="s">
        <v>320</v>
      </c>
      <c r="B656" s="561" t="s">
        <v>321</v>
      </c>
      <c r="C656" s="561" t="s">
        <v>502</v>
      </c>
      <c r="D656" s="561" t="s">
        <v>503</v>
      </c>
      <c r="E656" s="562" t="s">
        <v>22</v>
      </c>
      <c r="F656" s="561" t="s">
        <v>22</v>
      </c>
      <c r="G656" s="561" t="s">
        <v>24368</v>
      </c>
      <c r="H656" s="561" t="s">
        <v>705</v>
      </c>
      <c r="I656" s="561" t="s">
        <v>505</v>
      </c>
      <c r="J656" s="561" t="s">
        <v>7063</v>
      </c>
      <c r="K656" s="562" t="s">
        <v>36333</v>
      </c>
      <c r="L656" s="561" t="s">
        <v>25</v>
      </c>
    </row>
    <row r="657" spans="1:12" x14ac:dyDescent="0.25">
      <c r="A657" s="561" t="s">
        <v>320</v>
      </c>
      <c r="B657" s="561" t="s">
        <v>321</v>
      </c>
      <c r="C657" s="561" t="s">
        <v>502</v>
      </c>
      <c r="D657" s="561" t="s">
        <v>503</v>
      </c>
      <c r="E657" s="562" t="s">
        <v>22</v>
      </c>
      <c r="F657" s="561" t="s">
        <v>22</v>
      </c>
      <c r="G657" s="561" t="s">
        <v>24370</v>
      </c>
      <c r="H657" s="561" t="s">
        <v>24371</v>
      </c>
      <c r="I657" s="561" t="s">
        <v>505</v>
      </c>
      <c r="J657" s="561" t="s">
        <v>7063</v>
      </c>
      <c r="K657" s="562" t="s">
        <v>24743</v>
      </c>
      <c r="L657" s="561" t="s">
        <v>25</v>
      </c>
    </row>
    <row r="658" spans="1:12" x14ac:dyDescent="0.25">
      <c r="A658" s="561" t="s">
        <v>320</v>
      </c>
      <c r="B658" s="561" t="s">
        <v>321</v>
      </c>
      <c r="C658" s="561" t="s">
        <v>706</v>
      </c>
      <c r="D658" s="561" t="s">
        <v>707</v>
      </c>
      <c r="E658" s="562" t="s">
        <v>22</v>
      </c>
      <c r="F658" s="561" t="s">
        <v>22</v>
      </c>
      <c r="G658" s="561" t="s">
        <v>24372</v>
      </c>
      <c r="H658" s="561" t="s">
        <v>708</v>
      </c>
      <c r="I658" s="561" t="s">
        <v>709</v>
      </c>
      <c r="J658" s="561" t="s">
        <v>7063</v>
      </c>
      <c r="K658" s="562" t="s">
        <v>8076</v>
      </c>
      <c r="L658" s="561" t="s">
        <v>25</v>
      </c>
    </row>
    <row r="659" spans="1:12" x14ac:dyDescent="0.25">
      <c r="A659" s="561" t="s">
        <v>320</v>
      </c>
      <c r="B659" s="561" t="s">
        <v>321</v>
      </c>
      <c r="C659" s="561" t="s">
        <v>706</v>
      </c>
      <c r="D659" s="561" t="s">
        <v>707</v>
      </c>
      <c r="E659" s="562" t="s">
        <v>22</v>
      </c>
      <c r="F659" s="561" t="s">
        <v>22</v>
      </c>
      <c r="G659" s="561" t="s">
        <v>24373</v>
      </c>
      <c r="H659" s="561" t="s">
        <v>711</v>
      </c>
      <c r="I659" s="561" t="s">
        <v>709</v>
      </c>
      <c r="J659" s="561" t="s">
        <v>326</v>
      </c>
      <c r="K659" s="562" t="s">
        <v>24374</v>
      </c>
      <c r="L659" s="561" t="s">
        <v>25</v>
      </c>
    </row>
    <row r="660" spans="1:12" x14ac:dyDescent="0.25">
      <c r="A660" s="561" t="s">
        <v>320</v>
      </c>
      <c r="B660" s="561" t="s">
        <v>321</v>
      </c>
      <c r="C660" s="561" t="s">
        <v>706</v>
      </c>
      <c r="D660" s="561" t="s">
        <v>707</v>
      </c>
      <c r="E660" s="562" t="s">
        <v>22</v>
      </c>
      <c r="F660" s="561" t="s">
        <v>22</v>
      </c>
      <c r="G660" s="561" t="s">
        <v>24375</v>
      </c>
      <c r="H660" s="561" t="s">
        <v>712</v>
      </c>
      <c r="I660" s="561" t="s">
        <v>709</v>
      </c>
      <c r="J660" s="561" t="s">
        <v>326</v>
      </c>
      <c r="K660" s="562" t="s">
        <v>7363</v>
      </c>
      <c r="L660" s="561" t="s">
        <v>25</v>
      </c>
    </row>
    <row r="661" spans="1:12" x14ac:dyDescent="0.25">
      <c r="A661" s="561" t="s">
        <v>320</v>
      </c>
      <c r="B661" s="561" t="s">
        <v>321</v>
      </c>
      <c r="C661" s="561" t="s">
        <v>706</v>
      </c>
      <c r="D661" s="561" t="s">
        <v>707</v>
      </c>
      <c r="E661" s="562" t="s">
        <v>22</v>
      </c>
      <c r="F661" s="561" t="s">
        <v>22</v>
      </c>
      <c r="G661" s="561" t="s">
        <v>24376</v>
      </c>
      <c r="H661" s="561" t="s">
        <v>714</v>
      </c>
      <c r="I661" s="561" t="s">
        <v>709</v>
      </c>
      <c r="J661" s="561" t="s">
        <v>326</v>
      </c>
      <c r="K661" s="562" t="s">
        <v>24377</v>
      </c>
      <c r="L661" s="561" t="s">
        <v>25</v>
      </c>
    </row>
    <row r="662" spans="1:12" x14ac:dyDescent="0.25">
      <c r="A662" s="561" t="s">
        <v>320</v>
      </c>
      <c r="B662" s="561" t="s">
        <v>321</v>
      </c>
      <c r="C662" s="561" t="s">
        <v>706</v>
      </c>
      <c r="D662" s="561" t="s">
        <v>707</v>
      </c>
      <c r="E662" s="562" t="s">
        <v>22</v>
      </c>
      <c r="F662" s="561" t="s">
        <v>22</v>
      </c>
      <c r="G662" s="561" t="s">
        <v>24378</v>
      </c>
      <c r="H662" s="561" t="s">
        <v>715</v>
      </c>
      <c r="I662" s="561" t="s">
        <v>709</v>
      </c>
      <c r="J662" s="561" t="s">
        <v>326</v>
      </c>
      <c r="K662" s="562" t="s">
        <v>110</v>
      </c>
      <c r="L662" s="561" t="s">
        <v>25</v>
      </c>
    </row>
    <row r="663" spans="1:12" x14ac:dyDescent="0.25">
      <c r="A663" s="561" t="s">
        <v>320</v>
      </c>
      <c r="B663" s="561" t="s">
        <v>321</v>
      </c>
      <c r="C663" s="561" t="s">
        <v>706</v>
      </c>
      <c r="D663" s="561" t="s">
        <v>707</v>
      </c>
      <c r="E663" s="562" t="s">
        <v>22</v>
      </c>
      <c r="F663" s="561" t="s">
        <v>22</v>
      </c>
      <c r="G663" s="561" t="s">
        <v>24379</v>
      </c>
      <c r="H663" s="561" t="s">
        <v>716</v>
      </c>
      <c r="I663" s="561" t="s">
        <v>709</v>
      </c>
      <c r="J663" s="561" t="s">
        <v>7063</v>
      </c>
      <c r="K663" s="562" t="s">
        <v>6595</v>
      </c>
      <c r="L663" s="561" t="s">
        <v>25</v>
      </c>
    </row>
    <row r="664" spans="1:12" x14ac:dyDescent="0.25">
      <c r="A664" s="561" t="s">
        <v>320</v>
      </c>
      <c r="B664" s="561" t="s">
        <v>321</v>
      </c>
      <c r="C664" s="561" t="s">
        <v>706</v>
      </c>
      <c r="D664" s="561" t="s">
        <v>707</v>
      </c>
      <c r="E664" s="562" t="s">
        <v>22</v>
      </c>
      <c r="F664" s="561" t="s">
        <v>22</v>
      </c>
      <c r="G664" s="561" t="s">
        <v>24380</v>
      </c>
      <c r="H664" s="561" t="s">
        <v>718</v>
      </c>
      <c r="I664" s="561" t="s">
        <v>709</v>
      </c>
      <c r="J664" s="561" t="s">
        <v>24</v>
      </c>
      <c r="K664" s="562" t="s">
        <v>8181</v>
      </c>
      <c r="L664" s="561" t="s">
        <v>25</v>
      </c>
    </row>
    <row r="665" spans="1:12" x14ac:dyDescent="0.25">
      <c r="A665" s="561" t="s">
        <v>320</v>
      </c>
      <c r="B665" s="561" t="s">
        <v>321</v>
      </c>
      <c r="C665" s="561" t="s">
        <v>706</v>
      </c>
      <c r="D665" s="561" t="s">
        <v>707</v>
      </c>
      <c r="E665" s="562" t="s">
        <v>22</v>
      </c>
      <c r="F665" s="561" t="s">
        <v>22</v>
      </c>
      <c r="G665" s="561" t="s">
        <v>24381</v>
      </c>
      <c r="H665" s="561" t="s">
        <v>720</v>
      </c>
      <c r="I665" s="561" t="s">
        <v>709</v>
      </c>
      <c r="J665" s="561" t="s">
        <v>24</v>
      </c>
      <c r="K665" s="562" t="s">
        <v>3847</v>
      </c>
      <c r="L665" s="561" t="s">
        <v>25</v>
      </c>
    </row>
    <row r="666" spans="1:12" x14ac:dyDescent="0.25">
      <c r="A666" s="561" t="s">
        <v>320</v>
      </c>
      <c r="B666" s="561" t="s">
        <v>321</v>
      </c>
      <c r="C666" s="561" t="s">
        <v>706</v>
      </c>
      <c r="D666" s="561" t="s">
        <v>707</v>
      </c>
      <c r="E666" s="562" t="s">
        <v>22</v>
      </c>
      <c r="F666" s="561" t="s">
        <v>22</v>
      </c>
      <c r="G666" s="561" t="s">
        <v>24382</v>
      </c>
      <c r="H666" s="561" t="s">
        <v>721</v>
      </c>
      <c r="I666" s="561" t="s">
        <v>709</v>
      </c>
      <c r="J666" s="561" t="s">
        <v>326</v>
      </c>
      <c r="K666" s="562" t="s">
        <v>24383</v>
      </c>
      <c r="L666" s="561" t="s">
        <v>25</v>
      </c>
    </row>
    <row r="667" spans="1:12" x14ac:dyDescent="0.25">
      <c r="A667" s="561" t="s">
        <v>320</v>
      </c>
      <c r="B667" s="561" t="s">
        <v>321</v>
      </c>
      <c r="C667" s="561" t="s">
        <v>706</v>
      </c>
      <c r="D667" s="561" t="s">
        <v>707</v>
      </c>
      <c r="E667" s="562" t="s">
        <v>22</v>
      </c>
      <c r="F667" s="561" t="s">
        <v>22</v>
      </c>
      <c r="G667" s="561" t="s">
        <v>24384</v>
      </c>
      <c r="H667" s="561" t="s">
        <v>722</v>
      </c>
      <c r="I667" s="561" t="s">
        <v>709</v>
      </c>
      <c r="J667" s="561" t="s">
        <v>7063</v>
      </c>
      <c r="K667" s="562" t="s">
        <v>24385</v>
      </c>
      <c r="L667" s="561" t="s">
        <v>25</v>
      </c>
    </row>
    <row r="668" spans="1:12" x14ac:dyDescent="0.25">
      <c r="A668" s="561" t="s">
        <v>320</v>
      </c>
      <c r="B668" s="561" t="s">
        <v>321</v>
      </c>
      <c r="C668" s="561" t="s">
        <v>706</v>
      </c>
      <c r="D668" s="561" t="s">
        <v>707</v>
      </c>
      <c r="E668" s="562" t="s">
        <v>22</v>
      </c>
      <c r="F668" s="561" t="s">
        <v>22</v>
      </c>
      <c r="G668" s="561" t="s">
        <v>24386</v>
      </c>
      <c r="H668" s="561" t="s">
        <v>724</v>
      </c>
      <c r="I668" s="561" t="s">
        <v>709</v>
      </c>
      <c r="J668" s="561" t="s">
        <v>24</v>
      </c>
      <c r="K668" s="562" t="s">
        <v>550</v>
      </c>
      <c r="L668" s="561" t="s">
        <v>25</v>
      </c>
    </row>
    <row r="669" spans="1:12" x14ac:dyDescent="0.25">
      <c r="A669" s="561" t="s">
        <v>320</v>
      </c>
      <c r="B669" s="561" t="s">
        <v>321</v>
      </c>
      <c r="C669" s="561" t="s">
        <v>706</v>
      </c>
      <c r="D669" s="561" t="s">
        <v>707</v>
      </c>
      <c r="E669" s="562" t="s">
        <v>22</v>
      </c>
      <c r="F669" s="561" t="s">
        <v>22</v>
      </c>
      <c r="G669" s="561" t="s">
        <v>24387</v>
      </c>
      <c r="H669" s="561" t="s">
        <v>725</v>
      </c>
      <c r="I669" s="561" t="s">
        <v>709</v>
      </c>
      <c r="J669" s="561" t="s">
        <v>326</v>
      </c>
      <c r="K669" s="562" t="s">
        <v>8728</v>
      </c>
      <c r="L669" s="561" t="s">
        <v>25</v>
      </c>
    </row>
    <row r="670" spans="1:12" x14ac:dyDescent="0.25">
      <c r="A670" s="561" t="s">
        <v>320</v>
      </c>
      <c r="B670" s="561" t="s">
        <v>321</v>
      </c>
      <c r="C670" s="561" t="s">
        <v>706</v>
      </c>
      <c r="D670" s="561" t="s">
        <v>707</v>
      </c>
      <c r="E670" s="562" t="s">
        <v>22</v>
      </c>
      <c r="F670" s="561" t="s">
        <v>22</v>
      </c>
      <c r="G670" s="561" t="s">
        <v>24388</v>
      </c>
      <c r="H670" s="561" t="s">
        <v>727</v>
      </c>
      <c r="I670" s="561" t="s">
        <v>709</v>
      </c>
      <c r="J670" s="561" t="s">
        <v>7063</v>
      </c>
      <c r="K670" s="562" t="s">
        <v>24389</v>
      </c>
      <c r="L670" s="561" t="s">
        <v>25</v>
      </c>
    </row>
    <row r="671" spans="1:12" x14ac:dyDescent="0.25">
      <c r="A671" s="561" t="s">
        <v>320</v>
      </c>
      <c r="B671" s="561" t="s">
        <v>321</v>
      </c>
      <c r="C671" s="561" t="s">
        <v>706</v>
      </c>
      <c r="D671" s="561" t="s">
        <v>707</v>
      </c>
      <c r="E671" s="562" t="s">
        <v>22</v>
      </c>
      <c r="F671" s="561" t="s">
        <v>22</v>
      </c>
      <c r="G671" s="561" t="s">
        <v>24390</v>
      </c>
      <c r="H671" s="561" t="s">
        <v>728</v>
      </c>
      <c r="I671" s="561" t="s">
        <v>709</v>
      </c>
      <c r="J671" s="561" t="s">
        <v>24</v>
      </c>
      <c r="K671" s="562" t="s">
        <v>24391</v>
      </c>
      <c r="L671" s="561" t="s">
        <v>25</v>
      </c>
    </row>
    <row r="672" spans="1:12" x14ac:dyDescent="0.25">
      <c r="A672" s="561" t="s">
        <v>320</v>
      </c>
      <c r="B672" s="561" t="s">
        <v>321</v>
      </c>
      <c r="C672" s="561" t="s">
        <v>706</v>
      </c>
      <c r="D672" s="561" t="s">
        <v>707</v>
      </c>
      <c r="E672" s="562" t="s">
        <v>22</v>
      </c>
      <c r="F672" s="561" t="s">
        <v>22</v>
      </c>
      <c r="G672" s="561" t="s">
        <v>24392</v>
      </c>
      <c r="H672" s="561" t="s">
        <v>729</v>
      </c>
      <c r="I672" s="561" t="s">
        <v>709</v>
      </c>
      <c r="J672" s="561" t="s">
        <v>7063</v>
      </c>
      <c r="K672" s="562" t="s">
        <v>2758</v>
      </c>
      <c r="L672" s="561" t="s">
        <v>25</v>
      </c>
    </row>
    <row r="673" spans="1:12" x14ac:dyDescent="0.25">
      <c r="A673" s="561" t="s">
        <v>320</v>
      </c>
      <c r="B673" s="561" t="s">
        <v>321</v>
      </c>
      <c r="C673" s="561" t="s">
        <v>706</v>
      </c>
      <c r="D673" s="561" t="s">
        <v>707</v>
      </c>
      <c r="E673" s="562" t="s">
        <v>22</v>
      </c>
      <c r="F673" s="561" t="s">
        <v>22</v>
      </c>
      <c r="G673" s="561" t="s">
        <v>24393</v>
      </c>
      <c r="H673" s="561" t="s">
        <v>730</v>
      </c>
      <c r="I673" s="561" t="s">
        <v>709</v>
      </c>
      <c r="J673" s="561" t="s">
        <v>7063</v>
      </c>
      <c r="K673" s="562" t="s">
        <v>24394</v>
      </c>
      <c r="L673" s="561" t="s">
        <v>25</v>
      </c>
    </row>
    <row r="674" spans="1:12" x14ac:dyDescent="0.25">
      <c r="A674" s="561" t="s">
        <v>320</v>
      </c>
      <c r="B674" s="561" t="s">
        <v>321</v>
      </c>
      <c r="C674" s="561" t="s">
        <v>706</v>
      </c>
      <c r="D674" s="561" t="s">
        <v>707</v>
      </c>
      <c r="E674" s="562" t="s">
        <v>22</v>
      </c>
      <c r="F674" s="561" t="s">
        <v>22</v>
      </c>
      <c r="G674" s="561" t="s">
        <v>24395</v>
      </c>
      <c r="H674" s="561" t="s">
        <v>731</v>
      </c>
      <c r="I674" s="561" t="s">
        <v>709</v>
      </c>
      <c r="J674" s="561" t="s">
        <v>7063</v>
      </c>
      <c r="K674" s="562" t="s">
        <v>24396</v>
      </c>
      <c r="L674" s="561" t="s">
        <v>25</v>
      </c>
    </row>
    <row r="675" spans="1:12" x14ac:dyDescent="0.25">
      <c r="A675" s="561" t="s">
        <v>320</v>
      </c>
      <c r="B675" s="561" t="s">
        <v>321</v>
      </c>
      <c r="C675" s="561" t="s">
        <v>706</v>
      </c>
      <c r="D675" s="561" t="s">
        <v>707</v>
      </c>
      <c r="E675" s="562" t="s">
        <v>22</v>
      </c>
      <c r="F675" s="561" t="s">
        <v>22</v>
      </c>
      <c r="G675" s="561" t="s">
        <v>24397</v>
      </c>
      <c r="H675" s="561" t="s">
        <v>732</v>
      </c>
      <c r="I675" s="561" t="s">
        <v>709</v>
      </c>
      <c r="J675" s="561" t="s">
        <v>326</v>
      </c>
      <c r="K675" s="562" t="s">
        <v>24398</v>
      </c>
      <c r="L675" s="561" t="s">
        <v>25</v>
      </c>
    </row>
    <row r="676" spans="1:12" x14ac:dyDescent="0.25">
      <c r="A676" s="561" t="s">
        <v>320</v>
      </c>
      <c r="B676" s="561" t="s">
        <v>321</v>
      </c>
      <c r="C676" s="561" t="s">
        <v>706</v>
      </c>
      <c r="D676" s="561" t="s">
        <v>707</v>
      </c>
      <c r="E676" s="562" t="s">
        <v>22</v>
      </c>
      <c r="F676" s="561" t="s">
        <v>22</v>
      </c>
      <c r="G676" s="561" t="s">
        <v>24399</v>
      </c>
      <c r="H676" s="561" t="s">
        <v>733</v>
      </c>
      <c r="I676" s="561" t="s">
        <v>709</v>
      </c>
      <c r="J676" s="561" t="s">
        <v>7063</v>
      </c>
      <c r="K676" s="562" t="s">
        <v>7897</v>
      </c>
      <c r="L676" s="561" t="s">
        <v>25</v>
      </c>
    </row>
    <row r="677" spans="1:12" x14ac:dyDescent="0.25">
      <c r="A677" s="561" t="s">
        <v>320</v>
      </c>
      <c r="B677" s="561" t="s">
        <v>321</v>
      </c>
      <c r="C677" s="561" t="s">
        <v>706</v>
      </c>
      <c r="D677" s="561" t="s">
        <v>707</v>
      </c>
      <c r="E677" s="562" t="s">
        <v>22</v>
      </c>
      <c r="F677" s="561" t="s">
        <v>22</v>
      </c>
      <c r="G677" s="561" t="s">
        <v>24400</v>
      </c>
      <c r="H677" s="561" t="s">
        <v>735</v>
      </c>
      <c r="I677" s="561" t="s">
        <v>709</v>
      </c>
      <c r="J677" s="561" t="s">
        <v>326</v>
      </c>
      <c r="K677" s="562" t="s">
        <v>24401</v>
      </c>
      <c r="L677" s="561" t="s">
        <v>25</v>
      </c>
    </row>
    <row r="678" spans="1:12" x14ac:dyDescent="0.25">
      <c r="A678" s="561" t="s">
        <v>320</v>
      </c>
      <c r="B678" s="561" t="s">
        <v>321</v>
      </c>
      <c r="C678" s="561" t="s">
        <v>706</v>
      </c>
      <c r="D678" s="561" t="s">
        <v>707</v>
      </c>
      <c r="E678" s="562" t="s">
        <v>22</v>
      </c>
      <c r="F678" s="561" t="s">
        <v>22</v>
      </c>
      <c r="G678" s="561" t="s">
        <v>24402</v>
      </c>
      <c r="H678" s="561" t="s">
        <v>736</v>
      </c>
      <c r="I678" s="561" t="s">
        <v>709</v>
      </c>
      <c r="J678" s="561" t="s">
        <v>326</v>
      </c>
      <c r="K678" s="562" t="s">
        <v>7651</v>
      </c>
      <c r="L678" s="561" t="s">
        <v>25</v>
      </c>
    </row>
    <row r="679" spans="1:12" x14ac:dyDescent="0.25">
      <c r="A679" s="561" t="s">
        <v>320</v>
      </c>
      <c r="B679" s="561" t="s">
        <v>321</v>
      </c>
      <c r="C679" s="561" t="s">
        <v>706</v>
      </c>
      <c r="D679" s="561" t="s">
        <v>707</v>
      </c>
      <c r="E679" s="562" t="s">
        <v>22</v>
      </c>
      <c r="F679" s="561" t="s">
        <v>22</v>
      </c>
      <c r="G679" s="561" t="s">
        <v>24403</v>
      </c>
      <c r="H679" s="561" t="s">
        <v>737</v>
      </c>
      <c r="I679" s="561" t="s">
        <v>709</v>
      </c>
      <c r="J679" s="561" t="s">
        <v>326</v>
      </c>
      <c r="K679" s="562" t="s">
        <v>7106</v>
      </c>
      <c r="L679" s="561" t="s">
        <v>25</v>
      </c>
    </row>
    <row r="680" spans="1:12" x14ac:dyDescent="0.25">
      <c r="A680" s="561" t="s">
        <v>320</v>
      </c>
      <c r="B680" s="561" t="s">
        <v>321</v>
      </c>
      <c r="C680" s="561" t="s">
        <v>706</v>
      </c>
      <c r="D680" s="561" t="s">
        <v>707</v>
      </c>
      <c r="E680" s="562" t="s">
        <v>22</v>
      </c>
      <c r="F680" s="561" t="s">
        <v>22</v>
      </c>
      <c r="G680" s="561" t="s">
        <v>24404</v>
      </c>
      <c r="H680" s="561" t="s">
        <v>739</v>
      </c>
      <c r="I680" s="561" t="s">
        <v>709</v>
      </c>
      <c r="J680" s="561" t="s">
        <v>326</v>
      </c>
      <c r="K680" s="562" t="s">
        <v>24405</v>
      </c>
      <c r="L680" s="561" t="s">
        <v>25</v>
      </c>
    </row>
    <row r="681" spans="1:12" x14ac:dyDescent="0.25">
      <c r="A681" s="561" t="s">
        <v>320</v>
      </c>
      <c r="B681" s="561" t="s">
        <v>321</v>
      </c>
      <c r="C681" s="561" t="s">
        <v>706</v>
      </c>
      <c r="D681" s="561" t="s">
        <v>707</v>
      </c>
      <c r="E681" s="562" t="s">
        <v>22</v>
      </c>
      <c r="F681" s="561" t="s">
        <v>22</v>
      </c>
      <c r="G681" s="561" t="s">
        <v>24406</v>
      </c>
      <c r="H681" s="561" t="s">
        <v>740</v>
      </c>
      <c r="I681" s="561" t="s">
        <v>709</v>
      </c>
      <c r="J681" s="561" t="s">
        <v>7063</v>
      </c>
      <c r="K681" s="562" t="s">
        <v>7603</v>
      </c>
      <c r="L681" s="561" t="s">
        <v>25</v>
      </c>
    </row>
    <row r="682" spans="1:12" x14ac:dyDescent="0.25">
      <c r="A682" s="561" t="s">
        <v>320</v>
      </c>
      <c r="B682" s="561" t="s">
        <v>321</v>
      </c>
      <c r="C682" s="561" t="s">
        <v>706</v>
      </c>
      <c r="D682" s="561" t="s">
        <v>707</v>
      </c>
      <c r="E682" s="562" t="s">
        <v>22</v>
      </c>
      <c r="F682" s="561" t="s">
        <v>22</v>
      </c>
      <c r="G682" s="561" t="s">
        <v>24407</v>
      </c>
      <c r="H682" s="561" t="s">
        <v>741</v>
      </c>
      <c r="I682" s="561" t="s">
        <v>709</v>
      </c>
      <c r="J682" s="561" t="s">
        <v>7063</v>
      </c>
      <c r="K682" s="562" t="s">
        <v>4419</v>
      </c>
      <c r="L682" s="561" t="s">
        <v>25</v>
      </c>
    </row>
    <row r="683" spans="1:12" x14ac:dyDescent="0.25">
      <c r="A683" s="561" t="s">
        <v>320</v>
      </c>
      <c r="B683" s="561" t="s">
        <v>321</v>
      </c>
      <c r="C683" s="561" t="s">
        <v>706</v>
      </c>
      <c r="D683" s="561" t="s">
        <v>707</v>
      </c>
      <c r="E683" s="562" t="s">
        <v>22</v>
      </c>
      <c r="F683" s="561" t="s">
        <v>22</v>
      </c>
      <c r="G683" s="561" t="s">
        <v>24408</v>
      </c>
      <c r="H683" s="561" t="s">
        <v>743</v>
      </c>
      <c r="I683" s="561" t="s">
        <v>709</v>
      </c>
      <c r="J683" s="561" t="s">
        <v>7063</v>
      </c>
      <c r="K683" s="562" t="s">
        <v>24409</v>
      </c>
      <c r="L683" s="561" t="s">
        <v>25</v>
      </c>
    </row>
    <row r="684" spans="1:12" x14ac:dyDescent="0.25">
      <c r="A684" s="561" t="s">
        <v>320</v>
      </c>
      <c r="B684" s="561" t="s">
        <v>321</v>
      </c>
      <c r="C684" s="561" t="s">
        <v>706</v>
      </c>
      <c r="D684" s="561" t="s">
        <v>707</v>
      </c>
      <c r="E684" s="562" t="s">
        <v>22</v>
      </c>
      <c r="F684" s="561" t="s">
        <v>22</v>
      </c>
      <c r="G684" s="561" t="s">
        <v>24410</v>
      </c>
      <c r="H684" s="561" t="s">
        <v>745</v>
      </c>
      <c r="I684" s="561" t="s">
        <v>709</v>
      </c>
      <c r="J684" s="561" t="s">
        <v>326</v>
      </c>
      <c r="K684" s="562" t="s">
        <v>24411</v>
      </c>
      <c r="L684" s="561" t="s">
        <v>25</v>
      </c>
    </row>
    <row r="685" spans="1:12" x14ac:dyDescent="0.25">
      <c r="A685" s="561" t="s">
        <v>320</v>
      </c>
      <c r="B685" s="561" t="s">
        <v>321</v>
      </c>
      <c r="C685" s="561" t="s">
        <v>706</v>
      </c>
      <c r="D685" s="561" t="s">
        <v>707</v>
      </c>
      <c r="E685" s="562" t="s">
        <v>22</v>
      </c>
      <c r="F685" s="561" t="s">
        <v>22</v>
      </c>
      <c r="G685" s="561" t="s">
        <v>24412</v>
      </c>
      <c r="H685" s="561" t="s">
        <v>747</v>
      </c>
      <c r="I685" s="561" t="s">
        <v>709</v>
      </c>
      <c r="J685" s="561" t="s">
        <v>326</v>
      </c>
      <c r="K685" s="562" t="s">
        <v>3355</v>
      </c>
      <c r="L685" s="561" t="s">
        <v>25</v>
      </c>
    </row>
    <row r="686" spans="1:12" x14ac:dyDescent="0.25">
      <c r="A686" s="561" t="s">
        <v>320</v>
      </c>
      <c r="B686" s="561" t="s">
        <v>321</v>
      </c>
      <c r="C686" s="561" t="s">
        <v>706</v>
      </c>
      <c r="D686" s="561" t="s">
        <v>707</v>
      </c>
      <c r="E686" s="562" t="s">
        <v>22</v>
      </c>
      <c r="F686" s="561" t="s">
        <v>22</v>
      </c>
      <c r="G686" s="561" t="s">
        <v>24413</v>
      </c>
      <c r="H686" s="561" t="s">
        <v>749</v>
      </c>
      <c r="I686" s="561" t="s">
        <v>709</v>
      </c>
      <c r="J686" s="561" t="s">
        <v>326</v>
      </c>
      <c r="K686" s="562" t="s">
        <v>24414</v>
      </c>
      <c r="L686" s="561" t="s">
        <v>25</v>
      </c>
    </row>
    <row r="687" spans="1:12" x14ac:dyDescent="0.25">
      <c r="A687" s="561" t="s">
        <v>320</v>
      </c>
      <c r="B687" s="561" t="s">
        <v>321</v>
      </c>
      <c r="C687" s="561" t="s">
        <v>706</v>
      </c>
      <c r="D687" s="561" t="s">
        <v>707</v>
      </c>
      <c r="E687" s="562" t="s">
        <v>22</v>
      </c>
      <c r="F687" s="561" t="s">
        <v>22</v>
      </c>
      <c r="G687" s="561" t="s">
        <v>24415</v>
      </c>
      <c r="H687" s="561" t="s">
        <v>751</v>
      </c>
      <c r="I687" s="561" t="s">
        <v>709</v>
      </c>
      <c r="J687" s="561" t="s">
        <v>7063</v>
      </c>
      <c r="K687" s="562" t="s">
        <v>24416</v>
      </c>
      <c r="L687" s="561" t="s">
        <v>25</v>
      </c>
    </row>
    <row r="688" spans="1:12" x14ac:dyDescent="0.25">
      <c r="A688" s="561" t="s">
        <v>320</v>
      </c>
      <c r="B688" s="561" t="s">
        <v>321</v>
      </c>
      <c r="C688" s="561" t="s">
        <v>706</v>
      </c>
      <c r="D688" s="561" t="s">
        <v>707</v>
      </c>
      <c r="E688" s="562" t="s">
        <v>22</v>
      </c>
      <c r="F688" s="561" t="s">
        <v>22</v>
      </c>
      <c r="G688" s="561" t="s">
        <v>24417</v>
      </c>
      <c r="H688" s="561" t="s">
        <v>752</v>
      </c>
      <c r="I688" s="561" t="s">
        <v>709</v>
      </c>
      <c r="J688" s="561" t="s">
        <v>7063</v>
      </c>
      <c r="K688" s="562" t="s">
        <v>24418</v>
      </c>
      <c r="L688" s="561" t="s">
        <v>25</v>
      </c>
    </row>
    <row r="689" spans="1:12" x14ac:dyDescent="0.25">
      <c r="A689" s="561" t="s">
        <v>320</v>
      </c>
      <c r="B689" s="561" t="s">
        <v>321</v>
      </c>
      <c r="C689" s="561" t="s">
        <v>706</v>
      </c>
      <c r="D689" s="561" t="s">
        <v>707</v>
      </c>
      <c r="E689" s="562" t="s">
        <v>22</v>
      </c>
      <c r="F689" s="561" t="s">
        <v>22</v>
      </c>
      <c r="G689" s="561" t="s">
        <v>24419</v>
      </c>
      <c r="H689" s="561" t="s">
        <v>754</v>
      </c>
      <c r="I689" s="561" t="s">
        <v>709</v>
      </c>
      <c r="J689" s="561" t="s">
        <v>7063</v>
      </c>
      <c r="K689" s="562" t="s">
        <v>24420</v>
      </c>
      <c r="L689" s="561" t="s">
        <v>25</v>
      </c>
    </row>
    <row r="690" spans="1:12" x14ac:dyDescent="0.25">
      <c r="A690" s="561" t="s">
        <v>320</v>
      </c>
      <c r="B690" s="561" t="s">
        <v>321</v>
      </c>
      <c r="C690" s="561" t="s">
        <v>706</v>
      </c>
      <c r="D690" s="561" t="s">
        <v>707</v>
      </c>
      <c r="E690" s="562" t="s">
        <v>22</v>
      </c>
      <c r="F690" s="561" t="s">
        <v>22</v>
      </c>
      <c r="G690" s="561" t="s">
        <v>24421</v>
      </c>
      <c r="H690" s="561" t="s">
        <v>755</v>
      </c>
      <c r="I690" s="561" t="s">
        <v>709</v>
      </c>
      <c r="J690" s="561" t="s">
        <v>326</v>
      </c>
      <c r="K690" s="562" t="s">
        <v>8352</v>
      </c>
      <c r="L690" s="561" t="s">
        <v>25</v>
      </c>
    </row>
    <row r="691" spans="1:12" x14ac:dyDescent="0.25">
      <c r="A691" s="561" t="s">
        <v>320</v>
      </c>
      <c r="B691" s="561" t="s">
        <v>321</v>
      </c>
      <c r="C691" s="561" t="s">
        <v>706</v>
      </c>
      <c r="D691" s="561" t="s">
        <v>707</v>
      </c>
      <c r="E691" s="562" t="s">
        <v>22</v>
      </c>
      <c r="F691" s="561" t="s">
        <v>22</v>
      </c>
      <c r="G691" s="561" t="s">
        <v>24422</v>
      </c>
      <c r="H691" s="561" t="s">
        <v>756</v>
      </c>
      <c r="I691" s="561" t="s">
        <v>709</v>
      </c>
      <c r="J691" s="561" t="s">
        <v>326</v>
      </c>
      <c r="K691" s="562" t="s">
        <v>24423</v>
      </c>
      <c r="L691" s="561" t="s">
        <v>25</v>
      </c>
    </row>
    <row r="692" spans="1:12" x14ac:dyDescent="0.25">
      <c r="A692" s="561" t="s">
        <v>320</v>
      </c>
      <c r="B692" s="561" t="s">
        <v>321</v>
      </c>
      <c r="C692" s="561" t="s">
        <v>706</v>
      </c>
      <c r="D692" s="561" t="s">
        <v>707</v>
      </c>
      <c r="E692" s="562" t="s">
        <v>22</v>
      </c>
      <c r="F692" s="561" t="s">
        <v>22</v>
      </c>
      <c r="G692" s="561" t="s">
        <v>24424</v>
      </c>
      <c r="H692" s="561" t="s">
        <v>757</v>
      </c>
      <c r="I692" s="561" t="s">
        <v>709</v>
      </c>
      <c r="J692" s="561" t="s">
        <v>7063</v>
      </c>
      <c r="K692" s="562" t="s">
        <v>4763</v>
      </c>
      <c r="L692" s="561" t="s">
        <v>25</v>
      </c>
    </row>
    <row r="693" spans="1:12" x14ac:dyDescent="0.25">
      <c r="A693" s="561" t="s">
        <v>320</v>
      </c>
      <c r="B693" s="561" t="s">
        <v>321</v>
      </c>
      <c r="C693" s="561" t="s">
        <v>706</v>
      </c>
      <c r="D693" s="561" t="s">
        <v>707</v>
      </c>
      <c r="E693" s="562" t="s">
        <v>22</v>
      </c>
      <c r="F693" s="561" t="s">
        <v>22</v>
      </c>
      <c r="G693" s="561" t="s">
        <v>24425</v>
      </c>
      <c r="H693" s="561" t="s">
        <v>759</v>
      </c>
      <c r="I693" s="561" t="s">
        <v>709</v>
      </c>
      <c r="J693" s="561" t="s">
        <v>7063</v>
      </c>
      <c r="K693" s="562" t="s">
        <v>24426</v>
      </c>
      <c r="L693" s="561" t="s">
        <v>25</v>
      </c>
    </row>
    <row r="694" spans="1:12" x14ac:dyDescent="0.25">
      <c r="A694" s="561" t="s">
        <v>320</v>
      </c>
      <c r="B694" s="561" t="s">
        <v>321</v>
      </c>
      <c r="C694" s="561" t="s">
        <v>706</v>
      </c>
      <c r="D694" s="561" t="s">
        <v>707</v>
      </c>
      <c r="E694" s="562" t="s">
        <v>22</v>
      </c>
      <c r="F694" s="561" t="s">
        <v>22</v>
      </c>
      <c r="G694" s="561" t="s">
        <v>24427</v>
      </c>
      <c r="H694" s="561" t="s">
        <v>760</v>
      </c>
      <c r="I694" s="561" t="s">
        <v>709</v>
      </c>
      <c r="J694" s="561" t="s">
        <v>7063</v>
      </c>
      <c r="K694" s="562" t="s">
        <v>7685</v>
      </c>
      <c r="L694" s="561" t="s">
        <v>25</v>
      </c>
    </row>
    <row r="695" spans="1:12" x14ac:dyDescent="0.25">
      <c r="A695" s="561" t="s">
        <v>320</v>
      </c>
      <c r="B695" s="561" t="s">
        <v>321</v>
      </c>
      <c r="C695" s="561" t="s">
        <v>706</v>
      </c>
      <c r="D695" s="561" t="s">
        <v>707</v>
      </c>
      <c r="E695" s="562" t="s">
        <v>22</v>
      </c>
      <c r="F695" s="561" t="s">
        <v>22</v>
      </c>
      <c r="G695" s="561" t="s">
        <v>24428</v>
      </c>
      <c r="H695" s="561" t="s">
        <v>762</v>
      </c>
      <c r="I695" s="561" t="s">
        <v>709</v>
      </c>
      <c r="J695" s="561" t="s">
        <v>7063</v>
      </c>
      <c r="K695" s="562" t="s">
        <v>2748</v>
      </c>
      <c r="L695" s="561" t="s">
        <v>25</v>
      </c>
    </row>
    <row r="696" spans="1:12" x14ac:dyDescent="0.25">
      <c r="A696" s="561" t="s">
        <v>320</v>
      </c>
      <c r="B696" s="561" t="s">
        <v>321</v>
      </c>
      <c r="C696" s="561" t="s">
        <v>706</v>
      </c>
      <c r="D696" s="561" t="s">
        <v>707</v>
      </c>
      <c r="E696" s="562" t="s">
        <v>22</v>
      </c>
      <c r="F696" s="561" t="s">
        <v>22</v>
      </c>
      <c r="G696" s="561" t="s">
        <v>24429</v>
      </c>
      <c r="H696" s="561" t="s">
        <v>764</v>
      </c>
      <c r="I696" s="561" t="s">
        <v>709</v>
      </c>
      <c r="J696" s="561" t="s">
        <v>326</v>
      </c>
      <c r="K696" s="562" t="s">
        <v>1453</v>
      </c>
      <c r="L696" s="561" t="s">
        <v>25</v>
      </c>
    </row>
    <row r="697" spans="1:12" x14ac:dyDescent="0.25">
      <c r="A697" s="561" t="s">
        <v>320</v>
      </c>
      <c r="B697" s="561" t="s">
        <v>321</v>
      </c>
      <c r="C697" s="561" t="s">
        <v>706</v>
      </c>
      <c r="D697" s="561" t="s">
        <v>707</v>
      </c>
      <c r="E697" s="562" t="s">
        <v>22</v>
      </c>
      <c r="F697" s="561" t="s">
        <v>22</v>
      </c>
      <c r="G697" s="561" t="s">
        <v>24430</v>
      </c>
      <c r="H697" s="561" t="s">
        <v>765</v>
      </c>
      <c r="I697" s="561" t="s">
        <v>709</v>
      </c>
      <c r="J697" s="561" t="s">
        <v>326</v>
      </c>
      <c r="K697" s="562" t="s">
        <v>24431</v>
      </c>
      <c r="L697" s="561" t="s">
        <v>25</v>
      </c>
    </row>
    <row r="698" spans="1:12" x14ac:dyDescent="0.25">
      <c r="A698" s="561" t="s">
        <v>320</v>
      </c>
      <c r="B698" s="561" t="s">
        <v>321</v>
      </c>
      <c r="C698" s="561" t="s">
        <v>706</v>
      </c>
      <c r="D698" s="561" t="s">
        <v>707</v>
      </c>
      <c r="E698" s="562" t="s">
        <v>22</v>
      </c>
      <c r="F698" s="561" t="s">
        <v>22</v>
      </c>
      <c r="G698" s="561" t="s">
        <v>24432</v>
      </c>
      <c r="H698" s="561" t="s">
        <v>766</v>
      </c>
      <c r="I698" s="561" t="s">
        <v>709</v>
      </c>
      <c r="J698" s="561" t="s">
        <v>326</v>
      </c>
      <c r="K698" s="562" t="s">
        <v>7907</v>
      </c>
      <c r="L698" s="561" t="s">
        <v>25</v>
      </c>
    </row>
    <row r="699" spans="1:12" x14ac:dyDescent="0.25">
      <c r="A699" s="561" t="s">
        <v>320</v>
      </c>
      <c r="B699" s="561" t="s">
        <v>321</v>
      </c>
      <c r="C699" s="561" t="s">
        <v>706</v>
      </c>
      <c r="D699" s="561" t="s">
        <v>707</v>
      </c>
      <c r="E699" s="562" t="s">
        <v>22</v>
      </c>
      <c r="F699" s="561" t="s">
        <v>22</v>
      </c>
      <c r="G699" s="561" t="s">
        <v>24433</v>
      </c>
      <c r="H699" s="561" t="s">
        <v>767</v>
      </c>
      <c r="I699" s="561" t="s">
        <v>709</v>
      </c>
      <c r="J699" s="561" t="s">
        <v>7063</v>
      </c>
      <c r="K699" s="562" t="s">
        <v>337</v>
      </c>
      <c r="L699" s="561" t="s">
        <v>25</v>
      </c>
    </row>
    <row r="700" spans="1:12" x14ac:dyDescent="0.25">
      <c r="A700" s="561" t="s">
        <v>320</v>
      </c>
      <c r="B700" s="561" t="s">
        <v>321</v>
      </c>
      <c r="C700" s="561" t="s">
        <v>706</v>
      </c>
      <c r="D700" s="561" t="s">
        <v>707</v>
      </c>
      <c r="E700" s="562" t="s">
        <v>22</v>
      </c>
      <c r="F700" s="561" t="s">
        <v>22</v>
      </c>
      <c r="G700" s="561" t="s">
        <v>24434</v>
      </c>
      <c r="H700" s="561" t="s">
        <v>769</v>
      </c>
      <c r="I700" s="561" t="s">
        <v>709</v>
      </c>
      <c r="J700" s="561" t="s">
        <v>7063</v>
      </c>
      <c r="K700" s="562" t="s">
        <v>562</v>
      </c>
      <c r="L700" s="561" t="s">
        <v>25</v>
      </c>
    </row>
    <row r="701" spans="1:12" x14ac:dyDescent="0.25">
      <c r="A701" s="561" t="s">
        <v>320</v>
      </c>
      <c r="B701" s="561" t="s">
        <v>321</v>
      </c>
      <c r="C701" s="561" t="s">
        <v>706</v>
      </c>
      <c r="D701" s="561" t="s">
        <v>707</v>
      </c>
      <c r="E701" s="562" t="s">
        <v>22</v>
      </c>
      <c r="F701" s="561" t="s">
        <v>22</v>
      </c>
      <c r="G701" s="561" t="s">
        <v>24435</v>
      </c>
      <c r="H701" s="561" t="s">
        <v>771</v>
      </c>
      <c r="I701" s="561" t="s">
        <v>709</v>
      </c>
      <c r="J701" s="561" t="s">
        <v>7063</v>
      </c>
      <c r="K701" s="562" t="s">
        <v>7396</v>
      </c>
      <c r="L701" s="561" t="s">
        <v>25</v>
      </c>
    </row>
    <row r="702" spans="1:12" x14ac:dyDescent="0.25">
      <c r="A702" s="561" t="s">
        <v>320</v>
      </c>
      <c r="B702" s="561" t="s">
        <v>321</v>
      </c>
      <c r="C702" s="561" t="s">
        <v>706</v>
      </c>
      <c r="D702" s="561" t="s">
        <v>707</v>
      </c>
      <c r="E702" s="562" t="s">
        <v>22</v>
      </c>
      <c r="F702" s="561" t="s">
        <v>22</v>
      </c>
      <c r="G702" s="561" t="s">
        <v>24436</v>
      </c>
      <c r="H702" s="561" t="s">
        <v>773</v>
      </c>
      <c r="I702" s="561" t="s">
        <v>709</v>
      </c>
      <c r="J702" s="561" t="s">
        <v>7063</v>
      </c>
      <c r="K702" s="562" t="s">
        <v>878</v>
      </c>
      <c r="L702" s="561" t="s">
        <v>25</v>
      </c>
    </row>
    <row r="703" spans="1:12" x14ac:dyDescent="0.25">
      <c r="A703" s="561" t="s">
        <v>320</v>
      </c>
      <c r="B703" s="561" t="s">
        <v>321</v>
      </c>
      <c r="C703" s="561" t="s">
        <v>706</v>
      </c>
      <c r="D703" s="561" t="s">
        <v>707</v>
      </c>
      <c r="E703" s="562" t="s">
        <v>22</v>
      </c>
      <c r="F703" s="561" t="s">
        <v>22</v>
      </c>
      <c r="G703" s="561" t="s">
        <v>24437</v>
      </c>
      <c r="H703" s="561" t="s">
        <v>775</v>
      </c>
      <c r="I703" s="561" t="s">
        <v>709</v>
      </c>
      <c r="J703" s="561" t="s">
        <v>7063</v>
      </c>
      <c r="K703" s="562" t="s">
        <v>24438</v>
      </c>
      <c r="L703" s="561" t="s">
        <v>25</v>
      </c>
    </row>
    <row r="704" spans="1:12" x14ac:dyDescent="0.25">
      <c r="A704" s="561" t="s">
        <v>320</v>
      </c>
      <c r="B704" s="561" t="s">
        <v>321</v>
      </c>
      <c r="C704" s="561" t="s">
        <v>706</v>
      </c>
      <c r="D704" s="561" t="s">
        <v>707</v>
      </c>
      <c r="E704" s="562" t="s">
        <v>22</v>
      </c>
      <c r="F704" s="561" t="s">
        <v>22</v>
      </c>
      <c r="G704" s="561" t="s">
        <v>24439</v>
      </c>
      <c r="H704" s="561" t="s">
        <v>777</v>
      </c>
      <c r="I704" s="561" t="s">
        <v>709</v>
      </c>
      <c r="J704" s="561" t="s">
        <v>326</v>
      </c>
      <c r="K704" s="562" t="s">
        <v>24440</v>
      </c>
      <c r="L704" s="561" t="s">
        <v>25</v>
      </c>
    </row>
    <row r="705" spans="1:12" x14ac:dyDescent="0.25">
      <c r="A705" s="561" t="s">
        <v>320</v>
      </c>
      <c r="B705" s="561" t="s">
        <v>321</v>
      </c>
      <c r="C705" s="561" t="s">
        <v>706</v>
      </c>
      <c r="D705" s="561" t="s">
        <v>707</v>
      </c>
      <c r="E705" s="562" t="s">
        <v>22</v>
      </c>
      <c r="F705" s="561" t="s">
        <v>22</v>
      </c>
      <c r="G705" s="561" t="s">
        <v>24441</v>
      </c>
      <c r="H705" s="561" t="s">
        <v>778</v>
      </c>
      <c r="I705" s="561" t="s">
        <v>709</v>
      </c>
      <c r="J705" s="561" t="s">
        <v>7063</v>
      </c>
      <c r="K705" s="562" t="s">
        <v>8435</v>
      </c>
      <c r="L705" s="561" t="s">
        <v>25</v>
      </c>
    </row>
    <row r="706" spans="1:12" x14ac:dyDescent="0.25">
      <c r="A706" s="561" t="s">
        <v>320</v>
      </c>
      <c r="B706" s="561" t="s">
        <v>321</v>
      </c>
      <c r="C706" s="561" t="s">
        <v>706</v>
      </c>
      <c r="D706" s="561" t="s">
        <v>707</v>
      </c>
      <c r="E706" s="562" t="s">
        <v>22</v>
      </c>
      <c r="F706" s="561" t="s">
        <v>22</v>
      </c>
      <c r="G706" s="561" t="s">
        <v>24442</v>
      </c>
      <c r="H706" s="561" t="s">
        <v>780</v>
      </c>
      <c r="I706" s="561" t="s">
        <v>709</v>
      </c>
      <c r="J706" s="561" t="s">
        <v>7063</v>
      </c>
      <c r="K706" s="562" t="s">
        <v>3362</v>
      </c>
      <c r="L706" s="561" t="s">
        <v>25</v>
      </c>
    </row>
    <row r="707" spans="1:12" x14ac:dyDescent="0.25">
      <c r="A707" s="561" t="s">
        <v>320</v>
      </c>
      <c r="B707" s="561" t="s">
        <v>321</v>
      </c>
      <c r="C707" s="561" t="s">
        <v>706</v>
      </c>
      <c r="D707" s="561" t="s">
        <v>707</v>
      </c>
      <c r="E707" s="562" t="s">
        <v>22</v>
      </c>
      <c r="F707" s="561" t="s">
        <v>22</v>
      </c>
      <c r="G707" s="561" t="s">
        <v>24443</v>
      </c>
      <c r="H707" s="561" t="s">
        <v>782</v>
      </c>
      <c r="I707" s="561" t="s">
        <v>709</v>
      </c>
      <c r="J707" s="561" t="s">
        <v>7063</v>
      </c>
      <c r="K707" s="562" t="s">
        <v>24444</v>
      </c>
      <c r="L707" s="561" t="s">
        <v>25</v>
      </c>
    </row>
    <row r="708" spans="1:12" x14ac:dyDescent="0.25">
      <c r="A708" s="561" t="s">
        <v>320</v>
      </c>
      <c r="B708" s="561" t="s">
        <v>321</v>
      </c>
      <c r="C708" s="561" t="s">
        <v>706</v>
      </c>
      <c r="D708" s="561" t="s">
        <v>707</v>
      </c>
      <c r="E708" s="562" t="s">
        <v>22</v>
      </c>
      <c r="F708" s="561" t="s">
        <v>22</v>
      </c>
      <c r="G708" s="561" t="s">
        <v>24445</v>
      </c>
      <c r="H708" s="561" t="s">
        <v>783</v>
      </c>
      <c r="I708" s="561" t="s">
        <v>709</v>
      </c>
      <c r="J708" s="561" t="s">
        <v>24</v>
      </c>
      <c r="K708" s="562" t="s">
        <v>1341</v>
      </c>
      <c r="L708" s="561" t="s">
        <v>25</v>
      </c>
    </row>
    <row r="709" spans="1:12" x14ac:dyDescent="0.25">
      <c r="A709" s="561" t="s">
        <v>320</v>
      </c>
      <c r="B709" s="561" t="s">
        <v>321</v>
      </c>
      <c r="C709" s="561" t="s">
        <v>706</v>
      </c>
      <c r="D709" s="561" t="s">
        <v>707</v>
      </c>
      <c r="E709" s="562" t="s">
        <v>22</v>
      </c>
      <c r="F709" s="561" t="s">
        <v>22</v>
      </c>
      <c r="G709" s="561" t="s">
        <v>24446</v>
      </c>
      <c r="H709" s="561" t="s">
        <v>785</v>
      </c>
      <c r="I709" s="561" t="s">
        <v>709</v>
      </c>
      <c r="J709" s="561" t="s">
        <v>24</v>
      </c>
      <c r="K709" s="562" t="s">
        <v>864</v>
      </c>
      <c r="L709" s="561" t="s">
        <v>25</v>
      </c>
    </row>
    <row r="710" spans="1:12" x14ac:dyDescent="0.25">
      <c r="A710" s="561" t="s">
        <v>320</v>
      </c>
      <c r="B710" s="561" t="s">
        <v>321</v>
      </c>
      <c r="C710" s="561" t="s">
        <v>706</v>
      </c>
      <c r="D710" s="561" t="s">
        <v>707</v>
      </c>
      <c r="E710" s="562" t="s">
        <v>22</v>
      </c>
      <c r="F710" s="561" t="s">
        <v>22</v>
      </c>
      <c r="G710" s="561" t="s">
        <v>24447</v>
      </c>
      <c r="H710" s="561" t="s">
        <v>787</v>
      </c>
      <c r="I710" s="561" t="s">
        <v>709</v>
      </c>
      <c r="J710" s="561" t="s">
        <v>24</v>
      </c>
      <c r="K710" s="562" t="s">
        <v>770</v>
      </c>
      <c r="L710" s="561" t="s">
        <v>25</v>
      </c>
    </row>
    <row r="711" spans="1:12" x14ac:dyDescent="0.25">
      <c r="A711" s="561" t="s">
        <v>320</v>
      </c>
      <c r="B711" s="561" t="s">
        <v>321</v>
      </c>
      <c r="C711" s="561" t="s">
        <v>706</v>
      </c>
      <c r="D711" s="561" t="s">
        <v>707</v>
      </c>
      <c r="E711" s="562" t="s">
        <v>22</v>
      </c>
      <c r="F711" s="561" t="s">
        <v>22</v>
      </c>
      <c r="G711" s="561" t="s">
        <v>24448</v>
      </c>
      <c r="H711" s="561" t="s">
        <v>788</v>
      </c>
      <c r="I711" s="561" t="s">
        <v>709</v>
      </c>
      <c r="J711" s="561" t="s">
        <v>326</v>
      </c>
      <c r="K711" s="562" t="s">
        <v>794</v>
      </c>
      <c r="L711" s="561" t="s">
        <v>25</v>
      </c>
    </row>
    <row r="712" spans="1:12" x14ac:dyDescent="0.25">
      <c r="A712" s="561" t="s">
        <v>320</v>
      </c>
      <c r="B712" s="561" t="s">
        <v>321</v>
      </c>
      <c r="C712" s="561" t="s">
        <v>706</v>
      </c>
      <c r="D712" s="561" t="s">
        <v>707</v>
      </c>
      <c r="E712" s="562" t="s">
        <v>22</v>
      </c>
      <c r="F712" s="561" t="s">
        <v>22</v>
      </c>
      <c r="G712" s="561" t="s">
        <v>24449</v>
      </c>
      <c r="H712" s="561" t="s">
        <v>790</v>
      </c>
      <c r="I712" s="561" t="s">
        <v>709</v>
      </c>
      <c r="J712" s="561" t="s">
        <v>7063</v>
      </c>
      <c r="K712" s="562" t="s">
        <v>7149</v>
      </c>
      <c r="L712" s="561" t="s">
        <v>25</v>
      </c>
    </row>
    <row r="713" spans="1:12" x14ac:dyDescent="0.25">
      <c r="A713" s="561" t="s">
        <v>320</v>
      </c>
      <c r="B713" s="561" t="s">
        <v>321</v>
      </c>
      <c r="C713" s="561" t="s">
        <v>706</v>
      </c>
      <c r="D713" s="561" t="s">
        <v>707</v>
      </c>
      <c r="E713" s="562" t="s">
        <v>22</v>
      </c>
      <c r="F713" s="561" t="s">
        <v>22</v>
      </c>
      <c r="G713" s="561" t="s">
        <v>24450</v>
      </c>
      <c r="H713" s="561" t="s">
        <v>792</v>
      </c>
      <c r="I713" s="561" t="s">
        <v>709</v>
      </c>
      <c r="J713" s="561" t="s">
        <v>7063</v>
      </c>
      <c r="K713" s="562" t="s">
        <v>2164</v>
      </c>
      <c r="L713" s="561" t="s">
        <v>25</v>
      </c>
    </row>
    <row r="714" spans="1:12" x14ac:dyDescent="0.25">
      <c r="A714" s="561" t="s">
        <v>320</v>
      </c>
      <c r="B714" s="561" t="s">
        <v>321</v>
      </c>
      <c r="C714" s="561" t="s">
        <v>706</v>
      </c>
      <c r="D714" s="561" t="s">
        <v>707</v>
      </c>
      <c r="E714" s="562" t="s">
        <v>22</v>
      </c>
      <c r="F714" s="561" t="s">
        <v>22</v>
      </c>
      <c r="G714" s="561" t="s">
        <v>24451</v>
      </c>
      <c r="H714" s="561" t="s">
        <v>793</v>
      </c>
      <c r="I714" s="561" t="s">
        <v>709</v>
      </c>
      <c r="J714" s="561" t="s">
        <v>7063</v>
      </c>
      <c r="K714" s="562" t="s">
        <v>5379</v>
      </c>
      <c r="L714" s="561" t="s">
        <v>25</v>
      </c>
    </row>
    <row r="715" spans="1:12" x14ac:dyDescent="0.25">
      <c r="A715" s="561" t="s">
        <v>320</v>
      </c>
      <c r="B715" s="561" t="s">
        <v>321</v>
      </c>
      <c r="C715" s="561" t="s">
        <v>706</v>
      </c>
      <c r="D715" s="561" t="s">
        <v>707</v>
      </c>
      <c r="E715" s="562" t="s">
        <v>22</v>
      </c>
      <c r="F715" s="561" t="s">
        <v>22</v>
      </c>
      <c r="G715" s="561" t="s">
        <v>24452</v>
      </c>
      <c r="H715" s="561" t="s">
        <v>795</v>
      </c>
      <c r="I715" s="561" t="s">
        <v>709</v>
      </c>
      <c r="J715" s="561" t="s">
        <v>326</v>
      </c>
      <c r="K715" s="562" t="s">
        <v>8602</v>
      </c>
      <c r="L715" s="561" t="s">
        <v>25</v>
      </c>
    </row>
    <row r="716" spans="1:12" x14ac:dyDescent="0.25">
      <c r="A716" s="561" t="s">
        <v>320</v>
      </c>
      <c r="B716" s="561" t="s">
        <v>321</v>
      </c>
      <c r="C716" s="561" t="s">
        <v>706</v>
      </c>
      <c r="D716" s="561" t="s">
        <v>707</v>
      </c>
      <c r="E716" s="562" t="s">
        <v>22</v>
      </c>
      <c r="F716" s="561" t="s">
        <v>22</v>
      </c>
      <c r="G716" s="561" t="s">
        <v>24453</v>
      </c>
      <c r="H716" s="561" t="s">
        <v>796</v>
      </c>
      <c r="I716" s="561" t="s">
        <v>709</v>
      </c>
      <c r="J716" s="561" t="s">
        <v>7063</v>
      </c>
      <c r="K716" s="562" t="s">
        <v>24454</v>
      </c>
      <c r="L716" s="561" t="s">
        <v>25</v>
      </c>
    </row>
    <row r="717" spans="1:12" x14ac:dyDescent="0.25">
      <c r="A717" s="561" t="s">
        <v>320</v>
      </c>
      <c r="B717" s="561" t="s">
        <v>321</v>
      </c>
      <c r="C717" s="561" t="s">
        <v>706</v>
      </c>
      <c r="D717" s="561" t="s">
        <v>707</v>
      </c>
      <c r="E717" s="562" t="s">
        <v>22</v>
      </c>
      <c r="F717" s="561" t="s">
        <v>22</v>
      </c>
      <c r="G717" s="561" t="s">
        <v>24455</v>
      </c>
      <c r="H717" s="561" t="s">
        <v>798</v>
      </c>
      <c r="I717" s="561" t="s">
        <v>709</v>
      </c>
      <c r="J717" s="561" t="s">
        <v>7063</v>
      </c>
      <c r="K717" s="562" t="s">
        <v>3343</v>
      </c>
      <c r="L717" s="561" t="s">
        <v>25</v>
      </c>
    </row>
    <row r="718" spans="1:12" x14ac:dyDescent="0.25">
      <c r="A718" s="561" t="s">
        <v>320</v>
      </c>
      <c r="B718" s="561" t="s">
        <v>321</v>
      </c>
      <c r="C718" s="561" t="s">
        <v>706</v>
      </c>
      <c r="D718" s="561" t="s">
        <v>707</v>
      </c>
      <c r="E718" s="562" t="s">
        <v>22</v>
      </c>
      <c r="F718" s="561" t="s">
        <v>22</v>
      </c>
      <c r="G718" s="561" t="s">
        <v>24456</v>
      </c>
      <c r="H718" s="561" t="s">
        <v>799</v>
      </c>
      <c r="I718" s="561" t="s">
        <v>709</v>
      </c>
      <c r="J718" s="561" t="s">
        <v>7063</v>
      </c>
      <c r="K718" s="562" t="s">
        <v>8267</v>
      </c>
      <c r="L718" s="561" t="s">
        <v>25</v>
      </c>
    </row>
    <row r="719" spans="1:12" x14ac:dyDescent="0.25">
      <c r="A719" s="561" t="s">
        <v>320</v>
      </c>
      <c r="B719" s="561" t="s">
        <v>321</v>
      </c>
      <c r="C719" s="561" t="s">
        <v>706</v>
      </c>
      <c r="D719" s="561" t="s">
        <v>707</v>
      </c>
      <c r="E719" s="562" t="s">
        <v>22</v>
      </c>
      <c r="F719" s="561" t="s">
        <v>22</v>
      </c>
      <c r="G719" s="561" t="s">
        <v>24457</v>
      </c>
      <c r="H719" s="561" t="s">
        <v>800</v>
      </c>
      <c r="I719" s="561" t="s">
        <v>709</v>
      </c>
      <c r="J719" s="561" t="s">
        <v>326</v>
      </c>
      <c r="K719" s="562" t="s">
        <v>2178</v>
      </c>
      <c r="L719" s="561" t="s">
        <v>25</v>
      </c>
    </row>
    <row r="720" spans="1:12" x14ac:dyDescent="0.25">
      <c r="A720" s="561" t="s">
        <v>320</v>
      </c>
      <c r="B720" s="561" t="s">
        <v>321</v>
      </c>
      <c r="C720" s="561" t="s">
        <v>706</v>
      </c>
      <c r="D720" s="561" t="s">
        <v>707</v>
      </c>
      <c r="E720" s="562" t="s">
        <v>22</v>
      </c>
      <c r="F720" s="561" t="s">
        <v>22</v>
      </c>
      <c r="G720" s="561" t="s">
        <v>24458</v>
      </c>
      <c r="H720" s="561" t="s">
        <v>802</v>
      </c>
      <c r="I720" s="561" t="s">
        <v>709</v>
      </c>
      <c r="J720" s="561" t="s">
        <v>7063</v>
      </c>
      <c r="K720" s="562" t="s">
        <v>4561</v>
      </c>
      <c r="L720" s="561" t="s">
        <v>25</v>
      </c>
    </row>
    <row r="721" spans="1:12" x14ac:dyDescent="0.25">
      <c r="A721" s="561" t="s">
        <v>320</v>
      </c>
      <c r="B721" s="561" t="s">
        <v>321</v>
      </c>
      <c r="C721" s="561" t="s">
        <v>706</v>
      </c>
      <c r="D721" s="561" t="s">
        <v>707</v>
      </c>
      <c r="E721" s="562" t="s">
        <v>22</v>
      </c>
      <c r="F721" s="561" t="s">
        <v>22</v>
      </c>
      <c r="G721" s="561" t="s">
        <v>24459</v>
      </c>
      <c r="H721" s="561" t="s">
        <v>804</v>
      </c>
      <c r="I721" s="561" t="s">
        <v>709</v>
      </c>
      <c r="J721" s="561" t="s">
        <v>7063</v>
      </c>
      <c r="K721" s="562" t="s">
        <v>24460</v>
      </c>
      <c r="L721" s="561" t="s">
        <v>25</v>
      </c>
    </row>
    <row r="722" spans="1:12" x14ac:dyDescent="0.25">
      <c r="A722" s="561" t="s">
        <v>320</v>
      </c>
      <c r="B722" s="561" t="s">
        <v>321</v>
      </c>
      <c r="C722" s="561" t="s">
        <v>706</v>
      </c>
      <c r="D722" s="561" t="s">
        <v>707</v>
      </c>
      <c r="E722" s="562" t="s">
        <v>22</v>
      </c>
      <c r="F722" s="561" t="s">
        <v>22</v>
      </c>
      <c r="G722" s="561" t="s">
        <v>24461</v>
      </c>
      <c r="H722" s="561" t="s">
        <v>806</v>
      </c>
      <c r="I722" s="561" t="s">
        <v>709</v>
      </c>
      <c r="J722" s="561" t="s">
        <v>7063</v>
      </c>
      <c r="K722" s="562" t="s">
        <v>4652</v>
      </c>
      <c r="L722" s="561" t="s">
        <v>25</v>
      </c>
    </row>
    <row r="723" spans="1:12" x14ac:dyDescent="0.25">
      <c r="A723" s="561" t="s">
        <v>320</v>
      </c>
      <c r="B723" s="561" t="s">
        <v>321</v>
      </c>
      <c r="C723" s="561" t="s">
        <v>706</v>
      </c>
      <c r="D723" s="561" t="s">
        <v>707</v>
      </c>
      <c r="E723" s="562" t="s">
        <v>22</v>
      </c>
      <c r="F723" s="561" t="s">
        <v>22</v>
      </c>
      <c r="G723" s="561" t="s">
        <v>24462</v>
      </c>
      <c r="H723" s="561" t="s">
        <v>808</v>
      </c>
      <c r="I723" s="561" t="s">
        <v>709</v>
      </c>
      <c r="J723" s="561" t="s">
        <v>326</v>
      </c>
      <c r="K723" s="562" t="s">
        <v>24463</v>
      </c>
      <c r="L723" s="561" t="s">
        <v>25</v>
      </c>
    </row>
    <row r="724" spans="1:12" x14ac:dyDescent="0.25">
      <c r="A724" s="561" t="s">
        <v>320</v>
      </c>
      <c r="B724" s="561" t="s">
        <v>321</v>
      </c>
      <c r="C724" s="561" t="s">
        <v>706</v>
      </c>
      <c r="D724" s="561" t="s">
        <v>707</v>
      </c>
      <c r="E724" s="562" t="s">
        <v>22</v>
      </c>
      <c r="F724" s="561" t="s">
        <v>22</v>
      </c>
      <c r="G724" s="561" t="s">
        <v>24464</v>
      </c>
      <c r="H724" s="561" t="s">
        <v>809</v>
      </c>
      <c r="I724" s="561" t="s">
        <v>709</v>
      </c>
      <c r="J724" s="561" t="s">
        <v>326</v>
      </c>
      <c r="K724" s="562" t="s">
        <v>24465</v>
      </c>
      <c r="L724" s="561" t="s">
        <v>25</v>
      </c>
    </row>
    <row r="725" spans="1:12" x14ac:dyDescent="0.25">
      <c r="A725" s="561" t="s">
        <v>320</v>
      </c>
      <c r="B725" s="561" t="s">
        <v>321</v>
      </c>
      <c r="C725" s="561" t="s">
        <v>706</v>
      </c>
      <c r="D725" s="561" t="s">
        <v>707</v>
      </c>
      <c r="E725" s="562" t="s">
        <v>22</v>
      </c>
      <c r="F725" s="561" t="s">
        <v>22</v>
      </c>
      <c r="G725" s="561" t="s">
        <v>24466</v>
      </c>
      <c r="H725" s="561" t="s">
        <v>811</v>
      </c>
      <c r="I725" s="561" t="s">
        <v>709</v>
      </c>
      <c r="J725" s="561" t="s">
        <v>326</v>
      </c>
      <c r="K725" s="562" t="s">
        <v>24467</v>
      </c>
      <c r="L725" s="561" t="s">
        <v>25</v>
      </c>
    </row>
    <row r="726" spans="1:12" x14ac:dyDescent="0.25">
      <c r="A726" s="561" t="s">
        <v>320</v>
      </c>
      <c r="B726" s="561" t="s">
        <v>321</v>
      </c>
      <c r="C726" s="561" t="s">
        <v>706</v>
      </c>
      <c r="D726" s="561" t="s">
        <v>707</v>
      </c>
      <c r="E726" s="562" t="s">
        <v>22</v>
      </c>
      <c r="F726" s="561" t="s">
        <v>22</v>
      </c>
      <c r="G726" s="561" t="s">
        <v>24468</v>
      </c>
      <c r="H726" s="561" t="s">
        <v>813</v>
      </c>
      <c r="I726" s="561" t="s">
        <v>709</v>
      </c>
      <c r="J726" s="561" t="s">
        <v>326</v>
      </c>
      <c r="K726" s="562" t="s">
        <v>24469</v>
      </c>
      <c r="L726" s="561" t="s">
        <v>25</v>
      </c>
    </row>
    <row r="727" spans="1:12" x14ac:dyDescent="0.25">
      <c r="A727" s="561" t="s">
        <v>320</v>
      </c>
      <c r="B727" s="561" t="s">
        <v>321</v>
      </c>
      <c r="C727" s="561" t="s">
        <v>706</v>
      </c>
      <c r="D727" s="561" t="s">
        <v>707</v>
      </c>
      <c r="E727" s="562" t="s">
        <v>22</v>
      </c>
      <c r="F727" s="561" t="s">
        <v>22</v>
      </c>
      <c r="G727" s="561" t="s">
        <v>24470</v>
      </c>
      <c r="H727" s="561" t="s">
        <v>814</v>
      </c>
      <c r="I727" s="561" t="s">
        <v>709</v>
      </c>
      <c r="J727" s="561" t="s">
        <v>7063</v>
      </c>
      <c r="K727" s="562" t="s">
        <v>815</v>
      </c>
      <c r="L727" s="561" t="s">
        <v>25</v>
      </c>
    </row>
    <row r="728" spans="1:12" x14ac:dyDescent="0.25">
      <c r="A728" s="561" t="s">
        <v>320</v>
      </c>
      <c r="B728" s="561" t="s">
        <v>321</v>
      </c>
      <c r="C728" s="561" t="s">
        <v>706</v>
      </c>
      <c r="D728" s="561" t="s">
        <v>707</v>
      </c>
      <c r="E728" s="562" t="s">
        <v>22</v>
      </c>
      <c r="F728" s="561" t="s">
        <v>22</v>
      </c>
      <c r="G728" s="561" t="s">
        <v>24471</v>
      </c>
      <c r="H728" s="561" t="s">
        <v>816</v>
      </c>
      <c r="I728" s="561" t="s">
        <v>709</v>
      </c>
      <c r="J728" s="561" t="s">
        <v>326</v>
      </c>
      <c r="K728" s="562" t="s">
        <v>24472</v>
      </c>
      <c r="L728" s="561" t="s">
        <v>25</v>
      </c>
    </row>
    <row r="729" spans="1:12" x14ac:dyDescent="0.25">
      <c r="A729" s="561" t="s">
        <v>320</v>
      </c>
      <c r="B729" s="561" t="s">
        <v>321</v>
      </c>
      <c r="C729" s="561" t="s">
        <v>706</v>
      </c>
      <c r="D729" s="561" t="s">
        <v>707</v>
      </c>
      <c r="E729" s="562" t="s">
        <v>22</v>
      </c>
      <c r="F729" s="561" t="s">
        <v>22</v>
      </c>
      <c r="G729" s="561" t="s">
        <v>24473</v>
      </c>
      <c r="H729" s="561" t="s">
        <v>817</v>
      </c>
      <c r="I729" s="561" t="s">
        <v>709</v>
      </c>
      <c r="J729" s="561" t="s">
        <v>7063</v>
      </c>
      <c r="K729" s="562" t="s">
        <v>4538</v>
      </c>
      <c r="L729" s="561" t="s">
        <v>25</v>
      </c>
    </row>
    <row r="730" spans="1:12" x14ac:dyDescent="0.25">
      <c r="A730" s="561" t="s">
        <v>320</v>
      </c>
      <c r="B730" s="561" t="s">
        <v>321</v>
      </c>
      <c r="C730" s="561" t="s">
        <v>706</v>
      </c>
      <c r="D730" s="561" t="s">
        <v>707</v>
      </c>
      <c r="E730" s="562" t="s">
        <v>22</v>
      </c>
      <c r="F730" s="561" t="s">
        <v>22</v>
      </c>
      <c r="G730" s="561" t="s">
        <v>24474</v>
      </c>
      <c r="H730" s="561" t="s">
        <v>819</v>
      </c>
      <c r="I730" s="561" t="s">
        <v>709</v>
      </c>
      <c r="J730" s="561" t="s">
        <v>7063</v>
      </c>
      <c r="K730" s="562" t="s">
        <v>24475</v>
      </c>
      <c r="L730" s="561" t="s">
        <v>25</v>
      </c>
    </row>
    <row r="731" spans="1:12" x14ac:dyDescent="0.25">
      <c r="A731" s="561" t="s">
        <v>320</v>
      </c>
      <c r="B731" s="561" t="s">
        <v>321</v>
      </c>
      <c r="C731" s="561" t="s">
        <v>706</v>
      </c>
      <c r="D731" s="561" t="s">
        <v>707</v>
      </c>
      <c r="E731" s="562" t="s">
        <v>22</v>
      </c>
      <c r="F731" s="561" t="s">
        <v>22</v>
      </c>
      <c r="G731" s="561" t="s">
        <v>24476</v>
      </c>
      <c r="H731" s="561" t="s">
        <v>821</v>
      </c>
      <c r="I731" s="561" t="s">
        <v>709</v>
      </c>
      <c r="J731" s="561" t="s">
        <v>7063</v>
      </c>
      <c r="K731" s="562" t="s">
        <v>4898</v>
      </c>
      <c r="L731" s="561" t="s">
        <v>25</v>
      </c>
    </row>
    <row r="732" spans="1:12" x14ac:dyDescent="0.25">
      <c r="A732" s="561" t="s">
        <v>320</v>
      </c>
      <c r="B732" s="561" t="s">
        <v>321</v>
      </c>
      <c r="C732" s="561" t="s">
        <v>706</v>
      </c>
      <c r="D732" s="561" t="s">
        <v>707</v>
      </c>
      <c r="E732" s="562" t="s">
        <v>22</v>
      </c>
      <c r="F732" s="561" t="s">
        <v>22</v>
      </c>
      <c r="G732" s="561" t="s">
        <v>24477</v>
      </c>
      <c r="H732" s="561" t="s">
        <v>822</v>
      </c>
      <c r="I732" s="561" t="s">
        <v>709</v>
      </c>
      <c r="J732" s="561" t="s">
        <v>7063</v>
      </c>
      <c r="K732" s="562" t="s">
        <v>7550</v>
      </c>
      <c r="L732" s="561" t="s">
        <v>25</v>
      </c>
    </row>
    <row r="733" spans="1:12" x14ac:dyDescent="0.25">
      <c r="A733" s="561" t="s">
        <v>320</v>
      </c>
      <c r="B733" s="561" t="s">
        <v>321</v>
      </c>
      <c r="C733" s="561" t="s">
        <v>706</v>
      </c>
      <c r="D733" s="561" t="s">
        <v>707</v>
      </c>
      <c r="E733" s="562" t="s">
        <v>22</v>
      </c>
      <c r="F733" s="561" t="s">
        <v>22</v>
      </c>
      <c r="G733" s="561" t="s">
        <v>24478</v>
      </c>
      <c r="H733" s="561" t="s">
        <v>824</v>
      </c>
      <c r="I733" s="561" t="s">
        <v>709</v>
      </c>
      <c r="J733" s="561" t="s">
        <v>326</v>
      </c>
      <c r="K733" s="562" t="s">
        <v>24479</v>
      </c>
      <c r="L733" s="561" t="s">
        <v>25</v>
      </c>
    </row>
    <row r="734" spans="1:12" x14ac:dyDescent="0.25">
      <c r="A734" s="561" t="s">
        <v>320</v>
      </c>
      <c r="B734" s="561" t="s">
        <v>321</v>
      </c>
      <c r="C734" s="561" t="s">
        <v>706</v>
      </c>
      <c r="D734" s="561" t="s">
        <v>707</v>
      </c>
      <c r="E734" s="562" t="s">
        <v>22</v>
      </c>
      <c r="F734" s="561" t="s">
        <v>22</v>
      </c>
      <c r="G734" s="561" t="s">
        <v>24480</v>
      </c>
      <c r="H734" s="561" t="s">
        <v>825</v>
      </c>
      <c r="I734" s="561" t="s">
        <v>709</v>
      </c>
      <c r="J734" s="561" t="s">
        <v>7063</v>
      </c>
      <c r="K734" s="562" t="s">
        <v>8393</v>
      </c>
      <c r="L734" s="561" t="s">
        <v>25</v>
      </c>
    </row>
    <row r="735" spans="1:12" x14ac:dyDescent="0.25">
      <c r="A735" s="561" t="s">
        <v>320</v>
      </c>
      <c r="B735" s="561" t="s">
        <v>321</v>
      </c>
      <c r="C735" s="561" t="s">
        <v>706</v>
      </c>
      <c r="D735" s="561" t="s">
        <v>707</v>
      </c>
      <c r="E735" s="562" t="s">
        <v>22</v>
      </c>
      <c r="F735" s="561" t="s">
        <v>22</v>
      </c>
      <c r="G735" s="561" t="s">
        <v>24481</v>
      </c>
      <c r="H735" s="561" t="s">
        <v>826</v>
      </c>
      <c r="I735" s="561" t="s">
        <v>709</v>
      </c>
      <c r="J735" s="561" t="s">
        <v>326</v>
      </c>
      <c r="K735" s="562" t="s">
        <v>24482</v>
      </c>
      <c r="L735" s="561" t="s">
        <v>25</v>
      </c>
    </row>
    <row r="736" spans="1:12" x14ac:dyDescent="0.25">
      <c r="A736" s="561" t="s">
        <v>320</v>
      </c>
      <c r="B736" s="561" t="s">
        <v>321</v>
      </c>
      <c r="C736" s="561" t="s">
        <v>706</v>
      </c>
      <c r="D736" s="561" t="s">
        <v>707</v>
      </c>
      <c r="E736" s="562" t="s">
        <v>22</v>
      </c>
      <c r="F736" s="561" t="s">
        <v>22</v>
      </c>
      <c r="G736" s="561" t="s">
        <v>24483</v>
      </c>
      <c r="H736" s="561" t="s">
        <v>827</v>
      </c>
      <c r="I736" s="561" t="s">
        <v>709</v>
      </c>
      <c r="J736" s="561" t="s">
        <v>326</v>
      </c>
      <c r="K736" s="562" t="s">
        <v>24472</v>
      </c>
      <c r="L736" s="561" t="s">
        <v>25</v>
      </c>
    </row>
    <row r="737" spans="1:12" x14ac:dyDescent="0.25">
      <c r="A737" s="561" t="s">
        <v>320</v>
      </c>
      <c r="B737" s="561" t="s">
        <v>321</v>
      </c>
      <c r="C737" s="561" t="s">
        <v>706</v>
      </c>
      <c r="D737" s="561" t="s">
        <v>707</v>
      </c>
      <c r="E737" s="562" t="s">
        <v>22</v>
      </c>
      <c r="F737" s="561" t="s">
        <v>22</v>
      </c>
      <c r="G737" s="561" t="s">
        <v>24484</v>
      </c>
      <c r="H737" s="561" t="s">
        <v>828</v>
      </c>
      <c r="I737" s="561" t="s">
        <v>709</v>
      </c>
      <c r="J737" s="561" t="s">
        <v>326</v>
      </c>
      <c r="K737" s="562" t="s">
        <v>24485</v>
      </c>
      <c r="L737" s="561" t="s">
        <v>25</v>
      </c>
    </row>
    <row r="738" spans="1:12" x14ac:dyDescent="0.25">
      <c r="A738" s="561" t="s">
        <v>320</v>
      </c>
      <c r="B738" s="561" t="s">
        <v>321</v>
      </c>
      <c r="C738" s="561" t="s">
        <v>706</v>
      </c>
      <c r="D738" s="561" t="s">
        <v>707</v>
      </c>
      <c r="E738" s="562" t="s">
        <v>22</v>
      </c>
      <c r="F738" s="561" t="s">
        <v>22</v>
      </c>
      <c r="G738" s="561" t="s">
        <v>24486</v>
      </c>
      <c r="H738" s="561" t="s">
        <v>829</v>
      </c>
      <c r="I738" s="561" t="s">
        <v>709</v>
      </c>
      <c r="J738" s="561" t="s">
        <v>7063</v>
      </c>
      <c r="K738" s="562" t="s">
        <v>577</v>
      </c>
      <c r="L738" s="561" t="s">
        <v>25</v>
      </c>
    </row>
    <row r="739" spans="1:12" x14ac:dyDescent="0.25">
      <c r="A739" s="561" t="s">
        <v>320</v>
      </c>
      <c r="B739" s="561" t="s">
        <v>321</v>
      </c>
      <c r="C739" s="561" t="s">
        <v>706</v>
      </c>
      <c r="D739" s="561" t="s">
        <v>707</v>
      </c>
      <c r="E739" s="562" t="s">
        <v>22</v>
      </c>
      <c r="F739" s="561" t="s">
        <v>22</v>
      </c>
      <c r="G739" s="561" t="s">
        <v>24487</v>
      </c>
      <c r="H739" s="561" t="s">
        <v>831</v>
      </c>
      <c r="I739" s="561" t="s">
        <v>709</v>
      </c>
      <c r="J739" s="561" t="s">
        <v>7063</v>
      </c>
      <c r="K739" s="562" t="s">
        <v>24488</v>
      </c>
      <c r="L739" s="561" t="s">
        <v>25</v>
      </c>
    </row>
    <row r="740" spans="1:12" x14ac:dyDescent="0.25">
      <c r="A740" s="561" t="s">
        <v>320</v>
      </c>
      <c r="B740" s="561" t="s">
        <v>321</v>
      </c>
      <c r="C740" s="561" t="s">
        <v>706</v>
      </c>
      <c r="D740" s="561" t="s">
        <v>707</v>
      </c>
      <c r="E740" s="562" t="s">
        <v>22</v>
      </c>
      <c r="F740" s="561" t="s">
        <v>22</v>
      </c>
      <c r="G740" s="561" t="s">
        <v>24489</v>
      </c>
      <c r="H740" s="561" t="s">
        <v>833</v>
      </c>
      <c r="I740" s="561" t="s">
        <v>709</v>
      </c>
      <c r="J740" s="561" t="s">
        <v>326</v>
      </c>
      <c r="K740" s="562" t="s">
        <v>8303</v>
      </c>
      <c r="L740" s="561" t="s">
        <v>25</v>
      </c>
    </row>
    <row r="741" spans="1:12" x14ac:dyDescent="0.25">
      <c r="A741" s="561" t="s">
        <v>320</v>
      </c>
      <c r="B741" s="561" t="s">
        <v>321</v>
      </c>
      <c r="C741" s="561" t="s">
        <v>706</v>
      </c>
      <c r="D741" s="561" t="s">
        <v>707</v>
      </c>
      <c r="E741" s="562" t="s">
        <v>22</v>
      </c>
      <c r="F741" s="561" t="s">
        <v>22</v>
      </c>
      <c r="G741" s="561" t="s">
        <v>24490</v>
      </c>
      <c r="H741" s="561" t="s">
        <v>835</v>
      </c>
      <c r="I741" s="561" t="s">
        <v>709</v>
      </c>
      <c r="J741" s="561" t="s">
        <v>326</v>
      </c>
      <c r="K741" s="562" t="s">
        <v>8095</v>
      </c>
      <c r="L741" s="561" t="s">
        <v>25</v>
      </c>
    </row>
    <row r="742" spans="1:12" x14ac:dyDescent="0.25">
      <c r="A742" s="561" t="s">
        <v>320</v>
      </c>
      <c r="B742" s="561" t="s">
        <v>321</v>
      </c>
      <c r="C742" s="561" t="s">
        <v>706</v>
      </c>
      <c r="D742" s="561" t="s">
        <v>707</v>
      </c>
      <c r="E742" s="562" t="s">
        <v>22</v>
      </c>
      <c r="F742" s="561" t="s">
        <v>22</v>
      </c>
      <c r="G742" s="561" t="s">
        <v>24491</v>
      </c>
      <c r="H742" s="561" t="s">
        <v>836</v>
      </c>
      <c r="I742" s="561" t="s">
        <v>709</v>
      </c>
      <c r="J742" s="561" t="s">
        <v>326</v>
      </c>
      <c r="K742" s="562" t="s">
        <v>8543</v>
      </c>
      <c r="L742" s="561" t="s">
        <v>25</v>
      </c>
    </row>
    <row r="743" spans="1:12" x14ac:dyDescent="0.25">
      <c r="A743" s="561" t="s">
        <v>320</v>
      </c>
      <c r="B743" s="561" t="s">
        <v>321</v>
      </c>
      <c r="C743" s="561" t="s">
        <v>706</v>
      </c>
      <c r="D743" s="561" t="s">
        <v>707</v>
      </c>
      <c r="E743" s="562" t="s">
        <v>22</v>
      </c>
      <c r="F743" s="561" t="s">
        <v>22</v>
      </c>
      <c r="G743" s="561" t="s">
        <v>24492</v>
      </c>
      <c r="H743" s="561" t="s">
        <v>837</v>
      </c>
      <c r="I743" s="561" t="s">
        <v>709</v>
      </c>
      <c r="J743" s="561" t="s">
        <v>24</v>
      </c>
      <c r="K743" s="562" t="s">
        <v>7246</v>
      </c>
      <c r="L743" s="561" t="s">
        <v>25</v>
      </c>
    </row>
    <row r="744" spans="1:12" x14ac:dyDescent="0.25">
      <c r="A744" s="561" t="s">
        <v>320</v>
      </c>
      <c r="B744" s="561" t="s">
        <v>321</v>
      </c>
      <c r="C744" s="561" t="s">
        <v>706</v>
      </c>
      <c r="D744" s="561" t="s">
        <v>707</v>
      </c>
      <c r="E744" s="562" t="s">
        <v>22</v>
      </c>
      <c r="F744" s="561" t="s">
        <v>22</v>
      </c>
      <c r="G744" s="561" t="s">
        <v>24493</v>
      </c>
      <c r="H744" s="561" t="s">
        <v>838</v>
      </c>
      <c r="I744" s="561" t="s">
        <v>709</v>
      </c>
      <c r="J744" s="561" t="s">
        <v>7063</v>
      </c>
      <c r="K744" s="562" t="s">
        <v>7193</v>
      </c>
      <c r="L744" s="561" t="s">
        <v>25</v>
      </c>
    </row>
    <row r="745" spans="1:12" x14ac:dyDescent="0.25">
      <c r="A745" s="561" t="s">
        <v>320</v>
      </c>
      <c r="B745" s="561" t="s">
        <v>321</v>
      </c>
      <c r="C745" s="561" t="s">
        <v>706</v>
      </c>
      <c r="D745" s="561" t="s">
        <v>707</v>
      </c>
      <c r="E745" s="562" t="s">
        <v>22</v>
      </c>
      <c r="F745" s="561" t="s">
        <v>22</v>
      </c>
      <c r="G745" s="561" t="s">
        <v>24494</v>
      </c>
      <c r="H745" s="561" t="s">
        <v>839</v>
      </c>
      <c r="I745" s="561" t="s">
        <v>709</v>
      </c>
      <c r="J745" s="561" t="s">
        <v>326</v>
      </c>
      <c r="K745" s="562" t="s">
        <v>24495</v>
      </c>
      <c r="L745" s="561" t="s">
        <v>25</v>
      </c>
    </row>
    <row r="746" spans="1:12" x14ac:dyDescent="0.25">
      <c r="A746" s="561" t="s">
        <v>320</v>
      </c>
      <c r="B746" s="561" t="s">
        <v>321</v>
      </c>
      <c r="C746" s="561" t="s">
        <v>706</v>
      </c>
      <c r="D746" s="561" t="s">
        <v>707</v>
      </c>
      <c r="E746" s="562" t="s">
        <v>22</v>
      </c>
      <c r="F746" s="561" t="s">
        <v>22</v>
      </c>
      <c r="G746" s="561" t="s">
        <v>24496</v>
      </c>
      <c r="H746" s="561" t="s">
        <v>840</v>
      </c>
      <c r="I746" s="561" t="s">
        <v>709</v>
      </c>
      <c r="J746" s="561" t="s">
        <v>326</v>
      </c>
      <c r="K746" s="562" t="s">
        <v>7207</v>
      </c>
      <c r="L746" s="561" t="s">
        <v>25</v>
      </c>
    </row>
    <row r="747" spans="1:12" x14ac:dyDescent="0.25">
      <c r="A747" s="561" t="s">
        <v>320</v>
      </c>
      <c r="B747" s="561" t="s">
        <v>321</v>
      </c>
      <c r="C747" s="561" t="s">
        <v>706</v>
      </c>
      <c r="D747" s="561" t="s">
        <v>707</v>
      </c>
      <c r="E747" s="562" t="s">
        <v>22</v>
      </c>
      <c r="F747" s="561" t="s">
        <v>22</v>
      </c>
      <c r="G747" s="561" t="s">
        <v>24497</v>
      </c>
      <c r="H747" s="561" t="s">
        <v>841</v>
      </c>
      <c r="I747" s="561" t="s">
        <v>709</v>
      </c>
      <c r="J747" s="561" t="s">
        <v>7063</v>
      </c>
      <c r="K747" s="562" t="s">
        <v>24498</v>
      </c>
      <c r="L747" s="561" t="s">
        <v>25</v>
      </c>
    </row>
    <row r="748" spans="1:12" x14ac:dyDescent="0.25">
      <c r="A748" s="561" t="s">
        <v>320</v>
      </c>
      <c r="B748" s="561" t="s">
        <v>321</v>
      </c>
      <c r="C748" s="561" t="s">
        <v>706</v>
      </c>
      <c r="D748" s="561" t="s">
        <v>707</v>
      </c>
      <c r="E748" s="562" t="s">
        <v>22</v>
      </c>
      <c r="F748" s="561" t="s">
        <v>22</v>
      </c>
      <c r="G748" s="561" t="s">
        <v>24499</v>
      </c>
      <c r="H748" s="561" t="s">
        <v>843</v>
      </c>
      <c r="I748" s="561" t="s">
        <v>709</v>
      </c>
      <c r="J748" s="561" t="s">
        <v>326</v>
      </c>
      <c r="K748" s="562" t="s">
        <v>110</v>
      </c>
      <c r="L748" s="561" t="s">
        <v>25</v>
      </c>
    </row>
    <row r="749" spans="1:12" x14ac:dyDescent="0.25">
      <c r="A749" s="561" t="s">
        <v>320</v>
      </c>
      <c r="B749" s="561" t="s">
        <v>321</v>
      </c>
      <c r="C749" s="561" t="s">
        <v>706</v>
      </c>
      <c r="D749" s="561" t="s">
        <v>707</v>
      </c>
      <c r="E749" s="562" t="s">
        <v>22</v>
      </c>
      <c r="F749" s="561" t="s">
        <v>22</v>
      </c>
      <c r="G749" s="561" t="s">
        <v>24500</v>
      </c>
      <c r="H749" s="561" t="s">
        <v>844</v>
      </c>
      <c r="I749" s="561" t="s">
        <v>709</v>
      </c>
      <c r="J749" s="561" t="s">
        <v>7063</v>
      </c>
      <c r="K749" s="562" t="s">
        <v>24501</v>
      </c>
      <c r="L749" s="561" t="s">
        <v>25</v>
      </c>
    </row>
    <row r="750" spans="1:12" x14ac:dyDescent="0.25">
      <c r="A750" s="561" t="s">
        <v>320</v>
      </c>
      <c r="B750" s="561" t="s">
        <v>321</v>
      </c>
      <c r="C750" s="561" t="s">
        <v>706</v>
      </c>
      <c r="D750" s="561" t="s">
        <v>707</v>
      </c>
      <c r="E750" s="562" t="s">
        <v>22</v>
      </c>
      <c r="F750" s="561" t="s">
        <v>22</v>
      </c>
      <c r="G750" s="561" t="s">
        <v>24502</v>
      </c>
      <c r="H750" s="561" t="s">
        <v>846</v>
      </c>
      <c r="I750" s="561" t="s">
        <v>709</v>
      </c>
      <c r="J750" s="561" t="s">
        <v>7063</v>
      </c>
      <c r="K750" s="562" t="s">
        <v>5181</v>
      </c>
      <c r="L750" s="561" t="s">
        <v>25</v>
      </c>
    </row>
    <row r="751" spans="1:12" x14ac:dyDescent="0.25">
      <c r="A751" s="561" t="s">
        <v>320</v>
      </c>
      <c r="B751" s="561" t="s">
        <v>321</v>
      </c>
      <c r="C751" s="561" t="s">
        <v>706</v>
      </c>
      <c r="D751" s="561" t="s">
        <v>707</v>
      </c>
      <c r="E751" s="562" t="s">
        <v>22</v>
      </c>
      <c r="F751" s="561" t="s">
        <v>22</v>
      </c>
      <c r="G751" s="561" t="s">
        <v>24503</v>
      </c>
      <c r="H751" s="561" t="s">
        <v>847</v>
      </c>
      <c r="I751" s="561" t="s">
        <v>709</v>
      </c>
      <c r="J751" s="561" t="s">
        <v>7063</v>
      </c>
      <c r="K751" s="562" t="s">
        <v>2910</v>
      </c>
      <c r="L751" s="561" t="s">
        <v>25</v>
      </c>
    </row>
    <row r="752" spans="1:12" x14ac:dyDescent="0.25">
      <c r="A752" s="561" t="s">
        <v>320</v>
      </c>
      <c r="B752" s="561" t="s">
        <v>321</v>
      </c>
      <c r="C752" s="561" t="s">
        <v>706</v>
      </c>
      <c r="D752" s="561" t="s">
        <v>707</v>
      </c>
      <c r="E752" s="562" t="s">
        <v>22</v>
      </c>
      <c r="F752" s="561" t="s">
        <v>22</v>
      </c>
      <c r="G752" s="561" t="s">
        <v>24504</v>
      </c>
      <c r="H752" s="561" t="s">
        <v>849</v>
      </c>
      <c r="I752" s="561" t="s">
        <v>709</v>
      </c>
      <c r="J752" s="561" t="s">
        <v>326</v>
      </c>
      <c r="K752" s="562" t="s">
        <v>24505</v>
      </c>
      <c r="L752" s="561" t="s">
        <v>25</v>
      </c>
    </row>
    <row r="753" spans="1:12" x14ac:dyDescent="0.25">
      <c r="A753" s="561" t="s">
        <v>320</v>
      </c>
      <c r="B753" s="561" t="s">
        <v>321</v>
      </c>
      <c r="C753" s="561" t="s">
        <v>706</v>
      </c>
      <c r="D753" s="561" t="s">
        <v>707</v>
      </c>
      <c r="E753" s="562" t="s">
        <v>22</v>
      </c>
      <c r="F753" s="561" t="s">
        <v>22</v>
      </c>
      <c r="G753" s="561" t="s">
        <v>24506</v>
      </c>
      <c r="H753" s="561" t="s">
        <v>850</v>
      </c>
      <c r="I753" s="561" t="s">
        <v>709</v>
      </c>
      <c r="J753" s="561" t="s">
        <v>7063</v>
      </c>
      <c r="K753" s="562" t="s">
        <v>7720</v>
      </c>
      <c r="L753" s="561" t="s">
        <v>25</v>
      </c>
    </row>
    <row r="754" spans="1:12" x14ac:dyDescent="0.25">
      <c r="A754" s="561" t="s">
        <v>320</v>
      </c>
      <c r="B754" s="561" t="s">
        <v>321</v>
      </c>
      <c r="C754" s="561" t="s">
        <v>706</v>
      </c>
      <c r="D754" s="561" t="s">
        <v>707</v>
      </c>
      <c r="E754" s="562" t="s">
        <v>22</v>
      </c>
      <c r="F754" s="561" t="s">
        <v>22</v>
      </c>
      <c r="G754" s="561" t="s">
        <v>24507</v>
      </c>
      <c r="H754" s="561" t="s">
        <v>851</v>
      </c>
      <c r="I754" s="561" t="s">
        <v>709</v>
      </c>
      <c r="J754" s="561" t="s">
        <v>326</v>
      </c>
      <c r="K754" s="562" t="s">
        <v>24467</v>
      </c>
      <c r="L754" s="561" t="s">
        <v>25</v>
      </c>
    </row>
    <row r="755" spans="1:12" x14ac:dyDescent="0.25">
      <c r="A755" s="561" t="s">
        <v>320</v>
      </c>
      <c r="B755" s="561" t="s">
        <v>321</v>
      </c>
      <c r="C755" s="561" t="s">
        <v>706</v>
      </c>
      <c r="D755" s="561" t="s">
        <v>707</v>
      </c>
      <c r="E755" s="562" t="s">
        <v>22</v>
      </c>
      <c r="F755" s="561" t="s">
        <v>22</v>
      </c>
      <c r="G755" s="561" t="s">
        <v>24508</v>
      </c>
      <c r="H755" s="561" t="s">
        <v>852</v>
      </c>
      <c r="I755" s="561" t="s">
        <v>709</v>
      </c>
      <c r="J755" s="561" t="s">
        <v>7063</v>
      </c>
      <c r="K755" s="562" t="s">
        <v>24509</v>
      </c>
      <c r="L755" s="561" t="s">
        <v>25</v>
      </c>
    </row>
    <row r="756" spans="1:12" x14ac:dyDescent="0.25">
      <c r="A756" s="561" t="s">
        <v>320</v>
      </c>
      <c r="B756" s="561" t="s">
        <v>321</v>
      </c>
      <c r="C756" s="561" t="s">
        <v>706</v>
      </c>
      <c r="D756" s="561" t="s">
        <v>707</v>
      </c>
      <c r="E756" s="562" t="s">
        <v>22</v>
      </c>
      <c r="F756" s="561" t="s">
        <v>22</v>
      </c>
      <c r="G756" s="561" t="s">
        <v>24510</v>
      </c>
      <c r="H756" s="561" t="s">
        <v>854</v>
      </c>
      <c r="I756" s="561" t="s">
        <v>709</v>
      </c>
      <c r="J756" s="561" t="s">
        <v>326</v>
      </c>
      <c r="K756" s="562" t="s">
        <v>2178</v>
      </c>
      <c r="L756" s="561" t="s">
        <v>25</v>
      </c>
    </row>
    <row r="757" spans="1:12" x14ac:dyDescent="0.25">
      <c r="A757" s="561" t="s">
        <v>320</v>
      </c>
      <c r="B757" s="561" t="s">
        <v>321</v>
      </c>
      <c r="C757" s="561" t="s">
        <v>706</v>
      </c>
      <c r="D757" s="561" t="s">
        <v>707</v>
      </c>
      <c r="E757" s="562" t="s">
        <v>22</v>
      </c>
      <c r="F757" s="561" t="s">
        <v>22</v>
      </c>
      <c r="G757" s="561" t="s">
        <v>24511</v>
      </c>
      <c r="H757" s="561" t="s">
        <v>855</v>
      </c>
      <c r="I757" s="561" t="s">
        <v>709</v>
      </c>
      <c r="J757" s="561" t="s">
        <v>7063</v>
      </c>
      <c r="K757" s="562" t="s">
        <v>24512</v>
      </c>
      <c r="L757" s="561" t="s">
        <v>25</v>
      </c>
    </row>
    <row r="758" spans="1:12" x14ac:dyDescent="0.25">
      <c r="A758" s="561" t="s">
        <v>320</v>
      </c>
      <c r="B758" s="561" t="s">
        <v>321</v>
      </c>
      <c r="C758" s="561" t="s">
        <v>706</v>
      </c>
      <c r="D758" s="561" t="s">
        <v>707</v>
      </c>
      <c r="E758" s="562" t="s">
        <v>22</v>
      </c>
      <c r="F758" s="561" t="s">
        <v>22</v>
      </c>
      <c r="G758" s="561" t="s">
        <v>24513</v>
      </c>
      <c r="H758" s="561" t="s">
        <v>856</v>
      </c>
      <c r="I758" s="561" t="s">
        <v>709</v>
      </c>
      <c r="J758" s="561" t="s">
        <v>7063</v>
      </c>
      <c r="K758" s="562" t="s">
        <v>7353</v>
      </c>
      <c r="L758" s="561" t="s">
        <v>25</v>
      </c>
    </row>
    <row r="759" spans="1:12" x14ac:dyDescent="0.25">
      <c r="A759" s="561" t="s">
        <v>320</v>
      </c>
      <c r="B759" s="561" t="s">
        <v>321</v>
      </c>
      <c r="C759" s="561" t="s">
        <v>706</v>
      </c>
      <c r="D759" s="561" t="s">
        <v>707</v>
      </c>
      <c r="E759" s="562" t="s">
        <v>22</v>
      </c>
      <c r="F759" s="561" t="s">
        <v>22</v>
      </c>
      <c r="G759" s="561" t="s">
        <v>24514</v>
      </c>
      <c r="H759" s="561" t="s">
        <v>858</v>
      </c>
      <c r="I759" s="561" t="s">
        <v>709</v>
      </c>
      <c r="J759" s="561" t="s">
        <v>7063</v>
      </c>
      <c r="K759" s="562" t="s">
        <v>2746</v>
      </c>
      <c r="L759" s="561" t="s">
        <v>25</v>
      </c>
    </row>
    <row r="760" spans="1:12" x14ac:dyDescent="0.25">
      <c r="A760" s="561" t="s">
        <v>320</v>
      </c>
      <c r="B760" s="561" t="s">
        <v>321</v>
      </c>
      <c r="C760" s="561" t="s">
        <v>706</v>
      </c>
      <c r="D760" s="561" t="s">
        <v>707</v>
      </c>
      <c r="E760" s="562" t="s">
        <v>22</v>
      </c>
      <c r="F760" s="561" t="s">
        <v>22</v>
      </c>
      <c r="G760" s="561" t="s">
        <v>24515</v>
      </c>
      <c r="H760" s="561" t="s">
        <v>860</v>
      </c>
      <c r="I760" s="561" t="s">
        <v>709</v>
      </c>
      <c r="J760" s="561" t="s">
        <v>326</v>
      </c>
      <c r="K760" s="562" t="s">
        <v>24516</v>
      </c>
      <c r="L760" s="561" t="s">
        <v>25</v>
      </c>
    </row>
    <row r="761" spans="1:12" x14ac:dyDescent="0.25">
      <c r="A761" s="561" t="s">
        <v>320</v>
      </c>
      <c r="B761" s="561" t="s">
        <v>321</v>
      </c>
      <c r="C761" s="561" t="s">
        <v>706</v>
      </c>
      <c r="D761" s="561" t="s">
        <v>707</v>
      </c>
      <c r="E761" s="562" t="s">
        <v>22</v>
      </c>
      <c r="F761" s="561" t="s">
        <v>22</v>
      </c>
      <c r="G761" s="561" t="s">
        <v>24517</v>
      </c>
      <c r="H761" s="561" t="s">
        <v>861</v>
      </c>
      <c r="I761" s="561" t="s">
        <v>709</v>
      </c>
      <c r="J761" s="561" t="s">
        <v>7063</v>
      </c>
      <c r="K761" s="562" t="s">
        <v>6364</v>
      </c>
      <c r="L761" s="561" t="s">
        <v>25</v>
      </c>
    </row>
    <row r="762" spans="1:12" x14ac:dyDescent="0.25">
      <c r="A762" s="561" t="s">
        <v>320</v>
      </c>
      <c r="B762" s="561" t="s">
        <v>321</v>
      </c>
      <c r="C762" s="561" t="s">
        <v>706</v>
      </c>
      <c r="D762" s="561" t="s">
        <v>707</v>
      </c>
      <c r="E762" s="562" t="s">
        <v>22</v>
      </c>
      <c r="F762" s="561" t="s">
        <v>22</v>
      </c>
      <c r="G762" s="561" t="s">
        <v>24518</v>
      </c>
      <c r="H762" s="561" t="s">
        <v>863</v>
      </c>
      <c r="I762" s="561" t="s">
        <v>709</v>
      </c>
      <c r="J762" s="561" t="s">
        <v>7063</v>
      </c>
      <c r="K762" s="562" t="s">
        <v>677</v>
      </c>
      <c r="L762" s="561" t="s">
        <v>25</v>
      </c>
    </row>
    <row r="763" spans="1:12" x14ac:dyDescent="0.25">
      <c r="A763" s="561" t="s">
        <v>320</v>
      </c>
      <c r="B763" s="561" t="s">
        <v>321</v>
      </c>
      <c r="C763" s="561" t="s">
        <v>706</v>
      </c>
      <c r="D763" s="561" t="s">
        <v>707</v>
      </c>
      <c r="E763" s="562" t="s">
        <v>22</v>
      </c>
      <c r="F763" s="561" t="s">
        <v>22</v>
      </c>
      <c r="G763" s="561" t="s">
        <v>24519</v>
      </c>
      <c r="H763" s="561" t="s">
        <v>24520</v>
      </c>
      <c r="I763" s="561" t="s">
        <v>709</v>
      </c>
      <c r="J763" s="561" t="s">
        <v>7063</v>
      </c>
      <c r="K763" s="562" t="s">
        <v>5466</v>
      </c>
      <c r="L763" s="561" t="s">
        <v>25</v>
      </c>
    </row>
    <row r="764" spans="1:12" x14ac:dyDescent="0.25">
      <c r="A764" s="561" t="s">
        <v>320</v>
      </c>
      <c r="B764" s="561" t="s">
        <v>321</v>
      </c>
      <c r="C764" s="561" t="s">
        <v>706</v>
      </c>
      <c r="D764" s="561" t="s">
        <v>707</v>
      </c>
      <c r="E764" s="562" t="s">
        <v>22</v>
      </c>
      <c r="F764" s="561" t="s">
        <v>22</v>
      </c>
      <c r="G764" s="561" t="s">
        <v>24521</v>
      </c>
      <c r="H764" s="561" t="s">
        <v>24522</v>
      </c>
      <c r="I764" s="561" t="s">
        <v>709</v>
      </c>
      <c r="J764" s="561" t="s">
        <v>7063</v>
      </c>
      <c r="K764" s="562" t="s">
        <v>669</v>
      </c>
      <c r="L764" s="561" t="s">
        <v>25</v>
      </c>
    </row>
    <row r="765" spans="1:12" x14ac:dyDescent="0.25">
      <c r="A765" s="561" t="s">
        <v>320</v>
      </c>
      <c r="B765" s="561" t="s">
        <v>321</v>
      </c>
      <c r="C765" s="561" t="s">
        <v>706</v>
      </c>
      <c r="D765" s="561" t="s">
        <v>707</v>
      </c>
      <c r="E765" s="562" t="s">
        <v>22</v>
      </c>
      <c r="F765" s="561" t="s">
        <v>22</v>
      </c>
      <c r="G765" s="561" t="s">
        <v>24523</v>
      </c>
      <c r="H765" s="561" t="s">
        <v>24524</v>
      </c>
      <c r="I765" s="561" t="s">
        <v>709</v>
      </c>
      <c r="J765" s="561" t="s">
        <v>7063</v>
      </c>
      <c r="K765" s="562" t="s">
        <v>679</v>
      </c>
      <c r="L765" s="561" t="s">
        <v>25</v>
      </c>
    </row>
    <row r="766" spans="1:12" x14ac:dyDescent="0.25">
      <c r="A766" s="561" t="s">
        <v>320</v>
      </c>
      <c r="B766" s="561" t="s">
        <v>321</v>
      </c>
      <c r="C766" s="561" t="s">
        <v>706</v>
      </c>
      <c r="D766" s="561" t="s">
        <v>707</v>
      </c>
      <c r="E766" s="562" t="s">
        <v>22</v>
      </c>
      <c r="F766" s="561" t="s">
        <v>22</v>
      </c>
      <c r="G766" s="561" t="s">
        <v>24525</v>
      </c>
      <c r="H766" s="561" t="s">
        <v>24526</v>
      </c>
      <c r="I766" s="561" t="s">
        <v>709</v>
      </c>
      <c r="J766" s="561" t="s">
        <v>326</v>
      </c>
      <c r="K766" s="562" t="s">
        <v>7847</v>
      </c>
      <c r="L766" s="561" t="s">
        <v>25</v>
      </c>
    </row>
    <row r="767" spans="1:12" x14ac:dyDescent="0.25">
      <c r="A767" s="561" t="s">
        <v>320</v>
      </c>
      <c r="B767" s="561" t="s">
        <v>321</v>
      </c>
      <c r="C767" s="561" t="s">
        <v>706</v>
      </c>
      <c r="D767" s="561" t="s">
        <v>707</v>
      </c>
      <c r="E767" s="562" t="s">
        <v>22</v>
      </c>
      <c r="F767" s="561" t="s">
        <v>22</v>
      </c>
      <c r="G767" s="561" t="s">
        <v>24527</v>
      </c>
      <c r="H767" s="561" t="s">
        <v>866</v>
      </c>
      <c r="I767" s="561" t="s">
        <v>709</v>
      </c>
      <c r="J767" s="561" t="s">
        <v>7063</v>
      </c>
      <c r="K767" s="562" t="s">
        <v>134</v>
      </c>
      <c r="L767" s="561" t="s">
        <v>25</v>
      </c>
    </row>
    <row r="768" spans="1:12" x14ac:dyDescent="0.25">
      <c r="A768" s="561" t="s">
        <v>320</v>
      </c>
      <c r="B768" s="561" t="s">
        <v>321</v>
      </c>
      <c r="C768" s="561" t="s">
        <v>706</v>
      </c>
      <c r="D768" s="561" t="s">
        <v>707</v>
      </c>
      <c r="E768" s="562" t="s">
        <v>22</v>
      </c>
      <c r="F768" s="561" t="s">
        <v>22</v>
      </c>
      <c r="G768" s="561" t="s">
        <v>24528</v>
      </c>
      <c r="H768" s="561" t="s">
        <v>868</v>
      </c>
      <c r="I768" s="561" t="s">
        <v>709</v>
      </c>
      <c r="J768" s="561" t="s">
        <v>7063</v>
      </c>
      <c r="K768" s="562" t="s">
        <v>1280</v>
      </c>
      <c r="L768" s="561" t="s">
        <v>25</v>
      </c>
    </row>
    <row r="769" spans="1:12" x14ac:dyDescent="0.25">
      <c r="A769" s="561" t="s">
        <v>320</v>
      </c>
      <c r="B769" s="561" t="s">
        <v>321</v>
      </c>
      <c r="C769" s="561" t="s">
        <v>706</v>
      </c>
      <c r="D769" s="561" t="s">
        <v>707</v>
      </c>
      <c r="E769" s="562" t="s">
        <v>22</v>
      </c>
      <c r="F769" s="561" t="s">
        <v>22</v>
      </c>
      <c r="G769" s="561" t="s">
        <v>24529</v>
      </c>
      <c r="H769" s="561" t="s">
        <v>869</v>
      </c>
      <c r="I769" s="561" t="s">
        <v>709</v>
      </c>
      <c r="J769" s="561" t="s">
        <v>7063</v>
      </c>
      <c r="K769" s="562" t="s">
        <v>8015</v>
      </c>
      <c r="L769" s="561" t="s">
        <v>25</v>
      </c>
    </row>
    <row r="770" spans="1:12" x14ac:dyDescent="0.25">
      <c r="A770" s="561" t="s">
        <v>320</v>
      </c>
      <c r="B770" s="561" t="s">
        <v>321</v>
      </c>
      <c r="C770" s="561" t="s">
        <v>706</v>
      </c>
      <c r="D770" s="561" t="s">
        <v>707</v>
      </c>
      <c r="E770" s="562" t="s">
        <v>22</v>
      </c>
      <c r="F770" s="561" t="s">
        <v>22</v>
      </c>
      <c r="G770" s="561" t="s">
        <v>24530</v>
      </c>
      <c r="H770" s="561" t="s">
        <v>871</v>
      </c>
      <c r="I770" s="561" t="s">
        <v>709</v>
      </c>
      <c r="J770" s="561" t="s">
        <v>24</v>
      </c>
      <c r="K770" s="562" t="s">
        <v>24531</v>
      </c>
      <c r="L770" s="561" t="s">
        <v>25</v>
      </c>
    </row>
    <row r="771" spans="1:12" x14ac:dyDescent="0.25">
      <c r="A771" s="561" t="s">
        <v>320</v>
      </c>
      <c r="B771" s="561" t="s">
        <v>321</v>
      </c>
      <c r="C771" s="561" t="s">
        <v>706</v>
      </c>
      <c r="D771" s="561" t="s">
        <v>707</v>
      </c>
      <c r="E771" s="562" t="s">
        <v>22</v>
      </c>
      <c r="F771" s="561" t="s">
        <v>22</v>
      </c>
      <c r="G771" s="561" t="s">
        <v>24532</v>
      </c>
      <c r="H771" s="561" t="s">
        <v>873</v>
      </c>
      <c r="I771" s="561" t="s">
        <v>709</v>
      </c>
      <c r="J771" s="561" t="s">
        <v>7063</v>
      </c>
      <c r="K771" s="562" t="s">
        <v>24533</v>
      </c>
      <c r="L771" s="561" t="s">
        <v>25</v>
      </c>
    </row>
    <row r="772" spans="1:12" x14ac:dyDescent="0.25">
      <c r="A772" s="561" t="s">
        <v>320</v>
      </c>
      <c r="B772" s="561" t="s">
        <v>321</v>
      </c>
      <c r="C772" s="561" t="s">
        <v>706</v>
      </c>
      <c r="D772" s="561" t="s">
        <v>707</v>
      </c>
      <c r="E772" s="562" t="s">
        <v>22</v>
      </c>
      <c r="F772" s="561" t="s">
        <v>22</v>
      </c>
      <c r="G772" s="561" t="s">
        <v>24534</v>
      </c>
      <c r="H772" s="561" t="s">
        <v>875</v>
      </c>
      <c r="I772" s="561" t="s">
        <v>709</v>
      </c>
      <c r="J772" s="561" t="s">
        <v>7063</v>
      </c>
      <c r="K772" s="562" t="s">
        <v>988</v>
      </c>
      <c r="L772" s="561" t="s">
        <v>25</v>
      </c>
    </row>
    <row r="773" spans="1:12" x14ac:dyDescent="0.25">
      <c r="A773" s="561" t="s">
        <v>320</v>
      </c>
      <c r="B773" s="561" t="s">
        <v>321</v>
      </c>
      <c r="C773" s="561" t="s">
        <v>706</v>
      </c>
      <c r="D773" s="561" t="s">
        <v>707</v>
      </c>
      <c r="E773" s="562" t="s">
        <v>22</v>
      </c>
      <c r="F773" s="561" t="s">
        <v>22</v>
      </c>
      <c r="G773" s="561" t="s">
        <v>24535</v>
      </c>
      <c r="H773" s="561" t="s">
        <v>877</v>
      </c>
      <c r="I773" s="561" t="s">
        <v>709</v>
      </c>
      <c r="J773" s="561" t="s">
        <v>7063</v>
      </c>
      <c r="K773" s="562" t="s">
        <v>24536</v>
      </c>
      <c r="L773" s="561" t="s">
        <v>25</v>
      </c>
    </row>
    <row r="774" spans="1:12" x14ac:dyDescent="0.25">
      <c r="A774" s="561" t="s">
        <v>320</v>
      </c>
      <c r="B774" s="561" t="s">
        <v>321</v>
      </c>
      <c r="C774" s="561" t="s">
        <v>706</v>
      </c>
      <c r="D774" s="561" t="s">
        <v>707</v>
      </c>
      <c r="E774" s="562" t="s">
        <v>22</v>
      </c>
      <c r="F774" s="561" t="s">
        <v>22</v>
      </c>
      <c r="G774" s="561" t="s">
        <v>24537</v>
      </c>
      <c r="H774" s="561" t="s">
        <v>879</v>
      </c>
      <c r="I774" s="561" t="s">
        <v>709</v>
      </c>
      <c r="J774" s="561" t="s">
        <v>24</v>
      </c>
      <c r="K774" s="562" t="s">
        <v>3684</v>
      </c>
      <c r="L774" s="561" t="s">
        <v>25</v>
      </c>
    </row>
    <row r="775" spans="1:12" x14ac:dyDescent="0.25">
      <c r="A775" s="561" t="s">
        <v>320</v>
      </c>
      <c r="B775" s="561" t="s">
        <v>321</v>
      </c>
      <c r="C775" s="561" t="s">
        <v>706</v>
      </c>
      <c r="D775" s="561" t="s">
        <v>707</v>
      </c>
      <c r="E775" s="562" t="s">
        <v>22</v>
      </c>
      <c r="F775" s="561" t="s">
        <v>22</v>
      </c>
      <c r="G775" s="561" t="s">
        <v>24538</v>
      </c>
      <c r="H775" s="561" t="s">
        <v>881</v>
      </c>
      <c r="I775" s="561" t="s">
        <v>709</v>
      </c>
      <c r="J775" s="561" t="s">
        <v>7063</v>
      </c>
      <c r="K775" s="562" t="s">
        <v>870</v>
      </c>
      <c r="L775" s="561" t="s">
        <v>25</v>
      </c>
    </row>
    <row r="776" spans="1:12" x14ac:dyDescent="0.25">
      <c r="A776" s="561" t="s">
        <v>320</v>
      </c>
      <c r="B776" s="561" t="s">
        <v>321</v>
      </c>
      <c r="C776" s="561" t="s">
        <v>706</v>
      </c>
      <c r="D776" s="561" t="s">
        <v>707</v>
      </c>
      <c r="E776" s="562" t="s">
        <v>22</v>
      </c>
      <c r="F776" s="561" t="s">
        <v>22</v>
      </c>
      <c r="G776" s="561" t="s">
        <v>24539</v>
      </c>
      <c r="H776" s="561" t="s">
        <v>883</v>
      </c>
      <c r="I776" s="561" t="s">
        <v>709</v>
      </c>
      <c r="J776" s="561" t="s">
        <v>7063</v>
      </c>
      <c r="K776" s="562" t="s">
        <v>876</v>
      </c>
      <c r="L776" s="561" t="s">
        <v>25</v>
      </c>
    </row>
    <row r="777" spans="1:12" x14ac:dyDescent="0.25">
      <c r="A777" s="561" t="s">
        <v>320</v>
      </c>
      <c r="B777" s="561" t="s">
        <v>321</v>
      </c>
      <c r="C777" s="561" t="s">
        <v>706</v>
      </c>
      <c r="D777" s="561" t="s">
        <v>707</v>
      </c>
      <c r="E777" s="562" t="s">
        <v>22</v>
      </c>
      <c r="F777" s="561" t="s">
        <v>22</v>
      </c>
      <c r="G777" s="561" t="s">
        <v>24540</v>
      </c>
      <c r="H777" s="561" t="s">
        <v>884</v>
      </c>
      <c r="I777" s="561" t="s">
        <v>709</v>
      </c>
      <c r="J777" s="561" t="s">
        <v>7063</v>
      </c>
      <c r="K777" s="562" t="s">
        <v>1225</v>
      </c>
      <c r="L777" s="561" t="s">
        <v>25</v>
      </c>
    </row>
    <row r="778" spans="1:12" x14ac:dyDescent="0.25">
      <c r="A778" s="561" t="s">
        <v>320</v>
      </c>
      <c r="B778" s="561" t="s">
        <v>321</v>
      </c>
      <c r="C778" s="561" t="s">
        <v>706</v>
      </c>
      <c r="D778" s="561" t="s">
        <v>707</v>
      </c>
      <c r="E778" s="562" t="s">
        <v>22</v>
      </c>
      <c r="F778" s="561" t="s">
        <v>22</v>
      </c>
      <c r="G778" s="561" t="s">
        <v>24541</v>
      </c>
      <c r="H778" s="561" t="s">
        <v>885</v>
      </c>
      <c r="I778" s="561" t="s">
        <v>709</v>
      </c>
      <c r="J778" s="561" t="s">
        <v>24</v>
      </c>
      <c r="K778" s="562" t="s">
        <v>945</v>
      </c>
      <c r="L778" s="561" t="s">
        <v>25</v>
      </c>
    </row>
    <row r="779" spans="1:12" x14ac:dyDescent="0.25">
      <c r="A779" s="561" t="s">
        <v>320</v>
      </c>
      <c r="B779" s="561" t="s">
        <v>321</v>
      </c>
      <c r="C779" s="561" t="s">
        <v>706</v>
      </c>
      <c r="D779" s="561" t="s">
        <v>707</v>
      </c>
      <c r="E779" s="562" t="s">
        <v>22</v>
      </c>
      <c r="F779" s="561" t="s">
        <v>22</v>
      </c>
      <c r="G779" s="561" t="s">
        <v>24542</v>
      </c>
      <c r="H779" s="561" t="s">
        <v>887</v>
      </c>
      <c r="I779" s="561" t="s">
        <v>709</v>
      </c>
      <c r="J779" s="561" t="s">
        <v>7063</v>
      </c>
      <c r="K779" s="562" t="s">
        <v>4984</v>
      </c>
      <c r="L779" s="561" t="s">
        <v>25</v>
      </c>
    </row>
    <row r="780" spans="1:12" x14ac:dyDescent="0.25">
      <c r="A780" s="561" t="s">
        <v>320</v>
      </c>
      <c r="B780" s="561" t="s">
        <v>321</v>
      </c>
      <c r="C780" s="561" t="s">
        <v>706</v>
      </c>
      <c r="D780" s="561" t="s">
        <v>707</v>
      </c>
      <c r="E780" s="562" t="s">
        <v>22</v>
      </c>
      <c r="F780" s="561" t="s">
        <v>22</v>
      </c>
      <c r="G780" s="561" t="s">
        <v>24543</v>
      </c>
      <c r="H780" s="561" t="s">
        <v>889</v>
      </c>
      <c r="I780" s="561" t="s">
        <v>709</v>
      </c>
      <c r="J780" s="561" t="s">
        <v>7063</v>
      </c>
      <c r="K780" s="562" t="s">
        <v>895</v>
      </c>
      <c r="L780" s="561" t="s">
        <v>25</v>
      </c>
    </row>
    <row r="781" spans="1:12" x14ac:dyDescent="0.25">
      <c r="A781" s="561" t="s">
        <v>320</v>
      </c>
      <c r="B781" s="561" t="s">
        <v>321</v>
      </c>
      <c r="C781" s="561" t="s">
        <v>706</v>
      </c>
      <c r="D781" s="561" t="s">
        <v>707</v>
      </c>
      <c r="E781" s="562" t="s">
        <v>22</v>
      </c>
      <c r="F781" s="561" t="s">
        <v>22</v>
      </c>
      <c r="G781" s="561" t="s">
        <v>24544</v>
      </c>
      <c r="H781" s="561" t="s">
        <v>891</v>
      </c>
      <c r="I781" s="561" t="s">
        <v>709</v>
      </c>
      <c r="J781" s="561" t="s">
        <v>7063</v>
      </c>
      <c r="K781" s="562" t="s">
        <v>2346</v>
      </c>
      <c r="L781" s="561" t="s">
        <v>25</v>
      </c>
    </row>
    <row r="782" spans="1:12" x14ac:dyDescent="0.25">
      <c r="A782" s="561" t="s">
        <v>320</v>
      </c>
      <c r="B782" s="561" t="s">
        <v>321</v>
      </c>
      <c r="C782" s="561" t="s">
        <v>706</v>
      </c>
      <c r="D782" s="561" t="s">
        <v>707</v>
      </c>
      <c r="E782" s="562" t="s">
        <v>22</v>
      </c>
      <c r="F782" s="561" t="s">
        <v>22</v>
      </c>
      <c r="G782" s="561" t="s">
        <v>24545</v>
      </c>
      <c r="H782" s="561" t="s">
        <v>892</v>
      </c>
      <c r="I782" s="561" t="s">
        <v>709</v>
      </c>
      <c r="J782" s="561" t="s">
        <v>24</v>
      </c>
      <c r="K782" s="562" t="s">
        <v>6251</v>
      </c>
      <c r="L782" s="561" t="s">
        <v>25</v>
      </c>
    </row>
    <row r="783" spans="1:12" x14ac:dyDescent="0.25">
      <c r="A783" s="561" t="s">
        <v>320</v>
      </c>
      <c r="B783" s="561" t="s">
        <v>321</v>
      </c>
      <c r="C783" s="561" t="s">
        <v>706</v>
      </c>
      <c r="D783" s="561" t="s">
        <v>707</v>
      </c>
      <c r="E783" s="562" t="s">
        <v>22</v>
      </c>
      <c r="F783" s="561" t="s">
        <v>22</v>
      </c>
      <c r="G783" s="561" t="s">
        <v>24546</v>
      </c>
      <c r="H783" s="561" t="s">
        <v>893</v>
      </c>
      <c r="I783" s="561" t="s">
        <v>709</v>
      </c>
      <c r="J783" s="561" t="s">
        <v>7063</v>
      </c>
      <c r="K783" s="562" t="s">
        <v>127</v>
      </c>
      <c r="L783" s="561" t="s">
        <v>25</v>
      </c>
    </row>
    <row r="784" spans="1:12" x14ac:dyDescent="0.25">
      <c r="A784" s="561" t="s">
        <v>320</v>
      </c>
      <c r="B784" s="561" t="s">
        <v>321</v>
      </c>
      <c r="C784" s="561" t="s">
        <v>706</v>
      </c>
      <c r="D784" s="561" t="s">
        <v>707</v>
      </c>
      <c r="E784" s="562" t="s">
        <v>22</v>
      </c>
      <c r="F784" s="561" t="s">
        <v>22</v>
      </c>
      <c r="G784" s="561" t="s">
        <v>24547</v>
      </c>
      <c r="H784" s="561" t="s">
        <v>894</v>
      </c>
      <c r="I784" s="561" t="s">
        <v>709</v>
      </c>
      <c r="J784" s="561" t="s">
        <v>7063</v>
      </c>
      <c r="K784" s="562" t="s">
        <v>622</v>
      </c>
      <c r="L784" s="561" t="s">
        <v>25</v>
      </c>
    </row>
    <row r="785" spans="1:12" x14ac:dyDescent="0.25">
      <c r="A785" s="561" t="s">
        <v>320</v>
      </c>
      <c r="B785" s="561" t="s">
        <v>321</v>
      </c>
      <c r="C785" s="561" t="s">
        <v>706</v>
      </c>
      <c r="D785" s="561" t="s">
        <v>707</v>
      </c>
      <c r="E785" s="562" t="s">
        <v>22</v>
      </c>
      <c r="F785" s="561" t="s">
        <v>22</v>
      </c>
      <c r="G785" s="561" t="s">
        <v>24548</v>
      </c>
      <c r="H785" s="561" t="s">
        <v>896</v>
      </c>
      <c r="I785" s="561" t="s">
        <v>709</v>
      </c>
      <c r="J785" s="561" t="s">
        <v>7063</v>
      </c>
      <c r="K785" s="562" t="s">
        <v>4969</v>
      </c>
      <c r="L785" s="561" t="s">
        <v>25</v>
      </c>
    </row>
    <row r="786" spans="1:12" x14ac:dyDescent="0.25">
      <c r="A786" s="561" t="s">
        <v>320</v>
      </c>
      <c r="B786" s="561" t="s">
        <v>321</v>
      </c>
      <c r="C786" s="561" t="s">
        <v>706</v>
      </c>
      <c r="D786" s="561" t="s">
        <v>707</v>
      </c>
      <c r="E786" s="562" t="s">
        <v>22</v>
      </c>
      <c r="F786" s="561" t="s">
        <v>22</v>
      </c>
      <c r="G786" s="561" t="s">
        <v>24549</v>
      </c>
      <c r="H786" s="561" t="s">
        <v>898</v>
      </c>
      <c r="I786" s="561" t="s">
        <v>709</v>
      </c>
      <c r="J786" s="561" t="s">
        <v>24</v>
      </c>
      <c r="K786" s="562" t="s">
        <v>6251</v>
      </c>
      <c r="L786" s="561" t="s">
        <v>25</v>
      </c>
    </row>
    <row r="787" spans="1:12" x14ac:dyDescent="0.25">
      <c r="A787" s="561" t="s">
        <v>320</v>
      </c>
      <c r="B787" s="561" t="s">
        <v>321</v>
      </c>
      <c r="C787" s="561" t="s">
        <v>706</v>
      </c>
      <c r="D787" s="561" t="s">
        <v>707</v>
      </c>
      <c r="E787" s="562" t="s">
        <v>22</v>
      </c>
      <c r="F787" s="561" t="s">
        <v>22</v>
      </c>
      <c r="G787" s="561" t="s">
        <v>24550</v>
      </c>
      <c r="H787" s="561" t="s">
        <v>899</v>
      </c>
      <c r="I787" s="561" t="s">
        <v>709</v>
      </c>
      <c r="J787" s="561" t="s">
        <v>7063</v>
      </c>
      <c r="K787" s="562" t="s">
        <v>5183</v>
      </c>
      <c r="L787" s="561" t="s">
        <v>25</v>
      </c>
    </row>
    <row r="788" spans="1:12" x14ac:dyDescent="0.25">
      <c r="A788" s="561" t="s">
        <v>320</v>
      </c>
      <c r="B788" s="561" t="s">
        <v>321</v>
      </c>
      <c r="C788" s="561" t="s">
        <v>706</v>
      </c>
      <c r="D788" s="561" t="s">
        <v>707</v>
      </c>
      <c r="E788" s="562" t="s">
        <v>22</v>
      </c>
      <c r="F788" s="561" t="s">
        <v>22</v>
      </c>
      <c r="G788" s="561" t="s">
        <v>24551</v>
      </c>
      <c r="H788" s="561" t="s">
        <v>901</v>
      </c>
      <c r="I788" s="561" t="s">
        <v>709</v>
      </c>
      <c r="J788" s="561" t="s">
        <v>7063</v>
      </c>
      <c r="K788" s="562" t="s">
        <v>7180</v>
      </c>
      <c r="L788" s="561" t="s">
        <v>25</v>
      </c>
    </row>
    <row r="789" spans="1:12" x14ac:dyDescent="0.25">
      <c r="A789" s="561" t="s">
        <v>320</v>
      </c>
      <c r="B789" s="561" t="s">
        <v>321</v>
      </c>
      <c r="C789" s="561" t="s">
        <v>706</v>
      </c>
      <c r="D789" s="561" t="s">
        <v>707</v>
      </c>
      <c r="E789" s="562" t="s">
        <v>22</v>
      </c>
      <c r="F789" s="561" t="s">
        <v>22</v>
      </c>
      <c r="G789" s="561" t="s">
        <v>24552</v>
      </c>
      <c r="H789" s="561" t="s">
        <v>903</v>
      </c>
      <c r="I789" s="561" t="s">
        <v>709</v>
      </c>
      <c r="J789" s="561" t="s">
        <v>7063</v>
      </c>
      <c r="K789" s="562" t="s">
        <v>770</v>
      </c>
      <c r="L789" s="561" t="s">
        <v>25</v>
      </c>
    </row>
    <row r="790" spans="1:12" x14ac:dyDescent="0.25">
      <c r="A790" s="561" t="s">
        <v>320</v>
      </c>
      <c r="B790" s="561" t="s">
        <v>321</v>
      </c>
      <c r="C790" s="561" t="s">
        <v>706</v>
      </c>
      <c r="D790" s="561" t="s">
        <v>707</v>
      </c>
      <c r="E790" s="562" t="s">
        <v>22</v>
      </c>
      <c r="F790" s="561" t="s">
        <v>22</v>
      </c>
      <c r="G790" s="561" t="s">
        <v>24553</v>
      </c>
      <c r="H790" s="561" t="s">
        <v>904</v>
      </c>
      <c r="I790" s="561" t="s">
        <v>709</v>
      </c>
      <c r="J790" s="561" t="s">
        <v>7063</v>
      </c>
      <c r="K790" s="562" t="s">
        <v>864</v>
      </c>
      <c r="L790" s="561" t="s">
        <v>25</v>
      </c>
    </row>
    <row r="791" spans="1:12" x14ac:dyDescent="0.25">
      <c r="A791" s="561" t="s">
        <v>320</v>
      </c>
      <c r="B791" s="561" t="s">
        <v>321</v>
      </c>
      <c r="C791" s="561" t="s">
        <v>706</v>
      </c>
      <c r="D791" s="561" t="s">
        <v>707</v>
      </c>
      <c r="E791" s="562" t="s">
        <v>22</v>
      </c>
      <c r="F791" s="561" t="s">
        <v>22</v>
      </c>
      <c r="G791" s="561" t="s">
        <v>24554</v>
      </c>
      <c r="H791" s="561" t="s">
        <v>905</v>
      </c>
      <c r="I791" s="561" t="s">
        <v>709</v>
      </c>
      <c r="J791" s="561" t="s">
        <v>7063</v>
      </c>
      <c r="K791" s="562" t="s">
        <v>1061</v>
      </c>
      <c r="L791" s="561" t="s">
        <v>25</v>
      </c>
    </row>
    <row r="792" spans="1:12" x14ac:dyDescent="0.25">
      <c r="A792" s="561" t="s">
        <v>320</v>
      </c>
      <c r="B792" s="561" t="s">
        <v>321</v>
      </c>
      <c r="C792" s="561" t="s">
        <v>706</v>
      </c>
      <c r="D792" s="561" t="s">
        <v>707</v>
      </c>
      <c r="E792" s="562" t="s">
        <v>22</v>
      </c>
      <c r="F792" s="561" t="s">
        <v>22</v>
      </c>
      <c r="G792" s="561" t="s">
        <v>24555</v>
      </c>
      <c r="H792" s="561" t="s">
        <v>907</v>
      </c>
      <c r="I792" s="561" t="s">
        <v>709</v>
      </c>
      <c r="J792" s="561" t="s">
        <v>24</v>
      </c>
      <c r="K792" s="562" t="s">
        <v>6836</v>
      </c>
      <c r="L792" s="561" t="s">
        <v>25</v>
      </c>
    </row>
    <row r="793" spans="1:12" x14ac:dyDescent="0.25">
      <c r="A793" s="561" t="s">
        <v>320</v>
      </c>
      <c r="B793" s="561" t="s">
        <v>321</v>
      </c>
      <c r="C793" s="561" t="s">
        <v>706</v>
      </c>
      <c r="D793" s="561" t="s">
        <v>707</v>
      </c>
      <c r="E793" s="562" t="s">
        <v>22</v>
      </c>
      <c r="F793" s="561" t="s">
        <v>22</v>
      </c>
      <c r="G793" s="561" t="s">
        <v>24556</v>
      </c>
      <c r="H793" s="561" t="s">
        <v>908</v>
      </c>
      <c r="I793" s="561" t="s">
        <v>709</v>
      </c>
      <c r="J793" s="561" t="s">
        <v>24</v>
      </c>
      <c r="K793" s="562" t="s">
        <v>24557</v>
      </c>
      <c r="L793" s="561" t="s">
        <v>25</v>
      </c>
    </row>
    <row r="794" spans="1:12" x14ac:dyDescent="0.25">
      <c r="A794" s="561" t="s">
        <v>320</v>
      </c>
      <c r="B794" s="561" t="s">
        <v>321</v>
      </c>
      <c r="C794" s="561" t="s">
        <v>706</v>
      </c>
      <c r="D794" s="561" t="s">
        <v>707</v>
      </c>
      <c r="E794" s="562" t="s">
        <v>22</v>
      </c>
      <c r="F794" s="561" t="s">
        <v>22</v>
      </c>
      <c r="G794" s="561" t="s">
        <v>24558</v>
      </c>
      <c r="H794" s="561" t="s">
        <v>910</v>
      </c>
      <c r="I794" s="561" t="s">
        <v>709</v>
      </c>
      <c r="J794" s="561" t="s">
        <v>24</v>
      </c>
      <c r="K794" s="562" t="s">
        <v>3368</v>
      </c>
      <c r="L794" s="561" t="s">
        <v>25</v>
      </c>
    </row>
    <row r="795" spans="1:12" x14ac:dyDescent="0.25">
      <c r="A795" s="561" t="s">
        <v>320</v>
      </c>
      <c r="B795" s="561" t="s">
        <v>321</v>
      </c>
      <c r="C795" s="561" t="s">
        <v>706</v>
      </c>
      <c r="D795" s="561" t="s">
        <v>707</v>
      </c>
      <c r="E795" s="562" t="s">
        <v>22</v>
      </c>
      <c r="F795" s="561" t="s">
        <v>22</v>
      </c>
      <c r="G795" s="561" t="s">
        <v>24559</v>
      </c>
      <c r="H795" s="561" t="s">
        <v>912</v>
      </c>
      <c r="I795" s="561" t="s">
        <v>709</v>
      </c>
      <c r="J795" s="561" t="s">
        <v>24</v>
      </c>
      <c r="K795" s="562" t="s">
        <v>8615</v>
      </c>
      <c r="L795" s="561" t="s">
        <v>25</v>
      </c>
    </row>
    <row r="796" spans="1:12" x14ac:dyDescent="0.25">
      <c r="A796" s="561" t="s">
        <v>320</v>
      </c>
      <c r="B796" s="561" t="s">
        <v>321</v>
      </c>
      <c r="C796" s="561" t="s">
        <v>706</v>
      </c>
      <c r="D796" s="561" t="s">
        <v>707</v>
      </c>
      <c r="E796" s="562" t="s">
        <v>22</v>
      </c>
      <c r="F796" s="561" t="s">
        <v>22</v>
      </c>
      <c r="G796" s="561" t="s">
        <v>24560</v>
      </c>
      <c r="H796" s="561" t="s">
        <v>913</v>
      </c>
      <c r="I796" s="561" t="s">
        <v>709</v>
      </c>
      <c r="J796" s="561" t="s">
        <v>326</v>
      </c>
      <c r="K796" s="562" t="s">
        <v>8252</v>
      </c>
      <c r="L796" s="561" t="s">
        <v>25</v>
      </c>
    </row>
    <row r="797" spans="1:12" x14ac:dyDescent="0.25">
      <c r="A797" s="561" t="s">
        <v>320</v>
      </c>
      <c r="B797" s="561" t="s">
        <v>321</v>
      </c>
      <c r="C797" s="561" t="s">
        <v>706</v>
      </c>
      <c r="D797" s="561" t="s">
        <v>707</v>
      </c>
      <c r="E797" s="562" t="s">
        <v>22</v>
      </c>
      <c r="F797" s="561" t="s">
        <v>22</v>
      </c>
      <c r="G797" s="561" t="s">
        <v>24561</v>
      </c>
      <c r="H797" s="561" t="s">
        <v>914</v>
      </c>
      <c r="I797" s="561" t="s">
        <v>709</v>
      </c>
      <c r="J797" s="561" t="s">
        <v>7063</v>
      </c>
      <c r="K797" s="562" t="s">
        <v>7460</v>
      </c>
      <c r="L797" s="561" t="s">
        <v>25</v>
      </c>
    </row>
    <row r="798" spans="1:12" x14ac:dyDescent="0.25">
      <c r="A798" s="561" t="s">
        <v>320</v>
      </c>
      <c r="B798" s="561" t="s">
        <v>321</v>
      </c>
      <c r="C798" s="561" t="s">
        <v>706</v>
      </c>
      <c r="D798" s="561" t="s">
        <v>707</v>
      </c>
      <c r="E798" s="562" t="s">
        <v>22</v>
      </c>
      <c r="F798" s="561" t="s">
        <v>22</v>
      </c>
      <c r="G798" s="561" t="s">
        <v>24562</v>
      </c>
      <c r="H798" s="561" t="s">
        <v>915</v>
      </c>
      <c r="I798" s="561" t="s">
        <v>709</v>
      </c>
      <c r="J798" s="561" t="s">
        <v>7063</v>
      </c>
      <c r="K798" s="562" t="s">
        <v>3657</v>
      </c>
      <c r="L798" s="561" t="s">
        <v>25</v>
      </c>
    </row>
    <row r="799" spans="1:12" x14ac:dyDescent="0.25">
      <c r="A799" s="561" t="s">
        <v>320</v>
      </c>
      <c r="B799" s="561" t="s">
        <v>321</v>
      </c>
      <c r="C799" s="561" t="s">
        <v>706</v>
      </c>
      <c r="D799" s="561" t="s">
        <v>707</v>
      </c>
      <c r="E799" s="562" t="s">
        <v>22</v>
      </c>
      <c r="F799" s="561" t="s">
        <v>22</v>
      </c>
      <c r="G799" s="561" t="s">
        <v>24563</v>
      </c>
      <c r="H799" s="561" t="s">
        <v>917</v>
      </c>
      <c r="I799" s="561" t="s">
        <v>709</v>
      </c>
      <c r="J799" s="561" t="s">
        <v>7063</v>
      </c>
      <c r="K799" s="562" t="s">
        <v>24564</v>
      </c>
      <c r="L799" s="561" t="s">
        <v>25</v>
      </c>
    </row>
    <row r="800" spans="1:12" x14ac:dyDescent="0.25">
      <c r="A800" s="561" t="s">
        <v>320</v>
      </c>
      <c r="B800" s="561" t="s">
        <v>321</v>
      </c>
      <c r="C800" s="561" t="s">
        <v>706</v>
      </c>
      <c r="D800" s="561" t="s">
        <v>707</v>
      </c>
      <c r="E800" s="562" t="s">
        <v>22</v>
      </c>
      <c r="F800" s="561" t="s">
        <v>22</v>
      </c>
      <c r="G800" s="561" t="s">
        <v>24565</v>
      </c>
      <c r="H800" s="561" t="s">
        <v>919</v>
      </c>
      <c r="I800" s="561" t="s">
        <v>709</v>
      </c>
      <c r="J800" s="561" t="s">
        <v>326</v>
      </c>
      <c r="K800" s="562" t="s">
        <v>24566</v>
      </c>
      <c r="L800" s="561" t="s">
        <v>25</v>
      </c>
    </row>
    <row r="801" spans="1:12" x14ac:dyDescent="0.25">
      <c r="A801" s="561" t="s">
        <v>320</v>
      </c>
      <c r="B801" s="561" t="s">
        <v>321</v>
      </c>
      <c r="C801" s="561" t="s">
        <v>706</v>
      </c>
      <c r="D801" s="561" t="s">
        <v>707</v>
      </c>
      <c r="E801" s="562" t="s">
        <v>22</v>
      </c>
      <c r="F801" s="561" t="s">
        <v>22</v>
      </c>
      <c r="G801" s="561" t="s">
        <v>24567</v>
      </c>
      <c r="H801" s="561" t="s">
        <v>920</v>
      </c>
      <c r="I801" s="561" t="s">
        <v>709</v>
      </c>
      <c r="J801" s="561" t="s">
        <v>7063</v>
      </c>
      <c r="K801" s="562" t="s">
        <v>5569</v>
      </c>
      <c r="L801" s="561" t="s">
        <v>25</v>
      </c>
    </row>
    <row r="802" spans="1:12" x14ac:dyDescent="0.25">
      <c r="A802" s="561" t="s">
        <v>320</v>
      </c>
      <c r="B802" s="561" t="s">
        <v>321</v>
      </c>
      <c r="C802" s="561" t="s">
        <v>706</v>
      </c>
      <c r="D802" s="561" t="s">
        <v>707</v>
      </c>
      <c r="E802" s="562" t="s">
        <v>22</v>
      </c>
      <c r="F802" s="561" t="s">
        <v>22</v>
      </c>
      <c r="G802" s="561" t="s">
        <v>24568</v>
      </c>
      <c r="H802" s="561" t="s">
        <v>922</v>
      </c>
      <c r="I802" s="561" t="s">
        <v>709</v>
      </c>
      <c r="J802" s="561" t="s">
        <v>7063</v>
      </c>
      <c r="K802" s="562" t="s">
        <v>7720</v>
      </c>
      <c r="L802" s="561" t="s">
        <v>25</v>
      </c>
    </row>
    <row r="803" spans="1:12" x14ac:dyDescent="0.25">
      <c r="A803" s="561" t="s">
        <v>320</v>
      </c>
      <c r="B803" s="561" t="s">
        <v>321</v>
      </c>
      <c r="C803" s="561" t="s">
        <v>706</v>
      </c>
      <c r="D803" s="561" t="s">
        <v>707</v>
      </c>
      <c r="E803" s="562" t="s">
        <v>22</v>
      </c>
      <c r="F803" s="561" t="s">
        <v>22</v>
      </c>
      <c r="G803" s="561" t="s">
        <v>24569</v>
      </c>
      <c r="H803" s="561" t="s">
        <v>924</v>
      </c>
      <c r="I803" s="561" t="s">
        <v>709</v>
      </c>
      <c r="J803" s="561" t="s">
        <v>24</v>
      </c>
      <c r="K803" s="562" t="s">
        <v>784</v>
      </c>
      <c r="L803" s="561" t="s">
        <v>25</v>
      </c>
    </row>
    <row r="804" spans="1:12" x14ac:dyDescent="0.25">
      <c r="A804" s="561" t="s">
        <v>320</v>
      </c>
      <c r="B804" s="561" t="s">
        <v>321</v>
      </c>
      <c r="C804" s="561" t="s">
        <v>706</v>
      </c>
      <c r="D804" s="561" t="s">
        <v>707</v>
      </c>
      <c r="E804" s="562" t="s">
        <v>22</v>
      </c>
      <c r="F804" s="561" t="s">
        <v>22</v>
      </c>
      <c r="G804" s="561" t="s">
        <v>24570</v>
      </c>
      <c r="H804" s="561" t="s">
        <v>926</v>
      </c>
      <c r="I804" s="561" t="s">
        <v>709</v>
      </c>
      <c r="J804" s="561" t="s">
        <v>24</v>
      </c>
      <c r="K804" s="562" t="s">
        <v>786</v>
      </c>
      <c r="L804" s="561" t="s">
        <v>25</v>
      </c>
    </row>
    <row r="805" spans="1:12" x14ac:dyDescent="0.25">
      <c r="A805" s="561" t="s">
        <v>320</v>
      </c>
      <c r="B805" s="561" t="s">
        <v>321</v>
      </c>
      <c r="C805" s="561" t="s">
        <v>706</v>
      </c>
      <c r="D805" s="561" t="s">
        <v>707</v>
      </c>
      <c r="E805" s="562" t="s">
        <v>22</v>
      </c>
      <c r="F805" s="561" t="s">
        <v>22</v>
      </c>
      <c r="G805" s="561" t="s">
        <v>24571</v>
      </c>
      <c r="H805" s="561" t="s">
        <v>927</v>
      </c>
      <c r="I805" s="561" t="s">
        <v>709</v>
      </c>
      <c r="J805" s="561" t="s">
        <v>7063</v>
      </c>
      <c r="K805" s="562" t="s">
        <v>24572</v>
      </c>
      <c r="L805" s="561" t="s">
        <v>25</v>
      </c>
    </row>
    <row r="806" spans="1:12" x14ac:dyDescent="0.25">
      <c r="A806" s="561" t="s">
        <v>320</v>
      </c>
      <c r="B806" s="561" t="s">
        <v>321</v>
      </c>
      <c r="C806" s="561" t="s">
        <v>706</v>
      </c>
      <c r="D806" s="561" t="s">
        <v>707</v>
      </c>
      <c r="E806" s="562" t="s">
        <v>22</v>
      </c>
      <c r="F806" s="561" t="s">
        <v>22</v>
      </c>
      <c r="G806" s="561" t="s">
        <v>24573</v>
      </c>
      <c r="H806" s="561" t="s">
        <v>929</v>
      </c>
      <c r="I806" s="561" t="s">
        <v>709</v>
      </c>
      <c r="J806" s="561" t="s">
        <v>7063</v>
      </c>
      <c r="K806" s="562" t="s">
        <v>895</v>
      </c>
      <c r="L806" s="561" t="s">
        <v>25</v>
      </c>
    </row>
    <row r="807" spans="1:12" x14ac:dyDescent="0.25">
      <c r="A807" s="561" t="s">
        <v>320</v>
      </c>
      <c r="B807" s="561" t="s">
        <v>321</v>
      </c>
      <c r="C807" s="561" t="s">
        <v>706</v>
      </c>
      <c r="D807" s="561" t="s">
        <v>707</v>
      </c>
      <c r="E807" s="562" t="s">
        <v>22</v>
      </c>
      <c r="F807" s="561" t="s">
        <v>22</v>
      </c>
      <c r="G807" s="561" t="s">
        <v>24574</v>
      </c>
      <c r="H807" s="561" t="s">
        <v>930</v>
      </c>
      <c r="I807" s="561" t="s">
        <v>709</v>
      </c>
      <c r="J807" s="561" t="s">
        <v>24</v>
      </c>
      <c r="K807" s="562" t="s">
        <v>4709</v>
      </c>
      <c r="L807" s="561" t="s">
        <v>25</v>
      </c>
    </row>
    <row r="808" spans="1:12" x14ac:dyDescent="0.25">
      <c r="A808" s="561" t="s">
        <v>320</v>
      </c>
      <c r="B808" s="561" t="s">
        <v>321</v>
      </c>
      <c r="C808" s="561" t="s">
        <v>706</v>
      </c>
      <c r="D808" s="561" t="s">
        <v>707</v>
      </c>
      <c r="E808" s="562" t="s">
        <v>22</v>
      </c>
      <c r="F808" s="561" t="s">
        <v>22</v>
      </c>
      <c r="G808" s="561" t="s">
        <v>24575</v>
      </c>
      <c r="H808" s="561" t="s">
        <v>931</v>
      </c>
      <c r="I808" s="561" t="s">
        <v>709</v>
      </c>
      <c r="J808" s="561" t="s">
        <v>24</v>
      </c>
      <c r="K808" s="562" t="s">
        <v>781</v>
      </c>
      <c r="L808" s="561" t="s">
        <v>25</v>
      </c>
    </row>
    <row r="809" spans="1:12" x14ac:dyDescent="0.25">
      <c r="A809" s="561" t="s">
        <v>320</v>
      </c>
      <c r="B809" s="561" t="s">
        <v>321</v>
      </c>
      <c r="C809" s="561" t="s">
        <v>706</v>
      </c>
      <c r="D809" s="561" t="s">
        <v>707</v>
      </c>
      <c r="E809" s="562" t="s">
        <v>22</v>
      </c>
      <c r="F809" s="561" t="s">
        <v>22</v>
      </c>
      <c r="G809" s="561" t="s">
        <v>24576</v>
      </c>
      <c r="H809" s="561" t="s">
        <v>932</v>
      </c>
      <c r="I809" s="561" t="s">
        <v>709</v>
      </c>
      <c r="J809" s="561" t="s">
        <v>24</v>
      </c>
      <c r="K809" s="562" t="s">
        <v>6967</v>
      </c>
      <c r="L809" s="561" t="s">
        <v>25</v>
      </c>
    </row>
    <row r="810" spans="1:12" x14ac:dyDescent="0.25">
      <c r="A810" s="561" t="s">
        <v>320</v>
      </c>
      <c r="B810" s="561" t="s">
        <v>321</v>
      </c>
      <c r="C810" s="561" t="s">
        <v>706</v>
      </c>
      <c r="D810" s="561" t="s">
        <v>707</v>
      </c>
      <c r="E810" s="562" t="s">
        <v>22</v>
      </c>
      <c r="F810" s="561" t="s">
        <v>22</v>
      </c>
      <c r="G810" s="561" t="s">
        <v>24577</v>
      </c>
      <c r="H810" s="561" t="s">
        <v>933</v>
      </c>
      <c r="I810" s="561" t="s">
        <v>709</v>
      </c>
      <c r="J810" s="561" t="s">
        <v>24</v>
      </c>
      <c r="K810" s="562" t="s">
        <v>1429</v>
      </c>
      <c r="L810" s="561" t="s">
        <v>25</v>
      </c>
    </row>
    <row r="811" spans="1:12" x14ac:dyDescent="0.25">
      <c r="A811" s="561" t="s">
        <v>320</v>
      </c>
      <c r="B811" s="561" t="s">
        <v>321</v>
      </c>
      <c r="C811" s="561" t="s">
        <v>706</v>
      </c>
      <c r="D811" s="561" t="s">
        <v>707</v>
      </c>
      <c r="E811" s="562" t="s">
        <v>22</v>
      </c>
      <c r="F811" s="561" t="s">
        <v>22</v>
      </c>
      <c r="G811" s="561" t="s">
        <v>24578</v>
      </c>
      <c r="H811" s="561" t="s">
        <v>934</v>
      </c>
      <c r="I811" s="561" t="s">
        <v>709</v>
      </c>
      <c r="J811" s="561" t="s">
        <v>24</v>
      </c>
      <c r="K811" s="562" t="s">
        <v>6248</v>
      </c>
      <c r="L811" s="561" t="s">
        <v>25</v>
      </c>
    </row>
    <row r="812" spans="1:12" x14ac:dyDescent="0.25">
      <c r="A812" s="561" t="s">
        <v>320</v>
      </c>
      <c r="B812" s="561" t="s">
        <v>321</v>
      </c>
      <c r="C812" s="561" t="s">
        <v>706</v>
      </c>
      <c r="D812" s="561" t="s">
        <v>707</v>
      </c>
      <c r="E812" s="562" t="s">
        <v>22</v>
      </c>
      <c r="F812" s="561" t="s">
        <v>22</v>
      </c>
      <c r="G812" s="561" t="s">
        <v>24579</v>
      </c>
      <c r="H812" s="561" t="s">
        <v>935</v>
      </c>
      <c r="I812" s="561" t="s">
        <v>709</v>
      </c>
      <c r="J812" s="561" t="s">
        <v>24</v>
      </c>
      <c r="K812" s="562" t="s">
        <v>2367</v>
      </c>
      <c r="L812" s="561" t="s">
        <v>25</v>
      </c>
    </row>
    <row r="813" spans="1:12" x14ac:dyDescent="0.25">
      <c r="A813" s="561" t="s">
        <v>320</v>
      </c>
      <c r="B813" s="561" t="s">
        <v>321</v>
      </c>
      <c r="C813" s="561" t="s">
        <v>706</v>
      </c>
      <c r="D813" s="561" t="s">
        <v>707</v>
      </c>
      <c r="E813" s="562" t="s">
        <v>22</v>
      </c>
      <c r="F813" s="561" t="s">
        <v>22</v>
      </c>
      <c r="G813" s="561" t="s">
        <v>24580</v>
      </c>
      <c r="H813" s="561" t="s">
        <v>936</v>
      </c>
      <c r="I813" s="561" t="s">
        <v>709</v>
      </c>
      <c r="J813" s="561" t="s">
        <v>24</v>
      </c>
      <c r="K813" s="562" t="s">
        <v>24581</v>
      </c>
      <c r="L813" s="561" t="s">
        <v>25</v>
      </c>
    </row>
    <row r="814" spans="1:12" x14ac:dyDescent="0.25">
      <c r="A814" s="561" t="s">
        <v>320</v>
      </c>
      <c r="B814" s="561" t="s">
        <v>321</v>
      </c>
      <c r="C814" s="561" t="s">
        <v>706</v>
      </c>
      <c r="D814" s="561" t="s">
        <v>707</v>
      </c>
      <c r="E814" s="562" t="s">
        <v>22</v>
      </c>
      <c r="F814" s="561" t="s">
        <v>22</v>
      </c>
      <c r="G814" s="561" t="s">
        <v>24582</v>
      </c>
      <c r="H814" s="561" t="s">
        <v>937</v>
      </c>
      <c r="I814" s="561" t="s">
        <v>709</v>
      </c>
      <c r="J814" s="561" t="s">
        <v>326</v>
      </c>
      <c r="K814" s="562" t="s">
        <v>24583</v>
      </c>
      <c r="L814" s="561" t="s">
        <v>25</v>
      </c>
    </row>
    <row r="815" spans="1:12" x14ac:dyDescent="0.25">
      <c r="A815" s="561" t="s">
        <v>320</v>
      </c>
      <c r="B815" s="561" t="s">
        <v>321</v>
      </c>
      <c r="C815" s="561" t="s">
        <v>706</v>
      </c>
      <c r="D815" s="561" t="s">
        <v>707</v>
      </c>
      <c r="E815" s="562" t="s">
        <v>22</v>
      </c>
      <c r="F815" s="561" t="s">
        <v>22</v>
      </c>
      <c r="G815" s="561" t="s">
        <v>24584</v>
      </c>
      <c r="H815" s="561" t="s">
        <v>938</v>
      </c>
      <c r="I815" s="561" t="s">
        <v>709</v>
      </c>
      <c r="J815" s="561" t="s">
        <v>7063</v>
      </c>
      <c r="K815" s="562" t="s">
        <v>7096</v>
      </c>
      <c r="L815" s="561" t="s">
        <v>25</v>
      </c>
    </row>
    <row r="816" spans="1:12" x14ac:dyDescent="0.25">
      <c r="A816" s="561" t="s">
        <v>320</v>
      </c>
      <c r="B816" s="561" t="s">
        <v>321</v>
      </c>
      <c r="C816" s="561" t="s">
        <v>706</v>
      </c>
      <c r="D816" s="561" t="s">
        <v>707</v>
      </c>
      <c r="E816" s="562" t="s">
        <v>22</v>
      </c>
      <c r="F816" s="561" t="s">
        <v>22</v>
      </c>
      <c r="G816" s="561" t="s">
        <v>24585</v>
      </c>
      <c r="H816" s="561" t="s">
        <v>940</v>
      </c>
      <c r="I816" s="561" t="s">
        <v>709</v>
      </c>
      <c r="J816" s="561" t="s">
        <v>7063</v>
      </c>
      <c r="K816" s="562" t="s">
        <v>1847</v>
      </c>
      <c r="L816" s="561" t="s">
        <v>25</v>
      </c>
    </row>
    <row r="817" spans="1:12" x14ac:dyDescent="0.25">
      <c r="A817" s="561" t="s">
        <v>320</v>
      </c>
      <c r="B817" s="561" t="s">
        <v>321</v>
      </c>
      <c r="C817" s="561" t="s">
        <v>706</v>
      </c>
      <c r="D817" s="561" t="s">
        <v>707</v>
      </c>
      <c r="E817" s="562" t="s">
        <v>22</v>
      </c>
      <c r="F817" s="561" t="s">
        <v>22</v>
      </c>
      <c r="G817" s="561" t="s">
        <v>24586</v>
      </c>
      <c r="H817" s="561" t="s">
        <v>942</v>
      </c>
      <c r="I817" s="561" t="s">
        <v>709</v>
      </c>
      <c r="J817" s="561" t="s">
        <v>326</v>
      </c>
      <c r="K817" s="562" t="s">
        <v>750</v>
      </c>
      <c r="L817" s="561" t="s">
        <v>25</v>
      </c>
    </row>
    <row r="818" spans="1:12" x14ac:dyDescent="0.25">
      <c r="A818" s="561" t="s">
        <v>320</v>
      </c>
      <c r="B818" s="561" t="s">
        <v>321</v>
      </c>
      <c r="C818" s="561" t="s">
        <v>706</v>
      </c>
      <c r="D818" s="561" t="s">
        <v>707</v>
      </c>
      <c r="E818" s="562" t="s">
        <v>22</v>
      </c>
      <c r="F818" s="561" t="s">
        <v>22</v>
      </c>
      <c r="G818" s="561" t="s">
        <v>24587</v>
      </c>
      <c r="H818" s="561" t="s">
        <v>944</v>
      </c>
      <c r="I818" s="561" t="s">
        <v>709</v>
      </c>
      <c r="J818" s="561" t="s">
        <v>326</v>
      </c>
      <c r="K818" s="562" t="s">
        <v>772</v>
      </c>
      <c r="L818" s="561" t="s">
        <v>25</v>
      </c>
    </row>
    <row r="819" spans="1:12" x14ac:dyDescent="0.25">
      <c r="A819" s="561" t="s">
        <v>320</v>
      </c>
      <c r="B819" s="561" t="s">
        <v>321</v>
      </c>
      <c r="C819" s="561" t="s">
        <v>706</v>
      </c>
      <c r="D819" s="561" t="s">
        <v>707</v>
      </c>
      <c r="E819" s="562" t="s">
        <v>22</v>
      </c>
      <c r="F819" s="561" t="s">
        <v>22</v>
      </c>
      <c r="G819" s="561" t="s">
        <v>24588</v>
      </c>
      <c r="H819" s="561" t="s">
        <v>946</v>
      </c>
      <c r="I819" s="561" t="s">
        <v>709</v>
      </c>
      <c r="J819" s="561" t="s">
        <v>7063</v>
      </c>
      <c r="K819" s="562" t="s">
        <v>24589</v>
      </c>
      <c r="L819" s="561" t="s">
        <v>25</v>
      </c>
    </row>
    <row r="820" spans="1:12" x14ac:dyDescent="0.25">
      <c r="A820" s="561" t="s">
        <v>320</v>
      </c>
      <c r="B820" s="561" t="s">
        <v>321</v>
      </c>
      <c r="C820" s="561" t="s">
        <v>706</v>
      </c>
      <c r="D820" s="561" t="s">
        <v>707</v>
      </c>
      <c r="E820" s="562" t="s">
        <v>22</v>
      </c>
      <c r="F820" s="561" t="s">
        <v>22</v>
      </c>
      <c r="G820" s="561" t="s">
        <v>24590</v>
      </c>
      <c r="H820" s="561" t="s">
        <v>948</v>
      </c>
      <c r="I820" s="561" t="s">
        <v>709</v>
      </c>
      <c r="J820" s="561" t="s">
        <v>7063</v>
      </c>
      <c r="K820" s="562" t="s">
        <v>24591</v>
      </c>
      <c r="L820" s="561" t="s">
        <v>25</v>
      </c>
    </row>
    <row r="821" spans="1:12" x14ac:dyDescent="0.25">
      <c r="A821" s="561" t="s">
        <v>320</v>
      </c>
      <c r="B821" s="561" t="s">
        <v>321</v>
      </c>
      <c r="C821" s="561" t="s">
        <v>706</v>
      </c>
      <c r="D821" s="561" t="s">
        <v>707</v>
      </c>
      <c r="E821" s="562" t="s">
        <v>22</v>
      </c>
      <c r="F821" s="561" t="s">
        <v>22</v>
      </c>
      <c r="G821" s="561" t="s">
        <v>24592</v>
      </c>
      <c r="H821" s="561" t="s">
        <v>950</v>
      </c>
      <c r="I821" s="561" t="s">
        <v>709</v>
      </c>
      <c r="J821" s="561" t="s">
        <v>7063</v>
      </c>
      <c r="K821" s="562" t="s">
        <v>6237</v>
      </c>
      <c r="L821" s="561" t="s">
        <v>25</v>
      </c>
    </row>
    <row r="822" spans="1:12" x14ac:dyDescent="0.25">
      <c r="A822" s="561" t="s">
        <v>320</v>
      </c>
      <c r="B822" s="561" t="s">
        <v>321</v>
      </c>
      <c r="C822" s="561" t="s">
        <v>706</v>
      </c>
      <c r="D822" s="561" t="s">
        <v>707</v>
      </c>
      <c r="E822" s="562" t="s">
        <v>22</v>
      </c>
      <c r="F822" s="561" t="s">
        <v>22</v>
      </c>
      <c r="G822" s="561" t="s">
        <v>24593</v>
      </c>
      <c r="H822" s="561" t="s">
        <v>952</v>
      </c>
      <c r="I822" s="561" t="s">
        <v>709</v>
      </c>
      <c r="J822" s="561" t="s">
        <v>7063</v>
      </c>
      <c r="K822" s="562" t="s">
        <v>564</v>
      </c>
      <c r="L822" s="561" t="s">
        <v>25</v>
      </c>
    </row>
    <row r="823" spans="1:12" x14ac:dyDescent="0.25">
      <c r="A823" s="561" t="s">
        <v>320</v>
      </c>
      <c r="B823" s="561" t="s">
        <v>321</v>
      </c>
      <c r="C823" s="561" t="s">
        <v>706</v>
      </c>
      <c r="D823" s="561" t="s">
        <v>707</v>
      </c>
      <c r="E823" s="562" t="s">
        <v>22</v>
      </c>
      <c r="F823" s="561" t="s">
        <v>22</v>
      </c>
      <c r="G823" s="561" t="s">
        <v>24594</v>
      </c>
      <c r="H823" s="561" t="s">
        <v>953</v>
      </c>
      <c r="I823" s="561" t="s">
        <v>709</v>
      </c>
      <c r="J823" s="561" t="s">
        <v>7063</v>
      </c>
      <c r="K823" s="562" t="s">
        <v>7530</v>
      </c>
      <c r="L823" s="561" t="s">
        <v>25</v>
      </c>
    </row>
    <row r="824" spans="1:12" x14ac:dyDescent="0.25">
      <c r="A824" s="561" t="s">
        <v>320</v>
      </c>
      <c r="B824" s="561" t="s">
        <v>321</v>
      </c>
      <c r="C824" s="561" t="s">
        <v>706</v>
      </c>
      <c r="D824" s="561" t="s">
        <v>707</v>
      </c>
      <c r="E824" s="562" t="s">
        <v>22</v>
      </c>
      <c r="F824" s="561" t="s">
        <v>22</v>
      </c>
      <c r="G824" s="561" t="s">
        <v>24595</v>
      </c>
      <c r="H824" s="561" t="s">
        <v>954</v>
      </c>
      <c r="I824" s="561" t="s">
        <v>709</v>
      </c>
      <c r="J824" s="561" t="s">
        <v>7063</v>
      </c>
      <c r="K824" s="562" t="s">
        <v>6265</v>
      </c>
      <c r="L824" s="561" t="s">
        <v>25</v>
      </c>
    </row>
    <row r="825" spans="1:12" x14ac:dyDescent="0.25">
      <c r="A825" s="561" t="s">
        <v>320</v>
      </c>
      <c r="B825" s="561" t="s">
        <v>321</v>
      </c>
      <c r="C825" s="561" t="s">
        <v>706</v>
      </c>
      <c r="D825" s="561" t="s">
        <v>707</v>
      </c>
      <c r="E825" s="562" t="s">
        <v>22</v>
      </c>
      <c r="F825" s="561" t="s">
        <v>22</v>
      </c>
      <c r="G825" s="561" t="s">
        <v>24596</v>
      </c>
      <c r="H825" s="561" t="s">
        <v>956</v>
      </c>
      <c r="I825" s="561" t="s">
        <v>709</v>
      </c>
      <c r="J825" s="561" t="s">
        <v>7063</v>
      </c>
      <c r="K825" s="562" t="s">
        <v>770</v>
      </c>
      <c r="L825" s="561" t="s">
        <v>25</v>
      </c>
    </row>
    <row r="826" spans="1:12" x14ac:dyDescent="0.25">
      <c r="A826" s="561" t="s">
        <v>320</v>
      </c>
      <c r="B826" s="561" t="s">
        <v>321</v>
      </c>
      <c r="C826" s="561" t="s">
        <v>706</v>
      </c>
      <c r="D826" s="561" t="s">
        <v>707</v>
      </c>
      <c r="E826" s="562" t="s">
        <v>22</v>
      </c>
      <c r="F826" s="561" t="s">
        <v>22</v>
      </c>
      <c r="G826" s="561" t="s">
        <v>24597</v>
      </c>
      <c r="H826" s="561" t="s">
        <v>957</v>
      </c>
      <c r="I826" s="561" t="s">
        <v>709</v>
      </c>
      <c r="J826" s="561" t="s">
        <v>7063</v>
      </c>
      <c r="K826" s="562" t="s">
        <v>864</v>
      </c>
      <c r="L826" s="561" t="s">
        <v>25</v>
      </c>
    </row>
    <row r="827" spans="1:12" x14ac:dyDescent="0.25">
      <c r="A827" s="561" t="s">
        <v>320</v>
      </c>
      <c r="B827" s="561" t="s">
        <v>321</v>
      </c>
      <c r="C827" s="561" t="s">
        <v>706</v>
      </c>
      <c r="D827" s="561" t="s">
        <v>707</v>
      </c>
      <c r="E827" s="562" t="s">
        <v>22</v>
      </c>
      <c r="F827" s="561" t="s">
        <v>22</v>
      </c>
      <c r="G827" s="561" t="s">
        <v>24598</v>
      </c>
      <c r="H827" s="561" t="s">
        <v>958</v>
      </c>
      <c r="I827" s="561" t="s">
        <v>709</v>
      </c>
      <c r="J827" s="561" t="s">
        <v>7063</v>
      </c>
      <c r="K827" s="562" t="s">
        <v>114</v>
      </c>
      <c r="L827" s="561" t="s">
        <v>25</v>
      </c>
    </row>
    <row r="828" spans="1:12" x14ac:dyDescent="0.25">
      <c r="A828" s="561" t="s">
        <v>320</v>
      </c>
      <c r="B828" s="561" t="s">
        <v>321</v>
      </c>
      <c r="C828" s="561" t="s">
        <v>706</v>
      </c>
      <c r="D828" s="561" t="s">
        <v>707</v>
      </c>
      <c r="E828" s="562" t="s">
        <v>22</v>
      </c>
      <c r="F828" s="561" t="s">
        <v>22</v>
      </c>
      <c r="G828" s="561" t="s">
        <v>24599</v>
      </c>
      <c r="H828" s="561" t="s">
        <v>960</v>
      </c>
      <c r="I828" s="561" t="s">
        <v>709</v>
      </c>
      <c r="J828" s="561" t="s">
        <v>7063</v>
      </c>
      <c r="K828" s="562" t="s">
        <v>1190</v>
      </c>
      <c r="L828" s="561" t="s">
        <v>25</v>
      </c>
    </row>
    <row r="829" spans="1:12" x14ac:dyDescent="0.25">
      <c r="A829" s="561" t="s">
        <v>320</v>
      </c>
      <c r="B829" s="561" t="s">
        <v>321</v>
      </c>
      <c r="C829" s="561" t="s">
        <v>706</v>
      </c>
      <c r="D829" s="561" t="s">
        <v>707</v>
      </c>
      <c r="E829" s="562" t="s">
        <v>22</v>
      </c>
      <c r="F829" s="561" t="s">
        <v>22</v>
      </c>
      <c r="G829" s="561" t="s">
        <v>24600</v>
      </c>
      <c r="H829" s="561" t="s">
        <v>961</v>
      </c>
      <c r="I829" s="561" t="s">
        <v>709</v>
      </c>
      <c r="J829" s="561" t="s">
        <v>7063</v>
      </c>
      <c r="K829" s="562" t="s">
        <v>7847</v>
      </c>
      <c r="L829" s="561" t="s">
        <v>25</v>
      </c>
    </row>
    <row r="830" spans="1:12" x14ac:dyDescent="0.25">
      <c r="A830" s="561" t="s">
        <v>320</v>
      </c>
      <c r="B830" s="561" t="s">
        <v>321</v>
      </c>
      <c r="C830" s="561" t="s">
        <v>706</v>
      </c>
      <c r="D830" s="561" t="s">
        <v>707</v>
      </c>
      <c r="E830" s="562" t="s">
        <v>22</v>
      </c>
      <c r="F830" s="561" t="s">
        <v>22</v>
      </c>
      <c r="G830" s="561" t="s">
        <v>24601</v>
      </c>
      <c r="H830" s="561" t="s">
        <v>963</v>
      </c>
      <c r="I830" s="561" t="s">
        <v>709</v>
      </c>
      <c r="J830" s="561" t="s">
        <v>326</v>
      </c>
      <c r="K830" s="562" t="s">
        <v>7069</v>
      </c>
      <c r="L830" s="561" t="s">
        <v>25</v>
      </c>
    </row>
    <row r="831" spans="1:12" x14ac:dyDescent="0.25">
      <c r="A831" s="561" t="s">
        <v>320</v>
      </c>
      <c r="B831" s="561" t="s">
        <v>321</v>
      </c>
      <c r="C831" s="561" t="s">
        <v>706</v>
      </c>
      <c r="D831" s="561" t="s">
        <v>707</v>
      </c>
      <c r="E831" s="562" t="s">
        <v>22</v>
      </c>
      <c r="F831" s="561" t="s">
        <v>22</v>
      </c>
      <c r="G831" s="561" t="s">
        <v>24602</v>
      </c>
      <c r="H831" s="561" t="s">
        <v>964</v>
      </c>
      <c r="I831" s="561" t="s">
        <v>709</v>
      </c>
      <c r="J831" s="561" t="s">
        <v>7063</v>
      </c>
      <c r="K831" s="562" t="s">
        <v>8339</v>
      </c>
      <c r="L831" s="561" t="s">
        <v>25</v>
      </c>
    </row>
    <row r="832" spans="1:12" x14ac:dyDescent="0.25">
      <c r="A832" s="561" t="s">
        <v>320</v>
      </c>
      <c r="B832" s="561" t="s">
        <v>321</v>
      </c>
      <c r="C832" s="561" t="s">
        <v>706</v>
      </c>
      <c r="D832" s="561" t="s">
        <v>707</v>
      </c>
      <c r="E832" s="562" t="s">
        <v>22</v>
      </c>
      <c r="F832" s="561" t="s">
        <v>22</v>
      </c>
      <c r="G832" s="561" t="s">
        <v>24603</v>
      </c>
      <c r="H832" s="561" t="s">
        <v>966</v>
      </c>
      <c r="I832" s="561" t="s">
        <v>709</v>
      </c>
      <c r="J832" s="561" t="s">
        <v>7063</v>
      </c>
      <c r="K832" s="562" t="s">
        <v>7413</v>
      </c>
      <c r="L832" s="561" t="s">
        <v>25</v>
      </c>
    </row>
    <row r="833" spans="1:12" x14ac:dyDescent="0.25">
      <c r="A833" s="561" t="s">
        <v>320</v>
      </c>
      <c r="B833" s="561" t="s">
        <v>321</v>
      </c>
      <c r="C833" s="561" t="s">
        <v>706</v>
      </c>
      <c r="D833" s="561" t="s">
        <v>707</v>
      </c>
      <c r="E833" s="562" t="s">
        <v>22</v>
      </c>
      <c r="F833" s="561" t="s">
        <v>22</v>
      </c>
      <c r="G833" s="561" t="s">
        <v>24604</v>
      </c>
      <c r="H833" s="561" t="s">
        <v>967</v>
      </c>
      <c r="I833" s="561" t="s">
        <v>709</v>
      </c>
      <c r="J833" s="561" t="s">
        <v>7063</v>
      </c>
      <c r="K833" s="562" t="s">
        <v>8024</v>
      </c>
      <c r="L833" s="561" t="s">
        <v>25</v>
      </c>
    </row>
    <row r="834" spans="1:12" x14ac:dyDescent="0.25">
      <c r="A834" s="561" t="s">
        <v>320</v>
      </c>
      <c r="B834" s="561" t="s">
        <v>321</v>
      </c>
      <c r="C834" s="561" t="s">
        <v>706</v>
      </c>
      <c r="D834" s="561" t="s">
        <v>707</v>
      </c>
      <c r="E834" s="562" t="s">
        <v>22</v>
      </c>
      <c r="F834" s="561" t="s">
        <v>22</v>
      </c>
      <c r="G834" s="561" t="s">
        <v>24605</v>
      </c>
      <c r="H834" s="561" t="s">
        <v>969</v>
      </c>
      <c r="I834" s="561" t="s">
        <v>709</v>
      </c>
      <c r="J834" s="561" t="s">
        <v>7063</v>
      </c>
      <c r="K834" s="562" t="s">
        <v>928</v>
      </c>
      <c r="L834" s="561" t="s">
        <v>25</v>
      </c>
    </row>
    <row r="835" spans="1:12" x14ac:dyDescent="0.25">
      <c r="A835" s="561" t="s">
        <v>320</v>
      </c>
      <c r="B835" s="561" t="s">
        <v>321</v>
      </c>
      <c r="C835" s="561" t="s">
        <v>706</v>
      </c>
      <c r="D835" s="561" t="s">
        <v>707</v>
      </c>
      <c r="E835" s="562" t="s">
        <v>22</v>
      </c>
      <c r="F835" s="561" t="s">
        <v>22</v>
      </c>
      <c r="G835" s="561" t="s">
        <v>24606</v>
      </c>
      <c r="H835" s="561" t="s">
        <v>970</v>
      </c>
      <c r="I835" s="561" t="s">
        <v>709</v>
      </c>
      <c r="J835" s="561" t="s">
        <v>326</v>
      </c>
      <c r="K835" s="562" t="s">
        <v>8159</v>
      </c>
      <c r="L835" s="561" t="s">
        <v>25</v>
      </c>
    </row>
    <row r="836" spans="1:12" x14ac:dyDescent="0.25">
      <c r="A836" s="561" t="s">
        <v>320</v>
      </c>
      <c r="B836" s="561" t="s">
        <v>321</v>
      </c>
      <c r="C836" s="561" t="s">
        <v>706</v>
      </c>
      <c r="D836" s="561" t="s">
        <v>707</v>
      </c>
      <c r="E836" s="562" t="s">
        <v>22</v>
      </c>
      <c r="F836" s="561" t="s">
        <v>22</v>
      </c>
      <c r="G836" s="561" t="s">
        <v>24607</v>
      </c>
      <c r="H836" s="561" t="s">
        <v>971</v>
      </c>
      <c r="I836" s="561" t="s">
        <v>709</v>
      </c>
      <c r="J836" s="561" t="s">
        <v>326</v>
      </c>
      <c r="K836" s="562" t="s">
        <v>3723</v>
      </c>
      <c r="L836" s="561" t="s">
        <v>25</v>
      </c>
    </row>
    <row r="837" spans="1:12" x14ac:dyDescent="0.25">
      <c r="A837" s="561" t="s">
        <v>320</v>
      </c>
      <c r="B837" s="561" t="s">
        <v>321</v>
      </c>
      <c r="C837" s="561" t="s">
        <v>706</v>
      </c>
      <c r="D837" s="561" t="s">
        <v>707</v>
      </c>
      <c r="E837" s="562" t="s">
        <v>22</v>
      </c>
      <c r="F837" s="561" t="s">
        <v>22</v>
      </c>
      <c r="G837" s="561" t="s">
        <v>24608</v>
      </c>
      <c r="H837" s="561" t="s">
        <v>972</v>
      </c>
      <c r="I837" s="561" t="s">
        <v>709</v>
      </c>
      <c r="J837" s="561" t="s">
        <v>24</v>
      </c>
      <c r="K837" s="562" t="s">
        <v>24609</v>
      </c>
      <c r="L837" s="561" t="s">
        <v>25</v>
      </c>
    </row>
    <row r="838" spans="1:12" x14ac:dyDescent="0.25">
      <c r="A838" s="561" t="s">
        <v>320</v>
      </c>
      <c r="B838" s="561" t="s">
        <v>321</v>
      </c>
      <c r="C838" s="561" t="s">
        <v>706</v>
      </c>
      <c r="D838" s="561" t="s">
        <v>707</v>
      </c>
      <c r="E838" s="562" t="s">
        <v>22</v>
      </c>
      <c r="F838" s="561" t="s">
        <v>22</v>
      </c>
      <c r="G838" s="561" t="s">
        <v>24610</v>
      </c>
      <c r="H838" s="561" t="s">
        <v>973</v>
      </c>
      <c r="I838" s="561" t="s">
        <v>709</v>
      </c>
      <c r="J838" s="561" t="s">
        <v>24</v>
      </c>
      <c r="K838" s="562" t="s">
        <v>7358</v>
      </c>
      <c r="L838" s="561" t="s">
        <v>25</v>
      </c>
    </row>
    <row r="839" spans="1:12" x14ac:dyDescent="0.25">
      <c r="A839" s="561" t="s">
        <v>320</v>
      </c>
      <c r="B839" s="561" t="s">
        <v>321</v>
      </c>
      <c r="C839" s="561" t="s">
        <v>706</v>
      </c>
      <c r="D839" s="561" t="s">
        <v>707</v>
      </c>
      <c r="E839" s="562" t="s">
        <v>22</v>
      </c>
      <c r="F839" s="561" t="s">
        <v>22</v>
      </c>
      <c r="G839" s="561" t="s">
        <v>24611</v>
      </c>
      <c r="H839" s="561" t="s">
        <v>975</v>
      </c>
      <c r="I839" s="561" t="s">
        <v>709</v>
      </c>
      <c r="J839" s="561" t="s">
        <v>7063</v>
      </c>
      <c r="K839" s="562" t="s">
        <v>812</v>
      </c>
      <c r="L839" s="561" t="s">
        <v>25</v>
      </c>
    </row>
    <row r="840" spans="1:12" x14ac:dyDescent="0.25">
      <c r="A840" s="561" t="s">
        <v>320</v>
      </c>
      <c r="B840" s="561" t="s">
        <v>321</v>
      </c>
      <c r="C840" s="561" t="s">
        <v>706</v>
      </c>
      <c r="D840" s="561" t="s">
        <v>707</v>
      </c>
      <c r="E840" s="562" t="s">
        <v>22</v>
      </c>
      <c r="F840" s="561" t="s">
        <v>22</v>
      </c>
      <c r="G840" s="561" t="s">
        <v>24612</v>
      </c>
      <c r="H840" s="561" t="s">
        <v>977</v>
      </c>
      <c r="I840" s="561" t="s">
        <v>709</v>
      </c>
      <c r="J840" s="561" t="s">
        <v>7063</v>
      </c>
      <c r="K840" s="562" t="s">
        <v>7183</v>
      </c>
      <c r="L840" s="561" t="s">
        <v>25</v>
      </c>
    </row>
    <row r="841" spans="1:12" x14ac:dyDescent="0.25">
      <c r="A841" s="561" t="s">
        <v>320</v>
      </c>
      <c r="B841" s="561" t="s">
        <v>321</v>
      </c>
      <c r="C841" s="561" t="s">
        <v>706</v>
      </c>
      <c r="D841" s="561" t="s">
        <v>707</v>
      </c>
      <c r="E841" s="562" t="s">
        <v>22</v>
      </c>
      <c r="F841" s="561" t="s">
        <v>22</v>
      </c>
      <c r="G841" s="561" t="s">
        <v>24613</v>
      </c>
      <c r="H841" s="561" t="s">
        <v>979</v>
      </c>
      <c r="I841" s="561" t="s">
        <v>709</v>
      </c>
      <c r="J841" s="561" t="s">
        <v>7063</v>
      </c>
      <c r="K841" s="562" t="s">
        <v>6527</v>
      </c>
      <c r="L841" s="561" t="s">
        <v>25</v>
      </c>
    </row>
    <row r="842" spans="1:12" x14ac:dyDescent="0.25">
      <c r="A842" s="561" t="s">
        <v>320</v>
      </c>
      <c r="B842" s="561" t="s">
        <v>321</v>
      </c>
      <c r="C842" s="561" t="s">
        <v>706</v>
      </c>
      <c r="D842" s="561" t="s">
        <v>707</v>
      </c>
      <c r="E842" s="562" t="s">
        <v>22</v>
      </c>
      <c r="F842" s="561" t="s">
        <v>22</v>
      </c>
      <c r="G842" s="561" t="s">
        <v>24614</v>
      </c>
      <c r="H842" s="561" t="s">
        <v>981</v>
      </c>
      <c r="I842" s="561" t="s">
        <v>709</v>
      </c>
      <c r="J842" s="561" t="s">
        <v>7063</v>
      </c>
      <c r="K842" s="562" t="s">
        <v>8676</v>
      </c>
      <c r="L842" s="561" t="s">
        <v>25</v>
      </c>
    </row>
    <row r="843" spans="1:12" x14ac:dyDescent="0.25">
      <c r="A843" s="561" t="s">
        <v>320</v>
      </c>
      <c r="B843" s="561" t="s">
        <v>321</v>
      </c>
      <c r="C843" s="561" t="s">
        <v>706</v>
      </c>
      <c r="D843" s="561" t="s">
        <v>707</v>
      </c>
      <c r="E843" s="562" t="s">
        <v>22</v>
      </c>
      <c r="F843" s="561" t="s">
        <v>22</v>
      </c>
      <c r="G843" s="561" t="s">
        <v>24615</v>
      </c>
      <c r="H843" s="561" t="s">
        <v>983</v>
      </c>
      <c r="I843" s="561" t="s">
        <v>709</v>
      </c>
      <c r="J843" s="561" t="s">
        <v>7063</v>
      </c>
      <c r="K843" s="562" t="s">
        <v>24616</v>
      </c>
      <c r="L843" s="561" t="s">
        <v>25</v>
      </c>
    </row>
    <row r="844" spans="1:12" x14ac:dyDescent="0.25">
      <c r="A844" s="561" t="s">
        <v>320</v>
      </c>
      <c r="B844" s="561" t="s">
        <v>321</v>
      </c>
      <c r="C844" s="561" t="s">
        <v>706</v>
      </c>
      <c r="D844" s="561" t="s">
        <v>707</v>
      </c>
      <c r="E844" s="562" t="s">
        <v>22</v>
      </c>
      <c r="F844" s="561" t="s">
        <v>22</v>
      </c>
      <c r="G844" s="561" t="s">
        <v>24617</v>
      </c>
      <c r="H844" s="561" t="s">
        <v>984</v>
      </c>
      <c r="I844" s="561" t="s">
        <v>709</v>
      </c>
      <c r="J844" s="561" t="s">
        <v>326</v>
      </c>
      <c r="K844" s="562" t="s">
        <v>24618</v>
      </c>
      <c r="L844" s="561" t="s">
        <v>25</v>
      </c>
    </row>
    <row r="845" spans="1:12" x14ac:dyDescent="0.25">
      <c r="A845" s="561" t="s">
        <v>320</v>
      </c>
      <c r="B845" s="561" t="s">
        <v>321</v>
      </c>
      <c r="C845" s="561" t="s">
        <v>706</v>
      </c>
      <c r="D845" s="561" t="s">
        <v>707</v>
      </c>
      <c r="E845" s="562" t="s">
        <v>22</v>
      </c>
      <c r="F845" s="561" t="s">
        <v>22</v>
      </c>
      <c r="G845" s="561" t="s">
        <v>24619</v>
      </c>
      <c r="H845" s="561" t="s">
        <v>985</v>
      </c>
      <c r="I845" s="561" t="s">
        <v>709</v>
      </c>
      <c r="J845" s="561" t="s">
        <v>7063</v>
      </c>
      <c r="K845" s="562" t="s">
        <v>7141</v>
      </c>
      <c r="L845" s="561" t="s">
        <v>25</v>
      </c>
    </row>
    <row r="846" spans="1:12" x14ac:dyDescent="0.25">
      <c r="A846" s="561" t="s">
        <v>320</v>
      </c>
      <c r="B846" s="561" t="s">
        <v>321</v>
      </c>
      <c r="C846" s="561" t="s">
        <v>706</v>
      </c>
      <c r="D846" s="561" t="s">
        <v>707</v>
      </c>
      <c r="E846" s="562" t="s">
        <v>22</v>
      </c>
      <c r="F846" s="561" t="s">
        <v>22</v>
      </c>
      <c r="G846" s="561" t="s">
        <v>24620</v>
      </c>
      <c r="H846" s="561" t="s">
        <v>987</v>
      </c>
      <c r="I846" s="561" t="s">
        <v>709</v>
      </c>
      <c r="J846" s="561" t="s">
        <v>7063</v>
      </c>
      <c r="K846" s="562" t="s">
        <v>699</v>
      </c>
      <c r="L846" s="561" t="s">
        <v>25</v>
      </c>
    </row>
    <row r="847" spans="1:12" x14ac:dyDescent="0.25">
      <c r="A847" s="561" t="s">
        <v>320</v>
      </c>
      <c r="B847" s="561" t="s">
        <v>321</v>
      </c>
      <c r="C847" s="561" t="s">
        <v>706</v>
      </c>
      <c r="D847" s="561" t="s">
        <v>707</v>
      </c>
      <c r="E847" s="562" t="s">
        <v>22</v>
      </c>
      <c r="F847" s="561" t="s">
        <v>22</v>
      </c>
      <c r="G847" s="561" t="s">
        <v>24621</v>
      </c>
      <c r="H847" s="561" t="s">
        <v>989</v>
      </c>
      <c r="I847" s="561" t="s">
        <v>709</v>
      </c>
      <c r="J847" s="561" t="s">
        <v>7063</v>
      </c>
      <c r="K847" s="562" t="s">
        <v>6400</v>
      </c>
      <c r="L847" s="561" t="s">
        <v>25</v>
      </c>
    </row>
    <row r="848" spans="1:12" x14ac:dyDescent="0.25">
      <c r="A848" s="561" t="s">
        <v>320</v>
      </c>
      <c r="B848" s="561" t="s">
        <v>321</v>
      </c>
      <c r="C848" s="561" t="s">
        <v>706</v>
      </c>
      <c r="D848" s="561" t="s">
        <v>707</v>
      </c>
      <c r="E848" s="562" t="s">
        <v>22</v>
      </c>
      <c r="F848" s="561" t="s">
        <v>22</v>
      </c>
      <c r="G848" s="561" t="s">
        <v>24622</v>
      </c>
      <c r="H848" s="561" t="s">
        <v>991</v>
      </c>
      <c r="I848" s="561" t="s">
        <v>709</v>
      </c>
      <c r="J848" s="561" t="s">
        <v>24</v>
      </c>
      <c r="K848" s="562" t="s">
        <v>7197</v>
      </c>
      <c r="L848" s="561" t="s">
        <v>25</v>
      </c>
    </row>
    <row r="849" spans="1:12" x14ac:dyDescent="0.25">
      <c r="A849" s="561" t="s">
        <v>320</v>
      </c>
      <c r="B849" s="561" t="s">
        <v>321</v>
      </c>
      <c r="C849" s="561" t="s">
        <v>706</v>
      </c>
      <c r="D849" s="561" t="s">
        <v>707</v>
      </c>
      <c r="E849" s="562" t="s">
        <v>22</v>
      </c>
      <c r="F849" s="561" t="s">
        <v>22</v>
      </c>
      <c r="G849" s="561" t="s">
        <v>24623</v>
      </c>
      <c r="H849" s="561" t="s">
        <v>993</v>
      </c>
      <c r="I849" s="561" t="s">
        <v>709</v>
      </c>
      <c r="J849" s="561" t="s">
        <v>326</v>
      </c>
      <c r="K849" s="562" t="s">
        <v>7959</v>
      </c>
      <c r="L849" s="561" t="s">
        <v>25</v>
      </c>
    </row>
    <row r="850" spans="1:12" x14ac:dyDescent="0.25">
      <c r="A850" s="561" t="s">
        <v>320</v>
      </c>
      <c r="B850" s="561" t="s">
        <v>321</v>
      </c>
      <c r="C850" s="561" t="s">
        <v>706</v>
      </c>
      <c r="D850" s="561" t="s">
        <v>707</v>
      </c>
      <c r="E850" s="562" t="s">
        <v>22</v>
      </c>
      <c r="F850" s="561" t="s">
        <v>22</v>
      </c>
      <c r="G850" s="561" t="s">
        <v>24624</v>
      </c>
      <c r="H850" s="561" t="s">
        <v>995</v>
      </c>
      <c r="I850" s="561" t="s">
        <v>709</v>
      </c>
      <c r="J850" s="561" t="s">
        <v>326</v>
      </c>
      <c r="K850" s="562" t="s">
        <v>27</v>
      </c>
      <c r="L850" s="561" t="s">
        <v>25</v>
      </c>
    </row>
    <row r="851" spans="1:12" x14ac:dyDescent="0.25">
      <c r="A851" s="561" t="s">
        <v>320</v>
      </c>
      <c r="B851" s="561" t="s">
        <v>321</v>
      </c>
      <c r="C851" s="561" t="s">
        <v>706</v>
      </c>
      <c r="D851" s="561" t="s">
        <v>707</v>
      </c>
      <c r="E851" s="562" t="s">
        <v>22</v>
      </c>
      <c r="F851" s="561" t="s">
        <v>22</v>
      </c>
      <c r="G851" s="561" t="s">
        <v>24625</v>
      </c>
      <c r="H851" s="561" t="s">
        <v>996</v>
      </c>
      <c r="I851" s="561" t="s">
        <v>709</v>
      </c>
      <c r="J851" s="561" t="s">
        <v>7063</v>
      </c>
      <c r="K851" s="562" t="s">
        <v>24626</v>
      </c>
      <c r="L851" s="561" t="s">
        <v>25</v>
      </c>
    </row>
    <row r="852" spans="1:12" x14ac:dyDescent="0.25">
      <c r="A852" s="561" t="s">
        <v>320</v>
      </c>
      <c r="B852" s="561" t="s">
        <v>321</v>
      </c>
      <c r="C852" s="561" t="s">
        <v>706</v>
      </c>
      <c r="D852" s="561" t="s">
        <v>707</v>
      </c>
      <c r="E852" s="562" t="s">
        <v>22</v>
      </c>
      <c r="F852" s="561" t="s">
        <v>22</v>
      </c>
      <c r="G852" s="561" t="s">
        <v>24627</v>
      </c>
      <c r="H852" s="561" t="s">
        <v>997</v>
      </c>
      <c r="I852" s="561" t="s">
        <v>709</v>
      </c>
      <c r="J852" s="561" t="s">
        <v>7063</v>
      </c>
      <c r="K852" s="562" t="s">
        <v>5609</v>
      </c>
      <c r="L852" s="561" t="s">
        <v>25</v>
      </c>
    </row>
    <row r="853" spans="1:12" x14ac:dyDescent="0.25">
      <c r="A853" s="561" t="s">
        <v>320</v>
      </c>
      <c r="B853" s="561" t="s">
        <v>321</v>
      </c>
      <c r="C853" s="561" t="s">
        <v>706</v>
      </c>
      <c r="D853" s="561" t="s">
        <v>707</v>
      </c>
      <c r="E853" s="562" t="s">
        <v>22</v>
      </c>
      <c r="F853" s="561" t="s">
        <v>22</v>
      </c>
      <c r="G853" s="561" t="s">
        <v>24628</v>
      </c>
      <c r="H853" s="561" t="s">
        <v>999</v>
      </c>
      <c r="I853" s="561" t="s">
        <v>709</v>
      </c>
      <c r="J853" s="561" t="s">
        <v>7063</v>
      </c>
      <c r="K853" s="562" t="s">
        <v>24629</v>
      </c>
      <c r="L853" s="561" t="s">
        <v>25</v>
      </c>
    </row>
    <row r="854" spans="1:12" x14ac:dyDescent="0.25">
      <c r="A854" s="561" t="s">
        <v>320</v>
      </c>
      <c r="B854" s="561" t="s">
        <v>321</v>
      </c>
      <c r="C854" s="561" t="s">
        <v>706</v>
      </c>
      <c r="D854" s="561" t="s">
        <v>707</v>
      </c>
      <c r="E854" s="562" t="s">
        <v>22</v>
      </c>
      <c r="F854" s="561" t="s">
        <v>22</v>
      </c>
      <c r="G854" s="561" t="s">
        <v>24630</v>
      </c>
      <c r="H854" s="561" t="s">
        <v>1000</v>
      </c>
      <c r="I854" s="561" t="s">
        <v>709</v>
      </c>
      <c r="J854" s="561" t="s">
        <v>326</v>
      </c>
      <c r="K854" s="562" t="s">
        <v>24631</v>
      </c>
      <c r="L854" s="561" t="s">
        <v>25</v>
      </c>
    </row>
    <row r="855" spans="1:12" x14ac:dyDescent="0.25">
      <c r="A855" s="561" t="s">
        <v>320</v>
      </c>
      <c r="B855" s="561" t="s">
        <v>321</v>
      </c>
      <c r="C855" s="561" t="s">
        <v>706</v>
      </c>
      <c r="D855" s="561" t="s">
        <v>707</v>
      </c>
      <c r="E855" s="562" t="s">
        <v>22</v>
      </c>
      <c r="F855" s="561" t="s">
        <v>22</v>
      </c>
      <c r="G855" s="561" t="s">
        <v>24632</v>
      </c>
      <c r="H855" s="561" t="s">
        <v>1001</v>
      </c>
      <c r="I855" s="561" t="s">
        <v>709</v>
      </c>
      <c r="J855" s="561" t="s">
        <v>7063</v>
      </c>
      <c r="K855" s="562" t="s">
        <v>24633</v>
      </c>
      <c r="L855" s="561" t="s">
        <v>25</v>
      </c>
    </row>
    <row r="856" spans="1:12" x14ac:dyDescent="0.25">
      <c r="A856" s="561" t="s">
        <v>320</v>
      </c>
      <c r="B856" s="561" t="s">
        <v>321</v>
      </c>
      <c r="C856" s="561" t="s">
        <v>706</v>
      </c>
      <c r="D856" s="561" t="s">
        <v>707</v>
      </c>
      <c r="E856" s="562" t="s">
        <v>22</v>
      </c>
      <c r="F856" s="561" t="s">
        <v>22</v>
      </c>
      <c r="G856" s="561" t="s">
        <v>24634</v>
      </c>
      <c r="H856" s="561" t="s">
        <v>1002</v>
      </c>
      <c r="I856" s="561" t="s">
        <v>709</v>
      </c>
      <c r="J856" s="561" t="s">
        <v>7063</v>
      </c>
      <c r="K856" s="562" t="s">
        <v>24635</v>
      </c>
      <c r="L856" s="561" t="s">
        <v>25</v>
      </c>
    </row>
    <row r="857" spans="1:12" x14ac:dyDescent="0.25">
      <c r="A857" s="561" t="s">
        <v>320</v>
      </c>
      <c r="B857" s="561" t="s">
        <v>321</v>
      </c>
      <c r="C857" s="561" t="s">
        <v>706</v>
      </c>
      <c r="D857" s="561" t="s">
        <v>707</v>
      </c>
      <c r="E857" s="562" t="s">
        <v>22</v>
      </c>
      <c r="F857" s="561" t="s">
        <v>22</v>
      </c>
      <c r="G857" s="561" t="s">
        <v>24636</v>
      </c>
      <c r="H857" s="561" t="s">
        <v>1004</v>
      </c>
      <c r="I857" s="561" t="s">
        <v>709</v>
      </c>
      <c r="J857" s="561" t="s">
        <v>7063</v>
      </c>
      <c r="K857" s="562" t="s">
        <v>24637</v>
      </c>
      <c r="L857" s="561" t="s">
        <v>25</v>
      </c>
    </row>
    <row r="858" spans="1:12" x14ac:dyDescent="0.25">
      <c r="A858" s="561" t="s">
        <v>320</v>
      </c>
      <c r="B858" s="561" t="s">
        <v>321</v>
      </c>
      <c r="C858" s="561" t="s">
        <v>706</v>
      </c>
      <c r="D858" s="561" t="s">
        <v>707</v>
      </c>
      <c r="E858" s="562" t="s">
        <v>22</v>
      </c>
      <c r="F858" s="561" t="s">
        <v>22</v>
      </c>
      <c r="G858" s="561" t="s">
        <v>24638</v>
      </c>
      <c r="H858" s="561" t="s">
        <v>1005</v>
      </c>
      <c r="I858" s="561" t="s">
        <v>709</v>
      </c>
      <c r="J858" s="561" t="s">
        <v>326</v>
      </c>
      <c r="K858" s="562" t="s">
        <v>24639</v>
      </c>
      <c r="L858" s="561" t="s">
        <v>25</v>
      </c>
    </row>
    <row r="859" spans="1:12" x14ac:dyDescent="0.25">
      <c r="A859" s="561" t="s">
        <v>320</v>
      </c>
      <c r="B859" s="561" t="s">
        <v>321</v>
      </c>
      <c r="C859" s="561" t="s">
        <v>706</v>
      </c>
      <c r="D859" s="561" t="s">
        <v>707</v>
      </c>
      <c r="E859" s="562" t="s">
        <v>22</v>
      </c>
      <c r="F859" s="561" t="s">
        <v>22</v>
      </c>
      <c r="G859" s="561" t="s">
        <v>24640</v>
      </c>
      <c r="H859" s="561" t="s">
        <v>1006</v>
      </c>
      <c r="I859" s="561" t="s">
        <v>709</v>
      </c>
      <c r="J859" s="561" t="s">
        <v>7063</v>
      </c>
      <c r="K859" s="562" t="s">
        <v>24641</v>
      </c>
      <c r="L859" s="561" t="s">
        <v>25</v>
      </c>
    </row>
    <row r="860" spans="1:12" x14ac:dyDescent="0.25">
      <c r="A860" s="561" t="s">
        <v>320</v>
      </c>
      <c r="B860" s="561" t="s">
        <v>321</v>
      </c>
      <c r="C860" s="561" t="s">
        <v>706</v>
      </c>
      <c r="D860" s="561" t="s">
        <v>707</v>
      </c>
      <c r="E860" s="562" t="s">
        <v>22</v>
      </c>
      <c r="F860" s="561" t="s">
        <v>22</v>
      </c>
      <c r="G860" s="561" t="s">
        <v>24642</v>
      </c>
      <c r="H860" s="561" t="s">
        <v>1008</v>
      </c>
      <c r="I860" s="561" t="s">
        <v>709</v>
      </c>
      <c r="J860" s="561" t="s">
        <v>7063</v>
      </c>
      <c r="K860" s="562" t="s">
        <v>8458</v>
      </c>
      <c r="L860" s="561" t="s">
        <v>25</v>
      </c>
    </row>
    <row r="861" spans="1:12" x14ac:dyDescent="0.25">
      <c r="A861" s="561" t="s">
        <v>320</v>
      </c>
      <c r="B861" s="561" t="s">
        <v>321</v>
      </c>
      <c r="C861" s="561" t="s">
        <v>706</v>
      </c>
      <c r="D861" s="561" t="s">
        <v>707</v>
      </c>
      <c r="E861" s="562" t="s">
        <v>22</v>
      </c>
      <c r="F861" s="561" t="s">
        <v>22</v>
      </c>
      <c r="G861" s="561" t="s">
        <v>24643</v>
      </c>
      <c r="H861" s="561" t="s">
        <v>1010</v>
      </c>
      <c r="I861" s="561" t="s">
        <v>709</v>
      </c>
      <c r="J861" s="561" t="s">
        <v>7063</v>
      </c>
      <c r="K861" s="562" t="s">
        <v>24644</v>
      </c>
      <c r="L861" s="561" t="s">
        <v>25</v>
      </c>
    </row>
    <row r="862" spans="1:12" x14ac:dyDescent="0.25">
      <c r="A862" s="561" t="s">
        <v>320</v>
      </c>
      <c r="B862" s="561" t="s">
        <v>321</v>
      </c>
      <c r="C862" s="561" t="s">
        <v>706</v>
      </c>
      <c r="D862" s="561" t="s">
        <v>707</v>
      </c>
      <c r="E862" s="562" t="s">
        <v>22</v>
      </c>
      <c r="F862" s="561" t="s">
        <v>22</v>
      </c>
      <c r="G862" s="561" t="s">
        <v>24645</v>
      </c>
      <c r="H862" s="561" t="s">
        <v>1012</v>
      </c>
      <c r="I862" s="561" t="s">
        <v>709</v>
      </c>
      <c r="J862" s="561" t="s">
        <v>7063</v>
      </c>
      <c r="K862" s="562" t="s">
        <v>4250</v>
      </c>
      <c r="L862" s="561" t="s">
        <v>25</v>
      </c>
    </row>
    <row r="863" spans="1:12" x14ac:dyDescent="0.25">
      <c r="A863" s="561" t="s">
        <v>320</v>
      </c>
      <c r="B863" s="561" t="s">
        <v>321</v>
      </c>
      <c r="C863" s="561" t="s">
        <v>706</v>
      </c>
      <c r="D863" s="561" t="s">
        <v>707</v>
      </c>
      <c r="E863" s="562" t="s">
        <v>22</v>
      </c>
      <c r="F863" s="561" t="s">
        <v>22</v>
      </c>
      <c r="G863" s="561" t="s">
        <v>24646</v>
      </c>
      <c r="H863" s="561" t="s">
        <v>1014</v>
      </c>
      <c r="I863" s="561" t="s">
        <v>709</v>
      </c>
      <c r="J863" s="561" t="s">
        <v>7063</v>
      </c>
      <c r="K863" s="562" t="s">
        <v>24647</v>
      </c>
      <c r="L863" s="561" t="s">
        <v>25</v>
      </c>
    </row>
    <row r="864" spans="1:12" x14ac:dyDescent="0.25">
      <c r="A864" s="561" t="s">
        <v>320</v>
      </c>
      <c r="B864" s="561" t="s">
        <v>321</v>
      </c>
      <c r="C864" s="561" t="s">
        <v>706</v>
      </c>
      <c r="D864" s="561" t="s">
        <v>707</v>
      </c>
      <c r="E864" s="562" t="s">
        <v>22</v>
      </c>
      <c r="F864" s="561" t="s">
        <v>22</v>
      </c>
      <c r="G864" s="561" t="s">
        <v>24648</v>
      </c>
      <c r="H864" s="561" t="s">
        <v>1015</v>
      </c>
      <c r="I864" s="561" t="s">
        <v>709</v>
      </c>
      <c r="J864" s="561" t="s">
        <v>326</v>
      </c>
      <c r="K864" s="562" t="s">
        <v>24649</v>
      </c>
      <c r="L864" s="561" t="s">
        <v>25</v>
      </c>
    </row>
    <row r="865" spans="1:12" x14ac:dyDescent="0.25">
      <c r="A865" s="561" t="s">
        <v>320</v>
      </c>
      <c r="B865" s="561" t="s">
        <v>321</v>
      </c>
      <c r="C865" s="561" t="s">
        <v>706</v>
      </c>
      <c r="D865" s="561" t="s">
        <v>707</v>
      </c>
      <c r="E865" s="562" t="s">
        <v>22</v>
      </c>
      <c r="F865" s="561" t="s">
        <v>22</v>
      </c>
      <c r="G865" s="561" t="s">
        <v>24650</v>
      </c>
      <c r="H865" s="561" t="s">
        <v>1016</v>
      </c>
      <c r="I865" s="561" t="s">
        <v>709</v>
      </c>
      <c r="J865" s="561" t="s">
        <v>7063</v>
      </c>
      <c r="K865" s="562" t="s">
        <v>24651</v>
      </c>
      <c r="L865" s="561" t="s">
        <v>25</v>
      </c>
    </row>
    <row r="866" spans="1:12" x14ac:dyDescent="0.25">
      <c r="A866" s="561" t="s">
        <v>320</v>
      </c>
      <c r="B866" s="561" t="s">
        <v>321</v>
      </c>
      <c r="C866" s="561" t="s">
        <v>706</v>
      </c>
      <c r="D866" s="561" t="s">
        <v>707</v>
      </c>
      <c r="E866" s="562" t="s">
        <v>22</v>
      </c>
      <c r="F866" s="561" t="s">
        <v>22</v>
      </c>
      <c r="G866" s="561" t="s">
        <v>24652</v>
      </c>
      <c r="H866" s="561" t="s">
        <v>1017</v>
      </c>
      <c r="I866" s="561" t="s">
        <v>709</v>
      </c>
      <c r="J866" s="561" t="s">
        <v>7063</v>
      </c>
      <c r="K866" s="562" t="s">
        <v>1296</v>
      </c>
      <c r="L866" s="561" t="s">
        <v>25</v>
      </c>
    </row>
    <row r="867" spans="1:12" x14ac:dyDescent="0.25">
      <c r="A867" s="561" t="s">
        <v>320</v>
      </c>
      <c r="B867" s="561" t="s">
        <v>321</v>
      </c>
      <c r="C867" s="561" t="s">
        <v>706</v>
      </c>
      <c r="D867" s="561" t="s">
        <v>707</v>
      </c>
      <c r="E867" s="562" t="s">
        <v>22</v>
      </c>
      <c r="F867" s="561" t="s">
        <v>22</v>
      </c>
      <c r="G867" s="561" t="s">
        <v>24653</v>
      </c>
      <c r="H867" s="561" t="s">
        <v>1018</v>
      </c>
      <c r="I867" s="561" t="s">
        <v>709</v>
      </c>
      <c r="J867" s="561" t="s">
        <v>7063</v>
      </c>
      <c r="K867" s="562" t="s">
        <v>7139</v>
      </c>
      <c r="L867" s="561" t="s">
        <v>25</v>
      </c>
    </row>
    <row r="868" spans="1:12" x14ac:dyDescent="0.25">
      <c r="A868" s="561" t="s">
        <v>320</v>
      </c>
      <c r="B868" s="561" t="s">
        <v>321</v>
      </c>
      <c r="C868" s="561" t="s">
        <v>706</v>
      </c>
      <c r="D868" s="561" t="s">
        <v>707</v>
      </c>
      <c r="E868" s="562" t="s">
        <v>22</v>
      </c>
      <c r="F868" s="561" t="s">
        <v>22</v>
      </c>
      <c r="G868" s="561" t="s">
        <v>24654</v>
      </c>
      <c r="H868" s="561" t="s">
        <v>1019</v>
      </c>
      <c r="I868" s="561" t="s">
        <v>709</v>
      </c>
      <c r="J868" s="561" t="s">
        <v>326</v>
      </c>
      <c r="K868" s="562" t="s">
        <v>7389</v>
      </c>
      <c r="L868" s="561" t="s">
        <v>25</v>
      </c>
    </row>
    <row r="869" spans="1:12" x14ac:dyDescent="0.25">
      <c r="A869" s="561" t="s">
        <v>320</v>
      </c>
      <c r="B869" s="561" t="s">
        <v>321</v>
      </c>
      <c r="C869" s="561" t="s">
        <v>706</v>
      </c>
      <c r="D869" s="561" t="s">
        <v>707</v>
      </c>
      <c r="E869" s="562" t="s">
        <v>22</v>
      </c>
      <c r="F869" s="561" t="s">
        <v>22</v>
      </c>
      <c r="G869" s="561" t="s">
        <v>24655</v>
      </c>
      <c r="H869" s="561" t="s">
        <v>1020</v>
      </c>
      <c r="I869" s="561" t="s">
        <v>709</v>
      </c>
      <c r="J869" s="561" t="s">
        <v>7063</v>
      </c>
      <c r="K869" s="562" t="s">
        <v>7937</v>
      </c>
      <c r="L869" s="561" t="s">
        <v>25</v>
      </c>
    </row>
    <row r="870" spans="1:12" x14ac:dyDescent="0.25">
      <c r="A870" s="561" t="s">
        <v>320</v>
      </c>
      <c r="B870" s="561" t="s">
        <v>321</v>
      </c>
      <c r="C870" s="561" t="s">
        <v>706</v>
      </c>
      <c r="D870" s="561" t="s">
        <v>707</v>
      </c>
      <c r="E870" s="562" t="s">
        <v>22</v>
      </c>
      <c r="F870" s="561" t="s">
        <v>22</v>
      </c>
      <c r="G870" s="561" t="s">
        <v>24656</v>
      </c>
      <c r="H870" s="561" t="s">
        <v>1021</v>
      </c>
      <c r="I870" s="561" t="s">
        <v>709</v>
      </c>
      <c r="J870" s="561" t="s">
        <v>7063</v>
      </c>
      <c r="K870" s="562" t="s">
        <v>24657</v>
      </c>
      <c r="L870" s="561" t="s">
        <v>25</v>
      </c>
    </row>
    <row r="871" spans="1:12" x14ac:dyDescent="0.25">
      <c r="A871" s="561" t="s">
        <v>320</v>
      </c>
      <c r="B871" s="561" t="s">
        <v>321</v>
      </c>
      <c r="C871" s="561" t="s">
        <v>706</v>
      </c>
      <c r="D871" s="561" t="s">
        <v>707</v>
      </c>
      <c r="E871" s="562" t="s">
        <v>22</v>
      </c>
      <c r="F871" s="561" t="s">
        <v>22</v>
      </c>
      <c r="G871" s="561" t="s">
        <v>24658</v>
      </c>
      <c r="H871" s="561" t="s">
        <v>1023</v>
      </c>
      <c r="I871" s="561" t="s">
        <v>709</v>
      </c>
      <c r="J871" s="561" t="s">
        <v>7063</v>
      </c>
      <c r="K871" s="562" t="s">
        <v>24659</v>
      </c>
      <c r="L871" s="561" t="s">
        <v>25</v>
      </c>
    </row>
    <row r="872" spans="1:12" x14ac:dyDescent="0.25">
      <c r="A872" s="561" t="s">
        <v>320</v>
      </c>
      <c r="B872" s="561" t="s">
        <v>321</v>
      </c>
      <c r="C872" s="561" t="s">
        <v>706</v>
      </c>
      <c r="D872" s="561" t="s">
        <v>707</v>
      </c>
      <c r="E872" s="562" t="s">
        <v>22</v>
      </c>
      <c r="F872" s="561" t="s">
        <v>22</v>
      </c>
      <c r="G872" s="561" t="s">
        <v>24660</v>
      </c>
      <c r="H872" s="561" t="s">
        <v>1025</v>
      </c>
      <c r="I872" s="561" t="s">
        <v>709</v>
      </c>
      <c r="J872" s="561" t="s">
        <v>7063</v>
      </c>
      <c r="K872" s="562" t="s">
        <v>1133</v>
      </c>
      <c r="L872" s="561" t="s">
        <v>25</v>
      </c>
    </row>
    <row r="873" spans="1:12" x14ac:dyDescent="0.25">
      <c r="A873" s="561" t="s">
        <v>320</v>
      </c>
      <c r="B873" s="561" t="s">
        <v>321</v>
      </c>
      <c r="C873" s="561" t="s">
        <v>706</v>
      </c>
      <c r="D873" s="561" t="s">
        <v>707</v>
      </c>
      <c r="E873" s="562" t="s">
        <v>22</v>
      </c>
      <c r="F873" s="561" t="s">
        <v>22</v>
      </c>
      <c r="G873" s="561" t="s">
        <v>24661</v>
      </c>
      <c r="H873" s="561" t="s">
        <v>1027</v>
      </c>
      <c r="I873" s="561" t="s">
        <v>709</v>
      </c>
      <c r="J873" s="561" t="s">
        <v>7063</v>
      </c>
      <c r="K873" s="562" t="s">
        <v>6427</v>
      </c>
      <c r="L873" s="561" t="s">
        <v>25</v>
      </c>
    </row>
    <row r="874" spans="1:12" x14ac:dyDescent="0.25">
      <c r="A874" s="561" t="s">
        <v>320</v>
      </c>
      <c r="B874" s="561" t="s">
        <v>321</v>
      </c>
      <c r="C874" s="561" t="s">
        <v>706</v>
      </c>
      <c r="D874" s="561" t="s">
        <v>707</v>
      </c>
      <c r="E874" s="562" t="s">
        <v>22</v>
      </c>
      <c r="F874" s="561" t="s">
        <v>22</v>
      </c>
      <c r="G874" s="561" t="s">
        <v>24662</v>
      </c>
      <c r="H874" s="561" t="s">
        <v>1028</v>
      </c>
      <c r="I874" s="561" t="s">
        <v>709</v>
      </c>
      <c r="J874" s="561" t="s">
        <v>7063</v>
      </c>
      <c r="K874" s="562" t="s">
        <v>24663</v>
      </c>
      <c r="L874" s="561" t="s">
        <v>25</v>
      </c>
    </row>
    <row r="875" spans="1:12" x14ac:dyDescent="0.25">
      <c r="A875" s="561" t="s">
        <v>320</v>
      </c>
      <c r="B875" s="561" t="s">
        <v>321</v>
      </c>
      <c r="C875" s="561" t="s">
        <v>706</v>
      </c>
      <c r="D875" s="561" t="s">
        <v>707</v>
      </c>
      <c r="E875" s="562" t="s">
        <v>22</v>
      </c>
      <c r="F875" s="561" t="s">
        <v>22</v>
      </c>
      <c r="G875" s="561" t="s">
        <v>24664</v>
      </c>
      <c r="H875" s="561" t="s">
        <v>1030</v>
      </c>
      <c r="I875" s="561" t="s">
        <v>709</v>
      </c>
      <c r="J875" s="561" t="s">
        <v>7063</v>
      </c>
      <c r="K875" s="562" t="s">
        <v>7617</v>
      </c>
      <c r="L875" s="561" t="s">
        <v>25</v>
      </c>
    </row>
    <row r="876" spans="1:12" x14ac:dyDescent="0.25">
      <c r="A876" s="561" t="s">
        <v>320</v>
      </c>
      <c r="B876" s="561" t="s">
        <v>321</v>
      </c>
      <c r="C876" s="561" t="s">
        <v>706</v>
      </c>
      <c r="D876" s="561" t="s">
        <v>707</v>
      </c>
      <c r="E876" s="562" t="s">
        <v>22</v>
      </c>
      <c r="F876" s="561" t="s">
        <v>22</v>
      </c>
      <c r="G876" s="561" t="s">
        <v>24665</v>
      </c>
      <c r="H876" s="561" t="s">
        <v>1031</v>
      </c>
      <c r="I876" s="561" t="s">
        <v>709</v>
      </c>
      <c r="J876" s="561" t="s">
        <v>7063</v>
      </c>
      <c r="K876" s="562" t="s">
        <v>58</v>
      </c>
      <c r="L876" s="561" t="s">
        <v>25</v>
      </c>
    </row>
    <row r="877" spans="1:12" x14ac:dyDescent="0.25">
      <c r="A877" s="561" t="s">
        <v>320</v>
      </c>
      <c r="B877" s="561" t="s">
        <v>321</v>
      </c>
      <c r="C877" s="561" t="s">
        <v>706</v>
      </c>
      <c r="D877" s="561" t="s">
        <v>707</v>
      </c>
      <c r="E877" s="562" t="s">
        <v>22</v>
      </c>
      <c r="F877" s="561" t="s">
        <v>22</v>
      </c>
      <c r="G877" s="561" t="s">
        <v>24666</v>
      </c>
      <c r="H877" s="561" t="s">
        <v>1033</v>
      </c>
      <c r="I877" s="561" t="s">
        <v>709</v>
      </c>
      <c r="J877" s="561" t="s">
        <v>7063</v>
      </c>
      <c r="K877" s="562" t="s">
        <v>7307</v>
      </c>
      <c r="L877" s="561" t="s">
        <v>25</v>
      </c>
    </row>
    <row r="878" spans="1:12" x14ac:dyDescent="0.25">
      <c r="A878" s="561" t="s">
        <v>320</v>
      </c>
      <c r="B878" s="561" t="s">
        <v>321</v>
      </c>
      <c r="C878" s="561" t="s">
        <v>706</v>
      </c>
      <c r="D878" s="561" t="s">
        <v>707</v>
      </c>
      <c r="E878" s="562" t="s">
        <v>22</v>
      </c>
      <c r="F878" s="561" t="s">
        <v>22</v>
      </c>
      <c r="G878" s="561" t="s">
        <v>24667</v>
      </c>
      <c r="H878" s="561" t="s">
        <v>1035</v>
      </c>
      <c r="I878" s="561" t="s">
        <v>709</v>
      </c>
      <c r="J878" s="561" t="s">
        <v>7063</v>
      </c>
      <c r="K878" s="562" t="s">
        <v>24668</v>
      </c>
      <c r="L878" s="561" t="s">
        <v>25</v>
      </c>
    </row>
    <row r="879" spans="1:12" x14ac:dyDescent="0.25">
      <c r="A879" s="561" t="s">
        <v>320</v>
      </c>
      <c r="B879" s="561" t="s">
        <v>321</v>
      </c>
      <c r="C879" s="561" t="s">
        <v>706</v>
      </c>
      <c r="D879" s="561" t="s">
        <v>707</v>
      </c>
      <c r="E879" s="562" t="s">
        <v>22</v>
      </c>
      <c r="F879" s="561" t="s">
        <v>22</v>
      </c>
      <c r="G879" s="561" t="s">
        <v>24669</v>
      </c>
      <c r="H879" s="561" t="s">
        <v>1037</v>
      </c>
      <c r="I879" s="561" t="s">
        <v>709</v>
      </c>
      <c r="J879" s="561" t="s">
        <v>326</v>
      </c>
      <c r="K879" s="562" t="s">
        <v>7505</v>
      </c>
      <c r="L879" s="561" t="s">
        <v>25</v>
      </c>
    </row>
    <row r="880" spans="1:12" x14ac:dyDescent="0.25">
      <c r="A880" s="561" t="s">
        <v>320</v>
      </c>
      <c r="B880" s="561" t="s">
        <v>321</v>
      </c>
      <c r="C880" s="561" t="s">
        <v>706</v>
      </c>
      <c r="D880" s="561" t="s">
        <v>707</v>
      </c>
      <c r="E880" s="562" t="s">
        <v>22</v>
      </c>
      <c r="F880" s="561" t="s">
        <v>22</v>
      </c>
      <c r="G880" s="561" t="s">
        <v>24670</v>
      </c>
      <c r="H880" s="561" t="s">
        <v>24671</v>
      </c>
      <c r="I880" s="561" t="s">
        <v>709</v>
      </c>
      <c r="J880" s="561" t="s">
        <v>7063</v>
      </c>
      <c r="K880" s="562" t="s">
        <v>5037</v>
      </c>
      <c r="L880" s="561" t="s">
        <v>25</v>
      </c>
    </row>
    <row r="881" spans="1:12" x14ac:dyDescent="0.25">
      <c r="A881" s="561" t="s">
        <v>320</v>
      </c>
      <c r="B881" s="561" t="s">
        <v>321</v>
      </c>
      <c r="C881" s="561" t="s">
        <v>706</v>
      </c>
      <c r="D881" s="561" t="s">
        <v>707</v>
      </c>
      <c r="E881" s="562" t="s">
        <v>22</v>
      </c>
      <c r="F881" s="561" t="s">
        <v>22</v>
      </c>
      <c r="G881" s="561" t="s">
        <v>24672</v>
      </c>
      <c r="H881" s="561" t="s">
        <v>24673</v>
      </c>
      <c r="I881" s="561" t="s">
        <v>709</v>
      </c>
      <c r="J881" s="561" t="s">
        <v>7063</v>
      </c>
      <c r="K881" s="562" t="s">
        <v>925</v>
      </c>
      <c r="L881" s="561" t="s">
        <v>25</v>
      </c>
    </row>
    <row r="882" spans="1:12" x14ac:dyDescent="0.25">
      <c r="A882" s="561" t="s">
        <v>320</v>
      </c>
      <c r="B882" s="561" t="s">
        <v>321</v>
      </c>
      <c r="C882" s="561" t="s">
        <v>706</v>
      </c>
      <c r="D882" s="561" t="s">
        <v>707</v>
      </c>
      <c r="E882" s="562" t="s">
        <v>22</v>
      </c>
      <c r="F882" s="561" t="s">
        <v>22</v>
      </c>
      <c r="G882" s="561" t="s">
        <v>24674</v>
      </c>
      <c r="H882" s="561" t="s">
        <v>24675</v>
      </c>
      <c r="I882" s="561" t="s">
        <v>709</v>
      </c>
      <c r="J882" s="561" t="s">
        <v>7063</v>
      </c>
      <c r="K882" s="562" t="s">
        <v>1399</v>
      </c>
      <c r="L882" s="561" t="s">
        <v>25</v>
      </c>
    </row>
    <row r="883" spans="1:12" x14ac:dyDescent="0.25">
      <c r="A883" s="561" t="s">
        <v>320</v>
      </c>
      <c r="B883" s="561" t="s">
        <v>321</v>
      </c>
      <c r="C883" s="561" t="s">
        <v>706</v>
      </c>
      <c r="D883" s="561" t="s">
        <v>707</v>
      </c>
      <c r="E883" s="562" t="s">
        <v>22</v>
      </c>
      <c r="F883" s="561" t="s">
        <v>22</v>
      </c>
      <c r="G883" s="561" t="s">
        <v>24676</v>
      </c>
      <c r="H883" s="561" t="s">
        <v>24677</v>
      </c>
      <c r="I883" s="561" t="s">
        <v>709</v>
      </c>
      <c r="J883" s="561" t="s">
        <v>326</v>
      </c>
      <c r="K883" s="562" t="s">
        <v>2442</v>
      </c>
      <c r="L883" s="561" t="s">
        <v>25</v>
      </c>
    </row>
    <row r="884" spans="1:12" x14ac:dyDescent="0.25">
      <c r="A884" s="561" t="s">
        <v>320</v>
      </c>
      <c r="B884" s="561" t="s">
        <v>321</v>
      </c>
      <c r="C884" s="561" t="s">
        <v>706</v>
      </c>
      <c r="D884" s="561" t="s">
        <v>707</v>
      </c>
      <c r="E884" s="562" t="s">
        <v>22</v>
      </c>
      <c r="F884" s="561" t="s">
        <v>22</v>
      </c>
      <c r="G884" s="561" t="s">
        <v>24678</v>
      </c>
      <c r="H884" s="561" t="s">
        <v>1042</v>
      </c>
      <c r="I884" s="561" t="s">
        <v>709</v>
      </c>
      <c r="J884" s="561" t="s">
        <v>7063</v>
      </c>
      <c r="K884" s="562" t="s">
        <v>8503</v>
      </c>
      <c r="L884" s="561" t="s">
        <v>25</v>
      </c>
    </row>
    <row r="885" spans="1:12" x14ac:dyDescent="0.25">
      <c r="A885" s="561" t="s">
        <v>320</v>
      </c>
      <c r="B885" s="561" t="s">
        <v>321</v>
      </c>
      <c r="C885" s="561" t="s">
        <v>706</v>
      </c>
      <c r="D885" s="561" t="s">
        <v>707</v>
      </c>
      <c r="E885" s="562" t="s">
        <v>22</v>
      </c>
      <c r="F885" s="561" t="s">
        <v>22</v>
      </c>
      <c r="G885" s="561" t="s">
        <v>24679</v>
      </c>
      <c r="H885" s="561" t="s">
        <v>1044</v>
      </c>
      <c r="I885" s="561" t="s">
        <v>709</v>
      </c>
      <c r="J885" s="561" t="s">
        <v>7063</v>
      </c>
      <c r="K885" s="562" t="s">
        <v>23518</v>
      </c>
      <c r="L885" s="561" t="s">
        <v>25</v>
      </c>
    </row>
    <row r="886" spans="1:12" x14ac:dyDescent="0.25">
      <c r="A886" s="561" t="s">
        <v>320</v>
      </c>
      <c r="B886" s="561" t="s">
        <v>321</v>
      </c>
      <c r="C886" s="561" t="s">
        <v>706</v>
      </c>
      <c r="D886" s="561" t="s">
        <v>707</v>
      </c>
      <c r="E886" s="562" t="s">
        <v>22</v>
      </c>
      <c r="F886" s="561" t="s">
        <v>22</v>
      </c>
      <c r="G886" s="561" t="s">
        <v>24680</v>
      </c>
      <c r="H886" s="561" t="s">
        <v>1045</v>
      </c>
      <c r="I886" s="561" t="s">
        <v>709</v>
      </c>
      <c r="J886" s="561" t="s">
        <v>7063</v>
      </c>
      <c r="K886" s="562" t="s">
        <v>8231</v>
      </c>
      <c r="L886" s="561" t="s">
        <v>25</v>
      </c>
    </row>
    <row r="887" spans="1:12" x14ac:dyDescent="0.25">
      <c r="A887" s="561" t="s">
        <v>320</v>
      </c>
      <c r="B887" s="561" t="s">
        <v>321</v>
      </c>
      <c r="C887" s="561" t="s">
        <v>706</v>
      </c>
      <c r="D887" s="561" t="s">
        <v>707</v>
      </c>
      <c r="E887" s="562" t="s">
        <v>22</v>
      </c>
      <c r="F887" s="561" t="s">
        <v>22</v>
      </c>
      <c r="G887" s="561" t="s">
        <v>24681</v>
      </c>
      <c r="H887" s="561" t="s">
        <v>1047</v>
      </c>
      <c r="I887" s="561" t="s">
        <v>709</v>
      </c>
      <c r="J887" s="561" t="s">
        <v>7063</v>
      </c>
      <c r="K887" s="562" t="s">
        <v>24682</v>
      </c>
      <c r="L887" s="561" t="s">
        <v>25</v>
      </c>
    </row>
    <row r="888" spans="1:12" x14ac:dyDescent="0.25">
      <c r="A888" s="561" t="s">
        <v>320</v>
      </c>
      <c r="B888" s="561" t="s">
        <v>321</v>
      </c>
      <c r="C888" s="561" t="s">
        <v>706</v>
      </c>
      <c r="D888" s="561" t="s">
        <v>707</v>
      </c>
      <c r="E888" s="562" t="s">
        <v>22</v>
      </c>
      <c r="F888" s="561" t="s">
        <v>22</v>
      </c>
      <c r="G888" s="561" t="s">
        <v>24683</v>
      </c>
      <c r="H888" s="561" t="s">
        <v>1048</v>
      </c>
      <c r="I888" s="561" t="s">
        <v>709</v>
      </c>
      <c r="J888" s="561" t="s">
        <v>7063</v>
      </c>
      <c r="K888" s="562" t="s">
        <v>7720</v>
      </c>
      <c r="L888" s="561" t="s">
        <v>25</v>
      </c>
    </row>
    <row r="889" spans="1:12" x14ac:dyDescent="0.25">
      <c r="A889" s="561" t="s">
        <v>320</v>
      </c>
      <c r="B889" s="561" t="s">
        <v>321</v>
      </c>
      <c r="C889" s="561" t="s">
        <v>706</v>
      </c>
      <c r="D889" s="561" t="s">
        <v>707</v>
      </c>
      <c r="E889" s="562" t="s">
        <v>22</v>
      </c>
      <c r="F889" s="561" t="s">
        <v>22</v>
      </c>
      <c r="G889" s="561" t="s">
        <v>24684</v>
      </c>
      <c r="H889" s="561" t="s">
        <v>1050</v>
      </c>
      <c r="I889" s="561" t="s">
        <v>709</v>
      </c>
      <c r="J889" s="561" t="s">
        <v>7063</v>
      </c>
      <c r="K889" s="562" t="s">
        <v>24685</v>
      </c>
      <c r="L889" s="561" t="s">
        <v>25</v>
      </c>
    </row>
    <row r="890" spans="1:12" x14ac:dyDescent="0.25">
      <c r="A890" s="561" t="s">
        <v>320</v>
      </c>
      <c r="B890" s="561" t="s">
        <v>321</v>
      </c>
      <c r="C890" s="561" t="s">
        <v>706</v>
      </c>
      <c r="D890" s="561" t="s">
        <v>707</v>
      </c>
      <c r="E890" s="562" t="s">
        <v>22</v>
      </c>
      <c r="F890" s="561" t="s">
        <v>22</v>
      </c>
      <c r="G890" s="561" t="s">
        <v>24686</v>
      </c>
      <c r="H890" s="561" t="s">
        <v>1051</v>
      </c>
      <c r="I890" s="561" t="s">
        <v>709</v>
      </c>
      <c r="J890" s="561" t="s">
        <v>326</v>
      </c>
      <c r="K890" s="562" t="s">
        <v>24687</v>
      </c>
      <c r="L890" s="561" t="s">
        <v>25</v>
      </c>
    </row>
    <row r="891" spans="1:12" x14ac:dyDescent="0.25">
      <c r="A891" s="561" t="s">
        <v>320</v>
      </c>
      <c r="B891" s="561" t="s">
        <v>321</v>
      </c>
      <c r="C891" s="561" t="s">
        <v>706</v>
      </c>
      <c r="D891" s="561" t="s">
        <v>707</v>
      </c>
      <c r="E891" s="562" t="s">
        <v>22</v>
      </c>
      <c r="F891" s="561" t="s">
        <v>22</v>
      </c>
      <c r="G891" s="561" t="s">
        <v>24688</v>
      </c>
      <c r="H891" s="561" t="s">
        <v>1052</v>
      </c>
      <c r="I891" s="561" t="s">
        <v>709</v>
      </c>
      <c r="J891" s="561" t="s">
        <v>7063</v>
      </c>
      <c r="K891" s="562" t="s">
        <v>24689</v>
      </c>
      <c r="L891" s="561" t="s">
        <v>25</v>
      </c>
    </row>
    <row r="892" spans="1:12" x14ac:dyDescent="0.25">
      <c r="A892" s="561" t="s">
        <v>320</v>
      </c>
      <c r="B892" s="561" t="s">
        <v>321</v>
      </c>
      <c r="C892" s="561" t="s">
        <v>706</v>
      </c>
      <c r="D892" s="561" t="s">
        <v>707</v>
      </c>
      <c r="E892" s="562" t="s">
        <v>22</v>
      </c>
      <c r="F892" s="561" t="s">
        <v>22</v>
      </c>
      <c r="G892" s="561" t="s">
        <v>24690</v>
      </c>
      <c r="H892" s="561" t="s">
        <v>1054</v>
      </c>
      <c r="I892" s="561" t="s">
        <v>709</v>
      </c>
      <c r="J892" s="561" t="s">
        <v>7063</v>
      </c>
      <c r="K892" s="562" t="s">
        <v>2678</v>
      </c>
      <c r="L892" s="561" t="s">
        <v>25</v>
      </c>
    </row>
    <row r="893" spans="1:12" x14ac:dyDescent="0.25">
      <c r="A893" s="561" t="s">
        <v>320</v>
      </c>
      <c r="B893" s="561" t="s">
        <v>321</v>
      </c>
      <c r="C893" s="561" t="s">
        <v>706</v>
      </c>
      <c r="D893" s="561" t="s">
        <v>707</v>
      </c>
      <c r="E893" s="562" t="s">
        <v>22</v>
      </c>
      <c r="F893" s="561" t="s">
        <v>22</v>
      </c>
      <c r="G893" s="561" t="s">
        <v>24691</v>
      </c>
      <c r="H893" s="561" t="s">
        <v>1056</v>
      </c>
      <c r="I893" s="561" t="s">
        <v>709</v>
      </c>
      <c r="J893" s="561" t="s">
        <v>7063</v>
      </c>
      <c r="K893" s="562" t="s">
        <v>1032</v>
      </c>
      <c r="L893" s="561" t="s">
        <v>25</v>
      </c>
    </row>
    <row r="894" spans="1:12" x14ac:dyDescent="0.25">
      <c r="A894" s="561" t="s">
        <v>320</v>
      </c>
      <c r="B894" s="561" t="s">
        <v>321</v>
      </c>
      <c r="C894" s="561" t="s">
        <v>706</v>
      </c>
      <c r="D894" s="561" t="s">
        <v>707</v>
      </c>
      <c r="E894" s="562" t="s">
        <v>22</v>
      </c>
      <c r="F894" s="561" t="s">
        <v>22</v>
      </c>
      <c r="G894" s="561" t="s">
        <v>24692</v>
      </c>
      <c r="H894" s="561" t="s">
        <v>1058</v>
      </c>
      <c r="I894" s="561" t="s">
        <v>709</v>
      </c>
      <c r="J894" s="561" t="s">
        <v>7063</v>
      </c>
      <c r="K894" s="562" t="s">
        <v>7774</v>
      </c>
      <c r="L894" s="561" t="s">
        <v>25</v>
      </c>
    </row>
    <row r="895" spans="1:12" x14ac:dyDescent="0.25">
      <c r="A895" s="561" t="s">
        <v>320</v>
      </c>
      <c r="B895" s="561" t="s">
        <v>321</v>
      </c>
      <c r="C895" s="561" t="s">
        <v>706</v>
      </c>
      <c r="D895" s="561" t="s">
        <v>707</v>
      </c>
      <c r="E895" s="562" t="s">
        <v>22</v>
      </c>
      <c r="F895" s="561" t="s">
        <v>22</v>
      </c>
      <c r="G895" s="561" t="s">
        <v>24693</v>
      </c>
      <c r="H895" s="561" t="s">
        <v>1059</v>
      </c>
      <c r="I895" s="561" t="s">
        <v>709</v>
      </c>
      <c r="J895" s="561" t="s">
        <v>326</v>
      </c>
      <c r="K895" s="562" t="s">
        <v>24694</v>
      </c>
      <c r="L895" s="561" t="s">
        <v>25</v>
      </c>
    </row>
    <row r="896" spans="1:12" x14ac:dyDescent="0.25">
      <c r="A896" s="561" t="s">
        <v>320</v>
      </c>
      <c r="B896" s="561" t="s">
        <v>321</v>
      </c>
      <c r="C896" s="561" t="s">
        <v>706</v>
      </c>
      <c r="D896" s="561" t="s">
        <v>707</v>
      </c>
      <c r="E896" s="562" t="s">
        <v>22</v>
      </c>
      <c r="F896" s="561" t="s">
        <v>22</v>
      </c>
      <c r="G896" s="561" t="s">
        <v>24695</v>
      </c>
      <c r="H896" s="561" t="s">
        <v>1060</v>
      </c>
      <c r="I896" s="561" t="s">
        <v>709</v>
      </c>
      <c r="J896" s="561" t="s">
        <v>7063</v>
      </c>
      <c r="K896" s="562" t="s">
        <v>677</v>
      </c>
      <c r="L896" s="561" t="s">
        <v>25</v>
      </c>
    </row>
    <row r="897" spans="1:12" x14ac:dyDescent="0.25">
      <c r="A897" s="561" t="s">
        <v>320</v>
      </c>
      <c r="B897" s="561" t="s">
        <v>321</v>
      </c>
      <c r="C897" s="561" t="s">
        <v>706</v>
      </c>
      <c r="D897" s="561" t="s">
        <v>707</v>
      </c>
      <c r="E897" s="562" t="s">
        <v>22</v>
      </c>
      <c r="F897" s="561" t="s">
        <v>22</v>
      </c>
      <c r="G897" s="561" t="s">
        <v>24696</v>
      </c>
      <c r="H897" s="561" t="s">
        <v>1062</v>
      </c>
      <c r="I897" s="561" t="s">
        <v>709</v>
      </c>
      <c r="J897" s="561" t="s">
        <v>7063</v>
      </c>
      <c r="K897" s="562" t="s">
        <v>1174</v>
      </c>
      <c r="L897" s="561" t="s">
        <v>25</v>
      </c>
    </row>
    <row r="898" spans="1:12" x14ac:dyDescent="0.25">
      <c r="A898" s="561" t="s">
        <v>320</v>
      </c>
      <c r="B898" s="561" t="s">
        <v>321</v>
      </c>
      <c r="C898" s="561" t="s">
        <v>706</v>
      </c>
      <c r="D898" s="561" t="s">
        <v>707</v>
      </c>
      <c r="E898" s="562" t="s">
        <v>22</v>
      </c>
      <c r="F898" s="561" t="s">
        <v>22</v>
      </c>
      <c r="G898" s="561" t="s">
        <v>24697</v>
      </c>
      <c r="H898" s="561" t="s">
        <v>1063</v>
      </c>
      <c r="I898" s="561" t="s">
        <v>709</v>
      </c>
      <c r="J898" s="561" t="s">
        <v>7063</v>
      </c>
      <c r="K898" s="562" t="s">
        <v>594</v>
      </c>
      <c r="L898" s="561" t="s">
        <v>25</v>
      </c>
    </row>
    <row r="899" spans="1:12" x14ac:dyDescent="0.25">
      <c r="A899" s="561" t="s">
        <v>320</v>
      </c>
      <c r="B899" s="561" t="s">
        <v>321</v>
      </c>
      <c r="C899" s="561" t="s">
        <v>706</v>
      </c>
      <c r="D899" s="561" t="s">
        <v>707</v>
      </c>
      <c r="E899" s="562" t="s">
        <v>22</v>
      </c>
      <c r="F899" s="561" t="s">
        <v>22</v>
      </c>
      <c r="G899" s="561" t="s">
        <v>24698</v>
      </c>
      <c r="H899" s="561" t="s">
        <v>1064</v>
      </c>
      <c r="I899" s="561" t="s">
        <v>709</v>
      </c>
      <c r="J899" s="561" t="s">
        <v>24</v>
      </c>
      <c r="K899" s="562" t="s">
        <v>1285</v>
      </c>
      <c r="L899" s="561" t="s">
        <v>25</v>
      </c>
    </row>
    <row r="900" spans="1:12" x14ac:dyDescent="0.25">
      <c r="A900" s="561" t="s">
        <v>320</v>
      </c>
      <c r="B900" s="561" t="s">
        <v>321</v>
      </c>
      <c r="C900" s="561" t="s">
        <v>706</v>
      </c>
      <c r="D900" s="561" t="s">
        <v>707</v>
      </c>
      <c r="E900" s="562" t="s">
        <v>22</v>
      </c>
      <c r="F900" s="561" t="s">
        <v>22</v>
      </c>
      <c r="G900" s="561" t="s">
        <v>24699</v>
      </c>
      <c r="H900" s="561" t="s">
        <v>1065</v>
      </c>
      <c r="I900" s="561" t="s">
        <v>709</v>
      </c>
      <c r="J900" s="561" t="s">
        <v>7063</v>
      </c>
      <c r="K900" s="562" t="s">
        <v>8039</v>
      </c>
      <c r="L900" s="561" t="s">
        <v>25</v>
      </c>
    </row>
    <row r="901" spans="1:12" x14ac:dyDescent="0.25">
      <c r="A901" s="561" t="s">
        <v>320</v>
      </c>
      <c r="B901" s="561" t="s">
        <v>321</v>
      </c>
      <c r="C901" s="561" t="s">
        <v>706</v>
      </c>
      <c r="D901" s="561" t="s">
        <v>707</v>
      </c>
      <c r="E901" s="562" t="s">
        <v>22</v>
      </c>
      <c r="F901" s="561" t="s">
        <v>22</v>
      </c>
      <c r="G901" s="561" t="s">
        <v>24700</v>
      </c>
      <c r="H901" s="561" t="s">
        <v>1067</v>
      </c>
      <c r="I901" s="561" t="s">
        <v>709</v>
      </c>
      <c r="J901" s="561" t="s">
        <v>7063</v>
      </c>
      <c r="K901" s="562" t="s">
        <v>925</v>
      </c>
      <c r="L901" s="561" t="s">
        <v>25</v>
      </c>
    </row>
    <row r="902" spans="1:12" x14ac:dyDescent="0.25">
      <c r="A902" s="561" t="s">
        <v>320</v>
      </c>
      <c r="B902" s="561" t="s">
        <v>321</v>
      </c>
      <c r="C902" s="561" t="s">
        <v>706</v>
      </c>
      <c r="D902" s="561" t="s">
        <v>707</v>
      </c>
      <c r="E902" s="562" t="s">
        <v>22</v>
      </c>
      <c r="F902" s="561" t="s">
        <v>22</v>
      </c>
      <c r="G902" s="561" t="s">
        <v>24701</v>
      </c>
      <c r="H902" s="561" t="s">
        <v>1068</v>
      </c>
      <c r="I902" s="561" t="s">
        <v>709</v>
      </c>
      <c r="J902" s="561" t="s">
        <v>7063</v>
      </c>
      <c r="K902" s="562" t="s">
        <v>5039</v>
      </c>
      <c r="L902" s="561" t="s">
        <v>25</v>
      </c>
    </row>
    <row r="903" spans="1:12" x14ac:dyDescent="0.25">
      <c r="A903" s="561" t="s">
        <v>320</v>
      </c>
      <c r="B903" s="561" t="s">
        <v>321</v>
      </c>
      <c r="C903" s="561" t="s">
        <v>706</v>
      </c>
      <c r="D903" s="561" t="s">
        <v>707</v>
      </c>
      <c r="E903" s="562" t="s">
        <v>22</v>
      </c>
      <c r="F903" s="561" t="s">
        <v>22</v>
      </c>
      <c r="G903" s="561" t="s">
        <v>24702</v>
      </c>
      <c r="H903" s="561" t="s">
        <v>1069</v>
      </c>
      <c r="I903" s="561" t="s">
        <v>709</v>
      </c>
      <c r="J903" s="561" t="s">
        <v>24</v>
      </c>
      <c r="K903" s="562" t="s">
        <v>24531</v>
      </c>
      <c r="L903" s="561" t="s">
        <v>25</v>
      </c>
    </row>
    <row r="904" spans="1:12" x14ac:dyDescent="0.25">
      <c r="A904" s="561" t="s">
        <v>320</v>
      </c>
      <c r="B904" s="561" t="s">
        <v>321</v>
      </c>
      <c r="C904" s="561" t="s">
        <v>706</v>
      </c>
      <c r="D904" s="561" t="s">
        <v>707</v>
      </c>
      <c r="E904" s="562" t="s">
        <v>22</v>
      </c>
      <c r="F904" s="561" t="s">
        <v>22</v>
      </c>
      <c r="G904" s="561" t="s">
        <v>24703</v>
      </c>
      <c r="H904" s="561" t="s">
        <v>1070</v>
      </c>
      <c r="I904" s="561" t="s">
        <v>709</v>
      </c>
      <c r="J904" s="561" t="s">
        <v>24</v>
      </c>
      <c r="K904" s="562" t="s">
        <v>8679</v>
      </c>
      <c r="L904" s="561" t="s">
        <v>25</v>
      </c>
    </row>
    <row r="905" spans="1:12" x14ac:dyDescent="0.25">
      <c r="A905" s="561" t="s">
        <v>320</v>
      </c>
      <c r="B905" s="561" t="s">
        <v>321</v>
      </c>
      <c r="C905" s="561" t="s">
        <v>706</v>
      </c>
      <c r="D905" s="561" t="s">
        <v>707</v>
      </c>
      <c r="E905" s="562" t="s">
        <v>22</v>
      </c>
      <c r="F905" s="561" t="s">
        <v>22</v>
      </c>
      <c r="G905" s="561" t="s">
        <v>24704</v>
      </c>
      <c r="H905" s="561" t="s">
        <v>1071</v>
      </c>
      <c r="I905" s="561" t="s">
        <v>709</v>
      </c>
      <c r="J905" s="561" t="s">
        <v>24</v>
      </c>
      <c r="K905" s="562" t="s">
        <v>2699</v>
      </c>
      <c r="L905" s="561" t="s">
        <v>25</v>
      </c>
    </row>
    <row r="906" spans="1:12" x14ac:dyDescent="0.25">
      <c r="A906" s="561" t="s">
        <v>320</v>
      </c>
      <c r="B906" s="561" t="s">
        <v>321</v>
      </c>
      <c r="C906" s="561" t="s">
        <v>706</v>
      </c>
      <c r="D906" s="561" t="s">
        <v>707</v>
      </c>
      <c r="E906" s="562" t="s">
        <v>22</v>
      </c>
      <c r="F906" s="561" t="s">
        <v>22</v>
      </c>
      <c r="G906" s="561" t="s">
        <v>24705</v>
      </c>
      <c r="H906" s="561" t="s">
        <v>1073</v>
      </c>
      <c r="I906" s="561" t="s">
        <v>709</v>
      </c>
      <c r="J906" s="561" t="s">
        <v>24</v>
      </c>
      <c r="K906" s="562" t="s">
        <v>24706</v>
      </c>
      <c r="L906" s="561" t="s">
        <v>25</v>
      </c>
    </row>
    <row r="907" spans="1:12" x14ac:dyDescent="0.25">
      <c r="A907" s="561" t="s">
        <v>320</v>
      </c>
      <c r="B907" s="561" t="s">
        <v>321</v>
      </c>
      <c r="C907" s="561" t="s">
        <v>706</v>
      </c>
      <c r="D907" s="561" t="s">
        <v>707</v>
      </c>
      <c r="E907" s="562" t="s">
        <v>22</v>
      </c>
      <c r="F907" s="561" t="s">
        <v>22</v>
      </c>
      <c r="G907" s="561" t="s">
        <v>24707</v>
      </c>
      <c r="H907" s="561" t="s">
        <v>1074</v>
      </c>
      <c r="I907" s="561" t="s">
        <v>709</v>
      </c>
      <c r="J907" s="561" t="s">
        <v>24</v>
      </c>
      <c r="K907" s="562" t="s">
        <v>8039</v>
      </c>
      <c r="L907" s="561" t="s">
        <v>25</v>
      </c>
    </row>
    <row r="908" spans="1:12" x14ac:dyDescent="0.25">
      <c r="A908" s="561" t="s">
        <v>320</v>
      </c>
      <c r="B908" s="561" t="s">
        <v>321</v>
      </c>
      <c r="C908" s="561" t="s">
        <v>706</v>
      </c>
      <c r="D908" s="561" t="s">
        <v>707</v>
      </c>
      <c r="E908" s="562" t="s">
        <v>22</v>
      </c>
      <c r="F908" s="561" t="s">
        <v>22</v>
      </c>
      <c r="G908" s="561" t="s">
        <v>24708</v>
      </c>
      <c r="H908" s="561" t="s">
        <v>1076</v>
      </c>
      <c r="I908" s="561" t="s">
        <v>709</v>
      </c>
      <c r="J908" s="561" t="s">
        <v>7063</v>
      </c>
      <c r="K908" s="562" t="s">
        <v>2854</v>
      </c>
      <c r="L908" s="561" t="s">
        <v>25</v>
      </c>
    </row>
    <row r="909" spans="1:12" x14ac:dyDescent="0.25">
      <c r="A909" s="561" t="s">
        <v>320</v>
      </c>
      <c r="B909" s="561" t="s">
        <v>321</v>
      </c>
      <c r="C909" s="561" t="s">
        <v>706</v>
      </c>
      <c r="D909" s="561" t="s">
        <v>707</v>
      </c>
      <c r="E909" s="562" t="s">
        <v>22</v>
      </c>
      <c r="F909" s="561" t="s">
        <v>22</v>
      </c>
      <c r="G909" s="561" t="s">
        <v>24709</v>
      </c>
      <c r="H909" s="561" t="s">
        <v>1078</v>
      </c>
      <c r="I909" s="561" t="s">
        <v>709</v>
      </c>
      <c r="J909" s="561" t="s">
        <v>7063</v>
      </c>
      <c r="K909" s="562" t="s">
        <v>1263</v>
      </c>
      <c r="L909" s="561" t="s">
        <v>25</v>
      </c>
    </row>
    <row r="910" spans="1:12" x14ac:dyDescent="0.25">
      <c r="A910" s="561" t="s">
        <v>320</v>
      </c>
      <c r="B910" s="561" t="s">
        <v>321</v>
      </c>
      <c r="C910" s="561" t="s">
        <v>706</v>
      </c>
      <c r="D910" s="561" t="s">
        <v>707</v>
      </c>
      <c r="E910" s="562" t="s">
        <v>22</v>
      </c>
      <c r="F910" s="561" t="s">
        <v>22</v>
      </c>
      <c r="G910" s="561" t="s">
        <v>24710</v>
      </c>
      <c r="H910" s="561" t="s">
        <v>1079</v>
      </c>
      <c r="I910" s="561" t="s">
        <v>709</v>
      </c>
      <c r="J910" s="561" t="s">
        <v>7063</v>
      </c>
      <c r="K910" s="562" t="s">
        <v>8676</v>
      </c>
      <c r="L910" s="561" t="s">
        <v>25</v>
      </c>
    </row>
    <row r="911" spans="1:12" x14ac:dyDescent="0.25">
      <c r="A911" s="561" t="s">
        <v>320</v>
      </c>
      <c r="B911" s="561" t="s">
        <v>321</v>
      </c>
      <c r="C911" s="561" t="s">
        <v>706</v>
      </c>
      <c r="D911" s="561" t="s">
        <v>707</v>
      </c>
      <c r="E911" s="562" t="s">
        <v>22</v>
      </c>
      <c r="F911" s="561" t="s">
        <v>22</v>
      </c>
      <c r="G911" s="561" t="s">
        <v>24711</v>
      </c>
      <c r="H911" s="561" t="s">
        <v>1081</v>
      </c>
      <c r="I911" s="561" t="s">
        <v>709</v>
      </c>
      <c r="J911" s="561" t="s">
        <v>24</v>
      </c>
      <c r="K911" s="562" t="s">
        <v>776</v>
      </c>
      <c r="L911" s="561" t="s">
        <v>25</v>
      </c>
    </row>
    <row r="912" spans="1:12" x14ac:dyDescent="0.25">
      <c r="A912" s="561" t="s">
        <v>320</v>
      </c>
      <c r="B912" s="561" t="s">
        <v>321</v>
      </c>
      <c r="C912" s="561" t="s">
        <v>706</v>
      </c>
      <c r="D912" s="561" t="s">
        <v>707</v>
      </c>
      <c r="E912" s="562" t="s">
        <v>22</v>
      </c>
      <c r="F912" s="561" t="s">
        <v>22</v>
      </c>
      <c r="G912" s="561" t="s">
        <v>24712</v>
      </c>
      <c r="H912" s="561" t="s">
        <v>1082</v>
      </c>
      <c r="I912" s="561" t="s">
        <v>709</v>
      </c>
      <c r="J912" s="561" t="s">
        <v>7063</v>
      </c>
      <c r="K912" s="562" t="s">
        <v>24713</v>
      </c>
      <c r="L912" s="561" t="s">
        <v>25</v>
      </c>
    </row>
    <row r="913" spans="1:12" x14ac:dyDescent="0.25">
      <c r="A913" s="561" t="s">
        <v>320</v>
      </c>
      <c r="B913" s="561" t="s">
        <v>321</v>
      </c>
      <c r="C913" s="561" t="s">
        <v>706</v>
      </c>
      <c r="D913" s="561" t="s">
        <v>707</v>
      </c>
      <c r="E913" s="562" t="s">
        <v>22</v>
      </c>
      <c r="F913" s="561" t="s">
        <v>22</v>
      </c>
      <c r="G913" s="561" t="s">
        <v>24714</v>
      </c>
      <c r="H913" s="561" t="s">
        <v>1083</v>
      </c>
      <c r="I913" s="561" t="s">
        <v>709</v>
      </c>
      <c r="J913" s="561" t="s">
        <v>7063</v>
      </c>
      <c r="K913" s="562" t="s">
        <v>1029</v>
      </c>
      <c r="L913" s="561" t="s">
        <v>25</v>
      </c>
    </row>
    <row r="914" spans="1:12" x14ac:dyDescent="0.25">
      <c r="A914" s="561" t="s">
        <v>320</v>
      </c>
      <c r="B914" s="561" t="s">
        <v>321</v>
      </c>
      <c r="C914" s="561" t="s">
        <v>706</v>
      </c>
      <c r="D914" s="561" t="s">
        <v>707</v>
      </c>
      <c r="E914" s="562" t="s">
        <v>22</v>
      </c>
      <c r="F914" s="561" t="s">
        <v>22</v>
      </c>
      <c r="G914" s="561" t="s">
        <v>24715</v>
      </c>
      <c r="H914" s="561" t="s">
        <v>1085</v>
      </c>
      <c r="I914" s="561" t="s">
        <v>709</v>
      </c>
      <c r="J914" s="561" t="s">
        <v>7063</v>
      </c>
      <c r="K914" s="562" t="s">
        <v>4396</v>
      </c>
      <c r="L914" s="561" t="s">
        <v>25</v>
      </c>
    </row>
    <row r="915" spans="1:12" x14ac:dyDescent="0.25">
      <c r="A915" s="561" t="s">
        <v>320</v>
      </c>
      <c r="B915" s="561" t="s">
        <v>321</v>
      </c>
      <c r="C915" s="561" t="s">
        <v>706</v>
      </c>
      <c r="D915" s="561" t="s">
        <v>707</v>
      </c>
      <c r="E915" s="562" t="s">
        <v>22</v>
      </c>
      <c r="F915" s="561" t="s">
        <v>22</v>
      </c>
      <c r="G915" s="561" t="s">
        <v>24716</v>
      </c>
      <c r="H915" s="561" t="s">
        <v>1087</v>
      </c>
      <c r="I915" s="561" t="s">
        <v>709</v>
      </c>
      <c r="J915" s="561" t="s">
        <v>326</v>
      </c>
      <c r="K915" s="562" t="s">
        <v>5134</v>
      </c>
      <c r="L915" s="561" t="s">
        <v>25</v>
      </c>
    </row>
    <row r="916" spans="1:12" x14ac:dyDescent="0.25">
      <c r="A916" s="561" t="s">
        <v>320</v>
      </c>
      <c r="B916" s="561" t="s">
        <v>321</v>
      </c>
      <c r="C916" s="561" t="s">
        <v>706</v>
      </c>
      <c r="D916" s="561" t="s">
        <v>707</v>
      </c>
      <c r="E916" s="562" t="s">
        <v>22</v>
      </c>
      <c r="F916" s="561" t="s">
        <v>22</v>
      </c>
      <c r="G916" s="561" t="s">
        <v>24717</v>
      </c>
      <c r="H916" s="561" t="s">
        <v>1089</v>
      </c>
      <c r="I916" s="561" t="s">
        <v>709</v>
      </c>
      <c r="J916" s="561" t="s">
        <v>24</v>
      </c>
      <c r="K916" s="562" t="s">
        <v>1217</v>
      </c>
      <c r="L916" s="561" t="s">
        <v>25</v>
      </c>
    </row>
    <row r="917" spans="1:12" x14ac:dyDescent="0.25">
      <c r="A917" s="561" t="s">
        <v>320</v>
      </c>
      <c r="B917" s="561" t="s">
        <v>321</v>
      </c>
      <c r="C917" s="561" t="s">
        <v>706</v>
      </c>
      <c r="D917" s="561" t="s">
        <v>707</v>
      </c>
      <c r="E917" s="562" t="s">
        <v>22</v>
      </c>
      <c r="F917" s="561" t="s">
        <v>22</v>
      </c>
      <c r="G917" s="561" t="s">
        <v>24718</v>
      </c>
      <c r="H917" s="561" t="s">
        <v>1091</v>
      </c>
      <c r="I917" s="561" t="s">
        <v>709</v>
      </c>
      <c r="J917" s="561" t="s">
        <v>24</v>
      </c>
      <c r="K917" s="562" t="s">
        <v>876</v>
      </c>
      <c r="L917" s="561" t="s">
        <v>25</v>
      </c>
    </row>
    <row r="918" spans="1:12" x14ac:dyDescent="0.25">
      <c r="A918" s="561" t="s">
        <v>320</v>
      </c>
      <c r="B918" s="561" t="s">
        <v>321</v>
      </c>
      <c r="C918" s="561" t="s">
        <v>706</v>
      </c>
      <c r="D918" s="561" t="s">
        <v>707</v>
      </c>
      <c r="E918" s="562" t="s">
        <v>22</v>
      </c>
      <c r="F918" s="561" t="s">
        <v>22</v>
      </c>
      <c r="G918" s="561" t="s">
        <v>24719</v>
      </c>
      <c r="H918" s="561" t="s">
        <v>1092</v>
      </c>
      <c r="I918" s="561" t="s">
        <v>709</v>
      </c>
      <c r="J918" s="561" t="s">
        <v>24</v>
      </c>
      <c r="K918" s="562" t="s">
        <v>6184</v>
      </c>
      <c r="L918" s="561" t="s">
        <v>25</v>
      </c>
    </row>
    <row r="919" spans="1:12" x14ac:dyDescent="0.25">
      <c r="A919" s="561" t="s">
        <v>320</v>
      </c>
      <c r="B919" s="561" t="s">
        <v>321</v>
      </c>
      <c r="C919" s="561" t="s">
        <v>706</v>
      </c>
      <c r="D919" s="561" t="s">
        <v>707</v>
      </c>
      <c r="E919" s="562" t="s">
        <v>22</v>
      </c>
      <c r="F919" s="561" t="s">
        <v>22</v>
      </c>
      <c r="G919" s="561" t="s">
        <v>24720</v>
      </c>
      <c r="H919" s="561" t="s">
        <v>1093</v>
      </c>
      <c r="I919" s="561" t="s">
        <v>709</v>
      </c>
      <c r="J919" s="561" t="s">
        <v>326</v>
      </c>
      <c r="K919" s="562" t="s">
        <v>2392</v>
      </c>
      <c r="L919" s="561" t="s">
        <v>25</v>
      </c>
    </row>
    <row r="920" spans="1:12" x14ac:dyDescent="0.25">
      <c r="A920" s="561" t="s">
        <v>320</v>
      </c>
      <c r="B920" s="561" t="s">
        <v>321</v>
      </c>
      <c r="C920" s="561" t="s">
        <v>706</v>
      </c>
      <c r="D920" s="561" t="s">
        <v>707</v>
      </c>
      <c r="E920" s="562" t="s">
        <v>22</v>
      </c>
      <c r="F920" s="561" t="s">
        <v>22</v>
      </c>
      <c r="G920" s="561" t="s">
        <v>24721</v>
      </c>
      <c r="H920" s="561" t="s">
        <v>1095</v>
      </c>
      <c r="I920" s="561" t="s">
        <v>709</v>
      </c>
      <c r="J920" s="561" t="s">
        <v>7063</v>
      </c>
      <c r="K920" s="562" t="s">
        <v>3343</v>
      </c>
      <c r="L920" s="561" t="s">
        <v>25</v>
      </c>
    </row>
    <row r="921" spans="1:12" x14ac:dyDescent="0.25">
      <c r="A921" s="561" t="s">
        <v>320</v>
      </c>
      <c r="B921" s="561" t="s">
        <v>321</v>
      </c>
      <c r="C921" s="561" t="s">
        <v>706</v>
      </c>
      <c r="D921" s="561" t="s">
        <v>707</v>
      </c>
      <c r="E921" s="562" t="s">
        <v>22</v>
      </c>
      <c r="F921" s="561" t="s">
        <v>22</v>
      </c>
      <c r="G921" s="561" t="s">
        <v>24722</v>
      </c>
      <c r="H921" s="561" t="s">
        <v>1096</v>
      </c>
      <c r="I921" s="561" t="s">
        <v>709</v>
      </c>
      <c r="J921" s="561" t="s">
        <v>7063</v>
      </c>
      <c r="K921" s="562" t="s">
        <v>890</v>
      </c>
      <c r="L921" s="561" t="s">
        <v>25</v>
      </c>
    </row>
    <row r="922" spans="1:12" x14ac:dyDescent="0.25">
      <c r="A922" s="561" t="s">
        <v>320</v>
      </c>
      <c r="B922" s="561" t="s">
        <v>321</v>
      </c>
      <c r="C922" s="561" t="s">
        <v>706</v>
      </c>
      <c r="D922" s="561" t="s">
        <v>707</v>
      </c>
      <c r="E922" s="562" t="s">
        <v>22</v>
      </c>
      <c r="F922" s="561" t="s">
        <v>22</v>
      </c>
      <c r="G922" s="561" t="s">
        <v>24723</v>
      </c>
      <c r="H922" s="561" t="s">
        <v>1097</v>
      </c>
      <c r="I922" s="561" t="s">
        <v>709</v>
      </c>
      <c r="J922" s="561" t="s">
        <v>7063</v>
      </c>
      <c r="K922" s="562" t="s">
        <v>1100</v>
      </c>
      <c r="L922" s="561" t="s">
        <v>25</v>
      </c>
    </row>
    <row r="923" spans="1:12" x14ac:dyDescent="0.25">
      <c r="A923" s="561" t="s">
        <v>320</v>
      </c>
      <c r="B923" s="561" t="s">
        <v>321</v>
      </c>
      <c r="C923" s="561" t="s">
        <v>706</v>
      </c>
      <c r="D923" s="561" t="s">
        <v>707</v>
      </c>
      <c r="E923" s="562" t="s">
        <v>22</v>
      </c>
      <c r="F923" s="561" t="s">
        <v>22</v>
      </c>
      <c r="G923" s="561" t="s">
        <v>24724</v>
      </c>
      <c r="H923" s="561" t="s">
        <v>1099</v>
      </c>
      <c r="I923" s="561" t="s">
        <v>709</v>
      </c>
      <c r="J923" s="561" t="s">
        <v>326</v>
      </c>
      <c r="K923" s="562" t="s">
        <v>7077</v>
      </c>
      <c r="L923" s="561" t="s">
        <v>25</v>
      </c>
    </row>
    <row r="924" spans="1:12" x14ac:dyDescent="0.25">
      <c r="A924" s="561" t="s">
        <v>320</v>
      </c>
      <c r="B924" s="561" t="s">
        <v>321</v>
      </c>
      <c r="C924" s="561" t="s">
        <v>706</v>
      </c>
      <c r="D924" s="561" t="s">
        <v>707</v>
      </c>
      <c r="E924" s="562" t="s">
        <v>22</v>
      </c>
      <c r="F924" s="561" t="s">
        <v>22</v>
      </c>
      <c r="G924" s="561" t="s">
        <v>24725</v>
      </c>
      <c r="H924" s="561" t="s">
        <v>1101</v>
      </c>
      <c r="I924" s="561" t="s">
        <v>709</v>
      </c>
      <c r="J924" s="561" t="s">
        <v>7063</v>
      </c>
      <c r="K924" s="562" t="s">
        <v>8011</v>
      </c>
      <c r="L924" s="561" t="s">
        <v>25</v>
      </c>
    </row>
    <row r="925" spans="1:12" x14ac:dyDescent="0.25">
      <c r="A925" s="561" t="s">
        <v>320</v>
      </c>
      <c r="B925" s="561" t="s">
        <v>321</v>
      </c>
      <c r="C925" s="561" t="s">
        <v>706</v>
      </c>
      <c r="D925" s="561" t="s">
        <v>707</v>
      </c>
      <c r="E925" s="562" t="s">
        <v>22</v>
      </c>
      <c r="F925" s="561" t="s">
        <v>22</v>
      </c>
      <c r="G925" s="561" t="s">
        <v>24726</v>
      </c>
      <c r="H925" s="561" t="s">
        <v>1102</v>
      </c>
      <c r="I925" s="561" t="s">
        <v>709</v>
      </c>
      <c r="J925" s="561" t="s">
        <v>7063</v>
      </c>
      <c r="K925" s="562" t="s">
        <v>620</v>
      </c>
      <c r="L925" s="561" t="s">
        <v>25</v>
      </c>
    </row>
    <row r="926" spans="1:12" x14ac:dyDescent="0.25">
      <c r="A926" s="561" t="s">
        <v>320</v>
      </c>
      <c r="B926" s="561" t="s">
        <v>321</v>
      </c>
      <c r="C926" s="561" t="s">
        <v>706</v>
      </c>
      <c r="D926" s="561" t="s">
        <v>707</v>
      </c>
      <c r="E926" s="562" t="s">
        <v>22</v>
      </c>
      <c r="F926" s="561" t="s">
        <v>22</v>
      </c>
      <c r="G926" s="561" t="s">
        <v>24727</v>
      </c>
      <c r="H926" s="561" t="s">
        <v>1104</v>
      </c>
      <c r="I926" s="561" t="s">
        <v>709</v>
      </c>
      <c r="J926" s="561" t="s">
        <v>7063</v>
      </c>
      <c r="K926" s="562" t="s">
        <v>2690</v>
      </c>
      <c r="L926" s="561" t="s">
        <v>25</v>
      </c>
    </row>
    <row r="927" spans="1:12" x14ac:dyDescent="0.25">
      <c r="A927" s="561" t="s">
        <v>320</v>
      </c>
      <c r="B927" s="561" t="s">
        <v>321</v>
      </c>
      <c r="C927" s="561" t="s">
        <v>706</v>
      </c>
      <c r="D927" s="561" t="s">
        <v>707</v>
      </c>
      <c r="E927" s="562" t="s">
        <v>22</v>
      </c>
      <c r="F927" s="561" t="s">
        <v>22</v>
      </c>
      <c r="G927" s="561" t="s">
        <v>24728</v>
      </c>
      <c r="H927" s="561" t="s">
        <v>1105</v>
      </c>
      <c r="I927" s="561" t="s">
        <v>709</v>
      </c>
      <c r="J927" s="561" t="s">
        <v>326</v>
      </c>
      <c r="K927" s="562" t="s">
        <v>7077</v>
      </c>
      <c r="L927" s="561" t="s">
        <v>25</v>
      </c>
    </row>
    <row r="928" spans="1:12" x14ac:dyDescent="0.25">
      <c r="A928" s="561" t="s">
        <v>320</v>
      </c>
      <c r="B928" s="561" t="s">
        <v>321</v>
      </c>
      <c r="C928" s="561" t="s">
        <v>706</v>
      </c>
      <c r="D928" s="561" t="s">
        <v>707</v>
      </c>
      <c r="E928" s="562" t="s">
        <v>22</v>
      </c>
      <c r="F928" s="561" t="s">
        <v>22</v>
      </c>
      <c r="G928" s="561" t="s">
        <v>24729</v>
      </c>
      <c r="H928" s="561" t="s">
        <v>1106</v>
      </c>
      <c r="I928" s="561" t="s">
        <v>709</v>
      </c>
      <c r="J928" s="561" t="s">
        <v>7063</v>
      </c>
      <c r="K928" s="562" t="s">
        <v>8122</v>
      </c>
      <c r="L928" s="561" t="s">
        <v>25</v>
      </c>
    </row>
    <row r="929" spans="1:12" x14ac:dyDescent="0.25">
      <c r="A929" s="561" t="s">
        <v>320</v>
      </c>
      <c r="B929" s="561" t="s">
        <v>321</v>
      </c>
      <c r="C929" s="561" t="s">
        <v>706</v>
      </c>
      <c r="D929" s="561" t="s">
        <v>707</v>
      </c>
      <c r="E929" s="562" t="s">
        <v>22</v>
      </c>
      <c r="F929" s="561" t="s">
        <v>22</v>
      </c>
      <c r="G929" s="561" t="s">
        <v>24730</v>
      </c>
      <c r="H929" s="561" t="s">
        <v>1108</v>
      </c>
      <c r="I929" s="561" t="s">
        <v>709</v>
      </c>
      <c r="J929" s="561" t="s">
        <v>7063</v>
      </c>
      <c r="K929" s="562" t="s">
        <v>636</v>
      </c>
      <c r="L929" s="561" t="s">
        <v>25</v>
      </c>
    </row>
    <row r="930" spans="1:12" x14ac:dyDescent="0.25">
      <c r="A930" s="561" t="s">
        <v>320</v>
      </c>
      <c r="B930" s="561" t="s">
        <v>321</v>
      </c>
      <c r="C930" s="561" t="s">
        <v>706</v>
      </c>
      <c r="D930" s="561" t="s">
        <v>707</v>
      </c>
      <c r="E930" s="562" t="s">
        <v>22</v>
      </c>
      <c r="F930" s="561" t="s">
        <v>22</v>
      </c>
      <c r="G930" s="561" t="s">
        <v>24731</v>
      </c>
      <c r="H930" s="561" t="s">
        <v>1110</v>
      </c>
      <c r="I930" s="561" t="s">
        <v>709</v>
      </c>
      <c r="J930" s="561" t="s">
        <v>7063</v>
      </c>
      <c r="K930" s="562" t="s">
        <v>2728</v>
      </c>
      <c r="L930" s="561" t="s">
        <v>25</v>
      </c>
    </row>
    <row r="931" spans="1:12" x14ac:dyDescent="0.25">
      <c r="A931" s="561" t="s">
        <v>320</v>
      </c>
      <c r="B931" s="561" t="s">
        <v>321</v>
      </c>
      <c r="C931" s="561" t="s">
        <v>706</v>
      </c>
      <c r="D931" s="561" t="s">
        <v>707</v>
      </c>
      <c r="E931" s="562" t="s">
        <v>22</v>
      </c>
      <c r="F931" s="561" t="s">
        <v>22</v>
      </c>
      <c r="G931" s="561" t="s">
        <v>24732</v>
      </c>
      <c r="H931" s="561" t="s">
        <v>1112</v>
      </c>
      <c r="I931" s="561" t="s">
        <v>709</v>
      </c>
      <c r="J931" s="561" t="s">
        <v>326</v>
      </c>
      <c r="K931" s="562" t="s">
        <v>4421</v>
      </c>
      <c r="L931" s="561" t="s">
        <v>25</v>
      </c>
    </row>
    <row r="932" spans="1:12" x14ac:dyDescent="0.25">
      <c r="A932" s="561" t="s">
        <v>320</v>
      </c>
      <c r="B932" s="561" t="s">
        <v>321</v>
      </c>
      <c r="C932" s="561" t="s">
        <v>706</v>
      </c>
      <c r="D932" s="561" t="s">
        <v>707</v>
      </c>
      <c r="E932" s="562" t="s">
        <v>22</v>
      </c>
      <c r="F932" s="561" t="s">
        <v>22</v>
      </c>
      <c r="G932" s="561" t="s">
        <v>24733</v>
      </c>
      <c r="H932" s="561" t="s">
        <v>1114</v>
      </c>
      <c r="I932" s="561" t="s">
        <v>709</v>
      </c>
      <c r="J932" s="561" t="s">
        <v>24</v>
      </c>
      <c r="K932" s="562" t="s">
        <v>24734</v>
      </c>
      <c r="L932" s="561" t="s">
        <v>25</v>
      </c>
    </row>
    <row r="933" spans="1:12" x14ac:dyDescent="0.25">
      <c r="A933" s="561" t="s">
        <v>320</v>
      </c>
      <c r="B933" s="561" t="s">
        <v>321</v>
      </c>
      <c r="C933" s="561" t="s">
        <v>706</v>
      </c>
      <c r="D933" s="561" t="s">
        <v>707</v>
      </c>
      <c r="E933" s="562" t="s">
        <v>22</v>
      </c>
      <c r="F933" s="561" t="s">
        <v>22</v>
      </c>
      <c r="G933" s="561" t="s">
        <v>24735</v>
      </c>
      <c r="H933" s="561" t="s">
        <v>1115</v>
      </c>
      <c r="I933" s="561" t="s">
        <v>709</v>
      </c>
      <c r="J933" s="561" t="s">
        <v>24</v>
      </c>
      <c r="K933" s="562" t="s">
        <v>1502</v>
      </c>
      <c r="L933" s="561" t="s">
        <v>25</v>
      </c>
    </row>
    <row r="934" spans="1:12" x14ac:dyDescent="0.25">
      <c r="A934" s="561" t="s">
        <v>320</v>
      </c>
      <c r="B934" s="561" t="s">
        <v>321</v>
      </c>
      <c r="C934" s="561" t="s">
        <v>706</v>
      </c>
      <c r="D934" s="561" t="s">
        <v>707</v>
      </c>
      <c r="E934" s="562" t="s">
        <v>22</v>
      </c>
      <c r="F934" s="561" t="s">
        <v>22</v>
      </c>
      <c r="G934" s="561" t="s">
        <v>24736</v>
      </c>
      <c r="H934" s="561" t="s">
        <v>1116</v>
      </c>
      <c r="I934" s="561" t="s">
        <v>709</v>
      </c>
      <c r="J934" s="561" t="s">
        <v>24</v>
      </c>
      <c r="K934" s="562" t="s">
        <v>24737</v>
      </c>
      <c r="L934" s="561" t="s">
        <v>25</v>
      </c>
    </row>
    <row r="935" spans="1:12" x14ac:dyDescent="0.25">
      <c r="A935" s="561" t="s">
        <v>320</v>
      </c>
      <c r="B935" s="561" t="s">
        <v>321</v>
      </c>
      <c r="C935" s="561" t="s">
        <v>706</v>
      </c>
      <c r="D935" s="561" t="s">
        <v>707</v>
      </c>
      <c r="E935" s="562" t="s">
        <v>22</v>
      </c>
      <c r="F935" s="561" t="s">
        <v>22</v>
      </c>
      <c r="G935" s="561" t="s">
        <v>24738</v>
      </c>
      <c r="H935" s="561" t="s">
        <v>1117</v>
      </c>
      <c r="I935" s="561" t="s">
        <v>709</v>
      </c>
      <c r="J935" s="561" t="s">
        <v>326</v>
      </c>
      <c r="K935" s="562" t="s">
        <v>24739</v>
      </c>
      <c r="L935" s="561" t="s">
        <v>25</v>
      </c>
    </row>
    <row r="936" spans="1:12" x14ac:dyDescent="0.25">
      <c r="A936" s="561" t="s">
        <v>320</v>
      </c>
      <c r="B936" s="561" t="s">
        <v>321</v>
      </c>
      <c r="C936" s="561" t="s">
        <v>706</v>
      </c>
      <c r="D936" s="561" t="s">
        <v>707</v>
      </c>
      <c r="E936" s="562" t="s">
        <v>22</v>
      </c>
      <c r="F936" s="561" t="s">
        <v>22</v>
      </c>
      <c r="G936" s="561" t="s">
        <v>24740</v>
      </c>
      <c r="H936" s="561" t="s">
        <v>1119</v>
      </c>
      <c r="I936" s="561" t="s">
        <v>709</v>
      </c>
      <c r="J936" s="561" t="s">
        <v>7063</v>
      </c>
      <c r="K936" s="562" t="s">
        <v>24741</v>
      </c>
      <c r="L936" s="561" t="s">
        <v>25</v>
      </c>
    </row>
    <row r="937" spans="1:12" x14ac:dyDescent="0.25">
      <c r="A937" s="561" t="s">
        <v>320</v>
      </c>
      <c r="B937" s="561" t="s">
        <v>321</v>
      </c>
      <c r="C937" s="561" t="s">
        <v>706</v>
      </c>
      <c r="D937" s="561" t="s">
        <v>707</v>
      </c>
      <c r="E937" s="562" t="s">
        <v>22</v>
      </c>
      <c r="F937" s="561" t="s">
        <v>22</v>
      </c>
      <c r="G937" s="561" t="s">
        <v>24742</v>
      </c>
      <c r="H937" s="561" t="s">
        <v>1120</v>
      </c>
      <c r="I937" s="561" t="s">
        <v>709</v>
      </c>
      <c r="J937" s="561" t="s">
        <v>7063</v>
      </c>
      <c r="K937" s="562" t="s">
        <v>24743</v>
      </c>
      <c r="L937" s="561" t="s">
        <v>25</v>
      </c>
    </row>
    <row r="938" spans="1:12" x14ac:dyDescent="0.25">
      <c r="A938" s="561" t="s">
        <v>320</v>
      </c>
      <c r="B938" s="561" t="s">
        <v>321</v>
      </c>
      <c r="C938" s="561" t="s">
        <v>706</v>
      </c>
      <c r="D938" s="561" t="s">
        <v>707</v>
      </c>
      <c r="E938" s="562" t="s">
        <v>22</v>
      </c>
      <c r="F938" s="561" t="s">
        <v>22</v>
      </c>
      <c r="G938" s="561" t="s">
        <v>24744</v>
      </c>
      <c r="H938" s="561" t="s">
        <v>1122</v>
      </c>
      <c r="I938" s="561" t="s">
        <v>709</v>
      </c>
      <c r="J938" s="561" t="s">
        <v>7063</v>
      </c>
      <c r="K938" s="562" t="s">
        <v>8214</v>
      </c>
      <c r="L938" s="561" t="s">
        <v>25</v>
      </c>
    </row>
    <row r="939" spans="1:12" x14ac:dyDescent="0.25">
      <c r="A939" s="561" t="s">
        <v>320</v>
      </c>
      <c r="B939" s="561" t="s">
        <v>321</v>
      </c>
      <c r="C939" s="561" t="s">
        <v>706</v>
      </c>
      <c r="D939" s="561" t="s">
        <v>707</v>
      </c>
      <c r="E939" s="562" t="s">
        <v>22</v>
      </c>
      <c r="F939" s="561" t="s">
        <v>22</v>
      </c>
      <c r="G939" s="561" t="s">
        <v>24745</v>
      </c>
      <c r="H939" s="561" t="s">
        <v>1123</v>
      </c>
      <c r="I939" s="561" t="s">
        <v>709</v>
      </c>
      <c r="J939" s="561" t="s">
        <v>326</v>
      </c>
      <c r="K939" s="562" t="s">
        <v>7544</v>
      </c>
      <c r="L939" s="561" t="s">
        <v>25</v>
      </c>
    </row>
    <row r="940" spans="1:12" x14ac:dyDescent="0.25">
      <c r="A940" s="561" t="s">
        <v>320</v>
      </c>
      <c r="B940" s="561" t="s">
        <v>321</v>
      </c>
      <c r="C940" s="561" t="s">
        <v>706</v>
      </c>
      <c r="D940" s="561" t="s">
        <v>707</v>
      </c>
      <c r="E940" s="562" t="s">
        <v>22</v>
      </c>
      <c r="F940" s="561" t="s">
        <v>22</v>
      </c>
      <c r="G940" s="561" t="s">
        <v>24746</v>
      </c>
      <c r="H940" s="561" t="s">
        <v>1124</v>
      </c>
      <c r="I940" s="561" t="s">
        <v>709</v>
      </c>
      <c r="J940" s="561" t="s">
        <v>7063</v>
      </c>
      <c r="K940" s="562" t="s">
        <v>4175</v>
      </c>
      <c r="L940" s="561" t="s">
        <v>25</v>
      </c>
    </row>
    <row r="941" spans="1:12" x14ac:dyDescent="0.25">
      <c r="A941" s="561" t="s">
        <v>320</v>
      </c>
      <c r="B941" s="561" t="s">
        <v>321</v>
      </c>
      <c r="C941" s="561" t="s">
        <v>706</v>
      </c>
      <c r="D941" s="561" t="s">
        <v>707</v>
      </c>
      <c r="E941" s="562" t="s">
        <v>22</v>
      </c>
      <c r="F941" s="561" t="s">
        <v>22</v>
      </c>
      <c r="G941" s="561" t="s">
        <v>24747</v>
      </c>
      <c r="H941" s="561" t="s">
        <v>1126</v>
      </c>
      <c r="I941" s="561" t="s">
        <v>709</v>
      </c>
      <c r="J941" s="561" t="s">
        <v>7063</v>
      </c>
      <c r="K941" s="562" t="s">
        <v>7834</v>
      </c>
      <c r="L941" s="561" t="s">
        <v>25</v>
      </c>
    </row>
    <row r="942" spans="1:12" x14ac:dyDescent="0.25">
      <c r="A942" s="561" t="s">
        <v>320</v>
      </c>
      <c r="B942" s="561" t="s">
        <v>321</v>
      </c>
      <c r="C942" s="561" t="s">
        <v>706</v>
      </c>
      <c r="D942" s="561" t="s">
        <v>707</v>
      </c>
      <c r="E942" s="562" t="s">
        <v>22</v>
      </c>
      <c r="F942" s="561" t="s">
        <v>22</v>
      </c>
      <c r="G942" s="561" t="s">
        <v>24748</v>
      </c>
      <c r="H942" s="561" t="s">
        <v>1128</v>
      </c>
      <c r="I942" s="561" t="s">
        <v>709</v>
      </c>
      <c r="J942" s="561" t="s">
        <v>7063</v>
      </c>
      <c r="K942" s="562" t="s">
        <v>24749</v>
      </c>
      <c r="L942" s="561" t="s">
        <v>25</v>
      </c>
    </row>
    <row r="943" spans="1:12" x14ac:dyDescent="0.25">
      <c r="A943" s="561" t="s">
        <v>320</v>
      </c>
      <c r="B943" s="561" t="s">
        <v>321</v>
      </c>
      <c r="C943" s="561" t="s">
        <v>706</v>
      </c>
      <c r="D943" s="561" t="s">
        <v>707</v>
      </c>
      <c r="E943" s="562" t="s">
        <v>22</v>
      </c>
      <c r="F943" s="561" t="s">
        <v>22</v>
      </c>
      <c r="G943" s="561" t="s">
        <v>24750</v>
      </c>
      <c r="H943" s="561" t="s">
        <v>1130</v>
      </c>
      <c r="I943" s="561" t="s">
        <v>709</v>
      </c>
      <c r="J943" s="561" t="s">
        <v>326</v>
      </c>
      <c r="K943" s="562" t="s">
        <v>24751</v>
      </c>
      <c r="L943" s="561" t="s">
        <v>25</v>
      </c>
    </row>
    <row r="944" spans="1:12" x14ac:dyDescent="0.25">
      <c r="A944" s="561" t="s">
        <v>320</v>
      </c>
      <c r="B944" s="561" t="s">
        <v>321</v>
      </c>
      <c r="C944" s="561" t="s">
        <v>706</v>
      </c>
      <c r="D944" s="561" t="s">
        <v>707</v>
      </c>
      <c r="E944" s="562" t="s">
        <v>22</v>
      </c>
      <c r="F944" s="561" t="s">
        <v>22</v>
      </c>
      <c r="G944" s="561" t="s">
        <v>24752</v>
      </c>
      <c r="H944" s="561" t="s">
        <v>1132</v>
      </c>
      <c r="I944" s="561" t="s">
        <v>709</v>
      </c>
      <c r="J944" s="561" t="s">
        <v>7063</v>
      </c>
      <c r="K944" s="562" t="s">
        <v>980</v>
      </c>
      <c r="L944" s="561" t="s">
        <v>25</v>
      </c>
    </row>
    <row r="945" spans="1:12" x14ac:dyDescent="0.25">
      <c r="A945" s="561" t="s">
        <v>320</v>
      </c>
      <c r="B945" s="561" t="s">
        <v>321</v>
      </c>
      <c r="C945" s="561" t="s">
        <v>706</v>
      </c>
      <c r="D945" s="561" t="s">
        <v>707</v>
      </c>
      <c r="E945" s="562" t="s">
        <v>22</v>
      </c>
      <c r="F945" s="561" t="s">
        <v>22</v>
      </c>
      <c r="G945" s="561" t="s">
        <v>24753</v>
      </c>
      <c r="H945" s="561" t="s">
        <v>1134</v>
      </c>
      <c r="I945" s="561" t="s">
        <v>709</v>
      </c>
      <c r="J945" s="561" t="s">
        <v>7063</v>
      </c>
      <c r="K945" s="562" t="s">
        <v>1049</v>
      </c>
      <c r="L945" s="561" t="s">
        <v>25</v>
      </c>
    </row>
    <row r="946" spans="1:12" x14ac:dyDescent="0.25">
      <c r="A946" s="561" t="s">
        <v>320</v>
      </c>
      <c r="B946" s="561" t="s">
        <v>321</v>
      </c>
      <c r="C946" s="561" t="s">
        <v>706</v>
      </c>
      <c r="D946" s="561" t="s">
        <v>707</v>
      </c>
      <c r="E946" s="562" t="s">
        <v>22</v>
      </c>
      <c r="F946" s="561" t="s">
        <v>22</v>
      </c>
      <c r="G946" s="561" t="s">
        <v>24754</v>
      </c>
      <c r="H946" s="561" t="s">
        <v>1136</v>
      </c>
      <c r="I946" s="561" t="s">
        <v>709</v>
      </c>
      <c r="J946" s="561" t="s">
        <v>7063</v>
      </c>
      <c r="K946" s="562" t="s">
        <v>7414</v>
      </c>
      <c r="L946" s="561" t="s">
        <v>25</v>
      </c>
    </row>
    <row r="947" spans="1:12" x14ac:dyDescent="0.25">
      <c r="A947" s="561" t="s">
        <v>320</v>
      </c>
      <c r="B947" s="561" t="s">
        <v>321</v>
      </c>
      <c r="C947" s="561" t="s">
        <v>706</v>
      </c>
      <c r="D947" s="561" t="s">
        <v>707</v>
      </c>
      <c r="E947" s="562" t="s">
        <v>22</v>
      </c>
      <c r="F947" s="561" t="s">
        <v>22</v>
      </c>
      <c r="G947" s="561" t="s">
        <v>24755</v>
      </c>
      <c r="H947" s="561" t="s">
        <v>1138</v>
      </c>
      <c r="I947" s="561" t="s">
        <v>709</v>
      </c>
      <c r="J947" s="561" t="s">
        <v>326</v>
      </c>
      <c r="K947" s="562" t="s">
        <v>7163</v>
      </c>
      <c r="L947" s="561" t="s">
        <v>25</v>
      </c>
    </row>
    <row r="948" spans="1:12" x14ac:dyDescent="0.25">
      <c r="A948" s="561" t="s">
        <v>320</v>
      </c>
      <c r="B948" s="561" t="s">
        <v>321</v>
      </c>
      <c r="C948" s="561" t="s">
        <v>706</v>
      </c>
      <c r="D948" s="561" t="s">
        <v>707</v>
      </c>
      <c r="E948" s="562" t="s">
        <v>22</v>
      </c>
      <c r="F948" s="561" t="s">
        <v>22</v>
      </c>
      <c r="G948" s="561" t="s">
        <v>24756</v>
      </c>
      <c r="H948" s="561" t="s">
        <v>1139</v>
      </c>
      <c r="I948" s="561" t="s">
        <v>709</v>
      </c>
      <c r="J948" s="561" t="s">
        <v>7063</v>
      </c>
      <c r="K948" s="562" t="s">
        <v>974</v>
      </c>
      <c r="L948" s="561" t="s">
        <v>25</v>
      </c>
    </row>
    <row r="949" spans="1:12" x14ac:dyDescent="0.25">
      <c r="A949" s="561" t="s">
        <v>320</v>
      </c>
      <c r="B949" s="561" t="s">
        <v>321</v>
      </c>
      <c r="C949" s="561" t="s">
        <v>706</v>
      </c>
      <c r="D949" s="561" t="s">
        <v>707</v>
      </c>
      <c r="E949" s="562" t="s">
        <v>22</v>
      </c>
      <c r="F949" s="561" t="s">
        <v>22</v>
      </c>
      <c r="G949" s="561" t="s">
        <v>24757</v>
      </c>
      <c r="H949" s="561" t="s">
        <v>1141</v>
      </c>
      <c r="I949" s="561" t="s">
        <v>709</v>
      </c>
      <c r="J949" s="561" t="s">
        <v>7063</v>
      </c>
      <c r="K949" s="562" t="s">
        <v>902</v>
      </c>
      <c r="L949" s="561" t="s">
        <v>25</v>
      </c>
    </row>
    <row r="950" spans="1:12" x14ac:dyDescent="0.25">
      <c r="A950" s="561" t="s">
        <v>320</v>
      </c>
      <c r="B950" s="561" t="s">
        <v>321</v>
      </c>
      <c r="C950" s="561" t="s">
        <v>706</v>
      </c>
      <c r="D950" s="561" t="s">
        <v>707</v>
      </c>
      <c r="E950" s="562" t="s">
        <v>22</v>
      </c>
      <c r="F950" s="561" t="s">
        <v>22</v>
      </c>
      <c r="G950" s="561" t="s">
        <v>24758</v>
      </c>
      <c r="H950" s="561" t="s">
        <v>1143</v>
      </c>
      <c r="I950" s="561" t="s">
        <v>709</v>
      </c>
      <c r="J950" s="561" t="s">
        <v>7063</v>
      </c>
      <c r="K950" s="562" t="s">
        <v>897</v>
      </c>
      <c r="L950" s="561" t="s">
        <v>25</v>
      </c>
    </row>
    <row r="951" spans="1:12" x14ac:dyDescent="0.25">
      <c r="A951" s="561" t="s">
        <v>320</v>
      </c>
      <c r="B951" s="561" t="s">
        <v>321</v>
      </c>
      <c r="C951" s="561" t="s">
        <v>706</v>
      </c>
      <c r="D951" s="561" t="s">
        <v>707</v>
      </c>
      <c r="E951" s="562" t="s">
        <v>22</v>
      </c>
      <c r="F951" s="561" t="s">
        <v>22</v>
      </c>
      <c r="G951" s="561" t="s">
        <v>24759</v>
      </c>
      <c r="H951" s="561" t="s">
        <v>1145</v>
      </c>
      <c r="I951" s="561" t="s">
        <v>709</v>
      </c>
      <c r="J951" s="561" t="s">
        <v>7063</v>
      </c>
      <c r="K951" s="562" t="s">
        <v>636</v>
      </c>
      <c r="L951" s="561" t="s">
        <v>25</v>
      </c>
    </row>
    <row r="952" spans="1:12" x14ac:dyDescent="0.25">
      <c r="A952" s="561" t="s">
        <v>320</v>
      </c>
      <c r="B952" s="561" t="s">
        <v>321</v>
      </c>
      <c r="C952" s="561" t="s">
        <v>706</v>
      </c>
      <c r="D952" s="561" t="s">
        <v>707</v>
      </c>
      <c r="E952" s="562" t="s">
        <v>22</v>
      </c>
      <c r="F952" s="561" t="s">
        <v>22</v>
      </c>
      <c r="G952" s="561" t="s">
        <v>24760</v>
      </c>
      <c r="H952" s="561" t="s">
        <v>1146</v>
      </c>
      <c r="I952" s="561" t="s">
        <v>709</v>
      </c>
      <c r="J952" s="561" t="s">
        <v>7063</v>
      </c>
      <c r="K952" s="562" t="s">
        <v>24761</v>
      </c>
      <c r="L952" s="561" t="s">
        <v>25</v>
      </c>
    </row>
    <row r="953" spans="1:12" x14ac:dyDescent="0.25">
      <c r="A953" s="561" t="s">
        <v>320</v>
      </c>
      <c r="B953" s="561" t="s">
        <v>321</v>
      </c>
      <c r="C953" s="561" t="s">
        <v>706</v>
      </c>
      <c r="D953" s="561" t="s">
        <v>707</v>
      </c>
      <c r="E953" s="562" t="s">
        <v>22</v>
      </c>
      <c r="F953" s="561" t="s">
        <v>22</v>
      </c>
      <c r="G953" s="561" t="s">
        <v>24762</v>
      </c>
      <c r="H953" s="561" t="s">
        <v>1148</v>
      </c>
      <c r="I953" s="561" t="s">
        <v>709</v>
      </c>
      <c r="J953" s="561" t="s">
        <v>326</v>
      </c>
      <c r="K953" s="562" t="s">
        <v>4421</v>
      </c>
      <c r="L953" s="561" t="s">
        <v>25</v>
      </c>
    </row>
    <row r="954" spans="1:12" x14ac:dyDescent="0.25">
      <c r="A954" s="561" t="s">
        <v>320</v>
      </c>
      <c r="B954" s="561" t="s">
        <v>321</v>
      </c>
      <c r="C954" s="561" t="s">
        <v>706</v>
      </c>
      <c r="D954" s="561" t="s">
        <v>707</v>
      </c>
      <c r="E954" s="562" t="s">
        <v>22</v>
      </c>
      <c r="F954" s="561" t="s">
        <v>22</v>
      </c>
      <c r="G954" s="561" t="s">
        <v>24763</v>
      </c>
      <c r="H954" s="561" t="s">
        <v>1149</v>
      </c>
      <c r="I954" s="561" t="s">
        <v>709</v>
      </c>
      <c r="J954" s="561" t="s">
        <v>7063</v>
      </c>
      <c r="K954" s="562" t="s">
        <v>556</v>
      </c>
      <c r="L954" s="561" t="s">
        <v>25</v>
      </c>
    </row>
    <row r="955" spans="1:12" x14ac:dyDescent="0.25">
      <c r="A955" s="561" t="s">
        <v>320</v>
      </c>
      <c r="B955" s="561" t="s">
        <v>321</v>
      </c>
      <c r="C955" s="561" t="s">
        <v>706</v>
      </c>
      <c r="D955" s="561" t="s">
        <v>707</v>
      </c>
      <c r="E955" s="562" t="s">
        <v>22</v>
      </c>
      <c r="F955" s="561" t="s">
        <v>22</v>
      </c>
      <c r="G955" s="561" t="s">
        <v>24764</v>
      </c>
      <c r="H955" s="561" t="s">
        <v>1150</v>
      </c>
      <c r="I955" s="561" t="s">
        <v>709</v>
      </c>
      <c r="J955" s="561" t="s">
        <v>7063</v>
      </c>
      <c r="K955" s="562" t="s">
        <v>636</v>
      </c>
      <c r="L955" s="561" t="s">
        <v>25</v>
      </c>
    </row>
    <row r="956" spans="1:12" x14ac:dyDescent="0.25">
      <c r="A956" s="561" t="s">
        <v>320</v>
      </c>
      <c r="B956" s="561" t="s">
        <v>321</v>
      </c>
      <c r="C956" s="561" t="s">
        <v>706</v>
      </c>
      <c r="D956" s="561" t="s">
        <v>707</v>
      </c>
      <c r="E956" s="562" t="s">
        <v>22</v>
      </c>
      <c r="F956" s="561" t="s">
        <v>22</v>
      </c>
      <c r="G956" s="561" t="s">
        <v>24765</v>
      </c>
      <c r="H956" s="561" t="s">
        <v>1151</v>
      </c>
      <c r="I956" s="561" t="s">
        <v>709</v>
      </c>
      <c r="J956" s="561" t="s">
        <v>7063</v>
      </c>
      <c r="K956" s="562" t="s">
        <v>2728</v>
      </c>
      <c r="L956" s="561" t="s">
        <v>25</v>
      </c>
    </row>
    <row r="957" spans="1:12" x14ac:dyDescent="0.25">
      <c r="A957" s="561" t="s">
        <v>320</v>
      </c>
      <c r="B957" s="561" t="s">
        <v>321</v>
      </c>
      <c r="C957" s="561" t="s">
        <v>706</v>
      </c>
      <c r="D957" s="561" t="s">
        <v>707</v>
      </c>
      <c r="E957" s="562" t="s">
        <v>22</v>
      </c>
      <c r="F957" s="561" t="s">
        <v>22</v>
      </c>
      <c r="G957" s="561" t="s">
        <v>24766</v>
      </c>
      <c r="H957" s="561" t="s">
        <v>1152</v>
      </c>
      <c r="I957" s="561" t="s">
        <v>709</v>
      </c>
      <c r="J957" s="561" t="s">
        <v>326</v>
      </c>
      <c r="K957" s="562" t="s">
        <v>24767</v>
      </c>
      <c r="L957" s="561" t="s">
        <v>25</v>
      </c>
    </row>
    <row r="958" spans="1:12" x14ac:dyDescent="0.25">
      <c r="A958" s="561" t="s">
        <v>320</v>
      </c>
      <c r="B958" s="561" t="s">
        <v>321</v>
      </c>
      <c r="C958" s="561" t="s">
        <v>706</v>
      </c>
      <c r="D958" s="561" t="s">
        <v>707</v>
      </c>
      <c r="E958" s="562" t="s">
        <v>22</v>
      </c>
      <c r="F958" s="561" t="s">
        <v>22</v>
      </c>
      <c r="G958" s="561" t="s">
        <v>24768</v>
      </c>
      <c r="H958" s="561" t="s">
        <v>1153</v>
      </c>
      <c r="I958" s="561" t="s">
        <v>709</v>
      </c>
      <c r="J958" s="561" t="s">
        <v>7063</v>
      </c>
      <c r="K958" s="562" t="s">
        <v>32</v>
      </c>
      <c r="L958" s="561" t="s">
        <v>25</v>
      </c>
    </row>
    <row r="959" spans="1:12" x14ac:dyDescent="0.25">
      <c r="A959" s="561" t="s">
        <v>320</v>
      </c>
      <c r="B959" s="561" t="s">
        <v>321</v>
      </c>
      <c r="C959" s="561" t="s">
        <v>706</v>
      </c>
      <c r="D959" s="561" t="s">
        <v>707</v>
      </c>
      <c r="E959" s="562" t="s">
        <v>22</v>
      </c>
      <c r="F959" s="561" t="s">
        <v>22</v>
      </c>
      <c r="G959" s="561" t="s">
        <v>24769</v>
      </c>
      <c r="H959" s="561" t="s">
        <v>1154</v>
      </c>
      <c r="I959" s="561" t="s">
        <v>709</v>
      </c>
      <c r="J959" s="561" t="s">
        <v>7063</v>
      </c>
      <c r="K959" s="562" t="s">
        <v>6416</v>
      </c>
      <c r="L959" s="561" t="s">
        <v>25</v>
      </c>
    </row>
    <row r="960" spans="1:12" x14ac:dyDescent="0.25">
      <c r="A960" s="561" t="s">
        <v>320</v>
      </c>
      <c r="B960" s="561" t="s">
        <v>321</v>
      </c>
      <c r="C960" s="561" t="s">
        <v>706</v>
      </c>
      <c r="D960" s="561" t="s">
        <v>707</v>
      </c>
      <c r="E960" s="562" t="s">
        <v>22</v>
      </c>
      <c r="F960" s="561" t="s">
        <v>22</v>
      </c>
      <c r="G960" s="561" t="s">
        <v>24770</v>
      </c>
      <c r="H960" s="561" t="s">
        <v>1156</v>
      </c>
      <c r="I960" s="561" t="s">
        <v>709</v>
      </c>
      <c r="J960" s="561" t="s">
        <v>7063</v>
      </c>
      <c r="K960" s="562" t="s">
        <v>7975</v>
      </c>
      <c r="L960" s="561" t="s">
        <v>25</v>
      </c>
    </row>
    <row r="961" spans="1:12" x14ac:dyDescent="0.25">
      <c r="A961" s="561" t="s">
        <v>320</v>
      </c>
      <c r="B961" s="561" t="s">
        <v>321</v>
      </c>
      <c r="C961" s="561" t="s">
        <v>706</v>
      </c>
      <c r="D961" s="561" t="s">
        <v>707</v>
      </c>
      <c r="E961" s="562" t="s">
        <v>22</v>
      </c>
      <c r="F961" s="561" t="s">
        <v>22</v>
      </c>
      <c r="G961" s="561" t="s">
        <v>24771</v>
      </c>
      <c r="H961" s="561" t="s">
        <v>1157</v>
      </c>
      <c r="I961" s="561" t="s">
        <v>709</v>
      </c>
      <c r="J961" s="561" t="s">
        <v>326</v>
      </c>
      <c r="K961" s="562" t="s">
        <v>24772</v>
      </c>
      <c r="L961" s="561" t="s">
        <v>25</v>
      </c>
    </row>
    <row r="962" spans="1:12" x14ac:dyDescent="0.25">
      <c r="A962" s="561" t="s">
        <v>320</v>
      </c>
      <c r="B962" s="561" t="s">
        <v>321</v>
      </c>
      <c r="C962" s="561" t="s">
        <v>706</v>
      </c>
      <c r="D962" s="561" t="s">
        <v>707</v>
      </c>
      <c r="E962" s="562" t="s">
        <v>22</v>
      </c>
      <c r="F962" s="561" t="s">
        <v>22</v>
      </c>
      <c r="G962" s="561" t="s">
        <v>24773</v>
      </c>
      <c r="H962" s="561" t="s">
        <v>1158</v>
      </c>
      <c r="I962" s="561" t="s">
        <v>709</v>
      </c>
      <c r="J962" s="561" t="s">
        <v>7063</v>
      </c>
      <c r="K962" s="562" t="s">
        <v>7351</v>
      </c>
      <c r="L962" s="561" t="s">
        <v>25</v>
      </c>
    </row>
    <row r="963" spans="1:12" x14ac:dyDescent="0.25">
      <c r="A963" s="561" t="s">
        <v>320</v>
      </c>
      <c r="B963" s="561" t="s">
        <v>321</v>
      </c>
      <c r="C963" s="561" t="s">
        <v>706</v>
      </c>
      <c r="D963" s="561" t="s">
        <v>707</v>
      </c>
      <c r="E963" s="562" t="s">
        <v>22</v>
      </c>
      <c r="F963" s="561" t="s">
        <v>22</v>
      </c>
      <c r="G963" s="561" t="s">
        <v>24774</v>
      </c>
      <c r="H963" s="561" t="s">
        <v>1159</v>
      </c>
      <c r="I963" s="561" t="s">
        <v>709</v>
      </c>
      <c r="J963" s="561" t="s">
        <v>7063</v>
      </c>
      <c r="K963" s="562" t="s">
        <v>1182</v>
      </c>
      <c r="L963" s="561" t="s">
        <v>25</v>
      </c>
    </row>
    <row r="964" spans="1:12" x14ac:dyDescent="0.25">
      <c r="A964" s="561" t="s">
        <v>320</v>
      </c>
      <c r="B964" s="561" t="s">
        <v>321</v>
      </c>
      <c r="C964" s="561" t="s">
        <v>706</v>
      </c>
      <c r="D964" s="561" t="s">
        <v>707</v>
      </c>
      <c r="E964" s="562" t="s">
        <v>22</v>
      </c>
      <c r="F964" s="561" t="s">
        <v>22</v>
      </c>
      <c r="G964" s="561" t="s">
        <v>24775</v>
      </c>
      <c r="H964" s="561" t="s">
        <v>1161</v>
      </c>
      <c r="I964" s="561" t="s">
        <v>709</v>
      </c>
      <c r="J964" s="561" t="s">
        <v>7063</v>
      </c>
      <c r="K964" s="562" t="s">
        <v>6265</v>
      </c>
      <c r="L964" s="561" t="s">
        <v>25</v>
      </c>
    </row>
    <row r="965" spans="1:12" x14ac:dyDescent="0.25">
      <c r="A965" s="561" t="s">
        <v>320</v>
      </c>
      <c r="B965" s="561" t="s">
        <v>321</v>
      </c>
      <c r="C965" s="561" t="s">
        <v>706</v>
      </c>
      <c r="D965" s="561" t="s">
        <v>707</v>
      </c>
      <c r="E965" s="562" t="s">
        <v>22</v>
      </c>
      <c r="F965" s="561" t="s">
        <v>22</v>
      </c>
      <c r="G965" s="561" t="s">
        <v>24776</v>
      </c>
      <c r="H965" s="561" t="s">
        <v>1162</v>
      </c>
      <c r="I965" s="561" t="s">
        <v>709</v>
      </c>
      <c r="J965" s="561" t="s">
        <v>326</v>
      </c>
      <c r="K965" s="562" t="s">
        <v>24777</v>
      </c>
      <c r="L965" s="561" t="s">
        <v>25</v>
      </c>
    </row>
    <row r="966" spans="1:12" x14ac:dyDescent="0.25">
      <c r="A966" s="561" t="s">
        <v>320</v>
      </c>
      <c r="B966" s="561" t="s">
        <v>321</v>
      </c>
      <c r="C966" s="561" t="s">
        <v>706</v>
      </c>
      <c r="D966" s="561" t="s">
        <v>707</v>
      </c>
      <c r="E966" s="562" t="s">
        <v>22</v>
      </c>
      <c r="F966" s="561" t="s">
        <v>22</v>
      </c>
      <c r="G966" s="561" t="s">
        <v>24778</v>
      </c>
      <c r="H966" s="561" t="s">
        <v>1163</v>
      </c>
      <c r="I966" s="561" t="s">
        <v>709</v>
      </c>
      <c r="J966" s="561" t="s">
        <v>7063</v>
      </c>
      <c r="K966" s="562" t="s">
        <v>7624</v>
      </c>
      <c r="L966" s="561" t="s">
        <v>25</v>
      </c>
    </row>
    <row r="967" spans="1:12" x14ac:dyDescent="0.25">
      <c r="A967" s="561" t="s">
        <v>320</v>
      </c>
      <c r="B967" s="561" t="s">
        <v>321</v>
      </c>
      <c r="C967" s="561" t="s">
        <v>706</v>
      </c>
      <c r="D967" s="561" t="s">
        <v>707</v>
      </c>
      <c r="E967" s="562" t="s">
        <v>22</v>
      </c>
      <c r="F967" s="561" t="s">
        <v>22</v>
      </c>
      <c r="G967" s="561" t="s">
        <v>24779</v>
      </c>
      <c r="H967" s="561" t="s">
        <v>1164</v>
      </c>
      <c r="I967" s="561" t="s">
        <v>709</v>
      </c>
      <c r="J967" s="561" t="s">
        <v>7063</v>
      </c>
      <c r="K967" s="562" t="s">
        <v>5525</v>
      </c>
      <c r="L967" s="561" t="s">
        <v>25</v>
      </c>
    </row>
    <row r="968" spans="1:12" x14ac:dyDescent="0.25">
      <c r="A968" s="561" t="s">
        <v>320</v>
      </c>
      <c r="B968" s="561" t="s">
        <v>321</v>
      </c>
      <c r="C968" s="561" t="s">
        <v>706</v>
      </c>
      <c r="D968" s="561" t="s">
        <v>707</v>
      </c>
      <c r="E968" s="562" t="s">
        <v>22</v>
      </c>
      <c r="F968" s="561" t="s">
        <v>22</v>
      </c>
      <c r="G968" s="561" t="s">
        <v>24780</v>
      </c>
      <c r="H968" s="561" t="s">
        <v>1166</v>
      </c>
      <c r="I968" s="561" t="s">
        <v>709</v>
      </c>
      <c r="J968" s="561" t="s">
        <v>7063</v>
      </c>
      <c r="K968" s="562" t="s">
        <v>3381</v>
      </c>
      <c r="L968" s="561" t="s">
        <v>25</v>
      </c>
    </row>
    <row r="969" spans="1:12" x14ac:dyDescent="0.25">
      <c r="A969" s="561" t="s">
        <v>320</v>
      </c>
      <c r="B969" s="561" t="s">
        <v>321</v>
      </c>
      <c r="C969" s="561" t="s">
        <v>706</v>
      </c>
      <c r="D969" s="561" t="s">
        <v>707</v>
      </c>
      <c r="E969" s="562" t="s">
        <v>22</v>
      </c>
      <c r="F969" s="561" t="s">
        <v>22</v>
      </c>
      <c r="G969" s="561" t="s">
        <v>24781</v>
      </c>
      <c r="H969" s="561" t="s">
        <v>1168</v>
      </c>
      <c r="I969" s="561" t="s">
        <v>709</v>
      </c>
      <c r="J969" s="561" t="s">
        <v>7063</v>
      </c>
      <c r="K969" s="562" t="s">
        <v>1080</v>
      </c>
      <c r="L969" s="561" t="s">
        <v>25</v>
      </c>
    </row>
    <row r="970" spans="1:12" x14ac:dyDescent="0.25">
      <c r="A970" s="561" t="s">
        <v>320</v>
      </c>
      <c r="B970" s="561" t="s">
        <v>321</v>
      </c>
      <c r="C970" s="561" t="s">
        <v>706</v>
      </c>
      <c r="D970" s="561" t="s">
        <v>707</v>
      </c>
      <c r="E970" s="562" t="s">
        <v>22</v>
      </c>
      <c r="F970" s="561" t="s">
        <v>22</v>
      </c>
      <c r="G970" s="561" t="s">
        <v>24782</v>
      </c>
      <c r="H970" s="561" t="s">
        <v>1169</v>
      </c>
      <c r="I970" s="561" t="s">
        <v>709</v>
      </c>
      <c r="J970" s="561" t="s">
        <v>7063</v>
      </c>
      <c r="K970" s="562" t="s">
        <v>24783</v>
      </c>
      <c r="L970" s="561" t="s">
        <v>25</v>
      </c>
    </row>
    <row r="971" spans="1:12" x14ac:dyDescent="0.25">
      <c r="A971" s="561" t="s">
        <v>320</v>
      </c>
      <c r="B971" s="561" t="s">
        <v>321</v>
      </c>
      <c r="C971" s="561" t="s">
        <v>706</v>
      </c>
      <c r="D971" s="561" t="s">
        <v>707</v>
      </c>
      <c r="E971" s="562" t="s">
        <v>22</v>
      </c>
      <c r="F971" s="561" t="s">
        <v>22</v>
      </c>
      <c r="G971" s="561" t="s">
        <v>24784</v>
      </c>
      <c r="H971" s="561" t="s">
        <v>1170</v>
      </c>
      <c r="I971" s="561" t="s">
        <v>709</v>
      </c>
      <c r="J971" s="561" t="s">
        <v>326</v>
      </c>
      <c r="K971" s="562" t="s">
        <v>24785</v>
      </c>
      <c r="L971" s="561" t="s">
        <v>25</v>
      </c>
    </row>
    <row r="972" spans="1:12" x14ac:dyDescent="0.25">
      <c r="A972" s="561" t="s">
        <v>320</v>
      </c>
      <c r="B972" s="561" t="s">
        <v>321</v>
      </c>
      <c r="C972" s="561" t="s">
        <v>706</v>
      </c>
      <c r="D972" s="561" t="s">
        <v>707</v>
      </c>
      <c r="E972" s="562" t="s">
        <v>22</v>
      </c>
      <c r="F972" s="561" t="s">
        <v>22</v>
      </c>
      <c r="G972" s="561" t="s">
        <v>24786</v>
      </c>
      <c r="H972" s="561" t="s">
        <v>1171</v>
      </c>
      <c r="I972" s="561" t="s">
        <v>709</v>
      </c>
      <c r="J972" s="561" t="s">
        <v>7063</v>
      </c>
      <c r="K972" s="562" t="s">
        <v>1084</v>
      </c>
      <c r="L972" s="561" t="s">
        <v>25</v>
      </c>
    </row>
    <row r="973" spans="1:12" x14ac:dyDescent="0.25">
      <c r="A973" s="561" t="s">
        <v>320</v>
      </c>
      <c r="B973" s="561" t="s">
        <v>321</v>
      </c>
      <c r="C973" s="561" t="s">
        <v>706</v>
      </c>
      <c r="D973" s="561" t="s">
        <v>707</v>
      </c>
      <c r="E973" s="562" t="s">
        <v>22</v>
      </c>
      <c r="F973" s="561" t="s">
        <v>22</v>
      </c>
      <c r="G973" s="561" t="s">
        <v>24787</v>
      </c>
      <c r="H973" s="561" t="s">
        <v>1173</v>
      </c>
      <c r="I973" s="561" t="s">
        <v>709</v>
      </c>
      <c r="J973" s="561" t="s">
        <v>7063</v>
      </c>
      <c r="K973" s="562" t="s">
        <v>467</v>
      </c>
      <c r="L973" s="561" t="s">
        <v>25</v>
      </c>
    </row>
    <row r="974" spans="1:12" x14ac:dyDescent="0.25">
      <c r="A974" s="561" t="s">
        <v>320</v>
      </c>
      <c r="B974" s="561" t="s">
        <v>321</v>
      </c>
      <c r="C974" s="561" t="s">
        <v>706</v>
      </c>
      <c r="D974" s="561" t="s">
        <v>707</v>
      </c>
      <c r="E974" s="562" t="s">
        <v>22</v>
      </c>
      <c r="F974" s="561" t="s">
        <v>22</v>
      </c>
      <c r="G974" s="561" t="s">
        <v>24788</v>
      </c>
      <c r="H974" s="561" t="s">
        <v>1175</v>
      </c>
      <c r="I974" s="561" t="s">
        <v>709</v>
      </c>
      <c r="J974" s="561" t="s">
        <v>7063</v>
      </c>
      <c r="K974" s="562" t="s">
        <v>1160</v>
      </c>
      <c r="L974" s="561" t="s">
        <v>25</v>
      </c>
    </row>
    <row r="975" spans="1:12" x14ac:dyDescent="0.25">
      <c r="A975" s="561" t="s">
        <v>320</v>
      </c>
      <c r="B975" s="561" t="s">
        <v>321</v>
      </c>
      <c r="C975" s="561" t="s">
        <v>706</v>
      </c>
      <c r="D975" s="561" t="s">
        <v>707</v>
      </c>
      <c r="E975" s="562" t="s">
        <v>22</v>
      </c>
      <c r="F975" s="561" t="s">
        <v>22</v>
      </c>
      <c r="G975" s="561" t="s">
        <v>24789</v>
      </c>
      <c r="H975" s="561" t="s">
        <v>1177</v>
      </c>
      <c r="I975" s="561" t="s">
        <v>709</v>
      </c>
      <c r="J975" s="561" t="s">
        <v>326</v>
      </c>
      <c r="K975" s="562" t="s">
        <v>1929</v>
      </c>
      <c r="L975" s="561" t="s">
        <v>25</v>
      </c>
    </row>
    <row r="976" spans="1:12" x14ac:dyDescent="0.25">
      <c r="A976" s="561" t="s">
        <v>320</v>
      </c>
      <c r="B976" s="561" t="s">
        <v>321</v>
      </c>
      <c r="C976" s="561" t="s">
        <v>706</v>
      </c>
      <c r="D976" s="561" t="s">
        <v>707</v>
      </c>
      <c r="E976" s="562" t="s">
        <v>22</v>
      </c>
      <c r="F976" s="561" t="s">
        <v>22</v>
      </c>
      <c r="G976" s="561" t="s">
        <v>24790</v>
      </c>
      <c r="H976" s="561" t="s">
        <v>1178</v>
      </c>
      <c r="I976" s="561" t="s">
        <v>709</v>
      </c>
      <c r="J976" s="561" t="s">
        <v>24</v>
      </c>
      <c r="K976" s="562" t="s">
        <v>494</v>
      </c>
      <c r="L976" s="561" t="s">
        <v>25</v>
      </c>
    </row>
    <row r="977" spans="1:12" x14ac:dyDescent="0.25">
      <c r="A977" s="561" t="s">
        <v>320</v>
      </c>
      <c r="B977" s="561" t="s">
        <v>321</v>
      </c>
      <c r="C977" s="561" t="s">
        <v>706</v>
      </c>
      <c r="D977" s="561" t="s">
        <v>707</v>
      </c>
      <c r="E977" s="562" t="s">
        <v>22</v>
      </c>
      <c r="F977" s="561" t="s">
        <v>22</v>
      </c>
      <c r="G977" s="561" t="s">
        <v>24791</v>
      </c>
      <c r="H977" s="561" t="s">
        <v>1180</v>
      </c>
      <c r="I977" s="561" t="s">
        <v>709</v>
      </c>
      <c r="J977" s="561" t="s">
        <v>24</v>
      </c>
      <c r="K977" s="562" t="s">
        <v>1039</v>
      </c>
      <c r="L977" s="561" t="s">
        <v>25</v>
      </c>
    </row>
    <row r="978" spans="1:12" x14ac:dyDescent="0.25">
      <c r="A978" s="561" t="s">
        <v>320</v>
      </c>
      <c r="B978" s="561" t="s">
        <v>321</v>
      </c>
      <c r="C978" s="561" t="s">
        <v>706</v>
      </c>
      <c r="D978" s="561" t="s">
        <v>707</v>
      </c>
      <c r="E978" s="562" t="s">
        <v>22</v>
      </c>
      <c r="F978" s="561" t="s">
        <v>22</v>
      </c>
      <c r="G978" s="561" t="s">
        <v>24792</v>
      </c>
      <c r="H978" s="561" t="s">
        <v>1181</v>
      </c>
      <c r="I978" s="561" t="s">
        <v>709</v>
      </c>
      <c r="J978" s="561" t="s">
        <v>24</v>
      </c>
      <c r="K978" s="562" t="s">
        <v>135</v>
      </c>
      <c r="L978" s="561" t="s">
        <v>25</v>
      </c>
    </row>
    <row r="979" spans="1:12" x14ac:dyDescent="0.25">
      <c r="A979" s="561" t="s">
        <v>320</v>
      </c>
      <c r="B979" s="561" t="s">
        <v>321</v>
      </c>
      <c r="C979" s="561" t="s">
        <v>706</v>
      </c>
      <c r="D979" s="561" t="s">
        <v>707</v>
      </c>
      <c r="E979" s="562" t="s">
        <v>22</v>
      </c>
      <c r="F979" s="561" t="s">
        <v>22</v>
      </c>
      <c r="G979" s="561" t="s">
        <v>24793</v>
      </c>
      <c r="H979" s="561" t="s">
        <v>1183</v>
      </c>
      <c r="I979" s="561" t="s">
        <v>709</v>
      </c>
      <c r="J979" s="561" t="s">
        <v>326</v>
      </c>
      <c r="K979" s="562" t="s">
        <v>24794</v>
      </c>
      <c r="L979" s="561" t="s">
        <v>25</v>
      </c>
    </row>
    <row r="980" spans="1:12" x14ac:dyDescent="0.25">
      <c r="A980" s="561" t="s">
        <v>320</v>
      </c>
      <c r="B980" s="561" t="s">
        <v>321</v>
      </c>
      <c r="C980" s="561" t="s">
        <v>706</v>
      </c>
      <c r="D980" s="561" t="s">
        <v>707</v>
      </c>
      <c r="E980" s="562" t="s">
        <v>22</v>
      </c>
      <c r="F980" s="561" t="s">
        <v>22</v>
      </c>
      <c r="G980" s="561" t="s">
        <v>24795</v>
      </c>
      <c r="H980" s="561" t="s">
        <v>1185</v>
      </c>
      <c r="I980" s="561" t="s">
        <v>709</v>
      </c>
      <c r="J980" s="561" t="s">
        <v>7063</v>
      </c>
      <c r="K980" s="562" t="s">
        <v>4939</v>
      </c>
      <c r="L980" s="561" t="s">
        <v>25</v>
      </c>
    </row>
    <row r="981" spans="1:12" x14ac:dyDescent="0.25">
      <c r="A981" s="561" t="s">
        <v>320</v>
      </c>
      <c r="B981" s="561" t="s">
        <v>321</v>
      </c>
      <c r="C981" s="561" t="s">
        <v>706</v>
      </c>
      <c r="D981" s="561" t="s">
        <v>707</v>
      </c>
      <c r="E981" s="562" t="s">
        <v>22</v>
      </c>
      <c r="F981" s="561" t="s">
        <v>22</v>
      </c>
      <c r="G981" s="561" t="s">
        <v>24796</v>
      </c>
      <c r="H981" s="561" t="s">
        <v>1187</v>
      </c>
      <c r="I981" s="561" t="s">
        <v>709</v>
      </c>
      <c r="J981" s="561" t="s">
        <v>7063</v>
      </c>
      <c r="K981" s="562" t="s">
        <v>1230</v>
      </c>
      <c r="L981" s="561" t="s">
        <v>25</v>
      </c>
    </row>
    <row r="982" spans="1:12" x14ac:dyDescent="0.25">
      <c r="A982" s="561" t="s">
        <v>320</v>
      </c>
      <c r="B982" s="561" t="s">
        <v>321</v>
      </c>
      <c r="C982" s="561" t="s">
        <v>706</v>
      </c>
      <c r="D982" s="561" t="s">
        <v>707</v>
      </c>
      <c r="E982" s="562" t="s">
        <v>22</v>
      </c>
      <c r="F982" s="561" t="s">
        <v>22</v>
      </c>
      <c r="G982" s="561" t="s">
        <v>24797</v>
      </c>
      <c r="H982" s="561" t="s">
        <v>1189</v>
      </c>
      <c r="I982" s="561" t="s">
        <v>709</v>
      </c>
      <c r="J982" s="561" t="s">
        <v>7063</v>
      </c>
      <c r="K982" s="562" t="s">
        <v>8028</v>
      </c>
      <c r="L982" s="561" t="s">
        <v>25</v>
      </c>
    </row>
    <row r="983" spans="1:12" x14ac:dyDescent="0.25">
      <c r="A983" s="561" t="s">
        <v>320</v>
      </c>
      <c r="B983" s="561" t="s">
        <v>321</v>
      </c>
      <c r="C983" s="561" t="s">
        <v>706</v>
      </c>
      <c r="D983" s="561" t="s">
        <v>707</v>
      </c>
      <c r="E983" s="562" t="s">
        <v>22</v>
      </c>
      <c r="F983" s="561" t="s">
        <v>22</v>
      </c>
      <c r="G983" s="561" t="s">
        <v>24798</v>
      </c>
      <c r="H983" s="561" t="s">
        <v>1191</v>
      </c>
      <c r="I983" s="561" t="s">
        <v>709</v>
      </c>
      <c r="J983" s="561" t="s">
        <v>7063</v>
      </c>
      <c r="K983" s="562" t="s">
        <v>4664</v>
      </c>
      <c r="L983" s="561" t="s">
        <v>25</v>
      </c>
    </row>
    <row r="984" spans="1:12" x14ac:dyDescent="0.25">
      <c r="A984" s="561" t="s">
        <v>320</v>
      </c>
      <c r="B984" s="561" t="s">
        <v>321</v>
      </c>
      <c r="C984" s="561" t="s">
        <v>706</v>
      </c>
      <c r="D984" s="561" t="s">
        <v>707</v>
      </c>
      <c r="E984" s="562" t="s">
        <v>22</v>
      </c>
      <c r="F984" s="561" t="s">
        <v>22</v>
      </c>
      <c r="G984" s="561" t="s">
        <v>24799</v>
      </c>
      <c r="H984" s="561" t="s">
        <v>1192</v>
      </c>
      <c r="I984" s="561" t="s">
        <v>709</v>
      </c>
      <c r="J984" s="561" t="s">
        <v>7063</v>
      </c>
      <c r="K984" s="562" t="s">
        <v>772</v>
      </c>
      <c r="L984" s="561" t="s">
        <v>25</v>
      </c>
    </row>
    <row r="985" spans="1:12" x14ac:dyDescent="0.25">
      <c r="A985" s="561" t="s">
        <v>320</v>
      </c>
      <c r="B985" s="561" t="s">
        <v>321</v>
      </c>
      <c r="C985" s="561" t="s">
        <v>706</v>
      </c>
      <c r="D985" s="561" t="s">
        <v>707</v>
      </c>
      <c r="E985" s="562" t="s">
        <v>22</v>
      </c>
      <c r="F985" s="561" t="s">
        <v>22</v>
      </c>
      <c r="G985" s="561" t="s">
        <v>24800</v>
      </c>
      <c r="H985" s="561" t="s">
        <v>1194</v>
      </c>
      <c r="I985" s="561" t="s">
        <v>709</v>
      </c>
      <c r="J985" s="561" t="s">
        <v>7063</v>
      </c>
      <c r="K985" s="562" t="s">
        <v>7833</v>
      </c>
      <c r="L985" s="561" t="s">
        <v>25</v>
      </c>
    </row>
    <row r="986" spans="1:12" x14ac:dyDescent="0.25">
      <c r="A986" s="561" t="s">
        <v>320</v>
      </c>
      <c r="B986" s="561" t="s">
        <v>321</v>
      </c>
      <c r="C986" s="561" t="s">
        <v>706</v>
      </c>
      <c r="D986" s="561" t="s">
        <v>707</v>
      </c>
      <c r="E986" s="562" t="s">
        <v>22</v>
      </c>
      <c r="F986" s="561" t="s">
        <v>22</v>
      </c>
      <c r="G986" s="561" t="s">
        <v>24801</v>
      </c>
      <c r="H986" s="561" t="s">
        <v>1196</v>
      </c>
      <c r="I986" s="561" t="s">
        <v>709</v>
      </c>
      <c r="J986" s="561" t="s">
        <v>7063</v>
      </c>
      <c r="K986" s="562" t="s">
        <v>4173</v>
      </c>
      <c r="L986" s="561" t="s">
        <v>25</v>
      </c>
    </row>
    <row r="987" spans="1:12" x14ac:dyDescent="0.25">
      <c r="A987" s="561" t="s">
        <v>320</v>
      </c>
      <c r="B987" s="561" t="s">
        <v>321</v>
      </c>
      <c r="C987" s="561" t="s">
        <v>706</v>
      </c>
      <c r="D987" s="561" t="s">
        <v>707</v>
      </c>
      <c r="E987" s="562" t="s">
        <v>22</v>
      </c>
      <c r="F987" s="561" t="s">
        <v>22</v>
      </c>
      <c r="G987" s="561" t="s">
        <v>24802</v>
      </c>
      <c r="H987" s="561" t="s">
        <v>1197</v>
      </c>
      <c r="I987" s="561" t="s">
        <v>709</v>
      </c>
      <c r="J987" s="561" t="s">
        <v>7063</v>
      </c>
      <c r="K987" s="562" t="s">
        <v>7847</v>
      </c>
      <c r="L987" s="561" t="s">
        <v>25</v>
      </c>
    </row>
    <row r="988" spans="1:12" x14ac:dyDescent="0.25">
      <c r="A988" s="561" t="s">
        <v>320</v>
      </c>
      <c r="B988" s="561" t="s">
        <v>321</v>
      </c>
      <c r="C988" s="561" t="s">
        <v>706</v>
      </c>
      <c r="D988" s="561" t="s">
        <v>707</v>
      </c>
      <c r="E988" s="562" t="s">
        <v>22</v>
      </c>
      <c r="F988" s="561" t="s">
        <v>22</v>
      </c>
      <c r="G988" s="561" t="s">
        <v>24803</v>
      </c>
      <c r="H988" s="561" t="s">
        <v>1199</v>
      </c>
      <c r="I988" s="561" t="s">
        <v>709</v>
      </c>
      <c r="J988" s="561" t="s">
        <v>7063</v>
      </c>
      <c r="K988" s="562" t="s">
        <v>1230</v>
      </c>
      <c r="L988" s="561" t="s">
        <v>25</v>
      </c>
    </row>
    <row r="989" spans="1:12" x14ac:dyDescent="0.25">
      <c r="A989" s="561" t="s">
        <v>320</v>
      </c>
      <c r="B989" s="561" t="s">
        <v>321</v>
      </c>
      <c r="C989" s="561" t="s">
        <v>706</v>
      </c>
      <c r="D989" s="561" t="s">
        <v>707</v>
      </c>
      <c r="E989" s="562" t="s">
        <v>22</v>
      </c>
      <c r="F989" s="561" t="s">
        <v>22</v>
      </c>
      <c r="G989" s="561" t="s">
        <v>24804</v>
      </c>
      <c r="H989" s="561" t="s">
        <v>1200</v>
      </c>
      <c r="I989" s="561" t="s">
        <v>709</v>
      </c>
      <c r="J989" s="561" t="s">
        <v>7063</v>
      </c>
      <c r="K989" s="562" t="s">
        <v>7656</v>
      </c>
      <c r="L989" s="561" t="s">
        <v>25</v>
      </c>
    </row>
    <row r="990" spans="1:12" x14ac:dyDescent="0.25">
      <c r="A990" s="561" t="s">
        <v>320</v>
      </c>
      <c r="B990" s="561" t="s">
        <v>321</v>
      </c>
      <c r="C990" s="561" t="s">
        <v>706</v>
      </c>
      <c r="D990" s="561" t="s">
        <v>707</v>
      </c>
      <c r="E990" s="562" t="s">
        <v>22</v>
      </c>
      <c r="F990" s="561" t="s">
        <v>22</v>
      </c>
      <c r="G990" s="561" t="s">
        <v>24805</v>
      </c>
      <c r="H990" s="561" t="s">
        <v>1202</v>
      </c>
      <c r="I990" s="561" t="s">
        <v>709</v>
      </c>
      <c r="J990" s="561" t="s">
        <v>7063</v>
      </c>
      <c r="K990" s="562" t="s">
        <v>24806</v>
      </c>
      <c r="L990" s="561" t="s">
        <v>25</v>
      </c>
    </row>
    <row r="991" spans="1:12" x14ac:dyDescent="0.25">
      <c r="A991" s="561" t="s">
        <v>320</v>
      </c>
      <c r="B991" s="561" t="s">
        <v>321</v>
      </c>
      <c r="C991" s="561" t="s">
        <v>706</v>
      </c>
      <c r="D991" s="561" t="s">
        <v>707</v>
      </c>
      <c r="E991" s="562" t="s">
        <v>22</v>
      </c>
      <c r="F991" s="561" t="s">
        <v>22</v>
      </c>
      <c r="G991" s="561" t="s">
        <v>24807</v>
      </c>
      <c r="H991" s="561" t="s">
        <v>1203</v>
      </c>
      <c r="I991" s="561" t="s">
        <v>709</v>
      </c>
      <c r="J991" s="561" t="s">
        <v>7063</v>
      </c>
      <c r="K991" s="562" t="s">
        <v>24808</v>
      </c>
      <c r="L991" s="561" t="s">
        <v>25</v>
      </c>
    </row>
    <row r="992" spans="1:12" x14ac:dyDescent="0.25">
      <c r="A992" s="561" t="s">
        <v>320</v>
      </c>
      <c r="B992" s="561" t="s">
        <v>321</v>
      </c>
      <c r="C992" s="561" t="s">
        <v>706</v>
      </c>
      <c r="D992" s="561" t="s">
        <v>707</v>
      </c>
      <c r="E992" s="562" t="s">
        <v>22</v>
      </c>
      <c r="F992" s="561" t="s">
        <v>22</v>
      </c>
      <c r="G992" s="561" t="s">
        <v>24809</v>
      </c>
      <c r="H992" s="561" t="s">
        <v>1205</v>
      </c>
      <c r="I992" s="561" t="s">
        <v>709</v>
      </c>
      <c r="J992" s="561" t="s">
        <v>7063</v>
      </c>
      <c r="K992" s="562" t="s">
        <v>24810</v>
      </c>
      <c r="L992" s="561" t="s">
        <v>25</v>
      </c>
    </row>
    <row r="993" spans="1:12" x14ac:dyDescent="0.25">
      <c r="A993" s="561" t="s">
        <v>320</v>
      </c>
      <c r="B993" s="561" t="s">
        <v>321</v>
      </c>
      <c r="C993" s="561" t="s">
        <v>706</v>
      </c>
      <c r="D993" s="561" t="s">
        <v>707</v>
      </c>
      <c r="E993" s="562" t="s">
        <v>22</v>
      </c>
      <c r="F993" s="561" t="s">
        <v>22</v>
      </c>
      <c r="G993" s="561" t="s">
        <v>24811</v>
      </c>
      <c r="H993" s="561" t="s">
        <v>1207</v>
      </c>
      <c r="I993" s="561" t="s">
        <v>709</v>
      </c>
      <c r="J993" s="561" t="s">
        <v>7063</v>
      </c>
      <c r="K993" s="562" t="s">
        <v>8563</v>
      </c>
      <c r="L993" s="561" t="s">
        <v>25</v>
      </c>
    </row>
    <row r="994" spans="1:12" x14ac:dyDescent="0.25">
      <c r="A994" s="561" t="s">
        <v>320</v>
      </c>
      <c r="B994" s="561" t="s">
        <v>321</v>
      </c>
      <c r="C994" s="561" t="s">
        <v>706</v>
      </c>
      <c r="D994" s="561" t="s">
        <v>707</v>
      </c>
      <c r="E994" s="562" t="s">
        <v>22</v>
      </c>
      <c r="F994" s="561" t="s">
        <v>22</v>
      </c>
      <c r="G994" s="561" t="s">
        <v>24812</v>
      </c>
      <c r="H994" s="561" t="s">
        <v>1209</v>
      </c>
      <c r="I994" s="561" t="s">
        <v>709</v>
      </c>
      <c r="J994" s="561" t="s">
        <v>7063</v>
      </c>
      <c r="K994" s="562" t="s">
        <v>2647</v>
      </c>
      <c r="L994" s="561" t="s">
        <v>25</v>
      </c>
    </row>
    <row r="995" spans="1:12" x14ac:dyDescent="0.25">
      <c r="A995" s="561" t="s">
        <v>320</v>
      </c>
      <c r="B995" s="561" t="s">
        <v>321</v>
      </c>
      <c r="C995" s="561" t="s">
        <v>706</v>
      </c>
      <c r="D995" s="561" t="s">
        <v>707</v>
      </c>
      <c r="E995" s="562" t="s">
        <v>22</v>
      </c>
      <c r="F995" s="561" t="s">
        <v>22</v>
      </c>
      <c r="G995" s="561" t="s">
        <v>24813</v>
      </c>
      <c r="H995" s="561" t="s">
        <v>1211</v>
      </c>
      <c r="I995" s="561" t="s">
        <v>709</v>
      </c>
      <c r="J995" s="561" t="s">
        <v>7063</v>
      </c>
      <c r="K995" s="562" t="s">
        <v>690</v>
      </c>
      <c r="L995" s="561" t="s">
        <v>25</v>
      </c>
    </row>
    <row r="996" spans="1:12" x14ac:dyDescent="0.25">
      <c r="A996" s="561" t="s">
        <v>320</v>
      </c>
      <c r="B996" s="561" t="s">
        <v>321</v>
      </c>
      <c r="C996" s="561" t="s">
        <v>706</v>
      </c>
      <c r="D996" s="561" t="s">
        <v>707</v>
      </c>
      <c r="E996" s="562" t="s">
        <v>22</v>
      </c>
      <c r="F996" s="561" t="s">
        <v>22</v>
      </c>
      <c r="G996" s="561" t="s">
        <v>24814</v>
      </c>
      <c r="H996" s="561" t="s">
        <v>1213</v>
      </c>
      <c r="I996" s="561" t="s">
        <v>709</v>
      </c>
      <c r="J996" s="561" t="s">
        <v>326</v>
      </c>
      <c r="K996" s="562" t="s">
        <v>24469</v>
      </c>
      <c r="L996" s="561" t="s">
        <v>25</v>
      </c>
    </row>
    <row r="997" spans="1:12" x14ac:dyDescent="0.25">
      <c r="A997" s="561" t="s">
        <v>320</v>
      </c>
      <c r="B997" s="561" t="s">
        <v>321</v>
      </c>
      <c r="C997" s="561" t="s">
        <v>706</v>
      </c>
      <c r="D997" s="561" t="s">
        <v>707</v>
      </c>
      <c r="E997" s="562" t="s">
        <v>22</v>
      </c>
      <c r="F997" s="561" t="s">
        <v>22</v>
      </c>
      <c r="G997" s="561" t="s">
        <v>24815</v>
      </c>
      <c r="H997" s="561" t="s">
        <v>1214</v>
      </c>
      <c r="I997" s="561" t="s">
        <v>709</v>
      </c>
      <c r="J997" s="561" t="s">
        <v>7063</v>
      </c>
      <c r="K997" s="562" t="s">
        <v>4224</v>
      </c>
      <c r="L997" s="561" t="s">
        <v>25</v>
      </c>
    </row>
    <row r="998" spans="1:12" x14ac:dyDescent="0.25">
      <c r="A998" s="561" t="s">
        <v>320</v>
      </c>
      <c r="B998" s="561" t="s">
        <v>321</v>
      </c>
      <c r="C998" s="561" t="s">
        <v>706</v>
      </c>
      <c r="D998" s="561" t="s">
        <v>707</v>
      </c>
      <c r="E998" s="562" t="s">
        <v>22</v>
      </c>
      <c r="F998" s="561" t="s">
        <v>22</v>
      </c>
      <c r="G998" s="561" t="s">
        <v>24816</v>
      </c>
      <c r="H998" s="561" t="s">
        <v>1215</v>
      </c>
      <c r="I998" s="561" t="s">
        <v>709</v>
      </c>
      <c r="J998" s="561" t="s">
        <v>7063</v>
      </c>
      <c r="K998" s="562" t="s">
        <v>122</v>
      </c>
      <c r="L998" s="561" t="s">
        <v>25</v>
      </c>
    </row>
    <row r="999" spans="1:12" x14ac:dyDescent="0.25">
      <c r="A999" s="561" t="s">
        <v>320</v>
      </c>
      <c r="B999" s="561" t="s">
        <v>321</v>
      </c>
      <c r="C999" s="561" t="s">
        <v>706</v>
      </c>
      <c r="D999" s="561" t="s">
        <v>707</v>
      </c>
      <c r="E999" s="562" t="s">
        <v>22</v>
      </c>
      <c r="F999" s="561" t="s">
        <v>22</v>
      </c>
      <c r="G999" s="561" t="s">
        <v>24817</v>
      </c>
      <c r="H999" s="561" t="s">
        <v>1216</v>
      </c>
      <c r="I999" s="561" t="s">
        <v>709</v>
      </c>
      <c r="J999" s="561" t="s">
        <v>7063</v>
      </c>
      <c r="K999" s="562" t="s">
        <v>8016</v>
      </c>
      <c r="L999" s="561" t="s">
        <v>25</v>
      </c>
    </row>
    <row r="1000" spans="1:12" x14ac:dyDescent="0.25">
      <c r="A1000" s="561" t="s">
        <v>320</v>
      </c>
      <c r="B1000" s="561" t="s">
        <v>321</v>
      </c>
      <c r="C1000" s="561" t="s">
        <v>706</v>
      </c>
      <c r="D1000" s="561" t="s">
        <v>707</v>
      </c>
      <c r="E1000" s="562" t="s">
        <v>22</v>
      </c>
      <c r="F1000" s="561" t="s">
        <v>22</v>
      </c>
      <c r="G1000" s="561" t="s">
        <v>24818</v>
      </c>
      <c r="H1000" s="561" t="s">
        <v>1218</v>
      </c>
      <c r="I1000" s="561" t="s">
        <v>709</v>
      </c>
      <c r="J1000" s="561" t="s">
        <v>7063</v>
      </c>
      <c r="K1000" s="562" t="s">
        <v>1248</v>
      </c>
      <c r="L1000" s="561" t="s">
        <v>25</v>
      </c>
    </row>
    <row r="1001" spans="1:12" x14ac:dyDescent="0.25">
      <c r="A1001" s="561" t="s">
        <v>320</v>
      </c>
      <c r="B1001" s="561" t="s">
        <v>321</v>
      </c>
      <c r="C1001" s="561" t="s">
        <v>706</v>
      </c>
      <c r="D1001" s="561" t="s">
        <v>707</v>
      </c>
      <c r="E1001" s="562" t="s">
        <v>22</v>
      </c>
      <c r="F1001" s="561" t="s">
        <v>22</v>
      </c>
      <c r="G1001" s="561" t="s">
        <v>24819</v>
      </c>
      <c r="H1001" s="561" t="s">
        <v>1220</v>
      </c>
      <c r="I1001" s="561" t="s">
        <v>709</v>
      </c>
      <c r="J1001" s="561" t="s">
        <v>7063</v>
      </c>
      <c r="K1001" s="562" t="s">
        <v>8037</v>
      </c>
      <c r="L1001" s="561" t="s">
        <v>25</v>
      </c>
    </row>
    <row r="1002" spans="1:12" x14ac:dyDescent="0.25">
      <c r="A1002" s="561" t="s">
        <v>320</v>
      </c>
      <c r="B1002" s="561" t="s">
        <v>321</v>
      </c>
      <c r="C1002" s="561" t="s">
        <v>706</v>
      </c>
      <c r="D1002" s="561" t="s">
        <v>707</v>
      </c>
      <c r="E1002" s="562" t="s">
        <v>22</v>
      </c>
      <c r="F1002" s="561" t="s">
        <v>22</v>
      </c>
      <c r="G1002" s="561" t="s">
        <v>24820</v>
      </c>
      <c r="H1002" s="561" t="s">
        <v>1221</v>
      </c>
      <c r="I1002" s="561" t="s">
        <v>709</v>
      </c>
      <c r="J1002" s="561" t="s">
        <v>7063</v>
      </c>
      <c r="K1002" s="562" t="s">
        <v>113</v>
      </c>
      <c r="L1002" s="561" t="s">
        <v>25</v>
      </c>
    </row>
    <row r="1003" spans="1:12" x14ac:dyDescent="0.25">
      <c r="A1003" s="561" t="s">
        <v>320</v>
      </c>
      <c r="B1003" s="561" t="s">
        <v>321</v>
      </c>
      <c r="C1003" s="561" t="s">
        <v>706</v>
      </c>
      <c r="D1003" s="561" t="s">
        <v>707</v>
      </c>
      <c r="E1003" s="562" t="s">
        <v>22</v>
      </c>
      <c r="F1003" s="561" t="s">
        <v>22</v>
      </c>
      <c r="G1003" s="561" t="s">
        <v>24821</v>
      </c>
      <c r="H1003" s="561" t="s">
        <v>1222</v>
      </c>
      <c r="I1003" s="561" t="s">
        <v>709</v>
      </c>
      <c r="J1003" s="561" t="s">
        <v>7063</v>
      </c>
      <c r="K1003" s="562" t="s">
        <v>1140</v>
      </c>
      <c r="L1003" s="561" t="s">
        <v>25</v>
      </c>
    </row>
    <row r="1004" spans="1:12" x14ac:dyDescent="0.25">
      <c r="A1004" s="561" t="s">
        <v>320</v>
      </c>
      <c r="B1004" s="561" t="s">
        <v>321</v>
      </c>
      <c r="C1004" s="561" t="s">
        <v>706</v>
      </c>
      <c r="D1004" s="561" t="s">
        <v>707</v>
      </c>
      <c r="E1004" s="562" t="s">
        <v>22</v>
      </c>
      <c r="F1004" s="561" t="s">
        <v>22</v>
      </c>
      <c r="G1004" s="561" t="s">
        <v>24822</v>
      </c>
      <c r="H1004" s="561" t="s">
        <v>1224</v>
      </c>
      <c r="I1004" s="561" t="s">
        <v>709</v>
      </c>
      <c r="J1004" s="561" t="s">
        <v>7063</v>
      </c>
      <c r="K1004" s="562" t="s">
        <v>1208</v>
      </c>
      <c r="L1004" s="561" t="s">
        <v>25</v>
      </c>
    </row>
    <row r="1005" spans="1:12" x14ac:dyDescent="0.25">
      <c r="A1005" s="561" t="s">
        <v>320</v>
      </c>
      <c r="B1005" s="561" t="s">
        <v>321</v>
      </c>
      <c r="C1005" s="561" t="s">
        <v>706</v>
      </c>
      <c r="D1005" s="561" t="s">
        <v>707</v>
      </c>
      <c r="E1005" s="562" t="s">
        <v>22</v>
      </c>
      <c r="F1005" s="561" t="s">
        <v>22</v>
      </c>
      <c r="G1005" s="561" t="s">
        <v>24823</v>
      </c>
      <c r="H1005" s="561" t="s">
        <v>1226</v>
      </c>
      <c r="I1005" s="561" t="s">
        <v>709</v>
      </c>
      <c r="J1005" s="561" t="s">
        <v>326</v>
      </c>
      <c r="K1005" s="562" t="s">
        <v>24423</v>
      </c>
      <c r="L1005" s="561" t="s">
        <v>25</v>
      </c>
    </row>
    <row r="1006" spans="1:12" x14ac:dyDescent="0.25">
      <c r="A1006" s="561" t="s">
        <v>320</v>
      </c>
      <c r="B1006" s="561" t="s">
        <v>321</v>
      </c>
      <c r="C1006" s="561" t="s">
        <v>706</v>
      </c>
      <c r="D1006" s="561" t="s">
        <v>707</v>
      </c>
      <c r="E1006" s="562" t="s">
        <v>22</v>
      </c>
      <c r="F1006" s="561" t="s">
        <v>22</v>
      </c>
      <c r="G1006" s="561" t="s">
        <v>24824</v>
      </c>
      <c r="H1006" s="561" t="s">
        <v>1227</v>
      </c>
      <c r="I1006" s="561" t="s">
        <v>709</v>
      </c>
      <c r="J1006" s="561" t="s">
        <v>7063</v>
      </c>
      <c r="K1006" s="562" t="s">
        <v>24825</v>
      </c>
      <c r="L1006" s="561" t="s">
        <v>25</v>
      </c>
    </row>
    <row r="1007" spans="1:12" x14ac:dyDescent="0.25">
      <c r="A1007" s="561" t="s">
        <v>320</v>
      </c>
      <c r="B1007" s="561" t="s">
        <v>321</v>
      </c>
      <c r="C1007" s="561" t="s">
        <v>706</v>
      </c>
      <c r="D1007" s="561" t="s">
        <v>707</v>
      </c>
      <c r="E1007" s="562" t="s">
        <v>22</v>
      </c>
      <c r="F1007" s="561" t="s">
        <v>22</v>
      </c>
      <c r="G1007" s="561" t="s">
        <v>24826</v>
      </c>
      <c r="H1007" s="561" t="s">
        <v>1229</v>
      </c>
      <c r="I1007" s="561" t="s">
        <v>709</v>
      </c>
      <c r="J1007" s="561" t="s">
        <v>7063</v>
      </c>
      <c r="K1007" s="562" t="s">
        <v>6488</v>
      </c>
      <c r="L1007" s="561" t="s">
        <v>25</v>
      </c>
    </row>
    <row r="1008" spans="1:12" x14ac:dyDescent="0.25">
      <c r="A1008" s="561" t="s">
        <v>320</v>
      </c>
      <c r="B1008" s="561" t="s">
        <v>321</v>
      </c>
      <c r="C1008" s="561" t="s">
        <v>706</v>
      </c>
      <c r="D1008" s="561" t="s">
        <v>707</v>
      </c>
      <c r="E1008" s="562" t="s">
        <v>22</v>
      </c>
      <c r="F1008" s="561" t="s">
        <v>22</v>
      </c>
      <c r="G1008" s="561" t="s">
        <v>24827</v>
      </c>
      <c r="H1008" s="561" t="s">
        <v>1231</v>
      </c>
      <c r="I1008" s="561" t="s">
        <v>709</v>
      </c>
      <c r="J1008" s="561" t="s">
        <v>7063</v>
      </c>
      <c r="K1008" s="562" t="s">
        <v>8032</v>
      </c>
      <c r="L1008" s="561" t="s">
        <v>25</v>
      </c>
    </row>
    <row r="1009" spans="1:12" x14ac:dyDescent="0.25">
      <c r="A1009" s="561" t="s">
        <v>320</v>
      </c>
      <c r="B1009" s="561" t="s">
        <v>321</v>
      </c>
      <c r="C1009" s="561" t="s">
        <v>706</v>
      </c>
      <c r="D1009" s="561" t="s">
        <v>707</v>
      </c>
      <c r="E1009" s="562" t="s">
        <v>22</v>
      </c>
      <c r="F1009" s="561" t="s">
        <v>22</v>
      </c>
      <c r="G1009" s="561" t="s">
        <v>24828</v>
      </c>
      <c r="H1009" s="561" t="s">
        <v>1233</v>
      </c>
      <c r="I1009" s="561" t="s">
        <v>709</v>
      </c>
      <c r="J1009" s="561" t="s">
        <v>326</v>
      </c>
      <c r="K1009" s="562" t="s">
        <v>24829</v>
      </c>
      <c r="L1009" s="561" t="s">
        <v>25</v>
      </c>
    </row>
    <row r="1010" spans="1:12" x14ac:dyDescent="0.25">
      <c r="A1010" s="561" t="s">
        <v>320</v>
      </c>
      <c r="B1010" s="561" t="s">
        <v>321</v>
      </c>
      <c r="C1010" s="561" t="s">
        <v>706</v>
      </c>
      <c r="D1010" s="561" t="s">
        <v>707</v>
      </c>
      <c r="E1010" s="562" t="s">
        <v>22</v>
      </c>
      <c r="F1010" s="561" t="s">
        <v>22</v>
      </c>
      <c r="G1010" s="561" t="s">
        <v>24830</v>
      </c>
      <c r="H1010" s="561" t="s">
        <v>1234</v>
      </c>
      <c r="I1010" s="561" t="s">
        <v>709</v>
      </c>
      <c r="J1010" s="561" t="s">
        <v>7063</v>
      </c>
      <c r="K1010" s="562" t="s">
        <v>636</v>
      </c>
      <c r="L1010" s="561" t="s">
        <v>25</v>
      </c>
    </row>
    <row r="1011" spans="1:12" x14ac:dyDescent="0.25">
      <c r="A1011" s="561" t="s">
        <v>320</v>
      </c>
      <c r="B1011" s="561" t="s">
        <v>321</v>
      </c>
      <c r="C1011" s="561" t="s">
        <v>706</v>
      </c>
      <c r="D1011" s="561" t="s">
        <v>707</v>
      </c>
      <c r="E1011" s="562" t="s">
        <v>22</v>
      </c>
      <c r="F1011" s="561" t="s">
        <v>22</v>
      </c>
      <c r="G1011" s="561" t="s">
        <v>24831</v>
      </c>
      <c r="H1011" s="561" t="s">
        <v>1235</v>
      </c>
      <c r="I1011" s="561" t="s">
        <v>709</v>
      </c>
      <c r="J1011" s="561" t="s">
        <v>7063</v>
      </c>
      <c r="K1011" s="562" t="s">
        <v>1280</v>
      </c>
      <c r="L1011" s="561" t="s">
        <v>25</v>
      </c>
    </row>
    <row r="1012" spans="1:12" x14ac:dyDescent="0.25">
      <c r="A1012" s="561" t="s">
        <v>320</v>
      </c>
      <c r="B1012" s="561" t="s">
        <v>321</v>
      </c>
      <c r="C1012" s="561" t="s">
        <v>706</v>
      </c>
      <c r="D1012" s="561" t="s">
        <v>707</v>
      </c>
      <c r="E1012" s="562" t="s">
        <v>22</v>
      </c>
      <c r="F1012" s="561" t="s">
        <v>22</v>
      </c>
      <c r="G1012" s="561" t="s">
        <v>24832</v>
      </c>
      <c r="H1012" s="561" t="s">
        <v>1236</v>
      </c>
      <c r="I1012" s="561" t="s">
        <v>709</v>
      </c>
      <c r="J1012" s="561" t="s">
        <v>7063</v>
      </c>
      <c r="K1012" s="562" t="s">
        <v>4955</v>
      </c>
      <c r="L1012" s="561" t="s">
        <v>25</v>
      </c>
    </row>
    <row r="1013" spans="1:12" x14ac:dyDescent="0.25">
      <c r="A1013" s="561" t="s">
        <v>320</v>
      </c>
      <c r="B1013" s="561" t="s">
        <v>321</v>
      </c>
      <c r="C1013" s="561" t="s">
        <v>706</v>
      </c>
      <c r="D1013" s="561" t="s">
        <v>707</v>
      </c>
      <c r="E1013" s="562" t="s">
        <v>22</v>
      </c>
      <c r="F1013" s="561" t="s">
        <v>22</v>
      </c>
      <c r="G1013" s="561" t="s">
        <v>24833</v>
      </c>
      <c r="H1013" s="561" t="s">
        <v>1237</v>
      </c>
      <c r="I1013" s="561" t="s">
        <v>709</v>
      </c>
      <c r="J1013" s="561" t="s">
        <v>326</v>
      </c>
      <c r="K1013" s="562" t="s">
        <v>24834</v>
      </c>
      <c r="L1013" s="561" t="s">
        <v>25</v>
      </c>
    </row>
    <row r="1014" spans="1:12" x14ac:dyDescent="0.25">
      <c r="A1014" s="561" t="s">
        <v>320</v>
      </c>
      <c r="B1014" s="561" t="s">
        <v>321</v>
      </c>
      <c r="C1014" s="561" t="s">
        <v>706</v>
      </c>
      <c r="D1014" s="561" t="s">
        <v>707</v>
      </c>
      <c r="E1014" s="562" t="s">
        <v>22</v>
      </c>
      <c r="F1014" s="561" t="s">
        <v>22</v>
      </c>
      <c r="G1014" s="561" t="s">
        <v>24835</v>
      </c>
      <c r="H1014" s="561" t="s">
        <v>1239</v>
      </c>
      <c r="I1014" s="561" t="s">
        <v>709</v>
      </c>
      <c r="J1014" s="561" t="s">
        <v>7063</v>
      </c>
      <c r="K1014" s="562" t="s">
        <v>6621</v>
      </c>
      <c r="L1014" s="561" t="s">
        <v>25</v>
      </c>
    </row>
    <row r="1015" spans="1:12" x14ac:dyDescent="0.25">
      <c r="A1015" s="561" t="s">
        <v>320</v>
      </c>
      <c r="B1015" s="561" t="s">
        <v>321</v>
      </c>
      <c r="C1015" s="561" t="s">
        <v>706</v>
      </c>
      <c r="D1015" s="561" t="s">
        <v>707</v>
      </c>
      <c r="E1015" s="562" t="s">
        <v>22</v>
      </c>
      <c r="F1015" s="561" t="s">
        <v>22</v>
      </c>
      <c r="G1015" s="561" t="s">
        <v>24836</v>
      </c>
      <c r="H1015" s="561" t="s">
        <v>1241</v>
      </c>
      <c r="I1015" s="561" t="s">
        <v>709</v>
      </c>
      <c r="J1015" s="561" t="s">
        <v>7063</v>
      </c>
      <c r="K1015" s="562" t="s">
        <v>5752</v>
      </c>
      <c r="L1015" s="561" t="s">
        <v>25</v>
      </c>
    </row>
    <row r="1016" spans="1:12" x14ac:dyDescent="0.25">
      <c r="A1016" s="561" t="s">
        <v>320</v>
      </c>
      <c r="B1016" s="561" t="s">
        <v>321</v>
      </c>
      <c r="C1016" s="561" t="s">
        <v>706</v>
      </c>
      <c r="D1016" s="561" t="s">
        <v>707</v>
      </c>
      <c r="E1016" s="562" t="s">
        <v>22</v>
      </c>
      <c r="F1016" s="561" t="s">
        <v>22</v>
      </c>
      <c r="G1016" s="561" t="s">
        <v>24837</v>
      </c>
      <c r="H1016" s="561" t="s">
        <v>1242</v>
      </c>
      <c r="I1016" s="561" t="s">
        <v>709</v>
      </c>
      <c r="J1016" s="561" t="s">
        <v>7063</v>
      </c>
      <c r="K1016" s="562" t="s">
        <v>8018</v>
      </c>
      <c r="L1016" s="561" t="s">
        <v>25</v>
      </c>
    </row>
    <row r="1017" spans="1:12" x14ac:dyDescent="0.25">
      <c r="A1017" s="561" t="s">
        <v>320</v>
      </c>
      <c r="B1017" s="561" t="s">
        <v>321</v>
      </c>
      <c r="C1017" s="561" t="s">
        <v>706</v>
      </c>
      <c r="D1017" s="561" t="s">
        <v>707</v>
      </c>
      <c r="E1017" s="562" t="s">
        <v>22</v>
      </c>
      <c r="F1017" s="561" t="s">
        <v>22</v>
      </c>
      <c r="G1017" s="561" t="s">
        <v>24838</v>
      </c>
      <c r="H1017" s="561" t="s">
        <v>1244</v>
      </c>
      <c r="I1017" s="561" t="s">
        <v>709</v>
      </c>
      <c r="J1017" s="561" t="s">
        <v>7063</v>
      </c>
      <c r="K1017" s="562" t="s">
        <v>24839</v>
      </c>
      <c r="L1017" s="561" t="s">
        <v>25</v>
      </c>
    </row>
    <row r="1018" spans="1:12" x14ac:dyDescent="0.25">
      <c r="A1018" s="561" t="s">
        <v>320</v>
      </c>
      <c r="B1018" s="561" t="s">
        <v>321</v>
      </c>
      <c r="C1018" s="561" t="s">
        <v>706</v>
      </c>
      <c r="D1018" s="561" t="s">
        <v>707</v>
      </c>
      <c r="E1018" s="562" t="s">
        <v>22</v>
      </c>
      <c r="F1018" s="561" t="s">
        <v>22</v>
      </c>
      <c r="G1018" s="561" t="s">
        <v>24840</v>
      </c>
      <c r="H1018" s="561" t="s">
        <v>1246</v>
      </c>
      <c r="I1018" s="561" t="s">
        <v>709</v>
      </c>
      <c r="J1018" s="561" t="s">
        <v>326</v>
      </c>
      <c r="K1018" s="562" t="s">
        <v>24841</v>
      </c>
      <c r="L1018" s="561" t="s">
        <v>25</v>
      </c>
    </row>
    <row r="1019" spans="1:12" x14ac:dyDescent="0.25">
      <c r="A1019" s="561" t="s">
        <v>320</v>
      </c>
      <c r="B1019" s="561" t="s">
        <v>321</v>
      </c>
      <c r="C1019" s="561" t="s">
        <v>706</v>
      </c>
      <c r="D1019" s="561" t="s">
        <v>707</v>
      </c>
      <c r="E1019" s="562" t="s">
        <v>22</v>
      </c>
      <c r="F1019" s="561" t="s">
        <v>22</v>
      </c>
      <c r="G1019" s="561" t="s">
        <v>24842</v>
      </c>
      <c r="H1019" s="561" t="s">
        <v>1247</v>
      </c>
      <c r="I1019" s="561" t="s">
        <v>709</v>
      </c>
      <c r="J1019" s="561" t="s">
        <v>7063</v>
      </c>
      <c r="K1019" s="562" t="s">
        <v>24843</v>
      </c>
      <c r="L1019" s="561" t="s">
        <v>25</v>
      </c>
    </row>
    <row r="1020" spans="1:12" x14ac:dyDescent="0.25">
      <c r="A1020" s="561" t="s">
        <v>320</v>
      </c>
      <c r="B1020" s="561" t="s">
        <v>321</v>
      </c>
      <c r="C1020" s="561" t="s">
        <v>706</v>
      </c>
      <c r="D1020" s="561" t="s">
        <v>707</v>
      </c>
      <c r="E1020" s="562" t="s">
        <v>22</v>
      </c>
      <c r="F1020" s="561" t="s">
        <v>22</v>
      </c>
      <c r="G1020" s="561" t="s">
        <v>24844</v>
      </c>
      <c r="H1020" s="561" t="s">
        <v>1249</v>
      </c>
      <c r="I1020" s="561" t="s">
        <v>709</v>
      </c>
      <c r="J1020" s="561" t="s">
        <v>7063</v>
      </c>
      <c r="K1020" s="562" t="s">
        <v>1360</v>
      </c>
      <c r="L1020" s="561" t="s">
        <v>25</v>
      </c>
    </row>
    <row r="1021" spans="1:12" x14ac:dyDescent="0.25">
      <c r="A1021" s="561" t="s">
        <v>320</v>
      </c>
      <c r="B1021" s="561" t="s">
        <v>321</v>
      </c>
      <c r="C1021" s="561" t="s">
        <v>706</v>
      </c>
      <c r="D1021" s="561" t="s">
        <v>707</v>
      </c>
      <c r="E1021" s="562" t="s">
        <v>22</v>
      </c>
      <c r="F1021" s="561" t="s">
        <v>22</v>
      </c>
      <c r="G1021" s="561" t="s">
        <v>24845</v>
      </c>
      <c r="H1021" s="561" t="s">
        <v>1251</v>
      </c>
      <c r="I1021" s="561" t="s">
        <v>709</v>
      </c>
      <c r="J1021" s="561" t="s">
        <v>7063</v>
      </c>
      <c r="K1021" s="562" t="s">
        <v>7839</v>
      </c>
      <c r="L1021" s="561" t="s">
        <v>25</v>
      </c>
    </row>
    <row r="1022" spans="1:12" x14ac:dyDescent="0.25">
      <c r="A1022" s="561" t="s">
        <v>320</v>
      </c>
      <c r="B1022" s="561" t="s">
        <v>321</v>
      </c>
      <c r="C1022" s="561" t="s">
        <v>706</v>
      </c>
      <c r="D1022" s="561" t="s">
        <v>707</v>
      </c>
      <c r="E1022" s="562" t="s">
        <v>22</v>
      </c>
      <c r="F1022" s="561" t="s">
        <v>22</v>
      </c>
      <c r="G1022" s="561" t="s">
        <v>24846</v>
      </c>
      <c r="H1022" s="561" t="s">
        <v>1253</v>
      </c>
      <c r="I1022" s="561" t="s">
        <v>709</v>
      </c>
      <c r="J1022" s="561" t="s">
        <v>7063</v>
      </c>
      <c r="K1022" s="562" t="s">
        <v>24847</v>
      </c>
      <c r="L1022" s="561" t="s">
        <v>25</v>
      </c>
    </row>
    <row r="1023" spans="1:12" x14ac:dyDescent="0.25">
      <c r="A1023" s="561" t="s">
        <v>320</v>
      </c>
      <c r="B1023" s="561" t="s">
        <v>321</v>
      </c>
      <c r="C1023" s="561" t="s">
        <v>706</v>
      </c>
      <c r="D1023" s="561" t="s">
        <v>707</v>
      </c>
      <c r="E1023" s="562" t="s">
        <v>22</v>
      </c>
      <c r="F1023" s="561" t="s">
        <v>22</v>
      </c>
      <c r="G1023" s="561" t="s">
        <v>24848</v>
      </c>
      <c r="H1023" s="561" t="s">
        <v>1255</v>
      </c>
      <c r="I1023" s="561" t="s">
        <v>709</v>
      </c>
      <c r="J1023" s="561" t="s">
        <v>326</v>
      </c>
      <c r="K1023" s="562" t="s">
        <v>7094</v>
      </c>
      <c r="L1023" s="561" t="s">
        <v>25</v>
      </c>
    </row>
    <row r="1024" spans="1:12" x14ac:dyDescent="0.25">
      <c r="A1024" s="561" t="s">
        <v>320</v>
      </c>
      <c r="B1024" s="561" t="s">
        <v>321</v>
      </c>
      <c r="C1024" s="561" t="s">
        <v>706</v>
      </c>
      <c r="D1024" s="561" t="s">
        <v>707</v>
      </c>
      <c r="E1024" s="562" t="s">
        <v>22</v>
      </c>
      <c r="F1024" s="561" t="s">
        <v>22</v>
      </c>
      <c r="G1024" s="561" t="s">
        <v>24849</v>
      </c>
      <c r="H1024" s="561" t="s">
        <v>1256</v>
      </c>
      <c r="I1024" s="561" t="s">
        <v>709</v>
      </c>
      <c r="J1024" s="561" t="s">
        <v>24</v>
      </c>
      <c r="K1024" s="562" t="s">
        <v>703</v>
      </c>
      <c r="L1024" s="561" t="s">
        <v>25</v>
      </c>
    </row>
    <row r="1025" spans="1:12" x14ac:dyDescent="0.25">
      <c r="A1025" s="561" t="s">
        <v>320</v>
      </c>
      <c r="B1025" s="561" t="s">
        <v>321</v>
      </c>
      <c r="C1025" s="561" t="s">
        <v>706</v>
      </c>
      <c r="D1025" s="561" t="s">
        <v>707</v>
      </c>
      <c r="E1025" s="562" t="s">
        <v>22</v>
      </c>
      <c r="F1025" s="561" t="s">
        <v>22</v>
      </c>
      <c r="G1025" s="561" t="s">
        <v>24850</v>
      </c>
      <c r="H1025" s="561" t="s">
        <v>1257</v>
      </c>
      <c r="I1025" s="561" t="s">
        <v>709</v>
      </c>
      <c r="J1025" s="561" t="s">
        <v>24</v>
      </c>
      <c r="K1025" s="562" t="s">
        <v>1258</v>
      </c>
      <c r="L1025" s="561" t="s">
        <v>25</v>
      </c>
    </row>
    <row r="1026" spans="1:12" x14ac:dyDescent="0.25">
      <c r="A1026" s="561" t="s">
        <v>320</v>
      </c>
      <c r="B1026" s="561" t="s">
        <v>321</v>
      </c>
      <c r="C1026" s="561" t="s">
        <v>706</v>
      </c>
      <c r="D1026" s="561" t="s">
        <v>707</v>
      </c>
      <c r="E1026" s="562" t="s">
        <v>22</v>
      </c>
      <c r="F1026" s="561" t="s">
        <v>22</v>
      </c>
      <c r="G1026" s="561" t="s">
        <v>24851</v>
      </c>
      <c r="H1026" s="561" t="s">
        <v>1259</v>
      </c>
      <c r="I1026" s="561" t="s">
        <v>709</v>
      </c>
      <c r="J1026" s="561" t="s">
        <v>24</v>
      </c>
      <c r="K1026" s="562" t="s">
        <v>1280</v>
      </c>
      <c r="L1026" s="561" t="s">
        <v>25</v>
      </c>
    </row>
    <row r="1027" spans="1:12" x14ac:dyDescent="0.25">
      <c r="A1027" s="561" t="s">
        <v>320</v>
      </c>
      <c r="B1027" s="561" t="s">
        <v>321</v>
      </c>
      <c r="C1027" s="561" t="s">
        <v>706</v>
      </c>
      <c r="D1027" s="561" t="s">
        <v>707</v>
      </c>
      <c r="E1027" s="562" t="s">
        <v>22</v>
      </c>
      <c r="F1027" s="561" t="s">
        <v>22</v>
      </c>
      <c r="G1027" s="561" t="s">
        <v>24852</v>
      </c>
      <c r="H1027" s="561" t="s">
        <v>1260</v>
      </c>
      <c r="I1027" s="561" t="s">
        <v>709</v>
      </c>
      <c r="J1027" s="561" t="s">
        <v>24</v>
      </c>
      <c r="K1027" s="562" t="s">
        <v>135</v>
      </c>
      <c r="L1027" s="561" t="s">
        <v>25</v>
      </c>
    </row>
    <row r="1028" spans="1:12" x14ac:dyDescent="0.25">
      <c r="A1028" s="561" t="s">
        <v>320</v>
      </c>
      <c r="B1028" s="561" t="s">
        <v>321</v>
      </c>
      <c r="C1028" s="561" t="s">
        <v>706</v>
      </c>
      <c r="D1028" s="561" t="s">
        <v>707</v>
      </c>
      <c r="E1028" s="562" t="s">
        <v>22</v>
      </c>
      <c r="F1028" s="561" t="s">
        <v>22</v>
      </c>
      <c r="G1028" s="561" t="s">
        <v>24853</v>
      </c>
      <c r="H1028" s="561" t="s">
        <v>1261</v>
      </c>
      <c r="I1028" s="561" t="s">
        <v>709</v>
      </c>
      <c r="J1028" s="561" t="s">
        <v>7063</v>
      </c>
      <c r="K1028" s="562" t="s">
        <v>370</v>
      </c>
      <c r="L1028" s="561" t="s">
        <v>25</v>
      </c>
    </row>
    <row r="1029" spans="1:12" x14ac:dyDescent="0.25">
      <c r="A1029" s="561" t="s">
        <v>320</v>
      </c>
      <c r="B1029" s="561" t="s">
        <v>321</v>
      </c>
      <c r="C1029" s="561" t="s">
        <v>706</v>
      </c>
      <c r="D1029" s="561" t="s">
        <v>707</v>
      </c>
      <c r="E1029" s="562" t="s">
        <v>22</v>
      </c>
      <c r="F1029" s="561" t="s">
        <v>22</v>
      </c>
      <c r="G1029" s="561" t="s">
        <v>24854</v>
      </c>
      <c r="H1029" s="561" t="s">
        <v>1262</v>
      </c>
      <c r="I1029" s="561" t="s">
        <v>709</v>
      </c>
      <c r="J1029" s="561" t="s">
        <v>7063</v>
      </c>
      <c r="K1029" s="562" t="s">
        <v>1029</v>
      </c>
      <c r="L1029" s="561" t="s">
        <v>25</v>
      </c>
    </row>
    <row r="1030" spans="1:12" x14ac:dyDescent="0.25">
      <c r="A1030" s="561" t="s">
        <v>320</v>
      </c>
      <c r="B1030" s="561" t="s">
        <v>321</v>
      </c>
      <c r="C1030" s="561" t="s">
        <v>706</v>
      </c>
      <c r="D1030" s="561" t="s">
        <v>707</v>
      </c>
      <c r="E1030" s="562" t="s">
        <v>22</v>
      </c>
      <c r="F1030" s="561" t="s">
        <v>22</v>
      </c>
      <c r="G1030" s="561" t="s">
        <v>24855</v>
      </c>
      <c r="H1030" s="561" t="s">
        <v>1264</v>
      </c>
      <c r="I1030" s="561" t="s">
        <v>709</v>
      </c>
      <c r="J1030" s="561" t="s">
        <v>7063</v>
      </c>
      <c r="K1030" s="562" t="s">
        <v>4131</v>
      </c>
      <c r="L1030" s="561" t="s">
        <v>25</v>
      </c>
    </row>
    <row r="1031" spans="1:12" x14ac:dyDescent="0.25">
      <c r="A1031" s="561" t="s">
        <v>320</v>
      </c>
      <c r="B1031" s="561" t="s">
        <v>321</v>
      </c>
      <c r="C1031" s="561" t="s">
        <v>706</v>
      </c>
      <c r="D1031" s="561" t="s">
        <v>707</v>
      </c>
      <c r="E1031" s="562" t="s">
        <v>22</v>
      </c>
      <c r="F1031" s="561" t="s">
        <v>22</v>
      </c>
      <c r="G1031" s="561" t="s">
        <v>24856</v>
      </c>
      <c r="H1031" s="561" t="s">
        <v>1266</v>
      </c>
      <c r="I1031" s="561" t="s">
        <v>709</v>
      </c>
      <c r="J1031" s="561" t="s">
        <v>7063</v>
      </c>
      <c r="K1031" s="562" t="s">
        <v>24857</v>
      </c>
      <c r="L1031" s="561" t="s">
        <v>25</v>
      </c>
    </row>
    <row r="1032" spans="1:12" x14ac:dyDescent="0.25">
      <c r="A1032" s="561" t="s">
        <v>320</v>
      </c>
      <c r="B1032" s="561" t="s">
        <v>321</v>
      </c>
      <c r="C1032" s="561" t="s">
        <v>706</v>
      </c>
      <c r="D1032" s="561" t="s">
        <v>707</v>
      </c>
      <c r="E1032" s="562" t="s">
        <v>22</v>
      </c>
      <c r="F1032" s="561" t="s">
        <v>22</v>
      </c>
      <c r="G1032" s="561" t="s">
        <v>24858</v>
      </c>
      <c r="H1032" s="561" t="s">
        <v>1267</v>
      </c>
      <c r="I1032" s="561" t="s">
        <v>709</v>
      </c>
      <c r="J1032" s="561" t="s">
        <v>7063</v>
      </c>
      <c r="K1032" s="562" t="s">
        <v>117</v>
      </c>
      <c r="L1032" s="561" t="s">
        <v>25</v>
      </c>
    </row>
    <row r="1033" spans="1:12" x14ac:dyDescent="0.25">
      <c r="A1033" s="561" t="s">
        <v>320</v>
      </c>
      <c r="B1033" s="561" t="s">
        <v>321</v>
      </c>
      <c r="C1033" s="561" t="s">
        <v>706</v>
      </c>
      <c r="D1033" s="561" t="s">
        <v>707</v>
      </c>
      <c r="E1033" s="562" t="s">
        <v>22</v>
      </c>
      <c r="F1033" s="561" t="s">
        <v>22</v>
      </c>
      <c r="G1033" s="561" t="s">
        <v>24859</v>
      </c>
      <c r="H1033" s="561" t="s">
        <v>1268</v>
      </c>
      <c r="I1033" s="561" t="s">
        <v>709</v>
      </c>
      <c r="J1033" s="561" t="s">
        <v>7063</v>
      </c>
      <c r="K1033" s="562" t="s">
        <v>1238</v>
      </c>
      <c r="L1033" s="561" t="s">
        <v>25</v>
      </c>
    </row>
    <row r="1034" spans="1:12" x14ac:dyDescent="0.25">
      <c r="A1034" s="561" t="s">
        <v>320</v>
      </c>
      <c r="B1034" s="561" t="s">
        <v>321</v>
      </c>
      <c r="C1034" s="561" t="s">
        <v>706</v>
      </c>
      <c r="D1034" s="561" t="s">
        <v>707</v>
      </c>
      <c r="E1034" s="562" t="s">
        <v>22</v>
      </c>
      <c r="F1034" s="561" t="s">
        <v>22</v>
      </c>
      <c r="G1034" s="561" t="s">
        <v>24860</v>
      </c>
      <c r="H1034" s="561" t="s">
        <v>1269</v>
      </c>
      <c r="I1034" s="561" t="s">
        <v>709</v>
      </c>
      <c r="J1034" s="561" t="s">
        <v>7063</v>
      </c>
      <c r="K1034" s="562" t="s">
        <v>7947</v>
      </c>
      <c r="L1034" s="561" t="s">
        <v>25</v>
      </c>
    </row>
    <row r="1035" spans="1:12" x14ac:dyDescent="0.25">
      <c r="A1035" s="561" t="s">
        <v>320</v>
      </c>
      <c r="B1035" s="561" t="s">
        <v>321</v>
      </c>
      <c r="C1035" s="561" t="s">
        <v>706</v>
      </c>
      <c r="D1035" s="561" t="s">
        <v>707</v>
      </c>
      <c r="E1035" s="562" t="s">
        <v>22</v>
      </c>
      <c r="F1035" s="561" t="s">
        <v>22</v>
      </c>
      <c r="G1035" s="561" t="s">
        <v>24861</v>
      </c>
      <c r="H1035" s="561" t="s">
        <v>1271</v>
      </c>
      <c r="I1035" s="561" t="s">
        <v>709</v>
      </c>
      <c r="J1035" s="561" t="s">
        <v>326</v>
      </c>
      <c r="K1035" s="562" t="s">
        <v>24485</v>
      </c>
      <c r="L1035" s="561" t="s">
        <v>25</v>
      </c>
    </row>
    <row r="1036" spans="1:12" x14ac:dyDescent="0.25">
      <c r="A1036" s="561" t="s">
        <v>320</v>
      </c>
      <c r="B1036" s="561" t="s">
        <v>321</v>
      </c>
      <c r="C1036" s="561" t="s">
        <v>706</v>
      </c>
      <c r="D1036" s="561" t="s">
        <v>707</v>
      </c>
      <c r="E1036" s="562" t="s">
        <v>22</v>
      </c>
      <c r="F1036" s="561" t="s">
        <v>22</v>
      </c>
      <c r="G1036" s="561" t="s">
        <v>24862</v>
      </c>
      <c r="H1036" s="561" t="s">
        <v>1272</v>
      </c>
      <c r="I1036" s="561" t="s">
        <v>709</v>
      </c>
      <c r="J1036" s="561" t="s">
        <v>7063</v>
      </c>
      <c r="K1036" s="562" t="s">
        <v>1182</v>
      </c>
      <c r="L1036" s="561" t="s">
        <v>25</v>
      </c>
    </row>
    <row r="1037" spans="1:12" x14ac:dyDescent="0.25">
      <c r="A1037" s="561" t="s">
        <v>320</v>
      </c>
      <c r="B1037" s="561" t="s">
        <v>321</v>
      </c>
      <c r="C1037" s="561" t="s">
        <v>706</v>
      </c>
      <c r="D1037" s="561" t="s">
        <v>707</v>
      </c>
      <c r="E1037" s="562" t="s">
        <v>22</v>
      </c>
      <c r="F1037" s="561" t="s">
        <v>22</v>
      </c>
      <c r="G1037" s="561" t="s">
        <v>24863</v>
      </c>
      <c r="H1037" s="561" t="s">
        <v>1273</v>
      </c>
      <c r="I1037" s="561" t="s">
        <v>709</v>
      </c>
      <c r="J1037" s="561" t="s">
        <v>7063</v>
      </c>
      <c r="K1037" s="562" t="s">
        <v>988</v>
      </c>
      <c r="L1037" s="561" t="s">
        <v>25</v>
      </c>
    </row>
    <row r="1038" spans="1:12" x14ac:dyDescent="0.25">
      <c r="A1038" s="561" t="s">
        <v>320</v>
      </c>
      <c r="B1038" s="561" t="s">
        <v>321</v>
      </c>
      <c r="C1038" s="561" t="s">
        <v>706</v>
      </c>
      <c r="D1038" s="561" t="s">
        <v>707</v>
      </c>
      <c r="E1038" s="562" t="s">
        <v>22</v>
      </c>
      <c r="F1038" s="561" t="s">
        <v>22</v>
      </c>
      <c r="G1038" s="561" t="s">
        <v>24864</v>
      </c>
      <c r="H1038" s="561" t="s">
        <v>1274</v>
      </c>
      <c r="I1038" s="561" t="s">
        <v>709</v>
      </c>
      <c r="J1038" s="561" t="s">
        <v>7063</v>
      </c>
      <c r="K1038" s="562" t="s">
        <v>1326</v>
      </c>
      <c r="L1038" s="561" t="s">
        <v>25</v>
      </c>
    </row>
    <row r="1039" spans="1:12" x14ac:dyDescent="0.25">
      <c r="A1039" s="561" t="s">
        <v>320</v>
      </c>
      <c r="B1039" s="561" t="s">
        <v>321</v>
      </c>
      <c r="C1039" s="561" t="s">
        <v>706</v>
      </c>
      <c r="D1039" s="561" t="s">
        <v>707</v>
      </c>
      <c r="E1039" s="562" t="s">
        <v>22</v>
      </c>
      <c r="F1039" s="561" t="s">
        <v>22</v>
      </c>
      <c r="G1039" s="561" t="s">
        <v>24865</v>
      </c>
      <c r="H1039" s="561" t="s">
        <v>1275</v>
      </c>
      <c r="I1039" s="561" t="s">
        <v>709</v>
      </c>
      <c r="J1039" s="561" t="s">
        <v>24</v>
      </c>
      <c r="K1039" s="562" t="s">
        <v>6836</v>
      </c>
      <c r="L1039" s="561" t="s">
        <v>25</v>
      </c>
    </row>
    <row r="1040" spans="1:12" x14ac:dyDescent="0.25">
      <c r="A1040" s="561" t="s">
        <v>320</v>
      </c>
      <c r="B1040" s="561" t="s">
        <v>321</v>
      </c>
      <c r="C1040" s="561" t="s">
        <v>706</v>
      </c>
      <c r="D1040" s="561" t="s">
        <v>707</v>
      </c>
      <c r="E1040" s="562" t="s">
        <v>22</v>
      </c>
      <c r="F1040" s="561" t="s">
        <v>22</v>
      </c>
      <c r="G1040" s="561" t="s">
        <v>24866</v>
      </c>
      <c r="H1040" s="561" t="s">
        <v>1276</v>
      </c>
      <c r="I1040" s="561" t="s">
        <v>709</v>
      </c>
      <c r="J1040" s="561" t="s">
        <v>7063</v>
      </c>
      <c r="K1040" s="562" t="s">
        <v>1280</v>
      </c>
      <c r="L1040" s="561" t="s">
        <v>25</v>
      </c>
    </row>
    <row r="1041" spans="1:12" x14ac:dyDescent="0.25">
      <c r="A1041" s="561" t="s">
        <v>320</v>
      </c>
      <c r="B1041" s="561" t="s">
        <v>321</v>
      </c>
      <c r="C1041" s="561" t="s">
        <v>706</v>
      </c>
      <c r="D1041" s="561" t="s">
        <v>707</v>
      </c>
      <c r="E1041" s="562" t="s">
        <v>22</v>
      </c>
      <c r="F1041" s="561" t="s">
        <v>22</v>
      </c>
      <c r="G1041" s="561" t="s">
        <v>24867</v>
      </c>
      <c r="H1041" s="561" t="s">
        <v>1277</v>
      </c>
      <c r="I1041" s="561" t="s">
        <v>709</v>
      </c>
      <c r="J1041" s="561" t="s">
        <v>7063</v>
      </c>
      <c r="K1041" s="562" t="s">
        <v>1258</v>
      </c>
      <c r="L1041" s="561" t="s">
        <v>25</v>
      </c>
    </row>
    <row r="1042" spans="1:12" x14ac:dyDescent="0.25">
      <c r="A1042" s="561" t="s">
        <v>320</v>
      </c>
      <c r="B1042" s="561" t="s">
        <v>321</v>
      </c>
      <c r="C1042" s="561" t="s">
        <v>706</v>
      </c>
      <c r="D1042" s="561" t="s">
        <v>707</v>
      </c>
      <c r="E1042" s="562" t="s">
        <v>22</v>
      </c>
      <c r="F1042" s="561" t="s">
        <v>22</v>
      </c>
      <c r="G1042" s="561" t="s">
        <v>24868</v>
      </c>
      <c r="H1042" s="561" t="s">
        <v>1279</v>
      </c>
      <c r="I1042" s="561" t="s">
        <v>709</v>
      </c>
      <c r="J1042" s="561" t="s">
        <v>7063</v>
      </c>
      <c r="K1042" s="562" t="s">
        <v>1039</v>
      </c>
      <c r="L1042" s="561" t="s">
        <v>25</v>
      </c>
    </row>
    <row r="1043" spans="1:12" x14ac:dyDescent="0.25">
      <c r="A1043" s="561" t="s">
        <v>320</v>
      </c>
      <c r="B1043" s="561" t="s">
        <v>321</v>
      </c>
      <c r="C1043" s="561" t="s">
        <v>706</v>
      </c>
      <c r="D1043" s="561" t="s">
        <v>707</v>
      </c>
      <c r="E1043" s="562" t="s">
        <v>22</v>
      </c>
      <c r="F1043" s="561" t="s">
        <v>22</v>
      </c>
      <c r="G1043" s="561" t="s">
        <v>24869</v>
      </c>
      <c r="H1043" s="561" t="s">
        <v>1281</v>
      </c>
      <c r="I1043" s="561" t="s">
        <v>709</v>
      </c>
      <c r="J1043" s="561" t="s">
        <v>326</v>
      </c>
      <c r="K1043" s="562" t="s">
        <v>807</v>
      </c>
      <c r="L1043" s="561" t="s">
        <v>25</v>
      </c>
    </row>
    <row r="1044" spans="1:12" x14ac:dyDescent="0.25">
      <c r="A1044" s="561" t="s">
        <v>320</v>
      </c>
      <c r="B1044" s="561" t="s">
        <v>321</v>
      </c>
      <c r="C1044" s="561" t="s">
        <v>706</v>
      </c>
      <c r="D1044" s="561" t="s">
        <v>707</v>
      </c>
      <c r="E1044" s="562" t="s">
        <v>22</v>
      </c>
      <c r="F1044" s="561" t="s">
        <v>22</v>
      </c>
      <c r="G1044" s="561" t="s">
        <v>24870</v>
      </c>
      <c r="H1044" s="561" t="s">
        <v>1283</v>
      </c>
      <c r="I1044" s="561" t="s">
        <v>709</v>
      </c>
      <c r="J1044" s="561" t="s">
        <v>326</v>
      </c>
      <c r="K1044" s="562" t="s">
        <v>6461</v>
      </c>
      <c r="L1044" s="561" t="s">
        <v>25</v>
      </c>
    </row>
    <row r="1045" spans="1:12" x14ac:dyDescent="0.25">
      <c r="A1045" s="561" t="s">
        <v>320</v>
      </c>
      <c r="B1045" s="561" t="s">
        <v>321</v>
      </c>
      <c r="C1045" s="561" t="s">
        <v>706</v>
      </c>
      <c r="D1045" s="561" t="s">
        <v>707</v>
      </c>
      <c r="E1045" s="562" t="s">
        <v>22</v>
      </c>
      <c r="F1045" s="561" t="s">
        <v>22</v>
      </c>
      <c r="G1045" s="561" t="s">
        <v>24871</v>
      </c>
      <c r="H1045" s="561" t="s">
        <v>1284</v>
      </c>
      <c r="I1045" s="561" t="s">
        <v>709</v>
      </c>
      <c r="J1045" s="561" t="s">
        <v>326</v>
      </c>
      <c r="K1045" s="562" t="s">
        <v>6187</v>
      </c>
      <c r="L1045" s="561" t="s">
        <v>25</v>
      </c>
    </row>
    <row r="1046" spans="1:12" x14ac:dyDescent="0.25">
      <c r="A1046" s="561" t="s">
        <v>320</v>
      </c>
      <c r="B1046" s="561" t="s">
        <v>321</v>
      </c>
      <c r="C1046" s="561" t="s">
        <v>706</v>
      </c>
      <c r="D1046" s="561" t="s">
        <v>707</v>
      </c>
      <c r="E1046" s="562" t="s">
        <v>22</v>
      </c>
      <c r="F1046" s="561" t="s">
        <v>22</v>
      </c>
      <c r="G1046" s="561" t="s">
        <v>24872</v>
      </c>
      <c r="H1046" s="561" t="s">
        <v>1286</v>
      </c>
      <c r="I1046" s="561" t="s">
        <v>709</v>
      </c>
      <c r="J1046" s="561" t="s">
        <v>326</v>
      </c>
      <c r="K1046" s="562" t="s">
        <v>5608</v>
      </c>
      <c r="L1046" s="561" t="s">
        <v>25</v>
      </c>
    </row>
    <row r="1047" spans="1:12" x14ac:dyDescent="0.25">
      <c r="A1047" s="561" t="s">
        <v>320</v>
      </c>
      <c r="B1047" s="561" t="s">
        <v>321</v>
      </c>
      <c r="C1047" s="561" t="s">
        <v>706</v>
      </c>
      <c r="D1047" s="561" t="s">
        <v>707</v>
      </c>
      <c r="E1047" s="562" t="s">
        <v>22</v>
      </c>
      <c r="F1047" s="561" t="s">
        <v>22</v>
      </c>
      <c r="G1047" s="561" t="s">
        <v>24873</v>
      </c>
      <c r="H1047" s="561" t="s">
        <v>1287</v>
      </c>
      <c r="I1047" s="561" t="s">
        <v>709</v>
      </c>
      <c r="J1047" s="561" t="s">
        <v>326</v>
      </c>
      <c r="K1047" s="562" t="s">
        <v>24874</v>
      </c>
      <c r="L1047" s="561" t="s">
        <v>25</v>
      </c>
    </row>
    <row r="1048" spans="1:12" x14ac:dyDescent="0.25">
      <c r="A1048" s="561" t="s">
        <v>320</v>
      </c>
      <c r="B1048" s="561" t="s">
        <v>321</v>
      </c>
      <c r="C1048" s="561" t="s">
        <v>706</v>
      </c>
      <c r="D1048" s="561" t="s">
        <v>707</v>
      </c>
      <c r="E1048" s="562" t="s">
        <v>22</v>
      </c>
      <c r="F1048" s="561" t="s">
        <v>22</v>
      </c>
      <c r="G1048" s="561" t="s">
        <v>24875</v>
      </c>
      <c r="H1048" s="561" t="s">
        <v>1289</v>
      </c>
      <c r="I1048" s="561" t="s">
        <v>709</v>
      </c>
      <c r="J1048" s="561" t="s">
        <v>24</v>
      </c>
      <c r="K1048" s="562" t="s">
        <v>888</v>
      </c>
      <c r="L1048" s="561" t="s">
        <v>25</v>
      </c>
    </row>
    <row r="1049" spans="1:12" x14ac:dyDescent="0.25">
      <c r="A1049" s="561" t="s">
        <v>320</v>
      </c>
      <c r="B1049" s="561" t="s">
        <v>321</v>
      </c>
      <c r="C1049" s="561" t="s">
        <v>706</v>
      </c>
      <c r="D1049" s="561" t="s">
        <v>707</v>
      </c>
      <c r="E1049" s="562" t="s">
        <v>22</v>
      </c>
      <c r="F1049" s="561" t="s">
        <v>22</v>
      </c>
      <c r="G1049" s="561" t="s">
        <v>24876</v>
      </c>
      <c r="H1049" s="561" t="s">
        <v>1290</v>
      </c>
      <c r="I1049" s="561" t="s">
        <v>709</v>
      </c>
      <c r="J1049" s="561" t="s">
        <v>24</v>
      </c>
      <c r="K1049" s="562" t="s">
        <v>895</v>
      </c>
      <c r="L1049" s="561" t="s">
        <v>25</v>
      </c>
    </row>
    <row r="1050" spans="1:12" x14ac:dyDescent="0.25">
      <c r="A1050" s="561" t="s">
        <v>320</v>
      </c>
      <c r="B1050" s="561" t="s">
        <v>321</v>
      </c>
      <c r="C1050" s="561" t="s">
        <v>706</v>
      </c>
      <c r="D1050" s="561" t="s">
        <v>707</v>
      </c>
      <c r="E1050" s="562" t="s">
        <v>22</v>
      </c>
      <c r="F1050" s="561" t="s">
        <v>22</v>
      </c>
      <c r="G1050" s="561" t="s">
        <v>24877</v>
      </c>
      <c r="H1050" s="561" t="s">
        <v>1291</v>
      </c>
      <c r="I1050" s="561" t="s">
        <v>709</v>
      </c>
      <c r="J1050" s="561" t="s">
        <v>24</v>
      </c>
      <c r="K1050" s="562" t="s">
        <v>677</v>
      </c>
      <c r="L1050" s="561" t="s">
        <v>25</v>
      </c>
    </row>
    <row r="1051" spans="1:12" x14ac:dyDescent="0.25">
      <c r="A1051" s="561" t="s">
        <v>320</v>
      </c>
      <c r="B1051" s="561" t="s">
        <v>321</v>
      </c>
      <c r="C1051" s="561" t="s">
        <v>706</v>
      </c>
      <c r="D1051" s="561" t="s">
        <v>707</v>
      </c>
      <c r="E1051" s="562" t="s">
        <v>22</v>
      </c>
      <c r="F1051" s="561" t="s">
        <v>22</v>
      </c>
      <c r="G1051" s="561" t="s">
        <v>24878</v>
      </c>
      <c r="H1051" s="561" t="s">
        <v>1293</v>
      </c>
      <c r="I1051" s="561" t="s">
        <v>709</v>
      </c>
      <c r="J1051" s="561" t="s">
        <v>24</v>
      </c>
      <c r="K1051" s="562" t="s">
        <v>3720</v>
      </c>
      <c r="L1051" s="561" t="s">
        <v>25</v>
      </c>
    </row>
    <row r="1052" spans="1:12" x14ac:dyDescent="0.25">
      <c r="A1052" s="561" t="s">
        <v>320</v>
      </c>
      <c r="B1052" s="561" t="s">
        <v>321</v>
      </c>
      <c r="C1052" s="561" t="s">
        <v>706</v>
      </c>
      <c r="D1052" s="561" t="s">
        <v>707</v>
      </c>
      <c r="E1052" s="562" t="s">
        <v>22</v>
      </c>
      <c r="F1052" s="561" t="s">
        <v>22</v>
      </c>
      <c r="G1052" s="561" t="s">
        <v>24879</v>
      </c>
      <c r="H1052" s="561" t="s">
        <v>1294</v>
      </c>
      <c r="I1052" s="561" t="s">
        <v>709</v>
      </c>
      <c r="J1052" s="561" t="s">
        <v>326</v>
      </c>
      <c r="K1052" s="562" t="s">
        <v>7442</v>
      </c>
      <c r="L1052" s="561" t="s">
        <v>25</v>
      </c>
    </row>
    <row r="1053" spans="1:12" x14ac:dyDescent="0.25">
      <c r="A1053" s="561" t="s">
        <v>320</v>
      </c>
      <c r="B1053" s="561" t="s">
        <v>321</v>
      </c>
      <c r="C1053" s="561" t="s">
        <v>706</v>
      </c>
      <c r="D1053" s="561" t="s">
        <v>707</v>
      </c>
      <c r="E1053" s="562" t="s">
        <v>22</v>
      </c>
      <c r="F1053" s="561" t="s">
        <v>22</v>
      </c>
      <c r="G1053" s="561" t="s">
        <v>24880</v>
      </c>
      <c r="H1053" s="561" t="s">
        <v>1295</v>
      </c>
      <c r="I1053" s="561" t="s">
        <v>709</v>
      </c>
      <c r="J1053" s="561" t="s">
        <v>7063</v>
      </c>
      <c r="K1053" s="562" t="s">
        <v>642</v>
      </c>
      <c r="L1053" s="561" t="s">
        <v>25</v>
      </c>
    </row>
    <row r="1054" spans="1:12" x14ac:dyDescent="0.25">
      <c r="A1054" s="561" t="s">
        <v>320</v>
      </c>
      <c r="B1054" s="561" t="s">
        <v>321</v>
      </c>
      <c r="C1054" s="561" t="s">
        <v>706</v>
      </c>
      <c r="D1054" s="561" t="s">
        <v>707</v>
      </c>
      <c r="E1054" s="562" t="s">
        <v>22</v>
      </c>
      <c r="F1054" s="561" t="s">
        <v>22</v>
      </c>
      <c r="G1054" s="561" t="s">
        <v>24881</v>
      </c>
      <c r="H1054" s="561" t="s">
        <v>1297</v>
      </c>
      <c r="I1054" s="561" t="s">
        <v>709</v>
      </c>
      <c r="J1054" s="561" t="s">
        <v>7063</v>
      </c>
      <c r="K1054" s="562" t="s">
        <v>24882</v>
      </c>
      <c r="L1054" s="561" t="s">
        <v>25</v>
      </c>
    </row>
    <row r="1055" spans="1:12" x14ac:dyDescent="0.25">
      <c r="A1055" s="561" t="s">
        <v>320</v>
      </c>
      <c r="B1055" s="561" t="s">
        <v>321</v>
      </c>
      <c r="C1055" s="561" t="s">
        <v>706</v>
      </c>
      <c r="D1055" s="561" t="s">
        <v>707</v>
      </c>
      <c r="E1055" s="562" t="s">
        <v>22</v>
      </c>
      <c r="F1055" s="561" t="s">
        <v>22</v>
      </c>
      <c r="G1055" s="561" t="s">
        <v>24883</v>
      </c>
      <c r="H1055" s="561" t="s">
        <v>1299</v>
      </c>
      <c r="I1055" s="561" t="s">
        <v>709</v>
      </c>
      <c r="J1055" s="561" t="s">
        <v>7063</v>
      </c>
      <c r="K1055" s="562" t="s">
        <v>8011</v>
      </c>
      <c r="L1055" s="561" t="s">
        <v>25</v>
      </c>
    </row>
    <row r="1056" spans="1:12" x14ac:dyDescent="0.25">
      <c r="A1056" s="561" t="s">
        <v>320</v>
      </c>
      <c r="B1056" s="561" t="s">
        <v>321</v>
      </c>
      <c r="C1056" s="561" t="s">
        <v>706</v>
      </c>
      <c r="D1056" s="561" t="s">
        <v>707</v>
      </c>
      <c r="E1056" s="562" t="s">
        <v>22</v>
      </c>
      <c r="F1056" s="561" t="s">
        <v>22</v>
      </c>
      <c r="G1056" s="561" t="s">
        <v>24884</v>
      </c>
      <c r="H1056" s="561" t="s">
        <v>1301</v>
      </c>
      <c r="I1056" s="561" t="s">
        <v>709</v>
      </c>
      <c r="J1056" s="561" t="s">
        <v>7063</v>
      </c>
      <c r="K1056" s="562" t="s">
        <v>24885</v>
      </c>
      <c r="L1056" s="561" t="s">
        <v>25</v>
      </c>
    </row>
    <row r="1057" spans="1:12" x14ac:dyDescent="0.25">
      <c r="A1057" s="561" t="s">
        <v>320</v>
      </c>
      <c r="B1057" s="561" t="s">
        <v>321</v>
      </c>
      <c r="C1057" s="561" t="s">
        <v>706</v>
      </c>
      <c r="D1057" s="561" t="s">
        <v>707</v>
      </c>
      <c r="E1057" s="562" t="s">
        <v>22</v>
      </c>
      <c r="F1057" s="561" t="s">
        <v>22</v>
      </c>
      <c r="G1057" s="561" t="s">
        <v>24886</v>
      </c>
      <c r="H1057" s="561" t="s">
        <v>1302</v>
      </c>
      <c r="I1057" s="561" t="s">
        <v>709</v>
      </c>
      <c r="J1057" s="561" t="s">
        <v>326</v>
      </c>
      <c r="K1057" s="562" t="s">
        <v>24887</v>
      </c>
      <c r="L1057" s="561" t="s">
        <v>25</v>
      </c>
    </row>
    <row r="1058" spans="1:12" x14ac:dyDescent="0.25">
      <c r="A1058" s="561" t="s">
        <v>320</v>
      </c>
      <c r="B1058" s="561" t="s">
        <v>321</v>
      </c>
      <c r="C1058" s="561" t="s">
        <v>706</v>
      </c>
      <c r="D1058" s="561" t="s">
        <v>707</v>
      </c>
      <c r="E1058" s="562" t="s">
        <v>22</v>
      </c>
      <c r="F1058" s="561" t="s">
        <v>22</v>
      </c>
      <c r="G1058" s="561" t="s">
        <v>24888</v>
      </c>
      <c r="H1058" s="561" t="s">
        <v>1303</v>
      </c>
      <c r="I1058" s="561" t="s">
        <v>709</v>
      </c>
      <c r="J1058" s="561" t="s">
        <v>24</v>
      </c>
      <c r="K1058" s="562" t="s">
        <v>1323</v>
      </c>
      <c r="L1058" s="561" t="s">
        <v>25</v>
      </c>
    </row>
    <row r="1059" spans="1:12" x14ac:dyDescent="0.25">
      <c r="A1059" s="561" t="s">
        <v>320</v>
      </c>
      <c r="B1059" s="561" t="s">
        <v>321</v>
      </c>
      <c r="C1059" s="561" t="s">
        <v>706</v>
      </c>
      <c r="D1059" s="561" t="s">
        <v>707</v>
      </c>
      <c r="E1059" s="562" t="s">
        <v>22</v>
      </c>
      <c r="F1059" s="561" t="s">
        <v>22</v>
      </c>
      <c r="G1059" s="561" t="s">
        <v>24889</v>
      </c>
      <c r="H1059" s="561" t="s">
        <v>1304</v>
      </c>
      <c r="I1059" s="561" t="s">
        <v>709</v>
      </c>
      <c r="J1059" s="561" t="s">
        <v>24</v>
      </c>
      <c r="K1059" s="562" t="s">
        <v>786</v>
      </c>
      <c r="L1059" s="561" t="s">
        <v>25</v>
      </c>
    </row>
    <row r="1060" spans="1:12" x14ac:dyDescent="0.25">
      <c r="A1060" s="561" t="s">
        <v>320</v>
      </c>
      <c r="B1060" s="561" t="s">
        <v>321</v>
      </c>
      <c r="C1060" s="561" t="s">
        <v>706</v>
      </c>
      <c r="D1060" s="561" t="s">
        <v>707</v>
      </c>
      <c r="E1060" s="562" t="s">
        <v>22</v>
      </c>
      <c r="F1060" s="561" t="s">
        <v>22</v>
      </c>
      <c r="G1060" s="561" t="s">
        <v>24890</v>
      </c>
      <c r="H1060" s="561" t="s">
        <v>1305</v>
      </c>
      <c r="I1060" s="561" t="s">
        <v>709</v>
      </c>
      <c r="J1060" s="561" t="s">
        <v>24</v>
      </c>
      <c r="K1060" s="562" t="s">
        <v>1061</v>
      </c>
      <c r="L1060" s="561" t="s">
        <v>25</v>
      </c>
    </row>
    <row r="1061" spans="1:12" x14ac:dyDescent="0.25">
      <c r="A1061" s="561" t="s">
        <v>320</v>
      </c>
      <c r="B1061" s="561" t="s">
        <v>321</v>
      </c>
      <c r="C1061" s="561" t="s">
        <v>706</v>
      </c>
      <c r="D1061" s="561" t="s">
        <v>707</v>
      </c>
      <c r="E1061" s="562" t="s">
        <v>22</v>
      </c>
      <c r="F1061" s="561" t="s">
        <v>22</v>
      </c>
      <c r="G1061" s="561" t="s">
        <v>24891</v>
      </c>
      <c r="H1061" s="561" t="s">
        <v>1306</v>
      </c>
      <c r="I1061" s="561" t="s">
        <v>709</v>
      </c>
      <c r="J1061" s="561" t="s">
        <v>24</v>
      </c>
      <c r="K1061" s="562" t="s">
        <v>23180</v>
      </c>
      <c r="L1061" s="561" t="s">
        <v>25</v>
      </c>
    </row>
    <row r="1062" spans="1:12" x14ac:dyDescent="0.25">
      <c r="A1062" s="561" t="s">
        <v>320</v>
      </c>
      <c r="B1062" s="561" t="s">
        <v>321</v>
      </c>
      <c r="C1062" s="561" t="s">
        <v>706</v>
      </c>
      <c r="D1062" s="561" t="s">
        <v>707</v>
      </c>
      <c r="E1062" s="562" t="s">
        <v>22</v>
      </c>
      <c r="F1062" s="561" t="s">
        <v>22</v>
      </c>
      <c r="G1062" s="561" t="s">
        <v>24892</v>
      </c>
      <c r="H1062" s="561" t="s">
        <v>1308</v>
      </c>
      <c r="I1062" s="561" t="s">
        <v>709</v>
      </c>
      <c r="J1062" s="561" t="s">
        <v>7063</v>
      </c>
      <c r="K1062" s="562" t="s">
        <v>1238</v>
      </c>
      <c r="L1062" s="561" t="s">
        <v>25</v>
      </c>
    </row>
    <row r="1063" spans="1:12" x14ac:dyDescent="0.25">
      <c r="A1063" s="561" t="s">
        <v>320</v>
      </c>
      <c r="B1063" s="561" t="s">
        <v>321</v>
      </c>
      <c r="C1063" s="561" t="s">
        <v>706</v>
      </c>
      <c r="D1063" s="561" t="s">
        <v>707</v>
      </c>
      <c r="E1063" s="562" t="s">
        <v>22</v>
      </c>
      <c r="F1063" s="561" t="s">
        <v>22</v>
      </c>
      <c r="G1063" s="561" t="s">
        <v>24893</v>
      </c>
      <c r="H1063" s="561" t="s">
        <v>1309</v>
      </c>
      <c r="I1063" s="561" t="s">
        <v>709</v>
      </c>
      <c r="J1063" s="561" t="s">
        <v>7063</v>
      </c>
      <c r="K1063" s="562" t="s">
        <v>679</v>
      </c>
      <c r="L1063" s="561" t="s">
        <v>25</v>
      </c>
    </row>
    <row r="1064" spans="1:12" x14ac:dyDescent="0.25">
      <c r="A1064" s="561" t="s">
        <v>320</v>
      </c>
      <c r="B1064" s="561" t="s">
        <v>321</v>
      </c>
      <c r="C1064" s="561" t="s">
        <v>706</v>
      </c>
      <c r="D1064" s="561" t="s">
        <v>707</v>
      </c>
      <c r="E1064" s="562" t="s">
        <v>22</v>
      </c>
      <c r="F1064" s="561" t="s">
        <v>22</v>
      </c>
      <c r="G1064" s="561" t="s">
        <v>24894</v>
      </c>
      <c r="H1064" s="561" t="s">
        <v>1311</v>
      </c>
      <c r="I1064" s="561" t="s">
        <v>709</v>
      </c>
      <c r="J1064" s="561" t="s">
        <v>7063</v>
      </c>
      <c r="K1064" s="562" t="s">
        <v>916</v>
      </c>
      <c r="L1064" s="561" t="s">
        <v>25</v>
      </c>
    </row>
    <row r="1065" spans="1:12" x14ac:dyDescent="0.25">
      <c r="A1065" s="561" t="s">
        <v>320</v>
      </c>
      <c r="B1065" s="561" t="s">
        <v>321</v>
      </c>
      <c r="C1065" s="561" t="s">
        <v>706</v>
      </c>
      <c r="D1065" s="561" t="s">
        <v>707</v>
      </c>
      <c r="E1065" s="562" t="s">
        <v>22</v>
      </c>
      <c r="F1065" s="561" t="s">
        <v>22</v>
      </c>
      <c r="G1065" s="561" t="s">
        <v>24895</v>
      </c>
      <c r="H1065" s="561" t="s">
        <v>1312</v>
      </c>
      <c r="I1065" s="561" t="s">
        <v>709</v>
      </c>
      <c r="J1065" s="561" t="s">
        <v>326</v>
      </c>
      <c r="K1065" s="562" t="s">
        <v>2493</v>
      </c>
      <c r="L1065" s="561" t="s">
        <v>25</v>
      </c>
    </row>
    <row r="1066" spans="1:12" x14ac:dyDescent="0.25">
      <c r="A1066" s="561" t="s">
        <v>320</v>
      </c>
      <c r="B1066" s="561" t="s">
        <v>321</v>
      </c>
      <c r="C1066" s="561" t="s">
        <v>706</v>
      </c>
      <c r="D1066" s="561" t="s">
        <v>707</v>
      </c>
      <c r="E1066" s="562" t="s">
        <v>22</v>
      </c>
      <c r="F1066" s="561" t="s">
        <v>22</v>
      </c>
      <c r="G1066" s="561" t="s">
        <v>24896</v>
      </c>
      <c r="H1066" s="561" t="s">
        <v>1314</v>
      </c>
      <c r="I1066" s="561" t="s">
        <v>709</v>
      </c>
      <c r="J1066" s="561" t="s">
        <v>7063</v>
      </c>
      <c r="K1066" s="562" t="s">
        <v>7219</v>
      </c>
      <c r="L1066" s="561" t="s">
        <v>25</v>
      </c>
    </row>
    <row r="1067" spans="1:12" x14ac:dyDescent="0.25">
      <c r="A1067" s="561" t="s">
        <v>320</v>
      </c>
      <c r="B1067" s="561" t="s">
        <v>321</v>
      </c>
      <c r="C1067" s="561" t="s">
        <v>706</v>
      </c>
      <c r="D1067" s="561" t="s">
        <v>707</v>
      </c>
      <c r="E1067" s="562" t="s">
        <v>22</v>
      </c>
      <c r="F1067" s="561" t="s">
        <v>22</v>
      </c>
      <c r="G1067" s="561" t="s">
        <v>24897</v>
      </c>
      <c r="H1067" s="561" t="s">
        <v>1315</v>
      </c>
      <c r="I1067" s="561" t="s">
        <v>709</v>
      </c>
      <c r="J1067" s="561" t="s">
        <v>7063</v>
      </c>
      <c r="K1067" s="562" t="s">
        <v>703</v>
      </c>
      <c r="L1067" s="561" t="s">
        <v>25</v>
      </c>
    </row>
    <row r="1068" spans="1:12" x14ac:dyDescent="0.25">
      <c r="A1068" s="561" t="s">
        <v>320</v>
      </c>
      <c r="B1068" s="561" t="s">
        <v>321</v>
      </c>
      <c r="C1068" s="561" t="s">
        <v>706</v>
      </c>
      <c r="D1068" s="561" t="s">
        <v>707</v>
      </c>
      <c r="E1068" s="562" t="s">
        <v>22</v>
      </c>
      <c r="F1068" s="561" t="s">
        <v>22</v>
      </c>
      <c r="G1068" s="561" t="s">
        <v>24898</v>
      </c>
      <c r="H1068" s="561" t="s">
        <v>1316</v>
      </c>
      <c r="I1068" s="561" t="s">
        <v>709</v>
      </c>
      <c r="J1068" s="561" t="s">
        <v>7063</v>
      </c>
      <c r="K1068" s="562" t="s">
        <v>6387</v>
      </c>
      <c r="L1068" s="561" t="s">
        <v>25</v>
      </c>
    </row>
    <row r="1069" spans="1:12" x14ac:dyDescent="0.25">
      <c r="A1069" s="561" t="s">
        <v>320</v>
      </c>
      <c r="B1069" s="561" t="s">
        <v>321</v>
      </c>
      <c r="C1069" s="561" t="s">
        <v>706</v>
      </c>
      <c r="D1069" s="561" t="s">
        <v>707</v>
      </c>
      <c r="E1069" s="562" t="s">
        <v>22</v>
      </c>
      <c r="F1069" s="561" t="s">
        <v>22</v>
      </c>
      <c r="G1069" s="561" t="s">
        <v>24899</v>
      </c>
      <c r="H1069" s="561" t="s">
        <v>1318</v>
      </c>
      <c r="I1069" s="561" t="s">
        <v>709</v>
      </c>
      <c r="J1069" s="561" t="s">
        <v>24</v>
      </c>
      <c r="K1069" s="562" t="s">
        <v>24900</v>
      </c>
      <c r="L1069" s="561" t="s">
        <v>25</v>
      </c>
    </row>
    <row r="1070" spans="1:12" x14ac:dyDescent="0.25">
      <c r="A1070" s="561" t="s">
        <v>320</v>
      </c>
      <c r="B1070" s="561" t="s">
        <v>321</v>
      </c>
      <c r="C1070" s="561" t="s">
        <v>706</v>
      </c>
      <c r="D1070" s="561" t="s">
        <v>707</v>
      </c>
      <c r="E1070" s="562" t="s">
        <v>22</v>
      </c>
      <c r="F1070" s="561" t="s">
        <v>22</v>
      </c>
      <c r="G1070" s="561" t="s">
        <v>24901</v>
      </c>
      <c r="H1070" s="561" t="s">
        <v>1319</v>
      </c>
      <c r="I1070" s="561" t="s">
        <v>709</v>
      </c>
      <c r="J1070" s="561" t="s">
        <v>24</v>
      </c>
      <c r="K1070" s="562" t="s">
        <v>24902</v>
      </c>
      <c r="L1070" s="561" t="s">
        <v>25</v>
      </c>
    </row>
    <row r="1071" spans="1:12" x14ac:dyDescent="0.25">
      <c r="A1071" s="561" t="s">
        <v>320</v>
      </c>
      <c r="B1071" s="561" t="s">
        <v>321</v>
      </c>
      <c r="C1071" s="561" t="s">
        <v>706</v>
      </c>
      <c r="D1071" s="561" t="s">
        <v>707</v>
      </c>
      <c r="E1071" s="562" t="s">
        <v>22</v>
      </c>
      <c r="F1071" s="561" t="s">
        <v>22</v>
      </c>
      <c r="G1071" s="561" t="s">
        <v>24903</v>
      </c>
      <c r="H1071" s="561" t="s">
        <v>1321</v>
      </c>
      <c r="I1071" s="561" t="s">
        <v>709</v>
      </c>
      <c r="J1071" s="561" t="s">
        <v>24</v>
      </c>
      <c r="K1071" s="562" t="s">
        <v>24904</v>
      </c>
      <c r="L1071" s="561" t="s">
        <v>25</v>
      </c>
    </row>
    <row r="1072" spans="1:12" x14ac:dyDescent="0.25">
      <c r="A1072" s="561" t="s">
        <v>320</v>
      </c>
      <c r="B1072" s="561" t="s">
        <v>321</v>
      </c>
      <c r="C1072" s="561" t="s">
        <v>706</v>
      </c>
      <c r="D1072" s="561" t="s">
        <v>707</v>
      </c>
      <c r="E1072" s="562" t="s">
        <v>22</v>
      </c>
      <c r="F1072" s="561" t="s">
        <v>22</v>
      </c>
      <c r="G1072" s="561" t="s">
        <v>24905</v>
      </c>
      <c r="H1072" s="561" t="s">
        <v>1322</v>
      </c>
      <c r="I1072" s="561" t="s">
        <v>709</v>
      </c>
      <c r="J1072" s="561" t="s">
        <v>326</v>
      </c>
      <c r="K1072" s="562" t="s">
        <v>24906</v>
      </c>
      <c r="L1072" s="561" t="s">
        <v>25</v>
      </c>
    </row>
    <row r="1073" spans="1:12" x14ac:dyDescent="0.25">
      <c r="A1073" s="561" t="s">
        <v>320</v>
      </c>
      <c r="B1073" s="561" t="s">
        <v>321</v>
      </c>
      <c r="C1073" s="561" t="s">
        <v>706</v>
      </c>
      <c r="D1073" s="561" t="s">
        <v>707</v>
      </c>
      <c r="E1073" s="562" t="s">
        <v>22</v>
      </c>
      <c r="F1073" s="561" t="s">
        <v>22</v>
      </c>
      <c r="G1073" s="561" t="s">
        <v>24907</v>
      </c>
      <c r="H1073" s="561" t="s">
        <v>24908</v>
      </c>
      <c r="I1073" s="561" t="s">
        <v>709</v>
      </c>
      <c r="J1073" s="561" t="s">
        <v>7063</v>
      </c>
      <c r="K1073" s="562" t="s">
        <v>8017</v>
      </c>
      <c r="L1073" s="561" t="s">
        <v>25</v>
      </c>
    </row>
    <row r="1074" spans="1:12" x14ac:dyDescent="0.25">
      <c r="A1074" s="561" t="s">
        <v>320</v>
      </c>
      <c r="B1074" s="561" t="s">
        <v>321</v>
      </c>
      <c r="C1074" s="561" t="s">
        <v>706</v>
      </c>
      <c r="D1074" s="561" t="s">
        <v>707</v>
      </c>
      <c r="E1074" s="562" t="s">
        <v>22</v>
      </c>
      <c r="F1074" s="561" t="s">
        <v>22</v>
      </c>
      <c r="G1074" s="561" t="s">
        <v>24909</v>
      </c>
      <c r="H1074" s="561" t="s">
        <v>24910</v>
      </c>
      <c r="I1074" s="561" t="s">
        <v>709</v>
      </c>
      <c r="J1074" s="561" t="s">
        <v>7063</v>
      </c>
      <c r="K1074" s="562" t="s">
        <v>669</v>
      </c>
      <c r="L1074" s="561" t="s">
        <v>25</v>
      </c>
    </row>
    <row r="1075" spans="1:12" x14ac:dyDescent="0.25">
      <c r="A1075" s="561" t="s">
        <v>320</v>
      </c>
      <c r="B1075" s="561" t="s">
        <v>321</v>
      </c>
      <c r="C1075" s="561" t="s">
        <v>706</v>
      </c>
      <c r="D1075" s="561" t="s">
        <v>707</v>
      </c>
      <c r="E1075" s="562" t="s">
        <v>22</v>
      </c>
      <c r="F1075" s="561" t="s">
        <v>22</v>
      </c>
      <c r="G1075" s="561" t="s">
        <v>24911</v>
      </c>
      <c r="H1075" s="561" t="s">
        <v>24912</v>
      </c>
      <c r="I1075" s="561" t="s">
        <v>709</v>
      </c>
      <c r="J1075" s="561" t="s">
        <v>7063</v>
      </c>
      <c r="K1075" s="562" t="s">
        <v>594</v>
      </c>
      <c r="L1075" s="561" t="s">
        <v>25</v>
      </c>
    </row>
    <row r="1076" spans="1:12" x14ac:dyDescent="0.25">
      <c r="A1076" s="561" t="s">
        <v>320</v>
      </c>
      <c r="B1076" s="561" t="s">
        <v>321</v>
      </c>
      <c r="C1076" s="561" t="s">
        <v>706</v>
      </c>
      <c r="D1076" s="561" t="s">
        <v>707</v>
      </c>
      <c r="E1076" s="562" t="s">
        <v>22</v>
      </c>
      <c r="F1076" s="561" t="s">
        <v>22</v>
      </c>
      <c r="G1076" s="561" t="s">
        <v>24913</v>
      </c>
      <c r="H1076" s="561" t="s">
        <v>24914</v>
      </c>
      <c r="I1076" s="561" t="s">
        <v>709</v>
      </c>
      <c r="J1076" s="561" t="s">
        <v>326</v>
      </c>
      <c r="K1076" s="562" t="s">
        <v>1929</v>
      </c>
      <c r="L1076" s="561" t="s">
        <v>25</v>
      </c>
    </row>
    <row r="1077" spans="1:12" x14ac:dyDescent="0.25">
      <c r="A1077" s="561" t="s">
        <v>320</v>
      </c>
      <c r="B1077" s="561" t="s">
        <v>321</v>
      </c>
      <c r="C1077" s="561" t="s">
        <v>706</v>
      </c>
      <c r="D1077" s="561" t="s">
        <v>707</v>
      </c>
      <c r="E1077" s="562" t="s">
        <v>22</v>
      </c>
      <c r="F1077" s="561" t="s">
        <v>22</v>
      </c>
      <c r="G1077" s="561" t="s">
        <v>24915</v>
      </c>
      <c r="H1077" s="561" t="s">
        <v>1324</v>
      </c>
      <c r="I1077" s="561" t="s">
        <v>709</v>
      </c>
      <c r="J1077" s="561" t="s">
        <v>7063</v>
      </c>
      <c r="K1077" s="562" t="s">
        <v>832</v>
      </c>
      <c r="L1077" s="561" t="s">
        <v>25</v>
      </c>
    </row>
    <row r="1078" spans="1:12" x14ac:dyDescent="0.25">
      <c r="A1078" s="561" t="s">
        <v>320</v>
      </c>
      <c r="B1078" s="561" t="s">
        <v>321</v>
      </c>
      <c r="C1078" s="561" t="s">
        <v>706</v>
      </c>
      <c r="D1078" s="561" t="s">
        <v>707</v>
      </c>
      <c r="E1078" s="562" t="s">
        <v>22</v>
      </c>
      <c r="F1078" s="561" t="s">
        <v>22</v>
      </c>
      <c r="G1078" s="561" t="s">
        <v>24916</v>
      </c>
      <c r="H1078" s="561" t="s">
        <v>1325</v>
      </c>
      <c r="I1078" s="561" t="s">
        <v>709</v>
      </c>
      <c r="J1078" s="561" t="s">
        <v>7063</v>
      </c>
      <c r="K1078" s="562" t="s">
        <v>7086</v>
      </c>
      <c r="L1078" s="561" t="s">
        <v>25</v>
      </c>
    </row>
    <row r="1079" spans="1:12" x14ac:dyDescent="0.25">
      <c r="A1079" s="561" t="s">
        <v>320</v>
      </c>
      <c r="B1079" s="561" t="s">
        <v>321</v>
      </c>
      <c r="C1079" s="561" t="s">
        <v>706</v>
      </c>
      <c r="D1079" s="561" t="s">
        <v>707</v>
      </c>
      <c r="E1079" s="562" t="s">
        <v>22</v>
      </c>
      <c r="F1079" s="561" t="s">
        <v>22</v>
      </c>
      <c r="G1079" s="561" t="s">
        <v>24917</v>
      </c>
      <c r="H1079" s="561" t="s">
        <v>1327</v>
      </c>
      <c r="I1079" s="561" t="s">
        <v>709</v>
      </c>
      <c r="J1079" s="561" t="s">
        <v>7063</v>
      </c>
      <c r="K1079" s="562" t="s">
        <v>7712</v>
      </c>
      <c r="L1079" s="561" t="s">
        <v>25</v>
      </c>
    </row>
    <row r="1080" spans="1:12" x14ac:dyDescent="0.25">
      <c r="A1080" s="561" t="s">
        <v>320</v>
      </c>
      <c r="B1080" s="561" t="s">
        <v>321</v>
      </c>
      <c r="C1080" s="561" t="s">
        <v>706</v>
      </c>
      <c r="D1080" s="561" t="s">
        <v>707</v>
      </c>
      <c r="E1080" s="562" t="s">
        <v>22</v>
      </c>
      <c r="F1080" s="561" t="s">
        <v>22</v>
      </c>
      <c r="G1080" s="561" t="s">
        <v>24918</v>
      </c>
      <c r="H1080" s="561" t="s">
        <v>1329</v>
      </c>
      <c r="I1080" s="561" t="s">
        <v>709</v>
      </c>
      <c r="J1080" s="561" t="s">
        <v>326</v>
      </c>
      <c r="K1080" s="562" t="s">
        <v>7534</v>
      </c>
      <c r="L1080" s="561" t="s">
        <v>25</v>
      </c>
    </row>
    <row r="1081" spans="1:12" x14ac:dyDescent="0.25">
      <c r="A1081" s="561" t="s">
        <v>320</v>
      </c>
      <c r="B1081" s="561" t="s">
        <v>321</v>
      </c>
      <c r="C1081" s="561" t="s">
        <v>706</v>
      </c>
      <c r="D1081" s="561" t="s">
        <v>707</v>
      </c>
      <c r="E1081" s="562" t="s">
        <v>22</v>
      </c>
      <c r="F1081" s="561" t="s">
        <v>22</v>
      </c>
      <c r="G1081" s="561" t="s">
        <v>24919</v>
      </c>
      <c r="H1081" s="561" t="s">
        <v>1331</v>
      </c>
      <c r="I1081" s="561" t="s">
        <v>709</v>
      </c>
      <c r="J1081" s="561" t="s">
        <v>7063</v>
      </c>
      <c r="K1081" s="562" t="s">
        <v>24920</v>
      </c>
      <c r="L1081" s="561" t="s">
        <v>25</v>
      </c>
    </row>
    <row r="1082" spans="1:12" x14ac:dyDescent="0.25">
      <c r="A1082" s="561" t="s">
        <v>320</v>
      </c>
      <c r="B1082" s="561" t="s">
        <v>321</v>
      </c>
      <c r="C1082" s="561" t="s">
        <v>706</v>
      </c>
      <c r="D1082" s="561" t="s">
        <v>707</v>
      </c>
      <c r="E1082" s="562" t="s">
        <v>22</v>
      </c>
      <c r="F1082" s="561" t="s">
        <v>22</v>
      </c>
      <c r="G1082" s="561" t="s">
        <v>24921</v>
      </c>
      <c r="H1082" s="561" t="s">
        <v>1333</v>
      </c>
      <c r="I1082" s="561" t="s">
        <v>709</v>
      </c>
      <c r="J1082" s="561" t="s">
        <v>7063</v>
      </c>
      <c r="K1082" s="562" t="s">
        <v>24882</v>
      </c>
      <c r="L1082" s="561" t="s">
        <v>25</v>
      </c>
    </row>
    <row r="1083" spans="1:12" x14ac:dyDescent="0.25">
      <c r="A1083" s="561" t="s">
        <v>320</v>
      </c>
      <c r="B1083" s="561" t="s">
        <v>321</v>
      </c>
      <c r="C1083" s="561" t="s">
        <v>706</v>
      </c>
      <c r="D1083" s="561" t="s">
        <v>707</v>
      </c>
      <c r="E1083" s="562" t="s">
        <v>22</v>
      </c>
      <c r="F1083" s="561" t="s">
        <v>22</v>
      </c>
      <c r="G1083" s="561" t="s">
        <v>24922</v>
      </c>
      <c r="H1083" s="561" t="s">
        <v>1335</v>
      </c>
      <c r="I1083" s="561" t="s">
        <v>709</v>
      </c>
      <c r="J1083" s="561" t="s">
        <v>7063</v>
      </c>
      <c r="K1083" s="562" t="s">
        <v>8623</v>
      </c>
      <c r="L1083" s="561" t="s">
        <v>25</v>
      </c>
    </row>
    <row r="1084" spans="1:12" x14ac:dyDescent="0.25">
      <c r="A1084" s="561" t="s">
        <v>320</v>
      </c>
      <c r="B1084" s="561" t="s">
        <v>321</v>
      </c>
      <c r="C1084" s="561" t="s">
        <v>706</v>
      </c>
      <c r="D1084" s="561" t="s">
        <v>707</v>
      </c>
      <c r="E1084" s="562" t="s">
        <v>22</v>
      </c>
      <c r="F1084" s="561" t="s">
        <v>22</v>
      </c>
      <c r="G1084" s="561" t="s">
        <v>24923</v>
      </c>
      <c r="H1084" s="561" t="s">
        <v>1336</v>
      </c>
      <c r="I1084" s="561" t="s">
        <v>709</v>
      </c>
      <c r="J1084" s="561" t="s">
        <v>24</v>
      </c>
      <c r="K1084" s="562" t="s">
        <v>8177</v>
      </c>
      <c r="L1084" s="561" t="s">
        <v>25</v>
      </c>
    </row>
    <row r="1085" spans="1:12" x14ac:dyDescent="0.25">
      <c r="A1085" s="561" t="s">
        <v>320</v>
      </c>
      <c r="B1085" s="561" t="s">
        <v>321</v>
      </c>
      <c r="C1085" s="561" t="s">
        <v>706</v>
      </c>
      <c r="D1085" s="561" t="s">
        <v>707</v>
      </c>
      <c r="E1085" s="562" t="s">
        <v>22</v>
      </c>
      <c r="F1085" s="561" t="s">
        <v>22</v>
      </c>
      <c r="G1085" s="561" t="s">
        <v>24924</v>
      </c>
      <c r="H1085" s="561" t="s">
        <v>1337</v>
      </c>
      <c r="I1085" s="561" t="s">
        <v>709</v>
      </c>
      <c r="J1085" s="561" t="s">
        <v>7063</v>
      </c>
      <c r="K1085" s="562" t="s">
        <v>575</v>
      </c>
      <c r="L1085" s="561" t="s">
        <v>25</v>
      </c>
    </row>
    <row r="1086" spans="1:12" x14ac:dyDescent="0.25">
      <c r="A1086" s="561" t="s">
        <v>320</v>
      </c>
      <c r="B1086" s="561" t="s">
        <v>321</v>
      </c>
      <c r="C1086" s="561" t="s">
        <v>706</v>
      </c>
      <c r="D1086" s="561" t="s">
        <v>707</v>
      </c>
      <c r="E1086" s="562" t="s">
        <v>22</v>
      </c>
      <c r="F1086" s="561" t="s">
        <v>22</v>
      </c>
      <c r="G1086" s="561" t="s">
        <v>24925</v>
      </c>
      <c r="H1086" s="561" t="s">
        <v>1339</v>
      </c>
      <c r="I1086" s="561" t="s">
        <v>709</v>
      </c>
      <c r="J1086" s="561" t="s">
        <v>7063</v>
      </c>
      <c r="K1086" s="562" t="s">
        <v>864</v>
      </c>
      <c r="L1086" s="561" t="s">
        <v>25</v>
      </c>
    </row>
    <row r="1087" spans="1:12" x14ac:dyDescent="0.25">
      <c r="A1087" s="561" t="s">
        <v>320</v>
      </c>
      <c r="B1087" s="561" t="s">
        <v>321</v>
      </c>
      <c r="C1087" s="561" t="s">
        <v>706</v>
      </c>
      <c r="D1087" s="561" t="s">
        <v>707</v>
      </c>
      <c r="E1087" s="562" t="s">
        <v>22</v>
      </c>
      <c r="F1087" s="561" t="s">
        <v>22</v>
      </c>
      <c r="G1087" s="561" t="s">
        <v>24926</v>
      </c>
      <c r="H1087" s="561" t="s">
        <v>1340</v>
      </c>
      <c r="I1087" s="561" t="s">
        <v>709</v>
      </c>
      <c r="J1087" s="561" t="s">
        <v>7063</v>
      </c>
      <c r="K1087" s="562" t="s">
        <v>1338</v>
      </c>
      <c r="L1087" s="561" t="s">
        <v>25</v>
      </c>
    </row>
    <row r="1088" spans="1:12" x14ac:dyDescent="0.25">
      <c r="A1088" s="561" t="s">
        <v>320</v>
      </c>
      <c r="B1088" s="561" t="s">
        <v>321</v>
      </c>
      <c r="C1088" s="561" t="s">
        <v>706</v>
      </c>
      <c r="D1088" s="561" t="s">
        <v>707</v>
      </c>
      <c r="E1088" s="562" t="s">
        <v>22</v>
      </c>
      <c r="F1088" s="561" t="s">
        <v>22</v>
      </c>
      <c r="G1088" s="561" t="s">
        <v>24927</v>
      </c>
      <c r="H1088" s="561" t="s">
        <v>1342</v>
      </c>
      <c r="I1088" s="561" t="s">
        <v>709</v>
      </c>
      <c r="J1088" s="561" t="s">
        <v>24</v>
      </c>
      <c r="K1088" s="562" t="s">
        <v>7180</v>
      </c>
      <c r="L1088" s="561" t="s">
        <v>25</v>
      </c>
    </row>
    <row r="1089" spans="1:12" x14ac:dyDescent="0.25">
      <c r="A1089" s="561" t="s">
        <v>320</v>
      </c>
      <c r="B1089" s="561" t="s">
        <v>321</v>
      </c>
      <c r="C1089" s="561" t="s">
        <v>706</v>
      </c>
      <c r="D1089" s="561" t="s">
        <v>707</v>
      </c>
      <c r="E1089" s="562" t="s">
        <v>22</v>
      </c>
      <c r="F1089" s="561" t="s">
        <v>22</v>
      </c>
      <c r="G1089" s="561" t="s">
        <v>24928</v>
      </c>
      <c r="H1089" s="561" t="s">
        <v>1344</v>
      </c>
      <c r="I1089" s="561" t="s">
        <v>709</v>
      </c>
      <c r="J1089" s="561" t="s">
        <v>7063</v>
      </c>
      <c r="K1089" s="562" t="s">
        <v>4569</v>
      </c>
      <c r="L1089" s="561" t="s">
        <v>25</v>
      </c>
    </row>
    <row r="1090" spans="1:12" x14ac:dyDescent="0.25">
      <c r="A1090" s="561" t="s">
        <v>320</v>
      </c>
      <c r="B1090" s="561" t="s">
        <v>321</v>
      </c>
      <c r="C1090" s="561" t="s">
        <v>706</v>
      </c>
      <c r="D1090" s="561" t="s">
        <v>707</v>
      </c>
      <c r="E1090" s="562" t="s">
        <v>22</v>
      </c>
      <c r="F1090" s="561" t="s">
        <v>22</v>
      </c>
      <c r="G1090" s="561" t="s">
        <v>24929</v>
      </c>
      <c r="H1090" s="561" t="s">
        <v>1345</v>
      </c>
      <c r="I1090" s="561" t="s">
        <v>709</v>
      </c>
      <c r="J1090" s="561" t="s">
        <v>7063</v>
      </c>
      <c r="K1090" s="562" t="s">
        <v>6176</v>
      </c>
      <c r="L1090" s="561" t="s">
        <v>25</v>
      </c>
    </row>
    <row r="1091" spans="1:12" x14ac:dyDescent="0.25">
      <c r="A1091" s="561" t="s">
        <v>320</v>
      </c>
      <c r="B1091" s="561" t="s">
        <v>321</v>
      </c>
      <c r="C1091" s="561" t="s">
        <v>706</v>
      </c>
      <c r="D1091" s="561" t="s">
        <v>707</v>
      </c>
      <c r="E1091" s="562" t="s">
        <v>22</v>
      </c>
      <c r="F1091" s="561" t="s">
        <v>22</v>
      </c>
      <c r="G1091" s="561" t="s">
        <v>24930</v>
      </c>
      <c r="H1091" s="561" t="s">
        <v>1347</v>
      </c>
      <c r="I1091" s="561" t="s">
        <v>709</v>
      </c>
      <c r="J1091" s="561" t="s">
        <v>7063</v>
      </c>
      <c r="K1091" s="562" t="s">
        <v>24931</v>
      </c>
      <c r="L1091" s="561" t="s">
        <v>25</v>
      </c>
    </row>
    <row r="1092" spans="1:12" x14ac:dyDescent="0.25">
      <c r="A1092" s="561" t="s">
        <v>320</v>
      </c>
      <c r="B1092" s="561" t="s">
        <v>321</v>
      </c>
      <c r="C1092" s="561" t="s">
        <v>706</v>
      </c>
      <c r="D1092" s="561" t="s">
        <v>707</v>
      </c>
      <c r="E1092" s="562" t="s">
        <v>22</v>
      </c>
      <c r="F1092" s="561" t="s">
        <v>22</v>
      </c>
      <c r="G1092" s="561" t="s">
        <v>24932</v>
      </c>
      <c r="H1092" s="561" t="s">
        <v>1349</v>
      </c>
      <c r="I1092" s="561" t="s">
        <v>709</v>
      </c>
      <c r="J1092" s="561" t="s">
        <v>24</v>
      </c>
      <c r="K1092" s="562" t="s">
        <v>6644</v>
      </c>
      <c r="L1092" s="561" t="s">
        <v>25</v>
      </c>
    </row>
    <row r="1093" spans="1:12" x14ac:dyDescent="0.25">
      <c r="A1093" s="561" t="s">
        <v>320</v>
      </c>
      <c r="B1093" s="561" t="s">
        <v>321</v>
      </c>
      <c r="C1093" s="561" t="s">
        <v>706</v>
      </c>
      <c r="D1093" s="561" t="s">
        <v>707</v>
      </c>
      <c r="E1093" s="562" t="s">
        <v>22</v>
      </c>
      <c r="F1093" s="561" t="s">
        <v>22</v>
      </c>
      <c r="G1093" s="561" t="s">
        <v>24933</v>
      </c>
      <c r="H1093" s="561" t="s">
        <v>1350</v>
      </c>
      <c r="I1093" s="561" t="s">
        <v>709</v>
      </c>
      <c r="J1093" s="561" t="s">
        <v>7063</v>
      </c>
      <c r="K1093" s="562" t="s">
        <v>8427</v>
      </c>
      <c r="L1093" s="561" t="s">
        <v>25</v>
      </c>
    </row>
    <row r="1094" spans="1:12" x14ac:dyDescent="0.25">
      <c r="A1094" s="561" t="s">
        <v>320</v>
      </c>
      <c r="B1094" s="561" t="s">
        <v>321</v>
      </c>
      <c r="C1094" s="561" t="s">
        <v>706</v>
      </c>
      <c r="D1094" s="561" t="s">
        <v>707</v>
      </c>
      <c r="E1094" s="562" t="s">
        <v>22</v>
      </c>
      <c r="F1094" s="561" t="s">
        <v>22</v>
      </c>
      <c r="G1094" s="561" t="s">
        <v>24934</v>
      </c>
      <c r="H1094" s="561" t="s">
        <v>1352</v>
      </c>
      <c r="I1094" s="561" t="s">
        <v>709</v>
      </c>
      <c r="J1094" s="561" t="s">
        <v>7063</v>
      </c>
      <c r="K1094" s="562" t="s">
        <v>6621</v>
      </c>
      <c r="L1094" s="561" t="s">
        <v>25</v>
      </c>
    </row>
    <row r="1095" spans="1:12" x14ac:dyDescent="0.25">
      <c r="A1095" s="561" t="s">
        <v>320</v>
      </c>
      <c r="B1095" s="561" t="s">
        <v>321</v>
      </c>
      <c r="C1095" s="561" t="s">
        <v>706</v>
      </c>
      <c r="D1095" s="561" t="s">
        <v>707</v>
      </c>
      <c r="E1095" s="562" t="s">
        <v>22</v>
      </c>
      <c r="F1095" s="561" t="s">
        <v>22</v>
      </c>
      <c r="G1095" s="561" t="s">
        <v>24935</v>
      </c>
      <c r="H1095" s="561" t="s">
        <v>1353</v>
      </c>
      <c r="I1095" s="561" t="s">
        <v>709</v>
      </c>
      <c r="J1095" s="561" t="s">
        <v>7063</v>
      </c>
      <c r="K1095" s="562" t="s">
        <v>5752</v>
      </c>
      <c r="L1095" s="561" t="s">
        <v>25</v>
      </c>
    </row>
    <row r="1096" spans="1:12" x14ac:dyDescent="0.25">
      <c r="A1096" s="561" t="s">
        <v>320</v>
      </c>
      <c r="B1096" s="561" t="s">
        <v>321</v>
      </c>
      <c r="C1096" s="561" t="s">
        <v>706</v>
      </c>
      <c r="D1096" s="561" t="s">
        <v>707</v>
      </c>
      <c r="E1096" s="562" t="s">
        <v>22</v>
      </c>
      <c r="F1096" s="561" t="s">
        <v>22</v>
      </c>
      <c r="G1096" s="561" t="s">
        <v>24936</v>
      </c>
      <c r="H1096" s="561" t="s">
        <v>1354</v>
      </c>
      <c r="I1096" s="561" t="s">
        <v>709</v>
      </c>
      <c r="J1096" s="561" t="s">
        <v>7063</v>
      </c>
      <c r="K1096" s="562" t="s">
        <v>8018</v>
      </c>
      <c r="L1096" s="561" t="s">
        <v>25</v>
      </c>
    </row>
    <row r="1097" spans="1:12" x14ac:dyDescent="0.25">
      <c r="A1097" s="561" t="s">
        <v>320</v>
      </c>
      <c r="B1097" s="561" t="s">
        <v>321</v>
      </c>
      <c r="C1097" s="561" t="s">
        <v>706</v>
      </c>
      <c r="D1097" s="561" t="s">
        <v>707</v>
      </c>
      <c r="E1097" s="562" t="s">
        <v>22</v>
      </c>
      <c r="F1097" s="561" t="s">
        <v>22</v>
      </c>
      <c r="G1097" s="561" t="s">
        <v>24937</v>
      </c>
      <c r="H1097" s="561" t="s">
        <v>1355</v>
      </c>
      <c r="I1097" s="561" t="s">
        <v>709</v>
      </c>
      <c r="J1097" s="561" t="s">
        <v>7063</v>
      </c>
      <c r="K1097" s="562" t="s">
        <v>24839</v>
      </c>
      <c r="L1097" s="561" t="s">
        <v>25</v>
      </c>
    </row>
    <row r="1098" spans="1:12" x14ac:dyDescent="0.25">
      <c r="A1098" s="561" t="s">
        <v>320</v>
      </c>
      <c r="B1098" s="561" t="s">
        <v>321</v>
      </c>
      <c r="C1098" s="561" t="s">
        <v>706</v>
      </c>
      <c r="D1098" s="561" t="s">
        <v>707</v>
      </c>
      <c r="E1098" s="562" t="s">
        <v>22</v>
      </c>
      <c r="F1098" s="561" t="s">
        <v>22</v>
      </c>
      <c r="G1098" s="561" t="s">
        <v>24938</v>
      </c>
      <c r="H1098" s="561" t="s">
        <v>1356</v>
      </c>
      <c r="I1098" s="561" t="s">
        <v>709</v>
      </c>
      <c r="J1098" s="561" t="s">
        <v>326</v>
      </c>
      <c r="K1098" s="562" t="s">
        <v>24423</v>
      </c>
      <c r="L1098" s="561" t="s">
        <v>25</v>
      </c>
    </row>
    <row r="1099" spans="1:12" x14ac:dyDescent="0.25">
      <c r="A1099" s="561" t="s">
        <v>320</v>
      </c>
      <c r="B1099" s="561" t="s">
        <v>321</v>
      </c>
      <c r="C1099" s="561" t="s">
        <v>706</v>
      </c>
      <c r="D1099" s="561" t="s">
        <v>707</v>
      </c>
      <c r="E1099" s="562" t="s">
        <v>22</v>
      </c>
      <c r="F1099" s="561" t="s">
        <v>22</v>
      </c>
      <c r="G1099" s="561" t="s">
        <v>24939</v>
      </c>
      <c r="H1099" s="561" t="s">
        <v>1357</v>
      </c>
      <c r="I1099" s="561" t="s">
        <v>709</v>
      </c>
      <c r="J1099" s="561" t="s">
        <v>7063</v>
      </c>
      <c r="K1099" s="562" t="s">
        <v>24940</v>
      </c>
      <c r="L1099" s="561" t="s">
        <v>25</v>
      </c>
    </row>
    <row r="1100" spans="1:12" x14ac:dyDescent="0.25">
      <c r="A1100" s="561" t="s">
        <v>320</v>
      </c>
      <c r="B1100" s="561" t="s">
        <v>321</v>
      </c>
      <c r="C1100" s="561" t="s">
        <v>706</v>
      </c>
      <c r="D1100" s="561" t="s">
        <v>707</v>
      </c>
      <c r="E1100" s="562" t="s">
        <v>22</v>
      </c>
      <c r="F1100" s="561" t="s">
        <v>22</v>
      </c>
      <c r="G1100" s="561" t="s">
        <v>24941</v>
      </c>
      <c r="H1100" s="561" t="s">
        <v>1358</v>
      </c>
      <c r="I1100" s="561" t="s">
        <v>709</v>
      </c>
      <c r="J1100" s="561" t="s">
        <v>7063</v>
      </c>
      <c r="K1100" s="562" t="s">
        <v>622</v>
      </c>
      <c r="L1100" s="561" t="s">
        <v>25</v>
      </c>
    </row>
    <row r="1101" spans="1:12" x14ac:dyDescent="0.25">
      <c r="A1101" s="561" t="s">
        <v>320</v>
      </c>
      <c r="B1101" s="561" t="s">
        <v>321</v>
      </c>
      <c r="C1101" s="561" t="s">
        <v>706</v>
      </c>
      <c r="D1101" s="561" t="s">
        <v>707</v>
      </c>
      <c r="E1101" s="562" t="s">
        <v>22</v>
      </c>
      <c r="F1101" s="561" t="s">
        <v>22</v>
      </c>
      <c r="G1101" s="561" t="s">
        <v>24942</v>
      </c>
      <c r="H1101" s="561" t="s">
        <v>1359</v>
      </c>
      <c r="I1101" s="561" t="s">
        <v>709</v>
      </c>
      <c r="J1101" s="561" t="s">
        <v>7063</v>
      </c>
      <c r="K1101" s="562" t="s">
        <v>56</v>
      </c>
      <c r="L1101" s="561" t="s">
        <v>25</v>
      </c>
    </row>
    <row r="1102" spans="1:12" x14ac:dyDescent="0.25">
      <c r="A1102" s="561" t="s">
        <v>320</v>
      </c>
      <c r="B1102" s="561" t="s">
        <v>321</v>
      </c>
      <c r="C1102" s="561" t="s">
        <v>706</v>
      </c>
      <c r="D1102" s="561" t="s">
        <v>707</v>
      </c>
      <c r="E1102" s="562" t="s">
        <v>22</v>
      </c>
      <c r="F1102" s="561" t="s">
        <v>22</v>
      </c>
      <c r="G1102" s="561" t="s">
        <v>24943</v>
      </c>
      <c r="H1102" s="561" t="s">
        <v>1361</v>
      </c>
      <c r="I1102" s="561" t="s">
        <v>709</v>
      </c>
      <c r="J1102" s="561" t="s">
        <v>326</v>
      </c>
      <c r="K1102" s="562" t="s">
        <v>24495</v>
      </c>
      <c r="L1102" s="561" t="s">
        <v>25</v>
      </c>
    </row>
    <row r="1103" spans="1:12" x14ac:dyDescent="0.25">
      <c r="A1103" s="561" t="s">
        <v>320</v>
      </c>
      <c r="B1103" s="561" t="s">
        <v>321</v>
      </c>
      <c r="C1103" s="561" t="s">
        <v>706</v>
      </c>
      <c r="D1103" s="561" t="s">
        <v>707</v>
      </c>
      <c r="E1103" s="562" t="s">
        <v>22</v>
      </c>
      <c r="F1103" s="561" t="s">
        <v>22</v>
      </c>
      <c r="G1103" s="561" t="s">
        <v>24944</v>
      </c>
      <c r="H1103" s="561" t="s">
        <v>1362</v>
      </c>
      <c r="I1103" s="561" t="s">
        <v>709</v>
      </c>
      <c r="J1103" s="561" t="s">
        <v>7063</v>
      </c>
      <c r="K1103" s="562" t="s">
        <v>1323</v>
      </c>
      <c r="L1103" s="561" t="s">
        <v>25</v>
      </c>
    </row>
    <row r="1104" spans="1:12" x14ac:dyDescent="0.25">
      <c r="A1104" s="561" t="s">
        <v>320</v>
      </c>
      <c r="B1104" s="561" t="s">
        <v>321</v>
      </c>
      <c r="C1104" s="561" t="s">
        <v>706</v>
      </c>
      <c r="D1104" s="561" t="s">
        <v>707</v>
      </c>
      <c r="E1104" s="562" t="s">
        <v>22</v>
      </c>
      <c r="F1104" s="561" t="s">
        <v>22</v>
      </c>
      <c r="G1104" s="561" t="s">
        <v>24945</v>
      </c>
      <c r="H1104" s="561" t="s">
        <v>1363</v>
      </c>
      <c r="I1104" s="561" t="s">
        <v>709</v>
      </c>
      <c r="J1104" s="561" t="s">
        <v>7063</v>
      </c>
      <c r="K1104" s="562" t="s">
        <v>669</v>
      </c>
      <c r="L1104" s="561" t="s">
        <v>25</v>
      </c>
    </row>
    <row r="1105" spans="1:12" x14ac:dyDescent="0.25">
      <c r="A1105" s="561" t="s">
        <v>320</v>
      </c>
      <c r="B1105" s="561" t="s">
        <v>321</v>
      </c>
      <c r="C1105" s="561" t="s">
        <v>706</v>
      </c>
      <c r="D1105" s="561" t="s">
        <v>707</v>
      </c>
      <c r="E1105" s="562" t="s">
        <v>22</v>
      </c>
      <c r="F1105" s="561" t="s">
        <v>22</v>
      </c>
      <c r="G1105" s="561" t="s">
        <v>24946</v>
      </c>
      <c r="H1105" s="561" t="s">
        <v>1364</v>
      </c>
      <c r="I1105" s="561" t="s">
        <v>709</v>
      </c>
      <c r="J1105" s="561" t="s">
        <v>7063</v>
      </c>
      <c r="K1105" s="562" t="s">
        <v>1418</v>
      </c>
      <c r="L1105" s="561" t="s">
        <v>25</v>
      </c>
    </row>
    <row r="1106" spans="1:12" x14ac:dyDescent="0.25">
      <c r="A1106" s="561" t="s">
        <v>320</v>
      </c>
      <c r="B1106" s="561" t="s">
        <v>321</v>
      </c>
      <c r="C1106" s="561" t="s">
        <v>706</v>
      </c>
      <c r="D1106" s="561" t="s">
        <v>707</v>
      </c>
      <c r="E1106" s="562" t="s">
        <v>22</v>
      </c>
      <c r="F1106" s="561" t="s">
        <v>22</v>
      </c>
      <c r="G1106" s="561" t="s">
        <v>24947</v>
      </c>
      <c r="H1106" s="561" t="s">
        <v>1365</v>
      </c>
      <c r="I1106" s="561" t="s">
        <v>709</v>
      </c>
      <c r="J1106" s="561" t="s">
        <v>326</v>
      </c>
      <c r="K1106" s="562" t="s">
        <v>8397</v>
      </c>
      <c r="L1106" s="561" t="s">
        <v>25</v>
      </c>
    </row>
    <row r="1107" spans="1:12" x14ac:dyDescent="0.25">
      <c r="A1107" s="561" t="s">
        <v>320</v>
      </c>
      <c r="B1107" s="561" t="s">
        <v>321</v>
      </c>
      <c r="C1107" s="561" t="s">
        <v>706</v>
      </c>
      <c r="D1107" s="561" t="s">
        <v>707</v>
      </c>
      <c r="E1107" s="562" t="s">
        <v>22</v>
      </c>
      <c r="F1107" s="561" t="s">
        <v>22</v>
      </c>
      <c r="G1107" s="561" t="s">
        <v>24948</v>
      </c>
      <c r="H1107" s="561" t="s">
        <v>1367</v>
      </c>
      <c r="I1107" s="561" t="s">
        <v>709</v>
      </c>
      <c r="J1107" s="561" t="s">
        <v>7063</v>
      </c>
      <c r="K1107" s="562" t="s">
        <v>24657</v>
      </c>
      <c r="L1107" s="561" t="s">
        <v>25</v>
      </c>
    </row>
    <row r="1108" spans="1:12" x14ac:dyDescent="0.25">
      <c r="A1108" s="561" t="s">
        <v>320</v>
      </c>
      <c r="B1108" s="561" t="s">
        <v>321</v>
      </c>
      <c r="C1108" s="561" t="s">
        <v>706</v>
      </c>
      <c r="D1108" s="561" t="s">
        <v>707</v>
      </c>
      <c r="E1108" s="562" t="s">
        <v>22</v>
      </c>
      <c r="F1108" s="561" t="s">
        <v>22</v>
      </c>
      <c r="G1108" s="561" t="s">
        <v>24949</v>
      </c>
      <c r="H1108" s="561" t="s">
        <v>1368</v>
      </c>
      <c r="I1108" s="561" t="s">
        <v>709</v>
      </c>
      <c r="J1108" s="561" t="s">
        <v>7063</v>
      </c>
      <c r="K1108" s="562" t="s">
        <v>567</v>
      </c>
      <c r="L1108" s="561" t="s">
        <v>25</v>
      </c>
    </row>
    <row r="1109" spans="1:12" x14ac:dyDescent="0.25">
      <c r="A1109" s="561" t="s">
        <v>320</v>
      </c>
      <c r="B1109" s="561" t="s">
        <v>321</v>
      </c>
      <c r="C1109" s="561" t="s">
        <v>706</v>
      </c>
      <c r="D1109" s="561" t="s">
        <v>707</v>
      </c>
      <c r="E1109" s="562" t="s">
        <v>22</v>
      </c>
      <c r="F1109" s="561" t="s">
        <v>22</v>
      </c>
      <c r="G1109" s="561" t="s">
        <v>24950</v>
      </c>
      <c r="H1109" s="561" t="s">
        <v>1369</v>
      </c>
      <c r="I1109" s="561" t="s">
        <v>709</v>
      </c>
      <c r="J1109" s="561" t="s">
        <v>7063</v>
      </c>
      <c r="K1109" s="562" t="s">
        <v>8105</v>
      </c>
      <c r="L1109" s="561" t="s">
        <v>25</v>
      </c>
    </row>
    <row r="1110" spans="1:12" x14ac:dyDescent="0.25">
      <c r="A1110" s="561" t="s">
        <v>320</v>
      </c>
      <c r="B1110" s="561" t="s">
        <v>321</v>
      </c>
      <c r="C1110" s="561" t="s">
        <v>706</v>
      </c>
      <c r="D1110" s="561" t="s">
        <v>707</v>
      </c>
      <c r="E1110" s="562" t="s">
        <v>22</v>
      </c>
      <c r="F1110" s="561" t="s">
        <v>22</v>
      </c>
      <c r="G1110" s="561" t="s">
        <v>24951</v>
      </c>
      <c r="H1110" s="561" t="s">
        <v>1370</v>
      </c>
      <c r="I1110" s="561" t="s">
        <v>709</v>
      </c>
      <c r="J1110" s="561" t="s">
        <v>326</v>
      </c>
      <c r="K1110" s="562" t="s">
        <v>8575</v>
      </c>
      <c r="L1110" s="561" t="s">
        <v>25</v>
      </c>
    </row>
    <row r="1111" spans="1:12" x14ac:dyDescent="0.25">
      <c r="A1111" s="561" t="s">
        <v>320</v>
      </c>
      <c r="B1111" s="561" t="s">
        <v>321</v>
      </c>
      <c r="C1111" s="561" t="s">
        <v>706</v>
      </c>
      <c r="D1111" s="561" t="s">
        <v>707</v>
      </c>
      <c r="E1111" s="562" t="s">
        <v>22</v>
      </c>
      <c r="F1111" s="561" t="s">
        <v>22</v>
      </c>
      <c r="G1111" s="561" t="s">
        <v>24952</v>
      </c>
      <c r="H1111" s="561" t="s">
        <v>1372</v>
      </c>
      <c r="I1111" s="561" t="s">
        <v>709</v>
      </c>
      <c r="J1111" s="561" t="s">
        <v>7063</v>
      </c>
      <c r="K1111" s="562" t="s">
        <v>7829</v>
      </c>
      <c r="L1111" s="561" t="s">
        <v>25</v>
      </c>
    </row>
    <row r="1112" spans="1:12" x14ac:dyDescent="0.25">
      <c r="A1112" s="561" t="s">
        <v>320</v>
      </c>
      <c r="B1112" s="561" t="s">
        <v>321</v>
      </c>
      <c r="C1112" s="561" t="s">
        <v>706</v>
      </c>
      <c r="D1112" s="561" t="s">
        <v>707</v>
      </c>
      <c r="E1112" s="562" t="s">
        <v>22</v>
      </c>
      <c r="F1112" s="561" t="s">
        <v>22</v>
      </c>
      <c r="G1112" s="561" t="s">
        <v>24953</v>
      </c>
      <c r="H1112" s="561" t="s">
        <v>1373</v>
      </c>
      <c r="I1112" s="561" t="s">
        <v>709</v>
      </c>
      <c r="J1112" s="561" t="s">
        <v>7063</v>
      </c>
      <c r="K1112" s="562" t="s">
        <v>1182</v>
      </c>
      <c r="L1112" s="561" t="s">
        <v>25</v>
      </c>
    </row>
    <row r="1113" spans="1:12" x14ac:dyDescent="0.25">
      <c r="A1113" s="561" t="s">
        <v>320</v>
      </c>
      <c r="B1113" s="561" t="s">
        <v>321</v>
      </c>
      <c r="C1113" s="561" t="s">
        <v>706</v>
      </c>
      <c r="D1113" s="561" t="s">
        <v>707</v>
      </c>
      <c r="E1113" s="562" t="s">
        <v>22</v>
      </c>
      <c r="F1113" s="561" t="s">
        <v>22</v>
      </c>
      <c r="G1113" s="561" t="s">
        <v>24954</v>
      </c>
      <c r="H1113" s="561" t="s">
        <v>1374</v>
      </c>
      <c r="I1113" s="561" t="s">
        <v>709</v>
      </c>
      <c r="J1113" s="561" t="s">
        <v>7063</v>
      </c>
      <c r="K1113" s="562" t="s">
        <v>613</v>
      </c>
      <c r="L1113" s="561" t="s">
        <v>25</v>
      </c>
    </row>
    <row r="1114" spans="1:12" x14ac:dyDescent="0.25">
      <c r="A1114" s="561" t="s">
        <v>320</v>
      </c>
      <c r="B1114" s="561" t="s">
        <v>321</v>
      </c>
      <c r="C1114" s="561" t="s">
        <v>706</v>
      </c>
      <c r="D1114" s="561" t="s">
        <v>707</v>
      </c>
      <c r="E1114" s="562" t="s">
        <v>22</v>
      </c>
      <c r="F1114" s="561" t="s">
        <v>22</v>
      </c>
      <c r="G1114" s="561" t="s">
        <v>24955</v>
      </c>
      <c r="H1114" s="561" t="s">
        <v>1376</v>
      </c>
      <c r="I1114" s="561" t="s">
        <v>709</v>
      </c>
      <c r="J1114" s="561" t="s">
        <v>326</v>
      </c>
      <c r="K1114" s="562" t="s">
        <v>24956</v>
      </c>
      <c r="L1114" s="561" t="s">
        <v>25</v>
      </c>
    </row>
    <row r="1115" spans="1:12" x14ac:dyDescent="0.25">
      <c r="A1115" s="561" t="s">
        <v>320</v>
      </c>
      <c r="B1115" s="561" t="s">
        <v>321</v>
      </c>
      <c r="C1115" s="561" t="s">
        <v>706</v>
      </c>
      <c r="D1115" s="561" t="s">
        <v>707</v>
      </c>
      <c r="E1115" s="562" t="s">
        <v>22</v>
      </c>
      <c r="F1115" s="561" t="s">
        <v>22</v>
      </c>
      <c r="G1115" s="561" t="s">
        <v>24957</v>
      </c>
      <c r="H1115" s="561" t="s">
        <v>1377</v>
      </c>
      <c r="I1115" s="561" t="s">
        <v>709</v>
      </c>
      <c r="J1115" s="561" t="s">
        <v>7063</v>
      </c>
      <c r="K1115" s="562" t="s">
        <v>24958</v>
      </c>
      <c r="L1115" s="561" t="s">
        <v>25</v>
      </c>
    </row>
    <row r="1116" spans="1:12" x14ac:dyDescent="0.25">
      <c r="A1116" s="561" t="s">
        <v>320</v>
      </c>
      <c r="B1116" s="561" t="s">
        <v>321</v>
      </c>
      <c r="C1116" s="561" t="s">
        <v>706</v>
      </c>
      <c r="D1116" s="561" t="s">
        <v>707</v>
      </c>
      <c r="E1116" s="562" t="s">
        <v>22</v>
      </c>
      <c r="F1116" s="561" t="s">
        <v>22</v>
      </c>
      <c r="G1116" s="561" t="s">
        <v>24959</v>
      </c>
      <c r="H1116" s="561" t="s">
        <v>1378</v>
      </c>
      <c r="I1116" s="561" t="s">
        <v>709</v>
      </c>
      <c r="J1116" s="561" t="s">
        <v>7063</v>
      </c>
      <c r="K1116" s="562" t="s">
        <v>24960</v>
      </c>
      <c r="L1116" s="561" t="s">
        <v>25</v>
      </c>
    </row>
    <row r="1117" spans="1:12" x14ac:dyDescent="0.25">
      <c r="A1117" s="561" t="s">
        <v>320</v>
      </c>
      <c r="B1117" s="561" t="s">
        <v>321</v>
      </c>
      <c r="C1117" s="561" t="s">
        <v>706</v>
      </c>
      <c r="D1117" s="561" t="s">
        <v>707</v>
      </c>
      <c r="E1117" s="562" t="s">
        <v>22</v>
      </c>
      <c r="F1117" s="561" t="s">
        <v>22</v>
      </c>
      <c r="G1117" s="561" t="s">
        <v>24961</v>
      </c>
      <c r="H1117" s="561" t="s">
        <v>1379</v>
      </c>
      <c r="I1117" s="561" t="s">
        <v>709</v>
      </c>
      <c r="J1117" s="561" t="s">
        <v>7063</v>
      </c>
      <c r="K1117" s="562" t="s">
        <v>24962</v>
      </c>
      <c r="L1117" s="561" t="s">
        <v>25</v>
      </c>
    </row>
    <row r="1118" spans="1:12" x14ac:dyDescent="0.25">
      <c r="A1118" s="561" t="s">
        <v>320</v>
      </c>
      <c r="B1118" s="561" t="s">
        <v>321</v>
      </c>
      <c r="C1118" s="561" t="s">
        <v>706</v>
      </c>
      <c r="D1118" s="561" t="s">
        <v>707</v>
      </c>
      <c r="E1118" s="562" t="s">
        <v>22</v>
      </c>
      <c r="F1118" s="561" t="s">
        <v>22</v>
      </c>
      <c r="G1118" s="561" t="s">
        <v>24963</v>
      </c>
      <c r="H1118" s="561" t="s">
        <v>1380</v>
      </c>
      <c r="I1118" s="561" t="s">
        <v>709</v>
      </c>
      <c r="J1118" s="561" t="s">
        <v>326</v>
      </c>
      <c r="K1118" s="562" t="s">
        <v>24964</v>
      </c>
      <c r="L1118" s="561" t="s">
        <v>25</v>
      </c>
    </row>
    <row r="1119" spans="1:12" x14ac:dyDescent="0.25">
      <c r="A1119" s="561" t="s">
        <v>320</v>
      </c>
      <c r="B1119" s="561" t="s">
        <v>321</v>
      </c>
      <c r="C1119" s="561" t="s">
        <v>706</v>
      </c>
      <c r="D1119" s="561" t="s">
        <v>707</v>
      </c>
      <c r="E1119" s="562" t="s">
        <v>22</v>
      </c>
      <c r="F1119" s="561" t="s">
        <v>22</v>
      </c>
      <c r="G1119" s="561" t="s">
        <v>24965</v>
      </c>
      <c r="H1119" s="561" t="s">
        <v>1381</v>
      </c>
      <c r="I1119" s="561" t="s">
        <v>709</v>
      </c>
      <c r="J1119" s="561" t="s">
        <v>7063</v>
      </c>
      <c r="K1119" s="562" t="s">
        <v>1962</v>
      </c>
      <c r="L1119" s="561" t="s">
        <v>25</v>
      </c>
    </row>
    <row r="1120" spans="1:12" x14ac:dyDescent="0.25">
      <c r="A1120" s="561" t="s">
        <v>320</v>
      </c>
      <c r="B1120" s="561" t="s">
        <v>321</v>
      </c>
      <c r="C1120" s="561" t="s">
        <v>706</v>
      </c>
      <c r="D1120" s="561" t="s">
        <v>707</v>
      </c>
      <c r="E1120" s="562" t="s">
        <v>22</v>
      </c>
      <c r="F1120" s="561" t="s">
        <v>22</v>
      </c>
      <c r="G1120" s="561" t="s">
        <v>24966</v>
      </c>
      <c r="H1120" s="561" t="s">
        <v>1382</v>
      </c>
      <c r="I1120" s="561" t="s">
        <v>709</v>
      </c>
      <c r="J1120" s="561" t="s">
        <v>7063</v>
      </c>
      <c r="K1120" s="562" t="s">
        <v>1424</v>
      </c>
      <c r="L1120" s="561" t="s">
        <v>25</v>
      </c>
    </row>
    <row r="1121" spans="1:12" x14ac:dyDescent="0.25">
      <c r="A1121" s="561" t="s">
        <v>320</v>
      </c>
      <c r="B1121" s="561" t="s">
        <v>321</v>
      </c>
      <c r="C1121" s="561" t="s">
        <v>706</v>
      </c>
      <c r="D1121" s="561" t="s">
        <v>707</v>
      </c>
      <c r="E1121" s="562" t="s">
        <v>22</v>
      </c>
      <c r="F1121" s="561" t="s">
        <v>22</v>
      </c>
      <c r="G1121" s="561" t="s">
        <v>24967</v>
      </c>
      <c r="H1121" s="561" t="s">
        <v>1383</v>
      </c>
      <c r="I1121" s="561" t="s">
        <v>709</v>
      </c>
      <c r="J1121" s="561" t="s">
        <v>7063</v>
      </c>
      <c r="K1121" s="562" t="s">
        <v>6538</v>
      </c>
      <c r="L1121" s="561" t="s">
        <v>25</v>
      </c>
    </row>
    <row r="1122" spans="1:12" x14ac:dyDescent="0.25">
      <c r="A1122" s="561" t="s">
        <v>320</v>
      </c>
      <c r="B1122" s="561" t="s">
        <v>321</v>
      </c>
      <c r="C1122" s="561" t="s">
        <v>706</v>
      </c>
      <c r="D1122" s="561" t="s">
        <v>707</v>
      </c>
      <c r="E1122" s="562" t="s">
        <v>22</v>
      </c>
      <c r="F1122" s="561" t="s">
        <v>22</v>
      </c>
      <c r="G1122" s="561" t="s">
        <v>24968</v>
      </c>
      <c r="H1122" s="561" t="s">
        <v>1384</v>
      </c>
      <c r="I1122" s="561" t="s">
        <v>709</v>
      </c>
      <c r="J1122" s="561" t="s">
        <v>326</v>
      </c>
      <c r="K1122" s="562" t="s">
        <v>8185</v>
      </c>
      <c r="L1122" s="561" t="s">
        <v>25</v>
      </c>
    </row>
    <row r="1123" spans="1:12" x14ac:dyDescent="0.25">
      <c r="A1123" s="561" t="s">
        <v>320</v>
      </c>
      <c r="B1123" s="561" t="s">
        <v>321</v>
      </c>
      <c r="C1123" s="561" t="s">
        <v>706</v>
      </c>
      <c r="D1123" s="561" t="s">
        <v>707</v>
      </c>
      <c r="E1123" s="562" t="s">
        <v>22</v>
      </c>
      <c r="F1123" s="561" t="s">
        <v>22</v>
      </c>
      <c r="G1123" s="561" t="s">
        <v>24969</v>
      </c>
      <c r="H1123" s="561" t="s">
        <v>1386</v>
      </c>
      <c r="I1123" s="561" t="s">
        <v>709</v>
      </c>
      <c r="J1123" s="561" t="s">
        <v>7063</v>
      </c>
      <c r="K1123" s="562" t="s">
        <v>1474</v>
      </c>
      <c r="L1123" s="561" t="s">
        <v>25</v>
      </c>
    </row>
    <row r="1124" spans="1:12" x14ac:dyDescent="0.25">
      <c r="A1124" s="561" t="s">
        <v>320</v>
      </c>
      <c r="B1124" s="561" t="s">
        <v>321</v>
      </c>
      <c r="C1124" s="561" t="s">
        <v>706</v>
      </c>
      <c r="D1124" s="561" t="s">
        <v>707</v>
      </c>
      <c r="E1124" s="562" t="s">
        <v>22</v>
      </c>
      <c r="F1124" s="561" t="s">
        <v>22</v>
      </c>
      <c r="G1124" s="561" t="s">
        <v>24970</v>
      </c>
      <c r="H1124" s="561" t="s">
        <v>1387</v>
      </c>
      <c r="I1124" s="561" t="s">
        <v>709</v>
      </c>
      <c r="J1124" s="561" t="s">
        <v>7063</v>
      </c>
      <c r="K1124" s="562" t="s">
        <v>703</v>
      </c>
      <c r="L1124" s="561" t="s">
        <v>25</v>
      </c>
    </row>
    <row r="1125" spans="1:12" x14ac:dyDescent="0.25">
      <c r="A1125" s="561" t="s">
        <v>320</v>
      </c>
      <c r="B1125" s="561" t="s">
        <v>321</v>
      </c>
      <c r="C1125" s="561" t="s">
        <v>706</v>
      </c>
      <c r="D1125" s="561" t="s">
        <v>707</v>
      </c>
      <c r="E1125" s="562" t="s">
        <v>22</v>
      </c>
      <c r="F1125" s="561" t="s">
        <v>22</v>
      </c>
      <c r="G1125" s="561" t="s">
        <v>24971</v>
      </c>
      <c r="H1125" s="561" t="s">
        <v>1388</v>
      </c>
      <c r="I1125" s="561" t="s">
        <v>709</v>
      </c>
      <c r="J1125" s="561" t="s">
        <v>7063</v>
      </c>
      <c r="K1125" s="562" t="s">
        <v>1389</v>
      </c>
      <c r="L1125" s="561" t="s">
        <v>25</v>
      </c>
    </row>
    <row r="1126" spans="1:12" x14ac:dyDescent="0.25">
      <c r="A1126" s="561" t="s">
        <v>320</v>
      </c>
      <c r="B1126" s="561" t="s">
        <v>321</v>
      </c>
      <c r="C1126" s="561" t="s">
        <v>706</v>
      </c>
      <c r="D1126" s="561" t="s">
        <v>707</v>
      </c>
      <c r="E1126" s="562" t="s">
        <v>22</v>
      </c>
      <c r="F1126" s="561" t="s">
        <v>22</v>
      </c>
      <c r="G1126" s="561" t="s">
        <v>24972</v>
      </c>
      <c r="H1126" s="561" t="s">
        <v>1390</v>
      </c>
      <c r="I1126" s="561" t="s">
        <v>709</v>
      </c>
      <c r="J1126" s="561" t="s">
        <v>7063</v>
      </c>
      <c r="K1126" s="562" t="s">
        <v>617</v>
      </c>
      <c r="L1126" s="561" t="s">
        <v>25</v>
      </c>
    </row>
    <row r="1127" spans="1:12" x14ac:dyDescent="0.25">
      <c r="A1127" s="561" t="s">
        <v>320</v>
      </c>
      <c r="B1127" s="561" t="s">
        <v>321</v>
      </c>
      <c r="C1127" s="561" t="s">
        <v>706</v>
      </c>
      <c r="D1127" s="561" t="s">
        <v>707</v>
      </c>
      <c r="E1127" s="562" t="s">
        <v>22</v>
      </c>
      <c r="F1127" s="561" t="s">
        <v>22</v>
      </c>
      <c r="G1127" s="561" t="s">
        <v>24973</v>
      </c>
      <c r="H1127" s="561" t="s">
        <v>1391</v>
      </c>
      <c r="I1127" s="561" t="s">
        <v>709</v>
      </c>
      <c r="J1127" s="561" t="s">
        <v>7063</v>
      </c>
      <c r="K1127" s="562" t="s">
        <v>23218</v>
      </c>
      <c r="L1127" s="561" t="s">
        <v>25</v>
      </c>
    </row>
    <row r="1128" spans="1:12" x14ac:dyDescent="0.25">
      <c r="A1128" s="561" t="s">
        <v>320</v>
      </c>
      <c r="B1128" s="561" t="s">
        <v>321</v>
      </c>
      <c r="C1128" s="561" t="s">
        <v>706</v>
      </c>
      <c r="D1128" s="561" t="s">
        <v>707</v>
      </c>
      <c r="E1128" s="562" t="s">
        <v>22</v>
      </c>
      <c r="F1128" s="561" t="s">
        <v>22</v>
      </c>
      <c r="G1128" s="561" t="s">
        <v>24974</v>
      </c>
      <c r="H1128" s="561" t="s">
        <v>1393</v>
      </c>
      <c r="I1128" s="561" t="s">
        <v>709</v>
      </c>
      <c r="J1128" s="561" t="s">
        <v>7063</v>
      </c>
      <c r="K1128" s="562" t="s">
        <v>24975</v>
      </c>
      <c r="L1128" s="561" t="s">
        <v>25</v>
      </c>
    </row>
    <row r="1129" spans="1:12" x14ac:dyDescent="0.25">
      <c r="A1129" s="561" t="s">
        <v>320</v>
      </c>
      <c r="B1129" s="561" t="s">
        <v>321</v>
      </c>
      <c r="C1129" s="561" t="s">
        <v>706</v>
      </c>
      <c r="D1129" s="561" t="s">
        <v>707</v>
      </c>
      <c r="E1129" s="562" t="s">
        <v>22</v>
      </c>
      <c r="F1129" s="561" t="s">
        <v>22</v>
      </c>
      <c r="G1129" s="561" t="s">
        <v>24976</v>
      </c>
      <c r="H1129" s="561" t="s">
        <v>1395</v>
      </c>
      <c r="I1129" s="561" t="s">
        <v>709</v>
      </c>
      <c r="J1129" s="561" t="s">
        <v>24</v>
      </c>
      <c r="K1129" s="562" t="s">
        <v>8373</v>
      </c>
      <c r="L1129" s="561" t="s">
        <v>25</v>
      </c>
    </row>
    <row r="1130" spans="1:12" x14ac:dyDescent="0.25">
      <c r="A1130" s="561" t="s">
        <v>320</v>
      </c>
      <c r="B1130" s="561" t="s">
        <v>321</v>
      </c>
      <c r="C1130" s="561" t="s">
        <v>706</v>
      </c>
      <c r="D1130" s="561" t="s">
        <v>707</v>
      </c>
      <c r="E1130" s="562" t="s">
        <v>22</v>
      </c>
      <c r="F1130" s="561" t="s">
        <v>22</v>
      </c>
      <c r="G1130" s="561" t="s">
        <v>24977</v>
      </c>
      <c r="H1130" s="561" t="s">
        <v>1396</v>
      </c>
      <c r="I1130" s="561" t="s">
        <v>709</v>
      </c>
      <c r="J1130" s="561" t="s">
        <v>7063</v>
      </c>
      <c r="K1130" s="562" t="s">
        <v>23761</v>
      </c>
      <c r="L1130" s="561" t="s">
        <v>25</v>
      </c>
    </row>
    <row r="1131" spans="1:12" x14ac:dyDescent="0.25">
      <c r="A1131" s="561" t="s">
        <v>320</v>
      </c>
      <c r="B1131" s="561" t="s">
        <v>321</v>
      </c>
      <c r="C1131" s="561" t="s">
        <v>706</v>
      </c>
      <c r="D1131" s="561" t="s">
        <v>707</v>
      </c>
      <c r="E1131" s="562" t="s">
        <v>22</v>
      </c>
      <c r="F1131" s="561" t="s">
        <v>22</v>
      </c>
      <c r="G1131" s="561" t="s">
        <v>24978</v>
      </c>
      <c r="H1131" s="561" t="s">
        <v>1398</v>
      </c>
      <c r="I1131" s="561" t="s">
        <v>709</v>
      </c>
      <c r="J1131" s="561" t="s">
        <v>7063</v>
      </c>
      <c r="K1131" s="562" t="s">
        <v>7833</v>
      </c>
      <c r="L1131" s="561" t="s">
        <v>25</v>
      </c>
    </row>
    <row r="1132" spans="1:12" x14ac:dyDescent="0.25">
      <c r="A1132" s="561" t="s">
        <v>320</v>
      </c>
      <c r="B1132" s="561" t="s">
        <v>321</v>
      </c>
      <c r="C1132" s="561" t="s">
        <v>706</v>
      </c>
      <c r="D1132" s="561" t="s">
        <v>707</v>
      </c>
      <c r="E1132" s="562" t="s">
        <v>22</v>
      </c>
      <c r="F1132" s="561" t="s">
        <v>22</v>
      </c>
      <c r="G1132" s="561" t="s">
        <v>24979</v>
      </c>
      <c r="H1132" s="561" t="s">
        <v>1400</v>
      </c>
      <c r="I1132" s="561" t="s">
        <v>709</v>
      </c>
      <c r="J1132" s="561" t="s">
        <v>7063</v>
      </c>
      <c r="K1132" s="562" t="s">
        <v>949</v>
      </c>
      <c r="L1132" s="561" t="s">
        <v>25</v>
      </c>
    </row>
    <row r="1133" spans="1:12" x14ac:dyDescent="0.25">
      <c r="A1133" s="561" t="s">
        <v>320</v>
      </c>
      <c r="B1133" s="561" t="s">
        <v>321</v>
      </c>
      <c r="C1133" s="561" t="s">
        <v>706</v>
      </c>
      <c r="D1133" s="561" t="s">
        <v>707</v>
      </c>
      <c r="E1133" s="562" t="s">
        <v>22</v>
      </c>
      <c r="F1133" s="561" t="s">
        <v>22</v>
      </c>
      <c r="G1133" s="561" t="s">
        <v>24980</v>
      </c>
      <c r="H1133" s="561" t="s">
        <v>1402</v>
      </c>
      <c r="I1133" s="561" t="s">
        <v>709</v>
      </c>
      <c r="J1133" s="561" t="s">
        <v>326</v>
      </c>
      <c r="K1133" s="562" t="s">
        <v>24981</v>
      </c>
      <c r="L1133" s="561" t="s">
        <v>25</v>
      </c>
    </row>
    <row r="1134" spans="1:12" x14ac:dyDescent="0.25">
      <c r="A1134" s="561" t="s">
        <v>320</v>
      </c>
      <c r="B1134" s="561" t="s">
        <v>321</v>
      </c>
      <c r="C1134" s="561" t="s">
        <v>706</v>
      </c>
      <c r="D1134" s="561" t="s">
        <v>707</v>
      </c>
      <c r="E1134" s="562" t="s">
        <v>22</v>
      </c>
      <c r="F1134" s="561" t="s">
        <v>22</v>
      </c>
      <c r="G1134" s="561" t="s">
        <v>24982</v>
      </c>
      <c r="H1134" s="561" t="s">
        <v>1403</v>
      </c>
      <c r="I1134" s="561" t="s">
        <v>709</v>
      </c>
      <c r="J1134" s="561" t="s">
        <v>7063</v>
      </c>
      <c r="K1134" s="562" t="s">
        <v>5189</v>
      </c>
      <c r="L1134" s="561" t="s">
        <v>25</v>
      </c>
    </row>
    <row r="1135" spans="1:12" x14ac:dyDescent="0.25">
      <c r="A1135" s="561" t="s">
        <v>320</v>
      </c>
      <c r="B1135" s="561" t="s">
        <v>321</v>
      </c>
      <c r="C1135" s="561" t="s">
        <v>706</v>
      </c>
      <c r="D1135" s="561" t="s">
        <v>707</v>
      </c>
      <c r="E1135" s="562" t="s">
        <v>22</v>
      </c>
      <c r="F1135" s="561" t="s">
        <v>22</v>
      </c>
      <c r="G1135" s="561" t="s">
        <v>24983</v>
      </c>
      <c r="H1135" s="561" t="s">
        <v>1405</v>
      </c>
      <c r="I1135" s="561" t="s">
        <v>709</v>
      </c>
      <c r="J1135" s="561" t="s">
        <v>7063</v>
      </c>
      <c r="K1135" s="562" t="s">
        <v>24501</v>
      </c>
      <c r="L1135" s="561" t="s">
        <v>25</v>
      </c>
    </row>
    <row r="1136" spans="1:12" x14ac:dyDescent="0.25">
      <c r="A1136" s="561" t="s">
        <v>320</v>
      </c>
      <c r="B1136" s="561" t="s">
        <v>321</v>
      </c>
      <c r="C1136" s="561" t="s">
        <v>706</v>
      </c>
      <c r="D1136" s="561" t="s">
        <v>707</v>
      </c>
      <c r="E1136" s="562" t="s">
        <v>22</v>
      </c>
      <c r="F1136" s="561" t="s">
        <v>22</v>
      </c>
      <c r="G1136" s="561" t="s">
        <v>24984</v>
      </c>
      <c r="H1136" s="561" t="s">
        <v>1407</v>
      </c>
      <c r="I1136" s="561" t="s">
        <v>709</v>
      </c>
      <c r="J1136" s="561" t="s">
        <v>7063</v>
      </c>
      <c r="K1136" s="562" t="s">
        <v>24985</v>
      </c>
      <c r="L1136" s="561" t="s">
        <v>25</v>
      </c>
    </row>
    <row r="1137" spans="1:12" x14ac:dyDescent="0.25">
      <c r="A1137" s="561" t="s">
        <v>320</v>
      </c>
      <c r="B1137" s="561" t="s">
        <v>321</v>
      </c>
      <c r="C1137" s="561" t="s">
        <v>706</v>
      </c>
      <c r="D1137" s="561" t="s">
        <v>707</v>
      </c>
      <c r="E1137" s="562" t="s">
        <v>22</v>
      </c>
      <c r="F1137" s="561" t="s">
        <v>22</v>
      </c>
      <c r="G1137" s="561" t="s">
        <v>24986</v>
      </c>
      <c r="H1137" s="561" t="s">
        <v>1408</v>
      </c>
      <c r="I1137" s="561" t="s">
        <v>709</v>
      </c>
      <c r="J1137" s="561" t="s">
        <v>326</v>
      </c>
      <c r="K1137" s="562" t="s">
        <v>4719</v>
      </c>
      <c r="L1137" s="561" t="s">
        <v>25</v>
      </c>
    </row>
    <row r="1138" spans="1:12" x14ac:dyDescent="0.25">
      <c r="A1138" s="561" t="s">
        <v>320</v>
      </c>
      <c r="B1138" s="561" t="s">
        <v>321</v>
      </c>
      <c r="C1138" s="561" t="s">
        <v>706</v>
      </c>
      <c r="D1138" s="561" t="s">
        <v>707</v>
      </c>
      <c r="E1138" s="562" t="s">
        <v>22</v>
      </c>
      <c r="F1138" s="561" t="s">
        <v>22</v>
      </c>
      <c r="G1138" s="561" t="s">
        <v>24987</v>
      </c>
      <c r="H1138" s="561" t="s">
        <v>1410</v>
      </c>
      <c r="I1138" s="561" t="s">
        <v>709</v>
      </c>
      <c r="J1138" s="561" t="s">
        <v>7063</v>
      </c>
      <c r="K1138" s="562" t="s">
        <v>864</v>
      </c>
      <c r="L1138" s="561" t="s">
        <v>25</v>
      </c>
    </row>
    <row r="1139" spans="1:12" x14ac:dyDescent="0.25">
      <c r="A1139" s="561" t="s">
        <v>320</v>
      </c>
      <c r="B1139" s="561" t="s">
        <v>321</v>
      </c>
      <c r="C1139" s="561" t="s">
        <v>706</v>
      </c>
      <c r="D1139" s="561" t="s">
        <v>707</v>
      </c>
      <c r="E1139" s="562" t="s">
        <v>22</v>
      </c>
      <c r="F1139" s="561" t="s">
        <v>22</v>
      </c>
      <c r="G1139" s="561" t="s">
        <v>24988</v>
      </c>
      <c r="H1139" s="561" t="s">
        <v>1411</v>
      </c>
      <c r="I1139" s="561" t="s">
        <v>709</v>
      </c>
      <c r="J1139" s="561" t="s">
        <v>7063</v>
      </c>
      <c r="K1139" s="562" t="s">
        <v>1278</v>
      </c>
      <c r="L1139" s="561" t="s">
        <v>25</v>
      </c>
    </row>
    <row r="1140" spans="1:12" x14ac:dyDescent="0.25">
      <c r="A1140" s="561" t="s">
        <v>320</v>
      </c>
      <c r="B1140" s="561" t="s">
        <v>321</v>
      </c>
      <c r="C1140" s="561" t="s">
        <v>706</v>
      </c>
      <c r="D1140" s="561" t="s">
        <v>707</v>
      </c>
      <c r="E1140" s="562" t="s">
        <v>22</v>
      </c>
      <c r="F1140" s="561" t="s">
        <v>22</v>
      </c>
      <c r="G1140" s="561" t="s">
        <v>24989</v>
      </c>
      <c r="H1140" s="561" t="s">
        <v>1412</v>
      </c>
      <c r="I1140" s="561" t="s">
        <v>709</v>
      </c>
      <c r="J1140" s="561" t="s">
        <v>7063</v>
      </c>
      <c r="K1140" s="562" t="s">
        <v>786</v>
      </c>
      <c r="L1140" s="561" t="s">
        <v>25</v>
      </c>
    </row>
    <row r="1141" spans="1:12" x14ac:dyDescent="0.25">
      <c r="A1141" s="561" t="s">
        <v>320</v>
      </c>
      <c r="B1141" s="561" t="s">
        <v>321</v>
      </c>
      <c r="C1141" s="561" t="s">
        <v>706</v>
      </c>
      <c r="D1141" s="561" t="s">
        <v>707</v>
      </c>
      <c r="E1141" s="562" t="s">
        <v>22</v>
      </c>
      <c r="F1141" s="561" t="s">
        <v>22</v>
      </c>
      <c r="G1141" s="561" t="s">
        <v>24990</v>
      </c>
      <c r="H1141" s="561" t="s">
        <v>1413</v>
      </c>
      <c r="I1141" s="561" t="s">
        <v>709</v>
      </c>
      <c r="J1141" s="561" t="s">
        <v>7063</v>
      </c>
      <c r="K1141" s="562" t="s">
        <v>24991</v>
      </c>
      <c r="L1141" s="561" t="s">
        <v>25</v>
      </c>
    </row>
    <row r="1142" spans="1:12" x14ac:dyDescent="0.25">
      <c r="A1142" s="561" t="s">
        <v>320</v>
      </c>
      <c r="B1142" s="561" t="s">
        <v>321</v>
      </c>
      <c r="C1142" s="561" t="s">
        <v>706</v>
      </c>
      <c r="D1142" s="561" t="s">
        <v>707</v>
      </c>
      <c r="E1142" s="562" t="s">
        <v>22</v>
      </c>
      <c r="F1142" s="561" t="s">
        <v>22</v>
      </c>
      <c r="G1142" s="561" t="s">
        <v>24992</v>
      </c>
      <c r="H1142" s="561" t="s">
        <v>1415</v>
      </c>
      <c r="I1142" s="561" t="s">
        <v>709</v>
      </c>
      <c r="J1142" s="561" t="s">
        <v>7063</v>
      </c>
      <c r="K1142" s="562" t="s">
        <v>5185</v>
      </c>
      <c r="L1142" s="561" t="s">
        <v>25</v>
      </c>
    </row>
    <row r="1143" spans="1:12" x14ac:dyDescent="0.25">
      <c r="A1143" s="561" t="s">
        <v>320</v>
      </c>
      <c r="B1143" s="561" t="s">
        <v>321</v>
      </c>
      <c r="C1143" s="561" t="s">
        <v>706</v>
      </c>
      <c r="D1143" s="561" t="s">
        <v>707</v>
      </c>
      <c r="E1143" s="562" t="s">
        <v>22</v>
      </c>
      <c r="F1143" s="561" t="s">
        <v>22</v>
      </c>
      <c r="G1143" s="561" t="s">
        <v>24993</v>
      </c>
      <c r="H1143" s="561" t="s">
        <v>1416</v>
      </c>
      <c r="I1143" s="561" t="s">
        <v>709</v>
      </c>
      <c r="J1143" s="561" t="s">
        <v>7063</v>
      </c>
      <c r="K1143" s="562" t="s">
        <v>7790</v>
      </c>
      <c r="L1143" s="561" t="s">
        <v>25</v>
      </c>
    </row>
    <row r="1144" spans="1:12" x14ac:dyDescent="0.25">
      <c r="A1144" s="561" t="s">
        <v>320</v>
      </c>
      <c r="B1144" s="561" t="s">
        <v>321</v>
      </c>
      <c r="C1144" s="561" t="s">
        <v>706</v>
      </c>
      <c r="D1144" s="561" t="s">
        <v>707</v>
      </c>
      <c r="E1144" s="562" t="s">
        <v>22</v>
      </c>
      <c r="F1144" s="561" t="s">
        <v>22</v>
      </c>
      <c r="G1144" s="561" t="s">
        <v>24994</v>
      </c>
      <c r="H1144" s="561" t="s">
        <v>1417</v>
      </c>
      <c r="I1144" s="561" t="s">
        <v>709</v>
      </c>
      <c r="J1144" s="561" t="s">
        <v>24</v>
      </c>
      <c r="K1144" s="562" t="s">
        <v>8177</v>
      </c>
      <c r="L1144" s="561" t="s">
        <v>25</v>
      </c>
    </row>
    <row r="1145" spans="1:12" x14ac:dyDescent="0.25">
      <c r="A1145" s="561" t="s">
        <v>320</v>
      </c>
      <c r="B1145" s="561" t="s">
        <v>321</v>
      </c>
      <c r="C1145" s="561" t="s">
        <v>706</v>
      </c>
      <c r="D1145" s="561" t="s">
        <v>707</v>
      </c>
      <c r="E1145" s="562" t="s">
        <v>22</v>
      </c>
      <c r="F1145" s="561" t="s">
        <v>22</v>
      </c>
      <c r="G1145" s="561" t="s">
        <v>24995</v>
      </c>
      <c r="H1145" s="561" t="s">
        <v>1419</v>
      </c>
      <c r="I1145" s="561" t="s">
        <v>709</v>
      </c>
      <c r="J1145" s="561" t="s">
        <v>24</v>
      </c>
      <c r="K1145" s="562" t="s">
        <v>564</v>
      </c>
      <c r="L1145" s="561" t="s">
        <v>25</v>
      </c>
    </row>
    <row r="1146" spans="1:12" x14ac:dyDescent="0.25">
      <c r="A1146" s="561" t="s">
        <v>320</v>
      </c>
      <c r="B1146" s="561" t="s">
        <v>321</v>
      </c>
      <c r="C1146" s="561" t="s">
        <v>706</v>
      </c>
      <c r="D1146" s="561" t="s">
        <v>707</v>
      </c>
      <c r="E1146" s="562" t="s">
        <v>22</v>
      </c>
      <c r="F1146" s="561" t="s">
        <v>22</v>
      </c>
      <c r="G1146" s="561" t="s">
        <v>24996</v>
      </c>
      <c r="H1146" s="561" t="s">
        <v>1420</v>
      </c>
      <c r="I1146" s="561" t="s">
        <v>709</v>
      </c>
      <c r="J1146" s="561" t="s">
        <v>7063</v>
      </c>
      <c r="K1146" s="562" t="s">
        <v>4953</v>
      </c>
      <c r="L1146" s="561" t="s">
        <v>25</v>
      </c>
    </row>
    <row r="1147" spans="1:12" x14ac:dyDescent="0.25">
      <c r="A1147" s="561" t="s">
        <v>320</v>
      </c>
      <c r="B1147" s="561" t="s">
        <v>321</v>
      </c>
      <c r="C1147" s="561" t="s">
        <v>706</v>
      </c>
      <c r="D1147" s="561" t="s">
        <v>707</v>
      </c>
      <c r="E1147" s="562" t="s">
        <v>22</v>
      </c>
      <c r="F1147" s="561" t="s">
        <v>22</v>
      </c>
      <c r="G1147" s="561" t="s">
        <v>24997</v>
      </c>
      <c r="H1147" s="561" t="s">
        <v>1421</v>
      </c>
      <c r="I1147" s="561" t="s">
        <v>709</v>
      </c>
      <c r="J1147" s="561" t="s">
        <v>7063</v>
      </c>
      <c r="K1147" s="562" t="s">
        <v>1422</v>
      </c>
      <c r="L1147" s="561" t="s">
        <v>25</v>
      </c>
    </row>
    <row r="1148" spans="1:12" x14ac:dyDescent="0.25">
      <c r="A1148" s="561" t="s">
        <v>320</v>
      </c>
      <c r="B1148" s="561" t="s">
        <v>321</v>
      </c>
      <c r="C1148" s="561" t="s">
        <v>706</v>
      </c>
      <c r="D1148" s="561" t="s">
        <v>707</v>
      </c>
      <c r="E1148" s="562" t="s">
        <v>22</v>
      </c>
      <c r="F1148" s="561" t="s">
        <v>22</v>
      </c>
      <c r="G1148" s="561" t="s">
        <v>24998</v>
      </c>
      <c r="H1148" s="561" t="s">
        <v>1423</v>
      </c>
      <c r="I1148" s="561" t="s">
        <v>709</v>
      </c>
      <c r="J1148" s="561" t="s">
        <v>7063</v>
      </c>
      <c r="K1148" s="562" t="s">
        <v>7140</v>
      </c>
      <c r="L1148" s="561" t="s">
        <v>25</v>
      </c>
    </row>
    <row r="1149" spans="1:12" x14ac:dyDescent="0.25">
      <c r="A1149" s="561" t="s">
        <v>320</v>
      </c>
      <c r="B1149" s="561" t="s">
        <v>321</v>
      </c>
      <c r="C1149" s="561" t="s">
        <v>706</v>
      </c>
      <c r="D1149" s="561" t="s">
        <v>707</v>
      </c>
      <c r="E1149" s="562" t="s">
        <v>22</v>
      </c>
      <c r="F1149" s="561" t="s">
        <v>22</v>
      </c>
      <c r="G1149" s="561" t="s">
        <v>24999</v>
      </c>
      <c r="H1149" s="561" t="s">
        <v>1425</v>
      </c>
      <c r="I1149" s="561" t="s">
        <v>709</v>
      </c>
      <c r="J1149" s="561" t="s">
        <v>7063</v>
      </c>
      <c r="K1149" s="562" t="s">
        <v>674</v>
      </c>
      <c r="L1149" s="561" t="s">
        <v>25</v>
      </c>
    </row>
    <row r="1150" spans="1:12" x14ac:dyDescent="0.25">
      <c r="A1150" s="561" t="s">
        <v>320</v>
      </c>
      <c r="B1150" s="561" t="s">
        <v>321</v>
      </c>
      <c r="C1150" s="561" t="s">
        <v>706</v>
      </c>
      <c r="D1150" s="561" t="s">
        <v>707</v>
      </c>
      <c r="E1150" s="562" t="s">
        <v>22</v>
      </c>
      <c r="F1150" s="561" t="s">
        <v>22</v>
      </c>
      <c r="G1150" s="561" t="s">
        <v>25000</v>
      </c>
      <c r="H1150" s="561" t="s">
        <v>1426</v>
      </c>
      <c r="I1150" s="561" t="s">
        <v>709</v>
      </c>
      <c r="J1150" s="561" t="s">
        <v>7063</v>
      </c>
      <c r="K1150" s="562" t="s">
        <v>1422</v>
      </c>
      <c r="L1150" s="561" t="s">
        <v>25</v>
      </c>
    </row>
    <row r="1151" spans="1:12" x14ac:dyDescent="0.25">
      <c r="A1151" s="561" t="s">
        <v>320</v>
      </c>
      <c r="B1151" s="561" t="s">
        <v>321</v>
      </c>
      <c r="C1151" s="561" t="s">
        <v>706</v>
      </c>
      <c r="D1151" s="561" t="s">
        <v>707</v>
      </c>
      <c r="E1151" s="562" t="s">
        <v>22</v>
      </c>
      <c r="F1151" s="561" t="s">
        <v>22</v>
      </c>
      <c r="G1151" s="561" t="s">
        <v>25001</v>
      </c>
      <c r="H1151" s="561" t="s">
        <v>1427</v>
      </c>
      <c r="I1151" s="561" t="s">
        <v>709</v>
      </c>
      <c r="J1151" s="561" t="s">
        <v>7063</v>
      </c>
      <c r="K1151" s="562" t="s">
        <v>1210</v>
      </c>
      <c r="L1151" s="561" t="s">
        <v>25</v>
      </c>
    </row>
    <row r="1152" spans="1:12" x14ac:dyDescent="0.25">
      <c r="A1152" s="561" t="s">
        <v>320</v>
      </c>
      <c r="B1152" s="561" t="s">
        <v>321</v>
      </c>
      <c r="C1152" s="561" t="s">
        <v>706</v>
      </c>
      <c r="D1152" s="561" t="s">
        <v>707</v>
      </c>
      <c r="E1152" s="562" t="s">
        <v>22</v>
      </c>
      <c r="F1152" s="561" t="s">
        <v>22</v>
      </c>
      <c r="G1152" s="561" t="s">
        <v>25002</v>
      </c>
      <c r="H1152" s="561" t="s">
        <v>1428</v>
      </c>
      <c r="I1152" s="561" t="s">
        <v>709</v>
      </c>
      <c r="J1152" s="561" t="s">
        <v>326</v>
      </c>
      <c r="K1152" s="562" t="s">
        <v>7658</v>
      </c>
      <c r="L1152" s="561" t="s">
        <v>25</v>
      </c>
    </row>
    <row r="1153" spans="1:12" x14ac:dyDescent="0.25">
      <c r="A1153" s="561" t="s">
        <v>320</v>
      </c>
      <c r="B1153" s="561" t="s">
        <v>321</v>
      </c>
      <c r="C1153" s="561" t="s">
        <v>706</v>
      </c>
      <c r="D1153" s="561" t="s">
        <v>707</v>
      </c>
      <c r="E1153" s="562" t="s">
        <v>22</v>
      </c>
      <c r="F1153" s="561" t="s">
        <v>22</v>
      </c>
      <c r="G1153" s="561" t="s">
        <v>25003</v>
      </c>
      <c r="H1153" s="561" t="s">
        <v>1430</v>
      </c>
      <c r="I1153" s="561" t="s">
        <v>709</v>
      </c>
      <c r="J1153" s="561" t="s">
        <v>7063</v>
      </c>
      <c r="K1153" s="562" t="s">
        <v>677</v>
      </c>
      <c r="L1153" s="561" t="s">
        <v>25</v>
      </c>
    </row>
    <row r="1154" spans="1:12" x14ac:dyDescent="0.25">
      <c r="A1154" s="561" t="s">
        <v>320</v>
      </c>
      <c r="B1154" s="561" t="s">
        <v>321</v>
      </c>
      <c r="C1154" s="561" t="s">
        <v>706</v>
      </c>
      <c r="D1154" s="561" t="s">
        <v>707</v>
      </c>
      <c r="E1154" s="562" t="s">
        <v>22</v>
      </c>
      <c r="F1154" s="561" t="s">
        <v>22</v>
      </c>
      <c r="G1154" s="561" t="s">
        <v>25004</v>
      </c>
      <c r="H1154" s="561" t="s">
        <v>1432</v>
      </c>
      <c r="I1154" s="561" t="s">
        <v>709</v>
      </c>
      <c r="J1154" s="561" t="s">
        <v>7063</v>
      </c>
      <c r="K1154" s="562" t="s">
        <v>669</v>
      </c>
      <c r="L1154" s="561" t="s">
        <v>25</v>
      </c>
    </row>
    <row r="1155" spans="1:12" x14ac:dyDescent="0.25">
      <c r="A1155" s="561" t="s">
        <v>320</v>
      </c>
      <c r="B1155" s="561" t="s">
        <v>321</v>
      </c>
      <c r="C1155" s="561" t="s">
        <v>706</v>
      </c>
      <c r="D1155" s="561" t="s">
        <v>707</v>
      </c>
      <c r="E1155" s="562" t="s">
        <v>22</v>
      </c>
      <c r="F1155" s="561" t="s">
        <v>22</v>
      </c>
      <c r="G1155" s="561" t="s">
        <v>25005</v>
      </c>
      <c r="H1155" s="561" t="s">
        <v>1433</v>
      </c>
      <c r="I1155" s="561" t="s">
        <v>709</v>
      </c>
      <c r="J1155" s="561" t="s">
        <v>7063</v>
      </c>
      <c r="K1155" s="562" t="s">
        <v>890</v>
      </c>
      <c r="L1155" s="561" t="s">
        <v>25</v>
      </c>
    </row>
    <row r="1156" spans="1:12" x14ac:dyDescent="0.25">
      <c r="A1156" s="561" t="s">
        <v>320</v>
      </c>
      <c r="B1156" s="561" t="s">
        <v>321</v>
      </c>
      <c r="C1156" s="561" t="s">
        <v>706</v>
      </c>
      <c r="D1156" s="561" t="s">
        <v>707</v>
      </c>
      <c r="E1156" s="562" t="s">
        <v>22</v>
      </c>
      <c r="F1156" s="561" t="s">
        <v>22</v>
      </c>
      <c r="G1156" s="561" t="s">
        <v>25006</v>
      </c>
      <c r="H1156" s="561" t="s">
        <v>1434</v>
      </c>
      <c r="I1156" s="561" t="s">
        <v>709</v>
      </c>
      <c r="J1156" s="561" t="s">
        <v>326</v>
      </c>
      <c r="K1156" s="562" t="s">
        <v>1929</v>
      </c>
      <c r="L1156" s="561" t="s">
        <v>25</v>
      </c>
    </row>
    <row r="1157" spans="1:12" x14ac:dyDescent="0.25">
      <c r="A1157" s="561" t="s">
        <v>320</v>
      </c>
      <c r="B1157" s="561" t="s">
        <v>321</v>
      </c>
      <c r="C1157" s="561" t="s">
        <v>706</v>
      </c>
      <c r="D1157" s="561" t="s">
        <v>707</v>
      </c>
      <c r="E1157" s="562" t="s">
        <v>22</v>
      </c>
      <c r="F1157" s="561" t="s">
        <v>22</v>
      </c>
      <c r="G1157" s="561" t="s">
        <v>25007</v>
      </c>
      <c r="H1157" s="561" t="s">
        <v>1435</v>
      </c>
      <c r="I1157" s="561" t="s">
        <v>709</v>
      </c>
      <c r="J1157" s="561" t="s">
        <v>7063</v>
      </c>
      <c r="K1157" s="562" t="s">
        <v>1263</v>
      </c>
      <c r="L1157" s="561" t="s">
        <v>25</v>
      </c>
    </row>
    <row r="1158" spans="1:12" x14ac:dyDescent="0.25">
      <c r="A1158" s="561" t="s">
        <v>320</v>
      </c>
      <c r="B1158" s="561" t="s">
        <v>321</v>
      </c>
      <c r="C1158" s="561" t="s">
        <v>706</v>
      </c>
      <c r="D1158" s="561" t="s">
        <v>707</v>
      </c>
      <c r="E1158" s="562" t="s">
        <v>22</v>
      </c>
      <c r="F1158" s="561" t="s">
        <v>22</v>
      </c>
      <c r="G1158" s="561" t="s">
        <v>25008</v>
      </c>
      <c r="H1158" s="561" t="s">
        <v>1436</v>
      </c>
      <c r="I1158" s="561" t="s">
        <v>709</v>
      </c>
      <c r="J1158" s="561" t="s">
        <v>7063</v>
      </c>
      <c r="K1158" s="562" t="s">
        <v>1174</v>
      </c>
      <c r="L1158" s="561" t="s">
        <v>25</v>
      </c>
    </row>
    <row r="1159" spans="1:12" x14ac:dyDescent="0.25">
      <c r="A1159" s="561" t="s">
        <v>320</v>
      </c>
      <c r="B1159" s="561" t="s">
        <v>321</v>
      </c>
      <c r="C1159" s="561" t="s">
        <v>706</v>
      </c>
      <c r="D1159" s="561" t="s">
        <v>707</v>
      </c>
      <c r="E1159" s="562" t="s">
        <v>22</v>
      </c>
      <c r="F1159" s="561" t="s">
        <v>22</v>
      </c>
      <c r="G1159" s="561" t="s">
        <v>25009</v>
      </c>
      <c r="H1159" s="561" t="s">
        <v>1437</v>
      </c>
      <c r="I1159" s="561" t="s">
        <v>709</v>
      </c>
      <c r="J1159" s="561" t="s">
        <v>7063</v>
      </c>
      <c r="K1159" s="562" t="s">
        <v>1103</v>
      </c>
      <c r="L1159" s="561" t="s">
        <v>25</v>
      </c>
    </row>
    <row r="1160" spans="1:12" x14ac:dyDescent="0.25">
      <c r="A1160" s="561" t="s">
        <v>320</v>
      </c>
      <c r="B1160" s="561" t="s">
        <v>321</v>
      </c>
      <c r="C1160" s="561" t="s">
        <v>706</v>
      </c>
      <c r="D1160" s="561" t="s">
        <v>707</v>
      </c>
      <c r="E1160" s="562" t="s">
        <v>22</v>
      </c>
      <c r="F1160" s="561" t="s">
        <v>22</v>
      </c>
      <c r="G1160" s="561" t="s">
        <v>25010</v>
      </c>
      <c r="H1160" s="561" t="s">
        <v>1438</v>
      </c>
      <c r="I1160" s="561" t="s">
        <v>709</v>
      </c>
      <c r="J1160" s="561" t="s">
        <v>24</v>
      </c>
      <c r="K1160" s="562" t="s">
        <v>818</v>
      </c>
      <c r="L1160" s="561" t="s">
        <v>25</v>
      </c>
    </row>
    <row r="1161" spans="1:12" x14ac:dyDescent="0.25">
      <c r="A1161" s="561" t="s">
        <v>320</v>
      </c>
      <c r="B1161" s="561" t="s">
        <v>321</v>
      </c>
      <c r="C1161" s="561" t="s">
        <v>706</v>
      </c>
      <c r="D1161" s="561" t="s">
        <v>707</v>
      </c>
      <c r="E1161" s="562" t="s">
        <v>22</v>
      </c>
      <c r="F1161" s="561" t="s">
        <v>22</v>
      </c>
      <c r="G1161" s="561" t="s">
        <v>25011</v>
      </c>
      <c r="H1161" s="561" t="s">
        <v>1439</v>
      </c>
      <c r="I1161" s="561" t="s">
        <v>709</v>
      </c>
      <c r="J1161" s="561" t="s">
        <v>7063</v>
      </c>
      <c r="K1161" s="562" t="s">
        <v>1285</v>
      </c>
      <c r="L1161" s="561" t="s">
        <v>25</v>
      </c>
    </row>
    <row r="1162" spans="1:12" x14ac:dyDescent="0.25">
      <c r="A1162" s="561" t="s">
        <v>320</v>
      </c>
      <c r="B1162" s="561" t="s">
        <v>321</v>
      </c>
      <c r="C1162" s="561" t="s">
        <v>706</v>
      </c>
      <c r="D1162" s="561" t="s">
        <v>707</v>
      </c>
      <c r="E1162" s="562" t="s">
        <v>22</v>
      </c>
      <c r="F1162" s="561" t="s">
        <v>22</v>
      </c>
      <c r="G1162" s="561" t="s">
        <v>25012</v>
      </c>
      <c r="H1162" s="561" t="s">
        <v>1440</v>
      </c>
      <c r="I1162" s="561" t="s">
        <v>709</v>
      </c>
      <c r="J1162" s="561" t="s">
        <v>7063</v>
      </c>
      <c r="K1162" s="562" t="s">
        <v>1174</v>
      </c>
      <c r="L1162" s="561" t="s">
        <v>25</v>
      </c>
    </row>
    <row r="1163" spans="1:12" x14ac:dyDescent="0.25">
      <c r="A1163" s="561" t="s">
        <v>320</v>
      </c>
      <c r="B1163" s="561" t="s">
        <v>321</v>
      </c>
      <c r="C1163" s="561" t="s">
        <v>706</v>
      </c>
      <c r="D1163" s="561" t="s">
        <v>707</v>
      </c>
      <c r="E1163" s="562" t="s">
        <v>22</v>
      </c>
      <c r="F1163" s="561" t="s">
        <v>22</v>
      </c>
      <c r="G1163" s="561" t="s">
        <v>25013</v>
      </c>
      <c r="H1163" s="561" t="s">
        <v>1441</v>
      </c>
      <c r="I1163" s="561" t="s">
        <v>709</v>
      </c>
      <c r="J1163" s="561" t="s">
        <v>7063</v>
      </c>
      <c r="K1163" s="562" t="s">
        <v>1109</v>
      </c>
      <c r="L1163" s="561" t="s">
        <v>25</v>
      </c>
    </row>
    <row r="1164" spans="1:12" x14ac:dyDescent="0.25">
      <c r="A1164" s="561" t="s">
        <v>320</v>
      </c>
      <c r="B1164" s="561" t="s">
        <v>321</v>
      </c>
      <c r="C1164" s="561" t="s">
        <v>706</v>
      </c>
      <c r="D1164" s="561" t="s">
        <v>707</v>
      </c>
      <c r="E1164" s="562" t="s">
        <v>22</v>
      </c>
      <c r="F1164" s="561" t="s">
        <v>22</v>
      </c>
      <c r="G1164" s="561" t="s">
        <v>25014</v>
      </c>
      <c r="H1164" s="561" t="s">
        <v>1442</v>
      </c>
      <c r="I1164" s="561" t="s">
        <v>709</v>
      </c>
      <c r="J1164" s="561" t="s">
        <v>326</v>
      </c>
      <c r="K1164" s="562" t="s">
        <v>1929</v>
      </c>
      <c r="L1164" s="561" t="s">
        <v>25</v>
      </c>
    </row>
    <row r="1165" spans="1:12" x14ac:dyDescent="0.25">
      <c r="A1165" s="561" t="s">
        <v>320</v>
      </c>
      <c r="B1165" s="561" t="s">
        <v>321</v>
      </c>
      <c r="C1165" s="561" t="s">
        <v>706</v>
      </c>
      <c r="D1165" s="561" t="s">
        <v>707</v>
      </c>
      <c r="E1165" s="562" t="s">
        <v>22</v>
      </c>
      <c r="F1165" s="561" t="s">
        <v>22</v>
      </c>
      <c r="G1165" s="561" t="s">
        <v>25015</v>
      </c>
      <c r="H1165" s="561" t="s">
        <v>1443</v>
      </c>
      <c r="I1165" s="561" t="s">
        <v>709</v>
      </c>
      <c r="J1165" s="561" t="s">
        <v>7063</v>
      </c>
      <c r="K1165" s="562" t="s">
        <v>6411</v>
      </c>
      <c r="L1165" s="561" t="s">
        <v>25</v>
      </c>
    </row>
    <row r="1166" spans="1:12" x14ac:dyDescent="0.25">
      <c r="A1166" s="561" t="s">
        <v>320</v>
      </c>
      <c r="B1166" s="561" t="s">
        <v>321</v>
      </c>
      <c r="C1166" s="561" t="s">
        <v>706</v>
      </c>
      <c r="D1166" s="561" t="s">
        <v>707</v>
      </c>
      <c r="E1166" s="562" t="s">
        <v>22</v>
      </c>
      <c r="F1166" s="561" t="s">
        <v>22</v>
      </c>
      <c r="G1166" s="561" t="s">
        <v>25016</v>
      </c>
      <c r="H1166" s="561" t="s">
        <v>1444</v>
      </c>
      <c r="I1166" s="561" t="s">
        <v>709</v>
      </c>
      <c r="J1166" s="561" t="s">
        <v>7063</v>
      </c>
      <c r="K1166" s="562" t="s">
        <v>1280</v>
      </c>
      <c r="L1166" s="561" t="s">
        <v>25</v>
      </c>
    </row>
    <row r="1167" spans="1:12" x14ac:dyDescent="0.25">
      <c r="A1167" s="561" t="s">
        <v>320</v>
      </c>
      <c r="B1167" s="561" t="s">
        <v>321</v>
      </c>
      <c r="C1167" s="561" t="s">
        <v>706</v>
      </c>
      <c r="D1167" s="561" t="s">
        <v>707</v>
      </c>
      <c r="E1167" s="562" t="s">
        <v>22</v>
      </c>
      <c r="F1167" s="561" t="s">
        <v>22</v>
      </c>
      <c r="G1167" s="561" t="s">
        <v>25017</v>
      </c>
      <c r="H1167" s="561" t="s">
        <v>1445</v>
      </c>
      <c r="I1167" s="561" t="s">
        <v>709</v>
      </c>
      <c r="J1167" s="561" t="s">
        <v>7063</v>
      </c>
      <c r="K1167" s="562" t="s">
        <v>499</v>
      </c>
      <c r="L1167" s="561" t="s">
        <v>25</v>
      </c>
    </row>
    <row r="1168" spans="1:12" x14ac:dyDescent="0.25">
      <c r="A1168" s="561" t="s">
        <v>320</v>
      </c>
      <c r="B1168" s="561" t="s">
        <v>321</v>
      </c>
      <c r="C1168" s="561" t="s">
        <v>706</v>
      </c>
      <c r="D1168" s="561" t="s">
        <v>707</v>
      </c>
      <c r="E1168" s="562" t="s">
        <v>22</v>
      </c>
      <c r="F1168" s="561" t="s">
        <v>22</v>
      </c>
      <c r="G1168" s="561" t="s">
        <v>25018</v>
      </c>
      <c r="H1168" s="561" t="s">
        <v>1446</v>
      </c>
      <c r="I1168" s="561" t="s">
        <v>709</v>
      </c>
      <c r="J1168" s="561" t="s">
        <v>7063</v>
      </c>
      <c r="K1168" s="562" t="s">
        <v>7858</v>
      </c>
      <c r="L1168" s="561" t="s">
        <v>25</v>
      </c>
    </row>
    <row r="1169" spans="1:12" x14ac:dyDescent="0.25">
      <c r="A1169" s="561" t="s">
        <v>320</v>
      </c>
      <c r="B1169" s="561" t="s">
        <v>321</v>
      </c>
      <c r="C1169" s="561" t="s">
        <v>706</v>
      </c>
      <c r="D1169" s="561" t="s">
        <v>707</v>
      </c>
      <c r="E1169" s="562" t="s">
        <v>22</v>
      </c>
      <c r="F1169" s="561" t="s">
        <v>22</v>
      </c>
      <c r="G1169" s="561" t="s">
        <v>25019</v>
      </c>
      <c r="H1169" s="561" t="s">
        <v>1448</v>
      </c>
      <c r="I1169" s="561" t="s">
        <v>709</v>
      </c>
      <c r="J1169" s="561" t="s">
        <v>7063</v>
      </c>
      <c r="K1169" s="562" t="s">
        <v>24761</v>
      </c>
      <c r="L1169" s="561" t="s">
        <v>25</v>
      </c>
    </row>
    <row r="1170" spans="1:12" x14ac:dyDescent="0.25">
      <c r="A1170" s="561" t="s">
        <v>320</v>
      </c>
      <c r="B1170" s="561" t="s">
        <v>321</v>
      </c>
      <c r="C1170" s="561" t="s">
        <v>706</v>
      </c>
      <c r="D1170" s="561" t="s">
        <v>707</v>
      </c>
      <c r="E1170" s="562" t="s">
        <v>22</v>
      </c>
      <c r="F1170" s="561" t="s">
        <v>22</v>
      </c>
      <c r="G1170" s="561" t="s">
        <v>25020</v>
      </c>
      <c r="H1170" s="561" t="s">
        <v>1450</v>
      </c>
      <c r="I1170" s="561" t="s">
        <v>709</v>
      </c>
      <c r="J1170" s="561" t="s">
        <v>7063</v>
      </c>
      <c r="K1170" s="562" t="s">
        <v>7774</v>
      </c>
      <c r="L1170" s="561" t="s">
        <v>25</v>
      </c>
    </row>
    <row r="1171" spans="1:12" x14ac:dyDescent="0.25">
      <c r="A1171" s="561" t="s">
        <v>320</v>
      </c>
      <c r="B1171" s="561" t="s">
        <v>321</v>
      </c>
      <c r="C1171" s="561" t="s">
        <v>706</v>
      </c>
      <c r="D1171" s="561" t="s">
        <v>707</v>
      </c>
      <c r="E1171" s="562" t="s">
        <v>22</v>
      </c>
      <c r="F1171" s="561" t="s">
        <v>22</v>
      </c>
      <c r="G1171" s="561" t="s">
        <v>25021</v>
      </c>
      <c r="H1171" s="561" t="s">
        <v>1451</v>
      </c>
      <c r="I1171" s="561" t="s">
        <v>709</v>
      </c>
      <c r="J1171" s="561" t="s">
        <v>326</v>
      </c>
      <c r="K1171" s="562" t="s">
        <v>8602</v>
      </c>
      <c r="L1171" s="561" t="s">
        <v>25</v>
      </c>
    </row>
    <row r="1172" spans="1:12" x14ac:dyDescent="0.25">
      <c r="A1172" s="561" t="s">
        <v>320</v>
      </c>
      <c r="B1172" s="561" t="s">
        <v>321</v>
      </c>
      <c r="C1172" s="561" t="s">
        <v>706</v>
      </c>
      <c r="D1172" s="561" t="s">
        <v>707</v>
      </c>
      <c r="E1172" s="562" t="s">
        <v>22</v>
      </c>
      <c r="F1172" s="561" t="s">
        <v>22</v>
      </c>
      <c r="G1172" s="561" t="s">
        <v>25022</v>
      </c>
      <c r="H1172" s="561" t="s">
        <v>1452</v>
      </c>
      <c r="I1172" s="561" t="s">
        <v>709</v>
      </c>
      <c r="J1172" s="561" t="s">
        <v>7063</v>
      </c>
      <c r="K1172" s="562" t="s">
        <v>1449</v>
      </c>
      <c r="L1172" s="561" t="s">
        <v>25</v>
      </c>
    </row>
    <row r="1173" spans="1:12" x14ac:dyDescent="0.25">
      <c r="A1173" s="561" t="s">
        <v>320</v>
      </c>
      <c r="B1173" s="561" t="s">
        <v>321</v>
      </c>
      <c r="C1173" s="561" t="s">
        <v>706</v>
      </c>
      <c r="D1173" s="561" t="s">
        <v>707</v>
      </c>
      <c r="E1173" s="562" t="s">
        <v>22</v>
      </c>
      <c r="F1173" s="561" t="s">
        <v>22</v>
      </c>
      <c r="G1173" s="561" t="s">
        <v>25023</v>
      </c>
      <c r="H1173" s="561" t="s">
        <v>1454</v>
      </c>
      <c r="I1173" s="561" t="s">
        <v>709</v>
      </c>
      <c r="J1173" s="561" t="s">
        <v>7063</v>
      </c>
      <c r="K1173" s="562" t="s">
        <v>5466</v>
      </c>
      <c r="L1173" s="561" t="s">
        <v>25</v>
      </c>
    </row>
    <row r="1174" spans="1:12" x14ac:dyDescent="0.25">
      <c r="A1174" s="561" t="s">
        <v>320</v>
      </c>
      <c r="B1174" s="561" t="s">
        <v>321</v>
      </c>
      <c r="C1174" s="561" t="s">
        <v>706</v>
      </c>
      <c r="D1174" s="561" t="s">
        <v>707</v>
      </c>
      <c r="E1174" s="562" t="s">
        <v>22</v>
      </c>
      <c r="F1174" s="561" t="s">
        <v>22</v>
      </c>
      <c r="G1174" s="561" t="s">
        <v>25024</v>
      </c>
      <c r="H1174" s="561" t="s">
        <v>1455</v>
      </c>
      <c r="I1174" s="561" t="s">
        <v>709</v>
      </c>
      <c r="J1174" s="561" t="s">
        <v>7063</v>
      </c>
      <c r="K1174" s="562" t="s">
        <v>1238</v>
      </c>
      <c r="L1174" s="561" t="s">
        <v>25</v>
      </c>
    </row>
    <row r="1175" spans="1:12" x14ac:dyDescent="0.25">
      <c r="A1175" s="561" t="s">
        <v>320</v>
      </c>
      <c r="B1175" s="561" t="s">
        <v>321</v>
      </c>
      <c r="C1175" s="561" t="s">
        <v>706</v>
      </c>
      <c r="D1175" s="561" t="s">
        <v>707</v>
      </c>
      <c r="E1175" s="562" t="s">
        <v>22</v>
      </c>
      <c r="F1175" s="561" t="s">
        <v>22</v>
      </c>
      <c r="G1175" s="561" t="s">
        <v>25025</v>
      </c>
      <c r="H1175" s="561" t="s">
        <v>1456</v>
      </c>
      <c r="I1175" s="561" t="s">
        <v>709</v>
      </c>
      <c r="J1175" s="561" t="s">
        <v>24</v>
      </c>
      <c r="K1175" s="562" t="s">
        <v>24531</v>
      </c>
      <c r="L1175" s="561" t="s">
        <v>25</v>
      </c>
    </row>
    <row r="1176" spans="1:12" x14ac:dyDescent="0.25">
      <c r="A1176" s="561" t="s">
        <v>320</v>
      </c>
      <c r="B1176" s="561" t="s">
        <v>321</v>
      </c>
      <c r="C1176" s="561" t="s">
        <v>706</v>
      </c>
      <c r="D1176" s="561" t="s">
        <v>707</v>
      </c>
      <c r="E1176" s="562" t="s">
        <v>22</v>
      </c>
      <c r="F1176" s="561" t="s">
        <v>22</v>
      </c>
      <c r="G1176" s="561" t="s">
        <v>25026</v>
      </c>
      <c r="H1176" s="561" t="s">
        <v>1457</v>
      </c>
      <c r="I1176" s="561" t="s">
        <v>709</v>
      </c>
      <c r="J1176" s="561" t="s">
        <v>24</v>
      </c>
      <c r="K1176" s="562" t="s">
        <v>25027</v>
      </c>
      <c r="L1176" s="561" t="s">
        <v>25</v>
      </c>
    </row>
    <row r="1177" spans="1:12" x14ac:dyDescent="0.25">
      <c r="A1177" s="561" t="s">
        <v>320</v>
      </c>
      <c r="B1177" s="561" t="s">
        <v>321</v>
      </c>
      <c r="C1177" s="561" t="s">
        <v>706</v>
      </c>
      <c r="D1177" s="561" t="s">
        <v>707</v>
      </c>
      <c r="E1177" s="562" t="s">
        <v>22</v>
      </c>
      <c r="F1177" s="561" t="s">
        <v>22</v>
      </c>
      <c r="G1177" s="561" t="s">
        <v>25028</v>
      </c>
      <c r="H1177" s="561" t="s">
        <v>1459</v>
      </c>
      <c r="I1177" s="561" t="s">
        <v>709</v>
      </c>
      <c r="J1177" s="561" t="s">
        <v>24</v>
      </c>
      <c r="K1177" s="562" t="s">
        <v>4298</v>
      </c>
      <c r="L1177" s="561" t="s">
        <v>25</v>
      </c>
    </row>
    <row r="1178" spans="1:12" x14ac:dyDescent="0.25">
      <c r="A1178" s="561" t="s">
        <v>320</v>
      </c>
      <c r="B1178" s="561" t="s">
        <v>321</v>
      </c>
      <c r="C1178" s="561" t="s">
        <v>706</v>
      </c>
      <c r="D1178" s="561" t="s">
        <v>707</v>
      </c>
      <c r="E1178" s="562" t="s">
        <v>22</v>
      </c>
      <c r="F1178" s="561" t="s">
        <v>22</v>
      </c>
      <c r="G1178" s="561" t="s">
        <v>25029</v>
      </c>
      <c r="H1178" s="561" t="s">
        <v>1460</v>
      </c>
      <c r="I1178" s="561" t="s">
        <v>709</v>
      </c>
      <c r="J1178" s="561" t="s">
        <v>24</v>
      </c>
      <c r="K1178" s="562" t="s">
        <v>25030</v>
      </c>
      <c r="L1178" s="561" t="s">
        <v>25</v>
      </c>
    </row>
    <row r="1179" spans="1:12" x14ac:dyDescent="0.25">
      <c r="A1179" s="561" t="s">
        <v>320</v>
      </c>
      <c r="B1179" s="561" t="s">
        <v>321</v>
      </c>
      <c r="C1179" s="561" t="s">
        <v>706</v>
      </c>
      <c r="D1179" s="561" t="s">
        <v>707</v>
      </c>
      <c r="E1179" s="562" t="s">
        <v>22</v>
      </c>
      <c r="F1179" s="561" t="s">
        <v>22</v>
      </c>
      <c r="G1179" s="561" t="s">
        <v>25031</v>
      </c>
      <c r="H1179" s="561" t="s">
        <v>1461</v>
      </c>
      <c r="I1179" s="561" t="s">
        <v>709</v>
      </c>
      <c r="J1179" s="561" t="s">
        <v>24</v>
      </c>
      <c r="K1179" s="562" t="s">
        <v>6341</v>
      </c>
      <c r="L1179" s="561" t="s">
        <v>25</v>
      </c>
    </row>
    <row r="1180" spans="1:12" x14ac:dyDescent="0.25">
      <c r="A1180" s="561" t="s">
        <v>320</v>
      </c>
      <c r="B1180" s="561" t="s">
        <v>321</v>
      </c>
      <c r="C1180" s="561" t="s">
        <v>706</v>
      </c>
      <c r="D1180" s="561" t="s">
        <v>707</v>
      </c>
      <c r="E1180" s="562" t="s">
        <v>22</v>
      </c>
      <c r="F1180" s="561" t="s">
        <v>22</v>
      </c>
      <c r="G1180" s="561" t="s">
        <v>25032</v>
      </c>
      <c r="H1180" s="561" t="s">
        <v>1463</v>
      </c>
      <c r="I1180" s="561" t="s">
        <v>709</v>
      </c>
      <c r="J1180" s="561" t="s">
        <v>24</v>
      </c>
      <c r="K1180" s="562" t="s">
        <v>7874</v>
      </c>
      <c r="L1180" s="561" t="s">
        <v>25</v>
      </c>
    </row>
    <row r="1181" spans="1:12" x14ac:dyDescent="0.25">
      <c r="A1181" s="561" t="s">
        <v>320</v>
      </c>
      <c r="B1181" s="561" t="s">
        <v>321</v>
      </c>
      <c r="C1181" s="561" t="s">
        <v>706</v>
      </c>
      <c r="D1181" s="561" t="s">
        <v>707</v>
      </c>
      <c r="E1181" s="562" t="s">
        <v>22</v>
      </c>
      <c r="F1181" s="561" t="s">
        <v>22</v>
      </c>
      <c r="G1181" s="561" t="s">
        <v>25033</v>
      </c>
      <c r="H1181" s="561" t="s">
        <v>1464</v>
      </c>
      <c r="I1181" s="561" t="s">
        <v>709</v>
      </c>
      <c r="J1181" s="561" t="s">
        <v>24</v>
      </c>
      <c r="K1181" s="562" t="s">
        <v>5765</v>
      </c>
      <c r="L1181" s="561" t="s">
        <v>25</v>
      </c>
    </row>
    <row r="1182" spans="1:12" x14ac:dyDescent="0.25">
      <c r="A1182" s="561" t="s">
        <v>320</v>
      </c>
      <c r="B1182" s="561" t="s">
        <v>321</v>
      </c>
      <c r="C1182" s="561" t="s">
        <v>706</v>
      </c>
      <c r="D1182" s="561" t="s">
        <v>707</v>
      </c>
      <c r="E1182" s="562" t="s">
        <v>22</v>
      </c>
      <c r="F1182" s="561" t="s">
        <v>22</v>
      </c>
      <c r="G1182" s="561" t="s">
        <v>25034</v>
      </c>
      <c r="H1182" s="561" t="s">
        <v>1466</v>
      </c>
      <c r="I1182" s="561" t="s">
        <v>709</v>
      </c>
      <c r="J1182" s="561" t="s">
        <v>24</v>
      </c>
      <c r="K1182" s="562" t="s">
        <v>7982</v>
      </c>
      <c r="L1182" s="561" t="s">
        <v>25</v>
      </c>
    </row>
    <row r="1183" spans="1:12" x14ac:dyDescent="0.25">
      <c r="A1183" s="561" t="s">
        <v>320</v>
      </c>
      <c r="B1183" s="561" t="s">
        <v>321</v>
      </c>
      <c r="C1183" s="561" t="s">
        <v>706</v>
      </c>
      <c r="D1183" s="561" t="s">
        <v>707</v>
      </c>
      <c r="E1183" s="562" t="s">
        <v>22</v>
      </c>
      <c r="F1183" s="561" t="s">
        <v>22</v>
      </c>
      <c r="G1183" s="561" t="s">
        <v>25035</v>
      </c>
      <c r="H1183" s="561" t="s">
        <v>1467</v>
      </c>
      <c r="I1183" s="561" t="s">
        <v>709</v>
      </c>
      <c r="J1183" s="561" t="s">
        <v>326</v>
      </c>
      <c r="K1183" s="562" t="s">
        <v>24583</v>
      </c>
      <c r="L1183" s="561" t="s">
        <v>25</v>
      </c>
    </row>
    <row r="1184" spans="1:12" x14ac:dyDescent="0.25">
      <c r="A1184" s="561" t="s">
        <v>320</v>
      </c>
      <c r="B1184" s="561" t="s">
        <v>321</v>
      </c>
      <c r="C1184" s="561" t="s">
        <v>706</v>
      </c>
      <c r="D1184" s="561" t="s">
        <v>707</v>
      </c>
      <c r="E1184" s="562" t="s">
        <v>22</v>
      </c>
      <c r="F1184" s="561" t="s">
        <v>22</v>
      </c>
      <c r="G1184" s="561" t="s">
        <v>25036</v>
      </c>
      <c r="H1184" s="561" t="s">
        <v>1468</v>
      </c>
      <c r="I1184" s="561" t="s">
        <v>709</v>
      </c>
      <c r="J1184" s="561" t="s">
        <v>24</v>
      </c>
      <c r="K1184" s="562" t="s">
        <v>25037</v>
      </c>
      <c r="L1184" s="561" t="s">
        <v>25</v>
      </c>
    </row>
    <row r="1185" spans="1:12" x14ac:dyDescent="0.25">
      <c r="A1185" s="561" t="s">
        <v>320</v>
      </c>
      <c r="B1185" s="561" t="s">
        <v>321</v>
      </c>
      <c r="C1185" s="561" t="s">
        <v>706</v>
      </c>
      <c r="D1185" s="561" t="s">
        <v>707</v>
      </c>
      <c r="E1185" s="562" t="s">
        <v>22</v>
      </c>
      <c r="F1185" s="561" t="s">
        <v>22</v>
      </c>
      <c r="G1185" s="561" t="s">
        <v>25038</v>
      </c>
      <c r="H1185" s="561" t="s">
        <v>1470</v>
      </c>
      <c r="I1185" s="561" t="s">
        <v>709</v>
      </c>
      <c r="J1185" s="561" t="s">
        <v>24</v>
      </c>
      <c r="K1185" s="562" t="s">
        <v>2396</v>
      </c>
      <c r="L1185" s="561" t="s">
        <v>25</v>
      </c>
    </row>
    <row r="1186" spans="1:12" x14ac:dyDescent="0.25">
      <c r="A1186" s="561" t="s">
        <v>320</v>
      </c>
      <c r="B1186" s="561" t="s">
        <v>321</v>
      </c>
      <c r="C1186" s="561" t="s">
        <v>706</v>
      </c>
      <c r="D1186" s="561" t="s">
        <v>707</v>
      </c>
      <c r="E1186" s="562" t="s">
        <v>22</v>
      </c>
      <c r="F1186" s="561" t="s">
        <v>22</v>
      </c>
      <c r="G1186" s="561" t="s">
        <v>25039</v>
      </c>
      <c r="H1186" s="561" t="s">
        <v>1471</v>
      </c>
      <c r="I1186" s="561" t="s">
        <v>709</v>
      </c>
      <c r="J1186" s="561" t="s">
        <v>24</v>
      </c>
      <c r="K1186" s="562" t="s">
        <v>8195</v>
      </c>
      <c r="L1186" s="561" t="s">
        <v>25</v>
      </c>
    </row>
    <row r="1187" spans="1:12" x14ac:dyDescent="0.25">
      <c r="A1187" s="561" t="s">
        <v>320</v>
      </c>
      <c r="B1187" s="561" t="s">
        <v>321</v>
      </c>
      <c r="C1187" s="561" t="s">
        <v>706</v>
      </c>
      <c r="D1187" s="561" t="s">
        <v>707</v>
      </c>
      <c r="E1187" s="562" t="s">
        <v>22</v>
      </c>
      <c r="F1187" s="561" t="s">
        <v>22</v>
      </c>
      <c r="G1187" s="561" t="s">
        <v>25040</v>
      </c>
      <c r="H1187" s="561" t="s">
        <v>1472</v>
      </c>
      <c r="I1187" s="561" t="s">
        <v>709</v>
      </c>
      <c r="J1187" s="561" t="s">
        <v>326</v>
      </c>
      <c r="K1187" s="562" t="s">
        <v>24583</v>
      </c>
      <c r="L1187" s="561" t="s">
        <v>25</v>
      </c>
    </row>
    <row r="1188" spans="1:12" x14ac:dyDescent="0.25">
      <c r="A1188" s="561" t="s">
        <v>320</v>
      </c>
      <c r="B1188" s="561" t="s">
        <v>321</v>
      </c>
      <c r="C1188" s="561" t="s">
        <v>706</v>
      </c>
      <c r="D1188" s="561" t="s">
        <v>707</v>
      </c>
      <c r="E1188" s="562" t="s">
        <v>22</v>
      </c>
      <c r="F1188" s="561" t="s">
        <v>22</v>
      </c>
      <c r="G1188" s="561" t="s">
        <v>25041</v>
      </c>
      <c r="H1188" s="561" t="s">
        <v>1473</v>
      </c>
      <c r="I1188" s="561" t="s">
        <v>709</v>
      </c>
      <c r="J1188" s="561" t="s">
        <v>7063</v>
      </c>
      <c r="K1188" s="562" t="s">
        <v>25042</v>
      </c>
      <c r="L1188" s="561" t="s">
        <v>25</v>
      </c>
    </row>
    <row r="1189" spans="1:12" x14ac:dyDescent="0.25">
      <c r="A1189" s="561" t="s">
        <v>320</v>
      </c>
      <c r="B1189" s="561" t="s">
        <v>321</v>
      </c>
      <c r="C1189" s="561" t="s">
        <v>706</v>
      </c>
      <c r="D1189" s="561" t="s">
        <v>707</v>
      </c>
      <c r="E1189" s="562" t="s">
        <v>22</v>
      </c>
      <c r="F1189" s="561" t="s">
        <v>22</v>
      </c>
      <c r="G1189" s="561" t="s">
        <v>25043</v>
      </c>
      <c r="H1189" s="561" t="s">
        <v>1475</v>
      </c>
      <c r="I1189" s="561" t="s">
        <v>709</v>
      </c>
      <c r="J1189" s="561" t="s">
        <v>7063</v>
      </c>
      <c r="K1189" s="562" t="s">
        <v>3806</v>
      </c>
      <c r="L1189" s="561" t="s">
        <v>25</v>
      </c>
    </row>
    <row r="1190" spans="1:12" x14ac:dyDescent="0.25">
      <c r="A1190" s="561" t="s">
        <v>320</v>
      </c>
      <c r="B1190" s="561" t="s">
        <v>321</v>
      </c>
      <c r="C1190" s="561" t="s">
        <v>706</v>
      </c>
      <c r="D1190" s="561" t="s">
        <v>707</v>
      </c>
      <c r="E1190" s="562" t="s">
        <v>22</v>
      </c>
      <c r="F1190" s="561" t="s">
        <v>22</v>
      </c>
      <c r="G1190" s="561" t="s">
        <v>25044</v>
      </c>
      <c r="H1190" s="561" t="s">
        <v>1477</v>
      </c>
      <c r="I1190" s="561" t="s">
        <v>709</v>
      </c>
      <c r="J1190" s="561" t="s">
        <v>326</v>
      </c>
      <c r="K1190" s="562" t="s">
        <v>25045</v>
      </c>
      <c r="L1190" s="561" t="s">
        <v>25</v>
      </c>
    </row>
    <row r="1191" spans="1:12" x14ac:dyDescent="0.25">
      <c r="A1191" s="561" t="s">
        <v>320</v>
      </c>
      <c r="B1191" s="561" t="s">
        <v>321</v>
      </c>
      <c r="C1191" s="561" t="s">
        <v>706</v>
      </c>
      <c r="D1191" s="561" t="s">
        <v>707</v>
      </c>
      <c r="E1191" s="562" t="s">
        <v>22</v>
      </c>
      <c r="F1191" s="561" t="s">
        <v>22</v>
      </c>
      <c r="G1191" s="561" t="s">
        <v>25046</v>
      </c>
      <c r="H1191" s="561" t="s">
        <v>1478</v>
      </c>
      <c r="I1191" s="561" t="s">
        <v>709</v>
      </c>
      <c r="J1191" s="561" t="s">
        <v>7063</v>
      </c>
      <c r="K1191" s="562" t="s">
        <v>130</v>
      </c>
      <c r="L1191" s="561" t="s">
        <v>25</v>
      </c>
    </row>
    <row r="1192" spans="1:12" x14ac:dyDescent="0.25">
      <c r="A1192" s="561" t="s">
        <v>320</v>
      </c>
      <c r="B1192" s="561" t="s">
        <v>321</v>
      </c>
      <c r="C1192" s="561" t="s">
        <v>706</v>
      </c>
      <c r="D1192" s="561" t="s">
        <v>707</v>
      </c>
      <c r="E1192" s="562" t="s">
        <v>22</v>
      </c>
      <c r="F1192" s="561" t="s">
        <v>22</v>
      </c>
      <c r="G1192" s="561" t="s">
        <v>25047</v>
      </c>
      <c r="H1192" s="561" t="s">
        <v>1480</v>
      </c>
      <c r="I1192" s="561" t="s">
        <v>709</v>
      </c>
      <c r="J1192" s="561" t="s">
        <v>7063</v>
      </c>
      <c r="K1192" s="562" t="s">
        <v>24810</v>
      </c>
      <c r="L1192" s="561" t="s">
        <v>25</v>
      </c>
    </row>
    <row r="1193" spans="1:12" x14ac:dyDescent="0.25">
      <c r="A1193" s="561" t="s">
        <v>320</v>
      </c>
      <c r="B1193" s="561" t="s">
        <v>321</v>
      </c>
      <c r="C1193" s="561" t="s">
        <v>706</v>
      </c>
      <c r="D1193" s="561" t="s">
        <v>707</v>
      </c>
      <c r="E1193" s="562" t="s">
        <v>22</v>
      </c>
      <c r="F1193" s="561" t="s">
        <v>22</v>
      </c>
      <c r="G1193" s="561" t="s">
        <v>25048</v>
      </c>
      <c r="H1193" s="561" t="s">
        <v>1482</v>
      </c>
      <c r="I1193" s="561" t="s">
        <v>709</v>
      </c>
      <c r="J1193" s="561" t="s">
        <v>7063</v>
      </c>
      <c r="K1193" s="562" t="s">
        <v>1328</v>
      </c>
      <c r="L1193" s="561" t="s">
        <v>25</v>
      </c>
    </row>
    <row r="1194" spans="1:12" x14ac:dyDescent="0.25">
      <c r="A1194" s="561" t="s">
        <v>320</v>
      </c>
      <c r="B1194" s="561" t="s">
        <v>321</v>
      </c>
      <c r="C1194" s="561" t="s">
        <v>706</v>
      </c>
      <c r="D1194" s="561" t="s">
        <v>707</v>
      </c>
      <c r="E1194" s="562" t="s">
        <v>22</v>
      </c>
      <c r="F1194" s="561" t="s">
        <v>22</v>
      </c>
      <c r="G1194" s="561" t="s">
        <v>25049</v>
      </c>
      <c r="H1194" s="561" t="s">
        <v>1483</v>
      </c>
      <c r="I1194" s="561" t="s">
        <v>709</v>
      </c>
      <c r="J1194" s="561" t="s">
        <v>7063</v>
      </c>
      <c r="K1194" s="562" t="s">
        <v>25050</v>
      </c>
      <c r="L1194" s="561" t="s">
        <v>25</v>
      </c>
    </row>
    <row r="1195" spans="1:12" x14ac:dyDescent="0.25">
      <c r="A1195" s="561" t="s">
        <v>320</v>
      </c>
      <c r="B1195" s="561" t="s">
        <v>321</v>
      </c>
      <c r="C1195" s="561" t="s">
        <v>706</v>
      </c>
      <c r="D1195" s="561" t="s">
        <v>707</v>
      </c>
      <c r="E1195" s="562" t="s">
        <v>22</v>
      </c>
      <c r="F1195" s="561" t="s">
        <v>22</v>
      </c>
      <c r="G1195" s="561" t="s">
        <v>25051</v>
      </c>
      <c r="H1195" s="561" t="s">
        <v>1485</v>
      </c>
      <c r="I1195" s="561" t="s">
        <v>709</v>
      </c>
      <c r="J1195" s="561" t="s">
        <v>326</v>
      </c>
      <c r="K1195" s="562" t="s">
        <v>24463</v>
      </c>
      <c r="L1195" s="561" t="s">
        <v>25</v>
      </c>
    </row>
    <row r="1196" spans="1:12" x14ac:dyDescent="0.25">
      <c r="A1196" s="561" t="s">
        <v>320</v>
      </c>
      <c r="B1196" s="561" t="s">
        <v>321</v>
      </c>
      <c r="C1196" s="561" t="s">
        <v>706</v>
      </c>
      <c r="D1196" s="561" t="s">
        <v>707</v>
      </c>
      <c r="E1196" s="562" t="s">
        <v>22</v>
      </c>
      <c r="F1196" s="561" t="s">
        <v>22</v>
      </c>
      <c r="G1196" s="561" t="s">
        <v>25052</v>
      </c>
      <c r="H1196" s="561" t="s">
        <v>1486</v>
      </c>
      <c r="I1196" s="561" t="s">
        <v>709</v>
      </c>
      <c r="J1196" s="561" t="s">
        <v>7063</v>
      </c>
      <c r="K1196" s="562" t="s">
        <v>25053</v>
      </c>
      <c r="L1196" s="561" t="s">
        <v>25</v>
      </c>
    </row>
    <row r="1197" spans="1:12" x14ac:dyDescent="0.25">
      <c r="A1197" s="561" t="s">
        <v>320</v>
      </c>
      <c r="B1197" s="561" t="s">
        <v>321</v>
      </c>
      <c r="C1197" s="561" t="s">
        <v>706</v>
      </c>
      <c r="D1197" s="561" t="s">
        <v>707</v>
      </c>
      <c r="E1197" s="562" t="s">
        <v>22</v>
      </c>
      <c r="F1197" s="561" t="s">
        <v>22</v>
      </c>
      <c r="G1197" s="561" t="s">
        <v>25054</v>
      </c>
      <c r="H1197" s="561" t="s">
        <v>1487</v>
      </c>
      <c r="I1197" s="561" t="s">
        <v>709</v>
      </c>
      <c r="J1197" s="561" t="s">
        <v>7063</v>
      </c>
      <c r="K1197" s="562" t="s">
        <v>1080</v>
      </c>
      <c r="L1197" s="561" t="s">
        <v>25</v>
      </c>
    </row>
    <row r="1198" spans="1:12" x14ac:dyDescent="0.25">
      <c r="A1198" s="561" t="s">
        <v>320</v>
      </c>
      <c r="B1198" s="561" t="s">
        <v>321</v>
      </c>
      <c r="C1198" s="561" t="s">
        <v>706</v>
      </c>
      <c r="D1198" s="561" t="s">
        <v>707</v>
      </c>
      <c r="E1198" s="562" t="s">
        <v>22</v>
      </c>
      <c r="F1198" s="561" t="s">
        <v>22</v>
      </c>
      <c r="G1198" s="561" t="s">
        <v>25055</v>
      </c>
      <c r="H1198" s="561" t="s">
        <v>1488</v>
      </c>
      <c r="I1198" s="561" t="s">
        <v>709</v>
      </c>
      <c r="J1198" s="561" t="s">
        <v>7063</v>
      </c>
      <c r="K1198" s="562" t="s">
        <v>8666</v>
      </c>
      <c r="L1198" s="561" t="s">
        <v>25</v>
      </c>
    </row>
    <row r="1199" spans="1:12" x14ac:dyDescent="0.25">
      <c r="A1199" s="561" t="s">
        <v>320</v>
      </c>
      <c r="B1199" s="561" t="s">
        <v>321</v>
      </c>
      <c r="C1199" s="561" t="s">
        <v>706</v>
      </c>
      <c r="D1199" s="561" t="s">
        <v>707</v>
      </c>
      <c r="E1199" s="562" t="s">
        <v>22</v>
      </c>
      <c r="F1199" s="561" t="s">
        <v>22</v>
      </c>
      <c r="G1199" s="561" t="s">
        <v>25056</v>
      </c>
      <c r="H1199" s="561" t="s">
        <v>1490</v>
      </c>
      <c r="I1199" s="561" t="s">
        <v>709</v>
      </c>
      <c r="J1199" s="561" t="s">
        <v>326</v>
      </c>
      <c r="K1199" s="562" t="s">
        <v>25057</v>
      </c>
      <c r="L1199" s="561" t="s">
        <v>25</v>
      </c>
    </row>
    <row r="1200" spans="1:12" x14ac:dyDescent="0.25">
      <c r="A1200" s="561" t="s">
        <v>320</v>
      </c>
      <c r="B1200" s="561" t="s">
        <v>321</v>
      </c>
      <c r="C1200" s="561" t="s">
        <v>706</v>
      </c>
      <c r="D1200" s="561" t="s">
        <v>707</v>
      </c>
      <c r="E1200" s="562" t="s">
        <v>22</v>
      </c>
      <c r="F1200" s="561" t="s">
        <v>22</v>
      </c>
      <c r="G1200" s="561" t="s">
        <v>25058</v>
      </c>
      <c r="H1200" s="561" t="s">
        <v>1491</v>
      </c>
      <c r="I1200" s="561" t="s">
        <v>709</v>
      </c>
      <c r="J1200" s="561" t="s">
        <v>7063</v>
      </c>
      <c r="K1200" s="562" t="s">
        <v>7739</v>
      </c>
      <c r="L1200" s="561" t="s">
        <v>25</v>
      </c>
    </row>
    <row r="1201" spans="1:12" x14ac:dyDescent="0.25">
      <c r="A1201" s="561" t="s">
        <v>320</v>
      </c>
      <c r="B1201" s="561" t="s">
        <v>321</v>
      </c>
      <c r="C1201" s="561" t="s">
        <v>706</v>
      </c>
      <c r="D1201" s="561" t="s">
        <v>707</v>
      </c>
      <c r="E1201" s="562" t="s">
        <v>22</v>
      </c>
      <c r="F1201" s="561" t="s">
        <v>22</v>
      </c>
      <c r="G1201" s="561" t="s">
        <v>25059</v>
      </c>
      <c r="H1201" s="561" t="s">
        <v>1492</v>
      </c>
      <c r="I1201" s="561" t="s">
        <v>709</v>
      </c>
      <c r="J1201" s="561" t="s">
        <v>7063</v>
      </c>
      <c r="K1201" s="562" t="s">
        <v>1198</v>
      </c>
      <c r="L1201" s="561" t="s">
        <v>25</v>
      </c>
    </row>
    <row r="1202" spans="1:12" x14ac:dyDescent="0.25">
      <c r="A1202" s="561" t="s">
        <v>320</v>
      </c>
      <c r="B1202" s="561" t="s">
        <v>321</v>
      </c>
      <c r="C1202" s="561" t="s">
        <v>706</v>
      </c>
      <c r="D1202" s="561" t="s">
        <v>707</v>
      </c>
      <c r="E1202" s="562" t="s">
        <v>22</v>
      </c>
      <c r="F1202" s="561" t="s">
        <v>22</v>
      </c>
      <c r="G1202" s="561" t="s">
        <v>25060</v>
      </c>
      <c r="H1202" s="561" t="s">
        <v>1494</v>
      </c>
      <c r="I1202" s="561" t="s">
        <v>709</v>
      </c>
      <c r="J1202" s="561" t="s">
        <v>7063</v>
      </c>
      <c r="K1202" s="562" t="s">
        <v>7849</v>
      </c>
      <c r="L1202" s="561" t="s">
        <v>25</v>
      </c>
    </row>
    <row r="1203" spans="1:12" x14ac:dyDescent="0.25">
      <c r="A1203" s="561" t="s">
        <v>320</v>
      </c>
      <c r="B1203" s="561" t="s">
        <v>321</v>
      </c>
      <c r="C1203" s="561" t="s">
        <v>706</v>
      </c>
      <c r="D1203" s="561" t="s">
        <v>707</v>
      </c>
      <c r="E1203" s="562" t="s">
        <v>22</v>
      </c>
      <c r="F1203" s="561" t="s">
        <v>22</v>
      </c>
      <c r="G1203" s="561" t="s">
        <v>25061</v>
      </c>
      <c r="H1203" s="561" t="s">
        <v>1496</v>
      </c>
      <c r="I1203" s="561" t="s">
        <v>709</v>
      </c>
      <c r="J1203" s="561" t="s">
        <v>326</v>
      </c>
      <c r="K1203" s="562" t="s">
        <v>25062</v>
      </c>
      <c r="L1203" s="561" t="s">
        <v>25</v>
      </c>
    </row>
    <row r="1204" spans="1:12" x14ac:dyDescent="0.25">
      <c r="A1204" s="561" t="s">
        <v>320</v>
      </c>
      <c r="B1204" s="561" t="s">
        <v>321</v>
      </c>
      <c r="C1204" s="561" t="s">
        <v>706</v>
      </c>
      <c r="D1204" s="561" t="s">
        <v>707</v>
      </c>
      <c r="E1204" s="562" t="s">
        <v>22</v>
      </c>
      <c r="F1204" s="561" t="s">
        <v>22</v>
      </c>
      <c r="G1204" s="561" t="s">
        <v>25063</v>
      </c>
      <c r="H1204" s="561" t="s">
        <v>1497</v>
      </c>
      <c r="I1204" s="561" t="s">
        <v>709</v>
      </c>
      <c r="J1204" s="561" t="s">
        <v>7063</v>
      </c>
      <c r="K1204" s="562" t="s">
        <v>25064</v>
      </c>
      <c r="L1204" s="561" t="s">
        <v>25</v>
      </c>
    </row>
    <row r="1205" spans="1:12" x14ac:dyDescent="0.25">
      <c r="A1205" s="561" t="s">
        <v>320</v>
      </c>
      <c r="B1205" s="561" t="s">
        <v>321</v>
      </c>
      <c r="C1205" s="561" t="s">
        <v>706</v>
      </c>
      <c r="D1205" s="561" t="s">
        <v>707</v>
      </c>
      <c r="E1205" s="562" t="s">
        <v>22</v>
      </c>
      <c r="F1205" s="561" t="s">
        <v>22</v>
      </c>
      <c r="G1205" s="561" t="s">
        <v>25065</v>
      </c>
      <c r="H1205" s="561" t="s">
        <v>1499</v>
      </c>
      <c r="I1205" s="561" t="s">
        <v>709</v>
      </c>
      <c r="J1205" s="561" t="s">
        <v>7063</v>
      </c>
      <c r="K1205" s="562" t="s">
        <v>24882</v>
      </c>
      <c r="L1205" s="561" t="s">
        <v>25</v>
      </c>
    </row>
    <row r="1206" spans="1:12" x14ac:dyDescent="0.25">
      <c r="A1206" s="561" t="s">
        <v>320</v>
      </c>
      <c r="B1206" s="561" t="s">
        <v>321</v>
      </c>
      <c r="C1206" s="561" t="s">
        <v>706</v>
      </c>
      <c r="D1206" s="561" t="s">
        <v>707</v>
      </c>
      <c r="E1206" s="562" t="s">
        <v>22</v>
      </c>
      <c r="F1206" s="561" t="s">
        <v>22</v>
      </c>
      <c r="G1206" s="561" t="s">
        <v>25066</v>
      </c>
      <c r="H1206" s="561" t="s">
        <v>1500</v>
      </c>
      <c r="I1206" s="561" t="s">
        <v>709</v>
      </c>
      <c r="J1206" s="561" t="s">
        <v>7063</v>
      </c>
      <c r="K1206" s="562" t="s">
        <v>8011</v>
      </c>
      <c r="L1206" s="561" t="s">
        <v>25</v>
      </c>
    </row>
    <row r="1207" spans="1:12" x14ac:dyDescent="0.25">
      <c r="A1207" s="561" t="s">
        <v>320</v>
      </c>
      <c r="B1207" s="561" t="s">
        <v>321</v>
      </c>
      <c r="C1207" s="561" t="s">
        <v>706</v>
      </c>
      <c r="D1207" s="561" t="s">
        <v>707</v>
      </c>
      <c r="E1207" s="562" t="s">
        <v>22</v>
      </c>
      <c r="F1207" s="561" t="s">
        <v>22</v>
      </c>
      <c r="G1207" s="561" t="s">
        <v>25067</v>
      </c>
      <c r="H1207" s="561" t="s">
        <v>1501</v>
      </c>
      <c r="I1207" s="561" t="s">
        <v>709</v>
      </c>
      <c r="J1207" s="561" t="s">
        <v>7063</v>
      </c>
      <c r="K1207" s="562" t="s">
        <v>8330</v>
      </c>
      <c r="L1207" s="561" t="s">
        <v>25</v>
      </c>
    </row>
    <row r="1208" spans="1:12" x14ac:dyDescent="0.25">
      <c r="A1208" s="561" t="s">
        <v>320</v>
      </c>
      <c r="B1208" s="561" t="s">
        <v>321</v>
      </c>
      <c r="C1208" s="561" t="s">
        <v>706</v>
      </c>
      <c r="D1208" s="561" t="s">
        <v>707</v>
      </c>
      <c r="E1208" s="562" t="s">
        <v>22</v>
      </c>
      <c r="F1208" s="561" t="s">
        <v>22</v>
      </c>
      <c r="G1208" s="561" t="s">
        <v>25068</v>
      </c>
      <c r="H1208" s="561" t="s">
        <v>1503</v>
      </c>
      <c r="I1208" s="561" t="s">
        <v>709</v>
      </c>
      <c r="J1208" s="561" t="s">
        <v>326</v>
      </c>
      <c r="K1208" s="562" t="s">
        <v>25069</v>
      </c>
      <c r="L1208" s="561" t="s">
        <v>25</v>
      </c>
    </row>
    <row r="1209" spans="1:12" x14ac:dyDescent="0.25">
      <c r="A1209" s="561" t="s">
        <v>320</v>
      </c>
      <c r="B1209" s="561" t="s">
        <v>321</v>
      </c>
      <c r="C1209" s="561" t="s">
        <v>706</v>
      </c>
      <c r="D1209" s="561" t="s">
        <v>707</v>
      </c>
      <c r="E1209" s="562" t="s">
        <v>22</v>
      </c>
      <c r="F1209" s="561" t="s">
        <v>22</v>
      </c>
      <c r="G1209" s="561" t="s">
        <v>25070</v>
      </c>
      <c r="H1209" s="561" t="s">
        <v>1504</v>
      </c>
      <c r="I1209" s="561" t="s">
        <v>709</v>
      </c>
      <c r="J1209" s="561" t="s">
        <v>7063</v>
      </c>
      <c r="K1209" s="562" t="s">
        <v>2947</v>
      </c>
      <c r="L1209" s="561" t="s">
        <v>25</v>
      </c>
    </row>
    <row r="1210" spans="1:12" x14ac:dyDescent="0.25">
      <c r="A1210" s="561" t="s">
        <v>320</v>
      </c>
      <c r="B1210" s="561" t="s">
        <v>321</v>
      </c>
      <c r="C1210" s="561" t="s">
        <v>706</v>
      </c>
      <c r="D1210" s="561" t="s">
        <v>707</v>
      </c>
      <c r="E1210" s="562" t="s">
        <v>22</v>
      </c>
      <c r="F1210" s="561" t="s">
        <v>22</v>
      </c>
      <c r="G1210" s="561" t="s">
        <v>25071</v>
      </c>
      <c r="H1210" s="561" t="s">
        <v>1505</v>
      </c>
      <c r="I1210" s="561" t="s">
        <v>709</v>
      </c>
      <c r="J1210" s="561" t="s">
        <v>7063</v>
      </c>
      <c r="K1210" s="562" t="s">
        <v>8078</v>
      </c>
      <c r="L1210" s="561" t="s">
        <v>25</v>
      </c>
    </row>
    <row r="1211" spans="1:12" x14ac:dyDescent="0.25">
      <c r="A1211" s="561" t="s">
        <v>320</v>
      </c>
      <c r="B1211" s="561" t="s">
        <v>321</v>
      </c>
      <c r="C1211" s="561" t="s">
        <v>706</v>
      </c>
      <c r="D1211" s="561" t="s">
        <v>707</v>
      </c>
      <c r="E1211" s="562" t="s">
        <v>22</v>
      </c>
      <c r="F1211" s="561" t="s">
        <v>22</v>
      </c>
      <c r="G1211" s="561" t="s">
        <v>25072</v>
      </c>
      <c r="H1211" s="561" t="s">
        <v>1507</v>
      </c>
      <c r="I1211" s="561" t="s">
        <v>709</v>
      </c>
      <c r="J1211" s="561" t="s">
        <v>7063</v>
      </c>
      <c r="K1211" s="562" t="s">
        <v>25073</v>
      </c>
      <c r="L1211" s="561" t="s">
        <v>25</v>
      </c>
    </row>
    <row r="1212" spans="1:12" x14ac:dyDescent="0.25">
      <c r="A1212" s="561" t="s">
        <v>320</v>
      </c>
      <c r="B1212" s="561" t="s">
        <v>321</v>
      </c>
      <c r="C1212" s="561" t="s">
        <v>706</v>
      </c>
      <c r="D1212" s="561" t="s">
        <v>707</v>
      </c>
      <c r="E1212" s="562" t="s">
        <v>22</v>
      </c>
      <c r="F1212" s="561" t="s">
        <v>22</v>
      </c>
      <c r="G1212" s="561" t="s">
        <v>25074</v>
      </c>
      <c r="H1212" s="561" t="s">
        <v>1508</v>
      </c>
      <c r="I1212" s="561" t="s">
        <v>709</v>
      </c>
      <c r="J1212" s="561" t="s">
        <v>7063</v>
      </c>
      <c r="K1212" s="562" t="s">
        <v>5192</v>
      </c>
      <c r="L1212" s="561" t="s">
        <v>25</v>
      </c>
    </row>
    <row r="1213" spans="1:12" x14ac:dyDescent="0.25">
      <c r="A1213" s="561" t="s">
        <v>320</v>
      </c>
      <c r="B1213" s="561" t="s">
        <v>321</v>
      </c>
      <c r="C1213" s="561" t="s">
        <v>706</v>
      </c>
      <c r="D1213" s="561" t="s">
        <v>707</v>
      </c>
      <c r="E1213" s="562" t="s">
        <v>22</v>
      </c>
      <c r="F1213" s="561" t="s">
        <v>22</v>
      </c>
      <c r="G1213" s="561" t="s">
        <v>25075</v>
      </c>
      <c r="H1213" s="561" t="s">
        <v>1509</v>
      </c>
      <c r="I1213" s="561" t="s">
        <v>709</v>
      </c>
      <c r="J1213" s="561" t="s">
        <v>326</v>
      </c>
      <c r="K1213" s="562" t="s">
        <v>24401</v>
      </c>
      <c r="L1213" s="561" t="s">
        <v>25</v>
      </c>
    </row>
    <row r="1214" spans="1:12" x14ac:dyDescent="0.25">
      <c r="A1214" s="561" t="s">
        <v>320</v>
      </c>
      <c r="B1214" s="561" t="s">
        <v>321</v>
      </c>
      <c r="C1214" s="561" t="s">
        <v>706</v>
      </c>
      <c r="D1214" s="561" t="s">
        <v>707</v>
      </c>
      <c r="E1214" s="562" t="s">
        <v>22</v>
      </c>
      <c r="F1214" s="561" t="s">
        <v>22</v>
      </c>
      <c r="G1214" s="561" t="s">
        <v>25076</v>
      </c>
      <c r="H1214" s="561" t="s">
        <v>1510</v>
      </c>
      <c r="I1214" s="561" t="s">
        <v>709</v>
      </c>
      <c r="J1214" s="561" t="s">
        <v>7063</v>
      </c>
      <c r="K1214" s="562" t="s">
        <v>7074</v>
      </c>
      <c r="L1214" s="561" t="s">
        <v>25</v>
      </c>
    </row>
    <row r="1215" spans="1:12" x14ac:dyDescent="0.25">
      <c r="A1215" s="561" t="s">
        <v>320</v>
      </c>
      <c r="B1215" s="561" t="s">
        <v>321</v>
      </c>
      <c r="C1215" s="561" t="s">
        <v>706</v>
      </c>
      <c r="D1215" s="561" t="s">
        <v>707</v>
      </c>
      <c r="E1215" s="562" t="s">
        <v>22</v>
      </c>
      <c r="F1215" s="561" t="s">
        <v>22</v>
      </c>
      <c r="G1215" s="561" t="s">
        <v>25077</v>
      </c>
      <c r="H1215" s="561" t="s">
        <v>1511</v>
      </c>
      <c r="I1215" s="561" t="s">
        <v>709</v>
      </c>
      <c r="J1215" s="561" t="s">
        <v>7063</v>
      </c>
      <c r="K1215" s="562" t="s">
        <v>753</v>
      </c>
      <c r="L1215" s="561" t="s">
        <v>25</v>
      </c>
    </row>
    <row r="1216" spans="1:12" x14ac:dyDescent="0.25">
      <c r="A1216" s="561" t="s">
        <v>320</v>
      </c>
      <c r="B1216" s="561" t="s">
        <v>321</v>
      </c>
      <c r="C1216" s="561" t="s">
        <v>706</v>
      </c>
      <c r="D1216" s="561" t="s">
        <v>707</v>
      </c>
      <c r="E1216" s="562" t="s">
        <v>22</v>
      </c>
      <c r="F1216" s="561" t="s">
        <v>22</v>
      </c>
      <c r="G1216" s="561" t="s">
        <v>25078</v>
      </c>
      <c r="H1216" s="561" t="s">
        <v>1513</v>
      </c>
      <c r="I1216" s="561" t="s">
        <v>709</v>
      </c>
      <c r="J1216" s="561" t="s">
        <v>326</v>
      </c>
      <c r="K1216" s="562" t="s">
        <v>7163</v>
      </c>
      <c r="L1216" s="561" t="s">
        <v>25</v>
      </c>
    </row>
    <row r="1217" spans="1:12" x14ac:dyDescent="0.25">
      <c r="A1217" s="561" t="s">
        <v>320</v>
      </c>
      <c r="B1217" s="561" t="s">
        <v>321</v>
      </c>
      <c r="C1217" s="561" t="s">
        <v>706</v>
      </c>
      <c r="D1217" s="561" t="s">
        <v>707</v>
      </c>
      <c r="E1217" s="562" t="s">
        <v>22</v>
      </c>
      <c r="F1217" s="561" t="s">
        <v>22</v>
      </c>
      <c r="G1217" s="561" t="s">
        <v>25079</v>
      </c>
      <c r="H1217" s="561" t="s">
        <v>1514</v>
      </c>
      <c r="I1217" s="561" t="s">
        <v>709</v>
      </c>
      <c r="J1217" s="561" t="s">
        <v>7063</v>
      </c>
      <c r="K1217" s="562" t="s">
        <v>8617</v>
      </c>
      <c r="L1217" s="561" t="s">
        <v>25</v>
      </c>
    </row>
    <row r="1218" spans="1:12" x14ac:dyDescent="0.25">
      <c r="A1218" s="561" t="s">
        <v>320</v>
      </c>
      <c r="B1218" s="561" t="s">
        <v>321</v>
      </c>
      <c r="C1218" s="561" t="s">
        <v>706</v>
      </c>
      <c r="D1218" s="561" t="s">
        <v>707</v>
      </c>
      <c r="E1218" s="562" t="s">
        <v>22</v>
      </c>
      <c r="F1218" s="561" t="s">
        <v>22</v>
      </c>
      <c r="G1218" s="561" t="s">
        <v>25080</v>
      </c>
      <c r="H1218" s="561" t="s">
        <v>1516</v>
      </c>
      <c r="I1218" s="561" t="s">
        <v>709</v>
      </c>
      <c r="J1218" s="561" t="s">
        <v>7063</v>
      </c>
      <c r="K1218" s="562" t="s">
        <v>25081</v>
      </c>
      <c r="L1218" s="561" t="s">
        <v>25</v>
      </c>
    </row>
    <row r="1219" spans="1:12" x14ac:dyDescent="0.25">
      <c r="A1219" s="561" t="s">
        <v>320</v>
      </c>
      <c r="B1219" s="561" t="s">
        <v>321</v>
      </c>
      <c r="C1219" s="561" t="s">
        <v>706</v>
      </c>
      <c r="D1219" s="561" t="s">
        <v>707</v>
      </c>
      <c r="E1219" s="562" t="s">
        <v>22</v>
      </c>
      <c r="F1219" s="561" t="s">
        <v>22</v>
      </c>
      <c r="G1219" s="561" t="s">
        <v>25082</v>
      </c>
      <c r="H1219" s="561" t="s">
        <v>1517</v>
      </c>
      <c r="I1219" s="561" t="s">
        <v>709</v>
      </c>
      <c r="J1219" s="561" t="s">
        <v>7063</v>
      </c>
      <c r="K1219" s="562" t="s">
        <v>5570</v>
      </c>
      <c r="L1219" s="561" t="s">
        <v>25</v>
      </c>
    </row>
    <row r="1220" spans="1:12" x14ac:dyDescent="0.25">
      <c r="A1220" s="561" t="s">
        <v>320</v>
      </c>
      <c r="B1220" s="561" t="s">
        <v>321</v>
      </c>
      <c r="C1220" s="561" t="s">
        <v>706</v>
      </c>
      <c r="D1220" s="561" t="s">
        <v>707</v>
      </c>
      <c r="E1220" s="562" t="s">
        <v>22</v>
      </c>
      <c r="F1220" s="561" t="s">
        <v>22</v>
      </c>
      <c r="G1220" s="561" t="s">
        <v>25083</v>
      </c>
      <c r="H1220" s="561" t="s">
        <v>1519</v>
      </c>
      <c r="I1220" s="561" t="s">
        <v>709</v>
      </c>
      <c r="J1220" s="561" t="s">
        <v>326</v>
      </c>
      <c r="K1220" s="562" t="s">
        <v>1561</v>
      </c>
      <c r="L1220" s="561" t="s">
        <v>25</v>
      </c>
    </row>
    <row r="1221" spans="1:12" x14ac:dyDescent="0.25">
      <c r="A1221" s="561" t="s">
        <v>320</v>
      </c>
      <c r="B1221" s="561" t="s">
        <v>321</v>
      </c>
      <c r="C1221" s="561" t="s">
        <v>706</v>
      </c>
      <c r="D1221" s="561" t="s">
        <v>707</v>
      </c>
      <c r="E1221" s="562" t="s">
        <v>22</v>
      </c>
      <c r="F1221" s="561" t="s">
        <v>22</v>
      </c>
      <c r="G1221" s="561" t="s">
        <v>25084</v>
      </c>
      <c r="H1221" s="561" t="s">
        <v>1523</v>
      </c>
      <c r="I1221" s="561" t="s">
        <v>709</v>
      </c>
      <c r="J1221" s="561" t="s">
        <v>326</v>
      </c>
      <c r="K1221" s="562" t="s">
        <v>7531</v>
      </c>
      <c r="L1221" s="561" t="s">
        <v>25</v>
      </c>
    </row>
    <row r="1222" spans="1:12" x14ac:dyDescent="0.25">
      <c r="A1222" s="561" t="s">
        <v>320</v>
      </c>
      <c r="B1222" s="561" t="s">
        <v>321</v>
      </c>
      <c r="C1222" s="561" t="s">
        <v>706</v>
      </c>
      <c r="D1222" s="561" t="s">
        <v>707</v>
      </c>
      <c r="E1222" s="562" t="s">
        <v>22</v>
      </c>
      <c r="F1222" s="561" t="s">
        <v>22</v>
      </c>
      <c r="G1222" s="561" t="s">
        <v>25085</v>
      </c>
      <c r="H1222" s="561" t="s">
        <v>1525</v>
      </c>
      <c r="I1222" s="561" t="s">
        <v>709</v>
      </c>
      <c r="J1222" s="561" t="s">
        <v>326</v>
      </c>
      <c r="K1222" s="562" t="s">
        <v>8252</v>
      </c>
      <c r="L1222" s="561" t="s">
        <v>25</v>
      </c>
    </row>
    <row r="1223" spans="1:12" x14ac:dyDescent="0.25">
      <c r="A1223" s="561" t="s">
        <v>320</v>
      </c>
      <c r="B1223" s="561" t="s">
        <v>321</v>
      </c>
      <c r="C1223" s="561" t="s">
        <v>706</v>
      </c>
      <c r="D1223" s="561" t="s">
        <v>707</v>
      </c>
      <c r="E1223" s="562" t="s">
        <v>22</v>
      </c>
      <c r="F1223" s="561" t="s">
        <v>22</v>
      </c>
      <c r="G1223" s="561" t="s">
        <v>25086</v>
      </c>
      <c r="H1223" s="561" t="s">
        <v>1526</v>
      </c>
      <c r="I1223" s="561" t="s">
        <v>709</v>
      </c>
      <c r="J1223" s="561" t="s">
        <v>7063</v>
      </c>
      <c r="K1223" s="562" t="s">
        <v>7271</v>
      </c>
      <c r="L1223" s="561" t="s">
        <v>25</v>
      </c>
    </row>
    <row r="1224" spans="1:12" x14ac:dyDescent="0.25">
      <c r="A1224" s="561" t="s">
        <v>320</v>
      </c>
      <c r="B1224" s="561" t="s">
        <v>321</v>
      </c>
      <c r="C1224" s="561" t="s">
        <v>706</v>
      </c>
      <c r="D1224" s="561" t="s">
        <v>707</v>
      </c>
      <c r="E1224" s="562" t="s">
        <v>22</v>
      </c>
      <c r="F1224" s="561" t="s">
        <v>22</v>
      </c>
      <c r="G1224" s="561" t="s">
        <v>25087</v>
      </c>
      <c r="H1224" s="561" t="s">
        <v>1527</v>
      </c>
      <c r="I1224" s="561" t="s">
        <v>709</v>
      </c>
      <c r="J1224" s="561" t="s">
        <v>7063</v>
      </c>
      <c r="K1224" s="562" t="s">
        <v>3597</v>
      </c>
      <c r="L1224" s="561" t="s">
        <v>25</v>
      </c>
    </row>
    <row r="1225" spans="1:12" x14ac:dyDescent="0.25">
      <c r="A1225" s="561" t="s">
        <v>320</v>
      </c>
      <c r="B1225" s="561" t="s">
        <v>321</v>
      </c>
      <c r="C1225" s="561" t="s">
        <v>706</v>
      </c>
      <c r="D1225" s="561" t="s">
        <v>707</v>
      </c>
      <c r="E1225" s="562" t="s">
        <v>22</v>
      </c>
      <c r="F1225" s="561" t="s">
        <v>22</v>
      </c>
      <c r="G1225" s="561" t="s">
        <v>25088</v>
      </c>
      <c r="H1225" s="561" t="s">
        <v>1529</v>
      </c>
      <c r="I1225" s="561" t="s">
        <v>709</v>
      </c>
      <c r="J1225" s="561" t="s">
        <v>7063</v>
      </c>
      <c r="K1225" s="562" t="s">
        <v>25089</v>
      </c>
      <c r="L1225" s="561" t="s">
        <v>25</v>
      </c>
    </row>
    <row r="1226" spans="1:12" x14ac:dyDescent="0.25">
      <c r="A1226" s="561" t="s">
        <v>320</v>
      </c>
      <c r="B1226" s="561" t="s">
        <v>321</v>
      </c>
      <c r="C1226" s="561" t="s">
        <v>706</v>
      </c>
      <c r="D1226" s="561" t="s">
        <v>707</v>
      </c>
      <c r="E1226" s="562" t="s">
        <v>22</v>
      </c>
      <c r="F1226" s="561" t="s">
        <v>22</v>
      </c>
      <c r="G1226" s="561" t="s">
        <v>25090</v>
      </c>
      <c r="H1226" s="561" t="s">
        <v>1531</v>
      </c>
      <c r="I1226" s="561" t="s">
        <v>709</v>
      </c>
      <c r="J1226" s="561" t="s">
        <v>326</v>
      </c>
      <c r="K1226" s="562" t="s">
        <v>1280</v>
      </c>
      <c r="L1226" s="561" t="s">
        <v>25</v>
      </c>
    </row>
    <row r="1227" spans="1:12" x14ac:dyDescent="0.25">
      <c r="A1227" s="561" t="s">
        <v>320</v>
      </c>
      <c r="B1227" s="561" t="s">
        <v>321</v>
      </c>
      <c r="C1227" s="561" t="s">
        <v>706</v>
      </c>
      <c r="D1227" s="561" t="s">
        <v>707</v>
      </c>
      <c r="E1227" s="562" t="s">
        <v>22</v>
      </c>
      <c r="F1227" s="561" t="s">
        <v>22</v>
      </c>
      <c r="G1227" s="561" t="s">
        <v>25091</v>
      </c>
      <c r="H1227" s="561" t="s">
        <v>1532</v>
      </c>
      <c r="I1227" s="561" t="s">
        <v>709</v>
      </c>
      <c r="J1227" s="561" t="s">
        <v>326</v>
      </c>
      <c r="K1227" s="562" t="s">
        <v>1258</v>
      </c>
      <c r="L1227" s="561" t="s">
        <v>25</v>
      </c>
    </row>
    <row r="1228" spans="1:12" x14ac:dyDescent="0.25">
      <c r="A1228" s="561" t="s">
        <v>320</v>
      </c>
      <c r="B1228" s="561" t="s">
        <v>321</v>
      </c>
      <c r="C1228" s="561" t="s">
        <v>706</v>
      </c>
      <c r="D1228" s="561" t="s">
        <v>707</v>
      </c>
      <c r="E1228" s="562" t="s">
        <v>22</v>
      </c>
      <c r="F1228" s="561" t="s">
        <v>22</v>
      </c>
      <c r="G1228" s="561" t="s">
        <v>25092</v>
      </c>
      <c r="H1228" s="561" t="s">
        <v>1533</v>
      </c>
      <c r="I1228" s="561" t="s">
        <v>709</v>
      </c>
      <c r="J1228" s="561" t="s">
        <v>326</v>
      </c>
      <c r="K1228" s="562" t="s">
        <v>1422</v>
      </c>
      <c r="L1228" s="561" t="s">
        <v>25</v>
      </c>
    </row>
    <row r="1229" spans="1:12" x14ac:dyDescent="0.25">
      <c r="A1229" s="561" t="s">
        <v>320</v>
      </c>
      <c r="B1229" s="561" t="s">
        <v>321</v>
      </c>
      <c r="C1229" s="561" t="s">
        <v>706</v>
      </c>
      <c r="D1229" s="561" t="s">
        <v>707</v>
      </c>
      <c r="E1229" s="562" t="s">
        <v>22</v>
      </c>
      <c r="F1229" s="561" t="s">
        <v>22</v>
      </c>
      <c r="G1229" s="561" t="s">
        <v>25093</v>
      </c>
      <c r="H1229" s="561" t="s">
        <v>1534</v>
      </c>
      <c r="I1229" s="561" t="s">
        <v>709</v>
      </c>
      <c r="J1229" s="561" t="s">
        <v>24</v>
      </c>
      <c r="K1229" s="562" t="s">
        <v>4951</v>
      </c>
      <c r="L1229" s="561" t="s">
        <v>25</v>
      </c>
    </row>
    <row r="1230" spans="1:12" x14ac:dyDescent="0.25">
      <c r="A1230" s="561" t="s">
        <v>320</v>
      </c>
      <c r="B1230" s="561" t="s">
        <v>321</v>
      </c>
      <c r="C1230" s="561" t="s">
        <v>706</v>
      </c>
      <c r="D1230" s="561" t="s">
        <v>707</v>
      </c>
      <c r="E1230" s="562" t="s">
        <v>22</v>
      </c>
      <c r="F1230" s="561" t="s">
        <v>22</v>
      </c>
      <c r="G1230" s="561" t="s">
        <v>25094</v>
      </c>
      <c r="H1230" s="561" t="s">
        <v>1535</v>
      </c>
      <c r="I1230" s="561" t="s">
        <v>709</v>
      </c>
      <c r="J1230" s="561" t="s">
        <v>326</v>
      </c>
      <c r="K1230" s="562" t="s">
        <v>439</v>
      </c>
      <c r="L1230" s="561" t="s">
        <v>25</v>
      </c>
    </row>
    <row r="1231" spans="1:12" x14ac:dyDescent="0.25">
      <c r="A1231" s="561" t="s">
        <v>320</v>
      </c>
      <c r="B1231" s="561" t="s">
        <v>321</v>
      </c>
      <c r="C1231" s="561" t="s">
        <v>706</v>
      </c>
      <c r="D1231" s="561" t="s">
        <v>707</v>
      </c>
      <c r="E1231" s="562" t="s">
        <v>22</v>
      </c>
      <c r="F1231" s="561" t="s">
        <v>22</v>
      </c>
      <c r="G1231" s="561" t="s">
        <v>25095</v>
      </c>
      <c r="H1231" s="561" t="s">
        <v>1536</v>
      </c>
      <c r="I1231" s="561" t="s">
        <v>709</v>
      </c>
      <c r="J1231" s="561" t="s">
        <v>326</v>
      </c>
      <c r="K1231" s="562" t="s">
        <v>1258</v>
      </c>
      <c r="L1231" s="561" t="s">
        <v>25</v>
      </c>
    </row>
    <row r="1232" spans="1:12" x14ac:dyDescent="0.25">
      <c r="A1232" s="561" t="s">
        <v>320</v>
      </c>
      <c r="B1232" s="561" t="s">
        <v>321</v>
      </c>
      <c r="C1232" s="561" t="s">
        <v>706</v>
      </c>
      <c r="D1232" s="561" t="s">
        <v>707</v>
      </c>
      <c r="E1232" s="562" t="s">
        <v>22</v>
      </c>
      <c r="F1232" s="561" t="s">
        <v>22</v>
      </c>
      <c r="G1232" s="561" t="s">
        <v>25096</v>
      </c>
      <c r="H1232" s="561" t="s">
        <v>1537</v>
      </c>
      <c r="I1232" s="561" t="s">
        <v>709</v>
      </c>
      <c r="J1232" s="561" t="s">
        <v>326</v>
      </c>
      <c r="K1232" s="562" t="s">
        <v>784</v>
      </c>
      <c r="L1232" s="561" t="s">
        <v>25</v>
      </c>
    </row>
    <row r="1233" spans="1:12" x14ac:dyDescent="0.25">
      <c r="A1233" s="561" t="s">
        <v>320</v>
      </c>
      <c r="B1233" s="561" t="s">
        <v>321</v>
      </c>
      <c r="C1233" s="561" t="s">
        <v>706</v>
      </c>
      <c r="D1233" s="561" t="s">
        <v>707</v>
      </c>
      <c r="E1233" s="562" t="s">
        <v>22</v>
      </c>
      <c r="F1233" s="561" t="s">
        <v>22</v>
      </c>
      <c r="G1233" s="561" t="s">
        <v>25097</v>
      </c>
      <c r="H1233" s="561" t="s">
        <v>1538</v>
      </c>
      <c r="I1233" s="561" t="s">
        <v>709</v>
      </c>
      <c r="J1233" s="561" t="s">
        <v>24</v>
      </c>
      <c r="K1233" s="562" t="s">
        <v>6479</v>
      </c>
      <c r="L1233" s="561" t="s">
        <v>25</v>
      </c>
    </row>
    <row r="1234" spans="1:12" x14ac:dyDescent="0.25">
      <c r="A1234" s="561" t="s">
        <v>320</v>
      </c>
      <c r="B1234" s="561" t="s">
        <v>321</v>
      </c>
      <c r="C1234" s="561" t="s">
        <v>706</v>
      </c>
      <c r="D1234" s="561" t="s">
        <v>707</v>
      </c>
      <c r="E1234" s="562" t="s">
        <v>22</v>
      </c>
      <c r="F1234" s="561" t="s">
        <v>22</v>
      </c>
      <c r="G1234" s="561" t="s">
        <v>25098</v>
      </c>
      <c r="H1234" s="561" t="s">
        <v>1539</v>
      </c>
      <c r="I1234" s="561" t="s">
        <v>709</v>
      </c>
      <c r="J1234" s="561" t="s">
        <v>7063</v>
      </c>
      <c r="K1234" s="562" t="s">
        <v>7265</v>
      </c>
      <c r="L1234" s="561" t="s">
        <v>25</v>
      </c>
    </row>
    <row r="1235" spans="1:12" x14ac:dyDescent="0.25">
      <c r="A1235" s="561" t="s">
        <v>320</v>
      </c>
      <c r="B1235" s="561" t="s">
        <v>321</v>
      </c>
      <c r="C1235" s="561" t="s">
        <v>706</v>
      </c>
      <c r="D1235" s="561" t="s">
        <v>707</v>
      </c>
      <c r="E1235" s="562" t="s">
        <v>22</v>
      </c>
      <c r="F1235" s="561" t="s">
        <v>22</v>
      </c>
      <c r="G1235" s="561" t="s">
        <v>25099</v>
      </c>
      <c r="H1235" s="561" t="s">
        <v>1540</v>
      </c>
      <c r="I1235" s="561" t="s">
        <v>709</v>
      </c>
      <c r="J1235" s="561" t="s">
        <v>7063</v>
      </c>
      <c r="K1235" s="562" t="s">
        <v>4879</v>
      </c>
      <c r="L1235" s="561" t="s">
        <v>25</v>
      </c>
    </row>
    <row r="1236" spans="1:12" x14ac:dyDescent="0.25">
      <c r="A1236" s="561" t="s">
        <v>320</v>
      </c>
      <c r="B1236" s="561" t="s">
        <v>321</v>
      </c>
      <c r="C1236" s="561" t="s">
        <v>706</v>
      </c>
      <c r="D1236" s="561" t="s">
        <v>707</v>
      </c>
      <c r="E1236" s="562" t="s">
        <v>22</v>
      </c>
      <c r="F1236" s="561" t="s">
        <v>22</v>
      </c>
      <c r="G1236" s="561" t="s">
        <v>25100</v>
      </c>
      <c r="H1236" s="561" t="s">
        <v>1542</v>
      </c>
      <c r="I1236" s="561" t="s">
        <v>709</v>
      </c>
      <c r="J1236" s="561" t="s">
        <v>7063</v>
      </c>
      <c r="K1236" s="562" t="s">
        <v>25101</v>
      </c>
      <c r="L1236" s="561" t="s">
        <v>25</v>
      </c>
    </row>
    <row r="1237" spans="1:12" x14ac:dyDescent="0.25">
      <c r="A1237" s="561" t="s">
        <v>320</v>
      </c>
      <c r="B1237" s="561" t="s">
        <v>321</v>
      </c>
      <c r="C1237" s="561" t="s">
        <v>706</v>
      </c>
      <c r="D1237" s="561" t="s">
        <v>707</v>
      </c>
      <c r="E1237" s="562" t="s">
        <v>22</v>
      </c>
      <c r="F1237" s="561" t="s">
        <v>22</v>
      </c>
      <c r="G1237" s="561" t="s">
        <v>25102</v>
      </c>
      <c r="H1237" s="561" t="s">
        <v>1543</v>
      </c>
      <c r="I1237" s="561" t="s">
        <v>709</v>
      </c>
      <c r="J1237" s="561" t="s">
        <v>24</v>
      </c>
      <c r="K1237" s="562" t="s">
        <v>25103</v>
      </c>
      <c r="L1237" s="561" t="s">
        <v>25</v>
      </c>
    </row>
    <row r="1238" spans="1:12" x14ac:dyDescent="0.25">
      <c r="A1238" s="561" t="s">
        <v>320</v>
      </c>
      <c r="B1238" s="561" t="s">
        <v>321</v>
      </c>
      <c r="C1238" s="561" t="s">
        <v>706</v>
      </c>
      <c r="D1238" s="561" t="s">
        <v>707</v>
      </c>
      <c r="E1238" s="562" t="s">
        <v>22</v>
      </c>
      <c r="F1238" s="561" t="s">
        <v>22</v>
      </c>
      <c r="G1238" s="561" t="s">
        <v>25104</v>
      </c>
      <c r="H1238" s="561" t="s">
        <v>1544</v>
      </c>
      <c r="I1238" s="561" t="s">
        <v>709</v>
      </c>
      <c r="J1238" s="561" t="s">
        <v>7063</v>
      </c>
      <c r="K1238" s="562" t="s">
        <v>25105</v>
      </c>
      <c r="L1238" s="561" t="s">
        <v>25</v>
      </c>
    </row>
    <row r="1239" spans="1:12" x14ac:dyDescent="0.25">
      <c r="A1239" s="561" t="s">
        <v>320</v>
      </c>
      <c r="B1239" s="561" t="s">
        <v>321</v>
      </c>
      <c r="C1239" s="561" t="s">
        <v>706</v>
      </c>
      <c r="D1239" s="561" t="s">
        <v>707</v>
      </c>
      <c r="E1239" s="562" t="s">
        <v>22</v>
      </c>
      <c r="F1239" s="561" t="s">
        <v>22</v>
      </c>
      <c r="G1239" s="561" t="s">
        <v>25106</v>
      </c>
      <c r="H1239" s="561" t="s">
        <v>1545</v>
      </c>
      <c r="I1239" s="561" t="s">
        <v>709</v>
      </c>
      <c r="J1239" s="561" t="s">
        <v>7063</v>
      </c>
      <c r="K1239" s="562" t="s">
        <v>4450</v>
      </c>
      <c r="L1239" s="561" t="s">
        <v>25</v>
      </c>
    </row>
    <row r="1240" spans="1:12" x14ac:dyDescent="0.25">
      <c r="A1240" s="561" t="s">
        <v>320</v>
      </c>
      <c r="B1240" s="561" t="s">
        <v>321</v>
      </c>
      <c r="C1240" s="561" t="s">
        <v>706</v>
      </c>
      <c r="D1240" s="561" t="s">
        <v>707</v>
      </c>
      <c r="E1240" s="562" t="s">
        <v>22</v>
      </c>
      <c r="F1240" s="561" t="s">
        <v>22</v>
      </c>
      <c r="G1240" s="561" t="s">
        <v>25107</v>
      </c>
      <c r="H1240" s="561" t="s">
        <v>1546</v>
      </c>
      <c r="I1240" s="561" t="s">
        <v>709</v>
      </c>
      <c r="J1240" s="561" t="s">
        <v>7063</v>
      </c>
      <c r="K1240" s="562" t="s">
        <v>25108</v>
      </c>
      <c r="L1240" s="561" t="s">
        <v>25</v>
      </c>
    </row>
    <row r="1241" spans="1:12" x14ac:dyDescent="0.25">
      <c r="A1241" s="561" t="s">
        <v>320</v>
      </c>
      <c r="B1241" s="561" t="s">
        <v>321</v>
      </c>
      <c r="C1241" s="561" t="s">
        <v>706</v>
      </c>
      <c r="D1241" s="561" t="s">
        <v>707</v>
      </c>
      <c r="E1241" s="562" t="s">
        <v>22</v>
      </c>
      <c r="F1241" s="561" t="s">
        <v>22</v>
      </c>
      <c r="G1241" s="561" t="s">
        <v>25109</v>
      </c>
      <c r="H1241" s="561" t="s">
        <v>1547</v>
      </c>
      <c r="I1241" s="561" t="s">
        <v>709</v>
      </c>
      <c r="J1241" s="561" t="s">
        <v>24</v>
      </c>
      <c r="K1241" s="562" t="s">
        <v>25110</v>
      </c>
      <c r="L1241" s="561" t="s">
        <v>25</v>
      </c>
    </row>
    <row r="1242" spans="1:12" x14ac:dyDescent="0.25">
      <c r="A1242" s="561" t="s">
        <v>320</v>
      </c>
      <c r="B1242" s="561" t="s">
        <v>321</v>
      </c>
      <c r="C1242" s="561" t="s">
        <v>706</v>
      </c>
      <c r="D1242" s="561" t="s">
        <v>707</v>
      </c>
      <c r="E1242" s="562" t="s">
        <v>22</v>
      </c>
      <c r="F1242" s="561" t="s">
        <v>22</v>
      </c>
      <c r="G1242" s="561" t="s">
        <v>25111</v>
      </c>
      <c r="H1242" s="561" t="s">
        <v>25112</v>
      </c>
      <c r="I1242" s="561" t="s">
        <v>709</v>
      </c>
      <c r="J1242" s="561" t="s">
        <v>7063</v>
      </c>
      <c r="K1242" s="562" t="s">
        <v>679</v>
      </c>
      <c r="L1242" s="561" t="s">
        <v>25</v>
      </c>
    </row>
    <row r="1243" spans="1:12" x14ac:dyDescent="0.25">
      <c r="A1243" s="561" t="s">
        <v>320</v>
      </c>
      <c r="B1243" s="561" t="s">
        <v>321</v>
      </c>
      <c r="C1243" s="561" t="s">
        <v>706</v>
      </c>
      <c r="D1243" s="561" t="s">
        <v>707</v>
      </c>
      <c r="E1243" s="562" t="s">
        <v>22</v>
      </c>
      <c r="F1243" s="561" t="s">
        <v>22</v>
      </c>
      <c r="G1243" s="561" t="s">
        <v>25113</v>
      </c>
      <c r="H1243" s="561" t="s">
        <v>25114</v>
      </c>
      <c r="I1243" s="561" t="s">
        <v>709</v>
      </c>
      <c r="J1243" s="561" t="s">
        <v>7063</v>
      </c>
      <c r="K1243" s="562" t="s">
        <v>1174</v>
      </c>
      <c r="L1243" s="561" t="s">
        <v>25</v>
      </c>
    </row>
    <row r="1244" spans="1:12" x14ac:dyDescent="0.25">
      <c r="A1244" s="561" t="s">
        <v>320</v>
      </c>
      <c r="B1244" s="561" t="s">
        <v>321</v>
      </c>
      <c r="C1244" s="561" t="s">
        <v>706</v>
      </c>
      <c r="D1244" s="561" t="s">
        <v>707</v>
      </c>
      <c r="E1244" s="562" t="s">
        <v>22</v>
      </c>
      <c r="F1244" s="561" t="s">
        <v>22</v>
      </c>
      <c r="G1244" s="561" t="s">
        <v>25115</v>
      </c>
      <c r="H1244" s="561" t="s">
        <v>25116</v>
      </c>
      <c r="I1244" s="561" t="s">
        <v>709</v>
      </c>
      <c r="J1244" s="561" t="s">
        <v>7063</v>
      </c>
      <c r="K1244" s="562" t="s">
        <v>1160</v>
      </c>
      <c r="L1244" s="561" t="s">
        <v>25</v>
      </c>
    </row>
    <row r="1245" spans="1:12" x14ac:dyDescent="0.25">
      <c r="A1245" s="561" t="s">
        <v>320</v>
      </c>
      <c r="B1245" s="561" t="s">
        <v>321</v>
      </c>
      <c r="C1245" s="561" t="s">
        <v>706</v>
      </c>
      <c r="D1245" s="561" t="s">
        <v>707</v>
      </c>
      <c r="E1245" s="562" t="s">
        <v>22</v>
      </c>
      <c r="F1245" s="561" t="s">
        <v>22</v>
      </c>
      <c r="G1245" s="561" t="s">
        <v>25117</v>
      </c>
      <c r="H1245" s="561" t="s">
        <v>25118</v>
      </c>
      <c r="I1245" s="561" t="s">
        <v>709</v>
      </c>
      <c r="J1245" s="561" t="s">
        <v>24</v>
      </c>
      <c r="K1245" s="562" t="s">
        <v>25119</v>
      </c>
      <c r="L1245" s="561" t="s">
        <v>25</v>
      </c>
    </row>
    <row r="1246" spans="1:12" x14ac:dyDescent="0.25">
      <c r="A1246" s="561" t="s">
        <v>320</v>
      </c>
      <c r="B1246" s="561" t="s">
        <v>321</v>
      </c>
      <c r="C1246" s="561" t="s">
        <v>706</v>
      </c>
      <c r="D1246" s="561" t="s">
        <v>707</v>
      </c>
      <c r="E1246" s="562" t="s">
        <v>22</v>
      </c>
      <c r="F1246" s="561" t="s">
        <v>22</v>
      </c>
      <c r="G1246" s="561" t="s">
        <v>25120</v>
      </c>
      <c r="H1246" s="561" t="s">
        <v>25121</v>
      </c>
      <c r="I1246" s="561" t="s">
        <v>709</v>
      </c>
      <c r="J1246" s="561" t="s">
        <v>326</v>
      </c>
      <c r="K1246" s="562" t="s">
        <v>7379</v>
      </c>
      <c r="L1246" s="561" t="s">
        <v>25</v>
      </c>
    </row>
    <row r="1247" spans="1:12" x14ac:dyDescent="0.25">
      <c r="A1247" s="561" t="s">
        <v>320</v>
      </c>
      <c r="B1247" s="561" t="s">
        <v>321</v>
      </c>
      <c r="C1247" s="561" t="s">
        <v>706</v>
      </c>
      <c r="D1247" s="561" t="s">
        <v>707</v>
      </c>
      <c r="E1247" s="562" t="s">
        <v>22</v>
      </c>
      <c r="F1247" s="561" t="s">
        <v>22</v>
      </c>
      <c r="G1247" s="561" t="s">
        <v>25122</v>
      </c>
      <c r="H1247" s="561" t="s">
        <v>25123</v>
      </c>
      <c r="I1247" s="561" t="s">
        <v>709</v>
      </c>
      <c r="J1247" s="561" t="s">
        <v>24</v>
      </c>
      <c r="K1247" s="562" t="s">
        <v>911</v>
      </c>
      <c r="L1247" s="561" t="s">
        <v>25</v>
      </c>
    </row>
    <row r="1248" spans="1:12" x14ac:dyDescent="0.25">
      <c r="A1248" s="561" t="s">
        <v>320</v>
      </c>
      <c r="B1248" s="561" t="s">
        <v>321</v>
      </c>
      <c r="C1248" s="561" t="s">
        <v>706</v>
      </c>
      <c r="D1248" s="561" t="s">
        <v>707</v>
      </c>
      <c r="E1248" s="562" t="s">
        <v>22</v>
      </c>
      <c r="F1248" s="561" t="s">
        <v>22</v>
      </c>
      <c r="G1248" s="561" t="s">
        <v>25124</v>
      </c>
      <c r="H1248" s="561" t="s">
        <v>25125</v>
      </c>
      <c r="I1248" s="561" t="s">
        <v>709</v>
      </c>
      <c r="J1248" s="561" t="s">
        <v>24</v>
      </c>
      <c r="K1248" s="562" t="s">
        <v>7077</v>
      </c>
      <c r="L1248" s="561" t="s">
        <v>25</v>
      </c>
    </row>
    <row r="1249" spans="1:12" x14ac:dyDescent="0.25">
      <c r="A1249" s="561" t="s">
        <v>320</v>
      </c>
      <c r="B1249" s="561" t="s">
        <v>321</v>
      </c>
      <c r="C1249" s="561" t="s">
        <v>706</v>
      </c>
      <c r="D1249" s="561" t="s">
        <v>707</v>
      </c>
      <c r="E1249" s="562" t="s">
        <v>22</v>
      </c>
      <c r="F1249" s="561" t="s">
        <v>22</v>
      </c>
      <c r="G1249" s="561" t="s">
        <v>25126</v>
      </c>
      <c r="H1249" s="561" t="s">
        <v>25127</v>
      </c>
      <c r="I1249" s="561" t="s">
        <v>709</v>
      </c>
      <c r="J1249" s="561" t="s">
        <v>24</v>
      </c>
      <c r="K1249" s="562" t="s">
        <v>2479</v>
      </c>
      <c r="L1249" s="561" t="s">
        <v>25</v>
      </c>
    </row>
    <row r="1250" spans="1:12" x14ac:dyDescent="0.25">
      <c r="A1250" s="561" t="s">
        <v>320</v>
      </c>
      <c r="B1250" s="561" t="s">
        <v>321</v>
      </c>
      <c r="C1250" s="561" t="s">
        <v>706</v>
      </c>
      <c r="D1250" s="561" t="s">
        <v>707</v>
      </c>
      <c r="E1250" s="562" t="s">
        <v>22</v>
      </c>
      <c r="F1250" s="561" t="s">
        <v>22</v>
      </c>
      <c r="G1250" s="561" t="s">
        <v>25128</v>
      </c>
      <c r="H1250" s="561" t="s">
        <v>25129</v>
      </c>
      <c r="I1250" s="561" t="s">
        <v>709</v>
      </c>
      <c r="J1250" s="561" t="s">
        <v>326</v>
      </c>
      <c r="K1250" s="562" t="s">
        <v>7962</v>
      </c>
      <c r="L1250" s="561" t="s">
        <v>25</v>
      </c>
    </row>
    <row r="1251" spans="1:12" x14ac:dyDescent="0.25">
      <c r="A1251" s="561" t="s">
        <v>320</v>
      </c>
      <c r="B1251" s="561" t="s">
        <v>321</v>
      </c>
      <c r="C1251" s="561" t="s">
        <v>706</v>
      </c>
      <c r="D1251" s="561" t="s">
        <v>707</v>
      </c>
      <c r="E1251" s="562" t="s">
        <v>22</v>
      </c>
      <c r="F1251" s="561" t="s">
        <v>22</v>
      </c>
      <c r="G1251" s="561" t="s">
        <v>25130</v>
      </c>
      <c r="H1251" s="561" t="s">
        <v>25131</v>
      </c>
      <c r="I1251" s="561" t="s">
        <v>709</v>
      </c>
      <c r="J1251" s="561" t="s">
        <v>326</v>
      </c>
      <c r="K1251" s="562" t="s">
        <v>25132</v>
      </c>
      <c r="L1251" s="561" t="s">
        <v>25</v>
      </c>
    </row>
    <row r="1252" spans="1:12" x14ac:dyDescent="0.25">
      <c r="A1252" s="561" t="s">
        <v>320</v>
      </c>
      <c r="B1252" s="561" t="s">
        <v>321</v>
      </c>
      <c r="C1252" s="561" t="s">
        <v>706</v>
      </c>
      <c r="D1252" s="561" t="s">
        <v>707</v>
      </c>
      <c r="E1252" s="562" t="s">
        <v>22</v>
      </c>
      <c r="F1252" s="561" t="s">
        <v>22</v>
      </c>
      <c r="G1252" s="561" t="s">
        <v>25133</v>
      </c>
      <c r="H1252" s="561" t="s">
        <v>25134</v>
      </c>
      <c r="I1252" s="561" t="s">
        <v>709</v>
      </c>
      <c r="J1252" s="561" t="s">
        <v>326</v>
      </c>
      <c r="K1252" s="562" t="s">
        <v>25132</v>
      </c>
      <c r="L1252" s="561" t="s">
        <v>25</v>
      </c>
    </row>
    <row r="1253" spans="1:12" x14ac:dyDescent="0.25">
      <c r="A1253" s="561" t="s">
        <v>320</v>
      </c>
      <c r="B1253" s="561" t="s">
        <v>321</v>
      </c>
      <c r="C1253" s="561" t="s">
        <v>706</v>
      </c>
      <c r="D1253" s="561" t="s">
        <v>707</v>
      </c>
      <c r="E1253" s="562" t="s">
        <v>22</v>
      </c>
      <c r="F1253" s="561" t="s">
        <v>22</v>
      </c>
      <c r="G1253" s="561" t="s">
        <v>25135</v>
      </c>
      <c r="H1253" s="561" t="s">
        <v>25136</v>
      </c>
      <c r="I1253" s="561" t="s">
        <v>709</v>
      </c>
      <c r="J1253" s="561" t="s">
        <v>24</v>
      </c>
      <c r="K1253" s="562" t="s">
        <v>6836</v>
      </c>
      <c r="L1253" s="561" t="s">
        <v>25</v>
      </c>
    </row>
    <row r="1254" spans="1:12" x14ac:dyDescent="0.25">
      <c r="A1254" s="561" t="s">
        <v>320</v>
      </c>
      <c r="B1254" s="561" t="s">
        <v>321</v>
      </c>
      <c r="C1254" s="561" t="s">
        <v>706</v>
      </c>
      <c r="D1254" s="561" t="s">
        <v>707</v>
      </c>
      <c r="E1254" s="562" t="s">
        <v>22</v>
      </c>
      <c r="F1254" s="561" t="s">
        <v>22</v>
      </c>
      <c r="G1254" s="561" t="s">
        <v>25137</v>
      </c>
      <c r="H1254" s="561" t="s">
        <v>25138</v>
      </c>
      <c r="I1254" s="561" t="s">
        <v>709</v>
      </c>
      <c r="J1254" s="561" t="s">
        <v>24</v>
      </c>
      <c r="K1254" s="562" t="s">
        <v>874</v>
      </c>
      <c r="L1254" s="561" t="s">
        <v>25</v>
      </c>
    </row>
    <row r="1255" spans="1:12" x14ac:dyDescent="0.25">
      <c r="A1255" s="561" t="s">
        <v>320</v>
      </c>
      <c r="B1255" s="561" t="s">
        <v>321</v>
      </c>
      <c r="C1255" s="561" t="s">
        <v>706</v>
      </c>
      <c r="D1255" s="561" t="s">
        <v>707</v>
      </c>
      <c r="E1255" s="562" t="s">
        <v>22</v>
      </c>
      <c r="F1255" s="561" t="s">
        <v>22</v>
      </c>
      <c r="G1255" s="561" t="s">
        <v>25139</v>
      </c>
      <c r="H1255" s="561" t="s">
        <v>25140</v>
      </c>
      <c r="I1255" s="561" t="s">
        <v>709</v>
      </c>
      <c r="J1255" s="561" t="s">
        <v>326</v>
      </c>
      <c r="K1255" s="562" t="s">
        <v>24739</v>
      </c>
      <c r="L1255" s="561" t="s">
        <v>25</v>
      </c>
    </row>
    <row r="1256" spans="1:12" x14ac:dyDescent="0.25">
      <c r="A1256" s="561" t="s">
        <v>320</v>
      </c>
      <c r="B1256" s="561" t="s">
        <v>321</v>
      </c>
      <c r="C1256" s="561" t="s">
        <v>706</v>
      </c>
      <c r="D1256" s="561" t="s">
        <v>707</v>
      </c>
      <c r="E1256" s="562" t="s">
        <v>22</v>
      </c>
      <c r="F1256" s="561" t="s">
        <v>22</v>
      </c>
      <c r="G1256" s="561" t="s">
        <v>25141</v>
      </c>
      <c r="H1256" s="561" t="s">
        <v>25142</v>
      </c>
      <c r="I1256" s="561" t="s">
        <v>709</v>
      </c>
      <c r="J1256" s="561" t="s">
        <v>326</v>
      </c>
      <c r="K1256" s="562" t="s">
        <v>25143</v>
      </c>
      <c r="L1256" s="561" t="s">
        <v>25</v>
      </c>
    </row>
    <row r="1257" spans="1:12" x14ac:dyDescent="0.25">
      <c r="A1257" s="561" t="s">
        <v>320</v>
      </c>
      <c r="B1257" s="561" t="s">
        <v>321</v>
      </c>
      <c r="C1257" s="561" t="s">
        <v>706</v>
      </c>
      <c r="D1257" s="561" t="s">
        <v>707</v>
      </c>
      <c r="E1257" s="562" t="s">
        <v>22</v>
      </c>
      <c r="F1257" s="561" t="s">
        <v>22</v>
      </c>
      <c r="G1257" s="561" t="s">
        <v>25144</v>
      </c>
      <c r="H1257" s="561" t="s">
        <v>25145</v>
      </c>
      <c r="I1257" s="561" t="s">
        <v>709</v>
      </c>
      <c r="J1257" s="561" t="s">
        <v>24</v>
      </c>
      <c r="K1257" s="562" t="s">
        <v>6364</v>
      </c>
      <c r="L1257" s="561" t="s">
        <v>25</v>
      </c>
    </row>
    <row r="1258" spans="1:12" x14ac:dyDescent="0.25">
      <c r="A1258" s="561" t="s">
        <v>320</v>
      </c>
      <c r="B1258" s="561" t="s">
        <v>321</v>
      </c>
      <c r="C1258" s="561" t="s">
        <v>706</v>
      </c>
      <c r="D1258" s="561" t="s">
        <v>707</v>
      </c>
      <c r="E1258" s="562" t="s">
        <v>22</v>
      </c>
      <c r="F1258" s="561" t="s">
        <v>22</v>
      </c>
      <c r="G1258" s="561" t="s">
        <v>25146</v>
      </c>
      <c r="H1258" s="561" t="s">
        <v>25147</v>
      </c>
      <c r="I1258" s="561" t="s">
        <v>709</v>
      </c>
      <c r="J1258" s="561" t="s">
        <v>24</v>
      </c>
      <c r="K1258" s="562" t="s">
        <v>6364</v>
      </c>
      <c r="L1258" s="561" t="s">
        <v>25</v>
      </c>
    </row>
    <row r="1259" spans="1:12" x14ac:dyDescent="0.25">
      <c r="A1259" s="561" t="s">
        <v>320</v>
      </c>
      <c r="B1259" s="561" t="s">
        <v>321</v>
      </c>
      <c r="C1259" s="561" t="s">
        <v>706</v>
      </c>
      <c r="D1259" s="561" t="s">
        <v>707</v>
      </c>
      <c r="E1259" s="562" t="s">
        <v>22</v>
      </c>
      <c r="F1259" s="561" t="s">
        <v>22</v>
      </c>
      <c r="G1259" s="561" t="s">
        <v>25148</v>
      </c>
      <c r="H1259" s="561" t="s">
        <v>25149</v>
      </c>
      <c r="I1259" s="561" t="s">
        <v>709</v>
      </c>
      <c r="J1259" s="561" t="s">
        <v>326</v>
      </c>
      <c r="K1259" s="562" t="s">
        <v>24583</v>
      </c>
      <c r="L1259" s="561" t="s">
        <v>25</v>
      </c>
    </row>
    <row r="1260" spans="1:12" x14ac:dyDescent="0.25">
      <c r="A1260" s="561" t="s">
        <v>320</v>
      </c>
      <c r="B1260" s="561" t="s">
        <v>321</v>
      </c>
      <c r="C1260" s="561" t="s">
        <v>706</v>
      </c>
      <c r="D1260" s="561" t="s">
        <v>707</v>
      </c>
      <c r="E1260" s="562" t="s">
        <v>22</v>
      </c>
      <c r="F1260" s="561" t="s">
        <v>22</v>
      </c>
      <c r="G1260" s="561" t="s">
        <v>25150</v>
      </c>
      <c r="H1260" s="561" t="s">
        <v>25151</v>
      </c>
      <c r="I1260" s="561" t="s">
        <v>709</v>
      </c>
      <c r="J1260" s="561" t="s">
        <v>326</v>
      </c>
      <c r="K1260" s="562" t="s">
        <v>165</v>
      </c>
      <c r="L1260" s="561" t="s">
        <v>25</v>
      </c>
    </row>
    <row r="1261" spans="1:12" x14ac:dyDescent="0.25">
      <c r="A1261" s="561" t="s">
        <v>320</v>
      </c>
      <c r="B1261" s="561" t="s">
        <v>321</v>
      </c>
      <c r="C1261" s="561" t="s">
        <v>706</v>
      </c>
      <c r="D1261" s="561" t="s">
        <v>707</v>
      </c>
      <c r="E1261" s="562" t="s">
        <v>22</v>
      </c>
      <c r="F1261" s="561" t="s">
        <v>22</v>
      </c>
      <c r="G1261" s="561" t="s">
        <v>25152</v>
      </c>
      <c r="H1261" s="561" t="s">
        <v>25153</v>
      </c>
      <c r="I1261" s="561" t="s">
        <v>709</v>
      </c>
      <c r="J1261" s="561" t="s">
        <v>24</v>
      </c>
      <c r="K1261" s="562" t="s">
        <v>25154</v>
      </c>
      <c r="L1261" s="561" t="s">
        <v>25</v>
      </c>
    </row>
    <row r="1262" spans="1:12" x14ac:dyDescent="0.25">
      <c r="A1262" s="561" t="s">
        <v>320</v>
      </c>
      <c r="B1262" s="561" t="s">
        <v>321</v>
      </c>
      <c r="C1262" s="561" t="s">
        <v>706</v>
      </c>
      <c r="D1262" s="561" t="s">
        <v>707</v>
      </c>
      <c r="E1262" s="562" t="s">
        <v>22</v>
      </c>
      <c r="F1262" s="561" t="s">
        <v>22</v>
      </c>
      <c r="G1262" s="561" t="s">
        <v>25155</v>
      </c>
      <c r="H1262" s="561" t="s">
        <v>25156</v>
      </c>
      <c r="I1262" s="561" t="s">
        <v>709</v>
      </c>
      <c r="J1262" s="561" t="s">
        <v>24</v>
      </c>
      <c r="K1262" s="562" t="s">
        <v>564</v>
      </c>
      <c r="L1262" s="561" t="s">
        <v>25</v>
      </c>
    </row>
    <row r="1263" spans="1:12" x14ac:dyDescent="0.25">
      <c r="A1263" s="561" t="s">
        <v>320</v>
      </c>
      <c r="B1263" s="561" t="s">
        <v>321</v>
      </c>
      <c r="C1263" s="561" t="s">
        <v>706</v>
      </c>
      <c r="D1263" s="561" t="s">
        <v>707</v>
      </c>
      <c r="E1263" s="562" t="s">
        <v>22</v>
      </c>
      <c r="F1263" s="561" t="s">
        <v>22</v>
      </c>
      <c r="G1263" s="561" t="s">
        <v>25157</v>
      </c>
      <c r="H1263" s="561" t="s">
        <v>25158</v>
      </c>
      <c r="I1263" s="561" t="s">
        <v>709</v>
      </c>
      <c r="J1263" s="561" t="s">
        <v>24</v>
      </c>
      <c r="K1263" s="562" t="s">
        <v>6168</v>
      </c>
      <c r="L1263" s="561" t="s">
        <v>25</v>
      </c>
    </row>
    <row r="1264" spans="1:12" x14ac:dyDescent="0.25">
      <c r="A1264" s="561" t="s">
        <v>320</v>
      </c>
      <c r="B1264" s="561" t="s">
        <v>321</v>
      </c>
      <c r="C1264" s="561" t="s">
        <v>706</v>
      </c>
      <c r="D1264" s="561" t="s">
        <v>707</v>
      </c>
      <c r="E1264" s="562" t="s">
        <v>22</v>
      </c>
      <c r="F1264" s="561" t="s">
        <v>22</v>
      </c>
      <c r="G1264" s="561" t="s">
        <v>25159</v>
      </c>
      <c r="H1264" s="561" t="s">
        <v>25160</v>
      </c>
      <c r="I1264" s="561" t="s">
        <v>709</v>
      </c>
      <c r="J1264" s="561" t="s">
        <v>24</v>
      </c>
      <c r="K1264" s="562" t="s">
        <v>6168</v>
      </c>
      <c r="L1264" s="561" t="s">
        <v>25</v>
      </c>
    </row>
    <row r="1265" spans="1:12" x14ac:dyDescent="0.25">
      <c r="A1265" s="561" t="s">
        <v>320</v>
      </c>
      <c r="B1265" s="561" t="s">
        <v>321</v>
      </c>
      <c r="C1265" s="561" t="s">
        <v>706</v>
      </c>
      <c r="D1265" s="561" t="s">
        <v>707</v>
      </c>
      <c r="E1265" s="562" t="s">
        <v>22</v>
      </c>
      <c r="F1265" s="561" t="s">
        <v>22</v>
      </c>
      <c r="G1265" s="561" t="s">
        <v>25161</v>
      </c>
      <c r="H1265" s="561" t="s">
        <v>25162</v>
      </c>
      <c r="I1265" s="561" t="s">
        <v>709</v>
      </c>
      <c r="J1265" s="561" t="s">
        <v>24</v>
      </c>
      <c r="K1265" s="562" t="s">
        <v>8177</v>
      </c>
      <c r="L1265" s="561" t="s">
        <v>25</v>
      </c>
    </row>
    <row r="1266" spans="1:12" x14ac:dyDescent="0.25">
      <c r="A1266" s="561" t="s">
        <v>320</v>
      </c>
      <c r="B1266" s="561" t="s">
        <v>321</v>
      </c>
      <c r="C1266" s="561" t="s">
        <v>706</v>
      </c>
      <c r="D1266" s="561" t="s">
        <v>707</v>
      </c>
      <c r="E1266" s="562" t="s">
        <v>22</v>
      </c>
      <c r="F1266" s="561" t="s">
        <v>22</v>
      </c>
      <c r="G1266" s="561" t="s">
        <v>25163</v>
      </c>
      <c r="H1266" s="561" t="s">
        <v>25164</v>
      </c>
      <c r="I1266" s="561" t="s">
        <v>709</v>
      </c>
      <c r="J1266" s="561" t="s">
        <v>24</v>
      </c>
      <c r="K1266" s="562" t="s">
        <v>786</v>
      </c>
      <c r="L1266" s="561" t="s">
        <v>25</v>
      </c>
    </row>
    <row r="1267" spans="1:12" x14ac:dyDescent="0.25">
      <c r="A1267" s="561" t="s">
        <v>320</v>
      </c>
      <c r="B1267" s="561" t="s">
        <v>321</v>
      </c>
      <c r="C1267" s="561" t="s">
        <v>706</v>
      </c>
      <c r="D1267" s="561" t="s">
        <v>707</v>
      </c>
      <c r="E1267" s="562" t="s">
        <v>22</v>
      </c>
      <c r="F1267" s="561" t="s">
        <v>22</v>
      </c>
      <c r="G1267" s="561" t="s">
        <v>25165</v>
      </c>
      <c r="H1267" s="561" t="s">
        <v>25166</v>
      </c>
      <c r="I1267" s="561" t="s">
        <v>709</v>
      </c>
      <c r="J1267" s="561" t="s">
        <v>24</v>
      </c>
      <c r="K1267" s="562" t="s">
        <v>564</v>
      </c>
      <c r="L1267" s="561" t="s">
        <v>25</v>
      </c>
    </row>
    <row r="1268" spans="1:12" x14ac:dyDescent="0.25">
      <c r="A1268" s="561" t="s">
        <v>320</v>
      </c>
      <c r="B1268" s="561" t="s">
        <v>321</v>
      </c>
      <c r="C1268" s="561" t="s">
        <v>706</v>
      </c>
      <c r="D1268" s="561" t="s">
        <v>707</v>
      </c>
      <c r="E1268" s="562" t="s">
        <v>22</v>
      </c>
      <c r="F1268" s="561" t="s">
        <v>22</v>
      </c>
      <c r="G1268" s="561" t="s">
        <v>25167</v>
      </c>
      <c r="H1268" s="561" t="s">
        <v>25168</v>
      </c>
      <c r="I1268" s="561" t="s">
        <v>709</v>
      </c>
      <c r="J1268" s="561" t="s">
        <v>326</v>
      </c>
      <c r="K1268" s="562" t="s">
        <v>24465</v>
      </c>
      <c r="L1268" s="561" t="s">
        <v>25</v>
      </c>
    </row>
    <row r="1269" spans="1:12" x14ac:dyDescent="0.25">
      <c r="A1269" s="561" t="s">
        <v>320</v>
      </c>
      <c r="B1269" s="561" t="s">
        <v>321</v>
      </c>
      <c r="C1269" s="561" t="s">
        <v>706</v>
      </c>
      <c r="D1269" s="561" t="s">
        <v>707</v>
      </c>
      <c r="E1269" s="562" t="s">
        <v>22</v>
      </c>
      <c r="F1269" s="561" t="s">
        <v>22</v>
      </c>
      <c r="G1269" s="561" t="s">
        <v>25169</v>
      </c>
      <c r="H1269" s="561" t="s">
        <v>25170</v>
      </c>
      <c r="I1269" s="561" t="s">
        <v>709</v>
      </c>
      <c r="J1269" s="561" t="s">
        <v>326</v>
      </c>
      <c r="K1269" s="562" t="s">
        <v>7389</v>
      </c>
      <c r="L1269" s="561" t="s">
        <v>25</v>
      </c>
    </row>
    <row r="1270" spans="1:12" x14ac:dyDescent="0.25">
      <c r="A1270" s="561" t="s">
        <v>320</v>
      </c>
      <c r="B1270" s="561" t="s">
        <v>321</v>
      </c>
      <c r="C1270" s="561" t="s">
        <v>706</v>
      </c>
      <c r="D1270" s="561" t="s">
        <v>707</v>
      </c>
      <c r="E1270" s="562" t="s">
        <v>22</v>
      </c>
      <c r="F1270" s="561" t="s">
        <v>22</v>
      </c>
      <c r="G1270" s="561" t="s">
        <v>25171</v>
      </c>
      <c r="H1270" s="561" t="s">
        <v>25172</v>
      </c>
      <c r="I1270" s="561" t="s">
        <v>709</v>
      </c>
      <c r="J1270" s="561" t="s">
        <v>24</v>
      </c>
      <c r="K1270" s="562" t="s">
        <v>5275</v>
      </c>
      <c r="L1270" s="561" t="s">
        <v>25</v>
      </c>
    </row>
    <row r="1271" spans="1:12" x14ac:dyDescent="0.25">
      <c r="A1271" s="561" t="s">
        <v>320</v>
      </c>
      <c r="B1271" s="561" t="s">
        <v>321</v>
      </c>
      <c r="C1271" s="561" t="s">
        <v>706</v>
      </c>
      <c r="D1271" s="561" t="s">
        <v>707</v>
      </c>
      <c r="E1271" s="562" t="s">
        <v>22</v>
      </c>
      <c r="F1271" s="561" t="s">
        <v>22</v>
      </c>
      <c r="G1271" s="561" t="s">
        <v>25173</v>
      </c>
      <c r="H1271" s="561" t="s">
        <v>25174</v>
      </c>
      <c r="I1271" s="561" t="s">
        <v>709</v>
      </c>
      <c r="J1271" s="561" t="s">
        <v>326</v>
      </c>
      <c r="K1271" s="562" t="s">
        <v>7171</v>
      </c>
      <c r="L1271" s="561" t="s">
        <v>25</v>
      </c>
    </row>
    <row r="1272" spans="1:12" x14ac:dyDescent="0.25">
      <c r="A1272" s="561" t="s">
        <v>320</v>
      </c>
      <c r="B1272" s="561" t="s">
        <v>321</v>
      </c>
      <c r="C1272" s="561" t="s">
        <v>706</v>
      </c>
      <c r="D1272" s="561" t="s">
        <v>707</v>
      </c>
      <c r="E1272" s="562" t="s">
        <v>22</v>
      </c>
      <c r="F1272" s="561" t="s">
        <v>22</v>
      </c>
      <c r="G1272" s="561" t="s">
        <v>25175</v>
      </c>
      <c r="H1272" s="561" t="s">
        <v>25176</v>
      </c>
      <c r="I1272" s="561" t="s">
        <v>709</v>
      </c>
      <c r="J1272" s="561" t="s">
        <v>24</v>
      </c>
      <c r="K1272" s="562" t="s">
        <v>25177</v>
      </c>
      <c r="L1272" s="561" t="s">
        <v>25</v>
      </c>
    </row>
    <row r="1273" spans="1:12" x14ac:dyDescent="0.25">
      <c r="A1273" s="561" t="s">
        <v>320</v>
      </c>
      <c r="B1273" s="561" t="s">
        <v>321</v>
      </c>
      <c r="C1273" s="561" t="s">
        <v>706</v>
      </c>
      <c r="D1273" s="561" t="s">
        <v>707</v>
      </c>
      <c r="E1273" s="562" t="s">
        <v>22</v>
      </c>
      <c r="F1273" s="561" t="s">
        <v>22</v>
      </c>
      <c r="G1273" s="561" t="s">
        <v>25178</v>
      </c>
      <c r="H1273" s="561" t="s">
        <v>25179</v>
      </c>
      <c r="I1273" s="561" t="s">
        <v>709</v>
      </c>
      <c r="J1273" s="561" t="s">
        <v>24</v>
      </c>
      <c r="K1273" s="562" t="s">
        <v>7592</v>
      </c>
      <c r="L1273" s="561" t="s">
        <v>25</v>
      </c>
    </row>
    <row r="1274" spans="1:12" x14ac:dyDescent="0.25">
      <c r="A1274" s="561" t="s">
        <v>320</v>
      </c>
      <c r="B1274" s="561" t="s">
        <v>321</v>
      </c>
      <c r="C1274" s="561" t="s">
        <v>706</v>
      </c>
      <c r="D1274" s="561" t="s">
        <v>707</v>
      </c>
      <c r="E1274" s="562" t="s">
        <v>22</v>
      </c>
      <c r="F1274" s="561" t="s">
        <v>22</v>
      </c>
      <c r="G1274" s="561" t="s">
        <v>25180</v>
      </c>
      <c r="H1274" s="561" t="s">
        <v>25181</v>
      </c>
      <c r="I1274" s="561" t="s">
        <v>709</v>
      </c>
      <c r="J1274" s="561" t="s">
        <v>24</v>
      </c>
      <c r="K1274" s="562" t="s">
        <v>911</v>
      </c>
      <c r="L1274" s="561" t="s">
        <v>25</v>
      </c>
    </row>
    <row r="1275" spans="1:12" x14ac:dyDescent="0.25">
      <c r="A1275" s="561" t="s">
        <v>320</v>
      </c>
      <c r="B1275" s="561" t="s">
        <v>321</v>
      </c>
      <c r="C1275" s="561" t="s">
        <v>706</v>
      </c>
      <c r="D1275" s="561" t="s">
        <v>707</v>
      </c>
      <c r="E1275" s="562" t="s">
        <v>22</v>
      </c>
      <c r="F1275" s="561" t="s">
        <v>22</v>
      </c>
      <c r="G1275" s="561" t="s">
        <v>25182</v>
      </c>
      <c r="H1275" s="561" t="s">
        <v>25183</v>
      </c>
      <c r="I1275" s="561" t="s">
        <v>709</v>
      </c>
      <c r="J1275" s="561" t="s">
        <v>24</v>
      </c>
      <c r="K1275" s="562" t="s">
        <v>2479</v>
      </c>
      <c r="L1275" s="561" t="s">
        <v>25</v>
      </c>
    </row>
    <row r="1276" spans="1:12" x14ac:dyDescent="0.25">
      <c r="A1276" s="561" t="s">
        <v>320</v>
      </c>
      <c r="B1276" s="561" t="s">
        <v>321</v>
      </c>
      <c r="C1276" s="561" t="s">
        <v>706</v>
      </c>
      <c r="D1276" s="561" t="s">
        <v>707</v>
      </c>
      <c r="E1276" s="562" t="s">
        <v>22</v>
      </c>
      <c r="F1276" s="561" t="s">
        <v>22</v>
      </c>
      <c r="G1276" s="561" t="s">
        <v>25184</v>
      </c>
      <c r="H1276" s="561" t="s">
        <v>25185</v>
      </c>
      <c r="I1276" s="561" t="s">
        <v>709</v>
      </c>
      <c r="J1276" s="561" t="s">
        <v>24</v>
      </c>
      <c r="K1276" s="562" t="s">
        <v>8488</v>
      </c>
      <c r="L1276" s="561" t="s">
        <v>25</v>
      </c>
    </row>
    <row r="1277" spans="1:12" x14ac:dyDescent="0.25">
      <c r="A1277" s="561" t="s">
        <v>320</v>
      </c>
      <c r="B1277" s="561" t="s">
        <v>321</v>
      </c>
      <c r="C1277" s="561" t="s">
        <v>706</v>
      </c>
      <c r="D1277" s="561" t="s">
        <v>707</v>
      </c>
      <c r="E1277" s="562" t="s">
        <v>22</v>
      </c>
      <c r="F1277" s="561" t="s">
        <v>22</v>
      </c>
      <c r="G1277" s="561" t="s">
        <v>25186</v>
      </c>
      <c r="H1277" s="561" t="s">
        <v>25187</v>
      </c>
      <c r="I1277" s="561" t="s">
        <v>709</v>
      </c>
      <c r="J1277" s="561" t="s">
        <v>326</v>
      </c>
      <c r="K1277" s="562" t="s">
        <v>25188</v>
      </c>
      <c r="L1277" s="561" t="s">
        <v>25</v>
      </c>
    </row>
    <row r="1278" spans="1:12" x14ac:dyDescent="0.25">
      <c r="A1278" s="561" t="s">
        <v>320</v>
      </c>
      <c r="B1278" s="561" t="s">
        <v>321</v>
      </c>
      <c r="C1278" s="561" t="s">
        <v>706</v>
      </c>
      <c r="D1278" s="561" t="s">
        <v>707</v>
      </c>
      <c r="E1278" s="562" t="s">
        <v>22</v>
      </c>
      <c r="F1278" s="561" t="s">
        <v>22</v>
      </c>
      <c r="G1278" s="561" t="s">
        <v>25189</v>
      </c>
      <c r="H1278" s="561" t="s">
        <v>25190</v>
      </c>
      <c r="I1278" s="561" t="s">
        <v>709</v>
      </c>
      <c r="J1278" s="561" t="s">
        <v>326</v>
      </c>
      <c r="K1278" s="562" t="s">
        <v>25191</v>
      </c>
      <c r="L1278" s="561" t="s">
        <v>25</v>
      </c>
    </row>
    <row r="1279" spans="1:12" x14ac:dyDescent="0.25">
      <c r="A1279" s="561" t="s">
        <v>320</v>
      </c>
      <c r="B1279" s="561" t="s">
        <v>321</v>
      </c>
      <c r="C1279" s="561" t="s">
        <v>706</v>
      </c>
      <c r="D1279" s="561" t="s">
        <v>707</v>
      </c>
      <c r="E1279" s="562" t="s">
        <v>22</v>
      </c>
      <c r="F1279" s="561" t="s">
        <v>22</v>
      </c>
      <c r="G1279" s="561" t="s">
        <v>25192</v>
      </c>
      <c r="H1279" s="561" t="s">
        <v>25193</v>
      </c>
      <c r="I1279" s="561" t="s">
        <v>709</v>
      </c>
      <c r="J1279" s="561" t="s">
        <v>326</v>
      </c>
      <c r="K1279" s="562" t="s">
        <v>25194</v>
      </c>
      <c r="L1279" s="561" t="s">
        <v>25</v>
      </c>
    </row>
    <row r="1280" spans="1:12" x14ac:dyDescent="0.25">
      <c r="A1280" s="561" t="s">
        <v>320</v>
      </c>
      <c r="B1280" s="561" t="s">
        <v>321</v>
      </c>
      <c r="C1280" s="561" t="s">
        <v>706</v>
      </c>
      <c r="D1280" s="561" t="s">
        <v>707</v>
      </c>
      <c r="E1280" s="562" t="s">
        <v>22</v>
      </c>
      <c r="F1280" s="561" t="s">
        <v>22</v>
      </c>
      <c r="G1280" s="561" t="s">
        <v>25195</v>
      </c>
      <c r="H1280" s="561" t="s">
        <v>25196</v>
      </c>
      <c r="I1280" s="561" t="s">
        <v>709</v>
      </c>
      <c r="J1280" s="561" t="s">
        <v>24</v>
      </c>
      <c r="K1280" s="562" t="s">
        <v>2377</v>
      </c>
      <c r="L1280" s="561" t="s">
        <v>25</v>
      </c>
    </row>
    <row r="1281" spans="1:12" x14ac:dyDescent="0.25">
      <c r="A1281" s="561" t="s">
        <v>1548</v>
      </c>
      <c r="B1281" s="561" t="s">
        <v>1549</v>
      </c>
      <c r="C1281" s="561" t="s">
        <v>1550</v>
      </c>
      <c r="D1281" s="561" t="s">
        <v>1551</v>
      </c>
      <c r="E1281" s="562" t="s">
        <v>22</v>
      </c>
      <c r="F1281" s="561" t="s">
        <v>22</v>
      </c>
      <c r="G1281" s="561" t="s">
        <v>25197</v>
      </c>
      <c r="H1281" s="561" t="s">
        <v>1552</v>
      </c>
      <c r="I1281" s="561" t="s">
        <v>23270</v>
      </c>
      <c r="J1281" s="561" t="s">
        <v>7063</v>
      </c>
      <c r="K1281" s="562" t="s">
        <v>36334</v>
      </c>
      <c r="L1281" s="561" t="s">
        <v>25</v>
      </c>
    </row>
    <row r="1282" spans="1:12" x14ac:dyDescent="0.25">
      <c r="A1282" s="561" t="s">
        <v>1548</v>
      </c>
      <c r="B1282" s="561" t="s">
        <v>1549</v>
      </c>
      <c r="C1282" s="561" t="s">
        <v>1550</v>
      </c>
      <c r="D1282" s="561" t="s">
        <v>1551</v>
      </c>
      <c r="E1282" s="562" t="s">
        <v>22</v>
      </c>
      <c r="F1282" s="561" t="s">
        <v>22</v>
      </c>
      <c r="G1282" s="561" t="s">
        <v>25199</v>
      </c>
      <c r="H1282" s="561" t="s">
        <v>1553</v>
      </c>
      <c r="I1282" s="561" t="s">
        <v>23270</v>
      </c>
      <c r="J1282" s="561" t="s">
        <v>7063</v>
      </c>
      <c r="K1282" s="562" t="s">
        <v>36335</v>
      </c>
      <c r="L1282" s="561" t="s">
        <v>25</v>
      </c>
    </row>
    <row r="1283" spans="1:12" x14ac:dyDescent="0.25">
      <c r="A1283" s="561" t="s">
        <v>1548</v>
      </c>
      <c r="B1283" s="561" t="s">
        <v>1549</v>
      </c>
      <c r="C1283" s="561" t="s">
        <v>1550</v>
      </c>
      <c r="D1283" s="561" t="s">
        <v>1551</v>
      </c>
      <c r="E1283" s="562" t="s">
        <v>22</v>
      </c>
      <c r="F1283" s="561" t="s">
        <v>22</v>
      </c>
      <c r="G1283" s="561" t="s">
        <v>25201</v>
      </c>
      <c r="H1283" s="561" t="s">
        <v>1554</v>
      </c>
      <c r="I1283" s="561" t="s">
        <v>23270</v>
      </c>
      <c r="J1283" s="561" t="s">
        <v>7063</v>
      </c>
      <c r="K1283" s="562" t="s">
        <v>36336</v>
      </c>
      <c r="L1283" s="561" t="s">
        <v>25</v>
      </c>
    </row>
    <row r="1284" spans="1:12" x14ac:dyDescent="0.25">
      <c r="A1284" s="561" t="s">
        <v>1548</v>
      </c>
      <c r="B1284" s="561" t="s">
        <v>1549</v>
      </c>
      <c r="C1284" s="561" t="s">
        <v>1550</v>
      </c>
      <c r="D1284" s="561" t="s">
        <v>1551</v>
      </c>
      <c r="E1284" s="562" t="s">
        <v>22</v>
      </c>
      <c r="F1284" s="561" t="s">
        <v>22</v>
      </c>
      <c r="G1284" s="561" t="s">
        <v>25203</v>
      </c>
      <c r="H1284" s="561" t="s">
        <v>1555</v>
      </c>
      <c r="I1284" s="561" t="s">
        <v>23270</v>
      </c>
      <c r="J1284" s="561" t="s">
        <v>7063</v>
      </c>
      <c r="K1284" s="562" t="s">
        <v>36337</v>
      </c>
      <c r="L1284" s="561" t="s">
        <v>25</v>
      </c>
    </row>
    <row r="1285" spans="1:12" x14ac:dyDescent="0.25">
      <c r="A1285" s="561" t="s">
        <v>1548</v>
      </c>
      <c r="B1285" s="561" t="s">
        <v>1549</v>
      </c>
      <c r="C1285" s="561" t="s">
        <v>1550</v>
      </c>
      <c r="D1285" s="561" t="s">
        <v>1551</v>
      </c>
      <c r="E1285" s="562" t="s">
        <v>22</v>
      </c>
      <c r="F1285" s="561" t="s">
        <v>22</v>
      </c>
      <c r="G1285" s="561" t="s">
        <v>25205</v>
      </c>
      <c r="H1285" s="561" t="s">
        <v>1556</v>
      </c>
      <c r="I1285" s="561" t="s">
        <v>23868</v>
      </c>
      <c r="J1285" s="561" t="s">
        <v>7063</v>
      </c>
      <c r="K1285" s="562" t="s">
        <v>36338</v>
      </c>
      <c r="L1285" s="561" t="s">
        <v>25</v>
      </c>
    </row>
    <row r="1286" spans="1:12" x14ac:dyDescent="0.25">
      <c r="A1286" s="561" t="s">
        <v>1548</v>
      </c>
      <c r="B1286" s="561" t="s">
        <v>1549</v>
      </c>
      <c r="C1286" s="561" t="s">
        <v>1550</v>
      </c>
      <c r="D1286" s="561" t="s">
        <v>1551</v>
      </c>
      <c r="E1286" s="562" t="s">
        <v>22</v>
      </c>
      <c r="F1286" s="561" t="s">
        <v>22</v>
      </c>
      <c r="G1286" s="561" t="s">
        <v>25207</v>
      </c>
      <c r="H1286" s="561" t="s">
        <v>1557</v>
      </c>
      <c r="I1286" s="561" t="s">
        <v>23868</v>
      </c>
      <c r="J1286" s="561" t="s">
        <v>7063</v>
      </c>
      <c r="K1286" s="562" t="s">
        <v>27262</v>
      </c>
      <c r="L1286" s="561" t="s">
        <v>25</v>
      </c>
    </row>
    <row r="1287" spans="1:12" x14ac:dyDescent="0.25">
      <c r="A1287" s="561" t="s">
        <v>1548</v>
      </c>
      <c r="B1287" s="561" t="s">
        <v>1549</v>
      </c>
      <c r="C1287" s="561" t="s">
        <v>1550</v>
      </c>
      <c r="D1287" s="561" t="s">
        <v>1551</v>
      </c>
      <c r="E1287" s="562" t="s">
        <v>22</v>
      </c>
      <c r="F1287" s="561" t="s">
        <v>22</v>
      </c>
      <c r="G1287" s="561" t="s">
        <v>25208</v>
      </c>
      <c r="H1287" s="561" t="s">
        <v>1558</v>
      </c>
      <c r="I1287" s="561" t="s">
        <v>23868</v>
      </c>
      <c r="J1287" s="561" t="s">
        <v>7063</v>
      </c>
      <c r="K1287" s="562" t="s">
        <v>36339</v>
      </c>
      <c r="L1287" s="561" t="s">
        <v>25</v>
      </c>
    </row>
    <row r="1288" spans="1:12" x14ac:dyDescent="0.25">
      <c r="A1288" s="561" t="s">
        <v>1548</v>
      </c>
      <c r="B1288" s="561" t="s">
        <v>1549</v>
      </c>
      <c r="C1288" s="561" t="s">
        <v>1550</v>
      </c>
      <c r="D1288" s="561" t="s">
        <v>1551</v>
      </c>
      <c r="E1288" s="562" t="s">
        <v>22</v>
      </c>
      <c r="F1288" s="561" t="s">
        <v>22</v>
      </c>
      <c r="G1288" s="561" t="s">
        <v>25209</v>
      </c>
      <c r="H1288" s="561" t="s">
        <v>1559</v>
      </c>
      <c r="I1288" s="561" t="s">
        <v>23868</v>
      </c>
      <c r="J1288" s="561" t="s">
        <v>7063</v>
      </c>
      <c r="K1288" s="562" t="s">
        <v>36340</v>
      </c>
      <c r="L1288" s="561" t="s">
        <v>25</v>
      </c>
    </row>
    <row r="1289" spans="1:12" x14ac:dyDescent="0.25">
      <c r="A1289" s="561" t="s">
        <v>1548</v>
      </c>
      <c r="B1289" s="561" t="s">
        <v>1549</v>
      </c>
      <c r="C1289" s="561" t="s">
        <v>1550</v>
      </c>
      <c r="D1289" s="561" t="s">
        <v>1551</v>
      </c>
      <c r="E1289" s="562" t="s">
        <v>22</v>
      </c>
      <c r="F1289" s="561" t="s">
        <v>22</v>
      </c>
      <c r="G1289" s="561" t="s">
        <v>25211</v>
      </c>
      <c r="H1289" s="561" t="s">
        <v>1560</v>
      </c>
      <c r="I1289" s="561" t="s">
        <v>23868</v>
      </c>
      <c r="J1289" s="561" t="s">
        <v>7063</v>
      </c>
      <c r="K1289" s="562" t="s">
        <v>3214</v>
      </c>
      <c r="L1289" s="561" t="s">
        <v>25</v>
      </c>
    </row>
    <row r="1290" spans="1:12" x14ac:dyDescent="0.25">
      <c r="A1290" s="561" t="s">
        <v>1548</v>
      </c>
      <c r="B1290" s="561" t="s">
        <v>1549</v>
      </c>
      <c r="C1290" s="561" t="s">
        <v>1550</v>
      </c>
      <c r="D1290" s="561" t="s">
        <v>1551</v>
      </c>
      <c r="E1290" s="562" t="s">
        <v>22</v>
      </c>
      <c r="F1290" s="561" t="s">
        <v>22</v>
      </c>
      <c r="G1290" s="561" t="s">
        <v>25212</v>
      </c>
      <c r="H1290" s="561" t="s">
        <v>1562</v>
      </c>
      <c r="I1290" s="561" t="s">
        <v>23868</v>
      </c>
      <c r="J1290" s="561" t="s">
        <v>7063</v>
      </c>
      <c r="K1290" s="562" t="s">
        <v>4258</v>
      </c>
      <c r="L1290" s="561" t="s">
        <v>25</v>
      </c>
    </row>
    <row r="1291" spans="1:12" x14ac:dyDescent="0.25">
      <c r="A1291" s="561" t="s">
        <v>1548</v>
      </c>
      <c r="B1291" s="561" t="s">
        <v>1549</v>
      </c>
      <c r="C1291" s="561" t="s">
        <v>1550</v>
      </c>
      <c r="D1291" s="561" t="s">
        <v>1551</v>
      </c>
      <c r="E1291" s="562" t="s">
        <v>22</v>
      </c>
      <c r="F1291" s="561" t="s">
        <v>22</v>
      </c>
      <c r="G1291" s="561" t="s">
        <v>25214</v>
      </c>
      <c r="H1291" s="561" t="s">
        <v>1563</v>
      </c>
      <c r="I1291" s="561" t="s">
        <v>23270</v>
      </c>
      <c r="J1291" s="561" t="s">
        <v>7063</v>
      </c>
      <c r="K1291" s="562" t="s">
        <v>36341</v>
      </c>
      <c r="L1291" s="561" t="s">
        <v>25</v>
      </c>
    </row>
    <row r="1292" spans="1:12" x14ac:dyDescent="0.25">
      <c r="A1292" s="561" t="s">
        <v>1548</v>
      </c>
      <c r="B1292" s="561" t="s">
        <v>1549</v>
      </c>
      <c r="C1292" s="561" t="s">
        <v>1550</v>
      </c>
      <c r="D1292" s="561" t="s">
        <v>1551</v>
      </c>
      <c r="E1292" s="562" t="s">
        <v>22</v>
      </c>
      <c r="F1292" s="561" t="s">
        <v>22</v>
      </c>
      <c r="G1292" s="561" t="s">
        <v>25216</v>
      </c>
      <c r="H1292" s="561" t="s">
        <v>1564</v>
      </c>
      <c r="I1292" s="561" t="s">
        <v>23270</v>
      </c>
      <c r="J1292" s="561" t="s">
        <v>7063</v>
      </c>
      <c r="K1292" s="562" t="s">
        <v>36342</v>
      </c>
      <c r="L1292" s="561" t="s">
        <v>25</v>
      </c>
    </row>
    <row r="1293" spans="1:12" x14ac:dyDescent="0.25">
      <c r="A1293" s="561" t="s">
        <v>1548</v>
      </c>
      <c r="B1293" s="561" t="s">
        <v>1549</v>
      </c>
      <c r="C1293" s="561" t="s">
        <v>1550</v>
      </c>
      <c r="D1293" s="561" t="s">
        <v>1551</v>
      </c>
      <c r="E1293" s="562" t="s">
        <v>22</v>
      </c>
      <c r="F1293" s="561" t="s">
        <v>22</v>
      </c>
      <c r="G1293" s="561" t="s">
        <v>25218</v>
      </c>
      <c r="H1293" s="561" t="s">
        <v>1565</v>
      </c>
      <c r="I1293" s="561" t="s">
        <v>23270</v>
      </c>
      <c r="J1293" s="561" t="s">
        <v>7063</v>
      </c>
      <c r="K1293" s="562" t="s">
        <v>36343</v>
      </c>
      <c r="L1293" s="561" t="s">
        <v>25</v>
      </c>
    </row>
    <row r="1294" spans="1:12" x14ac:dyDescent="0.25">
      <c r="A1294" s="561" t="s">
        <v>1548</v>
      </c>
      <c r="B1294" s="561" t="s">
        <v>1549</v>
      </c>
      <c r="C1294" s="561" t="s">
        <v>1550</v>
      </c>
      <c r="D1294" s="561" t="s">
        <v>1551</v>
      </c>
      <c r="E1294" s="562" t="s">
        <v>22</v>
      </c>
      <c r="F1294" s="561" t="s">
        <v>22</v>
      </c>
      <c r="G1294" s="561" t="s">
        <v>25220</v>
      </c>
      <c r="H1294" s="561" t="s">
        <v>1566</v>
      </c>
      <c r="I1294" s="561" t="s">
        <v>23270</v>
      </c>
      <c r="J1294" s="561" t="s">
        <v>7063</v>
      </c>
      <c r="K1294" s="562" t="s">
        <v>36344</v>
      </c>
      <c r="L1294" s="561" t="s">
        <v>25</v>
      </c>
    </row>
    <row r="1295" spans="1:12" x14ac:dyDescent="0.25">
      <c r="A1295" s="561" t="s">
        <v>1548</v>
      </c>
      <c r="B1295" s="561" t="s">
        <v>1549</v>
      </c>
      <c r="C1295" s="561" t="s">
        <v>1550</v>
      </c>
      <c r="D1295" s="561" t="s">
        <v>1551</v>
      </c>
      <c r="E1295" s="562" t="s">
        <v>22</v>
      </c>
      <c r="F1295" s="561" t="s">
        <v>22</v>
      </c>
      <c r="G1295" s="561" t="s">
        <v>25222</v>
      </c>
      <c r="H1295" s="561" t="s">
        <v>1567</v>
      </c>
      <c r="I1295" s="561" t="s">
        <v>23270</v>
      </c>
      <c r="J1295" s="561" t="s">
        <v>7063</v>
      </c>
      <c r="K1295" s="562" t="s">
        <v>36345</v>
      </c>
      <c r="L1295" s="561" t="s">
        <v>25</v>
      </c>
    </row>
    <row r="1296" spans="1:12" x14ac:dyDescent="0.25">
      <c r="A1296" s="561" t="s">
        <v>1548</v>
      </c>
      <c r="B1296" s="561" t="s">
        <v>1549</v>
      </c>
      <c r="C1296" s="561" t="s">
        <v>1550</v>
      </c>
      <c r="D1296" s="561" t="s">
        <v>1551</v>
      </c>
      <c r="E1296" s="562" t="s">
        <v>22</v>
      </c>
      <c r="F1296" s="561" t="s">
        <v>22</v>
      </c>
      <c r="G1296" s="561" t="s">
        <v>25224</v>
      </c>
      <c r="H1296" s="561" t="s">
        <v>1568</v>
      </c>
      <c r="I1296" s="561" t="s">
        <v>23270</v>
      </c>
      <c r="J1296" s="561" t="s">
        <v>7063</v>
      </c>
      <c r="K1296" s="562" t="s">
        <v>36346</v>
      </c>
      <c r="L1296" s="561" t="s">
        <v>25</v>
      </c>
    </row>
    <row r="1297" spans="1:12" x14ac:dyDescent="0.25">
      <c r="A1297" s="561" t="s">
        <v>1548</v>
      </c>
      <c r="B1297" s="561" t="s">
        <v>1549</v>
      </c>
      <c r="C1297" s="561" t="s">
        <v>1550</v>
      </c>
      <c r="D1297" s="561" t="s">
        <v>1551</v>
      </c>
      <c r="E1297" s="562" t="s">
        <v>22</v>
      </c>
      <c r="F1297" s="561" t="s">
        <v>22</v>
      </c>
      <c r="G1297" s="561" t="s">
        <v>25226</v>
      </c>
      <c r="H1297" s="561" t="s">
        <v>1569</v>
      </c>
      <c r="I1297" s="561" t="s">
        <v>23270</v>
      </c>
      <c r="J1297" s="561" t="s">
        <v>7063</v>
      </c>
      <c r="K1297" s="562" t="s">
        <v>36347</v>
      </c>
      <c r="L1297" s="561" t="s">
        <v>25</v>
      </c>
    </row>
    <row r="1298" spans="1:12" x14ac:dyDescent="0.25">
      <c r="A1298" s="561" t="s">
        <v>1548</v>
      </c>
      <c r="B1298" s="561" t="s">
        <v>1549</v>
      </c>
      <c r="C1298" s="561" t="s">
        <v>1550</v>
      </c>
      <c r="D1298" s="561" t="s">
        <v>1551</v>
      </c>
      <c r="E1298" s="562" t="s">
        <v>22</v>
      </c>
      <c r="F1298" s="561" t="s">
        <v>22</v>
      </c>
      <c r="G1298" s="561" t="s">
        <v>25228</v>
      </c>
      <c r="H1298" s="561" t="s">
        <v>1570</v>
      </c>
      <c r="I1298" s="561" t="s">
        <v>23270</v>
      </c>
      <c r="J1298" s="561" t="s">
        <v>7063</v>
      </c>
      <c r="K1298" s="562" t="s">
        <v>36348</v>
      </c>
      <c r="L1298" s="561" t="s">
        <v>25</v>
      </c>
    </row>
    <row r="1299" spans="1:12" x14ac:dyDescent="0.25">
      <c r="A1299" s="561" t="s">
        <v>1548</v>
      </c>
      <c r="B1299" s="561" t="s">
        <v>1549</v>
      </c>
      <c r="C1299" s="561" t="s">
        <v>1550</v>
      </c>
      <c r="D1299" s="561" t="s">
        <v>1551</v>
      </c>
      <c r="E1299" s="562" t="s">
        <v>22</v>
      </c>
      <c r="F1299" s="561" t="s">
        <v>22</v>
      </c>
      <c r="G1299" s="561" t="s">
        <v>25230</v>
      </c>
      <c r="H1299" s="561" t="s">
        <v>1571</v>
      </c>
      <c r="I1299" s="561" t="s">
        <v>23270</v>
      </c>
      <c r="J1299" s="561" t="s">
        <v>7063</v>
      </c>
      <c r="K1299" s="562" t="s">
        <v>36349</v>
      </c>
      <c r="L1299" s="561" t="s">
        <v>25</v>
      </c>
    </row>
    <row r="1300" spans="1:12" x14ac:dyDescent="0.25">
      <c r="A1300" s="561" t="s">
        <v>1548</v>
      </c>
      <c r="B1300" s="561" t="s">
        <v>1549</v>
      </c>
      <c r="C1300" s="561" t="s">
        <v>1550</v>
      </c>
      <c r="D1300" s="561" t="s">
        <v>1551</v>
      </c>
      <c r="E1300" s="562" t="s">
        <v>22</v>
      </c>
      <c r="F1300" s="561" t="s">
        <v>22</v>
      </c>
      <c r="G1300" s="561" t="s">
        <v>25232</v>
      </c>
      <c r="H1300" s="561" t="s">
        <v>1572</v>
      </c>
      <c r="I1300" s="561" t="s">
        <v>23270</v>
      </c>
      <c r="J1300" s="561" t="s">
        <v>7063</v>
      </c>
      <c r="K1300" s="562" t="s">
        <v>36350</v>
      </c>
      <c r="L1300" s="561" t="s">
        <v>25</v>
      </c>
    </row>
    <row r="1301" spans="1:12" x14ac:dyDescent="0.25">
      <c r="A1301" s="561" t="s">
        <v>1548</v>
      </c>
      <c r="B1301" s="561" t="s">
        <v>1549</v>
      </c>
      <c r="C1301" s="561" t="s">
        <v>1550</v>
      </c>
      <c r="D1301" s="561" t="s">
        <v>1551</v>
      </c>
      <c r="E1301" s="562" t="s">
        <v>22</v>
      </c>
      <c r="F1301" s="561" t="s">
        <v>22</v>
      </c>
      <c r="G1301" s="561" t="s">
        <v>25234</v>
      </c>
      <c r="H1301" s="561" t="s">
        <v>1573</v>
      </c>
      <c r="I1301" s="561" t="s">
        <v>23270</v>
      </c>
      <c r="J1301" s="561" t="s">
        <v>7063</v>
      </c>
      <c r="K1301" s="562" t="s">
        <v>36351</v>
      </c>
      <c r="L1301" s="561" t="s">
        <v>25</v>
      </c>
    </row>
    <row r="1302" spans="1:12" x14ac:dyDescent="0.25">
      <c r="A1302" s="561" t="s">
        <v>1548</v>
      </c>
      <c r="B1302" s="561" t="s">
        <v>1549</v>
      </c>
      <c r="C1302" s="561" t="s">
        <v>1550</v>
      </c>
      <c r="D1302" s="561" t="s">
        <v>1551</v>
      </c>
      <c r="E1302" s="562" t="s">
        <v>22</v>
      </c>
      <c r="F1302" s="561" t="s">
        <v>22</v>
      </c>
      <c r="G1302" s="561" t="s">
        <v>25236</v>
      </c>
      <c r="H1302" s="561" t="s">
        <v>1574</v>
      </c>
      <c r="I1302" s="561" t="s">
        <v>23270</v>
      </c>
      <c r="J1302" s="561" t="s">
        <v>7063</v>
      </c>
      <c r="K1302" s="562" t="s">
        <v>36352</v>
      </c>
      <c r="L1302" s="561" t="s">
        <v>25</v>
      </c>
    </row>
    <row r="1303" spans="1:12" x14ac:dyDescent="0.25">
      <c r="A1303" s="561" t="s">
        <v>1548</v>
      </c>
      <c r="B1303" s="561" t="s">
        <v>1549</v>
      </c>
      <c r="C1303" s="561" t="s">
        <v>1550</v>
      </c>
      <c r="D1303" s="561" t="s">
        <v>1551</v>
      </c>
      <c r="E1303" s="562" t="s">
        <v>22</v>
      </c>
      <c r="F1303" s="561" t="s">
        <v>22</v>
      </c>
      <c r="G1303" s="561" t="s">
        <v>25238</v>
      </c>
      <c r="H1303" s="561" t="s">
        <v>1575</v>
      </c>
      <c r="I1303" s="561" t="s">
        <v>23270</v>
      </c>
      <c r="J1303" s="561" t="s">
        <v>7063</v>
      </c>
      <c r="K1303" s="562" t="s">
        <v>36353</v>
      </c>
      <c r="L1303" s="561" t="s">
        <v>25</v>
      </c>
    </row>
    <row r="1304" spans="1:12" x14ac:dyDescent="0.25">
      <c r="A1304" s="561" t="s">
        <v>1548</v>
      </c>
      <c r="B1304" s="561" t="s">
        <v>1549</v>
      </c>
      <c r="C1304" s="561" t="s">
        <v>1550</v>
      </c>
      <c r="D1304" s="561" t="s">
        <v>1551</v>
      </c>
      <c r="E1304" s="562" t="s">
        <v>22</v>
      </c>
      <c r="F1304" s="561" t="s">
        <v>22</v>
      </c>
      <c r="G1304" s="561" t="s">
        <v>25240</v>
      </c>
      <c r="H1304" s="561" t="s">
        <v>1576</v>
      </c>
      <c r="I1304" s="561" t="s">
        <v>23270</v>
      </c>
      <c r="J1304" s="561" t="s">
        <v>7063</v>
      </c>
      <c r="K1304" s="562" t="s">
        <v>36354</v>
      </c>
      <c r="L1304" s="561" t="s">
        <v>25</v>
      </c>
    </row>
    <row r="1305" spans="1:12" x14ac:dyDescent="0.25">
      <c r="A1305" s="561" t="s">
        <v>1548</v>
      </c>
      <c r="B1305" s="561" t="s">
        <v>1549</v>
      </c>
      <c r="C1305" s="561" t="s">
        <v>1550</v>
      </c>
      <c r="D1305" s="561" t="s">
        <v>1551</v>
      </c>
      <c r="E1305" s="562" t="s">
        <v>22</v>
      </c>
      <c r="F1305" s="561" t="s">
        <v>22</v>
      </c>
      <c r="G1305" s="561" t="s">
        <v>25242</v>
      </c>
      <c r="H1305" s="561" t="s">
        <v>1577</v>
      </c>
      <c r="I1305" s="561" t="s">
        <v>23270</v>
      </c>
      <c r="J1305" s="561" t="s">
        <v>7063</v>
      </c>
      <c r="K1305" s="562" t="s">
        <v>36355</v>
      </c>
      <c r="L1305" s="561" t="s">
        <v>25</v>
      </c>
    </row>
    <row r="1306" spans="1:12" x14ac:dyDescent="0.25">
      <c r="A1306" s="561" t="s">
        <v>1548</v>
      </c>
      <c r="B1306" s="561" t="s">
        <v>1549</v>
      </c>
      <c r="C1306" s="561" t="s">
        <v>1550</v>
      </c>
      <c r="D1306" s="561" t="s">
        <v>1551</v>
      </c>
      <c r="E1306" s="562" t="s">
        <v>22</v>
      </c>
      <c r="F1306" s="561" t="s">
        <v>22</v>
      </c>
      <c r="G1306" s="561" t="s">
        <v>25244</v>
      </c>
      <c r="H1306" s="561" t="s">
        <v>1578</v>
      </c>
      <c r="I1306" s="561" t="s">
        <v>23270</v>
      </c>
      <c r="J1306" s="561" t="s">
        <v>7063</v>
      </c>
      <c r="K1306" s="562" t="s">
        <v>36356</v>
      </c>
      <c r="L1306" s="561" t="s">
        <v>25</v>
      </c>
    </row>
    <row r="1307" spans="1:12" x14ac:dyDescent="0.25">
      <c r="A1307" s="561" t="s">
        <v>1548</v>
      </c>
      <c r="B1307" s="561" t="s">
        <v>1549</v>
      </c>
      <c r="C1307" s="561" t="s">
        <v>1550</v>
      </c>
      <c r="D1307" s="561" t="s">
        <v>1551</v>
      </c>
      <c r="E1307" s="562" t="s">
        <v>22</v>
      </c>
      <c r="F1307" s="561" t="s">
        <v>22</v>
      </c>
      <c r="G1307" s="561" t="s">
        <v>25246</v>
      </c>
      <c r="H1307" s="561" t="s">
        <v>1579</v>
      </c>
      <c r="I1307" s="561" t="s">
        <v>23270</v>
      </c>
      <c r="J1307" s="561" t="s">
        <v>7063</v>
      </c>
      <c r="K1307" s="562" t="s">
        <v>36357</v>
      </c>
      <c r="L1307" s="561" t="s">
        <v>25</v>
      </c>
    </row>
    <row r="1308" spans="1:12" x14ac:dyDescent="0.25">
      <c r="A1308" s="561" t="s">
        <v>1548</v>
      </c>
      <c r="B1308" s="561" t="s">
        <v>1549</v>
      </c>
      <c r="C1308" s="561" t="s">
        <v>1550</v>
      </c>
      <c r="D1308" s="561" t="s">
        <v>1551</v>
      </c>
      <c r="E1308" s="562" t="s">
        <v>22</v>
      </c>
      <c r="F1308" s="561" t="s">
        <v>22</v>
      </c>
      <c r="G1308" s="561" t="s">
        <v>25248</v>
      </c>
      <c r="H1308" s="561" t="s">
        <v>1580</v>
      </c>
      <c r="I1308" s="561" t="s">
        <v>23270</v>
      </c>
      <c r="J1308" s="561" t="s">
        <v>7063</v>
      </c>
      <c r="K1308" s="562" t="s">
        <v>36358</v>
      </c>
      <c r="L1308" s="561" t="s">
        <v>25</v>
      </c>
    </row>
    <row r="1309" spans="1:12" x14ac:dyDescent="0.25">
      <c r="A1309" s="561" t="s">
        <v>1548</v>
      </c>
      <c r="B1309" s="561" t="s">
        <v>1549</v>
      </c>
      <c r="C1309" s="561" t="s">
        <v>1550</v>
      </c>
      <c r="D1309" s="561" t="s">
        <v>1551</v>
      </c>
      <c r="E1309" s="562" t="s">
        <v>22</v>
      </c>
      <c r="F1309" s="561" t="s">
        <v>22</v>
      </c>
      <c r="G1309" s="561" t="s">
        <v>25250</v>
      </c>
      <c r="H1309" s="561" t="s">
        <v>1581</v>
      </c>
      <c r="I1309" s="561" t="s">
        <v>23270</v>
      </c>
      <c r="J1309" s="561" t="s">
        <v>7063</v>
      </c>
      <c r="K1309" s="562" t="s">
        <v>36359</v>
      </c>
      <c r="L1309" s="561" t="s">
        <v>25</v>
      </c>
    </row>
    <row r="1310" spans="1:12" x14ac:dyDescent="0.25">
      <c r="A1310" s="561" t="s">
        <v>1548</v>
      </c>
      <c r="B1310" s="561" t="s">
        <v>1549</v>
      </c>
      <c r="C1310" s="561" t="s">
        <v>1550</v>
      </c>
      <c r="D1310" s="561" t="s">
        <v>1551</v>
      </c>
      <c r="E1310" s="562" t="s">
        <v>22</v>
      </c>
      <c r="F1310" s="561" t="s">
        <v>22</v>
      </c>
      <c r="G1310" s="561" t="s">
        <v>25252</v>
      </c>
      <c r="H1310" s="561" t="s">
        <v>1582</v>
      </c>
      <c r="I1310" s="561" t="s">
        <v>23270</v>
      </c>
      <c r="J1310" s="561" t="s">
        <v>7063</v>
      </c>
      <c r="K1310" s="562" t="s">
        <v>36360</v>
      </c>
      <c r="L1310" s="561" t="s">
        <v>25</v>
      </c>
    </row>
    <row r="1311" spans="1:12" x14ac:dyDescent="0.25">
      <c r="A1311" s="561" t="s">
        <v>1548</v>
      </c>
      <c r="B1311" s="561" t="s">
        <v>1549</v>
      </c>
      <c r="C1311" s="561" t="s">
        <v>1550</v>
      </c>
      <c r="D1311" s="561" t="s">
        <v>1551</v>
      </c>
      <c r="E1311" s="562" t="s">
        <v>22</v>
      </c>
      <c r="F1311" s="561" t="s">
        <v>22</v>
      </c>
      <c r="G1311" s="561" t="s">
        <v>25254</v>
      </c>
      <c r="H1311" s="561" t="s">
        <v>1583</v>
      </c>
      <c r="I1311" s="561" t="s">
        <v>23868</v>
      </c>
      <c r="J1311" s="561" t="s">
        <v>7063</v>
      </c>
      <c r="K1311" s="562" t="s">
        <v>105</v>
      </c>
      <c r="L1311" s="561" t="s">
        <v>25</v>
      </c>
    </row>
    <row r="1312" spans="1:12" x14ac:dyDescent="0.25">
      <c r="A1312" s="561" t="s">
        <v>1548</v>
      </c>
      <c r="B1312" s="561" t="s">
        <v>1549</v>
      </c>
      <c r="C1312" s="561" t="s">
        <v>1550</v>
      </c>
      <c r="D1312" s="561" t="s">
        <v>1551</v>
      </c>
      <c r="E1312" s="562" t="s">
        <v>22</v>
      </c>
      <c r="F1312" s="561" t="s">
        <v>22</v>
      </c>
      <c r="G1312" s="561" t="s">
        <v>25255</v>
      </c>
      <c r="H1312" s="561" t="s">
        <v>1585</v>
      </c>
      <c r="I1312" s="561" t="s">
        <v>23868</v>
      </c>
      <c r="J1312" s="561" t="s">
        <v>7063</v>
      </c>
      <c r="K1312" s="562" t="s">
        <v>36361</v>
      </c>
      <c r="L1312" s="561" t="s">
        <v>25</v>
      </c>
    </row>
    <row r="1313" spans="1:12" x14ac:dyDescent="0.25">
      <c r="A1313" s="561" t="s">
        <v>1548</v>
      </c>
      <c r="B1313" s="561" t="s">
        <v>1549</v>
      </c>
      <c r="C1313" s="561" t="s">
        <v>1550</v>
      </c>
      <c r="D1313" s="561" t="s">
        <v>1551</v>
      </c>
      <c r="E1313" s="562" t="s">
        <v>22</v>
      </c>
      <c r="F1313" s="561" t="s">
        <v>22</v>
      </c>
      <c r="G1313" s="561" t="s">
        <v>25256</v>
      </c>
      <c r="H1313" s="561" t="s">
        <v>1587</v>
      </c>
      <c r="I1313" s="561" t="s">
        <v>23868</v>
      </c>
      <c r="J1313" s="561" t="s">
        <v>7063</v>
      </c>
      <c r="K1313" s="562" t="s">
        <v>8323</v>
      </c>
      <c r="L1313" s="561" t="s">
        <v>25</v>
      </c>
    </row>
    <row r="1314" spans="1:12" x14ac:dyDescent="0.25">
      <c r="A1314" s="561" t="s">
        <v>1548</v>
      </c>
      <c r="B1314" s="561" t="s">
        <v>1549</v>
      </c>
      <c r="C1314" s="561" t="s">
        <v>1550</v>
      </c>
      <c r="D1314" s="561" t="s">
        <v>1551</v>
      </c>
      <c r="E1314" s="562" t="s">
        <v>22</v>
      </c>
      <c r="F1314" s="561" t="s">
        <v>22</v>
      </c>
      <c r="G1314" s="561" t="s">
        <v>25257</v>
      </c>
      <c r="H1314" s="561" t="s">
        <v>1589</v>
      </c>
      <c r="I1314" s="561" t="s">
        <v>23868</v>
      </c>
      <c r="J1314" s="561" t="s">
        <v>7063</v>
      </c>
      <c r="K1314" s="562" t="s">
        <v>105</v>
      </c>
      <c r="L1314" s="561" t="s">
        <v>25</v>
      </c>
    </row>
    <row r="1315" spans="1:12" x14ac:dyDescent="0.25">
      <c r="A1315" s="561" t="s">
        <v>1548</v>
      </c>
      <c r="B1315" s="561" t="s">
        <v>1549</v>
      </c>
      <c r="C1315" s="561" t="s">
        <v>1550</v>
      </c>
      <c r="D1315" s="561" t="s">
        <v>1551</v>
      </c>
      <c r="E1315" s="562" t="s">
        <v>22</v>
      </c>
      <c r="F1315" s="561" t="s">
        <v>22</v>
      </c>
      <c r="G1315" s="561" t="s">
        <v>25258</v>
      </c>
      <c r="H1315" s="561" t="s">
        <v>1590</v>
      </c>
      <c r="I1315" s="561" t="s">
        <v>23868</v>
      </c>
      <c r="J1315" s="561" t="s">
        <v>7063</v>
      </c>
      <c r="K1315" s="562" t="s">
        <v>36362</v>
      </c>
      <c r="L1315" s="561" t="s">
        <v>25</v>
      </c>
    </row>
    <row r="1316" spans="1:12" x14ac:dyDescent="0.25">
      <c r="A1316" s="561" t="s">
        <v>1548</v>
      </c>
      <c r="B1316" s="561" t="s">
        <v>1549</v>
      </c>
      <c r="C1316" s="561" t="s">
        <v>1550</v>
      </c>
      <c r="D1316" s="561" t="s">
        <v>1551</v>
      </c>
      <c r="E1316" s="562" t="s">
        <v>22</v>
      </c>
      <c r="F1316" s="561" t="s">
        <v>22</v>
      </c>
      <c r="G1316" s="561" t="s">
        <v>25260</v>
      </c>
      <c r="H1316" s="561" t="s">
        <v>1591</v>
      </c>
      <c r="I1316" s="561" t="s">
        <v>23868</v>
      </c>
      <c r="J1316" s="561" t="s">
        <v>7063</v>
      </c>
      <c r="K1316" s="562" t="s">
        <v>36363</v>
      </c>
      <c r="L1316" s="561" t="s">
        <v>25</v>
      </c>
    </row>
    <row r="1317" spans="1:12" x14ac:dyDescent="0.25">
      <c r="A1317" s="561" t="s">
        <v>1548</v>
      </c>
      <c r="B1317" s="561" t="s">
        <v>1549</v>
      </c>
      <c r="C1317" s="561" t="s">
        <v>1550</v>
      </c>
      <c r="D1317" s="561" t="s">
        <v>1551</v>
      </c>
      <c r="E1317" s="562" t="s">
        <v>22</v>
      </c>
      <c r="F1317" s="561" t="s">
        <v>22</v>
      </c>
      <c r="G1317" s="561" t="s">
        <v>25262</v>
      </c>
      <c r="H1317" s="561" t="s">
        <v>1592</v>
      </c>
      <c r="I1317" s="561" t="s">
        <v>23868</v>
      </c>
      <c r="J1317" s="561" t="s">
        <v>7063</v>
      </c>
      <c r="K1317" s="562" t="s">
        <v>7282</v>
      </c>
      <c r="L1317" s="561" t="s">
        <v>25</v>
      </c>
    </row>
    <row r="1318" spans="1:12" x14ac:dyDescent="0.25">
      <c r="A1318" s="561" t="s">
        <v>1548</v>
      </c>
      <c r="B1318" s="561" t="s">
        <v>1549</v>
      </c>
      <c r="C1318" s="561" t="s">
        <v>1550</v>
      </c>
      <c r="D1318" s="561" t="s">
        <v>1551</v>
      </c>
      <c r="E1318" s="562" t="s">
        <v>22</v>
      </c>
      <c r="F1318" s="561" t="s">
        <v>22</v>
      </c>
      <c r="G1318" s="561" t="s">
        <v>25263</v>
      </c>
      <c r="H1318" s="561" t="s">
        <v>1594</v>
      </c>
      <c r="I1318" s="561" t="s">
        <v>23868</v>
      </c>
      <c r="J1318" s="561" t="s">
        <v>7063</v>
      </c>
      <c r="K1318" s="562" t="s">
        <v>36364</v>
      </c>
      <c r="L1318" s="561" t="s">
        <v>25</v>
      </c>
    </row>
    <row r="1319" spans="1:12" x14ac:dyDescent="0.25">
      <c r="A1319" s="561" t="s">
        <v>1548</v>
      </c>
      <c r="B1319" s="561" t="s">
        <v>1549</v>
      </c>
      <c r="C1319" s="561" t="s">
        <v>1550</v>
      </c>
      <c r="D1319" s="561" t="s">
        <v>1551</v>
      </c>
      <c r="E1319" s="562" t="s">
        <v>22</v>
      </c>
      <c r="F1319" s="561" t="s">
        <v>22</v>
      </c>
      <c r="G1319" s="561" t="s">
        <v>25265</v>
      </c>
      <c r="H1319" s="561" t="s">
        <v>1595</v>
      </c>
      <c r="I1319" s="561" t="s">
        <v>23868</v>
      </c>
      <c r="J1319" s="561" t="s">
        <v>7063</v>
      </c>
      <c r="K1319" s="562" t="s">
        <v>8323</v>
      </c>
      <c r="L1319" s="561" t="s">
        <v>25</v>
      </c>
    </row>
    <row r="1320" spans="1:12" x14ac:dyDescent="0.25">
      <c r="A1320" s="561" t="s">
        <v>1548</v>
      </c>
      <c r="B1320" s="561" t="s">
        <v>1549</v>
      </c>
      <c r="C1320" s="561" t="s">
        <v>1550</v>
      </c>
      <c r="D1320" s="561" t="s">
        <v>1551</v>
      </c>
      <c r="E1320" s="562" t="s">
        <v>22</v>
      </c>
      <c r="F1320" s="561" t="s">
        <v>22</v>
      </c>
      <c r="G1320" s="561" t="s">
        <v>25266</v>
      </c>
      <c r="H1320" s="561" t="s">
        <v>1596</v>
      </c>
      <c r="I1320" s="561" t="s">
        <v>23868</v>
      </c>
      <c r="J1320" s="561" t="s">
        <v>7063</v>
      </c>
      <c r="K1320" s="562" t="s">
        <v>8595</v>
      </c>
      <c r="L1320" s="561" t="s">
        <v>25</v>
      </c>
    </row>
    <row r="1321" spans="1:12" x14ac:dyDescent="0.25">
      <c r="A1321" s="561" t="s">
        <v>1548</v>
      </c>
      <c r="B1321" s="561" t="s">
        <v>1549</v>
      </c>
      <c r="C1321" s="561" t="s">
        <v>1550</v>
      </c>
      <c r="D1321" s="561" t="s">
        <v>1551</v>
      </c>
      <c r="E1321" s="562" t="s">
        <v>22</v>
      </c>
      <c r="F1321" s="561" t="s">
        <v>22</v>
      </c>
      <c r="G1321" s="561" t="s">
        <v>25268</v>
      </c>
      <c r="H1321" s="561" t="s">
        <v>1597</v>
      </c>
      <c r="I1321" s="561" t="s">
        <v>23868</v>
      </c>
      <c r="J1321" s="561" t="s">
        <v>7063</v>
      </c>
      <c r="K1321" s="562" t="s">
        <v>8139</v>
      </c>
      <c r="L1321" s="561" t="s">
        <v>25</v>
      </c>
    </row>
    <row r="1322" spans="1:12" x14ac:dyDescent="0.25">
      <c r="A1322" s="561" t="s">
        <v>1548</v>
      </c>
      <c r="B1322" s="561" t="s">
        <v>1549</v>
      </c>
      <c r="C1322" s="561" t="s">
        <v>1550</v>
      </c>
      <c r="D1322" s="561" t="s">
        <v>1551</v>
      </c>
      <c r="E1322" s="562" t="s">
        <v>22</v>
      </c>
      <c r="F1322" s="561" t="s">
        <v>22</v>
      </c>
      <c r="G1322" s="561" t="s">
        <v>25269</v>
      </c>
      <c r="H1322" s="561" t="s">
        <v>1598</v>
      </c>
      <c r="I1322" s="561" t="s">
        <v>23868</v>
      </c>
      <c r="J1322" s="561" t="s">
        <v>7063</v>
      </c>
      <c r="K1322" s="562" t="s">
        <v>2334</v>
      </c>
      <c r="L1322" s="561" t="s">
        <v>25</v>
      </c>
    </row>
    <row r="1323" spans="1:12" x14ac:dyDescent="0.25">
      <c r="A1323" s="561" t="s">
        <v>1548</v>
      </c>
      <c r="B1323" s="561" t="s">
        <v>1549</v>
      </c>
      <c r="C1323" s="561" t="s">
        <v>1550</v>
      </c>
      <c r="D1323" s="561" t="s">
        <v>1551</v>
      </c>
      <c r="E1323" s="562" t="s">
        <v>22</v>
      </c>
      <c r="F1323" s="561" t="s">
        <v>22</v>
      </c>
      <c r="G1323" s="561" t="s">
        <v>25271</v>
      </c>
      <c r="H1323" s="561" t="s">
        <v>1599</v>
      </c>
      <c r="I1323" s="561" t="s">
        <v>23868</v>
      </c>
      <c r="J1323" s="561" t="s">
        <v>7063</v>
      </c>
      <c r="K1323" s="562" t="s">
        <v>7392</v>
      </c>
      <c r="L1323" s="561" t="s">
        <v>25</v>
      </c>
    </row>
    <row r="1324" spans="1:12" x14ac:dyDescent="0.25">
      <c r="A1324" s="561" t="s">
        <v>1548</v>
      </c>
      <c r="B1324" s="561" t="s">
        <v>1549</v>
      </c>
      <c r="C1324" s="561" t="s">
        <v>1550</v>
      </c>
      <c r="D1324" s="561" t="s">
        <v>1551</v>
      </c>
      <c r="E1324" s="562" t="s">
        <v>22</v>
      </c>
      <c r="F1324" s="561" t="s">
        <v>22</v>
      </c>
      <c r="G1324" s="561" t="s">
        <v>25272</v>
      </c>
      <c r="H1324" s="561" t="s">
        <v>1601</v>
      </c>
      <c r="I1324" s="561" t="s">
        <v>23868</v>
      </c>
      <c r="J1324" s="561" t="s">
        <v>7063</v>
      </c>
      <c r="K1324" s="562" t="s">
        <v>8728</v>
      </c>
      <c r="L1324" s="561" t="s">
        <v>25</v>
      </c>
    </row>
    <row r="1325" spans="1:12" x14ac:dyDescent="0.25">
      <c r="A1325" s="561" t="s">
        <v>1548</v>
      </c>
      <c r="B1325" s="561" t="s">
        <v>1549</v>
      </c>
      <c r="C1325" s="561" t="s">
        <v>1550</v>
      </c>
      <c r="D1325" s="561" t="s">
        <v>1551</v>
      </c>
      <c r="E1325" s="562" t="s">
        <v>22</v>
      </c>
      <c r="F1325" s="561" t="s">
        <v>22</v>
      </c>
      <c r="G1325" s="561" t="s">
        <v>25273</v>
      </c>
      <c r="H1325" s="561" t="s">
        <v>1602</v>
      </c>
      <c r="I1325" s="561" t="s">
        <v>23868</v>
      </c>
      <c r="J1325" s="561" t="s">
        <v>7063</v>
      </c>
      <c r="K1325" s="562" t="s">
        <v>8396</v>
      </c>
      <c r="L1325" s="561" t="s">
        <v>25</v>
      </c>
    </row>
    <row r="1326" spans="1:12" x14ac:dyDescent="0.25">
      <c r="A1326" s="561" t="s">
        <v>1548</v>
      </c>
      <c r="B1326" s="561" t="s">
        <v>1549</v>
      </c>
      <c r="C1326" s="561" t="s">
        <v>1550</v>
      </c>
      <c r="D1326" s="561" t="s">
        <v>1551</v>
      </c>
      <c r="E1326" s="562" t="s">
        <v>22</v>
      </c>
      <c r="F1326" s="561" t="s">
        <v>22</v>
      </c>
      <c r="G1326" s="561" t="s">
        <v>25274</v>
      </c>
      <c r="H1326" s="561" t="s">
        <v>1604</v>
      </c>
      <c r="I1326" s="561" t="s">
        <v>23868</v>
      </c>
      <c r="J1326" s="561" t="s">
        <v>7063</v>
      </c>
      <c r="K1326" s="562" t="s">
        <v>36365</v>
      </c>
      <c r="L1326" s="561" t="s">
        <v>25</v>
      </c>
    </row>
    <row r="1327" spans="1:12" x14ac:dyDescent="0.25">
      <c r="A1327" s="561" t="s">
        <v>1548</v>
      </c>
      <c r="B1327" s="561" t="s">
        <v>1549</v>
      </c>
      <c r="C1327" s="561" t="s">
        <v>1550</v>
      </c>
      <c r="D1327" s="561" t="s">
        <v>1551</v>
      </c>
      <c r="E1327" s="562" t="s">
        <v>22</v>
      </c>
      <c r="F1327" s="561" t="s">
        <v>22</v>
      </c>
      <c r="G1327" s="561" t="s">
        <v>25276</v>
      </c>
      <c r="H1327" s="561" t="s">
        <v>1605</v>
      </c>
      <c r="I1327" s="561" t="s">
        <v>23868</v>
      </c>
      <c r="J1327" s="561" t="s">
        <v>7063</v>
      </c>
      <c r="K1327" s="562" t="s">
        <v>2568</v>
      </c>
      <c r="L1327" s="561" t="s">
        <v>25</v>
      </c>
    </row>
    <row r="1328" spans="1:12" x14ac:dyDescent="0.25">
      <c r="A1328" s="561" t="s">
        <v>1548</v>
      </c>
      <c r="B1328" s="561" t="s">
        <v>1549</v>
      </c>
      <c r="C1328" s="561" t="s">
        <v>1550</v>
      </c>
      <c r="D1328" s="561" t="s">
        <v>1551</v>
      </c>
      <c r="E1328" s="562" t="s">
        <v>22</v>
      </c>
      <c r="F1328" s="561" t="s">
        <v>22</v>
      </c>
      <c r="G1328" s="561" t="s">
        <v>25277</v>
      </c>
      <c r="H1328" s="561" t="s">
        <v>1606</v>
      </c>
      <c r="I1328" s="561" t="s">
        <v>23868</v>
      </c>
      <c r="J1328" s="561" t="s">
        <v>7063</v>
      </c>
      <c r="K1328" s="562" t="s">
        <v>7524</v>
      </c>
      <c r="L1328" s="561" t="s">
        <v>25</v>
      </c>
    </row>
    <row r="1329" spans="1:12" x14ac:dyDescent="0.25">
      <c r="A1329" s="561" t="s">
        <v>1548</v>
      </c>
      <c r="B1329" s="561" t="s">
        <v>1549</v>
      </c>
      <c r="C1329" s="561" t="s">
        <v>1550</v>
      </c>
      <c r="D1329" s="561" t="s">
        <v>1551</v>
      </c>
      <c r="E1329" s="562" t="s">
        <v>22</v>
      </c>
      <c r="F1329" s="561" t="s">
        <v>22</v>
      </c>
      <c r="G1329" s="561" t="s">
        <v>25279</v>
      </c>
      <c r="H1329" s="561" t="s">
        <v>1608</v>
      </c>
      <c r="I1329" s="561" t="s">
        <v>23868</v>
      </c>
      <c r="J1329" s="561" t="s">
        <v>7063</v>
      </c>
      <c r="K1329" s="562" t="s">
        <v>7930</v>
      </c>
      <c r="L1329" s="561" t="s">
        <v>25</v>
      </c>
    </row>
    <row r="1330" spans="1:12" x14ac:dyDescent="0.25">
      <c r="A1330" s="561" t="s">
        <v>1548</v>
      </c>
      <c r="B1330" s="561" t="s">
        <v>1549</v>
      </c>
      <c r="C1330" s="561" t="s">
        <v>1610</v>
      </c>
      <c r="D1330" s="561" t="s">
        <v>1611</v>
      </c>
      <c r="E1330" s="562" t="s">
        <v>22</v>
      </c>
      <c r="F1330" s="561" t="s">
        <v>22</v>
      </c>
      <c r="G1330" s="561" t="s">
        <v>25281</v>
      </c>
      <c r="H1330" s="561" t="s">
        <v>1612</v>
      </c>
      <c r="I1330" s="561" t="s">
        <v>23868</v>
      </c>
      <c r="J1330" s="561" t="s">
        <v>7063</v>
      </c>
      <c r="K1330" s="562" t="s">
        <v>5827</v>
      </c>
      <c r="L1330" s="561" t="s">
        <v>25</v>
      </c>
    </row>
    <row r="1331" spans="1:12" x14ac:dyDescent="0.25">
      <c r="A1331" s="561" t="s">
        <v>1548</v>
      </c>
      <c r="B1331" s="561" t="s">
        <v>1549</v>
      </c>
      <c r="C1331" s="561" t="s">
        <v>1610</v>
      </c>
      <c r="D1331" s="561" t="s">
        <v>1611</v>
      </c>
      <c r="E1331" s="562" t="s">
        <v>22</v>
      </c>
      <c r="F1331" s="561" t="s">
        <v>22</v>
      </c>
      <c r="G1331" s="561" t="s">
        <v>25282</v>
      </c>
      <c r="H1331" s="561" t="s">
        <v>1613</v>
      </c>
      <c r="I1331" s="561" t="s">
        <v>23868</v>
      </c>
      <c r="J1331" s="561" t="s">
        <v>7063</v>
      </c>
      <c r="K1331" s="562" t="s">
        <v>24874</v>
      </c>
      <c r="L1331" s="561" t="s">
        <v>25</v>
      </c>
    </row>
    <row r="1332" spans="1:12" x14ac:dyDescent="0.25">
      <c r="A1332" s="561" t="s">
        <v>1548</v>
      </c>
      <c r="B1332" s="561" t="s">
        <v>1549</v>
      </c>
      <c r="C1332" s="561" t="s">
        <v>1610</v>
      </c>
      <c r="D1332" s="561" t="s">
        <v>1611</v>
      </c>
      <c r="E1332" s="562" t="s">
        <v>22</v>
      </c>
      <c r="F1332" s="561" t="s">
        <v>22</v>
      </c>
      <c r="G1332" s="561" t="s">
        <v>25283</v>
      </c>
      <c r="H1332" s="561" t="s">
        <v>1614</v>
      </c>
      <c r="I1332" s="561" t="s">
        <v>23868</v>
      </c>
      <c r="J1332" s="561" t="s">
        <v>7063</v>
      </c>
      <c r="K1332" s="562" t="s">
        <v>28224</v>
      </c>
      <c r="L1332" s="561" t="s">
        <v>25</v>
      </c>
    </row>
    <row r="1333" spans="1:12" x14ac:dyDescent="0.25">
      <c r="A1333" s="561" t="s">
        <v>1548</v>
      </c>
      <c r="B1333" s="561" t="s">
        <v>1549</v>
      </c>
      <c r="C1333" s="561" t="s">
        <v>1610</v>
      </c>
      <c r="D1333" s="561" t="s">
        <v>1611</v>
      </c>
      <c r="E1333" s="562" t="s">
        <v>22</v>
      </c>
      <c r="F1333" s="561" t="s">
        <v>22</v>
      </c>
      <c r="G1333" s="561" t="s">
        <v>25284</v>
      </c>
      <c r="H1333" s="561" t="s">
        <v>1615</v>
      </c>
      <c r="I1333" s="561" t="s">
        <v>23868</v>
      </c>
      <c r="J1333" s="561" t="s">
        <v>7063</v>
      </c>
      <c r="K1333" s="562" t="s">
        <v>3473</v>
      </c>
      <c r="L1333" s="561" t="s">
        <v>25</v>
      </c>
    </row>
    <row r="1334" spans="1:12" x14ac:dyDescent="0.25">
      <c r="A1334" s="561" t="s">
        <v>1548</v>
      </c>
      <c r="B1334" s="561" t="s">
        <v>1549</v>
      </c>
      <c r="C1334" s="561" t="s">
        <v>1610</v>
      </c>
      <c r="D1334" s="561" t="s">
        <v>1611</v>
      </c>
      <c r="E1334" s="562" t="s">
        <v>22</v>
      </c>
      <c r="F1334" s="561" t="s">
        <v>22</v>
      </c>
      <c r="G1334" s="561" t="s">
        <v>25285</v>
      </c>
      <c r="H1334" s="561" t="s">
        <v>1616</v>
      </c>
      <c r="I1334" s="561" t="s">
        <v>23868</v>
      </c>
      <c r="J1334" s="561" t="s">
        <v>7063</v>
      </c>
      <c r="K1334" s="562" t="s">
        <v>8267</v>
      </c>
      <c r="L1334" s="561" t="s">
        <v>25</v>
      </c>
    </row>
    <row r="1335" spans="1:12" x14ac:dyDescent="0.25">
      <c r="A1335" s="561" t="s">
        <v>1548</v>
      </c>
      <c r="B1335" s="561" t="s">
        <v>1549</v>
      </c>
      <c r="C1335" s="561" t="s">
        <v>1610</v>
      </c>
      <c r="D1335" s="561" t="s">
        <v>1611</v>
      </c>
      <c r="E1335" s="562" t="s">
        <v>22</v>
      </c>
      <c r="F1335" s="561" t="s">
        <v>22</v>
      </c>
      <c r="G1335" s="561" t="s">
        <v>25287</v>
      </c>
      <c r="H1335" s="561" t="s">
        <v>1617</v>
      </c>
      <c r="I1335" s="561" t="s">
        <v>23868</v>
      </c>
      <c r="J1335" s="561" t="s">
        <v>7063</v>
      </c>
      <c r="K1335" s="562" t="s">
        <v>36366</v>
      </c>
      <c r="L1335" s="561" t="s">
        <v>25</v>
      </c>
    </row>
    <row r="1336" spans="1:12" x14ac:dyDescent="0.25">
      <c r="A1336" s="561" t="s">
        <v>1548</v>
      </c>
      <c r="B1336" s="561" t="s">
        <v>1549</v>
      </c>
      <c r="C1336" s="561" t="s">
        <v>1610</v>
      </c>
      <c r="D1336" s="561" t="s">
        <v>1611</v>
      </c>
      <c r="E1336" s="562" t="s">
        <v>22</v>
      </c>
      <c r="F1336" s="561" t="s">
        <v>22</v>
      </c>
      <c r="G1336" s="561" t="s">
        <v>25289</v>
      </c>
      <c r="H1336" s="561" t="s">
        <v>1619</v>
      </c>
      <c r="I1336" s="561" t="s">
        <v>23148</v>
      </c>
      <c r="J1336" s="561" t="s">
        <v>7063</v>
      </c>
      <c r="K1336" s="562" t="s">
        <v>1927</v>
      </c>
      <c r="L1336" s="561" t="s">
        <v>25</v>
      </c>
    </row>
    <row r="1337" spans="1:12" x14ac:dyDescent="0.25">
      <c r="A1337" s="561" t="s">
        <v>1548</v>
      </c>
      <c r="B1337" s="561" t="s">
        <v>1549</v>
      </c>
      <c r="C1337" s="561" t="s">
        <v>1610</v>
      </c>
      <c r="D1337" s="561" t="s">
        <v>1611</v>
      </c>
      <c r="E1337" s="562" t="s">
        <v>22</v>
      </c>
      <c r="F1337" s="561" t="s">
        <v>22</v>
      </c>
      <c r="G1337" s="561" t="s">
        <v>25290</v>
      </c>
      <c r="H1337" s="561" t="s">
        <v>1622</v>
      </c>
      <c r="I1337" s="561" t="s">
        <v>23868</v>
      </c>
      <c r="J1337" s="561" t="s">
        <v>7063</v>
      </c>
      <c r="K1337" s="562" t="s">
        <v>4678</v>
      </c>
      <c r="L1337" s="561" t="s">
        <v>25</v>
      </c>
    </row>
    <row r="1338" spans="1:12" x14ac:dyDescent="0.25">
      <c r="A1338" s="561" t="s">
        <v>1548</v>
      </c>
      <c r="B1338" s="561" t="s">
        <v>1549</v>
      </c>
      <c r="C1338" s="561" t="s">
        <v>1610</v>
      </c>
      <c r="D1338" s="561" t="s">
        <v>1611</v>
      </c>
      <c r="E1338" s="562" t="s">
        <v>22</v>
      </c>
      <c r="F1338" s="561" t="s">
        <v>22</v>
      </c>
      <c r="G1338" s="561" t="s">
        <v>25291</v>
      </c>
      <c r="H1338" s="561" t="s">
        <v>1623</v>
      </c>
      <c r="I1338" s="561" t="s">
        <v>23270</v>
      </c>
      <c r="J1338" s="561" t="s">
        <v>24</v>
      </c>
      <c r="K1338" s="562" t="s">
        <v>476</v>
      </c>
      <c r="L1338" s="561" t="s">
        <v>25</v>
      </c>
    </row>
    <row r="1339" spans="1:12" x14ac:dyDescent="0.25">
      <c r="A1339" s="561" t="s">
        <v>1548</v>
      </c>
      <c r="B1339" s="561" t="s">
        <v>1549</v>
      </c>
      <c r="C1339" s="561" t="s">
        <v>1610</v>
      </c>
      <c r="D1339" s="561" t="s">
        <v>1611</v>
      </c>
      <c r="E1339" s="562" t="s">
        <v>22</v>
      </c>
      <c r="F1339" s="561" t="s">
        <v>22</v>
      </c>
      <c r="G1339" s="561" t="s">
        <v>25292</v>
      </c>
      <c r="H1339" s="561" t="s">
        <v>1624</v>
      </c>
      <c r="I1339" s="561" t="s">
        <v>23868</v>
      </c>
      <c r="J1339" s="561" t="s">
        <v>7063</v>
      </c>
      <c r="K1339" s="562" t="s">
        <v>28224</v>
      </c>
      <c r="L1339" s="561" t="s">
        <v>25</v>
      </c>
    </row>
    <row r="1340" spans="1:12" x14ac:dyDescent="0.25">
      <c r="A1340" s="561" t="s">
        <v>1548</v>
      </c>
      <c r="B1340" s="561" t="s">
        <v>1549</v>
      </c>
      <c r="C1340" s="561" t="s">
        <v>1610</v>
      </c>
      <c r="D1340" s="561" t="s">
        <v>1611</v>
      </c>
      <c r="E1340" s="562" t="s">
        <v>22</v>
      </c>
      <c r="F1340" s="561" t="s">
        <v>22</v>
      </c>
      <c r="G1340" s="561" t="s">
        <v>25293</v>
      </c>
      <c r="H1340" s="561" t="s">
        <v>1625</v>
      </c>
      <c r="I1340" s="561" t="s">
        <v>23868</v>
      </c>
      <c r="J1340" s="561" t="s">
        <v>7063</v>
      </c>
      <c r="K1340" s="562" t="s">
        <v>3473</v>
      </c>
      <c r="L1340" s="561" t="s">
        <v>25</v>
      </c>
    </row>
    <row r="1341" spans="1:12" x14ac:dyDescent="0.25">
      <c r="A1341" s="561" t="s">
        <v>1548</v>
      </c>
      <c r="B1341" s="561" t="s">
        <v>1549</v>
      </c>
      <c r="C1341" s="561" t="s">
        <v>1610</v>
      </c>
      <c r="D1341" s="561" t="s">
        <v>1611</v>
      </c>
      <c r="E1341" s="562" t="s">
        <v>22</v>
      </c>
      <c r="F1341" s="561" t="s">
        <v>22</v>
      </c>
      <c r="G1341" s="561" t="s">
        <v>25294</v>
      </c>
      <c r="H1341" s="561" t="s">
        <v>1626</v>
      </c>
      <c r="I1341" s="561" t="s">
        <v>23868</v>
      </c>
      <c r="J1341" s="561" t="s">
        <v>7063</v>
      </c>
      <c r="K1341" s="562" t="s">
        <v>28224</v>
      </c>
      <c r="L1341" s="561" t="s">
        <v>25</v>
      </c>
    </row>
    <row r="1342" spans="1:12" x14ac:dyDescent="0.25">
      <c r="A1342" s="561" t="s">
        <v>1548</v>
      </c>
      <c r="B1342" s="561" t="s">
        <v>1549</v>
      </c>
      <c r="C1342" s="561" t="s">
        <v>1610</v>
      </c>
      <c r="D1342" s="561" t="s">
        <v>1611</v>
      </c>
      <c r="E1342" s="562" t="s">
        <v>22</v>
      </c>
      <c r="F1342" s="561" t="s">
        <v>22</v>
      </c>
      <c r="G1342" s="561" t="s">
        <v>25295</v>
      </c>
      <c r="H1342" s="561" t="s">
        <v>1627</v>
      </c>
      <c r="I1342" s="561" t="s">
        <v>23868</v>
      </c>
      <c r="J1342" s="561" t="s">
        <v>7063</v>
      </c>
      <c r="K1342" s="562" t="s">
        <v>3473</v>
      </c>
      <c r="L1342" s="561" t="s">
        <v>25</v>
      </c>
    </row>
    <row r="1343" spans="1:12" x14ac:dyDescent="0.25">
      <c r="A1343" s="561" t="s">
        <v>1548</v>
      </c>
      <c r="B1343" s="561" t="s">
        <v>1549</v>
      </c>
      <c r="C1343" s="561" t="s">
        <v>1610</v>
      </c>
      <c r="D1343" s="561" t="s">
        <v>1611</v>
      </c>
      <c r="E1343" s="562" t="s">
        <v>22</v>
      </c>
      <c r="F1343" s="561" t="s">
        <v>22</v>
      </c>
      <c r="G1343" s="561" t="s">
        <v>25296</v>
      </c>
      <c r="H1343" s="561" t="s">
        <v>1628</v>
      </c>
      <c r="I1343" s="561" t="s">
        <v>23868</v>
      </c>
      <c r="J1343" s="561" t="s">
        <v>7063</v>
      </c>
      <c r="K1343" s="562" t="s">
        <v>8267</v>
      </c>
      <c r="L1343" s="561" t="s">
        <v>25</v>
      </c>
    </row>
    <row r="1344" spans="1:12" x14ac:dyDescent="0.25">
      <c r="A1344" s="561" t="s">
        <v>1548</v>
      </c>
      <c r="B1344" s="561" t="s">
        <v>1549</v>
      </c>
      <c r="C1344" s="561" t="s">
        <v>1610</v>
      </c>
      <c r="D1344" s="561" t="s">
        <v>1611</v>
      </c>
      <c r="E1344" s="562" t="s">
        <v>22</v>
      </c>
      <c r="F1344" s="561" t="s">
        <v>22</v>
      </c>
      <c r="G1344" s="561" t="s">
        <v>25297</v>
      </c>
      <c r="H1344" s="561" t="s">
        <v>1629</v>
      </c>
      <c r="I1344" s="561" t="s">
        <v>23868</v>
      </c>
      <c r="J1344" s="561" t="s">
        <v>7063</v>
      </c>
      <c r="K1344" s="562" t="s">
        <v>36366</v>
      </c>
      <c r="L1344" s="561" t="s">
        <v>25</v>
      </c>
    </row>
    <row r="1345" spans="1:12" x14ac:dyDescent="0.25">
      <c r="A1345" s="561" t="s">
        <v>1548</v>
      </c>
      <c r="B1345" s="561" t="s">
        <v>1549</v>
      </c>
      <c r="C1345" s="561" t="s">
        <v>1610</v>
      </c>
      <c r="D1345" s="561" t="s">
        <v>1611</v>
      </c>
      <c r="E1345" s="562" t="s">
        <v>22</v>
      </c>
      <c r="F1345" s="561" t="s">
        <v>22</v>
      </c>
      <c r="G1345" s="561" t="s">
        <v>25298</v>
      </c>
      <c r="H1345" s="561" t="s">
        <v>1630</v>
      </c>
      <c r="I1345" s="561" t="s">
        <v>23868</v>
      </c>
      <c r="J1345" s="561" t="s">
        <v>7063</v>
      </c>
      <c r="K1345" s="562" t="s">
        <v>8267</v>
      </c>
      <c r="L1345" s="561" t="s">
        <v>25</v>
      </c>
    </row>
    <row r="1346" spans="1:12" x14ac:dyDescent="0.25">
      <c r="A1346" s="561" t="s">
        <v>1548</v>
      </c>
      <c r="B1346" s="561" t="s">
        <v>1549</v>
      </c>
      <c r="C1346" s="561" t="s">
        <v>1610</v>
      </c>
      <c r="D1346" s="561" t="s">
        <v>1611</v>
      </c>
      <c r="E1346" s="562" t="s">
        <v>22</v>
      </c>
      <c r="F1346" s="561" t="s">
        <v>22</v>
      </c>
      <c r="G1346" s="561" t="s">
        <v>25299</v>
      </c>
      <c r="H1346" s="561" t="s">
        <v>1631</v>
      </c>
      <c r="I1346" s="561" t="s">
        <v>23868</v>
      </c>
      <c r="J1346" s="561" t="s">
        <v>7063</v>
      </c>
      <c r="K1346" s="562" t="s">
        <v>36366</v>
      </c>
      <c r="L1346" s="561" t="s">
        <v>25</v>
      </c>
    </row>
    <row r="1347" spans="1:12" x14ac:dyDescent="0.25">
      <c r="A1347" s="561" t="s">
        <v>1548</v>
      </c>
      <c r="B1347" s="561" t="s">
        <v>1549</v>
      </c>
      <c r="C1347" s="561" t="s">
        <v>1632</v>
      </c>
      <c r="D1347" s="561" t="s">
        <v>1633</v>
      </c>
      <c r="E1347" s="562" t="s">
        <v>22</v>
      </c>
      <c r="F1347" s="561" t="s">
        <v>22</v>
      </c>
      <c r="G1347" s="561" t="s">
        <v>25300</v>
      </c>
      <c r="H1347" s="561" t="s">
        <v>1634</v>
      </c>
      <c r="I1347" s="561" t="s">
        <v>23868</v>
      </c>
      <c r="J1347" s="561" t="s">
        <v>7063</v>
      </c>
      <c r="K1347" s="562" t="s">
        <v>29881</v>
      </c>
      <c r="L1347" s="561" t="s">
        <v>25</v>
      </c>
    </row>
    <row r="1348" spans="1:12" x14ac:dyDescent="0.25">
      <c r="A1348" s="561" t="s">
        <v>1548</v>
      </c>
      <c r="B1348" s="561" t="s">
        <v>1549</v>
      </c>
      <c r="C1348" s="561" t="s">
        <v>1632</v>
      </c>
      <c r="D1348" s="561" t="s">
        <v>1633</v>
      </c>
      <c r="E1348" s="562" t="s">
        <v>22</v>
      </c>
      <c r="F1348" s="561" t="s">
        <v>22</v>
      </c>
      <c r="G1348" s="561" t="s">
        <v>25302</v>
      </c>
      <c r="H1348" s="561" t="s">
        <v>1635</v>
      </c>
      <c r="I1348" s="561" t="s">
        <v>23868</v>
      </c>
      <c r="J1348" s="561" t="s">
        <v>7063</v>
      </c>
      <c r="K1348" s="562" t="s">
        <v>36367</v>
      </c>
      <c r="L1348" s="561" t="s">
        <v>25</v>
      </c>
    </row>
    <row r="1349" spans="1:12" x14ac:dyDescent="0.25">
      <c r="A1349" s="561" t="s">
        <v>1548</v>
      </c>
      <c r="B1349" s="561" t="s">
        <v>1549</v>
      </c>
      <c r="C1349" s="561" t="s">
        <v>1632</v>
      </c>
      <c r="D1349" s="561" t="s">
        <v>1633</v>
      </c>
      <c r="E1349" s="562" t="s">
        <v>22</v>
      </c>
      <c r="F1349" s="561" t="s">
        <v>22</v>
      </c>
      <c r="G1349" s="561" t="s">
        <v>25304</v>
      </c>
      <c r="H1349" s="561" t="s">
        <v>25305</v>
      </c>
      <c r="I1349" s="561" t="s">
        <v>23868</v>
      </c>
      <c r="J1349" s="561" t="s">
        <v>7063</v>
      </c>
      <c r="K1349" s="562" t="s">
        <v>36368</v>
      </c>
      <c r="L1349" s="561" t="s">
        <v>25</v>
      </c>
    </row>
    <row r="1350" spans="1:12" x14ac:dyDescent="0.25">
      <c r="A1350" s="561" t="s">
        <v>1548</v>
      </c>
      <c r="B1350" s="561" t="s">
        <v>1549</v>
      </c>
      <c r="C1350" s="561" t="s">
        <v>1636</v>
      </c>
      <c r="D1350" s="561" t="s">
        <v>1637</v>
      </c>
      <c r="E1350" s="562" t="s">
        <v>22</v>
      </c>
      <c r="F1350" s="561" t="s">
        <v>22</v>
      </c>
      <c r="G1350" s="561" t="s">
        <v>25307</v>
      </c>
      <c r="H1350" s="561" t="s">
        <v>1638</v>
      </c>
      <c r="I1350" s="561" t="s">
        <v>23868</v>
      </c>
      <c r="J1350" s="561" t="s">
        <v>7063</v>
      </c>
      <c r="K1350" s="562" t="s">
        <v>7718</v>
      </c>
      <c r="L1350" s="561" t="s">
        <v>25</v>
      </c>
    </row>
    <row r="1351" spans="1:12" x14ac:dyDescent="0.25">
      <c r="A1351" s="561" t="s">
        <v>1548</v>
      </c>
      <c r="B1351" s="561" t="s">
        <v>1549</v>
      </c>
      <c r="C1351" s="561" t="s">
        <v>1636</v>
      </c>
      <c r="D1351" s="561" t="s">
        <v>1637</v>
      </c>
      <c r="E1351" s="562" t="s">
        <v>22</v>
      </c>
      <c r="F1351" s="561" t="s">
        <v>22</v>
      </c>
      <c r="G1351" s="561" t="s">
        <v>25309</v>
      </c>
      <c r="H1351" s="561" t="s">
        <v>1639</v>
      </c>
      <c r="I1351" s="561" t="s">
        <v>23868</v>
      </c>
      <c r="J1351" s="561" t="s">
        <v>7063</v>
      </c>
      <c r="K1351" s="562" t="s">
        <v>36369</v>
      </c>
      <c r="L1351" s="561" t="s">
        <v>25</v>
      </c>
    </row>
    <row r="1352" spans="1:12" x14ac:dyDescent="0.25">
      <c r="A1352" s="561" t="s">
        <v>1548</v>
      </c>
      <c r="B1352" s="561" t="s">
        <v>1549</v>
      </c>
      <c r="C1352" s="561" t="s">
        <v>1640</v>
      </c>
      <c r="D1352" s="561" t="s">
        <v>1641</v>
      </c>
      <c r="E1352" s="562" t="s">
        <v>22</v>
      </c>
      <c r="F1352" s="561" t="s">
        <v>22</v>
      </c>
      <c r="G1352" s="561" t="s">
        <v>25311</v>
      </c>
      <c r="H1352" s="561" t="s">
        <v>1642</v>
      </c>
      <c r="I1352" s="561" t="s">
        <v>23148</v>
      </c>
      <c r="J1352" s="561" t="s">
        <v>7063</v>
      </c>
      <c r="K1352" s="562" t="s">
        <v>6652</v>
      </c>
      <c r="L1352" s="561" t="s">
        <v>25</v>
      </c>
    </row>
    <row r="1353" spans="1:12" x14ac:dyDescent="0.25">
      <c r="A1353" s="561" t="s">
        <v>1548</v>
      </c>
      <c r="B1353" s="561" t="s">
        <v>1549</v>
      </c>
      <c r="C1353" s="561" t="s">
        <v>1640</v>
      </c>
      <c r="D1353" s="561" t="s">
        <v>1641</v>
      </c>
      <c r="E1353" s="562" t="s">
        <v>22</v>
      </c>
      <c r="F1353" s="561" t="s">
        <v>22</v>
      </c>
      <c r="G1353" s="561" t="s">
        <v>25312</v>
      </c>
      <c r="H1353" s="561" t="s">
        <v>1644</v>
      </c>
      <c r="I1353" s="561" t="s">
        <v>23148</v>
      </c>
      <c r="J1353" s="561" t="s">
        <v>7063</v>
      </c>
      <c r="K1353" s="562" t="s">
        <v>36370</v>
      </c>
      <c r="L1353" s="561" t="s">
        <v>25</v>
      </c>
    </row>
    <row r="1354" spans="1:12" x14ac:dyDescent="0.25">
      <c r="A1354" s="561" t="s">
        <v>1548</v>
      </c>
      <c r="B1354" s="561" t="s">
        <v>1549</v>
      </c>
      <c r="C1354" s="561" t="s">
        <v>1640</v>
      </c>
      <c r="D1354" s="561" t="s">
        <v>1641</v>
      </c>
      <c r="E1354" s="562" t="s">
        <v>22</v>
      </c>
      <c r="F1354" s="561" t="s">
        <v>22</v>
      </c>
      <c r="G1354" s="561" t="s">
        <v>25313</v>
      </c>
      <c r="H1354" s="561" t="s">
        <v>1645</v>
      </c>
      <c r="I1354" s="561" t="s">
        <v>23148</v>
      </c>
      <c r="J1354" s="561" t="s">
        <v>7063</v>
      </c>
      <c r="K1354" s="562" t="s">
        <v>7049</v>
      </c>
      <c r="L1354" s="561" t="s">
        <v>25</v>
      </c>
    </row>
    <row r="1355" spans="1:12" x14ac:dyDescent="0.25">
      <c r="A1355" s="561" t="s">
        <v>1548</v>
      </c>
      <c r="B1355" s="561" t="s">
        <v>1549</v>
      </c>
      <c r="C1355" s="561" t="s">
        <v>1640</v>
      </c>
      <c r="D1355" s="561" t="s">
        <v>1641</v>
      </c>
      <c r="E1355" s="562" t="s">
        <v>22</v>
      </c>
      <c r="F1355" s="561" t="s">
        <v>22</v>
      </c>
      <c r="G1355" s="561" t="s">
        <v>25315</v>
      </c>
      <c r="H1355" s="561" t="s">
        <v>1647</v>
      </c>
      <c r="I1355" s="561" t="s">
        <v>23148</v>
      </c>
      <c r="J1355" s="561" t="s">
        <v>7063</v>
      </c>
      <c r="K1355" s="562" t="s">
        <v>3028</v>
      </c>
      <c r="L1355" s="561" t="s">
        <v>25</v>
      </c>
    </row>
    <row r="1356" spans="1:12" x14ac:dyDescent="0.25">
      <c r="A1356" s="561" t="s">
        <v>1548</v>
      </c>
      <c r="B1356" s="561" t="s">
        <v>1549</v>
      </c>
      <c r="C1356" s="561" t="s">
        <v>1649</v>
      </c>
      <c r="D1356" s="561" t="s">
        <v>1650</v>
      </c>
      <c r="E1356" s="562" t="s">
        <v>22</v>
      </c>
      <c r="F1356" s="561" t="s">
        <v>22</v>
      </c>
      <c r="G1356" s="561" t="s">
        <v>25317</v>
      </c>
      <c r="H1356" s="561" t="s">
        <v>1651</v>
      </c>
      <c r="I1356" s="561" t="s">
        <v>23148</v>
      </c>
      <c r="J1356" s="561" t="s">
        <v>7063</v>
      </c>
      <c r="K1356" s="562" t="s">
        <v>36371</v>
      </c>
      <c r="L1356" s="561" t="s">
        <v>25</v>
      </c>
    </row>
    <row r="1357" spans="1:12" x14ac:dyDescent="0.25">
      <c r="A1357" s="561" t="s">
        <v>1548</v>
      </c>
      <c r="B1357" s="561" t="s">
        <v>1549</v>
      </c>
      <c r="C1357" s="561" t="s">
        <v>1649</v>
      </c>
      <c r="D1357" s="561" t="s">
        <v>1650</v>
      </c>
      <c r="E1357" s="562" t="s">
        <v>22</v>
      </c>
      <c r="F1357" s="561" t="s">
        <v>22</v>
      </c>
      <c r="G1357" s="561" t="s">
        <v>25319</v>
      </c>
      <c r="H1357" s="561" t="s">
        <v>1652</v>
      </c>
      <c r="I1357" s="561" t="s">
        <v>23148</v>
      </c>
      <c r="J1357" s="561" t="s">
        <v>7063</v>
      </c>
      <c r="K1357" s="562" t="s">
        <v>36372</v>
      </c>
      <c r="L1357" s="561" t="s">
        <v>25</v>
      </c>
    </row>
    <row r="1358" spans="1:12" x14ac:dyDescent="0.25">
      <c r="A1358" s="561" t="s">
        <v>1548</v>
      </c>
      <c r="B1358" s="561" t="s">
        <v>1549</v>
      </c>
      <c r="C1358" s="561" t="s">
        <v>1649</v>
      </c>
      <c r="D1358" s="561" t="s">
        <v>1650</v>
      </c>
      <c r="E1358" s="562" t="s">
        <v>22</v>
      </c>
      <c r="F1358" s="561" t="s">
        <v>22</v>
      </c>
      <c r="G1358" s="561" t="s">
        <v>25321</v>
      </c>
      <c r="H1358" s="561" t="s">
        <v>1653</v>
      </c>
      <c r="I1358" s="561" t="s">
        <v>23148</v>
      </c>
      <c r="J1358" s="561" t="s">
        <v>7063</v>
      </c>
      <c r="K1358" s="562" t="s">
        <v>33264</v>
      </c>
      <c r="L1358" s="561" t="s">
        <v>25</v>
      </c>
    </row>
    <row r="1359" spans="1:12" x14ac:dyDescent="0.25">
      <c r="A1359" s="561" t="s">
        <v>1548</v>
      </c>
      <c r="B1359" s="561" t="s">
        <v>1549</v>
      </c>
      <c r="C1359" s="561" t="s">
        <v>1649</v>
      </c>
      <c r="D1359" s="561" t="s">
        <v>1650</v>
      </c>
      <c r="E1359" s="562" t="s">
        <v>22</v>
      </c>
      <c r="F1359" s="561" t="s">
        <v>22</v>
      </c>
      <c r="G1359" s="561" t="s">
        <v>25323</v>
      </c>
      <c r="H1359" s="561" t="s">
        <v>1654</v>
      </c>
      <c r="I1359" s="561" t="s">
        <v>23148</v>
      </c>
      <c r="J1359" s="561" t="s">
        <v>7063</v>
      </c>
      <c r="K1359" s="562" t="s">
        <v>7327</v>
      </c>
      <c r="L1359" s="561" t="s">
        <v>25</v>
      </c>
    </row>
    <row r="1360" spans="1:12" x14ac:dyDescent="0.25">
      <c r="A1360" s="561" t="s">
        <v>1548</v>
      </c>
      <c r="B1360" s="561" t="s">
        <v>1549</v>
      </c>
      <c r="C1360" s="561" t="s">
        <v>1649</v>
      </c>
      <c r="D1360" s="561" t="s">
        <v>1650</v>
      </c>
      <c r="E1360" s="562" t="s">
        <v>22</v>
      </c>
      <c r="F1360" s="561" t="s">
        <v>22</v>
      </c>
      <c r="G1360" s="561" t="s">
        <v>25325</v>
      </c>
      <c r="H1360" s="561" t="s">
        <v>1655</v>
      </c>
      <c r="I1360" s="561" t="s">
        <v>23868</v>
      </c>
      <c r="J1360" s="561" t="s">
        <v>7063</v>
      </c>
      <c r="K1360" s="562" t="s">
        <v>279</v>
      </c>
      <c r="L1360" s="561" t="s">
        <v>25</v>
      </c>
    </row>
    <row r="1361" spans="1:12" x14ac:dyDescent="0.25">
      <c r="A1361" s="561" t="s">
        <v>1548</v>
      </c>
      <c r="B1361" s="561" t="s">
        <v>1549</v>
      </c>
      <c r="C1361" s="561" t="s">
        <v>1649</v>
      </c>
      <c r="D1361" s="561" t="s">
        <v>1650</v>
      </c>
      <c r="E1361" s="562" t="s">
        <v>22</v>
      </c>
      <c r="F1361" s="561" t="s">
        <v>22</v>
      </c>
      <c r="G1361" s="561" t="s">
        <v>25326</v>
      </c>
      <c r="H1361" s="561" t="s">
        <v>1657</v>
      </c>
      <c r="I1361" s="561" t="s">
        <v>23868</v>
      </c>
      <c r="J1361" s="561" t="s">
        <v>7063</v>
      </c>
      <c r="K1361" s="562" t="s">
        <v>4072</v>
      </c>
      <c r="L1361" s="561" t="s">
        <v>25</v>
      </c>
    </row>
    <row r="1362" spans="1:12" x14ac:dyDescent="0.25">
      <c r="A1362" s="561" t="s">
        <v>1548</v>
      </c>
      <c r="B1362" s="561" t="s">
        <v>1549</v>
      </c>
      <c r="C1362" s="561" t="s">
        <v>1649</v>
      </c>
      <c r="D1362" s="561" t="s">
        <v>1650</v>
      </c>
      <c r="E1362" s="562" t="s">
        <v>22</v>
      </c>
      <c r="F1362" s="561" t="s">
        <v>22</v>
      </c>
      <c r="G1362" s="561" t="s">
        <v>25327</v>
      </c>
      <c r="H1362" s="561" t="s">
        <v>1658</v>
      </c>
      <c r="I1362" s="561" t="s">
        <v>23868</v>
      </c>
      <c r="J1362" s="561" t="s">
        <v>7063</v>
      </c>
      <c r="K1362" s="562" t="s">
        <v>1925</v>
      </c>
      <c r="L1362" s="561" t="s">
        <v>25</v>
      </c>
    </row>
    <row r="1363" spans="1:12" x14ac:dyDescent="0.25">
      <c r="A1363" s="561" t="s">
        <v>1548</v>
      </c>
      <c r="B1363" s="561" t="s">
        <v>1549</v>
      </c>
      <c r="C1363" s="561" t="s">
        <v>1649</v>
      </c>
      <c r="D1363" s="561" t="s">
        <v>1650</v>
      </c>
      <c r="E1363" s="562" t="s">
        <v>22</v>
      </c>
      <c r="F1363" s="561" t="s">
        <v>22</v>
      </c>
      <c r="G1363" s="561" t="s">
        <v>25328</v>
      </c>
      <c r="H1363" s="561" t="s">
        <v>1659</v>
      </c>
      <c r="I1363" s="561" t="s">
        <v>23868</v>
      </c>
      <c r="J1363" s="561" t="s">
        <v>7063</v>
      </c>
      <c r="K1363" s="562" t="s">
        <v>28379</v>
      </c>
      <c r="L1363" s="561" t="s">
        <v>25</v>
      </c>
    </row>
    <row r="1364" spans="1:12" x14ac:dyDescent="0.25">
      <c r="A1364" s="561" t="s">
        <v>1548</v>
      </c>
      <c r="B1364" s="561" t="s">
        <v>1549</v>
      </c>
      <c r="C1364" s="561" t="s">
        <v>1661</v>
      </c>
      <c r="D1364" s="561" t="s">
        <v>1662</v>
      </c>
      <c r="E1364" s="562" t="s">
        <v>22</v>
      </c>
      <c r="F1364" s="561" t="s">
        <v>22</v>
      </c>
      <c r="G1364" s="561" t="s">
        <v>25330</v>
      </c>
      <c r="H1364" s="561" t="s">
        <v>1663</v>
      </c>
      <c r="I1364" s="561" t="s">
        <v>23148</v>
      </c>
      <c r="J1364" s="561" t="s">
        <v>7063</v>
      </c>
      <c r="K1364" s="562" t="s">
        <v>5299</v>
      </c>
      <c r="L1364" s="561" t="s">
        <v>25</v>
      </c>
    </row>
    <row r="1365" spans="1:12" x14ac:dyDescent="0.25">
      <c r="A1365" s="561" t="s">
        <v>1548</v>
      </c>
      <c r="B1365" s="561" t="s">
        <v>1549</v>
      </c>
      <c r="C1365" s="561" t="s">
        <v>1661</v>
      </c>
      <c r="D1365" s="561" t="s">
        <v>1662</v>
      </c>
      <c r="E1365" s="562" t="s">
        <v>22</v>
      </c>
      <c r="F1365" s="561" t="s">
        <v>22</v>
      </c>
      <c r="G1365" s="561" t="s">
        <v>25331</v>
      </c>
      <c r="H1365" s="561" t="s">
        <v>1664</v>
      </c>
      <c r="I1365" s="561" t="s">
        <v>23148</v>
      </c>
      <c r="J1365" s="561" t="s">
        <v>7063</v>
      </c>
      <c r="K1365" s="562" t="s">
        <v>36373</v>
      </c>
      <c r="L1365" s="561" t="s">
        <v>25</v>
      </c>
    </row>
    <row r="1366" spans="1:12" x14ac:dyDescent="0.25">
      <c r="A1366" s="561" t="s">
        <v>1548</v>
      </c>
      <c r="B1366" s="561" t="s">
        <v>1549</v>
      </c>
      <c r="C1366" s="561" t="s">
        <v>1666</v>
      </c>
      <c r="D1366" s="561" t="s">
        <v>1667</v>
      </c>
      <c r="E1366" s="562" t="s">
        <v>22</v>
      </c>
      <c r="F1366" s="561" t="s">
        <v>22</v>
      </c>
      <c r="G1366" s="561" t="s">
        <v>25332</v>
      </c>
      <c r="H1366" s="561" t="s">
        <v>1668</v>
      </c>
      <c r="I1366" s="561" t="s">
        <v>23148</v>
      </c>
      <c r="J1366" s="561" t="s">
        <v>7063</v>
      </c>
      <c r="K1366" s="562" t="s">
        <v>36374</v>
      </c>
      <c r="L1366" s="561" t="s">
        <v>25</v>
      </c>
    </row>
    <row r="1367" spans="1:12" x14ac:dyDescent="0.25">
      <c r="A1367" s="561" t="s">
        <v>1548</v>
      </c>
      <c r="B1367" s="561" t="s">
        <v>1549</v>
      </c>
      <c r="C1367" s="561" t="s">
        <v>1666</v>
      </c>
      <c r="D1367" s="561" t="s">
        <v>1667</v>
      </c>
      <c r="E1367" s="562" t="s">
        <v>22</v>
      </c>
      <c r="F1367" s="561" t="s">
        <v>22</v>
      </c>
      <c r="G1367" s="561" t="s">
        <v>25334</v>
      </c>
      <c r="H1367" s="561" t="s">
        <v>1669</v>
      </c>
      <c r="I1367" s="561" t="s">
        <v>23148</v>
      </c>
      <c r="J1367" s="561" t="s">
        <v>7063</v>
      </c>
      <c r="K1367" s="562" t="s">
        <v>7117</v>
      </c>
      <c r="L1367" s="561" t="s">
        <v>25</v>
      </c>
    </row>
    <row r="1368" spans="1:12" x14ac:dyDescent="0.25">
      <c r="A1368" s="561" t="s">
        <v>1548</v>
      </c>
      <c r="B1368" s="561" t="s">
        <v>1549</v>
      </c>
      <c r="C1368" s="561" t="s">
        <v>1666</v>
      </c>
      <c r="D1368" s="561" t="s">
        <v>1667</v>
      </c>
      <c r="E1368" s="562" t="s">
        <v>22</v>
      </c>
      <c r="F1368" s="561" t="s">
        <v>22</v>
      </c>
      <c r="G1368" s="561" t="s">
        <v>25336</v>
      </c>
      <c r="H1368" s="561" t="s">
        <v>1670</v>
      </c>
      <c r="I1368" s="561" t="s">
        <v>23148</v>
      </c>
      <c r="J1368" s="561" t="s">
        <v>7063</v>
      </c>
      <c r="K1368" s="562" t="s">
        <v>8371</v>
      </c>
      <c r="L1368" s="561" t="s">
        <v>25</v>
      </c>
    </row>
    <row r="1369" spans="1:12" x14ac:dyDescent="0.25">
      <c r="A1369" s="561" t="s">
        <v>1548</v>
      </c>
      <c r="B1369" s="561" t="s">
        <v>1549</v>
      </c>
      <c r="C1369" s="561" t="s">
        <v>1671</v>
      </c>
      <c r="D1369" s="561" t="s">
        <v>1672</v>
      </c>
      <c r="E1369" s="562" t="s">
        <v>22</v>
      </c>
      <c r="F1369" s="561" t="s">
        <v>22</v>
      </c>
      <c r="G1369" s="561" t="s">
        <v>25338</v>
      </c>
      <c r="H1369" s="561" t="s">
        <v>1673</v>
      </c>
      <c r="I1369" s="561" t="s">
        <v>23148</v>
      </c>
      <c r="J1369" s="561" t="s">
        <v>7063</v>
      </c>
      <c r="K1369" s="562" t="s">
        <v>32048</v>
      </c>
      <c r="L1369" s="561" t="s">
        <v>25</v>
      </c>
    </row>
    <row r="1370" spans="1:12" x14ac:dyDescent="0.25">
      <c r="A1370" s="561" t="s">
        <v>1548</v>
      </c>
      <c r="B1370" s="561" t="s">
        <v>1549</v>
      </c>
      <c r="C1370" s="561" t="s">
        <v>1674</v>
      </c>
      <c r="D1370" s="561" t="s">
        <v>1675</v>
      </c>
      <c r="E1370" s="562" t="s">
        <v>22</v>
      </c>
      <c r="F1370" s="561" t="s">
        <v>22</v>
      </c>
      <c r="G1370" s="561" t="s">
        <v>25339</v>
      </c>
      <c r="H1370" s="561" t="s">
        <v>1676</v>
      </c>
      <c r="I1370" s="561" t="s">
        <v>23868</v>
      </c>
      <c r="J1370" s="561" t="s">
        <v>7063</v>
      </c>
      <c r="K1370" s="562" t="s">
        <v>36375</v>
      </c>
      <c r="L1370" s="561" t="s">
        <v>25</v>
      </c>
    </row>
    <row r="1371" spans="1:12" x14ac:dyDescent="0.25">
      <c r="A1371" s="561" t="s">
        <v>1548</v>
      </c>
      <c r="B1371" s="561" t="s">
        <v>1549</v>
      </c>
      <c r="C1371" s="561" t="s">
        <v>1677</v>
      </c>
      <c r="D1371" s="561" t="s">
        <v>1678</v>
      </c>
      <c r="E1371" s="562" t="s">
        <v>22</v>
      </c>
      <c r="F1371" s="561" t="s">
        <v>22</v>
      </c>
      <c r="G1371" s="561" t="s">
        <v>25341</v>
      </c>
      <c r="H1371" s="561" t="s">
        <v>1679</v>
      </c>
      <c r="I1371" s="561" t="s">
        <v>23270</v>
      </c>
      <c r="J1371" s="561" t="s">
        <v>7063</v>
      </c>
      <c r="K1371" s="562" t="s">
        <v>36376</v>
      </c>
      <c r="L1371" s="561" t="s">
        <v>25</v>
      </c>
    </row>
    <row r="1372" spans="1:12" x14ac:dyDescent="0.25">
      <c r="A1372" s="561" t="s">
        <v>1548</v>
      </c>
      <c r="B1372" s="561" t="s">
        <v>1549</v>
      </c>
      <c r="C1372" s="561" t="s">
        <v>1677</v>
      </c>
      <c r="D1372" s="561" t="s">
        <v>1678</v>
      </c>
      <c r="E1372" s="562" t="s">
        <v>22</v>
      </c>
      <c r="F1372" s="561" t="s">
        <v>22</v>
      </c>
      <c r="G1372" s="561" t="s">
        <v>25343</v>
      </c>
      <c r="H1372" s="561" t="s">
        <v>1680</v>
      </c>
      <c r="I1372" s="561" t="s">
        <v>23270</v>
      </c>
      <c r="J1372" s="561" t="s">
        <v>7063</v>
      </c>
      <c r="K1372" s="562" t="s">
        <v>36377</v>
      </c>
      <c r="L1372" s="561" t="s">
        <v>25</v>
      </c>
    </row>
    <row r="1373" spans="1:12" x14ac:dyDescent="0.25">
      <c r="A1373" s="561" t="s">
        <v>1548</v>
      </c>
      <c r="B1373" s="561" t="s">
        <v>1549</v>
      </c>
      <c r="C1373" s="561" t="s">
        <v>1677</v>
      </c>
      <c r="D1373" s="561" t="s">
        <v>1678</v>
      </c>
      <c r="E1373" s="562" t="s">
        <v>22</v>
      </c>
      <c r="F1373" s="561" t="s">
        <v>22</v>
      </c>
      <c r="G1373" s="561" t="s">
        <v>25345</v>
      </c>
      <c r="H1373" s="561" t="s">
        <v>1681</v>
      </c>
      <c r="I1373" s="561" t="s">
        <v>23270</v>
      </c>
      <c r="J1373" s="561" t="s">
        <v>7063</v>
      </c>
      <c r="K1373" s="562" t="s">
        <v>36378</v>
      </c>
      <c r="L1373" s="561" t="s">
        <v>25</v>
      </c>
    </row>
    <row r="1374" spans="1:12" x14ac:dyDescent="0.25">
      <c r="A1374" s="561" t="s">
        <v>1548</v>
      </c>
      <c r="B1374" s="561" t="s">
        <v>1549</v>
      </c>
      <c r="C1374" s="561" t="s">
        <v>1677</v>
      </c>
      <c r="D1374" s="561" t="s">
        <v>1678</v>
      </c>
      <c r="E1374" s="562" t="s">
        <v>22</v>
      </c>
      <c r="F1374" s="561" t="s">
        <v>22</v>
      </c>
      <c r="G1374" s="561" t="s">
        <v>25347</v>
      </c>
      <c r="H1374" s="561" t="s">
        <v>1682</v>
      </c>
      <c r="I1374" s="561" t="s">
        <v>23270</v>
      </c>
      <c r="J1374" s="561" t="s">
        <v>7063</v>
      </c>
      <c r="K1374" s="562" t="s">
        <v>36379</v>
      </c>
      <c r="L1374" s="561" t="s">
        <v>25</v>
      </c>
    </row>
    <row r="1375" spans="1:12" x14ac:dyDescent="0.25">
      <c r="A1375" s="561" t="s">
        <v>1548</v>
      </c>
      <c r="B1375" s="561" t="s">
        <v>1549</v>
      </c>
      <c r="C1375" s="561" t="s">
        <v>1677</v>
      </c>
      <c r="D1375" s="561" t="s">
        <v>1678</v>
      </c>
      <c r="E1375" s="562" t="s">
        <v>22</v>
      </c>
      <c r="F1375" s="561" t="s">
        <v>22</v>
      </c>
      <c r="G1375" s="561" t="s">
        <v>25349</v>
      </c>
      <c r="H1375" s="561" t="s">
        <v>1683</v>
      </c>
      <c r="I1375" s="561" t="s">
        <v>23868</v>
      </c>
      <c r="J1375" s="561" t="s">
        <v>7063</v>
      </c>
      <c r="K1375" s="562" t="s">
        <v>36380</v>
      </c>
      <c r="L1375" s="561" t="s">
        <v>25</v>
      </c>
    </row>
    <row r="1376" spans="1:12" x14ac:dyDescent="0.25">
      <c r="A1376" s="561" t="s">
        <v>1548</v>
      </c>
      <c r="B1376" s="561" t="s">
        <v>1549</v>
      </c>
      <c r="C1376" s="561" t="s">
        <v>1677</v>
      </c>
      <c r="D1376" s="561" t="s">
        <v>1678</v>
      </c>
      <c r="E1376" s="562" t="s">
        <v>22</v>
      </c>
      <c r="F1376" s="561" t="s">
        <v>22</v>
      </c>
      <c r="G1376" s="561" t="s">
        <v>25351</v>
      </c>
      <c r="H1376" s="561" t="s">
        <v>1684</v>
      </c>
      <c r="I1376" s="561" t="s">
        <v>23868</v>
      </c>
      <c r="J1376" s="561" t="s">
        <v>7063</v>
      </c>
      <c r="K1376" s="562" t="s">
        <v>36381</v>
      </c>
      <c r="L1376" s="561" t="s">
        <v>25</v>
      </c>
    </row>
    <row r="1377" spans="1:12" x14ac:dyDescent="0.25">
      <c r="A1377" s="561" t="s">
        <v>1548</v>
      </c>
      <c r="B1377" s="561" t="s">
        <v>1549</v>
      </c>
      <c r="C1377" s="561" t="s">
        <v>1677</v>
      </c>
      <c r="D1377" s="561" t="s">
        <v>1678</v>
      </c>
      <c r="E1377" s="562" t="s">
        <v>22</v>
      </c>
      <c r="F1377" s="561" t="s">
        <v>22</v>
      </c>
      <c r="G1377" s="561" t="s">
        <v>25353</v>
      </c>
      <c r="H1377" s="561" t="s">
        <v>1685</v>
      </c>
      <c r="I1377" s="561" t="s">
        <v>23868</v>
      </c>
      <c r="J1377" s="561" t="s">
        <v>7063</v>
      </c>
      <c r="K1377" s="562" t="s">
        <v>5944</v>
      </c>
      <c r="L1377" s="561" t="s">
        <v>25</v>
      </c>
    </row>
    <row r="1378" spans="1:12" x14ac:dyDescent="0.25">
      <c r="A1378" s="561" t="s">
        <v>1548</v>
      </c>
      <c r="B1378" s="561" t="s">
        <v>1549</v>
      </c>
      <c r="C1378" s="561" t="s">
        <v>1677</v>
      </c>
      <c r="D1378" s="561" t="s">
        <v>1678</v>
      </c>
      <c r="E1378" s="562" t="s">
        <v>22</v>
      </c>
      <c r="F1378" s="561" t="s">
        <v>22</v>
      </c>
      <c r="G1378" s="561" t="s">
        <v>25354</v>
      </c>
      <c r="H1378" s="561" t="s">
        <v>1686</v>
      </c>
      <c r="I1378" s="561" t="s">
        <v>23868</v>
      </c>
      <c r="J1378" s="561" t="s">
        <v>7063</v>
      </c>
      <c r="K1378" s="562" t="s">
        <v>36382</v>
      </c>
      <c r="L1378" s="561" t="s">
        <v>25</v>
      </c>
    </row>
    <row r="1379" spans="1:12" x14ac:dyDescent="0.25">
      <c r="A1379" s="561" t="s">
        <v>1548</v>
      </c>
      <c r="B1379" s="561" t="s">
        <v>1549</v>
      </c>
      <c r="C1379" s="561" t="s">
        <v>1677</v>
      </c>
      <c r="D1379" s="561" t="s">
        <v>1678</v>
      </c>
      <c r="E1379" s="562" t="s">
        <v>22</v>
      </c>
      <c r="F1379" s="561" t="s">
        <v>22</v>
      </c>
      <c r="G1379" s="561" t="s">
        <v>25355</v>
      </c>
      <c r="H1379" s="561" t="s">
        <v>1687</v>
      </c>
      <c r="I1379" s="561" t="s">
        <v>23868</v>
      </c>
      <c r="J1379" s="561" t="s">
        <v>7063</v>
      </c>
      <c r="K1379" s="562" t="s">
        <v>36383</v>
      </c>
      <c r="L1379" s="561" t="s">
        <v>25</v>
      </c>
    </row>
    <row r="1380" spans="1:12" x14ac:dyDescent="0.25">
      <c r="A1380" s="561" t="s">
        <v>1548</v>
      </c>
      <c r="B1380" s="561" t="s">
        <v>1549</v>
      </c>
      <c r="C1380" s="561" t="s">
        <v>1677</v>
      </c>
      <c r="D1380" s="561" t="s">
        <v>1678</v>
      </c>
      <c r="E1380" s="562" t="s">
        <v>22</v>
      </c>
      <c r="F1380" s="561" t="s">
        <v>22</v>
      </c>
      <c r="G1380" s="561" t="s">
        <v>25357</v>
      </c>
      <c r="H1380" s="561" t="s">
        <v>1688</v>
      </c>
      <c r="I1380" s="561" t="s">
        <v>23868</v>
      </c>
      <c r="J1380" s="561" t="s">
        <v>7063</v>
      </c>
      <c r="K1380" s="562" t="s">
        <v>7479</v>
      </c>
      <c r="L1380" s="561" t="s">
        <v>25</v>
      </c>
    </row>
    <row r="1381" spans="1:12" x14ac:dyDescent="0.25">
      <c r="A1381" s="561" t="s">
        <v>1548</v>
      </c>
      <c r="B1381" s="561" t="s">
        <v>1549</v>
      </c>
      <c r="C1381" s="561" t="s">
        <v>1677</v>
      </c>
      <c r="D1381" s="561" t="s">
        <v>1678</v>
      </c>
      <c r="E1381" s="562" t="s">
        <v>22</v>
      </c>
      <c r="F1381" s="561" t="s">
        <v>22</v>
      </c>
      <c r="G1381" s="561" t="s">
        <v>25358</v>
      </c>
      <c r="H1381" s="561" t="s">
        <v>1689</v>
      </c>
      <c r="I1381" s="561" t="s">
        <v>23868</v>
      </c>
      <c r="J1381" s="561" t="s">
        <v>7063</v>
      </c>
      <c r="K1381" s="562" t="s">
        <v>36384</v>
      </c>
      <c r="L1381" s="561" t="s">
        <v>25</v>
      </c>
    </row>
    <row r="1382" spans="1:12" x14ac:dyDescent="0.25">
      <c r="A1382" s="561" t="s">
        <v>1548</v>
      </c>
      <c r="B1382" s="561" t="s">
        <v>1549</v>
      </c>
      <c r="C1382" s="561" t="s">
        <v>1677</v>
      </c>
      <c r="D1382" s="561" t="s">
        <v>1678</v>
      </c>
      <c r="E1382" s="562" t="s">
        <v>22</v>
      </c>
      <c r="F1382" s="561" t="s">
        <v>22</v>
      </c>
      <c r="G1382" s="561" t="s">
        <v>25360</v>
      </c>
      <c r="H1382" s="561" t="s">
        <v>1690</v>
      </c>
      <c r="I1382" s="561" t="s">
        <v>23868</v>
      </c>
      <c r="J1382" s="561" t="s">
        <v>7063</v>
      </c>
      <c r="K1382" s="562" t="s">
        <v>36385</v>
      </c>
      <c r="L1382" s="561" t="s">
        <v>25</v>
      </c>
    </row>
    <row r="1383" spans="1:12" x14ac:dyDescent="0.25">
      <c r="A1383" s="561" t="s">
        <v>1548</v>
      </c>
      <c r="B1383" s="561" t="s">
        <v>1549</v>
      </c>
      <c r="C1383" s="561" t="s">
        <v>1677</v>
      </c>
      <c r="D1383" s="561" t="s">
        <v>1678</v>
      </c>
      <c r="E1383" s="562" t="s">
        <v>22</v>
      </c>
      <c r="F1383" s="561" t="s">
        <v>22</v>
      </c>
      <c r="G1383" s="561" t="s">
        <v>25362</v>
      </c>
      <c r="H1383" s="561" t="s">
        <v>1691</v>
      </c>
      <c r="I1383" s="561" t="s">
        <v>23868</v>
      </c>
      <c r="J1383" s="561" t="s">
        <v>7063</v>
      </c>
      <c r="K1383" s="562" t="s">
        <v>8140</v>
      </c>
      <c r="L1383" s="561" t="s">
        <v>25</v>
      </c>
    </row>
    <row r="1384" spans="1:12" x14ac:dyDescent="0.25">
      <c r="A1384" s="561" t="s">
        <v>1548</v>
      </c>
      <c r="B1384" s="561" t="s">
        <v>1549</v>
      </c>
      <c r="C1384" s="561" t="s">
        <v>1677</v>
      </c>
      <c r="D1384" s="561" t="s">
        <v>1678</v>
      </c>
      <c r="E1384" s="562" t="s">
        <v>22</v>
      </c>
      <c r="F1384" s="561" t="s">
        <v>22</v>
      </c>
      <c r="G1384" s="561" t="s">
        <v>25363</v>
      </c>
      <c r="H1384" s="561" t="s">
        <v>1692</v>
      </c>
      <c r="I1384" s="561" t="s">
        <v>23868</v>
      </c>
      <c r="J1384" s="561" t="s">
        <v>7063</v>
      </c>
      <c r="K1384" s="562" t="s">
        <v>36386</v>
      </c>
      <c r="L1384" s="561" t="s">
        <v>25</v>
      </c>
    </row>
    <row r="1385" spans="1:12" x14ac:dyDescent="0.25">
      <c r="A1385" s="561" t="s">
        <v>1548</v>
      </c>
      <c r="B1385" s="561" t="s">
        <v>1549</v>
      </c>
      <c r="C1385" s="561" t="s">
        <v>1677</v>
      </c>
      <c r="D1385" s="561" t="s">
        <v>1678</v>
      </c>
      <c r="E1385" s="562" t="s">
        <v>22</v>
      </c>
      <c r="F1385" s="561" t="s">
        <v>22</v>
      </c>
      <c r="G1385" s="561" t="s">
        <v>25365</v>
      </c>
      <c r="H1385" s="561" t="s">
        <v>1693</v>
      </c>
      <c r="I1385" s="561" t="s">
        <v>23868</v>
      </c>
      <c r="J1385" s="561" t="s">
        <v>7063</v>
      </c>
      <c r="K1385" s="562" t="s">
        <v>32787</v>
      </c>
      <c r="L1385" s="561" t="s">
        <v>25</v>
      </c>
    </row>
    <row r="1386" spans="1:12" x14ac:dyDescent="0.25">
      <c r="A1386" s="561" t="s">
        <v>1548</v>
      </c>
      <c r="B1386" s="561" t="s">
        <v>1549</v>
      </c>
      <c r="C1386" s="561" t="s">
        <v>1677</v>
      </c>
      <c r="D1386" s="561" t="s">
        <v>1678</v>
      </c>
      <c r="E1386" s="562" t="s">
        <v>22</v>
      </c>
      <c r="F1386" s="561" t="s">
        <v>22</v>
      </c>
      <c r="G1386" s="561" t="s">
        <v>25366</v>
      </c>
      <c r="H1386" s="561" t="s">
        <v>1694</v>
      </c>
      <c r="I1386" s="561" t="s">
        <v>23868</v>
      </c>
      <c r="J1386" s="561" t="s">
        <v>7063</v>
      </c>
      <c r="K1386" s="562" t="s">
        <v>32530</v>
      </c>
      <c r="L1386" s="561" t="s">
        <v>25</v>
      </c>
    </row>
    <row r="1387" spans="1:12" x14ac:dyDescent="0.25">
      <c r="A1387" s="561" t="s">
        <v>1548</v>
      </c>
      <c r="B1387" s="561" t="s">
        <v>1549</v>
      </c>
      <c r="C1387" s="561" t="s">
        <v>1677</v>
      </c>
      <c r="D1387" s="561" t="s">
        <v>1678</v>
      </c>
      <c r="E1387" s="562" t="s">
        <v>22</v>
      </c>
      <c r="F1387" s="561" t="s">
        <v>22</v>
      </c>
      <c r="G1387" s="561" t="s">
        <v>25368</v>
      </c>
      <c r="H1387" s="561" t="s">
        <v>1695</v>
      </c>
      <c r="I1387" s="561" t="s">
        <v>23868</v>
      </c>
      <c r="J1387" s="561" t="s">
        <v>7063</v>
      </c>
      <c r="K1387" s="562" t="s">
        <v>29815</v>
      </c>
      <c r="L1387" s="561" t="s">
        <v>25</v>
      </c>
    </row>
    <row r="1388" spans="1:12" x14ac:dyDescent="0.25">
      <c r="A1388" s="561" t="s">
        <v>1548</v>
      </c>
      <c r="B1388" s="561" t="s">
        <v>1549</v>
      </c>
      <c r="C1388" s="561" t="s">
        <v>1677</v>
      </c>
      <c r="D1388" s="561" t="s">
        <v>1678</v>
      </c>
      <c r="E1388" s="562" t="s">
        <v>22</v>
      </c>
      <c r="F1388" s="561" t="s">
        <v>22</v>
      </c>
      <c r="G1388" s="561" t="s">
        <v>25369</v>
      </c>
      <c r="H1388" s="561" t="s">
        <v>1696</v>
      </c>
      <c r="I1388" s="561" t="s">
        <v>23868</v>
      </c>
      <c r="J1388" s="561" t="s">
        <v>7063</v>
      </c>
      <c r="K1388" s="562" t="s">
        <v>36387</v>
      </c>
      <c r="L1388" s="561" t="s">
        <v>25</v>
      </c>
    </row>
    <row r="1389" spans="1:12" x14ac:dyDescent="0.25">
      <c r="A1389" s="561" t="s">
        <v>1548</v>
      </c>
      <c r="B1389" s="561" t="s">
        <v>1549</v>
      </c>
      <c r="C1389" s="561" t="s">
        <v>1677</v>
      </c>
      <c r="D1389" s="561" t="s">
        <v>1678</v>
      </c>
      <c r="E1389" s="562" t="s">
        <v>22</v>
      </c>
      <c r="F1389" s="561" t="s">
        <v>22</v>
      </c>
      <c r="G1389" s="561" t="s">
        <v>25371</v>
      </c>
      <c r="H1389" s="561" t="s">
        <v>1697</v>
      </c>
      <c r="I1389" s="561" t="s">
        <v>23270</v>
      </c>
      <c r="J1389" s="561" t="s">
        <v>7063</v>
      </c>
      <c r="K1389" s="562" t="s">
        <v>36388</v>
      </c>
      <c r="L1389" s="561" t="s">
        <v>25</v>
      </c>
    </row>
    <row r="1390" spans="1:12" x14ac:dyDescent="0.25">
      <c r="A1390" s="561" t="s">
        <v>1548</v>
      </c>
      <c r="B1390" s="561" t="s">
        <v>1549</v>
      </c>
      <c r="C1390" s="561" t="s">
        <v>1677</v>
      </c>
      <c r="D1390" s="561" t="s">
        <v>1678</v>
      </c>
      <c r="E1390" s="562" t="s">
        <v>22</v>
      </c>
      <c r="F1390" s="561" t="s">
        <v>22</v>
      </c>
      <c r="G1390" s="561" t="s">
        <v>25373</v>
      </c>
      <c r="H1390" s="561" t="s">
        <v>1698</v>
      </c>
      <c r="I1390" s="561" t="s">
        <v>23270</v>
      </c>
      <c r="J1390" s="561" t="s">
        <v>7063</v>
      </c>
      <c r="K1390" s="562" t="s">
        <v>36389</v>
      </c>
      <c r="L1390" s="561" t="s">
        <v>25</v>
      </c>
    </row>
    <row r="1391" spans="1:12" x14ac:dyDescent="0.25">
      <c r="A1391" s="561" t="s">
        <v>1548</v>
      </c>
      <c r="B1391" s="561" t="s">
        <v>1549</v>
      </c>
      <c r="C1391" s="561" t="s">
        <v>1677</v>
      </c>
      <c r="D1391" s="561" t="s">
        <v>1678</v>
      </c>
      <c r="E1391" s="562" t="s">
        <v>22</v>
      </c>
      <c r="F1391" s="561" t="s">
        <v>22</v>
      </c>
      <c r="G1391" s="561" t="s">
        <v>25375</v>
      </c>
      <c r="H1391" s="561" t="s">
        <v>1699</v>
      </c>
      <c r="I1391" s="561" t="s">
        <v>23270</v>
      </c>
      <c r="J1391" s="561" t="s">
        <v>7063</v>
      </c>
      <c r="K1391" s="562" t="s">
        <v>36390</v>
      </c>
      <c r="L1391" s="561" t="s">
        <v>25</v>
      </c>
    </row>
    <row r="1392" spans="1:12" x14ac:dyDescent="0.25">
      <c r="A1392" s="561" t="s">
        <v>1548</v>
      </c>
      <c r="B1392" s="561" t="s">
        <v>1549</v>
      </c>
      <c r="C1392" s="561" t="s">
        <v>1677</v>
      </c>
      <c r="D1392" s="561" t="s">
        <v>1678</v>
      </c>
      <c r="E1392" s="562" t="s">
        <v>22</v>
      </c>
      <c r="F1392" s="561" t="s">
        <v>22</v>
      </c>
      <c r="G1392" s="561" t="s">
        <v>25377</v>
      </c>
      <c r="H1392" s="561" t="s">
        <v>1700</v>
      </c>
      <c r="I1392" s="561" t="s">
        <v>23270</v>
      </c>
      <c r="J1392" s="561" t="s">
        <v>7063</v>
      </c>
      <c r="K1392" s="562" t="s">
        <v>36391</v>
      </c>
      <c r="L1392" s="561" t="s">
        <v>25</v>
      </c>
    </row>
    <row r="1393" spans="1:12" x14ac:dyDescent="0.25">
      <c r="A1393" s="561" t="s">
        <v>1548</v>
      </c>
      <c r="B1393" s="561" t="s">
        <v>1549</v>
      </c>
      <c r="C1393" s="561" t="s">
        <v>1677</v>
      </c>
      <c r="D1393" s="561" t="s">
        <v>1678</v>
      </c>
      <c r="E1393" s="562" t="s">
        <v>22</v>
      </c>
      <c r="F1393" s="561" t="s">
        <v>22</v>
      </c>
      <c r="G1393" s="561" t="s">
        <v>25379</v>
      </c>
      <c r="H1393" s="561" t="s">
        <v>1701</v>
      </c>
      <c r="I1393" s="561" t="s">
        <v>23270</v>
      </c>
      <c r="J1393" s="561" t="s">
        <v>7063</v>
      </c>
      <c r="K1393" s="562" t="s">
        <v>36392</v>
      </c>
      <c r="L1393" s="561" t="s">
        <v>25</v>
      </c>
    </row>
    <row r="1394" spans="1:12" x14ac:dyDescent="0.25">
      <c r="A1394" s="561" t="s">
        <v>1548</v>
      </c>
      <c r="B1394" s="561" t="s">
        <v>1549</v>
      </c>
      <c r="C1394" s="561" t="s">
        <v>1677</v>
      </c>
      <c r="D1394" s="561" t="s">
        <v>1678</v>
      </c>
      <c r="E1394" s="562" t="s">
        <v>22</v>
      </c>
      <c r="F1394" s="561" t="s">
        <v>22</v>
      </c>
      <c r="G1394" s="561" t="s">
        <v>25381</v>
      </c>
      <c r="H1394" s="561" t="s">
        <v>1702</v>
      </c>
      <c r="I1394" s="561" t="s">
        <v>23270</v>
      </c>
      <c r="J1394" s="561" t="s">
        <v>7063</v>
      </c>
      <c r="K1394" s="562" t="s">
        <v>36393</v>
      </c>
      <c r="L1394" s="561" t="s">
        <v>25</v>
      </c>
    </row>
    <row r="1395" spans="1:12" x14ac:dyDescent="0.25">
      <c r="A1395" s="561" t="s">
        <v>1548</v>
      </c>
      <c r="B1395" s="561" t="s">
        <v>1549</v>
      </c>
      <c r="C1395" s="561" t="s">
        <v>1677</v>
      </c>
      <c r="D1395" s="561" t="s">
        <v>1678</v>
      </c>
      <c r="E1395" s="562" t="s">
        <v>22</v>
      </c>
      <c r="F1395" s="561" t="s">
        <v>22</v>
      </c>
      <c r="G1395" s="561" t="s">
        <v>25383</v>
      </c>
      <c r="H1395" s="561" t="s">
        <v>1703</v>
      </c>
      <c r="I1395" s="561" t="s">
        <v>17887</v>
      </c>
      <c r="J1395" s="561" t="s">
        <v>7063</v>
      </c>
      <c r="K1395" s="562" t="s">
        <v>7663</v>
      </c>
      <c r="L1395" s="561" t="s">
        <v>25</v>
      </c>
    </row>
    <row r="1396" spans="1:12" x14ac:dyDescent="0.25">
      <c r="A1396" s="561" t="s">
        <v>1548</v>
      </c>
      <c r="B1396" s="561" t="s">
        <v>1549</v>
      </c>
      <c r="C1396" s="561" t="s">
        <v>1677</v>
      </c>
      <c r="D1396" s="561" t="s">
        <v>1678</v>
      </c>
      <c r="E1396" s="562" t="s">
        <v>22</v>
      </c>
      <c r="F1396" s="561" t="s">
        <v>22</v>
      </c>
      <c r="G1396" s="561" t="s">
        <v>25384</v>
      </c>
      <c r="H1396" s="561" t="s">
        <v>1705</v>
      </c>
      <c r="I1396" s="561" t="s">
        <v>23270</v>
      </c>
      <c r="J1396" s="561" t="s">
        <v>7063</v>
      </c>
      <c r="K1396" s="562" t="s">
        <v>36394</v>
      </c>
      <c r="L1396" s="561" t="s">
        <v>25</v>
      </c>
    </row>
    <row r="1397" spans="1:12" x14ac:dyDescent="0.25">
      <c r="A1397" s="561" t="s">
        <v>1548</v>
      </c>
      <c r="B1397" s="561" t="s">
        <v>1549</v>
      </c>
      <c r="C1397" s="561" t="s">
        <v>1677</v>
      </c>
      <c r="D1397" s="561" t="s">
        <v>1678</v>
      </c>
      <c r="E1397" s="562" t="s">
        <v>22</v>
      </c>
      <c r="F1397" s="561" t="s">
        <v>22</v>
      </c>
      <c r="G1397" s="561" t="s">
        <v>25386</v>
      </c>
      <c r="H1397" s="561" t="s">
        <v>1706</v>
      </c>
      <c r="I1397" s="561" t="s">
        <v>23270</v>
      </c>
      <c r="J1397" s="561" t="s">
        <v>7063</v>
      </c>
      <c r="K1397" s="562" t="s">
        <v>36395</v>
      </c>
      <c r="L1397" s="561" t="s">
        <v>25</v>
      </c>
    </row>
    <row r="1398" spans="1:12" x14ac:dyDescent="0.25">
      <c r="A1398" s="561" t="s">
        <v>1548</v>
      </c>
      <c r="B1398" s="561" t="s">
        <v>1549</v>
      </c>
      <c r="C1398" s="561" t="s">
        <v>1677</v>
      </c>
      <c r="D1398" s="561" t="s">
        <v>1678</v>
      </c>
      <c r="E1398" s="562" t="s">
        <v>22</v>
      </c>
      <c r="F1398" s="561" t="s">
        <v>22</v>
      </c>
      <c r="G1398" s="561" t="s">
        <v>25388</v>
      </c>
      <c r="H1398" s="561" t="s">
        <v>1707</v>
      </c>
      <c r="I1398" s="561" t="s">
        <v>23270</v>
      </c>
      <c r="J1398" s="561" t="s">
        <v>7063</v>
      </c>
      <c r="K1398" s="562" t="s">
        <v>36396</v>
      </c>
      <c r="L1398" s="561" t="s">
        <v>25</v>
      </c>
    </row>
    <row r="1399" spans="1:12" x14ac:dyDescent="0.25">
      <c r="A1399" s="561" t="s">
        <v>1548</v>
      </c>
      <c r="B1399" s="561" t="s">
        <v>1549</v>
      </c>
      <c r="C1399" s="561" t="s">
        <v>1677</v>
      </c>
      <c r="D1399" s="561" t="s">
        <v>1678</v>
      </c>
      <c r="E1399" s="562" t="s">
        <v>22</v>
      </c>
      <c r="F1399" s="561" t="s">
        <v>22</v>
      </c>
      <c r="G1399" s="561" t="s">
        <v>25390</v>
      </c>
      <c r="H1399" s="561" t="s">
        <v>1708</v>
      </c>
      <c r="I1399" s="561" t="s">
        <v>23270</v>
      </c>
      <c r="J1399" s="561" t="s">
        <v>7063</v>
      </c>
      <c r="K1399" s="562" t="s">
        <v>36397</v>
      </c>
      <c r="L1399" s="561" t="s">
        <v>25</v>
      </c>
    </row>
    <row r="1400" spans="1:12" x14ac:dyDescent="0.25">
      <c r="A1400" s="561" t="s">
        <v>1548</v>
      </c>
      <c r="B1400" s="561" t="s">
        <v>1549</v>
      </c>
      <c r="C1400" s="561" t="s">
        <v>1677</v>
      </c>
      <c r="D1400" s="561" t="s">
        <v>1678</v>
      </c>
      <c r="E1400" s="562" t="s">
        <v>22</v>
      </c>
      <c r="F1400" s="561" t="s">
        <v>22</v>
      </c>
      <c r="G1400" s="561" t="s">
        <v>25392</v>
      </c>
      <c r="H1400" s="561" t="s">
        <v>1709</v>
      </c>
      <c r="I1400" s="561" t="s">
        <v>23270</v>
      </c>
      <c r="J1400" s="561" t="s">
        <v>7063</v>
      </c>
      <c r="K1400" s="562" t="s">
        <v>36388</v>
      </c>
      <c r="L1400" s="561" t="s">
        <v>25</v>
      </c>
    </row>
    <row r="1401" spans="1:12" x14ac:dyDescent="0.25">
      <c r="A1401" s="561" t="s">
        <v>1548</v>
      </c>
      <c r="B1401" s="561" t="s">
        <v>1549</v>
      </c>
      <c r="C1401" s="561" t="s">
        <v>1677</v>
      </c>
      <c r="D1401" s="561" t="s">
        <v>1678</v>
      </c>
      <c r="E1401" s="562" t="s">
        <v>22</v>
      </c>
      <c r="F1401" s="561" t="s">
        <v>22</v>
      </c>
      <c r="G1401" s="561" t="s">
        <v>25393</v>
      </c>
      <c r="H1401" s="561" t="s">
        <v>1710</v>
      </c>
      <c r="I1401" s="561" t="s">
        <v>23270</v>
      </c>
      <c r="J1401" s="561" t="s">
        <v>7063</v>
      </c>
      <c r="K1401" s="562" t="s">
        <v>36398</v>
      </c>
      <c r="L1401" s="561" t="s">
        <v>25</v>
      </c>
    </row>
    <row r="1402" spans="1:12" x14ac:dyDescent="0.25">
      <c r="A1402" s="561" t="s">
        <v>1548</v>
      </c>
      <c r="B1402" s="561" t="s">
        <v>1549</v>
      </c>
      <c r="C1402" s="561" t="s">
        <v>1677</v>
      </c>
      <c r="D1402" s="561" t="s">
        <v>1678</v>
      </c>
      <c r="E1402" s="562" t="s">
        <v>22</v>
      </c>
      <c r="F1402" s="561" t="s">
        <v>22</v>
      </c>
      <c r="G1402" s="561" t="s">
        <v>25395</v>
      </c>
      <c r="H1402" s="561" t="s">
        <v>1711</v>
      </c>
      <c r="I1402" s="561" t="s">
        <v>23270</v>
      </c>
      <c r="J1402" s="561" t="s">
        <v>7063</v>
      </c>
      <c r="K1402" s="562" t="s">
        <v>36399</v>
      </c>
      <c r="L1402" s="561" t="s">
        <v>25</v>
      </c>
    </row>
    <row r="1403" spans="1:12" x14ac:dyDescent="0.25">
      <c r="A1403" s="561" t="s">
        <v>1548</v>
      </c>
      <c r="B1403" s="561" t="s">
        <v>1549</v>
      </c>
      <c r="C1403" s="561" t="s">
        <v>1677</v>
      </c>
      <c r="D1403" s="561" t="s">
        <v>1678</v>
      </c>
      <c r="E1403" s="562" t="s">
        <v>22</v>
      </c>
      <c r="F1403" s="561" t="s">
        <v>22</v>
      </c>
      <c r="G1403" s="561" t="s">
        <v>25397</v>
      </c>
      <c r="H1403" s="561" t="s">
        <v>1712</v>
      </c>
      <c r="I1403" s="561" t="s">
        <v>23270</v>
      </c>
      <c r="J1403" s="561" t="s">
        <v>7063</v>
      </c>
      <c r="K1403" s="562" t="s">
        <v>36400</v>
      </c>
      <c r="L1403" s="561" t="s">
        <v>25</v>
      </c>
    </row>
    <row r="1404" spans="1:12" x14ac:dyDescent="0.25">
      <c r="A1404" s="561" t="s">
        <v>1548</v>
      </c>
      <c r="B1404" s="561" t="s">
        <v>1549</v>
      </c>
      <c r="C1404" s="561" t="s">
        <v>1677</v>
      </c>
      <c r="D1404" s="561" t="s">
        <v>1678</v>
      </c>
      <c r="E1404" s="562" t="s">
        <v>22</v>
      </c>
      <c r="F1404" s="561" t="s">
        <v>22</v>
      </c>
      <c r="G1404" s="561" t="s">
        <v>25399</v>
      </c>
      <c r="H1404" s="561" t="s">
        <v>1713</v>
      </c>
      <c r="I1404" s="561" t="s">
        <v>23270</v>
      </c>
      <c r="J1404" s="561" t="s">
        <v>7063</v>
      </c>
      <c r="K1404" s="562" t="s">
        <v>36401</v>
      </c>
      <c r="L1404" s="561" t="s">
        <v>25</v>
      </c>
    </row>
    <row r="1405" spans="1:12" x14ac:dyDescent="0.25">
      <c r="A1405" s="561" t="s">
        <v>1548</v>
      </c>
      <c r="B1405" s="561" t="s">
        <v>1549</v>
      </c>
      <c r="C1405" s="561" t="s">
        <v>1677</v>
      </c>
      <c r="D1405" s="561" t="s">
        <v>1678</v>
      </c>
      <c r="E1405" s="562" t="s">
        <v>22</v>
      </c>
      <c r="F1405" s="561" t="s">
        <v>22</v>
      </c>
      <c r="G1405" s="561" t="s">
        <v>25401</v>
      </c>
      <c r="H1405" s="561" t="s">
        <v>1714</v>
      </c>
      <c r="I1405" s="561" t="s">
        <v>23270</v>
      </c>
      <c r="J1405" s="561" t="s">
        <v>7063</v>
      </c>
      <c r="K1405" s="562" t="s">
        <v>36402</v>
      </c>
      <c r="L1405" s="561" t="s">
        <v>25</v>
      </c>
    </row>
    <row r="1406" spans="1:12" x14ac:dyDescent="0.25">
      <c r="A1406" s="561" t="s">
        <v>1548</v>
      </c>
      <c r="B1406" s="561" t="s">
        <v>1549</v>
      </c>
      <c r="C1406" s="561" t="s">
        <v>1677</v>
      </c>
      <c r="D1406" s="561" t="s">
        <v>1678</v>
      </c>
      <c r="E1406" s="562" t="s">
        <v>22</v>
      </c>
      <c r="F1406" s="561" t="s">
        <v>22</v>
      </c>
      <c r="G1406" s="561" t="s">
        <v>25403</v>
      </c>
      <c r="H1406" s="561" t="s">
        <v>1715</v>
      </c>
      <c r="I1406" s="561" t="s">
        <v>23270</v>
      </c>
      <c r="J1406" s="561" t="s">
        <v>7063</v>
      </c>
      <c r="K1406" s="562" t="s">
        <v>36403</v>
      </c>
      <c r="L1406" s="561" t="s">
        <v>25</v>
      </c>
    </row>
    <row r="1407" spans="1:12" x14ac:dyDescent="0.25">
      <c r="A1407" s="561" t="s">
        <v>1548</v>
      </c>
      <c r="B1407" s="561" t="s">
        <v>1549</v>
      </c>
      <c r="C1407" s="561" t="s">
        <v>1677</v>
      </c>
      <c r="D1407" s="561" t="s">
        <v>1678</v>
      </c>
      <c r="E1407" s="562" t="s">
        <v>22</v>
      </c>
      <c r="F1407" s="561" t="s">
        <v>22</v>
      </c>
      <c r="G1407" s="561" t="s">
        <v>25405</v>
      </c>
      <c r="H1407" s="561" t="s">
        <v>1716</v>
      </c>
      <c r="I1407" s="561" t="s">
        <v>23270</v>
      </c>
      <c r="J1407" s="561" t="s">
        <v>7063</v>
      </c>
      <c r="K1407" s="562" t="s">
        <v>36404</v>
      </c>
      <c r="L1407" s="561" t="s">
        <v>25</v>
      </c>
    </row>
    <row r="1408" spans="1:12" x14ac:dyDescent="0.25">
      <c r="A1408" s="561" t="s">
        <v>1548</v>
      </c>
      <c r="B1408" s="561" t="s">
        <v>1549</v>
      </c>
      <c r="C1408" s="561" t="s">
        <v>1677</v>
      </c>
      <c r="D1408" s="561" t="s">
        <v>1678</v>
      </c>
      <c r="E1408" s="562" t="s">
        <v>22</v>
      </c>
      <c r="F1408" s="561" t="s">
        <v>22</v>
      </c>
      <c r="G1408" s="561" t="s">
        <v>25407</v>
      </c>
      <c r="H1408" s="561" t="s">
        <v>1717</v>
      </c>
      <c r="I1408" s="561" t="s">
        <v>23270</v>
      </c>
      <c r="J1408" s="561" t="s">
        <v>7063</v>
      </c>
      <c r="K1408" s="562" t="s">
        <v>36405</v>
      </c>
      <c r="L1408" s="561" t="s">
        <v>25</v>
      </c>
    </row>
    <row r="1409" spans="1:12" x14ac:dyDescent="0.25">
      <c r="A1409" s="561" t="s">
        <v>1548</v>
      </c>
      <c r="B1409" s="561" t="s">
        <v>1549</v>
      </c>
      <c r="C1409" s="561" t="s">
        <v>1677</v>
      </c>
      <c r="D1409" s="561" t="s">
        <v>1678</v>
      </c>
      <c r="E1409" s="562" t="s">
        <v>22</v>
      </c>
      <c r="F1409" s="561" t="s">
        <v>22</v>
      </c>
      <c r="G1409" s="561" t="s">
        <v>25409</v>
      </c>
      <c r="H1409" s="561" t="s">
        <v>1718</v>
      </c>
      <c r="I1409" s="561" t="s">
        <v>23270</v>
      </c>
      <c r="J1409" s="561" t="s">
        <v>7063</v>
      </c>
      <c r="K1409" s="562" t="s">
        <v>36406</v>
      </c>
      <c r="L1409" s="561" t="s">
        <v>25</v>
      </c>
    </row>
    <row r="1410" spans="1:12" x14ac:dyDescent="0.25">
      <c r="A1410" s="561" t="s">
        <v>1548</v>
      </c>
      <c r="B1410" s="561" t="s">
        <v>1549</v>
      </c>
      <c r="C1410" s="561" t="s">
        <v>1677</v>
      </c>
      <c r="D1410" s="561" t="s">
        <v>1678</v>
      </c>
      <c r="E1410" s="562" t="s">
        <v>22</v>
      </c>
      <c r="F1410" s="561" t="s">
        <v>22</v>
      </c>
      <c r="G1410" s="561" t="s">
        <v>25411</v>
      </c>
      <c r="H1410" s="561" t="s">
        <v>1719</v>
      </c>
      <c r="I1410" s="561" t="s">
        <v>23270</v>
      </c>
      <c r="J1410" s="561" t="s">
        <v>7063</v>
      </c>
      <c r="K1410" s="562" t="s">
        <v>36407</v>
      </c>
      <c r="L1410" s="561" t="s">
        <v>25</v>
      </c>
    </row>
    <row r="1411" spans="1:12" x14ac:dyDescent="0.25">
      <c r="A1411" s="561" t="s">
        <v>1548</v>
      </c>
      <c r="B1411" s="561" t="s">
        <v>1549</v>
      </c>
      <c r="C1411" s="561" t="s">
        <v>1677</v>
      </c>
      <c r="D1411" s="561" t="s">
        <v>1678</v>
      </c>
      <c r="E1411" s="562" t="s">
        <v>22</v>
      </c>
      <c r="F1411" s="561" t="s">
        <v>22</v>
      </c>
      <c r="G1411" s="561" t="s">
        <v>25413</v>
      </c>
      <c r="H1411" s="561" t="s">
        <v>1720</v>
      </c>
      <c r="I1411" s="561" t="s">
        <v>23270</v>
      </c>
      <c r="J1411" s="561" t="s">
        <v>7063</v>
      </c>
      <c r="K1411" s="562" t="s">
        <v>36408</v>
      </c>
      <c r="L1411" s="561" t="s">
        <v>25</v>
      </c>
    </row>
    <row r="1412" spans="1:12" x14ac:dyDescent="0.25">
      <c r="A1412" s="561" t="s">
        <v>1548</v>
      </c>
      <c r="B1412" s="561" t="s">
        <v>1549</v>
      </c>
      <c r="C1412" s="561" t="s">
        <v>1677</v>
      </c>
      <c r="D1412" s="561" t="s">
        <v>1678</v>
      </c>
      <c r="E1412" s="562" t="s">
        <v>22</v>
      </c>
      <c r="F1412" s="561" t="s">
        <v>22</v>
      </c>
      <c r="G1412" s="561" t="s">
        <v>25415</v>
      </c>
      <c r="H1412" s="561" t="s">
        <v>1721</v>
      </c>
      <c r="I1412" s="561" t="s">
        <v>23270</v>
      </c>
      <c r="J1412" s="561" t="s">
        <v>7063</v>
      </c>
      <c r="K1412" s="562" t="s">
        <v>36409</v>
      </c>
      <c r="L1412" s="561" t="s">
        <v>25</v>
      </c>
    </row>
    <row r="1413" spans="1:12" x14ac:dyDescent="0.25">
      <c r="A1413" s="561" t="s">
        <v>1548</v>
      </c>
      <c r="B1413" s="561" t="s">
        <v>1549</v>
      </c>
      <c r="C1413" s="561" t="s">
        <v>1677</v>
      </c>
      <c r="D1413" s="561" t="s">
        <v>1678</v>
      </c>
      <c r="E1413" s="562" t="s">
        <v>22</v>
      </c>
      <c r="F1413" s="561" t="s">
        <v>22</v>
      </c>
      <c r="G1413" s="561" t="s">
        <v>25417</v>
      </c>
      <c r="H1413" s="561" t="s">
        <v>1722</v>
      </c>
      <c r="I1413" s="561" t="s">
        <v>23270</v>
      </c>
      <c r="J1413" s="561" t="s">
        <v>7063</v>
      </c>
      <c r="K1413" s="562" t="s">
        <v>36410</v>
      </c>
      <c r="L1413" s="561" t="s">
        <v>25</v>
      </c>
    </row>
    <row r="1414" spans="1:12" x14ac:dyDescent="0.25">
      <c r="A1414" s="561" t="s">
        <v>1548</v>
      </c>
      <c r="B1414" s="561" t="s">
        <v>1549</v>
      </c>
      <c r="C1414" s="561" t="s">
        <v>1677</v>
      </c>
      <c r="D1414" s="561" t="s">
        <v>1678</v>
      </c>
      <c r="E1414" s="562" t="s">
        <v>22</v>
      </c>
      <c r="F1414" s="561" t="s">
        <v>22</v>
      </c>
      <c r="G1414" s="561" t="s">
        <v>25419</v>
      </c>
      <c r="H1414" s="561" t="s">
        <v>1723</v>
      </c>
      <c r="I1414" s="561" t="s">
        <v>23270</v>
      </c>
      <c r="J1414" s="561" t="s">
        <v>7063</v>
      </c>
      <c r="K1414" s="562" t="s">
        <v>36411</v>
      </c>
      <c r="L1414" s="561" t="s">
        <v>25</v>
      </c>
    </row>
    <row r="1415" spans="1:12" x14ac:dyDescent="0.25">
      <c r="A1415" s="561" t="s">
        <v>1548</v>
      </c>
      <c r="B1415" s="561" t="s">
        <v>1549</v>
      </c>
      <c r="C1415" s="561" t="s">
        <v>1677</v>
      </c>
      <c r="D1415" s="561" t="s">
        <v>1678</v>
      </c>
      <c r="E1415" s="562" t="s">
        <v>22</v>
      </c>
      <c r="F1415" s="561" t="s">
        <v>22</v>
      </c>
      <c r="G1415" s="561" t="s">
        <v>25421</v>
      </c>
      <c r="H1415" s="561" t="s">
        <v>1724</v>
      </c>
      <c r="I1415" s="561" t="s">
        <v>23270</v>
      </c>
      <c r="J1415" s="561" t="s">
        <v>7063</v>
      </c>
      <c r="K1415" s="562" t="s">
        <v>36412</v>
      </c>
      <c r="L1415" s="561" t="s">
        <v>25</v>
      </c>
    </row>
    <row r="1416" spans="1:12" x14ac:dyDescent="0.25">
      <c r="A1416" s="561" t="s">
        <v>1548</v>
      </c>
      <c r="B1416" s="561" t="s">
        <v>1549</v>
      </c>
      <c r="C1416" s="561" t="s">
        <v>1677</v>
      </c>
      <c r="D1416" s="561" t="s">
        <v>1678</v>
      </c>
      <c r="E1416" s="562" t="s">
        <v>22</v>
      </c>
      <c r="F1416" s="561" t="s">
        <v>22</v>
      </c>
      <c r="G1416" s="561" t="s">
        <v>25423</v>
      </c>
      <c r="H1416" s="561" t="s">
        <v>1725</v>
      </c>
      <c r="I1416" s="561" t="s">
        <v>23270</v>
      </c>
      <c r="J1416" s="561" t="s">
        <v>7063</v>
      </c>
      <c r="K1416" s="562" t="s">
        <v>36413</v>
      </c>
      <c r="L1416" s="561" t="s">
        <v>25</v>
      </c>
    </row>
    <row r="1417" spans="1:12" x14ac:dyDescent="0.25">
      <c r="A1417" s="561" t="s">
        <v>1548</v>
      </c>
      <c r="B1417" s="561" t="s">
        <v>1549</v>
      </c>
      <c r="C1417" s="561" t="s">
        <v>1677</v>
      </c>
      <c r="D1417" s="561" t="s">
        <v>1678</v>
      </c>
      <c r="E1417" s="562" t="s">
        <v>22</v>
      </c>
      <c r="F1417" s="561" t="s">
        <v>22</v>
      </c>
      <c r="G1417" s="561" t="s">
        <v>25425</v>
      </c>
      <c r="H1417" s="561" t="s">
        <v>1726</v>
      </c>
      <c r="I1417" s="561" t="s">
        <v>23270</v>
      </c>
      <c r="J1417" s="561" t="s">
        <v>7063</v>
      </c>
      <c r="K1417" s="562" t="s">
        <v>36414</v>
      </c>
      <c r="L1417" s="561" t="s">
        <v>25</v>
      </c>
    </row>
    <row r="1418" spans="1:12" x14ac:dyDescent="0.25">
      <c r="A1418" s="561" t="s">
        <v>1548</v>
      </c>
      <c r="B1418" s="561" t="s">
        <v>1549</v>
      </c>
      <c r="C1418" s="561" t="s">
        <v>1677</v>
      </c>
      <c r="D1418" s="561" t="s">
        <v>1678</v>
      </c>
      <c r="E1418" s="562" t="s">
        <v>22</v>
      </c>
      <c r="F1418" s="561" t="s">
        <v>22</v>
      </c>
      <c r="G1418" s="561" t="s">
        <v>25427</v>
      </c>
      <c r="H1418" s="561" t="s">
        <v>1727</v>
      </c>
      <c r="I1418" s="561" t="s">
        <v>23270</v>
      </c>
      <c r="J1418" s="561" t="s">
        <v>7063</v>
      </c>
      <c r="K1418" s="562" t="s">
        <v>36415</v>
      </c>
      <c r="L1418" s="561" t="s">
        <v>25</v>
      </c>
    </row>
    <row r="1419" spans="1:12" x14ac:dyDescent="0.25">
      <c r="A1419" s="561" t="s">
        <v>1548</v>
      </c>
      <c r="B1419" s="561" t="s">
        <v>1549</v>
      </c>
      <c r="C1419" s="561" t="s">
        <v>1677</v>
      </c>
      <c r="D1419" s="561" t="s">
        <v>1678</v>
      </c>
      <c r="E1419" s="562" t="s">
        <v>22</v>
      </c>
      <c r="F1419" s="561" t="s">
        <v>22</v>
      </c>
      <c r="G1419" s="561" t="s">
        <v>25429</v>
      </c>
      <c r="H1419" s="561" t="s">
        <v>1728</v>
      </c>
      <c r="I1419" s="561" t="s">
        <v>23270</v>
      </c>
      <c r="J1419" s="561" t="s">
        <v>7063</v>
      </c>
      <c r="K1419" s="562" t="s">
        <v>36416</v>
      </c>
      <c r="L1419" s="561" t="s">
        <v>25</v>
      </c>
    </row>
    <row r="1420" spans="1:12" x14ac:dyDescent="0.25">
      <c r="A1420" s="561" t="s">
        <v>1548</v>
      </c>
      <c r="B1420" s="561" t="s">
        <v>1549</v>
      </c>
      <c r="C1420" s="561" t="s">
        <v>1677</v>
      </c>
      <c r="D1420" s="561" t="s">
        <v>1678</v>
      </c>
      <c r="E1420" s="562" t="s">
        <v>22</v>
      </c>
      <c r="F1420" s="561" t="s">
        <v>22</v>
      </c>
      <c r="G1420" s="561" t="s">
        <v>25431</v>
      </c>
      <c r="H1420" s="561" t="s">
        <v>1729</v>
      </c>
      <c r="I1420" s="561" t="s">
        <v>23270</v>
      </c>
      <c r="J1420" s="561" t="s">
        <v>7063</v>
      </c>
      <c r="K1420" s="562" t="s">
        <v>36417</v>
      </c>
      <c r="L1420" s="561" t="s">
        <v>25</v>
      </c>
    </row>
    <row r="1421" spans="1:12" x14ac:dyDescent="0.25">
      <c r="A1421" s="561" t="s">
        <v>1548</v>
      </c>
      <c r="B1421" s="561" t="s">
        <v>1549</v>
      </c>
      <c r="C1421" s="561" t="s">
        <v>1677</v>
      </c>
      <c r="D1421" s="561" t="s">
        <v>1678</v>
      </c>
      <c r="E1421" s="562" t="s">
        <v>22</v>
      </c>
      <c r="F1421" s="561" t="s">
        <v>22</v>
      </c>
      <c r="G1421" s="561" t="s">
        <v>25433</v>
      </c>
      <c r="H1421" s="561" t="s">
        <v>1730</v>
      </c>
      <c r="I1421" s="561" t="s">
        <v>23270</v>
      </c>
      <c r="J1421" s="561" t="s">
        <v>7063</v>
      </c>
      <c r="K1421" s="562" t="s">
        <v>36418</v>
      </c>
      <c r="L1421" s="561" t="s">
        <v>25</v>
      </c>
    </row>
    <row r="1422" spans="1:12" x14ac:dyDescent="0.25">
      <c r="A1422" s="561" t="s">
        <v>1548</v>
      </c>
      <c r="B1422" s="561" t="s">
        <v>1549</v>
      </c>
      <c r="C1422" s="561" t="s">
        <v>1677</v>
      </c>
      <c r="D1422" s="561" t="s">
        <v>1678</v>
      </c>
      <c r="E1422" s="562" t="s">
        <v>22</v>
      </c>
      <c r="F1422" s="561" t="s">
        <v>22</v>
      </c>
      <c r="G1422" s="561" t="s">
        <v>25435</v>
      </c>
      <c r="H1422" s="561" t="s">
        <v>1731</v>
      </c>
      <c r="I1422" s="561" t="s">
        <v>23270</v>
      </c>
      <c r="J1422" s="561" t="s">
        <v>7063</v>
      </c>
      <c r="K1422" s="562" t="s">
        <v>36419</v>
      </c>
      <c r="L1422" s="561" t="s">
        <v>25</v>
      </c>
    </row>
    <row r="1423" spans="1:12" x14ac:dyDescent="0.25">
      <c r="A1423" s="561" t="s">
        <v>1548</v>
      </c>
      <c r="B1423" s="561" t="s">
        <v>1549</v>
      </c>
      <c r="C1423" s="561" t="s">
        <v>1677</v>
      </c>
      <c r="D1423" s="561" t="s">
        <v>1678</v>
      </c>
      <c r="E1423" s="562" t="s">
        <v>22</v>
      </c>
      <c r="F1423" s="561" t="s">
        <v>22</v>
      </c>
      <c r="G1423" s="561" t="s">
        <v>25437</v>
      </c>
      <c r="H1423" s="561" t="s">
        <v>1732</v>
      </c>
      <c r="I1423" s="561" t="s">
        <v>23270</v>
      </c>
      <c r="J1423" s="561" t="s">
        <v>7063</v>
      </c>
      <c r="K1423" s="562" t="s">
        <v>36420</v>
      </c>
      <c r="L1423" s="561" t="s">
        <v>25</v>
      </c>
    </row>
    <row r="1424" spans="1:12" x14ac:dyDescent="0.25">
      <c r="A1424" s="561" t="s">
        <v>1548</v>
      </c>
      <c r="B1424" s="561" t="s">
        <v>1549</v>
      </c>
      <c r="C1424" s="561" t="s">
        <v>1677</v>
      </c>
      <c r="D1424" s="561" t="s">
        <v>1678</v>
      </c>
      <c r="E1424" s="562" t="s">
        <v>22</v>
      </c>
      <c r="F1424" s="561" t="s">
        <v>22</v>
      </c>
      <c r="G1424" s="561" t="s">
        <v>25439</v>
      </c>
      <c r="H1424" s="561" t="s">
        <v>1733</v>
      </c>
      <c r="I1424" s="561" t="s">
        <v>23270</v>
      </c>
      <c r="J1424" s="561" t="s">
        <v>7063</v>
      </c>
      <c r="K1424" s="562" t="s">
        <v>36421</v>
      </c>
      <c r="L1424" s="561" t="s">
        <v>25</v>
      </c>
    </row>
    <row r="1425" spans="1:12" x14ac:dyDescent="0.25">
      <c r="A1425" s="561" t="s">
        <v>1548</v>
      </c>
      <c r="B1425" s="561" t="s">
        <v>1549</v>
      </c>
      <c r="C1425" s="561" t="s">
        <v>1677</v>
      </c>
      <c r="D1425" s="561" t="s">
        <v>1678</v>
      </c>
      <c r="E1425" s="562" t="s">
        <v>22</v>
      </c>
      <c r="F1425" s="561" t="s">
        <v>22</v>
      </c>
      <c r="G1425" s="561" t="s">
        <v>25441</v>
      </c>
      <c r="H1425" s="561" t="s">
        <v>1734</v>
      </c>
      <c r="I1425" s="561" t="s">
        <v>23270</v>
      </c>
      <c r="J1425" s="561" t="s">
        <v>7063</v>
      </c>
      <c r="K1425" s="562" t="s">
        <v>36422</v>
      </c>
      <c r="L1425" s="561" t="s">
        <v>25</v>
      </c>
    </row>
    <row r="1426" spans="1:12" x14ac:dyDescent="0.25">
      <c r="A1426" s="561" t="s">
        <v>1548</v>
      </c>
      <c r="B1426" s="561" t="s">
        <v>1549</v>
      </c>
      <c r="C1426" s="561" t="s">
        <v>1677</v>
      </c>
      <c r="D1426" s="561" t="s">
        <v>1678</v>
      </c>
      <c r="E1426" s="562" t="s">
        <v>22</v>
      </c>
      <c r="F1426" s="561" t="s">
        <v>22</v>
      </c>
      <c r="G1426" s="561" t="s">
        <v>25443</v>
      </c>
      <c r="H1426" s="561" t="s">
        <v>1735</v>
      </c>
      <c r="I1426" s="561" t="s">
        <v>23270</v>
      </c>
      <c r="J1426" s="561" t="s">
        <v>7063</v>
      </c>
      <c r="K1426" s="562" t="s">
        <v>36423</v>
      </c>
      <c r="L1426" s="561" t="s">
        <v>25</v>
      </c>
    </row>
    <row r="1427" spans="1:12" x14ac:dyDescent="0.25">
      <c r="A1427" s="561" t="s">
        <v>1548</v>
      </c>
      <c r="B1427" s="561" t="s">
        <v>1549</v>
      </c>
      <c r="C1427" s="561" t="s">
        <v>1677</v>
      </c>
      <c r="D1427" s="561" t="s">
        <v>1678</v>
      </c>
      <c r="E1427" s="562" t="s">
        <v>22</v>
      </c>
      <c r="F1427" s="561" t="s">
        <v>22</v>
      </c>
      <c r="G1427" s="561" t="s">
        <v>25445</v>
      </c>
      <c r="H1427" s="561" t="s">
        <v>1736</v>
      </c>
      <c r="I1427" s="561" t="s">
        <v>23270</v>
      </c>
      <c r="J1427" s="561" t="s">
        <v>7063</v>
      </c>
      <c r="K1427" s="562" t="s">
        <v>36424</v>
      </c>
      <c r="L1427" s="561" t="s">
        <v>25</v>
      </c>
    </row>
    <row r="1428" spans="1:12" x14ac:dyDescent="0.25">
      <c r="A1428" s="561" t="s">
        <v>1548</v>
      </c>
      <c r="B1428" s="561" t="s">
        <v>1549</v>
      </c>
      <c r="C1428" s="561" t="s">
        <v>1677</v>
      </c>
      <c r="D1428" s="561" t="s">
        <v>1678</v>
      </c>
      <c r="E1428" s="562" t="s">
        <v>22</v>
      </c>
      <c r="F1428" s="561" t="s">
        <v>22</v>
      </c>
      <c r="G1428" s="561" t="s">
        <v>25447</v>
      </c>
      <c r="H1428" s="561" t="s">
        <v>1737</v>
      </c>
      <c r="I1428" s="561" t="s">
        <v>23270</v>
      </c>
      <c r="J1428" s="561" t="s">
        <v>7063</v>
      </c>
      <c r="K1428" s="562" t="s">
        <v>36425</v>
      </c>
      <c r="L1428" s="561" t="s">
        <v>25</v>
      </c>
    </row>
    <row r="1429" spans="1:12" x14ac:dyDescent="0.25">
      <c r="A1429" s="561" t="s">
        <v>1548</v>
      </c>
      <c r="B1429" s="561" t="s">
        <v>1549</v>
      </c>
      <c r="C1429" s="561" t="s">
        <v>1677</v>
      </c>
      <c r="D1429" s="561" t="s">
        <v>1678</v>
      </c>
      <c r="E1429" s="562" t="s">
        <v>22</v>
      </c>
      <c r="F1429" s="561" t="s">
        <v>22</v>
      </c>
      <c r="G1429" s="561" t="s">
        <v>25449</v>
      </c>
      <c r="H1429" s="561" t="s">
        <v>1738</v>
      </c>
      <c r="I1429" s="561" t="s">
        <v>23270</v>
      </c>
      <c r="J1429" s="561" t="s">
        <v>7063</v>
      </c>
      <c r="K1429" s="562" t="s">
        <v>36426</v>
      </c>
      <c r="L1429" s="561" t="s">
        <v>25</v>
      </c>
    </row>
    <row r="1430" spans="1:12" x14ac:dyDescent="0.25">
      <c r="A1430" s="561" t="s">
        <v>1548</v>
      </c>
      <c r="B1430" s="561" t="s">
        <v>1549</v>
      </c>
      <c r="C1430" s="561" t="s">
        <v>1677</v>
      </c>
      <c r="D1430" s="561" t="s">
        <v>1678</v>
      </c>
      <c r="E1430" s="562" t="s">
        <v>22</v>
      </c>
      <c r="F1430" s="561" t="s">
        <v>22</v>
      </c>
      <c r="G1430" s="561" t="s">
        <v>25451</v>
      </c>
      <c r="H1430" s="561" t="s">
        <v>1739</v>
      </c>
      <c r="I1430" s="561" t="s">
        <v>17887</v>
      </c>
      <c r="J1430" s="561" t="s">
        <v>7063</v>
      </c>
      <c r="K1430" s="562" t="s">
        <v>943</v>
      </c>
      <c r="L1430" s="561" t="s">
        <v>25</v>
      </c>
    </row>
    <row r="1431" spans="1:12" x14ac:dyDescent="0.25">
      <c r="A1431" s="561" t="s">
        <v>1548</v>
      </c>
      <c r="B1431" s="561" t="s">
        <v>1549</v>
      </c>
      <c r="C1431" s="561" t="s">
        <v>1677</v>
      </c>
      <c r="D1431" s="561" t="s">
        <v>1678</v>
      </c>
      <c r="E1431" s="562" t="s">
        <v>22</v>
      </c>
      <c r="F1431" s="561" t="s">
        <v>22</v>
      </c>
      <c r="G1431" s="561" t="s">
        <v>25452</v>
      </c>
      <c r="H1431" s="561" t="s">
        <v>1741</v>
      </c>
      <c r="I1431" s="561" t="s">
        <v>17887</v>
      </c>
      <c r="J1431" s="561" t="s">
        <v>7063</v>
      </c>
      <c r="K1431" s="562" t="s">
        <v>2475</v>
      </c>
      <c r="L1431" s="561" t="s">
        <v>25</v>
      </c>
    </row>
    <row r="1432" spans="1:12" x14ac:dyDescent="0.25">
      <c r="A1432" s="561" t="s">
        <v>1548</v>
      </c>
      <c r="B1432" s="561" t="s">
        <v>1549</v>
      </c>
      <c r="C1432" s="561" t="s">
        <v>1677</v>
      </c>
      <c r="D1432" s="561" t="s">
        <v>1678</v>
      </c>
      <c r="E1432" s="562" t="s">
        <v>22</v>
      </c>
      <c r="F1432" s="561" t="s">
        <v>22</v>
      </c>
      <c r="G1432" s="561" t="s">
        <v>25453</v>
      </c>
      <c r="H1432" s="561" t="s">
        <v>1742</v>
      </c>
      <c r="I1432" s="561" t="s">
        <v>23868</v>
      </c>
      <c r="J1432" s="561" t="s">
        <v>7063</v>
      </c>
      <c r="K1432" s="562" t="s">
        <v>36361</v>
      </c>
      <c r="L1432" s="561" t="s">
        <v>25</v>
      </c>
    </row>
    <row r="1433" spans="1:12" x14ac:dyDescent="0.25">
      <c r="A1433" s="561" t="s">
        <v>1548</v>
      </c>
      <c r="B1433" s="561" t="s">
        <v>1549</v>
      </c>
      <c r="C1433" s="561" t="s">
        <v>1743</v>
      </c>
      <c r="D1433" s="561" t="s">
        <v>1744</v>
      </c>
      <c r="E1433" s="562" t="s">
        <v>22</v>
      </c>
      <c r="F1433" s="561" t="s">
        <v>22</v>
      </c>
      <c r="G1433" s="561" t="s">
        <v>25454</v>
      </c>
      <c r="H1433" s="561" t="s">
        <v>1745</v>
      </c>
      <c r="I1433" s="561" t="s">
        <v>23868</v>
      </c>
      <c r="J1433" s="561" t="s">
        <v>7063</v>
      </c>
      <c r="K1433" s="562" t="s">
        <v>36427</v>
      </c>
      <c r="L1433" s="561" t="s">
        <v>25</v>
      </c>
    </row>
    <row r="1434" spans="1:12" x14ac:dyDescent="0.25">
      <c r="A1434" s="561" t="s">
        <v>1746</v>
      </c>
      <c r="B1434" s="561" t="s">
        <v>1747</v>
      </c>
      <c r="C1434" s="561" t="s">
        <v>1748</v>
      </c>
      <c r="D1434" s="561" t="s">
        <v>1749</v>
      </c>
      <c r="E1434" s="562" t="s">
        <v>22</v>
      </c>
      <c r="F1434" s="561" t="s">
        <v>22</v>
      </c>
      <c r="G1434" s="561" t="s">
        <v>25456</v>
      </c>
      <c r="H1434" s="561" t="s">
        <v>25457</v>
      </c>
      <c r="I1434" s="561" t="s">
        <v>23148</v>
      </c>
      <c r="J1434" s="561" t="s">
        <v>7063</v>
      </c>
      <c r="K1434" s="562" t="s">
        <v>3715</v>
      </c>
      <c r="L1434" s="561" t="s">
        <v>25</v>
      </c>
    </row>
    <row r="1435" spans="1:12" x14ac:dyDescent="0.25">
      <c r="A1435" s="561" t="s">
        <v>1746</v>
      </c>
      <c r="B1435" s="561" t="s">
        <v>1747</v>
      </c>
      <c r="C1435" s="561" t="s">
        <v>1748</v>
      </c>
      <c r="D1435" s="561" t="s">
        <v>1749</v>
      </c>
      <c r="E1435" s="562" t="s">
        <v>22</v>
      </c>
      <c r="F1435" s="561" t="s">
        <v>22</v>
      </c>
      <c r="G1435" s="561" t="s">
        <v>25458</v>
      </c>
      <c r="H1435" s="561" t="s">
        <v>25459</v>
      </c>
      <c r="I1435" s="561" t="s">
        <v>23148</v>
      </c>
      <c r="J1435" s="561" t="s">
        <v>7063</v>
      </c>
      <c r="K1435" s="562" t="s">
        <v>8087</v>
      </c>
      <c r="L1435" s="561" t="s">
        <v>25</v>
      </c>
    </row>
    <row r="1436" spans="1:12" x14ac:dyDescent="0.25">
      <c r="A1436" s="561" t="s">
        <v>1746</v>
      </c>
      <c r="B1436" s="561" t="s">
        <v>1747</v>
      </c>
      <c r="C1436" s="561" t="s">
        <v>1748</v>
      </c>
      <c r="D1436" s="561" t="s">
        <v>1749</v>
      </c>
      <c r="E1436" s="562" t="s">
        <v>22</v>
      </c>
      <c r="F1436" s="561" t="s">
        <v>22</v>
      </c>
      <c r="G1436" s="561" t="s">
        <v>25461</v>
      </c>
      <c r="H1436" s="561" t="s">
        <v>25462</v>
      </c>
      <c r="I1436" s="561" t="s">
        <v>23148</v>
      </c>
      <c r="J1436" s="561" t="s">
        <v>24</v>
      </c>
      <c r="K1436" s="562" t="s">
        <v>8299</v>
      </c>
      <c r="L1436" s="561" t="s">
        <v>25</v>
      </c>
    </row>
    <row r="1437" spans="1:12" x14ac:dyDescent="0.25">
      <c r="A1437" s="561" t="s">
        <v>1746</v>
      </c>
      <c r="B1437" s="561" t="s">
        <v>1747</v>
      </c>
      <c r="C1437" s="561" t="s">
        <v>1748</v>
      </c>
      <c r="D1437" s="561" t="s">
        <v>1749</v>
      </c>
      <c r="E1437" s="562" t="s">
        <v>22</v>
      </c>
      <c r="F1437" s="561" t="s">
        <v>22</v>
      </c>
      <c r="G1437" s="561" t="s">
        <v>25464</v>
      </c>
      <c r="H1437" s="561" t="s">
        <v>25465</v>
      </c>
      <c r="I1437" s="561" t="s">
        <v>23148</v>
      </c>
      <c r="J1437" s="561" t="s">
        <v>24</v>
      </c>
      <c r="K1437" s="562" t="s">
        <v>1646</v>
      </c>
      <c r="L1437" s="561" t="s">
        <v>25</v>
      </c>
    </row>
    <row r="1438" spans="1:12" x14ac:dyDescent="0.25">
      <c r="A1438" s="561" t="s">
        <v>1746</v>
      </c>
      <c r="B1438" s="561" t="s">
        <v>1747</v>
      </c>
      <c r="C1438" s="561" t="s">
        <v>1748</v>
      </c>
      <c r="D1438" s="561" t="s">
        <v>1749</v>
      </c>
      <c r="E1438" s="562" t="s">
        <v>22</v>
      </c>
      <c r="F1438" s="561" t="s">
        <v>22</v>
      </c>
      <c r="G1438" s="561" t="s">
        <v>25466</v>
      </c>
      <c r="H1438" s="561" t="s">
        <v>25467</v>
      </c>
      <c r="I1438" s="561" t="s">
        <v>23148</v>
      </c>
      <c r="J1438" s="561" t="s">
        <v>7063</v>
      </c>
      <c r="K1438" s="562" t="s">
        <v>8250</v>
      </c>
      <c r="L1438" s="561" t="s">
        <v>25</v>
      </c>
    </row>
    <row r="1439" spans="1:12" x14ac:dyDescent="0.25">
      <c r="A1439" s="561" t="s">
        <v>1746</v>
      </c>
      <c r="B1439" s="561" t="s">
        <v>1747</v>
      </c>
      <c r="C1439" s="561" t="s">
        <v>1748</v>
      </c>
      <c r="D1439" s="561" t="s">
        <v>1749</v>
      </c>
      <c r="E1439" s="562" t="s">
        <v>22</v>
      </c>
      <c r="F1439" s="561" t="s">
        <v>22</v>
      </c>
      <c r="G1439" s="561" t="s">
        <v>25469</v>
      </c>
      <c r="H1439" s="561" t="s">
        <v>25470</v>
      </c>
      <c r="I1439" s="561" t="s">
        <v>23148</v>
      </c>
      <c r="J1439" s="561" t="s">
        <v>7063</v>
      </c>
      <c r="K1439" s="562" t="s">
        <v>36428</v>
      </c>
      <c r="L1439" s="561" t="s">
        <v>25</v>
      </c>
    </row>
    <row r="1440" spans="1:12" x14ac:dyDescent="0.25">
      <c r="A1440" s="561" t="s">
        <v>1746</v>
      </c>
      <c r="B1440" s="561" t="s">
        <v>1747</v>
      </c>
      <c r="C1440" s="561" t="s">
        <v>1748</v>
      </c>
      <c r="D1440" s="561" t="s">
        <v>1749</v>
      </c>
      <c r="E1440" s="562" t="s">
        <v>22</v>
      </c>
      <c r="F1440" s="561" t="s">
        <v>22</v>
      </c>
      <c r="G1440" s="561" t="s">
        <v>25472</v>
      </c>
      <c r="H1440" s="561" t="s">
        <v>25473</v>
      </c>
      <c r="I1440" s="561" t="s">
        <v>23148</v>
      </c>
      <c r="J1440" s="561" t="s">
        <v>7063</v>
      </c>
      <c r="K1440" s="562" t="s">
        <v>30525</v>
      </c>
      <c r="L1440" s="561" t="s">
        <v>25</v>
      </c>
    </row>
    <row r="1441" spans="1:12" x14ac:dyDescent="0.25">
      <c r="A1441" s="561" t="s">
        <v>1746</v>
      </c>
      <c r="B1441" s="561" t="s">
        <v>1747</v>
      </c>
      <c r="C1441" s="561" t="s">
        <v>1748</v>
      </c>
      <c r="D1441" s="561" t="s">
        <v>1749</v>
      </c>
      <c r="E1441" s="562" t="s">
        <v>22</v>
      </c>
      <c r="F1441" s="561" t="s">
        <v>22</v>
      </c>
      <c r="G1441" s="561" t="s">
        <v>25475</v>
      </c>
      <c r="H1441" s="561" t="s">
        <v>25476</v>
      </c>
      <c r="I1441" s="561" t="s">
        <v>23148</v>
      </c>
      <c r="J1441" s="561" t="s">
        <v>7063</v>
      </c>
      <c r="K1441" s="562" t="s">
        <v>36429</v>
      </c>
      <c r="L1441" s="561" t="s">
        <v>25</v>
      </c>
    </row>
    <row r="1442" spans="1:12" x14ac:dyDescent="0.25">
      <c r="A1442" s="561" t="s">
        <v>1746</v>
      </c>
      <c r="B1442" s="561" t="s">
        <v>1747</v>
      </c>
      <c r="C1442" s="561" t="s">
        <v>1748</v>
      </c>
      <c r="D1442" s="561" t="s">
        <v>1749</v>
      </c>
      <c r="E1442" s="562" t="s">
        <v>22</v>
      </c>
      <c r="F1442" s="561" t="s">
        <v>22</v>
      </c>
      <c r="G1442" s="561" t="s">
        <v>25478</v>
      </c>
      <c r="H1442" s="561" t="s">
        <v>25479</v>
      </c>
      <c r="I1442" s="561" t="s">
        <v>23148</v>
      </c>
      <c r="J1442" s="561" t="s">
        <v>7063</v>
      </c>
      <c r="K1442" s="562" t="s">
        <v>36430</v>
      </c>
      <c r="L1442" s="561" t="s">
        <v>25</v>
      </c>
    </row>
    <row r="1443" spans="1:12" x14ac:dyDescent="0.25">
      <c r="A1443" s="561" t="s">
        <v>1746</v>
      </c>
      <c r="B1443" s="561" t="s">
        <v>1747</v>
      </c>
      <c r="C1443" s="561" t="s">
        <v>1748</v>
      </c>
      <c r="D1443" s="561" t="s">
        <v>1749</v>
      </c>
      <c r="E1443" s="562" t="s">
        <v>22</v>
      </c>
      <c r="F1443" s="561" t="s">
        <v>22</v>
      </c>
      <c r="G1443" s="561" t="s">
        <v>25481</v>
      </c>
      <c r="H1443" s="561" t="s">
        <v>25482</v>
      </c>
      <c r="I1443" s="561" t="s">
        <v>23148</v>
      </c>
      <c r="J1443" s="561" t="s">
        <v>7063</v>
      </c>
      <c r="K1443" s="562" t="s">
        <v>36431</v>
      </c>
      <c r="L1443" s="561" t="s">
        <v>25</v>
      </c>
    </row>
    <row r="1444" spans="1:12" x14ac:dyDescent="0.25">
      <c r="A1444" s="561" t="s">
        <v>1746</v>
      </c>
      <c r="B1444" s="561" t="s">
        <v>1747</v>
      </c>
      <c r="C1444" s="561" t="s">
        <v>1748</v>
      </c>
      <c r="D1444" s="561" t="s">
        <v>1749</v>
      </c>
      <c r="E1444" s="562" t="s">
        <v>22</v>
      </c>
      <c r="F1444" s="561" t="s">
        <v>22</v>
      </c>
      <c r="G1444" s="561" t="s">
        <v>25484</v>
      </c>
      <c r="H1444" s="561" t="s">
        <v>25485</v>
      </c>
      <c r="I1444" s="561" t="s">
        <v>23148</v>
      </c>
      <c r="J1444" s="561" t="s">
        <v>24</v>
      </c>
      <c r="K1444" s="562" t="s">
        <v>7677</v>
      </c>
      <c r="L1444" s="561" t="s">
        <v>25</v>
      </c>
    </row>
    <row r="1445" spans="1:12" x14ac:dyDescent="0.25">
      <c r="A1445" s="561" t="s">
        <v>1746</v>
      </c>
      <c r="B1445" s="561" t="s">
        <v>1747</v>
      </c>
      <c r="C1445" s="561" t="s">
        <v>1748</v>
      </c>
      <c r="D1445" s="561" t="s">
        <v>1749</v>
      </c>
      <c r="E1445" s="562" t="s">
        <v>22</v>
      </c>
      <c r="F1445" s="561" t="s">
        <v>22</v>
      </c>
      <c r="G1445" s="561" t="s">
        <v>25487</v>
      </c>
      <c r="H1445" s="561" t="s">
        <v>25488</v>
      </c>
      <c r="I1445" s="561" t="s">
        <v>23148</v>
      </c>
      <c r="J1445" s="561" t="s">
        <v>24</v>
      </c>
      <c r="K1445" s="562" t="s">
        <v>36432</v>
      </c>
      <c r="L1445" s="561" t="s">
        <v>25</v>
      </c>
    </row>
    <row r="1446" spans="1:12" x14ac:dyDescent="0.25">
      <c r="A1446" s="561" t="s">
        <v>1746</v>
      </c>
      <c r="B1446" s="561" t="s">
        <v>1747</v>
      </c>
      <c r="C1446" s="561" t="s">
        <v>1748</v>
      </c>
      <c r="D1446" s="561" t="s">
        <v>1749</v>
      </c>
      <c r="E1446" s="562" t="s">
        <v>22</v>
      </c>
      <c r="F1446" s="561" t="s">
        <v>22</v>
      </c>
      <c r="G1446" s="561" t="s">
        <v>25490</v>
      </c>
      <c r="H1446" s="561" t="s">
        <v>25491</v>
      </c>
      <c r="I1446" s="561" t="s">
        <v>23148</v>
      </c>
      <c r="J1446" s="561" t="s">
        <v>7063</v>
      </c>
      <c r="K1446" s="562" t="s">
        <v>36433</v>
      </c>
      <c r="L1446" s="561" t="s">
        <v>25</v>
      </c>
    </row>
    <row r="1447" spans="1:12" x14ac:dyDescent="0.25">
      <c r="A1447" s="561" t="s">
        <v>1746</v>
      </c>
      <c r="B1447" s="561" t="s">
        <v>1747</v>
      </c>
      <c r="C1447" s="561" t="s">
        <v>1748</v>
      </c>
      <c r="D1447" s="561" t="s">
        <v>1749</v>
      </c>
      <c r="E1447" s="562" t="s">
        <v>22</v>
      </c>
      <c r="F1447" s="561" t="s">
        <v>22</v>
      </c>
      <c r="G1447" s="561" t="s">
        <v>25492</v>
      </c>
      <c r="H1447" s="561" t="s">
        <v>25493</v>
      </c>
      <c r="I1447" s="561" t="s">
        <v>23148</v>
      </c>
      <c r="J1447" s="561" t="s">
        <v>7063</v>
      </c>
      <c r="K1447" s="562" t="s">
        <v>36434</v>
      </c>
      <c r="L1447" s="561" t="s">
        <v>25</v>
      </c>
    </row>
    <row r="1448" spans="1:12" x14ac:dyDescent="0.25">
      <c r="A1448" s="561" t="s">
        <v>1746</v>
      </c>
      <c r="B1448" s="561" t="s">
        <v>1747</v>
      </c>
      <c r="C1448" s="561" t="s">
        <v>1748</v>
      </c>
      <c r="D1448" s="561" t="s">
        <v>1749</v>
      </c>
      <c r="E1448" s="562" t="s">
        <v>22</v>
      </c>
      <c r="F1448" s="561" t="s">
        <v>22</v>
      </c>
      <c r="G1448" s="561" t="s">
        <v>25495</v>
      </c>
      <c r="H1448" s="561" t="s">
        <v>25496</v>
      </c>
      <c r="I1448" s="561" t="s">
        <v>23148</v>
      </c>
      <c r="J1448" s="561" t="s">
        <v>7063</v>
      </c>
      <c r="K1448" s="562" t="s">
        <v>36435</v>
      </c>
      <c r="L1448" s="561" t="s">
        <v>25</v>
      </c>
    </row>
    <row r="1449" spans="1:12" x14ac:dyDescent="0.25">
      <c r="A1449" s="561" t="s">
        <v>1746</v>
      </c>
      <c r="B1449" s="561" t="s">
        <v>1747</v>
      </c>
      <c r="C1449" s="561" t="s">
        <v>1748</v>
      </c>
      <c r="D1449" s="561" t="s">
        <v>1749</v>
      </c>
      <c r="E1449" s="562" t="s">
        <v>22</v>
      </c>
      <c r="F1449" s="561" t="s">
        <v>22</v>
      </c>
      <c r="G1449" s="561" t="s">
        <v>25498</v>
      </c>
      <c r="H1449" s="561" t="s">
        <v>25499</v>
      </c>
      <c r="I1449" s="561" t="s">
        <v>23148</v>
      </c>
      <c r="J1449" s="561" t="s">
        <v>7063</v>
      </c>
      <c r="K1449" s="562" t="s">
        <v>36436</v>
      </c>
      <c r="L1449" s="561" t="s">
        <v>25</v>
      </c>
    </row>
    <row r="1450" spans="1:12" x14ac:dyDescent="0.25">
      <c r="A1450" s="561" t="s">
        <v>1746</v>
      </c>
      <c r="B1450" s="561" t="s">
        <v>1747</v>
      </c>
      <c r="C1450" s="561" t="s">
        <v>1748</v>
      </c>
      <c r="D1450" s="561" t="s">
        <v>1749</v>
      </c>
      <c r="E1450" s="562" t="s">
        <v>22</v>
      </c>
      <c r="F1450" s="561" t="s">
        <v>22</v>
      </c>
      <c r="G1450" s="561" t="s">
        <v>25501</v>
      </c>
      <c r="H1450" s="561" t="s">
        <v>25502</v>
      </c>
      <c r="I1450" s="561" t="s">
        <v>23148</v>
      </c>
      <c r="J1450" s="561" t="s">
        <v>7063</v>
      </c>
      <c r="K1450" s="562" t="s">
        <v>36437</v>
      </c>
      <c r="L1450" s="561" t="s">
        <v>25</v>
      </c>
    </row>
    <row r="1451" spans="1:12" x14ac:dyDescent="0.25">
      <c r="A1451" s="561" t="s">
        <v>1746</v>
      </c>
      <c r="B1451" s="561" t="s">
        <v>1747</v>
      </c>
      <c r="C1451" s="561" t="s">
        <v>1748</v>
      </c>
      <c r="D1451" s="561" t="s">
        <v>1749</v>
      </c>
      <c r="E1451" s="562" t="s">
        <v>22</v>
      </c>
      <c r="F1451" s="561" t="s">
        <v>22</v>
      </c>
      <c r="G1451" s="561" t="s">
        <v>25504</v>
      </c>
      <c r="H1451" s="561" t="s">
        <v>25505</v>
      </c>
      <c r="I1451" s="561" t="s">
        <v>23148</v>
      </c>
      <c r="J1451" s="561" t="s">
        <v>7063</v>
      </c>
      <c r="K1451" s="562" t="s">
        <v>7868</v>
      </c>
      <c r="L1451" s="561" t="s">
        <v>25</v>
      </c>
    </row>
    <row r="1452" spans="1:12" x14ac:dyDescent="0.25">
      <c r="A1452" s="561" t="s">
        <v>1746</v>
      </c>
      <c r="B1452" s="561" t="s">
        <v>1747</v>
      </c>
      <c r="C1452" s="561" t="s">
        <v>1748</v>
      </c>
      <c r="D1452" s="561" t="s">
        <v>1749</v>
      </c>
      <c r="E1452" s="562" t="s">
        <v>22</v>
      </c>
      <c r="F1452" s="561" t="s">
        <v>22</v>
      </c>
      <c r="G1452" s="561" t="s">
        <v>25507</v>
      </c>
      <c r="H1452" s="561" t="s">
        <v>25508</v>
      </c>
      <c r="I1452" s="561" t="s">
        <v>23148</v>
      </c>
      <c r="J1452" s="561" t="s">
        <v>7063</v>
      </c>
      <c r="K1452" s="562" t="s">
        <v>7321</v>
      </c>
      <c r="L1452" s="561" t="s">
        <v>25</v>
      </c>
    </row>
    <row r="1453" spans="1:12" x14ac:dyDescent="0.25">
      <c r="A1453" s="561" t="s">
        <v>1746</v>
      </c>
      <c r="B1453" s="561" t="s">
        <v>1747</v>
      </c>
      <c r="C1453" s="561" t="s">
        <v>1748</v>
      </c>
      <c r="D1453" s="561" t="s">
        <v>1749</v>
      </c>
      <c r="E1453" s="562" t="s">
        <v>22</v>
      </c>
      <c r="F1453" s="561" t="s">
        <v>22</v>
      </c>
      <c r="G1453" s="561" t="s">
        <v>25509</v>
      </c>
      <c r="H1453" s="561" t="s">
        <v>25510</v>
      </c>
      <c r="I1453" s="561" t="s">
        <v>23148</v>
      </c>
      <c r="J1453" s="561" t="s">
        <v>7063</v>
      </c>
      <c r="K1453" s="562" t="s">
        <v>36438</v>
      </c>
      <c r="L1453" s="561" t="s">
        <v>25</v>
      </c>
    </row>
    <row r="1454" spans="1:12" x14ac:dyDescent="0.25">
      <c r="A1454" s="561" t="s">
        <v>1746</v>
      </c>
      <c r="B1454" s="561" t="s">
        <v>1747</v>
      </c>
      <c r="C1454" s="561" t="s">
        <v>1748</v>
      </c>
      <c r="D1454" s="561" t="s">
        <v>1749</v>
      </c>
      <c r="E1454" s="562" t="s">
        <v>22</v>
      </c>
      <c r="F1454" s="561" t="s">
        <v>22</v>
      </c>
      <c r="G1454" s="561" t="s">
        <v>25512</v>
      </c>
      <c r="H1454" s="561" t="s">
        <v>25513</v>
      </c>
      <c r="I1454" s="561" t="s">
        <v>23148</v>
      </c>
      <c r="J1454" s="561" t="s">
        <v>7063</v>
      </c>
      <c r="K1454" s="562" t="s">
        <v>5227</v>
      </c>
      <c r="L1454" s="561" t="s">
        <v>25</v>
      </c>
    </row>
    <row r="1455" spans="1:12" x14ac:dyDescent="0.25">
      <c r="A1455" s="561" t="s">
        <v>1746</v>
      </c>
      <c r="B1455" s="561" t="s">
        <v>1747</v>
      </c>
      <c r="C1455" s="561" t="s">
        <v>1748</v>
      </c>
      <c r="D1455" s="561" t="s">
        <v>1749</v>
      </c>
      <c r="E1455" s="562" t="s">
        <v>22</v>
      </c>
      <c r="F1455" s="561" t="s">
        <v>22</v>
      </c>
      <c r="G1455" s="561" t="s">
        <v>25514</v>
      </c>
      <c r="H1455" s="561" t="s">
        <v>25515</v>
      </c>
      <c r="I1455" s="561" t="s">
        <v>23148</v>
      </c>
      <c r="J1455" s="561" t="s">
        <v>7063</v>
      </c>
      <c r="K1455" s="562" t="s">
        <v>5134</v>
      </c>
      <c r="L1455" s="561" t="s">
        <v>25</v>
      </c>
    </row>
    <row r="1456" spans="1:12" x14ac:dyDescent="0.25">
      <c r="A1456" s="561" t="s">
        <v>1746</v>
      </c>
      <c r="B1456" s="561" t="s">
        <v>1747</v>
      </c>
      <c r="C1456" s="561" t="s">
        <v>1748</v>
      </c>
      <c r="D1456" s="561" t="s">
        <v>1749</v>
      </c>
      <c r="E1456" s="562" t="s">
        <v>22</v>
      </c>
      <c r="F1456" s="561" t="s">
        <v>22</v>
      </c>
      <c r="G1456" s="561" t="s">
        <v>25516</v>
      </c>
      <c r="H1456" s="561" t="s">
        <v>25517</v>
      </c>
      <c r="I1456" s="561" t="s">
        <v>23148</v>
      </c>
      <c r="J1456" s="561" t="s">
        <v>7063</v>
      </c>
      <c r="K1456" s="562" t="s">
        <v>7765</v>
      </c>
      <c r="L1456" s="561" t="s">
        <v>25</v>
      </c>
    </row>
    <row r="1457" spans="1:12" x14ac:dyDescent="0.25">
      <c r="A1457" s="561" t="s">
        <v>1746</v>
      </c>
      <c r="B1457" s="561" t="s">
        <v>1747</v>
      </c>
      <c r="C1457" s="561" t="s">
        <v>1748</v>
      </c>
      <c r="D1457" s="561" t="s">
        <v>1749</v>
      </c>
      <c r="E1457" s="562" t="s">
        <v>22</v>
      </c>
      <c r="F1457" s="561" t="s">
        <v>22</v>
      </c>
      <c r="G1457" s="561" t="s">
        <v>25519</v>
      </c>
      <c r="H1457" s="561" t="s">
        <v>25520</v>
      </c>
      <c r="I1457" s="561" t="s">
        <v>23270</v>
      </c>
      <c r="J1457" s="561" t="s">
        <v>24</v>
      </c>
      <c r="K1457" s="562" t="s">
        <v>7807</v>
      </c>
      <c r="L1457" s="561" t="s">
        <v>25</v>
      </c>
    </row>
    <row r="1458" spans="1:12" x14ac:dyDescent="0.25">
      <c r="A1458" s="561" t="s">
        <v>1746</v>
      </c>
      <c r="B1458" s="561" t="s">
        <v>1747</v>
      </c>
      <c r="C1458" s="561" t="s">
        <v>1748</v>
      </c>
      <c r="D1458" s="561" t="s">
        <v>1749</v>
      </c>
      <c r="E1458" s="562" t="s">
        <v>22</v>
      </c>
      <c r="F1458" s="561" t="s">
        <v>22</v>
      </c>
      <c r="G1458" s="561" t="s">
        <v>25522</v>
      </c>
      <c r="H1458" s="561" t="s">
        <v>25523</v>
      </c>
      <c r="I1458" s="561" t="s">
        <v>23270</v>
      </c>
      <c r="J1458" s="561" t="s">
        <v>24</v>
      </c>
      <c r="K1458" s="562" t="s">
        <v>7791</v>
      </c>
      <c r="L1458" s="561" t="s">
        <v>25</v>
      </c>
    </row>
    <row r="1459" spans="1:12" x14ac:dyDescent="0.25">
      <c r="A1459" s="561" t="s">
        <v>1746</v>
      </c>
      <c r="B1459" s="561" t="s">
        <v>1747</v>
      </c>
      <c r="C1459" s="561" t="s">
        <v>1748</v>
      </c>
      <c r="D1459" s="561" t="s">
        <v>1749</v>
      </c>
      <c r="E1459" s="562" t="s">
        <v>22</v>
      </c>
      <c r="F1459" s="561" t="s">
        <v>22</v>
      </c>
      <c r="G1459" s="561" t="s">
        <v>25524</v>
      </c>
      <c r="H1459" s="561" t="s">
        <v>25525</v>
      </c>
      <c r="I1459" s="561" t="s">
        <v>23270</v>
      </c>
      <c r="J1459" s="561" t="s">
        <v>24</v>
      </c>
      <c r="K1459" s="562" t="s">
        <v>36338</v>
      </c>
      <c r="L1459" s="561" t="s">
        <v>25</v>
      </c>
    </row>
    <row r="1460" spans="1:12" x14ac:dyDescent="0.25">
      <c r="A1460" s="561" t="s">
        <v>1746</v>
      </c>
      <c r="B1460" s="561" t="s">
        <v>1747</v>
      </c>
      <c r="C1460" s="561" t="s">
        <v>1748</v>
      </c>
      <c r="D1460" s="561" t="s">
        <v>1749</v>
      </c>
      <c r="E1460" s="562" t="s">
        <v>22</v>
      </c>
      <c r="F1460" s="561" t="s">
        <v>22</v>
      </c>
      <c r="G1460" s="561" t="s">
        <v>25527</v>
      </c>
      <c r="H1460" s="561" t="s">
        <v>25528</v>
      </c>
      <c r="I1460" s="561" t="s">
        <v>23868</v>
      </c>
      <c r="J1460" s="561" t="s">
        <v>24</v>
      </c>
      <c r="K1460" s="562" t="s">
        <v>7371</v>
      </c>
      <c r="L1460" s="561" t="s">
        <v>25</v>
      </c>
    </row>
    <row r="1461" spans="1:12" x14ac:dyDescent="0.25">
      <c r="A1461" s="561" t="s">
        <v>1746</v>
      </c>
      <c r="B1461" s="561" t="s">
        <v>1747</v>
      </c>
      <c r="C1461" s="561" t="s">
        <v>1748</v>
      </c>
      <c r="D1461" s="561" t="s">
        <v>1749</v>
      </c>
      <c r="E1461" s="562" t="s">
        <v>22</v>
      </c>
      <c r="F1461" s="561" t="s">
        <v>22</v>
      </c>
      <c r="G1461" s="561" t="s">
        <v>25529</v>
      </c>
      <c r="H1461" s="561" t="s">
        <v>25530</v>
      </c>
      <c r="I1461" s="561" t="s">
        <v>23868</v>
      </c>
      <c r="J1461" s="561" t="s">
        <v>24</v>
      </c>
      <c r="K1461" s="562" t="s">
        <v>6958</v>
      </c>
      <c r="L1461" s="561" t="s">
        <v>25</v>
      </c>
    </row>
    <row r="1462" spans="1:12" x14ac:dyDescent="0.25">
      <c r="A1462" s="561" t="s">
        <v>1746</v>
      </c>
      <c r="B1462" s="561" t="s">
        <v>1747</v>
      </c>
      <c r="C1462" s="561" t="s">
        <v>1748</v>
      </c>
      <c r="D1462" s="561" t="s">
        <v>1749</v>
      </c>
      <c r="E1462" s="562" t="s">
        <v>22</v>
      </c>
      <c r="F1462" s="561" t="s">
        <v>22</v>
      </c>
      <c r="G1462" s="561" t="s">
        <v>25531</v>
      </c>
      <c r="H1462" s="561" t="s">
        <v>25532</v>
      </c>
      <c r="I1462" s="561" t="s">
        <v>23868</v>
      </c>
      <c r="J1462" s="561" t="s">
        <v>24</v>
      </c>
      <c r="K1462" s="562" t="s">
        <v>30429</v>
      </c>
      <c r="L1462" s="561" t="s">
        <v>25</v>
      </c>
    </row>
    <row r="1463" spans="1:12" x14ac:dyDescent="0.25">
      <c r="A1463" s="561" t="s">
        <v>1746</v>
      </c>
      <c r="B1463" s="561" t="s">
        <v>1747</v>
      </c>
      <c r="C1463" s="561" t="s">
        <v>1748</v>
      </c>
      <c r="D1463" s="561" t="s">
        <v>1749</v>
      </c>
      <c r="E1463" s="562" t="s">
        <v>22</v>
      </c>
      <c r="F1463" s="561" t="s">
        <v>22</v>
      </c>
      <c r="G1463" s="561" t="s">
        <v>25533</v>
      </c>
      <c r="H1463" s="561" t="s">
        <v>25534</v>
      </c>
      <c r="I1463" s="561" t="s">
        <v>25535</v>
      </c>
      <c r="J1463" s="561" t="s">
        <v>24</v>
      </c>
      <c r="K1463" s="562" t="s">
        <v>36439</v>
      </c>
      <c r="L1463" s="561" t="s">
        <v>25</v>
      </c>
    </row>
    <row r="1464" spans="1:12" x14ac:dyDescent="0.25">
      <c r="A1464" s="561" t="s">
        <v>1746</v>
      </c>
      <c r="B1464" s="561" t="s">
        <v>1747</v>
      </c>
      <c r="C1464" s="561" t="s">
        <v>1748</v>
      </c>
      <c r="D1464" s="561" t="s">
        <v>1749</v>
      </c>
      <c r="E1464" s="562" t="s">
        <v>22</v>
      </c>
      <c r="F1464" s="561" t="s">
        <v>22</v>
      </c>
      <c r="G1464" s="561" t="s">
        <v>25536</v>
      </c>
      <c r="H1464" s="561" t="s">
        <v>25537</v>
      </c>
      <c r="I1464" s="561" t="s">
        <v>25535</v>
      </c>
      <c r="J1464" s="561" t="s">
        <v>24</v>
      </c>
      <c r="K1464" s="562" t="s">
        <v>36440</v>
      </c>
      <c r="L1464" s="561" t="s">
        <v>25</v>
      </c>
    </row>
    <row r="1465" spans="1:12" x14ac:dyDescent="0.25">
      <c r="A1465" s="561" t="s">
        <v>1746</v>
      </c>
      <c r="B1465" s="561" t="s">
        <v>1747</v>
      </c>
      <c r="C1465" s="561" t="s">
        <v>1748</v>
      </c>
      <c r="D1465" s="561" t="s">
        <v>1749</v>
      </c>
      <c r="E1465" s="562" t="s">
        <v>22</v>
      </c>
      <c r="F1465" s="561" t="s">
        <v>22</v>
      </c>
      <c r="G1465" s="561" t="s">
        <v>25539</v>
      </c>
      <c r="H1465" s="561" t="s">
        <v>25540</v>
      </c>
      <c r="I1465" s="561" t="s">
        <v>25535</v>
      </c>
      <c r="J1465" s="561" t="s">
        <v>24</v>
      </c>
      <c r="K1465" s="562" t="s">
        <v>36441</v>
      </c>
      <c r="L1465" s="561" t="s">
        <v>25</v>
      </c>
    </row>
    <row r="1466" spans="1:12" x14ac:dyDescent="0.25">
      <c r="A1466" s="561" t="s">
        <v>1746</v>
      </c>
      <c r="B1466" s="561" t="s">
        <v>1747</v>
      </c>
      <c r="C1466" s="561" t="s">
        <v>1748</v>
      </c>
      <c r="D1466" s="561" t="s">
        <v>1749</v>
      </c>
      <c r="E1466" s="562" t="s">
        <v>22</v>
      </c>
      <c r="F1466" s="561" t="s">
        <v>22</v>
      </c>
      <c r="G1466" s="561" t="s">
        <v>25542</v>
      </c>
      <c r="H1466" s="561" t="s">
        <v>25543</v>
      </c>
      <c r="I1466" s="561" t="s">
        <v>25535</v>
      </c>
      <c r="J1466" s="561" t="s">
        <v>326</v>
      </c>
      <c r="K1466" s="562" t="s">
        <v>36442</v>
      </c>
      <c r="L1466" s="561" t="s">
        <v>25</v>
      </c>
    </row>
    <row r="1467" spans="1:12" x14ac:dyDescent="0.25">
      <c r="A1467" s="561" t="s">
        <v>1746</v>
      </c>
      <c r="B1467" s="561" t="s">
        <v>1747</v>
      </c>
      <c r="C1467" s="561" t="s">
        <v>1748</v>
      </c>
      <c r="D1467" s="561" t="s">
        <v>1749</v>
      </c>
      <c r="E1467" s="562" t="s">
        <v>22</v>
      </c>
      <c r="F1467" s="561" t="s">
        <v>22</v>
      </c>
      <c r="G1467" s="561" t="s">
        <v>25545</v>
      </c>
      <c r="H1467" s="561" t="s">
        <v>25546</v>
      </c>
      <c r="I1467" s="561" t="s">
        <v>23148</v>
      </c>
      <c r="J1467" s="561" t="s">
        <v>7063</v>
      </c>
      <c r="K1467" s="562" t="s">
        <v>4254</v>
      </c>
      <c r="L1467" s="561" t="s">
        <v>25</v>
      </c>
    </row>
    <row r="1468" spans="1:12" x14ac:dyDescent="0.25">
      <c r="A1468" s="561" t="s">
        <v>1746</v>
      </c>
      <c r="B1468" s="561" t="s">
        <v>1747</v>
      </c>
      <c r="C1468" s="561" t="s">
        <v>1748</v>
      </c>
      <c r="D1468" s="561" t="s">
        <v>1749</v>
      </c>
      <c r="E1468" s="562" t="s">
        <v>22</v>
      </c>
      <c r="F1468" s="561" t="s">
        <v>22</v>
      </c>
      <c r="G1468" s="561" t="s">
        <v>25548</v>
      </c>
      <c r="H1468" s="561" t="s">
        <v>25549</v>
      </c>
      <c r="I1468" s="561" t="s">
        <v>23148</v>
      </c>
      <c r="J1468" s="561" t="s">
        <v>7063</v>
      </c>
      <c r="K1468" s="562" t="s">
        <v>36443</v>
      </c>
      <c r="L1468" s="561" t="s">
        <v>25</v>
      </c>
    </row>
    <row r="1469" spans="1:12" x14ac:dyDescent="0.25">
      <c r="A1469" s="561" t="s">
        <v>1746</v>
      </c>
      <c r="B1469" s="561" t="s">
        <v>1747</v>
      </c>
      <c r="C1469" s="561" t="s">
        <v>1748</v>
      </c>
      <c r="D1469" s="561" t="s">
        <v>1749</v>
      </c>
      <c r="E1469" s="562" t="s">
        <v>22</v>
      </c>
      <c r="F1469" s="561" t="s">
        <v>22</v>
      </c>
      <c r="G1469" s="561" t="s">
        <v>25550</v>
      </c>
      <c r="H1469" s="561" t="s">
        <v>25551</v>
      </c>
      <c r="I1469" s="561" t="s">
        <v>23270</v>
      </c>
      <c r="J1469" s="561" t="s">
        <v>24</v>
      </c>
      <c r="K1469" s="562" t="s">
        <v>3209</v>
      </c>
      <c r="L1469" s="561" t="s">
        <v>25</v>
      </c>
    </row>
    <row r="1470" spans="1:12" x14ac:dyDescent="0.25">
      <c r="A1470" s="561" t="s">
        <v>1746</v>
      </c>
      <c r="B1470" s="561" t="s">
        <v>1747</v>
      </c>
      <c r="C1470" s="561" t="s">
        <v>1748</v>
      </c>
      <c r="D1470" s="561" t="s">
        <v>1749</v>
      </c>
      <c r="E1470" s="562" t="s">
        <v>22</v>
      </c>
      <c r="F1470" s="561" t="s">
        <v>22</v>
      </c>
      <c r="G1470" s="561" t="s">
        <v>25552</v>
      </c>
      <c r="H1470" s="561" t="s">
        <v>25553</v>
      </c>
      <c r="I1470" s="561" t="s">
        <v>23270</v>
      </c>
      <c r="J1470" s="561" t="s">
        <v>24</v>
      </c>
      <c r="K1470" s="562" t="s">
        <v>5824</v>
      </c>
      <c r="L1470" s="561" t="s">
        <v>25</v>
      </c>
    </row>
    <row r="1471" spans="1:12" x14ac:dyDescent="0.25">
      <c r="A1471" s="561" t="s">
        <v>1746</v>
      </c>
      <c r="B1471" s="561" t="s">
        <v>1747</v>
      </c>
      <c r="C1471" s="561" t="s">
        <v>1748</v>
      </c>
      <c r="D1471" s="561" t="s">
        <v>1749</v>
      </c>
      <c r="E1471" s="562" t="s">
        <v>22</v>
      </c>
      <c r="F1471" s="561" t="s">
        <v>22</v>
      </c>
      <c r="G1471" s="561" t="s">
        <v>25555</v>
      </c>
      <c r="H1471" s="561" t="s">
        <v>25556</v>
      </c>
      <c r="I1471" s="561" t="s">
        <v>23270</v>
      </c>
      <c r="J1471" s="561" t="s">
        <v>24</v>
      </c>
      <c r="K1471" s="562" t="s">
        <v>30284</v>
      </c>
      <c r="L1471" s="561" t="s">
        <v>25</v>
      </c>
    </row>
    <row r="1472" spans="1:12" x14ac:dyDescent="0.25">
      <c r="A1472" s="561" t="s">
        <v>1746</v>
      </c>
      <c r="B1472" s="561" t="s">
        <v>1747</v>
      </c>
      <c r="C1472" s="561" t="s">
        <v>1748</v>
      </c>
      <c r="D1472" s="561" t="s">
        <v>1749</v>
      </c>
      <c r="E1472" s="562" t="s">
        <v>22</v>
      </c>
      <c r="F1472" s="561" t="s">
        <v>22</v>
      </c>
      <c r="G1472" s="561" t="s">
        <v>25558</v>
      </c>
      <c r="H1472" s="561" t="s">
        <v>25559</v>
      </c>
      <c r="I1472" s="561" t="s">
        <v>23868</v>
      </c>
      <c r="J1472" s="561" t="s">
        <v>24</v>
      </c>
      <c r="K1472" s="562" t="s">
        <v>1919</v>
      </c>
      <c r="L1472" s="561" t="s">
        <v>25</v>
      </c>
    </row>
    <row r="1473" spans="1:12" x14ac:dyDescent="0.25">
      <c r="A1473" s="561" t="s">
        <v>1746</v>
      </c>
      <c r="B1473" s="561" t="s">
        <v>1747</v>
      </c>
      <c r="C1473" s="561" t="s">
        <v>1757</v>
      </c>
      <c r="D1473" s="561" t="s">
        <v>1758</v>
      </c>
      <c r="E1473" s="562" t="s">
        <v>22</v>
      </c>
      <c r="F1473" s="561" t="s">
        <v>22</v>
      </c>
      <c r="G1473" s="561" t="s">
        <v>25561</v>
      </c>
      <c r="H1473" s="561" t="s">
        <v>1759</v>
      </c>
      <c r="I1473" s="561" t="s">
        <v>25535</v>
      </c>
      <c r="J1473" s="561" t="s">
        <v>7063</v>
      </c>
      <c r="K1473" s="562" t="s">
        <v>36444</v>
      </c>
      <c r="L1473" s="561" t="s">
        <v>25</v>
      </c>
    </row>
    <row r="1474" spans="1:12" x14ac:dyDescent="0.25">
      <c r="A1474" s="561" t="s">
        <v>1746</v>
      </c>
      <c r="B1474" s="561" t="s">
        <v>1747</v>
      </c>
      <c r="C1474" s="561" t="s">
        <v>1757</v>
      </c>
      <c r="D1474" s="561" t="s">
        <v>1758</v>
      </c>
      <c r="E1474" s="562" t="s">
        <v>22</v>
      </c>
      <c r="F1474" s="561" t="s">
        <v>22</v>
      </c>
      <c r="G1474" s="561" t="s">
        <v>25563</v>
      </c>
      <c r="H1474" s="561" t="s">
        <v>1760</v>
      </c>
      <c r="I1474" s="561" t="s">
        <v>25535</v>
      </c>
      <c r="J1474" s="561" t="s">
        <v>7063</v>
      </c>
      <c r="K1474" s="562" t="s">
        <v>36445</v>
      </c>
      <c r="L1474" s="561" t="s">
        <v>25</v>
      </c>
    </row>
    <row r="1475" spans="1:12" x14ac:dyDescent="0.25">
      <c r="A1475" s="561" t="s">
        <v>1746</v>
      </c>
      <c r="B1475" s="561" t="s">
        <v>1747</v>
      </c>
      <c r="C1475" s="561" t="s">
        <v>1757</v>
      </c>
      <c r="D1475" s="561" t="s">
        <v>1758</v>
      </c>
      <c r="E1475" s="562" t="s">
        <v>22</v>
      </c>
      <c r="F1475" s="561" t="s">
        <v>22</v>
      </c>
      <c r="G1475" s="561" t="s">
        <v>25565</v>
      </c>
      <c r="H1475" s="561" t="s">
        <v>1761</v>
      </c>
      <c r="I1475" s="561" t="s">
        <v>25535</v>
      </c>
      <c r="J1475" s="561" t="s">
        <v>7063</v>
      </c>
      <c r="K1475" s="562" t="s">
        <v>36446</v>
      </c>
      <c r="L1475" s="561" t="s">
        <v>25</v>
      </c>
    </row>
    <row r="1476" spans="1:12" x14ac:dyDescent="0.25">
      <c r="A1476" s="561" t="s">
        <v>1746</v>
      </c>
      <c r="B1476" s="561" t="s">
        <v>1747</v>
      </c>
      <c r="C1476" s="561" t="s">
        <v>1757</v>
      </c>
      <c r="D1476" s="561" t="s">
        <v>1758</v>
      </c>
      <c r="E1476" s="562" t="s">
        <v>22</v>
      </c>
      <c r="F1476" s="561" t="s">
        <v>22</v>
      </c>
      <c r="G1476" s="561" t="s">
        <v>25567</v>
      </c>
      <c r="H1476" s="561" t="s">
        <v>1762</v>
      </c>
      <c r="I1476" s="561" t="s">
        <v>25535</v>
      </c>
      <c r="J1476" s="561" t="s">
        <v>7063</v>
      </c>
      <c r="K1476" s="562" t="s">
        <v>36447</v>
      </c>
      <c r="L1476" s="561" t="s">
        <v>25</v>
      </c>
    </row>
    <row r="1477" spans="1:12" x14ac:dyDescent="0.25">
      <c r="A1477" s="561" t="s">
        <v>1746</v>
      </c>
      <c r="B1477" s="561" t="s">
        <v>1747</v>
      </c>
      <c r="C1477" s="561" t="s">
        <v>1757</v>
      </c>
      <c r="D1477" s="561" t="s">
        <v>1758</v>
      </c>
      <c r="E1477" s="562" t="s">
        <v>22</v>
      </c>
      <c r="F1477" s="561" t="s">
        <v>22</v>
      </c>
      <c r="G1477" s="561" t="s">
        <v>25569</v>
      </c>
      <c r="H1477" s="561" t="s">
        <v>1763</v>
      </c>
      <c r="I1477" s="561" t="s">
        <v>25535</v>
      </c>
      <c r="J1477" s="561" t="s">
        <v>7063</v>
      </c>
      <c r="K1477" s="562" t="s">
        <v>36448</v>
      </c>
      <c r="L1477" s="561" t="s">
        <v>25</v>
      </c>
    </row>
    <row r="1478" spans="1:12" x14ac:dyDescent="0.25">
      <c r="A1478" s="561" t="s">
        <v>1746</v>
      </c>
      <c r="B1478" s="561" t="s">
        <v>1747</v>
      </c>
      <c r="C1478" s="561" t="s">
        <v>1757</v>
      </c>
      <c r="D1478" s="561" t="s">
        <v>1758</v>
      </c>
      <c r="E1478" s="562" t="s">
        <v>22</v>
      </c>
      <c r="F1478" s="561" t="s">
        <v>22</v>
      </c>
      <c r="G1478" s="561" t="s">
        <v>25571</v>
      </c>
      <c r="H1478" s="561" t="s">
        <v>1764</v>
      </c>
      <c r="I1478" s="561" t="s">
        <v>25535</v>
      </c>
      <c r="J1478" s="561" t="s">
        <v>7063</v>
      </c>
      <c r="K1478" s="562" t="s">
        <v>36449</v>
      </c>
      <c r="L1478" s="561" t="s">
        <v>25</v>
      </c>
    </row>
    <row r="1479" spans="1:12" x14ac:dyDescent="0.25">
      <c r="A1479" s="561" t="s">
        <v>1746</v>
      </c>
      <c r="B1479" s="561" t="s">
        <v>1747</v>
      </c>
      <c r="C1479" s="561" t="s">
        <v>1757</v>
      </c>
      <c r="D1479" s="561" t="s">
        <v>1758</v>
      </c>
      <c r="E1479" s="562" t="s">
        <v>22</v>
      </c>
      <c r="F1479" s="561" t="s">
        <v>22</v>
      </c>
      <c r="G1479" s="561" t="s">
        <v>25573</v>
      </c>
      <c r="H1479" s="561" t="s">
        <v>1765</v>
      </c>
      <c r="I1479" s="561" t="s">
        <v>25535</v>
      </c>
      <c r="J1479" s="561" t="s">
        <v>7063</v>
      </c>
      <c r="K1479" s="562" t="s">
        <v>36450</v>
      </c>
      <c r="L1479" s="561" t="s">
        <v>25</v>
      </c>
    </row>
    <row r="1480" spans="1:12" x14ac:dyDescent="0.25">
      <c r="A1480" s="561" t="s">
        <v>1746</v>
      </c>
      <c r="B1480" s="561" t="s">
        <v>1747</v>
      </c>
      <c r="C1480" s="561" t="s">
        <v>1757</v>
      </c>
      <c r="D1480" s="561" t="s">
        <v>1758</v>
      </c>
      <c r="E1480" s="562" t="s">
        <v>22</v>
      </c>
      <c r="F1480" s="561" t="s">
        <v>22</v>
      </c>
      <c r="G1480" s="561" t="s">
        <v>25575</v>
      </c>
      <c r="H1480" s="561" t="s">
        <v>1766</v>
      </c>
      <c r="I1480" s="561" t="s">
        <v>25535</v>
      </c>
      <c r="J1480" s="561" t="s">
        <v>7063</v>
      </c>
      <c r="K1480" s="562" t="s">
        <v>36451</v>
      </c>
      <c r="L1480" s="561" t="s">
        <v>25</v>
      </c>
    </row>
    <row r="1481" spans="1:12" x14ac:dyDescent="0.25">
      <c r="A1481" s="561" t="s">
        <v>1746</v>
      </c>
      <c r="B1481" s="561" t="s">
        <v>1747</v>
      </c>
      <c r="C1481" s="561" t="s">
        <v>1757</v>
      </c>
      <c r="D1481" s="561" t="s">
        <v>1758</v>
      </c>
      <c r="E1481" s="562" t="s">
        <v>22</v>
      </c>
      <c r="F1481" s="561" t="s">
        <v>22</v>
      </c>
      <c r="G1481" s="561" t="s">
        <v>25577</v>
      </c>
      <c r="H1481" s="561" t="s">
        <v>1767</v>
      </c>
      <c r="I1481" s="561" t="s">
        <v>25535</v>
      </c>
      <c r="J1481" s="561" t="s">
        <v>7063</v>
      </c>
      <c r="K1481" s="562" t="s">
        <v>36452</v>
      </c>
      <c r="L1481" s="561" t="s">
        <v>25</v>
      </c>
    </row>
    <row r="1482" spans="1:12" x14ac:dyDescent="0.25">
      <c r="A1482" s="561" t="s">
        <v>1746</v>
      </c>
      <c r="B1482" s="561" t="s">
        <v>1747</v>
      </c>
      <c r="C1482" s="561" t="s">
        <v>1757</v>
      </c>
      <c r="D1482" s="561" t="s">
        <v>1758</v>
      </c>
      <c r="E1482" s="562" t="s">
        <v>22</v>
      </c>
      <c r="F1482" s="561" t="s">
        <v>22</v>
      </c>
      <c r="G1482" s="561" t="s">
        <v>25579</v>
      </c>
      <c r="H1482" s="561" t="s">
        <v>1768</v>
      </c>
      <c r="I1482" s="561" t="s">
        <v>25535</v>
      </c>
      <c r="J1482" s="561" t="s">
        <v>7063</v>
      </c>
      <c r="K1482" s="562" t="s">
        <v>36453</v>
      </c>
      <c r="L1482" s="561" t="s">
        <v>25</v>
      </c>
    </row>
    <row r="1483" spans="1:12" x14ac:dyDescent="0.25">
      <c r="A1483" s="561" t="s">
        <v>1746</v>
      </c>
      <c r="B1483" s="561" t="s">
        <v>1747</v>
      </c>
      <c r="C1483" s="561" t="s">
        <v>1757</v>
      </c>
      <c r="D1483" s="561" t="s">
        <v>1758</v>
      </c>
      <c r="E1483" s="562" t="s">
        <v>22</v>
      </c>
      <c r="F1483" s="561" t="s">
        <v>22</v>
      </c>
      <c r="G1483" s="561" t="s">
        <v>25581</v>
      </c>
      <c r="H1483" s="561" t="s">
        <v>1769</v>
      </c>
      <c r="I1483" s="561" t="s">
        <v>25535</v>
      </c>
      <c r="J1483" s="561" t="s">
        <v>7063</v>
      </c>
      <c r="K1483" s="562" t="s">
        <v>36454</v>
      </c>
      <c r="L1483" s="561" t="s">
        <v>25</v>
      </c>
    </row>
    <row r="1484" spans="1:12" x14ac:dyDescent="0.25">
      <c r="A1484" s="561" t="s">
        <v>1746</v>
      </c>
      <c r="B1484" s="561" t="s">
        <v>1747</v>
      </c>
      <c r="C1484" s="561" t="s">
        <v>1757</v>
      </c>
      <c r="D1484" s="561" t="s">
        <v>1758</v>
      </c>
      <c r="E1484" s="562" t="s">
        <v>22</v>
      </c>
      <c r="F1484" s="561" t="s">
        <v>22</v>
      </c>
      <c r="G1484" s="561" t="s">
        <v>25583</v>
      </c>
      <c r="H1484" s="561" t="s">
        <v>1770</v>
      </c>
      <c r="I1484" s="561" t="s">
        <v>25535</v>
      </c>
      <c r="J1484" s="561" t="s">
        <v>7063</v>
      </c>
      <c r="K1484" s="562" t="s">
        <v>36455</v>
      </c>
      <c r="L1484" s="561" t="s">
        <v>25</v>
      </c>
    </row>
    <row r="1485" spans="1:12" x14ac:dyDescent="0.25">
      <c r="A1485" s="561" t="s">
        <v>1746</v>
      </c>
      <c r="B1485" s="561" t="s">
        <v>1747</v>
      </c>
      <c r="C1485" s="561" t="s">
        <v>1757</v>
      </c>
      <c r="D1485" s="561" t="s">
        <v>1758</v>
      </c>
      <c r="E1485" s="562" t="s">
        <v>22</v>
      </c>
      <c r="F1485" s="561" t="s">
        <v>22</v>
      </c>
      <c r="G1485" s="561" t="s">
        <v>25585</v>
      </c>
      <c r="H1485" s="561" t="s">
        <v>1771</v>
      </c>
      <c r="I1485" s="561" t="s">
        <v>23868</v>
      </c>
      <c r="J1485" s="561" t="s">
        <v>7063</v>
      </c>
      <c r="K1485" s="562" t="s">
        <v>36456</v>
      </c>
      <c r="L1485" s="561" t="s">
        <v>25</v>
      </c>
    </row>
    <row r="1486" spans="1:12" x14ac:dyDescent="0.25">
      <c r="A1486" s="561" t="s">
        <v>1746</v>
      </c>
      <c r="B1486" s="561" t="s">
        <v>1747</v>
      </c>
      <c r="C1486" s="561" t="s">
        <v>1757</v>
      </c>
      <c r="D1486" s="561" t="s">
        <v>1758</v>
      </c>
      <c r="E1486" s="562" t="s">
        <v>22</v>
      </c>
      <c r="F1486" s="561" t="s">
        <v>22</v>
      </c>
      <c r="G1486" s="561" t="s">
        <v>25587</v>
      </c>
      <c r="H1486" s="561" t="s">
        <v>1772</v>
      </c>
      <c r="I1486" s="561" t="s">
        <v>23868</v>
      </c>
      <c r="J1486" s="561" t="s">
        <v>7063</v>
      </c>
      <c r="K1486" s="562" t="s">
        <v>36457</v>
      </c>
      <c r="L1486" s="561" t="s">
        <v>25</v>
      </c>
    </row>
    <row r="1487" spans="1:12" x14ac:dyDescent="0.25">
      <c r="A1487" s="561" t="s">
        <v>1746</v>
      </c>
      <c r="B1487" s="561" t="s">
        <v>1747</v>
      </c>
      <c r="C1487" s="561" t="s">
        <v>1757</v>
      </c>
      <c r="D1487" s="561" t="s">
        <v>1758</v>
      </c>
      <c r="E1487" s="562" t="s">
        <v>22</v>
      </c>
      <c r="F1487" s="561" t="s">
        <v>22</v>
      </c>
      <c r="G1487" s="561" t="s">
        <v>25589</v>
      </c>
      <c r="H1487" s="561" t="s">
        <v>1773</v>
      </c>
      <c r="I1487" s="561" t="s">
        <v>23868</v>
      </c>
      <c r="J1487" s="561" t="s">
        <v>7063</v>
      </c>
      <c r="K1487" s="562" t="s">
        <v>36458</v>
      </c>
      <c r="L1487" s="561" t="s">
        <v>25</v>
      </c>
    </row>
    <row r="1488" spans="1:12" x14ac:dyDescent="0.25">
      <c r="A1488" s="561" t="s">
        <v>1746</v>
      </c>
      <c r="B1488" s="561" t="s">
        <v>1747</v>
      </c>
      <c r="C1488" s="561" t="s">
        <v>1757</v>
      </c>
      <c r="D1488" s="561" t="s">
        <v>1758</v>
      </c>
      <c r="E1488" s="562" t="s">
        <v>22</v>
      </c>
      <c r="F1488" s="561" t="s">
        <v>22</v>
      </c>
      <c r="G1488" s="561" t="s">
        <v>25591</v>
      </c>
      <c r="H1488" s="561" t="s">
        <v>1774</v>
      </c>
      <c r="I1488" s="561" t="s">
        <v>25535</v>
      </c>
      <c r="J1488" s="561" t="s">
        <v>7063</v>
      </c>
      <c r="K1488" s="562" t="s">
        <v>36459</v>
      </c>
      <c r="L1488" s="561" t="s">
        <v>25</v>
      </c>
    </row>
    <row r="1489" spans="1:12" x14ac:dyDescent="0.25">
      <c r="A1489" s="561" t="s">
        <v>1746</v>
      </c>
      <c r="B1489" s="561" t="s">
        <v>1747</v>
      </c>
      <c r="C1489" s="561" t="s">
        <v>1775</v>
      </c>
      <c r="D1489" s="561" t="s">
        <v>1776</v>
      </c>
      <c r="E1489" s="562" t="s">
        <v>22</v>
      </c>
      <c r="F1489" s="561" t="s">
        <v>22</v>
      </c>
      <c r="G1489" s="561" t="s">
        <v>25593</v>
      </c>
      <c r="H1489" s="561" t="s">
        <v>1777</v>
      </c>
      <c r="I1489" s="561" t="s">
        <v>23868</v>
      </c>
      <c r="J1489" s="561" t="s">
        <v>7063</v>
      </c>
      <c r="K1489" s="562" t="s">
        <v>36460</v>
      </c>
      <c r="L1489" s="561" t="s">
        <v>25</v>
      </c>
    </row>
    <row r="1490" spans="1:12" x14ac:dyDescent="0.25">
      <c r="A1490" s="561" t="s">
        <v>1746</v>
      </c>
      <c r="B1490" s="561" t="s">
        <v>1747</v>
      </c>
      <c r="C1490" s="561" t="s">
        <v>1775</v>
      </c>
      <c r="D1490" s="561" t="s">
        <v>1776</v>
      </c>
      <c r="E1490" s="562" t="s">
        <v>22</v>
      </c>
      <c r="F1490" s="561" t="s">
        <v>22</v>
      </c>
      <c r="G1490" s="561">
        <v>91070</v>
      </c>
      <c r="H1490" s="561" t="s">
        <v>1779</v>
      </c>
      <c r="I1490" s="561" t="s">
        <v>23868</v>
      </c>
      <c r="J1490" s="561" t="s">
        <v>7063</v>
      </c>
      <c r="K1490" s="562" t="s">
        <v>36461</v>
      </c>
      <c r="L1490" s="561" t="s">
        <v>25</v>
      </c>
    </row>
    <row r="1491" spans="1:12" x14ac:dyDescent="0.25">
      <c r="A1491" s="561" t="s">
        <v>1746</v>
      </c>
      <c r="B1491" s="561" t="s">
        <v>1747</v>
      </c>
      <c r="C1491" s="561" t="s">
        <v>1775</v>
      </c>
      <c r="D1491" s="561" t="s">
        <v>1776</v>
      </c>
      <c r="E1491" s="562" t="s">
        <v>22</v>
      </c>
      <c r="F1491" s="561" t="s">
        <v>22</v>
      </c>
      <c r="G1491" s="561" t="s">
        <v>25595</v>
      </c>
      <c r="H1491" s="561" t="s">
        <v>1780</v>
      </c>
      <c r="I1491" s="561" t="s">
        <v>23868</v>
      </c>
      <c r="J1491" s="561" t="s">
        <v>7063</v>
      </c>
      <c r="K1491" s="562" t="s">
        <v>36462</v>
      </c>
      <c r="L1491" s="561" t="s">
        <v>25</v>
      </c>
    </row>
    <row r="1492" spans="1:12" x14ac:dyDescent="0.25">
      <c r="A1492" s="561" t="s">
        <v>1746</v>
      </c>
      <c r="B1492" s="561" t="s">
        <v>1747</v>
      </c>
      <c r="C1492" s="561" t="s">
        <v>1775</v>
      </c>
      <c r="D1492" s="561" t="s">
        <v>1776</v>
      </c>
      <c r="E1492" s="562" t="s">
        <v>22</v>
      </c>
      <c r="F1492" s="561" t="s">
        <v>22</v>
      </c>
      <c r="G1492" s="561" t="s">
        <v>25597</v>
      </c>
      <c r="H1492" s="561" t="s">
        <v>1781</v>
      </c>
      <c r="I1492" s="561" t="s">
        <v>23868</v>
      </c>
      <c r="J1492" s="561" t="s">
        <v>7063</v>
      </c>
      <c r="K1492" s="562" t="s">
        <v>36463</v>
      </c>
      <c r="L1492" s="561" t="s">
        <v>25</v>
      </c>
    </row>
    <row r="1493" spans="1:12" x14ac:dyDescent="0.25">
      <c r="A1493" s="561" t="s">
        <v>1746</v>
      </c>
      <c r="B1493" s="561" t="s">
        <v>1747</v>
      </c>
      <c r="C1493" s="561" t="s">
        <v>1775</v>
      </c>
      <c r="D1493" s="561" t="s">
        <v>1776</v>
      </c>
      <c r="E1493" s="562" t="s">
        <v>22</v>
      </c>
      <c r="F1493" s="561" t="s">
        <v>22</v>
      </c>
      <c r="G1493" s="561" t="s">
        <v>25599</v>
      </c>
      <c r="H1493" s="561" t="s">
        <v>1782</v>
      </c>
      <c r="I1493" s="561" t="s">
        <v>23868</v>
      </c>
      <c r="J1493" s="561" t="s">
        <v>7063</v>
      </c>
      <c r="K1493" s="562" t="s">
        <v>36464</v>
      </c>
      <c r="L1493" s="561" t="s">
        <v>25</v>
      </c>
    </row>
    <row r="1494" spans="1:12" x14ac:dyDescent="0.25">
      <c r="A1494" s="561" t="s">
        <v>1746</v>
      </c>
      <c r="B1494" s="561" t="s">
        <v>1747</v>
      </c>
      <c r="C1494" s="561" t="s">
        <v>1775</v>
      </c>
      <c r="D1494" s="561" t="s">
        <v>1776</v>
      </c>
      <c r="E1494" s="562" t="s">
        <v>22</v>
      </c>
      <c r="F1494" s="561" t="s">
        <v>22</v>
      </c>
      <c r="G1494" s="561" t="s">
        <v>25601</v>
      </c>
      <c r="H1494" s="561" t="s">
        <v>1783</v>
      </c>
      <c r="I1494" s="561" t="s">
        <v>23868</v>
      </c>
      <c r="J1494" s="561" t="s">
        <v>7063</v>
      </c>
      <c r="K1494" s="562" t="s">
        <v>36465</v>
      </c>
      <c r="L1494" s="561" t="s">
        <v>25</v>
      </c>
    </row>
    <row r="1495" spans="1:12" x14ac:dyDescent="0.25">
      <c r="A1495" s="561" t="s">
        <v>1746</v>
      </c>
      <c r="B1495" s="561" t="s">
        <v>1747</v>
      </c>
      <c r="C1495" s="561" t="s">
        <v>1775</v>
      </c>
      <c r="D1495" s="561" t="s">
        <v>1776</v>
      </c>
      <c r="E1495" s="562" t="s">
        <v>22</v>
      </c>
      <c r="F1495" s="561" t="s">
        <v>22</v>
      </c>
      <c r="G1495" s="561" t="s">
        <v>25603</v>
      </c>
      <c r="H1495" s="561" t="s">
        <v>1784</v>
      </c>
      <c r="I1495" s="561" t="s">
        <v>23868</v>
      </c>
      <c r="J1495" s="561" t="s">
        <v>7063</v>
      </c>
      <c r="K1495" s="562" t="s">
        <v>36466</v>
      </c>
      <c r="L1495" s="561" t="s">
        <v>25</v>
      </c>
    </row>
    <row r="1496" spans="1:12" x14ac:dyDescent="0.25">
      <c r="A1496" s="561" t="s">
        <v>1746</v>
      </c>
      <c r="B1496" s="561" t="s">
        <v>1747</v>
      </c>
      <c r="C1496" s="561" t="s">
        <v>1775</v>
      </c>
      <c r="D1496" s="561" t="s">
        <v>1776</v>
      </c>
      <c r="E1496" s="562" t="s">
        <v>22</v>
      </c>
      <c r="F1496" s="561" t="s">
        <v>22</v>
      </c>
      <c r="G1496" s="561" t="s">
        <v>25605</v>
      </c>
      <c r="H1496" s="561" t="s">
        <v>1785</v>
      </c>
      <c r="I1496" s="561" t="s">
        <v>23868</v>
      </c>
      <c r="J1496" s="561" t="s">
        <v>7063</v>
      </c>
      <c r="K1496" s="562" t="s">
        <v>36467</v>
      </c>
      <c r="L1496" s="561" t="s">
        <v>25</v>
      </c>
    </row>
    <row r="1497" spans="1:12" x14ac:dyDescent="0.25">
      <c r="A1497" s="561" t="s">
        <v>1746</v>
      </c>
      <c r="B1497" s="561" t="s">
        <v>1747</v>
      </c>
      <c r="C1497" s="561" t="s">
        <v>1775</v>
      </c>
      <c r="D1497" s="561" t="s">
        <v>1776</v>
      </c>
      <c r="E1497" s="562" t="s">
        <v>22</v>
      </c>
      <c r="F1497" s="561" t="s">
        <v>22</v>
      </c>
      <c r="G1497" s="561" t="s">
        <v>25607</v>
      </c>
      <c r="H1497" s="561" t="s">
        <v>1786</v>
      </c>
      <c r="I1497" s="561" t="s">
        <v>23868</v>
      </c>
      <c r="J1497" s="561" t="s">
        <v>7063</v>
      </c>
      <c r="K1497" s="562" t="s">
        <v>36468</v>
      </c>
      <c r="L1497" s="561" t="s">
        <v>25</v>
      </c>
    </row>
    <row r="1498" spans="1:12" x14ac:dyDescent="0.25">
      <c r="A1498" s="561" t="s">
        <v>1746</v>
      </c>
      <c r="B1498" s="561" t="s">
        <v>1747</v>
      </c>
      <c r="C1498" s="561" t="s">
        <v>1775</v>
      </c>
      <c r="D1498" s="561" t="s">
        <v>1776</v>
      </c>
      <c r="E1498" s="562" t="s">
        <v>22</v>
      </c>
      <c r="F1498" s="561" t="s">
        <v>22</v>
      </c>
      <c r="G1498" s="561" t="s">
        <v>25609</v>
      </c>
      <c r="H1498" s="561" t="s">
        <v>1787</v>
      </c>
      <c r="I1498" s="561" t="s">
        <v>23868</v>
      </c>
      <c r="J1498" s="561" t="s">
        <v>7063</v>
      </c>
      <c r="K1498" s="562" t="s">
        <v>36469</v>
      </c>
      <c r="L1498" s="561" t="s">
        <v>25</v>
      </c>
    </row>
    <row r="1499" spans="1:12" x14ac:dyDescent="0.25">
      <c r="A1499" s="561" t="s">
        <v>1746</v>
      </c>
      <c r="B1499" s="561" t="s">
        <v>1747</v>
      </c>
      <c r="C1499" s="561" t="s">
        <v>1775</v>
      </c>
      <c r="D1499" s="561" t="s">
        <v>1776</v>
      </c>
      <c r="E1499" s="562" t="s">
        <v>22</v>
      </c>
      <c r="F1499" s="561" t="s">
        <v>22</v>
      </c>
      <c r="G1499" s="561" t="s">
        <v>25611</v>
      </c>
      <c r="H1499" s="561" t="s">
        <v>1788</v>
      </c>
      <c r="I1499" s="561" t="s">
        <v>23868</v>
      </c>
      <c r="J1499" s="561" t="s">
        <v>7063</v>
      </c>
      <c r="K1499" s="562" t="s">
        <v>36470</v>
      </c>
      <c r="L1499" s="561" t="s">
        <v>25</v>
      </c>
    </row>
    <row r="1500" spans="1:12" x14ac:dyDescent="0.25">
      <c r="A1500" s="561" t="s">
        <v>1746</v>
      </c>
      <c r="B1500" s="561" t="s">
        <v>1747</v>
      </c>
      <c r="C1500" s="561" t="s">
        <v>1775</v>
      </c>
      <c r="D1500" s="561" t="s">
        <v>1776</v>
      </c>
      <c r="E1500" s="562" t="s">
        <v>22</v>
      </c>
      <c r="F1500" s="561" t="s">
        <v>22</v>
      </c>
      <c r="G1500" s="561" t="s">
        <v>25612</v>
      </c>
      <c r="H1500" s="561" t="s">
        <v>1789</v>
      </c>
      <c r="I1500" s="561" t="s">
        <v>23868</v>
      </c>
      <c r="J1500" s="561" t="s">
        <v>7063</v>
      </c>
      <c r="K1500" s="562" t="s">
        <v>36471</v>
      </c>
      <c r="L1500" s="561" t="s">
        <v>25</v>
      </c>
    </row>
    <row r="1501" spans="1:12" x14ac:dyDescent="0.25">
      <c r="A1501" s="561" t="s">
        <v>1746</v>
      </c>
      <c r="B1501" s="561" t="s">
        <v>1747</v>
      </c>
      <c r="C1501" s="561" t="s">
        <v>1775</v>
      </c>
      <c r="D1501" s="561" t="s">
        <v>1776</v>
      </c>
      <c r="E1501" s="562" t="s">
        <v>22</v>
      </c>
      <c r="F1501" s="561" t="s">
        <v>22</v>
      </c>
      <c r="G1501" s="561" t="s">
        <v>25614</v>
      </c>
      <c r="H1501" s="561" t="s">
        <v>1790</v>
      </c>
      <c r="I1501" s="561" t="s">
        <v>23868</v>
      </c>
      <c r="J1501" s="561" t="s">
        <v>7063</v>
      </c>
      <c r="K1501" s="562" t="s">
        <v>36472</v>
      </c>
      <c r="L1501" s="561" t="s">
        <v>25</v>
      </c>
    </row>
    <row r="1502" spans="1:12" x14ac:dyDescent="0.25">
      <c r="A1502" s="561" t="s">
        <v>1746</v>
      </c>
      <c r="B1502" s="561" t="s">
        <v>1747</v>
      </c>
      <c r="C1502" s="561" t="s">
        <v>1775</v>
      </c>
      <c r="D1502" s="561" t="s">
        <v>1776</v>
      </c>
      <c r="E1502" s="562" t="s">
        <v>22</v>
      </c>
      <c r="F1502" s="561" t="s">
        <v>22</v>
      </c>
      <c r="G1502" s="561" t="s">
        <v>25616</v>
      </c>
      <c r="H1502" s="561" t="s">
        <v>1791</v>
      </c>
      <c r="I1502" s="561" t="s">
        <v>23868</v>
      </c>
      <c r="J1502" s="561" t="s">
        <v>7063</v>
      </c>
      <c r="K1502" s="562" t="s">
        <v>36473</v>
      </c>
      <c r="L1502" s="561" t="s">
        <v>25</v>
      </c>
    </row>
    <row r="1503" spans="1:12" x14ac:dyDescent="0.25">
      <c r="A1503" s="561" t="s">
        <v>1746</v>
      </c>
      <c r="B1503" s="561" t="s">
        <v>1747</v>
      </c>
      <c r="C1503" s="561" t="s">
        <v>1775</v>
      </c>
      <c r="D1503" s="561" t="s">
        <v>1776</v>
      </c>
      <c r="E1503" s="562" t="s">
        <v>22</v>
      </c>
      <c r="F1503" s="561" t="s">
        <v>22</v>
      </c>
      <c r="G1503" s="561" t="s">
        <v>25618</v>
      </c>
      <c r="H1503" s="561" t="s">
        <v>1792</v>
      </c>
      <c r="I1503" s="561" t="s">
        <v>23868</v>
      </c>
      <c r="J1503" s="561" t="s">
        <v>7063</v>
      </c>
      <c r="K1503" s="562" t="s">
        <v>36474</v>
      </c>
      <c r="L1503" s="561" t="s">
        <v>25</v>
      </c>
    </row>
    <row r="1504" spans="1:12" x14ac:dyDescent="0.25">
      <c r="A1504" s="561" t="s">
        <v>1746</v>
      </c>
      <c r="B1504" s="561" t="s">
        <v>1747</v>
      </c>
      <c r="C1504" s="561" t="s">
        <v>1775</v>
      </c>
      <c r="D1504" s="561" t="s">
        <v>1776</v>
      </c>
      <c r="E1504" s="562" t="s">
        <v>22</v>
      </c>
      <c r="F1504" s="561" t="s">
        <v>22</v>
      </c>
      <c r="G1504" s="561" t="s">
        <v>25620</v>
      </c>
      <c r="H1504" s="561" t="s">
        <v>1793</v>
      </c>
      <c r="I1504" s="561" t="s">
        <v>23868</v>
      </c>
      <c r="J1504" s="561" t="s">
        <v>7063</v>
      </c>
      <c r="K1504" s="562" t="s">
        <v>36475</v>
      </c>
      <c r="L1504" s="561" t="s">
        <v>25</v>
      </c>
    </row>
    <row r="1505" spans="1:12" x14ac:dyDescent="0.25">
      <c r="A1505" s="561" t="s">
        <v>1746</v>
      </c>
      <c r="B1505" s="561" t="s">
        <v>1747</v>
      </c>
      <c r="C1505" s="561" t="s">
        <v>1775</v>
      </c>
      <c r="D1505" s="561" t="s">
        <v>1776</v>
      </c>
      <c r="E1505" s="562" t="s">
        <v>22</v>
      </c>
      <c r="F1505" s="561" t="s">
        <v>22</v>
      </c>
      <c r="G1505" s="561" t="s">
        <v>25622</v>
      </c>
      <c r="H1505" s="561" t="s">
        <v>1794</v>
      </c>
      <c r="I1505" s="561" t="s">
        <v>23868</v>
      </c>
      <c r="J1505" s="561" t="s">
        <v>7063</v>
      </c>
      <c r="K1505" s="562" t="s">
        <v>36476</v>
      </c>
      <c r="L1505" s="561" t="s">
        <v>25</v>
      </c>
    </row>
    <row r="1506" spans="1:12" x14ac:dyDescent="0.25">
      <c r="A1506" s="561" t="s">
        <v>1746</v>
      </c>
      <c r="B1506" s="561" t="s">
        <v>1747</v>
      </c>
      <c r="C1506" s="561" t="s">
        <v>1775</v>
      </c>
      <c r="D1506" s="561" t="s">
        <v>1776</v>
      </c>
      <c r="E1506" s="562" t="s">
        <v>22</v>
      </c>
      <c r="F1506" s="561" t="s">
        <v>22</v>
      </c>
      <c r="G1506" s="561" t="s">
        <v>25623</v>
      </c>
      <c r="H1506" s="561" t="s">
        <v>1795</v>
      </c>
      <c r="I1506" s="561" t="s">
        <v>23868</v>
      </c>
      <c r="J1506" s="561" t="s">
        <v>7063</v>
      </c>
      <c r="K1506" s="562" t="s">
        <v>36477</v>
      </c>
      <c r="L1506" s="561" t="s">
        <v>25</v>
      </c>
    </row>
    <row r="1507" spans="1:12" x14ac:dyDescent="0.25">
      <c r="A1507" s="561" t="s">
        <v>1746</v>
      </c>
      <c r="B1507" s="561" t="s">
        <v>1747</v>
      </c>
      <c r="C1507" s="561" t="s">
        <v>1775</v>
      </c>
      <c r="D1507" s="561" t="s">
        <v>1776</v>
      </c>
      <c r="E1507" s="562" t="s">
        <v>22</v>
      </c>
      <c r="F1507" s="561" t="s">
        <v>22</v>
      </c>
      <c r="G1507" s="561" t="s">
        <v>25625</v>
      </c>
      <c r="H1507" s="561" t="s">
        <v>1796</v>
      </c>
      <c r="I1507" s="561" t="s">
        <v>23868</v>
      </c>
      <c r="J1507" s="561" t="s">
        <v>7063</v>
      </c>
      <c r="K1507" s="562" t="s">
        <v>36478</v>
      </c>
      <c r="L1507" s="561" t="s">
        <v>25</v>
      </c>
    </row>
    <row r="1508" spans="1:12" x14ac:dyDescent="0.25">
      <c r="A1508" s="561" t="s">
        <v>1746</v>
      </c>
      <c r="B1508" s="561" t="s">
        <v>1747</v>
      </c>
      <c r="C1508" s="561" t="s">
        <v>1775</v>
      </c>
      <c r="D1508" s="561" t="s">
        <v>1776</v>
      </c>
      <c r="E1508" s="562" t="s">
        <v>22</v>
      </c>
      <c r="F1508" s="561" t="s">
        <v>22</v>
      </c>
      <c r="G1508" s="561" t="s">
        <v>25627</v>
      </c>
      <c r="H1508" s="561" t="s">
        <v>1797</v>
      </c>
      <c r="I1508" s="561" t="s">
        <v>23868</v>
      </c>
      <c r="J1508" s="561" t="s">
        <v>7063</v>
      </c>
      <c r="K1508" s="562" t="s">
        <v>30739</v>
      </c>
      <c r="L1508" s="561" t="s">
        <v>25</v>
      </c>
    </row>
    <row r="1509" spans="1:12" x14ac:dyDescent="0.25">
      <c r="A1509" s="561" t="s">
        <v>1746</v>
      </c>
      <c r="B1509" s="561" t="s">
        <v>1747</v>
      </c>
      <c r="C1509" s="561" t="s">
        <v>1775</v>
      </c>
      <c r="D1509" s="561" t="s">
        <v>1776</v>
      </c>
      <c r="E1509" s="562" t="s">
        <v>22</v>
      </c>
      <c r="F1509" s="561" t="s">
        <v>22</v>
      </c>
      <c r="G1509" s="561" t="s">
        <v>25629</v>
      </c>
      <c r="H1509" s="561" t="s">
        <v>1798</v>
      </c>
      <c r="I1509" s="561" t="s">
        <v>23868</v>
      </c>
      <c r="J1509" s="561" t="s">
        <v>7063</v>
      </c>
      <c r="K1509" s="562" t="s">
        <v>36479</v>
      </c>
      <c r="L1509" s="561" t="s">
        <v>25</v>
      </c>
    </row>
    <row r="1510" spans="1:12" x14ac:dyDescent="0.25">
      <c r="A1510" s="561" t="s">
        <v>1746</v>
      </c>
      <c r="B1510" s="561" t="s">
        <v>1747</v>
      </c>
      <c r="C1510" s="561" t="s">
        <v>1775</v>
      </c>
      <c r="D1510" s="561" t="s">
        <v>1776</v>
      </c>
      <c r="E1510" s="562" t="s">
        <v>22</v>
      </c>
      <c r="F1510" s="561" t="s">
        <v>22</v>
      </c>
      <c r="G1510" s="561" t="s">
        <v>25631</v>
      </c>
      <c r="H1510" s="561" t="s">
        <v>1799</v>
      </c>
      <c r="I1510" s="561" t="s">
        <v>23868</v>
      </c>
      <c r="J1510" s="561" t="s">
        <v>7063</v>
      </c>
      <c r="K1510" s="562" t="s">
        <v>23957</v>
      </c>
      <c r="L1510" s="561" t="s">
        <v>25</v>
      </c>
    </row>
    <row r="1511" spans="1:12" x14ac:dyDescent="0.25">
      <c r="A1511" s="561" t="s">
        <v>1746</v>
      </c>
      <c r="B1511" s="561" t="s">
        <v>1747</v>
      </c>
      <c r="C1511" s="561" t="s">
        <v>1775</v>
      </c>
      <c r="D1511" s="561" t="s">
        <v>1776</v>
      </c>
      <c r="E1511" s="562" t="s">
        <v>22</v>
      </c>
      <c r="F1511" s="561" t="s">
        <v>22</v>
      </c>
      <c r="G1511" s="561" t="s">
        <v>25633</v>
      </c>
      <c r="H1511" s="561" t="s">
        <v>1800</v>
      </c>
      <c r="I1511" s="561" t="s">
        <v>23868</v>
      </c>
      <c r="J1511" s="561" t="s">
        <v>7063</v>
      </c>
      <c r="K1511" s="562" t="s">
        <v>36480</v>
      </c>
      <c r="L1511" s="561" t="s">
        <v>25</v>
      </c>
    </row>
    <row r="1512" spans="1:12" x14ac:dyDescent="0.25">
      <c r="A1512" s="561" t="s">
        <v>1746</v>
      </c>
      <c r="B1512" s="561" t="s">
        <v>1747</v>
      </c>
      <c r="C1512" s="561" t="s">
        <v>1775</v>
      </c>
      <c r="D1512" s="561" t="s">
        <v>1776</v>
      </c>
      <c r="E1512" s="562" t="s">
        <v>22</v>
      </c>
      <c r="F1512" s="561" t="s">
        <v>22</v>
      </c>
      <c r="G1512" s="561" t="s">
        <v>25635</v>
      </c>
      <c r="H1512" s="561" t="s">
        <v>1801</v>
      </c>
      <c r="I1512" s="561" t="s">
        <v>23868</v>
      </c>
      <c r="J1512" s="561" t="s">
        <v>7063</v>
      </c>
      <c r="K1512" s="562" t="s">
        <v>36481</v>
      </c>
      <c r="L1512" s="561" t="s">
        <v>25</v>
      </c>
    </row>
    <row r="1513" spans="1:12" x14ac:dyDescent="0.25">
      <c r="A1513" s="561" t="s">
        <v>1746</v>
      </c>
      <c r="B1513" s="561" t="s">
        <v>1747</v>
      </c>
      <c r="C1513" s="561" t="s">
        <v>1775</v>
      </c>
      <c r="D1513" s="561" t="s">
        <v>1776</v>
      </c>
      <c r="E1513" s="562" t="s">
        <v>22</v>
      </c>
      <c r="F1513" s="561" t="s">
        <v>22</v>
      </c>
      <c r="G1513" s="561" t="s">
        <v>25637</v>
      </c>
      <c r="H1513" s="561" t="s">
        <v>1802</v>
      </c>
      <c r="I1513" s="561" t="s">
        <v>23868</v>
      </c>
      <c r="J1513" s="561" t="s">
        <v>7063</v>
      </c>
      <c r="K1513" s="562" t="s">
        <v>36482</v>
      </c>
      <c r="L1513" s="561" t="s">
        <v>25</v>
      </c>
    </row>
    <row r="1514" spans="1:12" x14ac:dyDescent="0.25">
      <c r="A1514" s="561" t="s">
        <v>1746</v>
      </c>
      <c r="B1514" s="561" t="s">
        <v>1747</v>
      </c>
      <c r="C1514" s="561" t="s">
        <v>1775</v>
      </c>
      <c r="D1514" s="561" t="s">
        <v>1776</v>
      </c>
      <c r="E1514" s="562" t="s">
        <v>22</v>
      </c>
      <c r="F1514" s="561" t="s">
        <v>22</v>
      </c>
      <c r="G1514" s="561" t="s">
        <v>25638</v>
      </c>
      <c r="H1514" s="561" t="s">
        <v>1803</v>
      </c>
      <c r="I1514" s="561" t="s">
        <v>23868</v>
      </c>
      <c r="J1514" s="561" t="s">
        <v>7063</v>
      </c>
      <c r="K1514" s="562" t="s">
        <v>36483</v>
      </c>
      <c r="L1514" s="561" t="s">
        <v>25</v>
      </c>
    </row>
    <row r="1515" spans="1:12" x14ac:dyDescent="0.25">
      <c r="A1515" s="561" t="s">
        <v>1746</v>
      </c>
      <c r="B1515" s="561" t="s">
        <v>1747</v>
      </c>
      <c r="C1515" s="561" t="s">
        <v>1775</v>
      </c>
      <c r="D1515" s="561" t="s">
        <v>1776</v>
      </c>
      <c r="E1515" s="562" t="s">
        <v>22</v>
      </c>
      <c r="F1515" s="561" t="s">
        <v>22</v>
      </c>
      <c r="G1515" s="561" t="s">
        <v>25640</v>
      </c>
      <c r="H1515" s="561" t="s">
        <v>1805</v>
      </c>
      <c r="I1515" s="561" t="s">
        <v>23868</v>
      </c>
      <c r="J1515" s="561" t="s">
        <v>7063</v>
      </c>
      <c r="K1515" s="562" t="s">
        <v>36484</v>
      </c>
      <c r="L1515" s="561" t="s">
        <v>25</v>
      </c>
    </row>
    <row r="1516" spans="1:12" x14ac:dyDescent="0.25">
      <c r="A1516" s="561" t="s">
        <v>1746</v>
      </c>
      <c r="B1516" s="561" t="s">
        <v>1747</v>
      </c>
      <c r="C1516" s="561" t="s">
        <v>1775</v>
      </c>
      <c r="D1516" s="561" t="s">
        <v>1776</v>
      </c>
      <c r="E1516" s="562" t="s">
        <v>22</v>
      </c>
      <c r="F1516" s="561" t="s">
        <v>22</v>
      </c>
      <c r="G1516" s="561" t="s">
        <v>25642</v>
      </c>
      <c r="H1516" s="561" t="s">
        <v>1806</v>
      </c>
      <c r="I1516" s="561" t="s">
        <v>23868</v>
      </c>
      <c r="J1516" s="561" t="s">
        <v>7063</v>
      </c>
      <c r="K1516" s="562" t="s">
        <v>36485</v>
      </c>
      <c r="L1516" s="561" t="s">
        <v>25</v>
      </c>
    </row>
    <row r="1517" spans="1:12" x14ac:dyDescent="0.25">
      <c r="A1517" s="561" t="s">
        <v>1746</v>
      </c>
      <c r="B1517" s="561" t="s">
        <v>1747</v>
      </c>
      <c r="C1517" s="561" t="s">
        <v>1775</v>
      </c>
      <c r="D1517" s="561" t="s">
        <v>1776</v>
      </c>
      <c r="E1517" s="562" t="s">
        <v>22</v>
      </c>
      <c r="F1517" s="561" t="s">
        <v>22</v>
      </c>
      <c r="G1517" s="561" t="s">
        <v>25644</v>
      </c>
      <c r="H1517" s="561" t="s">
        <v>1807</v>
      </c>
      <c r="I1517" s="561" t="s">
        <v>23868</v>
      </c>
      <c r="J1517" s="561" t="s">
        <v>7063</v>
      </c>
      <c r="K1517" s="562" t="s">
        <v>36486</v>
      </c>
      <c r="L1517" s="561" t="s">
        <v>25</v>
      </c>
    </row>
    <row r="1518" spans="1:12" x14ac:dyDescent="0.25">
      <c r="A1518" s="561" t="s">
        <v>1746</v>
      </c>
      <c r="B1518" s="561" t="s">
        <v>1747</v>
      </c>
      <c r="C1518" s="561" t="s">
        <v>1775</v>
      </c>
      <c r="D1518" s="561" t="s">
        <v>1776</v>
      </c>
      <c r="E1518" s="562" t="s">
        <v>22</v>
      </c>
      <c r="F1518" s="561" t="s">
        <v>22</v>
      </c>
      <c r="G1518" s="561" t="s">
        <v>25646</v>
      </c>
      <c r="H1518" s="561" t="s">
        <v>1808</v>
      </c>
      <c r="I1518" s="561" t="s">
        <v>23868</v>
      </c>
      <c r="J1518" s="561" t="s">
        <v>7063</v>
      </c>
      <c r="K1518" s="562" t="s">
        <v>36487</v>
      </c>
      <c r="L1518" s="561" t="s">
        <v>25</v>
      </c>
    </row>
    <row r="1519" spans="1:12" x14ac:dyDescent="0.25">
      <c r="A1519" s="561" t="s">
        <v>1746</v>
      </c>
      <c r="B1519" s="561" t="s">
        <v>1747</v>
      </c>
      <c r="C1519" s="561" t="s">
        <v>1775</v>
      </c>
      <c r="D1519" s="561" t="s">
        <v>1776</v>
      </c>
      <c r="E1519" s="562" t="s">
        <v>22</v>
      </c>
      <c r="F1519" s="561" t="s">
        <v>22</v>
      </c>
      <c r="G1519" s="561" t="s">
        <v>25648</v>
      </c>
      <c r="H1519" s="561" t="s">
        <v>1809</v>
      </c>
      <c r="I1519" s="561" t="s">
        <v>23868</v>
      </c>
      <c r="J1519" s="561" t="s">
        <v>7063</v>
      </c>
      <c r="K1519" s="562" t="s">
        <v>36488</v>
      </c>
      <c r="L1519" s="561" t="s">
        <v>25</v>
      </c>
    </row>
    <row r="1520" spans="1:12" x14ac:dyDescent="0.25">
      <c r="A1520" s="561" t="s">
        <v>1746</v>
      </c>
      <c r="B1520" s="561" t="s">
        <v>1747</v>
      </c>
      <c r="C1520" s="561" t="s">
        <v>1775</v>
      </c>
      <c r="D1520" s="561" t="s">
        <v>1776</v>
      </c>
      <c r="E1520" s="562" t="s">
        <v>22</v>
      </c>
      <c r="F1520" s="561" t="s">
        <v>22</v>
      </c>
      <c r="G1520" s="561" t="s">
        <v>25650</v>
      </c>
      <c r="H1520" s="561" t="s">
        <v>1810</v>
      </c>
      <c r="I1520" s="561" t="s">
        <v>23868</v>
      </c>
      <c r="J1520" s="561" t="s">
        <v>7063</v>
      </c>
      <c r="K1520" s="562" t="s">
        <v>36489</v>
      </c>
      <c r="L1520" s="561" t="s">
        <v>25</v>
      </c>
    </row>
    <row r="1521" spans="1:12" x14ac:dyDescent="0.25">
      <c r="A1521" s="561" t="s">
        <v>1746</v>
      </c>
      <c r="B1521" s="561" t="s">
        <v>1747</v>
      </c>
      <c r="C1521" s="561" t="s">
        <v>1775</v>
      </c>
      <c r="D1521" s="561" t="s">
        <v>1776</v>
      </c>
      <c r="E1521" s="562" t="s">
        <v>22</v>
      </c>
      <c r="F1521" s="561" t="s">
        <v>22</v>
      </c>
      <c r="G1521" s="561" t="s">
        <v>25651</v>
      </c>
      <c r="H1521" s="561" t="s">
        <v>1811</v>
      </c>
      <c r="I1521" s="561" t="s">
        <v>23148</v>
      </c>
      <c r="J1521" s="561" t="s">
        <v>7063</v>
      </c>
      <c r="K1521" s="562" t="s">
        <v>36490</v>
      </c>
      <c r="L1521" s="561" t="s">
        <v>25</v>
      </c>
    </row>
    <row r="1522" spans="1:12" x14ac:dyDescent="0.25">
      <c r="A1522" s="561" t="s">
        <v>1746</v>
      </c>
      <c r="B1522" s="561" t="s">
        <v>1747</v>
      </c>
      <c r="C1522" s="561" t="s">
        <v>1775</v>
      </c>
      <c r="D1522" s="561" t="s">
        <v>1776</v>
      </c>
      <c r="E1522" s="562" t="s">
        <v>22</v>
      </c>
      <c r="F1522" s="561" t="s">
        <v>22</v>
      </c>
      <c r="G1522" s="561" t="s">
        <v>25653</v>
      </c>
      <c r="H1522" s="561" t="s">
        <v>1812</v>
      </c>
      <c r="I1522" s="561" t="s">
        <v>23148</v>
      </c>
      <c r="J1522" s="561" t="s">
        <v>7063</v>
      </c>
      <c r="K1522" s="562" t="s">
        <v>36491</v>
      </c>
      <c r="L1522" s="561" t="s">
        <v>25</v>
      </c>
    </row>
    <row r="1523" spans="1:12" x14ac:dyDescent="0.25">
      <c r="A1523" s="561" t="s">
        <v>1746</v>
      </c>
      <c r="B1523" s="561" t="s">
        <v>1747</v>
      </c>
      <c r="C1523" s="561" t="s">
        <v>1775</v>
      </c>
      <c r="D1523" s="561" t="s">
        <v>1776</v>
      </c>
      <c r="E1523" s="562" t="s">
        <v>22</v>
      </c>
      <c r="F1523" s="561" t="s">
        <v>22</v>
      </c>
      <c r="G1523" s="561" t="s">
        <v>25655</v>
      </c>
      <c r="H1523" s="561" t="s">
        <v>1813</v>
      </c>
      <c r="I1523" s="561" t="s">
        <v>23148</v>
      </c>
      <c r="J1523" s="561" t="s">
        <v>7063</v>
      </c>
      <c r="K1523" s="562" t="s">
        <v>36492</v>
      </c>
      <c r="L1523" s="561" t="s">
        <v>25</v>
      </c>
    </row>
    <row r="1524" spans="1:12" x14ac:dyDescent="0.25">
      <c r="A1524" s="561" t="s">
        <v>1746</v>
      </c>
      <c r="B1524" s="561" t="s">
        <v>1747</v>
      </c>
      <c r="C1524" s="561" t="s">
        <v>1775</v>
      </c>
      <c r="D1524" s="561" t="s">
        <v>1776</v>
      </c>
      <c r="E1524" s="562" t="s">
        <v>22</v>
      </c>
      <c r="F1524" s="561" t="s">
        <v>22</v>
      </c>
      <c r="G1524" s="561" t="s">
        <v>25657</v>
      </c>
      <c r="H1524" s="561" t="s">
        <v>1814</v>
      </c>
      <c r="I1524" s="561" t="s">
        <v>23148</v>
      </c>
      <c r="J1524" s="561" t="s">
        <v>7063</v>
      </c>
      <c r="K1524" s="562" t="s">
        <v>36493</v>
      </c>
      <c r="L1524" s="561" t="s">
        <v>25</v>
      </c>
    </row>
    <row r="1525" spans="1:12" x14ac:dyDescent="0.25">
      <c r="A1525" s="561" t="s">
        <v>1746</v>
      </c>
      <c r="B1525" s="561" t="s">
        <v>1747</v>
      </c>
      <c r="C1525" s="561" t="s">
        <v>1775</v>
      </c>
      <c r="D1525" s="561" t="s">
        <v>1776</v>
      </c>
      <c r="E1525" s="562" t="s">
        <v>22</v>
      </c>
      <c r="F1525" s="561" t="s">
        <v>22</v>
      </c>
      <c r="G1525" s="561" t="s">
        <v>25659</v>
      </c>
      <c r="H1525" s="561" t="s">
        <v>1815</v>
      </c>
      <c r="I1525" s="561" t="s">
        <v>23148</v>
      </c>
      <c r="J1525" s="561" t="s">
        <v>7063</v>
      </c>
      <c r="K1525" s="562" t="s">
        <v>36494</v>
      </c>
      <c r="L1525" s="561" t="s">
        <v>25</v>
      </c>
    </row>
    <row r="1526" spans="1:12" x14ac:dyDescent="0.25">
      <c r="A1526" s="561" t="s">
        <v>1746</v>
      </c>
      <c r="B1526" s="561" t="s">
        <v>1747</v>
      </c>
      <c r="C1526" s="561" t="s">
        <v>1775</v>
      </c>
      <c r="D1526" s="561" t="s">
        <v>1776</v>
      </c>
      <c r="E1526" s="562" t="s">
        <v>22</v>
      </c>
      <c r="F1526" s="561" t="s">
        <v>22</v>
      </c>
      <c r="G1526" s="561" t="s">
        <v>25661</v>
      </c>
      <c r="H1526" s="561" t="s">
        <v>1816</v>
      </c>
      <c r="I1526" s="561" t="s">
        <v>23148</v>
      </c>
      <c r="J1526" s="561" t="s">
        <v>7063</v>
      </c>
      <c r="K1526" s="562" t="s">
        <v>36495</v>
      </c>
      <c r="L1526" s="561" t="s">
        <v>25</v>
      </c>
    </row>
    <row r="1527" spans="1:12" x14ac:dyDescent="0.25">
      <c r="A1527" s="561" t="s">
        <v>1746</v>
      </c>
      <c r="B1527" s="561" t="s">
        <v>1747</v>
      </c>
      <c r="C1527" s="561" t="s">
        <v>1775</v>
      </c>
      <c r="D1527" s="561" t="s">
        <v>1776</v>
      </c>
      <c r="E1527" s="562" t="s">
        <v>22</v>
      </c>
      <c r="F1527" s="561" t="s">
        <v>22</v>
      </c>
      <c r="G1527" s="561" t="s">
        <v>25663</v>
      </c>
      <c r="H1527" s="561" t="s">
        <v>1817</v>
      </c>
      <c r="I1527" s="561" t="s">
        <v>23148</v>
      </c>
      <c r="J1527" s="561" t="s">
        <v>7063</v>
      </c>
      <c r="K1527" s="562" t="s">
        <v>36496</v>
      </c>
      <c r="L1527" s="561" t="s">
        <v>25</v>
      </c>
    </row>
    <row r="1528" spans="1:12" x14ac:dyDescent="0.25">
      <c r="A1528" s="561" t="s">
        <v>1746</v>
      </c>
      <c r="B1528" s="561" t="s">
        <v>1747</v>
      </c>
      <c r="C1528" s="561" t="s">
        <v>1775</v>
      </c>
      <c r="D1528" s="561" t="s">
        <v>1776</v>
      </c>
      <c r="E1528" s="562" t="s">
        <v>22</v>
      </c>
      <c r="F1528" s="561" t="s">
        <v>22</v>
      </c>
      <c r="G1528" s="561" t="s">
        <v>25665</v>
      </c>
      <c r="H1528" s="561" t="s">
        <v>1818</v>
      </c>
      <c r="I1528" s="561" t="s">
        <v>23148</v>
      </c>
      <c r="J1528" s="561" t="s">
        <v>7063</v>
      </c>
      <c r="K1528" s="562" t="s">
        <v>36497</v>
      </c>
      <c r="L1528" s="561" t="s">
        <v>25</v>
      </c>
    </row>
    <row r="1529" spans="1:12" x14ac:dyDescent="0.25">
      <c r="A1529" s="561" t="s">
        <v>1746</v>
      </c>
      <c r="B1529" s="561" t="s">
        <v>1747</v>
      </c>
      <c r="C1529" s="561" t="s">
        <v>1775</v>
      </c>
      <c r="D1529" s="561" t="s">
        <v>1776</v>
      </c>
      <c r="E1529" s="562" t="s">
        <v>22</v>
      </c>
      <c r="F1529" s="561" t="s">
        <v>22</v>
      </c>
      <c r="G1529" s="561" t="s">
        <v>25667</v>
      </c>
      <c r="H1529" s="561" t="s">
        <v>1819</v>
      </c>
      <c r="I1529" s="561" t="s">
        <v>23148</v>
      </c>
      <c r="J1529" s="561" t="s">
        <v>7063</v>
      </c>
      <c r="K1529" s="562" t="s">
        <v>36498</v>
      </c>
      <c r="L1529" s="561" t="s">
        <v>25</v>
      </c>
    </row>
    <row r="1530" spans="1:12" x14ac:dyDescent="0.25">
      <c r="A1530" s="561" t="s">
        <v>1746</v>
      </c>
      <c r="B1530" s="561" t="s">
        <v>1747</v>
      </c>
      <c r="C1530" s="561" t="s">
        <v>1775</v>
      </c>
      <c r="D1530" s="561" t="s">
        <v>1776</v>
      </c>
      <c r="E1530" s="562" t="s">
        <v>22</v>
      </c>
      <c r="F1530" s="561" t="s">
        <v>22</v>
      </c>
      <c r="G1530" s="561" t="s">
        <v>25669</v>
      </c>
      <c r="H1530" s="561" t="s">
        <v>1820</v>
      </c>
      <c r="I1530" s="561" t="s">
        <v>23148</v>
      </c>
      <c r="J1530" s="561" t="s">
        <v>7063</v>
      </c>
      <c r="K1530" s="562" t="s">
        <v>36499</v>
      </c>
      <c r="L1530" s="561" t="s">
        <v>25</v>
      </c>
    </row>
    <row r="1531" spans="1:12" x14ac:dyDescent="0.25">
      <c r="A1531" s="561" t="s">
        <v>1746</v>
      </c>
      <c r="B1531" s="561" t="s">
        <v>1747</v>
      </c>
      <c r="C1531" s="561" t="s">
        <v>1775</v>
      </c>
      <c r="D1531" s="561" t="s">
        <v>1776</v>
      </c>
      <c r="E1531" s="562" t="s">
        <v>22</v>
      </c>
      <c r="F1531" s="561" t="s">
        <v>22</v>
      </c>
      <c r="G1531" s="561" t="s">
        <v>25671</v>
      </c>
      <c r="H1531" s="561" t="s">
        <v>1821</v>
      </c>
      <c r="I1531" s="561" t="s">
        <v>23148</v>
      </c>
      <c r="J1531" s="561" t="s">
        <v>7063</v>
      </c>
      <c r="K1531" s="562" t="s">
        <v>36500</v>
      </c>
      <c r="L1531" s="561" t="s">
        <v>25</v>
      </c>
    </row>
    <row r="1532" spans="1:12" x14ac:dyDescent="0.25">
      <c r="A1532" s="561" t="s">
        <v>1746</v>
      </c>
      <c r="B1532" s="561" t="s">
        <v>1747</v>
      </c>
      <c r="C1532" s="561" t="s">
        <v>1775</v>
      </c>
      <c r="D1532" s="561" t="s">
        <v>1776</v>
      </c>
      <c r="E1532" s="562" t="s">
        <v>22</v>
      </c>
      <c r="F1532" s="561" t="s">
        <v>22</v>
      </c>
      <c r="G1532" s="561" t="s">
        <v>25673</v>
      </c>
      <c r="H1532" s="561" t="s">
        <v>1822</v>
      </c>
      <c r="I1532" s="561" t="s">
        <v>23148</v>
      </c>
      <c r="J1532" s="561" t="s">
        <v>7063</v>
      </c>
      <c r="K1532" s="562" t="s">
        <v>36501</v>
      </c>
      <c r="L1532" s="561" t="s">
        <v>25</v>
      </c>
    </row>
    <row r="1533" spans="1:12" x14ac:dyDescent="0.25">
      <c r="A1533" s="561" t="s">
        <v>1746</v>
      </c>
      <c r="B1533" s="561" t="s">
        <v>1747</v>
      </c>
      <c r="C1533" s="561" t="s">
        <v>1775</v>
      </c>
      <c r="D1533" s="561" t="s">
        <v>1776</v>
      </c>
      <c r="E1533" s="562" t="s">
        <v>22</v>
      </c>
      <c r="F1533" s="561" t="s">
        <v>22</v>
      </c>
      <c r="G1533" s="561" t="s">
        <v>25675</v>
      </c>
      <c r="H1533" s="561" t="s">
        <v>1823</v>
      </c>
      <c r="I1533" s="561" t="s">
        <v>23148</v>
      </c>
      <c r="J1533" s="561" t="s">
        <v>7063</v>
      </c>
      <c r="K1533" s="562" t="s">
        <v>36502</v>
      </c>
      <c r="L1533" s="561" t="s">
        <v>25</v>
      </c>
    </row>
    <row r="1534" spans="1:12" x14ac:dyDescent="0.25">
      <c r="A1534" s="561" t="s">
        <v>1746</v>
      </c>
      <c r="B1534" s="561" t="s">
        <v>1747</v>
      </c>
      <c r="C1534" s="561" t="s">
        <v>1775</v>
      </c>
      <c r="D1534" s="561" t="s">
        <v>1776</v>
      </c>
      <c r="E1534" s="562" t="s">
        <v>22</v>
      </c>
      <c r="F1534" s="561" t="s">
        <v>22</v>
      </c>
      <c r="G1534" s="561" t="s">
        <v>25677</v>
      </c>
      <c r="H1534" s="561" t="s">
        <v>1824</v>
      </c>
      <c r="I1534" s="561" t="s">
        <v>23148</v>
      </c>
      <c r="J1534" s="561" t="s">
        <v>7063</v>
      </c>
      <c r="K1534" s="562" t="s">
        <v>36503</v>
      </c>
      <c r="L1534" s="561" t="s">
        <v>25</v>
      </c>
    </row>
    <row r="1535" spans="1:12" x14ac:dyDescent="0.25">
      <c r="A1535" s="561" t="s">
        <v>1746</v>
      </c>
      <c r="B1535" s="561" t="s">
        <v>1747</v>
      </c>
      <c r="C1535" s="561" t="s">
        <v>1775</v>
      </c>
      <c r="D1535" s="561" t="s">
        <v>1776</v>
      </c>
      <c r="E1535" s="562" t="s">
        <v>22</v>
      </c>
      <c r="F1535" s="561" t="s">
        <v>22</v>
      </c>
      <c r="G1535" s="561" t="s">
        <v>25679</v>
      </c>
      <c r="H1535" s="561" t="s">
        <v>1825</v>
      </c>
      <c r="I1535" s="561" t="s">
        <v>23148</v>
      </c>
      <c r="J1535" s="561" t="s">
        <v>7063</v>
      </c>
      <c r="K1535" s="562" t="s">
        <v>36504</v>
      </c>
      <c r="L1535" s="561" t="s">
        <v>25</v>
      </c>
    </row>
    <row r="1536" spans="1:12" x14ac:dyDescent="0.25">
      <c r="A1536" s="561" t="s">
        <v>1746</v>
      </c>
      <c r="B1536" s="561" t="s">
        <v>1747</v>
      </c>
      <c r="C1536" s="561" t="s">
        <v>1775</v>
      </c>
      <c r="D1536" s="561" t="s">
        <v>1776</v>
      </c>
      <c r="E1536" s="562" t="s">
        <v>22</v>
      </c>
      <c r="F1536" s="561" t="s">
        <v>22</v>
      </c>
      <c r="G1536" s="561" t="s">
        <v>25681</v>
      </c>
      <c r="H1536" s="561" t="s">
        <v>1826</v>
      </c>
      <c r="I1536" s="561" t="s">
        <v>23148</v>
      </c>
      <c r="J1536" s="561" t="s">
        <v>7063</v>
      </c>
      <c r="K1536" s="562" t="s">
        <v>4773</v>
      </c>
      <c r="L1536" s="561" t="s">
        <v>25</v>
      </c>
    </row>
    <row r="1537" spans="1:12" x14ac:dyDescent="0.25">
      <c r="A1537" s="561" t="s">
        <v>1746</v>
      </c>
      <c r="B1537" s="561" t="s">
        <v>1747</v>
      </c>
      <c r="C1537" s="561" t="s">
        <v>1775</v>
      </c>
      <c r="D1537" s="561" t="s">
        <v>1776</v>
      </c>
      <c r="E1537" s="562" t="s">
        <v>22</v>
      </c>
      <c r="F1537" s="561" t="s">
        <v>22</v>
      </c>
      <c r="G1537" s="561" t="s">
        <v>25683</v>
      </c>
      <c r="H1537" s="561" t="s">
        <v>1827</v>
      </c>
      <c r="I1537" s="561" t="s">
        <v>23148</v>
      </c>
      <c r="J1537" s="561" t="s">
        <v>7063</v>
      </c>
      <c r="K1537" s="562" t="s">
        <v>36505</v>
      </c>
      <c r="L1537" s="561" t="s">
        <v>25</v>
      </c>
    </row>
    <row r="1538" spans="1:12" x14ac:dyDescent="0.25">
      <c r="A1538" s="561" t="s">
        <v>1746</v>
      </c>
      <c r="B1538" s="561" t="s">
        <v>1747</v>
      </c>
      <c r="C1538" s="561" t="s">
        <v>1775</v>
      </c>
      <c r="D1538" s="561" t="s">
        <v>1776</v>
      </c>
      <c r="E1538" s="562" t="s">
        <v>22</v>
      </c>
      <c r="F1538" s="561" t="s">
        <v>22</v>
      </c>
      <c r="G1538" s="561" t="s">
        <v>25685</v>
      </c>
      <c r="H1538" s="561" t="s">
        <v>1828</v>
      </c>
      <c r="I1538" s="561" t="s">
        <v>23148</v>
      </c>
      <c r="J1538" s="561" t="s">
        <v>7063</v>
      </c>
      <c r="K1538" s="562" t="s">
        <v>36506</v>
      </c>
      <c r="L1538" s="561" t="s">
        <v>25</v>
      </c>
    </row>
    <row r="1539" spans="1:12" x14ac:dyDescent="0.25">
      <c r="A1539" s="561" t="s">
        <v>1746</v>
      </c>
      <c r="B1539" s="561" t="s">
        <v>1747</v>
      </c>
      <c r="C1539" s="561" t="s">
        <v>1775</v>
      </c>
      <c r="D1539" s="561" t="s">
        <v>1776</v>
      </c>
      <c r="E1539" s="562" t="s">
        <v>22</v>
      </c>
      <c r="F1539" s="561" t="s">
        <v>22</v>
      </c>
      <c r="G1539" s="561" t="s">
        <v>25687</v>
      </c>
      <c r="H1539" s="561" t="s">
        <v>1829</v>
      </c>
      <c r="I1539" s="561" t="s">
        <v>23148</v>
      </c>
      <c r="J1539" s="561" t="s">
        <v>7063</v>
      </c>
      <c r="K1539" s="562" t="s">
        <v>36507</v>
      </c>
      <c r="L1539" s="561" t="s">
        <v>25</v>
      </c>
    </row>
    <row r="1540" spans="1:12" x14ac:dyDescent="0.25">
      <c r="A1540" s="561" t="s">
        <v>1746</v>
      </c>
      <c r="B1540" s="561" t="s">
        <v>1747</v>
      </c>
      <c r="C1540" s="561" t="s">
        <v>1775</v>
      </c>
      <c r="D1540" s="561" t="s">
        <v>1776</v>
      </c>
      <c r="E1540" s="562" t="s">
        <v>22</v>
      </c>
      <c r="F1540" s="561" t="s">
        <v>22</v>
      </c>
      <c r="G1540" s="561" t="s">
        <v>25689</v>
      </c>
      <c r="H1540" s="561" t="s">
        <v>1830</v>
      </c>
      <c r="I1540" s="561" t="s">
        <v>23148</v>
      </c>
      <c r="J1540" s="561" t="s">
        <v>7063</v>
      </c>
      <c r="K1540" s="562" t="s">
        <v>36508</v>
      </c>
      <c r="L1540" s="561" t="s">
        <v>25</v>
      </c>
    </row>
    <row r="1541" spans="1:12" x14ac:dyDescent="0.25">
      <c r="A1541" s="561" t="s">
        <v>1746</v>
      </c>
      <c r="B1541" s="561" t="s">
        <v>1747</v>
      </c>
      <c r="C1541" s="561" t="s">
        <v>1775</v>
      </c>
      <c r="D1541" s="561" t="s">
        <v>1776</v>
      </c>
      <c r="E1541" s="562" t="s">
        <v>22</v>
      </c>
      <c r="F1541" s="561" t="s">
        <v>22</v>
      </c>
      <c r="G1541" s="561" t="s">
        <v>25690</v>
      </c>
      <c r="H1541" s="561" t="s">
        <v>1831</v>
      </c>
      <c r="I1541" s="561" t="s">
        <v>23270</v>
      </c>
      <c r="J1541" s="561" t="s">
        <v>7063</v>
      </c>
      <c r="K1541" s="562" t="s">
        <v>6956</v>
      </c>
      <c r="L1541" s="561" t="s">
        <v>25</v>
      </c>
    </row>
    <row r="1542" spans="1:12" x14ac:dyDescent="0.25">
      <c r="A1542" s="561" t="s">
        <v>1746</v>
      </c>
      <c r="B1542" s="561" t="s">
        <v>1747</v>
      </c>
      <c r="C1542" s="561" t="s">
        <v>1775</v>
      </c>
      <c r="D1542" s="561" t="s">
        <v>1776</v>
      </c>
      <c r="E1542" s="562" t="s">
        <v>22</v>
      </c>
      <c r="F1542" s="561" t="s">
        <v>22</v>
      </c>
      <c r="G1542" s="561" t="s">
        <v>25692</v>
      </c>
      <c r="H1542" s="561" t="s">
        <v>1832</v>
      </c>
      <c r="I1542" s="561" t="s">
        <v>23868</v>
      </c>
      <c r="J1542" s="561" t="s">
        <v>7063</v>
      </c>
      <c r="K1542" s="562" t="s">
        <v>36509</v>
      </c>
      <c r="L1542" s="561" t="s">
        <v>25</v>
      </c>
    </row>
    <row r="1543" spans="1:12" x14ac:dyDescent="0.25">
      <c r="A1543" s="561" t="s">
        <v>1746</v>
      </c>
      <c r="B1543" s="561" t="s">
        <v>1747</v>
      </c>
      <c r="C1543" s="561" t="s">
        <v>1775</v>
      </c>
      <c r="D1543" s="561" t="s">
        <v>1776</v>
      </c>
      <c r="E1543" s="562" t="s">
        <v>22</v>
      </c>
      <c r="F1543" s="561" t="s">
        <v>22</v>
      </c>
      <c r="G1543" s="561" t="s">
        <v>25694</v>
      </c>
      <c r="H1543" s="561" t="s">
        <v>1833</v>
      </c>
      <c r="I1543" s="561" t="s">
        <v>23868</v>
      </c>
      <c r="J1543" s="561" t="s">
        <v>7063</v>
      </c>
      <c r="K1543" s="562" t="s">
        <v>36510</v>
      </c>
      <c r="L1543" s="561" t="s">
        <v>25</v>
      </c>
    </row>
    <row r="1544" spans="1:12" x14ac:dyDescent="0.25">
      <c r="A1544" s="561" t="s">
        <v>1746</v>
      </c>
      <c r="B1544" s="561" t="s">
        <v>1747</v>
      </c>
      <c r="C1544" s="561" t="s">
        <v>1775</v>
      </c>
      <c r="D1544" s="561" t="s">
        <v>1776</v>
      </c>
      <c r="E1544" s="562" t="s">
        <v>22</v>
      </c>
      <c r="F1544" s="561" t="s">
        <v>22</v>
      </c>
      <c r="G1544" s="561" t="s">
        <v>25695</v>
      </c>
      <c r="H1544" s="561" t="s">
        <v>1834</v>
      </c>
      <c r="I1544" s="561" t="s">
        <v>23868</v>
      </c>
      <c r="J1544" s="561" t="s">
        <v>7063</v>
      </c>
      <c r="K1544" s="562" t="s">
        <v>36511</v>
      </c>
      <c r="L1544" s="561" t="s">
        <v>25</v>
      </c>
    </row>
    <row r="1545" spans="1:12" x14ac:dyDescent="0.25">
      <c r="A1545" s="561" t="s">
        <v>1746</v>
      </c>
      <c r="B1545" s="561" t="s">
        <v>1747</v>
      </c>
      <c r="C1545" s="561" t="s">
        <v>1775</v>
      </c>
      <c r="D1545" s="561" t="s">
        <v>1776</v>
      </c>
      <c r="E1545" s="562" t="s">
        <v>22</v>
      </c>
      <c r="F1545" s="561" t="s">
        <v>22</v>
      </c>
      <c r="G1545" s="561" t="s">
        <v>25697</v>
      </c>
      <c r="H1545" s="561" t="s">
        <v>1835</v>
      </c>
      <c r="I1545" s="561" t="s">
        <v>23868</v>
      </c>
      <c r="J1545" s="561" t="s">
        <v>7063</v>
      </c>
      <c r="K1545" s="562" t="s">
        <v>36512</v>
      </c>
      <c r="L1545" s="561" t="s">
        <v>25</v>
      </c>
    </row>
    <row r="1546" spans="1:12" x14ac:dyDescent="0.25">
      <c r="A1546" s="561" t="s">
        <v>1746</v>
      </c>
      <c r="B1546" s="561" t="s">
        <v>1747</v>
      </c>
      <c r="C1546" s="561" t="s">
        <v>1775</v>
      </c>
      <c r="D1546" s="561" t="s">
        <v>1776</v>
      </c>
      <c r="E1546" s="562" t="s">
        <v>22</v>
      </c>
      <c r="F1546" s="561" t="s">
        <v>22</v>
      </c>
      <c r="G1546" s="561" t="s">
        <v>25699</v>
      </c>
      <c r="H1546" s="561" t="s">
        <v>1836</v>
      </c>
      <c r="I1546" s="561" t="s">
        <v>23868</v>
      </c>
      <c r="J1546" s="561" t="s">
        <v>24</v>
      </c>
      <c r="K1546" s="562" t="s">
        <v>7235</v>
      </c>
      <c r="L1546" s="561" t="s">
        <v>25</v>
      </c>
    </row>
    <row r="1547" spans="1:12" x14ac:dyDescent="0.25">
      <c r="A1547" s="561" t="s">
        <v>1746</v>
      </c>
      <c r="B1547" s="561" t="s">
        <v>1747</v>
      </c>
      <c r="C1547" s="561" t="s">
        <v>1775</v>
      </c>
      <c r="D1547" s="561" t="s">
        <v>1776</v>
      </c>
      <c r="E1547" s="562" t="s">
        <v>22</v>
      </c>
      <c r="F1547" s="561" t="s">
        <v>22</v>
      </c>
      <c r="G1547" s="561" t="s">
        <v>25701</v>
      </c>
      <c r="H1547" s="561" t="s">
        <v>1838</v>
      </c>
      <c r="I1547" s="561" t="s">
        <v>17887</v>
      </c>
      <c r="J1547" s="561" t="s">
        <v>24</v>
      </c>
      <c r="K1547" s="562" t="s">
        <v>8708</v>
      </c>
      <c r="L1547" s="561" t="s">
        <v>25</v>
      </c>
    </row>
    <row r="1548" spans="1:12" x14ac:dyDescent="0.25">
      <c r="A1548" s="561" t="s">
        <v>1746</v>
      </c>
      <c r="B1548" s="561" t="s">
        <v>1747</v>
      </c>
      <c r="C1548" s="561" t="s">
        <v>1775</v>
      </c>
      <c r="D1548" s="561" t="s">
        <v>1776</v>
      </c>
      <c r="E1548" s="562" t="s">
        <v>22</v>
      </c>
      <c r="F1548" s="561" t="s">
        <v>22</v>
      </c>
      <c r="G1548" s="561" t="s">
        <v>25702</v>
      </c>
      <c r="H1548" s="561" t="s">
        <v>1840</v>
      </c>
      <c r="I1548" s="561" t="s">
        <v>17887</v>
      </c>
      <c r="J1548" s="561" t="s">
        <v>24</v>
      </c>
      <c r="K1548" s="562" t="s">
        <v>4309</v>
      </c>
      <c r="L1548" s="561" t="s">
        <v>25</v>
      </c>
    </row>
    <row r="1549" spans="1:12" x14ac:dyDescent="0.25">
      <c r="A1549" s="561" t="s">
        <v>1746</v>
      </c>
      <c r="B1549" s="561" t="s">
        <v>1747</v>
      </c>
      <c r="C1549" s="561" t="s">
        <v>1775</v>
      </c>
      <c r="D1549" s="561" t="s">
        <v>1776</v>
      </c>
      <c r="E1549" s="562" t="s">
        <v>22</v>
      </c>
      <c r="F1549" s="561" t="s">
        <v>22</v>
      </c>
      <c r="G1549" s="561" t="s">
        <v>25704</v>
      </c>
      <c r="H1549" s="561" t="s">
        <v>1841</v>
      </c>
      <c r="I1549" s="561" t="s">
        <v>17887</v>
      </c>
      <c r="J1549" s="561" t="s">
        <v>24</v>
      </c>
      <c r="K1549" s="562" t="s">
        <v>7048</v>
      </c>
      <c r="L1549" s="561" t="s">
        <v>25</v>
      </c>
    </row>
    <row r="1550" spans="1:12" x14ac:dyDescent="0.25">
      <c r="A1550" s="561" t="s">
        <v>1746</v>
      </c>
      <c r="B1550" s="561" t="s">
        <v>1747</v>
      </c>
      <c r="C1550" s="561" t="s">
        <v>1775</v>
      </c>
      <c r="D1550" s="561" t="s">
        <v>1776</v>
      </c>
      <c r="E1550" s="562" t="s">
        <v>22</v>
      </c>
      <c r="F1550" s="561" t="s">
        <v>22</v>
      </c>
      <c r="G1550" s="561" t="s">
        <v>25705</v>
      </c>
      <c r="H1550" s="561" t="s">
        <v>1843</v>
      </c>
      <c r="I1550" s="561" t="s">
        <v>17887</v>
      </c>
      <c r="J1550" s="561" t="s">
        <v>24</v>
      </c>
      <c r="K1550" s="562" t="s">
        <v>1484</v>
      </c>
      <c r="L1550" s="561" t="s">
        <v>25</v>
      </c>
    </row>
    <row r="1551" spans="1:12" x14ac:dyDescent="0.25">
      <c r="A1551" s="561" t="s">
        <v>1746</v>
      </c>
      <c r="B1551" s="561" t="s">
        <v>1747</v>
      </c>
      <c r="C1551" s="561" t="s">
        <v>1775</v>
      </c>
      <c r="D1551" s="561" t="s">
        <v>1776</v>
      </c>
      <c r="E1551" s="562" t="s">
        <v>22</v>
      </c>
      <c r="F1551" s="561" t="s">
        <v>22</v>
      </c>
      <c r="G1551" s="561" t="s">
        <v>25706</v>
      </c>
      <c r="H1551" s="561" t="s">
        <v>1845</v>
      </c>
      <c r="I1551" s="561" t="s">
        <v>17887</v>
      </c>
      <c r="J1551" s="561" t="s">
        <v>24</v>
      </c>
      <c r="K1551" s="562" t="s">
        <v>7526</v>
      </c>
      <c r="L1551" s="561" t="s">
        <v>25</v>
      </c>
    </row>
    <row r="1552" spans="1:12" x14ac:dyDescent="0.25">
      <c r="A1552" s="561" t="s">
        <v>1746</v>
      </c>
      <c r="B1552" s="561" t="s">
        <v>1747</v>
      </c>
      <c r="C1552" s="561" t="s">
        <v>1775</v>
      </c>
      <c r="D1552" s="561" t="s">
        <v>1776</v>
      </c>
      <c r="E1552" s="562" t="s">
        <v>22</v>
      </c>
      <c r="F1552" s="561" t="s">
        <v>22</v>
      </c>
      <c r="G1552" s="561" t="s">
        <v>25707</v>
      </c>
      <c r="H1552" s="561" t="s">
        <v>1846</v>
      </c>
      <c r="I1552" s="561" t="s">
        <v>17887</v>
      </c>
      <c r="J1552" s="561" t="s">
        <v>24</v>
      </c>
      <c r="K1552" s="562" t="s">
        <v>8215</v>
      </c>
      <c r="L1552" s="561" t="s">
        <v>25</v>
      </c>
    </row>
    <row r="1553" spans="1:12" x14ac:dyDescent="0.25">
      <c r="A1553" s="561" t="s">
        <v>1746</v>
      </c>
      <c r="B1553" s="561" t="s">
        <v>1747</v>
      </c>
      <c r="C1553" s="561" t="s">
        <v>1775</v>
      </c>
      <c r="D1553" s="561" t="s">
        <v>1776</v>
      </c>
      <c r="E1553" s="562" t="s">
        <v>22</v>
      </c>
      <c r="F1553" s="561" t="s">
        <v>22</v>
      </c>
      <c r="G1553" s="561" t="s">
        <v>25708</v>
      </c>
      <c r="H1553" s="561" t="s">
        <v>1848</v>
      </c>
      <c r="I1553" s="561" t="s">
        <v>17887</v>
      </c>
      <c r="J1553" s="561" t="s">
        <v>24</v>
      </c>
      <c r="K1553" s="562" t="s">
        <v>2536</v>
      </c>
      <c r="L1553" s="561" t="s">
        <v>25</v>
      </c>
    </row>
    <row r="1554" spans="1:12" x14ac:dyDescent="0.25">
      <c r="A1554" s="561" t="s">
        <v>1746</v>
      </c>
      <c r="B1554" s="561" t="s">
        <v>1747</v>
      </c>
      <c r="C1554" s="561" t="s">
        <v>1775</v>
      </c>
      <c r="D1554" s="561" t="s">
        <v>1776</v>
      </c>
      <c r="E1554" s="562" t="s">
        <v>22</v>
      </c>
      <c r="F1554" s="561" t="s">
        <v>22</v>
      </c>
      <c r="G1554" s="561" t="s">
        <v>25709</v>
      </c>
      <c r="H1554" s="561" t="s">
        <v>1850</v>
      </c>
      <c r="I1554" s="561" t="s">
        <v>25535</v>
      </c>
      <c r="J1554" s="561" t="s">
        <v>7063</v>
      </c>
      <c r="K1554" s="562" t="s">
        <v>36513</v>
      </c>
      <c r="L1554" s="561" t="s">
        <v>25</v>
      </c>
    </row>
    <row r="1555" spans="1:12" x14ac:dyDescent="0.25">
      <c r="A1555" s="561" t="s">
        <v>1746</v>
      </c>
      <c r="B1555" s="561" t="s">
        <v>1747</v>
      </c>
      <c r="C1555" s="561" t="s">
        <v>25711</v>
      </c>
      <c r="D1555" s="561" t="s">
        <v>25712</v>
      </c>
      <c r="E1555" s="562" t="s">
        <v>22</v>
      </c>
      <c r="F1555" s="561" t="s">
        <v>22</v>
      </c>
      <c r="G1555" s="561" t="s">
        <v>25713</v>
      </c>
      <c r="H1555" s="561" t="s">
        <v>25714</v>
      </c>
      <c r="I1555" s="561" t="s">
        <v>23148</v>
      </c>
      <c r="J1555" s="561" t="s">
        <v>7063</v>
      </c>
      <c r="K1555" s="562" t="s">
        <v>7280</v>
      </c>
      <c r="L1555" s="561" t="s">
        <v>25</v>
      </c>
    </row>
    <row r="1556" spans="1:12" x14ac:dyDescent="0.25">
      <c r="A1556" s="561" t="s">
        <v>1746</v>
      </c>
      <c r="B1556" s="561" t="s">
        <v>1747</v>
      </c>
      <c r="C1556" s="561" t="s">
        <v>25711</v>
      </c>
      <c r="D1556" s="561" t="s">
        <v>25712</v>
      </c>
      <c r="E1556" s="562" t="s">
        <v>22</v>
      </c>
      <c r="F1556" s="561" t="s">
        <v>22</v>
      </c>
      <c r="G1556" s="561" t="s">
        <v>25715</v>
      </c>
      <c r="H1556" s="561" t="s">
        <v>25716</v>
      </c>
      <c r="I1556" s="561" t="s">
        <v>23148</v>
      </c>
      <c r="J1556" s="561" t="s">
        <v>7063</v>
      </c>
      <c r="K1556" s="562" t="s">
        <v>34350</v>
      </c>
      <c r="L1556" s="561" t="s">
        <v>25</v>
      </c>
    </row>
    <row r="1557" spans="1:12" x14ac:dyDescent="0.25">
      <c r="A1557" s="561" t="s">
        <v>1746</v>
      </c>
      <c r="B1557" s="561" t="s">
        <v>1747</v>
      </c>
      <c r="C1557" s="561" t="s">
        <v>25711</v>
      </c>
      <c r="D1557" s="561" t="s">
        <v>25712</v>
      </c>
      <c r="E1557" s="562" t="s">
        <v>22</v>
      </c>
      <c r="F1557" s="561" t="s">
        <v>22</v>
      </c>
      <c r="G1557" s="561" t="s">
        <v>25717</v>
      </c>
      <c r="H1557" s="561" t="s">
        <v>25718</v>
      </c>
      <c r="I1557" s="561" t="s">
        <v>23148</v>
      </c>
      <c r="J1557" s="561" t="s">
        <v>7063</v>
      </c>
      <c r="K1557" s="562" t="s">
        <v>36514</v>
      </c>
      <c r="L1557" s="561" t="s">
        <v>25</v>
      </c>
    </row>
    <row r="1558" spans="1:12" x14ac:dyDescent="0.25">
      <c r="A1558" s="561" t="s">
        <v>1746</v>
      </c>
      <c r="B1558" s="561" t="s">
        <v>1747</v>
      </c>
      <c r="C1558" s="561" t="s">
        <v>25711</v>
      </c>
      <c r="D1558" s="561" t="s">
        <v>25712</v>
      </c>
      <c r="E1558" s="562" t="s">
        <v>22</v>
      </c>
      <c r="F1558" s="561" t="s">
        <v>22</v>
      </c>
      <c r="G1558" s="561" t="s">
        <v>25720</v>
      </c>
      <c r="H1558" s="561" t="s">
        <v>25721</v>
      </c>
      <c r="I1558" s="561" t="s">
        <v>23148</v>
      </c>
      <c r="J1558" s="561" t="s">
        <v>7063</v>
      </c>
      <c r="K1558" s="562" t="s">
        <v>8230</v>
      </c>
      <c r="L1558" s="561" t="s">
        <v>25</v>
      </c>
    </row>
    <row r="1559" spans="1:12" x14ac:dyDescent="0.25">
      <c r="A1559" s="561" t="s">
        <v>1746</v>
      </c>
      <c r="B1559" s="561" t="s">
        <v>1747</v>
      </c>
      <c r="C1559" s="561" t="s">
        <v>25711</v>
      </c>
      <c r="D1559" s="561" t="s">
        <v>25712</v>
      </c>
      <c r="E1559" s="562" t="s">
        <v>22</v>
      </c>
      <c r="F1559" s="561" t="s">
        <v>22</v>
      </c>
      <c r="G1559" s="561" t="s">
        <v>25723</v>
      </c>
      <c r="H1559" s="561" t="s">
        <v>25724</v>
      </c>
      <c r="I1559" s="561" t="s">
        <v>23148</v>
      </c>
      <c r="J1559" s="561" t="s">
        <v>7063</v>
      </c>
      <c r="K1559" s="562" t="s">
        <v>36515</v>
      </c>
      <c r="L1559" s="561" t="s">
        <v>25</v>
      </c>
    </row>
    <row r="1560" spans="1:12" x14ac:dyDescent="0.25">
      <c r="A1560" s="561" t="s">
        <v>1746</v>
      </c>
      <c r="B1560" s="561" t="s">
        <v>1747</v>
      </c>
      <c r="C1560" s="561" t="s">
        <v>25711</v>
      </c>
      <c r="D1560" s="561" t="s">
        <v>25712</v>
      </c>
      <c r="E1560" s="562" t="s">
        <v>22</v>
      </c>
      <c r="F1560" s="561" t="s">
        <v>22</v>
      </c>
      <c r="G1560" s="561" t="s">
        <v>25726</v>
      </c>
      <c r="H1560" s="561" t="s">
        <v>25727</v>
      </c>
      <c r="I1560" s="561" t="s">
        <v>23148</v>
      </c>
      <c r="J1560" s="561" t="s">
        <v>7063</v>
      </c>
      <c r="K1560" s="562" t="s">
        <v>36516</v>
      </c>
      <c r="L1560" s="561" t="s">
        <v>25</v>
      </c>
    </row>
    <row r="1561" spans="1:12" x14ac:dyDescent="0.25">
      <c r="A1561" s="561" t="s">
        <v>1746</v>
      </c>
      <c r="B1561" s="561" t="s">
        <v>1747</v>
      </c>
      <c r="C1561" s="561" t="s">
        <v>25711</v>
      </c>
      <c r="D1561" s="561" t="s">
        <v>25712</v>
      </c>
      <c r="E1561" s="562" t="s">
        <v>22</v>
      </c>
      <c r="F1561" s="561" t="s">
        <v>22</v>
      </c>
      <c r="G1561" s="561" t="s">
        <v>25729</v>
      </c>
      <c r="H1561" s="561" t="s">
        <v>25730</v>
      </c>
      <c r="I1561" s="561" t="s">
        <v>23148</v>
      </c>
      <c r="J1561" s="561" t="s">
        <v>7063</v>
      </c>
      <c r="K1561" s="562" t="s">
        <v>36517</v>
      </c>
      <c r="L1561" s="561" t="s">
        <v>25</v>
      </c>
    </row>
    <row r="1562" spans="1:12" x14ac:dyDescent="0.25">
      <c r="A1562" s="561" t="s">
        <v>1746</v>
      </c>
      <c r="B1562" s="561" t="s">
        <v>1747</v>
      </c>
      <c r="C1562" s="561" t="s">
        <v>25711</v>
      </c>
      <c r="D1562" s="561" t="s">
        <v>25712</v>
      </c>
      <c r="E1562" s="562" t="s">
        <v>22</v>
      </c>
      <c r="F1562" s="561" t="s">
        <v>22</v>
      </c>
      <c r="G1562" s="561" t="s">
        <v>25732</v>
      </c>
      <c r="H1562" s="561" t="s">
        <v>25733</v>
      </c>
      <c r="I1562" s="561" t="s">
        <v>23148</v>
      </c>
      <c r="J1562" s="561" t="s">
        <v>7063</v>
      </c>
      <c r="K1562" s="562" t="s">
        <v>8645</v>
      </c>
      <c r="L1562" s="561" t="s">
        <v>25</v>
      </c>
    </row>
    <row r="1563" spans="1:12" x14ac:dyDescent="0.25">
      <c r="A1563" s="561" t="s">
        <v>1746</v>
      </c>
      <c r="B1563" s="561" t="s">
        <v>1747</v>
      </c>
      <c r="C1563" s="561" t="s">
        <v>25711</v>
      </c>
      <c r="D1563" s="561" t="s">
        <v>25712</v>
      </c>
      <c r="E1563" s="562" t="s">
        <v>22</v>
      </c>
      <c r="F1563" s="561" t="s">
        <v>22</v>
      </c>
      <c r="G1563" s="561" t="s">
        <v>25735</v>
      </c>
      <c r="H1563" s="561" t="s">
        <v>25736</v>
      </c>
      <c r="I1563" s="561" t="s">
        <v>23148</v>
      </c>
      <c r="J1563" s="561" t="s">
        <v>7063</v>
      </c>
      <c r="K1563" s="562" t="s">
        <v>8370</v>
      </c>
      <c r="L1563" s="561" t="s">
        <v>25</v>
      </c>
    </row>
    <row r="1564" spans="1:12" x14ac:dyDescent="0.25">
      <c r="A1564" s="561" t="s">
        <v>1746</v>
      </c>
      <c r="B1564" s="561" t="s">
        <v>1747</v>
      </c>
      <c r="C1564" s="561" t="s">
        <v>25711</v>
      </c>
      <c r="D1564" s="561" t="s">
        <v>25712</v>
      </c>
      <c r="E1564" s="562" t="s">
        <v>22</v>
      </c>
      <c r="F1564" s="561" t="s">
        <v>22</v>
      </c>
      <c r="G1564" s="561" t="s">
        <v>25738</v>
      </c>
      <c r="H1564" s="561" t="s">
        <v>25739</v>
      </c>
      <c r="I1564" s="561" t="s">
        <v>23148</v>
      </c>
      <c r="J1564" s="561" t="s">
        <v>7063</v>
      </c>
      <c r="K1564" s="562" t="s">
        <v>36518</v>
      </c>
      <c r="L1564" s="561" t="s">
        <v>25</v>
      </c>
    </row>
    <row r="1565" spans="1:12" x14ac:dyDescent="0.25">
      <c r="A1565" s="561" t="s">
        <v>1746</v>
      </c>
      <c r="B1565" s="561" t="s">
        <v>1747</v>
      </c>
      <c r="C1565" s="561" t="s">
        <v>25711</v>
      </c>
      <c r="D1565" s="561" t="s">
        <v>25712</v>
      </c>
      <c r="E1565" s="562" t="s">
        <v>22</v>
      </c>
      <c r="F1565" s="561" t="s">
        <v>22</v>
      </c>
      <c r="G1565" s="561" t="s">
        <v>25741</v>
      </c>
      <c r="H1565" s="561" t="s">
        <v>25742</v>
      </c>
      <c r="I1565" s="561" t="s">
        <v>23148</v>
      </c>
      <c r="J1565" s="561" t="s">
        <v>7063</v>
      </c>
      <c r="K1565" s="562" t="s">
        <v>7555</v>
      </c>
      <c r="L1565" s="561" t="s">
        <v>25</v>
      </c>
    </row>
    <row r="1566" spans="1:12" x14ac:dyDescent="0.25">
      <c r="A1566" s="561" t="s">
        <v>1746</v>
      </c>
      <c r="B1566" s="561" t="s">
        <v>1747</v>
      </c>
      <c r="C1566" s="561" t="s">
        <v>25711</v>
      </c>
      <c r="D1566" s="561" t="s">
        <v>25712</v>
      </c>
      <c r="E1566" s="562" t="s">
        <v>22</v>
      </c>
      <c r="F1566" s="561" t="s">
        <v>22</v>
      </c>
      <c r="G1566" s="561" t="s">
        <v>25744</v>
      </c>
      <c r="H1566" s="561" t="s">
        <v>25745</v>
      </c>
      <c r="I1566" s="561" t="s">
        <v>23148</v>
      </c>
      <c r="J1566" s="561" t="s">
        <v>7063</v>
      </c>
      <c r="K1566" s="562" t="s">
        <v>36519</v>
      </c>
      <c r="L1566" s="561" t="s">
        <v>25</v>
      </c>
    </row>
    <row r="1567" spans="1:12" x14ac:dyDescent="0.25">
      <c r="A1567" s="561" t="s">
        <v>1746</v>
      </c>
      <c r="B1567" s="561" t="s">
        <v>1747</v>
      </c>
      <c r="C1567" s="561" t="s">
        <v>25711</v>
      </c>
      <c r="D1567" s="561" t="s">
        <v>25712</v>
      </c>
      <c r="E1567" s="562" t="s">
        <v>22</v>
      </c>
      <c r="F1567" s="561" t="s">
        <v>22</v>
      </c>
      <c r="G1567" s="561" t="s">
        <v>25747</v>
      </c>
      <c r="H1567" s="561" t="s">
        <v>25748</v>
      </c>
      <c r="I1567" s="561" t="s">
        <v>23270</v>
      </c>
      <c r="J1567" s="561" t="s">
        <v>7063</v>
      </c>
      <c r="K1567" s="562" t="s">
        <v>36520</v>
      </c>
      <c r="L1567" s="561" t="s">
        <v>25</v>
      </c>
    </row>
    <row r="1568" spans="1:12" x14ac:dyDescent="0.25">
      <c r="A1568" s="561" t="s">
        <v>1746</v>
      </c>
      <c r="B1568" s="561" t="s">
        <v>1747</v>
      </c>
      <c r="C1568" s="561" t="s">
        <v>25711</v>
      </c>
      <c r="D1568" s="561" t="s">
        <v>25712</v>
      </c>
      <c r="E1568" s="562" t="s">
        <v>22</v>
      </c>
      <c r="F1568" s="561" t="s">
        <v>22</v>
      </c>
      <c r="G1568" s="561" t="s">
        <v>25750</v>
      </c>
      <c r="H1568" s="561" t="s">
        <v>25751</v>
      </c>
      <c r="I1568" s="561" t="s">
        <v>23270</v>
      </c>
      <c r="J1568" s="561" t="s">
        <v>7063</v>
      </c>
      <c r="K1568" s="562" t="s">
        <v>36521</v>
      </c>
      <c r="L1568" s="561" t="s">
        <v>25</v>
      </c>
    </row>
    <row r="1569" spans="1:12" x14ac:dyDescent="0.25">
      <c r="A1569" s="561" t="s">
        <v>1746</v>
      </c>
      <c r="B1569" s="561" t="s">
        <v>1747</v>
      </c>
      <c r="C1569" s="561" t="s">
        <v>25711</v>
      </c>
      <c r="D1569" s="561" t="s">
        <v>25712</v>
      </c>
      <c r="E1569" s="562" t="s">
        <v>22</v>
      </c>
      <c r="F1569" s="561" t="s">
        <v>22</v>
      </c>
      <c r="G1569" s="561" t="s">
        <v>25753</v>
      </c>
      <c r="H1569" s="561" t="s">
        <v>25754</v>
      </c>
      <c r="I1569" s="561" t="s">
        <v>23270</v>
      </c>
      <c r="J1569" s="561" t="s">
        <v>7063</v>
      </c>
      <c r="K1569" s="562" t="s">
        <v>36522</v>
      </c>
      <c r="L1569" s="561" t="s">
        <v>25</v>
      </c>
    </row>
    <row r="1570" spans="1:12" x14ac:dyDescent="0.25">
      <c r="A1570" s="561" t="s">
        <v>1746</v>
      </c>
      <c r="B1570" s="561" t="s">
        <v>1747</v>
      </c>
      <c r="C1570" s="561" t="s">
        <v>25711</v>
      </c>
      <c r="D1570" s="561" t="s">
        <v>25712</v>
      </c>
      <c r="E1570" s="562" t="s">
        <v>22</v>
      </c>
      <c r="F1570" s="561" t="s">
        <v>22</v>
      </c>
      <c r="G1570" s="561" t="s">
        <v>25756</v>
      </c>
      <c r="H1570" s="561" t="s">
        <v>25757</v>
      </c>
      <c r="I1570" s="561" t="s">
        <v>23270</v>
      </c>
      <c r="J1570" s="561" t="s">
        <v>7063</v>
      </c>
      <c r="K1570" s="562" t="s">
        <v>36523</v>
      </c>
      <c r="L1570" s="561" t="s">
        <v>25</v>
      </c>
    </row>
    <row r="1571" spans="1:12" x14ac:dyDescent="0.25">
      <c r="A1571" s="561" t="s">
        <v>1746</v>
      </c>
      <c r="B1571" s="561" t="s">
        <v>1747</v>
      </c>
      <c r="C1571" s="561" t="s">
        <v>25711</v>
      </c>
      <c r="D1571" s="561" t="s">
        <v>25712</v>
      </c>
      <c r="E1571" s="562" t="s">
        <v>22</v>
      </c>
      <c r="F1571" s="561" t="s">
        <v>22</v>
      </c>
      <c r="G1571" s="561" t="s">
        <v>25759</v>
      </c>
      <c r="H1571" s="561" t="s">
        <v>25760</v>
      </c>
      <c r="I1571" s="561" t="s">
        <v>23270</v>
      </c>
      <c r="J1571" s="561" t="s">
        <v>7063</v>
      </c>
      <c r="K1571" s="562" t="s">
        <v>36524</v>
      </c>
      <c r="L1571" s="561" t="s">
        <v>25</v>
      </c>
    </row>
    <row r="1572" spans="1:12" x14ac:dyDescent="0.25">
      <c r="A1572" s="561" t="s">
        <v>1746</v>
      </c>
      <c r="B1572" s="561" t="s">
        <v>1747</v>
      </c>
      <c r="C1572" s="561" t="s">
        <v>25711</v>
      </c>
      <c r="D1572" s="561" t="s">
        <v>25712</v>
      </c>
      <c r="E1572" s="562" t="s">
        <v>22</v>
      </c>
      <c r="F1572" s="561" t="s">
        <v>22</v>
      </c>
      <c r="G1572" s="561" t="s">
        <v>25762</v>
      </c>
      <c r="H1572" s="561" t="s">
        <v>25763</v>
      </c>
      <c r="I1572" s="561" t="s">
        <v>23270</v>
      </c>
      <c r="J1572" s="561" t="s">
        <v>7063</v>
      </c>
      <c r="K1572" s="562" t="s">
        <v>36525</v>
      </c>
      <c r="L1572" s="561" t="s">
        <v>25</v>
      </c>
    </row>
    <row r="1573" spans="1:12" x14ac:dyDescent="0.25">
      <c r="A1573" s="561" t="s">
        <v>1746</v>
      </c>
      <c r="B1573" s="561" t="s">
        <v>1747</v>
      </c>
      <c r="C1573" s="561" t="s">
        <v>1851</v>
      </c>
      <c r="D1573" s="561" t="s">
        <v>1852</v>
      </c>
      <c r="E1573" s="562" t="s">
        <v>22</v>
      </c>
      <c r="F1573" s="561" t="s">
        <v>22</v>
      </c>
      <c r="G1573" s="561" t="s">
        <v>25765</v>
      </c>
      <c r="H1573" s="561" t="s">
        <v>25766</v>
      </c>
      <c r="I1573" s="561" t="s">
        <v>23270</v>
      </c>
      <c r="J1573" s="561" t="s">
        <v>7063</v>
      </c>
      <c r="K1573" s="562" t="s">
        <v>36526</v>
      </c>
      <c r="L1573" s="561" t="s">
        <v>25</v>
      </c>
    </row>
    <row r="1574" spans="1:12" x14ac:dyDescent="0.25">
      <c r="A1574" s="561" t="s">
        <v>1746</v>
      </c>
      <c r="B1574" s="561" t="s">
        <v>1747</v>
      </c>
      <c r="C1574" s="561" t="s">
        <v>1851</v>
      </c>
      <c r="D1574" s="561" t="s">
        <v>1852</v>
      </c>
      <c r="E1574" s="562" t="s">
        <v>22</v>
      </c>
      <c r="F1574" s="561" t="s">
        <v>22</v>
      </c>
      <c r="G1574" s="561" t="s">
        <v>25768</v>
      </c>
      <c r="H1574" s="561" t="s">
        <v>25769</v>
      </c>
      <c r="I1574" s="561" t="s">
        <v>23270</v>
      </c>
      <c r="J1574" s="561" t="s">
        <v>7063</v>
      </c>
      <c r="K1574" s="562" t="s">
        <v>36527</v>
      </c>
      <c r="L1574" s="561" t="s">
        <v>25</v>
      </c>
    </row>
    <row r="1575" spans="1:12" x14ac:dyDescent="0.25">
      <c r="A1575" s="561" t="s">
        <v>1746</v>
      </c>
      <c r="B1575" s="561" t="s">
        <v>1747</v>
      </c>
      <c r="C1575" s="561" t="s">
        <v>1851</v>
      </c>
      <c r="D1575" s="561" t="s">
        <v>1852</v>
      </c>
      <c r="E1575" s="562" t="s">
        <v>22</v>
      </c>
      <c r="F1575" s="561" t="s">
        <v>22</v>
      </c>
      <c r="G1575" s="561" t="s">
        <v>25771</v>
      </c>
      <c r="H1575" s="561" t="s">
        <v>25772</v>
      </c>
      <c r="I1575" s="561" t="s">
        <v>23270</v>
      </c>
      <c r="J1575" s="561" t="s">
        <v>7063</v>
      </c>
      <c r="K1575" s="562" t="s">
        <v>36528</v>
      </c>
      <c r="L1575" s="561" t="s">
        <v>25</v>
      </c>
    </row>
    <row r="1576" spans="1:12" x14ac:dyDescent="0.25">
      <c r="A1576" s="561" t="s">
        <v>1746</v>
      </c>
      <c r="B1576" s="561" t="s">
        <v>1747</v>
      </c>
      <c r="C1576" s="561" t="s">
        <v>1851</v>
      </c>
      <c r="D1576" s="561" t="s">
        <v>1852</v>
      </c>
      <c r="E1576" s="562" t="s">
        <v>22</v>
      </c>
      <c r="F1576" s="561" t="s">
        <v>22</v>
      </c>
      <c r="G1576" s="561" t="s">
        <v>25774</v>
      </c>
      <c r="H1576" s="561" t="s">
        <v>25775</v>
      </c>
      <c r="I1576" s="561" t="s">
        <v>23270</v>
      </c>
      <c r="J1576" s="561" t="s">
        <v>7063</v>
      </c>
      <c r="K1576" s="562" t="s">
        <v>36529</v>
      </c>
      <c r="L1576" s="561" t="s">
        <v>25</v>
      </c>
    </row>
    <row r="1577" spans="1:12" x14ac:dyDescent="0.25">
      <c r="A1577" s="561" t="s">
        <v>1746</v>
      </c>
      <c r="B1577" s="561" t="s">
        <v>1747</v>
      </c>
      <c r="C1577" s="561" t="s">
        <v>1851</v>
      </c>
      <c r="D1577" s="561" t="s">
        <v>1852</v>
      </c>
      <c r="E1577" s="562" t="s">
        <v>22</v>
      </c>
      <c r="F1577" s="561" t="s">
        <v>22</v>
      </c>
      <c r="G1577" s="561" t="s">
        <v>25777</v>
      </c>
      <c r="H1577" s="561" t="s">
        <v>25778</v>
      </c>
      <c r="I1577" s="561" t="s">
        <v>23270</v>
      </c>
      <c r="J1577" s="561" t="s">
        <v>7063</v>
      </c>
      <c r="K1577" s="562" t="s">
        <v>36530</v>
      </c>
      <c r="L1577" s="561" t="s">
        <v>25</v>
      </c>
    </row>
    <row r="1578" spans="1:12" x14ac:dyDescent="0.25">
      <c r="A1578" s="561" t="s">
        <v>1746</v>
      </c>
      <c r="B1578" s="561" t="s">
        <v>1747</v>
      </c>
      <c r="C1578" s="561" t="s">
        <v>1851</v>
      </c>
      <c r="D1578" s="561" t="s">
        <v>1852</v>
      </c>
      <c r="E1578" s="562" t="s">
        <v>22</v>
      </c>
      <c r="F1578" s="561" t="s">
        <v>22</v>
      </c>
      <c r="G1578" s="561" t="s">
        <v>25780</v>
      </c>
      <c r="H1578" s="561" t="s">
        <v>25781</v>
      </c>
      <c r="I1578" s="561" t="s">
        <v>23270</v>
      </c>
      <c r="J1578" s="561" t="s">
        <v>7063</v>
      </c>
      <c r="K1578" s="562" t="s">
        <v>36531</v>
      </c>
      <c r="L1578" s="561" t="s">
        <v>25</v>
      </c>
    </row>
    <row r="1579" spans="1:12" x14ac:dyDescent="0.25">
      <c r="A1579" s="561" t="s">
        <v>1746</v>
      </c>
      <c r="B1579" s="561" t="s">
        <v>1747</v>
      </c>
      <c r="C1579" s="561" t="s">
        <v>1851</v>
      </c>
      <c r="D1579" s="561" t="s">
        <v>1852</v>
      </c>
      <c r="E1579" s="562" t="s">
        <v>22</v>
      </c>
      <c r="F1579" s="561" t="s">
        <v>22</v>
      </c>
      <c r="G1579" s="561" t="s">
        <v>25783</v>
      </c>
      <c r="H1579" s="561" t="s">
        <v>25784</v>
      </c>
      <c r="I1579" s="561" t="s">
        <v>23270</v>
      </c>
      <c r="J1579" s="561" t="s">
        <v>7063</v>
      </c>
      <c r="K1579" s="562" t="s">
        <v>36532</v>
      </c>
      <c r="L1579" s="561" t="s">
        <v>25</v>
      </c>
    </row>
    <row r="1580" spans="1:12" x14ac:dyDescent="0.25">
      <c r="A1580" s="561" t="s">
        <v>1746</v>
      </c>
      <c r="B1580" s="561" t="s">
        <v>1747</v>
      </c>
      <c r="C1580" s="561" t="s">
        <v>1851</v>
      </c>
      <c r="D1580" s="561" t="s">
        <v>1852</v>
      </c>
      <c r="E1580" s="562" t="s">
        <v>22</v>
      </c>
      <c r="F1580" s="561" t="s">
        <v>22</v>
      </c>
      <c r="G1580" s="561" t="s">
        <v>25786</v>
      </c>
      <c r="H1580" s="561" t="s">
        <v>25787</v>
      </c>
      <c r="I1580" s="561" t="s">
        <v>23270</v>
      </c>
      <c r="J1580" s="561" t="s">
        <v>7063</v>
      </c>
      <c r="K1580" s="562" t="s">
        <v>36533</v>
      </c>
      <c r="L1580" s="561" t="s">
        <v>25</v>
      </c>
    </row>
    <row r="1581" spans="1:12" x14ac:dyDescent="0.25">
      <c r="A1581" s="561" t="s">
        <v>1746</v>
      </c>
      <c r="B1581" s="561" t="s">
        <v>1747</v>
      </c>
      <c r="C1581" s="561" t="s">
        <v>1851</v>
      </c>
      <c r="D1581" s="561" t="s">
        <v>1852</v>
      </c>
      <c r="E1581" s="562" t="s">
        <v>22</v>
      </c>
      <c r="F1581" s="561" t="s">
        <v>22</v>
      </c>
      <c r="G1581" s="561" t="s">
        <v>25789</v>
      </c>
      <c r="H1581" s="561" t="s">
        <v>25790</v>
      </c>
      <c r="I1581" s="561" t="s">
        <v>23270</v>
      </c>
      <c r="J1581" s="561" t="s">
        <v>7063</v>
      </c>
      <c r="K1581" s="562" t="s">
        <v>36534</v>
      </c>
      <c r="L1581" s="561" t="s">
        <v>25</v>
      </c>
    </row>
    <row r="1582" spans="1:12" x14ac:dyDescent="0.25">
      <c r="A1582" s="561" t="s">
        <v>1746</v>
      </c>
      <c r="B1582" s="561" t="s">
        <v>1747</v>
      </c>
      <c r="C1582" s="561" t="s">
        <v>1851</v>
      </c>
      <c r="D1582" s="561" t="s">
        <v>1852</v>
      </c>
      <c r="E1582" s="562" t="s">
        <v>22</v>
      </c>
      <c r="F1582" s="561" t="s">
        <v>22</v>
      </c>
      <c r="G1582" s="561" t="s">
        <v>25792</v>
      </c>
      <c r="H1582" s="561" t="s">
        <v>25793</v>
      </c>
      <c r="I1582" s="561" t="s">
        <v>23270</v>
      </c>
      <c r="J1582" s="561" t="s">
        <v>7063</v>
      </c>
      <c r="K1582" s="562" t="s">
        <v>36535</v>
      </c>
      <c r="L1582" s="561" t="s">
        <v>25</v>
      </c>
    </row>
    <row r="1583" spans="1:12" x14ac:dyDescent="0.25">
      <c r="A1583" s="561" t="s">
        <v>1746</v>
      </c>
      <c r="B1583" s="561" t="s">
        <v>1747</v>
      </c>
      <c r="C1583" s="561" t="s">
        <v>1851</v>
      </c>
      <c r="D1583" s="561" t="s">
        <v>1852</v>
      </c>
      <c r="E1583" s="562" t="s">
        <v>22</v>
      </c>
      <c r="F1583" s="561" t="s">
        <v>22</v>
      </c>
      <c r="G1583" s="561" t="s">
        <v>25795</v>
      </c>
      <c r="H1583" s="561" t="s">
        <v>25796</v>
      </c>
      <c r="I1583" s="561" t="s">
        <v>23270</v>
      </c>
      <c r="J1583" s="561" t="s">
        <v>7063</v>
      </c>
      <c r="K1583" s="562" t="s">
        <v>36536</v>
      </c>
      <c r="L1583" s="561" t="s">
        <v>25</v>
      </c>
    </row>
    <row r="1584" spans="1:12" x14ac:dyDescent="0.25">
      <c r="A1584" s="561" t="s">
        <v>1746</v>
      </c>
      <c r="B1584" s="561" t="s">
        <v>1747</v>
      </c>
      <c r="C1584" s="561" t="s">
        <v>1851</v>
      </c>
      <c r="D1584" s="561" t="s">
        <v>1852</v>
      </c>
      <c r="E1584" s="562" t="s">
        <v>22</v>
      </c>
      <c r="F1584" s="561" t="s">
        <v>22</v>
      </c>
      <c r="G1584" s="561" t="s">
        <v>25798</v>
      </c>
      <c r="H1584" s="561" t="s">
        <v>25799</v>
      </c>
      <c r="I1584" s="561" t="s">
        <v>23270</v>
      </c>
      <c r="J1584" s="561" t="s">
        <v>7063</v>
      </c>
      <c r="K1584" s="562" t="s">
        <v>36537</v>
      </c>
      <c r="L1584" s="561" t="s">
        <v>25</v>
      </c>
    </row>
    <row r="1585" spans="1:12" x14ac:dyDescent="0.25">
      <c r="A1585" s="561" t="s">
        <v>1746</v>
      </c>
      <c r="B1585" s="561" t="s">
        <v>1747</v>
      </c>
      <c r="C1585" s="561" t="s">
        <v>1851</v>
      </c>
      <c r="D1585" s="561" t="s">
        <v>1852</v>
      </c>
      <c r="E1585" s="562" t="s">
        <v>22</v>
      </c>
      <c r="F1585" s="561" t="s">
        <v>22</v>
      </c>
      <c r="G1585" s="561" t="s">
        <v>25801</v>
      </c>
      <c r="H1585" s="561" t="s">
        <v>25802</v>
      </c>
      <c r="I1585" s="561" t="s">
        <v>23270</v>
      </c>
      <c r="J1585" s="561" t="s">
        <v>7063</v>
      </c>
      <c r="K1585" s="562" t="s">
        <v>36538</v>
      </c>
      <c r="L1585" s="561" t="s">
        <v>25</v>
      </c>
    </row>
    <row r="1586" spans="1:12" x14ac:dyDescent="0.25">
      <c r="A1586" s="561" t="s">
        <v>1746</v>
      </c>
      <c r="B1586" s="561" t="s">
        <v>1747</v>
      </c>
      <c r="C1586" s="561" t="s">
        <v>1851</v>
      </c>
      <c r="D1586" s="561" t="s">
        <v>1852</v>
      </c>
      <c r="E1586" s="562" t="s">
        <v>22</v>
      </c>
      <c r="F1586" s="561" t="s">
        <v>22</v>
      </c>
      <c r="G1586" s="561" t="s">
        <v>25804</v>
      </c>
      <c r="H1586" s="561" t="s">
        <v>25805</v>
      </c>
      <c r="I1586" s="561" t="s">
        <v>23270</v>
      </c>
      <c r="J1586" s="561" t="s">
        <v>7063</v>
      </c>
      <c r="K1586" s="562" t="s">
        <v>36539</v>
      </c>
      <c r="L1586" s="561" t="s">
        <v>25</v>
      </c>
    </row>
    <row r="1587" spans="1:12" x14ac:dyDescent="0.25">
      <c r="A1587" s="561" t="s">
        <v>1746</v>
      </c>
      <c r="B1587" s="561" t="s">
        <v>1747</v>
      </c>
      <c r="C1587" s="561" t="s">
        <v>1851</v>
      </c>
      <c r="D1587" s="561" t="s">
        <v>1852</v>
      </c>
      <c r="E1587" s="562" t="s">
        <v>22</v>
      </c>
      <c r="F1587" s="561" t="s">
        <v>22</v>
      </c>
      <c r="G1587" s="561" t="s">
        <v>25807</v>
      </c>
      <c r="H1587" s="561" t="s">
        <v>25808</v>
      </c>
      <c r="I1587" s="561" t="s">
        <v>23270</v>
      </c>
      <c r="J1587" s="561" t="s">
        <v>7063</v>
      </c>
      <c r="K1587" s="562" t="s">
        <v>36540</v>
      </c>
      <c r="L1587" s="561" t="s">
        <v>25</v>
      </c>
    </row>
    <row r="1588" spans="1:12" x14ac:dyDescent="0.25">
      <c r="A1588" s="561" t="s">
        <v>1746</v>
      </c>
      <c r="B1588" s="561" t="s">
        <v>1747</v>
      </c>
      <c r="C1588" s="561" t="s">
        <v>1851</v>
      </c>
      <c r="D1588" s="561" t="s">
        <v>1852</v>
      </c>
      <c r="E1588" s="562" t="s">
        <v>22</v>
      </c>
      <c r="F1588" s="561" t="s">
        <v>22</v>
      </c>
      <c r="G1588" s="561" t="s">
        <v>25810</v>
      </c>
      <c r="H1588" s="561" t="s">
        <v>25811</v>
      </c>
      <c r="I1588" s="561" t="s">
        <v>23270</v>
      </c>
      <c r="J1588" s="561" t="s">
        <v>7063</v>
      </c>
      <c r="K1588" s="562" t="s">
        <v>36541</v>
      </c>
      <c r="L1588" s="561" t="s">
        <v>25</v>
      </c>
    </row>
    <row r="1589" spans="1:12" x14ac:dyDescent="0.25">
      <c r="A1589" s="561" t="s">
        <v>1746</v>
      </c>
      <c r="B1589" s="561" t="s">
        <v>1747</v>
      </c>
      <c r="C1589" s="561" t="s">
        <v>1851</v>
      </c>
      <c r="D1589" s="561" t="s">
        <v>1852</v>
      </c>
      <c r="E1589" s="562" t="s">
        <v>22</v>
      </c>
      <c r="F1589" s="561" t="s">
        <v>22</v>
      </c>
      <c r="G1589" s="561" t="s">
        <v>25813</v>
      </c>
      <c r="H1589" s="561" t="s">
        <v>25814</v>
      </c>
      <c r="I1589" s="561" t="s">
        <v>23270</v>
      </c>
      <c r="J1589" s="561" t="s">
        <v>7063</v>
      </c>
      <c r="K1589" s="562" t="s">
        <v>36542</v>
      </c>
      <c r="L1589" s="561" t="s">
        <v>25</v>
      </c>
    </row>
    <row r="1590" spans="1:12" x14ac:dyDescent="0.25">
      <c r="A1590" s="561" t="s">
        <v>1746</v>
      </c>
      <c r="B1590" s="561" t="s">
        <v>1747</v>
      </c>
      <c r="C1590" s="561" t="s">
        <v>1851</v>
      </c>
      <c r="D1590" s="561" t="s">
        <v>1852</v>
      </c>
      <c r="E1590" s="562" t="s">
        <v>22</v>
      </c>
      <c r="F1590" s="561" t="s">
        <v>22</v>
      </c>
      <c r="G1590" s="561" t="s">
        <v>25816</v>
      </c>
      <c r="H1590" s="561" t="s">
        <v>25817</v>
      </c>
      <c r="I1590" s="561" t="s">
        <v>23270</v>
      </c>
      <c r="J1590" s="561" t="s">
        <v>7063</v>
      </c>
      <c r="K1590" s="562" t="s">
        <v>36543</v>
      </c>
      <c r="L1590" s="561" t="s">
        <v>25</v>
      </c>
    </row>
    <row r="1591" spans="1:12" x14ac:dyDescent="0.25">
      <c r="A1591" s="561" t="s">
        <v>1746</v>
      </c>
      <c r="B1591" s="561" t="s">
        <v>1747</v>
      </c>
      <c r="C1591" s="561" t="s">
        <v>1851</v>
      </c>
      <c r="D1591" s="561" t="s">
        <v>1852</v>
      </c>
      <c r="E1591" s="562" t="s">
        <v>22</v>
      </c>
      <c r="F1591" s="561" t="s">
        <v>22</v>
      </c>
      <c r="G1591" s="561" t="s">
        <v>25819</v>
      </c>
      <c r="H1591" s="561" t="s">
        <v>25820</v>
      </c>
      <c r="I1591" s="561" t="s">
        <v>23270</v>
      </c>
      <c r="J1591" s="561" t="s">
        <v>7063</v>
      </c>
      <c r="K1591" s="562" t="s">
        <v>36544</v>
      </c>
      <c r="L1591" s="561" t="s">
        <v>25</v>
      </c>
    </row>
    <row r="1592" spans="1:12" x14ac:dyDescent="0.25">
      <c r="A1592" s="561" t="s">
        <v>1746</v>
      </c>
      <c r="B1592" s="561" t="s">
        <v>1747</v>
      </c>
      <c r="C1592" s="561" t="s">
        <v>1851</v>
      </c>
      <c r="D1592" s="561" t="s">
        <v>1852</v>
      </c>
      <c r="E1592" s="562" t="s">
        <v>22</v>
      </c>
      <c r="F1592" s="561" t="s">
        <v>22</v>
      </c>
      <c r="G1592" s="561" t="s">
        <v>25822</v>
      </c>
      <c r="H1592" s="561" t="s">
        <v>25823</v>
      </c>
      <c r="I1592" s="561" t="s">
        <v>23270</v>
      </c>
      <c r="J1592" s="561" t="s">
        <v>7063</v>
      </c>
      <c r="K1592" s="562" t="s">
        <v>36545</v>
      </c>
      <c r="L1592" s="561" t="s">
        <v>25</v>
      </c>
    </row>
    <row r="1593" spans="1:12" x14ac:dyDescent="0.25">
      <c r="A1593" s="561" t="s">
        <v>1746</v>
      </c>
      <c r="B1593" s="561" t="s">
        <v>1747</v>
      </c>
      <c r="C1593" s="561" t="s">
        <v>1851</v>
      </c>
      <c r="D1593" s="561" t="s">
        <v>1852</v>
      </c>
      <c r="E1593" s="562" t="s">
        <v>22</v>
      </c>
      <c r="F1593" s="561" t="s">
        <v>22</v>
      </c>
      <c r="G1593" s="561" t="s">
        <v>25825</v>
      </c>
      <c r="H1593" s="561" t="s">
        <v>25826</v>
      </c>
      <c r="I1593" s="561" t="s">
        <v>23270</v>
      </c>
      <c r="J1593" s="561" t="s">
        <v>7063</v>
      </c>
      <c r="K1593" s="562" t="s">
        <v>36546</v>
      </c>
      <c r="L1593" s="561" t="s">
        <v>25</v>
      </c>
    </row>
    <row r="1594" spans="1:12" x14ac:dyDescent="0.25">
      <c r="A1594" s="561" t="s">
        <v>1746</v>
      </c>
      <c r="B1594" s="561" t="s">
        <v>1747</v>
      </c>
      <c r="C1594" s="561" t="s">
        <v>1851</v>
      </c>
      <c r="D1594" s="561" t="s">
        <v>1852</v>
      </c>
      <c r="E1594" s="562" t="s">
        <v>22</v>
      </c>
      <c r="F1594" s="561" t="s">
        <v>22</v>
      </c>
      <c r="G1594" s="561" t="s">
        <v>25828</v>
      </c>
      <c r="H1594" s="561" t="s">
        <v>25829</v>
      </c>
      <c r="I1594" s="561" t="s">
        <v>23270</v>
      </c>
      <c r="J1594" s="561" t="s">
        <v>7063</v>
      </c>
      <c r="K1594" s="562" t="s">
        <v>36547</v>
      </c>
      <c r="L1594" s="561" t="s">
        <v>25</v>
      </c>
    </row>
    <row r="1595" spans="1:12" x14ac:dyDescent="0.25">
      <c r="A1595" s="561" t="s">
        <v>1746</v>
      </c>
      <c r="B1595" s="561" t="s">
        <v>1747</v>
      </c>
      <c r="C1595" s="561" t="s">
        <v>1851</v>
      </c>
      <c r="D1595" s="561" t="s">
        <v>1852</v>
      </c>
      <c r="E1595" s="562" t="s">
        <v>22</v>
      </c>
      <c r="F1595" s="561" t="s">
        <v>22</v>
      </c>
      <c r="G1595" s="561" t="s">
        <v>25831</v>
      </c>
      <c r="H1595" s="561" t="s">
        <v>25832</v>
      </c>
      <c r="I1595" s="561" t="s">
        <v>23148</v>
      </c>
      <c r="J1595" s="561" t="s">
        <v>7063</v>
      </c>
      <c r="K1595" s="562" t="s">
        <v>36548</v>
      </c>
      <c r="L1595" s="561" t="s">
        <v>25</v>
      </c>
    </row>
    <row r="1596" spans="1:12" x14ac:dyDescent="0.25">
      <c r="A1596" s="561" t="s">
        <v>1746</v>
      </c>
      <c r="B1596" s="561" t="s">
        <v>1747</v>
      </c>
      <c r="C1596" s="561" t="s">
        <v>1851</v>
      </c>
      <c r="D1596" s="561" t="s">
        <v>1852</v>
      </c>
      <c r="E1596" s="562" t="s">
        <v>22</v>
      </c>
      <c r="F1596" s="561" t="s">
        <v>22</v>
      </c>
      <c r="G1596" s="561" t="s">
        <v>25834</v>
      </c>
      <c r="H1596" s="561" t="s">
        <v>25835</v>
      </c>
      <c r="I1596" s="561" t="s">
        <v>23148</v>
      </c>
      <c r="J1596" s="561" t="s">
        <v>7063</v>
      </c>
      <c r="K1596" s="562" t="s">
        <v>36549</v>
      </c>
      <c r="L1596" s="561" t="s">
        <v>25</v>
      </c>
    </row>
    <row r="1597" spans="1:12" x14ac:dyDescent="0.25">
      <c r="A1597" s="561" t="s">
        <v>1746</v>
      </c>
      <c r="B1597" s="561" t="s">
        <v>1747</v>
      </c>
      <c r="C1597" s="561" t="s">
        <v>1851</v>
      </c>
      <c r="D1597" s="561" t="s">
        <v>1852</v>
      </c>
      <c r="E1597" s="562" t="s">
        <v>22</v>
      </c>
      <c r="F1597" s="561" t="s">
        <v>22</v>
      </c>
      <c r="G1597" s="561" t="s">
        <v>25837</v>
      </c>
      <c r="H1597" s="561" t="s">
        <v>25838</v>
      </c>
      <c r="I1597" s="561" t="s">
        <v>23148</v>
      </c>
      <c r="J1597" s="561" t="s">
        <v>7063</v>
      </c>
      <c r="K1597" s="562" t="s">
        <v>36550</v>
      </c>
      <c r="L1597" s="561" t="s">
        <v>25</v>
      </c>
    </row>
    <row r="1598" spans="1:12" x14ac:dyDescent="0.25">
      <c r="A1598" s="561" t="s">
        <v>1746</v>
      </c>
      <c r="B1598" s="561" t="s">
        <v>1747</v>
      </c>
      <c r="C1598" s="561" t="s">
        <v>1851</v>
      </c>
      <c r="D1598" s="561" t="s">
        <v>1852</v>
      </c>
      <c r="E1598" s="562" t="s">
        <v>22</v>
      </c>
      <c r="F1598" s="561" t="s">
        <v>22</v>
      </c>
      <c r="G1598" s="561" t="s">
        <v>25840</v>
      </c>
      <c r="H1598" s="561" t="s">
        <v>25841</v>
      </c>
      <c r="I1598" s="561" t="s">
        <v>23148</v>
      </c>
      <c r="J1598" s="561" t="s">
        <v>7063</v>
      </c>
      <c r="K1598" s="562" t="s">
        <v>36551</v>
      </c>
      <c r="L1598" s="561" t="s">
        <v>25</v>
      </c>
    </row>
    <row r="1599" spans="1:12" x14ac:dyDescent="0.25">
      <c r="A1599" s="561" t="s">
        <v>1746</v>
      </c>
      <c r="B1599" s="561" t="s">
        <v>1747</v>
      </c>
      <c r="C1599" s="561" t="s">
        <v>1851</v>
      </c>
      <c r="D1599" s="561" t="s">
        <v>1852</v>
      </c>
      <c r="E1599" s="562" t="s">
        <v>22</v>
      </c>
      <c r="F1599" s="561" t="s">
        <v>22</v>
      </c>
      <c r="G1599" s="561" t="s">
        <v>25843</v>
      </c>
      <c r="H1599" s="561" t="s">
        <v>25844</v>
      </c>
      <c r="I1599" s="561" t="s">
        <v>23270</v>
      </c>
      <c r="J1599" s="561" t="s">
        <v>7063</v>
      </c>
      <c r="K1599" s="562" t="s">
        <v>36552</v>
      </c>
      <c r="L1599" s="561" t="s">
        <v>25</v>
      </c>
    </row>
    <row r="1600" spans="1:12" x14ac:dyDescent="0.25">
      <c r="A1600" s="561" t="s">
        <v>1746</v>
      </c>
      <c r="B1600" s="561" t="s">
        <v>1747</v>
      </c>
      <c r="C1600" s="561" t="s">
        <v>1851</v>
      </c>
      <c r="D1600" s="561" t="s">
        <v>1852</v>
      </c>
      <c r="E1600" s="562" t="s">
        <v>22</v>
      </c>
      <c r="F1600" s="561" t="s">
        <v>22</v>
      </c>
      <c r="G1600" s="561" t="s">
        <v>25846</v>
      </c>
      <c r="H1600" s="561" t="s">
        <v>25847</v>
      </c>
      <c r="I1600" s="561" t="s">
        <v>23148</v>
      </c>
      <c r="J1600" s="561" t="s">
        <v>7063</v>
      </c>
      <c r="K1600" s="562" t="s">
        <v>36553</v>
      </c>
      <c r="L1600" s="561" t="s">
        <v>25</v>
      </c>
    </row>
    <row r="1601" spans="1:12" x14ac:dyDescent="0.25">
      <c r="A1601" s="561" t="s">
        <v>1746</v>
      </c>
      <c r="B1601" s="561" t="s">
        <v>1747</v>
      </c>
      <c r="C1601" s="561" t="s">
        <v>1851</v>
      </c>
      <c r="D1601" s="561" t="s">
        <v>1852</v>
      </c>
      <c r="E1601" s="562" t="s">
        <v>22</v>
      </c>
      <c r="F1601" s="561" t="s">
        <v>22</v>
      </c>
      <c r="G1601" s="561" t="s">
        <v>25849</v>
      </c>
      <c r="H1601" s="561" t="s">
        <v>25850</v>
      </c>
      <c r="I1601" s="561" t="s">
        <v>23148</v>
      </c>
      <c r="J1601" s="561" t="s">
        <v>7063</v>
      </c>
      <c r="K1601" s="562" t="s">
        <v>36554</v>
      </c>
      <c r="L1601" s="561" t="s">
        <v>25</v>
      </c>
    </row>
    <row r="1602" spans="1:12" x14ac:dyDescent="0.25">
      <c r="A1602" s="561" t="s">
        <v>1746</v>
      </c>
      <c r="B1602" s="561" t="s">
        <v>1747</v>
      </c>
      <c r="C1602" s="561" t="s">
        <v>1851</v>
      </c>
      <c r="D1602" s="561" t="s">
        <v>1852</v>
      </c>
      <c r="E1602" s="562" t="s">
        <v>22</v>
      </c>
      <c r="F1602" s="561" t="s">
        <v>22</v>
      </c>
      <c r="G1602" s="561" t="s">
        <v>25852</v>
      </c>
      <c r="H1602" s="561" t="s">
        <v>25853</v>
      </c>
      <c r="I1602" s="561" t="s">
        <v>23270</v>
      </c>
      <c r="J1602" s="561" t="s">
        <v>7063</v>
      </c>
      <c r="K1602" s="562" t="s">
        <v>36555</v>
      </c>
      <c r="L1602" s="561" t="s">
        <v>25</v>
      </c>
    </row>
    <row r="1603" spans="1:12" x14ac:dyDescent="0.25">
      <c r="A1603" s="561" t="s">
        <v>1746</v>
      </c>
      <c r="B1603" s="561" t="s">
        <v>1747</v>
      </c>
      <c r="C1603" s="561" t="s">
        <v>1851</v>
      </c>
      <c r="D1603" s="561" t="s">
        <v>1852</v>
      </c>
      <c r="E1603" s="562" t="s">
        <v>22</v>
      </c>
      <c r="F1603" s="561" t="s">
        <v>22</v>
      </c>
      <c r="G1603" s="561" t="s">
        <v>25855</v>
      </c>
      <c r="H1603" s="561" t="s">
        <v>25856</v>
      </c>
      <c r="I1603" s="561" t="s">
        <v>23148</v>
      </c>
      <c r="J1603" s="561" t="s">
        <v>7063</v>
      </c>
      <c r="K1603" s="562" t="s">
        <v>36556</v>
      </c>
      <c r="L1603" s="561" t="s">
        <v>25</v>
      </c>
    </row>
    <row r="1604" spans="1:12" x14ac:dyDescent="0.25">
      <c r="A1604" s="561" t="s">
        <v>1746</v>
      </c>
      <c r="B1604" s="561" t="s">
        <v>1747</v>
      </c>
      <c r="C1604" s="561" t="s">
        <v>1851</v>
      </c>
      <c r="D1604" s="561" t="s">
        <v>1852</v>
      </c>
      <c r="E1604" s="562" t="s">
        <v>22</v>
      </c>
      <c r="F1604" s="561" t="s">
        <v>22</v>
      </c>
      <c r="G1604" s="561" t="s">
        <v>25858</v>
      </c>
      <c r="H1604" s="561" t="s">
        <v>25859</v>
      </c>
      <c r="I1604" s="561" t="s">
        <v>23270</v>
      </c>
      <c r="J1604" s="561" t="s">
        <v>7063</v>
      </c>
      <c r="K1604" s="562" t="s">
        <v>36557</v>
      </c>
      <c r="L1604" s="561" t="s">
        <v>25</v>
      </c>
    </row>
    <row r="1605" spans="1:12" x14ac:dyDescent="0.25">
      <c r="A1605" s="561" t="s">
        <v>1746</v>
      </c>
      <c r="B1605" s="561" t="s">
        <v>1747</v>
      </c>
      <c r="C1605" s="561" t="s">
        <v>1851</v>
      </c>
      <c r="D1605" s="561" t="s">
        <v>1852</v>
      </c>
      <c r="E1605" s="562" t="s">
        <v>22</v>
      </c>
      <c r="F1605" s="561" t="s">
        <v>22</v>
      </c>
      <c r="G1605" s="561" t="s">
        <v>25861</v>
      </c>
      <c r="H1605" s="561" t="s">
        <v>25862</v>
      </c>
      <c r="I1605" s="561" t="s">
        <v>23148</v>
      </c>
      <c r="J1605" s="561" t="s">
        <v>7063</v>
      </c>
      <c r="K1605" s="562" t="s">
        <v>36558</v>
      </c>
      <c r="L1605" s="561" t="s">
        <v>25</v>
      </c>
    </row>
    <row r="1606" spans="1:12" x14ac:dyDescent="0.25">
      <c r="A1606" s="561" t="s">
        <v>1746</v>
      </c>
      <c r="B1606" s="561" t="s">
        <v>1747</v>
      </c>
      <c r="C1606" s="561" t="s">
        <v>1851</v>
      </c>
      <c r="D1606" s="561" t="s">
        <v>1852</v>
      </c>
      <c r="E1606" s="562" t="s">
        <v>22</v>
      </c>
      <c r="F1606" s="561" t="s">
        <v>22</v>
      </c>
      <c r="G1606" s="561" t="s">
        <v>25864</v>
      </c>
      <c r="H1606" s="561" t="s">
        <v>25865</v>
      </c>
      <c r="I1606" s="561" t="s">
        <v>23270</v>
      </c>
      <c r="J1606" s="561" t="s">
        <v>7063</v>
      </c>
      <c r="K1606" s="562" t="s">
        <v>36559</v>
      </c>
      <c r="L1606" s="561" t="s">
        <v>25</v>
      </c>
    </row>
    <row r="1607" spans="1:12" x14ac:dyDescent="0.25">
      <c r="A1607" s="561" t="s">
        <v>1746</v>
      </c>
      <c r="B1607" s="561" t="s">
        <v>1747</v>
      </c>
      <c r="C1607" s="561" t="s">
        <v>1851</v>
      </c>
      <c r="D1607" s="561" t="s">
        <v>1852</v>
      </c>
      <c r="E1607" s="562" t="s">
        <v>22</v>
      </c>
      <c r="F1607" s="561" t="s">
        <v>22</v>
      </c>
      <c r="G1607" s="561" t="s">
        <v>25867</v>
      </c>
      <c r="H1607" s="561" t="s">
        <v>25868</v>
      </c>
      <c r="I1607" s="561" t="s">
        <v>23148</v>
      </c>
      <c r="J1607" s="561" t="s">
        <v>7063</v>
      </c>
      <c r="K1607" s="562" t="s">
        <v>36560</v>
      </c>
      <c r="L1607" s="561" t="s">
        <v>25</v>
      </c>
    </row>
    <row r="1608" spans="1:12" x14ac:dyDescent="0.25">
      <c r="A1608" s="561" t="s">
        <v>1746</v>
      </c>
      <c r="B1608" s="561" t="s">
        <v>1747</v>
      </c>
      <c r="C1608" s="561" t="s">
        <v>1851</v>
      </c>
      <c r="D1608" s="561" t="s">
        <v>1852</v>
      </c>
      <c r="E1608" s="562" t="s">
        <v>22</v>
      </c>
      <c r="F1608" s="561" t="s">
        <v>22</v>
      </c>
      <c r="G1608" s="561" t="s">
        <v>25870</v>
      </c>
      <c r="H1608" s="561" t="s">
        <v>25871</v>
      </c>
      <c r="I1608" s="561" t="s">
        <v>23148</v>
      </c>
      <c r="J1608" s="561" t="s">
        <v>7063</v>
      </c>
      <c r="K1608" s="562" t="s">
        <v>36561</v>
      </c>
      <c r="L1608" s="561" t="s">
        <v>25</v>
      </c>
    </row>
    <row r="1609" spans="1:12" x14ac:dyDescent="0.25">
      <c r="A1609" s="561" t="s">
        <v>1746</v>
      </c>
      <c r="B1609" s="561" t="s">
        <v>1747</v>
      </c>
      <c r="C1609" s="561" t="s">
        <v>1851</v>
      </c>
      <c r="D1609" s="561" t="s">
        <v>1852</v>
      </c>
      <c r="E1609" s="562" t="s">
        <v>22</v>
      </c>
      <c r="F1609" s="561" t="s">
        <v>22</v>
      </c>
      <c r="G1609" s="561" t="s">
        <v>25873</v>
      </c>
      <c r="H1609" s="561" t="s">
        <v>25874</v>
      </c>
      <c r="I1609" s="561" t="s">
        <v>23148</v>
      </c>
      <c r="J1609" s="561" t="s">
        <v>7063</v>
      </c>
      <c r="K1609" s="562" t="s">
        <v>36562</v>
      </c>
      <c r="L1609" s="561" t="s">
        <v>25</v>
      </c>
    </row>
    <row r="1610" spans="1:12" x14ac:dyDescent="0.25">
      <c r="A1610" s="561" t="s">
        <v>1746</v>
      </c>
      <c r="B1610" s="561" t="s">
        <v>1747</v>
      </c>
      <c r="C1610" s="561" t="s">
        <v>1851</v>
      </c>
      <c r="D1610" s="561" t="s">
        <v>1852</v>
      </c>
      <c r="E1610" s="562" t="s">
        <v>22</v>
      </c>
      <c r="F1610" s="561" t="s">
        <v>22</v>
      </c>
      <c r="G1610" s="561" t="s">
        <v>25876</v>
      </c>
      <c r="H1610" s="561" t="s">
        <v>25877</v>
      </c>
      <c r="I1610" s="561" t="s">
        <v>23270</v>
      </c>
      <c r="J1610" s="561" t="s">
        <v>7063</v>
      </c>
      <c r="K1610" s="562" t="s">
        <v>36563</v>
      </c>
      <c r="L1610" s="561" t="s">
        <v>25</v>
      </c>
    </row>
    <row r="1611" spans="1:12" x14ac:dyDescent="0.25">
      <c r="A1611" s="561" t="s">
        <v>1746</v>
      </c>
      <c r="B1611" s="561" t="s">
        <v>1747</v>
      </c>
      <c r="C1611" s="561" t="s">
        <v>1851</v>
      </c>
      <c r="D1611" s="561" t="s">
        <v>1852</v>
      </c>
      <c r="E1611" s="562" t="s">
        <v>22</v>
      </c>
      <c r="F1611" s="561" t="s">
        <v>22</v>
      </c>
      <c r="G1611" s="561" t="s">
        <v>25879</v>
      </c>
      <c r="H1611" s="561" t="s">
        <v>25880</v>
      </c>
      <c r="I1611" s="561" t="s">
        <v>23148</v>
      </c>
      <c r="J1611" s="561" t="s">
        <v>7063</v>
      </c>
      <c r="K1611" s="562" t="s">
        <v>36564</v>
      </c>
      <c r="L1611" s="561" t="s">
        <v>25</v>
      </c>
    </row>
    <row r="1612" spans="1:12" x14ac:dyDescent="0.25">
      <c r="A1612" s="561" t="s">
        <v>1746</v>
      </c>
      <c r="B1612" s="561" t="s">
        <v>1747</v>
      </c>
      <c r="C1612" s="561" t="s">
        <v>1851</v>
      </c>
      <c r="D1612" s="561" t="s">
        <v>1852</v>
      </c>
      <c r="E1612" s="562" t="s">
        <v>22</v>
      </c>
      <c r="F1612" s="561" t="s">
        <v>22</v>
      </c>
      <c r="G1612" s="561" t="s">
        <v>25882</v>
      </c>
      <c r="H1612" s="561" t="s">
        <v>25883</v>
      </c>
      <c r="I1612" s="561" t="s">
        <v>23148</v>
      </c>
      <c r="J1612" s="561" t="s">
        <v>7063</v>
      </c>
      <c r="K1612" s="562" t="s">
        <v>36565</v>
      </c>
      <c r="L1612" s="561" t="s">
        <v>25</v>
      </c>
    </row>
    <row r="1613" spans="1:12" x14ac:dyDescent="0.25">
      <c r="A1613" s="561" t="s">
        <v>1746</v>
      </c>
      <c r="B1613" s="561" t="s">
        <v>1747</v>
      </c>
      <c r="C1613" s="561" t="s">
        <v>1851</v>
      </c>
      <c r="D1613" s="561" t="s">
        <v>1852</v>
      </c>
      <c r="E1613" s="562" t="s">
        <v>22</v>
      </c>
      <c r="F1613" s="561" t="s">
        <v>22</v>
      </c>
      <c r="G1613" s="561" t="s">
        <v>25885</v>
      </c>
      <c r="H1613" s="561" t="s">
        <v>25886</v>
      </c>
      <c r="I1613" s="561" t="s">
        <v>23270</v>
      </c>
      <c r="J1613" s="561" t="s">
        <v>7063</v>
      </c>
      <c r="K1613" s="562" t="s">
        <v>36566</v>
      </c>
      <c r="L1613" s="561" t="s">
        <v>25</v>
      </c>
    </row>
    <row r="1614" spans="1:12" x14ac:dyDescent="0.25">
      <c r="A1614" s="561" t="s">
        <v>1746</v>
      </c>
      <c r="B1614" s="561" t="s">
        <v>1747</v>
      </c>
      <c r="C1614" s="561" t="s">
        <v>1851</v>
      </c>
      <c r="D1614" s="561" t="s">
        <v>1852</v>
      </c>
      <c r="E1614" s="562" t="s">
        <v>22</v>
      </c>
      <c r="F1614" s="561" t="s">
        <v>22</v>
      </c>
      <c r="G1614" s="561" t="s">
        <v>25888</v>
      </c>
      <c r="H1614" s="561" t="s">
        <v>25889</v>
      </c>
      <c r="I1614" s="561" t="s">
        <v>23148</v>
      </c>
      <c r="J1614" s="561" t="s">
        <v>7063</v>
      </c>
      <c r="K1614" s="562" t="s">
        <v>36567</v>
      </c>
      <c r="L1614" s="561" t="s">
        <v>25</v>
      </c>
    </row>
    <row r="1615" spans="1:12" x14ac:dyDescent="0.25">
      <c r="A1615" s="561" t="s">
        <v>1746</v>
      </c>
      <c r="B1615" s="561" t="s">
        <v>1747</v>
      </c>
      <c r="C1615" s="561" t="s">
        <v>1851</v>
      </c>
      <c r="D1615" s="561" t="s">
        <v>1852</v>
      </c>
      <c r="E1615" s="562" t="s">
        <v>22</v>
      </c>
      <c r="F1615" s="561" t="s">
        <v>22</v>
      </c>
      <c r="G1615" s="561" t="s">
        <v>25891</v>
      </c>
      <c r="H1615" s="561" t="s">
        <v>25892</v>
      </c>
      <c r="I1615" s="561" t="s">
        <v>23270</v>
      </c>
      <c r="J1615" s="561" t="s">
        <v>7063</v>
      </c>
      <c r="K1615" s="562" t="s">
        <v>36568</v>
      </c>
      <c r="L1615" s="561" t="s">
        <v>25</v>
      </c>
    </row>
    <row r="1616" spans="1:12" x14ac:dyDescent="0.25">
      <c r="A1616" s="561" t="s">
        <v>1746</v>
      </c>
      <c r="B1616" s="561" t="s">
        <v>1747</v>
      </c>
      <c r="C1616" s="561" t="s">
        <v>1851</v>
      </c>
      <c r="D1616" s="561" t="s">
        <v>1852</v>
      </c>
      <c r="E1616" s="562" t="s">
        <v>22</v>
      </c>
      <c r="F1616" s="561" t="s">
        <v>22</v>
      </c>
      <c r="G1616" s="561" t="s">
        <v>25894</v>
      </c>
      <c r="H1616" s="561" t="s">
        <v>25895</v>
      </c>
      <c r="I1616" s="561" t="s">
        <v>23148</v>
      </c>
      <c r="J1616" s="561" t="s">
        <v>7063</v>
      </c>
      <c r="K1616" s="562" t="s">
        <v>36561</v>
      </c>
      <c r="L1616" s="561" t="s">
        <v>25</v>
      </c>
    </row>
    <row r="1617" spans="1:12" x14ac:dyDescent="0.25">
      <c r="A1617" s="561" t="s">
        <v>1746</v>
      </c>
      <c r="B1617" s="561" t="s">
        <v>1747</v>
      </c>
      <c r="C1617" s="561" t="s">
        <v>1851</v>
      </c>
      <c r="D1617" s="561" t="s">
        <v>1852</v>
      </c>
      <c r="E1617" s="562" t="s">
        <v>22</v>
      </c>
      <c r="F1617" s="561" t="s">
        <v>22</v>
      </c>
      <c r="G1617" s="561" t="s">
        <v>25896</v>
      </c>
      <c r="H1617" s="561" t="s">
        <v>25897</v>
      </c>
      <c r="I1617" s="561" t="s">
        <v>23270</v>
      </c>
      <c r="J1617" s="561" t="s">
        <v>7063</v>
      </c>
      <c r="K1617" s="562" t="s">
        <v>36569</v>
      </c>
      <c r="L1617" s="561" t="s">
        <v>25</v>
      </c>
    </row>
    <row r="1618" spans="1:12" x14ac:dyDescent="0.25">
      <c r="A1618" s="561" t="s">
        <v>1746</v>
      </c>
      <c r="B1618" s="561" t="s">
        <v>1747</v>
      </c>
      <c r="C1618" s="561" t="s">
        <v>1851</v>
      </c>
      <c r="D1618" s="561" t="s">
        <v>1852</v>
      </c>
      <c r="E1618" s="562" t="s">
        <v>22</v>
      </c>
      <c r="F1618" s="561" t="s">
        <v>22</v>
      </c>
      <c r="G1618" s="561" t="s">
        <v>25899</v>
      </c>
      <c r="H1618" s="561" t="s">
        <v>25900</v>
      </c>
      <c r="I1618" s="561" t="s">
        <v>23148</v>
      </c>
      <c r="J1618" s="561" t="s">
        <v>7063</v>
      </c>
      <c r="K1618" s="562" t="s">
        <v>36562</v>
      </c>
      <c r="L1618" s="561" t="s">
        <v>25</v>
      </c>
    </row>
    <row r="1619" spans="1:12" x14ac:dyDescent="0.25">
      <c r="A1619" s="561" t="s">
        <v>1746</v>
      </c>
      <c r="B1619" s="561" t="s">
        <v>1747</v>
      </c>
      <c r="C1619" s="561" t="s">
        <v>1851</v>
      </c>
      <c r="D1619" s="561" t="s">
        <v>1852</v>
      </c>
      <c r="E1619" s="562" t="s">
        <v>22</v>
      </c>
      <c r="F1619" s="561" t="s">
        <v>22</v>
      </c>
      <c r="G1619" s="561" t="s">
        <v>25901</v>
      </c>
      <c r="H1619" s="561" t="s">
        <v>25902</v>
      </c>
      <c r="I1619" s="561" t="s">
        <v>23270</v>
      </c>
      <c r="J1619" s="561" t="s">
        <v>7063</v>
      </c>
      <c r="K1619" s="562" t="s">
        <v>36570</v>
      </c>
      <c r="L1619" s="561" t="s">
        <v>25</v>
      </c>
    </row>
    <row r="1620" spans="1:12" x14ac:dyDescent="0.25">
      <c r="A1620" s="561" t="s">
        <v>1746</v>
      </c>
      <c r="B1620" s="561" t="s">
        <v>1747</v>
      </c>
      <c r="C1620" s="561" t="s">
        <v>1851</v>
      </c>
      <c r="D1620" s="561" t="s">
        <v>1852</v>
      </c>
      <c r="E1620" s="562" t="s">
        <v>22</v>
      </c>
      <c r="F1620" s="561" t="s">
        <v>22</v>
      </c>
      <c r="G1620" s="561" t="s">
        <v>25904</v>
      </c>
      <c r="H1620" s="561" t="s">
        <v>25905</v>
      </c>
      <c r="I1620" s="561" t="s">
        <v>23148</v>
      </c>
      <c r="J1620" s="561" t="s">
        <v>7063</v>
      </c>
      <c r="K1620" s="562" t="s">
        <v>36564</v>
      </c>
      <c r="L1620" s="561" t="s">
        <v>25</v>
      </c>
    </row>
    <row r="1621" spans="1:12" x14ac:dyDescent="0.25">
      <c r="A1621" s="561" t="s">
        <v>1746</v>
      </c>
      <c r="B1621" s="561" t="s">
        <v>1747</v>
      </c>
      <c r="C1621" s="561" t="s">
        <v>1851</v>
      </c>
      <c r="D1621" s="561" t="s">
        <v>1852</v>
      </c>
      <c r="E1621" s="562" t="s">
        <v>22</v>
      </c>
      <c r="F1621" s="561" t="s">
        <v>22</v>
      </c>
      <c r="G1621" s="561" t="s">
        <v>25906</v>
      </c>
      <c r="H1621" s="561" t="s">
        <v>25907</v>
      </c>
      <c r="I1621" s="561" t="s">
        <v>23270</v>
      </c>
      <c r="J1621" s="561" t="s">
        <v>7063</v>
      </c>
      <c r="K1621" s="562" t="s">
        <v>36571</v>
      </c>
      <c r="L1621" s="561" t="s">
        <v>25</v>
      </c>
    </row>
    <row r="1622" spans="1:12" x14ac:dyDescent="0.25">
      <c r="A1622" s="561" t="s">
        <v>1746</v>
      </c>
      <c r="B1622" s="561" t="s">
        <v>1747</v>
      </c>
      <c r="C1622" s="561" t="s">
        <v>1851</v>
      </c>
      <c r="D1622" s="561" t="s">
        <v>1852</v>
      </c>
      <c r="E1622" s="562" t="s">
        <v>22</v>
      </c>
      <c r="F1622" s="561" t="s">
        <v>22</v>
      </c>
      <c r="G1622" s="561" t="s">
        <v>25909</v>
      </c>
      <c r="H1622" s="561" t="s">
        <v>25910</v>
      </c>
      <c r="I1622" s="561" t="s">
        <v>23148</v>
      </c>
      <c r="J1622" s="561" t="s">
        <v>7063</v>
      </c>
      <c r="K1622" s="562" t="s">
        <v>36565</v>
      </c>
      <c r="L1622" s="561" t="s">
        <v>25</v>
      </c>
    </row>
    <row r="1623" spans="1:12" x14ac:dyDescent="0.25">
      <c r="A1623" s="561" t="s">
        <v>1746</v>
      </c>
      <c r="B1623" s="561" t="s">
        <v>1747</v>
      </c>
      <c r="C1623" s="561" t="s">
        <v>1851</v>
      </c>
      <c r="D1623" s="561" t="s">
        <v>1852</v>
      </c>
      <c r="E1623" s="562" t="s">
        <v>22</v>
      </c>
      <c r="F1623" s="561" t="s">
        <v>22</v>
      </c>
      <c r="G1623" s="561" t="s">
        <v>25911</v>
      </c>
      <c r="H1623" s="561" t="s">
        <v>25912</v>
      </c>
      <c r="I1623" s="561" t="s">
        <v>23270</v>
      </c>
      <c r="J1623" s="561" t="s">
        <v>7063</v>
      </c>
      <c r="K1623" s="562" t="s">
        <v>36572</v>
      </c>
      <c r="L1623" s="561" t="s">
        <v>25</v>
      </c>
    </row>
    <row r="1624" spans="1:12" x14ac:dyDescent="0.25">
      <c r="A1624" s="561" t="s">
        <v>1746</v>
      </c>
      <c r="B1624" s="561" t="s">
        <v>1747</v>
      </c>
      <c r="C1624" s="561" t="s">
        <v>1851</v>
      </c>
      <c r="D1624" s="561" t="s">
        <v>1852</v>
      </c>
      <c r="E1624" s="562" t="s">
        <v>22</v>
      </c>
      <c r="F1624" s="561" t="s">
        <v>22</v>
      </c>
      <c r="G1624" s="561" t="s">
        <v>25914</v>
      </c>
      <c r="H1624" s="561" t="s">
        <v>25915</v>
      </c>
      <c r="I1624" s="561" t="s">
        <v>23148</v>
      </c>
      <c r="J1624" s="561" t="s">
        <v>7063</v>
      </c>
      <c r="K1624" s="562" t="s">
        <v>36567</v>
      </c>
      <c r="L1624" s="561" t="s">
        <v>25</v>
      </c>
    </row>
    <row r="1625" spans="1:12" x14ac:dyDescent="0.25">
      <c r="A1625" s="561" t="s">
        <v>1746</v>
      </c>
      <c r="B1625" s="561" t="s">
        <v>1747</v>
      </c>
      <c r="C1625" s="561" t="s">
        <v>1851</v>
      </c>
      <c r="D1625" s="561" t="s">
        <v>1852</v>
      </c>
      <c r="E1625" s="562" t="s">
        <v>22</v>
      </c>
      <c r="F1625" s="561" t="s">
        <v>22</v>
      </c>
      <c r="G1625" s="561" t="s">
        <v>25916</v>
      </c>
      <c r="H1625" s="561" t="s">
        <v>25917</v>
      </c>
      <c r="I1625" s="561" t="s">
        <v>23270</v>
      </c>
      <c r="J1625" s="561" t="s">
        <v>7063</v>
      </c>
      <c r="K1625" s="562" t="s">
        <v>36573</v>
      </c>
      <c r="L1625" s="561" t="s">
        <v>25</v>
      </c>
    </row>
    <row r="1626" spans="1:12" x14ac:dyDescent="0.25">
      <c r="A1626" s="561" t="s">
        <v>1746</v>
      </c>
      <c r="B1626" s="561" t="s">
        <v>1747</v>
      </c>
      <c r="C1626" s="561" t="s">
        <v>1851</v>
      </c>
      <c r="D1626" s="561" t="s">
        <v>1852</v>
      </c>
      <c r="E1626" s="562" t="s">
        <v>22</v>
      </c>
      <c r="F1626" s="561" t="s">
        <v>22</v>
      </c>
      <c r="G1626" s="561" t="s">
        <v>25919</v>
      </c>
      <c r="H1626" s="561" t="s">
        <v>25920</v>
      </c>
      <c r="I1626" s="561" t="s">
        <v>23148</v>
      </c>
      <c r="J1626" s="561" t="s">
        <v>7063</v>
      </c>
      <c r="K1626" s="562" t="s">
        <v>36574</v>
      </c>
      <c r="L1626" s="561" t="s">
        <v>25</v>
      </c>
    </row>
    <row r="1627" spans="1:12" x14ac:dyDescent="0.25">
      <c r="A1627" s="561" t="s">
        <v>1746</v>
      </c>
      <c r="B1627" s="561" t="s">
        <v>1747</v>
      </c>
      <c r="C1627" s="561" t="s">
        <v>1851</v>
      </c>
      <c r="D1627" s="561" t="s">
        <v>1852</v>
      </c>
      <c r="E1627" s="562" t="s">
        <v>22</v>
      </c>
      <c r="F1627" s="561" t="s">
        <v>22</v>
      </c>
      <c r="G1627" s="561" t="s">
        <v>25922</v>
      </c>
      <c r="H1627" s="561" t="s">
        <v>25923</v>
      </c>
      <c r="I1627" s="561" t="s">
        <v>23270</v>
      </c>
      <c r="J1627" s="561" t="s">
        <v>7063</v>
      </c>
      <c r="K1627" s="562" t="s">
        <v>36575</v>
      </c>
      <c r="L1627" s="561" t="s">
        <v>25</v>
      </c>
    </row>
    <row r="1628" spans="1:12" x14ac:dyDescent="0.25">
      <c r="A1628" s="561" t="s">
        <v>1746</v>
      </c>
      <c r="B1628" s="561" t="s">
        <v>1747</v>
      </c>
      <c r="C1628" s="561" t="s">
        <v>1851</v>
      </c>
      <c r="D1628" s="561" t="s">
        <v>1852</v>
      </c>
      <c r="E1628" s="562" t="s">
        <v>22</v>
      </c>
      <c r="F1628" s="561" t="s">
        <v>22</v>
      </c>
      <c r="G1628" s="561" t="s">
        <v>25925</v>
      </c>
      <c r="H1628" s="561" t="s">
        <v>25926</v>
      </c>
      <c r="I1628" s="561" t="s">
        <v>23148</v>
      </c>
      <c r="J1628" s="561" t="s">
        <v>7063</v>
      </c>
      <c r="K1628" s="562" t="s">
        <v>36576</v>
      </c>
      <c r="L1628" s="561" t="s">
        <v>25</v>
      </c>
    </row>
    <row r="1629" spans="1:12" x14ac:dyDescent="0.25">
      <c r="A1629" s="561" t="s">
        <v>1746</v>
      </c>
      <c r="B1629" s="561" t="s">
        <v>1747</v>
      </c>
      <c r="C1629" s="561" t="s">
        <v>1851</v>
      </c>
      <c r="D1629" s="561" t="s">
        <v>1852</v>
      </c>
      <c r="E1629" s="562" t="s">
        <v>22</v>
      </c>
      <c r="F1629" s="561" t="s">
        <v>22</v>
      </c>
      <c r="G1629" s="561" t="s">
        <v>25928</v>
      </c>
      <c r="H1629" s="561" t="s">
        <v>25929</v>
      </c>
      <c r="I1629" s="561" t="s">
        <v>23270</v>
      </c>
      <c r="J1629" s="561" t="s">
        <v>7063</v>
      </c>
      <c r="K1629" s="562" t="s">
        <v>36577</v>
      </c>
      <c r="L1629" s="561" t="s">
        <v>25</v>
      </c>
    </row>
    <row r="1630" spans="1:12" x14ac:dyDescent="0.25">
      <c r="A1630" s="561" t="s">
        <v>1746</v>
      </c>
      <c r="B1630" s="561" t="s">
        <v>1747</v>
      </c>
      <c r="C1630" s="561" t="s">
        <v>1851</v>
      </c>
      <c r="D1630" s="561" t="s">
        <v>1852</v>
      </c>
      <c r="E1630" s="562" t="s">
        <v>22</v>
      </c>
      <c r="F1630" s="561" t="s">
        <v>22</v>
      </c>
      <c r="G1630" s="561" t="s">
        <v>25931</v>
      </c>
      <c r="H1630" s="561" t="s">
        <v>25932</v>
      </c>
      <c r="I1630" s="561" t="s">
        <v>23148</v>
      </c>
      <c r="J1630" s="561" t="s">
        <v>7063</v>
      </c>
      <c r="K1630" s="562" t="s">
        <v>36578</v>
      </c>
      <c r="L1630" s="561" t="s">
        <v>25</v>
      </c>
    </row>
    <row r="1631" spans="1:12" x14ac:dyDescent="0.25">
      <c r="A1631" s="561" t="s">
        <v>1746</v>
      </c>
      <c r="B1631" s="561" t="s">
        <v>1747</v>
      </c>
      <c r="C1631" s="561" t="s">
        <v>1851</v>
      </c>
      <c r="D1631" s="561" t="s">
        <v>1852</v>
      </c>
      <c r="E1631" s="562" t="s">
        <v>22</v>
      </c>
      <c r="F1631" s="561" t="s">
        <v>22</v>
      </c>
      <c r="G1631" s="561" t="s">
        <v>25934</v>
      </c>
      <c r="H1631" s="561" t="s">
        <v>25935</v>
      </c>
      <c r="I1631" s="561" t="s">
        <v>23270</v>
      </c>
      <c r="J1631" s="561" t="s">
        <v>7063</v>
      </c>
      <c r="K1631" s="562" t="s">
        <v>36579</v>
      </c>
      <c r="L1631" s="561" t="s">
        <v>25</v>
      </c>
    </row>
    <row r="1632" spans="1:12" x14ac:dyDescent="0.25">
      <c r="A1632" s="561" t="s">
        <v>1746</v>
      </c>
      <c r="B1632" s="561" t="s">
        <v>1747</v>
      </c>
      <c r="C1632" s="561" t="s">
        <v>1851</v>
      </c>
      <c r="D1632" s="561" t="s">
        <v>1852</v>
      </c>
      <c r="E1632" s="562" t="s">
        <v>22</v>
      </c>
      <c r="F1632" s="561" t="s">
        <v>22</v>
      </c>
      <c r="G1632" s="561" t="s">
        <v>25937</v>
      </c>
      <c r="H1632" s="561" t="s">
        <v>25938</v>
      </c>
      <c r="I1632" s="561" t="s">
        <v>23148</v>
      </c>
      <c r="J1632" s="561" t="s">
        <v>7063</v>
      </c>
      <c r="K1632" s="562" t="s">
        <v>36580</v>
      </c>
      <c r="L1632" s="561" t="s">
        <v>25</v>
      </c>
    </row>
    <row r="1633" spans="1:12" x14ac:dyDescent="0.25">
      <c r="A1633" s="561" t="s">
        <v>1746</v>
      </c>
      <c r="B1633" s="561" t="s">
        <v>1747</v>
      </c>
      <c r="C1633" s="561" t="s">
        <v>1851</v>
      </c>
      <c r="D1633" s="561" t="s">
        <v>1852</v>
      </c>
      <c r="E1633" s="562" t="s">
        <v>22</v>
      </c>
      <c r="F1633" s="561" t="s">
        <v>22</v>
      </c>
      <c r="G1633" s="561" t="s">
        <v>25940</v>
      </c>
      <c r="H1633" s="561" t="s">
        <v>25941</v>
      </c>
      <c r="I1633" s="561" t="s">
        <v>23270</v>
      </c>
      <c r="J1633" s="561" t="s">
        <v>7063</v>
      </c>
      <c r="K1633" s="562" t="s">
        <v>36581</v>
      </c>
      <c r="L1633" s="561" t="s">
        <v>25</v>
      </c>
    </row>
    <row r="1634" spans="1:12" x14ac:dyDescent="0.25">
      <c r="A1634" s="561" t="s">
        <v>1746</v>
      </c>
      <c r="B1634" s="561" t="s">
        <v>1747</v>
      </c>
      <c r="C1634" s="561" t="s">
        <v>1851</v>
      </c>
      <c r="D1634" s="561" t="s">
        <v>1852</v>
      </c>
      <c r="E1634" s="562" t="s">
        <v>22</v>
      </c>
      <c r="F1634" s="561" t="s">
        <v>22</v>
      </c>
      <c r="G1634" s="561" t="s">
        <v>25943</v>
      </c>
      <c r="H1634" s="561" t="s">
        <v>25944</v>
      </c>
      <c r="I1634" s="561" t="s">
        <v>23148</v>
      </c>
      <c r="J1634" s="561" t="s">
        <v>7063</v>
      </c>
      <c r="K1634" s="562" t="s">
        <v>36574</v>
      </c>
      <c r="L1634" s="561" t="s">
        <v>25</v>
      </c>
    </row>
    <row r="1635" spans="1:12" x14ac:dyDescent="0.25">
      <c r="A1635" s="561" t="s">
        <v>1746</v>
      </c>
      <c r="B1635" s="561" t="s">
        <v>1747</v>
      </c>
      <c r="C1635" s="561" t="s">
        <v>1851</v>
      </c>
      <c r="D1635" s="561" t="s">
        <v>1852</v>
      </c>
      <c r="E1635" s="562" t="s">
        <v>22</v>
      </c>
      <c r="F1635" s="561" t="s">
        <v>22</v>
      </c>
      <c r="G1635" s="561" t="s">
        <v>25945</v>
      </c>
      <c r="H1635" s="561" t="s">
        <v>25946</v>
      </c>
      <c r="I1635" s="561" t="s">
        <v>23270</v>
      </c>
      <c r="J1635" s="561" t="s">
        <v>7063</v>
      </c>
      <c r="K1635" s="562" t="s">
        <v>36582</v>
      </c>
      <c r="L1635" s="561" t="s">
        <v>25</v>
      </c>
    </row>
    <row r="1636" spans="1:12" x14ac:dyDescent="0.25">
      <c r="A1636" s="561" t="s">
        <v>1746</v>
      </c>
      <c r="B1636" s="561" t="s">
        <v>1747</v>
      </c>
      <c r="C1636" s="561" t="s">
        <v>1851</v>
      </c>
      <c r="D1636" s="561" t="s">
        <v>1852</v>
      </c>
      <c r="E1636" s="562" t="s">
        <v>22</v>
      </c>
      <c r="F1636" s="561" t="s">
        <v>22</v>
      </c>
      <c r="G1636" s="561" t="s">
        <v>25948</v>
      </c>
      <c r="H1636" s="561" t="s">
        <v>25949</v>
      </c>
      <c r="I1636" s="561" t="s">
        <v>23148</v>
      </c>
      <c r="J1636" s="561" t="s">
        <v>7063</v>
      </c>
      <c r="K1636" s="562" t="s">
        <v>36583</v>
      </c>
      <c r="L1636" s="561" t="s">
        <v>25</v>
      </c>
    </row>
    <row r="1637" spans="1:12" x14ac:dyDescent="0.25">
      <c r="A1637" s="561" t="s">
        <v>1746</v>
      </c>
      <c r="B1637" s="561" t="s">
        <v>1747</v>
      </c>
      <c r="C1637" s="561" t="s">
        <v>1851</v>
      </c>
      <c r="D1637" s="561" t="s">
        <v>1852</v>
      </c>
      <c r="E1637" s="562" t="s">
        <v>22</v>
      </c>
      <c r="F1637" s="561" t="s">
        <v>22</v>
      </c>
      <c r="G1637" s="561" t="s">
        <v>25951</v>
      </c>
      <c r="H1637" s="561" t="s">
        <v>25952</v>
      </c>
      <c r="I1637" s="561" t="s">
        <v>23270</v>
      </c>
      <c r="J1637" s="561" t="s">
        <v>7063</v>
      </c>
      <c r="K1637" s="562" t="s">
        <v>36584</v>
      </c>
      <c r="L1637" s="561" t="s">
        <v>25</v>
      </c>
    </row>
    <row r="1638" spans="1:12" x14ac:dyDescent="0.25">
      <c r="A1638" s="561" t="s">
        <v>1746</v>
      </c>
      <c r="B1638" s="561" t="s">
        <v>1747</v>
      </c>
      <c r="C1638" s="561" t="s">
        <v>1851</v>
      </c>
      <c r="D1638" s="561" t="s">
        <v>1852</v>
      </c>
      <c r="E1638" s="562" t="s">
        <v>22</v>
      </c>
      <c r="F1638" s="561" t="s">
        <v>22</v>
      </c>
      <c r="G1638" s="561" t="s">
        <v>25954</v>
      </c>
      <c r="H1638" s="561" t="s">
        <v>25955</v>
      </c>
      <c r="I1638" s="561" t="s">
        <v>23148</v>
      </c>
      <c r="J1638" s="561" t="s">
        <v>7063</v>
      </c>
      <c r="K1638" s="562" t="s">
        <v>36585</v>
      </c>
      <c r="L1638" s="561" t="s">
        <v>25</v>
      </c>
    </row>
    <row r="1639" spans="1:12" x14ac:dyDescent="0.25">
      <c r="A1639" s="561" t="s">
        <v>1746</v>
      </c>
      <c r="B1639" s="561" t="s">
        <v>1747</v>
      </c>
      <c r="C1639" s="561" t="s">
        <v>1851</v>
      </c>
      <c r="D1639" s="561" t="s">
        <v>1852</v>
      </c>
      <c r="E1639" s="562" t="s">
        <v>22</v>
      </c>
      <c r="F1639" s="561" t="s">
        <v>22</v>
      </c>
      <c r="G1639" s="561" t="s">
        <v>25957</v>
      </c>
      <c r="H1639" s="561" t="s">
        <v>25958</v>
      </c>
      <c r="I1639" s="561" t="s">
        <v>23270</v>
      </c>
      <c r="J1639" s="561" t="s">
        <v>7063</v>
      </c>
      <c r="K1639" s="562" t="s">
        <v>36586</v>
      </c>
      <c r="L1639" s="561" t="s">
        <v>25</v>
      </c>
    </row>
    <row r="1640" spans="1:12" x14ac:dyDescent="0.25">
      <c r="A1640" s="561" t="s">
        <v>1746</v>
      </c>
      <c r="B1640" s="561" t="s">
        <v>1747</v>
      </c>
      <c r="C1640" s="561" t="s">
        <v>1851</v>
      </c>
      <c r="D1640" s="561" t="s">
        <v>1852</v>
      </c>
      <c r="E1640" s="562" t="s">
        <v>22</v>
      </c>
      <c r="F1640" s="561" t="s">
        <v>22</v>
      </c>
      <c r="G1640" s="561" t="s">
        <v>25960</v>
      </c>
      <c r="H1640" s="561" t="s">
        <v>25961</v>
      </c>
      <c r="I1640" s="561" t="s">
        <v>23148</v>
      </c>
      <c r="J1640" s="561" t="s">
        <v>7063</v>
      </c>
      <c r="K1640" s="562" t="s">
        <v>36587</v>
      </c>
      <c r="L1640" s="561" t="s">
        <v>25</v>
      </c>
    </row>
    <row r="1641" spans="1:12" x14ac:dyDescent="0.25">
      <c r="A1641" s="561" t="s">
        <v>1746</v>
      </c>
      <c r="B1641" s="561" t="s">
        <v>1747</v>
      </c>
      <c r="C1641" s="561" t="s">
        <v>1851</v>
      </c>
      <c r="D1641" s="561" t="s">
        <v>1852</v>
      </c>
      <c r="E1641" s="562" t="s">
        <v>22</v>
      </c>
      <c r="F1641" s="561" t="s">
        <v>22</v>
      </c>
      <c r="G1641" s="561" t="s">
        <v>25963</v>
      </c>
      <c r="H1641" s="561" t="s">
        <v>25964</v>
      </c>
      <c r="I1641" s="561" t="s">
        <v>23270</v>
      </c>
      <c r="J1641" s="561" t="s">
        <v>7063</v>
      </c>
      <c r="K1641" s="562" t="s">
        <v>36588</v>
      </c>
      <c r="L1641" s="561" t="s">
        <v>25</v>
      </c>
    </row>
    <row r="1642" spans="1:12" x14ac:dyDescent="0.25">
      <c r="A1642" s="561" t="s">
        <v>1746</v>
      </c>
      <c r="B1642" s="561" t="s">
        <v>1747</v>
      </c>
      <c r="C1642" s="561" t="s">
        <v>1851</v>
      </c>
      <c r="D1642" s="561" t="s">
        <v>1852</v>
      </c>
      <c r="E1642" s="562" t="s">
        <v>22</v>
      </c>
      <c r="F1642" s="561" t="s">
        <v>22</v>
      </c>
      <c r="G1642" s="561" t="s">
        <v>25966</v>
      </c>
      <c r="H1642" s="561" t="s">
        <v>25967</v>
      </c>
      <c r="I1642" s="561" t="s">
        <v>23148</v>
      </c>
      <c r="J1642" s="561" t="s">
        <v>7063</v>
      </c>
      <c r="K1642" s="562" t="s">
        <v>36583</v>
      </c>
      <c r="L1642" s="561" t="s">
        <v>25</v>
      </c>
    </row>
    <row r="1643" spans="1:12" x14ac:dyDescent="0.25">
      <c r="A1643" s="561" t="s">
        <v>1746</v>
      </c>
      <c r="B1643" s="561" t="s">
        <v>1747</v>
      </c>
      <c r="C1643" s="561" t="s">
        <v>1851</v>
      </c>
      <c r="D1643" s="561" t="s">
        <v>1852</v>
      </c>
      <c r="E1643" s="562" t="s">
        <v>22</v>
      </c>
      <c r="F1643" s="561" t="s">
        <v>22</v>
      </c>
      <c r="G1643" s="561" t="s">
        <v>25968</v>
      </c>
      <c r="H1643" s="561" t="s">
        <v>25969</v>
      </c>
      <c r="I1643" s="561" t="s">
        <v>23270</v>
      </c>
      <c r="J1643" s="561" t="s">
        <v>7063</v>
      </c>
      <c r="K1643" s="562" t="s">
        <v>36589</v>
      </c>
      <c r="L1643" s="561" t="s">
        <v>25</v>
      </c>
    </row>
    <row r="1644" spans="1:12" x14ac:dyDescent="0.25">
      <c r="A1644" s="561" t="s">
        <v>1746</v>
      </c>
      <c r="B1644" s="561" t="s">
        <v>1747</v>
      </c>
      <c r="C1644" s="561" t="s">
        <v>1851</v>
      </c>
      <c r="D1644" s="561" t="s">
        <v>1852</v>
      </c>
      <c r="E1644" s="562" t="s">
        <v>22</v>
      </c>
      <c r="F1644" s="561" t="s">
        <v>22</v>
      </c>
      <c r="G1644" s="561" t="s">
        <v>25971</v>
      </c>
      <c r="H1644" s="561" t="s">
        <v>25972</v>
      </c>
      <c r="I1644" s="561" t="s">
        <v>23148</v>
      </c>
      <c r="J1644" s="561" t="s">
        <v>7063</v>
      </c>
      <c r="K1644" s="562" t="s">
        <v>36590</v>
      </c>
      <c r="L1644" s="561" t="s">
        <v>25</v>
      </c>
    </row>
    <row r="1645" spans="1:12" x14ac:dyDescent="0.25">
      <c r="A1645" s="561" t="s">
        <v>1746</v>
      </c>
      <c r="B1645" s="561" t="s">
        <v>1747</v>
      </c>
      <c r="C1645" s="561" t="s">
        <v>1851</v>
      </c>
      <c r="D1645" s="561" t="s">
        <v>1852</v>
      </c>
      <c r="E1645" s="562" t="s">
        <v>22</v>
      </c>
      <c r="F1645" s="561" t="s">
        <v>22</v>
      </c>
      <c r="G1645" s="561" t="s">
        <v>25974</v>
      </c>
      <c r="H1645" s="561" t="s">
        <v>25975</v>
      </c>
      <c r="I1645" s="561" t="s">
        <v>23270</v>
      </c>
      <c r="J1645" s="561" t="s">
        <v>7063</v>
      </c>
      <c r="K1645" s="562" t="s">
        <v>36591</v>
      </c>
      <c r="L1645" s="561" t="s">
        <v>25</v>
      </c>
    </row>
    <row r="1646" spans="1:12" x14ac:dyDescent="0.25">
      <c r="A1646" s="561" t="s">
        <v>1746</v>
      </c>
      <c r="B1646" s="561" t="s">
        <v>1747</v>
      </c>
      <c r="C1646" s="561" t="s">
        <v>1851</v>
      </c>
      <c r="D1646" s="561" t="s">
        <v>1852</v>
      </c>
      <c r="E1646" s="562" t="s">
        <v>22</v>
      </c>
      <c r="F1646" s="561" t="s">
        <v>22</v>
      </c>
      <c r="G1646" s="561" t="s">
        <v>25977</v>
      </c>
      <c r="H1646" s="561" t="s">
        <v>25978</v>
      </c>
      <c r="I1646" s="561" t="s">
        <v>23148</v>
      </c>
      <c r="J1646" s="561" t="s">
        <v>7063</v>
      </c>
      <c r="K1646" s="562" t="s">
        <v>36592</v>
      </c>
      <c r="L1646" s="561" t="s">
        <v>25</v>
      </c>
    </row>
    <row r="1647" spans="1:12" x14ac:dyDescent="0.25">
      <c r="A1647" s="561" t="s">
        <v>1746</v>
      </c>
      <c r="B1647" s="561" t="s">
        <v>1747</v>
      </c>
      <c r="C1647" s="561" t="s">
        <v>1851</v>
      </c>
      <c r="D1647" s="561" t="s">
        <v>1852</v>
      </c>
      <c r="E1647" s="562" t="s">
        <v>22</v>
      </c>
      <c r="F1647" s="561" t="s">
        <v>22</v>
      </c>
      <c r="G1647" s="561" t="s">
        <v>25980</v>
      </c>
      <c r="H1647" s="561" t="s">
        <v>25981</v>
      </c>
      <c r="I1647" s="561" t="s">
        <v>23270</v>
      </c>
      <c r="J1647" s="561" t="s">
        <v>7063</v>
      </c>
      <c r="K1647" s="562" t="s">
        <v>36593</v>
      </c>
      <c r="L1647" s="561" t="s">
        <v>25</v>
      </c>
    </row>
    <row r="1648" spans="1:12" x14ac:dyDescent="0.25">
      <c r="A1648" s="561" t="s">
        <v>1746</v>
      </c>
      <c r="B1648" s="561" t="s">
        <v>1747</v>
      </c>
      <c r="C1648" s="561" t="s">
        <v>1851</v>
      </c>
      <c r="D1648" s="561" t="s">
        <v>1852</v>
      </c>
      <c r="E1648" s="562" t="s">
        <v>22</v>
      </c>
      <c r="F1648" s="561" t="s">
        <v>22</v>
      </c>
      <c r="G1648" s="561" t="s">
        <v>25983</v>
      </c>
      <c r="H1648" s="561" t="s">
        <v>25984</v>
      </c>
      <c r="I1648" s="561" t="s">
        <v>23148</v>
      </c>
      <c r="J1648" s="561" t="s">
        <v>7063</v>
      </c>
      <c r="K1648" s="562" t="s">
        <v>36590</v>
      </c>
      <c r="L1648" s="561" t="s">
        <v>25</v>
      </c>
    </row>
    <row r="1649" spans="1:12" x14ac:dyDescent="0.25">
      <c r="A1649" s="561" t="s">
        <v>1746</v>
      </c>
      <c r="B1649" s="561" t="s">
        <v>1747</v>
      </c>
      <c r="C1649" s="561" t="s">
        <v>1851</v>
      </c>
      <c r="D1649" s="561" t="s">
        <v>1852</v>
      </c>
      <c r="E1649" s="562" t="s">
        <v>22</v>
      </c>
      <c r="F1649" s="561" t="s">
        <v>22</v>
      </c>
      <c r="G1649" s="561" t="s">
        <v>25985</v>
      </c>
      <c r="H1649" s="561" t="s">
        <v>25986</v>
      </c>
      <c r="I1649" s="561" t="s">
        <v>23270</v>
      </c>
      <c r="J1649" s="561" t="s">
        <v>7063</v>
      </c>
      <c r="K1649" s="562" t="s">
        <v>36594</v>
      </c>
      <c r="L1649" s="561" t="s">
        <v>25</v>
      </c>
    </row>
    <row r="1650" spans="1:12" x14ac:dyDescent="0.25">
      <c r="A1650" s="561" t="s">
        <v>1746</v>
      </c>
      <c r="B1650" s="561" t="s">
        <v>1747</v>
      </c>
      <c r="C1650" s="561" t="s">
        <v>1851</v>
      </c>
      <c r="D1650" s="561" t="s">
        <v>1852</v>
      </c>
      <c r="E1650" s="562" t="s">
        <v>22</v>
      </c>
      <c r="F1650" s="561" t="s">
        <v>22</v>
      </c>
      <c r="G1650" s="561" t="s">
        <v>25988</v>
      </c>
      <c r="H1650" s="561" t="s">
        <v>25989</v>
      </c>
      <c r="I1650" s="561" t="s">
        <v>23148</v>
      </c>
      <c r="J1650" s="561" t="s">
        <v>7063</v>
      </c>
      <c r="K1650" s="562" t="s">
        <v>36595</v>
      </c>
      <c r="L1650" s="561" t="s">
        <v>25</v>
      </c>
    </row>
    <row r="1651" spans="1:12" x14ac:dyDescent="0.25">
      <c r="A1651" s="561" t="s">
        <v>1746</v>
      </c>
      <c r="B1651" s="561" t="s">
        <v>1747</v>
      </c>
      <c r="C1651" s="561" t="s">
        <v>1851</v>
      </c>
      <c r="D1651" s="561" t="s">
        <v>1852</v>
      </c>
      <c r="E1651" s="562" t="s">
        <v>22</v>
      </c>
      <c r="F1651" s="561" t="s">
        <v>22</v>
      </c>
      <c r="G1651" s="561" t="s">
        <v>25991</v>
      </c>
      <c r="H1651" s="561" t="s">
        <v>25992</v>
      </c>
      <c r="I1651" s="561" t="s">
        <v>23270</v>
      </c>
      <c r="J1651" s="561" t="s">
        <v>7063</v>
      </c>
      <c r="K1651" s="562" t="s">
        <v>36596</v>
      </c>
      <c r="L1651" s="561" t="s">
        <v>25</v>
      </c>
    </row>
    <row r="1652" spans="1:12" x14ac:dyDescent="0.25">
      <c r="A1652" s="561" t="s">
        <v>1746</v>
      </c>
      <c r="B1652" s="561" t="s">
        <v>1747</v>
      </c>
      <c r="C1652" s="561" t="s">
        <v>1851</v>
      </c>
      <c r="D1652" s="561" t="s">
        <v>1852</v>
      </c>
      <c r="E1652" s="562" t="s">
        <v>22</v>
      </c>
      <c r="F1652" s="561" t="s">
        <v>22</v>
      </c>
      <c r="G1652" s="561" t="s">
        <v>25994</v>
      </c>
      <c r="H1652" s="561" t="s">
        <v>25995</v>
      </c>
      <c r="I1652" s="561" t="s">
        <v>23148</v>
      </c>
      <c r="J1652" s="561" t="s">
        <v>7063</v>
      </c>
      <c r="K1652" s="562" t="s">
        <v>36595</v>
      </c>
      <c r="L1652" s="561" t="s">
        <v>25</v>
      </c>
    </row>
    <row r="1653" spans="1:12" x14ac:dyDescent="0.25">
      <c r="A1653" s="561" t="s">
        <v>1746</v>
      </c>
      <c r="B1653" s="561" t="s">
        <v>1747</v>
      </c>
      <c r="C1653" s="561" t="s">
        <v>1851</v>
      </c>
      <c r="D1653" s="561" t="s">
        <v>1852</v>
      </c>
      <c r="E1653" s="562" t="s">
        <v>22</v>
      </c>
      <c r="F1653" s="561" t="s">
        <v>22</v>
      </c>
      <c r="G1653" s="561" t="s">
        <v>25996</v>
      </c>
      <c r="H1653" s="561" t="s">
        <v>25997</v>
      </c>
      <c r="I1653" s="561" t="s">
        <v>23270</v>
      </c>
      <c r="J1653" s="561" t="s">
        <v>7063</v>
      </c>
      <c r="K1653" s="562" t="s">
        <v>36597</v>
      </c>
      <c r="L1653" s="561" t="s">
        <v>25</v>
      </c>
    </row>
    <row r="1654" spans="1:12" x14ac:dyDescent="0.25">
      <c r="A1654" s="561" t="s">
        <v>1746</v>
      </c>
      <c r="B1654" s="561" t="s">
        <v>1747</v>
      </c>
      <c r="C1654" s="561" t="s">
        <v>1851</v>
      </c>
      <c r="D1654" s="561" t="s">
        <v>1852</v>
      </c>
      <c r="E1654" s="562" t="s">
        <v>22</v>
      </c>
      <c r="F1654" s="561" t="s">
        <v>22</v>
      </c>
      <c r="G1654" s="561" t="s">
        <v>25999</v>
      </c>
      <c r="H1654" s="561" t="s">
        <v>26000</v>
      </c>
      <c r="I1654" s="561" t="s">
        <v>23148</v>
      </c>
      <c r="J1654" s="561" t="s">
        <v>7063</v>
      </c>
      <c r="K1654" s="562" t="s">
        <v>36598</v>
      </c>
      <c r="L1654" s="561" t="s">
        <v>25</v>
      </c>
    </row>
    <row r="1655" spans="1:12" x14ac:dyDescent="0.25">
      <c r="A1655" s="561" t="s">
        <v>1746</v>
      </c>
      <c r="B1655" s="561" t="s">
        <v>1747</v>
      </c>
      <c r="C1655" s="561" t="s">
        <v>1851</v>
      </c>
      <c r="D1655" s="561" t="s">
        <v>1852</v>
      </c>
      <c r="E1655" s="562" t="s">
        <v>22</v>
      </c>
      <c r="F1655" s="561" t="s">
        <v>22</v>
      </c>
      <c r="G1655" s="561" t="s">
        <v>26002</v>
      </c>
      <c r="H1655" s="561" t="s">
        <v>26003</v>
      </c>
      <c r="I1655" s="561" t="s">
        <v>23270</v>
      </c>
      <c r="J1655" s="561" t="s">
        <v>7063</v>
      </c>
      <c r="K1655" s="562" t="s">
        <v>36599</v>
      </c>
      <c r="L1655" s="561" t="s">
        <v>25</v>
      </c>
    </row>
    <row r="1656" spans="1:12" x14ac:dyDescent="0.25">
      <c r="A1656" s="561" t="s">
        <v>1746</v>
      </c>
      <c r="B1656" s="561" t="s">
        <v>1747</v>
      </c>
      <c r="C1656" s="561" t="s">
        <v>1851</v>
      </c>
      <c r="D1656" s="561" t="s">
        <v>1852</v>
      </c>
      <c r="E1656" s="562" t="s">
        <v>22</v>
      </c>
      <c r="F1656" s="561" t="s">
        <v>22</v>
      </c>
      <c r="G1656" s="561" t="s">
        <v>26005</v>
      </c>
      <c r="H1656" s="561" t="s">
        <v>26006</v>
      </c>
      <c r="I1656" s="561" t="s">
        <v>23148</v>
      </c>
      <c r="J1656" s="561" t="s">
        <v>7063</v>
      </c>
      <c r="K1656" s="562" t="s">
        <v>36600</v>
      </c>
      <c r="L1656" s="561" t="s">
        <v>25</v>
      </c>
    </row>
    <row r="1657" spans="1:12" x14ac:dyDescent="0.25">
      <c r="A1657" s="561" t="s">
        <v>1746</v>
      </c>
      <c r="B1657" s="561" t="s">
        <v>1747</v>
      </c>
      <c r="C1657" s="561" t="s">
        <v>1851</v>
      </c>
      <c r="D1657" s="561" t="s">
        <v>1852</v>
      </c>
      <c r="E1657" s="562" t="s">
        <v>22</v>
      </c>
      <c r="F1657" s="561" t="s">
        <v>22</v>
      </c>
      <c r="G1657" s="561" t="s">
        <v>26008</v>
      </c>
      <c r="H1657" s="561" t="s">
        <v>26009</v>
      </c>
      <c r="I1657" s="561" t="s">
        <v>23148</v>
      </c>
      <c r="J1657" s="561" t="s">
        <v>7063</v>
      </c>
      <c r="K1657" s="562" t="s">
        <v>36601</v>
      </c>
      <c r="L1657" s="561" t="s">
        <v>25</v>
      </c>
    </row>
    <row r="1658" spans="1:12" x14ac:dyDescent="0.25">
      <c r="A1658" s="561" t="s">
        <v>1746</v>
      </c>
      <c r="B1658" s="561" t="s">
        <v>1747</v>
      </c>
      <c r="C1658" s="561" t="s">
        <v>1851</v>
      </c>
      <c r="D1658" s="561" t="s">
        <v>1852</v>
      </c>
      <c r="E1658" s="562" t="s">
        <v>22</v>
      </c>
      <c r="F1658" s="561" t="s">
        <v>22</v>
      </c>
      <c r="G1658" s="561" t="s">
        <v>26011</v>
      </c>
      <c r="H1658" s="561" t="s">
        <v>26012</v>
      </c>
      <c r="I1658" s="561" t="s">
        <v>23148</v>
      </c>
      <c r="J1658" s="561" t="s">
        <v>7063</v>
      </c>
      <c r="K1658" s="562" t="s">
        <v>36602</v>
      </c>
      <c r="L1658" s="561" t="s">
        <v>25</v>
      </c>
    </row>
    <row r="1659" spans="1:12" x14ac:dyDescent="0.25">
      <c r="A1659" s="561" t="s">
        <v>1746</v>
      </c>
      <c r="B1659" s="561" t="s">
        <v>1747</v>
      </c>
      <c r="C1659" s="561" t="s">
        <v>1851</v>
      </c>
      <c r="D1659" s="561" t="s">
        <v>1852</v>
      </c>
      <c r="E1659" s="562" t="s">
        <v>22</v>
      </c>
      <c r="F1659" s="561" t="s">
        <v>22</v>
      </c>
      <c r="G1659" s="561" t="s">
        <v>26014</v>
      </c>
      <c r="H1659" s="561" t="s">
        <v>26015</v>
      </c>
      <c r="I1659" s="561" t="s">
        <v>23270</v>
      </c>
      <c r="J1659" s="561" t="s">
        <v>7063</v>
      </c>
      <c r="K1659" s="562" t="s">
        <v>36603</v>
      </c>
      <c r="L1659" s="561" t="s">
        <v>25</v>
      </c>
    </row>
    <row r="1660" spans="1:12" x14ac:dyDescent="0.25">
      <c r="A1660" s="561" t="s">
        <v>1746</v>
      </c>
      <c r="B1660" s="561" t="s">
        <v>1747</v>
      </c>
      <c r="C1660" s="561" t="s">
        <v>1851</v>
      </c>
      <c r="D1660" s="561" t="s">
        <v>1852</v>
      </c>
      <c r="E1660" s="562" t="s">
        <v>22</v>
      </c>
      <c r="F1660" s="561" t="s">
        <v>22</v>
      </c>
      <c r="G1660" s="561" t="s">
        <v>26017</v>
      </c>
      <c r="H1660" s="561" t="s">
        <v>26018</v>
      </c>
      <c r="I1660" s="561" t="s">
        <v>23270</v>
      </c>
      <c r="J1660" s="561" t="s">
        <v>7063</v>
      </c>
      <c r="K1660" s="562" t="s">
        <v>36604</v>
      </c>
      <c r="L1660" s="561" t="s">
        <v>25</v>
      </c>
    </row>
    <row r="1661" spans="1:12" x14ac:dyDescent="0.25">
      <c r="A1661" s="561" t="s">
        <v>1746</v>
      </c>
      <c r="B1661" s="561" t="s">
        <v>1747</v>
      </c>
      <c r="C1661" s="561" t="s">
        <v>1851</v>
      </c>
      <c r="D1661" s="561" t="s">
        <v>1852</v>
      </c>
      <c r="E1661" s="562" t="s">
        <v>22</v>
      </c>
      <c r="F1661" s="561" t="s">
        <v>22</v>
      </c>
      <c r="G1661" s="561" t="s">
        <v>26020</v>
      </c>
      <c r="H1661" s="561" t="s">
        <v>26021</v>
      </c>
      <c r="I1661" s="561" t="s">
        <v>23270</v>
      </c>
      <c r="J1661" s="561" t="s">
        <v>7063</v>
      </c>
      <c r="K1661" s="562" t="s">
        <v>36605</v>
      </c>
      <c r="L1661" s="561" t="s">
        <v>25</v>
      </c>
    </row>
    <row r="1662" spans="1:12" x14ac:dyDescent="0.25">
      <c r="A1662" s="561" t="s">
        <v>1746</v>
      </c>
      <c r="B1662" s="561" t="s">
        <v>1747</v>
      </c>
      <c r="C1662" s="561" t="s">
        <v>1851</v>
      </c>
      <c r="D1662" s="561" t="s">
        <v>1852</v>
      </c>
      <c r="E1662" s="562" t="s">
        <v>22</v>
      </c>
      <c r="F1662" s="561" t="s">
        <v>22</v>
      </c>
      <c r="G1662" s="561" t="s">
        <v>26023</v>
      </c>
      <c r="H1662" s="561" t="s">
        <v>26024</v>
      </c>
      <c r="I1662" s="561" t="s">
        <v>23270</v>
      </c>
      <c r="J1662" s="561" t="s">
        <v>7063</v>
      </c>
      <c r="K1662" s="562" t="s">
        <v>36606</v>
      </c>
      <c r="L1662" s="561" t="s">
        <v>25</v>
      </c>
    </row>
    <row r="1663" spans="1:12" x14ac:dyDescent="0.25">
      <c r="A1663" s="561" t="s">
        <v>1746</v>
      </c>
      <c r="B1663" s="561" t="s">
        <v>1747</v>
      </c>
      <c r="C1663" s="561" t="s">
        <v>1851</v>
      </c>
      <c r="D1663" s="561" t="s">
        <v>1852</v>
      </c>
      <c r="E1663" s="562" t="s">
        <v>22</v>
      </c>
      <c r="F1663" s="561" t="s">
        <v>22</v>
      </c>
      <c r="G1663" s="561" t="s">
        <v>26026</v>
      </c>
      <c r="H1663" s="561" t="s">
        <v>26027</v>
      </c>
      <c r="I1663" s="561" t="s">
        <v>23148</v>
      </c>
      <c r="J1663" s="561" t="s">
        <v>7063</v>
      </c>
      <c r="K1663" s="562" t="s">
        <v>36607</v>
      </c>
      <c r="L1663" s="561" t="s">
        <v>25</v>
      </c>
    </row>
    <row r="1664" spans="1:12" x14ac:dyDescent="0.25">
      <c r="A1664" s="561" t="s">
        <v>1746</v>
      </c>
      <c r="B1664" s="561" t="s">
        <v>1747</v>
      </c>
      <c r="C1664" s="561" t="s">
        <v>1851</v>
      </c>
      <c r="D1664" s="561" t="s">
        <v>1852</v>
      </c>
      <c r="E1664" s="562" t="s">
        <v>22</v>
      </c>
      <c r="F1664" s="561" t="s">
        <v>22</v>
      </c>
      <c r="G1664" s="561" t="s">
        <v>26029</v>
      </c>
      <c r="H1664" s="561" t="s">
        <v>26030</v>
      </c>
      <c r="I1664" s="561" t="s">
        <v>23270</v>
      </c>
      <c r="J1664" s="561" t="s">
        <v>7063</v>
      </c>
      <c r="K1664" s="562" t="s">
        <v>36608</v>
      </c>
      <c r="L1664" s="561" t="s">
        <v>25</v>
      </c>
    </row>
    <row r="1665" spans="1:12" x14ac:dyDescent="0.25">
      <c r="A1665" s="561" t="s">
        <v>1746</v>
      </c>
      <c r="B1665" s="561" t="s">
        <v>1747</v>
      </c>
      <c r="C1665" s="561" t="s">
        <v>1851</v>
      </c>
      <c r="D1665" s="561" t="s">
        <v>1852</v>
      </c>
      <c r="E1665" s="562" t="s">
        <v>22</v>
      </c>
      <c r="F1665" s="561" t="s">
        <v>22</v>
      </c>
      <c r="G1665" s="561" t="s">
        <v>26032</v>
      </c>
      <c r="H1665" s="561" t="s">
        <v>26033</v>
      </c>
      <c r="I1665" s="561" t="s">
        <v>23270</v>
      </c>
      <c r="J1665" s="561" t="s">
        <v>7063</v>
      </c>
      <c r="K1665" s="562" t="s">
        <v>36609</v>
      </c>
      <c r="L1665" s="561" t="s">
        <v>25</v>
      </c>
    </row>
    <row r="1666" spans="1:12" x14ac:dyDescent="0.25">
      <c r="A1666" s="561" t="s">
        <v>1746</v>
      </c>
      <c r="B1666" s="561" t="s">
        <v>1747</v>
      </c>
      <c r="C1666" s="561" t="s">
        <v>1851</v>
      </c>
      <c r="D1666" s="561" t="s">
        <v>1852</v>
      </c>
      <c r="E1666" s="562" t="s">
        <v>22</v>
      </c>
      <c r="F1666" s="561" t="s">
        <v>22</v>
      </c>
      <c r="G1666" s="561" t="s">
        <v>26035</v>
      </c>
      <c r="H1666" s="561" t="s">
        <v>1853</v>
      </c>
      <c r="I1666" s="561" t="s">
        <v>23270</v>
      </c>
      <c r="J1666" s="561" t="s">
        <v>7063</v>
      </c>
      <c r="K1666" s="562" t="s">
        <v>36610</v>
      </c>
      <c r="L1666" s="561" t="s">
        <v>25</v>
      </c>
    </row>
    <row r="1667" spans="1:12" x14ac:dyDescent="0.25">
      <c r="A1667" s="561" t="s">
        <v>1746</v>
      </c>
      <c r="B1667" s="561" t="s">
        <v>1747</v>
      </c>
      <c r="C1667" s="561" t="s">
        <v>1851</v>
      </c>
      <c r="D1667" s="561" t="s">
        <v>1852</v>
      </c>
      <c r="E1667" s="562" t="s">
        <v>22</v>
      </c>
      <c r="F1667" s="561" t="s">
        <v>22</v>
      </c>
      <c r="G1667" s="561" t="s">
        <v>26037</v>
      </c>
      <c r="H1667" s="561" t="s">
        <v>1854</v>
      </c>
      <c r="I1667" s="561" t="s">
        <v>23270</v>
      </c>
      <c r="J1667" s="561" t="s">
        <v>7063</v>
      </c>
      <c r="K1667" s="562" t="s">
        <v>36611</v>
      </c>
      <c r="L1667" s="561" t="s">
        <v>25</v>
      </c>
    </row>
    <row r="1668" spans="1:12" x14ac:dyDescent="0.25">
      <c r="A1668" s="561" t="s">
        <v>1746</v>
      </c>
      <c r="B1668" s="561" t="s">
        <v>1747</v>
      </c>
      <c r="C1668" s="561" t="s">
        <v>1851</v>
      </c>
      <c r="D1668" s="561" t="s">
        <v>1852</v>
      </c>
      <c r="E1668" s="562" t="s">
        <v>22</v>
      </c>
      <c r="F1668" s="561" t="s">
        <v>22</v>
      </c>
      <c r="G1668" s="561" t="s">
        <v>26039</v>
      </c>
      <c r="H1668" s="561" t="s">
        <v>1855</v>
      </c>
      <c r="I1668" s="561" t="s">
        <v>23270</v>
      </c>
      <c r="J1668" s="561" t="s">
        <v>7063</v>
      </c>
      <c r="K1668" s="562" t="s">
        <v>36612</v>
      </c>
      <c r="L1668" s="561" t="s">
        <v>25</v>
      </c>
    </row>
    <row r="1669" spans="1:12" x14ac:dyDescent="0.25">
      <c r="A1669" s="561" t="s">
        <v>1746</v>
      </c>
      <c r="B1669" s="561" t="s">
        <v>1747</v>
      </c>
      <c r="C1669" s="561" t="s">
        <v>1851</v>
      </c>
      <c r="D1669" s="561" t="s">
        <v>1852</v>
      </c>
      <c r="E1669" s="562" t="s">
        <v>22</v>
      </c>
      <c r="F1669" s="561" t="s">
        <v>22</v>
      </c>
      <c r="G1669" s="561" t="s">
        <v>26041</v>
      </c>
      <c r="H1669" s="561" t="s">
        <v>1856</v>
      </c>
      <c r="I1669" s="561" t="s">
        <v>23270</v>
      </c>
      <c r="J1669" s="561" t="s">
        <v>7063</v>
      </c>
      <c r="K1669" s="562" t="s">
        <v>36613</v>
      </c>
      <c r="L1669" s="561" t="s">
        <v>25</v>
      </c>
    </row>
    <row r="1670" spans="1:12" x14ac:dyDescent="0.25">
      <c r="A1670" s="561" t="s">
        <v>1746</v>
      </c>
      <c r="B1670" s="561" t="s">
        <v>1747</v>
      </c>
      <c r="C1670" s="561" t="s">
        <v>1851</v>
      </c>
      <c r="D1670" s="561" t="s">
        <v>1852</v>
      </c>
      <c r="E1670" s="562" t="s">
        <v>22</v>
      </c>
      <c r="F1670" s="561" t="s">
        <v>22</v>
      </c>
      <c r="G1670" s="561" t="s">
        <v>26043</v>
      </c>
      <c r="H1670" s="561" t="s">
        <v>1857</v>
      </c>
      <c r="I1670" s="561" t="s">
        <v>23270</v>
      </c>
      <c r="J1670" s="561" t="s">
        <v>7063</v>
      </c>
      <c r="K1670" s="562" t="s">
        <v>36614</v>
      </c>
      <c r="L1670" s="561" t="s">
        <v>25</v>
      </c>
    </row>
    <row r="1671" spans="1:12" x14ac:dyDescent="0.25">
      <c r="A1671" s="561" t="s">
        <v>1746</v>
      </c>
      <c r="B1671" s="561" t="s">
        <v>1747</v>
      </c>
      <c r="C1671" s="561" t="s">
        <v>1851</v>
      </c>
      <c r="D1671" s="561" t="s">
        <v>1852</v>
      </c>
      <c r="E1671" s="562" t="s">
        <v>22</v>
      </c>
      <c r="F1671" s="561" t="s">
        <v>22</v>
      </c>
      <c r="G1671" s="561" t="s">
        <v>26045</v>
      </c>
      <c r="H1671" s="561" t="s">
        <v>1858</v>
      </c>
      <c r="I1671" s="561" t="s">
        <v>23270</v>
      </c>
      <c r="J1671" s="561" t="s">
        <v>7063</v>
      </c>
      <c r="K1671" s="562" t="s">
        <v>36615</v>
      </c>
      <c r="L1671" s="561" t="s">
        <v>25</v>
      </c>
    </row>
    <row r="1672" spans="1:12" x14ac:dyDescent="0.25">
      <c r="A1672" s="561" t="s">
        <v>1746</v>
      </c>
      <c r="B1672" s="561" t="s">
        <v>1747</v>
      </c>
      <c r="C1672" s="561" t="s">
        <v>1851</v>
      </c>
      <c r="D1672" s="561" t="s">
        <v>1852</v>
      </c>
      <c r="E1672" s="562" t="s">
        <v>22</v>
      </c>
      <c r="F1672" s="561" t="s">
        <v>22</v>
      </c>
      <c r="G1672" s="561" t="s">
        <v>26047</v>
      </c>
      <c r="H1672" s="561" t="s">
        <v>1859</v>
      </c>
      <c r="I1672" s="561" t="s">
        <v>23270</v>
      </c>
      <c r="J1672" s="561" t="s">
        <v>7063</v>
      </c>
      <c r="K1672" s="562" t="s">
        <v>36616</v>
      </c>
      <c r="L1672" s="561" t="s">
        <v>25</v>
      </c>
    </row>
    <row r="1673" spans="1:12" x14ac:dyDescent="0.25">
      <c r="A1673" s="561" t="s">
        <v>1746</v>
      </c>
      <c r="B1673" s="561" t="s">
        <v>1747</v>
      </c>
      <c r="C1673" s="561" t="s">
        <v>1851</v>
      </c>
      <c r="D1673" s="561" t="s">
        <v>1852</v>
      </c>
      <c r="E1673" s="562" t="s">
        <v>22</v>
      </c>
      <c r="F1673" s="561" t="s">
        <v>22</v>
      </c>
      <c r="G1673" s="561" t="s">
        <v>26049</v>
      </c>
      <c r="H1673" s="561" t="s">
        <v>1860</v>
      </c>
      <c r="I1673" s="561" t="s">
        <v>23270</v>
      </c>
      <c r="J1673" s="561" t="s">
        <v>7063</v>
      </c>
      <c r="K1673" s="562" t="s">
        <v>36617</v>
      </c>
      <c r="L1673" s="561" t="s">
        <v>25</v>
      </c>
    </row>
    <row r="1674" spans="1:12" x14ac:dyDescent="0.25">
      <c r="A1674" s="561" t="s">
        <v>1746</v>
      </c>
      <c r="B1674" s="561" t="s">
        <v>1747</v>
      </c>
      <c r="C1674" s="561" t="s">
        <v>1851</v>
      </c>
      <c r="D1674" s="561" t="s">
        <v>1852</v>
      </c>
      <c r="E1674" s="562" t="s">
        <v>22</v>
      </c>
      <c r="F1674" s="561" t="s">
        <v>22</v>
      </c>
      <c r="G1674" s="561" t="s">
        <v>26051</v>
      </c>
      <c r="H1674" s="561" t="s">
        <v>1861</v>
      </c>
      <c r="I1674" s="561" t="s">
        <v>23270</v>
      </c>
      <c r="J1674" s="561" t="s">
        <v>7063</v>
      </c>
      <c r="K1674" s="562" t="s">
        <v>36618</v>
      </c>
      <c r="L1674" s="561" t="s">
        <v>25</v>
      </c>
    </row>
    <row r="1675" spans="1:12" x14ac:dyDescent="0.25">
      <c r="A1675" s="561" t="s">
        <v>1746</v>
      </c>
      <c r="B1675" s="561" t="s">
        <v>1747</v>
      </c>
      <c r="C1675" s="561" t="s">
        <v>1851</v>
      </c>
      <c r="D1675" s="561" t="s">
        <v>1852</v>
      </c>
      <c r="E1675" s="562" t="s">
        <v>22</v>
      </c>
      <c r="F1675" s="561" t="s">
        <v>22</v>
      </c>
      <c r="G1675" s="561" t="s">
        <v>26053</v>
      </c>
      <c r="H1675" s="561" t="s">
        <v>1862</v>
      </c>
      <c r="I1675" s="561" t="s">
        <v>23270</v>
      </c>
      <c r="J1675" s="561" t="s">
        <v>7063</v>
      </c>
      <c r="K1675" s="562" t="s">
        <v>36619</v>
      </c>
      <c r="L1675" s="561" t="s">
        <v>25</v>
      </c>
    </row>
    <row r="1676" spans="1:12" x14ac:dyDescent="0.25">
      <c r="A1676" s="561" t="s">
        <v>1746</v>
      </c>
      <c r="B1676" s="561" t="s">
        <v>1747</v>
      </c>
      <c r="C1676" s="561" t="s">
        <v>1851</v>
      </c>
      <c r="D1676" s="561" t="s">
        <v>1852</v>
      </c>
      <c r="E1676" s="562" t="s">
        <v>22</v>
      </c>
      <c r="F1676" s="561" t="s">
        <v>22</v>
      </c>
      <c r="G1676" s="561" t="s">
        <v>26055</v>
      </c>
      <c r="H1676" s="561" t="s">
        <v>1863</v>
      </c>
      <c r="I1676" s="561" t="s">
        <v>23270</v>
      </c>
      <c r="J1676" s="561" t="s">
        <v>7063</v>
      </c>
      <c r="K1676" s="562" t="s">
        <v>36552</v>
      </c>
      <c r="L1676" s="561" t="s">
        <v>25</v>
      </c>
    </row>
    <row r="1677" spans="1:12" x14ac:dyDescent="0.25">
      <c r="A1677" s="561" t="s">
        <v>1746</v>
      </c>
      <c r="B1677" s="561" t="s">
        <v>1747</v>
      </c>
      <c r="C1677" s="561" t="s">
        <v>1851</v>
      </c>
      <c r="D1677" s="561" t="s">
        <v>1852</v>
      </c>
      <c r="E1677" s="562" t="s">
        <v>22</v>
      </c>
      <c r="F1677" s="561" t="s">
        <v>22</v>
      </c>
      <c r="G1677" s="561" t="s">
        <v>26056</v>
      </c>
      <c r="H1677" s="561" t="s">
        <v>1864</v>
      </c>
      <c r="I1677" s="561" t="s">
        <v>23270</v>
      </c>
      <c r="J1677" s="561" t="s">
        <v>7063</v>
      </c>
      <c r="K1677" s="562" t="s">
        <v>36620</v>
      </c>
      <c r="L1677" s="561" t="s">
        <v>25</v>
      </c>
    </row>
    <row r="1678" spans="1:12" x14ac:dyDescent="0.25">
      <c r="A1678" s="561" t="s">
        <v>1746</v>
      </c>
      <c r="B1678" s="561" t="s">
        <v>1747</v>
      </c>
      <c r="C1678" s="561" t="s">
        <v>1851</v>
      </c>
      <c r="D1678" s="561" t="s">
        <v>1852</v>
      </c>
      <c r="E1678" s="562" t="s">
        <v>22</v>
      </c>
      <c r="F1678" s="561" t="s">
        <v>22</v>
      </c>
      <c r="G1678" s="561" t="s">
        <v>26058</v>
      </c>
      <c r="H1678" s="561" t="s">
        <v>1865</v>
      </c>
      <c r="I1678" s="561" t="s">
        <v>23270</v>
      </c>
      <c r="J1678" s="561" t="s">
        <v>7063</v>
      </c>
      <c r="K1678" s="562" t="s">
        <v>36621</v>
      </c>
      <c r="L1678" s="561" t="s">
        <v>25</v>
      </c>
    </row>
    <row r="1679" spans="1:12" x14ac:dyDescent="0.25">
      <c r="A1679" s="561" t="s">
        <v>1746</v>
      </c>
      <c r="B1679" s="561" t="s">
        <v>1747</v>
      </c>
      <c r="C1679" s="561" t="s">
        <v>1851</v>
      </c>
      <c r="D1679" s="561" t="s">
        <v>1852</v>
      </c>
      <c r="E1679" s="562" t="s">
        <v>22</v>
      </c>
      <c r="F1679" s="561" t="s">
        <v>22</v>
      </c>
      <c r="G1679" s="561" t="s">
        <v>26060</v>
      </c>
      <c r="H1679" s="561" t="s">
        <v>1866</v>
      </c>
      <c r="I1679" s="561" t="s">
        <v>23270</v>
      </c>
      <c r="J1679" s="561" t="s">
        <v>7063</v>
      </c>
      <c r="K1679" s="562" t="s">
        <v>36622</v>
      </c>
      <c r="L1679" s="561" t="s">
        <v>25</v>
      </c>
    </row>
    <row r="1680" spans="1:12" x14ac:dyDescent="0.25">
      <c r="A1680" s="561" t="s">
        <v>1746</v>
      </c>
      <c r="B1680" s="561" t="s">
        <v>1747</v>
      </c>
      <c r="C1680" s="561" t="s">
        <v>1851</v>
      </c>
      <c r="D1680" s="561" t="s">
        <v>1852</v>
      </c>
      <c r="E1680" s="562" t="s">
        <v>22</v>
      </c>
      <c r="F1680" s="561" t="s">
        <v>22</v>
      </c>
      <c r="G1680" s="561" t="s">
        <v>26062</v>
      </c>
      <c r="H1680" s="561" t="s">
        <v>1867</v>
      </c>
      <c r="I1680" s="561" t="s">
        <v>23270</v>
      </c>
      <c r="J1680" s="561" t="s">
        <v>7063</v>
      </c>
      <c r="K1680" s="562" t="s">
        <v>36623</v>
      </c>
      <c r="L1680" s="561" t="s">
        <v>25</v>
      </c>
    </row>
    <row r="1681" spans="1:12" x14ac:dyDescent="0.25">
      <c r="A1681" s="561" t="s">
        <v>1746</v>
      </c>
      <c r="B1681" s="561" t="s">
        <v>1747</v>
      </c>
      <c r="C1681" s="561" t="s">
        <v>1851</v>
      </c>
      <c r="D1681" s="561" t="s">
        <v>1852</v>
      </c>
      <c r="E1681" s="562" t="s">
        <v>22</v>
      </c>
      <c r="F1681" s="561" t="s">
        <v>22</v>
      </c>
      <c r="G1681" s="561" t="s">
        <v>26064</v>
      </c>
      <c r="H1681" s="561" t="s">
        <v>1868</v>
      </c>
      <c r="I1681" s="561" t="s">
        <v>23270</v>
      </c>
      <c r="J1681" s="561" t="s">
        <v>7063</v>
      </c>
      <c r="K1681" s="562" t="s">
        <v>36624</v>
      </c>
      <c r="L1681" s="561" t="s">
        <v>25</v>
      </c>
    </row>
    <row r="1682" spans="1:12" x14ac:dyDescent="0.25">
      <c r="A1682" s="561" t="s">
        <v>1746</v>
      </c>
      <c r="B1682" s="561" t="s">
        <v>1747</v>
      </c>
      <c r="C1682" s="561" t="s">
        <v>1851</v>
      </c>
      <c r="D1682" s="561" t="s">
        <v>1852</v>
      </c>
      <c r="E1682" s="562" t="s">
        <v>22</v>
      </c>
      <c r="F1682" s="561" t="s">
        <v>22</v>
      </c>
      <c r="G1682" s="561" t="s">
        <v>26066</v>
      </c>
      <c r="H1682" s="561" t="s">
        <v>1869</v>
      </c>
      <c r="I1682" s="561" t="s">
        <v>23270</v>
      </c>
      <c r="J1682" s="561" t="s">
        <v>7063</v>
      </c>
      <c r="K1682" s="562" t="s">
        <v>36625</v>
      </c>
      <c r="L1682" s="561" t="s">
        <v>25</v>
      </c>
    </row>
    <row r="1683" spans="1:12" x14ac:dyDescent="0.25">
      <c r="A1683" s="561" t="s">
        <v>1746</v>
      </c>
      <c r="B1683" s="561" t="s">
        <v>1747</v>
      </c>
      <c r="C1683" s="561" t="s">
        <v>1851</v>
      </c>
      <c r="D1683" s="561" t="s">
        <v>1852</v>
      </c>
      <c r="E1683" s="562" t="s">
        <v>22</v>
      </c>
      <c r="F1683" s="561" t="s">
        <v>22</v>
      </c>
      <c r="G1683" s="561" t="s">
        <v>26068</v>
      </c>
      <c r="H1683" s="561" t="s">
        <v>1870</v>
      </c>
      <c r="I1683" s="561" t="s">
        <v>23270</v>
      </c>
      <c r="J1683" s="561" t="s">
        <v>7063</v>
      </c>
      <c r="K1683" s="562" t="s">
        <v>36626</v>
      </c>
      <c r="L1683" s="561" t="s">
        <v>25</v>
      </c>
    </row>
    <row r="1684" spans="1:12" x14ac:dyDescent="0.25">
      <c r="A1684" s="561" t="s">
        <v>1746</v>
      </c>
      <c r="B1684" s="561" t="s">
        <v>1747</v>
      </c>
      <c r="C1684" s="561" t="s">
        <v>1851</v>
      </c>
      <c r="D1684" s="561" t="s">
        <v>1852</v>
      </c>
      <c r="E1684" s="562" t="s">
        <v>22</v>
      </c>
      <c r="F1684" s="561" t="s">
        <v>22</v>
      </c>
      <c r="G1684" s="561" t="s">
        <v>26070</v>
      </c>
      <c r="H1684" s="561" t="s">
        <v>1871</v>
      </c>
      <c r="I1684" s="561" t="s">
        <v>23270</v>
      </c>
      <c r="J1684" s="561" t="s">
        <v>7063</v>
      </c>
      <c r="K1684" s="562" t="s">
        <v>36627</v>
      </c>
      <c r="L1684" s="561" t="s">
        <v>25</v>
      </c>
    </row>
    <row r="1685" spans="1:12" x14ac:dyDescent="0.25">
      <c r="A1685" s="561" t="s">
        <v>1746</v>
      </c>
      <c r="B1685" s="561" t="s">
        <v>1747</v>
      </c>
      <c r="C1685" s="561" t="s">
        <v>1851</v>
      </c>
      <c r="D1685" s="561" t="s">
        <v>1852</v>
      </c>
      <c r="E1685" s="562" t="s">
        <v>22</v>
      </c>
      <c r="F1685" s="561" t="s">
        <v>22</v>
      </c>
      <c r="G1685" s="561" t="s">
        <v>26072</v>
      </c>
      <c r="H1685" s="561" t="s">
        <v>1872</v>
      </c>
      <c r="I1685" s="561" t="s">
        <v>23270</v>
      </c>
      <c r="J1685" s="561" t="s">
        <v>7063</v>
      </c>
      <c r="K1685" s="562" t="s">
        <v>36628</v>
      </c>
      <c r="L1685" s="561" t="s">
        <v>25</v>
      </c>
    </row>
    <row r="1686" spans="1:12" x14ac:dyDescent="0.25">
      <c r="A1686" s="561" t="s">
        <v>1746</v>
      </c>
      <c r="B1686" s="561" t="s">
        <v>1747</v>
      </c>
      <c r="C1686" s="561" t="s">
        <v>1851</v>
      </c>
      <c r="D1686" s="561" t="s">
        <v>1852</v>
      </c>
      <c r="E1686" s="562" t="s">
        <v>22</v>
      </c>
      <c r="F1686" s="561" t="s">
        <v>22</v>
      </c>
      <c r="G1686" s="561" t="s">
        <v>26074</v>
      </c>
      <c r="H1686" s="561" t="s">
        <v>26075</v>
      </c>
      <c r="I1686" s="561" t="s">
        <v>23148</v>
      </c>
      <c r="J1686" s="561" t="s">
        <v>7063</v>
      </c>
      <c r="K1686" s="562" t="s">
        <v>36629</v>
      </c>
      <c r="L1686" s="561" t="s">
        <v>25</v>
      </c>
    </row>
    <row r="1687" spans="1:12" x14ac:dyDescent="0.25">
      <c r="A1687" s="561" t="s">
        <v>1746</v>
      </c>
      <c r="B1687" s="561" t="s">
        <v>1747</v>
      </c>
      <c r="C1687" s="561" t="s">
        <v>1851</v>
      </c>
      <c r="D1687" s="561" t="s">
        <v>1852</v>
      </c>
      <c r="E1687" s="562" t="s">
        <v>22</v>
      </c>
      <c r="F1687" s="561" t="s">
        <v>22</v>
      </c>
      <c r="G1687" s="561" t="s">
        <v>26077</v>
      </c>
      <c r="H1687" s="561" t="s">
        <v>26078</v>
      </c>
      <c r="I1687" s="561" t="s">
        <v>23148</v>
      </c>
      <c r="J1687" s="561" t="s">
        <v>7063</v>
      </c>
      <c r="K1687" s="562" t="s">
        <v>36630</v>
      </c>
      <c r="L1687" s="561" t="s">
        <v>25</v>
      </c>
    </row>
    <row r="1688" spans="1:12" x14ac:dyDescent="0.25">
      <c r="A1688" s="561" t="s">
        <v>1746</v>
      </c>
      <c r="B1688" s="561" t="s">
        <v>1747</v>
      </c>
      <c r="C1688" s="561" t="s">
        <v>1851</v>
      </c>
      <c r="D1688" s="561" t="s">
        <v>1852</v>
      </c>
      <c r="E1688" s="562" t="s">
        <v>22</v>
      </c>
      <c r="F1688" s="561" t="s">
        <v>22</v>
      </c>
      <c r="G1688" s="561" t="s">
        <v>26080</v>
      </c>
      <c r="H1688" s="561" t="s">
        <v>26081</v>
      </c>
      <c r="I1688" s="561" t="s">
        <v>23270</v>
      </c>
      <c r="J1688" s="561" t="s">
        <v>7063</v>
      </c>
      <c r="K1688" s="562" t="s">
        <v>36631</v>
      </c>
      <c r="L1688" s="561" t="s">
        <v>25</v>
      </c>
    </row>
    <row r="1689" spans="1:12" x14ac:dyDescent="0.25">
      <c r="A1689" s="561" t="s">
        <v>1746</v>
      </c>
      <c r="B1689" s="561" t="s">
        <v>1747</v>
      </c>
      <c r="C1689" s="561" t="s">
        <v>1851</v>
      </c>
      <c r="D1689" s="561" t="s">
        <v>1852</v>
      </c>
      <c r="E1689" s="562" t="s">
        <v>22</v>
      </c>
      <c r="F1689" s="561" t="s">
        <v>22</v>
      </c>
      <c r="G1689" s="561" t="s">
        <v>26083</v>
      </c>
      <c r="H1689" s="561" t="s">
        <v>26084</v>
      </c>
      <c r="I1689" s="561" t="s">
        <v>23148</v>
      </c>
      <c r="J1689" s="561" t="s">
        <v>7063</v>
      </c>
      <c r="K1689" s="562" t="s">
        <v>36632</v>
      </c>
      <c r="L1689" s="561" t="s">
        <v>25</v>
      </c>
    </row>
    <row r="1690" spans="1:12" x14ac:dyDescent="0.25">
      <c r="A1690" s="561" t="s">
        <v>1746</v>
      </c>
      <c r="B1690" s="561" t="s">
        <v>1747</v>
      </c>
      <c r="C1690" s="561" t="s">
        <v>1851</v>
      </c>
      <c r="D1690" s="561" t="s">
        <v>1852</v>
      </c>
      <c r="E1690" s="562" t="s">
        <v>22</v>
      </c>
      <c r="F1690" s="561" t="s">
        <v>22</v>
      </c>
      <c r="G1690" s="561" t="s">
        <v>26086</v>
      </c>
      <c r="H1690" s="561" t="s">
        <v>26087</v>
      </c>
      <c r="I1690" s="561" t="s">
        <v>23270</v>
      </c>
      <c r="J1690" s="561" t="s">
        <v>7063</v>
      </c>
      <c r="K1690" s="562" t="s">
        <v>36633</v>
      </c>
      <c r="L1690" s="561" t="s">
        <v>25</v>
      </c>
    </row>
    <row r="1691" spans="1:12" x14ac:dyDescent="0.25">
      <c r="A1691" s="561" t="s">
        <v>1746</v>
      </c>
      <c r="B1691" s="561" t="s">
        <v>1747</v>
      </c>
      <c r="C1691" s="561" t="s">
        <v>1851</v>
      </c>
      <c r="D1691" s="561" t="s">
        <v>1852</v>
      </c>
      <c r="E1691" s="562" t="s">
        <v>22</v>
      </c>
      <c r="F1691" s="561" t="s">
        <v>22</v>
      </c>
      <c r="G1691" s="561" t="s">
        <v>26089</v>
      </c>
      <c r="H1691" s="561" t="s">
        <v>26090</v>
      </c>
      <c r="I1691" s="561" t="s">
        <v>23148</v>
      </c>
      <c r="J1691" s="561" t="s">
        <v>7063</v>
      </c>
      <c r="K1691" s="562" t="s">
        <v>36634</v>
      </c>
      <c r="L1691" s="561" t="s">
        <v>25</v>
      </c>
    </row>
    <row r="1692" spans="1:12" x14ac:dyDescent="0.25">
      <c r="A1692" s="561" t="s">
        <v>1746</v>
      </c>
      <c r="B1692" s="561" t="s">
        <v>1747</v>
      </c>
      <c r="C1692" s="561" t="s">
        <v>1851</v>
      </c>
      <c r="D1692" s="561" t="s">
        <v>1852</v>
      </c>
      <c r="E1692" s="562" t="s">
        <v>22</v>
      </c>
      <c r="F1692" s="561" t="s">
        <v>22</v>
      </c>
      <c r="G1692" s="561" t="s">
        <v>26092</v>
      </c>
      <c r="H1692" s="561" t="s">
        <v>26093</v>
      </c>
      <c r="I1692" s="561" t="s">
        <v>23148</v>
      </c>
      <c r="J1692" s="561" t="s">
        <v>7063</v>
      </c>
      <c r="K1692" s="562" t="s">
        <v>36635</v>
      </c>
      <c r="L1692" s="561" t="s">
        <v>25</v>
      </c>
    </row>
    <row r="1693" spans="1:12" x14ac:dyDescent="0.25">
      <c r="A1693" s="561" t="s">
        <v>1746</v>
      </c>
      <c r="B1693" s="561" t="s">
        <v>1747</v>
      </c>
      <c r="C1693" s="561" t="s">
        <v>1851</v>
      </c>
      <c r="D1693" s="561" t="s">
        <v>1852</v>
      </c>
      <c r="E1693" s="562" t="s">
        <v>22</v>
      </c>
      <c r="F1693" s="561" t="s">
        <v>22</v>
      </c>
      <c r="G1693" s="561" t="s">
        <v>26095</v>
      </c>
      <c r="H1693" s="561" t="s">
        <v>26096</v>
      </c>
      <c r="I1693" s="561" t="s">
        <v>23270</v>
      </c>
      <c r="J1693" s="561" t="s">
        <v>7063</v>
      </c>
      <c r="K1693" s="562" t="s">
        <v>36636</v>
      </c>
      <c r="L1693" s="561" t="s">
        <v>25</v>
      </c>
    </row>
    <row r="1694" spans="1:12" x14ac:dyDescent="0.25">
      <c r="A1694" s="561" t="s">
        <v>1746</v>
      </c>
      <c r="B1694" s="561" t="s">
        <v>1747</v>
      </c>
      <c r="C1694" s="561" t="s">
        <v>1851</v>
      </c>
      <c r="D1694" s="561" t="s">
        <v>1852</v>
      </c>
      <c r="E1694" s="562" t="s">
        <v>22</v>
      </c>
      <c r="F1694" s="561" t="s">
        <v>22</v>
      </c>
      <c r="G1694" s="561" t="s">
        <v>26098</v>
      </c>
      <c r="H1694" s="561" t="s">
        <v>26099</v>
      </c>
      <c r="I1694" s="561" t="s">
        <v>23148</v>
      </c>
      <c r="J1694" s="561" t="s">
        <v>7063</v>
      </c>
      <c r="K1694" s="562" t="s">
        <v>36637</v>
      </c>
      <c r="L1694" s="561" t="s">
        <v>25</v>
      </c>
    </row>
    <row r="1695" spans="1:12" x14ac:dyDescent="0.25">
      <c r="A1695" s="561" t="s">
        <v>1746</v>
      </c>
      <c r="B1695" s="561" t="s">
        <v>1747</v>
      </c>
      <c r="C1695" s="561" t="s">
        <v>1851</v>
      </c>
      <c r="D1695" s="561" t="s">
        <v>1852</v>
      </c>
      <c r="E1695" s="562" t="s">
        <v>22</v>
      </c>
      <c r="F1695" s="561" t="s">
        <v>22</v>
      </c>
      <c r="G1695" s="561" t="s">
        <v>26101</v>
      </c>
      <c r="H1695" s="561" t="s">
        <v>26102</v>
      </c>
      <c r="I1695" s="561" t="s">
        <v>23270</v>
      </c>
      <c r="J1695" s="561" t="s">
        <v>7063</v>
      </c>
      <c r="K1695" s="562" t="s">
        <v>36638</v>
      </c>
      <c r="L1695" s="561" t="s">
        <v>25</v>
      </c>
    </row>
    <row r="1696" spans="1:12" x14ac:dyDescent="0.25">
      <c r="A1696" s="561" t="s">
        <v>1746</v>
      </c>
      <c r="B1696" s="561" t="s">
        <v>1747</v>
      </c>
      <c r="C1696" s="561" t="s">
        <v>1851</v>
      </c>
      <c r="D1696" s="561" t="s">
        <v>1852</v>
      </c>
      <c r="E1696" s="562" t="s">
        <v>22</v>
      </c>
      <c r="F1696" s="561" t="s">
        <v>22</v>
      </c>
      <c r="G1696" s="561" t="s">
        <v>26104</v>
      </c>
      <c r="H1696" s="561" t="s">
        <v>26105</v>
      </c>
      <c r="I1696" s="561" t="s">
        <v>23148</v>
      </c>
      <c r="J1696" s="561" t="s">
        <v>7063</v>
      </c>
      <c r="K1696" s="562" t="s">
        <v>36639</v>
      </c>
      <c r="L1696" s="561" t="s">
        <v>25</v>
      </c>
    </row>
    <row r="1697" spans="1:12" x14ac:dyDescent="0.25">
      <c r="A1697" s="561" t="s">
        <v>1746</v>
      </c>
      <c r="B1697" s="561" t="s">
        <v>1747</v>
      </c>
      <c r="C1697" s="561" t="s">
        <v>1851</v>
      </c>
      <c r="D1697" s="561" t="s">
        <v>1852</v>
      </c>
      <c r="E1697" s="562" t="s">
        <v>22</v>
      </c>
      <c r="F1697" s="561" t="s">
        <v>22</v>
      </c>
      <c r="G1697" s="561" t="s">
        <v>26107</v>
      </c>
      <c r="H1697" s="561" t="s">
        <v>26108</v>
      </c>
      <c r="I1697" s="561" t="s">
        <v>23270</v>
      </c>
      <c r="J1697" s="561" t="s">
        <v>7063</v>
      </c>
      <c r="K1697" s="562" t="s">
        <v>36640</v>
      </c>
      <c r="L1697" s="561" t="s">
        <v>25</v>
      </c>
    </row>
    <row r="1698" spans="1:12" x14ac:dyDescent="0.25">
      <c r="A1698" s="561" t="s">
        <v>1746</v>
      </c>
      <c r="B1698" s="561" t="s">
        <v>1747</v>
      </c>
      <c r="C1698" s="561" t="s">
        <v>1851</v>
      </c>
      <c r="D1698" s="561" t="s">
        <v>1852</v>
      </c>
      <c r="E1698" s="562" t="s">
        <v>22</v>
      </c>
      <c r="F1698" s="561" t="s">
        <v>22</v>
      </c>
      <c r="G1698" s="561" t="s">
        <v>26110</v>
      </c>
      <c r="H1698" s="561" t="s">
        <v>26111</v>
      </c>
      <c r="I1698" s="561" t="s">
        <v>23270</v>
      </c>
      <c r="J1698" s="561" t="s">
        <v>7063</v>
      </c>
      <c r="K1698" s="562" t="s">
        <v>36641</v>
      </c>
      <c r="L1698" s="561" t="s">
        <v>25</v>
      </c>
    </row>
    <row r="1699" spans="1:12" x14ac:dyDescent="0.25">
      <c r="A1699" s="561" t="s">
        <v>1746</v>
      </c>
      <c r="B1699" s="561" t="s">
        <v>1747</v>
      </c>
      <c r="C1699" s="561" t="s">
        <v>1851</v>
      </c>
      <c r="D1699" s="561" t="s">
        <v>1852</v>
      </c>
      <c r="E1699" s="562" t="s">
        <v>22</v>
      </c>
      <c r="F1699" s="561" t="s">
        <v>22</v>
      </c>
      <c r="G1699" s="561" t="s">
        <v>26113</v>
      </c>
      <c r="H1699" s="561" t="s">
        <v>26114</v>
      </c>
      <c r="I1699" s="561" t="s">
        <v>23148</v>
      </c>
      <c r="J1699" s="561" t="s">
        <v>7063</v>
      </c>
      <c r="K1699" s="562" t="s">
        <v>36642</v>
      </c>
      <c r="L1699" s="561" t="s">
        <v>25</v>
      </c>
    </row>
    <row r="1700" spans="1:12" x14ac:dyDescent="0.25">
      <c r="A1700" s="561" t="s">
        <v>1746</v>
      </c>
      <c r="B1700" s="561" t="s">
        <v>1747</v>
      </c>
      <c r="C1700" s="561" t="s">
        <v>1851</v>
      </c>
      <c r="D1700" s="561" t="s">
        <v>1852</v>
      </c>
      <c r="E1700" s="562" t="s">
        <v>22</v>
      </c>
      <c r="F1700" s="561" t="s">
        <v>22</v>
      </c>
      <c r="G1700" s="561" t="s">
        <v>26116</v>
      </c>
      <c r="H1700" s="561" t="s">
        <v>26117</v>
      </c>
      <c r="I1700" s="561" t="s">
        <v>23148</v>
      </c>
      <c r="J1700" s="561" t="s">
        <v>7063</v>
      </c>
      <c r="K1700" s="562" t="s">
        <v>36643</v>
      </c>
      <c r="L1700" s="561" t="s">
        <v>25</v>
      </c>
    </row>
    <row r="1701" spans="1:12" x14ac:dyDescent="0.25">
      <c r="A1701" s="561" t="s">
        <v>1746</v>
      </c>
      <c r="B1701" s="561" t="s">
        <v>1747</v>
      </c>
      <c r="C1701" s="561" t="s">
        <v>1851</v>
      </c>
      <c r="D1701" s="561" t="s">
        <v>1852</v>
      </c>
      <c r="E1701" s="562" t="s">
        <v>22</v>
      </c>
      <c r="F1701" s="561" t="s">
        <v>22</v>
      </c>
      <c r="G1701" s="561" t="s">
        <v>26119</v>
      </c>
      <c r="H1701" s="561" t="s">
        <v>26120</v>
      </c>
      <c r="I1701" s="561" t="s">
        <v>23270</v>
      </c>
      <c r="J1701" s="561" t="s">
        <v>7063</v>
      </c>
      <c r="K1701" s="562" t="s">
        <v>36644</v>
      </c>
      <c r="L1701" s="561" t="s">
        <v>25</v>
      </c>
    </row>
    <row r="1702" spans="1:12" x14ac:dyDescent="0.25">
      <c r="A1702" s="561" t="s">
        <v>1746</v>
      </c>
      <c r="B1702" s="561" t="s">
        <v>1747</v>
      </c>
      <c r="C1702" s="561" t="s">
        <v>1851</v>
      </c>
      <c r="D1702" s="561" t="s">
        <v>1852</v>
      </c>
      <c r="E1702" s="562" t="s">
        <v>22</v>
      </c>
      <c r="F1702" s="561" t="s">
        <v>22</v>
      </c>
      <c r="G1702" s="561" t="s">
        <v>26122</v>
      </c>
      <c r="H1702" s="561" t="s">
        <v>26123</v>
      </c>
      <c r="I1702" s="561" t="s">
        <v>23148</v>
      </c>
      <c r="J1702" s="561" t="s">
        <v>7063</v>
      </c>
      <c r="K1702" s="562" t="s">
        <v>36630</v>
      </c>
      <c r="L1702" s="561" t="s">
        <v>25</v>
      </c>
    </row>
    <row r="1703" spans="1:12" x14ac:dyDescent="0.25">
      <c r="A1703" s="561" t="s">
        <v>1746</v>
      </c>
      <c r="B1703" s="561" t="s">
        <v>1747</v>
      </c>
      <c r="C1703" s="561" t="s">
        <v>1851</v>
      </c>
      <c r="D1703" s="561" t="s">
        <v>1852</v>
      </c>
      <c r="E1703" s="562" t="s">
        <v>22</v>
      </c>
      <c r="F1703" s="561" t="s">
        <v>22</v>
      </c>
      <c r="G1703" s="561" t="s">
        <v>26124</v>
      </c>
      <c r="H1703" s="561" t="s">
        <v>26125</v>
      </c>
      <c r="I1703" s="561" t="s">
        <v>23270</v>
      </c>
      <c r="J1703" s="561" t="s">
        <v>7063</v>
      </c>
      <c r="K1703" s="562" t="s">
        <v>36645</v>
      </c>
      <c r="L1703" s="561" t="s">
        <v>25</v>
      </c>
    </row>
    <row r="1704" spans="1:12" x14ac:dyDescent="0.25">
      <c r="A1704" s="561" t="s">
        <v>1746</v>
      </c>
      <c r="B1704" s="561" t="s">
        <v>1747</v>
      </c>
      <c r="C1704" s="561" t="s">
        <v>1851</v>
      </c>
      <c r="D1704" s="561" t="s">
        <v>1852</v>
      </c>
      <c r="E1704" s="562" t="s">
        <v>22</v>
      </c>
      <c r="F1704" s="561" t="s">
        <v>22</v>
      </c>
      <c r="G1704" s="561" t="s">
        <v>26127</v>
      </c>
      <c r="H1704" s="561" t="s">
        <v>26128</v>
      </c>
      <c r="I1704" s="561" t="s">
        <v>23270</v>
      </c>
      <c r="J1704" s="561" t="s">
        <v>7063</v>
      </c>
      <c r="K1704" s="562" t="s">
        <v>36646</v>
      </c>
      <c r="L1704" s="561" t="s">
        <v>25</v>
      </c>
    </row>
    <row r="1705" spans="1:12" x14ac:dyDescent="0.25">
      <c r="A1705" s="561" t="s">
        <v>1746</v>
      </c>
      <c r="B1705" s="561" t="s">
        <v>1747</v>
      </c>
      <c r="C1705" s="561" t="s">
        <v>1851</v>
      </c>
      <c r="D1705" s="561" t="s">
        <v>1852</v>
      </c>
      <c r="E1705" s="562" t="s">
        <v>22</v>
      </c>
      <c r="F1705" s="561" t="s">
        <v>22</v>
      </c>
      <c r="G1705" s="561" t="s">
        <v>26130</v>
      </c>
      <c r="H1705" s="561" t="s">
        <v>26131</v>
      </c>
      <c r="I1705" s="561" t="s">
        <v>23148</v>
      </c>
      <c r="J1705" s="561" t="s">
        <v>7063</v>
      </c>
      <c r="K1705" s="562" t="s">
        <v>36635</v>
      </c>
      <c r="L1705" s="561" t="s">
        <v>25</v>
      </c>
    </row>
    <row r="1706" spans="1:12" x14ac:dyDescent="0.25">
      <c r="A1706" s="561" t="s">
        <v>1746</v>
      </c>
      <c r="B1706" s="561" t="s">
        <v>1747</v>
      </c>
      <c r="C1706" s="561" t="s">
        <v>1851</v>
      </c>
      <c r="D1706" s="561" t="s">
        <v>1852</v>
      </c>
      <c r="E1706" s="562" t="s">
        <v>22</v>
      </c>
      <c r="F1706" s="561" t="s">
        <v>22</v>
      </c>
      <c r="G1706" s="561" t="s">
        <v>26132</v>
      </c>
      <c r="H1706" s="561" t="s">
        <v>26133</v>
      </c>
      <c r="I1706" s="561" t="s">
        <v>23270</v>
      </c>
      <c r="J1706" s="561" t="s">
        <v>7063</v>
      </c>
      <c r="K1706" s="562" t="s">
        <v>36647</v>
      </c>
      <c r="L1706" s="561" t="s">
        <v>25</v>
      </c>
    </row>
    <row r="1707" spans="1:12" x14ac:dyDescent="0.25">
      <c r="A1707" s="561" t="s">
        <v>1746</v>
      </c>
      <c r="B1707" s="561" t="s">
        <v>1747</v>
      </c>
      <c r="C1707" s="561" t="s">
        <v>1851</v>
      </c>
      <c r="D1707" s="561" t="s">
        <v>1852</v>
      </c>
      <c r="E1707" s="562" t="s">
        <v>22</v>
      </c>
      <c r="F1707" s="561" t="s">
        <v>22</v>
      </c>
      <c r="G1707" s="561" t="s">
        <v>26135</v>
      </c>
      <c r="H1707" s="561" t="s">
        <v>26136</v>
      </c>
      <c r="I1707" s="561" t="s">
        <v>23270</v>
      </c>
      <c r="J1707" s="561" t="s">
        <v>7063</v>
      </c>
      <c r="K1707" s="562" t="s">
        <v>36648</v>
      </c>
      <c r="L1707" s="561" t="s">
        <v>25</v>
      </c>
    </row>
    <row r="1708" spans="1:12" x14ac:dyDescent="0.25">
      <c r="A1708" s="561" t="s">
        <v>1746</v>
      </c>
      <c r="B1708" s="561" t="s">
        <v>1747</v>
      </c>
      <c r="C1708" s="561" t="s">
        <v>1851</v>
      </c>
      <c r="D1708" s="561" t="s">
        <v>1852</v>
      </c>
      <c r="E1708" s="562" t="s">
        <v>22</v>
      </c>
      <c r="F1708" s="561" t="s">
        <v>22</v>
      </c>
      <c r="G1708" s="561" t="s">
        <v>26138</v>
      </c>
      <c r="H1708" s="561" t="s">
        <v>26139</v>
      </c>
      <c r="I1708" s="561" t="s">
        <v>23270</v>
      </c>
      <c r="J1708" s="561" t="s">
        <v>7063</v>
      </c>
      <c r="K1708" s="562" t="s">
        <v>36649</v>
      </c>
      <c r="L1708" s="561" t="s">
        <v>25</v>
      </c>
    </row>
    <row r="1709" spans="1:12" x14ac:dyDescent="0.25">
      <c r="A1709" s="561" t="s">
        <v>1746</v>
      </c>
      <c r="B1709" s="561" t="s">
        <v>1747</v>
      </c>
      <c r="C1709" s="561" t="s">
        <v>1851</v>
      </c>
      <c r="D1709" s="561" t="s">
        <v>1852</v>
      </c>
      <c r="E1709" s="562" t="s">
        <v>22</v>
      </c>
      <c r="F1709" s="561" t="s">
        <v>22</v>
      </c>
      <c r="G1709" s="561" t="s">
        <v>26141</v>
      </c>
      <c r="H1709" s="561" t="s">
        <v>26142</v>
      </c>
      <c r="I1709" s="561" t="s">
        <v>23270</v>
      </c>
      <c r="J1709" s="561" t="s">
        <v>7063</v>
      </c>
      <c r="K1709" s="562" t="s">
        <v>36650</v>
      </c>
      <c r="L1709" s="561" t="s">
        <v>25</v>
      </c>
    </row>
    <row r="1710" spans="1:12" x14ac:dyDescent="0.25">
      <c r="A1710" s="561" t="s">
        <v>1746</v>
      </c>
      <c r="B1710" s="561" t="s">
        <v>1747</v>
      </c>
      <c r="C1710" s="561" t="s">
        <v>1851</v>
      </c>
      <c r="D1710" s="561" t="s">
        <v>1852</v>
      </c>
      <c r="E1710" s="562" t="s">
        <v>22</v>
      </c>
      <c r="F1710" s="561" t="s">
        <v>22</v>
      </c>
      <c r="G1710" s="561" t="s">
        <v>26144</v>
      </c>
      <c r="H1710" s="561" t="s">
        <v>26145</v>
      </c>
      <c r="I1710" s="561" t="s">
        <v>23270</v>
      </c>
      <c r="J1710" s="561" t="s">
        <v>7063</v>
      </c>
      <c r="K1710" s="562" t="s">
        <v>36651</v>
      </c>
      <c r="L1710" s="561" t="s">
        <v>25</v>
      </c>
    </row>
    <row r="1711" spans="1:12" x14ac:dyDescent="0.25">
      <c r="A1711" s="561" t="s">
        <v>1746</v>
      </c>
      <c r="B1711" s="561" t="s">
        <v>1747</v>
      </c>
      <c r="C1711" s="561" t="s">
        <v>1851</v>
      </c>
      <c r="D1711" s="561" t="s">
        <v>1852</v>
      </c>
      <c r="E1711" s="562" t="s">
        <v>22</v>
      </c>
      <c r="F1711" s="561" t="s">
        <v>22</v>
      </c>
      <c r="G1711" s="561" t="s">
        <v>26147</v>
      </c>
      <c r="H1711" s="561" t="s">
        <v>26148</v>
      </c>
      <c r="I1711" s="561" t="s">
        <v>23270</v>
      </c>
      <c r="J1711" s="561" t="s">
        <v>7063</v>
      </c>
      <c r="K1711" s="562" t="s">
        <v>36652</v>
      </c>
      <c r="L1711" s="561" t="s">
        <v>25</v>
      </c>
    </row>
    <row r="1712" spans="1:12" x14ac:dyDescent="0.25">
      <c r="A1712" s="561" t="s">
        <v>1746</v>
      </c>
      <c r="B1712" s="561" t="s">
        <v>1747</v>
      </c>
      <c r="C1712" s="561" t="s">
        <v>1851</v>
      </c>
      <c r="D1712" s="561" t="s">
        <v>1852</v>
      </c>
      <c r="E1712" s="562" t="s">
        <v>22</v>
      </c>
      <c r="F1712" s="561" t="s">
        <v>22</v>
      </c>
      <c r="G1712" s="561" t="s">
        <v>26150</v>
      </c>
      <c r="H1712" s="561" t="s">
        <v>26151</v>
      </c>
      <c r="I1712" s="561" t="s">
        <v>23148</v>
      </c>
      <c r="J1712" s="561" t="s">
        <v>7063</v>
      </c>
      <c r="K1712" s="562" t="s">
        <v>36653</v>
      </c>
      <c r="L1712" s="561" t="s">
        <v>25</v>
      </c>
    </row>
    <row r="1713" spans="1:12" x14ac:dyDescent="0.25">
      <c r="A1713" s="561" t="s">
        <v>1746</v>
      </c>
      <c r="B1713" s="561" t="s">
        <v>1747</v>
      </c>
      <c r="C1713" s="561" t="s">
        <v>1851</v>
      </c>
      <c r="D1713" s="561" t="s">
        <v>1852</v>
      </c>
      <c r="E1713" s="562" t="s">
        <v>22</v>
      </c>
      <c r="F1713" s="561" t="s">
        <v>22</v>
      </c>
      <c r="G1713" s="561" t="s">
        <v>26153</v>
      </c>
      <c r="H1713" s="561" t="s">
        <v>26154</v>
      </c>
      <c r="I1713" s="561" t="s">
        <v>23148</v>
      </c>
      <c r="J1713" s="561" t="s">
        <v>7063</v>
      </c>
      <c r="K1713" s="562" t="s">
        <v>36643</v>
      </c>
      <c r="L1713" s="561" t="s">
        <v>25</v>
      </c>
    </row>
    <row r="1714" spans="1:12" x14ac:dyDescent="0.25">
      <c r="A1714" s="561" t="s">
        <v>1746</v>
      </c>
      <c r="B1714" s="561" t="s">
        <v>1747</v>
      </c>
      <c r="C1714" s="561" t="s">
        <v>1851</v>
      </c>
      <c r="D1714" s="561" t="s">
        <v>1852</v>
      </c>
      <c r="E1714" s="562" t="s">
        <v>22</v>
      </c>
      <c r="F1714" s="561" t="s">
        <v>22</v>
      </c>
      <c r="G1714" s="561" t="s">
        <v>26155</v>
      </c>
      <c r="H1714" s="561" t="s">
        <v>26156</v>
      </c>
      <c r="I1714" s="561" t="s">
        <v>23148</v>
      </c>
      <c r="J1714" s="561" t="s">
        <v>7063</v>
      </c>
      <c r="K1714" s="562" t="s">
        <v>36654</v>
      </c>
      <c r="L1714" s="561" t="s">
        <v>25</v>
      </c>
    </row>
    <row r="1715" spans="1:12" x14ac:dyDescent="0.25">
      <c r="A1715" s="561" t="s">
        <v>1746</v>
      </c>
      <c r="B1715" s="561" t="s">
        <v>1747</v>
      </c>
      <c r="C1715" s="561" t="s">
        <v>1851</v>
      </c>
      <c r="D1715" s="561" t="s">
        <v>1852</v>
      </c>
      <c r="E1715" s="562" t="s">
        <v>22</v>
      </c>
      <c r="F1715" s="561" t="s">
        <v>22</v>
      </c>
      <c r="G1715" s="561" t="s">
        <v>26158</v>
      </c>
      <c r="H1715" s="561" t="s">
        <v>26159</v>
      </c>
      <c r="I1715" s="561" t="s">
        <v>23270</v>
      </c>
      <c r="J1715" s="561" t="s">
        <v>7063</v>
      </c>
      <c r="K1715" s="562" t="s">
        <v>36655</v>
      </c>
      <c r="L1715" s="561" t="s">
        <v>25</v>
      </c>
    </row>
    <row r="1716" spans="1:12" x14ac:dyDescent="0.25">
      <c r="A1716" s="561" t="s">
        <v>1746</v>
      </c>
      <c r="B1716" s="561" t="s">
        <v>1747</v>
      </c>
      <c r="C1716" s="561" t="s">
        <v>1851</v>
      </c>
      <c r="D1716" s="561" t="s">
        <v>1852</v>
      </c>
      <c r="E1716" s="562" t="s">
        <v>22</v>
      </c>
      <c r="F1716" s="561" t="s">
        <v>22</v>
      </c>
      <c r="G1716" s="561" t="s">
        <v>26161</v>
      </c>
      <c r="H1716" s="561" t="s">
        <v>26162</v>
      </c>
      <c r="I1716" s="561" t="s">
        <v>23270</v>
      </c>
      <c r="J1716" s="561" t="s">
        <v>7063</v>
      </c>
      <c r="K1716" s="562" t="s">
        <v>36656</v>
      </c>
      <c r="L1716" s="561" t="s">
        <v>25</v>
      </c>
    </row>
    <row r="1717" spans="1:12" x14ac:dyDescent="0.25">
      <c r="A1717" s="561" t="s">
        <v>1746</v>
      </c>
      <c r="B1717" s="561" t="s">
        <v>1747</v>
      </c>
      <c r="C1717" s="561" t="s">
        <v>1851</v>
      </c>
      <c r="D1717" s="561" t="s">
        <v>1852</v>
      </c>
      <c r="E1717" s="562" t="s">
        <v>22</v>
      </c>
      <c r="F1717" s="561" t="s">
        <v>22</v>
      </c>
      <c r="G1717" s="561" t="s">
        <v>26164</v>
      </c>
      <c r="H1717" s="561" t="s">
        <v>26165</v>
      </c>
      <c r="I1717" s="561" t="s">
        <v>23148</v>
      </c>
      <c r="J1717" s="561" t="s">
        <v>7063</v>
      </c>
      <c r="K1717" s="562" t="s">
        <v>36653</v>
      </c>
      <c r="L1717" s="561" t="s">
        <v>25</v>
      </c>
    </row>
    <row r="1718" spans="1:12" x14ac:dyDescent="0.25">
      <c r="A1718" s="561" t="s">
        <v>1746</v>
      </c>
      <c r="B1718" s="561" t="s">
        <v>1747</v>
      </c>
      <c r="C1718" s="561" t="s">
        <v>1851</v>
      </c>
      <c r="D1718" s="561" t="s">
        <v>1852</v>
      </c>
      <c r="E1718" s="562" t="s">
        <v>22</v>
      </c>
      <c r="F1718" s="561" t="s">
        <v>22</v>
      </c>
      <c r="G1718" s="561" t="s">
        <v>26166</v>
      </c>
      <c r="H1718" s="561" t="s">
        <v>26167</v>
      </c>
      <c r="I1718" s="561" t="s">
        <v>23148</v>
      </c>
      <c r="J1718" s="561" t="s">
        <v>7063</v>
      </c>
      <c r="K1718" s="562" t="s">
        <v>36657</v>
      </c>
      <c r="L1718" s="561" t="s">
        <v>25</v>
      </c>
    </row>
    <row r="1719" spans="1:12" x14ac:dyDescent="0.25">
      <c r="A1719" s="561" t="s">
        <v>1746</v>
      </c>
      <c r="B1719" s="561" t="s">
        <v>1747</v>
      </c>
      <c r="C1719" s="561" t="s">
        <v>1851</v>
      </c>
      <c r="D1719" s="561" t="s">
        <v>1852</v>
      </c>
      <c r="E1719" s="562" t="s">
        <v>22</v>
      </c>
      <c r="F1719" s="561" t="s">
        <v>22</v>
      </c>
      <c r="G1719" s="561" t="s">
        <v>26169</v>
      </c>
      <c r="H1719" s="561" t="s">
        <v>26170</v>
      </c>
      <c r="I1719" s="561" t="s">
        <v>23148</v>
      </c>
      <c r="J1719" s="561" t="s">
        <v>7063</v>
      </c>
      <c r="K1719" s="562" t="s">
        <v>36658</v>
      </c>
      <c r="L1719" s="561" t="s">
        <v>25</v>
      </c>
    </row>
    <row r="1720" spans="1:12" x14ac:dyDescent="0.25">
      <c r="A1720" s="561" t="s">
        <v>1746</v>
      </c>
      <c r="B1720" s="561" t="s">
        <v>1747</v>
      </c>
      <c r="C1720" s="561" t="s">
        <v>1851</v>
      </c>
      <c r="D1720" s="561" t="s">
        <v>1852</v>
      </c>
      <c r="E1720" s="562" t="s">
        <v>22</v>
      </c>
      <c r="F1720" s="561" t="s">
        <v>22</v>
      </c>
      <c r="G1720" s="561" t="s">
        <v>26172</v>
      </c>
      <c r="H1720" s="561" t="s">
        <v>26173</v>
      </c>
      <c r="I1720" s="561" t="s">
        <v>23270</v>
      </c>
      <c r="J1720" s="561" t="s">
        <v>7063</v>
      </c>
      <c r="K1720" s="562" t="s">
        <v>36659</v>
      </c>
      <c r="L1720" s="561" t="s">
        <v>25</v>
      </c>
    </row>
    <row r="1721" spans="1:12" x14ac:dyDescent="0.25">
      <c r="A1721" s="561" t="s">
        <v>1746</v>
      </c>
      <c r="B1721" s="561" t="s">
        <v>1747</v>
      </c>
      <c r="C1721" s="561" t="s">
        <v>1851</v>
      </c>
      <c r="D1721" s="561" t="s">
        <v>1852</v>
      </c>
      <c r="E1721" s="562" t="s">
        <v>22</v>
      </c>
      <c r="F1721" s="561" t="s">
        <v>22</v>
      </c>
      <c r="G1721" s="561" t="s">
        <v>26175</v>
      </c>
      <c r="H1721" s="561" t="s">
        <v>26176</v>
      </c>
      <c r="I1721" s="561" t="s">
        <v>23270</v>
      </c>
      <c r="J1721" s="561" t="s">
        <v>7063</v>
      </c>
      <c r="K1721" s="562" t="s">
        <v>36660</v>
      </c>
      <c r="L1721" s="561" t="s">
        <v>25</v>
      </c>
    </row>
    <row r="1722" spans="1:12" x14ac:dyDescent="0.25">
      <c r="A1722" s="561" t="s">
        <v>1746</v>
      </c>
      <c r="B1722" s="561" t="s">
        <v>1747</v>
      </c>
      <c r="C1722" s="561" t="s">
        <v>1851</v>
      </c>
      <c r="D1722" s="561" t="s">
        <v>1852</v>
      </c>
      <c r="E1722" s="562" t="s">
        <v>22</v>
      </c>
      <c r="F1722" s="561" t="s">
        <v>22</v>
      </c>
      <c r="G1722" s="561" t="s">
        <v>26178</v>
      </c>
      <c r="H1722" s="561" t="s">
        <v>26179</v>
      </c>
      <c r="I1722" s="561" t="s">
        <v>23270</v>
      </c>
      <c r="J1722" s="561" t="s">
        <v>7063</v>
      </c>
      <c r="K1722" s="562" t="s">
        <v>36661</v>
      </c>
      <c r="L1722" s="561" t="s">
        <v>25</v>
      </c>
    </row>
    <row r="1723" spans="1:12" x14ac:dyDescent="0.25">
      <c r="A1723" s="561" t="s">
        <v>1746</v>
      </c>
      <c r="B1723" s="561" t="s">
        <v>1747</v>
      </c>
      <c r="C1723" s="561" t="s">
        <v>1851</v>
      </c>
      <c r="D1723" s="561" t="s">
        <v>1852</v>
      </c>
      <c r="E1723" s="562" t="s">
        <v>22</v>
      </c>
      <c r="F1723" s="561" t="s">
        <v>22</v>
      </c>
      <c r="G1723" s="561" t="s">
        <v>26181</v>
      </c>
      <c r="H1723" s="561" t="s">
        <v>26182</v>
      </c>
      <c r="I1723" s="561" t="s">
        <v>23270</v>
      </c>
      <c r="J1723" s="561" t="s">
        <v>7063</v>
      </c>
      <c r="K1723" s="562" t="s">
        <v>36662</v>
      </c>
      <c r="L1723" s="561" t="s">
        <v>25</v>
      </c>
    </row>
    <row r="1724" spans="1:12" x14ac:dyDescent="0.25">
      <c r="A1724" s="561" t="s">
        <v>1746</v>
      </c>
      <c r="B1724" s="561" t="s">
        <v>1747</v>
      </c>
      <c r="C1724" s="561" t="s">
        <v>1851</v>
      </c>
      <c r="D1724" s="561" t="s">
        <v>1852</v>
      </c>
      <c r="E1724" s="562" t="s">
        <v>22</v>
      </c>
      <c r="F1724" s="561" t="s">
        <v>22</v>
      </c>
      <c r="G1724" s="561" t="s">
        <v>26184</v>
      </c>
      <c r="H1724" s="561" t="s">
        <v>26185</v>
      </c>
      <c r="I1724" s="561" t="s">
        <v>23148</v>
      </c>
      <c r="J1724" s="561" t="s">
        <v>7063</v>
      </c>
      <c r="K1724" s="562" t="s">
        <v>36663</v>
      </c>
      <c r="L1724" s="561" t="s">
        <v>25</v>
      </c>
    </row>
    <row r="1725" spans="1:12" x14ac:dyDescent="0.25">
      <c r="A1725" s="561" t="s">
        <v>1746</v>
      </c>
      <c r="B1725" s="561" t="s">
        <v>1747</v>
      </c>
      <c r="C1725" s="561" t="s">
        <v>1851</v>
      </c>
      <c r="D1725" s="561" t="s">
        <v>1852</v>
      </c>
      <c r="E1725" s="562" t="s">
        <v>22</v>
      </c>
      <c r="F1725" s="561" t="s">
        <v>22</v>
      </c>
      <c r="G1725" s="561" t="s">
        <v>26187</v>
      </c>
      <c r="H1725" s="561" t="s">
        <v>26188</v>
      </c>
      <c r="I1725" s="561" t="s">
        <v>23148</v>
      </c>
      <c r="J1725" s="561" t="s">
        <v>7063</v>
      </c>
      <c r="K1725" s="562" t="s">
        <v>36664</v>
      </c>
      <c r="L1725" s="561" t="s">
        <v>25</v>
      </c>
    </row>
    <row r="1726" spans="1:12" x14ac:dyDescent="0.25">
      <c r="A1726" s="561" t="s">
        <v>1746</v>
      </c>
      <c r="B1726" s="561" t="s">
        <v>1747</v>
      </c>
      <c r="C1726" s="561" t="s">
        <v>1851</v>
      </c>
      <c r="D1726" s="561" t="s">
        <v>1852</v>
      </c>
      <c r="E1726" s="562" t="s">
        <v>22</v>
      </c>
      <c r="F1726" s="561" t="s">
        <v>22</v>
      </c>
      <c r="G1726" s="561" t="s">
        <v>26190</v>
      </c>
      <c r="H1726" s="561" t="s">
        <v>26191</v>
      </c>
      <c r="I1726" s="561" t="s">
        <v>23270</v>
      </c>
      <c r="J1726" s="561" t="s">
        <v>7063</v>
      </c>
      <c r="K1726" s="562" t="s">
        <v>36665</v>
      </c>
      <c r="L1726" s="561" t="s">
        <v>25</v>
      </c>
    </row>
    <row r="1727" spans="1:12" x14ac:dyDescent="0.25">
      <c r="A1727" s="561" t="s">
        <v>1746</v>
      </c>
      <c r="B1727" s="561" t="s">
        <v>1747</v>
      </c>
      <c r="C1727" s="561" t="s">
        <v>1851</v>
      </c>
      <c r="D1727" s="561" t="s">
        <v>1852</v>
      </c>
      <c r="E1727" s="562" t="s">
        <v>22</v>
      </c>
      <c r="F1727" s="561" t="s">
        <v>22</v>
      </c>
      <c r="G1727" s="561" t="s">
        <v>26193</v>
      </c>
      <c r="H1727" s="561" t="s">
        <v>26194</v>
      </c>
      <c r="I1727" s="561" t="s">
        <v>23148</v>
      </c>
      <c r="J1727" s="561" t="s">
        <v>7063</v>
      </c>
      <c r="K1727" s="562" t="s">
        <v>36666</v>
      </c>
      <c r="L1727" s="561" t="s">
        <v>25</v>
      </c>
    </row>
    <row r="1728" spans="1:12" x14ac:dyDescent="0.25">
      <c r="A1728" s="561" t="s">
        <v>1746</v>
      </c>
      <c r="B1728" s="561" t="s">
        <v>1747</v>
      </c>
      <c r="C1728" s="561" t="s">
        <v>1851</v>
      </c>
      <c r="D1728" s="561" t="s">
        <v>1852</v>
      </c>
      <c r="E1728" s="562" t="s">
        <v>22</v>
      </c>
      <c r="F1728" s="561" t="s">
        <v>22</v>
      </c>
      <c r="G1728" s="561" t="s">
        <v>26196</v>
      </c>
      <c r="H1728" s="561" t="s">
        <v>26197</v>
      </c>
      <c r="I1728" s="561" t="s">
        <v>23270</v>
      </c>
      <c r="J1728" s="561" t="s">
        <v>7063</v>
      </c>
      <c r="K1728" s="562" t="s">
        <v>36667</v>
      </c>
      <c r="L1728" s="561" t="s">
        <v>25</v>
      </c>
    </row>
    <row r="1729" spans="1:12" x14ac:dyDescent="0.25">
      <c r="A1729" s="561" t="s">
        <v>1746</v>
      </c>
      <c r="B1729" s="561" t="s">
        <v>1747</v>
      </c>
      <c r="C1729" s="561" t="s">
        <v>1851</v>
      </c>
      <c r="D1729" s="561" t="s">
        <v>1852</v>
      </c>
      <c r="E1729" s="562" t="s">
        <v>22</v>
      </c>
      <c r="F1729" s="561" t="s">
        <v>22</v>
      </c>
      <c r="G1729" s="561" t="s">
        <v>26199</v>
      </c>
      <c r="H1729" s="561" t="s">
        <v>26200</v>
      </c>
      <c r="I1729" s="561" t="s">
        <v>23148</v>
      </c>
      <c r="J1729" s="561" t="s">
        <v>7063</v>
      </c>
      <c r="K1729" s="562" t="s">
        <v>36668</v>
      </c>
      <c r="L1729" s="561" t="s">
        <v>25</v>
      </c>
    </row>
    <row r="1730" spans="1:12" x14ac:dyDescent="0.25">
      <c r="A1730" s="561" t="s">
        <v>1746</v>
      </c>
      <c r="B1730" s="561" t="s">
        <v>1747</v>
      </c>
      <c r="C1730" s="561" t="s">
        <v>1851</v>
      </c>
      <c r="D1730" s="561" t="s">
        <v>1852</v>
      </c>
      <c r="E1730" s="562" t="s">
        <v>22</v>
      </c>
      <c r="F1730" s="561" t="s">
        <v>22</v>
      </c>
      <c r="G1730" s="561" t="s">
        <v>26202</v>
      </c>
      <c r="H1730" s="561" t="s">
        <v>26203</v>
      </c>
      <c r="I1730" s="561" t="s">
        <v>23270</v>
      </c>
      <c r="J1730" s="561" t="s">
        <v>7063</v>
      </c>
      <c r="K1730" s="562" t="s">
        <v>36669</v>
      </c>
      <c r="L1730" s="561" t="s">
        <v>25</v>
      </c>
    </row>
    <row r="1731" spans="1:12" x14ac:dyDescent="0.25">
      <c r="A1731" s="561" t="s">
        <v>1746</v>
      </c>
      <c r="B1731" s="561" t="s">
        <v>1747</v>
      </c>
      <c r="C1731" s="561" t="s">
        <v>1851</v>
      </c>
      <c r="D1731" s="561" t="s">
        <v>1852</v>
      </c>
      <c r="E1731" s="562" t="s">
        <v>22</v>
      </c>
      <c r="F1731" s="561" t="s">
        <v>22</v>
      </c>
      <c r="G1731" s="561" t="s">
        <v>26205</v>
      </c>
      <c r="H1731" s="561" t="s">
        <v>26206</v>
      </c>
      <c r="I1731" s="561" t="s">
        <v>23148</v>
      </c>
      <c r="J1731" s="561" t="s">
        <v>7063</v>
      </c>
      <c r="K1731" s="562" t="s">
        <v>36670</v>
      </c>
      <c r="L1731" s="561" t="s">
        <v>25</v>
      </c>
    </row>
    <row r="1732" spans="1:12" x14ac:dyDescent="0.25">
      <c r="A1732" s="561" t="s">
        <v>1746</v>
      </c>
      <c r="B1732" s="561" t="s">
        <v>1747</v>
      </c>
      <c r="C1732" s="561" t="s">
        <v>1851</v>
      </c>
      <c r="D1732" s="561" t="s">
        <v>1852</v>
      </c>
      <c r="E1732" s="562" t="s">
        <v>22</v>
      </c>
      <c r="F1732" s="561" t="s">
        <v>22</v>
      </c>
      <c r="G1732" s="561" t="s">
        <v>26208</v>
      </c>
      <c r="H1732" s="561" t="s">
        <v>26209</v>
      </c>
      <c r="I1732" s="561" t="s">
        <v>23148</v>
      </c>
      <c r="J1732" s="561" t="s">
        <v>7063</v>
      </c>
      <c r="K1732" s="562" t="s">
        <v>36671</v>
      </c>
      <c r="L1732" s="561" t="s">
        <v>25</v>
      </c>
    </row>
    <row r="1733" spans="1:12" x14ac:dyDescent="0.25">
      <c r="A1733" s="561" t="s">
        <v>1746</v>
      </c>
      <c r="B1733" s="561" t="s">
        <v>1747</v>
      </c>
      <c r="C1733" s="561" t="s">
        <v>1851</v>
      </c>
      <c r="D1733" s="561" t="s">
        <v>1852</v>
      </c>
      <c r="E1733" s="562" t="s">
        <v>22</v>
      </c>
      <c r="F1733" s="561" t="s">
        <v>22</v>
      </c>
      <c r="G1733" s="561" t="s">
        <v>26211</v>
      </c>
      <c r="H1733" s="561" t="s">
        <v>26212</v>
      </c>
      <c r="I1733" s="561" t="s">
        <v>23270</v>
      </c>
      <c r="J1733" s="561" t="s">
        <v>7063</v>
      </c>
      <c r="K1733" s="562" t="s">
        <v>36672</v>
      </c>
      <c r="L1733" s="561" t="s">
        <v>25</v>
      </c>
    </row>
    <row r="1734" spans="1:12" x14ac:dyDescent="0.25">
      <c r="A1734" s="561" t="s">
        <v>1746</v>
      </c>
      <c r="B1734" s="561" t="s">
        <v>1747</v>
      </c>
      <c r="C1734" s="561" t="s">
        <v>1851</v>
      </c>
      <c r="D1734" s="561" t="s">
        <v>1852</v>
      </c>
      <c r="E1734" s="562" t="s">
        <v>22</v>
      </c>
      <c r="F1734" s="561" t="s">
        <v>22</v>
      </c>
      <c r="G1734" s="561" t="s">
        <v>26214</v>
      </c>
      <c r="H1734" s="561" t="s">
        <v>26215</v>
      </c>
      <c r="I1734" s="561" t="s">
        <v>23148</v>
      </c>
      <c r="J1734" s="561" t="s">
        <v>7063</v>
      </c>
      <c r="K1734" s="562" t="s">
        <v>36673</v>
      </c>
      <c r="L1734" s="561" t="s">
        <v>25</v>
      </c>
    </row>
    <row r="1735" spans="1:12" x14ac:dyDescent="0.25">
      <c r="A1735" s="561" t="s">
        <v>1746</v>
      </c>
      <c r="B1735" s="561" t="s">
        <v>1747</v>
      </c>
      <c r="C1735" s="561" t="s">
        <v>1851</v>
      </c>
      <c r="D1735" s="561" t="s">
        <v>1852</v>
      </c>
      <c r="E1735" s="562" t="s">
        <v>22</v>
      </c>
      <c r="F1735" s="561" t="s">
        <v>22</v>
      </c>
      <c r="G1735" s="561" t="s">
        <v>26217</v>
      </c>
      <c r="H1735" s="561" t="s">
        <v>26218</v>
      </c>
      <c r="I1735" s="561" t="s">
        <v>23270</v>
      </c>
      <c r="J1735" s="561" t="s">
        <v>7063</v>
      </c>
      <c r="K1735" s="562" t="s">
        <v>36674</v>
      </c>
      <c r="L1735" s="561" t="s">
        <v>25</v>
      </c>
    </row>
    <row r="1736" spans="1:12" x14ac:dyDescent="0.25">
      <c r="A1736" s="561" t="s">
        <v>1746</v>
      </c>
      <c r="B1736" s="561" t="s">
        <v>1747</v>
      </c>
      <c r="C1736" s="561" t="s">
        <v>1851</v>
      </c>
      <c r="D1736" s="561" t="s">
        <v>1852</v>
      </c>
      <c r="E1736" s="562" t="s">
        <v>22</v>
      </c>
      <c r="F1736" s="561" t="s">
        <v>22</v>
      </c>
      <c r="G1736" s="561" t="s">
        <v>26220</v>
      </c>
      <c r="H1736" s="561" t="s">
        <v>26221</v>
      </c>
      <c r="I1736" s="561" t="s">
        <v>23270</v>
      </c>
      <c r="J1736" s="561" t="s">
        <v>7063</v>
      </c>
      <c r="K1736" s="562" t="s">
        <v>36675</v>
      </c>
      <c r="L1736" s="561" t="s">
        <v>25</v>
      </c>
    </row>
    <row r="1737" spans="1:12" x14ac:dyDescent="0.25">
      <c r="A1737" s="561" t="s">
        <v>1746</v>
      </c>
      <c r="B1737" s="561" t="s">
        <v>1747</v>
      </c>
      <c r="C1737" s="561" t="s">
        <v>1851</v>
      </c>
      <c r="D1737" s="561" t="s">
        <v>1852</v>
      </c>
      <c r="E1737" s="562" t="s">
        <v>22</v>
      </c>
      <c r="F1737" s="561" t="s">
        <v>22</v>
      </c>
      <c r="G1737" s="561" t="s">
        <v>26223</v>
      </c>
      <c r="H1737" s="561" t="s">
        <v>26224</v>
      </c>
      <c r="I1737" s="561" t="s">
        <v>23148</v>
      </c>
      <c r="J1737" s="561" t="s">
        <v>7063</v>
      </c>
      <c r="K1737" s="562" t="s">
        <v>36676</v>
      </c>
      <c r="L1737" s="561" t="s">
        <v>25</v>
      </c>
    </row>
    <row r="1738" spans="1:12" x14ac:dyDescent="0.25">
      <c r="A1738" s="561" t="s">
        <v>1746</v>
      </c>
      <c r="B1738" s="561" t="s">
        <v>1747</v>
      </c>
      <c r="C1738" s="561" t="s">
        <v>1851</v>
      </c>
      <c r="D1738" s="561" t="s">
        <v>1852</v>
      </c>
      <c r="E1738" s="562" t="s">
        <v>22</v>
      </c>
      <c r="F1738" s="561" t="s">
        <v>22</v>
      </c>
      <c r="G1738" s="561" t="s">
        <v>26226</v>
      </c>
      <c r="H1738" s="561" t="s">
        <v>26227</v>
      </c>
      <c r="I1738" s="561" t="s">
        <v>23270</v>
      </c>
      <c r="J1738" s="561" t="s">
        <v>7063</v>
      </c>
      <c r="K1738" s="562" t="s">
        <v>36677</v>
      </c>
      <c r="L1738" s="561" t="s">
        <v>25</v>
      </c>
    </row>
    <row r="1739" spans="1:12" x14ac:dyDescent="0.25">
      <c r="A1739" s="561" t="s">
        <v>1746</v>
      </c>
      <c r="B1739" s="561" t="s">
        <v>1747</v>
      </c>
      <c r="C1739" s="561" t="s">
        <v>1851</v>
      </c>
      <c r="D1739" s="561" t="s">
        <v>1852</v>
      </c>
      <c r="E1739" s="562" t="s">
        <v>22</v>
      </c>
      <c r="F1739" s="561" t="s">
        <v>22</v>
      </c>
      <c r="G1739" s="561" t="s">
        <v>26229</v>
      </c>
      <c r="H1739" s="561" t="s">
        <v>26230</v>
      </c>
      <c r="I1739" s="561" t="s">
        <v>23148</v>
      </c>
      <c r="J1739" s="561" t="s">
        <v>7063</v>
      </c>
      <c r="K1739" s="562" t="s">
        <v>36678</v>
      </c>
      <c r="L1739" s="561" t="s">
        <v>25</v>
      </c>
    </row>
    <row r="1740" spans="1:12" x14ac:dyDescent="0.25">
      <c r="A1740" s="561" t="s">
        <v>1746</v>
      </c>
      <c r="B1740" s="561" t="s">
        <v>1747</v>
      </c>
      <c r="C1740" s="561" t="s">
        <v>1851</v>
      </c>
      <c r="D1740" s="561" t="s">
        <v>1852</v>
      </c>
      <c r="E1740" s="562" t="s">
        <v>22</v>
      </c>
      <c r="F1740" s="561" t="s">
        <v>22</v>
      </c>
      <c r="G1740" s="561" t="s">
        <v>26232</v>
      </c>
      <c r="H1740" s="561" t="s">
        <v>26233</v>
      </c>
      <c r="I1740" s="561" t="s">
        <v>23270</v>
      </c>
      <c r="J1740" s="561" t="s">
        <v>7063</v>
      </c>
      <c r="K1740" s="562" t="s">
        <v>36679</v>
      </c>
      <c r="L1740" s="561" t="s">
        <v>25</v>
      </c>
    </row>
    <row r="1741" spans="1:12" x14ac:dyDescent="0.25">
      <c r="A1741" s="561" t="s">
        <v>1746</v>
      </c>
      <c r="B1741" s="561" t="s">
        <v>1747</v>
      </c>
      <c r="C1741" s="561" t="s">
        <v>1851</v>
      </c>
      <c r="D1741" s="561" t="s">
        <v>1852</v>
      </c>
      <c r="E1741" s="562" t="s">
        <v>22</v>
      </c>
      <c r="F1741" s="561" t="s">
        <v>22</v>
      </c>
      <c r="G1741" s="561" t="s">
        <v>26235</v>
      </c>
      <c r="H1741" s="561" t="s">
        <v>26236</v>
      </c>
      <c r="I1741" s="561" t="s">
        <v>23148</v>
      </c>
      <c r="J1741" s="561" t="s">
        <v>7063</v>
      </c>
      <c r="K1741" s="562" t="s">
        <v>36676</v>
      </c>
      <c r="L1741" s="561" t="s">
        <v>25</v>
      </c>
    </row>
    <row r="1742" spans="1:12" x14ac:dyDescent="0.25">
      <c r="A1742" s="561" t="s">
        <v>1746</v>
      </c>
      <c r="B1742" s="561" t="s">
        <v>1747</v>
      </c>
      <c r="C1742" s="561" t="s">
        <v>1851</v>
      </c>
      <c r="D1742" s="561" t="s">
        <v>1852</v>
      </c>
      <c r="E1742" s="562" t="s">
        <v>22</v>
      </c>
      <c r="F1742" s="561" t="s">
        <v>22</v>
      </c>
      <c r="G1742" s="561" t="s">
        <v>26237</v>
      </c>
      <c r="H1742" s="561" t="s">
        <v>26238</v>
      </c>
      <c r="I1742" s="561" t="s">
        <v>23148</v>
      </c>
      <c r="J1742" s="561" t="s">
        <v>7063</v>
      </c>
      <c r="K1742" s="562" t="s">
        <v>36680</v>
      </c>
      <c r="L1742" s="561" t="s">
        <v>25</v>
      </c>
    </row>
    <row r="1743" spans="1:12" x14ac:dyDescent="0.25">
      <c r="A1743" s="561" t="s">
        <v>1746</v>
      </c>
      <c r="B1743" s="561" t="s">
        <v>1747</v>
      </c>
      <c r="C1743" s="561" t="s">
        <v>1851</v>
      </c>
      <c r="D1743" s="561" t="s">
        <v>1852</v>
      </c>
      <c r="E1743" s="562" t="s">
        <v>22</v>
      </c>
      <c r="F1743" s="561" t="s">
        <v>22</v>
      </c>
      <c r="G1743" s="561" t="s">
        <v>26240</v>
      </c>
      <c r="H1743" s="561" t="s">
        <v>26241</v>
      </c>
      <c r="I1743" s="561" t="s">
        <v>23270</v>
      </c>
      <c r="J1743" s="561" t="s">
        <v>7063</v>
      </c>
      <c r="K1743" s="562" t="s">
        <v>36681</v>
      </c>
      <c r="L1743" s="561" t="s">
        <v>25</v>
      </c>
    </row>
    <row r="1744" spans="1:12" x14ac:dyDescent="0.25">
      <c r="A1744" s="561" t="s">
        <v>1746</v>
      </c>
      <c r="B1744" s="561" t="s">
        <v>1747</v>
      </c>
      <c r="C1744" s="561" t="s">
        <v>1851</v>
      </c>
      <c r="D1744" s="561" t="s">
        <v>1852</v>
      </c>
      <c r="E1744" s="562" t="s">
        <v>22</v>
      </c>
      <c r="F1744" s="561" t="s">
        <v>22</v>
      </c>
      <c r="G1744" s="561" t="s">
        <v>26243</v>
      </c>
      <c r="H1744" s="561" t="s">
        <v>26244</v>
      </c>
      <c r="I1744" s="561" t="s">
        <v>23148</v>
      </c>
      <c r="J1744" s="561" t="s">
        <v>7063</v>
      </c>
      <c r="K1744" s="562" t="s">
        <v>36682</v>
      </c>
      <c r="L1744" s="561" t="s">
        <v>25</v>
      </c>
    </row>
    <row r="1745" spans="1:12" x14ac:dyDescent="0.25">
      <c r="A1745" s="561" t="s">
        <v>1746</v>
      </c>
      <c r="B1745" s="561" t="s">
        <v>1747</v>
      </c>
      <c r="C1745" s="561" t="s">
        <v>1851</v>
      </c>
      <c r="D1745" s="561" t="s">
        <v>1852</v>
      </c>
      <c r="E1745" s="562" t="s">
        <v>22</v>
      </c>
      <c r="F1745" s="561" t="s">
        <v>22</v>
      </c>
      <c r="G1745" s="561" t="s">
        <v>26246</v>
      </c>
      <c r="H1745" s="561" t="s">
        <v>26247</v>
      </c>
      <c r="I1745" s="561" t="s">
        <v>23270</v>
      </c>
      <c r="J1745" s="561" t="s">
        <v>7063</v>
      </c>
      <c r="K1745" s="562" t="s">
        <v>36683</v>
      </c>
      <c r="L1745" s="561" t="s">
        <v>25</v>
      </c>
    </row>
    <row r="1746" spans="1:12" x14ac:dyDescent="0.25">
      <c r="A1746" s="561" t="s">
        <v>1746</v>
      </c>
      <c r="B1746" s="561" t="s">
        <v>1747</v>
      </c>
      <c r="C1746" s="561" t="s">
        <v>1851</v>
      </c>
      <c r="D1746" s="561" t="s">
        <v>1852</v>
      </c>
      <c r="E1746" s="562" t="s">
        <v>22</v>
      </c>
      <c r="F1746" s="561" t="s">
        <v>22</v>
      </c>
      <c r="G1746" s="561" t="s">
        <v>26249</v>
      </c>
      <c r="H1746" s="561" t="s">
        <v>26250</v>
      </c>
      <c r="I1746" s="561" t="s">
        <v>23148</v>
      </c>
      <c r="J1746" s="561" t="s">
        <v>7063</v>
      </c>
      <c r="K1746" s="562" t="s">
        <v>36682</v>
      </c>
      <c r="L1746" s="561" t="s">
        <v>25</v>
      </c>
    </row>
    <row r="1747" spans="1:12" x14ac:dyDescent="0.25">
      <c r="A1747" s="561" t="s">
        <v>1746</v>
      </c>
      <c r="B1747" s="561" t="s">
        <v>1747</v>
      </c>
      <c r="C1747" s="561" t="s">
        <v>1851</v>
      </c>
      <c r="D1747" s="561" t="s">
        <v>1852</v>
      </c>
      <c r="E1747" s="562" t="s">
        <v>22</v>
      </c>
      <c r="F1747" s="561" t="s">
        <v>22</v>
      </c>
      <c r="G1747" s="561" t="s">
        <v>26251</v>
      </c>
      <c r="H1747" s="561" t="s">
        <v>26252</v>
      </c>
      <c r="I1747" s="561" t="s">
        <v>23270</v>
      </c>
      <c r="J1747" s="561" t="s">
        <v>7063</v>
      </c>
      <c r="K1747" s="562" t="s">
        <v>36684</v>
      </c>
      <c r="L1747" s="561" t="s">
        <v>25</v>
      </c>
    </row>
    <row r="1748" spans="1:12" x14ac:dyDescent="0.25">
      <c r="A1748" s="561" t="s">
        <v>1746</v>
      </c>
      <c r="B1748" s="561" t="s">
        <v>1747</v>
      </c>
      <c r="C1748" s="561" t="s">
        <v>1851</v>
      </c>
      <c r="D1748" s="561" t="s">
        <v>1852</v>
      </c>
      <c r="E1748" s="562" t="s">
        <v>22</v>
      </c>
      <c r="F1748" s="561" t="s">
        <v>22</v>
      </c>
      <c r="G1748" s="561" t="s">
        <v>26254</v>
      </c>
      <c r="H1748" s="561" t="s">
        <v>26255</v>
      </c>
      <c r="I1748" s="561" t="s">
        <v>23270</v>
      </c>
      <c r="J1748" s="561" t="s">
        <v>7063</v>
      </c>
      <c r="K1748" s="562" t="s">
        <v>36685</v>
      </c>
      <c r="L1748" s="561" t="s">
        <v>25</v>
      </c>
    </row>
    <row r="1749" spans="1:12" x14ac:dyDescent="0.25">
      <c r="A1749" s="561" t="s">
        <v>1746</v>
      </c>
      <c r="B1749" s="561" t="s">
        <v>1747</v>
      </c>
      <c r="C1749" s="561" t="s">
        <v>1851</v>
      </c>
      <c r="D1749" s="561" t="s">
        <v>1852</v>
      </c>
      <c r="E1749" s="562" t="s">
        <v>22</v>
      </c>
      <c r="F1749" s="561" t="s">
        <v>22</v>
      </c>
      <c r="G1749" s="561" t="s">
        <v>26257</v>
      </c>
      <c r="H1749" s="561" t="s">
        <v>26258</v>
      </c>
      <c r="I1749" s="561" t="s">
        <v>23148</v>
      </c>
      <c r="J1749" s="561" t="s">
        <v>7063</v>
      </c>
      <c r="K1749" s="562" t="s">
        <v>36686</v>
      </c>
      <c r="L1749" s="561" t="s">
        <v>25</v>
      </c>
    </row>
    <row r="1750" spans="1:12" x14ac:dyDescent="0.25">
      <c r="A1750" s="561" t="s">
        <v>1746</v>
      </c>
      <c r="B1750" s="561" t="s">
        <v>1747</v>
      </c>
      <c r="C1750" s="561" t="s">
        <v>1851</v>
      </c>
      <c r="D1750" s="561" t="s">
        <v>1852</v>
      </c>
      <c r="E1750" s="562" t="s">
        <v>22</v>
      </c>
      <c r="F1750" s="561" t="s">
        <v>22</v>
      </c>
      <c r="G1750" s="561" t="s">
        <v>26260</v>
      </c>
      <c r="H1750" s="561" t="s">
        <v>26261</v>
      </c>
      <c r="I1750" s="561" t="s">
        <v>23270</v>
      </c>
      <c r="J1750" s="561" t="s">
        <v>7063</v>
      </c>
      <c r="K1750" s="562" t="s">
        <v>36687</v>
      </c>
      <c r="L1750" s="561" t="s">
        <v>25</v>
      </c>
    </row>
    <row r="1751" spans="1:12" x14ac:dyDescent="0.25">
      <c r="A1751" s="561" t="s">
        <v>1746</v>
      </c>
      <c r="B1751" s="561" t="s">
        <v>1747</v>
      </c>
      <c r="C1751" s="561" t="s">
        <v>1851</v>
      </c>
      <c r="D1751" s="561" t="s">
        <v>1852</v>
      </c>
      <c r="E1751" s="562" t="s">
        <v>22</v>
      </c>
      <c r="F1751" s="561" t="s">
        <v>22</v>
      </c>
      <c r="G1751" s="561" t="s">
        <v>26263</v>
      </c>
      <c r="H1751" s="561" t="s">
        <v>26264</v>
      </c>
      <c r="I1751" s="561" t="s">
        <v>23148</v>
      </c>
      <c r="J1751" s="561" t="s">
        <v>7063</v>
      </c>
      <c r="K1751" s="562" t="s">
        <v>36688</v>
      </c>
      <c r="L1751" s="561" t="s">
        <v>25</v>
      </c>
    </row>
    <row r="1752" spans="1:12" x14ac:dyDescent="0.25">
      <c r="A1752" s="561" t="s">
        <v>1746</v>
      </c>
      <c r="B1752" s="561" t="s">
        <v>1747</v>
      </c>
      <c r="C1752" s="561" t="s">
        <v>1851</v>
      </c>
      <c r="D1752" s="561" t="s">
        <v>1852</v>
      </c>
      <c r="E1752" s="562" t="s">
        <v>22</v>
      </c>
      <c r="F1752" s="561" t="s">
        <v>22</v>
      </c>
      <c r="G1752" s="561" t="s">
        <v>26266</v>
      </c>
      <c r="H1752" s="561" t="s">
        <v>26267</v>
      </c>
      <c r="I1752" s="561" t="s">
        <v>23148</v>
      </c>
      <c r="J1752" s="561" t="s">
        <v>7063</v>
      </c>
      <c r="K1752" s="562" t="s">
        <v>36689</v>
      </c>
      <c r="L1752" s="561" t="s">
        <v>25</v>
      </c>
    </row>
    <row r="1753" spans="1:12" x14ac:dyDescent="0.25">
      <c r="A1753" s="561" t="s">
        <v>1746</v>
      </c>
      <c r="B1753" s="561" t="s">
        <v>1747</v>
      </c>
      <c r="C1753" s="561" t="s">
        <v>1851</v>
      </c>
      <c r="D1753" s="561" t="s">
        <v>1852</v>
      </c>
      <c r="E1753" s="562" t="s">
        <v>22</v>
      </c>
      <c r="F1753" s="561" t="s">
        <v>22</v>
      </c>
      <c r="G1753" s="561" t="s">
        <v>26269</v>
      </c>
      <c r="H1753" s="561" t="s">
        <v>26270</v>
      </c>
      <c r="I1753" s="561" t="s">
        <v>23148</v>
      </c>
      <c r="J1753" s="561" t="s">
        <v>7063</v>
      </c>
      <c r="K1753" s="562" t="s">
        <v>29396</v>
      </c>
      <c r="L1753" s="561" t="s">
        <v>25</v>
      </c>
    </row>
    <row r="1754" spans="1:12" x14ac:dyDescent="0.25">
      <c r="A1754" s="561" t="s">
        <v>1746</v>
      </c>
      <c r="B1754" s="561" t="s">
        <v>1747</v>
      </c>
      <c r="C1754" s="561" t="s">
        <v>1851</v>
      </c>
      <c r="D1754" s="561" t="s">
        <v>1852</v>
      </c>
      <c r="E1754" s="562" t="s">
        <v>22</v>
      </c>
      <c r="F1754" s="561" t="s">
        <v>22</v>
      </c>
      <c r="G1754" s="561" t="s">
        <v>26272</v>
      </c>
      <c r="H1754" s="561" t="s">
        <v>26273</v>
      </c>
      <c r="I1754" s="561" t="s">
        <v>23270</v>
      </c>
      <c r="J1754" s="561" t="s">
        <v>7063</v>
      </c>
      <c r="K1754" s="562" t="s">
        <v>36690</v>
      </c>
      <c r="L1754" s="561" t="s">
        <v>25</v>
      </c>
    </row>
    <row r="1755" spans="1:12" x14ac:dyDescent="0.25">
      <c r="A1755" s="561" t="s">
        <v>1746</v>
      </c>
      <c r="B1755" s="561" t="s">
        <v>1747</v>
      </c>
      <c r="C1755" s="561" t="s">
        <v>1851</v>
      </c>
      <c r="D1755" s="561" t="s">
        <v>1852</v>
      </c>
      <c r="E1755" s="562" t="s">
        <v>22</v>
      </c>
      <c r="F1755" s="561" t="s">
        <v>22</v>
      </c>
      <c r="G1755" s="561" t="s">
        <v>26275</v>
      </c>
      <c r="H1755" s="561" t="s">
        <v>26276</v>
      </c>
      <c r="I1755" s="561" t="s">
        <v>23148</v>
      </c>
      <c r="J1755" s="561" t="s">
        <v>7063</v>
      </c>
      <c r="K1755" s="562" t="s">
        <v>36691</v>
      </c>
      <c r="L1755" s="561" t="s">
        <v>25</v>
      </c>
    </row>
    <row r="1756" spans="1:12" x14ac:dyDescent="0.25">
      <c r="A1756" s="561" t="s">
        <v>1746</v>
      </c>
      <c r="B1756" s="561" t="s">
        <v>1747</v>
      </c>
      <c r="C1756" s="561" t="s">
        <v>1851</v>
      </c>
      <c r="D1756" s="561" t="s">
        <v>1852</v>
      </c>
      <c r="E1756" s="562" t="s">
        <v>22</v>
      </c>
      <c r="F1756" s="561" t="s">
        <v>22</v>
      </c>
      <c r="G1756" s="561" t="s">
        <v>26278</v>
      </c>
      <c r="H1756" s="561" t="s">
        <v>26279</v>
      </c>
      <c r="I1756" s="561" t="s">
        <v>23270</v>
      </c>
      <c r="J1756" s="561" t="s">
        <v>7063</v>
      </c>
      <c r="K1756" s="562" t="s">
        <v>36692</v>
      </c>
      <c r="L1756" s="561" t="s">
        <v>25</v>
      </c>
    </row>
    <row r="1757" spans="1:12" x14ac:dyDescent="0.25">
      <c r="A1757" s="561" t="s">
        <v>1746</v>
      </c>
      <c r="B1757" s="561" t="s">
        <v>1747</v>
      </c>
      <c r="C1757" s="561" t="s">
        <v>1851</v>
      </c>
      <c r="D1757" s="561" t="s">
        <v>1852</v>
      </c>
      <c r="E1757" s="562" t="s">
        <v>22</v>
      </c>
      <c r="F1757" s="561" t="s">
        <v>22</v>
      </c>
      <c r="G1757" s="561" t="s">
        <v>26281</v>
      </c>
      <c r="H1757" s="561" t="s">
        <v>26282</v>
      </c>
      <c r="I1757" s="561" t="s">
        <v>23148</v>
      </c>
      <c r="J1757" s="561" t="s">
        <v>7063</v>
      </c>
      <c r="K1757" s="562" t="s">
        <v>36671</v>
      </c>
      <c r="L1757" s="561" t="s">
        <v>25</v>
      </c>
    </row>
    <row r="1758" spans="1:12" x14ac:dyDescent="0.25">
      <c r="A1758" s="561" t="s">
        <v>1746</v>
      </c>
      <c r="B1758" s="561" t="s">
        <v>1747</v>
      </c>
      <c r="C1758" s="561" t="s">
        <v>1851</v>
      </c>
      <c r="D1758" s="561" t="s">
        <v>1852</v>
      </c>
      <c r="E1758" s="562" t="s">
        <v>22</v>
      </c>
      <c r="F1758" s="561" t="s">
        <v>22</v>
      </c>
      <c r="G1758" s="561" t="s">
        <v>26283</v>
      </c>
      <c r="H1758" s="561" t="s">
        <v>26284</v>
      </c>
      <c r="I1758" s="561" t="s">
        <v>23270</v>
      </c>
      <c r="J1758" s="561" t="s">
        <v>7063</v>
      </c>
      <c r="K1758" s="562" t="s">
        <v>36693</v>
      </c>
      <c r="L1758" s="561" t="s">
        <v>25</v>
      </c>
    </row>
    <row r="1759" spans="1:12" x14ac:dyDescent="0.25">
      <c r="A1759" s="561" t="s">
        <v>1746</v>
      </c>
      <c r="B1759" s="561" t="s">
        <v>1747</v>
      </c>
      <c r="C1759" s="561" t="s">
        <v>1851</v>
      </c>
      <c r="D1759" s="561" t="s">
        <v>1852</v>
      </c>
      <c r="E1759" s="562" t="s">
        <v>22</v>
      </c>
      <c r="F1759" s="561" t="s">
        <v>22</v>
      </c>
      <c r="G1759" s="561" t="s">
        <v>26286</v>
      </c>
      <c r="H1759" s="561" t="s">
        <v>26287</v>
      </c>
      <c r="I1759" s="561" t="s">
        <v>23148</v>
      </c>
      <c r="J1759" s="561" t="s">
        <v>7063</v>
      </c>
      <c r="K1759" s="562" t="s">
        <v>36673</v>
      </c>
      <c r="L1759" s="561" t="s">
        <v>25</v>
      </c>
    </row>
    <row r="1760" spans="1:12" x14ac:dyDescent="0.25">
      <c r="A1760" s="561" t="s">
        <v>1746</v>
      </c>
      <c r="B1760" s="561" t="s">
        <v>1747</v>
      </c>
      <c r="C1760" s="561" t="s">
        <v>1851</v>
      </c>
      <c r="D1760" s="561" t="s">
        <v>1852</v>
      </c>
      <c r="E1760" s="562" t="s">
        <v>22</v>
      </c>
      <c r="F1760" s="561" t="s">
        <v>22</v>
      </c>
      <c r="G1760" s="561" t="s">
        <v>26288</v>
      </c>
      <c r="H1760" s="561" t="s">
        <v>26289</v>
      </c>
      <c r="I1760" s="561" t="s">
        <v>23270</v>
      </c>
      <c r="J1760" s="561" t="s">
        <v>7063</v>
      </c>
      <c r="K1760" s="562" t="s">
        <v>36694</v>
      </c>
      <c r="L1760" s="561" t="s">
        <v>25</v>
      </c>
    </row>
    <row r="1761" spans="1:12" x14ac:dyDescent="0.25">
      <c r="A1761" s="561" t="s">
        <v>1746</v>
      </c>
      <c r="B1761" s="561" t="s">
        <v>1747</v>
      </c>
      <c r="C1761" s="561" t="s">
        <v>1851</v>
      </c>
      <c r="D1761" s="561" t="s">
        <v>1852</v>
      </c>
      <c r="E1761" s="562" t="s">
        <v>22</v>
      </c>
      <c r="F1761" s="561" t="s">
        <v>22</v>
      </c>
      <c r="G1761" s="561" t="s">
        <v>26291</v>
      </c>
      <c r="H1761" s="561" t="s">
        <v>26292</v>
      </c>
      <c r="I1761" s="561" t="s">
        <v>23148</v>
      </c>
      <c r="J1761" s="561" t="s">
        <v>7063</v>
      </c>
      <c r="K1761" s="562" t="s">
        <v>36695</v>
      </c>
      <c r="L1761" s="561" t="s">
        <v>25</v>
      </c>
    </row>
    <row r="1762" spans="1:12" x14ac:dyDescent="0.25">
      <c r="A1762" s="561" t="s">
        <v>1746</v>
      </c>
      <c r="B1762" s="561" t="s">
        <v>1747</v>
      </c>
      <c r="C1762" s="561" t="s">
        <v>1851</v>
      </c>
      <c r="D1762" s="561" t="s">
        <v>1852</v>
      </c>
      <c r="E1762" s="562" t="s">
        <v>22</v>
      </c>
      <c r="F1762" s="561" t="s">
        <v>22</v>
      </c>
      <c r="G1762" s="561" t="s">
        <v>26294</v>
      </c>
      <c r="H1762" s="561" t="s">
        <v>26295</v>
      </c>
      <c r="I1762" s="561" t="s">
        <v>23270</v>
      </c>
      <c r="J1762" s="561" t="s">
        <v>7063</v>
      </c>
      <c r="K1762" s="562" t="s">
        <v>36696</v>
      </c>
      <c r="L1762" s="561" t="s">
        <v>25</v>
      </c>
    </row>
    <row r="1763" spans="1:12" x14ac:dyDescent="0.25">
      <c r="A1763" s="561" t="s">
        <v>1746</v>
      </c>
      <c r="B1763" s="561" t="s">
        <v>1747</v>
      </c>
      <c r="C1763" s="561" t="s">
        <v>1851</v>
      </c>
      <c r="D1763" s="561" t="s">
        <v>1852</v>
      </c>
      <c r="E1763" s="562" t="s">
        <v>22</v>
      </c>
      <c r="F1763" s="561" t="s">
        <v>22</v>
      </c>
      <c r="G1763" s="561" t="s">
        <v>26297</v>
      </c>
      <c r="H1763" s="561" t="s">
        <v>26298</v>
      </c>
      <c r="I1763" s="561" t="s">
        <v>23270</v>
      </c>
      <c r="J1763" s="561" t="s">
        <v>7063</v>
      </c>
      <c r="K1763" s="562" t="s">
        <v>36697</v>
      </c>
      <c r="L1763" s="561" t="s">
        <v>25</v>
      </c>
    </row>
    <row r="1764" spans="1:12" x14ac:dyDescent="0.25">
      <c r="A1764" s="561" t="s">
        <v>1746</v>
      </c>
      <c r="B1764" s="561" t="s">
        <v>1747</v>
      </c>
      <c r="C1764" s="561" t="s">
        <v>1851</v>
      </c>
      <c r="D1764" s="561" t="s">
        <v>1852</v>
      </c>
      <c r="E1764" s="562" t="s">
        <v>22</v>
      </c>
      <c r="F1764" s="561" t="s">
        <v>22</v>
      </c>
      <c r="G1764" s="561" t="s">
        <v>26300</v>
      </c>
      <c r="H1764" s="561" t="s">
        <v>26301</v>
      </c>
      <c r="I1764" s="561" t="s">
        <v>23270</v>
      </c>
      <c r="J1764" s="561" t="s">
        <v>7063</v>
      </c>
      <c r="K1764" s="562" t="s">
        <v>36698</v>
      </c>
      <c r="L1764" s="561" t="s">
        <v>25</v>
      </c>
    </row>
    <row r="1765" spans="1:12" x14ac:dyDescent="0.25">
      <c r="A1765" s="561" t="s">
        <v>1746</v>
      </c>
      <c r="B1765" s="561" t="s">
        <v>1747</v>
      </c>
      <c r="C1765" s="561" t="s">
        <v>1851</v>
      </c>
      <c r="D1765" s="561" t="s">
        <v>1852</v>
      </c>
      <c r="E1765" s="562" t="s">
        <v>22</v>
      </c>
      <c r="F1765" s="561" t="s">
        <v>22</v>
      </c>
      <c r="G1765" s="561" t="s">
        <v>26303</v>
      </c>
      <c r="H1765" s="561" t="s">
        <v>26304</v>
      </c>
      <c r="I1765" s="561" t="s">
        <v>23270</v>
      </c>
      <c r="J1765" s="561" t="s">
        <v>7063</v>
      </c>
      <c r="K1765" s="562" t="s">
        <v>36699</v>
      </c>
      <c r="L1765" s="561" t="s">
        <v>25</v>
      </c>
    </row>
    <row r="1766" spans="1:12" x14ac:dyDescent="0.25">
      <c r="A1766" s="561" t="s">
        <v>1746</v>
      </c>
      <c r="B1766" s="561" t="s">
        <v>1747</v>
      </c>
      <c r="C1766" s="561" t="s">
        <v>1851</v>
      </c>
      <c r="D1766" s="561" t="s">
        <v>1852</v>
      </c>
      <c r="E1766" s="562" t="s">
        <v>22</v>
      </c>
      <c r="F1766" s="561" t="s">
        <v>22</v>
      </c>
      <c r="G1766" s="561" t="s">
        <v>26306</v>
      </c>
      <c r="H1766" s="561" t="s">
        <v>26307</v>
      </c>
      <c r="I1766" s="561" t="s">
        <v>23270</v>
      </c>
      <c r="J1766" s="561" t="s">
        <v>7063</v>
      </c>
      <c r="K1766" s="562" t="s">
        <v>36700</v>
      </c>
      <c r="L1766" s="561" t="s">
        <v>25</v>
      </c>
    </row>
    <row r="1767" spans="1:12" x14ac:dyDescent="0.25">
      <c r="A1767" s="561" t="s">
        <v>1746</v>
      </c>
      <c r="B1767" s="561" t="s">
        <v>1747</v>
      </c>
      <c r="C1767" s="561" t="s">
        <v>1851</v>
      </c>
      <c r="D1767" s="561" t="s">
        <v>1852</v>
      </c>
      <c r="E1767" s="562" t="s">
        <v>22</v>
      </c>
      <c r="F1767" s="561" t="s">
        <v>22</v>
      </c>
      <c r="G1767" s="561" t="s">
        <v>26309</v>
      </c>
      <c r="H1767" s="561" t="s">
        <v>26310</v>
      </c>
      <c r="I1767" s="561" t="s">
        <v>23270</v>
      </c>
      <c r="J1767" s="561" t="s">
        <v>7063</v>
      </c>
      <c r="K1767" s="562" t="s">
        <v>36701</v>
      </c>
      <c r="L1767" s="561" t="s">
        <v>25</v>
      </c>
    </row>
    <row r="1768" spans="1:12" x14ac:dyDescent="0.25">
      <c r="A1768" s="561" t="s">
        <v>1746</v>
      </c>
      <c r="B1768" s="561" t="s">
        <v>1747</v>
      </c>
      <c r="C1768" s="561" t="s">
        <v>1851</v>
      </c>
      <c r="D1768" s="561" t="s">
        <v>1852</v>
      </c>
      <c r="E1768" s="562" t="s">
        <v>22</v>
      </c>
      <c r="F1768" s="561" t="s">
        <v>22</v>
      </c>
      <c r="G1768" s="561" t="s">
        <v>26312</v>
      </c>
      <c r="H1768" s="561" t="s">
        <v>26313</v>
      </c>
      <c r="I1768" s="561" t="s">
        <v>23270</v>
      </c>
      <c r="J1768" s="561" t="s">
        <v>7063</v>
      </c>
      <c r="K1768" s="562" t="s">
        <v>36702</v>
      </c>
      <c r="L1768" s="561" t="s">
        <v>25</v>
      </c>
    </row>
    <row r="1769" spans="1:12" x14ac:dyDescent="0.25">
      <c r="A1769" s="561" t="s">
        <v>1746</v>
      </c>
      <c r="B1769" s="561" t="s">
        <v>1747</v>
      </c>
      <c r="C1769" s="561" t="s">
        <v>1851</v>
      </c>
      <c r="D1769" s="561" t="s">
        <v>1852</v>
      </c>
      <c r="E1769" s="562" t="s">
        <v>22</v>
      </c>
      <c r="F1769" s="561" t="s">
        <v>22</v>
      </c>
      <c r="G1769" s="561" t="s">
        <v>26315</v>
      </c>
      <c r="H1769" s="561" t="s">
        <v>26316</v>
      </c>
      <c r="I1769" s="561" t="s">
        <v>23270</v>
      </c>
      <c r="J1769" s="561" t="s">
        <v>7063</v>
      </c>
      <c r="K1769" s="562" t="s">
        <v>36703</v>
      </c>
      <c r="L1769" s="561" t="s">
        <v>25</v>
      </c>
    </row>
    <row r="1770" spans="1:12" x14ac:dyDescent="0.25">
      <c r="A1770" s="561" t="s">
        <v>1746</v>
      </c>
      <c r="B1770" s="561" t="s">
        <v>1747</v>
      </c>
      <c r="C1770" s="561" t="s">
        <v>1851</v>
      </c>
      <c r="D1770" s="561" t="s">
        <v>1852</v>
      </c>
      <c r="E1770" s="562" t="s">
        <v>22</v>
      </c>
      <c r="F1770" s="561" t="s">
        <v>22</v>
      </c>
      <c r="G1770" s="561" t="s">
        <v>26318</v>
      </c>
      <c r="H1770" s="561" t="s">
        <v>26319</v>
      </c>
      <c r="I1770" s="561" t="s">
        <v>23270</v>
      </c>
      <c r="J1770" s="561" t="s">
        <v>7063</v>
      </c>
      <c r="K1770" s="562" t="s">
        <v>36704</v>
      </c>
      <c r="L1770" s="561" t="s">
        <v>25</v>
      </c>
    </row>
    <row r="1771" spans="1:12" x14ac:dyDescent="0.25">
      <c r="A1771" s="561" t="s">
        <v>1746</v>
      </c>
      <c r="B1771" s="561" t="s">
        <v>1747</v>
      </c>
      <c r="C1771" s="561" t="s">
        <v>1851</v>
      </c>
      <c r="D1771" s="561" t="s">
        <v>1852</v>
      </c>
      <c r="E1771" s="562" t="s">
        <v>22</v>
      </c>
      <c r="F1771" s="561" t="s">
        <v>22</v>
      </c>
      <c r="G1771" s="561" t="s">
        <v>26321</v>
      </c>
      <c r="H1771" s="561" t="s">
        <v>26322</v>
      </c>
      <c r="I1771" s="561" t="s">
        <v>23270</v>
      </c>
      <c r="J1771" s="561" t="s">
        <v>7063</v>
      </c>
      <c r="K1771" s="562" t="s">
        <v>36705</v>
      </c>
      <c r="L1771" s="561" t="s">
        <v>25</v>
      </c>
    </row>
    <row r="1772" spans="1:12" x14ac:dyDescent="0.25">
      <c r="A1772" s="561" t="s">
        <v>1746</v>
      </c>
      <c r="B1772" s="561" t="s">
        <v>1747</v>
      </c>
      <c r="C1772" s="561" t="s">
        <v>1873</v>
      </c>
      <c r="D1772" s="561" t="s">
        <v>1874</v>
      </c>
      <c r="E1772" s="562" t="s">
        <v>22</v>
      </c>
      <c r="F1772" s="561" t="s">
        <v>22</v>
      </c>
      <c r="G1772" s="561" t="s">
        <v>26324</v>
      </c>
      <c r="H1772" s="561" t="s">
        <v>1875</v>
      </c>
      <c r="I1772" s="561" t="s">
        <v>23148</v>
      </c>
      <c r="J1772" s="561" t="s">
        <v>7063</v>
      </c>
      <c r="K1772" s="562" t="s">
        <v>36706</v>
      </c>
      <c r="L1772" s="561" t="s">
        <v>25</v>
      </c>
    </row>
    <row r="1773" spans="1:12" x14ac:dyDescent="0.25">
      <c r="A1773" s="561" t="s">
        <v>1746</v>
      </c>
      <c r="B1773" s="561" t="s">
        <v>1747</v>
      </c>
      <c r="C1773" s="561" t="s">
        <v>1873</v>
      </c>
      <c r="D1773" s="561" t="s">
        <v>1874</v>
      </c>
      <c r="E1773" s="562" t="s">
        <v>22</v>
      </c>
      <c r="F1773" s="561" t="s">
        <v>22</v>
      </c>
      <c r="G1773" s="561" t="s">
        <v>26325</v>
      </c>
      <c r="H1773" s="561" t="s">
        <v>1876</v>
      </c>
      <c r="I1773" s="561" t="s">
        <v>23148</v>
      </c>
      <c r="J1773" s="561" t="s">
        <v>7063</v>
      </c>
      <c r="K1773" s="562" t="s">
        <v>30338</v>
      </c>
      <c r="L1773" s="561" t="s">
        <v>25</v>
      </c>
    </row>
    <row r="1774" spans="1:12" x14ac:dyDescent="0.25">
      <c r="A1774" s="561" t="s">
        <v>1746</v>
      </c>
      <c r="B1774" s="561" t="s">
        <v>1747</v>
      </c>
      <c r="C1774" s="561" t="s">
        <v>1873</v>
      </c>
      <c r="D1774" s="561" t="s">
        <v>1874</v>
      </c>
      <c r="E1774" s="562" t="s">
        <v>22</v>
      </c>
      <c r="F1774" s="561" t="s">
        <v>22</v>
      </c>
      <c r="G1774" s="561" t="s">
        <v>26326</v>
      </c>
      <c r="H1774" s="561" t="s">
        <v>1877</v>
      </c>
      <c r="I1774" s="561" t="s">
        <v>23148</v>
      </c>
      <c r="J1774" s="561" t="s">
        <v>7063</v>
      </c>
      <c r="K1774" s="562" t="s">
        <v>25700</v>
      </c>
      <c r="L1774" s="561" t="s">
        <v>25</v>
      </c>
    </row>
    <row r="1775" spans="1:12" x14ac:dyDescent="0.25">
      <c r="A1775" s="561" t="s">
        <v>1746</v>
      </c>
      <c r="B1775" s="561" t="s">
        <v>1747</v>
      </c>
      <c r="C1775" s="561" t="s">
        <v>1873</v>
      </c>
      <c r="D1775" s="561" t="s">
        <v>1874</v>
      </c>
      <c r="E1775" s="562" t="s">
        <v>22</v>
      </c>
      <c r="F1775" s="561" t="s">
        <v>22</v>
      </c>
      <c r="G1775" s="561" t="s">
        <v>26327</v>
      </c>
      <c r="H1775" s="561" t="s">
        <v>1878</v>
      </c>
      <c r="I1775" s="561" t="s">
        <v>23148</v>
      </c>
      <c r="J1775" s="561" t="s">
        <v>7063</v>
      </c>
      <c r="K1775" s="562" t="s">
        <v>36707</v>
      </c>
      <c r="L1775" s="561" t="s">
        <v>25</v>
      </c>
    </row>
    <row r="1776" spans="1:12" x14ac:dyDescent="0.25">
      <c r="A1776" s="561" t="s">
        <v>1746</v>
      </c>
      <c r="B1776" s="561" t="s">
        <v>1747</v>
      </c>
      <c r="C1776" s="561" t="s">
        <v>1873</v>
      </c>
      <c r="D1776" s="561" t="s">
        <v>1874</v>
      </c>
      <c r="E1776" s="562" t="s">
        <v>22</v>
      </c>
      <c r="F1776" s="561" t="s">
        <v>22</v>
      </c>
      <c r="G1776" s="561" t="s">
        <v>26328</v>
      </c>
      <c r="H1776" s="561" t="s">
        <v>1879</v>
      </c>
      <c r="I1776" s="561" t="s">
        <v>23148</v>
      </c>
      <c r="J1776" s="561" t="s">
        <v>7063</v>
      </c>
      <c r="K1776" s="562" t="s">
        <v>8233</v>
      </c>
      <c r="L1776" s="561" t="s">
        <v>25</v>
      </c>
    </row>
    <row r="1777" spans="1:12" x14ac:dyDescent="0.25">
      <c r="A1777" s="561" t="s">
        <v>1746</v>
      </c>
      <c r="B1777" s="561" t="s">
        <v>1747</v>
      </c>
      <c r="C1777" s="561" t="s">
        <v>1873</v>
      </c>
      <c r="D1777" s="561" t="s">
        <v>1874</v>
      </c>
      <c r="E1777" s="562" t="s">
        <v>22</v>
      </c>
      <c r="F1777" s="561" t="s">
        <v>22</v>
      </c>
      <c r="G1777" s="561" t="s">
        <v>26330</v>
      </c>
      <c r="H1777" s="561" t="s">
        <v>1880</v>
      </c>
      <c r="I1777" s="561" t="s">
        <v>23148</v>
      </c>
      <c r="J1777" s="561" t="s">
        <v>7063</v>
      </c>
      <c r="K1777" s="562" t="s">
        <v>36708</v>
      </c>
      <c r="L1777" s="561" t="s">
        <v>25</v>
      </c>
    </row>
    <row r="1778" spans="1:12" x14ac:dyDescent="0.25">
      <c r="A1778" s="561" t="s">
        <v>1746</v>
      </c>
      <c r="B1778" s="561" t="s">
        <v>1747</v>
      </c>
      <c r="C1778" s="561" t="s">
        <v>1873</v>
      </c>
      <c r="D1778" s="561" t="s">
        <v>1874</v>
      </c>
      <c r="E1778" s="562" t="s">
        <v>22</v>
      </c>
      <c r="F1778" s="561" t="s">
        <v>22</v>
      </c>
      <c r="G1778" s="561" t="s">
        <v>26332</v>
      </c>
      <c r="H1778" s="561" t="s">
        <v>1882</v>
      </c>
      <c r="I1778" s="561" t="s">
        <v>23148</v>
      </c>
      <c r="J1778" s="561" t="s">
        <v>7063</v>
      </c>
      <c r="K1778" s="562" t="s">
        <v>8324</v>
      </c>
      <c r="L1778" s="561" t="s">
        <v>25</v>
      </c>
    </row>
    <row r="1779" spans="1:12" x14ac:dyDescent="0.25">
      <c r="A1779" s="561" t="s">
        <v>1746</v>
      </c>
      <c r="B1779" s="561" t="s">
        <v>1747</v>
      </c>
      <c r="C1779" s="561" t="s">
        <v>1873</v>
      </c>
      <c r="D1779" s="561" t="s">
        <v>1874</v>
      </c>
      <c r="E1779" s="562" t="s">
        <v>22</v>
      </c>
      <c r="F1779" s="561" t="s">
        <v>22</v>
      </c>
      <c r="G1779" s="561" t="s">
        <v>26333</v>
      </c>
      <c r="H1779" s="561" t="s">
        <v>1883</v>
      </c>
      <c r="I1779" s="561" t="s">
        <v>23148</v>
      </c>
      <c r="J1779" s="561" t="s">
        <v>7063</v>
      </c>
      <c r="K1779" s="562" t="s">
        <v>36709</v>
      </c>
      <c r="L1779" s="561" t="s">
        <v>25</v>
      </c>
    </row>
    <row r="1780" spans="1:12" x14ac:dyDescent="0.25">
      <c r="A1780" s="561" t="s">
        <v>1746</v>
      </c>
      <c r="B1780" s="561" t="s">
        <v>1747</v>
      </c>
      <c r="C1780" s="561" t="s">
        <v>1873</v>
      </c>
      <c r="D1780" s="561" t="s">
        <v>1874</v>
      </c>
      <c r="E1780" s="562" t="s">
        <v>22</v>
      </c>
      <c r="F1780" s="561" t="s">
        <v>22</v>
      </c>
      <c r="G1780" s="561" t="s">
        <v>26334</v>
      </c>
      <c r="H1780" s="561" t="s">
        <v>1884</v>
      </c>
      <c r="I1780" s="561" t="s">
        <v>23148</v>
      </c>
      <c r="J1780" s="561" t="s">
        <v>7063</v>
      </c>
      <c r="K1780" s="562" t="s">
        <v>8320</v>
      </c>
      <c r="L1780" s="561" t="s">
        <v>25</v>
      </c>
    </row>
    <row r="1781" spans="1:12" x14ac:dyDescent="0.25">
      <c r="A1781" s="561" t="s">
        <v>1746</v>
      </c>
      <c r="B1781" s="561" t="s">
        <v>1747</v>
      </c>
      <c r="C1781" s="561" t="s">
        <v>1873</v>
      </c>
      <c r="D1781" s="561" t="s">
        <v>1874</v>
      </c>
      <c r="E1781" s="562" t="s">
        <v>22</v>
      </c>
      <c r="F1781" s="561" t="s">
        <v>22</v>
      </c>
      <c r="G1781" s="561" t="s">
        <v>26336</v>
      </c>
      <c r="H1781" s="561" t="s">
        <v>1885</v>
      </c>
      <c r="I1781" s="561" t="s">
        <v>23148</v>
      </c>
      <c r="J1781" s="561" t="s">
        <v>7063</v>
      </c>
      <c r="K1781" s="562" t="s">
        <v>36710</v>
      </c>
      <c r="L1781" s="561" t="s">
        <v>25</v>
      </c>
    </row>
    <row r="1782" spans="1:12" x14ac:dyDescent="0.25">
      <c r="A1782" s="561" t="s">
        <v>1746</v>
      </c>
      <c r="B1782" s="561" t="s">
        <v>1747</v>
      </c>
      <c r="C1782" s="561" t="s">
        <v>1873</v>
      </c>
      <c r="D1782" s="561" t="s">
        <v>1874</v>
      </c>
      <c r="E1782" s="562" t="s">
        <v>22</v>
      </c>
      <c r="F1782" s="561" t="s">
        <v>22</v>
      </c>
      <c r="G1782" s="561" t="s">
        <v>26337</v>
      </c>
      <c r="H1782" s="561" t="s">
        <v>1886</v>
      </c>
      <c r="I1782" s="561" t="s">
        <v>23148</v>
      </c>
      <c r="J1782" s="561" t="s">
        <v>24</v>
      </c>
      <c r="K1782" s="562" t="s">
        <v>8153</v>
      </c>
      <c r="L1782" s="561" t="s">
        <v>25</v>
      </c>
    </row>
    <row r="1783" spans="1:12" x14ac:dyDescent="0.25">
      <c r="A1783" s="561" t="s">
        <v>1746</v>
      </c>
      <c r="B1783" s="561" t="s">
        <v>1747</v>
      </c>
      <c r="C1783" s="561" t="s">
        <v>1873</v>
      </c>
      <c r="D1783" s="561" t="s">
        <v>1874</v>
      </c>
      <c r="E1783" s="562" t="s">
        <v>22</v>
      </c>
      <c r="F1783" s="561" t="s">
        <v>22</v>
      </c>
      <c r="G1783" s="561" t="s">
        <v>26338</v>
      </c>
      <c r="H1783" s="561" t="s">
        <v>1887</v>
      </c>
      <c r="I1783" s="561" t="s">
        <v>23148</v>
      </c>
      <c r="J1783" s="561" t="s">
        <v>24</v>
      </c>
      <c r="K1783" s="562" t="s">
        <v>8228</v>
      </c>
      <c r="L1783" s="561" t="s">
        <v>25</v>
      </c>
    </row>
    <row r="1784" spans="1:12" x14ac:dyDescent="0.25">
      <c r="A1784" s="561" t="s">
        <v>1746</v>
      </c>
      <c r="B1784" s="561" t="s">
        <v>1747</v>
      </c>
      <c r="C1784" s="561" t="s">
        <v>1873</v>
      </c>
      <c r="D1784" s="561" t="s">
        <v>1874</v>
      </c>
      <c r="E1784" s="562" t="s">
        <v>22</v>
      </c>
      <c r="F1784" s="561" t="s">
        <v>22</v>
      </c>
      <c r="G1784" s="561" t="s">
        <v>26339</v>
      </c>
      <c r="H1784" s="561" t="s">
        <v>1889</v>
      </c>
      <c r="I1784" s="561" t="s">
        <v>23148</v>
      </c>
      <c r="J1784" s="561" t="s">
        <v>24</v>
      </c>
      <c r="K1784" s="562" t="s">
        <v>7453</v>
      </c>
      <c r="L1784" s="561" t="s">
        <v>25</v>
      </c>
    </row>
    <row r="1785" spans="1:12" x14ac:dyDescent="0.25">
      <c r="A1785" s="561" t="s">
        <v>1746</v>
      </c>
      <c r="B1785" s="561" t="s">
        <v>1747</v>
      </c>
      <c r="C1785" s="561" t="s">
        <v>1873</v>
      </c>
      <c r="D1785" s="561" t="s">
        <v>1874</v>
      </c>
      <c r="E1785" s="562" t="s">
        <v>22</v>
      </c>
      <c r="F1785" s="561" t="s">
        <v>22</v>
      </c>
      <c r="G1785" s="561" t="s">
        <v>26340</v>
      </c>
      <c r="H1785" s="561" t="s">
        <v>1890</v>
      </c>
      <c r="I1785" s="561" t="s">
        <v>23148</v>
      </c>
      <c r="J1785" s="561" t="s">
        <v>24</v>
      </c>
      <c r="K1785" s="562" t="s">
        <v>25267</v>
      </c>
      <c r="L1785" s="561" t="s">
        <v>25</v>
      </c>
    </row>
    <row r="1786" spans="1:12" x14ac:dyDescent="0.25">
      <c r="A1786" s="561" t="s">
        <v>1746</v>
      </c>
      <c r="B1786" s="561" t="s">
        <v>1747</v>
      </c>
      <c r="C1786" s="561" t="s">
        <v>1873</v>
      </c>
      <c r="D1786" s="561" t="s">
        <v>1874</v>
      </c>
      <c r="E1786" s="562" t="s">
        <v>22</v>
      </c>
      <c r="F1786" s="561" t="s">
        <v>22</v>
      </c>
      <c r="G1786" s="561" t="s">
        <v>26342</v>
      </c>
      <c r="H1786" s="561" t="s">
        <v>26343</v>
      </c>
      <c r="I1786" s="561" t="s">
        <v>23148</v>
      </c>
      <c r="J1786" s="561" t="s">
        <v>24</v>
      </c>
      <c r="K1786" s="562" t="s">
        <v>28559</v>
      </c>
      <c r="L1786" s="561" t="s">
        <v>25</v>
      </c>
    </row>
    <row r="1787" spans="1:12" x14ac:dyDescent="0.25">
      <c r="A1787" s="561" t="s">
        <v>1746</v>
      </c>
      <c r="B1787" s="561" t="s">
        <v>1747</v>
      </c>
      <c r="C1787" s="561" t="s">
        <v>1873</v>
      </c>
      <c r="D1787" s="561" t="s">
        <v>1874</v>
      </c>
      <c r="E1787" s="562" t="s">
        <v>22</v>
      </c>
      <c r="F1787" s="561" t="s">
        <v>22</v>
      </c>
      <c r="G1787" s="561" t="s">
        <v>26345</v>
      </c>
      <c r="H1787" s="561" t="s">
        <v>26346</v>
      </c>
      <c r="I1787" s="561" t="s">
        <v>23148</v>
      </c>
      <c r="J1787" s="561" t="s">
        <v>24</v>
      </c>
      <c r="K1787" s="562" t="s">
        <v>526</v>
      </c>
      <c r="L1787" s="561" t="s">
        <v>25</v>
      </c>
    </row>
    <row r="1788" spans="1:12" x14ac:dyDescent="0.25">
      <c r="A1788" s="561" t="s">
        <v>1746</v>
      </c>
      <c r="B1788" s="561" t="s">
        <v>1747</v>
      </c>
      <c r="C1788" s="561" t="s">
        <v>1873</v>
      </c>
      <c r="D1788" s="561" t="s">
        <v>1874</v>
      </c>
      <c r="E1788" s="562" t="s">
        <v>22</v>
      </c>
      <c r="F1788" s="561" t="s">
        <v>22</v>
      </c>
      <c r="G1788" s="561" t="s">
        <v>26347</v>
      </c>
      <c r="H1788" s="561" t="s">
        <v>26348</v>
      </c>
      <c r="I1788" s="561" t="s">
        <v>23148</v>
      </c>
      <c r="J1788" s="561" t="s">
        <v>24</v>
      </c>
      <c r="K1788" s="562" t="s">
        <v>36005</v>
      </c>
      <c r="L1788" s="561" t="s">
        <v>25</v>
      </c>
    </row>
    <row r="1789" spans="1:12" x14ac:dyDescent="0.25">
      <c r="A1789" s="561" t="s">
        <v>1746</v>
      </c>
      <c r="B1789" s="561" t="s">
        <v>1747</v>
      </c>
      <c r="C1789" s="561" t="s">
        <v>1873</v>
      </c>
      <c r="D1789" s="561" t="s">
        <v>1874</v>
      </c>
      <c r="E1789" s="562" t="s">
        <v>22</v>
      </c>
      <c r="F1789" s="561" t="s">
        <v>22</v>
      </c>
      <c r="G1789" s="561" t="s">
        <v>26349</v>
      </c>
      <c r="H1789" s="561" t="s">
        <v>26350</v>
      </c>
      <c r="I1789" s="561" t="s">
        <v>23148</v>
      </c>
      <c r="J1789" s="561" t="s">
        <v>24</v>
      </c>
      <c r="K1789" s="562" t="s">
        <v>36711</v>
      </c>
      <c r="L1789" s="561" t="s">
        <v>25</v>
      </c>
    </row>
    <row r="1790" spans="1:12" x14ac:dyDescent="0.25">
      <c r="A1790" s="561" t="s">
        <v>1746</v>
      </c>
      <c r="B1790" s="561" t="s">
        <v>1747</v>
      </c>
      <c r="C1790" s="561" t="s">
        <v>1873</v>
      </c>
      <c r="D1790" s="561" t="s">
        <v>1874</v>
      </c>
      <c r="E1790" s="562" t="s">
        <v>22</v>
      </c>
      <c r="F1790" s="561" t="s">
        <v>22</v>
      </c>
      <c r="G1790" s="561" t="s">
        <v>26351</v>
      </c>
      <c r="H1790" s="561" t="s">
        <v>1891</v>
      </c>
      <c r="I1790" s="561" t="s">
        <v>23148</v>
      </c>
      <c r="J1790" s="561" t="s">
        <v>24</v>
      </c>
      <c r="K1790" s="562" t="s">
        <v>36712</v>
      </c>
      <c r="L1790" s="561" t="s">
        <v>25</v>
      </c>
    </row>
    <row r="1791" spans="1:12" x14ac:dyDescent="0.25">
      <c r="A1791" s="561" t="s">
        <v>1746</v>
      </c>
      <c r="B1791" s="561" t="s">
        <v>1747</v>
      </c>
      <c r="C1791" s="561" t="s">
        <v>1873</v>
      </c>
      <c r="D1791" s="561" t="s">
        <v>1874</v>
      </c>
      <c r="E1791" s="562" t="s">
        <v>22</v>
      </c>
      <c r="F1791" s="561" t="s">
        <v>22</v>
      </c>
      <c r="G1791" s="561" t="s">
        <v>26352</v>
      </c>
      <c r="H1791" s="561" t="s">
        <v>1893</v>
      </c>
      <c r="I1791" s="561" t="s">
        <v>23148</v>
      </c>
      <c r="J1791" s="561" t="s">
        <v>24</v>
      </c>
      <c r="K1791" s="562" t="s">
        <v>7568</v>
      </c>
      <c r="L1791" s="561" t="s">
        <v>25</v>
      </c>
    </row>
    <row r="1792" spans="1:12" x14ac:dyDescent="0.25">
      <c r="A1792" s="561" t="s">
        <v>1746</v>
      </c>
      <c r="B1792" s="561" t="s">
        <v>1747</v>
      </c>
      <c r="C1792" s="561" t="s">
        <v>1873</v>
      </c>
      <c r="D1792" s="561" t="s">
        <v>1874</v>
      </c>
      <c r="E1792" s="562" t="s">
        <v>22</v>
      </c>
      <c r="F1792" s="561" t="s">
        <v>22</v>
      </c>
      <c r="G1792" s="561" t="s">
        <v>26354</v>
      </c>
      <c r="H1792" s="561" t="s">
        <v>1895</v>
      </c>
      <c r="I1792" s="561" t="s">
        <v>23148</v>
      </c>
      <c r="J1792" s="561" t="s">
        <v>24</v>
      </c>
      <c r="K1792" s="562" t="s">
        <v>36713</v>
      </c>
      <c r="L1792" s="561" t="s">
        <v>25</v>
      </c>
    </row>
    <row r="1793" spans="1:12" x14ac:dyDescent="0.25">
      <c r="A1793" s="561" t="s">
        <v>1746</v>
      </c>
      <c r="B1793" s="561" t="s">
        <v>1747</v>
      </c>
      <c r="C1793" s="561" t="s">
        <v>1873</v>
      </c>
      <c r="D1793" s="561" t="s">
        <v>1874</v>
      </c>
      <c r="E1793" s="562" t="s">
        <v>22</v>
      </c>
      <c r="F1793" s="561" t="s">
        <v>22</v>
      </c>
      <c r="G1793" s="561" t="s">
        <v>26356</v>
      </c>
      <c r="H1793" s="561" t="s">
        <v>1896</v>
      </c>
      <c r="I1793" s="561" t="s">
        <v>23148</v>
      </c>
      <c r="J1793" s="561" t="s">
        <v>24</v>
      </c>
      <c r="K1793" s="562" t="s">
        <v>8118</v>
      </c>
      <c r="L1793" s="561" t="s">
        <v>25</v>
      </c>
    </row>
    <row r="1794" spans="1:12" x14ac:dyDescent="0.25">
      <c r="A1794" s="561" t="s">
        <v>1746</v>
      </c>
      <c r="B1794" s="561" t="s">
        <v>1747</v>
      </c>
      <c r="C1794" s="561" t="s">
        <v>1873</v>
      </c>
      <c r="D1794" s="561" t="s">
        <v>1874</v>
      </c>
      <c r="E1794" s="562" t="s">
        <v>22</v>
      </c>
      <c r="F1794" s="561" t="s">
        <v>22</v>
      </c>
      <c r="G1794" s="561" t="s">
        <v>26358</v>
      </c>
      <c r="H1794" s="561" t="s">
        <v>1897</v>
      </c>
      <c r="I1794" s="561" t="s">
        <v>23148</v>
      </c>
      <c r="J1794" s="561" t="s">
        <v>24</v>
      </c>
      <c r="K1794" s="562" t="s">
        <v>8217</v>
      </c>
      <c r="L1794" s="561" t="s">
        <v>25</v>
      </c>
    </row>
    <row r="1795" spans="1:12" x14ac:dyDescent="0.25">
      <c r="A1795" s="561" t="s">
        <v>1746</v>
      </c>
      <c r="B1795" s="561" t="s">
        <v>1747</v>
      </c>
      <c r="C1795" s="561" t="s">
        <v>1873</v>
      </c>
      <c r="D1795" s="561" t="s">
        <v>1874</v>
      </c>
      <c r="E1795" s="562" t="s">
        <v>22</v>
      </c>
      <c r="F1795" s="561" t="s">
        <v>22</v>
      </c>
      <c r="G1795" s="561" t="s">
        <v>26360</v>
      </c>
      <c r="H1795" s="561" t="s">
        <v>1898</v>
      </c>
      <c r="I1795" s="561" t="s">
        <v>23148</v>
      </c>
      <c r="J1795" s="561" t="s">
        <v>24</v>
      </c>
      <c r="K1795" s="562" t="s">
        <v>36714</v>
      </c>
      <c r="L1795" s="561" t="s">
        <v>25</v>
      </c>
    </row>
    <row r="1796" spans="1:12" x14ac:dyDescent="0.25">
      <c r="A1796" s="561" t="s">
        <v>1746</v>
      </c>
      <c r="B1796" s="561" t="s">
        <v>1747</v>
      </c>
      <c r="C1796" s="561" t="s">
        <v>1873</v>
      </c>
      <c r="D1796" s="561" t="s">
        <v>1874</v>
      </c>
      <c r="E1796" s="562" t="s">
        <v>22</v>
      </c>
      <c r="F1796" s="561" t="s">
        <v>22</v>
      </c>
      <c r="G1796" s="561" t="s">
        <v>26362</v>
      </c>
      <c r="H1796" s="561" t="s">
        <v>1899</v>
      </c>
      <c r="I1796" s="561" t="s">
        <v>23148</v>
      </c>
      <c r="J1796" s="561" t="s">
        <v>24</v>
      </c>
      <c r="K1796" s="562" t="s">
        <v>5961</v>
      </c>
      <c r="L1796" s="561" t="s">
        <v>25</v>
      </c>
    </row>
    <row r="1797" spans="1:12" x14ac:dyDescent="0.25">
      <c r="A1797" s="561" t="s">
        <v>1746</v>
      </c>
      <c r="B1797" s="561" t="s">
        <v>1747</v>
      </c>
      <c r="C1797" s="561" t="s">
        <v>1873</v>
      </c>
      <c r="D1797" s="561" t="s">
        <v>1874</v>
      </c>
      <c r="E1797" s="562" t="s">
        <v>22</v>
      </c>
      <c r="F1797" s="561" t="s">
        <v>22</v>
      </c>
      <c r="G1797" s="561" t="s">
        <v>26364</v>
      </c>
      <c r="H1797" s="561" t="s">
        <v>1900</v>
      </c>
      <c r="I1797" s="561" t="s">
        <v>23148</v>
      </c>
      <c r="J1797" s="561" t="s">
        <v>24</v>
      </c>
      <c r="K1797" s="562" t="s">
        <v>36715</v>
      </c>
      <c r="L1797" s="561" t="s">
        <v>25</v>
      </c>
    </row>
    <row r="1798" spans="1:12" x14ac:dyDescent="0.25">
      <c r="A1798" s="561" t="s">
        <v>1746</v>
      </c>
      <c r="B1798" s="561" t="s">
        <v>1747</v>
      </c>
      <c r="C1798" s="561" t="s">
        <v>1873</v>
      </c>
      <c r="D1798" s="561" t="s">
        <v>1874</v>
      </c>
      <c r="E1798" s="562" t="s">
        <v>22</v>
      </c>
      <c r="F1798" s="561" t="s">
        <v>22</v>
      </c>
      <c r="G1798" s="561" t="s">
        <v>26365</v>
      </c>
      <c r="H1798" s="561" t="s">
        <v>1901</v>
      </c>
      <c r="I1798" s="561" t="s">
        <v>23148</v>
      </c>
      <c r="J1798" s="561" t="s">
        <v>24</v>
      </c>
      <c r="K1798" s="562" t="s">
        <v>7704</v>
      </c>
      <c r="L1798" s="561" t="s">
        <v>25</v>
      </c>
    </row>
    <row r="1799" spans="1:12" x14ac:dyDescent="0.25">
      <c r="A1799" s="561" t="s">
        <v>1746</v>
      </c>
      <c r="B1799" s="561" t="s">
        <v>1747</v>
      </c>
      <c r="C1799" s="561" t="s">
        <v>1873</v>
      </c>
      <c r="D1799" s="561" t="s">
        <v>1874</v>
      </c>
      <c r="E1799" s="562" t="s">
        <v>22</v>
      </c>
      <c r="F1799" s="561" t="s">
        <v>22</v>
      </c>
      <c r="G1799" s="561" t="s">
        <v>26367</v>
      </c>
      <c r="H1799" s="561" t="s">
        <v>1902</v>
      </c>
      <c r="I1799" s="561" t="s">
        <v>23148</v>
      </c>
      <c r="J1799" s="561" t="s">
        <v>24</v>
      </c>
      <c r="K1799" s="562" t="s">
        <v>7999</v>
      </c>
      <c r="L1799" s="561" t="s">
        <v>25</v>
      </c>
    </row>
    <row r="1800" spans="1:12" x14ac:dyDescent="0.25">
      <c r="A1800" s="561" t="s">
        <v>1746</v>
      </c>
      <c r="B1800" s="561" t="s">
        <v>1747</v>
      </c>
      <c r="C1800" s="561" t="s">
        <v>1873</v>
      </c>
      <c r="D1800" s="561" t="s">
        <v>1874</v>
      </c>
      <c r="E1800" s="562" t="s">
        <v>22</v>
      </c>
      <c r="F1800" s="561" t="s">
        <v>22</v>
      </c>
      <c r="G1800" s="561" t="s">
        <v>26369</v>
      </c>
      <c r="H1800" s="561" t="s">
        <v>1904</v>
      </c>
      <c r="I1800" s="561" t="s">
        <v>23148</v>
      </c>
      <c r="J1800" s="561" t="s">
        <v>24</v>
      </c>
      <c r="K1800" s="562" t="s">
        <v>8384</v>
      </c>
      <c r="L1800" s="561" t="s">
        <v>25</v>
      </c>
    </row>
    <row r="1801" spans="1:12" x14ac:dyDescent="0.25">
      <c r="A1801" s="561" t="s">
        <v>1746</v>
      </c>
      <c r="B1801" s="561" t="s">
        <v>1747</v>
      </c>
      <c r="C1801" s="561" t="s">
        <v>1873</v>
      </c>
      <c r="D1801" s="561" t="s">
        <v>1874</v>
      </c>
      <c r="E1801" s="562" t="s">
        <v>22</v>
      </c>
      <c r="F1801" s="561" t="s">
        <v>22</v>
      </c>
      <c r="G1801" s="561" t="s">
        <v>26371</v>
      </c>
      <c r="H1801" s="561" t="s">
        <v>1905</v>
      </c>
      <c r="I1801" s="561" t="s">
        <v>23148</v>
      </c>
      <c r="J1801" s="561" t="s">
        <v>24</v>
      </c>
      <c r="K1801" s="562" t="s">
        <v>36716</v>
      </c>
      <c r="L1801" s="561" t="s">
        <v>25</v>
      </c>
    </row>
    <row r="1802" spans="1:12" x14ac:dyDescent="0.25">
      <c r="A1802" s="561" t="s">
        <v>1746</v>
      </c>
      <c r="B1802" s="561" t="s">
        <v>1747</v>
      </c>
      <c r="C1802" s="561" t="s">
        <v>1873</v>
      </c>
      <c r="D1802" s="561" t="s">
        <v>1874</v>
      </c>
      <c r="E1802" s="562" t="s">
        <v>22</v>
      </c>
      <c r="F1802" s="561" t="s">
        <v>22</v>
      </c>
      <c r="G1802" s="561" t="s">
        <v>26373</v>
      </c>
      <c r="H1802" s="561" t="s">
        <v>1906</v>
      </c>
      <c r="I1802" s="561" t="s">
        <v>23148</v>
      </c>
      <c r="J1802" s="561" t="s">
        <v>24</v>
      </c>
      <c r="K1802" s="562" t="s">
        <v>27328</v>
      </c>
      <c r="L1802" s="561" t="s">
        <v>25</v>
      </c>
    </row>
    <row r="1803" spans="1:12" x14ac:dyDescent="0.25">
      <c r="A1803" s="561" t="s">
        <v>1746</v>
      </c>
      <c r="B1803" s="561" t="s">
        <v>1747</v>
      </c>
      <c r="C1803" s="561" t="s">
        <v>1873</v>
      </c>
      <c r="D1803" s="561" t="s">
        <v>1874</v>
      </c>
      <c r="E1803" s="562" t="s">
        <v>22</v>
      </c>
      <c r="F1803" s="561" t="s">
        <v>22</v>
      </c>
      <c r="G1803" s="561" t="s">
        <v>26375</v>
      </c>
      <c r="H1803" s="561" t="s">
        <v>1907</v>
      </c>
      <c r="I1803" s="561" t="s">
        <v>23148</v>
      </c>
      <c r="J1803" s="561" t="s">
        <v>7063</v>
      </c>
      <c r="K1803" s="562" t="s">
        <v>2424</v>
      </c>
      <c r="L1803" s="561" t="s">
        <v>25</v>
      </c>
    </row>
    <row r="1804" spans="1:12" x14ac:dyDescent="0.25">
      <c r="A1804" s="561" t="s">
        <v>1746</v>
      </c>
      <c r="B1804" s="561" t="s">
        <v>1747</v>
      </c>
      <c r="C1804" s="561" t="s">
        <v>26376</v>
      </c>
      <c r="D1804" s="561" t="s">
        <v>26377</v>
      </c>
      <c r="E1804" s="562" t="s">
        <v>22</v>
      </c>
      <c r="F1804" s="561" t="s">
        <v>22</v>
      </c>
      <c r="G1804" s="561" t="s">
        <v>26378</v>
      </c>
      <c r="H1804" s="561" t="s">
        <v>26379</v>
      </c>
      <c r="I1804" s="561" t="s">
        <v>23868</v>
      </c>
      <c r="J1804" s="561" t="s">
        <v>24</v>
      </c>
      <c r="K1804" s="562" t="s">
        <v>36717</v>
      </c>
      <c r="L1804" s="561" t="s">
        <v>25</v>
      </c>
    </row>
    <row r="1805" spans="1:12" x14ac:dyDescent="0.25">
      <c r="A1805" s="561" t="s">
        <v>1746</v>
      </c>
      <c r="B1805" s="561" t="s">
        <v>1747</v>
      </c>
      <c r="C1805" s="561" t="s">
        <v>26376</v>
      </c>
      <c r="D1805" s="561" t="s">
        <v>26377</v>
      </c>
      <c r="E1805" s="562" t="s">
        <v>22</v>
      </c>
      <c r="F1805" s="561" t="s">
        <v>22</v>
      </c>
      <c r="G1805" s="561" t="s">
        <v>26380</v>
      </c>
      <c r="H1805" s="561" t="s">
        <v>26381</v>
      </c>
      <c r="I1805" s="561" t="s">
        <v>17887</v>
      </c>
      <c r="J1805" s="561" t="s">
        <v>24</v>
      </c>
      <c r="K1805" s="562" t="s">
        <v>5192</v>
      </c>
      <c r="L1805" s="561" t="s">
        <v>25</v>
      </c>
    </row>
    <row r="1806" spans="1:12" x14ac:dyDescent="0.25">
      <c r="A1806" s="561" t="s">
        <v>1746</v>
      </c>
      <c r="B1806" s="561" t="s">
        <v>1747</v>
      </c>
      <c r="C1806" s="561" t="s">
        <v>26376</v>
      </c>
      <c r="D1806" s="561" t="s">
        <v>26377</v>
      </c>
      <c r="E1806" s="562" t="s">
        <v>22</v>
      </c>
      <c r="F1806" s="561" t="s">
        <v>22</v>
      </c>
      <c r="G1806" s="561" t="s">
        <v>26383</v>
      </c>
      <c r="H1806" s="561" t="s">
        <v>26384</v>
      </c>
      <c r="I1806" s="561" t="s">
        <v>17887</v>
      </c>
      <c r="J1806" s="561" t="s">
        <v>24</v>
      </c>
      <c r="K1806" s="562" t="s">
        <v>7935</v>
      </c>
      <c r="L1806" s="561" t="s">
        <v>25</v>
      </c>
    </row>
    <row r="1807" spans="1:12" x14ac:dyDescent="0.25">
      <c r="A1807" s="561" t="s">
        <v>1746</v>
      </c>
      <c r="B1807" s="561" t="s">
        <v>1747</v>
      </c>
      <c r="C1807" s="561" t="s">
        <v>26376</v>
      </c>
      <c r="D1807" s="561" t="s">
        <v>26377</v>
      </c>
      <c r="E1807" s="562" t="s">
        <v>22</v>
      </c>
      <c r="F1807" s="561" t="s">
        <v>22</v>
      </c>
      <c r="G1807" s="561" t="s">
        <v>26385</v>
      </c>
      <c r="H1807" s="561" t="s">
        <v>26386</v>
      </c>
      <c r="I1807" s="561" t="s">
        <v>17887</v>
      </c>
      <c r="J1807" s="561" t="s">
        <v>24</v>
      </c>
      <c r="K1807" s="562" t="s">
        <v>32911</v>
      </c>
      <c r="L1807" s="561" t="s">
        <v>25</v>
      </c>
    </row>
    <row r="1808" spans="1:12" x14ac:dyDescent="0.25">
      <c r="A1808" s="561" t="s">
        <v>1746</v>
      </c>
      <c r="B1808" s="561" t="s">
        <v>1747</v>
      </c>
      <c r="C1808" s="561" t="s">
        <v>26376</v>
      </c>
      <c r="D1808" s="561" t="s">
        <v>26377</v>
      </c>
      <c r="E1808" s="562" t="s">
        <v>22</v>
      </c>
      <c r="F1808" s="561" t="s">
        <v>22</v>
      </c>
      <c r="G1808" s="561" t="s">
        <v>26387</v>
      </c>
      <c r="H1808" s="561" t="s">
        <v>26388</v>
      </c>
      <c r="I1808" s="561" t="s">
        <v>17887</v>
      </c>
      <c r="J1808" s="561" t="s">
        <v>24</v>
      </c>
      <c r="K1808" s="562" t="s">
        <v>7080</v>
      </c>
      <c r="L1808" s="561" t="s">
        <v>25</v>
      </c>
    </row>
    <row r="1809" spans="1:12" x14ac:dyDescent="0.25">
      <c r="A1809" s="561" t="s">
        <v>1746</v>
      </c>
      <c r="B1809" s="561" t="s">
        <v>1747</v>
      </c>
      <c r="C1809" s="561" t="s">
        <v>26376</v>
      </c>
      <c r="D1809" s="561" t="s">
        <v>26377</v>
      </c>
      <c r="E1809" s="562" t="s">
        <v>22</v>
      </c>
      <c r="F1809" s="561" t="s">
        <v>22</v>
      </c>
      <c r="G1809" s="561" t="s">
        <v>26389</v>
      </c>
      <c r="H1809" s="561" t="s">
        <v>26390</v>
      </c>
      <c r="I1809" s="561" t="s">
        <v>17887</v>
      </c>
      <c r="J1809" s="561" t="s">
        <v>24</v>
      </c>
      <c r="K1809" s="562" t="s">
        <v>2629</v>
      </c>
      <c r="L1809" s="561" t="s">
        <v>25</v>
      </c>
    </row>
    <row r="1810" spans="1:12" x14ac:dyDescent="0.25">
      <c r="A1810" s="561" t="s">
        <v>1746</v>
      </c>
      <c r="B1810" s="561" t="s">
        <v>1747</v>
      </c>
      <c r="C1810" s="561" t="s">
        <v>26376</v>
      </c>
      <c r="D1810" s="561" t="s">
        <v>26377</v>
      </c>
      <c r="E1810" s="562" t="s">
        <v>22</v>
      </c>
      <c r="F1810" s="561" t="s">
        <v>22</v>
      </c>
      <c r="G1810" s="561" t="s">
        <v>26391</v>
      </c>
      <c r="H1810" s="561" t="s">
        <v>26392</v>
      </c>
      <c r="I1810" s="561" t="s">
        <v>17887</v>
      </c>
      <c r="J1810" s="561" t="s">
        <v>24</v>
      </c>
      <c r="K1810" s="562" t="s">
        <v>3791</v>
      </c>
      <c r="L1810" s="561" t="s">
        <v>25</v>
      </c>
    </row>
    <row r="1811" spans="1:12" x14ac:dyDescent="0.25">
      <c r="A1811" s="561" t="s">
        <v>1746</v>
      </c>
      <c r="B1811" s="561" t="s">
        <v>1747</v>
      </c>
      <c r="C1811" s="561" t="s">
        <v>26376</v>
      </c>
      <c r="D1811" s="561" t="s">
        <v>26377</v>
      </c>
      <c r="E1811" s="562" t="s">
        <v>22</v>
      </c>
      <c r="F1811" s="561" t="s">
        <v>22</v>
      </c>
      <c r="G1811" s="561" t="s">
        <v>26393</v>
      </c>
      <c r="H1811" s="561" t="s">
        <v>26394</v>
      </c>
      <c r="I1811" s="561" t="s">
        <v>17887</v>
      </c>
      <c r="J1811" s="561" t="s">
        <v>24</v>
      </c>
      <c r="K1811" s="562" t="s">
        <v>36718</v>
      </c>
      <c r="L1811" s="561" t="s">
        <v>25</v>
      </c>
    </row>
    <row r="1812" spans="1:12" x14ac:dyDescent="0.25">
      <c r="A1812" s="561" t="s">
        <v>1746</v>
      </c>
      <c r="B1812" s="561" t="s">
        <v>1747</v>
      </c>
      <c r="C1812" s="561" t="s">
        <v>26376</v>
      </c>
      <c r="D1812" s="561" t="s">
        <v>26377</v>
      </c>
      <c r="E1812" s="562" t="s">
        <v>22</v>
      </c>
      <c r="F1812" s="561" t="s">
        <v>22</v>
      </c>
      <c r="G1812" s="561" t="s">
        <v>26395</v>
      </c>
      <c r="H1812" s="561" t="s">
        <v>26396</v>
      </c>
      <c r="I1812" s="561" t="s">
        <v>17887</v>
      </c>
      <c r="J1812" s="561" t="s">
        <v>24</v>
      </c>
      <c r="K1812" s="562" t="s">
        <v>7532</v>
      </c>
      <c r="L1812" s="561" t="s">
        <v>25</v>
      </c>
    </row>
    <row r="1813" spans="1:12" x14ac:dyDescent="0.25">
      <c r="A1813" s="561" t="s">
        <v>1746</v>
      </c>
      <c r="B1813" s="561" t="s">
        <v>1747</v>
      </c>
      <c r="C1813" s="561" t="s">
        <v>26376</v>
      </c>
      <c r="D1813" s="561" t="s">
        <v>26377</v>
      </c>
      <c r="E1813" s="562" t="s">
        <v>22</v>
      </c>
      <c r="F1813" s="561" t="s">
        <v>22</v>
      </c>
      <c r="G1813" s="561" t="s">
        <v>26397</v>
      </c>
      <c r="H1813" s="561" t="s">
        <v>26398</v>
      </c>
      <c r="I1813" s="561" t="s">
        <v>25535</v>
      </c>
      <c r="J1813" s="561" t="s">
        <v>7063</v>
      </c>
      <c r="K1813" s="562" t="s">
        <v>36719</v>
      </c>
      <c r="L1813" s="561" t="s">
        <v>25</v>
      </c>
    </row>
    <row r="1814" spans="1:12" x14ac:dyDescent="0.25">
      <c r="A1814" s="561" t="s">
        <v>1746</v>
      </c>
      <c r="B1814" s="561" t="s">
        <v>1747</v>
      </c>
      <c r="C1814" s="561" t="s">
        <v>26376</v>
      </c>
      <c r="D1814" s="561" t="s">
        <v>26377</v>
      </c>
      <c r="E1814" s="562" t="s">
        <v>22</v>
      </c>
      <c r="F1814" s="561" t="s">
        <v>22</v>
      </c>
      <c r="G1814" s="561" t="s">
        <v>26400</v>
      </c>
      <c r="H1814" s="561" t="s">
        <v>26401</v>
      </c>
      <c r="I1814" s="561" t="s">
        <v>23270</v>
      </c>
      <c r="J1814" s="561" t="s">
        <v>7063</v>
      </c>
      <c r="K1814" s="562" t="s">
        <v>36720</v>
      </c>
      <c r="L1814" s="561" t="s">
        <v>25</v>
      </c>
    </row>
    <row r="1815" spans="1:12" x14ac:dyDescent="0.25">
      <c r="A1815" s="561" t="s">
        <v>1746</v>
      </c>
      <c r="B1815" s="561" t="s">
        <v>1747</v>
      </c>
      <c r="C1815" s="561" t="s">
        <v>26376</v>
      </c>
      <c r="D1815" s="561" t="s">
        <v>26377</v>
      </c>
      <c r="E1815" s="562" t="s">
        <v>22</v>
      </c>
      <c r="F1815" s="561" t="s">
        <v>22</v>
      </c>
      <c r="G1815" s="561" t="s">
        <v>26403</v>
      </c>
      <c r="H1815" s="561" t="s">
        <v>26404</v>
      </c>
      <c r="I1815" s="561" t="s">
        <v>23270</v>
      </c>
      <c r="J1815" s="561" t="s">
        <v>7063</v>
      </c>
      <c r="K1815" s="562" t="s">
        <v>36721</v>
      </c>
      <c r="L1815" s="561" t="s">
        <v>25</v>
      </c>
    </row>
    <row r="1816" spans="1:12" x14ac:dyDescent="0.25">
      <c r="A1816" s="561" t="s">
        <v>1746</v>
      </c>
      <c r="B1816" s="561" t="s">
        <v>1747</v>
      </c>
      <c r="C1816" s="561" t="s">
        <v>26376</v>
      </c>
      <c r="D1816" s="561" t="s">
        <v>26377</v>
      </c>
      <c r="E1816" s="562" t="s">
        <v>22</v>
      </c>
      <c r="F1816" s="561" t="s">
        <v>22</v>
      </c>
      <c r="G1816" s="561" t="s">
        <v>26406</v>
      </c>
      <c r="H1816" s="561" t="s">
        <v>26407</v>
      </c>
      <c r="I1816" s="561" t="s">
        <v>23270</v>
      </c>
      <c r="J1816" s="561" t="s">
        <v>7063</v>
      </c>
      <c r="K1816" s="562" t="s">
        <v>36722</v>
      </c>
      <c r="L1816" s="561" t="s">
        <v>25</v>
      </c>
    </row>
    <row r="1817" spans="1:12" x14ac:dyDescent="0.25">
      <c r="A1817" s="561" t="s">
        <v>1746</v>
      </c>
      <c r="B1817" s="561" t="s">
        <v>1747</v>
      </c>
      <c r="C1817" s="561" t="s">
        <v>26376</v>
      </c>
      <c r="D1817" s="561" t="s">
        <v>26377</v>
      </c>
      <c r="E1817" s="562" t="s">
        <v>22</v>
      </c>
      <c r="F1817" s="561" t="s">
        <v>22</v>
      </c>
      <c r="G1817" s="561" t="s">
        <v>26409</v>
      </c>
      <c r="H1817" s="561" t="s">
        <v>26410</v>
      </c>
      <c r="I1817" s="561" t="s">
        <v>23270</v>
      </c>
      <c r="J1817" s="561" t="s">
        <v>7063</v>
      </c>
      <c r="K1817" s="562" t="s">
        <v>36723</v>
      </c>
      <c r="L1817" s="561" t="s">
        <v>25</v>
      </c>
    </row>
    <row r="1818" spans="1:12" x14ac:dyDescent="0.25">
      <c r="A1818" s="561" t="s">
        <v>1746</v>
      </c>
      <c r="B1818" s="561" t="s">
        <v>1747</v>
      </c>
      <c r="C1818" s="561" t="s">
        <v>26376</v>
      </c>
      <c r="D1818" s="561" t="s">
        <v>26377</v>
      </c>
      <c r="E1818" s="562" t="s">
        <v>22</v>
      </c>
      <c r="F1818" s="561" t="s">
        <v>22</v>
      </c>
      <c r="G1818" s="561" t="s">
        <v>26412</v>
      </c>
      <c r="H1818" s="561" t="s">
        <v>26413</v>
      </c>
      <c r="I1818" s="561" t="s">
        <v>23270</v>
      </c>
      <c r="J1818" s="561" t="s">
        <v>7063</v>
      </c>
      <c r="K1818" s="562" t="s">
        <v>36724</v>
      </c>
      <c r="L1818" s="561" t="s">
        <v>25</v>
      </c>
    </row>
    <row r="1819" spans="1:12" x14ac:dyDescent="0.25">
      <c r="A1819" s="561" t="s">
        <v>1746</v>
      </c>
      <c r="B1819" s="561" t="s">
        <v>1747</v>
      </c>
      <c r="C1819" s="561" t="s">
        <v>26376</v>
      </c>
      <c r="D1819" s="561" t="s">
        <v>26377</v>
      </c>
      <c r="E1819" s="562" t="s">
        <v>22</v>
      </c>
      <c r="F1819" s="561" t="s">
        <v>22</v>
      </c>
      <c r="G1819" s="561" t="s">
        <v>26415</v>
      </c>
      <c r="H1819" s="561" t="s">
        <v>26416</v>
      </c>
      <c r="I1819" s="561" t="s">
        <v>23270</v>
      </c>
      <c r="J1819" s="561" t="s">
        <v>7063</v>
      </c>
      <c r="K1819" s="562" t="s">
        <v>36725</v>
      </c>
      <c r="L1819" s="561" t="s">
        <v>25</v>
      </c>
    </row>
    <row r="1820" spans="1:12" x14ac:dyDescent="0.25">
      <c r="A1820" s="561" t="s">
        <v>1746</v>
      </c>
      <c r="B1820" s="561" t="s">
        <v>1747</v>
      </c>
      <c r="C1820" s="561" t="s">
        <v>26376</v>
      </c>
      <c r="D1820" s="561" t="s">
        <v>26377</v>
      </c>
      <c r="E1820" s="562" t="s">
        <v>22</v>
      </c>
      <c r="F1820" s="561" t="s">
        <v>22</v>
      </c>
      <c r="G1820" s="561" t="s">
        <v>26418</v>
      </c>
      <c r="H1820" s="561" t="s">
        <v>26419</v>
      </c>
      <c r="I1820" s="561" t="s">
        <v>23270</v>
      </c>
      <c r="J1820" s="561" t="s">
        <v>7063</v>
      </c>
      <c r="K1820" s="562" t="s">
        <v>36726</v>
      </c>
      <c r="L1820" s="561" t="s">
        <v>25</v>
      </c>
    </row>
    <row r="1821" spans="1:12" x14ac:dyDescent="0.25">
      <c r="A1821" s="561" t="s">
        <v>1746</v>
      </c>
      <c r="B1821" s="561" t="s">
        <v>1747</v>
      </c>
      <c r="C1821" s="561" t="s">
        <v>26376</v>
      </c>
      <c r="D1821" s="561" t="s">
        <v>26377</v>
      </c>
      <c r="E1821" s="562" t="s">
        <v>22</v>
      </c>
      <c r="F1821" s="561" t="s">
        <v>22</v>
      </c>
      <c r="G1821" s="561" t="s">
        <v>26421</v>
      </c>
      <c r="H1821" s="561" t="s">
        <v>26422</v>
      </c>
      <c r="I1821" s="561" t="s">
        <v>23270</v>
      </c>
      <c r="J1821" s="561" t="s">
        <v>7063</v>
      </c>
      <c r="K1821" s="562" t="s">
        <v>36727</v>
      </c>
      <c r="L1821" s="561" t="s">
        <v>25</v>
      </c>
    </row>
    <row r="1822" spans="1:12" x14ac:dyDescent="0.25">
      <c r="A1822" s="561" t="s">
        <v>1746</v>
      </c>
      <c r="B1822" s="561" t="s">
        <v>1747</v>
      </c>
      <c r="C1822" s="561" t="s">
        <v>26376</v>
      </c>
      <c r="D1822" s="561" t="s">
        <v>26377</v>
      </c>
      <c r="E1822" s="562" t="s">
        <v>22</v>
      </c>
      <c r="F1822" s="561" t="s">
        <v>22</v>
      </c>
      <c r="G1822" s="561" t="s">
        <v>26424</v>
      </c>
      <c r="H1822" s="561" t="s">
        <v>26425</v>
      </c>
      <c r="I1822" s="561" t="s">
        <v>23270</v>
      </c>
      <c r="J1822" s="561" t="s">
        <v>7063</v>
      </c>
      <c r="K1822" s="562" t="s">
        <v>36728</v>
      </c>
      <c r="L1822" s="561" t="s">
        <v>25</v>
      </c>
    </row>
    <row r="1823" spans="1:12" x14ac:dyDescent="0.25">
      <c r="A1823" s="561" t="s">
        <v>1746</v>
      </c>
      <c r="B1823" s="561" t="s">
        <v>1747</v>
      </c>
      <c r="C1823" s="561" t="s">
        <v>26376</v>
      </c>
      <c r="D1823" s="561" t="s">
        <v>26377</v>
      </c>
      <c r="E1823" s="562" t="s">
        <v>22</v>
      </c>
      <c r="F1823" s="561" t="s">
        <v>22</v>
      </c>
      <c r="G1823" s="561" t="s">
        <v>26427</v>
      </c>
      <c r="H1823" s="561" t="s">
        <v>26428</v>
      </c>
      <c r="I1823" s="561" t="s">
        <v>23270</v>
      </c>
      <c r="J1823" s="561" t="s">
        <v>7063</v>
      </c>
      <c r="K1823" s="562" t="s">
        <v>36729</v>
      </c>
      <c r="L1823" s="561" t="s">
        <v>25</v>
      </c>
    </row>
    <row r="1824" spans="1:12" x14ac:dyDescent="0.25">
      <c r="A1824" s="561" t="s">
        <v>1746</v>
      </c>
      <c r="B1824" s="561" t="s">
        <v>1747</v>
      </c>
      <c r="C1824" s="561" t="s">
        <v>26376</v>
      </c>
      <c r="D1824" s="561" t="s">
        <v>26377</v>
      </c>
      <c r="E1824" s="562" t="s">
        <v>22</v>
      </c>
      <c r="F1824" s="561" t="s">
        <v>22</v>
      </c>
      <c r="G1824" s="561" t="s">
        <v>26430</v>
      </c>
      <c r="H1824" s="561" t="s">
        <v>26431</v>
      </c>
      <c r="I1824" s="561" t="s">
        <v>23270</v>
      </c>
      <c r="J1824" s="561" t="s">
        <v>7063</v>
      </c>
      <c r="K1824" s="562" t="s">
        <v>36730</v>
      </c>
      <c r="L1824" s="561" t="s">
        <v>25</v>
      </c>
    </row>
    <row r="1825" spans="1:12" x14ac:dyDescent="0.25">
      <c r="A1825" s="561" t="s">
        <v>1746</v>
      </c>
      <c r="B1825" s="561" t="s">
        <v>1747</v>
      </c>
      <c r="C1825" s="561" t="s">
        <v>26376</v>
      </c>
      <c r="D1825" s="561" t="s">
        <v>26377</v>
      </c>
      <c r="E1825" s="562" t="s">
        <v>22</v>
      </c>
      <c r="F1825" s="561" t="s">
        <v>22</v>
      </c>
      <c r="G1825" s="561" t="s">
        <v>26433</v>
      </c>
      <c r="H1825" s="561" t="s">
        <v>26434</v>
      </c>
      <c r="I1825" s="561" t="s">
        <v>23270</v>
      </c>
      <c r="J1825" s="561" t="s">
        <v>7063</v>
      </c>
      <c r="K1825" s="562" t="s">
        <v>36731</v>
      </c>
      <c r="L1825" s="561" t="s">
        <v>25</v>
      </c>
    </row>
    <row r="1826" spans="1:12" x14ac:dyDescent="0.25">
      <c r="A1826" s="561" t="s">
        <v>1746</v>
      </c>
      <c r="B1826" s="561" t="s">
        <v>1747</v>
      </c>
      <c r="C1826" s="561" t="s">
        <v>26376</v>
      </c>
      <c r="D1826" s="561" t="s">
        <v>26377</v>
      </c>
      <c r="E1826" s="562" t="s">
        <v>22</v>
      </c>
      <c r="F1826" s="561" t="s">
        <v>22</v>
      </c>
      <c r="G1826" s="561" t="s">
        <v>26436</v>
      </c>
      <c r="H1826" s="561" t="s">
        <v>26437</v>
      </c>
      <c r="I1826" s="561" t="s">
        <v>23270</v>
      </c>
      <c r="J1826" s="561" t="s">
        <v>7063</v>
      </c>
      <c r="K1826" s="562" t="s">
        <v>36732</v>
      </c>
      <c r="L1826" s="561" t="s">
        <v>25</v>
      </c>
    </row>
    <row r="1827" spans="1:12" x14ac:dyDescent="0.25">
      <c r="A1827" s="561" t="s">
        <v>1746</v>
      </c>
      <c r="B1827" s="561" t="s">
        <v>1747</v>
      </c>
      <c r="C1827" s="561" t="s">
        <v>26376</v>
      </c>
      <c r="D1827" s="561" t="s">
        <v>26377</v>
      </c>
      <c r="E1827" s="562" t="s">
        <v>22</v>
      </c>
      <c r="F1827" s="561" t="s">
        <v>22</v>
      </c>
      <c r="G1827" s="561" t="s">
        <v>26439</v>
      </c>
      <c r="H1827" s="561" t="s">
        <v>26440</v>
      </c>
      <c r="I1827" s="561" t="s">
        <v>23270</v>
      </c>
      <c r="J1827" s="561" t="s">
        <v>7063</v>
      </c>
      <c r="K1827" s="562" t="s">
        <v>36733</v>
      </c>
      <c r="L1827" s="561" t="s">
        <v>25</v>
      </c>
    </row>
    <row r="1828" spans="1:12" x14ac:dyDescent="0.25">
      <c r="A1828" s="561" t="s">
        <v>1746</v>
      </c>
      <c r="B1828" s="561" t="s">
        <v>1747</v>
      </c>
      <c r="C1828" s="561" t="s">
        <v>26376</v>
      </c>
      <c r="D1828" s="561" t="s">
        <v>26377</v>
      </c>
      <c r="E1828" s="562" t="s">
        <v>22</v>
      </c>
      <c r="F1828" s="561" t="s">
        <v>22</v>
      </c>
      <c r="G1828" s="561" t="s">
        <v>26442</v>
      </c>
      <c r="H1828" s="561" t="s">
        <v>26443</v>
      </c>
      <c r="I1828" s="561" t="s">
        <v>23270</v>
      </c>
      <c r="J1828" s="561" t="s">
        <v>7063</v>
      </c>
      <c r="K1828" s="562" t="s">
        <v>36734</v>
      </c>
      <c r="L1828" s="561" t="s">
        <v>25</v>
      </c>
    </row>
    <row r="1829" spans="1:12" x14ac:dyDescent="0.25">
      <c r="A1829" s="561" t="s">
        <v>1746</v>
      </c>
      <c r="B1829" s="561" t="s">
        <v>1747</v>
      </c>
      <c r="C1829" s="561" t="s">
        <v>26376</v>
      </c>
      <c r="D1829" s="561" t="s">
        <v>26377</v>
      </c>
      <c r="E1829" s="562" t="s">
        <v>22</v>
      </c>
      <c r="F1829" s="561" t="s">
        <v>22</v>
      </c>
      <c r="G1829" s="561" t="s">
        <v>26445</v>
      </c>
      <c r="H1829" s="561" t="s">
        <v>26446</v>
      </c>
      <c r="I1829" s="561" t="s">
        <v>23270</v>
      </c>
      <c r="J1829" s="561" t="s">
        <v>7063</v>
      </c>
      <c r="K1829" s="562" t="s">
        <v>36735</v>
      </c>
      <c r="L1829" s="561" t="s">
        <v>25</v>
      </c>
    </row>
    <row r="1830" spans="1:12" x14ac:dyDescent="0.25">
      <c r="A1830" s="561" t="s">
        <v>1746</v>
      </c>
      <c r="B1830" s="561" t="s">
        <v>1747</v>
      </c>
      <c r="C1830" s="561" t="s">
        <v>26376</v>
      </c>
      <c r="D1830" s="561" t="s">
        <v>26377</v>
      </c>
      <c r="E1830" s="562" t="s">
        <v>22</v>
      </c>
      <c r="F1830" s="561" t="s">
        <v>22</v>
      </c>
      <c r="G1830" s="561" t="s">
        <v>26448</v>
      </c>
      <c r="H1830" s="561" t="s">
        <v>26449</v>
      </c>
      <c r="I1830" s="561" t="s">
        <v>23270</v>
      </c>
      <c r="J1830" s="561" t="s">
        <v>7063</v>
      </c>
      <c r="K1830" s="562" t="s">
        <v>36736</v>
      </c>
      <c r="L1830" s="561" t="s">
        <v>25</v>
      </c>
    </row>
    <row r="1831" spans="1:12" x14ac:dyDescent="0.25">
      <c r="A1831" s="561" t="s">
        <v>1746</v>
      </c>
      <c r="B1831" s="561" t="s">
        <v>1747</v>
      </c>
      <c r="C1831" s="561" t="s">
        <v>26376</v>
      </c>
      <c r="D1831" s="561" t="s">
        <v>26377</v>
      </c>
      <c r="E1831" s="562" t="s">
        <v>22</v>
      </c>
      <c r="F1831" s="561" t="s">
        <v>22</v>
      </c>
      <c r="G1831" s="561" t="s">
        <v>26451</v>
      </c>
      <c r="H1831" s="561" t="s">
        <v>26452</v>
      </c>
      <c r="I1831" s="561" t="s">
        <v>23270</v>
      </c>
      <c r="J1831" s="561" t="s">
        <v>7063</v>
      </c>
      <c r="K1831" s="562" t="s">
        <v>36737</v>
      </c>
      <c r="L1831" s="561" t="s">
        <v>25</v>
      </c>
    </row>
    <row r="1832" spans="1:12" x14ac:dyDescent="0.25">
      <c r="A1832" s="561" t="s">
        <v>1746</v>
      </c>
      <c r="B1832" s="561" t="s">
        <v>1747</v>
      </c>
      <c r="C1832" s="561" t="s">
        <v>26376</v>
      </c>
      <c r="D1832" s="561" t="s">
        <v>26377</v>
      </c>
      <c r="E1832" s="562" t="s">
        <v>22</v>
      </c>
      <c r="F1832" s="561" t="s">
        <v>22</v>
      </c>
      <c r="G1832" s="561" t="s">
        <v>26454</v>
      </c>
      <c r="H1832" s="561" t="s">
        <v>26455</v>
      </c>
      <c r="I1832" s="561" t="s">
        <v>23270</v>
      </c>
      <c r="J1832" s="561" t="s">
        <v>7063</v>
      </c>
      <c r="K1832" s="562" t="s">
        <v>36738</v>
      </c>
      <c r="L1832" s="561" t="s">
        <v>25</v>
      </c>
    </row>
    <row r="1833" spans="1:12" x14ac:dyDescent="0.25">
      <c r="A1833" s="561" t="s">
        <v>1746</v>
      </c>
      <c r="B1833" s="561" t="s">
        <v>1747</v>
      </c>
      <c r="C1833" s="561" t="s">
        <v>26376</v>
      </c>
      <c r="D1833" s="561" t="s">
        <v>26377</v>
      </c>
      <c r="E1833" s="562" t="s">
        <v>22</v>
      </c>
      <c r="F1833" s="561" t="s">
        <v>22</v>
      </c>
      <c r="G1833" s="561" t="s">
        <v>26457</v>
      </c>
      <c r="H1833" s="561" t="s">
        <v>26458</v>
      </c>
      <c r="I1833" s="561" t="s">
        <v>23270</v>
      </c>
      <c r="J1833" s="561" t="s">
        <v>7063</v>
      </c>
      <c r="K1833" s="562" t="s">
        <v>36739</v>
      </c>
      <c r="L1833" s="561" t="s">
        <v>25</v>
      </c>
    </row>
    <row r="1834" spans="1:12" x14ac:dyDescent="0.25">
      <c r="A1834" s="561" t="s">
        <v>1746</v>
      </c>
      <c r="B1834" s="561" t="s">
        <v>1747</v>
      </c>
      <c r="C1834" s="561" t="s">
        <v>26376</v>
      </c>
      <c r="D1834" s="561" t="s">
        <v>26377</v>
      </c>
      <c r="E1834" s="562" t="s">
        <v>22</v>
      </c>
      <c r="F1834" s="561" t="s">
        <v>22</v>
      </c>
      <c r="G1834" s="561" t="s">
        <v>26460</v>
      </c>
      <c r="H1834" s="561" t="s">
        <v>26461</v>
      </c>
      <c r="I1834" s="561" t="s">
        <v>23270</v>
      </c>
      <c r="J1834" s="561" t="s">
        <v>7063</v>
      </c>
      <c r="K1834" s="562" t="s">
        <v>36740</v>
      </c>
      <c r="L1834" s="561" t="s">
        <v>25</v>
      </c>
    </row>
    <row r="1835" spans="1:12" x14ac:dyDescent="0.25">
      <c r="A1835" s="561" t="s">
        <v>1746</v>
      </c>
      <c r="B1835" s="561" t="s">
        <v>1747</v>
      </c>
      <c r="C1835" s="561" t="s">
        <v>26376</v>
      </c>
      <c r="D1835" s="561" t="s">
        <v>26377</v>
      </c>
      <c r="E1835" s="562" t="s">
        <v>22</v>
      </c>
      <c r="F1835" s="561" t="s">
        <v>22</v>
      </c>
      <c r="G1835" s="561" t="s">
        <v>26463</v>
      </c>
      <c r="H1835" s="561" t="s">
        <v>26464</v>
      </c>
      <c r="I1835" s="561" t="s">
        <v>23270</v>
      </c>
      <c r="J1835" s="561" t="s">
        <v>7063</v>
      </c>
      <c r="K1835" s="562" t="s">
        <v>36741</v>
      </c>
      <c r="L1835" s="561" t="s">
        <v>25</v>
      </c>
    </row>
    <row r="1836" spans="1:12" x14ac:dyDescent="0.25">
      <c r="A1836" s="561" t="s">
        <v>1746</v>
      </c>
      <c r="B1836" s="561" t="s">
        <v>1747</v>
      </c>
      <c r="C1836" s="561" t="s">
        <v>26376</v>
      </c>
      <c r="D1836" s="561" t="s">
        <v>26377</v>
      </c>
      <c r="E1836" s="562" t="s">
        <v>22</v>
      </c>
      <c r="F1836" s="561" t="s">
        <v>22</v>
      </c>
      <c r="G1836" s="561" t="s">
        <v>26466</v>
      </c>
      <c r="H1836" s="561" t="s">
        <v>26467</v>
      </c>
      <c r="I1836" s="561" t="s">
        <v>23270</v>
      </c>
      <c r="J1836" s="561" t="s">
        <v>7063</v>
      </c>
      <c r="K1836" s="562" t="s">
        <v>36742</v>
      </c>
      <c r="L1836" s="561" t="s">
        <v>25</v>
      </c>
    </row>
    <row r="1837" spans="1:12" x14ac:dyDescent="0.25">
      <c r="A1837" s="561" t="s">
        <v>1746</v>
      </c>
      <c r="B1837" s="561" t="s">
        <v>1747</v>
      </c>
      <c r="C1837" s="561" t="s">
        <v>26376</v>
      </c>
      <c r="D1837" s="561" t="s">
        <v>26377</v>
      </c>
      <c r="E1837" s="562" t="s">
        <v>22</v>
      </c>
      <c r="F1837" s="561" t="s">
        <v>22</v>
      </c>
      <c r="G1837" s="561" t="s">
        <v>26469</v>
      </c>
      <c r="H1837" s="561" t="s">
        <v>26470</v>
      </c>
      <c r="I1837" s="561" t="s">
        <v>23270</v>
      </c>
      <c r="J1837" s="561" t="s">
        <v>7063</v>
      </c>
      <c r="K1837" s="562" t="s">
        <v>36743</v>
      </c>
      <c r="L1837" s="561" t="s">
        <v>25</v>
      </c>
    </row>
    <row r="1838" spans="1:12" x14ac:dyDescent="0.25">
      <c r="A1838" s="561" t="s">
        <v>1746</v>
      </c>
      <c r="B1838" s="561" t="s">
        <v>1747</v>
      </c>
      <c r="C1838" s="561" t="s">
        <v>26376</v>
      </c>
      <c r="D1838" s="561" t="s">
        <v>26377</v>
      </c>
      <c r="E1838" s="562" t="s">
        <v>22</v>
      </c>
      <c r="F1838" s="561" t="s">
        <v>22</v>
      </c>
      <c r="G1838" s="561" t="s">
        <v>26472</v>
      </c>
      <c r="H1838" s="561" t="s">
        <v>26473</v>
      </c>
      <c r="I1838" s="561" t="s">
        <v>23270</v>
      </c>
      <c r="J1838" s="561" t="s">
        <v>7063</v>
      </c>
      <c r="K1838" s="562" t="s">
        <v>36744</v>
      </c>
      <c r="L1838" s="561" t="s">
        <v>25</v>
      </c>
    </row>
    <row r="1839" spans="1:12" x14ac:dyDescent="0.25">
      <c r="A1839" s="561" t="s">
        <v>1746</v>
      </c>
      <c r="B1839" s="561" t="s">
        <v>1747</v>
      </c>
      <c r="C1839" s="561" t="s">
        <v>26376</v>
      </c>
      <c r="D1839" s="561" t="s">
        <v>26377</v>
      </c>
      <c r="E1839" s="562" t="s">
        <v>22</v>
      </c>
      <c r="F1839" s="561" t="s">
        <v>22</v>
      </c>
      <c r="G1839" s="561" t="s">
        <v>26475</v>
      </c>
      <c r="H1839" s="561" t="s">
        <v>26476</v>
      </c>
      <c r="I1839" s="561" t="s">
        <v>23270</v>
      </c>
      <c r="J1839" s="561" t="s">
        <v>7063</v>
      </c>
      <c r="K1839" s="562" t="s">
        <v>36745</v>
      </c>
      <c r="L1839" s="561" t="s">
        <v>25</v>
      </c>
    </row>
    <row r="1840" spans="1:12" x14ac:dyDescent="0.25">
      <c r="A1840" s="561" t="s">
        <v>1746</v>
      </c>
      <c r="B1840" s="561" t="s">
        <v>1747</v>
      </c>
      <c r="C1840" s="561" t="s">
        <v>26376</v>
      </c>
      <c r="D1840" s="561" t="s">
        <v>26377</v>
      </c>
      <c r="E1840" s="562" t="s">
        <v>22</v>
      </c>
      <c r="F1840" s="561" t="s">
        <v>22</v>
      </c>
      <c r="G1840" s="561" t="s">
        <v>26478</v>
      </c>
      <c r="H1840" s="561" t="s">
        <v>26479</v>
      </c>
      <c r="I1840" s="561" t="s">
        <v>23270</v>
      </c>
      <c r="J1840" s="561" t="s">
        <v>7063</v>
      </c>
      <c r="K1840" s="562" t="s">
        <v>36746</v>
      </c>
      <c r="L1840" s="561" t="s">
        <v>25</v>
      </c>
    </row>
    <row r="1841" spans="1:12" x14ac:dyDescent="0.25">
      <c r="A1841" s="561" t="s">
        <v>1746</v>
      </c>
      <c r="B1841" s="561" t="s">
        <v>1747</v>
      </c>
      <c r="C1841" s="561" t="s">
        <v>26376</v>
      </c>
      <c r="D1841" s="561" t="s">
        <v>26377</v>
      </c>
      <c r="E1841" s="562" t="s">
        <v>22</v>
      </c>
      <c r="F1841" s="561" t="s">
        <v>22</v>
      </c>
      <c r="G1841" s="561" t="s">
        <v>26481</v>
      </c>
      <c r="H1841" s="561" t="s">
        <v>26482</v>
      </c>
      <c r="I1841" s="561" t="s">
        <v>23270</v>
      </c>
      <c r="J1841" s="561" t="s">
        <v>7063</v>
      </c>
      <c r="K1841" s="562" t="s">
        <v>36747</v>
      </c>
      <c r="L1841" s="561" t="s">
        <v>25</v>
      </c>
    </row>
    <row r="1842" spans="1:12" x14ac:dyDescent="0.25">
      <c r="A1842" s="561" t="s">
        <v>1746</v>
      </c>
      <c r="B1842" s="561" t="s">
        <v>1747</v>
      </c>
      <c r="C1842" s="561" t="s">
        <v>26376</v>
      </c>
      <c r="D1842" s="561" t="s">
        <v>26377</v>
      </c>
      <c r="E1842" s="562" t="s">
        <v>22</v>
      </c>
      <c r="F1842" s="561" t="s">
        <v>22</v>
      </c>
      <c r="G1842" s="561" t="s">
        <v>26484</v>
      </c>
      <c r="H1842" s="561" t="s">
        <v>26485</v>
      </c>
      <c r="I1842" s="561" t="s">
        <v>23270</v>
      </c>
      <c r="J1842" s="561" t="s">
        <v>7063</v>
      </c>
      <c r="K1842" s="562" t="s">
        <v>36748</v>
      </c>
      <c r="L1842" s="561" t="s">
        <v>25</v>
      </c>
    </row>
    <row r="1843" spans="1:12" x14ac:dyDescent="0.25">
      <c r="A1843" s="561" t="s">
        <v>1746</v>
      </c>
      <c r="B1843" s="561" t="s">
        <v>1747</v>
      </c>
      <c r="C1843" s="561" t="s">
        <v>26376</v>
      </c>
      <c r="D1843" s="561" t="s">
        <v>26377</v>
      </c>
      <c r="E1843" s="562" t="s">
        <v>22</v>
      </c>
      <c r="F1843" s="561" t="s">
        <v>22</v>
      </c>
      <c r="G1843" s="561" t="s">
        <v>26487</v>
      </c>
      <c r="H1843" s="561" t="s">
        <v>26488</v>
      </c>
      <c r="I1843" s="561" t="s">
        <v>23270</v>
      </c>
      <c r="J1843" s="561" t="s">
        <v>7063</v>
      </c>
      <c r="K1843" s="562" t="s">
        <v>36749</v>
      </c>
      <c r="L1843" s="561" t="s">
        <v>25</v>
      </c>
    </row>
    <row r="1844" spans="1:12" x14ac:dyDescent="0.25">
      <c r="A1844" s="561" t="s">
        <v>1746</v>
      </c>
      <c r="B1844" s="561" t="s">
        <v>1747</v>
      </c>
      <c r="C1844" s="561" t="s">
        <v>26376</v>
      </c>
      <c r="D1844" s="561" t="s">
        <v>26377</v>
      </c>
      <c r="E1844" s="562" t="s">
        <v>22</v>
      </c>
      <c r="F1844" s="561" t="s">
        <v>22</v>
      </c>
      <c r="G1844" s="561" t="s">
        <v>26490</v>
      </c>
      <c r="H1844" s="561" t="s">
        <v>26491</v>
      </c>
      <c r="I1844" s="561" t="s">
        <v>23270</v>
      </c>
      <c r="J1844" s="561" t="s">
        <v>7063</v>
      </c>
      <c r="K1844" s="562" t="s">
        <v>36750</v>
      </c>
      <c r="L1844" s="561" t="s">
        <v>25</v>
      </c>
    </row>
    <row r="1845" spans="1:12" x14ac:dyDescent="0.25">
      <c r="A1845" s="561" t="s">
        <v>1746</v>
      </c>
      <c r="B1845" s="561" t="s">
        <v>1747</v>
      </c>
      <c r="C1845" s="561" t="s">
        <v>26376</v>
      </c>
      <c r="D1845" s="561" t="s">
        <v>26377</v>
      </c>
      <c r="E1845" s="562" t="s">
        <v>22</v>
      </c>
      <c r="F1845" s="561" t="s">
        <v>22</v>
      </c>
      <c r="G1845" s="561" t="s">
        <v>26493</v>
      </c>
      <c r="H1845" s="561" t="s">
        <v>26494</v>
      </c>
      <c r="I1845" s="561" t="s">
        <v>23270</v>
      </c>
      <c r="J1845" s="561" t="s">
        <v>7063</v>
      </c>
      <c r="K1845" s="562" t="s">
        <v>36751</v>
      </c>
      <c r="L1845" s="561" t="s">
        <v>25</v>
      </c>
    </row>
    <row r="1846" spans="1:12" x14ac:dyDescent="0.25">
      <c r="A1846" s="561" t="s">
        <v>1746</v>
      </c>
      <c r="B1846" s="561" t="s">
        <v>1747</v>
      </c>
      <c r="C1846" s="561" t="s">
        <v>26376</v>
      </c>
      <c r="D1846" s="561" t="s">
        <v>26377</v>
      </c>
      <c r="E1846" s="562" t="s">
        <v>22</v>
      </c>
      <c r="F1846" s="561" t="s">
        <v>22</v>
      </c>
      <c r="G1846" s="561" t="s">
        <v>26496</v>
      </c>
      <c r="H1846" s="561" t="s">
        <v>26497</v>
      </c>
      <c r="I1846" s="561" t="s">
        <v>23270</v>
      </c>
      <c r="J1846" s="561" t="s">
        <v>7063</v>
      </c>
      <c r="K1846" s="562" t="s">
        <v>36752</v>
      </c>
      <c r="L1846" s="561" t="s">
        <v>25</v>
      </c>
    </row>
    <row r="1847" spans="1:12" x14ac:dyDescent="0.25">
      <c r="A1847" s="561" t="s">
        <v>1746</v>
      </c>
      <c r="B1847" s="561" t="s">
        <v>1747</v>
      </c>
      <c r="C1847" s="561" t="s">
        <v>26376</v>
      </c>
      <c r="D1847" s="561" t="s">
        <v>26377</v>
      </c>
      <c r="E1847" s="562" t="s">
        <v>22</v>
      </c>
      <c r="F1847" s="561" t="s">
        <v>22</v>
      </c>
      <c r="G1847" s="561" t="s">
        <v>26499</v>
      </c>
      <c r="H1847" s="561" t="s">
        <v>26500</v>
      </c>
      <c r="I1847" s="561" t="s">
        <v>23270</v>
      </c>
      <c r="J1847" s="561" t="s">
        <v>7063</v>
      </c>
      <c r="K1847" s="562" t="s">
        <v>36753</v>
      </c>
      <c r="L1847" s="561" t="s">
        <v>25</v>
      </c>
    </row>
    <row r="1848" spans="1:12" x14ac:dyDescent="0.25">
      <c r="A1848" s="561" t="s">
        <v>1746</v>
      </c>
      <c r="B1848" s="561" t="s">
        <v>1747</v>
      </c>
      <c r="C1848" s="561" t="s">
        <v>26376</v>
      </c>
      <c r="D1848" s="561" t="s">
        <v>26377</v>
      </c>
      <c r="E1848" s="562" t="s">
        <v>22</v>
      </c>
      <c r="F1848" s="561" t="s">
        <v>22</v>
      </c>
      <c r="G1848" s="561" t="s">
        <v>26502</v>
      </c>
      <c r="H1848" s="561" t="s">
        <v>26503</v>
      </c>
      <c r="I1848" s="561" t="s">
        <v>23270</v>
      </c>
      <c r="J1848" s="561" t="s">
        <v>7063</v>
      </c>
      <c r="K1848" s="562" t="s">
        <v>36754</v>
      </c>
      <c r="L1848" s="561" t="s">
        <v>25</v>
      </c>
    </row>
    <row r="1849" spans="1:12" x14ac:dyDescent="0.25">
      <c r="A1849" s="561" t="s">
        <v>1746</v>
      </c>
      <c r="B1849" s="561" t="s">
        <v>1747</v>
      </c>
      <c r="C1849" s="561" t="s">
        <v>26376</v>
      </c>
      <c r="D1849" s="561" t="s">
        <v>26377</v>
      </c>
      <c r="E1849" s="562" t="s">
        <v>22</v>
      </c>
      <c r="F1849" s="561" t="s">
        <v>22</v>
      </c>
      <c r="G1849" s="561" t="s">
        <v>26505</v>
      </c>
      <c r="H1849" s="561" t="s">
        <v>26506</v>
      </c>
      <c r="I1849" s="561" t="s">
        <v>23270</v>
      </c>
      <c r="J1849" s="561" t="s">
        <v>7063</v>
      </c>
      <c r="K1849" s="562" t="s">
        <v>36755</v>
      </c>
      <c r="L1849" s="561" t="s">
        <v>25</v>
      </c>
    </row>
    <row r="1850" spans="1:12" x14ac:dyDescent="0.25">
      <c r="A1850" s="561" t="s">
        <v>1746</v>
      </c>
      <c r="B1850" s="561" t="s">
        <v>1747</v>
      </c>
      <c r="C1850" s="561" t="s">
        <v>26376</v>
      </c>
      <c r="D1850" s="561" t="s">
        <v>26377</v>
      </c>
      <c r="E1850" s="562" t="s">
        <v>22</v>
      </c>
      <c r="F1850" s="561" t="s">
        <v>22</v>
      </c>
      <c r="G1850" s="561" t="s">
        <v>26508</v>
      </c>
      <c r="H1850" s="561" t="s">
        <v>26509</v>
      </c>
      <c r="I1850" s="561" t="s">
        <v>23270</v>
      </c>
      <c r="J1850" s="561" t="s">
        <v>7063</v>
      </c>
      <c r="K1850" s="562" t="s">
        <v>36756</v>
      </c>
      <c r="L1850" s="561" t="s">
        <v>25</v>
      </c>
    </row>
    <row r="1851" spans="1:12" x14ac:dyDescent="0.25">
      <c r="A1851" s="561" t="s">
        <v>1746</v>
      </c>
      <c r="B1851" s="561" t="s">
        <v>1747</v>
      </c>
      <c r="C1851" s="561" t="s">
        <v>26376</v>
      </c>
      <c r="D1851" s="561" t="s">
        <v>26377</v>
      </c>
      <c r="E1851" s="562" t="s">
        <v>22</v>
      </c>
      <c r="F1851" s="561" t="s">
        <v>22</v>
      </c>
      <c r="G1851" s="561" t="s">
        <v>26511</v>
      </c>
      <c r="H1851" s="561" t="s">
        <v>26512</v>
      </c>
      <c r="I1851" s="561" t="s">
        <v>23270</v>
      </c>
      <c r="J1851" s="561" t="s">
        <v>7063</v>
      </c>
      <c r="K1851" s="562" t="s">
        <v>36756</v>
      </c>
      <c r="L1851" s="561" t="s">
        <v>25</v>
      </c>
    </row>
    <row r="1852" spans="1:12" x14ac:dyDescent="0.25">
      <c r="A1852" s="561" t="s">
        <v>1746</v>
      </c>
      <c r="B1852" s="561" t="s">
        <v>1747</v>
      </c>
      <c r="C1852" s="561" t="s">
        <v>26376</v>
      </c>
      <c r="D1852" s="561" t="s">
        <v>26377</v>
      </c>
      <c r="E1852" s="562" t="s">
        <v>22</v>
      </c>
      <c r="F1852" s="561" t="s">
        <v>22</v>
      </c>
      <c r="G1852" s="561" t="s">
        <v>26513</v>
      </c>
      <c r="H1852" s="561" t="s">
        <v>26514</v>
      </c>
      <c r="I1852" s="561" t="s">
        <v>23270</v>
      </c>
      <c r="J1852" s="561" t="s">
        <v>7063</v>
      </c>
      <c r="K1852" s="562" t="s">
        <v>36757</v>
      </c>
      <c r="L1852" s="561" t="s">
        <v>25</v>
      </c>
    </row>
    <row r="1853" spans="1:12" x14ac:dyDescent="0.25">
      <c r="A1853" s="561" t="s">
        <v>1746</v>
      </c>
      <c r="B1853" s="561" t="s">
        <v>1747</v>
      </c>
      <c r="C1853" s="561" t="s">
        <v>26376</v>
      </c>
      <c r="D1853" s="561" t="s">
        <v>26377</v>
      </c>
      <c r="E1853" s="562" t="s">
        <v>22</v>
      </c>
      <c r="F1853" s="561" t="s">
        <v>22</v>
      </c>
      <c r="G1853" s="561" t="s">
        <v>26516</v>
      </c>
      <c r="H1853" s="561" t="s">
        <v>26517</v>
      </c>
      <c r="I1853" s="561" t="s">
        <v>23270</v>
      </c>
      <c r="J1853" s="561" t="s">
        <v>7063</v>
      </c>
      <c r="K1853" s="562" t="s">
        <v>36757</v>
      </c>
      <c r="L1853" s="561" t="s">
        <v>25</v>
      </c>
    </row>
    <row r="1854" spans="1:12" x14ac:dyDescent="0.25">
      <c r="A1854" s="561" t="s">
        <v>1746</v>
      </c>
      <c r="B1854" s="561" t="s">
        <v>1747</v>
      </c>
      <c r="C1854" s="561" t="s">
        <v>26376</v>
      </c>
      <c r="D1854" s="561" t="s">
        <v>26377</v>
      </c>
      <c r="E1854" s="562" t="s">
        <v>22</v>
      </c>
      <c r="F1854" s="561" t="s">
        <v>22</v>
      </c>
      <c r="G1854" s="561" t="s">
        <v>26518</v>
      </c>
      <c r="H1854" s="561" t="s">
        <v>26519</v>
      </c>
      <c r="I1854" s="561" t="s">
        <v>23270</v>
      </c>
      <c r="J1854" s="561" t="s">
        <v>7063</v>
      </c>
      <c r="K1854" s="562" t="s">
        <v>36758</v>
      </c>
      <c r="L1854" s="561" t="s">
        <v>25</v>
      </c>
    </row>
    <row r="1855" spans="1:12" x14ac:dyDescent="0.25">
      <c r="A1855" s="561" t="s">
        <v>1746</v>
      </c>
      <c r="B1855" s="561" t="s">
        <v>1747</v>
      </c>
      <c r="C1855" s="561" t="s">
        <v>26376</v>
      </c>
      <c r="D1855" s="561" t="s">
        <v>26377</v>
      </c>
      <c r="E1855" s="562" t="s">
        <v>22</v>
      </c>
      <c r="F1855" s="561" t="s">
        <v>22</v>
      </c>
      <c r="G1855" s="561" t="s">
        <v>26521</v>
      </c>
      <c r="H1855" s="561" t="s">
        <v>26522</v>
      </c>
      <c r="I1855" s="561" t="s">
        <v>23270</v>
      </c>
      <c r="J1855" s="561" t="s">
        <v>7063</v>
      </c>
      <c r="K1855" s="562" t="s">
        <v>36759</v>
      </c>
      <c r="L1855" s="561" t="s">
        <v>25</v>
      </c>
    </row>
    <row r="1856" spans="1:12" x14ac:dyDescent="0.25">
      <c r="A1856" s="561" t="s">
        <v>1746</v>
      </c>
      <c r="B1856" s="561" t="s">
        <v>1747</v>
      </c>
      <c r="C1856" s="561" t="s">
        <v>26376</v>
      </c>
      <c r="D1856" s="561" t="s">
        <v>26377</v>
      </c>
      <c r="E1856" s="562" t="s">
        <v>22</v>
      </c>
      <c r="F1856" s="561" t="s">
        <v>22</v>
      </c>
      <c r="G1856" s="561" t="s">
        <v>26524</v>
      </c>
      <c r="H1856" s="561" t="s">
        <v>26525</v>
      </c>
      <c r="I1856" s="561" t="s">
        <v>23270</v>
      </c>
      <c r="J1856" s="561" t="s">
        <v>7063</v>
      </c>
      <c r="K1856" s="562" t="s">
        <v>36756</v>
      </c>
      <c r="L1856" s="561" t="s">
        <v>25</v>
      </c>
    </row>
    <row r="1857" spans="1:12" x14ac:dyDescent="0.25">
      <c r="A1857" s="561" t="s">
        <v>1746</v>
      </c>
      <c r="B1857" s="561" t="s">
        <v>1747</v>
      </c>
      <c r="C1857" s="561" t="s">
        <v>26376</v>
      </c>
      <c r="D1857" s="561" t="s">
        <v>26377</v>
      </c>
      <c r="E1857" s="562" t="s">
        <v>22</v>
      </c>
      <c r="F1857" s="561" t="s">
        <v>22</v>
      </c>
      <c r="G1857" s="561" t="s">
        <v>26526</v>
      </c>
      <c r="H1857" s="561" t="s">
        <v>26527</v>
      </c>
      <c r="I1857" s="561" t="s">
        <v>23270</v>
      </c>
      <c r="J1857" s="561" t="s">
        <v>7063</v>
      </c>
      <c r="K1857" s="562" t="s">
        <v>36760</v>
      </c>
      <c r="L1857" s="561" t="s">
        <v>25</v>
      </c>
    </row>
    <row r="1858" spans="1:12" x14ac:dyDescent="0.25">
      <c r="A1858" s="561" t="s">
        <v>1746</v>
      </c>
      <c r="B1858" s="561" t="s">
        <v>1747</v>
      </c>
      <c r="C1858" s="561" t="s">
        <v>26376</v>
      </c>
      <c r="D1858" s="561" t="s">
        <v>26377</v>
      </c>
      <c r="E1858" s="562" t="s">
        <v>22</v>
      </c>
      <c r="F1858" s="561" t="s">
        <v>22</v>
      </c>
      <c r="G1858" s="561" t="s">
        <v>26529</v>
      </c>
      <c r="H1858" s="561" t="s">
        <v>26530</v>
      </c>
      <c r="I1858" s="561" t="s">
        <v>23270</v>
      </c>
      <c r="J1858" s="561" t="s">
        <v>7063</v>
      </c>
      <c r="K1858" s="562" t="s">
        <v>36761</v>
      </c>
      <c r="L1858" s="561" t="s">
        <v>25</v>
      </c>
    </row>
    <row r="1859" spans="1:12" x14ac:dyDescent="0.25">
      <c r="A1859" s="561" t="s">
        <v>1746</v>
      </c>
      <c r="B1859" s="561" t="s">
        <v>1747</v>
      </c>
      <c r="C1859" s="561" t="s">
        <v>26376</v>
      </c>
      <c r="D1859" s="561" t="s">
        <v>26377</v>
      </c>
      <c r="E1859" s="562" t="s">
        <v>22</v>
      </c>
      <c r="F1859" s="561" t="s">
        <v>22</v>
      </c>
      <c r="G1859" s="561" t="s">
        <v>26532</v>
      </c>
      <c r="H1859" s="561" t="s">
        <v>26533</v>
      </c>
      <c r="I1859" s="561" t="s">
        <v>23270</v>
      </c>
      <c r="J1859" s="561" t="s">
        <v>7063</v>
      </c>
      <c r="K1859" s="562" t="s">
        <v>36762</v>
      </c>
      <c r="L1859" s="561" t="s">
        <v>25</v>
      </c>
    </row>
    <row r="1860" spans="1:12" x14ac:dyDescent="0.25">
      <c r="A1860" s="561" t="s">
        <v>1746</v>
      </c>
      <c r="B1860" s="561" t="s">
        <v>1747</v>
      </c>
      <c r="C1860" s="561" t="s">
        <v>26376</v>
      </c>
      <c r="D1860" s="561" t="s">
        <v>26377</v>
      </c>
      <c r="E1860" s="562" t="s">
        <v>22</v>
      </c>
      <c r="F1860" s="561" t="s">
        <v>22</v>
      </c>
      <c r="G1860" s="561" t="s">
        <v>26535</v>
      </c>
      <c r="H1860" s="561" t="s">
        <v>26536</v>
      </c>
      <c r="I1860" s="561" t="s">
        <v>23270</v>
      </c>
      <c r="J1860" s="561" t="s">
        <v>7063</v>
      </c>
      <c r="K1860" s="562" t="s">
        <v>36763</v>
      </c>
      <c r="L1860" s="561" t="s">
        <v>25</v>
      </c>
    </row>
    <row r="1861" spans="1:12" x14ac:dyDescent="0.25">
      <c r="A1861" s="561" t="s">
        <v>1746</v>
      </c>
      <c r="B1861" s="561" t="s">
        <v>1747</v>
      </c>
      <c r="C1861" s="561" t="s">
        <v>26376</v>
      </c>
      <c r="D1861" s="561" t="s">
        <v>26377</v>
      </c>
      <c r="E1861" s="562" t="s">
        <v>22</v>
      </c>
      <c r="F1861" s="561" t="s">
        <v>22</v>
      </c>
      <c r="G1861" s="561" t="s">
        <v>26538</v>
      </c>
      <c r="H1861" s="561" t="s">
        <v>26539</v>
      </c>
      <c r="I1861" s="561" t="s">
        <v>23270</v>
      </c>
      <c r="J1861" s="561" t="s">
        <v>7063</v>
      </c>
      <c r="K1861" s="562" t="s">
        <v>36764</v>
      </c>
      <c r="L1861" s="561" t="s">
        <v>25</v>
      </c>
    </row>
    <row r="1862" spans="1:12" x14ac:dyDescent="0.25">
      <c r="A1862" s="561" t="s">
        <v>1746</v>
      </c>
      <c r="B1862" s="561" t="s">
        <v>1747</v>
      </c>
      <c r="C1862" s="561" t="s">
        <v>26376</v>
      </c>
      <c r="D1862" s="561" t="s">
        <v>26377</v>
      </c>
      <c r="E1862" s="562" t="s">
        <v>22</v>
      </c>
      <c r="F1862" s="561" t="s">
        <v>22</v>
      </c>
      <c r="G1862" s="561" t="s">
        <v>26541</v>
      </c>
      <c r="H1862" s="561" t="s">
        <v>26542</v>
      </c>
      <c r="I1862" s="561" t="s">
        <v>23270</v>
      </c>
      <c r="J1862" s="561" t="s">
        <v>7063</v>
      </c>
      <c r="K1862" s="562" t="s">
        <v>36760</v>
      </c>
      <c r="L1862" s="561" t="s">
        <v>25</v>
      </c>
    </row>
    <row r="1863" spans="1:12" x14ac:dyDescent="0.25">
      <c r="A1863" s="561" t="s">
        <v>1746</v>
      </c>
      <c r="B1863" s="561" t="s">
        <v>1747</v>
      </c>
      <c r="C1863" s="561" t="s">
        <v>26376</v>
      </c>
      <c r="D1863" s="561" t="s">
        <v>26377</v>
      </c>
      <c r="E1863" s="562" t="s">
        <v>22</v>
      </c>
      <c r="F1863" s="561" t="s">
        <v>22</v>
      </c>
      <c r="G1863" s="561" t="s">
        <v>26543</v>
      </c>
      <c r="H1863" s="561" t="s">
        <v>26544</v>
      </c>
      <c r="I1863" s="561" t="s">
        <v>23270</v>
      </c>
      <c r="J1863" s="561" t="s">
        <v>7063</v>
      </c>
      <c r="K1863" s="562" t="s">
        <v>36765</v>
      </c>
      <c r="L1863" s="561" t="s">
        <v>25</v>
      </c>
    </row>
    <row r="1864" spans="1:12" x14ac:dyDescent="0.25">
      <c r="A1864" s="561" t="s">
        <v>1746</v>
      </c>
      <c r="B1864" s="561" t="s">
        <v>1747</v>
      </c>
      <c r="C1864" s="561" t="s">
        <v>26376</v>
      </c>
      <c r="D1864" s="561" t="s">
        <v>26377</v>
      </c>
      <c r="E1864" s="562" t="s">
        <v>22</v>
      </c>
      <c r="F1864" s="561" t="s">
        <v>22</v>
      </c>
      <c r="G1864" s="561" t="s">
        <v>26546</v>
      </c>
      <c r="H1864" s="561" t="s">
        <v>26547</v>
      </c>
      <c r="I1864" s="561" t="s">
        <v>23270</v>
      </c>
      <c r="J1864" s="561" t="s">
        <v>7063</v>
      </c>
      <c r="K1864" s="562" t="s">
        <v>36762</v>
      </c>
      <c r="L1864" s="561" t="s">
        <v>25</v>
      </c>
    </row>
    <row r="1865" spans="1:12" x14ac:dyDescent="0.25">
      <c r="A1865" s="561" t="s">
        <v>1746</v>
      </c>
      <c r="B1865" s="561" t="s">
        <v>1747</v>
      </c>
      <c r="C1865" s="561" t="s">
        <v>26376</v>
      </c>
      <c r="D1865" s="561" t="s">
        <v>26377</v>
      </c>
      <c r="E1865" s="562" t="s">
        <v>22</v>
      </c>
      <c r="F1865" s="561" t="s">
        <v>22</v>
      </c>
      <c r="G1865" s="561" t="s">
        <v>26548</v>
      </c>
      <c r="H1865" s="561" t="s">
        <v>26549</v>
      </c>
      <c r="I1865" s="561" t="s">
        <v>23270</v>
      </c>
      <c r="J1865" s="561" t="s">
        <v>7063</v>
      </c>
      <c r="K1865" s="562" t="s">
        <v>36766</v>
      </c>
      <c r="L1865" s="561" t="s">
        <v>25</v>
      </c>
    </row>
    <row r="1866" spans="1:12" x14ac:dyDescent="0.25">
      <c r="A1866" s="561" t="s">
        <v>1746</v>
      </c>
      <c r="B1866" s="561" t="s">
        <v>1747</v>
      </c>
      <c r="C1866" s="561" t="s">
        <v>26376</v>
      </c>
      <c r="D1866" s="561" t="s">
        <v>26377</v>
      </c>
      <c r="E1866" s="562" t="s">
        <v>22</v>
      </c>
      <c r="F1866" s="561" t="s">
        <v>22</v>
      </c>
      <c r="G1866" s="561" t="s">
        <v>26551</v>
      </c>
      <c r="H1866" s="561" t="s">
        <v>26552</v>
      </c>
      <c r="I1866" s="561" t="s">
        <v>23270</v>
      </c>
      <c r="J1866" s="561" t="s">
        <v>7063</v>
      </c>
      <c r="K1866" s="562" t="s">
        <v>36767</v>
      </c>
      <c r="L1866" s="561" t="s">
        <v>25</v>
      </c>
    </row>
    <row r="1867" spans="1:12" x14ac:dyDescent="0.25">
      <c r="A1867" s="561" t="s">
        <v>1746</v>
      </c>
      <c r="B1867" s="561" t="s">
        <v>1747</v>
      </c>
      <c r="C1867" s="561" t="s">
        <v>26376</v>
      </c>
      <c r="D1867" s="561" t="s">
        <v>26377</v>
      </c>
      <c r="E1867" s="562" t="s">
        <v>22</v>
      </c>
      <c r="F1867" s="561" t="s">
        <v>22</v>
      </c>
      <c r="G1867" s="561" t="s">
        <v>26554</v>
      </c>
      <c r="H1867" s="561" t="s">
        <v>26555</v>
      </c>
      <c r="I1867" s="561" t="s">
        <v>23270</v>
      </c>
      <c r="J1867" s="561" t="s">
        <v>7063</v>
      </c>
      <c r="K1867" s="562" t="s">
        <v>36768</v>
      </c>
      <c r="L1867" s="561" t="s">
        <v>25</v>
      </c>
    </row>
    <row r="1868" spans="1:12" x14ac:dyDescent="0.25">
      <c r="A1868" s="561" t="s">
        <v>1746</v>
      </c>
      <c r="B1868" s="561" t="s">
        <v>1747</v>
      </c>
      <c r="C1868" s="561" t="s">
        <v>26376</v>
      </c>
      <c r="D1868" s="561" t="s">
        <v>26377</v>
      </c>
      <c r="E1868" s="562" t="s">
        <v>22</v>
      </c>
      <c r="F1868" s="561" t="s">
        <v>22</v>
      </c>
      <c r="G1868" s="561" t="s">
        <v>26557</v>
      </c>
      <c r="H1868" s="561" t="s">
        <v>26558</v>
      </c>
      <c r="I1868" s="561" t="s">
        <v>23270</v>
      </c>
      <c r="J1868" s="561" t="s">
        <v>7063</v>
      </c>
      <c r="K1868" s="562" t="s">
        <v>36769</v>
      </c>
      <c r="L1868" s="561" t="s">
        <v>25</v>
      </c>
    </row>
    <row r="1869" spans="1:12" x14ac:dyDescent="0.25">
      <c r="A1869" s="561" t="s">
        <v>1746</v>
      </c>
      <c r="B1869" s="561" t="s">
        <v>1747</v>
      </c>
      <c r="C1869" s="561" t="s">
        <v>26376</v>
      </c>
      <c r="D1869" s="561" t="s">
        <v>26377</v>
      </c>
      <c r="E1869" s="562" t="s">
        <v>22</v>
      </c>
      <c r="F1869" s="561" t="s">
        <v>22</v>
      </c>
      <c r="G1869" s="561" t="s">
        <v>26560</v>
      </c>
      <c r="H1869" s="561" t="s">
        <v>26561</v>
      </c>
      <c r="I1869" s="561" t="s">
        <v>23270</v>
      </c>
      <c r="J1869" s="561" t="s">
        <v>7063</v>
      </c>
      <c r="K1869" s="562" t="s">
        <v>36770</v>
      </c>
      <c r="L1869" s="561" t="s">
        <v>25</v>
      </c>
    </row>
    <row r="1870" spans="1:12" x14ac:dyDescent="0.25">
      <c r="A1870" s="561" t="s">
        <v>1746</v>
      </c>
      <c r="B1870" s="561" t="s">
        <v>1747</v>
      </c>
      <c r="C1870" s="561" t="s">
        <v>26376</v>
      </c>
      <c r="D1870" s="561" t="s">
        <v>26377</v>
      </c>
      <c r="E1870" s="562" t="s">
        <v>22</v>
      </c>
      <c r="F1870" s="561" t="s">
        <v>22</v>
      </c>
      <c r="G1870" s="561" t="s">
        <v>26563</v>
      </c>
      <c r="H1870" s="561" t="s">
        <v>26564</v>
      </c>
      <c r="I1870" s="561" t="s">
        <v>23270</v>
      </c>
      <c r="J1870" s="561" t="s">
        <v>7063</v>
      </c>
      <c r="K1870" s="562" t="s">
        <v>36771</v>
      </c>
      <c r="L1870" s="561" t="s">
        <v>25</v>
      </c>
    </row>
    <row r="1871" spans="1:12" x14ac:dyDescent="0.25">
      <c r="A1871" s="561" t="s">
        <v>1746</v>
      </c>
      <c r="B1871" s="561" t="s">
        <v>1747</v>
      </c>
      <c r="C1871" s="561" t="s">
        <v>26376</v>
      </c>
      <c r="D1871" s="561" t="s">
        <v>26377</v>
      </c>
      <c r="E1871" s="562" t="s">
        <v>22</v>
      </c>
      <c r="F1871" s="561" t="s">
        <v>22</v>
      </c>
      <c r="G1871" s="561" t="s">
        <v>26566</v>
      </c>
      <c r="H1871" s="561" t="s">
        <v>26567</v>
      </c>
      <c r="I1871" s="561" t="s">
        <v>23270</v>
      </c>
      <c r="J1871" s="561" t="s">
        <v>7063</v>
      </c>
      <c r="K1871" s="562" t="s">
        <v>36772</v>
      </c>
      <c r="L1871" s="561" t="s">
        <v>25</v>
      </c>
    </row>
    <row r="1872" spans="1:12" x14ac:dyDescent="0.25">
      <c r="A1872" s="561" t="s">
        <v>1746</v>
      </c>
      <c r="B1872" s="561" t="s">
        <v>1747</v>
      </c>
      <c r="C1872" s="561" t="s">
        <v>26376</v>
      </c>
      <c r="D1872" s="561" t="s">
        <v>26377</v>
      </c>
      <c r="E1872" s="562" t="s">
        <v>22</v>
      </c>
      <c r="F1872" s="561" t="s">
        <v>22</v>
      </c>
      <c r="G1872" s="561" t="s">
        <v>26569</v>
      </c>
      <c r="H1872" s="561" t="s">
        <v>26570</v>
      </c>
      <c r="I1872" s="561" t="s">
        <v>23270</v>
      </c>
      <c r="J1872" s="561" t="s">
        <v>7063</v>
      </c>
      <c r="K1872" s="562" t="s">
        <v>36773</v>
      </c>
      <c r="L1872" s="561" t="s">
        <v>25</v>
      </c>
    </row>
    <row r="1873" spans="1:12" x14ac:dyDescent="0.25">
      <c r="A1873" s="561" t="s">
        <v>1746</v>
      </c>
      <c r="B1873" s="561" t="s">
        <v>1747</v>
      </c>
      <c r="C1873" s="561" t="s">
        <v>26376</v>
      </c>
      <c r="D1873" s="561" t="s">
        <v>26377</v>
      </c>
      <c r="E1873" s="562" t="s">
        <v>22</v>
      </c>
      <c r="F1873" s="561" t="s">
        <v>22</v>
      </c>
      <c r="G1873" s="561" t="s">
        <v>26572</v>
      </c>
      <c r="H1873" s="561" t="s">
        <v>26573</v>
      </c>
      <c r="I1873" s="561" t="s">
        <v>23270</v>
      </c>
      <c r="J1873" s="561" t="s">
        <v>7063</v>
      </c>
      <c r="K1873" s="562" t="s">
        <v>36774</v>
      </c>
      <c r="L1873" s="561" t="s">
        <v>25</v>
      </c>
    </row>
    <row r="1874" spans="1:12" x14ac:dyDescent="0.25">
      <c r="A1874" s="561" t="s">
        <v>1746</v>
      </c>
      <c r="B1874" s="561" t="s">
        <v>1747</v>
      </c>
      <c r="C1874" s="561" t="s">
        <v>26376</v>
      </c>
      <c r="D1874" s="561" t="s">
        <v>26377</v>
      </c>
      <c r="E1874" s="562" t="s">
        <v>22</v>
      </c>
      <c r="F1874" s="561" t="s">
        <v>22</v>
      </c>
      <c r="G1874" s="561" t="s">
        <v>26575</v>
      </c>
      <c r="H1874" s="561" t="s">
        <v>26576</v>
      </c>
      <c r="I1874" s="561" t="s">
        <v>23270</v>
      </c>
      <c r="J1874" s="561" t="s">
        <v>7063</v>
      </c>
      <c r="K1874" s="562" t="s">
        <v>36775</v>
      </c>
      <c r="L1874" s="561" t="s">
        <v>25</v>
      </c>
    </row>
    <row r="1875" spans="1:12" x14ac:dyDescent="0.25">
      <c r="A1875" s="561" t="s">
        <v>1746</v>
      </c>
      <c r="B1875" s="561" t="s">
        <v>1747</v>
      </c>
      <c r="C1875" s="561" t="s">
        <v>26376</v>
      </c>
      <c r="D1875" s="561" t="s">
        <v>26377</v>
      </c>
      <c r="E1875" s="562" t="s">
        <v>22</v>
      </c>
      <c r="F1875" s="561" t="s">
        <v>22</v>
      </c>
      <c r="G1875" s="561" t="s">
        <v>26578</v>
      </c>
      <c r="H1875" s="561" t="s">
        <v>26579</v>
      </c>
      <c r="I1875" s="561" t="s">
        <v>23270</v>
      </c>
      <c r="J1875" s="561" t="s">
        <v>7063</v>
      </c>
      <c r="K1875" s="562" t="s">
        <v>36776</v>
      </c>
      <c r="L1875" s="561" t="s">
        <v>25</v>
      </c>
    </row>
    <row r="1876" spans="1:12" x14ac:dyDescent="0.25">
      <c r="A1876" s="561" t="s">
        <v>1746</v>
      </c>
      <c r="B1876" s="561" t="s">
        <v>1747</v>
      </c>
      <c r="C1876" s="561" t="s">
        <v>26376</v>
      </c>
      <c r="D1876" s="561" t="s">
        <v>26377</v>
      </c>
      <c r="E1876" s="562" t="s">
        <v>22</v>
      </c>
      <c r="F1876" s="561" t="s">
        <v>22</v>
      </c>
      <c r="G1876" s="561" t="s">
        <v>26581</v>
      </c>
      <c r="H1876" s="561" t="s">
        <v>26582</v>
      </c>
      <c r="I1876" s="561" t="s">
        <v>23270</v>
      </c>
      <c r="J1876" s="561" t="s">
        <v>7063</v>
      </c>
      <c r="K1876" s="562" t="s">
        <v>36777</v>
      </c>
      <c r="L1876" s="561" t="s">
        <v>25</v>
      </c>
    </row>
    <row r="1877" spans="1:12" x14ac:dyDescent="0.25">
      <c r="A1877" s="561" t="s">
        <v>1746</v>
      </c>
      <c r="B1877" s="561" t="s">
        <v>1747</v>
      </c>
      <c r="C1877" s="561" t="s">
        <v>26376</v>
      </c>
      <c r="D1877" s="561" t="s">
        <v>26377</v>
      </c>
      <c r="E1877" s="562" t="s">
        <v>22</v>
      </c>
      <c r="F1877" s="561" t="s">
        <v>22</v>
      </c>
      <c r="G1877" s="561" t="s">
        <v>26584</v>
      </c>
      <c r="H1877" s="561" t="s">
        <v>26585</v>
      </c>
      <c r="I1877" s="561" t="s">
        <v>23270</v>
      </c>
      <c r="J1877" s="561" t="s">
        <v>7063</v>
      </c>
      <c r="K1877" s="562" t="s">
        <v>36778</v>
      </c>
      <c r="L1877" s="561" t="s">
        <v>25</v>
      </c>
    </row>
    <row r="1878" spans="1:12" x14ac:dyDescent="0.25">
      <c r="A1878" s="561" t="s">
        <v>1746</v>
      </c>
      <c r="B1878" s="561" t="s">
        <v>1747</v>
      </c>
      <c r="C1878" s="561" t="s">
        <v>26376</v>
      </c>
      <c r="D1878" s="561" t="s">
        <v>26377</v>
      </c>
      <c r="E1878" s="562" t="s">
        <v>22</v>
      </c>
      <c r="F1878" s="561" t="s">
        <v>22</v>
      </c>
      <c r="G1878" s="561" t="s">
        <v>26587</v>
      </c>
      <c r="H1878" s="561" t="s">
        <v>26588</v>
      </c>
      <c r="I1878" s="561" t="s">
        <v>23270</v>
      </c>
      <c r="J1878" s="561" t="s">
        <v>7063</v>
      </c>
      <c r="K1878" s="562" t="s">
        <v>36779</v>
      </c>
      <c r="L1878" s="561" t="s">
        <v>25</v>
      </c>
    </row>
    <row r="1879" spans="1:12" x14ac:dyDescent="0.25">
      <c r="A1879" s="561" t="s">
        <v>1746</v>
      </c>
      <c r="B1879" s="561" t="s">
        <v>1747</v>
      </c>
      <c r="C1879" s="561" t="s">
        <v>26376</v>
      </c>
      <c r="D1879" s="561" t="s">
        <v>26377</v>
      </c>
      <c r="E1879" s="562" t="s">
        <v>22</v>
      </c>
      <c r="F1879" s="561" t="s">
        <v>22</v>
      </c>
      <c r="G1879" s="561" t="s">
        <v>26590</v>
      </c>
      <c r="H1879" s="561" t="s">
        <v>26591</v>
      </c>
      <c r="I1879" s="561" t="s">
        <v>23270</v>
      </c>
      <c r="J1879" s="561" t="s">
        <v>7063</v>
      </c>
      <c r="K1879" s="562" t="s">
        <v>36780</v>
      </c>
      <c r="L1879" s="561" t="s">
        <v>25</v>
      </c>
    </row>
    <row r="1880" spans="1:12" x14ac:dyDescent="0.25">
      <c r="A1880" s="561" t="s">
        <v>1909</v>
      </c>
      <c r="B1880" s="561" t="s">
        <v>1910</v>
      </c>
      <c r="C1880" s="561" t="s">
        <v>1911</v>
      </c>
      <c r="D1880" s="561" t="s">
        <v>1912</v>
      </c>
      <c r="E1880" s="562" t="s">
        <v>22</v>
      </c>
      <c r="F1880" s="561" t="s">
        <v>22</v>
      </c>
      <c r="G1880" s="561" t="s">
        <v>26593</v>
      </c>
      <c r="H1880" s="561" t="s">
        <v>1921</v>
      </c>
      <c r="I1880" s="561" t="s">
        <v>23868</v>
      </c>
      <c r="J1880" s="561" t="s">
        <v>7063</v>
      </c>
      <c r="K1880" s="562" t="s">
        <v>8651</v>
      </c>
      <c r="L1880" s="561" t="s">
        <v>25</v>
      </c>
    </row>
    <row r="1881" spans="1:12" x14ac:dyDescent="0.25">
      <c r="A1881" s="561" t="s">
        <v>1909</v>
      </c>
      <c r="B1881" s="561" t="s">
        <v>1910</v>
      </c>
      <c r="C1881" s="561" t="s">
        <v>1911</v>
      </c>
      <c r="D1881" s="561" t="s">
        <v>1912</v>
      </c>
      <c r="E1881" s="562" t="s">
        <v>22</v>
      </c>
      <c r="F1881" s="561" t="s">
        <v>22</v>
      </c>
      <c r="G1881" s="561" t="s">
        <v>26595</v>
      </c>
      <c r="H1881" s="561" t="s">
        <v>1923</v>
      </c>
      <c r="I1881" s="561" t="s">
        <v>23868</v>
      </c>
      <c r="J1881" s="561" t="s">
        <v>7063</v>
      </c>
      <c r="K1881" s="562" t="s">
        <v>32682</v>
      </c>
      <c r="L1881" s="561" t="s">
        <v>25</v>
      </c>
    </row>
    <row r="1882" spans="1:12" x14ac:dyDescent="0.25">
      <c r="A1882" s="561" t="s">
        <v>1909</v>
      </c>
      <c r="B1882" s="561" t="s">
        <v>1910</v>
      </c>
      <c r="C1882" s="561" t="s">
        <v>1911</v>
      </c>
      <c r="D1882" s="561" t="s">
        <v>1912</v>
      </c>
      <c r="E1882" s="562" t="s">
        <v>22</v>
      </c>
      <c r="F1882" s="561" t="s">
        <v>22</v>
      </c>
      <c r="G1882" s="561" t="s">
        <v>26596</v>
      </c>
      <c r="H1882" s="561" t="s">
        <v>1924</v>
      </c>
      <c r="I1882" s="561" t="s">
        <v>23868</v>
      </c>
      <c r="J1882" s="561" t="s">
        <v>7063</v>
      </c>
      <c r="K1882" s="562" t="s">
        <v>8202</v>
      </c>
      <c r="L1882" s="561" t="s">
        <v>25</v>
      </c>
    </row>
    <row r="1883" spans="1:12" x14ac:dyDescent="0.25">
      <c r="A1883" s="561" t="s">
        <v>1909</v>
      </c>
      <c r="B1883" s="561" t="s">
        <v>1910</v>
      </c>
      <c r="C1883" s="561" t="s">
        <v>1911</v>
      </c>
      <c r="D1883" s="561" t="s">
        <v>1912</v>
      </c>
      <c r="E1883" s="562" t="s">
        <v>22</v>
      </c>
      <c r="F1883" s="561" t="s">
        <v>22</v>
      </c>
      <c r="G1883" s="561" t="s">
        <v>26597</v>
      </c>
      <c r="H1883" s="561" t="s">
        <v>1926</v>
      </c>
      <c r="I1883" s="561" t="s">
        <v>23868</v>
      </c>
      <c r="J1883" s="561" t="s">
        <v>7063</v>
      </c>
      <c r="K1883" s="562" t="s">
        <v>7813</v>
      </c>
      <c r="L1883" s="561" t="s">
        <v>25</v>
      </c>
    </row>
    <row r="1884" spans="1:12" x14ac:dyDescent="0.25">
      <c r="A1884" s="561" t="s">
        <v>1909</v>
      </c>
      <c r="B1884" s="561" t="s">
        <v>1910</v>
      </c>
      <c r="C1884" s="561" t="s">
        <v>1911</v>
      </c>
      <c r="D1884" s="561" t="s">
        <v>1912</v>
      </c>
      <c r="E1884" s="562" t="s">
        <v>22</v>
      </c>
      <c r="F1884" s="561" t="s">
        <v>22</v>
      </c>
      <c r="G1884" s="561" t="s">
        <v>26598</v>
      </c>
      <c r="H1884" s="561" t="s">
        <v>1928</v>
      </c>
      <c r="I1884" s="561" t="s">
        <v>23868</v>
      </c>
      <c r="J1884" s="561" t="s">
        <v>7063</v>
      </c>
      <c r="K1884" s="562" t="s">
        <v>7736</v>
      </c>
      <c r="L1884" s="561" t="s">
        <v>25</v>
      </c>
    </row>
    <row r="1885" spans="1:12" x14ac:dyDescent="0.25">
      <c r="A1885" s="561" t="s">
        <v>1909</v>
      </c>
      <c r="B1885" s="561" t="s">
        <v>1910</v>
      </c>
      <c r="C1885" s="561" t="s">
        <v>1911</v>
      </c>
      <c r="D1885" s="561" t="s">
        <v>1912</v>
      </c>
      <c r="E1885" s="562" t="s">
        <v>22</v>
      </c>
      <c r="F1885" s="561" t="s">
        <v>22</v>
      </c>
      <c r="G1885" s="561" t="s">
        <v>26599</v>
      </c>
      <c r="H1885" s="561" t="s">
        <v>1930</v>
      </c>
      <c r="I1885" s="561" t="s">
        <v>23868</v>
      </c>
      <c r="J1885" s="561" t="s">
        <v>7063</v>
      </c>
      <c r="K1885" s="562" t="s">
        <v>710</v>
      </c>
      <c r="L1885" s="561" t="s">
        <v>25</v>
      </c>
    </row>
    <row r="1886" spans="1:12" x14ac:dyDescent="0.25">
      <c r="A1886" s="561" t="s">
        <v>1909</v>
      </c>
      <c r="B1886" s="561" t="s">
        <v>1910</v>
      </c>
      <c r="C1886" s="561" t="s">
        <v>1911</v>
      </c>
      <c r="D1886" s="561" t="s">
        <v>1912</v>
      </c>
      <c r="E1886" s="562" t="s">
        <v>22</v>
      </c>
      <c r="F1886" s="561" t="s">
        <v>22</v>
      </c>
      <c r="G1886" s="561" t="s">
        <v>26600</v>
      </c>
      <c r="H1886" s="561" t="s">
        <v>1931</v>
      </c>
      <c r="I1886" s="561" t="s">
        <v>23868</v>
      </c>
      <c r="J1886" s="561" t="s">
        <v>7063</v>
      </c>
      <c r="K1886" s="562" t="s">
        <v>28853</v>
      </c>
      <c r="L1886" s="561" t="s">
        <v>25</v>
      </c>
    </row>
    <row r="1887" spans="1:12" x14ac:dyDescent="0.25">
      <c r="A1887" s="561" t="s">
        <v>1909</v>
      </c>
      <c r="B1887" s="561" t="s">
        <v>1910</v>
      </c>
      <c r="C1887" s="561" t="s">
        <v>1911</v>
      </c>
      <c r="D1887" s="561" t="s">
        <v>1912</v>
      </c>
      <c r="E1887" s="562" t="s">
        <v>22</v>
      </c>
      <c r="F1887" s="561" t="s">
        <v>22</v>
      </c>
      <c r="G1887" s="561" t="s">
        <v>26602</v>
      </c>
      <c r="H1887" s="561" t="s">
        <v>1933</v>
      </c>
      <c r="I1887" s="561" t="s">
        <v>23868</v>
      </c>
      <c r="J1887" s="561" t="s">
        <v>7063</v>
      </c>
      <c r="K1887" s="562" t="s">
        <v>36781</v>
      </c>
      <c r="L1887" s="561" t="s">
        <v>25</v>
      </c>
    </row>
    <row r="1888" spans="1:12" x14ac:dyDescent="0.25">
      <c r="A1888" s="561" t="s">
        <v>1909</v>
      </c>
      <c r="B1888" s="561" t="s">
        <v>1910</v>
      </c>
      <c r="C1888" s="561" t="s">
        <v>1911</v>
      </c>
      <c r="D1888" s="561" t="s">
        <v>1912</v>
      </c>
      <c r="E1888" s="562" t="s">
        <v>22</v>
      </c>
      <c r="F1888" s="561" t="s">
        <v>22</v>
      </c>
      <c r="G1888" s="561" t="s">
        <v>26603</v>
      </c>
      <c r="H1888" s="561" t="s">
        <v>1934</v>
      </c>
      <c r="I1888" s="561" t="s">
        <v>23868</v>
      </c>
      <c r="J1888" s="561" t="s">
        <v>7063</v>
      </c>
      <c r="K1888" s="562" t="s">
        <v>8573</v>
      </c>
      <c r="L1888" s="561" t="s">
        <v>25</v>
      </c>
    </row>
    <row r="1889" spans="1:12" x14ac:dyDescent="0.25">
      <c r="A1889" s="561" t="s">
        <v>1909</v>
      </c>
      <c r="B1889" s="561" t="s">
        <v>1910</v>
      </c>
      <c r="C1889" s="561" t="s">
        <v>1911</v>
      </c>
      <c r="D1889" s="561" t="s">
        <v>1912</v>
      </c>
      <c r="E1889" s="562" t="s">
        <v>22</v>
      </c>
      <c r="F1889" s="561" t="s">
        <v>22</v>
      </c>
      <c r="G1889" s="561" t="s">
        <v>26604</v>
      </c>
      <c r="H1889" s="561" t="s">
        <v>1935</v>
      </c>
      <c r="I1889" s="561" t="s">
        <v>23868</v>
      </c>
      <c r="J1889" s="561" t="s">
        <v>7063</v>
      </c>
      <c r="K1889" s="562" t="s">
        <v>36782</v>
      </c>
      <c r="L1889" s="561" t="s">
        <v>25</v>
      </c>
    </row>
    <row r="1890" spans="1:12" x14ac:dyDescent="0.25">
      <c r="A1890" s="561" t="s">
        <v>1909</v>
      </c>
      <c r="B1890" s="561" t="s">
        <v>1910</v>
      </c>
      <c r="C1890" s="561" t="s">
        <v>1911</v>
      </c>
      <c r="D1890" s="561" t="s">
        <v>1912</v>
      </c>
      <c r="E1890" s="562" t="s">
        <v>22</v>
      </c>
      <c r="F1890" s="561" t="s">
        <v>22</v>
      </c>
      <c r="G1890" s="561" t="s">
        <v>26606</v>
      </c>
      <c r="H1890" s="561" t="s">
        <v>1936</v>
      </c>
      <c r="I1890" s="561" t="s">
        <v>23868</v>
      </c>
      <c r="J1890" s="561" t="s">
        <v>7063</v>
      </c>
      <c r="K1890" s="562" t="s">
        <v>7323</v>
      </c>
      <c r="L1890" s="561" t="s">
        <v>25</v>
      </c>
    </row>
    <row r="1891" spans="1:12" x14ac:dyDescent="0.25">
      <c r="A1891" s="561" t="s">
        <v>1909</v>
      </c>
      <c r="B1891" s="561" t="s">
        <v>1910</v>
      </c>
      <c r="C1891" s="561" t="s">
        <v>1911</v>
      </c>
      <c r="D1891" s="561" t="s">
        <v>1912</v>
      </c>
      <c r="E1891" s="562" t="s">
        <v>22</v>
      </c>
      <c r="F1891" s="561" t="s">
        <v>22</v>
      </c>
      <c r="G1891" s="561" t="s">
        <v>26607</v>
      </c>
      <c r="H1891" s="561" t="s">
        <v>1937</v>
      </c>
      <c r="I1891" s="561" t="s">
        <v>23868</v>
      </c>
      <c r="J1891" s="561" t="s">
        <v>7063</v>
      </c>
      <c r="K1891" s="562" t="s">
        <v>36783</v>
      </c>
      <c r="L1891" s="561" t="s">
        <v>25</v>
      </c>
    </row>
    <row r="1892" spans="1:12" x14ac:dyDescent="0.25">
      <c r="A1892" s="561" t="s">
        <v>1909</v>
      </c>
      <c r="B1892" s="561" t="s">
        <v>1910</v>
      </c>
      <c r="C1892" s="561" t="s">
        <v>1911</v>
      </c>
      <c r="D1892" s="561" t="s">
        <v>1912</v>
      </c>
      <c r="E1892" s="562" t="s">
        <v>22</v>
      </c>
      <c r="F1892" s="561" t="s">
        <v>22</v>
      </c>
      <c r="G1892" s="561" t="s">
        <v>26609</v>
      </c>
      <c r="H1892" s="561" t="s">
        <v>1938</v>
      </c>
      <c r="I1892" s="561" t="s">
        <v>23868</v>
      </c>
      <c r="J1892" s="561" t="s">
        <v>7063</v>
      </c>
      <c r="K1892" s="562" t="s">
        <v>28863</v>
      </c>
      <c r="L1892" s="561" t="s">
        <v>25</v>
      </c>
    </row>
    <row r="1893" spans="1:12" x14ac:dyDescent="0.25">
      <c r="A1893" s="561" t="s">
        <v>1909</v>
      </c>
      <c r="B1893" s="561" t="s">
        <v>1910</v>
      </c>
      <c r="C1893" s="561" t="s">
        <v>1911</v>
      </c>
      <c r="D1893" s="561" t="s">
        <v>1912</v>
      </c>
      <c r="E1893" s="562" t="s">
        <v>22</v>
      </c>
      <c r="F1893" s="561" t="s">
        <v>22</v>
      </c>
      <c r="G1893" s="561" t="s">
        <v>26610</v>
      </c>
      <c r="H1893" s="561" t="s">
        <v>1939</v>
      </c>
      <c r="I1893" s="561" t="s">
        <v>23868</v>
      </c>
      <c r="J1893" s="561" t="s">
        <v>7063</v>
      </c>
      <c r="K1893" s="562" t="s">
        <v>36784</v>
      </c>
      <c r="L1893" s="561" t="s">
        <v>25</v>
      </c>
    </row>
    <row r="1894" spans="1:12" x14ac:dyDescent="0.25">
      <c r="A1894" s="561" t="s">
        <v>1909</v>
      </c>
      <c r="B1894" s="561" t="s">
        <v>1910</v>
      </c>
      <c r="C1894" s="561" t="s">
        <v>1911</v>
      </c>
      <c r="D1894" s="561" t="s">
        <v>1912</v>
      </c>
      <c r="E1894" s="562" t="s">
        <v>22</v>
      </c>
      <c r="F1894" s="561" t="s">
        <v>22</v>
      </c>
      <c r="G1894" s="561" t="s">
        <v>26611</v>
      </c>
      <c r="H1894" s="561" t="s">
        <v>1940</v>
      </c>
      <c r="I1894" s="561" t="s">
        <v>23868</v>
      </c>
      <c r="J1894" s="561" t="s">
        <v>7063</v>
      </c>
      <c r="K1894" s="562" t="s">
        <v>36785</v>
      </c>
      <c r="L1894" s="561" t="s">
        <v>25</v>
      </c>
    </row>
    <row r="1895" spans="1:12" x14ac:dyDescent="0.25">
      <c r="A1895" s="561" t="s">
        <v>1909</v>
      </c>
      <c r="B1895" s="561" t="s">
        <v>1910</v>
      </c>
      <c r="C1895" s="561" t="s">
        <v>1911</v>
      </c>
      <c r="D1895" s="561" t="s">
        <v>1912</v>
      </c>
      <c r="E1895" s="562" t="s">
        <v>22</v>
      </c>
      <c r="F1895" s="561" t="s">
        <v>22</v>
      </c>
      <c r="G1895" s="561" t="s">
        <v>26612</v>
      </c>
      <c r="H1895" s="561" t="s">
        <v>1942</v>
      </c>
      <c r="I1895" s="561" t="s">
        <v>23868</v>
      </c>
      <c r="J1895" s="561" t="s">
        <v>7063</v>
      </c>
      <c r="K1895" s="562" t="s">
        <v>36786</v>
      </c>
      <c r="L1895" s="561" t="s">
        <v>25</v>
      </c>
    </row>
    <row r="1896" spans="1:12" x14ac:dyDescent="0.25">
      <c r="A1896" s="561" t="s">
        <v>1909</v>
      </c>
      <c r="B1896" s="561" t="s">
        <v>1910</v>
      </c>
      <c r="C1896" s="561" t="s">
        <v>1911</v>
      </c>
      <c r="D1896" s="561" t="s">
        <v>1912</v>
      </c>
      <c r="E1896" s="562" t="s">
        <v>22</v>
      </c>
      <c r="F1896" s="561" t="s">
        <v>22</v>
      </c>
      <c r="G1896" s="561" t="s">
        <v>26613</v>
      </c>
      <c r="H1896" s="561" t="s">
        <v>1943</v>
      </c>
      <c r="I1896" s="561" t="s">
        <v>23868</v>
      </c>
      <c r="J1896" s="561" t="s">
        <v>7063</v>
      </c>
      <c r="K1896" s="562" t="s">
        <v>8184</v>
      </c>
      <c r="L1896" s="561" t="s">
        <v>25</v>
      </c>
    </row>
    <row r="1897" spans="1:12" x14ac:dyDescent="0.25">
      <c r="A1897" s="561" t="s">
        <v>1909</v>
      </c>
      <c r="B1897" s="561" t="s">
        <v>1910</v>
      </c>
      <c r="C1897" s="561" t="s">
        <v>1911</v>
      </c>
      <c r="D1897" s="561" t="s">
        <v>1912</v>
      </c>
      <c r="E1897" s="562" t="s">
        <v>22</v>
      </c>
      <c r="F1897" s="561" t="s">
        <v>22</v>
      </c>
      <c r="G1897" s="561" t="s">
        <v>26614</v>
      </c>
      <c r="H1897" s="561" t="s">
        <v>1944</v>
      </c>
      <c r="I1897" s="561" t="s">
        <v>23868</v>
      </c>
      <c r="J1897" s="561" t="s">
        <v>7063</v>
      </c>
      <c r="K1897" s="562" t="s">
        <v>36787</v>
      </c>
      <c r="L1897" s="561" t="s">
        <v>25</v>
      </c>
    </row>
    <row r="1898" spans="1:12" x14ac:dyDescent="0.25">
      <c r="A1898" s="561" t="s">
        <v>1909</v>
      </c>
      <c r="B1898" s="561" t="s">
        <v>1910</v>
      </c>
      <c r="C1898" s="561" t="s">
        <v>1945</v>
      </c>
      <c r="D1898" s="561" t="s">
        <v>1946</v>
      </c>
      <c r="E1898" s="562" t="s">
        <v>22</v>
      </c>
      <c r="F1898" s="561" t="s">
        <v>22</v>
      </c>
      <c r="G1898" s="561" t="s">
        <v>26616</v>
      </c>
      <c r="H1898" s="561" t="s">
        <v>1947</v>
      </c>
      <c r="I1898" s="561" t="s">
        <v>23868</v>
      </c>
      <c r="J1898" s="561" t="s">
        <v>7063</v>
      </c>
      <c r="K1898" s="562" t="s">
        <v>36788</v>
      </c>
      <c r="L1898" s="561" t="s">
        <v>25</v>
      </c>
    </row>
    <row r="1899" spans="1:12" x14ac:dyDescent="0.25">
      <c r="A1899" s="561" t="s">
        <v>1909</v>
      </c>
      <c r="B1899" s="561" t="s">
        <v>1910</v>
      </c>
      <c r="C1899" s="561" t="s">
        <v>1945</v>
      </c>
      <c r="D1899" s="561" t="s">
        <v>1946</v>
      </c>
      <c r="E1899" s="562" t="s">
        <v>22</v>
      </c>
      <c r="F1899" s="561" t="s">
        <v>22</v>
      </c>
      <c r="G1899" s="561" t="s">
        <v>26618</v>
      </c>
      <c r="H1899" s="561" t="s">
        <v>1948</v>
      </c>
      <c r="I1899" s="561" t="s">
        <v>23868</v>
      </c>
      <c r="J1899" s="561" t="s">
        <v>7063</v>
      </c>
      <c r="K1899" s="562" t="s">
        <v>36789</v>
      </c>
      <c r="L1899" s="561" t="s">
        <v>25</v>
      </c>
    </row>
    <row r="1900" spans="1:12" x14ac:dyDescent="0.25">
      <c r="A1900" s="561" t="s">
        <v>1909</v>
      </c>
      <c r="B1900" s="561" t="s">
        <v>1910</v>
      </c>
      <c r="C1900" s="561" t="s">
        <v>1945</v>
      </c>
      <c r="D1900" s="561" t="s">
        <v>1946</v>
      </c>
      <c r="E1900" s="562" t="s">
        <v>22</v>
      </c>
      <c r="F1900" s="561" t="s">
        <v>22</v>
      </c>
      <c r="G1900" s="561" t="s">
        <v>26620</v>
      </c>
      <c r="H1900" s="561" t="s">
        <v>1949</v>
      </c>
      <c r="I1900" s="561" t="s">
        <v>23868</v>
      </c>
      <c r="J1900" s="561" t="s">
        <v>7063</v>
      </c>
      <c r="K1900" s="562" t="s">
        <v>8612</v>
      </c>
      <c r="L1900" s="561" t="s">
        <v>25</v>
      </c>
    </row>
    <row r="1901" spans="1:12" x14ac:dyDescent="0.25">
      <c r="A1901" s="561" t="s">
        <v>1909</v>
      </c>
      <c r="B1901" s="561" t="s">
        <v>1910</v>
      </c>
      <c r="C1901" s="561" t="s">
        <v>1945</v>
      </c>
      <c r="D1901" s="561" t="s">
        <v>1946</v>
      </c>
      <c r="E1901" s="562" t="s">
        <v>22</v>
      </c>
      <c r="F1901" s="561" t="s">
        <v>22</v>
      </c>
      <c r="G1901" s="561" t="s">
        <v>26622</v>
      </c>
      <c r="H1901" s="561" t="s">
        <v>1950</v>
      </c>
      <c r="I1901" s="561" t="s">
        <v>23868</v>
      </c>
      <c r="J1901" s="561" t="s">
        <v>7063</v>
      </c>
      <c r="K1901" s="562" t="s">
        <v>36790</v>
      </c>
      <c r="L1901" s="561" t="s">
        <v>25</v>
      </c>
    </row>
    <row r="1902" spans="1:12" x14ac:dyDescent="0.25">
      <c r="A1902" s="561" t="s">
        <v>1909</v>
      </c>
      <c r="B1902" s="561" t="s">
        <v>1910</v>
      </c>
      <c r="C1902" s="561" t="s">
        <v>1945</v>
      </c>
      <c r="D1902" s="561" t="s">
        <v>1946</v>
      </c>
      <c r="E1902" s="562" t="s">
        <v>22</v>
      </c>
      <c r="F1902" s="561" t="s">
        <v>22</v>
      </c>
      <c r="G1902" s="561" t="s">
        <v>26624</v>
      </c>
      <c r="H1902" s="561" t="s">
        <v>1951</v>
      </c>
      <c r="I1902" s="561" t="s">
        <v>23868</v>
      </c>
      <c r="J1902" s="561" t="s">
        <v>7063</v>
      </c>
      <c r="K1902" s="562" t="s">
        <v>36791</v>
      </c>
      <c r="L1902" s="561" t="s">
        <v>25</v>
      </c>
    </row>
    <row r="1903" spans="1:12" x14ac:dyDescent="0.25">
      <c r="A1903" s="561" t="s">
        <v>1909</v>
      </c>
      <c r="B1903" s="561" t="s">
        <v>1910</v>
      </c>
      <c r="C1903" s="561" t="s">
        <v>1945</v>
      </c>
      <c r="D1903" s="561" t="s">
        <v>1946</v>
      </c>
      <c r="E1903" s="562" t="s">
        <v>22</v>
      </c>
      <c r="F1903" s="561" t="s">
        <v>22</v>
      </c>
      <c r="G1903" s="561" t="s">
        <v>26626</v>
      </c>
      <c r="H1903" s="561" t="s">
        <v>1952</v>
      </c>
      <c r="I1903" s="561" t="s">
        <v>23868</v>
      </c>
      <c r="J1903" s="561" t="s">
        <v>7063</v>
      </c>
      <c r="K1903" s="562" t="s">
        <v>36792</v>
      </c>
      <c r="L1903" s="561" t="s">
        <v>25</v>
      </c>
    </row>
    <row r="1904" spans="1:12" x14ac:dyDescent="0.25">
      <c r="A1904" s="561" t="s">
        <v>1909</v>
      </c>
      <c r="B1904" s="561" t="s">
        <v>1910</v>
      </c>
      <c r="C1904" s="561" t="s">
        <v>1945</v>
      </c>
      <c r="D1904" s="561" t="s">
        <v>1946</v>
      </c>
      <c r="E1904" s="562" t="s">
        <v>22</v>
      </c>
      <c r="F1904" s="561" t="s">
        <v>22</v>
      </c>
      <c r="G1904" s="561" t="s">
        <v>26628</v>
      </c>
      <c r="H1904" s="561" t="s">
        <v>1953</v>
      </c>
      <c r="I1904" s="561" t="s">
        <v>23868</v>
      </c>
      <c r="J1904" s="561" t="s">
        <v>326</v>
      </c>
      <c r="K1904" s="562" t="s">
        <v>5486</v>
      </c>
      <c r="L1904" s="561" t="s">
        <v>25</v>
      </c>
    </row>
    <row r="1905" spans="1:12" x14ac:dyDescent="0.25">
      <c r="A1905" s="561" t="s">
        <v>1909</v>
      </c>
      <c r="B1905" s="561" t="s">
        <v>1910</v>
      </c>
      <c r="C1905" s="561" t="s">
        <v>1945</v>
      </c>
      <c r="D1905" s="561" t="s">
        <v>1946</v>
      </c>
      <c r="E1905" s="562" t="s">
        <v>22</v>
      </c>
      <c r="F1905" s="561" t="s">
        <v>22</v>
      </c>
      <c r="G1905" s="561" t="s">
        <v>26629</v>
      </c>
      <c r="H1905" s="561" t="s">
        <v>1955</v>
      </c>
      <c r="I1905" s="561" t="s">
        <v>23868</v>
      </c>
      <c r="J1905" s="561" t="s">
        <v>326</v>
      </c>
      <c r="K1905" s="562" t="s">
        <v>4182</v>
      </c>
      <c r="L1905" s="561" t="s">
        <v>25</v>
      </c>
    </row>
    <row r="1906" spans="1:12" x14ac:dyDescent="0.25">
      <c r="A1906" s="561" t="s">
        <v>1909</v>
      </c>
      <c r="B1906" s="561" t="s">
        <v>1910</v>
      </c>
      <c r="C1906" s="561" t="s">
        <v>1945</v>
      </c>
      <c r="D1906" s="561" t="s">
        <v>1946</v>
      </c>
      <c r="E1906" s="562" t="s">
        <v>22</v>
      </c>
      <c r="F1906" s="561" t="s">
        <v>22</v>
      </c>
      <c r="G1906" s="561" t="s">
        <v>26631</v>
      </c>
      <c r="H1906" s="561" t="s">
        <v>1957</v>
      </c>
      <c r="I1906" s="561" t="s">
        <v>23868</v>
      </c>
      <c r="J1906" s="561" t="s">
        <v>326</v>
      </c>
      <c r="K1906" s="562" t="s">
        <v>36793</v>
      </c>
      <c r="L1906" s="561" t="s">
        <v>25</v>
      </c>
    </row>
    <row r="1907" spans="1:12" x14ac:dyDescent="0.25">
      <c r="A1907" s="561" t="s">
        <v>1909</v>
      </c>
      <c r="B1907" s="561" t="s">
        <v>1910</v>
      </c>
      <c r="C1907" s="561" t="s">
        <v>1945</v>
      </c>
      <c r="D1907" s="561" t="s">
        <v>1946</v>
      </c>
      <c r="E1907" s="562" t="s">
        <v>22</v>
      </c>
      <c r="F1907" s="561" t="s">
        <v>22</v>
      </c>
      <c r="G1907" s="561" t="s">
        <v>26632</v>
      </c>
      <c r="H1907" s="561" t="s">
        <v>1959</v>
      </c>
      <c r="I1907" s="561" t="s">
        <v>23868</v>
      </c>
      <c r="J1907" s="561" t="s">
        <v>326</v>
      </c>
      <c r="K1907" s="562" t="s">
        <v>7929</v>
      </c>
      <c r="L1907" s="561" t="s">
        <v>25</v>
      </c>
    </row>
    <row r="1908" spans="1:12" x14ac:dyDescent="0.25">
      <c r="A1908" s="561" t="s">
        <v>1909</v>
      </c>
      <c r="B1908" s="561" t="s">
        <v>1910</v>
      </c>
      <c r="C1908" s="561" t="s">
        <v>1945</v>
      </c>
      <c r="D1908" s="561" t="s">
        <v>1946</v>
      </c>
      <c r="E1908" s="562" t="s">
        <v>22</v>
      </c>
      <c r="F1908" s="561" t="s">
        <v>22</v>
      </c>
      <c r="G1908" s="561" t="s">
        <v>26633</v>
      </c>
      <c r="H1908" s="561" t="s">
        <v>1961</v>
      </c>
      <c r="I1908" s="561" t="s">
        <v>23868</v>
      </c>
      <c r="J1908" s="561" t="s">
        <v>326</v>
      </c>
      <c r="K1908" s="562" t="s">
        <v>688</v>
      </c>
      <c r="L1908" s="561" t="s">
        <v>25</v>
      </c>
    </row>
    <row r="1909" spans="1:12" x14ac:dyDescent="0.25">
      <c r="A1909" s="561" t="s">
        <v>1909</v>
      </c>
      <c r="B1909" s="561" t="s">
        <v>1910</v>
      </c>
      <c r="C1909" s="561" t="s">
        <v>1945</v>
      </c>
      <c r="D1909" s="561" t="s">
        <v>1946</v>
      </c>
      <c r="E1909" s="562" t="s">
        <v>22</v>
      </c>
      <c r="F1909" s="561" t="s">
        <v>22</v>
      </c>
      <c r="G1909" s="561" t="s">
        <v>26634</v>
      </c>
      <c r="H1909" s="561" t="s">
        <v>1963</v>
      </c>
      <c r="I1909" s="561" t="s">
        <v>23868</v>
      </c>
      <c r="J1909" s="561" t="s">
        <v>326</v>
      </c>
      <c r="K1909" s="562" t="s">
        <v>7766</v>
      </c>
      <c r="L1909" s="561" t="s">
        <v>25</v>
      </c>
    </row>
    <row r="1910" spans="1:12" x14ac:dyDescent="0.25">
      <c r="A1910" s="561" t="s">
        <v>1965</v>
      </c>
      <c r="B1910" s="561" t="s">
        <v>1966</v>
      </c>
      <c r="C1910" s="561" t="s">
        <v>1967</v>
      </c>
      <c r="D1910" s="561" t="s">
        <v>1968</v>
      </c>
      <c r="E1910" s="562" t="s">
        <v>22</v>
      </c>
      <c r="F1910" s="561" t="s">
        <v>22</v>
      </c>
      <c r="G1910" s="561" t="s">
        <v>26635</v>
      </c>
      <c r="H1910" s="561" t="s">
        <v>1969</v>
      </c>
      <c r="I1910" s="561" t="s">
        <v>23270</v>
      </c>
      <c r="J1910" s="561" t="s">
        <v>24</v>
      </c>
      <c r="K1910" s="562" t="s">
        <v>8206</v>
      </c>
      <c r="L1910" s="561" t="s">
        <v>25</v>
      </c>
    </row>
    <row r="1911" spans="1:12" x14ac:dyDescent="0.25">
      <c r="A1911" s="561" t="s">
        <v>1965</v>
      </c>
      <c r="B1911" s="561" t="s">
        <v>1966</v>
      </c>
      <c r="C1911" s="561" t="s">
        <v>1967</v>
      </c>
      <c r="D1911" s="561" t="s">
        <v>1968</v>
      </c>
      <c r="E1911" s="562" t="s">
        <v>22</v>
      </c>
      <c r="F1911" s="561" t="s">
        <v>22</v>
      </c>
      <c r="G1911" s="561" t="s">
        <v>26637</v>
      </c>
      <c r="H1911" s="561" t="s">
        <v>1970</v>
      </c>
      <c r="I1911" s="561" t="s">
        <v>23270</v>
      </c>
      <c r="J1911" s="561" t="s">
        <v>24</v>
      </c>
      <c r="K1911" s="562" t="s">
        <v>36794</v>
      </c>
      <c r="L1911" s="561" t="s">
        <v>25</v>
      </c>
    </row>
    <row r="1912" spans="1:12" x14ac:dyDescent="0.25">
      <c r="A1912" s="561" t="s">
        <v>1965</v>
      </c>
      <c r="B1912" s="561" t="s">
        <v>1966</v>
      </c>
      <c r="C1912" s="561" t="s">
        <v>1967</v>
      </c>
      <c r="D1912" s="561" t="s">
        <v>1968</v>
      </c>
      <c r="E1912" s="562" t="s">
        <v>22</v>
      </c>
      <c r="F1912" s="561" t="s">
        <v>22</v>
      </c>
      <c r="G1912" s="561" t="s">
        <v>26639</v>
      </c>
      <c r="H1912" s="561" t="s">
        <v>1971</v>
      </c>
      <c r="I1912" s="561" t="s">
        <v>23270</v>
      </c>
      <c r="J1912" s="561" t="s">
        <v>24</v>
      </c>
      <c r="K1912" s="562" t="s">
        <v>36795</v>
      </c>
      <c r="L1912" s="561" t="s">
        <v>25</v>
      </c>
    </row>
    <row r="1913" spans="1:12" x14ac:dyDescent="0.25">
      <c r="A1913" s="561" t="s">
        <v>1965</v>
      </c>
      <c r="B1913" s="561" t="s">
        <v>1966</v>
      </c>
      <c r="C1913" s="561" t="s">
        <v>1967</v>
      </c>
      <c r="D1913" s="561" t="s">
        <v>1968</v>
      </c>
      <c r="E1913" s="562" t="s">
        <v>22</v>
      </c>
      <c r="F1913" s="561" t="s">
        <v>22</v>
      </c>
      <c r="G1913" s="561" t="s">
        <v>26641</v>
      </c>
      <c r="H1913" s="561" t="s">
        <v>1972</v>
      </c>
      <c r="I1913" s="561" t="s">
        <v>23270</v>
      </c>
      <c r="J1913" s="561" t="s">
        <v>24</v>
      </c>
      <c r="K1913" s="562" t="s">
        <v>36796</v>
      </c>
      <c r="L1913" s="561" t="s">
        <v>25</v>
      </c>
    </row>
    <row r="1914" spans="1:12" x14ac:dyDescent="0.25">
      <c r="A1914" s="561" t="s">
        <v>1965</v>
      </c>
      <c r="B1914" s="561" t="s">
        <v>1966</v>
      </c>
      <c r="C1914" s="561" t="s">
        <v>1967</v>
      </c>
      <c r="D1914" s="561" t="s">
        <v>1968</v>
      </c>
      <c r="E1914" s="562" t="s">
        <v>22</v>
      </c>
      <c r="F1914" s="561" t="s">
        <v>22</v>
      </c>
      <c r="G1914" s="561" t="s">
        <v>26643</v>
      </c>
      <c r="H1914" s="561" t="s">
        <v>1973</v>
      </c>
      <c r="I1914" s="561" t="s">
        <v>23270</v>
      </c>
      <c r="J1914" s="561" t="s">
        <v>24</v>
      </c>
      <c r="K1914" s="562" t="s">
        <v>36797</v>
      </c>
      <c r="L1914" s="561" t="s">
        <v>25</v>
      </c>
    </row>
    <row r="1915" spans="1:12" x14ac:dyDescent="0.25">
      <c r="A1915" s="561" t="s">
        <v>1965</v>
      </c>
      <c r="B1915" s="561" t="s">
        <v>1966</v>
      </c>
      <c r="C1915" s="561" t="s">
        <v>1967</v>
      </c>
      <c r="D1915" s="561" t="s">
        <v>1968</v>
      </c>
      <c r="E1915" s="562" t="s">
        <v>22</v>
      </c>
      <c r="F1915" s="561" t="s">
        <v>22</v>
      </c>
      <c r="G1915" s="561" t="s">
        <v>26645</v>
      </c>
      <c r="H1915" s="561" t="s">
        <v>1974</v>
      </c>
      <c r="I1915" s="561" t="s">
        <v>23270</v>
      </c>
      <c r="J1915" s="561" t="s">
        <v>24</v>
      </c>
      <c r="K1915" s="562" t="s">
        <v>36798</v>
      </c>
      <c r="L1915" s="561" t="s">
        <v>25</v>
      </c>
    </row>
    <row r="1916" spans="1:12" x14ac:dyDescent="0.25">
      <c r="A1916" s="561" t="s">
        <v>1965</v>
      </c>
      <c r="B1916" s="561" t="s">
        <v>1966</v>
      </c>
      <c r="C1916" s="561" t="s">
        <v>1967</v>
      </c>
      <c r="D1916" s="561" t="s">
        <v>1968</v>
      </c>
      <c r="E1916" s="562" t="s">
        <v>22</v>
      </c>
      <c r="F1916" s="561" t="s">
        <v>22</v>
      </c>
      <c r="G1916" s="561" t="s">
        <v>26647</v>
      </c>
      <c r="H1916" s="561" t="s">
        <v>1975</v>
      </c>
      <c r="I1916" s="561" t="s">
        <v>23270</v>
      </c>
      <c r="J1916" s="561" t="s">
        <v>24</v>
      </c>
      <c r="K1916" s="562" t="s">
        <v>36799</v>
      </c>
      <c r="L1916" s="561" t="s">
        <v>25</v>
      </c>
    </row>
    <row r="1917" spans="1:12" x14ac:dyDescent="0.25">
      <c r="A1917" s="561" t="s">
        <v>1965</v>
      </c>
      <c r="B1917" s="561" t="s">
        <v>1966</v>
      </c>
      <c r="C1917" s="561" t="s">
        <v>1967</v>
      </c>
      <c r="D1917" s="561" t="s">
        <v>1968</v>
      </c>
      <c r="E1917" s="562" t="s">
        <v>22</v>
      </c>
      <c r="F1917" s="561" t="s">
        <v>22</v>
      </c>
      <c r="G1917" s="561" t="s">
        <v>26649</v>
      </c>
      <c r="H1917" s="561" t="s">
        <v>1976</v>
      </c>
      <c r="I1917" s="561" t="s">
        <v>23270</v>
      </c>
      <c r="J1917" s="561" t="s">
        <v>24</v>
      </c>
      <c r="K1917" s="562" t="s">
        <v>36800</v>
      </c>
      <c r="L1917" s="561" t="s">
        <v>25</v>
      </c>
    </row>
    <row r="1918" spans="1:12" x14ac:dyDescent="0.25">
      <c r="A1918" s="561" t="s">
        <v>1965</v>
      </c>
      <c r="B1918" s="561" t="s">
        <v>1966</v>
      </c>
      <c r="C1918" s="561" t="s">
        <v>1967</v>
      </c>
      <c r="D1918" s="561" t="s">
        <v>1968</v>
      </c>
      <c r="E1918" s="562" t="s">
        <v>22</v>
      </c>
      <c r="F1918" s="561" t="s">
        <v>22</v>
      </c>
      <c r="G1918" s="561" t="s">
        <v>26651</v>
      </c>
      <c r="H1918" s="561" t="s">
        <v>1977</v>
      </c>
      <c r="I1918" s="561" t="s">
        <v>23270</v>
      </c>
      <c r="J1918" s="561" t="s">
        <v>24</v>
      </c>
      <c r="K1918" s="562" t="s">
        <v>36801</v>
      </c>
      <c r="L1918" s="561" t="s">
        <v>25</v>
      </c>
    </row>
    <row r="1919" spans="1:12" x14ac:dyDescent="0.25">
      <c r="A1919" s="561" t="s">
        <v>1965</v>
      </c>
      <c r="B1919" s="561" t="s">
        <v>1966</v>
      </c>
      <c r="C1919" s="561" t="s">
        <v>1967</v>
      </c>
      <c r="D1919" s="561" t="s">
        <v>1968</v>
      </c>
      <c r="E1919" s="562" t="s">
        <v>22</v>
      </c>
      <c r="F1919" s="561" t="s">
        <v>22</v>
      </c>
      <c r="G1919" s="561" t="s">
        <v>26653</v>
      </c>
      <c r="H1919" s="561" t="s">
        <v>1978</v>
      </c>
      <c r="I1919" s="561" t="s">
        <v>23270</v>
      </c>
      <c r="J1919" s="561" t="s">
        <v>24</v>
      </c>
      <c r="K1919" s="562" t="s">
        <v>36802</v>
      </c>
      <c r="L1919" s="561" t="s">
        <v>25</v>
      </c>
    </row>
    <row r="1920" spans="1:12" x14ac:dyDescent="0.25">
      <c r="A1920" s="561" t="s">
        <v>1965</v>
      </c>
      <c r="B1920" s="561" t="s">
        <v>1966</v>
      </c>
      <c r="C1920" s="561" t="s">
        <v>1967</v>
      </c>
      <c r="D1920" s="561" t="s">
        <v>1968</v>
      </c>
      <c r="E1920" s="562" t="s">
        <v>22</v>
      </c>
      <c r="F1920" s="561" t="s">
        <v>22</v>
      </c>
      <c r="G1920" s="561" t="s">
        <v>26655</v>
      </c>
      <c r="H1920" s="561" t="s">
        <v>1979</v>
      </c>
      <c r="I1920" s="561" t="s">
        <v>23270</v>
      </c>
      <c r="J1920" s="561" t="s">
        <v>24</v>
      </c>
      <c r="K1920" s="562" t="s">
        <v>36803</v>
      </c>
      <c r="L1920" s="561" t="s">
        <v>25</v>
      </c>
    </row>
    <row r="1921" spans="1:12" x14ac:dyDescent="0.25">
      <c r="A1921" s="561" t="s">
        <v>1965</v>
      </c>
      <c r="B1921" s="561" t="s">
        <v>1966</v>
      </c>
      <c r="C1921" s="561" t="s">
        <v>1967</v>
      </c>
      <c r="D1921" s="561" t="s">
        <v>1968</v>
      </c>
      <c r="E1921" s="562" t="s">
        <v>22</v>
      </c>
      <c r="F1921" s="561" t="s">
        <v>22</v>
      </c>
      <c r="G1921" s="561" t="s">
        <v>26657</v>
      </c>
      <c r="H1921" s="561" t="s">
        <v>1980</v>
      </c>
      <c r="I1921" s="561" t="s">
        <v>23270</v>
      </c>
      <c r="J1921" s="561" t="s">
        <v>24</v>
      </c>
      <c r="K1921" s="562" t="s">
        <v>36804</v>
      </c>
      <c r="L1921" s="561" t="s">
        <v>25</v>
      </c>
    </row>
    <row r="1922" spans="1:12" x14ac:dyDescent="0.25">
      <c r="A1922" s="561" t="s">
        <v>1965</v>
      </c>
      <c r="B1922" s="561" t="s">
        <v>1966</v>
      </c>
      <c r="C1922" s="561" t="s">
        <v>1967</v>
      </c>
      <c r="D1922" s="561" t="s">
        <v>1968</v>
      </c>
      <c r="E1922" s="562" t="s">
        <v>22</v>
      </c>
      <c r="F1922" s="561" t="s">
        <v>22</v>
      </c>
      <c r="G1922" s="561" t="s">
        <v>26659</v>
      </c>
      <c r="H1922" s="561" t="s">
        <v>1981</v>
      </c>
      <c r="I1922" s="561" t="s">
        <v>23270</v>
      </c>
      <c r="J1922" s="561" t="s">
        <v>24</v>
      </c>
      <c r="K1922" s="562" t="s">
        <v>36805</v>
      </c>
      <c r="L1922" s="561" t="s">
        <v>25</v>
      </c>
    </row>
    <row r="1923" spans="1:12" x14ac:dyDescent="0.25">
      <c r="A1923" s="561" t="s">
        <v>1965</v>
      </c>
      <c r="B1923" s="561" t="s">
        <v>1966</v>
      </c>
      <c r="C1923" s="561" t="s">
        <v>1967</v>
      </c>
      <c r="D1923" s="561" t="s">
        <v>1968</v>
      </c>
      <c r="E1923" s="562" t="s">
        <v>22</v>
      </c>
      <c r="F1923" s="561" t="s">
        <v>22</v>
      </c>
      <c r="G1923" s="561" t="s">
        <v>26661</v>
      </c>
      <c r="H1923" s="561" t="s">
        <v>1982</v>
      </c>
      <c r="I1923" s="561" t="s">
        <v>23270</v>
      </c>
      <c r="J1923" s="561" t="s">
        <v>24</v>
      </c>
      <c r="K1923" s="562" t="s">
        <v>36806</v>
      </c>
      <c r="L1923" s="561" t="s">
        <v>25</v>
      </c>
    </row>
    <row r="1924" spans="1:12" x14ac:dyDescent="0.25">
      <c r="A1924" s="561" t="s">
        <v>1965</v>
      </c>
      <c r="B1924" s="561" t="s">
        <v>1966</v>
      </c>
      <c r="C1924" s="561" t="s">
        <v>1967</v>
      </c>
      <c r="D1924" s="561" t="s">
        <v>1968</v>
      </c>
      <c r="E1924" s="562" t="s">
        <v>22</v>
      </c>
      <c r="F1924" s="561" t="s">
        <v>22</v>
      </c>
      <c r="G1924" s="561" t="s">
        <v>26663</v>
      </c>
      <c r="H1924" s="561" t="s">
        <v>1983</v>
      </c>
      <c r="I1924" s="561" t="s">
        <v>23270</v>
      </c>
      <c r="J1924" s="561" t="s">
        <v>24</v>
      </c>
      <c r="K1924" s="562" t="s">
        <v>36807</v>
      </c>
      <c r="L1924" s="561" t="s">
        <v>25</v>
      </c>
    </row>
    <row r="1925" spans="1:12" x14ac:dyDescent="0.25">
      <c r="A1925" s="561" t="s">
        <v>1965</v>
      </c>
      <c r="B1925" s="561" t="s">
        <v>1966</v>
      </c>
      <c r="C1925" s="561" t="s">
        <v>1967</v>
      </c>
      <c r="D1925" s="561" t="s">
        <v>1968</v>
      </c>
      <c r="E1925" s="562" t="s">
        <v>22</v>
      </c>
      <c r="F1925" s="561" t="s">
        <v>22</v>
      </c>
      <c r="G1925" s="561" t="s">
        <v>26665</v>
      </c>
      <c r="H1925" s="561" t="s">
        <v>1984</v>
      </c>
      <c r="I1925" s="561" t="s">
        <v>23270</v>
      </c>
      <c r="J1925" s="561" t="s">
        <v>24</v>
      </c>
      <c r="K1925" s="562" t="s">
        <v>36808</v>
      </c>
      <c r="L1925" s="561" t="s">
        <v>25</v>
      </c>
    </row>
    <row r="1926" spans="1:12" x14ac:dyDescent="0.25">
      <c r="A1926" s="561" t="s">
        <v>1965</v>
      </c>
      <c r="B1926" s="561" t="s">
        <v>1966</v>
      </c>
      <c r="C1926" s="561" t="s">
        <v>1967</v>
      </c>
      <c r="D1926" s="561" t="s">
        <v>1968</v>
      </c>
      <c r="E1926" s="562" t="s">
        <v>22</v>
      </c>
      <c r="F1926" s="561" t="s">
        <v>22</v>
      </c>
      <c r="G1926" s="561" t="s">
        <v>26667</v>
      </c>
      <c r="H1926" s="561" t="s">
        <v>1985</v>
      </c>
      <c r="I1926" s="561" t="s">
        <v>23270</v>
      </c>
      <c r="J1926" s="561" t="s">
        <v>24</v>
      </c>
      <c r="K1926" s="562" t="s">
        <v>36809</v>
      </c>
      <c r="L1926" s="561" t="s">
        <v>25</v>
      </c>
    </row>
    <row r="1927" spans="1:12" x14ac:dyDescent="0.25">
      <c r="A1927" s="561" t="s">
        <v>1965</v>
      </c>
      <c r="B1927" s="561" t="s">
        <v>1966</v>
      </c>
      <c r="C1927" s="561" t="s">
        <v>1967</v>
      </c>
      <c r="D1927" s="561" t="s">
        <v>1968</v>
      </c>
      <c r="E1927" s="562" t="s">
        <v>22</v>
      </c>
      <c r="F1927" s="561" t="s">
        <v>22</v>
      </c>
      <c r="G1927" s="561" t="s">
        <v>26669</v>
      </c>
      <c r="H1927" s="561" t="s">
        <v>1986</v>
      </c>
      <c r="I1927" s="561" t="s">
        <v>23270</v>
      </c>
      <c r="J1927" s="561" t="s">
        <v>24</v>
      </c>
      <c r="K1927" s="562" t="s">
        <v>36810</v>
      </c>
      <c r="L1927" s="561" t="s">
        <v>25</v>
      </c>
    </row>
    <row r="1928" spans="1:12" x14ac:dyDescent="0.25">
      <c r="A1928" s="561" t="s">
        <v>1965</v>
      </c>
      <c r="B1928" s="561" t="s">
        <v>1966</v>
      </c>
      <c r="C1928" s="561" t="s">
        <v>1967</v>
      </c>
      <c r="D1928" s="561" t="s">
        <v>1968</v>
      </c>
      <c r="E1928" s="562" t="s">
        <v>22</v>
      </c>
      <c r="F1928" s="561" t="s">
        <v>22</v>
      </c>
      <c r="G1928" s="561" t="s">
        <v>26671</v>
      </c>
      <c r="H1928" s="561" t="s">
        <v>1987</v>
      </c>
      <c r="I1928" s="561" t="s">
        <v>23270</v>
      </c>
      <c r="J1928" s="561" t="s">
        <v>24</v>
      </c>
      <c r="K1928" s="562" t="s">
        <v>36811</v>
      </c>
      <c r="L1928" s="561" t="s">
        <v>25</v>
      </c>
    </row>
    <row r="1929" spans="1:12" x14ac:dyDescent="0.25">
      <c r="A1929" s="561" t="s">
        <v>1965</v>
      </c>
      <c r="B1929" s="561" t="s">
        <v>1966</v>
      </c>
      <c r="C1929" s="561" t="s">
        <v>1967</v>
      </c>
      <c r="D1929" s="561" t="s">
        <v>1968</v>
      </c>
      <c r="E1929" s="562" t="s">
        <v>22</v>
      </c>
      <c r="F1929" s="561" t="s">
        <v>22</v>
      </c>
      <c r="G1929" s="561" t="s">
        <v>26673</v>
      </c>
      <c r="H1929" s="561" t="s">
        <v>1988</v>
      </c>
      <c r="I1929" s="561" t="s">
        <v>23270</v>
      </c>
      <c r="J1929" s="561" t="s">
        <v>24</v>
      </c>
      <c r="K1929" s="562" t="s">
        <v>36812</v>
      </c>
      <c r="L1929" s="561" t="s">
        <v>25</v>
      </c>
    </row>
    <row r="1930" spans="1:12" x14ac:dyDescent="0.25">
      <c r="A1930" s="561" t="s">
        <v>1965</v>
      </c>
      <c r="B1930" s="561" t="s">
        <v>1966</v>
      </c>
      <c r="C1930" s="561" t="s">
        <v>1967</v>
      </c>
      <c r="D1930" s="561" t="s">
        <v>1968</v>
      </c>
      <c r="E1930" s="562" t="s">
        <v>22</v>
      </c>
      <c r="F1930" s="561" t="s">
        <v>22</v>
      </c>
      <c r="G1930" s="561" t="s">
        <v>26675</v>
      </c>
      <c r="H1930" s="561" t="s">
        <v>1989</v>
      </c>
      <c r="I1930" s="561" t="s">
        <v>23270</v>
      </c>
      <c r="J1930" s="561" t="s">
        <v>24</v>
      </c>
      <c r="K1930" s="562" t="s">
        <v>36813</v>
      </c>
      <c r="L1930" s="561" t="s">
        <v>25</v>
      </c>
    </row>
    <row r="1931" spans="1:12" x14ac:dyDescent="0.25">
      <c r="A1931" s="561" t="s">
        <v>1965</v>
      </c>
      <c r="B1931" s="561" t="s">
        <v>1966</v>
      </c>
      <c r="C1931" s="561" t="s">
        <v>1967</v>
      </c>
      <c r="D1931" s="561" t="s">
        <v>1968</v>
      </c>
      <c r="E1931" s="562" t="s">
        <v>22</v>
      </c>
      <c r="F1931" s="561" t="s">
        <v>22</v>
      </c>
      <c r="G1931" s="561" t="s">
        <v>26677</v>
      </c>
      <c r="H1931" s="561" t="s">
        <v>1990</v>
      </c>
      <c r="I1931" s="561" t="s">
        <v>23270</v>
      </c>
      <c r="J1931" s="561" t="s">
        <v>24</v>
      </c>
      <c r="K1931" s="562" t="s">
        <v>7798</v>
      </c>
      <c r="L1931" s="561" t="s">
        <v>25</v>
      </c>
    </row>
    <row r="1932" spans="1:12" x14ac:dyDescent="0.25">
      <c r="A1932" s="561" t="s">
        <v>1965</v>
      </c>
      <c r="B1932" s="561" t="s">
        <v>1966</v>
      </c>
      <c r="C1932" s="561" t="s">
        <v>1967</v>
      </c>
      <c r="D1932" s="561" t="s">
        <v>1968</v>
      </c>
      <c r="E1932" s="562" t="s">
        <v>22</v>
      </c>
      <c r="F1932" s="561" t="s">
        <v>22</v>
      </c>
      <c r="G1932" s="561" t="s">
        <v>26679</v>
      </c>
      <c r="H1932" s="561" t="s">
        <v>1991</v>
      </c>
      <c r="I1932" s="561" t="s">
        <v>23270</v>
      </c>
      <c r="J1932" s="561" t="s">
        <v>24</v>
      </c>
      <c r="K1932" s="562" t="s">
        <v>36814</v>
      </c>
      <c r="L1932" s="561" t="s">
        <v>25</v>
      </c>
    </row>
    <row r="1933" spans="1:12" x14ac:dyDescent="0.25">
      <c r="A1933" s="561" t="s">
        <v>1965</v>
      </c>
      <c r="B1933" s="561" t="s">
        <v>1966</v>
      </c>
      <c r="C1933" s="561" t="s">
        <v>1967</v>
      </c>
      <c r="D1933" s="561" t="s">
        <v>1968</v>
      </c>
      <c r="E1933" s="562" t="s">
        <v>22</v>
      </c>
      <c r="F1933" s="561" t="s">
        <v>22</v>
      </c>
      <c r="G1933" s="561" t="s">
        <v>26681</v>
      </c>
      <c r="H1933" s="561" t="s">
        <v>1992</v>
      </c>
      <c r="I1933" s="561" t="s">
        <v>23270</v>
      </c>
      <c r="J1933" s="561" t="s">
        <v>24</v>
      </c>
      <c r="K1933" s="562" t="s">
        <v>36815</v>
      </c>
      <c r="L1933" s="561" t="s">
        <v>25</v>
      </c>
    </row>
    <row r="1934" spans="1:12" x14ac:dyDescent="0.25">
      <c r="A1934" s="561" t="s">
        <v>1965</v>
      </c>
      <c r="B1934" s="561" t="s">
        <v>1966</v>
      </c>
      <c r="C1934" s="561" t="s">
        <v>1967</v>
      </c>
      <c r="D1934" s="561" t="s">
        <v>1968</v>
      </c>
      <c r="E1934" s="562" t="s">
        <v>22</v>
      </c>
      <c r="F1934" s="561" t="s">
        <v>22</v>
      </c>
      <c r="G1934" s="561" t="s">
        <v>26683</v>
      </c>
      <c r="H1934" s="561" t="s">
        <v>1993</v>
      </c>
      <c r="I1934" s="561" t="s">
        <v>23270</v>
      </c>
      <c r="J1934" s="561" t="s">
        <v>24</v>
      </c>
      <c r="K1934" s="562" t="s">
        <v>36816</v>
      </c>
      <c r="L1934" s="561" t="s">
        <v>25</v>
      </c>
    </row>
    <row r="1935" spans="1:12" x14ac:dyDescent="0.25">
      <c r="A1935" s="561" t="s">
        <v>1965</v>
      </c>
      <c r="B1935" s="561" t="s">
        <v>1966</v>
      </c>
      <c r="C1935" s="561" t="s">
        <v>1967</v>
      </c>
      <c r="D1935" s="561" t="s">
        <v>1968</v>
      </c>
      <c r="E1935" s="562" t="s">
        <v>22</v>
      </c>
      <c r="F1935" s="561" t="s">
        <v>22</v>
      </c>
      <c r="G1935" s="561" t="s">
        <v>26685</v>
      </c>
      <c r="H1935" s="561" t="s">
        <v>1994</v>
      </c>
      <c r="I1935" s="561" t="s">
        <v>23270</v>
      </c>
      <c r="J1935" s="561" t="s">
        <v>24</v>
      </c>
      <c r="K1935" s="562" t="s">
        <v>36817</v>
      </c>
      <c r="L1935" s="561" t="s">
        <v>25</v>
      </c>
    </row>
    <row r="1936" spans="1:12" x14ac:dyDescent="0.25">
      <c r="A1936" s="561" t="s">
        <v>1965</v>
      </c>
      <c r="B1936" s="561" t="s">
        <v>1966</v>
      </c>
      <c r="C1936" s="561" t="s">
        <v>1967</v>
      </c>
      <c r="D1936" s="561" t="s">
        <v>1968</v>
      </c>
      <c r="E1936" s="562" t="s">
        <v>22</v>
      </c>
      <c r="F1936" s="561" t="s">
        <v>22</v>
      </c>
      <c r="G1936" s="561" t="s">
        <v>26687</v>
      </c>
      <c r="H1936" s="561" t="s">
        <v>1995</v>
      </c>
      <c r="I1936" s="561" t="s">
        <v>23270</v>
      </c>
      <c r="J1936" s="561" t="s">
        <v>24</v>
      </c>
      <c r="K1936" s="562" t="s">
        <v>36818</v>
      </c>
      <c r="L1936" s="561" t="s">
        <v>25</v>
      </c>
    </row>
    <row r="1937" spans="1:12" x14ac:dyDescent="0.25">
      <c r="A1937" s="561" t="s">
        <v>1965</v>
      </c>
      <c r="B1937" s="561" t="s">
        <v>1966</v>
      </c>
      <c r="C1937" s="561" t="s">
        <v>1967</v>
      </c>
      <c r="D1937" s="561" t="s">
        <v>1968</v>
      </c>
      <c r="E1937" s="562" t="s">
        <v>22</v>
      </c>
      <c r="F1937" s="561" t="s">
        <v>22</v>
      </c>
      <c r="G1937" s="561" t="s">
        <v>26689</v>
      </c>
      <c r="H1937" s="561" t="s">
        <v>1996</v>
      </c>
      <c r="I1937" s="561" t="s">
        <v>23270</v>
      </c>
      <c r="J1937" s="561" t="s">
        <v>24</v>
      </c>
      <c r="K1937" s="562" t="s">
        <v>36819</v>
      </c>
      <c r="L1937" s="561" t="s">
        <v>25</v>
      </c>
    </row>
    <row r="1938" spans="1:12" x14ac:dyDescent="0.25">
      <c r="A1938" s="561" t="s">
        <v>1965</v>
      </c>
      <c r="B1938" s="561" t="s">
        <v>1966</v>
      </c>
      <c r="C1938" s="561" t="s">
        <v>1967</v>
      </c>
      <c r="D1938" s="561" t="s">
        <v>1968</v>
      </c>
      <c r="E1938" s="562" t="s">
        <v>22</v>
      </c>
      <c r="F1938" s="561" t="s">
        <v>22</v>
      </c>
      <c r="G1938" s="561" t="s">
        <v>26691</v>
      </c>
      <c r="H1938" s="561" t="s">
        <v>1997</v>
      </c>
      <c r="I1938" s="561" t="s">
        <v>23270</v>
      </c>
      <c r="J1938" s="561" t="s">
        <v>24</v>
      </c>
      <c r="K1938" s="562" t="s">
        <v>36820</v>
      </c>
      <c r="L1938" s="561" t="s">
        <v>25</v>
      </c>
    </row>
    <row r="1939" spans="1:12" x14ac:dyDescent="0.25">
      <c r="A1939" s="561" t="s">
        <v>1965</v>
      </c>
      <c r="B1939" s="561" t="s">
        <v>1966</v>
      </c>
      <c r="C1939" s="561" t="s">
        <v>1967</v>
      </c>
      <c r="D1939" s="561" t="s">
        <v>1968</v>
      </c>
      <c r="E1939" s="562" t="s">
        <v>22</v>
      </c>
      <c r="F1939" s="561" t="s">
        <v>22</v>
      </c>
      <c r="G1939" s="561" t="s">
        <v>26693</v>
      </c>
      <c r="H1939" s="561" t="s">
        <v>1998</v>
      </c>
      <c r="I1939" s="561" t="s">
        <v>23270</v>
      </c>
      <c r="J1939" s="561" t="s">
        <v>24</v>
      </c>
      <c r="K1939" s="562" t="s">
        <v>36821</v>
      </c>
      <c r="L1939" s="561" t="s">
        <v>25</v>
      </c>
    </row>
    <row r="1940" spans="1:12" x14ac:dyDescent="0.25">
      <c r="A1940" s="561" t="s">
        <v>1965</v>
      </c>
      <c r="B1940" s="561" t="s">
        <v>1966</v>
      </c>
      <c r="C1940" s="561" t="s">
        <v>1967</v>
      </c>
      <c r="D1940" s="561" t="s">
        <v>1968</v>
      </c>
      <c r="E1940" s="562" t="s">
        <v>22</v>
      </c>
      <c r="F1940" s="561" t="s">
        <v>22</v>
      </c>
      <c r="G1940" s="561" t="s">
        <v>26695</v>
      </c>
      <c r="H1940" s="561" t="s">
        <v>1999</v>
      </c>
      <c r="I1940" s="561" t="s">
        <v>23270</v>
      </c>
      <c r="J1940" s="561" t="s">
        <v>24</v>
      </c>
      <c r="K1940" s="562" t="s">
        <v>36822</v>
      </c>
      <c r="L1940" s="561" t="s">
        <v>25</v>
      </c>
    </row>
    <row r="1941" spans="1:12" x14ac:dyDescent="0.25">
      <c r="A1941" s="561" t="s">
        <v>1965</v>
      </c>
      <c r="B1941" s="561" t="s">
        <v>1966</v>
      </c>
      <c r="C1941" s="561" t="s">
        <v>1967</v>
      </c>
      <c r="D1941" s="561" t="s">
        <v>1968</v>
      </c>
      <c r="E1941" s="562" t="s">
        <v>22</v>
      </c>
      <c r="F1941" s="561" t="s">
        <v>22</v>
      </c>
      <c r="G1941" s="561" t="s">
        <v>26697</v>
      </c>
      <c r="H1941" s="561" t="s">
        <v>2000</v>
      </c>
      <c r="I1941" s="561" t="s">
        <v>23270</v>
      </c>
      <c r="J1941" s="561" t="s">
        <v>24</v>
      </c>
      <c r="K1941" s="562" t="s">
        <v>36823</v>
      </c>
      <c r="L1941" s="561" t="s">
        <v>25</v>
      </c>
    </row>
    <row r="1942" spans="1:12" x14ac:dyDescent="0.25">
      <c r="A1942" s="561" t="s">
        <v>1965</v>
      </c>
      <c r="B1942" s="561" t="s">
        <v>1966</v>
      </c>
      <c r="C1942" s="561" t="s">
        <v>1967</v>
      </c>
      <c r="D1942" s="561" t="s">
        <v>1968</v>
      </c>
      <c r="E1942" s="562" t="s">
        <v>22</v>
      </c>
      <c r="F1942" s="561" t="s">
        <v>22</v>
      </c>
      <c r="G1942" s="561" t="s">
        <v>26699</v>
      </c>
      <c r="H1942" s="561" t="s">
        <v>2001</v>
      </c>
      <c r="I1942" s="561" t="s">
        <v>23270</v>
      </c>
      <c r="J1942" s="561" t="s">
        <v>24</v>
      </c>
      <c r="K1942" s="562" t="s">
        <v>36824</v>
      </c>
      <c r="L1942" s="561" t="s">
        <v>25</v>
      </c>
    </row>
    <row r="1943" spans="1:12" x14ac:dyDescent="0.25">
      <c r="A1943" s="561" t="s">
        <v>1965</v>
      </c>
      <c r="B1943" s="561" t="s">
        <v>1966</v>
      </c>
      <c r="C1943" s="561" t="s">
        <v>1967</v>
      </c>
      <c r="D1943" s="561" t="s">
        <v>1968</v>
      </c>
      <c r="E1943" s="562" t="s">
        <v>22</v>
      </c>
      <c r="F1943" s="561" t="s">
        <v>22</v>
      </c>
      <c r="G1943" s="561" t="s">
        <v>26701</v>
      </c>
      <c r="H1943" s="561" t="s">
        <v>2002</v>
      </c>
      <c r="I1943" s="561" t="s">
        <v>23270</v>
      </c>
      <c r="J1943" s="561" t="s">
        <v>24</v>
      </c>
      <c r="K1943" s="562" t="s">
        <v>36825</v>
      </c>
      <c r="L1943" s="561" t="s">
        <v>25</v>
      </c>
    </row>
    <row r="1944" spans="1:12" x14ac:dyDescent="0.25">
      <c r="A1944" s="561" t="s">
        <v>1965</v>
      </c>
      <c r="B1944" s="561" t="s">
        <v>1966</v>
      </c>
      <c r="C1944" s="561" t="s">
        <v>1967</v>
      </c>
      <c r="D1944" s="561" t="s">
        <v>1968</v>
      </c>
      <c r="E1944" s="562" t="s">
        <v>22</v>
      </c>
      <c r="F1944" s="561" t="s">
        <v>22</v>
      </c>
      <c r="G1944" s="561" t="s">
        <v>26703</v>
      </c>
      <c r="H1944" s="561" t="s">
        <v>2003</v>
      </c>
      <c r="I1944" s="561" t="s">
        <v>23270</v>
      </c>
      <c r="J1944" s="561" t="s">
        <v>24</v>
      </c>
      <c r="K1944" s="562" t="s">
        <v>36826</v>
      </c>
      <c r="L1944" s="561" t="s">
        <v>25</v>
      </c>
    </row>
    <row r="1945" spans="1:12" x14ac:dyDescent="0.25">
      <c r="A1945" s="561" t="s">
        <v>1965</v>
      </c>
      <c r="B1945" s="561" t="s">
        <v>1966</v>
      </c>
      <c r="C1945" s="561" t="s">
        <v>1967</v>
      </c>
      <c r="D1945" s="561" t="s">
        <v>1968</v>
      </c>
      <c r="E1945" s="562" t="s">
        <v>22</v>
      </c>
      <c r="F1945" s="561" t="s">
        <v>22</v>
      </c>
      <c r="G1945" s="561" t="s">
        <v>26705</v>
      </c>
      <c r="H1945" s="561" t="s">
        <v>2004</v>
      </c>
      <c r="I1945" s="561" t="s">
        <v>23270</v>
      </c>
      <c r="J1945" s="561" t="s">
        <v>24</v>
      </c>
      <c r="K1945" s="562" t="s">
        <v>36827</v>
      </c>
      <c r="L1945" s="561" t="s">
        <v>25</v>
      </c>
    </row>
    <row r="1946" spans="1:12" x14ac:dyDescent="0.25">
      <c r="A1946" s="561" t="s">
        <v>1965</v>
      </c>
      <c r="B1946" s="561" t="s">
        <v>1966</v>
      </c>
      <c r="C1946" s="561" t="s">
        <v>1967</v>
      </c>
      <c r="D1946" s="561" t="s">
        <v>1968</v>
      </c>
      <c r="E1946" s="562" t="s">
        <v>22</v>
      </c>
      <c r="F1946" s="561" t="s">
        <v>22</v>
      </c>
      <c r="G1946" s="561" t="s">
        <v>26707</v>
      </c>
      <c r="H1946" s="561" t="s">
        <v>2005</v>
      </c>
      <c r="I1946" s="561" t="s">
        <v>23270</v>
      </c>
      <c r="J1946" s="561" t="s">
        <v>24</v>
      </c>
      <c r="K1946" s="562" t="s">
        <v>36828</v>
      </c>
      <c r="L1946" s="561" t="s">
        <v>25</v>
      </c>
    </row>
    <row r="1947" spans="1:12" x14ac:dyDescent="0.25">
      <c r="A1947" s="561" t="s">
        <v>1965</v>
      </c>
      <c r="B1947" s="561" t="s">
        <v>1966</v>
      </c>
      <c r="C1947" s="561" t="s">
        <v>1967</v>
      </c>
      <c r="D1947" s="561" t="s">
        <v>1968</v>
      </c>
      <c r="E1947" s="562" t="s">
        <v>22</v>
      </c>
      <c r="F1947" s="561" t="s">
        <v>22</v>
      </c>
      <c r="G1947" s="561" t="s">
        <v>26709</v>
      </c>
      <c r="H1947" s="561" t="s">
        <v>2006</v>
      </c>
      <c r="I1947" s="561" t="s">
        <v>23270</v>
      </c>
      <c r="J1947" s="561" t="s">
        <v>24</v>
      </c>
      <c r="K1947" s="562" t="s">
        <v>36829</v>
      </c>
      <c r="L1947" s="561" t="s">
        <v>25</v>
      </c>
    </row>
    <row r="1948" spans="1:12" x14ac:dyDescent="0.25">
      <c r="A1948" s="561" t="s">
        <v>1965</v>
      </c>
      <c r="B1948" s="561" t="s">
        <v>1966</v>
      </c>
      <c r="C1948" s="561" t="s">
        <v>1967</v>
      </c>
      <c r="D1948" s="561" t="s">
        <v>1968</v>
      </c>
      <c r="E1948" s="562" t="s">
        <v>22</v>
      </c>
      <c r="F1948" s="561" t="s">
        <v>22</v>
      </c>
      <c r="G1948" s="561" t="s">
        <v>26711</v>
      </c>
      <c r="H1948" s="561" t="s">
        <v>2007</v>
      </c>
      <c r="I1948" s="561" t="s">
        <v>23270</v>
      </c>
      <c r="J1948" s="561" t="s">
        <v>24</v>
      </c>
      <c r="K1948" s="562" t="s">
        <v>36830</v>
      </c>
      <c r="L1948" s="561" t="s">
        <v>25</v>
      </c>
    </row>
    <row r="1949" spans="1:12" x14ac:dyDescent="0.25">
      <c r="A1949" s="561" t="s">
        <v>1965</v>
      </c>
      <c r="B1949" s="561" t="s">
        <v>1966</v>
      </c>
      <c r="C1949" s="561" t="s">
        <v>1967</v>
      </c>
      <c r="D1949" s="561" t="s">
        <v>1968</v>
      </c>
      <c r="E1949" s="562" t="s">
        <v>22</v>
      </c>
      <c r="F1949" s="561" t="s">
        <v>22</v>
      </c>
      <c r="G1949" s="561" t="s">
        <v>26713</v>
      </c>
      <c r="H1949" s="561" t="s">
        <v>2008</v>
      </c>
      <c r="I1949" s="561" t="s">
        <v>23270</v>
      </c>
      <c r="J1949" s="561" t="s">
        <v>24</v>
      </c>
      <c r="K1949" s="562" t="s">
        <v>36831</v>
      </c>
      <c r="L1949" s="561" t="s">
        <v>25</v>
      </c>
    </row>
    <row r="1950" spans="1:12" x14ac:dyDescent="0.25">
      <c r="A1950" s="561" t="s">
        <v>1965</v>
      </c>
      <c r="B1950" s="561" t="s">
        <v>1966</v>
      </c>
      <c r="C1950" s="561" t="s">
        <v>1967</v>
      </c>
      <c r="D1950" s="561" t="s">
        <v>1968</v>
      </c>
      <c r="E1950" s="562" t="s">
        <v>22</v>
      </c>
      <c r="F1950" s="561" t="s">
        <v>22</v>
      </c>
      <c r="G1950" s="561" t="s">
        <v>26715</v>
      </c>
      <c r="H1950" s="561" t="s">
        <v>2009</v>
      </c>
      <c r="I1950" s="561" t="s">
        <v>23270</v>
      </c>
      <c r="J1950" s="561" t="s">
        <v>24</v>
      </c>
      <c r="K1950" s="562" t="s">
        <v>36832</v>
      </c>
      <c r="L1950" s="561" t="s">
        <v>25</v>
      </c>
    </row>
    <row r="1951" spans="1:12" x14ac:dyDescent="0.25">
      <c r="A1951" s="561" t="s">
        <v>1965</v>
      </c>
      <c r="B1951" s="561" t="s">
        <v>1966</v>
      </c>
      <c r="C1951" s="561" t="s">
        <v>1967</v>
      </c>
      <c r="D1951" s="561" t="s">
        <v>1968</v>
      </c>
      <c r="E1951" s="562" t="s">
        <v>22</v>
      </c>
      <c r="F1951" s="561" t="s">
        <v>22</v>
      </c>
      <c r="G1951" s="561" t="s">
        <v>26717</v>
      </c>
      <c r="H1951" s="561" t="s">
        <v>2010</v>
      </c>
      <c r="I1951" s="561" t="s">
        <v>23270</v>
      </c>
      <c r="J1951" s="561" t="s">
        <v>24</v>
      </c>
      <c r="K1951" s="562" t="s">
        <v>36833</v>
      </c>
      <c r="L1951" s="561" t="s">
        <v>25</v>
      </c>
    </row>
    <row r="1952" spans="1:12" x14ac:dyDescent="0.25">
      <c r="A1952" s="561" t="s">
        <v>1965</v>
      </c>
      <c r="B1952" s="561" t="s">
        <v>1966</v>
      </c>
      <c r="C1952" s="561" t="s">
        <v>1967</v>
      </c>
      <c r="D1952" s="561" t="s">
        <v>1968</v>
      </c>
      <c r="E1952" s="562" t="s">
        <v>22</v>
      </c>
      <c r="F1952" s="561" t="s">
        <v>22</v>
      </c>
      <c r="G1952" s="561" t="s">
        <v>26719</v>
      </c>
      <c r="H1952" s="561" t="s">
        <v>2011</v>
      </c>
      <c r="I1952" s="561" t="s">
        <v>23270</v>
      </c>
      <c r="J1952" s="561" t="s">
        <v>24</v>
      </c>
      <c r="K1952" s="562" t="s">
        <v>36834</v>
      </c>
      <c r="L1952" s="561" t="s">
        <v>25</v>
      </c>
    </row>
    <row r="1953" spans="1:12" x14ac:dyDescent="0.25">
      <c r="A1953" s="561" t="s">
        <v>1965</v>
      </c>
      <c r="B1953" s="561" t="s">
        <v>1966</v>
      </c>
      <c r="C1953" s="561" t="s">
        <v>1967</v>
      </c>
      <c r="D1953" s="561" t="s">
        <v>1968</v>
      </c>
      <c r="E1953" s="562" t="s">
        <v>22</v>
      </c>
      <c r="F1953" s="561" t="s">
        <v>22</v>
      </c>
      <c r="G1953" s="561" t="s">
        <v>26721</v>
      </c>
      <c r="H1953" s="561" t="s">
        <v>2012</v>
      </c>
      <c r="I1953" s="561" t="s">
        <v>23270</v>
      </c>
      <c r="J1953" s="561" t="s">
        <v>24</v>
      </c>
      <c r="K1953" s="562" t="s">
        <v>36835</v>
      </c>
      <c r="L1953" s="561" t="s">
        <v>25</v>
      </c>
    </row>
    <row r="1954" spans="1:12" x14ac:dyDescent="0.25">
      <c r="A1954" s="561" t="s">
        <v>1965</v>
      </c>
      <c r="B1954" s="561" t="s">
        <v>1966</v>
      </c>
      <c r="C1954" s="561" t="s">
        <v>1967</v>
      </c>
      <c r="D1954" s="561" t="s">
        <v>1968</v>
      </c>
      <c r="E1954" s="562" t="s">
        <v>22</v>
      </c>
      <c r="F1954" s="561" t="s">
        <v>22</v>
      </c>
      <c r="G1954" s="561" t="s">
        <v>26723</v>
      </c>
      <c r="H1954" s="561" t="s">
        <v>2013</v>
      </c>
      <c r="I1954" s="561" t="s">
        <v>23270</v>
      </c>
      <c r="J1954" s="561" t="s">
        <v>24</v>
      </c>
      <c r="K1954" s="562" t="s">
        <v>36836</v>
      </c>
      <c r="L1954" s="561" t="s">
        <v>25</v>
      </c>
    </row>
    <row r="1955" spans="1:12" x14ac:dyDescent="0.25">
      <c r="A1955" s="561" t="s">
        <v>1965</v>
      </c>
      <c r="B1955" s="561" t="s">
        <v>1966</v>
      </c>
      <c r="C1955" s="561" t="s">
        <v>1967</v>
      </c>
      <c r="D1955" s="561" t="s">
        <v>1968</v>
      </c>
      <c r="E1955" s="562" t="s">
        <v>22</v>
      </c>
      <c r="F1955" s="561" t="s">
        <v>22</v>
      </c>
      <c r="G1955" s="561" t="s">
        <v>26724</v>
      </c>
      <c r="H1955" s="561" t="s">
        <v>2014</v>
      </c>
      <c r="I1955" s="561" t="s">
        <v>23270</v>
      </c>
      <c r="J1955" s="561" t="s">
        <v>24</v>
      </c>
      <c r="K1955" s="562" t="s">
        <v>36837</v>
      </c>
      <c r="L1955" s="561" t="s">
        <v>25</v>
      </c>
    </row>
    <row r="1956" spans="1:12" x14ac:dyDescent="0.25">
      <c r="A1956" s="561" t="s">
        <v>1965</v>
      </c>
      <c r="B1956" s="561" t="s">
        <v>1966</v>
      </c>
      <c r="C1956" s="561" t="s">
        <v>1967</v>
      </c>
      <c r="D1956" s="561" t="s">
        <v>1968</v>
      </c>
      <c r="E1956" s="562" t="s">
        <v>22</v>
      </c>
      <c r="F1956" s="561" t="s">
        <v>22</v>
      </c>
      <c r="G1956" s="561" t="s">
        <v>26726</v>
      </c>
      <c r="H1956" s="561" t="s">
        <v>2015</v>
      </c>
      <c r="I1956" s="561" t="s">
        <v>23270</v>
      </c>
      <c r="J1956" s="561" t="s">
        <v>24</v>
      </c>
      <c r="K1956" s="562" t="s">
        <v>36838</v>
      </c>
      <c r="L1956" s="561" t="s">
        <v>25</v>
      </c>
    </row>
    <row r="1957" spans="1:12" x14ac:dyDescent="0.25">
      <c r="A1957" s="561" t="s">
        <v>1965</v>
      </c>
      <c r="B1957" s="561" t="s">
        <v>1966</v>
      </c>
      <c r="C1957" s="561" t="s">
        <v>1967</v>
      </c>
      <c r="D1957" s="561" t="s">
        <v>1968</v>
      </c>
      <c r="E1957" s="562" t="s">
        <v>22</v>
      </c>
      <c r="F1957" s="561" t="s">
        <v>22</v>
      </c>
      <c r="G1957" s="561" t="s">
        <v>26728</v>
      </c>
      <c r="H1957" s="561" t="s">
        <v>2016</v>
      </c>
      <c r="I1957" s="561" t="s">
        <v>23270</v>
      </c>
      <c r="J1957" s="561" t="s">
        <v>24</v>
      </c>
      <c r="K1957" s="562" t="s">
        <v>36839</v>
      </c>
      <c r="L1957" s="561" t="s">
        <v>25</v>
      </c>
    </row>
    <row r="1958" spans="1:12" x14ac:dyDescent="0.25">
      <c r="A1958" s="561" t="s">
        <v>1965</v>
      </c>
      <c r="B1958" s="561" t="s">
        <v>1966</v>
      </c>
      <c r="C1958" s="561" t="s">
        <v>1967</v>
      </c>
      <c r="D1958" s="561" t="s">
        <v>1968</v>
      </c>
      <c r="E1958" s="562" t="s">
        <v>22</v>
      </c>
      <c r="F1958" s="561" t="s">
        <v>22</v>
      </c>
      <c r="G1958" s="561" t="s">
        <v>26730</v>
      </c>
      <c r="H1958" s="561" t="s">
        <v>2017</v>
      </c>
      <c r="I1958" s="561" t="s">
        <v>23270</v>
      </c>
      <c r="J1958" s="561" t="s">
        <v>24</v>
      </c>
      <c r="K1958" s="562" t="s">
        <v>36840</v>
      </c>
      <c r="L1958" s="561" t="s">
        <v>25</v>
      </c>
    </row>
    <row r="1959" spans="1:12" x14ac:dyDescent="0.25">
      <c r="A1959" s="561" t="s">
        <v>1965</v>
      </c>
      <c r="B1959" s="561" t="s">
        <v>1966</v>
      </c>
      <c r="C1959" s="561" t="s">
        <v>1967</v>
      </c>
      <c r="D1959" s="561" t="s">
        <v>1968</v>
      </c>
      <c r="E1959" s="562" t="s">
        <v>22</v>
      </c>
      <c r="F1959" s="561" t="s">
        <v>22</v>
      </c>
      <c r="G1959" s="561" t="s">
        <v>26731</v>
      </c>
      <c r="H1959" s="561" t="s">
        <v>2018</v>
      </c>
      <c r="I1959" s="561" t="s">
        <v>23270</v>
      </c>
      <c r="J1959" s="561" t="s">
        <v>24</v>
      </c>
      <c r="K1959" s="562" t="s">
        <v>36841</v>
      </c>
      <c r="L1959" s="561" t="s">
        <v>25</v>
      </c>
    </row>
    <row r="1960" spans="1:12" x14ac:dyDescent="0.25">
      <c r="A1960" s="561" t="s">
        <v>1965</v>
      </c>
      <c r="B1960" s="561" t="s">
        <v>1966</v>
      </c>
      <c r="C1960" s="561" t="s">
        <v>1967</v>
      </c>
      <c r="D1960" s="561" t="s">
        <v>1968</v>
      </c>
      <c r="E1960" s="562" t="s">
        <v>22</v>
      </c>
      <c r="F1960" s="561" t="s">
        <v>22</v>
      </c>
      <c r="G1960" s="561" t="s">
        <v>26733</v>
      </c>
      <c r="H1960" s="561" t="s">
        <v>2019</v>
      </c>
      <c r="I1960" s="561" t="s">
        <v>23270</v>
      </c>
      <c r="J1960" s="561" t="s">
        <v>24</v>
      </c>
      <c r="K1960" s="562" t="s">
        <v>36813</v>
      </c>
      <c r="L1960" s="561" t="s">
        <v>25</v>
      </c>
    </row>
    <row r="1961" spans="1:12" x14ac:dyDescent="0.25">
      <c r="A1961" s="561" t="s">
        <v>1965</v>
      </c>
      <c r="B1961" s="561" t="s">
        <v>1966</v>
      </c>
      <c r="C1961" s="561" t="s">
        <v>1967</v>
      </c>
      <c r="D1961" s="561" t="s">
        <v>1968</v>
      </c>
      <c r="E1961" s="562" t="s">
        <v>22</v>
      </c>
      <c r="F1961" s="561" t="s">
        <v>22</v>
      </c>
      <c r="G1961" s="561" t="s">
        <v>26734</v>
      </c>
      <c r="H1961" s="561" t="s">
        <v>2020</v>
      </c>
      <c r="I1961" s="561" t="s">
        <v>23270</v>
      </c>
      <c r="J1961" s="561" t="s">
        <v>24</v>
      </c>
      <c r="K1961" s="562" t="s">
        <v>31514</v>
      </c>
      <c r="L1961" s="561" t="s">
        <v>25</v>
      </c>
    </row>
    <row r="1962" spans="1:12" x14ac:dyDescent="0.25">
      <c r="A1962" s="561" t="s">
        <v>1965</v>
      </c>
      <c r="B1962" s="561" t="s">
        <v>1966</v>
      </c>
      <c r="C1962" s="561" t="s">
        <v>1967</v>
      </c>
      <c r="D1962" s="561" t="s">
        <v>1968</v>
      </c>
      <c r="E1962" s="562" t="s">
        <v>22</v>
      </c>
      <c r="F1962" s="561" t="s">
        <v>22</v>
      </c>
      <c r="G1962" s="561" t="s">
        <v>26736</v>
      </c>
      <c r="H1962" s="561" t="s">
        <v>2021</v>
      </c>
      <c r="I1962" s="561" t="s">
        <v>23270</v>
      </c>
      <c r="J1962" s="561" t="s">
        <v>24</v>
      </c>
      <c r="K1962" s="562" t="s">
        <v>36842</v>
      </c>
      <c r="L1962" s="561" t="s">
        <v>25</v>
      </c>
    </row>
    <row r="1963" spans="1:12" x14ac:dyDescent="0.25">
      <c r="A1963" s="561" t="s">
        <v>1965</v>
      </c>
      <c r="B1963" s="561" t="s">
        <v>1966</v>
      </c>
      <c r="C1963" s="561" t="s">
        <v>1967</v>
      </c>
      <c r="D1963" s="561" t="s">
        <v>1968</v>
      </c>
      <c r="E1963" s="562" t="s">
        <v>22</v>
      </c>
      <c r="F1963" s="561" t="s">
        <v>22</v>
      </c>
      <c r="G1963" s="561" t="s">
        <v>26738</v>
      </c>
      <c r="H1963" s="561" t="s">
        <v>2022</v>
      </c>
      <c r="I1963" s="561" t="s">
        <v>23270</v>
      </c>
      <c r="J1963" s="561" t="s">
        <v>24</v>
      </c>
      <c r="K1963" s="562" t="s">
        <v>36843</v>
      </c>
      <c r="L1963" s="561" t="s">
        <v>25</v>
      </c>
    </row>
    <row r="1964" spans="1:12" x14ac:dyDescent="0.25">
      <c r="A1964" s="561" t="s">
        <v>1965</v>
      </c>
      <c r="B1964" s="561" t="s">
        <v>1966</v>
      </c>
      <c r="C1964" s="561" t="s">
        <v>1967</v>
      </c>
      <c r="D1964" s="561" t="s">
        <v>1968</v>
      </c>
      <c r="E1964" s="562" t="s">
        <v>22</v>
      </c>
      <c r="F1964" s="561" t="s">
        <v>22</v>
      </c>
      <c r="G1964" s="561" t="s">
        <v>26740</v>
      </c>
      <c r="H1964" s="561" t="s">
        <v>2023</v>
      </c>
      <c r="I1964" s="561" t="s">
        <v>23270</v>
      </c>
      <c r="J1964" s="561" t="s">
        <v>24</v>
      </c>
      <c r="K1964" s="562" t="s">
        <v>36844</v>
      </c>
      <c r="L1964" s="561" t="s">
        <v>25</v>
      </c>
    </row>
    <row r="1965" spans="1:12" x14ac:dyDescent="0.25">
      <c r="A1965" s="561" t="s">
        <v>1965</v>
      </c>
      <c r="B1965" s="561" t="s">
        <v>1966</v>
      </c>
      <c r="C1965" s="561" t="s">
        <v>1967</v>
      </c>
      <c r="D1965" s="561" t="s">
        <v>1968</v>
      </c>
      <c r="E1965" s="562" t="s">
        <v>22</v>
      </c>
      <c r="F1965" s="561" t="s">
        <v>22</v>
      </c>
      <c r="G1965" s="561" t="s">
        <v>26742</v>
      </c>
      <c r="H1965" s="561" t="s">
        <v>2024</v>
      </c>
      <c r="I1965" s="561" t="s">
        <v>23270</v>
      </c>
      <c r="J1965" s="561" t="s">
        <v>24</v>
      </c>
      <c r="K1965" s="562" t="s">
        <v>36845</v>
      </c>
      <c r="L1965" s="561" t="s">
        <v>25</v>
      </c>
    </row>
    <row r="1966" spans="1:12" x14ac:dyDescent="0.25">
      <c r="A1966" s="561" t="s">
        <v>1965</v>
      </c>
      <c r="B1966" s="561" t="s">
        <v>1966</v>
      </c>
      <c r="C1966" s="561" t="s">
        <v>1967</v>
      </c>
      <c r="D1966" s="561" t="s">
        <v>1968</v>
      </c>
      <c r="E1966" s="562" t="s">
        <v>22</v>
      </c>
      <c r="F1966" s="561" t="s">
        <v>22</v>
      </c>
      <c r="G1966" s="561" t="s">
        <v>26744</v>
      </c>
      <c r="H1966" s="561" t="s">
        <v>2025</v>
      </c>
      <c r="I1966" s="561" t="s">
        <v>23270</v>
      </c>
      <c r="J1966" s="561" t="s">
        <v>24</v>
      </c>
      <c r="K1966" s="562" t="s">
        <v>36846</v>
      </c>
      <c r="L1966" s="561" t="s">
        <v>25</v>
      </c>
    </row>
    <row r="1967" spans="1:12" x14ac:dyDescent="0.25">
      <c r="A1967" s="561" t="s">
        <v>1965</v>
      </c>
      <c r="B1967" s="561" t="s">
        <v>1966</v>
      </c>
      <c r="C1967" s="561" t="s">
        <v>1967</v>
      </c>
      <c r="D1967" s="561" t="s">
        <v>1968</v>
      </c>
      <c r="E1967" s="562" t="s">
        <v>22</v>
      </c>
      <c r="F1967" s="561" t="s">
        <v>22</v>
      </c>
      <c r="G1967" s="561" t="s">
        <v>26746</v>
      </c>
      <c r="H1967" s="561" t="s">
        <v>2026</v>
      </c>
      <c r="I1967" s="561" t="s">
        <v>23270</v>
      </c>
      <c r="J1967" s="561" t="s">
        <v>24</v>
      </c>
      <c r="K1967" s="562" t="s">
        <v>36847</v>
      </c>
      <c r="L1967" s="561" t="s">
        <v>25</v>
      </c>
    </row>
    <row r="1968" spans="1:12" x14ac:dyDescent="0.25">
      <c r="A1968" s="561" t="s">
        <v>1965</v>
      </c>
      <c r="B1968" s="561" t="s">
        <v>1966</v>
      </c>
      <c r="C1968" s="561" t="s">
        <v>1967</v>
      </c>
      <c r="D1968" s="561" t="s">
        <v>1968</v>
      </c>
      <c r="E1968" s="562" t="s">
        <v>22</v>
      </c>
      <c r="F1968" s="561" t="s">
        <v>22</v>
      </c>
      <c r="G1968" s="561" t="s">
        <v>26748</v>
      </c>
      <c r="H1968" s="561" t="s">
        <v>2027</v>
      </c>
      <c r="I1968" s="561" t="s">
        <v>23270</v>
      </c>
      <c r="J1968" s="561" t="s">
        <v>24</v>
      </c>
      <c r="K1968" s="562" t="s">
        <v>29186</v>
      </c>
      <c r="L1968" s="561" t="s">
        <v>25</v>
      </c>
    </row>
    <row r="1969" spans="1:12" x14ac:dyDescent="0.25">
      <c r="A1969" s="561" t="s">
        <v>1965</v>
      </c>
      <c r="B1969" s="561" t="s">
        <v>1966</v>
      </c>
      <c r="C1969" s="561" t="s">
        <v>1967</v>
      </c>
      <c r="D1969" s="561" t="s">
        <v>1968</v>
      </c>
      <c r="E1969" s="562" t="s">
        <v>22</v>
      </c>
      <c r="F1969" s="561" t="s">
        <v>22</v>
      </c>
      <c r="G1969" s="561" t="s">
        <v>26750</v>
      </c>
      <c r="H1969" s="561" t="s">
        <v>2028</v>
      </c>
      <c r="I1969" s="561" t="s">
        <v>23270</v>
      </c>
      <c r="J1969" s="561" t="s">
        <v>24</v>
      </c>
      <c r="K1969" s="562" t="s">
        <v>36848</v>
      </c>
      <c r="L1969" s="561" t="s">
        <v>25</v>
      </c>
    </row>
    <row r="1970" spans="1:12" x14ac:dyDescent="0.25">
      <c r="A1970" s="561" t="s">
        <v>1965</v>
      </c>
      <c r="B1970" s="561" t="s">
        <v>1966</v>
      </c>
      <c r="C1970" s="561" t="s">
        <v>1967</v>
      </c>
      <c r="D1970" s="561" t="s">
        <v>1968</v>
      </c>
      <c r="E1970" s="562" t="s">
        <v>22</v>
      </c>
      <c r="F1970" s="561" t="s">
        <v>22</v>
      </c>
      <c r="G1970" s="561" t="s">
        <v>26752</v>
      </c>
      <c r="H1970" s="561" t="s">
        <v>2029</v>
      </c>
      <c r="I1970" s="561" t="s">
        <v>23270</v>
      </c>
      <c r="J1970" s="561" t="s">
        <v>24</v>
      </c>
      <c r="K1970" s="562" t="s">
        <v>36849</v>
      </c>
      <c r="L1970" s="561" t="s">
        <v>25</v>
      </c>
    </row>
    <row r="1971" spans="1:12" x14ac:dyDescent="0.25">
      <c r="A1971" s="561" t="s">
        <v>1965</v>
      </c>
      <c r="B1971" s="561" t="s">
        <v>1966</v>
      </c>
      <c r="C1971" s="561" t="s">
        <v>1967</v>
      </c>
      <c r="D1971" s="561" t="s">
        <v>1968</v>
      </c>
      <c r="E1971" s="562" t="s">
        <v>22</v>
      </c>
      <c r="F1971" s="561" t="s">
        <v>22</v>
      </c>
      <c r="G1971" s="561" t="s">
        <v>26754</v>
      </c>
      <c r="H1971" s="561" t="s">
        <v>2030</v>
      </c>
      <c r="I1971" s="561" t="s">
        <v>23270</v>
      </c>
      <c r="J1971" s="561" t="s">
        <v>24</v>
      </c>
      <c r="K1971" s="562" t="s">
        <v>36850</v>
      </c>
      <c r="L1971" s="561" t="s">
        <v>25</v>
      </c>
    </row>
    <row r="1972" spans="1:12" x14ac:dyDescent="0.25">
      <c r="A1972" s="561" t="s">
        <v>1965</v>
      </c>
      <c r="B1972" s="561" t="s">
        <v>1966</v>
      </c>
      <c r="C1972" s="561" t="s">
        <v>1967</v>
      </c>
      <c r="D1972" s="561" t="s">
        <v>1968</v>
      </c>
      <c r="E1972" s="562" t="s">
        <v>22</v>
      </c>
      <c r="F1972" s="561" t="s">
        <v>22</v>
      </c>
      <c r="G1972" s="561" t="s">
        <v>26756</v>
      </c>
      <c r="H1972" s="561" t="s">
        <v>2031</v>
      </c>
      <c r="I1972" s="561" t="s">
        <v>23270</v>
      </c>
      <c r="J1972" s="561" t="s">
        <v>24</v>
      </c>
      <c r="K1972" s="562" t="s">
        <v>36851</v>
      </c>
      <c r="L1972" s="561" t="s">
        <v>25</v>
      </c>
    </row>
    <row r="1973" spans="1:12" x14ac:dyDescent="0.25">
      <c r="A1973" s="561" t="s">
        <v>1965</v>
      </c>
      <c r="B1973" s="561" t="s">
        <v>1966</v>
      </c>
      <c r="C1973" s="561" t="s">
        <v>1967</v>
      </c>
      <c r="D1973" s="561" t="s">
        <v>1968</v>
      </c>
      <c r="E1973" s="562" t="s">
        <v>22</v>
      </c>
      <c r="F1973" s="561" t="s">
        <v>22</v>
      </c>
      <c r="G1973" s="561" t="s">
        <v>26758</v>
      </c>
      <c r="H1973" s="561" t="s">
        <v>2032</v>
      </c>
      <c r="I1973" s="561" t="s">
        <v>23270</v>
      </c>
      <c r="J1973" s="561" t="s">
        <v>24</v>
      </c>
      <c r="K1973" s="562" t="s">
        <v>36852</v>
      </c>
      <c r="L1973" s="561" t="s">
        <v>25</v>
      </c>
    </row>
    <row r="1974" spans="1:12" x14ac:dyDescent="0.25">
      <c r="A1974" s="561" t="s">
        <v>1965</v>
      </c>
      <c r="B1974" s="561" t="s">
        <v>1966</v>
      </c>
      <c r="C1974" s="561" t="s">
        <v>1967</v>
      </c>
      <c r="D1974" s="561" t="s">
        <v>1968</v>
      </c>
      <c r="E1974" s="562" t="s">
        <v>22</v>
      </c>
      <c r="F1974" s="561" t="s">
        <v>22</v>
      </c>
      <c r="G1974" s="561" t="s">
        <v>26760</v>
      </c>
      <c r="H1974" s="561" t="s">
        <v>2033</v>
      </c>
      <c r="I1974" s="561" t="s">
        <v>23270</v>
      </c>
      <c r="J1974" s="561" t="s">
        <v>24</v>
      </c>
      <c r="K1974" s="562" t="s">
        <v>36853</v>
      </c>
      <c r="L1974" s="561" t="s">
        <v>25</v>
      </c>
    </row>
    <row r="1975" spans="1:12" x14ac:dyDescent="0.25">
      <c r="A1975" s="561" t="s">
        <v>1965</v>
      </c>
      <c r="B1975" s="561" t="s">
        <v>1966</v>
      </c>
      <c r="C1975" s="561" t="s">
        <v>1967</v>
      </c>
      <c r="D1975" s="561" t="s">
        <v>1968</v>
      </c>
      <c r="E1975" s="562" t="s">
        <v>22</v>
      </c>
      <c r="F1975" s="561" t="s">
        <v>22</v>
      </c>
      <c r="G1975" s="561" t="s">
        <v>26762</v>
      </c>
      <c r="H1975" s="561" t="s">
        <v>2034</v>
      </c>
      <c r="I1975" s="561" t="s">
        <v>23270</v>
      </c>
      <c r="J1975" s="561" t="s">
        <v>24</v>
      </c>
      <c r="K1975" s="562" t="s">
        <v>36854</v>
      </c>
      <c r="L1975" s="561" t="s">
        <v>25</v>
      </c>
    </row>
    <row r="1976" spans="1:12" x14ac:dyDescent="0.25">
      <c r="A1976" s="561" t="s">
        <v>1965</v>
      </c>
      <c r="B1976" s="561" t="s">
        <v>1966</v>
      </c>
      <c r="C1976" s="561" t="s">
        <v>1967</v>
      </c>
      <c r="D1976" s="561" t="s">
        <v>1968</v>
      </c>
      <c r="E1976" s="562" t="s">
        <v>22</v>
      </c>
      <c r="F1976" s="561" t="s">
        <v>22</v>
      </c>
      <c r="G1976" s="561" t="s">
        <v>26764</v>
      </c>
      <c r="H1976" s="561" t="s">
        <v>2035</v>
      </c>
      <c r="I1976" s="561" t="s">
        <v>23270</v>
      </c>
      <c r="J1976" s="561" t="s">
        <v>24</v>
      </c>
      <c r="K1976" s="562" t="s">
        <v>36855</v>
      </c>
      <c r="L1976" s="561" t="s">
        <v>25</v>
      </c>
    </row>
    <row r="1977" spans="1:12" x14ac:dyDescent="0.25">
      <c r="A1977" s="561" t="s">
        <v>1965</v>
      </c>
      <c r="B1977" s="561" t="s">
        <v>1966</v>
      </c>
      <c r="C1977" s="561" t="s">
        <v>1967</v>
      </c>
      <c r="D1977" s="561" t="s">
        <v>1968</v>
      </c>
      <c r="E1977" s="562" t="s">
        <v>22</v>
      </c>
      <c r="F1977" s="561" t="s">
        <v>22</v>
      </c>
      <c r="G1977" s="561" t="s">
        <v>26766</v>
      </c>
      <c r="H1977" s="561" t="s">
        <v>2036</v>
      </c>
      <c r="I1977" s="561" t="s">
        <v>23270</v>
      </c>
      <c r="J1977" s="561" t="s">
        <v>24</v>
      </c>
      <c r="K1977" s="562" t="s">
        <v>36856</v>
      </c>
      <c r="L1977" s="561" t="s">
        <v>25</v>
      </c>
    </row>
    <row r="1978" spans="1:12" x14ac:dyDescent="0.25">
      <c r="A1978" s="561" t="s">
        <v>1965</v>
      </c>
      <c r="B1978" s="561" t="s">
        <v>1966</v>
      </c>
      <c r="C1978" s="561" t="s">
        <v>1967</v>
      </c>
      <c r="D1978" s="561" t="s">
        <v>1968</v>
      </c>
      <c r="E1978" s="562" t="s">
        <v>22</v>
      </c>
      <c r="F1978" s="561" t="s">
        <v>22</v>
      </c>
      <c r="G1978" s="561" t="s">
        <v>26768</v>
      </c>
      <c r="H1978" s="561" t="s">
        <v>2037</v>
      </c>
      <c r="I1978" s="561" t="s">
        <v>23270</v>
      </c>
      <c r="J1978" s="561" t="s">
        <v>24</v>
      </c>
      <c r="K1978" s="562" t="s">
        <v>36857</v>
      </c>
      <c r="L1978" s="561" t="s">
        <v>25</v>
      </c>
    </row>
    <row r="1979" spans="1:12" x14ac:dyDescent="0.25">
      <c r="A1979" s="561" t="s">
        <v>1965</v>
      </c>
      <c r="B1979" s="561" t="s">
        <v>1966</v>
      </c>
      <c r="C1979" s="561" t="s">
        <v>1967</v>
      </c>
      <c r="D1979" s="561" t="s">
        <v>1968</v>
      </c>
      <c r="E1979" s="562" t="s">
        <v>22</v>
      </c>
      <c r="F1979" s="561" t="s">
        <v>22</v>
      </c>
      <c r="G1979" s="561" t="s">
        <v>26770</v>
      </c>
      <c r="H1979" s="561" t="s">
        <v>2038</v>
      </c>
      <c r="I1979" s="561" t="s">
        <v>23270</v>
      </c>
      <c r="J1979" s="561" t="s">
        <v>24</v>
      </c>
      <c r="K1979" s="562" t="s">
        <v>36858</v>
      </c>
      <c r="L1979" s="561" t="s">
        <v>25</v>
      </c>
    </row>
    <row r="1980" spans="1:12" x14ac:dyDescent="0.25">
      <c r="A1980" s="561" t="s">
        <v>1965</v>
      </c>
      <c r="B1980" s="561" t="s">
        <v>1966</v>
      </c>
      <c r="C1980" s="561" t="s">
        <v>1967</v>
      </c>
      <c r="D1980" s="561" t="s">
        <v>1968</v>
      </c>
      <c r="E1980" s="562" t="s">
        <v>22</v>
      </c>
      <c r="F1980" s="561" t="s">
        <v>22</v>
      </c>
      <c r="G1980" s="561" t="s">
        <v>26772</v>
      </c>
      <c r="H1980" s="561" t="s">
        <v>2039</v>
      </c>
      <c r="I1980" s="561" t="s">
        <v>23270</v>
      </c>
      <c r="J1980" s="561" t="s">
        <v>24</v>
      </c>
      <c r="K1980" s="562" t="s">
        <v>36859</v>
      </c>
      <c r="L1980" s="561" t="s">
        <v>25</v>
      </c>
    </row>
    <row r="1981" spans="1:12" x14ac:dyDescent="0.25">
      <c r="A1981" s="561" t="s">
        <v>1965</v>
      </c>
      <c r="B1981" s="561" t="s">
        <v>1966</v>
      </c>
      <c r="C1981" s="561" t="s">
        <v>1967</v>
      </c>
      <c r="D1981" s="561" t="s">
        <v>1968</v>
      </c>
      <c r="E1981" s="562" t="s">
        <v>22</v>
      </c>
      <c r="F1981" s="561" t="s">
        <v>22</v>
      </c>
      <c r="G1981" s="561" t="s">
        <v>26774</v>
      </c>
      <c r="H1981" s="561" t="s">
        <v>2040</v>
      </c>
      <c r="I1981" s="561" t="s">
        <v>23270</v>
      </c>
      <c r="J1981" s="561" t="s">
        <v>24</v>
      </c>
      <c r="K1981" s="562" t="s">
        <v>36860</v>
      </c>
      <c r="L1981" s="561" t="s">
        <v>25</v>
      </c>
    </row>
    <row r="1982" spans="1:12" x14ac:dyDescent="0.25">
      <c r="A1982" s="561" t="s">
        <v>1965</v>
      </c>
      <c r="B1982" s="561" t="s">
        <v>1966</v>
      </c>
      <c r="C1982" s="561" t="s">
        <v>1967</v>
      </c>
      <c r="D1982" s="561" t="s">
        <v>1968</v>
      </c>
      <c r="E1982" s="562" t="s">
        <v>22</v>
      </c>
      <c r="F1982" s="561" t="s">
        <v>22</v>
      </c>
      <c r="G1982" s="561" t="s">
        <v>26776</v>
      </c>
      <c r="H1982" s="561" t="s">
        <v>2041</v>
      </c>
      <c r="I1982" s="561" t="s">
        <v>23270</v>
      </c>
      <c r="J1982" s="561" t="s">
        <v>24</v>
      </c>
      <c r="K1982" s="562" t="s">
        <v>36861</v>
      </c>
      <c r="L1982" s="561" t="s">
        <v>25</v>
      </c>
    </row>
    <row r="1983" spans="1:12" x14ac:dyDescent="0.25">
      <c r="A1983" s="561" t="s">
        <v>1965</v>
      </c>
      <c r="B1983" s="561" t="s">
        <v>1966</v>
      </c>
      <c r="C1983" s="561" t="s">
        <v>1967</v>
      </c>
      <c r="D1983" s="561" t="s">
        <v>1968</v>
      </c>
      <c r="E1983" s="562" t="s">
        <v>22</v>
      </c>
      <c r="F1983" s="561" t="s">
        <v>22</v>
      </c>
      <c r="G1983" s="561" t="s">
        <v>26778</v>
      </c>
      <c r="H1983" s="561" t="s">
        <v>2042</v>
      </c>
      <c r="I1983" s="561" t="s">
        <v>23270</v>
      </c>
      <c r="J1983" s="561" t="s">
        <v>24</v>
      </c>
      <c r="K1983" s="562" t="s">
        <v>36862</v>
      </c>
      <c r="L1983" s="561" t="s">
        <v>25</v>
      </c>
    </row>
    <row r="1984" spans="1:12" x14ac:dyDescent="0.25">
      <c r="A1984" s="561" t="s">
        <v>1965</v>
      </c>
      <c r="B1984" s="561" t="s">
        <v>1966</v>
      </c>
      <c r="C1984" s="561" t="s">
        <v>1967</v>
      </c>
      <c r="D1984" s="561" t="s">
        <v>1968</v>
      </c>
      <c r="E1984" s="562" t="s">
        <v>22</v>
      </c>
      <c r="F1984" s="561" t="s">
        <v>22</v>
      </c>
      <c r="G1984" s="561" t="s">
        <v>26780</v>
      </c>
      <c r="H1984" s="561" t="s">
        <v>2043</v>
      </c>
      <c r="I1984" s="561" t="s">
        <v>23270</v>
      </c>
      <c r="J1984" s="561" t="s">
        <v>24</v>
      </c>
      <c r="K1984" s="562" t="s">
        <v>36863</v>
      </c>
      <c r="L1984" s="561" t="s">
        <v>25</v>
      </c>
    </row>
    <row r="1985" spans="1:12" x14ac:dyDescent="0.25">
      <c r="A1985" s="561" t="s">
        <v>1965</v>
      </c>
      <c r="B1985" s="561" t="s">
        <v>1966</v>
      </c>
      <c r="C1985" s="561" t="s">
        <v>1967</v>
      </c>
      <c r="D1985" s="561" t="s">
        <v>1968</v>
      </c>
      <c r="E1985" s="562" t="s">
        <v>22</v>
      </c>
      <c r="F1985" s="561" t="s">
        <v>22</v>
      </c>
      <c r="G1985" s="561" t="s">
        <v>26782</v>
      </c>
      <c r="H1985" s="561" t="s">
        <v>2044</v>
      </c>
      <c r="I1985" s="561" t="s">
        <v>23270</v>
      </c>
      <c r="J1985" s="561" t="s">
        <v>24</v>
      </c>
      <c r="K1985" s="562" t="s">
        <v>36864</v>
      </c>
      <c r="L1985" s="561" t="s">
        <v>25</v>
      </c>
    </row>
    <row r="1986" spans="1:12" x14ac:dyDescent="0.25">
      <c r="A1986" s="561" t="s">
        <v>1965</v>
      </c>
      <c r="B1986" s="561" t="s">
        <v>1966</v>
      </c>
      <c r="C1986" s="561" t="s">
        <v>1967</v>
      </c>
      <c r="D1986" s="561" t="s">
        <v>1968</v>
      </c>
      <c r="E1986" s="562" t="s">
        <v>22</v>
      </c>
      <c r="F1986" s="561" t="s">
        <v>22</v>
      </c>
      <c r="G1986" s="561" t="s">
        <v>26784</v>
      </c>
      <c r="H1986" s="561" t="s">
        <v>2045</v>
      </c>
      <c r="I1986" s="561" t="s">
        <v>23270</v>
      </c>
      <c r="J1986" s="561" t="s">
        <v>24</v>
      </c>
      <c r="K1986" s="562" t="s">
        <v>36865</v>
      </c>
      <c r="L1986" s="561" t="s">
        <v>25</v>
      </c>
    </row>
    <row r="1987" spans="1:12" x14ac:dyDescent="0.25">
      <c r="A1987" s="561" t="s">
        <v>1965</v>
      </c>
      <c r="B1987" s="561" t="s">
        <v>1966</v>
      </c>
      <c r="C1987" s="561" t="s">
        <v>1967</v>
      </c>
      <c r="D1987" s="561" t="s">
        <v>1968</v>
      </c>
      <c r="E1987" s="562" t="s">
        <v>22</v>
      </c>
      <c r="F1987" s="561" t="s">
        <v>22</v>
      </c>
      <c r="G1987" s="561" t="s">
        <v>26786</v>
      </c>
      <c r="H1987" s="561" t="s">
        <v>2046</v>
      </c>
      <c r="I1987" s="561" t="s">
        <v>23270</v>
      </c>
      <c r="J1987" s="561" t="s">
        <v>24</v>
      </c>
      <c r="K1987" s="562" t="s">
        <v>36866</v>
      </c>
      <c r="L1987" s="561" t="s">
        <v>25</v>
      </c>
    </row>
    <row r="1988" spans="1:12" x14ac:dyDescent="0.25">
      <c r="A1988" s="561" t="s">
        <v>1965</v>
      </c>
      <c r="B1988" s="561" t="s">
        <v>1966</v>
      </c>
      <c r="C1988" s="561" t="s">
        <v>1967</v>
      </c>
      <c r="D1988" s="561" t="s">
        <v>1968</v>
      </c>
      <c r="E1988" s="562" t="s">
        <v>22</v>
      </c>
      <c r="F1988" s="561" t="s">
        <v>22</v>
      </c>
      <c r="G1988" s="561" t="s">
        <v>26788</v>
      </c>
      <c r="H1988" s="561" t="s">
        <v>2047</v>
      </c>
      <c r="I1988" s="561" t="s">
        <v>23148</v>
      </c>
      <c r="J1988" s="561" t="s">
        <v>24</v>
      </c>
      <c r="K1988" s="562" t="s">
        <v>4547</v>
      </c>
      <c r="L1988" s="561" t="s">
        <v>25</v>
      </c>
    </row>
    <row r="1989" spans="1:12" x14ac:dyDescent="0.25">
      <c r="A1989" s="561" t="s">
        <v>1965</v>
      </c>
      <c r="B1989" s="561" t="s">
        <v>1966</v>
      </c>
      <c r="C1989" s="561" t="s">
        <v>1967</v>
      </c>
      <c r="D1989" s="561" t="s">
        <v>1968</v>
      </c>
      <c r="E1989" s="562" t="s">
        <v>22</v>
      </c>
      <c r="F1989" s="561" t="s">
        <v>22</v>
      </c>
      <c r="G1989" s="561" t="s">
        <v>26789</v>
      </c>
      <c r="H1989" s="561" t="s">
        <v>2048</v>
      </c>
      <c r="I1989" s="561" t="s">
        <v>23148</v>
      </c>
      <c r="J1989" s="561" t="s">
        <v>24</v>
      </c>
      <c r="K1989" s="562" t="s">
        <v>2477</v>
      </c>
      <c r="L1989" s="561" t="s">
        <v>25</v>
      </c>
    </row>
    <row r="1990" spans="1:12" x14ac:dyDescent="0.25">
      <c r="A1990" s="561" t="s">
        <v>1965</v>
      </c>
      <c r="B1990" s="561" t="s">
        <v>1966</v>
      </c>
      <c r="C1990" s="561" t="s">
        <v>1967</v>
      </c>
      <c r="D1990" s="561" t="s">
        <v>1968</v>
      </c>
      <c r="E1990" s="562" t="s">
        <v>22</v>
      </c>
      <c r="F1990" s="561" t="s">
        <v>22</v>
      </c>
      <c r="G1990" s="561" t="s">
        <v>26790</v>
      </c>
      <c r="H1990" s="561" t="s">
        <v>2050</v>
      </c>
      <c r="I1990" s="561" t="s">
        <v>23270</v>
      </c>
      <c r="J1990" s="561" t="s">
        <v>24</v>
      </c>
      <c r="K1990" s="562" t="s">
        <v>36867</v>
      </c>
      <c r="L1990" s="561" t="s">
        <v>25</v>
      </c>
    </row>
    <row r="1991" spans="1:12" x14ac:dyDescent="0.25">
      <c r="A1991" s="561" t="s">
        <v>1965</v>
      </c>
      <c r="B1991" s="561" t="s">
        <v>1966</v>
      </c>
      <c r="C1991" s="561" t="s">
        <v>1967</v>
      </c>
      <c r="D1991" s="561" t="s">
        <v>1968</v>
      </c>
      <c r="E1991" s="562" t="s">
        <v>22</v>
      </c>
      <c r="F1991" s="561" t="s">
        <v>22</v>
      </c>
      <c r="G1991" s="561" t="s">
        <v>26792</v>
      </c>
      <c r="H1991" s="561" t="s">
        <v>2051</v>
      </c>
      <c r="I1991" s="561" t="s">
        <v>23270</v>
      </c>
      <c r="J1991" s="561" t="s">
        <v>24</v>
      </c>
      <c r="K1991" s="562" t="s">
        <v>36868</v>
      </c>
      <c r="L1991" s="561" t="s">
        <v>25</v>
      </c>
    </row>
    <row r="1992" spans="1:12" x14ac:dyDescent="0.25">
      <c r="A1992" s="561" t="s">
        <v>1965</v>
      </c>
      <c r="B1992" s="561" t="s">
        <v>1966</v>
      </c>
      <c r="C1992" s="561" t="s">
        <v>1967</v>
      </c>
      <c r="D1992" s="561" t="s">
        <v>1968</v>
      </c>
      <c r="E1992" s="562" t="s">
        <v>22</v>
      </c>
      <c r="F1992" s="561" t="s">
        <v>22</v>
      </c>
      <c r="G1992" s="561" t="s">
        <v>26794</v>
      </c>
      <c r="H1992" s="561" t="s">
        <v>2052</v>
      </c>
      <c r="I1992" s="561" t="s">
        <v>23270</v>
      </c>
      <c r="J1992" s="561" t="s">
        <v>24</v>
      </c>
      <c r="K1992" s="562" t="s">
        <v>36869</v>
      </c>
      <c r="L1992" s="561" t="s">
        <v>25</v>
      </c>
    </row>
    <row r="1993" spans="1:12" x14ac:dyDescent="0.25">
      <c r="A1993" s="561" t="s">
        <v>1965</v>
      </c>
      <c r="B1993" s="561" t="s">
        <v>1966</v>
      </c>
      <c r="C1993" s="561" t="s">
        <v>1967</v>
      </c>
      <c r="D1993" s="561" t="s">
        <v>1968</v>
      </c>
      <c r="E1993" s="562" t="s">
        <v>22</v>
      </c>
      <c r="F1993" s="561" t="s">
        <v>22</v>
      </c>
      <c r="G1993" s="561" t="s">
        <v>26796</v>
      </c>
      <c r="H1993" s="561" t="s">
        <v>2053</v>
      </c>
      <c r="I1993" s="561" t="s">
        <v>23270</v>
      </c>
      <c r="J1993" s="561" t="s">
        <v>24</v>
      </c>
      <c r="K1993" s="562" t="s">
        <v>36870</v>
      </c>
      <c r="L1993" s="561" t="s">
        <v>25</v>
      </c>
    </row>
    <row r="1994" spans="1:12" x14ac:dyDescent="0.25">
      <c r="A1994" s="561" t="s">
        <v>1965</v>
      </c>
      <c r="B1994" s="561" t="s">
        <v>1966</v>
      </c>
      <c r="C1994" s="561" t="s">
        <v>1967</v>
      </c>
      <c r="D1994" s="561" t="s">
        <v>1968</v>
      </c>
      <c r="E1994" s="562" t="s">
        <v>22</v>
      </c>
      <c r="F1994" s="561" t="s">
        <v>22</v>
      </c>
      <c r="G1994" s="561" t="s">
        <v>26798</v>
      </c>
      <c r="H1994" s="561" t="s">
        <v>2054</v>
      </c>
      <c r="I1994" s="561" t="s">
        <v>23270</v>
      </c>
      <c r="J1994" s="561" t="s">
        <v>24</v>
      </c>
      <c r="K1994" s="562" t="s">
        <v>36871</v>
      </c>
      <c r="L1994" s="561" t="s">
        <v>25</v>
      </c>
    </row>
    <row r="1995" spans="1:12" x14ac:dyDescent="0.25">
      <c r="A1995" s="561" t="s">
        <v>1965</v>
      </c>
      <c r="B1995" s="561" t="s">
        <v>1966</v>
      </c>
      <c r="C1995" s="561" t="s">
        <v>1967</v>
      </c>
      <c r="D1995" s="561" t="s">
        <v>1968</v>
      </c>
      <c r="E1995" s="562" t="s">
        <v>22</v>
      </c>
      <c r="F1995" s="561" t="s">
        <v>22</v>
      </c>
      <c r="G1995" s="561" t="s">
        <v>26800</v>
      </c>
      <c r="H1995" s="561" t="s">
        <v>2055</v>
      </c>
      <c r="I1995" s="561" t="s">
        <v>23270</v>
      </c>
      <c r="J1995" s="561" t="s">
        <v>24</v>
      </c>
      <c r="K1995" s="562" t="s">
        <v>36872</v>
      </c>
      <c r="L1995" s="561" t="s">
        <v>25</v>
      </c>
    </row>
    <row r="1996" spans="1:12" x14ac:dyDescent="0.25">
      <c r="A1996" s="561" t="s">
        <v>1965</v>
      </c>
      <c r="B1996" s="561" t="s">
        <v>1966</v>
      </c>
      <c r="C1996" s="561" t="s">
        <v>1967</v>
      </c>
      <c r="D1996" s="561" t="s">
        <v>1968</v>
      </c>
      <c r="E1996" s="562" t="s">
        <v>22</v>
      </c>
      <c r="F1996" s="561" t="s">
        <v>22</v>
      </c>
      <c r="G1996" s="561" t="s">
        <v>26802</v>
      </c>
      <c r="H1996" s="561" t="s">
        <v>2056</v>
      </c>
      <c r="I1996" s="561" t="s">
        <v>23270</v>
      </c>
      <c r="J1996" s="561" t="s">
        <v>24</v>
      </c>
      <c r="K1996" s="562" t="s">
        <v>36873</v>
      </c>
      <c r="L1996" s="561" t="s">
        <v>25</v>
      </c>
    </row>
    <row r="1997" spans="1:12" x14ac:dyDescent="0.25">
      <c r="A1997" s="561" t="s">
        <v>1965</v>
      </c>
      <c r="B1997" s="561" t="s">
        <v>1966</v>
      </c>
      <c r="C1997" s="561" t="s">
        <v>1967</v>
      </c>
      <c r="D1997" s="561" t="s">
        <v>1968</v>
      </c>
      <c r="E1997" s="562" t="s">
        <v>22</v>
      </c>
      <c r="F1997" s="561" t="s">
        <v>22</v>
      </c>
      <c r="G1997" s="561" t="s">
        <v>26804</v>
      </c>
      <c r="H1997" s="561" t="s">
        <v>2057</v>
      </c>
      <c r="I1997" s="561" t="s">
        <v>23270</v>
      </c>
      <c r="J1997" s="561" t="s">
        <v>24</v>
      </c>
      <c r="K1997" s="562" t="s">
        <v>36874</v>
      </c>
      <c r="L1997" s="561" t="s">
        <v>25</v>
      </c>
    </row>
    <row r="1998" spans="1:12" x14ac:dyDescent="0.25">
      <c r="A1998" s="561" t="s">
        <v>1965</v>
      </c>
      <c r="B1998" s="561" t="s">
        <v>1966</v>
      </c>
      <c r="C1998" s="561" t="s">
        <v>1967</v>
      </c>
      <c r="D1998" s="561" t="s">
        <v>1968</v>
      </c>
      <c r="E1998" s="562" t="s">
        <v>22</v>
      </c>
      <c r="F1998" s="561" t="s">
        <v>22</v>
      </c>
      <c r="G1998" s="561" t="s">
        <v>26806</v>
      </c>
      <c r="H1998" s="561" t="s">
        <v>2058</v>
      </c>
      <c r="I1998" s="561" t="s">
        <v>23270</v>
      </c>
      <c r="J1998" s="561" t="s">
        <v>24</v>
      </c>
      <c r="K1998" s="562" t="s">
        <v>36875</v>
      </c>
      <c r="L1998" s="561" t="s">
        <v>25</v>
      </c>
    </row>
    <row r="1999" spans="1:12" x14ac:dyDescent="0.25">
      <c r="A1999" s="561" t="s">
        <v>1965</v>
      </c>
      <c r="B1999" s="561" t="s">
        <v>1966</v>
      </c>
      <c r="C1999" s="561" t="s">
        <v>1967</v>
      </c>
      <c r="D1999" s="561" t="s">
        <v>1968</v>
      </c>
      <c r="E1999" s="562" t="s">
        <v>22</v>
      </c>
      <c r="F1999" s="561" t="s">
        <v>22</v>
      </c>
      <c r="G1999" s="561" t="s">
        <v>26808</v>
      </c>
      <c r="H1999" s="561" t="s">
        <v>2059</v>
      </c>
      <c r="I1999" s="561" t="s">
        <v>23270</v>
      </c>
      <c r="J1999" s="561" t="s">
        <v>24</v>
      </c>
      <c r="K1999" s="562" t="s">
        <v>36876</v>
      </c>
      <c r="L1999" s="561" t="s">
        <v>25</v>
      </c>
    </row>
    <row r="2000" spans="1:12" x14ac:dyDescent="0.25">
      <c r="A2000" s="561" t="s">
        <v>1965</v>
      </c>
      <c r="B2000" s="561" t="s">
        <v>1966</v>
      </c>
      <c r="C2000" s="561" t="s">
        <v>1967</v>
      </c>
      <c r="D2000" s="561" t="s">
        <v>1968</v>
      </c>
      <c r="E2000" s="562" t="s">
        <v>22</v>
      </c>
      <c r="F2000" s="561" t="s">
        <v>22</v>
      </c>
      <c r="G2000" s="561" t="s">
        <v>26810</v>
      </c>
      <c r="H2000" s="561" t="s">
        <v>2060</v>
      </c>
      <c r="I2000" s="561" t="s">
        <v>23270</v>
      </c>
      <c r="J2000" s="561" t="s">
        <v>24</v>
      </c>
      <c r="K2000" s="562" t="s">
        <v>36877</v>
      </c>
      <c r="L2000" s="561" t="s">
        <v>25</v>
      </c>
    </row>
    <row r="2001" spans="1:12" x14ac:dyDescent="0.25">
      <c r="A2001" s="561" t="s">
        <v>1965</v>
      </c>
      <c r="B2001" s="561" t="s">
        <v>1966</v>
      </c>
      <c r="C2001" s="561" t="s">
        <v>1967</v>
      </c>
      <c r="D2001" s="561" t="s">
        <v>1968</v>
      </c>
      <c r="E2001" s="562" t="s">
        <v>22</v>
      </c>
      <c r="F2001" s="561" t="s">
        <v>22</v>
      </c>
      <c r="G2001" s="561" t="s">
        <v>26812</v>
      </c>
      <c r="H2001" s="561" t="s">
        <v>2061</v>
      </c>
      <c r="I2001" s="561" t="s">
        <v>23270</v>
      </c>
      <c r="J2001" s="561" t="s">
        <v>24</v>
      </c>
      <c r="K2001" s="562" t="s">
        <v>36878</v>
      </c>
      <c r="L2001" s="561" t="s">
        <v>25</v>
      </c>
    </row>
    <row r="2002" spans="1:12" x14ac:dyDescent="0.25">
      <c r="A2002" s="561" t="s">
        <v>1965</v>
      </c>
      <c r="B2002" s="561" t="s">
        <v>1966</v>
      </c>
      <c r="C2002" s="561" t="s">
        <v>1967</v>
      </c>
      <c r="D2002" s="561" t="s">
        <v>1968</v>
      </c>
      <c r="E2002" s="562" t="s">
        <v>22</v>
      </c>
      <c r="F2002" s="561" t="s">
        <v>22</v>
      </c>
      <c r="G2002" s="561" t="s">
        <v>26814</v>
      </c>
      <c r="H2002" s="561" t="s">
        <v>2062</v>
      </c>
      <c r="I2002" s="561" t="s">
        <v>23270</v>
      </c>
      <c r="J2002" s="561" t="s">
        <v>24</v>
      </c>
      <c r="K2002" s="562" t="s">
        <v>36879</v>
      </c>
      <c r="L2002" s="561" t="s">
        <v>25</v>
      </c>
    </row>
    <row r="2003" spans="1:12" x14ac:dyDescent="0.25">
      <c r="A2003" s="561" t="s">
        <v>1965</v>
      </c>
      <c r="B2003" s="561" t="s">
        <v>1966</v>
      </c>
      <c r="C2003" s="561" t="s">
        <v>1967</v>
      </c>
      <c r="D2003" s="561" t="s">
        <v>1968</v>
      </c>
      <c r="E2003" s="562" t="s">
        <v>22</v>
      </c>
      <c r="F2003" s="561" t="s">
        <v>22</v>
      </c>
      <c r="G2003" s="561" t="s">
        <v>26816</v>
      </c>
      <c r="H2003" s="561" t="s">
        <v>2063</v>
      </c>
      <c r="I2003" s="561" t="s">
        <v>23270</v>
      </c>
      <c r="J2003" s="561" t="s">
        <v>24</v>
      </c>
      <c r="K2003" s="562" t="s">
        <v>36880</v>
      </c>
      <c r="L2003" s="561" t="s">
        <v>25</v>
      </c>
    </row>
    <row r="2004" spans="1:12" x14ac:dyDescent="0.25">
      <c r="A2004" s="561" t="s">
        <v>1965</v>
      </c>
      <c r="B2004" s="561" t="s">
        <v>1966</v>
      </c>
      <c r="C2004" s="561" t="s">
        <v>1967</v>
      </c>
      <c r="D2004" s="561" t="s">
        <v>1968</v>
      </c>
      <c r="E2004" s="562" t="s">
        <v>22</v>
      </c>
      <c r="F2004" s="561" t="s">
        <v>22</v>
      </c>
      <c r="G2004" s="561" t="s">
        <v>26818</v>
      </c>
      <c r="H2004" s="561" t="s">
        <v>2064</v>
      </c>
      <c r="I2004" s="561" t="s">
        <v>23270</v>
      </c>
      <c r="J2004" s="561" t="s">
        <v>24</v>
      </c>
      <c r="K2004" s="562" t="s">
        <v>36881</v>
      </c>
      <c r="L2004" s="561" t="s">
        <v>25</v>
      </c>
    </row>
    <row r="2005" spans="1:12" x14ac:dyDescent="0.25">
      <c r="A2005" s="561" t="s">
        <v>1965</v>
      </c>
      <c r="B2005" s="561" t="s">
        <v>1966</v>
      </c>
      <c r="C2005" s="561" t="s">
        <v>1967</v>
      </c>
      <c r="D2005" s="561" t="s">
        <v>1968</v>
      </c>
      <c r="E2005" s="562" t="s">
        <v>22</v>
      </c>
      <c r="F2005" s="561" t="s">
        <v>22</v>
      </c>
      <c r="G2005" s="561" t="s">
        <v>26820</v>
      </c>
      <c r="H2005" s="561" t="s">
        <v>2065</v>
      </c>
      <c r="I2005" s="561" t="s">
        <v>23270</v>
      </c>
      <c r="J2005" s="561" t="s">
        <v>24</v>
      </c>
      <c r="K2005" s="562" t="s">
        <v>36882</v>
      </c>
      <c r="L2005" s="561" t="s">
        <v>25</v>
      </c>
    </row>
    <row r="2006" spans="1:12" x14ac:dyDescent="0.25">
      <c r="A2006" s="561" t="s">
        <v>1965</v>
      </c>
      <c r="B2006" s="561" t="s">
        <v>1966</v>
      </c>
      <c r="C2006" s="561" t="s">
        <v>1967</v>
      </c>
      <c r="D2006" s="561" t="s">
        <v>1968</v>
      </c>
      <c r="E2006" s="562" t="s">
        <v>22</v>
      </c>
      <c r="F2006" s="561" t="s">
        <v>22</v>
      </c>
      <c r="G2006" s="561" t="s">
        <v>26822</v>
      </c>
      <c r="H2006" s="561" t="s">
        <v>2066</v>
      </c>
      <c r="I2006" s="561" t="s">
        <v>23270</v>
      </c>
      <c r="J2006" s="561" t="s">
        <v>24</v>
      </c>
      <c r="K2006" s="562" t="s">
        <v>36883</v>
      </c>
      <c r="L2006" s="561" t="s">
        <v>25</v>
      </c>
    </row>
    <row r="2007" spans="1:12" x14ac:dyDescent="0.25">
      <c r="A2007" s="561" t="s">
        <v>1965</v>
      </c>
      <c r="B2007" s="561" t="s">
        <v>1966</v>
      </c>
      <c r="C2007" s="561" t="s">
        <v>1967</v>
      </c>
      <c r="D2007" s="561" t="s">
        <v>1968</v>
      </c>
      <c r="E2007" s="562" t="s">
        <v>22</v>
      </c>
      <c r="F2007" s="561" t="s">
        <v>22</v>
      </c>
      <c r="G2007" s="561" t="s">
        <v>26824</v>
      </c>
      <c r="H2007" s="561" t="s">
        <v>2067</v>
      </c>
      <c r="I2007" s="561" t="s">
        <v>23270</v>
      </c>
      <c r="J2007" s="561" t="s">
        <v>24</v>
      </c>
      <c r="K2007" s="562" t="s">
        <v>36884</v>
      </c>
      <c r="L2007" s="561" t="s">
        <v>25</v>
      </c>
    </row>
    <row r="2008" spans="1:12" x14ac:dyDescent="0.25">
      <c r="A2008" s="561" t="s">
        <v>1965</v>
      </c>
      <c r="B2008" s="561" t="s">
        <v>1966</v>
      </c>
      <c r="C2008" s="561" t="s">
        <v>1967</v>
      </c>
      <c r="D2008" s="561" t="s">
        <v>1968</v>
      </c>
      <c r="E2008" s="562" t="s">
        <v>22</v>
      </c>
      <c r="F2008" s="561" t="s">
        <v>22</v>
      </c>
      <c r="G2008" s="561" t="s">
        <v>26826</v>
      </c>
      <c r="H2008" s="561" t="s">
        <v>2068</v>
      </c>
      <c r="I2008" s="561" t="s">
        <v>23270</v>
      </c>
      <c r="J2008" s="561" t="s">
        <v>24</v>
      </c>
      <c r="K2008" s="562" t="s">
        <v>36885</v>
      </c>
      <c r="L2008" s="561" t="s">
        <v>25</v>
      </c>
    </row>
    <row r="2009" spans="1:12" x14ac:dyDescent="0.25">
      <c r="A2009" s="561" t="s">
        <v>1965</v>
      </c>
      <c r="B2009" s="561" t="s">
        <v>1966</v>
      </c>
      <c r="C2009" s="561" t="s">
        <v>1967</v>
      </c>
      <c r="D2009" s="561" t="s">
        <v>1968</v>
      </c>
      <c r="E2009" s="562" t="s">
        <v>22</v>
      </c>
      <c r="F2009" s="561" t="s">
        <v>22</v>
      </c>
      <c r="G2009" s="561" t="s">
        <v>26828</v>
      </c>
      <c r="H2009" s="561" t="s">
        <v>2069</v>
      </c>
      <c r="I2009" s="561" t="s">
        <v>23270</v>
      </c>
      <c r="J2009" s="561" t="s">
        <v>24</v>
      </c>
      <c r="K2009" s="562" t="s">
        <v>8528</v>
      </c>
      <c r="L2009" s="561" t="s">
        <v>25</v>
      </c>
    </row>
    <row r="2010" spans="1:12" x14ac:dyDescent="0.25">
      <c r="A2010" s="561" t="s">
        <v>1965</v>
      </c>
      <c r="B2010" s="561" t="s">
        <v>1966</v>
      </c>
      <c r="C2010" s="561" t="s">
        <v>1967</v>
      </c>
      <c r="D2010" s="561" t="s">
        <v>1968</v>
      </c>
      <c r="E2010" s="562" t="s">
        <v>22</v>
      </c>
      <c r="F2010" s="561" t="s">
        <v>22</v>
      </c>
      <c r="G2010" s="561" t="s">
        <v>26830</v>
      </c>
      <c r="H2010" s="561" t="s">
        <v>2070</v>
      </c>
      <c r="I2010" s="561" t="s">
        <v>23270</v>
      </c>
      <c r="J2010" s="561" t="s">
        <v>24</v>
      </c>
      <c r="K2010" s="562" t="s">
        <v>36886</v>
      </c>
      <c r="L2010" s="561" t="s">
        <v>25</v>
      </c>
    </row>
    <row r="2011" spans="1:12" x14ac:dyDescent="0.25">
      <c r="A2011" s="561" t="s">
        <v>1965</v>
      </c>
      <c r="B2011" s="561" t="s">
        <v>1966</v>
      </c>
      <c r="C2011" s="561" t="s">
        <v>1967</v>
      </c>
      <c r="D2011" s="561" t="s">
        <v>1968</v>
      </c>
      <c r="E2011" s="562" t="s">
        <v>22</v>
      </c>
      <c r="F2011" s="561" t="s">
        <v>22</v>
      </c>
      <c r="G2011" s="561" t="s">
        <v>26831</v>
      </c>
      <c r="H2011" s="561" t="s">
        <v>2071</v>
      </c>
      <c r="I2011" s="561" t="s">
        <v>23270</v>
      </c>
      <c r="J2011" s="561" t="s">
        <v>24</v>
      </c>
      <c r="K2011" s="562" t="s">
        <v>538</v>
      </c>
      <c r="L2011" s="561" t="s">
        <v>25</v>
      </c>
    </row>
    <row r="2012" spans="1:12" x14ac:dyDescent="0.25">
      <c r="A2012" s="561" t="s">
        <v>1965</v>
      </c>
      <c r="B2012" s="561" t="s">
        <v>1966</v>
      </c>
      <c r="C2012" s="561" t="s">
        <v>1967</v>
      </c>
      <c r="D2012" s="561" t="s">
        <v>1968</v>
      </c>
      <c r="E2012" s="562" t="s">
        <v>22</v>
      </c>
      <c r="F2012" s="561" t="s">
        <v>22</v>
      </c>
      <c r="G2012" s="561" t="s">
        <v>26833</v>
      </c>
      <c r="H2012" s="561" t="s">
        <v>2072</v>
      </c>
      <c r="I2012" s="561" t="s">
        <v>23270</v>
      </c>
      <c r="J2012" s="561" t="s">
        <v>24</v>
      </c>
      <c r="K2012" s="562" t="s">
        <v>7755</v>
      </c>
      <c r="L2012" s="561" t="s">
        <v>25</v>
      </c>
    </row>
    <row r="2013" spans="1:12" x14ac:dyDescent="0.25">
      <c r="A2013" s="561" t="s">
        <v>1965</v>
      </c>
      <c r="B2013" s="561" t="s">
        <v>1966</v>
      </c>
      <c r="C2013" s="561" t="s">
        <v>1967</v>
      </c>
      <c r="D2013" s="561" t="s">
        <v>1968</v>
      </c>
      <c r="E2013" s="562" t="s">
        <v>22</v>
      </c>
      <c r="F2013" s="561" t="s">
        <v>22</v>
      </c>
      <c r="G2013" s="561" t="s">
        <v>26835</v>
      </c>
      <c r="H2013" s="561" t="s">
        <v>2073</v>
      </c>
      <c r="I2013" s="561" t="s">
        <v>23270</v>
      </c>
      <c r="J2013" s="561" t="s">
        <v>24</v>
      </c>
      <c r="K2013" s="562" t="s">
        <v>36887</v>
      </c>
      <c r="L2013" s="561" t="s">
        <v>25</v>
      </c>
    </row>
    <row r="2014" spans="1:12" x14ac:dyDescent="0.25">
      <c r="A2014" s="561" t="s">
        <v>1965</v>
      </c>
      <c r="B2014" s="561" t="s">
        <v>1966</v>
      </c>
      <c r="C2014" s="561" t="s">
        <v>1967</v>
      </c>
      <c r="D2014" s="561" t="s">
        <v>1968</v>
      </c>
      <c r="E2014" s="562" t="s">
        <v>22</v>
      </c>
      <c r="F2014" s="561" t="s">
        <v>22</v>
      </c>
      <c r="G2014" s="561" t="s">
        <v>26836</v>
      </c>
      <c r="H2014" s="561" t="s">
        <v>2074</v>
      </c>
      <c r="I2014" s="561" t="s">
        <v>23270</v>
      </c>
      <c r="J2014" s="561" t="s">
        <v>24</v>
      </c>
      <c r="K2014" s="562" t="s">
        <v>36888</v>
      </c>
      <c r="L2014" s="561" t="s">
        <v>25</v>
      </c>
    </row>
    <row r="2015" spans="1:12" x14ac:dyDescent="0.25">
      <c r="A2015" s="561" t="s">
        <v>1965</v>
      </c>
      <c r="B2015" s="561" t="s">
        <v>1966</v>
      </c>
      <c r="C2015" s="561" t="s">
        <v>1967</v>
      </c>
      <c r="D2015" s="561" t="s">
        <v>1968</v>
      </c>
      <c r="E2015" s="562" t="s">
        <v>22</v>
      </c>
      <c r="F2015" s="561" t="s">
        <v>22</v>
      </c>
      <c r="G2015" s="561" t="s">
        <v>26838</v>
      </c>
      <c r="H2015" s="561" t="s">
        <v>2075</v>
      </c>
      <c r="I2015" s="561" t="s">
        <v>23270</v>
      </c>
      <c r="J2015" s="561" t="s">
        <v>24</v>
      </c>
      <c r="K2015" s="562" t="s">
        <v>36889</v>
      </c>
      <c r="L2015" s="561" t="s">
        <v>25</v>
      </c>
    </row>
    <row r="2016" spans="1:12" x14ac:dyDescent="0.25">
      <c r="A2016" s="561" t="s">
        <v>1965</v>
      </c>
      <c r="B2016" s="561" t="s">
        <v>1966</v>
      </c>
      <c r="C2016" s="561" t="s">
        <v>2076</v>
      </c>
      <c r="D2016" s="561" t="s">
        <v>2077</v>
      </c>
      <c r="E2016" s="562" t="s">
        <v>22</v>
      </c>
      <c r="F2016" s="561" t="s">
        <v>22</v>
      </c>
      <c r="G2016" s="561" t="s">
        <v>26840</v>
      </c>
      <c r="H2016" s="561" t="s">
        <v>2078</v>
      </c>
      <c r="I2016" s="561" t="s">
        <v>23868</v>
      </c>
      <c r="J2016" s="561" t="s">
        <v>7063</v>
      </c>
      <c r="K2016" s="562" t="s">
        <v>36890</v>
      </c>
      <c r="L2016" s="561" t="s">
        <v>25</v>
      </c>
    </row>
    <row r="2017" spans="1:12" x14ac:dyDescent="0.25">
      <c r="A2017" s="561" t="s">
        <v>1965</v>
      </c>
      <c r="B2017" s="561" t="s">
        <v>1966</v>
      </c>
      <c r="C2017" s="561" t="s">
        <v>2076</v>
      </c>
      <c r="D2017" s="561" t="s">
        <v>2077</v>
      </c>
      <c r="E2017" s="562" t="s">
        <v>22</v>
      </c>
      <c r="F2017" s="561" t="s">
        <v>22</v>
      </c>
      <c r="G2017" s="561" t="s">
        <v>26842</v>
      </c>
      <c r="H2017" s="561" t="s">
        <v>2079</v>
      </c>
      <c r="I2017" s="561" t="s">
        <v>23868</v>
      </c>
      <c r="J2017" s="561" t="s">
        <v>7063</v>
      </c>
      <c r="K2017" s="562" t="s">
        <v>36891</v>
      </c>
      <c r="L2017" s="561" t="s">
        <v>25</v>
      </c>
    </row>
    <row r="2018" spans="1:12" x14ac:dyDescent="0.25">
      <c r="A2018" s="561" t="s">
        <v>1965</v>
      </c>
      <c r="B2018" s="561" t="s">
        <v>1966</v>
      </c>
      <c r="C2018" s="561" t="s">
        <v>2076</v>
      </c>
      <c r="D2018" s="561" t="s">
        <v>2077</v>
      </c>
      <c r="E2018" s="562" t="s">
        <v>22</v>
      </c>
      <c r="F2018" s="561" t="s">
        <v>22</v>
      </c>
      <c r="G2018" s="561" t="s">
        <v>26844</v>
      </c>
      <c r="H2018" s="561" t="s">
        <v>2080</v>
      </c>
      <c r="I2018" s="561" t="s">
        <v>23868</v>
      </c>
      <c r="J2018" s="561" t="s">
        <v>7063</v>
      </c>
      <c r="K2018" s="562" t="s">
        <v>36892</v>
      </c>
      <c r="L2018" s="561" t="s">
        <v>25</v>
      </c>
    </row>
    <row r="2019" spans="1:12" x14ac:dyDescent="0.25">
      <c r="A2019" s="561" t="s">
        <v>1965</v>
      </c>
      <c r="B2019" s="561" t="s">
        <v>1966</v>
      </c>
      <c r="C2019" s="561" t="s">
        <v>2076</v>
      </c>
      <c r="D2019" s="561" t="s">
        <v>2077</v>
      </c>
      <c r="E2019" s="562" t="s">
        <v>22</v>
      </c>
      <c r="F2019" s="561" t="s">
        <v>22</v>
      </c>
      <c r="G2019" s="561" t="s">
        <v>26845</v>
      </c>
      <c r="H2019" s="561" t="s">
        <v>2081</v>
      </c>
      <c r="I2019" s="561" t="s">
        <v>23868</v>
      </c>
      <c r="J2019" s="561" t="s">
        <v>7063</v>
      </c>
      <c r="K2019" s="562" t="s">
        <v>36893</v>
      </c>
      <c r="L2019" s="561" t="s">
        <v>25</v>
      </c>
    </row>
    <row r="2020" spans="1:12" x14ac:dyDescent="0.25">
      <c r="A2020" s="561" t="s">
        <v>1965</v>
      </c>
      <c r="B2020" s="561" t="s">
        <v>1966</v>
      </c>
      <c r="C2020" s="561" t="s">
        <v>2076</v>
      </c>
      <c r="D2020" s="561" t="s">
        <v>2077</v>
      </c>
      <c r="E2020" s="562" t="s">
        <v>22</v>
      </c>
      <c r="F2020" s="561" t="s">
        <v>22</v>
      </c>
      <c r="G2020" s="561" t="s">
        <v>26847</v>
      </c>
      <c r="H2020" s="561" t="s">
        <v>2082</v>
      </c>
      <c r="I2020" s="561" t="s">
        <v>23868</v>
      </c>
      <c r="J2020" s="561" t="s">
        <v>7063</v>
      </c>
      <c r="K2020" s="562" t="s">
        <v>36894</v>
      </c>
      <c r="L2020" s="561" t="s">
        <v>25</v>
      </c>
    </row>
    <row r="2021" spans="1:12" x14ac:dyDescent="0.25">
      <c r="A2021" s="561" t="s">
        <v>1965</v>
      </c>
      <c r="B2021" s="561" t="s">
        <v>1966</v>
      </c>
      <c r="C2021" s="561" t="s">
        <v>2076</v>
      </c>
      <c r="D2021" s="561" t="s">
        <v>2077</v>
      </c>
      <c r="E2021" s="562" t="s">
        <v>22</v>
      </c>
      <c r="F2021" s="561" t="s">
        <v>22</v>
      </c>
      <c r="G2021" s="561" t="s">
        <v>26849</v>
      </c>
      <c r="H2021" s="561" t="s">
        <v>2083</v>
      </c>
      <c r="I2021" s="561" t="s">
        <v>23868</v>
      </c>
      <c r="J2021" s="561" t="s">
        <v>7063</v>
      </c>
      <c r="K2021" s="562" t="s">
        <v>36895</v>
      </c>
      <c r="L2021" s="561" t="s">
        <v>25</v>
      </c>
    </row>
    <row r="2022" spans="1:12" x14ac:dyDescent="0.25">
      <c r="A2022" s="561" t="s">
        <v>1965</v>
      </c>
      <c r="B2022" s="561" t="s">
        <v>1966</v>
      </c>
      <c r="C2022" s="561" t="s">
        <v>2076</v>
      </c>
      <c r="D2022" s="561" t="s">
        <v>2077</v>
      </c>
      <c r="E2022" s="562" t="s">
        <v>22</v>
      </c>
      <c r="F2022" s="561" t="s">
        <v>22</v>
      </c>
      <c r="G2022" s="561" t="s">
        <v>26851</v>
      </c>
      <c r="H2022" s="561" t="s">
        <v>2084</v>
      </c>
      <c r="I2022" s="561" t="s">
        <v>23868</v>
      </c>
      <c r="J2022" s="561" t="s">
        <v>7063</v>
      </c>
      <c r="K2022" s="562" t="s">
        <v>36896</v>
      </c>
      <c r="L2022" s="561" t="s">
        <v>25</v>
      </c>
    </row>
    <row r="2023" spans="1:12" x14ac:dyDescent="0.25">
      <c r="A2023" s="561" t="s">
        <v>1965</v>
      </c>
      <c r="B2023" s="561" t="s">
        <v>1966</v>
      </c>
      <c r="C2023" s="561" t="s">
        <v>2076</v>
      </c>
      <c r="D2023" s="561" t="s">
        <v>2077</v>
      </c>
      <c r="E2023" s="562" t="s">
        <v>22</v>
      </c>
      <c r="F2023" s="561" t="s">
        <v>22</v>
      </c>
      <c r="G2023" s="561" t="s">
        <v>26853</v>
      </c>
      <c r="H2023" s="561" t="s">
        <v>2085</v>
      </c>
      <c r="I2023" s="561" t="s">
        <v>23868</v>
      </c>
      <c r="J2023" s="561" t="s">
        <v>7063</v>
      </c>
      <c r="K2023" s="562" t="s">
        <v>36897</v>
      </c>
      <c r="L2023" s="561" t="s">
        <v>25</v>
      </c>
    </row>
    <row r="2024" spans="1:12" x14ac:dyDescent="0.25">
      <c r="A2024" s="561" t="s">
        <v>1965</v>
      </c>
      <c r="B2024" s="561" t="s">
        <v>1966</v>
      </c>
      <c r="C2024" s="561" t="s">
        <v>2086</v>
      </c>
      <c r="D2024" s="561" t="s">
        <v>2087</v>
      </c>
      <c r="E2024" s="562" t="s">
        <v>22</v>
      </c>
      <c r="F2024" s="561" t="s">
        <v>22</v>
      </c>
      <c r="G2024" s="561" t="s">
        <v>26855</v>
      </c>
      <c r="H2024" s="561" t="s">
        <v>2088</v>
      </c>
      <c r="I2024" s="561" t="s">
        <v>23868</v>
      </c>
      <c r="J2024" s="561" t="s">
        <v>7063</v>
      </c>
      <c r="K2024" s="562" t="s">
        <v>36898</v>
      </c>
      <c r="L2024" s="561" t="s">
        <v>25</v>
      </c>
    </row>
    <row r="2025" spans="1:12" x14ac:dyDescent="0.25">
      <c r="A2025" s="561" t="s">
        <v>1965</v>
      </c>
      <c r="B2025" s="561" t="s">
        <v>1966</v>
      </c>
      <c r="C2025" s="561" t="s">
        <v>2089</v>
      </c>
      <c r="D2025" s="561" t="s">
        <v>2090</v>
      </c>
      <c r="E2025" s="562" t="s">
        <v>22</v>
      </c>
      <c r="F2025" s="561" t="s">
        <v>22</v>
      </c>
      <c r="G2025" s="561" t="s">
        <v>26857</v>
      </c>
      <c r="H2025" s="561" t="s">
        <v>2091</v>
      </c>
      <c r="I2025" s="561" t="s">
        <v>23868</v>
      </c>
      <c r="J2025" s="561" t="s">
        <v>7063</v>
      </c>
      <c r="K2025" s="562" t="s">
        <v>36899</v>
      </c>
      <c r="L2025" s="561" t="s">
        <v>25</v>
      </c>
    </row>
    <row r="2026" spans="1:12" x14ac:dyDescent="0.25">
      <c r="A2026" s="561" t="s">
        <v>1965</v>
      </c>
      <c r="B2026" s="561" t="s">
        <v>1966</v>
      </c>
      <c r="C2026" s="561" t="s">
        <v>2089</v>
      </c>
      <c r="D2026" s="561" t="s">
        <v>2090</v>
      </c>
      <c r="E2026" s="562" t="s">
        <v>22</v>
      </c>
      <c r="F2026" s="561" t="s">
        <v>22</v>
      </c>
      <c r="G2026" s="561" t="s">
        <v>26859</v>
      </c>
      <c r="H2026" s="561" t="s">
        <v>2092</v>
      </c>
      <c r="I2026" s="561" t="s">
        <v>23868</v>
      </c>
      <c r="J2026" s="561" t="s">
        <v>7063</v>
      </c>
      <c r="K2026" s="562" t="s">
        <v>36900</v>
      </c>
      <c r="L2026" s="561" t="s">
        <v>25</v>
      </c>
    </row>
    <row r="2027" spans="1:12" x14ac:dyDescent="0.25">
      <c r="A2027" s="561" t="s">
        <v>1965</v>
      </c>
      <c r="B2027" s="561" t="s">
        <v>1966</v>
      </c>
      <c r="C2027" s="561" t="s">
        <v>2089</v>
      </c>
      <c r="D2027" s="561" t="s">
        <v>2090</v>
      </c>
      <c r="E2027" s="562" t="s">
        <v>22</v>
      </c>
      <c r="F2027" s="561" t="s">
        <v>22</v>
      </c>
      <c r="G2027" s="561" t="s">
        <v>26861</v>
      </c>
      <c r="H2027" s="561" t="s">
        <v>2093</v>
      </c>
      <c r="I2027" s="561" t="s">
        <v>23148</v>
      </c>
      <c r="J2027" s="561" t="s">
        <v>7063</v>
      </c>
      <c r="K2027" s="562" t="s">
        <v>36901</v>
      </c>
      <c r="L2027" s="561" t="s">
        <v>25</v>
      </c>
    </row>
    <row r="2028" spans="1:12" x14ac:dyDescent="0.25">
      <c r="A2028" s="561" t="s">
        <v>1965</v>
      </c>
      <c r="B2028" s="561" t="s">
        <v>1966</v>
      </c>
      <c r="C2028" s="561" t="s">
        <v>2089</v>
      </c>
      <c r="D2028" s="561" t="s">
        <v>2090</v>
      </c>
      <c r="E2028" s="562" t="s">
        <v>22</v>
      </c>
      <c r="F2028" s="561" t="s">
        <v>22</v>
      </c>
      <c r="G2028" s="561" t="s">
        <v>26863</v>
      </c>
      <c r="H2028" s="561" t="s">
        <v>2095</v>
      </c>
      <c r="I2028" s="561" t="s">
        <v>23148</v>
      </c>
      <c r="J2028" s="561" t="s">
        <v>7063</v>
      </c>
      <c r="K2028" s="562" t="s">
        <v>36902</v>
      </c>
      <c r="L2028" s="561" t="s">
        <v>25</v>
      </c>
    </row>
    <row r="2029" spans="1:12" x14ac:dyDescent="0.25">
      <c r="A2029" s="561" t="s">
        <v>1965</v>
      </c>
      <c r="B2029" s="561" t="s">
        <v>1966</v>
      </c>
      <c r="C2029" s="561" t="s">
        <v>2096</v>
      </c>
      <c r="D2029" s="561" t="s">
        <v>2097</v>
      </c>
      <c r="E2029" s="562" t="s">
        <v>22</v>
      </c>
      <c r="F2029" s="561" t="s">
        <v>22</v>
      </c>
      <c r="G2029" s="561" t="s">
        <v>26864</v>
      </c>
      <c r="H2029" s="561" t="s">
        <v>2098</v>
      </c>
      <c r="I2029" s="561" t="s">
        <v>23148</v>
      </c>
      <c r="J2029" s="561" t="s">
        <v>7063</v>
      </c>
      <c r="K2029" s="562" t="s">
        <v>36903</v>
      </c>
      <c r="L2029" s="561" t="s">
        <v>25</v>
      </c>
    </row>
    <row r="2030" spans="1:12" x14ac:dyDescent="0.25">
      <c r="A2030" s="561" t="s">
        <v>1965</v>
      </c>
      <c r="B2030" s="561" t="s">
        <v>1966</v>
      </c>
      <c r="C2030" s="561" t="s">
        <v>2096</v>
      </c>
      <c r="D2030" s="561" t="s">
        <v>2097</v>
      </c>
      <c r="E2030" s="562" t="s">
        <v>22</v>
      </c>
      <c r="F2030" s="561" t="s">
        <v>22</v>
      </c>
      <c r="G2030" s="561" t="s">
        <v>26866</v>
      </c>
      <c r="H2030" s="561" t="s">
        <v>2099</v>
      </c>
      <c r="I2030" s="561" t="s">
        <v>23148</v>
      </c>
      <c r="J2030" s="561" t="s">
        <v>7063</v>
      </c>
      <c r="K2030" s="562" t="s">
        <v>36904</v>
      </c>
      <c r="L2030" s="561" t="s">
        <v>25</v>
      </c>
    </row>
    <row r="2031" spans="1:12" x14ac:dyDescent="0.25">
      <c r="A2031" s="561" t="s">
        <v>1965</v>
      </c>
      <c r="B2031" s="561" t="s">
        <v>1966</v>
      </c>
      <c r="C2031" s="561" t="s">
        <v>2096</v>
      </c>
      <c r="D2031" s="561" t="s">
        <v>2097</v>
      </c>
      <c r="E2031" s="562" t="s">
        <v>22</v>
      </c>
      <c r="F2031" s="561" t="s">
        <v>22</v>
      </c>
      <c r="G2031" s="561" t="s">
        <v>26868</v>
      </c>
      <c r="H2031" s="561" t="s">
        <v>2100</v>
      </c>
      <c r="I2031" s="561" t="s">
        <v>23148</v>
      </c>
      <c r="J2031" s="561" t="s">
        <v>7063</v>
      </c>
      <c r="K2031" s="562" t="s">
        <v>36905</v>
      </c>
      <c r="L2031" s="561" t="s">
        <v>25</v>
      </c>
    </row>
    <row r="2032" spans="1:12" x14ac:dyDescent="0.25">
      <c r="A2032" s="561" t="s">
        <v>1965</v>
      </c>
      <c r="B2032" s="561" t="s">
        <v>1966</v>
      </c>
      <c r="C2032" s="561" t="s">
        <v>2096</v>
      </c>
      <c r="D2032" s="561" t="s">
        <v>2097</v>
      </c>
      <c r="E2032" s="562" t="s">
        <v>22</v>
      </c>
      <c r="F2032" s="561" t="s">
        <v>22</v>
      </c>
      <c r="G2032" s="561" t="s">
        <v>26870</v>
      </c>
      <c r="H2032" s="561" t="s">
        <v>2101</v>
      </c>
      <c r="I2032" s="561" t="s">
        <v>23148</v>
      </c>
      <c r="J2032" s="561" t="s">
        <v>24</v>
      </c>
      <c r="K2032" s="562" t="s">
        <v>36906</v>
      </c>
      <c r="L2032" s="561" t="s">
        <v>25</v>
      </c>
    </row>
    <row r="2033" spans="1:12" x14ac:dyDescent="0.25">
      <c r="A2033" s="561" t="s">
        <v>1965</v>
      </c>
      <c r="B2033" s="561" t="s">
        <v>1966</v>
      </c>
      <c r="C2033" s="561" t="s">
        <v>2096</v>
      </c>
      <c r="D2033" s="561" t="s">
        <v>2097</v>
      </c>
      <c r="E2033" s="562" t="s">
        <v>22</v>
      </c>
      <c r="F2033" s="561" t="s">
        <v>22</v>
      </c>
      <c r="G2033" s="561" t="s">
        <v>26872</v>
      </c>
      <c r="H2033" s="561" t="s">
        <v>2102</v>
      </c>
      <c r="I2033" s="561" t="s">
        <v>23148</v>
      </c>
      <c r="J2033" s="561" t="s">
        <v>7063</v>
      </c>
      <c r="K2033" s="562" t="s">
        <v>36907</v>
      </c>
      <c r="L2033" s="561" t="s">
        <v>25</v>
      </c>
    </row>
    <row r="2034" spans="1:12" x14ac:dyDescent="0.25">
      <c r="A2034" s="561" t="s">
        <v>1965</v>
      </c>
      <c r="B2034" s="561" t="s">
        <v>1966</v>
      </c>
      <c r="C2034" s="561" t="s">
        <v>2096</v>
      </c>
      <c r="D2034" s="561" t="s">
        <v>2097</v>
      </c>
      <c r="E2034" s="562" t="s">
        <v>22</v>
      </c>
      <c r="F2034" s="561" t="s">
        <v>22</v>
      </c>
      <c r="G2034" s="561" t="s">
        <v>26874</v>
      </c>
      <c r="H2034" s="561" t="s">
        <v>2103</v>
      </c>
      <c r="I2034" s="561" t="s">
        <v>23868</v>
      </c>
      <c r="J2034" s="561" t="s">
        <v>7063</v>
      </c>
      <c r="K2034" s="562" t="s">
        <v>36908</v>
      </c>
      <c r="L2034" s="561" t="s">
        <v>25</v>
      </c>
    </row>
    <row r="2035" spans="1:12" x14ac:dyDescent="0.25">
      <c r="A2035" s="561" t="s">
        <v>1965</v>
      </c>
      <c r="B2035" s="561" t="s">
        <v>1966</v>
      </c>
      <c r="C2035" s="561" t="s">
        <v>2096</v>
      </c>
      <c r="D2035" s="561" t="s">
        <v>2097</v>
      </c>
      <c r="E2035" s="562" t="s">
        <v>22</v>
      </c>
      <c r="F2035" s="561" t="s">
        <v>22</v>
      </c>
      <c r="G2035" s="561" t="s">
        <v>26876</v>
      </c>
      <c r="H2035" s="561" t="s">
        <v>2104</v>
      </c>
      <c r="I2035" s="561" t="s">
        <v>23868</v>
      </c>
      <c r="J2035" s="561" t="s">
        <v>7063</v>
      </c>
      <c r="K2035" s="562" t="s">
        <v>36909</v>
      </c>
      <c r="L2035" s="561" t="s">
        <v>25</v>
      </c>
    </row>
    <row r="2036" spans="1:12" x14ac:dyDescent="0.25">
      <c r="A2036" s="561" t="s">
        <v>1965</v>
      </c>
      <c r="B2036" s="561" t="s">
        <v>1966</v>
      </c>
      <c r="C2036" s="561" t="s">
        <v>2105</v>
      </c>
      <c r="D2036" s="561" t="s">
        <v>2106</v>
      </c>
      <c r="E2036" s="562" t="s">
        <v>22</v>
      </c>
      <c r="F2036" s="561" t="s">
        <v>22</v>
      </c>
      <c r="G2036" s="561" t="s">
        <v>26878</v>
      </c>
      <c r="H2036" s="561" t="s">
        <v>2107</v>
      </c>
      <c r="I2036" s="561" t="s">
        <v>23270</v>
      </c>
      <c r="J2036" s="561" t="s">
        <v>7063</v>
      </c>
      <c r="K2036" s="562" t="s">
        <v>36910</v>
      </c>
      <c r="L2036" s="561" t="s">
        <v>25</v>
      </c>
    </row>
    <row r="2037" spans="1:12" x14ac:dyDescent="0.25">
      <c r="A2037" s="561" t="s">
        <v>1965</v>
      </c>
      <c r="B2037" s="561" t="s">
        <v>1966</v>
      </c>
      <c r="C2037" s="561" t="s">
        <v>2105</v>
      </c>
      <c r="D2037" s="561" t="s">
        <v>2106</v>
      </c>
      <c r="E2037" s="562" t="s">
        <v>22</v>
      </c>
      <c r="F2037" s="561" t="s">
        <v>22</v>
      </c>
      <c r="G2037" s="561" t="s">
        <v>26880</v>
      </c>
      <c r="H2037" s="561" t="s">
        <v>2108</v>
      </c>
      <c r="I2037" s="561" t="s">
        <v>23868</v>
      </c>
      <c r="J2037" s="561" t="s">
        <v>7063</v>
      </c>
      <c r="K2037" s="562" t="s">
        <v>36911</v>
      </c>
      <c r="L2037" s="561" t="s">
        <v>25</v>
      </c>
    </row>
    <row r="2038" spans="1:12" x14ac:dyDescent="0.25">
      <c r="A2038" s="561" t="s">
        <v>1965</v>
      </c>
      <c r="B2038" s="561" t="s">
        <v>1966</v>
      </c>
      <c r="C2038" s="561" t="s">
        <v>2105</v>
      </c>
      <c r="D2038" s="561" t="s">
        <v>2106</v>
      </c>
      <c r="E2038" s="562" t="s">
        <v>22</v>
      </c>
      <c r="F2038" s="561" t="s">
        <v>22</v>
      </c>
      <c r="G2038" s="561" t="s">
        <v>26882</v>
      </c>
      <c r="H2038" s="561" t="s">
        <v>2109</v>
      </c>
      <c r="I2038" s="561" t="s">
        <v>23868</v>
      </c>
      <c r="J2038" s="561" t="s">
        <v>7063</v>
      </c>
      <c r="K2038" s="562" t="s">
        <v>36912</v>
      </c>
      <c r="L2038" s="561" t="s">
        <v>25</v>
      </c>
    </row>
    <row r="2039" spans="1:12" x14ac:dyDescent="0.25">
      <c r="A2039" s="561" t="s">
        <v>1965</v>
      </c>
      <c r="B2039" s="561" t="s">
        <v>1966</v>
      </c>
      <c r="C2039" s="561" t="s">
        <v>2105</v>
      </c>
      <c r="D2039" s="561" t="s">
        <v>2106</v>
      </c>
      <c r="E2039" s="562" t="s">
        <v>22</v>
      </c>
      <c r="F2039" s="561" t="s">
        <v>22</v>
      </c>
      <c r="G2039" s="561" t="s">
        <v>26884</v>
      </c>
      <c r="H2039" s="561" t="s">
        <v>2110</v>
      </c>
      <c r="I2039" s="561" t="s">
        <v>23270</v>
      </c>
      <c r="J2039" s="561" t="s">
        <v>7063</v>
      </c>
      <c r="K2039" s="562" t="s">
        <v>36913</v>
      </c>
      <c r="L2039" s="561" t="s">
        <v>25</v>
      </c>
    </row>
    <row r="2040" spans="1:12" x14ac:dyDescent="0.25">
      <c r="A2040" s="561" t="s">
        <v>1965</v>
      </c>
      <c r="B2040" s="561" t="s">
        <v>1966</v>
      </c>
      <c r="C2040" s="561" t="s">
        <v>2105</v>
      </c>
      <c r="D2040" s="561" t="s">
        <v>2106</v>
      </c>
      <c r="E2040" s="562" t="s">
        <v>22</v>
      </c>
      <c r="F2040" s="561" t="s">
        <v>22</v>
      </c>
      <c r="G2040" s="561" t="s">
        <v>26886</v>
      </c>
      <c r="H2040" s="561" t="s">
        <v>2111</v>
      </c>
      <c r="I2040" s="561" t="s">
        <v>23270</v>
      </c>
      <c r="J2040" s="561" t="s">
        <v>7063</v>
      </c>
      <c r="K2040" s="562" t="s">
        <v>36914</v>
      </c>
      <c r="L2040" s="561" t="s">
        <v>25</v>
      </c>
    </row>
    <row r="2041" spans="1:12" x14ac:dyDescent="0.25">
      <c r="A2041" s="561" t="s">
        <v>1965</v>
      </c>
      <c r="B2041" s="561" t="s">
        <v>1966</v>
      </c>
      <c r="C2041" s="561" t="s">
        <v>2105</v>
      </c>
      <c r="D2041" s="561" t="s">
        <v>2106</v>
      </c>
      <c r="E2041" s="562" t="s">
        <v>22</v>
      </c>
      <c r="F2041" s="561" t="s">
        <v>22</v>
      </c>
      <c r="G2041" s="561" t="s">
        <v>26888</v>
      </c>
      <c r="H2041" s="561" t="s">
        <v>2112</v>
      </c>
      <c r="I2041" s="561" t="s">
        <v>23270</v>
      </c>
      <c r="J2041" s="561" t="s">
        <v>7063</v>
      </c>
      <c r="K2041" s="562" t="s">
        <v>36915</v>
      </c>
      <c r="L2041" s="561" t="s">
        <v>25</v>
      </c>
    </row>
    <row r="2042" spans="1:12" x14ac:dyDescent="0.25">
      <c r="A2042" s="561" t="s">
        <v>1965</v>
      </c>
      <c r="B2042" s="561" t="s">
        <v>1966</v>
      </c>
      <c r="C2042" s="561" t="s">
        <v>2105</v>
      </c>
      <c r="D2042" s="561" t="s">
        <v>2106</v>
      </c>
      <c r="E2042" s="562" t="s">
        <v>22</v>
      </c>
      <c r="F2042" s="561" t="s">
        <v>22</v>
      </c>
      <c r="G2042" s="561" t="s">
        <v>26890</v>
      </c>
      <c r="H2042" s="561" t="s">
        <v>2113</v>
      </c>
      <c r="I2042" s="561" t="s">
        <v>23868</v>
      </c>
      <c r="J2042" s="561" t="s">
        <v>7063</v>
      </c>
      <c r="K2042" s="562" t="s">
        <v>36916</v>
      </c>
      <c r="L2042" s="561" t="s">
        <v>25</v>
      </c>
    </row>
    <row r="2043" spans="1:12" x14ac:dyDescent="0.25">
      <c r="A2043" s="561" t="s">
        <v>1965</v>
      </c>
      <c r="B2043" s="561" t="s">
        <v>1966</v>
      </c>
      <c r="C2043" s="561" t="s">
        <v>2114</v>
      </c>
      <c r="D2043" s="561" t="s">
        <v>2115</v>
      </c>
      <c r="E2043" s="562" t="s">
        <v>22</v>
      </c>
      <c r="F2043" s="561" t="s">
        <v>22</v>
      </c>
      <c r="G2043" s="561" t="s">
        <v>26892</v>
      </c>
      <c r="H2043" s="561" t="s">
        <v>26893</v>
      </c>
      <c r="I2043" s="561" t="s">
        <v>23270</v>
      </c>
      <c r="J2043" s="561" t="s">
        <v>24</v>
      </c>
      <c r="K2043" s="562" t="s">
        <v>36917</v>
      </c>
      <c r="L2043" s="561" t="s">
        <v>25</v>
      </c>
    </row>
    <row r="2044" spans="1:12" x14ac:dyDescent="0.25">
      <c r="A2044" s="561" t="s">
        <v>1965</v>
      </c>
      <c r="B2044" s="561" t="s">
        <v>1966</v>
      </c>
      <c r="C2044" s="561" t="s">
        <v>2114</v>
      </c>
      <c r="D2044" s="561" t="s">
        <v>2115</v>
      </c>
      <c r="E2044" s="562" t="s">
        <v>22</v>
      </c>
      <c r="F2044" s="561" t="s">
        <v>22</v>
      </c>
      <c r="G2044" s="561" t="s">
        <v>26895</v>
      </c>
      <c r="H2044" s="561" t="s">
        <v>26896</v>
      </c>
      <c r="I2044" s="561" t="s">
        <v>23270</v>
      </c>
      <c r="J2044" s="561" t="s">
        <v>24</v>
      </c>
      <c r="K2044" s="562" t="s">
        <v>36918</v>
      </c>
      <c r="L2044" s="561" t="s">
        <v>25</v>
      </c>
    </row>
    <row r="2045" spans="1:12" x14ac:dyDescent="0.25">
      <c r="A2045" s="561" t="s">
        <v>1965</v>
      </c>
      <c r="B2045" s="561" t="s">
        <v>1966</v>
      </c>
      <c r="C2045" s="561" t="s">
        <v>2116</v>
      </c>
      <c r="D2045" s="561" t="s">
        <v>2117</v>
      </c>
      <c r="E2045" s="562" t="s">
        <v>22</v>
      </c>
      <c r="F2045" s="561" t="s">
        <v>22</v>
      </c>
      <c r="G2045" s="561" t="s">
        <v>26898</v>
      </c>
      <c r="H2045" s="561" t="s">
        <v>2118</v>
      </c>
      <c r="I2045" s="561" t="s">
        <v>23270</v>
      </c>
      <c r="J2045" s="561" t="s">
        <v>24</v>
      </c>
      <c r="K2045" s="562" t="s">
        <v>3442</v>
      </c>
      <c r="L2045" s="561" t="s">
        <v>25</v>
      </c>
    </row>
    <row r="2046" spans="1:12" x14ac:dyDescent="0.25">
      <c r="A2046" s="561" t="s">
        <v>1965</v>
      </c>
      <c r="B2046" s="561" t="s">
        <v>1966</v>
      </c>
      <c r="C2046" s="561" t="s">
        <v>2116</v>
      </c>
      <c r="D2046" s="561" t="s">
        <v>2117</v>
      </c>
      <c r="E2046" s="562" t="s">
        <v>22</v>
      </c>
      <c r="F2046" s="561" t="s">
        <v>22</v>
      </c>
      <c r="G2046" s="561" t="s">
        <v>26900</v>
      </c>
      <c r="H2046" s="561" t="s">
        <v>2119</v>
      </c>
      <c r="I2046" s="561" t="s">
        <v>23270</v>
      </c>
      <c r="J2046" s="561" t="s">
        <v>24</v>
      </c>
      <c r="K2046" s="562" t="s">
        <v>36919</v>
      </c>
      <c r="L2046" s="561" t="s">
        <v>25</v>
      </c>
    </row>
    <row r="2047" spans="1:12" x14ac:dyDescent="0.25">
      <c r="A2047" s="561" t="s">
        <v>1965</v>
      </c>
      <c r="B2047" s="561" t="s">
        <v>1966</v>
      </c>
      <c r="C2047" s="561" t="s">
        <v>2116</v>
      </c>
      <c r="D2047" s="561" t="s">
        <v>2117</v>
      </c>
      <c r="E2047" s="562" t="s">
        <v>22</v>
      </c>
      <c r="F2047" s="561" t="s">
        <v>22</v>
      </c>
      <c r="G2047" s="561" t="s">
        <v>26902</v>
      </c>
      <c r="H2047" s="561" t="s">
        <v>2120</v>
      </c>
      <c r="I2047" s="561" t="s">
        <v>23270</v>
      </c>
      <c r="J2047" s="561" t="s">
        <v>24</v>
      </c>
      <c r="K2047" s="562" t="s">
        <v>36920</v>
      </c>
      <c r="L2047" s="561" t="s">
        <v>25</v>
      </c>
    </row>
    <row r="2048" spans="1:12" x14ac:dyDescent="0.25">
      <c r="A2048" s="561" t="s">
        <v>1965</v>
      </c>
      <c r="B2048" s="561" t="s">
        <v>1966</v>
      </c>
      <c r="C2048" s="561" t="s">
        <v>2116</v>
      </c>
      <c r="D2048" s="561" t="s">
        <v>2117</v>
      </c>
      <c r="E2048" s="562" t="s">
        <v>22</v>
      </c>
      <c r="F2048" s="561" t="s">
        <v>22</v>
      </c>
      <c r="G2048" s="561" t="s">
        <v>26903</v>
      </c>
      <c r="H2048" s="561" t="s">
        <v>2121</v>
      </c>
      <c r="I2048" s="561" t="s">
        <v>23270</v>
      </c>
      <c r="J2048" s="561" t="s">
        <v>24</v>
      </c>
      <c r="K2048" s="562" t="s">
        <v>34389</v>
      </c>
      <c r="L2048" s="561" t="s">
        <v>25</v>
      </c>
    </row>
    <row r="2049" spans="1:12" x14ac:dyDescent="0.25">
      <c r="A2049" s="561" t="s">
        <v>1965</v>
      </c>
      <c r="B2049" s="561" t="s">
        <v>1966</v>
      </c>
      <c r="C2049" s="561" t="s">
        <v>2116</v>
      </c>
      <c r="D2049" s="561" t="s">
        <v>2117</v>
      </c>
      <c r="E2049" s="562" t="s">
        <v>22</v>
      </c>
      <c r="F2049" s="561" t="s">
        <v>22</v>
      </c>
      <c r="G2049" s="561" t="s">
        <v>26905</v>
      </c>
      <c r="H2049" s="561" t="s">
        <v>2122</v>
      </c>
      <c r="I2049" s="561" t="s">
        <v>23270</v>
      </c>
      <c r="J2049" s="561" t="s">
        <v>24</v>
      </c>
      <c r="K2049" s="562" t="s">
        <v>36921</v>
      </c>
      <c r="L2049" s="561" t="s">
        <v>25</v>
      </c>
    </row>
    <row r="2050" spans="1:12" x14ac:dyDescent="0.25">
      <c r="A2050" s="561" t="s">
        <v>1965</v>
      </c>
      <c r="B2050" s="561" t="s">
        <v>1966</v>
      </c>
      <c r="C2050" s="561" t="s">
        <v>2116</v>
      </c>
      <c r="D2050" s="561" t="s">
        <v>2117</v>
      </c>
      <c r="E2050" s="562" t="s">
        <v>22</v>
      </c>
      <c r="F2050" s="561" t="s">
        <v>22</v>
      </c>
      <c r="G2050" s="561" t="s">
        <v>26907</v>
      </c>
      <c r="H2050" s="561" t="s">
        <v>2123</v>
      </c>
      <c r="I2050" s="561" t="s">
        <v>23270</v>
      </c>
      <c r="J2050" s="561" t="s">
        <v>24</v>
      </c>
      <c r="K2050" s="562" t="s">
        <v>36922</v>
      </c>
      <c r="L2050" s="561" t="s">
        <v>25</v>
      </c>
    </row>
    <row r="2051" spans="1:12" x14ac:dyDescent="0.25">
      <c r="A2051" s="561" t="s">
        <v>1965</v>
      </c>
      <c r="B2051" s="561" t="s">
        <v>1966</v>
      </c>
      <c r="C2051" s="561" t="s">
        <v>2116</v>
      </c>
      <c r="D2051" s="561" t="s">
        <v>2117</v>
      </c>
      <c r="E2051" s="562" t="s">
        <v>22</v>
      </c>
      <c r="F2051" s="561" t="s">
        <v>22</v>
      </c>
      <c r="G2051" s="561" t="s">
        <v>26909</v>
      </c>
      <c r="H2051" s="561" t="s">
        <v>2124</v>
      </c>
      <c r="I2051" s="561" t="s">
        <v>23270</v>
      </c>
      <c r="J2051" s="561" t="s">
        <v>24</v>
      </c>
      <c r="K2051" s="562" t="s">
        <v>36923</v>
      </c>
      <c r="L2051" s="561" t="s">
        <v>25</v>
      </c>
    </row>
    <row r="2052" spans="1:12" x14ac:dyDescent="0.25">
      <c r="A2052" s="561" t="s">
        <v>1965</v>
      </c>
      <c r="B2052" s="561" t="s">
        <v>1966</v>
      </c>
      <c r="C2052" s="561" t="s">
        <v>2116</v>
      </c>
      <c r="D2052" s="561" t="s">
        <v>2117</v>
      </c>
      <c r="E2052" s="562" t="s">
        <v>22</v>
      </c>
      <c r="F2052" s="561" t="s">
        <v>22</v>
      </c>
      <c r="G2052" s="561" t="s">
        <v>26911</v>
      </c>
      <c r="H2052" s="561" t="s">
        <v>2125</v>
      </c>
      <c r="I2052" s="561" t="s">
        <v>23270</v>
      </c>
      <c r="J2052" s="561" t="s">
        <v>24</v>
      </c>
      <c r="K2052" s="562" t="s">
        <v>7895</v>
      </c>
      <c r="L2052" s="561" t="s">
        <v>25</v>
      </c>
    </row>
    <row r="2053" spans="1:12" x14ac:dyDescent="0.25">
      <c r="A2053" s="561" t="s">
        <v>1965</v>
      </c>
      <c r="B2053" s="561" t="s">
        <v>1966</v>
      </c>
      <c r="C2053" s="561" t="s">
        <v>2126</v>
      </c>
      <c r="D2053" s="561" t="s">
        <v>2127</v>
      </c>
      <c r="E2053" s="562" t="s">
        <v>22</v>
      </c>
      <c r="F2053" s="561" t="s">
        <v>22</v>
      </c>
      <c r="G2053" s="561" t="s">
        <v>26912</v>
      </c>
      <c r="H2053" s="561" t="s">
        <v>26913</v>
      </c>
      <c r="I2053" s="561" t="s">
        <v>23868</v>
      </c>
      <c r="J2053" s="561" t="s">
        <v>24</v>
      </c>
      <c r="K2053" s="562" t="s">
        <v>36924</v>
      </c>
      <c r="L2053" s="561" t="s">
        <v>25</v>
      </c>
    </row>
    <row r="2054" spans="1:12" x14ac:dyDescent="0.25">
      <c r="A2054" s="561" t="s">
        <v>1965</v>
      </c>
      <c r="B2054" s="561" t="s">
        <v>1966</v>
      </c>
      <c r="C2054" s="561" t="s">
        <v>2126</v>
      </c>
      <c r="D2054" s="561" t="s">
        <v>2127</v>
      </c>
      <c r="E2054" s="562" t="s">
        <v>22</v>
      </c>
      <c r="F2054" s="561" t="s">
        <v>22</v>
      </c>
      <c r="G2054" s="561" t="s">
        <v>26915</v>
      </c>
      <c r="H2054" s="561" t="s">
        <v>26916</v>
      </c>
      <c r="I2054" s="561" t="s">
        <v>23868</v>
      </c>
      <c r="J2054" s="561" t="s">
        <v>24</v>
      </c>
      <c r="K2054" s="562" t="s">
        <v>36925</v>
      </c>
      <c r="L2054" s="561" t="s">
        <v>25</v>
      </c>
    </row>
    <row r="2055" spans="1:12" x14ac:dyDescent="0.25">
      <c r="A2055" s="561" t="s">
        <v>1965</v>
      </c>
      <c r="B2055" s="561" t="s">
        <v>1966</v>
      </c>
      <c r="C2055" s="561" t="s">
        <v>2126</v>
      </c>
      <c r="D2055" s="561" t="s">
        <v>2127</v>
      </c>
      <c r="E2055" s="562" t="s">
        <v>22</v>
      </c>
      <c r="F2055" s="561" t="s">
        <v>22</v>
      </c>
      <c r="G2055" s="561" t="s">
        <v>26918</v>
      </c>
      <c r="H2055" s="561" t="s">
        <v>26919</v>
      </c>
      <c r="I2055" s="561" t="s">
        <v>23868</v>
      </c>
      <c r="J2055" s="561" t="s">
        <v>24</v>
      </c>
      <c r="K2055" s="562" t="s">
        <v>36926</v>
      </c>
      <c r="L2055" s="561" t="s">
        <v>25</v>
      </c>
    </row>
    <row r="2056" spans="1:12" x14ac:dyDescent="0.25">
      <c r="A2056" s="561" t="s">
        <v>1965</v>
      </c>
      <c r="B2056" s="561" t="s">
        <v>1966</v>
      </c>
      <c r="C2056" s="561" t="s">
        <v>2126</v>
      </c>
      <c r="D2056" s="561" t="s">
        <v>2127</v>
      </c>
      <c r="E2056" s="562" t="s">
        <v>22</v>
      </c>
      <c r="F2056" s="561" t="s">
        <v>22</v>
      </c>
      <c r="G2056" s="561" t="s">
        <v>26921</v>
      </c>
      <c r="H2056" s="561" t="s">
        <v>26922</v>
      </c>
      <c r="I2056" s="561" t="s">
        <v>23868</v>
      </c>
      <c r="J2056" s="561" t="s">
        <v>24</v>
      </c>
      <c r="K2056" s="562" t="s">
        <v>36927</v>
      </c>
      <c r="L2056" s="561" t="s">
        <v>25</v>
      </c>
    </row>
    <row r="2057" spans="1:12" x14ac:dyDescent="0.25">
      <c r="A2057" s="561" t="s">
        <v>1965</v>
      </c>
      <c r="B2057" s="561" t="s">
        <v>1966</v>
      </c>
      <c r="C2057" s="561" t="s">
        <v>2126</v>
      </c>
      <c r="D2057" s="561" t="s">
        <v>2127</v>
      </c>
      <c r="E2057" s="562" t="s">
        <v>22</v>
      </c>
      <c r="F2057" s="561" t="s">
        <v>22</v>
      </c>
      <c r="G2057" s="561" t="s">
        <v>26924</v>
      </c>
      <c r="H2057" s="561" t="s">
        <v>26925</v>
      </c>
      <c r="I2057" s="561" t="s">
        <v>23868</v>
      </c>
      <c r="J2057" s="561" t="s">
        <v>24</v>
      </c>
      <c r="K2057" s="562" t="s">
        <v>36928</v>
      </c>
      <c r="L2057" s="561" t="s">
        <v>25</v>
      </c>
    </row>
    <row r="2058" spans="1:12" x14ac:dyDescent="0.25">
      <c r="A2058" s="561" t="s">
        <v>1965</v>
      </c>
      <c r="B2058" s="561" t="s">
        <v>1966</v>
      </c>
      <c r="C2058" s="561" t="s">
        <v>2126</v>
      </c>
      <c r="D2058" s="561" t="s">
        <v>2127</v>
      </c>
      <c r="E2058" s="562" t="s">
        <v>22</v>
      </c>
      <c r="F2058" s="561" t="s">
        <v>22</v>
      </c>
      <c r="G2058" s="561" t="s">
        <v>26927</v>
      </c>
      <c r="H2058" s="561" t="s">
        <v>26928</v>
      </c>
      <c r="I2058" s="561" t="s">
        <v>23868</v>
      </c>
      <c r="J2058" s="561" t="s">
        <v>24</v>
      </c>
      <c r="K2058" s="562" t="s">
        <v>36929</v>
      </c>
      <c r="L2058" s="561" t="s">
        <v>25</v>
      </c>
    </row>
    <row r="2059" spans="1:12" x14ac:dyDescent="0.25">
      <c r="A2059" s="561" t="s">
        <v>1965</v>
      </c>
      <c r="B2059" s="561" t="s">
        <v>1966</v>
      </c>
      <c r="C2059" s="561" t="s">
        <v>2126</v>
      </c>
      <c r="D2059" s="561" t="s">
        <v>2127</v>
      </c>
      <c r="E2059" s="562" t="s">
        <v>22</v>
      </c>
      <c r="F2059" s="561" t="s">
        <v>22</v>
      </c>
      <c r="G2059" s="561" t="s">
        <v>26930</v>
      </c>
      <c r="H2059" s="561" t="s">
        <v>26931</v>
      </c>
      <c r="I2059" s="561" t="s">
        <v>23868</v>
      </c>
      <c r="J2059" s="561" t="s">
        <v>24</v>
      </c>
      <c r="K2059" s="562" t="s">
        <v>36930</v>
      </c>
      <c r="L2059" s="561" t="s">
        <v>25</v>
      </c>
    </row>
    <row r="2060" spans="1:12" x14ac:dyDescent="0.25">
      <c r="A2060" s="561" t="s">
        <v>1965</v>
      </c>
      <c r="B2060" s="561" t="s">
        <v>1966</v>
      </c>
      <c r="C2060" s="561" t="s">
        <v>2126</v>
      </c>
      <c r="D2060" s="561" t="s">
        <v>2127</v>
      </c>
      <c r="E2060" s="562" t="s">
        <v>22</v>
      </c>
      <c r="F2060" s="561" t="s">
        <v>22</v>
      </c>
      <c r="G2060" s="561" t="s">
        <v>26933</v>
      </c>
      <c r="H2060" s="561" t="s">
        <v>26934</v>
      </c>
      <c r="I2060" s="561" t="s">
        <v>23868</v>
      </c>
      <c r="J2060" s="561" t="s">
        <v>24</v>
      </c>
      <c r="K2060" s="562" t="s">
        <v>36931</v>
      </c>
      <c r="L2060" s="561" t="s">
        <v>25</v>
      </c>
    </row>
    <row r="2061" spans="1:12" x14ac:dyDescent="0.25">
      <c r="A2061" s="561" t="s">
        <v>1965</v>
      </c>
      <c r="B2061" s="561" t="s">
        <v>1966</v>
      </c>
      <c r="C2061" s="561" t="s">
        <v>2126</v>
      </c>
      <c r="D2061" s="561" t="s">
        <v>2127</v>
      </c>
      <c r="E2061" s="562" t="s">
        <v>22</v>
      </c>
      <c r="F2061" s="561" t="s">
        <v>22</v>
      </c>
      <c r="G2061" s="561" t="s">
        <v>26936</v>
      </c>
      <c r="H2061" s="561" t="s">
        <v>26937</v>
      </c>
      <c r="I2061" s="561" t="s">
        <v>23868</v>
      </c>
      <c r="J2061" s="561" t="s">
        <v>24</v>
      </c>
      <c r="K2061" s="562" t="s">
        <v>36932</v>
      </c>
      <c r="L2061" s="561" t="s">
        <v>25</v>
      </c>
    </row>
    <row r="2062" spans="1:12" x14ac:dyDescent="0.25">
      <c r="A2062" s="561" t="s">
        <v>1965</v>
      </c>
      <c r="B2062" s="561" t="s">
        <v>1966</v>
      </c>
      <c r="C2062" s="561" t="s">
        <v>2126</v>
      </c>
      <c r="D2062" s="561" t="s">
        <v>2127</v>
      </c>
      <c r="E2062" s="562" t="s">
        <v>22</v>
      </c>
      <c r="F2062" s="561" t="s">
        <v>22</v>
      </c>
      <c r="G2062" s="561" t="s">
        <v>26939</v>
      </c>
      <c r="H2062" s="561" t="s">
        <v>26940</v>
      </c>
      <c r="I2062" s="561" t="s">
        <v>23868</v>
      </c>
      <c r="J2062" s="561" t="s">
        <v>24</v>
      </c>
      <c r="K2062" s="562" t="s">
        <v>36933</v>
      </c>
      <c r="L2062" s="561" t="s">
        <v>25</v>
      </c>
    </row>
    <row r="2063" spans="1:12" x14ac:dyDescent="0.25">
      <c r="A2063" s="561" t="s">
        <v>1965</v>
      </c>
      <c r="B2063" s="561" t="s">
        <v>1966</v>
      </c>
      <c r="C2063" s="561" t="s">
        <v>2126</v>
      </c>
      <c r="D2063" s="561" t="s">
        <v>2127</v>
      </c>
      <c r="E2063" s="562" t="s">
        <v>22</v>
      </c>
      <c r="F2063" s="561" t="s">
        <v>22</v>
      </c>
      <c r="G2063" s="561" t="s">
        <v>26941</v>
      </c>
      <c r="H2063" s="561" t="s">
        <v>26942</v>
      </c>
      <c r="I2063" s="561" t="s">
        <v>23868</v>
      </c>
      <c r="J2063" s="561" t="s">
        <v>7063</v>
      </c>
      <c r="K2063" s="562" t="s">
        <v>36934</v>
      </c>
      <c r="L2063" s="561" t="s">
        <v>25</v>
      </c>
    </row>
    <row r="2064" spans="1:12" x14ac:dyDescent="0.25">
      <c r="A2064" s="561" t="s">
        <v>1965</v>
      </c>
      <c r="B2064" s="561" t="s">
        <v>1966</v>
      </c>
      <c r="C2064" s="561" t="s">
        <v>2126</v>
      </c>
      <c r="D2064" s="561" t="s">
        <v>2127</v>
      </c>
      <c r="E2064" s="562" t="s">
        <v>22</v>
      </c>
      <c r="F2064" s="561" t="s">
        <v>22</v>
      </c>
      <c r="G2064" s="561" t="s">
        <v>26944</v>
      </c>
      <c r="H2064" s="561" t="s">
        <v>26945</v>
      </c>
      <c r="I2064" s="561" t="s">
        <v>23868</v>
      </c>
      <c r="J2064" s="561" t="s">
        <v>7063</v>
      </c>
      <c r="K2064" s="562" t="s">
        <v>36935</v>
      </c>
      <c r="L2064" s="561" t="s">
        <v>25</v>
      </c>
    </row>
    <row r="2065" spans="1:12" x14ac:dyDescent="0.25">
      <c r="A2065" s="561" t="s">
        <v>1965</v>
      </c>
      <c r="B2065" s="561" t="s">
        <v>1966</v>
      </c>
      <c r="C2065" s="561" t="s">
        <v>2126</v>
      </c>
      <c r="D2065" s="561" t="s">
        <v>2127</v>
      </c>
      <c r="E2065" s="562" t="s">
        <v>22</v>
      </c>
      <c r="F2065" s="561" t="s">
        <v>22</v>
      </c>
      <c r="G2065" s="561" t="s">
        <v>26947</v>
      </c>
      <c r="H2065" s="561" t="s">
        <v>26948</v>
      </c>
      <c r="I2065" s="561" t="s">
        <v>23868</v>
      </c>
      <c r="J2065" s="561" t="s">
        <v>7063</v>
      </c>
      <c r="K2065" s="562" t="s">
        <v>36936</v>
      </c>
      <c r="L2065" s="561" t="s">
        <v>25</v>
      </c>
    </row>
    <row r="2066" spans="1:12" x14ac:dyDescent="0.25">
      <c r="A2066" s="561" t="s">
        <v>1965</v>
      </c>
      <c r="B2066" s="561" t="s">
        <v>1966</v>
      </c>
      <c r="C2066" s="561" t="s">
        <v>2126</v>
      </c>
      <c r="D2066" s="561" t="s">
        <v>2127</v>
      </c>
      <c r="E2066" s="562" t="s">
        <v>22</v>
      </c>
      <c r="F2066" s="561" t="s">
        <v>22</v>
      </c>
      <c r="G2066" s="561" t="s">
        <v>26950</v>
      </c>
      <c r="H2066" s="561" t="s">
        <v>26951</v>
      </c>
      <c r="I2066" s="561" t="s">
        <v>23868</v>
      </c>
      <c r="J2066" s="561" t="s">
        <v>7063</v>
      </c>
      <c r="K2066" s="562" t="s">
        <v>36937</v>
      </c>
      <c r="L2066" s="561" t="s">
        <v>25</v>
      </c>
    </row>
    <row r="2067" spans="1:12" x14ac:dyDescent="0.25">
      <c r="A2067" s="561" t="s">
        <v>1965</v>
      </c>
      <c r="B2067" s="561" t="s">
        <v>1966</v>
      </c>
      <c r="C2067" s="561" t="s">
        <v>2126</v>
      </c>
      <c r="D2067" s="561" t="s">
        <v>2127</v>
      </c>
      <c r="E2067" s="562" t="s">
        <v>22</v>
      </c>
      <c r="F2067" s="561" t="s">
        <v>22</v>
      </c>
      <c r="G2067" s="561" t="s">
        <v>26953</v>
      </c>
      <c r="H2067" s="561" t="s">
        <v>26954</v>
      </c>
      <c r="I2067" s="561" t="s">
        <v>23868</v>
      </c>
      <c r="J2067" s="561" t="s">
        <v>7063</v>
      </c>
      <c r="K2067" s="562" t="s">
        <v>36938</v>
      </c>
      <c r="L2067" s="561" t="s">
        <v>25</v>
      </c>
    </row>
    <row r="2068" spans="1:12" x14ac:dyDescent="0.25">
      <c r="A2068" s="561" t="s">
        <v>1965</v>
      </c>
      <c r="B2068" s="561" t="s">
        <v>1966</v>
      </c>
      <c r="C2068" s="561" t="s">
        <v>2126</v>
      </c>
      <c r="D2068" s="561" t="s">
        <v>2127</v>
      </c>
      <c r="E2068" s="562" t="s">
        <v>22</v>
      </c>
      <c r="F2068" s="561" t="s">
        <v>22</v>
      </c>
      <c r="G2068" s="561" t="s">
        <v>26956</v>
      </c>
      <c r="H2068" s="561" t="s">
        <v>26957</v>
      </c>
      <c r="I2068" s="561" t="s">
        <v>23868</v>
      </c>
      <c r="J2068" s="561" t="s">
        <v>7063</v>
      </c>
      <c r="K2068" s="562" t="s">
        <v>36939</v>
      </c>
      <c r="L2068" s="561" t="s">
        <v>25</v>
      </c>
    </row>
    <row r="2069" spans="1:12" x14ac:dyDescent="0.25">
      <c r="A2069" s="561" t="s">
        <v>1965</v>
      </c>
      <c r="B2069" s="561" t="s">
        <v>1966</v>
      </c>
      <c r="C2069" s="561" t="s">
        <v>2126</v>
      </c>
      <c r="D2069" s="561" t="s">
        <v>2127</v>
      </c>
      <c r="E2069" s="562" t="s">
        <v>22</v>
      </c>
      <c r="F2069" s="561" t="s">
        <v>22</v>
      </c>
      <c r="G2069" s="561" t="s">
        <v>26959</v>
      </c>
      <c r="H2069" s="561" t="s">
        <v>26960</v>
      </c>
      <c r="I2069" s="561" t="s">
        <v>23868</v>
      </c>
      <c r="J2069" s="561" t="s">
        <v>7063</v>
      </c>
      <c r="K2069" s="562" t="s">
        <v>36940</v>
      </c>
      <c r="L2069" s="561" t="s">
        <v>25</v>
      </c>
    </row>
    <row r="2070" spans="1:12" x14ac:dyDescent="0.25">
      <c r="A2070" s="561" t="s">
        <v>1965</v>
      </c>
      <c r="B2070" s="561" t="s">
        <v>1966</v>
      </c>
      <c r="C2070" s="561" t="s">
        <v>2126</v>
      </c>
      <c r="D2070" s="561" t="s">
        <v>2127</v>
      </c>
      <c r="E2070" s="562" t="s">
        <v>22</v>
      </c>
      <c r="F2070" s="561" t="s">
        <v>22</v>
      </c>
      <c r="G2070" s="561" t="s">
        <v>26962</v>
      </c>
      <c r="H2070" s="561" t="s">
        <v>26963</v>
      </c>
      <c r="I2070" s="561" t="s">
        <v>23868</v>
      </c>
      <c r="J2070" s="561" t="s">
        <v>7063</v>
      </c>
      <c r="K2070" s="562" t="s">
        <v>36941</v>
      </c>
      <c r="L2070" s="561" t="s">
        <v>25</v>
      </c>
    </row>
    <row r="2071" spans="1:12" x14ac:dyDescent="0.25">
      <c r="A2071" s="561" t="s">
        <v>1965</v>
      </c>
      <c r="B2071" s="561" t="s">
        <v>1966</v>
      </c>
      <c r="C2071" s="561" t="s">
        <v>2126</v>
      </c>
      <c r="D2071" s="561" t="s">
        <v>2127</v>
      </c>
      <c r="E2071" s="562" t="s">
        <v>22</v>
      </c>
      <c r="F2071" s="561" t="s">
        <v>22</v>
      </c>
      <c r="G2071" s="561" t="s">
        <v>26965</v>
      </c>
      <c r="H2071" s="561" t="s">
        <v>26966</v>
      </c>
      <c r="I2071" s="561" t="s">
        <v>23868</v>
      </c>
      <c r="J2071" s="561" t="s">
        <v>7063</v>
      </c>
      <c r="K2071" s="562" t="s">
        <v>36942</v>
      </c>
      <c r="L2071" s="561" t="s">
        <v>25</v>
      </c>
    </row>
    <row r="2072" spans="1:12" x14ac:dyDescent="0.25">
      <c r="A2072" s="561" t="s">
        <v>1965</v>
      </c>
      <c r="B2072" s="561" t="s">
        <v>1966</v>
      </c>
      <c r="C2072" s="561" t="s">
        <v>2126</v>
      </c>
      <c r="D2072" s="561" t="s">
        <v>2127</v>
      </c>
      <c r="E2072" s="562" t="s">
        <v>22</v>
      </c>
      <c r="F2072" s="561" t="s">
        <v>22</v>
      </c>
      <c r="G2072" s="561" t="s">
        <v>26968</v>
      </c>
      <c r="H2072" s="561" t="s">
        <v>26969</v>
      </c>
      <c r="I2072" s="561" t="s">
        <v>23868</v>
      </c>
      <c r="J2072" s="561" t="s">
        <v>7063</v>
      </c>
      <c r="K2072" s="562" t="s">
        <v>36943</v>
      </c>
      <c r="L2072" s="561" t="s">
        <v>25</v>
      </c>
    </row>
    <row r="2073" spans="1:12" x14ac:dyDescent="0.25">
      <c r="A2073" s="561" t="s">
        <v>1965</v>
      </c>
      <c r="B2073" s="561" t="s">
        <v>1966</v>
      </c>
      <c r="C2073" s="561" t="s">
        <v>2126</v>
      </c>
      <c r="D2073" s="561" t="s">
        <v>2127</v>
      </c>
      <c r="E2073" s="562" t="s">
        <v>22</v>
      </c>
      <c r="F2073" s="561" t="s">
        <v>22</v>
      </c>
      <c r="G2073" s="561" t="s">
        <v>26970</v>
      </c>
      <c r="H2073" s="561" t="s">
        <v>26971</v>
      </c>
      <c r="I2073" s="561" t="s">
        <v>23868</v>
      </c>
      <c r="J2073" s="561" t="s">
        <v>7063</v>
      </c>
      <c r="K2073" s="562" t="s">
        <v>36944</v>
      </c>
      <c r="L2073" s="561" t="s">
        <v>25</v>
      </c>
    </row>
    <row r="2074" spans="1:12" x14ac:dyDescent="0.25">
      <c r="A2074" s="561" t="s">
        <v>1965</v>
      </c>
      <c r="B2074" s="561" t="s">
        <v>1966</v>
      </c>
      <c r="C2074" s="561" t="s">
        <v>2126</v>
      </c>
      <c r="D2074" s="561" t="s">
        <v>2127</v>
      </c>
      <c r="E2074" s="562" t="s">
        <v>22</v>
      </c>
      <c r="F2074" s="561" t="s">
        <v>22</v>
      </c>
      <c r="G2074" s="561" t="s">
        <v>26973</v>
      </c>
      <c r="H2074" s="561" t="s">
        <v>26974</v>
      </c>
      <c r="I2074" s="561" t="s">
        <v>23868</v>
      </c>
      <c r="J2074" s="561" t="s">
        <v>7063</v>
      </c>
      <c r="K2074" s="562" t="s">
        <v>36945</v>
      </c>
      <c r="L2074" s="561" t="s">
        <v>25</v>
      </c>
    </row>
    <row r="2075" spans="1:12" x14ac:dyDescent="0.25">
      <c r="A2075" s="561" t="s">
        <v>1965</v>
      </c>
      <c r="B2075" s="561" t="s">
        <v>1966</v>
      </c>
      <c r="C2075" s="561" t="s">
        <v>2126</v>
      </c>
      <c r="D2075" s="561" t="s">
        <v>2127</v>
      </c>
      <c r="E2075" s="562" t="s">
        <v>22</v>
      </c>
      <c r="F2075" s="561" t="s">
        <v>22</v>
      </c>
      <c r="G2075" s="561" t="s">
        <v>26976</v>
      </c>
      <c r="H2075" s="561" t="s">
        <v>26977</v>
      </c>
      <c r="I2075" s="561" t="s">
        <v>23868</v>
      </c>
      <c r="J2075" s="561" t="s">
        <v>7063</v>
      </c>
      <c r="K2075" s="562" t="s">
        <v>36946</v>
      </c>
      <c r="L2075" s="561" t="s">
        <v>25</v>
      </c>
    </row>
    <row r="2076" spans="1:12" x14ac:dyDescent="0.25">
      <c r="A2076" s="561" t="s">
        <v>1965</v>
      </c>
      <c r="B2076" s="561" t="s">
        <v>1966</v>
      </c>
      <c r="C2076" s="561" t="s">
        <v>2126</v>
      </c>
      <c r="D2076" s="561" t="s">
        <v>2127</v>
      </c>
      <c r="E2076" s="562" t="s">
        <v>22</v>
      </c>
      <c r="F2076" s="561" t="s">
        <v>22</v>
      </c>
      <c r="G2076" s="561" t="s">
        <v>26979</v>
      </c>
      <c r="H2076" s="561" t="s">
        <v>26980</v>
      </c>
      <c r="I2076" s="561" t="s">
        <v>23868</v>
      </c>
      <c r="J2076" s="561" t="s">
        <v>7063</v>
      </c>
      <c r="K2076" s="562" t="s">
        <v>36947</v>
      </c>
      <c r="L2076" s="561" t="s">
        <v>25</v>
      </c>
    </row>
    <row r="2077" spans="1:12" x14ac:dyDescent="0.25">
      <c r="A2077" s="561" t="s">
        <v>1965</v>
      </c>
      <c r="B2077" s="561" t="s">
        <v>1966</v>
      </c>
      <c r="C2077" s="561" t="s">
        <v>2126</v>
      </c>
      <c r="D2077" s="561" t="s">
        <v>2127</v>
      </c>
      <c r="E2077" s="562" t="s">
        <v>22</v>
      </c>
      <c r="F2077" s="561" t="s">
        <v>22</v>
      </c>
      <c r="G2077" s="561" t="s">
        <v>26982</v>
      </c>
      <c r="H2077" s="561" t="s">
        <v>26983</v>
      </c>
      <c r="I2077" s="561" t="s">
        <v>23868</v>
      </c>
      <c r="J2077" s="561" t="s">
        <v>7063</v>
      </c>
      <c r="K2077" s="562" t="s">
        <v>36948</v>
      </c>
      <c r="L2077" s="561" t="s">
        <v>25</v>
      </c>
    </row>
    <row r="2078" spans="1:12" x14ac:dyDescent="0.25">
      <c r="A2078" s="561" t="s">
        <v>1965</v>
      </c>
      <c r="B2078" s="561" t="s">
        <v>1966</v>
      </c>
      <c r="C2078" s="561" t="s">
        <v>2126</v>
      </c>
      <c r="D2078" s="561" t="s">
        <v>2127</v>
      </c>
      <c r="E2078" s="562" t="s">
        <v>22</v>
      </c>
      <c r="F2078" s="561" t="s">
        <v>22</v>
      </c>
      <c r="G2078" s="561" t="s">
        <v>26985</v>
      </c>
      <c r="H2078" s="561" t="s">
        <v>26986</v>
      </c>
      <c r="I2078" s="561" t="s">
        <v>23868</v>
      </c>
      <c r="J2078" s="561" t="s">
        <v>7063</v>
      </c>
      <c r="K2078" s="562" t="s">
        <v>36949</v>
      </c>
      <c r="L2078" s="561" t="s">
        <v>25</v>
      </c>
    </row>
    <row r="2079" spans="1:12" x14ac:dyDescent="0.25">
      <c r="A2079" s="561" t="s">
        <v>1965</v>
      </c>
      <c r="B2079" s="561" t="s">
        <v>1966</v>
      </c>
      <c r="C2079" s="561" t="s">
        <v>2126</v>
      </c>
      <c r="D2079" s="561" t="s">
        <v>2127</v>
      </c>
      <c r="E2079" s="562" t="s">
        <v>22</v>
      </c>
      <c r="F2079" s="561" t="s">
        <v>22</v>
      </c>
      <c r="G2079" s="561" t="s">
        <v>26988</v>
      </c>
      <c r="H2079" s="561" t="s">
        <v>26989</v>
      </c>
      <c r="I2079" s="561" t="s">
        <v>23868</v>
      </c>
      <c r="J2079" s="561" t="s">
        <v>7063</v>
      </c>
      <c r="K2079" s="562" t="s">
        <v>36950</v>
      </c>
      <c r="L2079" s="561" t="s">
        <v>25</v>
      </c>
    </row>
    <row r="2080" spans="1:12" x14ac:dyDescent="0.25">
      <c r="A2080" s="561" t="s">
        <v>1965</v>
      </c>
      <c r="B2080" s="561" t="s">
        <v>1966</v>
      </c>
      <c r="C2080" s="561" t="s">
        <v>2126</v>
      </c>
      <c r="D2080" s="561" t="s">
        <v>2127</v>
      </c>
      <c r="E2080" s="562" t="s">
        <v>22</v>
      </c>
      <c r="F2080" s="561" t="s">
        <v>22</v>
      </c>
      <c r="G2080" s="561" t="s">
        <v>26991</v>
      </c>
      <c r="H2080" s="561" t="s">
        <v>26992</v>
      </c>
      <c r="I2080" s="561" t="s">
        <v>23868</v>
      </c>
      <c r="J2080" s="561" t="s">
        <v>7063</v>
      </c>
      <c r="K2080" s="562" t="s">
        <v>36951</v>
      </c>
      <c r="L2080" s="561" t="s">
        <v>25</v>
      </c>
    </row>
    <row r="2081" spans="1:12" x14ac:dyDescent="0.25">
      <c r="A2081" s="561" t="s">
        <v>1965</v>
      </c>
      <c r="B2081" s="561" t="s">
        <v>1966</v>
      </c>
      <c r="C2081" s="561" t="s">
        <v>2126</v>
      </c>
      <c r="D2081" s="561" t="s">
        <v>2127</v>
      </c>
      <c r="E2081" s="562" t="s">
        <v>22</v>
      </c>
      <c r="F2081" s="561" t="s">
        <v>22</v>
      </c>
      <c r="G2081" s="561" t="s">
        <v>26994</v>
      </c>
      <c r="H2081" s="561" t="s">
        <v>26995</v>
      </c>
      <c r="I2081" s="561" t="s">
        <v>23270</v>
      </c>
      <c r="J2081" s="561" t="s">
        <v>24</v>
      </c>
      <c r="K2081" s="562" t="s">
        <v>36952</v>
      </c>
      <c r="L2081" s="561" t="s">
        <v>25</v>
      </c>
    </row>
    <row r="2082" spans="1:12" x14ac:dyDescent="0.25">
      <c r="A2082" s="561" t="s">
        <v>1965</v>
      </c>
      <c r="B2082" s="561" t="s">
        <v>1966</v>
      </c>
      <c r="C2082" s="561" t="s">
        <v>2126</v>
      </c>
      <c r="D2082" s="561" t="s">
        <v>2127</v>
      </c>
      <c r="E2082" s="562" t="s">
        <v>22</v>
      </c>
      <c r="F2082" s="561" t="s">
        <v>22</v>
      </c>
      <c r="G2082" s="561" t="s">
        <v>26997</v>
      </c>
      <c r="H2082" s="561" t="s">
        <v>26998</v>
      </c>
      <c r="I2082" s="561" t="s">
        <v>23270</v>
      </c>
      <c r="J2082" s="561" t="s">
        <v>24</v>
      </c>
      <c r="K2082" s="562" t="s">
        <v>36953</v>
      </c>
      <c r="L2082" s="561" t="s">
        <v>25</v>
      </c>
    </row>
    <row r="2083" spans="1:12" x14ac:dyDescent="0.25">
      <c r="A2083" s="561" t="s">
        <v>1965</v>
      </c>
      <c r="B2083" s="561" t="s">
        <v>1966</v>
      </c>
      <c r="C2083" s="561" t="s">
        <v>2126</v>
      </c>
      <c r="D2083" s="561" t="s">
        <v>2127</v>
      </c>
      <c r="E2083" s="562" t="s">
        <v>22</v>
      </c>
      <c r="F2083" s="561" t="s">
        <v>22</v>
      </c>
      <c r="G2083" s="561" t="s">
        <v>27000</v>
      </c>
      <c r="H2083" s="561" t="s">
        <v>27001</v>
      </c>
      <c r="I2083" s="561" t="s">
        <v>23270</v>
      </c>
      <c r="J2083" s="561" t="s">
        <v>24</v>
      </c>
      <c r="K2083" s="562" t="s">
        <v>36954</v>
      </c>
      <c r="L2083" s="561" t="s">
        <v>25</v>
      </c>
    </row>
    <row r="2084" spans="1:12" x14ac:dyDescent="0.25">
      <c r="A2084" s="561" t="s">
        <v>1965</v>
      </c>
      <c r="B2084" s="561" t="s">
        <v>1966</v>
      </c>
      <c r="C2084" s="561" t="s">
        <v>2126</v>
      </c>
      <c r="D2084" s="561" t="s">
        <v>2127</v>
      </c>
      <c r="E2084" s="562" t="s">
        <v>22</v>
      </c>
      <c r="F2084" s="561" t="s">
        <v>22</v>
      </c>
      <c r="G2084" s="561" t="s">
        <v>27003</v>
      </c>
      <c r="H2084" s="561" t="s">
        <v>27004</v>
      </c>
      <c r="I2084" s="561" t="s">
        <v>23270</v>
      </c>
      <c r="J2084" s="561" t="s">
        <v>24</v>
      </c>
      <c r="K2084" s="562" t="s">
        <v>36955</v>
      </c>
      <c r="L2084" s="561" t="s">
        <v>25</v>
      </c>
    </row>
    <row r="2085" spans="1:12" x14ac:dyDescent="0.25">
      <c r="A2085" s="561" t="s">
        <v>1965</v>
      </c>
      <c r="B2085" s="561" t="s">
        <v>1966</v>
      </c>
      <c r="C2085" s="561" t="s">
        <v>2126</v>
      </c>
      <c r="D2085" s="561" t="s">
        <v>2127</v>
      </c>
      <c r="E2085" s="562" t="s">
        <v>22</v>
      </c>
      <c r="F2085" s="561" t="s">
        <v>22</v>
      </c>
      <c r="G2085" s="561" t="s">
        <v>27006</v>
      </c>
      <c r="H2085" s="561" t="s">
        <v>27007</v>
      </c>
      <c r="I2085" s="561" t="s">
        <v>23868</v>
      </c>
      <c r="J2085" s="561" t="s">
        <v>24</v>
      </c>
      <c r="K2085" s="562" t="s">
        <v>3951</v>
      </c>
      <c r="L2085" s="561" t="s">
        <v>25</v>
      </c>
    </row>
    <row r="2086" spans="1:12" x14ac:dyDescent="0.25">
      <c r="A2086" s="561" t="s">
        <v>1965</v>
      </c>
      <c r="B2086" s="561" t="s">
        <v>1966</v>
      </c>
      <c r="C2086" s="561" t="s">
        <v>2126</v>
      </c>
      <c r="D2086" s="561" t="s">
        <v>2127</v>
      </c>
      <c r="E2086" s="562" t="s">
        <v>22</v>
      </c>
      <c r="F2086" s="561" t="s">
        <v>22</v>
      </c>
      <c r="G2086" s="561" t="s">
        <v>27009</v>
      </c>
      <c r="H2086" s="561" t="s">
        <v>27010</v>
      </c>
      <c r="I2086" s="561" t="s">
        <v>23868</v>
      </c>
      <c r="J2086" s="561" t="s">
        <v>24</v>
      </c>
      <c r="K2086" s="562" t="s">
        <v>4216</v>
      </c>
      <c r="L2086" s="561" t="s">
        <v>25</v>
      </c>
    </row>
    <row r="2087" spans="1:12" x14ac:dyDescent="0.25">
      <c r="A2087" s="561" t="s">
        <v>1965</v>
      </c>
      <c r="B2087" s="561" t="s">
        <v>1966</v>
      </c>
      <c r="C2087" s="561" t="s">
        <v>2126</v>
      </c>
      <c r="D2087" s="561" t="s">
        <v>2127</v>
      </c>
      <c r="E2087" s="562" t="s">
        <v>22</v>
      </c>
      <c r="F2087" s="561" t="s">
        <v>22</v>
      </c>
      <c r="G2087" s="561" t="s">
        <v>27011</v>
      </c>
      <c r="H2087" s="561" t="s">
        <v>27012</v>
      </c>
      <c r="I2087" s="561" t="s">
        <v>23868</v>
      </c>
      <c r="J2087" s="561" t="s">
        <v>24</v>
      </c>
      <c r="K2087" s="562" t="s">
        <v>2725</v>
      </c>
      <c r="L2087" s="561" t="s">
        <v>25</v>
      </c>
    </row>
    <row r="2088" spans="1:12" x14ac:dyDescent="0.25">
      <c r="A2088" s="561" t="s">
        <v>1965</v>
      </c>
      <c r="B2088" s="561" t="s">
        <v>1966</v>
      </c>
      <c r="C2088" s="561" t="s">
        <v>2130</v>
      </c>
      <c r="D2088" s="561" t="s">
        <v>2131</v>
      </c>
      <c r="E2088" s="562" t="s">
        <v>22</v>
      </c>
      <c r="F2088" s="561" t="s">
        <v>22</v>
      </c>
      <c r="G2088" s="561" t="s">
        <v>27013</v>
      </c>
      <c r="H2088" s="561" t="s">
        <v>2132</v>
      </c>
      <c r="I2088" s="561" t="s">
        <v>23868</v>
      </c>
      <c r="J2088" s="561" t="s">
        <v>7063</v>
      </c>
      <c r="K2088" s="562" t="s">
        <v>36956</v>
      </c>
      <c r="L2088" s="561" t="s">
        <v>25</v>
      </c>
    </row>
    <row r="2089" spans="1:12" x14ac:dyDescent="0.25">
      <c r="A2089" s="561" t="s">
        <v>1965</v>
      </c>
      <c r="B2089" s="561" t="s">
        <v>1966</v>
      </c>
      <c r="C2089" s="561" t="s">
        <v>2130</v>
      </c>
      <c r="D2089" s="561" t="s">
        <v>2131</v>
      </c>
      <c r="E2089" s="562" t="s">
        <v>22</v>
      </c>
      <c r="F2089" s="561" t="s">
        <v>22</v>
      </c>
      <c r="G2089" s="561" t="s">
        <v>27015</v>
      </c>
      <c r="H2089" s="561" t="s">
        <v>2133</v>
      </c>
      <c r="I2089" s="561" t="s">
        <v>23868</v>
      </c>
      <c r="J2089" s="561" t="s">
        <v>7063</v>
      </c>
      <c r="K2089" s="562" t="s">
        <v>36957</v>
      </c>
      <c r="L2089" s="561" t="s">
        <v>25</v>
      </c>
    </row>
    <row r="2090" spans="1:12" x14ac:dyDescent="0.25">
      <c r="A2090" s="561" t="s">
        <v>1965</v>
      </c>
      <c r="B2090" s="561" t="s">
        <v>1966</v>
      </c>
      <c r="C2090" s="561" t="s">
        <v>2130</v>
      </c>
      <c r="D2090" s="561" t="s">
        <v>2131</v>
      </c>
      <c r="E2090" s="562" t="s">
        <v>22</v>
      </c>
      <c r="F2090" s="561" t="s">
        <v>22</v>
      </c>
      <c r="G2090" s="561" t="s">
        <v>27017</v>
      </c>
      <c r="H2090" s="561" t="s">
        <v>2134</v>
      </c>
      <c r="I2090" s="561" t="s">
        <v>23868</v>
      </c>
      <c r="J2090" s="561" t="s">
        <v>7063</v>
      </c>
      <c r="K2090" s="562" t="s">
        <v>36958</v>
      </c>
      <c r="L2090" s="561" t="s">
        <v>25</v>
      </c>
    </row>
    <row r="2091" spans="1:12" x14ac:dyDescent="0.25">
      <c r="A2091" s="561" t="s">
        <v>1965</v>
      </c>
      <c r="B2091" s="561" t="s">
        <v>1966</v>
      </c>
      <c r="C2091" s="561" t="s">
        <v>2130</v>
      </c>
      <c r="D2091" s="561" t="s">
        <v>2131</v>
      </c>
      <c r="E2091" s="562" t="s">
        <v>22</v>
      </c>
      <c r="F2091" s="561" t="s">
        <v>22</v>
      </c>
      <c r="G2091" s="561" t="s">
        <v>27019</v>
      </c>
      <c r="H2091" s="561" t="s">
        <v>2135</v>
      </c>
      <c r="I2091" s="561" t="s">
        <v>23868</v>
      </c>
      <c r="J2091" s="561" t="s">
        <v>7063</v>
      </c>
      <c r="K2091" s="562" t="s">
        <v>36959</v>
      </c>
      <c r="L2091" s="561" t="s">
        <v>25</v>
      </c>
    </row>
    <row r="2092" spans="1:12" x14ac:dyDescent="0.25">
      <c r="A2092" s="561" t="s">
        <v>1965</v>
      </c>
      <c r="B2092" s="561" t="s">
        <v>1966</v>
      </c>
      <c r="C2092" s="561" t="s">
        <v>2130</v>
      </c>
      <c r="D2092" s="561" t="s">
        <v>2131</v>
      </c>
      <c r="E2092" s="562" t="s">
        <v>22</v>
      </c>
      <c r="F2092" s="561" t="s">
        <v>22</v>
      </c>
      <c r="G2092" s="561" t="s">
        <v>27021</v>
      </c>
      <c r="H2092" s="561" t="s">
        <v>2136</v>
      </c>
      <c r="I2092" s="561" t="s">
        <v>23868</v>
      </c>
      <c r="J2092" s="561" t="s">
        <v>24</v>
      </c>
      <c r="K2092" s="562" t="s">
        <v>36960</v>
      </c>
      <c r="L2092" s="561" t="s">
        <v>25</v>
      </c>
    </row>
    <row r="2093" spans="1:12" x14ac:dyDescent="0.25">
      <c r="A2093" s="561" t="s">
        <v>1965</v>
      </c>
      <c r="B2093" s="561" t="s">
        <v>1966</v>
      </c>
      <c r="C2093" s="561" t="s">
        <v>2130</v>
      </c>
      <c r="D2093" s="561" t="s">
        <v>2131</v>
      </c>
      <c r="E2093" s="562" t="s">
        <v>22</v>
      </c>
      <c r="F2093" s="561" t="s">
        <v>22</v>
      </c>
      <c r="G2093" s="561" t="s">
        <v>27023</v>
      </c>
      <c r="H2093" s="561" t="s">
        <v>27024</v>
      </c>
      <c r="I2093" s="561" t="s">
        <v>23148</v>
      </c>
      <c r="J2093" s="561" t="s">
        <v>24</v>
      </c>
      <c r="K2093" s="562" t="s">
        <v>36961</v>
      </c>
      <c r="L2093" s="561" t="s">
        <v>25</v>
      </c>
    </row>
    <row r="2094" spans="1:12" x14ac:dyDescent="0.25">
      <c r="A2094" s="561" t="s">
        <v>1965</v>
      </c>
      <c r="B2094" s="561" t="s">
        <v>1966</v>
      </c>
      <c r="C2094" s="561" t="s">
        <v>2130</v>
      </c>
      <c r="D2094" s="561" t="s">
        <v>2131</v>
      </c>
      <c r="E2094" s="562" t="s">
        <v>22</v>
      </c>
      <c r="F2094" s="561" t="s">
        <v>22</v>
      </c>
      <c r="G2094" s="561" t="s">
        <v>27026</v>
      </c>
      <c r="H2094" s="561" t="s">
        <v>27027</v>
      </c>
      <c r="I2094" s="561" t="s">
        <v>23148</v>
      </c>
      <c r="J2094" s="561" t="s">
        <v>24</v>
      </c>
      <c r="K2094" s="562" t="s">
        <v>27182</v>
      </c>
      <c r="L2094" s="561" t="s">
        <v>25</v>
      </c>
    </row>
    <row r="2095" spans="1:12" x14ac:dyDescent="0.25">
      <c r="A2095" s="561" t="s">
        <v>1965</v>
      </c>
      <c r="B2095" s="561" t="s">
        <v>1966</v>
      </c>
      <c r="C2095" s="561" t="s">
        <v>2130</v>
      </c>
      <c r="D2095" s="561" t="s">
        <v>2131</v>
      </c>
      <c r="E2095" s="562" t="s">
        <v>22</v>
      </c>
      <c r="F2095" s="561" t="s">
        <v>22</v>
      </c>
      <c r="G2095" s="561" t="s">
        <v>27028</v>
      </c>
      <c r="H2095" s="561" t="s">
        <v>2137</v>
      </c>
      <c r="I2095" s="561" t="s">
        <v>23868</v>
      </c>
      <c r="J2095" s="561" t="s">
        <v>7063</v>
      </c>
      <c r="K2095" s="562" t="s">
        <v>36962</v>
      </c>
      <c r="L2095" s="561" t="s">
        <v>25</v>
      </c>
    </row>
    <row r="2096" spans="1:12" x14ac:dyDescent="0.25">
      <c r="A2096" s="561" t="s">
        <v>2138</v>
      </c>
      <c r="B2096" s="561" t="s">
        <v>2139</v>
      </c>
      <c r="C2096" s="561" t="s">
        <v>2140</v>
      </c>
      <c r="D2096" s="561" t="s">
        <v>2141</v>
      </c>
      <c r="E2096" s="562" t="s">
        <v>22</v>
      </c>
      <c r="F2096" s="561" t="s">
        <v>22</v>
      </c>
      <c r="G2096" s="561" t="s">
        <v>27030</v>
      </c>
      <c r="H2096" s="561" t="s">
        <v>2142</v>
      </c>
      <c r="I2096" s="561" t="s">
        <v>25535</v>
      </c>
      <c r="J2096" s="561" t="s">
        <v>7063</v>
      </c>
      <c r="K2096" s="562" t="s">
        <v>36963</v>
      </c>
      <c r="L2096" s="561" t="s">
        <v>25</v>
      </c>
    </row>
    <row r="2097" spans="1:12" x14ac:dyDescent="0.25">
      <c r="A2097" s="561" t="s">
        <v>2138</v>
      </c>
      <c r="B2097" s="561" t="s">
        <v>2139</v>
      </c>
      <c r="C2097" s="561" t="s">
        <v>2140</v>
      </c>
      <c r="D2097" s="561" t="s">
        <v>2141</v>
      </c>
      <c r="E2097" s="562" t="s">
        <v>22</v>
      </c>
      <c r="F2097" s="561" t="s">
        <v>22</v>
      </c>
      <c r="G2097" s="561" t="s">
        <v>27032</v>
      </c>
      <c r="H2097" s="561" t="s">
        <v>2143</v>
      </c>
      <c r="I2097" s="561" t="s">
        <v>25535</v>
      </c>
      <c r="J2097" s="561" t="s">
        <v>7063</v>
      </c>
      <c r="K2097" s="562" t="s">
        <v>36964</v>
      </c>
      <c r="L2097" s="561" t="s">
        <v>25</v>
      </c>
    </row>
    <row r="2098" spans="1:12" x14ac:dyDescent="0.25">
      <c r="A2098" s="561" t="s">
        <v>2138</v>
      </c>
      <c r="B2098" s="561" t="s">
        <v>2139</v>
      </c>
      <c r="C2098" s="561" t="s">
        <v>2140</v>
      </c>
      <c r="D2098" s="561" t="s">
        <v>2141</v>
      </c>
      <c r="E2098" s="562" t="s">
        <v>22</v>
      </c>
      <c r="F2098" s="561" t="s">
        <v>22</v>
      </c>
      <c r="G2098" s="561" t="s">
        <v>27034</v>
      </c>
      <c r="H2098" s="561" t="s">
        <v>2144</v>
      </c>
      <c r="I2098" s="561" t="s">
        <v>25535</v>
      </c>
      <c r="J2098" s="561" t="s">
        <v>7063</v>
      </c>
      <c r="K2098" s="562" t="s">
        <v>36965</v>
      </c>
      <c r="L2098" s="561" t="s">
        <v>25</v>
      </c>
    </row>
    <row r="2099" spans="1:12" x14ac:dyDescent="0.25">
      <c r="A2099" s="561" t="s">
        <v>2138</v>
      </c>
      <c r="B2099" s="561" t="s">
        <v>2139</v>
      </c>
      <c r="C2099" s="561" t="s">
        <v>2140</v>
      </c>
      <c r="D2099" s="561" t="s">
        <v>2141</v>
      </c>
      <c r="E2099" s="562" t="s">
        <v>22</v>
      </c>
      <c r="F2099" s="561" t="s">
        <v>22</v>
      </c>
      <c r="G2099" s="561" t="s">
        <v>27036</v>
      </c>
      <c r="H2099" s="561" t="s">
        <v>2145</v>
      </c>
      <c r="I2099" s="561" t="s">
        <v>25535</v>
      </c>
      <c r="J2099" s="561" t="s">
        <v>7063</v>
      </c>
      <c r="K2099" s="562" t="s">
        <v>36966</v>
      </c>
      <c r="L2099" s="561" t="s">
        <v>25</v>
      </c>
    </row>
    <row r="2100" spans="1:12" x14ac:dyDescent="0.25">
      <c r="A2100" s="561" t="s">
        <v>2138</v>
      </c>
      <c r="B2100" s="561" t="s">
        <v>2139</v>
      </c>
      <c r="C2100" s="561" t="s">
        <v>2140</v>
      </c>
      <c r="D2100" s="561" t="s">
        <v>2141</v>
      </c>
      <c r="E2100" s="562" t="s">
        <v>22</v>
      </c>
      <c r="F2100" s="561" t="s">
        <v>22</v>
      </c>
      <c r="G2100" s="561" t="s">
        <v>27038</v>
      </c>
      <c r="H2100" s="561" t="s">
        <v>2146</v>
      </c>
      <c r="I2100" s="561" t="s">
        <v>25535</v>
      </c>
      <c r="J2100" s="561" t="s">
        <v>7063</v>
      </c>
      <c r="K2100" s="562" t="s">
        <v>36967</v>
      </c>
      <c r="L2100" s="561" t="s">
        <v>25</v>
      </c>
    </row>
    <row r="2101" spans="1:12" x14ac:dyDescent="0.25">
      <c r="A2101" s="561" t="s">
        <v>2138</v>
      </c>
      <c r="B2101" s="561" t="s">
        <v>2139</v>
      </c>
      <c r="C2101" s="561" t="s">
        <v>2140</v>
      </c>
      <c r="D2101" s="561" t="s">
        <v>2141</v>
      </c>
      <c r="E2101" s="562" t="s">
        <v>22</v>
      </c>
      <c r="F2101" s="561" t="s">
        <v>22</v>
      </c>
      <c r="G2101" s="561" t="s">
        <v>27040</v>
      </c>
      <c r="H2101" s="561" t="s">
        <v>2147</v>
      </c>
      <c r="I2101" s="561" t="s">
        <v>25535</v>
      </c>
      <c r="J2101" s="561" t="s">
        <v>7063</v>
      </c>
      <c r="K2101" s="562" t="s">
        <v>36968</v>
      </c>
      <c r="L2101" s="561" t="s">
        <v>25</v>
      </c>
    </row>
    <row r="2102" spans="1:12" x14ac:dyDescent="0.25">
      <c r="A2102" s="561" t="s">
        <v>2138</v>
      </c>
      <c r="B2102" s="561" t="s">
        <v>2139</v>
      </c>
      <c r="C2102" s="561" t="s">
        <v>2140</v>
      </c>
      <c r="D2102" s="561" t="s">
        <v>2141</v>
      </c>
      <c r="E2102" s="562" t="s">
        <v>22</v>
      </c>
      <c r="F2102" s="561" t="s">
        <v>22</v>
      </c>
      <c r="G2102" s="561" t="s">
        <v>27042</v>
      </c>
      <c r="H2102" s="561" t="s">
        <v>2148</v>
      </c>
      <c r="I2102" s="561" t="s">
        <v>25535</v>
      </c>
      <c r="J2102" s="561" t="s">
        <v>7063</v>
      </c>
      <c r="K2102" s="562" t="s">
        <v>36969</v>
      </c>
      <c r="L2102" s="561" t="s">
        <v>25</v>
      </c>
    </row>
    <row r="2103" spans="1:12" x14ac:dyDescent="0.25">
      <c r="A2103" s="561" t="s">
        <v>2138</v>
      </c>
      <c r="B2103" s="561" t="s">
        <v>2139</v>
      </c>
      <c r="C2103" s="561" t="s">
        <v>2140</v>
      </c>
      <c r="D2103" s="561" t="s">
        <v>2141</v>
      </c>
      <c r="E2103" s="562" t="s">
        <v>22</v>
      </c>
      <c r="F2103" s="561" t="s">
        <v>22</v>
      </c>
      <c r="G2103" s="561" t="s">
        <v>27044</v>
      </c>
      <c r="H2103" s="561" t="s">
        <v>2149</v>
      </c>
      <c r="I2103" s="561" t="s">
        <v>25535</v>
      </c>
      <c r="J2103" s="561" t="s">
        <v>7063</v>
      </c>
      <c r="K2103" s="562" t="s">
        <v>36970</v>
      </c>
      <c r="L2103" s="561" t="s">
        <v>25</v>
      </c>
    </row>
    <row r="2104" spans="1:12" x14ac:dyDescent="0.25">
      <c r="A2104" s="561" t="s">
        <v>2138</v>
      </c>
      <c r="B2104" s="561" t="s">
        <v>2139</v>
      </c>
      <c r="C2104" s="561" t="s">
        <v>2140</v>
      </c>
      <c r="D2104" s="561" t="s">
        <v>2141</v>
      </c>
      <c r="E2104" s="562" t="s">
        <v>22</v>
      </c>
      <c r="F2104" s="561" t="s">
        <v>22</v>
      </c>
      <c r="G2104" s="561" t="s">
        <v>27046</v>
      </c>
      <c r="H2104" s="561" t="s">
        <v>2150</v>
      </c>
      <c r="I2104" s="561" t="s">
        <v>25535</v>
      </c>
      <c r="J2104" s="561" t="s">
        <v>7063</v>
      </c>
      <c r="K2104" s="562" t="s">
        <v>36971</v>
      </c>
      <c r="L2104" s="561" t="s">
        <v>25</v>
      </c>
    </row>
    <row r="2105" spans="1:12" x14ac:dyDescent="0.25">
      <c r="A2105" s="561" t="s">
        <v>2138</v>
      </c>
      <c r="B2105" s="561" t="s">
        <v>2139</v>
      </c>
      <c r="C2105" s="561" t="s">
        <v>2140</v>
      </c>
      <c r="D2105" s="561" t="s">
        <v>2141</v>
      </c>
      <c r="E2105" s="562" t="s">
        <v>22</v>
      </c>
      <c r="F2105" s="561" t="s">
        <v>22</v>
      </c>
      <c r="G2105" s="561" t="s">
        <v>27048</v>
      </c>
      <c r="H2105" s="561" t="s">
        <v>2151</v>
      </c>
      <c r="I2105" s="561" t="s">
        <v>25535</v>
      </c>
      <c r="J2105" s="561" t="s">
        <v>7063</v>
      </c>
      <c r="K2105" s="562" t="s">
        <v>36972</v>
      </c>
      <c r="L2105" s="561" t="s">
        <v>25</v>
      </c>
    </row>
    <row r="2106" spans="1:12" x14ac:dyDescent="0.25">
      <c r="A2106" s="561" t="s">
        <v>2138</v>
      </c>
      <c r="B2106" s="561" t="s">
        <v>2139</v>
      </c>
      <c r="C2106" s="561" t="s">
        <v>2140</v>
      </c>
      <c r="D2106" s="561" t="s">
        <v>2141</v>
      </c>
      <c r="E2106" s="562" t="s">
        <v>22</v>
      </c>
      <c r="F2106" s="561" t="s">
        <v>22</v>
      </c>
      <c r="G2106" s="561" t="s">
        <v>27050</v>
      </c>
      <c r="H2106" s="561" t="s">
        <v>2152</v>
      </c>
      <c r="I2106" s="561" t="s">
        <v>25535</v>
      </c>
      <c r="J2106" s="561" t="s">
        <v>7063</v>
      </c>
      <c r="K2106" s="562" t="s">
        <v>8176</v>
      </c>
      <c r="L2106" s="561" t="s">
        <v>25</v>
      </c>
    </row>
    <row r="2107" spans="1:12" x14ac:dyDescent="0.25">
      <c r="A2107" s="561" t="s">
        <v>2138</v>
      </c>
      <c r="B2107" s="561" t="s">
        <v>2139</v>
      </c>
      <c r="C2107" s="561" t="s">
        <v>2140</v>
      </c>
      <c r="D2107" s="561" t="s">
        <v>2141</v>
      </c>
      <c r="E2107" s="562" t="s">
        <v>22</v>
      </c>
      <c r="F2107" s="561" t="s">
        <v>22</v>
      </c>
      <c r="G2107" s="561" t="s">
        <v>27052</v>
      </c>
      <c r="H2107" s="561" t="s">
        <v>2153</v>
      </c>
      <c r="I2107" s="561" t="s">
        <v>25535</v>
      </c>
      <c r="J2107" s="561" t="s">
        <v>7063</v>
      </c>
      <c r="K2107" s="562" t="s">
        <v>36973</v>
      </c>
      <c r="L2107" s="561" t="s">
        <v>25</v>
      </c>
    </row>
    <row r="2108" spans="1:12" x14ac:dyDescent="0.25">
      <c r="A2108" s="561" t="s">
        <v>2138</v>
      </c>
      <c r="B2108" s="561" t="s">
        <v>2139</v>
      </c>
      <c r="C2108" s="561" t="s">
        <v>2140</v>
      </c>
      <c r="D2108" s="561" t="s">
        <v>2141</v>
      </c>
      <c r="E2108" s="562" t="s">
        <v>22</v>
      </c>
      <c r="F2108" s="561" t="s">
        <v>22</v>
      </c>
      <c r="G2108" s="561" t="s">
        <v>27054</v>
      </c>
      <c r="H2108" s="561" t="s">
        <v>2154</v>
      </c>
      <c r="I2108" s="561" t="s">
        <v>25535</v>
      </c>
      <c r="J2108" s="561" t="s">
        <v>7063</v>
      </c>
      <c r="K2108" s="562" t="s">
        <v>36974</v>
      </c>
      <c r="L2108" s="561" t="s">
        <v>25</v>
      </c>
    </row>
    <row r="2109" spans="1:12" x14ac:dyDescent="0.25">
      <c r="A2109" s="561" t="s">
        <v>2138</v>
      </c>
      <c r="B2109" s="561" t="s">
        <v>2139</v>
      </c>
      <c r="C2109" s="561" t="s">
        <v>2140</v>
      </c>
      <c r="D2109" s="561" t="s">
        <v>2141</v>
      </c>
      <c r="E2109" s="562" t="s">
        <v>22</v>
      </c>
      <c r="F2109" s="561" t="s">
        <v>22</v>
      </c>
      <c r="G2109" s="561" t="s">
        <v>27056</v>
      </c>
      <c r="H2109" s="561" t="s">
        <v>2155</v>
      </c>
      <c r="I2109" s="561" t="s">
        <v>25535</v>
      </c>
      <c r="J2109" s="561" t="s">
        <v>7063</v>
      </c>
      <c r="K2109" s="562" t="s">
        <v>36975</v>
      </c>
      <c r="L2109" s="561" t="s">
        <v>25</v>
      </c>
    </row>
    <row r="2110" spans="1:12" x14ac:dyDescent="0.25">
      <c r="A2110" s="561" t="s">
        <v>2138</v>
      </c>
      <c r="B2110" s="561" t="s">
        <v>2139</v>
      </c>
      <c r="C2110" s="561" t="s">
        <v>2140</v>
      </c>
      <c r="D2110" s="561" t="s">
        <v>2141</v>
      </c>
      <c r="E2110" s="562" t="s">
        <v>22</v>
      </c>
      <c r="F2110" s="561" t="s">
        <v>22</v>
      </c>
      <c r="G2110" s="561" t="s">
        <v>27058</v>
      </c>
      <c r="H2110" s="561" t="s">
        <v>2156</v>
      </c>
      <c r="I2110" s="561" t="s">
        <v>25535</v>
      </c>
      <c r="J2110" s="561" t="s">
        <v>7063</v>
      </c>
      <c r="K2110" s="562" t="s">
        <v>36976</v>
      </c>
      <c r="L2110" s="561" t="s">
        <v>25</v>
      </c>
    </row>
    <row r="2111" spans="1:12" x14ac:dyDescent="0.25">
      <c r="A2111" s="561" t="s">
        <v>2138</v>
      </c>
      <c r="B2111" s="561" t="s">
        <v>2139</v>
      </c>
      <c r="C2111" s="561" t="s">
        <v>2140</v>
      </c>
      <c r="D2111" s="561" t="s">
        <v>2141</v>
      </c>
      <c r="E2111" s="562" t="s">
        <v>22</v>
      </c>
      <c r="F2111" s="561" t="s">
        <v>22</v>
      </c>
      <c r="G2111" s="561" t="s">
        <v>27060</v>
      </c>
      <c r="H2111" s="561" t="s">
        <v>2157</v>
      </c>
      <c r="I2111" s="561" t="s">
        <v>25535</v>
      </c>
      <c r="J2111" s="561" t="s">
        <v>7063</v>
      </c>
      <c r="K2111" s="562" t="s">
        <v>36977</v>
      </c>
      <c r="L2111" s="561" t="s">
        <v>25</v>
      </c>
    </row>
    <row r="2112" spans="1:12" x14ac:dyDescent="0.25">
      <c r="A2112" s="561" t="s">
        <v>2138</v>
      </c>
      <c r="B2112" s="561" t="s">
        <v>2139</v>
      </c>
      <c r="C2112" s="561" t="s">
        <v>2140</v>
      </c>
      <c r="D2112" s="561" t="s">
        <v>2141</v>
      </c>
      <c r="E2112" s="562" t="s">
        <v>22</v>
      </c>
      <c r="F2112" s="561" t="s">
        <v>22</v>
      </c>
      <c r="G2112" s="561" t="s">
        <v>27062</v>
      </c>
      <c r="H2112" s="561" t="s">
        <v>2158</v>
      </c>
      <c r="I2112" s="561" t="s">
        <v>25535</v>
      </c>
      <c r="J2112" s="561" t="s">
        <v>7063</v>
      </c>
      <c r="K2112" s="562" t="s">
        <v>36978</v>
      </c>
      <c r="L2112" s="561" t="s">
        <v>25</v>
      </c>
    </row>
    <row r="2113" spans="1:12" x14ac:dyDescent="0.25">
      <c r="A2113" s="561" t="s">
        <v>2138</v>
      </c>
      <c r="B2113" s="561" t="s">
        <v>2139</v>
      </c>
      <c r="C2113" s="561" t="s">
        <v>2140</v>
      </c>
      <c r="D2113" s="561" t="s">
        <v>2141</v>
      </c>
      <c r="E2113" s="562" t="s">
        <v>22</v>
      </c>
      <c r="F2113" s="561" t="s">
        <v>22</v>
      </c>
      <c r="G2113" s="561" t="s">
        <v>27064</v>
      </c>
      <c r="H2113" s="561" t="s">
        <v>2159</v>
      </c>
      <c r="I2113" s="561" t="s">
        <v>25535</v>
      </c>
      <c r="J2113" s="561" t="s">
        <v>7063</v>
      </c>
      <c r="K2113" s="562" t="s">
        <v>36979</v>
      </c>
      <c r="L2113" s="561" t="s">
        <v>25</v>
      </c>
    </row>
    <row r="2114" spans="1:12" x14ac:dyDescent="0.25">
      <c r="A2114" s="561" t="s">
        <v>2138</v>
      </c>
      <c r="B2114" s="561" t="s">
        <v>2139</v>
      </c>
      <c r="C2114" s="561" t="s">
        <v>2160</v>
      </c>
      <c r="D2114" s="561" t="s">
        <v>2161</v>
      </c>
      <c r="E2114" s="562" t="s">
        <v>22</v>
      </c>
      <c r="F2114" s="561" t="s">
        <v>22</v>
      </c>
      <c r="G2114" s="561" t="s">
        <v>27066</v>
      </c>
      <c r="H2114" s="561" t="s">
        <v>27067</v>
      </c>
      <c r="I2114" s="561" t="s">
        <v>23270</v>
      </c>
      <c r="J2114" s="561" t="s">
        <v>7063</v>
      </c>
      <c r="K2114" s="562" t="s">
        <v>7451</v>
      </c>
      <c r="L2114" s="561" t="s">
        <v>25</v>
      </c>
    </row>
    <row r="2115" spans="1:12" x14ac:dyDescent="0.25">
      <c r="A2115" s="561" t="s">
        <v>2138</v>
      </c>
      <c r="B2115" s="561" t="s">
        <v>2139</v>
      </c>
      <c r="C2115" s="561" t="s">
        <v>2160</v>
      </c>
      <c r="D2115" s="561" t="s">
        <v>2161</v>
      </c>
      <c r="E2115" s="562" t="s">
        <v>22</v>
      </c>
      <c r="F2115" s="561" t="s">
        <v>22</v>
      </c>
      <c r="G2115" s="561" t="s">
        <v>27068</v>
      </c>
      <c r="H2115" s="561" t="s">
        <v>27069</v>
      </c>
      <c r="I2115" s="561" t="s">
        <v>23270</v>
      </c>
      <c r="J2115" s="561" t="s">
        <v>7063</v>
      </c>
      <c r="K2115" s="562" t="s">
        <v>27732</v>
      </c>
      <c r="L2115" s="561" t="s">
        <v>25</v>
      </c>
    </row>
    <row r="2116" spans="1:12" x14ac:dyDescent="0.25">
      <c r="A2116" s="561" t="s">
        <v>2138</v>
      </c>
      <c r="B2116" s="561" t="s">
        <v>2139</v>
      </c>
      <c r="C2116" s="561" t="s">
        <v>2160</v>
      </c>
      <c r="D2116" s="561" t="s">
        <v>2161</v>
      </c>
      <c r="E2116" s="562" t="s">
        <v>22</v>
      </c>
      <c r="F2116" s="561" t="s">
        <v>22</v>
      </c>
      <c r="G2116" s="561" t="s">
        <v>27070</v>
      </c>
      <c r="H2116" s="561" t="s">
        <v>27071</v>
      </c>
      <c r="I2116" s="561" t="s">
        <v>23270</v>
      </c>
      <c r="J2116" s="561" t="s">
        <v>7063</v>
      </c>
      <c r="K2116" s="562" t="s">
        <v>36980</v>
      </c>
      <c r="L2116" s="561" t="s">
        <v>25</v>
      </c>
    </row>
    <row r="2117" spans="1:12" x14ac:dyDescent="0.25">
      <c r="A2117" s="561" t="s">
        <v>2138</v>
      </c>
      <c r="B2117" s="561" t="s">
        <v>2139</v>
      </c>
      <c r="C2117" s="561" t="s">
        <v>2160</v>
      </c>
      <c r="D2117" s="561" t="s">
        <v>2161</v>
      </c>
      <c r="E2117" s="562" t="s">
        <v>22</v>
      </c>
      <c r="F2117" s="561" t="s">
        <v>22</v>
      </c>
      <c r="G2117" s="561" t="s">
        <v>27072</v>
      </c>
      <c r="H2117" s="561" t="s">
        <v>27073</v>
      </c>
      <c r="I2117" s="561" t="s">
        <v>23270</v>
      </c>
      <c r="J2117" s="561" t="s">
        <v>7063</v>
      </c>
      <c r="K2117" s="562" t="s">
        <v>36981</v>
      </c>
      <c r="L2117" s="561" t="s">
        <v>25</v>
      </c>
    </row>
    <row r="2118" spans="1:12" x14ac:dyDescent="0.25">
      <c r="A2118" s="561" t="s">
        <v>2138</v>
      </c>
      <c r="B2118" s="561" t="s">
        <v>2139</v>
      </c>
      <c r="C2118" s="561" t="s">
        <v>2160</v>
      </c>
      <c r="D2118" s="561" t="s">
        <v>2161</v>
      </c>
      <c r="E2118" s="562" t="s">
        <v>22</v>
      </c>
      <c r="F2118" s="561" t="s">
        <v>22</v>
      </c>
      <c r="G2118" s="561" t="s">
        <v>27074</v>
      </c>
      <c r="H2118" s="561" t="s">
        <v>27075</v>
      </c>
      <c r="I2118" s="561" t="s">
        <v>23270</v>
      </c>
      <c r="J2118" s="561" t="s">
        <v>7063</v>
      </c>
      <c r="K2118" s="562" t="s">
        <v>36982</v>
      </c>
      <c r="L2118" s="561" t="s">
        <v>25</v>
      </c>
    </row>
    <row r="2119" spans="1:12" x14ac:dyDescent="0.25">
      <c r="A2119" s="561" t="s">
        <v>2138</v>
      </c>
      <c r="B2119" s="561" t="s">
        <v>2139</v>
      </c>
      <c r="C2119" s="561" t="s">
        <v>2160</v>
      </c>
      <c r="D2119" s="561" t="s">
        <v>2161</v>
      </c>
      <c r="E2119" s="562" t="s">
        <v>22</v>
      </c>
      <c r="F2119" s="561" t="s">
        <v>22</v>
      </c>
      <c r="G2119" s="561" t="s">
        <v>27077</v>
      </c>
      <c r="H2119" s="561" t="s">
        <v>27078</v>
      </c>
      <c r="I2119" s="561" t="s">
        <v>23270</v>
      </c>
      <c r="J2119" s="561" t="s">
        <v>24</v>
      </c>
      <c r="K2119" s="562" t="s">
        <v>2480</v>
      </c>
      <c r="L2119" s="561" t="s">
        <v>25</v>
      </c>
    </row>
    <row r="2120" spans="1:12" x14ac:dyDescent="0.25">
      <c r="A2120" s="561" t="s">
        <v>2138</v>
      </c>
      <c r="B2120" s="561" t="s">
        <v>2139</v>
      </c>
      <c r="C2120" s="561" t="s">
        <v>2160</v>
      </c>
      <c r="D2120" s="561" t="s">
        <v>2161</v>
      </c>
      <c r="E2120" s="562" t="s">
        <v>22</v>
      </c>
      <c r="F2120" s="561" t="s">
        <v>22</v>
      </c>
      <c r="G2120" s="561" t="s">
        <v>27080</v>
      </c>
      <c r="H2120" s="561" t="s">
        <v>27081</v>
      </c>
      <c r="I2120" s="561" t="s">
        <v>23270</v>
      </c>
      <c r="J2120" s="561" t="s">
        <v>24</v>
      </c>
      <c r="K2120" s="562" t="s">
        <v>5192</v>
      </c>
      <c r="L2120" s="561" t="s">
        <v>25</v>
      </c>
    </row>
    <row r="2121" spans="1:12" x14ac:dyDescent="0.25">
      <c r="A2121" s="561" t="s">
        <v>2138</v>
      </c>
      <c r="B2121" s="561" t="s">
        <v>2139</v>
      </c>
      <c r="C2121" s="561" t="s">
        <v>2160</v>
      </c>
      <c r="D2121" s="561" t="s">
        <v>2161</v>
      </c>
      <c r="E2121" s="562" t="s">
        <v>22</v>
      </c>
      <c r="F2121" s="561" t="s">
        <v>22</v>
      </c>
      <c r="G2121" s="561" t="s">
        <v>27083</v>
      </c>
      <c r="H2121" s="561" t="s">
        <v>27084</v>
      </c>
      <c r="I2121" s="561" t="s">
        <v>23270</v>
      </c>
      <c r="J2121" s="561" t="s">
        <v>24</v>
      </c>
      <c r="K2121" s="562" t="s">
        <v>24391</v>
      </c>
      <c r="L2121" s="561" t="s">
        <v>25</v>
      </c>
    </row>
    <row r="2122" spans="1:12" x14ac:dyDescent="0.25">
      <c r="A2122" s="561" t="s">
        <v>2138</v>
      </c>
      <c r="B2122" s="561" t="s">
        <v>2139</v>
      </c>
      <c r="C2122" s="561" t="s">
        <v>2160</v>
      </c>
      <c r="D2122" s="561" t="s">
        <v>2161</v>
      </c>
      <c r="E2122" s="562" t="s">
        <v>22</v>
      </c>
      <c r="F2122" s="561" t="s">
        <v>22</v>
      </c>
      <c r="G2122" s="561" t="s">
        <v>27085</v>
      </c>
      <c r="H2122" s="561" t="s">
        <v>27086</v>
      </c>
      <c r="I2122" s="561" t="s">
        <v>23148</v>
      </c>
      <c r="J2122" s="561" t="s">
        <v>7063</v>
      </c>
      <c r="K2122" s="562" t="s">
        <v>36983</v>
      </c>
      <c r="L2122" s="561" t="s">
        <v>25</v>
      </c>
    </row>
    <row r="2123" spans="1:12" x14ac:dyDescent="0.25">
      <c r="A2123" s="561" t="s">
        <v>2138</v>
      </c>
      <c r="B2123" s="561" t="s">
        <v>2139</v>
      </c>
      <c r="C2123" s="561" t="s">
        <v>2160</v>
      </c>
      <c r="D2123" s="561" t="s">
        <v>2161</v>
      </c>
      <c r="E2123" s="562" t="s">
        <v>22</v>
      </c>
      <c r="F2123" s="561" t="s">
        <v>22</v>
      </c>
      <c r="G2123" s="561" t="s">
        <v>27088</v>
      </c>
      <c r="H2123" s="561" t="s">
        <v>27089</v>
      </c>
      <c r="I2123" s="561" t="s">
        <v>23148</v>
      </c>
      <c r="J2123" s="561" t="s">
        <v>7063</v>
      </c>
      <c r="K2123" s="562" t="s">
        <v>36984</v>
      </c>
      <c r="L2123" s="561" t="s">
        <v>25</v>
      </c>
    </row>
    <row r="2124" spans="1:12" x14ac:dyDescent="0.25">
      <c r="A2124" s="561" t="s">
        <v>2138</v>
      </c>
      <c r="B2124" s="561" t="s">
        <v>2139</v>
      </c>
      <c r="C2124" s="561" t="s">
        <v>2160</v>
      </c>
      <c r="D2124" s="561" t="s">
        <v>2161</v>
      </c>
      <c r="E2124" s="562" t="s">
        <v>22</v>
      </c>
      <c r="F2124" s="561" t="s">
        <v>22</v>
      </c>
      <c r="G2124" s="561" t="s">
        <v>27091</v>
      </c>
      <c r="H2124" s="561" t="s">
        <v>27092</v>
      </c>
      <c r="I2124" s="561" t="s">
        <v>23148</v>
      </c>
      <c r="J2124" s="561" t="s">
        <v>7063</v>
      </c>
      <c r="K2124" s="562" t="s">
        <v>36985</v>
      </c>
      <c r="L2124" s="561" t="s">
        <v>25</v>
      </c>
    </row>
    <row r="2125" spans="1:12" x14ac:dyDescent="0.25">
      <c r="A2125" s="561" t="s">
        <v>2138</v>
      </c>
      <c r="B2125" s="561" t="s">
        <v>2139</v>
      </c>
      <c r="C2125" s="561" t="s">
        <v>2160</v>
      </c>
      <c r="D2125" s="561" t="s">
        <v>2161</v>
      </c>
      <c r="E2125" s="562" t="s">
        <v>22</v>
      </c>
      <c r="F2125" s="561" t="s">
        <v>22</v>
      </c>
      <c r="G2125" s="561" t="s">
        <v>27093</v>
      </c>
      <c r="H2125" s="561" t="s">
        <v>27094</v>
      </c>
      <c r="I2125" s="561" t="s">
        <v>23148</v>
      </c>
      <c r="J2125" s="561" t="s">
        <v>7063</v>
      </c>
      <c r="K2125" s="562" t="s">
        <v>36986</v>
      </c>
      <c r="L2125" s="561" t="s">
        <v>25</v>
      </c>
    </row>
    <row r="2126" spans="1:12" x14ac:dyDescent="0.25">
      <c r="A2126" s="561" t="s">
        <v>2138</v>
      </c>
      <c r="B2126" s="561" t="s">
        <v>2139</v>
      </c>
      <c r="C2126" s="561" t="s">
        <v>2160</v>
      </c>
      <c r="D2126" s="561" t="s">
        <v>2161</v>
      </c>
      <c r="E2126" s="562" t="s">
        <v>22</v>
      </c>
      <c r="F2126" s="561" t="s">
        <v>22</v>
      </c>
      <c r="G2126" s="561" t="s">
        <v>27096</v>
      </c>
      <c r="H2126" s="561" t="s">
        <v>27097</v>
      </c>
      <c r="I2126" s="561" t="s">
        <v>23148</v>
      </c>
      <c r="J2126" s="561" t="s">
        <v>7063</v>
      </c>
      <c r="K2126" s="562" t="s">
        <v>36987</v>
      </c>
      <c r="L2126" s="561" t="s">
        <v>25</v>
      </c>
    </row>
    <row r="2127" spans="1:12" x14ac:dyDescent="0.25">
      <c r="A2127" s="561" t="s">
        <v>2138</v>
      </c>
      <c r="B2127" s="561" t="s">
        <v>2139</v>
      </c>
      <c r="C2127" s="561" t="s">
        <v>2160</v>
      </c>
      <c r="D2127" s="561" t="s">
        <v>2161</v>
      </c>
      <c r="E2127" s="562" t="s">
        <v>22</v>
      </c>
      <c r="F2127" s="561" t="s">
        <v>22</v>
      </c>
      <c r="G2127" s="561" t="s">
        <v>27099</v>
      </c>
      <c r="H2127" s="561" t="s">
        <v>2165</v>
      </c>
      <c r="I2127" s="561" t="s">
        <v>23148</v>
      </c>
      <c r="J2127" s="561" t="s">
        <v>7063</v>
      </c>
      <c r="K2127" s="562" t="s">
        <v>7888</v>
      </c>
      <c r="L2127" s="561" t="s">
        <v>25</v>
      </c>
    </row>
    <row r="2128" spans="1:12" x14ac:dyDescent="0.25">
      <c r="A2128" s="561" t="s">
        <v>2138</v>
      </c>
      <c r="B2128" s="561" t="s">
        <v>2139</v>
      </c>
      <c r="C2128" s="561" t="s">
        <v>2160</v>
      </c>
      <c r="D2128" s="561" t="s">
        <v>2161</v>
      </c>
      <c r="E2128" s="562" t="s">
        <v>22</v>
      </c>
      <c r="F2128" s="561" t="s">
        <v>22</v>
      </c>
      <c r="G2128" s="561" t="s">
        <v>27101</v>
      </c>
      <c r="H2128" s="561" t="s">
        <v>2166</v>
      </c>
      <c r="I2128" s="561" t="s">
        <v>23148</v>
      </c>
      <c r="J2128" s="561" t="s">
        <v>7063</v>
      </c>
      <c r="K2128" s="562" t="s">
        <v>7676</v>
      </c>
      <c r="L2128" s="561" t="s">
        <v>25</v>
      </c>
    </row>
    <row r="2129" spans="1:12" x14ac:dyDescent="0.25">
      <c r="A2129" s="561" t="s">
        <v>2138</v>
      </c>
      <c r="B2129" s="561" t="s">
        <v>2139</v>
      </c>
      <c r="C2129" s="561" t="s">
        <v>2160</v>
      </c>
      <c r="D2129" s="561" t="s">
        <v>2161</v>
      </c>
      <c r="E2129" s="562" t="s">
        <v>22</v>
      </c>
      <c r="F2129" s="561" t="s">
        <v>22</v>
      </c>
      <c r="G2129" s="561" t="s">
        <v>27102</v>
      </c>
      <c r="H2129" s="561" t="s">
        <v>2167</v>
      </c>
      <c r="I2129" s="561" t="s">
        <v>23148</v>
      </c>
      <c r="J2129" s="561" t="s">
        <v>7063</v>
      </c>
      <c r="K2129" s="562" t="s">
        <v>36988</v>
      </c>
      <c r="L2129" s="561" t="s">
        <v>25</v>
      </c>
    </row>
    <row r="2130" spans="1:12" x14ac:dyDescent="0.25">
      <c r="A2130" s="561" t="s">
        <v>2138</v>
      </c>
      <c r="B2130" s="561" t="s">
        <v>2139</v>
      </c>
      <c r="C2130" s="561" t="s">
        <v>2160</v>
      </c>
      <c r="D2130" s="561" t="s">
        <v>2161</v>
      </c>
      <c r="E2130" s="562" t="s">
        <v>22</v>
      </c>
      <c r="F2130" s="561" t="s">
        <v>22</v>
      </c>
      <c r="G2130" s="561" t="s">
        <v>27104</v>
      </c>
      <c r="H2130" s="561" t="s">
        <v>2168</v>
      </c>
      <c r="I2130" s="561" t="s">
        <v>17887</v>
      </c>
      <c r="J2130" s="561" t="s">
        <v>7063</v>
      </c>
      <c r="K2130" s="562" t="s">
        <v>28313</v>
      </c>
      <c r="L2130" s="561" t="s">
        <v>25</v>
      </c>
    </row>
    <row r="2131" spans="1:12" x14ac:dyDescent="0.25">
      <c r="A2131" s="561" t="s">
        <v>2138</v>
      </c>
      <c r="B2131" s="561" t="s">
        <v>2139</v>
      </c>
      <c r="C2131" s="561" t="s">
        <v>2160</v>
      </c>
      <c r="D2131" s="561" t="s">
        <v>2161</v>
      </c>
      <c r="E2131" s="562" t="s">
        <v>22</v>
      </c>
      <c r="F2131" s="561" t="s">
        <v>22</v>
      </c>
      <c r="G2131" s="561" t="s">
        <v>27106</v>
      </c>
      <c r="H2131" s="561" t="s">
        <v>2170</v>
      </c>
      <c r="I2131" s="561" t="s">
        <v>17887</v>
      </c>
      <c r="J2131" s="561" t="s">
        <v>7063</v>
      </c>
      <c r="K2131" s="562" t="s">
        <v>2799</v>
      </c>
      <c r="L2131" s="561" t="s">
        <v>25</v>
      </c>
    </row>
    <row r="2132" spans="1:12" x14ac:dyDescent="0.25">
      <c r="A2132" s="561" t="s">
        <v>2138</v>
      </c>
      <c r="B2132" s="561" t="s">
        <v>2139</v>
      </c>
      <c r="C2132" s="561" t="s">
        <v>2160</v>
      </c>
      <c r="D2132" s="561" t="s">
        <v>2161</v>
      </c>
      <c r="E2132" s="562" t="s">
        <v>22</v>
      </c>
      <c r="F2132" s="561" t="s">
        <v>22</v>
      </c>
      <c r="G2132" s="561" t="s">
        <v>27107</v>
      </c>
      <c r="H2132" s="561" t="s">
        <v>2171</v>
      </c>
      <c r="I2132" s="561" t="s">
        <v>17887</v>
      </c>
      <c r="J2132" s="561" t="s">
        <v>7063</v>
      </c>
      <c r="K2132" s="562" t="s">
        <v>27008</v>
      </c>
      <c r="L2132" s="561" t="s">
        <v>25</v>
      </c>
    </row>
    <row r="2133" spans="1:12" x14ac:dyDescent="0.25">
      <c r="A2133" s="561" t="s">
        <v>2138</v>
      </c>
      <c r="B2133" s="561" t="s">
        <v>2139</v>
      </c>
      <c r="C2133" s="561" t="s">
        <v>2160</v>
      </c>
      <c r="D2133" s="561" t="s">
        <v>2161</v>
      </c>
      <c r="E2133" s="562" t="s">
        <v>22</v>
      </c>
      <c r="F2133" s="561" t="s">
        <v>22</v>
      </c>
      <c r="G2133" s="561" t="s">
        <v>27108</v>
      </c>
      <c r="H2133" s="561" t="s">
        <v>2172</v>
      </c>
      <c r="I2133" s="561" t="s">
        <v>17887</v>
      </c>
      <c r="J2133" s="561" t="s">
        <v>7063</v>
      </c>
      <c r="K2133" s="562" t="s">
        <v>3953</v>
      </c>
      <c r="L2133" s="561" t="s">
        <v>25</v>
      </c>
    </row>
    <row r="2134" spans="1:12" x14ac:dyDescent="0.25">
      <c r="A2134" s="561" t="s">
        <v>2138</v>
      </c>
      <c r="B2134" s="561" t="s">
        <v>2139</v>
      </c>
      <c r="C2134" s="561" t="s">
        <v>2160</v>
      </c>
      <c r="D2134" s="561" t="s">
        <v>2161</v>
      </c>
      <c r="E2134" s="562" t="s">
        <v>22</v>
      </c>
      <c r="F2134" s="561" t="s">
        <v>22</v>
      </c>
      <c r="G2134" s="561" t="s">
        <v>27109</v>
      </c>
      <c r="H2134" s="561" t="s">
        <v>2174</v>
      </c>
      <c r="I2134" s="561" t="s">
        <v>17887</v>
      </c>
      <c r="J2134" s="561" t="s">
        <v>7063</v>
      </c>
      <c r="K2134" s="562" t="s">
        <v>7762</v>
      </c>
      <c r="L2134" s="561" t="s">
        <v>25</v>
      </c>
    </row>
    <row r="2135" spans="1:12" x14ac:dyDescent="0.25">
      <c r="A2135" s="561" t="s">
        <v>2138</v>
      </c>
      <c r="B2135" s="561" t="s">
        <v>2139</v>
      </c>
      <c r="C2135" s="561" t="s">
        <v>2160</v>
      </c>
      <c r="D2135" s="561" t="s">
        <v>2161</v>
      </c>
      <c r="E2135" s="562" t="s">
        <v>22</v>
      </c>
      <c r="F2135" s="561" t="s">
        <v>22</v>
      </c>
      <c r="G2135" s="561" t="s">
        <v>27110</v>
      </c>
      <c r="H2135" s="561" t="s">
        <v>2176</v>
      </c>
      <c r="I2135" s="561" t="s">
        <v>23148</v>
      </c>
      <c r="J2135" s="561" t="s">
        <v>7063</v>
      </c>
      <c r="K2135" s="562" t="s">
        <v>36989</v>
      </c>
      <c r="L2135" s="561" t="s">
        <v>25</v>
      </c>
    </row>
    <row r="2136" spans="1:12" x14ac:dyDescent="0.25">
      <c r="A2136" s="561" t="s">
        <v>2138</v>
      </c>
      <c r="B2136" s="561" t="s">
        <v>2139</v>
      </c>
      <c r="C2136" s="561" t="s">
        <v>2160</v>
      </c>
      <c r="D2136" s="561" t="s">
        <v>2161</v>
      </c>
      <c r="E2136" s="562" t="s">
        <v>22</v>
      </c>
      <c r="F2136" s="561" t="s">
        <v>22</v>
      </c>
      <c r="G2136" s="561" t="s">
        <v>27112</v>
      </c>
      <c r="H2136" s="561" t="s">
        <v>2177</v>
      </c>
      <c r="I2136" s="561" t="s">
        <v>23148</v>
      </c>
      <c r="J2136" s="561" t="s">
        <v>7063</v>
      </c>
      <c r="K2136" s="562" t="s">
        <v>36990</v>
      </c>
      <c r="L2136" s="561" t="s">
        <v>25</v>
      </c>
    </row>
    <row r="2137" spans="1:12" x14ac:dyDescent="0.25">
      <c r="A2137" s="561" t="s">
        <v>2138</v>
      </c>
      <c r="B2137" s="561" t="s">
        <v>2139</v>
      </c>
      <c r="C2137" s="561" t="s">
        <v>2160</v>
      </c>
      <c r="D2137" s="561" t="s">
        <v>2161</v>
      </c>
      <c r="E2137" s="562" t="s">
        <v>22</v>
      </c>
      <c r="F2137" s="561" t="s">
        <v>22</v>
      </c>
      <c r="G2137" s="561" t="s">
        <v>27113</v>
      </c>
      <c r="H2137" s="561" t="s">
        <v>2179</v>
      </c>
      <c r="I2137" s="561" t="s">
        <v>23148</v>
      </c>
      <c r="J2137" s="561" t="s">
        <v>7063</v>
      </c>
      <c r="K2137" s="562" t="s">
        <v>36991</v>
      </c>
      <c r="L2137" s="561" t="s">
        <v>25</v>
      </c>
    </row>
    <row r="2138" spans="1:12" x14ac:dyDescent="0.25">
      <c r="A2138" s="561" t="s">
        <v>2138</v>
      </c>
      <c r="B2138" s="561" t="s">
        <v>2139</v>
      </c>
      <c r="C2138" s="561" t="s">
        <v>2160</v>
      </c>
      <c r="D2138" s="561" t="s">
        <v>2161</v>
      </c>
      <c r="E2138" s="562" t="s">
        <v>22</v>
      </c>
      <c r="F2138" s="561" t="s">
        <v>22</v>
      </c>
      <c r="G2138" s="561" t="s">
        <v>27115</v>
      </c>
      <c r="H2138" s="561" t="s">
        <v>2180</v>
      </c>
      <c r="I2138" s="561" t="s">
        <v>23148</v>
      </c>
      <c r="J2138" s="561" t="s">
        <v>7063</v>
      </c>
      <c r="K2138" s="562" t="s">
        <v>36992</v>
      </c>
      <c r="L2138" s="561" t="s">
        <v>25</v>
      </c>
    </row>
    <row r="2139" spans="1:12" x14ac:dyDescent="0.25">
      <c r="A2139" s="561" t="s">
        <v>2138</v>
      </c>
      <c r="B2139" s="561" t="s">
        <v>2139</v>
      </c>
      <c r="C2139" s="561" t="s">
        <v>2160</v>
      </c>
      <c r="D2139" s="561" t="s">
        <v>2161</v>
      </c>
      <c r="E2139" s="562" t="s">
        <v>22</v>
      </c>
      <c r="F2139" s="561" t="s">
        <v>22</v>
      </c>
      <c r="G2139" s="561" t="s">
        <v>27116</v>
      </c>
      <c r="H2139" s="561" t="s">
        <v>2182</v>
      </c>
      <c r="I2139" s="561" t="s">
        <v>23148</v>
      </c>
      <c r="J2139" s="561" t="s">
        <v>7063</v>
      </c>
      <c r="K2139" s="562" t="s">
        <v>36993</v>
      </c>
      <c r="L2139" s="561" t="s">
        <v>25</v>
      </c>
    </row>
    <row r="2140" spans="1:12" x14ac:dyDescent="0.25">
      <c r="A2140" s="561" t="s">
        <v>2138</v>
      </c>
      <c r="B2140" s="561" t="s">
        <v>2139</v>
      </c>
      <c r="C2140" s="561" t="s">
        <v>2160</v>
      </c>
      <c r="D2140" s="561" t="s">
        <v>2161</v>
      </c>
      <c r="E2140" s="562" t="s">
        <v>22</v>
      </c>
      <c r="F2140" s="561" t="s">
        <v>22</v>
      </c>
      <c r="G2140" s="561" t="s">
        <v>27118</v>
      </c>
      <c r="H2140" s="561" t="s">
        <v>2183</v>
      </c>
      <c r="I2140" s="561" t="s">
        <v>23148</v>
      </c>
      <c r="J2140" s="561" t="s">
        <v>7063</v>
      </c>
      <c r="K2140" s="562" t="s">
        <v>36994</v>
      </c>
      <c r="L2140" s="561" t="s">
        <v>25</v>
      </c>
    </row>
    <row r="2141" spans="1:12" x14ac:dyDescent="0.25">
      <c r="A2141" s="561" t="s">
        <v>2138</v>
      </c>
      <c r="B2141" s="561" t="s">
        <v>2139</v>
      </c>
      <c r="C2141" s="561" t="s">
        <v>2160</v>
      </c>
      <c r="D2141" s="561" t="s">
        <v>2161</v>
      </c>
      <c r="E2141" s="562" t="s">
        <v>22</v>
      </c>
      <c r="F2141" s="561" t="s">
        <v>22</v>
      </c>
      <c r="G2141" s="561" t="s">
        <v>27120</v>
      </c>
      <c r="H2141" s="561" t="s">
        <v>2184</v>
      </c>
      <c r="I2141" s="561" t="s">
        <v>23148</v>
      </c>
      <c r="J2141" s="561" t="s">
        <v>7063</v>
      </c>
      <c r="K2141" s="562" t="s">
        <v>36995</v>
      </c>
      <c r="L2141" s="561" t="s">
        <v>25</v>
      </c>
    </row>
    <row r="2142" spans="1:12" x14ac:dyDescent="0.25">
      <c r="A2142" s="561" t="s">
        <v>2138</v>
      </c>
      <c r="B2142" s="561" t="s">
        <v>2139</v>
      </c>
      <c r="C2142" s="561" t="s">
        <v>2160</v>
      </c>
      <c r="D2142" s="561" t="s">
        <v>2161</v>
      </c>
      <c r="E2142" s="562" t="s">
        <v>22</v>
      </c>
      <c r="F2142" s="561" t="s">
        <v>22</v>
      </c>
      <c r="G2142" s="561" t="s">
        <v>27122</v>
      </c>
      <c r="H2142" s="561" t="s">
        <v>2185</v>
      </c>
      <c r="I2142" s="561" t="s">
        <v>23148</v>
      </c>
      <c r="J2142" s="561" t="s">
        <v>7063</v>
      </c>
      <c r="K2142" s="562" t="s">
        <v>36996</v>
      </c>
      <c r="L2142" s="561" t="s">
        <v>25</v>
      </c>
    </row>
    <row r="2143" spans="1:12" x14ac:dyDescent="0.25">
      <c r="A2143" s="561" t="s">
        <v>2138</v>
      </c>
      <c r="B2143" s="561" t="s">
        <v>2139</v>
      </c>
      <c r="C2143" s="561" t="s">
        <v>2160</v>
      </c>
      <c r="D2143" s="561" t="s">
        <v>2161</v>
      </c>
      <c r="E2143" s="562" t="s">
        <v>22</v>
      </c>
      <c r="F2143" s="561" t="s">
        <v>22</v>
      </c>
      <c r="G2143" s="561" t="s">
        <v>27124</v>
      </c>
      <c r="H2143" s="561" t="s">
        <v>2186</v>
      </c>
      <c r="I2143" s="561" t="s">
        <v>23148</v>
      </c>
      <c r="J2143" s="561" t="s">
        <v>7063</v>
      </c>
      <c r="K2143" s="562" t="s">
        <v>23510</v>
      </c>
      <c r="L2143" s="561" t="s">
        <v>25</v>
      </c>
    </row>
    <row r="2144" spans="1:12" x14ac:dyDescent="0.25">
      <c r="A2144" s="561" t="s">
        <v>2138</v>
      </c>
      <c r="B2144" s="561" t="s">
        <v>2139</v>
      </c>
      <c r="C2144" s="561" t="s">
        <v>2160</v>
      </c>
      <c r="D2144" s="561" t="s">
        <v>2161</v>
      </c>
      <c r="E2144" s="562" t="s">
        <v>22</v>
      </c>
      <c r="F2144" s="561" t="s">
        <v>22</v>
      </c>
      <c r="G2144" s="561" t="s">
        <v>27126</v>
      </c>
      <c r="H2144" s="561" t="s">
        <v>27127</v>
      </c>
      <c r="I2144" s="561" t="s">
        <v>23270</v>
      </c>
      <c r="J2144" s="561" t="s">
        <v>7063</v>
      </c>
      <c r="K2144" s="562" t="s">
        <v>7984</v>
      </c>
      <c r="L2144" s="561" t="s">
        <v>25</v>
      </c>
    </row>
    <row r="2145" spans="1:12" x14ac:dyDescent="0.25">
      <c r="A2145" s="561" t="s">
        <v>2138</v>
      </c>
      <c r="B2145" s="561" t="s">
        <v>2139</v>
      </c>
      <c r="C2145" s="561" t="s">
        <v>2160</v>
      </c>
      <c r="D2145" s="561" t="s">
        <v>2161</v>
      </c>
      <c r="E2145" s="562" t="s">
        <v>22</v>
      </c>
      <c r="F2145" s="561" t="s">
        <v>22</v>
      </c>
      <c r="G2145" s="561" t="s">
        <v>27129</v>
      </c>
      <c r="H2145" s="561" t="s">
        <v>27130</v>
      </c>
      <c r="I2145" s="561" t="s">
        <v>23270</v>
      </c>
      <c r="J2145" s="561" t="s">
        <v>7063</v>
      </c>
      <c r="K2145" s="562" t="s">
        <v>29298</v>
      </c>
      <c r="L2145" s="561" t="s">
        <v>25</v>
      </c>
    </row>
    <row r="2146" spans="1:12" x14ac:dyDescent="0.25">
      <c r="A2146" s="561" t="s">
        <v>2138</v>
      </c>
      <c r="B2146" s="561" t="s">
        <v>2139</v>
      </c>
      <c r="C2146" s="561" t="s">
        <v>2160</v>
      </c>
      <c r="D2146" s="561" t="s">
        <v>2161</v>
      </c>
      <c r="E2146" s="562" t="s">
        <v>22</v>
      </c>
      <c r="F2146" s="561" t="s">
        <v>22</v>
      </c>
      <c r="G2146" s="561" t="s">
        <v>27131</v>
      </c>
      <c r="H2146" s="561" t="s">
        <v>27132</v>
      </c>
      <c r="I2146" s="561" t="s">
        <v>23270</v>
      </c>
      <c r="J2146" s="561" t="s">
        <v>7063</v>
      </c>
      <c r="K2146" s="562" t="s">
        <v>36997</v>
      </c>
      <c r="L2146" s="561" t="s">
        <v>25</v>
      </c>
    </row>
    <row r="2147" spans="1:12" x14ac:dyDescent="0.25">
      <c r="A2147" s="561" t="s">
        <v>2138</v>
      </c>
      <c r="B2147" s="561" t="s">
        <v>2139</v>
      </c>
      <c r="C2147" s="561" t="s">
        <v>2187</v>
      </c>
      <c r="D2147" s="561" t="s">
        <v>2188</v>
      </c>
      <c r="E2147" s="562" t="s">
        <v>22</v>
      </c>
      <c r="F2147" s="561" t="s">
        <v>22</v>
      </c>
      <c r="G2147" s="561" t="s">
        <v>27134</v>
      </c>
      <c r="H2147" s="561" t="s">
        <v>27135</v>
      </c>
      <c r="I2147" s="561" t="s">
        <v>23868</v>
      </c>
      <c r="J2147" s="561" t="s">
        <v>7063</v>
      </c>
      <c r="K2147" s="562" t="s">
        <v>7976</v>
      </c>
      <c r="L2147" s="561" t="s">
        <v>25</v>
      </c>
    </row>
    <row r="2148" spans="1:12" x14ac:dyDescent="0.25">
      <c r="A2148" s="561" t="s">
        <v>2138</v>
      </c>
      <c r="B2148" s="561" t="s">
        <v>2139</v>
      </c>
      <c r="C2148" s="561" t="s">
        <v>2187</v>
      </c>
      <c r="D2148" s="561" t="s">
        <v>2188</v>
      </c>
      <c r="E2148" s="562" t="s">
        <v>22</v>
      </c>
      <c r="F2148" s="561" t="s">
        <v>22</v>
      </c>
      <c r="G2148" s="561" t="s">
        <v>27136</v>
      </c>
      <c r="H2148" s="561" t="s">
        <v>27137</v>
      </c>
      <c r="I2148" s="561" t="s">
        <v>23868</v>
      </c>
      <c r="J2148" s="561" t="s">
        <v>7063</v>
      </c>
      <c r="K2148" s="562" t="s">
        <v>3926</v>
      </c>
      <c r="L2148" s="561" t="s">
        <v>25</v>
      </c>
    </row>
    <row r="2149" spans="1:12" x14ac:dyDescent="0.25">
      <c r="A2149" s="561" t="s">
        <v>2138</v>
      </c>
      <c r="B2149" s="561" t="s">
        <v>2139</v>
      </c>
      <c r="C2149" s="561" t="s">
        <v>2187</v>
      </c>
      <c r="D2149" s="561" t="s">
        <v>2188</v>
      </c>
      <c r="E2149" s="562" t="s">
        <v>22</v>
      </c>
      <c r="F2149" s="561" t="s">
        <v>22</v>
      </c>
      <c r="G2149" s="561" t="s">
        <v>27138</v>
      </c>
      <c r="H2149" s="561" t="s">
        <v>2190</v>
      </c>
      <c r="I2149" s="561" t="s">
        <v>25535</v>
      </c>
      <c r="J2149" s="561" t="s">
        <v>7063</v>
      </c>
      <c r="K2149" s="562" t="s">
        <v>36998</v>
      </c>
      <c r="L2149" s="561" t="s">
        <v>25</v>
      </c>
    </row>
    <row r="2150" spans="1:12" x14ac:dyDescent="0.25">
      <c r="A2150" s="561" t="s">
        <v>2138</v>
      </c>
      <c r="B2150" s="561" t="s">
        <v>2139</v>
      </c>
      <c r="C2150" s="561" t="s">
        <v>2187</v>
      </c>
      <c r="D2150" s="561" t="s">
        <v>2188</v>
      </c>
      <c r="E2150" s="562" t="s">
        <v>22</v>
      </c>
      <c r="F2150" s="561" t="s">
        <v>22</v>
      </c>
      <c r="G2150" s="561" t="s">
        <v>27140</v>
      </c>
      <c r="H2150" s="561" t="s">
        <v>2191</v>
      </c>
      <c r="I2150" s="561" t="s">
        <v>23868</v>
      </c>
      <c r="J2150" s="561" t="s">
        <v>7063</v>
      </c>
      <c r="K2150" s="562" t="s">
        <v>27782</v>
      </c>
      <c r="L2150" s="561" t="s">
        <v>25</v>
      </c>
    </row>
    <row r="2151" spans="1:12" x14ac:dyDescent="0.25">
      <c r="A2151" s="561" t="s">
        <v>2138</v>
      </c>
      <c r="B2151" s="561" t="s">
        <v>2139</v>
      </c>
      <c r="C2151" s="561" t="s">
        <v>2187</v>
      </c>
      <c r="D2151" s="561" t="s">
        <v>2188</v>
      </c>
      <c r="E2151" s="562" t="s">
        <v>22</v>
      </c>
      <c r="F2151" s="561" t="s">
        <v>22</v>
      </c>
      <c r="G2151" s="561" t="s">
        <v>27141</v>
      </c>
      <c r="H2151" s="561" t="s">
        <v>2192</v>
      </c>
      <c r="I2151" s="561" t="s">
        <v>23868</v>
      </c>
      <c r="J2151" s="561" t="s">
        <v>7063</v>
      </c>
      <c r="K2151" s="562" t="s">
        <v>6706</v>
      </c>
      <c r="L2151" s="561" t="s">
        <v>25</v>
      </c>
    </row>
    <row r="2152" spans="1:12" x14ac:dyDescent="0.25">
      <c r="A2152" s="561" t="s">
        <v>2138</v>
      </c>
      <c r="B2152" s="561" t="s">
        <v>2139</v>
      </c>
      <c r="C2152" s="561" t="s">
        <v>2187</v>
      </c>
      <c r="D2152" s="561" t="s">
        <v>2188</v>
      </c>
      <c r="E2152" s="562" t="s">
        <v>22</v>
      </c>
      <c r="F2152" s="561" t="s">
        <v>22</v>
      </c>
      <c r="G2152" s="561" t="s">
        <v>27143</v>
      </c>
      <c r="H2152" s="561" t="s">
        <v>27144</v>
      </c>
      <c r="I2152" s="561" t="s">
        <v>25535</v>
      </c>
      <c r="J2152" s="561" t="s">
        <v>7063</v>
      </c>
      <c r="K2152" s="562" t="s">
        <v>36999</v>
      </c>
      <c r="L2152" s="561" t="s">
        <v>25</v>
      </c>
    </row>
    <row r="2153" spans="1:12" x14ac:dyDescent="0.25">
      <c r="A2153" s="561" t="s">
        <v>2138</v>
      </c>
      <c r="B2153" s="561" t="s">
        <v>2139</v>
      </c>
      <c r="C2153" s="561" t="s">
        <v>2187</v>
      </c>
      <c r="D2153" s="561" t="s">
        <v>2188</v>
      </c>
      <c r="E2153" s="562" t="s">
        <v>22</v>
      </c>
      <c r="F2153" s="561" t="s">
        <v>22</v>
      </c>
      <c r="G2153" s="561" t="s">
        <v>27146</v>
      </c>
      <c r="H2153" s="561" t="s">
        <v>2193</v>
      </c>
      <c r="I2153" s="561" t="s">
        <v>25535</v>
      </c>
      <c r="J2153" s="561" t="s">
        <v>7063</v>
      </c>
      <c r="K2153" s="562" t="s">
        <v>37000</v>
      </c>
      <c r="L2153" s="561" t="s">
        <v>25</v>
      </c>
    </row>
    <row r="2154" spans="1:12" x14ac:dyDescent="0.25">
      <c r="A2154" s="561" t="s">
        <v>2138</v>
      </c>
      <c r="B2154" s="561" t="s">
        <v>2139</v>
      </c>
      <c r="C2154" s="561" t="s">
        <v>2187</v>
      </c>
      <c r="D2154" s="561" t="s">
        <v>2188</v>
      </c>
      <c r="E2154" s="562" t="s">
        <v>22</v>
      </c>
      <c r="F2154" s="561" t="s">
        <v>22</v>
      </c>
      <c r="G2154" s="561" t="s">
        <v>27148</v>
      </c>
      <c r="H2154" s="561" t="s">
        <v>27149</v>
      </c>
      <c r="I2154" s="561" t="s">
        <v>25535</v>
      </c>
      <c r="J2154" s="561" t="s">
        <v>7063</v>
      </c>
      <c r="K2154" s="562" t="s">
        <v>37001</v>
      </c>
      <c r="L2154" s="561" t="s">
        <v>25</v>
      </c>
    </row>
    <row r="2155" spans="1:12" x14ac:dyDescent="0.25">
      <c r="A2155" s="561" t="s">
        <v>2138</v>
      </c>
      <c r="B2155" s="561" t="s">
        <v>2139</v>
      </c>
      <c r="C2155" s="561" t="s">
        <v>2187</v>
      </c>
      <c r="D2155" s="561" t="s">
        <v>2188</v>
      </c>
      <c r="E2155" s="562" t="s">
        <v>22</v>
      </c>
      <c r="F2155" s="561" t="s">
        <v>22</v>
      </c>
      <c r="G2155" s="561" t="s">
        <v>27151</v>
      </c>
      <c r="H2155" s="561" t="s">
        <v>2194</v>
      </c>
      <c r="I2155" s="561" t="s">
        <v>25535</v>
      </c>
      <c r="J2155" s="561" t="s">
        <v>7063</v>
      </c>
      <c r="K2155" s="562" t="s">
        <v>37002</v>
      </c>
      <c r="L2155" s="561" t="s">
        <v>25</v>
      </c>
    </row>
    <row r="2156" spans="1:12" x14ac:dyDescent="0.25">
      <c r="A2156" s="561" t="s">
        <v>2138</v>
      </c>
      <c r="B2156" s="561" t="s">
        <v>2139</v>
      </c>
      <c r="C2156" s="561" t="s">
        <v>2187</v>
      </c>
      <c r="D2156" s="561" t="s">
        <v>2188</v>
      </c>
      <c r="E2156" s="562" t="s">
        <v>22</v>
      </c>
      <c r="F2156" s="561" t="s">
        <v>22</v>
      </c>
      <c r="G2156" s="561" t="s">
        <v>27153</v>
      </c>
      <c r="H2156" s="561" t="s">
        <v>27154</v>
      </c>
      <c r="I2156" s="561" t="s">
        <v>25535</v>
      </c>
      <c r="J2156" s="561" t="s">
        <v>7063</v>
      </c>
      <c r="K2156" s="562" t="s">
        <v>7330</v>
      </c>
      <c r="L2156" s="561" t="s">
        <v>25</v>
      </c>
    </row>
    <row r="2157" spans="1:12" x14ac:dyDescent="0.25">
      <c r="A2157" s="561" t="s">
        <v>2138</v>
      </c>
      <c r="B2157" s="561" t="s">
        <v>2139</v>
      </c>
      <c r="C2157" s="561" t="s">
        <v>2187</v>
      </c>
      <c r="D2157" s="561" t="s">
        <v>2188</v>
      </c>
      <c r="E2157" s="562" t="s">
        <v>22</v>
      </c>
      <c r="F2157" s="561" t="s">
        <v>22</v>
      </c>
      <c r="G2157" s="561" t="s">
        <v>27156</v>
      </c>
      <c r="H2157" s="561" t="s">
        <v>27157</v>
      </c>
      <c r="I2157" s="561" t="s">
        <v>25535</v>
      </c>
      <c r="J2157" s="561" t="s">
        <v>326</v>
      </c>
      <c r="K2157" s="562" t="s">
        <v>37003</v>
      </c>
      <c r="L2157" s="561" t="s">
        <v>25</v>
      </c>
    </row>
    <row r="2158" spans="1:12" x14ac:dyDescent="0.25">
      <c r="A2158" s="561" t="s">
        <v>2138</v>
      </c>
      <c r="B2158" s="561" t="s">
        <v>2139</v>
      </c>
      <c r="C2158" s="561" t="s">
        <v>2187</v>
      </c>
      <c r="D2158" s="561" t="s">
        <v>2188</v>
      </c>
      <c r="E2158" s="562" t="s">
        <v>22</v>
      </c>
      <c r="F2158" s="561" t="s">
        <v>22</v>
      </c>
      <c r="G2158" s="561" t="s">
        <v>27158</v>
      </c>
      <c r="H2158" s="561" t="s">
        <v>27159</v>
      </c>
      <c r="I2158" s="561" t="s">
        <v>23868</v>
      </c>
      <c r="J2158" s="561" t="s">
        <v>7063</v>
      </c>
      <c r="K2158" s="562" t="s">
        <v>8044</v>
      </c>
      <c r="L2158" s="561" t="s">
        <v>25</v>
      </c>
    </row>
    <row r="2159" spans="1:12" x14ac:dyDescent="0.25">
      <c r="A2159" s="561" t="s">
        <v>2138</v>
      </c>
      <c r="B2159" s="561" t="s">
        <v>2139</v>
      </c>
      <c r="C2159" s="561" t="s">
        <v>2187</v>
      </c>
      <c r="D2159" s="561" t="s">
        <v>2188</v>
      </c>
      <c r="E2159" s="562" t="s">
        <v>22</v>
      </c>
      <c r="F2159" s="561" t="s">
        <v>22</v>
      </c>
      <c r="G2159" s="561" t="s">
        <v>27160</v>
      </c>
      <c r="H2159" s="561" t="s">
        <v>27161</v>
      </c>
      <c r="I2159" s="561" t="s">
        <v>23868</v>
      </c>
      <c r="J2159" s="561" t="s">
        <v>7063</v>
      </c>
      <c r="K2159" s="562" t="s">
        <v>895</v>
      </c>
      <c r="L2159" s="561" t="s">
        <v>25</v>
      </c>
    </row>
    <row r="2160" spans="1:12" x14ac:dyDescent="0.25">
      <c r="A2160" s="561" t="s">
        <v>2138</v>
      </c>
      <c r="B2160" s="561" t="s">
        <v>2139</v>
      </c>
      <c r="C2160" s="561" t="s">
        <v>2187</v>
      </c>
      <c r="D2160" s="561" t="s">
        <v>2188</v>
      </c>
      <c r="E2160" s="562" t="s">
        <v>22</v>
      </c>
      <c r="F2160" s="561" t="s">
        <v>22</v>
      </c>
      <c r="G2160" s="561" t="s">
        <v>27162</v>
      </c>
      <c r="H2160" s="561" t="s">
        <v>27163</v>
      </c>
      <c r="I2160" s="561" t="s">
        <v>23868</v>
      </c>
      <c r="J2160" s="561" t="s">
        <v>24</v>
      </c>
      <c r="K2160" s="562" t="s">
        <v>37004</v>
      </c>
      <c r="L2160" s="561" t="s">
        <v>25</v>
      </c>
    </row>
    <row r="2161" spans="1:12" x14ac:dyDescent="0.25">
      <c r="A2161" s="561" t="s">
        <v>2138</v>
      </c>
      <c r="B2161" s="561" t="s">
        <v>2139</v>
      </c>
      <c r="C2161" s="561" t="s">
        <v>2187</v>
      </c>
      <c r="D2161" s="561" t="s">
        <v>2188</v>
      </c>
      <c r="E2161" s="562" t="s">
        <v>22</v>
      </c>
      <c r="F2161" s="561" t="s">
        <v>22</v>
      </c>
      <c r="G2161" s="561" t="s">
        <v>27165</v>
      </c>
      <c r="H2161" s="561" t="s">
        <v>27166</v>
      </c>
      <c r="I2161" s="561" t="s">
        <v>23868</v>
      </c>
      <c r="J2161" s="561" t="s">
        <v>24</v>
      </c>
      <c r="K2161" s="562" t="s">
        <v>2850</v>
      </c>
      <c r="L2161" s="561" t="s">
        <v>25</v>
      </c>
    </row>
    <row r="2162" spans="1:12" x14ac:dyDescent="0.25">
      <c r="A2162" s="561" t="s">
        <v>2138</v>
      </c>
      <c r="B2162" s="561" t="s">
        <v>2139</v>
      </c>
      <c r="C2162" s="561" t="s">
        <v>2187</v>
      </c>
      <c r="D2162" s="561" t="s">
        <v>2188</v>
      </c>
      <c r="E2162" s="562" t="s">
        <v>22</v>
      </c>
      <c r="F2162" s="561" t="s">
        <v>22</v>
      </c>
      <c r="G2162" s="561" t="s">
        <v>27167</v>
      </c>
      <c r="H2162" s="561" t="s">
        <v>27168</v>
      </c>
      <c r="I2162" s="561" t="s">
        <v>17887</v>
      </c>
      <c r="J2162" s="561" t="s">
        <v>24</v>
      </c>
      <c r="K2162" s="562" t="s">
        <v>8196</v>
      </c>
      <c r="L2162" s="561" t="s">
        <v>25</v>
      </c>
    </row>
    <row r="2163" spans="1:12" x14ac:dyDescent="0.25">
      <c r="A2163" s="561" t="s">
        <v>2138</v>
      </c>
      <c r="B2163" s="561" t="s">
        <v>2139</v>
      </c>
      <c r="C2163" s="561" t="s">
        <v>2187</v>
      </c>
      <c r="D2163" s="561" t="s">
        <v>2188</v>
      </c>
      <c r="E2163" s="562" t="s">
        <v>22</v>
      </c>
      <c r="F2163" s="561" t="s">
        <v>22</v>
      </c>
      <c r="G2163" s="561" t="s">
        <v>27169</v>
      </c>
      <c r="H2163" s="561" t="s">
        <v>27170</v>
      </c>
      <c r="I2163" s="561" t="s">
        <v>17887</v>
      </c>
      <c r="J2163" s="561" t="s">
        <v>24</v>
      </c>
      <c r="K2163" s="562" t="s">
        <v>7777</v>
      </c>
      <c r="L2163" s="561" t="s">
        <v>25</v>
      </c>
    </row>
    <row r="2164" spans="1:12" x14ac:dyDescent="0.25">
      <c r="A2164" s="561" t="s">
        <v>2138</v>
      </c>
      <c r="B2164" s="561" t="s">
        <v>2139</v>
      </c>
      <c r="C2164" s="561" t="s">
        <v>2187</v>
      </c>
      <c r="D2164" s="561" t="s">
        <v>2188</v>
      </c>
      <c r="E2164" s="562" t="s">
        <v>22</v>
      </c>
      <c r="F2164" s="561" t="s">
        <v>22</v>
      </c>
      <c r="G2164" s="561" t="s">
        <v>27171</v>
      </c>
      <c r="H2164" s="561" t="s">
        <v>27172</v>
      </c>
      <c r="I2164" s="561" t="s">
        <v>17887</v>
      </c>
      <c r="J2164" s="561" t="s">
        <v>24</v>
      </c>
      <c r="K2164" s="562" t="s">
        <v>31489</v>
      </c>
      <c r="L2164" s="561" t="s">
        <v>25</v>
      </c>
    </row>
    <row r="2165" spans="1:12" x14ac:dyDescent="0.25">
      <c r="A2165" s="561" t="s">
        <v>2138</v>
      </c>
      <c r="B2165" s="561" t="s">
        <v>2139</v>
      </c>
      <c r="C2165" s="561" t="s">
        <v>2187</v>
      </c>
      <c r="D2165" s="561" t="s">
        <v>2188</v>
      </c>
      <c r="E2165" s="562" t="s">
        <v>22</v>
      </c>
      <c r="F2165" s="561" t="s">
        <v>22</v>
      </c>
      <c r="G2165" s="561" t="s">
        <v>27174</v>
      </c>
      <c r="H2165" s="561" t="s">
        <v>27175</v>
      </c>
      <c r="I2165" s="561" t="s">
        <v>17887</v>
      </c>
      <c r="J2165" s="561" t="s">
        <v>24</v>
      </c>
      <c r="K2165" s="562" t="s">
        <v>1530</v>
      </c>
      <c r="L2165" s="561" t="s">
        <v>25</v>
      </c>
    </row>
    <row r="2166" spans="1:12" x14ac:dyDescent="0.25">
      <c r="A2166" s="561" t="s">
        <v>2138</v>
      </c>
      <c r="B2166" s="561" t="s">
        <v>2139</v>
      </c>
      <c r="C2166" s="561" t="s">
        <v>2187</v>
      </c>
      <c r="D2166" s="561" t="s">
        <v>2188</v>
      </c>
      <c r="E2166" s="562" t="s">
        <v>22</v>
      </c>
      <c r="F2166" s="561" t="s">
        <v>22</v>
      </c>
      <c r="G2166" s="561" t="s">
        <v>27177</v>
      </c>
      <c r="H2166" s="561" t="s">
        <v>27178</v>
      </c>
      <c r="I2166" s="561" t="s">
        <v>17887</v>
      </c>
      <c r="J2166" s="561" t="s">
        <v>24</v>
      </c>
      <c r="K2166" s="562" t="s">
        <v>5568</v>
      </c>
      <c r="L2166" s="561" t="s">
        <v>25</v>
      </c>
    </row>
    <row r="2167" spans="1:12" x14ac:dyDescent="0.25">
      <c r="A2167" s="561" t="s">
        <v>2138</v>
      </c>
      <c r="B2167" s="561" t="s">
        <v>2139</v>
      </c>
      <c r="C2167" s="561" t="s">
        <v>2187</v>
      </c>
      <c r="D2167" s="561" t="s">
        <v>2188</v>
      </c>
      <c r="E2167" s="562" t="s">
        <v>22</v>
      </c>
      <c r="F2167" s="561" t="s">
        <v>22</v>
      </c>
      <c r="G2167" s="561" t="s">
        <v>27180</v>
      </c>
      <c r="H2167" s="561" t="s">
        <v>27181</v>
      </c>
      <c r="I2167" s="561" t="s">
        <v>17887</v>
      </c>
      <c r="J2167" s="561" t="s">
        <v>24</v>
      </c>
      <c r="K2167" s="562" t="s">
        <v>8289</v>
      </c>
      <c r="L2167" s="561" t="s">
        <v>25</v>
      </c>
    </row>
    <row r="2168" spans="1:12" x14ac:dyDescent="0.25">
      <c r="A2168" s="561" t="s">
        <v>2138</v>
      </c>
      <c r="B2168" s="561" t="s">
        <v>2139</v>
      </c>
      <c r="C2168" s="561" t="s">
        <v>2187</v>
      </c>
      <c r="D2168" s="561" t="s">
        <v>2188</v>
      </c>
      <c r="E2168" s="562" t="s">
        <v>22</v>
      </c>
      <c r="F2168" s="561" t="s">
        <v>22</v>
      </c>
      <c r="G2168" s="561" t="s">
        <v>27183</v>
      </c>
      <c r="H2168" s="561" t="s">
        <v>27184</v>
      </c>
      <c r="I2168" s="561" t="s">
        <v>25535</v>
      </c>
      <c r="J2168" s="561" t="s">
        <v>7063</v>
      </c>
      <c r="K2168" s="562" t="s">
        <v>33742</v>
      </c>
      <c r="L2168" s="561" t="s">
        <v>25</v>
      </c>
    </row>
    <row r="2169" spans="1:12" x14ac:dyDescent="0.25">
      <c r="A2169" s="561" t="s">
        <v>2138</v>
      </c>
      <c r="B2169" s="561" t="s">
        <v>2139</v>
      </c>
      <c r="C2169" s="561" t="s">
        <v>2187</v>
      </c>
      <c r="D2169" s="561" t="s">
        <v>2188</v>
      </c>
      <c r="E2169" s="562" t="s">
        <v>22</v>
      </c>
      <c r="F2169" s="561" t="s">
        <v>22</v>
      </c>
      <c r="G2169" s="561" t="s">
        <v>27185</v>
      </c>
      <c r="H2169" s="561" t="s">
        <v>27186</v>
      </c>
      <c r="I2169" s="561" t="s">
        <v>23868</v>
      </c>
      <c r="J2169" s="561" t="s">
        <v>7063</v>
      </c>
      <c r="K2169" s="562" t="s">
        <v>37005</v>
      </c>
      <c r="L2169" s="561" t="s">
        <v>25</v>
      </c>
    </row>
    <row r="2170" spans="1:12" x14ac:dyDescent="0.25">
      <c r="A2170" s="561" t="s">
        <v>2138</v>
      </c>
      <c r="B2170" s="561" t="s">
        <v>2139</v>
      </c>
      <c r="C2170" s="561" t="s">
        <v>2187</v>
      </c>
      <c r="D2170" s="561" t="s">
        <v>2188</v>
      </c>
      <c r="E2170" s="562" t="s">
        <v>22</v>
      </c>
      <c r="F2170" s="561" t="s">
        <v>22</v>
      </c>
      <c r="G2170" s="561" t="s">
        <v>27187</v>
      </c>
      <c r="H2170" s="561" t="s">
        <v>27188</v>
      </c>
      <c r="I2170" s="561" t="s">
        <v>23868</v>
      </c>
      <c r="J2170" s="561" t="s">
        <v>7063</v>
      </c>
      <c r="K2170" s="562" t="s">
        <v>37006</v>
      </c>
      <c r="L2170" s="561" t="s">
        <v>25</v>
      </c>
    </row>
    <row r="2171" spans="1:12" x14ac:dyDescent="0.25">
      <c r="A2171" s="561" t="s">
        <v>2138</v>
      </c>
      <c r="B2171" s="561" t="s">
        <v>2139</v>
      </c>
      <c r="C2171" s="561" t="s">
        <v>2187</v>
      </c>
      <c r="D2171" s="561" t="s">
        <v>2188</v>
      </c>
      <c r="E2171" s="562" t="s">
        <v>22</v>
      </c>
      <c r="F2171" s="561" t="s">
        <v>22</v>
      </c>
      <c r="G2171" s="561" t="s">
        <v>27190</v>
      </c>
      <c r="H2171" s="561" t="s">
        <v>27191</v>
      </c>
      <c r="I2171" s="561" t="s">
        <v>23868</v>
      </c>
      <c r="J2171" s="561" t="s">
        <v>7063</v>
      </c>
      <c r="K2171" s="562" t="s">
        <v>37007</v>
      </c>
      <c r="L2171" s="561" t="s">
        <v>25</v>
      </c>
    </row>
    <row r="2172" spans="1:12" x14ac:dyDescent="0.25">
      <c r="A2172" s="561" t="s">
        <v>2138</v>
      </c>
      <c r="B2172" s="561" t="s">
        <v>2139</v>
      </c>
      <c r="C2172" s="561" t="s">
        <v>2187</v>
      </c>
      <c r="D2172" s="561" t="s">
        <v>2188</v>
      </c>
      <c r="E2172" s="562" t="s">
        <v>22</v>
      </c>
      <c r="F2172" s="561" t="s">
        <v>22</v>
      </c>
      <c r="G2172" s="561" t="s">
        <v>27193</v>
      </c>
      <c r="H2172" s="561" t="s">
        <v>27194</v>
      </c>
      <c r="I2172" s="561" t="s">
        <v>23868</v>
      </c>
      <c r="J2172" s="561" t="s">
        <v>7063</v>
      </c>
      <c r="K2172" s="562" t="s">
        <v>37008</v>
      </c>
      <c r="L2172" s="561" t="s">
        <v>25</v>
      </c>
    </row>
    <row r="2173" spans="1:12" x14ac:dyDescent="0.25">
      <c r="A2173" s="561" t="s">
        <v>2138</v>
      </c>
      <c r="B2173" s="561" t="s">
        <v>2139</v>
      </c>
      <c r="C2173" s="561" t="s">
        <v>2187</v>
      </c>
      <c r="D2173" s="561" t="s">
        <v>2188</v>
      </c>
      <c r="E2173" s="562" t="s">
        <v>22</v>
      </c>
      <c r="F2173" s="561" t="s">
        <v>22</v>
      </c>
      <c r="G2173" s="561" t="s">
        <v>27196</v>
      </c>
      <c r="H2173" s="561" t="s">
        <v>27197</v>
      </c>
      <c r="I2173" s="561" t="s">
        <v>25535</v>
      </c>
      <c r="J2173" s="561" t="s">
        <v>7063</v>
      </c>
      <c r="K2173" s="562" t="s">
        <v>37009</v>
      </c>
      <c r="L2173" s="561" t="s">
        <v>25</v>
      </c>
    </row>
    <row r="2174" spans="1:12" x14ac:dyDescent="0.25">
      <c r="A2174" s="561" t="s">
        <v>2138</v>
      </c>
      <c r="B2174" s="561" t="s">
        <v>2139</v>
      </c>
      <c r="C2174" s="561" t="s">
        <v>2187</v>
      </c>
      <c r="D2174" s="561" t="s">
        <v>2188</v>
      </c>
      <c r="E2174" s="562" t="s">
        <v>22</v>
      </c>
      <c r="F2174" s="561" t="s">
        <v>22</v>
      </c>
      <c r="G2174" s="561" t="s">
        <v>27199</v>
      </c>
      <c r="H2174" s="561" t="s">
        <v>27200</v>
      </c>
      <c r="I2174" s="561" t="s">
        <v>25535</v>
      </c>
      <c r="J2174" s="561" t="s">
        <v>7063</v>
      </c>
      <c r="K2174" s="562" t="s">
        <v>37010</v>
      </c>
      <c r="L2174" s="561" t="s">
        <v>25</v>
      </c>
    </row>
    <row r="2175" spans="1:12" x14ac:dyDescent="0.25">
      <c r="A2175" s="561" t="s">
        <v>2138</v>
      </c>
      <c r="B2175" s="561" t="s">
        <v>2139</v>
      </c>
      <c r="C2175" s="561" t="s">
        <v>2187</v>
      </c>
      <c r="D2175" s="561" t="s">
        <v>2188</v>
      </c>
      <c r="E2175" s="562" t="s">
        <v>22</v>
      </c>
      <c r="F2175" s="561" t="s">
        <v>22</v>
      </c>
      <c r="G2175" s="561" t="s">
        <v>27202</v>
      </c>
      <c r="H2175" s="561" t="s">
        <v>27203</v>
      </c>
      <c r="I2175" s="561" t="s">
        <v>25535</v>
      </c>
      <c r="J2175" s="561" t="s">
        <v>7063</v>
      </c>
      <c r="K2175" s="562" t="s">
        <v>37011</v>
      </c>
      <c r="L2175" s="561" t="s">
        <v>25</v>
      </c>
    </row>
    <row r="2176" spans="1:12" x14ac:dyDescent="0.25">
      <c r="A2176" s="561" t="s">
        <v>2138</v>
      </c>
      <c r="B2176" s="561" t="s">
        <v>2139</v>
      </c>
      <c r="C2176" s="561" t="s">
        <v>2187</v>
      </c>
      <c r="D2176" s="561" t="s">
        <v>2188</v>
      </c>
      <c r="E2176" s="562" t="s">
        <v>22</v>
      </c>
      <c r="F2176" s="561" t="s">
        <v>22</v>
      </c>
      <c r="G2176" s="561" t="s">
        <v>27205</v>
      </c>
      <c r="H2176" s="561" t="s">
        <v>27206</v>
      </c>
      <c r="I2176" s="561" t="s">
        <v>23868</v>
      </c>
      <c r="J2176" s="561" t="s">
        <v>7063</v>
      </c>
      <c r="K2176" s="562" t="s">
        <v>37012</v>
      </c>
      <c r="L2176" s="561" t="s">
        <v>25</v>
      </c>
    </row>
    <row r="2177" spans="1:12" x14ac:dyDescent="0.25">
      <c r="A2177" s="561" t="s">
        <v>2138</v>
      </c>
      <c r="B2177" s="561" t="s">
        <v>2139</v>
      </c>
      <c r="C2177" s="561" t="s">
        <v>2187</v>
      </c>
      <c r="D2177" s="561" t="s">
        <v>2188</v>
      </c>
      <c r="E2177" s="562" t="s">
        <v>22</v>
      </c>
      <c r="F2177" s="561" t="s">
        <v>22</v>
      </c>
      <c r="G2177" s="561" t="s">
        <v>27208</v>
      </c>
      <c r="H2177" s="561" t="s">
        <v>27209</v>
      </c>
      <c r="I2177" s="561" t="s">
        <v>23868</v>
      </c>
      <c r="J2177" s="561" t="s">
        <v>7063</v>
      </c>
      <c r="K2177" s="562" t="s">
        <v>37013</v>
      </c>
      <c r="L2177" s="561" t="s">
        <v>25</v>
      </c>
    </row>
    <row r="2178" spans="1:12" x14ac:dyDescent="0.25">
      <c r="A2178" s="561" t="s">
        <v>2138</v>
      </c>
      <c r="B2178" s="561" t="s">
        <v>2139</v>
      </c>
      <c r="C2178" s="561" t="s">
        <v>2187</v>
      </c>
      <c r="D2178" s="561" t="s">
        <v>2188</v>
      </c>
      <c r="E2178" s="562" t="s">
        <v>22</v>
      </c>
      <c r="F2178" s="561" t="s">
        <v>22</v>
      </c>
      <c r="G2178" s="561" t="s">
        <v>27211</v>
      </c>
      <c r="H2178" s="561" t="s">
        <v>27212</v>
      </c>
      <c r="I2178" s="561" t="s">
        <v>23868</v>
      </c>
      <c r="J2178" s="561" t="s">
        <v>7063</v>
      </c>
      <c r="K2178" s="562" t="s">
        <v>37014</v>
      </c>
      <c r="L2178" s="561" t="s">
        <v>25</v>
      </c>
    </row>
    <row r="2179" spans="1:12" x14ac:dyDescent="0.25">
      <c r="A2179" s="561" t="s">
        <v>2138</v>
      </c>
      <c r="B2179" s="561" t="s">
        <v>2139</v>
      </c>
      <c r="C2179" s="561" t="s">
        <v>2187</v>
      </c>
      <c r="D2179" s="561" t="s">
        <v>2188</v>
      </c>
      <c r="E2179" s="562" t="s">
        <v>22</v>
      </c>
      <c r="F2179" s="561" t="s">
        <v>22</v>
      </c>
      <c r="G2179" s="561" t="s">
        <v>27214</v>
      </c>
      <c r="H2179" s="561" t="s">
        <v>27215</v>
      </c>
      <c r="I2179" s="561" t="s">
        <v>23868</v>
      </c>
      <c r="J2179" s="561" t="s">
        <v>7063</v>
      </c>
      <c r="K2179" s="562" t="s">
        <v>7090</v>
      </c>
      <c r="L2179" s="561" t="s">
        <v>25</v>
      </c>
    </row>
    <row r="2180" spans="1:12" x14ac:dyDescent="0.25">
      <c r="A2180" s="561" t="s">
        <v>2138</v>
      </c>
      <c r="B2180" s="561" t="s">
        <v>2139</v>
      </c>
      <c r="C2180" s="561" t="s">
        <v>2187</v>
      </c>
      <c r="D2180" s="561" t="s">
        <v>2188</v>
      </c>
      <c r="E2180" s="562" t="s">
        <v>22</v>
      </c>
      <c r="F2180" s="561" t="s">
        <v>22</v>
      </c>
      <c r="G2180" s="561" t="s">
        <v>27216</v>
      </c>
      <c r="H2180" s="561" t="s">
        <v>27217</v>
      </c>
      <c r="I2180" s="561" t="s">
        <v>23868</v>
      </c>
      <c r="J2180" s="561" t="s">
        <v>7063</v>
      </c>
      <c r="K2180" s="562" t="s">
        <v>37015</v>
      </c>
      <c r="L2180" s="561" t="s">
        <v>25</v>
      </c>
    </row>
    <row r="2181" spans="1:12" x14ac:dyDescent="0.25">
      <c r="A2181" s="561" t="s">
        <v>2138</v>
      </c>
      <c r="B2181" s="561" t="s">
        <v>2139</v>
      </c>
      <c r="C2181" s="561" t="s">
        <v>2187</v>
      </c>
      <c r="D2181" s="561" t="s">
        <v>2188</v>
      </c>
      <c r="E2181" s="562" t="s">
        <v>22</v>
      </c>
      <c r="F2181" s="561" t="s">
        <v>22</v>
      </c>
      <c r="G2181" s="561" t="s">
        <v>27219</v>
      </c>
      <c r="H2181" s="561" t="s">
        <v>27220</v>
      </c>
      <c r="I2181" s="561" t="s">
        <v>23868</v>
      </c>
      <c r="J2181" s="561" t="s">
        <v>7063</v>
      </c>
      <c r="K2181" s="562" t="s">
        <v>37016</v>
      </c>
      <c r="L2181" s="561" t="s">
        <v>25</v>
      </c>
    </row>
    <row r="2182" spans="1:12" x14ac:dyDescent="0.25">
      <c r="A2182" s="561" t="s">
        <v>2138</v>
      </c>
      <c r="B2182" s="561" t="s">
        <v>2139</v>
      </c>
      <c r="C2182" s="561" t="s">
        <v>2187</v>
      </c>
      <c r="D2182" s="561" t="s">
        <v>2188</v>
      </c>
      <c r="E2182" s="562" t="s">
        <v>22</v>
      </c>
      <c r="F2182" s="561" t="s">
        <v>22</v>
      </c>
      <c r="G2182" s="561" t="s">
        <v>27222</v>
      </c>
      <c r="H2182" s="561" t="s">
        <v>27223</v>
      </c>
      <c r="I2182" s="561" t="s">
        <v>23868</v>
      </c>
      <c r="J2182" s="561" t="s">
        <v>7063</v>
      </c>
      <c r="K2182" s="562" t="s">
        <v>37017</v>
      </c>
      <c r="L2182" s="561" t="s">
        <v>25</v>
      </c>
    </row>
    <row r="2183" spans="1:12" x14ac:dyDescent="0.25">
      <c r="A2183" s="561" t="s">
        <v>2138</v>
      </c>
      <c r="B2183" s="561" t="s">
        <v>2139</v>
      </c>
      <c r="C2183" s="561" t="s">
        <v>2187</v>
      </c>
      <c r="D2183" s="561" t="s">
        <v>2188</v>
      </c>
      <c r="E2183" s="562" t="s">
        <v>22</v>
      </c>
      <c r="F2183" s="561" t="s">
        <v>22</v>
      </c>
      <c r="G2183" s="561" t="s">
        <v>27225</v>
      </c>
      <c r="H2183" s="561" t="s">
        <v>27226</v>
      </c>
      <c r="I2183" s="561" t="s">
        <v>23868</v>
      </c>
      <c r="J2183" s="561" t="s">
        <v>7063</v>
      </c>
      <c r="K2183" s="562" t="s">
        <v>37018</v>
      </c>
      <c r="L2183" s="561" t="s">
        <v>25</v>
      </c>
    </row>
    <row r="2184" spans="1:12" x14ac:dyDescent="0.25">
      <c r="A2184" s="561" t="s">
        <v>2138</v>
      </c>
      <c r="B2184" s="561" t="s">
        <v>2139</v>
      </c>
      <c r="C2184" s="561" t="s">
        <v>2187</v>
      </c>
      <c r="D2184" s="561" t="s">
        <v>2188</v>
      </c>
      <c r="E2184" s="562" t="s">
        <v>22</v>
      </c>
      <c r="F2184" s="561" t="s">
        <v>22</v>
      </c>
      <c r="G2184" s="561" t="s">
        <v>27228</v>
      </c>
      <c r="H2184" s="561" t="s">
        <v>27229</v>
      </c>
      <c r="I2184" s="561" t="s">
        <v>23868</v>
      </c>
      <c r="J2184" s="561" t="s">
        <v>7063</v>
      </c>
      <c r="K2184" s="562" t="s">
        <v>37019</v>
      </c>
      <c r="L2184" s="561" t="s">
        <v>25</v>
      </c>
    </row>
    <row r="2185" spans="1:12" x14ac:dyDescent="0.25">
      <c r="A2185" s="561" t="s">
        <v>2138</v>
      </c>
      <c r="B2185" s="561" t="s">
        <v>2139</v>
      </c>
      <c r="C2185" s="561" t="s">
        <v>2197</v>
      </c>
      <c r="D2185" s="561" t="s">
        <v>2198</v>
      </c>
      <c r="E2185" s="562" t="s">
        <v>22</v>
      </c>
      <c r="F2185" s="561" t="s">
        <v>22</v>
      </c>
      <c r="G2185" s="561" t="s">
        <v>27231</v>
      </c>
      <c r="H2185" s="561" t="s">
        <v>2206</v>
      </c>
      <c r="I2185" s="561" t="s">
        <v>23868</v>
      </c>
      <c r="J2185" s="561" t="s">
        <v>24</v>
      </c>
      <c r="K2185" s="562" t="s">
        <v>37020</v>
      </c>
      <c r="L2185" s="561" t="s">
        <v>25</v>
      </c>
    </row>
    <row r="2186" spans="1:12" x14ac:dyDescent="0.25">
      <c r="A2186" s="561" t="s">
        <v>2138</v>
      </c>
      <c r="B2186" s="561" t="s">
        <v>2139</v>
      </c>
      <c r="C2186" s="561" t="s">
        <v>2197</v>
      </c>
      <c r="D2186" s="561" t="s">
        <v>2198</v>
      </c>
      <c r="E2186" s="562" t="s">
        <v>22</v>
      </c>
      <c r="F2186" s="561" t="s">
        <v>22</v>
      </c>
      <c r="G2186" s="561" t="s">
        <v>27233</v>
      </c>
      <c r="H2186" s="561" t="s">
        <v>2207</v>
      </c>
      <c r="I2186" s="561" t="s">
        <v>23868</v>
      </c>
      <c r="J2186" s="561" t="s">
        <v>24</v>
      </c>
      <c r="K2186" s="562" t="s">
        <v>37021</v>
      </c>
      <c r="L2186" s="561" t="s">
        <v>25</v>
      </c>
    </row>
    <row r="2187" spans="1:12" x14ac:dyDescent="0.25">
      <c r="A2187" s="561" t="s">
        <v>2138</v>
      </c>
      <c r="B2187" s="561" t="s">
        <v>2139</v>
      </c>
      <c r="C2187" s="561" t="s">
        <v>2197</v>
      </c>
      <c r="D2187" s="561" t="s">
        <v>2198</v>
      </c>
      <c r="E2187" s="562" t="s">
        <v>22</v>
      </c>
      <c r="F2187" s="561" t="s">
        <v>22</v>
      </c>
      <c r="G2187" s="561" t="s">
        <v>27235</v>
      </c>
      <c r="H2187" s="561" t="s">
        <v>2208</v>
      </c>
      <c r="I2187" s="561" t="s">
        <v>23868</v>
      </c>
      <c r="J2187" s="561" t="s">
        <v>24</v>
      </c>
      <c r="K2187" s="562" t="s">
        <v>37022</v>
      </c>
      <c r="L2187" s="561" t="s">
        <v>25</v>
      </c>
    </row>
    <row r="2188" spans="1:12" x14ac:dyDescent="0.25">
      <c r="A2188" s="561" t="s">
        <v>2138</v>
      </c>
      <c r="B2188" s="561" t="s">
        <v>2139</v>
      </c>
      <c r="C2188" s="561" t="s">
        <v>2197</v>
      </c>
      <c r="D2188" s="561" t="s">
        <v>2198</v>
      </c>
      <c r="E2188" s="562" t="s">
        <v>22</v>
      </c>
      <c r="F2188" s="561" t="s">
        <v>22</v>
      </c>
      <c r="G2188" s="561" t="s">
        <v>27236</v>
      </c>
      <c r="H2188" s="561" t="s">
        <v>2209</v>
      </c>
      <c r="I2188" s="561" t="s">
        <v>23868</v>
      </c>
      <c r="J2188" s="561" t="s">
        <v>24</v>
      </c>
      <c r="K2188" s="562" t="s">
        <v>37023</v>
      </c>
      <c r="L2188" s="561" t="s">
        <v>25</v>
      </c>
    </row>
    <row r="2189" spans="1:12" x14ac:dyDescent="0.25">
      <c r="A2189" s="561" t="s">
        <v>2138</v>
      </c>
      <c r="B2189" s="561" t="s">
        <v>2139</v>
      </c>
      <c r="C2189" s="561" t="s">
        <v>2197</v>
      </c>
      <c r="D2189" s="561" t="s">
        <v>2198</v>
      </c>
      <c r="E2189" s="562" t="s">
        <v>22</v>
      </c>
      <c r="F2189" s="561" t="s">
        <v>22</v>
      </c>
      <c r="G2189" s="561" t="s">
        <v>27238</v>
      </c>
      <c r="H2189" s="561" t="s">
        <v>2210</v>
      </c>
      <c r="I2189" s="561" t="s">
        <v>23868</v>
      </c>
      <c r="J2189" s="561" t="s">
        <v>24</v>
      </c>
      <c r="K2189" s="562" t="s">
        <v>7380</v>
      </c>
      <c r="L2189" s="561" t="s">
        <v>25</v>
      </c>
    </row>
    <row r="2190" spans="1:12" x14ac:dyDescent="0.25">
      <c r="A2190" s="561" t="s">
        <v>2138</v>
      </c>
      <c r="B2190" s="561" t="s">
        <v>2139</v>
      </c>
      <c r="C2190" s="561" t="s">
        <v>2197</v>
      </c>
      <c r="D2190" s="561" t="s">
        <v>2198</v>
      </c>
      <c r="E2190" s="562" t="s">
        <v>22</v>
      </c>
      <c r="F2190" s="561" t="s">
        <v>22</v>
      </c>
      <c r="G2190" s="561" t="s">
        <v>27239</v>
      </c>
      <c r="H2190" s="561" t="s">
        <v>2212</v>
      </c>
      <c r="I2190" s="561" t="s">
        <v>23868</v>
      </c>
      <c r="J2190" s="561" t="s">
        <v>24</v>
      </c>
      <c r="K2190" s="562" t="s">
        <v>7262</v>
      </c>
      <c r="L2190" s="561" t="s">
        <v>25</v>
      </c>
    </row>
    <row r="2191" spans="1:12" x14ac:dyDescent="0.25">
      <c r="A2191" s="561" t="s">
        <v>2138</v>
      </c>
      <c r="B2191" s="561" t="s">
        <v>2139</v>
      </c>
      <c r="C2191" s="561" t="s">
        <v>2197</v>
      </c>
      <c r="D2191" s="561" t="s">
        <v>2198</v>
      </c>
      <c r="E2191" s="562" t="s">
        <v>22</v>
      </c>
      <c r="F2191" s="561" t="s">
        <v>22</v>
      </c>
      <c r="G2191" s="561" t="s">
        <v>27241</v>
      </c>
      <c r="H2191" s="561" t="s">
        <v>2214</v>
      </c>
      <c r="I2191" s="561" t="s">
        <v>23868</v>
      </c>
      <c r="J2191" s="561" t="s">
        <v>24</v>
      </c>
      <c r="K2191" s="562" t="s">
        <v>37024</v>
      </c>
      <c r="L2191" s="561" t="s">
        <v>25</v>
      </c>
    </row>
    <row r="2192" spans="1:12" x14ac:dyDescent="0.25">
      <c r="A2192" s="561" t="s">
        <v>2138</v>
      </c>
      <c r="B2192" s="561" t="s">
        <v>2139</v>
      </c>
      <c r="C2192" s="561" t="s">
        <v>2197</v>
      </c>
      <c r="D2192" s="561" t="s">
        <v>2198</v>
      </c>
      <c r="E2192" s="562" t="s">
        <v>22</v>
      </c>
      <c r="F2192" s="561" t="s">
        <v>22</v>
      </c>
      <c r="G2192" s="561" t="s">
        <v>27243</v>
      </c>
      <c r="H2192" s="561" t="s">
        <v>2215</v>
      </c>
      <c r="I2192" s="561" t="s">
        <v>23868</v>
      </c>
      <c r="J2192" s="561" t="s">
        <v>24</v>
      </c>
      <c r="K2192" s="562" t="s">
        <v>37025</v>
      </c>
      <c r="L2192" s="561" t="s">
        <v>25</v>
      </c>
    </row>
    <row r="2193" spans="1:12" x14ac:dyDescent="0.25">
      <c r="A2193" s="561" t="s">
        <v>2138</v>
      </c>
      <c r="B2193" s="561" t="s">
        <v>2139</v>
      </c>
      <c r="C2193" s="561" t="s">
        <v>2197</v>
      </c>
      <c r="D2193" s="561" t="s">
        <v>2198</v>
      </c>
      <c r="E2193" s="562" t="s">
        <v>22</v>
      </c>
      <c r="F2193" s="561" t="s">
        <v>22</v>
      </c>
      <c r="G2193" s="561" t="s">
        <v>27245</v>
      </c>
      <c r="H2193" s="561" t="s">
        <v>2216</v>
      </c>
      <c r="I2193" s="561" t="s">
        <v>23868</v>
      </c>
      <c r="J2193" s="561" t="s">
        <v>24</v>
      </c>
      <c r="K2193" s="562" t="s">
        <v>37026</v>
      </c>
      <c r="L2193" s="561" t="s">
        <v>25</v>
      </c>
    </row>
    <row r="2194" spans="1:12" x14ac:dyDescent="0.25">
      <c r="A2194" s="561" t="s">
        <v>2138</v>
      </c>
      <c r="B2194" s="561" t="s">
        <v>2139</v>
      </c>
      <c r="C2194" s="561" t="s">
        <v>2197</v>
      </c>
      <c r="D2194" s="561" t="s">
        <v>2198</v>
      </c>
      <c r="E2194" s="562" t="s">
        <v>22</v>
      </c>
      <c r="F2194" s="561" t="s">
        <v>22</v>
      </c>
      <c r="G2194" s="561" t="s">
        <v>27247</v>
      </c>
      <c r="H2194" s="561" t="s">
        <v>2217</v>
      </c>
      <c r="I2194" s="561" t="s">
        <v>23148</v>
      </c>
      <c r="J2194" s="561" t="s">
        <v>24</v>
      </c>
      <c r="K2194" s="562" t="s">
        <v>7938</v>
      </c>
      <c r="L2194" s="561" t="s">
        <v>25</v>
      </c>
    </row>
    <row r="2195" spans="1:12" x14ac:dyDescent="0.25">
      <c r="A2195" s="561" t="s">
        <v>2138</v>
      </c>
      <c r="B2195" s="561" t="s">
        <v>2139</v>
      </c>
      <c r="C2195" s="561" t="s">
        <v>2197</v>
      </c>
      <c r="D2195" s="561" t="s">
        <v>2198</v>
      </c>
      <c r="E2195" s="562" t="s">
        <v>22</v>
      </c>
      <c r="F2195" s="561" t="s">
        <v>22</v>
      </c>
      <c r="G2195" s="561" t="s">
        <v>27249</v>
      </c>
      <c r="H2195" s="561" t="s">
        <v>2218</v>
      </c>
      <c r="I2195" s="561" t="s">
        <v>23148</v>
      </c>
      <c r="J2195" s="561" t="s">
        <v>24</v>
      </c>
      <c r="K2195" s="562" t="s">
        <v>28385</v>
      </c>
      <c r="L2195" s="561" t="s">
        <v>25</v>
      </c>
    </row>
    <row r="2196" spans="1:12" x14ac:dyDescent="0.25">
      <c r="A2196" s="561" t="s">
        <v>2138</v>
      </c>
      <c r="B2196" s="561" t="s">
        <v>2139</v>
      </c>
      <c r="C2196" s="561" t="s">
        <v>2197</v>
      </c>
      <c r="D2196" s="561" t="s">
        <v>2198</v>
      </c>
      <c r="E2196" s="562" t="s">
        <v>22</v>
      </c>
      <c r="F2196" s="561" t="s">
        <v>22</v>
      </c>
      <c r="G2196" s="561" t="s">
        <v>27250</v>
      </c>
      <c r="H2196" s="561" t="s">
        <v>2219</v>
      </c>
      <c r="I2196" s="561" t="s">
        <v>23868</v>
      </c>
      <c r="J2196" s="561" t="s">
        <v>24</v>
      </c>
      <c r="K2196" s="562" t="s">
        <v>37027</v>
      </c>
      <c r="L2196" s="561" t="s">
        <v>25</v>
      </c>
    </row>
    <row r="2197" spans="1:12" x14ac:dyDescent="0.25">
      <c r="A2197" s="561" t="s">
        <v>2138</v>
      </c>
      <c r="B2197" s="561" t="s">
        <v>2139</v>
      </c>
      <c r="C2197" s="561" t="s">
        <v>2197</v>
      </c>
      <c r="D2197" s="561" t="s">
        <v>2198</v>
      </c>
      <c r="E2197" s="562" t="s">
        <v>22</v>
      </c>
      <c r="F2197" s="561" t="s">
        <v>22</v>
      </c>
      <c r="G2197" s="561" t="s">
        <v>27251</v>
      </c>
      <c r="H2197" s="561" t="s">
        <v>2220</v>
      </c>
      <c r="I2197" s="561" t="s">
        <v>23868</v>
      </c>
      <c r="J2197" s="561" t="s">
        <v>24</v>
      </c>
      <c r="K2197" s="562" t="s">
        <v>7793</v>
      </c>
      <c r="L2197" s="561" t="s">
        <v>25</v>
      </c>
    </row>
    <row r="2198" spans="1:12" x14ac:dyDescent="0.25">
      <c r="A2198" s="561" t="s">
        <v>2138</v>
      </c>
      <c r="B2198" s="561" t="s">
        <v>2139</v>
      </c>
      <c r="C2198" s="561" t="s">
        <v>2197</v>
      </c>
      <c r="D2198" s="561" t="s">
        <v>2198</v>
      </c>
      <c r="E2198" s="562" t="s">
        <v>22</v>
      </c>
      <c r="F2198" s="561" t="s">
        <v>22</v>
      </c>
      <c r="G2198" s="561" t="s">
        <v>27253</v>
      </c>
      <c r="H2198" s="561" t="s">
        <v>2221</v>
      </c>
      <c r="I2198" s="561" t="s">
        <v>23868</v>
      </c>
      <c r="J2198" s="561" t="s">
        <v>24</v>
      </c>
      <c r="K2198" s="562" t="s">
        <v>29579</v>
      </c>
      <c r="L2198" s="561" t="s">
        <v>25</v>
      </c>
    </row>
    <row r="2199" spans="1:12" x14ac:dyDescent="0.25">
      <c r="A2199" s="561" t="s">
        <v>2138</v>
      </c>
      <c r="B2199" s="561" t="s">
        <v>2139</v>
      </c>
      <c r="C2199" s="561" t="s">
        <v>2197</v>
      </c>
      <c r="D2199" s="561" t="s">
        <v>2198</v>
      </c>
      <c r="E2199" s="562" t="s">
        <v>22</v>
      </c>
      <c r="F2199" s="561" t="s">
        <v>22</v>
      </c>
      <c r="G2199" s="561" t="s">
        <v>27255</v>
      </c>
      <c r="H2199" s="561" t="s">
        <v>2222</v>
      </c>
      <c r="I2199" s="561" t="s">
        <v>23868</v>
      </c>
      <c r="J2199" s="561" t="s">
        <v>24</v>
      </c>
      <c r="K2199" s="562" t="s">
        <v>37028</v>
      </c>
      <c r="L2199" s="561" t="s">
        <v>25</v>
      </c>
    </row>
    <row r="2200" spans="1:12" x14ac:dyDescent="0.25">
      <c r="A2200" s="561" t="s">
        <v>2138</v>
      </c>
      <c r="B2200" s="561" t="s">
        <v>2139</v>
      </c>
      <c r="C2200" s="561" t="s">
        <v>2197</v>
      </c>
      <c r="D2200" s="561" t="s">
        <v>2198</v>
      </c>
      <c r="E2200" s="562" t="s">
        <v>22</v>
      </c>
      <c r="F2200" s="561" t="s">
        <v>22</v>
      </c>
      <c r="G2200" s="561" t="s">
        <v>27257</v>
      </c>
      <c r="H2200" s="561" t="s">
        <v>2223</v>
      </c>
      <c r="I2200" s="561" t="s">
        <v>23868</v>
      </c>
      <c r="J2200" s="561" t="s">
        <v>24</v>
      </c>
      <c r="K2200" s="562" t="s">
        <v>37029</v>
      </c>
      <c r="L2200" s="561" t="s">
        <v>25</v>
      </c>
    </row>
    <row r="2201" spans="1:12" x14ac:dyDescent="0.25">
      <c r="A2201" s="561" t="s">
        <v>2138</v>
      </c>
      <c r="B2201" s="561" t="s">
        <v>2139</v>
      </c>
      <c r="C2201" s="561" t="s">
        <v>2197</v>
      </c>
      <c r="D2201" s="561" t="s">
        <v>2198</v>
      </c>
      <c r="E2201" s="562" t="s">
        <v>22</v>
      </c>
      <c r="F2201" s="561" t="s">
        <v>22</v>
      </c>
      <c r="G2201" s="561" t="s">
        <v>27259</v>
      </c>
      <c r="H2201" s="561" t="s">
        <v>2224</v>
      </c>
      <c r="I2201" s="561" t="s">
        <v>23868</v>
      </c>
      <c r="J2201" s="561" t="s">
        <v>24</v>
      </c>
      <c r="K2201" s="562" t="s">
        <v>7113</v>
      </c>
      <c r="L2201" s="561" t="s">
        <v>25</v>
      </c>
    </row>
    <row r="2202" spans="1:12" x14ac:dyDescent="0.25">
      <c r="A2202" s="561" t="s">
        <v>2138</v>
      </c>
      <c r="B2202" s="561" t="s">
        <v>2139</v>
      </c>
      <c r="C2202" s="561" t="s">
        <v>2197</v>
      </c>
      <c r="D2202" s="561" t="s">
        <v>2198</v>
      </c>
      <c r="E2202" s="562" t="s">
        <v>22</v>
      </c>
      <c r="F2202" s="561" t="s">
        <v>22</v>
      </c>
      <c r="G2202" s="561" t="s">
        <v>27261</v>
      </c>
      <c r="H2202" s="561" t="s">
        <v>2225</v>
      </c>
      <c r="I2202" s="561" t="s">
        <v>23868</v>
      </c>
      <c r="J2202" s="561" t="s">
        <v>24</v>
      </c>
      <c r="K2202" s="562" t="s">
        <v>7107</v>
      </c>
      <c r="L2202" s="561" t="s">
        <v>25</v>
      </c>
    </row>
    <row r="2203" spans="1:12" x14ac:dyDescent="0.25">
      <c r="A2203" s="561" t="s">
        <v>2138</v>
      </c>
      <c r="B2203" s="561" t="s">
        <v>2139</v>
      </c>
      <c r="C2203" s="561" t="s">
        <v>2197</v>
      </c>
      <c r="D2203" s="561" t="s">
        <v>2198</v>
      </c>
      <c r="E2203" s="562" t="s">
        <v>22</v>
      </c>
      <c r="F2203" s="561" t="s">
        <v>22</v>
      </c>
      <c r="G2203" s="561" t="s">
        <v>27263</v>
      </c>
      <c r="H2203" s="561" t="s">
        <v>2226</v>
      </c>
      <c r="I2203" s="561" t="s">
        <v>23868</v>
      </c>
      <c r="J2203" s="561" t="s">
        <v>24</v>
      </c>
      <c r="K2203" s="562" t="s">
        <v>36387</v>
      </c>
      <c r="L2203" s="561" t="s">
        <v>25</v>
      </c>
    </row>
    <row r="2204" spans="1:12" x14ac:dyDescent="0.25">
      <c r="A2204" s="561" t="s">
        <v>2138</v>
      </c>
      <c r="B2204" s="561" t="s">
        <v>2139</v>
      </c>
      <c r="C2204" s="561" t="s">
        <v>2197</v>
      </c>
      <c r="D2204" s="561" t="s">
        <v>2198</v>
      </c>
      <c r="E2204" s="562" t="s">
        <v>22</v>
      </c>
      <c r="F2204" s="561" t="s">
        <v>22</v>
      </c>
      <c r="G2204" s="561" t="s">
        <v>27265</v>
      </c>
      <c r="H2204" s="561" t="s">
        <v>2227</v>
      </c>
      <c r="I2204" s="561" t="s">
        <v>23868</v>
      </c>
      <c r="J2204" s="561" t="s">
        <v>24</v>
      </c>
      <c r="K2204" s="562" t="s">
        <v>37030</v>
      </c>
      <c r="L2204" s="561" t="s">
        <v>25</v>
      </c>
    </row>
    <row r="2205" spans="1:12" x14ac:dyDescent="0.25">
      <c r="A2205" s="561" t="s">
        <v>2138</v>
      </c>
      <c r="B2205" s="561" t="s">
        <v>2139</v>
      </c>
      <c r="C2205" s="561" t="s">
        <v>2197</v>
      </c>
      <c r="D2205" s="561" t="s">
        <v>2198</v>
      </c>
      <c r="E2205" s="562" t="s">
        <v>22</v>
      </c>
      <c r="F2205" s="561" t="s">
        <v>22</v>
      </c>
      <c r="G2205" s="561" t="s">
        <v>27267</v>
      </c>
      <c r="H2205" s="561" t="s">
        <v>2228</v>
      </c>
      <c r="I2205" s="561" t="s">
        <v>23868</v>
      </c>
      <c r="J2205" s="561" t="s">
        <v>24</v>
      </c>
      <c r="K2205" s="562" t="s">
        <v>24609</v>
      </c>
      <c r="L2205" s="561" t="s">
        <v>25</v>
      </c>
    </row>
    <row r="2206" spans="1:12" x14ac:dyDescent="0.25">
      <c r="A2206" s="561" t="s">
        <v>2138</v>
      </c>
      <c r="B2206" s="561" t="s">
        <v>2139</v>
      </c>
      <c r="C2206" s="561" t="s">
        <v>2197</v>
      </c>
      <c r="D2206" s="561" t="s">
        <v>2198</v>
      </c>
      <c r="E2206" s="562" t="s">
        <v>22</v>
      </c>
      <c r="F2206" s="561" t="s">
        <v>22</v>
      </c>
      <c r="G2206" s="561" t="s">
        <v>27269</v>
      </c>
      <c r="H2206" s="561" t="s">
        <v>2229</v>
      </c>
      <c r="I2206" s="561" t="s">
        <v>23868</v>
      </c>
      <c r="J2206" s="561" t="s">
        <v>24</v>
      </c>
      <c r="K2206" s="562" t="s">
        <v>37031</v>
      </c>
      <c r="L2206" s="561" t="s">
        <v>25</v>
      </c>
    </row>
    <row r="2207" spans="1:12" x14ac:dyDescent="0.25">
      <c r="A2207" s="561" t="s">
        <v>2138</v>
      </c>
      <c r="B2207" s="561" t="s">
        <v>2139</v>
      </c>
      <c r="C2207" s="561" t="s">
        <v>2197</v>
      </c>
      <c r="D2207" s="561" t="s">
        <v>2198</v>
      </c>
      <c r="E2207" s="562" t="s">
        <v>22</v>
      </c>
      <c r="F2207" s="561" t="s">
        <v>22</v>
      </c>
      <c r="G2207" s="561" t="s">
        <v>27270</v>
      </c>
      <c r="H2207" s="561" t="s">
        <v>2230</v>
      </c>
      <c r="I2207" s="561" t="s">
        <v>23868</v>
      </c>
      <c r="J2207" s="561" t="s">
        <v>24</v>
      </c>
      <c r="K2207" s="562" t="s">
        <v>37032</v>
      </c>
      <c r="L2207" s="561" t="s">
        <v>25</v>
      </c>
    </row>
    <row r="2208" spans="1:12" x14ac:dyDescent="0.25">
      <c r="A2208" s="561" t="s">
        <v>2138</v>
      </c>
      <c r="B2208" s="561" t="s">
        <v>2139</v>
      </c>
      <c r="C2208" s="561" t="s">
        <v>2197</v>
      </c>
      <c r="D2208" s="561" t="s">
        <v>2198</v>
      </c>
      <c r="E2208" s="562" t="s">
        <v>22</v>
      </c>
      <c r="F2208" s="561" t="s">
        <v>22</v>
      </c>
      <c r="G2208" s="561" t="s">
        <v>27271</v>
      </c>
      <c r="H2208" s="561" t="s">
        <v>2231</v>
      </c>
      <c r="I2208" s="561" t="s">
        <v>23868</v>
      </c>
      <c r="J2208" s="561" t="s">
        <v>24</v>
      </c>
      <c r="K2208" s="562" t="s">
        <v>37033</v>
      </c>
      <c r="L2208" s="561" t="s">
        <v>25</v>
      </c>
    </row>
    <row r="2209" spans="1:12" x14ac:dyDescent="0.25">
      <c r="A2209" s="561" t="s">
        <v>2138</v>
      </c>
      <c r="B2209" s="561" t="s">
        <v>2139</v>
      </c>
      <c r="C2209" s="561" t="s">
        <v>2197</v>
      </c>
      <c r="D2209" s="561" t="s">
        <v>2198</v>
      </c>
      <c r="E2209" s="562" t="s">
        <v>22</v>
      </c>
      <c r="F2209" s="561" t="s">
        <v>22</v>
      </c>
      <c r="G2209" s="561" t="s">
        <v>27273</v>
      </c>
      <c r="H2209" s="561" t="s">
        <v>2232</v>
      </c>
      <c r="I2209" s="561" t="s">
        <v>23868</v>
      </c>
      <c r="J2209" s="561" t="s">
        <v>24</v>
      </c>
      <c r="K2209" s="562" t="s">
        <v>37034</v>
      </c>
      <c r="L2209" s="561" t="s">
        <v>25</v>
      </c>
    </row>
    <row r="2210" spans="1:12" x14ac:dyDescent="0.25">
      <c r="A2210" s="561" t="s">
        <v>2138</v>
      </c>
      <c r="B2210" s="561" t="s">
        <v>2139</v>
      </c>
      <c r="C2210" s="561" t="s">
        <v>2197</v>
      </c>
      <c r="D2210" s="561" t="s">
        <v>2198</v>
      </c>
      <c r="E2210" s="562" t="s">
        <v>22</v>
      </c>
      <c r="F2210" s="561" t="s">
        <v>22</v>
      </c>
      <c r="G2210" s="561" t="s">
        <v>27275</v>
      </c>
      <c r="H2210" s="561" t="s">
        <v>2233</v>
      </c>
      <c r="I2210" s="561" t="s">
        <v>23868</v>
      </c>
      <c r="J2210" s="561" t="s">
        <v>24</v>
      </c>
      <c r="K2210" s="562" t="s">
        <v>37035</v>
      </c>
      <c r="L2210" s="561" t="s">
        <v>25</v>
      </c>
    </row>
    <row r="2211" spans="1:12" x14ac:dyDescent="0.25">
      <c r="A2211" s="561" t="s">
        <v>2138</v>
      </c>
      <c r="B2211" s="561" t="s">
        <v>2139</v>
      </c>
      <c r="C2211" s="561" t="s">
        <v>2197</v>
      </c>
      <c r="D2211" s="561" t="s">
        <v>2198</v>
      </c>
      <c r="E2211" s="562" t="s">
        <v>22</v>
      </c>
      <c r="F2211" s="561" t="s">
        <v>22</v>
      </c>
      <c r="G2211" s="561" t="s">
        <v>27277</v>
      </c>
      <c r="H2211" s="561" t="s">
        <v>2234</v>
      </c>
      <c r="I2211" s="561" t="s">
        <v>23868</v>
      </c>
      <c r="J2211" s="561" t="s">
        <v>24</v>
      </c>
      <c r="K2211" s="562" t="s">
        <v>8143</v>
      </c>
      <c r="L2211" s="561" t="s">
        <v>25</v>
      </c>
    </row>
    <row r="2212" spans="1:12" x14ac:dyDescent="0.25">
      <c r="A2212" s="561" t="s">
        <v>2138</v>
      </c>
      <c r="B2212" s="561" t="s">
        <v>2139</v>
      </c>
      <c r="C2212" s="561" t="s">
        <v>2197</v>
      </c>
      <c r="D2212" s="561" t="s">
        <v>2198</v>
      </c>
      <c r="E2212" s="562" t="s">
        <v>22</v>
      </c>
      <c r="F2212" s="561" t="s">
        <v>22</v>
      </c>
      <c r="G2212" s="561" t="s">
        <v>27278</v>
      </c>
      <c r="H2212" s="561" t="s">
        <v>2235</v>
      </c>
      <c r="I2212" s="561" t="s">
        <v>23868</v>
      </c>
      <c r="J2212" s="561" t="s">
        <v>24</v>
      </c>
      <c r="K2212" s="562" t="s">
        <v>37036</v>
      </c>
      <c r="L2212" s="561" t="s">
        <v>25</v>
      </c>
    </row>
    <row r="2213" spans="1:12" x14ac:dyDescent="0.25">
      <c r="A2213" s="561" t="s">
        <v>2138</v>
      </c>
      <c r="B2213" s="561" t="s">
        <v>2139</v>
      </c>
      <c r="C2213" s="561" t="s">
        <v>2197</v>
      </c>
      <c r="D2213" s="561" t="s">
        <v>2198</v>
      </c>
      <c r="E2213" s="562" t="s">
        <v>22</v>
      </c>
      <c r="F2213" s="561" t="s">
        <v>22</v>
      </c>
      <c r="G2213" s="561" t="s">
        <v>27279</v>
      </c>
      <c r="H2213" s="561" t="s">
        <v>2236</v>
      </c>
      <c r="I2213" s="561" t="s">
        <v>23868</v>
      </c>
      <c r="J2213" s="561" t="s">
        <v>24</v>
      </c>
      <c r="K2213" s="562" t="s">
        <v>24383</v>
      </c>
      <c r="L2213" s="561" t="s">
        <v>25</v>
      </c>
    </row>
    <row r="2214" spans="1:12" x14ac:dyDescent="0.25">
      <c r="A2214" s="561" t="s">
        <v>2138</v>
      </c>
      <c r="B2214" s="561" t="s">
        <v>2139</v>
      </c>
      <c r="C2214" s="561" t="s">
        <v>2197</v>
      </c>
      <c r="D2214" s="561" t="s">
        <v>2198</v>
      </c>
      <c r="E2214" s="562" t="s">
        <v>22</v>
      </c>
      <c r="F2214" s="561" t="s">
        <v>22</v>
      </c>
      <c r="G2214" s="561" t="s">
        <v>27281</v>
      </c>
      <c r="H2214" s="561" t="s">
        <v>2237</v>
      </c>
      <c r="I2214" s="561" t="s">
        <v>23868</v>
      </c>
      <c r="J2214" s="561" t="s">
        <v>24</v>
      </c>
      <c r="K2214" s="562" t="s">
        <v>7911</v>
      </c>
      <c r="L2214" s="561" t="s">
        <v>25</v>
      </c>
    </row>
    <row r="2215" spans="1:12" x14ac:dyDescent="0.25">
      <c r="A2215" s="561" t="s">
        <v>2138</v>
      </c>
      <c r="B2215" s="561" t="s">
        <v>2139</v>
      </c>
      <c r="C2215" s="561" t="s">
        <v>2197</v>
      </c>
      <c r="D2215" s="561" t="s">
        <v>2198</v>
      </c>
      <c r="E2215" s="562" t="s">
        <v>22</v>
      </c>
      <c r="F2215" s="561" t="s">
        <v>22</v>
      </c>
      <c r="G2215" s="561" t="s">
        <v>27283</v>
      </c>
      <c r="H2215" s="561" t="s">
        <v>2238</v>
      </c>
      <c r="I2215" s="561" t="s">
        <v>23868</v>
      </c>
      <c r="J2215" s="561" t="s">
        <v>24</v>
      </c>
      <c r="K2215" s="562" t="s">
        <v>37037</v>
      </c>
      <c r="L2215" s="561" t="s">
        <v>25</v>
      </c>
    </row>
    <row r="2216" spans="1:12" x14ac:dyDescent="0.25">
      <c r="A2216" s="561" t="s">
        <v>2138</v>
      </c>
      <c r="B2216" s="561" t="s">
        <v>2139</v>
      </c>
      <c r="C2216" s="561" t="s">
        <v>2197</v>
      </c>
      <c r="D2216" s="561" t="s">
        <v>2198</v>
      </c>
      <c r="E2216" s="562" t="s">
        <v>22</v>
      </c>
      <c r="F2216" s="561" t="s">
        <v>22</v>
      </c>
      <c r="G2216" s="561" t="s">
        <v>27285</v>
      </c>
      <c r="H2216" s="561" t="s">
        <v>2239</v>
      </c>
      <c r="I2216" s="561" t="s">
        <v>23868</v>
      </c>
      <c r="J2216" s="561" t="s">
        <v>24</v>
      </c>
      <c r="K2216" s="562" t="s">
        <v>7801</v>
      </c>
      <c r="L2216" s="561" t="s">
        <v>25</v>
      </c>
    </row>
    <row r="2217" spans="1:12" x14ac:dyDescent="0.25">
      <c r="A2217" s="561" t="s">
        <v>2138</v>
      </c>
      <c r="B2217" s="561" t="s">
        <v>2139</v>
      </c>
      <c r="C2217" s="561" t="s">
        <v>2197</v>
      </c>
      <c r="D2217" s="561" t="s">
        <v>2198</v>
      </c>
      <c r="E2217" s="562" t="s">
        <v>22</v>
      </c>
      <c r="F2217" s="561" t="s">
        <v>22</v>
      </c>
      <c r="G2217" s="561" t="s">
        <v>27287</v>
      </c>
      <c r="H2217" s="561" t="s">
        <v>2240</v>
      </c>
      <c r="I2217" s="561" t="s">
        <v>23868</v>
      </c>
      <c r="J2217" s="561" t="s">
        <v>24</v>
      </c>
      <c r="K2217" s="562" t="s">
        <v>37038</v>
      </c>
      <c r="L2217" s="561" t="s">
        <v>25</v>
      </c>
    </row>
    <row r="2218" spans="1:12" x14ac:dyDescent="0.25">
      <c r="A2218" s="561" t="s">
        <v>2138</v>
      </c>
      <c r="B2218" s="561" t="s">
        <v>2139</v>
      </c>
      <c r="C2218" s="561" t="s">
        <v>2197</v>
      </c>
      <c r="D2218" s="561" t="s">
        <v>2198</v>
      </c>
      <c r="E2218" s="562" t="s">
        <v>22</v>
      </c>
      <c r="F2218" s="561" t="s">
        <v>22</v>
      </c>
      <c r="G2218" s="561" t="s">
        <v>27289</v>
      </c>
      <c r="H2218" s="561" t="s">
        <v>2242</v>
      </c>
      <c r="I2218" s="561" t="s">
        <v>23868</v>
      </c>
      <c r="J2218" s="561" t="s">
        <v>24</v>
      </c>
      <c r="K2218" s="562" t="s">
        <v>37039</v>
      </c>
      <c r="L2218" s="561" t="s">
        <v>25</v>
      </c>
    </row>
    <row r="2219" spans="1:12" x14ac:dyDescent="0.25">
      <c r="A2219" s="561" t="s">
        <v>2138</v>
      </c>
      <c r="B2219" s="561" t="s">
        <v>2139</v>
      </c>
      <c r="C2219" s="561" t="s">
        <v>2197</v>
      </c>
      <c r="D2219" s="561" t="s">
        <v>2198</v>
      </c>
      <c r="E2219" s="562" t="s">
        <v>22</v>
      </c>
      <c r="F2219" s="561" t="s">
        <v>22</v>
      </c>
      <c r="G2219" s="561" t="s">
        <v>27291</v>
      </c>
      <c r="H2219" s="561" t="s">
        <v>2243</v>
      </c>
      <c r="I2219" s="561" t="s">
        <v>23868</v>
      </c>
      <c r="J2219" s="561" t="s">
        <v>24</v>
      </c>
      <c r="K2219" s="562" t="s">
        <v>37040</v>
      </c>
      <c r="L2219" s="561" t="s">
        <v>25</v>
      </c>
    </row>
    <row r="2220" spans="1:12" x14ac:dyDescent="0.25">
      <c r="A2220" s="561" t="s">
        <v>2138</v>
      </c>
      <c r="B2220" s="561" t="s">
        <v>2139</v>
      </c>
      <c r="C2220" s="561" t="s">
        <v>2197</v>
      </c>
      <c r="D2220" s="561" t="s">
        <v>2198</v>
      </c>
      <c r="E2220" s="562" t="s">
        <v>22</v>
      </c>
      <c r="F2220" s="561" t="s">
        <v>22</v>
      </c>
      <c r="G2220" s="561" t="s">
        <v>27293</v>
      </c>
      <c r="H2220" s="561" t="s">
        <v>2244</v>
      </c>
      <c r="I2220" s="561" t="s">
        <v>23868</v>
      </c>
      <c r="J2220" s="561" t="s">
        <v>24</v>
      </c>
      <c r="K2220" s="562" t="s">
        <v>37041</v>
      </c>
      <c r="L2220" s="561" t="s">
        <v>25</v>
      </c>
    </row>
    <row r="2221" spans="1:12" x14ac:dyDescent="0.25">
      <c r="A2221" s="561" t="s">
        <v>2138</v>
      </c>
      <c r="B2221" s="561" t="s">
        <v>2139</v>
      </c>
      <c r="C2221" s="561" t="s">
        <v>2197</v>
      </c>
      <c r="D2221" s="561" t="s">
        <v>2198</v>
      </c>
      <c r="E2221" s="562" t="s">
        <v>22</v>
      </c>
      <c r="F2221" s="561" t="s">
        <v>22</v>
      </c>
      <c r="G2221" s="561" t="s">
        <v>27295</v>
      </c>
      <c r="H2221" s="561" t="s">
        <v>2245</v>
      </c>
      <c r="I2221" s="561" t="s">
        <v>23868</v>
      </c>
      <c r="J2221" s="561" t="s">
        <v>24</v>
      </c>
      <c r="K2221" s="562" t="s">
        <v>37042</v>
      </c>
      <c r="L2221" s="561" t="s">
        <v>25</v>
      </c>
    </row>
    <row r="2222" spans="1:12" x14ac:dyDescent="0.25">
      <c r="A2222" s="561" t="s">
        <v>2138</v>
      </c>
      <c r="B2222" s="561" t="s">
        <v>2139</v>
      </c>
      <c r="C2222" s="561" t="s">
        <v>2197</v>
      </c>
      <c r="D2222" s="561" t="s">
        <v>2198</v>
      </c>
      <c r="E2222" s="562" t="s">
        <v>22</v>
      </c>
      <c r="F2222" s="561" t="s">
        <v>22</v>
      </c>
      <c r="G2222" s="561" t="s">
        <v>27297</v>
      </c>
      <c r="H2222" s="561" t="s">
        <v>2246</v>
      </c>
      <c r="I2222" s="561" t="s">
        <v>23868</v>
      </c>
      <c r="J2222" s="561" t="s">
        <v>24</v>
      </c>
      <c r="K2222" s="562" t="s">
        <v>37043</v>
      </c>
      <c r="L2222" s="561" t="s">
        <v>25</v>
      </c>
    </row>
    <row r="2223" spans="1:12" x14ac:dyDescent="0.25">
      <c r="A2223" s="561" t="s">
        <v>2138</v>
      </c>
      <c r="B2223" s="561" t="s">
        <v>2139</v>
      </c>
      <c r="C2223" s="561" t="s">
        <v>2197</v>
      </c>
      <c r="D2223" s="561" t="s">
        <v>2198</v>
      </c>
      <c r="E2223" s="562" t="s">
        <v>22</v>
      </c>
      <c r="F2223" s="561" t="s">
        <v>22</v>
      </c>
      <c r="G2223" s="561" t="s">
        <v>27299</v>
      </c>
      <c r="H2223" s="561" t="s">
        <v>2247</v>
      </c>
      <c r="I2223" s="561" t="s">
        <v>23868</v>
      </c>
      <c r="J2223" s="561" t="s">
        <v>24</v>
      </c>
      <c r="K2223" s="562" t="s">
        <v>37044</v>
      </c>
      <c r="L2223" s="561" t="s">
        <v>25</v>
      </c>
    </row>
    <row r="2224" spans="1:12" x14ac:dyDescent="0.25">
      <c r="A2224" s="561" t="s">
        <v>2138</v>
      </c>
      <c r="B2224" s="561" t="s">
        <v>2139</v>
      </c>
      <c r="C2224" s="561" t="s">
        <v>2197</v>
      </c>
      <c r="D2224" s="561" t="s">
        <v>2198</v>
      </c>
      <c r="E2224" s="562" t="s">
        <v>22</v>
      </c>
      <c r="F2224" s="561" t="s">
        <v>22</v>
      </c>
      <c r="G2224" s="561" t="s">
        <v>27301</v>
      </c>
      <c r="H2224" s="561" t="s">
        <v>2248</v>
      </c>
      <c r="I2224" s="561" t="s">
        <v>23868</v>
      </c>
      <c r="J2224" s="561" t="s">
        <v>24</v>
      </c>
      <c r="K2224" s="562" t="s">
        <v>25057</v>
      </c>
      <c r="L2224" s="561" t="s">
        <v>25</v>
      </c>
    </row>
    <row r="2225" spans="1:12" x14ac:dyDescent="0.25">
      <c r="A2225" s="561" t="s">
        <v>2138</v>
      </c>
      <c r="B2225" s="561" t="s">
        <v>2139</v>
      </c>
      <c r="C2225" s="561" t="s">
        <v>2197</v>
      </c>
      <c r="D2225" s="561" t="s">
        <v>2198</v>
      </c>
      <c r="E2225" s="562" t="s">
        <v>22</v>
      </c>
      <c r="F2225" s="561" t="s">
        <v>22</v>
      </c>
      <c r="G2225" s="561" t="s">
        <v>27303</v>
      </c>
      <c r="H2225" s="561" t="s">
        <v>2249</v>
      </c>
      <c r="I2225" s="561" t="s">
        <v>23868</v>
      </c>
      <c r="J2225" s="561" t="s">
        <v>24</v>
      </c>
      <c r="K2225" s="562" t="s">
        <v>8453</v>
      </c>
      <c r="L2225" s="561" t="s">
        <v>25</v>
      </c>
    </row>
    <row r="2226" spans="1:12" x14ac:dyDescent="0.25">
      <c r="A2226" s="561" t="s">
        <v>2138</v>
      </c>
      <c r="B2226" s="561" t="s">
        <v>2139</v>
      </c>
      <c r="C2226" s="561" t="s">
        <v>2197</v>
      </c>
      <c r="D2226" s="561" t="s">
        <v>2198</v>
      </c>
      <c r="E2226" s="562" t="s">
        <v>22</v>
      </c>
      <c r="F2226" s="561" t="s">
        <v>22</v>
      </c>
      <c r="G2226" s="561" t="s">
        <v>27305</v>
      </c>
      <c r="H2226" s="561" t="s">
        <v>2250</v>
      </c>
      <c r="I2226" s="561" t="s">
        <v>23868</v>
      </c>
      <c r="J2226" s="561" t="s">
        <v>24</v>
      </c>
      <c r="K2226" s="562" t="s">
        <v>37045</v>
      </c>
      <c r="L2226" s="561" t="s">
        <v>25</v>
      </c>
    </row>
    <row r="2227" spans="1:12" x14ac:dyDescent="0.25">
      <c r="A2227" s="561" t="s">
        <v>2138</v>
      </c>
      <c r="B2227" s="561" t="s">
        <v>2139</v>
      </c>
      <c r="C2227" s="561" t="s">
        <v>2197</v>
      </c>
      <c r="D2227" s="561" t="s">
        <v>2198</v>
      </c>
      <c r="E2227" s="562" t="s">
        <v>22</v>
      </c>
      <c r="F2227" s="561" t="s">
        <v>22</v>
      </c>
      <c r="G2227" s="561" t="s">
        <v>27307</v>
      </c>
      <c r="H2227" s="561" t="s">
        <v>2251</v>
      </c>
      <c r="I2227" s="561" t="s">
        <v>23868</v>
      </c>
      <c r="J2227" s="561" t="s">
        <v>24</v>
      </c>
      <c r="K2227" s="562" t="s">
        <v>37046</v>
      </c>
      <c r="L2227" s="561" t="s">
        <v>25</v>
      </c>
    </row>
    <row r="2228" spans="1:12" x14ac:dyDescent="0.25">
      <c r="A2228" s="561" t="s">
        <v>2138</v>
      </c>
      <c r="B2228" s="561" t="s">
        <v>2139</v>
      </c>
      <c r="C2228" s="561" t="s">
        <v>2197</v>
      </c>
      <c r="D2228" s="561" t="s">
        <v>2198</v>
      </c>
      <c r="E2228" s="562" t="s">
        <v>22</v>
      </c>
      <c r="F2228" s="561" t="s">
        <v>22</v>
      </c>
      <c r="G2228" s="561" t="s">
        <v>27309</v>
      </c>
      <c r="H2228" s="561" t="s">
        <v>2252</v>
      </c>
      <c r="I2228" s="561" t="s">
        <v>23868</v>
      </c>
      <c r="J2228" s="561" t="s">
        <v>24</v>
      </c>
      <c r="K2228" s="562" t="s">
        <v>27164</v>
      </c>
      <c r="L2228" s="561" t="s">
        <v>25</v>
      </c>
    </row>
    <row r="2229" spans="1:12" x14ac:dyDescent="0.25">
      <c r="A2229" s="561" t="s">
        <v>2138</v>
      </c>
      <c r="B2229" s="561" t="s">
        <v>2139</v>
      </c>
      <c r="C2229" s="561" t="s">
        <v>2197</v>
      </c>
      <c r="D2229" s="561" t="s">
        <v>2198</v>
      </c>
      <c r="E2229" s="562" t="s">
        <v>22</v>
      </c>
      <c r="F2229" s="561" t="s">
        <v>22</v>
      </c>
      <c r="G2229" s="561" t="s">
        <v>27311</v>
      </c>
      <c r="H2229" s="561" t="s">
        <v>2253</v>
      </c>
      <c r="I2229" s="561" t="s">
        <v>23868</v>
      </c>
      <c r="J2229" s="561" t="s">
        <v>24</v>
      </c>
      <c r="K2229" s="562" t="s">
        <v>36166</v>
      </c>
      <c r="L2229" s="561" t="s">
        <v>25</v>
      </c>
    </row>
    <row r="2230" spans="1:12" x14ac:dyDescent="0.25">
      <c r="A2230" s="561" t="s">
        <v>2138</v>
      </c>
      <c r="B2230" s="561" t="s">
        <v>2139</v>
      </c>
      <c r="C2230" s="561" t="s">
        <v>2197</v>
      </c>
      <c r="D2230" s="561" t="s">
        <v>2198</v>
      </c>
      <c r="E2230" s="562" t="s">
        <v>22</v>
      </c>
      <c r="F2230" s="561" t="s">
        <v>22</v>
      </c>
      <c r="G2230" s="561" t="s">
        <v>27313</v>
      </c>
      <c r="H2230" s="561" t="s">
        <v>2254</v>
      </c>
      <c r="I2230" s="561" t="s">
        <v>23868</v>
      </c>
      <c r="J2230" s="561" t="s">
        <v>24</v>
      </c>
      <c r="K2230" s="562" t="s">
        <v>37047</v>
      </c>
      <c r="L2230" s="561" t="s">
        <v>25</v>
      </c>
    </row>
    <row r="2231" spans="1:12" x14ac:dyDescent="0.25">
      <c r="A2231" s="561" t="s">
        <v>2138</v>
      </c>
      <c r="B2231" s="561" t="s">
        <v>2139</v>
      </c>
      <c r="C2231" s="561" t="s">
        <v>2197</v>
      </c>
      <c r="D2231" s="561" t="s">
        <v>2198</v>
      </c>
      <c r="E2231" s="562" t="s">
        <v>22</v>
      </c>
      <c r="F2231" s="561" t="s">
        <v>22</v>
      </c>
      <c r="G2231" s="561" t="s">
        <v>27314</v>
      </c>
      <c r="H2231" s="561" t="s">
        <v>2255</v>
      </c>
      <c r="I2231" s="561" t="s">
        <v>23868</v>
      </c>
      <c r="J2231" s="561" t="s">
        <v>24</v>
      </c>
      <c r="K2231" s="562" t="s">
        <v>37048</v>
      </c>
      <c r="L2231" s="561" t="s">
        <v>25</v>
      </c>
    </row>
    <row r="2232" spans="1:12" x14ac:dyDescent="0.25">
      <c r="A2232" s="561" t="s">
        <v>2138</v>
      </c>
      <c r="B2232" s="561" t="s">
        <v>2139</v>
      </c>
      <c r="C2232" s="561" t="s">
        <v>2197</v>
      </c>
      <c r="D2232" s="561" t="s">
        <v>2198</v>
      </c>
      <c r="E2232" s="562" t="s">
        <v>22</v>
      </c>
      <c r="F2232" s="561" t="s">
        <v>22</v>
      </c>
      <c r="G2232" s="561" t="s">
        <v>27316</v>
      </c>
      <c r="H2232" s="561" t="s">
        <v>2256</v>
      </c>
      <c r="I2232" s="561" t="s">
        <v>23868</v>
      </c>
      <c r="J2232" s="561" t="s">
        <v>24</v>
      </c>
      <c r="K2232" s="562" t="s">
        <v>37049</v>
      </c>
      <c r="L2232" s="561" t="s">
        <v>25</v>
      </c>
    </row>
    <row r="2233" spans="1:12" x14ac:dyDescent="0.25">
      <c r="A2233" s="561" t="s">
        <v>2138</v>
      </c>
      <c r="B2233" s="561" t="s">
        <v>2139</v>
      </c>
      <c r="C2233" s="561" t="s">
        <v>2197</v>
      </c>
      <c r="D2233" s="561" t="s">
        <v>2198</v>
      </c>
      <c r="E2233" s="562" t="s">
        <v>22</v>
      </c>
      <c r="F2233" s="561" t="s">
        <v>22</v>
      </c>
      <c r="G2233" s="561" t="s">
        <v>27318</v>
      </c>
      <c r="H2233" s="561" t="s">
        <v>2258</v>
      </c>
      <c r="I2233" s="561" t="s">
        <v>23868</v>
      </c>
      <c r="J2233" s="561" t="s">
        <v>24</v>
      </c>
      <c r="K2233" s="562" t="s">
        <v>7258</v>
      </c>
      <c r="L2233" s="561" t="s">
        <v>25</v>
      </c>
    </row>
    <row r="2234" spans="1:12" x14ac:dyDescent="0.25">
      <c r="A2234" s="561" t="s">
        <v>2138</v>
      </c>
      <c r="B2234" s="561" t="s">
        <v>2139</v>
      </c>
      <c r="C2234" s="561" t="s">
        <v>2197</v>
      </c>
      <c r="D2234" s="561" t="s">
        <v>2198</v>
      </c>
      <c r="E2234" s="562" t="s">
        <v>22</v>
      </c>
      <c r="F2234" s="561" t="s">
        <v>22</v>
      </c>
      <c r="G2234" s="561" t="s">
        <v>27319</v>
      </c>
      <c r="H2234" s="561" t="s">
        <v>2259</v>
      </c>
      <c r="I2234" s="561" t="s">
        <v>23868</v>
      </c>
      <c r="J2234" s="561" t="s">
        <v>24</v>
      </c>
      <c r="K2234" s="562" t="s">
        <v>37050</v>
      </c>
      <c r="L2234" s="561" t="s">
        <v>25</v>
      </c>
    </row>
    <row r="2235" spans="1:12" x14ac:dyDescent="0.25">
      <c r="A2235" s="561" t="s">
        <v>2138</v>
      </c>
      <c r="B2235" s="561" t="s">
        <v>2139</v>
      </c>
      <c r="C2235" s="561" t="s">
        <v>2197</v>
      </c>
      <c r="D2235" s="561" t="s">
        <v>2198</v>
      </c>
      <c r="E2235" s="562" t="s">
        <v>22</v>
      </c>
      <c r="F2235" s="561" t="s">
        <v>22</v>
      </c>
      <c r="G2235" s="561" t="s">
        <v>27321</v>
      </c>
      <c r="H2235" s="561" t="s">
        <v>2260</v>
      </c>
      <c r="I2235" s="561" t="s">
        <v>23868</v>
      </c>
      <c r="J2235" s="561" t="s">
        <v>24</v>
      </c>
      <c r="K2235" s="562" t="s">
        <v>37051</v>
      </c>
      <c r="L2235" s="561" t="s">
        <v>25</v>
      </c>
    </row>
    <row r="2236" spans="1:12" x14ac:dyDescent="0.25">
      <c r="A2236" s="561" t="s">
        <v>2138</v>
      </c>
      <c r="B2236" s="561" t="s">
        <v>2139</v>
      </c>
      <c r="C2236" s="561" t="s">
        <v>2197</v>
      </c>
      <c r="D2236" s="561" t="s">
        <v>2198</v>
      </c>
      <c r="E2236" s="562" t="s">
        <v>22</v>
      </c>
      <c r="F2236" s="561" t="s">
        <v>22</v>
      </c>
      <c r="G2236" s="561" t="s">
        <v>27323</v>
      </c>
      <c r="H2236" s="561" t="s">
        <v>2261</v>
      </c>
      <c r="I2236" s="561" t="s">
        <v>23868</v>
      </c>
      <c r="J2236" s="561" t="s">
        <v>24</v>
      </c>
      <c r="K2236" s="562" t="s">
        <v>7482</v>
      </c>
      <c r="L2236" s="561" t="s">
        <v>25</v>
      </c>
    </row>
    <row r="2237" spans="1:12" x14ac:dyDescent="0.25">
      <c r="A2237" s="561" t="s">
        <v>2138</v>
      </c>
      <c r="B2237" s="561" t="s">
        <v>2139</v>
      </c>
      <c r="C2237" s="561" t="s">
        <v>2197</v>
      </c>
      <c r="D2237" s="561" t="s">
        <v>2198</v>
      </c>
      <c r="E2237" s="562" t="s">
        <v>22</v>
      </c>
      <c r="F2237" s="561" t="s">
        <v>22</v>
      </c>
      <c r="G2237" s="561" t="s">
        <v>27325</v>
      </c>
      <c r="H2237" s="561" t="s">
        <v>2262</v>
      </c>
      <c r="I2237" s="561" t="s">
        <v>23868</v>
      </c>
      <c r="J2237" s="561" t="s">
        <v>24</v>
      </c>
      <c r="K2237" s="562" t="s">
        <v>37052</v>
      </c>
      <c r="L2237" s="561" t="s">
        <v>25</v>
      </c>
    </row>
    <row r="2238" spans="1:12" x14ac:dyDescent="0.25">
      <c r="A2238" s="561" t="s">
        <v>2138</v>
      </c>
      <c r="B2238" s="561" t="s">
        <v>2139</v>
      </c>
      <c r="C2238" s="561" t="s">
        <v>2197</v>
      </c>
      <c r="D2238" s="561" t="s">
        <v>2198</v>
      </c>
      <c r="E2238" s="562" t="s">
        <v>22</v>
      </c>
      <c r="F2238" s="561" t="s">
        <v>22</v>
      </c>
      <c r="G2238" s="561" t="s">
        <v>27327</v>
      </c>
      <c r="H2238" s="561" t="s">
        <v>2263</v>
      </c>
      <c r="I2238" s="561" t="s">
        <v>23868</v>
      </c>
      <c r="J2238" s="561" t="s">
        <v>24</v>
      </c>
      <c r="K2238" s="562" t="s">
        <v>37053</v>
      </c>
      <c r="L2238" s="561" t="s">
        <v>25</v>
      </c>
    </row>
    <row r="2239" spans="1:12" x14ac:dyDescent="0.25">
      <c r="A2239" s="561" t="s">
        <v>2138</v>
      </c>
      <c r="B2239" s="561" t="s">
        <v>2139</v>
      </c>
      <c r="C2239" s="561" t="s">
        <v>2197</v>
      </c>
      <c r="D2239" s="561" t="s">
        <v>2198</v>
      </c>
      <c r="E2239" s="562" t="s">
        <v>22</v>
      </c>
      <c r="F2239" s="561" t="s">
        <v>22</v>
      </c>
      <c r="G2239" s="561" t="s">
        <v>27329</v>
      </c>
      <c r="H2239" s="561" t="s">
        <v>2264</v>
      </c>
      <c r="I2239" s="561" t="s">
        <v>23868</v>
      </c>
      <c r="J2239" s="561" t="s">
        <v>24</v>
      </c>
      <c r="K2239" s="562" t="s">
        <v>37054</v>
      </c>
      <c r="L2239" s="561" t="s">
        <v>25</v>
      </c>
    </row>
    <row r="2240" spans="1:12" x14ac:dyDescent="0.25">
      <c r="A2240" s="561" t="s">
        <v>2138</v>
      </c>
      <c r="B2240" s="561" t="s">
        <v>2139</v>
      </c>
      <c r="C2240" s="561" t="s">
        <v>2197</v>
      </c>
      <c r="D2240" s="561" t="s">
        <v>2198</v>
      </c>
      <c r="E2240" s="562" t="s">
        <v>22</v>
      </c>
      <c r="F2240" s="561" t="s">
        <v>22</v>
      </c>
      <c r="G2240" s="561" t="s">
        <v>27331</v>
      </c>
      <c r="H2240" s="561" t="s">
        <v>2265</v>
      </c>
      <c r="I2240" s="561" t="s">
        <v>23868</v>
      </c>
      <c r="J2240" s="561" t="s">
        <v>24</v>
      </c>
      <c r="K2240" s="562" t="s">
        <v>37055</v>
      </c>
      <c r="L2240" s="561" t="s">
        <v>25</v>
      </c>
    </row>
    <row r="2241" spans="1:12" x14ac:dyDescent="0.25">
      <c r="A2241" s="561" t="s">
        <v>2138</v>
      </c>
      <c r="B2241" s="561" t="s">
        <v>2139</v>
      </c>
      <c r="C2241" s="561" t="s">
        <v>2197</v>
      </c>
      <c r="D2241" s="561" t="s">
        <v>2198</v>
      </c>
      <c r="E2241" s="562" t="s">
        <v>22</v>
      </c>
      <c r="F2241" s="561" t="s">
        <v>22</v>
      </c>
      <c r="G2241" s="561" t="s">
        <v>27333</v>
      </c>
      <c r="H2241" s="561" t="s">
        <v>2266</v>
      </c>
      <c r="I2241" s="561" t="s">
        <v>23868</v>
      </c>
      <c r="J2241" s="561" t="s">
        <v>24</v>
      </c>
      <c r="K2241" s="562" t="s">
        <v>37056</v>
      </c>
      <c r="L2241" s="561" t="s">
        <v>25</v>
      </c>
    </row>
    <row r="2242" spans="1:12" x14ac:dyDescent="0.25">
      <c r="A2242" s="561" t="s">
        <v>2138</v>
      </c>
      <c r="B2242" s="561" t="s">
        <v>2139</v>
      </c>
      <c r="C2242" s="561" t="s">
        <v>2197</v>
      </c>
      <c r="D2242" s="561" t="s">
        <v>2198</v>
      </c>
      <c r="E2242" s="562" t="s">
        <v>22</v>
      </c>
      <c r="F2242" s="561" t="s">
        <v>22</v>
      </c>
      <c r="G2242" s="561" t="s">
        <v>27334</v>
      </c>
      <c r="H2242" s="561" t="s">
        <v>2267</v>
      </c>
      <c r="I2242" s="561" t="s">
        <v>23868</v>
      </c>
      <c r="J2242" s="561" t="s">
        <v>24</v>
      </c>
      <c r="K2242" s="562" t="s">
        <v>37057</v>
      </c>
      <c r="L2242" s="561" t="s">
        <v>25</v>
      </c>
    </row>
    <row r="2243" spans="1:12" x14ac:dyDescent="0.25">
      <c r="A2243" s="561" t="s">
        <v>2138</v>
      </c>
      <c r="B2243" s="561" t="s">
        <v>2139</v>
      </c>
      <c r="C2243" s="561" t="s">
        <v>2197</v>
      </c>
      <c r="D2243" s="561" t="s">
        <v>2198</v>
      </c>
      <c r="E2243" s="562" t="s">
        <v>22</v>
      </c>
      <c r="F2243" s="561" t="s">
        <v>22</v>
      </c>
      <c r="G2243" s="561" t="s">
        <v>27336</v>
      </c>
      <c r="H2243" s="561" t="s">
        <v>2268</v>
      </c>
      <c r="I2243" s="561" t="s">
        <v>23868</v>
      </c>
      <c r="J2243" s="561" t="s">
        <v>24</v>
      </c>
      <c r="K2243" s="562" t="s">
        <v>8388</v>
      </c>
      <c r="L2243" s="561" t="s">
        <v>25</v>
      </c>
    </row>
    <row r="2244" spans="1:12" x14ac:dyDescent="0.25">
      <c r="A2244" s="561" t="s">
        <v>2138</v>
      </c>
      <c r="B2244" s="561" t="s">
        <v>2139</v>
      </c>
      <c r="C2244" s="561" t="s">
        <v>2197</v>
      </c>
      <c r="D2244" s="561" t="s">
        <v>2198</v>
      </c>
      <c r="E2244" s="562" t="s">
        <v>22</v>
      </c>
      <c r="F2244" s="561" t="s">
        <v>22</v>
      </c>
      <c r="G2244" s="561" t="s">
        <v>27338</v>
      </c>
      <c r="H2244" s="561" t="s">
        <v>2269</v>
      </c>
      <c r="I2244" s="561" t="s">
        <v>23868</v>
      </c>
      <c r="J2244" s="561" t="s">
        <v>24</v>
      </c>
      <c r="K2244" s="562" t="s">
        <v>37058</v>
      </c>
      <c r="L2244" s="561" t="s">
        <v>25</v>
      </c>
    </row>
    <row r="2245" spans="1:12" x14ac:dyDescent="0.25">
      <c r="A2245" s="561" t="s">
        <v>2138</v>
      </c>
      <c r="B2245" s="561" t="s">
        <v>2139</v>
      </c>
      <c r="C2245" s="561" t="s">
        <v>2197</v>
      </c>
      <c r="D2245" s="561" t="s">
        <v>2198</v>
      </c>
      <c r="E2245" s="562" t="s">
        <v>22</v>
      </c>
      <c r="F2245" s="561" t="s">
        <v>22</v>
      </c>
      <c r="G2245" s="561" t="s">
        <v>27339</v>
      </c>
      <c r="H2245" s="561" t="s">
        <v>2270</v>
      </c>
      <c r="I2245" s="561" t="s">
        <v>23868</v>
      </c>
      <c r="J2245" s="561" t="s">
        <v>24</v>
      </c>
      <c r="K2245" s="562" t="s">
        <v>7545</v>
      </c>
      <c r="L2245" s="561" t="s">
        <v>25</v>
      </c>
    </row>
    <row r="2246" spans="1:12" x14ac:dyDescent="0.25">
      <c r="A2246" s="561" t="s">
        <v>2138</v>
      </c>
      <c r="B2246" s="561" t="s">
        <v>2139</v>
      </c>
      <c r="C2246" s="561" t="s">
        <v>2197</v>
      </c>
      <c r="D2246" s="561" t="s">
        <v>2198</v>
      </c>
      <c r="E2246" s="562" t="s">
        <v>22</v>
      </c>
      <c r="F2246" s="561" t="s">
        <v>22</v>
      </c>
      <c r="G2246" s="561" t="s">
        <v>27341</v>
      </c>
      <c r="H2246" s="561" t="s">
        <v>2271</v>
      </c>
      <c r="I2246" s="561" t="s">
        <v>23868</v>
      </c>
      <c r="J2246" s="561" t="s">
        <v>24</v>
      </c>
      <c r="K2246" s="562" t="s">
        <v>37059</v>
      </c>
      <c r="L2246" s="561" t="s">
        <v>25</v>
      </c>
    </row>
    <row r="2247" spans="1:12" x14ac:dyDescent="0.25">
      <c r="A2247" s="561" t="s">
        <v>2138</v>
      </c>
      <c r="B2247" s="561" t="s">
        <v>2139</v>
      </c>
      <c r="C2247" s="561" t="s">
        <v>2197</v>
      </c>
      <c r="D2247" s="561" t="s">
        <v>2198</v>
      </c>
      <c r="E2247" s="562" t="s">
        <v>22</v>
      </c>
      <c r="F2247" s="561" t="s">
        <v>22</v>
      </c>
      <c r="G2247" s="561" t="s">
        <v>27343</v>
      </c>
      <c r="H2247" s="561" t="s">
        <v>2272</v>
      </c>
      <c r="I2247" s="561" t="s">
        <v>23868</v>
      </c>
      <c r="J2247" s="561" t="s">
        <v>24</v>
      </c>
      <c r="K2247" s="562" t="s">
        <v>37060</v>
      </c>
      <c r="L2247" s="561" t="s">
        <v>25</v>
      </c>
    </row>
    <row r="2248" spans="1:12" x14ac:dyDescent="0.25">
      <c r="A2248" s="561" t="s">
        <v>2138</v>
      </c>
      <c r="B2248" s="561" t="s">
        <v>2139</v>
      </c>
      <c r="C2248" s="561" t="s">
        <v>2197</v>
      </c>
      <c r="D2248" s="561" t="s">
        <v>2198</v>
      </c>
      <c r="E2248" s="562" t="s">
        <v>22</v>
      </c>
      <c r="F2248" s="561" t="s">
        <v>22</v>
      </c>
      <c r="G2248" s="561" t="s">
        <v>27345</v>
      </c>
      <c r="H2248" s="561" t="s">
        <v>2273</v>
      </c>
      <c r="I2248" s="561" t="s">
        <v>23868</v>
      </c>
      <c r="J2248" s="561" t="s">
        <v>24</v>
      </c>
      <c r="K2248" s="562" t="s">
        <v>8718</v>
      </c>
      <c r="L2248" s="561" t="s">
        <v>25</v>
      </c>
    </row>
    <row r="2249" spans="1:12" x14ac:dyDescent="0.25">
      <c r="A2249" s="561" t="s">
        <v>2138</v>
      </c>
      <c r="B2249" s="561" t="s">
        <v>2139</v>
      </c>
      <c r="C2249" s="561" t="s">
        <v>2197</v>
      </c>
      <c r="D2249" s="561" t="s">
        <v>2198</v>
      </c>
      <c r="E2249" s="562" t="s">
        <v>22</v>
      </c>
      <c r="F2249" s="561" t="s">
        <v>22</v>
      </c>
      <c r="G2249" s="561" t="s">
        <v>27347</v>
      </c>
      <c r="H2249" s="561" t="s">
        <v>2274</v>
      </c>
      <c r="I2249" s="561" t="s">
        <v>23868</v>
      </c>
      <c r="J2249" s="561" t="s">
        <v>24</v>
      </c>
      <c r="K2249" s="562" t="s">
        <v>37061</v>
      </c>
      <c r="L2249" s="561" t="s">
        <v>25</v>
      </c>
    </row>
    <row r="2250" spans="1:12" x14ac:dyDescent="0.25">
      <c r="A2250" s="561" t="s">
        <v>2138</v>
      </c>
      <c r="B2250" s="561" t="s">
        <v>2139</v>
      </c>
      <c r="C2250" s="561" t="s">
        <v>2197</v>
      </c>
      <c r="D2250" s="561" t="s">
        <v>2198</v>
      </c>
      <c r="E2250" s="562" t="s">
        <v>22</v>
      </c>
      <c r="F2250" s="561" t="s">
        <v>22</v>
      </c>
      <c r="G2250" s="561" t="s">
        <v>27349</v>
      </c>
      <c r="H2250" s="561" t="s">
        <v>2275</v>
      </c>
      <c r="I2250" s="561" t="s">
        <v>23868</v>
      </c>
      <c r="J2250" s="561" t="s">
        <v>24</v>
      </c>
      <c r="K2250" s="562" t="s">
        <v>37062</v>
      </c>
      <c r="L2250" s="561" t="s">
        <v>25</v>
      </c>
    </row>
    <row r="2251" spans="1:12" x14ac:dyDescent="0.25">
      <c r="A2251" s="561" t="s">
        <v>2138</v>
      </c>
      <c r="B2251" s="561" t="s">
        <v>2139</v>
      </c>
      <c r="C2251" s="561" t="s">
        <v>2197</v>
      </c>
      <c r="D2251" s="561" t="s">
        <v>2198</v>
      </c>
      <c r="E2251" s="562" t="s">
        <v>22</v>
      </c>
      <c r="F2251" s="561" t="s">
        <v>22</v>
      </c>
      <c r="G2251" s="561" t="s">
        <v>27351</v>
      </c>
      <c r="H2251" s="561" t="s">
        <v>2276</v>
      </c>
      <c r="I2251" s="561" t="s">
        <v>23868</v>
      </c>
      <c r="J2251" s="561" t="s">
        <v>24</v>
      </c>
      <c r="K2251" s="562" t="s">
        <v>37063</v>
      </c>
      <c r="L2251" s="561" t="s">
        <v>25</v>
      </c>
    </row>
    <row r="2252" spans="1:12" x14ac:dyDescent="0.25">
      <c r="A2252" s="561" t="s">
        <v>2138</v>
      </c>
      <c r="B2252" s="561" t="s">
        <v>2139</v>
      </c>
      <c r="C2252" s="561" t="s">
        <v>2197</v>
      </c>
      <c r="D2252" s="561" t="s">
        <v>2198</v>
      </c>
      <c r="E2252" s="562" t="s">
        <v>22</v>
      </c>
      <c r="F2252" s="561" t="s">
        <v>22</v>
      </c>
      <c r="G2252" s="561" t="s">
        <v>27353</v>
      </c>
      <c r="H2252" s="561" t="s">
        <v>2277</v>
      </c>
      <c r="I2252" s="561" t="s">
        <v>23868</v>
      </c>
      <c r="J2252" s="561" t="s">
        <v>24</v>
      </c>
      <c r="K2252" s="562" t="s">
        <v>37064</v>
      </c>
      <c r="L2252" s="561" t="s">
        <v>25</v>
      </c>
    </row>
    <row r="2253" spans="1:12" x14ac:dyDescent="0.25">
      <c r="A2253" s="561" t="s">
        <v>2138</v>
      </c>
      <c r="B2253" s="561" t="s">
        <v>2139</v>
      </c>
      <c r="C2253" s="561" t="s">
        <v>2197</v>
      </c>
      <c r="D2253" s="561" t="s">
        <v>2198</v>
      </c>
      <c r="E2253" s="562" t="s">
        <v>22</v>
      </c>
      <c r="F2253" s="561" t="s">
        <v>22</v>
      </c>
      <c r="G2253" s="561" t="s">
        <v>27354</v>
      </c>
      <c r="H2253" s="561" t="s">
        <v>2278</v>
      </c>
      <c r="I2253" s="561" t="s">
        <v>23868</v>
      </c>
      <c r="J2253" s="561" t="s">
        <v>7063</v>
      </c>
      <c r="K2253" s="562" t="s">
        <v>37065</v>
      </c>
      <c r="L2253" s="561" t="s">
        <v>25</v>
      </c>
    </row>
    <row r="2254" spans="1:12" x14ac:dyDescent="0.25">
      <c r="A2254" s="561" t="s">
        <v>2138</v>
      </c>
      <c r="B2254" s="561" t="s">
        <v>2139</v>
      </c>
      <c r="C2254" s="561" t="s">
        <v>2197</v>
      </c>
      <c r="D2254" s="561" t="s">
        <v>2198</v>
      </c>
      <c r="E2254" s="562" t="s">
        <v>22</v>
      </c>
      <c r="F2254" s="561" t="s">
        <v>22</v>
      </c>
      <c r="G2254" s="561" t="s">
        <v>27356</v>
      </c>
      <c r="H2254" s="561" t="s">
        <v>2279</v>
      </c>
      <c r="I2254" s="561" t="s">
        <v>23868</v>
      </c>
      <c r="J2254" s="561" t="s">
        <v>7063</v>
      </c>
      <c r="K2254" s="562" t="s">
        <v>8112</v>
      </c>
      <c r="L2254" s="561" t="s">
        <v>25</v>
      </c>
    </row>
    <row r="2255" spans="1:12" x14ac:dyDescent="0.25">
      <c r="A2255" s="561" t="s">
        <v>2138</v>
      </c>
      <c r="B2255" s="561" t="s">
        <v>2139</v>
      </c>
      <c r="C2255" s="561" t="s">
        <v>2197</v>
      </c>
      <c r="D2255" s="561" t="s">
        <v>2198</v>
      </c>
      <c r="E2255" s="562" t="s">
        <v>22</v>
      </c>
      <c r="F2255" s="561" t="s">
        <v>22</v>
      </c>
      <c r="G2255" s="561" t="s">
        <v>27357</v>
      </c>
      <c r="H2255" s="561" t="s">
        <v>2280</v>
      </c>
      <c r="I2255" s="561" t="s">
        <v>23868</v>
      </c>
      <c r="J2255" s="561" t="s">
        <v>7063</v>
      </c>
      <c r="K2255" s="562" t="s">
        <v>5328</v>
      </c>
      <c r="L2255" s="561" t="s">
        <v>25</v>
      </c>
    </row>
    <row r="2256" spans="1:12" x14ac:dyDescent="0.25">
      <c r="A2256" s="561" t="s">
        <v>2138</v>
      </c>
      <c r="B2256" s="561" t="s">
        <v>2139</v>
      </c>
      <c r="C2256" s="561" t="s">
        <v>2197</v>
      </c>
      <c r="D2256" s="561" t="s">
        <v>2198</v>
      </c>
      <c r="E2256" s="562" t="s">
        <v>22</v>
      </c>
      <c r="F2256" s="561" t="s">
        <v>22</v>
      </c>
      <c r="G2256" s="561" t="s">
        <v>27359</v>
      </c>
      <c r="H2256" s="561" t="s">
        <v>2281</v>
      </c>
      <c r="I2256" s="561" t="s">
        <v>23868</v>
      </c>
      <c r="J2256" s="561" t="s">
        <v>7063</v>
      </c>
      <c r="K2256" s="562" t="s">
        <v>7681</v>
      </c>
      <c r="L2256" s="561" t="s">
        <v>25</v>
      </c>
    </row>
    <row r="2257" spans="1:12" x14ac:dyDescent="0.25">
      <c r="A2257" s="561" t="s">
        <v>2138</v>
      </c>
      <c r="B2257" s="561" t="s">
        <v>2139</v>
      </c>
      <c r="C2257" s="561" t="s">
        <v>2197</v>
      </c>
      <c r="D2257" s="561" t="s">
        <v>2198</v>
      </c>
      <c r="E2257" s="562" t="s">
        <v>22</v>
      </c>
      <c r="F2257" s="561" t="s">
        <v>22</v>
      </c>
      <c r="G2257" s="561" t="s">
        <v>27360</v>
      </c>
      <c r="H2257" s="561" t="s">
        <v>2282</v>
      </c>
      <c r="I2257" s="561" t="s">
        <v>23868</v>
      </c>
      <c r="J2257" s="561" t="s">
        <v>7063</v>
      </c>
      <c r="K2257" s="562" t="s">
        <v>37066</v>
      </c>
      <c r="L2257" s="561" t="s">
        <v>25</v>
      </c>
    </row>
    <row r="2258" spans="1:12" x14ac:dyDescent="0.25">
      <c r="A2258" s="561" t="s">
        <v>2138</v>
      </c>
      <c r="B2258" s="561" t="s">
        <v>2139</v>
      </c>
      <c r="C2258" s="561" t="s">
        <v>2197</v>
      </c>
      <c r="D2258" s="561" t="s">
        <v>2198</v>
      </c>
      <c r="E2258" s="562" t="s">
        <v>22</v>
      </c>
      <c r="F2258" s="561" t="s">
        <v>22</v>
      </c>
      <c r="G2258" s="561" t="s">
        <v>27362</v>
      </c>
      <c r="H2258" s="561" t="s">
        <v>2283</v>
      </c>
      <c r="I2258" s="561" t="s">
        <v>23868</v>
      </c>
      <c r="J2258" s="561" t="s">
        <v>7063</v>
      </c>
      <c r="K2258" s="562" t="s">
        <v>24389</v>
      </c>
      <c r="L2258" s="561" t="s">
        <v>25</v>
      </c>
    </row>
    <row r="2259" spans="1:12" x14ac:dyDescent="0.25">
      <c r="A2259" s="561" t="s">
        <v>2138</v>
      </c>
      <c r="B2259" s="561" t="s">
        <v>2139</v>
      </c>
      <c r="C2259" s="561" t="s">
        <v>2197</v>
      </c>
      <c r="D2259" s="561" t="s">
        <v>2198</v>
      </c>
      <c r="E2259" s="562" t="s">
        <v>22</v>
      </c>
      <c r="F2259" s="561" t="s">
        <v>22</v>
      </c>
      <c r="G2259" s="561" t="s">
        <v>27364</v>
      </c>
      <c r="H2259" s="561" t="s">
        <v>2285</v>
      </c>
      <c r="I2259" s="561" t="s">
        <v>23868</v>
      </c>
      <c r="J2259" s="561" t="s">
        <v>7063</v>
      </c>
      <c r="K2259" s="562" t="s">
        <v>37067</v>
      </c>
      <c r="L2259" s="561" t="s">
        <v>25</v>
      </c>
    </row>
    <row r="2260" spans="1:12" x14ac:dyDescent="0.25">
      <c r="A2260" s="561" t="s">
        <v>2138</v>
      </c>
      <c r="B2260" s="561" t="s">
        <v>2139</v>
      </c>
      <c r="C2260" s="561" t="s">
        <v>2197</v>
      </c>
      <c r="D2260" s="561" t="s">
        <v>2198</v>
      </c>
      <c r="E2260" s="562" t="s">
        <v>22</v>
      </c>
      <c r="F2260" s="561" t="s">
        <v>22</v>
      </c>
      <c r="G2260" s="561" t="s">
        <v>27366</v>
      </c>
      <c r="H2260" s="561" t="s">
        <v>2286</v>
      </c>
      <c r="I2260" s="561" t="s">
        <v>23868</v>
      </c>
      <c r="J2260" s="561" t="s">
        <v>7063</v>
      </c>
      <c r="K2260" s="562" t="s">
        <v>4893</v>
      </c>
      <c r="L2260" s="561" t="s">
        <v>25</v>
      </c>
    </row>
    <row r="2261" spans="1:12" x14ac:dyDescent="0.25">
      <c r="A2261" s="561" t="s">
        <v>2138</v>
      </c>
      <c r="B2261" s="561" t="s">
        <v>2139</v>
      </c>
      <c r="C2261" s="561" t="s">
        <v>2197</v>
      </c>
      <c r="D2261" s="561" t="s">
        <v>2198</v>
      </c>
      <c r="E2261" s="562" t="s">
        <v>22</v>
      </c>
      <c r="F2261" s="561" t="s">
        <v>22</v>
      </c>
      <c r="G2261" s="561" t="s">
        <v>27368</v>
      </c>
      <c r="H2261" s="561" t="s">
        <v>2287</v>
      </c>
      <c r="I2261" s="561" t="s">
        <v>23868</v>
      </c>
      <c r="J2261" s="561" t="s">
        <v>7063</v>
      </c>
      <c r="K2261" s="562" t="s">
        <v>37068</v>
      </c>
      <c r="L2261" s="561" t="s">
        <v>25</v>
      </c>
    </row>
    <row r="2262" spans="1:12" x14ac:dyDescent="0.25">
      <c r="A2262" s="561" t="s">
        <v>2138</v>
      </c>
      <c r="B2262" s="561" t="s">
        <v>2139</v>
      </c>
      <c r="C2262" s="561" t="s">
        <v>2197</v>
      </c>
      <c r="D2262" s="561" t="s">
        <v>2198</v>
      </c>
      <c r="E2262" s="562" t="s">
        <v>22</v>
      </c>
      <c r="F2262" s="561" t="s">
        <v>22</v>
      </c>
      <c r="G2262" s="561" t="s">
        <v>27370</v>
      </c>
      <c r="H2262" s="561" t="s">
        <v>2288</v>
      </c>
      <c r="I2262" s="561" t="s">
        <v>23868</v>
      </c>
      <c r="J2262" s="561" t="s">
        <v>7063</v>
      </c>
      <c r="K2262" s="562" t="s">
        <v>37069</v>
      </c>
      <c r="L2262" s="561" t="s">
        <v>25</v>
      </c>
    </row>
    <row r="2263" spans="1:12" x14ac:dyDescent="0.25">
      <c r="A2263" s="561" t="s">
        <v>2138</v>
      </c>
      <c r="B2263" s="561" t="s">
        <v>2139</v>
      </c>
      <c r="C2263" s="561" t="s">
        <v>2197</v>
      </c>
      <c r="D2263" s="561" t="s">
        <v>2198</v>
      </c>
      <c r="E2263" s="562" t="s">
        <v>22</v>
      </c>
      <c r="F2263" s="561" t="s">
        <v>22</v>
      </c>
      <c r="G2263" s="561" t="s">
        <v>27372</v>
      </c>
      <c r="H2263" s="561" t="s">
        <v>2290</v>
      </c>
      <c r="I2263" s="561" t="s">
        <v>23868</v>
      </c>
      <c r="J2263" s="561" t="s">
        <v>7063</v>
      </c>
      <c r="K2263" s="562" t="s">
        <v>37070</v>
      </c>
      <c r="L2263" s="561" t="s">
        <v>25</v>
      </c>
    </row>
    <row r="2264" spans="1:12" x14ac:dyDescent="0.25">
      <c r="A2264" s="561" t="s">
        <v>2138</v>
      </c>
      <c r="B2264" s="561" t="s">
        <v>2139</v>
      </c>
      <c r="C2264" s="561" t="s">
        <v>2197</v>
      </c>
      <c r="D2264" s="561" t="s">
        <v>2198</v>
      </c>
      <c r="E2264" s="562" t="s">
        <v>22</v>
      </c>
      <c r="F2264" s="561" t="s">
        <v>22</v>
      </c>
      <c r="G2264" s="561" t="s">
        <v>27374</v>
      </c>
      <c r="H2264" s="561" t="s">
        <v>2291</v>
      </c>
      <c r="I2264" s="561" t="s">
        <v>23868</v>
      </c>
      <c r="J2264" s="561" t="s">
        <v>7063</v>
      </c>
      <c r="K2264" s="562" t="s">
        <v>24271</v>
      </c>
      <c r="L2264" s="561" t="s">
        <v>25</v>
      </c>
    </row>
    <row r="2265" spans="1:12" x14ac:dyDescent="0.25">
      <c r="A2265" s="561" t="s">
        <v>2138</v>
      </c>
      <c r="B2265" s="561" t="s">
        <v>2139</v>
      </c>
      <c r="C2265" s="561" t="s">
        <v>2197</v>
      </c>
      <c r="D2265" s="561" t="s">
        <v>2198</v>
      </c>
      <c r="E2265" s="562" t="s">
        <v>22</v>
      </c>
      <c r="F2265" s="561" t="s">
        <v>22</v>
      </c>
      <c r="G2265" s="561" t="s">
        <v>27376</v>
      </c>
      <c r="H2265" s="561" t="s">
        <v>2292</v>
      </c>
      <c r="I2265" s="561" t="s">
        <v>23868</v>
      </c>
      <c r="J2265" s="561" t="s">
        <v>7063</v>
      </c>
      <c r="K2265" s="562" t="s">
        <v>29936</v>
      </c>
      <c r="L2265" s="561" t="s">
        <v>25</v>
      </c>
    </row>
    <row r="2266" spans="1:12" x14ac:dyDescent="0.25">
      <c r="A2266" s="561" t="s">
        <v>2138</v>
      </c>
      <c r="B2266" s="561" t="s">
        <v>2139</v>
      </c>
      <c r="C2266" s="561" t="s">
        <v>2197</v>
      </c>
      <c r="D2266" s="561" t="s">
        <v>2198</v>
      </c>
      <c r="E2266" s="562" t="s">
        <v>22</v>
      </c>
      <c r="F2266" s="561" t="s">
        <v>22</v>
      </c>
      <c r="G2266" s="561" t="s">
        <v>27378</v>
      </c>
      <c r="H2266" s="561" t="s">
        <v>2293</v>
      </c>
      <c r="I2266" s="561" t="s">
        <v>23868</v>
      </c>
      <c r="J2266" s="561" t="s">
        <v>7063</v>
      </c>
      <c r="K2266" s="562" t="s">
        <v>28812</v>
      </c>
      <c r="L2266" s="561" t="s">
        <v>25</v>
      </c>
    </row>
    <row r="2267" spans="1:12" x14ac:dyDescent="0.25">
      <c r="A2267" s="561" t="s">
        <v>2138</v>
      </c>
      <c r="B2267" s="561" t="s">
        <v>2139</v>
      </c>
      <c r="C2267" s="561" t="s">
        <v>2197</v>
      </c>
      <c r="D2267" s="561" t="s">
        <v>2198</v>
      </c>
      <c r="E2267" s="562" t="s">
        <v>22</v>
      </c>
      <c r="F2267" s="561" t="s">
        <v>22</v>
      </c>
      <c r="G2267" s="561" t="s">
        <v>27380</v>
      </c>
      <c r="H2267" s="561" t="s">
        <v>2294</v>
      </c>
      <c r="I2267" s="561" t="s">
        <v>23868</v>
      </c>
      <c r="J2267" s="561" t="s">
        <v>7063</v>
      </c>
      <c r="K2267" s="562" t="s">
        <v>37071</v>
      </c>
      <c r="L2267" s="561" t="s">
        <v>25</v>
      </c>
    </row>
    <row r="2268" spans="1:12" x14ac:dyDescent="0.25">
      <c r="A2268" s="561" t="s">
        <v>2138</v>
      </c>
      <c r="B2268" s="561" t="s">
        <v>2139</v>
      </c>
      <c r="C2268" s="561" t="s">
        <v>2197</v>
      </c>
      <c r="D2268" s="561" t="s">
        <v>2198</v>
      </c>
      <c r="E2268" s="562" t="s">
        <v>22</v>
      </c>
      <c r="F2268" s="561" t="s">
        <v>22</v>
      </c>
      <c r="G2268" s="561" t="s">
        <v>27381</v>
      </c>
      <c r="H2268" s="561" t="s">
        <v>2295</v>
      </c>
      <c r="I2268" s="561" t="s">
        <v>23868</v>
      </c>
      <c r="J2268" s="561" t="s">
        <v>7063</v>
      </c>
      <c r="K2268" s="562" t="s">
        <v>7566</v>
      </c>
      <c r="L2268" s="561" t="s">
        <v>25</v>
      </c>
    </row>
    <row r="2269" spans="1:12" x14ac:dyDescent="0.25">
      <c r="A2269" s="561" t="s">
        <v>2138</v>
      </c>
      <c r="B2269" s="561" t="s">
        <v>2139</v>
      </c>
      <c r="C2269" s="561" t="s">
        <v>2197</v>
      </c>
      <c r="D2269" s="561" t="s">
        <v>2198</v>
      </c>
      <c r="E2269" s="562" t="s">
        <v>22</v>
      </c>
      <c r="F2269" s="561" t="s">
        <v>22</v>
      </c>
      <c r="G2269" s="561" t="s">
        <v>27383</v>
      </c>
      <c r="H2269" s="561" t="s">
        <v>2297</v>
      </c>
      <c r="I2269" s="561" t="s">
        <v>23868</v>
      </c>
      <c r="J2269" s="561" t="s">
        <v>7063</v>
      </c>
      <c r="K2269" s="562" t="s">
        <v>37072</v>
      </c>
      <c r="L2269" s="561" t="s">
        <v>25</v>
      </c>
    </row>
    <row r="2270" spans="1:12" x14ac:dyDescent="0.25">
      <c r="A2270" s="561" t="s">
        <v>2138</v>
      </c>
      <c r="B2270" s="561" t="s">
        <v>2139</v>
      </c>
      <c r="C2270" s="561" t="s">
        <v>2197</v>
      </c>
      <c r="D2270" s="561" t="s">
        <v>2198</v>
      </c>
      <c r="E2270" s="562" t="s">
        <v>22</v>
      </c>
      <c r="F2270" s="561" t="s">
        <v>22</v>
      </c>
      <c r="G2270" s="561" t="s">
        <v>27385</v>
      </c>
      <c r="H2270" s="561" t="s">
        <v>2298</v>
      </c>
      <c r="I2270" s="561" t="s">
        <v>23868</v>
      </c>
      <c r="J2270" s="561" t="s">
        <v>7063</v>
      </c>
      <c r="K2270" s="562" t="s">
        <v>8157</v>
      </c>
      <c r="L2270" s="561" t="s">
        <v>25</v>
      </c>
    </row>
    <row r="2271" spans="1:12" x14ac:dyDescent="0.25">
      <c r="A2271" s="561" t="s">
        <v>2138</v>
      </c>
      <c r="B2271" s="561" t="s">
        <v>2139</v>
      </c>
      <c r="C2271" s="561" t="s">
        <v>2197</v>
      </c>
      <c r="D2271" s="561" t="s">
        <v>2198</v>
      </c>
      <c r="E2271" s="562" t="s">
        <v>22</v>
      </c>
      <c r="F2271" s="561" t="s">
        <v>22</v>
      </c>
      <c r="G2271" s="561" t="s">
        <v>27386</v>
      </c>
      <c r="H2271" s="561" t="s">
        <v>27387</v>
      </c>
      <c r="I2271" s="561" t="s">
        <v>23868</v>
      </c>
      <c r="J2271" s="561" t="s">
        <v>7063</v>
      </c>
      <c r="K2271" s="562" t="s">
        <v>7863</v>
      </c>
      <c r="L2271" s="561" t="s">
        <v>25</v>
      </c>
    </row>
    <row r="2272" spans="1:12" x14ac:dyDescent="0.25">
      <c r="A2272" s="561" t="s">
        <v>2138</v>
      </c>
      <c r="B2272" s="561" t="s">
        <v>2139</v>
      </c>
      <c r="C2272" s="561" t="s">
        <v>2197</v>
      </c>
      <c r="D2272" s="561" t="s">
        <v>2198</v>
      </c>
      <c r="E2272" s="562" t="s">
        <v>22</v>
      </c>
      <c r="F2272" s="561" t="s">
        <v>22</v>
      </c>
      <c r="G2272" s="561" t="s">
        <v>27389</v>
      </c>
      <c r="H2272" s="561" t="s">
        <v>2299</v>
      </c>
      <c r="I2272" s="561" t="s">
        <v>23868</v>
      </c>
      <c r="J2272" s="561" t="s">
        <v>7063</v>
      </c>
      <c r="K2272" s="562" t="s">
        <v>37073</v>
      </c>
      <c r="L2272" s="561" t="s">
        <v>25</v>
      </c>
    </row>
    <row r="2273" spans="1:12" x14ac:dyDescent="0.25">
      <c r="A2273" s="561" t="s">
        <v>2138</v>
      </c>
      <c r="B2273" s="561" t="s">
        <v>2139</v>
      </c>
      <c r="C2273" s="561" t="s">
        <v>2197</v>
      </c>
      <c r="D2273" s="561" t="s">
        <v>2198</v>
      </c>
      <c r="E2273" s="562" t="s">
        <v>22</v>
      </c>
      <c r="F2273" s="561" t="s">
        <v>22</v>
      </c>
      <c r="G2273" s="561" t="s">
        <v>27390</v>
      </c>
      <c r="H2273" s="561" t="s">
        <v>2301</v>
      </c>
      <c r="I2273" s="561" t="s">
        <v>23868</v>
      </c>
      <c r="J2273" s="561" t="s">
        <v>7063</v>
      </c>
      <c r="K2273" s="562" t="s">
        <v>7223</v>
      </c>
      <c r="L2273" s="561" t="s">
        <v>25</v>
      </c>
    </row>
    <row r="2274" spans="1:12" x14ac:dyDescent="0.25">
      <c r="A2274" s="561" t="s">
        <v>2138</v>
      </c>
      <c r="B2274" s="561" t="s">
        <v>2139</v>
      </c>
      <c r="C2274" s="561" t="s">
        <v>2197</v>
      </c>
      <c r="D2274" s="561" t="s">
        <v>2198</v>
      </c>
      <c r="E2274" s="562" t="s">
        <v>22</v>
      </c>
      <c r="F2274" s="561" t="s">
        <v>22</v>
      </c>
      <c r="G2274" s="561" t="s">
        <v>27392</v>
      </c>
      <c r="H2274" s="561" t="s">
        <v>2302</v>
      </c>
      <c r="I2274" s="561" t="s">
        <v>23868</v>
      </c>
      <c r="J2274" s="561" t="s">
        <v>7063</v>
      </c>
      <c r="K2274" s="562" t="s">
        <v>37074</v>
      </c>
      <c r="L2274" s="561" t="s">
        <v>25</v>
      </c>
    </row>
    <row r="2275" spans="1:12" x14ac:dyDescent="0.25">
      <c r="A2275" s="561" t="s">
        <v>2138</v>
      </c>
      <c r="B2275" s="561" t="s">
        <v>2139</v>
      </c>
      <c r="C2275" s="561" t="s">
        <v>2197</v>
      </c>
      <c r="D2275" s="561" t="s">
        <v>2198</v>
      </c>
      <c r="E2275" s="562" t="s">
        <v>22</v>
      </c>
      <c r="F2275" s="561" t="s">
        <v>22</v>
      </c>
      <c r="G2275" s="561" t="s">
        <v>27393</v>
      </c>
      <c r="H2275" s="561" t="s">
        <v>2303</v>
      </c>
      <c r="I2275" s="561" t="s">
        <v>23868</v>
      </c>
      <c r="J2275" s="561" t="s">
        <v>7063</v>
      </c>
      <c r="K2275" s="562" t="s">
        <v>7528</v>
      </c>
      <c r="L2275" s="561" t="s">
        <v>25</v>
      </c>
    </row>
    <row r="2276" spans="1:12" x14ac:dyDescent="0.25">
      <c r="A2276" s="561" t="s">
        <v>2138</v>
      </c>
      <c r="B2276" s="561" t="s">
        <v>2139</v>
      </c>
      <c r="C2276" s="561" t="s">
        <v>2197</v>
      </c>
      <c r="D2276" s="561" t="s">
        <v>2198</v>
      </c>
      <c r="E2276" s="562" t="s">
        <v>22</v>
      </c>
      <c r="F2276" s="561" t="s">
        <v>22</v>
      </c>
      <c r="G2276" s="561" t="s">
        <v>27395</v>
      </c>
      <c r="H2276" s="561" t="s">
        <v>2305</v>
      </c>
      <c r="I2276" s="561" t="s">
        <v>23868</v>
      </c>
      <c r="J2276" s="561" t="s">
        <v>7063</v>
      </c>
      <c r="K2276" s="562" t="s">
        <v>6921</v>
      </c>
      <c r="L2276" s="561" t="s">
        <v>25</v>
      </c>
    </row>
    <row r="2277" spans="1:12" x14ac:dyDescent="0.25">
      <c r="A2277" s="561" t="s">
        <v>2138</v>
      </c>
      <c r="B2277" s="561" t="s">
        <v>2139</v>
      </c>
      <c r="C2277" s="561" t="s">
        <v>2197</v>
      </c>
      <c r="D2277" s="561" t="s">
        <v>2198</v>
      </c>
      <c r="E2277" s="562" t="s">
        <v>22</v>
      </c>
      <c r="F2277" s="561" t="s">
        <v>22</v>
      </c>
      <c r="G2277" s="561" t="s">
        <v>27397</v>
      </c>
      <c r="H2277" s="561" t="s">
        <v>2306</v>
      </c>
      <c r="I2277" s="561" t="s">
        <v>23868</v>
      </c>
      <c r="J2277" s="561" t="s">
        <v>7063</v>
      </c>
      <c r="K2277" s="562" t="s">
        <v>8586</v>
      </c>
      <c r="L2277" s="561" t="s">
        <v>25</v>
      </c>
    </row>
    <row r="2278" spans="1:12" x14ac:dyDescent="0.25">
      <c r="A2278" s="561" t="s">
        <v>2138</v>
      </c>
      <c r="B2278" s="561" t="s">
        <v>2139</v>
      </c>
      <c r="C2278" s="561" t="s">
        <v>2197</v>
      </c>
      <c r="D2278" s="561" t="s">
        <v>2198</v>
      </c>
      <c r="E2278" s="562" t="s">
        <v>22</v>
      </c>
      <c r="F2278" s="561" t="s">
        <v>22</v>
      </c>
      <c r="G2278" s="561" t="s">
        <v>27399</v>
      </c>
      <c r="H2278" s="561" t="s">
        <v>2307</v>
      </c>
      <c r="I2278" s="561" t="s">
        <v>23868</v>
      </c>
      <c r="J2278" s="561" t="s">
        <v>7063</v>
      </c>
      <c r="K2278" s="562" t="s">
        <v>5727</v>
      </c>
      <c r="L2278" s="561" t="s">
        <v>25</v>
      </c>
    </row>
    <row r="2279" spans="1:12" x14ac:dyDescent="0.25">
      <c r="A2279" s="561" t="s">
        <v>2138</v>
      </c>
      <c r="B2279" s="561" t="s">
        <v>2139</v>
      </c>
      <c r="C2279" s="561" t="s">
        <v>2197</v>
      </c>
      <c r="D2279" s="561" t="s">
        <v>2198</v>
      </c>
      <c r="E2279" s="562" t="s">
        <v>22</v>
      </c>
      <c r="F2279" s="561" t="s">
        <v>22</v>
      </c>
      <c r="G2279" s="561" t="s">
        <v>27400</v>
      </c>
      <c r="H2279" s="561" t="s">
        <v>2309</v>
      </c>
      <c r="I2279" s="561" t="s">
        <v>23868</v>
      </c>
      <c r="J2279" s="561" t="s">
        <v>24</v>
      </c>
      <c r="K2279" s="562" t="s">
        <v>37075</v>
      </c>
      <c r="L2279" s="561" t="s">
        <v>25</v>
      </c>
    </row>
    <row r="2280" spans="1:12" x14ac:dyDescent="0.25">
      <c r="A2280" s="561" t="s">
        <v>2138</v>
      </c>
      <c r="B2280" s="561" t="s">
        <v>2139</v>
      </c>
      <c r="C2280" s="561" t="s">
        <v>2197</v>
      </c>
      <c r="D2280" s="561" t="s">
        <v>2198</v>
      </c>
      <c r="E2280" s="562" t="s">
        <v>22</v>
      </c>
      <c r="F2280" s="561" t="s">
        <v>22</v>
      </c>
      <c r="G2280" s="561" t="s">
        <v>27402</v>
      </c>
      <c r="H2280" s="561" t="s">
        <v>2310</v>
      </c>
      <c r="I2280" s="561" t="s">
        <v>23868</v>
      </c>
      <c r="J2280" s="561" t="s">
        <v>24</v>
      </c>
      <c r="K2280" s="562" t="s">
        <v>37076</v>
      </c>
      <c r="L2280" s="561" t="s">
        <v>25</v>
      </c>
    </row>
    <row r="2281" spans="1:12" x14ac:dyDescent="0.25">
      <c r="A2281" s="561" t="s">
        <v>2138</v>
      </c>
      <c r="B2281" s="561" t="s">
        <v>2139</v>
      </c>
      <c r="C2281" s="561" t="s">
        <v>2197</v>
      </c>
      <c r="D2281" s="561" t="s">
        <v>2198</v>
      </c>
      <c r="E2281" s="562" t="s">
        <v>22</v>
      </c>
      <c r="F2281" s="561" t="s">
        <v>22</v>
      </c>
      <c r="G2281" s="561" t="s">
        <v>27404</v>
      </c>
      <c r="H2281" s="561" t="s">
        <v>2311</v>
      </c>
      <c r="I2281" s="561" t="s">
        <v>23868</v>
      </c>
      <c r="J2281" s="561" t="s">
        <v>24</v>
      </c>
      <c r="K2281" s="562" t="s">
        <v>37077</v>
      </c>
      <c r="L2281" s="561" t="s">
        <v>25</v>
      </c>
    </row>
    <row r="2282" spans="1:12" x14ac:dyDescent="0.25">
      <c r="A2282" s="561" t="s">
        <v>2138</v>
      </c>
      <c r="B2282" s="561" t="s">
        <v>2139</v>
      </c>
      <c r="C2282" s="561" t="s">
        <v>2197</v>
      </c>
      <c r="D2282" s="561" t="s">
        <v>2198</v>
      </c>
      <c r="E2282" s="562" t="s">
        <v>22</v>
      </c>
      <c r="F2282" s="561" t="s">
        <v>22</v>
      </c>
      <c r="G2282" s="561" t="s">
        <v>27406</v>
      </c>
      <c r="H2282" s="561" t="s">
        <v>2312</v>
      </c>
      <c r="I2282" s="561" t="s">
        <v>23868</v>
      </c>
      <c r="J2282" s="561" t="s">
        <v>24</v>
      </c>
      <c r="K2282" s="562" t="s">
        <v>37078</v>
      </c>
      <c r="L2282" s="561" t="s">
        <v>25</v>
      </c>
    </row>
    <row r="2283" spans="1:12" x14ac:dyDescent="0.25">
      <c r="A2283" s="561" t="s">
        <v>2138</v>
      </c>
      <c r="B2283" s="561" t="s">
        <v>2139</v>
      </c>
      <c r="C2283" s="561" t="s">
        <v>2197</v>
      </c>
      <c r="D2283" s="561" t="s">
        <v>2198</v>
      </c>
      <c r="E2283" s="562" t="s">
        <v>22</v>
      </c>
      <c r="F2283" s="561" t="s">
        <v>22</v>
      </c>
      <c r="G2283" s="561" t="s">
        <v>27408</v>
      </c>
      <c r="H2283" s="561" t="s">
        <v>2313</v>
      </c>
      <c r="I2283" s="561" t="s">
        <v>23868</v>
      </c>
      <c r="J2283" s="561" t="s">
        <v>24</v>
      </c>
      <c r="K2283" s="562" t="s">
        <v>37079</v>
      </c>
      <c r="L2283" s="561" t="s">
        <v>25</v>
      </c>
    </row>
    <row r="2284" spans="1:12" x14ac:dyDescent="0.25">
      <c r="A2284" s="561" t="s">
        <v>2138</v>
      </c>
      <c r="B2284" s="561" t="s">
        <v>2139</v>
      </c>
      <c r="C2284" s="561" t="s">
        <v>2197</v>
      </c>
      <c r="D2284" s="561" t="s">
        <v>2198</v>
      </c>
      <c r="E2284" s="562" t="s">
        <v>22</v>
      </c>
      <c r="F2284" s="561" t="s">
        <v>22</v>
      </c>
      <c r="G2284" s="561" t="s">
        <v>27410</v>
      </c>
      <c r="H2284" s="561" t="s">
        <v>2314</v>
      </c>
      <c r="I2284" s="561" t="s">
        <v>23868</v>
      </c>
      <c r="J2284" s="561" t="s">
        <v>24</v>
      </c>
      <c r="K2284" s="562" t="s">
        <v>37080</v>
      </c>
      <c r="L2284" s="561" t="s">
        <v>25</v>
      </c>
    </row>
    <row r="2285" spans="1:12" x14ac:dyDescent="0.25">
      <c r="A2285" s="561" t="s">
        <v>2138</v>
      </c>
      <c r="B2285" s="561" t="s">
        <v>2139</v>
      </c>
      <c r="C2285" s="561" t="s">
        <v>2197</v>
      </c>
      <c r="D2285" s="561" t="s">
        <v>2198</v>
      </c>
      <c r="E2285" s="562" t="s">
        <v>22</v>
      </c>
      <c r="F2285" s="561" t="s">
        <v>22</v>
      </c>
      <c r="G2285" s="561" t="s">
        <v>27412</v>
      </c>
      <c r="H2285" s="561" t="s">
        <v>2315</v>
      </c>
      <c r="I2285" s="561" t="s">
        <v>23868</v>
      </c>
      <c r="J2285" s="561" t="s">
        <v>24</v>
      </c>
      <c r="K2285" s="562" t="s">
        <v>37081</v>
      </c>
      <c r="L2285" s="561" t="s">
        <v>25</v>
      </c>
    </row>
    <row r="2286" spans="1:12" x14ac:dyDescent="0.25">
      <c r="A2286" s="561" t="s">
        <v>2138</v>
      </c>
      <c r="B2286" s="561" t="s">
        <v>2139</v>
      </c>
      <c r="C2286" s="561" t="s">
        <v>2197</v>
      </c>
      <c r="D2286" s="561" t="s">
        <v>2198</v>
      </c>
      <c r="E2286" s="562" t="s">
        <v>22</v>
      </c>
      <c r="F2286" s="561" t="s">
        <v>22</v>
      </c>
      <c r="G2286" s="561" t="s">
        <v>27413</v>
      </c>
      <c r="H2286" s="561" t="s">
        <v>2316</v>
      </c>
      <c r="I2286" s="561" t="s">
        <v>23868</v>
      </c>
      <c r="J2286" s="561" t="s">
        <v>24</v>
      </c>
      <c r="K2286" s="562" t="s">
        <v>37082</v>
      </c>
      <c r="L2286" s="561" t="s">
        <v>25</v>
      </c>
    </row>
    <row r="2287" spans="1:12" x14ac:dyDescent="0.25">
      <c r="A2287" s="561" t="s">
        <v>2138</v>
      </c>
      <c r="B2287" s="561" t="s">
        <v>2139</v>
      </c>
      <c r="C2287" s="561" t="s">
        <v>2197</v>
      </c>
      <c r="D2287" s="561" t="s">
        <v>2198</v>
      </c>
      <c r="E2287" s="562" t="s">
        <v>22</v>
      </c>
      <c r="F2287" s="561" t="s">
        <v>22</v>
      </c>
      <c r="G2287" s="561" t="s">
        <v>27415</v>
      </c>
      <c r="H2287" s="561" t="s">
        <v>2317</v>
      </c>
      <c r="I2287" s="561" t="s">
        <v>23868</v>
      </c>
      <c r="J2287" s="561" t="s">
        <v>24</v>
      </c>
      <c r="K2287" s="562" t="s">
        <v>36482</v>
      </c>
      <c r="L2287" s="561" t="s">
        <v>25</v>
      </c>
    </row>
    <row r="2288" spans="1:12" x14ac:dyDescent="0.25">
      <c r="A2288" s="561" t="s">
        <v>2138</v>
      </c>
      <c r="B2288" s="561" t="s">
        <v>2139</v>
      </c>
      <c r="C2288" s="561" t="s">
        <v>2197</v>
      </c>
      <c r="D2288" s="561" t="s">
        <v>2198</v>
      </c>
      <c r="E2288" s="562" t="s">
        <v>22</v>
      </c>
      <c r="F2288" s="561" t="s">
        <v>22</v>
      </c>
      <c r="G2288" s="561" t="s">
        <v>27417</v>
      </c>
      <c r="H2288" s="561" t="s">
        <v>2318</v>
      </c>
      <c r="I2288" s="561" t="s">
        <v>23868</v>
      </c>
      <c r="J2288" s="561" t="s">
        <v>24</v>
      </c>
      <c r="K2288" s="562" t="s">
        <v>37083</v>
      </c>
      <c r="L2288" s="561" t="s">
        <v>25</v>
      </c>
    </row>
    <row r="2289" spans="1:12" x14ac:dyDescent="0.25">
      <c r="A2289" s="561" t="s">
        <v>2138</v>
      </c>
      <c r="B2289" s="561" t="s">
        <v>2139</v>
      </c>
      <c r="C2289" s="561" t="s">
        <v>2197</v>
      </c>
      <c r="D2289" s="561" t="s">
        <v>2198</v>
      </c>
      <c r="E2289" s="562" t="s">
        <v>22</v>
      </c>
      <c r="F2289" s="561" t="s">
        <v>22</v>
      </c>
      <c r="G2289" s="561" t="s">
        <v>27419</v>
      </c>
      <c r="H2289" s="561" t="s">
        <v>2320</v>
      </c>
      <c r="I2289" s="561" t="s">
        <v>23868</v>
      </c>
      <c r="J2289" s="561" t="s">
        <v>24</v>
      </c>
      <c r="K2289" s="562" t="s">
        <v>24138</v>
      </c>
      <c r="L2289" s="561" t="s">
        <v>25</v>
      </c>
    </row>
    <row r="2290" spans="1:12" x14ac:dyDescent="0.25">
      <c r="A2290" s="561" t="s">
        <v>2138</v>
      </c>
      <c r="B2290" s="561" t="s">
        <v>2139</v>
      </c>
      <c r="C2290" s="561" t="s">
        <v>2197</v>
      </c>
      <c r="D2290" s="561" t="s">
        <v>2198</v>
      </c>
      <c r="E2290" s="562" t="s">
        <v>22</v>
      </c>
      <c r="F2290" s="561" t="s">
        <v>22</v>
      </c>
      <c r="G2290" s="561" t="s">
        <v>27421</v>
      </c>
      <c r="H2290" s="561" t="s">
        <v>2321</v>
      </c>
      <c r="I2290" s="561" t="s">
        <v>23868</v>
      </c>
      <c r="J2290" s="561" t="s">
        <v>24</v>
      </c>
      <c r="K2290" s="562" t="s">
        <v>37084</v>
      </c>
      <c r="L2290" s="561" t="s">
        <v>25</v>
      </c>
    </row>
    <row r="2291" spans="1:12" x14ac:dyDescent="0.25">
      <c r="A2291" s="561" t="s">
        <v>2138</v>
      </c>
      <c r="B2291" s="561" t="s">
        <v>2139</v>
      </c>
      <c r="C2291" s="561" t="s">
        <v>2197</v>
      </c>
      <c r="D2291" s="561" t="s">
        <v>2198</v>
      </c>
      <c r="E2291" s="562" t="s">
        <v>22</v>
      </c>
      <c r="F2291" s="561" t="s">
        <v>22</v>
      </c>
      <c r="G2291" s="561" t="s">
        <v>27422</v>
      </c>
      <c r="H2291" s="561" t="s">
        <v>2322</v>
      </c>
      <c r="I2291" s="561" t="s">
        <v>23868</v>
      </c>
      <c r="J2291" s="561" t="s">
        <v>24</v>
      </c>
      <c r="K2291" s="562" t="s">
        <v>37085</v>
      </c>
      <c r="L2291" s="561" t="s">
        <v>25</v>
      </c>
    </row>
    <row r="2292" spans="1:12" x14ac:dyDescent="0.25">
      <c r="A2292" s="561" t="s">
        <v>2138</v>
      </c>
      <c r="B2292" s="561" t="s">
        <v>2139</v>
      </c>
      <c r="C2292" s="561" t="s">
        <v>2197</v>
      </c>
      <c r="D2292" s="561" t="s">
        <v>2198</v>
      </c>
      <c r="E2292" s="562" t="s">
        <v>22</v>
      </c>
      <c r="F2292" s="561" t="s">
        <v>22</v>
      </c>
      <c r="G2292" s="561" t="s">
        <v>27424</v>
      </c>
      <c r="H2292" s="561" t="s">
        <v>2323</v>
      </c>
      <c r="I2292" s="561" t="s">
        <v>23868</v>
      </c>
      <c r="J2292" s="561" t="s">
        <v>24</v>
      </c>
      <c r="K2292" s="562" t="s">
        <v>37086</v>
      </c>
      <c r="L2292" s="561" t="s">
        <v>25</v>
      </c>
    </row>
    <row r="2293" spans="1:12" x14ac:dyDescent="0.25">
      <c r="A2293" s="561" t="s">
        <v>2138</v>
      </c>
      <c r="B2293" s="561" t="s">
        <v>2139</v>
      </c>
      <c r="C2293" s="561" t="s">
        <v>2197</v>
      </c>
      <c r="D2293" s="561" t="s">
        <v>2198</v>
      </c>
      <c r="E2293" s="562" t="s">
        <v>22</v>
      </c>
      <c r="F2293" s="561" t="s">
        <v>22</v>
      </c>
      <c r="G2293" s="561" t="s">
        <v>27426</v>
      </c>
      <c r="H2293" s="561" t="s">
        <v>2324</v>
      </c>
      <c r="I2293" s="561" t="s">
        <v>23868</v>
      </c>
      <c r="J2293" s="561" t="s">
        <v>24</v>
      </c>
      <c r="K2293" s="562" t="s">
        <v>37087</v>
      </c>
      <c r="L2293" s="561" t="s">
        <v>25</v>
      </c>
    </row>
    <row r="2294" spans="1:12" x14ac:dyDescent="0.25">
      <c r="A2294" s="561" t="s">
        <v>2138</v>
      </c>
      <c r="B2294" s="561" t="s">
        <v>2139</v>
      </c>
      <c r="C2294" s="561" t="s">
        <v>2197</v>
      </c>
      <c r="D2294" s="561" t="s">
        <v>2198</v>
      </c>
      <c r="E2294" s="562" t="s">
        <v>22</v>
      </c>
      <c r="F2294" s="561" t="s">
        <v>22</v>
      </c>
      <c r="G2294" s="561" t="s">
        <v>27428</v>
      </c>
      <c r="H2294" s="561" t="s">
        <v>2325</v>
      </c>
      <c r="I2294" s="561" t="s">
        <v>23868</v>
      </c>
      <c r="J2294" s="561" t="s">
        <v>24</v>
      </c>
      <c r="K2294" s="562" t="s">
        <v>37088</v>
      </c>
      <c r="L2294" s="561" t="s">
        <v>25</v>
      </c>
    </row>
    <row r="2295" spans="1:12" x14ac:dyDescent="0.25">
      <c r="A2295" s="561" t="s">
        <v>2138</v>
      </c>
      <c r="B2295" s="561" t="s">
        <v>2139</v>
      </c>
      <c r="C2295" s="561" t="s">
        <v>2197</v>
      </c>
      <c r="D2295" s="561" t="s">
        <v>2198</v>
      </c>
      <c r="E2295" s="562" t="s">
        <v>22</v>
      </c>
      <c r="F2295" s="561" t="s">
        <v>22</v>
      </c>
      <c r="G2295" s="561" t="s">
        <v>27430</v>
      </c>
      <c r="H2295" s="561" t="s">
        <v>2326</v>
      </c>
      <c r="I2295" s="561" t="s">
        <v>23868</v>
      </c>
      <c r="J2295" s="561" t="s">
        <v>24</v>
      </c>
      <c r="K2295" s="562" t="s">
        <v>37089</v>
      </c>
      <c r="L2295" s="561" t="s">
        <v>25</v>
      </c>
    </row>
    <row r="2296" spans="1:12" x14ac:dyDescent="0.25">
      <c r="A2296" s="561" t="s">
        <v>2138</v>
      </c>
      <c r="B2296" s="561" t="s">
        <v>2139</v>
      </c>
      <c r="C2296" s="561" t="s">
        <v>2197</v>
      </c>
      <c r="D2296" s="561" t="s">
        <v>2198</v>
      </c>
      <c r="E2296" s="562" t="s">
        <v>22</v>
      </c>
      <c r="F2296" s="561" t="s">
        <v>22</v>
      </c>
      <c r="G2296" s="561" t="s">
        <v>27432</v>
      </c>
      <c r="H2296" s="561" t="s">
        <v>2327</v>
      </c>
      <c r="I2296" s="561" t="s">
        <v>23868</v>
      </c>
      <c r="J2296" s="561" t="s">
        <v>24</v>
      </c>
      <c r="K2296" s="562" t="s">
        <v>8414</v>
      </c>
      <c r="L2296" s="561" t="s">
        <v>25</v>
      </c>
    </row>
    <row r="2297" spans="1:12" x14ac:dyDescent="0.25">
      <c r="A2297" s="561" t="s">
        <v>2138</v>
      </c>
      <c r="B2297" s="561" t="s">
        <v>2139</v>
      </c>
      <c r="C2297" s="561" t="s">
        <v>2197</v>
      </c>
      <c r="D2297" s="561" t="s">
        <v>2198</v>
      </c>
      <c r="E2297" s="562" t="s">
        <v>22</v>
      </c>
      <c r="F2297" s="561" t="s">
        <v>22</v>
      </c>
      <c r="G2297" s="561" t="s">
        <v>27433</v>
      </c>
      <c r="H2297" s="561" t="s">
        <v>2328</v>
      </c>
      <c r="I2297" s="561" t="s">
        <v>17887</v>
      </c>
      <c r="J2297" s="561" t="s">
        <v>24</v>
      </c>
      <c r="K2297" s="562" t="s">
        <v>8431</v>
      </c>
      <c r="L2297" s="561" t="s">
        <v>25</v>
      </c>
    </row>
    <row r="2298" spans="1:12" x14ac:dyDescent="0.25">
      <c r="A2298" s="561" t="s">
        <v>2138</v>
      </c>
      <c r="B2298" s="561" t="s">
        <v>2139</v>
      </c>
      <c r="C2298" s="561" t="s">
        <v>2197</v>
      </c>
      <c r="D2298" s="561" t="s">
        <v>2198</v>
      </c>
      <c r="E2298" s="562" t="s">
        <v>22</v>
      </c>
      <c r="F2298" s="561" t="s">
        <v>22</v>
      </c>
      <c r="G2298" s="561" t="s">
        <v>27434</v>
      </c>
      <c r="H2298" s="561" t="s">
        <v>2330</v>
      </c>
      <c r="I2298" s="561" t="s">
        <v>23868</v>
      </c>
      <c r="J2298" s="561" t="s">
        <v>24</v>
      </c>
      <c r="K2298" s="562" t="s">
        <v>37090</v>
      </c>
      <c r="L2298" s="561" t="s">
        <v>25</v>
      </c>
    </row>
    <row r="2299" spans="1:12" x14ac:dyDescent="0.25">
      <c r="A2299" s="561" t="s">
        <v>2138</v>
      </c>
      <c r="B2299" s="561" t="s">
        <v>2139</v>
      </c>
      <c r="C2299" s="561" t="s">
        <v>2197</v>
      </c>
      <c r="D2299" s="561" t="s">
        <v>2198</v>
      </c>
      <c r="E2299" s="562" t="s">
        <v>22</v>
      </c>
      <c r="F2299" s="561" t="s">
        <v>22</v>
      </c>
      <c r="G2299" s="561" t="s">
        <v>27436</v>
      </c>
      <c r="H2299" s="561" t="s">
        <v>2331</v>
      </c>
      <c r="I2299" s="561" t="s">
        <v>23148</v>
      </c>
      <c r="J2299" s="561" t="s">
        <v>24</v>
      </c>
      <c r="K2299" s="562" t="s">
        <v>2912</v>
      </c>
      <c r="L2299" s="561" t="s">
        <v>25</v>
      </c>
    </row>
    <row r="2300" spans="1:12" x14ac:dyDescent="0.25">
      <c r="A2300" s="561" t="s">
        <v>2138</v>
      </c>
      <c r="B2300" s="561" t="s">
        <v>2139</v>
      </c>
      <c r="C2300" s="561" t="s">
        <v>2197</v>
      </c>
      <c r="D2300" s="561" t="s">
        <v>2198</v>
      </c>
      <c r="E2300" s="562" t="s">
        <v>22</v>
      </c>
      <c r="F2300" s="561" t="s">
        <v>22</v>
      </c>
      <c r="G2300" s="561" t="s">
        <v>27438</v>
      </c>
      <c r="H2300" s="561" t="s">
        <v>2332</v>
      </c>
      <c r="I2300" s="561" t="s">
        <v>25535</v>
      </c>
      <c r="J2300" s="561" t="s">
        <v>24</v>
      </c>
      <c r="K2300" s="562" t="s">
        <v>8164</v>
      </c>
      <c r="L2300" s="561" t="s">
        <v>25</v>
      </c>
    </row>
    <row r="2301" spans="1:12" x14ac:dyDescent="0.25">
      <c r="A2301" s="561" t="s">
        <v>2138</v>
      </c>
      <c r="B2301" s="561" t="s">
        <v>2139</v>
      </c>
      <c r="C2301" s="561" t="s">
        <v>2197</v>
      </c>
      <c r="D2301" s="561" t="s">
        <v>2198</v>
      </c>
      <c r="E2301" s="562" t="s">
        <v>22</v>
      </c>
      <c r="F2301" s="561" t="s">
        <v>22</v>
      </c>
      <c r="G2301" s="561" t="s">
        <v>27439</v>
      </c>
      <c r="H2301" s="561" t="s">
        <v>2333</v>
      </c>
      <c r="I2301" s="561" t="s">
        <v>25535</v>
      </c>
      <c r="J2301" s="561" t="s">
        <v>24</v>
      </c>
      <c r="K2301" s="562" t="s">
        <v>7807</v>
      </c>
      <c r="L2301" s="561" t="s">
        <v>25</v>
      </c>
    </row>
    <row r="2302" spans="1:12" x14ac:dyDescent="0.25">
      <c r="A2302" s="561" t="s">
        <v>2138</v>
      </c>
      <c r="B2302" s="561" t="s">
        <v>2139</v>
      </c>
      <c r="C2302" s="561" t="s">
        <v>2197</v>
      </c>
      <c r="D2302" s="561" t="s">
        <v>2198</v>
      </c>
      <c r="E2302" s="562" t="s">
        <v>22</v>
      </c>
      <c r="F2302" s="561" t="s">
        <v>22</v>
      </c>
      <c r="G2302" s="561" t="s">
        <v>27441</v>
      </c>
      <c r="H2302" s="561" t="s">
        <v>27442</v>
      </c>
      <c r="I2302" s="561" t="s">
        <v>23868</v>
      </c>
      <c r="J2302" s="561" t="s">
        <v>24</v>
      </c>
      <c r="K2302" s="562" t="s">
        <v>37091</v>
      </c>
      <c r="L2302" s="561" t="s">
        <v>25</v>
      </c>
    </row>
    <row r="2303" spans="1:12" x14ac:dyDescent="0.25">
      <c r="A2303" s="561" t="s">
        <v>2138</v>
      </c>
      <c r="B2303" s="561" t="s">
        <v>2139</v>
      </c>
      <c r="C2303" s="561" t="s">
        <v>2197</v>
      </c>
      <c r="D2303" s="561" t="s">
        <v>2198</v>
      </c>
      <c r="E2303" s="562" t="s">
        <v>22</v>
      </c>
      <c r="F2303" s="561" t="s">
        <v>22</v>
      </c>
      <c r="G2303" s="561" t="s">
        <v>27444</v>
      </c>
      <c r="H2303" s="561" t="s">
        <v>27445</v>
      </c>
      <c r="I2303" s="561" t="s">
        <v>23868</v>
      </c>
      <c r="J2303" s="561" t="s">
        <v>24</v>
      </c>
      <c r="K2303" s="562" t="s">
        <v>37092</v>
      </c>
      <c r="L2303" s="561" t="s">
        <v>25</v>
      </c>
    </row>
    <row r="2304" spans="1:12" x14ac:dyDescent="0.25">
      <c r="A2304" s="561" t="s">
        <v>2138</v>
      </c>
      <c r="B2304" s="561" t="s">
        <v>2139</v>
      </c>
      <c r="C2304" s="561" t="s">
        <v>2197</v>
      </c>
      <c r="D2304" s="561" t="s">
        <v>2198</v>
      </c>
      <c r="E2304" s="562" t="s">
        <v>22</v>
      </c>
      <c r="F2304" s="561" t="s">
        <v>22</v>
      </c>
      <c r="G2304" s="561" t="s">
        <v>27447</v>
      </c>
      <c r="H2304" s="561" t="s">
        <v>27448</v>
      </c>
      <c r="I2304" s="561" t="s">
        <v>23868</v>
      </c>
      <c r="J2304" s="561" t="s">
        <v>24</v>
      </c>
      <c r="K2304" s="562" t="s">
        <v>37093</v>
      </c>
      <c r="L2304" s="561" t="s">
        <v>25</v>
      </c>
    </row>
    <row r="2305" spans="1:12" x14ac:dyDescent="0.25">
      <c r="A2305" s="561" t="s">
        <v>2138</v>
      </c>
      <c r="B2305" s="561" t="s">
        <v>2139</v>
      </c>
      <c r="C2305" s="561" t="s">
        <v>2197</v>
      </c>
      <c r="D2305" s="561" t="s">
        <v>2198</v>
      </c>
      <c r="E2305" s="562" t="s">
        <v>22</v>
      </c>
      <c r="F2305" s="561" t="s">
        <v>22</v>
      </c>
      <c r="G2305" s="561" t="s">
        <v>27450</v>
      </c>
      <c r="H2305" s="561" t="s">
        <v>27451</v>
      </c>
      <c r="I2305" s="561" t="s">
        <v>23868</v>
      </c>
      <c r="J2305" s="561" t="s">
        <v>24</v>
      </c>
      <c r="K2305" s="562" t="s">
        <v>37094</v>
      </c>
      <c r="L2305" s="561" t="s">
        <v>25</v>
      </c>
    </row>
    <row r="2306" spans="1:12" x14ac:dyDescent="0.25">
      <c r="A2306" s="561" t="s">
        <v>2138</v>
      </c>
      <c r="B2306" s="561" t="s">
        <v>2139</v>
      </c>
      <c r="C2306" s="561" t="s">
        <v>2197</v>
      </c>
      <c r="D2306" s="561" t="s">
        <v>2198</v>
      </c>
      <c r="E2306" s="562" t="s">
        <v>22</v>
      </c>
      <c r="F2306" s="561" t="s">
        <v>22</v>
      </c>
      <c r="G2306" s="561" t="s">
        <v>27453</v>
      </c>
      <c r="H2306" s="561" t="s">
        <v>27454</v>
      </c>
      <c r="I2306" s="561" t="s">
        <v>23868</v>
      </c>
      <c r="J2306" s="561" t="s">
        <v>24</v>
      </c>
      <c r="K2306" s="562" t="s">
        <v>37095</v>
      </c>
      <c r="L2306" s="561" t="s">
        <v>25</v>
      </c>
    </row>
    <row r="2307" spans="1:12" x14ac:dyDescent="0.25">
      <c r="A2307" s="561" t="s">
        <v>2138</v>
      </c>
      <c r="B2307" s="561" t="s">
        <v>2139</v>
      </c>
      <c r="C2307" s="561" t="s">
        <v>2197</v>
      </c>
      <c r="D2307" s="561" t="s">
        <v>2198</v>
      </c>
      <c r="E2307" s="562" t="s">
        <v>22</v>
      </c>
      <c r="F2307" s="561" t="s">
        <v>22</v>
      </c>
      <c r="G2307" s="561" t="s">
        <v>27456</v>
      </c>
      <c r="H2307" s="561" t="s">
        <v>27457</v>
      </c>
      <c r="I2307" s="561" t="s">
        <v>23868</v>
      </c>
      <c r="J2307" s="561" t="s">
        <v>24</v>
      </c>
      <c r="K2307" s="562" t="s">
        <v>7094</v>
      </c>
      <c r="L2307" s="561" t="s">
        <v>25</v>
      </c>
    </row>
    <row r="2308" spans="1:12" x14ac:dyDescent="0.25">
      <c r="A2308" s="561" t="s">
        <v>2138</v>
      </c>
      <c r="B2308" s="561" t="s">
        <v>2139</v>
      </c>
      <c r="C2308" s="561" t="s">
        <v>2197</v>
      </c>
      <c r="D2308" s="561" t="s">
        <v>2198</v>
      </c>
      <c r="E2308" s="562" t="s">
        <v>22</v>
      </c>
      <c r="F2308" s="561" t="s">
        <v>22</v>
      </c>
      <c r="G2308" s="561" t="s">
        <v>27459</v>
      </c>
      <c r="H2308" s="561" t="s">
        <v>27460</v>
      </c>
      <c r="I2308" s="561" t="s">
        <v>23868</v>
      </c>
      <c r="J2308" s="561" t="s">
        <v>24</v>
      </c>
      <c r="K2308" s="562" t="s">
        <v>37096</v>
      </c>
      <c r="L2308" s="561" t="s">
        <v>25</v>
      </c>
    </row>
    <row r="2309" spans="1:12" x14ac:dyDescent="0.25">
      <c r="A2309" s="561" t="s">
        <v>2138</v>
      </c>
      <c r="B2309" s="561" t="s">
        <v>2139</v>
      </c>
      <c r="C2309" s="561" t="s">
        <v>2197</v>
      </c>
      <c r="D2309" s="561" t="s">
        <v>2198</v>
      </c>
      <c r="E2309" s="562" t="s">
        <v>22</v>
      </c>
      <c r="F2309" s="561" t="s">
        <v>22</v>
      </c>
      <c r="G2309" s="561" t="s">
        <v>27462</v>
      </c>
      <c r="H2309" s="561" t="s">
        <v>27463</v>
      </c>
      <c r="I2309" s="561" t="s">
        <v>23868</v>
      </c>
      <c r="J2309" s="561" t="s">
        <v>24</v>
      </c>
      <c r="K2309" s="562" t="s">
        <v>37097</v>
      </c>
      <c r="L2309" s="561" t="s">
        <v>25</v>
      </c>
    </row>
    <row r="2310" spans="1:12" x14ac:dyDescent="0.25">
      <c r="A2310" s="561" t="s">
        <v>2138</v>
      </c>
      <c r="B2310" s="561" t="s">
        <v>2139</v>
      </c>
      <c r="C2310" s="561" t="s">
        <v>2197</v>
      </c>
      <c r="D2310" s="561" t="s">
        <v>2198</v>
      </c>
      <c r="E2310" s="562" t="s">
        <v>22</v>
      </c>
      <c r="F2310" s="561" t="s">
        <v>22</v>
      </c>
      <c r="G2310" s="561" t="s">
        <v>27465</v>
      </c>
      <c r="H2310" s="561" t="s">
        <v>27466</v>
      </c>
      <c r="I2310" s="561" t="s">
        <v>23868</v>
      </c>
      <c r="J2310" s="561" t="s">
        <v>24</v>
      </c>
      <c r="K2310" s="562" t="s">
        <v>37098</v>
      </c>
      <c r="L2310" s="561" t="s">
        <v>25</v>
      </c>
    </row>
    <row r="2311" spans="1:12" x14ac:dyDescent="0.25">
      <c r="A2311" s="561" t="s">
        <v>2138</v>
      </c>
      <c r="B2311" s="561" t="s">
        <v>2139</v>
      </c>
      <c r="C2311" s="561" t="s">
        <v>2197</v>
      </c>
      <c r="D2311" s="561" t="s">
        <v>2198</v>
      </c>
      <c r="E2311" s="562" t="s">
        <v>22</v>
      </c>
      <c r="F2311" s="561" t="s">
        <v>22</v>
      </c>
      <c r="G2311" s="561" t="s">
        <v>27468</v>
      </c>
      <c r="H2311" s="561" t="s">
        <v>27469</v>
      </c>
      <c r="I2311" s="561" t="s">
        <v>23868</v>
      </c>
      <c r="J2311" s="561" t="s">
        <v>24</v>
      </c>
      <c r="K2311" s="562" t="s">
        <v>32413</v>
      </c>
      <c r="L2311" s="561" t="s">
        <v>25</v>
      </c>
    </row>
    <row r="2312" spans="1:12" x14ac:dyDescent="0.25">
      <c r="A2312" s="561" t="s">
        <v>2138</v>
      </c>
      <c r="B2312" s="561" t="s">
        <v>2139</v>
      </c>
      <c r="C2312" s="561" t="s">
        <v>2197</v>
      </c>
      <c r="D2312" s="561" t="s">
        <v>2198</v>
      </c>
      <c r="E2312" s="562" t="s">
        <v>22</v>
      </c>
      <c r="F2312" s="561" t="s">
        <v>22</v>
      </c>
      <c r="G2312" s="561" t="s">
        <v>27471</v>
      </c>
      <c r="H2312" s="561" t="s">
        <v>27472</v>
      </c>
      <c r="I2312" s="561" t="s">
        <v>23868</v>
      </c>
      <c r="J2312" s="561" t="s">
        <v>24</v>
      </c>
      <c r="K2312" s="562" t="s">
        <v>36456</v>
      </c>
      <c r="L2312" s="561" t="s">
        <v>25</v>
      </c>
    </row>
    <row r="2313" spans="1:12" x14ac:dyDescent="0.25">
      <c r="A2313" s="561" t="s">
        <v>2138</v>
      </c>
      <c r="B2313" s="561" t="s">
        <v>2139</v>
      </c>
      <c r="C2313" s="561" t="s">
        <v>2197</v>
      </c>
      <c r="D2313" s="561" t="s">
        <v>2198</v>
      </c>
      <c r="E2313" s="562" t="s">
        <v>22</v>
      </c>
      <c r="F2313" s="561" t="s">
        <v>22</v>
      </c>
      <c r="G2313" s="561" t="s">
        <v>27474</v>
      </c>
      <c r="H2313" s="561" t="s">
        <v>27475</v>
      </c>
      <c r="I2313" s="561" t="s">
        <v>23868</v>
      </c>
      <c r="J2313" s="561" t="s">
        <v>24</v>
      </c>
      <c r="K2313" s="562" t="s">
        <v>37099</v>
      </c>
      <c r="L2313" s="561" t="s">
        <v>25</v>
      </c>
    </row>
    <row r="2314" spans="1:12" x14ac:dyDescent="0.25">
      <c r="A2314" s="561" t="s">
        <v>2138</v>
      </c>
      <c r="B2314" s="561" t="s">
        <v>2139</v>
      </c>
      <c r="C2314" s="561" t="s">
        <v>2197</v>
      </c>
      <c r="D2314" s="561" t="s">
        <v>2198</v>
      </c>
      <c r="E2314" s="562" t="s">
        <v>22</v>
      </c>
      <c r="F2314" s="561" t="s">
        <v>22</v>
      </c>
      <c r="G2314" s="561" t="s">
        <v>27477</v>
      </c>
      <c r="H2314" s="561" t="s">
        <v>27478</v>
      </c>
      <c r="I2314" s="561" t="s">
        <v>23868</v>
      </c>
      <c r="J2314" s="561" t="s">
        <v>24</v>
      </c>
      <c r="K2314" s="562" t="s">
        <v>37100</v>
      </c>
      <c r="L2314" s="561" t="s">
        <v>25</v>
      </c>
    </row>
    <row r="2315" spans="1:12" x14ac:dyDescent="0.25">
      <c r="A2315" s="561" t="s">
        <v>2138</v>
      </c>
      <c r="B2315" s="561" t="s">
        <v>2139</v>
      </c>
      <c r="C2315" s="561" t="s">
        <v>2197</v>
      </c>
      <c r="D2315" s="561" t="s">
        <v>2198</v>
      </c>
      <c r="E2315" s="562" t="s">
        <v>22</v>
      </c>
      <c r="F2315" s="561" t="s">
        <v>22</v>
      </c>
      <c r="G2315" s="561" t="s">
        <v>27480</v>
      </c>
      <c r="H2315" s="561" t="s">
        <v>27481</v>
      </c>
      <c r="I2315" s="561" t="s">
        <v>23868</v>
      </c>
      <c r="J2315" s="561" t="s">
        <v>24</v>
      </c>
      <c r="K2315" s="562" t="s">
        <v>37101</v>
      </c>
      <c r="L2315" s="561" t="s">
        <v>25</v>
      </c>
    </row>
    <row r="2316" spans="1:12" x14ac:dyDescent="0.25">
      <c r="A2316" s="561" t="s">
        <v>2138</v>
      </c>
      <c r="B2316" s="561" t="s">
        <v>2139</v>
      </c>
      <c r="C2316" s="561" t="s">
        <v>2197</v>
      </c>
      <c r="D2316" s="561" t="s">
        <v>2198</v>
      </c>
      <c r="E2316" s="562" t="s">
        <v>22</v>
      </c>
      <c r="F2316" s="561" t="s">
        <v>22</v>
      </c>
      <c r="G2316" s="561" t="s">
        <v>27482</v>
      </c>
      <c r="H2316" s="561" t="s">
        <v>27483</v>
      </c>
      <c r="I2316" s="561" t="s">
        <v>23868</v>
      </c>
      <c r="J2316" s="561" t="s">
        <v>24</v>
      </c>
      <c r="K2316" s="562" t="s">
        <v>37102</v>
      </c>
      <c r="L2316" s="561" t="s">
        <v>25</v>
      </c>
    </row>
    <row r="2317" spans="1:12" x14ac:dyDescent="0.25">
      <c r="A2317" s="561" t="s">
        <v>2138</v>
      </c>
      <c r="B2317" s="561" t="s">
        <v>2139</v>
      </c>
      <c r="C2317" s="561" t="s">
        <v>2197</v>
      </c>
      <c r="D2317" s="561" t="s">
        <v>2198</v>
      </c>
      <c r="E2317" s="562" t="s">
        <v>22</v>
      </c>
      <c r="F2317" s="561" t="s">
        <v>22</v>
      </c>
      <c r="G2317" s="561" t="s">
        <v>27485</v>
      </c>
      <c r="H2317" s="561" t="s">
        <v>27486</v>
      </c>
      <c r="I2317" s="561" t="s">
        <v>23868</v>
      </c>
      <c r="J2317" s="561" t="s">
        <v>24</v>
      </c>
      <c r="K2317" s="562" t="s">
        <v>37103</v>
      </c>
      <c r="L2317" s="561" t="s">
        <v>25</v>
      </c>
    </row>
    <row r="2318" spans="1:12" x14ac:dyDescent="0.25">
      <c r="A2318" s="561" t="s">
        <v>2138</v>
      </c>
      <c r="B2318" s="561" t="s">
        <v>2139</v>
      </c>
      <c r="C2318" s="561" t="s">
        <v>2197</v>
      </c>
      <c r="D2318" s="561" t="s">
        <v>2198</v>
      </c>
      <c r="E2318" s="562" t="s">
        <v>22</v>
      </c>
      <c r="F2318" s="561" t="s">
        <v>22</v>
      </c>
      <c r="G2318" s="561" t="s">
        <v>27488</v>
      </c>
      <c r="H2318" s="561" t="s">
        <v>27489</v>
      </c>
      <c r="I2318" s="561" t="s">
        <v>23868</v>
      </c>
      <c r="J2318" s="561" t="s">
        <v>24</v>
      </c>
      <c r="K2318" s="562" t="s">
        <v>35084</v>
      </c>
      <c r="L2318" s="561" t="s">
        <v>25</v>
      </c>
    </row>
    <row r="2319" spans="1:12" x14ac:dyDescent="0.25">
      <c r="A2319" s="561" t="s">
        <v>2138</v>
      </c>
      <c r="B2319" s="561" t="s">
        <v>2139</v>
      </c>
      <c r="C2319" s="561" t="s">
        <v>2197</v>
      </c>
      <c r="D2319" s="561" t="s">
        <v>2198</v>
      </c>
      <c r="E2319" s="562" t="s">
        <v>22</v>
      </c>
      <c r="F2319" s="561" t="s">
        <v>22</v>
      </c>
      <c r="G2319" s="561" t="s">
        <v>27491</v>
      </c>
      <c r="H2319" s="561" t="s">
        <v>27492</v>
      </c>
      <c r="I2319" s="561" t="s">
        <v>23868</v>
      </c>
      <c r="J2319" s="561" t="s">
        <v>24</v>
      </c>
      <c r="K2319" s="562" t="s">
        <v>37104</v>
      </c>
      <c r="L2319" s="561" t="s">
        <v>25</v>
      </c>
    </row>
    <row r="2320" spans="1:12" x14ac:dyDescent="0.25">
      <c r="A2320" s="561" t="s">
        <v>2138</v>
      </c>
      <c r="B2320" s="561" t="s">
        <v>2139</v>
      </c>
      <c r="C2320" s="561" t="s">
        <v>2197</v>
      </c>
      <c r="D2320" s="561" t="s">
        <v>2198</v>
      </c>
      <c r="E2320" s="562" t="s">
        <v>22</v>
      </c>
      <c r="F2320" s="561" t="s">
        <v>22</v>
      </c>
      <c r="G2320" s="561" t="s">
        <v>27494</v>
      </c>
      <c r="H2320" s="561" t="s">
        <v>27495</v>
      </c>
      <c r="I2320" s="561" t="s">
        <v>23868</v>
      </c>
      <c r="J2320" s="561" t="s">
        <v>24</v>
      </c>
      <c r="K2320" s="562" t="s">
        <v>37105</v>
      </c>
      <c r="L2320" s="561" t="s">
        <v>25</v>
      </c>
    </row>
    <row r="2321" spans="1:12" x14ac:dyDescent="0.25">
      <c r="A2321" s="561" t="s">
        <v>2138</v>
      </c>
      <c r="B2321" s="561" t="s">
        <v>2139</v>
      </c>
      <c r="C2321" s="561" t="s">
        <v>2197</v>
      </c>
      <c r="D2321" s="561" t="s">
        <v>2198</v>
      </c>
      <c r="E2321" s="562" t="s">
        <v>22</v>
      </c>
      <c r="F2321" s="561" t="s">
        <v>22</v>
      </c>
      <c r="G2321" s="561" t="s">
        <v>27497</v>
      </c>
      <c r="H2321" s="561" t="s">
        <v>27498</v>
      </c>
      <c r="I2321" s="561" t="s">
        <v>23868</v>
      </c>
      <c r="J2321" s="561" t="s">
        <v>24</v>
      </c>
      <c r="K2321" s="562" t="s">
        <v>37106</v>
      </c>
      <c r="L2321" s="561" t="s">
        <v>25</v>
      </c>
    </row>
    <row r="2322" spans="1:12" x14ac:dyDescent="0.25">
      <c r="A2322" s="561" t="s">
        <v>2138</v>
      </c>
      <c r="B2322" s="561" t="s">
        <v>2139</v>
      </c>
      <c r="C2322" s="561" t="s">
        <v>2197</v>
      </c>
      <c r="D2322" s="561" t="s">
        <v>2198</v>
      </c>
      <c r="E2322" s="562" t="s">
        <v>22</v>
      </c>
      <c r="F2322" s="561" t="s">
        <v>22</v>
      </c>
      <c r="G2322" s="561" t="s">
        <v>27500</v>
      </c>
      <c r="H2322" s="561" t="s">
        <v>27501</v>
      </c>
      <c r="I2322" s="561" t="s">
        <v>23868</v>
      </c>
      <c r="J2322" s="561" t="s">
        <v>24</v>
      </c>
      <c r="K2322" s="562" t="s">
        <v>37107</v>
      </c>
      <c r="L2322" s="561" t="s">
        <v>25</v>
      </c>
    </row>
    <row r="2323" spans="1:12" x14ac:dyDescent="0.25">
      <c r="A2323" s="561" t="s">
        <v>2138</v>
      </c>
      <c r="B2323" s="561" t="s">
        <v>2139</v>
      </c>
      <c r="C2323" s="561" t="s">
        <v>2197</v>
      </c>
      <c r="D2323" s="561" t="s">
        <v>2198</v>
      </c>
      <c r="E2323" s="562" t="s">
        <v>22</v>
      </c>
      <c r="F2323" s="561" t="s">
        <v>22</v>
      </c>
      <c r="G2323" s="561" t="s">
        <v>27503</v>
      </c>
      <c r="H2323" s="561" t="s">
        <v>27504</v>
      </c>
      <c r="I2323" s="561" t="s">
        <v>23868</v>
      </c>
      <c r="J2323" s="561" t="s">
        <v>24</v>
      </c>
      <c r="K2323" s="562" t="s">
        <v>37108</v>
      </c>
      <c r="L2323" s="561" t="s">
        <v>25</v>
      </c>
    </row>
    <row r="2324" spans="1:12" x14ac:dyDescent="0.25">
      <c r="A2324" s="561" t="s">
        <v>2138</v>
      </c>
      <c r="B2324" s="561" t="s">
        <v>2139</v>
      </c>
      <c r="C2324" s="561" t="s">
        <v>2197</v>
      </c>
      <c r="D2324" s="561" t="s">
        <v>2198</v>
      </c>
      <c r="E2324" s="562" t="s">
        <v>22</v>
      </c>
      <c r="F2324" s="561" t="s">
        <v>22</v>
      </c>
      <c r="G2324" s="561" t="s">
        <v>27506</v>
      </c>
      <c r="H2324" s="561" t="s">
        <v>27507</v>
      </c>
      <c r="I2324" s="561" t="s">
        <v>23868</v>
      </c>
      <c r="J2324" s="561" t="s">
        <v>24</v>
      </c>
      <c r="K2324" s="562" t="s">
        <v>37109</v>
      </c>
      <c r="L2324" s="561" t="s">
        <v>25</v>
      </c>
    </row>
    <row r="2325" spans="1:12" x14ac:dyDescent="0.25">
      <c r="A2325" s="561" t="s">
        <v>2138</v>
      </c>
      <c r="B2325" s="561" t="s">
        <v>2139</v>
      </c>
      <c r="C2325" s="561" t="s">
        <v>2197</v>
      </c>
      <c r="D2325" s="561" t="s">
        <v>2198</v>
      </c>
      <c r="E2325" s="562" t="s">
        <v>22</v>
      </c>
      <c r="F2325" s="561" t="s">
        <v>22</v>
      </c>
      <c r="G2325" s="561" t="s">
        <v>27509</v>
      </c>
      <c r="H2325" s="561" t="s">
        <v>27510</v>
      </c>
      <c r="I2325" s="561" t="s">
        <v>23868</v>
      </c>
      <c r="J2325" s="561" t="s">
        <v>24</v>
      </c>
      <c r="K2325" s="562" t="s">
        <v>37110</v>
      </c>
      <c r="L2325" s="561" t="s">
        <v>25</v>
      </c>
    </row>
    <row r="2326" spans="1:12" x14ac:dyDescent="0.25">
      <c r="A2326" s="561" t="s">
        <v>2138</v>
      </c>
      <c r="B2326" s="561" t="s">
        <v>2139</v>
      </c>
      <c r="C2326" s="561" t="s">
        <v>2197</v>
      </c>
      <c r="D2326" s="561" t="s">
        <v>2198</v>
      </c>
      <c r="E2326" s="562" t="s">
        <v>22</v>
      </c>
      <c r="F2326" s="561" t="s">
        <v>22</v>
      </c>
      <c r="G2326" s="561" t="s">
        <v>27512</v>
      </c>
      <c r="H2326" s="561" t="s">
        <v>27513</v>
      </c>
      <c r="I2326" s="561" t="s">
        <v>23868</v>
      </c>
      <c r="J2326" s="561" t="s">
        <v>24</v>
      </c>
      <c r="K2326" s="562" t="s">
        <v>37111</v>
      </c>
      <c r="L2326" s="561" t="s">
        <v>25</v>
      </c>
    </row>
    <row r="2327" spans="1:12" x14ac:dyDescent="0.25">
      <c r="A2327" s="561" t="s">
        <v>2138</v>
      </c>
      <c r="B2327" s="561" t="s">
        <v>2139</v>
      </c>
      <c r="C2327" s="561" t="s">
        <v>2197</v>
      </c>
      <c r="D2327" s="561" t="s">
        <v>2198</v>
      </c>
      <c r="E2327" s="562" t="s">
        <v>22</v>
      </c>
      <c r="F2327" s="561" t="s">
        <v>22</v>
      </c>
      <c r="G2327" s="561" t="s">
        <v>27515</v>
      </c>
      <c r="H2327" s="561" t="s">
        <v>27516</v>
      </c>
      <c r="I2327" s="561" t="s">
        <v>23868</v>
      </c>
      <c r="J2327" s="561" t="s">
        <v>24</v>
      </c>
      <c r="K2327" s="562" t="s">
        <v>37112</v>
      </c>
      <c r="L2327" s="561" t="s">
        <v>25</v>
      </c>
    </row>
    <row r="2328" spans="1:12" x14ac:dyDescent="0.25">
      <c r="A2328" s="561" t="s">
        <v>2138</v>
      </c>
      <c r="B2328" s="561" t="s">
        <v>2139</v>
      </c>
      <c r="C2328" s="561" t="s">
        <v>2197</v>
      </c>
      <c r="D2328" s="561" t="s">
        <v>2198</v>
      </c>
      <c r="E2328" s="562" t="s">
        <v>22</v>
      </c>
      <c r="F2328" s="561" t="s">
        <v>22</v>
      </c>
      <c r="G2328" s="561" t="s">
        <v>27518</v>
      </c>
      <c r="H2328" s="561" t="s">
        <v>27519</v>
      </c>
      <c r="I2328" s="561" t="s">
        <v>23868</v>
      </c>
      <c r="J2328" s="561" t="s">
        <v>24</v>
      </c>
      <c r="K2328" s="562" t="s">
        <v>37113</v>
      </c>
      <c r="L2328" s="561" t="s">
        <v>25</v>
      </c>
    </row>
    <row r="2329" spans="1:12" x14ac:dyDescent="0.25">
      <c r="A2329" s="561" t="s">
        <v>2138</v>
      </c>
      <c r="B2329" s="561" t="s">
        <v>2139</v>
      </c>
      <c r="C2329" s="561" t="s">
        <v>2197</v>
      </c>
      <c r="D2329" s="561" t="s">
        <v>2198</v>
      </c>
      <c r="E2329" s="562" t="s">
        <v>22</v>
      </c>
      <c r="F2329" s="561" t="s">
        <v>22</v>
      </c>
      <c r="G2329" s="561" t="s">
        <v>27521</v>
      </c>
      <c r="H2329" s="561" t="s">
        <v>27522</v>
      </c>
      <c r="I2329" s="561" t="s">
        <v>23868</v>
      </c>
      <c r="J2329" s="561" t="s">
        <v>24</v>
      </c>
      <c r="K2329" s="562" t="s">
        <v>37114</v>
      </c>
      <c r="L2329" s="561" t="s">
        <v>25</v>
      </c>
    </row>
    <row r="2330" spans="1:12" x14ac:dyDescent="0.25">
      <c r="A2330" s="561" t="s">
        <v>2138</v>
      </c>
      <c r="B2330" s="561" t="s">
        <v>2139</v>
      </c>
      <c r="C2330" s="561" t="s">
        <v>2197</v>
      </c>
      <c r="D2330" s="561" t="s">
        <v>2198</v>
      </c>
      <c r="E2330" s="562" t="s">
        <v>22</v>
      </c>
      <c r="F2330" s="561" t="s">
        <v>22</v>
      </c>
      <c r="G2330" s="561" t="s">
        <v>27524</v>
      </c>
      <c r="H2330" s="561" t="s">
        <v>27525</v>
      </c>
      <c r="I2330" s="561" t="s">
        <v>23868</v>
      </c>
      <c r="J2330" s="561" t="s">
        <v>24</v>
      </c>
      <c r="K2330" s="562" t="s">
        <v>37115</v>
      </c>
      <c r="L2330" s="561" t="s">
        <v>25</v>
      </c>
    </row>
    <row r="2331" spans="1:12" x14ac:dyDescent="0.25">
      <c r="A2331" s="561" t="s">
        <v>2138</v>
      </c>
      <c r="B2331" s="561" t="s">
        <v>2139</v>
      </c>
      <c r="C2331" s="561" t="s">
        <v>2197</v>
      </c>
      <c r="D2331" s="561" t="s">
        <v>2198</v>
      </c>
      <c r="E2331" s="562" t="s">
        <v>22</v>
      </c>
      <c r="F2331" s="561" t="s">
        <v>22</v>
      </c>
      <c r="G2331" s="561" t="s">
        <v>27527</v>
      </c>
      <c r="H2331" s="561" t="s">
        <v>27528</v>
      </c>
      <c r="I2331" s="561" t="s">
        <v>23868</v>
      </c>
      <c r="J2331" s="561" t="s">
        <v>24</v>
      </c>
      <c r="K2331" s="562" t="s">
        <v>37116</v>
      </c>
      <c r="L2331" s="561" t="s">
        <v>25</v>
      </c>
    </row>
    <row r="2332" spans="1:12" x14ac:dyDescent="0.25">
      <c r="A2332" s="561" t="s">
        <v>2138</v>
      </c>
      <c r="B2332" s="561" t="s">
        <v>2139</v>
      </c>
      <c r="C2332" s="561" t="s">
        <v>2197</v>
      </c>
      <c r="D2332" s="561" t="s">
        <v>2198</v>
      </c>
      <c r="E2332" s="562" t="s">
        <v>22</v>
      </c>
      <c r="F2332" s="561" t="s">
        <v>22</v>
      </c>
      <c r="G2332" s="561" t="s">
        <v>27530</v>
      </c>
      <c r="H2332" s="561" t="s">
        <v>27531</v>
      </c>
      <c r="I2332" s="561" t="s">
        <v>23868</v>
      </c>
      <c r="J2332" s="561" t="s">
        <v>24</v>
      </c>
      <c r="K2332" s="562" t="s">
        <v>37117</v>
      </c>
      <c r="L2332" s="561" t="s">
        <v>25</v>
      </c>
    </row>
    <row r="2333" spans="1:12" x14ac:dyDescent="0.25">
      <c r="A2333" s="561" t="s">
        <v>2138</v>
      </c>
      <c r="B2333" s="561" t="s">
        <v>2139</v>
      </c>
      <c r="C2333" s="561" t="s">
        <v>2197</v>
      </c>
      <c r="D2333" s="561" t="s">
        <v>2198</v>
      </c>
      <c r="E2333" s="562" t="s">
        <v>22</v>
      </c>
      <c r="F2333" s="561" t="s">
        <v>22</v>
      </c>
      <c r="G2333" s="561" t="s">
        <v>27533</v>
      </c>
      <c r="H2333" s="561" t="s">
        <v>27534</v>
      </c>
      <c r="I2333" s="561" t="s">
        <v>23868</v>
      </c>
      <c r="J2333" s="561" t="s">
        <v>24</v>
      </c>
      <c r="K2333" s="562" t="s">
        <v>37118</v>
      </c>
      <c r="L2333" s="561" t="s">
        <v>25</v>
      </c>
    </row>
    <row r="2334" spans="1:12" x14ac:dyDescent="0.25">
      <c r="A2334" s="561" t="s">
        <v>2138</v>
      </c>
      <c r="B2334" s="561" t="s">
        <v>2139</v>
      </c>
      <c r="C2334" s="561" t="s">
        <v>2197</v>
      </c>
      <c r="D2334" s="561" t="s">
        <v>2198</v>
      </c>
      <c r="E2334" s="562" t="s">
        <v>22</v>
      </c>
      <c r="F2334" s="561" t="s">
        <v>22</v>
      </c>
      <c r="G2334" s="561" t="s">
        <v>27536</v>
      </c>
      <c r="H2334" s="561" t="s">
        <v>27537</v>
      </c>
      <c r="I2334" s="561" t="s">
        <v>23868</v>
      </c>
      <c r="J2334" s="561" t="s">
        <v>24</v>
      </c>
      <c r="K2334" s="562" t="s">
        <v>37119</v>
      </c>
      <c r="L2334" s="561" t="s">
        <v>25</v>
      </c>
    </row>
    <row r="2335" spans="1:12" x14ac:dyDescent="0.25">
      <c r="A2335" s="561" t="s">
        <v>2138</v>
      </c>
      <c r="B2335" s="561" t="s">
        <v>2139</v>
      </c>
      <c r="C2335" s="561" t="s">
        <v>2197</v>
      </c>
      <c r="D2335" s="561" t="s">
        <v>2198</v>
      </c>
      <c r="E2335" s="562" t="s">
        <v>22</v>
      </c>
      <c r="F2335" s="561" t="s">
        <v>22</v>
      </c>
      <c r="G2335" s="561" t="s">
        <v>27539</v>
      </c>
      <c r="H2335" s="561" t="s">
        <v>27540</v>
      </c>
      <c r="I2335" s="561" t="s">
        <v>23868</v>
      </c>
      <c r="J2335" s="561" t="s">
        <v>24</v>
      </c>
      <c r="K2335" s="562" t="s">
        <v>37120</v>
      </c>
      <c r="L2335" s="561" t="s">
        <v>25</v>
      </c>
    </row>
    <row r="2336" spans="1:12" x14ac:dyDescent="0.25">
      <c r="A2336" s="561" t="s">
        <v>2138</v>
      </c>
      <c r="B2336" s="561" t="s">
        <v>2139</v>
      </c>
      <c r="C2336" s="561" t="s">
        <v>2197</v>
      </c>
      <c r="D2336" s="561" t="s">
        <v>2198</v>
      </c>
      <c r="E2336" s="562" t="s">
        <v>22</v>
      </c>
      <c r="F2336" s="561" t="s">
        <v>22</v>
      </c>
      <c r="G2336" s="561" t="s">
        <v>27542</v>
      </c>
      <c r="H2336" s="561" t="s">
        <v>27543</v>
      </c>
      <c r="I2336" s="561" t="s">
        <v>23868</v>
      </c>
      <c r="J2336" s="561" t="s">
        <v>24</v>
      </c>
      <c r="K2336" s="562" t="s">
        <v>37121</v>
      </c>
      <c r="L2336" s="561" t="s">
        <v>25</v>
      </c>
    </row>
    <row r="2337" spans="1:12" x14ac:dyDescent="0.25">
      <c r="A2337" s="561" t="s">
        <v>2138</v>
      </c>
      <c r="B2337" s="561" t="s">
        <v>2139</v>
      </c>
      <c r="C2337" s="561" t="s">
        <v>2197</v>
      </c>
      <c r="D2337" s="561" t="s">
        <v>2198</v>
      </c>
      <c r="E2337" s="562" t="s">
        <v>22</v>
      </c>
      <c r="F2337" s="561" t="s">
        <v>22</v>
      </c>
      <c r="G2337" s="561" t="s">
        <v>27545</v>
      </c>
      <c r="H2337" s="561" t="s">
        <v>27546</v>
      </c>
      <c r="I2337" s="561" t="s">
        <v>23868</v>
      </c>
      <c r="J2337" s="561" t="s">
        <v>24</v>
      </c>
      <c r="K2337" s="562" t="s">
        <v>37122</v>
      </c>
      <c r="L2337" s="561" t="s">
        <v>25</v>
      </c>
    </row>
    <row r="2338" spans="1:12" x14ac:dyDescent="0.25">
      <c r="A2338" s="561" t="s">
        <v>2138</v>
      </c>
      <c r="B2338" s="561" t="s">
        <v>2139</v>
      </c>
      <c r="C2338" s="561" t="s">
        <v>2197</v>
      </c>
      <c r="D2338" s="561" t="s">
        <v>2198</v>
      </c>
      <c r="E2338" s="562" t="s">
        <v>22</v>
      </c>
      <c r="F2338" s="561" t="s">
        <v>22</v>
      </c>
      <c r="G2338" s="561" t="s">
        <v>27547</v>
      </c>
      <c r="H2338" s="561" t="s">
        <v>27548</v>
      </c>
      <c r="I2338" s="561" t="s">
        <v>23868</v>
      </c>
      <c r="J2338" s="561" t="s">
        <v>24</v>
      </c>
      <c r="K2338" s="562" t="s">
        <v>37123</v>
      </c>
      <c r="L2338" s="561" t="s">
        <v>25</v>
      </c>
    </row>
    <row r="2339" spans="1:12" x14ac:dyDescent="0.25">
      <c r="A2339" s="561" t="s">
        <v>2138</v>
      </c>
      <c r="B2339" s="561" t="s">
        <v>2139</v>
      </c>
      <c r="C2339" s="561" t="s">
        <v>2197</v>
      </c>
      <c r="D2339" s="561" t="s">
        <v>2198</v>
      </c>
      <c r="E2339" s="562" t="s">
        <v>22</v>
      </c>
      <c r="F2339" s="561" t="s">
        <v>22</v>
      </c>
      <c r="G2339" s="561" t="s">
        <v>27550</v>
      </c>
      <c r="H2339" s="561" t="s">
        <v>27551</v>
      </c>
      <c r="I2339" s="561" t="s">
        <v>23868</v>
      </c>
      <c r="J2339" s="561" t="s">
        <v>24</v>
      </c>
      <c r="K2339" s="562" t="s">
        <v>37124</v>
      </c>
      <c r="L2339" s="561" t="s">
        <v>25</v>
      </c>
    </row>
    <row r="2340" spans="1:12" x14ac:dyDescent="0.25">
      <c r="A2340" s="561" t="s">
        <v>2138</v>
      </c>
      <c r="B2340" s="561" t="s">
        <v>2139</v>
      </c>
      <c r="C2340" s="561" t="s">
        <v>2197</v>
      </c>
      <c r="D2340" s="561" t="s">
        <v>2198</v>
      </c>
      <c r="E2340" s="562" t="s">
        <v>22</v>
      </c>
      <c r="F2340" s="561" t="s">
        <v>22</v>
      </c>
      <c r="G2340" s="561" t="s">
        <v>27553</v>
      </c>
      <c r="H2340" s="561" t="s">
        <v>27554</v>
      </c>
      <c r="I2340" s="561" t="s">
        <v>23868</v>
      </c>
      <c r="J2340" s="561" t="s">
        <v>24</v>
      </c>
      <c r="K2340" s="562" t="s">
        <v>37125</v>
      </c>
      <c r="L2340" s="561" t="s">
        <v>25</v>
      </c>
    </row>
    <row r="2341" spans="1:12" x14ac:dyDescent="0.25">
      <c r="A2341" s="561" t="s">
        <v>2138</v>
      </c>
      <c r="B2341" s="561" t="s">
        <v>2139</v>
      </c>
      <c r="C2341" s="561" t="s">
        <v>2197</v>
      </c>
      <c r="D2341" s="561" t="s">
        <v>2198</v>
      </c>
      <c r="E2341" s="562" t="s">
        <v>22</v>
      </c>
      <c r="F2341" s="561" t="s">
        <v>22</v>
      </c>
      <c r="G2341" s="561" t="s">
        <v>27556</v>
      </c>
      <c r="H2341" s="561" t="s">
        <v>27557</v>
      </c>
      <c r="I2341" s="561" t="s">
        <v>23868</v>
      </c>
      <c r="J2341" s="561" t="s">
        <v>24</v>
      </c>
      <c r="K2341" s="562" t="s">
        <v>37126</v>
      </c>
      <c r="L2341" s="561" t="s">
        <v>25</v>
      </c>
    </row>
    <row r="2342" spans="1:12" x14ac:dyDescent="0.25">
      <c r="A2342" s="561" t="s">
        <v>2138</v>
      </c>
      <c r="B2342" s="561" t="s">
        <v>2139</v>
      </c>
      <c r="C2342" s="561" t="s">
        <v>2197</v>
      </c>
      <c r="D2342" s="561" t="s">
        <v>2198</v>
      </c>
      <c r="E2342" s="562" t="s">
        <v>22</v>
      </c>
      <c r="F2342" s="561" t="s">
        <v>22</v>
      </c>
      <c r="G2342" s="561" t="s">
        <v>27559</v>
      </c>
      <c r="H2342" s="561" t="s">
        <v>27560</v>
      </c>
      <c r="I2342" s="561" t="s">
        <v>23868</v>
      </c>
      <c r="J2342" s="561" t="s">
        <v>24</v>
      </c>
      <c r="K2342" s="562" t="s">
        <v>37127</v>
      </c>
      <c r="L2342" s="561" t="s">
        <v>25</v>
      </c>
    </row>
    <row r="2343" spans="1:12" x14ac:dyDescent="0.25">
      <c r="A2343" s="561" t="s">
        <v>2138</v>
      </c>
      <c r="B2343" s="561" t="s">
        <v>2139</v>
      </c>
      <c r="C2343" s="561" t="s">
        <v>2197</v>
      </c>
      <c r="D2343" s="561" t="s">
        <v>2198</v>
      </c>
      <c r="E2343" s="562" t="s">
        <v>22</v>
      </c>
      <c r="F2343" s="561" t="s">
        <v>22</v>
      </c>
      <c r="G2343" s="561" t="s">
        <v>27562</v>
      </c>
      <c r="H2343" s="561" t="s">
        <v>27563</v>
      </c>
      <c r="I2343" s="561" t="s">
        <v>23868</v>
      </c>
      <c r="J2343" s="561" t="s">
        <v>24</v>
      </c>
      <c r="K2343" s="562" t="s">
        <v>37128</v>
      </c>
      <c r="L2343" s="561" t="s">
        <v>25</v>
      </c>
    </row>
    <row r="2344" spans="1:12" x14ac:dyDescent="0.25">
      <c r="A2344" s="561" t="s">
        <v>2138</v>
      </c>
      <c r="B2344" s="561" t="s">
        <v>2139</v>
      </c>
      <c r="C2344" s="561" t="s">
        <v>2197</v>
      </c>
      <c r="D2344" s="561" t="s">
        <v>2198</v>
      </c>
      <c r="E2344" s="562" t="s">
        <v>22</v>
      </c>
      <c r="F2344" s="561" t="s">
        <v>22</v>
      </c>
      <c r="G2344" s="561" t="s">
        <v>27565</v>
      </c>
      <c r="H2344" s="561" t="s">
        <v>27566</v>
      </c>
      <c r="I2344" s="561" t="s">
        <v>23868</v>
      </c>
      <c r="J2344" s="561" t="s">
        <v>24</v>
      </c>
      <c r="K2344" s="562" t="s">
        <v>37129</v>
      </c>
      <c r="L2344" s="561" t="s">
        <v>25</v>
      </c>
    </row>
    <row r="2345" spans="1:12" x14ac:dyDescent="0.25">
      <c r="A2345" s="561" t="s">
        <v>2138</v>
      </c>
      <c r="B2345" s="561" t="s">
        <v>2139</v>
      </c>
      <c r="C2345" s="561" t="s">
        <v>2197</v>
      </c>
      <c r="D2345" s="561" t="s">
        <v>2198</v>
      </c>
      <c r="E2345" s="562" t="s">
        <v>22</v>
      </c>
      <c r="F2345" s="561" t="s">
        <v>22</v>
      </c>
      <c r="G2345" s="561" t="s">
        <v>27568</v>
      </c>
      <c r="H2345" s="561" t="s">
        <v>27569</v>
      </c>
      <c r="I2345" s="561" t="s">
        <v>23868</v>
      </c>
      <c r="J2345" s="561" t="s">
        <v>24</v>
      </c>
      <c r="K2345" s="562" t="s">
        <v>37130</v>
      </c>
      <c r="L2345" s="561" t="s">
        <v>25</v>
      </c>
    </row>
    <row r="2346" spans="1:12" x14ac:dyDescent="0.25">
      <c r="A2346" s="561" t="s">
        <v>2138</v>
      </c>
      <c r="B2346" s="561" t="s">
        <v>2139</v>
      </c>
      <c r="C2346" s="561" t="s">
        <v>2197</v>
      </c>
      <c r="D2346" s="561" t="s">
        <v>2198</v>
      </c>
      <c r="E2346" s="562" t="s">
        <v>22</v>
      </c>
      <c r="F2346" s="561" t="s">
        <v>22</v>
      </c>
      <c r="G2346" s="561" t="s">
        <v>27571</v>
      </c>
      <c r="H2346" s="561" t="s">
        <v>27572</v>
      </c>
      <c r="I2346" s="561" t="s">
        <v>23868</v>
      </c>
      <c r="J2346" s="561" t="s">
        <v>24</v>
      </c>
      <c r="K2346" s="562" t="s">
        <v>37131</v>
      </c>
      <c r="L2346" s="561" t="s">
        <v>25</v>
      </c>
    </row>
    <row r="2347" spans="1:12" x14ac:dyDescent="0.25">
      <c r="A2347" s="561" t="s">
        <v>2138</v>
      </c>
      <c r="B2347" s="561" t="s">
        <v>2139</v>
      </c>
      <c r="C2347" s="561" t="s">
        <v>2197</v>
      </c>
      <c r="D2347" s="561" t="s">
        <v>2198</v>
      </c>
      <c r="E2347" s="562" t="s">
        <v>22</v>
      </c>
      <c r="F2347" s="561" t="s">
        <v>22</v>
      </c>
      <c r="G2347" s="561" t="s">
        <v>27574</v>
      </c>
      <c r="H2347" s="561" t="s">
        <v>27575</v>
      </c>
      <c r="I2347" s="561" t="s">
        <v>23868</v>
      </c>
      <c r="J2347" s="561" t="s">
        <v>24</v>
      </c>
      <c r="K2347" s="562" t="s">
        <v>37132</v>
      </c>
      <c r="L2347" s="561" t="s">
        <v>25</v>
      </c>
    </row>
    <row r="2348" spans="1:12" x14ac:dyDescent="0.25">
      <c r="A2348" s="561" t="s">
        <v>2138</v>
      </c>
      <c r="B2348" s="561" t="s">
        <v>2139</v>
      </c>
      <c r="C2348" s="561" t="s">
        <v>2197</v>
      </c>
      <c r="D2348" s="561" t="s">
        <v>2198</v>
      </c>
      <c r="E2348" s="562" t="s">
        <v>22</v>
      </c>
      <c r="F2348" s="561" t="s">
        <v>22</v>
      </c>
      <c r="G2348" s="561" t="s">
        <v>27577</v>
      </c>
      <c r="H2348" s="561" t="s">
        <v>27578</v>
      </c>
      <c r="I2348" s="561" t="s">
        <v>23868</v>
      </c>
      <c r="J2348" s="561" t="s">
        <v>24</v>
      </c>
      <c r="K2348" s="562" t="s">
        <v>37133</v>
      </c>
      <c r="L2348" s="561" t="s">
        <v>25</v>
      </c>
    </row>
    <row r="2349" spans="1:12" x14ac:dyDescent="0.25">
      <c r="A2349" s="561" t="s">
        <v>2138</v>
      </c>
      <c r="B2349" s="561" t="s">
        <v>2139</v>
      </c>
      <c r="C2349" s="561" t="s">
        <v>2197</v>
      </c>
      <c r="D2349" s="561" t="s">
        <v>2198</v>
      </c>
      <c r="E2349" s="562" t="s">
        <v>22</v>
      </c>
      <c r="F2349" s="561" t="s">
        <v>22</v>
      </c>
      <c r="G2349" s="561" t="s">
        <v>27580</v>
      </c>
      <c r="H2349" s="561" t="s">
        <v>27581</v>
      </c>
      <c r="I2349" s="561" t="s">
        <v>23868</v>
      </c>
      <c r="J2349" s="561" t="s">
        <v>24</v>
      </c>
      <c r="K2349" s="562" t="s">
        <v>37134</v>
      </c>
      <c r="L2349" s="561" t="s">
        <v>25</v>
      </c>
    </row>
    <row r="2350" spans="1:12" x14ac:dyDescent="0.25">
      <c r="A2350" s="561" t="s">
        <v>2138</v>
      </c>
      <c r="B2350" s="561" t="s">
        <v>2139</v>
      </c>
      <c r="C2350" s="561" t="s">
        <v>2197</v>
      </c>
      <c r="D2350" s="561" t="s">
        <v>2198</v>
      </c>
      <c r="E2350" s="562" t="s">
        <v>22</v>
      </c>
      <c r="F2350" s="561" t="s">
        <v>22</v>
      </c>
      <c r="G2350" s="561" t="s">
        <v>27583</v>
      </c>
      <c r="H2350" s="561" t="s">
        <v>27584</v>
      </c>
      <c r="I2350" s="561" t="s">
        <v>23868</v>
      </c>
      <c r="J2350" s="561" t="s">
        <v>24</v>
      </c>
      <c r="K2350" s="562" t="s">
        <v>37135</v>
      </c>
      <c r="L2350" s="561" t="s">
        <v>25</v>
      </c>
    </row>
    <row r="2351" spans="1:12" x14ac:dyDescent="0.25">
      <c r="A2351" s="561" t="s">
        <v>2138</v>
      </c>
      <c r="B2351" s="561" t="s">
        <v>2139</v>
      </c>
      <c r="C2351" s="561" t="s">
        <v>2197</v>
      </c>
      <c r="D2351" s="561" t="s">
        <v>2198</v>
      </c>
      <c r="E2351" s="562" t="s">
        <v>22</v>
      </c>
      <c r="F2351" s="561" t="s">
        <v>22</v>
      </c>
      <c r="G2351" s="561" t="s">
        <v>27585</v>
      </c>
      <c r="H2351" s="561" t="s">
        <v>27586</v>
      </c>
      <c r="I2351" s="561" t="s">
        <v>23868</v>
      </c>
      <c r="J2351" s="561" t="s">
        <v>24</v>
      </c>
      <c r="K2351" s="562" t="s">
        <v>37136</v>
      </c>
      <c r="L2351" s="561" t="s">
        <v>25</v>
      </c>
    </row>
    <row r="2352" spans="1:12" x14ac:dyDescent="0.25">
      <c r="A2352" s="561" t="s">
        <v>2138</v>
      </c>
      <c r="B2352" s="561" t="s">
        <v>2139</v>
      </c>
      <c r="C2352" s="561" t="s">
        <v>2197</v>
      </c>
      <c r="D2352" s="561" t="s">
        <v>2198</v>
      </c>
      <c r="E2352" s="562" t="s">
        <v>22</v>
      </c>
      <c r="F2352" s="561" t="s">
        <v>22</v>
      </c>
      <c r="G2352" s="561" t="s">
        <v>27588</v>
      </c>
      <c r="H2352" s="561" t="s">
        <v>27589</v>
      </c>
      <c r="I2352" s="561" t="s">
        <v>23868</v>
      </c>
      <c r="J2352" s="561" t="s">
        <v>24</v>
      </c>
      <c r="K2352" s="562" t="s">
        <v>37137</v>
      </c>
      <c r="L2352" s="561" t="s">
        <v>25</v>
      </c>
    </row>
    <row r="2353" spans="1:12" x14ac:dyDescent="0.25">
      <c r="A2353" s="561" t="s">
        <v>2138</v>
      </c>
      <c r="B2353" s="561" t="s">
        <v>2139</v>
      </c>
      <c r="C2353" s="561" t="s">
        <v>2197</v>
      </c>
      <c r="D2353" s="561" t="s">
        <v>2198</v>
      </c>
      <c r="E2353" s="562" t="s">
        <v>22</v>
      </c>
      <c r="F2353" s="561" t="s">
        <v>22</v>
      </c>
      <c r="G2353" s="561" t="s">
        <v>27591</v>
      </c>
      <c r="H2353" s="561" t="s">
        <v>27592</v>
      </c>
      <c r="I2353" s="561" t="s">
        <v>23868</v>
      </c>
      <c r="J2353" s="561" t="s">
        <v>24</v>
      </c>
      <c r="K2353" s="562" t="s">
        <v>37138</v>
      </c>
      <c r="L2353" s="561" t="s">
        <v>25</v>
      </c>
    </row>
    <row r="2354" spans="1:12" x14ac:dyDescent="0.25">
      <c r="A2354" s="561" t="s">
        <v>2138</v>
      </c>
      <c r="B2354" s="561" t="s">
        <v>2139</v>
      </c>
      <c r="C2354" s="561" t="s">
        <v>2197</v>
      </c>
      <c r="D2354" s="561" t="s">
        <v>2198</v>
      </c>
      <c r="E2354" s="562" t="s">
        <v>22</v>
      </c>
      <c r="F2354" s="561" t="s">
        <v>22</v>
      </c>
      <c r="G2354" s="561" t="s">
        <v>27594</v>
      </c>
      <c r="H2354" s="561" t="s">
        <v>27595</v>
      </c>
      <c r="I2354" s="561" t="s">
        <v>23868</v>
      </c>
      <c r="J2354" s="561" t="s">
        <v>24</v>
      </c>
      <c r="K2354" s="562" t="s">
        <v>37139</v>
      </c>
      <c r="L2354" s="561" t="s">
        <v>25</v>
      </c>
    </row>
    <row r="2355" spans="1:12" x14ac:dyDescent="0.25">
      <c r="A2355" s="561" t="s">
        <v>2138</v>
      </c>
      <c r="B2355" s="561" t="s">
        <v>2139</v>
      </c>
      <c r="C2355" s="561" t="s">
        <v>2197</v>
      </c>
      <c r="D2355" s="561" t="s">
        <v>2198</v>
      </c>
      <c r="E2355" s="562" t="s">
        <v>22</v>
      </c>
      <c r="F2355" s="561" t="s">
        <v>22</v>
      </c>
      <c r="G2355" s="561" t="s">
        <v>27597</v>
      </c>
      <c r="H2355" s="561" t="s">
        <v>27598</v>
      </c>
      <c r="I2355" s="561" t="s">
        <v>23868</v>
      </c>
      <c r="J2355" s="561" t="s">
        <v>24</v>
      </c>
      <c r="K2355" s="562" t="s">
        <v>37140</v>
      </c>
      <c r="L2355" s="561" t="s">
        <v>25</v>
      </c>
    </row>
    <row r="2356" spans="1:12" x14ac:dyDescent="0.25">
      <c r="A2356" s="561" t="s">
        <v>2138</v>
      </c>
      <c r="B2356" s="561" t="s">
        <v>2139</v>
      </c>
      <c r="C2356" s="561" t="s">
        <v>2197</v>
      </c>
      <c r="D2356" s="561" t="s">
        <v>2198</v>
      </c>
      <c r="E2356" s="562" t="s">
        <v>22</v>
      </c>
      <c r="F2356" s="561" t="s">
        <v>22</v>
      </c>
      <c r="G2356" s="561" t="s">
        <v>27600</v>
      </c>
      <c r="H2356" s="561" t="s">
        <v>27601</v>
      </c>
      <c r="I2356" s="561" t="s">
        <v>23868</v>
      </c>
      <c r="J2356" s="561" t="s">
        <v>24</v>
      </c>
      <c r="K2356" s="562" t="s">
        <v>37141</v>
      </c>
      <c r="L2356" s="561" t="s">
        <v>25</v>
      </c>
    </row>
    <row r="2357" spans="1:12" x14ac:dyDescent="0.25">
      <c r="A2357" s="561" t="s">
        <v>2138</v>
      </c>
      <c r="B2357" s="561" t="s">
        <v>2139</v>
      </c>
      <c r="C2357" s="561" t="s">
        <v>2197</v>
      </c>
      <c r="D2357" s="561" t="s">
        <v>2198</v>
      </c>
      <c r="E2357" s="562" t="s">
        <v>22</v>
      </c>
      <c r="F2357" s="561" t="s">
        <v>22</v>
      </c>
      <c r="G2357" s="561" t="s">
        <v>27603</v>
      </c>
      <c r="H2357" s="561" t="s">
        <v>27604</v>
      </c>
      <c r="I2357" s="561" t="s">
        <v>23868</v>
      </c>
      <c r="J2357" s="561" t="s">
        <v>24</v>
      </c>
      <c r="K2357" s="562" t="s">
        <v>37142</v>
      </c>
      <c r="L2357" s="561" t="s">
        <v>25</v>
      </c>
    </row>
    <row r="2358" spans="1:12" x14ac:dyDescent="0.25">
      <c r="A2358" s="561" t="s">
        <v>2138</v>
      </c>
      <c r="B2358" s="561" t="s">
        <v>2139</v>
      </c>
      <c r="C2358" s="561" t="s">
        <v>2197</v>
      </c>
      <c r="D2358" s="561" t="s">
        <v>2198</v>
      </c>
      <c r="E2358" s="562" t="s">
        <v>22</v>
      </c>
      <c r="F2358" s="561" t="s">
        <v>22</v>
      </c>
      <c r="G2358" s="561" t="s">
        <v>27606</v>
      </c>
      <c r="H2358" s="561" t="s">
        <v>27607</v>
      </c>
      <c r="I2358" s="561" t="s">
        <v>23868</v>
      </c>
      <c r="J2358" s="561" t="s">
        <v>24</v>
      </c>
      <c r="K2358" s="562" t="s">
        <v>37143</v>
      </c>
      <c r="L2358" s="561" t="s">
        <v>25</v>
      </c>
    </row>
    <row r="2359" spans="1:12" x14ac:dyDescent="0.25">
      <c r="A2359" s="561" t="s">
        <v>2138</v>
      </c>
      <c r="B2359" s="561" t="s">
        <v>2139</v>
      </c>
      <c r="C2359" s="561" t="s">
        <v>2197</v>
      </c>
      <c r="D2359" s="561" t="s">
        <v>2198</v>
      </c>
      <c r="E2359" s="562" t="s">
        <v>22</v>
      </c>
      <c r="F2359" s="561" t="s">
        <v>22</v>
      </c>
      <c r="G2359" s="561" t="s">
        <v>27609</v>
      </c>
      <c r="H2359" s="561" t="s">
        <v>27610</v>
      </c>
      <c r="I2359" s="561" t="s">
        <v>23868</v>
      </c>
      <c r="J2359" s="561" t="s">
        <v>24</v>
      </c>
      <c r="K2359" s="562" t="s">
        <v>37144</v>
      </c>
      <c r="L2359" s="561" t="s">
        <v>25</v>
      </c>
    </row>
    <row r="2360" spans="1:12" x14ac:dyDescent="0.25">
      <c r="A2360" s="561" t="s">
        <v>2138</v>
      </c>
      <c r="B2360" s="561" t="s">
        <v>2139</v>
      </c>
      <c r="C2360" s="561" t="s">
        <v>2197</v>
      </c>
      <c r="D2360" s="561" t="s">
        <v>2198</v>
      </c>
      <c r="E2360" s="562" t="s">
        <v>22</v>
      </c>
      <c r="F2360" s="561" t="s">
        <v>22</v>
      </c>
      <c r="G2360" s="561" t="s">
        <v>27612</v>
      </c>
      <c r="H2360" s="561" t="s">
        <v>27613</v>
      </c>
      <c r="I2360" s="561" t="s">
        <v>23868</v>
      </c>
      <c r="J2360" s="561" t="s">
        <v>24</v>
      </c>
      <c r="K2360" s="562" t="s">
        <v>36332</v>
      </c>
      <c r="L2360" s="561" t="s">
        <v>25</v>
      </c>
    </row>
    <row r="2361" spans="1:12" x14ac:dyDescent="0.25">
      <c r="A2361" s="561" t="s">
        <v>2138</v>
      </c>
      <c r="B2361" s="561" t="s">
        <v>2139</v>
      </c>
      <c r="C2361" s="561" t="s">
        <v>2197</v>
      </c>
      <c r="D2361" s="561" t="s">
        <v>2198</v>
      </c>
      <c r="E2361" s="562" t="s">
        <v>22</v>
      </c>
      <c r="F2361" s="561" t="s">
        <v>22</v>
      </c>
      <c r="G2361" s="561" t="s">
        <v>27615</v>
      </c>
      <c r="H2361" s="561" t="s">
        <v>27616</v>
      </c>
      <c r="I2361" s="561" t="s">
        <v>23868</v>
      </c>
      <c r="J2361" s="561" t="s">
        <v>24</v>
      </c>
      <c r="K2361" s="562" t="s">
        <v>37145</v>
      </c>
      <c r="L2361" s="561" t="s">
        <v>25</v>
      </c>
    </row>
    <row r="2362" spans="1:12" x14ac:dyDescent="0.25">
      <c r="A2362" s="561" t="s">
        <v>2138</v>
      </c>
      <c r="B2362" s="561" t="s">
        <v>2139</v>
      </c>
      <c r="C2362" s="561" t="s">
        <v>2197</v>
      </c>
      <c r="D2362" s="561" t="s">
        <v>2198</v>
      </c>
      <c r="E2362" s="562" t="s">
        <v>22</v>
      </c>
      <c r="F2362" s="561" t="s">
        <v>22</v>
      </c>
      <c r="G2362" s="561" t="s">
        <v>27618</v>
      </c>
      <c r="H2362" s="561" t="s">
        <v>27619</v>
      </c>
      <c r="I2362" s="561" t="s">
        <v>23868</v>
      </c>
      <c r="J2362" s="561" t="s">
        <v>24</v>
      </c>
      <c r="K2362" s="562" t="s">
        <v>8633</v>
      </c>
      <c r="L2362" s="561" t="s">
        <v>25</v>
      </c>
    </row>
    <row r="2363" spans="1:12" x14ac:dyDescent="0.25">
      <c r="A2363" s="561" t="s">
        <v>2138</v>
      </c>
      <c r="B2363" s="561" t="s">
        <v>2139</v>
      </c>
      <c r="C2363" s="561" t="s">
        <v>2197</v>
      </c>
      <c r="D2363" s="561" t="s">
        <v>2198</v>
      </c>
      <c r="E2363" s="562" t="s">
        <v>22</v>
      </c>
      <c r="F2363" s="561" t="s">
        <v>22</v>
      </c>
      <c r="G2363" s="561" t="s">
        <v>27621</v>
      </c>
      <c r="H2363" s="561" t="s">
        <v>27622</v>
      </c>
      <c r="I2363" s="561" t="s">
        <v>23868</v>
      </c>
      <c r="J2363" s="561" t="s">
        <v>24</v>
      </c>
      <c r="K2363" s="562" t="s">
        <v>37146</v>
      </c>
      <c r="L2363" s="561" t="s">
        <v>25</v>
      </c>
    </row>
    <row r="2364" spans="1:12" x14ac:dyDescent="0.25">
      <c r="A2364" s="561" t="s">
        <v>2138</v>
      </c>
      <c r="B2364" s="561" t="s">
        <v>2139</v>
      </c>
      <c r="C2364" s="561" t="s">
        <v>2197</v>
      </c>
      <c r="D2364" s="561" t="s">
        <v>2198</v>
      </c>
      <c r="E2364" s="562" t="s">
        <v>22</v>
      </c>
      <c r="F2364" s="561" t="s">
        <v>22</v>
      </c>
      <c r="G2364" s="561" t="s">
        <v>27624</v>
      </c>
      <c r="H2364" s="561" t="s">
        <v>27625</v>
      </c>
      <c r="I2364" s="561" t="s">
        <v>23868</v>
      </c>
      <c r="J2364" s="561" t="s">
        <v>24</v>
      </c>
      <c r="K2364" s="562" t="s">
        <v>37147</v>
      </c>
      <c r="L2364" s="561" t="s">
        <v>25</v>
      </c>
    </row>
    <row r="2365" spans="1:12" x14ac:dyDescent="0.25">
      <c r="A2365" s="561" t="s">
        <v>2138</v>
      </c>
      <c r="B2365" s="561" t="s">
        <v>2139</v>
      </c>
      <c r="C2365" s="561" t="s">
        <v>2197</v>
      </c>
      <c r="D2365" s="561" t="s">
        <v>2198</v>
      </c>
      <c r="E2365" s="562" t="s">
        <v>22</v>
      </c>
      <c r="F2365" s="561" t="s">
        <v>22</v>
      </c>
      <c r="G2365" s="561" t="s">
        <v>27627</v>
      </c>
      <c r="H2365" s="561" t="s">
        <v>27628</v>
      </c>
      <c r="I2365" s="561" t="s">
        <v>23868</v>
      </c>
      <c r="J2365" s="561" t="s">
        <v>24</v>
      </c>
      <c r="K2365" s="562" t="s">
        <v>37148</v>
      </c>
      <c r="L2365" s="561" t="s">
        <v>25</v>
      </c>
    </row>
    <row r="2366" spans="1:12" x14ac:dyDescent="0.25">
      <c r="A2366" s="561" t="s">
        <v>2138</v>
      </c>
      <c r="B2366" s="561" t="s">
        <v>2139</v>
      </c>
      <c r="C2366" s="561" t="s">
        <v>2197</v>
      </c>
      <c r="D2366" s="561" t="s">
        <v>2198</v>
      </c>
      <c r="E2366" s="562" t="s">
        <v>22</v>
      </c>
      <c r="F2366" s="561" t="s">
        <v>22</v>
      </c>
      <c r="G2366" s="561" t="s">
        <v>27630</v>
      </c>
      <c r="H2366" s="561" t="s">
        <v>27631</v>
      </c>
      <c r="I2366" s="561" t="s">
        <v>23868</v>
      </c>
      <c r="J2366" s="561" t="s">
        <v>24</v>
      </c>
      <c r="K2366" s="562" t="s">
        <v>37149</v>
      </c>
      <c r="L2366" s="561" t="s">
        <v>25</v>
      </c>
    </row>
    <row r="2367" spans="1:12" x14ac:dyDescent="0.25">
      <c r="A2367" s="561" t="s">
        <v>2138</v>
      </c>
      <c r="B2367" s="561" t="s">
        <v>2139</v>
      </c>
      <c r="C2367" s="561" t="s">
        <v>2197</v>
      </c>
      <c r="D2367" s="561" t="s">
        <v>2198</v>
      </c>
      <c r="E2367" s="562" t="s">
        <v>22</v>
      </c>
      <c r="F2367" s="561" t="s">
        <v>22</v>
      </c>
      <c r="G2367" s="561" t="s">
        <v>27633</v>
      </c>
      <c r="H2367" s="561" t="s">
        <v>27634</v>
      </c>
      <c r="I2367" s="561" t="s">
        <v>23868</v>
      </c>
      <c r="J2367" s="561" t="s">
        <v>24</v>
      </c>
      <c r="K2367" s="562" t="s">
        <v>37150</v>
      </c>
      <c r="L2367" s="561" t="s">
        <v>25</v>
      </c>
    </row>
    <row r="2368" spans="1:12" x14ac:dyDescent="0.25">
      <c r="A2368" s="561" t="s">
        <v>2138</v>
      </c>
      <c r="B2368" s="561" t="s">
        <v>2139</v>
      </c>
      <c r="C2368" s="561" t="s">
        <v>2197</v>
      </c>
      <c r="D2368" s="561" t="s">
        <v>2198</v>
      </c>
      <c r="E2368" s="562" t="s">
        <v>22</v>
      </c>
      <c r="F2368" s="561" t="s">
        <v>22</v>
      </c>
      <c r="G2368" s="561" t="s">
        <v>27636</v>
      </c>
      <c r="H2368" s="561" t="s">
        <v>27637</v>
      </c>
      <c r="I2368" s="561" t="s">
        <v>23868</v>
      </c>
      <c r="J2368" s="561" t="s">
        <v>24</v>
      </c>
      <c r="K2368" s="562" t="s">
        <v>8123</v>
      </c>
      <c r="L2368" s="561" t="s">
        <v>25</v>
      </c>
    </row>
    <row r="2369" spans="1:12" x14ac:dyDescent="0.25">
      <c r="A2369" s="561" t="s">
        <v>2138</v>
      </c>
      <c r="B2369" s="561" t="s">
        <v>2139</v>
      </c>
      <c r="C2369" s="561" t="s">
        <v>2197</v>
      </c>
      <c r="D2369" s="561" t="s">
        <v>2198</v>
      </c>
      <c r="E2369" s="562" t="s">
        <v>22</v>
      </c>
      <c r="F2369" s="561" t="s">
        <v>22</v>
      </c>
      <c r="G2369" s="561" t="s">
        <v>27639</v>
      </c>
      <c r="H2369" s="561" t="s">
        <v>27640</v>
      </c>
      <c r="I2369" s="561" t="s">
        <v>23868</v>
      </c>
      <c r="J2369" s="561" t="s">
        <v>24</v>
      </c>
      <c r="K2369" s="562" t="s">
        <v>37151</v>
      </c>
      <c r="L2369" s="561" t="s">
        <v>25</v>
      </c>
    </row>
    <row r="2370" spans="1:12" x14ac:dyDescent="0.25">
      <c r="A2370" s="561" t="s">
        <v>2138</v>
      </c>
      <c r="B2370" s="561" t="s">
        <v>2139</v>
      </c>
      <c r="C2370" s="561" t="s">
        <v>2197</v>
      </c>
      <c r="D2370" s="561" t="s">
        <v>2198</v>
      </c>
      <c r="E2370" s="562" t="s">
        <v>22</v>
      </c>
      <c r="F2370" s="561" t="s">
        <v>22</v>
      </c>
      <c r="G2370" s="561" t="s">
        <v>27642</v>
      </c>
      <c r="H2370" s="561" t="s">
        <v>27643</v>
      </c>
      <c r="I2370" s="561" t="s">
        <v>23868</v>
      </c>
      <c r="J2370" s="561" t="s">
        <v>24</v>
      </c>
      <c r="K2370" s="562" t="s">
        <v>37152</v>
      </c>
      <c r="L2370" s="561" t="s">
        <v>25</v>
      </c>
    </row>
    <row r="2371" spans="1:12" x14ac:dyDescent="0.25">
      <c r="A2371" s="561" t="s">
        <v>2138</v>
      </c>
      <c r="B2371" s="561" t="s">
        <v>2139</v>
      </c>
      <c r="C2371" s="561" t="s">
        <v>2197</v>
      </c>
      <c r="D2371" s="561" t="s">
        <v>2198</v>
      </c>
      <c r="E2371" s="562" t="s">
        <v>22</v>
      </c>
      <c r="F2371" s="561" t="s">
        <v>22</v>
      </c>
      <c r="G2371" s="561" t="s">
        <v>27645</v>
      </c>
      <c r="H2371" s="561" t="s">
        <v>27646</v>
      </c>
      <c r="I2371" s="561" t="s">
        <v>23868</v>
      </c>
      <c r="J2371" s="561" t="s">
        <v>24</v>
      </c>
      <c r="K2371" s="562" t="s">
        <v>29735</v>
      </c>
      <c r="L2371" s="561" t="s">
        <v>25</v>
      </c>
    </row>
    <row r="2372" spans="1:12" x14ac:dyDescent="0.25">
      <c r="A2372" s="561" t="s">
        <v>2138</v>
      </c>
      <c r="B2372" s="561" t="s">
        <v>2139</v>
      </c>
      <c r="C2372" s="561" t="s">
        <v>2197</v>
      </c>
      <c r="D2372" s="561" t="s">
        <v>2198</v>
      </c>
      <c r="E2372" s="562" t="s">
        <v>22</v>
      </c>
      <c r="F2372" s="561" t="s">
        <v>22</v>
      </c>
      <c r="G2372" s="561" t="s">
        <v>27647</v>
      </c>
      <c r="H2372" s="561" t="s">
        <v>27648</v>
      </c>
      <c r="I2372" s="561" t="s">
        <v>23868</v>
      </c>
      <c r="J2372" s="561" t="s">
        <v>24</v>
      </c>
      <c r="K2372" s="562" t="s">
        <v>37153</v>
      </c>
      <c r="L2372" s="561" t="s">
        <v>25</v>
      </c>
    </row>
    <row r="2373" spans="1:12" x14ac:dyDescent="0.25">
      <c r="A2373" s="561" t="s">
        <v>2138</v>
      </c>
      <c r="B2373" s="561" t="s">
        <v>2139</v>
      </c>
      <c r="C2373" s="561" t="s">
        <v>2197</v>
      </c>
      <c r="D2373" s="561" t="s">
        <v>2198</v>
      </c>
      <c r="E2373" s="562" t="s">
        <v>22</v>
      </c>
      <c r="F2373" s="561" t="s">
        <v>22</v>
      </c>
      <c r="G2373" s="561" t="s">
        <v>27650</v>
      </c>
      <c r="H2373" s="561" t="s">
        <v>27651</v>
      </c>
      <c r="I2373" s="561" t="s">
        <v>23868</v>
      </c>
      <c r="J2373" s="561" t="s">
        <v>24</v>
      </c>
      <c r="K2373" s="562" t="s">
        <v>37154</v>
      </c>
      <c r="L2373" s="561" t="s">
        <v>25</v>
      </c>
    </row>
    <row r="2374" spans="1:12" x14ac:dyDescent="0.25">
      <c r="A2374" s="561" t="s">
        <v>2138</v>
      </c>
      <c r="B2374" s="561" t="s">
        <v>2139</v>
      </c>
      <c r="C2374" s="561" t="s">
        <v>2197</v>
      </c>
      <c r="D2374" s="561" t="s">
        <v>2198</v>
      </c>
      <c r="E2374" s="562" t="s">
        <v>22</v>
      </c>
      <c r="F2374" s="561" t="s">
        <v>22</v>
      </c>
      <c r="G2374" s="561" t="s">
        <v>27653</v>
      </c>
      <c r="H2374" s="561" t="s">
        <v>27654</v>
      </c>
      <c r="I2374" s="561" t="s">
        <v>23868</v>
      </c>
      <c r="J2374" s="561" t="s">
        <v>24</v>
      </c>
      <c r="K2374" s="562" t="s">
        <v>37155</v>
      </c>
      <c r="L2374" s="561" t="s">
        <v>25</v>
      </c>
    </row>
    <row r="2375" spans="1:12" x14ac:dyDescent="0.25">
      <c r="A2375" s="561" t="s">
        <v>2138</v>
      </c>
      <c r="B2375" s="561" t="s">
        <v>2139</v>
      </c>
      <c r="C2375" s="561" t="s">
        <v>2197</v>
      </c>
      <c r="D2375" s="561" t="s">
        <v>2198</v>
      </c>
      <c r="E2375" s="562" t="s">
        <v>22</v>
      </c>
      <c r="F2375" s="561" t="s">
        <v>22</v>
      </c>
      <c r="G2375" s="561" t="s">
        <v>27656</v>
      </c>
      <c r="H2375" s="561" t="s">
        <v>27657</v>
      </c>
      <c r="I2375" s="561" t="s">
        <v>23868</v>
      </c>
      <c r="J2375" s="561" t="s">
        <v>24</v>
      </c>
      <c r="K2375" s="562" t="s">
        <v>37156</v>
      </c>
      <c r="L2375" s="561" t="s">
        <v>25</v>
      </c>
    </row>
    <row r="2376" spans="1:12" x14ac:dyDescent="0.25">
      <c r="A2376" s="561" t="s">
        <v>2138</v>
      </c>
      <c r="B2376" s="561" t="s">
        <v>2139</v>
      </c>
      <c r="C2376" s="561" t="s">
        <v>2197</v>
      </c>
      <c r="D2376" s="561" t="s">
        <v>2198</v>
      </c>
      <c r="E2376" s="562" t="s">
        <v>22</v>
      </c>
      <c r="F2376" s="561" t="s">
        <v>22</v>
      </c>
      <c r="G2376" s="561" t="s">
        <v>27659</v>
      </c>
      <c r="H2376" s="561" t="s">
        <v>27660</v>
      </c>
      <c r="I2376" s="561" t="s">
        <v>25535</v>
      </c>
      <c r="J2376" s="561" t="s">
        <v>7063</v>
      </c>
      <c r="K2376" s="562" t="s">
        <v>37157</v>
      </c>
      <c r="L2376" s="561" t="s">
        <v>25</v>
      </c>
    </row>
    <row r="2377" spans="1:12" x14ac:dyDescent="0.25">
      <c r="A2377" s="561" t="s">
        <v>2138</v>
      </c>
      <c r="B2377" s="561" t="s">
        <v>2139</v>
      </c>
      <c r="C2377" s="561" t="s">
        <v>2197</v>
      </c>
      <c r="D2377" s="561" t="s">
        <v>2198</v>
      </c>
      <c r="E2377" s="562" t="s">
        <v>22</v>
      </c>
      <c r="F2377" s="561" t="s">
        <v>22</v>
      </c>
      <c r="G2377" s="561" t="s">
        <v>27662</v>
      </c>
      <c r="H2377" s="561" t="s">
        <v>27663</v>
      </c>
      <c r="I2377" s="561" t="s">
        <v>25535</v>
      </c>
      <c r="J2377" s="561" t="s">
        <v>7063</v>
      </c>
      <c r="K2377" s="562" t="s">
        <v>37158</v>
      </c>
      <c r="L2377" s="561" t="s">
        <v>25</v>
      </c>
    </row>
    <row r="2378" spans="1:12" x14ac:dyDescent="0.25">
      <c r="A2378" s="561" t="s">
        <v>2138</v>
      </c>
      <c r="B2378" s="561" t="s">
        <v>2139</v>
      </c>
      <c r="C2378" s="561" t="s">
        <v>2197</v>
      </c>
      <c r="D2378" s="561" t="s">
        <v>2198</v>
      </c>
      <c r="E2378" s="562" t="s">
        <v>22</v>
      </c>
      <c r="F2378" s="561" t="s">
        <v>22</v>
      </c>
      <c r="G2378" s="561" t="s">
        <v>27665</v>
      </c>
      <c r="H2378" s="561" t="s">
        <v>27666</v>
      </c>
      <c r="I2378" s="561" t="s">
        <v>25535</v>
      </c>
      <c r="J2378" s="561" t="s">
        <v>7063</v>
      </c>
      <c r="K2378" s="562" t="s">
        <v>37159</v>
      </c>
      <c r="L2378" s="561" t="s">
        <v>25</v>
      </c>
    </row>
    <row r="2379" spans="1:12" x14ac:dyDescent="0.25">
      <c r="A2379" s="561" t="s">
        <v>2138</v>
      </c>
      <c r="B2379" s="561" t="s">
        <v>2139</v>
      </c>
      <c r="C2379" s="561" t="s">
        <v>2197</v>
      </c>
      <c r="D2379" s="561" t="s">
        <v>2198</v>
      </c>
      <c r="E2379" s="562" t="s">
        <v>22</v>
      </c>
      <c r="F2379" s="561" t="s">
        <v>22</v>
      </c>
      <c r="G2379" s="561" t="s">
        <v>27668</v>
      </c>
      <c r="H2379" s="561" t="s">
        <v>27669</v>
      </c>
      <c r="I2379" s="561" t="s">
        <v>25535</v>
      </c>
      <c r="J2379" s="561" t="s">
        <v>7063</v>
      </c>
      <c r="K2379" s="562" t="s">
        <v>37160</v>
      </c>
      <c r="L2379" s="561" t="s">
        <v>25</v>
      </c>
    </row>
    <row r="2380" spans="1:12" x14ac:dyDescent="0.25">
      <c r="A2380" s="561" t="s">
        <v>2138</v>
      </c>
      <c r="B2380" s="561" t="s">
        <v>2139</v>
      </c>
      <c r="C2380" s="561" t="s">
        <v>2197</v>
      </c>
      <c r="D2380" s="561" t="s">
        <v>2198</v>
      </c>
      <c r="E2380" s="562" t="s">
        <v>22</v>
      </c>
      <c r="F2380" s="561" t="s">
        <v>22</v>
      </c>
      <c r="G2380" s="561" t="s">
        <v>27671</v>
      </c>
      <c r="H2380" s="561" t="s">
        <v>27672</v>
      </c>
      <c r="I2380" s="561" t="s">
        <v>25535</v>
      </c>
      <c r="J2380" s="561" t="s">
        <v>7063</v>
      </c>
      <c r="K2380" s="562" t="s">
        <v>37161</v>
      </c>
      <c r="L2380" s="561" t="s">
        <v>25</v>
      </c>
    </row>
    <row r="2381" spans="1:12" x14ac:dyDescent="0.25">
      <c r="A2381" s="561" t="s">
        <v>2138</v>
      </c>
      <c r="B2381" s="561" t="s">
        <v>2139</v>
      </c>
      <c r="C2381" s="561" t="s">
        <v>2197</v>
      </c>
      <c r="D2381" s="561" t="s">
        <v>2198</v>
      </c>
      <c r="E2381" s="562" t="s">
        <v>22</v>
      </c>
      <c r="F2381" s="561" t="s">
        <v>22</v>
      </c>
      <c r="G2381" s="561" t="s">
        <v>27674</v>
      </c>
      <c r="H2381" s="561" t="s">
        <v>27675</v>
      </c>
      <c r="I2381" s="561" t="s">
        <v>25535</v>
      </c>
      <c r="J2381" s="561" t="s">
        <v>7063</v>
      </c>
      <c r="K2381" s="562" t="s">
        <v>37162</v>
      </c>
      <c r="L2381" s="561" t="s">
        <v>25</v>
      </c>
    </row>
    <row r="2382" spans="1:12" x14ac:dyDescent="0.25">
      <c r="A2382" s="561" t="s">
        <v>2138</v>
      </c>
      <c r="B2382" s="561" t="s">
        <v>2139</v>
      </c>
      <c r="C2382" s="561" t="s">
        <v>2197</v>
      </c>
      <c r="D2382" s="561" t="s">
        <v>2198</v>
      </c>
      <c r="E2382" s="562" t="s">
        <v>22</v>
      </c>
      <c r="F2382" s="561" t="s">
        <v>22</v>
      </c>
      <c r="G2382" s="561" t="s">
        <v>27677</v>
      </c>
      <c r="H2382" s="561" t="s">
        <v>27678</v>
      </c>
      <c r="I2382" s="561" t="s">
        <v>25535</v>
      </c>
      <c r="J2382" s="561" t="s">
        <v>7063</v>
      </c>
      <c r="K2382" s="562" t="s">
        <v>37163</v>
      </c>
      <c r="L2382" s="561" t="s">
        <v>25</v>
      </c>
    </row>
    <row r="2383" spans="1:12" x14ac:dyDescent="0.25">
      <c r="A2383" s="561" t="s">
        <v>2138</v>
      </c>
      <c r="B2383" s="561" t="s">
        <v>2139</v>
      </c>
      <c r="C2383" s="561" t="s">
        <v>2197</v>
      </c>
      <c r="D2383" s="561" t="s">
        <v>2198</v>
      </c>
      <c r="E2383" s="562" t="s">
        <v>22</v>
      </c>
      <c r="F2383" s="561" t="s">
        <v>22</v>
      </c>
      <c r="G2383" s="561" t="s">
        <v>27680</v>
      </c>
      <c r="H2383" s="561" t="s">
        <v>27681</v>
      </c>
      <c r="I2383" s="561" t="s">
        <v>25535</v>
      </c>
      <c r="J2383" s="561" t="s">
        <v>7063</v>
      </c>
      <c r="K2383" s="562" t="s">
        <v>37164</v>
      </c>
      <c r="L2383" s="561" t="s">
        <v>25</v>
      </c>
    </row>
    <row r="2384" spans="1:12" x14ac:dyDescent="0.25">
      <c r="A2384" s="561" t="s">
        <v>2138</v>
      </c>
      <c r="B2384" s="561" t="s">
        <v>2139</v>
      </c>
      <c r="C2384" s="561" t="s">
        <v>2197</v>
      </c>
      <c r="D2384" s="561" t="s">
        <v>2198</v>
      </c>
      <c r="E2384" s="562" t="s">
        <v>22</v>
      </c>
      <c r="F2384" s="561" t="s">
        <v>22</v>
      </c>
      <c r="G2384" s="561" t="s">
        <v>27683</v>
      </c>
      <c r="H2384" s="561" t="s">
        <v>27684</v>
      </c>
      <c r="I2384" s="561" t="s">
        <v>23868</v>
      </c>
      <c r="J2384" s="561" t="s">
        <v>24</v>
      </c>
      <c r="K2384" s="562" t="s">
        <v>37165</v>
      </c>
      <c r="L2384" s="561" t="s">
        <v>25</v>
      </c>
    </row>
    <row r="2385" spans="1:12" x14ac:dyDescent="0.25">
      <c r="A2385" s="561" t="s">
        <v>2138</v>
      </c>
      <c r="B2385" s="561" t="s">
        <v>2139</v>
      </c>
      <c r="C2385" s="561" t="s">
        <v>2197</v>
      </c>
      <c r="D2385" s="561" t="s">
        <v>2198</v>
      </c>
      <c r="E2385" s="562" t="s">
        <v>22</v>
      </c>
      <c r="F2385" s="561" t="s">
        <v>22</v>
      </c>
      <c r="G2385" s="561" t="s">
        <v>27686</v>
      </c>
      <c r="H2385" s="561" t="s">
        <v>27687</v>
      </c>
      <c r="I2385" s="561" t="s">
        <v>23868</v>
      </c>
      <c r="J2385" s="561" t="s">
        <v>24</v>
      </c>
      <c r="K2385" s="562" t="s">
        <v>37166</v>
      </c>
      <c r="L2385" s="561" t="s">
        <v>25</v>
      </c>
    </row>
    <row r="2386" spans="1:12" x14ac:dyDescent="0.25">
      <c r="A2386" s="561" t="s">
        <v>2138</v>
      </c>
      <c r="B2386" s="561" t="s">
        <v>2139</v>
      </c>
      <c r="C2386" s="561" t="s">
        <v>2197</v>
      </c>
      <c r="D2386" s="561" t="s">
        <v>2198</v>
      </c>
      <c r="E2386" s="562" t="s">
        <v>22</v>
      </c>
      <c r="F2386" s="561" t="s">
        <v>22</v>
      </c>
      <c r="G2386" s="561" t="s">
        <v>27689</v>
      </c>
      <c r="H2386" s="561" t="s">
        <v>27690</v>
      </c>
      <c r="I2386" s="561" t="s">
        <v>23868</v>
      </c>
      <c r="J2386" s="561" t="s">
        <v>24</v>
      </c>
      <c r="K2386" s="562" t="s">
        <v>37167</v>
      </c>
      <c r="L2386" s="561" t="s">
        <v>25</v>
      </c>
    </row>
    <row r="2387" spans="1:12" x14ac:dyDescent="0.25">
      <c r="A2387" s="561" t="s">
        <v>2138</v>
      </c>
      <c r="B2387" s="561" t="s">
        <v>2139</v>
      </c>
      <c r="C2387" s="561" t="s">
        <v>2197</v>
      </c>
      <c r="D2387" s="561" t="s">
        <v>2198</v>
      </c>
      <c r="E2387" s="562" t="s">
        <v>22</v>
      </c>
      <c r="F2387" s="561" t="s">
        <v>22</v>
      </c>
      <c r="G2387" s="561" t="s">
        <v>27692</v>
      </c>
      <c r="H2387" s="561" t="s">
        <v>27693</v>
      </c>
      <c r="I2387" s="561" t="s">
        <v>23868</v>
      </c>
      <c r="J2387" s="561" t="s">
        <v>24</v>
      </c>
      <c r="K2387" s="562" t="s">
        <v>37168</v>
      </c>
      <c r="L2387" s="561" t="s">
        <v>25</v>
      </c>
    </row>
    <row r="2388" spans="1:12" x14ac:dyDescent="0.25">
      <c r="A2388" s="561" t="s">
        <v>2138</v>
      </c>
      <c r="B2388" s="561" t="s">
        <v>2139</v>
      </c>
      <c r="C2388" s="561" t="s">
        <v>2197</v>
      </c>
      <c r="D2388" s="561" t="s">
        <v>2198</v>
      </c>
      <c r="E2388" s="562" t="s">
        <v>22</v>
      </c>
      <c r="F2388" s="561" t="s">
        <v>22</v>
      </c>
      <c r="G2388" s="561" t="s">
        <v>27695</v>
      </c>
      <c r="H2388" s="561" t="s">
        <v>27696</v>
      </c>
      <c r="I2388" s="561" t="s">
        <v>23868</v>
      </c>
      <c r="J2388" s="561" t="s">
        <v>24</v>
      </c>
      <c r="K2388" s="562" t="s">
        <v>37169</v>
      </c>
      <c r="L2388" s="561" t="s">
        <v>25</v>
      </c>
    </row>
    <row r="2389" spans="1:12" x14ac:dyDescent="0.25">
      <c r="A2389" s="561" t="s">
        <v>2138</v>
      </c>
      <c r="B2389" s="561" t="s">
        <v>2139</v>
      </c>
      <c r="C2389" s="561" t="s">
        <v>2197</v>
      </c>
      <c r="D2389" s="561" t="s">
        <v>2198</v>
      </c>
      <c r="E2389" s="562" t="s">
        <v>22</v>
      </c>
      <c r="F2389" s="561" t="s">
        <v>22</v>
      </c>
      <c r="G2389" s="561" t="s">
        <v>27698</v>
      </c>
      <c r="H2389" s="561" t="s">
        <v>27699</v>
      </c>
      <c r="I2389" s="561" t="s">
        <v>23868</v>
      </c>
      <c r="J2389" s="561" t="s">
        <v>24</v>
      </c>
      <c r="K2389" s="562" t="s">
        <v>24107</v>
      </c>
      <c r="L2389" s="561" t="s">
        <v>25</v>
      </c>
    </row>
    <row r="2390" spans="1:12" x14ac:dyDescent="0.25">
      <c r="A2390" s="561" t="s">
        <v>2138</v>
      </c>
      <c r="B2390" s="561" t="s">
        <v>2139</v>
      </c>
      <c r="C2390" s="561" t="s">
        <v>2335</v>
      </c>
      <c r="D2390" s="561" t="s">
        <v>2336</v>
      </c>
      <c r="E2390" s="562" t="s">
        <v>22</v>
      </c>
      <c r="F2390" s="561" t="s">
        <v>22</v>
      </c>
      <c r="G2390" s="561" t="s">
        <v>27701</v>
      </c>
      <c r="H2390" s="561" t="s">
        <v>27702</v>
      </c>
      <c r="I2390" s="561" t="s">
        <v>17887</v>
      </c>
      <c r="J2390" s="561" t="s">
        <v>24</v>
      </c>
      <c r="K2390" s="562" t="s">
        <v>1515</v>
      </c>
      <c r="L2390" s="561" t="s">
        <v>25</v>
      </c>
    </row>
    <row r="2391" spans="1:12" x14ac:dyDescent="0.25">
      <c r="A2391" s="561" t="s">
        <v>2138</v>
      </c>
      <c r="B2391" s="561" t="s">
        <v>2139</v>
      </c>
      <c r="C2391" s="561" t="s">
        <v>2335</v>
      </c>
      <c r="D2391" s="561" t="s">
        <v>2336</v>
      </c>
      <c r="E2391" s="562" t="s">
        <v>22</v>
      </c>
      <c r="F2391" s="561" t="s">
        <v>22</v>
      </c>
      <c r="G2391" s="561" t="s">
        <v>27704</v>
      </c>
      <c r="H2391" s="561" t="s">
        <v>27705</v>
      </c>
      <c r="I2391" s="561" t="s">
        <v>17887</v>
      </c>
      <c r="J2391" s="561" t="s">
        <v>24</v>
      </c>
      <c r="K2391" s="562" t="s">
        <v>2957</v>
      </c>
      <c r="L2391" s="561" t="s">
        <v>25</v>
      </c>
    </row>
    <row r="2392" spans="1:12" x14ac:dyDescent="0.25">
      <c r="A2392" s="561" t="s">
        <v>2138</v>
      </c>
      <c r="B2392" s="561" t="s">
        <v>2139</v>
      </c>
      <c r="C2392" s="561" t="s">
        <v>2335</v>
      </c>
      <c r="D2392" s="561" t="s">
        <v>2336</v>
      </c>
      <c r="E2392" s="562" t="s">
        <v>22</v>
      </c>
      <c r="F2392" s="561" t="s">
        <v>22</v>
      </c>
      <c r="G2392" s="561" t="s">
        <v>27706</v>
      </c>
      <c r="H2392" s="561" t="s">
        <v>27707</v>
      </c>
      <c r="I2392" s="561" t="s">
        <v>17887</v>
      </c>
      <c r="J2392" s="561" t="s">
        <v>24</v>
      </c>
      <c r="K2392" s="562" t="s">
        <v>8161</v>
      </c>
      <c r="L2392" s="561" t="s">
        <v>25</v>
      </c>
    </row>
    <row r="2393" spans="1:12" x14ac:dyDescent="0.25">
      <c r="A2393" s="561" t="s">
        <v>2138</v>
      </c>
      <c r="B2393" s="561" t="s">
        <v>2139</v>
      </c>
      <c r="C2393" s="561" t="s">
        <v>2335</v>
      </c>
      <c r="D2393" s="561" t="s">
        <v>2336</v>
      </c>
      <c r="E2393" s="562" t="s">
        <v>22</v>
      </c>
      <c r="F2393" s="561" t="s">
        <v>22</v>
      </c>
      <c r="G2393" s="561" t="s">
        <v>27708</v>
      </c>
      <c r="H2393" s="561" t="s">
        <v>27709</v>
      </c>
      <c r="I2393" s="561" t="s">
        <v>17887</v>
      </c>
      <c r="J2393" s="561" t="s">
        <v>24</v>
      </c>
      <c r="K2393" s="562" t="s">
        <v>8107</v>
      </c>
      <c r="L2393" s="561" t="s">
        <v>25</v>
      </c>
    </row>
    <row r="2394" spans="1:12" x14ac:dyDescent="0.25">
      <c r="A2394" s="561" t="s">
        <v>2138</v>
      </c>
      <c r="B2394" s="561" t="s">
        <v>2139</v>
      </c>
      <c r="C2394" s="561" t="s">
        <v>2335</v>
      </c>
      <c r="D2394" s="561" t="s">
        <v>2336</v>
      </c>
      <c r="E2394" s="562" t="s">
        <v>22</v>
      </c>
      <c r="F2394" s="561" t="s">
        <v>22</v>
      </c>
      <c r="G2394" s="561" t="s">
        <v>27710</v>
      </c>
      <c r="H2394" s="561" t="s">
        <v>27711</v>
      </c>
      <c r="I2394" s="561" t="s">
        <v>17887</v>
      </c>
      <c r="J2394" s="561" t="s">
        <v>24</v>
      </c>
      <c r="K2394" s="562" t="s">
        <v>36365</v>
      </c>
      <c r="L2394" s="561" t="s">
        <v>25</v>
      </c>
    </row>
    <row r="2395" spans="1:12" x14ac:dyDescent="0.25">
      <c r="A2395" s="561" t="s">
        <v>2138</v>
      </c>
      <c r="B2395" s="561" t="s">
        <v>2139</v>
      </c>
      <c r="C2395" s="561" t="s">
        <v>2335</v>
      </c>
      <c r="D2395" s="561" t="s">
        <v>2336</v>
      </c>
      <c r="E2395" s="562" t="s">
        <v>22</v>
      </c>
      <c r="F2395" s="561" t="s">
        <v>22</v>
      </c>
      <c r="G2395" s="561" t="s">
        <v>27712</v>
      </c>
      <c r="H2395" s="561" t="s">
        <v>2339</v>
      </c>
      <c r="I2395" s="561" t="s">
        <v>17887</v>
      </c>
      <c r="J2395" s="561" t="s">
        <v>24</v>
      </c>
      <c r="K2395" s="562" t="s">
        <v>8010</v>
      </c>
      <c r="L2395" s="561" t="s">
        <v>25</v>
      </c>
    </row>
    <row r="2396" spans="1:12" x14ac:dyDescent="0.25">
      <c r="A2396" s="561" t="s">
        <v>2138</v>
      </c>
      <c r="B2396" s="561" t="s">
        <v>2139</v>
      </c>
      <c r="C2396" s="561" t="s">
        <v>2335</v>
      </c>
      <c r="D2396" s="561" t="s">
        <v>2336</v>
      </c>
      <c r="E2396" s="562" t="s">
        <v>22</v>
      </c>
      <c r="F2396" s="561" t="s">
        <v>22</v>
      </c>
      <c r="G2396" s="561" t="s">
        <v>27713</v>
      </c>
      <c r="H2396" s="561" t="s">
        <v>2341</v>
      </c>
      <c r="I2396" s="561" t="s">
        <v>17887</v>
      </c>
      <c r="J2396" s="561" t="s">
        <v>24</v>
      </c>
      <c r="K2396" s="562" t="s">
        <v>30252</v>
      </c>
      <c r="L2396" s="561" t="s">
        <v>25</v>
      </c>
    </row>
    <row r="2397" spans="1:12" x14ac:dyDescent="0.25">
      <c r="A2397" s="561" t="s">
        <v>2138</v>
      </c>
      <c r="B2397" s="561" t="s">
        <v>2139</v>
      </c>
      <c r="C2397" s="561" t="s">
        <v>2335</v>
      </c>
      <c r="D2397" s="561" t="s">
        <v>2336</v>
      </c>
      <c r="E2397" s="562" t="s">
        <v>22</v>
      </c>
      <c r="F2397" s="561" t="s">
        <v>22</v>
      </c>
      <c r="G2397" s="561" t="s">
        <v>27714</v>
      </c>
      <c r="H2397" s="561" t="s">
        <v>2343</v>
      </c>
      <c r="I2397" s="561" t="s">
        <v>17887</v>
      </c>
      <c r="J2397" s="561" t="s">
        <v>24</v>
      </c>
      <c r="K2397" s="562" t="s">
        <v>4441</v>
      </c>
      <c r="L2397" s="561" t="s">
        <v>25</v>
      </c>
    </row>
    <row r="2398" spans="1:12" x14ac:dyDescent="0.25">
      <c r="A2398" s="561" t="s">
        <v>2138</v>
      </c>
      <c r="B2398" s="561" t="s">
        <v>2139</v>
      </c>
      <c r="C2398" s="561" t="s">
        <v>2335</v>
      </c>
      <c r="D2398" s="561" t="s">
        <v>2336</v>
      </c>
      <c r="E2398" s="562" t="s">
        <v>22</v>
      </c>
      <c r="F2398" s="561" t="s">
        <v>22</v>
      </c>
      <c r="G2398" s="561" t="s">
        <v>27715</v>
      </c>
      <c r="H2398" s="561" t="s">
        <v>2344</v>
      </c>
      <c r="I2398" s="561" t="s">
        <v>17887</v>
      </c>
      <c r="J2398" s="561" t="s">
        <v>24</v>
      </c>
      <c r="K2398" s="562" t="s">
        <v>4512</v>
      </c>
      <c r="L2398" s="561" t="s">
        <v>25</v>
      </c>
    </row>
    <row r="2399" spans="1:12" x14ac:dyDescent="0.25">
      <c r="A2399" s="561" t="s">
        <v>2138</v>
      </c>
      <c r="B2399" s="561" t="s">
        <v>2139</v>
      </c>
      <c r="C2399" s="561" t="s">
        <v>2335</v>
      </c>
      <c r="D2399" s="561" t="s">
        <v>2336</v>
      </c>
      <c r="E2399" s="562" t="s">
        <v>22</v>
      </c>
      <c r="F2399" s="561" t="s">
        <v>22</v>
      </c>
      <c r="G2399" s="561" t="s">
        <v>27716</v>
      </c>
      <c r="H2399" s="561" t="s">
        <v>2345</v>
      </c>
      <c r="I2399" s="561" t="s">
        <v>17887</v>
      </c>
      <c r="J2399" s="561" t="s">
        <v>24</v>
      </c>
      <c r="K2399" s="562" t="s">
        <v>7087</v>
      </c>
      <c r="L2399" s="561" t="s">
        <v>25</v>
      </c>
    </row>
    <row r="2400" spans="1:12" x14ac:dyDescent="0.25">
      <c r="A2400" s="561" t="s">
        <v>2138</v>
      </c>
      <c r="B2400" s="561" t="s">
        <v>2139</v>
      </c>
      <c r="C2400" s="561" t="s">
        <v>2335</v>
      </c>
      <c r="D2400" s="561" t="s">
        <v>2336</v>
      </c>
      <c r="E2400" s="562" t="s">
        <v>22</v>
      </c>
      <c r="F2400" s="561" t="s">
        <v>22</v>
      </c>
      <c r="G2400" s="561" t="s">
        <v>27717</v>
      </c>
      <c r="H2400" s="561" t="s">
        <v>2347</v>
      </c>
      <c r="I2400" s="561" t="s">
        <v>17887</v>
      </c>
      <c r="J2400" s="561" t="s">
        <v>24</v>
      </c>
      <c r="K2400" s="562" t="s">
        <v>7089</v>
      </c>
      <c r="L2400" s="561" t="s">
        <v>25</v>
      </c>
    </row>
    <row r="2401" spans="1:12" x14ac:dyDescent="0.25">
      <c r="A2401" s="561" t="s">
        <v>2138</v>
      </c>
      <c r="B2401" s="561" t="s">
        <v>2139</v>
      </c>
      <c r="C2401" s="561" t="s">
        <v>2335</v>
      </c>
      <c r="D2401" s="561" t="s">
        <v>2336</v>
      </c>
      <c r="E2401" s="562" t="s">
        <v>22</v>
      </c>
      <c r="F2401" s="561" t="s">
        <v>22</v>
      </c>
      <c r="G2401" s="561" t="s">
        <v>27718</v>
      </c>
      <c r="H2401" s="561" t="s">
        <v>2349</v>
      </c>
      <c r="I2401" s="561" t="s">
        <v>17887</v>
      </c>
      <c r="J2401" s="561" t="s">
        <v>24</v>
      </c>
      <c r="K2401" s="562" t="s">
        <v>7316</v>
      </c>
      <c r="L2401" s="561" t="s">
        <v>25</v>
      </c>
    </row>
    <row r="2402" spans="1:12" x14ac:dyDescent="0.25">
      <c r="A2402" s="561" t="s">
        <v>2138</v>
      </c>
      <c r="B2402" s="561" t="s">
        <v>2139</v>
      </c>
      <c r="C2402" s="561" t="s">
        <v>2335</v>
      </c>
      <c r="D2402" s="561" t="s">
        <v>2336</v>
      </c>
      <c r="E2402" s="562" t="s">
        <v>22</v>
      </c>
      <c r="F2402" s="561" t="s">
        <v>22</v>
      </c>
      <c r="G2402" s="561" t="s">
        <v>27719</v>
      </c>
      <c r="H2402" s="561" t="s">
        <v>2350</v>
      </c>
      <c r="I2402" s="561" t="s">
        <v>17887</v>
      </c>
      <c r="J2402" s="561" t="s">
        <v>24</v>
      </c>
      <c r="K2402" s="562" t="s">
        <v>37170</v>
      </c>
      <c r="L2402" s="561" t="s">
        <v>25</v>
      </c>
    </row>
    <row r="2403" spans="1:12" x14ac:dyDescent="0.25">
      <c r="A2403" s="561" t="s">
        <v>2138</v>
      </c>
      <c r="B2403" s="561" t="s">
        <v>2139</v>
      </c>
      <c r="C2403" s="561" t="s">
        <v>2335</v>
      </c>
      <c r="D2403" s="561" t="s">
        <v>2336</v>
      </c>
      <c r="E2403" s="562" t="s">
        <v>22</v>
      </c>
      <c r="F2403" s="561" t="s">
        <v>22</v>
      </c>
      <c r="G2403" s="561" t="s">
        <v>27720</v>
      </c>
      <c r="H2403" s="561" t="s">
        <v>2352</v>
      </c>
      <c r="I2403" s="561" t="s">
        <v>17887</v>
      </c>
      <c r="J2403" s="561" t="s">
        <v>24</v>
      </c>
      <c r="K2403" s="562" t="s">
        <v>1137</v>
      </c>
      <c r="L2403" s="561" t="s">
        <v>25</v>
      </c>
    </row>
    <row r="2404" spans="1:12" x14ac:dyDescent="0.25">
      <c r="A2404" s="561" t="s">
        <v>2138</v>
      </c>
      <c r="B2404" s="561" t="s">
        <v>2139</v>
      </c>
      <c r="C2404" s="561" t="s">
        <v>2335</v>
      </c>
      <c r="D2404" s="561" t="s">
        <v>2336</v>
      </c>
      <c r="E2404" s="562" t="s">
        <v>22</v>
      </c>
      <c r="F2404" s="561" t="s">
        <v>22</v>
      </c>
      <c r="G2404" s="561" t="s">
        <v>27721</v>
      </c>
      <c r="H2404" s="561" t="s">
        <v>2354</v>
      </c>
      <c r="I2404" s="561" t="s">
        <v>17887</v>
      </c>
      <c r="J2404" s="561" t="s">
        <v>24</v>
      </c>
      <c r="K2404" s="562" t="s">
        <v>2619</v>
      </c>
      <c r="L2404" s="561" t="s">
        <v>25</v>
      </c>
    </row>
    <row r="2405" spans="1:12" x14ac:dyDescent="0.25">
      <c r="A2405" s="561" t="s">
        <v>2138</v>
      </c>
      <c r="B2405" s="561" t="s">
        <v>2139</v>
      </c>
      <c r="C2405" s="561" t="s">
        <v>2335</v>
      </c>
      <c r="D2405" s="561" t="s">
        <v>2336</v>
      </c>
      <c r="E2405" s="562" t="s">
        <v>22</v>
      </c>
      <c r="F2405" s="561" t="s">
        <v>22</v>
      </c>
      <c r="G2405" s="561" t="s">
        <v>27722</v>
      </c>
      <c r="H2405" s="561" t="s">
        <v>2356</v>
      </c>
      <c r="I2405" s="561" t="s">
        <v>17887</v>
      </c>
      <c r="J2405" s="561" t="s">
        <v>24</v>
      </c>
      <c r="K2405" s="562" t="s">
        <v>32849</v>
      </c>
      <c r="L2405" s="561" t="s">
        <v>25</v>
      </c>
    </row>
    <row r="2406" spans="1:12" x14ac:dyDescent="0.25">
      <c r="A2406" s="561" t="s">
        <v>2138</v>
      </c>
      <c r="B2406" s="561" t="s">
        <v>2139</v>
      </c>
      <c r="C2406" s="561" t="s">
        <v>2335</v>
      </c>
      <c r="D2406" s="561" t="s">
        <v>2336</v>
      </c>
      <c r="E2406" s="562" t="s">
        <v>22</v>
      </c>
      <c r="F2406" s="561" t="s">
        <v>22</v>
      </c>
      <c r="G2406" s="561" t="s">
        <v>27723</v>
      </c>
      <c r="H2406" s="561" t="s">
        <v>2358</v>
      </c>
      <c r="I2406" s="561" t="s">
        <v>17887</v>
      </c>
      <c r="J2406" s="561" t="s">
        <v>24</v>
      </c>
      <c r="K2406" s="562" t="s">
        <v>8062</v>
      </c>
      <c r="L2406" s="561" t="s">
        <v>25</v>
      </c>
    </row>
    <row r="2407" spans="1:12" x14ac:dyDescent="0.25">
      <c r="A2407" s="561" t="s">
        <v>2138</v>
      </c>
      <c r="B2407" s="561" t="s">
        <v>2139</v>
      </c>
      <c r="C2407" s="561" t="s">
        <v>2335</v>
      </c>
      <c r="D2407" s="561" t="s">
        <v>2336</v>
      </c>
      <c r="E2407" s="562" t="s">
        <v>22</v>
      </c>
      <c r="F2407" s="561" t="s">
        <v>22</v>
      </c>
      <c r="G2407" s="561" t="s">
        <v>27724</v>
      </c>
      <c r="H2407" s="561" t="s">
        <v>2360</v>
      </c>
      <c r="I2407" s="561" t="s">
        <v>17887</v>
      </c>
      <c r="J2407" s="561" t="s">
        <v>24</v>
      </c>
      <c r="K2407" s="562" t="s">
        <v>4675</v>
      </c>
      <c r="L2407" s="561" t="s">
        <v>25</v>
      </c>
    </row>
    <row r="2408" spans="1:12" x14ac:dyDescent="0.25">
      <c r="A2408" s="561" t="s">
        <v>2138</v>
      </c>
      <c r="B2408" s="561" t="s">
        <v>2139</v>
      </c>
      <c r="C2408" s="561" t="s">
        <v>2335</v>
      </c>
      <c r="D2408" s="561" t="s">
        <v>2336</v>
      </c>
      <c r="E2408" s="562" t="s">
        <v>22</v>
      </c>
      <c r="F2408" s="561" t="s">
        <v>22</v>
      </c>
      <c r="G2408" s="561" t="s">
        <v>27725</v>
      </c>
      <c r="H2408" s="561" t="s">
        <v>2362</v>
      </c>
      <c r="I2408" s="561" t="s">
        <v>17887</v>
      </c>
      <c r="J2408" s="561" t="s">
        <v>24</v>
      </c>
      <c r="K2408" s="562" t="s">
        <v>176</v>
      </c>
      <c r="L2408" s="561" t="s">
        <v>25</v>
      </c>
    </row>
    <row r="2409" spans="1:12" x14ac:dyDescent="0.25">
      <c r="A2409" s="561" t="s">
        <v>2138</v>
      </c>
      <c r="B2409" s="561" t="s">
        <v>2139</v>
      </c>
      <c r="C2409" s="561" t="s">
        <v>2335</v>
      </c>
      <c r="D2409" s="561" t="s">
        <v>2336</v>
      </c>
      <c r="E2409" s="562" t="s">
        <v>22</v>
      </c>
      <c r="F2409" s="561" t="s">
        <v>22</v>
      </c>
      <c r="G2409" s="561" t="s">
        <v>27726</v>
      </c>
      <c r="H2409" s="561" t="s">
        <v>2364</v>
      </c>
      <c r="I2409" s="561" t="s">
        <v>17887</v>
      </c>
      <c r="J2409" s="561" t="s">
        <v>24</v>
      </c>
      <c r="K2409" s="562" t="s">
        <v>33789</v>
      </c>
      <c r="L2409" s="561" t="s">
        <v>25</v>
      </c>
    </row>
    <row r="2410" spans="1:12" x14ac:dyDescent="0.25">
      <c r="A2410" s="561" t="s">
        <v>2138</v>
      </c>
      <c r="B2410" s="561" t="s">
        <v>2139</v>
      </c>
      <c r="C2410" s="561" t="s">
        <v>2335</v>
      </c>
      <c r="D2410" s="561" t="s">
        <v>2336</v>
      </c>
      <c r="E2410" s="562" t="s">
        <v>22</v>
      </c>
      <c r="F2410" s="561" t="s">
        <v>22</v>
      </c>
      <c r="G2410" s="561" t="s">
        <v>27727</v>
      </c>
      <c r="H2410" s="561" t="s">
        <v>2366</v>
      </c>
      <c r="I2410" s="561" t="s">
        <v>17887</v>
      </c>
      <c r="J2410" s="561" t="s">
        <v>24</v>
      </c>
      <c r="K2410" s="562" t="s">
        <v>7736</v>
      </c>
      <c r="L2410" s="561" t="s">
        <v>25</v>
      </c>
    </row>
    <row r="2411" spans="1:12" x14ac:dyDescent="0.25">
      <c r="A2411" s="561" t="s">
        <v>2138</v>
      </c>
      <c r="B2411" s="561" t="s">
        <v>2139</v>
      </c>
      <c r="C2411" s="561" t="s">
        <v>2335</v>
      </c>
      <c r="D2411" s="561" t="s">
        <v>2336</v>
      </c>
      <c r="E2411" s="562" t="s">
        <v>22</v>
      </c>
      <c r="F2411" s="561" t="s">
        <v>22</v>
      </c>
      <c r="G2411" s="561" t="s">
        <v>27728</v>
      </c>
      <c r="H2411" s="561" t="s">
        <v>2368</v>
      </c>
      <c r="I2411" s="561" t="s">
        <v>17887</v>
      </c>
      <c r="J2411" s="561" t="s">
        <v>24</v>
      </c>
      <c r="K2411" s="562" t="s">
        <v>4421</v>
      </c>
      <c r="L2411" s="561" t="s">
        <v>25</v>
      </c>
    </row>
    <row r="2412" spans="1:12" x14ac:dyDescent="0.25">
      <c r="A2412" s="561" t="s">
        <v>2138</v>
      </c>
      <c r="B2412" s="561" t="s">
        <v>2139</v>
      </c>
      <c r="C2412" s="561" t="s">
        <v>2335</v>
      </c>
      <c r="D2412" s="561" t="s">
        <v>2336</v>
      </c>
      <c r="E2412" s="562" t="s">
        <v>22</v>
      </c>
      <c r="F2412" s="561" t="s">
        <v>22</v>
      </c>
      <c r="G2412" s="561" t="s">
        <v>27729</v>
      </c>
      <c r="H2412" s="561" t="s">
        <v>2369</v>
      </c>
      <c r="I2412" s="561" t="s">
        <v>17887</v>
      </c>
      <c r="J2412" s="561" t="s">
        <v>24</v>
      </c>
      <c r="K2412" s="562" t="s">
        <v>34</v>
      </c>
      <c r="L2412" s="561" t="s">
        <v>25</v>
      </c>
    </row>
    <row r="2413" spans="1:12" x14ac:dyDescent="0.25">
      <c r="A2413" s="561" t="s">
        <v>2138</v>
      </c>
      <c r="B2413" s="561" t="s">
        <v>2139</v>
      </c>
      <c r="C2413" s="561" t="s">
        <v>2335</v>
      </c>
      <c r="D2413" s="561" t="s">
        <v>2336</v>
      </c>
      <c r="E2413" s="562" t="s">
        <v>22</v>
      </c>
      <c r="F2413" s="561" t="s">
        <v>22</v>
      </c>
      <c r="G2413" s="561" t="s">
        <v>27730</v>
      </c>
      <c r="H2413" s="561" t="s">
        <v>2370</v>
      </c>
      <c r="I2413" s="561" t="s">
        <v>17887</v>
      </c>
      <c r="J2413" s="561" t="s">
        <v>24</v>
      </c>
      <c r="K2413" s="562" t="s">
        <v>3351</v>
      </c>
      <c r="L2413" s="561" t="s">
        <v>25</v>
      </c>
    </row>
    <row r="2414" spans="1:12" x14ac:dyDescent="0.25">
      <c r="A2414" s="561" t="s">
        <v>2138</v>
      </c>
      <c r="B2414" s="561" t="s">
        <v>2139</v>
      </c>
      <c r="C2414" s="561" t="s">
        <v>2335</v>
      </c>
      <c r="D2414" s="561" t="s">
        <v>2336</v>
      </c>
      <c r="E2414" s="562" t="s">
        <v>22</v>
      </c>
      <c r="F2414" s="561" t="s">
        <v>22</v>
      </c>
      <c r="G2414" s="561" t="s">
        <v>27731</v>
      </c>
      <c r="H2414" s="561" t="s">
        <v>2372</v>
      </c>
      <c r="I2414" s="561" t="s">
        <v>17887</v>
      </c>
      <c r="J2414" s="561" t="s">
        <v>24</v>
      </c>
      <c r="K2414" s="562" t="s">
        <v>32860</v>
      </c>
      <c r="L2414" s="561" t="s">
        <v>25</v>
      </c>
    </row>
    <row r="2415" spans="1:12" x14ac:dyDescent="0.25">
      <c r="A2415" s="561" t="s">
        <v>2138</v>
      </c>
      <c r="B2415" s="561" t="s">
        <v>2139</v>
      </c>
      <c r="C2415" s="561" t="s">
        <v>2335</v>
      </c>
      <c r="D2415" s="561" t="s">
        <v>2336</v>
      </c>
      <c r="E2415" s="562" t="s">
        <v>22</v>
      </c>
      <c r="F2415" s="561" t="s">
        <v>22</v>
      </c>
      <c r="G2415" s="561" t="s">
        <v>27733</v>
      </c>
      <c r="H2415" s="561" t="s">
        <v>2373</v>
      </c>
      <c r="I2415" s="561" t="s">
        <v>17887</v>
      </c>
      <c r="J2415" s="561" t="s">
        <v>24</v>
      </c>
      <c r="K2415" s="562" t="s">
        <v>2623</v>
      </c>
      <c r="L2415" s="561" t="s">
        <v>25</v>
      </c>
    </row>
    <row r="2416" spans="1:12" x14ac:dyDescent="0.25">
      <c r="A2416" s="561" t="s">
        <v>2138</v>
      </c>
      <c r="B2416" s="561" t="s">
        <v>2139</v>
      </c>
      <c r="C2416" s="561" t="s">
        <v>2335</v>
      </c>
      <c r="D2416" s="561" t="s">
        <v>2336</v>
      </c>
      <c r="E2416" s="562" t="s">
        <v>22</v>
      </c>
      <c r="F2416" s="561" t="s">
        <v>22</v>
      </c>
      <c r="G2416" s="561" t="s">
        <v>27734</v>
      </c>
      <c r="H2416" s="561" t="s">
        <v>2374</v>
      </c>
      <c r="I2416" s="561" t="s">
        <v>17887</v>
      </c>
      <c r="J2416" s="561" t="s">
        <v>24</v>
      </c>
      <c r="K2416" s="562" t="s">
        <v>4302</v>
      </c>
      <c r="L2416" s="561" t="s">
        <v>25</v>
      </c>
    </row>
    <row r="2417" spans="1:12" x14ac:dyDescent="0.25">
      <c r="A2417" s="561" t="s">
        <v>2138</v>
      </c>
      <c r="B2417" s="561" t="s">
        <v>2139</v>
      </c>
      <c r="C2417" s="561" t="s">
        <v>2335</v>
      </c>
      <c r="D2417" s="561" t="s">
        <v>2336</v>
      </c>
      <c r="E2417" s="562" t="s">
        <v>22</v>
      </c>
      <c r="F2417" s="561" t="s">
        <v>22</v>
      </c>
      <c r="G2417" s="561" t="s">
        <v>27736</v>
      </c>
      <c r="H2417" s="561" t="s">
        <v>2376</v>
      </c>
      <c r="I2417" s="561" t="s">
        <v>17887</v>
      </c>
      <c r="J2417" s="561" t="s">
        <v>24</v>
      </c>
      <c r="K2417" s="562" t="s">
        <v>37171</v>
      </c>
      <c r="L2417" s="561" t="s">
        <v>25</v>
      </c>
    </row>
    <row r="2418" spans="1:12" x14ac:dyDescent="0.25">
      <c r="A2418" s="561" t="s">
        <v>2138</v>
      </c>
      <c r="B2418" s="561" t="s">
        <v>2139</v>
      </c>
      <c r="C2418" s="561" t="s">
        <v>2335</v>
      </c>
      <c r="D2418" s="561" t="s">
        <v>2336</v>
      </c>
      <c r="E2418" s="562" t="s">
        <v>22</v>
      </c>
      <c r="F2418" s="561" t="s">
        <v>22</v>
      </c>
      <c r="G2418" s="561" t="s">
        <v>27737</v>
      </c>
      <c r="H2418" s="561" t="s">
        <v>2378</v>
      </c>
      <c r="I2418" s="561" t="s">
        <v>17887</v>
      </c>
      <c r="J2418" s="561" t="s">
        <v>24</v>
      </c>
      <c r="K2418" s="562" t="s">
        <v>5474</v>
      </c>
      <c r="L2418" s="561" t="s">
        <v>25</v>
      </c>
    </row>
    <row r="2419" spans="1:12" x14ac:dyDescent="0.25">
      <c r="A2419" s="561" t="s">
        <v>2138</v>
      </c>
      <c r="B2419" s="561" t="s">
        <v>2139</v>
      </c>
      <c r="C2419" s="561" t="s">
        <v>2335</v>
      </c>
      <c r="D2419" s="561" t="s">
        <v>2336</v>
      </c>
      <c r="E2419" s="562" t="s">
        <v>22</v>
      </c>
      <c r="F2419" s="561" t="s">
        <v>22</v>
      </c>
      <c r="G2419" s="561" t="s">
        <v>27738</v>
      </c>
      <c r="H2419" s="561" t="s">
        <v>2380</v>
      </c>
      <c r="I2419" s="561" t="s">
        <v>17887</v>
      </c>
      <c r="J2419" s="561" t="s">
        <v>24</v>
      </c>
      <c r="K2419" s="562" t="s">
        <v>7422</v>
      </c>
      <c r="L2419" s="561" t="s">
        <v>25</v>
      </c>
    </row>
    <row r="2420" spans="1:12" x14ac:dyDescent="0.25">
      <c r="A2420" s="561" t="s">
        <v>2138</v>
      </c>
      <c r="B2420" s="561" t="s">
        <v>2139</v>
      </c>
      <c r="C2420" s="561" t="s">
        <v>2335</v>
      </c>
      <c r="D2420" s="561" t="s">
        <v>2336</v>
      </c>
      <c r="E2420" s="562" t="s">
        <v>22</v>
      </c>
      <c r="F2420" s="561" t="s">
        <v>22</v>
      </c>
      <c r="G2420" s="561" t="s">
        <v>27739</v>
      </c>
      <c r="H2420" s="561" t="s">
        <v>2382</v>
      </c>
      <c r="I2420" s="561" t="s">
        <v>17887</v>
      </c>
      <c r="J2420" s="561" t="s">
        <v>24</v>
      </c>
      <c r="K2420" s="562" t="s">
        <v>7406</v>
      </c>
      <c r="L2420" s="561" t="s">
        <v>25</v>
      </c>
    </row>
    <row r="2421" spans="1:12" x14ac:dyDescent="0.25">
      <c r="A2421" s="561" t="s">
        <v>2138</v>
      </c>
      <c r="B2421" s="561" t="s">
        <v>2139</v>
      </c>
      <c r="C2421" s="561" t="s">
        <v>2335</v>
      </c>
      <c r="D2421" s="561" t="s">
        <v>2336</v>
      </c>
      <c r="E2421" s="562" t="s">
        <v>22</v>
      </c>
      <c r="F2421" s="561" t="s">
        <v>22</v>
      </c>
      <c r="G2421" s="561" t="s">
        <v>27740</v>
      </c>
      <c r="H2421" s="561" t="s">
        <v>2383</v>
      </c>
      <c r="I2421" s="561" t="s">
        <v>17887</v>
      </c>
      <c r="J2421" s="561" t="s">
        <v>24</v>
      </c>
      <c r="K2421" s="562" t="s">
        <v>2797</v>
      </c>
      <c r="L2421" s="561" t="s">
        <v>25</v>
      </c>
    </row>
    <row r="2422" spans="1:12" x14ac:dyDescent="0.25">
      <c r="A2422" s="561" t="s">
        <v>2138</v>
      </c>
      <c r="B2422" s="561" t="s">
        <v>2139</v>
      </c>
      <c r="C2422" s="561" t="s">
        <v>2335</v>
      </c>
      <c r="D2422" s="561" t="s">
        <v>2336</v>
      </c>
      <c r="E2422" s="562" t="s">
        <v>22</v>
      </c>
      <c r="F2422" s="561" t="s">
        <v>22</v>
      </c>
      <c r="G2422" s="561" t="s">
        <v>27741</v>
      </c>
      <c r="H2422" s="561" t="s">
        <v>2385</v>
      </c>
      <c r="I2422" s="561" t="s">
        <v>17887</v>
      </c>
      <c r="J2422" s="561" t="s">
        <v>24</v>
      </c>
      <c r="K2422" s="562" t="s">
        <v>7411</v>
      </c>
      <c r="L2422" s="561" t="s">
        <v>25</v>
      </c>
    </row>
    <row r="2423" spans="1:12" x14ac:dyDescent="0.25">
      <c r="A2423" s="561" t="s">
        <v>2138</v>
      </c>
      <c r="B2423" s="561" t="s">
        <v>2139</v>
      </c>
      <c r="C2423" s="561" t="s">
        <v>2335</v>
      </c>
      <c r="D2423" s="561" t="s">
        <v>2336</v>
      </c>
      <c r="E2423" s="562" t="s">
        <v>22</v>
      </c>
      <c r="F2423" s="561" t="s">
        <v>22</v>
      </c>
      <c r="G2423" s="561" t="s">
        <v>27743</v>
      </c>
      <c r="H2423" s="561" t="s">
        <v>2387</v>
      </c>
      <c r="I2423" s="561" t="s">
        <v>17887</v>
      </c>
      <c r="J2423" s="561" t="s">
        <v>24</v>
      </c>
      <c r="K2423" s="562" t="s">
        <v>37172</v>
      </c>
      <c r="L2423" s="561" t="s">
        <v>25</v>
      </c>
    </row>
    <row r="2424" spans="1:12" x14ac:dyDescent="0.25">
      <c r="A2424" s="561" t="s">
        <v>2138</v>
      </c>
      <c r="B2424" s="561" t="s">
        <v>2139</v>
      </c>
      <c r="C2424" s="561" t="s">
        <v>2335</v>
      </c>
      <c r="D2424" s="561" t="s">
        <v>2336</v>
      </c>
      <c r="E2424" s="562" t="s">
        <v>22</v>
      </c>
      <c r="F2424" s="561" t="s">
        <v>22</v>
      </c>
      <c r="G2424" s="561" t="s">
        <v>27744</v>
      </c>
      <c r="H2424" s="561" t="s">
        <v>2389</v>
      </c>
      <c r="I2424" s="561" t="s">
        <v>17887</v>
      </c>
      <c r="J2424" s="561" t="s">
        <v>24</v>
      </c>
      <c r="K2424" s="562" t="s">
        <v>4173</v>
      </c>
      <c r="L2424" s="561" t="s">
        <v>25</v>
      </c>
    </row>
    <row r="2425" spans="1:12" x14ac:dyDescent="0.25">
      <c r="A2425" s="561" t="s">
        <v>2138</v>
      </c>
      <c r="B2425" s="561" t="s">
        <v>2139</v>
      </c>
      <c r="C2425" s="561" t="s">
        <v>2335</v>
      </c>
      <c r="D2425" s="561" t="s">
        <v>2336</v>
      </c>
      <c r="E2425" s="562" t="s">
        <v>22</v>
      </c>
      <c r="F2425" s="561" t="s">
        <v>22</v>
      </c>
      <c r="G2425" s="561" t="s">
        <v>27746</v>
      </c>
      <c r="H2425" s="561" t="s">
        <v>2391</v>
      </c>
      <c r="I2425" s="561" t="s">
        <v>17887</v>
      </c>
      <c r="J2425" s="561" t="s">
        <v>24</v>
      </c>
      <c r="K2425" s="562" t="s">
        <v>6876</v>
      </c>
      <c r="L2425" s="561" t="s">
        <v>25</v>
      </c>
    </row>
    <row r="2426" spans="1:12" x14ac:dyDescent="0.25">
      <c r="A2426" s="561" t="s">
        <v>2138</v>
      </c>
      <c r="B2426" s="561" t="s">
        <v>2139</v>
      </c>
      <c r="C2426" s="561" t="s">
        <v>2335</v>
      </c>
      <c r="D2426" s="561" t="s">
        <v>2336</v>
      </c>
      <c r="E2426" s="562" t="s">
        <v>22</v>
      </c>
      <c r="F2426" s="561" t="s">
        <v>22</v>
      </c>
      <c r="G2426" s="561" t="s">
        <v>27747</v>
      </c>
      <c r="H2426" s="561" t="s">
        <v>2393</v>
      </c>
      <c r="I2426" s="561" t="s">
        <v>17887</v>
      </c>
      <c r="J2426" s="561" t="s">
        <v>24</v>
      </c>
      <c r="K2426" s="562" t="s">
        <v>27703</v>
      </c>
      <c r="L2426" s="561" t="s">
        <v>25</v>
      </c>
    </row>
    <row r="2427" spans="1:12" x14ac:dyDescent="0.25">
      <c r="A2427" s="561" t="s">
        <v>2138</v>
      </c>
      <c r="B2427" s="561" t="s">
        <v>2139</v>
      </c>
      <c r="C2427" s="561" t="s">
        <v>2335</v>
      </c>
      <c r="D2427" s="561" t="s">
        <v>2336</v>
      </c>
      <c r="E2427" s="562" t="s">
        <v>22</v>
      </c>
      <c r="F2427" s="561" t="s">
        <v>22</v>
      </c>
      <c r="G2427" s="561" t="s">
        <v>27748</v>
      </c>
      <c r="H2427" s="561" t="s">
        <v>2395</v>
      </c>
      <c r="I2427" s="561" t="s">
        <v>17887</v>
      </c>
      <c r="J2427" s="561" t="s">
        <v>24</v>
      </c>
      <c r="K2427" s="562" t="s">
        <v>2329</v>
      </c>
      <c r="L2427" s="561" t="s">
        <v>25</v>
      </c>
    </row>
    <row r="2428" spans="1:12" x14ac:dyDescent="0.25">
      <c r="A2428" s="561" t="s">
        <v>2138</v>
      </c>
      <c r="B2428" s="561" t="s">
        <v>2139</v>
      </c>
      <c r="C2428" s="561" t="s">
        <v>2335</v>
      </c>
      <c r="D2428" s="561" t="s">
        <v>2336</v>
      </c>
      <c r="E2428" s="562" t="s">
        <v>22</v>
      </c>
      <c r="F2428" s="561" t="s">
        <v>22</v>
      </c>
      <c r="G2428" s="561" t="s">
        <v>27750</v>
      </c>
      <c r="H2428" s="561" t="s">
        <v>2397</v>
      </c>
      <c r="I2428" s="561" t="s">
        <v>17887</v>
      </c>
      <c r="J2428" s="561" t="s">
        <v>24</v>
      </c>
      <c r="K2428" s="562" t="s">
        <v>7136</v>
      </c>
      <c r="L2428" s="561" t="s">
        <v>25</v>
      </c>
    </row>
    <row r="2429" spans="1:12" x14ac:dyDescent="0.25">
      <c r="A2429" s="561" t="s">
        <v>2138</v>
      </c>
      <c r="B2429" s="561" t="s">
        <v>2139</v>
      </c>
      <c r="C2429" s="561" t="s">
        <v>2335</v>
      </c>
      <c r="D2429" s="561" t="s">
        <v>2336</v>
      </c>
      <c r="E2429" s="562" t="s">
        <v>22</v>
      </c>
      <c r="F2429" s="561" t="s">
        <v>22</v>
      </c>
      <c r="G2429" s="561" t="s">
        <v>27751</v>
      </c>
      <c r="H2429" s="561" t="s">
        <v>2399</v>
      </c>
      <c r="I2429" s="561" t="s">
        <v>17887</v>
      </c>
      <c r="J2429" s="561" t="s">
        <v>24</v>
      </c>
      <c r="K2429" s="562" t="s">
        <v>7419</v>
      </c>
      <c r="L2429" s="561" t="s">
        <v>25</v>
      </c>
    </row>
    <row r="2430" spans="1:12" x14ac:dyDescent="0.25">
      <c r="A2430" s="561" t="s">
        <v>2138</v>
      </c>
      <c r="B2430" s="561" t="s">
        <v>2139</v>
      </c>
      <c r="C2430" s="561" t="s">
        <v>2335</v>
      </c>
      <c r="D2430" s="561" t="s">
        <v>2336</v>
      </c>
      <c r="E2430" s="562" t="s">
        <v>22</v>
      </c>
      <c r="F2430" s="561" t="s">
        <v>22</v>
      </c>
      <c r="G2430" s="561" t="s">
        <v>27752</v>
      </c>
      <c r="H2430" s="561" t="s">
        <v>2400</v>
      </c>
      <c r="I2430" s="561" t="s">
        <v>17887</v>
      </c>
      <c r="J2430" s="561" t="s">
        <v>24</v>
      </c>
      <c r="K2430" s="562" t="s">
        <v>8253</v>
      </c>
      <c r="L2430" s="561" t="s">
        <v>25</v>
      </c>
    </row>
    <row r="2431" spans="1:12" x14ac:dyDescent="0.25">
      <c r="A2431" s="561" t="s">
        <v>2138</v>
      </c>
      <c r="B2431" s="561" t="s">
        <v>2139</v>
      </c>
      <c r="C2431" s="561" t="s">
        <v>2335</v>
      </c>
      <c r="D2431" s="561" t="s">
        <v>2336</v>
      </c>
      <c r="E2431" s="562" t="s">
        <v>22</v>
      </c>
      <c r="F2431" s="561" t="s">
        <v>22</v>
      </c>
      <c r="G2431" s="561" t="s">
        <v>27753</v>
      </c>
      <c r="H2431" s="561" t="s">
        <v>2401</v>
      </c>
      <c r="I2431" s="561" t="s">
        <v>17887</v>
      </c>
      <c r="J2431" s="561" t="s">
        <v>24</v>
      </c>
      <c r="K2431" s="562" t="s">
        <v>7342</v>
      </c>
      <c r="L2431" s="561" t="s">
        <v>25</v>
      </c>
    </row>
    <row r="2432" spans="1:12" x14ac:dyDescent="0.25">
      <c r="A2432" s="561" t="s">
        <v>2138</v>
      </c>
      <c r="B2432" s="561" t="s">
        <v>2139</v>
      </c>
      <c r="C2432" s="561" t="s">
        <v>2335</v>
      </c>
      <c r="D2432" s="561" t="s">
        <v>2336</v>
      </c>
      <c r="E2432" s="562" t="s">
        <v>22</v>
      </c>
      <c r="F2432" s="561" t="s">
        <v>22</v>
      </c>
      <c r="G2432" s="561" t="s">
        <v>27754</v>
      </c>
      <c r="H2432" s="561" t="s">
        <v>2402</v>
      </c>
      <c r="I2432" s="561" t="s">
        <v>17887</v>
      </c>
      <c r="J2432" s="561" t="s">
        <v>24</v>
      </c>
      <c r="K2432" s="562" t="s">
        <v>7936</v>
      </c>
      <c r="L2432" s="561" t="s">
        <v>25</v>
      </c>
    </row>
    <row r="2433" spans="1:12" x14ac:dyDescent="0.25">
      <c r="A2433" s="561" t="s">
        <v>2138</v>
      </c>
      <c r="B2433" s="561" t="s">
        <v>2139</v>
      </c>
      <c r="C2433" s="561" t="s">
        <v>2335</v>
      </c>
      <c r="D2433" s="561" t="s">
        <v>2336</v>
      </c>
      <c r="E2433" s="562" t="s">
        <v>22</v>
      </c>
      <c r="F2433" s="561" t="s">
        <v>22</v>
      </c>
      <c r="G2433" s="561" t="s">
        <v>27755</v>
      </c>
      <c r="H2433" s="561" t="s">
        <v>2404</v>
      </c>
      <c r="I2433" s="561" t="s">
        <v>17887</v>
      </c>
      <c r="J2433" s="561" t="s">
        <v>24</v>
      </c>
      <c r="K2433" s="562" t="s">
        <v>7823</v>
      </c>
      <c r="L2433" s="561" t="s">
        <v>25</v>
      </c>
    </row>
    <row r="2434" spans="1:12" x14ac:dyDescent="0.25">
      <c r="A2434" s="561" t="s">
        <v>2138</v>
      </c>
      <c r="B2434" s="561" t="s">
        <v>2139</v>
      </c>
      <c r="C2434" s="561" t="s">
        <v>2335</v>
      </c>
      <c r="D2434" s="561" t="s">
        <v>2336</v>
      </c>
      <c r="E2434" s="562" t="s">
        <v>22</v>
      </c>
      <c r="F2434" s="561" t="s">
        <v>22</v>
      </c>
      <c r="G2434" s="561" t="s">
        <v>27756</v>
      </c>
      <c r="H2434" s="561" t="s">
        <v>2405</v>
      </c>
      <c r="I2434" s="561" t="s">
        <v>17887</v>
      </c>
      <c r="J2434" s="561" t="s">
        <v>24</v>
      </c>
      <c r="K2434" s="562" t="s">
        <v>27793</v>
      </c>
      <c r="L2434" s="561" t="s">
        <v>25</v>
      </c>
    </row>
    <row r="2435" spans="1:12" x14ac:dyDescent="0.25">
      <c r="A2435" s="561" t="s">
        <v>2138</v>
      </c>
      <c r="B2435" s="561" t="s">
        <v>2139</v>
      </c>
      <c r="C2435" s="561" t="s">
        <v>2335</v>
      </c>
      <c r="D2435" s="561" t="s">
        <v>2336</v>
      </c>
      <c r="E2435" s="562" t="s">
        <v>22</v>
      </c>
      <c r="F2435" s="561" t="s">
        <v>22</v>
      </c>
      <c r="G2435" s="561" t="s">
        <v>27757</v>
      </c>
      <c r="H2435" s="561" t="s">
        <v>2407</v>
      </c>
      <c r="I2435" s="561" t="s">
        <v>17887</v>
      </c>
      <c r="J2435" s="561" t="s">
        <v>24</v>
      </c>
      <c r="K2435" s="562" t="s">
        <v>2203</v>
      </c>
      <c r="L2435" s="561" t="s">
        <v>25</v>
      </c>
    </row>
    <row r="2436" spans="1:12" x14ac:dyDescent="0.25">
      <c r="A2436" s="561" t="s">
        <v>2138</v>
      </c>
      <c r="B2436" s="561" t="s">
        <v>2139</v>
      </c>
      <c r="C2436" s="561" t="s">
        <v>2335</v>
      </c>
      <c r="D2436" s="561" t="s">
        <v>2336</v>
      </c>
      <c r="E2436" s="562" t="s">
        <v>22</v>
      </c>
      <c r="F2436" s="561" t="s">
        <v>22</v>
      </c>
      <c r="G2436" s="561" t="s">
        <v>27758</v>
      </c>
      <c r="H2436" s="561" t="s">
        <v>2408</v>
      </c>
      <c r="I2436" s="561" t="s">
        <v>17887</v>
      </c>
      <c r="J2436" s="561" t="s">
        <v>24</v>
      </c>
      <c r="K2436" s="562" t="s">
        <v>37173</v>
      </c>
      <c r="L2436" s="561" t="s">
        <v>25</v>
      </c>
    </row>
    <row r="2437" spans="1:12" x14ac:dyDescent="0.25">
      <c r="A2437" s="561" t="s">
        <v>2138</v>
      </c>
      <c r="B2437" s="561" t="s">
        <v>2139</v>
      </c>
      <c r="C2437" s="561" t="s">
        <v>2335</v>
      </c>
      <c r="D2437" s="561" t="s">
        <v>2336</v>
      </c>
      <c r="E2437" s="562" t="s">
        <v>22</v>
      </c>
      <c r="F2437" s="561" t="s">
        <v>22</v>
      </c>
      <c r="G2437" s="561" t="s">
        <v>27759</v>
      </c>
      <c r="H2437" s="561" t="s">
        <v>2410</v>
      </c>
      <c r="I2437" s="561" t="s">
        <v>17887</v>
      </c>
      <c r="J2437" s="561" t="s">
        <v>24</v>
      </c>
      <c r="K2437" s="562" t="s">
        <v>7369</v>
      </c>
      <c r="L2437" s="561" t="s">
        <v>25</v>
      </c>
    </row>
    <row r="2438" spans="1:12" x14ac:dyDescent="0.25">
      <c r="A2438" s="561" t="s">
        <v>2138</v>
      </c>
      <c r="B2438" s="561" t="s">
        <v>2139</v>
      </c>
      <c r="C2438" s="561" t="s">
        <v>2335</v>
      </c>
      <c r="D2438" s="561" t="s">
        <v>2336</v>
      </c>
      <c r="E2438" s="562" t="s">
        <v>22</v>
      </c>
      <c r="F2438" s="561" t="s">
        <v>22</v>
      </c>
      <c r="G2438" s="561" t="s">
        <v>27760</v>
      </c>
      <c r="H2438" s="561" t="s">
        <v>2412</v>
      </c>
      <c r="I2438" s="561" t="s">
        <v>17887</v>
      </c>
      <c r="J2438" s="561" t="s">
        <v>24</v>
      </c>
      <c r="K2438" s="562" t="s">
        <v>4525</v>
      </c>
      <c r="L2438" s="561" t="s">
        <v>25</v>
      </c>
    </row>
    <row r="2439" spans="1:12" x14ac:dyDescent="0.25">
      <c r="A2439" s="561" t="s">
        <v>2138</v>
      </c>
      <c r="B2439" s="561" t="s">
        <v>2139</v>
      </c>
      <c r="C2439" s="561" t="s">
        <v>2335</v>
      </c>
      <c r="D2439" s="561" t="s">
        <v>2336</v>
      </c>
      <c r="E2439" s="562" t="s">
        <v>22</v>
      </c>
      <c r="F2439" s="561" t="s">
        <v>22</v>
      </c>
      <c r="G2439" s="561" t="s">
        <v>27761</v>
      </c>
      <c r="H2439" s="561" t="s">
        <v>2414</v>
      </c>
      <c r="I2439" s="561" t="s">
        <v>17887</v>
      </c>
      <c r="J2439" s="561" t="s">
        <v>24</v>
      </c>
      <c r="K2439" s="562" t="s">
        <v>5153</v>
      </c>
      <c r="L2439" s="561" t="s">
        <v>25</v>
      </c>
    </row>
    <row r="2440" spans="1:12" x14ac:dyDescent="0.25">
      <c r="A2440" s="561" t="s">
        <v>2138</v>
      </c>
      <c r="B2440" s="561" t="s">
        <v>2139</v>
      </c>
      <c r="C2440" s="561" t="s">
        <v>2335</v>
      </c>
      <c r="D2440" s="561" t="s">
        <v>2336</v>
      </c>
      <c r="E2440" s="562" t="s">
        <v>22</v>
      </c>
      <c r="F2440" s="561" t="s">
        <v>22</v>
      </c>
      <c r="G2440" s="561" t="s">
        <v>27762</v>
      </c>
      <c r="H2440" s="561" t="s">
        <v>2416</v>
      </c>
      <c r="I2440" s="561" t="s">
        <v>17887</v>
      </c>
      <c r="J2440" s="561" t="s">
        <v>24</v>
      </c>
      <c r="K2440" s="562" t="s">
        <v>7641</v>
      </c>
      <c r="L2440" s="561" t="s">
        <v>25</v>
      </c>
    </row>
    <row r="2441" spans="1:12" x14ac:dyDescent="0.25">
      <c r="A2441" s="561" t="s">
        <v>2138</v>
      </c>
      <c r="B2441" s="561" t="s">
        <v>2139</v>
      </c>
      <c r="C2441" s="561" t="s">
        <v>2335</v>
      </c>
      <c r="D2441" s="561" t="s">
        <v>2336</v>
      </c>
      <c r="E2441" s="562" t="s">
        <v>22</v>
      </c>
      <c r="F2441" s="561" t="s">
        <v>22</v>
      </c>
      <c r="G2441" s="561" t="s">
        <v>27763</v>
      </c>
      <c r="H2441" s="561" t="s">
        <v>2418</v>
      </c>
      <c r="I2441" s="561" t="s">
        <v>17887</v>
      </c>
      <c r="J2441" s="561" t="s">
        <v>24</v>
      </c>
      <c r="K2441" s="562" t="s">
        <v>7607</v>
      </c>
      <c r="L2441" s="561" t="s">
        <v>25</v>
      </c>
    </row>
    <row r="2442" spans="1:12" x14ac:dyDescent="0.25">
      <c r="A2442" s="561" t="s">
        <v>2138</v>
      </c>
      <c r="B2442" s="561" t="s">
        <v>2139</v>
      </c>
      <c r="C2442" s="561" t="s">
        <v>2335</v>
      </c>
      <c r="D2442" s="561" t="s">
        <v>2336</v>
      </c>
      <c r="E2442" s="562" t="s">
        <v>22</v>
      </c>
      <c r="F2442" s="561" t="s">
        <v>22</v>
      </c>
      <c r="G2442" s="561" t="s">
        <v>27764</v>
      </c>
      <c r="H2442" s="561" t="s">
        <v>2419</v>
      </c>
      <c r="I2442" s="561" t="s">
        <v>17887</v>
      </c>
      <c r="J2442" s="561" t="s">
        <v>24</v>
      </c>
      <c r="K2442" s="562" t="s">
        <v>2957</v>
      </c>
      <c r="L2442" s="561" t="s">
        <v>25</v>
      </c>
    </row>
    <row r="2443" spans="1:12" x14ac:dyDescent="0.25">
      <c r="A2443" s="561" t="s">
        <v>2138</v>
      </c>
      <c r="B2443" s="561" t="s">
        <v>2139</v>
      </c>
      <c r="C2443" s="561" t="s">
        <v>2335</v>
      </c>
      <c r="D2443" s="561" t="s">
        <v>2336</v>
      </c>
      <c r="E2443" s="562" t="s">
        <v>22</v>
      </c>
      <c r="F2443" s="561" t="s">
        <v>22</v>
      </c>
      <c r="G2443" s="561" t="s">
        <v>27765</v>
      </c>
      <c r="H2443" s="561" t="s">
        <v>2421</v>
      </c>
      <c r="I2443" s="561" t="s">
        <v>17887</v>
      </c>
      <c r="J2443" s="561" t="s">
        <v>24</v>
      </c>
      <c r="K2443" s="562" t="s">
        <v>7656</v>
      </c>
      <c r="L2443" s="561" t="s">
        <v>25</v>
      </c>
    </row>
    <row r="2444" spans="1:12" x14ac:dyDescent="0.25">
      <c r="A2444" s="561" t="s">
        <v>2138</v>
      </c>
      <c r="B2444" s="561" t="s">
        <v>2139</v>
      </c>
      <c r="C2444" s="561" t="s">
        <v>2335</v>
      </c>
      <c r="D2444" s="561" t="s">
        <v>2336</v>
      </c>
      <c r="E2444" s="562" t="s">
        <v>22</v>
      </c>
      <c r="F2444" s="561" t="s">
        <v>22</v>
      </c>
      <c r="G2444" s="561" t="s">
        <v>27766</v>
      </c>
      <c r="H2444" s="561" t="s">
        <v>2422</v>
      </c>
      <c r="I2444" s="561" t="s">
        <v>17887</v>
      </c>
      <c r="J2444" s="561" t="s">
        <v>24</v>
      </c>
      <c r="K2444" s="562" t="s">
        <v>27749</v>
      </c>
      <c r="L2444" s="561" t="s">
        <v>25</v>
      </c>
    </row>
    <row r="2445" spans="1:12" x14ac:dyDescent="0.25">
      <c r="A2445" s="561" t="s">
        <v>2138</v>
      </c>
      <c r="B2445" s="561" t="s">
        <v>2139</v>
      </c>
      <c r="C2445" s="561" t="s">
        <v>2335</v>
      </c>
      <c r="D2445" s="561" t="s">
        <v>2336</v>
      </c>
      <c r="E2445" s="562" t="s">
        <v>22</v>
      </c>
      <c r="F2445" s="561" t="s">
        <v>22</v>
      </c>
      <c r="G2445" s="561" t="s">
        <v>27767</v>
      </c>
      <c r="H2445" s="561" t="s">
        <v>2423</v>
      </c>
      <c r="I2445" s="561" t="s">
        <v>17887</v>
      </c>
      <c r="J2445" s="561" t="s">
        <v>24</v>
      </c>
      <c r="K2445" s="562" t="s">
        <v>2806</v>
      </c>
      <c r="L2445" s="561" t="s">
        <v>25</v>
      </c>
    </row>
    <row r="2446" spans="1:12" x14ac:dyDescent="0.25">
      <c r="A2446" s="561" t="s">
        <v>2138</v>
      </c>
      <c r="B2446" s="561" t="s">
        <v>2139</v>
      </c>
      <c r="C2446" s="561" t="s">
        <v>2335</v>
      </c>
      <c r="D2446" s="561" t="s">
        <v>2336</v>
      </c>
      <c r="E2446" s="562" t="s">
        <v>22</v>
      </c>
      <c r="F2446" s="561" t="s">
        <v>22</v>
      </c>
      <c r="G2446" s="561" t="s">
        <v>27768</v>
      </c>
      <c r="H2446" s="561" t="s">
        <v>2425</v>
      </c>
      <c r="I2446" s="561" t="s">
        <v>17887</v>
      </c>
      <c r="J2446" s="561" t="s">
        <v>24</v>
      </c>
      <c r="K2446" s="562" t="s">
        <v>30099</v>
      </c>
      <c r="L2446" s="561" t="s">
        <v>25</v>
      </c>
    </row>
    <row r="2447" spans="1:12" x14ac:dyDescent="0.25">
      <c r="A2447" s="561" t="s">
        <v>2138</v>
      </c>
      <c r="B2447" s="561" t="s">
        <v>2139</v>
      </c>
      <c r="C2447" s="561" t="s">
        <v>2335</v>
      </c>
      <c r="D2447" s="561" t="s">
        <v>2336</v>
      </c>
      <c r="E2447" s="562" t="s">
        <v>22</v>
      </c>
      <c r="F2447" s="561" t="s">
        <v>22</v>
      </c>
      <c r="G2447" s="561" t="s">
        <v>27769</v>
      </c>
      <c r="H2447" s="561" t="s">
        <v>2427</v>
      </c>
      <c r="I2447" s="561" t="s">
        <v>17887</v>
      </c>
      <c r="J2447" s="561" t="s">
        <v>24</v>
      </c>
      <c r="K2447" s="562" t="s">
        <v>27773</v>
      </c>
      <c r="L2447" s="561" t="s">
        <v>25</v>
      </c>
    </row>
    <row r="2448" spans="1:12" x14ac:dyDescent="0.25">
      <c r="A2448" s="561" t="s">
        <v>2138</v>
      </c>
      <c r="B2448" s="561" t="s">
        <v>2139</v>
      </c>
      <c r="C2448" s="561" t="s">
        <v>2335</v>
      </c>
      <c r="D2448" s="561" t="s">
        <v>2336</v>
      </c>
      <c r="E2448" s="562" t="s">
        <v>22</v>
      </c>
      <c r="F2448" s="561" t="s">
        <v>22</v>
      </c>
      <c r="G2448" s="561" t="s">
        <v>27770</v>
      </c>
      <c r="H2448" s="561" t="s">
        <v>2429</v>
      </c>
      <c r="I2448" s="561" t="s">
        <v>17887</v>
      </c>
      <c r="J2448" s="561" t="s">
        <v>24</v>
      </c>
      <c r="K2448" s="562" t="s">
        <v>28513</v>
      </c>
      <c r="L2448" s="561" t="s">
        <v>25</v>
      </c>
    </row>
    <row r="2449" spans="1:12" x14ac:dyDescent="0.25">
      <c r="A2449" s="561" t="s">
        <v>2138</v>
      </c>
      <c r="B2449" s="561" t="s">
        <v>2139</v>
      </c>
      <c r="C2449" s="561" t="s">
        <v>2335</v>
      </c>
      <c r="D2449" s="561" t="s">
        <v>2336</v>
      </c>
      <c r="E2449" s="562" t="s">
        <v>22</v>
      </c>
      <c r="F2449" s="561" t="s">
        <v>22</v>
      </c>
      <c r="G2449" s="561" t="s">
        <v>27771</v>
      </c>
      <c r="H2449" s="561" t="s">
        <v>2431</v>
      </c>
      <c r="I2449" s="561" t="s">
        <v>17887</v>
      </c>
      <c r="J2449" s="561" t="s">
        <v>24</v>
      </c>
      <c r="K2449" s="562" t="s">
        <v>37174</v>
      </c>
      <c r="L2449" s="561" t="s">
        <v>25</v>
      </c>
    </row>
    <row r="2450" spans="1:12" x14ac:dyDescent="0.25">
      <c r="A2450" s="561" t="s">
        <v>2138</v>
      </c>
      <c r="B2450" s="561" t="s">
        <v>2139</v>
      </c>
      <c r="C2450" s="561" t="s">
        <v>2335</v>
      </c>
      <c r="D2450" s="561" t="s">
        <v>2336</v>
      </c>
      <c r="E2450" s="562" t="s">
        <v>22</v>
      </c>
      <c r="F2450" s="561" t="s">
        <v>22</v>
      </c>
      <c r="G2450" s="561" t="s">
        <v>27772</v>
      </c>
      <c r="H2450" s="561" t="s">
        <v>2432</v>
      </c>
      <c r="I2450" s="561" t="s">
        <v>17887</v>
      </c>
      <c r="J2450" s="561" t="s">
        <v>24</v>
      </c>
      <c r="K2450" s="562" t="s">
        <v>2203</v>
      </c>
      <c r="L2450" s="561" t="s">
        <v>25</v>
      </c>
    </row>
    <row r="2451" spans="1:12" x14ac:dyDescent="0.25">
      <c r="A2451" s="561" t="s">
        <v>2138</v>
      </c>
      <c r="B2451" s="561" t="s">
        <v>2139</v>
      </c>
      <c r="C2451" s="561" t="s">
        <v>2335</v>
      </c>
      <c r="D2451" s="561" t="s">
        <v>2336</v>
      </c>
      <c r="E2451" s="562" t="s">
        <v>22</v>
      </c>
      <c r="F2451" s="561" t="s">
        <v>22</v>
      </c>
      <c r="G2451" s="561" t="s">
        <v>27774</v>
      </c>
      <c r="H2451" s="561" t="s">
        <v>2433</v>
      </c>
      <c r="I2451" s="561" t="s">
        <v>17887</v>
      </c>
      <c r="J2451" s="561" t="s">
        <v>24</v>
      </c>
      <c r="K2451" s="562" t="s">
        <v>5129</v>
      </c>
      <c r="L2451" s="561" t="s">
        <v>25</v>
      </c>
    </row>
    <row r="2452" spans="1:12" x14ac:dyDescent="0.25">
      <c r="A2452" s="561" t="s">
        <v>2138</v>
      </c>
      <c r="B2452" s="561" t="s">
        <v>2139</v>
      </c>
      <c r="C2452" s="561" t="s">
        <v>2335</v>
      </c>
      <c r="D2452" s="561" t="s">
        <v>2336</v>
      </c>
      <c r="E2452" s="562" t="s">
        <v>22</v>
      </c>
      <c r="F2452" s="561" t="s">
        <v>22</v>
      </c>
      <c r="G2452" s="561" t="s">
        <v>27776</v>
      </c>
      <c r="H2452" s="561" t="s">
        <v>2434</v>
      </c>
      <c r="I2452" s="561" t="s">
        <v>17887</v>
      </c>
      <c r="J2452" s="561" t="s">
        <v>24</v>
      </c>
      <c r="K2452" s="562" t="s">
        <v>8440</v>
      </c>
      <c r="L2452" s="561" t="s">
        <v>25</v>
      </c>
    </row>
    <row r="2453" spans="1:12" x14ac:dyDescent="0.25">
      <c r="A2453" s="561" t="s">
        <v>2138</v>
      </c>
      <c r="B2453" s="561" t="s">
        <v>2139</v>
      </c>
      <c r="C2453" s="561" t="s">
        <v>2335</v>
      </c>
      <c r="D2453" s="561" t="s">
        <v>2336</v>
      </c>
      <c r="E2453" s="562" t="s">
        <v>22</v>
      </c>
      <c r="F2453" s="561" t="s">
        <v>22</v>
      </c>
      <c r="G2453" s="561" t="s">
        <v>27777</v>
      </c>
      <c r="H2453" s="561" t="s">
        <v>2435</v>
      </c>
      <c r="I2453" s="561" t="s">
        <v>17887</v>
      </c>
      <c r="J2453" s="561" t="s">
        <v>24</v>
      </c>
      <c r="K2453" s="562" t="s">
        <v>2806</v>
      </c>
      <c r="L2453" s="561" t="s">
        <v>25</v>
      </c>
    </row>
    <row r="2454" spans="1:12" x14ac:dyDescent="0.25">
      <c r="A2454" s="561" t="s">
        <v>2138</v>
      </c>
      <c r="B2454" s="561" t="s">
        <v>2139</v>
      </c>
      <c r="C2454" s="561" t="s">
        <v>2335</v>
      </c>
      <c r="D2454" s="561" t="s">
        <v>2336</v>
      </c>
      <c r="E2454" s="562" t="s">
        <v>22</v>
      </c>
      <c r="F2454" s="561" t="s">
        <v>22</v>
      </c>
      <c r="G2454" s="561" t="s">
        <v>27779</v>
      </c>
      <c r="H2454" s="561" t="s">
        <v>2436</v>
      </c>
      <c r="I2454" s="561" t="s">
        <v>17887</v>
      </c>
      <c r="J2454" s="561" t="s">
        <v>24</v>
      </c>
      <c r="K2454" s="562" t="s">
        <v>37175</v>
      </c>
      <c r="L2454" s="561" t="s">
        <v>25</v>
      </c>
    </row>
    <row r="2455" spans="1:12" x14ac:dyDescent="0.25">
      <c r="A2455" s="561" t="s">
        <v>2138</v>
      </c>
      <c r="B2455" s="561" t="s">
        <v>2139</v>
      </c>
      <c r="C2455" s="561" t="s">
        <v>2335</v>
      </c>
      <c r="D2455" s="561" t="s">
        <v>2336</v>
      </c>
      <c r="E2455" s="562" t="s">
        <v>22</v>
      </c>
      <c r="F2455" s="561" t="s">
        <v>22</v>
      </c>
      <c r="G2455" s="561" t="s">
        <v>27780</v>
      </c>
      <c r="H2455" s="561" t="s">
        <v>2438</v>
      </c>
      <c r="I2455" s="561" t="s">
        <v>17887</v>
      </c>
      <c r="J2455" s="561" t="s">
        <v>24</v>
      </c>
      <c r="K2455" s="562" t="s">
        <v>37176</v>
      </c>
      <c r="L2455" s="561" t="s">
        <v>25</v>
      </c>
    </row>
    <row r="2456" spans="1:12" x14ac:dyDescent="0.25">
      <c r="A2456" s="561" t="s">
        <v>2138</v>
      </c>
      <c r="B2456" s="561" t="s">
        <v>2139</v>
      </c>
      <c r="C2456" s="561" t="s">
        <v>2335</v>
      </c>
      <c r="D2456" s="561" t="s">
        <v>2336</v>
      </c>
      <c r="E2456" s="562" t="s">
        <v>22</v>
      </c>
      <c r="F2456" s="561" t="s">
        <v>22</v>
      </c>
      <c r="G2456" s="561" t="s">
        <v>27781</v>
      </c>
      <c r="H2456" s="561" t="s">
        <v>2440</v>
      </c>
      <c r="I2456" s="561" t="s">
        <v>17887</v>
      </c>
      <c r="J2456" s="561" t="s">
        <v>24</v>
      </c>
      <c r="K2456" s="562" t="s">
        <v>4499</v>
      </c>
      <c r="L2456" s="561" t="s">
        <v>25</v>
      </c>
    </row>
    <row r="2457" spans="1:12" x14ac:dyDescent="0.25">
      <c r="A2457" s="561" t="s">
        <v>2138</v>
      </c>
      <c r="B2457" s="561" t="s">
        <v>2139</v>
      </c>
      <c r="C2457" s="561" t="s">
        <v>2335</v>
      </c>
      <c r="D2457" s="561" t="s">
        <v>2336</v>
      </c>
      <c r="E2457" s="562" t="s">
        <v>22</v>
      </c>
      <c r="F2457" s="561" t="s">
        <v>22</v>
      </c>
      <c r="G2457" s="561" t="s">
        <v>27783</v>
      </c>
      <c r="H2457" s="561" t="s">
        <v>2441</v>
      </c>
      <c r="I2457" s="561" t="s">
        <v>17887</v>
      </c>
      <c r="J2457" s="561" t="s">
        <v>24</v>
      </c>
      <c r="K2457" s="562" t="s">
        <v>3903</v>
      </c>
      <c r="L2457" s="561" t="s">
        <v>25</v>
      </c>
    </row>
    <row r="2458" spans="1:12" x14ac:dyDescent="0.25">
      <c r="A2458" s="561" t="s">
        <v>2138</v>
      </c>
      <c r="B2458" s="561" t="s">
        <v>2139</v>
      </c>
      <c r="C2458" s="561" t="s">
        <v>2335</v>
      </c>
      <c r="D2458" s="561" t="s">
        <v>2336</v>
      </c>
      <c r="E2458" s="562" t="s">
        <v>22</v>
      </c>
      <c r="F2458" s="561" t="s">
        <v>22</v>
      </c>
      <c r="G2458" s="561" t="s">
        <v>27784</v>
      </c>
      <c r="H2458" s="561" t="s">
        <v>2443</v>
      </c>
      <c r="I2458" s="561" t="s">
        <v>17887</v>
      </c>
      <c r="J2458" s="561" t="s">
        <v>24</v>
      </c>
      <c r="K2458" s="562" t="s">
        <v>3843</v>
      </c>
      <c r="L2458" s="561" t="s">
        <v>25</v>
      </c>
    </row>
    <row r="2459" spans="1:12" x14ac:dyDescent="0.25">
      <c r="A2459" s="561" t="s">
        <v>2138</v>
      </c>
      <c r="B2459" s="561" t="s">
        <v>2139</v>
      </c>
      <c r="C2459" s="561" t="s">
        <v>2335</v>
      </c>
      <c r="D2459" s="561" t="s">
        <v>2336</v>
      </c>
      <c r="E2459" s="562" t="s">
        <v>22</v>
      </c>
      <c r="F2459" s="561" t="s">
        <v>22</v>
      </c>
      <c r="G2459" s="561" t="s">
        <v>27785</v>
      </c>
      <c r="H2459" s="561" t="s">
        <v>2444</v>
      </c>
      <c r="I2459" s="561" t="s">
        <v>17887</v>
      </c>
      <c r="J2459" s="561" t="s">
        <v>24</v>
      </c>
      <c r="K2459" s="562" t="s">
        <v>2536</v>
      </c>
      <c r="L2459" s="561" t="s">
        <v>25</v>
      </c>
    </row>
    <row r="2460" spans="1:12" x14ac:dyDescent="0.25">
      <c r="A2460" s="561" t="s">
        <v>2138</v>
      </c>
      <c r="B2460" s="561" t="s">
        <v>2139</v>
      </c>
      <c r="C2460" s="561" t="s">
        <v>2335</v>
      </c>
      <c r="D2460" s="561" t="s">
        <v>2336</v>
      </c>
      <c r="E2460" s="562" t="s">
        <v>22</v>
      </c>
      <c r="F2460" s="561" t="s">
        <v>22</v>
      </c>
      <c r="G2460" s="561" t="s">
        <v>27786</v>
      </c>
      <c r="H2460" s="561" t="s">
        <v>2446</v>
      </c>
      <c r="I2460" s="561" t="s">
        <v>17887</v>
      </c>
      <c r="J2460" s="561" t="s">
        <v>24</v>
      </c>
      <c r="K2460" s="562" t="s">
        <v>8512</v>
      </c>
      <c r="L2460" s="561" t="s">
        <v>25</v>
      </c>
    </row>
    <row r="2461" spans="1:12" x14ac:dyDescent="0.25">
      <c r="A2461" s="561" t="s">
        <v>2138</v>
      </c>
      <c r="B2461" s="561" t="s">
        <v>2139</v>
      </c>
      <c r="C2461" s="561" t="s">
        <v>2335</v>
      </c>
      <c r="D2461" s="561" t="s">
        <v>2336</v>
      </c>
      <c r="E2461" s="562" t="s">
        <v>22</v>
      </c>
      <c r="F2461" s="561" t="s">
        <v>22</v>
      </c>
      <c r="G2461" s="561" t="s">
        <v>27787</v>
      </c>
      <c r="H2461" s="561" t="s">
        <v>2447</v>
      </c>
      <c r="I2461" s="561" t="s">
        <v>17887</v>
      </c>
      <c r="J2461" s="561" t="s">
        <v>24</v>
      </c>
      <c r="K2461" s="562" t="s">
        <v>4242</v>
      </c>
      <c r="L2461" s="561" t="s">
        <v>25</v>
      </c>
    </row>
    <row r="2462" spans="1:12" x14ac:dyDescent="0.25">
      <c r="A2462" s="561" t="s">
        <v>2138</v>
      </c>
      <c r="B2462" s="561" t="s">
        <v>2139</v>
      </c>
      <c r="C2462" s="561" t="s">
        <v>2335</v>
      </c>
      <c r="D2462" s="561" t="s">
        <v>2336</v>
      </c>
      <c r="E2462" s="562" t="s">
        <v>22</v>
      </c>
      <c r="F2462" s="561" t="s">
        <v>22</v>
      </c>
      <c r="G2462" s="561" t="s">
        <v>27788</v>
      </c>
      <c r="H2462" s="561" t="s">
        <v>2449</v>
      </c>
      <c r="I2462" s="561" t="s">
        <v>17887</v>
      </c>
      <c r="J2462" s="561" t="s">
        <v>24</v>
      </c>
      <c r="K2462" s="562" t="s">
        <v>7927</v>
      </c>
      <c r="L2462" s="561" t="s">
        <v>25</v>
      </c>
    </row>
    <row r="2463" spans="1:12" x14ac:dyDescent="0.25">
      <c r="A2463" s="561" t="s">
        <v>2138</v>
      </c>
      <c r="B2463" s="561" t="s">
        <v>2139</v>
      </c>
      <c r="C2463" s="561" t="s">
        <v>2335</v>
      </c>
      <c r="D2463" s="561" t="s">
        <v>2336</v>
      </c>
      <c r="E2463" s="562" t="s">
        <v>22</v>
      </c>
      <c r="F2463" s="561" t="s">
        <v>22</v>
      </c>
      <c r="G2463" s="561" t="s">
        <v>27789</v>
      </c>
      <c r="H2463" s="561" t="s">
        <v>2451</v>
      </c>
      <c r="I2463" s="561" t="s">
        <v>17887</v>
      </c>
      <c r="J2463" s="561" t="s">
        <v>24</v>
      </c>
      <c r="K2463" s="562" t="s">
        <v>7650</v>
      </c>
      <c r="L2463" s="561" t="s">
        <v>25</v>
      </c>
    </row>
    <row r="2464" spans="1:12" x14ac:dyDescent="0.25">
      <c r="A2464" s="561" t="s">
        <v>2138</v>
      </c>
      <c r="B2464" s="561" t="s">
        <v>2139</v>
      </c>
      <c r="C2464" s="561" t="s">
        <v>2335</v>
      </c>
      <c r="D2464" s="561" t="s">
        <v>2336</v>
      </c>
      <c r="E2464" s="562" t="s">
        <v>22</v>
      </c>
      <c r="F2464" s="561" t="s">
        <v>22</v>
      </c>
      <c r="G2464" s="561" t="s">
        <v>27791</v>
      </c>
      <c r="H2464" s="561" t="s">
        <v>2452</v>
      </c>
      <c r="I2464" s="561" t="s">
        <v>17887</v>
      </c>
      <c r="J2464" s="561" t="s">
        <v>24</v>
      </c>
      <c r="K2464" s="562" t="s">
        <v>2819</v>
      </c>
      <c r="L2464" s="561" t="s">
        <v>25</v>
      </c>
    </row>
    <row r="2465" spans="1:12" x14ac:dyDescent="0.25">
      <c r="A2465" s="561" t="s">
        <v>2138</v>
      </c>
      <c r="B2465" s="561" t="s">
        <v>2139</v>
      </c>
      <c r="C2465" s="561" t="s">
        <v>2335</v>
      </c>
      <c r="D2465" s="561" t="s">
        <v>2336</v>
      </c>
      <c r="E2465" s="562" t="s">
        <v>22</v>
      </c>
      <c r="F2465" s="561" t="s">
        <v>22</v>
      </c>
      <c r="G2465" s="561" t="s">
        <v>27792</v>
      </c>
      <c r="H2465" s="561" t="s">
        <v>2453</v>
      </c>
      <c r="I2465" s="561" t="s">
        <v>17887</v>
      </c>
      <c r="J2465" s="561" t="s">
        <v>24</v>
      </c>
      <c r="K2465" s="562" t="s">
        <v>8077</v>
      </c>
      <c r="L2465" s="561" t="s">
        <v>25</v>
      </c>
    </row>
    <row r="2466" spans="1:12" x14ac:dyDescent="0.25">
      <c r="A2466" s="561" t="s">
        <v>2138</v>
      </c>
      <c r="B2466" s="561" t="s">
        <v>2139</v>
      </c>
      <c r="C2466" s="561" t="s">
        <v>2335</v>
      </c>
      <c r="D2466" s="561" t="s">
        <v>2336</v>
      </c>
      <c r="E2466" s="562" t="s">
        <v>22</v>
      </c>
      <c r="F2466" s="561" t="s">
        <v>22</v>
      </c>
      <c r="G2466" s="561" t="s">
        <v>27794</v>
      </c>
      <c r="H2466" s="561" t="s">
        <v>2454</v>
      </c>
      <c r="I2466" s="561" t="s">
        <v>17887</v>
      </c>
      <c r="J2466" s="561" t="s">
        <v>24</v>
      </c>
      <c r="K2466" s="562" t="s">
        <v>8617</v>
      </c>
      <c r="L2466" s="561" t="s">
        <v>25</v>
      </c>
    </row>
    <row r="2467" spans="1:12" x14ac:dyDescent="0.25">
      <c r="A2467" s="561" t="s">
        <v>2138</v>
      </c>
      <c r="B2467" s="561" t="s">
        <v>2139</v>
      </c>
      <c r="C2467" s="561" t="s">
        <v>2335</v>
      </c>
      <c r="D2467" s="561" t="s">
        <v>2336</v>
      </c>
      <c r="E2467" s="562" t="s">
        <v>22</v>
      </c>
      <c r="F2467" s="561" t="s">
        <v>22</v>
      </c>
      <c r="G2467" s="561" t="s">
        <v>27795</v>
      </c>
      <c r="H2467" s="561" t="s">
        <v>2456</v>
      </c>
      <c r="I2467" s="561" t="s">
        <v>17887</v>
      </c>
      <c r="J2467" s="561" t="s">
        <v>24</v>
      </c>
      <c r="K2467" s="562" t="s">
        <v>3089</v>
      </c>
      <c r="L2467" s="561" t="s">
        <v>25</v>
      </c>
    </row>
    <row r="2468" spans="1:12" x14ac:dyDescent="0.25">
      <c r="A2468" s="561" t="s">
        <v>2138</v>
      </c>
      <c r="B2468" s="561" t="s">
        <v>2139</v>
      </c>
      <c r="C2468" s="561" t="s">
        <v>2335</v>
      </c>
      <c r="D2468" s="561" t="s">
        <v>2336</v>
      </c>
      <c r="E2468" s="562" t="s">
        <v>22</v>
      </c>
      <c r="F2468" s="561" t="s">
        <v>22</v>
      </c>
      <c r="G2468" s="561" t="s">
        <v>27797</v>
      </c>
      <c r="H2468" s="561" t="s">
        <v>2457</v>
      </c>
      <c r="I2468" s="561" t="s">
        <v>17887</v>
      </c>
      <c r="J2468" s="561" t="s">
        <v>24</v>
      </c>
      <c r="K2468" s="562" t="s">
        <v>5194</v>
      </c>
      <c r="L2468" s="561" t="s">
        <v>25</v>
      </c>
    </row>
    <row r="2469" spans="1:12" x14ac:dyDescent="0.25">
      <c r="A2469" s="561" t="s">
        <v>2138</v>
      </c>
      <c r="B2469" s="561" t="s">
        <v>2139</v>
      </c>
      <c r="C2469" s="561" t="s">
        <v>2335</v>
      </c>
      <c r="D2469" s="561" t="s">
        <v>2336</v>
      </c>
      <c r="E2469" s="562" t="s">
        <v>22</v>
      </c>
      <c r="F2469" s="561" t="s">
        <v>22</v>
      </c>
      <c r="G2469" s="561" t="s">
        <v>27798</v>
      </c>
      <c r="H2469" s="561" t="s">
        <v>2458</v>
      </c>
      <c r="I2469" s="561" t="s">
        <v>17887</v>
      </c>
      <c r="J2469" s="561" t="s">
        <v>24</v>
      </c>
      <c r="K2469" s="562" t="s">
        <v>7599</v>
      </c>
      <c r="L2469" s="561" t="s">
        <v>25</v>
      </c>
    </row>
    <row r="2470" spans="1:12" x14ac:dyDescent="0.25">
      <c r="A2470" s="561" t="s">
        <v>2138</v>
      </c>
      <c r="B2470" s="561" t="s">
        <v>2139</v>
      </c>
      <c r="C2470" s="561" t="s">
        <v>2335</v>
      </c>
      <c r="D2470" s="561" t="s">
        <v>2336</v>
      </c>
      <c r="E2470" s="562" t="s">
        <v>22</v>
      </c>
      <c r="F2470" s="561" t="s">
        <v>22</v>
      </c>
      <c r="G2470" s="561" t="s">
        <v>27799</v>
      </c>
      <c r="H2470" s="561" t="s">
        <v>2459</v>
      </c>
      <c r="I2470" s="561" t="s">
        <v>17887</v>
      </c>
      <c r="J2470" s="561" t="s">
        <v>24</v>
      </c>
      <c r="K2470" s="562" t="s">
        <v>7473</v>
      </c>
      <c r="L2470" s="561" t="s">
        <v>25</v>
      </c>
    </row>
    <row r="2471" spans="1:12" x14ac:dyDescent="0.25">
      <c r="A2471" s="561" t="s">
        <v>2138</v>
      </c>
      <c r="B2471" s="561" t="s">
        <v>2139</v>
      </c>
      <c r="C2471" s="561" t="s">
        <v>2335</v>
      </c>
      <c r="D2471" s="561" t="s">
        <v>2336</v>
      </c>
      <c r="E2471" s="562" t="s">
        <v>22</v>
      </c>
      <c r="F2471" s="561" t="s">
        <v>22</v>
      </c>
      <c r="G2471" s="561" t="s">
        <v>27800</v>
      </c>
      <c r="H2471" s="561" t="s">
        <v>2461</v>
      </c>
      <c r="I2471" s="561" t="s">
        <v>17887</v>
      </c>
      <c r="J2471" s="561" t="s">
        <v>24</v>
      </c>
      <c r="K2471" s="562" t="s">
        <v>6616</v>
      </c>
      <c r="L2471" s="561" t="s">
        <v>25</v>
      </c>
    </row>
    <row r="2472" spans="1:12" x14ac:dyDescent="0.25">
      <c r="A2472" s="561" t="s">
        <v>2138</v>
      </c>
      <c r="B2472" s="561" t="s">
        <v>2139</v>
      </c>
      <c r="C2472" s="561" t="s">
        <v>2335</v>
      </c>
      <c r="D2472" s="561" t="s">
        <v>2336</v>
      </c>
      <c r="E2472" s="562" t="s">
        <v>22</v>
      </c>
      <c r="F2472" s="561" t="s">
        <v>22</v>
      </c>
      <c r="G2472" s="561" t="s">
        <v>27801</v>
      </c>
      <c r="H2472" s="561" t="s">
        <v>2463</v>
      </c>
      <c r="I2472" s="561" t="s">
        <v>17887</v>
      </c>
      <c r="J2472" s="561" t="s">
        <v>24</v>
      </c>
      <c r="K2472" s="562" t="s">
        <v>27079</v>
      </c>
      <c r="L2472" s="561" t="s">
        <v>25</v>
      </c>
    </row>
    <row r="2473" spans="1:12" x14ac:dyDescent="0.25">
      <c r="A2473" s="561" t="s">
        <v>2138</v>
      </c>
      <c r="B2473" s="561" t="s">
        <v>2139</v>
      </c>
      <c r="C2473" s="561" t="s">
        <v>2335</v>
      </c>
      <c r="D2473" s="561" t="s">
        <v>2336</v>
      </c>
      <c r="E2473" s="562" t="s">
        <v>22</v>
      </c>
      <c r="F2473" s="561" t="s">
        <v>22</v>
      </c>
      <c r="G2473" s="561" t="s">
        <v>27802</v>
      </c>
      <c r="H2473" s="561" t="s">
        <v>2465</v>
      </c>
      <c r="I2473" s="561" t="s">
        <v>17887</v>
      </c>
      <c r="J2473" s="561" t="s">
        <v>24</v>
      </c>
      <c r="K2473" s="562" t="s">
        <v>36002</v>
      </c>
      <c r="L2473" s="561" t="s">
        <v>25</v>
      </c>
    </row>
    <row r="2474" spans="1:12" x14ac:dyDescent="0.25">
      <c r="A2474" s="561" t="s">
        <v>2138</v>
      </c>
      <c r="B2474" s="561" t="s">
        <v>2139</v>
      </c>
      <c r="C2474" s="561" t="s">
        <v>2335</v>
      </c>
      <c r="D2474" s="561" t="s">
        <v>2336</v>
      </c>
      <c r="E2474" s="562" t="s">
        <v>22</v>
      </c>
      <c r="F2474" s="561" t="s">
        <v>22</v>
      </c>
      <c r="G2474" s="561" t="s">
        <v>27803</v>
      </c>
      <c r="H2474" s="561" t="s">
        <v>2467</v>
      </c>
      <c r="I2474" s="561" t="s">
        <v>17887</v>
      </c>
      <c r="J2474" s="561" t="s">
        <v>24</v>
      </c>
      <c r="K2474" s="562" t="s">
        <v>6176</v>
      </c>
      <c r="L2474" s="561" t="s">
        <v>25</v>
      </c>
    </row>
    <row r="2475" spans="1:12" x14ac:dyDescent="0.25">
      <c r="A2475" s="561" t="s">
        <v>2138</v>
      </c>
      <c r="B2475" s="561" t="s">
        <v>2139</v>
      </c>
      <c r="C2475" s="561" t="s">
        <v>2335</v>
      </c>
      <c r="D2475" s="561" t="s">
        <v>2336</v>
      </c>
      <c r="E2475" s="562" t="s">
        <v>22</v>
      </c>
      <c r="F2475" s="561" t="s">
        <v>22</v>
      </c>
      <c r="G2475" s="561" t="s">
        <v>27804</v>
      </c>
      <c r="H2475" s="561" t="s">
        <v>2468</v>
      </c>
      <c r="I2475" s="561" t="s">
        <v>17887</v>
      </c>
      <c r="J2475" s="561" t="s">
        <v>24</v>
      </c>
      <c r="K2475" s="562" t="s">
        <v>2823</v>
      </c>
      <c r="L2475" s="561" t="s">
        <v>25</v>
      </c>
    </row>
    <row r="2476" spans="1:12" x14ac:dyDescent="0.25">
      <c r="A2476" s="561" t="s">
        <v>2138</v>
      </c>
      <c r="B2476" s="561" t="s">
        <v>2139</v>
      </c>
      <c r="C2476" s="561" t="s">
        <v>2335</v>
      </c>
      <c r="D2476" s="561" t="s">
        <v>2336</v>
      </c>
      <c r="E2476" s="562" t="s">
        <v>22</v>
      </c>
      <c r="F2476" s="561" t="s">
        <v>22</v>
      </c>
      <c r="G2476" s="561" t="s">
        <v>27806</v>
      </c>
      <c r="H2476" s="561" t="s">
        <v>27807</v>
      </c>
      <c r="I2476" s="561" t="s">
        <v>17887</v>
      </c>
      <c r="J2476" s="561" t="s">
        <v>24</v>
      </c>
      <c r="K2476" s="562" t="s">
        <v>28284</v>
      </c>
      <c r="L2476" s="561" t="s">
        <v>25</v>
      </c>
    </row>
    <row r="2477" spans="1:12" x14ac:dyDescent="0.25">
      <c r="A2477" s="561" t="s">
        <v>2138</v>
      </c>
      <c r="B2477" s="561" t="s">
        <v>2139</v>
      </c>
      <c r="C2477" s="561" t="s">
        <v>2335</v>
      </c>
      <c r="D2477" s="561" t="s">
        <v>2336</v>
      </c>
      <c r="E2477" s="562" t="s">
        <v>22</v>
      </c>
      <c r="F2477" s="561" t="s">
        <v>22</v>
      </c>
      <c r="G2477" s="561" t="s">
        <v>27809</v>
      </c>
      <c r="H2477" s="561" t="s">
        <v>27810</v>
      </c>
      <c r="I2477" s="561" t="s">
        <v>17887</v>
      </c>
      <c r="J2477" s="561" t="s">
        <v>24</v>
      </c>
      <c r="K2477" s="562" t="s">
        <v>4081</v>
      </c>
      <c r="L2477" s="561" t="s">
        <v>25</v>
      </c>
    </row>
    <row r="2478" spans="1:12" x14ac:dyDescent="0.25">
      <c r="A2478" s="561" t="s">
        <v>2138</v>
      </c>
      <c r="B2478" s="561" t="s">
        <v>2139</v>
      </c>
      <c r="C2478" s="561" t="s">
        <v>2335</v>
      </c>
      <c r="D2478" s="561" t="s">
        <v>2336</v>
      </c>
      <c r="E2478" s="562" t="s">
        <v>22</v>
      </c>
      <c r="F2478" s="561" t="s">
        <v>22</v>
      </c>
      <c r="G2478" s="561" t="s">
        <v>27811</v>
      </c>
      <c r="H2478" s="561" t="s">
        <v>2471</v>
      </c>
      <c r="I2478" s="561" t="s">
        <v>17887</v>
      </c>
      <c r="J2478" s="561" t="s">
        <v>24</v>
      </c>
      <c r="K2478" s="562" t="s">
        <v>27812</v>
      </c>
      <c r="L2478" s="561" t="s">
        <v>25</v>
      </c>
    </row>
    <row r="2479" spans="1:12" x14ac:dyDescent="0.25">
      <c r="A2479" s="561" t="s">
        <v>2138</v>
      </c>
      <c r="B2479" s="561" t="s">
        <v>2139</v>
      </c>
      <c r="C2479" s="561" t="s">
        <v>2335</v>
      </c>
      <c r="D2479" s="561" t="s">
        <v>2336</v>
      </c>
      <c r="E2479" s="562" t="s">
        <v>22</v>
      </c>
      <c r="F2479" s="561" t="s">
        <v>22</v>
      </c>
      <c r="G2479" s="561" t="s">
        <v>27813</v>
      </c>
      <c r="H2479" s="561" t="s">
        <v>27814</v>
      </c>
      <c r="I2479" s="561" t="s">
        <v>17887</v>
      </c>
      <c r="J2479" s="561" t="s">
        <v>24</v>
      </c>
      <c r="K2479" s="562" t="s">
        <v>30588</v>
      </c>
      <c r="L2479" s="561" t="s">
        <v>25</v>
      </c>
    </row>
    <row r="2480" spans="1:12" x14ac:dyDescent="0.25">
      <c r="A2480" s="561" t="s">
        <v>2138</v>
      </c>
      <c r="B2480" s="561" t="s">
        <v>2139</v>
      </c>
      <c r="C2480" s="561" t="s">
        <v>2335</v>
      </c>
      <c r="D2480" s="561" t="s">
        <v>2336</v>
      </c>
      <c r="E2480" s="562" t="s">
        <v>22</v>
      </c>
      <c r="F2480" s="561" t="s">
        <v>22</v>
      </c>
      <c r="G2480" s="561" t="s">
        <v>27815</v>
      </c>
      <c r="H2480" s="561" t="s">
        <v>27816</v>
      </c>
      <c r="I2480" s="561" t="s">
        <v>17887</v>
      </c>
      <c r="J2480" s="561" t="s">
        <v>24</v>
      </c>
      <c r="K2480" s="562" t="s">
        <v>980</v>
      </c>
      <c r="L2480" s="561" t="s">
        <v>25</v>
      </c>
    </row>
    <row r="2481" spans="1:12" x14ac:dyDescent="0.25">
      <c r="A2481" s="561" t="s">
        <v>2138</v>
      </c>
      <c r="B2481" s="561" t="s">
        <v>2139</v>
      </c>
      <c r="C2481" s="561" t="s">
        <v>2335</v>
      </c>
      <c r="D2481" s="561" t="s">
        <v>2336</v>
      </c>
      <c r="E2481" s="562" t="s">
        <v>22</v>
      </c>
      <c r="F2481" s="561" t="s">
        <v>22</v>
      </c>
      <c r="G2481" s="561" t="s">
        <v>27817</v>
      </c>
      <c r="H2481" s="561" t="s">
        <v>27818</v>
      </c>
      <c r="I2481" s="561" t="s">
        <v>17887</v>
      </c>
      <c r="J2481" s="561" t="s">
        <v>24</v>
      </c>
      <c r="K2481" s="562" t="s">
        <v>7845</v>
      </c>
      <c r="L2481" s="561" t="s">
        <v>25</v>
      </c>
    </row>
    <row r="2482" spans="1:12" x14ac:dyDescent="0.25">
      <c r="A2482" s="561" t="s">
        <v>2138</v>
      </c>
      <c r="B2482" s="561" t="s">
        <v>2139</v>
      </c>
      <c r="C2482" s="561" t="s">
        <v>2335</v>
      </c>
      <c r="D2482" s="561" t="s">
        <v>2336</v>
      </c>
      <c r="E2482" s="562" t="s">
        <v>22</v>
      </c>
      <c r="F2482" s="561" t="s">
        <v>22</v>
      </c>
      <c r="G2482" s="561" t="s">
        <v>27819</v>
      </c>
      <c r="H2482" s="561" t="s">
        <v>27820</v>
      </c>
      <c r="I2482" s="561" t="s">
        <v>17887</v>
      </c>
      <c r="J2482" s="561" t="s">
        <v>24</v>
      </c>
      <c r="K2482" s="562" t="s">
        <v>4313</v>
      </c>
      <c r="L2482" s="561" t="s">
        <v>25</v>
      </c>
    </row>
    <row r="2483" spans="1:12" x14ac:dyDescent="0.25">
      <c r="A2483" s="561" t="s">
        <v>2138</v>
      </c>
      <c r="B2483" s="561" t="s">
        <v>2139</v>
      </c>
      <c r="C2483" s="561" t="s">
        <v>2335</v>
      </c>
      <c r="D2483" s="561" t="s">
        <v>2336</v>
      </c>
      <c r="E2483" s="562" t="s">
        <v>22</v>
      </c>
      <c r="F2483" s="561" t="s">
        <v>22</v>
      </c>
      <c r="G2483" s="561" t="s">
        <v>27821</v>
      </c>
      <c r="H2483" s="561" t="s">
        <v>27822</v>
      </c>
      <c r="I2483" s="561" t="s">
        <v>17887</v>
      </c>
      <c r="J2483" s="561" t="s">
        <v>24</v>
      </c>
      <c r="K2483" s="562" t="s">
        <v>5014</v>
      </c>
      <c r="L2483" s="561" t="s">
        <v>25</v>
      </c>
    </row>
    <row r="2484" spans="1:12" x14ac:dyDescent="0.25">
      <c r="A2484" s="561" t="s">
        <v>2138</v>
      </c>
      <c r="B2484" s="561" t="s">
        <v>2139</v>
      </c>
      <c r="C2484" s="561" t="s">
        <v>2335</v>
      </c>
      <c r="D2484" s="561" t="s">
        <v>2336</v>
      </c>
      <c r="E2484" s="562" t="s">
        <v>22</v>
      </c>
      <c r="F2484" s="561" t="s">
        <v>22</v>
      </c>
      <c r="G2484" s="561" t="s">
        <v>27823</v>
      </c>
      <c r="H2484" s="561" t="s">
        <v>27824</v>
      </c>
      <c r="I2484" s="561" t="s">
        <v>17887</v>
      </c>
      <c r="J2484" s="561" t="s">
        <v>24</v>
      </c>
      <c r="K2484" s="562" t="s">
        <v>3903</v>
      </c>
      <c r="L2484" s="561" t="s">
        <v>25</v>
      </c>
    </row>
    <row r="2485" spans="1:12" x14ac:dyDescent="0.25">
      <c r="A2485" s="561" t="s">
        <v>2138</v>
      </c>
      <c r="B2485" s="561" t="s">
        <v>2139</v>
      </c>
      <c r="C2485" s="561" t="s">
        <v>2335</v>
      </c>
      <c r="D2485" s="561" t="s">
        <v>2336</v>
      </c>
      <c r="E2485" s="562" t="s">
        <v>22</v>
      </c>
      <c r="F2485" s="561" t="s">
        <v>22</v>
      </c>
      <c r="G2485" s="561" t="s">
        <v>27825</v>
      </c>
      <c r="H2485" s="561" t="s">
        <v>27826</v>
      </c>
      <c r="I2485" s="561" t="s">
        <v>17887</v>
      </c>
      <c r="J2485" s="561" t="s">
        <v>24</v>
      </c>
      <c r="K2485" s="562" t="s">
        <v>8077</v>
      </c>
      <c r="L2485" s="561" t="s">
        <v>25</v>
      </c>
    </row>
    <row r="2486" spans="1:12" x14ac:dyDescent="0.25">
      <c r="A2486" s="561" t="s">
        <v>2138</v>
      </c>
      <c r="B2486" s="561" t="s">
        <v>2139</v>
      </c>
      <c r="C2486" s="561" t="s">
        <v>2335</v>
      </c>
      <c r="D2486" s="561" t="s">
        <v>2336</v>
      </c>
      <c r="E2486" s="562" t="s">
        <v>22</v>
      </c>
      <c r="F2486" s="561" t="s">
        <v>22</v>
      </c>
      <c r="G2486" s="561" t="s">
        <v>27827</v>
      </c>
      <c r="H2486" s="561" t="s">
        <v>27828</v>
      </c>
      <c r="I2486" s="561" t="s">
        <v>17887</v>
      </c>
      <c r="J2486" s="561" t="s">
        <v>24</v>
      </c>
      <c r="K2486" s="562" t="s">
        <v>7082</v>
      </c>
      <c r="L2486" s="561" t="s">
        <v>25</v>
      </c>
    </row>
    <row r="2487" spans="1:12" x14ac:dyDescent="0.25">
      <c r="A2487" s="561" t="s">
        <v>2138</v>
      </c>
      <c r="B2487" s="561" t="s">
        <v>2139</v>
      </c>
      <c r="C2487" s="561" t="s">
        <v>2335</v>
      </c>
      <c r="D2487" s="561" t="s">
        <v>2336</v>
      </c>
      <c r="E2487" s="562" t="s">
        <v>22</v>
      </c>
      <c r="F2487" s="561" t="s">
        <v>22</v>
      </c>
      <c r="G2487" s="561" t="s">
        <v>27829</v>
      </c>
      <c r="H2487" s="561" t="s">
        <v>27830</v>
      </c>
      <c r="I2487" s="561" t="s">
        <v>17887</v>
      </c>
      <c r="J2487" s="561" t="s">
        <v>24</v>
      </c>
      <c r="K2487" s="562" t="s">
        <v>7625</v>
      </c>
      <c r="L2487" s="561" t="s">
        <v>25</v>
      </c>
    </row>
    <row r="2488" spans="1:12" x14ac:dyDescent="0.25">
      <c r="A2488" s="561" t="s">
        <v>2138</v>
      </c>
      <c r="B2488" s="561" t="s">
        <v>2139</v>
      </c>
      <c r="C2488" s="561" t="s">
        <v>2335</v>
      </c>
      <c r="D2488" s="561" t="s">
        <v>2336</v>
      </c>
      <c r="E2488" s="562" t="s">
        <v>22</v>
      </c>
      <c r="F2488" s="561" t="s">
        <v>22</v>
      </c>
      <c r="G2488" s="561" t="s">
        <v>27831</v>
      </c>
      <c r="H2488" s="561" t="s">
        <v>27832</v>
      </c>
      <c r="I2488" s="561" t="s">
        <v>17887</v>
      </c>
      <c r="J2488" s="561" t="s">
        <v>24</v>
      </c>
      <c r="K2488" s="562" t="s">
        <v>4171</v>
      </c>
      <c r="L2488" s="561" t="s">
        <v>25</v>
      </c>
    </row>
    <row r="2489" spans="1:12" x14ac:dyDescent="0.25">
      <c r="A2489" s="561" t="s">
        <v>2138</v>
      </c>
      <c r="B2489" s="561" t="s">
        <v>2139</v>
      </c>
      <c r="C2489" s="561" t="s">
        <v>2335</v>
      </c>
      <c r="D2489" s="561" t="s">
        <v>2336</v>
      </c>
      <c r="E2489" s="562" t="s">
        <v>22</v>
      </c>
      <c r="F2489" s="561" t="s">
        <v>22</v>
      </c>
      <c r="G2489" s="561" t="s">
        <v>27833</v>
      </c>
      <c r="H2489" s="561" t="s">
        <v>27834</v>
      </c>
      <c r="I2489" s="561" t="s">
        <v>17887</v>
      </c>
      <c r="J2489" s="561" t="s">
        <v>24</v>
      </c>
      <c r="K2489" s="562" t="s">
        <v>7049</v>
      </c>
      <c r="L2489" s="561" t="s">
        <v>25</v>
      </c>
    </row>
    <row r="2490" spans="1:12" x14ac:dyDescent="0.25">
      <c r="A2490" s="561" t="s">
        <v>2138</v>
      </c>
      <c r="B2490" s="561" t="s">
        <v>2139</v>
      </c>
      <c r="C2490" s="561" t="s">
        <v>2335</v>
      </c>
      <c r="D2490" s="561" t="s">
        <v>2336</v>
      </c>
      <c r="E2490" s="562" t="s">
        <v>22</v>
      </c>
      <c r="F2490" s="561" t="s">
        <v>22</v>
      </c>
      <c r="G2490" s="561" t="s">
        <v>27835</v>
      </c>
      <c r="H2490" s="561" t="s">
        <v>27836</v>
      </c>
      <c r="I2490" s="561" t="s">
        <v>17887</v>
      </c>
      <c r="J2490" s="561" t="s">
        <v>24</v>
      </c>
      <c r="K2490" s="562" t="s">
        <v>7083</v>
      </c>
      <c r="L2490" s="561" t="s">
        <v>25</v>
      </c>
    </row>
    <row r="2491" spans="1:12" x14ac:dyDescent="0.25">
      <c r="A2491" s="561" t="s">
        <v>2138</v>
      </c>
      <c r="B2491" s="561" t="s">
        <v>2139</v>
      </c>
      <c r="C2491" s="561" t="s">
        <v>2335</v>
      </c>
      <c r="D2491" s="561" t="s">
        <v>2336</v>
      </c>
      <c r="E2491" s="562" t="s">
        <v>22</v>
      </c>
      <c r="F2491" s="561" t="s">
        <v>22</v>
      </c>
      <c r="G2491" s="561" t="s">
        <v>27837</v>
      </c>
      <c r="H2491" s="561" t="s">
        <v>27838</v>
      </c>
      <c r="I2491" s="561" t="s">
        <v>17887</v>
      </c>
      <c r="J2491" s="561" t="s">
        <v>24</v>
      </c>
      <c r="K2491" s="562" t="s">
        <v>37177</v>
      </c>
      <c r="L2491" s="561" t="s">
        <v>25</v>
      </c>
    </row>
    <row r="2492" spans="1:12" x14ac:dyDescent="0.25">
      <c r="A2492" s="561" t="s">
        <v>2138</v>
      </c>
      <c r="B2492" s="561" t="s">
        <v>2139</v>
      </c>
      <c r="C2492" s="561" t="s">
        <v>2335</v>
      </c>
      <c r="D2492" s="561" t="s">
        <v>2336</v>
      </c>
      <c r="E2492" s="562" t="s">
        <v>22</v>
      </c>
      <c r="F2492" s="561" t="s">
        <v>22</v>
      </c>
      <c r="G2492" s="561" t="s">
        <v>27840</v>
      </c>
      <c r="H2492" s="561" t="s">
        <v>27841</v>
      </c>
      <c r="I2492" s="561" t="s">
        <v>17887</v>
      </c>
      <c r="J2492" s="561" t="s">
        <v>24</v>
      </c>
      <c r="K2492" s="562" t="s">
        <v>3610</v>
      </c>
      <c r="L2492" s="561" t="s">
        <v>25</v>
      </c>
    </row>
    <row r="2493" spans="1:12" x14ac:dyDescent="0.25">
      <c r="A2493" s="561" t="s">
        <v>2138</v>
      </c>
      <c r="B2493" s="561" t="s">
        <v>2139</v>
      </c>
      <c r="C2493" s="561" t="s">
        <v>2335</v>
      </c>
      <c r="D2493" s="561" t="s">
        <v>2336</v>
      </c>
      <c r="E2493" s="562" t="s">
        <v>22</v>
      </c>
      <c r="F2493" s="561" t="s">
        <v>22</v>
      </c>
      <c r="G2493" s="561" t="s">
        <v>27842</v>
      </c>
      <c r="H2493" s="561" t="s">
        <v>27843</v>
      </c>
      <c r="I2493" s="561" t="s">
        <v>17887</v>
      </c>
      <c r="J2493" s="561" t="s">
        <v>24</v>
      </c>
      <c r="K2493" s="562" t="s">
        <v>27105</v>
      </c>
      <c r="L2493" s="561" t="s">
        <v>25</v>
      </c>
    </row>
    <row r="2494" spans="1:12" x14ac:dyDescent="0.25">
      <c r="A2494" s="561" t="s">
        <v>2138</v>
      </c>
      <c r="B2494" s="561" t="s">
        <v>2139</v>
      </c>
      <c r="C2494" s="561" t="s">
        <v>2335</v>
      </c>
      <c r="D2494" s="561" t="s">
        <v>2336</v>
      </c>
      <c r="E2494" s="562" t="s">
        <v>22</v>
      </c>
      <c r="F2494" s="561" t="s">
        <v>22</v>
      </c>
      <c r="G2494" s="561" t="s">
        <v>27844</v>
      </c>
      <c r="H2494" s="561" t="s">
        <v>27845</v>
      </c>
      <c r="I2494" s="561" t="s">
        <v>17887</v>
      </c>
      <c r="J2494" s="561" t="s">
        <v>24</v>
      </c>
      <c r="K2494" s="562" t="s">
        <v>4753</v>
      </c>
      <c r="L2494" s="561" t="s">
        <v>25</v>
      </c>
    </row>
    <row r="2495" spans="1:12" x14ac:dyDescent="0.25">
      <c r="A2495" s="561" t="s">
        <v>2138</v>
      </c>
      <c r="B2495" s="561" t="s">
        <v>2139</v>
      </c>
      <c r="C2495" s="561" t="s">
        <v>2335</v>
      </c>
      <c r="D2495" s="561" t="s">
        <v>2336</v>
      </c>
      <c r="E2495" s="562" t="s">
        <v>22</v>
      </c>
      <c r="F2495" s="561" t="s">
        <v>22</v>
      </c>
      <c r="G2495" s="561" t="s">
        <v>27846</v>
      </c>
      <c r="H2495" s="561" t="s">
        <v>27847</v>
      </c>
      <c r="I2495" s="561" t="s">
        <v>17887</v>
      </c>
      <c r="J2495" s="561" t="s">
        <v>24</v>
      </c>
      <c r="K2495" s="562" t="s">
        <v>66</v>
      </c>
      <c r="L2495" s="561" t="s">
        <v>25</v>
      </c>
    </row>
    <row r="2496" spans="1:12" x14ac:dyDescent="0.25">
      <c r="A2496" s="561" t="s">
        <v>2138</v>
      </c>
      <c r="B2496" s="561" t="s">
        <v>2139</v>
      </c>
      <c r="C2496" s="561" t="s">
        <v>2335</v>
      </c>
      <c r="D2496" s="561" t="s">
        <v>2336</v>
      </c>
      <c r="E2496" s="562" t="s">
        <v>22</v>
      </c>
      <c r="F2496" s="561" t="s">
        <v>22</v>
      </c>
      <c r="G2496" s="561" t="s">
        <v>27848</v>
      </c>
      <c r="H2496" s="561" t="s">
        <v>2482</v>
      </c>
      <c r="I2496" s="561" t="s">
        <v>17887</v>
      </c>
      <c r="J2496" s="561" t="s">
        <v>24</v>
      </c>
      <c r="K2496" s="562" t="s">
        <v>5593</v>
      </c>
      <c r="L2496" s="561" t="s">
        <v>25</v>
      </c>
    </row>
    <row r="2497" spans="1:12" x14ac:dyDescent="0.25">
      <c r="A2497" s="561" t="s">
        <v>2138</v>
      </c>
      <c r="B2497" s="561" t="s">
        <v>2139</v>
      </c>
      <c r="C2497" s="561" t="s">
        <v>2335</v>
      </c>
      <c r="D2497" s="561" t="s">
        <v>2336</v>
      </c>
      <c r="E2497" s="562" t="s">
        <v>22</v>
      </c>
      <c r="F2497" s="561" t="s">
        <v>22</v>
      </c>
      <c r="G2497" s="561" t="s">
        <v>27850</v>
      </c>
      <c r="H2497" s="561" t="s">
        <v>2483</v>
      </c>
      <c r="I2497" s="561" t="s">
        <v>17887</v>
      </c>
      <c r="J2497" s="561" t="s">
        <v>24</v>
      </c>
      <c r="K2497" s="562" t="s">
        <v>4652</v>
      </c>
      <c r="L2497" s="561" t="s">
        <v>25</v>
      </c>
    </row>
    <row r="2498" spans="1:12" x14ac:dyDescent="0.25">
      <c r="A2498" s="561" t="s">
        <v>2138</v>
      </c>
      <c r="B2498" s="561" t="s">
        <v>2139</v>
      </c>
      <c r="C2498" s="561" t="s">
        <v>2335</v>
      </c>
      <c r="D2498" s="561" t="s">
        <v>2336</v>
      </c>
      <c r="E2498" s="562" t="s">
        <v>22</v>
      </c>
      <c r="F2498" s="561" t="s">
        <v>22</v>
      </c>
      <c r="G2498" s="561" t="s">
        <v>27851</v>
      </c>
      <c r="H2498" s="561" t="s">
        <v>2485</v>
      </c>
      <c r="I2498" s="561" t="s">
        <v>17887</v>
      </c>
      <c r="J2498" s="561" t="s">
        <v>24</v>
      </c>
      <c r="K2498" s="562" t="s">
        <v>6926</v>
      </c>
      <c r="L2498" s="561" t="s">
        <v>25</v>
      </c>
    </row>
    <row r="2499" spans="1:12" x14ac:dyDescent="0.25">
      <c r="A2499" s="561" t="s">
        <v>2138</v>
      </c>
      <c r="B2499" s="561" t="s">
        <v>2139</v>
      </c>
      <c r="C2499" s="561" t="s">
        <v>2335</v>
      </c>
      <c r="D2499" s="561" t="s">
        <v>2336</v>
      </c>
      <c r="E2499" s="562" t="s">
        <v>22</v>
      </c>
      <c r="F2499" s="561" t="s">
        <v>22</v>
      </c>
      <c r="G2499" s="561" t="s">
        <v>27853</v>
      </c>
      <c r="H2499" s="561" t="s">
        <v>2487</v>
      </c>
      <c r="I2499" s="561" t="s">
        <v>17887</v>
      </c>
      <c r="J2499" s="561" t="s">
        <v>24</v>
      </c>
      <c r="K2499" s="562" t="s">
        <v>8058</v>
      </c>
      <c r="L2499" s="561" t="s">
        <v>25</v>
      </c>
    </row>
    <row r="2500" spans="1:12" x14ac:dyDescent="0.25">
      <c r="A2500" s="561" t="s">
        <v>2138</v>
      </c>
      <c r="B2500" s="561" t="s">
        <v>2139</v>
      </c>
      <c r="C2500" s="561" t="s">
        <v>2335</v>
      </c>
      <c r="D2500" s="561" t="s">
        <v>2336</v>
      </c>
      <c r="E2500" s="562" t="s">
        <v>22</v>
      </c>
      <c r="F2500" s="561" t="s">
        <v>22</v>
      </c>
      <c r="G2500" s="561" t="s">
        <v>27854</v>
      </c>
      <c r="H2500" s="561" t="s">
        <v>2489</v>
      </c>
      <c r="I2500" s="561" t="s">
        <v>17887</v>
      </c>
      <c r="J2500" s="561" t="s">
        <v>24</v>
      </c>
      <c r="K2500" s="562" t="s">
        <v>3003</v>
      </c>
      <c r="L2500" s="561" t="s">
        <v>25</v>
      </c>
    </row>
    <row r="2501" spans="1:12" x14ac:dyDescent="0.25">
      <c r="A2501" s="561" t="s">
        <v>2138</v>
      </c>
      <c r="B2501" s="561" t="s">
        <v>2139</v>
      </c>
      <c r="C2501" s="561" t="s">
        <v>2335</v>
      </c>
      <c r="D2501" s="561" t="s">
        <v>2336</v>
      </c>
      <c r="E2501" s="562" t="s">
        <v>22</v>
      </c>
      <c r="F2501" s="561" t="s">
        <v>22</v>
      </c>
      <c r="G2501" s="561" t="s">
        <v>27856</v>
      </c>
      <c r="H2501" s="561" t="s">
        <v>2490</v>
      </c>
      <c r="I2501" s="561" t="s">
        <v>17887</v>
      </c>
      <c r="J2501" s="561" t="s">
        <v>24</v>
      </c>
      <c r="K2501" s="562" t="s">
        <v>8057</v>
      </c>
      <c r="L2501" s="561" t="s">
        <v>25</v>
      </c>
    </row>
    <row r="2502" spans="1:12" x14ac:dyDescent="0.25">
      <c r="A2502" s="561" t="s">
        <v>2138</v>
      </c>
      <c r="B2502" s="561" t="s">
        <v>2139</v>
      </c>
      <c r="C2502" s="561" t="s">
        <v>2335</v>
      </c>
      <c r="D2502" s="561" t="s">
        <v>2336</v>
      </c>
      <c r="E2502" s="562" t="s">
        <v>22</v>
      </c>
      <c r="F2502" s="561" t="s">
        <v>22</v>
      </c>
      <c r="G2502" s="561" t="s">
        <v>27857</v>
      </c>
      <c r="H2502" s="561" t="s">
        <v>2491</v>
      </c>
      <c r="I2502" s="561" t="s">
        <v>17887</v>
      </c>
      <c r="J2502" s="561" t="s">
        <v>24</v>
      </c>
      <c r="K2502" s="562" t="s">
        <v>68</v>
      </c>
      <c r="L2502" s="561" t="s">
        <v>25</v>
      </c>
    </row>
    <row r="2503" spans="1:12" x14ac:dyDescent="0.25">
      <c r="A2503" s="561" t="s">
        <v>2138</v>
      </c>
      <c r="B2503" s="561" t="s">
        <v>2139</v>
      </c>
      <c r="C2503" s="561" t="s">
        <v>2335</v>
      </c>
      <c r="D2503" s="561" t="s">
        <v>2336</v>
      </c>
      <c r="E2503" s="562" t="s">
        <v>22</v>
      </c>
      <c r="F2503" s="561" t="s">
        <v>22</v>
      </c>
      <c r="G2503" s="561" t="s">
        <v>27858</v>
      </c>
      <c r="H2503" s="561" t="s">
        <v>27859</v>
      </c>
      <c r="I2503" s="561" t="s">
        <v>17887</v>
      </c>
      <c r="J2503" s="561" t="s">
        <v>24</v>
      </c>
      <c r="K2503" s="562" t="s">
        <v>4512</v>
      </c>
      <c r="L2503" s="561" t="s">
        <v>25</v>
      </c>
    </row>
    <row r="2504" spans="1:12" x14ac:dyDescent="0.25">
      <c r="A2504" s="561" t="s">
        <v>2138</v>
      </c>
      <c r="B2504" s="561" t="s">
        <v>2139</v>
      </c>
      <c r="C2504" s="561" t="s">
        <v>2335</v>
      </c>
      <c r="D2504" s="561" t="s">
        <v>2336</v>
      </c>
      <c r="E2504" s="562" t="s">
        <v>22</v>
      </c>
      <c r="F2504" s="561" t="s">
        <v>22</v>
      </c>
      <c r="G2504" s="561" t="s">
        <v>27860</v>
      </c>
      <c r="H2504" s="561" t="s">
        <v>2492</v>
      </c>
      <c r="I2504" s="561" t="s">
        <v>17887</v>
      </c>
      <c r="J2504" s="561" t="s">
        <v>24</v>
      </c>
      <c r="K2504" s="562" t="s">
        <v>26382</v>
      </c>
      <c r="L2504" s="561" t="s">
        <v>25</v>
      </c>
    </row>
    <row r="2505" spans="1:12" x14ac:dyDescent="0.25">
      <c r="A2505" s="561" t="s">
        <v>2138</v>
      </c>
      <c r="B2505" s="561" t="s">
        <v>2139</v>
      </c>
      <c r="C2505" s="561" t="s">
        <v>2335</v>
      </c>
      <c r="D2505" s="561" t="s">
        <v>2336</v>
      </c>
      <c r="E2505" s="562" t="s">
        <v>22</v>
      </c>
      <c r="F2505" s="561" t="s">
        <v>22</v>
      </c>
      <c r="G2505" s="561" t="s">
        <v>27861</v>
      </c>
      <c r="H2505" s="561" t="s">
        <v>2494</v>
      </c>
      <c r="I2505" s="561" t="s">
        <v>17887</v>
      </c>
      <c r="J2505" s="561" t="s">
        <v>24</v>
      </c>
      <c r="K2505" s="562" t="s">
        <v>8405</v>
      </c>
      <c r="L2505" s="561" t="s">
        <v>25</v>
      </c>
    </row>
    <row r="2506" spans="1:12" x14ac:dyDescent="0.25">
      <c r="A2506" s="561" t="s">
        <v>2138</v>
      </c>
      <c r="B2506" s="561" t="s">
        <v>2139</v>
      </c>
      <c r="C2506" s="561" t="s">
        <v>2335</v>
      </c>
      <c r="D2506" s="561" t="s">
        <v>2336</v>
      </c>
      <c r="E2506" s="562" t="s">
        <v>22</v>
      </c>
      <c r="F2506" s="561" t="s">
        <v>22</v>
      </c>
      <c r="G2506" s="561" t="s">
        <v>27862</v>
      </c>
      <c r="H2506" s="561" t="s">
        <v>2495</v>
      </c>
      <c r="I2506" s="561" t="s">
        <v>17887</v>
      </c>
      <c r="J2506" s="561" t="s">
        <v>24</v>
      </c>
      <c r="K2506" s="562" t="s">
        <v>7446</v>
      </c>
      <c r="L2506" s="561" t="s">
        <v>25</v>
      </c>
    </row>
    <row r="2507" spans="1:12" x14ac:dyDescent="0.25">
      <c r="A2507" s="561" t="s">
        <v>2138</v>
      </c>
      <c r="B2507" s="561" t="s">
        <v>2139</v>
      </c>
      <c r="C2507" s="561" t="s">
        <v>2335</v>
      </c>
      <c r="D2507" s="561" t="s">
        <v>2336</v>
      </c>
      <c r="E2507" s="562" t="s">
        <v>22</v>
      </c>
      <c r="F2507" s="561" t="s">
        <v>22</v>
      </c>
      <c r="G2507" s="561" t="s">
        <v>27863</v>
      </c>
      <c r="H2507" s="561" t="s">
        <v>27864</v>
      </c>
      <c r="I2507" s="561" t="s">
        <v>17887</v>
      </c>
      <c r="J2507" s="561" t="s">
        <v>24</v>
      </c>
      <c r="K2507" s="562" t="s">
        <v>8499</v>
      </c>
      <c r="L2507" s="561" t="s">
        <v>25</v>
      </c>
    </row>
    <row r="2508" spans="1:12" x14ac:dyDescent="0.25">
      <c r="A2508" s="561" t="s">
        <v>2138</v>
      </c>
      <c r="B2508" s="561" t="s">
        <v>2139</v>
      </c>
      <c r="C2508" s="561" t="s">
        <v>2335</v>
      </c>
      <c r="D2508" s="561" t="s">
        <v>2336</v>
      </c>
      <c r="E2508" s="562" t="s">
        <v>22</v>
      </c>
      <c r="F2508" s="561" t="s">
        <v>22</v>
      </c>
      <c r="G2508" s="561" t="s">
        <v>27865</v>
      </c>
      <c r="H2508" s="561" t="s">
        <v>27866</v>
      </c>
      <c r="I2508" s="561" t="s">
        <v>17887</v>
      </c>
      <c r="J2508" s="561" t="s">
        <v>24</v>
      </c>
      <c r="K2508" s="562" t="s">
        <v>7347</v>
      </c>
      <c r="L2508" s="561" t="s">
        <v>25</v>
      </c>
    </row>
    <row r="2509" spans="1:12" x14ac:dyDescent="0.25">
      <c r="A2509" s="561" t="s">
        <v>2138</v>
      </c>
      <c r="B2509" s="561" t="s">
        <v>2139</v>
      </c>
      <c r="C2509" s="561" t="s">
        <v>2335</v>
      </c>
      <c r="D2509" s="561" t="s">
        <v>2336</v>
      </c>
      <c r="E2509" s="562" t="s">
        <v>22</v>
      </c>
      <c r="F2509" s="561" t="s">
        <v>22</v>
      </c>
      <c r="G2509" s="561" t="s">
        <v>27867</v>
      </c>
      <c r="H2509" s="561" t="s">
        <v>27868</v>
      </c>
      <c r="I2509" s="561" t="s">
        <v>17887</v>
      </c>
      <c r="J2509" s="561" t="s">
        <v>24</v>
      </c>
      <c r="K2509" s="562" t="s">
        <v>3960</v>
      </c>
      <c r="L2509" s="561" t="s">
        <v>25</v>
      </c>
    </row>
    <row r="2510" spans="1:12" x14ac:dyDescent="0.25">
      <c r="A2510" s="561" t="s">
        <v>2138</v>
      </c>
      <c r="B2510" s="561" t="s">
        <v>2139</v>
      </c>
      <c r="C2510" s="561" t="s">
        <v>2335</v>
      </c>
      <c r="D2510" s="561" t="s">
        <v>2336</v>
      </c>
      <c r="E2510" s="562" t="s">
        <v>22</v>
      </c>
      <c r="F2510" s="561" t="s">
        <v>22</v>
      </c>
      <c r="G2510" s="561" t="s">
        <v>27870</v>
      </c>
      <c r="H2510" s="561" t="s">
        <v>27871</v>
      </c>
      <c r="I2510" s="561" t="s">
        <v>17887</v>
      </c>
      <c r="J2510" s="561" t="s">
        <v>24</v>
      </c>
      <c r="K2510" s="562" t="s">
        <v>4333</v>
      </c>
      <c r="L2510" s="561" t="s">
        <v>25</v>
      </c>
    </row>
    <row r="2511" spans="1:12" x14ac:dyDescent="0.25">
      <c r="A2511" s="561" t="s">
        <v>2138</v>
      </c>
      <c r="B2511" s="561" t="s">
        <v>2139</v>
      </c>
      <c r="C2511" s="561" t="s">
        <v>2335</v>
      </c>
      <c r="D2511" s="561" t="s">
        <v>2336</v>
      </c>
      <c r="E2511" s="562" t="s">
        <v>22</v>
      </c>
      <c r="F2511" s="561" t="s">
        <v>22</v>
      </c>
      <c r="G2511" s="561" t="s">
        <v>27872</v>
      </c>
      <c r="H2511" s="561" t="s">
        <v>27873</v>
      </c>
      <c r="I2511" s="561" t="s">
        <v>17887</v>
      </c>
      <c r="J2511" s="561" t="s">
        <v>24</v>
      </c>
      <c r="K2511" s="562" t="s">
        <v>6903</v>
      </c>
      <c r="L2511" s="561" t="s">
        <v>25</v>
      </c>
    </row>
    <row r="2512" spans="1:12" x14ac:dyDescent="0.25">
      <c r="A2512" s="561" t="s">
        <v>2138</v>
      </c>
      <c r="B2512" s="561" t="s">
        <v>2139</v>
      </c>
      <c r="C2512" s="561" t="s">
        <v>2496</v>
      </c>
      <c r="D2512" s="561" t="s">
        <v>2497</v>
      </c>
      <c r="E2512" s="562" t="s">
        <v>22</v>
      </c>
      <c r="F2512" s="561" t="s">
        <v>22</v>
      </c>
      <c r="G2512" s="561" t="s">
        <v>27875</v>
      </c>
      <c r="H2512" s="561" t="s">
        <v>27876</v>
      </c>
      <c r="I2512" s="561" t="s">
        <v>25535</v>
      </c>
      <c r="J2512" s="561" t="s">
        <v>7063</v>
      </c>
      <c r="K2512" s="562" t="s">
        <v>37178</v>
      </c>
      <c r="L2512" s="561" t="s">
        <v>25</v>
      </c>
    </row>
    <row r="2513" spans="1:12" x14ac:dyDescent="0.25">
      <c r="A2513" s="561" t="s">
        <v>2138</v>
      </c>
      <c r="B2513" s="561" t="s">
        <v>2139</v>
      </c>
      <c r="C2513" s="561" t="s">
        <v>2496</v>
      </c>
      <c r="D2513" s="561" t="s">
        <v>2497</v>
      </c>
      <c r="E2513" s="562" t="s">
        <v>22</v>
      </c>
      <c r="F2513" s="561" t="s">
        <v>22</v>
      </c>
      <c r="G2513" s="561" t="s">
        <v>27878</v>
      </c>
      <c r="H2513" s="561" t="s">
        <v>27879</v>
      </c>
      <c r="I2513" s="561" t="s">
        <v>25535</v>
      </c>
      <c r="J2513" s="561" t="s">
        <v>7063</v>
      </c>
      <c r="K2513" s="562" t="s">
        <v>37179</v>
      </c>
      <c r="L2513" s="561" t="s">
        <v>25</v>
      </c>
    </row>
    <row r="2514" spans="1:12" x14ac:dyDescent="0.25">
      <c r="A2514" s="561" t="s">
        <v>2138</v>
      </c>
      <c r="B2514" s="561" t="s">
        <v>2139</v>
      </c>
      <c r="C2514" s="561" t="s">
        <v>2496</v>
      </c>
      <c r="D2514" s="561" t="s">
        <v>2497</v>
      </c>
      <c r="E2514" s="562" t="s">
        <v>22</v>
      </c>
      <c r="F2514" s="561" t="s">
        <v>22</v>
      </c>
      <c r="G2514" s="561" t="s">
        <v>27881</v>
      </c>
      <c r="H2514" s="561" t="s">
        <v>27882</v>
      </c>
      <c r="I2514" s="561" t="s">
        <v>25535</v>
      </c>
      <c r="J2514" s="561" t="s">
        <v>7063</v>
      </c>
      <c r="K2514" s="562" t="s">
        <v>37180</v>
      </c>
      <c r="L2514" s="561" t="s">
        <v>25</v>
      </c>
    </row>
    <row r="2515" spans="1:12" x14ac:dyDescent="0.25">
      <c r="A2515" s="561" t="s">
        <v>2138</v>
      </c>
      <c r="B2515" s="561" t="s">
        <v>2139</v>
      </c>
      <c r="C2515" s="561" t="s">
        <v>2496</v>
      </c>
      <c r="D2515" s="561" t="s">
        <v>2497</v>
      </c>
      <c r="E2515" s="562" t="s">
        <v>22</v>
      </c>
      <c r="F2515" s="561" t="s">
        <v>22</v>
      </c>
      <c r="G2515" s="561" t="s">
        <v>27884</v>
      </c>
      <c r="H2515" s="561" t="s">
        <v>27885</v>
      </c>
      <c r="I2515" s="561" t="s">
        <v>25535</v>
      </c>
      <c r="J2515" s="561" t="s">
        <v>7063</v>
      </c>
      <c r="K2515" s="562" t="s">
        <v>37181</v>
      </c>
      <c r="L2515" s="561" t="s">
        <v>25</v>
      </c>
    </row>
    <row r="2516" spans="1:12" x14ac:dyDescent="0.25">
      <c r="A2516" s="561" t="s">
        <v>2138</v>
      </c>
      <c r="B2516" s="561" t="s">
        <v>2139</v>
      </c>
      <c r="C2516" s="561" t="s">
        <v>2496</v>
      </c>
      <c r="D2516" s="561" t="s">
        <v>2497</v>
      </c>
      <c r="E2516" s="562" t="s">
        <v>22</v>
      </c>
      <c r="F2516" s="561" t="s">
        <v>22</v>
      </c>
      <c r="G2516" s="561" t="s">
        <v>27887</v>
      </c>
      <c r="H2516" s="561" t="s">
        <v>27888</v>
      </c>
      <c r="I2516" s="561" t="s">
        <v>25535</v>
      </c>
      <c r="J2516" s="561" t="s">
        <v>7063</v>
      </c>
      <c r="K2516" s="562" t="s">
        <v>37182</v>
      </c>
      <c r="L2516" s="561" t="s">
        <v>25</v>
      </c>
    </row>
    <row r="2517" spans="1:12" x14ac:dyDescent="0.25">
      <c r="A2517" s="561" t="s">
        <v>2138</v>
      </c>
      <c r="B2517" s="561" t="s">
        <v>2139</v>
      </c>
      <c r="C2517" s="561" t="s">
        <v>2496</v>
      </c>
      <c r="D2517" s="561" t="s">
        <v>2497</v>
      </c>
      <c r="E2517" s="562" t="s">
        <v>22</v>
      </c>
      <c r="F2517" s="561" t="s">
        <v>22</v>
      </c>
      <c r="G2517" s="561" t="s">
        <v>27890</v>
      </c>
      <c r="H2517" s="561" t="s">
        <v>27891</v>
      </c>
      <c r="I2517" s="561" t="s">
        <v>25535</v>
      </c>
      <c r="J2517" s="561" t="s">
        <v>7063</v>
      </c>
      <c r="K2517" s="562" t="s">
        <v>37183</v>
      </c>
      <c r="L2517" s="561" t="s">
        <v>25</v>
      </c>
    </row>
    <row r="2518" spans="1:12" x14ac:dyDescent="0.25">
      <c r="A2518" s="561" t="s">
        <v>2138</v>
      </c>
      <c r="B2518" s="561" t="s">
        <v>2139</v>
      </c>
      <c r="C2518" s="561" t="s">
        <v>2496</v>
      </c>
      <c r="D2518" s="561" t="s">
        <v>2497</v>
      </c>
      <c r="E2518" s="562" t="s">
        <v>22</v>
      </c>
      <c r="F2518" s="561" t="s">
        <v>22</v>
      </c>
      <c r="G2518" s="561" t="s">
        <v>27893</v>
      </c>
      <c r="H2518" s="561" t="s">
        <v>27894</v>
      </c>
      <c r="I2518" s="561" t="s">
        <v>25535</v>
      </c>
      <c r="J2518" s="561" t="s">
        <v>7063</v>
      </c>
      <c r="K2518" s="562" t="s">
        <v>37184</v>
      </c>
      <c r="L2518" s="561" t="s">
        <v>25</v>
      </c>
    </row>
    <row r="2519" spans="1:12" x14ac:dyDescent="0.25">
      <c r="A2519" s="561" t="s">
        <v>2138</v>
      </c>
      <c r="B2519" s="561" t="s">
        <v>2139</v>
      </c>
      <c r="C2519" s="561" t="s">
        <v>2496</v>
      </c>
      <c r="D2519" s="561" t="s">
        <v>2497</v>
      </c>
      <c r="E2519" s="562" t="s">
        <v>22</v>
      </c>
      <c r="F2519" s="561" t="s">
        <v>22</v>
      </c>
      <c r="G2519" s="561" t="s">
        <v>27896</v>
      </c>
      <c r="H2519" s="561" t="s">
        <v>27897</v>
      </c>
      <c r="I2519" s="561" t="s">
        <v>25535</v>
      </c>
      <c r="J2519" s="561" t="s">
        <v>7063</v>
      </c>
      <c r="K2519" s="562" t="s">
        <v>37185</v>
      </c>
      <c r="L2519" s="561" t="s">
        <v>25</v>
      </c>
    </row>
    <row r="2520" spans="1:12" x14ac:dyDescent="0.25">
      <c r="A2520" s="561" t="s">
        <v>2138</v>
      </c>
      <c r="B2520" s="561" t="s">
        <v>2139</v>
      </c>
      <c r="C2520" s="561" t="s">
        <v>2496</v>
      </c>
      <c r="D2520" s="561" t="s">
        <v>2497</v>
      </c>
      <c r="E2520" s="562" t="s">
        <v>22</v>
      </c>
      <c r="F2520" s="561" t="s">
        <v>22</v>
      </c>
      <c r="G2520" s="561" t="s">
        <v>27899</v>
      </c>
      <c r="H2520" s="561" t="s">
        <v>27900</v>
      </c>
      <c r="I2520" s="561" t="s">
        <v>25535</v>
      </c>
      <c r="J2520" s="561" t="s">
        <v>7063</v>
      </c>
      <c r="K2520" s="562" t="s">
        <v>37186</v>
      </c>
      <c r="L2520" s="561" t="s">
        <v>25</v>
      </c>
    </row>
    <row r="2521" spans="1:12" x14ac:dyDescent="0.25">
      <c r="A2521" s="561" t="s">
        <v>2138</v>
      </c>
      <c r="B2521" s="561" t="s">
        <v>2139</v>
      </c>
      <c r="C2521" s="561" t="s">
        <v>2496</v>
      </c>
      <c r="D2521" s="561" t="s">
        <v>2497</v>
      </c>
      <c r="E2521" s="562" t="s">
        <v>22</v>
      </c>
      <c r="F2521" s="561" t="s">
        <v>22</v>
      </c>
      <c r="G2521" s="561" t="s">
        <v>27902</v>
      </c>
      <c r="H2521" s="561" t="s">
        <v>27903</v>
      </c>
      <c r="I2521" s="561" t="s">
        <v>25535</v>
      </c>
      <c r="J2521" s="561" t="s">
        <v>7063</v>
      </c>
      <c r="K2521" s="562" t="s">
        <v>37187</v>
      </c>
      <c r="L2521" s="561" t="s">
        <v>25</v>
      </c>
    </row>
    <row r="2522" spans="1:12" x14ac:dyDescent="0.25">
      <c r="A2522" s="561" t="s">
        <v>2138</v>
      </c>
      <c r="B2522" s="561" t="s">
        <v>2139</v>
      </c>
      <c r="C2522" s="561" t="s">
        <v>2496</v>
      </c>
      <c r="D2522" s="561" t="s">
        <v>2497</v>
      </c>
      <c r="E2522" s="562" t="s">
        <v>22</v>
      </c>
      <c r="F2522" s="561" t="s">
        <v>22</v>
      </c>
      <c r="G2522" s="561" t="s">
        <v>27905</v>
      </c>
      <c r="H2522" s="561" t="s">
        <v>27906</v>
      </c>
      <c r="I2522" s="561" t="s">
        <v>25535</v>
      </c>
      <c r="J2522" s="561" t="s">
        <v>7063</v>
      </c>
      <c r="K2522" s="562" t="s">
        <v>37188</v>
      </c>
      <c r="L2522" s="561" t="s">
        <v>25</v>
      </c>
    </row>
    <row r="2523" spans="1:12" x14ac:dyDescent="0.25">
      <c r="A2523" s="561" t="s">
        <v>2138</v>
      </c>
      <c r="B2523" s="561" t="s">
        <v>2139</v>
      </c>
      <c r="C2523" s="561" t="s">
        <v>2496</v>
      </c>
      <c r="D2523" s="561" t="s">
        <v>2497</v>
      </c>
      <c r="E2523" s="562" t="s">
        <v>22</v>
      </c>
      <c r="F2523" s="561" t="s">
        <v>22</v>
      </c>
      <c r="G2523" s="561" t="s">
        <v>27908</v>
      </c>
      <c r="H2523" s="561" t="s">
        <v>2498</v>
      </c>
      <c r="I2523" s="561" t="s">
        <v>25535</v>
      </c>
      <c r="J2523" s="561" t="s">
        <v>7063</v>
      </c>
      <c r="K2523" s="562" t="s">
        <v>37189</v>
      </c>
      <c r="L2523" s="561" t="s">
        <v>25</v>
      </c>
    </row>
    <row r="2524" spans="1:12" x14ac:dyDescent="0.25">
      <c r="A2524" s="561" t="s">
        <v>2138</v>
      </c>
      <c r="B2524" s="561" t="s">
        <v>2139</v>
      </c>
      <c r="C2524" s="561" t="s">
        <v>2496</v>
      </c>
      <c r="D2524" s="561" t="s">
        <v>2497</v>
      </c>
      <c r="E2524" s="562" t="s">
        <v>22</v>
      </c>
      <c r="F2524" s="561" t="s">
        <v>22</v>
      </c>
      <c r="G2524" s="561" t="s">
        <v>27910</v>
      </c>
      <c r="H2524" s="561" t="s">
        <v>2499</v>
      </c>
      <c r="I2524" s="561" t="s">
        <v>25535</v>
      </c>
      <c r="J2524" s="561" t="s">
        <v>7063</v>
      </c>
      <c r="K2524" s="562" t="s">
        <v>37190</v>
      </c>
      <c r="L2524" s="561" t="s">
        <v>25</v>
      </c>
    </row>
    <row r="2525" spans="1:12" x14ac:dyDescent="0.25">
      <c r="A2525" s="561" t="s">
        <v>2138</v>
      </c>
      <c r="B2525" s="561" t="s">
        <v>2139</v>
      </c>
      <c r="C2525" s="561" t="s">
        <v>2496</v>
      </c>
      <c r="D2525" s="561" t="s">
        <v>2497</v>
      </c>
      <c r="E2525" s="562" t="s">
        <v>22</v>
      </c>
      <c r="F2525" s="561" t="s">
        <v>22</v>
      </c>
      <c r="G2525" s="561" t="s">
        <v>27912</v>
      </c>
      <c r="H2525" s="561" t="s">
        <v>2500</v>
      </c>
      <c r="I2525" s="561" t="s">
        <v>25535</v>
      </c>
      <c r="J2525" s="561" t="s">
        <v>7063</v>
      </c>
      <c r="K2525" s="562" t="s">
        <v>37191</v>
      </c>
      <c r="L2525" s="561" t="s">
        <v>25</v>
      </c>
    </row>
    <row r="2526" spans="1:12" x14ac:dyDescent="0.25">
      <c r="A2526" s="561" t="s">
        <v>2138</v>
      </c>
      <c r="B2526" s="561" t="s">
        <v>2139</v>
      </c>
      <c r="C2526" s="561" t="s">
        <v>2496</v>
      </c>
      <c r="D2526" s="561" t="s">
        <v>2497</v>
      </c>
      <c r="E2526" s="562" t="s">
        <v>22</v>
      </c>
      <c r="F2526" s="561" t="s">
        <v>22</v>
      </c>
      <c r="G2526" s="561" t="s">
        <v>27914</v>
      </c>
      <c r="H2526" s="561" t="s">
        <v>2501</v>
      </c>
      <c r="I2526" s="561" t="s">
        <v>25535</v>
      </c>
      <c r="J2526" s="561" t="s">
        <v>7063</v>
      </c>
      <c r="K2526" s="562" t="s">
        <v>37192</v>
      </c>
      <c r="L2526" s="561" t="s">
        <v>25</v>
      </c>
    </row>
    <row r="2527" spans="1:12" x14ac:dyDescent="0.25">
      <c r="A2527" s="561" t="s">
        <v>2138</v>
      </c>
      <c r="B2527" s="561" t="s">
        <v>2139</v>
      </c>
      <c r="C2527" s="561" t="s">
        <v>2496</v>
      </c>
      <c r="D2527" s="561" t="s">
        <v>2497</v>
      </c>
      <c r="E2527" s="562" t="s">
        <v>22</v>
      </c>
      <c r="F2527" s="561" t="s">
        <v>22</v>
      </c>
      <c r="G2527" s="561" t="s">
        <v>27916</v>
      </c>
      <c r="H2527" s="561" t="s">
        <v>2502</v>
      </c>
      <c r="I2527" s="561" t="s">
        <v>25535</v>
      </c>
      <c r="J2527" s="561" t="s">
        <v>7063</v>
      </c>
      <c r="K2527" s="562" t="s">
        <v>37193</v>
      </c>
      <c r="L2527" s="561" t="s">
        <v>25</v>
      </c>
    </row>
    <row r="2528" spans="1:12" x14ac:dyDescent="0.25">
      <c r="A2528" s="561" t="s">
        <v>2138</v>
      </c>
      <c r="B2528" s="561" t="s">
        <v>2139</v>
      </c>
      <c r="C2528" s="561" t="s">
        <v>2496</v>
      </c>
      <c r="D2528" s="561" t="s">
        <v>2497</v>
      </c>
      <c r="E2528" s="562" t="s">
        <v>22</v>
      </c>
      <c r="F2528" s="561" t="s">
        <v>22</v>
      </c>
      <c r="G2528" s="561" t="s">
        <v>27918</v>
      </c>
      <c r="H2528" s="561" t="s">
        <v>2503</v>
      </c>
      <c r="I2528" s="561" t="s">
        <v>25535</v>
      </c>
      <c r="J2528" s="561" t="s">
        <v>7063</v>
      </c>
      <c r="K2528" s="562" t="s">
        <v>37194</v>
      </c>
      <c r="L2528" s="561" t="s">
        <v>25</v>
      </c>
    </row>
    <row r="2529" spans="1:12" x14ac:dyDescent="0.25">
      <c r="A2529" s="561" t="s">
        <v>2138</v>
      </c>
      <c r="B2529" s="561" t="s">
        <v>2139</v>
      </c>
      <c r="C2529" s="561" t="s">
        <v>2496</v>
      </c>
      <c r="D2529" s="561" t="s">
        <v>2497</v>
      </c>
      <c r="E2529" s="562" t="s">
        <v>22</v>
      </c>
      <c r="F2529" s="561" t="s">
        <v>22</v>
      </c>
      <c r="G2529" s="561" t="s">
        <v>27920</v>
      </c>
      <c r="H2529" s="561" t="s">
        <v>2504</v>
      </c>
      <c r="I2529" s="561" t="s">
        <v>25535</v>
      </c>
      <c r="J2529" s="561" t="s">
        <v>7063</v>
      </c>
      <c r="K2529" s="562" t="s">
        <v>37195</v>
      </c>
      <c r="L2529" s="561" t="s">
        <v>25</v>
      </c>
    </row>
    <row r="2530" spans="1:12" x14ac:dyDescent="0.25">
      <c r="A2530" s="561" t="s">
        <v>2138</v>
      </c>
      <c r="B2530" s="561" t="s">
        <v>2139</v>
      </c>
      <c r="C2530" s="561" t="s">
        <v>2496</v>
      </c>
      <c r="D2530" s="561" t="s">
        <v>2497</v>
      </c>
      <c r="E2530" s="562" t="s">
        <v>22</v>
      </c>
      <c r="F2530" s="561" t="s">
        <v>22</v>
      </c>
      <c r="G2530" s="561" t="s">
        <v>27922</v>
      </c>
      <c r="H2530" s="561" t="s">
        <v>2505</v>
      </c>
      <c r="I2530" s="561" t="s">
        <v>25535</v>
      </c>
      <c r="J2530" s="561" t="s">
        <v>7063</v>
      </c>
      <c r="K2530" s="562" t="s">
        <v>37196</v>
      </c>
      <c r="L2530" s="561" t="s">
        <v>25</v>
      </c>
    </row>
    <row r="2531" spans="1:12" x14ac:dyDescent="0.25">
      <c r="A2531" s="561" t="s">
        <v>2138</v>
      </c>
      <c r="B2531" s="561" t="s">
        <v>2139</v>
      </c>
      <c r="C2531" s="561" t="s">
        <v>2496</v>
      </c>
      <c r="D2531" s="561" t="s">
        <v>2497</v>
      </c>
      <c r="E2531" s="562" t="s">
        <v>22</v>
      </c>
      <c r="F2531" s="561" t="s">
        <v>22</v>
      </c>
      <c r="G2531" s="561" t="s">
        <v>27924</v>
      </c>
      <c r="H2531" s="561" t="s">
        <v>2506</v>
      </c>
      <c r="I2531" s="561" t="s">
        <v>25535</v>
      </c>
      <c r="J2531" s="561" t="s">
        <v>7063</v>
      </c>
      <c r="K2531" s="562" t="s">
        <v>37197</v>
      </c>
      <c r="L2531" s="561" t="s">
        <v>25</v>
      </c>
    </row>
    <row r="2532" spans="1:12" x14ac:dyDescent="0.25">
      <c r="A2532" s="561" t="s">
        <v>2138</v>
      </c>
      <c r="B2532" s="561" t="s">
        <v>2139</v>
      </c>
      <c r="C2532" s="561" t="s">
        <v>2496</v>
      </c>
      <c r="D2532" s="561" t="s">
        <v>2497</v>
      </c>
      <c r="E2532" s="562" t="s">
        <v>22</v>
      </c>
      <c r="F2532" s="561" t="s">
        <v>22</v>
      </c>
      <c r="G2532" s="561" t="s">
        <v>27926</v>
      </c>
      <c r="H2532" s="561" t="s">
        <v>2507</v>
      </c>
      <c r="I2532" s="561" t="s">
        <v>25535</v>
      </c>
      <c r="J2532" s="561" t="s">
        <v>7063</v>
      </c>
      <c r="K2532" s="562" t="s">
        <v>37198</v>
      </c>
      <c r="L2532" s="561" t="s">
        <v>25</v>
      </c>
    </row>
    <row r="2533" spans="1:12" x14ac:dyDescent="0.25">
      <c r="A2533" s="561" t="s">
        <v>2138</v>
      </c>
      <c r="B2533" s="561" t="s">
        <v>2139</v>
      </c>
      <c r="C2533" s="561" t="s">
        <v>2496</v>
      </c>
      <c r="D2533" s="561" t="s">
        <v>2497</v>
      </c>
      <c r="E2533" s="562" t="s">
        <v>22</v>
      </c>
      <c r="F2533" s="561" t="s">
        <v>22</v>
      </c>
      <c r="G2533" s="561" t="s">
        <v>27928</v>
      </c>
      <c r="H2533" s="561" t="s">
        <v>2508</v>
      </c>
      <c r="I2533" s="561" t="s">
        <v>25535</v>
      </c>
      <c r="J2533" s="561" t="s">
        <v>7063</v>
      </c>
      <c r="K2533" s="562" t="s">
        <v>37199</v>
      </c>
      <c r="L2533" s="561" t="s">
        <v>25</v>
      </c>
    </row>
    <row r="2534" spans="1:12" x14ac:dyDescent="0.25">
      <c r="A2534" s="561" t="s">
        <v>2138</v>
      </c>
      <c r="B2534" s="561" t="s">
        <v>2139</v>
      </c>
      <c r="C2534" s="561" t="s">
        <v>2496</v>
      </c>
      <c r="D2534" s="561" t="s">
        <v>2497</v>
      </c>
      <c r="E2534" s="562" t="s">
        <v>22</v>
      </c>
      <c r="F2534" s="561" t="s">
        <v>22</v>
      </c>
      <c r="G2534" s="561" t="s">
        <v>27930</v>
      </c>
      <c r="H2534" s="561" t="s">
        <v>2509</v>
      </c>
      <c r="I2534" s="561" t="s">
        <v>25535</v>
      </c>
      <c r="J2534" s="561" t="s">
        <v>7063</v>
      </c>
      <c r="K2534" s="562" t="s">
        <v>37200</v>
      </c>
      <c r="L2534" s="561" t="s">
        <v>25</v>
      </c>
    </row>
    <row r="2535" spans="1:12" x14ac:dyDescent="0.25">
      <c r="A2535" s="561" t="s">
        <v>2138</v>
      </c>
      <c r="B2535" s="561" t="s">
        <v>2139</v>
      </c>
      <c r="C2535" s="561" t="s">
        <v>2496</v>
      </c>
      <c r="D2535" s="561" t="s">
        <v>2497</v>
      </c>
      <c r="E2535" s="562" t="s">
        <v>22</v>
      </c>
      <c r="F2535" s="561" t="s">
        <v>22</v>
      </c>
      <c r="G2535" s="561" t="s">
        <v>27932</v>
      </c>
      <c r="H2535" s="561" t="s">
        <v>2510</v>
      </c>
      <c r="I2535" s="561" t="s">
        <v>25535</v>
      </c>
      <c r="J2535" s="561" t="s">
        <v>7063</v>
      </c>
      <c r="K2535" s="562" t="s">
        <v>37201</v>
      </c>
      <c r="L2535" s="561" t="s">
        <v>25</v>
      </c>
    </row>
    <row r="2536" spans="1:12" x14ac:dyDescent="0.25">
      <c r="A2536" s="561" t="s">
        <v>2138</v>
      </c>
      <c r="B2536" s="561" t="s">
        <v>2139</v>
      </c>
      <c r="C2536" s="561" t="s">
        <v>2496</v>
      </c>
      <c r="D2536" s="561" t="s">
        <v>2497</v>
      </c>
      <c r="E2536" s="562" t="s">
        <v>22</v>
      </c>
      <c r="F2536" s="561" t="s">
        <v>22</v>
      </c>
      <c r="G2536" s="561" t="s">
        <v>27934</v>
      </c>
      <c r="H2536" s="561" t="s">
        <v>2511</v>
      </c>
      <c r="I2536" s="561" t="s">
        <v>25535</v>
      </c>
      <c r="J2536" s="561" t="s">
        <v>7063</v>
      </c>
      <c r="K2536" s="562" t="s">
        <v>31693</v>
      </c>
      <c r="L2536" s="561" t="s">
        <v>25</v>
      </c>
    </row>
    <row r="2537" spans="1:12" x14ac:dyDescent="0.25">
      <c r="A2537" s="561" t="s">
        <v>2138</v>
      </c>
      <c r="B2537" s="561" t="s">
        <v>2139</v>
      </c>
      <c r="C2537" s="561" t="s">
        <v>2496</v>
      </c>
      <c r="D2537" s="561" t="s">
        <v>2497</v>
      </c>
      <c r="E2537" s="562" t="s">
        <v>22</v>
      </c>
      <c r="F2537" s="561" t="s">
        <v>22</v>
      </c>
      <c r="G2537" s="561" t="s">
        <v>27936</v>
      </c>
      <c r="H2537" s="561" t="s">
        <v>2512</v>
      </c>
      <c r="I2537" s="561" t="s">
        <v>25535</v>
      </c>
      <c r="J2537" s="561" t="s">
        <v>7063</v>
      </c>
      <c r="K2537" s="562" t="s">
        <v>37202</v>
      </c>
      <c r="L2537" s="561" t="s">
        <v>25</v>
      </c>
    </row>
    <row r="2538" spans="1:12" x14ac:dyDescent="0.25">
      <c r="A2538" s="561" t="s">
        <v>2138</v>
      </c>
      <c r="B2538" s="561" t="s">
        <v>2139</v>
      </c>
      <c r="C2538" s="561" t="s">
        <v>2496</v>
      </c>
      <c r="D2538" s="561" t="s">
        <v>2497</v>
      </c>
      <c r="E2538" s="562" t="s">
        <v>22</v>
      </c>
      <c r="F2538" s="561" t="s">
        <v>22</v>
      </c>
      <c r="G2538" s="561" t="s">
        <v>27938</v>
      </c>
      <c r="H2538" s="561" t="s">
        <v>2513</v>
      </c>
      <c r="I2538" s="561" t="s">
        <v>25535</v>
      </c>
      <c r="J2538" s="561" t="s">
        <v>7063</v>
      </c>
      <c r="K2538" s="562" t="s">
        <v>37203</v>
      </c>
      <c r="L2538" s="561" t="s">
        <v>25</v>
      </c>
    </row>
    <row r="2539" spans="1:12" x14ac:dyDescent="0.25">
      <c r="A2539" s="561" t="s">
        <v>2138</v>
      </c>
      <c r="B2539" s="561" t="s">
        <v>2139</v>
      </c>
      <c r="C2539" s="561" t="s">
        <v>2496</v>
      </c>
      <c r="D2539" s="561" t="s">
        <v>2497</v>
      </c>
      <c r="E2539" s="562" t="s">
        <v>22</v>
      </c>
      <c r="F2539" s="561" t="s">
        <v>22</v>
      </c>
      <c r="G2539" s="561" t="s">
        <v>27940</v>
      </c>
      <c r="H2539" s="561" t="s">
        <v>2514</v>
      </c>
      <c r="I2539" s="561" t="s">
        <v>25535</v>
      </c>
      <c r="J2539" s="561" t="s">
        <v>7063</v>
      </c>
      <c r="K2539" s="562" t="s">
        <v>37204</v>
      </c>
      <c r="L2539" s="561" t="s">
        <v>25</v>
      </c>
    </row>
    <row r="2540" spans="1:12" x14ac:dyDescent="0.25">
      <c r="A2540" s="561" t="s">
        <v>2138</v>
      </c>
      <c r="B2540" s="561" t="s">
        <v>2139</v>
      </c>
      <c r="C2540" s="561" t="s">
        <v>2496</v>
      </c>
      <c r="D2540" s="561" t="s">
        <v>2497</v>
      </c>
      <c r="E2540" s="562" t="s">
        <v>22</v>
      </c>
      <c r="F2540" s="561" t="s">
        <v>22</v>
      </c>
      <c r="G2540" s="561" t="s">
        <v>27942</v>
      </c>
      <c r="H2540" s="561" t="s">
        <v>2515</v>
      </c>
      <c r="I2540" s="561" t="s">
        <v>25535</v>
      </c>
      <c r="J2540" s="561" t="s">
        <v>7063</v>
      </c>
      <c r="K2540" s="562" t="s">
        <v>37205</v>
      </c>
      <c r="L2540" s="561" t="s">
        <v>25</v>
      </c>
    </row>
    <row r="2541" spans="1:12" x14ac:dyDescent="0.25">
      <c r="A2541" s="561" t="s">
        <v>2138</v>
      </c>
      <c r="B2541" s="561" t="s">
        <v>2139</v>
      </c>
      <c r="C2541" s="561" t="s">
        <v>2496</v>
      </c>
      <c r="D2541" s="561" t="s">
        <v>2497</v>
      </c>
      <c r="E2541" s="562" t="s">
        <v>22</v>
      </c>
      <c r="F2541" s="561" t="s">
        <v>22</v>
      </c>
      <c r="G2541" s="561" t="s">
        <v>27943</v>
      </c>
      <c r="H2541" s="561" t="s">
        <v>2516</v>
      </c>
      <c r="I2541" s="561" t="s">
        <v>25535</v>
      </c>
      <c r="J2541" s="561" t="s">
        <v>7063</v>
      </c>
      <c r="K2541" s="562" t="s">
        <v>37206</v>
      </c>
      <c r="L2541" s="561" t="s">
        <v>25</v>
      </c>
    </row>
    <row r="2542" spans="1:12" x14ac:dyDescent="0.25">
      <c r="A2542" s="561" t="s">
        <v>2138</v>
      </c>
      <c r="B2542" s="561" t="s">
        <v>2139</v>
      </c>
      <c r="C2542" s="561" t="s">
        <v>2496</v>
      </c>
      <c r="D2542" s="561" t="s">
        <v>2497</v>
      </c>
      <c r="E2542" s="562" t="s">
        <v>22</v>
      </c>
      <c r="F2542" s="561" t="s">
        <v>22</v>
      </c>
      <c r="G2542" s="561" t="s">
        <v>27945</v>
      </c>
      <c r="H2542" s="561" t="s">
        <v>2517</v>
      </c>
      <c r="I2542" s="561" t="s">
        <v>25535</v>
      </c>
      <c r="J2542" s="561" t="s">
        <v>7063</v>
      </c>
      <c r="K2542" s="562" t="s">
        <v>37207</v>
      </c>
      <c r="L2542" s="561" t="s">
        <v>25</v>
      </c>
    </row>
    <row r="2543" spans="1:12" x14ac:dyDescent="0.25">
      <c r="A2543" s="561" t="s">
        <v>2138</v>
      </c>
      <c r="B2543" s="561" t="s">
        <v>2139</v>
      </c>
      <c r="C2543" s="561" t="s">
        <v>2496</v>
      </c>
      <c r="D2543" s="561" t="s">
        <v>2497</v>
      </c>
      <c r="E2543" s="562" t="s">
        <v>22</v>
      </c>
      <c r="F2543" s="561" t="s">
        <v>22</v>
      </c>
      <c r="G2543" s="561" t="s">
        <v>27947</v>
      </c>
      <c r="H2543" s="561" t="s">
        <v>2518</v>
      </c>
      <c r="I2543" s="561" t="s">
        <v>25535</v>
      </c>
      <c r="J2543" s="561" t="s">
        <v>7063</v>
      </c>
      <c r="K2543" s="562" t="s">
        <v>37208</v>
      </c>
      <c r="L2543" s="561" t="s">
        <v>25</v>
      </c>
    </row>
    <row r="2544" spans="1:12" x14ac:dyDescent="0.25">
      <c r="A2544" s="561" t="s">
        <v>2138</v>
      </c>
      <c r="B2544" s="561" t="s">
        <v>2139</v>
      </c>
      <c r="C2544" s="561" t="s">
        <v>2496</v>
      </c>
      <c r="D2544" s="561" t="s">
        <v>2497</v>
      </c>
      <c r="E2544" s="562" t="s">
        <v>22</v>
      </c>
      <c r="F2544" s="561" t="s">
        <v>22</v>
      </c>
      <c r="G2544" s="561" t="s">
        <v>27949</v>
      </c>
      <c r="H2544" s="561" t="s">
        <v>2519</v>
      </c>
      <c r="I2544" s="561" t="s">
        <v>25535</v>
      </c>
      <c r="J2544" s="561" t="s">
        <v>7063</v>
      </c>
      <c r="K2544" s="562" t="s">
        <v>37209</v>
      </c>
      <c r="L2544" s="561" t="s">
        <v>25</v>
      </c>
    </row>
    <row r="2545" spans="1:12" x14ac:dyDescent="0.25">
      <c r="A2545" s="561" t="s">
        <v>2138</v>
      </c>
      <c r="B2545" s="561" t="s">
        <v>2139</v>
      </c>
      <c r="C2545" s="561" t="s">
        <v>2496</v>
      </c>
      <c r="D2545" s="561" t="s">
        <v>2497</v>
      </c>
      <c r="E2545" s="562" t="s">
        <v>22</v>
      </c>
      <c r="F2545" s="561" t="s">
        <v>22</v>
      </c>
      <c r="G2545" s="561" t="s">
        <v>27951</v>
      </c>
      <c r="H2545" s="561" t="s">
        <v>2520</v>
      </c>
      <c r="I2545" s="561" t="s">
        <v>25535</v>
      </c>
      <c r="J2545" s="561" t="s">
        <v>7063</v>
      </c>
      <c r="K2545" s="562" t="s">
        <v>37210</v>
      </c>
      <c r="L2545" s="561" t="s">
        <v>25</v>
      </c>
    </row>
    <row r="2546" spans="1:12" x14ac:dyDescent="0.25">
      <c r="A2546" s="561" t="s">
        <v>2138</v>
      </c>
      <c r="B2546" s="561" t="s">
        <v>2139</v>
      </c>
      <c r="C2546" s="561" t="s">
        <v>2496</v>
      </c>
      <c r="D2546" s="561" t="s">
        <v>2497</v>
      </c>
      <c r="E2546" s="562" t="s">
        <v>22</v>
      </c>
      <c r="F2546" s="561" t="s">
        <v>22</v>
      </c>
      <c r="G2546" s="561" t="s">
        <v>27953</v>
      </c>
      <c r="H2546" s="561" t="s">
        <v>2521</v>
      </c>
      <c r="I2546" s="561" t="s">
        <v>25535</v>
      </c>
      <c r="J2546" s="561" t="s">
        <v>7063</v>
      </c>
      <c r="K2546" s="562" t="s">
        <v>37211</v>
      </c>
      <c r="L2546" s="561" t="s">
        <v>25</v>
      </c>
    </row>
    <row r="2547" spans="1:12" x14ac:dyDescent="0.25">
      <c r="A2547" s="561" t="s">
        <v>2138</v>
      </c>
      <c r="B2547" s="561" t="s">
        <v>2139</v>
      </c>
      <c r="C2547" s="561" t="s">
        <v>2496</v>
      </c>
      <c r="D2547" s="561" t="s">
        <v>2497</v>
      </c>
      <c r="E2547" s="562" t="s">
        <v>22</v>
      </c>
      <c r="F2547" s="561" t="s">
        <v>22</v>
      </c>
      <c r="G2547" s="561" t="s">
        <v>27955</v>
      </c>
      <c r="H2547" s="561" t="s">
        <v>2522</v>
      </c>
      <c r="I2547" s="561" t="s">
        <v>25535</v>
      </c>
      <c r="J2547" s="561" t="s">
        <v>7063</v>
      </c>
      <c r="K2547" s="562" t="s">
        <v>1013</v>
      </c>
      <c r="L2547" s="561" t="s">
        <v>25</v>
      </c>
    </row>
    <row r="2548" spans="1:12" x14ac:dyDescent="0.25">
      <c r="A2548" s="561" t="s">
        <v>2138</v>
      </c>
      <c r="B2548" s="561" t="s">
        <v>2139</v>
      </c>
      <c r="C2548" s="561" t="s">
        <v>2496</v>
      </c>
      <c r="D2548" s="561" t="s">
        <v>2497</v>
      </c>
      <c r="E2548" s="562" t="s">
        <v>22</v>
      </c>
      <c r="F2548" s="561" t="s">
        <v>22</v>
      </c>
      <c r="G2548" s="561" t="s">
        <v>27956</v>
      </c>
      <c r="H2548" s="561" t="s">
        <v>27957</v>
      </c>
      <c r="I2548" s="561" t="s">
        <v>25535</v>
      </c>
      <c r="J2548" s="561" t="s">
        <v>7063</v>
      </c>
      <c r="K2548" s="562" t="s">
        <v>37212</v>
      </c>
      <c r="L2548" s="561" t="s">
        <v>25</v>
      </c>
    </row>
    <row r="2549" spans="1:12" x14ac:dyDescent="0.25">
      <c r="A2549" s="561" t="s">
        <v>2138</v>
      </c>
      <c r="B2549" s="561" t="s">
        <v>2139</v>
      </c>
      <c r="C2549" s="561" t="s">
        <v>2496</v>
      </c>
      <c r="D2549" s="561" t="s">
        <v>2497</v>
      </c>
      <c r="E2549" s="562" t="s">
        <v>22</v>
      </c>
      <c r="F2549" s="561" t="s">
        <v>22</v>
      </c>
      <c r="G2549" s="561" t="s">
        <v>27959</v>
      </c>
      <c r="H2549" s="561" t="s">
        <v>27960</v>
      </c>
      <c r="I2549" s="561" t="s">
        <v>25535</v>
      </c>
      <c r="J2549" s="561" t="s">
        <v>7063</v>
      </c>
      <c r="K2549" s="562" t="s">
        <v>37213</v>
      </c>
      <c r="L2549" s="561" t="s">
        <v>25</v>
      </c>
    </row>
    <row r="2550" spans="1:12" x14ac:dyDescent="0.25">
      <c r="A2550" s="561" t="s">
        <v>2138</v>
      </c>
      <c r="B2550" s="561" t="s">
        <v>2139</v>
      </c>
      <c r="C2550" s="561" t="s">
        <v>2496</v>
      </c>
      <c r="D2550" s="561" t="s">
        <v>2497</v>
      </c>
      <c r="E2550" s="562" t="s">
        <v>22</v>
      </c>
      <c r="F2550" s="561" t="s">
        <v>22</v>
      </c>
      <c r="G2550" s="561" t="s">
        <v>27962</v>
      </c>
      <c r="H2550" s="561" t="s">
        <v>27963</v>
      </c>
      <c r="I2550" s="561" t="s">
        <v>25535</v>
      </c>
      <c r="J2550" s="561" t="s">
        <v>7063</v>
      </c>
      <c r="K2550" s="562" t="s">
        <v>37214</v>
      </c>
      <c r="L2550" s="561" t="s">
        <v>25</v>
      </c>
    </row>
    <row r="2551" spans="1:12" x14ac:dyDescent="0.25">
      <c r="A2551" s="561" t="s">
        <v>2138</v>
      </c>
      <c r="B2551" s="561" t="s">
        <v>2139</v>
      </c>
      <c r="C2551" s="561" t="s">
        <v>2496</v>
      </c>
      <c r="D2551" s="561" t="s">
        <v>2497</v>
      </c>
      <c r="E2551" s="562" t="s">
        <v>22</v>
      </c>
      <c r="F2551" s="561" t="s">
        <v>22</v>
      </c>
      <c r="G2551" s="561" t="s">
        <v>27965</v>
      </c>
      <c r="H2551" s="561" t="s">
        <v>27966</v>
      </c>
      <c r="I2551" s="561" t="s">
        <v>25535</v>
      </c>
      <c r="J2551" s="561" t="s">
        <v>7063</v>
      </c>
      <c r="K2551" s="562" t="s">
        <v>37215</v>
      </c>
      <c r="L2551" s="561" t="s">
        <v>25</v>
      </c>
    </row>
    <row r="2552" spans="1:12" x14ac:dyDescent="0.25">
      <c r="A2552" s="561" t="s">
        <v>2138</v>
      </c>
      <c r="B2552" s="561" t="s">
        <v>2139</v>
      </c>
      <c r="C2552" s="561" t="s">
        <v>2496</v>
      </c>
      <c r="D2552" s="561" t="s">
        <v>2497</v>
      </c>
      <c r="E2552" s="562" t="s">
        <v>22</v>
      </c>
      <c r="F2552" s="561" t="s">
        <v>22</v>
      </c>
      <c r="G2552" s="561" t="s">
        <v>27968</v>
      </c>
      <c r="H2552" s="561" t="s">
        <v>27969</v>
      </c>
      <c r="I2552" s="561" t="s">
        <v>25535</v>
      </c>
      <c r="J2552" s="561" t="s">
        <v>7063</v>
      </c>
      <c r="K2552" s="562" t="s">
        <v>37216</v>
      </c>
      <c r="L2552" s="561" t="s">
        <v>25</v>
      </c>
    </row>
    <row r="2553" spans="1:12" x14ac:dyDescent="0.25">
      <c r="A2553" s="561" t="s">
        <v>2138</v>
      </c>
      <c r="B2553" s="561" t="s">
        <v>2139</v>
      </c>
      <c r="C2553" s="561" t="s">
        <v>2496</v>
      </c>
      <c r="D2553" s="561" t="s">
        <v>2497</v>
      </c>
      <c r="E2553" s="562" t="s">
        <v>22</v>
      </c>
      <c r="F2553" s="561" t="s">
        <v>22</v>
      </c>
      <c r="G2553" s="561" t="s">
        <v>27971</v>
      </c>
      <c r="H2553" s="561" t="s">
        <v>27972</v>
      </c>
      <c r="I2553" s="561" t="s">
        <v>25535</v>
      </c>
      <c r="J2553" s="561" t="s">
        <v>7063</v>
      </c>
      <c r="K2553" s="562" t="s">
        <v>37217</v>
      </c>
      <c r="L2553" s="561" t="s">
        <v>25</v>
      </c>
    </row>
    <row r="2554" spans="1:12" x14ac:dyDescent="0.25">
      <c r="A2554" s="561" t="s">
        <v>2138</v>
      </c>
      <c r="B2554" s="561" t="s">
        <v>2139</v>
      </c>
      <c r="C2554" s="561" t="s">
        <v>2496</v>
      </c>
      <c r="D2554" s="561" t="s">
        <v>2497</v>
      </c>
      <c r="E2554" s="562" t="s">
        <v>22</v>
      </c>
      <c r="F2554" s="561" t="s">
        <v>22</v>
      </c>
      <c r="G2554" s="561" t="s">
        <v>27974</v>
      </c>
      <c r="H2554" s="561" t="s">
        <v>27975</v>
      </c>
      <c r="I2554" s="561" t="s">
        <v>25535</v>
      </c>
      <c r="J2554" s="561" t="s">
        <v>7063</v>
      </c>
      <c r="K2554" s="562" t="s">
        <v>37218</v>
      </c>
      <c r="L2554" s="561" t="s">
        <v>25</v>
      </c>
    </row>
    <row r="2555" spans="1:12" x14ac:dyDescent="0.25">
      <c r="A2555" s="561" t="s">
        <v>2138</v>
      </c>
      <c r="B2555" s="561" t="s">
        <v>2139</v>
      </c>
      <c r="C2555" s="561" t="s">
        <v>2496</v>
      </c>
      <c r="D2555" s="561" t="s">
        <v>2497</v>
      </c>
      <c r="E2555" s="562" t="s">
        <v>22</v>
      </c>
      <c r="F2555" s="561" t="s">
        <v>22</v>
      </c>
      <c r="G2555" s="561" t="s">
        <v>27977</v>
      </c>
      <c r="H2555" s="561" t="s">
        <v>27978</v>
      </c>
      <c r="I2555" s="561" t="s">
        <v>25535</v>
      </c>
      <c r="J2555" s="561" t="s">
        <v>7063</v>
      </c>
      <c r="K2555" s="562" t="s">
        <v>37219</v>
      </c>
      <c r="L2555" s="561" t="s">
        <v>25</v>
      </c>
    </row>
    <row r="2556" spans="1:12" x14ac:dyDescent="0.25">
      <c r="A2556" s="561" t="s">
        <v>2138</v>
      </c>
      <c r="B2556" s="561" t="s">
        <v>2139</v>
      </c>
      <c r="C2556" s="561" t="s">
        <v>2496</v>
      </c>
      <c r="D2556" s="561" t="s">
        <v>2497</v>
      </c>
      <c r="E2556" s="562" t="s">
        <v>22</v>
      </c>
      <c r="F2556" s="561" t="s">
        <v>22</v>
      </c>
      <c r="G2556" s="561" t="s">
        <v>27980</v>
      </c>
      <c r="H2556" s="561" t="s">
        <v>27981</v>
      </c>
      <c r="I2556" s="561" t="s">
        <v>25535</v>
      </c>
      <c r="J2556" s="561" t="s">
        <v>7063</v>
      </c>
      <c r="K2556" s="562" t="s">
        <v>37220</v>
      </c>
      <c r="L2556" s="561" t="s">
        <v>25</v>
      </c>
    </row>
    <row r="2557" spans="1:12" x14ac:dyDescent="0.25">
      <c r="A2557" s="561" t="s">
        <v>2138</v>
      </c>
      <c r="B2557" s="561" t="s">
        <v>2139</v>
      </c>
      <c r="C2557" s="561" t="s">
        <v>2496</v>
      </c>
      <c r="D2557" s="561" t="s">
        <v>2497</v>
      </c>
      <c r="E2557" s="562" t="s">
        <v>22</v>
      </c>
      <c r="F2557" s="561" t="s">
        <v>22</v>
      </c>
      <c r="G2557" s="561" t="s">
        <v>27983</v>
      </c>
      <c r="H2557" s="561" t="s">
        <v>27984</v>
      </c>
      <c r="I2557" s="561" t="s">
        <v>25535</v>
      </c>
      <c r="J2557" s="561" t="s">
        <v>7063</v>
      </c>
      <c r="K2557" s="562" t="s">
        <v>37221</v>
      </c>
      <c r="L2557" s="561" t="s">
        <v>25</v>
      </c>
    </row>
    <row r="2558" spans="1:12" x14ac:dyDescent="0.25">
      <c r="A2558" s="561" t="s">
        <v>2138</v>
      </c>
      <c r="B2558" s="561" t="s">
        <v>2139</v>
      </c>
      <c r="C2558" s="561" t="s">
        <v>2496</v>
      </c>
      <c r="D2558" s="561" t="s">
        <v>2497</v>
      </c>
      <c r="E2558" s="562" t="s">
        <v>22</v>
      </c>
      <c r="F2558" s="561" t="s">
        <v>22</v>
      </c>
      <c r="G2558" s="561" t="s">
        <v>27986</v>
      </c>
      <c r="H2558" s="561" t="s">
        <v>27987</v>
      </c>
      <c r="I2558" s="561" t="s">
        <v>25535</v>
      </c>
      <c r="J2558" s="561" t="s">
        <v>7063</v>
      </c>
      <c r="K2558" s="562" t="s">
        <v>37222</v>
      </c>
      <c r="L2558" s="561" t="s">
        <v>25</v>
      </c>
    </row>
    <row r="2559" spans="1:12" x14ac:dyDescent="0.25">
      <c r="A2559" s="561" t="s">
        <v>2138</v>
      </c>
      <c r="B2559" s="561" t="s">
        <v>2139</v>
      </c>
      <c r="C2559" s="561" t="s">
        <v>2496</v>
      </c>
      <c r="D2559" s="561" t="s">
        <v>2497</v>
      </c>
      <c r="E2559" s="562" t="s">
        <v>22</v>
      </c>
      <c r="F2559" s="561" t="s">
        <v>22</v>
      </c>
      <c r="G2559" s="561" t="s">
        <v>27989</v>
      </c>
      <c r="H2559" s="561" t="s">
        <v>27990</v>
      </c>
      <c r="I2559" s="561" t="s">
        <v>25535</v>
      </c>
      <c r="J2559" s="561" t="s">
        <v>7063</v>
      </c>
      <c r="K2559" s="562" t="s">
        <v>37223</v>
      </c>
      <c r="L2559" s="561" t="s">
        <v>25</v>
      </c>
    </row>
    <row r="2560" spans="1:12" x14ac:dyDescent="0.25">
      <c r="A2560" s="561" t="s">
        <v>2138</v>
      </c>
      <c r="B2560" s="561" t="s">
        <v>2139</v>
      </c>
      <c r="C2560" s="561" t="s">
        <v>2496</v>
      </c>
      <c r="D2560" s="561" t="s">
        <v>2497</v>
      </c>
      <c r="E2560" s="562" t="s">
        <v>22</v>
      </c>
      <c r="F2560" s="561" t="s">
        <v>22</v>
      </c>
      <c r="G2560" s="561" t="s">
        <v>27992</v>
      </c>
      <c r="H2560" s="561" t="s">
        <v>27993</v>
      </c>
      <c r="I2560" s="561" t="s">
        <v>25535</v>
      </c>
      <c r="J2560" s="561" t="s">
        <v>24</v>
      </c>
      <c r="K2560" s="562" t="s">
        <v>37224</v>
      </c>
      <c r="L2560" s="561" t="s">
        <v>25</v>
      </c>
    </row>
    <row r="2561" spans="1:12" x14ac:dyDescent="0.25">
      <c r="A2561" s="561" t="s">
        <v>2138</v>
      </c>
      <c r="B2561" s="561" t="s">
        <v>2139</v>
      </c>
      <c r="C2561" s="561" t="s">
        <v>2496</v>
      </c>
      <c r="D2561" s="561" t="s">
        <v>2497</v>
      </c>
      <c r="E2561" s="562" t="s">
        <v>22</v>
      </c>
      <c r="F2561" s="561" t="s">
        <v>22</v>
      </c>
      <c r="G2561" s="561" t="s">
        <v>27995</v>
      </c>
      <c r="H2561" s="561" t="s">
        <v>27996</v>
      </c>
      <c r="I2561" s="561" t="s">
        <v>25535</v>
      </c>
      <c r="J2561" s="561" t="s">
        <v>24</v>
      </c>
      <c r="K2561" s="562" t="s">
        <v>37225</v>
      </c>
      <c r="L2561" s="561" t="s">
        <v>25</v>
      </c>
    </row>
    <row r="2562" spans="1:12" x14ac:dyDescent="0.25">
      <c r="A2562" s="561" t="s">
        <v>2138</v>
      </c>
      <c r="B2562" s="561" t="s">
        <v>2139</v>
      </c>
      <c r="C2562" s="561" t="s">
        <v>2496</v>
      </c>
      <c r="D2562" s="561" t="s">
        <v>2497</v>
      </c>
      <c r="E2562" s="562" t="s">
        <v>22</v>
      </c>
      <c r="F2562" s="561" t="s">
        <v>22</v>
      </c>
      <c r="G2562" s="561" t="s">
        <v>27998</v>
      </c>
      <c r="H2562" s="561" t="s">
        <v>2523</v>
      </c>
      <c r="I2562" s="561" t="s">
        <v>25535</v>
      </c>
      <c r="J2562" s="561" t="s">
        <v>7063</v>
      </c>
      <c r="K2562" s="562" t="s">
        <v>37226</v>
      </c>
      <c r="L2562" s="561" t="s">
        <v>25</v>
      </c>
    </row>
    <row r="2563" spans="1:12" x14ac:dyDescent="0.25">
      <c r="A2563" s="561" t="s">
        <v>2138</v>
      </c>
      <c r="B2563" s="561" t="s">
        <v>2139</v>
      </c>
      <c r="C2563" s="561" t="s">
        <v>2496</v>
      </c>
      <c r="D2563" s="561" t="s">
        <v>2497</v>
      </c>
      <c r="E2563" s="562" t="s">
        <v>22</v>
      </c>
      <c r="F2563" s="561" t="s">
        <v>22</v>
      </c>
      <c r="G2563" s="561" t="s">
        <v>28000</v>
      </c>
      <c r="H2563" s="561" t="s">
        <v>2524</v>
      </c>
      <c r="I2563" s="561" t="s">
        <v>25535</v>
      </c>
      <c r="J2563" s="561" t="s">
        <v>7063</v>
      </c>
      <c r="K2563" s="562" t="s">
        <v>37227</v>
      </c>
      <c r="L2563" s="561" t="s">
        <v>25</v>
      </c>
    </row>
    <row r="2564" spans="1:12" x14ac:dyDescent="0.25">
      <c r="A2564" s="561" t="s">
        <v>2138</v>
      </c>
      <c r="B2564" s="561" t="s">
        <v>2139</v>
      </c>
      <c r="C2564" s="561" t="s">
        <v>2496</v>
      </c>
      <c r="D2564" s="561" t="s">
        <v>2497</v>
      </c>
      <c r="E2564" s="562" t="s">
        <v>22</v>
      </c>
      <c r="F2564" s="561" t="s">
        <v>22</v>
      </c>
      <c r="G2564" s="561" t="s">
        <v>28002</v>
      </c>
      <c r="H2564" s="561" t="s">
        <v>2525</v>
      </c>
      <c r="I2564" s="561" t="s">
        <v>25535</v>
      </c>
      <c r="J2564" s="561" t="s">
        <v>7063</v>
      </c>
      <c r="K2564" s="562" t="s">
        <v>37228</v>
      </c>
      <c r="L2564" s="561" t="s">
        <v>25</v>
      </c>
    </row>
    <row r="2565" spans="1:12" x14ac:dyDescent="0.25">
      <c r="A2565" s="561" t="s">
        <v>2138</v>
      </c>
      <c r="B2565" s="561" t="s">
        <v>2139</v>
      </c>
      <c r="C2565" s="561" t="s">
        <v>2496</v>
      </c>
      <c r="D2565" s="561" t="s">
        <v>2497</v>
      </c>
      <c r="E2565" s="562" t="s">
        <v>22</v>
      </c>
      <c r="F2565" s="561" t="s">
        <v>22</v>
      </c>
      <c r="G2565" s="561" t="s">
        <v>28004</v>
      </c>
      <c r="H2565" s="561" t="s">
        <v>2526</v>
      </c>
      <c r="I2565" s="561" t="s">
        <v>25535</v>
      </c>
      <c r="J2565" s="561" t="s">
        <v>7063</v>
      </c>
      <c r="K2565" s="562" t="s">
        <v>37229</v>
      </c>
      <c r="L2565" s="561" t="s">
        <v>25</v>
      </c>
    </row>
    <row r="2566" spans="1:12" x14ac:dyDescent="0.25">
      <c r="A2566" s="561" t="s">
        <v>2138</v>
      </c>
      <c r="B2566" s="561" t="s">
        <v>2139</v>
      </c>
      <c r="C2566" s="561" t="s">
        <v>2496</v>
      </c>
      <c r="D2566" s="561" t="s">
        <v>2497</v>
      </c>
      <c r="E2566" s="562" t="s">
        <v>22</v>
      </c>
      <c r="F2566" s="561" t="s">
        <v>22</v>
      </c>
      <c r="G2566" s="561" t="s">
        <v>28006</v>
      </c>
      <c r="H2566" s="561" t="s">
        <v>28007</v>
      </c>
      <c r="I2566" s="561" t="s">
        <v>25535</v>
      </c>
      <c r="J2566" s="561" t="s">
        <v>24</v>
      </c>
      <c r="K2566" s="562" t="s">
        <v>37230</v>
      </c>
      <c r="L2566" s="561" t="s">
        <v>25</v>
      </c>
    </row>
    <row r="2567" spans="1:12" x14ac:dyDescent="0.25">
      <c r="A2567" s="561" t="s">
        <v>2138</v>
      </c>
      <c r="B2567" s="561" t="s">
        <v>2139</v>
      </c>
      <c r="C2567" s="561" t="s">
        <v>2496</v>
      </c>
      <c r="D2567" s="561" t="s">
        <v>2497</v>
      </c>
      <c r="E2567" s="562" t="s">
        <v>22</v>
      </c>
      <c r="F2567" s="561" t="s">
        <v>22</v>
      </c>
      <c r="G2567" s="561" t="s">
        <v>28009</v>
      </c>
      <c r="H2567" s="561" t="s">
        <v>28010</v>
      </c>
      <c r="I2567" s="561" t="s">
        <v>25535</v>
      </c>
      <c r="J2567" s="561" t="s">
        <v>7063</v>
      </c>
      <c r="K2567" s="562" t="s">
        <v>37231</v>
      </c>
      <c r="L2567" s="561" t="s">
        <v>25</v>
      </c>
    </row>
    <row r="2568" spans="1:12" x14ac:dyDescent="0.25">
      <c r="A2568" s="561" t="s">
        <v>2138</v>
      </c>
      <c r="B2568" s="561" t="s">
        <v>2139</v>
      </c>
      <c r="C2568" s="561" t="s">
        <v>2496</v>
      </c>
      <c r="D2568" s="561" t="s">
        <v>2497</v>
      </c>
      <c r="E2568" s="562" t="s">
        <v>22</v>
      </c>
      <c r="F2568" s="561" t="s">
        <v>22</v>
      </c>
      <c r="G2568" s="561" t="s">
        <v>28012</v>
      </c>
      <c r="H2568" s="561" t="s">
        <v>28013</v>
      </c>
      <c r="I2568" s="561" t="s">
        <v>25535</v>
      </c>
      <c r="J2568" s="561" t="s">
        <v>7063</v>
      </c>
      <c r="K2568" s="562" t="s">
        <v>37232</v>
      </c>
      <c r="L2568" s="561" t="s">
        <v>25</v>
      </c>
    </row>
    <row r="2569" spans="1:12" x14ac:dyDescent="0.25">
      <c r="A2569" s="561" t="s">
        <v>2138</v>
      </c>
      <c r="B2569" s="561" t="s">
        <v>2139</v>
      </c>
      <c r="C2569" s="561" t="s">
        <v>2496</v>
      </c>
      <c r="D2569" s="561" t="s">
        <v>2497</v>
      </c>
      <c r="E2569" s="562" t="s">
        <v>22</v>
      </c>
      <c r="F2569" s="561" t="s">
        <v>22</v>
      </c>
      <c r="G2569" s="561" t="s">
        <v>28015</v>
      </c>
      <c r="H2569" s="561" t="s">
        <v>28016</v>
      </c>
      <c r="I2569" s="561" t="s">
        <v>25535</v>
      </c>
      <c r="J2569" s="561" t="s">
        <v>7063</v>
      </c>
      <c r="K2569" s="562" t="s">
        <v>37233</v>
      </c>
      <c r="L2569" s="561" t="s">
        <v>25</v>
      </c>
    </row>
    <row r="2570" spans="1:12" x14ac:dyDescent="0.25">
      <c r="A2570" s="561" t="s">
        <v>2138</v>
      </c>
      <c r="B2570" s="561" t="s">
        <v>2139</v>
      </c>
      <c r="C2570" s="561" t="s">
        <v>2496</v>
      </c>
      <c r="D2570" s="561" t="s">
        <v>2497</v>
      </c>
      <c r="E2570" s="562" t="s">
        <v>22</v>
      </c>
      <c r="F2570" s="561" t="s">
        <v>22</v>
      </c>
      <c r="G2570" s="561" t="s">
        <v>28018</v>
      </c>
      <c r="H2570" s="561" t="s">
        <v>28019</v>
      </c>
      <c r="I2570" s="561" t="s">
        <v>25535</v>
      </c>
      <c r="J2570" s="561" t="s">
        <v>7063</v>
      </c>
      <c r="K2570" s="562" t="s">
        <v>37234</v>
      </c>
      <c r="L2570" s="561" t="s">
        <v>25</v>
      </c>
    </row>
    <row r="2571" spans="1:12" x14ac:dyDescent="0.25">
      <c r="A2571" s="561" t="s">
        <v>2138</v>
      </c>
      <c r="B2571" s="561" t="s">
        <v>2139</v>
      </c>
      <c r="C2571" s="561" t="s">
        <v>2496</v>
      </c>
      <c r="D2571" s="561" t="s">
        <v>2497</v>
      </c>
      <c r="E2571" s="562" t="s">
        <v>22</v>
      </c>
      <c r="F2571" s="561" t="s">
        <v>22</v>
      </c>
      <c r="G2571" s="561" t="s">
        <v>28021</v>
      </c>
      <c r="H2571" s="561" t="s">
        <v>28022</v>
      </c>
      <c r="I2571" s="561" t="s">
        <v>25535</v>
      </c>
      <c r="J2571" s="561" t="s">
        <v>7063</v>
      </c>
      <c r="K2571" s="562" t="s">
        <v>37235</v>
      </c>
      <c r="L2571" s="561" t="s">
        <v>25</v>
      </c>
    </row>
    <row r="2572" spans="1:12" x14ac:dyDescent="0.25">
      <c r="A2572" s="561" t="s">
        <v>2138</v>
      </c>
      <c r="B2572" s="561" t="s">
        <v>2139</v>
      </c>
      <c r="C2572" s="561" t="s">
        <v>2496</v>
      </c>
      <c r="D2572" s="561" t="s">
        <v>2497</v>
      </c>
      <c r="E2572" s="562" t="s">
        <v>22</v>
      </c>
      <c r="F2572" s="561" t="s">
        <v>22</v>
      </c>
      <c r="G2572" s="561" t="s">
        <v>28024</v>
      </c>
      <c r="H2572" s="561" t="s">
        <v>28025</v>
      </c>
      <c r="I2572" s="561" t="s">
        <v>25535</v>
      </c>
      <c r="J2572" s="561" t="s">
        <v>7063</v>
      </c>
      <c r="K2572" s="562" t="s">
        <v>37236</v>
      </c>
      <c r="L2572" s="561" t="s">
        <v>25</v>
      </c>
    </row>
    <row r="2573" spans="1:12" x14ac:dyDescent="0.25">
      <c r="A2573" s="561" t="s">
        <v>2138</v>
      </c>
      <c r="B2573" s="561" t="s">
        <v>2139</v>
      </c>
      <c r="C2573" s="561" t="s">
        <v>2496</v>
      </c>
      <c r="D2573" s="561" t="s">
        <v>2497</v>
      </c>
      <c r="E2573" s="562" t="s">
        <v>22</v>
      </c>
      <c r="F2573" s="561" t="s">
        <v>22</v>
      </c>
      <c r="G2573" s="561" t="s">
        <v>28027</v>
      </c>
      <c r="H2573" s="561" t="s">
        <v>28028</v>
      </c>
      <c r="I2573" s="561" t="s">
        <v>25535</v>
      </c>
      <c r="J2573" s="561" t="s">
        <v>24</v>
      </c>
      <c r="K2573" s="562" t="s">
        <v>8606</v>
      </c>
      <c r="L2573" s="561" t="s">
        <v>25</v>
      </c>
    </row>
    <row r="2574" spans="1:12" x14ac:dyDescent="0.25">
      <c r="A2574" s="561" t="s">
        <v>2138</v>
      </c>
      <c r="B2574" s="561" t="s">
        <v>2139</v>
      </c>
      <c r="C2574" s="561" t="s">
        <v>2496</v>
      </c>
      <c r="D2574" s="561" t="s">
        <v>2497</v>
      </c>
      <c r="E2574" s="562" t="s">
        <v>22</v>
      </c>
      <c r="F2574" s="561" t="s">
        <v>22</v>
      </c>
      <c r="G2574" s="561" t="s">
        <v>28030</v>
      </c>
      <c r="H2574" s="561" t="s">
        <v>28031</v>
      </c>
      <c r="I2574" s="561" t="s">
        <v>25535</v>
      </c>
      <c r="J2574" s="561" t="s">
        <v>24</v>
      </c>
      <c r="K2574" s="562" t="s">
        <v>37237</v>
      </c>
      <c r="L2574" s="561" t="s">
        <v>25</v>
      </c>
    </row>
    <row r="2575" spans="1:12" x14ac:dyDescent="0.25">
      <c r="A2575" s="561" t="s">
        <v>2138</v>
      </c>
      <c r="B2575" s="561" t="s">
        <v>2139</v>
      </c>
      <c r="C2575" s="561" t="s">
        <v>2496</v>
      </c>
      <c r="D2575" s="561" t="s">
        <v>2497</v>
      </c>
      <c r="E2575" s="562" t="s">
        <v>22</v>
      </c>
      <c r="F2575" s="561" t="s">
        <v>22</v>
      </c>
      <c r="G2575" s="561" t="s">
        <v>28033</v>
      </c>
      <c r="H2575" s="561" t="s">
        <v>28034</v>
      </c>
      <c r="I2575" s="561" t="s">
        <v>25535</v>
      </c>
      <c r="J2575" s="561" t="s">
        <v>7063</v>
      </c>
      <c r="K2575" s="562" t="s">
        <v>37238</v>
      </c>
      <c r="L2575" s="561" t="s">
        <v>25</v>
      </c>
    </row>
    <row r="2576" spans="1:12" x14ac:dyDescent="0.25">
      <c r="A2576" s="561" t="s">
        <v>2138</v>
      </c>
      <c r="B2576" s="561" t="s">
        <v>2139</v>
      </c>
      <c r="C2576" s="561" t="s">
        <v>2496</v>
      </c>
      <c r="D2576" s="561" t="s">
        <v>2497</v>
      </c>
      <c r="E2576" s="562" t="s">
        <v>22</v>
      </c>
      <c r="F2576" s="561" t="s">
        <v>22</v>
      </c>
      <c r="G2576" s="561" t="s">
        <v>28036</v>
      </c>
      <c r="H2576" s="561" t="s">
        <v>28037</v>
      </c>
      <c r="I2576" s="561" t="s">
        <v>25535</v>
      </c>
      <c r="J2576" s="561" t="s">
        <v>7063</v>
      </c>
      <c r="K2576" s="562" t="s">
        <v>37239</v>
      </c>
      <c r="L2576" s="561" t="s">
        <v>25</v>
      </c>
    </row>
    <row r="2577" spans="1:12" x14ac:dyDescent="0.25">
      <c r="A2577" s="561" t="s">
        <v>2138</v>
      </c>
      <c r="B2577" s="561" t="s">
        <v>2139</v>
      </c>
      <c r="C2577" s="561" t="s">
        <v>2496</v>
      </c>
      <c r="D2577" s="561" t="s">
        <v>2497</v>
      </c>
      <c r="E2577" s="562" t="s">
        <v>22</v>
      </c>
      <c r="F2577" s="561" t="s">
        <v>22</v>
      </c>
      <c r="G2577" s="561" t="s">
        <v>28039</v>
      </c>
      <c r="H2577" s="561" t="s">
        <v>28040</v>
      </c>
      <c r="I2577" s="561" t="s">
        <v>25535</v>
      </c>
      <c r="J2577" s="561" t="s">
        <v>7063</v>
      </c>
      <c r="K2577" s="562" t="s">
        <v>37240</v>
      </c>
      <c r="L2577" s="561" t="s">
        <v>25</v>
      </c>
    </row>
    <row r="2578" spans="1:12" x14ac:dyDescent="0.25">
      <c r="A2578" s="561" t="s">
        <v>2138</v>
      </c>
      <c r="B2578" s="561" t="s">
        <v>2139</v>
      </c>
      <c r="C2578" s="561" t="s">
        <v>2496</v>
      </c>
      <c r="D2578" s="561" t="s">
        <v>2497</v>
      </c>
      <c r="E2578" s="562" t="s">
        <v>22</v>
      </c>
      <c r="F2578" s="561" t="s">
        <v>22</v>
      </c>
      <c r="G2578" s="561" t="s">
        <v>28042</v>
      </c>
      <c r="H2578" s="561" t="s">
        <v>28043</v>
      </c>
      <c r="I2578" s="561" t="s">
        <v>25535</v>
      </c>
      <c r="J2578" s="561" t="s">
        <v>7063</v>
      </c>
      <c r="K2578" s="562" t="s">
        <v>37241</v>
      </c>
      <c r="L2578" s="561" t="s">
        <v>25</v>
      </c>
    </row>
    <row r="2579" spans="1:12" x14ac:dyDescent="0.25">
      <c r="A2579" s="561" t="s">
        <v>2138</v>
      </c>
      <c r="B2579" s="561" t="s">
        <v>2139</v>
      </c>
      <c r="C2579" s="561" t="s">
        <v>2496</v>
      </c>
      <c r="D2579" s="561" t="s">
        <v>2497</v>
      </c>
      <c r="E2579" s="562" t="s">
        <v>22</v>
      </c>
      <c r="F2579" s="561" t="s">
        <v>22</v>
      </c>
      <c r="G2579" s="561" t="s">
        <v>28044</v>
      </c>
      <c r="H2579" s="561" t="s">
        <v>28045</v>
      </c>
      <c r="I2579" s="561" t="s">
        <v>25535</v>
      </c>
      <c r="J2579" s="561" t="s">
        <v>7063</v>
      </c>
      <c r="K2579" s="562" t="s">
        <v>37242</v>
      </c>
      <c r="L2579" s="561" t="s">
        <v>25</v>
      </c>
    </row>
    <row r="2580" spans="1:12" x14ac:dyDescent="0.25">
      <c r="A2580" s="561" t="s">
        <v>2138</v>
      </c>
      <c r="B2580" s="561" t="s">
        <v>2139</v>
      </c>
      <c r="C2580" s="561" t="s">
        <v>2496</v>
      </c>
      <c r="D2580" s="561" t="s">
        <v>2497</v>
      </c>
      <c r="E2580" s="562" t="s">
        <v>22</v>
      </c>
      <c r="F2580" s="561" t="s">
        <v>22</v>
      </c>
      <c r="G2580" s="561" t="s">
        <v>28047</v>
      </c>
      <c r="H2580" s="561" t="s">
        <v>28048</v>
      </c>
      <c r="I2580" s="561" t="s">
        <v>25535</v>
      </c>
      <c r="J2580" s="561" t="s">
        <v>7063</v>
      </c>
      <c r="K2580" s="562" t="s">
        <v>37243</v>
      </c>
      <c r="L2580" s="561" t="s">
        <v>25</v>
      </c>
    </row>
    <row r="2581" spans="1:12" x14ac:dyDescent="0.25">
      <c r="A2581" s="561" t="s">
        <v>2138</v>
      </c>
      <c r="B2581" s="561" t="s">
        <v>2139</v>
      </c>
      <c r="C2581" s="561" t="s">
        <v>2496</v>
      </c>
      <c r="D2581" s="561" t="s">
        <v>2497</v>
      </c>
      <c r="E2581" s="562" t="s">
        <v>22</v>
      </c>
      <c r="F2581" s="561" t="s">
        <v>22</v>
      </c>
      <c r="G2581" s="561" t="s">
        <v>28050</v>
      </c>
      <c r="H2581" s="561" t="s">
        <v>28051</v>
      </c>
      <c r="I2581" s="561" t="s">
        <v>25535</v>
      </c>
      <c r="J2581" s="561" t="s">
        <v>7063</v>
      </c>
      <c r="K2581" s="562" t="s">
        <v>37244</v>
      </c>
      <c r="L2581" s="561" t="s">
        <v>25</v>
      </c>
    </row>
    <row r="2582" spans="1:12" x14ac:dyDescent="0.25">
      <c r="A2582" s="561" t="s">
        <v>2138</v>
      </c>
      <c r="B2582" s="561" t="s">
        <v>2139</v>
      </c>
      <c r="C2582" s="561" t="s">
        <v>2496</v>
      </c>
      <c r="D2582" s="561" t="s">
        <v>2497</v>
      </c>
      <c r="E2582" s="562" t="s">
        <v>22</v>
      </c>
      <c r="F2582" s="561" t="s">
        <v>22</v>
      </c>
      <c r="G2582" s="561" t="s">
        <v>28053</v>
      </c>
      <c r="H2582" s="561" t="s">
        <v>28054</v>
      </c>
      <c r="I2582" s="561" t="s">
        <v>25535</v>
      </c>
      <c r="J2582" s="561" t="s">
        <v>7063</v>
      </c>
      <c r="K2582" s="562" t="s">
        <v>37245</v>
      </c>
      <c r="L2582" s="561" t="s">
        <v>25</v>
      </c>
    </row>
    <row r="2583" spans="1:12" x14ac:dyDescent="0.25">
      <c r="A2583" s="561" t="s">
        <v>2138</v>
      </c>
      <c r="B2583" s="561" t="s">
        <v>2139</v>
      </c>
      <c r="C2583" s="561" t="s">
        <v>2496</v>
      </c>
      <c r="D2583" s="561" t="s">
        <v>2497</v>
      </c>
      <c r="E2583" s="562" t="s">
        <v>22</v>
      </c>
      <c r="F2583" s="561" t="s">
        <v>22</v>
      </c>
      <c r="G2583" s="561" t="s">
        <v>28056</v>
      </c>
      <c r="H2583" s="561" t="s">
        <v>28057</v>
      </c>
      <c r="I2583" s="561" t="s">
        <v>25535</v>
      </c>
      <c r="J2583" s="561" t="s">
        <v>7063</v>
      </c>
      <c r="K2583" s="562" t="s">
        <v>37246</v>
      </c>
      <c r="L2583" s="561" t="s">
        <v>25</v>
      </c>
    </row>
    <row r="2584" spans="1:12" x14ac:dyDescent="0.25">
      <c r="A2584" s="561" t="s">
        <v>2138</v>
      </c>
      <c r="B2584" s="561" t="s">
        <v>2139</v>
      </c>
      <c r="C2584" s="561" t="s">
        <v>2496</v>
      </c>
      <c r="D2584" s="561" t="s">
        <v>2497</v>
      </c>
      <c r="E2584" s="562" t="s">
        <v>22</v>
      </c>
      <c r="F2584" s="561" t="s">
        <v>22</v>
      </c>
      <c r="G2584" s="561" t="s">
        <v>28059</v>
      </c>
      <c r="H2584" s="561" t="s">
        <v>28060</v>
      </c>
      <c r="I2584" s="561" t="s">
        <v>25535</v>
      </c>
      <c r="J2584" s="561" t="s">
        <v>7063</v>
      </c>
      <c r="K2584" s="562" t="s">
        <v>37247</v>
      </c>
      <c r="L2584" s="561" t="s">
        <v>25</v>
      </c>
    </row>
    <row r="2585" spans="1:12" x14ac:dyDescent="0.25">
      <c r="A2585" s="561" t="s">
        <v>2138</v>
      </c>
      <c r="B2585" s="561" t="s">
        <v>2139</v>
      </c>
      <c r="C2585" s="561" t="s">
        <v>2496</v>
      </c>
      <c r="D2585" s="561" t="s">
        <v>2497</v>
      </c>
      <c r="E2585" s="562" t="s">
        <v>22</v>
      </c>
      <c r="F2585" s="561" t="s">
        <v>22</v>
      </c>
      <c r="G2585" s="561" t="s">
        <v>28062</v>
      </c>
      <c r="H2585" s="561" t="s">
        <v>28063</v>
      </c>
      <c r="I2585" s="561" t="s">
        <v>25535</v>
      </c>
      <c r="J2585" s="561" t="s">
        <v>7063</v>
      </c>
      <c r="K2585" s="562" t="s">
        <v>37248</v>
      </c>
      <c r="L2585" s="561" t="s">
        <v>25</v>
      </c>
    </row>
    <row r="2586" spans="1:12" x14ac:dyDescent="0.25">
      <c r="A2586" s="561" t="s">
        <v>2138</v>
      </c>
      <c r="B2586" s="561" t="s">
        <v>2139</v>
      </c>
      <c r="C2586" s="561" t="s">
        <v>2496</v>
      </c>
      <c r="D2586" s="561" t="s">
        <v>2497</v>
      </c>
      <c r="E2586" s="562" t="s">
        <v>22</v>
      </c>
      <c r="F2586" s="561" t="s">
        <v>22</v>
      </c>
      <c r="G2586" s="561" t="s">
        <v>28065</v>
      </c>
      <c r="H2586" s="561" t="s">
        <v>28066</v>
      </c>
      <c r="I2586" s="561" t="s">
        <v>25535</v>
      </c>
      <c r="J2586" s="561" t="s">
        <v>7063</v>
      </c>
      <c r="K2586" s="562" t="s">
        <v>37249</v>
      </c>
      <c r="L2586" s="561" t="s">
        <v>25</v>
      </c>
    </row>
    <row r="2587" spans="1:12" x14ac:dyDescent="0.25">
      <c r="A2587" s="561" t="s">
        <v>2138</v>
      </c>
      <c r="B2587" s="561" t="s">
        <v>2139</v>
      </c>
      <c r="C2587" s="561" t="s">
        <v>2496</v>
      </c>
      <c r="D2587" s="561" t="s">
        <v>2497</v>
      </c>
      <c r="E2587" s="562" t="s">
        <v>22</v>
      </c>
      <c r="F2587" s="561" t="s">
        <v>22</v>
      </c>
      <c r="G2587" s="561" t="s">
        <v>28068</v>
      </c>
      <c r="H2587" s="561" t="s">
        <v>28069</v>
      </c>
      <c r="I2587" s="561" t="s">
        <v>25535</v>
      </c>
      <c r="J2587" s="561" t="s">
        <v>7063</v>
      </c>
      <c r="K2587" s="562" t="s">
        <v>37250</v>
      </c>
      <c r="L2587" s="561" t="s">
        <v>25</v>
      </c>
    </row>
    <row r="2588" spans="1:12" x14ac:dyDescent="0.25">
      <c r="A2588" s="561" t="s">
        <v>2138</v>
      </c>
      <c r="B2588" s="561" t="s">
        <v>2139</v>
      </c>
      <c r="C2588" s="561" t="s">
        <v>2496</v>
      </c>
      <c r="D2588" s="561" t="s">
        <v>2497</v>
      </c>
      <c r="E2588" s="562" t="s">
        <v>22</v>
      </c>
      <c r="F2588" s="561" t="s">
        <v>22</v>
      </c>
      <c r="G2588" s="561" t="s">
        <v>28071</v>
      </c>
      <c r="H2588" s="561" t="s">
        <v>28072</v>
      </c>
      <c r="I2588" s="561" t="s">
        <v>25535</v>
      </c>
      <c r="J2588" s="561" t="s">
        <v>24</v>
      </c>
      <c r="K2588" s="562" t="s">
        <v>37251</v>
      </c>
      <c r="L2588" s="561" t="s">
        <v>25</v>
      </c>
    </row>
    <row r="2589" spans="1:12" x14ac:dyDescent="0.25">
      <c r="A2589" s="561" t="s">
        <v>2138</v>
      </c>
      <c r="B2589" s="561" t="s">
        <v>2139</v>
      </c>
      <c r="C2589" s="561" t="s">
        <v>2496</v>
      </c>
      <c r="D2589" s="561" t="s">
        <v>2497</v>
      </c>
      <c r="E2589" s="562" t="s">
        <v>22</v>
      </c>
      <c r="F2589" s="561" t="s">
        <v>22</v>
      </c>
      <c r="G2589" s="561" t="s">
        <v>28074</v>
      </c>
      <c r="H2589" s="561" t="s">
        <v>28075</v>
      </c>
      <c r="I2589" s="561" t="s">
        <v>25535</v>
      </c>
      <c r="J2589" s="561" t="s">
        <v>24</v>
      </c>
      <c r="K2589" s="562" t="s">
        <v>37252</v>
      </c>
      <c r="L2589" s="561" t="s">
        <v>25</v>
      </c>
    </row>
    <row r="2590" spans="1:12" x14ac:dyDescent="0.25">
      <c r="A2590" s="561" t="s">
        <v>2138</v>
      </c>
      <c r="B2590" s="561" t="s">
        <v>2139</v>
      </c>
      <c r="C2590" s="561" t="s">
        <v>2496</v>
      </c>
      <c r="D2590" s="561" t="s">
        <v>2497</v>
      </c>
      <c r="E2590" s="562" t="s">
        <v>22</v>
      </c>
      <c r="F2590" s="561" t="s">
        <v>22</v>
      </c>
      <c r="G2590" s="561">
        <v>102487</v>
      </c>
      <c r="H2590" s="561" t="s">
        <v>28077</v>
      </c>
      <c r="I2590" s="561" t="s">
        <v>25535</v>
      </c>
      <c r="J2590" s="561" t="s">
        <v>7063</v>
      </c>
      <c r="K2590" s="562" t="s">
        <v>37253</v>
      </c>
      <c r="L2590" s="561" t="s">
        <v>25</v>
      </c>
    </row>
    <row r="2591" spans="1:12" x14ac:dyDescent="0.25">
      <c r="A2591" s="561" t="s">
        <v>2138</v>
      </c>
      <c r="B2591" s="561" t="s">
        <v>2139</v>
      </c>
      <c r="C2591" s="561" t="s">
        <v>2496</v>
      </c>
      <c r="D2591" s="561" t="s">
        <v>2497</v>
      </c>
      <c r="E2591" s="562" t="s">
        <v>22</v>
      </c>
      <c r="F2591" s="561" t="s">
        <v>22</v>
      </c>
      <c r="G2591" s="561" t="s">
        <v>28079</v>
      </c>
      <c r="H2591" s="561" t="s">
        <v>28080</v>
      </c>
      <c r="I2591" s="561" t="s">
        <v>25535</v>
      </c>
      <c r="J2591" s="561" t="s">
        <v>7063</v>
      </c>
      <c r="K2591" s="562" t="s">
        <v>37254</v>
      </c>
      <c r="L2591" s="561" t="s">
        <v>25</v>
      </c>
    </row>
    <row r="2592" spans="1:12" x14ac:dyDescent="0.25">
      <c r="A2592" s="561" t="s">
        <v>2138</v>
      </c>
      <c r="B2592" s="561" t="s">
        <v>2139</v>
      </c>
      <c r="C2592" s="561" t="s">
        <v>2496</v>
      </c>
      <c r="D2592" s="561" t="s">
        <v>2497</v>
      </c>
      <c r="E2592" s="562" t="s">
        <v>22</v>
      </c>
      <c r="F2592" s="561" t="s">
        <v>22</v>
      </c>
      <c r="G2592" s="561" t="s">
        <v>28082</v>
      </c>
      <c r="H2592" s="561" t="s">
        <v>28083</v>
      </c>
      <c r="I2592" s="561" t="s">
        <v>25535</v>
      </c>
      <c r="J2592" s="561" t="s">
        <v>24</v>
      </c>
      <c r="K2592" s="562" t="s">
        <v>37255</v>
      </c>
      <c r="L2592" s="561" t="s">
        <v>25</v>
      </c>
    </row>
    <row r="2593" spans="1:12" x14ac:dyDescent="0.25">
      <c r="A2593" s="561" t="s">
        <v>2138</v>
      </c>
      <c r="B2593" s="561" t="s">
        <v>2139</v>
      </c>
      <c r="C2593" s="561" t="s">
        <v>2527</v>
      </c>
      <c r="D2593" s="561" t="s">
        <v>2528</v>
      </c>
      <c r="E2593" s="562" t="s">
        <v>22</v>
      </c>
      <c r="F2593" s="561" t="s">
        <v>22</v>
      </c>
      <c r="G2593" s="561" t="s">
        <v>28085</v>
      </c>
      <c r="H2593" s="561" t="s">
        <v>28086</v>
      </c>
      <c r="I2593" s="561" t="s">
        <v>23868</v>
      </c>
      <c r="J2593" s="561" t="s">
        <v>7063</v>
      </c>
      <c r="K2593" s="562" t="s">
        <v>37256</v>
      </c>
      <c r="L2593" s="561" t="s">
        <v>25</v>
      </c>
    </row>
    <row r="2594" spans="1:12" x14ac:dyDescent="0.25">
      <c r="A2594" s="561" t="s">
        <v>2138</v>
      </c>
      <c r="B2594" s="561" t="s">
        <v>2139</v>
      </c>
      <c r="C2594" s="561" t="s">
        <v>2527</v>
      </c>
      <c r="D2594" s="561" t="s">
        <v>2528</v>
      </c>
      <c r="E2594" s="562" t="s">
        <v>22</v>
      </c>
      <c r="F2594" s="561" t="s">
        <v>22</v>
      </c>
      <c r="G2594" s="561" t="s">
        <v>28088</v>
      </c>
      <c r="H2594" s="561" t="s">
        <v>28089</v>
      </c>
      <c r="I2594" s="561" t="s">
        <v>23868</v>
      </c>
      <c r="J2594" s="561" t="s">
        <v>7063</v>
      </c>
      <c r="K2594" s="562" t="s">
        <v>37257</v>
      </c>
      <c r="L2594" s="561" t="s">
        <v>25</v>
      </c>
    </row>
    <row r="2595" spans="1:12" x14ac:dyDescent="0.25">
      <c r="A2595" s="561" t="s">
        <v>2138</v>
      </c>
      <c r="B2595" s="561" t="s">
        <v>2139</v>
      </c>
      <c r="C2595" s="561" t="s">
        <v>2529</v>
      </c>
      <c r="D2595" s="561" t="s">
        <v>2530</v>
      </c>
      <c r="E2595" s="562" t="s">
        <v>22</v>
      </c>
      <c r="F2595" s="561" t="s">
        <v>22</v>
      </c>
      <c r="G2595" s="561" t="s">
        <v>28091</v>
      </c>
      <c r="H2595" s="561" t="s">
        <v>2531</v>
      </c>
      <c r="I2595" s="561" t="s">
        <v>25535</v>
      </c>
      <c r="J2595" s="561" t="s">
        <v>7063</v>
      </c>
      <c r="K2595" s="562" t="s">
        <v>37258</v>
      </c>
      <c r="L2595" s="561" t="s">
        <v>25</v>
      </c>
    </row>
    <row r="2596" spans="1:12" x14ac:dyDescent="0.25">
      <c r="A2596" s="561" t="s">
        <v>2138</v>
      </c>
      <c r="B2596" s="561" t="s">
        <v>2139</v>
      </c>
      <c r="C2596" s="561" t="s">
        <v>2529</v>
      </c>
      <c r="D2596" s="561" t="s">
        <v>2530</v>
      </c>
      <c r="E2596" s="562" t="s">
        <v>22</v>
      </c>
      <c r="F2596" s="561" t="s">
        <v>22</v>
      </c>
      <c r="G2596" s="561" t="s">
        <v>28093</v>
      </c>
      <c r="H2596" s="561" t="s">
        <v>2532</v>
      </c>
      <c r="I2596" s="561" t="s">
        <v>25535</v>
      </c>
      <c r="J2596" s="561" t="s">
        <v>7063</v>
      </c>
      <c r="K2596" s="562" t="s">
        <v>37259</v>
      </c>
      <c r="L2596" s="561" t="s">
        <v>25</v>
      </c>
    </row>
    <row r="2597" spans="1:12" x14ac:dyDescent="0.25">
      <c r="A2597" s="561" t="s">
        <v>2138</v>
      </c>
      <c r="B2597" s="561" t="s">
        <v>2139</v>
      </c>
      <c r="C2597" s="561" t="s">
        <v>2533</v>
      </c>
      <c r="D2597" s="561" t="s">
        <v>2534</v>
      </c>
      <c r="E2597" s="562" t="s">
        <v>22</v>
      </c>
      <c r="F2597" s="561" t="s">
        <v>22</v>
      </c>
      <c r="G2597" s="561" t="s">
        <v>28095</v>
      </c>
      <c r="H2597" s="561" t="s">
        <v>28096</v>
      </c>
      <c r="I2597" s="561" t="s">
        <v>23148</v>
      </c>
      <c r="J2597" s="561" t="s">
        <v>24</v>
      </c>
      <c r="K2597" s="562" t="s">
        <v>29626</v>
      </c>
      <c r="L2597" s="561" t="s">
        <v>25</v>
      </c>
    </row>
    <row r="2598" spans="1:12" x14ac:dyDescent="0.25">
      <c r="A2598" s="561" t="s">
        <v>2138</v>
      </c>
      <c r="B2598" s="561" t="s">
        <v>2139</v>
      </c>
      <c r="C2598" s="561" t="s">
        <v>2533</v>
      </c>
      <c r="D2598" s="561" t="s">
        <v>2534</v>
      </c>
      <c r="E2598" s="562" t="s">
        <v>22</v>
      </c>
      <c r="F2598" s="561" t="s">
        <v>22</v>
      </c>
      <c r="G2598" s="561" t="s">
        <v>28098</v>
      </c>
      <c r="H2598" s="561" t="s">
        <v>2535</v>
      </c>
      <c r="I2598" s="561" t="s">
        <v>23148</v>
      </c>
      <c r="J2598" s="561" t="s">
        <v>24</v>
      </c>
      <c r="K2598" s="562" t="s">
        <v>7788</v>
      </c>
      <c r="L2598" s="561" t="s">
        <v>25</v>
      </c>
    </row>
    <row r="2599" spans="1:12" x14ac:dyDescent="0.25">
      <c r="A2599" s="561" t="s">
        <v>2138</v>
      </c>
      <c r="B2599" s="561" t="s">
        <v>2139</v>
      </c>
      <c r="C2599" s="561" t="s">
        <v>2533</v>
      </c>
      <c r="D2599" s="561" t="s">
        <v>2534</v>
      </c>
      <c r="E2599" s="562" t="s">
        <v>22</v>
      </c>
      <c r="F2599" s="561" t="s">
        <v>22</v>
      </c>
      <c r="G2599" s="561" t="s">
        <v>28099</v>
      </c>
      <c r="H2599" s="561" t="s">
        <v>28100</v>
      </c>
      <c r="I2599" s="561" t="s">
        <v>23148</v>
      </c>
      <c r="J2599" s="561" t="s">
        <v>24</v>
      </c>
      <c r="K2599" s="562" t="s">
        <v>37260</v>
      </c>
      <c r="L2599" s="561" t="s">
        <v>25</v>
      </c>
    </row>
    <row r="2600" spans="1:12" x14ac:dyDescent="0.25">
      <c r="A2600" s="561" t="s">
        <v>2138</v>
      </c>
      <c r="B2600" s="561" t="s">
        <v>2139</v>
      </c>
      <c r="C2600" s="561" t="s">
        <v>2537</v>
      </c>
      <c r="D2600" s="561" t="s">
        <v>2538</v>
      </c>
      <c r="E2600" s="562" t="s">
        <v>22</v>
      </c>
      <c r="F2600" s="561" t="s">
        <v>22</v>
      </c>
      <c r="G2600" s="561" t="s">
        <v>28101</v>
      </c>
      <c r="H2600" s="561" t="s">
        <v>2539</v>
      </c>
      <c r="I2600" s="561" t="s">
        <v>23148</v>
      </c>
      <c r="J2600" s="561" t="s">
        <v>7063</v>
      </c>
      <c r="K2600" s="562" t="s">
        <v>37261</v>
      </c>
      <c r="L2600" s="561" t="s">
        <v>25</v>
      </c>
    </row>
    <row r="2601" spans="1:12" x14ac:dyDescent="0.25">
      <c r="A2601" s="561" t="s">
        <v>2138</v>
      </c>
      <c r="B2601" s="561" t="s">
        <v>2139</v>
      </c>
      <c r="C2601" s="561" t="s">
        <v>2537</v>
      </c>
      <c r="D2601" s="561" t="s">
        <v>2538</v>
      </c>
      <c r="E2601" s="562" t="s">
        <v>22</v>
      </c>
      <c r="F2601" s="561" t="s">
        <v>22</v>
      </c>
      <c r="G2601" s="561" t="s">
        <v>28102</v>
      </c>
      <c r="H2601" s="561" t="s">
        <v>2541</v>
      </c>
      <c r="I2601" s="561" t="s">
        <v>23148</v>
      </c>
      <c r="J2601" s="561" t="s">
        <v>7063</v>
      </c>
      <c r="K2601" s="562" t="s">
        <v>7485</v>
      </c>
      <c r="L2601" s="561" t="s">
        <v>25</v>
      </c>
    </row>
    <row r="2602" spans="1:12" x14ac:dyDescent="0.25">
      <c r="A2602" s="561" t="s">
        <v>2138</v>
      </c>
      <c r="B2602" s="561" t="s">
        <v>2139</v>
      </c>
      <c r="C2602" s="561" t="s">
        <v>2537</v>
      </c>
      <c r="D2602" s="561" t="s">
        <v>2538</v>
      </c>
      <c r="E2602" s="562" t="s">
        <v>22</v>
      </c>
      <c r="F2602" s="561" t="s">
        <v>22</v>
      </c>
      <c r="G2602" s="561" t="s">
        <v>28104</v>
      </c>
      <c r="H2602" s="561" t="s">
        <v>2542</v>
      </c>
      <c r="I2602" s="561" t="s">
        <v>23148</v>
      </c>
      <c r="J2602" s="561" t="s">
        <v>7063</v>
      </c>
      <c r="K2602" s="562" t="s">
        <v>7465</v>
      </c>
      <c r="L2602" s="561" t="s">
        <v>25</v>
      </c>
    </row>
    <row r="2603" spans="1:12" x14ac:dyDescent="0.25">
      <c r="A2603" s="561" t="s">
        <v>2138</v>
      </c>
      <c r="B2603" s="561" t="s">
        <v>2139</v>
      </c>
      <c r="C2603" s="561" t="s">
        <v>2537</v>
      </c>
      <c r="D2603" s="561" t="s">
        <v>2538</v>
      </c>
      <c r="E2603" s="562" t="s">
        <v>22</v>
      </c>
      <c r="F2603" s="561" t="s">
        <v>22</v>
      </c>
      <c r="G2603" s="561" t="s">
        <v>28105</v>
      </c>
      <c r="H2603" s="561" t="s">
        <v>2544</v>
      </c>
      <c r="I2603" s="561" t="s">
        <v>23148</v>
      </c>
      <c r="J2603" s="561" t="s">
        <v>7063</v>
      </c>
      <c r="K2603" s="562" t="s">
        <v>37262</v>
      </c>
      <c r="L2603" s="561" t="s">
        <v>25</v>
      </c>
    </row>
    <row r="2604" spans="1:12" x14ac:dyDescent="0.25">
      <c r="A2604" s="561" t="s">
        <v>2138</v>
      </c>
      <c r="B2604" s="561" t="s">
        <v>2139</v>
      </c>
      <c r="C2604" s="561" t="s">
        <v>2537</v>
      </c>
      <c r="D2604" s="561" t="s">
        <v>2538</v>
      </c>
      <c r="E2604" s="562" t="s">
        <v>22</v>
      </c>
      <c r="F2604" s="561" t="s">
        <v>22</v>
      </c>
      <c r="G2604" s="561" t="s">
        <v>28107</v>
      </c>
      <c r="H2604" s="561" t="s">
        <v>2545</v>
      </c>
      <c r="I2604" s="561" t="s">
        <v>23148</v>
      </c>
      <c r="J2604" s="561" t="s">
        <v>7063</v>
      </c>
      <c r="K2604" s="562" t="s">
        <v>31311</v>
      </c>
      <c r="L2604" s="561" t="s">
        <v>25</v>
      </c>
    </row>
    <row r="2605" spans="1:12" x14ac:dyDescent="0.25">
      <c r="A2605" s="561" t="s">
        <v>2138</v>
      </c>
      <c r="B2605" s="561" t="s">
        <v>2139</v>
      </c>
      <c r="C2605" s="561" t="s">
        <v>2537</v>
      </c>
      <c r="D2605" s="561" t="s">
        <v>2538</v>
      </c>
      <c r="E2605" s="562" t="s">
        <v>22</v>
      </c>
      <c r="F2605" s="561" t="s">
        <v>22</v>
      </c>
      <c r="G2605" s="561" t="s">
        <v>28109</v>
      </c>
      <c r="H2605" s="561" t="s">
        <v>2546</v>
      </c>
      <c r="I2605" s="561" t="s">
        <v>23148</v>
      </c>
      <c r="J2605" s="561" t="s">
        <v>7063</v>
      </c>
      <c r="K2605" s="562" t="s">
        <v>37263</v>
      </c>
      <c r="L2605" s="561" t="s">
        <v>25</v>
      </c>
    </row>
    <row r="2606" spans="1:12" x14ac:dyDescent="0.25">
      <c r="A2606" s="561" t="s">
        <v>2138</v>
      </c>
      <c r="B2606" s="561" t="s">
        <v>2139</v>
      </c>
      <c r="C2606" s="561" t="s">
        <v>2537</v>
      </c>
      <c r="D2606" s="561" t="s">
        <v>2538</v>
      </c>
      <c r="E2606" s="562" t="s">
        <v>22</v>
      </c>
      <c r="F2606" s="561" t="s">
        <v>22</v>
      </c>
      <c r="G2606" s="561" t="s">
        <v>28111</v>
      </c>
      <c r="H2606" s="561" t="s">
        <v>2548</v>
      </c>
      <c r="I2606" s="561" t="s">
        <v>23148</v>
      </c>
      <c r="J2606" s="561" t="s">
        <v>7063</v>
      </c>
      <c r="K2606" s="562" t="s">
        <v>37264</v>
      </c>
      <c r="L2606" s="561" t="s">
        <v>25</v>
      </c>
    </row>
    <row r="2607" spans="1:12" x14ac:dyDescent="0.25">
      <c r="A2607" s="561" t="s">
        <v>2138</v>
      </c>
      <c r="B2607" s="561" t="s">
        <v>2139</v>
      </c>
      <c r="C2607" s="561" t="s">
        <v>2537</v>
      </c>
      <c r="D2607" s="561" t="s">
        <v>2538</v>
      </c>
      <c r="E2607" s="562" t="s">
        <v>22</v>
      </c>
      <c r="F2607" s="561" t="s">
        <v>22</v>
      </c>
      <c r="G2607" s="561" t="s">
        <v>28113</v>
      </c>
      <c r="H2607" s="561" t="s">
        <v>2549</v>
      </c>
      <c r="I2607" s="561" t="s">
        <v>23148</v>
      </c>
      <c r="J2607" s="561" t="s">
        <v>7063</v>
      </c>
      <c r="K2607" s="562" t="s">
        <v>7249</v>
      </c>
      <c r="L2607" s="561" t="s">
        <v>25</v>
      </c>
    </row>
    <row r="2608" spans="1:12" x14ac:dyDescent="0.25">
      <c r="A2608" s="561" t="s">
        <v>2138</v>
      </c>
      <c r="B2608" s="561" t="s">
        <v>2139</v>
      </c>
      <c r="C2608" s="561" t="s">
        <v>2537</v>
      </c>
      <c r="D2608" s="561" t="s">
        <v>2538</v>
      </c>
      <c r="E2608" s="562" t="s">
        <v>22</v>
      </c>
      <c r="F2608" s="561" t="s">
        <v>22</v>
      </c>
      <c r="G2608" s="561" t="s">
        <v>28114</v>
      </c>
      <c r="H2608" s="561" t="s">
        <v>2551</v>
      </c>
      <c r="I2608" s="561" t="s">
        <v>23148</v>
      </c>
      <c r="J2608" s="561" t="s">
        <v>7063</v>
      </c>
      <c r="K2608" s="562" t="s">
        <v>3455</v>
      </c>
      <c r="L2608" s="561" t="s">
        <v>25</v>
      </c>
    </row>
    <row r="2609" spans="1:12" x14ac:dyDescent="0.25">
      <c r="A2609" s="561" t="s">
        <v>2138</v>
      </c>
      <c r="B2609" s="561" t="s">
        <v>2139</v>
      </c>
      <c r="C2609" s="561" t="s">
        <v>2537</v>
      </c>
      <c r="D2609" s="561" t="s">
        <v>2538</v>
      </c>
      <c r="E2609" s="562" t="s">
        <v>22</v>
      </c>
      <c r="F2609" s="561" t="s">
        <v>22</v>
      </c>
      <c r="G2609" s="561" t="s">
        <v>28115</v>
      </c>
      <c r="H2609" s="561" t="s">
        <v>2552</v>
      </c>
      <c r="I2609" s="561" t="s">
        <v>23148</v>
      </c>
      <c r="J2609" s="561" t="s">
        <v>7063</v>
      </c>
      <c r="K2609" s="562" t="s">
        <v>37265</v>
      </c>
      <c r="L2609" s="561" t="s">
        <v>25</v>
      </c>
    </row>
    <row r="2610" spans="1:12" x14ac:dyDescent="0.25">
      <c r="A2610" s="561" t="s">
        <v>2138</v>
      </c>
      <c r="B2610" s="561" t="s">
        <v>2139</v>
      </c>
      <c r="C2610" s="561" t="s">
        <v>2537</v>
      </c>
      <c r="D2610" s="561" t="s">
        <v>2538</v>
      </c>
      <c r="E2610" s="562" t="s">
        <v>22</v>
      </c>
      <c r="F2610" s="561" t="s">
        <v>22</v>
      </c>
      <c r="G2610" s="561" t="s">
        <v>28117</v>
      </c>
      <c r="H2610" s="561" t="s">
        <v>2554</v>
      </c>
      <c r="I2610" s="561" t="s">
        <v>23148</v>
      </c>
      <c r="J2610" s="561" t="s">
        <v>7063</v>
      </c>
      <c r="K2610" s="562" t="s">
        <v>28761</v>
      </c>
      <c r="L2610" s="561" t="s">
        <v>25</v>
      </c>
    </row>
    <row r="2611" spans="1:12" x14ac:dyDescent="0.25">
      <c r="A2611" s="561" t="s">
        <v>2138</v>
      </c>
      <c r="B2611" s="561" t="s">
        <v>2139</v>
      </c>
      <c r="C2611" s="561" t="s">
        <v>2537</v>
      </c>
      <c r="D2611" s="561" t="s">
        <v>2538</v>
      </c>
      <c r="E2611" s="562" t="s">
        <v>22</v>
      </c>
      <c r="F2611" s="561" t="s">
        <v>22</v>
      </c>
      <c r="G2611" s="561" t="s">
        <v>28118</v>
      </c>
      <c r="H2611" s="561" t="s">
        <v>2555</v>
      </c>
      <c r="I2611" s="561" t="s">
        <v>23148</v>
      </c>
      <c r="J2611" s="561" t="s">
        <v>7063</v>
      </c>
      <c r="K2611" s="562" t="s">
        <v>834</v>
      </c>
      <c r="L2611" s="561" t="s">
        <v>25</v>
      </c>
    </row>
    <row r="2612" spans="1:12" x14ac:dyDescent="0.25">
      <c r="A2612" s="561" t="s">
        <v>2138</v>
      </c>
      <c r="B2612" s="561" t="s">
        <v>2139</v>
      </c>
      <c r="C2612" s="561" t="s">
        <v>2537</v>
      </c>
      <c r="D2612" s="561" t="s">
        <v>2538</v>
      </c>
      <c r="E2612" s="562" t="s">
        <v>22</v>
      </c>
      <c r="F2612" s="561" t="s">
        <v>22</v>
      </c>
      <c r="G2612" s="561" t="s">
        <v>28120</v>
      </c>
      <c r="H2612" s="561" t="s">
        <v>2556</v>
      </c>
      <c r="I2612" s="561" t="s">
        <v>23148</v>
      </c>
      <c r="J2612" s="561" t="s">
        <v>7063</v>
      </c>
      <c r="K2612" s="562" t="s">
        <v>37266</v>
      </c>
      <c r="L2612" s="561" t="s">
        <v>25</v>
      </c>
    </row>
    <row r="2613" spans="1:12" x14ac:dyDescent="0.25">
      <c r="A2613" s="561" t="s">
        <v>2138</v>
      </c>
      <c r="B2613" s="561" t="s">
        <v>2139</v>
      </c>
      <c r="C2613" s="561" t="s">
        <v>2537</v>
      </c>
      <c r="D2613" s="561" t="s">
        <v>2538</v>
      </c>
      <c r="E2613" s="562" t="s">
        <v>22</v>
      </c>
      <c r="F2613" s="561" t="s">
        <v>22</v>
      </c>
      <c r="G2613" s="561" t="s">
        <v>28122</v>
      </c>
      <c r="H2613" s="561" t="s">
        <v>2558</v>
      </c>
      <c r="I2613" s="561" t="s">
        <v>23148</v>
      </c>
      <c r="J2613" s="561" t="s">
        <v>7063</v>
      </c>
      <c r="K2613" s="562" t="s">
        <v>7378</v>
      </c>
      <c r="L2613" s="561" t="s">
        <v>25</v>
      </c>
    </row>
    <row r="2614" spans="1:12" x14ac:dyDescent="0.25">
      <c r="A2614" s="561" t="s">
        <v>2138</v>
      </c>
      <c r="B2614" s="561" t="s">
        <v>2139</v>
      </c>
      <c r="C2614" s="561" t="s">
        <v>2537</v>
      </c>
      <c r="D2614" s="561" t="s">
        <v>2538</v>
      </c>
      <c r="E2614" s="562" t="s">
        <v>22</v>
      </c>
      <c r="F2614" s="561" t="s">
        <v>22</v>
      </c>
      <c r="G2614" s="561" t="s">
        <v>28124</v>
      </c>
      <c r="H2614" s="561" t="s">
        <v>2559</v>
      </c>
      <c r="I2614" s="561" t="s">
        <v>23148</v>
      </c>
      <c r="J2614" s="561" t="s">
        <v>7063</v>
      </c>
      <c r="K2614" s="562" t="s">
        <v>37267</v>
      </c>
      <c r="L2614" s="561" t="s">
        <v>25</v>
      </c>
    </row>
    <row r="2615" spans="1:12" x14ac:dyDescent="0.25">
      <c r="A2615" s="561" t="s">
        <v>2138</v>
      </c>
      <c r="B2615" s="561" t="s">
        <v>2139</v>
      </c>
      <c r="C2615" s="561" t="s">
        <v>2537</v>
      </c>
      <c r="D2615" s="561" t="s">
        <v>2538</v>
      </c>
      <c r="E2615" s="562" t="s">
        <v>22</v>
      </c>
      <c r="F2615" s="561" t="s">
        <v>22</v>
      </c>
      <c r="G2615" s="561" t="s">
        <v>28126</v>
      </c>
      <c r="H2615" s="561" t="s">
        <v>2560</v>
      </c>
      <c r="I2615" s="561" t="s">
        <v>23148</v>
      </c>
      <c r="J2615" s="561" t="s">
        <v>7063</v>
      </c>
      <c r="K2615" s="562" t="s">
        <v>37268</v>
      </c>
      <c r="L2615" s="561" t="s">
        <v>25</v>
      </c>
    </row>
    <row r="2616" spans="1:12" x14ac:dyDescent="0.25">
      <c r="A2616" s="561" t="s">
        <v>2138</v>
      </c>
      <c r="B2616" s="561" t="s">
        <v>2139</v>
      </c>
      <c r="C2616" s="561" t="s">
        <v>2537</v>
      </c>
      <c r="D2616" s="561" t="s">
        <v>2538</v>
      </c>
      <c r="E2616" s="562" t="s">
        <v>22</v>
      </c>
      <c r="F2616" s="561" t="s">
        <v>22</v>
      </c>
      <c r="G2616" s="561" t="s">
        <v>28128</v>
      </c>
      <c r="H2616" s="561" t="s">
        <v>2561</v>
      </c>
      <c r="I2616" s="561" t="s">
        <v>23148</v>
      </c>
      <c r="J2616" s="561" t="s">
        <v>7063</v>
      </c>
      <c r="K2616" s="562" t="s">
        <v>36004</v>
      </c>
      <c r="L2616" s="561" t="s">
        <v>25</v>
      </c>
    </row>
    <row r="2617" spans="1:12" x14ac:dyDescent="0.25">
      <c r="A2617" s="561" t="s">
        <v>2138</v>
      </c>
      <c r="B2617" s="561" t="s">
        <v>2139</v>
      </c>
      <c r="C2617" s="561" t="s">
        <v>2537</v>
      </c>
      <c r="D2617" s="561" t="s">
        <v>2538</v>
      </c>
      <c r="E2617" s="562" t="s">
        <v>22</v>
      </c>
      <c r="F2617" s="561" t="s">
        <v>22</v>
      </c>
      <c r="G2617" s="561" t="s">
        <v>28130</v>
      </c>
      <c r="H2617" s="561" t="s">
        <v>2562</v>
      </c>
      <c r="I2617" s="561" t="s">
        <v>23148</v>
      </c>
      <c r="J2617" s="561" t="s">
        <v>7063</v>
      </c>
      <c r="K2617" s="562" t="s">
        <v>36300</v>
      </c>
      <c r="L2617" s="561" t="s">
        <v>25</v>
      </c>
    </row>
    <row r="2618" spans="1:12" x14ac:dyDescent="0.25">
      <c r="A2618" s="561" t="s">
        <v>2138</v>
      </c>
      <c r="B2618" s="561" t="s">
        <v>2139</v>
      </c>
      <c r="C2618" s="561" t="s">
        <v>2537</v>
      </c>
      <c r="D2618" s="561" t="s">
        <v>2538</v>
      </c>
      <c r="E2618" s="562" t="s">
        <v>22</v>
      </c>
      <c r="F2618" s="561" t="s">
        <v>22</v>
      </c>
      <c r="G2618" s="561" t="s">
        <v>28132</v>
      </c>
      <c r="H2618" s="561" t="s">
        <v>2564</v>
      </c>
      <c r="I2618" s="561" t="s">
        <v>23148</v>
      </c>
      <c r="J2618" s="561" t="s">
        <v>7063</v>
      </c>
      <c r="K2618" s="562" t="s">
        <v>818</v>
      </c>
      <c r="L2618" s="561" t="s">
        <v>25</v>
      </c>
    </row>
    <row r="2619" spans="1:12" x14ac:dyDescent="0.25">
      <c r="A2619" s="561" t="s">
        <v>2138</v>
      </c>
      <c r="B2619" s="561" t="s">
        <v>2139</v>
      </c>
      <c r="C2619" s="561" t="s">
        <v>2537</v>
      </c>
      <c r="D2619" s="561" t="s">
        <v>2538</v>
      </c>
      <c r="E2619" s="562" t="s">
        <v>22</v>
      </c>
      <c r="F2619" s="561" t="s">
        <v>22</v>
      </c>
      <c r="G2619" s="561" t="s">
        <v>28133</v>
      </c>
      <c r="H2619" s="561" t="s">
        <v>2566</v>
      </c>
      <c r="I2619" s="561" t="s">
        <v>23148</v>
      </c>
      <c r="J2619" s="561" t="s">
        <v>7063</v>
      </c>
      <c r="K2619" s="562" t="s">
        <v>7658</v>
      </c>
      <c r="L2619" s="561" t="s">
        <v>25</v>
      </c>
    </row>
    <row r="2620" spans="1:12" x14ac:dyDescent="0.25">
      <c r="A2620" s="561" t="s">
        <v>2138</v>
      </c>
      <c r="B2620" s="561" t="s">
        <v>2139</v>
      </c>
      <c r="C2620" s="561" t="s">
        <v>2537</v>
      </c>
      <c r="D2620" s="561" t="s">
        <v>2538</v>
      </c>
      <c r="E2620" s="562" t="s">
        <v>22</v>
      </c>
      <c r="F2620" s="561" t="s">
        <v>22</v>
      </c>
      <c r="G2620" s="561" t="s">
        <v>28134</v>
      </c>
      <c r="H2620" s="561" t="s">
        <v>2567</v>
      </c>
      <c r="I2620" s="561" t="s">
        <v>23148</v>
      </c>
      <c r="J2620" s="561" t="s">
        <v>7063</v>
      </c>
      <c r="K2620" s="562" t="s">
        <v>37269</v>
      </c>
      <c r="L2620" s="561" t="s">
        <v>25</v>
      </c>
    </row>
    <row r="2621" spans="1:12" x14ac:dyDescent="0.25">
      <c r="A2621" s="561" t="s">
        <v>2138</v>
      </c>
      <c r="B2621" s="561" t="s">
        <v>2139</v>
      </c>
      <c r="C2621" s="561" t="s">
        <v>2537</v>
      </c>
      <c r="D2621" s="561" t="s">
        <v>2538</v>
      </c>
      <c r="E2621" s="562" t="s">
        <v>22</v>
      </c>
      <c r="F2621" s="561" t="s">
        <v>22</v>
      </c>
      <c r="G2621" s="561" t="s">
        <v>28135</v>
      </c>
      <c r="H2621" s="561" t="s">
        <v>2569</v>
      </c>
      <c r="I2621" s="561" t="s">
        <v>23148</v>
      </c>
      <c r="J2621" s="561" t="s">
        <v>326</v>
      </c>
      <c r="K2621" s="562" t="s">
        <v>7991</v>
      </c>
      <c r="L2621" s="561" t="s">
        <v>25</v>
      </c>
    </row>
    <row r="2622" spans="1:12" x14ac:dyDescent="0.25">
      <c r="A2622" s="561" t="s">
        <v>2138</v>
      </c>
      <c r="B2622" s="561" t="s">
        <v>2139</v>
      </c>
      <c r="C2622" s="561" t="s">
        <v>2537</v>
      </c>
      <c r="D2622" s="561" t="s">
        <v>2538</v>
      </c>
      <c r="E2622" s="562" t="s">
        <v>22</v>
      </c>
      <c r="F2622" s="561" t="s">
        <v>22</v>
      </c>
      <c r="G2622" s="561" t="s">
        <v>28136</v>
      </c>
      <c r="H2622" s="561" t="s">
        <v>2571</v>
      </c>
      <c r="I2622" s="561" t="s">
        <v>23148</v>
      </c>
      <c r="J2622" s="561" t="s">
        <v>7063</v>
      </c>
      <c r="K2622" s="562" t="s">
        <v>37270</v>
      </c>
      <c r="L2622" s="561" t="s">
        <v>25</v>
      </c>
    </row>
    <row r="2623" spans="1:12" x14ac:dyDescent="0.25">
      <c r="A2623" s="561" t="s">
        <v>2138</v>
      </c>
      <c r="B2623" s="561" t="s">
        <v>2139</v>
      </c>
      <c r="C2623" s="561" t="s">
        <v>2537</v>
      </c>
      <c r="D2623" s="561" t="s">
        <v>2538</v>
      </c>
      <c r="E2623" s="562" t="s">
        <v>22</v>
      </c>
      <c r="F2623" s="561" t="s">
        <v>22</v>
      </c>
      <c r="G2623" s="561" t="s">
        <v>28137</v>
      </c>
      <c r="H2623" s="561" t="s">
        <v>2572</v>
      </c>
      <c r="I2623" s="561" t="s">
        <v>23148</v>
      </c>
      <c r="J2623" s="561" t="s">
        <v>7063</v>
      </c>
      <c r="K2623" s="562" t="s">
        <v>2289</v>
      </c>
      <c r="L2623" s="561" t="s">
        <v>25</v>
      </c>
    </row>
    <row r="2624" spans="1:12" x14ac:dyDescent="0.25">
      <c r="A2624" s="561" t="s">
        <v>2138</v>
      </c>
      <c r="B2624" s="561" t="s">
        <v>2139</v>
      </c>
      <c r="C2624" s="561" t="s">
        <v>2574</v>
      </c>
      <c r="D2624" s="561" t="s">
        <v>2575</v>
      </c>
      <c r="E2624" s="562" t="s">
        <v>22</v>
      </c>
      <c r="F2624" s="561" t="s">
        <v>22</v>
      </c>
      <c r="G2624" s="561" t="s">
        <v>28139</v>
      </c>
      <c r="H2624" s="561" t="s">
        <v>2576</v>
      </c>
      <c r="I2624" s="561" t="s">
        <v>25535</v>
      </c>
      <c r="J2624" s="561" t="s">
        <v>7063</v>
      </c>
      <c r="K2624" s="562" t="s">
        <v>37271</v>
      </c>
      <c r="L2624" s="561" t="s">
        <v>25</v>
      </c>
    </row>
    <row r="2625" spans="1:12" x14ac:dyDescent="0.25">
      <c r="A2625" s="561" t="s">
        <v>2138</v>
      </c>
      <c r="B2625" s="561" t="s">
        <v>2139</v>
      </c>
      <c r="C2625" s="561" t="s">
        <v>2574</v>
      </c>
      <c r="D2625" s="561" t="s">
        <v>2575</v>
      </c>
      <c r="E2625" s="562" t="s">
        <v>22</v>
      </c>
      <c r="F2625" s="561" t="s">
        <v>22</v>
      </c>
      <c r="G2625" s="561" t="s">
        <v>28141</v>
      </c>
      <c r="H2625" s="561" t="s">
        <v>2577</v>
      </c>
      <c r="I2625" s="561" t="s">
        <v>25535</v>
      </c>
      <c r="J2625" s="561" t="s">
        <v>7063</v>
      </c>
      <c r="K2625" s="562" t="s">
        <v>37272</v>
      </c>
      <c r="L2625" s="561" t="s">
        <v>25</v>
      </c>
    </row>
    <row r="2626" spans="1:12" x14ac:dyDescent="0.25">
      <c r="A2626" s="561" t="s">
        <v>2138</v>
      </c>
      <c r="B2626" s="561" t="s">
        <v>2139</v>
      </c>
      <c r="C2626" s="561" t="s">
        <v>2574</v>
      </c>
      <c r="D2626" s="561" t="s">
        <v>2575</v>
      </c>
      <c r="E2626" s="562" t="s">
        <v>22</v>
      </c>
      <c r="F2626" s="561" t="s">
        <v>22</v>
      </c>
      <c r="G2626" s="561" t="s">
        <v>28143</v>
      </c>
      <c r="H2626" s="561" t="s">
        <v>2578</v>
      </c>
      <c r="I2626" s="561" t="s">
        <v>25535</v>
      </c>
      <c r="J2626" s="561" t="s">
        <v>7063</v>
      </c>
      <c r="K2626" s="562" t="s">
        <v>37273</v>
      </c>
      <c r="L2626" s="561" t="s">
        <v>25</v>
      </c>
    </row>
    <row r="2627" spans="1:12" x14ac:dyDescent="0.25">
      <c r="A2627" s="561" t="s">
        <v>2138</v>
      </c>
      <c r="B2627" s="561" t="s">
        <v>2139</v>
      </c>
      <c r="C2627" s="561" t="s">
        <v>2574</v>
      </c>
      <c r="D2627" s="561" t="s">
        <v>2575</v>
      </c>
      <c r="E2627" s="562" t="s">
        <v>22</v>
      </c>
      <c r="F2627" s="561" t="s">
        <v>22</v>
      </c>
      <c r="G2627" s="561" t="s">
        <v>28145</v>
      </c>
      <c r="H2627" s="561" t="s">
        <v>2579</v>
      </c>
      <c r="I2627" s="561" t="s">
        <v>25535</v>
      </c>
      <c r="J2627" s="561" t="s">
        <v>7063</v>
      </c>
      <c r="K2627" s="562" t="s">
        <v>37274</v>
      </c>
      <c r="L2627" s="561" t="s">
        <v>25</v>
      </c>
    </row>
    <row r="2628" spans="1:12" x14ac:dyDescent="0.25">
      <c r="A2628" s="561" t="s">
        <v>2138</v>
      </c>
      <c r="B2628" s="561" t="s">
        <v>2139</v>
      </c>
      <c r="C2628" s="561" t="s">
        <v>2574</v>
      </c>
      <c r="D2628" s="561" t="s">
        <v>2575</v>
      </c>
      <c r="E2628" s="562" t="s">
        <v>22</v>
      </c>
      <c r="F2628" s="561" t="s">
        <v>22</v>
      </c>
      <c r="G2628" s="561" t="s">
        <v>28147</v>
      </c>
      <c r="H2628" s="561" t="s">
        <v>2580</v>
      </c>
      <c r="I2628" s="561" t="s">
        <v>25535</v>
      </c>
      <c r="J2628" s="561" t="s">
        <v>7063</v>
      </c>
      <c r="K2628" s="562" t="s">
        <v>37275</v>
      </c>
      <c r="L2628" s="561" t="s">
        <v>25</v>
      </c>
    </row>
    <row r="2629" spans="1:12" x14ac:dyDescent="0.25">
      <c r="A2629" s="561" t="s">
        <v>2138</v>
      </c>
      <c r="B2629" s="561" t="s">
        <v>2139</v>
      </c>
      <c r="C2629" s="561" t="s">
        <v>2574</v>
      </c>
      <c r="D2629" s="561" t="s">
        <v>2575</v>
      </c>
      <c r="E2629" s="562" t="s">
        <v>22</v>
      </c>
      <c r="F2629" s="561" t="s">
        <v>22</v>
      </c>
      <c r="G2629" s="561" t="s">
        <v>28149</v>
      </c>
      <c r="H2629" s="561" t="s">
        <v>2581</v>
      </c>
      <c r="I2629" s="561" t="s">
        <v>25535</v>
      </c>
      <c r="J2629" s="561" t="s">
        <v>7063</v>
      </c>
      <c r="K2629" s="562" t="s">
        <v>37276</v>
      </c>
      <c r="L2629" s="561" t="s">
        <v>25</v>
      </c>
    </row>
    <row r="2630" spans="1:12" x14ac:dyDescent="0.25">
      <c r="A2630" s="561" t="s">
        <v>2138</v>
      </c>
      <c r="B2630" s="561" t="s">
        <v>2139</v>
      </c>
      <c r="C2630" s="561" t="s">
        <v>2574</v>
      </c>
      <c r="D2630" s="561" t="s">
        <v>2575</v>
      </c>
      <c r="E2630" s="562" t="s">
        <v>22</v>
      </c>
      <c r="F2630" s="561" t="s">
        <v>22</v>
      </c>
      <c r="G2630" s="561" t="s">
        <v>28151</v>
      </c>
      <c r="H2630" s="561" t="s">
        <v>2582</v>
      </c>
      <c r="I2630" s="561" t="s">
        <v>25535</v>
      </c>
      <c r="J2630" s="561" t="s">
        <v>7063</v>
      </c>
      <c r="K2630" s="562" t="s">
        <v>37277</v>
      </c>
      <c r="L2630" s="561" t="s">
        <v>25</v>
      </c>
    </row>
    <row r="2631" spans="1:12" x14ac:dyDescent="0.25">
      <c r="A2631" s="561" t="s">
        <v>2138</v>
      </c>
      <c r="B2631" s="561" t="s">
        <v>2139</v>
      </c>
      <c r="C2631" s="561" t="s">
        <v>2574</v>
      </c>
      <c r="D2631" s="561" t="s">
        <v>2575</v>
      </c>
      <c r="E2631" s="562" t="s">
        <v>22</v>
      </c>
      <c r="F2631" s="561" t="s">
        <v>22</v>
      </c>
      <c r="G2631" s="561" t="s">
        <v>28153</v>
      </c>
      <c r="H2631" s="561" t="s">
        <v>2583</v>
      </c>
      <c r="I2631" s="561" t="s">
        <v>25535</v>
      </c>
      <c r="J2631" s="561" t="s">
        <v>7063</v>
      </c>
      <c r="K2631" s="562" t="s">
        <v>37278</v>
      </c>
      <c r="L2631" s="561" t="s">
        <v>25</v>
      </c>
    </row>
    <row r="2632" spans="1:12" x14ac:dyDescent="0.25">
      <c r="A2632" s="561" t="s">
        <v>2138</v>
      </c>
      <c r="B2632" s="561" t="s">
        <v>2139</v>
      </c>
      <c r="C2632" s="561" t="s">
        <v>2574</v>
      </c>
      <c r="D2632" s="561" t="s">
        <v>2575</v>
      </c>
      <c r="E2632" s="562" t="s">
        <v>22</v>
      </c>
      <c r="F2632" s="561" t="s">
        <v>22</v>
      </c>
      <c r="G2632" s="561" t="s">
        <v>28155</v>
      </c>
      <c r="H2632" s="561" t="s">
        <v>2584</v>
      </c>
      <c r="I2632" s="561" t="s">
        <v>25535</v>
      </c>
      <c r="J2632" s="561" t="s">
        <v>7063</v>
      </c>
      <c r="K2632" s="562" t="s">
        <v>37279</v>
      </c>
      <c r="L2632" s="561" t="s">
        <v>25</v>
      </c>
    </row>
    <row r="2633" spans="1:12" x14ac:dyDescent="0.25">
      <c r="A2633" s="561" t="s">
        <v>2138</v>
      </c>
      <c r="B2633" s="561" t="s">
        <v>2139</v>
      </c>
      <c r="C2633" s="561" t="s">
        <v>2574</v>
      </c>
      <c r="D2633" s="561" t="s">
        <v>2575</v>
      </c>
      <c r="E2633" s="562" t="s">
        <v>22</v>
      </c>
      <c r="F2633" s="561" t="s">
        <v>22</v>
      </c>
      <c r="G2633" s="561" t="s">
        <v>28157</v>
      </c>
      <c r="H2633" s="561" t="s">
        <v>2585</v>
      </c>
      <c r="I2633" s="561" t="s">
        <v>25535</v>
      </c>
      <c r="J2633" s="561" t="s">
        <v>7063</v>
      </c>
      <c r="K2633" s="562" t="s">
        <v>37280</v>
      </c>
      <c r="L2633" s="561" t="s">
        <v>25</v>
      </c>
    </row>
    <row r="2634" spans="1:12" x14ac:dyDescent="0.25">
      <c r="A2634" s="561" t="s">
        <v>2138</v>
      </c>
      <c r="B2634" s="561" t="s">
        <v>2139</v>
      </c>
      <c r="C2634" s="561" t="s">
        <v>2574</v>
      </c>
      <c r="D2634" s="561" t="s">
        <v>2575</v>
      </c>
      <c r="E2634" s="562" t="s">
        <v>22</v>
      </c>
      <c r="F2634" s="561" t="s">
        <v>22</v>
      </c>
      <c r="G2634" s="561" t="s">
        <v>28159</v>
      </c>
      <c r="H2634" s="561" t="s">
        <v>2586</v>
      </c>
      <c r="I2634" s="561" t="s">
        <v>25535</v>
      </c>
      <c r="J2634" s="561" t="s">
        <v>7063</v>
      </c>
      <c r="K2634" s="562" t="s">
        <v>37281</v>
      </c>
      <c r="L2634" s="561" t="s">
        <v>25</v>
      </c>
    </row>
    <row r="2635" spans="1:12" x14ac:dyDescent="0.25">
      <c r="A2635" s="561" t="s">
        <v>2138</v>
      </c>
      <c r="B2635" s="561" t="s">
        <v>2139</v>
      </c>
      <c r="C2635" s="561" t="s">
        <v>2574</v>
      </c>
      <c r="D2635" s="561" t="s">
        <v>2575</v>
      </c>
      <c r="E2635" s="562" t="s">
        <v>22</v>
      </c>
      <c r="F2635" s="561" t="s">
        <v>22</v>
      </c>
      <c r="G2635" s="561" t="s">
        <v>28161</v>
      </c>
      <c r="H2635" s="561" t="s">
        <v>2587</v>
      </c>
      <c r="I2635" s="561" t="s">
        <v>25535</v>
      </c>
      <c r="J2635" s="561" t="s">
        <v>7063</v>
      </c>
      <c r="K2635" s="562" t="s">
        <v>37282</v>
      </c>
      <c r="L2635" s="561" t="s">
        <v>25</v>
      </c>
    </row>
    <row r="2636" spans="1:12" x14ac:dyDescent="0.25">
      <c r="A2636" s="561" t="s">
        <v>2138</v>
      </c>
      <c r="B2636" s="561" t="s">
        <v>2139</v>
      </c>
      <c r="C2636" s="561" t="s">
        <v>2574</v>
      </c>
      <c r="D2636" s="561" t="s">
        <v>2575</v>
      </c>
      <c r="E2636" s="562" t="s">
        <v>22</v>
      </c>
      <c r="F2636" s="561" t="s">
        <v>22</v>
      </c>
      <c r="G2636" s="561" t="s">
        <v>28163</v>
      </c>
      <c r="H2636" s="561" t="s">
        <v>2588</v>
      </c>
      <c r="I2636" s="561" t="s">
        <v>25535</v>
      </c>
      <c r="J2636" s="561" t="s">
        <v>7063</v>
      </c>
      <c r="K2636" s="562" t="s">
        <v>37283</v>
      </c>
      <c r="L2636" s="561" t="s">
        <v>25</v>
      </c>
    </row>
    <row r="2637" spans="1:12" x14ac:dyDescent="0.25">
      <c r="A2637" s="561" t="s">
        <v>2138</v>
      </c>
      <c r="B2637" s="561" t="s">
        <v>2139</v>
      </c>
      <c r="C2637" s="561" t="s">
        <v>2574</v>
      </c>
      <c r="D2637" s="561" t="s">
        <v>2575</v>
      </c>
      <c r="E2637" s="562" t="s">
        <v>22</v>
      </c>
      <c r="F2637" s="561" t="s">
        <v>22</v>
      </c>
      <c r="G2637" s="561" t="s">
        <v>28165</v>
      </c>
      <c r="H2637" s="561" t="s">
        <v>2589</v>
      </c>
      <c r="I2637" s="561" t="s">
        <v>25535</v>
      </c>
      <c r="J2637" s="561" t="s">
        <v>7063</v>
      </c>
      <c r="K2637" s="562" t="s">
        <v>37284</v>
      </c>
      <c r="L2637" s="561" t="s">
        <v>25</v>
      </c>
    </row>
    <row r="2638" spans="1:12" x14ac:dyDescent="0.25">
      <c r="A2638" s="561" t="s">
        <v>2138</v>
      </c>
      <c r="B2638" s="561" t="s">
        <v>2139</v>
      </c>
      <c r="C2638" s="561" t="s">
        <v>2574</v>
      </c>
      <c r="D2638" s="561" t="s">
        <v>2575</v>
      </c>
      <c r="E2638" s="562" t="s">
        <v>22</v>
      </c>
      <c r="F2638" s="561" t="s">
        <v>22</v>
      </c>
      <c r="G2638" s="561" t="s">
        <v>28167</v>
      </c>
      <c r="H2638" s="561" t="s">
        <v>2590</v>
      </c>
      <c r="I2638" s="561" t="s">
        <v>25535</v>
      </c>
      <c r="J2638" s="561" t="s">
        <v>7063</v>
      </c>
      <c r="K2638" s="562" t="s">
        <v>37285</v>
      </c>
      <c r="L2638" s="561" t="s">
        <v>25</v>
      </c>
    </row>
    <row r="2639" spans="1:12" x14ac:dyDescent="0.25">
      <c r="A2639" s="561" t="s">
        <v>2138</v>
      </c>
      <c r="B2639" s="561" t="s">
        <v>2139</v>
      </c>
      <c r="C2639" s="561" t="s">
        <v>2574</v>
      </c>
      <c r="D2639" s="561" t="s">
        <v>2575</v>
      </c>
      <c r="E2639" s="562" t="s">
        <v>22</v>
      </c>
      <c r="F2639" s="561" t="s">
        <v>22</v>
      </c>
      <c r="G2639" s="561" t="s">
        <v>28169</v>
      </c>
      <c r="H2639" s="561" t="s">
        <v>2591</v>
      </c>
      <c r="I2639" s="561" t="s">
        <v>23868</v>
      </c>
      <c r="J2639" s="561" t="s">
        <v>7063</v>
      </c>
      <c r="K2639" s="562" t="s">
        <v>37286</v>
      </c>
      <c r="L2639" s="561" t="s">
        <v>25</v>
      </c>
    </row>
    <row r="2640" spans="1:12" x14ac:dyDescent="0.25">
      <c r="A2640" s="561" t="s">
        <v>2138</v>
      </c>
      <c r="B2640" s="561" t="s">
        <v>2139</v>
      </c>
      <c r="C2640" s="561" t="s">
        <v>2574</v>
      </c>
      <c r="D2640" s="561" t="s">
        <v>2575</v>
      </c>
      <c r="E2640" s="562" t="s">
        <v>22</v>
      </c>
      <c r="F2640" s="561" t="s">
        <v>22</v>
      </c>
      <c r="G2640" s="561" t="s">
        <v>28170</v>
      </c>
      <c r="H2640" s="561" t="s">
        <v>2592</v>
      </c>
      <c r="I2640" s="561" t="s">
        <v>23868</v>
      </c>
      <c r="J2640" s="561" t="s">
        <v>7063</v>
      </c>
      <c r="K2640" s="562" t="s">
        <v>37287</v>
      </c>
      <c r="L2640" s="561" t="s">
        <v>25</v>
      </c>
    </row>
    <row r="2641" spans="1:12" x14ac:dyDescent="0.25">
      <c r="A2641" s="561" t="s">
        <v>2138</v>
      </c>
      <c r="B2641" s="561" t="s">
        <v>2139</v>
      </c>
      <c r="C2641" s="561" t="s">
        <v>2574</v>
      </c>
      <c r="D2641" s="561" t="s">
        <v>2575</v>
      </c>
      <c r="E2641" s="562" t="s">
        <v>22</v>
      </c>
      <c r="F2641" s="561" t="s">
        <v>22</v>
      </c>
      <c r="G2641" s="561" t="s">
        <v>28172</v>
      </c>
      <c r="H2641" s="561" t="s">
        <v>2593</v>
      </c>
      <c r="I2641" s="561" t="s">
        <v>23868</v>
      </c>
      <c r="J2641" s="561" t="s">
        <v>7063</v>
      </c>
      <c r="K2641" s="562" t="s">
        <v>37288</v>
      </c>
      <c r="L2641" s="561" t="s">
        <v>25</v>
      </c>
    </row>
    <row r="2642" spans="1:12" x14ac:dyDescent="0.25">
      <c r="A2642" s="561" t="s">
        <v>2138</v>
      </c>
      <c r="B2642" s="561" t="s">
        <v>2139</v>
      </c>
      <c r="C2642" s="561" t="s">
        <v>2574</v>
      </c>
      <c r="D2642" s="561" t="s">
        <v>2575</v>
      </c>
      <c r="E2642" s="562" t="s">
        <v>22</v>
      </c>
      <c r="F2642" s="561" t="s">
        <v>22</v>
      </c>
      <c r="G2642" s="561" t="s">
        <v>28174</v>
      </c>
      <c r="H2642" s="561" t="s">
        <v>2594</v>
      </c>
      <c r="I2642" s="561" t="s">
        <v>23868</v>
      </c>
      <c r="J2642" s="561" t="s">
        <v>7063</v>
      </c>
      <c r="K2642" s="562" t="s">
        <v>37289</v>
      </c>
      <c r="L2642" s="561" t="s">
        <v>25</v>
      </c>
    </row>
    <row r="2643" spans="1:12" x14ac:dyDescent="0.25">
      <c r="A2643" s="561" t="s">
        <v>2138</v>
      </c>
      <c r="B2643" s="561" t="s">
        <v>2139</v>
      </c>
      <c r="C2643" s="561" t="s">
        <v>2574</v>
      </c>
      <c r="D2643" s="561" t="s">
        <v>2575</v>
      </c>
      <c r="E2643" s="562" t="s">
        <v>22</v>
      </c>
      <c r="F2643" s="561" t="s">
        <v>22</v>
      </c>
      <c r="G2643" s="561" t="s">
        <v>28176</v>
      </c>
      <c r="H2643" s="561" t="s">
        <v>2595</v>
      </c>
      <c r="I2643" s="561" t="s">
        <v>23868</v>
      </c>
      <c r="J2643" s="561" t="s">
        <v>7063</v>
      </c>
      <c r="K2643" s="562" t="s">
        <v>7264</v>
      </c>
      <c r="L2643" s="561" t="s">
        <v>25</v>
      </c>
    </row>
    <row r="2644" spans="1:12" x14ac:dyDescent="0.25">
      <c r="A2644" s="561" t="s">
        <v>2138</v>
      </c>
      <c r="B2644" s="561" t="s">
        <v>2139</v>
      </c>
      <c r="C2644" s="561" t="s">
        <v>2574</v>
      </c>
      <c r="D2644" s="561" t="s">
        <v>2575</v>
      </c>
      <c r="E2644" s="562" t="s">
        <v>22</v>
      </c>
      <c r="F2644" s="561" t="s">
        <v>22</v>
      </c>
      <c r="G2644" s="561" t="s">
        <v>28177</v>
      </c>
      <c r="H2644" s="561" t="s">
        <v>2596</v>
      </c>
      <c r="I2644" s="561" t="s">
        <v>23868</v>
      </c>
      <c r="J2644" s="561" t="s">
        <v>7063</v>
      </c>
      <c r="K2644" s="562" t="s">
        <v>37290</v>
      </c>
      <c r="L2644" s="561" t="s">
        <v>25</v>
      </c>
    </row>
    <row r="2645" spans="1:12" x14ac:dyDescent="0.25">
      <c r="A2645" s="561" t="s">
        <v>2138</v>
      </c>
      <c r="B2645" s="561" t="s">
        <v>2139</v>
      </c>
      <c r="C2645" s="561" t="s">
        <v>2574</v>
      </c>
      <c r="D2645" s="561" t="s">
        <v>2575</v>
      </c>
      <c r="E2645" s="562" t="s">
        <v>22</v>
      </c>
      <c r="F2645" s="561" t="s">
        <v>22</v>
      </c>
      <c r="G2645" s="561" t="s">
        <v>28179</v>
      </c>
      <c r="H2645" s="561" t="s">
        <v>2597</v>
      </c>
      <c r="I2645" s="561" t="s">
        <v>23868</v>
      </c>
      <c r="J2645" s="561" t="s">
        <v>7063</v>
      </c>
      <c r="K2645" s="562" t="s">
        <v>31678</v>
      </c>
      <c r="L2645" s="561" t="s">
        <v>25</v>
      </c>
    </row>
    <row r="2646" spans="1:12" x14ac:dyDescent="0.25">
      <c r="A2646" s="561" t="s">
        <v>2138</v>
      </c>
      <c r="B2646" s="561" t="s">
        <v>2139</v>
      </c>
      <c r="C2646" s="561" t="s">
        <v>2574</v>
      </c>
      <c r="D2646" s="561" t="s">
        <v>2575</v>
      </c>
      <c r="E2646" s="562" t="s">
        <v>22</v>
      </c>
      <c r="F2646" s="561" t="s">
        <v>22</v>
      </c>
      <c r="G2646" s="561" t="s">
        <v>28181</v>
      </c>
      <c r="H2646" s="561" t="s">
        <v>2598</v>
      </c>
      <c r="I2646" s="561" t="s">
        <v>23868</v>
      </c>
      <c r="J2646" s="561" t="s">
        <v>7063</v>
      </c>
      <c r="K2646" s="562" t="s">
        <v>37291</v>
      </c>
      <c r="L2646" s="561" t="s">
        <v>25</v>
      </c>
    </row>
    <row r="2647" spans="1:12" x14ac:dyDescent="0.25">
      <c r="A2647" s="561" t="s">
        <v>2138</v>
      </c>
      <c r="B2647" s="561" t="s">
        <v>2139</v>
      </c>
      <c r="C2647" s="561" t="s">
        <v>2574</v>
      </c>
      <c r="D2647" s="561" t="s">
        <v>2575</v>
      </c>
      <c r="E2647" s="562" t="s">
        <v>22</v>
      </c>
      <c r="F2647" s="561" t="s">
        <v>22</v>
      </c>
      <c r="G2647" s="561" t="s">
        <v>28183</v>
      </c>
      <c r="H2647" s="561" t="s">
        <v>2599</v>
      </c>
      <c r="I2647" s="561" t="s">
        <v>23868</v>
      </c>
      <c r="J2647" s="561" t="s">
        <v>7063</v>
      </c>
      <c r="K2647" s="562" t="s">
        <v>4431</v>
      </c>
      <c r="L2647" s="561" t="s">
        <v>25</v>
      </c>
    </row>
    <row r="2648" spans="1:12" x14ac:dyDescent="0.25">
      <c r="A2648" s="561" t="s">
        <v>2138</v>
      </c>
      <c r="B2648" s="561" t="s">
        <v>2139</v>
      </c>
      <c r="C2648" s="561" t="s">
        <v>2574</v>
      </c>
      <c r="D2648" s="561" t="s">
        <v>2575</v>
      </c>
      <c r="E2648" s="562" t="s">
        <v>22</v>
      </c>
      <c r="F2648" s="561" t="s">
        <v>22</v>
      </c>
      <c r="G2648" s="561" t="s">
        <v>28185</v>
      </c>
      <c r="H2648" s="561" t="s">
        <v>2600</v>
      </c>
      <c r="I2648" s="561" t="s">
        <v>23868</v>
      </c>
      <c r="J2648" s="561" t="s">
        <v>7063</v>
      </c>
      <c r="K2648" s="562" t="s">
        <v>37292</v>
      </c>
      <c r="L2648" s="561" t="s">
        <v>25</v>
      </c>
    </row>
    <row r="2649" spans="1:12" x14ac:dyDescent="0.25">
      <c r="A2649" s="561" t="s">
        <v>2138</v>
      </c>
      <c r="B2649" s="561" t="s">
        <v>2139</v>
      </c>
      <c r="C2649" s="561" t="s">
        <v>2574</v>
      </c>
      <c r="D2649" s="561" t="s">
        <v>2575</v>
      </c>
      <c r="E2649" s="562" t="s">
        <v>22</v>
      </c>
      <c r="F2649" s="561" t="s">
        <v>22</v>
      </c>
      <c r="G2649" s="561" t="s">
        <v>28187</v>
      </c>
      <c r="H2649" s="561" t="s">
        <v>2601</v>
      </c>
      <c r="I2649" s="561" t="s">
        <v>23868</v>
      </c>
      <c r="J2649" s="561" t="s">
        <v>7063</v>
      </c>
      <c r="K2649" s="562" t="s">
        <v>37293</v>
      </c>
      <c r="L2649" s="561" t="s">
        <v>25</v>
      </c>
    </row>
    <row r="2650" spans="1:12" x14ac:dyDescent="0.25">
      <c r="A2650" s="561" t="s">
        <v>2138</v>
      </c>
      <c r="B2650" s="561" t="s">
        <v>2139</v>
      </c>
      <c r="C2650" s="561" t="s">
        <v>2574</v>
      </c>
      <c r="D2650" s="561" t="s">
        <v>2575</v>
      </c>
      <c r="E2650" s="562" t="s">
        <v>22</v>
      </c>
      <c r="F2650" s="561" t="s">
        <v>22</v>
      </c>
      <c r="G2650" s="561" t="s">
        <v>28189</v>
      </c>
      <c r="H2650" s="561" t="s">
        <v>2602</v>
      </c>
      <c r="I2650" s="561" t="s">
        <v>23868</v>
      </c>
      <c r="J2650" s="561" t="s">
        <v>7063</v>
      </c>
      <c r="K2650" s="562" t="s">
        <v>37294</v>
      </c>
      <c r="L2650" s="561" t="s">
        <v>25</v>
      </c>
    </row>
    <row r="2651" spans="1:12" x14ac:dyDescent="0.25">
      <c r="A2651" s="561" t="s">
        <v>2138</v>
      </c>
      <c r="B2651" s="561" t="s">
        <v>2139</v>
      </c>
      <c r="C2651" s="561" t="s">
        <v>2574</v>
      </c>
      <c r="D2651" s="561" t="s">
        <v>2575</v>
      </c>
      <c r="E2651" s="562" t="s">
        <v>22</v>
      </c>
      <c r="F2651" s="561" t="s">
        <v>22</v>
      </c>
      <c r="G2651" s="561" t="s">
        <v>28191</v>
      </c>
      <c r="H2651" s="561" t="s">
        <v>2603</v>
      </c>
      <c r="I2651" s="561" t="s">
        <v>23148</v>
      </c>
      <c r="J2651" s="561" t="s">
        <v>7063</v>
      </c>
      <c r="K2651" s="562" t="s">
        <v>37295</v>
      </c>
      <c r="L2651" s="561" t="s">
        <v>25</v>
      </c>
    </row>
    <row r="2652" spans="1:12" x14ac:dyDescent="0.25">
      <c r="A2652" s="561" t="s">
        <v>2138</v>
      </c>
      <c r="B2652" s="561" t="s">
        <v>2139</v>
      </c>
      <c r="C2652" s="561" t="s">
        <v>2574</v>
      </c>
      <c r="D2652" s="561" t="s">
        <v>2575</v>
      </c>
      <c r="E2652" s="562" t="s">
        <v>22</v>
      </c>
      <c r="F2652" s="561" t="s">
        <v>22</v>
      </c>
      <c r="G2652" s="561" t="s">
        <v>28193</v>
      </c>
      <c r="H2652" s="561" t="s">
        <v>2604</v>
      </c>
      <c r="I2652" s="561" t="s">
        <v>23148</v>
      </c>
      <c r="J2652" s="561" t="s">
        <v>7063</v>
      </c>
      <c r="K2652" s="562" t="s">
        <v>37296</v>
      </c>
      <c r="L2652" s="561" t="s">
        <v>25</v>
      </c>
    </row>
    <row r="2653" spans="1:12" x14ac:dyDescent="0.25">
      <c r="A2653" s="561" t="s">
        <v>2138</v>
      </c>
      <c r="B2653" s="561" t="s">
        <v>2139</v>
      </c>
      <c r="C2653" s="561" t="s">
        <v>2574</v>
      </c>
      <c r="D2653" s="561" t="s">
        <v>2575</v>
      </c>
      <c r="E2653" s="562" t="s">
        <v>22</v>
      </c>
      <c r="F2653" s="561" t="s">
        <v>22</v>
      </c>
      <c r="G2653" s="561" t="s">
        <v>28195</v>
      </c>
      <c r="H2653" s="561" t="s">
        <v>2605</v>
      </c>
      <c r="I2653" s="561" t="s">
        <v>23148</v>
      </c>
      <c r="J2653" s="561" t="s">
        <v>7063</v>
      </c>
      <c r="K2653" s="562" t="s">
        <v>37297</v>
      </c>
      <c r="L2653" s="561" t="s">
        <v>25</v>
      </c>
    </row>
    <row r="2654" spans="1:12" x14ac:dyDescent="0.25">
      <c r="A2654" s="561" t="s">
        <v>2138</v>
      </c>
      <c r="B2654" s="561" t="s">
        <v>2139</v>
      </c>
      <c r="C2654" s="561" t="s">
        <v>2574</v>
      </c>
      <c r="D2654" s="561" t="s">
        <v>2575</v>
      </c>
      <c r="E2654" s="562" t="s">
        <v>22</v>
      </c>
      <c r="F2654" s="561" t="s">
        <v>22</v>
      </c>
      <c r="G2654" s="561" t="s">
        <v>28197</v>
      </c>
      <c r="H2654" s="561" t="s">
        <v>2606</v>
      </c>
      <c r="I2654" s="561" t="s">
        <v>23148</v>
      </c>
      <c r="J2654" s="561" t="s">
        <v>7063</v>
      </c>
      <c r="K2654" s="562" t="s">
        <v>37298</v>
      </c>
      <c r="L2654" s="561" t="s">
        <v>25</v>
      </c>
    </row>
    <row r="2655" spans="1:12" x14ac:dyDescent="0.25">
      <c r="A2655" s="561" t="s">
        <v>2138</v>
      </c>
      <c r="B2655" s="561" t="s">
        <v>2139</v>
      </c>
      <c r="C2655" s="561" t="s">
        <v>2574</v>
      </c>
      <c r="D2655" s="561" t="s">
        <v>2575</v>
      </c>
      <c r="E2655" s="562" t="s">
        <v>22</v>
      </c>
      <c r="F2655" s="561" t="s">
        <v>22</v>
      </c>
      <c r="G2655" s="561" t="s">
        <v>28199</v>
      </c>
      <c r="H2655" s="561" t="s">
        <v>2607</v>
      </c>
      <c r="I2655" s="561" t="s">
        <v>23148</v>
      </c>
      <c r="J2655" s="561" t="s">
        <v>7063</v>
      </c>
      <c r="K2655" s="562" t="s">
        <v>37299</v>
      </c>
      <c r="L2655" s="561" t="s">
        <v>25</v>
      </c>
    </row>
    <row r="2656" spans="1:12" x14ac:dyDescent="0.25">
      <c r="A2656" s="561" t="s">
        <v>2138</v>
      </c>
      <c r="B2656" s="561" t="s">
        <v>2139</v>
      </c>
      <c r="C2656" s="561" t="s">
        <v>2574</v>
      </c>
      <c r="D2656" s="561" t="s">
        <v>2575</v>
      </c>
      <c r="E2656" s="562" t="s">
        <v>22</v>
      </c>
      <c r="F2656" s="561" t="s">
        <v>22</v>
      </c>
      <c r="G2656" s="561" t="s">
        <v>28201</v>
      </c>
      <c r="H2656" s="561" t="s">
        <v>2608</v>
      </c>
      <c r="I2656" s="561" t="s">
        <v>23148</v>
      </c>
      <c r="J2656" s="561" t="s">
        <v>24</v>
      </c>
      <c r="K2656" s="562" t="s">
        <v>37300</v>
      </c>
      <c r="L2656" s="561" t="s">
        <v>25</v>
      </c>
    </row>
    <row r="2657" spans="1:12" x14ac:dyDescent="0.25">
      <c r="A2657" s="561" t="s">
        <v>2138</v>
      </c>
      <c r="B2657" s="561" t="s">
        <v>2139</v>
      </c>
      <c r="C2657" s="561" t="s">
        <v>2574</v>
      </c>
      <c r="D2657" s="561" t="s">
        <v>2575</v>
      </c>
      <c r="E2657" s="562" t="s">
        <v>22</v>
      </c>
      <c r="F2657" s="561" t="s">
        <v>22</v>
      </c>
      <c r="G2657" s="561" t="s">
        <v>28202</v>
      </c>
      <c r="H2657" s="561" t="s">
        <v>2609</v>
      </c>
      <c r="I2657" s="561" t="s">
        <v>23148</v>
      </c>
      <c r="J2657" s="561" t="s">
        <v>24</v>
      </c>
      <c r="K2657" s="562" t="s">
        <v>37301</v>
      </c>
      <c r="L2657" s="561" t="s">
        <v>25</v>
      </c>
    </row>
    <row r="2658" spans="1:12" x14ac:dyDescent="0.25">
      <c r="A2658" s="561" t="s">
        <v>2138</v>
      </c>
      <c r="B2658" s="561" t="s">
        <v>2139</v>
      </c>
      <c r="C2658" s="561" t="s">
        <v>2574</v>
      </c>
      <c r="D2658" s="561" t="s">
        <v>2575</v>
      </c>
      <c r="E2658" s="562" t="s">
        <v>22</v>
      </c>
      <c r="F2658" s="561" t="s">
        <v>22</v>
      </c>
      <c r="G2658" s="561" t="s">
        <v>28204</v>
      </c>
      <c r="H2658" s="561" t="s">
        <v>2610</v>
      </c>
      <c r="I2658" s="561" t="s">
        <v>23148</v>
      </c>
      <c r="J2658" s="561" t="s">
        <v>24</v>
      </c>
      <c r="K2658" s="562" t="s">
        <v>8420</v>
      </c>
      <c r="L2658" s="561" t="s">
        <v>25</v>
      </c>
    </row>
    <row r="2659" spans="1:12" x14ac:dyDescent="0.25">
      <c r="A2659" s="561" t="s">
        <v>2138</v>
      </c>
      <c r="B2659" s="561" t="s">
        <v>2139</v>
      </c>
      <c r="C2659" s="561" t="s">
        <v>2574</v>
      </c>
      <c r="D2659" s="561" t="s">
        <v>2575</v>
      </c>
      <c r="E2659" s="562" t="s">
        <v>22</v>
      </c>
      <c r="F2659" s="561" t="s">
        <v>22</v>
      </c>
      <c r="G2659" s="561" t="s">
        <v>28205</v>
      </c>
      <c r="H2659" s="561" t="s">
        <v>2611</v>
      </c>
      <c r="I2659" s="561" t="s">
        <v>23148</v>
      </c>
      <c r="J2659" s="561" t="s">
        <v>24</v>
      </c>
      <c r="K2659" s="562" t="s">
        <v>37302</v>
      </c>
      <c r="L2659" s="561" t="s">
        <v>25</v>
      </c>
    </row>
    <row r="2660" spans="1:12" x14ac:dyDescent="0.25">
      <c r="A2660" s="561" t="s">
        <v>2138</v>
      </c>
      <c r="B2660" s="561" t="s">
        <v>2139</v>
      </c>
      <c r="C2660" s="561" t="s">
        <v>2574</v>
      </c>
      <c r="D2660" s="561" t="s">
        <v>2575</v>
      </c>
      <c r="E2660" s="562" t="s">
        <v>22</v>
      </c>
      <c r="F2660" s="561" t="s">
        <v>22</v>
      </c>
      <c r="G2660" s="561" t="s">
        <v>28207</v>
      </c>
      <c r="H2660" s="561" t="s">
        <v>2612</v>
      </c>
      <c r="I2660" s="561" t="s">
        <v>23148</v>
      </c>
      <c r="J2660" s="561" t="s">
        <v>24</v>
      </c>
      <c r="K2660" s="562" t="s">
        <v>23407</v>
      </c>
      <c r="L2660" s="561" t="s">
        <v>25</v>
      </c>
    </row>
    <row r="2661" spans="1:12" x14ac:dyDescent="0.25">
      <c r="A2661" s="561" t="s">
        <v>2138</v>
      </c>
      <c r="B2661" s="561" t="s">
        <v>2139</v>
      </c>
      <c r="C2661" s="561" t="s">
        <v>2574</v>
      </c>
      <c r="D2661" s="561" t="s">
        <v>2575</v>
      </c>
      <c r="E2661" s="562" t="s">
        <v>22</v>
      </c>
      <c r="F2661" s="561" t="s">
        <v>22</v>
      </c>
      <c r="G2661" s="561" t="s">
        <v>28209</v>
      </c>
      <c r="H2661" s="561" t="s">
        <v>2613</v>
      </c>
      <c r="I2661" s="561" t="s">
        <v>23148</v>
      </c>
      <c r="J2661" s="561" t="s">
        <v>24</v>
      </c>
      <c r="K2661" s="562" t="s">
        <v>37303</v>
      </c>
      <c r="L2661" s="561" t="s">
        <v>25</v>
      </c>
    </row>
    <row r="2662" spans="1:12" x14ac:dyDescent="0.25">
      <c r="A2662" s="561" t="s">
        <v>2138</v>
      </c>
      <c r="B2662" s="561" t="s">
        <v>2139</v>
      </c>
      <c r="C2662" s="561" t="s">
        <v>2574</v>
      </c>
      <c r="D2662" s="561" t="s">
        <v>2575</v>
      </c>
      <c r="E2662" s="562" t="s">
        <v>22</v>
      </c>
      <c r="F2662" s="561" t="s">
        <v>22</v>
      </c>
      <c r="G2662" s="561" t="s">
        <v>28211</v>
      </c>
      <c r="H2662" s="561" t="s">
        <v>2614</v>
      </c>
      <c r="I2662" s="561" t="s">
        <v>17887</v>
      </c>
      <c r="J2662" s="561" t="s">
        <v>7063</v>
      </c>
      <c r="K2662" s="562" t="s">
        <v>28431</v>
      </c>
      <c r="L2662" s="561" t="s">
        <v>25</v>
      </c>
    </row>
    <row r="2663" spans="1:12" x14ac:dyDescent="0.25">
      <c r="A2663" s="561" t="s">
        <v>2138</v>
      </c>
      <c r="B2663" s="561" t="s">
        <v>2139</v>
      </c>
      <c r="C2663" s="561" t="s">
        <v>2574</v>
      </c>
      <c r="D2663" s="561" t="s">
        <v>2575</v>
      </c>
      <c r="E2663" s="562" t="s">
        <v>22</v>
      </c>
      <c r="F2663" s="561" t="s">
        <v>22</v>
      </c>
      <c r="G2663" s="561" t="s">
        <v>28212</v>
      </c>
      <c r="H2663" s="561" t="s">
        <v>2615</v>
      </c>
      <c r="I2663" s="561" t="s">
        <v>17887</v>
      </c>
      <c r="J2663" s="561" t="s">
        <v>7063</v>
      </c>
      <c r="K2663" s="562" t="s">
        <v>27852</v>
      </c>
      <c r="L2663" s="561" t="s">
        <v>25</v>
      </c>
    </row>
    <row r="2664" spans="1:12" x14ac:dyDescent="0.25">
      <c r="A2664" s="561" t="s">
        <v>2138</v>
      </c>
      <c r="B2664" s="561" t="s">
        <v>2139</v>
      </c>
      <c r="C2664" s="561" t="s">
        <v>2574</v>
      </c>
      <c r="D2664" s="561" t="s">
        <v>2575</v>
      </c>
      <c r="E2664" s="562" t="s">
        <v>22</v>
      </c>
      <c r="F2664" s="561" t="s">
        <v>22</v>
      </c>
      <c r="G2664" s="561" t="s">
        <v>28213</v>
      </c>
      <c r="H2664" s="561" t="s">
        <v>2616</v>
      </c>
      <c r="I2664" s="561" t="s">
        <v>17887</v>
      </c>
      <c r="J2664" s="561" t="s">
        <v>7063</v>
      </c>
      <c r="K2664" s="562" t="s">
        <v>6632</v>
      </c>
      <c r="L2664" s="561" t="s">
        <v>25</v>
      </c>
    </row>
    <row r="2665" spans="1:12" x14ac:dyDescent="0.25">
      <c r="A2665" s="561" t="s">
        <v>2138</v>
      </c>
      <c r="B2665" s="561" t="s">
        <v>2139</v>
      </c>
      <c r="C2665" s="561" t="s">
        <v>2574</v>
      </c>
      <c r="D2665" s="561" t="s">
        <v>2575</v>
      </c>
      <c r="E2665" s="562" t="s">
        <v>22</v>
      </c>
      <c r="F2665" s="561" t="s">
        <v>22</v>
      </c>
      <c r="G2665" s="561" t="s">
        <v>28214</v>
      </c>
      <c r="H2665" s="561" t="s">
        <v>28215</v>
      </c>
      <c r="I2665" s="561" t="s">
        <v>17887</v>
      </c>
      <c r="J2665" s="561" t="s">
        <v>7063</v>
      </c>
      <c r="K2665" s="562" t="s">
        <v>1409</v>
      </c>
      <c r="L2665" s="561" t="s">
        <v>25</v>
      </c>
    </row>
    <row r="2666" spans="1:12" x14ac:dyDescent="0.25">
      <c r="A2666" s="561" t="s">
        <v>2138</v>
      </c>
      <c r="B2666" s="561" t="s">
        <v>2139</v>
      </c>
      <c r="C2666" s="561" t="s">
        <v>2574</v>
      </c>
      <c r="D2666" s="561" t="s">
        <v>2575</v>
      </c>
      <c r="E2666" s="562" t="s">
        <v>22</v>
      </c>
      <c r="F2666" s="561" t="s">
        <v>22</v>
      </c>
      <c r="G2666" s="561" t="s">
        <v>28216</v>
      </c>
      <c r="H2666" s="561" t="s">
        <v>2618</v>
      </c>
      <c r="I2666" s="561" t="s">
        <v>17887</v>
      </c>
      <c r="J2666" s="561" t="s">
        <v>7063</v>
      </c>
      <c r="K2666" s="562" t="s">
        <v>7082</v>
      </c>
      <c r="L2666" s="561" t="s">
        <v>25</v>
      </c>
    </row>
    <row r="2667" spans="1:12" x14ac:dyDescent="0.25">
      <c r="A2667" s="561" t="s">
        <v>2138</v>
      </c>
      <c r="B2667" s="561" t="s">
        <v>2139</v>
      </c>
      <c r="C2667" s="561" t="s">
        <v>2574</v>
      </c>
      <c r="D2667" s="561" t="s">
        <v>2575</v>
      </c>
      <c r="E2667" s="562" t="s">
        <v>22</v>
      </c>
      <c r="F2667" s="561" t="s">
        <v>22</v>
      </c>
      <c r="G2667" s="561" t="s">
        <v>28218</v>
      </c>
      <c r="H2667" s="561" t="s">
        <v>28219</v>
      </c>
      <c r="I2667" s="561" t="s">
        <v>17887</v>
      </c>
      <c r="J2667" s="561" t="s">
        <v>7063</v>
      </c>
      <c r="K2667" s="562" t="s">
        <v>37304</v>
      </c>
      <c r="L2667" s="561" t="s">
        <v>25</v>
      </c>
    </row>
    <row r="2668" spans="1:12" x14ac:dyDescent="0.25">
      <c r="A2668" s="561" t="s">
        <v>2138</v>
      </c>
      <c r="B2668" s="561" t="s">
        <v>2139</v>
      </c>
      <c r="C2668" s="561" t="s">
        <v>2574</v>
      </c>
      <c r="D2668" s="561" t="s">
        <v>2575</v>
      </c>
      <c r="E2668" s="562" t="s">
        <v>22</v>
      </c>
      <c r="F2668" s="561" t="s">
        <v>22</v>
      </c>
      <c r="G2668" s="561" t="s">
        <v>28221</v>
      </c>
      <c r="H2668" s="561" t="s">
        <v>2620</v>
      </c>
      <c r="I2668" s="561" t="s">
        <v>17887</v>
      </c>
      <c r="J2668" s="561" t="s">
        <v>7063</v>
      </c>
      <c r="K2668" s="562" t="s">
        <v>37305</v>
      </c>
      <c r="L2668" s="561" t="s">
        <v>25</v>
      </c>
    </row>
    <row r="2669" spans="1:12" x14ac:dyDescent="0.25">
      <c r="A2669" s="561" t="s">
        <v>2138</v>
      </c>
      <c r="B2669" s="561" t="s">
        <v>2139</v>
      </c>
      <c r="C2669" s="561" t="s">
        <v>2574</v>
      </c>
      <c r="D2669" s="561" t="s">
        <v>2575</v>
      </c>
      <c r="E2669" s="562" t="s">
        <v>22</v>
      </c>
      <c r="F2669" s="561" t="s">
        <v>22</v>
      </c>
      <c r="G2669" s="561" t="s">
        <v>28222</v>
      </c>
      <c r="H2669" s="561" t="s">
        <v>28223</v>
      </c>
      <c r="I2669" s="561" t="s">
        <v>17887</v>
      </c>
      <c r="J2669" s="561" t="s">
        <v>7063</v>
      </c>
      <c r="K2669" s="562" t="s">
        <v>6625</v>
      </c>
      <c r="L2669" s="561" t="s">
        <v>25</v>
      </c>
    </row>
    <row r="2670" spans="1:12" x14ac:dyDescent="0.25">
      <c r="A2670" s="561" t="s">
        <v>2138</v>
      </c>
      <c r="B2670" s="561" t="s">
        <v>2139</v>
      </c>
      <c r="C2670" s="561" t="s">
        <v>2574</v>
      </c>
      <c r="D2670" s="561" t="s">
        <v>2575</v>
      </c>
      <c r="E2670" s="562" t="s">
        <v>22</v>
      </c>
      <c r="F2670" s="561" t="s">
        <v>22</v>
      </c>
      <c r="G2670" s="561" t="s">
        <v>28225</v>
      </c>
      <c r="H2670" s="561" t="s">
        <v>2622</v>
      </c>
      <c r="I2670" s="561" t="s">
        <v>17887</v>
      </c>
      <c r="J2670" s="561" t="s">
        <v>7063</v>
      </c>
      <c r="K2670" s="562" t="s">
        <v>8065</v>
      </c>
      <c r="L2670" s="561" t="s">
        <v>25</v>
      </c>
    </row>
    <row r="2671" spans="1:12" x14ac:dyDescent="0.25">
      <c r="A2671" s="561" t="s">
        <v>2138</v>
      </c>
      <c r="B2671" s="561" t="s">
        <v>2139</v>
      </c>
      <c r="C2671" s="561" t="s">
        <v>2574</v>
      </c>
      <c r="D2671" s="561" t="s">
        <v>2575</v>
      </c>
      <c r="E2671" s="562" t="s">
        <v>22</v>
      </c>
      <c r="F2671" s="561" t="s">
        <v>22</v>
      </c>
      <c r="G2671" s="561" t="s">
        <v>28227</v>
      </c>
      <c r="H2671" s="561" t="s">
        <v>28228</v>
      </c>
      <c r="I2671" s="561" t="s">
        <v>17887</v>
      </c>
      <c r="J2671" s="561" t="s">
        <v>7063</v>
      </c>
      <c r="K2671" s="562" t="s">
        <v>32687</v>
      </c>
      <c r="L2671" s="561" t="s">
        <v>25</v>
      </c>
    </row>
    <row r="2672" spans="1:12" x14ac:dyDescent="0.25">
      <c r="A2672" s="561" t="s">
        <v>2138</v>
      </c>
      <c r="B2672" s="561" t="s">
        <v>2139</v>
      </c>
      <c r="C2672" s="561" t="s">
        <v>2574</v>
      </c>
      <c r="D2672" s="561" t="s">
        <v>2575</v>
      </c>
      <c r="E2672" s="562" t="s">
        <v>22</v>
      </c>
      <c r="F2672" s="561" t="s">
        <v>22</v>
      </c>
      <c r="G2672" s="561" t="s">
        <v>28230</v>
      </c>
      <c r="H2672" s="561" t="s">
        <v>2625</v>
      </c>
      <c r="I2672" s="561" t="s">
        <v>17887</v>
      </c>
      <c r="J2672" s="561" t="s">
        <v>7063</v>
      </c>
      <c r="K2672" s="562" t="s">
        <v>7467</v>
      </c>
      <c r="L2672" s="561" t="s">
        <v>25</v>
      </c>
    </row>
    <row r="2673" spans="1:12" x14ac:dyDescent="0.25">
      <c r="A2673" s="561" t="s">
        <v>2138</v>
      </c>
      <c r="B2673" s="561" t="s">
        <v>2139</v>
      </c>
      <c r="C2673" s="561" t="s">
        <v>2574</v>
      </c>
      <c r="D2673" s="561" t="s">
        <v>2575</v>
      </c>
      <c r="E2673" s="562" t="s">
        <v>22</v>
      </c>
      <c r="F2673" s="561" t="s">
        <v>22</v>
      </c>
      <c r="G2673" s="561" t="s">
        <v>28231</v>
      </c>
      <c r="H2673" s="561" t="s">
        <v>2626</v>
      </c>
      <c r="I2673" s="561" t="s">
        <v>17887</v>
      </c>
      <c r="J2673" s="561" t="s">
        <v>7063</v>
      </c>
      <c r="K2673" s="562" t="s">
        <v>3550</v>
      </c>
      <c r="L2673" s="561" t="s">
        <v>25</v>
      </c>
    </row>
    <row r="2674" spans="1:12" x14ac:dyDescent="0.25">
      <c r="A2674" s="561" t="s">
        <v>2138</v>
      </c>
      <c r="B2674" s="561" t="s">
        <v>2139</v>
      </c>
      <c r="C2674" s="561" t="s">
        <v>2574</v>
      </c>
      <c r="D2674" s="561" t="s">
        <v>2575</v>
      </c>
      <c r="E2674" s="562" t="s">
        <v>22</v>
      </c>
      <c r="F2674" s="561" t="s">
        <v>22</v>
      </c>
      <c r="G2674" s="561" t="s">
        <v>28232</v>
      </c>
      <c r="H2674" s="561" t="s">
        <v>2627</v>
      </c>
      <c r="I2674" s="561" t="s">
        <v>17887</v>
      </c>
      <c r="J2674" s="561" t="s">
        <v>7063</v>
      </c>
      <c r="K2674" s="562" t="s">
        <v>8215</v>
      </c>
      <c r="L2674" s="561" t="s">
        <v>25</v>
      </c>
    </row>
    <row r="2675" spans="1:12" x14ac:dyDescent="0.25">
      <c r="A2675" s="561" t="s">
        <v>2138</v>
      </c>
      <c r="B2675" s="561" t="s">
        <v>2139</v>
      </c>
      <c r="C2675" s="561" t="s">
        <v>2574</v>
      </c>
      <c r="D2675" s="561" t="s">
        <v>2575</v>
      </c>
      <c r="E2675" s="562" t="s">
        <v>22</v>
      </c>
      <c r="F2675" s="561" t="s">
        <v>22</v>
      </c>
      <c r="G2675" s="561" t="s">
        <v>28233</v>
      </c>
      <c r="H2675" s="561" t="s">
        <v>2628</v>
      </c>
      <c r="I2675" s="561" t="s">
        <v>17887</v>
      </c>
      <c r="J2675" s="561" t="s">
        <v>7063</v>
      </c>
      <c r="K2675" s="562" t="s">
        <v>7411</v>
      </c>
      <c r="L2675" s="561" t="s">
        <v>25</v>
      </c>
    </row>
    <row r="2676" spans="1:12" x14ac:dyDescent="0.25">
      <c r="A2676" s="561" t="s">
        <v>2138</v>
      </c>
      <c r="B2676" s="561" t="s">
        <v>2139</v>
      </c>
      <c r="C2676" s="561" t="s">
        <v>2574</v>
      </c>
      <c r="D2676" s="561" t="s">
        <v>2575</v>
      </c>
      <c r="E2676" s="562" t="s">
        <v>22</v>
      </c>
      <c r="F2676" s="561" t="s">
        <v>22</v>
      </c>
      <c r="G2676" s="561" t="s">
        <v>28234</v>
      </c>
      <c r="H2676" s="561" t="s">
        <v>2630</v>
      </c>
      <c r="I2676" s="561" t="s">
        <v>17887</v>
      </c>
      <c r="J2676" s="561" t="s">
        <v>7063</v>
      </c>
      <c r="K2676" s="562" t="s">
        <v>121</v>
      </c>
      <c r="L2676" s="561" t="s">
        <v>25</v>
      </c>
    </row>
    <row r="2677" spans="1:12" x14ac:dyDescent="0.25">
      <c r="A2677" s="561" t="s">
        <v>2138</v>
      </c>
      <c r="B2677" s="561" t="s">
        <v>2139</v>
      </c>
      <c r="C2677" s="561" t="s">
        <v>2574</v>
      </c>
      <c r="D2677" s="561" t="s">
        <v>2575</v>
      </c>
      <c r="E2677" s="562" t="s">
        <v>22</v>
      </c>
      <c r="F2677" s="561" t="s">
        <v>22</v>
      </c>
      <c r="G2677" s="561" t="s">
        <v>28236</v>
      </c>
      <c r="H2677" s="561" t="s">
        <v>2631</v>
      </c>
      <c r="I2677" s="561" t="s">
        <v>17887</v>
      </c>
      <c r="J2677" s="561" t="s">
        <v>7063</v>
      </c>
      <c r="K2677" s="562" t="s">
        <v>859</v>
      </c>
      <c r="L2677" s="561" t="s">
        <v>25</v>
      </c>
    </row>
    <row r="2678" spans="1:12" x14ac:dyDescent="0.25">
      <c r="A2678" s="561" t="s">
        <v>2633</v>
      </c>
      <c r="B2678" s="561" t="s">
        <v>2634</v>
      </c>
      <c r="C2678" s="561" t="s">
        <v>2635</v>
      </c>
      <c r="D2678" s="561" t="s">
        <v>2636</v>
      </c>
      <c r="E2678" s="562" t="s">
        <v>22</v>
      </c>
      <c r="F2678" s="561" t="s">
        <v>22</v>
      </c>
      <c r="G2678" s="561" t="s">
        <v>28237</v>
      </c>
      <c r="H2678" s="561" t="s">
        <v>2637</v>
      </c>
      <c r="I2678" s="561" t="s">
        <v>23868</v>
      </c>
      <c r="J2678" s="561" t="s">
        <v>7063</v>
      </c>
      <c r="K2678" s="562" t="s">
        <v>7540</v>
      </c>
      <c r="L2678" s="561" t="s">
        <v>25</v>
      </c>
    </row>
    <row r="2679" spans="1:12" x14ac:dyDescent="0.25">
      <c r="A2679" s="561" t="s">
        <v>2633</v>
      </c>
      <c r="B2679" s="561" t="s">
        <v>2634</v>
      </c>
      <c r="C2679" s="561" t="s">
        <v>2635</v>
      </c>
      <c r="D2679" s="561" t="s">
        <v>2636</v>
      </c>
      <c r="E2679" s="562" t="s">
        <v>22</v>
      </c>
      <c r="F2679" s="561" t="s">
        <v>22</v>
      </c>
      <c r="G2679" s="561" t="s">
        <v>28238</v>
      </c>
      <c r="H2679" s="561" t="s">
        <v>2638</v>
      </c>
      <c r="I2679" s="561" t="s">
        <v>23868</v>
      </c>
      <c r="J2679" s="561" t="s">
        <v>7063</v>
      </c>
      <c r="K2679" s="562" t="s">
        <v>37306</v>
      </c>
      <c r="L2679" s="561" t="s">
        <v>25</v>
      </c>
    </row>
    <row r="2680" spans="1:12" x14ac:dyDescent="0.25">
      <c r="A2680" s="561" t="s">
        <v>2633</v>
      </c>
      <c r="B2680" s="561" t="s">
        <v>2634</v>
      </c>
      <c r="C2680" s="561" t="s">
        <v>2635</v>
      </c>
      <c r="D2680" s="561" t="s">
        <v>2636</v>
      </c>
      <c r="E2680" s="562" t="s">
        <v>22</v>
      </c>
      <c r="F2680" s="561" t="s">
        <v>22</v>
      </c>
      <c r="G2680" s="561" t="s">
        <v>28239</v>
      </c>
      <c r="H2680" s="561" t="s">
        <v>2639</v>
      </c>
      <c r="I2680" s="561" t="s">
        <v>23868</v>
      </c>
      <c r="J2680" s="561" t="s">
        <v>7063</v>
      </c>
      <c r="K2680" s="562" t="s">
        <v>37307</v>
      </c>
      <c r="L2680" s="561" t="s">
        <v>25</v>
      </c>
    </row>
    <row r="2681" spans="1:12" x14ac:dyDescent="0.25">
      <c r="A2681" s="561" t="s">
        <v>2633</v>
      </c>
      <c r="B2681" s="561" t="s">
        <v>2634</v>
      </c>
      <c r="C2681" s="561" t="s">
        <v>2640</v>
      </c>
      <c r="D2681" s="561" t="s">
        <v>2641</v>
      </c>
      <c r="E2681" s="562" t="s">
        <v>22</v>
      </c>
      <c r="F2681" s="561" t="s">
        <v>22</v>
      </c>
      <c r="G2681" s="561" t="s">
        <v>28241</v>
      </c>
      <c r="H2681" s="561" t="s">
        <v>2642</v>
      </c>
      <c r="I2681" s="561" t="s">
        <v>23868</v>
      </c>
      <c r="J2681" s="561" t="s">
        <v>24</v>
      </c>
      <c r="K2681" s="562" t="s">
        <v>746</v>
      </c>
      <c r="L2681" s="561" t="s">
        <v>25</v>
      </c>
    </row>
    <row r="2682" spans="1:12" x14ac:dyDescent="0.25">
      <c r="A2682" s="561" t="s">
        <v>2633</v>
      </c>
      <c r="B2682" s="561" t="s">
        <v>2634</v>
      </c>
      <c r="C2682" s="561" t="s">
        <v>2640</v>
      </c>
      <c r="D2682" s="561" t="s">
        <v>2641</v>
      </c>
      <c r="E2682" s="562" t="s">
        <v>22</v>
      </c>
      <c r="F2682" s="561" t="s">
        <v>22</v>
      </c>
      <c r="G2682" s="561" t="s">
        <v>28242</v>
      </c>
      <c r="H2682" s="561" t="s">
        <v>2643</v>
      </c>
      <c r="I2682" s="561" t="s">
        <v>23868</v>
      </c>
      <c r="J2682" s="561" t="s">
        <v>24</v>
      </c>
      <c r="K2682" s="562" t="s">
        <v>28823</v>
      </c>
      <c r="L2682" s="561" t="s">
        <v>25</v>
      </c>
    </row>
    <row r="2683" spans="1:12" x14ac:dyDescent="0.25">
      <c r="A2683" s="561" t="s">
        <v>2633</v>
      </c>
      <c r="B2683" s="561" t="s">
        <v>2634</v>
      </c>
      <c r="C2683" s="561" t="s">
        <v>2640</v>
      </c>
      <c r="D2683" s="561" t="s">
        <v>2641</v>
      </c>
      <c r="E2683" s="562" t="s">
        <v>22</v>
      </c>
      <c r="F2683" s="561" t="s">
        <v>22</v>
      </c>
      <c r="G2683" s="561" t="s">
        <v>28244</v>
      </c>
      <c r="H2683" s="561" t="s">
        <v>2644</v>
      </c>
      <c r="I2683" s="561" t="s">
        <v>23270</v>
      </c>
      <c r="J2683" s="561" t="s">
        <v>24</v>
      </c>
      <c r="K2683" s="562" t="s">
        <v>2681</v>
      </c>
      <c r="L2683" s="561" t="s">
        <v>25</v>
      </c>
    </row>
    <row r="2684" spans="1:12" x14ac:dyDescent="0.25">
      <c r="A2684" s="561" t="s">
        <v>2633</v>
      </c>
      <c r="B2684" s="561" t="s">
        <v>2634</v>
      </c>
      <c r="C2684" s="561" t="s">
        <v>2640</v>
      </c>
      <c r="D2684" s="561" t="s">
        <v>2641</v>
      </c>
      <c r="E2684" s="562" t="s">
        <v>22</v>
      </c>
      <c r="F2684" s="561" t="s">
        <v>22</v>
      </c>
      <c r="G2684" s="561" t="s">
        <v>28245</v>
      </c>
      <c r="H2684" s="561" t="s">
        <v>2646</v>
      </c>
      <c r="I2684" s="561" t="s">
        <v>23148</v>
      </c>
      <c r="J2684" s="561" t="s">
        <v>24</v>
      </c>
      <c r="K2684" s="562" t="s">
        <v>1032</v>
      </c>
      <c r="L2684" s="561" t="s">
        <v>25</v>
      </c>
    </row>
    <row r="2685" spans="1:12" x14ac:dyDescent="0.25">
      <c r="A2685" s="561" t="s">
        <v>2633</v>
      </c>
      <c r="B2685" s="561" t="s">
        <v>2634</v>
      </c>
      <c r="C2685" s="561" t="s">
        <v>2648</v>
      </c>
      <c r="D2685" s="561" t="s">
        <v>2649</v>
      </c>
      <c r="E2685" s="562" t="s">
        <v>22</v>
      </c>
      <c r="F2685" s="561" t="s">
        <v>22</v>
      </c>
      <c r="G2685" s="561" t="s">
        <v>28246</v>
      </c>
      <c r="H2685" s="561" t="s">
        <v>2650</v>
      </c>
      <c r="I2685" s="561" t="s">
        <v>23868</v>
      </c>
      <c r="J2685" s="561" t="s">
        <v>24</v>
      </c>
      <c r="K2685" s="562" t="s">
        <v>37308</v>
      </c>
      <c r="L2685" s="561" t="s">
        <v>25</v>
      </c>
    </row>
    <row r="2686" spans="1:12" x14ac:dyDescent="0.25">
      <c r="A2686" s="561" t="s">
        <v>2633</v>
      </c>
      <c r="B2686" s="561" t="s">
        <v>2634</v>
      </c>
      <c r="C2686" s="561" t="s">
        <v>2648</v>
      </c>
      <c r="D2686" s="561" t="s">
        <v>2649</v>
      </c>
      <c r="E2686" s="562" t="s">
        <v>22</v>
      </c>
      <c r="F2686" s="561" t="s">
        <v>22</v>
      </c>
      <c r="G2686" s="561" t="s">
        <v>28248</v>
      </c>
      <c r="H2686" s="561" t="s">
        <v>2651</v>
      </c>
      <c r="I2686" s="561" t="s">
        <v>23868</v>
      </c>
      <c r="J2686" s="561" t="s">
        <v>24</v>
      </c>
      <c r="K2686" s="562" t="s">
        <v>8578</v>
      </c>
      <c r="L2686" s="561" t="s">
        <v>25</v>
      </c>
    </row>
    <row r="2687" spans="1:12" x14ac:dyDescent="0.25">
      <c r="A2687" s="561" t="s">
        <v>2633</v>
      </c>
      <c r="B2687" s="561" t="s">
        <v>2634</v>
      </c>
      <c r="C2687" s="561" t="s">
        <v>2648</v>
      </c>
      <c r="D2687" s="561" t="s">
        <v>2649</v>
      </c>
      <c r="E2687" s="562" t="s">
        <v>22</v>
      </c>
      <c r="F2687" s="561" t="s">
        <v>22</v>
      </c>
      <c r="G2687" s="561" t="s">
        <v>28250</v>
      </c>
      <c r="H2687" s="561" t="s">
        <v>2652</v>
      </c>
      <c r="I2687" s="561" t="s">
        <v>23868</v>
      </c>
      <c r="J2687" s="561" t="s">
        <v>24</v>
      </c>
      <c r="K2687" s="562" t="s">
        <v>37309</v>
      </c>
      <c r="L2687" s="561" t="s">
        <v>25</v>
      </c>
    </row>
    <row r="2688" spans="1:12" x14ac:dyDescent="0.25">
      <c r="A2688" s="561" t="s">
        <v>2633</v>
      </c>
      <c r="B2688" s="561" t="s">
        <v>2634</v>
      </c>
      <c r="C2688" s="561" t="s">
        <v>2648</v>
      </c>
      <c r="D2688" s="561" t="s">
        <v>2649</v>
      </c>
      <c r="E2688" s="562" t="s">
        <v>22</v>
      </c>
      <c r="F2688" s="561" t="s">
        <v>22</v>
      </c>
      <c r="G2688" s="561" t="s">
        <v>28252</v>
      </c>
      <c r="H2688" s="561" t="s">
        <v>2653</v>
      </c>
      <c r="I2688" s="561" t="s">
        <v>23868</v>
      </c>
      <c r="J2688" s="561" t="s">
        <v>24</v>
      </c>
      <c r="K2688" s="562" t="s">
        <v>37310</v>
      </c>
      <c r="L2688" s="561" t="s">
        <v>25</v>
      </c>
    </row>
    <row r="2689" spans="1:12" x14ac:dyDescent="0.25">
      <c r="A2689" s="561" t="s">
        <v>2633</v>
      </c>
      <c r="B2689" s="561" t="s">
        <v>2634</v>
      </c>
      <c r="C2689" s="561" t="s">
        <v>2654</v>
      </c>
      <c r="D2689" s="561" t="s">
        <v>2655</v>
      </c>
      <c r="E2689" s="562" t="s">
        <v>22</v>
      </c>
      <c r="F2689" s="561" t="s">
        <v>22</v>
      </c>
      <c r="G2689" s="561" t="s">
        <v>28253</v>
      </c>
      <c r="H2689" s="561" t="s">
        <v>2656</v>
      </c>
      <c r="I2689" s="561" t="s">
        <v>23868</v>
      </c>
      <c r="J2689" s="561" t="s">
        <v>24</v>
      </c>
      <c r="K2689" s="562" t="s">
        <v>7608</v>
      </c>
      <c r="L2689" s="561" t="s">
        <v>25</v>
      </c>
    </row>
    <row r="2690" spans="1:12" x14ac:dyDescent="0.25">
      <c r="A2690" s="561" t="s">
        <v>2633</v>
      </c>
      <c r="B2690" s="561" t="s">
        <v>2634</v>
      </c>
      <c r="C2690" s="561" t="s">
        <v>2657</v>
      </c>
      <c r="D2690" s="561" t="s">
        <v>2658</v>
      </c>
      <c r="E2690" s="562" t="s">
        <v>22</v>
      </c>
      <c r="F2690" s="561" t="s">
        <v>22</v>
      </c>
      <c r="G2690" s="561" t="s">
        <v>28254</v>
      </c>
      <c r="H2690" s="561" t="s">
        <v>2659</v>
      </c>
      <c r="I2690" s="561" t="s">
        <v>23868</v>
      </c>
      <c r="J2690" s="561" t="s">
        <v>24</v>
      </c>
      <c r="K2690" s="562" t="s">
        <v>8134</v>
      </c>
      <c r="L2690" s="561" t="s">
        <v>25</v>
      </c>
    </row>
    <row r="2691" spans="1:12" x14ac:dyDescent="0.25">
      <c r="A2691" s="561" t="s">
        <v>2633</v>
      </c>
      <c r="B2691" s="561" t="s">
        <v>2634</v>
      </c>
      <c r="C2691" s="561" t="s">
        <v>2657</v>
      </c>
      <c r="D2691" s="561" t="s">
        <v>2658</v>
      </c>
      <c r="E2691" s="562" t="s">
        <v>22</v>
      </c>
      <c r="F2691" s="561" t="s">
        <v>22</v>
      </c>
      <c r="G2691" s="561" t="s">
        <v>28255</v>
      </c>
      <c r="H2691" s="561" t="s">
        <v>2661</v>
      </c>
      <c r="I2691" s="561" t="s">
        <v>23868</v>
      </c>
      <c r="J2691" s="561" t="s">
        <v>7063</v>
      </c>
      <c r="K2691" s="562" t="s">
        <v>37311</v>
      </c>
      <c r="L2691" s="561" t="s">
        <v>25</v>
      </c>
    </row>
    <row r="2692" spans="1:12" x14ac:dyDescent="0.25">
      <c r="A2692" s="561" t="s">
        <v>2633</v>
      </c>
      <c r="B2692" s="561" t="s">
        <v>2634</v>
      </c>
      <c r="C2692" s="561" t="s">
        <v>2657</v>
      </c>
      <c r="D2692" s="561" t="s">
        <v>2658</v>
      </c>
      <c r="E2692" s="562" t="s">
        <v>22</v>
      </c>
      <c r="F2692" s="561" t="s">
        <v>22</v>
      </c>
      <c r="G2692" s="561" t="s">
        <v>28257</v>
      </c>
      <c r="H2692" s="561" t="s">
        <v>2662</v>
      </c>
      <c r="I2692" s="561" t="s">
        <v>23868</v>
      </c>
      <c r="J2692" s="561" t="s">
        <v>24</v>
      </c>
      <c r="K2692" s="562" t="s">
        <v>8621</v>
      </c>
      <c r="L2692" s="561" t="s">
        <v>25</v>
      </c>
    </row>
    <row r="2693" spans="1:12" x14ac:dyDescent="0.25">
      <c r="A2693" s="561" t="s">
        <v>2633</v>
      </c>
      <c r="B2693" s="561" t="s">
        <v>2634</v>
      </c>
      <c r="C2693" s="561" t="s">
        <v>2657</v>
      </c>
      <c r="D2693" s="561" t="s">
        <v>2658</v>
      </c>
      <c r="E2693" s="562" t="s">
        <v>22</v>
      </c>
      <c r="F2693" s="561" t="s">
        <v>22</v>
      </c>
      <c r="G2693" s="561" t="s">
        <v>28258</v>
      </c>
      <c r="H2693" s="561" t="s">
        <v>2663</v>
      </c>
      <c r="I2693" s="561" t="s">
        <v>23868</v>
      </c>
      <c r="J2693" s="561" t="s">
        <v>7063</v>
      </c>
      <c r="K2693" s="562" t="s">
        <v>29807</v>
      </c>
      <c r="L2693" s="561" t="s">
        <v>25</v>
      </c>
    </row>
    <row r="2694" spans="1:12" x14ac:dyDescent="0.25">
      <c r="A2694" s="561" t="s">
        <v>2633</v>
      </c>
      <c r="B2694" s="561" t="s">
        <v>2634</v>
      </c>
      <c r="C2694" s="561" t="s">
        <v>2657</v>
      </c>
      <c r="D2694" s="561" t="s">
        <v>2658</v>
      </c>
      <c r="E2694" s="562" t="s">
        <v>22</v>
      </c>
      <c r="F2694" s="561" t="s">
        <v>22</v>
      </c>
      <c r="G2694" s="561" t="s">
        <v>28259</v>
      </c>
      <c r="H2694" s="561" t="s">
        <v>2664</v>
      </c>
      <c r="I2694" s="561" t="s">
        <v>23868</v>
      </c>
      <c r="J2694" s="561" t="s">
        <v>24</v>
      </c>
      <c r="K2694" s="562" t="s">
        <v>37312</v>
      </c>
      <c r="L2694" s="561" t="s">
        <v>25</v>
      </c>
    </row>
    <row r="2695" spans="1:12" x14ac:dyDescent="0.25">
      <c r="A2695" s="561" t="s">
        <v>2633</v>
      </c>
      <c r="B2695" s="561" t="s">
        <v>2634</v>
      </c>
      <c r="C2695" s="561" t="s">
        <v>2657</v>
      </c>
      <c r="D2695" s="561" t="s">
        <v>2658</v>
      </c>
      <c r="E2695" s="562" t="s">
        <v>22</v>
      </c>
      <c r="F2695" s="561" t="s">
        <v>22</v>
      </c>
      <c r="G2695" s="561" t="s">
        <v>28260</v>
      </c>
      <c r="H2695" s="561" t="s">
        <v>2665</v>
      </c>
      <c r="I2695" s="561" t="s">
        <v>23868</v>
      </c>
      <c r="J2695" s="561" t="s">
        <v>7063</v>
      </c>
      <c r="K2695" s="562" t="s">
        <v>37313</v>
      </c>
      <c r="L2695" s="561" t="s">
        <v>25</v>
      </c>
    </row>
    <row r="2696" spans="1:12" x14ac:dyDescent="0.25">
      <c r="A2696" s="561" t="s">
        <v>2633</v>
      </c>
      <c r="B2696" s="561" t="s">
        <v>2634</v>
      </c>
      <c r="C2696" s="561" t="s">
        <v>2657</v>
      </c>
      <c r="D2696" s="561" t="s">
        <v>2658</v>
      </c>
      <c r="E2696" s="562" t="s">
        <v>22</v>
      </c>
      <c r="F2696" s="561" t="s">
        <v>22</v>
      </c>
      <c r="G2696" s="561" t="s">
        <v>28261</v>
      </c>
      <c r="H2696" s="561" t="s">
        <v>2666</v>
      </c>
      <c r="I2696" s="561" t="s">
        <v>23868</v>
      </c>
      <c r="J2696" s="561" t="s">
        <v>24</v>
      </c>
      <c r="K2696" s="562" t="s">
        <v>37314</v>
      </c>
      <c r="L2696" s="561" t="s">
        <v>25</v>
      </c>
    </row>
    <row r="2697" spans="1:12" x14ac:dyDescent="0.25">
      <c r="A2697" s="561" t="s">
        <v>2633</v>
      </c>
      <c r="B2697" s="561" t="s">
        <v>2634</v>
      </c>
      <c r="C2697" s="561" t="s">
        <v>2657</v>
      </c>
      <c r="D2697" s="561" t="s">
        <v>2658</v>
      </c>
      <c r="E2697" s="562" t="s">
        <v>22</v>
      </c>
      <c r="F2697" s="561" t="s">
        <v>22</v>
      </c>
      <c r="G2697" s="561" t="s">
        <v>28262</v>
      </c>
      <c r="H2697" s="561" t="s">
        <v>2667</v>
      </c>
      <c r="I2697" s="561" t="s">
        <v>23868</v>
      </c>
      <c r="J2697" s="561" t="s">
        <v>7063</v>
      </c>
      <c r="K2697" s="562" t="s">
        <v>37315</v>
      </c>
      <c r="L2697" s="561" t="s">
        <v>25</v>
      </c>
    </row>
    <row r="2698" spans="1:12" x14ac:dyDescent="0.25">
      <c r="A2698" s="561" t="s">
        <v>2633</v>
      </c>
      <c r="B2698" s="561" t="s">
        <v>2634</v>
      </c>
      <c r="C2698" s="561" t="s">
        <v>2657</v>
      </c>
      <c r="D2698" s="561" t="s">
        <v>2658</v>
      </c>
      <c r="E2698" s="562" t="s">
        <v>22</v>
      </c>
      <c r="F2698" s="561" t="s">
        <v>22</v>
      </c>
      <c r="G2698" s="561" t="s">
        <v>28263</v>
      </c>
      <c r="H2698" s="561" t="s">
        <v>2668</v>
      </c>
      <c r="I2698" s="561" t="s">
        <v>23868</v>
      </c>
      <c r="J2698" s="561" t="s">
        <v>24</v>
      </c>
      <c r="K2698" s="562" t="s">
        <v>8483</v>
      </c>
      <c r="L2698" s="561" t="s">
        <v>25</v>
      </c>
    </row>
    <row r="2699" spans="1:12" x14ac:dyDescent="0.25">
      <c r="A2699" s="561" t="s">
        <v>2633</v>
      </c>
      <c r="B2699" s="561" t="s">
        <v>2634</v>
      </c>
      <c r="C2699" s="561" t="s">
        <v>2657</v>
      </c>
      <c r="D2699" s="561" t="s">
        <v>2658</v>
      </c>
      <c r="E2699" s="562" t="s">
        <v>22</v>
      </c>
      <c r="F2699" s="561" t="s">
        <v>22</v>
      </c>
      <c r="G2699" s="561" t="s">
        <v>28265</v>
      </c>
      <c r="H2699" s="561" t="s">
        <v>2669</v>
      </c>
      <c r="I2699" s="561" t="s">
        <v>23868</v>
      </c>
      <c r="J2699" s="561" t="s">
        <v>24</v>
      </c>
      <c r="K2699" s="562" t="s">
        <v>37316</v>
      </c>
      <c r="L2699" s="561" t="s">
        <v>25</v>
      </c>
    </row>
    <row r="2700" spans="1:12" x14ac:dyDescent="0.25">
      <c r="A2700" s="561" t="s">
        <v>2633</v>
      </c>
      <c r="B2700" s="561" t="s">
        <v>2634</v>
      </c>
      <c r="C2700" s="561" t="s">
        <v>2657</v>
      </c>
      <c r="D2700" s="561" t="s">
        <v>2658</v>
      </c>
      <c r="E2700" s="562" t="s">
        <v>22</v>
      </c>
      <c r="F2700" s="561" t="s">
        <v>22</v>
      </c>
      <c r="G2700" s="561" t="s">
        <v>28267</v>
      </c>
      <c r="H2700" s="561" t="s">
        <v>2670</v>
      </c>
      <c r="I2700" s="561" t="s">
        <v>23868</v>
      </c>
      <c r="J2700" s="561" t="s">
        <v>7063</v>
      </c>
      <c r="K2700" s="562" t="s">
        <v>37317</v>
      </c>
      <c r="L2700" s="561" t="s">
        <v>25</v>
      </c>
    </row>
    <row r="2701" spans="1:12" x14ac:dyDescent="0.25">
      <c r="A2701" s="561" t="s">
        <v>2672</v>
      </c>
      <c r="B2701" s="561" t="s">
        <v>2673</v>
      </c>
      <c r="C2701" s="561" t="s">
        <v>2674</v>
      </c>
      <c r="D2701" s="561" t="s">
        <v>2675</v>
      </c>
      <c r="E2701" s="562" t="s">
        <v>22</v>
      </c>
      <c r="F2701" s="561" t="s">
        <v>22</v>
      </c>
      <c r="G2701" s="561" t="s">
        <v>28268</v>
      </c>
      <c r="H2701" s="561" t="s">
        <v>2676</v>
      </c>
      <c r="I2701" s="561" t="s">
        <v>23148</v>
      </c>
      <c r="J2701" s="561" t="s">
        <v>24</v>
      </c>
      <c r="K2701" s="562" t="s">
        <v>2430</v>
      </c>
      <c r="L2701" s="561" t="s">
        <v>25</v>
      </c>
    </row>
    <row r="2702" spans="1:12" x14ac:dyDescent="0.25">
      <c r="A2702" s="561" t="s">
        <v>2672</v>
      </c>
      <c r="B2702" s="561" t="s">
        <v>2673</v>
      </c>
      <c r="C2702" s="561" t="s">
        <v>2674</v>
      </c>
      <c r="D2702" s="561" t="s">
        <v>2675</v>
      </c>
      <c r="E2702" s="562" t="s">
        <v>22</v>
      </c>
      <c r="F2702" s="561" t="s">
        <v>22</v>
      </c>
      <c r="G2702" s="561" t="s">
        <v>28269</v>
      </c>
      <c r="H2702" s="561" t="s">
        <v>2677</v>
      </c>
      <c r="I2702" s="561" t="s">
        <v>23148</v>
      </c>
      <c r="J2702" s="561" t="s">
        <v>24</v>
      </c>
      <c r="K2702" s="562" t="s">
        <v>131</v>
      </c>
      <c r="L2702" s="561" t="s">
        <v>25</v>
      </c>
    </row>
    <row r="2703" spans="1:12" x14ac:dyDescent="0.25">
      <c r="A2703" s="561" t="s">
        <v>2672</v>
      </c>
      <c r="B2703" s="561" t="s">
        <v>2673</v>
      </c>
      <c r="C2703" s="561" t="s">
        <v>2674</v>
      </c>
      <c r="D2703" s="561" t="s">
        <v>2675</v>
      </c>
      <c r="E2703" s="562" t="s">
        <v>22</v>
      </c>
      <c r="F2703" s="561" t="s">
        <v>22</v>
      </c>
      <c r="G2703" s="561" t="s">
        <v>28270</v>
      </c>
      <c r="H2703" s="561" t="s">
        <v>2679</v>
      </c>
      <c r="I2703" s="561" t="s">
        <v>23148</v>
      </c>
      <c r="J2703" s="561" t="s">
        <v>24</v>
      </c>
      <c r="K2703" s="562" t="s">
        <v>3841</v>
      </c>
      <c r="L2703" s="561" t="s">
        <v>25</v>
      </c>
    </row>
    <row r="2704" spans="1:12" x14ac:dyDescent="0.25">
      <c r="A2704" s="561" t="s">
        <v>2672</v>
      </c>
      <c r="B2704" s="561" t="s">
        <v>2673</v>
      </c>
      <c r="C2704" s="561" t="s">
        <v>2674</v>
      </c>
      <c r="D2704" s="561" t="s">
        <v>2675</v>
      </c>
      <c r="E2704" s="562" t="s">
        <v>22</v>
      </c>
      <c r="F2704" s="561" t="s">
        <v>22</v>
      </c>
      <c r="G2704" s="561" t="s">
        <v>28271</v>
      </c>
      <c r="H2704" s="561" t="s">
        <v>2680</v>
      </c>
      <c r="I2704" s="561" t="s">
        <v>23148</v>
      </c>
      <c r="J2704" s="561" t="s">
        <v>24</v>
      </c>
      <c r="K2704" s="562" t="s">
        <v>1929</v>
      </c>
      <c r="L2704" s="561" t="s">
        <v>25</v>
      </c>
    </row>
    <row r="2705" spans="1:12" x14ac:dyDescent="0.25">
      <c r="A2705" s="561" t="s">
        <v>2672</v>
      </c>
      <c r="B2705" s="561" t="s">
        <v>2673</v>
      </c>
      <c r="C2705" s="561" t="s">
        <v>2674</v>
      </c>
      <c r="D2705" s="561" t="s">
        <v>2675</v>
      </c>
      <c r="E2705" s="562" t="s">
        <v>22</v>
      </c>
      <c r="F2705" s="561" t="s">
        <v>22</v>
      </c>
      <c r="G2705" s="561" t="s">
        <v>28272</v>
      </c>
      <c r="H2705" s="561" t="s">
        <v>2682</v>
      </c>
      <c r="I2705" s="561" t="s">
        <v>23148</v>
      </c>
      <c r="J2705" s="561" t="s">
        <v>24</v>
      </c>
      <c r="K2705" s="562" t="s">
        <v>2484</v>
      </c>
      <c r="L2705" s="561" t="s">
        <v>25</v>
      </c>
    </row>
    <row r="2706" spans="1:12" x14ac:dyDescent="0.25">
      <c r="A2706" s="561" t="s">
        <v>2672</v>
      </c>
      <c r="B2706" s="561" t="s">
        <v>2673</v>
      </c>
      <c r="C2706" s="561" t="s">
        <v>2674</v>
      </c>
      <c r="D2706" s="561" t="s">
        <v>2675</v>
      </c>
      <c r="E2706" s="562" t="s">
        <v>22</v>
      </c>
      <c r="F2706" s="561" t="s">
        <v>22</v>
      </c>
      <c r="G2706" s="561" t="s">
        <v>28273</v>
      </c>
      <c r="H2706" s="561" t="s">
        <v>2683</v>
      </c>
      <c r="I2706" s="561" t="s">
        <v>23148</v>
      </c>
      <c r="J2706" s="561" t="s">
        <v>24</v>
      </c>
      <c r="K2706" s="562" t="s">
        <v>32654</v>
      </c>
      <c r="L2706" s="561" t="s">
        <v>25</v>
      </c>
    </row>
    <row r="2707" spans="1:12" x14ac:dyDescent="0.25">
      <c r="A2707" s="561" t="s">
        <v>2672</v>
      </c>
      <c r="B2707" s="561" t="s">
        <v>2673</v>
      </c>
      <c r="C2707" s="561" t="s">
        <v>2674</v>
      </c>
      <c r="D2707" s="561" t="s">
        <v>2675</v>
      </c>
      <c r="E2707" s="562" t="s">
        <v>22</v>
      </c>
      <c r="F2707" s="561" t="s">
        <v>22</v>
      </c>
      <c r="G2707" s="561" t="s">
        <v>28274</v>
      </c>
      <c r="H2707" s="561" t="s">
        <v>2684</v>
      </c>
      <c r="I2707" s="561" t="s">
        <v>23148</v>
      </c>
      <c r="J2707" s="561" t="s">
        <v>24</v>
      </c>
      <c r="K2707" s="562" t="s">
        <v>279</v>
      </c>
      <c r="L2707" s="561" t="s">
        <v>25</v>
      </c>
    </row>
    <row r="2708" spans="1:12" x14ac:dyDescent="0.25">
      <c r="A2708" s="561" t="s">
        <v>2672</v>
      </c>
      <c r="B2708" s="561" t="s">
        <v>2673</v>
      </c>
      <c r="C2708" s="561" t="s">
        <v>2674</v>
      </c>
      <c r="D2708" s="561" t="s">
        <v>2675</v>
      </c>
      <c r="E2708" s="562" t="s">
        <v>22</v>
      </c>
      <c r="F2708" s="561" t="s">
        <v>22</v>
      </c>
      <c r="G2708" s="561" t="s">
        <v>28275</v>
      </c>
      <c r="H2708" s="561" t="s">
        <v>2686</v>
      </c>
      <c r="I2708" s="561" t="s">
        <v>23148</v>
      </c>
      <c r="J2708" s="561" t="s">
        <v>24</v>
      </c>
      <c r="K2708" s="562" t="s">
        <v>4542</v>
      </c>
      <c r="L2708" s="561" t="s">
        <v>25</v>
      </c>
    </row>
    <row r="2709" spans="1:12" x14ac:dyDescent="0.25">
      <c r="A2709" s="561" t="s">
        <v>2672</v>
      </c>
      <c r="B2709" s="561" t="s">
        <v>2673</v>
      </c>
      <c r="C2709" s="561" t="s">
        <v>2674</v>
      </c>
      <c r="D2709" s="561" t="s">
        <v>2675</v>
      </c>
      <c r="E2709" s="562" t="s">
        <v>22</v>
      </c>
      <c r="F2709" s="561" t="s">
        <v>22</v>
      </c>
      <c r="G2709" s="561" t="s">
        <v>28276</v>
      </c>
      <c r="H2709" s="561" t="s">
        <v>2688</v>
      </c>
      <c r="I2709" s="561" t="s">
        <v>23148</v>
      </c>
      <c r="J2709" s="561" t="s">
        <v>24</v>
      </c>
      <c r="K2709" s="562" t="s">
        <v>28299</v>
      </c>
      <c r="L2709" s="561" t="s">
        <v>25</v>
      </c>
    </row>
    <row r="2710" spans="1:12" x14ac:dyDescent="0.25">
      <c r="A2710" s="561" t="s">
        <v>2672</v>
      </c>
      <c r="B2710" s="561" t="s">
        <v>2673</v>
      </c>
      <c r="C2710" s="561" t="s">
        <v>2674</v>
      </c>
      <c r="D2710" s="561" t="s">
        <v>2675</v>
      </c>
      <c r="E2710" s="562" t="s">
        <v>22</v>
      </c>
      <c r="F2710" s="561" t="s">
        <v>22</v>
      </c>
      <c r="G2710" s="561" t="s">
        <v>28277</v>
      </c>
      <c r="H2710" s="561" t="s">
        <v>2689</v>
      </c>
      <c r="I2710" s="561" t="s">
        <v>23148</v>
      </c>
      <c r="J2710" s="561" t="s">
        <v>24</v>
      </c>
      <c r="K2710" s="562" t="s">
        <v>7407</v>
      </c>
      <c r="L2710" s="561" t="s">
        <v>25</v>
      </c>
    </row>
    <row r="2711" spans="1:12" x14ac:dyDescent="0.25">
      <c r="A2711" s="561" t="s">
        <v>2672</v>
      </c>
      <c r="B2711" s="561" t="s">
        <v>2673</v>
      </c>
      <c r="C2711" s="561" t="s">
        <v>2674</v>
      </c>
      <c r="D2711" s="561" t="s">
        <v>2675</v>
      </c>
      <c r="E2711" s="562" t="s">
        <v>22</v>
      </c>
      <c r="F2711" s="561" t="s">
        <v>22</v>
      </c>
      <c r="G2711" s="561" t="s">
        <v>28278</v>
      </c>
      <c r="H2711" s="561" t="s">
        <v>2691</v>
      </c>
      <c r="I2711" s="561" t="s">
        <v>23148</v>
      </c>
      <c r="J2711" s="561" t="s">
        <v>24</v>
      </c>
      <c r="K2711" s="562" t="s">
        <v>5087</v>
      </c>
      <c r="L2711" s="561" t="s">
        <v>25</v>
      </c>
    </row>
    <row r="2712" spans="1:12" x14ac:dyDescent="0.25">
      <c r="A2712" s="561" t="s">
        <v>2672</v>
      </c>
      <c r="B2712" s="561" t="s">
        <v>2673</v>
      </c>
      <c r="C2712" s="561" t="s">
        <v>2674</v>
      </c>
      <c r="D2712" s="561" t="s">
        <v>2675</v>
      </c>
      <c r="E2712" s="562" t="s">
        <v>22</v>
      </c>
      <c r="F2712" s="561" t="s">
        <v>22</v>
      </c>
      <c r="G2712" s="561" t="s">
        <v>28280</v>
      </c>
      <c r="H2712" s="561" t="s">
        <v>2692</v>
      </c>
      <c r="I2712" s="561" t="s">
        <v>23148</v>
      </c>
      <c r="J2712" s="561" t="s">
        <v>24</v>
      </c>
      <c r="K2712" s="562" t="s">
        <v>2868</v>
      </c>
      <c r="L2712" s="561" t="s">
        <v>25</v>
      </c>
    </row>
    <row r="2713" spans="1:12" x14ac:dyDescent="0.25">
      <c r="A2713" s="561" t="s">
        <v>2672</v>
      </c>
      <c r="B2713" s="561" t="s">
        <v>2673</v>
      </c>
      <c r="C2713" s="561" t="s">
        <v>2674</v>
      </c>
      <c r="D2713" s="561" t="s">
        <v>2675</v>
      </c>
      <c r="E2713" s="562" t="s">
        <v>22</v>
      </c>
      <c r="F2713" s="561" t="s">
        <v>22</v>
      </c>
      <c r="G2713" s="561" t="s">
        <v>28281</v>
      </c>
      <c r="H2713" s="561" t="s">
        <v>2694</v>
      </c>
      <c r="I2713" s="561" t="s">
        <v>23148</v>
      </c>
      <c r="J2713" s="561" t="s">
        <v>24</v>
      </c>
      <c r="K2713" s="562" t="s">
        <v>2175</v>
      </c>
      <c r="L2713" s="561" t="s">
        <v>25</v>
      </c>
    </row>
    <row r="2714" spans="1:12" x14ac:dyDescent="0.25">
      <c r="A2714" s="561" t="s">
        <v>2672</v>
      </c>
      <c r="B2714" s="561" t="s">
        <v>2673</v>
      </c>
      <c r="C2714" s="561" t="s">
        <v>2674</v>
      </c>
      <c r="D2714" s="561" t="s">
        <v>2675</v>
      </c>
      <c r="E2714" s="562" t="s">
        <v>22</v>
      </c>
      <c r="F2714" s="561" t="s">
        <v>22</v>
      </c>
      <c r="G2714" s="561" t="s">
        <v>28282</v>
      </c>
      <c r="H2714" s="561" t="s">
        <v>2695</v>
      </c>
      <c r="I2714" s="561" t="s">
        <v>23148</v>
      </c>
      <c r="J2714" s="561" t="s">
        <v>24</v>
      </c>
      <c r="K2714" s="562" t="s">
        <v>8394</v>
      </c>
      <c r="L2714" s="561" t="s">
        <v>25</v>
      </c>
    </row>
    <row r="2715" spans="1:12" x14ac:dyDescent="0.25">
      <c r="A2715" s="561" t="s">
        <v>2672</v>
      </c>
      <c r="B2715" s="561" t="s">
        <v>2673</v>
      </c>
      <c r="C2715" s="561" t="s">
        <v>2674</v>
      </c>
      <c r="D2715" s="561" t="s">
        <v>2675</v>
      </c>
      <c r="E2715" s="562" t="s">
        <v>22</v>
      </c>
      <c r="F2715" s="561" t="s">
        <v>22</v>
      </c>
      <c r="G2715" s="561" t="s">
        <v>28283</v>
      </c>
      <c r="H2715" s="561" t="s">
        <v>2696</v>
      </c>
      <c r="I2715" s="561" t="s">
        <v>23148</v>
      </c>
      <c r="J2715" s="561" t="s">
        <v>24</v>
      </c>
      <c r="K2715" s="562" t="s">
        <v>7662</v>
      </c>
      <c r="L2715" s="561" t="s">
        <v>25</v>
      </c>
    </row>
    <row r="2716" spans="1:12" x14ac:dyDescent="0.25">
      <c r="A2716" s="561" t="s">
        <v>2672</v>
      </c>
      <c r="B2716" s="561" t="s">
        <v>2673</v>
      </c>
      <c r="C2716" s="561" t="s">
        <v>2674</v>
      </c>
      <c r="D2716" s="561" t="s">
        <v>2675</v>
      </c>
      <c r="E2716" s="562" t="s">
        <v>22</v>
      </c>
      <c r="F2716" s="561" t="s">
        <v>22</v>
      </c>
      <c r="G2716" s="561" t="s">
        <v>28285</v>
      </c>
      <c r="H2716" s="561" t="s">
        <v>2698</v>
      </c>
      <c r="I2716" s="561" t="s">
        <v>23148</v>
      </c>
      <c r="J2716" s="561" t="s">
        <v>24</v>
      </c>
      <c r="K2716" s="562" t="s">
        <v>2411</v>
      </c>
      <c r="L2716" s="561" t="s">
        <v>25</v>
      </c>
    </row>
    <row r="2717" spans="1:12" x14ac:dyDescent="0.25">
      <c r="A2717" s="561" t="s">
        <v>2672</v>
      </c>
      <c r="B2717" s="561" t="s">
        <v>2673</v>
      </c>
      <c r="C2717" s="561" t="s">
        <v>2674</v>
      </c>
      <c r="D2717" s="561" t="s">
        <v>2675</v>
      </c>
      <c r="E2717" s="562" t="s">
        <v>22</v>
      </c>
      <c r="F2717" s="561" t="s">
        <v>22</v>
      </c>
      <c r="G2717" s="561" t="s">
        <v>28286</v>
      </c>
      <c r="H2717" s="561" t="s">
        <v>2700</v>
      </c>
      <c r="I2717" s="561" t="s">
        <v>23148</v>
      </c>
      <c r="J2717" s="561" t="s">
        <v>24</v>
      </c>
      <c r="K2717" s="562" t="s">
        <v>2959</v>
      </c>
      <c r="L2717" s="561" t="s">
        <v>25</v>
      </c>
    </row>
    <row r="2718" spans="1:12" x14ac:dyDescent="0.25">
      <c r="A2718" s="561" t="s">
        <v>2672</v>
      </c>
      <c r="B2718" s="561" t="s">
        <v>2673</v>
      </c>
      <c r="C2718" s="561" t="s">
        <v>2674</v>
      </c>
      <c r="D2718" s="561" t="s">
        <v>2675</v>
      </c>
      <c r="E2718" s="562" t="s">
        <v>22</v>
      </c>
      <c r="F2718" s="561" t="s">
        <v>22</v>
      </c>
      <c r="G2718" s="561" t="s">
        <v>28287</v>
      </c>
      <c r="H2718" s="561" t="s">
        <v>2702</v>
      </c>
      <c r="I2718" s="561" t="s">
        <v>23148</v>
      </c>
      <c r="J2718" s="561" t="s">
        <v>24</v>
      </c>
      <c r="K2718" s="562" t="s">
        <v>7450</v>
      </c>
      <c r="L2718" s="561" t="s">
        <v>25</v>
      </c>
    </row>
    <row r="2719" spans="1:12" x14ac:dyDescent="0.25">
      <c r="A2719" s="561" t="s">
        <v>2672</v>
      </c>
      <c r="B2719" s="561" t="s">
        <v>2673</v>
      </c>
      <c r="C2719" s="561" t="s">
        <v>2674</v>
      </c>
      <c r="D2719" s="561" t="s">
        <v>2675</v>
      </c>
      <c r="E2719" s="562" t="s">
        <v>22</v>
      </c>
      <c r="F2719" s="561" t="s">
        <v>22</v>
      </c>
      <c r="G2719" s="561" t="s">
        <v>28288</v>
      </c>
      <c r="H2719" s="561" t="s">
        <v>2704</v>
      </c>
      <c r="I2719" s="561" t="s">
        <v>23148</v>
      </c>
      <c r="J2719" s="561" t="s">
        <v>24</v>
      </c>
      <c r="K2719" s="562" t="s">
        <v>1847</v>
      </c>
      <c r="L2719" s="561" t="s">
        <v>25</v>
      </c>
    </row>
    <row r="2720" spans="1:12" x14ac:dyDescent="0.25">
      <c r="A2720" s="561" t="s">
        <v>2672</v>
      </c>
      <c r="B2720" s="561" t="s">
        <v>2673</v>
      </c>
      <c r="C2720" s="561" t="s">
        <v>2674</v>
      </c>
      <c r="D2720" s="561" t="s">
        <v>2675</v>
      </c>
      <c r="E2720" s="562" t="s">
        <v>22</v>
      </c>
      <c r="F2720" s="561" t="s">
        <v>22</v>
      </c>
      <c r="G2720" s="561" t="s">
        <v>28289</v>
      </c>
      <c r="H2720" s="561" t="s">
        <v>2705</v>
      </c>
      <c r="I2720" s="561" t="s">
        <v>23148</v>
      </c>
      <c r="J2720" s="561" t="s">
        <v>24</v>
      </c>
      <c r="K2720" s="562" t="s">
        <v>2337</v>
      </c>
      <c r="L2720" s="561" t="s">
        <v>25</v>
      </c>
    </row>
    <row r="2721" spans="1:12" x14ac:dyDescent="0.25">
      <c r="A2721" s="561" t="s">
        <v>2672</v>
      </c>
      <c r="B2721" s="561" t="s">
        <v>2673</v>
      </c>
      <c r="C2721" s="561" t="s">
        <v>2674</v>
      </c>
      <c r="D2721" s="561" t="s">
        <v>2675</v>
      </c>
      <c r="E2721" s="562" t="s">
        <v>22</v>
      </c>
      <c r="F2721" s="561" t="s">
        <v>22</v>
      </c>
      <c r="G2721" s="561" t="s">
        <v>28290</v>
      </c>
      <c r="H2721" s="561" t="s">
        <v>2707</v>
      </c>
      <c r="I2721" s="561" t="s">
        <v>23148</v>
      </c>
      <c r="J2721" s="561" t="s">
        <v>24</v>
      </c>
      <c r="K2721" s="562" t="s">
        <v>162</v>
      </c>
      <c r="L2721" s="561" t="s">
        <v>25</v>
      </c>
    </row>
    <row r="2722" spans="1:12" x14ac:dyDescent="0.25">
      <c r="A2722" s="561" t="s">
        <v>2672</v>
      </c>
      <c r="B2722" s="561" t="s">
        <v>2673</v>
      </c>
      <c r="C2722" s="561" t="s">
        <v>2674</v>
      </c>
      <c r="D2722" s="561" t="s">
        <v>2675</v>
      </c>
      <c r="E2722" s="562" t="s">
        <v>22</v>
      </c>
      <c r="F2722" s="561" t="s">
        <v>22</v>
      </c>
      <c r="G2722" s="561" t="s">
        <v>28291</v>
      </c>
      <c r="H2722" s="561" t="s">
        <v>2709</v>
      </c>
      <c r="I2722" s="561" t="s">
        <v>23148</v>
      </c>
      <c r="J2722" s="561" t="s">
        <v>24</v>
      </c>
      <c r="K2722" s="562" t="s">
        <v>404</v>
      </c>
      <c r="L2722" s="561" t="s">
        <v>25</v>
      </c>
    </row>
    <row r="2723" spans="1:12" x14ac:dyDescent="0.25">
      <c r="A2723" s="561" t="s">
        <v>2672</v>
      </c>
      <c r="B2723" s="561" t="s">
        <v>2673</v>
      </c>
      <c r="C2723" s="561" t="s">
        <v>2674</v>
      </c>
      <c r="D2723" s="561" t="s">
        <v>2675</v>
      </c>
      <c r="E2723" s="562" t="s">
        <v>22</v>
      </c>
      <c r="F2723" s="561" t="s">
        <v>22</v>
      </c>
      <c r="G2723" s="561" t="s">
        <v>28292</v>
      </c>
      <c r="H2723" s="561" t="s">
        <v>2710</v>
      </c>
      <c r="I2723" s="561" t="s">
        <v>23148</v>
      </c>
      <c r="J2723" s="561" t="s">
        <v>24</v>
      </c>
      <c r="K2723" s="562" t="s">
        <v>4333</v>
      </c>
      <c r="L2723" s="561" t="s">
        <v>25</v>
      </c>
    </row>
    <row r="2724" spans="1:12" x14ac:dyDescent="0.25">
      <c r="A2724" s="561" t="s">
        <v>2672</v>
      </c>
      <c r="B2724" s="561" t="s">
        <v>2673</v>
      </c>
      <c r="C2724" s="561" t="s">
        <v>2674</v>
      </c>
      <c r="D2724" s="561" t="s">
        <v>2675</v>
      </c>
      <c r="E2724" s="562" t="s">
        <v>22</v>
      </c>
      <c r="F2724" s="561" t="s">
        <v>22</v>
      </c>
      <c r="G2724" s="561" t="s">
        <v>28293</v>
      </c>
      <c r="H2724" s="561" t="s">
        <v>2712</v>
      </c>
      <c r="I2724" s="561" t="s">
        <v>23148</v>
      </c>
      <c r="J2724" s="561" t="s">
        <v>24</v>
      </c>
      <c r="K2724" s="562" t="s">
        <v>8502</v>
      </c>
      <c r="L2724" s="561" t="s">
        <v>25</v>
      </c>
    </row>
    <row r="2725" spans="1:12" x14ac:dyDescent="0.25">
      <c r="A2725" s="561" t="s">
        <v>2672</v>
      </c>
      <c r="B2725" s="561" t="s">
        <v>2673</v>
      </c>
      <c r="C2725" s="561" t="s">
        <v>2674</v>
      </c>
      <c r="D2725" s="561" t="s">
        <v>2675</v>
      </c>
      <c r="E2725" s="562" t="s">
        <v>22</v>
      </c>
      <c r="F2725" s="561" t="s">
        <v>22</v>
      </c>
      <c r="G2725" s="561" t="s">
        <v>28294</v>
      </c>
      <c r="H2725" s="561" t="s">
        <v>2714</v>
      </c>
      <c r="I2725" s="561" t="s">
        <v>23148</v>
      </c>
      <c r="J2725" s="561" t="s">
        <v>24</v>
      </c>
      <c r="K2725" s="562" t="s">
        <v>2363</v>
      </c>
      <c r="L2725" s="561" t="s">
        <v>25</v>
      </c>
    </row>
    <row r="2726" spans="1:12" x14ac:dyDescent="0.25">
      <c r="A2726" s="561" t="s">
        <v>2672</v>
      </c>
      <c r="B2726" s="561" t="s">
        <v>2673</v>
      </c>
      <c r="C2726" s="561" t="s">
        <v>2674</v>
      </c>
      <c r="D2726" s="561" t="s">
        <v>2675</v>
      </c>
      <c r="E2726" s="562" t="s">
        <v>22</v>
      </c>
      <c r="F2726" s="561" t="s">
        <v>22</v>
      </c>
      <c r="G2726" s="561" t="s">
        <v>28295</v>
      </c>
      <c r="H2726" s="561" t="s">
        <v>2716</v>
      </c>
      <c r="I2726" s="561" t="s">
        <v>23148</v>
      </c>
      <c r="J2726" s="561" t="s">
        <v>24</v>
      </c>
      <c r="K2726" s="562" t="s">
        <v>7391</v>
      </c>
      <c r="L2726" s="561" t="s">
        <v>25</v>
      </c>
    </row>
    <row r="2727" spans="1:12" x14ac:dyDescent="0.25">
      <c r="A2727" s="561" t="s">
        <v>2672</v>
      </c>
      <c r="B2727" s="561" t="s">
        <v>2673</v>
      </c>
      <c r="C2727" s="561" t="s">
        <v>2674</v>
      </c>
      <c r="D2727" s="561" t="s">
        <v>2675</v>
      </c>
      <c r="E2727" s="562" t="s">
        <v>22</v>
      </c>
      <c r="F2727" s="561" t="s">
        <v>22</v>
      </c>
      <c r="G2727" s="561" t="s">
        <v>28296</v>
      </c>
      <c r="H2727" s="561" t="s">
        <v>2717</v>
      </c>
      <c r="I2727" s="561" t="s">
        <v>23148</v>
      </c>
      <c r="J2727" s="561" t="s">
        <v>24</v>
      </c>
      <c r="K2727" s="562" t="s">
        <v>2893</v>
      </c>
      <c r="L2727" s="561" t="s">
        <v>25</v>
      </c>
    </row>
    <row r="2728" spans="1:12" x14ac:dyDescent="0.25">
      <c r="A2728" s="561" t="s">
        <v>2672</v>
      </c>
      <c r="B2728" s="561" t="s">
        <v>2673</v>
      </c>
      <c r="C2728" s="561" t="s">
        <v>2674</v>
      </c>
      <c r="D2728" s="561" t="s">
        <v>2675</v>
      </c>
      <c r="E2728" s="562" t="s">
        <v>22</v>
      </c>
      <c r="F2728" s="561" t="s">
        <v>22</v>
      </c>
      <c r="G2728" s="561" t="s">
        <v>28297</v>
      </c>
      <c r="H2728" s="561" t="s">
        <v>2719</v>
      </c>
      <c r="I2728" s="561" t="s">
        <v>23148</v>
      </c>
      <c r="J2728" s="561" t="s">
        <v>24</v>
      </c>
      <c r="K2728" s="562" t="s">
        <v>8501</v>
      </c>
      <c r="L2728" s="561" t="s">
        <v>25</v>
      </c>
    </row>
    <row r="2729" spans="1:12" x14ac:dyDescent="0.25">
      <c r="A2729" s="561" t="s">
        <v>2672</v>
      </c>
      <c r="B2729" s="561" t="s">
        <v>2673</v>
      </c>
      <c r="C2729" s="561" t="s">
        <v>2674</v>
      </c>
      <c r="D2729" s="561" t="s">
        <v>2675</v>
      </c>
      <c r="E2729" s="562" t="s">
        <v>22</v>
      </c>
      <c r="F2729" s="561" t="s">
        <v>22</v>
      </c>
      <c r="G2729" s="561" t="s">
        <v>28298</v>
      </c>
      <c r="H2729" s="561" t="s">
        <v>2721</v>
      </c>
      <c r="I2729" s="561" t="s">
        <v>23148</v>
      </c>
      <c r="J2729" s="561" t="s">
        <v>24</v>
      </c>
      <c r="K2729" s="562" t="s">
        <v>4547</v>
      </c>
      <c r="L2729" s="561" t="s">
        <v>25</v>
      </c>
    </row>
    <row r="2730" spans="1:12" x14ac:dyDescent="0.25">
      <c r="A2730" s="561" t="s">
        <v>2672</v>
      </c>
      <c r="B2730" s="561" t="s">
        <v>2673</v>
      </c>
      <c r="C2730" s="561" t="s">
        <v>2674</v>
      </c>
      <c r="D2730" s="561" t="s">
        <v>2675</v>
      </c>
      <c r="E2730" s="562" t="s">
        <v>22</v>
      </c>
      <c r="F2730" s="561" t="s">
        <v>22</v>
      </c>
      <c r="G2730" s="561" t="s">
        <v>28300</v>
      </c>
      <c r="H2730" s="561" t="s">
        <v>2723</v>
      </c>
      <c r="I2730" s="561" t="s">
        <v>23148</v>
      </c>
      <c r="J2730" s="561" t="s">
        <v>24</v>
      </c>
      <c r="K2730" s="562" t="s">
        <v>5608</v>
      </c>
      <c r="L2730" s="561" t="s">
        <v>25</v>
      </c>
    </row>
    <row r="2731" spans="1:12" x14ac:dyDescent="0.25">
      <c r="A2731" s="561" t="s">
        <v>2672</v>
      </c>
      <c r="B2731" s="561" t="s">
        <v>2673</v>
      </c>
      <c r="C2731" s="561" t="s">
        <v>2674</v>
      </c>
      <c r="D2731" s="561" t="s">
        <v>2675</v>
      </c>
      <c r="E2731" s="562" t="s">
        <v>22</v>
      </c>
      <c r="F2731" s="561" t="s">
        <v>22</v>
      </c>
      <c r="G2731" s="561" t="s">
        <v>28301</v>
      </c>
      <c r="H2731" s="561" t="s">
        <v>2724</v>
      </c>
      <c r="I2731" s="561" t="s">
        <v>23148</v>
      </c>
      <c r="J2731" s="561" t="s">
        <v>24</v>
      </c>
      <c r="K2731" s="562" t="s">
        <v>28217</v>
      </c>
      <c r="L2731" s="561" t="s">
        <v>25</v>
      </c>
    </row>
    <row r="2732" spans="1:12" x14ac:dyDescent="0.25">
      <c r="A2732" s="561" t="s">
        <v>2672</v>
      </c>
      <c r="B2732" s="561" t="s">
        <v>2673</v>
      </c>
      <c r="C2732" s="561" t="s">
        <v>2674</v>
      </c>
      <c r="D2732" s="561" t="s">
        <v>2675</v>
      </c>
      <c r="E2732" s="562" t="s">
        <v>22</v>
      </c>
      <c r="F2732" s="561" t="s">
        <v>22</v>
      </c>
      <c r="G2732" s="561" t="s">
        <v>28303</v>
      </c>
      <c r="H2732" s="561" t="s">
        <v>2726</v>
      </c>
      <c r="I2732" s="561" t="s">
        <v>23148</v>
      </c>
      <c r="J2732" s="561" t="s">
        <v>24</v>
      </c>
      <c r="K2732" s="562" t="s">
        <v>5248</v>
      </c>
      <c r="L2732" s="561" t="s">
        <v>25</v>
      </c>
    </row>
    <row r="2733" spans="1:12" x14ac:dyDescent="0.25">
      <c r="A2733" s="561" t="s">
        <v>2672</v>
      </c>
      <c r="B2733" s="561" t="s">
        <v>2673</v>
      </c>
      <c r="C2733" s="561" t="s">
        <v>2674</v>
      </c>
      <c r="D2733" s="561" t="s">
        <v>2675</v>
      </c>
      <c r="E2733" s="562" t="s">
        <v>22</v>
      </c>
      <c r="F2733" s="561" t="s">
        <v>22</v>
      </c>
      <c r="G2733" s="561" t="s">
        <v>28304</v>
      </c>
      <c r="H2733" s="561" t="s">
        <v>2727</v>
      </c>
      <c r="I2733" s="561" t="s">
        <v>23148</v>
      </c>
      <c r="J2733" s="561" t="s">
        <v>24</v>
      </c>
      <c r="K2733" s="562" t="s">
        <v>2617</v>
      </c>
      <c r="L2733" s="561" t="s">
        <v>25</v>
      </c>
    </row>
    <row r="2734" spans="1:12" x14ac:dyDescent="0.25">
      <c r="A2734" s="561" t="s">
        <v>2672</v>
      </c>
      <c r="B2734" s="561" t="s">
        <v>2673</v>
      </c>
      <c r="C2734" s="561" t="s">
        <v>2674</v>
      </c>
      <c r="D2734" s="561" t="s">
        <v>2675</v>
      </c>
      <c r="E2734" s="562" t="s">
        <v>22</v>
      </c>
      <c r="F2734" s="561" t="s">
        <v>22</v>
      </c>
      <c r="G2734" s="561" t="s">
        <v>28305</v>
      </c>
      <c r="H2734" s="561" t="s">
        <v>2729</v>
      </c>
      <c r="I2734" s="561" t="s">
        <v>23148</v>
      </c>
      <c r="J2734" s="561" t="s">
        <v>24</v>
      </c>
      <c r="K2734" s="562" t="s">
        <v>8484</v>
      </c>
      <c r="L2734" s="561" t="s">
        <v>25</v>
      </c>
    </row>
    <row r="2735" spans="1:12" x14ac:dyDescent="0.25">
      <c r="A2735" s="561" t="s">
        <v>2672</v>
      </c>
      <c r="B2735" s="561" t="s">
        <v>2673</v>
      </c>
      <c r="C2735" s="561" t="s">
        <v>2674</v>
      </c>
      <c r="D2735" s="561" t="s">
        <v>2675</v>
      </c>
      <c r="E2735" s="562" t="s">
        <v>22</v>
      </c>
      <c r="F2735" s="561" t="s">
        <v>22</v>
      </c>
      <c r="G2735" s="561" t="s">
        <v>28306</v>
      </c>
      <c r="H2735" s="561" t="s">
        <v>2730</v>
      </c>
      <c r="I2735" s="561" t="s">
        <v>23148</v>
      </c>
      <c r="J2735" s="561" t="s">
        <v>24</v>
      </c>
      <c r="K2735" s="562" t="s">
        <v>7752</v>
      </c>
      <c r="L2735" s="561" t="s">
        <v>25</v>
      </c>
    </row>
    <row r="2736" spans="1:12" x14ac:dyDescent="0.25">
      <c r="A2736" s="561" t="s">
        <v>2672</v>
      </c>
      <c r="B2736" s="561" t="s">
        <v>2673</v>
      </c>
      <c r="C2736" s="561" t="s">
        <v>2674</v>
      </c>
      <c r="D2736" s="561" t="s">
        <v>2675</v>
      </c>
      <c r="E2736" s="562" t="s">
        <v>22</v>
      </c>
      <c r="F2736" s="561" t="s">
        <v>22</v>
      </c>
      <c r="G2736" s="561" t="s">
        <v>28307</v>
      </c>
      <c r="H2736" s="561" t="s">
        <v>2731</v>
      </c>
      <c r="I2736" s="561" t="s">
        <v>23148</v>
      </c>
      <c r="J2736" s="561" t="s">
        <v>24</v>
      </c>
      <c r="K2736" s="562" t="s">
        <v>2959</v>
      </c>
      <c r="L2736" s="561" t="s">
        <v>25</v>
      </c>
    </row>
    <row r="2737" spans="1:12" x14ac:dyDescent="0.25">
      <c r="A2737" s="561" t="s">
        <v>2672</v>
      </c>
      <c r="B2737" s="561" t="s">
        <v>2673</v>
      </c>
      <c r="C2737" s="561" t="s">
        <v>2674</v>
      </c>
      <c r="D2737" s="561" t="s">
        <v>2675</v>
      </c>
      <c r="E2737" s="562" t="s">
        <v>22</v>
      </c>
      <c r="F2737" s="561" t="s">
        <v>22</v>
      </c>
      <c r="G2737" s="561" t="s">
        <v>28308</v>
      </c>
      <c r="H2737" s="561" t="s">
        <v>2733</v>
      </c>
      <c r="I2737" s="561" t="s">
        <v>23148</v>
      </c>
      <c r="J2737" s="561" t="s">
        <v>24</v>
      </c>
      <c r="K2737" s="562" t="s">
        <v>32660</v>
      </c>
      <c r="L2737" s="561" t="s">
        <v>25</v>
      </c>
    </row>
    <row r="2738" spans="1:12" x14ac:dyDescent="0.25">
      <c r="A2738" s="561" t="s">
        <v>2672</v>
      </c>
      <c r="B2738" s="561" t="s">
        <v>2673</v>
      </c>
      <c r="C2738" s="561" t="s">
        <v>2674</v>
      </c>
      <c r="D2738" s="561" t="s">
        <v>2675</v>
      </c>
      <c r="E2738" s="562" t="s">
        <v>22</v>
      </c>
      <c r="F2738" s="561" t="s">
        <v>22</v>
      </c>
      <c r="G2738" s="561" t="s">
        <v>28309</v>
      </c>
      <c r="H2738" s="561" t="s">
        <v>2735</v>
      </c>
      <c r="I2738" s="561" t="s">
        <v>23148</v>
      </c>
      <c r="J2738" s="561" t="s">
        <v>24</v>
      </c>
      <c r="K2738" s="562" t="s">
        <v>5521</v>
      </c>
      <c r="L2738" s="561" t="s">
        <v>25</v>
      </c>
    </row>
    <row r="2739" spans="1:12" x14ac:dyDescent="0.25">
      <c r="A2739" s="561" t="s">
        <v>2672</v>
      </c>
      <c r="B2739" s="561" t="s">
        <v>2673</v>
      </c>
      <c r="C2739" s="561" t="s">
        <v>2674</v>
      </c>
      <c r="D2739" s="561" t="s">
        <v>2675</v>
      </c>
      <c r="E2739" s="562" t="s">
        <v>22</v>
      </c>
      <c r="F2739" s="561" t="s">
        <v>22</v>
      </c>
      <c r="G2739" s="561" t="s">
        <v>28310</v>
      </c>
      <c r="H2739" s="561" t="s">
        <v>2737</v>
      </c>
      <c r="I2739" s="561" t="s">
        <v>23148</v>
      </c>
      <c r="J2739" s="561" t="s">
        <v>24</v>
      </c>
      <c r="K2739" s="562" t="s">
        <v>3353</v>
      </c>
      <c r="L2739" s="561" t="s">
        <v>25</v>
      </c>
    </row>
    <row r="2740" spans="1:12" x14ac:dyDescent="0.25">
      <c r="A2740" s="561" t="s">
        <v>2672</v>
      </c>
      <c r="B2740" s="561" t="s">
        <v>2673</v>
      </c>
      <c r="C2740" s="561" t="s">
        <v>2674</v>
      </c>
      <c r="D2740" s="561" t="s">
        <v>2675</v>
      </c>
      <c r="E2740" s="562" t="s">
        <v>22</v>
      </c>
      <c r="F2740" s="561" t="s">
        <v>22</v>
      </c>
      <c r="G2740" s="561" t="s">
        <v>28311</v>
      </c>
      <c r="H2740" s="561" t="s">
        <v>28312</v>
      </c>
      <c r="I2740" s="561" t="s">
        <v>23148</v>
      </c>
      <c r="J2740" s="561" t="s">
        <v>24</v>
      </c>
      <c r="K2740" s="562" t="s">
        <v>1506</v>
      </c>
      <c r="L2740" s="561" t="s">
        <v>25</v>
      </c>
    </row>
    <row r="2741" spans="1:12" x14ac:dyDescent="0.25">
      <c r="A2741" s="561" t="s">
        <v>2672</v>
      </c>
      <c r="B2741" s="561" t="s">
        <v>2673</v>
      </c>
      <c r="C2741" s="561" t="s">
        <v>2674</v>
      </c>
      <c r="D2741" s="561" t="s">
        <v>2675</v>
      </c>
      <c r="E2741" s="562" t="s">
        <v>22</v>
      </c>
      <c r="F2741" s="561" t="s">
        <v>22</v>
      </c>
      <c r="G2741" s="561" t="s">
        <v>28314</v>
      </c>
      <c r="H2741" s="561" t="s">
        <v>28315</v>
      </c>
      <c r="I2741" s="561" t="s">
        <v>23148</v>
      </c>
      <c r="J2741" s="561" t="s">
        <v>24</v>
      </c>
      <c r="K2741" s="562" t="s">
        <v>8707</v>
      </c>
      <c r="L2741" s="561" t="s">
        <v>25</v>
      </c>
    </row>
    <row r="2742" spans="1:12" x14ac:dyDescent="0.25">
      <c r="A2742" s="561" t="s">
        <v>2672</v>
      </c>
      <c r="B2742" s="561" t="s">
        <v>2673</v>
      </c>
      <c r="C2742" s="561" t="s">
        <v>2674</v>
      </c>
      <c r="D2742" s="561" t="s">
        <v>2675</v>
      </c>
      <c r="E2742" s="562" t="s">
        <v>22</v>
      </c>
      <c r="F2742" s="561" t="s">
        <v>22</v>
      </c>
      <c r="G2742" s="561" t="s">
        <v>28316</v>
      </c>
      <c r="H2742" s="561" t="s">
        <v>28317</v>
      </c>
      <c r="I2742" s="561" t="s">
        <v>23148</v>
      </c>
      <c r="J2742" s="561" t="s">
        <v>24</v>
      </c>
      <c r="K2742" s="562" t="s">
        <v>1392</v>
      </c>
      <c r="L2742" s="561" t="s">
        <v>25</v>
      </c>
    </row>
    <row r="2743" spans="1:12" x14ac:dyDescent="0.25">
      <c r="A2743" s="561" t="s">
        <v>2672</v>
      </c>
      <c r="B2743" s="561" t="s">
        <v>2673</v>
      </c>
      <c r="C2743" s="561" t="s">
        <v>2674</v>
      </c>
      <c r="D2743" s="561" t="s">
        <v>2675</v>
      </c>
      <c r="E2743" s="562" t="s">
        <v>22</v>
      </c>
      <c r="F2743" s="561" t="s">
        <v>22</v>
      </c>
      <c r="G2743" s="561" t="s">
        <v>28318</v>
      </c>
      <c r="H2743" s="561" t="s">
        <v>28319</v>
      </c>
      <c r="I2743" s="561" t="s">
        <v>23148</v>
      </c>
      <c r="J2743" s="561" t="s">
        <v>24</v>
      </c>
      <c r="K2743" s="562" t="s">
        <v>1254</v>
      </c>
      <c r="L2743" s="561" t="s">
        <v>25</v>
      </c>
    </row>
    <row r="2744" spans="1:12" x14ac:dyDescent="0.25">
      <c r="A2744" s="561" t="s">
        <v>2672</v>
      </c>
      <c r="B2744" s="561" t="s">
        <v>2673</v>
      </c>
      <c r="C2744" s="561" t="s">
        <v>2674</v>
      </c>
      <c r="D2744" s="561" t="s">
        <v>2675</v>
      </c>
      <c r="E2744" s="562" t="s">
        <v>22</v>
      </c>
      <c r="F2744" s="561" t="s">
        <v>22</v>
      </c>
      <c r="G2744" s="561" t="s">
        <v>28321</v>
      </c>
      <c r="H2744" s="561" t="s">
        <v>28322</v>
      </c>
      <c r="I2744" s="561" t="s">
        <v>23148</v>
      </c>
      <c r="J2744" s="561" t="s">
        <v>24</v>
      </c>
      <c r="K2744" s="562" t="s">
        <v>37318</v>
      </c>
      <c r="L2744" s="561" t="s">
        <v>25</v>
      </c>
    </row>
    <row r="2745" spans="1:12" x14ac:dyDescent="0.25">
      <c r="A2745" s="561" t="s">
        <v>2672</v>
      </c>
      <c r="B2745" s="561" t="s">
        <v>2673</v>
      </c>
      <c r="C2745" s="561" t="s">
        <v>2674</v>
      </c>
      <c r="D2745" s="561" t="s">
        <v>2675</v>
      </c>
      <c r="E2745" s="562" t="s">
        <v>22</v>
      </c>
      <c r="F2745" s="561" t="s">
        <v>22</v>
      </c>
      <c r="G2745" s="561" t="s">
        <v>28323</v>
      </c>
      <c r="H2745" s="561" t="s">
        <v>2740</v>
      </c>
      <c r="I2745" s="561" t="s">
        <v>23148</v>
      </c>
      <c r="J2745" s="561" t="s">
        <v>24</v>
      </c>
      <c r="K2745" s="562" t="s">
        <v>37319</v>
      </c>
      <c r="L2745" s="561" t="s">
        <v>25</v>
      </c>
    </row>
    <row r="2746" spans="1:12" x14ac:dyDescent="0.25">
      <c r="A2746" s="561" t="s">
        <v>2672</v>
      </c>
      <c r="B2746" s="561" t="s">
        <v>2673</v>
      </c>
      <c r="C2746" s="561" t="s">
        <v>2674</v>
      </c>
      <c r="D2746" s="561" t="s">
        <v>2675</v>
      </c>
      <c r="E2746" s="562" t="s">
        <v>22</v>
      </c>
      <c r="F2746" s="561" t="s">
        <v>22</v>
      </c>
      <c r="G2746" s="561" t="s">
        <v>28324</v>
      </c>
      <c r="H2746" s="561" t="s">
        <v>2741</v>
      </c>
      <c r="I2746" s="561" t="s">
        <v>23148</v>
      </c>
      <c r="J2746" s="561" t="s">
        <v>24</v>
      </c>
      <c r="K2746" s="562" t="s">
        <v>3993</v>
      </c>
      <c r="L2746" s="561" t="s">
        <v>25</v>
      </c>
    </row>
    <row r="2747" spans="1:12" x14ac:dyDescent="0.25">
      <c r="A2747" s="561" t="s">
        <v>2672</v>
      </c>
      <c r="B2747" s="561" t="s">
        <v>2673</v>
      </c>
      <c r="C2747" s="561" t="s">
        <v>2674</v>
      </c>
      <c r="D2747" s="561" t="s">
        <v>2675</v>
      </c>
      <c r="E2747" s="562" t="s">
        <v>22</v>
      </c>
      <c r="F2747" s="561" t="s">
        <v>22</v>
      </c>
      <c r="G2747" s="561" t="s">
        <v>28325</v>
      </c>
      <c r="H2747" s="561" t="s">
        <v>2743</v>
      </c>
      <c r="I2747" s="561" t="s">
        <v>23148</v>
      </c>
      <c r="J2747" s="561" t="s">
        <v>24</v>
      </c>
      <c r="K2747" s="562" t="s">
        <v>7649</v>
      </c>
      <c r="L2747" s="561" t="s">
        <v>25</v>
      </c>
    </row>
    <row r="2748" spans="1:12" x14ac:dyDescent="0.25">
      <c r="A2748" s="561" t="s">
        <v>2672</v>
      </c>
      <c r="B2748" s="561" t="s">
        <v>2673</v>
      </c>
      <c r="C2748" s="561" t="s">
        <v>2674</v>
      </c>
      <c r="D2748" s="561" t="s">
        <v>2675</v>
      </c>
      <c r="E2748" s="562" t="s">
        <v>22</v>
      </c>
      <c r="F2748" s="561" t="s">
        <v>22</v>
      </c>
      <c r="G2748" s="561" t="s">
        <v>28326</v>
      </c>
      <c r="H2748" s="561" t="s">
        <v>2745</v>
      </c>
      <c r="I2748" s="561" t="s">
        <v>23148</v>
      </c>
      <c r="J2748" s="561" t="s">
        <v>24</v>
      </c>
      <c r="K2748" s="562" t="s">
        <v>2455</v>
      </c>
      <c r="L2748" s="561" t="s">
        <v>25</v>
      </c>
    </row>
    <row r="2749" spans="1:12" x14ac:dyDescent="0.25">
      <c r="A2749" s="561" t="s">
        <v>2672</v>
      </c>
      <c r="B2749" s="561" t="s">
        <v>2673</v>
      </c>
      <c r="C2749" s="561" t="s">
        <v>2674</v>
      </c>
      <c r="D2749" s="561" t="s">
        <v>2675</v>
      </c>
      <c r="E2749" s="562" t="s">
        <v>22</v>
      </c>
      <c r="F2749" s="561" t="s">
        <v>22</v>
      </c>
      <c r="G2749" s="561" t="s">
        <v>28327</v>
      </c>
      <c r="H2749" s="561" t="s">
        <v>2747</v>
      </c>
      <c r="I2749" s="561" t="s">
        <v>23148</v>
      </c>
      <c r="J2749" s="561" t="s">
        <v>24</v>
      </c>
      <c r="K2749" s="562" t="s">
        <v>2450</v>
      </c>
      <c r="L2749" s="561" t="s">
        <v>25</v>
      </c>
    </row>
    <row r="2750" spans="1:12" x14ac:dyDescent="0.25">
      <c r="A2750" s="561" t="s">
        <v>2672</v>
      </c>
      <c r="B2750" s="561" t="s">
        <v>2673</v>
      </c>
      <c r="C2750" s="561" t="s">
        <v>2674</v>
      </c>
      <c r="D2750" s="561" t="s">
        <v>2675</v>
      </c>
      <c r="E2750" s="562" t="s">
        <v>22</v>
      </c>
      <c r="F2750" s="561" t="s">
        <v>22</v>
      </c>
      <c r="G2750" s="561" t="s">
        <v>28328</v>
      </c>
      <c r="H2750" s="561" t="s">
        <v>2749</v>
      </c>
      <c r="I2750" s="561" t="s">
        <v>23148</v>
      </c>
      <c r="J2750" s="561" t="s">
        <v>24</v>
      </c>
      <c r="K2750" s="562" t="s">
        <v>30044</v>
      </c>
      <c r="L2750" s="561" t="s">
        <v>25</v>
      </c>
    </row>
    <row r="2751" spans="1:12" x14ac:dyDescent="0.25">
      <c r="A2751" s="561" t="s">
        <v>2672</v>
      </c>
      <c r="B2751" s="561" t="s">
        <v>2673</v>
      </c>
      <c r="C2751" s="561" t="s">
        <v>2674</v>
      </c>
      <c r="D2751" s="561" t="s">
        <v>2675</v>
      </c>
      <c r="E2751" s="562" t="s">
        <v>22</v>
      </c>
      <c r="F2751" s="561" t="s">
        <v>22</v>
      </c>
      <c r="G2751" s="561" t="s">
        <v>28329</v>
      </c>
      <c r="H2751" s="561" t="s">
        <v>2750</v>
      </c>
      <c r="I2751" s="561" t="s">
        <v>23270</v>
      </c>
      <c r="J2751" s="561" t="s">
        <v>24</v>
      </c>
      <c r="K2751" s="562" t="s">
        <v>8390</v>
      </c>
      <c r="L2751" s="561" t="s">
        <v>25</v>
      </c>
    </row>
    <row r="2752" spans="1:12" x14ac:dyDescent="0.25">
      <c r="A2752" s="561" t="s">
        <v>2672</v>
      </c>
      <c r="B2752" s="561" t="s">
        <v>2673</v>
      </c>
      <c r="C2752" s="561" t="s">
        <v>2674</v>
      </c>
      <c r="D2752" s="561" t="s">
        <v>2675</v>
      </c>
      <c r="E2752" s="562" t="s">
        <v>22</v>
      </c>
      <c r="F2752" s="561" t="s">
        <v>22</v>
      </c>
      <c r="G2752" s="561" t="s">
        <v>28330</v>
      </c>
      <c r="H2752" s="561" t="s">
        <v>2751</v>
      </c>
      <c r="I2752" s="561" t="s">
        <v>23148</v>
      </c>
      <c r="J2752" s="561" t="s">
        <v>7063</v>
      </c>
      <c r="K2752" s="562" t="s">
        <v>24810</v>
      </c>
      <c r="L2752" s="561" t="s">
        <v>25</v>
      </c>
    </row>
    <row r="2753" spans="1:12" x14ac:dyDescent="0.25">
      <c r="A2753" s="561" t="s">
        <v>2672</v>
      </c>
      <c r="B2753" s="561" t="s">
        <v>2673</v>
      </c>
      <c r="C2753" s="561" t="s">
        <v>2674</v>
      </c>
      <c r="D2753" s="561" t="s">
        <v>2675</v>
      </c>
      <c r="E2753" s="562" t="s">
        <v>22</v>
      </c>
      <c r="F2753" s="561" t="s">
        <v>22</v>
      </c>
      <c r="G2753" s="561" t="s">
        <v>28332</v>
      </c>
      <c r="H2753" s="561" t="s">
        <v>2752</v>
      </c>
      <c r="I2753" s="561" t="s">
        <v>23148</v>
      </c>
      <c r="J2753" s="561" t="s">
        <v>7063</v>
      </c>
      <c r="K2753" s="562" t="s">
        <v>8656</v>
      </c>
      <c r="L2753" s="561" t="s">
        <v>25</v>
      </c>
    </row>
    <row r="2754" spans="1:12" x14ac:dyDescent="0.25">
      <c r="A2754" s="561" t="s">
        <v>2672</v>
      </c>
      <c r="B2754" s="561" t="s">
        <v>2673</v>
      </c>
      <c r="C2754" s="561" t="s">
        <v>2674</v>
      </c>
      <c r="D2754" s="561" t="s">
        <v>2675</v>
      </c>
      <c r="E2754" s="562" t="s">
        <v>22</v>
      </c>
      <c r="F2754" s="561" t="s">
        <v>22</v>
      </c>
      <c r="G2754" s="561" t="s">
        <v>28333</v>
      </c>
      <c r="H2754" s="561" t="s">
        <v>2753</v>
      </c>
      <c r="I2754" s="561" t="s">
        <v>23148</v>
      </c>
      <c r="J2754" s="561" t="s">
        <v>7063</v>
      </c>
      <c r="K2754" s="562" t="s">
        <v>37320</v>
      </c>
      <c r="L2754" s="561" t="s">
        <v>25</v>
      </c>
    </row>
    <row r="2755" spans="1:12" x14ac:dyDescent="0.25">
      <c r="A2755" s="561" t="s">
        <v>2672</v>
      </c>
      <c r="B2755" s="561" t="s">
        <v>2673</v>
      </c>
      <c r="C2755" s="561" t="s">
        <v>2674</v>
      </c>
      <c r="D2755" s="561" t="s">
        <v>2675</v>
      </c>
      <c r="E2755" s="562" t="s">
        <v>22</v>
      </c>
      <c r="F2755" s="561" t="s">
        <v>22</v>
      </c>
      <c r="G2755" s="561" t="s">
        <v>28334</v>
      </c>
      <c r="H2755" s="561" t="s">
        <v>2754</v>
      </c>
      <c r="I2755" s="561" t="s">
        <v>23148</v>
      </c>
      <c r="J2755" s="561" t="s">
        <v>7063</v>
      </c>
      <c r="K2755" s="562" t="s">
        <v>37321</v>
      </c>
      <c r="L2755" s="561" t="s">
        <v>25</v>
      </c>
    </row>
    <row r="2756" spans="1:12" x14ac:dyDescent="0.25">
      <c r="A2756" s="561" t="s">
        <v>2672</v>
      </c>
      <c r="B2756" s="561" t="s">
        <v>2673</v>
      </c>
      <c r="C2756" s="561" t="s">
        <v>2674</v>
      </c>
      <c r="D2756" s="561" t="s">
        <v>2675</v>
      </c>
      <c r="E2756" s="562" t="s">
        <v>22</v>
      </c>
      <c r="F2756" s="561" t="s">
        <v>22</v>
      </c>
      <c r="G2756" s="561" t="s">
        <v>28335</v>
      </c>
      <c r="H2756" s="561" t="s">
        <v>2755</v>
      </c>
      <c r="I2756" s="561" t="s">
        <v>23148</v>
      </c>
      <c r="J2756" s="561" t="s">
        <v>7063</v>
      </c>
      <c r="K2756" s="562" t="s">
        <v>37322</v>
      </c>
      <c r="L2756" s="561" t="s">
        <v>25</v>
      </c>
    </row>
    <row r="2757" spans="1:12" x14ac:dyDescent="0.25">
      <c r="A2757" s="561" t="s">
        <v>2672</v>
      </c>
      <c r="B2757" s="561" t="s">
        <v>2673</v>
      </c>
      <c r="C2757" s="561" t="s">
        <v>2674</v>
      </c>
      <c r="D2757" s="561" t="s">
        <v>2675</v>
      </c>
      <c r="E2757" s="562" t="s">
        <v>22</v>
      </c>
      <c r="F2757" s="561" t="s">
        <v>22</v>
      </c>
      <c r="G2757" s="561" t="s">
        <v>28337</v>
      </c>
      <c r="H2757" s="561" t="s">
        <v>2757</v>
      </c>
      <c r="I2757" s="561" t="s">
        <v>23148</v>
      </c>
      <c r="J2757" s="561" t="s">
        <v>7063</v>
      </c>
      <c r="K2757" s="562" t="s">
        <v>37323</v>
      </c>
      <c r="L2757" s="561" t="s">
        <v>25</v>
      </c>
    </row>
    <row r="2758" spans="1:12" x14ac:dyDescent="0.25">
      <c r="A2758" s="561" t="s">
        <v>2672</v>
      </c>
      <c r="B2758" s="561" t="s">
        <v>2673</v>
      </c>
      <c r="C2758" s="561" t="s">
        <v>2674</v>
      </c>
      <c r="D2758" s="561" t="s">
        <v>2675</v>
      </c>
      <c r="E2758" s="562" t="s">
        <v>22</v>
      </c>
      <c r="F2758" s="561" t="s">
        <v>22</v>
      </c>
      <c r="G2758" s="561" t="s">
        <v>28339</v>
      </c>
      <c r="H2758" s="561" t="s">
        <v>2759</v>
      </c>
      <c r="I2758" s="561" t="s">
        <v>23148</v>
      </c>
      <c r="J2758" s="561" t="s">
        <v>7063</v>
      </c>
      <c r="K2758" s="562" t="s">
        <v>3070</v>
      </c>
      <c r="L2758" s="561" t="s">
        <v>25</v>
      </c>
    </row>
    <row r="2759" spans="1:12" x14ac:dyDescent="0.25">
      <c r="A2759" s="561" t="s">
        <v>2672</v>
      </c>
      <c r="B2759" s="561" t="s">
        <v>2673</v>
      </c>
      <c r="C2759" s="561" t="s">
        <v>2674</v>
      </c>
      <c r="D2759" s="561" t="s">
        <v>2675</v>
      </c>
      <c r="E2759" s="562" t="s">
        <v>22</v>
      </c>
      <c r="F2759" s="561" t="s">
        <v>22</v>
      </c>
      <c r="G2759" s="561" t="s">
        <v>28341</v>
      </c>
      <c r="H2759" s="561" t="s">
        <v>2760</v>
      </c>
      <c r="I2759" s="561" t="s">
        <v>23148</v>
      </c>
      <c r="J2759" s="561" t="s">
        <v>7063</v>
      </c>
      <c r="K2759" s="562" t="s">
        <v>8000</v>
      </c>
      <c r="L2759" s="561" t="s">
        <v>25</v>
      </c>
    </row>
    <row r="2760" spans="1:12" x14ac:dyDescent="0.25">
      <c r="A2760" s="561" t="s">
        <v>2672</v>
      </c>
      <c r="B2760" s="561" t="s">
        <v>2673</v>
      </c>
      <c r="C2760" s="561" t="s">
        <v>2674</v>
      </c>
      <c r="D2760" s="561" t="s">
        <v>2675</v>
      </c>
      <c r="E2760" s="562" t="s">
        <v>22</v>
      </c>
      <c r="F2760" s="561" t="s">
        <v>22</v>
      </c>
      <c r="G2760" s="561" t="s">
        <v>28343</v>
      </c>
      <c r="H2760" s="561" t="s">
        <v>28344</v>
      </c>
      <c r="I2760" s="561" t="s">
        <v>23148</v>
      </c>
      <c r="J2760" s="561" t="s">
        <v>24</v>
      </c>
      <c r="K2760" s="562" t="s">
        <v>131</v>
      </c>
      <c r="L2760" s="561" t="s">
        <v>25</v>
      </c>
    </row>
    <row r="2761" spans="1:12" x14ac:dyDescent="0.25">
      <c r="A2761" s="561" t="s">
        <v>2672</v>
      </c>
      <c r="B2761" s="561" t="s">
        <v>2673</v>
      </c>
      <c r="C2761" s="561" t="s">
        <v>2674</v>
      </c>
      <c r="D2761" s="561" t="s">
        <v>2675</v>
      </c>
      <c r="E2761" s="562" t="s">
        <v>22</v>
      </c>
      <c r="F2761" s="561" t="s">
        <v>22</v>
      </c>
      <c r="G2761" s="561" t="s">
        <v>28345</v>
      </c>
      <c r="H2761" s="561" t="s">
        <v>28346</v>
      </c>
      <c r="I2761" s="561" t="s">
        <v>23148</v>
      </c>
      <c r="J2761" s="561" t="s">
        <v>24</v>
      </c>
      <c r="K2761" s="562" t="s">
        <v>1009</v>
      </c>
      <c r="L2761" s="561" t="s">
        <v>25</v>
      </c>
    </row>
    <row r="2762" spans="1:12" x14ac:dyDescent="0.25">
      <c r="A2762" s="561" t="s">
        <v>2672</v>
      </c>
      <c r="B2762" s="561" t="s">
        <v>2673</v>
      </c>
      <c r="C2762" s="561" t="s">
        <v>2674</v>
      </c>
      <c r="D2762" s="561" t="s">
        <v>2675</v>
      </c>
      <c r="E2762" s="562" t="s">
        <v>22</v>
      </c>
      <c r="F2762" s="561" t="s">
        <v>22</v>
      </c>
      <c r="G2762" s="561" t="s">
        <v>28347</v>
      </c>
      <c r="H2762" s="561" t="s">
        <v>28348</v>
      </c>
      <c r="I2762" s="561" t="s">
        <v>23148</v>
      </c>
      <c r="J2762" s="561" t="s">
        <v>24</v>
      </c>
      <c r="K2762" s="562" t="s">
        <v>5528</v>
      </c>
      <c r="L2762" s="561" t="s">
        <v>25</v>
      </c>
    </row>
    <row r="2763" spans="1:12" x14ac:dyDescent="0.25">
      <c r="A2763" s="561" t="s">
        <v>2672</v>
      </c>
      <c r="B2763" s="561" t="s">
        <v>2673</v>
      </c>
      <c r="C2763" s="561" t="s">
        <v>2674</v>
      </c>
      <c r="D2763" s="561" t="s">
        <v>2675</v>
      </c>
      <c r="E2763" s="562" t="s">
        <v>22</v>
      </c>
      <c r="F2763" s="561" t="s">
        <v>22</v>
      </c>
      <c r="G2763" s="561" t="s">
        <v>28349</v>
      </c>
      <c r="H2763" s="561" t="s">
        <v>28350</v>
      </c>
      <c r="I2763" s="561" t="s">
        <v>23148</v>
      </c>
      <c r="J2763" s="561" t="s">
        <v>24</v>
      </c>
      <c r="K2763" s="562" t="s">
        <v>791</v>
      </c>
      <c r="L2763" s="561" t="s">
        <v>25</v>
      </c>
    </row>
    <row r="2764" spans="1:12" x14ac:dyDescent="0.25">
      <c r="A2764" s="561" t="s">
        <v>2672</v>
      </c>
      <c r="B2764" s="561" t="s">
        <v>2673</v>
      </c>
      <c r="C2764" s="561" t="s">
        <v>2763</v>
      </c>
      <c r="D2764" s="561" t="s">
        <v>2764</v>
      </c>
      <c r="E2764" s="562" t="s">
        <v>22</v>
      </c>
      <c r="F2764" s="561" t="s">
        <v>22</v>
      </c>
      <c r="G2764" s="561" t="s">
        <v>28351</v>
      </c>
      <c r="H2764" s="561" t="s">
        <v>2765</v>
      </c>
      <c r="I2764" s="561" t="s">
        <v>23270</v>
      </c>
      <c r="J2764" s="561" t="s">
        <v>24</v>
      </c>
      <c r="K2764" s="562" t="s">
        <v>6237</v>
      </c>
      <c r="L2764" s="561" t="s">
        <v>25</v>
      </c>
    </row>
    <row r="2765" spans="1:12" x14ac:dyDescent="0.25">
      <c r="A2765" s="561" t="s">
        <v>2672</v>
      </c>
      <c r="B2765" s="561" t="s">
        <v>2673</v>
      </c>
      <c r="C2765" s="561" t="s">
        <v>2763</v>
      </c>
      <c r="D2765" s="561" t="s">
        <v>2764</v>
      </c>
      <c r="E2765" s="562" t="s">
        <v>22</v>
      </c>
      <c r="F2765" s="561" t="s">
        <v>22</v>
      </c>
      <c r="G2765" s="561" t="s">
        <v>28352</v>
      </c>
      <c r="H2765" s="561" t="s">
        <v>2766</v>
      </c>
      <c r="I2765" s="561" t="s">
        <v>23270</v>
      </c>
      <c r="J2765" s="561" t="s">
        <v>24</v>
      </c>
      <c r="K2765" s="562" t="s">
        <v>7356</v>
      </c>
      <c r="L2765" s="561" t="s">
        <v>25</v>
      </c>
    </row>
    <row r="2766" spans="1:12" x14ac:dyDescent="0.25">
      <c r="A2766" s="561" t="s">
        <v>2672</v>
      </c>
      <c r="B2766" s="561" t="s">
        <v>2673</v>
      </c>
      <c r="C2766" s="561" t="s">
        <v>2763</v>
      </c>
      <c r="D2766" s="561" t="s">
        <v>2764</v>
      </c>
      <c r="E2766" s="562" t="s">
        <v>22</v>
      </c>
      <c r="F2766" s="561" t="s">
        <v>22</v>
      </c>
      <c r="G2766" s="561" t="s">
        <v>28353</v>
      </c>
      <c r="H2766" s="561" t="s">
        <v>2768</v>
      </c>
      <c r="I2766" s="561" t="s">
        <v>23270</v>
      </c>
      <c r="J2766" s="561" t="s">
        <v>24</v>
      </c>
      <c r="K2766" s="562" t="s">
        <v>7354</v>
      </c>
      <c r="L2766" s="561" t="s">
        <v>25</v>
      </c>
    </row>
    <row r="2767" spans="1:12" x14ac:dyDescent="0.25">
      <c r="A2767" s="561" t="s">
        <v>2672</v>
      </c>
      <c r="B2767" s="561" t="s">
        <v>2673</v>
      </c>
      <c r="C2767" s="561" t="s">
        <v>2763</v>
      </c>
      <c r="D2767" s="561" t="s">
        <v>2764</v>
      </c>
      <c r="E2767" s="562" t="s">
        <v>22</v>
      </c>
      <c r="F2767" s="561" t="s">
        <v>22</v>
      </c>
      <c r="G2767" s="561" t="s">
        <v>28354</v>
      </c>
      <c r="H2767" s="561" t="s">
        <v>2770</v>
      </c>
      <c r="I2767" s="561" t="s">
        <v>23270</v>
      </c>
      <c r="J2767" s="561" t="s">
        <v>24</v>
      </c>
      <c r="K2767" s="562" t="s">
        <v>2877</v>
      </c>
      <c r="L2767" s="561" t="s">
        <v>25</v>
      </c>
    </row>
    <row r="2768" spans="1:12" x14ac:dyDescent="0.25">
      <c r="A2768" s="561" t="s">
        <v>2672</v>
      </c>
      <c r="B2768" s="561" t="s">
        <v>2673</v>
      </c>
      <c r="C2768" s="561" t="s">
        <v>2763</v>
      </c>
      <c r="D2768" s="561" t="s">
        <v>2764</v>
      </c>
      <c r="E2768" s="562" t="s">
        <v>22</v>
      </c>
      <c r="F2768" s="561" t="s">
        <v>22</v>
      </c>
      <c r="G2768" s="561" t="s">
        <v>28355</v>
      </c>
      <c r="H2768" s="561" t="s">
        <v>2772</v>
      </c>
      <c r="I2768" s="561" t="s">
        <v>23270</v>
      </c>
      <c r="J2768" s="561" t="s">
        <v>24</v>
      </c>
      <c r="K2768" s="562" t="s">
        <v>1094</v>
      </c>
      <c r="L2768" s="561" t="s">
        <v>25</v>
      </c>
    </row>
    <row r="2769" spans="1:12" x14ac:dyDescent="0.25">
      <c r="A2769" s="561" t="s">
        <v>2672</v>
      </c>
      <c r="B2769" s="561" t="s">
        <v>2673</v>
      </c>
      <c r="C2769" s="561" t="s">
        <v>2763</v>
      </c>
      <c r="D2769" s="561" t="s">
        <v>2764</v>
      </c>
      <c r="E2769" s="562" t="s">
        <v>22</v>
      </c>
      <c r="F2769" s="561" t="s">
        <v>22</v>
      </c>
      <c r="G2769" s="561" t="s">
        <v>28356</v>
      </c>
      <c r="H2769" s="561" t="s">
        <v>2773</v>
      </c>
      <c r="I2769" s="561" t="s">
        <v>23270</v>
      </c>
      <c r="J2769" s="561" t="s">
        <v>24</v>
      </c>
      <c r="K2769" s="562" t="s">
        <v>3849</v>
      </c>
      <c r="L2769" s="561" t="s">
        <v>25</v>
      </c>
    </row>
    <row r="2770" spans="1:12" x14ac:dyDescent="0.25">
      <c r="A2770" s="561" t="s">
        <v>2672</v>
      </c>
      <c r="B2770" s="561" t="s">
        <v>2673</v>
      </c>
      <c r="C2770" s="561" t="s">
        <v>2763</v>
      </c>
      <c r="D2770" s="561" t="s">
        <v>2764</v>
      </c>
      <c r="E2770" s="562" t="s">
        <v>22</v>
      </c>
      <c r="F2770" s="561" t="s">
        <v>22</v>
      </c>
      <c r="G2770" s="561" t="s">
        <v>28357</v>
      </c>
      <c r="H2770" s="561" t="s">
        <v>2775</v>
      </c>
      <c r="I2770" s="561" t="s">
        <v>23270</v>
      </c>
      <c r="J2770" s="561" t="s">
        <v>24</v>
      </c>
      <c r="K2770" s="562" t="s">
        <v>37324</v>
      </c>
      <c r="L2770" s="561" t="s">
        <v>25</v>
      </c>
    </row>
    <row r="2771" spans="1:12" x14ac:dyDescent="0.25">
      <c r="A2771" s="561" t="s">
        <v>2672</v>
      </c>
      <c r="B2771" s="561" t="s">
        <v>2673</v>
      </c>
      <c r="C2771" s="561" t="s">
        <v>2763</v>
      </c>
      <c r="D2771" s="561" t="s">
        <v>2764</v>
      </c>
      <c r="E2771" s="562" t="s">
        <v>22</v>
      </c>
      <c r="F2771" s="561" t="s">
        <v>22</v>
      </c>
      <c r="G2771" s="561" t="s">
        <v>28358</v>
      </c>
      <c r="H2771" s="561" t="s">
        <v>2777</v>
      </c>
      <c r="I2771" s="561" t="s">
        <v>23270</v>
      </c>
      <c r="J2771" s="561" t="s">
        <v>24</v>
      </c>
      <c r="K2771" s="562" t="s">
        <v>7285</v>
      </c>
      <c r="L2771" s="561" t="s">
        <v>25</v>
      </c>
    </row>
    <row r="2772" spans="1:12" x14ac:dyDescent="0.25">
      <c r="A2772" s="561" t="s">
        <v>2672</v>
      </c>
      <c r="B2772" s="561" t="s">
        <v>2673</v>
      </c>
      <c r="C2772" s="561" t="s">
        <v>2763</v>
      </c>
      <c r="D2772" s="561" t="s">
        <v>2764</v>
      </c>
      <c r="E2772" s="562" t="s">
        <v>22</v>
      </c>
      <c r="F2772" s="561" t="s">
        <v>22</v>
      </c>
      <c r="G2772" s="561" t="s">
        <v>28359</v>
      </c>
      <c r="H2772" s="561" t="s">
        <v>2778</v>
      </c>
      <c r="I2772" s="561" t="s">
        <v>23270</v>
      </c>
      <c r="J2772" s="561" t="s">
        <v>24</v>
      </c>
      <c r="K2772" s="562" t="s">
        <v>7358</v>
      </c>
      <c r="L2772" s="561" t="s">
        <v>25</v>
      </c>
    </row>
    <row r="2773" spans="1:12" x14ac:dyDescent="0.25">
      <c r="A2773" s="561" t="s">
        <v>2672</v>
      </c>
      <c r="B2773" s="561" t="s">
        <v>2673</v>
      </c>
      <c r="C2773" s="561" t="s">
        <v>2763</v>
      </c>
      <c r="D2773" s="561" t="s">
        <v>2764</v>
      </c>
      <c r="E2773" s="562" t="s">
        <v>22</v>
      </c>
      <c r="F2773" s="561" t="s">
        <v>22</v>
      </c>
      <c r="G2773" s="561" t="s">
        <v>28360</v>
      </c>
      <c r="H2773" s="561" t="s">
        <v>2779</v>
      </c>
      <c r="I2773" s="561" t="s">
        <v>23270</v>
      </c>
      <c r="J2773" s="561" t="s">
        <v>24</v>
      </c>
      <c r="K2773" s="562" t="s">
        <v>5053</v>
      </c>
      <c r="L2773" s="561" t="s">
        <v>25</v>
      </c>
    </row>
    <row r="2774" spans="1:12" x14ac:dyDescent="0.25">
      <c r="A2774" s="561" t="s">
        <v>2672</v>
      </c>
      <c r="B2774" s="561" t="s">
        <v>2673</v>
      </c>
      <c r="C2774" s="561" t="s">
        <v>2763</v>
      </c>
      <c r="D2774" s="561" t="s">
        <v>2764</v>
      </c>
      <c r="E2774" s="562" t="s">
        <v>22</v>
      </c>
      <c r="F2774" s="561" t="s">
        <v>22</v>
      </c>
      <c r="G2774" s="561" t="s">
        <v>28361</v>
      </c>
      <c r="H2774" s="561" t="s">
        <v>2781</v>
      </c>
      <c r="I2774" s="561" t="s">
        <v>23270</v>
      </c>
      <c r="J2774" s="561" t="s">
        <v>24</v>
      </c>
      <c r="K2774" s="562" t="s">
        <v>8568</v>
      </c>
      <c r="L2774" s="561" t="s">
        <v>25</v>
      </c>
    </row>
    <row r="2775" spans="1:12" x14ac:dyDescent="0.25">
      <c r="A2775" s="561" t="s">
        <v>2672</v>
      </c>
      <c r="B2775" s="561" t="s">
        <v>2673</v>
      </c>
      <c r="C2775" s="561" t="s">
        <v>2763</v>
      </c>
      <c r="D2775" s="561" t="s">
        <v>2764</v>
      </c>
      <c r="E2775" s="562" t="s">
        <v>22</v>
      </c>
      <c r="F2775" s="561" t="s">
        <v>22</v>
      </c>
      <c r="G2775" s="561" t="s">
        <v>28362</v>
      </c>
      <c r="H2775" s="561" t="s">
        <v>2783</v>
      </c>
      <c r="I2775" s="561" t="s">
        <v>23270</v>
      </c>
      <c r="J2775" s="561" t="s">
        <v>24</v>
      </c>
      <c r="K2775" s="562" t="s">
        <v>3773</v>
      </c>
      <c r="L2775" s="561" t="s">
        <v>25</v>
      </c>
    </row>
    <row r="2776" spans="1:12" x14ac:dyDescent="0.25">
      <c r="A2776" s="561" t="s">
        <v>2672</v>
      </c>
      <c r="B2776" s="561" t="s">
        <v>2673</v>
      </c>
      <c r="C2776" s="561" t="s">
        <v>2763</v>
      </c>
      <c r="D2776" s="561" t="s">
        <v>2764</v>
      </c>
      <c r="E2776" s="562" t="s">
        <v>22</v>
      </c>
      <c r="F2776" s="561" t="s">
        <v>22</v>
      </c>
      <c r="G2776" s="561" t="s">
        <v>28363</v>
      </c>
      <c r="H2776" s="561" t="s">
        <v>2785</v>
      </c>
      <c r="I2776" s="561" t="s">
        <v>23270</v>
      </c>
      <c r="J2776" s="561" t="s">
        <v>24</v>
      </c>
      <c r="K2776" s="562" t="s">
        <v>60</v>
      </c>
      <c r="L2776" s="561" t="s">
        <v>25</v>
      </c>
    </row>
    <row r="2777" spans="1:12" x14ac:dyDescent="0.25">
      <c r="A2777" s="561" t="s">
        <v>2672</v>
      </c>
      <c r="B2777" s="561" t="s">
        <v>2673</v>
      </c>
      <c r="C2777" s="561" t="s">
        <v>2763</v>
      </c>
      <c r="D2777" s="561" t="s">
        <v>2764</v>
      </c>
      <c r="E2777" s="562" t="s">
        <v>22</v>
      </c>
      <c r="F2777" s="561" t="s">
        <v>22</v>
      </c>
      <c r="G2777" s="561" t="s">
        <v>28364</v>
      </c>
      <c r="H2777" s="561" t="s">
        <v>2787</v>
      </c>
      <c r="I2777" s="561" t="s">
        <v>23270</v>
      </c>
      <c r="J2777" s="561" t="s">
        <v>24</v>
      </c>
      <c r="K2777" s="562" t="s">
        <v>5139</v>
      </c>
      <c r="L2777" s="561" t="s">
        <v>25</v>
      </c>
    </row>
    <row r="2778" spans="1:12" x14ac:dyDescent="0.25">
      <c r="A2778" s="561" t="s">
        <v>2672</v>
      </c>
      <c r="B2778" s="561" t="s">
        <v>2673</v>
      </c>
      <c r="C2778" s="561" t="s">
        <v>2763</v>
      </c>
      <c r="D2778" s="561" t="s">
        <v>2764</v>
      </c>
      <c r="E2778" s="562" t="s">
        <v>22</v>
      </c>
      <c r="F2778" s="561" t="s">
        <v>22</v>
      </c>
      <c r="G2778" s="561" t="s">
        <v>28365</v>
      </c>
      <c r="H2778" s="561" t="s">
        <v>2789</v>
      </c>
      <c r="I2778" s="561" t="s">
        <v>23270</v>
      </c>
      <c r="J2778" s="561" t="s">
        <v>24</v>
      </c>
      <c r="K2778" s="562" t="s">
        <v>2803</v>
      </c>
      <c r="L2778" s="561" t="s">
        <v>25</v>
      </c>
    </row>
    <row r="2779" spans="1:12" x14ac:dyDescent="0.25">
      <c r="A2779" s="561" t="s">
        <v>2672</v>
      </c>
      <c r="B2779" s="561" t="s">
        <v>2673</v>
      </c>
      <c r="C2779" s="561" t="s">
        <v>2763</v>
      </c>
      <c r="D2779" s="561" t="s">
        <v>2764</v>
      </c>
      <c r="E2779" s="562" t="s">
        <v>22</v>
      </c>
      <c r="F2779" s="561" t="s">
        <v>22</v>
      </c>
      <c r="G2779" s="561" t="s">
        <v>28366</v>
      </c>
      <c r="H2779" s="561" t="s">
        <v>2791</v>
      </c>
      <c r="I2779" s="561" t="s">
        <v>23270</v>
      </c>
      <c r="J2779" s="561" t="s">
        <v>24</v>
      </c>
      <c r="K2779" s="562" t="s">
        <v>1133</v>
      </c>
      <c r="L2779" s="561" t="s">
        <v>25</v>
      </c>
    </row>
    <row r="2780" spans="1:12" x14ac:dyDescent="0.25">
      <c r="A2780" s="561" t="s">
        <v>2672</v>
      </c>
      <c r="B2780" s="561" t="s">
        <v>2673</v>
      </c>
      <c r="C2780" s="561" t="s">
        <v>2763</v>
      </c>
      <c r="D2780" s="561" t="s">
        <v>2764</v>
      </c>
      <c r="E2780" s="562" t="s">
        <v>22</v>
      </c>
      <c r="F2780" s="561" t="s">
        <v>22</v>
      </c>
      <c r="G2780" s="561" t="s">
        <v>28368</v>
      </c>
      <c r="H2780" s="561" t="s">
        <v>2792</v>
      </c>
      <c r="I2780" s="561" t="s">
        <v>23270</v>
      </c>
      <c r="J2780" s="561" t="s">
        <v>24</v>
      </c>
      <c r="K2780" s="562" t="s">
        <v>5014</v>
      </c>
      <c r="L2780" s="561" t="s">
        <v>25</v>
      </c>
    </row>
    <row r="2781" spans="1:12" x14ac:dyDescent="0.25">
      <c r="A2781" s="561" t="s">
        <v>2672</v>
      </c>
      <c r="B2781" s="561" t="s">
        <v>2673</v>
      </c>
      <c r="C2781" s="561" t="s">
        <v>2763</v>
      </c>
      <c r="D2781" s="561" t="s">
        <v>2764</v>
      </c>
      <c r="E2781" s="562" t="s">
        <v>22</v>
      </c>
      <c r="F2781" s="561" t="s">
        <v>22</v>
      </c>
      <c r="G2781" s="561" t="s">
        <v>28369</v>
      </c>
      <c r="H2781" s="561" t="s">
        <v>2794</v>
      </c>
      <c r="I2781" s="561" t="s">
        <v>23270</v>
      </c>
      <c r="J2781" s="561" t="s">
        <v>24</v>
      </c>
      <c r="K2781" s="562" t="s">
        <v>7236</v>
      </c>
      <c r="L2781" s="561" t="s">
        <v>25</v>
      </c>
    </row>
    <row r="2782" spans="1:12" x14ac:dyDescent="0.25">
      <c r="A2782" s="561" t="s">
        <v>2672</v>
      </c>
      <c r="B2782" s="561" t="s">
        <v>2673</v>
      </c>
      <c r="C2782" s="561" t="s">
        <v>2763</v>
      </c>
      <c r="D2782" s="561" t="s">
        <v>2764</v>
      </c>
      <c r="E2782" s="562" t="s">
        <v>22</v>
      </c>
      <c r="F2782" s="561" t="s">
        <v>22</v>
      </c>
      <c r="G2782" s="561" t="s">
        <v>28370</v>
      </c>
      <c r="H2782" s="561" t="s">
        <v>2796</v>
      </c>
      <c r="I2782" s="561" t="s">
        <v>23270</v>
      </c>
      <c r="J2782" s="561" t="s">
        <v>24</v>
      </c>
      <c r="K2782" s="562" t="s">
        <v>36718</v>
      </c>
      <c r="L2782" s="561" t="s">
        <v>25</v>
      </c>
    </row>
    <row r="2783" spans="1:12" x14ac:dyDescent="0.25">
      <c r="A2783" s="561" t="s">
        <v>2672</v>
      </c>
      <c r="B2783" s="561" t="s">
        <v>2673</v>
      </c>
      <c r="C2783" s="561" t="s">
        <v>2763</v>
      </c>
      <c r="D2783" s="561" t="s">
        <v>2764</v>
      </c>
      <c r="E2783" s="562" t="s">
        <v>22</v>
      </c>
      <c r="F2783" s="561" t="s">
        <v>22</v>
      </c>
      <c r="G2783" s="561" t="s">
        <v>28372</v>
      </c>
      <c r="H2783" s="561" t="s">
        <v>2798</v>
      </c>
      <c r="I2783" s="561" t="s">
        <v>23270</v>
      </c>
      <c r="J2783" s="561" t="s">
        <v>24</v>
      </c>
      <c r="K2783" s="562" t="s">
        <v>5580</v>
      </c>
      <c r="L2783" s="561" t="s">
        <v>25</v>
      </c>
    </row>
    <row r="2784" spans="1:12" x14ac:dyDescent="0.25">
      <c r="A2784" s="561" t="s">
        <v>2672</v>
      </c>
      <c r="B2784" s="561" t="s">
        <v>2673</v>
      </c>
      <c r="C2784" s="561" t="s">
        <v>2763</v>
      </c>
      <c r="D2784" s="561" t="s">
        <v>2764</v>
      </c>
      <c r="E2784" s="562" t="s">
        <v>22</v>
      </c>
      <c r="F2784" s="561" t="s">
        <v>22</v>
      </c>
      <c r="G2784" s="561" t="s">
        <v>28373</v>
      </c>
      <c r="H2784" s="561" t="s">
        <v>2800</v>
      </c>
      <c r="I2784" s="561" t="s">
        <v>23270</v>
      </c>
      <c r="J2784" s="561" t="s">
        <v>24</v>
      </c>
      <c r="K2784" s="562" t="s">
        <v>2403</v>
      </c>
      <c r="L2784" s="561" t="s">
        <v>25</v>
      </c>
    </row>
    <row r="2785" spans="1:12" x14ac:dyDescent="0.25">
      <c r="A2785" s="561" t="s">
        <v>2672</v>
      </c>
      <c r="B2785" s="561" t="s">
        <v>2673</v>
      </c>
      <c r="C2785" s="561" t="s">
        <v>2763</v>
      </c>
      <c r="D2785" s="561" t="s">
        <v>2764</v>
      </c>
      <c r="E2785" s="562" t="s">
        <v>22</v>
      </c>
      <c r="F2785" s="561" t="s">
        <v>22</v>
      </c>
      <c r="G2785" s="561" t="s">
        <v>28375</v>
      </c>
      <c r="H2785" s="561" t="s">
        <v>2801</v>
      </c>
      <c r="I2785" s="561" t="s">
        <v>23270</v>
      </c>
      <c r="J2785" s="561" t="s">
        <v>24</v>
      </c>
      <c r="K2785" s="562" t="s">
        <v>32644</v>
      </c>
      <c r="L2785" s="561" t="s">
        <v>25</v>
      </c>
    </row>
    <row r="2786" spans="1:12" x14ac:dyDescent="0.25">
      <c r="A2786" s="561" t="s">
        <v>2672</v>
      </c>
      <c r="B2786" s="561" t="s">
        <v>2673</v>
      </c>
      <c r="C2786" s="561" t="s">
        <v>2763</v>
      </c>
      <c r="D2786" s="561" t="s">
        <v>2764</v>
      </c>
      <c r="E2786" s="562" t="s">
        <v>22</v>
      </c>
      <c r="F2786" s="561" t="s">
        <v>22</v>
      </c>
      <c r="G2786" s="561" t="s">
        <v>28376</v>
      </c>
      <c r="H2786" s="561" t="s">
        <v>2802</v>
      </c>
      <c r="I2786" s="561" t="s">
        <v>23270</v>
      </c>
      <c r="J2786" s="561" t="s">
        <v>24</v>
      </c>
      <c r="K2786" s="562" t="s">
        <v>2570</v>
      </c>
      <c r="L2786" s="561" t="s">
        <v>25</v>
      </c>
    </row>
    <row r="2787" spans="1:12" x14ac:dyDescent="0.25">
      <c r="A2787" s="561" t="s">
        <v>2672</v>
      </c>
      <c r="B2787" s="561" t="s">
        <v>2673</v>
      </c>
      <c r="C2787" s="561" t="s">
        <v>2763</v>
      </c>
      <c r="D2787" s="561" t="s">
        <v>2764</v>
      </c>
      <c r="E2787" s="562" t="s">
        <v>22</v>
      </c>
      <c r="F2787" s="561" t="s">
        <v>22</v>
      </c>
      <c r="G2787" s="561" t="s">
        <v>28377</v>
      </c>
      <c r="H2787" s="561" t="s">
        <v>2804</v>
      </c>
      <c r="I2787" s="561" t="s">
        <v>23270</v>
      </c>
      <c r="J2787" s="561" t="s">
        <v>24</v>
      </c>
      <c r="K2787" s="562" t="s">
        <v>5486</v>
      </c>
      <c r="L2787" s="561" t="s">
        <v>25</v>
      </c>
    </row>
    <row r="2788" spans="1:12" x14ac:dyDescent="0.25">
      <c r="A2788" s="561" t="s">
        <v>2672</v>
      </c>
      <c r="B2788" s="561" t="s">
        <v>2673</v>
      </c>
      <c r="C2788" s="561" t="s">
        <v>2763</v>
      </c>
      <c r="D2788" s="561" t="s">
        <v>2764</v>
      </c>
      <c r="E2788" s="562" t="s">
        <v>22</v>
      </c>
      <c r="F2788" s="561" t="s">
        <v>22</v>
      </c>
      <c r="G2788" s="561" t="s">
        <v>28378</v>
      </c>
      <c r="H2788" s="561" t="s">
        <v>2805</v>
      </c>
      <c r="I2788" s="561" t="s">
        <v>23270</v>
      </c>
      <c r="J2788" s="561" t="s">
        <v>24</v>
      </c>
      <c r="K2788" s="562" t="s">
        <v>5809</v>
      </c>
      <c r="L2788" s="561" t="s">
        <v>25</v>
      </c>
    </row>
    <row r="2789" spans="1:12" x14ac:dyDescent="0.25">
      <c r="A2789" s="561" t="s">
        <v>2672</v>
      </c>
      <c r="B2789" s="561" t="s">
        <v>2673</v>
      </c>
      <c r="C2789" s="561" t="s">
        <v>2763</v>
      </c>
      <c r="D2789" s="561" t="s">
        <v>2764</v>
      </c>
      <c r="E2789" s="562" t="s">
        <v>22</v>
      </c>
      <c r="F2789" s="561" t="s">
        <v>22</v>
      </c>
      <c r="G2789" s="561" t="s">
        <v>28380</v>
      </c>
      <c r="H2789" s="561" t="s">
        <v>2807</v>
      </c>
      <c r="I2789" s="561" t="s">
        <v>23270</v>
      </c>
      <c r="J2789" s="561" t="s">
        <v>24</v>
      </c>
      <c r="K2789" s="562" t="s">
        <v>3763</v>
      </c>
      <c r="L2789" s="561" t="s">
        <v>25</v>
      </c>
    </row>
    <row r="2790" spans="1:12" x14ac:dyDescent="0.25">
      <c r="A2790" s="561" t="s">
        <v>2672</v>
      </c>
      <c r="B2790" s="561" t="s">
        <v>2673</v>
      </c>
      <c r="C2790" s="561" t="s">
        <v>2763</v>
      </c>
      <c r="D2790" s="561" t="s">
        <v>2764</v>
      </c>
      <c r="E2790" s="562" t="s">
        <v>22</v>
      </c>
      <c r="F2790" s="561" t="s">
        <v>22</v>
      </c>
      <c r="G2790" s="561" t="s">
        <v>28381</v>
      </c>
      <c r="H2790" s="561" t="s">
        <v>2809</v>
      </c>
      <c r="I2790" s="561" t="s">
        <v>23270</v>
      </c>
      <c r="J2790" s="561" t="s">
        <v>24</v>
      </c>
      <c r="K2790" s="562" t="s">
        <v>8379</v>
      </c>
      <c r="L2790" s="561" t="s">
        <v>25</v>
      </c>
    </row>
    <row r="2791" spans="1:12" x14ac:dyDescent="0.25">
      <c r="A2791" s="561" t="s">
        <v>2672</v>
      </c>
      <c r="B2791" s="561" t="s">
        <v>2673</v>
      </c>
      <c r="C2791" s="561" t="s">
        <v>2763</v>
      </c>
      <c r="D2791" s="561" t="s">
        <v>2764</v>
      </c>
      <c r="E2791" s="562" t="s">
        <v>22</v>
      </c>
      <c r="F2791" s="561" t="s">
        <v>22</v>
      </c>
      <c r="G2791" s="561" t="s">
        <v>28383</v>
      </c>
      <c r="H2791" s="561" t="s">
        <v>2810</v>
      </c>
      <c r="I2791" s="561" t="s">
        <v>23270</v>
      </c>
      <c r="J2791" s="561" t="s">
        <v>24</v>
      </c>
      <c r="K2791" s="562" t="s">
        <v>8079</v>
      </c>
      <c r="L2791" s="561" t="s">
        <v>25</v>
      </c>
    </row>
    <row r="2792" spans="1:12" x14ac:dyDescent="0.25">
      <c r="A2792" s="561" t="s">
        <v>2672</v>
      </c>
      <c r="B2792" s="561" t="s">
        <v>2673</v>
      </c>
      <c r="C2792" s="561" t="s">
        <v>2763</v>
      </c>
      <c r="D2792" s="561" t="s">
        <v>2764</v>
      </c>
      <c r="E2792" s="562" t="s">
        <v>22</v>
      </c>
      <c r="F2792" s="561" t="s">
        <v>22</v>
      </c>
      <c r="G2792" s="561" t="s">
        <v>28384</v>
      </c>
      <c r="H2792" s="561" t="s">
        <v>2811</v>
      </c>
      <c r="I2792" s="561" t="s">
        <v>23270</v>
      </c>
      <c r="J2792" s="561" t="s">
        <v>24</v>
      </c>
      <c r="K2792" s="562" t="s">
        <v>27808</v>
      </c>
      <c r="L2792" s="561" t="s">
        <v>25</v>
      </c>
    </row>
    <row r="2793" spans="1:12" x14ac:dyDescent="0.25">
      <c r="A2793" s="561" t="s">
        <v>2672</v>
      </c>
      <c r="B2793" s="561" t="s">
        <v>2673</v>
      </c>
      <c r="C2793" s="561" t="s">
        <v>2763</v>
      </c>
      <c r="D2793" s="561" t="s">
        <v>2764</v>
      </c>
      <c r="E2793" s="562" t="s">
        <v>22</v>
      </c>
      <c r="F2793" s="561" t="s">
        <v>22</v>
      </c>
      <c r="G2793" s="561" t="s">
        <v>28386</v>
      </c>
      <c r="H2793" s="561" t="s">
        <v>2813</v>
      </c>
      <c r="I2793" s="561" t="s">
        <v>23270</v>
      </c>
      <c r="J2793" s="561" t="s">
        <v>24</v>
      </c>
      <c r="K2793" s="562" t="s">
        <v>4485</v>
      </c>
      <c r="L2793" s="561" t="s">
        <v>25</v>
      </c>
    </row>
    <row r="2794" spans="1:12" x14ac:dyDescent="0.25">
      <c r="A2794" s="561" t="s">
        <v>2672</v>
      </c>
      <c r="B2794" s="561" t="s">
        <v>2673</v>
      </c>
      <c r="C2794" s="561" t="s">
        <v>2763</v>
      </c>
      <c r="D2794" s="561" t="s">
        <v>2764</v>
      </c>
      <c r="E2794" s="562" t="s">
        <v>22</v>
      </c>
      <c r="F2794" s="561" t="s">
        <v>22</v>
      </c>
      <c r="G2794" s="561" t="s">
        <v>28387</v>
      </c>
      <c r="H2794" s="561" t="s">
        <v>2815</v>
      </c>
      <c r="I2794" s="561" t="s">
        <v>23270</v>
      </c>
      <c r="J2794" s="561" t="s">
        <v>24</v>
      </c>
      <c r="K2794" s="562" t="s">
        <v>7831</v>
      </c>
      <c r="L2794" s="561" t="s">
        <v>25</v>
      </c>
    </row>
    <row r="2795" spans="1:12" x14ac:dyDescent="0.25">
      <c r="A2795" s="561" t="s">
        <v>2672</v>
      </c>
      <c r="B2795" s="561" t="s">
        <v>2673</v>
      </c>
      <c r="C2795" s="561" t="s">
        <v>2763</v>
      </c>
      <c r="D2795" s="561" t="s">
        <v>2764</v>
      </c>
      <c r="E2795" s="562" t="s">
        <v>22</v>
      </c>
      <c r="F2795" s="561" t="s">
        <v>22</v>
      </c>
      <c r="G2795" s="561" t="s">
        <v>28388</v>
      </c>
      <c r="H2795" s="561" t="s">
        <v>2816</v>
      </c>
      <c r="I2795" s="561" t="s">
        <v>23270</v>
      </c>
      <c r="J2795" s="561" t="s">
        <v>24</v>
      </c>
      <c r="K2795" s="562" t="s">
        <v>5198</v>
      </c>
      <c r="L2795" s="561" t="s">
        <v>25</v>
      </c>
    </row>
    <row r="2796" spans="1:12" x14ac:dyDescent="0.25">
      <c r="A2796" s="561" t="s">
        <v>2672</v>
      </c>
      <c r="B2796" s="561" t="s">
        <v>2673</v>
      </c>
      <c r="C2796" s="561" t="s">
        <v>2763</v>
      </c>
      <c r="D2796" s="561" t="s">
        <v>2764</v>
      </c>
      <c r="E2796" s="562" t="s">
        <v>22</v>
      </c>
      <c r="F2796" s="561" t="s">
        <v>22</v>
      </c>
      <c r="G2796" s="561" t="s">
        <v>28389</v>
      </c>
      <c r="H2796" s="561" t="s">
        <v>2817</v>
      </c>
      <c r="I2796" s="561" t="s">
        <v>23270</v>
      </c>
      <c r="J2796" s="561" t="s">
        <v>24</v>
      </c>
      <c r="K2796" s="562" t="s">
        <v>27735</v>
      </c>
      <c r="L2796" s="561" t="s">
        <v>25</v>
      </c>
    </row>
    <row r="2797" spans="1:12" x14ac:dyDescent="0.25">
      <c r="A2797" s="561" t="s">
        <v>2672</v>
      </c>
      <c r="B2797" s="561" t="s">
        <v>2673</v>
      </c>
      <c r="C2797" s="561" t="s">
        <v>2763</v>
      </c>
      <c r="D2797" s="561" t="s">
        <v>2764</v>
      </c>
      <c r="E2797" s="562" t="s">
        <v>22</v>
      </c>
      <c r="F2797" s="561" t="s">
        <v>22</v>
      </c>
      <c r="G2797" s="561" t="s">
        <v>28390</v>
      </c>
      <c r="H2797" s="561" t="s">
        <v>2818</v>
      </c>
      <c r="I2797" s="561" t="s">
        <v>23270</v>
      </c>
      <c r="J2797" s="561" t="s">
        <v>24</v>
      </c>
      <c r="K2797" s="562" t="s">
        <v>7808</v>
      </c>
      <c r="L2797" s="561" t="s">
        <v>25</v>
      </c>
    </row>
    <row r="2798" spans="1:12" x14ac:dyDescent="0.25">
      <c r="A2798" s="561" t="s">
        <v>2672</v>
      </c>
      <c r="B2798" s="561" t="s">
        <v>2673</v>
      </c>
      <c r="C2798" s="561" t="s">
        <v>2763</v>
      </c>
      <c r="D2798" s="561" t="s">
        <v>2764</v>
      </c>
      <c r="E2798" s="562" t="s">
        <v>22</v>
      </c>
      <c r="F2798" s="561" t="s">
        <v>22</v>
      </c>
      <c r="G2798" s="561" t="s">
        <v>28391</v>
      </c>
      <c r="H2798" s="561" t="s">
        <v>2820</v>
      </c>
      <c r="I2798" s="561" t="s">
        <v>23270</v>
      </c>
      <c r="J2798" s="561" t="s">
        <v>24</v>
      </c>
      <c r="K2798" s="562" t="s">
        <v>5588</v>
      </c>
      <c r="L2798" s="561" t="s">
        <v>25</v>
      </c>
    </row>
    <row r="2799" spans="1:12" x14ac:dyDescent="0.25">
      <c r="A2799" s="561" t="s">
        <v>2672</v>
      </c>
      <c r="B2799" s="561" t="s">
        <v>2673</v>
      </c>
      <c r="C2799" s="561" t="s">
        <v>2763</v>
      </c>
      <c r="D2799" s="561" t="s">
        <v>2764</v>
      </c>
      <c r="E2799" s="562" t="s">
        <v>22</v>
      </c>
      <c r="F2799" s="561" t="s">
        <v>22</v>
      </c>
      <c r="G2799" s="561" t="s">
        <v>28392</v>
      </c>
      <c r="H2799" s="561" t="s">
        <v>2821</v>
      </c>
      <c r="I2799" s="561" t="s">
        <v>23270</v>
      </c>
      <c r="J2799" s="561" t="s">
        <v>24</v>
      </c>
      <c r="K2799" s="562" t="s">
        <v>4858</v>
      </c>
      <c r="L2799" s="561" t="s">
        <v>25</v>
      </c>
    </row>
    <row r="2800" spans="1:12" x14ac:dyDescent="0.25">
      <c r="A2800" s="561" t="s">
        <v>2672</v>
      </c>
      <c r="B2800" s="561" t="s">
        <v>2673</v>
      </c>
      <c r="C2800" s="561" t="s">
        <v>2763</v>
      </c>
      <c r="D2800" s="561" t="s">
        <v>2764</v>
      </c>
      <c r="E2800" s="562" t="s">
        <v>22</v>
      </c>
      <c r="F2800" s="561" t="s">
        <v>22</v>
      </c>
      <c r="G2800" s="561" t="s">
        <v>28393</v>
      </c>
      <c r="H2800" s="561" t="s">
        <v>28394</v>
      </c>
      <c r="I2800" s="561" t="s">
        <v>23270</v>
      </c>
      <c r="J2800" s="561" t="s">
        <v>24</v>
      </c>
      <c r="K2800" s="562" t="s">
        <v>37325</v>
      </c>
      <c r="L2800" s="561" t="s">
        <v>25</v>
      </c>
    </row>
    <row r="2801" spans="1:12" x14ac:dyDescent="0.25">
      <c r="A2801" s="561" t="s">
        <v>2672</v>
      </c>
      <c r="B2801" s="561" t="s">
        <v>2673</v>
      </c>
      <c r="C2801" s="561" t="s">
        <v>2763</v>
      </c>
      <c r="D2801" s="561" t="s">
        <v>2764</v>
      </c>
      <c r="E2801" s="562" t="s">
        <v>22</v>
      </c>
      <c r="F2801" s="561" t="s">
        <v>22</v>
      </c>
      <c r="G2801" s="561" t="s">
        <v>28395</v>
      </c>
      <c r="H2801" s="561" t="s">
        <v>28396</v>
      </c>
      <c r="I2801" s="561" t="s">
        <v>23270</v>
      </c>
      <c r="J2801" s="561" t="s">
        <v>24</v>
      </c>
      <c r="K2801" s="562" t="s">
        <v>30101</v>
      </c>
      <c r="L2801" s="561" t="s">
        <v>25</v>
      </c>
    </row>
    <row r="2802" spans="1:12" x14ac:dyDescent="0.25">
      <c r="A2802" s="561" t="s">
        <v>2672</v>
      </c>
      <c r="B2802" s="561" t="s">
        <v>2673</v>
      </c>
      <c r="C2802" s="561" t="s">
        <v>2763</v>
      </c>
      <c r="D2802" s="561" t="s">
        <v>2764</v>
      </c>
      <c r="E2802" s="562" t="s">
        <v>22</v>
      </c>
      <c r="F2802" s="561" t="s">
        <v>22</v>
      </c>
      <c r="G2802" s="561" t="s">
        <v>28397</v>
      </c>
      <c r="H2802" s="561" t="s">
        <v>28398</v>
      </c>
      <c r="I2802" s="561" t="s">
        <v>23270</v>
      </c>
      <c r="J2802" s="561" t="s">
        <v>24</v>
      </c>
      <c r="K2802" s="562" t="s">
        <v>810</v>
      </c>
      <c r="L2802" s="561" t="s">
        <v>25</v>
      </c>
    </row>
    <row r="2803" spans="1:12" x14ac:dyDescent="0.25">
      <c r="A2803" s="561" t="s">
        <v>2672</v>
      </c>
      <c r="B2803" s="561" t="s">
        <v>2673</v>
      </c>
      <c r="C2803" s="561" t="s">
        <v>2763</v>
      </c>
      <c r="D2803" s="561" t="s">
        <v>2764</v>
      </c>
      <c r="E2803" s="562" t="s">
        <v>22</v>
      </c>
      <c r="F2803" s="561" t="s">
        <v>22</v>
      </c>
      <c r="G2803" s="561" t="s">
        <v>28400</v>
      </c>
      <c r="H2803" s="561" t="s">
        <v>28401</v>
      </c>
      <c r="I2803" s="561" t="s">
        <v>23270</v>
      </c>
      <c r="J2803" s="561" t="s">
        <v>24</v>
      </c>
      <c r="K2803" s="562" t="s">
        <v>3930</v>
      </c>
      <c r="L2803" s="561" t="s">
        <v>25</v>
      </c>
    </row>
    <row r="2804" spans="1:12" x14ac:dyDescent="0.25">
      <c r="A2804" s="561" t="s">
        <v>2672</v>
      </c>
      <c r="B2804" s="561" t="s">
        <v>2673</v>
      </c>
      <c r="C2804" s="561" t="s">
        <v>2763</v>
      </c>
      <c r="D2804" s="561" t="s">
        <v>2764</v>
      </c>
      <c r="E2804" s="562" t="s">
        <v>22</v>
      </c>
      <c r="F2804" s="561" t="s">
        <v>22</v>
      </c>
      <c r="G2804" s="561" t="s">
        <v>28403</v>
      </c>
      <c r="H2804" s="561" t="s">
        <v>28404</v>
      </c>
      <c r="I2804" s="561" t="s">
        <v>23270</v>
      </c>
      <c r="J2804" s="561" t="s">
        <v>24</v>
      </c>
      <c r="K2804" s="562" t="s">
        <v>37326</v>
      </c>
      <c r="L2804" s="561" t="s">
        <v>25</v>
      </c>
    </row>
    <row r="2805" spans="1:12" x14ac:dyDescent="0.25">
      <c r="A2805" s="561" t="s">
        <v>2672</v>
      </c>
      <c r="B2805" s="561" t="s">
        <v>2673</v>
      </c>
      <c r="C2805" s="561" t="s">
        <v>2763</v>
      </c>
      <c r="D2805" s="561" t="s">
        <v>2764</v>
      </c>
      <c r="E2805" s="562" t="s">
        <v>22</v>
      </c>
      <c r="F2805" s="561" t="s">
        <v>22</v>
      </c>
      <c r="G2805" s="561" t="s">
        <v>28405</v>
      </c>
      <c r="H2805" s="561" t="s">
        <v>28406</v>
      </c>
      <c r="I2805" s="561" t="s">
        <v>23270</v>
      </c>
      <c r="J2805" s="561" t="s">
        <v>24</v>
      </c>
      <c r="K2805" s="562" t="s">
        <v>1248</v>
      </c>
      <c r="L2805" s="561" t="s">
        <v>25</v>
      </c>
    </row>
    <row r="2806" spans="1:12" x14ac:dyDescent="0.25">
      <c r="A2806" s="561" t="s">
        <v>2672</v>
      </c>
      <c r="B2806" s="561" t="s">
        <v>2673</v>
      </c>
      <c r="C2806" s="561" t="s">
        <v>2763</v>
      </c>
      <c r="D2806" s="561" t="s">
        <v>2764</v>
      </c>
      <c r="E2806" s="562" t="s">
        <v>22</v>
      </c>
      <c r="F2806" s="561" t="s">
        <v>22</v>
      </c>
      <c r="G2806" s="561" t="s">
        <v>28408</v>
      </c>
      <c r="H2806" s="561" t="s">
        <v>28409</v>
      </c>
      <c r="I2806" s="561" t="s">
        <v>23270</v>
      </c>
      <c r="J2806" s="561" t="s">
        <v>24</v>
      </c>
      <c r="K2806" s="562" t="s">
        <v>79</v>
      </c>
      <c r="L2806" s="561" t="s">
        <v>25</v>
      </c>
    </row>
    <row r="2807" spans="1:12" x14ac:dyDescent="0.25">
      <c r="A2807" s="561" t="s">
        <v>2672</v>
      </c>
      <c r="B2807" s="561" t="s">
        <v>2673</v>
      </c>
      <c r="C2807" s="561" t="s">
        <v>2763</v>
      </c>
      <c r="D2807" s="561" t="s">
        <v>2764</v>
      </c>
      <c r="E2807" s="562" t="s">
        <v>22</v>
      </c>
      <c r="F2807" s="561" t="s">
        <v>22</v>
      </c>
      <c r="G2807" s="561" t="s">
        <v>28411</v>
      </c>
      <c r="H2807" s="561" t="s">
        <v>28412</v>
      </c>
      <c r="I2807" s="561" t="s">
        <v>23270</v>
      </c>
      <c r="J2807" s="561" t="s">
        <v>24</v>
      </c>
      <c r="K2807" s="562" t="s">
        <v>36886</v>
      </c>
      <c r="L2807" s="561" t="s">
        <v>25</v>
      </c>
    </row>
    <row r="2808" spans="1:12" x14ac:dyDescent="0.25">
      <c r="A2808" s="561" t="s">
        <v>2672</v>
      </c>
      <c r="B2808" s="561" t="s">
        <v>2673</v>
      </c>
      <c r="C2808" s="561" t="s">
        <v>2763</v>
      </c>
      <c r="D2808" s="561" t="s">
        <v>2764</v>
      </c>
      <c r="E2808" s="562" t="s">
        <v>22</v>
      </c>
      <c r="F2808" s="561" t="s">
        <v>22</v>
      </c>
      <c r="G2808" s="561" t="s">
        <v>28414</v>
      </c>
      <c r="H2808" s="561" t="s">
        <v>28415</v>
      </c>
      <c r="I2808" s="561" t="s">
        <v>23270</v>
      </c>
      <c r="J2808" s="561" t="s">
        <v>24</v>
      </c>
      <c r="K2808" s="562" t="s">
        <v>28413</v>
      </c>
      <c r="L2808" s="561" t="s">
        <v>25</v>
      </c>
    </row>
    <row r="2809" spans="1:12" x14ac:dyDescent="0.25">
      <c r="A2809" s="561" t="s">
        <v>2672</v>
      </c>
      <c r="B2809" s="561" t="s">
        <v>2673</v>
      </c>
      <c r="C2809" s="561" t="s">
        <v>2763</v>
      </c>
      <c r="D2809" s="561" t="s">
        <v>2764</v>
      </c>
      <c r="E2809" s="562" t="s">
        <v>22</v>
      </c>
      <c r="F2809" s="561" t="s">
        <v>22</v>
      </c>
      <c r="G2809" s="561" t="s">
        <v>28417</v>
      </c>
      <c r="H2809" s="561" t="s">
        <v>28418</v>
      </c>
      <c r="I2809" s="561" t="s">
        <v>23270</v>
      </c>
      <c r="J2809" s="561" t="s">
        <v>24</v>
      </c>
      <c r="K2809" s="562" t="s">
        <v>7990</v>
      </c>
      <c r="L2809" s="561" t="s">
        <v>25</v>
      </c>
    </row>
    <row r="2810" spans="1:12" x14ac:dyDescent="0.25">
      <c r="A2810" s="561" t="s">
        <v>2672</v>
      </c>
      <c r="B2810" s="561" t="s">
        <v>2673</v>
      </c>
      <c r="C2810" s="561" t="s">
        <v>2763</v>
      </c>
      <c r="D2810" s="561" t="s">
        <v>2764</v>
      </c>
      <c r="E2810" s="562" t="s">
        <v>22</v>
      </c>
      <c r="F2810" s="561" t="s">
        <v>22</v>
      </c>
      <c r="G2810" s="561" t="s">
        <v>28420</v>
      </c>
      <c r="H2810" s="561" t="s">
        <v>2827</v>
      </c>
      <c r="I2810" s="561" t="s">
        <v>23270</v>
      </c>
      <c r="J2810" s="561" t="s">
        <v>24</v>
      </c>
      <c r="K2810" s="562" t="s">
        <v>7403</v>
      </c>
      <c r="L2810" s="561" t="s">
        <v>25</v>
      </c>
    </row>
    <row r="2811" spans="1:12" x14ac:dyDescent="0.25">
      <c r="A2811" s="561" t="s">
        <v>2672</v>
      </c>
      <c r="B2811" s="561" t="s">
        <v>2673</v>
      </c>
      <c r="C2811" s="561" t="s">
        <v>2763</v>
      </c>
      <c r="D2811" s="561" t="s">
        <v>2764</v>
      </c>
      <c r="E2811" s="562" t="s">
        <v>22</v>
      </c>
      <c r="F2811" s="561" t="s">
        <v>22</v>
      </c>
      <c r="G2811" s="561" t="s">
        <v>28422</v>
      </c>
      <c r="H2811" s="561" t="s">
        <v>2828</v>
      </c>
      <c r="I2811" s="561" t="s">
        <v>23270</v>
      </c>
      <c r="J2811" s="561" t="s">
        <v>24</v>
      </c>
      <c r="K2811" s="562" t="s">
        <v>1075</v>
      </c>
      <c r="L2811" s="561" t="s">
        <v>25</v>
      </c>
    </row>
    <row r="2812" spans="1:12" x14ac:dyDescent="0.25">
      <c r="A2812" s="561" t="s">
        <v>2672</v>
      </c>
      <c r="B2812" s="561" t="s">
        <v>2673</v>
      </c>
      <c r="C2812" s="561" t="s">
        <v>2763</v>
      </c>
      <c r="D2812" s="561" t="s">
        <v>2764</v>
      </c>
      <c r="E2812" s="562" t="s">
        <v>22</v>
      </c>
      <c r="F2812" s="561" t="s">
        <v>22</v>
      </c>
      <c r="G2812" s="561" t="s">
        <v>28423</v>
      </c>
      <c r="H2812" s="561" t="s">
        <v>2829</v>
      </c>
      <c r="I2812" s="561" t="s">
        <v>23270</v>
      </c>
      <c r="J2812" s="561" t="s">
        <v>24</v>
      </c>
      <c r="K2812" s="562" t="s">
        <v>119</v>
      </c>
      <c r="L2812" s="561" t="s">
        <v>25</v>
      </c>
    </row>
    <row r="2813" spans="1:12" x14ac:dyDescent="0.25">
      <c r="A2813" s="561" t="s">
        <v>2672</v>
      </c>
      <c r="B2813" s="561" t="s">
        <v>2673</v>
      </c>
      <c r="C2813" s="561" t="s">
        <v>2763</v>
      </c>
      <c r="D2813" s="561" t="s">
        <v>2764</v>
      </c>
      <c r="E2813" s="562" t="s">
        <v>22</v>
      </c>
      <c r="F2813" s="561" t="s">
        <v>22</v>
      </c>
      <c r="G2813" s="561" t="s">
        <v>28424</v>
      </c>
      <c r="H2813" s="561" t="s">
        <v>2831</v>
      </c>
      <c r="I2813" s="561" t="s">
        <v>23270</v>
      </c>
      <c r="J2813" s="561" t="s">
        <v>24</v>
      </c>
      <c r="K2813" s="562" t="s">
        <v>2786</v>
      </c>
      <c r="L2813" s="561" t="s">
        <v>25</v>
      </c>
    </row>
    <row r="2814" spans="1:12" x14ac:dyDescent="0.25">
      <c r="A2814" s="561" t="s">
        <v>2672</v>
      </c>
      <c r="B2814" s="561" t="s">
        <v>2673</v>
      </c>
      <c r="C2814" s="561" t="s">
        <v>2763</v>
      </c>
      <c r="D2814" s="561" t="s">
        <v>2764</v>
      </c>
      <c r="E2814" s="562" t="s">
        <v>22</v>
      </c>
      <c r="F2814" s="561" t="s">
        <v>22</v>
      </c>
      <c r="G2814" s="561" t="s">
        <v>28425</v>
      </c>
      <c r="H2814" s="561" t="s">
        <v>2832</v>
      </c>
      <c r="I2814" s="561" t="s">
        <v>23270</v>
      </c>
      <c r="J2814" s="561" t="s">
        <v>24</v>
      </c>
      <c r="K2814" s="562" t="s">
        <v>8240</v>
      </c>
      <c r="L2814" s="561" t="s">
        <v>25</v>
      </c>
    </row>
    <row r="2815" spans="1:12" x14ac:dyDescent="0.25">
      <c r="A2815" s="561" t="s">
        <v>2672</v>
      </c>
      <c r="B2815" s="561" t="s">
        <v>2673</v>
      </c>
      <c r="C2815" s="561" t="s">
        <v>2763</v>
      </c>
      <c r="D2815" s="561" t="s">
        <v>2764</v>
      </c>
      <c r="E2815" s="562" t="s">
        <v>22</v>
      </c>
      <c r="F2815" s="561" t="s">
        <v>22</v>
      </c>
      <c r="G2815" s="561" t="s">
        <v>28427</v>
      </c>
      <c r="H2815" s="561" t="s">
        <v>2834</v>
      </c>
      <c r="I2815" s="561" t="s">
        <v>23270</v>
      </c>
      <c r="J2815" s="561" t="s">
        <v>7063</v>
      </c>
      <c r="K2815" s="562" t="s">
        <v>128</v>
      </c>
      <c r="L2815" s="561" t="s">
        <v>25</v>
      </c>
    </row>
    <row r="2816" spans="1:12" x14ac:dyDescent="0.25">
      <c r="A2816" s="561" t="s">
        <v>2672</v>
      </c>
      <c r="B2816" s="561" t="s">
        <v>2673</v>
      </c>
      <c r="C2816" s="561" t="s">
        <v>2763</v>
      </c>
      <c r="D2816" s="561" t="s">
        <v>2764</v>
      </c>
      <c r="E2816" s="562" t="s">
        <v>22</v>
      </c>
      <c r="F2816" s="561" t="s">
        <v>22</v>
      </c>
      <c r="G2816" s="561" t="s">
        <v>28428</v>
      </c>
      <c r="H2816" s="561" t="s">
        <v>2835</v>
      </c>
      <c r="I2816" s="561" t="s">
        <v>23270</v>
      </c>
      <c r="J2816" s="561" t="s">
        <v>7063</v>
      </c>
      <c r="K2816" s="562" t="s">
        <v>7352</v>
      </c>
      <c r="L2816" s="561" t="s">
        <v>25</v>
      </c>
    </row>
    <row r="2817" spans="1:12" x14ac:dyDescent="0.25">
      <c r="A2817" s="561" t="s">
        <v>2672</v>
      </c>
      <c r="B2817" s="561" t="s">
        <v>2673</v>
      </c>
      <c r="C2817" s="561" t="s">
        <v>2763</v>
      </c>
      <c r="D2817" s="561" t="s">
        <v>2764</v>
      </c>
      <c r="E2817" s="562" t="s">
        <v>22</v>
      </c>
      <c r="F2817" s="561" t="s">
        <v>22</v>
      </c>
      <c r="G2817" s="561" t="s">
        <v>28429</v>
      </c>
      <c r="H2817" s="561" t="s">
        <v>2836</v>
      </c>
      <c r="I2817" s="561" t="s">
        <v>23270</v>
      </c>
      <c r="J2817" s="561" t="s">
        <v>7063</v>
      </c>
      <c r="K2817" s="562" t="s">
        <v>5013</v>
      </c>
      <c r="L2817" s="561" t="s">
        <v>25</v>
      </c>
    </row>
    <row r="2818" spans="1:12" x14ac:dyDescent="0.25">
      <c r="A2818" s="561" t="s">
        <v>2672</v>
      </c>
      <c r="B2818" s="561" t="s">
        <v>2673</v>
      </c>
      <c r="C2818" s="561" t="s">
        <v>2763</v>
      </c>
      <c r="D2818" s="561" t="s">
        <v>2764</v>
      </c>
      <c r="E2818" s="562" t="s">
        <v>22</v>
      </c>
      <c r="F2818" s="561" t="s">
        <v>22</v>
      </c>
      <c r="G2818" s="561" t="s">
        <v>28430</v>
      </c>
      <c r="H2818" s="561" t="s">
        <v>2837</v>
      </c>
      <c r="I2818" s="561" t="s">
        <v>23270</v>
      </c>
      <c r="J2818" s="561" t="s">
        <v>7063</v>
      </c>
      <c r="K2818" s="562" t="s">
        <v>4678</v>
      </c>
      <c r="L2818" s="561" t="s">
        <v>25</v>
      </c>
    </row>
    <row r="2819" spans="1:12" x14ac:dyDescent="0.25">
      <c r="A2819" s="561" t="s">
        <v>2672</v>
      </c>
      <c r="B2819" s="561" t="s">
        <v>2673</v>
      </c>
      <c r="C2819" s="561" t="s">
        <v>2763</v>
      </c>
      <c r="D2819" s="561" t="s">
        <v>2764</v>
      </c>
      <c r="E2819" s="562" t="s">
        <v>22</v>
      </c>
      <c r="F2819" s="561" t="s">
        <v>22</v>
      </c>
      <c r="G2819" s="561" t="s">
        <v>28432</v>
      </c>
      <c r="H2819" s="561" t="s">
        <v>2838</v>
      </c>
      <c r="I2819" s="561" t="s">
        <v>23270</v>
      </c>
      <c r="J2819" s="561" t="s">
        <v>7063</v>
      </c>
      <c r="K2819" s="562" t="s">
        <v>8510</v>
      </c>
      <c r="L2819" s="561" t="s">
        <v>25</v>
      </c>
    </row>
    <row r="2820" spans="1:12" x14ac:dyDescent="0.25">
      <c r="A2820" s="561" t="s">
        <v>2672</v>
      </c>
      <c r="B2820" s="561" t="s">
        <v>2673</v>
      </c>
      <c r="C2820" s="561" t="s">
        <v>2763</v>
      </c>
      <c r="D2820" s="561" t="s">
        <v>2764</v>
      </c>
      <c r="E2820" s="562" t="s">
        <v>22</v>
      </c>
      <c r="F2820" s="561" t="s">
        <v>22</v>
      </c>
      <c r="G2820" s="561" t="s">
        <v>28433</v>
      </c>
      <c r="H2820" s="561" t="s">
        <v>2840</v>
      </c>
      <c r="I2820" s="561" t="s">
        <v>23270</v>
      </c>
      <c r="J2820" s="561" t="s">
        <v>7063</v>
      </c>
      <c r="K2820" s="562" t="s">
        <v>7347</v>
      </c>
      <c r="L2820" s="561" t="s">
        <v>25</v>
      </c>
    </row>
    <row r="2821" spans="1:12" x14ac:dyDescent="0.25">
      <c r="A2821" s="561" t="s">
        <v>2672</v>
      </c>
      <c r="B2821" s="561" t="s">
        <v>2673</v>
      </c>
      <c r="C2821" s="561" t="s">
        <v>2763</v>
      </c>
      <c r="D2821" s="561" t="s">
        <v>2764</v>
      </c>
      <c r="E2821" s="562" t="s">
        <v>22</v>
      </c>
      <c r="F2821" s="561" t="s">
        <v>22</v>
      </c>
      <c r="G2821" s="561" t="s">
        <v>28434</v>
      </c>
      <c r="H2821" s="561" t="s">
        <v>2841</v>
      </c>
      <c r="I2821" s="561" t="s">
        <v>23270</v>
      </c>
      <c r="J2821" s="561" t="s">
        <v>7063</v>
      </c>
      <c r="K2821" s="562" t="s">
        <v>35231</v>
      </c>
      <c r="L2821" s="561" t="s">
        <v>25</v>
      </c>
    </row>
    <row r="2822" spans="1:12" x14ac:dyDescent="0.25">
      <c r="A2822" s="561" t="s">
        <v>2672</v>
      </c>
      <c r="B2822" s="561" t="s">
        <v>2673</v>
      </c>
      <c r="C2822" s="561" t="s">
        <v>2763</v>
      </c>
      <c r="D2822" s="561" t="s">
        <v>2764</v>
      </c>
      <c r="E2822" s="562" t="s">
        <v>22</v>
      </c>
      <c r="F2822" s="561" t="s">
        <v>22</v>
      </c>
      <c r="G2822" s="561" t="s">
        <v>28435</v>
      </c>
      <c r="H2822" s="561" t="s">
        <v>2842</v>
      </c>
      <c r="I2822" s="561" t="s">
        <v>23270</v>
      </c>
      <c r="J2822" s="561" t="s">
        <v>7063</v>
      </c>
      <c r="K2822" s="562" t="s">
        <v>28217</v>
      </c>
      <c r="L2822" s="561" t="s">
        <v>25</v>
      </c>
    </row>
    <row r="2823" spans="1:12" x14ac:dyDescent="0.25">
      <c r="A2823" s="561" t="s">
        <v>2672</v>
      </c>
      <c r="B2823" s="561" t="s">
        <v>2673</v>
      </c>
      <c r="C2823" s="561" t="s">
        <v>2763</v>
      </c>
      <c r="D2823" s="561" t="s">
        <v>2764</v>
      </c>
      <c r="E2823" s="562" t="s">
        <v>22</v>
      </c>
      <c r="F2823" s="561" t="s">
        <v>22</v>
      </c>
      <c r="G2823" s="561" t="s">
        <v>28436</v>
      </c>
      <c r="H2823" s="561" t="s">
        <v>2843</v>
      </c>
      <c r="I2823" s="561" t="s">
        <v>23270</v>
      </c>
      <c r="J2823" s="561" t="s">
        <v>24</v>
      </c>
      <c r="K2823" s="562" t="s">
        <v>2351</v>
      </c>
      <c r="L2823" s="561" t="s">
        <v>25</v>
      </c>
    </row>
    <row r="2824" spans="1:12" x14ac:dyDescent="0.25">
      <c r="A2824" s="561" t="s">
        <v>2672</v>
      </c>
      <c r="B2824" s="561" t="s">
        <v>2673</v>
      </c>
      <c r="C2824" s="561" t="s">
        <v>2763</v>
      </c>
      <c r="D2824" s="561" t="s">
        <v>2764</v>
      </c>
      <c r="E2824" s="562" t="s">
        <v>22</v>
      </c>
      <c r="F2824" s="561" t="s">
        <v>22</v>
      </c>
      <c r="G2824" s="561" t="s">
        <v>28437</v>
      </c>
      <c r="H2824" s="561" t="s">
        <v>2844</v>
      </c>
      <c r="I2824" s="561" t="s">
        <v>23270</v>
      </c>
      <c r="J2824" s="561" t="s">
        <v>24</v>
      </c>
      <c r="K2824" s="562" t="s">
        <v>797</v>
      </c>
      <c r="L2824" s="561" t="s">
        <v>25</v>
      </c>
    </row>
    <row r="2825" spans="1:12" x14ac:dyDescent="0.25">
      <c r="A2825" s="561" t="s">
        <v>2672</v>
      </c>
      <c r="B2825" s="561" t="s">
        <v>2673</v>
      </c>
      <c r="C2825" s="561" t="s">
        <v>2763</v>
      </c>
      <c r="D2825" s="561" t="s">
        <v>2764</v>
      </c>
      <c r="E2825" s="562" t="s">
        <v>22</v>
      </c>
      <c r="F2825" s="561" t="s">
        <v>22</v>
      </c>
      <c r="G2825" s="561" t="s">
        <v>28438</v>
      </c>
      <c r="H2825" s="561" t="s">
        <v>2845</v>
      </c>
      <c r="I2825" s="561" t="s">
        <v>23270</v>
      </c>
      <c r="J2825" s="561" t="s">
        <v>24</v>
      </c>
      <c r="K2825" s="562" t="s">
        <v>2203</v>
      </c>
      <c r="L2825" s="561" t="s">
        <v>25</v>
      </c>
    </row>
    <row r="2826" spans="1:12" x14ac:dyDescent="0.25">
      <c r="A2826" s="561" t="s">
        <v>2672</v>
      </c>
      <c r="B2826" s="561" t="s">
        <v>2673</v>
      </c>
      <c r="C2826" s="561" t="s">
        <v>2847</v>
      </c>
      <c r="D2826" s="561" t="s">
        <v>2848</v>
      </c>
      <c r="E2826" s="562" t="s">
        <v>22</v>
      </c>
      <c r="F2826" s="561" t="s">
        <v>22</v>
      </c>
      <c r="G2826" s="561" t="s">
        <v>28439</v>
      </c>
      <c r="H2826" s="561" t="s">
        <v>2849</v>
      </c>
      <c r="I2826" s="561" t="s">
        <v>23148</v>
      </c>
      <c r="J2826" s="561" t="s">
        <v>24</v>
      </c>
      <c r="K2826" s="562" t="s">
        <v>5534</v>
      </c>
      <c r="L2826" s="561" t="s">
        <v>25</v>
      </c>
    </row>
    <row r="2827" spans="1:12" x14ac:dyDescent="0.25">
      <c r="A2827" s="561" t="s">
        <v>2672</v>
      </c>
      <c r="B2827" s="561" t="s">
        <v>2673</v>
      </c>
      <c r="C2827" s="561" t="s">
        <v>2847</v>
      </c>
      <c r="D2827" s="561" t="s">
        <v>2848</v>
      </c>
      <c r="E2827" s="562" t="s">
        <v>22</v>
      </c>
      <c r="F2827" s="561" t="s">
        <v>22</v>
      </c>
      <c r="G2827" s="561" t="s">
        <v>28440</v>
      </c>
      <c r="H2827" s="561" t="s">
        <v>2851</v>
      </c>
      <c r="I2827" s="561" t="s">
        <v>23148</v>
      </c>
      <c r="J2827" s="561" t="s">
        <v>24</v>
      </c>
      <c r="K2827" s="562" t="s">
        <v>8042</v>
      </c>
      <c r="L2827" s="561" t="s">
        <v>25</v>
      </c>
    </row>
    <row r="2828" spans="1:12" x14ac:dyDescent="0.25">
      <c r="A2828" s="561" t="s">
        <v>2672</v>
      </c>
      <c r="B2828" s="561" t="s">
        <v>2673</v>
      </c>
      <c r="C2828" s="561" t="s">
        <v>2847</v>
      </c>
      <c r="D2828" s="561" t="s">
        <v>2848</v>
      </c>
      <c r="E2828" s="562" t="s">
        <v>22</v>
      </c>
      <c r="F2828" s="561" t="s">
        <v>22</v>
      </c>
      <c r="G2828" s="561" t="s">
        <v>28441</v>
      </c>
      <c r="H2828" s="561" t="s">
        <v>2852</v>
      </c>
      <c r="I2828" s="561" t="s">
        <v>23148</v>
      </c>
      <c r="J2828" s="561" t="s">
        <v>24</v>
      </c>
      <c r="K2828" s="562" t="s">
        <v>30088</v>
      </c>
      <c r="L2828" s="561" t="s">
        <v>25</v>
      </c>
    </row>
    <row r="2829" spans="1:12" x14ac:dyDescent="0.25">
      <c r="A2829" s="561" t="s">
        <v>2672</v>
      </c>
      <c r="B2829" s="561" t="s">
        <v>2673</v>
      </c>
      <c r="C2829" s="561" t="s">
        <v>2847</v>
      </c>
      <c r="D2829" s="561" t="s">
        <v>2848</v>
      </c>
      <c r="E2829" s="562" t="s">
        <v>22</v>
      </c>
      <c r="F2829" s="561" t="s">
        <v>22</v>
      </c>
      <c r="G2829" s="561" t="s">
        <v>28442</v>
      </c>
      <c r="H2829" s="561" t="s">
        <v>2853</v>
      </c>
      <c r="I2829" s="561" t="s">
        <v>23148</v>
      </c>
      <c r="J2829" s="561" t="s">
        <v>24</v>
      </c>
      <c r="K2829" s="562" t="s">
        <v>5042</v>
      </c>
      <c r="L2829" s="561" t="s">
        <v>25</v>
      </c>
    </row>
    <row r="2830" spans="1:12" x14ac:dyDescent="0.25">
      <c r="A2830" s="561" t="s">
        <v>2672</v>
      </c>
      <c r="B2830" s="561" t="s">
        <v>2673</v>
      </c>
      <c r="C2830" s="561" t="s">
        <v>2847</v>
      </c>
      <c r="D2830" s="561" t="s">
        <v>2848</v>
      </c>
      <c r="E2830" s="562" t="s">
        <v>22</v>
      </c>
      <c r="F2830" s="561" t="s">
        <v>22</v>
      </c>
      <c r="G2830" s="561" t="s">
        <v>28443</v>
      </c>
      <c r="H2830" s="561" t="s">
        <v>2855</v>
      </c>
      <c r="I2830" s="561" t="s">
        <v>23148</v>
      </c>
      <c r="J2830" s="561" t="s">
        <v>24</v>
      </c>
      <c r="K2830" s="562" t="s">
        <v>2706</v>
      </c>
      <c r="L2830" s="561" t="s">
        <v>25</v>
      </c>
    </row>
    <row r="2831" spans="1:12" x14ac:dyDescent="0.25">
      <c r="A2831" s="561" t="s">
        <v>2672</v>
      </c>
      <c r="B2831" s="561" t="s">
        <v>2673</v>
      </c>
      <c r="C2831" s="561" t="s">
        <v>2847</v>
      </c>
      <c r="D2831" s="561" t="s">
        <v>2848</v>
      </c>
      <c r="E2831" s="562" t="s">
        <v>22</v>
      </c>
      <c r="F2831" s="561" t="s">
        <v>22</v>
      </c>
      <c r="G2831" s="561" t="s">
        <v>28444</v>
      </c>
      <c r="H2831" s="561" t="s">
        <v>2856</v>
      </c>
      <c r="I2831" s="561" t="s">
        <v>23148</v>
      </c>
      <c r="J2831" s="561" t="s">
        <v>24</v>
      </c>
      <c r="K2831" s="562" t="s">
        <v>2430</v>
      </c>
      <c r="L2831" s="561" t="s">
        <v>25</v>
      </c>
    </row>
    <row r="2832" spans="1:12" x14ac:dyDescent="0.25">
      <c r="A2832" s="561" t="s">
        <v>2672</v>
      </c>
      <c r="B2832" s="561" t="s">
        <v>2673</v>
      </c>
      <c r="C2832" s="561" t="s">
        <v>2847</v>
      </c>
      <c r="D2832" s="561" t="s">
        <v>2848</v>
      </c>
      <c r="E2832" s="562" t="s">
        <v>22</v>
      </c>
      <c r="F2832" s="561" t="s">
        <v>22</v>
      </c>
      <c r="G2832" s="561" t="s">
        <v>28445</v>
      </c>
      <c r="H2832" s="561" t="s">
        <v>2858</v>
      </c>
      <c r="I2832" s="561" t="s">
        <v>23148</v>
      </c>
      <c r="J2832" s="561" t="s">
        <v>24</v>
      </c>
      <c r="K2832" s="562" t="s">
        <v>8394</v>
      </c>
      <c r="L2832" s="561" t="s">
        <v>25</v>
      </c>
    </row>
    <row r="2833" spans="1:12" x14ac:dyDescent="0.25">
      <c r="A2833" s="561" t="s">
        <v>2672</v>
      </c>
      <c r="B2833" s="561" t="s">
        <v>2673</v>
      </c>
      <c r="C2833" s="561" t="s">
        <v>2847</v>
      </c>
      <c r="D2833" s="561" t="s">
        <v>2848</v>
      </c>
      <c r="E2833" s="562" t="s">
        <v>22</v>
      </c>
      <c r="F2833" s="561" t="s">
        <v>22</v>
      </c>
      <c r="G2833" s="561" t="s">
        <v>28446</v>
      </c>
      <c r="H2833" s="561" t="s">
        <v>2859</v>
      </c>
      <c r="I2833" s="561" t="s">
        <v>23148</v>
      </c>
      <c r="J2833" s="561" t="s">
        <v>24</v>
      </c>
      <c r="K2833" s="562" t="s">
        <v>3186</v>
      </c>
      <c r="L2833" s="561" t="s">
        <v>25</v>
      </c>
    </row>
    <row r="2834" spans="1:12" x14ac:dyDescent="0.25">
      <c r="A2834" s="561" t="s">
        <v>2672</v>
      </c>
      <c r="B2834" s="561" t="s">
        <v>2673</v>
      </c>
      <c r="C2834" s="561" t="s">
        <v>2847</v>
      </c>
      <c r="D2834" s="561" t="s">
        <v>2848</v>
      </c>
      <c r="E2834" s="562" t="s">
        <v>22</v>
      </c>
      <c r="F2834" s="561" t="s">
        <v>22</v>
      </c>
      <c r="G2834" s="561" t="s">
        <v>28447</v>
      </c>
      <c r="H2834" s="561" t="s">
        <v>2860</v>
      </c>
      <c r="I2834" s="561" t="s">
        <v>23148</v>
      </c>
      <c r="J2834" s="561" t="s">
        <v>24</v>
      </c>
      <c r="K2834" s="562" t="s">
        <v>34</v>
      </c>
      <c r="L2834" s="561" t="s">
        <v>25</v>
      </c>
    </row>
    <row r="2835" spans="1:12" x14ac:dyDescent="0.25">
      <c r="A2835" s="561" t="s">
        <v>2672</v>
      </c>
      <c r="B2835" s="561" t="s">
        <v>2673</v>
      </c>
      <c r="C2835" s="561" t="s">
        <v>2847</v>
      </c>
      <c r="D2835" s="561" t="s">
        <v>2848</v>
      </c>
      <c r="E2835" s="562" t="s">
        <v>22</v>
      </c>
      <c r="F2835" s="561" t="s">
        <v>22</v>
      </c>
      <c r="G2835" s="561" t="s">
        <v>28448</v>
      </c>
      <c r="H2835" s="561" t="s">
        <v>2862</v>
      </c>
      <c r="I2835" s="561" t="s">
        <v>23148</v>
      </c>
      <c r="J2835" s="561" t="s">
        <v>24</v>
      </c>
      <c r="K2835" s="562" t="s">
        <v>32851</v>
      </c>
      <c r="L2835" s="561" t="s">
        <v>25</v>
      </c>
    </row>
    <row r="2836" spans="1:12" x14ac:dyDescent="0.25">
      <c r="A2836" s="561" t="s">
        <v>2672</v>
      </c>
      <c r="B2836" s="561" t="s">
        <v>2673</v>
      </c>
      <c r="C2836" s="561" t="s">
        <v>2847</v>
      </c>
      <c r="D2836" s="561" t="s">
        <v>2848</v>
      </c>
      <c r="E2836" s="562" t="s">
        <v>22</v>
      </c>
      <c r="F2836" s="561" t="s">
        <v>22</v>
      </c>
      <c r="G2836" s="561" t="s">
        <v>28450</v>
      </c>
      <c r="H2836" s="561" t="s">
        <v>2864</v>
      </c>
      <c r="I2836" s="561" t="s">
        <v>23148</v>
      </c>
      <c r="J2836" s="561" t="s">
        <v>24</v>
      </c>
      <c r="K2836" s="562" t="s">
        <v>32934</v>
      </c>
      <c r="L2836" s="561" t="s">
        <v>25</v>
      </c>
    </row>
    <row r="2837" spans="1:12" x14ac:dyDescent="0.25">
      <c r="A2837" s="561" t="s">
        <v>2672</v>
      </c>
      <c r="B2837" s="561" t="s">
        <v>2673</v>
      </c>
      <c r="C2837" s="561" t="s">
        <v>2847</v>
      </c>
      <c r="D2837" s="561" t="s">
        <v>2848</v>
      </c>
      <c r="E2837" s="562" t="s">
        <v>22</v>
      </c>
      <c r="F2837" s="561" t="s">
        <v>22</v>
      </c>
      <c r="G2837" s="561" t="s">
        <v>28451</v>
      </c>
      <c r="H2837" s="561" t="s">
        <v>2865</v>
      </c>
      <c r="I2837" s="561" t="s">
        <v>23148</v>
      </c>
      <c r="J2837" s="561" t="s">
        <v>24</v>
      </c>
      <c r="K2837" s="562" t="s">
        <v>33930</v>
      </c>
      <c r="L2837" s="561" t="s">
        <v>25</v>
      </c>
    </row>
    <row r="2838" spans="1:12" x14ac:dyDescent="0.25">
      <c r="A2838" s="561" t="s">
        <v>2672</v>
      </c>
      <c r="B2838" s="561" t="s">
        <v>2673</v>
      </c>
      <c r="C2838" s="561" t="s">
        <v>2847</v>
      </c>
      <c r="D2838" s="561" t="s">
        <v>2848</v>
      </c>
      <c r="E2838" s="562" t="s">
        <v>22</v>
      </c>
      <c r="F2838" s="561" t="s">
        <v>22</v>
      </c>
      <c r="G2838" s="561" t="s">
        <v>28453</v>
      </c>
      <c r="H2838" s="561" t="s">
        <v>2867</v>
      </c>
      <c r="I2838" s="561" t="s">
        <v>23148</v>
      </c>
      <c r="J2838" s="561" t="s">
        <v>24</v>
      </c>
      <c r="K2838" s="562" t="s">
        <v>1495</v>
      </c>
      <c r="L2838" s="561" t="s">
        <v>25</v>
      </c>
    </row>
    <row r="2839" spans="1:12" x14ac:dyDescent="0.25">
      <c r="A2839" s="561" t="s">
        <v>2672</v>
      </c>
      <c r="B2839" s="561" t="s">
        <v>2673</v>
      </c>
      <c r="C2839" s="561" t="s">
        <v>2847</v>
      </c>
      <c r="D2839" s="561" t="s">
        <v>2848</v>
      </c>
      <c r="E2839" s="562" t="s">
        <v>22</v>
      </c>
      <c r="F2839" s="561" t="s">
        <v>22</v>
      </c>
      <c r="G2839" s="561" t="s">
        <v>28454</v>
      </c>
      <c r="H2839" s="561" t="s">
        <v>2869</v>
      </c>
      <c r="I2839" s="561" t="s">
        <v>23148</v>
      </c>
      <c r="J2839" s="561" t="s">
        <v>24</v>
      </c>
      <c r="K2839" s="562" t="s">
        <v>343</v>
      </c>
      <c r="L2839" s="561" t="s">
        <v>25</v>
      </c>
    </row>
    <row r="2840" spans="1:12" x14ac:dyDescent="0.25">
      <c r="A2840" s="561" t="s">
        <v>2672</v>
      </c>
      <c r="B2840" s="561" t="s">
        <v>2673</v>
      </c>
      <c r="C2840" s="561" t="s">
        <v>2847</v>
      </c>
      <c r="D2840" s="561" t="s">
        <v>2848</v>
      </c>
      <c r="E2840" s="562" t="s">
        <v>22</v>
      </c>
      <c r="F2840" s="561" t="s">
        <v>22</v>
      </c>
      <c r="G2840" s="561" t="s">
        <v>28455</v>
      </c>
      <c r="H2840" s="561" t="s">
        <v>2870</v>
      </c>
      <c r="I2840" s="561" t="s">
        <v>23148</v>
      </c>
      <c r="J2840" s="561" t="s">
        <v>24</v>
      </c>
      <c r="K2840" s="562" t="s">
        <v>5554</v>
      </c>
      <c r="L2840" s="561" t="s">
        <v>25</v>
      </c>
    </row>
    <row r="2841" spans="1:12" x14ac:dyDescent="0.25">
      <c r="A2841" s="561" t="s">
        <v>2672</v>
      </c>
      <c r="B2841" s="561" t="s">
        <v>2673</v>
      </c>
      <c r="C2841" s="561" t="s">
        <v>2847</v>
      </c>
      <c r="D2841" s="561" t="s">
        <v>2848</v>
      </c>
      <c r="E2841" s="562" t="s">
        <v>22</v>
      </c>
      <c r="F2841" s="561" t="s">
        <v>22</v>
      </c>
      <c r="G2841" s="561" t="s">
        <v>28456</v>
      </c>
      <c r="H2841" s="561" t="s">
        <v>2871</v>
      </c>
      <c r="I2841" s="561" t="s">
        <v>23148</v>
      </c>
      <c r="J2841" s="561" t="s">
        <v>24</v>
      </c>
      <c r="K2841" s="562" t="s">
        <v>176</v>
      </c>
      <c r="L2841" s="561" t="s">
        <v>25</v>
      </c>
    </row>
    <row r="2842" spans="1:12" x14ac:dyDescent="0.25">
      <c r="A2842" s="561" t="s">
        <v>2672</v>
      </c>
      <c r="B2842" s="561" t="s">
        <v>2673</v>
      </c>
      <c r="C2842" s="561" t="s">
        <v>2847</v>
      </c>
      <c r="D2842" s="561" t="s">
        <v>2848</v>
      </c>
      <c r="E2842" s="562" t="s">
        <v>22</v>
      </c>
      <c r="F2842" s="561" t="s">
        <v>22</v>
      </c>
      <c r="G2842" s="561" t="s">
        <v>28457</v>
      </c>
      <c r="H2842" s="561" t="s">
        <v>28458</v>
      </c>
      <c r="I2842" s="561" t="s">
        <v>23148</v>
      </c>
      <c r="J2842" s="561" t="s">
        <v>24</v>
      </c>
      <c r="K2842" s="562" t="s">
        <v>27396</v>
      </c>
      <c r="L2842" s="561" t="s">
        <v>25</v>
      </c>
    </row>
    <row r="2843" spans="1:12" x14ac:dyDescent="0.25">
      <c r="A2843" s="561" t="s">
        <v>2672</v>
      </c>
      <c r="B2843" s="561" t="s">
        <v>2673</v>
      </c>
      <c r="C2843" s="561" t="s">
        <v>2847</v>
      </c>
      <c r="D2843" s="561" t="s">
        <v>2848</v>
      </c>
      <c r="E2843" s="562" t="s">
        <v>22</v>
      </c>
      <c r="F2843" s="561" t="s">
        <v>22</v>
      </c>
      <c r="G2843" s="561" t="s">
        <v>28459</v>
      </c>
      <c r="H2843" s="561" t="s">
        <v>28460</v>
      </c>
      <c r="I2843" s="561" t="s">
        <v>23148</v>
      </c>
      <c r="J2843" s="561" t="s">
        <v>24</v>
      </c>
      <c r="K2843" s="562" t="s">
        <v>37327</v>
      </c>
      <c r="L2843" s="561" t="s">
        <v>25</v>
      </c>
    </row>
    <row r="2844" spans="1:12" x14ac:dyDescent="0.25">
      <c r="A2844" s="561" t="s">
        <v>2672</v>
      </c>
      <c r="B2844" s="561" t="s">
        <v>2673</v>
      </c>
      <c r="C2844" s="561" t="s">
        <v>2847</v>
      </c>
      <c r="D2844" s="561" t="s">
        <v>2848</v>
      </c>
      <c r="E2844" s="562" t="s">
        <v>22</v>
      </c>
      <c r="F2844" s="561" t="s">
        <v>22</v>
      </c>
      <c r="G2844" s="561" t="s">
        <v>28461</v>
      </c>
      <c r="H2844" s="561" t="s">
        <v>28462</v>
      </c>
      <c r="I2844" s="561" t="s">
        <v>23148</v>
      </c>
      <c r="J2844" s="561" t="s">
        <v>24</v>
      </c>
      <c r="K2844" s="562" t="s">
        <v>37328</v>
      </c>
      <c r="L2844" s="561" t="s">
        <v>25</v>
      </c>
    </row>
    <row r="2845" spans="1:12" x14ac:dyDescent="0.25">
      <c r="A2845" s="561" t="s">
        <v>2672</v>
      </c>
      <c r="B2845" s="561" t="s">
        <v>2673</v>
      </c>
      <c r="C2845" s="561" t="s">
        <v>2847</v>
      </c>
      <c r="D2845" s="561" t="s">
        <v>2848</v>
      </c>
      <c r="E2845" s="562" t="s">
        <v>22</v>
      </c>
      <c r="F2845" s="561" t="s">
        <v>22</v>
      </c>
      <c r="G2845" s="561" t="s">
        <v>28463</v>
      </c>
      <c r="H2845" s="561" t="s">
        <v>28464</v>
      </c>
      <c r="I2845" s="561" t="s">
        <v>23148</v>
      </c>
      <c r="J2845" s="561" t="s">
        <v>24</v>
      </c>
      <c r="K2845" s="562" t="s">
        <v>23463</v>
      </c>
      <c r="L2845" s="561" t="s">
        <v>25</v>
      </c>
    </row>
    <row r="2846" spans="1:12" x14ac:dyDescent="0.25">
      <c r="A2846" s="561" t="s">
        <v>2672</v>
      </c>
      <c r="B2846" s="561" t="s">
        <v>2673</v>
      </c>
      <c r="C2846" s="561" t="s">
        <v>2847</v>
      </c>
      <c r="D2846" s="561" t="s">
        <v>2848</v>
      </c>
      <c r="E2846" s="562" t="s">
        <v>22</v>
      </c>
      <c r="F2846" s="561" t="s">
        <v>22</v>
      </c>
      <c r="G2846" s="561" t="s">
        <v>28466</v>
      </c>
      <c r="H2846" s="561" t="s">
        <v>28467</v>
      </c>
      <c r="I2846" s="561" t="s">
        <v>23148</v>
      </c>
      <c r="J2846" s="561" t="s">
        <v>24</v>
      </c>
      <c r="K2846" s="562" t="s">
        <v>37329</v>
      </c>
      <c r="L2846" s="561" t="s">
        <v>25</v>
      </c>
    </row>
    <row r="2847" spans="1:12" x14ac:dyDescent="0.25">
      <c r="A2847" s="561" t="s">
        <v>2672</v>
      </c>
      <c r="B2847" s="561" t="s">
        <v>2673</v>
      </c>
      <c r="C2847" s="561" t="s">
        <v>2847</v>
      </c>
      <c r="D2847" s="561" t="s">
        <v>2848</v>
      </c>
      <c r="E2847" s="562" t="s">
        <v>22</v>
      </c>
      <c r="F2847" s="561" t="s">
        <v>22</v>
      </c>
      <c r="G2847" s="561" t="s">
        <v>28469</v>
      </c>
      <c r="H2847" s="561" t="s">
        <v>28470</v>
      </c>
      <c r="I2847" s="561" t="s">
        <v>23148</v>
      </c>
      <c r="J2847" s="561" t="s">
        <v>24</v>
      </c>
      <c r="K2847" s="562" t="s">
        <v>37330</v>
      </c>
      <c r="L2847" s="561" t="s">
        <v>25</v>
      </c>
    </row>
    <row r="2848" spans="1:12" x14ac:dyDescent="0.25">
      <c r="A2848" s="561" t="s">
        <v>2672</v>
      </c>
      <c r="B2848" s="561" t="s">
        <v>2673</v>
      </c>
      <c r="C2848" s="561" t="s">
        <v>2847</v>
      </c>
      <c r="D2848" s="561" t="s">
        <v>2848</v>
      </c>
      <c r="E2848" s="562" t="s">
        <v>22</v>
      </c>
      <c r="F2848" s="561" t="s">
        <v>22</v>
      </c>
      <c r="G2848" s="561" t="s">
        <v>28472</v>
      </c>
      <c r="H2848" s="561" t="s">
        <v>28473</v>
      </c>
      <c r="I2848" s="561" t="s">
        <v>23148</v>
      </c>
      <c r="J2848" s="561" t="s">
        <v>24</v>
      </c>
      <c r="K2848" s="562" t="s">
        <v>37331</v>
      </c>
      <c r="L2848" s="561" t="s">
        <v>25</v>
      </c>
    </row>
    <row r="2849" spans="1:12" x14ac:dyDescent="0.25">
      <c r="A2849" s="561" t="s">
        <v>2672</v>
      </c>
      <c r="B2849" s="561" t="s">
        <v>2673</v>
      </c>
      <c r="C2849" s="561" t="s">
        <v>2847</v>
      </c>
      <c r="D2849" s="561" t="s">
        <v>2848</v>
      </c>
      <c r="E2849" s="562" t="s">
        <v>22</v>
      </c>
      <c r="F2849" s="561" t="s">
        <v>22</v>
      </c>
      <c r="G2849" s="561" t="s">
        <v>28474</v>
      </c>
      <c r="H2849" s="561" t="s">
        <v>28475</v>
      </c>
      <c r="I2849" s="561" t="s">
        <v>23148</v>
      </c>
      <c r="J2849" s="561" t="s">
        <v>24</v>
      </c>
      <c r="K2849" s="562" t="s">
        <v>37332</v>
      </c>
      <c r="L2849" s="561" t="s">
        <v>25</v>
      </c>
    </row>
    <row r="2850" spans="1:12" x14ac:dyDescent="0.25">
      <c r="A2850" s="561" t="s">
        <v>2672</v>
      </c>
      <c r="B2850" s="561" t="s">
        <v>2673</v>
      </c>
      <c r="C2850" s="561" t="s">
        <v>2847</v>
      </c>
      <c r="D2850" s="561" t="s">
        <v>2848</v>
      </c>
      <c r="E2850" s="562" t="s">
        <v>22</v>
      </c>
      <c r="F2850" s="561" t="s">
        <v>22</v>
      </c>
      <c r="G2850" s="561" t="s">
        <v>28477</v>
      </c>
      <c r="H2850" s="561" t="s">
        <v>28478</v>
      </c>
      <c r="I2850" s="561" t="s">
        <v>23148</v>
      </c>
      <c r="J2850" s="561" t="s">
        <v>24</v>
      </c>
      <c r="K2850" s="562" t="s">
        <v>37333</v>
      </c>
      <c r="L2850" s="561" t="s">
        <v>25</v>
      </c>
    </row>
    <row r="2851" spans="1:12" x14ac:dyDescent="0.25">
      <c r="A2851" s="561" t="s">
        <v>2672</v>
      </c>
      <c r="B2851" s="561" t="s">
        <v>2673</v>
      </c>
      <c r="C2851" s="561" t="s">
        <v>2847</v>
      </c>
      <c r="D2851" s="561" t="s">
        <v>2848</v>
      </c>
      <c r="E2851" s="562" t="s">
        <v>22</v>
      </c>
      <c r="F2851" s="561" t="s">
        <v>22</v>
      </c>
      <c r="G2851" s="561" t="s">
        <v>28480</v>
      </c>
      <c r="H2851" s="561" t="s">
        <v>28481</v>
      </c>
      <c r="I2851" s="561" t="s">
        <v>23148</v>
      </c>
      <c r="J2851" s="561" t="s">
        <v>24</v>
      </c>
      <c r="K2851" s="562" t="s">
        <v>37334</v>
      </c>
      <c r="L2851" s="561" t="s">
        <v>25</v>
      </c>
    </row>
    <row r="2852" spans="1:12" x14ac:dyDescent="0.25">
      <c r="A2852" s="561" t="s">
        <v>2672</v>
      </c>
      <c r="B2852" s="561" t="s">
        <v>2673</v>
      </c>
      <c r="C2852" s="561" t="s">
        <v>2847</v>
      </c>
      <c r="D2852" s="561" t="s">
        <v>2848</v>
      </c>
      <c r="E2852" s="562" t="s">
        <v>22</v>
      </c>
      <c r="F2852" s="561" t="s">
        <v>22</v>
      </c>
      <c r="G2852" s="561" t="s">
        <v>28483</v>
      </c>
      <c r="H2852" s="561" t="s">
        <v>28484</v>
      </c>
      <c r="I2852" s="561" t="s">
        <v>23148</v>
      </c>
      <c r="J2852" s="561" t="s">
        <v>24</v>
      </c>
      <c r="K2852" s="562" t="s">
        <v>7426</v>
      </c>
      <c r="L2852" s="561" t="s">
        <v>25</v>
      </c>
    </row>
    <row r="2853" spans="1:12" x14ac:dyDescent="0.25">
      <c r="A2853" s="561" t="s">
        <v>2672</v>
      </c>
      <c r="B2853" s="561" t="s">
        <v>2673</v>
      </c>
      <c r="C2853" s="561" t="s">
        <v>2847</v>
      </c>
      <c r="D2853" s="561" t="s">
        <v>2848</v>
      </c>
      <c r="E2853" s="562" t="s">
        <v>22</v>
      </c>
      <c r="F2853" s="561" t="s">
        <v>22</v>
      </c>
      <c r="G2853" s="561" t="s">
        <v>28485</v>
      </c>
      <c r="H2853" s="561" t="s">
        <v>28486</v>
      </c>
      <c r="I2853" s="561" t="s">
        <v>23148</v>
      </c>
      <c r="J2853" s="561" t="s">
        <v>24</v>
      </c>
      <c r="K2853" s="562" t="s">
        <v>4517</v>
      </c>
      <c r="L2853" s="561" t="s">
        <v>25</v>
      </c>
    </row>
    <row r="2854" spans="1:12" x14ac:dyDescent="0.25">
      <c r="A2854" s="561" t="s">
        <v>2672</v>
      </c>
      <c r="B2854" s="561" t="s">
        <v>2673</v>
      </c>
      <c r="C2854" s="561" t="s">
        <v>2847</v>
      </c>
      <c r="D2854" s="561" t="s">
        <v>2848</v>
      </c>
      <c r="E2854" s="562" t="s">
        <v>22</v>
      </c>
      <c r="F2854" s="561" t="s">
        <v>22</v>
      </c>
      <c r="G2854" s="561" t="s">
        <v>28488</v>
      </c>
      <c r="H2854" s="561" t="s">
        <v>28489</v>
      </c>
      <c r="I2854" s="561" t="s">
        <v>23148</v>
      </c>
      <c r="J2854" s="561" t="s">
        <v>24</v>
      </c>
      <c r="K2854" s="562" t="s">
        <v>36365</v>
      </c>
      <c r="L2854" s="561" t="s">
        <v>25</v>
      </c>
    </row>
    <row r="2855" spans="1:12" x14ac:dyDescent="0.25">
      <c r="A2855" s="561" t="s">
        <v>2672</v>
      </c>
      <c r="B2855" s="561" t="s">
        <v>2673</v>
      </c>
      <c r="C2855" s="561" t="s">
        <v>2847</v>
      </c>
      <c r="D2855" s="561" t="s">
        <v>2848</v>
      </c>
      <c r="E2855" s="562" t="s">
        <v>22</v>
      </c>
      <c r="F2855" s="561" t="s">
        <v>22</v>
      </c>
      <c r="G2855" s="561" t="s">
        <v>28491</v>
      </c>
      <c r="H2855" s="561" t="s">
        <v>28492</v>
      </c>
      <c r="I2855" s="561" t="s">
        <v>23148</v>
      </c>
      <c r="J2855" s="561" t="s">
        <v>24</v>
      </c>
      <c r="K2855" s="562" t="s">
        <v>2872</v>
      </c>
      <c r="L2855" s="561" t="s">
        <v>25</v>
      </c>
    </row>
    <row r="2856" spans="1:12" x14ac:dyDescent="0.25">
      <c r="A2856" s="561" t="s">
        <v>2672</v>
      </c>
      <c r="B2856" s="561" t="s">
        <v>2673</v>
      </c>
      <c r="C2856" s="561" t="s">
        <v>2847</v>
      </c>
      <c r="D2856" s="561" t="s">
        <v>2848</v>
      </c>
      <c r="E2856" s="562" t="s">
        <v>22</v>
      </c>
      <c r="F2856" s="561" t="s">
        <v>22</v>
      </c>
      <c r="G2856" s="561" t="s">
        <v>28493</v>
      </c>
      <c r="H2856" s="561" t="s">
        <v>28494</v>
      </c>
      <c r="I2856" s="561" t="s">
        <v>23148</v>
      </c>
      <c r="J2856" s="561" t="s">
        <v>24</v>
      </c>
      <c r="K2856" s="562" t="s">
        <v>1458</v>
      </c>
      <c r="L2856" s="561" t="s">
        <v>25</v>
      </c>
    </row>
    <row r="2857" spans="1:12" x14ac:dyDescent="0.25">
      <c r="A2857" s="561" t="s">
        <v>2672</v>
      </c>
      <c r="B2857" s="561" t="s">
        <v>2673</v>
      </c>
      <c r="C2857" s="561" t="s">
        <v>2847</v>
      </c>
      <c r="D2857" s="561" t="s">
        <v>2848</v>
      </c>
      <c r="E2857" s="562" t="s">
        <v>22</v>
      </c>
      <c r="F2857" s="561" t="s">
        <v>22</v>
      </c>
      <c r="G2857" s="561" t="s">
        <v>28495</v>
      </c>
      <c r="H2857" s="561" t="s">
        <v>28496</v>
      </c>
      <c r="I2857" s="561" t="s">
        <v>23148</v>
      </c>
      <c r="J2857" s="561" t="s">
        <v>24</v>
      </c>
      <c r="K2857" s="562" t="s">
        <v>192</v>
      </c>
      <c r="L2857" s="561" t="s">
        <v>25</v>
      </c>
    </row>
    <row r="2858" spans="1:12" x14ac:dyDescent="0.25">
      <c r="A2858" s="561" t="s">
        <v>2672</v>
      </c>
      <c r="B2858" s="561" t="s">
        <v>2673</v>
      </c>
      <c r="C2858" s="561" t="s">
        <v>2874</v>
      </c>
      <c r="D2858" s="561" t="s">
        <v>2875</v>
      </c>
      <c r="E2858" s="562" t="s">
        <v>22</v>
      </c>
      <c r="F2858" s="561" t="s">
        <v>22</v>
      </c>
      <c r="G2858" s="561" t="s">
        <v>28497</v>
      </c>
      <c r="H2858" s="561" t="s">
        <v>2876</v>
      </c>
      <c r="I2858" s="561" t="s">
        <v>23270</v>
      </c>
      <c r="J2858" s="561" t="s">
        <v>24</v>
      </c>
      <c r="K2858" s="562" t="s">
        <v>31397</v>
      </c>
      <c r="L2858" s="561" t="s">
        <v>25</v>
      </c>
    </row>
    <row r="2859" spans="1:12" x14ac:dyDescent="0.25">
      <c r="A2859" s="561" t="s">
        <v>2672</v>
      </c>
      <c r="B2859" s="561" t="s">
        <v>2673</v>
      </c>
      <c r="C2859" s="561" t="s">
        <v>2874</v>
      </c>
      <c r="D2859" s="561" t="s">
        <v>2875</v>
      </c>
      <c r="E2859" s="562" t="s">
        <v>22</v>
      </c>
      <c r="F2859" s="561" t="s">
        <v>22</v>
      </c>
      <c r="G2859" s="561" t="s">
        <v>28499</v>
      </c>
      <c r="H2859" s="561" t="s">
        <v>2878</v>
      </c>
      <c r="I2859" s="561" t="s">
        <v>23270</v>
      </c>
      <c r="J2859" s="561" t="s">
        <v>24</v>
      </c>
      <c r="K2859" s="562" t="s">
        <v>7451</v>
      </c>
      <c r="L2859" s="561" t="s">
        <v>25</v>
      </c>
    </row>
    <row r="2860" spans="1:12" x14ac:dyDescent="0.25">
      <c r="A2860" s="561" t="s">
        <v>2672</v>
      </c>
      <c r="B2860" s="561" t="s">
        <v>2673</v>
      </c>
      <c r="C2860" s="561" t="s">
        <v>2874</v>
      </c>
      <c r="D2860" s="561" t="s">
        <v>2875</v>
      </c>
      <c r="E2860" s="562" t="s">
        <v>22</v>
      </c>
      <c r="F2860" s="561" t="s">
        <v>22</v>
      </c>
      <c r="G2860" s="561" t="s">
        <v>28500</v>
      </c>
      <c r="H2860" s="561" t="s">
        <v>2879</v>
      </c>
      <c r="I2860" s="561" t="s">
        <v>23270</v>
      </c>
      <c r="J2860" s="561" t="s">
        <v>24</v>
      </c>
      <c r="K2860" s="562" t="s">
        <v>7738</v>
      </c>
      <c r="L2860" s="561" t="s">
        <v>25</v>
      </c>
    </row>
    <row r="2861" spans="1:12" x14ac:dyDescent="0.25">
      <c r="A2861" s="561" t="s">
        <v>2672</v>
      </c>
      <c r="B2861" s="561" t="s">
        <v>2673</v>
      </c>
      <c r="C2861" s="561" t="s">
        <v>2874</v>
      </c>
      <c r="D2861" s="561" t="s">
        <v>2875</v>
      </c>
      <c r="E2861" s="562" t="s">
        <v>22</v>
      </c>
      <c r="F2861" s="561" t="s">
        <v>22</v>
      </c>
      <c r="G2861" s="561" t="s">
        <v>28501</v>
      </c>
      <c r="H2861" s="561" t="s">
        <v>2880</v>
      </c>
      <c r="I2861" s="561" t="s">
        <v>23270</v>
      </c>
      <c r="J2861" s="561" t="s">
        <v>24</v>
      </c>
      <c r="K2861" s="562" t="s">
        <v>998</v>
      </c>
      <c r="L2861" s="561" t="s">
        <v>25</v>
      </c>
    </row>
    <row r="2862" spans="1:12" x14ac:dyDescent="0.25">
      <c r="A2862" s="561" t="s">
        <v>2672</v>
      </c>
      <c r="B2862" s="561" t="s">
        <v>2673</v>
      </c>
      <c r="C2862" s="561" t="s">
        <v>2874</v>
      </c>
      <c r="D2862" s="561" t="s">
        <v>2875</v>
      </c>
      <c r="E2862" s="562" t="s">
        <v>22</v>
      </c>
      <c r="F2862" s="561" t="s">
        <v>22</v>
      </c>
      <c r="G2862" s="561" t="s">
        <v>28503</v>
      </c>
      <c r="H2862" s="561" t="s">
        <v>2882</v>
      </c>
      <c r="I2862" s="561" t="s">
        <v>23270</v>
      </c>
      <c r="J2862" s="561" t="s">
        <v>24</v>
      </c>
      <c r="K2862" s="562" t="s">
        <v>37335</v>
      </c>
      <c r="L2862" s="561" t="s">
        <v>25</v>
      </c>
    </row>
    <row r="2863" spans="1:12" x14ac:dyDescent="0.25">
      <c r="A2863" s="561" t="s">
        <v>2672</v>
      </c>
      <c r="B2863" s="561" t="s">
        <v>2673</v>
      </c>
      <c r="C2863" s="561" t="s">
        <v>2874</v>
      </c>
      <c r="D2863" s="561" t="s">
        <v>2875</v>
      </c>
      <c r="E2863" s="562" t="s">
        <v>22</v>
      </c>
      <c r="F2863" s="561" t="s">
        <v>22</v>
      </c>
      <c r="G2863" s="561" t="s">
        <v>28504</v>
      </c>
      <c r="H2863" s="561" t="s">
        <v>2884</v>
      </c>
      <c r="I2863" s="561" t="s">
        <v>23270</v>
      </c>
      <c r="J2863" s="561" t="s">
        <v>24</v>
      </c>
      <c r="K2863" s="562" t="s">
        <v>37336</v>
      </c>
      <c r="L2863" s="561" t="s">
        <v>25</v>
      </c>
    </row>
    <row r="2864" spans="1:12" x14ac:dyDescent="0.25">
      <c r="A2864" s="561" t="s">
        <v>2672</v>
      </c>
      <c r="B2864" s="561" t="s">
        <v>2673</v>
      </c>
      <c r="C2864" s="561" t="s">
        <v>2874</v>
      </c>
      <c r="D2864" s="561" t="s">
        <v>2875</v>
      </c>
      <c r="E2864" s="562" t="s">
        <v>22</v>
      </c>
      <c r="F2864" s="561" t="s">
        <v>22</v>
      </c>
      <c r="G2864" s="561" t="s">
        <v>28506</v>
      </c>
      <c r="H2864" s="561" t="s">
        <v>2885</v>
      </c>
      <c r="I2864" s="561" t="s">
        <v>23270</v>
      </c>
      <c r="J2864" s="561" t="s">
        <v>24</v>
      </c>
      <c r="K2864" s="562" t="s">
        <v>7283</v>
      </c>
      <c r="L2864" s="561" t="s">
        <v>25</v>
      </c>
    </row>
    <row r="2865" spans="1:12" x14ac:dyDescent="0.25">
      <c r="A2865" s="561" t="s">
        <v>2672</v>
      </c>
      <c r="B2865" s="561" t="s">
        <v>2673</v>
      </c>
      <c r="C2865" s="561" t="s">
        <v>2874</v>
      </c>
      <c r="D2865" s="561" t="s">
        <v>2875</v>
      </c>
      <c r="E2865" s="562" t="s">
        <v>22</v>
      </c>
      <c r="F2865" s="561" t="s">
        <v>22</v>
      </c>
      <c r="G2865" s="561" t="s">
        <v>28508</v>
      </c>
      <c r="H2865" s="561" t="s">
        <v>2886</v>
      </c>
      <c r="I2865" s="561" t="s">
        <v>23270</v>
      </c>
      <c r="J2865" s="561" t="s">
        <v>24</v>
      </c>
      <c r="K2865" s="562" t="s">
        <v>7204</v>
      </c>
      <c r="L2865" s="561" t="s">
        <v>25</v>
      </c>
    </row>
    <row r="2866" spans="1:12" x14ac:dyDescent="0.25">
      <c r="A2866" s="561" t="s">
        <v>2672</v>
      </c>
      <c r="B2866" s="561" t="s">
        <v>2673</v>
      </c>
      <c r="C2866" s="561" t="s">
        <v>2874</v>
      </c>
      <c r="D2866" s="561" t="s">
        <v>2875</v>
      </c>
      <c r="E2866" s="562" t="s">
        <v>22</v>
      </c>
      <c r="F2866" s="561" t="s">
        <v>22</v>
      </c>
      <c r="G2866" s="561" t="s">
        <v>28509</v>
      </c>
      <c r="H2866" s="561" t="s">
        <v>2888</v>
      </c>
      <c r="I2866" s="561" t="s">
        <v>23270</v>
      </c>
      <c r="J2866" s="561" t="s">
        <v>24</v>
      </c>
      <c r="K2866" s="562" t="s">
        <v>2877</v>
      </c>
      <c r="L2866" s="561" t="s">
        <v>25</v>
      </c>
    </row>
    <row r="2867" spans="1:12" x14ac:dyDescent="0.25">
      <c r="A2867" s="561" t="s">
        <v>2672</v>
      </c>
      <c r="B2867" s="561" t="s">
        <v>2673</v>
      </c>
      <c r="C2867" s="561" t="s">
        <v>2874</v>
      </c>
      <c r="D2867" s="561" t="s">
        <v>2875</v>
      </c>
      <c r="E2867" s="562" t="s">
        <v>22</v>
      </c>
      <c r="F2867" s="561" t="s">
        <v>22</v>
      </c>
      <c r="G2867" s="561" t="s">
        <v>28510</v>
      </c>
      <c r="H2867" s="561" t="s">
        <v>2890</v>
      </c>
      <c r="I2867" s="561" t="s">
        <v>23270</v>
      </c>
      <c r="J2867" s="561" t="s">
        <v>24</v>
      </c>
      <c r="K2867" s="562" t="s">
        <v>2342</v>
      </c>
      <c r="L2867" s="561" t="s">
        <v>25</v>
      </c>
    </row>
    <row r="2868" spans="1:12" x14ac:dyDescent="0.25">
      <c r="A2868" s="561" t="s">
        <v>2672</v>
      </c>
      <c r="B2868" s="561" t="s">
        <v>2673</v>
      </c>
      <c r="C2868" s="561" t="s">
        <v>2874</v>
      </c>
      <c r="D2868" s="561" t="s">
        <v>2875</v>
      </c>
      <c r="E2868" s="562" t="s">
        <v>22</v>
      </c>
      <c r="F2868" s="561" t="s">
        <v>22</v>
      </c>
      <c r="G2868" s="561" t="s">
        <v>28511</v>
      </c>
      <c r="H2868" s="561" t="s">
        <v>2891</v>
      </c>
      <c r="I2868" s="561" t="s">
        <v>23270</v>
      </c>
      <c r="J2868" s="561" t="s">
        <v>24</v>
      </c>
      <c r="K2868" s="562" t="s">
        <v>8620</v>
      </c>
      <c r="L2868" s="561" t="s">
        <v>25</v>
      </c>
    </row>
    <row r="2869" spans="1:12" x14ac:dyDescent="0.25">
      <c r="A2869" s="561" t="s">
        <v>2672</v>
      </c>
      <c r="B2869" s="561" t="s">
        <v>2673</v>
      </c>
      <c r="C2869" s="561" t="s">
        <v>2874</v>
      </c>
      <c r="D2869" s="561" t="s">
        <v>2875</v>
      </c>
      <c r="E2869" s="562" t="s">
        <v>22</v>
      </c>
      <c r="F2869" s="561" t="s">
        <v>22</v>
      </c>
      <c r="G2869" s="561" t="s">
        <v>28512</v>
      </c>
      <c r="H2869" s="561" t="s">
        <v>2892</v>
      </c>
      <c r="I2869" s="561" t="s">
        <v>23270</v>
      </c>
      <c r="J2869" s="561" t="s">
        <v>24</v>
      </c>
      <c r="K2869" s="562" t="s">
        <v>5151</v>
      </c>
      <c r="L2869" s="561" t="s">
        <v>25</v>
      </c>
    </row>
    <row r="2870" spans="1:12" x14ac:dyDescent="0.25">
      <c r="A2870" s="561" t="s">
        <v>2672</v>
      </c>
      <c r="B2870" s="561" t="s">
        <v>2673</v>
      </c>
      <c r="C2870" s="561" t="s">
        <v>2874</v>
      </c>
      <c r="D2870" s="561" t="s">
        <v>2875</v>
      </c>
      <c r="E2870" s="562" t="s">
        <v>22</v>
      </c>
      <c r="F2870" s="561" t="s">
        <v>22</v>
      </c>
      <c r="G2870" s="561" t="s">
        <v>28514</v>
      </c>
      <c r="H2870" s="561" t="s">
        <v>2894</v>
      </c>
      <c r="I2870" s="561" t="s">
        <v>23270</v>
      </c>
      <c r="J2870" s="561" t="s">
        <v>24</v>
      </c>
      <c r="K2870" s="562" t="s">
        <v>5077</v>
      </c>
      <c r="L2870" s="561" t="s">
        <v>25</v>
      </c>
    </row>
    <row r="2871" spans="1:12" x14ac:dyDescent="0.25">
      <c r="A2871" s="561" t="s">
        <v>2672</v>
      </c>
      <c r="B2871" s="561" t="s">
        <v>2673</v>
      </c>
      <c r="C2871" s="561" t="s">
        <v>2874</v>
      </c>
      <c r="D2871" s="561" t="s">
        <v>2875</v>
      </c>
      <c r="E2871" s="562" t="s">
        <v>22</v>
      </c>
      <c r="F2871" s="561" t="s">
        <v>22</v>
      </c>
      <c r="G2871" s="561" t="s">
        <v>28515</v>
      </c>
      <c r="H2871" s="561" t="s">
        <v>2895</v>
      </c>
      <c r="I2871" s="561" t="s">
        <v>23270</v>
      </c>
      <c r="J2871" s="561" t="s">
        <v>24</v>
      </c>
      <c r="K2871" s="562" t="s">
        <v>7146</v>
      </c>
      <c r="L2871" s="561" t="s">
        <v>25</v>
      </c>
    </row>
    <row r="2872" spans="1:12" x14ac:dyDescent="0.25">
      <c r="A2872" s="561" t="s">
        <v>2672</v>
      </c>
      <c r="B2872" s="561" t="s">
        <v>2673</v>
      </c>
      <c r="C2872" s="561" t="s">
        <v>2874</v>
      </c>
      <c r="D2872" s="561" t="s">
        <v>2875</v>
      </c>
      <c r="E2872" s="562" t="s">
        <v>22</v>
      </c>
      <c r="F2872" s="561" t="s">
        <v>22</v>
      </c>
      <c r="G2872" s="561" t="s">
        <v>28516</v>
      </c>
      <c r="H2872" s="561" t="s">
        <v>2896</v>
      </c>
      <c r="I2872" s="561" t="s">
        <v>23270</v>
      </c>
      <c r="J2872" s="561" t="s">
        <v>24</v>
      </c>
      <c r="K2872" s="562" t="s">
        <v>8220</v>
      </c>
      <c r="L2872" s="561" t="s">
        <v>25</v>
      </c>
    </row>
    <row r="2873" spans="1:12" x14ac:dyDescent="0.25">
      <c r="A2873" s="561" t="s">
        <v>2672</v>
      </c>
      <c r="B2873" s="561" t="s">
        <v>2673</v>
      </c>
      <c r="C2873" s="561" t="s">
        <v>2874</v>
      </c>
      <c r="D2873" s="561" t="s">
        <v>2875</v>
      </c>
      <c r="E2873" s="562" t="s">
        <v>22</v>
      </c>
      <c r="F2873" s="561" t="s">
        <v>22</v>
      </c>
      <c r="G2873" s="561" t="s">
        <v>28517</v>
      </c>
      <c r="H2873" s="561" t="s">
        <v>2897</v>
      </c>
      <c r="I2873" s="561" t="s">
        <v>23270</v>
      </c>
      <c r="J2873" s="561" t="s">
        <v>24</v>
      </c>
      <c r="K2873" s="562" t="s">
        <v>1481</v>
      </c>
      <c r="L2873" s="561" t="s">
        <v>25</v>
      </c>
    </row>
    <row r="2874" spans="1:12" x14ac:dyDescent="0.25">
      <c r="A2874" s="561" t="s">
        <v>2672</v>
      </c>
      <c r="B2874" s="561" t="s">
        <v>2673</v>
      </c>
      <c r="C2874" s="561" t="s">
        <v>2874</v>
      </c>
      <c r="D2874" s="561" t="s">
        <v>2875</v>
      </c>
      <c r="E2874" s="562" t="s">
        <v>22</v>
      </c>
      <c r="F2874" s="561" t="s">
        <v>22</v>
      </c>
      <c r="G2874" s="561" t="s">
        <v>28518</v>
      </c>
      <c r="H2874" s="561" t="s">
        <v>2899</v>
      </c>
      <c r="I2874" s="561" t="s">
        <v>23270</v>
      </c>
      <c r="J2874" s="561" t="s">
        <v>24</v>
      </c>
      <c r="K2874" s="562" t="s">
        <v>7610</v>
      </c>
      <c r="L2874" s="561" t="s">
        <v>25</v>
      </c>
    </row>
    <row r="2875" spans="1:12" x14ac:dyDescent="0.25">
      <c r="A2875" s="561" t="s">
        <v>2672</v>
      </c>
      <c r="B2875" s="561" t="s">
        <v>2673</v>
      </c>
      <c r="C2875" s="561" t="s">
        <v>2874</v>
      </c>
      <c r="D2875" s="561" t="s">
        <v>2875</v>
      </c>
      <c r="E2875" s="562" t="s">
        <v>22</v>
      </c>
      <c r="F2875" s="561" t="s">
        <v>22</v>
      </c>
      <c r="G2875" s="561" t="s">
        <v>28520</v>
      </c>
      <c r="H2875" s="561" t="s">
        <v>2901</v>
      </c>
      <c r="I2875" s="561" t="s">
        <v>23270</v>
      </c>
      <c r="J2875" s="561" t="s">
        <v>24</v>
      </c>
      <c r="K2875" s="562" t="s">
        <v>30338</v>
      </c>
      <c r="L2875" s="561" t="s">
        <v>25</v>
      </c>
    </row>
    <row r="2876" spans="1:12" x14ac:dyDescent="0.25">
      <c r="A2876" s="561" t="s">
        <v>2672</v>
      </c>
      <c r="B2876" s="561" t="s">
        <v>2673</v>
      </c>
      <c r="C2876" s="561" t="s">
        <v>2874</v>
      </c>
      <c r="D2876" s="561" t="s">
        <v>2875</v>
      </c>
      <c r="E2876" s="562" t="s">
        <v>22</v>
      </c>
      <c r="F2876" s="561" t="s">
        <v>22</v>
      </c>
      <c r="G2876" s="561" t="s">
        <v>28521</v>
      </c>
      <c r="H2876" s="561" t="s">
        <v>2903</v>
      </c>
      <c r="I2876" s="561" t="s">
        <v>23270</v>
      </c>
      <c r="J2876" s="561" t="s">
        <v>24</v>
      </c>
      <c r="K2876" s="562" t="s">
        <v>7812</v>
      </c>
      <c r="L2876" s="561" t="s">
        <v>25</v>
      </c>
    </row>
    <row r="2877" spans="1:12" x14ac:dyDescent="0.25">
      <c r="A2877" s="561" t="s">
        <v>2672</v>
      </c>
      <c r="B2877" s="561" t="s">
        <v>2673</v>
      </c>
      <c r="C2877" s="561" t="s">
        <v>2874</v>
      </c>
      <c r="D2877" s="561" t="s">
        <v>2875</v>
      </c>
      <c r="E2877" s="562" t="s">
        <v>22</v>
      </c>
      <c r="F2877" s="561" t="s">
        <v>22</v>
      </c>
      <c r="G2877" s="561" t="s">
        <v>28522</v>
      </c>
      <c r="H2877" s="561" t="s">
        <v>2904</v>
      </c>
      <c r="I2877" s="561" t="s">
        <v>23270</v>
      </c>
      <c r="J2877" s="561" t="s">
        <v>24</v>
      </c>
      <c r="K2877" s="562" t="s">
        <v>37337</v>
      </c>
      <c r="L2877" s="561" t="s">
        <v>25</v>
      </c>
    </row>
    <row r="2878" spans="1:12" x14ac:dyDescent="0.25">
      <c r="A2878" s="561" t="s">
        <v>2672</v>
      </c>
      <c r="B2878" s="561" t="s">
        <v>2673</v>
      </c>
      <c r="C2878" s="561" t="s">
        <v>2874</v>
      </c>
      <c r="D2878" s="561" t="s">
        <v>2875</v>
      </c>
      <c r="E2878" s="562" t="s">
        <v>22</v>
      </c>
      <c r="F2878" s="561" t="s">
        <v>22</v>
      </c>
      <c r="G2878" s="561" t="s">
        <v>28524</v>
      </c>
      <c r="H2878" s="561" t="s">
        <v>2905</v>
      </c>
      <c r="I2878" s="561" t="s">
        <v>23270</v>
      </c>
      <c r="J2878" s="561" t="s">
        <v>24</v>
      </c>
      <c r="K2878" s="562" t="s">
        <v>142</v>
      </c>
      <c r="L2878" s="561" t="s">
        <v>25</v>
      </c>
    </row>
    <row r="2879" spans="1:12" x14ac:dyDescent="0.25">
      <c r="A2879" s="561" t="s">
        <v>2672</v>
      </c>
      <c r="B2879" s="561" t="s">
        <v>2673</v>
      </c>
      <c r="C2879" s="561" t="s">
        <v>2874</v>
      </c>
      <c r="D2879" s="561" t="s">
        <v>2875</v>
      </c>
      <c r="E2879" s="562" t="s">
        <v>22</v>
      </c>
      <c r="F2879" s="561" t="s">
        <v>22</v>
      </c>
      <c r="G2879" s="561" t="s">
        <v>28525</v>
      </c>
      <c r="H2879" s="561" t="s">
        <v>2907</v>
      </c>
      <c r="I2879" s="561" t="s">
        <v>23270</v>
      </c>
      <c r="J2879" s="561" t="s">
        <v>24</v>
      </c>
      <c r="K2879" s="562" t="s">
        <v>37338</v>
      </c>
      <c r="L2879" s="561" t="s">
        <v>25</v>
      </c>
    </row>
    <row r="2880" spans="1:12" x14ac:dyDescent="0.25">
      <c r="A2880" s="561" t="s">
        <v>2672</v>
      </c>
      <c r="B2880" s="561" t="s">
        <v>2673</v>
      </c>
      <c r="C2880" s="561" t="s">
        <v>2874</v>
      </c>
      <c r="D2880" s="561" t="s">
        <v>2875</v>
      </c>
      <c r="E2880" s="562" t="s">
        <v>22</v>
      </c>
      <c r="F2880" s="561" t="s">
        <v>22</v>
      </c>
      <c r="G2880" s="561" t="s">
        <v>28527</v>
      </c>
      <c r="H2880" s="561" t="s">
        <v>2909</v>
      </c>
      <c r="I2880" s="561" t="s">
        <v>23270</v>
      </c>
      <c r="J2880" s="561" t="s">
        <v>24</v>
      </c>
      <c r="K2880" s="562" t="s">
        <v>8524</v>
      </c>
      <c r="L2880" s="561" t="s">
        <v>25</v>
      </c>
    </row>
    <row r="2881" spans="1:12" x14ac:dyDescent="0.25">
      <c r="A2881" s="561" t="s">
        <v>2672</v>
      </c>
      <c r="B2881" s="561" t="s">
        <v>2673</v>
      </c>
      <c r="C2881" s="561" t="s">
        <v>2874</v>
      </c>
      <c r="D2881" s="561" t="s">
        <v>2875</v>
      </c>
      <c r="E2881" s="562" t="s">
        <v>22</v>
      </c>
      <c r="F2881" s="561" t="s">
        <v>22</v>
      </c>
      <c r="G2881" s="561" t="s">
        <v>28528</v>
      </c>
      <c r="H2881" s="561" t="s">
        <v>2911</v>
      </c>
      <c r="I2881" s="561" t="s">
        <v>23270</v>
      </c>
      <c r="J2881" s="561" t="s">
        <v>24</v>
      </c>
      <c r="K2881" s="562" t="s">
        <v>7216</v>
      </c>
      <c r="L2881" s="561" t="s">
        <v>25</v>
      </c>
    </row>
    <row r="2882" spans="1:12" x14ac:dyDescent="0.25">
      <c r="A2882" s="561" t="s">
        <v>2672</v>
      </c>
      <c r="B2882" s="561" t="s">
        <v>2673</v>
      </c>
      <c r="C2882" s="561" t="s">
        <v>2874</v>
      </c>
      <c r="D2882" s="561" t="s">
        <v>2875</v>
      </c>
      <c r="E2882" s="562" t="s">
        <v>22</v>
      </c>
      <c r="F2882" s="561" t="s">
        <v>22</v>
      </c>
      <c r="G2882" s="561" t="s">
        <v>28529</v>
      </c>
      <c r="H2882" s="561" t="s">
        <v>2913</v>
      </c>
      <c r="I2882" s="561" t="s">
        <v>23270</v>
      </c>
      <c r="J2882" s="561" t="s">
        <v>24</v>
      </c>
      <c r="K2882" s="562" t="s">
        <v>200</v>
      </c>
      <c r="L2882" s="561" t="s">
        <v>25</v>
      </c>
    </row>
    <row r="2883" spans="1:12" x14ac:dyDescent="0.25">
      <c r="A2883" s="561" t="s">
        <v>2672</v>
      </c>
      <c r="B2883" s="561" t="s">
        <v>2673</v>
      </c>
      <c r="C2883" s="561" t="s">
        <v>2874</v>
      </c>
      <c r="D2883" s="561" t="s">
        <v>2875</v>
      </c>
      <c r="E2883" s="562" t="s">
        <v>22</v>
      </c>
      <c r="F2883" s="561" t="s">
        <v>22</v>
      </c>
      <c r="G2883" s="561" t="s">
        <v>28531</v>
      </c>
      <c r="H2883" s="561" t="s">
        <v>2914</v>
      </c>
      <c r="I2883" s="561" t="s">
        <v>23270</v>
      </c>
      <c r="J2883" s="561" t="s">
        <v>24</v>
      </c>
      <c r="K2883" s="562" t="s">
        <v>37339</v>
      </c>
      <c r="L2883" s="561" t="s">
        <v>25</v>
      </c>
    </row>
    <row r="2884" spans="1:12" x14ac:dyDescent="0.25">
      <c r="A2884" s="561" t="s">
        <v>2672</v>
      </c>
      <c r="B2884" s="561" t="s">
        <v>2673</v>
      </c>
      <c r="C2884" s="561" t="s">
        <v>2874</v>
      </c>
      <c r="D2884" s="561" t="s">
        <v>2875</v>
      </c>
      <c r="E2884" s="562" t="s">
        <v>22</v>
      </c>
      <c r="F2884" s="561" t="s">
        <v>22</v>
      </c>
      <c r="G2884" s="561" t="s">
        <v>28532</v>
      </c>
      <c r="H2884" s="561" t="s">
        <v>2915</v>
      </c>
      <c r="I2884" s="561" t="s">
        <v>23270</v>
      </c>
      <c r="J2884" s="561" t="s">
        <v>24</v>
      </c>
      <c r="K2884" s="562" t="s">
        <v>37340</v>
      </c>
      <c r="L2884" s="561" t="s">
        <v>25</v>
      </c>
    </row>
    <row r="2885" spans="1:12" x14ac:dyDescent="0.25">
      <c r="A2885" s="561" t="s">
        <v>2672</v>
      </c>
      <c r="B2885" s="561" t="s">
        <v>2673</v>
      </c>
      <c r="C2885" s="561" t="s">
        <v>2874</v>
      </c>
      <c r="D2885" s="561" t="s">
        <v>2875</v>
      </c>
      <c r="E2885" s="562" t="s">
        <v>22</v>
      </c>
      <c r="F2885" s="561" t="s">
        <v>22</v>
      </c>
      <c r="G2885" s="561" t="s">
        <v>28533</v>
      </c>
      <c r="H2885" s="561" t="s">
        <v>2916</v>
      </c>
      <c r="I2885" s="561" t="s">
        <v>23270</v>
      </c>
      <c r="J2885" s="561" t="s">
        <v>24</v>
      </c>
      <c r="K2885" s="562" t="s">
        <v>8580</v>
      </c>
      <c r="L2885" s="561" t="s">
        <v>25</v>
      </c>
    </row>
    <row r="2886" spans="1:12" x14ac:dyDescent="0.25">
      <c r="A2886" s="561" t="s">
        <v>2672</v>
      </c>
      <c r="B2886" s="561" t="s">
        <v>2673</v>
      </c>
      <c r="C2886" s="561" t="s">
        <v>2874</v>
      </c>
      <c r="D2886" s="561" t="s">
        <v>2875</v>
      </c>
      <c r="E2886" s="562" t="s">
        <v>22</v>
      </c>
      <c r="F2886" s="561" t="s">
        <v>22</v>
      </c>
      <c r="G2886" s="561" t="s">
        <v>28535</v>
      </c>
      <c r="H2886" s="561" t="s">
        <v>2917</v>
      </c>
      <c r="I2886" s="561" t="s">
        <v>23270</v>
      </c>
      <c r="J2886" s="561" t="s">
        <v>24</v>
      </c>
      <c r="K2886" s="562" t="s">
        <v>37341</v>
      </c>
      <c r="L2886" s="561" t="s">
        <v>25</v>
      </c>
    </row>
    <row r="2887" spans="1:12" x14ac:dyDescent="0.25">
      <c r="A2887" s="561" t="s">
        <v>2672</v>
      </c>
      <c r="B2887" s="561" t="s">
        <v>2673</v>
      </c>
      <c r="C2887" s="561" t="s">
        <v>2874</v>
      </c>
      <c r="D2887" s="561" t="s">
        <v>2875</v>
      </c>
      <c r="E2887" s="562" t="s">
        <v>22</v>
      </c>
      <c r="F2887" s="561" t="s">
        <v>22</v>
      </c>
      <c r="G2887" s="561" t="s">
        <v>28537</v>
      </c>
      <c r="H2887" s="561" t="s">
        <v>2919</v>
      </c>
      <c r="I2887" s="561" t="s">
        <v>23270</v>
      </c>
      <c r="J2887" s="561" t="s">
        <v>24</v>
      </c>
      <c r="K2887" s="562" t="s">
        <v>37342</v>
      </c>
      <c r="L2887" s="561" t="s">
        <v>25</v>
      </c>
    </row>
    <row r="2888" spans="1:12" x14ac:dyDescent="0.25">
      <c r="A2888" s="561" t="s">
        <v>2672</v>
      </c>
      <c r="B2888" s="561" t="s">
        <v>2673</v>
      </c>
      <c r="C2888" s="561" t="s">
        <v>2874</v>
      </c>
      <c r="D2888" s="561" t="s">
        <v>2875</v>
      </c>
      <c r="E2888" s="562" t="s">
        <v>22</v>
      </c>
      <c r="F2888" s="561" t="s">
        <v>22</v>
      </c>
      <c r="G2888" s="561" t="s">
        <v>28538</v>
      </c>
      <c r="H2888" s="561" t="s">
        <v>2920</v>
      </c>
      <c r="I2888" s="561" t="s">
        <v>23270</v>
      </c>
      <c r="J2888" s="561" t="s">
        <v>24</v>
      </c>
      <c r="K2888" s="562" t="s">
        <v>37343</v>
      </c>
      <c r="L2888" s="561" t="s">
        <v>25</v>
      </c>
    </row>
    <row r="2889" spans="1:12" x14ac:dyDescent="0.25">
      <c r="A2889" s="561" t="s">
        <v>2672</v>
      </c>
      <c r="B2889" s="561" t="s">
        <v>2673</v>
      </c>
      <c r="C2889" s="561" t="s">
        <v>2874</v>
      </c>
      <c r="D2889" s="561" t="s">
        <v>2875</v>
      </c>
      <c r="E2889" s="562" t="s">
        <v>22</v>
      </c>
      <c r="F2889" s="561" t="s">
        <v>22</v>
      </c>
      <c r="G2889" s="561" t="s">
        <v>28539</v>
      </c>
      <c r="H2889" s="561" t="s">
        <v>2921</v>
      </c>
      <c r="I2889" s="561" t="s">
        <v>23270</v>
      </c>
      <c r="J2889" s="561" t="s">
        <v>24</v>
      </c>
      <c r="K2889" s="562" t="s">
        <v>7811</v>
      </c>
      <c r="L2889" s="561" t="s">
        <v>25</v>
      </c>
    </row>
    <row r="2890" spans="1:12" x14ac:dyDescent="0.25">
      <c r="A2890" s="561" t="s">
        <v>2672</v>
      </c>
      <c r="B2890" s="561" t="s">
        <v>2673</v>
      </c>
      <c r="C2890" s="561" t="s">
        <v>2874</v>
      </c>
      <c r="D2890" s="561" t="s">
        <v>2875</v>
      </c>
      <c r="E2890" s="562" t="s">
        <v>22</v>
      </c>
      <c r="F2890" s="561" t="s">
        <v>22</v>
      </c>
      <c r="G2890" s="561" t="s">
        <v>28541</v>
      </c>
      <c r="H2890" s="561" t="s">
        <v>2922</v>
      </c>
      <c r="I2890" s="561" t="s">
        <v>23270</v>
      </c>
      <c r="J2890" s="561" t="s">
        <v>24</v>
      </c>
      <c r="K2890" s="562" t="s">
        <v>31064</v>
      </c>
      <c r="L2890" s="561" t="s">
        <v>25</v>
      </c>
    </row>
    <row r="2891" spans="1:12" x14ac:dyDescent="0.25">
      <c r="A2891" s="561" t="s">
        <v>2672</v>
      </c>
      <c r="B2891" s="561" t="s">
        <v>2673</v>
      </c>
      <c r="C2891" s="561" t="s">
        <v>2874</v>
      </c>
      <c r="D2891" s="561" t="s">
        <v>2875</v>
      </c>
      <c r="E2891" s="562" t="s">
        <v>22</v>
      </c>
      <c r="F2891" s="561" t="s">
        <v>22</v>
      </c>
      <c r="G2891" s="561" t="s">
        <v>28543</v>
      </c>
      <c r="H2891" s="561" t="s">
        <v>2924</v>
      </c>
      <c r="I2891" s="561" t="s">
        <v>23270</v>
      </c>
      <c r="J2891" s="561" t="s">
        <v>24</v>
      </c>
      <c r="K2891" s="562" t="s">
        <v>37344</v>
      </c>
      <c r="L2891" s="561" t="s">
        <v>25</v>
      </c>
    </row>
    <row r="2892" spans="1:12" x14ac:dyDescent="0.25">
      <c r="A2892" s="561" t="s">
        <v>2672</v>
      </c>
      <c r="B2892" s="561" t="s">
        <v>2673</v>
      </c>
      <c r="C2892" s="561" t="s">
        <v>2874</v>
      </c>
      <c r="D2892" s="561" t="s">
        <v>2875</v>
      </c>
      <c r="E2892" s="562" t="s">
        <v>22</v>
      </c>
      <c r="F2892" s="561" t="s">
        <v>22</v>
      </c>
      <c r="G2892" s="561" t="s">
        <v>28544</v>
      </c>
      <c r="H2892" s="561" t="s">
        <v>2925</v>
      </c>
      <c r="I2892" s="561" t="s">
        <v>23270</v>
      </c>
      <c r="J2892" s="561" t="s">
        <v>24</v>
      </c>
      <c r="K2892" s="562" t="s">
        <v>8554</v>
      </c>
      <c r="L2892" s="561" t="s">
        <v>25</v>
      </c>
    </row>
    <row r="2893" spans="1:12" x14ac:dyDescent="0.25">
      <c r="A2893" s="561" t="s">
        <v>2672</v>
      </c>
      <c r="B2893" s="561" t="s">
        <v>2673</v>
      </c>
      <c r="C2893" s="561" t="s">
        <v>2874</v>
      </c>
      <c r="D2893" s="561" t="s">
        <v>2875</v>
      </c>
      <c r="E2893" s="562" t="s">
        <v>22</v>
      </c>
      <c r="F2893" s="561" t="s">
        <v>22</v>
      </c>
      <c r="G2893" s="561" t="s">
        <v>28545</v>
      </c>
      <c r="H2893" s="561" t="s">
        <v>2926</v>
      </c>
      <c r="I2893" s="561" t="s">
        <v>23270</v>
      </c>
      <c r="J2893" s="561" t="s">
        <v>24</v>
      </c>
      <c r="K2893" s="562" t="s">
        <v>6574</v>
      </c>
      <c r="L2893" s="561" t="s">
        <v>25</v>
      </c>
    </row>
    <row r="2894" spans="1:12" x14ac:dyDescent="0.25">
      <c r="A2894" s="561" t="s">
        <v>2672</v>
      </c>
      <c r="B2894" s="561" t="s">
        <v>2673</v>
      </c>
      <c r="C2894" s="561" t="s">
        <v>2874</v>
      </c>
      <c r="D2894" s="561" t="s">
        <v>2875</v>
      </c>
      <c r="E2894" s="562" t="s">
        <v>22</v>
      </c>
      <c r="F2894" s="561" t="s">
        <v>22</v>
      </c>
      <c r="G2894" s="561" t="s">
        <v>28546</v>
      </c>
      <c r="H2894" s="561" t="s">
        <v>2927</v>
      </c>
      <c r="I2894" s="561" t="s">
        <v>23270</v>
      </c>
      <c r="J2894" s="561" t="s">
        <v>24</v>
      </c>
      <c r="K2894" s="562" t="s">
        <v>37345</v>
      </c>
      <c r="L2894" s="561" t="s">
        <v>25</v>
      </c>
    </row>
    <row r="2895" spans="1:12" x14ac:dyDescent="0.25">
      <c r="A2895" s="561" t="s">
        <v>2672</v>
      </c>
      <c r="B2895" s="561" t="s">
        <v>2673</v>
      </c>
      <c r="C2895" s="561" t="s">
        <v>2874</v>
      </c>
      <c r="D2895" s="561" t="s">
        <v>2875</v>
      </c>
      <c r="E2895" s="562" t="s">
        <v>22</v>
      </c>
      <c r="F2895" s="561" t="s">
        <v>22</v>
      </c>
      <c r="G2895" s="561" t="s">
        <v>28548</v>
      </c>
      <c r="H2895" s="561" t="s">
        <v>2929</v>
      </c>
      <c r="I2895" s="561" t="s">
        <v>23270</v>
      </c>
      <c r="J2895" s="561" t="s">
        <v>24</v>
      </c>
      <c r="K2895" s="562" t="s">
        <v>7071</v>
      </c>
      <c r="L2895" s="561" t="s">
        <v>25</v>
      </c>
    </row>
    <row r="2896" spans="1:12" x14ac:dyDescent="0.25">
      <c r="A2896" s="561" t="s">
        <v>2672</v>
      </c>
      <c r="B2896" s="561" t="s">
        <v>2673</v>
      </c>
      <c r="C2896" s="561" t="s">
        <v>2874</v>
      </c>
      <c r="D2896" s="561" t="s">
        <v>2875</v>
      </c>
      <c r="E2896" s="562" t="s">
        <v>22</v>
      </c>
      <c r="F2896" s="561" t="s">
        <v>22</v>
      </c>
      <c r="G2896" s="561" t="s">
        <v>28549</v>
      </c>
      <c r="H2896" s="561" t="s">
        <v>2930</v>
      </c>
      <c r="I2896" s="561" t="s">
        <v>23270</v>
      </c>
      <c r="J2896" s="561" t="s">
        <v>24</v>
      </c>
      <c r="K2896" s="562" t="s">
        <v>4469</v>
      </c>
      <c r="L2896" s="561" t="s">
        <v>25</v>
      </c>
    </row>
    <row r="2897" spans="1:12" x14ac:dyDescent="0.25">
      <c r="A2897" s="561" t="s">
        <v>2672</v>
      </c>
      <c r="B2897" s="561" t="s">
        <v>2673</v>
      </c>
      <c r="C2897" s="561" t="s">
        <v>2874</v>
      </c>
      <c r="D2897" s="561" t="s">
        <v>2875</v>
      </c>
      <c r="E2897" s="562" t="s">
        <v>22</v>
      </c>
      <c r="F2897" s="561" t="s">
        <v>22</v>
      </c>
      <c r="G2897" s="561" t="s">
        <v>28550</v>
      </c>
      <c r="H2897" s="561" t="s">
        <v>2932</v>
      </c>
      <c r="I2897" s="561" t="s">
        <v>23270</v>
      </c>
      <c r="J2897" s="561" t="s">
        <v>24</v>
      </c>
      <c r="K2897" s="562" t="s">
        <v>7448</v>
      </c>
      <c r="L2897" s="561" t="s">
        <v>25</v>
      </c>
    </row>
    <row r="2898" spans="1:12" x14ac:dyDescent="0.25">
      <c r="A2898" s="561" t="s">
        <v>2672</v>
      </c>
      <c r="B2898" s="561" t="s">
        <v>2673</v>
      </c>
      <c r="C2898" s="561" t="s">
        <v>2874</v>
      </c>
      <c r="D2898" s="561" t="s">
        <v>2875</v>
      </c>
      <c r="E2898" s="562" t="s">
        <v>22</v>
      </c>
      <c r="F2898" s="561" t="s">
        <v>22</v>
      </c>
      <c r="G2898" s="561" t="s">
        <v>28551</v>
      </c>
      <c r="H2898" s="561" t="s">
        <v>2933</v>
      </c>
      <c r="I2898" s="561" t="s">
        <v>23270</v>
      </c>
      <c r="J2898" s="561" t="s">
        <v>24</v>
      </c>
      <c r="K2898" s="562" t="s">
        <v>37305</v>
      </c>
      <c r="L2898" s="561" t="s">
        <v>25</v>
      </c>
    </row>
    <row r="2899" spans="1:12" x14ac:dyDescent="0.25">
      <c r="A2899" s="561" t="s">
        <v>2672</v>
      </c>
      <c r="B2899" s="561" t="s">
        <v>2673</v>
      </c>
      <c r="C2899" s="561" t="s">
        <v>2874</v>
      </c>
      <c r="D2899" s="561" t="s">
        <v>2875</v>
      </c>
      <c r="E2899" s="562" t="s">
        <v>22</v>
      </c>
      <c r="F2899" s="561" t="s">
        <v>22</v>
      </c>
      <c r="G2899" s="561" t="s">
        <v>28553</v>
      </c>
      <c r="H2899" s="561" t="s">
        <v>2934</v>
      </c>
      <c r="I2899" s="561" t="s">
        <v>23270</v>
      </c>
      <c r="J2899" s="561" t="s">
        <v>24</v>
      </c>
      <c r="K2899" s="562" t="s">
        <v>24426</v>
      </c>
      <c r="L2899" s="561" t="s">
        <v>25</v>
      </c>
    </row>
    <row r="2900" spans="1:12" x14ac:dyDescent="0.25">
      <c r="A2900" s="561" t="s">
        <v>2672</v>
      </c>
      <c r="B2900" s="561" t="s">
        <v>2673</v>
      </c>
      <c r="C2900" s="561" t="s">
        <v>2874</v>
      </c>
      <c r="D2900" s="561" t="s">
        <v>2875</v>
      </c>
      <c r="E2900" s="562" t="s">
        <v>22</v>
      </c>
      <c r="F2900" s="561" t="s">
        <v>22</v>
      </c>
      <c r="G2900" s="561" t="s">
        <v>28554</v>
      </c>
      <c r="H2900" s="561" t="s">
        <v>2935</v>
      </c>
      <c r="I2900" s="561" t="s">
        <v>23270</v>
      </c>
      <c r="J2900" s="561" t="s">
        <v>24</v>
      </c>
      <c r="K2900" s="562" t="s">
        <v>8284</v>
      </c>
      <c r="L2900" s="561" t="s">
        <v>25</v>
      </c>
    </row>
    <row r="2901" spans="1:12" x14ac:dyDescent="0.25">
      <c r="A2901" s="561" t="s">
        <v>2672</v>
      </c>
      <c r="B2901" s="561" t="s">
        <v>2673</v>
      </c>
      <c r="C2901" s="561" t="s">
        <v>2874</v>
      </c>
      <c r="D2901" s="561" t="s">
        <v>2875</v>
      </c>
      <c r="E2901" s="562" t="s">
        <v>22</v>
      </c>
      <c r="F2901" s="561" t="s">
        <v>22</v>
      </c>
      <c r="G2901" s="561" t="s">
        <v>28556</v>
      </c>
      <c r="H2901" s="561" t="s">
        <v>2936</v>
      </c>
      <c r="I2901" s="561" t="s">
        <v>23270</v>
      </c>
      <c r="J2901" s="561" t="s">
        <v>24</v>
      </c>
      <c r="K2901" s="562" t="s">
        <v>7642</v>
      </c>
      <c r="L2901" s="561" t="s">
        <v>25</v>
      </c>
    </row>
    <row r="2902" spans="1:12" x14ac:dyDescent="0.25">
      <c r="A2902" s="561" t="s">
        <v>2672</v>
      </c>
      <c r="B2902" s="561" t="s">
        <v>2673</v>
      </c>
      <c r="C2902" s="561" t="s">
        <v>2874</v>
      </c>
      <c r="D2902" s="561" t="s">
        <v>2875</v>
      </c>
      <c r="E2902" s="562" t="s">
        <v>22</v>
      </c>
      <c r="F2902" s="561" t="s">
        <v>22</v>
      </c>
      <c r="G2902" s="561" t="s">
        <v>28558</v>
      </c>
      <c r="H2902" s="561" t="s">
        <v>2937</v>
      </c>
      <c r="I2902" s="561" t="s">
        <v>23270</v>
      </c>
      <c r="J2902" s="561" t="s">
        <v>24</v>
      </c>
      <c r="K2902" s="562" t="s">
        <v>37346</v>
      </c>
      <c r="L2902" s="561" t="s">
        <v>25</v>
      </c>
    </row>
    <row r="2903" spans="1:12" x14ac:dyDescent="0.25">
      <c r="A2903" s="561" t="s">
        <v>2672</v>
      </c>
      <c r="B2903" s="561" t="s">
        <v>2673</v>
      </c>
      <c r="C2903" s="561" t="s">
        <v>2874</v>
      </c>
      <c r="D2903" s="561" t="s">
        <v>2875</v>
      </c>
      <c r="E2903" s="562" t="s">
        <v>22</v>
      </c>
      <c r="F2903" s="561" t="s">
        <v>22</v>
      </c>
      <c r="G2903" s="561" t="s">
        <v>28560</v>
      </c>
      <c r="H2903" s="561" t="s">
        <v>2938</v>
      </c>
      <c r="I2903" s="561" t="s">
        <v>23270</v>
      </c>
      <c r="J2903" s="561" t="s">
        <v>24</v>
      </c>
      <c r="K2903" s="562" t="s">
        <v>8292</v>
      </c>
      <c r="L2903" s="561" t="s">
        <v>25</v>
      </c>
    </row>
    <row r="2904" spans="1:12" x14ac:dyDescent="0.25">
      <c r="A2904" s="561" t="s">
        <v>2672</v>
      </c>
      <c r="B2904" s="561" t="s">
        <v>2673</v>
      </c>
      <c r="C2904" s="561" t="s">
        <v>2874</v>
      </c>
      <c r="D2904" s="561" t="s">
        <v>2875</v>
      </c>
      <c r="E2904" s="562" t="s">
        <v>22</v>
      </c>
      <c r="F2904" s="561" t="s">
        <v>22</v>
      </c>
      <c r="G2904" s="561" t="s">
        <v>28561</v>
      </c>
      <c r="H2904" s="561" t="s">
        <v>2939</v>
      </c>
      <c r="I2904" s="561" t="s">
        <v>23270</v>
      </c>
      <c r="J2904" s="561" t="s">
        <v>24</v>
      </c>
      <c r="K2904" s="562" t="s">
        <v>37347</v>
      </c>
      <c r="L2904" s="561" t="s">
        <v>25</v>
      </c>
    </row>
    <row r="2905" spans="1:12" x14ac:dyDescent="0.25">
      <c r="A2905" s="561" t="s">
        <v>2672</v>
      </c>
      <c r="B2905" s="561" t="s">
        <v>2673</v>
      </c>
      <c r="C2905" s="561" t="s">
        <v>2874</v>
      </c>
      <c r="D2905" s="561" t="s">
        <v>2875</v>
      </c>
      <c r="E2905" s="562" t="s">
        <v>22</v>
      </c>
      <c r="F2905" s="561" t="s">
        <v>22</v>
      </c>
      <c r="G2905" s="561" t="s">
        <v>28563</v>
      </c>
      <c r="H2905" s="561" t="s">
        <v>28564</v>
      </c>
      <c r="I2905" s="561" t="s">
        <v>23270</v>
      </c>
      <c r="J2905" s="561" t="s">
        <v>7063</v>
      </c>
      <c r="K2905" s="562" t="s">
        <v>37348</v>
      </c>
      <c r="L2905" s="561" t="s">
        <v>25</v>
      </c>
    </row>
    <row r="2906" spans="1:12" x14ac:dyDescent="0.25">
      <c r="A2906" s="561" t="s">
        <v>2672</v>
      </c>
      <c r="B2906" s="561" t="s">
        <v>2673</v>
      </c>
      <c r="C2906" s="561" t="s">
        <v>2874</v>
      </c>
      <c r="D2906" s="561" t="s">
        <v>2875</v>
      </c>
      <c r="E2906" s="562" t="s">
        <v>22</v>
      </c>
      <c r="F2906" s="561" t="s">
        <v>22</v>
      </c>
      <c r="G2906" s="561" t="s">
        <v>28566</v>
      </c>
      <c r="H2906" s="561" t="s">
        <v>28567</v>
      </c>
      <c r="I2906" s="561" t="s">
        <v>23270</v>
      </c>
      <c r="J2906" s="561" t="s">
        <v>7063</v>
      </c>
      <c r="K2906" s="562" t="s">
        <v>37349</v>
      </c>
      <c r="L2906" s="561" t="s">
        <v>25</v>
      </c>
    </row>
    <row r="2907" spans="1:12" x14ac:dyDescent="0.25">
      <c r="A2907" s="561" t="s">
        <v>2672</v>
      </c>
      <c r="B2907" s="561" t="s">
        <v>2673</v>
      </c>
      <c r="C2907" s="561" t="s">
        <v>2874</v>
      </c>
      <c r="D2907" s="561" t="s">
        <v>2875</v>
      </c>
      <c r="E2907" s="562" t="s">
        <v>22</v>
      </c>
      <c r="F2907" s="561" t="s">
        <v>22</v>
      </c>
      <c r="G2907" s="561" t="s">
        <v>28568</v>
      </c>
      <c r="H2907" s="561" t="s">
        <v>28569</v>
      </c>
      <c r="I2907" s="561" t="s">
        <v>23270</v>
      </c>
      <c r="J2907" s="561" t="s">
        <v>7063</v>
      </c>
      <c r="K2907" s="562" t="s">
        <v>25590</v>
      </c>
      <c r="L2907" s="561" t="s">
        <v>25</v>
      </c>
    </row>
    <row r="2908" spans="1:12" x14ac:dyDescent="0.25">
      <c r="A2908" s="561" t="s">
        <v>2672</v>
      </c>
      <c r="B2908" s="561" t="s">
        <v>2673</v>
      </c>
      <c r="C2908" s="561" t="s">
        <v>2874</v>
      </c>
      <c r="D2908" s="561" t="s">
        <v>2875</v>
      </c>
      <c r="E2908" s="562" t="s">
        <v>22</v>
      </c>
      <c r="F2908" s="561" t="s">
        <v>22</v>
      </c>
      <c r="G2908" s="561" t="s">
        <v>28571</v>
      </c>
      <c r="H2908" s="561" t="s">
        <v>28572</v>
      </c>
      <c r="I2908" s="561" t="s">
        <v>23270</v>
      </c>
      <c r="J2908" s="561" t="s">
        <v>7063</v>
      </c>
      <c r="K2908" s="562" t="s">
        <v>37350</v>
      </c>
      <c r="L2908" s="561" t="s">
        <v>25</v>
      </c>
    </row>
    <row r="2909" spans="1:12" x14ac:dyDescent="0.25">
      <c r="A2909" s="561" t="s">
        <v>2672</v>
      </c>
      <c r="B2909" s="561" t="s">
        <v>2673</v>
      </c>
      <c r="C2909" s="561" t="s">
        <v>2874</v>
      </c>
      <c r="D2909" s="561" t="s">
        <v>2875</v>
      </c>
      <c r="E2909" s="562" t="s">
        <v>22</v>
      </c>
      <c r="F2909" s="561" t="s">
        <v>22</v>
      </c>
      <c r="G2909" s="561" t="s">
        <v>28574</v>
      </c>
      <c r="H2909" s="561" t="s">
        <v>28575</v>
      </c>
      <c r="I2909" s="561" t="s">
        <v>23270</v>
      </c>
      <c r="J2909" s="561" t="s">
        <v>7063</v>
      </c>
      <c r="K2909" s="562" t="s">
        <v>37351</v>
      </c>
      <c r="L2909" s="561" t="s">
        <v>25</v>
      </c>
    </row>
    <row r="2910" spans="1:12" x14ac:dyDescent="0.25">
      <c r="A2910" s="561" t="s">
        <v>2672</v>
      </c>
      <c r="B2910" s="561" t="s">
        <v>2673</v>
      </c>
      <c r="C2910" s="561" t="s">
        <v>2874</v>
      </c>
      <c r="D2910" s="561" t="s">
        <v>2875</v>
      </c>
      <c r="E2910" s="562" t="s">
        <v>22</v>
      </c>
      <c r="F2910" s="561" t="s">
        <v>22</v>
      </c>
      <c r="G2910" s="561" t="s">
        <v>28577</v>
      </c>
      <c r="H2910" s="561" t="s">
        <v>28578</v>
      </c>
      <c r="I2910" s="561" t="s">
        <v>23270</v>
      </c>
      <c r="J2910" s="561" t="s">
        <v>7063</v>
      </c>
      <c r="K2910" s="562" t="s">
        <v>37352</v>
      </c>
      <c r="L2910" s="561" t="s">
        <v>25</v>
      </c>
    </row>
    <row r="2911" spans="1:12" x14ac:dyDescent="0.25">
      <c r="A2911" s="561" t="s">
        <v>2672</v>
      </c>
      <c r="B2911" s="561" t="s">
        <v>2673</v>
      </c>
      <c r="C2911" s="561" t="s">
        <v>2874</v>
      </c>
      <c r="D2911" s="561" t="s">
        <v>2875</v>
      </c>
      <c r="E2911" s="562" t="s">
        <v>22</v>
      </c>
      <c r="F2911" s="561" t="s">
        <v>22</v>
      </c>
      <c r="G2911" s="561" t="s">
        <v>28580</v>
      </c>
      <c r="H2911" s="561" t="s">
        <v>28581</v>
      </c>
      <c r="I2911" s="561" t="s">
        <v>23270</v>
      </c>
      <c r="J2911" s="561" t="s">
        <v>7063</v>
      </c>
      <c r="K2911" s="562" t="s">
        <v>37353</v>
      </c>
      <c r="L2911" s="561" t="s">
        <v>25</v>
      </c>
    </row>
    <row r="2912" spans="1:12" x14ac:dyDescent="0.25">
      <c r="A2912" s="561" t="s">
        <v>2672</v>
      </c>
      <c r="B2912" s="561" t="s">
        <v>2673</v>
      </c>
      <c r="C2912" s="561" t="s">
        <v>2874</v>
      </c>
      <c r="D2912" s="561" t="s">
        <v>2875</v>
      </c>
      <c r="E2912" s="562" t="s">
        <v>22</v>
      </c>
      <c r="F2912" s="561" t="s">
        <v>22</v>
      </c>
      <c r="G2912" s="561" t="s">
        <v>28583</v>
      </c>
      <c r="H2912" s="561" t="s">
        <v>28584</v>
      </c>
      <c r="I2912" s="561" t="s">
        <v>23270</v>
      </c>
      <c r="J2912" s="561" t="s">
        <v>7063</v>
      </c>
      <c r="K2912" s="562" t="s">
        <v>37354</v>
      </c>
      <c r="L2912" s="561" t="s">
        <v>25</v>
      </c>
    </row>
    <row r="2913" spans="1:12" x14ac:dyDescent="0.25">
      <c r="A2913" s="561" t="s">
        <v>2672</v>
      </c>
      <c r="B2913" s="561" t="s">
        <v>2673</v>
      </c>
      <c r="C2913" s="561" t="s">
        <v>2874</v>
      </c>
      <c r="D2913" s="561" t="s">
        <v>2875</v>
      </c>
      <c r="E2913" s="562" t="s">
        <v>22</v>
      </c>
      <c r="F2913" s="561" t="s">
        <v>22</v>
      </c>
      <c r="G2913" s="561" t="s">
        <v>28586</v>
      </c>
      <c r="H2913" s="561" t="s">
        <v>28587</v>
      </c>
      <c r="I2913" s="561" t="s">
        <v>23270</v>
      </c>
      <c r="J2913" s="561" t="s">
        <v>7063</v>
      </c>
      <c r="K2913" s="562" t="s">
        <v>37355</v>
      </c>
      <c r="L2913" s="561" t="s">
        <v>25</v>
      </c>
    </row>
    <row r="2914" spans="1:12" x14ac:dyDescent="0.25">
      <c r="A2914" s="561" t="s">
        <v>2672</v>
      </c>
      <c r="B2914" s="561" t="s">
        <v>2673</v>
      </c>
      <c r="C2914" s="561" t="s">
        <v>2874</v>
      </c>
      <c r="D2914" s="561" t="s">
        <v>2875</v>
      </c>
      <c r="E2914" s="562" t="s">
        <v>22</v>
      </c>
      <c r="F2914" s="561" t="s">
        <v>22</v>
      </c>
      <c r="G2914" s="561" t="s">
        <v>28589</v>
      </c>
      <c r="H2914" s="561" t="s">
        <v>28590</v>
      </c>
      <c r="I2914" s="561" t="s">
        <v>23270</v>
      </c>
      <c r="J2914" s="561" t="s">
        <v>7063</v>
      </c>
      <c r="K2914" s="562" t="s">
        <v>29941</v>
      </c>
      <c r="L2914" s="561" t="s">
        <v>25</v>
      </c>
    </row>
    <row r="2915" spans="1:12" x14ac:dyDescent="0.25">
      <c r="A2915" s="561" t="s">
        <v>2672</v>
      </c>
      <c r="B2915" s="561" t="s">
        <v>2673</v>
      </c>
      <c r="C2915" s="561" t="s">
        <v>2874</v>
      </c>
      <c r="D2915" s="561" t="s">
        <v>2875</v>
      </c>
      <c r="E2915" s="562" t="s">
        <v>22</v>
      </c>
      <c r="F2915" s="561" t="s">
        <v>22</v>
      </c>
      <c r="G2915" s="561" t="s">
        <v>28592</v>
      </c>
      <c r="H2915" s="561" t="s">
        <v>28593</v>
      </c>
      <c r="I2915" s="561" t="s">
        <v>23270</v>
      </c>
      <c r="J2915" s="561" t="s">
        <v>7063</v>
      </c>
      <c r="K2915" s="562" t="s">
        <v>37356</v>
      </c>
      <c r="L2915" s="561" t="s">
        <v>25</v>
      </c>
    </row>
    <row r="2916" spans="1:12" x14ac:dyDescent="0.25">
      <c r="A2916" s="561" t="s">
        <v>2672</v>
      </c>
      <c r="B2916" s="561" t="s">
        <v>2673</v>
      </c>
      <c r="C2916" s="561" t="s">
        <v>2874</v>
      </c>
      <c r="D2916" s="561" t="s">
        <v>2875</v>
      </c>
      <c r="E2916" s="562" t="s">
        <v>22</v>
      </c>
      <c r="F2916" s="561" t="s">
        <v>22</v>
      </c>
      <c r="G2916" s="561" t="s">
        <v>28595</v>
      </c>
      <c r="H2916" s="561" t="s">
        <v>28596</v>
      </c>
      <c r="I2916" s="561" t="s">
        <v>23270</v>
      </c>
      <c r="J2916" s="561" t="s">
        <v>7063</v>
      </c>
      <c r="K2916" s="562" t="s">
        <v>37357</v>
      </c>
      <c r="L2916" s="561" t="s">
        <v>25</v>
      </c>
    </row>
    <row r="2917" spans="1:12" x14ac:dyDescent="0.25">
      <c r="A2917" s="561" t="s">
        <v>2672</v>
      </c>
      <c r="B2917" s="561" t="s">
        <v>2673</v>
      </c>
      <c r="C2917" s="561" t="s">
        <v>2874</v>
      </c>
      <c r="D2917" s="561" t="s">
        <v>2875</v>
      </c>
      <c r="E2917" s="562" t="s">
        <v>22</v>
      </c>
      <c r="F2917" s="561" t="s">
        <v>22</v>
      </c>
      <c r="G2917" s="561" t="s">
        <v>28597</v>
      </c>
      <c r="H2917" s="561" t="s">
        <v>28598</v>
      </c>
      <c r="I2917" s="561" t="s">
        <v>23270</v>
      </c>
      <c r="J2917" s="561" t="s">
        <v>7063</v>
      </c>
      <c r="K2917" s="562" t="s">
        <v>37358</v>
      </c>
      <c r="L2917" s="561" t="s">
        <v>25</v>
      </c>
    </row>
    <row r="2918" spans="1:12" x14ac:dyDescent="0.25">
      <c r="A2918" s="561" t="s">
        <v>2672</v>
      </c>
      <c r="B2918" s="561" t="s">
        <v>2673</v>
      </c>
      <c r="C2918" s="561" t="s">
        <v>2874</v>
      </c>
      <c r="D2918" s="561" t="s">
        <v>2875</v>
      </c>
      <c r="E2918" s="562" t="s">
        <v>22</v>
      </c>
      <c r="F2918" s="561" t="s">
        <v>22</v>
      </c>
      <c r="G2918" s="561" t="s">
        <v>28600</v>
      </c>
      <c r="H2918" s="561" t="s">
        <v>28601</v>
      </c>
      <c r="I2918" s="561" t="s">
        <v>23270</v>
      </c>
      <c r="J2918" s="561" t="s">
        <v>7063</v>
      </c>
      <c r="K2918" s="562" t="s">
        <v>37359</v>
      </c>
      <c r="L2918" s="561" t="s">
        <v>25</v>
      </c>
    </row>
    <row r="2919" spans="1:12" x14ac:dyDescent="0.25">
      <c r="A2919" s="561" t="s">
        <v>2672</v>
      </c>
      <c r="B2919" s="561" t="s">
        <v>2673</v>
      </c>
      <c r="C2919" s="561" t="s">
        <v>2940</v>
      </c>
      <c r="D2919" s="561" t="s">
        <v>2941</v>
      </c>
      <c r="E2919" s="562" t="s">
        <v>22</v>
      </c>
      <c r="F2919" s="561" t="s">
        <v>22</v>
      </c>
      <c r="G2919" s="561" t="s">
        <v>28603</v>
      </c>
      <c r="H2919" s="561" t="s">
        <v>28604</v>
      </c>
      <c r="I2919" s="561" t="s">
        <v>23270</v>
      </c>
      <c r="J2919" s="561" t="s">
        <v>24</v>
      </c>
      <c r="K2919" s="562" t="s">
        <v>5537</v>
      </c>
      <c r="L2919" s="561" t="s">
        <v>25</v>
      </c>
    </row>
    <row r="2920" spans="1:12" x14ac:dyDescent="0.25">
      <c r="A2920" s="561" t="s">
        <v>2672</v>
      </c>
      <c r="B2920" s="561" t="s">
        <v>2673</v>
      </c>
      <c r="C2920" s="561" t="s">
        <v>2940</v>
      </c>
      <c r="D2920" s="561" t="s">
        <v>2941</v>
      </c>
      <c r="E2920" s="562" t="s">
        <v>22</v>
      </c>
      <c r="F2920" s="561" t="s">
        <v>22</v>
      </c>
      <c r="G2920" s="561" t="s">
        <v>28605</v>
      </c>
      <c r="H2920" s="561" t="s">
        <v>28606</v>
      </c>
      <c r="I2920" s="561" t="s">
        <v>23270</v>
      </c>
      <c r="J2920" s="561" t="s">
        <v>24</v>
      </c>
      <c r="K2920" s="562" t="s">
        <v>37360</v>
      </c>
      <c r="L2920" s="561" t="s">
        <v>25</v>
      </c>
    </row>
    <row r="2921" spans="1:12" x14ac:dyDescent="0.25">
      <c r="A2921" s="561" t="s">
        <v>2672</v>
      </c>
      <c r="B2921" s="561" t="s">
        <v>2673</v>
      </c>
      <c r="C2921" s="561" t="s">
        <v>2940</v>
      </c>
      <c r="D2921" s="561" t="s">
        <v>2941</v>
      </c>
      <c r="E2921" s="562" t="s">
        <v>22</v>
      </c>
      <c r="F2921" s="561" t="s">
        <v>22</v>
      </c>
      <c r="G2921" s="561" t="s">
        <v>28607</v>
      </c>
      <c r="H2921" s="561" t="s">
        <v>28608</v>
      </c>
      <c r="I2921" s="561" t="s">
        <v>23270</v>
      </c>
      <c r="J2921" s="561" t="s">
        <v>24</v>
      </c>
      <c r="K2921" s="562" t="s">
        <v>7624</v>
      </c>
      <c r="L2921" s="561" t="s">
        <v>25</v>
      </c>
    </row>
    <row r="2922" spans="1:12" x14ac:dyDescent="0.25">
      <c r="A2922" s="561" t="s">
        <v>2672</v>
      </c>
      <c r="B2922" s="561" t="s">
        <v>2673</v>
      </c>
      <c r="C2922" s="561" t="s">
        <v>2940</v>
      </c>
      <c r="D2922" s="561" t="s">
        <v>2941</v>
      </c>
      <c r="E2922" s="562" t="s">
        <v>22</v>
      </c>
      <c r="F2922" s="561" t="s">
        <v>22</v>
      </c>
      <c r="G2922" s="561" t="s">
        <v>28609</v>
      </c>
      <c r="H2922" s="561" t="s">
        <v>28610</v>
      </c>
      <c r="I2922" s="561" t="s">
        <v>23270</v>
      </c>
      <c r="J2922" s="561" t="s">
        <v>24</v>
      </c>
      <c r="K2922" s="562" t="s">
        <v>7624</v>
      </c>
      <c r="L2922" s="561" t="s">
        <v>25</v>
      </c>
    </row>
    <row r="2923" spans="1:12" x14ac:dyDescent="0.25">
      <c r="A2923" s="561" t="s">
        <v>2672</v>
      </c>
      <c r="B2923" s="561" t="s">
        <v>2673</v>
      </c>
      <c r="C2923" s="561" t="s">
        <v>2940</v>
      </c>
      <c r="D2923" s="561" t="s">
        <v>2941</v>
      </c>
      <c r="E2923" s="562" t="s">
        <v>22</v>
      </c>
      <c r="F2923" s="561" t="s">
        <v>22</v>
      </c>
      <c r="G2923" s="561" t="s">
        <v>28611</v>
      </c>
      <c r="H2923" s="561" t="s">
        <v>28612</v>
      </c>
      <c r="I2923" s="561" t="s">
        <v>23270</v>
      </c>
      <c r="J2923" s="561" t="s">
        <v>24</v>
      </c>
      <c r="K2923" s="562" t="s">
        <v>7707</v>
      </c>
      <c r="L2923" s="561" t="s">
        <v>25</v>
      </c>
    </row>
    <row r="2924" spans="1:12" x14ac:dyDescent="0.25">
      <c r="A2924" s="561" t="s">
        <v>2672</v>
      </c>
      <c r="B2924" s="561" t="s">
        <v>2673</v>
      </c>
      <c r="C2924" s="561" t="s">
        <v>2940</v>
      </c>
      <c r="D2924" s="561" t="s">
        <v>2941</v>
      </c>
      <c r="E2924" s="562" t="s">
        <v>22</v>
      </c>
      <c r="F2924" s="561" t="s">
        <v>22</v>
      </c>
      <c r="G2924" s="561" t="s">
        <v>28613</v>
      </c>
      <c r="H2924" s="561" t="s">
        <v>28614</v>
      </c>
      <c r="I2924" s="561" t="s">
        <v>23270</v>
      </c>
      <c r="J2924" s="561" t="s">
        <v>24</v>
      </c>
      <c r="K2924" s="562" t="s">
        <v>37361</v>
      </c>
      <c r="L2924" s="561" t="s">
        <v>25</v>
      </c>
    </row>
    <row r="2925" spans="1:12" x14ac:dyDescent="0.25">
      <c r="A2925" s="561" t="s">
        <v>2672</v>
      </c>
      <c r="B2925" s="561" t="s">
        <v>2673</v>
      </c>
      <c r="C2925" s="561" t="s">
        <v>2940</v>
      </c>
      <c r="D2925" s="561" t="s">
        <v>2941</v>
      </c>
      <c r="E2925" s="562" t="s">
        <v>22</v>
      </c>
      <c r="F2925" s="561" t="s">
        <v>22</v>
      </c>
      <c r="G2925" s="561" t="s">
        <v>28615</v>
      </c>
      <c r="H2925" s="561" t="s">
        <v>28616</v>
      </c>
      <c r="I2925" s="561" t="s">
        <v>23270</v>
      </c>
      <c r="J2925" s="561" t="s">
        <v>24</v>
      </c>
      <c r="K2925" s="562" t="s">
        <v>4404</v>
      </c>
      <c r="L2925" s="561" t="s">
        <v>25</v>
      </c>
    </row>
    <row r="2926" spans="1:12" x14ac:dyDescent="0.25">
      <c r="A2926" s="561" t="s">
        <v>2672</v>
      </c>
      <c r="B2926" s="561" t="s">
        <v>2673</v>
      </c>
      <c r="C2926" s="561" t="s">
        <v>2940</v>
      </c>
      <c r="D2926" s="561" t="s">
        <v>2941</v>
      </c>
      <c r="E2926" s="562" t="s">
        <v>22</v>
      </c>
      <c r="F2926" s="561" t="s">
        <v>22</v>
      </c>
      <c r="G2926" s="561" t="s">
        <v>28617</v>
      </c>
      <c r="H2926" s="561" t="s">
        <v>28618</v>
      </c>
      <c r="I2926" s="561" t="s">
        <v>23270</v>
      </c>
      <c r="J2926" s="561" t="s">
        <v>24</v>
      </c>
      <c r="K2926" s="562" t="s">
        <v>7508</v>
      </c>
      <c r="L2926" s="561" t="s">
        <v>25</v>
      </c>
    </row>
    <row r="2927" spans="1:12" x14ac:dyDescent="0.25">
      <c r="A2927" s="561" t="s">
        <v>2672</v>
      </c>
      <c r="B2927" s="561" t="s">
        <v>2673</v>
      </c>
      <c r="C2927" s="561" t="s">
        <v>2940</v>
      </c>
      <c r="D2927" s="561" t="s">
        <v>2941</v>
      </c>
      <c r="E2927" s="562" t="s">
        <v>22</v>
      </c>
      <c r="F2927" s="561" t="s">
        <v>22</v>
      </c>
      <c r="G2927" s="561" t="s">
        <v>28620</v>
      </c>
      <c r="H2927" s="561" t="s">
        <v>28621</v>
      </c>
      <c r="I2927" s="561" t="s">
        <v>23270</v>
      </c>
      <c r="J2927" s="561" t="s">
        <v>24</v>
      </c>
      <c r="K2927" s="562" t="s">
        <v>8442</v>
      </c>
      <c r="L2927" s="561" t="s">
        <v>25</v>
      </c>
    </row>
    <row r="2928" spans="1:12" x14ac:dyDescent="0.25">
      <c r="A2928" s="561" t="s">
        <v>2672</v>
      </c>
      <c r="B2928" s="561" t="s">
        <v>2673</v>
      </c>
      <c r="C2928" s="561" t="s">
        <v>2940</v>
      </c>
      <c r="D2928" s="561" t="s">
        <v>2941</v>
      </c>
      <c r="E2928" s="562" t="s">
        <v>22</v>
      </c>
      <c r="F2928" s="561" t="s">
        <v>22</v>
      </c>
      <c r="G2928" s="561" t="s">
        <v>28623</v>
      </c>
      <c r="H2928" s="561" t="s">
        <v>28624</v>
      </c>
      <c r="I2928" s="561" t="s">
        <v>23270</v>
      </c>
      <c r="J2928" s="561" t="s">
        <v>24</v>
      </c>
      <c r="K2928" s="562" t="s">
        <v>37362</v>
      </c>
      <c r="L2928" s="561" t="s">
        <v>25</v>
      </c>
    </row>
    <row r="2929" spans="1:12" x14ac:dyDescent="0.25">
      <c r="A2929" s="561" t="s">
        <v>2672</v>
      </c>
      <c r="B2929" s="561" t="s">
        <v>2673</v>
      </c>
      <c r="C2929" s="561" t="s">
        <v>2940</v>
      </c>
      <c r="D2929" s="561" t="s">
        <v>2941</v>
      </c>
      <c r="E2929" s="562" t="s">
        <v>22</v>
      </c>
      <c r="F2929" s="561" t="s">
        <v>22</v>
      </c>
      <c r="G2929" s="561" t="s">
        <v>28625</v>
      </c>
      <c r="H2929" s="561" t="s">
        <v>28626</v>
      </c>
      <c r="I2929" s="561" t="s">
        <v>23270</v>
      </c>
      <c r="J2929" s="561" t="s">
        <v>24</v>
      </c>
      <c r="K2929" s="562" t="s">
        <v>37362</v>
      </c>
      <c r="L2929" s="561" t="s">
        <v>25</v>
      </c>
    </row>
    <row r="2930" spans="1:12" x14ac:dyDescent="0.25">
      <c r="A2930" s="561" t="s">
        <v>2672</v>
      </c>
      <c r="B2930" s="561" t="s">
        <v>2673</v>
      </c>
      <c r="C2930" s="561" t="s">
        <v>2940</v>
      </c>
      <c r="D2930" s="561" t="s">
        <v>2941</v>
      </c>
      <c r="E2930" s="562" t="s">
        <v>22</v>
      </c>
      <c r="F2930" s="561" t="s">
        <v>22</v>
      </c>
      <c r="G2930" s="561" t="s">
        <v>28627</v>
      </c>
      <c r="H2930" s="561" t="s">
        <v>28628</v>
      </c>
      <c r="I2930" s="561" t="s">
        <v>23270</v>
      </c>
      <c r="J2930" s="561" t="s">
        <v>24</v>
      </c>
      <c r="K2930" s="562" t="s">
        <v>37363</v>
      </c>
      <c r="L2930" s="561" t="s">
        <v>25</v>
      </c>
    </row>
    <row r="2931" spans="1:12" x14ac:dyDescent="0.25">
      <c r="A2931" s="561" t="s">
        <v>2672</v>
      </c>
      <c r="B2931" s="561" t="s">
        <v>2673</v>
      </c>
      <c r="C2931" s="561" t="s">
        <v>2940</v>
      </c>
      <c r="D2931" s="561" t="s">
        <v>2941</v>
      </c>
      <c r="E2931" s="562" t="s">
        <v>22</v>
      </c>
      <c r="F2931" s="561" t="s">
        <v>22</v>
      </c>
      <c r="G2931" s="561" t="s">
        <v>28629</v>
      </c>
      <c r="H2931" s="561" t="s">
        <v>28630</v>
      </c>
      <c r="I2931" s="561" t="s">
        <v>23270</v>
      </c>
      <c r="J2931" s="561" t="s">
        <v>24</v>
      </c>
      <c r="K2931" s="562" t="s">
        <v>36164</v>
      </c>
      <c r="L2931" s="561" t="s">
        <v>25</v>
      </c>
    </row>
    <row r="2932" spans="1:12" x14ac:dyDescent="0.25">
      <c r="A2932" s="561" t="s">
        <v>2672</v>
      </c>
      <c r="B2932" s="561" t="s">
        <v>2673</v>
      </c>
      <c r="C2932" s="561" t="s">
        <v>2940</v>
      </c>
      <c r="D2932" s="561" t="s">
        <v>2941</v>
      </c>
      <c r="E2932" s="562" t="s">
        <v>22</v>
      </c>
      <c r="F2932" s="561" t="s">
        <v>22</v>
      </c>
      <c r="G2932" s="561" t="s">
        <v>28632</v>
      </c>
      <c r="H2932" s="561" t="s">
        <v>28633</v>
      </c>
      <c r="I2932" s="561" t="s">
        <v>23270</v>
      </c>
      <c r="J2932" s="561" t="s">
        <v>24</v>
      </c>
      <c r="K2932" s="562" t="s">
        <v>4899</v>
      </c>
      <c r="L2932" s="561" t="s">
        <v>25</v>
      </c>
    </row>
    <row r="2933" spans="1:12" x14ac:dyDescent="0.25">
      <c r="A2933" s="561" t="s">
        <v>2672</v>
      </c>
      <c r="B2933" s="561" t="s">
        <v>2673</v>
      </c>
      <c r="C2933" s="561" t="s">
        <v>2940</v>
      </c>
      <c r="D2933" s="561" t="s">
        <v>2941</v>
      </c>
      <c r="E2933" s="562" t="s">
        <v>22</v>
      </c>
      <c r="F2933" s="561" t="s">
        <v>22</v>
      </c>
      <c r="G2933" s="561" t="s">
        <v>28635</v>
      </c>
      <c r="H2933" s="561" t="s">
        <v>28636</v>
      </c>
      <c r="I2933" s="561" t="s">
        <v>23270</v>
      </c>
      <c r="J2933" s="561" t="s">
        <v>24</v>
      </c>
      <c r="K2933" s="562" t="s">
        <v>7814</v>
      </c>
      <c r="L2933" s="561" t="s">
        <v>25</v>
      </c>
    </row>
    <row r="2934" spans="1:12" x14ac:dyDescent="0.25">
      <c r="A2934" s="561" t="s">
        <v>2672</v>
      </c>
      <c r="B2934" s="561" t="s">
        <v>2673</v>
      </c>
      <c r="C2934" s="561" t="s">
        <v>2940</v>
      </c>
      <c r="D2934" s="561" t="s">
        <v>2941</v>
      </c>
      <c r="E2934" s="562" t="s">
        <v>22</v>
      </c>
      <c r="F2934" s="561" t="s">
        <v>22</v>
      </c>
      <c r="G2934" s="561" t="s">
        <v>28637</v>
      </c>
      <c r="H2934" s="561" t="s">
        <v>28638</v>
      </c>
      <c r="I2934" s="561" t="s">
        <v>23270</v>
      </c>
      <c r="J2934" s="561" t="s">
        <v>24</v>
      </c>
      <c r="K2934" s="562" t="s">
        <v>37364</v>
      </c>
      <c r="L2934" s="561" t="s">
        <v>25</v>
      </c>
    </row>
    <row r="2935" spans="1:12" x14ac:dyDescent="0.25">
      <c r="A2935" s="561" t="s">
        <v>2672</v>
      </c>
      <c r="B2935" s="561" t="s">
        <v>2673</v>
      </c>
      <c r="C2935" s="561" t="s">
        <v>2940</v>
      </c>
      <c r="D2935" s="561" t="s">
        <v>2941</v>
      </c>
      <c r="E2935" s="562" t="s">
        <v>22</v>
      </c>
      <c r="F2935" s="561" t="s">
        <v>22</v>
      </c>
      <c r="G2935" s="561" t="s">
        <v>28640</v>
      </c>
      <c r="H2935" s="561" t="s">
        <v>28641</v>
      </c>
      <c r="I2935" s="561" t="s">
        <v>23270</v>
      </c>
      <c r="J2935" s="561" t="s">
        <v>24</v>
      </c>
      <c r="K2935" s="562" t="s">
        <v>7546</v>
      </c>
      <c r="L2935" s="561" t="s">
        <v>25</v>
      </c>
    </row>
    <row r="2936" spans="1:12" x14ac:dyDescent="0.25">
      <c r="A2936" s="561" t="s">
        <v>2672</v>
      </c>
      <c r="B2936" s="561" t="s">
        <v>2673</v>
      </c>
      <c r="C2936" s="561" t="s">
        <v>2940</v>
      </c>
      <c r="D2936" s="561" t="s">
        <v>2941</v>
      </c>
      <c r="E2936" s="562" t="s">
        <v>22</v>
      </c>
      <c r="F2936" s="561" t="s">
        <v>22</v>
      </c>
      <c r="G2936" s="561" t="s">
        <v>28642</v>
      </c>
      <c r="H2936" s="561" t="s">
        <v>28643</v>
      </c>
      <c r="I2936" s="561" t="s">
        <v>23270</v>
      </c>
      <c r="J2936" s="561" t="s">
        <v>24</v>
      </c>
      <c r="K2936" s="562" t="s">
        <v>7546</v>
      </c>
      <c r="L2936" s="561" t="s">
        <v>25</v>
      </c>
    </row>
    <row r="2937" spans="1:12" x14ac:dyDescent="0.25">
      <c r="A2937" s="561" t="s">
        <v>2672</v>
      </c>
      <c r="B2937" s="561" t="s">
        <v>2673</v>
      </c>
      <c r="C2937" s="561" t="s">
        <v>2940</v>
      </c>
      <c r="D2937" s="561" t="s">
        <v>2941</v>
      </c>
      <c r="E2937" s="562" t="s">
        <v>22</v>
      </c>
      <c r="F2937" s="561" t="s">
        <v>22</v>
      </c>
      <c r="G2937" s="561" t="s">
        <v>28644</v>
      </c>
      <c r="H2937" s="561" t="s">
        <v>28645</v>
      </c>
      <c r="I2937" s="561" t="s">
        <v>23270</v>
      </c>
      <c r="J2937" s="561" t="s">
        <v>24</v>
      </c>
      <c r="K2937" s="562" t="s">
        <v>37365</v>
      </c>
      <c r="L2937" s="561" t="s">
        <v>25</v>
      </c>
    </row>
    <row r="2938" spans="1:12" x14ac:dyDescent="0.25">
      <c r="A2938" s="561" t="s">
        <v>2672</v>
      </c>
      <c r="B2938" s="561" t="s">
        <v>2673</v>
      </c>
      <c r="C2938" s="561" t="s">
        <v>2940</v>
      </c>
      <c r="D2938" s="561" t="s">
        <v>2941</v>
      </c>
      <c r="E2938" s="562" t="s">
        <v>22</v>
      </c>
      <c r="F2938" s="561" t="s">
        <v>22</v>
      </c>
      <c r="G2938" s="561" t="s">
        <v>28647</v>
      </c>
      <c r="H2938" s="561" t="s">
        <v>28648</v>
      </c>
      <c r="I2938" s="561" t="s">
        <v>23270</v>
      </c>
      <c r="J2938" s="561" t="s">
        <v>24</v>
      </c>
      <c r="K2938" s="562" t="s">
        <v>4900</v>
      </c>
      <c r="L2938" s="561" t="s">
        <v>25</v>
      </c>
    </row>
    <row r="2939" spans="1:12" x14ac:dyDescent="0.25">
      <c r="A2939" s="561" t="s">
        <v>2672</v>
      </c>
      <c r="B2939" s="561" t="s">
        <v>2673</v>
      </c>
      <c r="C2939" s="561" t="s">
        <v>2940</v>
      </c>
      <c r="D2939" s="561" t="s">
        <v>2941</v>
      </c>
      <c r="E2939" s="562" t="s">
        <v>22</v>
      </c>
      <c r="F2939" s="561" t="s">
        <v>22</v>
      </c>
      <c r="G2939" s="561" t="s">
        <v>28649</v>
      </c>
      <c r="H2939" s="561" t="s">
        <v>28650</v>
      </c>
      <c r="I2939" s="561" t="s">
        <v>23270</v>
      </c>
      <c r="J2939" s="561" t="s">
        <v>24</v>
      </c>
      <c r="K2939" s="562" t="s">
        <v>3643</v>
      </c>
      <c r="L2939" s="561" t="s">
        <v>25</v>
      </c>
    </row>
    <row r="2940" spans="1:12" x14ac:dyDescent="0.25">
      <c r="A2940" s="561" t="s">
        <v>2672</v>
      </c>
      <c r="B2940" s="561" t="s">
        <v>2673</v>
      </c>
      <c r="C2940" s="561" t="s">
        <v>2940</v>
      </c>
      <c r="D2940" s="561" t="s">
        <v>2941</v>
      </c>
      <c r="E2940" s="562" t="s">
        <v>22</v>
      </c>
      <c r="F2940" s="561" t="s">
        <v>22</v>
      </c>
      <c r="G2940" s="561" t="s">
        <v>28652</v>
      </c>
      <c r="H2940" s="561" t="s">
        <v>28653</v>
      </c>
      <c r="I2940" s="561" t="s">
        <v>23270</v>
      </c>
      <c r="J2940" s="561" t="s">
        <v>24</v>
      </c>
      <c r="K2940" s="562" t="s">
        <v>37366</v>
      </c>
      <c r="L2940" s="561" t="s">
        <v>25</v>
      </c>
    </row>
    <row r="2941" spans="1:12" x14ac:dyDescent="0.25">
      <c r="A2941" s="561" t="s">
        <v>2672</v>
      </c>
      <c r="B2941" s="561" t="s">
        <v>2673</v>
      </c>
      <c r="C2941" s="561" t="s">
        <v>2940</v>
      </c>
      <c r="D2941" s="561" t="s">
        <v>2941</v>
      </c>
      <c r="E2941" s="562" t="s">
        <v>22</v>
      </c>
      <c r="F2941" s="561" t="s">
        <v>22</v>
      </c>
      <c r="G2941" s="561" t="s">
        <v>28655</v>
      </c>
      <c r="H2941" s="561" t="s">
        <v>28656</v>
      </c>
      <c r="I2941" s="561" t="s">
        <v>23270</v>
      </c>
      <c r="J2941" s="561" t="s">
        <v>24</v>
      </c>
      <c r="K2941" s="562" t="s">
        <v>37367</v>
      </c>
      <c r="L2941" s="561" t="s">
        <v>25</v>
      </c>
    </row>
    <row r="2942" spans="1:12" x14ac:dyDescent="0.25">
      <c r="A2942" s="561" t="s">
        <v>2672</v>
      </c>
      <c r="B2942" s="561" t="s">
        <v>2673</v>
      </c>
      <c r="C2942" s="561" t="s">
        <v>2940</v>
      </c>
      <c r="D2942" s="561" t="s">
        <v>2941</v>
      </c>
      <c r="E2942" s="562" t="s">
        <v>22</v>
      </c>
      <c r="F2942" s="561" t="s">
        <v>22</v>
      </c>
      <c r="G2942" s="561" t="s">
        <v>28658</v>
      </c>
      <c r="H2942" s="561" t="s">
        <v>28659</v>
      </c>
      <c r="I2942" s="561" t="s">
        <v>23270</v>
      </c>
      <c r="J2942" s="561" t="s">
        <v>24</v>
      </c>
      <c r="K2942" s="562" t="s">
        <v>37368</v>
      </c>
      <c r="L2942" s="561" t="s">
        <v>25</v>
      </c>
    </row>
    <row r="2943" spans="1:12" x14ac:dyDescent="0.25">
      <c r="A2943" s="561" t="s">
        <v>2672</v>
      </c>
      <c r="B2943" s="561" t="s">
        <v>2673</v>
      </c>
      <c r="C2943" s="561" t="s">
        <v>2940</v>
      </c>
      <c r="D2943" s="561" t="s">
        <v>2941</v>
      </c>
      <c r="E2943" s="562" t="s">
        <v>22</v>
      </c>
      <c r="F2943" s="561" t="s">
        <v>22</v>
      </c>
      <c r="G2943" s="561" t="s">
        <v>28661</v>
      </c>
      <c r="H2943" s="561" t="s">
        <v>28662</v>
      </c>
      <c r="I2943" s="561" t="s">
        <v>23270</v>
      </c>
      <c r="J2943" s="561" t="s">
        <v>24</v>
      </c>
      <c r="K2943" s="562" t="s">
        <v>37369</v>
      </c>
      <c r="L2943" s="561" t="s">
        <v>25</v>
      </c>
    </row>
    <row r="2944" spans="1:12" x14ac:dyDescent="0.25">
      <c r="A2944" s="561" t="s">
        <v>2672</v>
      </c>
      <c r="B2944" s="561" t="s">
        <v>2673</v>
      </c>
      <c r="C2944" s="561" t="s">
        <v>2940</v>
      </c>
      <c r="D2944" s="561" t="s">
        <v>2941</v>
      </c>
      <c r="E2944" s="562" t="s">
        <v>22</v>
      </c>
      <c r="F2944" s="561" t="s">
        <v>22</v>
      </c>
      <c r="G2944" s="561" t="s">
        <v>28664</v>
      </c>
      <c r="H2944" s="561" t="s">
        <v>28665</v>
      </c>
      <c r="I2944" s="561" t="s">
        <v>23270</v>
      </c>
      <c r="J2944" s="561" t="s">
        <v>24</v>
      </c>
      <c r="K2944" s="562" t="s">
        <v>37370</v>
      </c>
      <c r="L2944" s="561" t="s">
        <v>25</v>
      </c>
    </row>
    <row r="2945" spans="1:12" x14ac:dyDescent="0.25">
      <c r="A2945" s="561" t="s">
        <v>2672</v>
      </c>
      <c r="B2945" s="561" t="s">
        <v>2673</v>
      </c>
      <c r="C2945" s="561" t="s">
        <v>2940</v>
      </c>
      <c r="D2945" s="561" t="s">
        <v>2941</v>
      </c>
      <c r="E2945" s="562" t="s">
        <v>22</v>
      </c>
      <c r="F2945" s="561" t="s">
        <v>22</v>
      </c>
      <c r="G2945" s="561" t="s">
        <v>28667</v>
      </c>
      <c r="H2945" s="561" t="s">
        <v>28668</v>
      </c>
      <c r="I2945" s="561" t="s">
        <v>23270</v>
      </c>
      <c r="J2945" s="561" t="s">
        <v>24</v>
      </c>
      <c r="K2945" s="562" t="s">
        <v>37371</v>
      </c>
      <c r="L2945" s="561" t="s">
        <v>25</v>
      </c>
    </row>
    <row r="2946" spans="1:12" x14ac:dyDescent="0.25">
      <c r="A2946" s="561" t="s">
        <v>2672</v>
      </c>
      <c r="B2946" s="561" t="s">
        <v>2673</v>
      </c>
      <c r="C2946" s="561" t="s">
        <v>2940</v>
      </c>
      <c r="D2946" s="561" t="s">
        <v>2941</v>
      </c>
      <c r="E2946" s="562" t="s">
        <v>22</v>
      </c>
      <c r="F2946" s="561" t="s">
        <v>22</v>
      </c>
      <c r="G2946" s="561" t="s">
        <v>28670</v>
      </c>
      <c r="H2946" s="561" t="s">
        <v>28671</v>
      </c>
      <c r="I2946" s="561" t="s">
        <v>23270</v>
      </c>
      <c r="J2946" s="561" t="s">
        <v>24</v>
      </c>
      <c r="K2946" s="562" t="s">
        <v>37372</v>
      </c>
      <c r="L2946" s="561" t="s">
        <v>25</v>
      </c>
    </row>
    <row r="2947" spans="1:12" x14ac:dyDescent="0.25">
      <c r="A2947" s="561" t="s">
        <v>2672</v>
      </c>
      <c r="B2947" s="561" t="s">
        <v>2673</v>
      </c>
      <c r="C2947" s="561" t="s">
        <v>2940</v>
      </c>
      <c r="D2947" s="561" t="s">
        <v>2941</v>
      </c>
      <c r="E2947" s="562" t="s">
        <v>22</v>
      </c>
      <c r="F2947" s="561" t="s">
        <v>22</v>
      </c>
      <c r="G2947" s="561" t="s">
        <v>28673</v>
      </c>
      <c r="H2947" s="561" t="s">
        <v>28674</v>
      </c>
      <c r="I2947" s="561" t="s">
        <v>23270</v>
      </c>
      <c r="J2947" s="561" t="s">
        <v>24</v>
      </c>
      <c r="K2947" s="562" t="s">
        <v>37373</v>
      </c>
      <c r="L2947" s="561" t="s">
        <v>25</v>
      </c>
    </row>
    <row r="2948" spans="1:12" x14ac:dyDescent="0.25">
      <c r="A2948" s="561" t="s">
        <v>2672</v>
      </c>
      <c r="B2948" s="561" t="s">
        <v>2673</v>
      </c>
      <c r="C2948" s="561" t="s">
        <v>2940</v>
      </c>
      <c r="D2948" s="561" t="s">
        <v>2941</v>
      </c>
      <c r="E2948" s="562" t="s">
        <v>22</v>
      </c>
      <c r="F2948" s="561" t="s">
        <v>22</v>
      </c>
      <c r="G2948" s="561" t="s">
        <v>28676</v>
      </c>
      <c r="H2948" s="561" t="s">
        <v>28677</v>
      </c>
      <c r="I2948" s="561" t="s">
        <v>23270</v>
      </c>
      <c r="J2948" s="561" t="s">
        <v>24</v>
      </c>
      <c r="K2948" s="562" t="s">
        <v>37374</v>
      </c>
      <c r="L2948" s="561" t="s">
        <v>25</v>
      </c>
    </row>
    <row r="2949" spans="1:12" x14ac:dyDescent="0.25">
      <c r="A2949" s="561" t="s">
        <v>2672</v>
      </c>
      <c r="B2949" s="561" t="s">
        <v>2673</v>
      </c>
      <c r="C2949" s="561" t="s">
        <v>2940</v>
      </c>
      <c r="D2949" s="561" t="s">
        <v>2941</v>
      </c>
      <c r="E2949" s="562" t="s">
        <v>22</v>
      </c>
      <c r="F2949" s="561" t="s">
        <v>22</v>
      </c>
      <c r="G2949" s="561" t="s">
        <v>28679</v>
      </c>
      <c r="H2949" s="561" t="s">
        <v>28680</v>
      </c>
      <c r="I2949" s="561" t="s">
        <v>23270</v>
      </c>
      <c r="J2949" s="561" t="s">
        <v>24</v>
      </c>
      <c r="K2949" s="562" t="s">
        <v>37375</v>
      </c>
      <c r="L2949" s="561" t="s">
        <v>25</v>
      </c>
    </row>
    <row r="2950" spans="1:12" x14ac:dyDescent="0.25">
      <c r="A2950" s="561" t="s">
        <v>2672</v>
      </c>
      <c r="B2950" s="561" t="s">
        <v>2673</v>
      </c>
      <c r="C2950" s="561" t="s">
        <v>2940</v>
      </c>
      <c r="D2950" s="561" t="s">
        <v>2941</v>
      </c>
      <c r="E2950" s="562" t="s">
        <v>22</v>
      </c>
      <c r="F2950" s="561" t="s">
        <v>22</v>
      </c>
      <c r="G2950" s="561" t="s">
        <v>28682</v>
      </c>
      <c r="H2950" s="561" t="s">
        <v>28683</v>
      </c>
      <c r="I2950" s="561" t="s">
        <v>23270</v>
      </c>
      <c r="J2950" s="561" t="s">
        <v>24</v>
      </c>
      <c r="K2950" s="562" t="s">
        <v>37376</v>
      </c>
      <c r="L2950" s="561" t="s">
        <v>25</v>
      </c>
    </row>
    <row r="2951" spans="1:12" x14ac:dyDescent="0.25">
      <c r="A2951" s="561" t="s">
        <v>2672</v>
      </c>
      <c r="B2951" s="561" t="s">
        <v>2673</v>
      </c>
      <c r="C2951" s="561" t="s">
        <v>2940</v>
      </c>
      <c r="D2951" s="561" t="s">
        <v>2941</v>
      </c>
      <c r="E2951" s="562" t="s">
        <v>22</v>
      </c>
      <c r="F2951" s="561" t="s">
        <v>22</v>
      </c>
      <c r="G2951" s="561" t="s">
        <v>28685</v>
      </c>
      <c r="H2951" s="561" t="s">
        <v>28686</v>
      </c>
      <c r="I2951" s="561" t="s">
        <v>23270</v>
      </c>
      <c r="J2951" s="561" t="s">
        <v>24</v>
      </c>
      <c r="K2951" s="562" t="s">
        <v>37377</v>
      </c>
      <c r="L2951" s="561" t="s">
        <v>25</v>
      </c>
    </row>
    <row r="2952" spans="1:12" x14ac:dyDescent="0.25">
      <c r="A2952" s="561" t="s">
        <v>2672</v>
      </c>
      <c r="B2952" s="561" t="s">
        <v>2673</v>
      </c>
      <c r="C2952" s="561" t="s">
        <v>2940</v>
      </c>
      <c r="D2952" s="561" t="s">
        <v>2941</v>
      </c>
      <c r="E2952" s="562" t="s">
        <v>22</v>
      </c>
      <c r="F2952" s="561" t="s">
        <v>22</v>
      </c>
      <c r="G2952" s="561" t="s">
        <v>28688</v>
      </c>
      <c r="H2952" s="561" t="s">
        <v>28689</v>
      </c>
      <c r="I2952" s="561" t="s">
        <v>23270</v>
      </c>
      <c r="J2952" s="561" t="s">
        <v>24</v>
      </c>
      <c r="K2952" s="562" t="s">
        <v>37378</v>
      </c>
      <c r="L2952" s="561" t="s">
        <v>25</v>
      </c>
    </row>
    <row r="2953" spans="1:12" x14ac:dyDescent="0.25">
      <c r="A2953" s="561" t="s">
        <v>2672</v>
      </c>
      <c r="B2953" s="561" t="s">
        <v>2673</v>
      </c>
      <c r="C2953" s="561" t="s">
        <v>2940</v>
      </c>
      <c r="D2953" s="561" t="s">
        <v>2941</v>
      </c>
      <c r="E2953" s="562" t="s">
        <v>22</v>
      </c>
      <c r="F2953" s="561" t="s">
        <v>22</v>
      </c>
      <c r="G2953" s="561" t="s">
        <v>28691</v>
      </c>
      <c r="H2953" s="561" t="s">
        <v>28692</v>
      </c>
      <c r="I2953" s="561" t="s">
        <v>23270</v>
      </c>
      <c r="J2953" s="561" t="s">
        <v>24</v>
      </c>
      <c r="K2953" s="562" t="s">
        <v>921</v>
      </c>
      <c r="L2953" s="561" t="s">
        <v>25</v>
      </c>
    </row>
    <row r="2954" spans="1:12" x14ac:dyDescent="0.25">
      <c r="A2954" s="561" t="s">
        <v>2672</v>
      </c>
      <c r="B2954" s="561" t="s">
        <v>2673</v>
      </c>
      <c r="C2954" s="561" t="s">
        <v>2940</v>
      </c>
      <c r="D2954" s="561" t="s">
        <v>2941</v>
      </c>
      <c r="E2954" s="562" t="s">
        <v>22</v>
      </c>
      <c r="F2954" s="561" t="s">
        <v>22</v>
      </c>
      <c r="G2954" s="561" t="s">
        <v>28693</v>
      </c>
      <c r="H2954" s="561" t="s">
        <v>28694</v>
      </c>
      <c r="I2954" s="561" t="s">
        <v>23270</v>
      </c>
      <c r="J2954" s="561" t="s">
        <v>24</v>
      </c>
      <c r="K2954" s="562" t="s">
        <v>4155</v>
      </c>
      <c r="L2954" s="561" t="s">
        <v>25</v>
      </c>
    </row>
    <row r="2955" spans="1:12" x14ac:dyDescent="0.25">
      <c r="A2955" s="561" t="s">
        <v>2672</v>
      </c>
      <c r="B2955" s="561" t="s">
        <v>2673</v>
      </c>
      <c r="C2955" s="561" t="s">
        <v>2940</v>
      </c>
      <c r="D2955" s="561" t="s">
        <v>2941</v>
      </c>
      <c r="E2955" s="562" t="s">
        <v>22</v>
      </c>
      <c r="F2955" s="561" t="s">
        <v>22</v>
      </c>
      <c r="G2955" s="561" t="s">
        <v>28695</v>
      </c>
      <c r="H2955" s="561" t="s">
        <v>28696</v>
      </c>
      <c r="I2955" s="561" t="s">
        <v>23270</v>
      </c>
      <c r="J2955" s="561" t="s">
        <v>24</v>
      </c>
      <c r="K2955" s="562" t="s">
        <v>7271</v>
      </c>
      <c r="L2955" s="561" t="s">
        <v>25</v>
      </c>
    </row>
    <row r="2956" spans="1:12" x14ac:dyDescent="0.25">
      <c r="A2956" s="561" t="s">
        <v>2672</v>
      </c>
      <c r="B2956" s="561" t="s">
        <v>2673</v>
      </c>
      <c r="C2956" s="561" t="s">
        <v>2940</v>
      </c>
      <c r="D2956" s="561" t="s">
        <v>2941</v>
      </c>
      <c r="E2956" s="562" t="s">
        <v>22</v>
      </c>
      <c r="F2956" s="561" t="s">
        <v>22</v>
      </c>
      <c r="G2956" s="561" t="s">
        <v>28698</v>
      </c>
      <c r="H2956" s="561" t="s">
        <v>28699</v>
      </c>
      <c r="I2956" s="561" t="s">
        <v>23270</v>
      </c>
      <c r="J2956" s="561" t="s">
        <v>24</v>
      </c>
      <c r="K2956" s="562" t="s">
        <v>36788</v>
      </c>
      <c r="L2956" s="561" t="s">
        <v>25</v>
      </c>
    </row>
    <row r="2957" spans="1:12" x14ac:dyDescent="0.25">
      <c r="A2957" s="561" t="s">
        <v>2672</v>
      </c>
      <c r="B2957" s="561" t="s">
        <v>2673</v>
      </c>
      <c r="C2957" s="561" t="s">
        <v>2940</v>
      </c>
      <c r="D2957" s="561" t="s">
        <v>2941</v>
      </c>
      <c r="E2957" s="562" t="s">
        <v>22</v>
      </c>
      <c r="F2957" s="561" t="s">
        <v>22</v>
      </c>
      <c r="G2957" s="561" t="s">
        <v>28700</v>
      </c>
      <c r="H2957" s="561" t="s">
        <v>28701</v>
      </c>
      <c r="I2957" s="561" t="s">
        <v>23270</v>
      </c>
      <c r="J2957" s="561" t="s">
        <v>24</v>
      </c>
      <c r="K2957" s="562" t="s">
        <v>37379</v>
      </c>
      <c r="L2957" s="561" t="s">
        <v>25</v>
      </c>
    </row>
    <row r="2958" spans="1:12" x14ac:dyDescent="0.25">
      <c r="A2958" s="561" t="s">
        <v>2672</v>
      </c>
      <c r="B2958" s="561" t="s">
        <v>2673</v>
      </c>
      <c r="C2958" s="561" t="s">
        <v>2940</v>
      </c>
      <c r="D2958" s="561" t="s">
        <v>2941</v>
      </c>
      <c r="E2958" s="562" t="s">
        <v>22</v>
      </c>
      <c r="F2958" s="561" t="s">
        <v>22</v>
      </c>
      <c r="G2958" s="561" t="s">
        <v>28703</v>
      </c>
      <c r="H2958" s="561" t="s">
        <v>28704</v>
      </c>
      <c r="I2958" s="561" t="s">
        <v>23270</v>
      </c>
      <c r="J2958" s="561" t="s">
        <v>24</v>
      </c>
      <c r="K2958" s="562" t="s">
        <v>37380</v>
      </c>
      <c r="L2958" s="561" t="s">
        <v>25</v>
      </c>
    </row>
    <row r="2959" spans="1:12" x14ac:dyDescent="0.25">
      <c r="A2959" s="561" t="s">
        <v>2672</v>
      </c>
      <c r="B2959" s="561" t="s">
        <v>2673</v>
      </c>
      <c r="C2959" s="561" t="s">
        <v>2940</v>
      </c>
      <c r="D2959" s="561" t="s">
        <v>2941</v>
      </c>
      <c r="E2959" s="562" t="s">
        <v>22</v>
      </c>
      <c r="F2959" s="561" t="s">
        <v>22</v>
      </c>
      <c r="G2959" s="561" t="s">
        <v>28706</v>
      </c>
      <c r="H2959" s="561" t="s">
        <v>28707</v>
      </c>
      <c r="I2959" s="561" t="s">
        <v>23270</v>
      </c>
      <c r="J2959" s="561" t="s">
        <v>24</v>
      </c>
      <c r="K2959" s="562" t="s">
        <v>37381</v>
      </c>
      <c r="L2959" s="561" t="s">
        <v>25</v>
      </c>
    </row>
    <row r="2960" spans="1:12" x14ac:dyDescent="0.25">
      <c r="A2960" s="561" t="s">
        <v>2672</v>
      </c>
      <c r="B2960" s="561" t="s">
        <v>2673</v>
      </c>
      <c r="C2960" s="561" t="s">
        <v>2940</v>
      </c>
      <c r="D2960" s="561" t="s">
        <v>2941</v>
      </c>
      <c r="E2960" s="562" t="s">
        <v>22</v>
      </c>
      <c r="F2960" s="561" t="s">
        <v>22</v>
      </c>
      <c r="G2960" s="561" t="s">
        <v>28709</v>
      </c>
      <c r="H2960" s="561" t="s">
        <v>28710</v>
      </c>
      <c r="I2960" s="561" t="s">
        <v>23270</v>
      </c>
      <c r="J2960" s="561" t="s">
        <v>24</v>
      </c>
      <c r="K2960" s="562" t="s">
        <v>37382</v>
      </c>
      <c r="L2960" s="561" t="s">
        <v>25</v>
      </c>
    </row>
    <row r="2961" spans="1:12" x14ac:dyDescent="0.25">
      <c r="A2961" s="561" t="s">
        <v>2672</v>
      </c>
      <c r="B2961" s="561" t="s">
        <v>2673</v>
      </c>
      <c r="C2961" s="561" t="s">
        <v>2940</v>
      </c>
      <c r="D2961" s="561" t="s">
        <v>2941</v>
      </c>
      <c r="E2961" s="562" t="s">
        <v>22</v>
      </c>
      <c r="F2961" s="561" t="s">
        <v>22</v>
      </c>
      <c r="G2961" s="561" t="s">
        <v>28712</v>
      </c>
      <c r="H2961" s="561" t="s">
        <v>28713</v>
      </c>
      <c r="I2961" s="561" t="s">
        <v>23270</v>
      </c>
      <c r="J2961" s="561" t="s">
        <v>24</v>
      </c>
      <c r="K2961" s="562" t="s">
        <v>37383</v>
      </c>
      <c r="L2961" s="561" t="s">
        <v>25</v>
      </c>
    </row>
    <row r="2962" spans="1:12" x14ac:dyDescent="0.25">
      <c r="A2962" s="561" t="s">
        <v>2672</v>
      </c>
      <c r="B2962" s="561" t="s">
        <v>2673</v>
      </c>
      <c r="C2962" s="561" t="s">
        <v>2940</v>
      </c>
      <c r="D2962" s="561" t="s">
        <v>2941</v>
      </c>
      <c r="E2962" s="562" t="s">
        <v>22</v>
      </c>
      <c r="F2962" s="561" t="s">
        <v>22</v>
      </c>
      <c r="G2962" s="561" t="s">
        <v>28715</v>
      </c>
      <c r="H2962" s="561" t="s">
        <v>28716</v>
      </c>
      <c r="I2962" s="561" t="s">
        <v>23270</v>
      </c>
      <c r="J2962" s="561" t="s">
        <v>24</v>
      </c>
      <c r="K2962" s="562" t="s">
        <v>37384</v>
      </c>
      <c r="L2962" s="561" t="s">
        <v>25</v>
      </c>
    </row>
    <row r="2963" spans="1:12" x14ac:dyDescent="0.25">
      <c r="A2963" s="561" t="s">
        <v>2672</v>
      </c>
      <c r="B2963" s="561" t="s">
        <v>2673</v>
      </c>
      <c r="C2963" s="561" t="s">
        <v>2940</v>
      </c>
      <c r="D2963" s="561" t="s">
        <v>2941</v>
      </c>
      <c r="E2963" s="562" t="s">
        <v>22</v>
      </c>
      <c r="F2963" s="561" t="s">
        <v>22</v>
      </c>
      <c r="G2963" s="561" t="s">
        <v>28718</v>
      </c>
      <c r="H2963" s="561" t="s">
        <v>28719</v>
      </c>
      <c r="I2963" s="561" t="s">
        <v>23270</v>
      </c>
      <c r="J2963" s="561" t="s">
        <v>24</v>
      </c>
      <c r="K2963" s="562" t="s">
        <v>37385</v>
      </c>
      <c r="L2963" s="561" t="s">
        <v>25</v>
      </c>
    </row>
    <row r="2964" spans="1:12" x14ac:dyDescent="0.25">
      <c r="A2964" s="561" t="s">
        <v>2672</v>
      </c>
      <c r="B2964" s="561" t="s">
        <v>2673</v>
      </c>
      <c r="C2964" s="561" t="s">
        <v>2940</v>
      </c>
      <c r="D2964" s="561" t="s">
        <v>2941</v>
      </c>
      <c r="E2964" s="562" t="s">
        <v>22</v>
      </c>
      <c r="F2964" s="561" t="s">
        <v>22</v>
      </c>
      <c r="G2964" s="561" t="s">
        <v>28721</v>
      </c>
      <c r="H2964" s="561" t="s">
        <v>28722</v>
      </c>
      <c r="I2964" s="561" t="s">
        <v>23270</v>
      </c>
      <c r="J2964" s="561" t="s">
        <v>24</v>
      </c>
      <c r="K2964" s="562" t="s">
        <v>37386</v>
      </c>
      <c r="L2964" s="561" t="s">
        <v>25</v>
      </c>
    </row>
    <row r="2965" spans="1:12" x14ac:dyDescent="0.25">
      <c r="A2965" s="561" t="s">
        <v>2672</v>
      </c>
      <c r="B2965" s="561" t="s">
        <v>2673</v>
      </c>
      <c r="C2965" s="561" t="s">
        <v>2940</v>
      </c>
      <c r="D2965" s="561" t="s">
        <v>2941</v>
      </c>
      <c r="E2965" s="562" t="s">
        <v>22</v>
      </c>
      <c r="F2965" s="561" t="s">
        <v>22</v>
      </c>
      <c r="G2965" s="561" t="s">
        <v>28724</v>
      </c>
      <c r="H2965" s="561" t="s">
        <v>28725</v>
      </c>
      <c r="I2965" s="561" t="s">
        <v>23270</v>
      </c>
      <c r="J2965" s="561" t="s">
        <v>24</v>
      </c>
      <c r="K2965" s="562" t="s">
        <v>7916</v>
      </c>
      <c r="L2965" s="561" t="s">
        <v>25</v>
      </c>
    </row>
    <row r="2966" spans="1:12" x14ac:dyDescent="0.25">
      <c r="A2966" s="561" t="s">
        <v>2672</v>
      </c>
      <c r="B2966" s="561" t="s">
        <v>2673</v>
      </c>
      <c r="C2966" s="561" t="s">
        <v>2940</v>
      </c>
      <c r="D2966" s="561" t="s">
        <v>2941</v>
      </c>
      <c r="E2966" s="562" t="s">
        <v>22</v>
      </c>
      <c r="F2966" s="561" t="s">
        <v>22</v>
      </c>
      <c r="G2966" s="561" t="s">
        <v>28726</v>
      </c>
      <c r="H2966" s="561" t="s">
        <v>28727</v>
      </c>
      <c r="I2966" s="561" t="s">
        <v>23270</v>
      </c>
      <c r="J2966" s="561" t="s">
        <v>24</v>
      </c>
      <c r="K2966" s="562" t="s">
        <v>37387</v>
      </c>
      <c r="L2966" s="561" t="s">
        <v>25</v>
      </c>
    </row>
    <row r="2967" spans="1:12" x14ac:dyDescent="0.25">
      <c r="A2967" s="561" t="s">
        <v>2672</v>
      </c>
      <c r="B2967" s="561" t="s">
        <v>2673</v>
      </c>
      <c r="C2967" s="561" t="s">
        <v>2940</v>
      </c>
      <c r="D2967" s="561" t="s">
        <v>2941</v>
      </c>
      <c r="E2967" s="562" t="s">
        <v>22</v>
      </c>
      <c r="F2967" s="561" t="s">
        <v>22</v>
      </c>
      <c r="G2967" s="561" t="s">
        <v>28729</v>
      </c>
      <c r="H2967" s="561" t="s">
        <v>28730</v>
      </c>
      <c r="I2967" s="561" t="s">
        <v>23270</v>
      </c>
      <c r="J2967" s="561" t="s">
        <v>24</v>
      </c>
      <c r="K2967" s="562" t="s">
        <v>37388</v>
      </c>
      <c r="L2967" s="561" t="s">
        <v>25</v>
      </c>
    </row>
    <row r="2968" spans="1:12" x14ac:dyDescent="0.25">
      <c r="A2968" s="561" t="s">
        <v>2672</v>
      </c>
      <c r="B2968" s="561" t="s">
        <v>2673</v>
      </c>
      <c r="C2968" s="561" t="s">
        <v>2940</v>
      </c>
      <c r="D2968" s="561" t="s">
        <v>2941</v>
      </c>
      <c r="E2968" s="562" t="s">
        <v>22</v>
      </c>
      <c r="F2968" s="561" t="s">
        <v>22</v>
      </c>
      <c r="G2968" s="561" t="s">
        <v>28732</v>
      </c>
      <c r="H2968" s="561" t="s">
        <v>28733</v>
      </c>
      <c r="I2968" s="561" t="s">
        <v>23270</v>
      </c>
      <c r="J2968" s="561" t="s">
        <v>24</v>
      </c>
      <c r="K2968" s="562" t="s">
        <v>3877</v>
      </c>
      <c r="L2968" s="561" t="s">
        <v>25</v>
      </c>
    </row>
    <row r="2969" spans="1:12" x14ac:dyDescent="0.25">
      <c r="A2969" s="561" t="s">
        <v>2672</v>
      </c>
      <c r="B2969" s="561" t="s">
        <v>2673</v>
      </c>
      <c r="C2969" s="561" t="s">
        <v>2940</v>
      </c>
      <c r="D2969" s="561" t="s">
        <v>2941</v>
      </c>
      <c r="E2969" s="562" t="s">
        <v>22</v>
      </c>
      <c r="F2969" s="561" t="s">
        <v>22</v>
      </c>
      <c r="G2969" s="561" t="s">
        <v>28734</v>
      </c>
      <c r="H2969" s="561" t="s">
        <v>28735</v>
      </c>
      <c r="I2969" s="561" t="s">
        <v>23270</v>
      </c>
      <c r="J2969" s="561" t="s">
        <v>24</v>
      </c>
      <c r="K2969" s="562" t="s">
        <v>37389</v>
      </c>
      <c r="L2969" s="561" t="s">
        <v>25</v>
      </c>
    </row>
    <row r="2970" spans="1:12" x14ac:dyDescent="0.25">
      <c r="A2970" s="561" t="s">
        <v>2672</v>
      </c>
      <c r="B2970" s="561" t="s">
        <v>2673</v>
      </c>
      <c r="C2970" s="561" t="s">
        <v>2950</v>
      </c>
      <c r="D2970" s="561" t="s">
        <v>2951</v>
      </c>
      <c r="E2970" s="562" t="s">
        <v>22</v>
      </c>
      <c r="F2970" s="561" t="s">
        <v>22</v>
      </c>
      <c r="G2970" s="561" t="s">
        <v>28737</v>
      </c>
      <c r="H2970" s="561" t="s">
        <v>2952</v>
      </c>
      <c r="I2970" s="561" t="s">
        <v>23270</v>
      </c>
      <c r="J2970" s="561" t="s">
        <v>24</v>
      </c>
      <c r="K2970" s="562" t="s">
        <v>3841</v>
      </c>
      <c r="L2970" s="561" t="s">
        <v>25</v>
      </c>
    </row>
    <row r="2971" spans="1:12" x14ac:dyDescent="0.25">
      <c r="A2971" s="561" t="s">
        <v>2672</v>
      </c>
      <c r="B2971" s="561" t="s">
        <v>2673</v>
      </c>
      <c r="C2971" s="561" t="s">
        <v>2950</v>
      </c>
      <c r="D2971" s="561" t="s">
        <v>2951</v>
      </c>
      <c r="E2971" s="562" t="s">
        <v>22</v>
      </c>
      <c r="F2971" s="561" t="s">
        <v>22</v>
      </c>
      <c r="G2971" s="561" t="s">
        <v>28738</v>
      </c>
      <c r="H2971" s="561" t="s">
        <v>2953</v>
      </c>
      <c r="I2971" s="561" t="s">
        <v>23270</v>
      </c>
      <c r="J2971" s="561" t="s">
        <v>24</v>
      </c>
      <c r="K2971" s="562" t="s">
        <v>3767</v>
      </c>
      <c r="L2971" s="561" t="s">
        <v>25</v>
      </c>
    </row>
    <row r="2972" spans="1:12" x14ac:dyDescent="0.25">
      <c r="A2972" s="561" t="s">
        <v>2672</v>
      </c>
      <c r="B2972" s="561" t="s">
        <v>2673</v>
      </c>
      <c r="C2972" s="561" t="s">
        <v>2950</v>
      </c>
      <c r="D2972" s="561" t="s">
        <v>2951</v>
      </c>
      <c r="E2972" s="562" t="s">
        <v>22</v>
      </c>
      <c r="F2972" s="561" t="s">
        <v>22</v>
      </c>
      <c r="G2972" s="561" t="s">
        <v>28739</v>
      </c>
      <c r="H2972" s="561" t="s">
        <v>2954</v>
      </c>
      <c r="I2972" s="561" t="s">
        <v>23270</v>
      </c>
      <c r="J2972" s="561" t="s">
        <v>24</v>
      </c>
      <c r="K2972" s="562" t="s">
        <v>7846</v>
      </c>
      <c r="L2972" s="561" t="s">
        <v>25</v>
      </c>
    </row>
    <row r="2973" spans="1:12" x14ac:dyDescent="0.25">
      <c r="A2973" s="561" t="s">
        <v>2672</v>
      </c>
      <c r="B2973" s="561" t="s">
        <v>2673</v>
      </c>
      <c r="C2973" s="561" t="s">
        <v>2950</v>
      </c>
      <c r="D2973" s="561" t="s">
        <v>2951</v>
      </c>
      <c r="E2973" s="562" t="s">
        <v>22</v>
      </c>
      <c r="F2973" s="561" t="s">
        <v>22</v>
      </c>
      <c r="G2973" s="561" t="s">
        <v>28740</v>
      </c>
      <c r="H2973" s="561" t="s">
        <v>2956</v>
      </c>
      <c r="I2973" s="561" t="s">
        <v>23270</v>
      </c>
      <c r="J2973" s="561" t="s">
        <v>24</v>
      </c>
      <c r="K2973" s="562" t="s">
        <v>27808</v>
      </c>
      <c r="L2973" s="561" t="s">
        <v>25</v>
      </c>
    </row>
    <row r="2974" spans="1:12" x14ac:dyDescent="0.25">
      <c r="A2974" s="561" t="s">
        <v>2672</v>
      </c>
      <c r="B2974" s="561" t="s">
        <v>2673</v>
      </c>
      <c r="C2974" s="561" t="s">
        <v>2950</v>
      </c>
      <c r="D2974" s="561" t="s">
        <v>2951</v>
      </c>
      <c r="E2974" s="562" t="s">
        <v>22</v>
      </c>
      <c r="F2974" s="561" t="s">
        <v>22</v>
      </c>
      <c r="G2974" s="561" t="s">
        <v>28741</v>
      </c>
      <c r="H2974" s="561" t="s">
        <v>2958</v>
      </c>
      <c r="I2974" s="561" t="s">
        <v>23270</v>
      </c>
      <c r="J2974" s="561" t="s">
        <v>24</v>
      </c>
      <c r="K2974" s="562" t="s">
        <v>36793</v>
      </c>
      <c r="L2974" s="561" t="s">
        <v>25</v>
      </c>
    </row>
    <row r="2975" spans="1:12" x14ac:dyDescent="0.25">
      <c r="A2975" s="561" t="s">
        <v>2672</v>
      </c>
      <c r="B2975" s="561" t="s">
        <v>2673</v>
      </c>
      <c r="C2975" s="561" t="s">
        <v>2950</v>
      </c>
      <c r="D2975" s="561" t="s">
        <v>2951</v>
      </c>
      <c r="E2975" s="562" t="s">
        <v>22</v>
      </c>
      <c r="F2975" s="561" t="s">
        <v>22</v>
      </c>
      <c r="G2975" s="561" t="s">
        <v>28742</v>
      </c>
      <c r="H2975" s="561" t="s">
        <v>2960</v>
      </c>
      <c r="I2975" s="561" t="s">
        <v>23270</v>
      </c>
      <c r="J2975" s="561" t="s">
        <v>24</v>
      </c>
      <c r="K2975" s="562" t="s">
        <v>3186</v>
      </c>
      <c r="L2975" s="561" t="s">
        <v>25</v>
      </c>
    </row>
    <row r="2976" spans="1:12" x14ac:dyDescent="0.25">
      <c r="A2976" s="561" t="s">
        <v>2672</v>
      </c>
      <c r="B2976" s="561" t="s">
        <v>2673</v>
      </c>
      <c r="C2976" s="561" t="s">
        <v>2950</v>
      </c>
      <c r="D2976" s="561" t="s">
        <v>2951</v>
      </c>
      <c r="E2976" s="562" t="s">
        <v>22</v>
      </c>
      <c r="F2976" s="561" t="s">
        <v>22</v>
      </c>
      <c r="G2976" s="561" t="s">
        <v>28743</v>
      </c>
      <c r="H2976" s="561" t="s">
        <v>2961</v>
      </c>
      <c r="I2976" s="561" t="s">
        <v>23270</v>
      </c>
      <c r="J2976" s="561" t="s">
        <v>24</v>
      </c>
      <c r="K2976" s="562" t="s">
        <v>6924</v>
      </c>
      <c r="L2976" s="561" t="s">
        <v>25</v>
      </c>
    </row>
    <row r="2977" spans="1:12" x14ac:dyDescent="0.25">
      <c r="A2977" s="561" t="s">
        <v>2672</v>
      </c>
      <c r="B2977" s="561" t="s">
        <v>2673</v>
      </c>
      <c r="C2977" s="561" t="s">
        <v>2950</v>
      </c>
      <c r="D2977" s="561" t="s">
        <v>2951</v>
      </c>
      <c r="E2977" s="562" t="s">
        <v>22</v>
      </c>
      <c r="F2977" s="561" t="s">
        <v>22</v>
      </c>
      <c r="G2977" s="561" t="s">
        <v>28744</v>
      </c>
      <c r="H2977" s="561" t="s">
        <v>2963</v>
      </c>
      <c r="I2977" s="561" t="s">
        <v>23270</v>
      </c>
      <c r="J2977" s="561" t="s">
        <v>24</v>
      </c>
      <c r="K2977" s="562" t="s">
        <v>4698</v>
      </c>
      <c r="L2977" s="561" t="s">
        <v>25</v>
      </c>
    </row>
    <row r="2978" spans="1:12" x14ac:dyDescent="0.25">
      <c r="A2978" s="561" t="s">
        <v>2672</v>
      </c>
      <c r="B2978" s="561" t="s">
        <v>2673</v>
      </c>
      <c r="C2978" s="561" t="s">
        <v>2950</v>
      </c>
      <c r="D2978" s="561" t="s">
        <v>2951</v>
      </c>
      <c r="E2978" s="562" t="s">
        <v>22</v>
      </c>
      <c r="F2978" s="561" t="s">
        <v>22</v>
      </c>
      <c r="G2978" s="561" t="s">
        <v>28745</v>
      </c>
      <c r="H2978" s="561" t="s">
        <v>2965</v>
      </c>
      <c r="I2978" s="561" t="s">
        <v>23270</v>
      </c>
      <c r="J2978" s="561" t="s">
        <v>24</v>
      </c>
      <c r="K2978" s="562" t="s">
        <v>5569</v>
      </c>
      <c r="L2978" s="561" t="s">
        <v>25</v>
      </c>
    </row>
    <row r="2979" spans="1:12" x14ac:dyDescent="0.25">
      <c r="A2979" s="561" t="s">
        <v>2672</v>
      </c>
      <c r="B2979" s="561" t="s">
        <v>2673</v>
      </c>
      <c r="C2979" s="561" t="s">
        <v>2950</v>
      </c>
      <c r="D2979" s="561" t="s">
        <v>2951</v>
      </c>
      <c r="E2979" s="562" t="s">
        <v>22</v>
      </c>
      <c r="F2979" s="561" t="s">
        <v>22</v>
      </c>
      <c r="G2979" s="561" t="s">
        <v>28746</v>
      </c>
      <c r="H2979" s="561" t="s">
        <v>2966</v>
      </c>
      <c r="I2979" s="561" t="s">
        <v>23270</v>
      </c>
      <c r="J2979" s="561" t="s">
        <v>24</v>
      </c>
      <c r="K2979" s="562" t="s">
        <v>37074</v>
      </c>
      <c r="L2979" s="561" t="s">
        <v>25</v>
      </c>
    </row>
    <row r="2980" spans="1:12" x14ac:dyDescent="0.25">
      <c r="A2980" s="561" t="s">
        <v>2672</v>
      </c>
      <c r="B2980" s="561" t="s">
        <v>2673</v>
      </c>
      <c r="C2980" s="561" t="s">
        <v>2950</v>
      </c>
      <c r="D2980" s="561" t="s">
        <v>2951</v>
      </c>
      <c r="E2980" s="562" t="s">
        <v>22</v>
      </c>
      <c r="F2980" s="561" t="s">
        <v>22</v>
      </c>
      <c r="G2980" s="561" t="s">
        <v>28747</v>
      </c>
      <c r="H2980" s="561" t="s">
        <v>2967</v>
      </c>
      <c r="I2980" s="561" t="s">
        <v>23270</v>
      </c>
      <c r="J2980" s="561" t="s">
        <v>24</v>
      </c>
      <c r="K2980" s="562" t="s">
        <v>37390</v>
      </c>
      <c r="L2980" s="561" t="s">
        <v>25</v>
      </c>
    </row>
    <row r="2981" spans="1:12" x14ac:dyDescent="0.25">
      <c r="A2981" s="561" t="s">
        <v>2672</v>
      </c>
      <c r="B2981" s="561" t="s">
        <v>2673</v>
      </c>
      <c r="C2981" s="561" t="s">
        <v>2950</v>
      </c>
      <c r="D2981" s="561" t="s">
        <v>2951</v>
      </c>
      <c r="E2981" s="562" t="s">
        <v>22</v>
      </c>
      <c r="F2981" s="561" t="s">
        <v>22</v>
      </c>
      <c r="G2981" s="561" t="s">
        <v>28748</v>
      </c>
      <c r="H2981" s="561" t="s">
        <v>2968</v>
      </c>
      <c r="I2981" s="561" t="s">
        <v>23270</v>
      </c>
      <c r="J2981" s="561" t="s">
        <v>24</v>
      </c>
      <c r="K2981" s="562" t="s">
        <v>28853</v>
      </c>
      <c r="L2981" s="561" t="s">
        <v>25</v>
      </c>
    </row>
    <row r="2982" spans="1:12" x14ac:dyDescent="0.25">
      <c r="A2982" s="561" t="s">
        <v>2672</v>
      </c>
      <c r="B2982" s="561" t="s">
        <v>2673</v>
      </c>
      <c r="C2982" s="561" t="s">
        <v>2950</v>
      </c>
      <c r="D2982" s="561" t="s">
        <v>2951</v>
      </c>
      <c r="E2982" s="562" t="s">
        <v>22</v>
      </c>
      <c r="F2982" s="561" t="s">
        <v>22</v>
      </c>
      <c r="G2982" s="561" t="s">
        <v>28749</v>
      </c>
      <c r="H2982" s="561" t="s">
        <v>2969</v>
      </c>
      <c r="I2982" s="561" t="s">
        <v>23270</v>
      </c>
      <c r="J2982" s="561" t="s">
        <v>24</v>
      </c>
      <c r="K2982" s="562" t="s">
        <v>37391</v>
      </c>
      <c r="L2982" s="561" t="s">
        <v>25</v>
      </c>
    </row>
    <row r="2983" spans="1:12" x14ac:dyDescent="0.25">
      <c r="A2983" s="561" t="s">
        <v>2672</v>
      </c>
      <c r="B2983" s="561" t="s">
        <v>2673</v>
      </c>
      <c r="C2983" s="561" t="s">
        <v>2950</v>
      </c>
      <c r="D2983" s="561" t="s">
        <v>2951</v>
      </c>
      <c r="E2983" s="562" t="s">
        <v>22</v>
      </c>
      <c r="F2983" s="561" t="s">
        <v>22</v>
      </c>
      <c r="G2983" s="561" t="s">
        <v>28750</v>
      </c>
      <c r="H2983" s="561" t="s">
        <v>2970</v>
      </c>
      <c r="I2983" s="561" t="s">
        <v>23270</v>
      </c>
      <c r="J2983" s="561" t="s">
        <v>24</v>
      </c>
      <c r="K2983" s="562" t="s">
        <v>3469</v>
      </c>
      <c r="L2983" s="561" t="s">
        <v>25</v>
      </c>
    </row>
    <row r="2984" spans="1:12" x14ac:dyDescent="0.25">
      <c r="A2984" s="561" t="s">
        <v>2672</v>
      </c>
      <c r="B2984" s="561" t="s">
        <v>2673</v>
      </c>
      <c r="C2984" s="561" t="s">
        <v>2950</v>
      </c>
      <c r="D2984" s="561" t="s">
        <v>2951</v>
      </c>
      <c r="E2984" s="562" t="s">
        <v>22</v>
      </c>
      <c r="F2984" s="561" t="s">
        <v>22</v>
      </c>
      <c r="G2984" s="561" t="s">
        <v>28751</v>
      </c>
      <c r="H2984" s="561" t="s">
        <v>2971</v>
      </c>
      <c r="I2984" s="561" t="s">
        <v>23270</v>
      </c>
      <c r="J2984" s="561" t="s">
        <v>24</v>
      </c>
      <c r="K2984" s="562" t="s">
        <v>7343</v>
      </c>
      <c r="L2984" s="561" t="s">
        <v>25</v>
      </c>
    </row>
    <row r="2985" spans="1:12" x14ac:dyDescent="0.25">
      <c r="A2985" s="561" t="s">
        <v>2672</v>
      </c>
      <c r="B2985" s="561" t="s">
        <v>2673</v>
      </c>
      <c r="C2985" s="561" t="s">
        <v>2950</v>
      </c>
      <c r="D2985" s="561" t="s">
        <v>2951</v>
      </c>
      <c r="E2985" s="562" t="s">
        <v>22</v>
      </c>
      <c r="F2985" s="561" t="s">
        <v>22</v>
      </c>
      <c r="G2985" s="561" t="s">
        <v>28753</v>
      </c>
      <c r="H2985" s="561" t="s">
        <v>2973</v>
      </c>
      <c r="I2985" s="561" t="s">
        <v>23270</v>
      </c>
      <c r="J2985" s="561" t="s">
        <v>24</v>
      </c>
      <c r="K2985" s="562" t="s">
        <v>37392</v>
      </c>
      <c r="L2985" s="561" t="s">
        <v>25</v>
      </c>
    </row>
    <row r="2986" spans="1:12" x14ac:dyDescent="0.25">
      <c r="A2986" s="561" t="s">
        <v>2672</v>
      </c>
      <c r="B2986" s="561" t="s">
        <v>2673</v>
      </c>
      <c r="C2986" s="561" t="s">
        <v>2950</v>
      </c>
      <c r="D2986" s="561" t="s">
        <v>2951</v>
      </c>
      <c r="E2986" s="562" t="s">
        <v>22</v>
      </c>
      <c r="F2986" s="561" t="s">
        <v>22</v>
      </c>
      <c r="G2986" s="561" t="s">
        <v>28755</v>
      </c>
      <c r="H2986" s="561" t="s">
        <v>2974</v>
      </c>
      <c r="I2986" s="561" t="s">
        <v>23270</v>
      </c>
      <c r="J2986" s="561" t="s">
        <v>24</v>
      </c>
      <c r="K2986" s="562" t="s">
        <v>37393</v>
      </c>
      <c r="L2986" s="561" t="s">
        <v>25</v>
      </c>
    </row>
    <row r="2987" spans="1:12" x14ac:dyDescent="0.25">
      <c r="A2987" s="561" t="s">
        <v>2672</v>
      </c>
      <c r="B2987" s="561" t="s">
        <v>2673</v>
      </c>
      <c r="C2987" s="561" t="s">
        <v>2950</v>
      </c>
      <c r="D2987" s="561" t="s">
        <v>2951</v>
      </c>
      <c r="E2987" s="562" t="s">
        <v>22</v>
      </c>
      <c r="F2987" s="561" t="s">
        <v>22</v>
      </c>
      <c r="G2987" s="561" t="s">
        <v>28756</v>
      </c>
      <c r="H2987" s="561" t="s">
        <v>2976</v>
      </c>
      <c r="I2987" s="561" t="s">
        <v>23270</v>
      </c>
      <c r="J2987" s="561" t="s">
        <v>24</v>
      </c>
      <c r="K2987" s="562" t="s">
        <v>34331</v>
      </c>
      <c r="L2987" s="561" t="s">
        <v>25</v>
      </c>
    </row>
    <row r="2988" spans="1:12" x14ac:dyDescent="0.25">
      <c r="A2988" s="561" t="s">
        <v>2672</v>
      </c>
      <c r="B2988" s="561" t="s">
        <v>2673</v>
      </c>
      <c r="C2988" s="561" t="s">
        <v>2950</v>
      </c>
      <c r="D2988" s="561" t="s">
        <v>2951</v>
      </c>
      <c r="E2988" s="562" t="s">
        <v>22</v>
      </c>
      <c r="F2988" s="561" t="s">
        <v>22</v>
      </c>
      <c r="G2988" s="561" t="s">
        <v>28757</v>
      </c>
      <c r="H2988" s="561" t="s">
        <v>2978</v>
      </c>
      <c r="I2988" s="561" t="s">
        <v>23270</v>
      </c>
      <c r="J2988" s="561" t="s">
        <v>24</v>
      </c>
      <c r="K2988" s="562" t="s">
        <v>30559</v>
      </c>
      <c r="L2988" s="561" t="s">
        <v>25</v>
      </c>
    </row>
    <row r="2989" spans="1:12" x14ac:dyDescent="0.25">
      <c r="A2989" s="561" t="s">
        <v>2672</v>
      </c>
      <c r="B2989" s="561" t="s">
        <v>2673</v>
      </c>
      <c r="C2989" s="561" t="s">
        <v>2950</v>
      </c>
      <c r="D2989" s="561" t="s">
        <v>2951</v>
      </c>
      <c r="E2989" s="562" t="s">
        <v>22</v>
      </c>
      <c r="F2989" s="561" t="s">
        <v>22</v>
      </c>
      <c r="G2989" s="561" t="s">
        <v>28759</v>
      </c>
      <c r="H2989" s="561" t="s">
        <v>2979</v>
      </c>
      <c r="I2989" s="561" t="s">
        <v>23270</v>
      </c>
      <c r="J2989" s="561" t="s">
        <v>24</v>
      </c>
      <c r="K2989" s="562" t="s">
        <v>37394</v>
      </c>
      <c r="L2989" s="561" t="s">
        <v>25</v>
      </c>
    </row>
    <row r="2990" spans="1:12" x14ac:dyDescent="0.25">
      <c r="A2990" s="561" t="s">
        <v>2672</v>
      </c>
      <c r="B2990" s="561" t="s">
        <v>2673</v>
      </c>
      <c r="C2990" s="561" t="s">
        <v>2950</v>
      </c>
      <c r="D2990" s="561" t="s">
        <v>2951</v>
      </c>
      <c r="E2990" s="562" t="s">
        <v>22</v>
      </c>
      <c r="F2990" s="561" t="s">
        <v>22</v>
      </c>
      <c r="G2990" s="561" t="s">
        <v>28760</v>
      </c>
      <c r="H2990" s="561" t="s">
        <v>2980</v>
      </c>
      <c r="I2990" s="561" t="s">
        <v>23270</v>
      </c>
      <c r="J2990" s="561" t="s">
        <v>24</v>
      </c>
      <c r="K2990" s="562" t="s">
        <v>7476</v>
      </c>
      <c r="L2990" s="561" t="s">
        <v>25</v>
      </c>
    </row>
    <row r="2991" spans="1:12" x14ac:dyDescent="0.25">
      <c r="A2991" s="561" t="s">
        <v>2672</v>
      </c>
      <c r="B2991" s="561" t="s">
        <v>2673</v>
      </c>
      <c r="C2991" s="561" t="s">
        <v>2950</v>
      </c>
      <c r="D2991" s="561" t="s">
        <v>2951</v>
      </c>
      <c r="E2991" s="562" t="s">
        <v>22</v>
      </c>
      <c r="F2991" s="561" t="s">
        <v>22</v>
      </c>
      <c r="G2991" s="561" t="s">
        <v>28762</v>
      </c>
      <c r="H2991" s="561" t="s">
        <v>2981</v>
      </c>
      <c r="I2991" s="561" t="s">
        <v>23270</v>
      </c>
      <c r="J2991" s="561" t="s">
        <v>24</v>
      </c>
      <c r="K2991" s="562" t="s">
        <v>37395</v>
      </c>
      <c r="L2991" s="561" t="s">
        <v>25</v>
      </c>
    </row>
    <row r="2992" spans="1:12" x14ac:dyDescent="0.25">
      <c r="A2992" s="561" t="s">
        <v>2672</v>
      </c>
      <c r="B2992" s="561" t="s">
        <v>2673</v>
      </c>
      <c r="C2992" s="561" t="s">
        <v>2950</v>
      </c>
      <c r="D2992" s="561" t="s">
        <v>2951</v>
      </c>
      <c r="E2992" s="562" t="s">
        <v>22</v>
      </c>
      <c r="F2992" s="561" t="s">
        <v>22</v>
      </c>
      <c r="G2992" s="561" t="s">
        <v>28763</v>
      </c>
      <c r="H2992" s="561" t="s">
        <v>2982</v>
      </c>
      <c r="I2992" s="561" t="s">
        <v>23270</v>
      </c>
      <c r="J2992" s="561" t="s">
        <v>24</v>
      </c>
      <c r="K2992" s="562" t="s">
        <v>8452</v>
      </c>
      <c r="L2992" s="561" t="s">
        <v>25</v>
      </c>
    </row>
    <row r="2993" spans="1:12" x14ac:dyDescent="0.25">
      <c r="A2993" s="561" t="s">
        <v>2672</v>
      </c>
      <c r="B2993" s="561" t="s">
        <v>2673</v>
      </c>
      <c r="C2993" s="561" t="s">
        <v>2950</v>
      </c>
      <c r="D2993" s="561" t="s">
        <v>2951</v>
      </c>
      <c r="E2993" s="562" t="s">
        <v>22</v>
      </c>
      <c r="F2993" s="561" t="s">
        <v>22</v>
      </c>
      <c r="G2993" s="561" t="s">
        <v>28764</v>
      </c>
      <c r="H2993" s="561" t="s">
        <v>2983</v>
      </c>
      <c r="I2993" s="561" t="s">
        <v>23270</v>
      </c>
      <c r="J2993" s="561" t="s">
        <v>24</v>
      </c>
      <c r="K2993" s="562" t="s">
        <v>5344</v>
      </c>
      <c r="L2993" s="561" t="s">
        <v>25</v>
      </c>
    </row>
    <row r="2994" spans="1:12" x14ac:dyDescent="0.25">
      <c r="A2994" s="561" t="s">
        <v>2672</v>
      </c>
      <c r="B2994" s="561" t="s">
        <v>2673</v>
      </c>
      <c r="C2994" s="561" t="s">
        <v>2950</v>
      </c>
      <c r="D2994" s="561" t="s">
        <v>2951</v>
      </c>
      <c r="E2994" s="562" t="s">
        <v>22</v>
      </c>
      <c r="F2994" s="561" t="s">
        <v>22</v>
      </c>
      <c r="G2994" s="561" t="s">
        <v>28766</v>
      </c>
      <c r="H2994" s="561" t="s">
        <v>2984</v>
      </c>
      <c r="I2994" s="561" t="s">
        <v>23270</v>
      </c>
      <c r="J2994" s="561" t="s">
        <v>24</v>
      </c>
      <c r="K2994" s="562" t="s">
        <v>7869</v>
      </c>
      <c r="L2994" s="561" t="s">
        <v>25</v>
      </c>
    </row>
    <row r="2995" spans="1:12" x14ac:dyDescent="0.25">
      <c r="A2995" s="561" t="s">
        <v>2672</v>
      </c>
      <c r="B2995" s="561" t="s">
        <v>2673</v>
      </c>
      <c r="C2995" s="561" t="s">
        <v>2950</v>
      </c>
      <c r="D2995" s="561" t="s">
        <v>2951</v>
      </c>
      <c r="E2995" s="562" t="s">
        <v>22</v>
      </c>
      <c r="F2995" s="561" t="s">
        <v>22</v>
      </c>
      <c r="G2995" s="561" t="s">
        <v>28768</v>
      </c>
      <c r="H2995" s="561" t="s">
        <v>2986</v>
      </c>
      <c r="I2995" s="561" t="s">
        <v>23270</v>
      </c>
      <c r="J2995" s="561" t="s">
        <v>24</v>
      </c>
      <c r="K2995" s="562" t="s">
        <v>37396</v>
      </c>
      <c r="L2995" s="561" t="s">
        <v>25</v>
      </c>
    </row>
    <row r="2996" spans="1:12" x14ac:dyDescent="0.25">
      <c r="A2996" s="561" t="s">
        <v>2672</v>
      </c>
      <c r="B2996" s="561" t="s">
        <v>2673</v>
      </c>
      <c r="C2996" s="561" t="s">
        <v>2950</v>
      </c>
      <c r="D2996" s="561" t="s">
        <v>2951</v>
      </c>
      <c r="E2996" s="562" t="s">
        <v>22</v>
      </c>
      <c r="F2996" s="561" t="s">
        <v>22</v>
      </c>
      <c r="G2996" s="561" t="s">
        <v>28770</v>
      </c>
      <c r="H2996" s="561" t="s">
        <v>2987</v>
      </c>
      <c r="I2996" s="561" t="s">
        <v>23270</v>
      </c>
      <c r="J2996" s="561" t="s">
        <v>24</v>
      </c>
      <c r="K2996" s="562" t="s">
        <v>37397</v>
      </c>
      <c r="L2996" s="561" t="s">
        <v>25</v>
      </c>
    </row>
    <row r="2997" spans="1:12" x14ac:dyDescent="0.25">
      <c r="A2997" s="561" t="s">
        <v>2672</v>
      </c>
      <c r="B2997" s="561" t="s">
        <v>2673</v>
      </c>
      <c r="C2997" s="561" t="s">
        <v>2950</v>
      </c>
      <c r="D2997" s="561" t="s">
        <v>2951</v>
      </c>
      <c r="E2997" s="562" t="s">
        <v>22</v>
      </c>
      <c r="F2997" s="561" t="s">
        <v>22</v>
      </c>
      <c r="G2997" s="561" t="s">
        <v>28772</v>
      </c>
      <c r="H2997" s="561" t="s">
        <v>2989</v>
      </c>
      <c r="I2997" s="561" t="s">
        <v>23270</v>
      </c>
      <c r="J2997" s="561" t="s">
        <v>24</v>
      </c>
      <c r="K2997" s="562" t="s">
        <v>37398</v>
      </c>
      <c r="L2997" s="561" t="s">
        <v>25</v>
      </c>
    </row>
    <row r="2998" spans="1:12" x14ac:dyDescent="0.25">
      <c r="A2998" s="561" t="s">
        <v>2672</v>
      </c>
      <c r="B2998" s="561" t="s">
        <v>2673</v>
      </c>
      <c r="C2998" s="561" t="s">
        <v>2950</v>
      </c>
      <c r="D2998" s="561" t="s">
        <v>2951</v>
      </c>
      <c r="E2998" s="562" t="s">
        <v>22</v>
      </c>
      <c r="F2998" s="561" t="s">
        <v>22</v>
      </c>
      <c r="G2998" s="561" t="s">
        <v>28774</v>
      </c>
      <c r="H2998" s="561" t="s">
        <v>2990</v>
      </c>
      <c r="I2998" s="561" t="s">
        <v>23270</v>
      </c>
      <c r="J2998" s="561" t="s">
        <v>24</v>
      </c>
      <c r="K2998" s="562" t="s">
        <v>8368</v>
      </c>
      <c r="L2998" s="561" t="s">
        <v>25</v>
      </c>
    </row>
    <row r="2999" spans="1:12" x14ac:dyDescent="0.25">
      <c r="A2999" s="561" t="s">
        <v>2672</v>
      </c>
      <c r="B2999" s="561" t="s">
        <v>2673</v>
      </c>
      <c r="C2999" s="561" t="s">
        <v>2950</v>
      </c>
      <c r="D2999" s="561" t="s">
        <v>2951</v>
      </c>
      <c r="E2999" s="562" t="s">
        <v>22</v>
      </c>
      <c r="F2999" s="561" t="s">
        <v>22</v>
      </c>
      <c r="G2999" s="561" t="s">
        <v>28775</v>
      </c>
      <c r="H2999" s="561" t="s">
        <v>2991</v>
      </c>
      <c r="I2999" s="561" t="s">
        <v>23270</v>
      </c>
      <c r="J2999" s="561" t="s">
        <v>24</v>
      </c>
      <c r="K2999" s="562" t="s">
        <v>8156</v>
      </c>
      <c r="L2999" s="561" t="s">
        <v>25</v>
      </c>
    </row>
    <row r="3000" spans="1:12" x14ac:dyDescent="0.25">
      <c r="A3000" s="561" t="s">
        <v>2672</v>
      </c>
      <c r="B3000" s="561" t="s">
        <v>2673</v>
      </c>
      <c r="C3000" s="561" t="s">
        <v>2950</v>
      </c>
      <c r="D3000" s="561" t="s">
        <v>2951</v>
      </c>
      <c r="E3000" s="562" t="s">
        <v>22</v>
      </c>
      <c r="F3000" s="561" t="s">
        <v>22</v>
      </c>
      <c r="G3000" s="561" t="s">
        <v>28776</v>
      </c>
      <c r="H3000" s="561" t="s">
        <v>2992</v>
      </c>
      <c r="I3000" s="561" t="s">
        <v>23270</v>
      </c>
      <c r="J3000" s="561" t="s">
        <v>24</v>
      </c>
      <c r="K3000" s="562" t="s">
        <v>37399</v>
      </c>
      <c r="L3000" s="561" t="s">
        <v>25</v>
      </c>
    </row>
    <row r="3001" spans="1:12" x14ac:dyDescent="0.25">
      <c r="A3001" s="561" t="s">
        <v>2672</v>
      </c>
      <c r="B3001" s="561" t="s">
        <v>2673</v>
      </c>
      <c r="C3001" s="561" t="s">
        <v>2950</v>
      </c>
      <c r="D3001" s="561" t="s">
        <v>2951</v>
      </c>
      <c r="E3001" s="562" t="s">
        <v>22</v>
      </c>
      <c r="F3001" s="561" t="s">
        <v>22</v>
      </c>
      <c r="G3001" s="561" t="s">
        <v>28778</v>
      </c>
      <c r="H3001" s="561" t="s">
        <v>2993</v>
      </c>
      <c r="I3001" s="561" t="s">
        <v>23270</v>
      </c>
      <c r="J3001" s="561" t="s">
        <v>24</v>
      </c>
      <c r="K3001" s="562" t="s">
        <v>37400</v>
      </c>
      <c r="L3001" s="561" t="s">
        <v>25</v>
      </c>
    </row>
    <row r="3002" spans="1:12" x14ac:dyDescent="0.25">
      <c r="A3002" s="561" t="s">
        <v>2672</v>
      </c>
      <c r="B3002" s="561" t="s">
        <v>2673</v>
      </c>
      <c r="C3002" s="561" t="s">
        <v>2950</v>
      </c>
      <c r="D3002" s="561" t="s">
        <v>2951</v>
      </c>
      <c r="E3002" s="562" t="s">
        <v>22</v>
      </c>
      <c r="F3002" s="561" t="s">
        <v>22</v>
      </c>
      <c r="G3002" s="561" t="s">
        <v>28780</v>
      </c>
      <c r="H3002" s="561" t="s">
        <v>2995</v>
      </c>
      <c r="I3002" s="561" t="s">
        <v>23270</v>
      </c>
      <c r="J3002" s="561" t="s">
        <v>24</v>
      </c>
      <c r="K3002" s="562" t="s">
        <v>37401</v>
      </c>
      <c r="L3002" s="561" t="s">
        <v>25</v>
      </c>
    </row>
    <row r="3003" spans="1:12" x14ac:dyDescent="0.25">
      <c r="A3003" s="561" t="s">
        <v>2672</v>
      </c>
      <c r="B3003" s="561" t="s">
        <v>2673</v>
      </c>
      <c r="C3003" s="561" t="s">
        <v>2950</v>
      </c>
      <c r="D3003" s="561" t="s">
        <v>2951</v>
      </c>
      <c r="E3003" s="562" t="s">
        <v>22</v>
      </c>
      <c r="F3003" s="561" t="s">
        <v>22</v>
      </c>
      <c r="G3003" s="561" t="s">
        <v>28782</v>
      </c>
      <c r="H3003" s="561" t="s">
        <v>2996</v>
      </c>
      <c r="I3003" s="561" t="s">
        <v>23270</v>
      </c>
      <c r="J3003" s="561" t="s">
        <v>24</v>
      </c>
      <c r="K3003" s="562" t="s">
        <v>8524</v>
      </c>
      <c r="L3003" s="561" t="s">
        <v>25</v>
      </c>
    </row>
    <row r="3004" spans="1:12" x14ac:dyDescent="0.25">
      <c r="A3004" s="561" t="s">
        <v>2672</v>
      </c>
      <c r="B3004" s="561" t="s">
        <v>2673</v>
      </c>
      <c r="C3004" s="561" t="s">
        <v>2950</v>
      </c>
      <c r="D3004" s="561" t="s">
        <v>2951</v>
      </c>
      <c r="E3004" s="562" t="s">
        <v>22</v>
      </c>
      <c r="F3004" s="561" t="s">
        <v>22</v>
      </c>
      <c r="G3004" s="561" t="s">
        <v>28783</v>
      </c>
      <c r="H3004" s="561" t="s">
        <v>2997</v>
      </c>
      <c r="I3004" s="561" t="s">
        <v>23270</v>
      </c>
      <c r="J3004" s="561" t="s">
        <v>24</v>
      </c>
      <c r="K3004" s="562" t="s">
        <v>8619</v>
      </c>
      <c r="L3004" s="561" t="s">
        <v>25</v>
      </c>
    </row>
    <row r="3005" spans="1:12" x14ac:dyDescent="0.25">
      <c r="A3005" s="561" t="s">
        <v>2672</v>
      </c>
      <c r="B3005" s="561" t="s">
        <v>2673</v>
      </c>
      <c r="C3005" s="561" t="s">
        <v>2950</v>
      </c>
      <c r="D3005" s="561" t="s">
        <v>2951</v>
      </c>
      <c r="E3005" s="562" t="s">
        <v>22</v>
      </c>
      <c r="F3005" s="561" t="s">
        <v>22</v>
      </c>
      <c r="G3005" s="561" t="s">
        <v>28784</v>
      </c>
      <c r="H3005" s="561" t="s">
        <v>2999</v>
      </c>
      <c r="I3005" s="561" t="s">
        <v>23270</v>
      </c>
      <c r="J3005" s="561" t="s">
        <v>24</v>
      </c>
      <c r="K3005" s="562" t="s">
        <v>7860</v>
      </c>
      <c r="L3005" s="561" t="s">
        <v>25</v>
      </c>
    </row>
    <row r="3006" spans="1:12" x14ac:dyDescent="0.25">
      <c r="A3006" s="561" t="s">
        <v>2672</v>
      </c>
      <c r="B3006" s="561" t="s">
        <v>2673</v>
      </c>
      <c r="C3006" s="561" t="s">
        <v>2950</v>
      </c>
      <c r="D3006" s="561" t="s">
        <v>2951</v>
      </c>
      <c r="E3006" s="562" t="s">
        <v>22</v>
      </c>
      <c r="F3006" s="561" t="s">
        <v>22</v>
      </c>
      <c r="G3006" s="561" t="s">
        <v>28785</v>
      </c>
      <c r="H3006" s="561" t="s">
        <v>3000</v>
      </c>
      <c r="I3006" s="561" t="s">
        <v>23270</v>
      </c>
      <c r="J3006" s="561" t="s">
        <v>24</v>
      </c>
      <c r="K3006" s="562" t="s">
        <v>37402</v>
      </c>
      <c r="L3006" s="561" t="s">
        <v>25</v>
      </c>
    </row>
    <row r="3007" spans="1:12" x14ac:dyDescent="0.25">
      <c r="A3007" s="561" t="s">
        <v>2672</v>
      </c>
      <c r="B3007" s="561" t="s">
        <v>2673</v>
      </c>
      <c r="C3007" s="561" t="s">
        <v>2950</v>
      </c>
      <c r="D3007" s="561" t="s">
        <v>2951</v>
      </c>
      <c r="E3007" s="562" t="s">
        <v>22</v>
      </c>
      <c r="F3007" s="561" t="s">
        <v>22</v>
      </c>
      <c r="G3007" s="561" t="s">
        <v>28786</v>
      </c>
      <c r="H3007" s="561" t="s">
        <v>3001</v>
      </c>
      <c r="I3007" s="561" t="s">
        <v>23270</v>
      </c>
      <c r="J3007" s="561" t="s">
        <v>24</v>
      </c>
      <c r="K3007" s="562" t="s">
        <v>2994</v>
      </c>
      <c r="L3007" s="561" t="s">
        <v>25</v>
      </c>
    </row>
    <row r="3008" spans="1:12" x14ac:dyDescent="0.25">
      <c r="A3008" s="561" t="s">
        <v>2672</v>
      </c>
      <c r="B3008" s="561" t="s">
        <v>2673</v>
      </c>
      <c r="C3008" s="561" t="s">
        <v>2950</v>
      </c>
      <c r="D3008" s="561" t="s">
        <v>2951</v>
      </c>
      <c r="E3008" s="562" t="s">
        <v>22</v>
      </c>
      <c r="F3008" s="561" t="s">
        <v>22</v>
      </c>
      <c r="G3008" s="561" t="s">
        <v>28787</v>
      </c>
      <c r="H3008" s="561" t="s">
        <v>3002</v>
      </c>
      <c r="I3008" s="561" t="s">
        <v>23270</v>
      </c>
      <c r="J3008" s="561" t="s">
        <v>24</v>
      </c>
      <c r="K3008" s="562" t="s">
        <v>2201</v>
      </c>
      <c r="L3008" s="561" t="s">
        <v>25</v>
      </c>
    </row>
    <row r="3009" spans="1:12" x14ac:dyDescent="0.25">
      <c r="A3009" s="561" t="s">
        <v>2672</v>
      </c>
      <c r="B3009" s="561" t="s">
        <v>2673</v>
      </c>
      <c r="C3009" s="561" t="s">
        <v>2950</v>
      </c>
      <c r="D3009" s="561" t="s">
        <v>2951</v>
      </c>
      <c r="E3009" s="562" t="s">
        <v>22</v>
      </c>
      <c r="F3009" s="561" t="s">
        <v>22</v>
      </c>
      <c r="G3009" s="561" t="s">
        <v>28789</v>
      </c>
      <c r="H3009" s="561" t="s">
        <v>3004</v>
      </c>
      <c r="I3009" s="561" t="s">
        <v>23270</v>
      </c>
      <c r="J3009" s="561" t="s">
        <v>24</v>
      </c>
      <c r="K3009" s="562" t="s">
        <v>4271</v>
      </c>
      <c r="L3009" s="561" t="s">
        <v>25</v>
      </c>
    </row>
    <row r="3010" spans="1:12" x14ac:dyDescent="0.25">
      <c r="A3010" s="561" t="s">
        <v>2672</v>
      </c>
      <c r="B3010" s="561" t="s">
        <v>2673</v>
      </c>
      <c r="C3010" s="561" t="s">
        <v>2950</v>
      </c>
      <c r="D3010" s="561" t="s">
        <v>2951</v>
      </c>
      <c r="E3010" s="562" t="s">
        <v>22</v>
      </c>
      <c r="F3010" s="561" t="s">
        <v>22</v>
      </c>
      <c r="G3010" s="561" t="s">
        <v>28790</v>
      </c>
      <c r="H3010" s="561" t="s">
        <v>3006</v>
      </c>
      <c r="I3010" s="561" t="s">
        <v>23270</v>
      </c>
      <c r="J3010" s="561" t="s">
        <v>24</v>
      </c>
      <c r="K3010" s="562" t="s">
        <v>1389</v>
      </c>
      <c r="L3010" s="561" t="s">
        <v>25</v>
      </c>
    </row>
    <row r="3011" spans="1:12" x14ac:dyDescent="0.25">
      <c r="A3011" s="561" t="s">
        <v>2672</v>
      </c>
      <c r="B3011" s="561" t="s">
        <v>2673</v>
      </c>
      <c r="C3011" s="561" t="s">
        <v>2950</v>
      </c>
      <c r="D3011" s="561" t="s">
        <v>2951</v>
      </c>
      <c r="E3011" s="562" t="s">
        <v>22</v>
      </c>
      <c r="F3011" s="561" t="s">
        <v>22</v>
      </c>
      <c r="G3011" s="561" t="s">
        <v>28792</v>
      </c>
      <c r="H3011" s="561" t="s">
        <v>3008</v>
      </c>
      <c r="I3011" s="561" t="s">
        <v>23270</v>
      </c>
      <c r="J3011" s="561" t="s">
        <v>24</v>
      </c>
      <c r="K3011" s="562" t="s">
        <v>37403</v>
      </c>
      <c r="L3011" s="561" t="s">
        <v>25</v>
      </c>
    </row>
    <row r="3012" spans="1:12" x14ac:dyDescent="0.25">
      <c r="A3012" s="561" t="s">
        <v>2672</v>
      </c>
      <c r="B3012" s="561" t="s">
        <v>2673</v>
      </c>
      <c r="C3012" s="561" t="s">
        <v>2950</v>
      </c>
      <c r="D3012" s="561" t="s">
        <v>2951</v>
      </c>
      <c r="E3012" s="562" t="s">
        <v>22</v>
      </c>
      <c r="F3012" s="561" t="s">
        <v>22</v>
      </c>
      <c r="G3012" s="561" t="s">
        <v>28793</v>
      </c>
      <c r="H3012" s="561" t="s">
        <v>3010</v>
      </c>
      <c r="I3012" s="561" t="s">
        <v>23270</v>
      </c>
      <c r="J3012" s="561" t="s">
        <v>24</v>
      </c>
      <c r="K3012" s="562" t="s">
        <v>8649</v>
      </c>
      <c r="L3012" s="561" t="s">
        <v>25</v>
      </c>
    </row>
    <row r="3013" spans="1:12" x14ac:dyDescent="0.25">
      <c r="A3013" s="561" t="s">
        <v>2672</v>
      </c>
      <c r="B3013" s="561" t="s">
        <v>2673</v>
      </c>
      <c r="C3013" s="561" t="s">
        <v>2950</v>
      </c>
      <c r="D3013" s="561" t="s">
        <v>2951</v>
      </c>
      <c r="E3013" s="562" t="s">
        <v>22</v>
      </c>
      <c r="F3013" s="561" t="s">
        <v>22</v>
      </c>
      <c r="G3013" s="561" t="s">
        <v>28794</v>
      </c>
      <c r="H3013" s="561" t="s">
        <v>3011</v>
      </c>
      <c r="I3013" s="561" t="s">
        <v>23270</v>
      </c>
      <c r="J3013" s="561" t="s">
        <v>24</v>
      </c>
      <c r="K3013" s="562" t="s">
        <v>7536</v>
      </c>
      <c r="L3013" s="561" t="s">
        <v>25</v>
      </c>
    </row>
    <row r="3014" spans="1:12" x14ac:dyDescent="0.25">
      <c r="A3014" s="561" t="s">
        <v>2672</v>
      </c>
      <c r="B3014" s="561" t="s">
        <v>2673</v>
      </c>
      <c r="C3014" s="561" t="s">
        <v>2950</v>
      </c>
      <c r="D3014" s="561" t="s">
        <v>2951</v>
      </c>
      <c r="E3014" s="562" t="s">
        <v>22</v>
      </c>
      <c r="F3014" s="561" t="s">
        <v>22</v>
      </c>
      <c r="G3014" s="561" t="s">
        <v>28795</v>
      </c>
      <c r="H3014" s="561" t="s">
        <v>3013</v>
      </c>
      <c r="I3014" s="561" t="s">
        <v>23270</v>
      </c>
      <c r="J3014" s="561" t="s">
        <v>24</v>
      </c>
      <c r="K3014" s="562" t="s">
        <v>1932</v>
      </c>
      <c r="L3014" s="561" t="s">
        <v>25</v>
      </c>
    </row>
    <row r="3015" spans="1:12" x14ac:dyDescent="0.25">
      <c r="A3015" s="561" t="s">
        <v>2672</v>
      </c>
      <c r="B3015" s="561" t="s">
        <v>2673</v>
      </c>
      <c r="C3015" s="561" t="s">
        <v>2950</v>
      </c>
      <c r="D3015" s="561" t="s">
        <v>2951</v>
      </c>
      <c r="E3015" s="562" t="s">
        <v>22</v>
      </c>
      <c r="F3015" s="561" t="s">
        <v>22</v>
      </c>
      <c r="G3015" s="561" t="s">
        <v>28796</v>
      </c>
      <c r="H3015" s="561" t="s">
        <v>3014</v>
      </c>
      <c r="I3015" s="561" t="s">
        <v>23270</v>
      </c>
      <c r="J3015" s="561" t="s">
        <v>24</v>
      </c>
      <c r="K3015" s="562" t="s">
        <v>7306</v>
      </c>
      <c r="L3015" s="561" t="s">
        <v>25</v>
      </c>
    </row>
    <row r="3016" spans="1:12" x14ac:dyDescent="0.25">
      <c r="A3016" s="561" t="s">
        <v>2672</v>
      </c>
      <c r="B3016" s="561" t="s">
        <v>2673</v>
      </c>
      <c r="C3016" s="561" t="s">
        <v>2950</v>
      </c>
      <c r="D3016" s="561" t="s">
        <v>2951</v>
      </c>
      <c r="E3016" s="562" t="s">
        <v>22</v>
      </c>
      <c r="F3016" s="561" t="s">
        <v>22</v>
      </c>
      <c r="G3016" s="561" t="s">
        <v>28797</v>
      </c>
      <c r="H3016" s="561" t="s">
        <v>3015</v>
      </c>
      <c r="I3016" s="561" t="s">
        <v>23270</v>
      </c>
      <c r="J3016" s="561" t="s">
        <v>24</v>
      </c>
      <c r="K3016" s="562" t="s">
        <v>4339</v>
      </c>
      <c r="L3016" s="561" t="s">
        <v>25</v>
      </c>
    </row>
    <row r="3017" spans="1:12" x14ac:dyDescent="0.25">
      <c r="A3017" s="561" t="s">
        <v>2672</v>
      </c>
      <c r="B3017" s="561" t="s">
        <v>2673</v>
      </c>
      <c r="C3017" s="561" t="s">
        <v>2950</v>
      </c>
      <c r="D3017" s="561" t="s">
        <v>2951</v>
      </c>
      <c r="E3017" s="562" t="s">
        <v>22</v>
      </c>
      <c r="F3017" s="561" t="s">
        <v>22</v>
      </c>
      <c r="G3017" s="561" t="s">
        <v>28799</v>
      </c>
      <c r="H3017" s="561" t="s">
        <v>3016</v>
      </c>
      <c r="I3017" s="561" t="s">
        <v>23270</v>
      </c>
      <c r="J3017" s="561" t="s">
        <v>24</v>
      </c>
      <c r="K3017" s="562" t="s">
        <v>30528</v>
      </c>
      <c r="L3017" s="561" t="s">
        <v>25</v>
      </c>
    </row>
    <row r="3018" spans="1:12" x14ac:dyDescent="0.25">
      <c r="A3018" s="561" t="s">
        <v>2672</v>
      </c>
      <c r="B3018" s="561" t="s">
        <v>2673</v>
      </c>
      <c r="C3018" s="561" t="s">
        <v>2950</v>
      </c>
      <c r="D3018" s="561" t="s">
        <v>2951</v>
      </c>
      <c r="E3018" s="562" t="s">
        <v>22</v>
      </c>
      <c r="F3018" s="561" t="s">
        <v>22</v>
      </c>
      <c r="G3018" s="561" t="s">
        <v>28800</v>
      </c>
      <c r="H3018" s="561" t="s">
        <v>3017</v>
      </c>
      <c r="I3018" s="561" t="s">
        <v>23270</v>
      </c>
      <c r="J3018" s="561" t="s">
        <v>24</v>
      </c>
      <c r="K3018" s="562" t="s">
        <v>37404</v>
      </c>
      <c r="L3018" s="561" t="s">
        <v>25</v>
      </c>
    </row>
    <row r="3019" spans="1:12" x14ac:dyDescent="0.25">
      <c r="A3019" s="561" t="s">
        <v>2672</v>
      </c>
      <c r="B3019" s="561" t="s">
        <v>2673</v>
      </c>
      <c r="C3019" s="561" t="s">
        <v>2950</v>
      </c>
      <c r="D3019" s="561" t="s">
        <v>2951</v>
      </c>
      <c r="E3019" s="562" t="s">
        <v>22</v>
      </c>
      <c r="F3019" s="561" t="s">
        <v>22</v>
      </c>
      <c r="G3019" s="561" t="s">
        <v>28801</v>
      </c>
      <c r="H3019" s="561" t="s">
        <v>3018</v>
      </c>
      <c r="I3019" s="561" t="s">
        <v>23270</v>
      </c>
      <c r="J3019" s="561" t="s">
        <v>24</v>
      </c>
      <c r="K3019" s="562" t="s">
        <v>7135</v>
      </c>
      <c r="L3019" s="561" t="s">
        <v>25</v>
      </c>
    </row>
    <row r="3020" spans="1:12" x14ac:dyDescent="0.25">
      <c r="A3020" s="561" t="s">
        <v>2672</v>
      </c>
      <c r="B3020" s="561" t="s">
        <v>2673</v>
      </c>
      <c r="C3020" s="561" t="s">
        <v>2950</v>
      </c>
      <c r="D3020" s="561" t="s">
        <v>2951</v>
      </c>
      <c r="E3020" s="562" t="s">
        <v>22</v>
      </c>
      <c r="F3020" s="561" t="s">
        <v>22</v>
      </c>
      <c r="G3020" s="561" t="s">
        <v>28803</v>
      </c>
      <c r="H3020" s="561" t="s">
        <v>3020</v>
      </c>
      <c r="I3020" s="561" t="s">
        <v>23270</v>
      </c>
      <c r="J3020" s="561" t="s">
        <v>24</v>
      </c>
      <c r="K3020" s="562" t="s">
        <v>2906</v>
      </c>
      <c r="L3020" s="561" t="s">
        <v>25</v>
      </c>
    </row>
    <row r="3021" spans="1:12" x14ac:dyDescent="0.25">
      <c r="A3021" s="561" t="s">
        <v>2672</v>
      </c>
      <c r="B3021" s="561" t="s">
        <v>2673</v>
      </c>
      <c r="C3021" s="561" t="s">
        <v>2950</v>
      </c>
      <c r="D3021" s="561" t="s">
        <v>2951</v>
      </c>
      <c r="E3021" s="562" t="s">
        <v>22</v>
      </c>
      <c r="F3021" s="561" t="s">
        <v>22</v>
      </c>
      <c r="G3021" s="561" t="s">
        <v>28805</v>
      </c>
      <c r="H3021" s="561" t="s">
        <v>3021</v>
      </c>
      <c r="I3021" s="561" t="s">
        <v>23270</v>
      </c>
      <c r="J3021" s="561" t="s">
        <v>24</v>
      </c>
      <c r="K3021" s="562" t="s">
        <v>37405</v>
      </c>
      <c r="L3021" s="561" t="s">
        <v>25</v>
      </c>
    </row>
    <row r="3022" spans="1:12" x14ac:dyDescent="0.25">
      <c r="A3022" s="561" t="s">
        <v>2672</v>
      </c>
      <c r="B3022" s="561" t="s">
        <v>2673</v>
      </c>
      <c r="C3022" s="561" t="s">
        <v>2950</v>
      </c>
      <c r="D3022" s="561" t="s">
        <v>2951</v>
      </c>
      <c r="E3022" s="562" t="s">
        <v>22</v>
      </c>
      <c r="F3022" s="561" t="s">
        <v>22</v>
      </c>
      <c r="G3022" s="561" t="s">
        <v>28807</v>
      </c>
      <c r="H3022" s="561" t="s">
        <v>3022</v>
      </c>
      <c r="I3022" s="561" t="s">
        <v>23270</v>
      </c>
      <c r="J3022" s="561" t="s">
        <v>24</v>
      </c>
      <c r="K3022" s="562" t="s">
        <v>30085</v>
      </c>
      <c r="L3022" s="561" t="s">
        <v>25</v>
      </c>
    </row>
    <row r="3023" spans="1:12" x14ac:dyDescent="0.25">
      <c r="A3023" s="561" t="s">
        <v>2672</v>
      </c>
      <c r="B3023" s="561" t="s">
        <v>2673</v>
      </c>
      <c r="C3023" s="561" t="s">
        <v>2950</v>
      </c>
      <c r="D3023" s="561" t="s">
        <v>2951</v>
      </c>
      <c r="E3023" s="562" t="s">
        <v>22</v>
      </c>
      <c r="F3023" s="561" t="s">
        <v>22</v>
      </c>
      <c r="G3023" s="561" t="s">
        <v>28808</v>
      </c>
      <c r="H3023" s="561" t="s">
        <v>3024</v>
      </c>
      <c r="I3023" s="561" t="s">
        <v>23270</v>
      </c>
      <c r="J3023" s="561" t="s">
        <v>24</v>
      </c>
      <c r="K3023" s="562" t="s">
        <v>30252</v>
      </c>
      <c r="L3023" s="561" t="s">
        <v>25</v>
      </c>
    </row>
    <row r="3024" spans="1:12" x14ac:dyDescent="0.25">
      <c r="A3024" s="561" t="s">
        <v>2672</v>
      </c>
      <c r="B3024" s="561" t="s">
        <v>2673</v>
      </c>
      <c r="C3024" s="561" t="s">
        <v>2950</v>
      </c>
      <c r="D3024" s="561" t="s">
        <v>2951</v>
      </c>
      <c r="E3024" s="562" t="s">
        <v>22</v>
      </c>
      <c r="F3024" s="561" t="s">
        <v>22</v>
      </c>
      <c r="G3024" s="561" t="s">
        <v>28809</v>
      </c>
      <c r="H3024" s="561" t="s">
        <v>3025</v>
      </c>
      <c r="I3024" s="561" t="s">
        <v>23270</v>
      </c>
      <c r="J3024" s="561" t="s">
        <v>24</v>
      </c>
      <c r="K3024" s="562" t="s">
        <v>8269</v>
      </c>
      <c r="L3024" s="561" t="s">
        <v>25</v>
      </c>
    </row>
    <row r="3025" spans="1:12" x14ac:dyDescent="0.25">
      <c r="A3025" s="561" t="s">
        <v>2672</v>
      </c>
      <c r="B3025" s="561" t="s">
        <v>2673</v>
      </c>
      <c r="C3025" s="561" t="s">
        <v>2950</v>
      </c>
      <c r="D3025" s="561" t="s">
        <v>2951</v>
      </c>
      <c r="E3025" s="562" t="s">
        <v>22</v>
      </c>
      <c r="F3025" s="561" t="s">
        <v>22</v>
      </c>
      <c r="G3025" s="561" t="s">
        <v>28810</v>
      </c>
      <c r="H3025" s="561" t="s">
        <v>3026</v>
      </c>
      <c r="I3025" s="561" t="s">
        <v>23270</v>
      </c>
      <c r="J3025" s="561" t="s">
        <v>24</v>
      </c>
      <c r="K3025" s="562" t="s">
        <v>4897</v>
      </c>
      <c r="L3025" s="561" t="s">
        <v>25</v>
      </c>
    </row>
    <row r="3026" spans="1:12" x14ac:dyDescent="0.25">
      <c r="A3026" s="561" t="s">
        <v>2672</v>
      </c>
      <c r="B3026" s="561" t="s">
        <v>2673</v>
      </c>
      <c r="C3026" s="561" t="s">
        <v>2950</v>
      </c>
      <c r="D3026" s="561" t="s">
        <v>2951</v>
      </c>
      <c r="E3026" s="562" t="s">
        <v>22</v>
      </c>
      <c r="F3026" s="561" t="s">
        <v>22</v>
      </c>
      <c r="G3026" s="561" t="s">
        <v>28811</v>
      </c>
      <c r="H3026" s="561" t="s">
        <v>3027</v>
      </c>
      <c r="I3026" s="561" t="s">
        <v>23270</v>
      </c>
      <c r="J3026" s="561" t="s">
        <v>24</v>
      </c>
      <c r="K3026" s="562" t="s">
        <v>28798</v>
      </c>
      <c r="L3026" s="561" t="s">
        <v>25</v>
      </c>
    </row>
    <row r="3027" spans="1:12" x14ac:dyDescent="0.25">
      <c r="A3027" s="561" t="s">
        <v>2672</v>
      </c>
      <c r="B3027" s="561" t="s">
        <v>2673</v>
      </c>
      <c r="C3027" s="561" t="s">
        <v>2950</v>
      </c>
      <c r="D3027" s="561" t="s">
        <v>2951</v>
      </c>
      <c r="E3027" s="562" t="s">
        <v>22</v>
      </c>
      <c r="F3027" s="561" t="s">
        <v>22</v>
      </c>
      <c r="G3027" s="561" t="s">
        <v>28813</v>
      </c>
      <c r="H3027" s="561" t="s">
        <v>3029</v>
      </c>
      <c r="I3027" s="561" t="s">
        <v>23270</v>
      </c>
      <c r="J3027" s="561" t="s">
        <v>24</v>
      </c>
      <c r="K3027" s="562" t="s">
        <v>8021</v>
      </c>
      <c r="L3027" s="561" t="s">
        <v>25</v>
      </c>
    </row>
    <row r="3028" spans="1:12" x14ac:dyDescent="0.25">
      <c r="A3028" s="561" t="s">
        <v>2672</v>
      </c>
      <c r="B3028" s="561" t="s">
        <v>2673</v>
      </c>
      <c r="C3028" s="561" t="s">
        <v>2950</v>
      </c>
      <c r="D3028" s="561" t="s">
        <v>2951</v>
      </c>
      <c r="E3028" s="562" t="s">
        <v>22</v>
      </c>
      <c r="F3028" s="561" t="s">
        <v>22</v>
      </c>
      <c r="G3028" s="561" t="s">
        <v>28814</v>
      </c>
      <c r="H3028" s="561" t="s">
        <v>3031</v>
      </c>
      <c r="I3028" s="561" t="s">
        <v>23270</v>
      </c>
      <c r="J3028" s="561" t="s">
        <v>24</v>
      </c>
      <c r="K3028" s="562" t="s">
        <v>37406</v>
      </c>
      <c r="L3028" s="561" t="s">
        <v>25</v>
      </c>
    </row>
    <row r="3029" spans="1:12" x14ac:dyDescent="0.25">
      <c r="A3029" s="561" t="s">
        <v>2672</v>
      </c>
      <c r="B3029" s="561" t="s">
        <v>2673</v>
      </c>
      <c r="C3029" s="561" t="s">
        <v>2950</v>
      </c>
      <c r="D3029" s="561" t="s">
        <v>2951</v>
      </c>
      <c r="E3029" s="562" t="s">
        <v>22</v>
      </c>
      <c r="F3029" s="561" t="s">
        <v>22</v>
      </c>
      <c r="G3029" s="561" t="s">
        <v>28816</v>
      </c>
      <c r="H3029" s="561" t="s">
        <v>3032</v>
      </c>
      <c r="I3029" s="561" t="s">
        <v>23270</v>
      </c>
      <c r="J3029" s="561" t="s">
        <v>24</v>
      </c>
      <c r="K3029" s="562" t="s">
        <v>37407</v>
      </c>
      <c r="L3029" s="561" t="s">
        <v>25</v>
      </c>
    </row>
    <row r="3030" spans="1:12" x14ac:dyDescent="0.25">
      <c r="A3030" s="561" t="s">
        <v>2672</v>
      </c>
      <c r="B3030" s="561" t="s">
        <v>2673</v>
      </c>
      <c r="C3030" s="561" t="s">
        <v>2950</v>
      </c>
      <c r="D3030" s="561" t="s">
        <v>2951</v>
      </c>
      <c r="E3030" s="562" t="s">
        <v>22</v>
      </c>
      <c r="F3030" s="561" t="s">
        <v>22</v>
      </c>
      <c r="G3030" s="561" t="s">
        <v>28818</v>
      </c>
      <c r="H3030" s="561" t="s">
        <v>3033</v>
      </c>
      <c r="I3030" s="561" t="s">
        <v>23270</v>
      </c>
      <c r="J3030" s="561" t="s">
        <v>24</v>
      </c>
      <c r="K3030" s="562" t="s">
        <v>7602</v>
      </c>
      <c r="L3030" s="561" t="s">
        <v>25</v>
      </c>
    </row>
    <row r="3031" spans="1:12" x14ac:dyDescent="0.25">
      <c r="A3031" s="561" t="s">
        <v>2672</v>
      </c>
      <c r="B3031" s="561" t="s">
        <v>2673</v>
      </c>
      <c r="C3031" s="561" t="s">
        <v>2950</v>
      </c>
      <c r="D3031" s="561" t="s">
        <v>2951</v>
      </c>
      <c r="E3031" s="562" t="s">
        <v>22</v>
      </c>
      <c r="F3031" s="561" t="s">
        <v>22</v>
      </c>
      <c r="G3031" s="561" t="s">
        <v>28819</v>
      </c>
      <c r="H3031" s="561" t="s">
        <v>3034</v>
      </c>
      <c r="I3031" s="561" t="s">
        <v>23270</v>
      </c>
      <c r="J3031" s="561" t="s">
        <v>24</v>
      </c>
      <c r="K3031" s="562" t="s">
        <v>8225</v>
      </c>
      <c r="L3031" s="561" t="s">
        <v>25</v>
      </c>
    </row>
    <row r="3032" spans="1:12" x14ac:dyDescent="0.25">
      <c r="A3032" s="561" t="s">
        <v>2672</v>
      </c>
      <c r="B3032" s="561" t="s">
        <v>2673</v>
      </c>
      <c r="C3032" s="561" t="s">
        <v>2950</v>
      </c>
      <c r="D3032" s="561" t="s">
        <v>2951</v>
      </c>
      <c r="E3032" s="562" t="s">
        <v>22</v>
      </c>
      <c r="F3032" s="561" t="s">
        <v>22</v>
      </c>
      <c r="G3032" s="561" t="s">
        <v>28821</v>
      </c>
      <c r="H3032" s="561" t="s">
        <v>3036</v>
      </c>
      <c r="I3032" s="561" t="s">
        <v>23270</v>
      </c>
      <c r="J3032" s="561" t="s">
        <v>24</v>
      </c>
      <c r="K3032" s="562" t="s">
        <v>8422</v>
      </c>
      <c r="L3032" s="561" t="s">
        <v>25</v>
      </c>
    </row>
    <row r="3033" spans="1:12" x14ac:dyDescent="0.25">
      <c r="A3033" s="561" t="s">
        <v>2672</v>
      </c>
      <c r="B3033" s="561" t="s">
        <v>2673</v>
      </c>
      <c r="C3033" s="561" t="s">
        <v>2950</v>
      </c>
      <c r="D3033" s="561" t="s">
        <v>2951</v>
      </c>
      <c r="E3033" s="562" t="s">
        <v>22</v>
      </c>
      <c r="F3033" s="561" t="s">
        <v>22</v>
      </c>
      <c r="G3033" s="561" t="s">
        <v>28822</v>
      </c>
      <c r="H3033" s="561" t="s">
        <v>3037</v>
      </c>
      <c r="I3033" s="561" t="s">
        <v>23270</v>
      </c>
      <c r="J3033" s="561" t="s">
        <v>24</v>
      </c>
      <c r="K3033" s="562" t="s">
        <v>7881</v>
      </c>
      <c r="L3033" s="561" t="s">
        <v>25</v>
      </c>
    </row>
    <row r="3034" spans="1:12" x14ac:dyDescent="0.25">
      <c r="A3034" s="561" t="s">
        <v>2672</v>
      </c>
      <c r="B3034" s="561" t="s">
        <v>2673</v>
      </c>
      <c r="C3034" s="561" t="s">
        <v>2950</v>
      </c>
      <c r="D3034" s="561" t="s">
        <v>2951</v>
      </c>
      <c r="E3034" s="562" t="s">
        <v>22</v>
      </c>
      <c r="F3034" s="561" t="s">
        <v>22</v>
      </c>
      <c r="G3034" s="561" t="s">
        <v>28824</v>
      </c>
      <c r="H3034" s="561" t="s">
        <v>3038</v>
      </c>
      <c r="I3034" s="561" t="s">
        <v>23270</v>
      </c>
      <c r="J3034" s="561" t="s">
        <v>24</v>
      </c>
      <c r="K3034" s="562" t="s">
        <v>8614</v>
      </c>
      <c r="L3034" s="561" t="s">
        <v>25</v>
      </c>
    </row>
    <row r="3035" spans="1:12" x14ac:dyDescent="0.25">
      <c r="A3035" s="561" t="s">
        <v>2672</v>
      </c>
      <c r="B3035" s="561" t="s">
        <v>2673</v>
      </c>
      <c r="C3035" s="561" t="s">
        <v>2950</v>
      </c>
      <c r="D3035" s="561" t="s">
        <v>2951</v>
      </c>
      <c r="E3035" s="562" t="s">
        <v>22</v>
      </c>
      <c r="F3035" s="561" t="s">
        <v>22</v>
      </c>
      <c r="G3035" s="561" t="s">
        <v>28825</v>
      </c>
      <c r="H3035" s="561" t="s">
        <v>3039</v>
      </c>
      <c r="I3035" s="561" t="s">
        <v>23270</v>
      </c>
      <c r="J3035" s="561" t="s">
        <v>24</v>
      </c>
      <c r="K3035" s="562" t="s">
        <v>7609</v>
      </c>
      <c r="L3035" s="561" t="s">
        <v>25</v>
      </c>
    </row>
    <row r="3036" spans="1:12" x14ac:dyDescent="0.25">
      <c r="A3036" s="561" t="s">
        <v>2672</v>
      </c>
      <c r="B3036" s="561" t="s">
        <v>2673</v>
      </c>
      <c r="C3036" s="561" t="s">
        <v>2950</v>
      </c>
      <c r="D3036" s="561" t="s">
        <v>2951</v>
      </c>
      <c r="E3036" s="562" t="s">
        <v>22</v>
      </c>
      <c r="F3036" s="561" t="s">
        <v>22</v>
      </c>
      <c r="G3036" s="561" t="s">
        <v>28826</v>
      </c>
      <c r="H3036" s="561" t="s">
        <v>3040</v>
      </c>
      <c r="I3036" s="561" t="s">
        <v>23270</v>
      </c>
      <c r="J3036" s="561" t="s">
        <v>24</v>
      </c>
      <c r="K3036" s="562" t="s">
        <v>7516</v>
      </c>
      <c r="L3036" s="561" t="s">
        <v>25</v>
      </c>
    </row>
    <row r="3037" spans="1:12" x14ac:dyDescent="0.25">
      <c r="A3037" s="561" t="s">
        <v>2672</v>
      </c>
      <c r="B3037" s="561" t="s">
        <v>2673</v>
      </c>
      <c r="C3037" s="561" t="s">
        <v>2950</v>
      </c>
      <c r="D3037" s="561" t="s">
        <v>2951</v>
      </c>
      <c r="E3037" s="562" t="s">
        <v>22</v>
      </c>
      <c r="F3037" s="561" t="s">
        <v>22</v>
      </c>
      <c r="G3037" s="561" t="s">
        <v>28828</v>
      </c>
      <c r="H3037" s="561" t="s">
        <v>3041</v>
      </c>
      <c r="I3037" s="561" t="s">
        <v>23270</v>
      </c>
      <c r="J3037" s="561" t="s">
        <v>24</v>
      </c>
      <c r="K3037" s="562" t="s">
        <v>37408</v>
      </c>
      <c r="L3037" s="561" t="s">
        <v>25</v>
      </c>
    </row>
    <row r="3038" spans="1:12" x14ac:dyDescent="0.25">
      <c r="A3038" s="561" t="s">
        <v>2672</v>
      </c>
      <c r="B3038" s="561" t="s">
        <v>2673</v>
      </c>
      <c r="C3038" s="561" t="s">
        <v>2950</v>
      </c>
      <c r="D3038" s="561" t="s">
        <v>2951</v>
      </c>
      <c r="E3038" s="562" t="s">
        <v>22</v>
      </c>
      <c r="F3038" s="561" t="s">
        <v>22</v>
      </c>
      <c r="G3038" s="561" t="s">
        <v>28830</v>
      </c>
      <c r="H3038" s="561" t="s">
        <v>3042</v>
      </c>
      <c r="I3038" s="561" t="s">
        <v>23270</v>
      </c>
      <c r="J3038" s="561" t="s">
        <v>24</v>
      </c>
      <c r="K3038" s="562" t="s">
        <v>6287</v>
      </c>
      <c r="L3038" s="561" t="s">
        <v>25</v>
      </c>
    </row>
    <row r="3039" spans="1:12" x14ac:dyDescent="0.25">
      <c r="A3039" s="561" t="s">
        <v>2672</v>
      </c>
      <c r="B3039" s="561" t="s">
        <v>2673</v>
      </c>
      <c r="C3039" s="561" t="s">
        <v>2950</v>
      </c>
      <c r="D3039" s="561" t="s">
        <v>2951</v>
      </c>
      <c r="E3039" s="562" t="s">
        <v>22</v>
      </c>
      <c r="F3039" s="561" t="s">
        <v>22</v>
      </c>
      <c r="G3039" s="561" t="s">
        <v>28832</v>
      </c>
      <c r="H3039" s="561" t="s">
        <v>3043</v>
      </c>
      <c r="I3039" s="561" t="s">
        <v>23270</v>
      </c>
      <c r="J3039" s="561" t="s">
        <v>24</v>
      </c>
      <c r="K3039" s="562" t="s">
        <v>37409</v>
      </c>
      <c r="L3039" s="561" t="s">
        <v>25</v>
      </c>
    </row>
    <row r="3040" spans="1:12" x14ac:dyDescent="0.25">
      <c r="A3040" s="561" t="s">
        <v>2672</v>
      </c>
      <c r="B3040" s="561" t="s">
        <v>2673</v>
      </c>
      <c r="C3040" s="561" t="s">
        <v>2950</v>
      </c>
      <c r="D3040" s="561" t="s">
        <v>2951</v>
      </c>
      <c r="E3040" s="562" t="s">
        <v>22</v>
      </c>
      <c r="F3040" s="561" t="s">
        <v>22</v>
      </c>
      <c r="G3040" s="561" t="s">
        <v>28833</v>
      </c>
      <c r="H3040" s="561" t="s">
        <v>3044</v>
      </c>
      <c r="I3040" s="561" t="s">
        <v>23270</v>
      </c>
      <c r="J3040" s="561" t="s">
        <v>24</v>
      </c>
      <c r="K3040" s="562" t="s">
        <v>30720</v>
      </c>
      <c r="L3040" s="561" t="s">
        <v>25</v>
      </c>
    </row>
    <row r="3041" spans="1:12" x14ac:dyDescent="0.25">
      <c r="A3041" s="561" t="s">
        <v>2672</v>
      </c>
      <c r="B3041" s="561" t="s">
        <v>2673</v>
      </c>
      <c r="C3041" s="561" t="s">
        <v>2950</v>
      </c>
      <c r="D3041" s="561" t="s">
        <v>2951</v>
      </c>
      <c r="E3041" s="562" t="s">
        <v>22</v>
      </c>
      <c r="F3041" s="561" t="s">
        <v>22</v>
      </c>
      <c r="G3041" s="561" t="s">
        <v>28835</v>
      </c>
      <c r="H3041" s="561" t="s">
        <v>3045</v>
      </c>
      <c r="I3041" s="561" t="s">
        <v>23270</v>
      </c>
      <c r="J3041" s="561" t="s">
        <v>24</v>
      </c>
      <c r="K3041" s="562" t="s">
        <v>6586</v>
      </c>
      <c r="L3041" s="561" t="s">
        <v>25</v>
      </c>
    </row>
    <row r="3042" spans="1:12" x14ac:dyDescent="0.25">
      <c r="A3042" s="561" t="s">
        <v>2672</v>
      </c>
      <c r="B3042" s="561" t="s">
        <v>2673</v>
      </c>
      <c r="C3042" s="561" t="s">
        <v>2950</v>
      </c>
      <c r="D3042" s="561" t="s">
        <v>2951</v>
      </c>
      <c r="E3042" s="562" t="s">
        <v>22</v>
      </c>
      <c r="F3042" s="561" t="s">
        <v>22</v>
      </c>
      <c r="G3042" s="561" t="s">
        <v>28837</v>
      </c>
      <c r="H3042" s="561" t="s">
        <v>3046</v>
      </c>
      <c r="I3042" s="561" t="s">
        <v>23270</v>
      </c>
      <c r="J3042" s="561" t="s">
        <v>24</v>
      </c>
      <c r="K3042" s="562" t="s">
        <v>32048</v>
      </c>
      <c r="L3042" s="561" t="s">
        <v>25</v>
      </c>
    </row>
    <row r="3043" spans="1:12" x14ac:dyDescent="0.25">
      <c r="A3043" s="561" t="s">
        <v>2672</v>
      </c>
      <c r="B3043" s="561" t="s">
        <v>2673</v>
      </c>
      <c r="C3043" s="561" t="s">
        <v>2950</v>
      </c>
      <c r="D3043" s="561" t="s">
        <v>2951</v>
      </c>
      <c r="E3043" s="562" t="s">
        <v>22</v>
      </c>
      <c r="F3043" s="561" t="s">
        <v>22</v>
      </c>
      <c r="G3043" s="561" t="s">
        <v>28838</v>
      </c>
      <c r="H3043" s="561" t="s">
        <v>3047</v>
      </c>
      <c r="I3043" s="561" t="s">
        <v>23270</v>
      </c>
      <c r="J3043" s="561" t="s">
        <v>24</v>
      </c>
      <c r="K3043" s="562" t="s">
        <v>37410</v>
      </c>
      <c r="L3043" s="561" t="s">
        <v>25</v>
      </c>
    </row>
    <row r="3044" spans="1:12" x14ac:dyDescent="0.25">
      <c r="A3044" s="561" t="s">
        <v>2672</v>
      </c>
      <c r="B3044" s="561" t="s">
        <v>2673</v>
      </c>
      <c r="C3044" s="561" t="s">
        <v>2950</v>
      </c>
      <c r="D3044" s="561" t="s">
        <v>2951</v>
      </c>
      <c r="E3044" s="562" t="s">
        <v>22</v>
      </c>
      <c r="F3044" s="561" t="s">
        <v>22</v>
      </c>
      <c r="G3044" s="561" t="s">
        <v>28840</v>
      </c>
      <c r="H3044" s="561" t="s">
        <v>3048</v>
      </c>
      <c r="I3044" s="561" t="s">
        <v>23270</v>
      </c>
      <c r="J3044" s="561" t="s">
        <v>24</v>
      </c>
      <c r="K3044" s="562" t="s">
        <v>37411</v>
      </c>
      <c r="L3044" s="561" t="s">
        <v>25</v>
      </c>
    </row>
    <row r="3045" spans="1:12" x14ac:dyDescent="0.25">
      <c r="A3045" s="561" t="s">
        <v>2672</v>
      </c>
      <c r="B3045" s="561" t="s">
        <v>2673</v>
      </c>
      <c r="C3045" s="561" t="s">
        <v>2950</v>
      </c>
      <c r="D3045" s="561" t="s">
        <v>2951</v>
      </c>
      <c r="E3045" s="562" t="s">
        <v>22</v>
      </c>
      <c r="F3045" s="561" t="s">
        <v>22</v>
      </c>
      <c r="G3045" s="561" t="s">
        <v>28842</v>
      </c>
      <c r="H3045" s="561" t="s">
        <v>3049</v>
      </c>
      <c r="I3045" s="561" t="s">
        <v>23270</v>
      </c>
      <c r="J3045" s="561" t="s">
        <v>24</v>
      </c>
      <c r="K3045" s="562" t="s">
        <v>37412</v>
      </c>
      <c r="L3045" s="561" t="s">
        <v>25</v>
      </c>
    </row>
    <row r="3046" spans="1:12" x14ac:dyDescent="0.25">
      <c r="A3046" s="561" t="s">
        <v>2672</v>
      </c>
      <c r="B3046" s="561" t="s">
        <v>2673</v>
      </c>
      <c r="C3046" s="561" t="s">
        <v>2950</v>
      </c>
      <c r="D3046" s="561" t="s">
        <v>2951</v>
      </c>
      <c r="E3046" s="562" t="s">
        <v>22</v>
      </c>
      <c r="F3046" s="561" t="s">
        <v>22</v>
      </c>
      <c r="G3046" s="561" t="s">
        <v>28843</v>
      </c>
      <c r="H3046" s="561" t="s">
        <v>3050</v>
      </c>
      <c r="I3046" s="561" t="s">
        <v>23270</v>
      </c>
      <c r="J3046" s="561" t="s">
        <v>24</v>
      </c>
      <c r="K3046" s="562" t="s">
        <v>7421</v>
      </c>
      <c r="L3046" s="561" t="s">
        <v>25</v>
      </c>
    </row>
    <row r="3047" spans="1:12" x14ac:dyDescent="0.25">
      <c r="A3047" s="561" t="s">
        <v>2672</v>
      </c>
      <c r="B3047" s="561" t="s">
        <v>2673</v>
      </c>
      <c r="C3047" s="561" t="s">
        <v>2950</v>
      </c>
      <c r="D3047" s="561" t="s">
        <v>2951</v>
      </c>
      <c r="E3047" s="562" t="s">
        <v>22</v>
      </c>
      <c r="F3047" s="561" t="s">
        <v>22</v>
      </c>
      <c r="G3047" s="561" t="s">
        <v>28844</v>
      </c>
      <c r="H3047" s="561" t="s">
        <v>3051</v>
      </c>
      <c r="I3047" s="561" t="s">
        <v>23270</v>
      </c>
      <c r="J3047" s="561" t="s">
        <v>24</v>
      </c>
      <c r="K3047" s="562" t="s">
        <v>28812</v>
      </c>
      <c r="L3047" s="561" t="s">
        <v>25</v>
      </c>
    </row>
    <row r="3048" spans="1:12" x14ac:dyDescent="0.25">
      <c r="A3048" s="561" t="s">
        <v>2672</v>
      </c>
      <c r="B3048" s="561" t="s">
        <v>2673</v>
      </c>
      <c r="C3048" s="561" t="s">
        <v>2950</v>
      </c>
      <c r="D3048" s="561" t="s">
        <v>2951</v>
      </c>
      <c r="E3048" s="562" t="s">
        <v>22</v>
      </c>
      <c r="F3048" s="561" t="s">
        <v>22</v>
      </c>
      <c r="G3048" s="561" t="s">
        <v>28846</v>
      </c>
      <c r="H3048" s="561" t="s">
        <v>3052</v>
      </c>
      <c r="I3048" s="561" t="s">
        <v>23270</v>
      </c>
      <c r="J3048" s="561" t="s">
        <v>24</v>
      </c>
      <c r="K3048" s="562" t="s">
        <v>37413</v>
      </c>
      <c r="L3048" s="561" t="s">
        <v>25</v>
      </c>
    </row>
    <row r="3049" spans="1:12" x14ac:dyDescent="0.25">
      <c r="A3049" s="561" t="s">
        <v>2672</v>
      </c>
      <c r="B3049" s="561" t="s">
        <v>2673</v>
      </c>
      <c r="C3049" s="561" t="s">
        <v>2950</v>
      </c>
      <c r="D3049" s="561" t="s">
        <v>2951</v>
      </c>
      <c r="E3049" s="562" t="s">
        <v>22</v>
      </c>
      <c r="F3049" s="561" t="s">
        <v>22</v>
      </c>
      <c r="G3049" s="561" t="s">
        <v>28847</v>
      </c>
      <c r="H3049" s="561" t="s">
        <v>3053</v>
      </c>
      <c r="I3049" s="561" t="s">
        <v>23270</v>
      </c>
      <c r="J3049" s="561" t="s">
        <v>24</v>
      </c>
      <c r="K3049" s="562" t="s">
        <v>7744</v>
      </c>
      <c r="L3049" s="561" t="s">
        <v>25</v>
      </c>
    </row>
    <row r="3050" spans="1:12" x14ac:dyDescent="0.25">
      <c r="A3050" s="561" t="s">
        <v>2672</v>
      </c>
      <c r="B3050" s="561" t="s">
        <v>2673</v>
      </c>
      <c r="C3050" s="561" t="s">
        <v>2950</v>
      </c>
      <c r="D3050" s="561" t="s">
        <v>2951</v>
      </c>
      <c r="E3050" s="562" t="s">
        <v>22</v>
      </c>
      <c r="F3050" s="561" t="s">
        <v>22</v>
      </c>
      <c r="G3050" s="561" t="s">
        <v>28849</v>
      </c>
      <c r="H3050" s="561" t="s">
        <v>3054</v>
      </c>
      <c r="I3050" s="561" t="s">
        <v>23270</v>
      </c>
      <c r="J3050" s="561" t="s">
        <v>24</v>
      </c>
      <c r="K3050" s="562" t="s">
        <v>37414</v>
      </c>
      <c r="L3050" s="561" t="s">
        <v>25</v>
      </c>
    </row>
    <row r="3051" spans="1:12" x14ac:dyDescent="0.25">
      <c r="A3051" s="561" t="s">
        <v>2672</v>
      </c>
      <c r="B3051" s="561" t="s">
        <v>2673</v>
      </c>
      <c r="C3051" s="561" t="s">
        <v>2950</v>
      </c>
      <c r="D3051" s="561" t="s">
        <v>2951</v>
      </c>
      <c r="E3051" s="562" t="s">
        <v>22</v>
      </c>
      <c r="F3051" s="561" t="s">
        <v>22</v>
      </c>
      <c r="G3051" s="561" t="s">
        <v>28851</v>
      </c>
      <c r="H3051" s="561" t="s">
        <v>3055</v>
      </c>
      <c r="I3051" s="561" t="s">
        <v>23270</v>
      </c>
      <c r="J3051" s="561" t="s">
        <v>24</v>
      </c>
      <c r="K3051" s="562" t="s">
        <v>37415</v>
      </c>
      <c r="L3051" s="561" t="s">
        <v>25</v>
      </c>
    </row>
    <row r="3052" spans="1:12" x14ac:dyDescent="0.25">
      <c r="A3052" s="561" t="s">
        <v>2672</v>
      </c>
      <c r="B3052" s="561" t="s">
        <v>2673</v>
      </c>
      <c r="C3052" s="561" t="s">
        <v>2950</v>
      </c>
      <c r="D3052" s="561" t="s">
        <v>2951</v>
      </c>
      <c r="E3052" s="562" t="s">
        <v>22</v>
      </c>
      <c r="F3052" s="561" t="s">
        <v>22</v>
      </c>
      <c r="G3052" s="561" t="s">
        <v>28852</v>
      </c>
      <c r="H3052" s="561" t="s">
        <v>3057</v>
      </c>
      <c r="I3052" s="561" t="s">
        <v>23270</v>
      </c>
      <c r="J3052" s="561" t="s">
        <v>24</v>
      </c>
      <c r="K3052" s="562" t="s">
        <v>37416</v>
      </c>
      <c r="L3052" s="561" t="s">
        <v>25</v>
      </c>
    </row>
    <row r="3053" spans="1:12" x14ac:dyDescent="0.25">
      <c r="A3053" s="561" t="s">
        <v>2672</v>
      </c>
      <c r="B3053" s="561" t="s">
        <v>2673</v>
      </c>
      <c r="C3053" s="561" t="s">
        <v>2950</v>
      </c>
      <c r="D3053" s="561" t="s">
        <v>2951</v>
      </c>
      <c r="E3053" s="562" t="s">
        <v>22</v>
      </c>
      <c r="F3053" s="561" t="s">
        <v>22</v>
      </c>
      <c r="G3053" s="561" t="s">
        <v>28854</v>
      </c>
      <c r="H3053" s="561" t="s">
        <v>3059</v>
      </c>
      <c r="I3053" s="561" t="s">
        <v>23270</v>
      </c>
      <c r="J3053" s="561" t="s">
        <v>24</v>
      </c>
      <c r="K3053" s="562" t="s">
        <v>37417</v>
      </c>
      <c r="L3053" s="561" t="s">
        <v>25</v>
      </c>
    </row>
    <row r="3054" spans="1:12" x14ac:dyDescent="0.25">
      <c r="A3054" s="561" t="s">
        <v>2672</v>
      </c>
      <c r="B3054" s="561" t="s">
        <v>2673</v>
      </c>
      <c r="C3054" s="561" t="s">
        <v>2950</v>
      </c>
      <c r="D3054" s="561" t="s">
        <v>2951</v>
      </c>
      <c r="E3054" s="562" t="s">
        <v>22</v>
      </c>
      <c r="F3054" s="561" t="s">
        <v>22</v>
      </c>
      <c r="G3054" s="561" t="s">
        <v>28856</v>
      </c>
      <c r="H3054" s="561" t="s">
        <v>3061</v>
      </c>
      <c r="I3054" s="561" t="s">
        <v>23270</v>
      </c>
      <c r="J3054" s="561" t="s">
        <v>24</v>
      </c>
      <c r="K3054" s="562" t="s">
        <v>37418</v>
      </c>
      <c r="L3054" s="561" t="s">
        <v>25</v>
      </c>
    </row>
    <row r="3055" spans="1:12" x14ac:dyDescent="0.25">
      <c r="A3055" s="561" t="s">
        <v>2672</v>
      </c>
      <c r="B3055" s="561" t="s">
        <v>2673</v>
      </c>
      <c r="C3055" s="561" t="s">
        <v>2950</v>
      </c>
      <c r="D3055" s="561" t="s">
        <v>2951</v>
      </c>
      <c r="E3055" s="562" t="s">
        <v>22</v>
      </c>
      <c r="F3055" s="561" t="s">
        <v>22</v>
      </c>
      <c r="G3055" s="561" t="s">
        <v>28858</v>
      </c>
      <c r="H3055" s="561" t="s">
        <v>3062</v>
      </c>
      <c r="I3055" s="561" t="s">
        <v>23270</v>
      </c>
      <c r="J3055" s="561" t="s">
        <v>24</v>
      </c>
      <c r="K3055" s="562" t="s">
        <v>37419</v>
      </c>
      <c r="L3055" s="561" t="s">
        <v>25</v>
      </c>
    </row>
    <row r="3056" spans="1:12" x14ac:dyDescent="0.25">
      <c r="A3056" s="561" t="s">
        <v>2672</v>
      </c>
      <c r="B3056" s="561" t="s">
        <v>2673</v>
      </c>
      <c r="C3056" s="561" t="s">
        <v>2950</v>
      </c>
      <c r="D3056" s="561" t="s">
        <v>2951</v>
      </c>
      <c r="E3056" s="562" t="s">
        <v>22</v>
      </c>
      <c r="F3056" s="561" t="s">
        <v>22</v>
      </c>
      <c r="G3056" s="561" t="s">
        <v>28860</v>
      </c>
      <c r="H3056" s="561" t="s">
        <v>3063</v>
      </c>
      <c r="I3056" s="561" t="s">
        <v>23270</v>
      </c>
      <c r="J3056" s="561" t="s">
        <v>24</v>
      </c>
      <c r="K3056" s="562" t="s">
        <v>30717</v>
      </c>
      <c r="L3056" s="561" t="s">
        <v>25</v>
      </c>
    </row>
    <row r="3057" spans="1:12" x14ac:dyDescent="0.25">
      <c r="A3057" s="561" t="s">
        <v>2672</v>
      </c>
      <c r="B3057" s="561" t="s">
        <v>2673</v>
      </c>
      <c r="C3057" s="561" t="s">
        <v>2950</v>
      </c>
      <c r="D3057" s="561" t="s">
        <v>2951</v>
      </c>
      <c r="E3057" s="562" t="s">
        <v>22</v>
      </c>
      <c r="F3057" s="561" t="s">
        <v>22</v>
      </c>
      <c r="G3057" s="561" t="s">
        <v>28862</v>
      </c>
      <c r="H3057" s="561" t="s">
        <v>3064</v>
      </c>
      <c r="I3057" s="561" t="s">
        <v>23270</v>
      </c>
      <c r="J3057" s="561" t="s">
        <v>24</v>
      </c>
      <c r="K3057" s="562" t="s">
        <v>37420</v>
      </c>
      <c r="L3057" s="561" t="s">
        <v>25</v>
      </c>
    </row>
    <row r="3058" spans="1:12" x14ac:dyDescent="0.25">
      <c r="A3058" s="561" t="s">
        <v>2672</v>
      </c>
      <c r="B3058" s="561" t="s">
        <v>2673</v>
      </c>
      <c r="C3058" s="561" t="s">
        <v>2950</v>
      </c>
      <c r="D3058" s="561" t="s">
        <v>2951</v>
      </c>
      <c r="E3058" s="562" t="s">
        <v>22</v>
      </c>
      <c r="F3058" s="561" t="s">
        <v>22</v>
      </c>
      <c r="G3058" s="561" t="s">
        <v>28864</v>
      </c>
      <c r="H3058" s="561" t="s">
        <v>3065</v>
      </c>
      <c r="I3058" s="561" t="s">
        <v>23270</v>
      </c>
      <c r="J3058" s="561" t="s">
        <v>24</v>
      </c>
      <c r="K3058" s="562" t="s">
        <v>37421</v>
      </c>
      <c r="L3058" s="561" t="s">
        <v>25</v>
      </c>
    </row>
    <row r="3059" spans="1:12" x14ac:dyDescent="0.25">
      <c r="A3059" s="561" t="s">
        <v>2672</v>
      </c>
      <c r="B3059" s="561" t="s">
        <v>2673</v>
      </c>
      <c r="C3059" s="561" t="s">
        <v>2950</v>
      </c>
      <c r="D3059" s="561" t="s">
        <v>2951</v>
      </c>
      <c r="E3059" s="562" t="s">
        <v>22</v>
      </c>
      <c r="F3059" s="561" t="s">
        <v>22</v>
      </c>
      <c r="G3059" s="561" t="s">
        <v>28866</v>
      </c>
      <c r="H3059" s="561" t="s">
        <v>3066</v>
      </c>
      <c r="I3059" s="561" t="s">
        <v>23270</v>
      </c>
      <c r="J3059" s="561" t="s">
        <v>24</v>
      </c>
      <c r="K3059" s="562" t="s">
        <v>37422</v>
      </c>
      <c r="L3059" s="561" t="s">
        <v>25</v>
      </c>
    </row>
    <row r="3060" spans="1:12" x14ac:dyDescent="0.25">
      <c r="A3060" s="561" t="s">
        <v>2672</v>
      </c>
      <c r="B3060" s="561" t="s">
        <v>2673</v>
      </c>
      <c r="C3060" s="561" t="s">
        <v>3067</v>
      </c>
      <c r="D3060" s="561" t="s">
        <v>3068</v>
      </c>
      <c r="E3060" s="562" t="s">
        <v>22</v>
      </c>
      <c r="F3060" s="561" t="s">
        <v>22</v>
      </c>
      <c r="G3060" s="561" t="s">
        <v>28867</v>
      </c>
      <c r="H3060" s="561" t="s">
        <v>3069</v>
      </c>
      <c r="I3060" s="561" t="s">
        <v>23270</v>
      </c>
      <c r="J3060" s="561" t="s">
        <v>7063</v>
      </c>
      <c r="K3060" s="562" t="s">
        <v>7816</v>
      </c>
      <c r="L3060" s="561" t="s">
        <v>25</v>
      </c>
    </row>
    <row r="3061" spans="1:12" x14ac:dyDescent="0.25">
      <c r="A3061" s="561" t="s">
        <v>2672</v>
      </c>
      <c r="B3061" s="561" t="s">
        <v>2673</v>
      </c>
      <c r="C3061" s="561" t="s">
        <v>3067</v>
      </c>
      <c r="D3061" s="561" t="s">
        <v>3068</v>
      </c>
      <c r="E3061" s="562" t="s">
        <v>22</v>
      </c>
      <c r="F3061" s="561" t="s">
        <v>22</v>
      </c>
      <c r="G3061" s="561" t="s">
        <v>28869</v>
      </c>
      <c r="H3061" s="561" t="s">
        <v>3071</v>
      </c>
      <c r="I3061" s="561" t="s">
        <v>23270</v>
      </c>
      <c r="J3061" s="561" t="s">
        <v>7063</v>
      </c>
      <c r="K3061" s="562" t="s">
        <v>37423</v>
      </c>
      <c r="L3061" s="561" t="s">
        <v>25</v>
      </c>
    </row>
    <row r="3062" spans="1:12" x14ac:dyDescent="0.25">
      <c r="A3062" s="561" t="s">
        <v>2672</v>
      </c>
      <c r="B3062" s="561" t="s">
        <v>2673</v>
      </c>
      <c r="C3062" s="561" t="s">
        <v>3067</v>
      </c>
      <c r="D3062" s="561" t="s">
        <v>3068</v>
      </c>
      <c r="E3062" s="562" t="s">
        <v>22</v>
      </c>
      <c r="F3062" s="561" t="s">
        <v>22</v>
      </c>
      <c r="G3062" s="561" t="s">
        <v>28871</v>
      </c>
      <c r="H3062" s="561" t="s">
        <v>3072</v>
      </c>
      <c r="I3062" s="561" t="s">
        <v>23270</v>
      </c>
      <c r="J3062" s="561" t="s">
        <v>7063</v>
      </c>
      <c r="K3062" s="562" t="s">
        <v>25624</v>
      </c>
      <c r="L3062" s="561" t="s">
        <v>25</v>
      </c>
    </row>
    <row r="3063" spans="1:12" x14ac:dyDescent="0.25">
      <c r="A3063" s="561" t="s">
        <v>2672</v>
      </c>
      <c r="B3063" s="561" t="s">
        <v>2673</v>
      </c>
      <c r="C3063" s="561" t="s">
        <v>3067</v>
      </c>
      <c r="D3063" s="561" t="s">
        <v>3068</v>
      </c>
      <c r="E3063" s="562" t="s">
        <v>22</v>
      </c>
      <c r="F3063" s="561" t="s">
        <v>22</v>
      </c>
      <c r="G3063" s="561" t="s">
        <v>28873</v>
      </c>
      <c r="H3063" s="561" t="s">
        <v>3073</v>
      </c>
      <c r="I3063" s="561" t="s">
        <v>23270</v>
      </c>
      <c r="J3063" s="561" t="s">
        <v>7063</v>
      </c>
      <c r="K3063" s="562" t="s">
        <v>37424</v>
      </c>
      <c r="L3063" s="561" t="s">
        <v>25</v>
      </c>
    </row>
    <row r="3064" spans="1:12" x14ac:dyDescent="0.25">
      <c r="A3064" s="561" t="s">
        <v>2672</v>
      </c>
      <c r="B3064" s="561" t="s">
        <v>2673</v>
      </c>
      <c r="C3064" s="561" t="s">
        <v>3067</v>
      </c>
      <c r="D3064" s="561" t="s">
        <v>3068</v>
      </c>
      <c r="E3064" s="562" t="s">
        <v>22</v>
      </c>
      <c r="F3064" s="561" t="s">
        <v>22</v>
      </c>
      <c r="G3064" s="561" t="s">
        <v>28875</v>
      </c>
      <c r="H3064" s="561" t="s">
        <v>3074</v>
      </c>
      <c r="I3064" s="561" t="s">
        <v>23270</v>
      </c>
      <c r="J3064" s="561" t="s">
        <v>7063</v>
      </c>
      <c r="K3064" s="562" t="s">
        <v>37425</v>
      </c>
      <c r="L3064" s="561" t="s">
        <v>25</v>
      </c>
    </row>
    <row r="3065" spans="1:12" x14ac:dyDescent="0.25">
      <c r="A3065" s="561" t="s">
        <v>2672</v>
      </c>
      <c r="B3065" s="561" t="s">
        <v>2673</v>
      </c>
      <c r="C3065" s="561" t="s">
        <v>3067</v>
      </c>
      <c r="D3065" s="561" t="s">
        <v>3068</v>
      </c>
      <c r="E3065" s="562" t="s">
        <v>22</v>
      </c>
      <c r="F3065" s="561" t="s">
        <v>22</v>
      </c>
      <c r="G3065" s="561" t="s">
        <v>28877</v>
      </c>
      <c r="H3065" s="561" t="s">
        <v>3075</v>
      </c>
      <c r="I3065" s="561" t="s">
        <v>23270</v>
      </c>
      <c r="J3065" s="561" t="s">
        <v>7063</v>
      </c>
      <c r="K3065" s="562" t="s">
        <v>8330</v>
      </c>
      <c r="L3065" s="561" t="s">
        <v>25</v>
      </c>
    </row>
    <row r="3066" spans="1:12" x14ac:dyDescent="0.25">
      <c r="A3066" s="561" t="s">
        <v>2672</v>
      </c>
      <c r="B3066" s="561" t="s">
        <v>2673</v>
      </c>
      <c r="C3066" s="561" t="s">
        <v>3067</v>
      </c>
      <c r="D3066" s="561" t="s">
        <v>3068</v>
      </c>
      <c r="E3066" s="562" t="s">
        <v>22</v>
      </c>
      <c r="F3066" s="561" t="s">
        <v>22</v>
      </c>
      <c r="G3066" s="561" t="s">
        <v>28879</v>
      </c>
      <c r="H3066" s="561" t="s">
        <v>3077</v>
      </c>
      <c r="I3066" s="561" t="s">
        <v>23270</v>
      </c>
      <c r="J3066" s="561" t="s">
        <v>7063</v>
      </c>
      <c r="K3066" s="562" t="s">
        <v>37426</v>
      </c>
      <c r="L3066" s="561" t="s">
        <v>25</v>
      </c>
    </row>
    <row r="3067" spans="1:12" x14ac:dyDescent="0.25">
      <c r="A3067" s="561" t="s">
        <v>2672</v>
      </c>
      <c r="B3067" s="561" t="s">
        <v>2673</v>
      </c>
      <c r="C3067" s="561" t="s">
        <v>3067</v>
      </c>
      <c r="D3067" s="561" t="s">
        <v>3068</v>
      </c>
      <c r="E3067" s="562" t="s">
        <v>22</v>
      </c>
      <c r="F3067" s="561" t="s">
        <v>22</v>
      </c>
      <c r="G3067" s="561" t="s">
        <v>28881</v>
      </c>
      <c r="H3067" s="561" t="s">
        <v>3078</v>
      </c>
      <c r="I3067" s="561" t="s">
        <v>23270</v>
      </c>
      <c r="J3067" s="561" t="s">
        <v>7063</v>
      </c>
      <c r="K3067" s="562" t="s">
        <v>37427</v>
      </c>
      <c r="L3067" s="561" t="s">
        <v>25</v>
      </c>
    </row>
    <row r="3068" spans="1:12" x14ac:dyDescent="0.25">
      <c r="A3068" s="561" t="s">
        <v>2672</v>
      </c>
      <c r="B3068" s="561" t="s">
        <v>2673</v>
      </c>
      <c r="C3068" s="561" t="s">
        <v>3067</v>
      </c>
      <c r="D3068" s="561" t="s">
        <v>3068</v>
      </c>
      <c r="E3068" s="562" t="s">
        <v>22</v>
      </c>
      <c r="F3068" s="561" t="s">
        <v>22</v>
      </c>
      <c r="G3068" s="561" t="s">
        <v>28882</v>
      </c>
      <c r="H3068" s="561" t="s">
        <v>3079</v>
      </c>
      <c r="I3068" s="561" t="s">
        <v>23270</v>
      </c>
      <c r="J3068" s="561" t="s">
        <v>24</v>
      </c>
      <c r="K3068" s="562" t="s">
        <v>4186</v>
      </c>
      <c r="L3068" s="561" t="s">
        <v>25</v>
      </c>
    </row>
    <row r="3069" spans="1:12" x14ac:dyDescent="0.25">
      <c r="A3069" s="561" t="s">
        <v>2672</v>
      </c>
      <c r="B3069" s="561" t="s">
        <v>2673</v>
      </c>
      <c r="C3069" s="561" t="s">
        <v>3067</v>
      </c>
      <c r="D3069" s="561" t="s">
        <v>3068</v>
      </c>
      <c r="E3069" s="562" t="s">
        <v>22</v>
      </c>
      <c r="F3069" s="561" t="s">
        <v>22</v>
      </c>
      <c r="G3069" s="561" t="s">
        <v>28884</v>
      </c>
      <c r="H3069" s="561" t="s">
        <v>3080</v>
      </c>
      <c r="I3069" s="561" t="s">
        <v>23270</v>
      </c>
      <c r="J3069" s="561" t="s">
        <v>7063</v>
      </c>
      <c r="K3069" s="562" t="s">
        <v>37428</v>
      </c>
      <c r="L3069" s="561" t="s">
        <v>25</v>
      </c>
    </row>
    <row r="3070" spans="1:12" x14ac:dyDescent="0.25">
      <c r="A3070" s="561" t="s">
        <v>2672</v>
      </c>
      <c r="B3070" s="561" t="s">
        <v>2673</v>
      </c>
      <c r="C3070" s="561" t="s">
        <v>3067</v>
      </c>
      <c r="D3070" s="561" t="s">
        <v>3068</v>
      </c>
      <c r="E3070" s="562" t="s">
        <v>22</v>
      </c>
      <c r="F3070" s="561" t="s">
        <v>22</v>
      </c>
      <c r="G3070" s="561" t="s">
        <v>28886</v>
      </c>
      <c r="H3070" s="561" t="s">
        <v>3081</v>
      </c>
      <c r="I3070" s="561" t="s">
        <v>23270</v>
      </c>
      <c r="J3070" s="561" t="s">
        <v>7063</v>
      </c>
      <c r="K3070" s="562" t="s">
        <v>37429</v>
      </c>
      <c r="L3070" s="561" t="s">
        <v>25</v>
      </c>
    </row>
    <row r="3071" spans="1:12" x14ac:dyDescent="0.25">
      <c r="A3071" s="561" t="s">
        <v>2672</v>
      </c>
      <c r="B3071" s="561" t="s">
        <v>2673</v>
      </c>
      <c r="C3071" s="561" t="s">
        <v>3067</v>
      </c>
      <c r="D3071" s="561" t="s">
        <v>3068</v>
      </c>
      <c r="E3071" s="562" t="s">
        <v>22</v>
      </c>
      <c r="F3071" s="561" t="s">
        <v>22</v>
      </c>
      <c r="G3071" s="561" t="s">
        <v>28888</v>
      </c>
      <c r="H3071" s="561" t="s">
        <v>3083</v>
      </c>
      <c r="I3071" s="561" t="s">
        <v>23270</v>
      </c>
      <c r="J3071" s="561" t="s">
        <v>7063</v>
      </c>
      <c r="K3071" s="562" t="s">
        <v>25069</v>
      </c>
      <c r="L3071" s="561" t="s">
        <v>25</v>
      </c>
    </row>
    <row r="3072" spans="1:12" x14ac:dyDescent="0.25">
      <c r="A3072" s="561" t="s">
        <v>2672</v>
      </c>
      <c r="B3072" s="561" t="s">
        <v>2673</v>
      </c>
      <c r="C3072" s="561" t="s">
        <v>3067</v>
      </c>
      <c r="D3072" s="561" t="s">
        <v>3068</v>
      </c>
      <c r="E3072" s="562" t="s">
        <v>22</v>
      </c>
      <c r="F3072" s="561" t="s">
        <v>22</v>
      </c>
      <c r="G3072" s="561" t="s">
        <v>28890</v>
      </c>
      <c r="H3072" s="561" t="s">
        <v>3084</v>
      </c>
      <c r="I3072" s="561" t="s">
        <v>23270</v>
      </c>
      <c r="J3072" s="561" t="s">
        <v>7063</v>
      </c>
      <c r="K3072" s="562" t="s">
        <v>7547</v>
      </c>
      <c r="L3072" s="561" t="s">
        <v>25</v>
      </c>
    </row>
    <row r="3073" spans="1:12" x14ac:dyDescent="0.25">
      <c r="A3073" s="561" t="s">
        <v>2672</v>
      </c>
      <c r="B3073" s="561" t="s">
        <v>2673</v>
      </c>
      <c r="C3073" s="561" t="s">
        <v>3067</v>
      </c>
      <c r="D3073" s="561" t="s">
        <v>3068</v>
      </c>
      <c r="E3073" s="562" t="s">
        <v>22</v>
      </c>
      <c r="F3073" s="561" t="s">
        <v>22</v>
      </c>
      <c r="G3073" s="561" t="s">
        <v>28892</v>
      </c>
      <c r="H3073" s="561" t="s">
        <v>3085</v>
      </c>
      <c r="I3073" s="561" t="s">
        <v>23270</v>
      </c>
      <c r="J3073" s="561" t="s">
        <v>7063</v>
      </c>
      <c r="K3073" s="562" t="s">
        <v>28173</v>
      </c>
      <c r="L3073" s="561" t="s">
        <v>25</v>
      </c>
    </row>
    <row r="3074" spans="1:12" x14ac:dyDescent="0.25">
      <c r="A3074" s="561" t="s">
        <v>2672</v>
      </c>
      <c r="B3074" s="561" t="s">
        <v>2673</v>
      </c>
      <c r="C3074" s="561" t="s">
        <v>3067</v>
      </c>
      <c r="D3074" s="561" t="s">
        <v>3068</v>
      </c>
      <c r="E3074" s="562" t="s">
        <v>22</v>
      </c>
      <c r="F3074" s="561" t="s">
        <v>22</v>
      </c>
      <c r="G3074" s="561" t="s">
        <v>28894</v>
      </c>
      <c r="H3074" s="561" t="s">
        <v>3086</v>
      </c>
      <c r="I3074" s="561" t="s">
        <v>23270</v>
      </c>
      <c r="J3074" s="561" t="s">
        <v>7063</v>
      </c>
      <c r="K3074" s="562" t="s">
        <v>37430</v>
      </c>
      <c r="L3074" s="561" t="s">
        <v>25</v>
      </c>
    </row>
    <row r="3075" spans="1:12" x14ac:dyDescent="0.25">
      <c r="A3075" s="561" t="s">
        <v>2672</v>
      </c>
      <c r="B3075" s="561" t="s">
        <v>2673</v>
      </c>
      <c r="C3075" s="561" t="s">
        <v>3067</v>
      </c>
      <c r="D3075" s="561" t="s">
        <v>3068</v>
      </c>
      <c r="E3075" s="562" t="s">
        <v>22</v>
      </c>
      <c r="F3075" s="561" t="s">
        <v>22</v>
      </c>
      <c r="G3075" s="561" t="s">
        <v>28895</v>
      </c>
      <c r="H3075" s="561" t="s">
        <v>3087</v>
      </c>
      <c r="I3075" s="561" t="s">
        <v>23270</v>
      </c>
      <c r="J3075" s="561" t="s">
        <v>24</v>
      </c>
      <c r="K3075" s="562" t="s">
        <v>30462</v>
      </c>
      <c r="L3075" s="561" t="s">
        <v>25</v>
      </c>
    </row>
    <row r="3076" spans="1:12" x14ac:dyDescent="0.25">
      <c r="A3076" s="561" t="s">
        <v>2672</v>
      </c>
      <c r="B3076" s="561" t="s">
        <v>2673</v>
      </c>
      <c r="C3076" s="561" t="s">
        <v>3067</v>
      </c>
      <c r="D3076" s="561" t="s">
        <v>3068</v>
      </c>
      <c r="E3076" s="562" t="s">
        <v>22</v>
      </c>
      <c r="F3076" s="561" t="s">
        <v>22</v>
      </c>
      <c r="G3076" s="561" t="s">
        <v>28897</v>
      </c>
      <c r="H3076" s="561" t="s">
        <v>3088</v>
      </c>
      <c r="I3076" s="561" t="s">
        <v>23270</v>
      </c>
      <c r="J3076" s="561" t="s">
        <v>24</v>
      </c>
      <c r="K3076" s="562" t="s">
        <v>7110</v>
      </c>
      <c r="L3076" s="561" t="s">
        <v>25</v>
      </c>
    </row>
    <row r="3077" spans="1:12" x14ac:dyDescent="0.25">
      <c r="A3077" s="561" t="s">
        <v>2672</v>
      </c>
      <c r="B3077" s="561" t="s">
        <v>2673</v>
      </c>
      <c r="C3077" s="561" t="s">
        <v>3067</v>
      </c>
      <c r="D3077" s="561" t="s">
        <v>3068</v>
      </c>
      <c r="E3077" s="562" t="s">
        <v>22</v>
      </c>
      <c r="F3077" s="561" t="s">
        <v>22</v>
      </c>
      <c r="G3077" s="561" t="s">
        <v>28899</v>
      </c>
      <c r="H3077" s="561" t="s">
        <v>3090</v>
      </c>
      <c r="I3077" s="561" t="s">
        <v>23270</v>
      </c>
      <c r="J3077" s="561" t="s">
        <v>24</v>
      </c>
      <c r="K3077" s="562" t="s">
        <v>8618</v>
      </c>
      <c r="L3077" s="561" t="s">
        <v>25</v>
      </c>
    </row>
    <row r="3078" spans="1:12" x14ac:dyDescent="0.25">
      <c r="A3078" s="561" t="s">
        <v>2672</v>
      </c>
      <c r="B3078" s="561" t="s">
        <v>2673</v>
      </c>
      <c r="C3078" s="561" t="s">
        <v>3067</v>
      </c>
      <c r="D3078" s="561" t="s">
        <v>3068</v>
      </c>
      <c r="E3078" s="562" t="s">
        <v>22</v>
      </c>
      <c r="F3078" s="561" t="s">
        <v>22</v>
      </c>
      <c r="G3078" s="561" t="s">
        <v>28900</v>
      </c>
      <c r="H3078" s="561" t="s">
        <v>3091</v>
      </c>
      <c r="I3078" s="561" t="s">
        <v>23270</v>
      </c>
      <c r="J3078" s="561" t="s">
        <v>7063</v>
      </c>
      <c r="K3078" s="562" t="s">
        <v>8151</v>
      </c>
      <c r="L3078" s="561" t="s">
        <v>25</v>
      </c>
    </row>
    <row r="3079" spans="1:12" x14ac:dyDescent="0.25">
      <c r="A3079" s="561" t="s">
        <v>2672</v>
      </c>
      <c r="B3079" s="561" t="s">
        <v>2673</v>
      </c>
      <c r="C3079" s="561" t="s">
        <v>3067</v>
      </c>
      <c r="D3079" s="561" t="s">
        <v>3068</v>
      </c>
      <c r="E3079" s="562" t="s">
        <v>22</v>
      </c>
      <c r="F3079" s="561" t="s">
        <v>22</v>
      </c>
      <c r="G3079" s="561" t="s">
        <v>28901</v>
      </c>
      <c r="H3079" s="561" t="s">
        <v>3092</v>
      </c>
      <c r="I3079" s="561" t="s">
        <v>23270</v>
      </c>
      <c r="J3079" s="561" t="s">
        <v>7063</v>
      </c>
      <c r="K3079" s="562" t="s">
        <v>25691</v>
      </c>
      <c r="L3079" s="561" t="s">
        <v>25</v>
      </c>
    </row>
    <row r="3080" spans="1:12" x14ac:dyDescent="0.25">
      <c r="A3080" s="561" t="s">
        <v>2672</v>
      </c>
      <c r="B3080" s="561" t="s">
        <v>2673</v>
      </c>
      <c r="C3080" s="561" t="s">
        <v>3067</v>
      </c>
      <c r="D3080" s="561" t="s">
        <v>3068</v>
      </c>
      <c r="E3080" s="562" t="s">
        <v>22</v>
      </c>
      <c r="F3080" s="561" t="s">
        <v>22</v>
      </c>
      <c r="G3080" s="561" t="s">
        <v>28902</v>
      </c>
      <c r="H3080" s="561" t="s">
        <v>3093</v>
      </c>
      <c r="I3080" s="561" t="s">
        <v>23270</v>
      </c>
      <c r="J3080" s="561" t="s">
        <v>7063</v>
      </c>
      <c r="K3080" s="562" t="s">
        <v>37431</v>
      </c>
      <c r="L3080" s="561" t="s">
        <v>25</v>
      </c>
    </row>
    <row r="3081" spans="1:12" x14ac:dyDescent="0.25">
      <c r="A3081" s="561" t="s">
        <v>2672</v>
      </c>
      <c r="B3081" s="561" t="s">
        <v>2673</v>
      </c>
      <c r="C3081" s="561" t="s">
        <v>3067</v>
      </c>
      <c r="D3081" s="561" t="s">
        <v>3068</v>
      </c>
      <c r="E3081" s="562" t="s">
        <v>22</v>
      </c>
      <c r="F3081" s="561" t="s">
        <v>22</v>
      </c>
      <c r="G3081" s="561" t="s">
        <v>28903</v>
      </c>
      <c r="H3081" s="561" t="s">
        <v>3095</v>
      </c>
      <c r="I3081" s="561" t="s">
        <v>23270</v>
      </c>
      <c r="J3081" s="561" t="s">
        <v>7063</v>
      </c>
      <c r="K3081" s="562" t="s">
        <v>7168</v>
      </c>
      <c r="L3081" s="561" t="s">
        <v>25</v>
      </c>
    </row>
    <row r="3082" spans="1:12" x14ac:dyDescent="0.25">
      <c r="A3082" s="561" t="s">
        <v>2672</v>
      </c>
      <c r="B3082" s="561" t="s">
        <v>2673</v>
      </c>
      <c r="C3082" s="561" t="s">
        <v>3067</v>
      </c>
      <c r="D3082" s="561" t="s">
        <v>3068</v>
      </c>
      <c r="E3082" s="562" t="s">
        <v>22</v>
      </c>
      <c r="F3082" s="561" t="s">
        <v>22</v>
      </c>
      <c r="G3082" s="561" t="s">
        <v>28904</v>
      </c>
      <c r="H3082" s="561" t="s">
        <v>3096</v>
      </c>
      <c r="I3082" s="561" t="s">
        <v>23270</v>
      </c>
      <c r="J3082" s="561" t="s">
        <v>7063</v>
      </c>
      <c r="K3082" s="562" t="s">
        <v>5461</v>
      </c>
      <c r="L3082" s="561" t="s">
        <v>25</v>
      </c>
    </row>
    <row r="3083" spans="1:12" x14ac:dyDescent="0.25">
      <c r="A3083" s="561" t="s">
        <v>2672</v>
      </c>
      <c r="B3083" s="561" t="s">
        <v>2673</v>
      </c>
      <c r="C3083" s="561" t="s">
        <v>3067</v>
      </c>
      <c r="D3083" s="561" t="s">
        <v>3068</v>
      </c>
      <c r="E3083" s="562" t="s">
        <v>22</v>
      </c>
      <c r="F3083" s="561" t="s">
        <v>22</v>
      </c>
      <c r="G3083" s="561" t="s">
        <v>28905</v>
      </c>
      <c r="H3083" s="561" t="s">
        <v>3097</v>
      </c>
      <c r="I3083" s="561" t="s">
        <v>23270</v>
      </c>
      <c r="J3083" s="561" t="s">
        <v>7063</v>
      </c>
      <c r="K3083" s="562" t="s">
        <v>37432</v>
      </c>
      <c r="L3083" s="561" t="s">
        <v>25</v>
      </c>
    </row>
    <row r="3084" spans="1:12" x14ac:dyDescent="0.25">
      <c r="A3084" s="561" t="s">
        <v>2672</v>
      </c>
      <c r="B3084" s="561" t="s">
        <v>2673</v>
      </c>
      <c r="C3084" s="561" t="s">
        <v>3067</v>
      </c>
      <c r="D3084" s="561" t="s">
        <v>3068</v>
      </c>
      <c r="E3084" s="562" t="s">
        <v>22</v>
      </c>
      <c r="F3084" s="561" t="s">
        <v>22</v>
      </c>
      <c r="G3084" s="561" t="s">
        <v>28906</v>
      </c>
      <c r="H3084" s="561" t="s">
        <v>3099</v>
      </c>
      <c r="I3084" s="561" t="s">
        <v>23270</v>
      </c>
      <c r="J3084" s="561" t="s">
        <v>7063</v>
      </c>
      <c r="K3084" s="562" t="s">
        <v>8104</v>
      </c>
      <c r="L3084" s="561" t="s">
        <v>25</v>
      </c>
    </row>
    <row r="3085" spans="1:12" x14ac:dyDescent="0.25">
      <c r="A3085" s="561" t="s">
        <v>2672</v>
      </c>
      <c r="B3085" s="561" t="s">
        <v>2673</v>
      </c>
      <c r="C3085" s="561" t="s">
        <v>3067</v>
      </c>
      <c r="D3085" s="561" t="s">
        <v>3068</v>
      </c>
      <c r="E3085" s="562" t="s">
        <v>22</v>
      </c>
      <c r="F3085" s="561" t="s">
        <v>22</v>
      </c>
      <c r="G3085" s="561" t="s">
        <v>28907</v>
      </c>
      <c r="H3085" s="561" t="s">
        <v>3100</v>
      </c>
      <c r="I3085" s="561" t="s">
        <v>23270</v>
      </c>
      <c r="J3085" s="561" t="s">
        <v>7063</v>
      </c>
      <c r="K3085" s="562" t="s">
        <v>37433</v>
      </c>
      <c r="L3085" s="561" t="s">
        <v>25</v>
      </c>
    </row>
    <row r="3086" spans="1:12" x14ac:dyDescent="0.25">
      <c r="A3086" s="561" t="s">
        <v>2672</v>
      </c>
      <c r="B3086" s="561" t="s">
        <v>2673</v>
      </c>
      <c r="C3086" s="561" t="s">
        <v>3067</v>
      </c>
      <c r="D3086" s="561" t="s">
        <v>3068</v>
      </c>
      <c r="E3086" s="562" t="s">
        <v>22</v>
      </c>
      <c r="F3086" s="561" t="s">
        <v>22</v>
      </c>
      <c r="G3086" s="561" t="s">
        <v>28908</v>
      </c>
      <c r="H3086" s="561" t="s">
        <v>3101</v>
      </c>
      <c r="I3086" s="561" t="s">
        <v>23270</v>
      </c>
      <c r="J3086" s="561" t="s">
        <v>24</v>
      </c>
      <c r="K3086" s="562" t="s">
        <v>5721</v>
      </c>
      <c r="L3086" s="561" t="s">
        <v>25</v>
      </c>
    </row>
    <row r="3087" spans="1:12" x14ac:dyDescent="0.25">
      <c r="A3087" s="561" t="s">
        <v>2672</v>
      </c>
      <c r="B3087" s="561" t="s">
        <v>2673</v>
      </c>
      <c r="C3087" s="561" t="s">
        <v>3067</v>
      </c>
      <c r="D3087" s="561" t="s">
        <v>3068</v>
      </c>
      <c r="E3087" s="562" t="s">
        <v>22</v>
      </c>
      <c r="F3087" s="561" t="s">
        <v>22</v>
      </c>
      <c r="G3087" s="561" t="s">
        <v>28909</v>
      </c>
      <c r="H3087" s="561" t="s">
        <v>3102</v>
      </c>
      <c r="I3087" s="561" t="s">
        <v>23270</v>
      </c>
      <c r="J3087" s="561" t="s">
        <v>24</v>
      </c>
      <c r="K3087" s="562" t="s">
        <v>37073</v>
      </c>
      <c r="L3087" s="561" t="s">
        <v>25</v>
      </c>
    </row>
    <row r="3088" spans="1:12" x14ac:dyDescent="0.25">
      <c r="A3088" s="561" t="s">
        <v>2672</v>
      </c>
      <c r="B3088" s="561" t="s">
        <v>2673</v>
      </c>
      <c r="C3088" s="561" t="s">
        <v>3067</v>
      </c>
      <c r="D3088" s="561" t="s">
        <v>3068</v>
      </c>
      <c r="E3088" s="562" t="s">
        <v>22</v>
      </c>
      <c r="F3088" s="561" t="s">
        <v>22</v>
      </c>
      <c r="G3088" s="561" t="s">
        <v>28911</v>
      </c>
      <c r="H3088" s="561" t="s">
        <v>3103</v>
      </c>
      <c r="I3088" s="561" t="s">
        <v>23270</v>
      </c>
      <c r="J3088" s="561" t="s">
        <v>7063</v>
      </c>
      <c r="K3088" s="562" t="s">
        <v>7816</v>
      </c>
      <c r="L3088" s="561" t="s">
        <v>25</v>
      </c>
    </row>
    <row r="3089" spans="1:12" x14ac:dyDescent="0.25">
      <c r="A3089" s="561" t="s">
        <v>2672</v>
      </c>
      <c r="B3089" s="561" t="s">
        <v>2673</v>
      </c>
      <c r="C3089" s="561" t="s">
        <v>3067</v>
      </c>
      <c r="D3089" s="561" t="s">
        <v>3068</v>
      </c>
      <c r="E3089" s="562" t="s">
        <v>22</v>
      </c>
      <c r="F3089" s="561" t="s">
        <v>22</v>
      </c>
      <c r="G3089" s="561" t="s">
        <v>28912</v>
      </c>
      <c r="H3089" s="561" t="s">
        <v>3104</v>
      </c>
      <c r="I3089" s="561" t="s">
        <v>23270</v>
      </c>
      <c r="J3089" s="561" t="s">
        <v>7063</v>
      </c>
      <c r="K3089" s="562" t="s">
        <v>37434</v>
      </c>
      <c r="L3089" s="561" t="s">
        <v>25</v>
      </c>
    </row>
    <row r="3090" spans="1:12" x14ac:dyDescent="0.25">
      <c r="A3090" s="561" t="s">
        <v>2672</v>
      </c>
      <c r="B3090" s="561" t="s">
        <v>2673</v>
      </c>
      <c r="C3090" s="561" t="s">
        <v>3067</v>
      </c>
      <c r="D3090" s="561" t="s">
        <v>3068</v>
      </c>
      <c r="E3090" s="562" t="s">
        <v>22</v>
      </c>
      <c r="F3090" s="561" t="s">
        <v>22</v>
      </c>
      <c r="G3090" s="561" t="s">
        <v>28914</v>
      </c>
      <c r="H3090" s="561" t="s">
        <v>3105</v>
      </c>
      <c r="I3090" s="561" t="s">
        <v>23270</v>
      </c>
      <c r="J3090" s="561" t="s">
        <v>7063</v>
      </c>
      <c r="K3090" s="562" t="s">
        <v>37435</v>
      </c>
      <c r="L3090" s="561" t="s">
        <v>25</v>
      </c>
    </row>
    <row r="3091" spans="1:12" x14ac:dyDescent="0.25">
      <c r="A3091" s="561" t="s">
        <v>2672</v>
      </c>
      <c r="B3091" s="561" t="s">
        <v>2673</v>
      </c>
      <c r="C3091" s="561" t="s">
        <v>3067</v>
      </c>
      <c r="D3091" s="561" t="s">
        <v>3068</v>
      </c>
      <c r="E3091" s="562" t="s">
        <v>22</v>
      </c>
      <c r="F3091" s="561" t="s">
        <v>22</v>
      </c>
      <c r="G3091" s="561" t="s">
        <v>28916</v>
      </c>
      <c r="H3091" s="561" t="s">
        <v>3106</v>
      </c>
      <c r="I3091" s="561" t="s">
        <v>23270</v>
      </c>
      <c r="J3091" s="561" t="s">
        <v>7063</v>
      </c>
      <c r="K3091" s="562" t="s">
        <v>8589</v>
      </c>
      <c r="L3091" s="561" t="s">
        <v>25</v>
      </c>
    </row>
    <row r="3092" spans="1:12" x14ac:dyDescent="0.25">
      <c r="A3092" s="561" t="s">
        <v>2672</v>
      </c>
      <c r="B3092" s="561" t="s">
        <v>2673</v>
      </c>
      <c r="C3092" s="561" t="s">
        <v>3067</v>
      </c>
      <c r="D3092" s="561" t="s">
        <v>3068</v>
      </c>
      <c r="E3092" s="562" t="s">
        <v>22</v>
      </c>
      <c r="F3092" s="561" t="s">
        <v>22</v>
      </c>
      <c r="G3092" s="561" t="s">
        <v>28917</v>
      </c>
      <c r="H3092" s="561" t="s">
        <v>3107</v>
      </c>
      <c r="I3092" s="561" t="s">
        <v>23270</v>
      </c>
      <c r="J3092" s="561" t="s">
        <v>7063</v>
      </c>
      <c r="K3092" s="562" t="s">
        <v>37436</v>
      </c>
      <c r="L3092" s="561" t="s">
        <v>25</v>
      </c>
    </row>
    <row r="3093" spans="1:12" x14ac:dyDescent="0.25">
      <c r="A3093" s="561" t="s">
        <v>2672</v>
      </c>
      <c r="B3093" s="561" t="s">
        <v>2673</v>
      </c>
      <c r="C3093" s="561" t="s">
        <v>3067</v>
      </c>
      <c r="D3093" s="561" t="s">
        <v>3068</v>
      </c>
      <c r="E3093" s="562" t="s">
        <v>22</v>
      </c>
      <c r="F3093" s="561" t="s">
        <v>22</v>
      </c>
      <c r="G3093" s="561" t="s">
        <v>28919</v>
      </c>
      <c r="H3093" s="561" t="s">
        <v>3108</v>
      </c>
      <c r="I3093" s="561" t="s">
        <v>23270</v>
      </c>
      <c r="J3093" s="561" t="s">
        <v>7063</v>
      </c>
      <c r="K3093" s="562" t="s">
        <v>7792</v>
      </c>
      <c r="L3093" s="561" t="s">
        <v>25</v>
      </c>
    </row>
    <row r="3094" spans="1:12" x14ac:dyDescent="0.25">
      <c r="A3094" s="561" t="s">
        <v>2672</v>
      </c>
      <c r="B3094" s="561" t="s">
        <v>2673</v>
      </c>
      <c r="C3094" s="561" t="s">
        <v>3067</v>
      </c>
      <c r="D3094" s="561" t="s">
        <v>3068</v>
      </c>
      <c r="E3094" s="562" t="s">
        <v>22</v>
      </c>
      <c r="F3094" s="561" t="s">
        <v>22</v>
      </c>
      <c r="G3094" s="561" t="s">
        <v>28921</v>
      </c>
      <c r="H3094" s="561" t="s">
        <v>3109</v>
      </c>
      <c r="I3094" s="561" t="s">
        <v>23270</v>
      </c>
      <c r="J3094" s="561" t="s">
        <v>7063</v>
      </c>
      <c r="K3094" s="562" t="s">
        <v>4251</v>
      </c>
      <c r="L3094" s="561" t="s">
        <v>25</v>
      </c>
    </row>
    <row r="3095" spans="1:12" x14ac:dyDescent="0.25">
      <c r="A3095" s="561" t="s">
        <v>2672</v>
      </c>
      <c r="B3095" s="561" t="s">
        <v>2673</v>
      </c>
      <c r="C3095" s="561" t="s">
        <v>3067</v>
      </c>
      <c r="D3095" s="561" t="s">
        <v>3068</v>
      </c>
      <c r="E3095" s="562" t="s">
        <v>22</v>
      </c>
      <c r="F3095" s="561" t="s">
        <v>22</v>
      </c>
      <c r="G3095" s="561" t="s">
        <v>28923</v>
      </c>
      <c r="H3095" s="561" t="s">
        <v>3110</v>
      </c>
      <c r="I3095" s="561" t="s">
        <v>23270</v>
      </c>
      <c r="J3095" s="561" t="s">
        <v>7063</v>
      </c>
      <c r="K3095" s="562" t="s">
        <v>37437</v>
      </c>
      <c r="L3095" s="561" t="s">
        <v>25</v>
      </c>
    </row>
    <row r="3096" spans="1:12" x14ac:dyDescent="0.25">
      <c r="A3096" s="561" t="s">
        <v>2672</v>
      </c>
      <c r="B3096" s="561" t="s">
        <v>2673</v>
      </c>
      <c r="C3096" s="561" t="s">
        <v>3111</v>
      </c>
      <c r="D3096" s="561" t="s">
        <v>3112</v>
      </c>
      <c r="E3096" s="562" t="s">
        <v>22</v>
      </c>
      <c r="F3096" s="561" t="s">
        <v>22</v>
      </c>
      <c r="G3096" s="561" t="s">
        <v>28925</v>
      </c>
      <c r="H3096" s="561" t="s">
        <v>3113</v>
      </c>
      <c r="I3096" s="561" t="s">
        <v>23270</v>
      </c>
      <c r="J3096" s="561" t="s">
        <v>7063</v>
      </c>
      <c r="K3096" s="562" t="s">
        <v>37438</v>
      </c>
      <c r="L3096" s="561" t="s">
        <v>25</v>
      </c>
    </row>
    <row r="3097" spans="1:12" x14ac:dyDescent="0.25">
      <c r="A3097" s="561" t="s">
        <v>2672</v>
      </c>
      <c r="B3097" s="561" t="s">
        <v>2673</v>
      </c>
      <c r="C3097" s="561" t="s">
        <v>3111</v>
      </c>
      <c r="D3097" s="561" t="s">
        <v>3112</v>
      </c>
      <c r="E3097" s="562" t="s">
        <v>22</v>
      </c>
      <c r="F3097" s="561" t="s">
        <v>22</v>
      </c>
      <c r="G3097" s="561" t="s">
        <v>28927</v>
      </c>
      <c r="H3097" s="561" t="s">
        <v>3114</v>
      </c>
      <c r="I3097" s="561" t="s">
        <v>23270</v>
      </c>
      <c r="J3097" s="561" t="s">
        <v>7063</v>
      </c>
      <c r="K3097" s="562" t="s">
        <v>37439</v>
      </c>
      <c r="L3097" s="561" t="s">
        <v>25</v>
      </c>
    </row>
    <row r="3098" spans="1:12" x14ac:dyDescent="0.25">
      <c r="A3098" s="561" t="s">
        <v>2672</v>
      </c>
      <c r="B3098" s="561" t="s">
        <v>2673</v>
      </c>
      <c r="C3098" s="561" t="s">
        <v>3111</v>
      </c>
      <c r="D3098" s="561" t="s">
        <v>3112</v>
      </c>
      <c r="E3098" s="562" t="s">
        <v>22</v>
      </c>
      <c r="F3098" s="561" t="s">
        <v>22</v>
      </c>
      <c r="G3098" s="561" t="s">
        <v>28929</v>
      </c>
      <c r="H3098" s="561" t="s">
        <v>3115</v>
      </c>
      <c r="I3098" s="561" t="s">
        <v>23270</v>
      </c>
      <c r="J3098" s="561" t="s">
        <v>7063</v>
      </c>
      <c r="K3098" s="562" t="s">
        <v>37440</v>
      </c>
      <c r="L3098" s="561" t="s">
        <v>25</v>
      </c>
    </row>
    <row r="3099" spans="1:12" x14ac:dyDescent="0.25">
      <c r="A3099" s="561" t="s">
        <v>2672</v>
      </c>
      <c r="B3099" s="561" t="s">
        <v>2673</v>
      </c>
      <c r="C3099" s="561" t="s">
        <v>3111</v>
      </c>
      <c r="D3099" s="561" t="s">
        <v>3112</v>
      </c>
      <c r="E3099" s="562" t="s">
        <v>22</v>
      </c>
      <c r="F3099" s="561" t="s">
        <v>22</v>
      </c>
      <c r="G3099" s="561" t="s">
        <v>28931</v>
      </c>
      <c r="H3099" s="561" t="s">
        <v>3116</v>
      </c>
      <c r="I3099" s="561" t="s">
        <v>23270</v>
      </c>
      <c r="J3099" s="561" t="s">
        <v>7063</v>
      </c>
      <c r="K3099" s="562" t="s">
        <v>37441</v>
      </c>
      <c r="L3099" s="561" t="s">
        <v>25</v>
      </c>
    </row>
    <row r="3100" spans="1:12" x14ac:dyDescent="0.25">
      <c r="A3100" s="561" t="s">
        <v>2672</v>
      </c>
      <c r="B3100" s="561" t="s">
        <v>2673</v>
      </c>
      <c r="C3100" s="561" t="s">
        <v>3111</v>
      </c>
      <c r="D3100" s="561" t="s">
        <v>3112</v>
      </c>
      <c r="E3100" s="562" t="s">
        <v>22</v>
      </c>
      <c r="F3100" s="561" t="s">
        <v>22</v>
      </c>
      <c r="G3100" s="561" t="s">
        <v>28933</v>
      </c>
      <c r="H3100" s="561" t="s">
        <v>3117</v>
      </c>
      <c r="I3100" s="561" t="s">
        <v>23270</v>
      </c>
      <c r="J3100" s="561" t="s">
        <v>7063</v>
      </c>
      <c r="K3100" s="562" t="s">
        <v>37442</v>
      </c>
      <c r="L3100" s="561" t="s">
        <v>25</v>
      </c>
    </row>
    <row r="3101" spans="1:12" x14ac:dyDescent="0.25">
      <c r="A3101" s="561" t="s">
        <v>2672</v>
      </c>
      <c r="B3101" s="561" t="s">
        <v>2673</v>
      </c>
      <c r="C3101" s="561" t="s">
        <v>3111</v>
      </c>
      <c r="D3101" s="561" t="s">
        <v>3112</v>
      </c>
      <c r="E3101" s="562" t="s">
        <v>22</v>
      </c>
      <c r="F3101" s="561" t="s">
        <v>22</v>
      </c>
      <c r="G3101" s="561" t="s">
        <v>28935</v>
      </c>
      <c r="H3101" s="561" t="s">
        <v>3118</v>
      </c>
      <c r="I3101" s="561" t="s">
        <v>23270</v>
      </c>
      <c r="J3101" s="561" t="s">
        <v>7063</v>
      </c>
      <c r="K3101" s="562" t="s">
        <v>37443</v>
      </c>
      <c r="L3101" s="561" t="s">
        <v>25</v>
      </c>
    </row>
    <row r="3102" spans="1:12" x14ac:dyDescent="0.25">
      <c r="A3102" s="561" t="s">
        <v>2672</v>
      </c>
      <c r="B3102" s="561" t="s">
        <v>2673</v>
      </c>
      <c r="C3102" s="561" t="s">
        <v>3111</v>
      </c>
      <c r="D3102" s="561" t="s">
        <v>3112</v>
      </c>
      <c r="E3102" s="562" t="s">
        <v>22</v>
      </c>
      <c r="F3102" s="561" t="s">
        <v>22</v>
      </c>
      <c r="G3102" s="561" t="s">
        <v>28937</v>
      </c>
      <c r="H3102" s="561" t="s">
        <v>3119</v>
      </c>
      <c r="I3102" s="561" t="s">
        <v>23270</v>
      </c>
      <c r="J3102" s="561" t="s">
        <v>7063</v>
      </c>
      <c r="K3102" s="562" t="s">
        <v>37444</v>
      </c>
      <c r="L3102" s="561" t="s">
        <v>25</v>
      </c>
    </row>
    <row r="3103" spans="1:12" x14ac:dyDescent="0.25">
      <c r="A3103" s="561" t="s">
        <v>2672</v>
      </c>
      <c r="B3103" s="561" t="s">
        <v>2673</v>
      </c>
      <c r="C3103" s="561" t="s">
        <v>3111</v>
      </c>
      <c r="D3103" s="561" t="s">
        <v>3112</v>
      </c>
      <c r="E3103" s="562" t="s">
        <v>22</v>
      </c>
      <c r="F3103" s="561" t="s">
        <v>22</v>
      </c>
      <c r="G3103" s="561" t="s">
        <v>28939</v>
      </c>
      <c r="H3103" s="561" t="s">
        <v>3120</v>
      </c>
      <c r="I3103" s="561" t="s">
        <v>23270</v>
      </c>
      <c r="J3103" s="561" t="s">
        <v>7063</v>
      </c>
      <c r="K3103" s="562" t="s">
        <v>37445</v>
      </c>
      <c r="L3103" s="561" t="s">
        <v>25</v>
      </c>
    </row>
    <row r="3104" spans="1:12" x14ac:dyDescent="0.25">
      <c r="A3104" s="561" t="s">
        <v>2672</v>
      </c>
      <c r="B3104" s="561" t="s">
        <v>2673</v>
      </c>
      <c r="C3104" s="561" t="s">
        <v>3111</v>
      </c>
      <c r="D3104" s="561" t="s">
        <v>3112</v>
      </c>
      <c r="E3104" s="562" t="s">
        <v>22</v>
      </c>
      <c r="F3104" s="561" t="s">
        <v>22</v>
      </c>
      <c r="G3104" s="561" t="s">
        <v>28941</v>
      </c>
      <c r="H3104" s="561" t="s">
        <v>3121</v>
      </c>
      <c r="I3104" s="561" t="s">
        <v>23270</v>
      </c>
      <c r="J3104" s="561" t="s">
        <v>7063</v>
      </c>
      <c r="K3104" s="562" t="s">
        <v>37446</v>
      </c>
      <c r="L3104" s="561" t="s">
        <v>25</v>
      </c>
    </row>
    <row r="3105" spans="1:12" x14ac:dyDescent="0.25">
      <c r="A3105" s="561" t="s">
        <v>2672</v>
      </c>
      <c r="B3105" s="561" t="s">
        <v>2673</v>
      </c>
      <c r="C3105" s="561" t="s">
        <v>3111</v>
      </c>
      <c r="D3105" s="561" t="s">
        <v>3112</v>
      </c>
      <c r="E3105" s="562" t="s">
        <v>22</v>
      </c>
      <c r="F3105" s="561" t="s">
        <v>22</v>
      </c>
      <c r="G3105" s="561" t="s">
        <v>28943</v>
      </c>
      <c r="H3105" s="561" t="s">
        <v>3122</v>
      </c>
      <c r="I3105" s="561" t="s">
        <v>23270</v>
      </c>
      <c r="J3105" s="561" t="s">
        <v>7063</v>
      </c>
      <c r="K3105" s="562" t="s">
        <v>37447</v>
      </c>
      <c r="L3105" s="561" t="s">
        <v>25</v>
      </c>
    </row>
    <row r="3106" spans="1:12" x14ac:dyDescent="0.25">
      <c r="A3106" s="561" t="s">
        <v>2672</v>
      </c>
      <c r="B3106" s="561" t="s">
        <v>2673</v>
      </c>
      <c r="C3106" s="561" t="s">
        <v>3111</v>
      </c>
      <c r="D3106" s="561" t="s">
        <v>3112</v>
      </c>
      <c r="E3106" s="562" t="s">
        <v>22</v>
      </c>
      <c r="F3106" s="561" t="s">
        <v>22</v>
      </c>
      <c r="G3106" s="561" t="s">
        <v>28945</v>
      </c>
      <c r="H3106" s="561" t="s">
        <v>3123</v>
      </c>
      <c r="I3106" s="561" t="s">
        <v>23270</v>
      </c>
      <c r="J3106" s="561" t="s">
        <v>7063</v>
      </c>
      <c r="K3106" s="562" t="s">
        <v>37448</v>
      </c>
      <c r="L3106" s="561" t="s">
        <v>25</v>
      </c>
    </row>
    <row r="3107" spans="1:12" x14ac:dyDescent="0.25">
      <c r="A3107" s="561" t="s">
        <v>2672</v>
      </c>
      <c r="B3107" s="561" t="s">
        <v>2673</v>
      </c>
      <c r="C3107" s="561" t="s">
        <v>3111</v>
      </c>
      <c r="D3107" s="561" t="s">
        <v>3112</v>
      </c>
      <c r="E3107" s="562" t="s">
        <v>22</v>
      </c>
      <c r="F3107" s="561" t="s">
        <v>22</v>
      </c>
      <c r="G3107" s="561" t="s">
        <v>28947</v>
      </c>
      <c r="H3107" s="561" t="s">
        <v>3124</v>
      </c>
      <c r="I3107" s="561" t="s">
        <v>23270</v>
      </c>
      <c r="J3107" s="561" t="s">
        <v>7063</v>
      </c>
      <c r="K3107" s="562" t="s">
        <v>37449</v>
      </c>
      <c r="L3107" s="561" t="s">
        <v>25</v>
      </c>
    </row>
    <row r="3108" spans="1:12" x14ac:dyDescent="0.25">
      <c r="A3108" s="561" t="s">
        <v>2672</v>
      </c>
      <c r="B3108" s="561" t="s">
        <v>2673</v>
      </c>
      <c r="C3108" s="561" t="s">
        <v>3111</v>
      </c>
      <c r="D3108" s="561" t="s">
        <v>3112</v>
      </c>
      <c r="E3108" s="562" t="s">
        <v>22</v>
      </c>
      <c r="F3108" s="561" t="s">
        <v>22</v>
      </c>
      <c r="G3108" s="561" t="s">
        <v>28949</v>
      </c>
      <c r="H3108" s="561" t="s">
        <v>3125</v>
      </c>
      <c r="I3108" s="561" t="s">
        <v>23270</v>
      </c>
      <c r="J3108" s="561" t="s">
        <v>7063</v>
      </c>
      <c r="K3108" s="562" t="s">
        <v>37450</v>
      </c>
      <c r="L3108" s="561" t="s">
        <v>25</v>
      </c>
    </row>
    <row r="3109" spans="1:12" x14ac:dyDescent="0.25">
      <c r="A3109" s="561" t="s">
        <v>2672</v>
      </c>
      <c r="B3109" s="561" t="s">
        <v>2673</v>
      </c>
      <c r="C3109" s="561" t="s">
        <v>3111</v>
      </c>
      <c r="D3109" s="561" t="s">
        <v>3112</v>
      </c>
      <c r="E3109" s="562" t="s">
        <v>22</v>
      </c>
      <c r="F3109" s="561" t="s">
        <v>22</v>
      </c>
      <c r="G3109" s="561" t="s">
        <v>28951</v>
      </c>
      <c r="H3109" s="561" t="s">
        <v>3126</v>
      </c>
      <c r="I3109" s="561" t="s">
        <v>23270</v>
      </c>
      <c r="J3109" s="561" t="s">
        <v>7063</v>
      </c>
      <c r="K3109" s="562" t="s">
        <v>37451</v>
      </c>
      <c r="L3109" s="561" t="s">
        <v>25</v>
      </c>
    </row>
    <row r="3110" spans="1:12" x14ac:dyDescent="0.25">
      <c r="A3110" s="561" t="s">
        <v>2672</v>
      </c>
      <c r="B3110" s="561" t="s">
        <v>2673</v>
      </c>
      <c r="C3110" s="561" t="s">
        <v>3111</v>
      </c>
      <c r="D3110" s="561" t="s">
        <v>3112</v>
      </c>
      <c r="E3110" s="562" t="s">
        <v>22</v>
      </c>
      <c r="F3110" s="561" t="s">
        <v>22</v>
      </c>
      <c r="G3110" s="561" t="s">
        <v>28953</v>
      </c>
      <c r="H3110" s="561" t="s">
        <v>3127</v>
      </c>
      <c r="I3110" s="561" t="s">
        <v>23270</v>
      </c>
      <c r="J3110" s="561" t="s">
        <v>7063</v>
      </c>
      <c r="K3110" s="562" t="s">
        <v>37452</v>
      </c>
      <c r="L3110" s="561" t="s">
        <v>25</v>
      </c>
    </row>
    <row r="3111" spans="1:12" x14ac:dyDescent="0.25">
      <c r="A3111" s="561" t="s">
        <v>2672</v>
      </c>
      <c r="B3111" s="561" t="s">
        <v>2673</v>
      </c>
      <c r="C3111" s="561" t="s">
        <v>3111</v>
      </c>
      <c r="D3111" s="561" t="s">
        <v>3112</v>
      </c>
      <c r="E3111" s="562" t="s">
        <v>22</v>
      </c>
      <c r="F3111" s="561" t="s">
        <v>22</v>
      </c>
      <c r="G3111" s="561" t="s">
        <v>28955</v>
      </c>
      <c r="H3111" s="561" t="s">
        <v>3128</v>
      </c>
      <c r="I3111" s="561" t="s">
        <v>23270</v>
      </c>
      <c r="J3111" s="561" t="s">
        <v>7063</v>
      </c>
      <c r="K3111" s="562" t="s">
        <v>37453</v>
      </c>
      <c r="L3111" s="561" t="s">
        <v>25</v>
      </c>
    </row>
    <row r="3112" spans="1:12" x14ac:dyDescent="0.25">
      <c r="A3112" s="561" t="s">
        <v>2672</v>
      </c>
      <c r="B3112" s="561" t="s">
        <v>2673</v>
      </c>
      <c r="C3112" s="561" t="s">
        <v>3111</v>
      </c>
      <c r="D3112" s="561" t="s">
        <v>3112</v>
      </c>
      <c r="E3112" s="562" t="s">
        <v>22</v>
      </c>
      <c r="F3112" s="561" t="s">
        <v>22</v>
      </c>
      <c r="G3112" s="561" t="s">
        <v>28957</v>
      </c>
      <c r="H3112" s="561" t="s">
        <v>3129</v>
      </c>
      <c r="I3112" s="561" t="s">
        <v>23270</v>
      </c>
      <c r="J3112" s="561" t="s">
        <v>7063</v>
      </c>
      <c r="K3112" s="562" t="s">
        <v>37454</v>
      </c>
      <c r="L3112" s="561" t="s">
        <v>25</v>
      </c>
    </row>
    <row r="3113" spans="1:12" x14ac:dyDescent="0.25">
      <c r="A3113" s="561" t="s">
        <v>2672</v>
      </c>
      <c r="B3113" s="561" t="s">
        <v>2673</v>
      </c>
      <c r="C3113" s="561" t="s">
        <v>3111</v>
      </c>
      <c r="D3113" s="561" t="s">
        <v>3112</v>
      </c>
      <c r="E3113" s="562" t="s">
        <v>22</v>
      </c>
      <c r="F3113" s="561" t="s">
        <v>22</v>
      </c>
      <c r="G3113" s="561" t="s">
        <v>28959</v>
      </c>
      <c r="H3113" s="561" t="s">
        <v>3130</v>
      </c>
      <c r="I3113" s="561" t="s">
        <v>23270</v>
      </c>
      <c r="J3113" s="561" t="s">
        <v>7063</v>
      </c>
      <c r="K3113" s="562" t="s">
        <v>37455</v>
      </c>
      <c r="L3113" s="561" t="s">
        <v>25</v>
      </c>
    </row>
    <row r="3114" spans="1:12" x14ac:dyDescent="0.25">
      <c r="A3114" s="561" t="s">
        <v>2672</v>
      </c>
      <c r="B3114" s="561" t="s">
        <v>2673</v>
      </c>
      <c r="C3114" s="561" t="s">
        <v>3111</v>
      </c>
      <c r="D3114" s="561" t="s">
        <v>3112</v>
      </c>
      <c r="E3114" s="562" t="s">
        <v>22</v>
      </c>
      <c r="F3114" s="561" t="s">
        <v>22</v>
      </c>
      <c r="G3114" s="561" t="s">
        <v>28961</v>
      </c>
      <c r="H3114" s="561" t="s">
        <v>3131</v>
      </c>
      <c r="I3114" s="561" t="s">
        <v>23270</v>
      </c>
      <c r="J3114" s="561" t="s">
        <v>7063</v>
      </c>
      <c r="K3114" s="562" t="s">
        <v>37456</v>
      </c>
      <c r="L3114" s="561" t="s">
        <v>25</v>
      </c>
    </row>
    <row r="3115" spans="1:12" x14ac:dyDescent="0.25">
      <c r="A3115" s="561" t="s">
        <v>2672</v>
      </c>
      <c r="B3115" s="561" t="s">
        <v>2673</v>
      </c>
      <c r="C3115" s="561" t="s">
        <v>3111</v>
      </c>
      <c r="D3115" s="561" t="s">
        <v>3112</v>
      </c>
      <c r="E3115" s="562" t="s">
        <v>22</v>
      </c>
      <c r="F3115" s="561" t="s">
        <v>22</v>
      </c>
      <c r="G3115" s="561" t="s">
        <v>28963</v>
      </c>
      <c r="H3115" s="561" t="s">
        <v>3132</v>
      </c>
      <c r="I3115" s="561" t="s">
        <v>23270</v>
      </c>
      <c r="J3115" s="561" t="s">
        <v>7063</v>
      </c>
      <c r="K3115" s="562" t="s">
        <v>37457</v>
      </c>
      <c r="L3115" s="561" t="s">
        <v>25</v>
      </c>
    </row>
    <row r="3116" spans="1:12" x14ac:dyDescent="0.25">
      <c r="A3116" s="561" t="s">
        <v>2672</v>
      </c>
      <c r="B3116" s="561" t="s">
        <v>2673</v>
      </c>
      <c r="C3116" s="561" t="s">
        <v>3111</v>
      </c>
      <c r="D3116" s="561" t="s">
        <v>3112</v>
      </c>
      <c r="E3116" s="562" t="s">
        <v>22</v>
      </c>
      <c r="F3116" s="561" t="s">
        <v>22</v>
      </c>
      <c r="G3116" s="561" t="s">
        <v>28965</v>
      </c>
      <c r="H3116" s="561" t="s">
        <v>3133</v>
      </c>
      <c r="I3116" s="561" t="s">
        <v>23270</v>
      </c>
      <c r="J3116" s="561" t="s">
        <v>7063</v>
      </c>
      <c r="K3116" s="562" t="s">
        <v>37458</v>
      </c>
      <c r="L3116" s="561" t="s">
        <v>25</v>
      </c>
    </row>
    <row r="3117" spans="1:12" x14ac:dyDescent="0.25">
      <c r="A3117" s="561" t="s">
        <v>2672</v>
      </c>
      <c r="B3117" s="561" t="s">
        <v>2673</v>
      </c>
      <c r="C3117" s="561" t="s">
        <v>3111</v>
      </c>
      <c r="D3117" s="561" t="s">
        <v>3112</v>
      </c>
      <c r="E3117" s="562" t="s">
        <v>22</v>
      </c>
      <c r="F3117" s="561" t="s">
        <v>22</v>
      </c>
      <c r="G3117" s="561" t="s">
        <v>28967</v>
      </c>
      <c r="H3117" s="561" t="s">
        <v>3134</v>
      </c>
      <c r="I3117" s="561" t="s">
        <v>23270</v>
      </c>
      <c r="J3117" s="561" t="s">
        <v>7063</v>
      </c>
      <c r="K3117" s="562" t="s">
        <v>37459</v>
      </c>
      <c r="L3117" s="561" t="s">
        <v>25</v>
      </c>
    </row>
    <row r="3118" spans="1:12" x14ac:dyDescent="0.25">
      <c r="A3118" s="561" t="s">
        <v>2672</v>
      </c>
      <c r="B3118" s="561" t="s">
        <v>2673</v>
      </c>
      <c r="C3118" s="561" t="s">
        <v>3111</v>
      </c>
      <c r="D3118" s="561" t="s">
        <v>3112</v>
      </c>
      <c r="E3118" s="562" t="s">
        <v>22</v>
      </c>
      <c r="F3118" s="561" t="s">
        <v>22</v>
      </c>
      <c r="G3118" s="561" t="s">
        <v>28969</v>
      </c>
      <c r="H3118" s="561" t="s">
        <v>3135</v>
      </c>
      <c r="I3118" s="561" t="s">
        <v>23270</v>
      </c>
      <c r="J3118" s="561" t="s">
        <v>7063</v>
      </c>
      <c r="K3118" s="562" t="s">
        <v>37460</v>
      </c>
      <c r="L3118" s="561" t="s">
        <v>25</v>
      </c>
    </row>
    <row r="3119" spans="1:12" x14ac:dyDescent="0.25">
      <c r="A3119" s="561" t="s">
        <v>2672</v>
      </c>
      <c r="B3119" s="561" t="s">
        <v>2673</v>
      </c>
      <c r="C3119" s="561" t="s">
        <v>3111</v>
      </c>
      <c r="D3119" s="561" t="s">
        <v>3112</v>
      </c>
      <c r="E3119" s="562" t="s">
        <v>22</v>
      </c>
      <c r="F3119" s="561" t="s">
        <v>22</v>
      </c>
      <c r="G3119" s="561" t="s">
        <v>28971</v>
      </c>
      <c r="H3119" s="561" t="s">
        <v>3136</v>
      </c>
      <c r="I3119" s="561" t="s">
        <v>23270</v>
      </c>
      <c r="J3119" s="561" t="s">
        <v>7063</v>
      </c>
      <c r="K3119" s="562" t="s">
        <v>37461</v>
      </c>
      <c r="L3119" s="561" t="s">
        <v>25</v>
      </c>
    </row>
    <row r="3120" spans="1:12" x14ac:dyDescent="0.25">
      <c r="A3120" s="561" t="s">
        <v>2672</v>
      </c>
      <c r="B3120" s="561" t="s">
        <v>2673</v>
      </c>
      <c r="C3120" s="561" t="s">
        <v>3111</v>
      </c>
      <c r="D3120" s="561" t="s">
        <v>3112</v>
      </c>
      <c r="E3120" s="562" t="s">
        <v>22</v>
      </c>
      <c r="F3120" s="561" t="s">
        <v>22</v>
      </c>
      <c r="G3120" s="561" t="s">
        <v>28973</v>
      </c>
      <c r="H3120" s="561" t="s">
        <v>3137</v>
      </c>
      <c r="I3120" s="561" t="s">
        <v>23270</v>
      </c>
      <c r="J3120" s="561" t="s">
        <v>24</v>
      </c>
      <c r="K3120" s="562" t="s">
        <v>37462</v>
      </c>
      <c r="L3120" s="561" t="s">
        <v>25</v>
      </c>
    </row>
    <row r="3121" spans="1:12" x14ac:dyDescent="0.25">
      <c r="A3121" s="561" t="s">
        <v>2672</v>
      </c>
      <c r="B3121" s="561" t="s">
        <v>2673</v>
      </c>
      <c r="C3121" s="561" t="s">
        <v>3111</v>
      </c>
      <c r="D3121" s="561" t="s">
        <v>3112</v>
      </c>
      <c r="E3121" s="562" t="s">
        <v>22</v>
      </c>
      <c r="F3121" s="561" t="s">
        <v>22</v>
      </c>
      <c r="G3121" s="561" t="s">
        <v>28975</v>
      </c>
      <c r="H3121" s="561" t="s">
        <v>3138</v>
      </c>
      <c r="I3121" s="561" t="s">
        <v>23270</v>
      </c>
      <c r="J3121" s="561" t="s">
        <v>24</v>
      </c>
      <c r="K3121" s="562" t="s">
        <v>37463</v>
      </c>
      <c r="L3121" s="561" t="s">
        <v>25</v>
      </c>
    </row>
    <row r="3122" spans="1:12" x14ac:dyDescent="0.25">
      <c r="A3122" s="561" t="s">
        <v>2672</v>
      </c>
      <c r="B3122" s="561" t="s">
        <v>2673</v>
      </c>
      <c r="C3122" s="561" t="s">
        <v>3111</v>
      </c>
      <c r="D3122" s="561" t="s">
        <v>3112</v>
      </c>
      <c r="E3122" s="562" t="s">
        <v>22</v>
      </c>
      <c r="F3122" s="561" t="s">
        <v>22</v>
      </c>
      <c r="G3122" s="561" t="s">
        <v>28977</v>
      </c>
      <c r="H3122" s="561" t="s">
        <v>3139</v>
      </c>
      <c r="I3122" s="561" t="s">
        <v>23270</v>
      </c>
      <c r="J3122" s="561" t="s">
        <v>24</v>
      </c>
      <c r="K3122" s="562" t="s">
        <v>37464</v>
      </c>
      <c r="L3122" s="561" t="s">
        <v>25</v>
      </c>
    </row>
    <row r="3123" spans="1:12" x14ac:dyDescent="0.25">
      <c r="A3123" s="561" t="s">
        <v>2672</v>
      </c>
      <c r="B3123" s="561" t="s">
        <v>2673</v>
      </c>
      <c r="C3123" s="561" t="s">
        <v>3111</v>
      </c>
      <c r="D3123" s="561" t="s">
        <v>3112</v>
      </c>
      <c r="E3123" s="562" t="s">
        <v>22</v>
      </c>
      <c r="F3123" s="561" t="s">
        <v>22</v>
      </c>
      <c r="G3123" s="561" t="s">
        <v>28979</v>
      </c>
      <c r="H3123" s="561" t="s">
        <v>3140</v>
      </c>
      <c r="I3123" s="561" t="s">
        <v>23270</v>
      </c>
      <c r="J3123" s="561" t="s">
        <v>24</v>
      </c>
      <c r="K3123" s="562" t="s">
        <v>37465</v>
      </c>
      <c r="L3123" s="561" t="s">
        <v>25</v>
      </c>
    </row>
    <row r="3124" spans="1:12" x14ac:dyDescent="0.25">
      <c r="A3124" s="561" t="s">
        <v>2672</v>
      </c>
      <c r="B3124" s="561" t="s">
        <v>2673</v>
      </c>
      <c r="C3124" s="561" t="s">
        <v>3111</v>
      </c>
      <c r="D3124" s="561" t="s">
        <v>3112</v>
      </c>
      <c r="E3124" s="562" t="s">
        <v>22</v>
      </c>
      <c r="F3124" s="561" t="s">
        <v>22</v>
      </c>
      <c r="G3124" s="561" t="s">
        <v>28981</v>
      </c>
      <c r="H3124" s="561" t="s">
        <v>3141</v>
      </c>
      <c r="I3124" s="561" t="s">
        <v>23270</v>
      </c>
      <c r="J3124" s="561" t="s">
        <v>24</v>
      </c>
      <c r="K3124" s="562" t="s">
        <v>37466</v>
      </c>
      <c r="L3124" s="561" t="s">
        <v>25</v>
      </c>
    </row>
    <row r="3125" spans="1:12" x14ac:dyDescent="0.25">
      <c r="A3125" s="561" t="s">
        <v>2672</v>
      </c>
      <c r="B3125" s="561" t="s">
        <v>2673</v>
      </c>
      <c r="C3125" s="561" t="s">
        <v>3111</v>
      </c>
      <c r="D3125" s="561" t="s">
        <v>3112</v>
      </c>
      <c r="E3125" s="562" t="s">
        <v>22</v>
      </c>
      <c r="F3125" s="561" t="s">
        <v>22</v>
      </c>
      <c r="G3125" s="561" t="s">
        <v>28983</v>
      </c>
      <c r="H3125" s="561" t="s">
        <v>3142</v>
      </c>
      <c r="I3125" s="561" t="s">
        <v>23270</v>
      </c>
      <c r="J3125" s="561" t="s">
        <v>24</v>
      </c>
      <c r="K3125" s="562" t="s">
        <v>37467</v>
      </c>
      <c r="L3125" s="561" t="s">
        <v>25</v>
      </c>
    </row>
    <row r="3126" spans="1:12" x14ac:dyDescent="0.25">
      <c r="A3126" s="561" t="s">
        <v>2672</v>
      </c>
      <c r="B3126" s="561" t="s">
        <v>2673</v>
      </c>
      <c r="C3126" s="561" t="s">
        <v>3111</v>
      </c>
      <c r="D3126" s="561" t="s">
        <v>3112</v>
      </c>
      <c r="E3126" s="562" t="s">
        <v>22</v>
      </c>
      <c r="F3126" s="561" t="s">
        <v>22</v>
      </c>
      <c r="G3126" s="561" t="s">
        <v>28985</v>
      </c>
      <c r="H3126" s="561" t="s">
        <v>3143</v>
      </c>
      <c r="I3126" s="561" t="s">
        <v>23270</v>
      </c>
      <c r="J3126" s="561" t="s">
        <v>24</v>
      </c>
      <c r="K3126" s="562" t="s">
        <v>37468</v>
      </c>
      <c r="L3126" s="561" t="s">
        <v>25</v>
      </c>
    </row>
    <row r="3127" spans="1:12" x14ac:dyDescent="0.25">
      <c r="A3127" s="561" t="s">
        <v>2672</v>
      </c>
      <c r="B3127" s="561" t="s">
        <v>2673</v>
      </c>
      <c r="C3127" s="561" t="s">
        <v>3111</v>
      </c>
      <c r="D3127" s="561" t="s">
        <v>3112</v>
      </c>
      <c r="E3127" s="562" t="s">
        <v>22</v>
      </c>
      <c r="F3127" s="561" t="s">
        <v>22</v>
      </c>
      <c r="G3127" s="561" t="s">
        <v>28987</v>
      </c>
      <c r="H3127" s="561" t="s">
        <v>3144</v>
      </c>
      <c r="I3127" s="561" t="s">
        <v>23270</v>
      </c>
      <c r="J3127" s="561" t="s">
        <v>24</v>
      </c>
      <c r="K3127" s="562" t="s">
        <v>37469</v>
      </c>
      <c r="L3127" s="561" t="s">
        <v>25</v>
      </c>
    </row>
    <row r="3128" spans="1:12" x14ac:dyDescent="0.25">
      <c r="A3128" s="561" t="s">
        <v>2672</v>
      </c>
      <c r="B3128" s="561" t="s">
        <v>2673</v>
      </c>
      <c r="C3128" s="561" t="s">
        <v>3111</v>
      </c>
      <c r="D3128" s="561" t="s">
        <v>3112</v>
      </c>
      <c r="E3128" s="562" t="s">
        <v>22</v>
      </c>
      <c r="F3128" s="561" t="s">
        <v>22</v>
      </c>
      <c r="G3128" s="561" t="s">
        <v>28989</v>
      </c>
      <c r="H3128" s="561" t="s">
        <v>3145</v>
      </c>
      <c r="I3128" s="561" t="s">
        <v>23270</v>
      </c>
      <c r="J3128" s="561" t="s">
        <v>24</v>
      </c>
      <c r="K3128" s="562" t="s">
        <v>37470</v>
      </c>
      <c r="L3128" s="561" t="s">
        <v>25</v>
      </c>
    </row>
    <row r="3129" spans="1:12" x14ac:dyDescent="0.25">
      <c r="A3129" s="561" t="s">
        <v>2672</v>
      </c>
      <c r="B3129" s="561" t="s">
        <v>2673</v>
      </c>
      <c r="C3129" s="561" t="s">
        <v>3111</v>
      </c>
      <c r="D3129" s="561" t="s">
        <v>3112</v>
      </c>
      <c r="E3129" s="562" t="s">
        <v>22</v>
      </c>
      <c r="F3129" s="561" t="s">
        <v>22</v>
      </c>
      <c r="G3129" s="561" t="s">
        <v>28991</v>
      </c>
      <c r="H3129" s="561" t="s">
        <v>3146</v>
      </c>
      <c r="I3129" s="561" t="s">
        <v>23270</v>
      </c>
      <c r="J3129" s="561" t="s">
        <v>24</v>
      </c>
      <c r="K3129" s="562" t="s">
        <v>37471</v>
      </c>
      <c r="L3129" s="561" t="s">
        <v>25</v>
      </c>
    </row>
    <row r="3130" spans="1:12" x14ac:dyDescent="0.25">
      <c r="A3130" s="561" t="s">
        <v>2672</v>
      </c>
      <c r="B3130" s="561" t="s">
        <v>2673</v>
      </c>
      <c r="C3130" s="561" t="s">
        <v>3111</v>
      </c>
      <c r="D3130" s="561" t="s">
        <v>3112</v>
      </c>
      <c r="E3130" s="562" t="s">
        <v>22</v>
      </c>
      <c r="F3130" s="561" t="s">
        <v>22</v>
      </c>
      <c r="G3130" s="561" t="s">
        <v>28993</v>
      </c>
      <c r="H3130" s="561" t="s">
        <v>3147</v>
      </c>
      <c r="I3130" s="561" t="s">
        <v>23270</v>
      </c>
      <c r="J3130" s="561" t="s">
        <v>24</v>
      </c>
      <c r="K3130" s="562" t="s">
        <v>37472</v>
      </c>
      <c r="L3130" s="561" t="s">
        <v>25</v>
      </c>
    </row>
    <row r="3131" spans="1:12" x14ac:dyDescent="0.25">
      <c r="A3131" s="561" t="s">
        <v>2672</v>
      </c>
      <c r="B3131" s="561" t="s">
        <v>2673</v>
      </c>
      <c r="C3131" s="561" t="s">
        <v>3111</v>
      </c>
      <c r="D3131" s="561" t="s">
        <v>3112</v>
      </c>
      <c r="E3131" s="562" t="s">
        <v>22</v>
      </c>
      <c r="F3131" s="561" t="s">
        <v>22</v>
      </c>
      <c r="G3131" s="561" t="s">
        <v>28995</v>
      </c>
      <c r="H3131" s="561" t="s">
        <v>3148</v>
      </c>
      <c r="I3131" s="561" t="s">
        <v>23270</v>
      </c>
      <c r="J3131" s="561" t="s">
        <v>24</v>
      </c>
      <c r="K3131" s="562" t="s">
        <v>37473</v>
      </c>
      <c r="L3131" s="561" t="s">
        <v>25</v>
      </c>
    </row>
    <row r="3132" spans="1:12" x14ac:dyDescent="0.25">
      <c r="A3132" s="561" t="s">
        <v>2672</v>
      </c>
      <c r="B3132" s="561" t="s">
        <v>2673</v>
      </c>
      <c r="C3132" s="561" t="s">
        <v>3111</v>
      </c>
      <c r="D3132" s="561" t="s">
        <v>3112</v>
      </c>
      <c r="E3132" s="562" t="s">
        <v>22</v>
      </c>
      <c r="F3132" s="561" t="s">
        <v>22</v>
      </c>
      <c r="G3132" s="561" t="s">
        <v>28997</v>
      </c>
      <c r="H3132" s="561" t="s">
        <v>3149</v>
      </c>
      <c r="I3132" s="561" t="s">
        <v>23270</v>
      </c>
      <c r="J3132" s="561" t="s">
        <v>24</v>
      </c>
      <c r="K3132" s="562" t="s">
        <v>37474</v>
      </c>
      <c r="L3132" s="561" t="s">
        <v>25</v>
      </c>
    </row>
    <row r="3133" spans="1:12" x14ac:dyDescent="0.25">
      <c r="A3133" s="561" t="s">
        <v>2672</v>
      </c>
      <c r="B3133" s="561" t="s">
        <v>2673</v>
      </c>
      <c r="C3133" s="561" t="s">
        <v>3111</v>
      </c>
      <c r="D3133" s="561" t="s">
        <v>3112</v>
      </c>
      <c r="E3133" s="562" t="s">
        <v>22</v>
      </c>
      <c r="F3133" s="561" t="s">
        <v>22</v>
      </c>
      <c r="G3133" s="561" t="s">
        <v>28999</v>
      </c>
      <c r="H3133" s="561" t="s">
        <v>3150</v>
      </c>
      <c r="I3133" s="561" t="s">
        <v>23270</v>
      </c>
      <c r="J3133" s="561" t="s">
        <v>24</v>
      </c>
      <c r="K3133" s="562" t="s">
        <v>37475</v>
      </c>
      <c r="L3133" s="561" t="s">
        <v>25</v>
      </c>
    </row>
    <row r="3134" spans="1:12" x14ac:dyDescent="0.25">
      <c r="A3134" s="561" t="s">
        <v>2672</v>
      </c>
      <c r="B3134" s="561" t="s">
        <v>2673</v>
      </c>
      <c r="C3134" s="561" t="s">
        <v>3111</v>
      </c>
      <c r="D3134" s="561" t="s">
        <v>3112</v>
      </c>
      <c r="E3134" s="562" t="s">
        <v>22</v>
      </c>
      <c r="F3134" s="561" t="s">
        <v>22</v>
      </c>
      <c r="G3134" s="561" t="s">
        <v>29001</v>
      </c>
      <c r="H3134" s="561" t="s">
        <v>3151</v>
      </c>
      <c r="I3134" s="561" t="s">
        <v>23270</v>
      </c>
      <c r="J3134" s="561" t="s">
        <v>24</v>
      </c>
      <c r="K3134" s="562" t="s">
        <v>37476</v>
      </c>
      <c r="L3134" s="561" t="s">
        <v>25</v>
      </c>
    </row>
    <row r="3135" spans="1:12" x14ac:dyDescent="0.25">
      <c r="A3135" s="561" t="s">
        <v>2672</v>
      </c>
      <c r="B3135" s="561" t="s">
        <v>2673</v>
      </c>
      <c r="C3135" s="561" t="s">
        <v>3111</v>
      </c>
      <c r="D3135" s="561" t="s">
        <v>3112</v>
      </c>
      <c r="E3135" s="562" t="s">
        <v>22</v>
      </c>
      <c r="F3135" s="561" t="s">
        <v>22</v>
      </c>
      <c r="G3135" s="561" t="s">
        <v>29003</v>
      </c>
      <c r="H3135" s="561" t="s">
        <v>3152</v>
      </c>
      <c r="I3135" s="561" t="s">
        <v>23270</v>
      </c>
      <c r="J3135" s="561" t="s">
        <v>24</v>
      </c>
      <c r="K3135" s="562" t="s">
        <v>37477</v>
      </c>
      <c r="L3135" s="561" t="s">
        <v>25</v>
      </c>
    </row>
    <row r="3136" spans="1:12" x14ac:dyDescent="0.25">
      <c r="A3136" s="561" t="s">
        <v>2672</v>
      </c>
      <c r="B3136" s="561" t="s">
        <v>2673</v>
      </c>
      <c r="C3136" s="561" t="s">
        <v>3111</v>
      </c>
      <c r="D3136" s="561" t="s">
        <v>3112</v>
      </c>
      <c r="E3136" s="562" t="s">
        <v>22</v>
      </c>
      <c r="F3136" s="561" t="s">
        <v>22</v>
      </c>
      <c r="G3136" s="561" t="s">
        <v>29005</v>
      </c>
      <c r="H3136" s="561" t="s">
        <v>3153</v>
      </c>
      <c r="I3136" s="561" t="s">
        <v>23270</v>
      </c>
      <c r="J3136" s="561" t="s">
        <v>24</v>
      </c>
      <c r="K3136" s="562" t="s">
        <v>37478</v>
      </c>
      <c r="L3136" s="561" t="s">
        <v>25</v>
      </c>
    </row>
    <row r="3137" spans="1:12" x14ac:dyDescent="0.25">
      <c r="A3137" s="561" t="s">
        <v>2672</v>
      </c>
      <c r="B3137" s="561" t="s">
        <v>2673</v>
      </c>
      <c r="C3137" s="561" t="s">
        <v>3111</v>
      </c>
      <c r="D3137" s="561" t="s">
        <v>3112</v>
      </c>
      <c r="E3137" s="562" t="s">
        <v>22</v>
      </c>
      <c r="F3137" s="561" t="s">
        <v>22</v>
      </c>
      <c r="G3137" s="561" t="s">
        <v>29007</v>
      </c>
      <c r="H3137" s="561" t="s">
        <v>3154</v>
      </c>
      <c r="I3137" s="561" t="s">
        <v>23270</v>
      </c>
      <c r="J3137" s="561" t="s">
        <v>24</v>
      </c>
      <c r="K3137" s="562" t="s">
        <v>37479</v>
      </c>
      <c r="L3137" s="561" t="s">
        <v>25</v>
      </c>
    </row>
    <row r="3138" spans="1:12" x14ac:dyDescent="0.25">
      <c r="A3138" s="561" t="s">
        <v>2672</v>
      </c>
      <c r="B3138" s="561" t="s">
        <v>2673</v>
      </c>
      <c r="C3138" s="561" t="s">
        <v>3111</v>
      </c>
      <c r="D3138" s="561" t="s">
        <v>3112</v>
      </c>
      <c r="E3138" s="562" t="s">
        <v>22</v>
      </c>
      <c r="F3138" s="561" t="s">
        <v>22</v>
      </c>
      <c r="G3138" s="561" t="s">
        <v>29009</v>
      </c>
      <c r="H3138" s="561" t="s">
        <v>3155</v>
      </c>
      <c r="I3138" s="561" t="s">
        <v>23270</v>
      </c>
      <c r="J3138" s="561" t="s">
        <v>24</v>
      </c>
      <c r="K3138" s="562" t="s">
        <v>37480</v>
      </c>
      <c r="L3138" s="561" t="s">
        <v>25</v>
      </c>
    </row>
    <row r="3139" spans="1:12" x14ac:dyDescent="0.25">
      <c r="A3139" s="561" t="s">
        <v>2672</v>
      </c>
      <c r="B3139" s="561" t="s">
        <v>2673</v>
      </c>
      <c r="C3139" s="561" t="s">
        <v>3111</v>
      </c>
      <c r="D3139" s="561" t="s">
        <v>3112</v>
      </c>
      <c r="E3139" s="562" t="s">
        <v>22</v>
      </c>
      <c r="F3139" s="561" t="s">
        <v>22</v>
      </c>
      <c r="G3139" s="561" t="s">
        <v>29011</v>
      </c>
      <c r="H3139" s="561" t="s">
        <v>3156</v>
      </c>
      <c r="I3139" s="561" t="s">
        <v>23270</v>
      </c>
      <c r="J3139" s="561" t="s">
        <v>24</v>
      </c>
      <c r="K3139" s="562" t="s">
        <v>37481</v>
      </c>
      <c r="L3139" s="561" t="s">
        <v>25</v>
      </c>
    </row>
    <row r="3140" spans="1:12" x14ac:dyDescent="0.25">
      <c r="A3140" s="561" t="s">
        <v>2672</v>
      </c>
      <c r="B3140" s="561" t="s">
        <v>2673</v>
      </c>
      <c r="C3140" s="561" t="s">
        <v>3111</v>
      </c>
      <c r="D3140" s="561" t="s">
        <v>3112</v>
      </c>
      <c r="E3140" s="562" t="s">
        <v>22</v>
      </c>
      <c r="F3140" s="561" t="s">
        <v>22</v>
      </c>
      <c r="G3140" s="561" t="s">
        <v>29013</v>
      </c>
      <c r="H3140" s="561" t="s">
        <v>3157</v>
      </c>
      <c r="I3140" s="561" t="s">
        <v>23270</v>
      </c>
      <c r="J3140" s="561" t="s">
        <v>24</v>
      </c>
      <c r="K3140" s="562" t="s">
        <v>37482</v>
      </c>
      <c r="L3140" s="561" t="s">
        <v>25</v>
      </c>
    </row>
    <row r="3141" spans="1:12" x14ac:dyDescent="0.25">
      <c r="A3141" s="561" t="s">
        <v>2672</v>
      </c>
      <c r="B3141" s="561" t="s">
        <v>2673</v>
      </c>
      <c r="C3141" s="561" t="s">
        <v>3111</v>
      </c>
      <c r="D3141" s="561" t="s">
        <v>3112</v>
      </c>
      <c r="E3141" s="562" t="s">
        <v>22</v>
      </c>
      <c r="F3141" s="561" t="s">
        <v>22</v>
      </c>
      <c r="G3141" s="561" t="s">
        <v>29015</v>
      </c>
      <c r="H3141" s="561" t="s">
        <v>3158</v>
      </c>
      <c r="I3141" s="561" t="s">
        <v>23270</v>
      </c>
      <c r="J3141" s="561" t="s">
        <v>24</v>
      </c>
      <c r="K3141" s="562" t="s">
        <v>37483</v>
      </c>
      <c r="L3141" s="561" t="s">
        <v>25</v>
      </c>
    </row>
    <row r="3142" spans="1:12" x14ac:dyDescent="0.25">
      <c r="A3142" s="561" t="s">
        <v>2672</v>
      </c>
      <c r="B3142" s="561" t="s">
        <v>2673</v>
      </c>
      <c r="C3142" s="561" t="s">
        <v>3111</v>
      </c>
      <c r="D3142" s="561" t="s">
        <v>3112</v>
      </c>
      <c r="E3142" s="562" t="s">
        <v>22</v>
      </c>
      <c r="F3142" s="561" t="s">
        <v>22</v>
      </c>
      <c r="G3142" s="561" t="s">
        <v>29017</v>
      </c>
      <c r="H3142" s="561" t="s">
        <v>3159</v>
      </c>
      <c r="I3142" s="561" t="s">
        <v>23270</v>
      </c>
      <c r="J3142" s="561" t="s">
        <v>24</v>
      </c>
      <c r="K3142" s="562" t="s">
        <v>37484</v>
      </c>
      <c r="L3142" s="561" t="s">
        <v>25</v>
      </c>
    </row>
    <row r="3143" spans="1:12" x14ac:dyDescent="0.25">
      <c r="A3143" s="561" t="s">
        <v>2672</v>
      </c>
      <c r="B3143" s="561" t="s">
        <v>2673</v>
      </c>
      <c r="C3143" s="561" t="s">
        <v>3111</v>
      </c>
      <c r="D3143" s="561" t="s">
        <v>3112</v>
      </c>
      <c r="E3143" s="562" t="s">
        <v>22</v>
      </c>
      <c r="F3143" s="561" t="s">
        <v>22</v>
      </c>
      <c r="G3143" s="561" t="s">
        <v>29019</v>
      </c>
      <c r="H3143" s="561" t="s">
        <v>3160</v>
      </c>
      <c r="I3143" s="561" t="s">
        <v>23270</v>
      </c>
      <c r="J3143" s="561" t="s">
        <v>24</v>
      </c>
      <c r="K3143" s="562" t="s">
        <v>37485</v>
      </c>
      <c r="L3143" s="561" t="s">
        <v>25</v>
      </c>
    </row>
    <row r="3144" spans="1:12" x14ac:dyDescent="0.25">
      <c r="A3144" s="561" t="s">
        <v>2672</v>
      </c>
      <c r="B3144" s="561" t="s">
        <v>2673</v>
      </c>
      <c r="C3144" s="561" t="s">
        <v>3111</v>
      </c>
      <c r="D3144" s="561" t="s">
        <v>3112</v>
      </c>
      <c r="E3144" s="562" t="s">
        <v>22</v>
      </c>
      <c r="F3144" s="561" t="s">
        <v>22</v>
      </c>
      <c r="G3144" s="561" t="s">
        <v>29021</v>
      </c>
      <c r="H3144" s="561" t="s">
        <v>3161</v>
      </c>
      <c r="I3144" s="561" t="s">
        <v>23270</v>
      </c>
      <c r="J3144" s="561" t="s">
        <v>24</v>
      </c>
      <c r="K3144" s="562" t="s">
        <v>7819</v>
      </c>
      <c r="L3144" s="561" t="s">
        <v>25</v>
      </c>
    </row>
    <row r="3145" spans="1:12" x14ac:dyDescent="0.25">
      <c r="A3145" s="561" t="s">
        <v>2672</v>
      </c>
      <c r="B3145" s="561" t="s">
        <v>2673</v>
      </c>
      <c r="C3145" s="561" t="s">
        <v>3111</v>
      </c>
      <c r="D3145" s="561" t="s">
        <v>3112</v>
      </c>
      <c r="E3145" s="562" t="s">
        <v>22</v>
      </c>
      <c r="F3145" s="561" t="s">
        <v>22</v>
      </c>
      <c r="G3145" s="561" t="s">
        <v>29023</v>
      </c>
      <c r="H3145" s="561" t="s">
        <v>3162</v>
      </c>
      <c r="I3145" s="561" t="s">
        <v>23270</v>
      </c>
      <c r="J3145" s="561" t="s">
        <v>7063</v>
      </c>
      <c r="K3145" s="562" t="s">
        <v>27371</v>
      </c>
      <c r="L3145" s="561" t="s">
        <v>25</v>
      </c>
    </row>
    <row r="3146" spans="1:12" x14ac:dyDescent="0.25">
      <c r="A3146" s="561" t="s">
        <v>2672</v>
      </c>
      <c r="B3146" s="561" t="s">
        <v>2673</v>
      </c>
      <c r="C3146" s="561" t="s">
        <v>3111</v>
      </c>
      <c r="D3146" s="561" t="s">
        <v>3112</v>
      </c>
      <c r="E3146" s="562" t="s">
        <v>22</v>
      </c>
      <c r="F3146" s="561" t="s">
        <v>22</v>
      </c>
      <c r="G3146" s="561" t="s">
        <v>29025</v>
      </c>
      <c r="H3146" s="561" t="s">
        <v>3164</v>
      </c>
      <c r="I3146" s="561" t="s">
        <v>23270</v>
      </c>
      <c r="J3146" s="561" t="s">
        <v>7063</v>
      </c>
      <c r="K3146" s="562" t="s">
        <v>8311</v>
      </c>
      <c r="L3146" s="561" t="s">
        <v>25</v>
      </c>
    </row>
    <row r="3147" spans="1:12" x14ac:dyDescent="0.25">
      <c r="A3147" s="561" t="s">
        <v>2672</v>
      </c>
      <c r="B3147" s="561" t="s">
        <v>2673</v>
      </c>
      <c r="C3147" s="561" t="s">
        <v>3111</v>
      </c>
      <c r="D3147" s="561" t="s">
        <v>3112</v>
      </c>
      <c r="E3147" s="562" t="s">
        <v>22</v>
      </c>
      <c r="F3147" s="561" t="s">
        <v>22</v>
      </c>
      <c r="G3147" s="561" t="s">
        <v>29027</v>
      </c>
      <c r="H3147" s="561" t="s">
        <v>3165</v>
      </c>
      <c r="I3147" s="561" t="s">
        <v>23270</v>
      </c>
      <c r="J3147" s="561" t="s">
        <v>7063</v>
      </c>
      <c r="K3147" s="562" t="s">
        <v>37486</v>
      </c>
      <c r="L3147" s="561" t="s">
        <v>25</v>
      </c>
    </row>
    <row r="3148" spans="1:12" x14ac:dyDescent="0.25">
      <c r="A3148" s="561" t="s">
        <v>2672</v>
      </c>
      <c r="B3148" s="561" t="s">
        <v>2673</v>
      </c>
      <c r="C3148" s="561" t="s">
        <v>3111</v>
      </c>
      <c r="D3148" s="561" t="s">
        <v>3112</v>
      </c>
      <c r="E3148" s="562" t="s">
        <v>22</v>
      </c>
      <c r="F3148" s="561" t="s">
        <v>22</v>
      </c>
      <c r="G3148" s="561" t="s">
        <v>29029</v>
      </c>
      <c r="H3148" s="561" t="s">
        <v>3166</v>
      </c>
      <c r="I3148" s="561" t="s">
        <v>23270</v>
      </c>
      <c r="J3148" s="561" t="s">
        <v>7063</v>
      </c>
      <c r="K3148" s="562" t="s">
        <v>37487</v>
      </c>
      <c r="L3148" s="561" t="s">
        <v>25</v>
      </c>
    </row>
    <row r="3149" spans="1:12" x14ac:dyDescent="0.25">
      <c r="A3149" s="561" t="s">
        <v>2672</v>
      </c>
      <c r="B3149" s="561" t="s">
        <v>2673</v>
      </c>
      <c r="C3149" s="561" t="s">
        <v>3111</v>
      </c>
      <c r="D3149" s="561" t="s">
        <v>3112</v>
      </c>
      <c r="E3149" s="562" t="s">
        <v>22</v>
      </c>
      <c r="F3149" s="561" t="s">
        <v>22</v>
      </c>
      <c r="G3149" s="561" t="s">
        <v>29031</v>
      </c>
      <c r="H3149" s="561" t="s">
        <v>3167</v>
      </c>
      <c r="I3149" s="561" t="s">
        <v>23270</v>
      </c>
      <c r="J3149" s="561" t="s">
        <v>7063</v>
      </c>
      <c r="K3149" s="562" t="s">
        <v>7176</v>
      </c>
      <c r="L3149" s="561" t="s">
        <v>25</v>
      </c>
    </row>
    <row r="3150" spans="1:12" x14ac:dyDescent="0.25">
      <c r="A3150" s="561" t="s">
        <v>2672</v>
      </c>
      <c r="B3150" s="561" t="s">
        <v>2673</v>
      </c>
      <c r="C3150" s="561" t="s">
        <v>3111</v>
      </c>
      <c r="D3150" s="561" t="s">
        <v>3112</v>
      </c>
      <c r="E3150" s="562" t="s">
        <v>22</v>
      </c>
      <c r="F3150" s="561" t="s">
        <v>22</v>
      </c>
      <c r="G3150" s="561" t="s">
        <v>29032</v>
      </c>
      <c r="H3150" s="561" t="s">
        <v>3169</v>
      </c>
      <c r="I3150" s="561" t="s">
        <v>23270</v>
      </c>
      <c r="J3150" s="561" t="s">
        <v>7063</v>
      </c>
      <c r="K3150" s="562" t="s">
        <v>37488</v>
      </c>
      <c r="L3150" s="561" t="s">
        <v>25</v>
      </c>
    </row>
    <row r="3151" spans="1:12" x14ac:dyDescent="0.25">
      <c r="A3151" s="561" t="s">
        <v>2672</v>
      </c>
      <c r="B3151" s="561" t="s">
        <v>2673</v>
      </c>
      <c r="C3151" s="561" t="s">
        <v>3111</v>
      </c>
      <c r="D3151" s="561" t="s">
        <v>3112</v>
      </c>
      <c r="E3151" s="562" t="s">
        <v>22</v>
      </c>
      <c r="F3151" s="561" t="s">
        <v>22</v>
      </c>
      <c r="G3151" s="561" t="s">
        <v>29033</v>
      </c>
      <c r="H3151" s="561" t="s">
        <v>3170</v>
      </c>
      <c r="I3151" s="561" t="s">
        <v>23270</v>
      </c>
      <c r="J3151" s="561" t="s">
        <v>7063</v>
      </c>
      <c r="K3151" s="562" t="s">
        <v>37489</v>
      </c>
      <c r="L3151" s="561" t="s">
        <v>25</v>
      </c>
    </row>
    <row r="3152" spans="1:12" x14ac:dyDescent="0.25">
      <c r="A3152" s="561" t="s">
        <v>2672</v>
      </c>
      <c r="B3152" s="561" t="s">
        <v>2673</v>
      </c>
      <c r="C3152" s="561" t="s">
        <v>3111</v>
      </c>
      <c r="D3152" s="561" t="s">
        <v>3112</v>
      </c>
      <c r="E3152" s="562" t="s">
        <v>22</v>
      </c>
      <c r="F3152" s="561" t="s">
        <v>22</v>
      </c>
      <c r="G3152" s="561" t="s">
        <v>29034</v>
      </c>
      <c r="H3152" s="561" t="s">
        <v>3171</v>
      </c>
      <c r="I3152" s="561" t="s">
        <v>23270</v>
      </c>
      <c r="J3152" s="561" t="s">
        <v>7063</v>
      </c>
      <c r="K3152" s="562" t="s">
        <v>37490</v>
      </c>
      <c r="L3152" s="561" t="s">
        <v>25</v>
      </c>
    </row>
    <row r="3153" spans="1:12" x14ac:dyDescent="0.25">
      <c r="A3153" s="561" t="s">
        <v>2672</v>
      </c>
      <c r="B3153" s="561" t="s">
        <v>2673</v>
      </c>
      <c r="C3153" s="561" t="s">
        <v>3111</v>
      </c>
      <c r="D3153" s="561" t="s">
        <v>3112</v>
      </c>
      <c r="E3153" s="562" t="s">
        <v>22</v>
      </c>
      <c r="F3153" s="561" t="s">
        <v>22</v>
      </c>
      <c r="G3153" s="561" t="s">
        <v>29036</v>
      </c>
      <c r="H3153" s="561" t="s">
        <v>3172</v>
      </c>
      <c r="I3153" s="561" t="s">
        <v>23270</v>
      </c>
      <c r="J3153" s="561" t="s">
        <v>24</v>
      </c>
      <c r="K3153" s="562" t="s">
        <v>37491</v>
      </c>
      <c r="L3153" s="561" t="s">
        <v>25</v>
      </c>
    </row>
    <row r="3154" spans="1:12" x14ac:dyDescent="0.25">
      <c r="A3154" s="561" t="s">
        <v>2672</v>
      </c>
      <c r="B3154" s="561" t="s">
        <v>2673</v>
      </c>
      <c r="C3154" s="561" t="s">
        <v>3111</v>
      </c>
      <c r="D3154" s="561" t="s">
        <v>3112</v>
      </c>
      <c r="E3154" s="562" t="s">
        <v>22</v>
      </c>
      <c r="F3154" s="561" t="s">
        <v>22</v>
      </c>
      <c r="G3154" s="561" t="s">
        <v>29038</v>
      </c>
      <c r="H3154" s="561" t="s">
        <v>3173</v>
      </c>
      <c r="I3154" s="561" t="s">
        <v>23270</v>
      </c>
      <c r="J3154" s="561" t="s">
        <v>24</v>
      </c>
      <c r="K3154" s="562" t="s">
        <v>37492</v>
      </c>
      <c r="L3154" s="561" t="s">
        <v>25</v>
      </c>
    </row>
    <row r="3155" spans="1:12" x14ac:dyDescent="0.25">
      <c r="A3155" s="561" t="s">
        <v>2672</v>
      </c>
      <c r="B3155" s="561" t="s">
        <v>2673</v>
      </c>
      <c r="C3155" s="561" t="s">
        <v>3111</v>
      </c>
      <c r="D3155" s="561" t="s">
        <v>3112</v>
      </c>
      <c r="E3155" s="562" t="s">
        <v>22</v>
      </c>
      <c r="F3155" s="561" t="s">
        <v>22</v>
      </c>
      <c r="G3155" s="561" t="s">
        <v>29040</v>
      </c>
      <c r="H3155" s="561" t="s">
        <v>3174</v>
      </c>
      <c r="I3155" s="561" t="s">
        <v>23270</v>
      </c>
      <c r="J3155" s="561" t="s">
        <v>24</v>
      </c>
      <c r="K3155" s="562" t="s">
        <v>3597</v>
      </c>
      <c r="L3155" s="561" t="s">
        <v>25</v>
      </c>
    </row>
    <row r="3156" spans="1:12" x14ac:dyDescent="0.25">
      <c r="A3156" s="561" t="s">
        <v>2672</v>
      </c>
      <c r="B3156" s="561" t="s">
        <v>2673</v>
      </c>
      <c r="C3156" s="561" t="s">
        <v>3111</v>
      </c>
      <c r="D3156" s="561" t="s">
        <v>3112</v>
      </c>
      <c r="E3156" s="562" t="s">
        <v>22</v>
      </c>
      <c r="F3156" s="561" t="s">
        <v>22</v>
      </c>
      <c r="G3156" s="561" t="s">
        <v>29041</v>
      </c>
      <c r="H3156" s="561" t="s">
        <v>3175</v>
      </c>
      <c r="I3156" s="561" t="s">
        <v>23270</v>
      </c>
      <c r="J3156" s="561" t="s">
        <v>24</v>
      </c>
      <c r="K3156" s="562" t="s">
        <v>8220</v>
      </c>
      <c r="L3156" s="561" t="s">
        <v>25</v>
      </c>
    </row>
    <row r="3157" spans="1:12" x14ac:dyDescent="0.25">
      <c r="A3157" s="561" t="s">
        <v>2672</v>
      </c>
      <c r="B3157" s="561" t="s">
        <v>2673</v>
      </c>
      <c r="C3157" s="561" t="s">
        <v>3111</v>
      </c>
      <c r="D3157" s="561" t="s">
        <v>3112</v>
      </c>
      <c r="E3157" s="562" t="s">
        <v>22</v>
      </c>
      <c r="F3157" s="561" t="s">
        <v>22</v>
      </c>
      <c r="G3157" s="561" t="s">
        <v>29042</v>
      </c>
      <c r="H3157" s="561" t="s">
        <v>3177</v>
      </c>
      <c r="I3157" s="561" t="s">
        <v>23270</v>
      </c>
      <c r="J3157" s="561" t="s">
        <v>24</v>
      </c>
      <c r="K3157" s="562" t="s">
        <v>7648</v>
      </c>
      <c r="L3157" s="561" t="s">
        <v>25</v>
      </c>
    </row>
    <row r="3158" spans="1:12" x14ac:dyDescent="0.25">
      <c r="A3158" s="561" t="s">
        <v>2672</v>
      </c>
      <c r="B3158" s="561" t="s">
        <v>2673</v>
      </c>
      <c r="C3158" s="561" t="s">
        <v>3111</v>
      </c>
      <c r="D3158" s="561" t="s">
        <v>3112</v>
      </c>
      <c r="E3158" s="562" t="s">
        <v>22</v>
      </c>
      <c r="F3158" s="561" t="s">
        <v>22</v>
      </c>
      <c r="G3158" s="561" t="s">
        <v>29043</v>
      </c>
      <c r="H3158" s="561" t="s">
        <v>3178</v>
      </c>
      <c r="I3158" s="561" t="s">
        <v>23270</v>
      </c>
      <c r="J3158" s="561" t="s">
        <v>24</v>
      </c>
      <c r="K3158" s="562" t="s">
        <v>7076</v>
      </c>
      <c r="L3158" s="561" t="s">
        <v>25</v>
      </c>
    </row>
    <row r="3159" spans="1:12" x14ac:dyDescent="0.25">
      <c r="A3159" s="561" t="s">
        <v>2672</v>
      </c>
      <c r="B3159" s="561" t="s">
        <v>2673</v>
      </c>
      <c r="C3159" s="561" t="s">
        <v>3111</v>
      </c>
      <c r="D3159" s="561" t="s">
        <v>3112</v>
      </c>
      <c r="E3159" s="562" t="s">
        <v>22</v>
      </c>
      <c r="F3159" s="561" t="s">
        <v>22</v>
      </c>
      <c r="G3159" s="561" t="s">
        <v>29044</v>
      </c>
      <c r="H3159" s="561" t="s">
        <v>3180</v>
      </c>
      <c r="I3159" s="561" t="s">
        <v>23270</v>
      </c>
      <c r="J3159" s="561" t="s">
        <v>24</v>
      </c>
      <c r="K3159" s="562" t="s">
        <v>5775</v>
      </c>
      <c r="L3159" s="561" t="s">
        <v>25</v>
      </c>
    </row>
    <row r="3160" spans="1:12" x14ac:dyDescent="0.25">
      <c r="A3160" s="561" t="s">
        <v>2672</v>
      </c>
      <c r="B3160" s="561" t="s">
        <v>2673</v>
      </c>
      <c r="C3160" s="561" t="s">
        <v>3111</v>
      </c>
      <c r="D3160" s="561" t="s">
        <v>3112</v>
      </c>
      <c r="E3160" s="562" t="s">
        <v>22</v>
      </c>
      <c r="F3160" s="561" t="s">
        <v>22</v>
      </c>
      <c r="G3160" s="561" t="s">
        <v>29046</v>
      </c>
      <c r="H3160" s="561" t="s">
        <v>3181</v>
      </c>
      <c r="I3160" s="561" t="s">
        <v>23270</v>
      </c>
      <c r="J3160" s="561" t="s">
        <v>24</v>
      </c>
      <c r="K3160" s="562" t="s">
        <v>2645</v>
      </c>
      <c r="L3160" s="561" t="s">
        <v>25</v>
      </c>
    </row>
    <row r="3161" spans="1:12" x14ac:dyDescent="0.25">
      <c r="A3161" s="561" t="s">
        <v>2672</v>
      </c>
      <c r="B3161" s="561" t="s">
        <v>2673</v>
      </c>
      <c r="C3161" s="561" t="s">
        <v>3111</v>
      </c>
      <c r="D3161" s="561" t="s">
        <v>3112</v>
      </c>
      <c r="E3161" s="562" t="s">
        <v>22</v>
      </c>
      <c r="F3161" s="561" t="s">
        <v>22</v>
      </c>
      <c r="G3161" s="561" t="s">
        <v>29047</v>
      </c>
      <c r="H3161" s="561" t="s">
        <v>3183</v>
      </c>
      <c r="I3161" s="561" t="s">
        <v>23148</v>
      </c>
      <c r="J3161" s="561" t="s">
        <v>24</v>
      </c>
      <c r="K3161" s="562" t="s">
        <v>4517</v>
      </c>
      <c r="L3161" s="561" t="s">
        <v>25</v>
      </c>
    </row>
    <row r="3162" spans="1:12" x14ac:dyDescent="0.25">
      <c r="A3162" s="561" t="s">
        <v>2672</v>
      </c>
      <c r="B3162" s="561" t="s">
        <v>2673</v>
      </c>
      <c r="C3162" s="561" t="s">
        <v>3111</v>
      </c>
      <c r="D3162" s="561" t="s">
        <v>3112</v>
      </c>
      <c r="E3162" s="562" t="s">
        <v>22</v>
      </c>
      <c r="F3162" s="561" t="s">
        <v>22</v>
      </c>
      <c r="G3162" s="561" t="s">
        <v>29048</v>
      </c>
      <c r="H3162" s="561" t="s">
        <v>3185</v>
      </c>
      <c r="I3162" s="561" t="s">
        <v>23148</v>
      </c>
      <c r="J3162" s="561" t="s">
        <v>24</v>
      </c>
      <c r="K3162" s="562" t="s">
        <v>5838</v>
      </c>
      <c r="L3162" s="561" t="s">
        <v>25</v>
      </c>
    </row>
    <row r="3163" spans="1:12" x14ac:dyDescent="0.25">
      <c r="A3163" s="561" t="s">
        <v>2672</v>
      </c>
      <c r="B3163" s="561" t="s">
        <v>2673</v>
      </c>
      <c r="C3163" s="561" t="s">
        <v>3111</v>
      </c>
      <c r="D3163" s="561" t="s">
        <v>3112</v>
      </c>
      <c r="E3163" s="562" t="s">
        <v>22</v>
      </c>
      <c r="F3163" s="561" t="s">
        <v>22</v>
      </c>
      <c r="G3163" s="561" t="s">
        <v>29049</v>
      </c>
      <c r="H3163" s="561" t="s">
        <v>3187</v>
      </c>
      <c r="I3163" s="561" t="s">
        <v>23148</v>
      </c>
      <c r="J3163" s="561" t="s">
        <v>24</v>
      </c>
      <c r="K3163" s="562" t="s">
        <v>37493</v>
      </c>
      <c r="L3163" s="561" t="s">
        <v>25</v>
      </c>
    </row>
    <row r="3164" spans="1:12" x14ac:dyDescent="0.25">
      <c r="A3164" s="561" t="s">
        <v>2672</v>
      </c>
      <c r="B3164" s="561" t="s">
        <v>2673</v>
      </c>
      <c r="C3164" s="561" t="s">
        <v>3111</v>
      </c>
      <c r="D3164" s="561" t="s">
        <v>3112</v>
      </c>
      <c r="E3164" s="562" t="s">
        <v>22</v>
      </c>
      <c r="F3164" s="561" t="s">
        <v>22</v>
      </c>
      <c r="G3164" s="561" t="s">
        <v>29050</v>
      </c>
      <c r="H3164" s="561" t="s">
        <v>3188</v>
      </c>
      <c r="I3164" s="561" t="s">
        <v>23148</v>
      </c>
      <c r="J3164" s="561" t="s">
        <v>24</v>
      </c>
      <c r="K3164" s="562" t="s">
        <v>8661</v>
      </c>
      <c r="L3164" s="561" t="s">
        <v>25</v>
      </c>
    </row>
    <row r="3165" spans="1:12" x14ac:dyDescent="0.25">
      <c r="A3165" s="561" t="s">
        <v>2672</v>
      </c>
      <c r="B3165" s="561" t="s">
        <v>2673</v>
      </c>
      <c r="C3165" s="561" t="s">
        <v>3111</v>
      </c>
      <c r="D3165" s="561" t="s">
        <v>3112</v>
      </c>
      <c r="E3165" s="562" t="s">
        <v>22</v>
      </c>
      <c r="F3165" s="561" t="s">
        <v>22</v>
      </c>
      <c r="G3165" s="561" t="s">
        <v>29052</v>
      </c>
      <c r="H3165" s="561" t="s">
        <v>3190</v>
      </c>
      <c r="I3165" s="561" t="s">
        <v>23148</v>
      </c>
      <c r="J3165" s="561" t="s">
        <v>24</v>
      </c>
      <c r="K3165" s="562" t="s">
        <v>37494</v>
      </c>
      <c r="L3165" s="561" t="s">
        <v>25</v>
      </c>
    </row>
    <row r="3166" spans="1:12" x14ac:dyDescent="0.25">
      <c r="A3166" s="561" t="s">
        <v>2672</v>
      </c>
      <c r="B3166" s="561" t="s">
        <v>2673</v>
      </c>
      <c r="C3166" s="561" t="s">
        <v>3111</v>
      </c>
      <c r="D3166" s="561" t="s">
        <v>3112</v>
      </c>
      <c r="E3166" s="562" t="s">
        <v>22</v>
      </c>
      <c r="F3166" s="561" t="s">
        <v>22</v>
      </c>
      <c r="G3166" s="561" t="s">
        <v>29054</v>
      </c>
      <c r="H3166" s="561" t="s">
        <v>3191</v>
      </c>
      <c r="I3166" s="561" t="s">
        <v>23148</v>
      </c>
      <c r="J3166" s="561" t="s">
        <v>24</v>
      </c>
      <c r="K3166" s="562" t="s">
        <v>37495</v>
      </c>
      <c r="L3166" s="561" t="s">
        <v>25</v>
      </c>
    </row>
    <row r="3167" spans="1:12" x14ac:dyDescent="0.25">
      <c r="A3167" s="561" t="s">
        <v>2672</v>
      </c>
      <c r="B3167" s="561" t="s">
        <v>2673</v>
      </c>
      <c r="C3167" s="561" t="s">
        <v>3111</v>
      </c>
      <c r="D3167" s="561" t="s">
        <v>3112</v>
      </c>
      <c r="E3167" s="562" t="s">
        <v>22</v>
      </c>
      <c r="F3167" s="561" t="s">
        <v>22</v>
      </c>
      <c r="G3167" s="561" t="s">
        <v>29056</v>
      </c>
      <c r="H3167" s="561" t="s">
        <v>3192</v>
      </c>
      <c r="I3167" s="561" t="s">
        <v>23148</v>
      </c>
      <c r="J3167" s="561" t="s">
        <v>24</v>
      </c>
      <c r="K3167" s="562" t="s">
        <v>37496</v>
      </c>
      <c r="L3167" s="561" t="s">
        <v>25</v>
      </c>
    </row>
    <row r="3168" spans="1:12" x14ac:dyDescent="0.25">
      <c r="A3168" s="561" t="s">
        <v>2672</v>
      </c>
      <c r="B3168" s="561" t="s">
        <v>2673</v>
      </c>
      <c r="C3168" s="561" t="s">
        <v>3111</v>
      </c>
      <c r="D3168" s="561" t="s">
        <v>3112</v>
      </c>
      <c r="E3168" s="562" t="s">
        <v>22</v>
      </c>
      <c r="F3168" s="561" t="s">
        <v>22</v>
      </c>
      <c r="G3168" s="561" t="s">
        <v>29058</v>
      </c>
      <c r="H3168" s="561" t="s">
        <v>3194</v>
      </c>
      <c r="I3168" s="561" t="s">
        <v>23148</v>
      </c>
      <c r="J3168" s="561" t="s">
        <v>24</v>
      </c>
      <c r="K3168" s="562" t="s">
        <v>37497</v>
      </c>
      <c r="L3168" s="561" t="s">
        <v>25</v>
      </c>
    </row>
    <row r="3169" spans="1:12" x14ac:dyDescent="0.25">
      <c r="A3169" s="561" t="s">
        <v>2672</v>
      </c>
      <c r="B3169" s="561" t="s">
        <v>2673</v>
      </c>
      <c r="C3169" s="561" t="s">
        <v>3111</v>
      </c>
      <c r="D3169" s="561" t="s">
        <v>3112</v>
      </c>
      <c r="E3169" s="562" t="s">
        <v>22</v>
      </c>
      <c r="F3169" s="561" t="s">
        <v>22</v>
      </c>
      <c r="G3169" s="561" t="s">
        <v>29060</v>
      </c>
      <c r="H3169" s="561" t="s">
        <v>3195</v>
      </c>
      <c r="I3169" s="561" t="s">
        <v>23270</v>
      </c>
      <c r="J3169" s="561" t="s">
        <v>7063</v>
      </c>
      <c r="K3169" s="562" t="s">
        <v>37498</v>
      </c>
      <c r="L3169" s="561" t="s">
        <v>25</v>
      </c>
    </row>
    <row r="3170" spans="1:12" x14ac:dyDescent="0.25">
      <c r="A3170" s="561" t="s">
        <v>2672</v>
      </c>
      <c r="B3170" s="561" t="s">
        <v>2673</v>
      </c>
      <c r="C3170" s="561" t="s">
        <v>3111</v>
      </c>
      <c r="D3170" s="561" t="s">
        <v>3112</v>
      </c>
      <c r="E3170" s="562" t="s">
        <v>22</v>
      </c>
      <c r="F3170" s="561" t="s">
        <v>22</v>
      </c>
      <c r="G3170" s="561" t="s">
        <v>29062</v>
      </c>
      <c r="H3170" s="561" t="s">
        <v>3196</v>
      </c>
      <c r="I3170" s="561" t="s">
        <v>23270</v>
      </c>
      <c r="J3170" s="561" t="s">
        <v>7063</v>
      </c>
      <c r="K3170" s="562" t="s">
        <v>37499</v>
      </c>
      <c r="L3170" s="561" t="s">
        <v>25</v>
      </c>
    </row>
    <row r="3171" spans="1:12" x14ac:dyDescent="0.25">
      <c r="A3171" s="561" t="s">
        <v>2672</v>
      </c>
      <c r="B3171" s="561" t="s">
        <v>2673</v>
      </c>
      <c r="C3171" s="561" t="s">
        <v>3111</v>
      </c>
      <c r="D3171" s="561" t="s">
        <v>3112</v>
      </c>
      <c r="E3171" s="562" t="s">
        <v>22</v>
      </c>
      <c r="F3171" s="561" t="s">
        <v>22</v>
      </c>
      <c r="G3171" s="561" t="s">
        <v>29064</v>
      </c>
      <c r="H3171" s="561" t="s">
        <v>3197</v>
      </c>
      <c r="I3171" s="561" t="s">
        <v>23270</v>
      </c>
      <c r="J3171" s="561" t="s">
        <v>7063</v>
      </c>
      <c r="K3171" s="562" t="s">
        <v>37500</v>
      </c>
      <c r="L3171" s="561" t="s">
        <v>25</v>
      </c>
    </row>
    <row r="3172" spans="1:12" x14ac:dyDescent="0.25">
      <c r="A3172" s="561" t="s">
        <v>2672</v>
      </c>
      <c r="B3172" s="561" t="s">
        <v>2673</v>
      </c>
      <c r="C3172" s="561" t="s">
        <v>3111</v>
      </c>
      <c r="D3172" s="561" t="s">
        <v>3112</v>
      </c>
      <c r="E3172" s="562" t="s">
        <v>22</v>
      </c>
      <c r="F3172" s="561" t="s">
        <v>22</v>
      </c>
      <c r="G3172" s="561" t="s">
        <v>29065</v>
      </c>
      <c r="H3172" s="561" t="s">
        <v>3198</v>
      </c>
      <c r="I3172" s="561" t="s">
        <v>23270</v>
      </c>
      <c r="J3172" s="561" t="s">
        <v>7063</v>
      </c>
      <c r="K3172" s="562" t="s">
        <v>37501</v>
      </c>
      <c r="L3172" s="561" t="s">
        <v>25</v>
      </c>
    </row>
    <row r="3173" spans="1:12" x14ac:dyDescent="0.25">
      <c r="A3173" s="561" t="s">
        <v>2672</v>
      </c>
      <c r="B3173" s="561" t="s">
        <v>2673</v>
      </c>
      <c r="C3173" s="561" t="s">
        <v>3111</v>
      </c>
      <c r="D3173" s="561" t="s">
        <v>3112</v>
      </c>
      <c r="E3173" s="562" t="s">
        <v>22</v>
      </c>
      <c r="F3173" s="561" t="s">
        <v>22</v>
      </c>
      <c r="G3173" s="561" t="s">
        <v>29067</v>
      </c>
      <c r="H3173" s="561" t="s">
        <v>3199</v>
      </c>
      <c r="I3173" s="561" t="s">
        <v>23270</v>
      </c>
      <c r="J3173" s="561" t="s">
        <v>7063</v>
      </c>
      <c r="K3173" s="562" t="s">
        <v>5307</v>
      </c>
      <c r="L3173" s="561" t="s">
        <v>25</v>
      </c>
    </row>
    <row r="3174" spans="1:12" x14ac:dyDescent="0.25">
      <c r="A3174" s="561" t="s">
        <v>2672</v>
      </c>
      <c r="B3174" s="561" t="s">
        <v>2673</v>
      </c>
      <c r="C3174" s="561" t="s">
        <v>3111</v>
      </c>
      <c r="D3174" s="561" t="s">
        <v>3112</v>
      </c>
      <c r="E3174" s="562" t="s">
        <v>22</v>
      </c>
      <c r="F3174" s="561" t="s">
        <v>22</v>
      </c>
      <c r="G3174" s="561" t="s">
        <v>29069</v>
      </c>
      <c r="H3174" s="561" t="s">
        <v>3200</v>
      </c>
      <c r="I3174" s="561" t="s">
        <v>23270</v>
      </c>
      <c r="J3174" s="561" t="s">
        <v>7063</v>
      </c>
      <c r="K3174" s="562" t="s">
        <v>7135</v>
      </c>
      <c r="L3174" s="561" t="s">
        <v>25</v>
      </c>
    </row>
    <row r="3175" spans="1:12" x14ac:dyDescent="0.25">
      <c r="A3175" s="561" t="s">
        <v>2672</v>
      </c>
      <c r="B3175" s="561" t="s">
        <v>2673</v>
      </c>
      <c r="C3175" s="561" t="s">
        <v>3111</v>
      </c>
      <c r="D3175" s="561" t="s">
        <v>3112</v>
      </c>
      <c r="E3175" s="562" t="s">
        <v>22</v>
      </c>
      <c r="F3175" s="561" t="s">
        <v>22</v>
      </c>
      <c r="G3175" s="561" t="s">
        <v>29070</v>
      </c>
      <c r="H3175" s="561" t="s">
        <v>3201</v>
      </c>
      <c r="I3175" s="561" t="s">
        <v>23270</v>
      </c>
      <c r="J3175" s="561" t="s">
        <v>7063</v>
      </c>
      <c r="K3175" s="562" t="s">
        <v>37502</v>
      </c>
      <c r="L3175" s="561" t="s">
        <v>25</v>
      </c>
    </row>
    <row r="3176" spans="1:12" x14ac:dyDescent="0.25">
      <c r="A3176" s="561" t="s">
        <v>2672</v>
      </c>
      <c r="B3176" s="561" t="s">
        <v>2673</v>
      </c>
      <c r="C3176" s="561" t="s">
        <v>3111</v>
      </c>
      <c r="D3176" s="561" t="s">
        <v>3112</v>
      </c>
      <c r="E3176" s="562" t="s">
        <v>22</v>
      </c>
      <c r="F3176" s="561" t="s">
        <v>22</v>
      </c>
      <c r="G3176" s="561" t="s">
        <v>29071</v>
      </c>
      <c r="H3176" s="561" t="s">
        <v>3202</v>
      </c>
      <c r="I3176" s="561" t="s">
        <v>23270</v>
      </c>
      <c r="J3176" s="561" t="s">
        <v>7063</v>
      </c>
      <c r="K3176" s="562" t="s">
        <v>37308</v>
      </c>
      <c r="L3176" s="561" t="s">
        <v>25</v>
      </c>
    </row>
    <row r="3177" spans="1:12" x14ac:dyDescent="0.25">
      <c r="A3177" s="561" t="s">
        <v>2672</v>
      </c>
      <c r="B3177" s="561" t="s">
        <v>2673</v>
      </c>
      <c r="C3177" s="561" t="s">
        <v>3111</v>
      </c>
      <c r="D3177" s="561" t="s">
        <v>3112</v>
      </c>
      <c r="E3177" s="562" t="s">
        <v>22</v>
      </c>
      <c r="F3177" s="561" t="s">
        <v>22</v>
      </c>
      <c r="G3177" s="561" t="s">
        <v>29073</v>
      </c>
      <c r="H3177" s="561" t="s">
        <v>3203</v>
      </c>
      <c r="I3177" s="561" t="s">
        <v>23270</v>
      </c>
      <c r="J3177" s="561" t="s">
        <v>7063</v>
      </c>
      <c r="K3177" s="562" t="s">
        <v>37503</v>
      </c>
      <c r="L3177" s="561" t="s">
        <v>25</v>
      </c>
    </row>
    <row r="3178" spans="1:12" x14ac:dyDescent="0.25">
      <c r="A3178" s="561" t="s">
        <v>2672</v>
      </c>
      <c r="B3178" s="561" t="s">
        <v>2673</v>
      </c>
      <c r="C3178" s="561" t="s">
        <v>3111</v>
      </c>
      <c r="D3178" s="561" t="s">
        <v>3112</v>
      </c>
      <c r="E3178" s="562" t="s">
        <v>22</v>
      </c>
      <c r="F3178" s="561" t="s">
        <v>22</v>
      </c>
      <c r="G3178" s="561" t="s">
        <v>29075</v>
      </c>
      <c r="H3178" s="561" t="s">
        <v>3204</v>
      </c>
      <c r="I3178" s="561" t="s">
        <v>23270</v>
      </c>
      <c r="J3178" s="561" t="s">
        <v>7063</v>
      </c>
      <c r="K3178" s="562" t="s">
        <v>37504</v>
      </c>
      <c r="L3178" s="561" t="s">
        <v>25</v>
      </c>
    </row>
    <row r="3179" spans="1:12" x14ac:dyDescent="0.25">
      <c r="A3179" s="561" t="s">
        <v>2672</v>
      </c>
      <c r="B3179" s="561" t="s">
        <v>2673</v>
      </c>
      <c r="C3179" s="561" t="s">
        <v>3111</v>
      </c>
      <c r="D3179" s="561" t="s">
        <v>3112</v>
      </c>
      <c r="E3179" s="562" t="s">
        <v>22</v>
      </c>
      <c r="F3179" s="561" t="s">
        <v>22</v>
      </c>
      <c r="G3179" s="561" t="s">
        <v>29077</v>
      </c>
      <c r="H3179" s="561" t="s">
        <v>3205</v>
      </c>
      <c r="I3179" s="561" t="s">
        <v>23270</v>
      </c>
      <c r="J3179" s="561" t="s">
        <v>7063</v>
      </c>
      <c r="K3179" s="562" t="s">
        <v>37505</v>
      </c>
      <c r="L3179" s="561" t="s">
        <v>25</v>
      </c>
    </row>
    <row r="3180" spans="1:12" x14ac:dyDescent="0.25">
      <c r="A3180" s="561" t="s">
        <v>2672</v>
      </c>
      <c r="B3180" s="561" t="s">
        <v>2673</v>
      </c>
      <c r="C3180" s="561" t="s">
        <v>3111</v>
      </c>
      <c r="D3180" s="561" t="s">
        <v>3112</v>
      </c>
      <c r="E3180" s="562" t="s">
        <v>22</v>
      </c>
      <c r="F3180" s="561" t="s">
        <v>22</v>
      </c>
      <c r="G3180" s="561" t="s">
        <v>29079</v>
      </c>
      <c r="H3180" s="561" t="s">
        <v>3206</v>
      </c>
      <c r="I3180" s="561" t="s">
        <v>23270</v>
      </c>
      <c r="J3180" s="561" t="s">
        <v>7063</v>
      </c>
      <c r="K3180" s="562" t="s">
        <v>37506</v>
      </c>
      <c r="L3180" s="561" t="s">
        <v>25</v>
      </c>
    </row>
    <row r="3181" spans="1:12" x14ac:dyDescent="0.25">
      <c r="A3181" s="561" t="s">
        <v>2672</v>
      </c>
      <c r="B3181" s="561" t="s">
        <v>2673</v>
      </c>
      <c r="C3181" s="561" t="s">
        <v>3111</v>
      </c>
      <c r="D3181" s="561" t="s">
        <v>3112</v>
      </c>
      <c r="E3181" s="562" t="s">
        <v>22</v>
      </c>
      <c r="F3181" s="561" t="s">
        <v>22</v>
      </c>
      <c r="G3181" s="561" t="s">
        <v>29081</v>
      </c>
      <c r="H3181" s="561" t="s">
        <v>3207</v>
      </c>
      <c r="I3181" s="561" t="s">
        <v>23270</v>
      </c>
      <c r="J3181" s="561" t="s">
        <v>7063</v>
      </c>
      <c r="K3181" s="562" t="s">
        <v>8374</v>
      </c>
      <c r="L3181" s="561" t="s">
        <v>25</v>
      </c>
    </row>
    <row r="3182" spans="1:12" x14ac:dyDescent="0.25">
      <c r="A3182" s="561" t="s">
        <v>2672</v>
      </c>
      <c r="B3182" s="561" t="s">
        <v>2673</v>
      </c>
      <c r="C3182" s="561" t="s">
        <v>3111</v>
      </c>
      <c r="D3182" s="561" t="s">
        <v>3112</v>
      </c>
      <c r="E3182" s="562" t="s">
        <v>22</v>
      </c>
      <c r="F3182" s="561" t="s">
        <v>22</v>
      </c>
      <c r="G3182" s="561" t="s">
        <v>29082</v>
      </c>
      <c r="H3182" s="561" t="s">
        <v>3208</v>
      </c>
      <c r="I3182" s="561" t="s">
        <v>23270</v>
      </c>
      <c r="J3182" s="561" t="s">
        <v>7063</v>
      </c>
      <c r="K3182" s="562" t="s">
        <v>1522</v>
      </c>
      <c r="L3182" s="561" t="s">
        <v>25</v>
      </c>
    </row>
    <row r="3183" spans="1:12" x14ac:dyDescent="0.25">
      <c r="A3183" s="561" t="s">
        <v>2672</v>
      </c>
      <c r="B3183" s="561" t="s">
        <v>2673</v>
      </c>
      <c r="C3183" s="561" t="s">
        <v>3111</v>
      </c>
      <c r="D3183" s="561" t="s">
        <v>3112</v>
      </c>
      <c r="E3183" s="562" t="s">
        <v>22</v>
      </c>
      <c r="F3183" s="561" t="s">
        <v>22</v>
      </c>
      <c r="G3183" s="561" t="s">
        <v>29083</v>
      </c>
      <c r="H3183" s="561" t="s">
        <v>3210</v>
      </c>
      <c r="I3183" s="561" t="s">
        <v>23270</v>
      </c>
      <c r="J3183" s="561" t="s">
        <v>7063</v>
      </c>
      <c r="K3183" s="562" t="s">
        <v>8302</v>
      </c>
      <c r="L3183" s="561" t="s">
        <v>25</v>
      </c>
    </row>
    <row r="3184" spans="1:12" x14ac:dyDescent="0.25">
      <c r="A3184" s="561" t="s">
        <v>2672</v>
      </c>
      <c r="B3184" s="561" t="s">
        <v>2673</v>
      </c>
      <c r="C3184" s="561" t="s">
        <v>3111</v>
      </c>
      <c r="D3184" s="561" t="s">
        <v>3112</v>
      </c>
      <c r="E3184" s="562" t="s">
        <v>22</v>
      </c>
      <c r="F3184" s="561" t="s">
        <v>22</v>
      </c>
      <c r="G3184" s="561" t="s">
        <v>29085</v>
      </c>
      <c r="H3184" s="561" t="s">
        <v>3212</v>
      </c>
      <c r="I3184" s="561" t="s">
        <v>23270</v>
      </c>
      <c r="J3184" s="561" t="s">
        <v>7063</v>
      </c>
      <c r="K3184" s="562" t="s">
        <v>1389</v>
      </c>
      <c r="L3184" s="561" t="s">
        <v>25</v>
      </c>
    </row>
    <row r="3185" spans="1:12" x14ac:dyDescent="0.25">
      <c r="A3185" s="561" t="s">
        <v>2672</v>
      </c>
      <c r="B3185" s="561" t="s">
        <v>2673</v>
      </c>
      <c r="C3185" s="561" t="s">
        <v>3111</v>
      </c>
      <c r="D3185" s="561" t="s">
        <v>3112</v>
      </c>
      <c r="E3185" s="562" t="s">
        <v>22</v>
      </c>
      <c r="F3185" s="561" t="s">
        <v>22</v>
      </c>
      <c r="G3185" s="561" t="s">
        <v>29086</v>
      </c>
      <c r="H3185" s="561" t="s">
        <v>3213</v>
      </c>
      <c r="I3185" s="561" t="s">
        <v>23270</v>
      </c>
      <c r="J3185" s="561" t="s">
        <v>7063</v>
      </c>
      <c r="K3185" s="562" t="s">
        <v>526</v>
      </c>
      <c r="L3185" s="561" t="s">
        <v>25</v>
      </c>
    </row>
    <row r="3186" spans="1:12" x14ac:dyDescent="0.25">
      <c r="A3186" s="561" t="s">
        <v>2672</v>
      </c>
      <c r="B3186" s="561" t="s">
        <v>2673</v>
      </c>
      <c r="C3186" s="561" t="s">
        <v>3111</v>
      </c>
      <c r="D3186" s="561" t="s">
        <v>3112</v>
      </c>
      <c r="E3186" s="562" t="s">
        <v>22</v>
      </c>
      <c r="F3186" s="561" t="s">
        <v>22</v>
      </c>
      <c r="G3186" s="561" t="s">
        <v>29087</v>
      </c>
      <c r="H3186" s="561" t="s">
        <v>3215</v>
      </c>
      <c r="I3186" s="561" t="s">
        <v>23270</v>
      </c>
      <c r="J3186" s="561" t="s">
        <v>7063</v>
      </c>
      <c r="K3186" s="562" t="s">
        <v>37507</v>
      </c>
      <c r="L3186" s="561" t="s">
        <v>25</v>
      </c>
    </row>
    <row r="3187" spans="1:12" x14ac:dyDescent="0.25">
      <c r="A3187" s="561" t="s">
        <v>2672</v>
      </c>
      <c r="B3187" s="561" t="s">
        <v>2673</v>
      </c>
      <c r="C3187" s="561" t="s">
        <v>3111</v>
      </c>
      <c r="D3187" s="561" t="s">
        <v>3112</v>
      </c>
      <c r="E3187" s="562" t="s">
        <v>22</v>
      </c>
      <c r="F3187" s="561" t="s">
        <v>22</v>
      </c>
      <c r="G3187" s="561" t="s">
        <v>29089</v>
      </c>
      <c r="H3187" s="561" t="s">
        <v>3216</v>
      </c>
      <c r="I3187" s="561" t="s">
        <v>23270</v>
      </c>
      <c r="J3187" s="561" t="s">
        <v>7063</v>
      </c>
      <c r="K3187" s="562" t="s">
        <v>29897</v>
      </c>
      <c r="L3187" s="561" t="s">
        <v>25</v>
      </c>
    </row>
    <row r="3188" spans="1:12" x14ac:dyDescent="0.25">
      <c r="A3188" s="561" t="s">
        <v>2672</v>
      </c>
      <c r="B3188" s="561" t="s">
        <v>2673</v>
      </c>
      <c r="C3188" s="561" t="s">
        <v>3111</v>
      </c>
      <c r="D3188" s="561" t="s">
        <v>3112</v>
      </c>
      <c r="E3188" s="562" t="s">
        <v>22</v>
      </c>
      <c r="F3188" s="561" t="s">
        <v>22</v>
      </c>
      <c r="G3188" s="561" t="s">
        <v>29091</v>
      </c>
      <c r="H3188" s="561" t="s">
        <v>3217</v>
      </c>
      <c r="I3188" s="561" t="s">
        <v>23270</v>
      </c>
      <c r="J3188" s="561" t="s">
        <v>7063</v>
      </c>
      <c r="K3188" s="562" t="s">
        <v>29026</v>
      </c>
      <c r="L3188" s="561" t="s">
        <v>25</v>
      </c>
    </row>
    <row r="3189" spans="1:12" x14ac:dyDescent="0.25">
      <c r="A3189" s="561" t="s">
        <v>2672</v>
      </c>
      <c r="B3189" s="561" t="s">
        <v>2673</v>
      </c>
      <c r="C3189" s="561" t="s">
        <v>3111</v>
      </c>
      <c r="D3189" s="561" t="s">
        <v>3112</v>
      </c>
      <c r="E3189" s="562" t="s">
        <v>22</v>
      </c>
      <c r="F3189" s="561" t="s">
        <v>22</v>
      </c>
      <c r="G3189" s="561" t="s">
        <v>29093</v>
      </c>
      <c r="H3189" s="561" t="s">
        <v>3218</v>
      </c>
      <c r="I3189" s="561" t="s">
        <v>23270</v>
      </c>
      <c r="J3189" s="561" t="s">
        <v>7063</v>
      </c>
      <c r="K3189" s="562" t="s">
        <v>24111</v>
      </c>
      <c r="L3189" s="561" t="s">
        <v>25</v>
      </c>
    </row>
    <row r="3190" spans="1:12" x14ac:dyDescent="0.25">
      <c r="A3190" s="561" t="s">
        <v>2672</v>
      </c>
      <c r="B3190" s="561" t="s">
        <v>2673</v>
      </c>
      <c r="C3190" s="561" t="s">
        <v>3111</v>
      </c>
      <c r="D3190" s="561" t="s">
        <v>3112</v>
      </c>
      <c r="E3190" s="562" t="s">
        <v>22</v>
      </c>
      <c r="F3190" s="561" t="s">
        <v>22</v>
      </c>
      <c r="G3190" s="561" t="s">
        <v>29095</v>
      </c>
      <c r="H3190" s="561" t="s">
        <v>3219</v>
      </c>
      <c r="I3190" s="561" t="s">
        <v>23270</v>
      </c>
      <c r="J3190" s="561" t="s">
        <v>7063</v>
      </c>
      <c r="K3190" s="562" t="s">
        <v>37508</v>
      </c>
      <c r="L3190" s="561" t="s">
        <v>25</v>
      </c>
    </row>
    <row r="3191" spans="1:12" x14ac:dyDescent="0.25">
      <c r="A3191" s="561" t="s">
        <v>2672</v>
      </c>
      <c r="B3191" s="561" t="s">
        <v>2673</v>
      </c>
      <c r="C3191" s="561" t="s">
        <v>3111</v>
      </c>
      <c r="D3191" s="561" t="s">
        <v>3112</v>
      </c>
      <c r="E3191" s="562" t="s">
        <v>22</v>
      </c>
      <c r="F3191" s="561" t="s">
        <v>22</v>
      </c>
      <c r="G3191" s="561" t="s">
        <v>29096</v>
      </c>
      <c r="H3191" s="561" t="s">
        <v>3220</v>
      </c>
      <c r="I3191" s="561" t="s">
        <v>23270</v>
      </c>
      <c r="J3191" s="561" t="s">
        <v>7063</v>
      </c>
      <c r="K3191" s="562" t="s">
        <v>37509</v>
      </c>
      <c r="L3191" s="561" t="s">
        <v>25</v>
      </c>
    </row>
    <row r="3192" spans="1:12" x14ac:dyDescent="0.25">
      <c r="A3192" s="561" t="s">
        <v>2672</v>
      </c>
      <c r="B3192" s="561" t="s">
        <v>2673</v>
      </c>
      <c r="C3192" s="561" t="s">
        <v>3111</v>
      </c>
      <c r="D3192" s="561" t="s">
        <v>3112</v>
      </c>
      <c r="E3192" s="562" t="s">
        <v>22</v>
      </c>
      <c r="F3192" s="561" t="s">
        <v>22</v>
      </c>
      <c r="G3192" s="561" t="s">
        <v>29098</v>
      </c>
      <c r="H3192" s="561" t="s">
        <v>3221</v>
      </c>
      <c r="I3192" s="561" t="s">
        <v>23270</v>
      </c>
      <c r="J3192" s="561" t="s">
        <v>7063</v>
      </c>
      <c r="K3192" s="562" t="s">
        <v>37510</v>
      </c>
      <c r="L3192" s="561" t="s">
        <v>25</v>
      </c>
    </row>
    <row r="3193" spans="1:12" x14ac:dyDescent="0.25">
      <c r="A3193" s="561" t="s">
        <v>2672</v>
      </c>
      <c r="B3193" s="561" t="s">
        <v>2673</v>
      </c>
      <c r="C3193" s="561" t="s">
        <v>3111</v>
      </c>
      <c r="D3193" s="561" t="s">
        <v>3112</v>
      </c>
      <c r="E3193" s="562" t="s">
        <v>22</v>
      </c>
      <c r="F3193" s="561" t="s">
        <v>22</v>
      </c>
      <c r="G3193" s="561" t="s">
        <v>29100</v>
      </c>
      <c r="H3193" s="561" t="s">
        <v>3222</v>
      </c>
      <c r="I3193" s="561" t="s">
        <v>23270</v>
      </c>
      <c r="J3193" s="561" t="s">
        <v>7063</v>
      </c>
      <c r="K3193" s="562" t="s">
        <v>37511</v>
      </c>
      <c r="L3193" s="561" t="s">
        <v>25</v>
      </c>
    </row>
    <row r="3194" spans="1:12" x14ac:dyDescent="0.25">
      <c r="A3194" s="561" t="s">
        <v>2672</v>
      </c>
      <c r="B3194" s="561" t="s">
        <v>2673</v>
      </c>
      <c r="C3194" s="561" t="s">
        <v>3111</v>
      </c>
      <c r="D3194" s="561" t="s">
        <v>3112</v>
      </c>
      <c r="E3194" s="562" t="s">
        <v>22</v>
      </c>
      <c r="F3194" s="561" t="s">
        <v>22</v>
      </c>
      <c r="G3194" s="561" t="s">
        <v>29102</v>
      </c>
      <c r="H3194" s="561" t="s">
        <v>3223</v>
      </c>
      <c r="I3194" s="561" t="s">
        <v>23270</v>
      </c>
      <c r="J3194" s="561" t="s">
        <v>7063</v>
      </c>
      <c r="K3194" s="562" t="s">
        <v>37512</v>
      </c>
      <c r="L3194" s="561" t="s">
        <v>25</v>
      </c>
    </row>
    <row r="3195" spans="1:12" x14ac:dyDescent="0.25">
      <c r="A3195" s="561" t="s">
        <v>2672</v>
      </c>
      <c r="B3195" s="561" t="s">
        <v>2673</v>
      </c>
      <c r="C3195" s="561" t="s">
        <v>3111</v>
      </c>
      <c r="D3195" s="561" t="s">
        <v>3112</v>
      </c>
      <c r="E3195" s="562" t="s">
        <v>22</v>
      </c>
      <c r="F3195" s="561" t="s">
        <v>22</v>
      </c>
      <c r="G3195" s="561" t="s">
        <v>29104</v>
      </c>
      <c r="H3195" s="561" t="s">
        <v>3224</v>
      </c>
      <c r="I3195" s="561" t="s">
        <v>23270</v>
      </c>
      <c r="J3195" s="561" t="s">
        <v>7063</v>
      </c>
      <c r="K3195" s="562" t="s">
        <v>37513</v>
      </c>
      <c r="L3195" s="561" t="s">
        <v>25</v>
      </c>
    </row>
    <row r="3196" spans="1:12" x14ac:dyDescent="0.25">
      <c r="A3196" s="561" t="s">
        <v>2672</v>
      </c>
      <c r="B3196" s="561" t="s">
        <v>2673</v>
      </c>
      <c r="C3196" s="561" t="s">
        <v>3111</v>
      </c>
      <c r="D3196" s="561" t="s">
        <v>3112</v>
      </c>
      <c r="E3196" s="562" t="s">
        <v>22</v>
      </c>
      <c r="F3196" s="561" t="s">
        <v>22</v>
      </c>
      <c r="G3196" s="561" t="s">
        <v>29106</v>
      </c>
      <c r="H3196" s="561" t="s">
        <v>3225</v>
      </c>
      <c r="I3196" s="561" t="s">
        <v>23270</v>
      </c>
      <c r="J3196" s="561" t="s">
        <v>7063</v>
      </c>
      <c r="K3196" s="562" t="s">
        <v>37514</v>
      </c>
      <c r="L3196" s="561" t="s">
        <v>25</v>
      </c>
    </row>
    <row r="3197" spans="1:12" x14ac:dyDescent="0.25">
      <c r="A3197" s="561" t="s">
        <v>2672</v>
      </c>
      <c r="B3197" s="561" t="s">
        <v>2673</v>
      </c>
      <c r="C3197" s="561" t="s">
        <v>3111</v>
      </c>
      <c r="D3197" s="561" t="s">
        <v>3112</v>
      </c>
      <c r="E3197" s="562" t="s">
        <v>22</v>
      </c>
      <c r="F3197" s="561" t="s">
        <v>22</v>
      </c>
      <c r="G3197" s="561" t="s">
        <v>29108</v>
      </c>
      <c r="H3197" s="561" t="s">
        <v>3226</v>
      </c>
      <c r="I3197" s="561" t="s">
        <v>23270</v>
      </c>
      <c r="J3197" s="561" t="s">
        <v>7063</v>
      </c>
      <c r="K3197" s="562" t="s">
        <v>37515</v>
      </c>
      <c r="L3197" s="561" t="s">
        <v>25</v>
      </c>
    </row>
    <row r="3198" spans="1:12" x14ac:dyDescent="0.25">
      <c r="A3198" s="561" t="s">
        <v>2672</v>
      </c>
      <c r="B3198" s="561" t="s">
        <v>2673</v>
      </c>
      <c r="C3198" s="561" t="s">
        <v>3111</v>
      </c>
      <c r="D3198" s="561" t="s">
        <v>3112</v>
      </c>
      <c r="E3198" s="562" t="s">
        <v>22</v>
      </c>
      <c r="F3198" s="561" t="s">
        <v>22</v>
      </c>
      <c r="G3198" s="561" t="s">
        <v>29110</v>
      </c>
      <c r="H3198" s="561" t="s">
        <v>3227</v>
      </c>
      <c r="I3198" s="561" t="s">
        <v>23270</v>
      </c>
      <c r="J3198" s="561" t="s">
        <v>7063</v>
      </c>
      <c r="K3198" s="562" t="s">
        <v>37516</v>
      </c>
      <c r="L3198" s="561" t="s">
        <v>25</v>
      </c>
    </row>
    <row r="3199" spans="1:12" x14ac:dyDescent="0.25">
      <c r="A3199" s="561" t="s">
        <v>2672</v>
      </c>
      <c r="B3199" s="561" t="s">
        <v>2673</v>
      </c>
      <c r="C3199" s="561" t="s">
        <v>3111</v>
      </c>
      <c r="D3199" s="561" t="s">
        <v>3112</v>
      </c>
      <c r="E3199" s="562" t="s">
        <v>22</v>
      </c>
      <c r="F3199" s="561" t="s">
        <v>22</v>
      </c>
      <c r="G3199" s="561" t="s">
        <v>29112</v>
      </c>
      <c r="H3199" s="561" t="s">
        <v>3228</v>
      </c>
      <c r="I3199" s="561" t="s">
        <v>23270</v>
      </c>
      <c r="J3199" s="561" t="s">
        <v>7063</v>
      </c>
      <c r="K3199" s="562" t="s">
        <v>37517</v>
      </c>
      <c r="L3199" s="561" t="s">
        <v>25</v>
      </c>
    </row>
    <row r="3200" spans="1:12" x14ac:dyDescent="0.25">
      <c r="A3200" s="561" t="s">
        <v>2672</v>
      </c>
      <c r="B3200" s="561" t="s">
        <v>2673</v>
      </c>
      <c r="C3200" s="561" t="s">
        <v>3111</v>
      </c>
      <c r="D3200" s="561" t="s">
        <v>3112</v>
      </c>
      <c r="E3200" s="562" t="s">
        <v>22</v>
      </c>
      <c r="F3200" s="561" t="s">
        <v>22</v>
      </c>
      <c r="G3200" s="561" t="s">
        <v>29114</v>
      </c>
      <c r="H3200" s="561" t="s">
        <v>3229</v>
      </c>
      <c r="I3200" s="561" t="s">
        <v>23270</v>
      </c>
      <c r="J3200" s="561" t="s">
        <v>7063</v>
      </c>
      <c r="K3200" s="562" t="s">
        <v>37518</v>
      </c>
      <c r="L3200" s="561" t="s">
        <v>25</v>
      </c>
    </row>
    <row r="3201" spans="1:12" x14ac:dyDescent="0.25">
      <c r="A3201" s="561" t="s">
        <v>2672</v>
      </c>
      <c r="B3201" s="561" t="s">
        <v>2673</v>
      </c>
      <c r="C3201" s="561" t="s">
        <v>3111</v>
      </c>
      <c r="D3201" s="561" t="s">
        <v>3112</v>
      </c>
      <c r="E3201" s="562" t="s">
        <v>22</v>
      </c>
      <c r="F3201" s="561" t="s">
        <v>22</v>
      </c>
      <c r="G3201" s="561" t="s">
        <v>29115</v>
      </c>
      <c r="H3201" s="561" t="s">
        <v>3231</v>
      </c>
      <c r="I3201" s="561" t="s">
        <v>23270</v>
      </c>
      <c r="J3201" s="561" t="s">
        <v>7063</v>
      </c>
      <c r="K3201" s="562" t="s">
        <v>37519</v>
      </c>
      <c r="L3201" s="561" t="s">
        <v>25</v>
      </c>
    </row>
    <row r="3202" spans="1:12" x14ac:dyDescent="0.25">
      <c r="A3202" s="561" t="s">
        <v>2672</v>
      </c>
      <c r="B3202" s="561" t="s">
        <v>2673</v>
      </c>
      <c r="C3202" s="561" t="s">
        <v>3111</v>
      </c>
      <c r="D3202" s="561" t="s">
        <v>3112</v>
      </c>
      <c r="E3202" s="562" t="s">
        <v>22</v>
      </c>
      <c r="F3202" s="561" t="s">
        <v>22</v>
      </c>
      <c r="G3202" s="561" t="s">
        <v>29117</v>
      </c>
      <c r="H3202" s="561" t="s">
        <v>3232</v>
      </c>
      <c r="I3202" s="561" t="s">
        <v>23270</v>
      </c>
      <c r="J3202" s="561" t="s">
        <v>7063</v>
      </c>
      <c r="K3202" s="562" t="s">
        <v>3012</v>
      </c>
      <c r="L3202" s="561" t="s">
        <v>25</v>
      </c>
    </row>
    <row r="3203" spans="1:12" x14ac:dyDescent="0.25">
      <c r="A3203" s="561" t="s">
        <v>2672</v>
      </c>
      <c r="B3203" s="561" t="s">
        <v>2673</v>
      </c>
      <c r="C3203" s="561" t="s">
        <v>3111</v>
      </c>
      <c r="D3203" s="561" t="s">
        <v>3112</v>
      </c>
      <c r="E3203" s="562" t="s">
        <v>22</v>
      </c>
      <c r="F3203" s="561" t="s">
        <v>22</v>
      </c>
      <c r="G3203" s="561" t="s">
        <v>29119</v>
      </c>
      <c r="H3203" s="561" t="s">
        <v>3233</v>
      </c>
      <c r="I3203" s="561" t="s">
        <v>23270</v>
      </c>
      <c r="J3203" s="561" t="s">
        <v>7063</v>
      </c>
      <c r="K3203" s="562" t="s">
        <v>8197</v>
      </c>
      <c r="L3203" s="561" t="s">
        <v>25</v>
      </c>
    </row>
    <row r="3204" spans="1:12" x14ac:dyDescent="0.25">
      <c r="A3204" s="561" t="s">
        <v>2672</v>
      </c>
      <c r="B3204" s="561" t="s">
        <v>2673</v>
      </c>
      <c r="C3204" s="561" t="s">
        <v>3111</v>
      </c>
      <c r="D3204" s="561" t="s">
        <v>3112</v>
      </c>
      <c r="E3204" s="562" t="s">
        <v>22</v>
      </c>
      <c r="F3204" s="561" t="s">
        <v>22</v>
      </c>
      <c r="G3204" s="561" t="s">
        <v>29121</v>
      </c>
      <c r="H3204" s="561" t="s">
        <v>3234</v>
      </c>
      <c r="I3204" s="561" t="s">
        <v>23270</v>
      </c>
      <c r="J3204" s="561" t="s">
        <v>7063</v>
      </c>
      <c r="K3204" s="562" t="s">
        <v>30338</v>
      </c>
      <c r="L3204" s="561" t="s">
        <v>25</v>
      </c>
    </row>
    <row r="3205" spans="1:12" x14ac:dyDescent="0.25">
      <c r="A3205" s="561" t="s">
        <v>2672</v>
      </c>
      <c r="B3205" s="561" t="s">
        <v>2673</v>
      </c>
      <c r="C3205" s="561" t="s">
        <v>3111</v>
      </c>
      <c r="D3205" s="561" t="s">
        <v>3112</v>
      </c>
      <c r="E3205" s="562" t="s">
        <v>22</v>
      </c>
      <c r="F3205" s="561" t="s">
        <v>22</v>
      </c>
      <c r="G3205" s="561" t="s">
        <v>29122</v>
      </c>
      <c r="H3205" s="561" t="s">
        <v>3235</v>
      </c>
      <c r="I3205" s="561" t="s">
        <v>23270</v>
      </c>
      <c r="J3205" s="561" t="s">
        <v>7063</v>
      </c>
      <c r="K3205" s="562" t="s">
        <v>37520</v>
      </c>
      <c r="L3205" s="561" t="s">
        <v>25</v>
      </c>
    </row>
    <row r="3206" spans="1:12" x14ac:dyDescent="0.25">
      <c r="A3206" s="561" t="s">
        <v>2672</v>
      </c>
      <c r="B3206" s="561" t="s">
        <v>2673</v>
      </c>
      <c r="C3206" s="561" t="s">
        <v>3111</v>
      </c>
      <c r="D3206" s="561" t="s">
        <v>3112</v>
      </c>
      <c r="E3206" s="562" t="s">
        <v>22</v>
      </c>
      <c r="F3206" s="561" t="s">
        <v>22</v>
      </c>
      <c r="G3206" s="561" t="s">
        <v>29124</v>
      </c>
      <c r="H3206" s="561" t="s">
        <v>29125</v>
      </c>
      <c r="I3206" s="561" t="s">
        <v>23270</v>
      </c>
      <c r="J3206" s="561" t="s">
        <v>7063</v>
      </c>
      <c r="K3206" s="562" t="s">
        <v>37521</v>
      </c>
      <c r="L3206" s="561" t="s">
        <v>25</v>
      </c>
    </row>
    <row r="3207" spans="1:12" x14ac:dyDescent="0.25">
      <c r="A3207" s="561" t="s">
        <v>2672</v>
      </c>
      <c r="B3207" s="561" t="s">
        <v>2673</v>
      </c>
      <c r="C3207" s="561" t="s">
        <v>3236</v>
      </c>
      <c r="D3207" s="561" t="s">
        <v>3237</v>
      </c>
      <c r="E3207" s="562" t="s">
        <v>22</v>
      </c>
      <c r="F3207" s="561" t="s">
        <v>22</v>
      </c>
      <c r="G3207" s="561" t="s">
        <v>29127</v>
      </c>
      <c r="H3207" s="561" t="s">
        <v>3238</v>
      </c>
      <c r="I3207" s="561" t="s">
        <v>23270</v>
      </c>
      <c r="J3207" s="561" t="s">
        <v>7063</v>
      </c>
      <c r="K3207" s="562" t="s">
        <v>37522</v>
      </c>
      <c r="L3207" s="561" t="s">
        <v>25</v>
      </c>
    </row>
    <row r="3208" spans="1:12" x14ac:dyDescent="0.25">
      <c r="A3208" s="561" t="s">
        <v>2672</v>
      </c>
      <c r="B3208" s="561" t="s">
        <v>2673</v>
      </c>
      <c r="C3208" s="561" t="s">
        <v>3236</v>
      </c>
      <c r="D3208" s="561" t="s">
        <v>3237</v>
      </c>
      <c r="E3208" s="562" t="s">
        <v>22</v>
      </c>
      <c r="F3208" s="561" t="s">
        <v>22</v>
      </c>
      <c r="G3208" s="561" t="s">
        <v>29129</v>
      </c>
      <c r="H3208" s="561" t="s">
        <v>3239</v>
      </c>
      <c r="I3208" s="561" t="s">
        <v>23270</v>
      </c>
      <c r="J3208" s="561" t="s">
        <v>7063</v>
      </c>
      <c r="K3208" s="562" t="s">
        <v>37523</v>
      </c>
      <c r="L3208" s="561" t="s">
        <v>25</v>
      </c>
    </row>
    <row r="3209" spans="1:12" x14ac:dyDescent="0.25">
      <c r="A3209" s="561" t="s">
        <v>2672</v>
      </c>
      <c r="B3209" s="561" t="s">
        <v>2673</v>
      </c>
      <c r="C3209" s="561" t="s">
        <v>3236</v>
      </c>
      <c r="D3209" s="561" t="s">
        <v>3237</v>
      </c>
      <c r="E3209" s="562" t="s">
        <v>22</v>
      </c>
      <c r="F3209" s="561" t="s">
        <v>22</v>
      </c>
      <c r="G3209" s="561" t="s">
        <v>29131</v>
      </c>
      <c r="H3209" s="561" t="s">
        <v>3240</v>
      </c>
      <c r="I3209" s="561" t="s">
        <v>23270</v>
      </c>
      <c r="J3209" s="561" t="s">
        <v>7063</v>
      </c>
      <c r="K3209" s="562" t="s">
        <v>37524</v>
      </c>
      <c r="L3209" s="561" t="s">
        <v>25</v>
      </c>
    </row>
    <row r="3210" spans="1:12" x14ac:dyDescent="0.25">
      <c r="A3210" s="561" t="s">
        <v>2672</v>
      </c>
      <c r="B3210" s="561" t="s">
        <v>2673</v>
      </c>
      <c r="C3210" s="561" t="s">
        <v>3236</v>
      </c>
      <c r="D3210" s="561" t="s">
        <v>3237</v>
      </c>
      <c r="E3210" s="562" t="s">
        <v>22</v>
      </c>
      <c r="F3210" s="561" t="s">
        <v>22</v>
      </c>
      <c r="G3210" s="561" t="s">
        <v>29133</v>
      </c>
      <c r="H3210" s="561" t="s">
        <v>3241</v>
      </c>
      <c r="I3210" s="561" t="s">
        <v>23270</v>
      </c>
      <c r="J3210" s="561" t="s">
        <v>7063</v>
      </c>
      <c r="K3210" s="562" t="s">
        <v>37525</v>
      </c>
      <c r="L3210" s="561" t="s">
        <v>25</v>
      </c>
    </row>
    <row r="3211" spans="1:12" x14ac:dyDescent="0.25">
      <c r="A3211" s="561" t="s">
        <v>2672</v>
      </c>
      <c r="B3211" s="561" t="s">
        <v>2673</v>
      </c>
      <c r="C3211" s="561" t="s">
        <v>3236</v>
      </c>
      <c r="D3211" s="561" t="s">
        <v>3237</v>
      </c>
      <c r="E3211" s="562" t="s">
        <v>22</v>
      </c>
      <c r="F3211" s="561" t="s">
        <v>22</v>
      </c>
      <c r="G3211" s="561" t="s">
        <v>29135</v>
      </c>
      <c r="H3211" s="561" t="s">
        <v>3242</v>
      </c>
      <c r="I3211" s="561" t="s">
        <v>23270</v>
      </c>
      <c r="J3211" s="561" t="s">
        <v>7063</v>
      </c>
      <c r="K3211" s="562" t="s">
        <v>37526</v>
      </c>
      <c r="L3211" s="561" t="s">
        <v>25</v>
      </c>
    </row>
    <row r="3212" spans="1:12" x14ac:dyDescent="0.25">
      <c r="A3212" s="561" t="s">
        <v>2672</v>
      </c>
      <c r="B3212" s="561" t="s">
        <v>2673</v>
      </c>
      <c r="C3212" s="561" t="s">
        <v>3236</v>
      </c>
      <c r="D3212" s="561" t="s">
        <v>3237</v>
      </c>
      <c r="E3212" s="562" t="s">
        <v>22</v>
      </c>
      <c r="F3212" s="561" t="s">
        <v>22</v>
      </c>
      <c r="G3212" s="561" t="s">
        <v>29137</v>
      </c>
      <c r="H3212" s="561" t="s">
        <v>3243</v>
      </c>
      <c r="I3212" s="561" t="s">
        <v>23270</v>
      </c>
      <c r="J3212" s="561" t="s">
        <v>7063</v>
      </c>
      <c r="K3212" s="562" t="s">
        <v>37527</v>
      </c>
      <c r="L3212" s="561" t="s">
        <v>25</v>
      </c>
    </row>
    <row r="3213" spans="1:12" x14ac:dyDescent="0.25">
      <c r="A3213" s="561" t="s">
        <v>2672</v>
      </c>
      <c r="B3213" s="561" t="s">
        <v>2673</v>
      </c>
      <c r="C3213" s="561" t="s">
        <v>3236</v>
      </c>
      <c r="D3213" s="561" t="s">
        <v>3237</v>
      </c>
      <c r="E3213" s="562" t="s">
        <v>22</v>
      </c>
      <c r="F3213" s="561" t="s">
        <v>22</v>
      </c>
      <c r="G3213" s="561" t="s">
        <v>29139</v>
      </c>
      <c r="H3213" s="561" t="s">
        <v>3244</v>
      </c>
      <c r="I3213" s="561" t="s">
        <v>23270</v>
      </c>
      <c r="J3213" s="561" t="s">
        <v>7063</v>
      </c>
      <c r="K3213" s="562" t="s">
        <v>37528</v>
      </c>
      <c r="L3213" s="561" t="s">
        <v>25</v>
      </c>
    </row>
    <row r="3214" spans="1:12" x14ac:dyDescent="0.25">
      <c r="A3214" s="561" t="s">
        <v>2672</v>
      </c>
      <c r="B3214" s="561" t="s">
        <v>2673</v>
      </c>
      <c r="C3214" s="561" t="s">
        <v>3236</v>
      </c>
      <c r="D3214" s="561" t="s">
        <v>3237</v>
      </c>
      <c r="E3214" s="562" t="s">
        <v>22</v>
      </c>
      <c r="F3214" s="561" t="s">
        <v>22</v>
      </c>
      <c r="G3214" s="561" t="s">
        <v>29141</v>
      </c>
      <c r="H3214" s="561" t="s">
        <v>3245</v>
      </c>
      <c r="I3214" s="561" t="s">
        <v>23270</v>
      </c>
      <c r="J3214" s="561" t="s">
        <v>7063</v>
      </c>
      <c r="K3214" s="562" t="s">
        <v>37529</v>
      </c>
      <c r="L3214" s="561" t="s">
        <v>25</v>
      </c>
    </row>
    <row r="3215" spans="1:12" x14ac:dyDescent="0.25">
      <c r="A3215" s="561" t="s">
        <v>2672</v>
      </c>
      <c r="B3215" s="561" t="s">
        <v>2673</v>
      </c>
      <c r="C3215" s="561" t="s">
        <v>3236</v>
      </c>
      <c r="D3215" s="561" t="s">
        <v>3237</v>
      </c>
      <c r="E3215" s="562" t="s">
        <v>22</v>
      </c>
      <c r="F3215" s="561" t="s">
        <v>22</v>
      </c>
      <c r="G3215" s="561" t="s">
        <v>29143</v>
      </c>
      <c r="H3215" s="561" t="s">
        <v>3246</v>
      </c>
      <c r="I3215" s="561" t="s">
        <v>23270</v>
      </c>
      <c r="J3215" s="561" t="s">
        <v>7063</v>
      </c>
      <c r="K3215" s="562" t="s">
        <v>37530</v>
      </c>
      <c r="L3215" s="561" t="s">
        <v>25</v>
      </c>
    </row>
    <row r="3216" spans="1:12" x14ac:dyDescent="0.25">
      <c r="A3216" s="561" t="s">
        <v>2672</v>
      </c>
      <c r="B3216" s="561" t="s">
        <v>2673</v>
      </c>
      <c r="C3216" s="561" t="s">
        <v>3236</v>
      </c>
      <c r="D3216" s="561" t="s">
        <v>3237</v>
      </c>
      <c r="E3216" s="562" t="s">
        <v>22</v>
      </c>
      <c r="F3216" s="561" t="s">
        <v>22</v>
      </c>
      <c r="G3216" s="561" t="s">
        <v>29145</v>
      </c>
      <c r="H3216" s="561" t="s">
        <v>3247</v>
      </c>
      <c r="I3216" s="561" t="s">
        <v>23270</v>
      </c>
      <c r="J3216" s="561" t="s">
        <v>7063</v>
      </c>
      <c r="K3216" s="562" t="s">
        <v>37531</v>
      </c>
      <c r="L3216" s="561" t="s">
        <v>25</v>
      </c>
    </row>
    <row r="3217" spans="1:12" x14ac:dyDescent="0.25">
      <c r="A3217" s="561" t="s">
        <v>2672</v>
      </c>
      <c r="B3217" s="561" t="s">
        <v>2673</v>
      </c>
      <c r="C3217" s="561" t="s">
        <v>3236</v>
      </c>
      <c r="D3217" s="561" t="s">
        <v>3237</v>
      </c>
      <c r="E3217" s="562" t="s">
        <v>22</v>
      </c>
      <c r="F3217" s="561" t="s">
        <v>22</v>
      </c>
      <c r="G3217" s="561" t="s">
        <v>29147</v>
      </c>
      <c r="H3217" s="561" t="s">
        <v>3248</v>
      </c>
      <c r="I3217" s="561" t="s">
        <v>23270</v>
      </c>
      <c r="J3217" s="561" t="s">
        <v>7063</v>
      </c>
      <c r="K3217" s="562" t="s">
        <v>37532</v>
      </c>
      <c r="L3217" s="561" t="s">
        <v>25</v>
      </c>
    </row>
    <row r="3218" spans="1:12" x14ac:dyDescent="0.25">
      <c r="A3218" s="561" t="s">
        <v>2672</v>
      </c>
      <c r="B3218" s="561" t="s">
        <v>2673</v>
      </c>
      <c r="C3218" s="561" t="s">
        <v>3236</v>
      </c>
      <c r="D3218" s="561" t="s">
        <v>3237</v>
      </c>
      <c r="E3218" s="562" t="s">
        <v>22</v>
      </c>
      <c r="F3218" s="561" t="s">
        <v>22</v>
      </c>
      <c r="G3218" s="561" t="s">
        <v>29149</v>
      </c>
      <c r="H3218" s="561" t="s">
        <v>3249</v>
      </c>
      <c r="I3218" s="561" t="s">
        <v>23270</v>
      </c>
      <c r="J3218" s="561" t="s">
        <v>7063</v>
      </c>
      <c r="K3218" s="562" t="s">
        <v>37533</v>
      </c>
      <c r="L3218" s="561" t="s">
        <v>25</v>
      </c>
    </row>
    <row r="3219" spans="1:12" x14ac:dyDescent="0.25">
      <c r="A3219" s="561" t="s">
        <v>2672</v>
      </c>
      <c r="B3219" s="561" t="s">
        <v>2673</v>
      </c>
      <c r="C3219" s="561" t="s">
        <v>3236</v>
      </c>
      <c r="D3219" s="561" t="s">
        <v>3237</v>
      </c>
      <c r="E3219" s="562" t="s">
        <v>22</v>
      </c>
      <c r="F3219" s="561" t="s">
        <v>22</v>
      </c>
      <c r="G3219" s="561" t="s">
        <v>29151</v>
      </c>
      <c r="H3219" s="561" t="s">
        <v>3250</v>
      </c>
      <c r="I3219" s="561" t="s">
        <v>23270</v>
      </c>
      <c r="J3219" s="561" t="s">
        <v>7063</v>
      </c>
      <c r="K3219" s="562" t="s">
        <v>37534</v>
      </c>
      <c r="L3219" s="561" t="s">
        <v>25</v>
      </c>
    </row>
    <row r="3220" spans="1:12" x14ac:dyDescent="0.25">
      <c r="A3220" s="561" t="s">
        <v>2672</v>
      </c>
      <c r="B3220" s="561" t="s">
        <v>2673</v>
      </c>
      <c r="C3220" s="561" t="s">
        <v>3236</v>
      </c>
      <c r="D3220" s="561" t="s">
        <v>3237</v>
      </c>
      <c r="E3220" s="562" t="s">
        <v>22</v>
      </c>
      <c r="F3220" s="561" t="s">
        <v>22</v>
      </c>
      <c r="G3220" s="561" t="s">
        <v>29153</v>
      </c>
      <c r="H3220" s="561" t="s">
        <v>3251</v>
      </c>
      <c r="I3220" s="561" t="s">
        <v>23270</v>
      </c>
      <c r="J3220" s="561" t="s">
        <v>7063</v>
      </c>
      <c r="K3220" s="562" t="s">
        <v>37535</v>
      </c>
      <c r="L3220" s="561" t="s">
        <v>25</v>
      </c>
    </row>
    <row r="3221" spans="1:12" x14ac:dyDescent="0.25">
      <c r="A3221" s="561" t="s">
        <v>2672</v>
      </c>
      <c r="B3221" s="561" t="s">
        <v>2673</v>
      </c>
      <c r="C3221" s="561" t="s">
        <v>3236</v>
      </c>
      <c r="D3221" s="561" t="s">
        <v>3237</v>
      </c>
      <c r="E3221" s="562" t="s">
        <v>22</v>
      </c>
      <c r="F3221" s="561" t="s">
        <v>22</v>
      </c>
      <c r="G3221" s="561" t="s">
        <v>29155</v>
      </c>
      <c r="H3221" s="561" t="s">
        <v>3252</v>
      </c>
      <c r="I3221" s="561" t="s">
        <v>23270</v>
      </c>
      <c r="J3221" s="561" t="s">
        <v>7063</v>
      </c>
      <c r="K3221" s="562" t="s">
        <v>37536</v>
      </c>
      <c r="L3221" s="561" t="s">
        <v>25</v>
      </c>
    </row>
    <row r="3222" spans="1:12" x14ac:dyDescent="0.25">
      <c r="A3222" s="561" t="s">
        <v>2672</v>
      </c>
      <c r="B3222" s="561" t="s">
        <v>2673</v>
      </c>
      <c r="C3222" s="561" t="s">
        <v>3236</v>
      </c>
      <c r="D3222" s="561" t="s">
        <v>3237</v>
      </c>
      <c r="E3222" s="562" t="s">
        <v>22</v>
      </c>
      <c r="F3222" s="561" t="s">
        <v>22</v>
      </c>
      <c r="G3222" s="561" t="s">
        <v>29157</v>
      </c>
      <c r="H3222" s="561" t="s">
        <v>3253</v>
      </c>
      <c r="I3222" s="561" t="s">
        <v>23270</v>
      </c>
      <c r="J3222" s="561" t="s">
        <v>7063</v>
      </c>
      <c r="K3222" s="562" t="s">
        <v>37537</v>
      </c>
      <c r="L3222" s="561" t="s">
        <v>25</v>
      </c>
    </row>
    <row r="3223" spans="1:12" x14ac:dyDescent="0.25">
      <c r="A3223" s="561" t="s">
        <v>2672</v>
      </c>
      <c r="B3223" s="561" t="s">
        <v>2673</v>
      </c>
      <c r="C3223" s="561" t="s">
        <v>3236</v>
      </c>
      <c r="D3223" s="561" t="s">
        <v>3237</v>
      </c>
      <c r="E3223" s="562" t="s">
        <v>22</v>
      </c>
      <c r="F3223" s="561" t="s">
        <v>22</v>
      </c>
      <c r="G3223" s="561" t="s">
        <v>29159</v>
      </c>
      <c r="H3223" s="561" t="s">
        <v>3254</v>
      </c>
      <c r="I3223" s="561" t="s">
        <v>23270</v>
      </c>
      <c r="J3223" s="561" t="s">
        <v>7063</v>
      </c>
      <c r="K3223" s="562" t="s">
        <v>37538</v>
      </c>
      <c r="L3223" s="561" t="s">
        <v>25</v>
      </c>
    </row>
    <row r="3224" spans="1:12" x14ac:dyDescent="0.25">
      <c r="A3224" s="561" t="s">
        <v>2672</v>
      </c>
      <c r="B3224" s="561" t="s">
        <v>2673</v>
      </c>
      <c r="C3224" s="561" t="s">
        <v>3236</v>
      </c>
      <c r="D3224" s="561" t="s">
        <v>3237</v>
      </c>
      <c r="E3224" s="562" t="s">
        <v>22</v>
      </c>
      <c r="F3224" s="561" t="s">
        <v>22</v>
      </c>
      <c r="G3224" s="561" t="s">
        <v>29161</v>
      </c>
      <c r="H3224" s="561" t="s">
        <v>3255</v>
      </c>
      <c r="I3224" s="561" t="s">
        <v>23270</v>
      </c>
      <c r="J3224" s="561" t="s">
        <v>7063</v>
      </c>
      <c r="K3224" s="562" t="s">
        <v>37539</v>
      </c>
      <c r="L3224" s="561" t="s">
        <v>25</v>
      </c>
    </row>
    <row r="3225" spans="1:12" x14ac:dyDescent="0.25">
      <c r="A3225" s="561" t="s">
        <v>2672</v>
      </c>
      <c r="B3225" s="561" t="s">
        <v>2673</v>
      </c>
      <c r="C3225" s="561" t="s">
        <v>3236</v>
      </c>
      <c r="D3225" s="561" t="s">
        <v>3237</v>
      </c>
      <c r="E3225" s="562" t="s">
        <v>22</v>
      </c>
      <c r="F3225" s="561" t="s">
        <v>22</v>
      </c>
      <c r="G3225" s="561" t="s">
        <v>29163</v>
      </c>
      <c r="H3225" s="561" t="s">
        <v>3256</v>
      </c>
      <c r="I3225" s="561" t="s">
        <v>23270</v>
      </c>
      <c r="J3225" s="561" t="s">
        <v>7063</v>
      </c>
      <c r="K3225" s="562" t="s">
        <v>37540</v>
      </c>
      <c r="L3225" s="561" t="s">
        <v>25</v>
      </c>
    </row>
    <row r="3226" spans="1:12" x14ac:dyDescent="0.25">
      <c r="A3226" s="561" t="s">
        <v>2672</v>
      </c>
      <c r="B3226" s="561" t="s">
        <v>2673</v>
      </c>
      <c r="C3226" s="561" t="s">
        <v>3236</v>
      </c>
      <c r="D3226" s="561" t="s">
        <v>3237</v>
      </c>
      <c r="E3226" s="562" t="s">
        <v>22</v>
      </c>
      <c r="F3226" s="561" t="s">
        <v>22</v>
      </c>
      <c r="G3226" s="561" t="s">
        <v>29165</v>
      </c>
      <c r="H3226" s="561" t="s">
        <v>3257</v>
      </c>
      <c r="I3226" s="561" t="s">
        <v>23270</v>
      </c>
      <c r="J3226" s="561" t="s">
        <v>7063</v>
      </c>
      <c r="K3226" s="562" t="s">
        <v>37541</v>
      </c>
      <c r="L3226" s="561" t="s">
        <v>25</v>
      </c>
    </row>
    <row r="3227" spans="1:12" x14ac:dyDescent="0.25">
      <c r="A3227" s="561" t="s">
        <v>2672</v>
      </c>
      <c r="B3227" s="561" t="s">
        <v>2673</v>
      </c>
      <c r="C3227" s="561" t="s">
        <v>3236</v>
      </c>
      <c r="D3227" s="561" t="s">
        <v>3237</v>
      </c>
      <c r="E3227" s="562" t="s">
        <v>22</v>
      </c>
      <c r="F3227" s="561" t="s">
        <v>22</v>
      </c>
      <c r="G3227" s="561" t="s">
        <v>29167</v>
      </c>
      <c r="H3227" s="561" t="s">
        <v>3258</v>
      </c>
      <c r="I3227" s="561" t="s">
        <v>23270</v>
      </c>
      <c r="J3227" s="561" t="s">
        <v>7063</v>
      </c>
      <c r="K3227" s="562" t="s">
        <v>37542</v>
      </c>
      <c r="L3227" s="561" t="s">
        <v>25</v>
      </c>
    </row>
    <row r="3228" spans="1:12" x14ac:dyDescent="0.25">
      <c r="A3228" s="561" t="s">
        <v>2672</v>
      </c>
      <c r="B3228" s="561" t="s">
        <v>2673</v>
      </c>
      <c r="C3228" s="561" t="s">
        <v>3236</v>
      </c>
      <c r="D3228" s="561" t="s">
        <v>3237</v>
      </c>
      <c r="E3228" s="562" t="s">
        <v>22</v>
      </c>
      <c r="F3228" s="561" t="s">
        <v>22</v>
      </c>
      <c r="G3228" s="561" t="s">
        <v>29169</v>
      </c>
      <c r="H3228" s="561" t="s">
        <v>3259</v>
      </c>
      <c r="I3228" s="561" t="s">
        <v>23270</v>
      </c>
      <c r="J3228" s="561" t="s">
        <v>7063</v>
      </c>
      <c r="K3228" s="562" t="s">
        <v>37543</v>
      </c>
      <c r="L3228" s="561" t="s">
        <v>25</v>
      </c>
    </row>
    <row r="3229" spans="1:12" x14ac:dyDescent="0.25">
      <c r="A3229" s="561" t="s">
        <v>2672</v>
      </c>
      <c r="B3229" s="561" t="s">
        <v>2673</v>
      </c>
      <c r="C3229" s="561" t="s">
        <v>3236</v>
      </c>
      <c r="D3229" s="561" t="s">
        <v>3237</v>
      </c>
      <c r="E3229" s="562" t="s">
        <v>22</v>
      </c>
      <c r="F3229" s="561" t="s">
        <v>22</v>
      </c>
      <c r="G3229" s="561" t="s">
        <v>29171</v>
      </c>
      <c r="H3229" s="561" t="s">
        <v>3260</v>
      </c>
      <c r="I3229" s="561" t="s">
        <v>23270</v>
      </c>
      <c r="J3229" s="561" t="s">
        <v>7063</v>
      </c>
      <c r="K3229" s="562" t="s">
        <v>37544</v>
      </c>
      <c r="L3229" s="561" t="s">
        <v>25</v>
      </c>
    </row>
    <row r="3230" spans="1:12" x14ac:dyDescent="0.25">
      <c r="A3230" s="561" t="s">
        <v>2672</v>
      </c>
      <c r="B3230" s="561" t="s">
        <v>2673</v>
      </c>
      <c r="C3230" s="561" t="s">
        <v>3236</v>
      </c>
      <c r="D3230" s="561" t="s">
        <v>3237</v>
      </c>
      <c r="E3230" s="562" t="s">
        <v>22</v>
      </c>
      <c r="F3230" s="561" t="s">
        <v>22</v>
      </c>
      <c r="G3230" s="561" t="s">
        <v>29173</v>
      </c>
      <c r="H3230" s="561" t="s">
        <v>3261</v>
      </c>
      <c r="I3230" s="561" t="s">
        <v>23270</v>
      </c>
      <c r="J3230" s="561" t="s">
        <v>7063</v>
      </c>
      <c r="K3230" s="562" t="s">
        <v>37545</v>
      </c>
      <c r="L3230" s="561" t="s">
        <v>25</v>
      </c>
    </row>
    <row r="3231" spans="1:12" x14ac:dyDescent="0.25">
      <c r="A3231" s="561" t="s">
        <v>2672</v>
      </c>
      <c r="B3231" s="561" t="s">
        <v>2673</v>
      </c>
      <c r="C3231" s="561" t="s">
        <v>3236</v>
      </c>
      <c r="D3231" s="561" t="s">
        <v>3237</v>
      </c>
      <c r="E3231" s="562" t="s">
        <v>22</v>
      </c>
      <c r="F3231" s="561" t="s">
        <v>22</v>
      </c>
      <c r="G3231" s="561" t="s">
        <v>29175</v>
      </c>
      <c r="H3231" s="561" t="s">
        <v>3262</v>
      </c>
      <c r="I3231" s="561" t="s">
        <v>23270</v>
      </c>
      <c r="J3231" s="561" t="s">
        <v>7063</v>
      </c>
      <c r="K3231" s="562" t="s">
        <v>37546</v>
      </c>
      <c r="L3231" s="561" t="s">
        <v>25</v>
      </c>
    </row>
    <row r="3232" spans="1:12" x14ac:dyDescent="0.25">
      <c r="A3232" s="561" t="s">
        <v>2672</v>
      </c>
      <c r="B3232" s="561" t="s">
        <v>2673</v>
      </c>
      <c r="C3232" s="561" t="s">
        <v>3236</v>
      </c>
      <c r="D3232" s="561" t="s">
        <v>3237</v>
      </c>
      <c r="E3232" s="562" t="s">
        <v>22</v>
      </c>
      <c r="F3232" s="561" t="s">
        <v>22</v>
      </c>
      <c r="G3232" s="561" t="s">
        <v>29177</v>
      </c>
      <c r="H3232" s="561" t="s">
        <v>3263</v>
      </c>
      <c r="I3232" s="561" t="s">
        <v>23270</v>
      </c>
      <c r="J3232" s="561" t="s">
        <v>7063</v>
      </c>
      <c r="K3232" s="562" t="s">
        <v>37547</v>
      </c>
      <c r="L3232" s="561" t="s">
        <v>25</v>
      </c>
    </row>
    <row r="3233" spans="1:12" x14ac:dyDescent="0.25">
      <c r="A3233" s="561" t="s">
        <v>2672</v>
      </c>
      <c r="B3233" s="561" t="s">
        <v>2673</v>
      </c>
      <c r="C3233" s="561" t="s">
        <v>3236</v>
      </c>
      <c r="D3233" s="561" t="s">
        <v>3237</v>
      </c>
      <c r="E3233" s="562" t="s">
        <v>22</v>
      </c>
      <c r="F3233" s="561" t="s">
        <v>22</v>
      </c>
      <c r="G3233" s="561" t="s">
        <v>29179</v>
      </c>
      <c r="H3233" s="561" t="s">
        <v>3264</v>
      </c>
      <c r="I3233" s="561" t="s">
        <v>23270</v>
      </c>
      <c r="J3233" s="561" t="s">
        <v>7063</v>
      </c>
      <c r="K3233" s="562" t="s">
        <v>37548</v>
      </c>
      <c r="L3233" s="561" t="s">
        <v>25</v>
      </c>
    </row>
    <row r="3234" spans="1:12" x14ac:dyDescent="0.25">
      <c r="A3234" s="561" t="s">
        <v>2672</v>
      </c>
      <c r="B3234" s="561" t="s">
        <v>2673</v>
      </c>
      <c r="C3234" s="561" t="s">
        <v>3236</v>
      </c>
      <c r="D3234" s="561" t="s">
        <v>3237</v>
      </c>
      <c r="E3234" s="562" t="s">
        <v>22</v>
      </c>
      <c r="F3234" s="561" t="s">
        <v>22</v>
      </c>
      <c r="G3234" s="561" t="s">
        <v>29181</v>
      </c>
      <c r="H3234" s="561" t="s">
        <v>3265</v>
      </c>
      <c r="I3234" s="561" t="s">
        <v>23270</v>
      </c>
      <c r="J3234" s="561" t="s">
        <v>7063</v>
      </c>
      <c r="K3234" s="562" t="s">
        <v>37549</v>
      </c>
      <c r="L3234" s="561" t="s">
        <v>25</v>
      </c>
    </row>
    <row r="3235" spans="1:12" x14ac:dyDescent="0.25">
      <c r="A3235" s="561" t="s">
        <v>2672</v>
      </c>
      <c r="B3235" s="561" t="s">
        <v>2673</v>
      </c>
      <c r="C3235" s="561" t="s">
        <v>3236</v>
      </c>
      <c r="D3235" s="561" t="s">
        <v>3237</v>
      </c>
      <c r="E3235" s="562" t="s">
        <v>22</v>
      </c>
      <c r="F3235" s="561" t="s">
        <v>22</v>
      </c>
      <c r="G3235" s="561" t="s">
        <v>29183</v>
      </c>
      <c r="H3235" s="561" t="s">
        <v>3266</v>
      </c>
      <c r="I3235" s="561" t="s">
        <v>23270</v>
      </c>
      <c r="J3235" s="561" t="s">
        <v>7063</v>
      </c>
      <c r="K3235" s="562" t="s">
        <v>37550</v>
      </c>
      <c r="L3235" s="561" t="s">
        <v>25</v>
      </c>
    </row>
    <row r="3236" spans="1:12" x14ac:dyDescent="0.25">
      <c r="A3236" s="561" t="s">
        <v>2672</v>
      </c>
      <c r="B3236" s="561" t="s">
        <v>2673</v>
      </c>
      <c r="C3236" s="561" t="s">
        <v>3236</v>
      </c>
      <c r="D3236" s="561" t="s">
        <v>3237</v>
      </c>
      <c r="E3236" s="562" t="s">
        <v>22</v>
      </c>
      <c r="F3236" s="561" t="s">
        <v>22</v>
      </c>
      <c r="G3236" s="561" t="s">
        <v>29185</v>
      </c>
      <c r="H3236" s="561" t="s">
        <v>3267</v>
      </c>
      <c r="I3236" s="561" t="s">
        <v>23270</v>
      </c>
      <c r="J3236" s="561" t="s">
        <v>7063</v>
      </c>
      <c r="K3236" s="562" t="s">
        <v>37551</v>
      </c>
      <c r="L3236" s="561" t="s">
        <v>25</v>
      </c>
    </row>
    <row r="3237" spans="1:12" x14ac:dyDescent="0.25">
      <c r="A3237" s="561" t="s">
        <v>2672</v>
      </c>
      <c r="B3237" s="561" t="s">
        <v>2673</v>
      </c>
      <c r="C3237" s="561" t="s">
        <v>3236</v>
      </c>
      <c r="D3237" s="561" t="s">
        <v>3237</v>
      </c>
      <c r="E3237" s="562" t="s">
        <v>22</v>
      </c>
      <c r="F3237" s="561" t="s">
        <v>22</v>
      </c>
      <c r="G3237" s="561" t="s">
        <v>29187</v>
      </c>
      <c r="H3237" s="561" t="s">
        <v>3268</v>
      </c>
      <c r="I3237" s="561" t="s">
        <v>23270</v>
      </c>
      <c r="J3237" s="561" t="s">
        <v>7063</v>
      </c>
      <c r="K3237" s="562" t="s">
        <v>37552</v>
      </c>
      <c r="L3237" s="561" t="s">
        <v>25</v>
      </c>
    </row>
    <row r="3238" spans="1:12" x14ac:dyDescent="0.25">
      <c r="A3238" s="561" t="s">
        <v>2672</v>
      </c>
      <c r="B3238" s="561" t="s">
        <v>2673</v>
      </c>
      <c r="C3238" s="561" t="s">
        <v>3236</v>
      </c>
      <c r="D3238" s="561" t="s">
        <v>3237</v>
      </c>
      <c r="E3238" s="562" t="s">
        <v>22</v>
      </c>
      <c r="F3238" s="561" t="s">
        <v>22</v>
      </c>
      <c r="G3238" s="561" t="s">
        <v>29189</v>
      </c>
      <c r="H3238" s="561" t="s">
        <v>3269</v>
      </c>
      <c r="I3238" s="561" t="s">
        <v>23270</v>
      </c>
      <c r="J3238" s="561" t="s">
        <v>7063</v>
      </c>
      <c r="K3238" s="562" t="s">
        <v>37553</v>
      </c>
      <c r="L3238" s="561" t="s">
        <v>25</v>
      </c>
    </row>
    <row r="3239" spans="1:12" x14ac:dyDescent="0.25">
      <c r="A3239" s="561" t="s">
        <v>2672</v>
      </c>
      <c r="B3239" s="561" t="s">
        <v>2673</v>
      </c>
      <c r="C3239" s="561" t="s">
        <v>3236</v>
      </c>
      <c r="D3239" s="561" t="s">
        <v>3237</v>
      </c>
      <c r="E3239" s="562" t="s">
        <v>22</v>
      </c>
      <c r="F3239" s="561" t="s">
        <v>22</v>
      </c>
      <c r="G3239" s="561" t="s">
        <v>29191</v>
      </c>
      <c r="H3239" s="561" t="s">
        <v>3270</v>
      </c>
      <c r="I3239" s="561" t="s">
        <v>23270</v>
      </c>
      <c r="J3239" s="561" t="s">
        <v>7063</v>
      </c>
      <c r="K3239" s="562" t="s">
        <v>37554</v>
      </c>
      <c r="L3239" s="561" t="s">
        <v>25</v>
      </c>
    </row>
    <row r="3240" spans="1:12" x14ac:dyDescent="0.25">
      <c r="A3240" s="561" t="s">
        <v>2672</v>
      </c>
      <c r="B3240" s="561" t="s">
        <v>2673</v>
      </c>
      <c r="C3240" s="561" t="s">
        <v>3236</v>
      </c>
      <c r="D3240" s="561" t="s">
        <v>3237</v>
      </c>
      <c r="E3240" s="562" t="s">
        <v>22</v>
      </c>
      <c r="F3240" s="561" t="s">
        <v>22</v>
      </c>
      <c r="G3240" s="561" t="s">
        <v>29193</v>
      </c>
      <c r="H3240" s="561" t="s">
        <v>3271</v>
      </c>
      <c r="I3240" s="561" t="s">
        <v>23270</v>
      </c>
      <c r="J3240" s="561" t="s">
        <v>7063</v>
      </c>
      <c r="K3240" s="562" t="s">
        <v>37555</v>
      </c>
      <c r="L3240" s="561" t="s">
        <v>25</v>
      </c>
    </row>
    <row r="3241" spans="1:12" x14ac:dyDescent="0.25">
      <c r="A3241" s="561" t="s">
        <v>2672</v>
      </c>
      <c r="B3241" s="561" t="s">
        <v>2673</v>
      </c>
      <c r="C3241" s="561" t="s">
        <v>3236</v>
      </c>
      <c r="D3241" s="561" t="s">
        <v>3237</v>
      </c>
      <c r="E3241" s="562" t="s">
        <v>22</v>
      </c>
      <c r="F3241" s="561" t="s">
        <v>22</v>
      </c>
      <c r="G3241" s="561" t="s">
        <v>29195</v>
      </c>
      <c r="H3241" s="561" t="s">
        <v>3272</v>
      </c>
      <c r="I3241" s="561" t="s">
        <v>23270</v>
      </c>
      <c r="J3241" s="561" t="s">
        <v>7063</v>
      </c>
      <c r="K3241" s="562" t="s">
        <v>37556</v>
      </c>
      <c r="L3241" s="561" t="s">
        <v>25</v>
      </c>
    </row>
    <row r="3242" spans="1:12" x14ac:dyDescent="0.25">
      <c r="A3242" s="561" t="s">
        <v>2672</v>
      </c>
      <c r="B3242" s="561" t="s">
        <v>2673</v>
      </c>
      <c r="C3242" s="561" t="s">
        <v>3236</v>
      </c>
      <c r="D3242" s="561" t="s">
        <v>3237</v>
      </c>
      <c r="E3242" s="562" t="s">
        <v>22</v>
      </c>
      <c r="F3242" s="561" t="s">
        <v>22</v>
      </c>
      <c r="G3242" s="561" t="s">
        <v>29197</v>
      </c>
      <c r="H3242" s="561" t="s">
        <v>3273</v>
      </c>
      <c r="I3242" s="561" t="s">
        <v>23270</v>
      </c>
      <c r="J3242" s="561" t="s">
        <v>7063</v>
      </c>
      <c r="K3242" s="562" t="s">
        <v>37557</v>
      </c>
      <c r="L3242" s="561" t="s">
        <v>25</v>
      </c>
    </row>
    <row r="3243" spans="1:12" x14ac:dyDescent="0.25">
      <c r="A3243" s="561" t="s">
        <v>2672</v>
      </c>
      <c r="B3243" s="561" t="s">
        <v>2673</v>
      </c>
      <c r="C3243" s="561" t="s">
        <v>3236</v>
      </c>
      <c r="D3243" s="561" t="s">
        <v>3237</v>
      </c>
      <c r="E3243" s="562" t="s">
        <v>22</v>
      </c>
      <c r="F3243" s="561" t="s">
        <v>22</v>
      </c>
      <c r="G3243" s="561" t="s">
        <v>29199</v>
      </c>
      <c r="H3243" s="561" t="s">
        <v>3274</v>
      </c>
      <c r="I3243" s="561" t="s">
        <v>23270</v>
      </c>
      <c r="J3243" s="561" t="s">
        <v>7063</v>
      </c>
      <c r="K3243" s="562" t="s">
        <v>37558</v>
      </c>
      <c r="L3243" s="561" t="s">
        <v>25</v>
      </c>
    </row>
    <row r="3244" spans="1:12" x14ac:dyDescent="0.25">
      <c r="A3244" s="561" t="s">
        <v>2672</v>
      </c>
      <c r="B3244" s="561" t="s">
        <v>2673</v>
      </c>
      <c r="C3244" s="561" t="s">
        <v>3236</v>
      </c>
      <c r="D3244" s="561" t="s">
        <v>3237</v>
      </c>
      <c r="E3244" s="562" t="s">
        <v>22</v>
      </c>
      <c r="F3244" s="561" t="s">
        <v>22</v>
      </c>
      <c r="G3244" s="561" t="s">
        <v>29201</v>
      </c>
      <c r="H3244" s="561" t="s">
        <v>3275</v>
      </c>
      <c r="I3244" s="561" t="s">
        <v>23270</v>
      </c>
      <c r="J3244" s="561" t="s">
        <v>7063</v>
      </c>
      <c r="K3244" s="562" t="s">
        <v>37559</v>
      </c>
      <c r="L3244" s="561" t="s">
        <v>25</v>
      </c>
    </row>
    <row r="3245" spans="1:12" x14ac:dyDescent="0.25">
      <c r="A3245" s="561" t="s">
        <v>2672</v>
      </c>
      <c r="B3245" s="561" t="s">
        <v>2673</v>
      </c>
      <c r="C3245" s="561" t="s">
        <v>3236</v>
      </c>
      <c r="D3245" s="561" t="s">
        <v>3237</v>
      </c>
      <c r="E3245" s="562" t="s">
        <v>22</v>
      </c>
      <c r="F3245" s="561" t="s">
        <v>22</v>
      </c>
      <c r="G3245" s="561" t="s">
        <v>29203</v>
      </c>
      <c r="H3245" s="561" t="s">
        <v>3276</v>
      </c>
      <c r="I3245" s="561" t="s">
        <v>23270</v>
      </c>
      <c r="J3245" s="561" t="s">
        <v>7063</v>
      </c>
      <c r="K3245" s="562" t="s">
        <v>37560</v>
      </c>
      <c r="L3245" s="561" t="s">
        <v>25</v>
      </c>
    </row>
    <row r="3246" spans="1:12" x14ac:dyDescent="0.25">
      <c r="A3246" s="561" t="s">
        <v>2672</v>
      </c>
      <c r="B3246" s="561" t="s">
        <v>2673</v>
      </c>
      <c r="C3246" s="561" t="s">
        <v>3236</v>
      </c>
      <c r="D3246" s="561" t="s">
        <v>3237</v>
      </c>
      <c r="E3246" s="562" t="s">
        <v>22</v>
      </c>
      <c r="F3246" s="561" t="s">
        <v>22</v>
      </c>
      <c r="G3246" s="561" t="s">
        <v>29205</v>
      </c>
      <c r="H3246" s="561" t="s">
        <v>3277</v>
      </c>
      <c r="I3246" s="561" t="s">
        <v>23270</v>
      </c>
      <c r="J3246" s="561" t="s">
        <v>7063</v>
      </c>
      <c r="K3246" s="562" t="s">
        <v>7511</v>
      </c>
      <c r="L3246" s="561" t="s">
        <v>25</v>
      </c>
    </row>
    <row r="3247" spans="1:12" x14ac:dyDescent="0.25">
      <c r="A3247" s="561" t="s">
        <v>2672</v>
      </c>
      <c r="B3247" s="561" t="s">
        <v>2673</v>
      </c>
      <c r="C3247" s="561" t="s">
        <v>3236</v>
      </c>
      <c r="D3247" s="561" t="s">
        <v>3237</v>
      </c>
      <c r="E3247" s="562" t="s">
        <v>22</v>
      </c>
      <c r="F3247" s="561" t="s">
        <v>22</v>
      </c>
      <c r="G3247" s="561" t="s">
        <v>29207</v>
      </c>
      <c r="H3247" s="561" t="s">
        <v>3278</v>
      </c>
      <c r="I3247" s="561" t="s">
        <v>23270</v>
      </c>
      <c r="J3247" s="561" t="s">
        <v>7063</v>
      </c>
      <c r="K3247" s="562" t="s">
        <v>37561</v>
      </c>
      <c r="L3247" s="561" t="s">
        <v>25</v>
      </c>
    </row>
    <row r="3248" spans="1:12" x14ac:dyDescent="0.25">
      <c r="A3248" s="561" t="s">
        <v>2672</v>
      </c>
      <c r="B3248" s="561" t="s">
        <v>2673</v>
      </c>
      <c r="C3248" s="561" t="s">
        <v>3279</v>
      </c>
      <c r="D3248" s="561" t="s">
        <v>3280</v>
      </c>
      <c r="E3248" s="562" t="s">
        <v>22</v>
      </c>
      <c r="F3248" s="561" t="s">
        <v>22</v>
      </c>
      <c r="G3248" s="561" t="s">
        <v>29209</v>
      </c>
      <c r="H3248" s="561" t="s">
        <v>3281</v>
      </c>
      <c r="I3248" s="561" t="s">
        <v>23270</v>
      </c>
      <c r="J3248" s="561" t="s">
        <v>7063</v>
      </c>
      <c r="K3248" s="562" t="s">
        <v>37562</v>
      </c>
      <c r="L3248" s="561" t="s">
        <v>25</v>
      </c>
    </row>
    <row r="3249" spans="1:12" x14ac:dyDescent="0.25">
      <c r="A3249" s="561" t="s">
        <v>2672</v>
      </c>
      <c r="B3249" s="561" t="s">
        <v>2673</v>
      </c>
      <c r="C3249" s="561" t="s">
        <v>3279</v>
      </c>
      <c r="D3249" s="561" t="s">
        <v>3280</v>
      </c>
      <c r="E3249" s="562" t="s">
        <v>22</v>
      </c>
      <c r="F3249" s="561" t="s">
        <v>22</v>
      </c>
      <c r="G3249" s="561" t="s">
        <v>29211</v>
      </c>
      <c r="H3249" s="561" t="s">
        <v>3282</v>
      </c>
      <c r="I3249" s="561" t="s">
        <v>23270</v>
      </c>
      <c r="J3249" s="561" t="s">
        <v>7063</v>
      </c>
      <c r="K3249" s="562" t="s">
        <v>37563</v>
      </c>
      <c r="L3249" s="561" t="s">
        <v>25</v>
      </c>
    </row>
    <row r="3250" spans="1:12" x14ac:dyDescent="0.25">
      <c r="A3250" s="561" t="s">
        <v>2672</v>
      </c>
      <c r="B3250" s="561" t="s">
        <v>2673</v>
      </c>
      <c r="C3250" s="561" t="s">
        <v>3279</v>
      </c>
      <c r="D3250" s="561" t="s">
        <v>3280</v>
      </c>
      <c r="E3250" s="562" t="s">
        <v>22</v>
      </c>
      <c r="F3250" s="561" t="s">
        <v>22</v>
      </c>
      <c r="G3250" s="561" t="s">
        <v>29213</v>
      </c>
      <c r="H3250" s="561" t="s">
        <v>3283</v>
      </c>
      <c r="I3250" s="561" t="s">
        <v>23270</v>
      </c>
      <c r="J3250" s="561" t="s">
        <v>7063</v>
      </c>
      <c r="K3250" s="562" t="s">
        <v>37564</v>
      </c>
      <c r="L3250" s="561" t="s">
        <v>25</v>
      </c>
    </row>
    <row r="3251" spans="1:12" x14ac:dyDescent="0.25">
      <c r="A3251" s="561" t="s">
        <v>2672</v>
      </c>
      <c r="B3251" s="561" t="s">
        <v>2673</v>
      </c>
      <c r="C3251" s="561" t="s">
        <v>3279</v>
      </c>
      <c r="D3251" s="561" t="s">
        <v>3280</v>
      </c>
      <c r="E3251" s="562" t="s">
        <v>22</v>
      </c>
      <c r="F3251" s="561" t="s">
        <v>22</v>
      </c>
      <c r="G3251" s="561" t="s">
        <v>29215</v>
      </c>
      <c r="H3251" s="561" t="s">
        <v>3284</v>
      </c>
      <c r="I3251" s="561" t="s">
        <v>23270</v>
      </c>
      <c r="J3251" s="561" t="s">
        <v>7063</v>
      </c>
      <c r="K3251" s="562" t="s">
        <v>37565</v>
      </c>
      <c r="L3251" s="561" t="s">
        <v>25</v>
      </c>
    </row>
    <row r="3252" spans="1:12" x14ac:dyDescent="0.25">
      <c r="A3252" s="561" t="s">
        <v>2672</v>
      </c>
      <c r="B3252" s="561" t="s">
        <v>2673</v>
      </c>
      <c r="C3252" s="561" t="s">
        <v>3279</v>
      </c>
      <c r="D3252" s="561" t="s">
        <v>3280</v>
      </c>
      <c r="E3252" s="562" t="s">
        <v>22</v>
      </c>
      <c r="F3252" s="561" t="s">
        <v>22</v>
      </c>
      <c r="G3252" s="561" t="s">
        <v>29217</v>
      </c>
      <c r="H3252" s="561" t="s">
        <v>3285</v>
      </c>
      <c r="I3252" s="561" t="s">
        <v>23270</v>
      </c>
      <c r="J3252" s="561" t="s">
        <v>7063</v>
      </c>
      <c r="K3252" s="562" t="s">
        <v>37566</v>
      </c>
      <c r="L3252" s="561" t="s">
        <v>25</v>
      </c>
    </row>
    <row r="3253" spans="1:12" x14ac:dyDescent="0.25">
      <c r="A3253" s="561" t="s">
        <v>2672</v>
      </c>
      <c r="B3253" s="561" t="s">
        <v>2673</v>
      </c>
      <c r="C3253" s="561" t="s">
        <v>3286</v>
      </c>
      <c r="D3253" s="561" t="s">
        <v>3287</v>
      </c>
      <c r="E3253" s="562" t="s">
        <v>22</v>
      </c>
      <c r="F3253" s="561" t="s">
        <v>22</v>
      </c>
      <c r="G3253" s="561" t="s">
        <v>29219</v>
      </c>
      <c r="H3253" s="561" t="s">
        <v>3288</v>
      </c>
      <c r="I3253" s="561" t="s">
        <v>23270</v>
      </c>
      <c r="J3253" s="561" t="s">
        <v>7063</v>
      </c>
      <c r="K3253" s="562" t="s">
        <v>37567</v>
      </c>
      <c r="L3253" s="561" t="s">
        <v>25</v>
      </c>
    </row>
    <row r="3254" spans="1:12" x14ac:dyDescent="0.25">
      <c r="A3254" s="561" t="s">
        <v>2672</v>
      </c>
      <c r="B3254" s="561" t="s">
        <v>2673</v>
      </c>
      <c r="C3254" s="561" t="s">
        <v>3286</v>
      </c>
      <c r="D3254" s="561" t="s">
        <v>3287</v>
      </c>
      <c r="E3254" s="562" t="s">
        <v>22</v>
      </c>
      <c r="F3254" s="561" t="s">
        <v>22</v>
      </c>
      <c r="G3254" s="561" t="s">
        <v>29220</v>
      </c>
      <c r="H3254" s="561" t="s">
        <v>3289</v>
      </c>
      <c r="I3254" s="561" t="s">
        <v>23270</v>
      </c>
      <c r="J3254" s="561" t="s">
        <v>7063</v>
      </c>
      <c r="K3254" s="562" t="s">
        <v>37568</v>
      </c>
      <c r="L3254" s="561" t="s">
        <v>25</v>
      </c>
    </row>
    <row r="3255" spans="1:12" x14ac:dyDescent="0.25">
      <c r="A3255" s="561" t="s">
        <v>2672</v>
      </c>
      <c r="B3255" s="561" t="s">
        <v>2673</v>
      </c>
      <c r="C3255" s="561" t="s">
        <v>3286</v>
      </c>
      <c r="D3255" s="561" t="s">
        <v>3287</v>
      </c>
      <c r="E3255" s="562" t="s">
        <v>22</v>
      </c>
      <c r="F3255" s="561" t="s">
        <v>22</v>
      </c>
      <c r="G3255" s="561" t="s">
        <v>29222</v>
      </c>
      <c r="H3255" s="561" t="s">
        <v>3290</v>
      </c>
      <c r="I3255" s="561" t="s">
        <v>23270</v>
      </c>
      <c r="J3255" s="561" t="s">
        <v>7063</v>
      </c>
      <c r="K3255" s="562" t="s">
        <v>29078</v>
      </c>
      <c r="L3255" s="561" t="s">
        <v>25</v>
      </c>
    </row>
    <row r="3256" spans="1:12" x14ac:dyDescent="0.25">
      <c r="A3256" s="561" t="s">
        <v>2672</v>
      </c>
      <c r="B3256" s="561" t="s">
        <v>2673</v>
      </c>
      <c r="C3256" s="561" t="s">
        <v>3286</v>
      </c>
      <c r="D3256" s="561" t="s">
        <v>3287</v>
      </c>
      <c r="E3256" s="562" t="s">
        <v>22</v>
      </c>
      <c r="F3256" s="561" t="s">
        <v>22</v>
      </c>
      <c r="G3256" s="561" t="s">
        <v>29224</v>
      </c>
      <c r="H3256" s="561" t="s">
        <v>3291</v>
      </c>
      <c r="I3256" s="561" t="s">
        <v>23270</v>
      </c>
      <c r="J3256" s="561" t="s">
        <v>7063</v>
      </c>
      <c r="K3256" s="562" t="s">
        <v>37569</v>
      </c>
      <c r="L3256" s="561" t="s">
        <v>25</v>
      </c>
    </row>
    <row r="3257" spans="1:12" x14ac:dyDescent="0.25">
      <c r="A3257" s="561" t="s">
        <v>2672</v>
      </c>
      <c r="B3257" s="561" t="s">
        <v>2673</v>
      </c>
      <c r="C3257" s="561" t="s">
        <v>3286</v>
      </c>
      <c r="D3257" s="561" t="s">
        <v>3287</v>
      </c>
      <c r="E3257" s="562" t="s">
        <v>22</v>
      </c>
      <c r="F3257" s="561" t="s">
        <v>22</v>
      </c>
      <c r="G3257" s="561" t="s">
        <v>29226</v>
      </c>
      <c r="H3257" s="561" t="s">
        <v>3292</v>
      </c>
      <c r="I3257" s="561" t="s">
        <v>23270</v>
      </c>
      <c r="J3257" s="561" t="s">
        <v>7063</v>
      </c>
      <c r="K3257" s="562" t="s">
        <v>7097</v>
      </c>
      <c r="L3257" s="561" t="s">
        <v>25</v>
      </c>
    </row>
    <row r="3258" spans="1:12" x14ac:dyDescent="0.25">
      <c r="A3258" s="561" t="s">
        <v>2672</v>
      </c>
      <c r="B3258" s="561" t="s">
        <v>2673</v>
      </c>
      <c r="C3258" s="561" t="s">
        <v>3286</v>
      </c>
      <c r="D3258" s="561" t="s">
        <v>3287</v>
      </c>
      <c r="E3258" s="562" t="s">
        <v>22</v>
      </c>
      <c r="F3258" s="561" t="s">
        <v>22</v>
      </c>
      <c r="G3258" s="561" t="s">
        <v>29228</v>
      </c>
      <c r="H3258" s="561" t="s">
        <v>3293</v>
      </c>
      <c r="I3258" s="561" t="s">
        <v>23270</v>
      </c>
      <c r="J3258" s="561" t="s">
        <v>7063</v>
      </c>
      <c r="K3258" s="562" t="s">
        <v>8190</v>
      </c>
      <c r="L3258" s="561" t="s">
        <v>25</v>
      </c>
    </row>
    <row r="3259" spans="1:12" x14ac:dyDescent="0.25">
      <c r="A3259" s="561" t="s">
        <v>2672</v>
      </c>
      <c r="B3259" s="561" t="s">
        <v>2673</v>
      </c>
      <c r="C3259" s="561" t="s">
        <v>3294</v>
      </c>
      <c r="D3259" s="561" t="s">
        <v>3295</v>
      </c>
      <c r="E3259" s="562" t="s">
        <v>22</v>
      </c>
      <c r="F3259" s="561" t="s">
        <v>22</v>
      </c>
      <c r="G3259" s="561" t="s">
        <v>29230</v>
      </c>
      <c r="H3259" s="561" t="s">
        <v>29231</v>
      </c>
      <c r="I3259" s="561" t="s">
        <v>23270</v>
      </c>
      <c r="J3259" s="561" t="s">
        <v>7063</v>
      </c>
      <c r="K3259" s="562" t="s">
        <v>37570</v>
      </c>
      <c r="L3259" s="561" t="s">
        <v>25</v>
      </c>
    </row>
    <row r="3260" spans="1:12" x14ac:dyDescent="0.25">
      <c r="A3260" s="561" t="s">
        <v>2672</v>
      </c>
      <c r="B3260" s="561" t="s">
        <v>2673</v>
      </c>
      <c r="C3260" s="561" t="s">
        <v>3294</v>
      </c>
      <c r="D3260" s="561" t="s">
        <v>3295</v>
      </c>
      <c r="E3260" s="562" t="s">
        <v>22</v>
      </c>
      <c r="F3260" s="561" t="s">
        <v>22</v>
      </c>
      <c r="G3260" s="561" t="s">
        <v>29233</v>
      </c>
      <c r="H3260" s="561" t="s">
        <v>29234</v>
      </c>
      <c r="I3260" s="561" t="s">
        <v>23270</v>
      </c>
      <c r="J3260" s="561" t="s">
        <v>7063</v>
      </c>
      <c r="K3260" s="562" t="s">
        <v>37571</v>
      </c>
      <c r="L3260" s="561" t="s">
        <v>25</v>
      </c>
    </row>
    <row r="3261" spans="1:12" x14ac:dyDescent="0.25">
      <c r="A3261" s="561" t="s">
        <v>2672</v>
      </c>
      <c r="B3261" s="561" t="s">
        <v>2673</v>
      </c>
      <c r="C3261" s="561" t="s">
        <v>3294</v>
      </c>
      <c r="D3261" s="561" t="s">
        <v>3295</v>
      </c>
      <c r="E3261" s="562" t="s">
        <v>22</v>
      </c>
      <c r="F3261" s="561" t="s">
        <v>22</v>
      </c>
      <c r="G3261" s="561" t="s">
        <v>29236</v>
      </c>
      <c r="H3261" s="561" t="s">
        <v>29237</v>
      </c>
      <c r="I3261" s="561" t="s">
        <v>23270</v>
      </c>
      <c r="J3261" s="561" t="s">
        <v>7063</v>
      </c>
      <c r="K3261" s="562" t="s">
        <v>37572</v>
      </c>
      <c r="L3261" s="561" t="s">
        <v>25</v>
      </c>
    </row>
    <row r="3262" spans="1:12" x14ac:dyDescent="0.25">
      <c r="A3262" s="561" t="s">
        <v>2672</v>
      </c>
      <c r="B3262" s="561" t="s">
        <v>2673</v>
      </c>
      <c r="C3262" s="561" t="s">
        <v>3294</v>
      </c>
      <c r="D3262" s="561" t="s">
        <v>3295</v>
      </c>
      <c r="E3262" s="562" t="s">
        <v>22</v>
      </c>
      <c r="F3262" s="561" t="s">
        <v>22</v>
      </c>
      <c r="G3262" s="561" t="s">
        <v>29239</v>
      </c>
      <c r="H3262" s="561" t="s">
        <v>29240</v>
      </c>
      <c r="I3262" s="561" t="s">
        <v>23270</v>
      </c>
      <c r="J3262" s="561" t="s">
        <v>7063</v>
      </c>
      <c r="K3262" s="562" t="s">
        <v>37573</v>
      </c>
      <c r="L3262" s="561" t="s">
        <v>25</v>
      </c>
    </row>
    <row r="3263" spans="1:12" x14ac:dyDescent="0.25">
      <c r="A3263" s="561" t="s">
        <v>2672</v>
      </c>
      <c r="B3263" s="561" t="s">
        <v>2673</v>
      </c>
      <c r="C3263" s="561" t="s">
        <v>3294</v>
      </c>
      <c r="D3263" s="561" t="s">
        <v>3295</v>
      </c>
      <c r="E3263" s="562" t="s">
        <v>22</v>
      </c>
      <c r="F3263" s="561" t="s">
        <v>22</v>
      </c>
      <c r="G3263" s="561" t="s">
        <v>29242</v>
      </c>
      <c r="H3263" s="561" t="s">
        <v>29243</v>
      </c>
      <c r="I3263" s="561" t="s">
        <v>23270</v>
      </c>
      <c r="J3263" s="561" t="s">
        <v>7063</v>
      </c>
      <c r="K3263" s="562" t="s">
        <v>37574</v>
      </c>
      <c r="L3263" s="561" t="s">
        <v>25</v>
      </c>
    </row>
    <row r="3264" spans="1:12" x14ac:dyDescent="0.25">
      <c r="A3264" s="561" t="s">
        <v>2672</v>
      </c>
      <c r="B3264" s="561" t="s">
        <v>2673</v>
      </c>
      <c r="C3264" s="561" t="s">
        <v>3294</v>
      </c>
      <c r="D3264" s="561" t="s">
        <v>3295</v>
      </c>
      <c r="E3264" s="562" t="s">
        <v>22</v>
      </c>
      <c r="F3264" s="561" t="s">
        <v>22</v>
      </c>
      <c r="G3264" s="561" t="s">
        <v>29245</v>
      </c>
      <c r="H3264" s="561" t="s">
        <v>29246</v>
      </c>
      <c r="I3264" s="561" t="s">
        <v>23270</v>
      </c>
      <c r="J3264" s="561" t="s">
        <v>7063</v>
      </c>
      <c r="K3264" s="562" t="s">
        <v>37575</v>
      </c>
      <c r="L3264" s="561" t="s">
        <v>25</v>
      </c>
    </row>
    <row r="3265" spans="1:12" x14ac:dyDescent="0.25">
      <c r="A3265" s="561" t="s">
        <v>2672</v>
      </c>
      <c r="B3265" s="561" t="s">
        <v>2673</v>
      </c>
      <c r="C3265" s="561" t="s">
        <v>3294</v>
      </c>
      <c r="D3265" s="561" t="s">
        <v>3295</v>
      </c>
      <c r="E3265" s="562" t="s">
        <v>22</v>
      </c>
      <c r="F3265" s="561" t="s">
        <v>22</v>
      </c>
      <c r="G3265" s="561" t="s">
        <v>29248</v>
      </c>
      <c r="H3265" s="561" t="s">
        <v>29249</v>
      </c>
      <c r="I3265" s="561" t="s">
        <v>23270</v>
      </c>
      <c r="J3265" s="561" t="s">
        <v>7063</v>
      </c>
      <c r="K3265" s="562" t="s">
        <v>37576</v>
      </c>
      <c r="L3265" s="561" t="s">
        <v>25</v>
      </c>
    </row>
    <row r="3266" spans="1:12" x14ac:dyDescent="0.25">
      <c r="A3266" s="561" t="s">
        <v>2672</v>
      </c>
      <c r="B3266" s="561" t="s">
        <v>2673</v>
      </c>
      <c r="C3266" s="561" t="s">
        <v>3294</v>
      </c>
      <c r="D3266" s="561" t="s">
        <v>3295</v>
      </c>
      <c r="E3266" s="562" t="s">
        <v>22</v>
      </c>
      <c r="F3266" s="561" t="s">
        <v>22</v>
      </c>
      <c r="G3266" s="561" t="s">
        <v>29251</v>
      </c>
      <c r="H3266" s="561" t="s">
        <v>29252</v>
      </c>
      <c r="I3266" s="561" t="s">
        <v>23270</v>
      </c>
      <c r="J3266" s="561" t="s">
        <v>24</v>
      </c>
      <c r="K3266" s="562" t="s">
        <v>25037</v>
      </c>
      <c r="L3266" s="561" t="s">
        <v>25</v>
      </c>
    </row>
    <row r="3267" spans="1:12" x14ac:dyDescent="0.25">
      <c r="A3267" s="561" t="s">
        <v>2672</v>
      </c>
      <c r="B3267" s="561" t="s">
        <v>2673</v>
      </c>
      <c r="C3267" s="561" t="s">
        <v>3294</v>
      </c>
      <c r="D3267" s="561" t="s">
        <v>3295</v>
      </c>
      <c r="E3267" s="562" t="s">
        <v>22</v>
      </c>
      <c r="F3267" s="561" t="s">
        <v>22</v>
      </c>
      <c r="G3267" s="561" t="s">
        <v>29253</v>
      </c>
      <c r="H3267" s="561" t="s">
        <v>29254</v>
      </c>
      <c r="I3267" s="561" t="s">
        <v>23270</v>
      </c>
      <c r="J3267" s="561" t="s">
        <v>24</v>
      </c>
      <c r="K3267" s="562" t="s">
        <v>7200</v>
      </c>
      <c r="L3267" s="561" t="s">
        <v>25</v>
      </c>
    </row>
    <row r="3268" spans="1:12" x14ac:dyDescent="0.25">
      <c r="A3268" s="561" t="s">
        <v>2672</v>
      </c>
      <c r="B3268" s="561" t="s">
        <v>2673</v>
      </c>
      <c r="C3268" s="561" t="s">
        <v>3296</v>
      </c>
      <c r="D3268" s="561" t="s">
        <v>3297</v>
      </c>
      <c r="E3268" s="562" t="s">
        <v>22</v>
      </c>
      <c r="F3268" s="561" t="s">
        <v>22</v>
      </c>
      <c r="G3268" s="561" t="s">
        <v>29256</v>
      </c>
      <c r="H3268" s="561" t="s">
        <v>3298</v>
      </c>
      <c r="I3268" s="561" t="s">
        <v>23270</v>
      </c>
      <c r="J3268" s="561" t="s">
        <v>24</v>
      </c>
      <c r="K3268" s="562" t="s">
        <v>37577</v>
      </c>
      <c r="L3268" s="561" t="s">
        <v>25</v>
      </c>
    </row>
    <row r="3269" spans="1:12" x14ac:dyDescent="0.25">
      <c r="A3269" s="561" t="s">
        <v>2672</v>
      </c>
      <c r="B3269" s="561" t="s">
        <v>2673</v>
      </c>
      <c r="C3269" s="561" t="s">
        <v>3296</v>
      </c>
      <c r="D3269" s="561" t="s">
        <v>3297</v>
      </c>
      <c r="E3269" s="562" t="s">
        <v>22</v>
      </c>
      <c r="F3269" s="561" t="s">
        <v>22</v>
      </c>
      <c r="G3269" s="561" t="s">
        <v>29258</v>
      </c>
      <c r="H3269" s="561" t="s">
        <v>3299</v>
      </c>
      <c r="I3269" s="561" t="s">
        <v>23270</v>
      </c>
      <c r="J3269" s="561" t="s">
        <v>24</v>
      </c>
      <c r="K3269" s="562" t="s">
        <v>37578</v>
      </c>
      <c r="L3269" s="561" t="s">
        <v>25</v>
      </c>
    </row>
    <row r="3270" spans="1:12" x14ac:dyDescent="0.25">
      <c r="A3270" s="561" t="s">
        <v>2672</v>
      </c>
      <c r="B3270" s="561" t="s">
        <v>2673</v>
      </c>
      <c r="C3270" s="561" t="s">
        <v>3296</v>
      </c>
      <c r="D3270" s="561" t="s">
        <v>3297</v>
      </c>
      <c r="E3270" s="562" t="s">
        <v>22</v>
      </c>
      <c r="F3270" s="561" t="s">
        <v>22</v>
      </c>
      <c r="G3270" s="561" t="s">
        <v>29260</v>
      </c>
      <c r="H3270" s="561" t="s">
        <v>3300</v>
      </c>
      <c r="I3270" s="561" t="s">
        <v>23270</v>
      </c>
      <c r="J3270" s="561" t="s">
        <v>24</v>
      </c>
      <c r="K3270" s="562" t="s">
        <v>37579</v>
      </c>
      <c r="L3270" s="561" t="s">
        <v>25</v>
      </c>
    </row>
    <row r="3271" spans="1:12" x14ac:dyDescent="0.25">
      <c r="A3271" s="561" t="s">
        <v>2672</v>
      </c>
      <c r="B3271" s="561" t="s">
        <v>2673</v>
      </c>
      <c r="C3271" s="561" t="s">
        <v>3296</v>
      </c>
      <c r="D3271" s="561" t="s">
        <v>3297</v>
      </c>
      <c r="E3271" s="562" t="s">
        <v>22</v>
      </c>
      <c r="F3271" s="561" t="s">
        <v>22</v>
      </c>
      <c r="G3271" s="561" t="s">
        <v>29262</v>
      </c>
      <c r="H3271" s="561" t="s">
        <v>3301</v>
      </c>
      <c r="I3271" s="561" t="s">
        <v>23270</v>
      </c>
      <c r="J3271" s="561" t="s">
        <v>24</v>
      </c>
      <c r="K3271" s="562" t="s">
        <v>8027</v>
      </c>
      <c r="L3271" s="561" t="s">
        <v>25</v>
      </c>
    </row>
    <row r="3272" spans="1:12" x14ac:dyDescent="0.25">
      <c r="A3272" s="561" t="s">
        <v>2672</v>
      </c>
      <c r="B3272" s="561" t="s">
        <v>2673</v>
      </c>
      <c r="C3272" s="561" t="s">
        <v>3296</v>
      </c>
      <c r="D3272" s="561" t="s">
        <v>3297</v>
      </c>
      <c r="E3272" s="562" t="s">
        <v>22</v>
      </c>
      <c r="F3272" s="561" t="s">
        <v>22</v>
      </c>
      <c r="G3272" s="561" t="s">
        <v>29264</v>
      </c>
      <c r="H3272" s="561" t="s">
        <v>3302</v>
      </c>
      <c r="I3272" s="561" t="s">
        <v>23270</v>
      </c>
      <c r="J3272" s="561" t="s">
        <v>24</v>
      </c>
      <c r="K3272" s="562" t="s">
        <v>37580</v>
      </c>
      <c r="L3272" s="561" t="s">
        <v>25</v>
      </c>
    </row>
    <row r="3273" spans="1:12" x14ac:dyDescent="0.25">
      <c r="A3273" s="561" t="s">
        <v>2672</v>
      </c>
      <c r="B3273" s="561" t="s">
        <v>2673</v>
      </c>
      <c r="C3273" s="561" t="s">
        <v>3296</v>
      </c>
      <c r="D3273" s="561" t="s">
        <v>3297</v>
      </c>
      <c r="E3273" s="562" t="s">
        <v>22</v>
      </c>
      <c r="F3273" s="561" t="s">
        <v>22</v>
      </c>
      <c r="G3273" s="561" t="s">
        <v>29266</v>
      </c>
      <c r="H3273" s="561" t="s">
        <v>3303</v>
      </c>
      <c r="I3273" s="561" t="s">
        <v>23270</v>
      </c>
      <c r="J3273" s="561" t="s">
        <v>24</v>
      </c>
      <c r="K3273" s="562" t="s">
        <v>37581</v>
      </c>
      <c r="L3273" s="561" t="s">
        <v>25</v>
      </c>
    </row>
    <row r="3274" spans="1:12" x14ac:dyDescent="0.25">
      <c r="A3274" s="561" t="s">
        <v>2672</v>
      </c>
      <c r="B3274" s="561" t="s">
        <v>2673</v>
      </c>
      <c r="C3274" s="561" t="s">
        <v>3296</v>
      </c>
      <c r="D3274" s="561" t="s">
        <v>3297</v>
      </c>
      <c r="E3274" s="562" t="s">
        <v>22</v>
      </c>
      <c r="F3274" s="561" t="s">
        <v>22</v>
      </c>
      <c r="G3274" s="561" t="s">
        <v>29267</v>
      </c>
      <c r="H3274" s="561" t="s">
        <v>3304</v>
      </c>
      <c r="I3274" s="561" t="s">
        <v>23270</v>
      </c>
      <c r="J3274" s="561" t="s">
        <v>24</v>
      </c>
      <c r="K3274" s="562" t="s">
        <v>37582</v>
      </c>
      <c r="L3274" s="561" t="s">
        <v>25</v>
      </c>
    </row>
    <row r="3275" spans="1:12" x14ac:dyDescent="0.25">
      <c r="A3275" s="561" t="s">
        <v>2672</v>
      </c>
      <c r="B3275" s="561" t="s">
        <v>2673</v>
      </c>
      <c r="C3275" s="561" t="s">
        <v>3296</v>
      </c>
      <c r="D3275" s="561" t="s">
        <v>3297</v>
      </c>
      <c r="E3275" s="562" t="s">
        <v>22</v>
      </c>
      <c r="F3275" s="561" t="s">
        <v>22</v>
      </c>
      <c r="G3275" s="561" t="s">
        <v>29269</v>
      </c>
      <c r="H3275" s="561" t="s">
        <v>3305</v>
      </c>
      <c r="I3275" s="561" t="s">
        <v>23270</v>
      </c>
      <c r="J3275" s="561" t="s">
        <v>24</v>
      </c>
      <c r="K3275" s="562" t="s">
        <v>37583</v>
      </c>
      <c r="L3275" s="561" t="s">
        <v>25</v>
      </c>
    </row>
    <row r="3276" spans="1:12" x14ac:dyDescent="0.25">
      <c r="A3276" s="561" t="s">
        <v>2672</v>
      </c>
      <c r="B3276" s="561" t="s">
        <v>2673</v>
      </c>
      <c r="C3276" s="561" t="s">
        <v>3296</v>
      </c>
      <c r="D3276" s="561" t="s">
        <v>3297</v>
      </c>
      <c r="E3276" s="562" t="s">
        <v>22</v>
      </c>
      <c r="F3276" s="561" t="s">
        <v>22</v>
      </c>
      <c r="G3276" s="561" t="s">
        <v>29271</v>
      </c>
      <c r="H3276" s="561" t="s">
        <v>3306</v>
      </c>
      <c r="I3276" s="561" t="s">
        <v>23270</v>
      </c>
      <c r="J3276" s="561" t="s">
        <v>24</v>
      </c>
      <c r="K3276" s="562" t="s">
        <v>37584</v>
      </c>
      <c r="L3276" s="561" t="s">
        <v>25</v>
      </c>
    </row>
    <row r="3277" spans="1:12" x14ac:dyDescent="0.25">
      <c r="A3277" s="561" t="s">
        <v>2672</v>
      </c>
      <c r="B3277" s="561" t="s">
        <v>2673</v>
      </c>
      <c r="C3277" s="561" t="s">
        <v>3296</v>
      </c>
      <c r="D3277" s="561" t="s">
        <v>3297</v>
      </c>
      <c r="E3277" s="562" t="s">
        <v>22</v>
      </c>
      <c r="F3277" s="561" t="s">
        <v>22</v>
      </c>
      <c r="G3277" s="561" t="s">
        <v>29273</v>
      </c>
      <c r="H3277" s="561" t="s">
        <v>3307</v>
      </c>
      <c r="I3277" s="561" t="s">
        <v>23270</v>
      </c>
      <c r="J3277" s="561" t="s">
        <v>24</v>
      </c>
      <c r="K3277" s="562" t="s">
        <v>37585</v>
      </c>
      <c r="L3277" s="561" t="s">
        <v>25</v>
      </c>
    </row>
    <row r="3278" spans="1:12" x14ac:dyDescent="0.25">
      <c r="A3278" s="561" t="s">
        <v>2672</v>
      </c>
      <c r="B3278" s="561" t="s">
        <v>2673</v>
      </c>
      <c r="C3278" s="561" t="s">
        <v>3296</v>
      </c>
      <c r="D3278" s="561" t="s">
        <v>3297</v>
      </c>
      <c r="E3278" s="562" t="s">
        <v>22</v>
      </c>
      <c r="F3278" s="561" t="s">
        <v>22</v>
      </c>
      <c r="G3278" s="561" t="s">
        <v>29275</v>
      </c>
      <c r="H3278" s="561" t="s">
        <v>3308</v>
      </c>
      <c r="I3278" s="561" t="s">
        <v>23270</v>
      </c>
      <c r="J3278" s="561" t="s">
        <v>24</v>
      </c>
      <c r="K3278" s="562" t="s">
        <v>37586</v>
      </c>
      <c r="L3278" s="561" t="s">
        <v>25</v>
      </c>
    </row>
    <row r="3279" spans="1:12" x14ac:dyDescent="0.25">
      <c r="A3279" s="561" t="s">
        <v>2672</v>
      </c>
      <c r="B3279" s="561" t="s">
        <v>2673</v>
      </c>
      <c r="C3279" s="561" t="s">
        <v>3296</v>
      </c>
      <c r="D3279" s="561" t="s">
        <v>3297</v>
      </c>
      <c r="E3279" s="562" t="s">
        <v>22</v>
      </c>
      <c r="F3279" s="561" t="s">
        <v>22</v>
      </c>
      <c r="G3279" s="561" t="s">
        <v>29277</v>
      </c>
      <c r="H3279" s="561" t="s">
        <v>3309</v>
      </c>
      <c r="I3279" s="561" t="s">
        <v>23270</v>
      </c>
      <c r="J3279" s="561" t="s">
        <v>24</v>
      </c>
      <c r="K3279" s="562" t="s">
        <v>37587</v>
      </c>
      <c r="L3279" s="561" t="s">
        <v>25</v>
      </c>
    </row>
    <row r="3280" spans="1:12" x14ac:dyDescent="0.25">
      <c r="A3280" s="561" t="s">
        <v>2672</v>
      </c>
      <c r="B3280" s="561" t="s">
        <v>2673</v>
      </c>
      <c r="C3280" s="561" t="s">
        <v>3310</v>
      </c>
      <c r="D3280" s="561" t="s">
        <v>3311</v>
      </c>
      <c r="E3280" s="562" t="s">
        <v>22</v>
      </c>
      <c r="F3280" s="561" t="s">
        <v>22</v>
      </c>
      <c r="G3280" s="561" t="s">
        <v>29279</v>
      </c>
      <c r="H3280" s="561" t="s">
        <v>3312</v>
      </c>
      <c r="I3280" s="561" t="s">
        <v>23148</v>
      </c>
      <c r="J3280" s="561" t="s">
        <v>7063</v>
      </c>
      <c r="K3280" s="562" t="s">
        <v>8640</v>
      </c>
      <c r="L3280" s="561" t="s">
        <v>25</v>
      </c>
    </row>
    <row r="3281" spans="1:12" x14ac:dyDescent="0.25">
      <c r="A3281" s="561" t="s">
        <v>2672</v>
      </c>
      <c r="B3281" s="561" t="s">
        <v>2673</v>
      </c>
      <c r="C3281" s="561" t="s">
        <v>3310</v>
      </c>
      <c r="D3281" s="561" t="s">
        <v>3311</v>
      </c>
      <c r="E3281" s="562" t="s">
        <v>22</v>
      </c>
      <c r="F3281" s="561" t="s">
        <v>22</v>
      </c>
      <c r="G3281" s="561" t="s">
        <v>29280</v>
      </c>
      <c r="H3281" s="561" t="s">
        <v>3313</v>
      </c>
      <c r="I3281" s="561" t="s">
        <v>23148</v>
      </c>
      <c r="J3281" s="561" t="s">
        <v>7063</v>
      </c>
      <c r="K3281" s="562" t="s">
        <v>8383</v>
      </c>
      <c r="L3281" s="561" t="s">
        <v>25</v>
      </c>
    </row>
    <row r="3282" spans="1:12" x14ac:dyDescent="0.25">
      <c r="A3282" s="561" t="s">
        <v>2672</v>
      </c>
      <c r="B3282" s="561" t="s">
        <v>2673</v>
      </c>
      <c r="C3282" s="561" t="s">
        <v>3310</v>
      </c>
      <c r="D3282" s="561" t="s">
        <v>3311</v>
      </c>
      <c r="E3282" s="562" t="s">
        <v>22</v>
      </c>
      <c r="F3282" s="561" t="s">
        <v>22</v>
      </c>
      <c r="G3282" s="561" t="s">
        <v>29282</v>
      </c>
      <c r="H3282" s="561" t="s">
        <v>3314</v>
      </c>
      <c r="I3282" s="561" t="s">
        <v>23148</v>
      </c>
      <c r="J3282" s="561" t="s">
        <v>7063</v>
      </c>
      <c r="K3282" s="562" t="s">
        <v>37588</v>
      </c>
      <c r="L3282" s="561" t="s">
        <v>25</v>
      </c>
    </row>
    <row r="3283" spans="1:12" x14ac:dyDescent="0.25">
      <c r="A3283" s="561" t="s">
        <v>2672</v>
      </c>
      <c r="B3283" s="561" t="s">
        <v>2673</v>
      </c>
      <c r="C3283" s="561" t="s">
        <v>3310</v>
      </c>
      <c r="D3283" s="561" t="s">
        <v>3311</v>
      </c>
      <c r="E3283" s="562" t="s">
        <v>22</v>
      </c>
      <c r="F3283" s="561" t="s">
        <v>22</v>
      </c>
      <c r="G3283" s="561" t="s">
        <v>29283</v>
      </c>
      <c r="H3283" s="561" t="s">
        <v>3316</v>
      </c>
      <c r="I3283" s="561" t="s">
        <v>23148</v>
      </c>
      <c r="J3283" s="561" t="s">
        <v>7063</v>
      </c>
      <c r="K3283" s="562" t="s">
        <v>37589</v>
      </c>
      <c r="L3283" s="561" t="s">
        <v>25</v>
      </c>
    </row>
    <row r="3284" spans="1:12" x14ac:dyDescent="0.25">
      <c r="A3284" s="561" t="s">
        <v>2672</v>
      </c>
      <c r="B3284" s="561" t="s">
        <v>2673</v>
      </c>
      <c r="C3284" s="561" t="s">
        <v>3310</v>
      </c>
      <c r="D3284" s="561" t="s">
        <v>3311</v>
      </c>
      <c r="E3284" s="562" t="s">
        <v>22</v>
      </c>
      <c r="F3284" s="561" t="s">
        <v>22</v>
      </c>
      <c r="G3284" s="561" t="s">
        <v>29285</v>
      </c>
      <c r="H3284" s="561" t="s">
        <v>3317</v>
      </c>
      <c r="I3284" s="561" t="s">
        <v>23148</v>
      </c>
      <c r="J3284" s="561" t="s">
        <v>7063</v>
      </c>
      <c r="K3284" s="562" t="s">
        <v>37590</v>
      </c>
      <c r="L3284" s="561" t="s">
        <v>25</v>
      </c>
    </row>
    <row r="3285" spans="1:12" x14ac:dyDescent="0.25">
      <c r="A3285" s="561" t="s">
        <v>2672</v>
      </c>
      <c r="B3285" s="561" t="s">
        <v>2673</v>
      </c>
      <c r="C3285" s="561" t="s">
        <v>3310</v>
      </c>
      <c r="D3285" s="561" t="s">
        <v>3311</v>
      </c>
      <c r="E3285" s="562" t="s">
        <v>22</v>
      </c>
      <c r="F3285" s="561" t="s">
        <v>22</v>
      </c>
      <c r="G3285" s="561" t="s">
        <v>29287</v>
      </c>
      <c r="H3285" s="561" t="s">
        <v>3318</v>
      </c>
      <c r="I3285" s="561" t="s">
        <v>23148</v>
      </c>
      <c r="J3285" s="561" t="s">
        <v>7063</v>
      </c>
      <c r="K3285" s="562" t="s">
        <v>37591</v>
      </c>
      <c r="L3285" s="561" t="s">
        <v>25</v>
      </c>
    </row>
    <row r="3286" spans="1:12" x14ac:dyDescent="0.25">
      <c r="A3286" s="561" t="s">
        <v>2672</v>
      </c>
      <c r="B3286" s="561" t="s">
        <v>2673</v>
      </c>
      <c r="C3286" s="561" t="s">
        <v>3310</v>
      </c>
      <c r="D3286" s="561" t="s">
        <v>3311</v>
      </c>
      <c r="E3286" s="562" t="s">
        <v>22</v>
      </c>
      <c r="F3286" s="561" t="s">
        <v>22</v>
      </c>
      <c r="G3286" s="561" t="s">
        <v>29289</v>
      </c>
      <c r="H3286" s="561" t="s">
        <v>3319</v>
      </c>
      <c r="I3286" s="561" t="s">
        <v>23148</v>
      </c>
      <c r="J3286" s="561" t="s">
        <v>24</v>
      </c>
      <c r="K3286" s="562" t="s">
        <v>8544</v>
      </c>
      <c r="L3286" s="561" t="s">
        <v>25</v>
      </c>
    </row>
    <row r="3287" spans="1:12" x14ac:dyDescent="0.25">
      <c r="A3287" s="561" t="s">
        <v>2672</v>
      </c>
      <c r="B3287" s="561" t="s">
        <v>2673</v>
      </c>
      <c r="C3287" s="561" t="s">
        <v>3310</v>
      </c>
      <c r="D3287" s="561" t="s">
        <v>3311</v>
      </c>
      <c r="E3287" s="562" t="s">
        <v>22</v>
      </c>
      <c r="F3287" s="561" t="s">
        <v>22</v>
      </c>
      <c r="G3287" s="561" t="s">
        <v>29290</v>
      </c>
      <c r="H3287" s="561" t="s">
        <v>3321</v>
      </c>
      <c r="I3287" s="561" t="s">
        <v>23148</v>
      </c>
      <c r="J3287" s="561" t="s">
        <v>24</v>
      </c>
      <c r="K3287" s="562" t="s">
        <v>37592</v>
      </c>
      <c r="L3287" s="561" t="s">
        <v>25</v>
      </c>
    </row>
    <row r="3288" spans="1:12" x14ac:dyDescent="0.25">
      <c r="A3288" s="561" t="s">
        <v>2672</v>
      </c>
      <c r="B3288" s="561" t="s">
        <v>2673</v>
      </c>
      <c r="C3288" s="561" t="s">
        <v>3310</v>
      </c>
      <c r="D3288" s="561" t="s">
        <v>3311</v>
      </c>
      <c r="E3288" s="562" t="s">
        <v>22</v>
      </c>
      <c r="F3288" s="561" t="s">
        <v>22</v>
      </c>
      <c r="G3288" s="561" t="s">
        <v>29292</v>
      </c>
      <c r="H3288" s="561" t="s">
        <v>3322</v>
      </c>
      <c r="I3288" s="561" t="s">
        <v>23148</v>
      </c>
      <c r="J3288" s="561" t="s">
        <v>24</v>
      </c>
      <c r="K3288" s="562" t="s">
        <v>37593</v>
      </c>
      <c r="L3288" s="561" t="s">
        <v>25</v>
      </c>
    </row>
    <row r="3289" spans="1:12" x14ac:dyDescent="0.25">
      <c r="A3289" s="561" t="s">
        <v>2672</v>
      </c>
      <c r="B3289" s="561" t="s">
        <v>2673</v>
      </c>
      <c r="C3289" s="561" t="s">
        <v>3310</v>
      </c>
      <c r="D3289" s="561" t="s">
        <v>3311</v>
      </c>
      <c r="E3289" s="562" t="s">
        <v>22</v>
      </c>
      <c r="F3289" s="561" t="s">
        <v>22</v>
      </c>
      <c r="G3289" s="561" t="s">
        <v>29294</v>
      </c>
      <c r="H3289" s="561" t="s">
        <v>3324</v>
      </c>
      <c r="I3289" s="561" t="s">
        <v>23270</v>
      </c>
      <c r="J3289" s="561" t="s">
        <v>24</v>
      </c>
      <c r="K3289" s="562" t="s">
        <v>7688</v>
      </c>
      <c r="L3289" s="561" t="s">
        <v>25</v>
      </c>
    </row>
    <row r="3290" spans="1:12" x14ac:dyDescent="0.25">
      <c r="A3290" s="561" t="s">
        <v>2672</v>
      </c>
      <c r="B3290" s="561" t="s">
        <v>2673</v>
      </c>
      <c r="C3290" s="561" t="s">
        <v>3310</v>
      </c>
      <c r="D3290" s="561" t="s">
        <v>3311</v>
      </c>
      <c r="E3290" s="562" t="s">
        <v>22</v>
      </c>
      <c r="F3290" s="561" t="s">
        <v>22</v>
      </c>
      <c r="G3290" s="561" t="s">
        <v>29296</v>
      </c>
      <c r="H3290" s="561" t="s">
        <v>3325</v>
      </c>
      <c r="I3290" s="561" t="s">
        <v>23270</v>
      </c>
      <c r="J3290" s="561" t="s">
        <v>24</v>
      </c>
      <c r="K3290" s="562" t="s">
        <v>37594</v>
      </c>
      <c r="L3290" s="561" t="s">
        <v>25</v>
      </c>
    </row>
    <row r="3291" spans="1:12" x14ac:dyDescent="0.25">
      <c r="A3291" s="561" t="s">
        <v>2672</v>
      </c>
      <c r="B3291" s="561" t="s">
        <v>2673</v>
      </c>
      <c r="C3291" s="561" t="s">
        <v>3310</v>
      </c>
      <c r="D3291" s="561" t="s">
        <v>3311</v>
      </c>
      <c r="E3291" s="562" t="s">
        <v>22</v>
      </c>
      <c r="F3291" s="561" t="s">
        <v>22</v>
      </c>
      <c r="G3291" s="561" t="s">
        <v>29297</v>
      </c>
      <c r="H3291" s="561" t="s">
        <v>3327</v>
      </c>
      <c r="I3291" s="561" t="s">
        <v>23270</v>
      </c>
      <c r="J3291" s="561" t="s">
        <v>24</v>
      </c>
      <c r="K3291" s="562" t="s">
        <v>7652</v>
      </c>
      <c r="L3291" s="561" t="s">
        <v>25</v>
      </c>
    </row>
    <row r="3292" spans="1:12" x14ac:dyDescent="0.25">
      <c r="A3292" s="561" t="s">
        <v>2672</v>
      </c>
      <c r="B3292" s="561" t="s">
        <v>2673</v>
      </c>
      <c r="C3292" s="561" t="s">
        <v>3310</v>
      </c>
      <c r="D3292" s="561" t="s">
        <v>3311</v>
      </c>
      <c r="E3292" s="562" t="s">
        <v>22</v>
      </c>
      <c r="F3292" s="561" t="s">
        <v>22</v>
      </c>
      <c r="G3292" s="561" t="s">
        <v>29299</v>
      </c>
      <c r="H3292" s="561" t="s">
        <v>3328</v>
      </c>
      <c r="I3292" s="561" t="s">
        <v>23270</v>
      </c>
      <c r="J3292" s="561" t="s">
        <v>24</v>
      </c>
      <c r="K3292" s="562" t="s">
        <v>37595</v>
      </c>
      <c r="L3292" s="561" t="s">
        <v>25</v>
      </c>
    </row>
    <row r="3293" spans="1:12" x14ac:dyDescent="0.25">
      <c r="A3293" s="561" t="s">
        <v>2672</v>
      </c>
      <c r="B3293" s="561" t="s">
        <v>2673</v>
      </c>
      <c r="C3293" s="561" t="s">
        <v>3310</v>
      </c>
      <c r="D3293" s="561" t="s">
        <v>3311</v>
      </c>
      <c r="E3293" s="562" t="s">
        <v>22</v>
      </c>
      <c r="F3293" s="561" t="s">
        <v>22</v>
      </c>
      <c r="G3293" s="561" t="s">
        <v>29301</v>
      </c>
      <c r="H3293" s="561" t="s">
        <v>3330</v>
      </c>
      <c r="I3293" s="561" t="s">
        <v>23270</v>
      </c>
      <c r="J3293" s="561" t="s">
        <v>24</v>
      </c>
      <c r="K3293" s="562" t="s">
        <v>37596</v>
      </c>
      <c r="L3293" s="561" t="s">
        <v>25</v>
      </c>
    </row>
    <row r="3294" spans="1:12" x14ac:dyDescent="0.25">
      <c r="A3294" s="561" t="s">
        <v>2672</v>
      </c>
      <c r="B3294" s="561" t="s">
        <v>2673</v>
      </c>
      <c r="C3294" s="561" t="s">
        <v>3310</v>
      </c>
      <c r="D3294" s="561" t="s">
        <v>3311</v>
      </c>
      <c r="E3294" s="562" t="s">
        <v>22</v>
      </c>
      <c r="F3294" s="561" t="s">
        <v>22</v>
      </c>
      <c r="G3294" s="561" t="s">
        <v>29302</v>
      </c>
      <c r="H3294" s="561" t="s">
        <v>3331</v>
      </c>
      <c r="I3294" s="561" t="s">
        <v>23270</v>
      </c>
      <c r="J3294" s="561" t="s">
        <v>24</v>
      </c>
      <c r="K3294" s="562" t="s">
        <v>37597</v>
      </c>
      <c r="L3294" s="561" t="s">
        <v>25</v>
      </c>
    </row>
    <row r="3295" spans="1:12" x14ac:dyDescent="0.25">
      <c r="A3295" s="561" t="s">
        <v>2672</v>
      </c>
      <c r="B3295" s="561" t="s">
        <v>2673</v>
      </c>
      <c r="C3295" s="561" t="s">
        <v>3310</v>
      </c>
      <c r="D3295" s="561" t="s">
        <v>3311</v>
      </c>
      <c r="E3295" s="562" t="s">
        <v>22</v>
      </c>
      <c r="F3295" s="561" t="s">
        <v>22</v>
      </c>
      <c r="G3295" s="561" t="s">
        <v>29304</v>
      </c>
      <c r="H3295" s="561" t="s">
        <v>3332</v>
      </c>
      <c r="I3295" s="561" t="s">
        <v>23270</v>
      </c>
      <c r="J3295" s="561" t="s">
        <v>7063</v>
      </c>
      <c r="K3295" s="562" t="s">
        <v>6720</v>
      </c>
      <c r="L3295" s="561" t="s">
        <v>25</v>
      </c>
    </row>
    <row r="3296" spans="1:12" x14ac:dyDescent="0.25">
      <c r="A3296" s="561" t="s">
        <v>2672</v>
      </c>
      <c r="B3296" s="561" t="s">
        <v>2673</v>
      </c>
      <c r="C3296" s="561" t="s">
        <v>4922</v>
      </c>
      <c r="D3296" s="561" t="s">
        <v>29305</v>
      </c>
      <c r="E3296" s="562" t="s">
        <v>22</v>
      </c>
      <c r="F3296" s="561" t="s">
        <v>22</v>
      </c>
      <c r="G3296" s="561" t="s">
        <v>29306</v>
      </c>
      <c r="H3296" s="561" t="s">
        <v>29307</v>
      </c>
      <c r="I3296" s="561" t="s">
        <v>25535</v>
      </c>
      <c r="J3296" s="561" t="s">
        <v>7063</v>
      </c>
      <c r="K3296" s="562" t="s">
        <v>37598</v>
      </c>
      <c r="L3296" s="561" t="s">
        <v>25</v>
      </c>
    </row>
    <row r="3297" spans="1:12" x14ac:dyDescent="0.25">
      <c r="A3297" s="561" t="s">
        <v>2672</v>
      </c>
      <c r="B3297" s="561" t="s">
        <v>2673</v>
      </c>
      <c r="C3297" s="561" t="s">
        <v>4922</v>
      </c>
      <c r="D3297" s="561" t="s">
        <v>29305</v>
      </c>
      <c r="E3297" s="562" t="s">
        <v>22</v>
      </c>
      <c r="F3297" s="561" t="s">
        <v>22</v>
      </c>
      <c r="G3297" s="561" t="s">
        <v>29309</v>
      </c>
      <c r="H3297" s="561" t="s">
        <v>29310</v>
      </c>
      <c r="I3297" s="561" t="s">
        <v>25535</v>
      </c>
      <c r="J3297" s="561" t="s">
        <v>24</v>
      </c>
      <c r="K3297" s="562" t="s">
        <v>37599</v>
      </c>
      <c r="L3297" s="561" t="s">
        <v>25</v>
      </c>
    </row>
    <row r="3298" spans="1:12" x14ac:dyDescent="0.25">
      <c r="A3298" s="561" t="s">
        <v>3334</v>
      </c>
      <c r="B3298" s="561" t="s">
        <v>3335</v>
      </c>
      <c r="C3298" s="561" t="s">
        <v>3336</v>
      </c>
      <c r="D3298" s="561" t="s">
        <v>3337</v>
      </c>
      <c r="E3298" s="562" t="s">
        <v>22</v>
      </c>
      <c r="F3298" s="561" t="s">
        <v>22</v>
      </c>
      <c r="G3298" s="561" t="s">
        <v>29312</v>
      </c>
      <c r="H3298" s="561" t="s">
        <v>29313</v>
      </c>
      <c r="I3298" s="561" t="s">
        <v>23270</v>
      </c>
      <c r="J3298" s="561" t="s">
        <v>7063</v>
      </c>
      <c r="K3298" s="562" t="s">
        <v>37600</v>
      </c>
      <c r="L3298" s="561" t="s">
        <v>25</v>
      </c>
    </row>
    <row r="3299" spans="1:12" x14ac:dyDescent="0.25">
      <c r="A3299" s="561" t="s">
        <v>3334</v>
      </c>
      <c r="B3299" s="561" t="s">
        <v>3335</v>
      </c>
      <c r="C3299" s="561" t="s">
        <v>3336</v>
      </c>
      <c r="D3299" s="561" t="s">
        <v>3337</v>
      </c>
      <c r="E3299" s="562" t="s">
        <v>22</v>
      </c>
      <c r="F3299" s="561" t="s">
        <v>22</v>
      </c>
      <c r="G3299" s="561" t="s">
        <v>29315</v>
      </c>
      <c r="H3299" s="561" t="s">
        <v>29316</v>
      </c>
      <c r="I3299" s="561" t="s">
        <v>23270</v>
      </c>
      <c r="J3299" s="561" t="s">
        <v>7063</v>
      </c>
      <c r="K3299" s="562" t="s">
        <v>37601</v>
      </c>
      <c r="L3299" s="561" t="s">
        <v>25</v>
      </c>
    </row>
    <row r="3300" spans="1:12" x14ac:dyDescent="0.25">
      <c r="A3300" s="561" t="s">
        <v>3334</v>
      </c>
      <c r="B3300" s="561" t="s">
        <v>3335</v>
      </c>
      <c r="C3300" s="561" t="s">
        <v>3336</v>
      </c>
      <c r="D3300" s="561" t="s">
        <v>3337</v>
      </c>
      <c r="E3300" s="562" t="s">
        <v>22</v>
      </c>
      <c r="F3300" s="561" t="s">
        <v>22</v>
      </c>
      <c r="G3300" s="561" t="s">
        <v>29318</v>
      </c>
      <c r="H3300" s="561" t="s">
        <v>29319</v>
      </c>
      <c r="I3300" s="561" t="s">
        <v>23270</v>
      </c>
      <c r="J3300" s="561" t="s">
        <v>7063</v>
      </c>
      <c r="K3300" s="562" t="s">
        <v>37602</v>
      </c>
      <c r="L3300" s="561" t="s">
        <v>25</v>
      </c>
    </row>
    <row r="3301" spans="1:12" x14ac:dyDescent="0.25">
      <c r="A3301" s="561" t="s">
        <v>3334</v>
      </c>
      <c r="B3301" s="561" t="s">
        <v>3335</v>
      </c>
      <c r="C3301" s="561" t="s">
        <v>3336</v>
      </c>
      <c r="D3301" s="561" t="s">
        <v>3337</v>
      </c>
      <c r="E3301" s="562" t="s">
        <v>22</v>
      </c>
      <c r="F3301" s="561" t="s">
        <v>22</v>
      </c>
      <c r="G3301" s="561" t="s">
        <v>29321</v>
      </c>
      <c r="H3301" s="561" t="s">
        <v>29322</v>
      </c>
      <c r="I3301" s="561" t="s">
        <v>23270</v>
      </c>
      <c r="J3301" s="561" t="s">
        <v>7063</v>
      </c>
      <c r="K3301" s="562" t="s">
        <v>37603</v>
      </c>
      <c r="L3301" s="561" t="s">
        <v>25</v>
      </c>
    </row>
    <row r="3302" spans="1:12" x14ac:dyDescent="0.25">
      <c r="A3302" s="561" t="s">
        <v>3334</v>
      </c>
      <c r="B3302" s="561" t="s">
        <v>3335</v>
      </c>
      <c r="C3302" s="561" t="s">
        <v>3336</v>
      </c>
      <c r="D3302" s="561" t="s">
        <v>3337</v>
      </c>
      <c r="E3302" s="562" t="s">
        <v>22</v>
      </c>
      <c r="F3302" s="561" t="s">
        <v>22</v>
      </c>
      <c r="G3302" s="561" t="s">
        <v>29324</v>
      </c>
      <c r="H3302" s="561" t="s">
        <v>29325</v>
      </c>
      <c r="I3302" s="561" t="s">
        <v>23270</v>
      </c>
      <c r="J3302" s="561" t="s">
        <v>7063</v>
      </c>
      <c r="K3302" s="562" t="s">
        <v>37604</v>
      </c>
      <c r="L3302" s="561" t="s">
        <v>25</v>
      </c>
    </row>
    <row r="3303" spans="1:12" x14ac:dyDescent="0.25">
      <c r="A3303" s="561" t="s">
        <v>3334</v>
      </c>
      <c r="B3303" s="561" t="s">
        <v>3335</v>
      </c>
      <c r="C3303" s="561" t="s">
        <v>3336</v>
      </c>
      <c r="D3303" s="561" t="s">
        <v>3337</v>
      </c>
      <c r="E3303" s="562" t="s">
        <v>22</v>
      </c>
      <c r="F3303" s="561" t="s">
        <v>22</v>
      </c>
      <c r="G3303" s="561" t="s">
        <v>29327</v>
      </c>
      <c r="H3303" s="561" t="s">
        <v>29328</v>
      </c>
      <c r="I3303" s="561" t="s">
        <v>23270</v>
      </c>
      <c r="J3303" s="561" t="s">
        <v>7063</v>
      </c>
      <c r="K3303" s="562" t="s">
        <v>37605</v>
      </c>
      <c r="L3303" s="561" t="s">
        <v>25</v>
      </c>
    </row>
    <row r="3304" spans="1:12" x14ac:dyDescent="0.25">
      <c r="A3304" s="561" t="s">
        <v>3334</v>
      </c>
      <c r="B3304" s="561" t="s">
        <v>3335</v>
      </c>
      <c r="C3304" s="561" t="s">
        <v>3336</v>
      </c>
      <c r="D3304" s="561" t="s">
        <v>3337</v>
      </c>
      <c r="E3304" s="562" t="s">
        <v>22</v>
      </c>
      <c r="F3304" s="561" t="s">
        <v>22</v>
      </c>
      <c r="G3304" s="561" t="s">
        <v>29330</v>
      </c>
      <c r="H3304" s="561" t="s">
        <v>29331</v>
      </c>
      <c r="I3304" s="561" t="s">
        <v>23270</v>
      </c>
      <c r="J3304" s="561" t="s">
        <v>7063</v>
      </c>
      <c r="K3304" s="562" t="s">
        <v>37606</v>
      </c>
      <c r="L3304" s="561" t="s">
        <v>25</v>
      </c>
    </row>
    <row r="3305" spans="1:12" x14ac:dyDescent="0.25">
      <c r="A3305" s="561" t="s">
        <v>3334</v>
      </c>
      <c r="B3305" s="561" t="s">
        <v>3335</v>
      </c>
      <c r="C3305" s="561" t="s">
        <v>3336</v>
      </c>
      <c r="D3305" s="561" t="s">
        <v>3337</v>
      </c>
      <c r="E3305" s="562" t="s">
        <v>22</v>
      </c>
      <c r="F3305" s="561" t="s">
        <v>22</v>
      </c>
      <c r="G3305" s="561" t="s">
        <v>29333</v>
      </c>
      <c r="H3305" s="561" t="s">
        <v>29334</v>
      </c>
      <c r="I3305" s="561" t="s">
        <v>23270</v>
      </c>
      <c r="J3305" s="561" t="s">
        <v>7063</v>
      </c>
      <c r="K3305" s="562" t="s">
        <v>37607</v>
      </c>
      <c r="L3305" s="561" t="s">
        <v>25</v>
      </c>
    </row>
    <row r="3306" spans="1:12" x14ac:dyDescent="0.25">
      <c r="A3306" s="561" t="s">
        <v>3334</v>
      </c>
      <c r="B3306" s="561" t="s">
        <v>3335</v>
      </c>
      <c r="C3306" s="561" t="s">
        <v>3336</v>
      </c>
      <c r="D3306" s="561" t="s">
        <v>3337</v>
      </c>
      <c r="E3306" s="562" t="s">
        <v>22</v>
      </c>
      <c r="F3306" s="561" t="s">
        <v>22</v>
      </c>
      <c r="G3306" s="561" t="s">
        <v>29336</v>
      </c>
      <c r="H3306" s="561" t="s">
        <v>29337</v>
      </c>
      <c r="I3306" s="561" t="s">
        <v>23270</v>
      </c>
      <c r="J3306" s="561" t="s">
        <v>24</v>
      </c>
      <c r="K3306" s="562" t="s">
        <v>37608</v>
      </c>
      <c r="L3306" s="561" t="s">
        <v>25</v>
      </c>
    </row>
    <row r="3307" spans="1:12" x14ac:dyDescent="0.25">
      <c r="A3307" s="561" t="s">
        <v>3334</v>
      </c>
      <c r="B3307" s="561" t="s">
        <v>3335</v>
      </c>
      <c r="C3307" s="561" t="s">
        <v>3336</v>
      </c>
      <c r="D3307" s="561" t="s">
        <v>3337</v>
      </c>
      <c r="E3307" s="562" t="s">
        <v>22</v>
      </c>
      <c r="F3307" s="561" t="s">
        <v>22</v>
      </c>
      <c r="G3307" s="561" t="s">
        <v>29339</v>
      </c>
      <c r="H3307" s="561" t="s">
        <v>29340</v>
      </c>
      <c r="I3307" s="561" t="s">
        <v>23270</v>
      </c>
      <c r="J3307" s="561" t="s">
        <v>24</v>
      </c>
      <c r="K3307" s="562" t="s">
        <v>37609</v>
      </c>
      <c r="L3307" s="561" t="s">
        <v>25</v>
      </c>
    </row>
    <row r="3308" spans="1:12" x14ac:dyDescent="0.25">
      <c r="A3308" s="561" t="s">
        <v>3334</v>
      </c>
      <c r="B3308" s="561" t="s">
        <v>3335</v>
      </c>
      <c r="C3308" s="561" t="s">
        <v>3336</v>
      </c>
      <c r="D3308" s="561" t="s">
        <v>3337</v>
      </c>
      <c r="E3308" s="562" t="s">
        <v>22</v>
      </c>
      <c r="F3308" s="561" t="s">
        <v>22</v>
      </c>
      <c r="G3308" s="561" t="s">
        <v>29342</v>
      </c>
      <c r="H3308" s="561" t="s">
        <v>29343</v>
      </c>
      <c r="I3308" s="561" t="s">
        <v>23270</v>
      </c>
      <c r="J3308" s="561" t="s">
        <v>24</v>
      </c>
      <c r="K3308" s="562" t="s">
        <v>37610</v>
      </c>
      <c r="L3308" s="561" t="s">
        <v>25</v>
      </c>
    </row>
    <row r="3309" spans="1:12" x14ac:dyDescent="0.25">
      <c r="A3309" s="561" t="s">
        <v>3334</v>
      </c>
      <c r="B3309" s="561" t="s">
        <v>3335</v>
      </c>
      <c r="C3309" s="561" t="s">
        <v>3336</v>
      </c>
      <c r="D3309" s="561" t="s">
        <v>3337</v>
      </c>
      <c r="E3309" s="562" t="s">
        <v>22</v>
      </c>
      <c r="F3309" s="561" t="s">
        <v>22</v>
      </c>
      <c r="G3309" s="561" t="s">
        <v>29345</v>
      </c>
      <c r="H3309" s="561" t="s">
        <v>29346</v>
      </c>
      <c r="I3309" s="561" t="s">
        <v>23270</v>
      </c>
      <c r="J3309" s="561" t="s">
        <v>24</v>
      </c>
      <c r="K3309" s="562" t="s">
        <v>37611</v>
      </c>
      <c r="L3309" s="561" t="s">
        <v>25</v>
      </c>
    </row>
    <row r="3310" spans="1:12" x14ac:dyDescent="0.25">
      <c r="A3310" s="561" t="s">
        <v>3334</v>
      </c>
      <c r="B3310" s="561" t="s">
        <v>3335</v>
      </c>
      <c r="C3310" s="561" t="s">
        <v>3336</v>
      </c>
      <c r="D3310" s="561" t="s">
        <v>3337</v>
      </c>
      <c r="E3310" s="562" t="s">
        <v>22</v>
      </c>
      <c r="F3310" s="561" t="s">
        <v>22</v>
      </c>
      <c r="G3310" s="561" t="s">
        <v>29348</v>
      </c>
      <c r="H3310" s="561" t="s">
        <v>29349</v>
      </c>
      <c r="I3310" s="561" t="s">
        <v>23270</v>
      </c>
      <c r="J3310" s="561" t="s">
        <v>7063</v>
      </c>
      <c r="K3310" s="562" t="s">
        <v>37612</v>
      </c>
      <c r="L3310" s="561" t="s">
        <v>25</v>
      </c>
    </row>
    <row r="3311" spans="1:12" x14ac:dyDescent="0.25">
      <c r="A3311" s="561" t="s">
        <v>3334</v>
      </c>
      <c r="B3311" s="561" t="s">
        <v>3335</v>
      </c>
      <c r="C3311" s="561" t="s">
        <v>3336</v>
      </c>
      <c r="D3311" s="561" t="s">
        <v>3337</v>
      </c>
      <c r="E3311" s="562" t="s">
        <v>22</v>
      </c>
      <c r="F3311" s="561" t="s">
        <v>22</v>
      </c>
      <c r="G3311" s="561" t="s">
        <v>29351</v>
      </c>
      <c r="H3311" s="561" t="s">
        <v>29352</v>
      </c>
      <c r="I3311" s="561" t="s">
        <v>23270</v>
      </c>
      <c r="J3311" s="561" t="s">
        <v>7063</v>
      </c>
      <c r="K3311" s="562" t="s">
        <v>37613</v>
      </c>
      <c r="L3311" s="561" t="s">
        <v>25</v>
      </c>
    </row>
    <row r="3312" spans="1:12" x14ac:dyDescent="0.25">
      <c r="A3312" s="561" t="s">
        <v>3334</v>
      </c>
      <c r="B3312" s="561" t="s">
        <v>3335</v>
      </c>
      <c r="C3312" s="561" t="s">
        <v>3338</v>
      </c>
      <c r="D3312" s="561" t="s">
        <v>3339</v>
      </c>
      <c r="E3312" s="562" t="s">
        <v>22</v>
      </c>
      <c r="F3312" s="561" t="s">
        <v>22</v>
      </c>
      <c r="G3312" s="561" t="s">
        <v>29354</v>
      </c>
      <c r="H3312" s="561" t="s">
        <v>3340</v>
      </c>
      <c r="I3312" s="561" t="s">
        <v>23148</v>
      </c>
      <c r="J3312" s="561" t="s">
        <v>24</v>
      </c>
      <c r="K3312" s="562" t="s">
        <v>577</v>
      </c>
      <c r="L3312" s="561" t="s">
        <v>25</v>
      </c>
    </row>
    <row r="3313" spans="1:12" x14ac:dyDescent="0.25">
      <c r="A3313" s="561" t="s">
        <v>3334</v>
      </c>
      <c r="B3313" s="561" t="s">
        <v>3335</v>
      </c>
      <c r="C3313" s="561" t="s">
        <v>3338</v>
      </c>
      <c r="D3313" s="561" t="s">
        <v>3339</v>
      </c>
      <c r="E3313" s="562" t="s">
        <v>22</v>
      </c>
      <c r="F3313" s="561" t="s">
        <v>22</v>
      </c>
      <c r="G3313" s="561" t="s">
        <v>29355</v>
      </c>
      <c r="H3313" s="561" t="s">
        <v>3342</v>
      </c>
      <c r="I3313" s="561" t="s">
        <v>23148</v>
      </c>
      <c r="J3313" s="561" t="s">
        <v>24</v>
      </c>
      <c r="K3313" s="562" t="s">
        <v>7847</v>
      </c>
      <c r="L3313" s="561" t="s">
        <v>25</v>
      </c>
    </row>
    <row r="3314" spans="1:12" x14ac:dyDescent="0.25">
      <c r="A3314" s="561" t="s">
        <v>3334</v>
      </c>
      <c r="B3314" s="561" t="s">
        <v>3335</v>
      </c>
      <c r="C3314" s="561" t="s">
        <v>3338</v>
      </c>
      <c r="D3314" s="561" t="s">
        <v>3339</v>
      </c>
      <c r="E3314" s="562" t="s">
        <v>22</v>
      </c>
      <c r="F3314" s="561" t="s">
        <v>22</v>
      </c>
      <c r="G3314" s="561" t="s">
        <v>29356</v>
      </c>
      <c r="H3314" s="561" t="s">
        <v>3344</v>
      </c>
      <c r="I3314" s="561" t="s">
        <v>23148</v>
      </c>
      <c r="J3314" s="561" t="s">
        <v>24</v>
      </c>
      <c r="K3314" s="562" t="s">
        <v>5182</v>
      </c>
      <c r="L3314" s="561" t="s">
        <v>25</v>
      </c>
    </row>
    <row r="3315" spans="1:12" x14ac:dyDescent="0.25">
      <c r="A3315" s="561" t="s">
        <v>3334</v>
      </c>
      <c r="B3315" s="561" t="s">
        <v>3335</v>
      </c>
      <c r="C3315" s="561" t="s">
        <v>3338</v>
      </c>
      <c r="D3315" s="561" t="s">
        <v>3339</v>
      </c>
      <c r="E3315" s="562" t="s">
        <v>22</v>
      </c>
      <c r="F3315" s="561" t="s">
        <v>22</v>
      </c>
      <c r="G3315" s="561" t="s">
        <v>29357</v>
      </c>
      <c r="H3315" s="561" t="s">
        <v>3345</v>
      </c>
      <c r="I3315" s="561" t="s">
        <v>23148</v>
      </c>
      <c r="J3315" s="561" t="s">
        <v>24</v>
      </c>
      <c r="K3315" s="562" t="s">
        <v>7596</v>
      </c>
      <c r="L3315" s="561" t="s">
        <v>25</v>
      </c>
    </row>
    <row r="3316" spans="1:12" x14ac:dyDescent="0.25">
      <c r="A3316" s="561" t="s">
        <v>3334</v>
      </c>
      <c r="B3316" s="561" t="s">
        <v>3335</v>
      </c>
      <c r="C3316" s="561" t="s">
        <v>3338</v>
      </c>
      <c r="D3316" s="561" t="s">
        <v>3339</v>
      </c>
      <c r="E3316" s="562" t="s">
        <v>22</v>
      </c>
      <c r="F3316" s="561" t="s">
        <v>22</v>
      </c>
      <c r="G3316" s="561" t="s">
        <v>29358</v>
      </c>
      <c r="H3316" s="561" t="s">
        <v>3346</v>
      </c>
      <c r="I3316" s="561" t="s">
        <v>23148</v>
      </c>
      <c r="J3316" s="561" t="s">
        <v>24</v>
      </c>
      <c r="K3316" s="562" t="s">
        <v>941</v>
      </c>
      <c r="L3316" s="561" t="s">
        <v>25</v>
      </c>
    </row>
    <row r="3317" spans="1:12" x14ac:dyDescent="0.25">
      <c r="A3317" s="561" t="s">
        <v>3334</v>
      </c>
      <c r="B3317" s="561" t="s">
        <v>3335</v>
      </c>
      <c r="C3317" s="561" t="s">
        <v>3338</v>
      </c>
      <c r="D3317" s="561" t="s">
        <v>3339</v>
      </c>
      <c r="E3317" s="562" t="s">
        <v>22</v>
      </c>
      <c r="F3317" s="561" t="s">
        <v>22</v>
      </c>
      <c r="G3317" s="561" t="s">
        <v>29359</v>
      </c>
      <c r="H3317" s="561" t="s">
        <v>3347</v>
      </c>
      <c r="I3317" s="561" t="s">
        <v>23148</v>
      </c>
      <c r="J3317" s="561" t="s">
        <v>24</v>
      </c>
      <c r="K3317" s="562" t="s">
        <v>742</v>
      </c>
      <c r="L3317" s="561" t="s">
        <v>25</v>
      </c>
    </row>
    <row r="3318" spans="1:12" x14ac:dyDescent="0.25">
      <c r="A3318" s="561" t="s">
        <v>3334</v>
      </c>
      <c r="B3318" s="561" t="s">
        <v>3335</v>
      </c>
      <c r="C3318" s="561" t="s">
        <v>3338</v>
      </c>
      <c r="D3318" s="561" t="s">
        <v>3339</v>
      </c>
      <c r="E3318" s="562" t="s">
        <v>22</v>
      </c>
      <c r="F3318" s="561" t="s">
        <v>22</v>
      </c>
      <c r="G3318" s="561" t="s">
        <v>29360</v>
      </c>
      <c r="H3318" s="561" t="s">
        <v>3348</v>
      </c>
      <c r="I3318" s="561" t="s">
        <v>23148</v>
      </c>
      <c r="J3318" s="561" t="s">
        <v>24</v>
      </c>
      <c r="K3318" s="562" t="s">
        <v>8570</v>
      </c>
      <c r="L3318" s="561" t="s">
        <v>25</v>
      </c>
    </row>
    <row r="3319" spans="1:12" x14ac:dyDescent="0.25">
      <c r="A3319" s="561" t="s">
        <v>3334</v>
      </c>
      <c r="B3319" s="561" t="s">
        <v>3335</v>
      </c>
      <c r="C3319" s="561" t="s">
        <v>3338</v>
      </c>
      <c r="D3319" s="561" t="s">
        <v>3339</v>
      </c>
      <c r="E3319" s="562" t="s">
        <v>22</v>
      </c>
      <c r="F3319" s="561" t="s">
        <v>22</v>
      </c>
      <c r="G3319" s="561" t="s">
        <v>29361</v>
      </c>
      <c r="H3319" s="561" t="s">
        <v>3350</v>
      </c>
      <c r="I3319" s="561" t="s">
        <v>23148</v>
      </c>
      <c r="J3319" s="561" t="s">
        <v>24</v>
      </c>
      <c r="K3319" s="562" t="s">
        <v>3460</v>
      </c>
      <c r="L3319" s="561" t="s">
        <v>25</v>
      </c>
    </row>
    <row r="3320" spans="1:12" x14ac:dyDescent="0.25">
      <c r="A3320" s="561" t="s">
        <v>3334</v>
      </c>
      <c r="B3320" s="561" t="s">
        <v>3335</v>
      </c>
      <c r="C3320" s="561" t="s">
        <v>3338</v>
      </c>
      <c r="D3320" s="561" t="s">
        <v>3339</v>
      </c>
      <c r="E3320" s="562" t="s">
        <v>22</v>
      </c>
      <c r="F3320" s="561" t="s">
        <v>22</v>
      </c>
      <c r="G3320" s="561" t="s">
        <v>29362</v>
      </c>
      <c r="H3320" s="561" t="s">
        <v>3352</v>
      </c>
      <c r="I3320" s="561" t="s">
        <v>23148</v>
      </c>
      <c r="J3320" s="561" t="s">
        <v>24</v>
      </c>
      <c r="K3320" s="562" t="s">
        <v>453</v>
      </c>
      <c r="L3320" s="561" t="s">
        <v>25</v>
      </c>
    </row>
    <row r="3321" spans="1:12" x14ac:dyDescent="0.25">
      <c r="A3321" s="561" t="s">
        <v>3334</v>
      </c>
      <c r="B3321" s="561" t="s">
        <v>3335</v>
      </c>
      <c r="C3321" s="561" t="s">
        <v>3338</v>
      </c>
      <c r="D3321" s="561" t="s">
        <v>3339</v>
      </c>
      <c r="E3321" s="562" t="s">
        <v>22</v>
      </c>
      <c r="F3321" s="561" t="s">
        <v>22</v>
      </c>
      <c r="G3321" s="561" t="s">
        <v>29363</v>
      </c>
      <c r="H3321" s="561" t="s">
        <v>3354</v>
      </c>
      <c r="I3321" s="561" t="s">
        <v>23148</v>
      </c>
      <c r="J3321" s="561" t="s">
        <v>24</v>
      </c>
      <c r="K3321" s="562" t="s">
        <v>7153</v>
      </c>
      <c r="L3321" s="561" t="s">
        <v>25</v>
      </c>
    </row>
    <row r="3322" spans="1:12" x14ac:dyDescent="0.25">
      <c r="A3322" s="561" t="s">
        <v>3334</v>
      </c>
      <c r="B3322" s="561" t="s">
        <v>3335</v>
      </c>
      <c r="C3322" s="561" t="s">
        <v>3338</v>
      </c>
      <c r="D3322" s="561" t="s">
        <v>3339</v>
      </c>
      <c r="E3322" s="562" t="s">
        <v>22</v>
      </c>
      <c r="F3322" s="561" t="s">
        <v>22</v>
      </c>
      <c r="G3322" s="561" t="s">
        <v>29364</v>
      </c>
      <c r="H3322" s="561" t="s">
        <v>3356</v>
      </c>
      <c r="I3322" s="561" t="s">
        <v>23148</v>
      </c>
      <c r="J3322" s="561" t="s">
        <v>24</v>
      </c>
      <c r="K3322" s="562" t="s">
        <v>738</v>
      </c>
      <c r="L3322" s="561" t="s">
        <v>25</v>
      </c>
    </row>
    <row r="3323" spans="1:12" x14ac:dyDescent="0.25">
      <c r="A3323" s="561" t="s">
        <v>3334</v>
      </c>
      <c r="B3323" s="561" t="s">
        <v>3335</v>
      </c>
      <c r="C3323" s="561" t="s">
        <v>3338</v>
      </c>
      <c r="D3323" s="561" t="s">
        <v>3339</v>
      </c>
      <c r="E3323" s="562" t="s">
        <v>22</v>
      </c>
      <c r="F3323" s="561" t="s">
        <v>22</v>
      </c>
      <c r="G3323" s="561" t="s">
        <v>29365</v>
      </c>
      <c r="H3323" s="561" t="s">
        <v>3357</v>
      </c>
      <c r="I3323" s="561" t="s">
        <v>23148</v>
      </c>
      <c r="J3323" s="561" t="s">
        <v>24</v>
      </c>
      <c r="K3323" s="562" t="s">
        <v>37614</v>
      </c>
      <c r="L3323" s="561" t="s">
        <v>25</v>
      </c>
    </row>
    <row r="3324" spans="1:12" x14ac:dyDescent="0.25">
      <c r="A3324" s="561" t="s">
        <v>3334</v>
      </c>
      <c r="B3324" s="561" t="s">
        <v>3335</v>
      </c>
      <c r="C3324" s="561" t="s">
        <v>3338</v>
      </c>
      <c r="D3324" s="561" t="s">
        <v>3339</v>
      </c>
      <c r="E3324" s="562" t="s">
        <v>22</v>
      </c>
      <c r="F3324" s="561" t="s">
        <v>22</v>
      </c>
      <c r="G3324" s="561" t="s">
        <v>29367</v>
      </c>
      <c r="H3324" s="561" t="s">
        <v>3358</v>
      </c>
      <c r="I3324" s="561" t="s">
        <v>23148</v>
      </c>
      <c r="J3324" s="561" t="s">
        <v>24</v>
      </c>
      <c r="K3324" s="562" t="s">
        <v>476</v>
      </c>
      <c r="L3324" s="561" t="s">
        <v>25</v>
      </c>
    </row>
    <row r="3325" spans="1:12" x14ac:dyDescent="0.25">
      <c r="A3325" s="561" t="s">
        <v>3334</v>
      </c>
      <c r="B3325" s="561" t="s">
        <v>3335</v>
      </c>
      <c r="C3325" s="561" t="s">
        <v>3338</v>
      </c>
      <c r="D3325" s="561" t="s">
        <v>3339</v>
      </c>
      <c r="E3325" s="562" t="s">
        <v>22</v>
      </c>
      <c r="F3325" s="561" t="s">
        <v>22</v>
      </c>
      <c r="G3325" s="561" t="s">
        <v>29368</v>
      </c>
      <c r="H3325" s="561" t="s">
        <v>3359</v>
      </c>
      <c r="I3325" s="561" t="s">
        <v>23148</v>
      </c>
      <c r="J3325" s="561" t="s">
        <v>24</v>
      </c>
      <c r="K3325" s="562" t="s">
        <v>1328</v>
      </c>
      <c r="L3325" s="561" t="s">
        <v>25</v>
      </c>
    </row>
    <row r="3326" spans="1:12" x14ac:dyDescent="0.25">
      <c r="A3326" s="561" t="s">
        <v>3334</v>
      </c>
      <c r="B3326" s="561" t="s">
        <v>3335</v>
      </c>
      <c r="C3326" s="561" t="s">
        <v>3338</v>
      </c>
      <c r="D3326" s="561" t="s">
        <v>3339</v>
      </c>
      <c r="E3326" s="562" t="s">
        <v>22</v>
      </c>
      <c r="F3326" s="561" t="s">
        <v>22</v>
      </c>
      <c r="G3326" s="561" t="s">
        <v>29369</v>
      </c>
      <c r="H3326" s="561" t="s">
        <v>3360</v>
      </c>
      <c r="I3326" s="561" t="s">
        <v>23148</v>
      </c>
      <c r="J3326" s="561" t="s">
        <v>24</v>
      </c>
      <c r="K3326" s="562" t="s">
        <v>8041</v>
      </c>
      <c r="L3326" s="561" t="s">
        <v>25</v>
      </c>
    </row>
    <row r="3327" spans="1:12" x14ac:dyDescent="0.25">
      <c r="A3327" s="561" t="s">
        <v>3334</v>
      </c>
      <c r="B3327" s="561" t="s">
        <v>3335</v>
      </c>
      <c r="C3327" s="561" t="s">
        <v>3338</v>
      </c>
      <c r="D3327" s="561" t="s">
        <v>3339</v>
      </c>
      <c r="E3327" s="562" t="s">
        <v>22</v>
      </c>
      <c r="F3327" s="561" t="s">
        <v>22</v>
      </c>
      <c r="G3327" s="561" t="s">
        <v>29370</v>
      </c>
      <c r="H3327" s="561" t="s">
        <v>3361</v>
      </c>
      <c r="I3327" s="561" t="s">
        <v>23148</v>
      </c>
      <c r="J3327" s="561" t="s">
        <v>24</v>
      </c>
      <c r="K3327" s="562" t="s">
        <v>1201</v>
      </c>
      <c r="L3327" s="561" t="s">
        <v>25</v>
      </c>
    </row>
    <row r="3328" spans="1:12" x14ac:dyDescent="0.25">
      <c r="A3328" s="561" t="s">
        <v>3334</v>
      </c>
      <c r="B3328" s="561" t="s">
        <v>3335</v>
      </c>
      <c r="C3328" s="561" t="s">
        <v>3338</v>
      </c>
      <c r="D3328" s="561" t="s">
        <v>3339</v>
      </c>
      <c r="E3328" s="562" t="s">
        <v>22</v>
      </c>
      <c r="F3328" s="561" t="s">
        <v>22</v>
      </c>
      <c r="G3328" s="561" t="s">
        <v>29371</v>
      </c>
      <c r="H3328" s="561" t="s">
        <v>3363</v>
      </c>
      <c r="I3328" s="561" t="s">
        <v>23148</v>
      </c>
      <c r="J3328" s="561" t="s">
        <v>24</v>
      </c>
      <c r="K3328" s="562" t="s">
        <v>5151</v>
      </c>
      <c r="L3328" s="561" t="s">
        <v>25</v>
      </c>
    </row>
    <row r="3329" spans="1:12" x14ac:dyDescent="0.25">
      <c r="A3329" s="561" t="s">
        <v>3334</v>
      </c>
      <c r="B3329" s="561" t="s">
        <v>3335</v>
      </c>
      <c r="C3329" s="561" t="s">
        <v>3338</v>
      </c>
      <c r="D3329" s="561" t="s">
        <v>3339</v>
      </c>
      <c r="E3329" s="562" t="s">
        <v>22</v>
      </c>
      <c r="F3329" s="561" t="s">
        <v>22</v>
      </c>
      <c r="G3329" s="561" t="s">
        <v>29372</v>
      </c>
      <c r="H3329" s="561" t="s">
        <v>3364</v>
      </c>
      <c r="I3329" s="561" t="s">
        <v>23148</v>
      </c>
      <c r="J3329" s="561" t="s">
        <v>24</v>
      </c>
      <c r="K3329" s="562" t="s">
        <v>5519</v>
      </c>
      <c r="L3329" s="561" t="s">
        <v>25</v>
      </c>
    </row>
    <row r="3330" spans="1:12" x14ac:dyDescent="0.25">
      <c r="A3330" s="561" t="s">
        <v>3334</v>
      </c>
      <c r="B3330" s="561" t="s">
        <v>3335</v>
      </c>
      <c r="C3330" s="561" t="s">
        <v>3338</v>
      </c>
      <c r="D3330" s="561" t="s">
        <v>3339</v>
      </c>
      <c r="E3330" s="562" t="s">
        <v>22</v>
      </c>
      <c r="F3330" s="561" t="s">
        <v>22</v>
      </c>
      <c r="G3330" s="561" t="s">
        <v>29373</v>
      </c>
      <c r="H3330" s="561" t="s">
        <v>3365</v>
      </c>
      <c r="I3330" s="561" t="s">
        <v>23148</v>
      </c>
      <c r="J3330" s="561" t="s">
        <v>24</v>
      </c>
      <c r="K3330" s="562" t="s">
        <v>37615</v>
      </c>
      <c r="L3330" s="561" t="s">
        <v>25</v>
      </c>
    </row>
    <row r="3331" spans="1:12" x14ac:dyDescent="0.25">
      <c r="A3331" s="561" t="s">
        <v>3334</v>
      </c>
      <c r="B3331" s="561" t="s">
        <v>3335</v>
      </c>
      <c r="C3331" s="561" t="s">
        <v>3338</v>
      </c>
      <c r="D3331" s="561" t="s">
        <v>3339</v>
      </c>
      <c r="E3331" s="562" t="s">
        <v>22</v>
      </c>
      <c r="F3331" s="561" t="s">
        <v>22</v>
      </c>
      <c r="G3331" s="561" t="s">
        <v>29375</v>
      </c>
      <c r="H3331" s="561" t="s">
        <v>3367</v>
      </c>
      <c r="I3331" s="561" t="s">
        <v>23148</v>
      </c>
      <c r="J3331" s="561" t="s">
        <v>24</v>
      </c>
      <c r="K3331" s="562" t="s">
        <v>6449</v>
      </c>
      <c r="L3331" s="561" t="s">
        <v>25</v>
      </c>
    </row>
    <row r="3332" spans="1:12" x14ac:dyDescent="0.25">
      <c r="A3332" s="561" t="s">
        <v>3334</v>
      </c>
      <c r="B3332" s="561" t="s">
        <v>3335</v>
      </c>
      <c r="C3332" s="561" t="s">
        <v>3338</v>
      </c>
      <c r="D3332" s="561" t="s">
        <v>3339</v>
      </c>
      <c r="E3332" s="562" t="s">
        <v>22</v>
      </c>
      <c r="F3332" s="561" t="s">
        <v>22</v>
      </c>
      <c r="G3332" s="561" t="s">
        <v>29376</v>
      </c>
      <c r="H3332" s="561" t="s">
        <v>3369</v>
      </c>
      <c r="I3332" s="561" t="s">
        <v>23148</v>
      </c>
      <c r="J3332" s="561" t="s">
        <v>24</v>
      </c>
      <c r="K3332" s="562" t="s">
        <v>2439</v>
      </c>
      <c r="L3332" s="561" t="s">
        <v>25</v>
      </c>
    </row>
    <row r="3333" spans="1:12" x14ac:dyDescent="0.25">
      <c r="A3333" s="561" t="s">
        <v>3334</v>
      </c>
      <c r="B3333" s="561" t="s">
        <v>3335</v>
      </c>
      <c r="C3333" s="561" t="s">
        <v>3338</v>
      </c>
      <c r="D3333" s="561" t="s">
        <v>3339</v>
      </c>
      <c r="E3333" s="562" t="s">
        <v>22</v>
      </c>
      <c r="F3333" s="561" t="s">
        <v>22</v>
      </c>
      <c r="G3333" s="561" t="s">
        <v>29377</v>
      </c>
      <c r="H3333" s="561" t="s">
        <v>3370</v>
      </c>
      <c r="I3333" s="561" t="s">
        <v>23148</v>
      </c>
      <c r="J3333" s="561" t="s">
        <v>24</v>
      </c>
      <c r="K3333" s="562" t="s">
        <v>5765</v>
      </c>
      <c r="L3333" s="561" t="s">
        <v>25</v>
      </c>
    </row>
    <row r="3334" spans="1:12" x14ac:dyDescent="0.25">
      <c r="A3334" s="561" t="s">
        <v>3334</v>
      </c>
      <c r="B3334" s="561" t="s">
        <v>3335</v>
      </c>
      <c r="C3334" s="561" t="s">
        <v>3338</v>
      </c>
      <c r="D3334" s="561" t="s">
        <v>3339</v>
      </c>
      <c r="E3334" s="562" t="s">
        <v>22</v>
      </c>
      <c r="F3334" s="561" t="s">
        <v>22</v>
      </c>
      <c r="G3334" s="561" t="s">
        <v>29378</v>
      </c>
      <c r="H3334" s="561" t="s">
        <v>3371</v>
      </c>
      <c r="I3334" s="561" t="s">
        <v>23148</v>
      </c>
      <c r="J3334" s="561" t="s">
        <v>24</v>
      </c>
      <c r="K3334" s="562" t="s">
        <v>2488</v>
      </c>
      <c r="L3334" s="561" t="s">
        <v>25</v>
      </c>
    </row>
    <row r="3335" spans="1:12" x14ac:dyDescent="0.25">
      <c r="A3335" s="561" t="s">
        <v>3334</v>
      </c>
      <c r="B3335" s="561" t="s">
        <v>3335</v>
      </c>
      <c r="C3335" s="561" t="s">
        <v>3338</v>
      </c>
      <c r="D3335" s="561" t="s">
        <v>3339</v>
      </c>
      <c r="E3335" s="562" t="s">
        <v>22</v>
      </c>
      <c r="F3335" s="561" t="s">
        <v>22</v>
      </c>
      <c r="G3335" s="561" t="s">
        <v>29379</v>
      </c>
      <c r="H3335" s="561" t="s">
        <v>3372</v>
      </c>
      <c r="I3335" s="561" t="s">
        <v>23148</v>
      </c>
      <c r="J3335" s="561" t="s">
        <v>24</v>
      </c>
      <c r="K3335" s="562" t="s">
        <v>2473</v>
      </c>
      <c r="L3335" s="561" t="s">
        <v>25</v>
      </c>
    </row>
    <row r="3336" spans="1:12" x14ac:dyDescent="0.25">
      <c r="A3336" s="561" t="s">
        <v>3334</v>
      </c>
      <c r="B3336" s="561" t="s">
        <v>3335</v>
      </c>
      <c r="C3336" s="561" t="s">
        <v>3338</v>
      </c>
      <c r="D3336" s="561" t="s">
        <v>3339</v>
      </c>
      <c r="E3336" s="562" t="s">
        <v>22</v>
      </c>
      <c r="F3336" s="561" t="s">
        <v>22</v>
      </c>
      <c r="G3336" s="561" t="s">
        <v>29381</v>
      </c>
      <c r="H3336" s="561" t="s">
        <v>3373</v>
      </c>
      <c r="I3336" s="561" t="s">
        <v>23148</v>
      </c>
      <c r="J3336" s="561" t="s">
        <v>24</v>
      </c>
      <c r="K3336" s="562" t="s">
        <v>8501</v>
      </c>
      <c r="L3336" s="561" t="s">
        <v>25</v>
      </c>
    </row>
    <row r="3337" spans="1:12" x14ac:dyDescent="0.25">
      <c r="A3337" s="561" t="s">
        <v>3334</v>
      </c>
      <c r="B3337" s="561" t="s">
        <v>3335</v>
      </c>
      <c r="C3337" s="561" t="s">
        <v>3338</v>
      </c>
      <c r="D3337" s="561" t="s">
        <v>3339</v>
      </c>
      <c r="E3337" s="562" t="s">
        <v>22</v>
      </c>
      <c r="F3337" s="561" t="s">
        <v>22</v>
      </c>
      <c r="G3337" s="561" t="s">
        <v>29382</v>
      </c>
      <c r="H3337" s="561" t="s">
        <v>3374</v>
      </c>
      <c r="I3337" s="561" t="s">
        <v>23148</v>
      </c>
      <c r="J3337" s="561" t="s">
        <v>24</v>
      </c>
      <c r="K3337" s="562" t="s">
        <v>7274</v>
      </c>
      <c r="L3337" s="561" t="s">
        <v>25</v>
      </c>
    </row>
    <row r="3338" spans="1:12" x14ac:dyDescent="0.25">
      <c r="A3338" s="561" t="s">
        <v>3334</v>
      </c>
      <c r="B3338" s="561" t="s">
        <v>3335</v>
      </c>
      <c r="C3338" s="561" t="s">
        <v>3338</v>
      </c>
      <c r="D3338" s="561" t="s">
        <v>3339</v>
      </c>
      <c r="E3338" s="562" t="s">
        <v>22</v>
      </c>
      <c r="F3338" s="561" t="s">
        <v>22</v>
      </c>
      <c r="G3338" s="561" t="s">
        <v>29383</v>
      </c>
      <c r="H3338" s="561" t="s">
        <v>3375</v>
      </c>
      <c r="I3338" s="561" t="s">
        <v>23148</v>
      </c>
      <c r="J3338" s="561" t="s">
        <v>24</v>
      </c>
      <c r="K3338" s="562" t="s">
        <v>7141</v>
      </c>
      <c r="L3338" s="561" t="s">
        <v>25</v>
      </c>
    </row>
    <row r="3339" spans="1:12" x14ac:dyDescent="0.25">
      <c r="A3339" s="561" t="s">
        <v>3334</v>
      </c>
      <c r="B3339" s="561" t="s">
        <v>3335</v>
      </c>
      <c r="C3339" s="561" t="s">
        <v>3338</v>
      </c>
      <c r="D3339" s="561" t="s">
        <v>3339</v>
      </c>
      <c r="E3339" s="562" t="s">
        <v>22</v>
      </c>
      <c r="F3339" s="561" t="s">
        <v>22</v>
      </c>
      <c r="G3339" s="561" t="s">
        <v>29384</v>
      </c>
      <c r="H3339" s="561" t="s">
        <v>3376</v>
      </c>
      <c r="I3339" s="561" t="s">
        <v>23148</v>
      </c>
      <c r="J3339" s="561" t="s">
        <v>24</v>
      </c>
      <c r="K3339" s="562" t="s">
        <v>8034</v>
      </c>
      <c r="L3339" s="561" t="s">
        <v>25</v>
      </c>
    </row>
    <row r="3340" spans="1:12" x14ac:dyDescent="0.25">
      <c r="A3340" s="561" t="s">
        <v>3334</v>
      </c>
      <c r="B3340" s="561" t="s">
        <v>3335</v>
      </c>
      <c r="C3340" s="561" t="s">
        <v>3338</v>
      </c>
      <c r="D3340" s="561" t="s">
        <v>3339</v>
      </c>
      <c r="E3340" s="562" t="s">
        <v>22</v>
      </c>
      <c r="F3340" s="561" t="s">
        <v>22</v>
      </c>
      <c r="G3340" s="561" t="s">
        <v>29385</v>
      </c>
      <c r="H3340" s="561" t="s">
        <v>3377</v>
      </c>
      <c r="I3340" s="561" t="s">
        <v>23148</v>
      </c>
      <c r="J3340" s="561" t="s">
        <v>24</v>
      </c>
      <c r="K3340" s="562" t="s">
        <v>25073</v>
      </c>
      <c r="L3340" s="561" t="s">
        <v>25</v>
      </c>
    </row>
    <row r="3341" spans="1:12" x14ac:dyDescent="0.25">
      <c r="A3341" s="561" t="s">
        <v>3334</v>
      </c>
      <c r="B3341" s="561" t="s">
        <v>3335</v>
      </c>
      <c r="C3341" s="561" t="s">
        <v>3338</v>
      </c>
      <c r="D3341" s="561" t="s">
        <v>3339</v>
      </c>
      <c r="E3341" s="562" t="s">
        <v>22</v>
      </c>
      <c r="F3341" s="561" t="s">
        <v>22</v>
      </c>
      <c r="G3341" s="561" t="s">
        <v>29386</v>
      </c>
      <c r="H3341" s="561" t="s">
        <v>3378</v>
      </c>
      <c r="I3341" s="561" t="s">
        <v>23148</v>
      </c>
      <c r="J3341" s="561" t="s">
        <v>24</v>
      </c>
      <c r="K3341" s="562" t="s">
        <v>1334</v>
      </c>
      <c r="L3341" s="561" t="s">
        <v>25</v>
      </c>
    </row>
    <row r="3342" spans="1:12" x14ac:dyDescent="0.25">
      <c r="A3342" s="561" t="s">
        <v>3334</v>
      </c>
      <c r="B3342" s="561" t="s">
        <v>3335</v>
      </c>
      <c r="C3342" s="561" t="s">
        <v>3338</v>
      </c>
      <c r="D3342" s="561" t="s">
        <v>3339</v>
      </c>
      <c r="E3342" s="562" t="s">
        <v>22</v>
      </c>
      <c r="F3342" s="561" t="s">
        <v>22</v>
      </c>
      <c r="G3342" s="561" t="s">
        <v>29387</v>
      </c>
      <c r="H3342" s="561" t="s">
        <v>3379</v>
      </c>
      <c r="I3342" s="561" t="s">
        <v>23148</v>
      </c>
      <c r="J3342" s="561" t="s">
        <v>24</v>
      </c>
      <c r="K3342" s="562" t="s">
        <v>7645</v>
      </c>
      <c r="L3342" s="561" t="s">
        <v>25</v>
      </c>
    </row>
    <row r="3343" spans="1:12" x14ac:dyDescent="0.25">
      <c r="A3343" s="561" t="s">
        <v>3334</v>
      </c>
      <c r="B3343" s="561" t="s">
        <v>3335</v>
      </c>
      <c r="C3343" s="561" t="s">
        <v>3338</v>
      </c>
      <c r="D3343" s="561" t="s">
        <v>3339</v>
      </c>
      <c r="E3343" s="562" t="s">
        <v>22</v>
      </c>
      <c r="F3343" s="561" t="s">
        <v>22</v>
      </c>
      <c r="G3343" s="561" t="s">
        <v>29388</v>
      </c>
      <c r="H3343" s="561" t="s">
        <v>3380</v>
      </c>
      <c r="I3343" s="561" t="s">
        <v>23148</v>
      </c>
      <c r="J3343" s="561" t="s">
        <v>24</v>
      </c>
      <c r="K3343" s="562" t="s">
        <v>24572</v>
      </c>
      <c r="L3343" s="561" t="s">
        <v>25</v>
      </c>
    </row>
    <row r="3344" spans="1:12" x14ac:dyDescent="0.25">
      <c r="A3344" s="561" t="s">
        <v>3334</v>
      </c>
      <c r="B3344" s="561" t="s">
        <v>3335</v>
      </c>
      <c r="C3344" s="561" t="s">
        <v>3338</v>
      </c>
      <c r="D3344" s="561" t="s">
        <v>3339</v>
      </c>
      <c r="E3344" s="562" t="s">
        <v>22</v>
      </c>
      <c r="F3344" s="561" t="s">
        <v>22</v>
      </c>
      <c r="G3344" s="561" t="s">
        <v>29389</v>
      </c>
      <c r="H3344" s="561" t="s">
        <v>3382</v>
      </c>
      <c r="I3344" s="561" t="s">
        <v>23148</v>
      </c>
      <c r="J3344" s="561" t="s">
        <v>24</v>
      </c>
      <c r="K3344" s="562" t="s">
        <v>7933</v>
      </c>
      <c r="L3344" s="561" t="s">
        <v>25</v>
      </c>
    </row>
    <row r="3345" spans="1:12" x14ac:dyDescent="0.25">
      <c r="A3345" s="561" t="s">
        <v>3334</v>
      </c>
      <c r="B3345" s="561" t="s">
        <v>3335</v>
      </c>
      <c r="C3345" s="561" t="s">
        <v>3338</v>
      </c>
      <c r="D3345" s="561" t="s">
        <v>3339</v>
      </c>
      <c r="E3345" s="562" t="s">
        <v>22</v>
      </c>
      <c r="F3345" s="561" t="s">
        <v>22</v>
      </c>
      <c r="G3345" s="561" t="s">
        <v>29390</v>
      </c>
      <c r="H3345" s="561" t="s">
        <v>3383</v>
      </c>
      <c r="I3345" s="561" t="s">
        <v>23148</v>
      </c>
      <c r="J3345" s="561" t="s">
        <v>24</v>
      </c>
      <c r="K3345" s="562" t="s">
        <v>7252</v>
      </c>
      <c r="L3345" s="561" t="s">
        <v>25</v>
      </c>
    </row>
    <row r="3346" spans="1:12" x14ac:dyDescent="0.25">
      <c r="A3346" s="561" t="s">
        <v>3334</v>
      </c>
      <c r="B3346" s="561" t="s">
        <v>3335</v>
      </c>
      <c r="C3346" s="561" t="s">
        <v>3338</v>
      </c>
      <c r="D3346" s="561" t="s">
        <v>3339</v>
      </c>
      <c r="E3346" s="562" t="s">
        <v>22</v>
      </c>
      <c r="F3346" s="561" t="s">
        <v>22</v>
      </c>
      <c r="G3346" s="561" t="s">
        <v>29391</v>
      </c>
      <c r="H3346" s="561" t="s">
        <v>3385</v>
      </c>
      <c r="I3346" s="561" t="s">
        <v>23148</v>
      </c>
      <c r="J3346" s="561" t="s">
        <v>24</v>
      </c>
      <c r="K3346" s="562" t="s">
        <v>4523</v>
      </c>
      <c r="L3346" s="561" t="s">
        <v>25</v>
      </c>
    </row>
    <row r="3347" spans="1:12" x14ac:dyDescent="0.25">
      <c r="A3347" s="561" t="s">
        <v>3334</v>
      </c>
      <c r="B3347" s="561" t="s">
        <v>3335</v>
      </c>
      <c r="C3347" s="561" t="s">
        <v>3338</v>
      </c>
      <c r="D3347" s="561" t="s">
        <v>3339</v>
      </c>
      <c r="E3347" s="562" t="s">
        <v>22</v>
      </c>
      <c r="F3347" s="561" t="s">
        <v>22</v>
      </c>
      <c r="G3347" s="561" t="s">
        <v>29392</v>
      </c>
      <c r="H3347" s="561" t="s">
        <v>3386</v>
      </c>
      <c r="I3347" s="561" t="s">
        <v>23148</v>
      </c>
      <c r="J3347" s="561" t="s">
        <v>24</v>
      </c>
      <c r="K3347" s="562" t="s">
        <v>32561</v>
      </c>
      <c r="L3347" s="561" t="s">
        <v>25</v>
      </c>
    </row>
    <row r="3348" spans="1:12" x14ac:dyDescent="0.25">
      <c r="A3348" s="561" t="s">
        <v>3334</v>
      </c>
      <c r="B3348" s="561" t="s">
        <v>3335</v>
      </c>
      <c r="C3348" s="561" t="s">
        <v>3338</v>
      </c>
      <c r="D3348" s="561" t="s">
        <v>3339</v>
      </c>
      <c r="E3348" s="562" t="s">
        <v>22</v>
      </c>
      <c r="F3348" s="561" t="s">
        <v>22</v>
      </c>
      <c r="G3348" s="561" t="s">
        <v>29393</v>
      </c>
      <c r="H3348" s="561" t="s">
        <v>3387</v>
      </c>
      <c r="I3348" s="561" t="s">
        <v>23270</v>
      </c>
      <c r="J3348" s="561" t="s">
        <v>24</v>
      </c>
      <c r="K3348" s="562" t="s">
        <v>7779</v>
      </c>
      <c r="L3348" s="561" t="s">
        <v>25</v>
      </c>
    </row>
    <row r="3349" spans="1:12" x14ac:dyDescent="0.25">
      <c r="A3349" s="561" t="s">
        <v>3334</v>
      </c>
      <c r="B3349" s="561" t="s">
        <v>3335</v>
      </c>
      <c r="C3349" s="561" t="s">
        <v>3338</v>
      </c>
      <c r="D3349" s="561" t="s">
        <v>3339</v>
      </c>
      <c r="E3349" s="562" t="s">
        <v>22</v>
      </c>
      <c r="F3349" s="561" t="s">
        <v>22</v>
      </c>
      <c r="G3349" s="561" t="s">
        <v>29395</v>
      </c>
      <c r="H3349" s="561" t="s">
        <v>3388</v>
      </c>
      <c r="I3349" s="561" t="s">
        <v>23270</v>
      </c>
      <c r="J3349" s="561" t="s">
        <v>24</v>
      </c>
      <c r="K3349" s="562" t="s">
        <v>37616</v>
      </c>
      <c r="L3349" s="561" t="s">
        <v>25</v>
      </c>
    </row>
    <row r="3350" spans="1:12" x14ac:dyDescent="0.25">
      <c r="A3350" s="561" t="s">
        <v>3334</v>
      </c>
      <c r="B3350" s="561" t="s">
        <v>3335</v>
      </c>
      <c r="C3350" s="561" t="s">
        <v>3338</v>
      </c>
      <c r="D3350" s="561" t="s">
        <v>3339</v>
      </c>
      <c r="E3350" s="562" t="s">
        <v>22</v>
      </c>
      <c r="F3350" s="561" t="s">
        <v>22</v>
      </c>
      <c r="G3350" s="561" t="s">
        <v>29397</v>
      </c>
      <c r="H3350" s="561" t="s">
        <v>3389</v>
      </c>
      <c r="I3350" s="561" t="s">
        <v>23270</v>
      </c>
      <c r="J3350" s="561" t="s">
        <v>24</v>
      </c>
      <c r="K3350" s="562" t="s">
        <v>37617</v>
      </c>
      <c r="L3350" s="561" t="s">
        <v>25</v>
      </c>
    </row>
    <row r="3351" spans="1:12" x14ac:dyDescent="0.25">
      <c r="A3351" s="561" t="s">
        <v>3334</v>
      </c>
      <c r="B3351" s="561" t="s">
        <v>3335</v>
      </c>
      <c r="C3351" s="561" t="s">
        <v>3338</v>
      </c>
      <c r="D3351" s="561" t="s">
        <v>3339</v>
      </c>
      <c r="E3351" s="562" t="s">
        <v>22</v>
      </c>
      <c r="F3351" s="561" t="s">
        <v>22</v>
      </c>
      <c r="G3351" s="561" t="s">
        <v>29399</v>
      </c>
      <c r="H3351" s="561" t="s">
        <v>3390</v>
      </c>
      <c r="I3351" s="561" t="s">
        <v>23270</v>
      </c>
      <c r="J3351" s="561" t="s">
        <v>24</v>
      </c>
      <c r="K3351" s="562" t="s">
        <v>37618</v>
      </c>
      <c r="L3351" s="561" t="s">
        <v>25</v>
      </c>
    </row>
    <row r="3352" spans="1:12" x14ac:dyDescent="0.25">
      <c r="A3352" s="561" t="s">
        <v>3334</v>
      </c>
      <c r="B3352" s="561" t="s">
        <v>3335</v>
      </c>
      <c r="C3352" s="561" t="s">
        <v>3338</v>
      </c>
      <c r="D3352" s="561" t="s">
        <v>3339</v>
      </c>
      <c r="E3352" s="562" t="s">
        <v>22</v>
      </c>
      <c r="F3352" s="561" t="s">
        <v>22</v>
      </c>
      <c r="G3352" s="561" t="s">
        <v>29401</v>
      </c>
      <c r="H3352" s="561" t="s">
        <v>3391</v>
      </c>
      <c r="I3352" s="561" t="s">
        <v>23270</v>
      </c>
      <c r="J3352" s="561" t="s">
        <v>24</v>
      </c>
      <c r="K3352" s="562" t="s">
        <v>37619</v>
      </c>
      <c r="L3352" s="561" t="s">
        <v>25</v>
      </c>
    </row>
    <row r="3353" spans="1:12" x14ac:dyDescent="0.25">
      <c r="A3353" s="561" t="s">
        <v>3334</v>
      </c>
      <c r="B3353" s="561" t="s">
        <v>3335</v>
      </c>
      <c r="C3353" s="561" t="s">
        <v>3338</v>
      </c>
      <c r="D3353" s="561" t="s">
        <v>3339</v>
      </c>
      <c r="E3353" s="562" t="s">
        <v>22</v>
      </c>
      <c r="F3353" s="561" t="s">
        <v>22</v>
      </c>
      <c r="G3353" s="561" t="s">
        <v>29403</v>
      </c>
      <c r="H3353" s="561" t="s">
        <v>3392</v>
      </c>
      <c r="I3353" s="561" t="s">
        <v>23270</v>
      </c>
      <c r="J3353" s="561" t="s">
        <v>24</v>
      </c>
      <c r="K3353" s="562" t="s">
        <v>37620</v>
      </c>
      <c r="L3353" s="561" t="s">
        <v>25</v>
      </c>
    </row>
    <row r="3354" spans="1:12" x14ac:dyDescent="0.25">
      <c r="A3354" s="561" t="s">
        <v>3334</v>
      </c>
      <c r="B3354" s="561" t="s">
        <v>3335</v>
      </c>
      <c r="C3354" s="561" t="s">
        <v>3338</v>
      </c>
      <c r="D3354" s="561" t="s">
        <v>3339</v>
      </c>
      <c r="E3354" s="562" t="s">
        <v>22</v>
      </c>
      <c r="F3354" s="561" t="s">
        <v>22</v>
      </c>
      <c r="G3354" s="561" t="s">
        <v>29405</v>
      </c>
      <c r="H3354" s="561" t="s">
        <v>29406</v>
      </c>
      <c r="I3354" s="561" t="s">
        <v>23270</v>
      </c>
      <c r="J3354" s="561" t="s">
        <v>7063</v>
      </c>
      <c r="K3354" s="562" t="s">
        <v>37621</v>
      </c>
      <c r="L3354" s="561" t="s">
        <v>25</v>
      </c>
    </row>
    <row r="3355" spans="1:12" x14ac:dyDescent="0.25">
      <c r="A3355" s="561" t="s">
        <v>3334</v>
      </c>
      <c r="B3355" s="561" t="s">
        <v>3335</v>
      </c>
      <c r="C3355" s="561" t="s">
        <v>3338</v>
      </c>
      <c r="D3355" s="561" t="s">
        <v>3339</v>
      </c>
      <c r="E3355" s="562" t="s">
        <v>22</v>
      </c>
      <c r="F3355" s="561" t="s">
        <v>22</v>
      </c>
      <c r="G3355" s="561" t="s">
        <v>29408</v>
      </c>
      <c r="H3355" s="561" t="s">
        <v>29409</v>
      </c>
      <c r="I3355" s="561" t="s">
        <v>23270</v>
      </c>
      <c r="J3355" s="561" t="s">
        <v>7063</v>
      </c>
      <c r="K3355" s="562" t="s">
        <v>37622</v>
      </c>
      <c r="L3355" s="561" t="s">
        <v>25</v>
      </c>
    </row>
    <row r="3356" spans="1:12" x14ac:dyDescent="0.25">
      <c r="A3356" s="561" t="s">
        <v>3334</v>
      </c>
      <c r="B3356" s="561" t="s">
        <v>3335</v>
      </c>
      <c r="C3356" s="561" t="s">
        <v>3338</v>
      </c>
      <c r="D3356" s="561" t="s">
        <v>3339</v>
      </c>
      <c r="E3356" s="562" t="s">
        <v>22</v>
      </c>
      <c r="F3356" s="561" t="s">
        <v>22</v>
      </c>
      <c r="G3356" s="561" t="s">
        <v>29411</v>
      </c>
      <c r="H3356" s="561" t="s">
        <v>29412</v>
      </c>
      <c r="I3356" s="561" t="s">
        <v>23270</v>
      </c>
      <c r="J3356" s="561" t="s">
        <v>7063</v>
      </c>
      <c r="K3356" s="562" t="s">
        <v>37623</v>
      </c>
      <c r="L3356" s="561" t="s">
        <v>25</v>
      </c>
    </row>
    <row r="3357" spans="1:12" x14ac:dyDescent="0.25">
      <c r="A3357" s="561" t="s">
        <v>3334</v>
      </c>
      <c r="B3357" s="561" t="s">
        <v>3335</v>
      </c>
      <c r="C3357" s="561" t="s">
        <v>3393</v>
      </c>
      <c r="D3357" s="561" t="s">
        <v>3394</v>
      </c>
      <c r="E3357" s="562" t="s">
        <v>22</v>
      </c>
      <c r="F3357" s="561" t="s">
        <v>22</v>
      </c>
      <c r="G3357" s="561" t="s">
        <v>29414</v>
      </c>
      <c r="H3357" s="561" t="s">
        <v>3395</v>
      </c>
      <c r="I3357" s="561" t="s">
        <v>23868</v>
      </c>
      <c r="J3357" s="561" t="s">
        <v>24</v>
      </c>
      <c r="K3357" s="562" t="s">
        <v>7078</v>
      </c>
      <c r="L3357" s="561" t="s">
        <v>25</v>
      </c>
    </row>
    <row r="3358" spans="1:12" x14ac:dyDescent="0.25">
      <c r="A3358" s="561" t="s">
        <v>3334</v>
      </c>
      <c r="B3358" s="561" t="s">
        <v>3335</v>
      </c>
      <c r="C3358" s="561" t="s">
        <v>3393</v>
      </c>
      <c r="D3358" s="561" t="s">
        <v>3394</v>
      </c>
      <c r="E3358" s="562" t="s">
        <v>22</v>
      </c>
      <c r="F3358" s="561" t="s">
        <v>22</v>
      </c>
      <c r="G3358" s="561" t="s">
        <v>29415</v>
      </c>
      <c r="H3358" s="561" t="s">
        <v>29416</v>
      </c>
      <c r="I3358" s="561" t="s">
        <v>23270</v>
      </c>
      <c r="J3358" s="561" t="s">
        <v>7063</v>
      </c>
      <c r="K3358" s="562" t="s">
        <v>37624</v>
      </c>
      <c r="L3358" s="561" t="s">
        <v>25</v>
      </c>
    </row>
    <row r="3359" spans="1:12" x14ac:dyDescent="0.25">
      <c r="A3359" s="561" t="s">
        <v>3334</v>
      </c>
      <c r="B3359" s="561" t="s">
        <v>3335</v>
      </c>
      <c r="C3359" s="561" t="s">
        <v>3393</v>
      </c>
      <c r="D3359" s="561" t="s">
        <v>3394</v>
      </c>
      <c r="E3359" s="562" t="s">
        <v>22</v>
      </c>
      <c r="F3359" s="561" t="s">
        <v>22</v>
      </c>
      <c r="G3359" s="561" t="s">
        <v>29418</v>
      </c>
      <c r="H3359" s="561" t="s">
        <v>29419</v>
      </c>
      <c r="I3359" s="561" t="s">
        <v>23270</v>
      </c>
      <c r="J3359" s="561" t="s">
        <v>7063</v>
      </c>
      <c r="K3359" s="562" t="s">
        <v>37625</v>
      </c>
      <c r="L3359" s="561" t="s">
        <v>25</v>
      </c>
    </row>
    <row r="3360" spans="1:12" x14ac:dyDescent="0.25">
      <c r="A3360" s="561" t="s">
        <v>3334</v>
      </c>
      <c r="B3360" s="561" t="s">
        <v>3335</v>
      </c>
      <c r="C3360" s="561" t="s">
        <v>3393</v>
      </c>
      <c r="D3360" s="561" t="s">
        <v>3394</v>
      </c>
      <c r="E3360" s="562" t="s">
        <v>22</v>
      </c>
      <c r="F3360" s="561" t="s">
        <v>22</v>
      </c>
      <c r="G3360" s="561" t="s">
        <v>29421</v>
      </c>
      <c r="H3360" s="561" t="s">
        <v>29422</v>
      </c>
      <c r="I3360" s="561" t="s">
        <v>23270</v>
      </c>
      <c r="J3360" s="561" t="s">
        <v>7063</v>
      </c>
      <c r="K3360" s="562" t="s">
        <v>37626</v>
      </c>
      <c r="L3360" s="561" t="s">
        <v>25</v>
      </c>
    </row>
    <row r="3361" spans="1:12" x14ac:dyDescent="0.25">
      <c r="A3361" s="561" t="s">
        <v>3334</v>
      </c>
      <c r="B3361" s="561" t="s">
        <v>3335</v>
      </c>
      <c r="C3361" s="561" t="s">
        <v>3393</v>
      </c>
      <c r="D3361" s="561" t="s">
        <v>3394</v>
      </c>
      <c r="E3361" s="562" t="s">
        <v>22</v>
      </c>
      <c r="F3361" s="561" t="s">
        <v>22</v>
      </c>
      <c r="G3361" s="561" t="s">
        <v>29424</v>
      </c>
      <c r="H3361" s="561" t="s">
        <v>29425</v>
      </c>
      <c r="I3361" s="561" t="s">
        <v>23270</v>
      </c>
      <c r="J3361" s="561" t="s">
        <v>7063</v>
      </c>
      <c r="K3361" s="562" t="s">
        <v>37627</v>
      </c>
      <c r="L3361" s="561" t="s">
        <v>25</v>
      </c>
    </row>
    <row r="3362" spans="1:12" x14ac:dyDescent="0.25">
      <c r="A3362" s="561" t="s">
        <v>3334</v>
      </c>
      <c r="B3362" s="561" t="s">
        <v>3335</v>
      </c>
      <c r="C3362" s="561" t="s">
        <v>3393</v>
      </c>
      <c r="D3362" s="561" t="s">
        <v>3394</v>
      </c>
      <c r="E3362" s="562" t="s">
        <v>22</v>
      </c>
      <c r="F3362" s="561" t="s">
        <v>22</v>
      </c>
      <c r="G3362" s="561" t="s">
        <v>29427</v>
      </c>
      <c r="H3362" s="561" t="s">
        <v>29428</v>
      </c>
      <c r="I3362" s="561" t="s">
        <v>23270</v>
      </c>
      <c r="J3362" s="561" t="s">
        <v>7063</v>
      </c>
      <c r="K3362" s="562" t="s">
        <v>37628</v>
      </c>
      <c r="L3362" s="561" t="s">
        <v>25</v>
      </c>
    </row>
    <row r="3363" spans="1:12" x14ac:dyDescent="0.25">
      <c r="A3363" s="561" t="s">
        <v>3334</v>
      </c>
      <c r="B3363" s="561" t="s">
        <v>3335</v>
      </c>
      <c r="C3363" s="561" t="s">
        <v>3393</v>
      </c>
      <c r="D3363" s="561" t="s">
        <v>3394</v>
      </c>
      <c r="E3363" s="562" t="s">
        <v>22</v>
      </c>
      <c r="F3363" s="561" t="s">
        <v>22</v>
      </c>
      <c r="G3363" s="561" t="s">
        <v>29430</v>
      </c>
      <c r="H3363" s="561" t="s">
        <v>29431</v>
      </c>
      <c r="I3363" s="561" t="s">
        <v>23270</v>
      </c>
      <c r="J3363" s="561" t="s">
        <v>7063</v>
      </c>
      <c r="K3363" s="562" t="s">
        <v>37629</v>
      </c>
      <c r="L3363" s="561" t="s">
        <v>25</v>
      </c>
    </row>
    <row r="3364" spans="1:12" x14ac:dyDescent="0.25">
      <c r="A3364" s="561" t="s">
        <v>3334</v>
      </c>
      <c r="B3364" s="561" t="s">
        <v>3335</v>
      </c>
      <c r="C3364" s="561" t="s">
        <v>3393</v>
      </c>
      <c r="D3364" s="561" t="s">
        <v>3394</v>
      </c>
      <c r="E3364" s="562" t="s">
        <v>22</v>
      </c>
      <c r="F3364" s="561" t="s">
        <v>22</v>
      </c>
      <c r="G3364" s="561" t="s">
        <v>29433</v>
      </c>
      <c r="H3364" s="561" t="s">
        <v>29434</v>
      </c>
      <c r="I3364" s="561" t="s">
        <v>23270</v>
      </c>
      <c r="J3364" s="561" t="s">
        <v>7063</v>
      </c>
      <c r="K3364" s="562" t="s">
        <v>37630</v>
      </c>
      <c r="L3364" s="561" t="s">
        <v>25</v>
      </c>
    </row>
    <row r="3365" spans="1:12" x14ac:dyDescent="0.25">
      <c r="A3365" s="561" t="s">
        <v>3334</v>
      </c>
      <c r="B3365" s="561" t="s">
        <v>3335</v>
      </c>
      <c r="C3365" s="561" t="s">
        <v>3393</v>
      </c>
      <c r="D3365" s="561" t="s">
        <v>3394</v>
      </c>
      <c r="E3365" s="562" t="s">
        <v>22</v>
      </c>
      <c r="F3365" s="561" t="s">
        <v>22</v>
      </c>
      <c r="G3365" s="561" t="s">
        <v>29436</v>
      </c>
      <c r="H3365" s="561" t="s">
        <v>29437</v>
      </c>
      <c r="I3365" s="561" t="s">
        <v>23270</v>
      </c>
      <c r="J3365" s="561" t="s">
        <v>7063</v>
      </c>
      <c r="K3365" s="562" t="s">
        <v>37631</v>
      </c>
      <c r="L3365" s="561" t="s">
        <v>25</v>
      </c>
    </row>
    <row r="3366" spans="1:12" x14ac:dyDescent="0.25">
      <c r="A3366" s="561" t="s">
        <v>3334</v>
      </c>
      <c r="B3366" s="561" t="s">
        <v>3335</v>
      </c>
      <c r="C3366" s="561" t="s">
        <v>3393</v>
      </c>
      <c r="D3366" s="561" t="s">
        <v>3394</v>
      </c>
      <c r="E3366" s="562" t="s">
        <v>22</v>
      </c>
      <c r="F3366" s="561" t="s">
        <v>22</v>
      </c>
      <c r="G3366" s="561" t="s">
        <v>29439</v>
      </c>
      <c r="H3366" s="561" t="s">
        <v>29440</v>
      </c>
      <c r="I3366" s="561" t="s">
        <v>23270</v>
      </c>
      <c r="J3366" s="561" t="s">
        <v>7063</v>
      </c>
      <c r="K3366" s="562" t="s">
        <v>37632</v>
      </c>
      <c r="L3366" s="561" t="s">
        <v>25</v>
      </c>
    </row>
    <row r="3367" spans="1:12" x14ac:dyDescent="0.25">
      <c r="A3367" s="561" t="s">
        <v>3334</v>
      </c>
      <c r="B3367" s="561" t="s">
        <v>3335</v>
      </c>
      <c r="C3367" s="561" t="s">
        <v>3393</v>
      </c>
      <c r="D3367" s="561" t="s">
        <v>3394</v>
      </c>
      <c r="E3367" s="562" t="s">
        <v>22</v>
      </c>
      <c r="F3367" s="561" t="s">
        <v>22</v>
      </c>
      <c r="G3367" s="561" t="s">
        <v>29442</v>
      </c>
      <c r="H3367" s="561" t="s">
        <v>29443</v>
      </c>
      <c r="I3367" s="561" t="s">
        <v>23270</v>
      </c>
      <c r="J3367" s="561" t="s">
        <v>7063</v>
      </c>
      <c r="K3367" s="562" t="s">
        <v>37633</v>
      </c>
      <c r="L3367" s="561" t="s">
        <v>25</v>
      </c>
    </row>
    <row r="3368" spans="1:12" x14ac:dyDescent="0.25">
      <c r="A3368" s="561" t="s">
        <v>3334</v>
      </c>
      <c r="B3368" s="561" t="s">
        <v>3335</v>
      </c>
      <c r="C3368" s="561" t="s">
        <v>3393</v>
      </c>
      <c r="D3368" s="561" t="s">
        <v>3394</v>
      </c>
      <c r="E3368" s="562" t="s">
        <v>22</v>
      </c>
      <c r="F3368" s="561" t="s">
        <v>22</v>
      </c>
      <c r="G3368" s="561" t="s">
        <v>29445</v>
      </c>
      <c r="H3368" s="561" t="s">
        <v>29446</v>
      </c>
      <c r="I3368" s="561" t="s">
        <v>23270</v>
      </c>
      <c r="J3368" s="561" t="s">
        <v>7063</v>
      </c>
      <c r="K3368" s="562" t="s">
        <v>37634</v>
      </c>
      <c r="L3368" s="561" t="s">
        <v>25</v>
      </c>
    </row>
    <row r="3369" spans="1:12" x14ac:dyDescent="0.25">
      <c r="A3369" s="561" t="s">
        <v>3334</v>
      </c>
      <c r="B3369" s="561" t="s">
        <v>3335</v>
      </c>
      <c r="C3369" s="561" t="s">
        <v>3393</v>
      </c>
      <c r="D3369" s="561" t="s">
        <v>3394</v>
      </c>
      <c r="E3369" s="562" t="s">
        <v>22</v>
      </c>
      <c r="F3369" s="561" t="s">
        <v>22</v>
      </c>
      <c r="G3369" s="561" t="s">
        <v>29448</v>
      </c>
      <c r="H3369" s="561" t="s">
        <v>29449</v>
      </c>
      <c r="I3369" s="561" t="s">
        <v>23270</v>
      </c>
      <c r="J3369" s="561" t="s">
        <v>7063</v>
      </c>
      <c r="K3369" s="562" t="s">
        <v>37635</v>
      </c>
      <c r="L3369" s="561" t="s">
        <v>25</v>
      </c>
    </row>
    <row r="3370" spans="1:12" x14ac:dyDescent="0.25">
      <c r="A3370" s="561" t="s">
        <v>3334</v>
      </c>
      <c r="B3370" s="561" t="s">
        <v>3335</v>
      </c>
      <c r="C3370" s="561" t="s">
        <v>3393</v>
      </c>
      <c r="D3370" s="561" t="s">
        <v>3394</v>
      </c>
      <c r="E3370" s="562" t="s">
        <v>22</v>
      </c>
      <c r="F3370" s="561" t="s">
        <v>22</v>
      </c>
      <c r="G3370" s="561" t="s">
        <v>29451</v>
      </c>
      <c r="H3370" s="561" t="s">
        <v>29452</v>
      </c>
      <c r="I3370" s="561" t="s">
        <v>23270</v>
      </c>
      <c r="J3370" s="561" t="s">
        <v>7063</v>
      </c>
      <c r="K3370" s="562" t="s">
        <v>37636</v>
      </c>
      <c r="L3370" s="561" t="s">
        <v>25</v>
      </c>
    </row>
    <row r="3371" spans="1:12" x14ac:dyDescent="0.25">
      <c r="A3371" s="561" t="s">
        <v>3334</v>
      </c>
      <c r="B3371" s="561" t="s">
        <v>3335</v>
      </c>
      <c r="C3371" s="561" t="s">
        <v>3393</v>
      </c>
      <c r="D3371" s="561" t="s">
        <v>3394</v>
      </c>
      <c r="E3371" s="562" t="s">
        <v>22</v>
      </c>
      <c r="F3371" s="561" t="s">
        <v>22</v>
      </c>
      <c r="G3371" s="561" t="s">
        <v>29454</v>
      </c>
      <c r="H3371" s="561" t="s">
        <v>29455</v>
      </c>
      <c r="I3371" s="561" t="s">
        <v>23270</v>
      </c>
      <c r="J3371" s="561" t="s">
        <v>7063</v>
      </c>
      <c r="K3371" s="562" t="s">
        <v>37637</v>
      </c>
      <c r="L3371" s="561" t="s">
        <v>25</v>
      </c>
    </row>
    <row r="3372" spans="1:12" x14ac:dyDescent="0.25">
      <c r="A3372" s="561" t="s">
        <v>3334</v>
      </c>
      <c r="B3372" s="561" t="s">
        <v>3335</v>
      </c>
      <c r="C3372" s="561" t="s">
        <v>3393</v>
      </c>
      <c r="D3372" s="561" t="s">
        <v>3394</v>
      </c>
      <c r="E3372" s="562" t="s">
        <v>22</v>
      </c>
      <c r="F3372" s="561" t="s">
        <v>22</v>
      </c>
      <c r="G3372" s="561" t="s">
        <v>29457</v>
      </c>
      <c r="H3372" s="561" t="s">
        <v>29458</v>
      </c>
      <c r="I3372" s="561" t="s">
        <v>23270</v>
      </c>
      <c r="J3372" s="561" t="s">
        <v>7063</v>
      </c>
      <c r="K3372" s="562" t="s">
        <v>37638</v>
      </c>
      <c r="L3372" s="561" t="s">
        <v>25</v>
      </c>
    </row>
    <row r="3373" spans="1:12" x14ac:dyDescent="0.25">
      <c r="A3373" s="561" t="s">
        <v>3334</v>
      </c>
      <c r="B3373" s="561" t="s">
        <v>3335</v>
      </c>
      <c r="C3373" s="561" t="s">
        <v>3393</v>
      </c>
      <c r="D3373" s="561" t="s">
        <v>3394</v>
      </c>
      <c r="E3373" s="562" t="s">
        <v>22</v>
      </c>
      <c r="F3373" s="561" t="s">
        <v>22</v>
      </c>
      <c r="G3373" s="561" t="s">
        <v>29460</v>
      </c>
      <c r="H3373" s="561" t="s">
        <v>29461</v>
      </c>
      <c r="I3373" s="561" t="s">
        <v>23270</v>
      </c>
      <c r="J3373" s="561" t="s">
        <v>7063</v>
      </c>
      <c r="K3373" s="562" t="s">
        <v>37639</v>
      </c>
      <c r="L3373" s="561" t="s">
        <v>25</v>
      </c>
    </row>
    <row r="3374" spans="1:12" x14ac:dyDescent="0.25">
      <c r="A3374" s="561" t="s">
        <v>3334</v>
      </c>
      <c r="B3374" s="561" t="s">
        <v>3335</v>
      </c>
      <c r="C3374" s="561" t="s">
        <v>3393</v>
      </c>
      <c r="D3374" s="561" t="s">
        <v>3394</v>
      </c>
      <c r="E3374" s="562" t="s">
        <v>22</v>
      </c>
      <c r="F3374" s="561" t="s">
        <v>22</v>
      </c>
      <c r="G3374" s="561" t="s">
        <v>29463</v>
      </c>
      <c r="H3374" s="561" t="s">
        <v>29464</v>
      </c>
      <c r="I3374" s="561" t="s">
        <v>23270</v>
      </c>
      <c r="J3374" s="561" t="s">
        <v>7063</v>
      </c>
      <c r="K3374" s="562" t="s">
        <v>37640</v>
      </c>
      <c r="L3374" s="561" t="s">
        <v>25</v>
      </c>
    </row>
    <row r="3375" spans="1:12" x14ac:dyDescent="0.25">
      <c r="A3375" s="561" t="s">
        <v>3334</v>
      </c>
      <c r="B3375" s="561" t="s">
        <v>3335</v>
      </c>
      <c r="C3375" s="561" t="s">
        <v>3393</v>
      </c>
      <c r="D3375" s="561" t="s">
        <v>3394</v>
      </c>
      <c r="E3375" s="562" t="s">
        <v>22</v>
      </c>
      <c r="F3375" s="561" t="s">
        <v>22</v>
      </c>
      <c r="G3375" s="561" t="s">
        <v>29466</v>
      </c>
      <c r="H3375" s="561" t="s">
        <v>29467</v>
      </c>
      <c r="I3375" s="561" t="s">
        <v>23270</v>
      </c>
      <c r="J3375" s="561" t="s">
        <v>7063</v>
      </c>
      <c r="K3375" s="562" t="s">
        <v>37641</v>
      </c>
      <c r="L3375" s="561" t="s">
        <v>25</v>
      </c>
    </row>
    <row r="3376" spans="1:12" x14ac:dyDescent="0.25">
      <c r="A3376" s="561" t="s">
        <v>3334</v>
      </c>
      <c r="B3376" s="561" t="s">
        <v>3335</v>
      </c>
      <c r="C3376" s="561" t="s">
        <v>3393</v>
      </c>
      <c r="D3376" s="561" t="s">
        <v>3394</v>
      </c>
      <c r="E3376" s="562" t="s">
        <v>22</v>
      </c>
      <c r="F3376" s="561" t="s">
        <v>22</v>
      </c>
      <c r="G3376" s="561" t="s">
        <v>29469</v>
      </c>
      <c r="H3376" s="561" t="s">
        <v>29470</v>
      </c>
      <c r="I3376" s="561" t="s">
        <v>23270</v>
      </c>
      <c r="J3376" s="561" t="s">
        <v>7063</v>
      </c>
      <c r="K3376" s="562" t="s">
        <v>37642</v>
      </c>
      <c r="L3376" s="561" t="s">
        <v>25</v>
      </c>
    </row>
    <row r="3377" spans="1:12" x14ac:dyDescent="0.25">
      <c r="A3377" s="561" t="s">
        <v>3334</v>
      </c>
      <c r="B3377" s="561" t="s">
        <v>3335</v>
      </c>
      <c r="C3377" s="561" t="s">
        <v>3393</v>
      </c>
      <c r="D3377" s="561" t="s">
        <v>3394</v>
      </c>
      <c r="E3377" s="562" t="s">
        <v>22</v>
      </c>
      <c r="F3377" s="561" t="s">
        <v>22</v>
      </c>
      <c r="G3377" s="561" t="s">
        <v>29472</v>
      </c>
      <c r="H3377" s="561" t="s">
        <v>29473</v>
      </c>
      <c r="I3377" s="561" t="s">
        <v>23270</v>
      </c>
      <c r="J3377" s="561" t="s">
        <v>7063</v>
      </c>
      <c r="K3377" s="562" t="s">
        <v>37643</v>
      </c>
      <c r="L3377" s="561" t="s">
        <v>25</v>
      </c>
    </row>
    <row r="3378" spans="1:12" x14ac:dyDescent="0.25">
      <c r="A3378" s="561" t="s">
        <v>3334</v>
      </c>
      <c r="B3378" s="561" t="s">
        <v>3335</v>
      </c>
      <c r="C3378" s="561" t="s">
        <v>3393</v>
      </c>
      <c r="D3378" s="561" t="s">
        <v>3394</v>
      </c>
      <c r="E3378" s="562" t="s">
        <v>22</v>
      </c>
      <c r="F3378" s="561" t="s">
        <v>22</v>
      </c>
      <c r="G3378" s="561" t="s">
        <v>29475</v>
      </c>
      <c r="H3378" s="561" t="s">
        <v>29476</v>
      </c>
      <c r="I3378" s="561" t="s">
        <v>23270</v>
      </c>
      <c r="J3378" s="561" t="s">
        <v>7063</v>
      </c>
      <c r="K3378" s="562" t="s">
        <v>37644</v>
      </c>
      <c r="L3378" s="561" t="s">
        <v>25</v>
      </c>
    </row>
    <row r="3379" spans="1:12" x14ac:dyDescent="0.25">
      <c r="A3379" s="561" t="s">
        <v>3334</v>
      </c>
      <c r="B3379" s="561" t="s">
        <v>3335</v>
      </c>
      <c r="C3379" s="561" t="s">
        <v>3393</v>
      </c>
      <c r="D3379" s="561" t="s">
        <v>3394</v>
      </c>
      <c r="E3379" s="562" t="s">
        <v>22</v>
      </c>
      <c r="F3379" s="561" t="s">
        <v>22</v>
      </c>
      <c r="G3379" s="561" t="s">
        <v>29478</v>
      </c>
      <c r="H3379" s="561" t="s">
        <v>29479</v>
      </c>
      <c r="I3379" s="561" t="s">
        <v>23270</v>
      </c>
      <c r="J3379" s="561" t="s">
        <v>7063</v>
      </c>
      <c r="K3379" s="562" t="s">
        <v>37645</v>
      </c>
      <c r="L3379" s="561" t="s">
        <v>25</v>
      </c>
    </row>
    <row r="3380" spans="1:12" x14ac:dyDescent="0.25">
      <c r="A3380" s="561" t="s">
        <v>3334</v>
      </c>
      <c r="B3380" s="561" t="s">
        <v>3335</v>
      </c>
      <c r="C3380" s="561" t="s">
        <v>3393</v>
      </c>
      <c r="D3380" s="561" t="s">
        <v>3394</v>
      </c>
      <c r="E3380" s="562" t="s">
        <v>22</v>
      </c>
      <c r="F3380" s="561" t="s">
        <v>22</v>
      </c>
      <c r="G3380" s="561" t="s">
        <v>29481</v>
      </c>
      <c r="H3380" s="561" t="s">
        <v>29482</v>
      </c>
      <c r="I3380" s="561" t="s">
        <v>23270</v>
      </c>
      <c r="J3380" s="561" t="s">
        <v>7063</v>
      </c>
      <c r="K3380" s="562" t="s">
        <v>37646</v>
      </c>
      <c r="L3380" s="561" t="s">
        <v>25</v>
      </c>
    </row>
    <row r="3381" spans="1:12" x14ac:dyDescent="0.25">
      <c r="A3381" s="561" t="s">
        <v>3334</v>
      </c>
      <c r="B3381" s="561" t="s">
        <v>3335</v>
      </c>
      <c r="C3381" s="561" t="s">
        <v>3393</v>
      </c>
      <c r="D3381" s="561" t="s">
        <v>3394</v>
      </c>
      <c r="E3381" s="562" t="s">
        <v>22</v>
      </c>
      <c r="F3381" s="561" t="s">
        <v>22</v>
      </c>
      <c r="G3381" s="561" t="s">
        <v>29484</v>
      </c>
      <c r="H3381" s="561" t="s">
        <v>29485</v>
      </c>
      <c r="I3381" s="561" t="s">
        <v>23270</v>
      </c>
      <c r="J3381" s="561" t="s">
        <v>7063</v>
      </c>
      <c r="K3381" s="562" t="s">
        <v>37647</v>
      </c>
      <c r="L3381" s="561" t="s">
        <v>25</v>
      </c>
    </row>
    <row r="3382" spans="1:12" x14ac:dyDescent="0.25">
      <c r="A3382" s="561" t="s">
        <v>3334</v>
      </c>
      <c r="B3382" s="561" t="s">
        <v>3335</v>
      </c>
      <c r="C3382" s="561" t="s">
        <v>3393</v>
      </c>
      <c r="D3382" s="561" t="s">
        <v>3394</v>
      </c>
      <c r="E3382" s="562" t="s">
        <v>22</v>
      </c>
      <c r="F3382" s="561" t="s">
        <v>22</v>
      </c>
      <c r="G3382" s="561" t="s">
        <v>29487</v>
      </c>
      <c r="H3382" s="561" t="s">
        <v>29488</v>
      </c>
      <c r="I3382" s="561" t="s">
        <v>23270</v>
      </c>
      <c r="J3382" s="561" t="s">
        <v>7063</v>
      </c>
      <c r="K3382" s="562" t="s">
        <v>37648</v>
      </c>
      <c r="L3382" s="561" t="s">
        <v>25</v>
      </c>
    </row>
    <row r="3383" spans="1:12" x14ac:dyDescent="0.25">
      <c r="A3383" s="561" t="s">
        <v>3334</v>
      </c>
      <c r="B3383" s="561" t="s">
        <v>3335</v>
      </c>
      <c r="C3383" s="561" t="s">
        <v>3393</v>
      </c>
      <c r="D3383" s="561" t="s">
        <v>3394</v>
      </c>
      <c r="E3383" s="562" t="s">
        <v>22</v>
      </c>
      <c r="F3383" s="561" t="s">
        <v>22</v>
      </c>
      <c r="G3383" s="561" t="s">
        <v>29490</v>
      </c>
      <c r="H3383" s="561" t="s">
        <v>29491</v>
      </c>
      <c r="I3383" s="561" t="s">
        <v>23270</v>
      </c>
      <c r="J3383" s="561" t="s">
        <v>7063</v>
      </c>
      <c r="K3383" s="562" t="s">
        <v>37649</v>
      </c>
      <c r="L3383" s="561" t="s">
        <v>25</v>
      </c>
    </row>
    <row r="3384" spans="1:12" x14ac:dyDescent="0.25">
      <c r="A3384" s="561" t="s">
        <v>3334</v>
      </c>
      <c r="B3384" s="561" t="s">
        <v>3335</v>
      </c>
      <c r="C3384" s="561" t="s">
        <v>3393</v>
      </c>
      <c r="D3384" s="561" t="s">
        <v>3394</v>
      </c>
      <c r="E3384" s="562" t="s">
        <v>22</v>
      </c>
      <c r="F3384" s="561" t="s">
        <v>22</v>
      </c>
      <c r="G3384" s="561" t="s">
        <v>29493</v>
      </c>
      <c r="H3384" s="561" t="s">
        <v>29494</v>
      </c>
      <c r="I3384" s="561" t="s">
        <v>23270</v>
      </c>
      <c r="J3384" s="561" t="s">
        <v>7063</v>
      </c>
      <c r="K3384" s="562" t="s">
        <v>37650</v>
      </c>
      <c r="L3384" s="561" t="s">
        <v>25</v>
      </c>
    </row>
    <row r="3385" spans="1:12" x14ac:dyDescent="0.25">
      <c r="A3385" s="561" t="s">
        <v>3334</v>
      </c>
      <c r="B3385" s="561" t="s">
        <v>3335</v>
      </c>
      <c r="C3385" s="561" t="s">
        <v>3393</v>
      </c>
      <c r="D3385" s="561" t="s">
        <v>3394</v>
      </c>
      <c r="E3385" s="562" t="s">
        <v>22</v>
      </c>
      <c r="F3385" s="561" t="s">
        <v>22</v>
      </c>
      <c r="G3385" s="561" t="s">
        <v>29496</v>
      </c>
      <c r="H3385" s="561" t="s">
        <v>29497</v>
      </c>
      <c r="I3385" s="561" t="s">
        <v>23270</v>
      </c>
      <c r="J3385" s="561" t="s">
        <v>7063</v>
      </c>
      <c r="K3385" s="562" t="s">
        <v>37651</v>
      </c>
      <c r="L3385" s="561" t="s">
        <v>25</v>
      </c>
    </row>
    <row r="3386" spans="1:12" x14ac:dyDescent="0.25">
      <c r="A3386" s="561" t="s">
        <v>3334</v>
      </c>
      <c r="B3386" s="561" t="s">
        <v>3335</v>
      </c>
      <c r="C3386" s="561" t="s">
        <v>3393</v>
      </c>
      <c r="D3386" s="561" t="s">
        <v>3394</v>
      </c>
      <c r="E3386" s="562" t="s">
        <v>22</v>
      </c>
      <c r="F3386" s="561" t="s">
        <v>22</v>
      </c>
      <c r="G3386" s="561" t="s">
        <v>29499</v>
      </c>
      <c r="H3386" s="561" t="s">
        <v>29500</v>
      </c>
      <c r="I3386" s="561" t="s">
        <v>23270</v>
      </c>
      <c r="J3386" s="561" t="s">
        <v>7063</v>
      </c>
      <c r="K3386" s="562" t="s">
        <v>37652</v>
      </c>
      <c r="L3386" s="561" t="s">
        <v>25</v>
      </c>
    </row>
    <row r="3387" spans="1:12" x14ac:dyDescent="0.25">
      <c r="A3387" s="561" t="s">
        <v>3334</v>
      </c>
      <c r="B3387" s="561" t="s">
        <v>3335</v>
      </c>
      <c r="C3387" s="561" t="s">
        <v>3393</v>
      </c>
      <c r="D3387" s="561" t="s">
        <v>3394</v>
      </c>
      <c r="E3387" s="562" t="s">
        <v>22</v>
      </c>
      <c r="F3387" s="561" t="s">
        <v>22</v>
      </c>
      <c r="G3387" s="561" t="s">
        <v>29502</v>
      </c>
      <c r="H3387" s="561" t="s">
        <v>29503</v>
      </c>
      <c r="I3387" s="561" t="s">
        <v>23270</v>
      </c>
      <c r="J3387" s="561" t="s">
        <v>7063</v>
      </c>
      <c r="K3387" s="562" t="s">
        <v>37653</v>
      </c>
      <c r="L3387" s="561" t="s">
        <v>25</v>
      </c>
    </row>
    <row r="3388" spans="1:12" x14ac:dyDescent="0.25">
      <c r="A3388" s="561" t="s">
        <v>3334</v>
      </c>
      <c r="B3388" s="561" t="s">
        <v>3335</v>
      </c>
      <c r="C3388" s="561" t="s">
        <v>3393</v>
      </c>
      <c r="D3388" s="561" t="s">
        <v>3394</v>
      </c>
      <c r="E3388" s="562" t="s">
        <v>22</v>
      </c>
      <c r="F3388" s="561" t="s">
        <v>22</v>
      </c>
      <c r="G3388" s="561" t="s">
        <v>29505</v>
      </c>
      <c r="H3388" s="561" t="s">
        <v>29506</v>
      </c>
      <c r="I3388" s="561" t="s">
        <v>23270</v>
      </c>
      <c r="J3388" s="561" t="s">
        <v>7063</v>
      </c>
      <c r="K3388" s="562" t="s">
        <v>37654</v>
      </c>
      <c r="L3388" s="561" t="s">
        <v>25</v>
      </c>
    </row>
    <row r="3389" spans="1:12" x14ac:dyDescent="0.25">
      <c r="A3389" s="561" t="s">
        <v>3334</v>
      </c>
      <c r="B3389" s="561" t="s">
        <v>3335</v>
      </c>
      <c r="C3389" s="561" t="s">
        <v>3393</v>
      </c>
      <c r="D3389" s="561" t="s">
        <v>3394</v>
      </c>
      <c r="E3389" s="562" t="s">
        <v>22</v>
      </c>
      <c r="F3389" s="561" t="s">
        <v>22</v>
      </c>
      <c r="G3389" s="561" t="s">
        <v>29508</v>
      </c>
      <c r="H3389" s="561" t="s">
        <v>29509</v>
      </c>
      <c r="I3389" s="561" t="s">
        <v>23270</v>
      </c>
      <c r="J3389" s="561" t="s">
        <v>7063</v>
      </c>
      <c r="K3389" s="562" t="s">
        <v>37655</v>
      </c>
      <c r="L3389" s="561" t="s">
        <v>25</v>
      </c>
    </row>
    <row r="3390" spans="1:12" x14ac:dyDescent="0.25">
      <c r="A3390" s="561" t="s">
        <v>3334</v>
      </c>
      <c r="B3390" s="561" t="s">
        <v>3335</v>
      </c>
      <c r="C3390" s="561" t="s">
        <v>3393</v>
      </c>
      <c r="D3390" s="561" t="s">
        <v>3394</v>
      </c>
      <c r="E3390" s="562" t="s">
        <v>22</v>
      </c>
      <c r="F3390" s="561" t="s">
        <v>22</v>
      </c>
      <c r="G3390" s="561" t="s">
        <v>29511</v>
      </c>
      <c r="H3390" s="561" t="s">
        <v>29512</v>
      </c>
      <c r="I3390" s="561" t="s">
        <v>23270</v>
      </c>
      <c r="J3390" s="561" t="s">
        <v>7063</v>
      </c>
      <c r="K3390" s="562" t="s">
        <v>37656</v>
      </c>
      <c r="L3390" s="561" t="s">
        <v>25</v>
      </c>
    </row>
    <row r="3391" spans="1:12" x14ac:dyDescent="0.25">
      <c r="A3391" s="561" t="s">
        <v>3334</v>
      </c>
      <c r="B3391" s="561" t="s">
        <v>3335</v>
      </c>
      <c r="C3391" s="561" t="s">
        <v>3393</v>
      </c>
      <c r="D3391" s="561" t="s">
        <v>3394</v>
      </c>
      <c r="E3391" s="562" t="s">
        <v>22</v>
      </c>
      <c r="F3391" s="561" t="s">
        <v>22</v>
      </c>
      <c r="G3391" s="561" t="s">
        <v>29514</v>
      </c>
      <c r="H3391" s="561" t="s">
        <v>29515</v>
      </c>
      <c r="I3391" s="561" t="s">
        <v>23270</v>
      </c>
      <c r="J3391" s="561" t="s">
        <v>7063</v>
      </c>
      <c r="K3391" s="562" t="s">
        <v>37657</v>
      </c>
      <c r="L3391" s="561" t="s">
        <v>25</v>
      </c>
    </row>
    <row r="3392" spans="1:12" x14ac:dyDescent="0.25">
      <c r="A3392" s="561" t="s">
        <v>3334</v>
      </c>
      <c r="B3392" s="561" t="s">
        <v>3335</v>
      </c>
      <c r="C3392" s="561" t="s">
        <v>3393</v>
      </c>
      <c r="D3392" s="561" t="s">
        <v>3394</v>
      </c>
      <c r="E3392" s="562" t="s">
        <v>22</v>
      </c>
      <c r="F3392" s="561" t="s">
        <v>22</v>
      </c>
      <c r="G3392" s="561" t="s">
        <v>29517</v>
      </c>
      <c r="H3392" s="561" t="s">
        <v>29518</v>
      </c>
      <c r="I3392" s="561" t="s">
        <v>23270</v>
      </c>
      <c r="J3392" s="561" t="s">
        <v>7063</v>
      </c>
      <c r="K3392" s="562" t="s">
        <v>37658</v>
      </c>
      <c r="L3392" s="561" t="s">
        <v>25</v>
      </c>
    </row>
    <row r="3393" spans="1:12" x14ac:dyDescent="0.25">
      <c r="A3393" s="561" t="s">
        <v>3334</v>
      </c>
      <c r="B3393" s="561" t="s">
        <v>3335</v>
      </c>
      <c r="C3393" s="561" t="s">
        <v>3393</v>
      </c>
      <c r="D3393" s="561" t="s">
        <v>3394</v>
      </c>
      <c r="E3393" s="562" t="s">
        <v>22</v>
      </c>
      <c r="F3393" s="561" t="s">
        <v>22</v>
      </c>
      <c r="G3393" s="561" t="s">
        <v>29520</v>
      </c>
      <c r="H3393" s="561" t="s">
        <v>29521</v>
      </c>
      <c r="I3393" s="561" t="s">
        <v>23270</v>
      </c>
      <c r="J3393" s="561" t="s">
        <v>24</v>
      </c>
      <c r="K3393" s="562" t="s">
        <v>37659</v>
      </c>
      <c r="L3393" s="561" t="s">
        <v>25</v>
      </c>
    </row>
    <row r="3394" spans="1:12" x14ac:dyDescent="0.25">
      <c r="A3394" s="561" t="s">
        <v>3334</v>
      </c>
      <c r="B3394" s="561" t="s">
        <v>3335</v>
      </c>
      <c r="C3394" s="561" t="s">
        <v>3393</v>
      </c>
      <c r="D3394" s="561" t="s">
        <v>3394</v>
      </c>
      <c r="E3394" s="562" t="s">
        <v>22</v>
      </c>
      <c r="F3394" s="561" t="s">
        <v>22</v>
      </c>
      <c r="G3394" s="561" t="s">
        <v>29522</v>
      </c>
      <c r="H3394" s="561" t="s">
        <v>29523</v>
      </c>
      <c r="I3394" s="561" t="s">
        <v>23148</v>
      </c>
      <c r="J3394" s="561" t="s">
        <v>7063</v>
      </c>
      <c r="K3394" s="562" t="s">
        <v>7202</v>
      </c>
      <c r="L3394" s="561" t="s">
        <v>25</v>
      </c>
    </row>
    <row r="3395" spans="1:12" x14ac:dyDescent="0.25">
      <c r="A3395" s="561" t="s">
        <v>3334</v>
      </c>
      <c r="B3395" s="561" t="s">
        <v>3335</v>
      </c>
      <c r="C3395" s="561" t="s">
        <v>3393</v>
      </c>
      <c r="D3395" s="561" t="s">
        <v>3394</v>
      </c>
      <c r="E3395" s="562" t="s">
        <v>22</v>
      </c>
      <c r="F3395" s="561" t="s">
        <v>22</v>
      </c>
      <c r="G3395" s="561" t="s">
        <v>29525</v>
      </c>
      <c r="H3395" s="561" t="s">
        <v>29526</v>
      </c>
      <c r="I3395" s="561" t="s">
        <v>23148</v>
      </c>
      <c r="J3395" s="561" t="s">
        <v>7063</v>
      </c>
      <c r="K3395" s="562" t="s">
        <v>37660</v>
      </c>
      <c r="L3395" s="561" t="s">
        <v>25</v>
      </c>
    </row>
    <row r="3396" spans="1:12" x14ac:dyDescent="0.25">
      <c r="A3396" s="561" t="s">
        <v>3334</v>
      </c>
      <c r="B3396" s="561" t="s">
        <v>3335</v>
      </c>
      <c r="C3396" s="561" t="s">
        <v>3393</v>
      </c>
      <c r="D3396" s="561" t="s">
        <v>3394</v>
      </c>
      <c r="E3396" s="562" t="s">
        <v>22</v>
      </c>
      <c r="F3396" s="561" t="s">
        <v>22</v>
      </c>
      <c r="G3396" s="561" t="s">
        <v>29527</v>
      </c>
      <c r="H3396" s="561" t="s">
        <v>29528</v>
      </c>
      <c r="I3396" s="561" t="s">
        <v>23148</v>
      </c>
      <c r="J3396" s="561" t="s">
        <v>7063</v>
      </c>
      <c r="K3396" s="562" t="s">
        <v>37661</v>
      </c>
      <c r="L3396" s="561" t="s">
        <v>25</v>
      </c>
    </row>
    <row r="3397" spans="1:12" x14ac:dyDescent="0.25">
      <c r="A3397" s="561" t="s">
        <v>3334</v>
      </c>
      <c r="B3397" s="561" t="s">
        <v>3335</v>
      </c>
      <c r="C3397" s="561" t="s">
        <v>3393</v>
      </c>
      <c r="D3397" s="561" t="s">
        <v>3394</v>
      </c>
      <c r="E3397" s="562" t="s">
        <v>22</v>
      </c>
      <c r="F3397" s="561" t="s">
        <v>22</v>
      </c>
      <c r="G3397" s="561" t="s">
        <v>29529</v>
      </c>
      <c r="H3397" s="561" t="s">
        <v>29530</v>
      </c>
      <c r="I3397" s="561" t="s">
        <v>23148</v>
      </c>
      <c r="J3397" s="561" t="s">
        <v>7063</v>
      </c>
      <c r="K3397" s="562" t="s">
        <v>7717</v>
      </c>
      <c r="L3397" s="561" t="s">
        <v>25</v>
      </c>
    </row>
    <row r="3398" spans="1:12" x14ac:dyDescent="0.25">
      <c r="A3398" s="561" t="s">
        <v>3334</v>
      </c>
      <c r="B3398" s="561" t="s">
        <v>3335</v>
      </c>
      <c r="C3398" s="561" t="s">
        <v>3396</v>
      </c>
      <c r="D3398" s="561" t="s">
        <v>3397</v>
      </c>
      <c r="E3398" s="562" t="s">
        <v>22</v>
      </c>
      <c r="F3398" s="561" t="s">
        <v>22</v>
      </c>
      <c r="G3398" s="561" t="s">
        <v>29531</v>
      </c>
      <c r="H3398" s="561" t="s">
        <v>29532</v>
      </c>
      <c r="I3398" s="561" t="s">
        <v>23270</v>
      </c>
      <c r="J3398" s="561" t="s">
        <v>7063</v>
      </c>
      <c r="K3398" s="562" t="s">
        <v>37662</v>
      </c>
      <c r="L3398" s="561" t="s">
        <v>25</v>
      </c>
    </row>
    <row r="3399" spans="1:12" x14ac:dyDescent="0.25">
      <c r="A3399" s="561" t="s">
        <v>3334</v>
      </c>
      <c r="B3399" s="561" t="s">
        <v>3335</v>
      </c>
      <c r="C3399" s="561" t="s">
        <v>3396</v>
      </c>
      <c r="D3399" s="561" t="s">
        <v>3397</v>
      </c>
      <c r="E3399" s="562" t="s">
        <v>22</v>
      </c>
      <c r="F3399" s="561" t="s">
        <v>22</v>
      </c>
      <c r="G3399" s="561" t="s">
        <v>29534</v>
      </c>
      <c r="H3399" s="561" t="s">
        <v>29535</v>
      </c>
      <c r="I3399" s="561" t="s">
        <v>23270</v>
      </c>
      <c r="J3399" s="561" t="s">
        <v>7063</v>
      </c>
      <c r="K3399" s="562" t="s">
        <v>37663</v>
      </c>
      <c r="L3399" s="561" t="s">
        <v>25</v>
      </c>
    </row>
    <row r="3400" spans="1:12" x14ac:dyDescent="0.25">
      <c r="A3400" s="561" t="s">
        <v>3334</v>
      </c>
      <c r="B3400" s="561" t="s">
        <v>3335</v>
      </c>
      <c r="C3400" s="561" t="s">
        <v>3398</v>
      </c>
      <c r="D3400" s="561" t="s">
        <v>3399</v>
      </c>
      <c r="E3400" s="562" t="s">
        <v>22</v>
      </c>
      <c r="F3400" s="561" t="s">
        <v>22</v>
      </c>
      <c r="G3400" s="561" t="s">
        <v>29537</v>
      </c>
      <c r="H3400" s="561" t="s">
        <v>3400</v>
      </c>
      <c r="I3400" s="561" t="s">
        <v>23148</v>
      </c>
      <c r="J3400" s="561" t="s">
        <v>24</v>
      </c>
      <c r="K3400" s="562" t="s">
        <v>1147</v>
      </c>
      <c r="L3400" s="561" t="s">
        <v>25</v>
      </c>
    </row>
    <row r="3401" spans="1:12" x14ac:dyDescent="0.25">
      <c r="A3401" s="561" t="s">
        <v>3334</v>
      </c>
      <c r="B3401" s="561" t="s">
        <v>3335</v>
      </c>
      <c r="C3401" s="561" t="s">
        <v>3398</v>
      </c>
      <c r="D3401" s="561" t="s">
        <v>3399</v>
      </c>
      <c r="E3401" s="562" t="s">
        <v>22</v>
      </c>
      <c r="F3401" s="561" t="s">
        <v>22</v>
      </c>
      <c r="G3401" s="561" t="s">
        <v>29538</v>
      </c>
      <c r="H3401" s="561" t="s">
        <v>3401</v>
      </c>
      <c r="I3401" s="561" t="s">
        <v>23148</v>
      </c>
      <c r="J3401" s="561" t="s">
        <v>24</v>
      </c>
      <c r="K3401" s="562" t="s">
        <v>7585</v>
      </c>
      <c r="L3401" s="561" t="s">
        <v>25</v>
      </c>
    </row>
    <row r="3402" spans="1:12" x14ac:dyDescent="0.25">
      <c r="A3402" s="561" t="s">
        <v>3334</v>
      </c>
      <c r="B3402" s="561" t="s">
        <v>3335</v>
      </c>
      <c r="C3402" s="561" t="s">
        <v>3398</v>
      </c>
      <c r="D3402" s="561" t="s">
        <v>3399</v>
      </c>
      <c r="E3402" s="562" t="s">
        <v>22</v>
      </c>
      <c r="F3402" s="561" t="s">
        <v>22</v>
      </c>
      <c r="G3402" s="561" t="s">
        <v>29539</v>
      </c>
      <c r="H3402" s="561" t="s">
        <v>3402</v>
      </c>
      <c r="I3402" s="561" t="s">
        <v>23148</v>
      </c>
      <c r="J3402" s="561" t="s">
        <v>24</v>
      </c>
      <c r="K3402" s="562" t="s">
        <v>2466</v>
      </c>
      <c r="L3402" s="561" t="s">
        <v>25</v>
      </c>
    </row>
    <row r="3403" spans="1:12" x14ac:dyDescent="0.25">
      <c r="A3403" s="561" t="s">
        <v>3334</v>
      </c>
      <c r="B3403" s="561" t="s">
        <v>3335</v>
      </c>
      <c r="C3403" s="561" t="s">
        <v>3398</v>
      </c>
      <c r="D3403" s="561" t="s">
        <v>3399</v>
      </c>
      <c r="E3403" s="562" t="s">
        <v>22</v>
      </c>
      <c r="F3403" s="561" t="s">
        <v>22</v>
      </c>
      <c r="G3403" s="561" t="s">
        <v>29540</v>
      </c>
      <c r="H3403" s="561" t="s">
        <v>3403</v>
      </c>
      <c r="I3403" s="561" t="s">
        <v>23148</v>
      </c>
      <c r="J3403" s="561" t="s">
        <v>24</v>
      </c>
      <c r="K3403" s="562" t="s">
        <v>28421</v>
      </c>
      <c r="L3403" s="561" t="s">
        <v>25</v>
      </c>
    </row>
    <row r="3404" spans="1:12" x14ac:dyDescent="0.25">
      <c r="A3404" s="561" t="s">
        <v>3334</v>
      </c>
      <c r="B3404" s="561" t="s">
        <v>3335</v>
      </c>
      <c r="C3404" s="561" t="s">
        <v>3398</v>
      </c>
      <c r="D3404" s="561" t="s">
        <v>3399</v>
      </c>
      <c r="E3404" s="562" t="s">
        <v>22</v>
      </c>
      <c r="F3404" s="561" t="s">
        <v>22</v>
      </c>
      <c r="G3404" s="561" t="s">
        <v>29541</v>
      </c>
      <c r="H3404" s="561" t="s">
        <v>3405</v>
      </c>
      <c r="I3404" s="561" t="s">
        <v>23270</v>
      </c>
      <c r="J3404" s="561" t="s">
        <v>24</v>
      </c>
      <c r="K3404" s="562" t="s">
        <v>37664</v>
      </c>
      <c r="L3404" s="561" t="s">
        <v>25</v>
      </c>
    </row>
    <row r="3405" spans="1:12" x14ac:dyDescent="0.25">
      <c r="A3405" s="561" t="s">
        <v>3334</v>
      </c>
      <c r="B3405" s="561" t="s">
        <v>3335</v>
      </c>
      <c r="C3405" s="561" t="s">
        <v>3398</v>
      </c>
      <c r="D3405" s="561" t="s">
        <v>3399</v>
      </c>
      <c r="E3405" s="562" t="s">
        <v>22</v>
      </c>
      <c r="F3405" s="561" t="s">
        <v>22</v>
      </c>
      <c r="G3405" s="561" t="s">
        <v>29543</v>
      </c>
      <c r="H3405" s="561" t="s">
        <v>3406</v>
      </c>
      <c r="I3405" s="561" t="s">
        <v>23270</v>
      </c>
      <c r="J3405" s="561" t="s">
        <v>24</v>
      </c>
      <c r="K3405" s="562" t="s">
        <v>37665</v>
      </c>
      <c r="L3405" s="561" t="s">
        <v>25</v>
      </c>
    </row>
    <row r="3406" spans="1:12" x14ac:dyDescent="0.25">
      <c r="A3406" s="561" t="s">
        <v>3334</v>
      </c>
      <c r="B3406" s="561" t="s">
        <v>3335</v>
      </c>
      <c r="C3406" s="561" t="s">
        <v>3398</v>
      </c>
      <c r="D3406" s="561" t="s">
        <v>3399</v>
      </c>
      <c r="E3406" s="562" t="s">
        <v>22</v>
      </c>
      <c r="F3406" s="561" t="s">
        <v>22</v>
      </c>
      <c r="G3406" s="561" t="s">
        <v>29545</v>
      </c>
      <c r="H3406" s="561" t="s">
        <v>3407</v>
      </c>
      <c r="I3406" s="561" t="s">
        <v>23270</v>
      </c>
      <c r="J3406" s="561" t="s">
        <v>24</v>
      </c>
      <c r="K3406" s="562" t="s">
        <v>37666</v>
      </c>
      <c r="L3406" s="561" t="s">
        <v>25</v>
      </c>
    </row>
    <row r="3407" spans="1:12" x14ac:dyDescent="0.25">
      <c r="A3407" s="561" t="s">
        <v>3334</v>
      </c>
      <c r="B3407" s="561" t="s">
        <v>3335</v>
      </c>
      <c r="C3407" s="561" t="s">
        <v>3398</v>
      </c>
      <c r="D3407" s="561" t="s">
        <v>3399</v>
      </c>
      <c r="E3407" s="562" t="s">
        <v>22</v>
      </c>
      <c r="F3407" s="561" t="s">
        <v>22</v>
      </c>
      <c r="G3407" s="561" t="s">
        <v>29547</v>
      </c>
      <c r="H3407" s="561" t="s">
        <v>3408</v>
      </c>
      <c r="I3407" s="561" t="s">
        <v>23270</v>
      </c>
      <c r="J3407" s="561" t="s">
        <v>24</v>
      </c>
      <c r="K3407" s="562" t="s">
        <v>8093</v>
      </c>
      <c r="L3407" s="561" t="s">
        <v>25</v>
      </c>
    </row>
    <row r="3408" spans="1:12" x14ac:dyDescent="0.25">
      <c r="A3408" s="561" t="s">
        <v>3334</v>
      </c>
      <c r="B3408" s="561" t="s">
        <v>3335</v>
      </c>
      <c r="C3408" s="561" t="s">
        <v>3398</v>
      </c>
      <c r="D3408" s="561" t="s">
        <v>3399</v>
      </c>
      <c r="E3408" s="562" t="s">
        <v>22</v>
      </c>
      <c r="F3408" s="561" t="s">
        <v>22</v>
      </c>
      <c r="G3408" s="561" t="s">
        <v>29549</v>
      </c>
      <c r="H3408" s="561" t="s">
        <v>3409</v>
      </c>
      <c r="I3408" s="561" t="s">
        <v>23270</v>
      </c>
      <c r="J3408" s="561" t="s">
        <v>24</v>
      </c>
      <c r="K3408" s="562" t="s">
        <v>7280</v>
      </c>
      <c r="L3408" s="561" t="s">
        <v>25</v>
      </c>
    </row>
    <row r="3409" spans="1:12" x14ac:dyDescent="0.25">
      <c r="A3409" s="561" t="s">
        <v>3334</v>
      </c>
      <c r="B3409" s="561" t="s">
        <v>3335</v>
      </c>
      <c r="C3409" s="561" t="s">
        <v>3398</v>
      </c>
      <c r="D3409" s="561" t="s">
        <v>3399</v>
      </c>
      <c r="E3409" s="562" t="s">
        <v>22</v>
      </c>
      <c r="F3409" s="561" t="s">
        <v>22</v>
      </c>
      <c r="G3409" s="561" t="s">
        <v>29550</v>
      </c>
      <c r="H3409" s="561" t="s">
        <v>3411</v>
      </c>
      <c r="I3409" s="561" t="s">
        <v>23270</v>
      </c>
      <c r="J3409" s="561" t="s">
        <v>24</v>
      </c>
      <c r="K3409" s="562" t="s">
        <v>37667</v>
      </c>
      <c r="L3409" s="561" t="s">
        <v>25</v>
      </c>
    </row>
    <row r="3410" spans="1:12" x14ac:dyDescent="0.25">
      <c r="A3410" s="561" t="s">
        <v>3412</v>
      </c>
      <c r="B3410" s="561" t="s">
        <v>3413</v>
      </c>
      <c r="C3410" s="561" t="s">
        <v>3414</v>
      </c>
      <c r="D3410" s="561" t="s">
        <v>3415</v>
      </c>
      <c r="E3410" s="562" t="s">
        <v>22</v>
      </c>
      <c r="F3410" s="561" t="s">
        <v>22</v>
      </c>
      <c r="G3410" s="561" t="s">
        <v>29552</v>
      </c>
      <c r="H3410" s="561" t="s">
        <v>3416</v>
      </c>
      <c r="I3410" s="561" t="s">
        <v>23148</v>
      </c>
      <c r="J3410" s="561" t="s">
        <v>24</v>
      </c>
      <c r="K3410" s="562" t="s">
        <v>5809</v>
      </c>
      <c r="L3410" s="561" t="s">
        <v>25</v>
      </c>
    </row>
    <row r="3411" spans="1:12" x14ac:dyDescent="0.25">
      <c r="A3411" s="561" t="s">
        <v>3412</v>
      </c>
      <c r="B3411" s="561" t="s">
        <v>3413</v>
      </c>
      <c r="C3411" s="561" t="s">
        <v>3414</v>
      </c>
      <c r="D3411" s="561" t="s">
        <v>3415</v>
      </c>
      <c r="E3411" s="562" t="s">
        <v>22</v>
      </c>
      <c r="F3411" s="561" t="s">
        <v>22</v>
      </c>
      <c r="G3411" s="561" t="s">
        <v>29553</v>
      </c>
      <c r="H3411" s="561" t="s">
        <v>3417</v>
      </c>
      <c r="I3411" s="561" t="s">
        <v>23148</v>
      </c>
      <c r="J3411" s="561" t="s">
        <v>24</v>
      </c>
      <c r="K3411" s="562" t="s">
        <v>4074</v>
      </c>
      <c r="L3411" s="561" t="s">
        <v>25</v>
      </c>
    </row>
    <row r="3412" spans="1:12" x14ac:dyDescent="0.25">
      <c r="A3412" s="561" t="s">
        <v>3412</v>
      </c>
      <c r="B3412" s="561" t="s">
        <v>3413</v>
      </c>
      <c r="C3412" s="561" t="s">
        <v>3414</v>
      </c>
      <c r="D3412" s="561" t="s">
        <v>3415</v>
      </c>
      <c r="E3412" s="562" t="s">
        <v>22</v>
      </c>
      <c r="F3412" s="561" t="s">
        <v>22</v>
      </c>
      <c r="G3412" s="561" t="s">
        <v>29554</v>
      </c>
      <c r="H3412" s="561" t="s">
        <v>3418</v>
      </c>
      <c r="I3412" s="561" t="s">
        <v>23148</v>
      </c>
      <c r="J3412" s="561" t="s">
        <v>24</v>
      </c>
      <c r="K3412" s="562" t="s">
        <v>5031</v>
      </c>
      <c r="L3412" s="561" t="s">
        <v>25</v>
      </c>
    </row>
    <row r="3413" spans="1:12" x14ac:dyDescent="0.25">
      <c r="A3413" s="561" t="s">
        <v>3412</v>
      </c>
      <c r="B3413" s="561" t="s">
        <v>3413</v>
      </c>
      <c r="C3413" s="561" t="s">
        <v>3414</v>
      </c>
      <c r="D3413" s="561" t="s">
        <v>3415</v>
      </c>
      <c r="E3413" s="562" t="s">
        <v>22</v>
      </c>
      <c r="F3413" s="561" t="s">
        <v>22</v>
      </c>
      <c r="G3413" s="561" t="s">
        <v>29556</v>
      </c>
      <c r="H3413" s="561" t="s">
        <v>3419</v>
      </c>
      <c r="I3413" s="561" t="s">
        <v>23148</v>
      </c>
      <c r="J3413" s="561" t="s">
        <v>24</v>
      </c>
      <c r="K3413" s="562" t="s">
        <v>2479</v>
      </c>
      <c r="L3413" s="561" t="s">
        <v>25</v>
      </c>
    </row>
    <row r="3414" spans="1:12" x14ac:dyDescent="0.25">
      <c r="A3414" s="561" t="s">
        <v>3412</v>
      </c>
      <c r="B3414" s="561" t="s">
        <v>3413</v>
      </c>
      <c r="C3414" s="561" t="s">
        <v>3414</v>
      </c>
      <c r="D3414" s="561" t="s">
        <v>3415</v>
      </c>
      <c r="E3414" s="562" t="s">
        <v>22</v>
      </c>
      <c r="F3414" s="561" t="s">
        <v>22</v>
      </c>
      <c r="G3414" s="561" t="s">
        <v>29557</v>
      </c>
      <c r="H3414" s="561" t="s">
        <v>3420</v>
      </c>
      <c r="I3414" s="561" t="s">
        <v>23148</v>
      </c>
      <c r="J3414" s="561" t="s">
        <v>24</v>
      </c>
      <c r="K3414" s="562" t="s">
        <v>5111</v>
      </c>
      <c r="L3414" s="561" t="s">
        <v>25</v>
      </c>
    </row>
    <row r="3415" spans="1:12" x14ac:dyDescent="0.25">
      <c r="A3415" s="561" t="s">
        <v>3412</v>
      </c>
      <c r="B3415" s="561" t="s">
        <v>3413</v>
      </c>
      <c r="C3415" s="561" t="s">
        <v>3414</v>
      </c>
      <c r="D3415" s="561" t="s">
        <v>3415</v>
      </c>
      <c r="E3415" s="562" t="s">
        <v>22</v>
      </c>
      <c r="F3415" s="561" t="s">
        <v>22</v>
      </c>
      <c r="G3415" s="561" t="s">
        <v>29558</v>
      </c>
      <c r="H3415" s="561" t="s">
        <v>3421</v>
      </c>
      <c r="I3415" s="561" t="s">
        <v>23148</v>
      </c>
      <c r="J3415" s="561" t="s">
        <v>24</v>
      </c>
      <c r="K3415" s="562" t="s">
        <v>5009</v>
      </c>
      <c r="L3415" s="561" t="s">
        <v>25</v>
      </c>
    </row>
    <row r="3416" spans="1:12" x14ac:dyDescent="0.25">
      <c r="A3416" s="561" t="s">
        <v>3412</v>
      </c>
      <c r="B3416" s="561" t="s">
        <v>3413</v>
      </c>
      <c r="C3416" s="561" t="s">
        <v>3414</v>
      </c>
      <c r="D3416" s="561" t="s">
        <v>3415</v>
      </c>
      <c r="E3416" s="562" t="s">
        <v>22</v>
      </c>
      <c r="F3416" s="561" t="s">
        <v>22</v>
      </c>
      <c r="G3416" s="561" t="s">
        <v>29559</v>
      </c>
      <c r="H3416" s="561" t="s">
        <v>3422</v>
      </c>
      <c r="I3416" s="561" t="s">
        <v>23148</v>
      </c>
      <c r="J3416" s="561" t="s">
        <v>24</v>
      </c>
      <c r="K3416" s="562" t="s">
        <v>2439</v>
      </c>
      <c r="L3416" s="561" t="s">
        <v>25</v>
      </c>
    </row>
    <row r="3417" spans="1:12" x14ac:dyDescent="0.25">
      <c r="A3417" s="561" t="s">
        <v>3412</v>
      </c>
      <c r="B3417" s="561" t="s">
        <v>3413</v>
      </c>
      <c r="C3417" s="561" t="s">
        <v>3414</v>
      </c>
      <c r="D3417" s="561" t="s">
        <v>3415</v>
      </c>
      <c r="E3417" s="562" t="s">
        <v>22</v>
      </c>
      <c r="F3417" s="561" t="s">
        <v>22</v>
      </c>
      <c r="G3417" s="561" t="s">
        <v>29560</v>
      </c>
      <c r="H3417" s="561" t="s">
        <v>3423</v>
      </c>
      <c r="I3417" s="561" t="s">
        <v>23148</v>
      </c>
      <c r="J3417" s="561" t="s">
        <v>24</v>
      </c>
      <c r="K3417" s="562" t="s">
        <v>980</v>
      </c>
      <c r="L3417" s="561" t="s">
        <v>25</v>
      </c>
    </row>
    <row r="3418" spans="1:12" x14ac:dyDescent="0.25">
      <c r="A3418" s="561" t="s">
        <v>3412</v>
      </c>
      <c r="B3418" s="561" t="s">
        <v>3413</v>
      </c>
      <c r="C3418" s="561" t="s">
        <v>3414</v>
      </c>
      <c r="D3418" s="561" t="s">
        <v>3415</v>
      </c>
      <c r="E3418" s="562" t="s">
        <v>22</v>
      </c>
      <c r="F3418" s="561" t="s">
        <v>22</v>
      </c>
      <c r="G3418" s="561" t="s">
        <v>29561</v>
      </c>
      <c r="H3418" s="561" t="s">
        <v>3425</v>
      </c>
      <c r="I3418" s="561" t="s">
        <v>23148</v>
      </c>
      <c r="J3418" s="561" t="s">
        <v>24</v>
      </c>
      <c r="K3418" s="562" t="s">
        <v>8710</v>
      </c>
      <c r="L3418" s="561" t="s">
        <v>25</v>
      </c>
    </row>
    <row r="3419" spans="1:12" x14ac:dyDescent="0.25">
      <c r="A3419" s="561" t="s">
        <v>3412</v>
      </c>
      <c r="B3419" s="561" t="s">
        <v>3413</v>
      </c>
      <c r="C3419" s="561" t="s">
        <v>3414</v>
      </c>
      <c r="D3419" s="561" t="s">
        <v>3415</v>
      </c>
      <c r="E3419" s="562" t="s">
        <v>22</v>
      </c>
      <c r="F3419" s="561" t="s">
        <v>22</v>
      </c>
      <c r="G3419" s="561" t="s">
        <v>29562</v>
      </c>
      <c r="H3419" s="561" t="s">
        <v>3426</v>
      </c>
      <c r="I3419" s="561" t="s">
        <v>23148</v>
      </c>
      <c r="J3419" s="561" t="s">
        <v>24</v>
      </c>
      <c r="K3419" s="562" t="s">
        <v>36135</v>
      </c>
      <c r="L3419" s="561" t="s">
        <v>25</v>
      </c>
    </row>
    <row r="3420" spans="1:12" x14ac:dyDescent="0.25">
      <c r="A3420" s="561" t="s">
        <v>3412</v>
      </c>
      <c r="B3420" s="561" t="s">
        <v>3413</v>
      </c>
      <c r="C3420" s="561" t="s">
        <v>3414</v>
      </c>
      <c r="D3420" s="561" t="s">
        <v>3415</v>
      </c>
      <c r="E3420" s="562" t="s">
        <v>22</v>
      </c>
      <c r="F3420" s="561" t="s">
        <v>22</v>
      </c>
      <c r="G3420" s="561" t="s">
        <v>29564</v>
      </c>
      <c r="H3420" s="561" t="s">
        <v>3427</v>
      </c>
      <c r="I3420" s="561" t="s">
        <v>23148</v>
      </c>
      <c r="J3420" s="561" t="s">
        <v>24</v>
      </c>
      <c r="K3420" s="562" t="s">
        <v>37668</v>
      </c>
      <c r="L3420" s="561" t="s">
        <v>25</v>
      </c>
    </row>
    <row r="3421" spans="1:12" x14ac:dyDescent="0.25">
      <c r="A3421" s="561" t="s">
        <v>3412</v>
      </c>
      <c r="B3421" s="561" t="s">
        <v>3413</v>
      </c>
      <c r="C3421" s="561" t="s">
        <v>3414</v>
      </c>
      <c r="D3421" s="561" t="s">
        <v>3415</v>
      </c>
      <c r="E3421" s="562" t="s">
        <v>22</v>
      </c>
      <c r="F3421" s="561" t="s">
        <v>22</v>
      </c>
      <c r="G3421" s="561" t="s">
        <v>29565</v>
      </c>
      <c r="H3421" s="561" t="s">
        <v>3429</v>
      </c>
      <c r="I3421" s="561" t="s">
        <v>23148</v>
      </c>
      <c r="J3421" s="561" t="s">
        <v>24</v>
      </c>
      <c r="K3421" s="562" t="s">
        <v>37669</v>
      </c>
      <c r="L3421" s="561" t="s">
        <v>25</v>
      </c>
    </row>
    <row r="3422" spans="1:12" x14ac:dyDescent="0.25">
      <c r="A3422" s="561" t="s">
        <v>3412</v>
      </c>
      <c r="B3422" s="561" t="s">
        <v>3413</v>
      </c>
      <c r="C3422" s="561" t="s">
        <v>3414</v>
      </c>
      <c r="D3422" s="561" t="s">
        <v>3415</v>
      </c>
      <c r="E3422" s="562" t="s">
        <v>22</v>
      </c>
      <c r="F3422" s="561" t="s">
        <v>22</v>
      </c>
      <c r="G3422" s="561" t="s">
        <v>29567</v>
      </c>
      <c r="H3422" s="561" t="s">
        <v>3431</v>
      </c>
      <c r="I3422" s="561" t="s">
        <v>23148</v>
      </c>
      <c r="J3422" s="561" t="s">
        <v>24</v>
      </c>
      <c r="K3422" s="562" t="s">
        <v>37670</v>
      </c>
      <c r="L3422" s="561" t="s">
        <v>25</v>
      </c>
    </row>
    <row r="3423" spans="1:12" x14ac:dyDescent="0.25">
      <c r="A3423" s="561" t="s">
        <v>3412</v>
      </c>
      <c r="B3423" s="561" t="s">
        <v>3413</v>
      </c>
      <c r="C3423" s="561" t="s">
        <v>3414</v>
      </c>
      <c r="D3423" s="561" t="s">
        <v>3415</v>
      </c>
      <c r="E3423" s="562" t="s">
        <v>22</v>
      </c>
      <c r="F3423" s="561" t="s">
        <v>22</v>
      </c>
      <c r="G3423" s="561" t="s">
        <v>29569</v>
      </c>
      <c r="H3423" s="561" t="s">
        <v>3432</v>
      </c>
      <c r="I3423" s="561" t="s">
        <v>23148</v>
      </c>
      <c r="J3423" s="561" t="s">
        <v>24</v>
      </c>
      <c r="K3423" s="562" t="s">
        <v>27142</v>
      </c>
      <c r="L3423" s="561" t="s">
        <v>25</v>
      </c>
    </row>
    <row r="3424" spans="1:12" x14ac:dyDescent="0.25">
      <c r="A3424" s="561" t="s">
        <v>3412</v>
      </c>
      <c r="B3424" s="561" t="s">
        <v>3413</v>
      </c>
      <c r="C3424" s="561" t="s">
        <v>3414</v>
      </c>
      <c r="D3424" s="561" t="s">
        <v>3415</v>
      </c>
      <c r="E3424" s="562" t="s">
        <v>22</v>
      </c>
      <c r="F3424" s="561" t="s">
        <v>22</v>
      </c>
      <c r="G3424" s="561" t="s">
        <v>29570</v>
      </c>
      <c r="H3424" s="561" t="s">
        <v>3433</v>
      </c>
      <c r="I3424" s="561" t="s">
        <v>23148</v>
      </c>
      <c r="J3424" s="561" t="s">
        <v>24</v>
      </c>
      <c r="K3424" s="562" t="s">
        <v>8144</v>
      </c>
      <c r="L3424" s="561" t="s">
        <v>25</v>
      </c>
    </row>
    <row r="3425" spans="1:12" x14ac:dyDescent="0.25">
      <c r="A3425" s="561" t="s">
        <v>3412</v>
      </c>
      <c r="B3425" s="561" t="s">
        <v>3413</v>
      </c>
      <c r="C3425" s="561" t="s">
        <v>3414</v>
      </c>
      <c r="D3425" s="561" t="s">
        <v>3415</v>
      </c>
      <c r="E3425" s="562" t="s">
        <v>22</v>
      </c>
      <c r="F3425" s="561" t="s">
        <v>22</v>
      </c>
      <c r="G3425" s="561" t="s">
        <v>29571</v>
      </c>
      <c r="H3425" s="561" t="s">
        <v>3434</v>
      </c>
      <c r="I3425" s="561" t="s">
        <v>23148</v>
      </c>
      <c r="J3425" s="561" t="s">
        <v>24</v>
      </c>
      <c r="K3425" s="562" t="s">
        <v>24290</v>
      </c>
      <c r="L3425" s="561" t="s">
        <v>25</v>
      </c>
    </row>
    <row r="3426" spans="1:12" x14ac:dyDescent="0.25">
      <c r="A3426" s="561" t="s">
        <v>3412</v>
      </c>
      <c r="B3426" s="561" t="s">
        <v>3413</v>
      </c>
      <c r="C3426" s="561" t="s">
        <v>3414</v>
      </c>
      <c r="D3426" s="561" t="s">
        <v>3415</v>
      </c>
      <c r="E3426" s="562" t="s">
        <v>22</v>
      </c>
      <c r="F3426" s="561" t="s">
        <v>22</v>
      </c>
      <c r="G3426" s="561" t="s">
        <v>29573</v>
      </c>
      <c r="H3426" s="561" t="s">
        <v>3435</v>
      </c>
      <c r="I3426" s="561" t="s">
        <v>23148</v>
      </c>
      <c r="J3426" s="561" t="s">
        <v>24</v>
      </c>
      <c r="K3426" s="562" t="s">
        <v>37671</v>
      </c>
      <c r="L3426" s="561" t="s">
        <v>25</v>
      </c>
    </row>
    <row r="3427" spans="1:12" x14ac:dyDescent="0.25">
      <c r="A3427" s="561" t="s">
        <v>3412</v>
      </c>
      <c r="B3427" s="561" t="s">
        <v>3413</v>
      </c>
      <c r="C3427" s="561" t="s">
        <v>3414</v>
      </c>
      <c r="D3427" s="561" t="s">
        <v>3415</v>
      </c>
      <c r="E3427" s="562" t="s">
        <v>22</v>
      </c>
      <c r="F3427" s="561" t="s">
        <v>22</v>
      </c>
      <c r="G3427" s="561" t="s">
        <v>29575</v>
      </c>
      <c r="H3427" s="561" t="s">
        <v>3436</v>
      </c>
      <c r="I3427" s="561" t="s">
        <v>23148</v>
      </c>
      <c r="J3427" s="561" t="s">
        <v>24</v>
      </c>
      <c r="K3427" s="562" t="s">
        <v>7142</v>
      </c>
      <c r="L3427" s="561" t="s">
        <v>25</v>
      </c>
    </row>
    <row r="3428" spans="1:12" x14ac:dyDescent="0.25">
      <c r="A3428" s="561" t="s">
        <v>3412</v>
      </c>
      <c r="B3428" s="561" t="s">
        <v>3413</v>
      </c>
      <c r="C3428" s="561" t="s">
        <v>3414</v>
      </c>
      <c r="D3428" s="561" t="s">
        <v>3415</v>
      </c>
      <c r="E3428" s="562" t="s">
        <v>22</v>
      </c>
      <c r="F3428" s="561" t="s">
        <v>22</v>
      </c>
      <c r="G3428" s="561" t="s">
        <v>29576</v>
      </c>
      <c r="H3428" s="561" t="s">
        <v>3437</v>
      </c>
      <c r="I3428" s="561" t="s">
        <v>23148</v>
      </c>
      <c r="J3428" s="561" t="s">
        <v>24</v>
      </c>
      <c r="K3428" s="562" t="s">
        <v>37672</v>
      </c>
      <c r="L3428" s="561" t="s">
        <v>25</v>
      </c>
    </row>
    <row r="3429" spans="1:12" x14ac:dyDescent="0.25">
      <c r="A3429" s="561" t="s">
        <v>3412</v>
      </c>
      <c r="B3429" s="561" t="s">
        <v>3413</v>
      </c>
      <c r="C3429" s="561" t="s">
        <v>3414</v>
      </c>
      <c r="D3429" s="561" t="s">
        <v>3415</v>
      </c>
      <c r="E3429" s="562" t="s">
        <v>22</v>
      </c>
      <c r="F3429" s="561" t="s">
        <v>22</v>
      </c>
      <c r="G3429" s="561" t="s">
        <v>29578</v>
      </c>
      <c r="H3429" s="561" t="s">
        <v>3438</v>
      </c>
      <c r="I3429" s="561" t="s">
        <v>23148</v>
      </c>
      <c r="J3429" s="561" t="s">
        <v>24</v>
      </c>
      <c r="K3429" s="562" t="s">
        <v>26619</v>
      </c>
      <c r="L3429" s="561" t="s">
        <v>25</v>
      </c>
    </row>
    <row r="3430" spans="1:12" x14ac:dyDescent="0.25">
      <c r="A3430" s="561" t="s">
        <v>3412</v>
      </c>
      <c r="B3430" s="561" t="s">
        <v>3413</v>
      </c>
      <c r="C3430" s="561" t="s">
        <v>3414</v>
      </c>
      <c r="D3430" s="561" t="s">
        <v>3415</v>
      </c>
      <c r="E3430" s="562" t="s">
        <v>22</v>
      </c>
      <c r="F3430" s="561" t="s">
        <v>22</v>
      </c>
      <c r="G3430" s="561" t="s">
        <v>29580</v>
      </c>
      <c r="H3430" s="561" t="s">
        <v>3439</v>
      </c>
      <c r="I3430" s="561" t="s">
        <v>23148</v>
      </c>
      <c r="J3430" s="561" t="s">
        <v>24</v>
      </c>
      <c r="K3430" s="562" t="s">
        <v>1125</v>
      </c>
      <c r="L3430" s="561" t="s">
        <v>25</v>
      </c>
    </row>
    <row r="3431" spans="1:12" x14ac:dyDescent="0.25">
      <c r="A3431" s="561" t="s">
        <v>3412</v>
      </c>
      <c r="B3431" s="561" t="s">
        <v>3413</v>
      </c>
      <c r="C3431" s="561" t="s">
        <v>3414</v>
      </c>
      <c r="D3431" s="561" t="s">
        <v>3415</v>
      </c>
      <c r="E3431" s="562" t="s">
        <v>22</v>
      </c>
      <c r="F3431" s="561" t="s">
        <v>22</v>
      </c>
      <c r="G3431" s="561" t="s">
        <v>29581</v>
      </c>
      <c r="H3431" s="561" t="s">
        <v>3441</v>
      </c>
      <c r="I3431" s="561" t="s">
        <v>23148</v>
      </c>
      <c r="J3431" s="561" t="s">
        <v>24</v>
      </c>
      <c r="K3431" s="562" t="s">
        <v>4339</v>
      </c>
      <c r="L3431" s="561" t="s">
        <v>25</v>
      </c>
    </row>
    <row r="3432" spans="1:12" x14ac:dyDescent="0.25">
      <c r="A3432" s="561" t="s">
        <v>3412</v>
      </c>
      <c r="B3432" s="561" t="s">
        <v>3413</v>
      </c>
      <c r="C3432" s="561" t="s">
        <v>3414</v>
      </c>
      <c r="D3432" s="561" t="s">
        <v>3415</v>
      </c>
      <c r="E3432" s="562" t="s">
        <v>22</v>
      </c>
      <c r="F3432" s="561" t="s">
        <v>22</v>
      </c>
      <c r="G3432" s="561" t="s">
        <v>29582</v>
      </c>
      <c r="H3432" s="561" t="s">
        <v>3443</v>
      </c>
      <c r="I3432" s="561" t="s">
        <v>23148</v>
      </c>
      <c r="J3432" s="561" t="s">
        <v>24</v>
      </c>
      <c r="K3432" s="562" t="s">
        <v>8325</v>
      </c>
      <c r="L3432" s="561" t="s">
        <v>25</v>
      </c>
    </row>
    <row r="3433" spans="1:12" x14ac:dyDescent="0.25">
      <c r="A3433" s="561" t="s">
        <v>3412</v>
      </c>
      <c r="B3433" s="561" t="s">
        <v>3413</v>
      </c>
      <c r="C3433" s="561" t="s">
        <v>3414</v>
      </c>
      <c r="D3433" s="561" t="s">
        <v>3415</v>
      </c>
      <c r="E3433" s="562" t="s">
        <v>22</v>
      </c>
      <c r="F3433" s="561" t="s">
        <v>22</v>
      </c>
      <c r="G3433" s="561" t="s">
        <v>29584</v>
      </c>
      <c r="H3433" s="561" t="s">
        <v>3444</v>
      </c>
      <c r="I3433" s="561" t="s">
        <v>23148</v>
      </c>
      <c r="J3433" s="561" t="s">
        <v>24</v>
      </c>
      <c r="K3433" s="562" t="s">
        <v>7177</v>
      </c>
      <c r="L3433" s="561" t="s">
        <v>25</v>
      </c>
    </row>
    <row r="3434" spans="1:12" x14ac:dyDescent="0.25">
      <c r="A3434" s="561" t="s">
        <v>3412</v>
      </c>
      <c r="B3434" s="561" t="s">
        <v>3413</v>
      </c>
      <c r="C3434" s="561" t="s">
        <v>3414</v>
      </c>
      <c r="D3434" s="561" t="s">
        <v>3415</v>
      </c>
      <c r="E3434" s="562" t="s">
        <v>22</v>
      </c>
      <c r="F3434" s="561" t="s">
        <v>22</v>
      </c>
      <c r="G3434" s="561" t="s">
        <v>29585</v>
      </c>
      <c r="H3434" s="561" t="s">
        <v>3445</v>
      </c>
      <c r="I3434" s="561" t="s">
        <v>23148</v>
      </c>
      <c r="J3434" s="561" t="s">
        <v>24</v>
      </c>
      <c r="K3434" s="562" t="s">
        <v>5009</v>
      </c>
      <c r="L3434" s="561" t="s">
        <v>25</v>
      </c>
    </row>
    <row r="3435" spans="1:12" x14ac:dyDescent="0.25">
      <c r="A3435" s="561" t="s">
        <v>3412</v>
      </c>
      <c r="B3435" s="561" t="s">
        <v>3413</v>
      </c>
      <c r="C3435" s="561" t="s">
        <v>3414</v>
      </c>
      <c r="D3435" s="561" t="s">
        <v>3415</v>
      </c>
      <c r="E3435" s="562" t="s">
        <v>22</v>
      </c>
      <c r="F3435" s="561" t="s">
        <v>22</v>
      </c>
      <c r="G3435" s="561" t="s">
        <v>29587</v>
      </c>
      <c r="H3435" s="561" t="s">
        <v>3447</v>
      </c>
      <c r="I3435" s="561" t="s">
        <v>23148</v>
      </c>
      <c r="J3435" s="561" t="s">
        <v>24</v>
      </c>
      <c r="K3435" s="562" t="s">
        <v>37673</v>
      </c>
      <c r="L3435" s="561" t="s">
        <v>25</v>
      </c>
    </row>
    <row r="3436" spans="1:12" x14ac:dyDescent="0.25">
      <c r="A3436" s="561" t="s">
        <v>3412</v>
      </c>
      <c r="B3436" s="561" t="s">
        <v>3413</v>
      </c>
      <c r="C3436" s="561" t="s">
        <v>3414</v>
      </c>
      <c r="D3436" s="561" t="s">
        <v>3415</v>
      </c>
      <c r="E3436" s="562" t="s">
        <v>22</v>
      </c>
      <c r="F3436" s="561" t="s">
        <v>22</v>
      </c>
      <c r="G3436" s="561" t="s">
        <v>29588</v>
      </c>
      <c r="H3436" s="561" t="s">
        <v>3448</v>
      </c>
      <c r="I3436" s="561" t="s">
        <v>23148</v>
      </c>
      <c r="J3436" s="561" t="s">
        <v>24</v>
      </c>
      <c r="K3436" s="562" t="s">
        <v>5868</v>
      </c>
      <c r="L3436" s="561" t="s">
        <v>25</v>
      </c>
    </row>
    <row r="3437" spans="1:12" x14ac:dyDescent="0.25">
      <c r="A3437" s="561" t="s">
        <v>3412</v>
      </c>
      <c r="B3437" s="561" t="s">
        <v>3413</v>
      </c>
      <c r="C3437" s="561" t="s">
        <v>3414</v>
      </c>
      <c r="D3437" s="561" t="s">
        <v>3415</v>
      </c>
      <c r="E3437" s="562" t="s">
        <v>22</v>
      </c>
      <c r="F3437" s="561" t="s">
        <v>22</v>
      </c>
      <c r="G3437" s="561" t="s">
        <v>29590</v>
      </c>
      <c r="H3437" s="561" t="s">
        <v>3449</v>
      </c>
      <c r="I3437" s="561" t="s">
        <v>23148</v>
      </c>
      <c r="J3437" s="561" t="s">
        <v>24</v>
      </c>
      <c r="K3437" s="562" t="s">
        <v>37674</v>
      </c>
      <c r="L3437" s="561" t="s">
        <v>25</v>
      </c>
    </row>
    <row r="3438" spans="1:12" x14ac:dyDescent="0.25">
      <c r="A3438" s="561" t="s">
        <v>3412</v>
      </c>
      <c r="B3438" s="561" t="s">
        <v>3413</v>
      </c>
      <c r="C3438" s="561" t="s">
        <v>3414</v>
      </c>
      <c r="D3438" s="561" t="s">
        <v>3415</v>
      </c>
      <c r="E3438" s="562" t="s">
        <v>22</v>
      </c>
      <c r="F3438" s="561" t="s">
        <v>22</v>
      </c>
      <c r="G3438" s="561" t="s">
        <v>29592</v>
      </c>
      <c r="H3438" s="561" t="s">
        <v>3450</v>
      </c>
      <c r="I3438" s="561" t="s">
        <v>23148</v>
      </c>
      <c r="J3438" s="561" t="s">
        <v>24</v>
      </c>
      <c r="K3438" s="562" t="s">
        <v>5250</v>
      </c>
      <c r="L3438" s="561" t="s">
        <v>25</v>
      </c>
    </row>
    <row r="3439" spans="1:12" x14ac:dyDescent="0.25">
      <c r="A3439" s="561" t="s">
        <v>3412</v>
      </c>
      <c r="B3439" s="561" t="s">
        <v>3413</v>
      </c>
      <c r="C3439" s="561" t="s">
        <v>3414</v>
      </c>
      <c r="D3439" s="561" t="s">
        <v>3415</v>
      </c>
      <c r="E3439" s="562" t="s">
        <v>22</v>
      </c>
      <c r="F3439" s="561" t="s">
        <v>22</v>
      </c>
      <c r="G3439" s="561" t="s">
        <v>29594</v>
      </c>
      <c r="H3439" s="561" t="s">
        <v>3451</v>
      </c>
      <c r="I3439" s="561" t="s">
        <v>23148</v>
      </c>
      <c r="J3439" s="561" t="s">
        <v>24</v>
      </c>
      <c r="K3439" s="562" t="s">
        <v>23772</v>
      </c>
      <c r="L3439" s="561" t="s">
        <v>25</v>
      </c>
    </row>
    <row r="3440" spans="1:12" x14ac:dyDescent="0.25">
      <c r="A3440" s="561" t="s">
        <v>3412</v>
      </c>
      <c r="B3440" s="561" t="s">
        <v>3413</v>
      </c>
      <c r="C3440" s="561" t="s">
        <v>3414</v>
      </c>
      <c r="D3440" s="561" t="s">
        <v>3415</v>
      </c>
      <c r="E3440" s="562" t="s">
        <v>22</v>
      </c>
      <c r="F3440" s="561" t="s">
        <v>22</v>
      </c>
      <c r="G3440" s="561" t="s">
        <v>29596</v>
      </c>
      <c r="H3440" s="561" t="s">
        <v>3453</v>
      </c>
      <c r="I3440" s="561" t="s">
        <v>23148</v>
      </c>
      <c r="J3440" s="561" t="s">
        <v>24</v>
      </c>
      <c r="K3440" s="562" t="s">
        <v>7859</v>
      </c>
      <c r="L3440" s="561" t="s">
        <v>25</v>
      </c>
    </row>
    <row r="3441" spans="1:12" x14ac:dyDescent="0.25">
      <c r="A3441" s="561" t="s">
        <v>3412</v>
      </c>
      <c r="B3441" s="561" t="s">
        <v>3413</v>
      </c>
      <c r="C3441" s="561" t="s">
        <v>3414</v>
      </c>
      <c r="D3441" s="561" t="s">
        <v>3415</v>
      </c>
      <c r="E3441" s="562" t="s">
        <v>22</v>
      </c>
      <c r="F3441" s="561" t="s">
        <v>22</v>
      </c>
      <c r="G3441" s="561" t="s">
        <v>29598</v>
      </c>
      <c r="H3441" s="561" t="s">
        <v>3454</v>
      </c>
      <c r="I3441" s="561" t="s">
        <v>23148</v>
      </c>
      <c r="J3441" s="561" t="s">
        <v>24</v>
      </c>
      <c r="K3441" s="562" t="s">
        <v>8596</v>
      </c>
      <c r="L3441" s="561" t="s">
        <v>25</v>
      </c>
    </row>
    <row r="3442" spans="1:12" x14ac:dyDescent="0.25">
      <c r="A3442" s="561" t="s">
        <v>3412</v>
      </c>
      <c r="B3442" s="561" t="s">
        <v>3413</v>
      </c>
      <c r="C3442" s="561" t="s">
        <v>3414</v>
      </c>
      <c r="D3442" s="561" t="s">
        <v>3415</v>
      </c>
      <c r="E3442" s="562" t="s">
        <v>22</v>
      </c>
      <c r="F3442" s="561" t="s">
        <v>22</v>
      </c>
      <c r="G3442" s="561" t="s">
        <v>29600</v>
      </c>
      <c r="H3442" s="561" t="s">
        <v>3456</v>
      </c>
      <c r="I3442" s="561" t="s">
        <v>23148</v>
      </c>
      <c r="J3442" s="561" t="s">
        <v>24</v>
      </c>
      <c r="K3442" s="562" t="s">
        <v>37675</v>
      </c>
      <c r="L3442" s="561" t="s">
        <v>25</v>
      </c>
    </row>
    <row r="3443" spans="1:12" x14ac:dyDescent="0.25">
      <c r="A3443" s="561" t="s">
        <v>3412</v>
      </c>
      <c r="B3443" s="561" t="s">
        <v>3413</v>
      </c>
      <c r="C3443" s="561" t="s">
        <v>3414</v>
      </c>
      <c r="D3443" s="561" t="s">
        <v>3415</v>
      </c>
      <c r="E3443" s="562" t="s">
        <v>22</v>
      </c>
      <c r="F3443" s="561" t="s">
        <v>22</v>
      </c>
      <c r="G3443" s="561" t="s">
        <v>29602</v>
      </c>
      <c r="H3443" s="561" t="s">
        <v>3457</v>
      </c>
      <c r="I3443" s="561" t="s">
        <v>23148</v>
      </c>
      <c r="J3443" s="561" t="s">
        <v>24</v>
      </c>
      <c r="K3443" s="562" t="s">
        <v>37676</v>
      </c>
      <c r="L3443" s="561" t="s">
        <v>25</v>
      </c>
    </row>
    <row r="3444" spans="1:12" x14ac:dyDescent="0.25">
      <c r="A3444" s="561" t="s">
        <v>3412</v>
      </c>
      <c r="B3444" s="561" t="s">
        <v>3413</v>
      </c>
      <c r="C3444" s="561" t="s">
        <v>3414</v>
      </c>
      <c r="D3444" s="561" t="s">
        <v>3415</v>
      </c>
      <c r="E3444" s="562" t="s">
        <v>22</v>
      </c>
      <c r="F3444" s="561" t="s">
        <v>22</v>
      </c>
      <c r="G3444" s="561" t="s">
        <v>29604</v>
      </c>
      <c r="H3444" s="561" t="s">
        <v>3458</v>
      </c>
      <c r="I3444" s="561" t="s">
        <v>23148</v>
      </c>
      <c r="J3444" s="561" t="s">
        <v>24</v>
      </c>
      <c r="K3444" s="562" t="s">
        <v>1245</v>
      </c>
      <c r="L3444" s="561" t="s">
        <v>25</v>
      </c>
    </row>
    <row r="3445" spans="1:12" x14ac:dyDescent="0.25">
      <c r="A3445" s="561" t="s">
        <v>3412</v>
      </c>
      <c r="B3445" s="561" t="s">
        <v>3413</v>
      </c>
      <c r="C3445" s="561" t="s">
        <v>3414</v>
      </c>
      <c r="D3445" s="561" t="s">
        <v>3415</v>
      </c>
      <c r="E3445" s="562" t="s">
        <v>22</v>
      </c>
      <c r="F3445" s="561" t="s">
        <v>22</v>
      </c>
      <c r="G3445" s="561" t="s">
        <v>29605</v>
      </c>
      <c r="H3445" s="561" t="s">
        <v>3459</v>
      </c>
      <c r="I3445" s="561" t="s">
        <v>23148</v>
      </c>
      <c r="J3445" s="561" t="s">
        <v>24</v>
      </c>
      <c r="K3445" s="562" t="s">
        <v>31064</v>
      </c>
      <c r="L3445" s="561" t="s">
        <v>25</v>
      </c>
    </row>
    <row r="3446" spans="1:12" x14ac:dyDescent="0.25">
      <c r="A3446" s="561" t="s">
        <v>3412</v>
      </c>
      <c r="B3446" s="561" t="s">
        <v>3413</v>
      </c>
      <c r="C3446" s="561" t="s">
        <v>3414</v>
      </c>
      <c r="D3446" s="561" t="s">
        <v>3415</v>
      </c>
      <c r="E3446" s="562" t="s">
        <v>22</v>
      </c>
      <c r="F3446" s="561" t="s">
        <v>22</v>
      </c>
      <c r="G3446" s="561" t="s">
        <v>29607</v>
      </c>
      <c r="H3446" s="561" t="s">
        <v>3461</v>
      </c>
      <c r="I3446" s="561" t="s">
        <v>23148</v>
      </c>
      <c r="J3446" s="561" t="s">
        <v>24</v>
      </c>
      <c r="K3446" s="562" t="s">
        <v>7490</v>
      </c>
      <c r="L3446" s="561" t="s">
        <v>25</v>
      </c>
    </row>
    <row r="3447" spans="1:12" x14ac:dyDescent="0.25">
      <c r="A3447" s="561" t="s">
        <v>3412</v>
      </c>
      <c r="B3447" s="561" t="s">
        <v>3413</v>
      </c>
      <c r="C3447" s="561" t="s">
        <v>3414</v>
      </c>
      <c r="D3447" s="561" t="s">
        <v>3415</v>
      </c>
      <c r="E3447" s="562" t="s">
        <v>22</v>
      </c>
      <c r="F3447" s="561" t="s">
        <v>22</v>
      </c>
      <c r="G3447" s="561" t="s">
        <v>29608</v>
      </c>
      <c r="H3447" s="561" t="s">
        <v>3463</v>
      </c>
      <c r="I3447" s="561" t="s">
        <v>23148</v>
      </c>
      <c r="J3447" s="561" t="s">
        <v>24</v>
      </c>
      <c r="K3447" s="562" t="s">
        <v>8661</v>
      </c>
      <c r="L3447" s="561" t="s">
        <v>25</v>
      </c>
    </row>
    <row r="3448" spans="1:12" x14ac:dyDescent="0.25">
      <c r="A3448" s="561" t="s">
        <v>3412</v>
      </c>
      <c r="B3448" s="561" t="s">
        <v>3413</v>
      </c>
      <c r="C3448" s="561" t="s">
        <v>3414</v>
      </c>
      <c r="D3448" s="561" t="s">
        <v>3415</v>
      </c>
      <c r="E3448" s="562" t="s">
        <v>22</v>
      </c>
      <c r="F3448" s="561" t="s">
        <v>22</v>
      </c>
      <c r="G3448" s="561" t="s">
        <v>29609</v>
      </c>
      <c r="H3448" s="561" t="s">
        <v>3465</v>
      </c>
      <c r="I3448" s="561" t="s">
        <v>23148</v>
      </c>
      <c r="J3448" s="561" t="s">
        <v>24</v>
      </c>
      <c r="K3448" s="562" t="s">
        <v>23249</v>
      </c>
      <c r="L3448" s="561" t="s">
        <v>25</v>
      </c>
    </row>
    <row r="3449" spans="1:12" x14ac:dyDescent="0.25">
      <c r="A3449" s="561" t="s">
        <v>3412</v>
      </c>
      <c r="B3449" s="561" t="s">
        <v>3413</v>
      </c>
      <c r="C3449" s="561" t="s">
        <v>3414</v>
      </c>
      <c r="D3449" s="561" t="s">
        <v>3415</v>
      </c>
      <c r="E3449" s="562" t="s">
        <v>22</v>
      </c>
      <c r="F3449" s="561" t="s">
        <v>22</v>
      </c>
      <c r="G3449" s="561" t="s">
        <v>29610</v>
      </c>
      <c r="H3449" s="561" t="s">
        <v>3466</v>
      </c>
      <c r="I3449" s="561" t="s">
        <v>23148</v>
      </c>
      <c r="J3449" s="561" t="s">
        <v>24</v>
      </c>
      <c r="K3449" s="562" t="s">
        <v>7422</v>
      </c>
      <c r="L3449" s="561" t="s">
        <v>25</v>
      </c>
    </row>
    <row r="3450" spans="1:12" x14ac:dyDescent="0.25">
      <c r="A3450" s="561" t="s">
        <v>3412</v>
      </c>
      <c r="B3450" s="561" t="s">
        <v>3413</v>
      </c>
      <c r="C3450" s="561" t="s">
        <v>3414</v>
      </c>
      <c r="D3450" s="561" t="s">
        <v>3415</v>
      </c>
      <c r="E3450" s="562" t="s">
        <v>22</v>
      </c>
      <c r="F3450" s="561" t="s">
        <v>22</v>
      </c>
      <c r="G3450" s="561" t="s">
        <v>29611</v>
      </c>
      <c r="H3450" s="561" t="s">
        <v>3468</v>
      </c>
      <c r="I3450" s="561" t="s">
        <v>23148</v>
      </c>
      <c r="J3450" s="561" t="s">
        <v>24</v>
      </c>
      <c r="K3450" s="562" t="s">
        <v>37677</v>
      </c>
      <c r="L3450" s="561" t="s">
        <v>25</v>
      </c>
    </row>
    <row r="3451" spans="1:12" x14ac:dyDescent="0.25">
      <c r="A3451" s="561" t="s">
        <v>3412</v>
      </c>
      <c r="B3451" s="561" t="s">
        <v>3413</v>
      </c>
      <c r="C3451" s="561" t="s">
        <v>3414</v>
      </c>
      <c r="D3451" s="561" t="s">
        <v>3415</v>
      </c>
      <c r="E3451" s="562" t="s">
        <v>22</v>
      </c>
      <c r="F3451" s="561" t="s">
        <v>22</v>
      </c>
      <c r="G3451" s="561" t="s">
        <v>29613</v>
      </c>
      <c r="H3451" s="561" t="s">
        <v>3470</v>
      </c>
      <c r="I3451" s="561" t="s">
        <v>23148</v>
      </c>
      <c r="J3451" s="561" t="s">
        <v>7063</v>
      </c>
      <c r="K3451" s="562" t="s">
        <v>37678</v>
      </c>
      <c r="L3451" s="561" t="s">
        <v>25</v>
      </c>
    </row>
    <row r="3452" spans="1:12" x14ac:dyDescent="0.25">
      <c r="A3452" s="561" t="s">
        <v>3412</v>
      </c>
      <c r="B3452" s="561" t="s">
        <v>3413</v>
      </c>
      <c r="C3452" s="561" t="s">
        <v>3414</v>
      </c>
      <c r="D3452" s="561" t="s">
        <v>3415</v>
      </c>
      <c r="E3452" s="562" t="s">
        <v>22</v>
      </c>
      <c r="F3452" s="561" t="s">
        <v>22</v>
      </c>
      <c r="G3452" s="561" t="s">
        <v>29614</v>
      </c>
      <c r="H3452" s="561" t="s">
        <v>3471</v>
      </c>
      <c r="I3452" s="561" t="s">
        <v>23148</v>
      </c>
      <c r="J3452" s="561" t="s">
        <v>7063</v>
      </c>
      <c r="K3452" s="562" t="s">
        <v>8322</v>
      </c>
      <c r="L3452" s="561" t="s">
        <v>25</v>
      </c>
    </row>
    <row r="3453" spans="1:12" x14ac:dyDescent="0.25">
      <c r="A3453" s="561" t="s">
        <v>3412</v>
      </c>
      <c r="B3453" s="561" t="s">
        <v>3413</v>
      </c>
      <c r="C3453" s="561" t="s">
        <v>3414</v>
      </c>
      <c r="D3453" s="561" t="s">
        <v>3415</v>
      </c>
      <c r="E3453" s="562" t="s">
        <v>22</v>
      </c>
      <c r="F3453" s="561" t="s">
        <v>22</v>
      </c>
      <c r="G3453" s="561" t="s">
        <v>29616</v>
      </c>
      <c r="H3453" s="561" t="s">
        <v>3472</v>
      </c>
      <c r="I3453" s="561" t="s">
        <v>23148</v>
      </c>
      <c r="J3453" s="561" t="s">
        <v>7063</v>
      </c>
      <c r="K3453" s="562" t="s">
        <v>26329</v>
      </c>
      <c r="L3453" s="561" t="s">
        <v>25</v>
      </c>
    </row>
    <row r="3454" spans="1:12" x14ac:dyDescent="0.25">
      <c r="A3454" s="561" t="s">
        <v>3412</v>
      </c>
      <c r="B3454" s="561" t="s">
        <v>3413</v>
      </c>
      <c r="C3454" s="561" t="s">
        <v>3414</v>
      </c>
      <c r="D3454" s="561" t="s">
        <v>3415</v>
      </c>
      <c r="E3454" s="562" t="s">
        <v>22</v>
      </c>
      <c r="F3454" s="561" t="s">
        <v>22</v>
      </c>
      <c r="G3454" s="561" t="s">
        <v>29617</v>
      </c>
      <c r="H3454" s="561" t="s">
        <v>3474</v>
      </c>
      <c r="I3454" s="561" t="s">
        <v>23148</v>
      </c>
      <c r="J3454" s="561" t="s">
        <v>7063</v>
      </c>
      <c r="K3454" s="562" t="s">
        <v>33230</v>
      </c>
      <c r="L3454" s="561" t="s">
        <v>25</v>
      </c>
    </row>
    <row r="3455" spans="1:12" x14ac:dyDescent="0.25">
      <c r="A3455" s="561" t="s">
        <v>3412</v>
      </c>
      <c r="B3455" s="561" t="s">
        <v>3413</v>
      </c>
      <c r="C3455" s="561" t="s">
        <v>3414</v>
      </c>
      <c r="D3455" s="561" t="s">
        <v>3415</v>
      </c>
      <c r="E3455" s="562" t="s">
        <v>22</v>
      </c>
      <c r="F3455" s="561" t="s">
        <v>22</v>
      </c>
      <c r="G3455" s="561" t="s">
        <v>29619</v>
      </c>
      <c r="H3455" s="561" t="s">
        <v>3475</v>
      </c>
      <c r="I3455" s="561" t="s">
        <v>23148</v>
      </c>
      <c r="J3455" s="561" t="s">
        <v>24</v>
      </c>
      <c r="K3455" s="562" t="s">
        <v>37679</v>
      </c>
      <c r="L3455" s="561" t="s">
        <v>25</v>
      </c>
    </row>
    <row r="3456" spans="1:12" x14ac:dyDescent="0.25">
      <c r="A3456" s="561" t="s">
        <v>3412</v>
      </c>
      <c r="B3456" s="561" t="s">
        <v>3413</v>
      </c>
      <c r="C3456" s="561" t="s">
        <v>3414</v>
      </c>
      <c r="D3456" s="561" t="s">
        <v>3415</v>
      </c>
      <c r="E3456" s="562" t="s">
        <v>22</v>
      </c>
      <c r="F3456" s="561" t="s">
        <v>22</v>
      </c>
      <c r="G3456" s="561" t="s">
        <v>29620</v>
      </c>
      <c r="H3456" s="561" t="s">
        <v>3477</v>
      </c>
      <c r="I3456" s="561" t="s">
        <v>23148</v>
      </c>
      <c r="J3456" s="561" t="s">
        <v>7063</v>
      </c>
      <c r="K3456" s="562" t="s">
        <v>37680</v>
      </c>
      <c r="L3456" s="561" t="s">
        <v>25</v>
      </c>
    </row>
    <row r="3457" spans="1:12" x14ac:dyDescent="0.25">
      <c r="A3457" s="561" t="s">
        <v>3412</v>
      </c>
      <c r="B3457" s="561" t="s">
        <v>3413</v>
      </c>
      <c r="C3457" s="561" t="s">
        <v>3414</v>
      </c>
      <c r="D3457" s="561" t="s">
        <v>3415</v>
      </c>
      <c r="E3457" s="562" t="s">
        <v>22</v>
      </c>
      <c r="F3457" s="561" t="s">
        <v>22</v>
      </c>
      <c r="G3457" s="561" t="s">
        <v>29621</v>
      </c>
      <c r="H3457" s="561" t="s">
        <v>3478</v>
      </c>
      <c r="I3457" s="561" t="s">
        <v>23148</v>
      </c>
      <c r="J3457" s="561" t="s">
        <v>7063</v>
      </c>
      <c r="K3457" s="562" t="s">
        <v>37681</v>
      </c>
      <c r="L3457" s="561" t="s">
        <v>25</v>
      </c>
    </row>
    <row r="3458" spans="1:12" x14ac:dyDescent="0.25">
      <c r="A3458" s="561" t="s">
        <v>3412</v>
      </c>
      <c r="B3458" s="561" t="s">
        <v>3413</v>
      </c>
      <c r="C3458" s="561" t="s">
        <v>3414</v>
      </c>
      <c r="D3458" s="561" t="s">
        <v>3415</v>
      </c>
      <c r="E3458" s="562" t="s">
        <v>22</v>
      </c>
      <c r="F3458" s="561" t="s">
        <v>22</v>
      </c>
      <c r="G3458" s="561" t="s">
        <v>29623</v>
      </c>
      <c r="H3458" s="561" t="s">
        <v>3479</v>
      </c>
      <c r="I3458" s="561" t="s">
        <v>23148</v>
      </c>
      <c r="J3458" s="561" t="s">
        <v>7063</v>
      </c>
      <c r="K3458" s="562" t="s">
        <v>37682</v>
      </c>
      <c r="L3458" s="561" t="s">
        <v>25</v>
      </c>
    </row>
    <row r="3459" spans="1:12" x14ac:dyDescent="0.25">
      <c r="A3459" s="561" t="s">
        <v>3412</v>
      </c>
      <c r="B3459" s="561" t="s">
        <v>3413</v>
      </c>
      <c r="C3459" s="561" t="s">
        <v>3414</v>
      </c>
      <c r="D3459" s="561" t="s">
        <v>3415</v>
      </c>
      <c r="E3459" s="562" t="s">
        <v>22</v>
      </c>
      <c r="F3459" s="561" t="s">
        <v>22</v>
      </c>
      <c r="G3459" s="561" t="s">
        <v>29625</v>
      </c>
      <c r="H3459" s="561" t="s">
        <v>3481</v>
      </c>
      <c r="I3459" s="561" t="s">
        <v>23148</v>
      </c>
      <c r="J3459" s="561" t="s">
        <v>7063</v>
      </c>
      <c r="K3459" s="562" t="s">
        <v>8236</v>
      </c>
      <c r="L3459" s="561" t="s">
        <v>25</v>
      </c>
    </row>
    <row r="3460" spans="1:12" x14ac:dyDescent="0.25">
      <c r="A3460" s="561" t="s">
        <v>3412</v>
      </c>
      <c r="B3460" s="561" t="s">
        <v>3413</v>
      </c>
      <c r="C3460" s="561" t="s">
        <v>3414</v>
      </c>
      <c r="D3460" s="561" t="s">
        <v>3415</v>
      </c>
      <c r="E3460" s="562" t="s">
        <v>22</v>
      </c>
      <c r="F3460" s="561" t="s">
        <v>22</v>
      </c>
      <c r="G3460" s="561" t="s">
        <v>29627</v>
      </c>
      <c r="H3460" s="561" t="s">
        <v>3482</v>
      </c>
      <c r="I3460" s="561" t="s">
        <v>23148</v>
      </c>
      <c r="J3460" s="561" t="s">
        <v>7063</v>
      </c>
      <c r="K3460" s="562" t="s">
        <v>29589</v>
      </c>
      <c r="L3460" s="561" t="s">
        <v>25</v>
      </c>
    </row>
    <row r="3461" spans="1:12" x14ac:dyDescent="0.25">
      <c r="A3461" s="561" t="s">
        <v>3412</v>
      </c>
      <c r="B3461" s="561" t="s">
        <v>3413</v>
      </c>
      <c r="C3461" s="561" t="s">
        <v>3414</v>
      </c>
      <c r="D3461" s="561" t="s">
        <v>3415</v>
      </c>
      <c r="E3461" s="562" t="s">
        <v>22</v>
      </c>
      <c r="F3461" s="561" t="s">
        <v>22</v>
      </c>
      <c r="G3461" s="561" t="s">
        <v>29629</v>
      </c>
      <c r="H3461" s="561" t="s">
        <v>3483</v>
      </c>
      <c r="I3461" s="561" t="s">
        <v>23148</v>
      </c>
      <c r="J3461" s="561" t="s">
        <v>7063</v>
      </c>
      <c r="K3461" s="562" t="s">
        <v>37683</v>
      </c>
      <c r="L3461" s="561" t="s">
        <v>25</v>
      </c>
    </row>
    <row r="3462" spans="1:12" x14ac:dyDescent="0.25">
      <c r="A3462" s="561" t="s">
        <v>3412</v>
      </c>
      <c r="B3462" s="561" t="s">
        <v>3413</v>
      </c>
      <c r="C3462" s="561" t="s">
        <v>3414</v>
      </c>
      <c r="D3462" s="561" t="s">
        <v>3415</v>
      </c>
      <c r="E3462" s="562" t="s">
        <v>22</v>
      </c>
      <c r="F3462" s="561" t="s">
        <v>22</v>
      </c>
      <c r="G3462" s="561" t="s">
        <v>29630</v>
      </c>
      <c r="H3462" s="561" t="s">
        <v>3484</v>
      </c>
      <c r="I3462" s="561" t="s">
        <v>23148</v>
      </c>
      <c r="J3462" s="561" t="s">
        <v>24</v>
      </c>
      <c r="K3462" s="562" t="s">
        <v>37684</v>
      </c>
      <c r="L3462" s="561" t="s">
        <v>25</v>
      </c>
    </row>
    <row r="3463" spans="1:12" x14ac:dyDescent="0.25">
      <c r="A3463" s="561" t="s">
        <v>3412</v>
      </c>
      <c r="B3463" s="561" t="s">
        <v>3413</v>
      </c>
      <c r="C3463" s="561" t="s">
        <v>3414</v>
      </c>
      <c r="D3463" s="561" t="s">
        <v>3415</v>
      </c>
      <c r="E3463" s="562" t="s">
        <v>22</v>
      </c>
      <c r="F3463" s="561" t="s">
        <v>22</v>
      </c>
      <c r="G3463" s="561" t="s">
        <v>29632</v>
      </c>
      <c r="H3463" s="561" t="s">
        <v>3485</v>
      </c>
      <c r="I3463" s="561" t="s">
        <v>23148</v>
      </c>
      <c r="J3463" s="561" t="s">
        <v>7063</v>
      </c>
      <c r="K3463" s="562" t="s">
        <v>24296</v>
      </c>
      <c r="L3463" s="561" t="s">
        <v>25</v>
      </c>
    </row>
    <row r="3464" spans="1:12" x14ac:dyDescent="0.25">
      <c r="A3464" s="561" t="s">
        <v>3412</v>
      </c>
      <c r="B3464" s="561" t="s">
        <v>3413</v>
      </c>
      <c r="C3464" s="561" t="s">
        <v>3414</v>
      </c>
      <c r="D3464" s="561" t="s">
        <v>3415</v>
      </c>
      <c r="E3464" s="562" t="s">
        <v>22</v>
      </c>
      <c r="F3464" s="561" t="s">
        <v>22</v>
      </c>
      <c r="G3464" s="561" t="s">
        <v>29634</v>
      </c>
      <c r="H3464" s="561" t="s">
        <v>3487</v>
      </c>
      <c r="I3464" s="561" t="s">
        <v>23148</v>
      </c>
      <c r="J3464" s="561" t="s">
        <v>7063</v>
      </c>
      <c r="K3464" s="562" t="s">
        <v>37685</v>
      </c>
      <c r="L3464" s="561" t="s">
        <v>25</v>
      </c>
    </row>
    <row r="3465" spans="1:12" x14ac:dyDescent="0.25">
      <c r="A3465" s="561" t="s">
        <v>3412</v>
      </c>
      <c r="B3465" s="561" t="s">
        <v>3413</v>
      </c>
      <c r="C3465" s="561" t="s">
        <v>3414</v>
      </c>
      <c r="D3465" s="561" t="s">
        <v>3415</v>
      </c>
      <c r="E3465" s="562" t="s">
        <v>22</v>
      </c>
      <c r="F3465" s="561" t="s">
        <v>22</v>
      </c>
      <c r="G3465" s="561" t="s">
        <v>29635</v>
      </c>
      <c r="H3465" s="561" t="s">
        <v>3488</v>
      </c>
      <c r="I3465" s="561" t="s">
        <v>23148</v>
      </c>
      <c r="J3465" s="561" t="s">
        <v>7063</v>
      </c>
      <c r="K3465" s="562" t="s">
        <v>37686</v>
      </c>
      <c r="L3465" s="561" t="s">
        <v>25</v>
      </c>
    </row>
    <row r="3466" spans="1:12" x14ac:dyDescent="0.25">
      <c r="A3466" s="561" t="s">
        <v>3412</v>
      </c>
      <c r="B3466" s="561" t="s">
        <v>3413</v>
      </c>
      <c r="C3466" s="561" t="s">
        <v>3414</v>
      </c>
      <c r="D3466" s="561" t="s">
        <v>3415</v>
      </c>
      <c r="E3466" s="562" t="s">
        <v>22</v>
      </c>
      <c r="F3466" s="561" t="s">
        <v>22</v>
      </c>
      <c r="G3466" s="561" t="s">
        <v>29636</v>
      </c>
      <c r="H3466" s="561" t="s">
        <v>3489</v>
      </c>
      <c r="I3466" s="561" t="s">
        <v>23148</v>
      </c>
      <c r="J3466" s="561" t="s">
        <v>7063</v>
      </c>
      <c r="K3466" s="562" t="s">
        <v>37687</v>
      </c>
      <c r="L3466" s="561" t="s">
        <v>25</v>
      </c>
    </row>
    <row r="3467" spans="1:12" x14ac:dyDescent="0.25">
      <c r="A3467" s="561" t="s">
        <v>3412</v>
      </c>
      <c r="B3467" s="561" t="s">
        <v>3413</v>
      </c>
      <c r="C3467" s="561" t="s">
        <v>3414</v>
      </c>
      <c r="D3467" s="561" t="s">
        <v>3415</v>
      </c>
      <c r="E3467" s="562" t="s">
        <v>22</v>
      </c>
      <c r="F3467" s="561" t="s">
        <v>22</v>
      </c>
      <c r="G3467" s="561" t="s">
        <v>29638</v>
      </c>
      <c r="H3467" s="561" t="s">
        <v>3490</v>
      </c>
      <c r="I3467" s="561" t="s">
        <v>23148</v>
      </c>
      <c r="J3467" s="561" t="s">
        <v>7063</v>
      </c>
      <c r="K3467" s="562" t="s">
        <v>37688</v>
      </c>
      <c r="L3467" s="561" t="s">
        <v>25</v>
      </c>
    </row>
    <row r="3468" spans="1:12" x14ac:dyDescent="0.25">
      <c r="A3468" s="561" t="s">
        <v>3412</v>
      </c>
      <c r="B3468" s="561" t="s">
        <v>3413</v>
      </c>
      <c r="C3468" s="561" t="s">
        <v>3414</v>
      </c>
      <c r="D3468" s="561" t="s">
        <v>3415</v>
      </c>
      <c r="E3468" s="562" t="s">
        <v>22</v>
      </c>
      <c r="F3468" s="561" t="s">
        <v>22</v>
      </c>
      <c r="G3468" s="561" t="s">
        <v>29639</v>
      </c>
      <c r="H3468" s="561" t="s">
        <v>3491</v>
      </c>
      <c r="I3468" s="561" t="s">
        <v>23148</v>
      </c>
      <c r="J3468" s="561" t="s">
        <v>7063</v>
      </c>
      <c r="K3468" s="562" t="s">
        <v>37689</v>
      </c>
      <c r="L3468" s="561" t="s">
        <v>25</v>
      </c>
    </row>
    <row r="3469" spans="1:12" x14ac:dyDescent="0.25">
      <c r="A3469" s="561" t="s">
        <v>3412</v>
      </c>
      <c r="B3469" s="561" t="s">
        <v>3413</v>
      </c>
      <c r="C3469" s="561" t="s">
        <v>3414</v>
      </c>
      <c r="D3469" s="561" t="s">
        <v>3415</v>
      </c>
      <c r="E3469" s="562" t="s">
        <v>22</v>
      </c>
      <c r="F3469" s="561" t="s">
        <v>22</v>
      </c>
      <c r="G3469" s="561" t="s">
        <v>29641</v>
      </c>
      <c r="H3469" s="561" t="s">
        <v>3492</v>
      </c>
      <c r="I3469" s="561" t="s">
        <v>23148</v>
      </c>
      <c r="J3469" s="561" t="s">
        <v>7063</v>
      </c>
      <c r="K3469" s="562" t="s">
        <v>37690</v>
      </c>
      <c r="L3469" s="561" t="s">
        <v>25</v>
      </c>
    </row>
    <row r="3470" spans="1:12" x14ac:dyDescent="0.25">
      <c r="A3470" s="561" t="s">
        <v>3412</v>
      </c>
      <c r="B3470" s="561" t="s">
        <v>3413</v>
      </c>
      <c r="C3470" s="561" t="s">
        <v>3414</v>
      </c>
      <c r="D3470" s="561" t="s">
        <v>3415</v>
      </c>
      <c r="E3470" s="562" t="s">
        <v>22</v>
      </c>
      <c r="F3470" s="561" t="s">
        <v>22</v>
      </c>
      <c r="G3470" s="561" t="s">
        <v>29643</v>
      </c>
      <c r="H3470" s="561" t="s">
        <v>3493</v>
      </c>
      <c r="I3470" s="561" t="s">
        <v>23148</v>
      </c>
      <c r="J3470" s="561" t="s">
        <v>7063</v>
      </c>
      <c r="K3470" s="562" t="s">
        <v>37691</v>
      </c>
      <c r="L3470" s="561" t="s">
        <v>25</v>
      </c>
    </row>
    <row r="3471" spans="1:12" x14ac:dyDescent="0.25">
      <c r="A3471" s="561" t="s">
        <v>3412</v>
      </c>
      <c r="B3471" s="561" t="s">
        <v>3413</v>
      </c>
      <c r="C3471" s="561" t="s">
        <v>3414</v>
      </c>
      <c r="D3471" s="561" t="s">
        <v>3415</v>
      </c>
      <c r="E3471" s="562" t="s">
        <v>22</v>
      </c>
      <c r="F3471" s="561" t="s">
        <v>22</v>
      </c>
      <c r="G3471" s="561" t="s">
        <v>29645</v>
      </c>
      <c r="H3471" s="561" t="s">
        <v>3494</v>
      </c>
      <c r="I3471" s="561" t="s">
        <v>23148</v>
      </c>
      <c r="J3471" s="561" t="s">
        <v>7063</v>
      </c>
      <c r="K3471" s="562" t="s">
        <v>37692</v>
      </c>
      <c r="L3471" s="561" t="s">
        <v>25</v>
      </c>
    </row>
    <row r="3472" spans="1:12" x14ac:dyDescent="0.25">
      <c r="A3472" s="561" t="s">
        <v>3412</v>
      </c>
      <c r="B3472" s="561" t="s">
        <v>3413</v>
      </c>
      <c r="C3472" s="561" t="s">
        <v>3414</v>
      </c>
      <c r="D3472" s="561" t="s">
        <v>3415</v>
      </c>
      <c r="E3472" s="562" t="s">
        <v>22</v>
      </c>
      <c r="F3472" s="561" t="s">
        <v>22</v>
      </c>
      <c r="G3472" s="561" t="s">
        <v>29647</v>
      </c>
      <c r="H3472" s="561" t="s">
        <v>3495</v>
      </c>
      <c r="I3472" s="561" t="s">
        <v>23148</v>
      </c>
      <c r="J3472" s="561" t="s">
        <v>7063</v>
      </c>
      <c r="K3472" s="562" t="s">
        <v>37693</v>
      </c>
      <c r="L3472" s="561" t="s">
        <v>25</v>
      </c>
    </row>
    <row r="3473" spans="1:12" x14ac:dyDescent="0.25">
      <c r="A3473" s="561" t="s">
        <v>3412</v>
      </c>
      <c r="B3473" s="561" t="s">
        <v>3413</v>
      </c>
      <c r="C3473" s="561" t="s">
        <v>3414</v>
      </c>
      <c r="D3473" s="561" t="s">
        <v>3415</v>
      </c>
      <c r="E3473" s="562" t="s">
        <v>22</v>
      </c>
      <c r="F3473" s="561" t="s">
        <v>22</v>
      </c>
      <c r="G3473" s="561" t="s">
        <v>29649</v>
      </c>
      <c r="H3473" s="561" t="s">
        <v>3496</v>
      </c>
      <c r="I3473" s="561" t="s">
        <v>23148</v>
      </c>
      <c r="J3473" s="561" t="s">
        <v>7063</v>
      </c>
      <c r="K3473" s="562" t="s">
        <v>37694</v>
      </c>
      <c r="L3473" s="561" t="s">
        <v>25</v>
      </c>
    </row>
    <row r="3474" spans="1:12" x14ac:dyDescent="0.25">
      <c r="A3474" s="561" t="s">
        <v>3412</v>
      </c>
      <c r="B3474" s="561" t="s">
        <v>3413</v>
      </c>
      <c r="C3474" s="561" t="s">
        <v>3414</v>
      </c>
      <c r="D3474" s="561" t="s">
        <v>3415</v>
      </c>
      <c r="E3474" s="562" t="s">
        <v>22</v>
      </c>
      <c r="F3474" s="561" t="s">
        <v>22</v>
      </c>
      <c r="G3474" s="561" t="s">
        <v>29651</v>
      </c>
      <c r="H3474" s="561" t="s">
        <v>3497</v>
      </c>
      <c r="I3474" s="561" t="s">
        <v>23148</v>
      </c>
      <c r="J3474" s="561" t="s">
        <v>7063</v>
      </c>
      <c r="K3474" s="562" t="s">
        <v>37695</v>
      </c>
      <c r="L3474" s="561" t="s">
        <v>25</v>
      </c>
    </row>
    <row r="3475" spans="1:12" x14ac:dyDescent="0.25">
      <c r="A3475" s="561" t="s">
        <v>3412</v>
      </c>
      <c r="B3475" s="561" t="s">
        <v>3413</v>
      </c>
      <c r="C3475" s="561" t="s">
        <v>3414</v>
      </c>
      <c r="D3475" s="561" t="s">
        <v>3415</v>
      </c>
      <c r="E3475" s="562" t="s">
        <v>22</v>
      </c>
      <c r="F3475" s="561" t="s">
        <v>22</v>
      </c>
      <c r="G3475" s="561" t="s">
        <v>29653</v>
      </c>
      <c r="H3475" s="561" t="s">
        <v>3498</v>
      </c>
      <c r="I3475" s="561" t="s">
        <v>23148</v>
      </c>
      <c r="J3475" s="561" t="s">
        <v>7063</v>
      </c>
      <c r="K3475" s="562" t="s">
        <v>1881</v>
      </c>
      <c r="L3475" s="561" t="s">
        <v>25</v>
      </c>
    </row>
    <row r="3476" spans="1:12" x14ac:dyDescent="0.25">
      <c r="A3476" s="561" t="s">
        <v>3412</v>
      </c>
      <c r="B3476" s="561" t="s">
        <v>3413</v>
      </c>
      <c r="C3476" s="561" t="s">
        <v>3414</v>
      </c>
      <c r="D3476" s="561" t="s">
        <v>3415</v>
      </c>
      <c r="E3476" s="562" t="s">
        <v>22</v>
      </c>
      <c r="F3476" s="561" t="s">
        <v>22</v>
      </c>
      <c r="G3476" s="561" t="s">
        <v>29654</v>
      </c>
      <c r="H3476" s="561" t="s">
        <v>3500</v>
      </c>
      <c r="I3476" s="561" t="s">
        <v>23148</v>
      </c>
      <c r="J3476" s="561" t="s">
        <v>7063</v>
      </c>
      <c r="K3476" s="562" t="s">
        <v>7296</v>
      </c>
      <c r="L3476" s="561" t="s">
        <v>25</v>
      </c>
    </row>
    <row r="3477" spans="1:12" x14ac:dyDescent="0.25">
      <c r="A3477" s="561" t="s">
        <v>3412</v>
      </c>
      <c r="B3477" s="561" t="s">
        <v>3413</v>
      </c>
      <c r="C3477" s="561" t="s">
        <v>3414</v>
      </c>
      <c r="D3477" s="561" t="s">
        <v>3415</v>
      </c>
      <c r="E3477" s="562" t="s">
        <v>22</v>
      </c>
      <c r="F3477" s="561" t="s">
        <v>22</v>
      </c>
      <c r="G3477" s="561" t="s">
        <v>29655</v>
      </c>
      <c r="H3477" s="561" t="s">
        <v>3501</v>
      </c>
      <c r="I3477" s="561" t="s">
        <v>23148</v>
      </c>
      <c r="J3477" s="561" t="s">
        <v>7063</v>
      </c>
      <c r="K3477" s="562" t="s">
        <v>32449</v>
      </c>
      <c r="L3477" s="561" t="s">
        <v>25</v>
      </c>
    </row>
    <row r="3478" spans="1:12" x14ac:dyDescent="0.25">
      <c r="A3478" s="561" t="s">
        <v>3412</v>
      </c>
      <c r="B3478" s="561" t="s">
        <v>3413</v>
      </c>
      <c r="C3478" s="561" t="s">
        <v>3414</v>
      </c>
      <c r="D3478" s="561" t="s">
        <v>3415</v>
      </c>
      <c r="E3478" s="562" t="s">
        <v>22</v>
      </c>
      <c r="F3478" s="561" t="s">
        <v>22</v>
      </c>
      <c r="G3478" s="561" t="s">
        <v>29657</v>
      </c>
      <c r="H3478" s="561" t="s">
        <v>3502</v>
      </c>
      <c r="I3478" s="561" t="s">
        <v>23148</v>
      </c>
      <c r="J3478" s="561" t="s">
        <v>7063</v>
      </c>
      <c r="K3478" s="562" t="s">
        <v>37696</v>
      </c>
      <c r="L3478" s="561" t="s">
        <v>25</v>
      </c>
    </row>
    <row r="3479" spans="1:12" x14ac:dyDescent="0.25">
      <c r="A3479" s="561" t="s">
        <v>3412</v>
      </c>
      <c r="B3479" s="561" t="s">
        <v>3413</v>
      </c>
      <c r="C3479" s="561" t="s">
        <v>3414</v>
      </c>
      <c r="D3479" s="561" t="s">
        <v>3415</v>
      </c>
      <c r="E3479" s="562" t="s">
        <v>22</v>
      </c>
      <c r="F3479" s="561" t="s">
        <v>22</v>
      </c>
      <c r="G3479" s="561" t="s">
        <v>29658</v>
      </c>
      <c r="H3479" s="561" t="s">
        <v>3503</v>
      </c>
      <c r="I3479" s="561" t="s">
        <v>23148</v>
      </c>
      <c r="J3479" s="561" t="s">
        <v>7063</v>
      </c>
      <c r="K3479" s="562" t="s">
        <v>37697</v>
      </c>
      <c r="L3479" s="561" t="s">
        <v>25</v>
      </c>
    </row>
    <row r="3480" spans="1:12" x14ac:dyDescent="0.25">
      <c r="A3480" s="561" t="s">
        <v>3412</v>
      </c>
      <c r="B3480" s="561" t="s">
        <v>3413</v>
      </c>
      <c r="C3480" s="561" t="s">
        <v>3414</v>
      </c>
      <c r="D3480" s="561" t="s">
        <v>3415</v>
      </c>
      <c r="E3480" s="562" t="s">
        <v>22</v>
      </c>
      <c r="F3480" s="561" t="s">
        <v>22</v>
      </c>
      <c r="G3480" s="561" t="s">
        <v>29660</v>
      </c>
      <c r="H3480" s="561" t="s">
        <v>3504</v>
      </c>
      <c r="I3480" s="561" t="s">
        <v>23148</v>
      </c>
      <c r="J3480" s="561" t="s">
        <v>7063</v>
      </c>
      <c r="K3480" s="562" t="s">
        <v>37698</v>
      </c>
      <c r="L3480" s="561" t="s">
        <v>25</v>
      </c>
    </row>
    <row r="3481" spans="1:12" x14ac:dyDescent="0.25">
      <c r="A3481" s="561" t="s">
        <v>3412</v>
      </c>
      <c r="B3481" s="561" t="s">
        <v>3413</v>
      </c>
      <c r="C3481" s="561" t="s">
        <v>3414</v>
      </c>
      <c r="D3481" s="561" t="s">
        <v>3415</v>
      </c>
      <c r="E3481" s="562" t="s">
        <v>22</v>
      </c>
      <c r="F3481" s="561" t="s">
        <v>22</v>
      </c>
      <c r="G3481" s="561" t="s">
        <v>29661</v>
      </c>
      <c r="H3481" s="561" t="s">
        <v>3505</v>
      </c>
      <c r="I3481" s="561" t="s">
        <v>23148</v>
      </c>
      <c r="J3481" s="561" t="s">
        <v>7063</v>
      </c>
      <c r="K3481" s="562" t="s">
        <v>8180</v>
      </c>
      <c r="L3481" s="561" t="s">
        <v>25</v>
      </c>
    </row>
    <row r="3482" spans="1:12" x14ac:dyDescent="0.25">
      <c r="A3482" s="561" t="s">
        <v>3412</v>
      </c>
      <c r="B3482" s="561" t="s">
        <v>3413</v>
      </c>
      <c r="C3482" s="561" t="s">
        <v>3414</v>
      </c>
      <c r="D3482" s="561" t="s">
        <v>3415</v>
      </c>
      <c r="E3482" s="562" t="s">
        <v>22</v>
      </c>
      <c r="F3482" s="561" t="s">
        <v>22</v>
      </c>
      <c r="G3482" s="561" t="s">
        <v>29663</v>
      </c>
      <c r="H3482" s="561" t="s">
        <v>3506</v>
      </c>
      <c r="I3482" s="561" t="s">
        <v>23148</v>
      </c>
      <c r="J3482" s="561" t="s">
        <v>7063</v>
      </c>
      <c r="K3482" s="562" t="s">
        <v>29291</v>
      </c>
      <c r="L3482" s="561" t="s">
        <v>25</v>
      </c>
    </row>
    <row r="3483" spans="1:12" x14ac:dyDescent="0.25">
      <c r="A3483" s="561" t="s">
        <v>3412</v>
      </c>
      <c r="B3483" s="561" t="s">
        <v>3413</v>
      </c>
      <c r="C3483" s="561" t="s">
        <v>3414</v>
      </c>
      <c r="D3483" s="561" t="s">
        <v>3415</v>
      </c>
      <c r="E3483" s="562" t="s">
        <v>22</v>
      </c>
      <c r="F3483" s="561" t="s">
        <v>22</v>
      </c>
      <c r="G3483" s="561" t="s">
        <v>29665</v>
      </c>
      <c r="H3483" s="561" t="s">
        <v>3507</v>
      </c>
      <c r="I3483" s="561" t="s">
        <v>23148</v>
      </c>
      <c r="J3483" s="561" t="s">
        <v>7063</v>
      </c>
      <c r="K3483" s="562" t="s">
        <v>8127</v>
      </c>
      <c r="L3483" s="561" t="s">
        <v>25</v>
      </c>
    </row>
    <row r="3484" spans="1:12" x14ac:dyDescent="0.25">
      <c r="A3484" s="561" t="s">
        <v>3412</v>
      </c>
      <c r="B3484" s="561" t="s">
        <v>3413</v>
      </c>
      <c r="C3484" s="561" t="s">
        <v>3414</v>
      </c>
      <c r="D3484" s="561" t="s">
        <v>3415</v>
      </c>
      <c r="E3484" s="562" t="s">
        <v>22</v>
      </c>
      <c r="F3484" s="561" t="s">
        <v>22</v>
      </c>
      <c r="G3484" s="561" t="s">
        <v>29667</v>
      </c>
      <c r="H3484" s="561" t="s">
        <v>3508</v>
      </c>
      <c r="I3484" s="561" t="s">
        <v>23148</v>
      </c>
      <c r="J3484" s="561" t="s">
        <v>7063</v>
      </c>
      <c r="K3484" s="562" t="s">
        <v>7948</v>
      </c>
      <c r="L3484" s="561" t="s">
        <v>25</v>
      </c>
    </row>
    <row r="3485" spans="1:12" x14ac:dyDescent="0.25">
      <c r="A3485" s="561" t="s">
        <v>3412</v>
      </c>
      <c r="B3485" s="561" t="s">
        <v>3413</v>
      </c>
      <c r="C3485" s="561" t="s">
        <v>3414</v>
      </c>
      <c r="D3485" s="561" t="s">
        <v>3415</v>
      </c>
      <c r="E3485" s="562" t="s">
        <v>22</v>
      </c>
      <c r="F3485" s="561" t="s">
        <v>22</v>
      </c>
      <c r="G3485" s="561" t="s">
        <v>29668</v>
      </c>
      <c r="H3485" s="561" t="s">
        <v>3509</v>
      </c>
      <c r="I3485" s="561" t="s">
        <v>23148</v>
      </c>
      <c r="J3485" s="561" t="s">
        <v>7063</v>
      </c>
      <c r="K3485" s="562" t="s">
        <v>7559</v>
      </c>
      <c r="L3485" s="561" t="s">
        <v>25</v>
      </c>
    </row>
    <row r="3486" spans="1:12" x14ac:dyDescent="0.25">
      <c r="A3486" s="561" t="s">
        <v>3412</v>
      </c>
      <c r="B3486" s="561" t="s">
        <v>3413</v>
      </c>
      <c r="C3486" s="561" t="s">
        <v>3414</v>
      </c>
      <c r="D3486" s="561" t="s">
        <v>3415</v>
      </c>
      <c r="E3486" s="562" t="s">
        <v>22</v>
      </c>
      <c r="F3486" s="561" t="s">
        <v>22</v>
      </c>
      <c r="G3486" s="561" t="s">
        <v>29669</v>
      </c>
      <c r="H3486" s="561" t="s">
        <v>3510</v>
      </c>
      <c r="I3486" s="561" t="s">
        <v>23148</v>
      </c>
      <c r="J3486" s="561" t="s">
        <v>7063</v>
      </c>
      <c r="K3486" s="562" t="s">
        <v>37699</v>
      </c>
      <c r="L3486" s="561" t="s">
        <v>25</v>
      </c>
    </row>
    <row r="3487" spans="1:12" x14ac:dyDescent="0.25">
      <c r="A3487" s="561" t="s">
        <v>3412</v>
      </c>
      <c r="B3487" s="561" t="s">
        <v>3413</v>
      </c>
      <c r="C3487" s="561" t="s">
        <v>3414</v>
      </c>
      <c r="D3487" s="561" t="s">
        <v>3415</v>
      </c>
      <c r="E3487" s="562" t="s">
        <v>22</v>
      </c>
      <c r="F3487" s="561" t="s">
        <v>22</v>
      </c>
      <c r="G3487" s="561" t="s">
        <v>29671</v>
      </c>
      <c r="H3487" s="561" t="s">
        <v>29672</v>
      </c>
      <c r="I3487" s="561" t="s">
        <v>23148</v>
      </c>
      <c r="J3487" s="561" t="s">
        <v>24</v>
      </c>
      <c r="K3487" s="562" t="s">
        <v>37700</v>
      </c>
      <c r="L3487" s="561" t="s">
        <v>25</v>
      </c>
    </row>
    <row r="3488" spans="1:12" x14ac:dyDescent="0.25">
      <c r="A3488" s="561" t="s">
        <v>3412</v>
      </c>
      <c r="B3488" s="561" t="s">
        <v>3413</v>
      </c>
      <c r="C3488" s="561" t="s">
        <v>3414</v>
      </c>
      <c r="D3488" s="561" t="s">
        <v>3415</v>
      </c>
      <c r="E3488" s="562" t="s">
        <v>22</v>
      </c>
      <c r="F3488" s="561" t="s">
        <v>22</v>
      </c>
      <c r="G3488" s="561" t="s">
        <v>29673</v>
      </c>
      <c r="H3488" s="561" t="s">
        <v>29674</v>
      </c>
      <c r="I3488" s="561" t="s">
        <v>23148</v>
      </c>
      <c r="J3488" s="561" t="s">
        <v>24</v>
      </c>
      <c r="K3488" s="562" t="s">
        <v>33619</v>
      </c>
      <c r="L3488" s="561" t="s">
        <v>25</v>
      </c>
    </row>
    <row r="3489" spans="1:12" x14ac:dyDescent="0.25">
      <c r="A3489" s="561" t="s">
        <v>3412</v>
      </c>
      <c r="B3489" s="561" t="s">
        <v>3413</v>
      </c>
      <c r="C3489" s="561" t="s">
        <v>3414</v>
      </c>
      <c r="D3489" s="561" t="s">
        <v>3415</v>
      </c>
      <c r="E3489" s="562" t="s">
        <v>22</v>
      </c>
      <c r="F3489" s="561" t="s">
        <v>22</v>
      </c>
      <c r="G3489" s="561" t="s">
        <v>29676</v>
      </c>
      <c r="H3489" s="561" t="s">
        <v>29677</v>
      </c>
      <c r="I3489" s="561" t="s">
        <v>23148</v>
      </c>
      <c r="J3489" s="561" t="s">
        <v>24</v>
      </c>
      <c r="K3489" s="562" t="s">
        <v>37701</v>
      </c>
      <c r="L3489" s="561" t="s">
        <v>25</v>
      </c>
    </row>
    <row r="3490" spans="1:12" x14ac:dyDescent="0.25">
      <c r="A3490" s="561" t="s">
        <v>3412</v>
      </c>
      <c r="B3490" s="561" t="s">
        <v>3413</v>
      </c>
      <c r="C3490" s="561" t="s">
        <v>3414</v>
      </c>
      <c r="D3490" s="561" t="s">
        <v>3415</v>
      </c>
      <c r="E3490" s="562" t="s">
        <v>22</v>
      </c>
      <c r="F3490" s="561" t="s">
        <v>22</v>
      </c>
      <c r="G3490" s="561" t="s">
        <v>29679</v>
      </c>
      <c r="H3490" s="561" t="s">
        <v>29680</v>
      </c>
      <c r="I3490" s="561" t="s">
        <v>23148</v>
      </c>
      <c r="J3490" s="561" t="s">
        <v>24</v>
      </c>
      <c r="K3490" s="562" t="s">
        <v>37702</v>
      </c>
      <c r="L3490" s="561" t="s">
        <v>25</v>
      </c>
    </row>
    <row r="3491" spans="1:12" x14ac:dyDescent="0.25">
      <c r="A3491" s="561" t="s">
        <v>3412</v>
      </c>
      <c r="B3491" s="561" t="s">
        <v>3413</v>
      </c>
      <c r="C3491" s="561" t="s">
        <v>3414</v>
      </c>
      <c r="D3491" s="561" t="s">
        <v>3415</v>
      </c>
      <c r="E3491" s="562" t="s">
        <v>22</v>
      </c>
      <c r="F3491" s="561" t="s">
        <v>22</v>
      </c>
      <c r="G3491" s="561" t="s">
        <v>29682</v>
      </c>
      <c r="H3491" s="561" t="s">
        <v>29683</v>
      </c>
      <c r="I3491" s="561" t="s">
        <v>23148</v>
      </c>
      <c r="J3491" s="561" t="s">
        <v>24</v>
      </c>
      <c r="K3491" s="562" t="s">
        <v>37703</v>
      </c>
      <c r="L3491" s="561" t="s">
        <v>25</v>
      </c>
    </row>
    <row r="3492" spans="1:12" x14ac:dyDescent="0.25">
      <c r="A3492" s="561" t="s">
        <v>3412</v>
      </c>
      <c r="B3492" s="561" t="s">
        <v>3413</v>
      </c>
      <c r="C3492" s="561" t="s">
        <v>3414</v>
      </c>
      <c r="D3492" s="561" t="s">
        <v>3415</v>
      </c>
      <c r="E3492" s="562" t="s">
        <v>22</v>
      </c>
      <c r="F3492" s="561" t="s">
        <v>22</v>
      </c>
      <c r="G3492" s="561" t="s">
        <v>29685</v>
      </c>
      <c r="H3492" s="561" t="s">
        <v>29686</v>
      </c>
      <c r="I3492" s="561" t="s">
        <v>23148</v>
      </c>
      <c r="J3492" s="561" t="s">
        <v>24</v>
      </c>
      <c r="K3492" s="562" t="s">
        <v>25624</v>
      </c>
      <c r="L3492" s="561" t="s">
        <v>25</v>
      </c>
    </row>
    <row r="3493" spans="1:12" x14ac:dyDescent="0.25">
      <c r="A3493" s="561" t="s">
        <v>3412</v>
      </c>
      <c r="B3493" s="561" t="s">
        <v>3413</v>
      </c>
      <c r="C3493" s="561" t="s">
        <v>3414</v>
      </c>
      <c r="D3493" s="561" t="s">
        <v>3415</v>
      </c>
      <c r="E3493" s="562" t="s">
        <v>22</v>
      </c>
      <c r="F3493" s="561" t="s">
        <v>22</v>
      </c>
      <c r="G3493" s="561" t="s">
        <v>29688</v>
      </c>
      <c r="H3493" s="561" t="s">
        <v>29689</v>
      </c>
      <c r="I3493" s="561" t="s">
        <v>23148</v>
      </c>
      <c r="J3493" s="561" t="s">
        <v>24</v>
      </c>
      <c r="K3493" s="562" t="s">
        <v>37704</v>
      </c>
      <c r="L3493" s="561" t="s">
        <v>25</v>
      </c>
    </row>
    <row r="3494" spans="1:12" x14ac:dyDescent="0.25">
      <c r="A3494" s="561" t="s">
        <v>3412</v>
      </c>
      <c r="B3494" s="561" t="s">
        <v>3413</v>
      </c>
      <c r="C3494" s="561" t="s">
        <v>3414</v>
      </c>
      <c r="D3494" s="561" t="s">
        <v>3415</v>
      </c>
      <c r="E3494" s="562" t="s">
        <v>22</v>
      </c>
      <c r="F3494" s="561" t="s">
        <v>22</v>
      </c>
      <c r="G3494" s="561" t="s">
        <v>29691</v>
      </c>
      <c r="H3494" s="561" t="s">
        <v>29692</v>
      </c>
      <c r="I3494" s="561" t="s">
        <v>23148</v>
      </c>
      <c r="J3494" s="561" t="s">
        <v>24</v>
      </c>
      <c r="K3494" s="562" t="s">
        <v>37705</v>
      </c>
      <c r="L3494" s="561" t="s">
        <v>25</v>
      </c>
    </row>
    <row r="3495" spans="1:12" x14ac:dyDescent="0.25">
      <c r="A3495" s="561" t="s">
        <v>3412</v>
      </c>
      <c r="B3495" s="561" t="s">
        <v>3413</v>
      </c>
      <c r="C3495" s="561" t="s">
        <v>3414</v>
      </c>
      <c r="D3495" s="561" t="s">
        <v>3415</v>
      </c>
      <c r="E3495" s="562" t="s">
        <v>22</v>
      </c>
      <c r="F3495" s="561" t="s">
        <v>22</v>
      </c>
      <c r="G3495" s="561" t="s">
        <v>29694</v>
      </c>
      <c r="H3495" s="561" t="s">
        <v>29695</v>
      </c>
      <c r="I3495" s="561" t="s">
        <v>23148</v>
      </c>
      <c r="J3495" s="561" t="s">
        <v>24</v>
      </c>
      <c r="K3495" s="562" t="s">
        <v>37706</v>
      </c>
      <c r="L3495" s="561" t="s">
        <v>25</v>
      </c>
    </row>
    <row r="3496" spans="1:12" x14ac:dyDescent="0.25">
      <c r="A3496" s="561" t="s">
        <v>3412</v>
      </c>
      <c r="B3496" s="561" t="s">
        <v>3413</v>
      </c>
      <c r="C3496" s="561" t="s">
        <v>3414</v>
      </c>
      <c r="D3496" s="561" t="s">
        <v>3415</v>
      </c>
      <c r="E3496" s="562" t="s">
        <v>22</v>
      </c>
      <c r="F3496" s="561" t="s">
        <v>22</v>
      </c>
      <c r="G3496" s="561" t="s">
        <v>29697</v>
      </c>
      <c r="H3496" s="561" t="s">
        <v>29698</v>
      </c>
      <c r="I3496" s="561" t="s">
        <v>23148</v>
      </c>
      <c r="J3496" s="561" t="s">
        <v>24</v>
      </c>
      <c r="K3496" s="562" t="s">
        <v>37707</v>
      </c>
      <c r="L3496" s="561" t="s">
        <v>25</v>
      </c>
    </row>
    <row r="3497" spans="1:12" x14ac:dyDescent="0.25">
      <c r="A3497" s="561" t="s">
        <v>3412</v>
      </c>
      <c r="B3497" s="561" t="s">
        <v>3413</v>
      </c>
      <c r="C3497" s="561" t="s">
        <v>3414</v>
      </c>
      <c r="D3497" s="561" t="s">
        <v>3415</v>
      </c>
      <c r="E3497" s="562" t="s">
        <v>22</v>
      </c>
      <c r="F3497" s="561" t="s">
        <v>22</v>
      </c>
      <c r="G3497" s="561" t="s">
        <v>29700</v>
      </c>
      <c r="H3497" s="561" t="s">
        <v>29701</v>
      </c>
      <c r="I3497" s="561" t="s">
        <v>23148</v>
      </c>
      <c r="J3497" s="561" t="s">
        <v>24</v>
      </c>
      <c r="K3497" s="562" t="s">
        <v>37708</v>
      </c>
      <c r="L3497" s="561" t="s">
        <v>25</v>
      </c>
    </row>
    <row r="3498" spans="1:12" x14ac:dyDescent="0.25">
      <c r="A3498" s="561" t="s">
        <v>3412</v>
      </c>
      <c r="B3498" s="561" t="s">
        <v>3413</v>
      </c>
      <c r="C3498" s="561" t="s">
        <v>3414</v>
      </c>
      <c r="D3498" s="561" t="s">
        <v>3415</v>
      </c>
      <c r="E3498" s="562" t="s">
        <v>22</v>
      </c>
      <c r="F3498" s="561" t="s">
        <v>22</v>
      </c>
      <c r="G3498" s="561" t="s">
        <v>29703</v>
      </c>
      <c r="H3498" s="561" t="s">
        <v>29704</v>
      </c>
      <c r="I3498" s="561" t="s">
        <v>23148</v>
      </c>
      <c r="J3498" s="561" t="s">
        <v>24</v>
      </c>
      <c r="K3498" s="562" t="s">
        <v>37709</v>
      </c>
      <c r="L3498" s="561" t="s">
        <v>25</v>
      </c>
    </row>
    <row r="3499" spans="1:12" x14ac:dyDescent="0.25">
      <c r="A3499" s="561" t="s">
        <v>3412</v>
      </c>
      <c r="B3499" s="561" t="s">
        <v>3413</v>
      </c>
      <c r="C3499" s="561" t="s">
        <v>3414</v>
      </c>
      <c r="D3499" s="561" t="s">
        <v>3415</v>
      </c>
      <c r="E3499" s="562" t="s">
        <v>22</v>
      </c>
      <c r="F3499" s="561" t="s">
        <v>22</v>
      </c>
      <c r="G3499" s="561" t="s">
        <v>29706</v>
      </c>
      <c r="H3499" s="561" t="s">
        <v>29707</v>
      </c>
      <c r="I3499" s="561" t="s">
        <v>23148</v>
      </c>
      <c r="J3499" s="561" t="s">
        <v>24</v>
      </c>
      <c r="K3499" s="562" t="s">
        <v>37399</v>
      </c>
      <c r="L3499" s="561" t="s">
        <v>25</v>
      </c>
    </row>
    <row r="3500" spans="1:12" x14ac:dyDescent="0.25">
      <c r="A3500" s="561" t="s">
        <v>3412</v>
      </c>
      <c r="B3500" s="561" t="s">
        <v>3413</v>
      </c>
      <c r="C3500" s="561" t="s">
        <v>3414</v>
      </c>
      <c r="D3500" s="561" t="s">
        <v>3415</v>
      </c>
      <c r="E3500" s="562" t="s">
        <v>22</v>
      </c>
      <c r="F3500" s="561" t="s">
        <v>22</v>
      </c>
      <c r="G3500" s="561" t="s">
        <v>29709</v>
      </c>
      <c r="H3500" s="561" t="s">
        <v>29710</v>
      </c>
      <c r="I3500" s="561" t="s">
        <v>23148</v>
      </c>
      <c r="J3500" s="561" t="s">
        <v>24</v>
      </c>
      <c r="K3500" s="562" t="s">
        <v>37710</v>
      </c>
      <c r="L3500" s="561" t="s">
        <v>25</v>
      </c>
    </row>
    <row r="3501" spans="1:12" x14ac:dyDescent="0.25">
      <c r="A3501" s="561" t="s">
        <v>3412</v>
      </c>
      <c r="B3501" s="561" t="s">
        <v>3413</v>
      </c>
      <c r="C3501" s="561" t="s">
        <v>3414</v>
      </c>
      <c r="D3501" s="561" t="s">
        <v>3415</v>
      </c>
      <c r="E3501" s="562" t="s">
        <v>22</v>
      </c>
      <c r="F3501" s="561" t="s">
        <v>22</v>
      </c>
      <c r="G3501" s="561" t="s">
        <v>29712</v>
      </c>
      <c r="H3501" s="561" t="s">
        <v>29713</v>
      </c>
      <c r="I3501" s="561" t="s">
        <v>23148</v>
      </c>
      <c r="J3501" s="561" t="s">
        <v>24</v>
      </c>
      <c r="K3501" s="562" t="s">
        <v>35690</v>
      </c>
      <c r="L3501" s="561" t="s">
        <v>25</v>
      </c>
    </row>
    <row r="3502" spans="1:12" x14ac:dyDescent="0.25">
      <c r="A3502" s="561" t="s">
        <v>3412</v>
      </c>
      <c r="B3502" s="561" t="s">
        <v>3413</v>
      </c>
      <c r="C3502" s="561" t="s">
        <v>3414</v>
      </c>
      <c r="D3502" s="561" t="s">
        <v>3415</v>
      </c>
      <c r="E3502" s="562" t="s">
        <v>22</v>
      </c>
      <c r="F3502" s="561" t="s">
        <v>22</v>
      </c>
      <c r="G3502" s="561" t="s">
        <v>29715</v>
      </c>
      <c r="H3502" s="561" t="s">
        <v>29716</v>
      </c>
      <c r="I3502" s="561" t="s">
        <v>23148</v>
      </c>
      <c r="J3502" s="561" t="s">
        <v>24</v>
      </c>
      <c r="K3502" s="562" t="s">
        <v>37711</v>
      </c>
      <c r="L3502" s="561" t="s">
        <v>25</v>
      </c>
    </row>
    <row r="3503" spans="1:12" x14ac:dyDescent="0.25">
      <c r="A3503" s="561" t="s">
        <v>3412</v>
      </c>
      <c r="B3503" s="561" t="s">
        <v>3413</v>
      </c>
      <c r="C3503" s="561" t="s">
        <v>3414</v>
      </c>
      <c r="D3503" s="561" t="s">
        <v>3415</v>
      </c>
      <c r="E3503" s="562" t="s">
        <v>22</v>
      </c>
      <c r="F3503" s="561" t="s">
        <v>22</v>
      </c>
      <c r="G3503" s="561" t="s">
        <v>29718</v>
      </c>
      <c r="H3503" s="561" t="s">
        <v>29719</v>
      </c>
      <c r="I3503" s="561" t="s">
        <v>23148</v>
      </c>
      <c r="J3503" s="561" t="s">
        <v>24</v>
      </c>
      <c r="K3503" s="562" t="s">
        <v>37712</v>
      </c>
      <c r="L3503" s="561" t="s">
        <v>25</v>
      </c>
    </row>
    <row r="3504" spans="1:12" x14ac:dyDescent="0.25">
      <c r="A3504" s="561" t="s">
        <v>3412</v>
      </c>
      <c r="B3504" s="561" t="s">
        <v>3413</v>
      </c>
      <c r="C3504" s="561" t="s">
        <v>3414</v>
      </c>
      <c r="D3504" s="561" t="s">
        <v>3415</v>
      </c>
      <c r="E3504" s="562" t="s">
        <v>22</v>
      </c>
      <c r="F3504" s="561" t="s">
        <v>22</v>
      </c>
      <c r="G3504" s="561" t="s">
        <v>29721</v>
      </c>
      <c r="H3504" s="561" t="s">
        <v>29722</v>
      </c>
      <c r="I3504" s="561" t="s">
        <v>23148</v>
      </c>
      <c r="J3504" s="561" t="s">
        <v>24</v>
      </c>
      <c r="K3504" s="562" t="s">
        <v>37713</v>
      </c>
      <c r="L3504" s="561" t="s">
        <v>25</v>
      </c>
    </row>
    <row r="3505" spans="1:12" x14ac:dyDescent="0.25">
      <c r="A3505" s="561" t="s">
        <v>3412</v>
      </c>
      <c r="B3505" s="561" t="s">
        <v>3413</v>
      </c>
      <c r="C3505" s="561" t="s">
        <v>3414</v>
      </c>
      <c r="D3505" s="561" t="s">
        <v>3415</v>
      </c>
      <c r="E3505" s="562" t="s">
        <v>22</v>
      </c>
      <c r="F3505" s="561" t="s">
        <v>22</v>
      </c>
      <c r="G3505" s="561" t="s">
        <v>29724</v>
      </c>
      <c r="H3505" s="561" t="s">
        <v>29725</v>
      </c>
      <c r="I3505" s="561" t="s">
        <v>23148</v>
      </c>
      <c r="J3505" s="561" t="s">
        <v>24</v>
      </c>
      <c r="K3505" s="562" t="s">
        <v>8423</v>
      </c>
      <c r="L3505" s="561" t="s">
        <v>25</v>
      </c>
    </row>
    <row r="3506" spans="1:12" x14ac:dyDescent="0.25">
      <c r="A3506" s="561" t="s">
        <v>3412</v>
      </c>
      <c r="B3506" s="561" t="s">
        <v>3413</v>
      </c>
      <c r="C3506" s="561" t="s">
        <v>3414</v>
      </c>
      <c r="D3506" s="561" t="s">
        <v>3415</v>
      </c>
      <c r="E3506" s="562" t="s">
        <v>22</v>
      </c>
      <c r="F3506" s="561" t="s">
        <v>22</v>
      </c>
      <c r="G3506" s="561" t="s">
        <v>29727</v>
      </c>
      <c r="H3506" s="561" t="s">
        <v>29728</v>
      </c>
      <c r="I3506" s="561" t="s">
        <v>23148</v>
      </c>
      <c r="J3506" s="561" t="s">
        <v>24</v>
      </c>
      <c r="K3506" s="562" t="s">
        <v>37613</v>
      </c>
      <c r="L3506" s="561" t="s">
        <v>25</v>
      </c>
    </row>
    <row r="3507" spans="1:12" x14ac:dyDescent="0.25">
      <c r="A3507" s="561" t="s">
        <v>3412</v>
      </c>
      <c r="B3507" s="561" t="s">
        <v>3413</v>
      </c>
      <c r="C3507" s="561" t="s">
        <v>3414</v>
      </c>
      <c r="D3507" s="561" t="s">
        <v>3415</v>
      </c>
      <c r="E3507" s="562" t="s">
        <v>22</v>
      </c>
      <c r="F3507" s="561" t="s">
        <v>22</v>
      </c>
      <c r="G3507" s="561" t="s">
        <v>29730</v>
      </c>
      <c r="H3507" s="561" t="s">
        <v>29731</v>
      </c>
      <c r="I3507" s="561" t="s">
        <v>23148</v>
      </c>
      <c r="J3507" s="561" t="s">
        <v>24</v>
      </c>
      <c r="K3507" s="562" t="s">
        <v>37714</v>
      </c>
      <c r="L3507" s="561" t="s">
        <v>25</v>
      </c>
    </row>
    <row r="3508" spans="1:12" x14ac:dyDescent="0.25">
      <c r="A3508" s="561" t="s">
        <v>3412</v>
      </c>
      <c r="B3508" s="561" t="s">
        <v>3413</v>
      </c>
      <c r="C3508" s="561" t="s">
        <v>3414</v>
      </c>
      <c r="D3508" s="561" t="s">
        <v>3415</v>
      </c>
      <c r="E3508" s="562" t="s">
        <v>22</v>
      </c>
      <c r="F3508" s="561" t="s">
        <v>22</v>
      </c>
      <c r="G3508" s="561" t="s">
        <v>29733</v>
      </c>
      <c r="H3508" s="561" t="s">
        <v>29734</v>
      </c>
      <c r="I3508" s="561" t="s">
        <v>23148</v>
      </c>
      <c r="J3508" s="561" t="s">
        <v>24</v>
      </c>
      <c r="K3508" s="562" t="s">
        <v>37715</v>
      </c>
      <c r="L3508" s="561" t="s">
        <v>25</v>
      </c>
    </row>
    <row r="3509" spans="1:12" x14ac:dyDescent="0.25">
      <c r="A3509" s="561" t="s">
        <v>3412</v>
      </c>
      <c r="B3509" s="561" t="s">
        <v>3413</v>
      </c>
      <c r="C3509" s="561" t="s">
        <v>3414</v>
      </c>
      <c r="D3509" s="561" t="s">
        <v>3415</v>
      </c>
      <c r="E3509" s="562" t="s">
        <v>22</v>
      </c>
      <c r="F3509" s="561" t="s">
        <v>22</v>
      </c>
      <c r="G3509" s="561" t="s">
        <v>29736</v>
      </c>
      <c r="H3509" s="561" t="s">
        <v>29737</v>
      </c>
      <c r="I3509" s="561" t="s">
        <v>23148</v>
      </c>
      <c r="J3509" s="561" t="s">
        <v>24</v>
      </c>
      <c r="K3509" s="562" t="s">
        <v>37716</v>
      </c>
      <c r="L3509" s="561" t="s">
        <v>25</v>
      </c>
    </row>
    <row r="3510" spans="1:12" x14ac:dyDescent="0.25">
      <c r="A3510" s="561" t="s">
        <v>3412</v>
      </c>
      <c r="B3510" s="561" t="s">
        <v>3413</v>
      </c>
      <c r="C3510" s="561" t="s">
        <v>3414</v>
      </c>
      <c r="D3510" s="561" t="s">
        <v>3415</v>
      </c>
      <c r="E3510" s="562" t="s">
        <v>22</v>
      </c>
      <c r="F3510" s="561" t="s">
        <v>22</v>
      </c>
      <c r="G3510" s="561" t="s">
        <v>29739</v>
      </c>
      <c r="H3510" s="561" t="s">
        <v>29740</v>
      </c>
      <c r="I3510" s="561" t="s">
        <v>23148</v>
      </c>
      <c r="J3510" s="561" t="s">
        <v>24</v>
      </c>
      <c r="K3510" s="562" t="s">
        <v>37717</v>
      </c>
      <c r="L3510" s="561" t="s">
        <v>25</v>
      </c>
    </row>
    <row r="3511" spans="1:12" x14ac:dyDescent="0.25">
      <c r="A3511" s="561" t="s">
        <v>3412</v>
      </c>
      <c r="B3511" s="561" t="s">
        <v>3413</v>
      </c>
      <c r="C3511" s="561" t="s">
        <v>3414</v>
      </c>
      <c r="D3511" s="561" t="s">
        <v>3415</v>
      </c>
      <c r="E3511" s="562" t="s">
        <v>22</v>
      </c>
      <c r="F3511" s="561" t="s">
        <v>22</v>
      </c>
      <c r="G3511" s="561" t="s">
        <v>29741</v>
      </c>
      <c r="H3511" s="561" t="s">
        <v>29742</v>
      </c>
      <c r="I3511" s="561" t="s">
        <v>23148</v>
      </c>
      <c r="J3511" s="561" t="s">
        <v>24</v>
      </c>
      <c r="K3511" s="562" t="s">
        <v>37718</v>
      </c>
      <c r="L3511" s="561" t="s">
        <v>25</v>
      </c>
    </row>
    <row r="3512" spans="1:12" x14ac:dyDescent="0.25">
      <c r="A3512" s="561" t="s">
        <v>3412</v>
      </c>
      <c r="B3512" s="561" t="s">
        <v>3413</v>
      </c>
      <c r="C3512" s="561" t="s">
        <v>3414</v>
      </c>
      <c r="D3512" s="561" t="s">
        <v>3415</v>
      </c>
      <c r="E3512" s="562" t="s">
        <v>22</v>
      </c>
      <c r="F3512" s="561" t="s">
        <v>22</v>
      </c>
      <c r="G3512" s="561" t="s">
        <v>29744</v>
      </c>
      <c r="H3512" s="561" t="s">
        <v>29745</v>
      </c>
      <c r="I3512" s="561" t="s">
        <v>23148</v>
      </c>
      <c r="J3512" s="561" t="s">
        <v>24</v>
      </c>
      <c r="K3512" s="562" t="s">
        <v>37719</v>
      </c>
      <c r="L3512" s="561" t="s">
        <v>25</v>
      </c>
    </row>
    <row r="3513" spans="1:12" x14ac:dyDescent="0.25">
      <c r="A3513" s="561" t="s">
        <v>3412</v>
      </c>
      <c r="B3513" s="561" t="s">
        <v>3413</v>
      </c>
      <c r="C3513" s="561" t="s">
        <v>3414</v>
      </c>
      <c r="D3513" s="561" t="s">
        <v>3415</v>
      </c>
      <c r="E3513" s="562" t="s">
        <v>22</v>
      </c>
      <c r="F3513" s="561" t="s">
        <v>22</v>
      </c>
      <c r="G3513" s="561" t="s">
        <v>29747</v>
      </c>
      <c r="H3513" s="561" t="s">
        <v>29748</v>
      </c>
      <c r="I3513" s="561" t="s">
        <v>23148</v>
      </c>
      <c r="J3513" s="561" t="s">
        <v>24</v>
      </c>
      <c r="K3513" s="562" t="s">
        <v>37720</v>
      </c>
      <c r="L3513" s="561" t="s">
        <v>25</v>
      </c>
    </row>
    <row r="3514" spans="1:12" x14ac:dyDescent="0.25">
      <c r="A3514" s="561" t="s">
        <v>3412</v>
      </c>
      <c r="B3514" s="561" t="s">
        <v>3413</v>
      </c>
      <c r="C3514" s="561" t="s">
        <v>3414</v>
      </c>
      <c r="D3514" s="561" t="s">
        <v>3415</v>
      </c>
      <c r="E3514" s="562" t="s">
        <v>22</v>
      </c>
      <c r="F3514" s="561" t="s">
        <v>22</v>
      </c>
      <c r="G3514" s="561" t="s">
        <v>29750</v>
      </c>
      <c r="H3514" s="561" t="s">
        <v>29751</v>
      </c>
      <c r="I3514" s="561" t="s">
        <v>23148</v>
      </c>
      <c r="J3514" s="561" t="s">
        <v>24</v>
      </c>
      <c r="K3514" s="562" t="s">
        <v>7483</v>
      </c>
      <c r="L3514" s="561" t="s">
        <v>25</v>
      </c>
    </row>
    <row r="3515" spans="1:12" x14ac:dyDescent="0.25">
      <c r="A3515" s="561" t="s">
        <v>3412</v>
      </c>
      <c r="B3515" s="561" t="s">
        <v>3413</v>
      </c>
      <c r="C3515" s="561" t="s">
        <v>3414</v>
      </c>
      <c r="D3515" s="561" t="s">
        <v>3415</v>
      </c>
      <c r="E3515" s="562" t="s">
        <v>22</v>
      </c>
      <c r="F3515" s="561" t="s">
        <v>22</v>
      </c>
      <c r="G3515" s="561" t="s">
        <v>29752</v>
      </c>
      <c r="H3515" s="561" t="s">
        <v>29753</v>
      </c>
      <c r="I3515" s="561" t="s">
        <v>23148</v>
      </c>
      <c r="J3515" s="561" t="s">
        <v>24</v>
      </c>
      <c r="K3515" s="562" t="s">
        <v>37721</v>
      </c>
      <c r="L3515" s="561" t="s">
        <v>25</v>
      </c>
    </row>
    <row r="3516" spans="1:12" x14ac:dyDescent="0.25">
      <c r="A3516" s="561" t="s">
        <v>3412</v>
      </c>
      <c r="B3516" s="561" t="s">
        <v>3413</v>
      </c>
      <c r="C3516" s="561" t="s">
        <v>3414</v>
      </c>
      <c r="D3516" s="561" t="s">
        <v>3415</v>
      </c>
      <c r="E3516" s="562" t="s">
        <v>22</v>
      </c>
      <c r="F3516" s="561" t="s">
        <v>22</v>
      </c>
      <c r="G3516" s="561" t="s">
        <v>29755</v>
      </c>
      <c r="H3516" s="561" t="s">
        <v>29756</v>
      </c>
      <c r="I3516" s="561" t="s">
        <v>23148</v>
      </c>
      <c r="J3516" s="561" t="s">
        <v>24</v>
      </c>
      <c r="K3516" s="562" t="s">
        <v>8219</v>
      </c>
      <c r="L3516" s="561" t="s">
        <v>25</v>
      </c>
    </row>
    <row r="3517" spans="1:12" x14ac:dyDescent="0.25">
      <c r="A3517" s="561" t="s">
        <v>3412</v>
      </c>
      <c r="B3517" s="561" t="s">
        <v>3413</v>
      </c>
      <c r="C3517" s="561" t="s">
        <v>3414</v>
      </c>
      <c r="D3517" s="561" t="s">
        <v>3415</v>
      </c>
      <c r="E3517" s="562" t="s">
        <v>22</v>
      </c>
      <c r="F3517" s="561" t="s">
        <v>22</v>
      </c>
      <c r="G3517" s="561" t="s">
        <v>29758</v>
      </c>
      <c r="H3517" s="561" t="s">
        <v>29759</v>
      </c>
      <c r="I3517" s="561" t="s">
        <v>23148</v>
      </c>
      <c r="J3517" s="561" t="s">
        <v>24</v>
      </c>
      <c r="K3517" s="562" t="s">
        <v>947</v>
      </c>
      <c r="L3517" s="561" t="s">
        <v>25</v>
      </c>
    </row>
    <row r="3518" spans="1:12" x14ac:dyDescent="0.25">
      <c r="A3518" s="561" t="s">
        <v>3412</v>
      </c>
      <c r="B3518" s="561" t="s">
        <v>3413</v>
      </c>
      <c r="C3518" s="561" t="s">
        <v>3414</v>
      </c>
      <c r="D3518" s="561" t="s">
        <v>3415</v>
      </c>
      <c r="E3518" s="562" t="s">
        <v>22</v>
      </c>
      <c r="F3518" s="561" t="s">
        <v>22</v>
      </c>
      <c r="G3518" s="561" t="s">
        <v>29760</v>
      </c>
      <c r="H3518" s="561" t="s">
        <v>29761</v>
      </c>
      <c r="I3518" s="561" t="s">
        <v>23148</v>
      </c>
      <c r="J3518" s="561" t="s">
        <v>24</v>
      </c>
      <c r="K3518" s="562" t="s">
        <v>37722</v>
      </c>
      <c r="L3518" s="561" t="s">
        <v>25</v>
      </c>
    </row>
    <row r="3519" spans="1:12" x14ac:dyDescent="0.25">
      <c r="A3519" s="561" t="s">
        <v>3412</v>
      </c>
      <c r="B3519" s="561" t="s">
        <v>3413</v>
      </c>
      <c r="C3519" s="561" t="s">
        <v>3414</v>
      </c>
      <c r="D3519" s="561" t="s">
        <v>3415</v>
      </c>
      <c r="E3519" s="562" t="s">
        <v>22</v>
      </c>
      <c r="F3519" s="561" t="s">
        <v>22</v>
      </c>
      <c r="G3519" s="561" t="s">
        <v>29763</v>
      </c>
      <c r="H3519" s="561" t="s">
        <v>3515</v>
      </c>
      <c r="I3519" s="561" t="s">
        <v>23148</v>
      </c>
      <c r="J3519" s="561" t="s">
        <v>24</v>
      </c>
      <c r="K3519" s="562" t="s">
        <v>37723</v>
      </c>
      <c r="L3519" s="561" t="s">
        <v>25</v>
      </c>
    </row>
    <row r="3520" spans="1:12" x14ac:dyDescent="0.25">
      <c r="A3520" s="561" t="s">
        <v>3412</v>
      </c>
      <c r="B3520" s="561" t="s">
        <v>3413</v>
      </c>
      <c r="C3520" s="561" t="s">
        <v>3414</v>
      </c>
      <c r="D3520" s="561" t="s">
        <v>3415</v>
      </c>
      <c r="E3520" s="562" t="s">
        <v>22</v>
      </c>
      <c r="F3520" s="561" t="s">
        <v>22</v>
      </c>
      <c r="G3520" s="561" t="s">
        <v>29764</v>
      </c>
      <c r="H3520" s="561" t="s">
        <v>3516</v>
      </c>
      <c r="I3520" s="561" t="s">
        <v>23148</v>
      </c>
      <c r="J3520" s="561" t="s">
        <v>24</v>
      </c>
      <c r="K3520" s="562" t="s">
        <v>37724</v>
      </c>
      <c r="L3520" s="561" t="s">
        <v>25</v>
      </c>
    </row>
    <row r="3521" spans="1:12" x14ac:dyDescent="0.25">
      <c r="A3521" s="561" t="s">
        <v>3412</v>
      </c>
      <c r="B3521" s="561" t="s">
        <v>3413</v>
      </c>
      <c r="C3521" s="561" t="s">
        <v>3414</v>
      </c>
      <c r="D3521" s="561" t="s">
        <v>3415</v>
      </c>
      <c r="E3521" s="562" t="s">
        <v>22</v>
      </c>
      <c r="F3521" s="561" t="s">
        <v>22</v>
      </c>
      <c r="G3521" s="561" t="s">
        <v>29765</v>
      </c>
      <c r="H3521" s="561" t="s">
        <v>3517</v>
      </c>
      <c r="I3521" s="561" t="s">
        <v>23148</v>
      </c>
      <c r="J3521" s="561" t="s">
        <v>24</v>
      </c>
      <c r="K3521" s="562" t="s">
        <v>37725</v>
      </c>
      <c r="L3521" s="561" t="s">
        <v>25</v>
      </c>
    </row>
    <row r="3522" spans="1:12" x14ac:dyDescent="0.25">
      <c r="A3522" s="561" t="s">
        <v>3412</v>
      </c>
      <c r="B3522" s="561" t="s">
        <v>3413</v>
      </c>
      <c r="C3522" s="561" t="s">
        <v>3414</v>
      </c>
      <c r="D3522" s="561" t="s">
        <v>3415</v>
      </c>
      <c r="E3522" s="562" t="s">
        <v>22</v>
      </c>
      <c r="F3522" s="561" t="s">
        <v>22</v>
      </c>
      <c r="G3522" s="561" t="s">
        <v>29767</v>
      </c>
      <c r="H3522" s="561" t="s">
        <v>3518</v>
      </c>
      <c r="I3522" s="561" t="s">
        <v>23148</v>
      </c>
      <c r="J3522" s="561" t="s">
        <v>7063</v>
      </c>
      <c r="K3522" s="562" t="s">
        <v>37726</v>
      </c>
      <c r="L3522" s="561" t="s">
        <v>25</v>
      </c>
    </row>
    <row r="3523" spans="1:12" x14ac:dyDescent="0.25">
      <c r="A3523" s="561" t="s">
        <v>3412</v>
      </c>
      <c r="B3523" s="561" t="s">
        <v>3413</v>
      </c>
      <c r="C3523" s="561" t="s">
        <v>3414</v>
      </c>
      <c r="D3523" s="561" t="s">
        <v>3415</v>
      </c>
      <c r="E3523" s="562" t="s">
        <v>22</v>
      </c>
      <c r="F3523" s="561" t="s">
        <v>22</v>
      </c>
      <c r="G3523" s="561" t="s">
        <v>29769</v>
      </c>
      <c r="H3523" s="561" t="s">
        <v>3519</v>
      </c>
      <c r="I3523" s="561" t="s">
        <v>23148</v>
      </c>
      <c r="J3523" s="561" t="s">
        <v>7063</v>
      </c>
      <c r="K3523" s="562" t="s">
        <v>37727</v>
      </c>
      <c r="L3523" s="561" t="s">
        <v>25</v>
      </c>
    </row>
    <row r="3524" spans="1:12" x14ac:dyDescent="0.25">
      <c r="A3524" s="561" t="s">
        <v>3412</v>
      </c>
      <c r="B3524" s="561" t="s">
        <v>3413</v>
      </c>
      <c r="C3524" s="561" t="s">
        <v>3414</v>
      </c>
      <c r="D3524" s="561" t="s">
        <v>3415</v>
      </c>
      <c r="E3524" s="562" t="s">
        <v>22</v>
      </c>
      <c r="F3524" s="561" t="s">
        <v>22</v>
      </c>
      <c r="G3524" s="561" t="s">
        <v>29771</v>
      </c>
      <c r="H3524" s="561" t="s">
        <v>3520</v>
      </c>
      <c r="I3524" s="561" t="s">
        <v>23148</v>
      </c>
      <c r="J3524" s="561" t="s">
        <v>7063</v>
      </c>
      <c r="K3524" s="562" t="s">
        <v>37728</v>
      </c>
      <c r="L3524" s="561" t="s">
        <v>25</v>
      </c>
    </row>
    <row r="3525" spans="1:12" x14ac:dyDescent="0.25">
      <c r="A3525" s="561" t="s">
        <v>3412</v>
      </c>
      <c r="B3525" s="561" t="s">
        <v>3413</v>
      </c>
      <c r="C3525" s="561" t="s">
        <v>3414</v>
      </c>
      <c r="D3525" s="561" t="s">
        <v>3415</v>
      </c>
      <c r="E3525" s="562" t="s">
        <v>22</v>
      </c>
      <c r="F3525" s="561" t="s">
        <v>22</v>
      </c>
      <c r="G3525" s="561" t="s">
        <v>29773</v>
      </c>
      <c r="H3525" s="561" t="s">
        <v>3521</v>
      </c>
      <c r="I3525" s="561" t="s">
        <v>23148</v>
      </c>
      <c r="J3525" s="561" t="s">
        <v>7063</v>
      </c>
      <c r="K3525" s="562" t="s">
        <v>37729</v>
      </c>
      <c r="L3525" s="561" t="s">
        <v>25</v>
      </c>
    </row>
    <row r="3526" spans="1:12" x14ac:dyDescent="0.25">
      <c r="A3526" s="561" t="s">
        <v>3412</v>
      </c>
      <c r="B3526" s="561" t="s">
        <v>3413</v>
      </c>
      <c r="C3526" s="561" t="s">
        <v>3414</v>
      </c>
      <c r="D3526" s="561" t="s">
        <v>3415</v>
      </c>
      <c r="E3526" s="562" t="s">
        <v>22</v>
      </c>
      <c r="F3526" s="561" t="s">
        <v>22</v>
      </c>
      <c r="G3526" s="561" t="s">
        <v>29775</v>
      </c>
      <c r="H3526" s="561" t="s">
        <v>3522</v>
      </c>
      <c r="I3526" s="561" t="s">
        <v>23148</v>
      </c>
      <c r="J3526" s="561" t="s">
        <v>24</v>
      </c>
      <c r="K3526" s="562" t="s">
        <v>4957</v>
      </c>
      <c r="L3526" s="561" t="s">
        <v>25</v>
      </c>
    </row>
    <row r="3527" spans="1:12" x14ac:dyDescent="0.25">
      <c r="A3527" s="561" t="s">
        <v>3412</v>
      </c>
      <c r="B3527" s="561" t="s">
        <v>3413</v>
      </c>
      <c r="C3527" s="561" t="s">
        <v>3414</v>
      </c>
      <c r="D3527" s="561" t="s">
        <v>3415</v>
      </c>
      <c r="E3527" s="562" t="s">
        <v>22</v>
      </c>
      <c r="F3527" s="561" t="s">
        <v>22</v>
      </c>
      <c r="G3527" s="561" t="s">
        <v>29776</v>
      </c>
      <c r="H3527" s="561" t="s">
        <v>3524</v>
      </c>
      <c r="I3527" s="561" t="s">
        <v>23148</v>
      </c>
      <c r="J3527" s="561" t="s">
        <v>24</v>
      </c>
      <c r="K3527" s="562" t="s">
        <v>5567</v>
      </c>
      <c r="L3527" s="561" t="s">
        <v>25</v>
      </c>
    </row>
    <row r="3528" spans="1:12" x14ac:dyDescent="0.25">
      <c r="A3528" s="561" t="s">
        <v>3412</v>
      </c>
      <c r="B3528" s="561" t="s">
        <v>3413</v>
      </c>
      <c r="C3528" s="561" t="s">
        <v>3414</v>
      </c>
      <c r="D3528" s="561" t="s">
        <v>3415</v>
      </c>
      <c r="E3528" s="562" t="s">
        <v>22</v>
      </c>
      <c r="F3528" s="561" t="s">
        <v>22</v>
      </c>
      <c r="G3528" s="561" t="s">
        <v>29777</v>
      </c>
      <c r="H3528" s="561" t="s">
        <v>3526</v>
      </c>
      <c r="I3528" s="561" t="s">
        <v>23148</v>
      </c>
      <c r="J3528" s="561" t="s">
        <v>24</v>
      </c>
      <c r="K3528" s="562" t="s">
        <v>7284</v>
      </c>
      <c r="L3528" s="561" t="s">
        <v>25</v>
      </c>
    </row>
    <row r="3529" spans="1:12" x14ac:dyDescent="0.25">
      <c r="A3529" s="561" t="s">
        <v>3412</v>
      </c>
      <c r="B3529" s="561" t="s">
        <v>3413</v>
      </c>
      <c r="C3529" s="561" t="s">
        <v>3414</v>
      </c>
      <c r="D3529" s="561" t="s">
        <v>3415</v>
      </c>
      <c r="E3529" s="562" t="s">
        <v>22</v>
      </c>
      <c r="F3529" s="561" t="s">
        <v>22</v>
      </c>
      <c r="G3529" s="561" t="s">
        <v>29778</v>
      </c>
      <c r="H3529" s="561" t="s">
        <v>3527</v>
      </c>
      <c r="I3529" s="561" t="s">
        <v>23148</v>
      </c>
      <c r="J3529" s="561" t="s">
        <v>24</v>
      </c>
      <c r="K3529" s="562" t="s">
        <v>37730</v>
      </c>
      <c r="L3529" s="561" t="s">
        <v>25</v>
      </c>
    </row>
    <row r="3530" spans="1:12" x14ac:dyDescent="0.25">
      <c r="A3530" s="561" t="s">
        <v>3412</v>
      </c>
      <c r="B3530" s="561" t="s">
        <v>3413</v>
      </c>
      <c r="C3530" s="561" t="s">
        <v>3414</v>
      </c>
      <c r="D3530" s="561" t="s">
        <v>3415</v>
      </c>
      <c r="E3530" s="562" t="s">
        <v>22</v>
      </c>
      <c r="F3530" s="561" t="s">
        <v>22</v>
      </c>
      <c r="G3530" s="561" t="s">
        <v>29779</v>
      </c>
      <c r="H3530" s="561" t="s">
        <v>3529</v>
      </c>
      <c r="I3530" s="561" t="s">
        <v>23148</v>
      </c>
      <c r="J3530" s="561" t="s">
        <v>24</v>
      </c>
      <c r="K3530" s="562" t="s">
        <v>23193</v>
      </c>
      <c r="L3530" s="561" t="s">
        <v>25</v>
      </c>
    </row>
    <row r="3531" spans="1:12" x14ac:dyDescent="0.25">
      <c r="A3531" s="561" t="s">
        <v>3412</v>
      </c>
      <c r="B3531" s="561" t="s">
        <v>3413</v>
      </c>
      <c r="C3531" s="561" t="s">
        <v>3414</v>
      </c>
      <c r="D3531" s="561" t="s">
        <v>3415</v>
      </c>
      <c r="E3531" s="562" t="s">
        <v>22</v>
      </c>
      <c r="F3531" s="561" t="s">
        <v>22</v>
      </c>
      <c r="G3531" s="561" t="s">
        <v>29780</v>
      </c>
      <c r="H3531" s="561" t="s">
        <v>3530</v>
      </c>
      <c r="I3531" s="561" t="s">
        <v>23148</v>
      </c>
      <c r="J3531" s="561" t="s">
        <v>24</v>
      </c>
      <c r="K3531" s="562" t="s">
        <v>33190</v>
      </c>
      <c r="L3531" s="561" t="s">
        <v>25</v>
      </c>
    </row>
    <row r="3532" spans="1:12" x14ac:dyDescent="0.25">
      <c r="A3532" s="561" t="s">
        <v>3412</v>
      </c>
      <c r="B3532" s="561" t="s">
        <v>3413</v>
      </c>
      <c r="C3532" s="561" t="s">
        <v>3414</v>
      </c>
      <c r="D3532" s="561" t="s">
        <v>3415</v>
      </c>
      <c r="E3532" s="562" t="s">
        <v>22</v>
      </c>
      <c r="F3532" s="561" t="s">
        <v>22</v>
      </c>
      <c r="G3532" s="561" t="s">
        <v>29782</v>
      </c>
      <c r="H3532" s="561" t="s">
        <v>3531</v>
      </c>
      <c r="I3532" s="561" t="s">
        <v>23148</v>
      </c>
      <c r="J3532" s="561" t="s">
        <v>24</v>
      </c>
      <c r="K3532" s="562" t="s">
        <v>7259</v>
      </c>
      <c r="L3532" s="561" t="s">
        <v>25</v>
      </c>
    </row>
    <row r="3533" spans="1:12" x14ac:dyDescent="0.25">
      <c r="A3533" s="561" t="s">
        <v>3412</v>
      </c>
      <c r="B3533" s="561" t="s">
        <v>3413</v>
      </c>
      <c r="C3533" s="561" t="s">
        <v>3414</v>
      </c>
      <c r="D3533" s="561" t="s">
        <v>3415</v>
      </c>
      <c r="E3533" s="562" t="s">
        <v>22</v>
      </c>
      <c r="F3533" s="561" t="s">
        <v>22</v>
      </c>
      <c r="G3533" s="561" t="s">
        <v>29784</v>
      </c>
      <c r="H3533" s="561" t="s">
        <v>3532</v>
      </c>
      <c r="I3533" s="561" t="s">
        <v>23148</v>
      </c>
      <c r="J3533" s="561" t="s">
        <v>24</v>
      </c>
      <c r="K3533" s="562" t="s">
        <v>37731</v>
      </c>
      <c r="L3533" s="561" t="s">
        <v>25</v>
      </c>
    </row>
    <row r="3534" spans="1:12" x14ac:dyDescent="0.25">
      <c r="A3534" s="561" t="s">
        <v>3412</v>
      </c>
      <c r="B3534" s="561" t="s">
        <v>3413</v>
      </c>
      <c r="C3534" s="561" t="s">
        <v>3414</v>
      </c>
      <c r="D3534" s="561" t="s">
        <v>3415</v>
      </c>
      <c r="E3534" s="562" t="s">
        <v>22</v>
      </c>
      <c r="F3534" s="561" t="s">
        <v>22</v>
      </c>
      <c r="G3534" s="561" t="s">
        <v>29785</v>
      </c>
      <c r="H3534" s="561" t="s">
        <v>3533</v>
      </c>
      <c r="I3534" s="561" t="s">
        <v>23148</v>
      </c>
      <c r="J3534" s="561" t="s">
        <v>24</v>
      </c>
      <c r="K3534" s="562" t="s">
        <v>7409</v>
      </c>
      <c r="L3534" s="561" t="s">
        <v>25</v>
      </c>
    </row>
    <row r="3535" spans="1:12" x14ac:dyDescent="0.25">
      <c r="A3535" s="561" t="s">
        <v>3412</v>
      </c>
      <c r="B3535" s="561" t="s">
        <v>3413</v>
      </c>
      <c r="C3535" s="561" t="s">
        <v>3414</v>
      </c>
      <c r="D3535" s="561" t="s">
        <v>3415</v>
      </c>
      <c r="E3535" s="562" t="s">
        <v>22</v>
      </c>
      <c r="F3535" s="561" t="s">
        <v>22</v>
      </c>
      <c r="G3535" s="561" t="s">
        <v>29786</v>
      </c>
      <c r="H3535" s="561" t="s">
        <v>3535</v>
      </c>
      <c r="I3535" s="561" t="s">
        <v>23148</v>
      </c>
      <c r="J3535" s="561" t="s">
        <v>24</v>
      </c>
      <c r="K3535" s="562" t="s">
        <v>37732</v>
      </c>
      <c r="L3535" s="561" t="s">
        <v>25</v>
      </c>
    </row>
    <row r="3536" spans="1:12" x14ac:dyDescent="0.25">
      <c r="A3536" s="561" t="s">
        <v>3412</v>
      </c>
      <c r="B3536" s="561" t="s">
        <v>3413</v>
      </c>
      <c r="C3536" s="561" t="s">
        <v>3414</v>
      </c>
      <c r="D3536" s="561" t="s">
        <v>3415</v>
      </c>
      <c r="E3536" s="562" t="s">
        <v>22</v>
      </c>
      <c r="F3536" s="561" t="s">
        <v>22</v>
      </c>
      <c r="G3536" s="561" t="s">
        <v>29788</v>
      </c>
      <c r="H3536" s="561" t="s">
        <v>3536</v>
      </c>
      <c r="I3536" s="561" t="s">
        <v>23148</v>
      </c>
      <c r="J3536" s="561" t="s">
        <v>24</v>
      </c>
      <c r="K3536" s="562" t="s">
        <v>24751</v>
      </c>
      <c r="L3536" s="561" t="s">
        <v>25</v>
      </c>
    </row>
    <row r="3537" spans="1:12" x14ac:dyDescent="0.25">
      <c r="A3537" s="561" t="s">
        <v>3412</v>
      </c>
      <c r="B3537" s="561" t="s">
        <v>3413</v>
      </c>
      <c r="C3537" s="561" t="s">
        <v>3414</v>
      </c>
      <c r="D3537" s="561" t="s">
        <v>3415</v>
      </c>
      <c r="E3537" s="562" t="s">
        <v>22</v>
      </c>
      <c r="F3537" s="561" t="s">
        <v>22</v>
      </c>
      <c r="G3537" s="561" t="s">
        <v>29789</v>
      </c>
      <c r="H3537" s="561" t="s">
        <v>3538</v>
      </c>
      <c r="I3537" s="561" t="s">
        <v>23148</v>
      </c>
      <c r="J3537" s="561" t="s">
        <v>24</v>
      </c>
      <c r="K3537" s="562" t="s">
        <v>5301</v>
      </c>
      <c r="L3537" s="561" t="s">
        <v>25</v>
      </c>
    </row>
    <row r="3538" spans="1:12" x14ac:dyDescent="0.25">
      <c r="A3538" s="561" t="s">
        <v>3412</v>
      </c>
      <c r="B3538" s="561" t="s">
        <v>3413</v>
      </c>
      <c r="C3538" s="561" t="s">
        <v>3414</v>
      </c>
      <c r="D3538" s="561" t="s">
        <v>3415</v>
      </c>
      <c r="E3538" s="562" t="s">
        <v>22</v>
      </c>
      <c r="F3538" s="561" t="s">
        <v>22</v>
      </c>
      <c r="G3538" s="561" t="s">
        <v>29791</v>
      </c>
      <c r="H3538" s="561" t="s">
        <v>3539</v>
      </c>
      <c r="I3538" s="561" t="s">
        <v>23148</v>
      </c>
      <c r="J3538" s="561" t="s">
        <v>24</v>
      </c>
      <c r="K3538" s="562" t="s">
        <v>7865</v>
      </c>
      <c r="L3538" s="561" t="s">
        <v>25</v>
      </c>
    </row>
    <row r="3539" spans="1:12" x14ac:dyDescent="0.25">
      <c r="A3539" s="561" t="s">
        <v>3412</v>
      </c>
      <c r="B3539" s="561" t="s">
        <v>3413</v>
      </c>
      <c r="C3539" s="561" t="s">
        <v>3414</v>
      </c>
      <c r="D3539" s="561" t="s">
        <v>3415</v>
      </c>
      <c r="E3539" s="562" t="s">
        <v>22</v>
      </c>
      <c r="F3539" s="561" t="s">
        <v>22</v>
      </c>
      <c r="G3539" s="561" t="s">
        <v>29792</v>
      </c>
      <c r="H3539" s="561" t="s">
        <v>3540</v>
      </c>
      <c r="I3539" s="561" t="s">
        <v>23148</v>
      </c>
      <c r="J3539" s="561" t="s">
        <v>24</v>
      </c>
      <c r="K3539" s="562" t="s">
        <v>37733</v>
      </c>
      <c r="L3539" s="561" t="s">
        <v>25</v>
      </c>
    </row>
    <row r="3540" spans="1:12" x14ac:dyDescent="0.25">
      <c r="A3540" s="561" t="s">
        <v>3412</v>
      </c>
      <c r="B3540" s="561" t="s">
        <v>3413</v>
      </c>
      <c r="C3540" s="561" t="s">
        <v>3414</v>
      </c>
      <c r="D3540" s="561" t="s">
        <v>3415</v>
      </c>
      <c r="E3540" s="562" t="s">
        <v>22</v>
      </c>
      <c r="F3540" s="561" t="s">
        <v>22</v>
      </c>
      <c r="G3540" s="561" t="s">
        <v>29794</v>
      </c>
      <c r="H3540" s="561" t="s">
        <v>3541</v>
      </c>
      <c r="I3540" s="561" t="s">
        <v>23148</v>
      </c>
      <c r="J3540" s="561" t="s">
        <v>24</v>
      </c>
      <c r="K3540" s="562" t="s">
        <v>37734</v>
      </c>
      <c r="L3540" s="561" t="s">
        <v>25</v>
      </c>
    </row>
    <row r="3541" spans="1:12" x14ac:dyDescent="0.25">
      <c r="A3541" s="561" t="s">
        <v>3412</v>
      </c>
      <c r="B3541" s="561" t="s">
        <v>3413</v>
      </c>
      <c r="C3541" s="561" t="s">
        <v>3414</v>
      </c>
      <c r="D3541" s="561" t="s">
        <v>3415</v>
      </c>
      <c r="E3541" s="562" t="s">
        <v>22</v>
      </c>
      <c r="F3541" s="561" t="s">
        <v>22</v>
      </c>
      <c r="G3541" s="561" t="s">
        <v>29796</v>
      </c>
      <c r="H3541" s="561" t="s">
        <v>29797</v>
      </c>
      <c r="I3541" s="561" t="s">
        <v>23148</v>
      </c>
      <c r="J3541" s="561" t="s">
        <v>24</v>
      </c>
      <c r="K3541" s="562" t="s">
        <v>37735</v>
      </c>
      <c r="L3541" s="561" t="s">
        <v>25</v>
      </c>
    </row>
    <row r="3542" spans="1:12" x14ac:dyDescent="0.25">
      <c r="A3542" s="561" t="s">
        <v>3412</v>
      </c>
      <c r="B3542" s="561" t="s">
        <v>3413</v>
      </c>
      <c r="C3542" s="561" t="s">
        <v>3414</v>
      </c>
      <c r="D3542" s="561" t="s">
        <v>3415</v>
      </c>
      <c r="E3542" s="562" t="s">
        <v>22</v>
      </c>
      <c r="F3542" s="561" t="s">
        <v>22</v>
      </c>
      <c r="G3542" s="561" t="s">
        <v>29799</v>
      </c>
      <c r="H3542" s="561" t="s">
        <v>3542</v>
      </c>
      <c r="I3542" s="561" t="s">
        <v>23148</v>
      </c>
      <c r="J3542" s="561" t="s">
        <v>7063</v>
      </c>
      <c r="K3542" s="562" t="s">
        <v>7630</v>
      </c>
      <c r="L3542" s="561" t="s">
        <v>25</v>
      </c>
    </row>
    <row r="3543" spans="1:12" x14ac:dyDescent="0.25">
      <c r="A3543" s="561" t="s">
        <v>3412</v>
      </c>
      <c r="B3543" s="561" t="s">
        <v>3413</v>
      </c>
      <c r="C3543" s="561" t="s">
        <v>3414</v>
      </c>
      <c r="D3543" s="561" t="s">
        <v>3415</v>
      </c>
      <c r="E3543" s="562" t="s">
        <v>22</v>
      </c>
      <c r="F3543" s="561" t="s">
        <v>22</v>
      </c>
      <c r="G3543" s="561" t="s">
        <v>29800</v>
      </c>
      <c r="H3543" s="561" t="s">
        <v>3543</v>
      </c>
      <c r="I3543" s="561" t="s">
        <v>23148</v>
      </c>
      <c r="J3543" s="561" t="s">
        <v>7063</v>
      </c>
      <c r="K3543" s="562" t="s">
        <v>37736</v>
      </c>
      <c r="L3543" s="561" t="s">
        <v>25</v>
      </c>
    </row>
    <row r="3544" spans="1:12" x14ac:dyDescent="0.25">
      <c r="A3544" s="561" t="s">
        <v>3412</v>
      </c>
      <c r="B3544" s="561" t="s">
        <v>3413</v>
      </c>
      <c r="C3544" s="561" t="s">
        <v>3414</v>
      </c>
      <c r="D3544" s="561" t="s">
        <v>3415</v>
      </c>
      <c r="E3544" s="562" t="s">
        <v>22</v>
      </c>
      <c r="F3544" s="561" t="s">
        <v>22</v>
      </c>
      <c r="G3544" s="561" t="s">
        <v>29801</v>
      </c>
      <c r="H3544" s="561" t="s">
        <v>3544</v>
      </c>
      <c r="I3544" s="561" t="s">
        <v>23148</v>
      </c>
      <c r="J3544" s="561" t="s">
        <v>7063</v>
      </c>
      <c r="K3544" s="562" t="s">
        <v>7939</v>
      </c>
      <c r="L3544" s="561" t="s">
        <v>25</v>
      </c>
    </row>
    <row r="3545" spans="1:12" x14ac:dyDescent="0.25">
      <c r="A3545" s="561" t="s">
        <v>3412</v>
      </c>
      <c r="B3545" s="561" t="s">
        <v>3413</v>
      </c>
      <c r="C3545" s="561" t="s">
        <v>3414</v>
      </c>
      <c r="D3545" s="561" t="s">
        <v>3415</v>
      </c>
      <c r="E3545" s="562" t="s">
        <v>22</v>
      </c>
      <c r="F3545" s="561" t="s">
        <v>22</v>
      </c>
      <c r="G3545" s="561" t="s">
        <v>29802</v>
      </c>
      <c r="H3545" s="561" t="s">
        <v>3546</v>
      </c>
      <c r="I3545" s="561" t="s">
        <v>23148</v>
      </c>
      <c r="J3545" s="561" t="s">
        <v>7063</v>
      </c>
      <c r="K3545" s="562" t="s">
        <v>31549</v>
      </c>
      <c r="L3545" s="561" t="s">
        <v>25</v>
      </c>
    </row>
    <row r="3546" spans="1:12" x14ac:dyDescent="0.25">
      <c r="A3546" s="561" t="s">
        <v>3412</v>
      </c>
      <c r="B3546" s="561" t="s">
        <v>3413</v>
      </c>
      <c r="C3546" s="561" t="s">
        <v>3414</v>
      </c>
      <c r="D3546" s="561" t="s">
        <v>3415</v>
      </c>
      <c r="E3546" s="562" t="s">
        <v>22</v>
      </c>
      <c r="F3546" s="561" t="s">
        <v>22</v>
      </c>
      <c r="G3546" s="561" t="s">
        <v>29803</v>
      </c>
      <c r="H3546" s="561" t="s">
        <v>3548</v>
      </c>
      <c r="I3546" s="561" t="s">
        <v>23148</v>
      </c>
      <c r="J3546" s="561" t="s">
        <v>7063</v>
      </c>
      <c r="K3546" s="562" t="s">
        <v>37737</v>
      </c>
      <c r="L3546" s="561" t="s">
        <v>25</v>
      </c>
    </row>
    <row r="3547" spans="1:12" x14ac:dyDescent="0.25">
      <c r="A3547" s="561" t="s">
        <v>3412</v>
      </c>
      <c r="B3547" s="561" t="s">
        <v>3413</v>
      </c>
      <c r="C3547" s="561" t="s">
        <v>3414</v>
      </c>
      <c r="D3547" s="561" t="s">
        <v>3415</v>
      </c>
      <c r="E3547" s="562" t="s">
        <v>22</v>
      </c>
      <c r="F3547" s="561" t="s">
        <v>22</v>
      </c>
      <c r="G3547" s="561" t="s">
        <v>29804</v>
      </c>
      <c r="H3547" s="561" t="s">
        <v>3549</v>
      </c>
      <c r="I3547" s="561" t="s">
        <v>23148</v>
      </c>
      <c r="J3547" s="561" t="s">
        <v>7063</v>
      </c>
      <c r="K3547" s="562" t="s">
        <v>8717</v>
      </c>
      <c r="L3547" s="561" t="s">
        <v>25</v>
      </c>
    </row>
    <row r="3548" spans="1:12" x14ac:dyDescent="0.25">
      <c r="A3548" s="561" t="s">
        <v>3412</v>
      </c>
      <c r="B3548" s="561" t="s">
        <v>3413</v>
      </c>
      <c r="C3548" s="561" t="s">
        <v>3414</v>
      </c>
      <c r="D3548" s="561" t="s">
        <v>3415</v>
      </c>
      <c r="E3548" s="562" t="s">
        <v>22</v>
      </c>
      <c r="F3548" s="561" t="s">
        <v>22</v>
      </c>
      <c r="G3548" s="561" t="s">
        <v>29805</v>
      </c>
      <c r="H3548" s="561" t="s">
        <v>3551</v>
      </c>
      <c r="I3548" s="561" t="s">
        <v>23148</v>
      </c>
      <c r="J3548" s="561" t="s">
        <v>7063</v>
      </c>
      <c r="K3548" s="562" t="s">
        <v>8473</v>
      </c>
      <c r="L3548" s="561" t="s">
        <v>25</v>
      </c>
    </row>
    <row r="3549" spans="1:12" x14ac:dyDescent="0.25">
      <c r="A3549" s="561" t="s">
        <v>3412</v>
      </c>
      <c r="B3549" s="561" t="s">
        <v>3413</v>
      </c>
      <c r="C3549" s="561" t="s">
        <v>3414</v>
      </c>
      <c r="D3549" s="561" t="s">
        <v>3415</v>
      </c>
      <c r="E3549" s="562" t="s">
        <v>22</v>
      </c>
      <c r="F3549" s="561" t="s">
        <v>22</v>
      </c>
      <c r="G3549" s="561" t="s">
        <v>29806</v>
      </c>
      <c r="H3549" s="561" t="s">
        <v>3552</v>
      </c>
      <c r="I3549" s="561" t="s">
        <v>23148</v>
      </c>
      <c r="J3549" s="561" t="s">
        <v>7063</v>
      </c>
      <c r="K3549" s="562" t="s">
        <v>37738</v>
      </c>
      <c r="L3549" s="561" t="s">
        <v>25</v>
      </c>
    </row>
    <row r="3550" spans="1:12" x14ac:dyDescent="0.25">
      <c r="A3550" s="561" t="s">
        <v>3412</v>
      </c>
      <c r="B3550" s="561" t="s">
        <v>3413</v>
      </c>
      <c r="C3550" s="561" t="s">
        <v>3414</v>
      </c>
      <c r="D3550" s="561" t="s">
        <v>3415</v>
      </c>
      <c r="E3550" s="562" t="s">
        <v>22</v>
      </c>
      <c r="F3550" s="561" t="s">
        <v>22</v>
      </c>
      <c r="G3550" s="561" t="s">
        <v>29808</v>
      </c>
      <c r="H3550" s="561" t="s">
        <v>3554</v>
      </c>
      <c r="I3550" s="561" t="s">
        <v>23148</v>
      </c>
      <c r="J3550" s="561" t="s">
        <v>7063</v>
      </c>
      <c r="K3550" s="562" t="s">
        <v>7604</v>
      </c>
      <c r="L3550" s="561" t="s">
        <v>25</v>
      </c>
    </row>
    <row r="3551" spans="1:12" x14ac:dyDescent="0.25">
      <c r="A3551" s="561" t="s">
        <v>3412</v>
      </c>
      <c r="B3551" s="561" t="s">
        <v>3413</v>
      </c>
      <c r="C3551" s="561" t="s">
        <v>3414</v>
      </c>
      <c r="D3551" s="561" t="s">
        <v>3415</v>
      </c>
      <c r="E3551" s="562" t="s">
        <v>22</v>
      </c>
      <c r="F3551" s="561" t="s">
        <v>22</v>
      </c>
      <c r="G3551" s="561" t="s">
        <v>29809</v>
      </c>
      <c r="H3551" s="561" t="s">
        <v>3556</v>
      </c>
      <c r="I3551" s="561" t="s">
        <v>23148</v>
      </c>
      <c r="J3551" s="561" t="s">
        <v>7063</v>
      </c>
      <c r="K3551" s="562" t="s">
        <v>24960</v>
      </c>
      <c r="L3551" s="561" t="s">
        <v>25</v>
      </c>
    </row>
    <row r="3552" spans="1:12" x14ac:dyDescent="0.25">
      <c r="A3552" s="561" t="s">
        <v>3412</v>
      </c>
      <c r="B3552" s="561" t="s">
        <v>3413</v>
      </c>
      <c r="C3552" s="561" t="s">
        <v>3414</v>
      </c>
      <c r="D3552" s="561" t="s">
        <v>3415</v>
      </c>
      <c r="E3552" s="562" t="s">
        <v>22</v>
      </c>
      <c r="F3552" s="561" t="s">
        <v>22</v>
      </c>
      <c r="G3552" s="561" t="s">
        <v>29810</v>
      </c>
      <c r="H3552" s="561" t="s">
        <v>3558</v>
      </c>
      <c r="I3552" s="561" t="s">
        <v>23148</v>
      </c>
      <c r="J3552" s="561" t="s">
        <v>7063</v>
      </c>
      <c r="K3552" s="562" t="s">
        <v>8459</v>
      </c>
      <c r="L3552" s="561" t="s">
        <v>25</v>
      </c>
    </row>
    <row r="3553" spans="1:12" x14ac:dyDescent="0.25">
      <c r="A3553" s="561" t="s">
        <v>3412</v>
      </c>
      <c r="B3553" s="561" t="s">
        <v>3413</v>
      </c>
      <c r="C3553" s="561" t="s">
        <v>3414</v>
      </c>
      <c r="D3553" s="561" t="s">
        <v>3415</v>
      </c>
      <c r="E3553" s="562" t="s">
        <v>22</v>
      </c>
      <c r="F3553" s="561" t="s">
        <v>22</v>
      </c>
      <c r="G3553" s="561" t="s">
        <v>29812</v>
      </c>
      <c r="H3553" s="561" t="s">
        <v>3559</v>
      </c>
      <c r="I3553" s="561" t="s">
        <v>23148</v>
      </c>
      <c r="J3553" s="561" t="s">
        <v>7063</v>
      </c>
      <c r="K3553" s="562" t="s">
        <v>30452</v>
      </c>
      <c r="L3553" s="561" t="s">
        <v>25</v>
      </c>
    </row>
    <row r="3554" spans="1:12" x14ac:dyDescent="0.25">
      <c r="A3554" s="561" t="s">
        <v>3412</v>
      </c>
      <c r="B3554" s="561" t="s">
        <v>3413</v>
      </c>
      <c r="C3554" s="561" t="s">
        <v>3414</v>
      </c>
      <c r="D3554" s="561" t="s">
        <v>3415</v>
      </c>
      <c r="E3554" s="562" t="s">
        <v>22</v>
      </c>
      <c r="F3554" s="561" t="s">
        <v>22</v>
      </c>
      <c r="G3554" s="561" t="s">
        <v>29814</v>
      </c>
      <c r="H3554" s="561" t="s">
        <v>3561</v>
      </c>
      <c r="I3554" s="561" t="s">
        <v>23148</v>
      </c>
      <c r="J3554" s="561" t="s">
        <v>7063</v>
      </c>
      <c r="K3554" s="562" t="s">
        <v>7749</v>
      </c>
      <c r="L3554" s="561" t="s">
        <v>25</v>
      </c>
    </row>
    <row r="3555" spans="1:12" x14ac:dyDescent="0.25">
      <c r="A3555" s="561" t="s">
        <v>3412</v>
      </c>
      <c r="B3555" s="561" t="s">
        <v>3413</v>
      </c>
      <c r="C3555" s="561" t="s">
        <v>3414</v>
      </c>
      <c r="D3555" s="561" t="s">
        <v>3415</v>
      </c>
      <c r="E3555" s="562" t="s">
        <v>22</v>
      </c>
      <c r="F3555" s="561" t="s">
        <v>22</v>
      </c>
      <c r="G3555" s="561" t="s">
        <v>29816</v>
      </c>
      <c r="H3555" s="561" t="s">
        <v>3562</v>
      </c>
      <c r="I3555" s="561" t="s">
        <v>23148</v>
      </c>
      <c r="J3555" s="561" t="s">
        <v>7063</v>
      </c>
      <c r="K3555" s="562" t="s">
        <v>37739</v>
      </c>
      <c r="L3555" s="561" t="s">
        <v>25</v>
      </c>
    </row>
    <row r="3556" spans="1:12" x14ac:dyDescent="0.25">
      <c r="A3556" s="561" t="s">
        <v>3412</v>
      </c>
      <c r="B3556" s="561" t="s">
        <v>3413</v>
      </c>
      <c r="C3556" s="561" t="s">
        <v>3414</v>
      </c>
      <c r="D3556" s="561" t="s">
        <v>3415</v>
      </c>
      <c r="E3556" s="562" t="s">
        <v>22</v>
      </c>
      <c r="F3556" s="561" t="s">
        <v>22</v>
      </c>
      <c r="G3556" s="561" t="s">
        <v>29818</v>
      </c>
      <c r="H3556" s="561" t="s">
        <v>3563</v>
      </c>
      <c r="I3556" s="561" t="s">
        <v>23148</v>
      </c>
      <c r="J3556" s="561" t="s">
        <v>7063</v>
      </c>
      <c r="K3556" s="562" t="s">
        <v>37740</v>
      </c>
      <c r="L3556" s="561" t="s">
        <v>25</v>
      </c>
    </row>
    <row r="3557" spans="1:12" x14ac:dyDescent="0.25">
      <c r="A3557" s="561" t="s">
        <v>3412</v>
      </c>
      <c r="B3557" s="561" t="s">
        <v>3413</v>
      </c>
      <c r="C3557" s="561" t="s">
        <v>3414</v>
      </c>
      <c r="D3557" s="561" t="s">
        <v>3415</v>
      </c>
      <c r="E3557" s="562" t="s">
        <v>22</v>
      </c>
      <c r="F3557" s="561" t="s">
        <v>22</v>
      </c>
      <c r="G3557" s="561" t="s">
        <v>29820</v>
      </c>
      <c r="H3557" s="561" t="s">
        <v>3564</v>
      </c>
      <c r="I3557" s="561" t="s">
        <v>23148</v>
      </c>
      <c r="J3557" s="561" t="s">
        <v>7063</v>
      </c>
      <c r="K3557" s="562" t="s">
        <v>37741</v>
      </c>
      <c r="L3557" s="561" t="s">
        <v>25</v>
      </c>
    </row>
    <row r="3558" spans="1:12" x14ac:dyDescent="0.25">
      <c r="A3558" s="561" t="s">
        <v>3412</v>
      </c>
      <c r="B3558" s="561" t="s">
        <v>3413</v>
      </c>
      <c r="C3558" s="561" t="s">
        <v>3414</v>
      </c>
      <c r="D3558" s="561" t="s">
        <v>3415</v>
      </c>
      <c r="E3558" s="562" t="s">
        <v>22</v>
      </c>
      <c r="F3558" s="561" t="s">
        <v>22</v>
      </c>
      <c r="G3558" s="561" t="s">
        <v>29822</v>
      </c>
      <c r="H3558" s="561" t="s">
        <v>3565</v>
      </c>
      <c r="I3558" s="561" t="s">
        <v>23148</v>
      </c>
      <c r="J3558" s="561" t="s">
        <v>7063</v>
      </c>
      <c r="K3558" s="562" t="s">
        <v>37742</v>
      </c>
      <c r="L3558" s="561" t="s">
        <v>25</v>
      </c>
    </row>
    <row r="3559" spans="1:12" x14ac:dyDescent="0.25">
      <c r="A3559" s="561" t="s">
        <v>3412</v>
      </c>
      <c r="B3559" s="561" t="s">
        <v>3413</v>
      </c>
      <c r="C3559" s="561" t="s">
        <v>3414</v>
      </c>
      <c r="D3559" s="561" t="s">
        <v>3415</v>
      </c>
      <c r="E3559" s="562" t="s">
        <v>22</v>
      </c>
      <c r="F3559" s="561" t="s">
        <v>22</v>
      </c>
      <c r="G3559" s="561" t="s">
        <v>29823</v>
      </c>
      <c r="H3559" s="561" t="s">
        <v>3566</v>
      </c>
      <c r="I3559" s="561" t="s">
        <v>23148</v>
      </c>
      <c r="J3559" s="561" t="s">
        <v>7063</v>
      </c>
      <c r="K3559" s="562" t="s">
        <v>37743</v>
      </c>
      <c r="L3559" s="561" t="s">
        <v>25</v>
      </c>
    </row>
    <row r="3560" spans="1:12" x14ac:dyDescent="0.25">
      <c r="A3560" s="561" t="s">
        <v>3412</v>
      </c>
      <c r="B3560" s="561" t="s">
        <v>3413</v>
      </c>
      <c r="C3560" s="561" t="s">
        <v>3414</v>
      </c>
      <c r="D3560" s="561" t="s">
        <v>3415</v>
      </c>
      <c r="E3560" s="562" t="s">
        <v>22</v>
      </c>
      <c r="F3560" s="561" t="s">
        <v>22</v>
      </c>
      <c r="G3560" s="561" t="s">
        <v>29825</v>
      </c>
      <c r="H3560" s="561" t="s">
        <v>3567</v>
      </c>
      <c r="I3560" s="561" t="s">
        <v>23148</v>
      </c>
      <c r="J3560" s="561" t="s">
        <v>7063</v>
      </c>
      <c r="K3560" s="562" t="s">
        <v>30119</v>
      </c>
      <c r="L3560" s="561" t="s">
        <v>25</v>
      </c>
    </row>
    <row r="3561" spans="1:12" x14ac:dyDescent="0.25">
      <c r="A3561" s="561" t="s">
        <v>3412</v>
      </c>
      <c r="B3561" s="561" t="s">
        <v>3413</v>
      </c>
      <c r="C3561" s="561" t="s">
        <v>3414</v>
      </c>
      <c r="D3561" s="561" t="s">
        <v>3415</v>
      </c>
      <c r="E3561" s="562" t="s">
        <v>22</v>
      </c>
      <c r="F3561" s="561" t="s">
        <v>22</v>
      </c>
      <c r="G3561" s="561" t="s">
        <v>29826</v>
      </c>
      <c r="H3561" s="561" t="s">
        <v>3569</v>
      </c>
      <c r="I3561" s="561" t="s">
        <v>23148</v>
      </c>
      <c r="J3561" s="561" t="s">
        <v>7063</v>
      </c>
      <c r="K3561" s="562" t="s">
        <v>8412</v>
      </c>
      <c r="L3561" s="561" t="s">
        <v>25</v>
      </c>
    </row>
    <row r="3562" spans="1:12" x14ac:dyDescent="0.25">
      <c r="A3562" s="561" t="s">
        <v>3412</v>
      </c>
      <c r="B3562" s="561" t="s">
        <v>3413</v>
      </c>
      <c r="C3562" s="561" t="s">
        <v>3414</v>
      </c>
      <c r="D3562" s="561" t="s">
        <v>3415</v>
      </c>
      <c r="E3562" s="562" t="s">
        <v>22</v>
      </c>
      <c r="F3562" s="561" t="s">
        <v>22</v>
      </c>
      <c r="G3562" s="561" t="s">
        <v>29828</v>
      </c>
      <c r="H3562" s="561" t="s">
        <v>3570</v>
      </c>
      <c r="I3562" s="561" t="s">
        <v>23148</v>
      </c>
      <c r="J3562" s="561" t="s">
        <v>7063</v>
      </c>
      <c r="K3562" s="562" t="s">
        <v>37744</v>
      </c>
      <c r="L3562" s="561" t="s">
        <v>25</v>
      </c>
    </row>
    <row r="3563" spans="1:12" x14ac:dyDescent="0.25">
      <c r="A3563" s="561" t="s">
        <v>3412</v>
      </c>
      <c r="B3563" s="561" t="s">
        <v>3413</v>
      </c>
      <c r="C3563" s="561" t="s">
        <v>3414</v>
      </c>
      <c r="D3563" s="561" t="s">
        <v>3415</v>
      </c>
      <c r="E3563" s="562" t="s">
        <v>22</v>
      </c>
      <c r="F3563" s="561" t="s">
        <v>22</v>
      </c>
      <c r="G3563" s="561" t="s">
        <v>29829</v>
      </c>
      <c r="H3563" s="561" t="s">
        <v>3571</v>
      </c>
      <c r="I3563" s="561" t="s">
        <v>23148</v>
      </c>
      <c r="J3563" s="561" t="s">
        <v>7063</v>
      </c>
      <c r="K3563" s="562" t="s">
        <v>37745</v>
      </c>
      <c r="L3563" s="561" t="s">
        <v>25</v>
      </c>
    </row>
    <row r="3564" spans="1:12" x14ac:dyDescent="0.25">
      <c r="A3564" s="561" t="s">
        <v>3412</v>
      </c>
      <c r="B3564" s="561" t="s">
        <v>3413</v>
      </c>
      <c r="C3564" s="561" t="s">
        <v>3414</v>
      </c>
      <c r="D3564" s="561" t="s">
        <v>3415</v>
      </c>
      <c r="E3564" s="562" t="s">
        <v>22</v>
      </c>
      <c r="F3564" s="561" t="s">
        <v>22</v>
      </c>
      <c r="G3564" s="561" t="s">
        <v>29831</v>
      </c>
      <c r="H3564" s="561" t="s">
        <v>3572</v>
      </c>
      <c r="I3564" s="561" t="s">
        <v>23148</v>
      </c>
      <c r="J3564" s="561" t="s">
        <v>7063</v>
      </c>
      <c r="K3564" s="562" t="s">
        <v>37746</v>
      </c>
      <c r="L3564" s="561" t="s">
        <v>25</v>
      </c>
    </row>
    <row r="3565" spans="1:12" x14ac:dyDescent="0.25">
      <c r="A3565" s="561" t="s">
        <v>3412</v>
      </c>
      <c r="B3565" s="561" t="s">
        <v>3413</v>
      </c>
      <c r="C3565" s="561" t="s">
        <v>3414</v>
      </c>
      <c r="D3565" s="561" t="s">
        <v>3415</v>
      </c>
      <c r="E3565" s="562" t="s">
        <v>22</v>
      </c>
      <c r="F3565" s="561" t="s">
        <v>22</v>
      </c>
      <c r="G3565" s="561" t="s">
        <v>29833</v>
      </c>
      <c r="H3565" s="561" t="s">
        <v>3573</v>
      </c>
      <c r="I3565" s="561" t="s">
        <v>23148</v>
      </c>
      <c r="J3565" s="561" t="s">
        <v>7063</v>
      </c>
      <c r="K3565" s="562" t="s">
        <v>37747</v>
      </c>
      <c r="L3565" s="561" t="s">
        <v>25</v>
      </c>
    </row>
    <row r="3566" spans="1:12" x14ac:dyDescent="0.25">
      <c r="A3566" s="561" t="s">
        <v>3412</v>
      </c>
      <c r="B3566" s="561" t="s">
        <v>3413</v>
      </c>
      <c r="C3566" s="561" t="s">
        <v>3414</v>
      </c>
      <c r="D3566" s="561" t="s">
        <v>3415</v>
      </c>
      <c r="E3566" s="562" t="s">
        <v>22</v>
      </c>
      <c r="F3566" s="561" t="s">
        <v>22</v>
      </c>
      <c r="G3566" s="561" t="s">
        <v>29835</v>
      </c>
      <c r="H3566" s="561" t="s">
        <v>3574</v>
      </c>
      <c r="I3566" s="561" t="s">
        <v>23148</v>
      </c>
      <c r="J3566" s="561" t="s">
        <v>7063</v>
      </c>
      <c r="K3566" s="562" t="s">
        <v>1495</v>
      </c>
      <c r="L3566" s="561" t="s">
        <v>25</v>
      </c>
    </row>
    <row r="3567" spans="1:12" x14ac:dyDescent="0.25">
      <c r="A3567" s="561" t="s">
        <v>3412</v>
      </c>
      <c r="B3567" s="561" t="s">
        <v>3413</v>
      </c>
      <c r="C3567" s="561" t="s">
        <v>3414</v>
      </c>
      <c r="D3567" s="561" t="s">
        <v>3415</v>
      </c>
      <c r="E3567" s="562" t="s">
        <v>22</v>
      </c>
      <c r="F3567" s="561" t="s">
        <v>22</v>
      </c>
      <c r="G3567" s="561" t="s">
        <v>29836</v>
      </c>
      <c r="H3567" s="561" t="s">
        <v>3575</v>
      </c>
      <c r="I3567" s="561" t="s">
        <v>23148</v>
      </c>
      <c r="J3567" s="561" t="s">
        <v>7063</v>
      </c>
      <c r="K3567" s="562" t="s">
        <v>8649</v>
      </c>
      <c r="L3567" s="561" t="s">
        <v>25</v>
      </c>
    </row>
    <row r="3568" spans="1:12" x14ac:dyDescent="0.25">
      <c r="A3568" s="561" t="s">
        <v>3412</v>
      </c>
      <c r="B3568" s="561" t="s">
        <v>3413</v>
      </c>
      <c r="C3568" s="561" t="s">
        <v>3414</v>
      </c>
      <c r="D3568" s="561" t="s">
        <v>3415</v>
      </c>
      <c r="E3568" s="562" t="s">
        <v>22</v>
      </c>
      <c r="F3568" s="561" t="s">
        <v>22</v>
      </c>
      <c r="G3568" s="561" t="s">
        <v>29837</v>
      </c>
      <c r="H3568" s="561" t="s">
        <v>3576</v>
      </c>
      <c r="I3568" s="561" t="s">
        <v>23148</v>
      </c>
      <c r="J3568" s="561" t="s">
        <v>7063</v>
      </c>
      <c r="K3568" s="562" t="s">
        <v>37748</v>
      </c>
      <c r="L3568" s="561" t="s">
        <v>25</v>
      </c>
    </row>
    <row r="3569" spans="1:12" x14ac:dyDescent="0.25">
      <c r="A3569" s="561" t="s">
        <v>3412</v>
      </c>
      <c r="B3569" s="561" t="s">
        <v>3413</v>
      </c>
      <c r="C3569" s="561" t="s">
        <v>3414</v>
      </c>
      <c r="D3569" s="561" t="s">
        <v>3415</v>
      </c>
      <c r="E3569" s="562" t="s">
        <v>22</v>
      </c>
      <c r="F3569" s="561" t="s">
        <v>22</v>
      </c>
      <c r="G3569" s="561" t="s">
        <v>29839</v>
      </c>
      <c r="H3569" s="561" t="s">
        <v>3578</v>
      </c>
      <c r="I3569" s="561" t="s">
        <v>23148</v>
      </c>
      <c r="J3569" s="561" t="s">
        <v>7063</v>
      </c>
      <c r="K3569" s="562" t="s">
        <v>8436</v>
      </c>
      <c r="L3569" s="561" t="s">
        <v>25</v>
      </c>
    </row>
    <row r="3570" spans="1:12" x14ac:dyDescent="0.25">
      <c r="A3570" s="561" t="s">
        <v>3412</v>
      </c>
      <c r="B3570" s="561" t="s">
        <v>3413</v>
      </c>
      <c r="C3570" s="561" t="s">
        <v>3414</v>
      </c>
      <c r="D3570" s="561" t="s">
        <v>3415</v>
      </c>
      <c r="E3570" s="562" t="s">
        <v>22</v>
      </c>
      <c r="F3570" s="561" t="s">
        <v>22</v>
      </c>
      <c r="G3570" s="561" t="s">
        <v>29840</v>
      </c>
      <c r="H3570" s="561" t="s">
        <v>3580</v>
      </c>
      <c r="I3570" s="561" t="s">
        <v>23148</v>
      </c>
      <c r="J3570" s="561" t="s">
        <v>7063</v>
      </c>
      <c r="K3570" s="562" t="s">
        <v>3211</v>
      </c>
      <c r="L3570" s="561" t="s">
        <v>25</v>
      </c>
    </row>
    <row r="3571" spans="1:12" x14ac:dyDescent="0.25">
      <c r="A3571" s="561" t="s">
        <v>3412</v>
      </c>
      <c r="B3571" s="561" t="s">
        <v>3413</v>
      </c>
      <c r="C3571" s="561" t="s">
        <v>3414</v>
      </c>
      <c r="D3571" s="561" t="s">
        <v>3415</v>
      </c>
      <c r="E3571" s="562" t="s">
        <v>22</v>
      </c>
      <c r="F3571" s="561" t="s">
        <v>22</v>
      </c>
      <c r="G3571" s="561" t="s">
        <v>29842</v>
      </c>
      <c r="H3571" s="561" t="s">
        <v>3582</v>
      </c>
      <c r="I3571" s="561" t="s">
        <v>23148</v>
      </c>
      <c r="J3571" s="561" t="s">
        <v>7063</v>
      </c>
      <c r="K3571" s="562" t="s">
        <v>7794</v>
      </c>
      <c r="L3571" s="561" t="s">
        <v>25</v>
      </c>
    </row>
    <row r="3572" spans="1:12" x14ac:dyDescent="0.25">
      <c r="A3572" s="561" t="s">
        <v>3412</v>
      </c>
      <c r="B3572" s="561" t="s">
        <v>3413</v>
      </c>
      <c r="C3572" s="561" t="s">
        <v>3414</v>
      </c>
      <c r="D3572" s="561" t="s">
        <v>3415</v>
      </c>
      <c r="E3572" s="562" t="s">
        <v>22</v>
      </c>
      <c r="F3572" s="561" t="s">
        <v>22</v>
      </c>
      <c r="G3572" s="561" t="s">
        <v>29844</v>
      </c>
      <c r="H3572" s="561" t="s">
        <v>3583</v>
      </c>
      <c r="I3572" s="561" t="s">
        <v>23148</v>
      </c>
      <c r="J3572" s="561" t="s">
        <v>7063</v>
      </c>
      <c r="K3572" s="562" t="s">
        <v>37749</v>
      </c>
      <c r="L3572" s="561" t="s">
        <v>25</v>
      </c>
    </row>
    <row r="3573" spans="1:12" x14ac:dyDescent="0.25">
      <c r="A3573" s="561" t="s">
        <v>3412</v>
      </c>
      <c r="B3573" s="561" t="s">
        <v>3413</v>
      </c>
      <c r="C3573" s="561" t="s">
        <v>3414</v>
      </c>
      <c r="D3573" s="561" t="s">
        <v>3415</v>
      </c>
      <c r="E3573" s="562" t="s">
        <v>22</v>
      </c>
      <c r="F3573" s="561" t="s">
        <v>22</v>
      </c>
      <c r="G3573" s="561" t="s">
        <v>29846</v>
      </c>
      <c r="H3573" s="561" t="s">
        <v>3584</v>
      </c>
      <c r="I3573" s="561" t="s">
        <v>23148</v>
      </c>
      <c r="J3573" s="561" t="s">
        <v>7063</v>
      </c>
      <c r="K3573" s="562" t="s">
        <v>37750</v>
      </c>
      <c r="L3573" s="561" t="s">
        <v>25</v>
      </c>
    </row>
    <row r="3574" spans="1:12" x14ac:dyDescent="0.25">
      <c r="A3574" s="561" t="s">
        <v>3412</v>
      </c>
      <c r="B3574" s="561" t="s">
        <v>3413</v>
      </c>
      <c r="C3574" s="561" t="s">
        <v>3414</v>
      </c>
      <c r="D3574" s="561" t="s">
        <v>3415</v>
      </c>
      <c r="E3574" s="562" t="s">
        <v>22</v>
      </c>
      <c r="F3574" s="561" t="s">
        <v>22</v>
      </c>
      <c r="G3574" s="561" t="s">
        <v>29848</v>
      </c>
      <c r="H3574" s="561" t="s">
        <v>3585</v>
      </c>
      <c r="I3574" s="561" t="s">
        <v>23148</v>
      </c>
      <c r="J3574" s="561" t="s">
        <v>7063</v>
      </c>
      <c r="K3574" s="562" t="s">
        <v>37751</v>
      </c>
      <c r="L3574" s="561" t="s">
        <v>25</v>
      </c>
    </row>
    <row r="3575" spans="1:12" x14ac:dyDescent="0.25">
      <c r="A3575" s="561" t="s">
        <v>3412</v>
      </c>
      <c r="B3575" s="561" t="s">
        <v>3413</v>
      </c>
      <c r="C3575" s="561" t="s">
        <v>3414</v>
      </c>
      <c r="D3575" s="561" t="s">
        <v>3415</v>
      </c>
      <c r="E3575" s="562" t="s">
        <v>22</v>
      </c>
      <c r="F3575" s="561" t="s">
        <v>22</v>
      </c>
      <c r="G3575" s="561" t="s">
        <v>29850</v>
      </c>
      <c r="H3575" s="561" t="s">
        <v>3586</v>
      </c>
      <c r="I3575" s="561" t="s">
        <v>23148</v>
      </c>
      <c r="J3575" s="561" t="s">
        <v>7063</v>
      </c>
      <c r="K3575" s="562" t="s">
        <v>1561</v>
      </c>
      <c r="L3575" s="561" t="s">
        <v>25</v>
      </c>
    </row>
    <row r="3576" spans="1:12" x14ac:dyDescent="0.25">
      <c r="A3576" s="561" t="s">
        <v>3412</v>
      </c>
      <c r="B3576" s="561" t="s">
        <v>3413</v>
      </c>
      <c r="C3576" s="561" t="s">
        <v>3414</v>
      </c>
      <c r="D3576" s="561" t="s">
        <v>3415</v>
      </c>
      <c r="E3576" s="562" t="s">
        <v>22</v>
      </c>
      <c r="F3576" s="561" t="s">
        <v>22</v>
      </c>
      <c r="G3576" s="561" t="s">
        <v>29851</v>
      </c>
      <c r="H3576" s="561" t="s">
        <v>3587</v>
      </c>
      <c r="I3576" s="561" t="s">
        <v>23148</v>
      </c>
      <c r="J3576" s="561" t="s">
        <v>7063</v>
      </c>
      <c r="K3576" s="562" t="s">
        <v>7599</v>
      </c>
      <c r="L3576" s="561" t="s">
        <v>25</v>
      </c>
    </row>
    <row r="3577" spans="1:12" x14ac:dyDescent="0.25">
      <c r="A3577" s="561" t="s">
        <v>3412</v>
      </c>
      <c r="B3577" s="561" t="s">
        <v>3413</v>
      </c>
      <c r="C3577" s="561" t="s">
        <v>3414</v>
      </c>
      <c r="D3577" s="561" t="s">
        <v>3415</v>
      </c>
      <c r="E3577" s="562" t="s">
        <v>22</v>
      </c>
      <c r="F3577" s="561" t="s">
        <v>22</v>
      </c>
      <c r="G3577" s="561" t="s">
        <v>29852</v>
      </c>
      <c r="H3577" s="561" t="s">
        <v>3589</v>
      </c>
      <c r="I3577" s="561" t="s">
        <v>23148</v>
      </c>
      <c r="J3577" s="561" t="s">
        <v>7063</v>
      </c>
      <c r="K3577" s="562" t="s">
        <v>37752</v>
      </c>
      <c r="L3577" s="561" t="s">
        <v>25</v>
      </c>
    </row>
    <row r="3578" spans="1:12" x14ac:dyDescent="0.25">
      <c r="A3578" s="561" t="s">
        <v>3412</v>
      </c>
      <c r="B3578" s="561" t="s">
        <v>3413</v>
      </c>
      <c r="C3578" s="561" t="s">
        <v>3414</v>
      </c>
      <c r="D3578" s="561" t="s">
        <v>3415</v>
      </c>
      <c r="E3578" s="562" t="s">
        <v>22</v>
      </c>
      <c r="F3578" s="561" t="s">
        <v>22</v>
      </c>
      <c r="G3578" s="561" t="s">
        <v>29854</v>
      </c>
      <c r="H3578" s="561" t="s">
        <v>3590</v>
      </c>
      <c r="I3578" s="561" t="s">
        <v>23148</v>
      </c>
      <c r="J3578" s="561" t="s">
        <v>7063</v>
      </c>
      <c r="K3578" s="562" t="s">
        <v>37753</v>
      </c>
      <c r="L3578" s="561" t="s">
        <v>25</v>
      </c>
    </row>
    <row r="3579" spans="1:12" x14ac:dyDescent="0.25">
      <c r="A3579" s="561" t="s">
        <v>3412</v>
      </c>
      <c r="B3579" s="561" t="s">
        <v>3413</v>
      </c>
      <c r="C3579" s="561" t="s">
        <v>3414</v>
      </c>
      <c r="D3579" s="561" t="s">
        <v>3415</v>
      </c>
      <c r="E3579" s="562" t="s">
        <v>22</v>
      </c>
      <c r="F3579" s="561" t="s">
        <v>22</v>
      </c>
      <c r="G3579" s="561" t="s">
        <v>29856</v>
      </c>
      <c r="H3579" s="561" t="s">
        <v>3591</v>
      </c>
      <c r="I3579" s="561" t="s">
        <v>23148</v>
      </c>
      <c r="J3579" s="561" t="s">
        <v>7063</v>
      </c>
      <c r="K3579" s="562" t="s">
        <v>8229</v>
      </c>
      <c r="L3579" s="561" t="s">
        <v>25</v>
      </c>
    </row>
    <row r="3580" spans="1:12" x14ac:dyDescent="0.25">
      <c r="A3580" s="561" t="s">
        <v>3412</v>
      </c>
      <c r="B3580" s="561" t="s">
        <v>3413</v>
      </c>
      <c r="C3580" s="561" t="s">
        <v>3414</v>
      </c>
      <c r="D3580" s="561" t="s">
        <v>3415</v>
      </c>
      <c r="E3580" s="562" t="s">
        <v>22</v>
      </c>
      <c r="F3580" s="561" t="s">
        <v>22</v>
      </c>
      <c r="G3580" s="561" t="s">
        <v>29858</v>
      </c>
      <c r="H3580" s="561" t="s">
        <v>3592</v>
      </c>
      <c r="I3580" s="561" t="s">
        <v>23148</v>
      </c>
      <c r="J3580" s="561" t="s">
        <v>7063</v>
      </c>
      <c r="K3580" s="562" t="s">
        <v>37754</v>
      </c>
      <c r="L3580" s="561" t="s">
        <v>25</v>
      </c>
    </row>
    <row r="3581" spans="1:12" x14ac:dyDescent="0.25">
      <c r="A3581" s="561" t="s">
        <v>3412</v>
      </c>
      <c r="B3581" s="561" t="s">
        <v>3413</v>
      </c>
      <c r="C3581" s="561" t="s">
        <v>3414</v>
      </c>
      <c r="D3581" s="561" t="s">
        <v>3415</v>
      </c>
      <c r="E3581" s="562" t="s">
        <v>22</v>
      </c>
      <c r="F3581" s="561" t="s">
        <v>22</v>
      </c>
      <c r="G3581" s="561" t="s">
        <v>29859</v>
      </c>
      <c r="H3581" s="561" t="s">
        <v>3593</v>
      </c>
      <c r="I3581" s="561" t="s">
        <v>23148</v>
      </c>
      <c r="J3581" s="561" t="s">
        <v>7063</v>
      </c>
      <c r="K3581" s="562" t="s">
        <v>36216</v>
      </c>
      <c r="L3581" s="561" t="s">
        <v>25</v>
      </c>
    </row>
    <row r="3582" spans="1:12" x14ac:dyDescent="0.25">
      <c r="A3582" s="561" t="s">
        <v>3412</v>
      </c>
      <c r="B3582" s="561" t="s">
        <v>3413</v>
      </c>
      <c r="C3582" s="561" t="s">
        <v>3414</v>
      </c>
      <c r="D3582" s="561" t="s">
        <v>3415</v>
      </c>
      <c r="E3582" s="562" t="s">
        <v>22</v>
      </c>
      <c r="F3582" s="561" t="s">
        <v>22</v>
      </c>
      <c r="G3582" s="561" t="s">
        <v>29860</v>
      </c>
      <c r="H3582" s="561" t="s">
        <v>3594</v>
      </c>
      <c r="I3582" s="561" t="s">
        <v>23148</v>
      </c>
      <c r="J3582" s="561" t="s">
        <v>7063</v>
      </c>
      <c r="K3582" s="562" t="s">
        <v>8457</v>
      </c>
      <c r="L3582" s="561" t="s">
        <v>25</v>
      </c>
    </row>
    <row r="3583" spans="1:12" x14ac:dyDescent="0.25">
      <c r="A3583" s="561" t="s">
        <v>3412</v>
      </c>
      <c r="B3583" s="561" t="s">
        <v>3413</v>
      </c>
      <c r="C3583" s="561" t="s">
        <v>3414</v>
      </c>
      <c r="D3583" s="561" t="s">
        <v>3415</v>
      </c>
      <c r="E3583" s="562" t="s">
        <v>22</v>
      </c>
      <c r="F3583" s="561" t="s">
        <v>22</v>
      </c>
      <c r="G3583" s="561" t="s">
        <v>29862</v>
      </c>
      <c r="H3583" s="561" t="s">
        <v>3595</v>
      </c>
      <c r="I3583" s="561" t="s">
        <v>23148</v>
      </c>
      <c r="J3583" s="561" t="s">
        <v>7063</v>
      </c>
      <c r="K3583" s="562" t="s">
        <v>37755</v>
      </c>
      <c r="L3583" s="561" t="s">
        <v>25</v>
      </c>
    </row>
    <row r="3584" spans="1:12" x14ac:dyDescent="0.25">
      <c r="A3584" s="561" t="s">
        <v>3412</v>
      </c>
      <c r="B3584" s="561" t="s">
        <v>3413</v>
      </c>
      <c r="C3584" s="561" t="s">
        <v>3414</v>
      </c>
      <c r="D3584" s="561" t="s">
        <v>3415</v>
      </c>
      <c r="E3584" s="562" t="s">
        <v>22</v>
      </c>
      <c r="F3584" s="561" t="s">
        <v>22</v>
      </c>
      <c r="G3584" s="561" t="s">
        <v>29864</v>
      </c>
      <c r="H3584" s="561" t="s">
        <v>3596</v>
      </c>
      <c r="I3584" s="561" t="s">
        <v>23148</v>
      </c>
      <c r="J3584" s="561" t="s">
        <v>7063</v>
      </c>
      <c r="K3584" s="562" t="s">
        <v>8562</v>
      </c>
      <c r="L3584" s="561" t="s">
        <v>25</v>
      </c>
    </row>
    <row r="3585" spans="1:12" x14ac:dyDescent="0.25">
      <c r="A3585" s="561" t="s">
        <v>3412</v>
      </c>
      <c r="B3585" s="561" t="s">
        <v>3413</v>
      </c>
      <c r="C3585" s="561" t="s">
        <v>3414</v>
      </c>
      <c r="D3585" s="561" t="s">
        <v>3415</v>
      </c>
      <c r="E3585" s="562" t="s">
        <v>22</v>
      </c>
      <c r="F3585" s="561" t="s">
        <v>22</v>
      </c>
      <c r="G3585" s="561" t="s">
        <v>29865</v>
      </c>
      <c r="H3585" s="561" t="s">
        <v>3598</v>
      </c>
      <c r="I3585" s="561" t="s">
        <v>23148</v>
      </c>
      <c r="J3585" s="561" t="s">
        <v>7063</v>
      </c>
      <c r="K3585" s="562" t="s">
        <v>2484</v>
      </c>
      <c r="L3585" s="561" t="s">
        <v>25</v>
      </c>
    </row>
    <row r="3586" spans="1:12" x14ac:dyDescent="0.25">
      <c r="A3586" s="561" t="s">
        <v>3412</v>
      </c>
      <c r="B3586" s="561" t="s">
        <v>3413</v>
      </c>
      <c r="C3586" s="561" t="s">
        <v>3414</v>
      </c>
      <c r="D3586" s="561" t="s">
        <v>3415</v>
      </c>
      <c r="E3586" s="562" t="s">
        <v>22</v>
      </c>
      <c r="F3586" s="561" t="s">
        <v>22</v>
      </c>
      <c r="G3586" s="561" t="s">
        <v>29866</v>
      </c>
      <c r="H3586" s="561" t="s">
        <v>3600</v>
      </c>
      <c r="I3586" s="561" t="s">
        <v>23148</v>
      </c>
      <c r="J3586" s="561" t="s">
        <v>7063</v>
      </c>
      <c r="K3586" s="562" t="s">
        <v>173</v>
      </c>
      <c r="L3586" s="561" t="s">
        <v>25</v>
      </c>
    </row>
    <row r="3587" spans="1:12" x14ac:dyDescent="0.25">
      <c r="A3587" s="561" t="s">
        <v>3412</v>
      </c>
      <c r="B3587" s="561" t="s">
        <v>3413</v>
      </c>
      <c r="C3587" s="561" t="s">
        <v>3414</v>
      </c>
      <c r="D3587" s="561" t="s">
        <v>3415</v>
      </c>
      <c r="E3587" s="562" t="s">
        <v>22</v>
      </c>
      <c r="F3587" s="561" t="s">
        <v>22</v>
      </c>
      <c r="G3587" s="561" t="s">
        <v>29867</v>
      </c>
      <c r="H3587" s="561" t="s">
        <v>3601</v>
      </c>
      <c r="I3587" s="561" t="s">
        <v>23148</v>
      </c>
      <c r="J3587" s="561" t="s">
        <v>7063</v>
      </c>
      <c r="K3587" s="562" t="s">
        <v>37756</v>
      </c>
      <c r="L3587" s="561" t="s">
        <v>25</v>
      </c>
    </row>
    <row r="3588" spans="1:12" x14ac:dyDescent="0.25">
      <c r="A3588" s="561" t="s">
        <v>3412</v>
      </c>
      <c r="B3588" s="561" t="s">
        <v>3413</v>
      </c>
      <c r="C3588" s="561" t="s">
        <v>3414</v>
      </c>
      <c r="D3588" s="561" t="s">
        <v>3415</v>
      </c>
      <c r="E3588" s="562" t="s">
        <v>22</v>
      </c>
      <c r="F3588" s="561" t="s">
        <v>22</v>
      </c>
      <c r="G3588" s="561" t="s">
        <v>29868</v>
      </c>
      <c r="H3588" s="561" t="s">
        <v>3603</v>
      </c>
      <c r="I3588" s="561" t="s">
        <v>23148</v>
      </c>
      <c r="J3588" s="561" t="s">
        <v>7063</v>
      </c>
      <c r="K3588" s="562" t="s">
        <v>1842</v>
      </c>
      <c r="L3588" s="561" t="s">
        <v>25</v>
      </c>
    </row>
    <row r="3589" spans="1:12" x14ac:dyDescent="0.25">
      <c r="A3589" s="561" t="s">
        <v>3412</v>
      </c>
      <c r="B3589" s="561" t="s">
        <v>3413</v>
      </c>
      <c r="C3589" s="561" t="s">
        <v>3414</v>
      </c>
      <c r="D3589" s="561" t="s">
        <v>3415</v>
      </c>
      <c r="E3589" s="562" t="s">
        <v>22</v>
      </c>
      <c r="F3589" s="561" t="s">
        <v>22</v>
      </c>
      <c r="G3589" s="561" t="s">
        <v>29869</v>
      </c>
      <c r="H3589" s="561" t="s">
        <v>3604</v>
      </c>
      <c r="I3589" s="561" t="s">
        <v>23148</v>
      </c>
      <c r="J3589" s="561" t="s">
        <v>7063</v>
      </c>
      <c r="K3589" s="562" t="s">
        <v>5129</v>
      </c>
      <c r="L3589" s="561" t="s">
        <v>25</v>
      </c>
    </row>
    <row r="3590" spans="1:12" x14ac:dyDescent="0.25">
      <c r="A3590" s="561" t="s">
        <v>3412</v>
      </c>
      <c r="B3590" s="561" t="s">
        <v>3413</v>
      </c>
      <c r="C3590" s="561" t="s">
        <v>3414</v>
      </c>
      <c r="D3590" s="561" t="s">
        <v>3415</v>
      </c>
      <c r="E3590" s="562" t="s">
        <v>22</v>
      </c>
      <c r="F3590" s="561" t="s">
        <v>22</v>
      </c>
      <c r="G3590" s="561" t="s">
        <v>29870</v>
      </c>
      <c r="H3590" s="561" t="s">
        <v>3606</v>
      </c>
      <c r="I3590" s="561" t="s">
        <v>23148</v>
      </c>
      <c r="J3590" s="561" t="s">
        <v>7063</v>
      </c>
      <c r="K3590" s="562" t="s">
        <v>2623</v>
      </c>
      <c r="L3590" s="561" t="s">
        <v>25</v>
      </c>
    </row>
    <row r="3591" spans="1:12" x14ac:dyDescent="0.25">
      <c r="A3591" s="561" t="s">
        <v>3412</v>
      </c>
      <c r="B3591" s="561" t="s">
        <v>3413</v>
      </c>
      <c r="C3591" s="561" t="s">
        <v>3414</v>
      </c>
      <c r="D3591" s="561" t="s">
        <v>3415</v>
      </c>
      <c r="E3591" s="562" t="s">
        <v>22</v>
      </c>
      <c r="F3591" s="561" t="s">
        <v>22</v>
      </c>
      <c r="G3591" s="561" t="s">
        <v>29871</v>
      </c>
      <c r="H3591" s="561" t="s">
        <v>3608</v>
      </c>
      <c r="I3591" s="561" t="s">
        <v>23148</v>
      </c>
      <c r="J3591" s="561" t="s">
        <v>7063</v>
      </c>
      <c r="K3591" s="562" t="s">
        <v>30262</v>
      </c>
      <c r="L3591" s="561" t="s">
        <v>25</v>
      </c>
    </row>
    <row r="3592" spans="1:12" x14ac:dyDescent="0.25">
      <c r="A3592" s="561" t="s">
        <v>3412</v>
      </c>
      <c r="B3592" s="561" t="s">
        <v>3413</v>
      </c>
      <c r="C3592" s="561" t="s">
        <v>3414</v>
      </c>
      <c r="D3592" s="561" t="s">
        <v>3415</v>
      </c>
      <c r="E3592" s="562" t="s">
        <v>22</v>
      </c>
      <c r="F3592" s="561" t="s">
        <v>22</v>
      </c>
      <c r="G3592" s="561" t="s">
        <v>29873</v>
      </c>
      <c r="H3592" s="561" t="s">
        <v>3609</v>
      </c>
      <c r="I3592" s="561" t="s">
        <v>23148</v>
      </c>
      <c r="J3592" s="561" t="s">
        <v>7063</v>
      </c>
      <c r="K3592" s="562" t="s">
        <v>141</v>
      </c>
      <c r="L3592" s="561" t="s">
        <v>25</v>
      </c>
    </row>
    <row r="3593" spans="1:12" x14ac:dyDescent="0.25">
      <c r="A3593" s="561" t="s">
        <v>3412</v>
      </c>
      <c r="B3593" s="561" t="s">
        <v>3413</v>
      </c>
      <c r="C3593" s="561" t="s">
        <v>3414</v>
      </c>
      <c r="D3593" s="561" t="s">
        <v>3415</v>
      </c>
      <c r="E3593" s="562" t="s">
        <v>22</v>
      </c>
      <c r="F3593" s="561" t="s">
        <v>22</v>
      </c>
      <c r="G3593" s="561" t="s">
        <v>29874</v>
      </c>
      <c r="H3593" s="561" t="s">
        <v>3611</v>
      </c>
      <c r="I3593" s="561" t="s">
        <v>23148</v>
      </c>
      <c r="J3593" s="561" t="s">
        <v>7063</v>
      </c>
      <c r="K3593" s="562" t="s">
        <v>37757</v>
      </c>
      <c r="L3593" s="561" t="s">
        <v>25</v>
      </c>
    </row>
    <row r="3594" spans="1:12" x14ac:dyDescent="0.25">
      <c r="A3594" s="561" t="s">
        <v>3412</v>
      </c>
      <c r="B3594" s="561" t="s">
        <v>3413</v>
      </c>
      <c r="C3594" s="561" t="s">
        <v>3414</v>
      </c>
      <c r="D3594" s="561" t="s">
        <v>3415</v>
      </c>
      <c r="E3594" s="562" t="s">
        <v>22</v>
      </c>
      <c r="F3594" s="561" t="s">
        <v>22</v>
      </c>
      <c r="G3594" s="561" t="s">
        <v>29876</v>
      </c>
      <c r="H3594" s="561" t="s">
        <v>3613</v>
      </c>
      <c r="I3594" s="561" t="s">
        <v>23148</v>
      </c>
      <c r="J3594" s="561" t="s">
        <v>7063</v>
      </c>
      <c r="K3594" s="562" t="s">
        <v>26901</v>
      </c>
      <c r="L3594" s="561" t="s">
        <v>25</v>
      </c>
    </row>
    <row r="3595" spans="1:12" x14ac:dyDescent="0.25">
      <c r="A3595" s="561" t="s">
        <v>3412</v>
      </c>
      <c r="B3595" s="561" t="s">
        <v>3413</v>
      </c>
      <c r="C3595" s="561" t="s">
        <v>3414</v>
      </c>
      <c r="D3595" s="561" t="s">
        <v>3415</v>
      </c>
      <c r="E3595" s="562" t="s">
        <v>22</v>
      </c>
      <c r="F3595" s="561" t="s">
        <v>22</v>
      </c>
      <c r="G3595" s="561" t="s">
        <v>29877</v>
      </c>
      <c r="H3595" s="561" t="s">
        <v>3614</v>
      </c>
      <c r="I3595" s="561" t="s">
        <v>23148</v>
      </c>
      <c r="J3595" s="561" t="s">
        <v>7063</v>
      </c>
      <c r="K3595" s="562" t="s">
        <v>37758</v>
      </c>
      <c r="L3595" s="561" t="s">
        <v>25</v>
      </c>
    </row>
    <row r="3596" spans="1:12" x14ac:dyDescent="0.25">
      <c r="A3596" s="561" t="s">
        <v>3412</v>
      </c>
      <c r="B3596" s="561" t="s">
        <v>3413</v>
      </c>
      <c r="C3596" s="561" t="s">
        <v>3414</v>
      </c>
      <c r="D3596" s="561" t="s">
        <v>3415</v>
      </c>
      <c r="E3596" s="562" t="s">
        <v>22</v>
      </c>
      <c r="F3596" s="561" t="s">
        <v>22</v>
      </c>
      <c r="G3596" s="561" t="s">
        <v>29879</v>
      </c>
      <c r="H3596" s="561" t="s">
        <v>3615</v>
      </c>
      <c r="I3596" s="561" t="s">
        <v>23148</v>
      </c>
      <c r="J3596" s="561" t="s">
        <v>7063</v>
      </c>
      <c r="K3596" s="562" t="s">
        <v>37759</v>
      </c>
      <c r="L3596" s="561" t="s">
        <v>25</v>
      </c>
    </row>
    <row r="3597" spans="1:12" x14ac:dyDescent="0.25">
      <c r="A3597" s="561" t="s">
        <v>3412</v>
      </c>
      <c r="B3597" s="561" t="s">
        <v>3413</v>
      </c>
      <c r="C3597" s="561" t="s">
        <v>3414</v>
      </c>
      <c r="D3597" s="561" t="s">
        <v>3415</v>
      </c>
      <c r="E3597" s="562" t="s">
        <v>22</v>
      </c>
      <c r="F3597" s="561" t="s">
        <v>22</v>
      </c>
      <c r="G3597" s="561" t="s">
        <v>29880</v>
      </c>
      <c r="H3597" s="561" t="s">
        <v>3617</v>
      </c>
      <c r="I3597" s="561" t="s">
        <v>23148</v>
      </c>
      <c r="J3597" s="561" t="s">
        <v>7063</v>
      </c>
      <c r="K3597" s="562" t="s">
        <v>35727</v>
      </c>
      <c r="L3597" s="561" t="s">
        <v>25</v>
      </c>
    </row>
    <row r="3598" spans="1:12" x14ac:dyDescent="0.25">
      <c r="A3598" s="561" t="s">
        <v>3412</v>
      </c>
      <c r="B3598" s="561" t="s">
        <v>3413</v>
      </c>
      <c r="C3598" s="561" t="s">
        <v>3414</v>
      </c>
      <c r="D3598" s="561" t="s">
        <v>3415</v>
      </c>
      <c r="E3598" s="562" t="s">
        <v>22</v>
      </c>
      <c r="F3598" s="561" t="s">
        <v>22</v>
      </c>
      <c r="G3598" s="561" t="s">
        <v>29882</v>
      </c>
      <c r="H3598" s="561" t="s">
        <v>3618</v>
      </c>
      <c r="I3598" s="561" t="s">
        <v>23148</v>
      </c>
      <c r="J3598" s="561" t="s">
        <v>7063</v>
      </c>
      <c r="K3598" s="562" t="s">
        <v>37760</v>
      </c>
      <c r="L3598" s="561" t="s">
        <v>25</v>
      </c>
    </row>
    <row r="3599" spans="1:12" x14ac:dyDescent="0.25">
      <c r="A3599" s="561" t="s">
        <v>3412</v>
      </c>
      <c r="B3599" s="561" t="s">
        <v>3413</v>
      </c>
      <c r="C3599" s="561" t="s">
        <v>3414</v>
      </c>
      <c r="D3599" s="561" t="s">
        <v>3415</v>
      </c>
      <c r="E3599" s="562" t="s">
        <v>22</v>
      </c>
      <c r="F3599" s="561" t="s">
        <v>22</v>
      </c>
      <c r="G3599" s="561" t="s">
        <v>29884</v>
      </c>
      <c r="H3599" s="561" t="s">
        <v>3619</v>
      </c>
      <c r="I3599" s="561" t="s">
        <v>23148</v>
      </c>
      <c r="J3599" s="561" t="s">
        <v>7063</v>
      </c>
      <c r="K3599" s="562" t="s">
        <v>25191</v>
      </c>
      <c r="L3599" s="561" t="s">
        <v>25</v>
      </c>
    </row>
    <row r="3600" spans="1:12" x14ac:dyDescent="0.25">
      <c r="A3600" s="561" t="s">
        <v>3412</v>
      </c>
      <c r="B3600" s="561" t="s">
        <v>3413</v>
      </c>
      <c r="C3600" s="561" t="s">
        <v>3414</v>
      </c>
      <c r="D3600" s="561" t="s">
        <v>3415</v>
      </c>
      <c r="E3600" s="562" t="s">
        <v>22</v>
      </c>
      <c r="F3600" s="561" t="s">
        <v>22</v>
      </c>
      <c r="G3600" s="561" t="s">
        <v>29886</v>
      </c>
      <c r="H3600" s="561" t="s">
        <v>3620</v>
      </c>
      <c r="I3600" s="561" t="s">
        <v>23148</v>
      </c>
      <c r="J3600" s="561" t="s">
        <v>7063</v>
      </c>
      <c r="K3600" s="562" t="s">
        <v>8659</v>
      </c>
      <c r="L3600" s="561" t="s">
        <v>25</v>
      </c>
    </row>
    <row r="3601" spans="1:12" x14ac:dyDescent="0.25">
      <c r="A3601" s="561" t="s">
        <v>3412</v>
      </c>
      <c r="B3601" s="561" t="s">
        <v>3413</v>
      </c>
      <c r="C3601" s="561" t="s">
        <v>3414</v>
      </c>
      <c r="D3601" s="561" t="s">
        <v>3415</v>
      </c>
      <c r="E3601" s="562" t="s">
        <v>22</v>
      </c>
      <c r="F3601" s="561" t="s">
        <v>22</v>
      </c>
      <c r="G3601" s="561" t="s">
        <v>29888</v>
      </c>
      <c r="H3601" s="561" t="s">
        <v>3621</v>
      </c>
      <c r="I3601" s="561" t="s">
        <v>23148</v>
      </c>
      <c r="J3601" s="561" t="s">
        <v>7063</v>
      </c>
      <c r="K3601" s="562" t="s">
        <v>3329</v>
      </c>
      <c r="L3601" s="561" t="s">
        <v>25</v>
      </c>
    </row>
    <row r="3602" spans="1:12" x14ac:dyDescent="0.25">
      <c r="A3602" s="561" t="s">
        <v>3412</v>
      </c>
      <c r="B3602" s="561" t="s">
        <v>3413</v>
      </c>
      <c r="C3602" s="561" t="s">
        <v>3414</v>
      </c>
      <c r="D3602" s="561" t="s">
        <v>3415</v>
      </c>
      <c r="E3602" s="562" t="s">
        <v>22</v>
      </c>
      <c r="F3602" s="561" t="s">
        <v>22</v>
      </c>
      <c r="G3602" s="561" t="s">
        <v>29890</v>
      </c>
      <c r="H3602" s="561" t="s">
        <v>3622</v>
      </c>
      <c r="I3602" s="561" t="s">
        <v>23148</v>
      </c>
      <c r="J3602" s="561" t="s">
        <v>7063</v>
      </c>
      <c r="K3602" s="562" t="s">
        <v>37761</v>
      </c>
      <c r="L3602" s="561" t="s">
        <v>25</v>
      </c>
    </row>
    <row r="3603" spans="1:12" x14ac:dyDescent="0.25">
      <c r="A3603" s="561" t="s">
        <v>3412</v>
      </c>
      <c r="B3603" s="561" t="s">
        <v>3413</v>
      </c>
      <c r="C3603" s="561" t="s">
        <v>3414</v>
      </c>
      <c r="D3603" s="561" t="s">
        <v>3415</v>
      </c>
      <c r="E3603" s="562" t="s">
        <v>22</v>
      </c>
      <c r="F3603" s="561" t="s">
        <v>22</v>
      </c>
      <c r="G3603" s="561" t="s">
        <v>29891</v>
      </c>
      <c r="H3603" s="561" t="s">
        <v>3623</v>
      </c>
      <c r="I3603" s="561" t="s">
        <v>23148</v>
      </c>
      <c r="J3603" s="561" t="s">
        <v>7063</v>
      </c>
      <c r="K3603" s="562" t="s">
        <v>37762</v>
      </c>
      <c r="L3603" s="561" t="s">
        <v>25</v>
      </c>
    </row>
    <row r="3604" spans="1:12" x14ac:dyDescent="0.25">
      <c r="A3604" s="561" t="s">
        <v>3412</v>
      </c>
      <c r="B3604" s="561" t="s">
        <v>3413</v>
      </c>
      <c r="C3604" s="561" t="s">
        <v>3414</v>
      </c>
      <c r="D3604" s="561" t="s">
        <v>3415</v>
      </c>
      <c r="E3604" s="562" t="s">
        <v>22</v>
      </c>
      <c r="F3604" s="561" t="s">
        <v>22</v>
      </c>
      <c r="G3604" s="561" t="s">
        <v>29893</v>
      </c>
      <c r="H3604" s="561" t="s">
        <v>3624</v>
      </c>
      <c r="I3604" s="561" t="s">
        <v>23148</v>
      </c>
      <c r="J3604" s="561" t="s">
        <v>7063</v>
      </c>
      <c r="K3604" s="562" t="s">
        <v>37688</v>
      </c>
      <c r="L3604" s="561" t="s">
        <v>25</v>
      </c>
    </row>
    <row r="3605" spans="1:12" x14ac:dyDescent="0.25">
      <c r="A3605" s="561" t="s">
        <v>3412</v>
      </c>
      <c r="B3605" s="561" t="s">
        <v>3413</v>
      </c>
      <c r="C3605" s="561" t="s">
        <v>3414</v>
      </c>
      <c r="D3605" s="561" t="s">
        <v>3415</v>
      </c>
      <c r="E3605" s="562" t="s">
        <v>22</v>
      </c>
      <c r="F3605" s="561" t="s">
        <v>22</v>
      </c>
      <c r="G3605" s="561" t="s">
        <v>29894</v>
      </c>
      <c r="H3605" s="561" t="s">
        <v>3625</v>
      </c>
      <c r="I3605" s="561" t="s">
        <v>23148</v>
      </c>
      <c r="J3605" s="561" t="s">
        <v>7063</v>
      </c>
      <c r="K3605" s="562" t="s">
        <v>37763</v>
      </c>
      <c r="L3605" s="561" t="s">
        <v>25</v>
      </c>
    </row>
    <row r="3606" spans="1:12" x14ac:dyDescent="0.25">
      <c r="A3606" s="561" t="s">
        <v>3412</v>
      </c>
      <c r="B3606" s="561" t="s">
        <v>3413</v>
      </c>
      <c r="C3606" s="561" t="s">
        <v>3414</v>
      </c>
      <c r="D3606" s="561" t="s">
        <v>3415</v>
      </c>
      <c r="E3606" s="562" t="s">
        <v>22</v>
      </c>
      <c r="F3606" s="561" t="s">
        <v>22</v>
      </c>
      <c r="G3606" s="561" t="s">
        <v>29896</v>
      </c>
      <c r="H3606" s="561" t="s">
        <v>3626</v>
      </c>
      <c r="I3606" s="561" t="s">
        <v>23148</v>
      </c>
      <c r="J3606" s="561" t="s">
        <v>7063</v>
      </c>
      <c r="K3606" s="562" t="s">
        <v>8382</v>
      </c>
      <c r="L3606" s="561" t="s">
        <v>25</v>
      </c>
    </row>
    <row r="3607" spans="1:12" x14ac:dyDescent="0.25">
      <c r="A3607" s="561" t="s">
        <v>3412</v>
      </c>
      <c r="B3607" s="561" t="s">
        <v>3413</v>
      </c>
      <c r="C3607" s="561" t="s">
        <v>3414</v>
      </c>
      <c r="D3607" s="561" t="s">
        <v>3415</v>
      </c>
      <c r="E3607" s="562" t="s">
        <v>22</v>
      </c>
      <c r="F3607" s="561" t="s">
        <v>22</v>
      </c>
      <c r="G3607" s="561" t="s">
        <v>29898</v>
      </c>
      <c r="H3607" s="561" t="s">
        <v>3627</v>
      </c>
      <c r="I3607" s="561" t="s">
        <v>23148</v>
      </c>
      <c r="J3607" s="561" t="s">
        <v>7063</v>
      </c>
      <c r="K3607" s="562" t="s">
        <v>37764</v>
      </c>
      <c r="L3607" s="561" t="s">
        <v>25</v>
      </c>
    </row>
    <row r="3608" spans="1:12" x14ac:dyDescent="0.25">
      <c r="A3608" s="561" t="s">
        <v>3412</v>
      </c>
      <c r="B3608" s="561" t="s">
        <v>3413</v>
      </c>
      <c r="C3608" s="561" t="s">
        <v>3414</v>
      </c>
      <c r="D3608" s="561" t="s">
        <v>3415</v>
      </c>
      <c r="E3608" s="562" t="s">
        <v>22</v>
      </c>
      <c r="F3608" s="561" t="s">
        <v>22</v>
      </c>
      <c r="G3608" s="561" t="s">
        <v>29900</v>
      </c>
      <c r="H3608" s="561" t="s">
        <v>3628</v>
      </c>
      <c r="I3608" s="561" t="s">
        <v>23148</v>
      </c>
      <c r="J3608" s="561" t="s">
        <v>7063</v>
      </c>
      <c r="K3608" s="562" t="s">
        <v>8565</v>
      </c>
      <c r="L3608" s="561" t="s">
        <v>25</v>
      </c>
    </row>
    <row r="3609" spans="1:12" x14ac:dyDescent="0.25">
      <c r="A3609" s="561" t="s">
        <v>3412</v>
      </c>
      <c r="B3609" s="561" t="s">
        <v>3413</v>
      </c>
      <c r="C3609" s="561" t="s">
        <v>3414</v>
      </c>
      <c r="D3609" s="561" t="s">
        <v>3415</v>
      </c>
      <c r="E3609" s="562" t="s">
        <v>22</v>
      </c>
      <c r="F3609" s="561" t="s">
        <v>22</v>
      </c>
      <c r="G3609" s="561" t="s">
        <v>29902</v>
      </c>
      <c r="H3609" s="561" t="s">
        <v>3629</v>
      </c>
      <c r="I3609" s="561" t="s">
        <v>23148</v>
      </c>
      <c r="J3609" s="561" t="s">
        <v>7063</v>
      </c>
      <c r="K3609" s="562" t="s">
        <v>37765</v>
      </c>
      <c r="L3609" s="561" t="s">
        <v>25</v>
      </c>
    </row>
    <row r="3610" spans="1:12" x14ac:dyDescent="0.25">
      <c r="A3610" s="561" t="s">
        <v>3412</v>
      </c>
      <c r="B3610" s="561" t="s">
        <v>3413</v>
      </c>
      <c r="C3610" s="561" t="s">
        <v>3414</v>
      </c>
      <c r="D3610" s="561" t="s">
        <v>3415</v>
      </c>
      <c r="E3610" s="562" t="s">
        <v>22</v>
      </c>
      <c r="F3610" s="561" t="s">
        <v>22</v>
      </c>
      <c r="G3610" s="561" t="s">
        <v>29904</v>
      </c>
      <c r="H3610" s="561" t="s">
        <v>3630</v>
      </c>
      <c r="I3610" s="561" t="s">
        <v>23148</v>
      </c>
      <c r="J3610" s="561" t="s">
        <v>7063</v>
      </c>
      <c r="K3610" s="562" t="s">
        <v>8665</v>
      </c>
      <c r="L3610" s="561" t="s">
        <v>25</v>
      </c>
    </row>
    <row r="3611" spans="1:12" x14ac:dyDescent="0.25">
      <c r="A3611" s="561" t="s">
        <v>3412</v>
      </c>
      <c r="B3611" s="561" t="s">
        <v>3413</v>
      </c>
      <c r="C3611" s="561" t="s">
        <v>3414</v>
      </c>
      <c r="D3611" s="561" t="s">
        <v>3415</v>
      </c>
      <c r="E3611" s="562" t="s">
        <v>22</v>
      </c>
      <c r="F3611" s="561" t="s">
        <v>22</v>
      </c>
      <c r="G3611" s="561" t="s">
        <v>29906</v>
      </c>
      <c r="H3611" s="561" t="s">
        <v>3631</v>
      </c>
      <c r="I3611" s="561" t="s">
        <v>23148</v>
      </c>
      <c r="J3611" s="561" t="s">
        <v>7063</v>
      </c>
      <c r="K3611" s="562" t="s">
        <v>8647</v>
      </c>
      <c r="L3611" s="561" t="s">
        <v>25</v>
      </c>
    </row>
    <row r="3612" spans="1:12" x14ac:dyDescent="0.25">
      <c r="A3612" s="561" t="s">
        <v>3412</v>
      </c>
      <c r="B3612" s="561" t="s">
        <v>3413</v>
      </c>
      <c r="C3612" s="561" t="s">
        <v>3414</v>
      </c>
      <c r="D3612" s="561" t="s">
        <v>3415</v>
      </c>
      <c r="E3612" s="562" t="s">
        <v>22</v>
      </c>
      <c r="F3612" s="561" t="s">
        <v>22</v>
      </c>
      <c r="G3612" s="561" t="s">
        <v>29908</v>
      </c>
      <c r="H3612" s="561" t="s">
        <v>3632</v>
      </c>
      <c r="I3612" s="561" t="s">
        <v>23148</v>
      </c>
      <c r="J3612" s="561" t="s">
        <v>7063</v>
      </c>
      <c r="K3612" s="562" t="s">
        <v>37766</v>
      </c>
      <c r="L3612" s="561" t="s">
        <v>25</v>
      </c>
    </row>
    <row r="3613" spans="1:12" x14ac:dyDescent="0.25">
      <c r="A3613" s="561" t="s">
        <v>3412</v>
      </c>
      <c r="B3613" s="561" t="s">
        <v>3413</v>
      </c>
      <c r="C3613" s="561" t="s">
        <v>3414</v>
      </c>
      <c r="D3613" s="561" t="s">
        <v>3415</v>
      </c>
      <c r="E3613" s="562" t="s">
        <v>22</v>
      </c>
      <c r="F3613" s="561" t="s">
        <v>22</v>
      </c>
      <c r="G3613" s="561" t="s">
        <v>29910</v>
      </c>
      <c r="H3613" s="561" t="s">
        <v>3633</v>
      </c>
      <c r="I3613" s="561" t="s">
        <v>23148</v>
      </c>
      <c r="J3613" s="561" t="s">
        <v>7063</v>
      </c>
      <c r="K3613" s="562" t="s">
        <v>24317</v>
      </c>
      <c r="L3613" s="561" t="s">
        <v>25</v>
      </c>
    </row>
    <row r="3614" spans="1:12" x14ac:dyDescent="0.25">
      <c r="A3614" s="561" t="s">
        <v>3412</v>
      </c>
      <c r="B3614" s="561" t="s">
        <v>3413</v>
      </c>
      <c r="C3614" s="561" t="s">
        <v>3414</v>
      </c>
      <c r="D3614" s="561" t="s">
        <v>3415</v>
      </c>
      <c r="E3614" s="562" t="s">
        <v>22</v>
      </c>
      <c r="F3614" s="561" t="s">
        <v>22</v>
      </c>
      <c r="G3614" s="561" t="s">
        <v>29912</v>
      </c>
      <c r="H3614" s="561" t="s">
        <v>3634</v>
      </c>
      <c r="I3614" s="561" t="s">
        <v>23148</v>
      </c>
      <c r="J3614" s="561" t="s">
        <v>7063</v>
      </c>
      <c r="K3614" s="562" t="s">
        <v>37767</v>
      </c>
      <c r="L3614" s="561" t="s">
        <v>25</v>
      </c>
    </row>
    <row r="3615" spans="1:12" x14ac:dyDescent="0.25">
      <c r="A3615" s="561" t="s">
        <v>3412</v>
      </c>
      <c r="B3615" s="561" t="s">
        <v>3413</v>
      </c>
      <c r="C3615" s="561" t="s">
        <v>3414</v>
      </c>
      <c r="D3615" s="561" t="s">
        <v>3415</v>
      </c>
      <c r="E3615" s="562" t="s">
        <v>22</v>
      </c>
      <c r="F3615" s="561" t="s">
        <v>22</v>
      </c>
      <c r="G3615" s="561" t="s">
        <v>29914</v>
      </c>
      <c r="H3615" s="561" t="s">
        <v>3635</v>
      </c>
      <c r="I3615" s="561" t="s">
        <v>23148</v>
      </c>
      <c r="J3615" s="561" t="s">
        <v>7063</v>
      </c>
      <c r="K3615" s="562" t="s">
        <v>37768</v>
      </c>
      <c r="L3615" s="561" t="s">
        <v>25</v>
      </c>
    </row>
    <row r="3616" spans="1:12" x14ac:dyDescent="0.25">
      <c r="A3616" s="561" t="s">
        <v>3412</v>
      </c>
      <c r="B3616" s="561" t="s">
        <v>3413</v>
      </c>
      <c r="C3616" s="561" t="s">
        <v>3414</v>
      </c>
      <c r="D3616" s="561" t="s">
        <v>3415</v>
      </c>
      <c r="E3616" s="562" t="s">
        <v>22</v>
      </c>
      <c r="F3616" s="561" t="s">
        <v>22</v>
      </c>
      <c r="G3616" s="561" t="s">
        <v>29916</v>
      </c>
      <c r="H3616" s="561" t="s">
        <v>3636</v>
      </c>
      <c r="I3616" s="561" t="s">
        <v>23148</v>
      </c>
      <c r="J3616" s="561" t="s">
        <v>7063</v>
      </c>
      <c r="K3616" s="562" t="s">
        <v>37769</v>
      </c>
      <c r="L3616" s="561" t="s">
        <v>25</v>
      </c>
    </row>
    <row r="3617" spans="1:12" x14ac:dyDescent="0.25">
      <c r="A3617" s="561" t="s">
        <v>3412</v>
      </c>
      <c r="B3617" s="561" t="s">
        <v>3413</v>
      </c>
      <c r="C3617" s="561" t="s">
        <v>3414</v>
      </c>
      <c r="D3617" s="561" t="s">
        <v>3415</v>
      </c>
      <c r="E3617" s="562" t="s">
        <v>22</v>
      </c>
      <c r="F3617" s="561" t="s">
        <v>22</v>
      </c>
      <c r="G3617" s="561" t="s">
        <v>29918</v>
      </c>
      <c r="H3617" s="561" t="s">
        <v>3637</v>
      </c>
      <c r="I3617" s="561" t="s">
        <v>23148</v>
      </c>
      <c r="J3617" s="561" t="s">
        <v>7063</v>
      </c>
      <c r="K3617" s="562" t="s">
        <v>37770</v>
      </c>
      <c r="L3617" s="561" t="s">
        <v>25</v>
      </c>
    </row>
    <row r="3618" spans="1:12" x14ac:dyDescent="0.25">
      <c r="A3618" s="561" t="s">
        <v>3412</v>
      </c>
      <c r="B3618" s="561" t="s">
        <v>3413</v>
      </c>
      <c r="C3618" s="561" t="s">
        <v>3414</v>
      </c>
      <c r="D3618" s="561" t="s">
        <v>3415</v>
      </c>
      <c r="E3618" s="562" t="s">
        <v>22</v>
      </c>
      <c r="F3618" s="561" t="s">
        <v>22</v>
      </c>
      <c r="G3618" s="561" t="s">
        <v>29920</v>
      </c>
      <c r="H3618" s="561" t="s">
        <v>3638</v>
      </c>
      <c r="I3618" s="561" t="s">
        <v>23148</v>
      </c>
      <c r="J3618" s="561" t="s">
        <v>7063</v>
      </c>
      <c r="K3618" s="562" t="s">
        <v>7545</v>
      </c>
      <c r="L3618" s="561" t="s">
        <v>25</v>
      </c>
    </row>
    <row r="3619" spans="1:12" x14ac:dyDescent="0.25">
      <c r="A3619" s="561" t="s">
        <v>3412</v>
      </c>
      <c r="B3619" s="561" t="s">
        <v>3413</v>
      </c>
      <c r="C3619" s="561" t="s">
        <v>3414</v>
      </c>
      <c r="D3619" s="561" t="s">
        <v>3415</v>
      </c>
      <c r="E3619" s="562" t="s">
        <v>22</v>
      </c>
      <c r="F3619" s="561" t="s">
        <v>22</v>
      </c>
      <c r="G3619" s="561" t="s">
        <v>29922</v>
      </c>
      <c r="H3619" s="561" t="s">
        <v>3639</v>
      </c>
      <c r="I3619" s="561" t="s">
        <v>23148</v>
      </c>
      <c r="J3619" s="561" t="s">
        <v>7063</v>
      </c>
      <c r="K3619" s="562" t="s">
        <v>8120</v>
      </c>
      <c r="L3619" s="561" t="s">
        <v>25</v>
      </c>
    </row>
    <row r="3620" spans="1:12" x14ac:dyDescent="0.25">
      <c r="A3620" s="561" t="s">
        <v>3412</v>
      </c>
      <c r="B3620" s="561" t="s">
        <v>3413</v>
      </c>
      <c r="C3620" s="561" t="s">
        <v>3414</v>
      </c>
      <c r="D3620" s="561" t="s">
        <v>3415</v>
      </c>
      <c r="E3620" s="562" t="s">
        <v>22</v>
      </c>
      <c r="F3620" s="561" t="s">
        <v>22</v>
      </c>
      <c r="G3620" s="561" t="s">
        <v>29924</v>
      </c>
      <c r="H3620" s="561" t="s">
        <v>3640</v>
      </c>
      <c r="I3620" s="561" t="s">
        <v>23148</v>
      </c>
      <c r="J3620" s="561" t="s">
        <v>7063</v>
      </c>
      <c r="K3620" s="562" t="s">
        <v>37771</v>
      </c>
      <c r="L3620" s="561" t="s">
        <v>25</v>
      </c>
    </row>
    <row r="3621" spans="1:12" x14ac:dyDescent="0.25">
      <c r="A3621" s="561" t="s">
        <v>3412</v>
      </c>
      <c r="B3621" s="561" t="s">
        <v>3413</v>
      </c>
      <c r="C3621" s="561" t="s">
        <v>3414</v>
      </c>
      <c r="D3621" s="561" t="s">
        <v>3415</v>
      </c>
      <c r="E3621" s="562" t="s">
        <v>22</v>
      </c>
      <c r="F3621" s="561" t="s">
        <v>22</v>
      </c>
      <c r="G3621" s="561" t="s">
        <v>29926</v>
      </c>
      <c r="H3621" s="561" t="s">
        <v>3641</v>
      </c>
      <c r="I3621" s="561" t="s">
        <v>23148</v>
      </c>
      <c r="J3621" s="561" t="s">
        <v>7063</v>
      </c>
      <c r="K3621" s="562" t="s">
        <v>37772</v>
      </c>
      <c r="L3621" s="561" t="s">
        <v>25</v>
      </c>
    </row>
    <row r="3622" spans="1:12" x14ac:dyDescent="0.25">
      <c r="A3622" s="561" t="s">
        <v>3412</v>
      </c>
      <c r="B3622" s="561" t="s">
        <v>3413</v>
      </c>
      <c r="C3622" s="561" t="s">
        <v>3414</v>
      </c>
      <c r="D3622" s="561" t="s">
        <v>3415</v>
      </c>
      <c r="E3622" s="562" t="s">
        <v>22</v>
      </c>
      <c r="F3622" s="561" t="s">
        <v>22</v>
      </c>
      <c r="G3622" s="561" t="s">
        <v>29927</v>
      </c>
      <c r="H3622" s="561" t="s">
        <v>3642</v>
      </c>
      <c r="I3622" s="561" t="s">
        <v>23148</v>
      </c>
      <c r="J3622" s="561" t="s">
        <v>7063</v>
      </c>
      <c r="K3622" s="562" t="s">
        <v>37773</v>
      </c>
      <c r="L3622" s="561" t="s">
        <v>25</v>
      </c>
    </row>
    <row r="3623" spans="1:12" x14ac:dyDescent="0.25">
      <c r="A3623" s="561" t="s">
        <v>3412</v>
      </c>
      <c r="B3623" s="561" t="s">
        <v>3413</v>
      </c>
      <c r="C3623" s="561" t="s">
        <v>3414</v>
      </c>
      <c r="D3623" s="561" t="s">
        <v>3415</v>
      </c>
      <c r="E3623" s="562" t="s">
        <v>22</v>
      </c>
      <c r="F3623" s="561" t="s">
        <v>22</v>
      </c>
      <c r="G3623" s="561" t="s">
        <v>29929</v>
      </c>
      <c r="H3623" s="561" t="s">
        <v>3644</v>
      </c>
      <c r="I3623" s="561" t="s">
        <v>23148</v>
      </c>
      <c r="J3623" s="561" t="s">
        <v>7063</v>
      </c>
      <c r="K3623" s="562" t="s">
        <v>37774</v>
      </c>
      <c r="L3623" s="561" t="s">
        <v>25</v>
      </c>
    </row>
    <row r="3624" spans="1:12" x14ac:dyDescent="0.25">
      <c r="A3624" s="561" t="s">
        <v>3412</v>
      </c>
      <c r="B3624" s="561" t="s">
        <v>3413</v>
      </c>
      <c r="C3624" s="561" t="s">
        <v>3414</v>
      </c>
      <c r="D3624" s="561" t="s">
        <v>3415</v>
      </c>
      <c r="E3624" s="562" t="s">
        <v>22</v>
      </c>
      <c r="F3624" s="561" t="s">
        <v>22</v>
      </c>
      <c r="G3624" s="561" t="s">
        <v>29931</v>
      </c>
      <c r="H3624" s="561" t="s">
        <v>29932</v>
      </c>
      <c r="I3624" s="561" t="s">
        <v>23148</v>
      </c>
      <c r="J3624" s="561" t="s">
        <v>24</v>
      </c>
      <c r="K3624" s="562" t="s">
        <v>37775</v>
      </c>
      <c r="L3624" s="561" t="s">
        <v>25</v>
      </c>
    </row>
    <row r="3625" spans="1:12" x14ac:dyDescent="0.25">
      <c r="A3625" s="561" t="s">
        <v>3412</v>
      </c>
      <c r="B3625" s="561" t="s">
        <v>3413</v>
      </c>
      <c r="C3625" s="561" t="s">
        <v>3414</v>
      </c>
      <c r="D3625" s="561" t="s">
        <v>3415</v>
      </c>
      <c r="E3625" s="562" t="s">
        <v>22</v>
      </c>
      <c r="F3625" s="561" t="s">
        <v>22</v>
      </c>
      <c r="G3625" s="561" t="s">
        <v>29934</v>
      </c>
      <c r="H3625" s="561" t="s">
        <v>29935</v>
      </c>
      <c r="I3625" s="561" t="s">
        <v>23148</v>
      </c>
      <c r="J3625" s="561" t="s">
        <v>24</v>
      </c>
      <c r="K3625" s="562" t="s">
        <v>7239</v>
      </c>
      <c r="L3625" s="561" t="s">
        <v>25</v>
      </c>
    </row>
    <row r="3626" spans="1:12" x14ac:dyDescent="0.25">
      <c r="A3626" s="561" t="s">
        <v>3412</v>
      </c>
      <c r="B3626" s="561" t="s">
        <v>3413</v>
      </c>
      <c r="C3626" s="561" t="s">
        <v>3414</v>
      </c>
      <c r="D3626" s="561" t="s">
        <v>3415</v>
      </c>
      <c r="E3626" s="562" t="s">
        <v>22</v>
      </c>
      <c r="F3626" s="561" t="s">
        <v>22</v>
      </c>
      <c r="G3626" s="561" t="s">
        <v>29937</v>
      </c>
      <c r="H3626" s="561" t="s">
        <v>29938</v>
      </c>
      <c r="I3626" s="561" t="s">
        <v>23148</v>
      </c>
      <c r="J3626" s="561" t="s">
        <v>24</v>
      </c>
      <c r="K3626" s="562" t="s">
        <v>7098</v>
      </c>
      <c r="L3626" s="561" t="s">
        <v>25</v>
      </c>
    </row>
    <row r="3627" spans="1:12" x14ac:dyDescent="0.25">
      <c r="A3627" s="561" t="s">
        <v>3412</v>
      </c>
      <c r="B3627" s="561" t="s">
        <v>3413</v>
      </c>
      <c r="C3627" s="561" t="s">
        <v>3414</v>
      </c>
      <c r="D3627" s="561" t="s">
        <v>3415</v>
      </c>
      <c r="E3627" s="562" t="s">
        <v>22</v>
      </c>
      <c r="F3627" s="561" t="s">
        <v>22</v>
      </c>
      <c r="G3627" s="561" t="s">
        <v>29940</v>
      </c>
      <c r="H3627" s="561" t="s">
        <v>3645</v>
      </c>
      <c r="I3627" s="561" t="s">
        <v>23270</v>
      </c>
      <c r="J3627" s="561" t="s">
        <v>7063</v>
      </c>
      <c r="K3627" s="562" t="s">
        <v>37776</v>
      </c>
      <c r="L3627" s="561" t="s">
        <v>25</v>
      </c>
    </row>
    <row r="3628" spans="1:12" x14ac:dyDescent="0.25">
      <c r="A3628" s="561" t="s">
        <v>3412</v>
      </c>
      <c r="B3628" s="561" t="s">
        <v>3413</v>
      </c>
      <c r="C3628" s="561" t="s">
        <v>3414</v>
      </c>
      <c r="D3628" s="561" t="s">
        <v>3415</v>
      </c>
      <c r="E3628" s="562" t="s">
        <v>22</v>
      </c>
      <c r="F3628" s="561" t="s">
        <v>22</v>
      </c>
      <c r="G3628" s="561" t="s">
        <v>29942</v>
      </c>
      <c r="H3628" s="561" t="s">
        <v>3646</v>
      </c>
      <c r="I3628" s="561" t="s">
        <v>23148</v>
      </c>
      <c r="J3628" s="561" t="s">
        <v>7063</v>
      </c>
      <c r="K3628" s="562" t="s">
        <v>7757</v>
      </c>
      <c r="L3628" s="561" t="s">
        <v>25</v>
      </c>
    </row>
    <row r="3629" spans="1:12" x14ac:dyDescent="0.25">
      <c r="A3629" s="561" t="s">
        <v>3412</v>
      </c>
      <c r="B3629" s="561" t="s">
        <v>3413</v>
      </c>
      <c r="C3629" s="561" t="s">
        <v>3414</v>
      </c>
      <c r="D3629" s="561" t="s">
        <v>3415</v>
      </c>
      <c r="E3629" s="562" t="s">
        <v>22</v>
      </c>
      <c r="F3629" s="561" t="s">
        <v>22</v>
      </c>
      <c r="G3629" s="561" t="s">
        <v>29943</v>
      </c>
      <c r="H3629" s="561" t="s">
        <v>3648</v>
      </c>
      <c r="I3629" s="561" t="s">
        <v>23148</v>
      </c>
      <c r="J3629" s="561" t="s">
        <v>7063</v>
      </c>
      <c r="K3629" s="562" t="s">
        <v>28896</v>
      </c>
      <c r="L3629" s="561" t="s">
        <v>25</v>
      </c>
    </row>
    <row r="3630" spans="1:12" x14ac:dyDescent="0.25">
      <c r="A3630" s="561" t="s">
        <v>3412</v>
      </c>
      <c r="B3630" s="561" t="s">
        <v>3413</v>
      </c>
      <c r="C3630" s="561" t="s">
        <v>3414</v>
      </c>
      <c r="D3630" s="561" t="s">
        <v>3415</v>
      </c>
      <c r="E3630" s="562" t="s">
        <v>22</v>
      </c>
      <c r="F3630" s="561" t="s">
        <v>22</v>
      </c>
      <c r="G3630" s="561" t="s">
        <v>29944</v>
      </c>
      <c r="H3630" s="561" t="s">
        <v>3649</v>
      </c>
      <c r="I3630" s="561" t="s">
        <v>23148</v>
      </c>
      <c r="J3630" s="561" t="s">
        <v>7063</v>
      </c>
      <c r="K3630" s="562" t="s">
        <v>37777</v>
      </c>
      <c r="L3630" s="561" t="s">
        <v>25</v>
      </c>
    </row>
    <row r="3631" spans="1:12" x14ac:dyDescent="0.25">
      <c r="A3631" s="561" t="s">
        <v>3412</v>
      </c>
      <c r="B3631" s="561" t="s">
        <v>3413</v>
      </c>
      <c r="C3631" s="561" t="s">
        <v>3414</v>
      </c>
      <c r="D3631" s="561" t="s">
        <v>3415</v>
      </c>
      <c r="E3631" s="562" t="s">
        <v>22</v>
      </c>
      <c r="F3631" s="561" t="s">
        <v>22</v>
      </c>
      <c r="G3631" s="561" t="s">
        <v>29945</v>
      </c>
      <c r="H3631" s="561" t="s">
        <v>3650</v>
      </c>
      <c r="I3631" s="561" t="s">
        <v>23148</v>
      </c>
      <c r="J3631" s="561" t="s">
        <v>7063</v>
      </c>
      <c r="K3631" s="562" t="s">
        <v>7148</v>
      </c>
      <c r="L3631" s="561" t="s">
        <v>25</v>
      </c>
    </row>
    <row r="3632" spans="1:12" x14ac:dyDescent="0.25">
      <c r="A3632" s="561" t="s">
        <v>3412</v>
      </c>
      <c r="B3632" s="561" t="s">
        <v>3413</v>
      </c>
      <c r="C3632" s="561" t="s">
        <v>3414</v>
      </c>
      <c r="D3632" s="561" t="s">
        <v>3415</v>
      </c>
      <c r="E3632" s="562" t="s">
        <v>22</v>
      </c>
      <c r="F3632" s="561" t="s">
        <v>22</v>
      </c>
      <c r="G3632" s="561" t="s">
        <v>29947</v>
      </c>
      <c r="H3632" s="561" t="s">
        <v>29948</v>
      </c>
      <c r="I3632" s="561" t="s">
        <v>23148</v>
      </c>
      <c r="J3632" s="561" t="s">
        <v>7063</v>
      </c>
      <c r="K3632" s="562" t="s">
        <v>28217</v>
      </c>
      <c r="L3632" s="561" t="s">
        <v>25</v>
      </c>
    </row>
    <row r="3633" spans="1:12" x14ac:dyDescent="0.25">
      <c r="A3633" s="561" t="s">
        <v>3412</v>
      </c>
      <c r="B3633" s="561" t="s">
        <v>3413</v>
      </c>
      <c r="C3633" s="561" t="s">
        <v>3414</v>
      </c>
      <c r="D3633" s="561" t="s">
        <v>3415</v>
      </c>
      <c r="E3633" s="562" t="s">
        <v>22</v>
      </c>
      <c r="F3633" s="561" t="s">
        <v>22</v>
      </c>
      <c r="G3633" s="561" t="s">
        <v>29950</v>
      </c>
      <c r="H3633" s="561" t="s">
        <v>29951</v>
      </c>
      <c r="I3633" s="561" t="s">
        <v>23148</v>
      </c>
      <c r="J3633" s="561" t="s">
        <v>7063</v>
      </c>
      <c r="K3633" s="562" t="s">
        <v>3214</v>
      </c>
      <c r="L3633" s="561" t="s">
        <v>25</v>
      </c>
    </row>
    <row r="3634" spans="1:12" x14ac:dyDescent="0.25">
      <c r="A3634" s="561" t="s">
        <v>3412</v>
      </c>
      <c r="B3634" s="561" t="s">
        <v>3413</v>
      </c>
      <c r="C3634" s="561" t="s">
        <v>3414</v>
      </c>
      <c r="D3634" s="561" t="s">
        <v>3415</v>
      </c>
      <c r="E3634" s="562" t="s">
        <v>22</v>
      </c>
      <c r="F3634" s="561" t="s">
        <v>22</v>
      </c>
      <c r="G3634" s="561" t="s">
        <v>29952</v>
      </c>
      <c r="H3634" s="561" t="s">
        <v>29953</v>
      </c>
      <c r="I3634" s="561" t="s">
        <v>23148</v>
      </c>
      <c r="J3634" s="561" t="s">
        <v>7063</v>
      </c>
      <c r="K3634" s="562" t="s">
        <v>7142</v>
      </c>
      <c r="L3634" s="561" t="s">
        <v>25</v>
      </c>
    </row>
    <row r="3635" spans="1:12" x14ac:dyDescent="0.25">
      <c r="A3635" s="561" t="s">
        <v>3412</v>
      </c>
      <c r="B3635" s="561" t="s">
        <v>3413</v>
      </c>
      <c r="C3635" s="561" t="s">
        <v>3414</v>
      </c>
      <c r="D3635" s="561" t="s">
        <v>3415</v>
      </c>
      <c r="E3635" s="562" t="s">
        <v>22</v>
      </c>
      <c r="F3635" s="561" t="s">
        <v>22</v>
      </c>
      <c r="G3635" s="561" t="s">
        <v>29955</v>
      </c>
      <c r="H3635" s="561" t="s">
        <v>29956</v>
      </c>
      <c r="I3635" s="561" t="s">
        <v>23148</v>
      </c>
      <c r="J3635" s="561" t="s">
        <v>7063</v>
      </c>
      <c r="K3635" s="562" t="s">
        <v>37321</v>
      </c>
      <c r="L3635" s="561" t="s">
        <v>25</v>
      </c>
    </row>
    <row r="3636" spans="1:12" x14ac:dyDescent="0.25">
      <c r="A3636" s="561" t="s">
        <v>3412</v>
      </c>
      <c r="B3636" s="561" t="s">
        <v>3413</v>
      </c>
      <c r="C3636" s="561" t="s">
        <v>3414</v>
      </c>
      <c r="D3636" s="561" t="s">
        <v>3415</v>
      </c>
      <c r="E3636" s="562" t="s">
        <v>22</v>
      </c>
      <c r="F3636" s="561" t="s">
        <v>22</v>
      </c>
      <c r="G3636" s="561" t="s">
        <v>29958</v>
      </c>
      <c r="H3636" s="561" t="s">
        <v>3651</v>
      </c>
      <c r="I3636" s="561" t="s">
        <v>23148</v>
      </c>
      <c r="J3636" s="561" t="s">
        <v>7063</v>
      </c>
      <c r="K3636" s="562" t="s">
        <v>6926</v>
      </c>
      <c r="L3636" s="561" t="s">
        <v>25</v>
      </c>
    </row>
    <row r="3637" spans="1:12" x14ac:dyDescent="0.25">
      <c r="A3637" s="561" t="s">
        <v>3412</v>
      </c>
      <c r="B3637" s="561" t="s">
        <v>3413</v>
      </c>
      <c r="C3637" s="561" t="s">
        <v>3414</v>
      </c>
      <c r="D3637" s="561" t="s">
        <v>3415</v>
      </c>
      <c r="E3637" s="562" t="s">
        <v>22</v>
      </c>
      <c r="F3637" s="561" t="s">
        <v>22</v>
      </c>
      <c r="G3637" s="561" t="s">
        <v>29959</v>
      </c>
      <c r="H3637" s="561" t="s">
        <v>3652</v>
      </c>
      <c r="I3637" s="561" t="s">
        <v>23148</v>
      </c>
      <c r="J3637" s="561" t="s">
        <v>7063</v>
      </c>
      <c r="K3637" s="562" t="s">
        <v>6688</v>
      </c>
      <c r="L3637" s="561" t="s">
        <v>25</v>
      </c>
    </row>
    <row r="3638" spans="1:12" x14ac:dyDescent="0.25">
      <c r="A3638" s="561" t="s">
        <v>3412</v>
      </c>
      <c r="B3638" s="561" t="s">
        <v>3413</v>
      </c>
      <c r="C3638" s="561" t="s">
        <v>3414</v>
      </c>
      <c r="D3638" s="561" t="s">
        <v>3415</v>
      </c>
      <c r="E3638" s="562" t="s">
        <v>22</v>
      </c>
      <c r="F3638" s="561" t="s">
        <v>22</v>
      </c>
      <c r="G3638" s="561" t="s">
        <v>29960</v>
      </c>
      <c r="H3638" s="561" t="s">
        <v>3653</v>
      </c>
      <c r="I3638" s="561" t="s">
        <v>23148</v>
      </c>
      <c r="J3638" s="561" t="s">
        <v>7063</v>
      </c>
      <c r="K3638" s="562" t="s">
        <v>37390</v>
      </c>
      <c r="L3638" s="561" t="s">
        <v>25</v>
      </c>
    </row>
    <row r="3639" spans="1:12" x14ac:dyDescent="0.25">
      <c r="A3639" s="561" t="s">
        <v>3412</v>
      </c>
      <c r="B3639" s="561" t="s">
        <v>3413</v>
      </c>
      <c r="C3639" s="561" t="s">
        <v>3414</v>
      </c>
      <c r="D3639" s="561" t="s">
        <v>3415</v>
      </c>
      <c r="E3639" s="562" t="s">
        <v>22</v>
      </c>
      <c r="F3639" s="561" t="s">
        <v>22</v>
      </c>
      <c r="G3639" s="561" t="s">
        <v>29962</v>
      </c>
      <c r="H3639" s="561" t="s">
        <v>3654</v>
      </c>
      <c r="I3639" s="561" t="s">
        <v>23148</v>
      </c>
      <c r="J3639" s="561" t="s">
        <v>7063</v>
      </c>
      <c r="K3639" s="562" t="s">
        <v>37778</v>
      </c>
      <c r="L3639" s="561" t="s">
        <v>25</v>
      </c>
    </row>
    <row r="3640" spans="1:12" x14ac:dyDescent="0.25">
      <c r="A3640" s="561" t="s">
        <v>3412</v>
      </c>
      <c r="B3640" s="561" t="s">
        <v>3413</v>
      </c>
      <c r="C3640" s="561" t="s">
        <v>3414</v>
      </c>
      <c r="D3640" s="561" t="s">
        <v>3415</v>
      </c>
      <c r="E3640" s="562" t="s">
        <v>22</v>
      </c>
      <c r="F3640" s="561" t="s">
        <v>22</v>
      </c>
      <c r="G3640" s="561" t="s">
        <v>29964</v>
      </c>
      <c r="H3640" s="561" t="s">
        <v>29965</v>
      </c>
      <c r="I3640" s="561" t="s">
        <v>23148</v>
      </c>
      <c r="J3640" s="561" t="s">
        <v>7063</v>
      </c>
      <c r="K3640" s="562" t="s">
        <v>37779</v>
      </c>
      <c r="L3640" s="561" t="s">
        <v>25</v>
      </c>
    </row>
    <row r="3641" spans="1:12" x14ac:dyDescent="0.25">
      <c r="A3641" s="561" t="s">
        <v>3412</v>
      </c>
      <c r="B3641" s="561" t="s">
        <v>3413</v>
      </c>
      <c r="C3641" s="561" t="s">
        <v>3414</v>
      </c>
      <c r="D3641" s="561" t="s">
        <v>3415</v>
      </c>
      <c r="E3641" s="562" t="s">
        <v>22</v>
      </c>
      <c r="F3641" s="561" t="s">
        <v>22</v>
      </c>
      <c r="G3641" s="561" t="s">
        <v>29966</v>
      </c>
      <c r="H3641" s="561" t="s">
        <v>29967</v>
      </c>
      <c r="I3641" s="561" t="s">
        <v>23148</v>
      </c>
      <c r="J3641" s="561" t="s">
        <v>7063</v>
      </c>
      <c r="K3641" s="562" t="s">
        <v>29555</v>
      </c>
      <c r="L3641" s="561" t="s">
        <v>25</v>
      </c>
    </row>
    <row r="3642" spans="1:12" x14ac:dyDescent="0.25">
      <c r="A3642" s="561" t="s">
        <v>3412</v>
      </c>
      <c r="B3642" s="561" t="s">
        <v>3413</v>
      </c>
      <c r="C3642" s="561" t="s">
        <v>3414</v>
      </c>
      <c r="D3642" s="561" t="s">
        <v>3415</v>
      </c>
      <c r="E3642" s="562" t="s">
        <v>22</v>
      </c>
      <c r="F3642" s="561" t="s">
        <v>22</v>
      </c>
      <c r="G3642" s="561" t="s">
        <v>29969</v>
      </c>
      <c r="H3642" s="561" t="s">
        <v>29970</v>
      </c>
      <c r="I3642" s="561" t="s">
        <v>23148</v>
      </c>
      <c r="J3642" s="561" t="s">
        <v>7063</v>
      </c>
      <c r="K3642" s="562" t="s">
        <v>7636</v>
      </c>
      <c r="L3642" s="561" t="s">
        <v>25</v>
      </c>
    </row>
    <row r="3643" spans="1:12" x14ac:dyDescent="0.25">
      <c r="A3643" s="561" t="s">
        <v>3412</v>
      </c>
      <c r="B3643" s="561" t="s">
        <v>3413</v>
      </c>
      <c r="C3643" s="561" t="s">
        <v>3414</v>
      </c>
      <c r="D3643" s="561" t="s">
        <v>3415</v>
      </c>
      <c r="E3643" s="562" t="s">
        <v>22</v>
      </c>
      <c r="F3643" s="561" t="s">
        <v>22</v>
      </c>
      <c r="G3643" s="561" t="s">
        <v>29971</v>
      </c>
      <c r="H3643" s="561" t="s">
        <v>29972</v>
      </c>
      <c r="I3643" s="561" t="s">
        <v>23148</v>
      </c>
      <c r="J3643" s="561" t="s">
        <v>7063</v>
      </c>
      <c r="K3643" s="562" t="s">
        <v>37780</v>
      </c>
      <c r="L3643" s="561" t="s">
        <v>25</v>
      </c>
    </row>
    <row r="3644" spans="1:12" x14ac:dyDescent="0.25">
      <c r="A3644" s="561" t="s">
        <v>3412</v>
      </c>
      <c r="B3644" s="561" t="s">
        <v>3413</v>
      </c>
      <c r="C3644" s="561" t="s">
        <v>3414</v>
      </c>
      <c r="D3644" s="561" t="s">
        <v>3415</v>
      </c>
      <c r="E3644" s="562" t="s">
        <v>22</v>
      </c>
      <c r="F3644" s="561" t="s">
        <v>22</v>
      </c>
      <c r="G3644" s="561" t="s">
        <v>29974</v>
      </c>
      <c r="H3644" s="561" t="s">
        <v>29975</v>
      </c>
      <c r="I3644" s="561" t="s">
        <v>23148</v>
      </c>
      <c r="J3644" s="561" t="s">
        <v>24</v>
      </c>
      <c r="K3644" s="562" t="s">
        <v>37781</v>
      </c>
      <c r="L3644" s="561" t="s">
        <v>25</v>
      </c>
    </row>
    <row r="3645" spans="1:12" x14ac:dyDescent="0.25">
      <c r="A3645" s="561" t="s">
        <v>3412</v>
      </c>
      <c r="B3645" s="561" t="s">
        <v>3413</v>
      </c>
      <c r="C3645" s="561" t="s">
        <v>3414</v>
      </c>
      <c r="D3645" s="561" t="s">
        <v>3415</v>
      </c>
      <c r="E3645" s="562" t="s">
        <v>22</v>
      </c>
      <c r="F3645" s="561" t="s">
        <v>22</v>
      </c>
      <c r="G3645" s="561" t="s">
        <v>29977</v>
      </c>
      <c r="H3645" s="561" t="s">
        <v>29978</v>
      </c>
      <c r="I3645" s="561" t="s">
        <v>23270</v>
      </c>
      <c r="J3645" s="561" t="s">
        <v>7063</v>
      </c>
      <c r="K3645" s="562" t="s">
        <v>37782</v>
      </c>
      <c r="L3645" s="561" t="s">
        <v>25</v>
      </c>
    </row>
    <row r="3646" spans="1:12" x14ac:dyDescent="0.25">
      <c r="A3646" s="561" t="s">
        <v>3412</v>
      </c>
      <c r="B3646" s="561" t="s">
        <v>3413</v>
      </c>
      <c r="C3646" s="561" t="s">
        <v>3414</v>
      </c>
      <c r="D3646" s="561" t="s">
        <v>3415</v>
      </c>
      <c r="E3646" s="562" t="s">
        <v>22</v>
      </c>
      <c r="F3646" s="561" t="s">
        <v>22</v>
      </c>
      <c r="G3646" s="561" t="s">
        <v>29980</v>
      </c>
      <c r="H3646" s="561" t="s">
        <v>29981</v>
      </c>
      <c r="I3646" s="561" t="s">
        <v>23270</v>
      </c>
      <c r="J3646" s="561" t="s">
        <v>7063</v>
      </c>
      <c r="K3646" s="562" t="s">
        <v>37783</v>
      </c>
      <c r="L3646" s="561" t="s">
        <v>25</v>
      </c>
    </row>
    <row r="3647" spans="1:12" x14ac:dyDescent="0.25">
      <c r="A3647" s="561" t="s">
        <v>3412</v>
      </c>
      <c r="B3647" s="561" t="s">
        <v>3413</v>
      </c>
      <c r="C3647" s="561" t="s">
        <v>3414</v>
      </c>
      <c r="D3647" s="561" t="s">
        <v>3415</v>
      </c>
      <c r="E3647" s="562" t="s">
        <v>22</v>
      </c>
      <c r="F3647" s="561" t="s">
        <v>22</v>
      </c>
      <c r="G3647" s="561" t="s">
        <v>29983</v>
      </c>
      <c r="H3647" s="561" t="s">
        <v>29984</v>
      </c>
      <c r="I3647" s="561" t="s">
        <v>23270</v>
      </c>
      <c r="J3647" s="561" t="s">
        <v>7063</v>
      </c>
      <c r="K3647" s="562" t="s">
        <v>37784</v>
      </c>
      <c r="L3647" s="561" t="s">
        <v>25</v>
      </c>
    </row>
    <row r="3648" spans="1:12" x14ac:dyDescent="0.25">
      <c r="A3648" s="561" t="s">
        <v>3412</v>
      </c>
      <c r="B3648" s="561" t="s">
        <v>3413</v>
      </c>
      <c r="C3648" s="561" t="s">
        <v>3414</v>
      </c>
      <c r="D3648" s="561" t="s">
        <v>3415</v>
      </c>
      <c r="E3648" s="562" t="s">
        <v>22</v>
      </c>
      <c r="F3648" s="561" t="s">
        <v>22</v>
      </c>
      <c r="G3648" s="561" t="s">
        <v>29986</v>
      </c>
      <c r="H3648" s="561" t="s">
        <v>29987</v>
      </c>
      <c r="I3648" s="561" t="s">
        <v>23270</v>
      </c>
      <c r="J3648" s="561" t="s">
        <v>7063</v>
      </c>
      <c r="K3648" s="562" t="s">
        <v>37784</v>
      </c>
      <c r="L3648" s="561" t="s">
        <v>25</v>
      </c>
    </row>
    <row r="3649" spans="1:12" x14ac:dyDescent="0.25">
      <c r="A3649" s="561" t="s">
        <v>3412</v>
      </c>
      <c r="B3649" s="561" t="s">
        <v>3413</v>
      </c>
      <c r="C3649" s="561" t="s">
        <v>3414</v>
      </c>
      <c r="D3649" s="561" t="s">
        <v>3415</v>
      </c>
      <c r="E3649" s="562" t="s">
        <v>22</v>
      </c>
      <c r="F3649" s="561" t="s">
        <v>22</v>
      </c>
      <c r="G3649" s="561" t="s">
        <v>29988</v>
      </c>
      <c r="H3649" s="561" t="s">
        <v>29989</v>
      </c>
      <c r="I3649" s="561" t="s">
        <v>23270</v>
      </c>
      <c r="J3649" s="561" t="s">
        <v>7063</v>
      </c>
      <c r="K3649" s="562" t="s">
        <v>37784</v>
      </c>
      <c r="L3649" s="561" t="s">
        <v>25</v>
      </c>
    </row>
    <row r="3650" spans="1:12" x14ac:dyDescent="0.25">
      <c r="A3650" s="561" t="s">
        <v>3412</v>
      </c>
      <c r="B3650" s="561" t="s">
        <v>3413</v>
      </c>
      <c r="C3650" s="561" t="s">
        <v>3414</v>
      </c>
      <c r="D3650" s="561" t="s">
        <v>3415</v>
      </c>
      <c r="E3650" s="562" t="s">
        <v>22</v>
      </c>
      <c r="F3650" s="561" t="s">
        <v>22</v>
      </c>
      <c r="G3650" s="561" t="s">
        <v>29990</v>
      </c>
      <c r="H3650" s="561" t="s">
        <v>29991</v>
      </c>
      <c r="I3650" s="561" t="s">
        <v>23270</v>
      </c>
      <c r="J3650" s="561" t="s">
        <v>7063</v>
      </c>
      <c r="K3650" s="562" t="s">
        <v>37785</v>
      </c>
      <c r="L3650" s="561" t="s">
        <v>25</v>
      </c>
    </row>
    <row r="3651" spans="1:12" x14ac:dyDescent="0.25">
      <c r="A3651" s="561" t="s">
        <v>3412</v>
      </c>
      <c r="B3651" s="561" t="s">
        <v>3413</v>
      </c>
      <c r="C3651" s="561" t="s">
        <v>3414</v>
      </c>
      <c r="D3651" s="561" t="s">
        <v>3415</v>
      </c>
      <c r="E3651" s="562" t="s">
        <v>22</v>
      </c>
      <c r="F3651" s="561" t="s">
        <v>22</v>
      </c>
      <c r="G3651" s="561" t="s">
        <v>29993</v>
      </c>
      <c r="H3651" s="561" t="s">
        <v>29994</v>
      </c>
      <c r="I3651" s="561" t="s">
        <v>23270</v>
      </c>
      <c r="J3651" s="561" t="s">
        <v>7063</v>
      </c>
      <c r="K3651" s="562" t="s">
        <v>37786</v>
      </c>
      <c r="L3651" s="561" t="s">
        <v>25</v>
      </c>
    </row>
    <row r="3652" spans="1:12" x14ac:dyDescent="0.25">
      <c r="A3652" s="561" t="s">
        <v>3412</v>
      </c>
      <c r="B3652" s="561" t="s">
        <v>3413</v>
      </c>
      <c r="C3652" s="561" t="s">
        <v>3414</v>
      </c>
      <c r="D3652" s="561" t="s">
        <v>3415</v>
      </c>
      <c r="E3652" s="562" t="s">
        <v>22</v>
      </c>
      <c r="F3652" s="561" t="s">
        <v>22</v>
      </c>
      <c r="G3652" s="561" t="s">
        <v>29996</v>
      </c>
      <c r="H3652" s="561" t="s">
        <v>29997</v>
      </c>
      <c r="I3652" s="561" t="s">
        <v>23270</v>
      </c>
      <c r="J3652" s="561" t="s">
        <v>7063</v>
      </c>
      <c r="K3652" s="562" t="s">
        <v>37787</v>
      </c>
      <c r="L3652" s="561" t="s">
        <v>25</v>
      </c>
    </row>
    <row r="3653" spans="1:12" x14ac:dyDescent="0.25">
      <c r="A3653" s="561" t="s">
        <v>3412</v>
      </c>
      <c r="B3653" s="561" t="s">
        <v>3413</v>
      </c>
      <c r="C3653" s="561" t="s">
        <v>3414</v>
      </c>
      <c r="D3653" s="561" t="s">
        <v>3415</v>
      </c>
      <c r="E3653" s="562" t="s">
        <v>22</v>
      </c>
      <c r="F3653" s="561" t="s">
        <v>22</v>
      </c>
      <c r="G3653" s="561" t="s">
        <v>29999</v>
      </c>
      <c r="H3653" s="561" t="s">
        <v>30000</v>
      </c>
      <c r="I3653" s="561" t="s">
        <v>23148</v>
      </c>
      <c r="J3653" s="561" t="s">
        <v>24</v>
      </c>
      <c r="K3653" s="562" t="s">
        <v>37788</v>
      </c>
      <c r="L3653" s="561" t="s">
        <v>25</v>
      </c>
    </row>
    <row r="3654" spans="1:12" x14ac:dyDescent="0.25">
      <c r="A3654" s="561" t="s">
        <v>3412</v>
      </c>
      <c r="B3654" s="561" t="s">
        <v>3413</v>
      </c>
      <c r="C3654" s="561" t="s">
        <v>3414</v>
      </c>
      <c r="D3654" s="561" t="s">
        <v>3415</v>
      </c>
      <c r="E3654" s="562" t="s">
        <v>22</v>
      </c>
      <c r="F3654" s="561" t="s">
        <v>22</v>
      </c>
      <c r="G3654" s="561" t="s">
        <v>30002</v>
      </c>
      <c r="H3654" s="561" t="s">
        <v>30003</v>
      </c>
      <c r="I3654" s="561" t="s">
        <v>23270</v>
      </c>
      <c r="J3654" s="561" t="s">
        <v>7063</v>
      </c>
      <c r="K3654" s="562" t="s">
        <v>37789</v>
      </c>
      <c r="L3654" s="561" t="s">
        <v>25</v>
      </c>
    </row>
    <row r="3655" spans="1:12" x14ac:dyDescent="0.25">
      <c r="A3655" s="561" t="s">
        <v>3412</v>
      </c>
      <c r="B3655" s="561" t="s">
        <v>3413</v>
      </c>
      <c r="C3655" s="561" t="s">
        <v>3414</v>
      </c>
      <c r="D3655" s="561" t="s">
        <v>3415</v>
      </c>
      <c r="E3655" s="562" t="s">
        <v>22</v>
      </c>
      <c r="F3655" s="561" t="s">
        <v>22</v>
      </c>
      <c r="G3655" s="561" t="s">
        <v>30005</v>
      </c>
      <c r="H3655" s="561" t="s">
        <v>30006</v>
      </c>
      <c r="I3655" s="561" t="s">
        <v>23270</v>
      </c>
      <c r="J3655" s="561" t="s">
        <v>7063</v>
      </c>
      <c r="K3655" s="562" t="s">
        <v>37790</v>
      </c>
      <c r="L3655" s="561" t="s">
        <v>25</v>
      </c>
    </row>
    <row r="3656" spans="1:12" x14ac:dyDescent="0.25">
      <c r="A3656" s="561" t="s">
        <v>3412</v>
      </c>
      <c r="B3656" s="561" t="s">
        <v>3413</v>
      </c>
      <c r="C3656" s="561" t="s">
        <v>3414</v>
      </c>
      <c r="D3656" s="561" t="s">
        <v>3415</v>
      </c>
      <c r="E3656" s="562" t="s">
        <v>22</v>
      </c>
      <c r="F3656" s="561" t="s">
        <v>22</v>
      </c>
      <c r="G3656" s="561" t="s">
        <v>30008</v>
      </c>
      <c r="H3656" s="561" t="s">
        <v>30009</v>
      </c>
      <c r="I3656" s="561" t="s">
        <v>23270</v>
      </c>
      <c r="J3656" s="561" t="s">
        <v>7063</v>
      </c>
      <c r="K3656" s="562" t="s">
        <v>37791</v>
      </c>
      <c r="L3656" s="561" t="s">
        <v>25</v>
      </c>
    </row>
    <row r="3657" spans="1:12" x14ac:dyDescent="0.25">
      <c r="A3657" s="561" t="s">
        <v>3412</v>
      </c>
      <c r="B3657" s="561" t="s">
        <v>3413</v>
      </c>
      <c r="C3657" s="561" t="s">
        <v>3414</v>
      </c>
      <c r="D3657" s="561" t="s">
        <v>3415</v>
      </c>
      <c r="E3657" s="562" t="s">
        <v>22</v>
      </c>
      <c r="F3657" s="561" t="s">
        <v>22</v>
      </c>
      <c r="G3657" s="561" t="s">
        <v>30011</v>
      </c>
      <c r="H3657" s="561" t="s">
        <v>30012</v>
      </c>
      <c r="I3657" s="561" t="s">
        <v>23270</v>
      </c>
      <c r="J3657" s="561" t="s">
        <v>7063</v>
      </c>
      <c r="K3657" s="562" t="s">
        <v>37791</v>
      </c>
      <c r="L3657" s="561" t="s">
        <v>25</v>
      </c>
    </row>
    <row r="3658" spans="1:12" x14ac:dyDescent="0.25">
      <c r="A3658" s="561" t="s">
        <v>3412</v>
      </c>
      <c r="B3658" s="561" t="s">
        <v>3413</v>
      </c>
      <c r="C3658" s="561" t="s">
        <v>3414</v>
      </c>
      <c r="D3658" s="561" t="s">
        <v>3415</v>
      </c>
      <c r="E3658" s="562" t="s">
        <v>22</v>
      </c>
      <c r="F3658" s="561" t="s">
        <v>22</v>
      </c>
      <c r="G3658" s="561" t="s">
        <v>30013</v>
      </c>
      <c r="H3658" s="561" t="s">
        <v>30014</v>
      </c>
      <c r="I3658" s="561" t="s">
        <v>23270</v>
      </c>
      <c r="J3658" s="561" t="s">
        <v>7063</v>
      </c>
      <c r="K3658" s="562" t="s">
        <v>37791</v>
      </c>
      <c r="L3658" s="561" t="s">
        <v>25</v>
      </c>
    </row>
    <row r="3659" spans="1:12" x14ac:dyDescent="0.25">
      <c r="A3659" s="561" t="s">
        <v>3412</v>
      </c>
      <c r="B3659" s="561" t="s">
        <v>3413</v>
      </c>
      <c r="C3659" s="561" t="s">
        <v>3414</v>
      </c>
      <c r="D3659" s="561" t="s">
        <v>3415</v>
      </c>
      <c r="E3659" s="562" t="s">
        <v>22</v>
      </c>
      <c r="F3659" s="561" t="s">
        <v>22</v>
      </c>
      <c r="G3659" s="561" t="s">
        <v>30015</v>
      </c>
      <c r="H3659" s="561" t="s">
        <v>30016</v>
      </c>
      <c r="I3659" s="561" t="s">
        <v>23270</v>
      </c>
      <c r="J3659" s="561" t="s">
        <v>7063</v>
      </c>
      <c r="K3659" s="562" t="s">
        <v>37792</v>
      </c>
      <c r="L3659" s="561" t="s">
        <v>25</v>
      </c>
    </row>
    <row r="3660" spans="1:12" x14ac:dyDescent="0.25">
      <c r="A3660" s="561" t="s">
        <v>3412</v>
      </c>
      <c r="B3660" s="561" t="s">
        <v>3413</v>
      </c>
      <c r="C3660" s="561" t="s">
        <v>3414</v>
      </c>
      <c r="D3660" s="561" t="s">
        <v>3415</v>
      </c>
      <c r="E3660" s="562" t="s">
        <v>22</v>
      </c>
      <c r="F3660" s="561" t="s">
        <v>22</v>
      </c>
      <c r="G3660" s="561" t="s">
        <v>30018</v>
      </c>
      <c r="H3660" s="561" t="s">
        <v>30019</v>
      </c>
      <c r="I3660" s="561" t="s">
        <v>23270</v>
      </c>
      <c r="J3660" s="561" t="s">
        <v>7063</v>
      </c>
      <c r="K3660" s="562" t="s">
        <v>37793</v>
      </c>
      <c r="L3660" s="561" t="s">
        <v>25</v>
      </c>
    </row>
    <row r="3661" spans="1:12" x14ac:dyDescent="0.25">
      <c r="A3661" s="561" t="s">
        <v>3412</v>
      </c>
      <c r="B3661" s="561" t="s">
        <v>3413</v>
      </c>
      <c r="C3661" s="561" t="s">
        <v>3414</v>
      </c>
      <c r="D3661" s="561" t="s">
        <v>3415</v>
      </c>
      <c r="E3661" s="562" t="s">
        <v>22</v>
      </c>
      <c r="F3661" s="561" t="s">
        <v>22</v>
      </c>
      <c r="G3661" s="561" t="s">
        <v>30021</v>
      </c>
      <c r="H3661" s="561" t="s">
        <v>30022</v>
      </c>
      <c r="I3661" s="561" t="s">
        <v>23270</v>
      </c>
      <c r="J3661" s="561" t="s">
        <v>7063</v>
      </c>
      <c r="K3661" s="562" t="s">
        <v>37794</v>
      </c>
      <c r="L3661" s="561" t="s">
        <v>25</v>
      </c>
    </row>
    <row r="3662" spans="1:12" x14ac:dyDescent="0.25">
      <c r="A3662" s="561" t="s">
        <v>3412</v>
      </c>
      <c r="B3662" s="561" t="s">
        <v>3413</v>
      </c>
      <c r="C3662" s="561" t="s">
        <v>2763</v>
      </c>
      <c r="D3662" s="561" t="s">
        <v>3655</v>
      </c>
      <c r="E3662" s="562" t="s">
        <v>22</v>
      </c>
      <c r="F3662" s="561" t="s">
        <v>22</v>
      </c>
      <c r="G3662" s="561" t="s">
        <v>30024</v>
      </c>
      <c r="H3662" s="561" t="s">
        <v>3656</v>
      </c>
      <c r="I3662" s="561" t="s">
        <v>23270</v>
      </c>
      <c r="J3662" s="561" t="s">
        <v>24</v>
      </c>
      <c r="K3662" s="562" t="s">
        <v>28279</v>
      </c>
      <c r="L3662" s="561" t="s">
        <v>25</v>
      </c>
    </row>
    <row r="3663" spans="1:12" x14ac:dyDescent="0.25">
      <c r="A3663" s="561" t="s">
        <v>3412</v>
      </c>
      <c r="B3663" s="561" t="s">
        <v>3413</v>
      </c>
      <c r="C3663" s="561" t="s">
        <v>2763</v>
      </c>
      <c r="D3663" s="561" t="s">
        <v>3655</v>
      </c>
      <c r="E3663" s="562" t="s">
        <v>22</v>
      </c>
      <c r="F3663" s="561" t="s">
        <v>22</v>
      </c>
      <c r="G3663" s="561" t="s">
        <v>30025</v>
      </c>
      <c r="H3663" s="561" t="s">
        <v>3658</v>
      </c>
      <c r="I3663" s="561" t="s">
        <v>23270</v>
      </c>
      <c r="J3663" s="561" t="s">
        <v>24</v>
      </c>
      <c r="K3663" s="562" t="s">
        <v>5413</v>
      </c>
      <c r="L3663" s="561" t="s">
        <v>25</v>
      </c>
    </row>
    <row r="3664" spans="1:12" x14ac:dyDescent="0.25">
      <c r="A3664" s="561" t="s">
        <v>3412</v>
      </c>
      <c r="B3664" s="561" t="s">
        <v>3413</v>
      </c>
      <c r="C3664" s="561" t="s">
        <v>2763</v>
      </c>
      <c r="D3664" s="561" t="s">
        <v>3655</v>
      </c>
      <c r="E3664" s="562" t="s">
        <v>22</v>
      </c>
      <c r="F3664" s="561" t="s">
        <v>22</v>
      </c>
      <c r="G3664" s="561" t="s">
        <v>30026</v>
      </c>
      <c r="H3664" s="561" t="s">
        <v>3659</v>
      </c>
      <c r="I3664" s="561" t="s">
        <v>23270</v>
      </c>
      <c r="J3664" s="561" t="s">
        <v>24</v>
      </c>
      <c r="K3664" s="562" t="s">
        <v>7220</v>
      </c>
      <c r="L3664" s="561" t="s">
        <v>25</v>
      </c>
    </row>
    <row r="3665" spans="1:12" x14ac:dyDescent="0.25">
      <c r="A3665" s="561" t="s">
        <v>3412</v>
      </c>
      <c r="B3665" s="561" t="s">
        <v>3413</v>
      </c>
      <c r="C3665" s="561" t="s">
        <v>2763</v>
      </c>
      <c r="D3665" s="561" t="s">
        <v>3655</v>
      </c>
      <c r="E3665" s="562" t="s">
        <v>22</v>
      </c>
      <c r="F3665" s="561" t="s">
        <v>22</v>
      </c>
      <c r="G3665" s="561" t="s">
        <v>30027</v>
      </c>
      <c r="H3665" s="561" t="s">
        <v>3661</v>
      </c>
      <c r="I3665" s="561" t="s">
        <v>23270</v>
      </c>
      <c r="J3665" s="561" t="s">
        <v>24</v>
      </c>
      <c r="K3665" s="562" t="s">
        <v>3523</v>
      </c>
      <c r="L3665" s="561" t="s">
        <v>25</v>
      </c>
    </row>
    <row r="3666" spans="1:12" x14ac:dyDescent="0.25">
      <c r="A3666" s="561" t="s">
        <v>3412</v>
      </c>
      <c r="B3666" s="561" t="s">
        <v>3413</v>
      </c>
      <c r="C3666" s="561" t="s">
        <v>2763</v>
      </c>
      <c r="D3666" s="561" t="s">
        <v>3655</v>
      </c>
      <c r="E3666" s="562" t="s">
        <v>22</v>
      </c>
      <c r="F3666" s="561" t="s">
        <v>22</v>
      </c>
      <c r="G3666" s="561" t="s">
        <v>30028</v>
      </c>
      <c r="H3666" s="561" t="s">
        <v>3662</v>
      </c>
      <c r="I3666" s="561" t="s">
        <v>23270</v>
      </c>
      <c r="J3666" s="561" t="s">
        <v>24</v>
      </c>
      <c r="K3666" s="562" t="s">
        <v>3937</v>
      </c>
      <c r="L3666" s="561" t="s">
        <v>25</v>
      </c>
    </row>
    <row r="3667" spans="1:12" x14ac:dyDescent="0.25">
      <c r="A3667" s="561" t="s">
        <v>3412</v>
      </c>
      <c r="B3667" s="561" t="s">
        <v>3413</v>
      </c>
      <c r="C3667" s="561" t="s">
        <v>2763</v>
      </c>
      <c r="D3667" s="561" t="s">
        <v>3655</v>
      </c>
      <c r="E3667" s="562" t="s">
        <v>22</v>
      </c>
      <c r="F3667" s="561" t="s">
        <v>22</v>
      </c>
      <c r="G3667" s="561" t="s">
        <v>30029</v>
      </c>
      <c r="H3667" s="561" t="s">
        <v>3663</v>
      </c>
      <c r="I3667" s="561" t="s">
        <v>23270</v>
      </c>
      <c r="J3667" s="561" t="s">
        <v>24</v>
      </c>
      <c r="K3667" s="562" t="s">
        <v>2839</v>
      </c>
      <c r="L3667" s="561" t="s">
        <v>25</v>
      </c>
    </row>
    <row r="3668" spans="1:12" x14ac:dyDescent="0.25">
      <c r="A3668" s="561" t="s">
        <v>3412</v>
      </c>
      <c r="B3668" s="561" t="s">
        <v>3413</v>
      </c>
      <c r="C3668" s="561" t="s">
        <v>2763</v>
      </c>
      <c r="D3668" s="561" t="s">
        <v>3655</v>
      </c>
      <c r="E3668" s="562" t="s">
        <v>22</v>
      </c>
      <c r="F3668" s="561" t="s">
        <v>22</v>
      </c>
      <c r="G3668" s="561" t="s">
        <v>30030</v>
      </c>
      <c r="H3668" s="561" t="s">
        <v>3664</v>
      </c>
      <c r="I3668" s="561" t="s">
        <v>23270</v>
      </c>
      <c r="J3668" s="561" t="s">
        <v>24</v>
      </c>
      <c r="K3668" s="562" t="s">
        <v>1009</v>
      </c>
      <c r="L3668" s="561" t="s">
        <v>25</v>
      </c>
    </row>
    <row r="3669" spans="1:12" x14ac:dyDescent="0.25">
      <c r="A3669" s="561" t="s">
        <v>3412</v>
      </c>
      <c r="B3669" s="561" t="s">
        <v>3413</v>
      </c>
      <c r="C3669" s="561" t="s">
        <v>2763</v>
      </c>
      <c r="D3669" s="561" t="s">
        <v>3655</v>
      </c>
      <c r="E3669" s="562" t="s">
        <v>22</v>
      </c>
      <c r="F3669" s="561" t="s">
        <v>22</v>
      </c>
      <c r="G3669" s="561" t="s">
        <v>30031</v>
      </c>
      <c r="H3669" s="561" t="s">
        <v>3666</v>
      </c>
      <c r="I3669" s="561" t="s">
        <v>23270</v>
      </c>
      <c r="J3669" s="561" t="s">
        <v>24</v>
      </c>
      <c r="K3669" s="562" t="s">
        <v>3692</v>
      </c>
      <c r="L3669" s="561" t="s">
        <v>25</v>
      </c>
    </row>
    <row r="3670" spans="1:12" x14ac:dyDescent="0.25">
      <c r="A3670" s="561" t="s">
        <v>3412</v>
      </c>
      <c r="B3670" s="561" t="s">
        <v>3413</v>
      </c>
      <c r="C3670" s="561" t="s">
        <v>2763</v>
      </c>
      <c r="D3670" s="561" t="s">
        <v>3655</v>
      </c>
      <c r="E3670" s="562" t="s">
        <v>22</v>
      </c>
      <c r="F3670" s="561" t="s">
        <v>22</v>
      </c>
      <c r="G3670" s="561" t="s">
        <v>30032</v>
      </c>
      <c r="H3670" s="561" t="s">
        <v>3668</v>
      </c>
      <c r="I3670" s="561" t="s">
        <v>23270</v>
      </c>
      <c r="J3670" s="561" t="s">
        <v>24</v>
      </c>
      <c r="K3670" s="562" t="s">
        <v>4661</v>
      </c>
      <c r="L3670" s="561" t="s">
        <v>25</v>
      </c>
    </row>
    <row r="3671" spans="1:12" x14ac:dyDescent="0.25">
      <c r="A3671" s="561" t="s">
        <v>3412</v>
      </c>
      <c r="B3671" s="561" t="s">
        <v>3413</v>
      </c>
      <c r="C3671" s="561" t="s">
        <v>2763</v>
      </c>
      <c r="D3671" s="561" t="s">
        <v>3655</v>
      </c>
      <c r="E3671" s="562" t="s">
        <v>22</v>
      </c>
      <c r="F3671" s="561" t="s">
        <v>22</v>
      </c>
      <c r="G3671" s="561" t="s">
        <v>30033</v>
      </c>
      <c r="H3671" s="561" t="s">
        <v>3670</v>
      </c>
      <c r="I3671" s="561" t="s">
        <v>23270</v>
      </c>
      <c r="J3671" s="561" t="s">
        <v>24</v>
      </c>
      <c r="K3671" s="562" t="s">
        <v>8499</v>
      </c>
      <c r="L3671" s="561" t="s">
        <v>25</v>
      </c>
    </row>
    <row r="3672" spans="1:12" x14ac:dyDescent="0.25">
      <c r="A3672" s="561" t="s">
        <v>3412</v>
      </c>
      <c r="B3672" s="561" t="s">
        <v>3413</v>
      </c>
      <c r="C3672" s="561" t="s">
        <v>2763</v>
      </c>
      <c r="D3672" s="561" t="s">
        <v>3655</v>
      </c>
      <c r="E3672" s="562" t="s">
        <v>22</v>
      </c>
      <c r="F3672" s="561" t="s">
        <v>22</v>
      </c>
      <c r="G3672" s="561" t="s">
        <v>30034</v>
      </c>
      <c r="H3672" s="561" t="s">
        <v>3671</v>
      </c>
      <c r="I3672" s="561" t="s">
        <v>23270</v>
      </c>
      <c r="J3672" s="561" t="s">
        <v>24</v>
      </c>
      <c r="K3672" s="562" t="s">
        <v>34</v>
      </c>
      <c r="L3672" s="561" t="s">
        <v>25</v>
      </c>
    </row>
    <row r="3673" spans="1:12" x14ac:dyDescent="0.25">
      <c r="A3673" s="561" t="s">
        <v>3412</v>
      </c>
      <c r="B3673" s="561" t="s">
        <v>3413</v>
      </c>
      <c r="C3673" s="561" t="s">
        <v>2763</v>
      </c>
      <c r="D3673" s="561" t="s">
        <v>3655</v>
      </c>
      <c r="E3673" s="562" t="s">
        <v>22</v>
      </c>
      <c r="F3673" s="561" t="s">
        <v>22</v>
      </c>
      <c r="G3673" s="561" t="s">
        <v>30035</v>
      </c>
      <c r="H3673" s="561" t="s">
        <v>3672</v>
      </c>
      <c r="I3673" s="561" t="s">
        <v>23270</v>
      </c>
      <c r="J3673" s="561" t="s">
        <v>24</v>
      </c>
      <c r="K3673" s="562" t="s">
        <v>27745</v>
      </c>
      <c r="L3673" s="561" t="s">
        <v>25</v>
      </c>
    </row>
    <row r="3674" spans="1:12" x14ac:dyDescent="0.25">
      <c r="A3674" s="561" t="s">
        <v>3412</v>
      </c>
      <c r="B3674" s="561" t="s">
        <v>3413</v>
      </c>
      <c r="C3674" s="561" t="s">
        <v>2763</v>
      </c>
      <c r="D3674" s="561" t="s">
        <v>3655</v>
      </c>
      <c r="E3674" s="562" t="s">
        <v>22</v>
      </c>
      <c r="F3674" s="561" t="s">
        <v>22</v>
      </c>
      <c r="G3674" s="561" t="s">
        <v>30036</v>
      </c>
      <c r="H3674" s="561" t="s">
        <v>3673</v>
      </c>
      <c r="I3674" s="561" t="s">
        <v>23270</v>
      </c>
      <c r="J3674" s="561" t="s">
        <v>24</v>
      </c>
      <c r="K3674" s="562" t="s">
        <v>7047</v>
      </c>
      <c r="L3674" s="561" t="s">
        <v>25</v>
      </c>
    </row>
    <row r="3675" spans="1:12" x14ac:dyDescent="0.25">
      <c r="A3675" s="561" t="s">
        <v>3412</v>
      </c>
      <c r="B3675" s="561" t="s">
        <v>3413</v>
      </c>
      <c r="C3675" s="561" t="s">
        <v>2763</v>
      </c>
      <c r="D3675" s="561" t="s">
        <v>3655</v>
      </c>
      <c r="E3675" s="562" t="s">
        <v>22</v>
      </c>
      <c r="F3675" s="561" t="s">
        <v>22</v>
      </c>
      <c r="G3675" s="561" t="s">
        <v>30037</v>
      </c>
      <c r="H3675" s="561" t="s">
        <v>3675</v>
      </c>
      <c r="I3675" s="561" t="s">
        <v>23270</v>
      </c>
      <c r="J3675" s="561" t="s">
        <v>24</v>
      </c>
      <c r="K3675" s="562" t="s">
        <v>7737</v>
      </c>
      <c r="L3675" s="561" t="s">
        <v>25</v>
      </c>
    </row>
    <row r="3676" spans="1:12" x14ac:dyDescent="0.25">
      <c r="A3676" s="561" t="s">
        <v>3412</v>
      </c>
      <c r="B3676" s="561" t="s">
        <v>3413</v>
      </c>
      <c r="C3676" s="561" t="s">
        <v>2763</v>
      </c>
      <c r="D3676" s="561" t="s">
        <v>3655</v>
      </c>
      <c r="E3676" s="562" t="s">
        <v>22</v>
      </c>
      <c r="F3676" s="561" t="s">
        <v>22</v>
      </c>
      <c r="G3676" s="561" t="s">
        <v>30038</v>
      </c>
      <c r="H3676" s="561" t="s">
        <v>3676</v>
      </c>
      <c r="I3676" s="561" t="s">
        <v>23270</v>
      </c>
      <c r="J3676" s="561" t="s">
        <v>24</v>
      </c>
      <c r="K3676" s="562" t="s">
        <v>23153</v>
      </c>
      <c r="L3676" s="561" t="s">
        <v>25</v>
      </c>
    </row>
    <row r="3677" spans="1:12" x14ac:dyDescent="0.25">
      <c r="A3677" s="561" t="s">
        <v>3412</v>
      </c>
      <c r="B3677" s="561" t="s">
        <v>3413</v>
      </c>
      <c r="C3677" s="561" t="s">
        <v>2763</v>
      </c>
      <c r="D3677" s="561" t="s">
        <v>3655</v>
      </c>
      <c r="E3677" s="562" t="s">
        <v>22</v>
      </c>
      <c r="F3677" s="561" t="s">
        <v>22</v>
      </c>
      <c r="G3677" s="561" t="s">
        <v>30039</v>
      </c>
      <c r="H3677" s="561" t="s">
        <v>3678</v>
      </c>
      <c r="I3677" s="561" t="s">
        <v>23270</v>
      </c>
      <c r="J3677" s="561" t="s">
        <v>24</v>
      </c>
      <c r="K3677" s="562" t="s">
        <v>7357</v>
      </c>
      <c r="L3677" s="561" t="s">
        <v>25</v>
      </c>
    </row>
    <row r="3678" spans="1:12" x14ac:dyDescent="0.25">
      <c r="A3678" s="561" t="s">
        <v>3412</v>
      </c>
      <c r="B3678" s="561" t="s">
        <v>3413</v>
      </c>
      <c r="C3678" s="561" t="s">
        <v>2763</v>
      </c>
      <c r="D3678" s="561" t="s">
        <v>3655</v>
      </c>
      <c r="E3678" s="562" t="s">
        <v>22</v>
      </c>
      <c r="F3678" s="561" t="s">
        <v>22</v>
      </c>
      <c r="G3678" s="561" t="s">
        <v>30040</v>
      </c>
      <c r="H3678" s="561" t="s">
        <v>3680</v>
      </c>
      <c r="I3678" s="561" t="s">
        <v>23270</v>
      </c>
      <c r="J3678" s="561" t="s">
        <v>24</v>
      </c>
      <c r="K3678" s="562" t="s">
        <v>7458</v>
      </c>
      <c r="L3678" s="561" t="s">
        <v>25</v>
      </c>
    </row>
    <row r="3679" spans="1:12" x14ac:dyDescent="0.25">
      <c r="A3679" s="561" t="s">
        <v>3412</v>
      </c>
      <c r="B3679" s="561" t="s">
        <v>3413</v>
      </c>
      <c r="C3679" s="561" t="s">
        <v>2763</v>
      </c>
      <c r="D3679" s="561" t="s">
        <v>3655</v>
      </c>
      <c r="E3679" s="562" t="s">
        <v>22</v>
      </c>
      <c r="F3679" s="561" t="s">
        <v>22</v>
      </c>
      <c r="G3679" s="561" t="s">
        <v>30041</v>
      </c>
      <c r="H3679" s="561" t="s">
        <v>3681</v>
      </c>
      <c r="I3679" s="561" t="s">
        <v>23270</v>
      </c>
      <c r="J3679" s="561" t="s">
        <v>24</v>
      </c>
      <c r="K3679" s="562" t="s">
        <v>7048</v>
      </c>
      <c r="L3679" s="561" t="s">
        <v>25</v>
      </c>
    </row>
    <row r="3680" spans="1:12" x14ac:dyDescent="0.25">
      <c r="A3680" s="561" t="s">
        <v>3412</v>
      </c>
      <c r="B3680" s="561" t="s">
        <v>3413</v>
      </c>
      <c r="C3680" s="561" t="s">
        <v>2763</v>
      </c>
      <c r="D3680" s="561" t="s">
        <v>3655</v>
      </c>
      <c r="E3680" s="562" t="s">
        <v>22</v>
      </c>
      <c r="F3680" s="561" t="s">
        <v>22</v>
      </c>
      <c r="G3680" s="561" t="s">
        <v>30042</v>
      </c>
      <c r="H3680" s="561" t="s">
        <v>3683</v>
      </c>
      <c r="I3680" s="561" t="s">
        <v>23270</v>
      </c>
      <c r="J3680" s="561" t="s">
        <v>24</v>
      </c>
      <c r="K3680" s="562" t="s">
        <v>3723</v>
      </c>
      <c r="L3680" s="561" t="s">
        <v>25</v>
      </c>
    </row>
    <row r="3681" spans="1:12" x14ac:dyDescent="0.25">
      <c r="A3681" s="561" t="s">
        <v>3412</v>
      </c>
      <c r="B3681" s="561" t="s">
        <v>3413</v>
      </c>
      <c r="C3681" s="561" t="s">
        <v>2763</v>
      </c>
      <c r="D3681" s="561" t="s">
        <v>3655</v>
      </c>
      <c r="E3681" s="562" t="s">
        <v>22</v>
      </c>
      <c r="F3681" s="561" t="s">
        <v>22</v>
      </c>
      <c r="G3681" s="561" t="s">
        <v>30043</v>
      </c>
      <c r="H3681" s="561" t="s">
        <v>3685</v>
      </c>
      <c r="I3681" s="561" t="s">
        <v>23270</v>
      </c>
      <c r="J3681" s="561" t="s">
        <v>24</v>
      </c>
      <c r="K3681" s="562" t="s">
        <v>615</v>
      </c>
      <c r="L3681" s="561" t="s">
        <v>25</v>
      </c>
    </row>
    <row r="3682" spans="1:12" x14ac:dyDescent="0.25">
      <c r="A3682" s="561" t="s">
        <v>3412</v>
      </c>
      <c r="B3682" s="561" t="s">
        <v>3413</v>
      </c>
      <c r="C3682" s="561" t="s">
        <v>2763</v>
      </c>
      <c r="D3682" s="561" t="s">
        <v>3655</v>
      </c>
      <c r="E3682" s="562" t="s">
        <v>22</v>
      </c>
      <c r="F3682" s="561" t="s">
        <v>22</v>
      </c>
      <c r="G3682" s="561" t="s">
        <v>30045</v>
      </c>
      <c r="H3682" s="561" t="s">
        <v>3687</v>
      </c>
      <c r="I3682" s="561" t="s">
        <v>23270</v>
      </c>
      <c r="J3682" s="561" t="s">
        <v>24</v>
      </c>
      <c r="K3682" s="562" t="s">
        <v>5087</v>
      </c>
      <c r="L3682" s="561" t="s">
        <v>25</v>
      </c>
    </row>
    <row r="3683" spans="1:12" x14ac:dyDescent="0.25">
      <c r="A3683" s="561" t="s">
        <v>3412</v>
      </c>
      <c r="B3683" s="561" t="s">
        <v>3413</v>
      </c>
      <c r="C3683" s="561" t="s">
        <v>2763</v>
      </c>
      <c r="D3683" s="561" t="s">
        <v>3655</v>
      </c>
      <c r="E3683" s="562" t="s">
        <v>22</v>
      </c>
      <c r="F3683" s="561" t="s">
        <v>22</v>
      </c>
      <c r="G3683" s="561" t="s">
        <v>30046</v>
      </c>
      <c r="H3683" s="561" t="s">
        <v>3688</v>
      </c>
      <c r="I3683" s="561" t="s">
        <v>23270</v>
      </c>
      <c r="J3683" s="561" t="s">
        <v>24</v>
      </c>
      <c r="K3683" s="562" t="s">
        <v>2200</v>
      </c>
      <c r="L3683" s="561" t="s">
        <v>25</v>
      </c>
    </row>
    <row r="3684" spans="1:12" x14ac:dyDescent="0.25">
      <c r="A3684" s="561" t="s">
        <v>3412</v>
      </c>
      <c r="B3684" s="561" t="s">
        <v>3413</v>
      </c>
      <c r="C3684" s="561" t="s">
        <v>2763</v>
      </c>
      <c r="D3684" s="561" t="s">
        <v>3655</v>
      </c>
      <c r="E3684" s="562" t="s">
        <v>22</v>
      </c>
      <c r="F3684" s="561" t="s">
        <v>22</v>
      </c>
      <c r="G3684" s="561" t="s">
        <v>30048</v>
      </c>
      <c r="H3684" s="561" t="s">
        <v>3690</v>
      </c>
      <c r="I3684" s="561" t="s">
        <v>23270</v>
      </c>
      <c r="J3684" s="561" t="s">
        <v>24</v>
      </c>
      <c r="K3684" s="562" t="s">
        <v>7637</v>
      </c>
      <c r="L3684" s="561" t="s">
        <v>25</v>
      </c>
    </row>
    <row r="3685" spans="1:12" x14ac:dyDescent="0.25">
      <c r="A3685" s="561" t="s">
        <v>3412</v>
      </c>
      <c r="B3685" s="561" t="s">
        <v>3413</v>
      </c>
      <c r="C3685" s="561" t="s">
        <v>2763</v>
      </c>
      <c r="D3685" s="561" t="s">
        <v>3655</v>
      </c>
      <c r="E3685" s="562" t="s">
        <v>22</v>
      </c>
      <c r="F3685" s="561" t="s">
        <v>22</v>
      </c>
      <c r="G3685" s="561" t="s">
        <v>30049</v>
      </c>
      <c r="H3685" s="561" t="s">
        <v>3691</v>
      </c>
      <c r="I3685" s="561" t="s">
        <v>23270</v>
      </c>
      <c r="J3685" s="561" t="s">
        <v>24</v>
      </c>
      <c r="K3685" s="562" t="s">
        <v>264</v>
      </c>
      <c r="L3685" s="561" t="s">
        <v>25</v>
      </c>
    </row>
    <row r="3686" spans="1:12" x14ac:dyDescent="0.25">
      <c r="A3686" s="561" t="s">
        <v>3412</v>
      </c>
      <c r="B3686" s="561" t="s">
        <v>3413</v>
      </c>
      <c r="C3686" s="561" t="s">
        <v>2763</v>
      </c>
      <c r="D3686" s="561" t="s">
        <v>3655</v>
      </c>
      <c r="E3686" s="562" t="s">
        <v>22</v>
      </c>
      <c r="F3686" s="561" t="s">
        <v>22</v>
      </c>
      <c r="G3686" s="561" t="s">
        <v>30050</v>
      </c>
      <c r="H3686" s="561" t="s">
        <v>3693</v>
      </c>
      <c r="I3686" s="561" t="s">
        <v>23270</v>
      </c>
      <c r="J3686" s="561" t="s">
        <v>24</v>
      </c>
      <c r="K3686" s="562" t="s">
        <v>7191</v>
      </c>
      <c r="L3686" s="561" t="s">
        <v>25</v>
      </c>
    </row>
    <row r="3687" spans="1:12" x14ac:dyDescent="0.25">
      <c r="A3687" s="561" t="s">
        <v>3412</v>
      </c>
      <c r="B3687" s="561" t="s">
        <v>3413</v>
      </c>
      <c r="C3687" s="561" t="s">
        <v>2763</v>
      </c>
      <c r="D3687" s="561" t="s">
        <v>3655</v>
      </c>
      <c r="E3687" s="562" t="s">
        <v>22</v>
      </c>
      <c r="F3687" s="561" t="s">
        <v>22</v>
      </c>
      <c r="G3687" s="561" t="s">
        <v>30051</v>
      </c>
      <c r="H3687" s="561" t="s">
        <v>3695</v>
      </c>
      <c r="I3687" s="561" t="s">
        <v>23270</v>
      </c>
      <c r="J3687" s="561" t="s">
        <v>24</v>
      </c>
      <c r="K3687" s="562" t="s">
        <v>1479</v>
      </c>
      <c r="L3687" s="561" t="s">
        <v>25</v>
      </c>
    </row>
    <row r="3688" spans="1:12" x14ac:dyDescent="0.25">
      <c r="A3688" s="561" t="s">
        <v>3412</v>
      </c>
      <c r="B3688" s="561" t="s">
        <v>3413</v>
      </c>
      <c r="C3688" s="561" t="s">
        <v>2763</v>
      </c>
      <c r="D3688" s="561" t="s">
        <v>3655</v>
      </c>
      <c r="E3688" s="562" t="s">
        <v>22</v>
      </c>
      <c r="F3688" s="561" t="s">
        <v>22</v>
      </c>
      <c r="G3688" s="561" t="s">
        <v>30052</v>
      </c>
      <c r="H3688" s="561" t="s">
        <v>3696</v>
      </c>
      <c r="I3688" s="561" t="s">
        <v>23270</v>
      </c>
      <c r="J3688" s="561" t="s">
        <v>24</v>
      </c>
      <c r="K3688" s="562" t="s">
        <v>5107</v>
      </c>
      <c r="L3688" s="561" t="s">
        <v>25</v>
      </c>
    </row>
    <row r="3689" spans="1:12" x14ac:dyDescent="0.25">
      <c r="A3689" s="561" t="s">
        <v>3412</v>
      </c>
      <c r="B3689" s="561" t="s">
        <v>3413</v>
      </c>
      <c r="C3689" s="561" t="s">
        <v>2763</v>
      </c>
      <c r="D3689" s="561" t="s">
        <v>3655</v>
      </c>
      <c r="E3689" s="562" t="s">
        <v>22</v>
      </c>
      <c r="F3689" s="561" t="s">
        <v>22</v>
      </c>
      <c r="G3689" s="561" t="s">
        <v>30053</v>
      </c>
      <c r="H3689" s="561" t="s">
        <v>3697</v>
      </c>
      <c r="I3689" s="561" t="s">
        <v>23270</v>
      </c>
      <c r="J3689" s="561" t="s">
        <v>24</v>
      </c>
      <c r="K3689" s="562" t="s">
        <v>2384</v>
      </c>
      <c r="L3689" s="561" t="s">
        <v>25</v>
      </c>
    </row>
    <row r="3690" spans="1:12" x14ac:dyDescent="0.25">
      <c r="A3690" s="561" t="s">
        <v>3412</v>
      </c>
      <c r="B3690" s="561" t="s">
        <v>3413</v>
      </c>
      <c r="C3690" s="561" t="s">
        <v>2763</v>
      </c>
      <c r="D3690" s="561" t="s">
        <v>3655</v>
      </c>
      <c r="E3690" s="562" t="s">
        <v>22</v>
      </c>
      <c r="F3690" s="561" t="s">
        <v>22</v>
      </c>
      <c r="G3690" s="561" t="s">
        <v>30054</v>
      </c>
      <c r="H3690" s="561" t="s">
        <v>3699</v>
      </c>
      <c r="I3690" s="561" t="s">
        <v>23270</v>
      </c>
      <c r="J3690" s="561" t="s">
        <v>24</v>
      </c>
      <c r="K3690" s="562" t="s">
        <v>1240</v>
      </c>
      <c r="L3690" s="561" t="s">
        <v>25</v>
      </c>
    </row>
    <row r="3691" spans="1:12" x14ac:dyDescent="0.25">
      <c r="A3691" s="561" t="s">
        <v>3412</v>
      </c>
      <c r="B3691" s="561" t="s">
        <v>3413</v>
      </c>
      <c r="C3691" s="561" t="s">
        <v>2763</v>
      </c>
      <c r="D3691" s="561" t="s">
        <v>3655</v>
      </c>
      <c r="E3691" s="562" t="s">
        <v>22</v>
      </c>
      <c r="F3691" s="561" t="s">
        <v>22</v>
      </c>
      <c r="G3691" s="561" t="s">
        <v>30055</v>
      </c>
      <c r="H3691" s="561" t="s">
        <v>3700</v>
      </c>
      <c r="I3691" s="561" t="s">
        <v>23270</v>
      </c>
      <c r="J3691" s="561" t="s">
        <v>24</v>
      </c>
      <c r="K3691" s="562" t="s">
        <v>4504</v>
      </c>
      <c r="L3691" s="561" t="s">
        <v>25</v>
      </c>
    </row>
    <row r="3692" spans="1:12" x14ac:dyDescent="0.25">
      <c r="A3692" s="561" t="s">
        <v>3412</v>
      </c>
      <c r="B3692" s="561" t="s">
        <v>3413</v>
      </c>
      <c r="C3692" s="561" t="s">
        <v>2763</v>
      </c>
      <c r="D3692" s="561" t="s">
        <v>3655</v>
      </c>
      <c r="E3692" s="562" t="s">
        <v>22</v>
      </c>
      <c r="F3692" s="561" t="s">
        <v>22</v>
      </c>
      <c r="G3692" s="561" t="s">
        <v>30057</v>
      </c>
      <c r="H3692" s="561" t="s">
        <v>3701</v>
      </c>
      <c r="I3692" s="561" t="s">
        <v>23270</v>
      </c>
      <c r="J3692" s="561" t="s">
        <v>24</v>
      </c>
      <c r="K3692" s="562" t="s">
        <v>7586</v>
      </c>
      <c r="L3692" s="561" t="s">
        <v>25</v>
      </c>
    </row>
    <row r="3693" spans="1:12" x14ac:dyDescent="0.25">
      <c r="A3693" s="561" t="s">
        <v>3412</v>
      </c>
      <c r="B3693" s="561" t="s">
        <v>3413</v>
      </c>
      <c r="C3693" s="561" t="s">
        <v>2763</v>
      </c>
      <c r="D3693" s="561" t="s">
        <v>3655</v>
      </c>
      <c r="E3693" s="562" t="s">
        <v>22</v>
      </c>
      <c r="F3693" s="561" t="s">
        <v>22</v>
      </c>
      <c r="G3693" s="561" t="s">
        <v>30058</v>
      </c>
      <c r="H3693" s="561" t="s">
        <v>3703</v>
      </c>
      <c r="I3693" s="561" t="s">
        <v>23270</v>
      </c>
      <c r="J3693" s="561" t="s">
        <v>24</v>
      </c>
      <c r="K3693" s="562" t="s">
        <v>5608</v>
      </c>
      <c r="L3693" s="561" t="s">
        <v>25</v>
      </c>
    </row>
    <row r="3694" spans="1:12" x14ac:dyDescent="0.25">
      <c r="A3694" s="561" t="s">
        <v>3412</v>
      </c>
      <c r="B3694" s="561" t="s">
        <v>3413</v>
      </c>
      <c r="C3694" s="561" t="s">
        <v>2763</v>
      </c>
      <c r="D3694" s="561" t="s">
        <v>3655</v>
      </c>
      <c r="E3694" s="562" t="s">
        <v>22</v>
      </c>
      <c r="F3694" s="561" t="s">
        <v>22</v>
      </c>
      <c r="G3694" s="561" t="s">
        <v>30059</v>
      </c>
      <c r="H3694" s="561" t="s">
        <v>3705</v>
      </c>
      <c r="I3694" s="561" t="s">
        <v>23270</v>
      </c>
      <c r="J3694" s="561" t="s">
        <v>24</v>
      </c>
      <c r="K3694" s="562" t="s">
        <v>37795</v>
      </c>
      <c r="L3694" s="561" t="s">
        <v>25</v>
      </c>
    </row>
    <row r="3695" spans="1:12" x14ac:dyDescent="0.25">
      <c r="A3695" s="561" t="s">
        <v>3412</v>
      </c>
      <c r="B3695" s="561" t="s">
        <v>3413</v>
      </c>
      <c r="C3695" s="561" t="s">
        <v>2763</v>
      </c>
      <c r="D3695" s="561" t="s">
        <v>3655</v>
      </c>
      <c r="E3695" s="562" t="s">
        <v>22</v>
      </c>
      <c r="F3695" s="561" t="s">
        <v>22</v>
      </c>
      <c r="G3695" s="561" t="s">
        <v>30061</v>
      </c>
      <c r="H3695" s="561" t="s">
        <v>3706</v>
      </c>
      <c r="I3695" s="561" t="s">
        <v>23270</v>
      </c>
      <c r="J3695" s="561" t="s">
        <v>24</v>
      </c>
      <c r="K3695" s="562" t="s">
        <v>1842</v>
      </c>
      <c r="L3695" s="561" t="s">
        <v>25</v>
      </c>
    </row>
    <row r="3696" spans="1:12" x14ac:dyDescent="0.25">
      <c r="A3696" s="561" t="s">
        <v>3412</v>
      </c>
      <c r="B3696" s="561" t="s">
        <v>3413</v>
      </c>
      <c r="C3696" s="561" t="s">
        <v>2763</v>
      </c>
      <c r="D3696" s="561" t="s">
        <v>3655</v>
      </c>
      <c r="E3696" s="562" t="s">
        <v>22</v>
      </c>
      <c r="F3696" s="561" t="s">
        <v>22</v>
      </c>
      <c r="G3696" s="561" t="s">
        <v>30062</v>
      </c>
      <c r="H3696" s="561" t="s">
        <v>3707</v>
      </c>
      <c r="I3696" s="561" t="s">
        <v>23270</v>
      </c>
      <c r="J3696" s="561" t="s">
        <v>24</v>
      </c>
      <c r="K3696" s="562" t="s">
        <v>231</v>
      </c>
      <c r="L3696" s="561" t="s">
        <v>25</v>
      </c>
    </row>
    <row r="3697" spans="1:12" x14ac:dyDescent="0.25">
      <c r="A3697" s="561" t="s">
        <v>3412</v>
      </c>
      <c r="B3697" s="561" t="s">
        <v>3413</v>
      </c>
      <c r="C3697" s="561" t="s">
        <v>2763</v>
      </c>
      <c r="D3697" s="561" t="s">
        <v>3655</v>
      </c>
      <c r="E3697" s="562" t="s">
        <v>22</v>
      </c>
      <c r="F3697" s="561" t="s">
        <v>22</v>
      </c>
      <c r="G3697" s="561" t="s">
        <v>30064</v>
      </c>
      <c r="H3697" s="561" t="s">
        <v>3708</v>
      </c>
      <c r="I3697" s="561" t="s">
        <v>23270</v>
      </c>
      <c r="J3697" s="561" t="s">
        <v>24</v>
      </c>
      <c r="K3697" s="562" t="s">
        <v>8394</v>
      </c>
      <c r="L3697" s="561" t="s">
        <v>25</v>
      </c>
    </row>
    <row r="3698" spans="1:12" x14ac:dyDescent="0.25">
      <c r="A3698" s="561" t="s">
        <v>3412</v>
      </c>
      <c r="B3698" s="561" t="s">
        <v>3413</v>
      </c>
      <c r="C3698" s="561" t="s">
        <v>2763</v>
      </c>
      <c r="D3698" s="561" t="s">
        <v>3655</v>
      </c>
      <c r="E3698" s="562" t="s">
        <v>22</v>
      </c>
      <c r="F3698" s="561" t="s">
        <v>22</v>
      </c>
      <c r="G3698" s="561" t="s">
        <v>30065</v>
      </c>
      <c r="H3698" s="561" t="s">
        <v>3709</v>
      </c>
      <c r="I3698" s="561" t="s">
        <v>23270</v>
      </c>
      <c r="J3698" s="561" t="s">
        <v>24</v>
      </c>
      <c r="K3698" s="562" t="s">
        <v>37796</v>
      </c>
      <c r="L3698" s="561" t="s">
        <v>25</v>
      </c>
    </row>
    <row r="3699" spans="1:12" x14ac:dyDescent="0.25">
      <c r="A3699" s="561" t="s">
        <v>3412</v>
      </c>
      <c r="B3699" s="561" t="s">
        <v>3413</v>
      </c>
      <c r="C3699" s="561" t="s">
        <v>2763</v>
      </c>
      <c r="D3699" s="561" t="s">
        <v>3655</v>
      </c>
      <c r="E3699" s="562" t="s">
        <v>22</v>
      </c>
      <c r="F3699" s="561" t="s">
        <v>22</v>
      </c>
      <c r="G3699" s="561" t="s">
        <v>30066</v>
      </c>
      <c r="H3699" s="561" t="s">
        <v>3710</v>
      </c>
      <c r="I3699" s="561" t="s">
        <v>23270</v>
      </c>
      <c r="J3699" s="561" t="s">
        <v>24</v>
      </c>
      <c r="K3699" s="562" t="s">
        <v>4957</v>
      </c>
      <c r="L3699" s="561" t="s">
        <v>25</v>
      </c>
    </row>
    <row r="3700" spans="1:12" x14ac:dyDescent="0.25">
      <c r="A3700" s="561" t="s">
        <v>3412</v>
      </c>
      <c r="B3700" s="561" t="s">
        <v>3413</v>
      </c>
      <c r="C3700" s="561" t="s">
        <v>2763</v>
      </c>
      <c r="D3700" s="561" t="s">
        <v>3655</v>
      </c>
      <c r="E3700" s="562" t="s">
        <v>22</v>
      </c>
      <c r="F3700" s="561" t="s">
        <v>22</v>
      </c>
      <c r="G3700" s="561" t="s">
        <v>30067</v>
      </c>
      <c r="H3700" s="561" t="s">
        <v>3711</v>
      </c>
      <c r="I3700" s="561" t="s">
        <v>23270</v>
      </c>
      <c r="J3700" s="561" t="s">
        <v>24</v>
      </c>
      <c r="K3700" s="562" t="s">
        <v>32690</v>
      </c>
      <c r="L3700" s="561" t="s">
        <v>25</v>
      </c>
    </row>
    <row r="3701" spans="1:12" x14ac:dyDescent="0.25">
      <c r="A3701" s="561" t="s">
        <v>3412</v>
      </c>
      <c r="B3701" s="561" t="s">
        <v>3413</v>
      </c>
      <c r="C3701" s="561" t="s">
        <v>2763</v>
      </c>
      <c r="D3701" s="561" t="s">
        <v>3655</v>
      </c>
      <c r="E3701" s="562" t="s">
        <v>22</v>
      </c>
      <c r="F3701" s="561" t="s">
        <v>22</v>
      </c>
      <c r="G3701" s="561" t="s">
        <v>30069</v>
      </c>
      <c r="H3701" s="561" t="s">
        <v>3712</v>
      </c>
      <c r="I3701" s="561" t="s">
        <v>23270</v>
      </c>
      <c r="J3701" s="561" t="s">
        <v>24</v>
      </c>
      <c r="K3701" s="562" t="s">
        <v>7408</v>
      </c>
      <c r="L3701" s="561" t="s">
        <v>25</v>
      </c>
    </row>
    <row r="3702" spans="1:12" x14ac:dyDescent="0.25">
      <c r="A3702" s="561" t="s">
        <v>3412</v>
      </c>
      <c r="B3702" s="561" t="s">
        <v>3413</v>
      </c>
      <c r="C3702" s="561" t="s">
        <v>2763</v>
      </c>
      <c r="D3702" s="561" t="s">
        <v>3655</v>
      </c>
      <c r="E3702" s="562" t="s">
        <v>22</v>
      </c>
      <c r="F3702" s="561" t="s">
        <v>22</v>
      </c>
      <c r="G3702" s="561" t="s">
        <v>30070</v>
      </c>
      <c r="H3702" s="561" t="s">
        <v>3713</v>
      </c>
      <c r="I3702" s="561" t="s">
        <v>23270</v>
      </c>
      <c r="J3702" s="561" t="s">
        <v>24</v>
      </c>
      <c r="K3702" s="562" t="s">
        <v>4523</v>
      </c>
      <c r="L3702" s="561" t="s">
        <v>25</v>
      </c>
    </row>
    <row r="3703" spans="1:12" x14ac:dyDescent="0.25">
      <c r="A3703" s="561" t="s">
        <v>3412</v>
      </c>
      <c r="B3703" s="561" t="s">
        <v>3413</v>
      </c>
      <c r="C3703" s="561" t="s">
        <v>2763</v>
      </c>
      <c r="D3703" s="561" t="s">
        <v>3655</v>
      </c>
      <c r="E3703" s="562" t="s">
        <v>22</v>
      </c>
      <c r="F3703" s="561" t="s">
        <v>22</v>
      </c>
      <c r="G3703" s="561" t="s">
        <v>30071</v>
      </c>
      <c r="H3703" s="561" t="s">
        <v>3714</v>
      </c>
      <c r="I3703" s="561" t="s">
        <v>23270</v>
      </c>
      <c r="J3703" s="561" t="s">
        <v>24</v>
      </c>
      <c r="K3703" s="562" t="s">
        <v>8362</v>
      </c>
      <c r="L3703" s="561" t="s">
        <v>25</v>
      </c>
    </row>
    <row r="3704" spans="1:12" x14ac:dyDescent="0.25">
      <c r="A3704" s="561" t="s">
        <v>3412</v>
      </c>
      <c r="B3704" s="561" t="s">
        <v>3413</v>
      </c>
      <c r="C3704" s="561" t="s">
        <v>2763</v>
      </c>
      <c r="D3704" s="561" t="s">
        <v>3655</v>
      </c>
      <c r="E3704" s="562" t="s">
        <v>22</v>
      </c>
      <c r="F3704" s="561" t="s">
        <v>22</v>
      </c>
      <c r="G3704" s="561" t="s">
        <v>30072</v>
      </c>
      <c r="H3704" s="561" t="s">
        <v>3716</v>
      </c>
      <c r="I3704" s="561" t="s">
        <v>23270</v>
      </c>
      <c r="J3704" s="561" t="s">
        <v>24</v>
      </c>
      <c r="K3704" s="562" t="s">
        <v>37797</v>
      </c>
      <c r="L3704" s="561" t="s">
        <v>25</v>
      </c>
    </row>
    <row r="3705" spans="1:12" x14ac:dyDescent="0.25">
      <c r="A3705" s="561" t="s">
        <v>3412</v>
      </c>
      <c r="B3705" s="561" t="s">
        <v>3413</v>
      </c>
      <c r="C3705" s="561" t="s">
        <v>2763</v>
      </c>
      <c r="D3705" s="561" t="s">
        <v>3655</v>
      </c>
      <c r="E3705" s="562" t="s">
        <v>22</v>
      </c>
      <c r="F3705" s="561" t="s">
        <v>22</v>
      </c>
      <c r="G3705" s="561" t="s">
        <v>30073</v>
      </c>
      <c r="H3705" s="561" t="s">
        <v>3718</v>
      </c>
      <c r="I3705" s="561" t="s">
        <v>23270</v>
      </c>
      <c r="J3705" s="561" t="s">
        <v>24</v>
      </c>
      <c r="K3705" s="562" t="s">
        <v>24438</v>
      </c>
      <c r="L3705" s="561" t="s">
        <v>25</v>
      </c>
    </row>
    <row r="3706" spans="1:12" x14ac:dyDescent="0.25">
      <c r="A3706" s="561" t="s">
        <v>3412</v>
      </c>
      <c r="B3706" s="561" t="s">
        <v>3413</v>
      </c>
      <c r="C3706" s="561" t="s">
        <v>2763</v>
      </c>
      <c r="D3706" s="561" t="s">
        <v>3655</v>
      </c>
      <c r="E3706" s="562" t="s">
        <v>22</v>
      </c>
      <c r="F3706" s="561" t="s">
        <v>22</v>
      </c>
      <c r="G3706" s="561" t="s">
        <v>30074</v>
      </c>
      <c r="H3706" s="561" t="s">
        <v>3719</v>
      </c>
      <c r="I3706" s="561" t="s">
        <v>23270</v>
      </c>
      <c r="J3706" s="561" t="s">
        <v>24</v>
      </c>
      <c r="K3706" s="562" t="s">
        <v>2857</v>
      </c>
      <c r="L3706" s="561" t="s">
        <v>25</v>
      </c>
    </row>
    <row r="3707" spans="1:12" x14ac:dyDescent="0.25">
      <c r="A3707" s="561" t="s">
        <v>3412</v>
      </c>
      <c r="B3707" s="561" t="s">
        <v>3413</v>
      </c>
      <c r="C3707" s="561" t="s">
        <v>2763</v>
      </c>
      <c r="D3707" s="561" t="s">
        <v>3655</v>
      </c>
      <c r="E3707" s="562" t="s">
        <v>22</v>
      </c>
      <c r="F3707" s="561" t="s">
        <v>22</v>
      </c>
      <c r="G3707" s="561" t="s">
        <v>30075</v>
      </c>
      <c r="H3707" s="561" t="s">
        <v>3721</v>
      </c>
      <c r="I3707" s="561" t="s">
        <v>23270</v>
      </c>
      <c r="J3707" s="561" t="s">
        <v>24</v>
      </c>
      <c r="K3707" s="562" t="s">
        <v>7055</v>
      </c>
      <c r="L3707" s="561" t="s">
        <v>25</v>
      </c>
    </row>
    <row r="3708" spans="1:12" x14ac:dyDescent="0.25">
      <c r="A3708" s="561" t="s">
        <v>3412</v>
      </c>
      <c r="B3708" s="561" t="s">
        <v>3413</v>
      </c>
      <c r="C3708" s="561" t="s">
        <v>2763</v>
      </c>
      <c r="D3708" s="561" t="s">
        <v>3655</v>
      </c>
      <c r="E3708" s="562" t="s">
        <v>22</v>
      </c>
      <c r="F3708" s="561" t="s">
        <v>22</v>
      </c>
      <c r="G3708" s="561" t="s">
        <v>30076</v>
      </c>
      <c r="H3708" s="561" t="s">
        <v>3722</v>
      </c>
      <c r="I3708" s="561" t="s">
        <v>23270</v>
      </c>
      <c r="J3708" s="561" t="s">
        <v>24</v>
      </c>
      <c r="K3708" s="562" t="s">
        <v>474</v>
      </c>
      <c r="L3708" s="561" t="s">
        <v>25</v>
      </c>
    </row>
    <row r="3709" spans="1:12" x14ac:dyDescent="0.25">
      <c r="A3709" s="561" t="s">
        <v>3412</v>
      </c>
      <c r="B3709" s="561" t="s">
        <v>3413</v>
      </c>
      <c r="C3709" s="561" t="s">
        <v>2763</v>
      </c>
      <c r="D3709" s="561" t="s">
        <v>3655</v>
      </c>
      <c r="E3709" s="562" t="s">
        <v>22</v>
      </c>
      <c r="F3709" s="561" t="s">
        <v>22</v>
      </c>
      <c r="G3709" s="561" t="s">
        <v>30077</v>
      </c>
      <c r="H3709" s="561" t="s">
        <v>3724</v>
      </c>
      <c r="I3709" s="561" t="s">
        <v>23270</v>
      </c>
      <c r="J3709" s="561" t="s">
        <v>24</v>
      </c>
      <c r="K3709" s="562" t="s">
        <v>941</v>
      </c>
      <c r="L3709" s="561" t="s">
        <v>25</v>
      </c>
    </row>
    <row r="3710" spans="1:12" x14ac:dyDescent="0.25">
      <c r="A3710" s="561" t="s">
        <v>3412</v>
      </c>
      <c r="B3710" s="561" t="s">
        <v>3413</v>
      </c>
      <c r="C3710" s="561" t="s">
        <v>2763</v>
      </c>
      <c r="D3710" s="561" t="s">
        <v>3655</v>
      </c>
      <c r="E3710" s="562" t="s">
        <v>22</v>
      </c>
      <c r="F3710" s="561" t="s">
        <v>22</v>
      </c>
      <c r="G3710" s="561" t="s">
        <v>30078</v>
      </c>
      <c r="H3710" s="561" t="s">
        <v>3726</v>
      </c>
      <c r="I3710" s="561" t="s">
        <v>23270</v>
      </c>
      <c r="J3710" s="561" t="s">
        <v>24</v>
      </c>
      <c r="K3710" s="562" t="s">
        <v>8417</v>
      </c>
      <c r="L3710" s="561" t="s">
        <v>25</v>
      </c>
    </row>
    <row r="3711" spans="1:12" x14ac:dyDescent="0.25">
      <c r="A3711" s="561" t="s">
        <v>3412</v>
      </c>
      <c r="B3711" s="561" t="s">
        <v>3413</v>
      </c>
      <c r="C3711" s="561" t="s">
        <v>2763</v>
      </c>
      <c r="D3711" s="561" t="s">
        <v>3655</v>
      </c>
      <c r="E3711" s="562" t="s">
        <v>22</v>
      </c>
      <c r="F3711" s="561" t="s">
        <v>22</v>
      </c>
      <c r="G3711" s="561" t="s">
        <v>30079</v>
      </c>
      <c r="H3711" s="561" t="s">
        <v>3728</v>
      </c>
      <c r="I3711" s="561" t="s">
        <v>23270</v>
      </c>
      <c r="J3711" s="561" t="s">
        <v>24</v>
      </c>
      <c r="K3711" s="562" t="s">
        <v>2338</v>
      </c>
      <c r="L3711" s="561" t="s">
        <v>25</v>
      </c>
    </row>
    <row r="3712" spans="1:12" x14ac:dyDescent="0.25">
      <c r="A3712" s="561" t="s">
        <v>3412</v>
      </c>
      <c r="B3712" s="561" t="s">
        <v>3413</v>
      </c>
      <c r="C3712" s="561" t="s">
        <v>2763</v>
      </c>
      <c r="D3712" s="561" t="s">
        <v>3655</v>
      </c>
      <c r="E3712" s="562" t="s">
        <v>22</v>
      </c>
      <c r="F3712" s="561" t="s">
        <v>22</v>
      </c>
      <c r="G3712" s="561" t="s">
        <v>30080</v>
      </c>
      <c r="H3712" s="561" t="s">
        <v>3729</v>
      </c>
      <c r="I3712" s="561" t="s">
        <v>23270</v>
      </c>
      <c r="J3712" s="561" t="s">
        <v>24</v>
      </c>
      <c r="K3712" s="562" t="s">
        <v>7367</v>
      </c>
      <c r="L3712" s="561" t="s">
        <v>25</v>
      </c>
    </row>
    <row r="3713" spans="1:12" x14ac:dyDescent="0.25">
      <c r="A3713" s="561" t="s">
        <v>3412</v>
      </c>
      <c r="B3713" s="561" t="s">
        <v>3413</v>
      </c>
      <c r="C3713" s="561" t="s">
        <v>2763</v>
      </c>
      <c r="D3713" s="561" t="s">
        <v>3655</v>
      </c>
      <c r="E3713" s="562" t="s">
        <v>22</v>
      </c>
      <c r="F3713" s="561" t="s">
        <v>22</v>
      </c>
      <c r="G3713" s="561" t="s">
        <v>30081</v>
      </c>
      <c r="H3713" s="561" t="s">
        <v>3730</v>
      </c>
      <c r="I3713" s="561" t="s">
        <v>23270</v>
      </c>
      <c r="J3713" s="561" t="s">
        <v>24</v>
      </c>
      <c r="K3713" s="562" t="s">
        <v>404</v>
      </c>
      <c r="L3713" s="561" t="s">
        <v>25</v>
      </c>
    </row>
    <row r="3714" spans="1:12" x14ac:dyDescent="0.25">
      <c r="A3714" s="561" t="s">
        <v>3412</v>
      </c>
      <c r="B3714" s="561" t="s">
        <v>3413</v>
      </c>
      <c r="C3714" s="561" t="s">
        <v>2763</v>
      </c>
      <c r="D3714" s="561" t="s">
        <v>3655</v>
      </c>
      <c r="E3714" s="562" t="s">
        <v>22</v>
      </c>
      <c r="F3714" s="561" t="s">
        <v>22</v>
      </c>
      <c r="G3714" s="561" t="s">
        <v>30082</v>
      </c>
      <c r="H3714" s="561" t="s">
        <v>3731</v>
      </c>
      <c r="I3714" s="561" t="s">
        <v>23270</v>
      </c>
      <c r="J3714" s="561" t="s">
        <v>24</v>
      </c>
      <c r="K3714" s="562" t="s">
        <v>7741</v>
      </c>
      <c r="L3714" s="561" t="s">
        <v>25</v>
      </c>
    </row>
    <row r="3715" spans="1:12" x14ac:dyDescent="0.25">
      <c r="A3715" s="561" t="s">
        <v>3412</v>
      </c>
      <c r="B3715" s="561" t="s">
        <v>3413</v>
      </c>
      <c r="C3715" s="561" t="s">
        <v>2763</v>
      </c>
      <c r="D3715" s="561" t="s">
        <v>3655</v>
      </c>
      <c r="E3715" s="562" t="s">
        <v>22</v>
      </c>
      <c r="F3715" s="561" t="s">
        <v>22</v>
      </c>
      <c r="G3715" s="561" t="s">
        <v>30083</v>
      </c>
      <c r="H3715" s="561" t="s">
        <v>3733</v>
      </c>
      <c r="I3715" s="561" t="s">
        <v>23270</v>
      </c>
      <c r="J3715" s="561" t="s">
        <v>24</v>
      </c>
      <c r="K3715" s="562" t="s">
        <v>3525</v>
      </c>
      <c r="L3715" s="561" t="s">
        <v>25</v>
      </c>
    </row>
    <row r="3716" spans="1:12" x14ac:dyDescent="0.25">
      <c r="A3716" s="561" t="s">
        <v>3412</v>
      </c>
      <c r="B3716" s="561" t="s">
        <v>3413</v>
      </c>
      <c r="C3716" s="561" t="s">
        <v>2763</v>
      </c>
      <c r="D3716" s="561" t="s">
        <v>3655</v>
      </c>
      <c r="E3716" s="562" t="s">
        <v>22</v>
      </c>
      <c r="F3716" s="561" t="s">
        <v>22</v>
      </c>
      <c r="G3716" s="561" t="s">
        <v>30084</v>
      </c>
      <c r="H3716" s="561" t="s">
        <v>3734</v>
      </c>
      <c r="I3716" s="561" t="s">
        <v>23270</v>
      </c>
      <c r="J3716" s="561" t="s">
        <v>24</v>
      </c>
      <c r="K3716" s="562" t="s">
        <v>4099</v>
      </c>
      <c r="L3716" s="561" t="s">
        <v>25</v>
      </c>
    </row>
    <row r="3717" spans="1:12" x14ac:dyDescent="0.25">
      <c r="A3717" s="561" t="s">
        <v>3412</v>
      </c>
      <c r="B3717" s="561" t="s">
        <v>3413</v>
      </c>
      <c r="C3717" s="561" t="s">
        <v>2763</v>
      </c>
      <c r="D3717" s="561" t="s">
        <v>3655</v>
      </c>
      <c r="E3717" s="562" t="s">
        <v>22</v>
      </c>
      <c r="F3717" s="561" t="s">
        <v>22</v>
      </c>
      <c r="G3717" s="561" t="s">
        <v>30086</v>
      </c>
      <c r="H3717" s="561" t="s">
        <v>3736</v>
      </c>
      <c r="I3717" s="561" t="s">
        <v>23270</v>
      </c>
      <c r="J3717" s="561" t="s">
        <v>24</v>
      </c>
      <c r="K3717" s="562" t="s">
        <v>4419</v>
      </c>
      <c r="L3717" s="561" t="s">
        <v>25</v>
      </c>
    </row>
    <row r="3718" spans="1:12" x14ac:dyDescent="0.25">
      <c r="A3718" s="561" t="s">
        <v>3412</v>
      </c>
      <c r="B3718" s="561" t="s">
        <v>3413</v>
      </c>
      <c r="C3718" s="561" t="s">
        <v>2763</v>
      </c>
      <c r="D3718" s="561" t="s">
        <v>3655</v>
      </c>
      <c r="E3718" s="562" t="s">
        <v>22</v>
      </c>
      <c r="F3718" s="561" t="s">
        <v>22</v>
      </c>
      <c r="G3718" s="561" t="s">
        <v>30087</v>
      </c>
      <c r="H3718" s="561" t="s">
        <v>3737</v>
      </c>
      <c r="I3718" s="561" t="s">
        <v>23270</v>
      </c>
      <c r="J3718" s="561" t="s">
        <v>24</v>
      </c>
      <c r="K3718" s="562" t="s">
        <v>7745</v>
      </c>
      <c r="L3718" s="561" t="s">
        <v>25</v>
      </c>
    </row>
    <row r="3719" spans="1:12" x14ac:dyDescent="0.25">
      <c r="A3719" s="561" t="s">
        <v>3412</v>
      </c>
      <c r="B3719" s="561" t="s">
        <v>3413</v>
      </c>
      <c r="C3719" s="561" t="s">
        <v>2763</v>
      </c>
      <c r="D3719" s="561" t="s">
        <v>3655</v>
      </c>
      <c r="E3719" s="562" t="s">
        <v>22</v>
      </c>
      <c r="F3719" s="561" t="s">
        <v>22</v>
      </c>
      <c r="G3719" s="561" t="s">
        <v>30089</v>
      </c>
      <c r="H3719" s="561" t="s">
        <v>3739</v>
      </c>
      <c r="I3719" s="561" t="s">
        <v>23270</v>
      </c>
      <c r="J3719" s="561" t="s">
        <v>24</v>
      </c>
      <c r="K3719" s="562" t="s">
        <v>121</v>
      </c>
      <c r="L3719" s="561" t="s">
        <v>25</v>
      </c>
    </row>
    <row r="3720" spans="1:12" x14ac:dyDescent="0.25">
      <c r="A3720" s="561" t="s">
        <v>3412</v>
      </c>
      <c r="B3720" s="561" t="s">
        <v>3413</v>
      </c>
      <c r="C3720" s="561" t="s">
        <v>2763</v>
      </c>
      <c r="D3720" s="561" t="s">
        <v>3655</v>
      </c>
      <c r="E3720" s="562" t="s">
        <v>22</v>
      </c>
      <c r="F3720" s="561" t="s">
        <v>22</v>
      </c>
      <c r="G3720" s="561" t="s">
        <v>30090</v>
      </c>
      <c r="H3720" s="561" t="s">
        <v>3741</v>
      </c>
      <c r="I3720" s="561" t="s">
        <v>23270</v>
      </c>
      <c r="J3720" s="561" t="s">
        <v>24</v>
      </c>
      <c r="K3720" s="562" t="s">
        <v>5219</v>
      </c>
      <c r="L3720" s="561" t="s">
        <v>25</v>
      </c>
    </row>
    <row r="3721" spans="1:12" x14ac:dyDescent="0.25">
      <c r="A3721" s="561" t="s">
        <v>3412</v>
      </c>
      <c r="B3721" s="561" t="s">
        <v>3413</v>
      </c>
      <c r="C3721" s="561" t="s">
        <v>2763</v>
      </c>
      <c r="D3721" s="561" t="s">
        <v>3655</v>
      </c>
      <c r="E3721" s="562" t="s">
        <v>22</v>
      </c>
      <c r="F3721" s="561" t="s">
        <v>22</v>
      </c>
      <c r="G3721" s="561" t="s">
        <v>30091</v>
      </c>
      <c r="H3721" s="561" t="s">
        <v>3743</v>
      </c>
      <c r="I3721" s="561" t="s">
        <v>23270</v>
      </c>
      <c r="J3721" s="561" t="s">
        <v>24</v>
      </c>
      <c r="K3721" s="562" t="s">
        <v>2484</v>
      </c>
      <c r="L3721" s="561" t="s">
        <v>25</v>
      </c>
    </row>
    <row r="3722" spans="1:12" x14ac:dyDescent="0.25">
      <c r="A3722" s="561" t="s">
        <v>3412</v>
      </c>
      <c r="B3722" s="561" t="s">
        <v>3413</v>
      </c>
      <c r="C3722" s="561" t="s">
        <v>2763</v>
      </c>
      <c r="D3722" s="561" t="s">
        <v>3655</v>
      </c>
      <c r="E3722" s="562" t="s">
        <v>22</v>
      </c>
      <c r="F3722" s="561" t="s">
        <v>22</v>
      </c>
      <c r="G3722" s="561" t="s">
        <v>30092</v>
      </c>
      <c r="H3722" s="561" t="s">
        <v>3745</v>
      </c>
      <c r="I3722" s="561" t="s">
        <v>23270</v>
      </c>
      <c r="J3722" s="561" t="s">
        <v>24</v>
      </c>
      <c r="K3722" s="562" t="s">
        <v>4527</v>
      </c>
      <c r="L3722" s="561" t="s">
        <v>25</v>
      </c>
    </row>
    <row r="3723" spans="1:12" x14ac:dyDescent="0.25">
      <c r="A3723" s="561" t="s">
        <v>3412</v>
      </c>
      <c r="B3723" s="561" t="s">
        <v>3413</v>
      </c>
      <c r="C3723" s="561" t="s">
        <v>2763</v>
      </c>
      <c r="D3723" s="561" t="s">
        <v>3655</v>
      </c>
      <c r="E3723" s="562" t="s">
        <v>22</v>
      </c>
      <c r="F3723" s="561" t="s">
        <v>22</v>
      </c>
      <c r="G3723" s="561" t="s">
        <v>30093</v>
      </c>
      <c r="H3723" s="561" t="s">
        <v>3746</v>
      </c>
      <c r="I3723" s="561" t="s">
        <v>23270</v>
      </c>
      <c r="J3723" s="561" t="s">
        <v>24</v>
      </c>
      <c r="K3723" s="562" t="s">
        <v>37798</v>
      </c>
      <c r="L3723" s="561" t="s">
        <v>25</v>
      </c>
    </row>
    <row r="3724" spans="1:12" x14ac:dyDescent="0.25">
      <c r="A3724" s="561" t="s">
        <v>3412</v>
      </c>
      <c r="B3724" s="561" t="s">
        <v>3413</v>
      </c>
      <c r="C3724" s="561" t="s">
        <v>2763</v>
      </c>
      <c r="D3724" s="561" t="s">
        <v>3655</v>
      </c>
      <c r="E3724" s="562" t="s">
        <v>22</v>
      </c>
      <c r="F3724" s="561" t="s">
        <v>22</v>
      </c>
      <c r="G3724" s="561" t="s">
        <v>30094</v>
      </c>
      <c r="H3724" s="561" t="s">
        <v>3747</v>
      </c>
      <c r="I3724" s="561" t="s">
        <v>23270</v>
      </c>
      <c r="J3724" s="561" t="s">
        <v>24</v>
      </c>
      <c r="K3724" s="562" t="s">
        <v>5090</v>
      </c>
      <c r="L3724" s="561" t="s">
        <v>25</v>
      </c>
    </row>
    <row r="3725" spans="1:12" x14ac:dyDescent="0.25">
      <c r="A3725" s="561" t="s">
        <v>3412</v>
      </c>
      <c r="B3725" s="561" t="s">
        <v>3413</v>
      </c>
      <c r="C3725" s="561" t="s">
        <v>2763</v>
      </c>
      <c r="D3725" s="561" t="s">
        <v>3655</v>
      </c>
      <c r="E3725" s="562" t="s">
        <v>22</v>
      </c>
      <c r="F3725" s="561" t="s">
        <v>22</v>
      </c>
      <c r="G3725" s="561" t="s">
        <v>30095</v>
      </c>
      <c r="H3725" s="561" t="s">
        <v>3748</v>
      </c>
      <c r="I3725" s="561" t="s">
        <v>23270</v>
      </c>
      <c r="J3725" s="561" t="s">
        <v>24</v>
      </c>
      <c r="K3725" s="562" t="s">
        <v>1041</v>
      </c>
      <c r="L3725" s="561" t="s">
        <v>25</v>
      </c>
    </row>
    <row r="3726" spans="1:12" x14ac:dyDescent="0.25">
      <c r="A3726" s="561" t="s">
        <v>3412</v>
      </c>
      <c r="B3726" s="561" t="s">
        <v>3413</v>
      </c>
      <c r="C3726" s="561" t="s">
        <v>2763</v>
      </c>
      <c r="D3726" s="561" t="s">
        <v>3655</v>
      </c>
      <c r="E3726" s="562" t="s">
        <v>22</v>
      </c>
      <c r="F3726" s="561" t="s">
        <v>22</v>
      </c>
      <c r="G3726" s="561" t="s">
        <v>30096</v>
      </c>
      <c r="H3726" s="561" t="s">
        <v>3749</v>
      </c>
      <c r="I3726" s="561" t="s">
        <v>23270</v>
      </c>
      <c r="J3726" s="561" t="s">
        <v>24</v>
      </c>
      <c r="K3726" s="562" t="s">
        <v>1927</v>
      </c>
      <c r="L3726" s="561" t="s">
        <v>25</v>
      </c>
    </row>
    <row r="3727" spans="1:12" x14ac:dyDescent="0.25">
      <c r="A3727" s="561" t="s">
        <v>3412</v>
      </c>
      <c r="B3727" s="561" t="s">
        <v>3413</v>
      </c>
      <c r="C3727" s="561" t="s">
        <v>2763</v>
      </c>
      <c r="D3727" s="561" t="s">
        <v>3655</v>
      </c>
      <c r="E3727" s="562" t="s">
        <v>22</v>
      </c>
      <c r="F3727" s="561" t="s">
        <v>22</v>
      </c>
      <c r="G3727" s="561" t="s">
        <v>30097</v>
      </c>
      <c r="H3727" s="561" t="s">
        <v>3750</v>
      </c>
      <c r="I3727" s="561" t="s">
        <v>23270</v>
      </c>
      <c r="J3727" s="561" t="s">
        <v>24</v>
      </c>
      <c r="K3727" s="562" t="s">
        <v>4229</v>
      </c>
      <c r="L3727" s="561" t="s">
        <v>25</v>
      </c>
    </row>
    <row r="3728" spans="1:12" x14ac:dyDescent="0.25">
      <c r="A3728" s="561" t="s">
        <v>3412</v>
      </c>
      <c r="B3728" s="561" t="s">
        <v>3413</v>
      </c>
      <c r="C3728" s="561" t="s">
        <v>2763</v>
      </c>
      <c r="D3728" s="561" t="s">
        <v>3655</v>
      </c>
      <c r="E3728" s="562" t="s">
        <v>22</v>
      </c>
      <c r="F3728" s="561" t="s">
        <v>22</v>
      </c>
      <c r="G3728" s="561" t="s">
        <v>30098</v>
      </c>
      <c r="H3728" s="561" t="s">
        <v>3751</v>
      </c>
      <c r="I3728" s="561" t="s">
        <v>23270</v>
      </c>
      <c r="J3728" s="561" t="s">
        <v>24</v>
      </c>
      <c r="K3728" s="562" t="s">
        <v>1607</v>
      </c>
      <c r="L3728" s="561" t="s">
        <v>25</v>
      </c>
    </row>
    <row r="3729" spans="1:12" x14ac:dyDescent="0.25">
      <c r="A3729" s="561" t="s">
        <v>3412</v>
      </c>
      <c r="B3729" s="561" t="s">
        <v>3413</v>
      </c>
      <c r="C3729" s="561" t="s">
        <v>2763</v>
      </c>
      <c r="D3729" s="561" t="s">
        <v>3655</v>
      </c>
      <c r="E3729" s="562" t="s">
        <v>22</v>
      </c>
      <c r="F3729" s="561" t="s">
        <v>22</v>
      </c>
      <c r="G3729" s="561" t="s">
        <v>30100</v>
      </c>
      <c r="H3729" s="561" t="s">
        <v>3752</v>
      </c>
      <c r="I3729" s="561" t="s">
        <v>23270</v>
      </c>
      <c r="J3729" s="561" t="s">
        <v>24</v>
      </c>
      <c r="K3729" s="562" t="s">
        <v>8171</v>
      </c>
      <c r="L3729" s="561" t="s">
        <v>25</v>
      </c>
    </row>
    <row r="3730" spans="1:12" x14ac:dyDescent="0.25">
      <c r="A3730" s="561" t="s">
        <v>3412</v>
      </c>
      <c r="B3730" s="561" t="s">
        <v>3413</v>
      </c>
      <c r="C3730" s="561" t="s">
        <v>2763</v>
      </c>
      <c r="D3730" s="561" t="s">
        <v>3655</v>
      </c>
      <c r="E3730" s="562" t="s">
        <v>22</v>
      </c>
      <c r="F3730" s="561" t="s">
        <v>22</v>
      </c>
      <c r="G3730" s="561" t="s">
        <v>30102</v>
      </c>
      <c r="H3730" s="561" t="s">
        <v>3753</v>
      </c>
      <c r="I3730" s="561" t="s">
        <v>23270</v>
      </c>
      <c r="J3730" s="561" t="s">
        <v>24</v>
      </c>
      <c r="K3730" s="562" t="s">
        <v>6193</v>
      </c>
      <c r="L3730" s="561" t="s">
        <v>25</v>
      </c>
    </row>
    <row r="3731" spans="1:12" x14ac:dyDescent="0.25">
      <c r="A3731" s="561" t="s">
        <v>3412</v>
      </c>
      <c r="B3731" s="561" t="s">
        <v>3413</v>
      </c>
      <c r="C3731" s="561" t="s">
        <v>2763</v>
      </c>
      <c r="D3731" s="561" t="s">
        <v>3655</v>
      </c>
      <c r="E3731" s="562" t="s">
        <v>22</v>
      </c>
      <c r="F3731" s="561" t="s">
        <v>22</v>
      </c>
      <c r="G3731" s="561" t="s">
        <v>30103</v>
      </c>
      <c r="H3731" s="561" t="s">
        <v>3754</v>
      </c>
      <c r="I3731" s="561" t="s">
        <v>23270</v>
      </c>
      <c r="J3731" s="561" t="s">
        <v>24</v>
      </c>
      <c r="K3731" s="562" t="s">
        <v>7766</v>
      </c>
      <c r="L3731" s="561" t="s">
        <v>25</v>
      </c>
    </row>
    <row r="3732" spans="1:12" x14ac:dyDescent="0.25">
      <c r="A3732" s="561" t="s">
        <v>3412</v>
      </c>
      <c r="B3732" s="561" t="s">
        <v>3413</v>
      </c>
      <c r="C3732" s="561" t="s">
        <v>2763</v>
      </c>
      <c r="D3732" s="561" t="s">
        <v>3655</v>
      </c>
      <c r="E3732" s="562" t="s">
        <v>22</v>
      </c>
      <c r="F3732" s="561" t="s">
        <v>22</v>
      </c>
      <c r="G3732" s="561" t="s">
        <v>30104</v>
      </c>
      <c r="H3732" s="561" t="s">
        <v>3755</v>
      </c>
      <c r="I3732" s="561" t="s">
        <v>23270</v>
      </c>
      <c r="J3732" s="561" t="s">
        <v>24</v>
      </c>
      <c r="K3732" s="562" t="s">
        <v>3993</v>
      </c>
      <c r="L3732" s="561" t="s">
        <v>25</v>
      </c>
    </row>
    <row r="3733" spans="1:12" x14ac:dyDescent="0.25">
      <c r="A3733" s="561" t="s">
        <v>3412</v>
      </c>
      <c r="B3733" s="561" t="s">
        <v>3413</v>
      </c>
      <c r="C3733" s="561" t="s">
        <v>2763</v>
      </c>
      <c r="D3733" s="561" t="s">
        <v>3655</v>
      </c>
      <c r="E3733" s="562" t="s">
        <v>22</v>
      </c>
      <c r="F3733" s="561" t="s">
        <v>22</v>
      </c>
      <c r="G3733" s="561" t="s">
        <v>30105</v>
      </c>
      <c r="H3733" s="561" t="s">
        <v>3756</v>
      </c>
      <c r="I3733" s="561" t="s">
        <v>23270</v>
      </c>
      <c r="J3733" s="561" t="s">
        <v>24</v>
      </c>
      <c r="K3733" s="562" t="s">
        <v>37799</v>
      </c>
      <c r="L3733" s="561" t="s">
        <v>25</v>
      </c>
    </row>
    <row r="3734" spans="1:12" x14ac:dyDescent="0.25">
      <c r="A3734" s="561" t="s">
        <v>3412</v>
      </c>
      <c r="B3734" s="561" t="s">
        <v>3413</v>
      </c>
      <c r="C3734" s="561" t="s">
        <v>2763</v>
      </c>
      <c r="D3734" s="561" t="s">
        <v>3655</v>
      </c>
      <c r="E3734" s="562" t="s">
        <v>22</v>
      </c>
      <c r="F3734" s="561" t="s">
        <v>22</v>
      </c>
      <c r="G3734" s="561" t="s">
        <v>30107</v>
      </c>
      <c r="H3734" s="561" t="s">
        <v>3757</v>
      </c>
      <c r="I3734" s="561" t="s">
        <v>23270</v>
      </c>
      <c r="J3734" s="561" t="s">
        <v>24</v>
      </c>
      <c r="K3734" s="562" t="s">
        <v>8569</v>
      </c>
      <c r="L3734" s="561" t="s">
        <v>25</v>
      </c>
    </row>
    <row r="3735" spans="1:12" x14ac:dyDescent="0.25">
      <c r="A3735" s="561" t="s">
        <v>3412</v>
      </c>
      <c r="B3735" s="561" t="s">
        <v>3413</v>
      </c>
      <c r="C3735" s="561" t="s">
        <v>2763</v>
      </c>
      <c r="D3735" s="561" t="s">
        <v>3655</v>
      </c>
      <c r="E3735" s="562" t="s">
        <v>22</v>
      </c>
      <c r="F3735" s="561" t="s">
        <v>22</v>
      </c>
      <c r="G3735" s="561" t="s">
        <v>30108</v>
      </c>
      <c r="H3735" s="561" t="s">
        <v>3758</v>
      </c>
      <c r="I3735" s="561" t="s">
        <v>23270</v>
      </c>
      <c r="J3735" s="561" t="s">
        <v>24</v>
      </c>
      <c r="K3735" s="562" t="s">
        <v>7845</v>
      </c>
      <c r="L3735" s="561" t="s">
        <v>25</v>
      </c>
    </row>
    <row r="3736" spans="1:12" x14ac:dyDescent="0.25">
      <c r="A3736" s="561" t="s">
        <v>3412</v>
      </c>
      <c r="B3736" s="561" t="s">
        <v>3413</v>
      </c>
      <c r="C3736" s="561" t="s">
        <v>2763</v>
      </c>
      <c r="D3736" s="561" t="s">
        <v>3655</v>
      </c>
      <c r="E3736" s="562" t="s">
        <v>22</v>
      </c>
      <c r="F3736" s="561" t="s">
        <v>22</v>
      </c>
      <c r="G3736" s="561" t="s">
        <v>30109</v>
      </c>
      <c r="H3736" s="561" t="s">
        <v>3760</v>
      </c>
      <c r="I3736" s="561" t="s">
        <v>23270</v>
      </c>
      <c r="J3736" s="561" t="s">
        <v>24</v>
      </c>
      <c r="K3736" s="562" t="s">
        <v>7973</v>
      </c>
      <c r="L3736" s="561" t="s">
        <v>25</v>
      </c>
    </row>
    <row r="3737" spans="1:12" x14ac:dyDescent="0.25">
      <c r="A3737" s="561" t="s">
        <v>3412</v>
      </c>
      <c r="B3737" s="561" t="s">
        <v>3413</v>
      </c>
      <c r="C3737" s="561" t="s">
        <v>2763</v>
      </c>
      <c r="D3737" s="561" t="s">
        <v>3655</v>
      </c>
      <c r="E3737" s="562" t="s">
        <v>22</v>
      </c>
      <c r="F3737" s="561" t="s">
        <v>22</v>
      </c>
      <c r="G3737" s="561" t="s">
        <v>30110</v>
      </c>
      <c r="H3737" s="561" t="s">
        <v>3761</v>
      </c>
      <c r="I3737" s="561" t="s">
        <v>23270</v>
      </c>
      <c r="J3737" s="561" t="s">
        <v>24</v>
      </c>
      <c r="K3737" s="562" t="s">
        <v>2466</v>
      </c>
      <c r="L3737" s="561" t="s">
        <v>25</v>
      </c>
    </row>
    <row r="3738" spans="1:12" x14ac:dyDescent="0.25">
      <c r="A3738" s="561" t="s">
        <v>3412</v>
      </c>
      <c r="B3738" s="561" t="s">
        <v>3413</v>
      </c>
      <c r="C3738" s="561" t="s">
        <v>2763</v>
      </c>
      <c r="D3738" s="561" t="s">
        <v>3655</v>
      </c>
      <c r="E3738" s="562" t="s">
        <v>22</v>
      </c>
      <c r="F3738" s="561" t="s">
        <v>22</v>
      </c>
      <c r="G3738" s="561" t="s">
        <v>30111</v>
      </c>
      <c r="H3738" s="561" t="s">
        <v>3762</v>
      </c>
      <c r="I3738" s="561" t="s">
        <v>23270</v>
      </c>
      <c r="J3738" s="561" t="s">
        <v>24</v>
      </c>
      <c r="K3738" s="562" t="s">
        <v>7701</v>
      </c>
      <c r="L3738" s="561" t="s">
        <v>25</v>
      </c>
    </row>
    <row r="3739" spans="1:12" x14ac:dyDescent="0.25">
      <c r="A3739" s="561" t="s">
        <v>3412</v>
      </c>
      <c r="B3739" s="561" t="s">
        <v>3413</v>
      </c>
      <c r="C3739" s="561" t="s">
        <v>2763</v>
      </c>
      <c r="D3739" s="561" t="s">
        <v>3655</v>
      </c>
      <c r="E3739" s="562" t="s">
        <v>22</v>
      </c>
      <c r="F3739" s="561" t="s">
        <v>22</v>
      </c>
      <c r="G3739" s="561" t="s">
        <v>30112</v>
      </c>
      <c r="H3739" s="561" t="s">
        <v>3764</v>
      </c>
      <c r="I3739" s="561" t="s">
        <v>23270</v>
      </c>
      <c r="J3739" s="561" t="s">
        <v>24</v>
      </c>
      <c r="K3739" s="562" t="s">
        <v>37800</v>
      </c>
      <c r="L3739" s="561" t="s">
        <v>25</v>
      </c>
    </row>
    <row r="3740" spans="1:12" x14ac:dyDescent="0.25">
      <c r="A3740" s="561" t="s">
        <v>3412</v>
      </c>
      <c r="B3740" s="561" t="s">
        <v>3413</v>
      </c>
      <c r="C3740" s="561" t="s">
        <v>2763</v>
      </c>
      <c r="D3740" s="561" t="s">
        <v>3655</v>
      </c>
      <c r="E3740" s="562" t="s">
        <v>22</v>
      </c>
      <c r="F3740" s="561" t="s">
        <v>22</v>
      </c>
      <c r="G3740" s="561" t="s">
        <v>30113</v>
      </c>
      <c r="H3740" s="561" t="s">
        <v>3765</v>
      </c>
      <c r="I3740" s="561" t="s">
        <v>23270</v>
      </c>
      <c r="J3740" s="561" t="s">
        <v>24</v>
      </c>
      <c r="K3740" s="562" t="s">
        <v>1366</v>
      </c>
      <c r="L3740" s="561" t="s">
        <v>25</v>
      </c>
    </row>
    <row r="3741" spans="1:12" x14ac:dyDescent="0.25">
      <c r="A3741" s="561" t="s">
        <v>3412</v>
      </c>
      <c r="B3741" s="561" t="s">
        <v>3413</v>
      </c>
      <c r="C3741" s="561" t="s">
        <v>2763</v>
      </c>
      <c r="D3741" s="561" t="s">
        <v>3655</v>
      </c>
      <c r="E3741" s="562" t="s">
        <v>22</v>
      </c>
      <c r="F3741" s="561" t="s">
        <v>22</v>
      </c>
      <c r="G3741" s="561" t="s">
        <v>30114</v>
      </c>
      <c r="H3741" s="561" t="s">
        <v>3766</v>
      </c>
      <c r="I3741" s="561" t="s">
        <v>23270</v>
      </c>
      <c r="J3741" s="561" t="s">
        <v>24</v>
      </c>
      <c r="K3741" s="562" t="s">
        <v>3424</v>
      </c>
      <c r="L3741" s="561" t="s">
        <v>25</v>
      </c>
    </row>
    <row r="3742" spans="1:12" x14ac:dyDescent="0.25">
      <c r="A3742" s="561" t="s">
        <v>3412</v>
      </c>
      <c r="B3742" s="561" t="s">
        <v>3413</v>
      </c>
      <c r="C3742" s="561" t="s">
        <v>2763</v>
      </c>
      <c r="D3742" s="561" t="s">
        <v>3655</v>
      </c>
      <c r="E3742" s="562" t="s">
        <v>22</v>
      </c>
      <c r="F3742" s="561" t="s">
        <v>22</v>
      </c>
      <c r="G3742" s="561" t="s">
        <v>30115</v>
      </c>
      <c r="H3742" s="561" t="s">
        <v>3768</v>
      </c>
      <c r="I3742" s="561" t="s">
        <v>23270</v>
      </c>
      <c r="J3742" s="561" t="s">
        <v>24</v>
      </c>
      <c r="K3742" s="562" t="s">
        <v>7210</v>
      </c>
      <c r="L3742" s="561" t="s">
        <v>25</v>
      </c>
    </row>
    <row r="3743" spans="1:12" x14ac:dyDescent="0.25">
      <c r="A3743" s="561" t="s">
        <v>3412</v>
      </c>
      <c r="B3743" s="561" t="s">
        <v>3413</v>
      </c>
      <c r="C3743" s="561" t="s">
        <v>2763</v>
      </c>
      <c r="D3743" s="561" t="s">
        <v>3655</v>
      </c>
      <c r="E3743" s="562" t="s">
        <v>22</v>
      </c>
      <c r="F3743" s="561" t="s">
        <v>22</v>
      </c>
      <c r="G3743" s="561" t="s">
        <v>30116</v>
      </c>
      <c r="H3743" s="561" t="s">
        <v>3769</v>
      </c>
      <c r="I3743" s="561" t="s">
        <v>23270</v>
      </c>
      <c r="J3743" s="561" t="s">
        <v>24</v>
      </c>
      <c r="K3743" s="562" t="s">
        <v>8569</v>
      </c>
      <c r="L3743" s="561" t="s">
        <v>25</v>
      </c>
    </row>
    <row r="3744" spans="1:12" x14ac:dyDescent="0.25">
      <c r="A3744" s="561" t="s">
        <v>3412</v>
      </c>
      <c r="B3744" s="561" t="s">
        <v>3413</v>
      </c>
      <c r="C3744" s="561" t="s">
        <v>2763</v>
      </c>
      <c r="D3744" s="561" t="s">
        <v>3655</v>
      </c>
      <c r="E3744" s="562" t="s">
        <v>22</v>
      </c>
      <c r="F3744" s="561" t="s">
        <v>22</v>
      </c>
      <c r="G3744" s="561" t="s">
        <v>30117</v>
      </c>
      <c r="H3744" s="561" t="s">
        <v>3770</v>
      </c>
      <c r="I3744" s="561" t="s">
        <v>23270</v>
      </c>
      <c r="J3744" s="561" t="s">
        <v>24</v>
      </c>
      <c r="K3744" s="562" t="s">
        <v>7408</v>
      </c>
      <c r="L3744" s="561" t="s">
        <v>25</v>
      </c>
    </row>
    <row r="3745" spans="1:12" x14ac:dyDescent="0.25">
      <c r="A3745" s="561" t="s">
        <v>3412</v>
      </c>
      <c r="B3745" s="561" t="s">
        <v>3413</v>
      </c>
      <c r="C3745" s="561" t="s">
        <v>2763</v>
      </c>
      <c r="D3745" s="561" t="s">
        <v>3655</v>
      </c>
      <c r="E3745" s="562" t="s">
        <v>22</v>
      </c>
      <c r="F3745" s="561" t="s">
        <v>22</v>
      </c>
      <c r="G3745" s="561" t="s">
        <v>30118</v>
      </c>
      <c r="H3745" s="561" t="s">
        <v>3771</v>
      </c>
      <c r="I3745" s="561" t="s">
        <v>23270</v>
      </c>
      <c r="J3745" s="561" t="s">
        <v>24</v>
      </c>
      <c r="K3745" s="562" t="s">
        <v>8049</v>
      </c>
      <c r="L3745" s="561" t="s">
        <v>25</v>
      </c>
    </row>
    <row r="3746" spans="1:12" x14ac:dyDescent="0.25">
      <c r="A3746" s="561" t="s">
        <v>3412</v>
      </c>
      <c r="B3746" s="561" t="s">
        <v>3413</v>
      </c>
      <c r="C3746" s="561" t="s">
        <v>2763</v>
      </c>
      <c r="D3746" s="561" t="s">
        <v>3655</v>
      </c>
      <c r="E3746" s="562" t="s">
        <v>22</v>
      </c>
      <c r="F3746" s="561" t="s">
        <v>22</v>
      </c>
      <c r="G3746" s="561" t="s">
        <v>30120</v>
      </c>
      <c r="H3746" s="561" t="s">
        <v>3772</v>
      </c>
      <c r="I3746" s="561" t="s">
        <v>23270</v>
      </c>
      <c r="J3746" s="561" t="s">
        <v>24</v>
      </c>
      <c r="K3746" s="562" t="s">
        <v>7167</v>
      </c>
      <c r="L3746" s="561" t="s">
        <v>25</v>
      </c>
    </row>
    <row r="3747" spans="1:12" x14ac:dyDescent="0.25">
      <c r="A3747" s="561" t="s">
        <v>3412</v>
      </c>
      <c r="B3747" s="561" t="s">
        <v>3413</v>
      </c>
      <c r="C3747" s="561" t="s">
        <v>2763</v>
      </c>
      <c r="D3747" s="561" t="s">
        <v>3655</v>
      </c>
      <c r="E3747" s="562" t="s">
        <v>22</v>
      </c>
      <c r="F3747" s="561" t="s">
        <v>22</v>
      </c>
      <c r="G3747" s="561" t="s">
        <v>30121</v>
      </c>
      <c r="H3747" s="561" t="s">
        <v>3774</v>
      </c>
      <c r="I3747" s="561" t="s">
        <v>23270</v>
      </c>
      <c r="J3747" s="561" t="s">
        <v>24</v>
      </c>
      <c r="K3747" s="562" t="s">
        <v>1107</v>
      </c>
      <c r="L3747" s="561" t="s">
        <v>25</v>
      </c>
    </row>
    <row r="3748" spans="1:12" x14ac:dyDescent="0.25">
      <c r="A3748" s="561" t="s">
        <v>3412</v>
      </c>
      <c r="B3748" s="561" t="s">
        <v>3413</v>
      </c>
      <c r="C3748" s="561" t="s">
        <v>2763</v>
      </c>
      <c r="D3748" s="561" t="s">
        <v>3655</v>
      </c>
      <c r="E3748" s="562" t="s">
        <v>22</v>
      </c>
      <c r="F3748" s="561" t="s">
        <v>22</v>
      </c>
      <c r="G3748" s="561" t="s">
        <v>30122</v>
      </c>
      <c r="H3748" s="561" t="s">
        <v>3776</v>
      </c>
      <c r="I3748" s="561" t="s">
        <v>23270</v>
      </c>
      <c r="J3748" s="561" t="s">
        <v>24</v>
      </c>
      <c r="K3748" s="562" t="s">
        <v>118</v>
      </c>
      <c r="L3748" s="561" t="s">
        <v>25</v>
      </c>
    </row>
    <row r="3749" spans="1:12" x14ac:dyDescent="0.25">
      <c r="A3749" s="561" t="s">
        <v>3412</v>
      </c>
      <c r="B3749" s="561" t="s">
        <v>3413</v>
      </c>
      <c r="C3749" s="561" t="s">
        <v>2763</v>
      </c>
      <c r="D3749" s="561" t="s">
        <v>3655</v>
      </c>
      <c r="E3749" s="562" t="s">
        <v>22</v>
      </c>
      <c r="F3749" s="561" t="s">
        <v>22</v>
      </c>
      <c r="G3749" s="561" t="s">
        <v>30123</v>
      </c>
      <c r="H3749" s="561" t="s">
        <v>3777</v>
      </c>
      <c r="I3749" s="561" t="s">
        <v>23270</v>
      </c>
      <c r="J3749" s="561" t="s">
        <v>24</v>
      </c>
      <c r="K3749" s="562" t="s">
        <v>1282</v>
      </c>
      <c r="L3749" s="561" t="s">
        <v>25</v>
      </c>
    </row>
    <row r="3750" spans="1:12" x14ac:dyDescent="0.25">
      <c r="A3750" s="561" t="s">
        <v>3412</v>
      </c>
      <c r="B3750" s="561" t="s">
        <v>3413</v>
      </c>
      <c r="C3750" s="561" t="s">
        <v>2763</v>
      </c>
      <c r="D3750" s="561" t="s">
        <v>3655</v>
      </c>
      <c r="E3750" s="562" t="s">
        <v>22</v>
      </c>
      <c r="F3750" s="561" t="s">
        <v>22</v>
      </c>
      <c r="G3750" s="561" t="s">
        <v>30124</v>
      </c>
      <c r="H3750" s="561" t="s">
        <v>3779</v>
      </c>
      <c r="I3750" s="561" t="s">
        <v>23270</v>
      </c>
      <c r="J3750" s="561" t="s">
        <v>24</v>
      </c>
      <c r="K3750" s="562" t="s">
        <v>2474</v>
      </c>
      <c r="L3750" s="561" t="s">
        <v>25</v>
      </c>
    </row>
    <row r="3751" spans="1:12" x14ac:dyDescent="0.25">
      <c r="A3751" s="561" t="s">
        <v>3412</v>
      </c>
      <c r="B3751" s="561" t="s">
        <v>3413</v>
      </c>
      <c r="C3751" s="561" t="s">
        <v>2763</v>
      </c>
      <c r="D3751" s="561" t="s">
        <v>3655</v>
      </c>
      <c r="E3751" s="562" t="s">
        <v>22</v>
      </c>
      <c r="F3751" s="561" t="s">
        <v>22</v>
      </c>
      <c r="G3751" s="561" t="s">
        <v>30125</v>
      </c>
      <c r="H3751" s="561" t="s">
        <v>3780</v>
      </c>
      <c r="I3751" s="561" t="s">
        <v>23270</v>
      </c>
      <c r="J3751" s="561" t="s">
        <v>24</v>
      </c>
      <c r="K3751" s="562" t="s">
        <v>7360</v>
      </c>
      <c r="L3751" s="561" t="s">
        <v>25</v>
      </c>
    </row>
    <row r="3752" spans="1:12" x14ac:dyDescent="0.25">
      <c r="A3752" s="561" t="s">
        <v>3412</v>
      </c>
      <c r="B3752" s="561" t="s">
        <v>3413</v>
      </c>
      <c r="C3752" s="561" t="s">
        <v>2763</v>
      </c>
      <c r="D3752" s="561" t="s">
        <v>3655</v>
      </c>
      <c r="E3752" s="562" t="s">
        <v>22</v>
      </c>
      <c r="F3752" s="561" t="s">
        <v>22</v>
      </c>
      <c r="G3752" s="561" t="s">
        <v>30126</v>
      </c>
      <c r="H3752" s="561" t="s">
        <v>3781</v>
      </c>
      <c r="I3752" s="561" t="s">
        <v>23270</v>
      </c>
      <c r="J3752" s="561" t="s">
        <v>24</v>
      </c>
      <c r="K3752" s="562" t="s">
        <v>2205</v>
      </c>
      <c r="L3752" s="561" t="s">
        <v>25</v>
      </c>
    </row>
    <row r="3753" spans="1:12" x14ac:dyDescent="0.25">
      <c r="A3753" s="561" t="s">
        <v>3412</v>
      </c>
      <c r="B3753" s="561" t="s">
        <v>3413</v>
      </c>
      <c r="C3753" s="561" t="s">
        <v>2763</v>
      </c>
      <c r="D3753" s="561" t="s">
        <v>3655</v>
      </c>
      <c r="E3753" s="562" t="s">
        <v>22</v>
      </c>
      <c r="F3753" s="561" t="s">
        <v>22</v>
      </c>
      <c r="G3753" s="561" t="s">
        <v>30127</v>
      </c>
      <c r="H3753" s="561" t="s">
        <v>3783</v>
      </c>
      <c r="I3753" s="561" t="s">
        <v>23270</v>
      </c>
      <c r="J3753" s="561" t="s">
        <v>24</v>
      </c>
      <c r="K3753" s="562" t="s">
        <v>7762</v>
      </c>
      <c r="L3753" s="561" t="s">
        <v>25</v>
      </c>
    </row>
    <row r="3754" spans="1:12" x14ac:dyDescent="0.25">
      <c r="A3754" s="561" t="s">
        <v>3412</v>
      </c>
      <c r="B3754" s="561" t="s">
        <v>3413</v>
      </c>
      <c r="C3754" s="561" t="s">
        <v>2763</v>
      </c>
      <c r="D3754" s="561" t="s">
        <v>3655</v>
      </c>
      <c r="E3754" s="562" t="s">
        <v>22</v>
      </c>
      <c r="F3754" s="561" t="s">
        <v>22</v>
      </c>
      <c r="G3754" s="561" t="s">
        <v>30128</v>
      </c>
      <c r="H3754" s="561" t="s">
        <v>3785</v>
      </c>
      <c r="I3754" s="561" t="s">
        <v>23270</v>
      </c>
      <c r="J3754" s="561" t="s">
        <v>24</v>
      </c>
      <c r="K3754" s="562" t="s">
        <v>3677</v>
      </c>
      <c r="L3754" s="561" t="s">
        <v>25</v>
      </c>
    </row>
    <row r="3755" spans="1:12" x14ac:dyDescent="0.25">
      <c r="A3755" s="561" t="s">
        <v>3412</v>
      </c>
      <c r="B3755" s="561" t="s">
        <v>3413</v>
      </c>
      <c r="C3755" s="561" t="s">
        <v>2763</v>
      </c>
      <c r="D3755" s="561" t="s">
        <v>3655</v>
      </c>
      <c r="E3755" s="562" t="s">
        <v>22</v>
      </c>
      <c r="F3755" s="561" t="s">
        <v>22</v>
      </c>
      <c r="G3755" s="561" t="s">
        <v>30129</v>
      </c>
      <c r="H3755" s="561" t="s">
        <v>3787</v>
      </c>
      <c r="I3755" s="561" t="s">
        <v>23270</v>
      </c>
      <c r="J3755" s="561" t="s">
        <v>24</v>
      </c>
      <c r="K3755" s="562" t="s">
        <v>1489</v>
      </c>
      <c r="L3755" s="561" t="s">
        <v>25</v>
      </c>
    </row>
    <row r="3756" spans="1:12" x14ac:dyDescent="0.25">
      <c r="A3756" s="561" t="s">
        <v>3412</v>
      </c>
      <c r="B3756" s="561" t="s">
        <v>3413</v>
      </c>
      <c r="C3756" s="561" t="s">
        <v>2763</v>
      </c>
      <c r="D3756" s="561" t="s">
        <v>3655</v>
      </c>
      <c r="E3756" s="562" t="s">
        <v>22</v>
      </c>
      <c r="F3756" s="561" t="s">
        <v>22</v>
      </c>
      <c r="G3756" s="561" t="s">
        <v>30130</v>
      </c>
      <c r="H3756" s="561" t="s">
        <v>3789</v>
      </c>
      <c r="I3756" s="561" t="s">
        <v>23270</v>
      </c>
      <c r="J3756" s="561" t="s">
        <v>24</v>
      </c>
      <c r="K3756" s="562" t="s">
        <v>8416</v>
      </c>
      <c r="L3756" s="561" t="s">
        <v>25</v>
      </c>
    </row>
    <row r="3757" spans="1:12" x14ac:dyDescent="0.25">
      <c r="A3757" s="561" t="s">
        <v>3412</v>
      </c>
      <c r="B3757" s="561" t="s">
        <v>3413</v>
      </c>
      <c r="C3757" s="561" t="s">
        <v>2763</v>
      </c>
      <c r="D3757" s="561" t="s">
        <v>3655</v>
      </c>
      <c r="E3757" s="562" t="s">
        <v>22</v>
      </c>
      <c r="F3757" s="561" t="s">
        <v>22</v>
      </c>
      <c r="G3757" s="561" t="s">
        <v>30131</v>
      </c>
      <c r="H3757" s="561" t="s">
        <v>3790</v>
      </c>
      <c r="I3757" s="561" t="s">
        <v>23270</v>
      </c>
      <c r="J3757" s="561" t="s">
        <v>24</v>
      </c>
      <c r="K3757" s="562" t="s">
        <v>37801</v>
      </c>
      <c r="L3757" s="561" t="s">
        <v>25</v>
      </c>
    </row>
    <row r="3758" spans="1:12" x14ac:dyDescent="0.25">
      <c r="A3758" s="561" t="s">
        <v>3412</v>
      </c>
      <c r="B3758" s="561" t="s">
        <v>3413</v>
      </c>
      <c r="C3758" s="561" t="s">
        <v>2763</v>
      </c>
      <c r="D3758" s="561" t="s">
        <v>3655</v>
      </c>
      <c r="E3758" s="562" t="s">
        <v>22</v>
      </c>
      <c r="F3758" s="561" t="s">
        <v>22</v>
      </c>
      <c r="G3758" s="561" t="s">
        <v>30132</v>
      </c>
      <c r="H3758" s="561" t="s">
        <v>3792</v>
      </c>
      <c r="I3758" s="561" t="s">
        <v>23270</v>
      </c>
      <c r="J3758" s="561" t="s">
        <v>24</v>
      </c>
      <c r="K3758" s="562" t="s">
        <v>28235</v>
      </c>
      <c r="L3758" s="561" t="s">
        <v>25</v>
      </c>
    </row>
    <row r="3759" spans="1:12" x14ac:dyDescent="0.25">
      <c r="A3759" s="561" t="s">
        <v>3412</v>
      </c>
      <c r="B3759" s="561" t="s">
        <v>3413</v>
      </c>
      <c r="C3759" s="561" t="s">
        <v>2763</v>
      </c>
      <c r="D3759" s="561" t="s">
        <v>3655</v>
      </c>
      <c r="E3759" s="562" t="s">
        <v>22</v>
      </c>
      <c r="F3759" s="561" t="s">
        <v>22</v>
      </c>
      <c r="G3759" s="561" t="s">
        <v>30133</v>
      </c>
      <c r="H3759" s="561" t="s">
        <v>3793</v>
      </c>
      <c r="I3759" s="561" t="s">
        <v>23270</v>
      </c>
      <c r="J3759" s="561" t="s">
        <v>24</v>
      </c>
      <c r="K3759" s="562" t="s">
        <v>1385</v>
      </c>
      <c r="L3759" s="561" t="s">
        <v>25</v>
      </c>
    </row>
    <row r="3760" spans="1:12" x14ac:dyDescent="0.25">
      <c r="A3760" s="561" t="s">
        <v>3412</v>
      </c>
      <c r="B3760" s="561" t="s">
        <v>3413</v>
      </c>
      <c r="C3760" s="561" t="s">
        <v>2763</v>
      </c>
      <c r="D3760" s="561" t="s">
        <v>3655</v>
      </c>
      <c r="E3760" s="562" t="s">
        <v>22</v>
      </c>
      <c r="F3760" s="561" t="s">
        <v>22</v>
      </c>
      <c r="G3760" s="561" t="s">
        <v>30134</v>
      </c>
      <c r="H3760" s="561" t="s">
        <v>3795</v>
      </c>
      <c r="I3760" s="561" t="s">
        <v>23270</v>
      </c>
      <c r="J3760" s="561" t="s">
        <v>24</v>
      </c>
      <c r="K3760" s="562" t="s">
        <v>37802</v>
      </c>
      <c r="L3760" s="561" t="s">
        <v>25</v>
      </c>
    </row>
    <row r="3761" spans="1:12" x14ac:dyDescent="0.25">
      <c r="A3761" s="561" t="s">
        <v>3412</v>
      </c>
      <c r="B3761" s="561" t="s">
        <v>3413</v>
      </c>
      <c r="C3761" s="561" t="s">
        <v>2763</v>
      </c>
      <c r="D3761" s="561" t="s">
        <v>3655</v>
      </c>
      <c r="E3761" s="562" t="s">
        <v>22</v>
      </c>
      <c r="F3761" s="561" t="s">
        <v>22</v>
      </c>
      <c r="G3761" s="561" t="s">
        <v>30136</v>
      </c>
      <c r="H3761" s="561" t="s">
        <v>3796</v>
      </c>
      <c r="I3761" s="561" t="s">
        <v>23270</v>
      </c>
      <c r="J3761" s="561" t="s">
        <v>24</v>
      </c>
      <c r="K3761" s="562" t="s">
        <v>7915</v>
      </c>
      <c r="L3761" s="561" t="s">
        <v>25</v>
      </c>
    </row>
    <row r="3762" spans="1:12" x14ac:dyDescent="0.25">
      <c r="A3762" s="561" t="s">
        <v>3412</v>
      </c>
      <c r="B3762" s="561" t="s">
        <v>3413</v>
      </c>
      <c r="C3762" s="561" t="s">
        <v>2763</v>
      </c>
      <c r="D3762" s="561" t="s">
        <v>3655</v>
      </c>
      <c r="E3762" s="562" t="s">
        <v>22</v>
      </c>
      <c r="F3762" s="561" t="s">
        <v>22</v>
      </c>
      <c r="G3762" s="561" t="s">
        <v>30138</v>
      </c>
      <c r="H3762" s="561" t="s">
        <v>3797</v>
      </c>
      <c r="I3762" s="561" t="s">
        <v>23270</v>
      </c>
      <c r="J3762" s="561" t="s">
        <v>24</v>
      </c>
      <c r="K3762" s="562" t="s">
        <v>7772</v>
      </c>
      <c r="L3762" s="561" t="s">
        <v>25</v>
      </c>
    </row>
    <row r="3763" spans="1:12" x14ac:dyDescent="0.25">
      <c r="A3763" s="561" t="s">
        <v>3412</v>
      </c>
      <c r="B3763" s="561" t="s">
        <v>3413</v>
      </c>
      <c r="C3763" s="561" t="s">
        <v>2763</v>
      </c>
      <c r="D3763" s="561" t="s">
        <v>3655</v>
      </c>
      <c r="E3763" s="562" t="s">
        <v>22</v>
      </c>
      <c r="F3763" s="561" t="s">
        <v>22</v>
      </c>
      <c r="G3763" s="561" t="s">
        <v>30139</v>
      </c>
      <c r="H3763" s="561" t="s">
        <v>3798</v>
      </c>
      <c r="I3763" s="561" t="s">
        <v>23270</v>
      </c>
      <c r="J3763" s="561" t="s">
        <v>24</v>
      </c>
      <c r="K3763" s="562" t="s">
        <v>37803</v>
      </c>
      <c r="L3763" s="561" t="s">
        <v>25</v>
      </c>
    </row>
    <row r="3764" spans="1:12" x14ac:dyDescent="0.25">
      <c r="A3764" s="561" t="s">
        <v>3412</v>
      </c>
      <c r="B3764" s="561" t="s">
        <v>3413</v>
      </c>
      <c r="C3764" s="561" t="s">
        <v>2763</v>
      </c>
      <c r="D3764" s="561" t="s">
        <v>3655</v>
      </c>
      <c r="E3764" s="562" t="s">
        <v>22</v>
      </c>
      <c r="F3764" s="561" t="s">
        <v>22</v>
      </c>
      <c r="G3764" s="561" t="s">
        <v>30140</v>
      </c>
      <c r="H3764" s="561" t="s">
        <v>3799</v>
      </c>
      <c r="I3764" s="561" t="s">
        <v>23270</v>
      </c>
      <c r="J3764" s="561" t="s">
        <v>24</v>
      </c>
      <c r="K3764" s="562" t="s">
        <v>5329</v>
      </c>
      <c r="L3764" s="561" t="s">
        <v>25</v>
      </c>
    </row>
    <row r="3765" spans="1:12" x14ac:dyDescent="0.25">
      <c r="A3765" s="561" t="s">
        <v>3412</v>
      </c>
      <c r="B3765" s="561" t="s">
        <v>3413</v>
      </c>
      <c r="C3765" s="561" t="s">
        <v>2763</v>
      </c>
      <c r="D3765" s="561" t="s">
        <v>3655</v>
      </c>
      <c r="E3765" s="562" t="s">
        <v>22</v>
      </c>
      <c r="F3765" s="561" t="s">
        <v>22</v>
      </c>
      <c r="G3765" s="561" t="s">
        <v>30142</v>
      </c>
      <c r="H3765" s="561" t="s">
        <v>3800</v>
      </c>
      <c r="I3765" s="561" t="s">
        <v>23270</v>
      </c>
      <c r="J3765" s="561" t="s">
        <v>24</v>
      </c>
      <c r="K3765" s="562" t="s">
        <v>29026</v>
      </c>
      <c r="L3765" s="561" t="s">
        <v>25</v>
      </c>
    </row>
    <row r="3766" spans="1:12" x14ac:dyDescent="0.25">
      <c r="A3766" s="561" t="s">
        <v>3412</v>
      </c>
      <c r="B3766" s="561" t="s">
        <v>3413</v>
      </c>
      <c r="C3766" s="561" t="s">
        <v>2763</v>
      </c>
      <c r="D3766" s="561" t="s">
        <v>3655</v>
      </c>
      <c r="E3766" s="562" t="s">
        <v>22</v>
      </c>
      <c r="F3766" s="561" t="s">
        <v>22</v>
      </c>
      <c r="G3766" s="561" t="s">
        <v>30144</v>
      </c>
      <c r="H3766" s="561" t="s">
        <v>3801</v>
      </c>
      <c r="I3766" s="561" t="s">
        <v>23270</v>
      </c>
      <c r="J3766" s="561" t="s">
        <v>24</v>
      </c>
      <c r="K3766" s="562" t="s">
        <v>24273</v>
      </c>
      <c r="L3766" s="561" t="s">
        <v>25</v>
      </c>
    </row>
    <row r="3767" spans="1:12" x14ac:dyDescent="0.25">
      <c r="A3767" s="561" t="s">
        <v>3412</v>
      </c>
      <c r="B3767" s="561" t="s">
        <v>3413</v>
      </c>
      <c r="C3767" s="561" t="s">
        <v>2763</v>
      </c>
      <c r="D3767" s="561" t="s">
        <v>3655</v>
      </c>
      <c r="E3767" s="562" t="s">
        <v>22</v>
      </c>
      <c r="F3767" s="561" t="s">
        <v>22</v>
      </c>
      <c r="G3767" s="561" t="s">
        <v>30145</v>
      </c>
      <c r="H3767" s="561" t="s">
        <v>3802</v>
      </c>
      <c r="I3767" s="561" t="s">
        <v>23270</v>
      </c>
      <c r="J3767" s="561" t="s">
        <v>24</v>
      </c>
      <c r="K3767" s="562" t="s">
        <v>37804</v>
      </c>
      <c r="L3767" s="561" t="s">
        <v>25</v>
      </c>
    </row>
    <row r="3768" spans="1:12" x14ac:dyDescent="0.25">
      <c r="A3768" s="561" t="s">
        <v>3412</v>
      </c>
      <c r="B3768" s="561" t="s">
        <v>3413</v>
      </c>
      <c r="C3768" s="561" t="s">
        <v>2763</v>
      </c>
      <c r="D3768" s="561" t="s">
        <v>3655</v>
      </c>
      <c r="E3768" s="562" t="s">
        <v>22</v>
      </c>
      <c r="F3768" s="561" t="s">
        <v>22</v>
      </c>
      <c r="G3768" s="561" t="s">
        <v>30147</v>
      </c>
      <c r="H3768" s="561" t="s">
        <v>3803</v>
      </c>
      <c r="I3768" s="561" t="s">
        <v>23270</v>
      </c>
      <c r="J3768" s="561" t="s">
        <v>24</v>
      </c>
      <c r="K3768" s="562" t="s">
        <v>37805</v>
      </c>
      <c r="L3768" s="561" t="s">
        <v>25</v>
      </c>
    </row>
    <row r="3769" spans="1:12" x14ac:dyDescent="0.25">
      <c r="A3769" s="561" t="s">
        <v>3412</v>
      </c>
      <c r="B3769" s="561" t="s">
        <v>3413</v>
      </c>
      <c r="C3769" s="561" t="s">
        <v>2763</v>
      </c>
      <c r="D3769" s="561" t="s">
        <v>3655</v>
      </c>
      <c r="E3769" s="562" t="s">
        <v>22</v>
      </c>
      <c r="F3769" s="561" t="s">
        <v>22</v>
      </c>
      <c r="G3769" s="561" t="s">
        <v>30149</v>
      </c>
      <c r="H3769" s="561" t="s">
        <v>3804</v>
      </c>
      <c r="I3769" s="561" t="s">
        <v>23270</v>
      </c>
      <c r="J3769" s="561" t="s">
        <v>24</v>
      </c>
      <c r="K3769" s="562" t="s">
        <v>37806</v>
      </c>
      <c r="L3769" s="561" t="s">
        <v>25</v>
      </c>
    </row>
    <row r="3770" spans="1:12" x14ac:dyDescent="0.25">
      <c r="A3770" s="561" t="s">
        <v>3412</v>
      </c>
      <c r="B3770" s="561" t="s">
        <v>3413</v>
      </c>
      <c r="C3770" s="561" t="s">
        <v>2763</v>
      </c>
      <c r="D3770" s="561" t="s">
        <v>3655</v>
      </c>
      <c r="E3770" s="562" t="s">
        <v>22</v>
      </c>
      <c r="F3770" s="561" t="s">
        <v>22</v>
      </c>
      <c r="G3770" s="561" t="s">
        <v>30151</v>
      </c>
      <c r="H3770" s="561" t="s">
        <v>3805</v>
      </c>
      <c r="I3770" s="561" t="s">
        <v>23270</v>
      </c>
      <c r="J3770" s="561" t="s">
        <v>24</v>
      </c>
      <c r="K3770" s="562" t="s">
        <v>7582</v>
      </c>
      <c r="L3770" s="561" t="s">
        <v>25</v>
      </c>
    </row>
    <row r="3771" spans="1:12" x14ac:dyDescent="0.25">
      <c r="A3771" s="561" t="s">
        <v>3412</v>
      </c>
      <c r="B3771" s="561" t="s">
        <v>3413</v>
      </c>
      <c r="C3771" s="561" t="s">
        <v>2763</v>
      </c>
      <c r="D3771" s="561" t="s">
        <v>3655</v>
      </c>
      <c r="E3771" s="562" t="s">
        <v>22</v>
      </c>
      <c r="F3771" s="561" t="s">
        <v>22</v>
      </c>
      <c r="G3771" s="561" t="s">
        <v>30153</v>
      </c>
      <c r="H3771" s="561" t="s">
        <v>3807</v>
      </c>
      <c r="I3771" s="561" t="s">
        <v>23270</v>
      </c>
      <c r="J3771" s="561" t="s">
        <v>24</v>
      </c>
      <c r="K3771" s="562" t="s">
        <v>37807</v>
      </c>
      <c r="L3771" s="561" t="s">
        <v>25</v>
      </c>
    </row>
    <row r="3772" spans="1:12" x14ac:dyDescent="0.25">
      <c r="A3772" s="561" t="s">
        <v>3412</v>
      </c>
      <c r="B3772" s="561" t="s">
        <v>3413</v>
      </c>
      <c r="C3772" s="561" t="s">
        <v>2763</v>
      </c>
      <c r="D3772" s="561" t="s">
        <v>3655</v>
      </c>
      <c r="E3772" s="562" t="s">
        <v>22</v>
      </c>
      <c r="F3772" s="561" t="s">
        <v>22</v>
      </c>
      <c r="G3772" s="561" t="s">
        <v>30155</v>
      </c>
      <c r="H3772" s="561" t="s">
        <v>3808</v>
      </c>
      <c r="I3772" s="561" t="s">
        <v>23270</v>
      </c>
      <c r="J3772" s="561" t="s">
        <v>24</v>
      </c>
      <c r="K3772" s="562" t="s">
        <v>4171</v>
      </c>
      <c r="L3772" s="561" t="s">
        <v>25</v>
      </c>
    </row>
    <row r="3773" spans="1:12" x14ac:dyDescent="0.25">
      <c r="A3773" s="561" t="s">
        <v>3412</v>
      </c>
      <c r="B3773" s="561" t="s">
        <v>3413</v>
      </c>
      <c r="C3773" s="561" t="s">
        <v>2763</v>
      </c>
      <c r="D3773" s="561" t="s">
        <v>3655</v>
      </c>
      <c r="E3773" s="562" t="s">
        <v>22</v>
      </c>
      <c r="F3773" s="561" t="s">
        <v>22</v>
      </c>
      <c r="G3773" s="561" t="s">
        <v>30156</v>
      </c>
      <c r="H3773" s="561" t="s">
        <v>3809</v>
      </c>
      <c r="I3773" s="561" t="s">
        <v>23270</v>
      </c>
      <c r="J3773" s="561" t="s">
        <v>24</v>
      </c>
      <c r="K3773" s="562" t="s">
        <v>37808</v>
      </c>
      <c r="L3773" s="561" t="s">
        <v>25</v>
      </c>
    </row>
    <row r="3774" spans="1:12" x14ac:dyDescent="0.25">
      <c r="A3774" s="561" t="s">
        <v>3412</v>
      </c>
      <c r="B3774" s="561" t="s">
        <v>3413</v>
      </c>
      <c r="C3774" s="561" t="s">
        <v>2763</v>
      </c>
      <c r="D3774" s="561" t="s">
        <v>3655</v>
      </c>
      <c r="E3774" s="562" t="s">
        <v>22</v>
      </c>
      <c r="F3774" s="561" t="s">
        <v>22</v>
      </c>
      <c r="G3774" s="561" t="s">
        <v>30157</v>
      </c>
      <c r="H3774" s="561" t="s">
        <v>3811</v>
      </c>
      <c r="I3774" s="561" t="s">
        <v>23270</v>
      </c>
      <c r="J3774" s="561" t="s">
        <v>24</v>
      </c>
      <c r="K3774" s="562" t="s">
        <v>1754</v>
      </c>
      <c r="L3774" s="561" t="s">
        <v>25</v>
      </c>
    </row>
    <row r="3775" spans="1:12" x14ac:dyDescent="0.25">
      <c r="A3775" s="561" t="s">
        <v>3412</v>
      </c>
      <c r="B3775" s="561" t="s">
        <v>3413</v>
      </c>
      <c r="C3775" s="561" t="s">
        <v>2763</v>
      </c>
      <c r="D3775" s="561" t="s">
        <v>3655</v>
      </c>
      <c r="E3775" s="562" t="s">
        <v>22</v>
      </c>
      <c r="F3775" s="561" t="s">
        <v>22</v>
      </c>
      <c r="G3775" s="561" t="s">
        <v>30158</v>
      </c>
      <c r="H3775" s="561" t="s">
        <v>3813</v>
      </c>
      <c r="I3775" s="561" t="s">
        <v>23270</v>
      </c>
      <c r="J3775" s="561" t="s">
        <v>24</v>
      </c>
      <c r="K3775" s="562" t="s">
        <v>37809</v>
      </c>
      <c r="L3775" s="561" t="s">
        <v>25</v>
      </c>
    </row>
    <row r="3776" spans="1:12" x14ac:dyDescent="0.25">
      <c r="A3776" s="561" t="s">
        <v>3412</v>
      </c>
      <c r="B3776" s="561" t="s">
        <v>3413</v>
      </c>
      <c r="C3776" s="561" t="s">
        <v>2763</v>
      </c>
      <c r="D3776" s="561" t="s">
        <v>3655</v>
      </c>
      <c r="E3776" s="562" t="s">
        <v>22</v>
      </c>
      <c r="F3776" s="561" t="s">
        <v>22</v>
      </c>
      <c r="G3776" s="561" t="s">
        <v>30160</v>
      </c>
      <c r="H3776" s="561" t="s">
        <v>3814</v>
      </c>
      <c r="I3776" s="561" t="s">
        <v>23270</v>
      </c>
      <c r="J3776" s="561" t="s">
        <v>24</v>
      </c>
      <c r="K3776" s="562" t="s">
        <v>37810</v>
      </c>
      <c r="L3776" s="561" t="s">
        <v>25</v>
      </c>
    </row>
    <row r="3777" spans="1:12" x14ac:dyDescent="0.25">
      <c r="A3777" s="561" t="s">
        <v>3412</v>
      </c>
      <c r="B3777" s="561" t="s">
        <v>3413</v>
      </c>
      <c r="C3777" s="561" t="s">
        <v>2763</v>
      </c>
      <c r="D3777" s="561" t="s">
        <v>3655</v>
      </c>
      <c r="E3777" s="562" t="s">
        <v>22</v>
      </c>
      <c r="F3777" s="561" t="s">
        <v>22</v>
      </c>
      <c r="G3777" s="561" t="s">
        <v>30161</v>
      </c>
      <c r="H3777" s="561" t="s">
        <v>3816</v>
      </c>
      <c r="I3777" s="561" t="s">
        <v>23270</v>
      </c>
      <c r="J3777" s="561" t="s">
        <v>24</v>
      </c>
      <c r="K3777" s="562" t="s">
        <v>37811</v>
      </c>
      <c r="L3777" s="561" t="s">
        <v>25</v>
      </c>
    </row>
    <row r="3778" spans="1:12" x14ac:dyDescent="0.25">
      <c r="A3778" s="561" t="s">
        <v>3412</v>
      </c>
      <c r="B3778" s="561" t="s">
        <v>3413</v>
      </c>
      <c r="C3778" s="561" t="s">
        <v>2763</v>
      </c>
      <c r="D3778" s="561" t="s">
        <v>3655</v>
      </c>
      <c r="E3778" s="562" t="s">
        <v>22</v>
      </c>
      <c r="F3778" s="561" t="s">
        <v>22</v>
      </c>
      <c r="G3778" s="561" t="s">
        <v>30163</v>
      </c>
      <c r="H3778" s="561" t="s">
        <v>3817</v>
      </c>
      <c r="I3778" s="561" t="s">
        <v>23270</v>
      </c>
      <c r="J3778" s="561" t="s">
        <v>24</v>
      </c>
      <c r="K3778" s="562" t="s">
        <v>7268</v>
      </c>
      <c r="L3778" s="561" t="s">
        <v>25</v>
      </c>
    </row>
    <row r="3779" spans="1:12" x14ac:dyDescent="0.25">
      <c r="A3779" s="561" t="s">
        <v>3412</v>
      </c>
      <c r="B3779" s="561" t="s">
        <v>3413</v>
      </c>
      <c r="C3779" s="561" t="s">
        <v>2763</v>
      </c>
      <c r="D3779" s="561" t="s">
        <v>3655</v>
      </c>
      <c r="E3779" s="562" t="s">
        <v>22</v>
      </c>
      <c r="F3779" s="561" t="s">
        <v>22</v>
      </c>
      <c r="G3779" s="561" t="s">
        <v>30165</v>
      </c>
      <c r="H3779" s="561" t="s">
        <v>3819</v>
      </c>
      <c r="I3779" s="561" t="s">
        <v>23270</v>
      </c>
      <c r="J3779" s="561" t="s">
        <v>24</v>
      </c>
      <c r="K3779" s="562" t="s">
        <v>37812</v>
      </c>
      <c r="L3779" s="561" t="s">
        <v>25</v>
      </c>
    </row>
    <row r="3780" spans="1:12" x14ac:dyDescent="0.25">
      <c r="A3780" s="561" t="s">
        <v>3412</v>
      </c>
      <c r="B3780" s="561" t="s">
        <v>3413</v>
      </c>
      <c r="C3780" s="561" t="s">
        <v>2763</v>
      </c>
      <c r="D3780" s="561" t="s">
        <v>3655</v>
      </c>
      <c r="E3780" s="562" t="s">
        <v>22</v>
      </c>
      <c r="F3780" s="561" t="s">
        <v>22</v>
      </c>
      <c r="G3780" s="561" t="s">
        <v>30167</v>
      </c>
      <c r="H3780" s="561" t="s">
        <v>3820</v>
      </c>
      <c r="I3780" s="561" t="s">
        <v>23270</v>
      </c>
      <c r="J3780" s="561" t="s">
        <v>24</v>
      </c>
      <c r="K3780" s="562" t="s">
        <v>31520</v>
      </c>
      <c r="L3780" s="561" t="s">
        <v>25</v>
      </c>
    </row>
    <row r="3781" spans="1:12" x14ac:dyDescent="0.25">
      <c r="A3781" s="561" t="s">
        <v>3412</v>
      </c>
      <c r="B3781" s="561" t="s">
        <v>3413</v>
      </c>
      <c r="C3781" s="561" t="s">
        <v>2763</v>
      </c>
      <c r="D3781" s="561" t="s">
        <v>3655</v>
      </c>
      <c r="E3781" s="562" t="s">
        <v>22</v>
      </c>
      <c r="F3781" s="561" t="s">
        <v>22</v>
      </c>
      <c r="G3781" s="561" t="s">
        <v>30168</v>
      </c>
      <c r="H3781" s="561" t="s">
        <v>3821</v>
      </c>
      <c r="I3781" s="561" t="s">
        <v>23270</v>
      </c>
      <c r="J3781" s="561" t="s">
        <v>24</v>
      </c>
      <c r="K3781" s="562" t="s">
        <v>35013</v>
      </c>
      <c r="L3781" s="561" t="s">
        <v>25</v>
      </c>
    </row>
    <row r="3782" spans="1:12" x14ac:dyDescent="0.25">
      <c r="A3782" s="561" t="s">
        <v>3412</v>
      </c>
      <c r="B3782" s="561" t="s">
        <v>3413</v>
      </c>
      <c r="C3782" s="561" t="s">
        <v>2763</v>
      </c>
      <c r="D3782" s="561" t="s">
        <v>3655</v>
      </c>
      <c r="E3782" s="562" t="s">
        <v>22</v>
      </c>
      <c r="F3782" s="561" t="s">
        <v>22</v>
      </c>
      <c r="G3782" s="561" t="s">
        <v>30170</v>
      </c>
      <c r="H3782" s="561" t="s">
        <v>3822</v>
      </c>
      <c r="I3782" s="561" t="s">
        <v>23270</v>
      </c>
      <c r="J3782" s="561" t="s">
        <v>24</v>
      </c>
      <c r="K3782" s="562" t="s">
        <v>8558</v>
      </c>
      <c r="L3782" s="561" t="s">
        <v>25</v>
      </c>
    </row>
    <row r="3783" spans="1:12" x14ac:dyDescent="0.25">
      <c r="A3783" s="561" t="s">
        <v>3412</v>
      </c>
      <c r="B3783" s="561" t="s">
        <v>3413</v>
      </c>
      <c r="C3783" s="561" t="s">
        <v>2763</v>
      </c>
      <c r="D3783" s="561" t="s">
        <v>3655</v>
      </c>
      <c r="E3783" s="562" t="s">
        <v>22</v>
      </c>
      <c r="F3783" s="561" t="s">
        <v>22</v>
      </c>
      <c r="G3783" s="561" t="s">
        <v>30171</v>
      </c>
      <c r="H3783" s="561" t="s">
        <v>3823</v>
      </c>
      <c r="I3783" s="561" t="s">
        <v>23270</v>
      </c>
      <c r="J3783" s="561" t="s">
        <v>24</v>
      </c>
      <c r="K3783" s="562" t="s">
        <v>37813</v>
      </c>
      <c r="L3783" s="561" t="s">
        <v>25</v>
      </c>
    </row>
    <row r="3784" spans="1:12" x14ac:dyDescent="0.25">
      <c r="A3784" s="561" t="s">
        <v>3412</v>
      </c>
      <c r="B3784" s="561" t="s">
        <v>3413</v>
      </c>
      <c r="C3784" s="561" t="s">
        <v>2763</v>
      </c>
      <c r="D3784" s="561" t="s">
        <v>3655</v>
      </c>
      <c r="E3784" s="562" t="s">
        <v>22</v>
      </c>
      <c r="F3784" s="561" t="s">
        <v>22</v>
      </c>
      <c r="G3784" s="561" t="s">
        <v>30172</v>
      </c>
      <c r="H3784" s="561" t="s">
        <v>3824</v>
      </c>
      <c r="I3784" s="561" t="s">
        <v>23270</v>
      </c>
      <c r="J3784" s="561" t="s">
        <v>24</v>
      </c>
      <c r="K3784" s="562" t="s">
        <v>7385</v>
      </c>
      <c r="L3784" s="561" t="s">
        <v>25</v>
      </c>
    </row>
    <row r="3785" spans="1:12" x14ac:dyDescent="0.25">
      <c r="A3785" s="561" t="s">
        <v>3412</v>
      </c>
      <c r="B3785" s="561" t="s">
        <v>3413</v>
      </c>
      <c r="C3785" s="561" t="s">
        <v>2763</v>
      </c>
      <c r="D3785" s="561" t="s">
        <v>3655</v>
      </c>
      <c r="E3785" s="562" t="s">
        <v>22</v>
      </c>
      <c r="F3785" s="561" t="s">
        <v>22</v>
      </c>
      <c r="G3785" s="561" t="s">
        <v>30173</v>
      </c>
      <c r="H3785" s="561" t="s">
        <v>3825</v>
      </c>
      <c r="I3785" s="561" t="s">
        <v>23270</v>
      </c>
      <c r="J3785" s="561" t="s">
        <v>24</v>
      </c>
      <c r="K3785" s="562" t="s">
        <v>8143</v>
      </c>
      <c r="L3785" s="561" t="s">
        <v>25</v>
      </c>
    </row>
    <row r="3786" spans="1:12" x14ac:dyDescent="0.25">
      <c r="A3786" s="561" t="s">
        <v>3412</v>
      </c>
      <c r="B3786" s="561" t="s">
        <v>3413</v>
      </c>
      <c r="C3786" s="561" t="s">
        <v>2763</v>
      </c>
      <c r="D3786" s="561" t="s">
        <v>3655</v>
      </c>
      <c r="E3786" s="562" t="s">
        <v>22</v>
      </c>
      <c r="F3786" s="561" t="s">
        <v>22</v>
      </c>
      <c r="G3786" s="561" t="s">
        <v>30175</v>
      </c>
      <c r="H3786" s="561" t="s">
        <v>3826</v>
      </c>
      <c r="I3786" s="561" t="s">
        <v>23270</v>
      </c>
      <c r="J3786" s="561" t="s">
        <v>24</v>
      </c>
      <c r="K3786" s="562" t="s">
        <v>7081</v>
      </c>
      <c r="L3786" s="561" t="s">
        <v>25</v>
      </c>
    </row>
    <row r="3787" spans="1:12" x14ac:dyDescent="0.25">
      <c r="A3787" s="561" t="s">
        <v>3412</v>
      </c>
      <c r="B3787" s="561" t="s">
        <v>3413</v>
      </c>
      <c r="C3787" s="561" t="s">
        <v>2763</v>
      </c>
      <c r="D3787" s="561" t="s">
        <v>3655</v>
      </c>
      <c r="E3787" s="562" t="s">
        <v>22</v>
      </c>
      <c r="F3787" s="561" t="s">
        <v>22</v>
      </c>
      <c r="G3787" s="561" t="s">
        <v>30176</v>
      </c>
      <c r="H3787" s="561" t="s">
        <v>3828</v>
      </c>
      <c r="I3787" s="561" t="s">
        <v>23270</v>
      </c>
      <c r="J3787" s="561" t="s">
        <v>24</v>
      </c>
      <c r="K3787" s="562" t="s">
        <v>8143</v>
      </c>
      <c r="L3787" s="561" t="s">
        <v>25</v>
      </c>
    </row>
    <row r="3788" spans="1:12" x14ac:dyDescent="0.25">
      <c r="A3788" s="561" t="s">
        <v>3412</v>
      </c>
      <c r="B3788" s="561" t="s">
        <v>3413</v>
      </c>
      <c r="C3788" s="561" t="s">
        <v>2763</v>
      </c>
      <c r="D3788" s="561" t="s">
        <v>3655</v>
      </c>
      <c r="E3788" s="562" t="s">
        <v>22</v>
      </c>
      <c r="F3788" s="561" t="s">
        <v>22</v>
      </c>
      <c r="G3788" s="561" t="s">
        <v>30177</v>
      </c>
      <c r="H3788" s="561" t="s">
        <v>3829</v>
      </c>
      <c r="I3788" s="561" t="s">
        <v>23270</v>
      </c>
      <c r="J3788" s="561" t="s">
        <v>24</v>
      </c>
      <c r="K3788" s="562" t="s">
        <v>34272</v>
      </c>
      <c r="L3788" s="561" t="s">
        <v>25</v>
      </c>
    </row>
    <row r="3789" spans="1:12" x14ac:dyDescent="0.25">
      <c r="A3789" s="561" t="s">
        <v>3412</v>
      </c>
      <c r="B3789" s="561" t="s">
        <v>3413</v>
      </c>
      <c r="C3789" s="561" t="s">
        <v>2763</v>
      </c>
      <c r="D3789" s="561" t="s">
        <v>3655</v>
      </c>
      <c r="E3789" s="562" t="s">
        <v>22</v>
      </c>
      <c r="F3789" s="561" t="s">
        <v>22</v>
      </c>
      <c r="G3789" s="561" t="s">
        <v>30178</v>
      </c>
      <c r="H3789" s="561" t="s">
        <v>3830</v>
      </c>
      <c r="I3789" s="561" t="s">
        <v>23270</v>
      </c>
      <c r="J3789" s="561" t="s">
        <v>24</v>
      </c>
      <c r="K3789" s="562" t="s">
        <v>37814</v>
      </c>
      <c r="L3789" s="561" t="s">
        <v>25</v>
      </c>
    </row>
    <row r="3790" spans="1:12" x14ac:dyDescent="0.25">
      <c r="A3790" s="561" t="s">
        <v>3412</v>
      </c>
      <c r="B3790" s="561" t="s">
        <v>3413</v>
      </c>
      <c r="C3790" s="561" t="s">
        <v>2763</v>
      </c>
      <c r="D3790" s="561" t="s">
        <v>3655</v>
      </c>
      <c r="E3790" s="562" t="s">
        <v>22</v>
      </c>
      <c r="F3790" s="561" t="s">
        <v>22</v>
      </c>
      <c r="G3790" s="561" t="s">
        <v>30180</v>
      </c>
      <c r="H3790" s="561" t="s">
        <v>3831</v>
      </c>
      <c r="I3790" s="561" t="s">
        <v>23270</v>
      </c>
      <c r="J3790" s="561" t="s">
        <v>24</v>
      </c>
      <c r="K3790" s="562" t="s">
        <v>4302</v>
      </c>
      <c r="L3790" s="561" t="s">
        <v>25</v>
      </c>
    </row>
    <row r="3791" spans="1:12" x14ac:dyDescent="0.25">
      <c r="A3791" s="561" t="s">
        <v>3412</v>
      </c>
      <c r="B3791" s="561" t="s">
        <v>3413</v>
      </c>
      <c r="C3791" s="561" t="s">
        <v>2763</v>
      </c>
      <c r="D3791" s="561" t="s">
        <v>3655</v>
      </c>
      <c r="E3791" s="562" t="s">
        <v>22</v>
      </c>
      <c r="F3791" s="561" t="s">
        <v>22</v>
      </c>
      <c r="G3791" s="561" t="s">
        <v>30181</v>
      </c>
      <c r="H3791" s="561" t="s">
        <v>3832</v>
      </c>
      <c r="I3791" s="561" t="s">
        <v>23270</v>
      </c>
      <c r="J3791" s="561" t="s">
        <v>24</v>
      </c>
      <c r="K3791" s="562" t="s">
        <v>24572</v>
      </c>
      <c r="L3791" s="561" t="s">
        <v>25</v>
      </c>
    </row>
    <row r="3792" spans="1:12" x14ac:dyDescent="0.25">
      <c r="A3792" s="561" t="s">
        <v>3412</v>
      </c>
      <c r="B3792" s="561" t="s">
        <v>3413</v>
      </c>
      <c r="C3792" s="561" t="s">
        <v>2763</v>
      </c>
      <c r="D3792" s="561" t="s">
        <v>3655</v>
      </c>
      <c r="E3792" s="562" t="s">
        <v>22</v>
      </c>
      <c r="F3792" s="561" t="s">
        <v>22</v>
      </c>
      <c r="G3792" s="561" t="s">
        <v>30182</v>
      </c>
      <c r="H3792" s="561" t="s">
        <v>30183</v>
      </c>
      <c r="I3792" s="561" t="s">
        <v>23270</v>
      </c>
      <c r="J3792" s="561" t="s">
        <v>24</v>
      </c>
      <c r="K3792" s="562" t="s">
        <v>37815</v>
      </c>
      <c r="L3792" s="561" t="s">
        <v>25</v>
      </c>
    </row>
    <row r="3793" spans="1:12" x14ac:dyDescent="0.25">
      <c r="A3793" s="561" t="s">
        <v>3412</v>
      </c>
      <c r="B3793" s="561" t="s">
        <v>3413</v>
      </c>
      <c r="C3793" s="561" t="s">
        <v>2763</v>
      </c>
      <c r="D3793" s="561" t="s">
        <v>3655</v>
      </c>
      <c r="E3793" s="562" t="s">
        <v>22</v>
      </c>
      <c r="F3793" s="561" t="s">
        <v>22</v>
      </c>
      <c r="G3793" s="561" t="s">
        <v>30184</v>
      </c>
      <c r="H3793" s="561" t="s">
        <v>3833</v>
      </c>
      <c r="I3793" s="561" t="s">
        <v>23270</v>
      </c>
      <c r="J3793" s="561" t="s">
        <v>24</v>
      </c>
      <c r="K3793" s="562" t="s">
        <v>27749</v>
      </c>
      <c r="L3793" s="561" t="s">
        <v>25</v>
      </c>
    </row>
    <row r="3794" spans="1:12" x14ac:dyDescent="0.25">
      <c r="A3794" s="561" t="s">
        <v>3412</v>
      </c>
      <c r="B3794" s="561" t="s">
        <v>3413</v>
      </c>
      <c r="C3794" s="561" t="s">
        <v>2763</v>
      </c>
      <c r="D3794" s="561" t="s">
        <v>3655</v>
      </c>
      <c r="E3794" s="562" t="s">
        <v>22</v>
      </c>
      <c r="F3794" s="561" t="s">
        <v>22</v>
      </c>
      <c r="G3794" s="561" t="s">
        <v>30186</v>
      </c>
      <c r="H3794" s="561" t="s">
        <v>3834</v>
      </c>
      <c r="I3794" s="561" t="s">
        <v>23270</v>
      </c>
      <c r="J3794" s="561" t="s">
        <v>24</v>
      </c>
      <c r="K3794" s="562" t="s">
        <v>24761</v>
      </c>
      <c r="L3794" s="561" t="s">
        <v>25</v>
      </c>
    </row>
    <row r="3795" spans="1:12" x14ac:dyDescent="0.25">
      <c r="A3795" s="561" t="s">
        <v>3412</v>
      </c>
      <c r="B3795" s="561" t="s">
        <v>3413</v>
      </c>
      <c r="C3795" s="561" t="s">
        <v>2763</v>
      </c>
      <c r="D3795" s="561" t="s">
        <v>3655</v>
      </c>
      <c r="E3795" s="562" t="s">
        <v>22</v>
      </c>
      <c r="F3795" s="561" t="s">
        <v>22</v>
      </c>
      <c r="G3795" s="561" t="s">
        <v>30187</v>
      </c>
      <c r="H3795" s="561" t="s">
        <v>3835</v>
      </c>
      <c r="I3795" s="561" t="s">
        <v>23270</v>
      </c>
      <c r="J3795" s="561" t="s">
        <v>24</v>
      </c>
      <c r="K3795" s="562" t="s">
        <v>6562</v>
      </c>
      <c r="L3795" s="561" t="s">
        <v>25</v>
      </c>
    </row>
    <row r="3796" spans="1:12" x14ac:dyDescent="0.25">
      <c r="A3796" s="561" t="s">
        <v>3412</v>
      </c>
      <c r="B3796" s="561" t="s">
        <v>3413</v>
      </c>
      <c r="C3796" s="561" t="s">
        <v>2763</v>
      </c>
      <c r="D3796" s="561" t="s">
        <v>3655</v>
      </c>
      <c r="E3796" s="562" t="s">
        <v>22</v>
      </c>
      <c r="F3796" s="561" t="s">
        <v>22</v>
      </c>
      <c r="G3796" s="561" t="s">
        <v>30188</v>
      </c>
      <c r="H3796" s="561" t="s">
        <v>3837</v>
      </c>
      <c r="I3796" s="561" t="s">
        <v>23270</v>
      </c>
      <c r="J3796" s="561" t="s">
        <v>24</v>
      </c>
      <c r="K3796" s="562" t="s">
        <v>28299</v>
      </c>
      <c r="L3796" s="561" t="s">
        <v>25</v>
      </c>
    </row>
    <row r="3797" spans="1:12" x14ac:dyDescent="0.25">
      <c r="A3797" s="561" t="s">
        <v>3412</v>
      </c>
      <c r="B3797" s="561" t="s">
        <v>3413</v>
      </c>
      <c r="C3797" s="561" t="s">
        <v>2763</v>
      </c>
      <c r="D3797" s="561" t="s">
        <v>3655</v>
      </c>
      <c r="E3797" s="562" t="s">
        <v>22</v>
      </c>
      <c r="F3797" s="561" t="s">
        <v>22</v>
      </c>
      <c r="G3797" s="561" t="s">
        <v>30189</v>
      </c>
      <c r="H3797" s="561" t="s">
        <v>3839</v>
      </c>
      <c r="I3797" s="561" t="s">
        <v>23270</v>
      </c>
      <c r="J3797" s="561" t="s">
        <v>24</v>
      </c>
      <c r="K3797" s="562" t="s">
        <v>1518</v>
      </c>
      <c r="L3797" s="561" t="s">
        <v>25</v>
      </c>
    </row>
    <row r="3798" spans="1:12" x14ac:dyDescent="0.25">
      <c r="A3798" s="561" t="s">
        <v>3412</v>
      </c>
      <c r="B3798" s="561" t="s">
        <v>3413</v>
      </c>
      <c r="C3798" s="561" t="s">
        <v>2763</v>
      </c>
      <c r="D3798" s="561" t="s">
        <v>3655</v>
      </c>
      <c r="E3798" s="562" t="s">
        <v>22</v>
      </c>
      <c r="F3798" s="561" t="s">
        <v>22</v>
      </c>
      <c r="G3798" s="561" t="s">
        <v>30190</v>
      </c>
      <c r="H3798" s="561" t="s">
        <v>3840</v>
      </c>
      <c r="I3798" s="561" t="s">
        <v>23270</v>
      </c>
      <c r="J3798" s="561" t="s">
        <v>24</v>
      </c>
      <c r="K3798" s="562" t="s">
        <v>3647</v>
      </c>
      <c r="L3798" s="561" t="s">
        <v>25</v>
      </c>
    </row>
    <row r="3799" spans="1:12" x14ac:dyDescent="0.25">
      <c r="A3799" s="561" t="s">
        <v>3412</v>
      </c>
      <c r="B3799" s="561" t="s">
        <v>3413</v>
      </c>
      <c r="C3799" s="561" t="s">
        <v>2763</v>
      </c>
      <c r="D3799" s="561" t="s">
        <v>3655</v>
      </c>
      <c r="E3799" s="562" t="s">
        <v>22</v>
      </c>
      <c r="F3799" s="561" t="s">
        <v>22</v>
      </c>
      <c r="G3799" s="561" t="s">
        <v>30191</v>
      </c>
      <c r="H3799" s="561" t="s">
        <v>3842</v>
      </c>
      <c r="I3799" s="561" t="s">
        <v>23270</v>
      </c>
      <c r="J3799" s="561" t="s">
        <v>24</v>
      </c>
      <c r="K3799" s="562" t="s">
        <v>779</v>
      </c>
      <c r="L3799" s="561" t="s">
        <v>25</v>
      </c>
    </row>
    <row r="3800" spans="1:12" x14ac:dyDescent="0.25">
      <c r="A3800" s="561" t="s">
        <v>3412</v>
      </c>
      <c r="B3800" s="561" t="s">
        <v>3413</v>
      </c>
      <c r="C3800" s="561" t="s">
        <v>2763</v>
      </c>
      <c r="D3800" s="561" t="s">
        <v>3655</v>
      </c>
      <c r="E3800" s="562" t="s">
        <v>22</v>
      </c>
      <c r="F3800" s="561" t="s">
        <v>22</v>
      </c>
      <c r="G3800" s="561" t="s">
        <v>30192</v>
      </c>
      <c r="H3800" s="561" t="s">
        <v>3844</v>
      </c>
      <c r="I3800" s="561" t="s">
        <v>23270</v>
      </c>
      <c r="J3800" s="561" t="s">
        <v>24</v>
      </c>
      <c r="K3800" s="562" t="s">
        <v>37816</v>
      </c>
      <c r="L3800" s="561" t="s">
        <v>25</v>
      </c>
    </row>
    <row r="3801" spans="1:12" x14ac:dyDescent="0.25">
      <c r="A3801" s="561" t="s">
        <v>3412</v>
      </c>
      <c r="B3801" s="561" t="s">
        <v>3413</v>
      </c>
      <c r="C3801" s="561" t="s">
        <v>2763</v>
      </c>
      <c r="D3801" s="561" t="s">
        <v>3655</v>
      </c>
      <c r="E3801" s="562" t="s">
        <v>22</v>
      </c>
      <c r="F3801" s="561" t="s">
        <v>22</v>
      </c>
      <c r="G3801" s="561" t="s">
        <v>30193</v>
      </c>
      <c r="H3801" s="561" t="s">
        <v>3845</v>
      </c>
      <c r="I3801" s="561" t="s">
        <v>23270</v>
      </c>
      <c r="J3801" s="561" t="s">
        <v>24</v>
      </c>
      <c r="K3801" s="562" t="s">
        <v>30101</v>
      </c>
      <c r="L3801" s="561" t="s">
        <v>25</v>
      </c>
    </row>
    <row r="3802" spans="1:12" x14ac:dyDescent="0.25">
      <c r="A3802" s="561" t="s">
        <v>3412</v>
      </c>
      <c r="B3802" s="561" t="s">
        <v>3413</v>
      </c>
      <c r="C3802" s="561" t="s">
        <v>2763</v>
      </c>
      <c r="D3802" s="561" t="s">
        <v>3655</v>
      </c>
      <c r="E3802" s="562" t="s">
        <v>22</v>
      </c>
      <c r="F3802" s="561" t="s">
        <v>22</v>
      </c>
      <c r="G3802" s="561" t="s">
        <v>30195</v>
      </c>
      <c r="H3802" s="561" t="s">
        <v>3846</v>
      </c>
      <c r="I3802" s="561" t="s">
        <v>23270</v>
      </c>
      <c r="J3802" s="561" t="s">
        <v>24</v>
      </c>
      <c r="K3802" s="562" t="s">
        <v>25547</v>
      </c>
      <c r="L3802" s="561" t="s">
        <v>25</v>
      </c>
    </row>
    <row r="3803" spans="1:12" x14ac:dyDescent="0.25">
      <c r="A3803" s="561" t="s">
        <v>3412</v>
      </c>
      <c r="B3803" s="561" t="s">
        <v>3413</v>
      </c>
      <c r="C3803" s="561" t="s">
        <v>2763</v>
      </c>
      <c r="D3803" s="561" t="s">
        <v>3655</v>
      </c>
      <c r="E3803" s="562" t="s">
        <v>22</v>
      </c>
      <c r="F3803" s="561" t="s">
        <v>22</v>
      </c>
      <c r="G3803" s="561" t="s">
        <v>30197</v>
      </c>
      <c r="H3803" s="561" t="s">
        <v>3848</v>
      </c>
      <c r="I3803" s="561" t="s">
        <v>23270</v>
      </c>
      <c r="J3803" s="561" t="s">
        <v>24</v>
      </c>
      <c r="K3803" s="562" t="s">
        <v>6963</v>
      </c>
      <c r="L3803" s="561" t="s">
        <v>25</v>
      </c>
    </row>
    <row r="3804" spans="1:12" x14ac:dyDescent="0.25">
      <c r="A3804" s="561" t="s">
        <v>3412</v>
      </c>
      <c r="B3804" s="561" t="s">
        <v>3413</v>
      </c>
      <c r="C3804" s="561" t="s">
        <v>2763</v>
      </c>
      <c r="D3804" s="561" t="s">
        <v>3655</v>
      </c>
      <c r="E3804" s="562" t="s">
        <v>22</v>
      </c>
      <c r="F3804" s="561" t="s">
        <v>22</v>
      </c>
      <c r="G3804" s="561" t="s">
        <v>30198</v>
      </c>
      <c r="H3804" s="561" t="s">
        <v>3850</v>
      </c>
      <c r="I3804" s="561" t="s">
        <v>23270</v>
      </c>
      <c r="J3804" s="561" t="s">
        <v>24</v>
      </c>
      <c r="K3804" s="562" t="s">
        <v>8493</v>
      </c>
      <c r="L3804" s="561" t="s">
        <v>25</v>
      </c>
    </row>
    <row r="3805" spans="1:12" x14ac:dyDescent="0.25">
      <c r="A3805" s="561" t="s">
        <v>3412</v>
      </c>
      <c r="B3805" s="561" t="s">
        <v>3413</v>
      </c>
      <c r="C3805" s="561" t="s">
        <v>2763</v>
      </c>
      <c r="D3805" s="561" t="s">
        <v>3655</v>
      </c>
      <c r="E3805" s="562" t="s">
        <v>22</v>
      </c>
      <c r="F3805" s="561" t="s">
        <v>22</v>
      </c>
      <c r="G3805" s="561" t="s">
        <v>30200</v>
      </c>
      <c r="H3805" s="561" t="s">
        <v>3852</v>
      </c>
      <c r="I3805" s="561" t="s">
        <v>23270</v>
      </c>
      <c r="J3805" s="561" t="s">
        <v>24</v>
      </c>
      <c r="K3805" s="562" t="s">
        <v>127</v>
      </c>
      <c r="L3805" s="561" t="s">
        <v>25</v>
      </c>
    </row>
    <row r="3806" spans="1:12" x14ac:dyDescent="0.25">
      <c r="A3806" s="561" t="s">
        <v>3412</v>
      </c>
      <c r="B3806" s="561" t="s">
        <v>3413</v>
      </c>
      <c r="C3806" s="561" t="s">
        <v>2763</v>
      </c>
      <c r="D3806" s="561" t="s">
        <v>3655</v>
      </c>
      <c r="E3806" s="562" t="s">
        <v>22</v>
      </c>
      <c r="F3806" s="561" t="s">
        <v>22</v>
      </c>
      <c r="G3806" s="561" t="s">
        <v>30201</v>
      </c>
      <c r="H3806" s="561" t="s">
        <v>3853</v>
      </c>
      <c r="I3806" s="561" t="s">
        <v>23270</v>
      </c>
      <c r="J3806" s="561" t="s">
        <v>24</v>
      </c>
      <c r="K3806" s="562" t="s">
        <v>2998</v>
      </c>
      <c r="L3806" s="561" t="s">
        <v>25</v>
      </c>
    </row>
    <row r="3807" spans="1:12" x14ac:dyDescent="0.25">
      <c r="A3807" s="561" t="s">
        <v>3412</v>
      </c>
      <c r="B3807" s="561" t="s">
        <v>3413</v>
      </c>
      <c r="C3807" s="561" t="s">
        <v>2763</v>
      </c>
      <c r="D3807" s="561" t="s">
        <v>3655</v>
      </c>
      <c r="E3807" s="562" t="s">
        <v>22</v>
      </c>
      <c r="F3807" s="561" t="s">
        <v>22</v>
      </c>
      <c r="G3807" s="561" t="s">
        <v>30202</v>
      </c>
      <c r="H3807" s="561" t="s">
        <v>3854</v>
      </c>
      <c r="I3807" s="561" t="s">
        <v>23270</v>
      </c>
      <c r="J3807" s="561" t="s">
        <v>24</v>
      </c>
      <c r="K3807" s="562" t="s">
        <v>36160</v>
      </c>
      <c r="L3807" s="561" t="s">
        <v>25</v>
      </c>
    </row>
    <row r="3808" spans="1:12" x14ac:dyDescent="0.25">
      <c r="A3808" s="561" t="s">
        <v>3412</v>
      </c>
      <c r="B3808" s="561" t="s">
        <v>3413</v>
      </c>
      <c r="C3808" s="561" t="s">
        <v>2763</v>
      </c>
      <c r="D3808" s="561" t="s">
        <v>3655</v>
      </c>
      <c r="E3808" s="562" t="s">
        <v>22</v>
      </c>
      <c r="F3808" s="561" t="s">
        <v>22</v>
      </c>
      <c r="G3808" s="561" t="s">
        <v>30203</v>
      </c>
      <c r="H3808" s="561" t="s">
        <v>3855</v>
      </c>
      <c r="I3808" s="561" t="s">
        <v>23270</v>
      </c>
      <c r="J3808" s="561" t="s">
        <v>24</v>
      </c>
      <c r="K3808" s="562" t="s">
        <v>37817</v>
      </c>
      <c r="L3808" s="561" t="s">
        <v>25</v>
      </c>
    </row>
    <row r="3809" spans="1:12" x14ac:dyDescent="0.25">
      <c r="A3809" s="561" t="s">
        <v>3412</v>
      </c>
      <c r="B3809" s="561" t="s">
        <v>3413</v>
      </c>
      <c r="C3809" s="561" t="s">
        <v>2763</v>
      </c>
      <c r="D3809" s="561" t="s">
        <v>3655</v>
      </c>
      <c r="E3809" s="562" t="s">
        <v>22</v>
      </c>
      <c r="F3809" s="561" t="s">
        <v>22</v>
      </c>
      <c r="G3809" s="561" t="s">
        <v>30204</v>
      </c>
      <c r="H3809" s="561" t="s">
        <v>3857</v>
      </c>
      <c r="I3809" s="561" t="s">
        <v>23270</v>
      </c>
      <c r="J3809" s="561" t="s">
        <v>24</v>
      </c>
      <c r="K3809" s="562" t="s">
        <v>3058</v>
      </c>
      <c r="L3809" s="561" t="s">
        <v>25</v>
      </c>
    </row>
    <row r="3810" spans="1:12" x14ac:dyDescent="0.25">
      <c r="A3810" s="561" t="s">
        <v>3412</v>
      </c>
      <c r="B3810" s="561" t="s">
        <v>3413</v>
      </c>
      <c r="C3810" s="561" t="s">
        <v>2763</v>
      </c>
      <c r="D3810" s="561" t="s">
        <v>3655</v>
      </c>
      <c r="E3810" s="562" t="s">
        <v>22</v>
      </c>
      <c r="F3810" s="561" t="s">
        <v>22</v>
      </c>
      <c r="G3810" s="561" t="s">
        <v>30205</v>
      </c>
      <c r="H3810" s="561" t="s">
        <v>3859</v>
      </c>
      <c r="I3810" s="561" t="s">
        <v>23270</v>
      </c>
      <c r="J3810" s="561" t="s">
        <v>24</v>
      </c>
      <c r="K3810" s="562" t="s">
        <v>2361</v>
      </c>
      <c r="L3810" s="561" t="s">
        <v>25</v>
      </c>
    </row>
    <row r="3811" spans="1:12" x14ac:dyDescent="0.25">
      <c r="A3811" s="561" t="s">
        <v>3412</v>
      </c>
      <c r="B3811" s="561" t="s">
        <v>3413</v>
      </c>
      <c r="C3811" s="561" t="s">
        <v>2763</v>
      </c>
      <c r="D3811" s="561" t="s">
        <v>3655</v>
      </c>
      <c r="E3811" s="562" t="s">
        <v>22</v>
      </c>
      <c r="F3811" s="561" t="s">
        <v>22</v>
      </c>
      <c r="G3811" s="561" t="s">
        <v>30206</v>
      </c>
      <c r="H3811" s="561" t="s">
        <v>3860</v>
      </c>
      <c r="I3811" s="561" t="s">
        <v>23270</v>
      </c>
      <c r="J3811" s="561" t="s">
        <v>24</v>
      </c>
      <c r="K3811" s="562" t="s">
        <v>37818</v>
      </c>
      <c r="L3811" s="561" t="s">
        <v>25</v>
      </c>
    </row>
    <row r="3812" spans="1:12" x14ac:dyDescent="0.25">
      <c r="A3812" s="561" t="s">
        <v>3412</v>
      </c>
      <c r="B3812" s="561" t="s">
        <v>3413</v>
      </c>
      <c r="C3812" s="561" t="s">
        <v>2763</v>
      </c>
      <c r="D3812" s="561" t="s">
        <v>3655</v>
      </c>
      <c r="E3812" s="562" t="s">
        <v>22</v>
      </c>
      <c r="F3812" s="561" t="s">
        <v>22</v>
      </c>
      <c r="G3812" s="561" t="s">
        <v>30208</v>
      </c>
      <c r="H3812" s="561" t="s">
        <v>3861</v>
      </c>
      <c r="I3812" s="561" t="s">
        <v>23270</v>
      </c>
      <c r="J3812" s="561" t="s">
        <v>24</v>
      </c>
      <c r="K3812" s="562" t="s">
        <v>3928</v>
      </c>
      <c r="L3812" s="561" t="s">
        <v>25</v>
      </c>
    </row>
    <row r="3813" spans="1:12" x14ac:dyDescent="0.25">
      <c r="A3813" s="561" t="s">
        <v>3412</v>
      </c>
      <c r="B3813" s="561" t="s">
        <v>3413</v>
      </c>
      <c r="C3813" s="561" t="s">
        <v>2763</v>
      </c>
      <c r="D3813" s="561" t="s">
        <v>3655</v>
      </c>
      <c r="E3813" s="562" t="s">
        <v>22</v>
      </c>
      <c r="F3813" s="561" t="s">
        <v>22</v>
      </c>
      <c r="G3813" s="561" t="s">
        <v>30209</v>
      </c>
      <c r="H3813" s="561" t="s">
        <v>3862</v>
      </c>
      <c r="I3813" s="561" t="s">
        <v>23270</v>
      </c>
      <c r="J3813" s="561" t="s">
        <v>24</v>
      </c>
      <c r="K3813" s="562" t="s">
        <v>8572</v>
      </c>
      <c r="L3813" s="561" t="s">
        <v>25</v>
      </c>
    </row>
    <row r="3814" spans="1:12" x14ac:dyDescent="0.25">
      <c r="A3814" s="561" t="s">
        <v>3412</v>
      </c>
      <c r="B3814" s="561" t="s">
        <v>3413</v>
      </c>
      <c r="C3814" s="561" t="s">
        <v>2763</v>
      </c>
      <c r="D3814" s="561" t="s">
        <v>3655</v>
      </c>
      <c r="E3814" s="562" t="s">
        <v>22</v>
      </c>
      <c r="F3814" s="561" t="s">
        <v>22</v>
      </c>
      <c r="G3814" s="561" t="s">
        <v>30210</v>
      </c>
      <c r="H3814" s="561" t="s">
        <v>3863</v>
      </c>
      <c r="I3814" s="561" t="s">
        <v>23270</v>
      </c>
      <c r="J3814" s="561" t="s">
        <v>24</v>
      </c>
      <c r="K3814" s="562" t="s">
        <v>8657</v>
      </c>
      <c r="L3814" s="561" t="s">
        <v>25</v>
      </c>
    </row>
    <row r="3815" spans="1:12" x14ac:dyDescent="0.25">
      <c r="A3815" s="561" t="s">
        <v>3412</v>
      </c>
      <c r="B3815" s="561" t="s">
        <v>3413</v>
      </c>
      <c r="C3815" s="561" t="s">
        <v>2763</v>
      </c>
      <c r="D3815" s="561" t="s">
        <v>3655</v>
      </c>
      <c r="E3815" s="562" t="s">
        <v>22</v>
      </c>
      <c r="F3815" s="561" t="s">
        <v>22</v>
      </c>
      <c r="G3815" s="561" t="s">
        <v>30211</v>
      </c>
      <c r="H3815" s="561" t="s">
        <v>3864</v>
      </c>
      <c r="I3815" s="561" t="s">
        <v>23270</v>
      </c>
      <c r="J3815" s="561" t="s">
        <v>24</v>
      </c>
      <c r="K3815" s="562" t="s">
        <v>7759</v>
      </c>
      <c r="L3815" s="561" t="s">
        <v>25</v>
      </c>
    </row>
    <row r="3816" spans="1:12" x14ac:dyDescent="0.25">
      <c r="A3816" s="561" t="s">
        <v>3412</v>
      </c>
      <c r="B3816" s="561" t="s">
        <v>3413</v>
      </c>
      <c r="C3816" s="561" t="s">
        <v>2763</v>
      </c>
      <c r="D3816" s="561" t="s">
        <v>3655</v>
      </c>
      <c r="E3816" s="562" t="s">
        <v>22</v>
      </c>
      <c r="F3816" s="561" t="s">
        <v>22</v>
      </c>
      <c r="G3816" s="561" t="s">
        <v>30212</v>
      </c>
      <c r="H3816" s="561" t="s">
        <v>3866</v>
      </c>
      <c r="I3816" s="561" t="s">
        <v>23270</v>
      </c>
      <c r="J3816" s="561" t="s">
        <v>24</v>
      </c>
      <c r="K3816" s="562" t="s">
        <v>37819</v>
      </c>
      <c r="L3816" s="561" t="s">
        <v>25</v>
      </c>
    </row>
    <row r="3817" spans="1:12" x14ac:dyDescent="0.25">
      <c r="A3817" s="561" t="s">
        <v>3412</v>
      </c>
      <c r="B3817" s="561" t="s">
        <v>3413</v>
      </c>
      <c r="C3817" s="561" t="s">
        <v>2763</v>
      </c>
      <c r="D3817" s="561" t="s">
        <v>3655</v>
      </c>
      <c r="E3817" s="562" t="s">
        <v>22</v>
      </c>
      <c r="F3817" s="561" t="s">
        <v>22</v>
      </c>
      <c r="G3817" s="561" t="s">
        <v>30213</v>
      </c>
      <c r="H3817" s="561" t="s">
        <v>3867</v>
      </c>
      <c r="I3817" s="561" t="s">
        <v>23270</v>
      </c>
      <c r="J3817" s="561" t="s">
        <v>24</v>
      </c>
      <c r="K3817" s="562" t="s">
        <v>24401</v>
      </c>
      <c r="L3817" s="561" t="s">
        <v>25</v>
      </c>
    </row>
    <row r="3818" spans="1:12" x14ac:dyDescent="0.25">
      <c r="A3818" s="561" t="s">
        <v>3412</v>
      </c>
      <c r="B3818" s="561" t="s">
        <v>3413</v>
      </c>
      <c r="C3818" s="561" t="s">
        <v>2763</v>
      </c>
      <c r="D3818" s="561" t="s">
        <v>3655</v>
      </c>
      <c r="E3818" s="562" t="s">
        <v>22</v>
      </c>
      <c r="F3818" s="561" t="s">
        <v>22</v>
      </c>
      <c r="G3818" s="561" t="s">
        <v>30214</v>
      </c>
      <c r="H3818" s="561" t="s">
        <v>3868</v>
      </c>
      <c r="I3818" s="561" t="s">
        <v>23270</v>
      </c>
      <c r="J3818" s="561" t="s">
        <v>24</v>
      </c>
      <c r="K3818" s="562" t="s">
        <v>37820</v>
      </c>
      <c r="L3818" s="561" t="s">
        <v>25</v>
      </c>
    </row>
    <row r="3819" spans="1:12" x14ac:dyDescent="0.25">
      <c r="A3819" s="561" t="s">
        <v>3412</v>
      </c>
      <c r="B3819" s="561" t="s">
        <v>3413</v>
      </c>
      <c r="C3819" s="561" t="s">
        <v>2763</v>
      </c>
      <c r="D3819" s="561" t="s">
        <v>3655</v>
      </c>
      <c r="E3819" s="562" t="s">
        <v>22</v>
      </c>
      <c r="F3819" s="561" t="s">
        <v>22</v>
      </c>
      <c r="G3819" s="561" t="s">
        <v>30215</v>
      </c>
      <c r="H3819" s="561" t="s">
        <v>3869</v>
      </c>
      <c r="I3819" s="561" t="s">
        <v>23270</v>
      </c>
      <c r="J3819" s="561" t="s">
        <v>24</v>
      </c>
      <c r="K3819" s="562" t="s">
        <v>7567</v>
      </c>
      <c r="L3819" s="561" t="s">
        <v>25</v>
      </c>
    </row>
    <row r="3820" spans="1:12" x14ac:dyDescent="0.25">
      <c r="A3820" s="561" t="s">
        <v>3412</v>
      </c>
      <c r="B3820" s="561" t="s">
        <v>3413</v>
      </c>
      <c r="C3820" s="561" t="s">
        <v>2763</v>
      </c>
      <c r="D3820" s="561" t="s">
        <v>3655</v>
      </c>
      <c r="E3820" s="562" t="s">
        <v>22</v>
      </c>
      <c r="F3820" s="561" t="s">
        <v>22</v>
      </c>
      <c r="G3820" s="561" t="s">
        <v>30217</v>
      </c>
      <c r="H3820" s="561" t="s">
        <v>3870</v>
      </c>
      <c r="I3820" s="561" t="s">
        <v>23270</v>
      </c>
      <c r="J3820" s="561" t="s">
        <v>24</v>
      </c>
      <c r="K3820" s="562" t="s">
        <v>8660</v>
      </c>
      <c r="L3820" s="561" t="s">
        <v>25</v>
      </c>
    </row>
    <row r="3821" spans="1:12" x14ac:dyDescent="0.25">
      <c r="A3821" s="561" t="s">
        <v>3412</v>
      </c>
      <c r="B3821" s="561" t="s">
        <v>3413</v>
      </c>
      <c r="C3821" s="561" t="s">
        <v>2763</v>
      </c>
      <c r="D3821" s="561" t="s">
        <v>3655</v>
      </c>
      <c r="E3821" s="562" t="s">
        <v>22</v>
      </c>
      <c r="F3821" s="561" t="s">
        <v>22</v>
      </c>
      <c r="G3821" s="561" t="s">
        <v>30219</v>
      </c>
      <c r="H3821" s="561" t="s">
        <v>3871</v>
      </c>
      <c r="I3821" s="561" t="s">
        <v>23270</v>
      </c>
      <c r="J3821" s="561" t="s">
        <v>24</v>
      </c>
      <c r="K3821" s="562" t="s">
        <v>7589</v>
      </c>
      <c r="L3821" s="561" t="s">
        <v>25</v>
      </c>
    </row>
    <row r="3822" spans="1:12" x14ac:dyDescent="0.25">
      <c r="A3822" s="561" t="s">
        <v>3412</v>
      </c>
      <c r="B3822" s="561" t="s">
        <v>3413</v>
      </c>
      <c r="C3822" s="561" t="s">
        <v>2763</v>
      </c>
      <c r="D3822" s="561" t="s">
        <v>3655</v>
      </c>
      <c r="E3822" s="562" t="s">
        <v>22</v>
      </c>
      <c r="F3822" s="561" t="s">
        <v>22</v>
      </c>
      <c r="G3822" s="561" t="s">
        <v>30220</v>
      </c>
      <c r="H3822" s="561" t="s">
        <v>3873</v>
      </c>
      <c r="I3822" s="561" t="s">
        <v>23270</v>
      </c>
      <c r="J3822" s="561" t="s">
        <v>24</v>
      </c>
      <c r="K3822" s="562" t="s">
        <v>37821</v>
      </c>
      <c r="L3822" s="561" t="s">
        <v>25</v>
      </c>
    </row>
    <row r="3823" spans="1:12" x14ac:dyDescent="0.25">
      <c r="A3823" s="561" t="s">
        <v>3412</v>
      </c>
      <c r="B3823" s="561" t="s">
        <v>3413</v>
      </c>
      <c r="C3823" s="561" t="s">
        <v>2763</v>
      </c>
      <c r="D3823" s="561" t="s">
        <v>3655</v>
      </c>
      <c r="E3823" s="562" t="s">
        <v>22</v>
      </c>
      <c r="F3823" s="561" t="s">
        <v>22</v>
      </c>
      <c r="G3823" s="561" t="s">
        <v>30222</v>
      </c>
      <c r="H3823" s="561" t="s">
        <v>3874</v>
      </c>
      <c r="I3823" s="561" t="s">
        <v>23270</v>
      </c>
      <c r="J3823" s="561" t="s">
        <v>24</v>
      </c>
      <c r="K3823" s="562" t="s">
        <v>1929</v>
      </c>
      <c r="L3823" s="561" t="s">
        <v>25</v>
      </c>
    </row>
    <row r="3824" spans="1:12" x14ac:dyDescent="0.25">
      <c r="A3824" s="561" t="s">
        <v>3412</v>
      </c>
      <c r="B3824" s="561" t="s">
        <v>3413</v>
      </c>
      <c r="C3824" s="561" t="s">
        <v>2763</v>
      </c>
      <c r="D3824" s="561" t="s">
        <v>3655</v>
      </c>
      <c r="E3824" s="562" t="s">
        <v>22</v>
      </c>
      <c r="F3824" s="561" t="s">
        <v>22</v>
      </c>
      <c r="G3824" s="561" t="s">
        <v>30223</v>
      </c>
      <c r="H3824" s="561" t="s">
        <v>3875</v>
      </c>
      <c r="I3824" s="561" t="s">
        <v>23270</v>
      </c>
      <c r="J3824" s="561" t="s">
        <v>24</v>
      </c>
      <c r="K3824" s="562" t="s">
        <v>8603</v>
      </c>
      <c r="L3824" s="561" t="s">
        <v>25</v>
      </c>
    </row>
    <row r="3825" spans="1:12" x14ac:dyDescent="0.25">
      <c r="A3825" s="561" t="s">
        <v>3412</v>
      </c>
      <c r="B3825" s="561" t="s">
        <v>3413</v>
      </c>
      <c r="C3825" s="561" t="s">
        <v>2763</v>
      </c>
      <c r="D3825" s="561" t="s">
        <v>3655</v>
      </c>
      <c r="E3825" s="562" t="s">
        <v>22</v>
      </c>
      <c r="F3825" s="561" t="s">
        <v>22</v>
      </c>
      <c r="G3825" s="561" t="s">
        <v>30225</v>
      </c>
      <c r="H3825" s="561" t="s">
        <v>3876</v>
      </c>
      <c r="I3825" s="561" t="s">
        <v>23270</v>
      </c>
      <c r="J3825" s="561" t="s">
        <v>24</v>
      </c>
      <c r="K3825" s="562" t="s">
        <v>37822</v>
      </c>
      <c r="L3825" s="561" t="s">
        <v>25</v>
      </c>
    </row>
    <row r="3826" spans="1:12" x14ac:dyDescent="0.25">
      <c r="A3826" s="561" t="s">
        <v>3412</v>
      </c>
      <c r="B3826" s="561" t="s">
        <v>3413</v>
      </c>
      <c r="C3826" s="561" t="s">
        <v>2763</v>
      </c>
      <c r="D3826" s="561" t="s">
        <v>3655</v>
      </c>
      <c r="E3826" s="562" t="s">
        <v>22</v>
      </c>
      <c r="F3826" s="561" t="s">
        <v>22</v>
      </c>
      <c r="G3826" s="561" t="s">
        <v>30227</v>
      </c>
      <c r="H3826" s="561" t="s">
        <v>3878</v>
      </c>
      <c r="I3826" s="561" t="s">
        <v>23270</v>
      </c>
      <c r="J3826" s="561" t="s">
        <v>24</v>
      </c>
      <c r="K3826" s="562" t="s">
        <v>37823</v>
      </c>
      <c r="L3826" s="561" t="s">
        <v>25</v>
      </c>
    </row>
    <row r="3827" spans="1:12" x14ac:dyDescent="0.25">
      <c r="A3827" s="561" t="s">
        <v>3412</v>
      </c>
      <c r="B3827" s="561" t="s">
        <v>3413</v>
      </c>
      <c r="C3827" s="561" t="s">
        <v>2763</v>
      </c>
      <c r="D3827" s="561" t="s">
        <v>3655</v>
      </c>
      <c r="E3827" s="562" t="s">
        <v>22</v>
      </c>
      <c r="F3827" s="561" t="s">
        <v>22</v>
      </c>
      <c r="G3827" s="561" t="s">
        <v>30228</v>
      </c>
      <c r="H3827" s="561" t="s">
        <v>3879</v>
      </c>
      <c r="I3827" s="561" t="s">
        <v>23270</v>
      </c>
      <c r="J3827" s="561" t="s">
        <v>24</v>
      </c>
      <c r="K3827" s="562" t="s">
        <v>37824</v>
      </c>
      <c r="L3827" s="561" t="s">
        <v>25</v>
      </c>
    </row>
    <row r="3828" spans="1:12" x14ac:dyDescent="0.25">
      <c r="A3828" s="561" t="s">
        <v>3412</v>
      </c>
      <c r="B3828" s="561" t="s">
        <v>3413</v>
      </c>
      <c r="C3828" s="561" t="s">
        <v>2763</v>
      </c>
      <c r="D3828" s="561" t="s">
        <v>3655</v>
      </c>
      <c r="E3828" s="562" t="s">
        <v>22</v>
      </c>
      <c r="F3828" s="561" t="s">
        <v>22</v>
      </c>
      <c r="G3828" s="561" t="s">
        <v>30229</v>
      </c>
      <c r="H3828" s="561" t="s">
        <v>3880</v>
      </c>
      <c r="I3828" s="561" t="s">
        <v>23270</v>
      </c>
      <c r="J3828" s="561" t="s">
        <v>24</v>
      </c>
      <c r="K3828" s="562" t="s">
        <v>4753</v>
      </c>
      <c r="L3828" s="561" t="s">
        <v>25</v>
      </c>
    </row>
    <row r="3829" spans="1:12" x14ac:dyDescent="0.25">
      <c r="A3829" s="561" t="s">
        <v>3412</v>
      </c>
      <c r="B3829" s="561" t="s">
        <v>3413</v>
      </c>
      <c r="C3829" s="561" t="s">
        <v>2763</v>
      </c>
      <c r="D3829" s="561" t="s">
        <v>3655</v>
      </c>
      <c r="E3829" s="562" t="s">
        <v>22</v>
      </c>
      <c r="F3829" s="561" t="s">
        <v>22</v>
      </c>
      <c r="G3829" s="561" t="s">
        <v>30230</v>
      </c>
      <c r="H3829" s="561" t="s">
        <v>3882</v>
      </c>
      <c r="I3829" s="561" t="s">
        <v>23270</v>
      </c>
      <c r="J3829" s="561" t="s">
        <v>24</v>
      </c>
      <c r="K3829" s="562" t="s">
        <v>36317</v>
      </c>
      <c r="L3829" s="561" t="s">
        <v>25</v>
      </c>
    </row>
    <row r="3830" spans="1:12" x14ac:dyDescent="0.25">
      <c r="A3830" s="561" t="s">
        <v>3412</v>
      </c>
      <c r="B3830" s="561" t="s">
        <v>3413</v>
      </c>
      <c r="C3830" s="561" t="s">
        <v>2763</v>
      </c>
      <c r="D3830" s="561" t="s">
        <v>3655</v>
      </c>
      <c r="E3830" s="562" t="s">
        <v>22</v>
      </c>
      <c r="F3830" s="561" t="s">
        <v>22</v>
      </c>
      <c r="G3830" s="561" t="s">
        <v>30231</v>
      </c>
      <c r="H3830" s="561" t="s">
        <v>3883</v>
      </c>
      <c r="I3830" s="561" t="s">
        <v>23270</v>
      </c>
      <c r="J3830" s="561" t="s">
        <v>24</v>
      </c>
      <c r="K3830" s="562" t="s">
        <v>7535</v>
      </c>
      <c r="L3830" s="561" t="s">
        <v>25</v>
      </c>
    </row>
    <row r="3831" spans="1:12" x14ac:dyDescent="0.25">
      <c r="A3831" s="561" t="s">
        <v>3412</v>
      </c>
      <c r="B3831" s="561" t="s">
        <v>3413</v>
      </c>
      <c r="C3831" s="561" t="s">
        <v>2763</v>
      </c>
      <c r="D3831" s="561" t="s">
        <v>3655</v>
      </c>
      <c r="E3831" s="562" t="s">
        <v>22</v>
      </c>
      <c r="F3831" s="561" t="s">
        <v>22</v>
      </c>
      <c r="G3831" s="561" t="s">
        <v>30232</v>
      </c>
      <c r="H3831" s="561" t="s">
        <v>3884</v>
      </c>
      <c r="I3831" s="561" t="s">
        <v>23270</v>
      </c>
      <c r="J3831" s="561" t="s">
        <v>24</v>
      </c>
      <c r="K3831" s="562" t="s">
        <v>37825</v>
      </c>
      <c r="L3831" s="561" t="s">
        <v>25</v>
      </c>
    </row>
    <row r="3832" spans="1:12" x14ac:dyDescent="0.25">
      <c r="A3832" s="561" t="s">
        <v>3412</v>
      </c>
      <c r="B3832" s="561" t="s">
        <v>3413</v>
      </c>
      <c r="C3832" s="561" t="s">
        <v>2763</v>
      </c>
      <c r="D3832" s="561" t="s">
        <v>3655</v>
      </c>
      <c r="E3832" s="562" t="s">
        <v>22</v>
      </c>
      <c r="F3832" s="561" t="s">
        <v>22</v>
      </c>
      <c r="G3832" s="561" t="s">
        <v>30233</v>
      </c>
      <c r="H3832" s="561" t="s">
        <v>3885</v>
      </c>
      <c r="I3832" s="561" t="s">
        <v>23270</v>
      </c>
      <c r="J3832" s="561" t="s">
        <v>24</v>
      </c>
      <c r="K3832" s="562" t="s">
        <v>33937</v>
      </c>
      <c r="L3832" s="561" t="s">
        <v>25</v>
      </c>
    </row>
    <row r="3833" spans="1:12" x14ac:dyDescent="0.25">
      <c r="A3833" s="561" t="s">
        <v>3412</v>
      </c>
      <c r="B3833" s="561" t="s">
        <v>3413</v>
      </c>
      <c r="C3833" s="561" t="s">
        <v>2763</v>
      </c>
      <c r="D3833" s="561" t="s">
        <v>3655</v>
      </c>
      <c r="E3833" s="562" t="s">
        <v>22</v>
      </c>
      <c r="F3833" s="561" t="s">
        <v>22</v>
      </c>
      <c r="G3833" s="561" t="s">
        <v>30235</v>
      </c>
      <c r="H3833" s="561" t="s">
        <v>3886</v>
      </c>
      <c r="I3833" s="561" t="s">
        <v>23270</v>
      </c>
      <c r="J3833" s="561" t="s">
        <v>24</v>
      </c>
      <c r="K3833" s="562" t="s">
        <v>37826</v>
      </c>
      <c r="L3833" s="561" t="s">
        <v>25</v>
      </c>
    </row>
    <row r="3834" spans="1:12" x14ac:dyDescent="0.25">
      <c r="A3834" s="561" t="s">
        <v>3412</v>
      </c>
      <c r="B3834" s="561" t="s">
        <v>3413</v>
      </c>
      <c r="C3834" s="561" t="s">
        <v>2763</v>
      </c>
      <c r="D3834" s="561" t="s">
        <v>3655</v>
      </c>
      <c r="E3834" s="562" t="s">
        <v>22</v>
      </c>
      <c r="F3834" s="561" t="s">
        <v>22</v>
      </c>
      <c r="G3834" s="561" t="s">
        <v>30236</v>
      </c>
      <c r="H3834" s="561" t="s">
        <v>3888</v>
      </c>
      <c r="I3834" s="561" t="s">
        <v>23270</v>
      </c>
      <c r="J3834" s="561" t="s">
        <v>24</v>
      </c>
      <c r="K3834" s="562" t="s">
        <v>37826</v>
      </c>
      <c r="L3834" s="561" t="s">
        <v>25</v>
      </c>
    </row>
    <row r="3835" spans="1:12" x14ac:dyDescent="0.25">
      <c r="A3835" s="561" t="s">
        <v>3412</v>
      </c>
      <c r="B3835" s="561" t="s">
        <v>3413</v>
      </c>
      <c r="C3835" s="561" t="s">
        <v>2763</v>
      </c>
      <c r="D3835" s="561" t="s">
        <v>3655</v>
      </c>
      <c r="E3835" s="562" t="s">
        <v>22</v>
      </c>
      <c r="F3835" s="561" t="s">
        <v>22</v>
      </c>
      <c r="G3835" s="561" t="s">
        <v>30237</v>
      </c>
      <c r="H3835" s="561" t="s">
        <v>3889</v>
      </c>
      <c r="I3835" s="561" t="s">
        <v>23270</v>
      </c>
      <c r="J3835" s="561" t="s">
        <v>24</v>
      </c>
      <c r="K3835" s="562" t="s">
        <v>37827</v>
      </c>
      <c r="L3835" s="561" t="s">
        <v>25</v>
      </c>
    </row>
    <row r="3836" spans="1:12" x14ac:dyDescent="0.25">
      <c r="A3836" s="561" t="s">
        <v>3412</v>
      </c>
      <c r="B3836" s="561" t="s">
        <v>3413</v>
      </c>
      <c r="C3836" s="561" t="s">
        <v>2763</v>
      </c>
      <c r="D3836" s="561" t="s">
        <v>3655</v>
      </c>
      <c r="E3836" s="562" t="s">
        <v>22</v>
      </c>
      <c r="F3836" s="561" t="s">
        <v>22</v>
      </c>
      <c r="G3836" s="561" t="s">
        <v>30239</v>
      </c>
      <c r="H3836" s="561" t="s">
        <v>30240</v>
      </c>
      <c r="I3836" s="561" t="s">
        <v>23270</v>
      </c>
      <c r="J3836" s="561" t="s">
        <v>24</v>
      </c>
      <c r="K3836" s="562" t="s">
        <v>7859</v>
      </c>
      <c r="L3836" s="561" t="s">
        <v>25</v>
      </c>
    </row>
    <row r="3837" spans="1:12" x14ac:dyDescent="0.25">
      <c r="A3837" s="561" t="s">
        <v>3412</v>
      </c>
      <c r="B3837" s="561" t="s">
        <v>3413</v>
      </c>
      <c r="C3837" s="561" t="s">
        <v>2763</v>
      </c>
      <c r="D3837" s="561" t="s">
        <v>3655</v>
      </c>
      <c r="E3837" s="562" t="s">
        <v>22</v>
      </c>
      <c r="F3837" s="561" t="s">
        <v>22</v>
      </c>
      <c r="G3837" s="561" t="s">
        <v>30242</v>
      </c>
      <c r="H3837" s="561" t="s">
        <v>3890</v>
      </c>
      <c r="I3837" s="561" t="s">
        <v>23270</v>
      </c>
      <c r="J3837" s="561" t="s">
        <v>24</v>
      </c>
      <c r="K3837" s="562" t="s">
        <v>37828</v>
      </c>
      <c r="L3837" s="561" t="s">
        <v>25</v>
      </c>
    </row>
    <row r="3838" spans="1:12" x14ac:dyDescent="0.25">
      <c r="A3838" s="561" t="s">
        <v>3412</v>
      </c>
      <c r="B3838" s="561" t="s">
        <v>3413</v>
      </c>
      <c r="C3838" s="561" t="s">
        <v>2763</v>
      </c>
      <c r="D3838" s="561" t="s">
        <v>3655</v>
      </c>
      <c r="E3838" s="562" t="s">
        <v>22</v>
      </c>
      <c r="F3838" s="561" t="s">
        <v>22</v>
      </c>
      <c r="G3838" s="561" t="s">
        <v>30244</v>
      </c>
      <c r="H3838" s="561" t="s">
        <v>3891</v>
      </c>
      <c r="I3838" s="561" t="s">
        <v>23270</v>
      </c>
      <c r="J3838" s="561" t="s">
        <v>24</v>
      </c>
      <c r="K3838" s="562" t="s">
        <v>37829</v>
      </c>
      <c r="L3838" s="561" t="s">
        <v>25</v>
      </c>
    </row>
    <row r="3839" spans="1:12" x14ac:dyDescent="0.25">
      <c r="A3839" s="561" t="s">
        <v>3412</v>
      </c>
      <c r="B3839" s="561" t="s">
        <v>3413</v>
      </c>
      <c r="C3839" s="561" t="s">
        <v>2763</v>
      </c>
      <c r="D3839" s="561" t="s">
        <v>3655</v>
      </c>
      <c r="E3839" s="562" t="s">
        <v>22</v>
      </c>
      <c r="F3839" s="561" t="s">
        <v>22</v>
      </c>
      <c r="G3839" s="561" t="s">
        <v>30246</v>
      </c>
      <c r="H3839" s="561" t="s">
        <v>3892</v>
      </c>
      <c r="I3839" s="561" t="s">
        <v>23270</v>
      </c>
      <c r="J3839" s="561" t="s">
        <v>24</v>
      </c>
      <c r="K3839" s="562" t="s">
        <v>8443</v>
      </c>
      <c r="L3839" s="561" t="s">
        <v>25</v>
      </c>
    </row>
    <row r="3840" spans="1:12" x14ac:dyDescent="0.25">
      <c r="A3840" s="561" t="s">
        <v>3412</v>
      </c>
      <c r="B3840" s="561" t="s">
        <v>3413</v>
      </c>
      <c r="C3840" s="561" t="s">
        <v>2763</v>
      </c>
      <c r="D3840" s="561" t="s">
        <v>3655</v>
      </c>
      <c r="E3840" s="562" t="s">
        <v>22</v>
      </c>
      <c r="F3840" s="561" t="s">
        <v>22</v>
      </c>
      <c r="G3840" s="561" t="s">
        <v>30248</v>
      </c>
      <c r="H3840" s="561" t="s">
        <v>3893</v>
      </c>
      <c r="I3840" s="561" t="s">
        <v>23270</v>
      </c>
      <c r="J3840" s="561" t="s">
        <v>24</v>
      </c>
      <c r="K3840" s="562" t="s">
        <v>8347</v>
      </c>
      <c r="L3840" s="561" t="s">
        <v>25</v>
      </c>
    </row>
    <row r="3841" spans="1:12" x14ac:dyDescent="0.25">
      <c r="A3841" s="561" t="s">
        <v>3412</v>
      </c>
      <c r="B3841" s="561" t="s">
        <v>3413</v>
      </c>
      <c r="C3841" s="561" t="s">
        <v>2763</v>
      </c>
      <c r="D3841" s="561" t="s">
        <v>3655</v>
      </c>
      <c r="E3841" s="562" t="s">
        <v>22</v>
      </c>
      <c r="F3841" s="561" t="s">
        <v>22</v>
      </c>
      <c r="G3841" s="561" t="s">
        <v>30250</v>
      </c>
      <c r="H3841" s="561" t="s">
        <v>3894</v>
      </c>
      <c r="I3841" s="561" t="s">
        <v>23270</v>
      </c>
      <c r="J3841" s="561" t="s">
        <v>24</v>
      </c>
      <c r="K3841" s="562" t="s">
        <v>37830</v>
      </c>
      <c r="L3841" s="561" t="s">
        <v>25</v>
      </c>
    </row>
    <row r="3842" spans="1:12" x14ac:dyDescent="0.25">
      <c r="A3842" s="561" t="s">
        <v>3412</v>
      </c>
      <c r="B3842" s="561" t="s">
        <v>3413</v>
      </c>
      <c r="C3842" s="561" t="s">
        <v>2763</v>
      </c>
      <c r="D3842" s="561" t="s">
        <v>3655</v>
      </c>
      <c r="E3842" s="562" t="s">
        <v>22</v>
      </c>
      <c r="F3842" s="561" t="s">
        <v>22</v>
      </c>
      <c r="G3842" s="561" t="s">
        <v>30251</v>
      </c>
      <c r="H3842" s="561" t="s">
        <v>3895</v>
      </c>
      <c r="I3842" s="561" t="s">
        <v>23270</v>
      </c>
      <c r="J3842" s="561" t="s">
        <v>24</v>
      </c>
      <c r="K3842" s="562" t="s">
        <v>38</v>
      </c>
      <c r="L3842" s="561" t="s">
        <v>25</v>
      </c>
    </row>
    <row r="3843" spans="1:12" x14ac:dyDescent="0.25">
      <c r="A3843" s="561" t="s">
        <v>3412</v>
      </c>
      <c r="B3843" s="561" t="s">
        <v>3413</v>
      </c>
      <c r="C3843" s="561" t="s">
        <v>2763</v>
      </c>
      <c r="D3843" s="561" t="s">
        <v>3655</v>
      </c>
      <c r="E3843" s="562" t="s">
        <v>22</v>
      </c>
      <c r="F3843" s="561" t="s">
        <v>22</v>
      </c>
      <c r="G3843" s="561" t="s">
        <v>30253</v>
      </c>
      <c r="H3843" s="561" t="s">
        <v>3896</v>
      </c>
      <c r="I3843" s="561" t="s">
        <v>23270</v>
      </c>
      <c r="J3843" s="561" t="s">
        <v>24</v>
      </c>
      <c r="K3843" s="562" t="s">
        <v>2480</v>
      </c>
      <c r="L3843" s="561" t="s">
        <v>25</v>
      </c>
    </row>
    <row r="3844" spans="1:12" x14ac:dyDescent="0.25">
      <c r="A3844" s="561" t="s">
        <v>3412</v>
      </c>
      <c r="B3844" s="561" t="s">
        <v>3413</v>
      </c>
      <c r="C3844" s="561" t="s">
        <v>2763</v>
      </c>
      <c r="D3844" s="561" t="s">
        <v>3655</v>
      </c>
      <c r="E3844" s="562" t="s">
        <v>22</v>
      </c>
      <c r="F3844" s="561" t="s">
        <v>22</v>
      </c>
      <c r="G3844" s="561" t="s">
        <v>30254</v>
      </c>
      <c r="H3844" s="561" t="s">
        <v>3898</v>
      </c>
      <c r="I3844" s="561" t="s">
        <v>23270</v>
      </c>
      <c r="J3844" s="561" t="s">
        <v>24</v>
      </c>
      <c r="K3844" s="562" t="s">
        <v>37831</v>
      </c>
      <c r="L3844" s="561" t="s">
        <v>25</v>
      </c>
    </row>
    <row r="3845" spans="1:12" x14ac:dyDescent="0.25">
      <c r="A3845" s="561" t="s">
        <v>3412</v>
      </c>
      <c r="B3845" s="561" t="s">
        <v>3413</v>
      </c>
      <c r="C3845" s="561" t="s">
        <v>2763</v>
      </c>
      <c r="D3845" s="561" t="s">
        <v>3655</v>
      </c>
      <c r="E3845" s="562" t="s">
        <v>22</v>
      </c>
      <c r="F3845" s="561" t="s">
        <v>22</v>
      </c>
      <c r="G3845" s="561" t="s">
        <v>30256</v>
      </c>
      <c r="H3845" s="561" t="s">
        <v>3900</v>
      </c>
      <c r="I3845" s="561" t="s">
        <v>23270</v>
      </c>
      <c r="J3845" s="561" t="s">
        <v>24</v>
      </c>
      <c r="K3845" s="562" t="s">
        <v>37832</v>
      </c>
      <c r="L3845" s="561" t="s">
        <v>25</v>
      </c>
    </row>
    <row r="3846" spans="1:12" x14ac:dyDescent="0.25">
      <c r="A3846" s="561" t="s">
        <v>3412</v>
      </c>
      <c r="B3846" s="561" t="s">
        <v>3413</v>
      </c>
      <c r="C3846" s="561" t="s">
        <v>2763</v>
      </c>
      <c r="D3846" s="561" t="s">
        <v>3655</v>
      </c>
      <c r="E3846" s="562" t="s">
        <v>22</v>
      </c>
      <c r="F3846" s="561" t="s">
        <v>22</v>
      </c>
      <c r="G3846" s="561" t="s">
        <v>30258</v>
      </c>
      <c r="H3846" s="561" t="s">
        <v>3901</v>
      </c>
      <c r="I3846" s="561" t="s">
        <v>23270</v>
      </c>
      <c r="J3846" s="561" t="s">
        <v>24</v>
      </c>
      <c r="K3846" s="562" t="s">
        <v>1447</v>
      </c>
      <c r="L3846" s="561" t="s">
        <v>25</v>
      </c>
    </row>
    <row r="3847" spans="1:12" x14ac:dyDescent="0.25">
      <c r="A3847" s="561" t="s">
        <v>3412</v>
      </c>
      <c r="B3847" s="561" t="s">
        <v>3413</v>
      </c>
      <c r="C3847" s="561" t="s">
        <v>2763</v>
      </c>
      <c r="D3847" s="561" t="s">
        <v>3655</v>
      </c>
      <c r="E3847" s="562" t="s">
        <v>22</v>
      </c>
      <c r="F3847" s="561" t="s">
        <v>22</v>
      </c>
      <c r="G3847" s="561" t="s">
        <v>30260</v>
      </c>
      <c r="H3847" s="561" t="s">
        <v>3902</v>
      </c>
      <c r="I3847" s="561" t="s">
        <v>23270</v>
      </c>
      <c r="J3847" s="561" t="s">
        <v>24</v>
      </c>
      <c r="K3847" s="562" t="s">
        <v>2211</v>
      </c>
      <c r="L3847" s="561" t="s">
        <v>25</v>
      </c>
    </row>
    <row r="3848" spans="1:12" x14ac:dyDescent="0.25">
      <c r="A3848" s="561" t="s">
        <v>3412</v>
      </c>
      <c r="B3848" s="561" t="s">
        <v>3413</v>
      </c>
      <c r="C3848" s="561" t="s">
        <v>2763</v>
      </c>
      <c r="D3848" s="561" t="s">
        <v>3655</v>
      </c>
      <c r="E3848" s="562" t="s">
        <v>22</v>
      </c>
      <c r="F3848" s="561" t="s">
        <v>22</v>
      </c>
      <c r="G3848" s="561" t="s">
        <v>30261</v>
      </c>
      <c r="H3848" s="561" t="s">
        <v>3904</v>
      </c>
      <c r="I3848" s="561" t="s">
        <v>23270</v>
      </c>
      <c r="J3848" s="561" t="s">
        <v>24</v>
      </c>
      <c r="K3848" s="562" t="s">
        <v>37833</v>
      </c>
      <c r="L3848" s="561" t="s">
        <v>25</v>
      </c>
    </row>
    <row r="3849" spans="1:12" x14ac:dyDescent="0.25">
      <c r="A3849" s="561" t="s">
        <v>3412</v>
      </c>
      <c r="B3849" s="561" t="s">
        <v>3413</v>
      </c>
      <c r="C3849" s="561" t="s">
        <v>2763</v>
      </c>
      <c r="D3849" s="561" t="s">
        <v>3655</v>
      </c>
      <c r="E3849" s="562" t="s">
        <v>22</v>
      </c>
      <c r="F3849" s="561" t="s">
        <v>22</v>
      </c>
      <c r="G3849" s="561" t="s">
        <v>30263</v>
      </c>
      <c r="H3849" s="561" t="s">
        <v>3906</v>
      </c>
      <c r="I3849" s="561" t="s">
        <v>23270</v>
      </c>
      <c r="J3849" s="561" t="s">
        <v>24</v>
      </c>
      <c r="K3849" s="562" t="s">
        <v>8235</v>
      </c>
      <c r="L3849" s="561" t="s">
        <v>25</v>
      </c>
    </row>
    <row r="3850" spans="1:12" x14ac:dyDescent="0.25">
      <c r="A3850" s="561" t="s">
        <v>3412</v>
      </c>
      <c r="B3850" s="561" t="s">
        <v>3413</v>
      </c>
      <c r="C3850" s="561" t="s">
        <v>2763</v>
      </c>
      <c r="D3850" s="561" t="s">
        <v>3655</v>
      </c>
      <c r="E3850" s="562" t="s">
        <v>22</v>
      </c>
      <c r="F3850" s="561" t="s">
        <v>22</v>
      </c>
      <c r="G3850" s="561" t="s">
        <v>30265</v>
      </c>
      <c r="H3850" s="561" t="s">
        <v>3907</v>
      </c>
      <c r="I3850" s="561" t="s">
        <v>23270</v>
      </c>
      <c r="J3850" s="561" t="s">
        <v>24</v>
      </c>
      <c r="K3850" s="562" t="s">
        <v>34328</v>
      </c>
      <c r="L3850" s="561" t="s">
        <v>25</v>
      </c>
    </row>
    <row r="3851" spans="1:12" x14ac:dyDescent="0.25">
      <c r="A3851" s="561" t="s">
        <v>3412</v>
      </c>
      <c r="B3851" s="561" t="s">
        <v>3413</v>
      </c>
      <c r="C3851" s="561" t="s">
        <v>2763</v>
      </c>
      <c r="D3851" s="561" t="s">
        <v>3655</v>
      </c>
      <c r="E3851" s="562" t="s">
        <v>22</v>
      </c>
      <c r="F3851" s="561" t="s">
        <v>22</v>
      </c>
      <c r="G3851" s="561" t="s">
        <v>30266</v>
      </c>
      <c r="H3851" s="561" t="s">
        <v>3908</v>
      </c>
      <c r="I3851" s="561" t="s">
        <v>23270</v>
      </c>
      <c r="J3851" s="561" t="s">
        <v>24</v>
      </c>
      <c r="K3851" s="562" t="s">
        <v>37834</v>
      </c>
      <c r="L3851" s="561" t="s">
        <v>25</v>
      </c>
    </row>
    <row r="3852" spans="1:12" x14ac:dyDescent="0.25">
      <c r="A3852" s="561" t="s">
        <v>3412</v>
      </c>
      <c r="B3852" s="561" t="s">
        <v>3413</v>
      </c>
      <c r="C3852" s="561" t="s">
        <v>2763</v>
      </c>
      <c r="D3852" s="561" t="s">
        <v>3655</v>
      </c>
      <c r="E3852" s="562" t="s">
        <v>22</v>
      </c>
      <c r="F3852" s="561" t="s">
        <v>22</v>
      </c>
      <c r="G3852" s="561" t="s">
        <v>30267</v>
      </c>
      <c r="H3852" s="561" t="s">
        <v>3909</v>
      </c>
      <c r="I3852" s="561" t="s">
        <v>23270</v>
      </c>
      <c r="J3852" s="561" t="s">
        <v>24</v>
      </c>
      <c r="K3852" s="562" t="s">
        <v>37835</v>
      </c>
      <c r="L3852" s="561" t="s">
        <v>25</v>
      </c>
    </row>
    <row r="3853" spans="1:12" x14ac:dyDescent="0.25">
      <c r="A3853" s="561" t="s">
        <v>3412</v>
      </c>
      <c r="B3853" s="561" t="s">
        <v>3413</v>
      </c>
      <c r="C3853" s="561" t="s">
        <v>2763</v>
      </c>
      <c r="D3853" s="561" t="s">
        <v>3655</v>
      </c>
      <c r="E3853" s="562" t="s">
        <v>22</v>
      </c>
      <c r="F3853" s="561" t="s">
        <v>22</v>
      </c>
      <c r="G3853" s="561" t="s">
        <v>30269</v>
      </c>
      <c r="H3853" s="561" t="s">
        <v>3910</v>
      </c>
      <c r="I3853" s="561" t="s">
        <v>23270</v>
      </c>
      <c r="J3853" s="561" t="s">
        <v>24</v>
      </c>
      <c r="K3853" s="562" t="s">
        <v>8621</v>
      </c>
      <c r="L3853" s="561" t="s">
        <v>25</v>
      </c>
    </row>
    <row r="3854" spans="1:12" x14ac:dyDescent="0.25">
      <c r="A3854" s="561" t="s">
        <v>3412</v>
      </c>
      <c r="B3854" s="561" t="s">
        <v>3413</v>
      </c>
      <c r="C3854" s="561" t="s">
        <v>2763</v>
      </c>
      <c r="D3854" s="561" t="s">
        <v>3655</v>
      </c>
      <c r="E3854" s="562" t="s">
        <v>22</v>
      </c>
      <c r="F3854" s="561" t="s">
        <v>22</v>
      </c>
      <c r="G3854" s="561" t="s">
        <v>30270</v>
      </c>
      <c r="H3854" s="561" t="s">
        <v>3911</v>
      </c>
      <c r="I3854" s="561" t="s">
        <v>23270</v>
      </c>
      <c r="J3854" s="561" t="s">
        <v>24</v>
      </c>
      <c r="K3854" s="562" t="s">
        <v>37836</v>
      </c>
      <c r="L3854" s="561" t="s">
        <v>25</v>
      </c>
    </row>
    <row r="3855" spans="1:12" x14ac:dyDescent="0.25">
      <c r="A3855" s="561" t="s">
        <v>3412</v>
      </c>
      <c r="B3855" s="561" t="s">
        <v>3413</v>
      </c>
      <c r="C3855" s="561" t="s">
        <v>2763</v>
      </c>
      <c r="D3855" s="561" t="s">
        <v>3655</v>
      </c>
      <c r="E3855" s="562" t="s">
        <v>22</v>
      </c>
      <c r="F3855" s="561" t="s">
        <v>22</v>
      </c>
      <c r="G3855" s="561" t="s">
        <v>30271</v>
      </c>
      <c r="H3855" s="561" t="s">
        <v>3912</v>
      </c>
      <c r="I3855" s="561" t="s">
        <v>23270</v>
      </c>
      <c r="J3855" s="561" t="s">
        <v>24</v>
      </c>
      <c r="K3855" s="562" t="s">
        <v>37837</v>
      </c>
      <c r="L3855" s="561" t="s">
        <v>25</v>
      </c>
    </row>
    <row r="3856" spans="1:12" x14ac:dyDescent="0.25">
      <c r="A3856" s="561" t="s">
        <v>3412</v>
      </c>
      <c r="B3856" s="561" t="s">
        <v>3413</v>
      </c>
      <c r="C3856" s="561" t="s">
        <v>2763</v>
      </c>
      <c r="D3856" s="561" t="s">
        <v>3655</v>
      </c>
      <c r="E3856" s="562" t="s">
        <v>22</v>
      </c>
      <c r="F3856" s="561" t="s">
        <v>22</v>
      </c>
      <c r="G3856" s="561" t="s">
        <v>30273</v>
      </c>
      <c r="H3856" s="561" t="s">
        <v>3913</v>
      </c>
      <c r="I3856" s="561" t="s">
        <v>23270</v>
      </c>
      <c r="J3856" s="561" t="s">
        <v>24</v>
      </c>
      <c r="K3856" s="562" t="s">
        <v>8310</v>
      </c>
      <c r="L3856" s="561" t="s">
        <v>25</v>
      </c>
    </row>
    <row r="3857" spans="1:12" x14ac:dyDescent="0.25">
      <c r="A3857" s="561" t="s">
        <v>3412</v>
      </c>
      <c r="B3857" s="561" t="s">
        <v>3413</v>
      </c>
      <c r="C3857" s="561" t="s">
        <v>2763</v>
      </c>
      <c r="D3857" s="561" t="s">
        <v>3655</v>
      </c>
      <c r="E3857" s="562" t="s">
        <v>22</v>
      </c>
      <c r="F3857" s="561" t="s">
        <v>22</v>
      </c>
      <c r="G3857" s="561" t="s">
        <v>30274</v>
      </c>
      <c r="H3857" s="561" t="s">
        <v>3914</v>
      </c>
      <c r="I3857" s="561" t="s">
        <v>23270</v>
      </c>
      <c r="J3857" s="561" t="s">
        <v>24</v>
      </c>
      <c r="K3857" s="562" t="s">
        <v>7405</v>
      </c>
      <c r="L3857" s="561" t="s">
        <v>25</v>
      </c>
    </row>
    <row r="3858" spans="1:12" x14ac:dyDescent="0.25">
      <c r="A3858" s="561" t="s">
        <v>3412</v>
      </c>
      <c r="B3858" s="561" t="s">
        <v>3413</v>
      </c>
      <c r="C3858" s="561" t="s">
        <v>2763</v>
      </c>
      <c r="D3858" s="561" t="s">
        <v>3655</v>
      </c>
      <c r="E3858" s="562" t="s">
        <v>22</v>
      </c>
      <c r="F3858" s="561" t="s">
        <v>22</v>
      </c>
      <c r="G3858" s="561" t="s">
        <v>30275</v>
      </c>
      <c r="H3858" s="561" t="s">
        <v>3915</v>
      </c>
      <c r="I3858" s="561" t="s">
        <v>23270</v>
      </c>
      <c r="J3858" s="561" t="s">
        <v>24</v>
      </c>
      <c r="K3858" s="562" t="s">
        <v>28371</v>
      </c>
      <c r="L3858" s="561" t="s">
        <v>25</v>
      </c>
    </row>
    <row r="3859" spans="1:12" x14ac:dyDescent="0.25">
      <c r="A3859" s="561" t="s">
        <v>3412</v>
      </c>
      <c r="B3859" s="561" t="s">
        <v>3413</v>
      </c>
      <c r="C3859" s="561" t="s">
        <v>2763</v>
      </c>
      <c r="D3859" s="561" t="s">
        <v>3655</v>
      </c>
      <c r="E3859" s="562" t="s">
        <v>22</v>
      </c>
      <c r="F3859" s="561" t="s">
        <v>22</v>
      </c>
      <c r="G3859" s="561" t="s">
        <v>30276</v>
      </c>
      <c r="H3859" s="561" t="s">
        <v>3916</v>
      </c>
      <c r="I3859" s="561" t="s">
        <v>23270</v>
      </c>
      <c r="J3859" s="561" t="s">
        <v>24</v>
      </c>
      <c r="K3859" s="562" t="s">
        <v>33078</v>
      </c>
      <c r="L3859" s="561" t="s">
        <v>25</v>
      </c>
    </row>
    <row r="3860" spans="1:12" x14ac:dyDescent="0.25">
      <c r="A3860" s="561" t="s">
        <v>3412</v>
      </c>
      <c r="B3860" s="561" t="s">
        <v>3413</v>
      </c>
      <c r="C3860" s="561" t="s">
        <v>2763</v>
      </c>
      <c r="D3860" s="561" t="s">
        <v>3655</v>
      </c>
      <c r="E3860" s="562" t="s">
        <v>22</v>
      </c>
      <c r="F3860" s="561" t="s">
        <v>22</v>
      </c>
      <c r="G3860" s="561" t="s">
        <v>30277</v>
      </c>
      <c r="H3860" s="561" t="s">
        <v>3917</v>
      </c>
      <c r="I3860" s="561" t="s">
        <v>23270</v>
      </c>
      <c r="J3860" s="561" t="s">
        <v>24</v>
      </c>
      <c r="K3860" s="562" t="s">
        <v>8484</v>
      </c>
      <c r="L3860" s="561" t="s">
        <v>25</v>
      </c>
    </row>
    <row r="3861" spans="1:12" x14ac:dyDescent="0.25">
      <c r="A3861" s="561" t="s">
        <v>3412</v>
      </c>
      <c r="B3861" s="561" t="s">
        <v>3413</v>
      </c>
      <c r="C3861" s="561" t="s">
        <v>2763</v>
      </c>
      <c r="D3861" s="561" t="s">
        <v>3655</v>
      </c>
      <c r="E3861" s="562" t="s">
        <v>22</v>
      </c>
      <c r="F3861" s="561" t="s">
        <v>22</v>
      </c>
      <c r="G3861" s="561" t="s">
        <v>30278</v>
      </c>
      <c r="H3861" s="561" t="s">
        <v>3919</v>
      </c>
      <c r="I3861" s="561" t="s">
        <v>23270</v>
      </c>
      <c r="J3861" s="561" t="s">
        <v>24</v>
      </c>
      <c r="K3861" s="562" t="s">
        <v>7336</v>
      </c>
      <c r="L3861" s="561" t="s">
        <v>25</v>
      </c>
    </row>
    <row r="3862" spans="1:12" x14ac:dyDescent="0.25">
      <c r="A3862" s="561" t="s">
        <v>3412</v>
      </c>
      <c r="B3862" s="561" t="s">
        <v>3413</v>
      </c>
      <c r="C3862" s="561" t="s">
        <v>2763</v>
      </c>
      <c r="D3862" s="561" t="s">
        <v>3655</v>
      </c>
      <c r="E3862" s="562" t="s">
        <v>22</v>
      </c>
      <c r="F3862" s="561" t="s">
        <v>22</v>
      </c>
      <c r="G3862" s="561" t="s">
        <v>30280</v>
      </c>
      <c r="H3862" s="561" t="s">
        <v>3920</v>
      </c>
      <c r="I3862" s="561" t="s">
        <v>23270</v>
      </c>
      <c r="J3862" s="561" t="s">
        <v>24</v>
      </c>
      <c r="K3862" s="562" t="s">
        <v>28788</v>
      </c>
      <c r="L3862" s="561" t="s">
        <v>25</v>
      </c>
    </row>
    <row r="3863" spans="1:12" x14ac:dyDescent="0.25">
      <c r="A3863" s="561" t="s">
        <v>3412</v>
      </c>
      <c r="B3863" s="561" t="s">
        <v>3413</v>
      </c>
      <c r="C3863" s="561" t="s">
        <v>2763</v>
      </c>
      <c r="D3863" s="561" t="s">
        <v>3655</v>
      </c>
      <c r="E3863" s="562" t="s">
        <v>22</v>
      </c>
      <c r="F3863" s="561" t="s">
        <v>22</v>
      </c>
      <c r="G3863" s="561" t="s">
        <v>30281</v>
      </c>
      <c r="H3863" s="561" t="s">
        <v>3922</v>
      </c>
      <c r="I3863" s="561" t="s">
        <v>23270</v>
      </c>
      <c r="J3863" s="561" t="s">
        <v>24</v>
      </c>
      <c r="K3863" s="562" t="s">
        <v>33809</v>
      </c>
      <c r="L3863" s="561" t="s">
        <v>25</v>
      </c>
    </row>
    <row r="3864" spans="1:12" x14ac:dyDescent="0.25">
      <c r="A3864" s="561" t="s">
        <v>3412</v>
      </c>
      <c r="B3864" s="561" t="s">
        <v>3413</v>
      </c>
      <c r="C3864" s="561" t="s">
        <v>2763</v>
      </c>
      <c r="D3864" s="561" t="s">
        <v>3655</v>
      </c>
      <c r="E3864" s="562" t="s">
        <v>22</v>
      </c>
      <c r="F3864" s="561" t="s">
        <v>22</v>
      </c>
      <c r="G3864" s="561" t="s">
        <v>30282</v>
      </c>
      <c r="H3864" s="561" t="s">
        <v>3923</v>
      </c>
      <c r="I3864" s="561" t="s">
        <v>23270</v>
      </c>
      <c r="J3864" s="561" t="s">
        <v>24</v>
      </c>
      <c r="K3864" s="562" t="s">
        <v>37838</v>
      </c>
      <c r="L3864" s="561" t="s">
        <v>25</v>
      </c>
    </row>
    <row r="3865" spans="1:12" x14ac:dyDescent="0.25">
      <c r="A3865" s="561" t="s">
        <v>3412</v>
      </c>
      <c r="B3865" s="561" t="s">
        <v>3413</v>
      </c>
      <c r="C3865" s="561" t="s">
        <v>2763</v>
      </c>
      <c r="D3865" s="561" t="s">
        <v>3655</v>
      </c>
      <c r="E3865" s="562" t="s">
        <v>22</v>
      </c>
      <c r="F3865" s="561" t="s">
        <v>22</v>
      </c>
      <c r="G3865" s="561" t="s">
        <v>30283</v>
      </c>
      <c r="H3865" s="561" t="s">
        <v>3924</v>
      </c>
      <c r="I3865" s="561" t="s">
        <v>23270</v>
      </c>
      <c r="J3865" s="561" t="s">
        <v>24</v>
      </c>
      <c r="K3865" s="562" t="s">
        <v>37839</v>
      </c>
      <c r="L3865" s="561" t="s">
        <v>25</v>
      </c>
    </row>
    <row r="3866" spans="1:12" x14ac:dyDescent="0.25">
      <c r="A3866" s="561" t="s">
        <v>3412</v>
      </c>
      <c r="B3866" s="561" t="s">
        <v>3413</v>
      </c>
      <c r="C3866" s="561" t="s">
        <v>2763</v>
      </c>
      <c r="D3866" s="561" t="s">
        <v>3655</v>
      </c>
      <c r="E3866" s="562" t="s">
        <v>22</v>
      </c>
      <c r="F3866" s="561" t="s">
        <v>22</v>
      </c>
      <c r="G3866" s="561" t="s">
        <v>30285</v>
      </c>
      <c r="H3866" s="561" t="s">
        <v>3925</v>
      </c>
      <c r="I3866" s="561" t="s">
        <v>23270</v>
      </c>
      <c r="J3866" s="561" t="s">
        <v>24</v>
      </c>
      <c r="K3866" s="562" t="s">
        <v>23162</v>
      </c>
      <c r="L3866" s="561" t="s">
        <v>25</v>
      </c>
    </row>
    <row r="3867" spans="1:12" x14ac:dyDescent="0.25">
      <c r="A3867" s="561" t="s">
        <v>3412</v>
      </c>
      <c r="B3867" s="561" t="s">
        <v>3413</v>
      </c>
      <c r="C3867" s="561" t="s">
        <v>2763</v>
      </c>
      <c r="D3867" s="561" t="s">
        <v>3655</v>
      </c>
      <c r="E3867" s="562" t="s">
        <v>22</v>
      </c>
      <c r="F3867" s="561" t="s">
        <v>22</v>
      </c>
      <c r="G3867" s="561" t="s">
        <v>30287</v>
      </c>
      <c r="H3867" s="561" t="s">
        <v>3927</v>
      </c>
      <c r="I3867" s="561" t="s">
        <v>23270</v>
      </c>
      <c r="J3867" s="561" t="s">
        <v>24</v>
      </c>
      <c r="K3867" s="562" t="s">
        <v>37840</v>
      </c>
      <c r="L3867" s="561" t="s">
        <v>25</v>
      </c>
    </row>
    <row r="3868" spans="1:12" x14ac:dyDescent="0.25">
      <c r="A3868" s="561" t="s">
        <v>3412</v>
      </c>
      <c r="B3868" s="561" t="s">
        <v>3413</v>
      </c>
      <c r="C3868" s="561" t="s">
        <v>2763</v>
      </c>
      <c r="D3868" s="561" t="s">
        <v>3655</v>
      </c>
      <c r="E3868" s="562" t="s">
        <v>22</v>
      </c>
      <c r="F3868" s="561" t="s">
        <v>22</v>
      </c>
      <c r="G3868" s="561" t="s">
        <v>30288</v>
      </c>
      <c r="H3868" s="561" t="s">
        <v>3929</v>
      </c>
      <c r="I3868" s="561" t="s">
        <v>23270</v>
      </c>
      <c r="J3868" s="561" t="s">
        <v>24</v>
      </c>
      <c r="K3868" s="562" t="s">
        <v>37841</v>
      </c>
      <c r="L3868" s="561" t="s">
        <v>25</v>
      </c>
    </row>
    <row r="3869" spans="1:12" x14ac:dyDescent="0.25">
      <c r="A3869" s="561" t="s">
        <v>3412</v>
      </c>
      <c r="B3869" s="561" t="s">
        <v>3413</v>
      </c>
      <c r="C3869" s="561" t="s">
        <v>2763</v>
      </c>
      <c r="D3869" s="561" t="s">
        <v>3655</v>
      </c>
      <c r="E3869" s="562" t="s">
        <v>22</v>
      </c>
      <c r="F3869" s="561" t="s">
        <v>22</v>
      </c>
      <c r="G3869" s="561" t="s">
        <v>30290</v>
      </c>
      <c r="H3869" s="561" t="s">
        <v>3931</v>
      </c>
      <c r="I3869" s="561" t="s">
        <v>23270</v>
      </c>
      <c r="J3869" s="561" t="s">
        <v>24</v>
      </c>
      <c r="K3869" s="562" t="s">
        <v>37842</v>
      </c>
      <c r="L3869" s="561" t="s">
        <v>25</v>
      </c>
    </row>
    <row r="3870" spans="1:12" x14ac:dyDescent="0.25">
      <c r="A3870" s="561" t="s">
        <v>3412</v>
      </c>
      <c r="B3870" s="561" t="s">
        <v>3413</v>
      </c>
      <c r="C3870" s="561" t="s">
        <v>2763</v>
      </c>
      <c r="D3870" s="561" t="s">
        <v>3655</v>
      </c>
      <c r="E3870" s="562" t="s">
        <v>22</v>
      </c>
      <c r="F3870" s="561" t="s">
        <v>22</v>
      </c>
      <c r="G3870" s="561" t="s">
        <v>30292</v>
      </c>
      <c r="H3870" s="561" t="s">
        <v>3932</v>
      </c>
      <c r="I3870" s="561" t="s">
        <v>23270</v>
      </c>
      <c r="J3870" s="561" t="s">
        <v>24</v>
      </c>
      <c r="K3870" s="562" t="s">
        <v>37843</v>
      </c>
      <c r="L3870" s="561" t="s">
        <v>25</v>
      </c>
    </row>
    <row r="3871" spans="1:12" x14ac:dyDescent="0.25">
      <c r="A3871" s="561" t="s">
        <v>3412</v>
      </c>
      <c r="B3871" s="561" t="s">
        <v>3413</v>
      </c>
      <c r="C3871" s="561" t="s">
        <v>2763</v>
      </c>
      <c r="D3871" s="561" t="s">
        <v>3655</v>
      </c>
      <c r="E3871" s="562" t="s">
        <v>22</v>
      </c>
      <c r="F3871" s="561" t="s">
        <v>22</v>
      </c>
      <c r="G3871" s="561" t="s">
        <v>30294</v>
      </c>
      <c r="H3871" s="561" t="s">
        <v>3933</v>
      </c>
      <c r="I3871" s="561" t="s">
        <v>23270</v>
      </c>
      <c r="J3871" s="561" t="s">
        <v>24</v>
      </c>
      <c r="K3871" s="562" t="s">
        <v>8449</v>
      </c>
      <c r="L3871" s="561" t="s">
        <v>25</v>
      </c>
    </row>
    <row r="3872" spans="1:12" x14ac:dyDescent="0.25">
      <c r="A3872" s="561" t="s">
        <v>3412</v>
      </c>
      <c r="B3872" s="561" t="s">
        <v>3413</v>
      </c>
      <c r="C3872" s="561" t="s">
        <v>2763</v>
      </c>
      <c r="D3872" s="561" t="s">
        <v>3655</v>
      </c>
      <c r="E3872" s="562" t="s">
        <v>22</v>
      </c>
      <c r="F3872" s="561" t="s">
        <v>22</v>
      </c>
      <c r="G3872" s="561" t="s">
        <v>30296</v>
      </c>
      <c r="H3872" s="561" t="s">
        <v>3934</v>
      </c>
      <c r="I3872" s="561" t="s">
        <v>23270</v>
      </c>
      <c r="J3872" s="561" t="s">
        <v>24</v>
      </c>
      <c r="K3872" s="562" t="s">
        <v>37844</v>
      </c>
      <c r="L3872" s="561" t="s">
        <v>25</v>
      </c>
    </row>
    <row r="3873" spans="1:12" x14ac:dyDescent="0.25">
      <c r="A3873" s="561" t="s">
        <v>3412</v>
      </c>
      <c r="B3873" s="561" t="s">
        <v>3413</v>
      </c>
      <c r="C3873" s="561" t="s">
        <v>2763</v>
      </c>
      <c r="D3873" s="561" t="s">
        <v>3655</v>
      </c>
      <c r="E3873" s="562" t="s">
        <v>22</v>
      </c>
      <c r="F3873" s="561" t="s">
        <v>22</v>
      </c>
      <c r="G3873" s="561" t="s">
        <v>30298</v>
      </c>
      <c r="H3873" s="561" t="s">
        <v>3935</v>
      </c>
      <c r="I3873" s="561" t="s">
        <v>23270</v>
      </c>
      <c r="J3873" s="561" t="s">
        <v>24</v>
      </c>
      <c r="K3873" s="562" t="s">
        <v>7100</v>
      </c>
      <c r="L3873" s="561" t="s">
        <v>25</v>
      </c>
    </row>
    <row r="3874" spans="1:12" x14ac:dyDescent="0.25">
      <c r="A3874" s="561" t="s">
        <v>3412</v>
      </c>
      <c r="B3874" s="561" t="s">
        <v>3413</v>
      </c>
      <c r="C3874" s="561" t="s">
        <v>2763</v>
      </c>
      <c r="D3874" s="561" t="s">
        <v>3655</v>
      </c>
      <c r="E3874" s="562" t="s">
        <v>22</v>
      </c>
      <c r="F3874" s="561" t="s">
        <v>22</v>
      </c>
      <c r="G3874" s="561" t="s">
        <v>30300</v>
      </c>
      <c r="H3874" s="561" t="s">
        <v>3936</v>
      </c>
      <c r="I3874" s="561" t="s">
        <v>23270</v>
      </c>
      <c r="J3874" s="561" t="s">
        <v>24</v>
      </c>
      <c r="K3874" s="562" t="s">
        <v>3467</v>
      </c>
      <c r="L3874" s="561" t="s">
        <v>25</v>
      </c>
    </row>
    <row r="3875" spans="1:12" x14ac:dyDescent="0.25">
      <c r="A3875" s="561" t="s">
        <v>3412</v>
      </c>
      <c r="B3875" s="561" t="s">
        <v>3413</v>
      </c>
      <c r="C3875" s="561" t="s">
        <v>2763</v>
      </c>
      <c r="D3875" s="561" t="s">
        <v>3655</v>
      </c>
      <c r="E3875" s="562" t="s">
        <v>22</v>
      </c>
      <c r="F3875" s="561" t="s">
        <v>22</v>
      </c>
      <c r="G3875" s="561" t="s">
        <v>30301</v>
      </c>
      <c r="H3875" s="561" t="s">
        <v>3938</v>
      </c>
      <c r="I3875" s="561" t="s">
        <v>23270</v>
      </c>
      <c r="J3875" s="561" t="s">
        <v>24</v>
      </c>
      <c r="K3875" s="562" t="s">
        <v>6230</v>
      </c>
      <c r="L3875" s="561" t="s">
        <v>25</v>
      </c>
    </row>
    <row r="3876" spans="1:12" x14ac:dyDescent="0.25">
      <c r="A3876" s="561" t="s">
        <v>3412</v>
      </c>
      <c r="B3876" s="561" t="s">
        <v>3413</v>
      </c>
      <c r="C3876" s="561" t="s">
        <v>2763</v>
      </c>
      <c r="D3876" s="561" t="s">
        <v>3655</v>
      </c>
      <c r="E3876" s="562" t="s">
        <v>22</v>
      </c>
      <c r="F3876" s="561" t="s">
        <v>22</v>
      </c>
      <c r="G3876" s="561" t="s">
        <v>30302</v>
      </c>
      <c r="H3876" s="561" t="s">
        <v>3940</v>
      </c>
      <c r="I3876" s="561" t="s">
        <v>23270</v>
      </c>
      <c r="J3876" s="561" t="s">
        <v>24</v>
      </c>
      <c r="K3876" s="562" t="s">
        <v>37845</v>
      </c>
      <c r="L3876" s="561" t="s">
        <v>25</v>
      </c>
    </row>
    <row r="3877" spans="1:12" x14ac:dyDescent="0.25">
      <c r="A3877" s="561" t="s">
        <v>3412</v>
      </c>
      <c r="B3877" s="561" t="s">
        <v>3413</v>
      </c>
      <c r="C3877" s="561" t="s">
        <v>2763</v>
      </c>
      <c r="D3877" s="561" t="s">
        <v>3655</v>
      </c>
      <c r="E3877" s="562" t="s">
        <v>22</v>
      </c>
      <c r="F3877" s="561" t="s">
        <v>22</v>
      </c>
      <c r="G3877" s="561" t="s">
        <v>30303</v>
      </c>
      <c r="H3877" s="561" t="s">
        <v>3941</v>
      </c>
      <c r="I3877" s="561" t="s">
        <v>23270</v>
      </c>
      <c r="J3877" s="561" t="s">
        <v>24</v>
      </c>
      <c r="K3877" s="562" t="s">
        <v>3003</v>
      </c>
      <c r="L3877" s="561" t="s">
        <v>25</v>
      </c>
    </row>
    <row r="3878" spans="1:12" x14ac:dyDescent="0.25">
      <c r="A3878" s="561" t="s">
        <v>3412</v>
      </c>
      <c r="B3878" s="561" t="s">
        <v>3413</v>
      </c>
      <c r="C3878" s="561" t="s">
        <v>2763</v>
      </c>
      <c r="D3878" s="561" t="s">
        <v>3655</v>
      </c>
      <c r="E3878" s="562" t="s">
        <v>22</v>
      </c>
      <c r="F3878" s="561" t="s">
        <v>22</v>
      </c>
      <c r="G3878" s="561" t="s">
        <v>30304</v>
      </c>
      <c r="H3878" s="561" t="s">
        <v>3943</v>
      </c>
      <c r="I3878" s="561" t="s">
        <v>23270</v>
      </c>
      <c r="J3878" s="561" t="s">
        <v>24</v>
      </c>
      <c r="K3878" s="562" t="s">
        <v>7844</v>
      </c>
      <c r="L3878" s="561" t="s">
        <v>25</v>
      </c>
    </row>
    <row r="3879" spans="1:12" x14ac:dyDescent="0.25">
      <c r="A3879" s="561" t="s">
        <v>3412</v>
      </c>
      <c r="B3879" s="561" t="s">
        <v>3413</v>
      </c>
      <c r="C3879" s="561" t="s">
        <v>2763</v>
      </c>
      <c r="D3879" s="561" t="s">
        <v>3655</v>
      </c>
      <c r="E3879" s="562" t="s">
        <v>22</v>
      </c>
      <c r="F3879" s="561" t="s">
        <v>22</v>
      </c>
      <c r="G3879" s="561" t="s">
        <v>30305</v>
      </c>
      <c r="H3879" s="561" t="s">
        <v>3944</v>
      </c>
      <c r="I3879" s="561" t="s">
        <v>23270</v>
      </c>
      <c r="J3879" s="561" t="s">
        <v>24</v>
      </c>
      <c r="K3879" s="562" t="s">
        <v>6926</v>
      </c>
      <c r="L3879" s="561" t="s">
        <v>25</v>
      </c>
    </row>
    <row r="3880" spans="1:12" x14ac:dyDescent="0.25">
      <c r="A3880" s="561" t="s">
        <v>3412</v>
      </c>
      <c r="B3880" s="561" t="s">
        <v>3413</v>
      </c>
      <c r="C3880" s="561" t="s">
        <v>2763</v>
      </c>
      <c r="D3880" s="561" t="s">
        <v>3655</v>
      </c>
      <c r="E3880" s="562" t="s">
        <v>22</v>
      </c>
      <c r="F3880" s="561" t="s">
        <v>22</v>
      </c>
      <c r="G3880" s="561" t="s">
        <v>30306</v>
      </c>
      <c r="H3880" s="561" t="s">
        <v>3945</v>
      </c>
      <c r="I3880" s="561" t="s">
        <v>23270</v>
      </c>
      <c r="J3880" s="561" t="s">
        <v>24</v>
      </c>
      <c r="K3880" s="562" t="s">
        <v>8657</v>
      </c>
      <c r="L3880" s="561" t="s">
        <v>25</v>
      </c>
    </row>
    <row r="3881" spans="1:12" x14ac:dyDescent="0.25">
      <c r="A3881" s="561" t="s">
        <v>3412</v>
      </c>
      <c r="B3881" s="561" t="s">
        <v>3413</v>
      </c>
      <c r="C3881" s="561" t="s">
        <v>2763</v>
      </c>
      <c r="D3881" s="561" t="s">
        <v>3655</v>
      </c>
      <c r="E3881" s="562" t="s">
        <v>22</v>
      </c>
      <c r="F3881" s="561" t="s">
        <v>22</v>
      </c>
      <c r="G3881" s="561" t="s">
        <v>30308</v>
      </c>
      <c r="H3881" s="561" t="s">
        <v>3947</v>
      </c>
      <c r="I3881" s="561" t="s">
        <v>23270</v>
      </c>
      <c r="J3881" s="561" t="s">
        <v>24</v>
      </c>
      <c r="K3881" s="562" t="s">
        <v>8514</v>
      </c>
      <c r="L3881" s="561" t="s">
        <v>25</v>
      </c>
    </row>
    <row r="3882" spans="1:12" x14ac:dyDescent="0.25">
      <c r="A3882" s="561" t="s">
        <v>3412</v>
      </c>
      <c r="B3882" s="561" t="s">
        <v>3413</v>
      </c>
      <c r="C3882" s="561" t="s">
        <v>2763</v>
      </c>
      <c r="D3882" s="561" t="s">
        <v>3655</v>
      </c>
      <c r="E3882" s="562" t="s">
        <v>22</v>
      </c>
      <c r="F3882" s="561" t="s">
        <v>22</v>
      </c>
      <c r="G3882" s="561" t="s">
        <v>30309</v>
      </c>
      <c r="H3882" s="561" t="s">
        <v>3948</v>
      </c>
      <c r="I3882" s="561" t="s">
        <v>23270</v>
      </c>
      <c r="J3882" s="561" t="s">
        <v>24</v>
      </c>
      <c r="K3882" s="562" t="s">
        <v>7691</v>
      </c>
      <c r="L3882" s="561" t="s">
        <v>25</v>
      </c>
    </row>
    <row r="3883" spans="1:12" x14ac:dyDescent="0.25">
      <c r="A3883" s="561" t="s">
        <v>3412</v>
      </c>
      <c r="B3883" s="561" t="s">
        <v>3413</v>
      </c>
      <c r="C3883" s="561" t="s">
        <v>2763</v>
      </c>
      <c r="D3883" s="561" t="s">
        <v>3655</v>
      </c>
      <c r="E3883" s="562" t="s">
        <v>22</v>
      </c>
      <c r="F3883" s="561" t="s">
        <v>22</v>
      </c>
      <c r="G3883" s="561" t="s">
        <v>30310</v>
      </c>
      <c r="H3883" s="561" t="s">
        <v>3950</v>
      </c>
      <c r="I3883" s="561" t="s">
        <v>23270</v>
      </c>
      <c r="J3883" s="561" t="s">
        <v>24</v>
      </c>
      <c r="K3883" s="562" t="s">
        <v>3560</v>
      </c>
      <c r="L3883" s="561" t="s">
        <v>25</v>
      </c>
    </row>
    <row r="3884" spans="1:12" x14ac:dyDescent="0.25">
      <c r="A3884" s="561" t="s">
        <v>3412</v>
      </c>
      <c r="B3884" s="561" t="s">
        <v>3413</v>
      </c>
      <c r="C3884" s="561" t="s">
        <v>2763</v>
      </c>
      <c r="D3884" s="561" t="s">
        <v>3655</v>
      </c>
      <c r="E3884" s="562" t="s">
        <v>22</v>
      </c>
      <c r="F3884" s="561" t="s">
        <v>22</v>
      </c>
      <c r="G3884" s="561" t="s">
        <v>30312</v>
      </c>
      <c r="H3884" s="561" t="s">
        <v>3952</v>
      </c>
      <c r="I3884" s="561" t="s">
        <v>23270</v>
      </c>
      <c r="J3884" s="561" t="s">
        <v>24</v>
      </c>
      <c r="K3884" s="562" t="s">
        <v>7169</v>
      </c>
      <c r="L3884" s="561" t="s">
        <v>25</v>
      </c>
    </row>
    <row r="3885" spans="1:12" x14ac:dyDescent="0.25">
      <c r="A3885" s="561" t="s">
        <v>3412</v>
      </c>
      <c r="B3885" s="561" t="s">
        <v>3413</v>
      </c>
      <c r="C3885" s="561" t="s">
        <v>2763</v>
      </c>
      <c r="D3885" s="561" t="s">
        <v>3655</v>
      </c>
      <c r="E3885" s="562" t="s">
        <v>22</v>
      </c>
      <c r="F3885" s="561" t="s">
        <v>22</v>
      </c>
      <c r="G3885" s="561" t="s">
        <v>30313</v>
      </c>
      <c r="H3885" s="561" t="s">
        <v>3954</v>
      </c>
      <c r="I3885" s="561" t="s">
        <v>23270</v>
      </c>
      <c r="J3885" s="561" t="s">
        <v>24</v>
      </c>
      <c r="K3885" s="562" t="s">
        <v>30769</v>
      </c>
      <c r="L3885" s="561" t="s">
        <v>25</v>
      </c>
    </row>
    <row r="3886" spans="1:12" x14ac:dyDescent="0.25">
      <c r="A3886" s="561" t="s">
        <v>3412</v>
      </c>
      <c r="B3886" s="561" t="s">
        <v>3413</v>
      </c>
      <c r="C3886" s="561" t="s">
        <v>2763</v>
      </c>
      <c r="D3886" s="561" t="s">
        <v>3655</v>
      </c>
      <c r="E3886" s="562" t="s">
        <v>22</v>
      </c>
      <c r="F3886" s="561" t="s">
        <v>22</v>
      </c>
      <c r="G3886" s="561" t="s">
        <v>30314</v>
      </c>
      <c r="H3886" s="561" t="s">
        <v>3955</v>
      </c>
      <c r="I3886" s="561" t="s">
        <v>23270</v>
      </c>
      <c r="J3886" s="561" t="s">
        <v>24</v>
      </c>
      <c r="K3886" s="562" t="s">
        <v>30769</v>
      </c>
      <c r="L3886" s="561" t="s">
        <v>25</v>
      </c>
    </row>
    <row r="3887" spans="1:12" x14ac:dyDescent="0.25">
      <c r="A3887" s="561" t="s">
        <v>3412</v>
      </c>
      <c r="B3887" s="561" t="s">
        <v>3413</v>
      </c>
      <c r="C3887" s="561" t="s">
        <v>2763</v>
      </c>
      <c r="D3887" s="561" t="s">
        <v>3655</v>
      </c>
      <c r="E3887" s="562" t="s">
        <v>22</v>
      </c>
      <c r="F3887" s="561" t="s">
        <v>22</v>
      </c>
      <c r="G3887" s="561" t="s">
        <v>30315</v>
      </c>
      <c r="H3887" s="561" t="s">
        <v>3956</v>
      </c>
      <c r="I3887" s="561" t="s">
        <v>23270</v>
      </c>
      <c r="J3887" s="561" t="s">
        <v>24</v>
      </c>
      <c r="K3887" s="562" t="s">
        <v>7137</v>
      </c>
      <c r="L3887" s="561" t="s">
        <v>25</v>
      </c>
    </row>
    <row r="3888" spans="1:12" x14ac:dyDescent="0.25">
      <c r="A3888" s="561" t="s">
        <v>3412</v>
      </c>
      <c r="B3888" s="561" t="s">
        <v>3413</v>
      </c>
      <c r="C3888" s="561" t="s">
        <v>2763</v>
      </c>
      <c r="D3888" s="561" t="s">
        <v>3655</v>
      </c>
      <c r="E3888" s="562" t="s">
        <v>22</v>
      </c>
      <c r="F3888" s="561" t="s">
        <v>22</v>
      </c>
      <c r="G3888" s="561" t="s">
        <v>30316</v>
      </c>
      <c r="H3888" s="561" t="s">
        <v>3958</v>
      </c>
      <c r="I3888" s="561" t="s">
        <v>23270</v>
      </c>
      <c r="J3888" s="561" t="s">
        <v>24</v>
      </c>
      <c r="K3888" s="562" t="s">
        <v>37846</v>
      </c>
      <c r="L3888" s="561" t="s">
        <v>25</v>
      </c>
    </row>
    <row r="3889" spans="1:12" x14ac:dyDescent="0.25">
      <c r="A3889" s="561" t="s">
        <v>3412</v>
      </c>
      <c r="B3889" s="561" t="s">
        <v>3413</v>
      </c>
      <c r="C3889" s="561" t="s">
        <v>2763</v>
      </c>
      <c r="D3889" s="561" t="s">
        <v>3655</v>
      </c>
      <c r="E3889" s="562" t="s">
        <v>22</v>
      </c>
      <c r="F3889" s="561" t="s">
        <v>22</v>
      </c>
      <c r="G3889" s="561" t="s">
        <v>30317</v>
      </c>
      <c r="H3889" s="561" t="s">
        <v>3959</v>
      </c>
      <c r="I3889" s="561" t="s">
        <v>23270</v>
      </c>
      <c r="J3889" s="561" t="s">
        <v>24</v>
      </c>
      <c r="K3889" s="562" t="s">
        <v>3988</v>
      </c>
      <c r="L3889" s="561" t="s">
        <v>25</v>
      </c>
    </row>
    <row r="3890" spans="1:12" x14ac:dyDescent="0.25">
      <c r="A3890" s="561" t="s">
        <v>3412</v>
      </c>
      <c r="B3890" s="561" t="s">
        <v>3413</v>
      </c>
      <c r="C3890" s="561" t="s">
        <v>2763</v>
      </c>
      <c r="D3890" s="561" t="s">
        <v>3655</v>
      </c>
      <c r="E3890" s="562" t="s">
        <v>22</v>
      </c>
      <c r="F3890" s="561" t="s">
        <v>22</v>
      </c>
      <c r="G3890" s="561" t="s">
        <v>30318</v>
      </c>
      <c r="H3890" s="561" t="s">
        <v>3961</v>
      </c>
      <c r="I3890" s="561" t="s">
        <v>23270</v>
      </c>
      <c r="J3890" s="561" t="s">
        <v>24</v>
      </c>
      <c r="K3890" s="562" t="s">
        <v>5570</v>
      </c>
      <c r="L3890" s="561" t="s">
        <v>25</v>
      </c>
    </row>
    <row r="3891" spans="1:12" x14ac:dyDescent="0.25">
      <c r="A3891" s="561" t="s">
        <v>3412</v>
      </c>
      <c r="B3891" s="561" t="s">
        <v>3413</v>
      </c>
      <c r="C3891" s="561" t="s">
        <v>2763</v>
      </c>
      <c r="D3891" s="561" t="s">
        <v>3655</v>
      </c>
      <c r="E3891" s="562" t="s">
        <v>22</v>
      </c>
      <c r="F3891" s="561" t="s">
        <v>22</v>
      </c>
      <c r="G3891" s="561" t="s">
        <v>30319</v>
      </c>
      <c r="H3891" s="561" t="s">
        <v>3963</v>
      </c>
      <c r="I3891" s="561" t="s">
        <v>23270</v>
      </c>
      <c r="J3891" s="561" t="s">
        <v>24</v>
      </c>
      <c r="K3891" s="562" t="s">
        <v>28557</v>
      </c>
      <c r="L3891" s="561" t="s">
        <v>25</v>
      </c>
    </row>
    <row r="3892" spans="1:12" x14ac:dyDescent="0.25">
      <c r="A3892" s="561" t="s">
        <v>3412</v>
      </c>
      <c r="B3892" s="561" t="s">
        <v>3413</v>
      </c>
      <c r="C3892" s="561" t="s">
        <v>2763</v>
      </c>
      <c r="D3892" s="561" t="s">
        <v>3655</v>
      </c>
      <c r="E3892" s="562" t="s">
        <v>22</v>
      </c>
      <c r="F3892" s="561" t="s">
        <v>22</v>
      </c>
      <c r="G3892" s="561" t="s">
        <v>30321</v>
      </c>
      <c r="H3892" s="561" t="s">
        <v>3964</v>
      </c>
      <c r="I3892" s="561" t="s">
        <v>23270</v>
      </c>
      <c r="J3892" s="561" t="s">
        <v>24</v>
      </c>
      <c r="K3892" s="562" t="s">
        <v>37847</v>
      </c>
      <c r="L3892" s="561" t="s">
        <v>25</v>
      </c>
    </row>
    <row r="3893" spans="1:12" x14ac:dyDescent="0.25">
      <c r="A3893" s="561" t="s">
        <v>3412</v>
      </c>
      <c r="B3893" s="561" t="s">
        <v>3413</v>
      </c>
      <c r="C3893" s="561" t="s">
        <v>2763</v>
      </c>
      <c r="D3893" s="561" t="s">
        <v>3655</v>
      </c>
      <c r="E3893" s="562" t="s">
        <v>22</v>
      </c>
      <c r="F3893" s="561" t="s">
        <v>22</v>
      </c>
      <c r="G3893" s="561" t="s">
        <v>30322</v>
      </c>
      <c r="H3893" s="561" t="s">
        <v>3965</v>
      </c>
      <c r="I3893" s="561" t="s">
        <v>23270</v>
      </c>
      <c r="J3893" s="561" t="s">
        <v>24</v>
      </c>
      <c r="K3893" s="562" t="s">
        <v>7707</v>
      </c>
      <c r="L3893" s="561" t="s">
        <v>25</v>
      </c>
    </row>
    <row r="3894" spans="1:12" x14ac:dyDescent="0.25">
      <c r="A3894" s="561" t="s">
        <v>3412</v>
      </c>
      <c r="B3894" s="561" t="s">
        <v>3413</v>
      </c>
      <c r="C3894" s="561" t="s">
        <v>2763</v>
      </c>
      <c r="D3894" s="561" t="s">
        <v>3655</v>
      </c>
      <c r="E3894" s="562" t="s">
        <v>22</v>
      </c>
      <c r="F3894" s="561" t="s">
        <v>22</v>
      </c>
      <c r="G3894" s="561" t="s">
        <v>30324</v>
      </c>
      <c r="H3894" s="561" t="s">
        <v>3967</v>
      </c>
      <c r="I3894" s="561" t="s">
        <v>23270</v>
      </c>
      <c r="J3894" s="561" t="s">
        <v>24</v>
      </c>
      <c r="K3894" s="562" t="s">
        <v>2375</v>
      </c>
      <c r="L3894" s="561" t="s">
        <v>25</v>
      </c>
    </row>
    <row r="3895" spans="1:12" x14ac:dyDescent="0.25">
      <c r="A3895" s="561" t="s">
        <v>3412</v>
      </c>
      <c r="B3895" s="561" t="s">
        <v>3413</v>
      </c>
      <c r="C3895" s="561" t="s">
        <v>2763</v>
      </c>
      <c r="D3895" s="561" t="s">
        <v>3655</v>
      </c>
      <c r="E3895" s="562" t="s">
        <v>22</v>
      </c>
      <c r="F3895" s="561" t="s">
        <v>22</v>
      </c>
      <c r="G3895" s="561" t="s">
        <v>30325</v>
      </c>
      <c r="H3895" s="561" t="s">
        <v>3968</v>
      </c>
      <c r="I3895" s="561" t="s">
        <v>23270</v>
      </c>
      <c r="J3895" s="561" t="s">
        <v>24</v>
      </c>
      <c r="K3895" s="562" t="s">
        <v>7588</v>
      </c>
      <c r="L3895" s="561" t="s">
        <v>25</v>
      </c>
    </row>
    <row r="3896" spans="1:12" x14ac:dyDescent="0.25">
      <c r="A3896" s="561" t="s">
        <v>3412</v>
      </c>
      <c r="B3896" s="561" t="s">
        <v>3413</v>
      </c>
      <c r="C3896" s="561" t="s">
        <v>2763</v>
      </c>
      <c r="D3896" s="561" t="s">
        <v>3655</v>
      </c>
      <c r="E3896" s="562" t="s">
        <v>22</v>
      </c>
      <c r="F3896" s="561" t="s">
        <v>22</v>
      </c>
      <c r="G3896" s="561" t="s">
        <v>30326</v>
      </c>
      <c r="H3896" s="561" t="s">
        <v>3970</v>
      </c>
      <c r="I3896" s="561" t="s">
        <v>23270</v>
      </c>
      <c r="J3896" s="561" t="s">
        <v>24</v>
      </c>
      <c r="K3896" s="562" t="s">
        <v>2782</v>
      </c>
      <c r="L3896" s="561" t="s">
        <v>25</v>
      </c>
    </row>
    <row r="3897" spans="1:12" x14ac:dyDescent="0.25">
      <c r="A3897" s="561" t="s">
        <v>3412</v>
      </c>
      <c r="B3897" s="561" t="s">
        <v>3413</v>
      </c>
      <c r="C3897" s="561" t="s">
        <v>2763</v>
      </c>
      <c r="D3897" s="561" t="s">
        <v>3655</v>
      </c>
      <c r="E3897" s="562" t="s">
        <v>22</v>
      </c>
      <c r="F3897" s="561" t="s">
        <v>22</v>
      </c>
      <c r="G3897" s="561" t="s">
        <v>30327</v>
      </c>
      <c r="H3897" s="561" t="s">
        <v>3971</v>
      </c>
      <c r="I3897" s="561" t="s">
        <v>23270</v>
      </c>
      <c r="J3897" s="561" t="s">
        <v>24</v>
      </c>
      <c r="K3897" s="562" t="s">
        <v>1913</v>
      </c>
      <c r="L3897" s="561" t="s">
        <v>25</v>
      </c>
    </row>
    <row r="3898" spans="1:12" x14ac:dyDescent="0.25">
      <c r="A3898" s="561" t="s">
        <v>3412</v>
      </c>
      <c r="B3898" s="561" t="s">
        <v>3413</v>
      </c>
      <c r="C3898" s="561" t="s">
        <v>2763</v>
      </c>
      <c r="D3898" s="561" t="s">
        <v>3655</v>
      </c>
      <c r="E3898" s="562" t="s">
        <v>22</v>
      </c>
      <c r="F3898" s="561" t="s">
        <v>22</v>
      </c>
      <c r="G3898" s="561" t="s">
        <v>30328</v>
      </c>
      <c r="H3898" s="561" t="s">
        <v>3972</v>
      </c>
      <c r="I3898" s="561" t="s">
        <v>23270</v>
      </c>
      <c r="J3898" s="561" t="s">
        <v>24</v>
      </c>
      <c r="K3898" s="562" t="s">
        <v>37848</v>
      </c>
      <c r="L3898" s="561" t="s">
        <v>25</v>
      </c>
    </row>
    <row r="3899" spans="1:12" x14ac:dyDescent="0.25">
      <c r="A3899" s="561" t="s">
        <v>3412</v>
      </c>
      <c r="B3899" s="561" t="s">
        <v>3413</v>
      </c>
      <c r="C3899" s="561" t="s">
        <v>2763</v>
      </c>
      <c r="D3899" s="561" t="s">
        <v>3655</v>
      </c>
      <c r="E3899" s="562" t="s">
        <v>22</v>
      </c>
      <c r="F3899" s="561" t="s">
        <v>22</v>
      </c>
      <c r="G3899" s="561" t="s">
        <v>30330</v>
      </c>
      <c r="H3899" s="561" t="s">
        <v>3973</v>
      </c>
      <c r="I3899" s="561" t="s">
        <v>23270</v>
      </c>
      <c r="J3899" s="561" t="s">
        <v>24</v>
      </c>
      <c r="K3899" s="562" t="s">
        <v>2481</v>
      </c>
      <c r="L3899" s="561" t="s">
        <v>25</v>
      </c>
    </row>
    <row r="3900" spans="1:12" x14ac:dyDescent="0.25">
      <c r="A3900" s="561" t="s">
        <v>3412</v>
      </c>
      <c r="B3900" s="561" t="s">
        <v>3413</v>
      </c>
      <c r="C3900" s="561" t="s">
        <v>2763</v>
      </c>
      <c r="D3900" s="561" t="s">
        <v>3655</v>
      </c>
      <c r="E3900" s="562" t="s">
        <v>22</v>
      </c>
      <c r="F3900" s="561" t="s">
        <v>22</v>
      </c>
      <c r="G3900" s="561" t="s">
        <v>30331</v>
      </c>
      <c r="H3900" s="561" t="s">
        <v>3974</v>
      </c>
      <c r="I3900" s="561" t="s">
        <v>23270</v>
      </c>
      <c r="J3900" s="561" t="s">
        <v>24</v>
      </c>
      <c r="K3900" s="562" t="s">
        <v>7588</v>
      </c>
      <c r="L3900" s="561" t="s">
        <v>25</v>
      </c>
    </row>
    <row r="3901" spans="1:12" x14ac:dyDescent="0.25">
      <c r="A3901" s="561" t="s">
        <v>3412</v>
      </c>
      <c r="B3901" s="561" t="s">
        <v>3413</v>
      </c>
      <c r="C3901" s="561" t="s">
        <v>2763</v>
      </c>
      <c r="D3901" s="561" t="s">
        <v>3655</v>
      </c>
      <c r="E3901" s="562" t="s">
        <v>22</v>
      </c>
      <c r="F3901" s="561" t="s">
        <v>22</v>
      </c>
      <c r="G3901" s="561" t="s">
        <v>30332</v>
      </c>
      <c r="H3901" s="561" t="s">
        <v>3975</v>
      </c>
      <c r="I3901" s="561" t="s">
        <v>23270</v>
      </c>
      <c r="J3901" s="561" t="s">
        <v>24</v>
      </c>
      <c r="K3901" s="562" t="s">
        <v>6876</v>
      </c>
      <c r="L3901" s="561" t="s">
        <v>25</v>
      </c>
    </row>
    <row r="3902" spans="1:12" x14ac:dyDescent="0.25">
      <c r="A3902" s="561" t="s">
        <v>3412</v>
      </c>
      <c r="B3902" s="561" t="s">
        <v>3413</v>
      </c>
      <c r="C3902" s="561" t="s">
        <v>2763</v>
      </c>
      <c r="D3902" s="561" t="s">
        <v>3655</v>
      </c>
      <c r="E3902" s="562" t="s">
        <v>22</v>
      </c>
      <c r="F3902" s="561" t="s">
        <v>22</v>
      </c>
      <c r="G3902" s="561" t="s">
        <v>30333</v>
      </c>
      <c r="H3902" s="561" t="s">
        <v>3977</v>
      </c>
      <c r="I3902" s="561" t="s">
        <v>23270</v>
      </c>
      <c r="J3902" s="561" t="s">
        <v>24</v>
      </c>
      <c r="K3902" s="562" t="s">
        <v>2411</v>
      </c>
      <c r="L3902" s="561" t="s">
        <v>25</v>
      </c>
    </row>
    <row r="3903" spans="1:12" x14ac:dyDescent="0.25">
      <c r="A3903" s="561" t="s">
        <v>3412</v>
      </c>
      <c r="B3903" s="561" t="s">
        <v>3413</v>
      </c>
      <c r="C3903" s="561" t="s">
        <v>2763</v>
      </c>
      <c r="D3903" s="561" t="s">
        <v>3655</v>
      </c>
      <c r="E3903" s="562" t="s">
        <v>22</v>
      </c>
      <c r="F3903" s="561" t="s">
        <v>22</v>
      </c>
      <c r="G3903" s="561" t="s">
        <v>30334</v>
      </c>
      <c r="H3903" s="561" t="s">
        <v>3979</v>
      </c>
      <c r="I3903" s="561" t="s">
        <v>23270</v>
      </c>
      <c r="J3903" s="561" t="s">
        <v>24</v>
      </c>
      <c r="K3903" s="562" t="s">
        <v>28619</v>
      </c>
      <c r="L3903" s="561" t="s">
        <v>25</v>
      </c>
    </row>
    <row r="3904" spans="1:12" x14ac:dyDescent="0.25">
      <c r="A3904" s="561" t="s">
        <v>3412</v>
      </c>
      <c r="B3904" s="561" t="s">
        <v>3413</v>
      </c>
      <c r="C3904" s="561" t="s">
        <v>2763</v>
      </c>
      <c r="D3904" s="561" t="s">
        <v>3655</v>
      </c>
      <c r="E3904" s="562" t="s">
        <v>22</v>
      </c>
      <c r="F3904" s="561" t="s">
        <v>22</v>
      </c>
      <c r="G3904" s="561" t="s">
        <v>30335</v>
      </c>
      <c r="H3904" s="561" t="s">
        <v>3980</v>
      </c>
      <c r="I3904" s="561" t="s">
        <v>23270</v>
      </c>
      <c r="J3904" s="561" t="s">
        <v>24</v>
      </c>
      <c r="K3904" s="562" t="s">
        <v>7680</v>
      </c>
      <c r="L3904" s="561" t="s">
        <v>25</v>
      </c>
    </row>
    <row r="3905" spans="1:12" x14ac:dyDescent="0.25">
      <c r="A3905" s="561" t="s">
        <v>3412</v>
      </c>
      <c r="B3905" s="561" t="s">
        <v>3413</v>
      </c>
      <c r="C3905" s="561" t="s">
        <v>2763</v>
      </c>
      <c r="D3905" s="561" t="s">
        <v>3655</v>
      </c>
      <c r="E3905" s="562" t="s">
        <v>22</v>
      </c>
      <c r="F3905" s="561" t="s">
        <v>22</v>
      </c>
      <c r="G3905" s="561" t="s">
        <v>30337</v>
      </c>
      <c r="H3905" s="561" t="s">
        <v>3981</v>
      </c>
      <c r="I3905" s="561" t="s">
        <v>23270</v>
      </c>
      <c r="J3905" s="561" t="s">
        <v>24</v>
      </c>
      <c r="K3905" s="562" t="s">
        <v>6576</v>
      </c>
      <c r="L3905" s="561" t="s">
        <v>25</v>
      </c>
    </row>
    <row r="3906" spans="1:12" x14ac:dyDescent="0.25">
      <c r="A3906" s="561" t="s">
        <v>3412</v>
      </c>
      <c r="B3906" s="561" t="s">
        <v>3413</v>
      </c>
      <c r="C3906" s="561" t="s">
        <v>2763</v>
      </c>
      <c r="D3906" s="561" t="s">
        <v>3655</v>
      </c>
      <c r="E3906" s="562" t="s">
        <v>22</v>
      </c>
      <c r="F3906" s="561" t="s">
        <v>22</v>
      </c>
      <c r="G3906" s="561" t="s">
        <v>30339</v>
      </c>
      <c r="H3906" s="561" t="s">
        <v>3982</v>
      </c>
      <c r="I3906" s="561" t="s">
        <v>23270</v>
      </c>
      <c r="J3906" s="561" t="s">
        <v>24</v>
      </c>
      <c r="K3906" s="562" t="s">
        <v>5014</v>
      </c>
      <c r="L3906" s="561" t="s">
        <v>25</v>
      </c>
    </row>
    <row r="3907" spans="1:12" x14ac:dyDescent="0.25">
      <c r="A3907" s="561" t="s">
        <v>3412</v>
      </c>
      <c r="B3907" s="561" t="s">
        <v>3413</v>
      </c>
      <c r="C3907" s="561" t="s">
        <v>2763</v>
      </c>
      <c r="D3907" s="561" t="s">
        <v>3655</v>
      </c>
      <c r="E3907" s="562" t="s">
        <v>22</v>
      </c>
      <c r="F3907" s="561" t="s">
        <v>22</v>
      </c>
      <c r="G3907" s="561" t="s">
        <v>30340</v>
      </c>
      <c r="H3907" s="561" t="s">
        <v>3983</v>
      </c>
      <c r="I3907" s="561" t="s">
        <v>23270</v>
      </c>
      <c r="J3907" s="561" t="s">
        <v>24</v>
      </c>
      <c r="K3907" s="562" t="s">
        <v>7723</v>
      </c>
      <c r="L3907" s="561" t="s">
        <v>25</v>
      </c>
    </row>
    <row r="3908" spans="1:12" x14ac:dyDescent="0.25">
      <c r="A3908" s="561" t="s">
        <v>3412</v>
      </c>
      <c r="B3908" s="561" t="s">
        <v>3413</v>
      </c>
      <c r="C3908" s="561" t="s">
        <v>2763</v>
      </c>
      <c r="D3908" s="561" t="s">
        <v>3655</v>
      </c>
      <c r="E3908" s="562" t="s">
        <v>22</v>
      </c>
      <c r="F3908" s="561" t="s">
        <v>22</v>
      </c>
      <c r="G3908" s="561" t="s">
        <v>30341</v>
      </c>
      <c r="H3908" s="561" t="s">
        <v>3984</v>
      </c>
      <c r="I3908" s="561" t="s">
        <v>23270</v>
      </c>
      <c r="J3908" s="561" t="s">
        <v>24</v>
      </c>
      <c r="K3908" s="562" t="s">
        <v>7795</v>
      </c>
      <c r="L3908" s="561" t="s">
        <v>25</v>
      </c>
    </row>
    <row r="3909" spans="1:12" x14ac:dyDescent="0.25">
      <c r="A3909" s="561" t="s">
        <v>3412</v>
      </c>
      <c r="B3909" s="561" t="s">
        <v>3413</v>
      </c>
      <c r="C3909" s="561" t="s">
        <v>2763</v>
      </c>
      <c r="D3909" s="561" t="s">
        <v>3655</v>
      </c>
      <c r="E3909" s="562" t="s">
        <v>22</v>
      </c>
      <c r="F3909" s="561" t="s">
        <v>22</v>
      </c>
      <c r="G3909" s="561" t="s">
        <v>30342</v>
      </c>
      <c r="H3909" s="561" t="s">
        <v>3986</v>
      </c>
      <c r="I3909" s="561" t="s">
        <v>23270</v>
      </c>
      <c r="J3909" s="561" t="s">
        <v>24</v>
      </c>
      <c r="K3909" s="562" t="s">
        <v>4186</v>
      </c>
      <c r="L3909" s="561" t="s">
        <v>25</v>
      </c>
    </row>
    <row r="3910" spans="1:12" x14ac:dyDescent="0.25">
      <c r="A3910" s="561" t="s">
        <v>3412</v>
      </c>
      <c r="B3910" s="561" t="s">
        <v>3413</v>
      </c>
      <c r="C3910" s="561" t="s">
        <v>2763</v>
      </c>
      <c r="D3910" s="561" t="s">
        <v>3655</v>
      </c>
      <c r="E3910" s="562" t="s">
        <v>22</v>
      </c>
      <c r="F3910" s="561" t="s">
        <v>22</v>
      </c>
      <c r="G3910" s="561" t="s">
        <v>30343</v>
      </c>
      <c r="H3910" s="561" t="s">
        <v>3987</v>
      </c>
      <c r="I3910" s="561" t="s">
        <v>23270</v>
      </c>
      <c r="J3910" s="561" t="s">
        <v>24</v>
      </c>
      <c r="K3910" s="562" t="s">
        <v>37849</v>
      </c>
      <c r="L3910" s="561" t="s">
        <v>25</v>
      </c>
    </row>
    <row r="3911" spans="1:12" x14ac:dyDescent="0.25">
      <c r="A3911" s="561" t="s">
        <v>3412</v>
      </c>
      <c r="B3911" s="561" t="s">
        <v>3413</v>
      </c>
      <c r="C3911" s="561" t="s">
        <v>2763</v>
      </c>
      <c r="D3911" s="561" t="s">
        <v>3655</v>
      </c>
      <c r="E3911" s="562" t="s">
        <v>22</v>
      </c>
      <c r="F3911" s="561" t="s">
        <v>22</v>
      </c>
      <c r="G3911" s="561" t="s">
        <v>30345</v>
      </c>
      <c r="H3911" s="561" t="s">
        <v>3989</v>
      </c>
      <c r="I3911" s="561" t="s">
        <v>23270</v>
      </c>
      <c r="J3911" s="561" t="s">
        <v>24</v>
      </c>
      <c r="K3911" s="562" t="s">
        <v>37850</v>
      </c>
      <c r="L3911" s="561" t="s">
        <v>25</v>
      </c>
    </row>
    <row r="3912" spans="1:12" x14ac:dyDescent="0.25">
      <c r="A3912" s="561" t="s">
        <v>3412</v>
      </c>
      <c r="B3912" s="561" t="s">
        <v>3413</v>
      </c>
      <c r="C3912" s="561" t="s">
        <v>2763</v>
      </c>
      <c r="D3912" s="561" t="s">
        <v>3655</v>
      </c>
      <c r="E3912" s="562" t="s">
        <v>22</v>
      </c>
      <c r="F3912" s="561" t="s">
        <v>22</v>
      </c>
      <c r="G3912" s="561" t="s">
        <v>30347</v>
      </c>
      <c r="H3912" s="561" t="s">
        <v>3990</v>
      </c>
      <c r="I3912" s="561" t="s">
        <v>23270</v>
      </c>
      <c r="J3912" s="561" t="s">
        <v>24</v>
      </c>
      <c r="K3912" s="562" t="s">
        <v>8529</v>
      </c>
      <c r="L3912" s="561" t="s">
        <v>25</v>
      </c>
    </row>
    <row r="3913" spans="1:12" x14ac:dyDescent="0.25">
      <c r="A3913" s="561" t="s">
        <v>3412</v>
      </c>
      <c r="B3913" s="561" t="s">
        <v>3413</v>
      </c>
      <c r="C3913" s="561" t="s">
        <v>2763</v>
      </c>
      <c r="D3913" s="561" t="s">
        <v>3655</v>
      </c>
      <c r="E3913" s="562" t="s">
        <v>22</v>
      </c>
      <c r="F3913" s="561" t="s">
        <v>22</v>
      </c>
      <c r="G3913" s="561" t="s">
        <v>30349</v>
      </c>
      <c r="H3913" s="561" t="s">
        <v>3991</v>
      </c>
      <c r="I3913" s="561" t="s">
        <v>23270</v>
      </c>
      <c r="J3913" s="561" t="s">
        <v>24</v>
      </c>
      <c r="K3913" s="562" t="s">
        <v>37851</v>
      </c>
      <c r="L3913" s="561" t="s">
        <v>25</v>
      </c>
    </row>
    <row r="3914" spans="1:12" x14ac:dyDescent="0.25">
      <c r="A3914" s="561" t="s">
        <v>3412</v>
      </c>
      <c r="B3914" s="561" t="s">
        <v>3413</v>
      </c>
      <c r="C3914" s="561" t="s">
        <v>2763</v>
      </c>
      <c r="D3914" s="561" t="s">
        <v>3655</v>
      </c>
      <c r="E3914" s="562" t="s">
        <v>22</v>
      </c>
      <c r="F3914" s="561" t="s">
        <v>22</v>
      </c>
      <c r="G3914" s="561" t="s">
        <v>30350</v>
      </c>
      <c r="H3914" s="561" t="s">
        <v>3992</v>
      </c>
      <c r="I3914" s="561" t="s">
        <v>23270</v>
      </c>
      <c r="J3914" s="561" t="s">
        <v>24</v>
      </c>
      <c r="K3914" s="562" t="s">
        <v>3692</v>
      </c>
      <c r="L3914" s="561" t="s">
        <v>25</v>
      </c>
    </row>
    <row r="3915" spans="1:12" x14ac:dyDescent="0.25">
      <c r="A3915" s="561" t="s">
        <v>3412</v>
      </c>
      <c r="B3915" s="561" t="s">
        <v>3413</v>
      </c>
      <c r="C3915" s="561" t="s">
        <v>2763</v>
      </c>
      <c r="D3915" s="561" t="s">
        <v>3655</v>
      </c>
      <c r="E3915" s="562" t="s">
        <v>22</v>
      </c>
      <c r="F3915" s="561" t="s">
        <v>22</v>
      </c>
      <c r="G3915" s="561" t="s">
        <v>30351</v>
      </c>
      <c r="H3915" s="561" t="s">
        <v>3994</v>
      </c>
      <c r="I3915" s="561" t="s">
        <v>23270</v>
      </c>
      <c r="J3915" s="561" t="s">
        <v>24</v>
      </c>
      <c r="K3915" s="562" t="s">
        <v>37852</v>
      </c>
      <c r="L3915" s="561" t="s">
        <v>25</v>
      </c>
    </row>
    <row r="3916" spans="1:12" x14ac:dyDescent="0.25">
      <c r="A3916" s="561" t="s">
        <v>3412</v>
      </c>
      <c r="B3916" s="561" t="s">
        <v>3413</v>
      </c>
      <c r="C3916" s="561" t="s">
        <v>2763</v>
      </c>
      <c r="D3916" s="561" t="s">
        <v>3655</v>
      </c>
      <c r="E3916" s="562" t="s">
        <v>22</v>
      </c>
      <c r="F3916" s="561" t="s">
        <v>22</v>
      </c>
      <c r="G3916" s="561" t="s">
        <v>30353</v>
      </c>
      <c r="H3916" s="561" t="s">
        <v>3995</v>
      </c>
      <c r="I3916" s="561" t="s">
        <v>23270</v>
      </c>
      <c r="J3916" s="561" t="s">
        <v>24</v>
      </c>
      <c r="K3916" s="562" t="s">
        <v>7807</v>
      </c>
      <c r="L3916" s="561" t="s">
        <v>25</v>
      </c>
    </row>
    <row r="3917" spans="1:12" x14ac:dyDescent="0.25">
      <c r="A3917" s="561" t="s">
        <v>3412</v>
      </c>
      <c r="B3917" s="561" t="s">
        <v>3413</v>
      </c>
      <c r="C3917" s="561" t="s">
        <v>2763</v>
      </c>
      <c r="D3917" s="561" t="s">
        <v>3655</v>
      </c>
      <c r="E3917" s="562" t="s">
        <v>22</v>
      </c>
      <c r="F3917" s="561" t="s">
        <v>22</v>
      </c>
      <c r="G3917" s="561" t="s">
        <v>30354</v>
      </c>
      <c r="H3917" s="561" t="s">
        <v>3996</v>
      </c>
      <c r="I3917" s="561" t="s">
        <v>23270</v>
      </c>
      <c r="J3917" s="561" t="s">
        <v>24</v>
      </c>
      <c r="K3917" s="562" t="s">
        <v>37348</v>
      </c>
      <c r="L3917" s="561" t="s">
        <v>25</v>
      </c>
    </row>
    <row r="3918" spans="1:12" x14ac:dyDescent="0.25">
      <c r="A3918" s="561" t="s">
        <v>3412</v>
      </c>
      <c r="B3918" s="561" t="s">
        <v>3413</v>
      </c>
      <c r="C3918" s="561" t="s">
        <v>2763</v>
      </c>
      <c r="D3918" s="561" t="s">
        <v>3655</v>
      </c>
      <c r="E3918" s="562" t="s">
        <v>22</v>
      </c>
      <c r="F3918" s="561" t="s">
        <v>22</v>
      </c>
      <c r="G3918" s="561" t="s">
        <v>30355</v>
      </c>
      <c r="H3918" s="561" t="s">
        <v>3997</v>
      </c>
      <c r="I3918" s="561" t="s">
        <v>23270</v>
      </c>
      <c r="J3918" s="561" t="s">
        <v>24</v>
      </c>
      <c r="K3918" s="562" t="s">
        <v>37853</v>
      </c>
      <c r="L3918" s="561" t="s">
        <v>25</v>
      </c>
    </row>
    <row r="3919" spans="1:12" x14ac:dyDescent="0.25">
      <c r="A3919" s="561" t="s">
        <v>3412</v>
      </c>
      <c r="B3919" s="561" t="s">
        <v>3413</v>
      </c>
      <c r="C3919" s="561" t="s">
        <v>2763</v>
      </c>
      <c r="D3919" s="561" t="s">
        <v>3655</v>
      </c>
      <c r="E3919" s="562" t="s">
        <v>22</v>
      </c>
      <c r="F3919" s="561" t="s">
        <v>22</v>
      </c>
      <c r="G3919" s="561" t="s">
        <v>30356</v>
      </c>
      <c r="H3919" s="561" t="s">
        <v>30357</v>
      </c>
      <c r="I3919" s="561" t="s">
        <v>23270</v>
      </c>
      <c r="J3919" s="561" t="s">
        <v>24</v>
      </c>
      <c r="K3919" s="562" t="s">
        <v>37854</v>
      </c>
      <c r="L3919" s="561" t="s">
        <v>25</v>
      </c>
    </row>
    <row r="3920" spans="1:12" x14ac:dyDescent="0.25">
      <c r="A3920" s="561" t="s">
        <v>3412</v>
      </c>
      <c r="B3920" s="561" t="s">
        <v>3413</v>
      </c>
      <c r="C3920" s="561" t="s">
        <v>2763</v>
      </c>
      <c r="D3920" s="561" t="s">
        <v>3655</v>
      </c>
      <c r="E3920" s="562" t="s">
        <v>22</v>
      </c>
      <c r="F3920" s="561" t="s">
        <v>22</v>
      </c>
      <c r="G3920" s="561" t="s">
        <v>30359</v>
      </c>
      <c r="H3920" s="561" t="s">
        <v>3998</v>
      </c>
      <c r="I3920" s="561" t="s">
        <v>23270</v>
      </c>
      <c r="J3920" s="561" t="s">
        <v>24</v>
      </c>
      <c r="K3920" s="562" t="s">
        <v>37855</v>
      </c>
      <c r="L3920" s="561" t="s">
        <v>25</v>
      </c>
    </row>
    <row r="3921" spans="1:12" x14ac:dyDescent="0.25">
      <c r="A3921" s="561" t="s">
        <v>3412</v>
      </c>
      <c r="B3921" s="561" t="s">
        <v>3413</v>
      </c>
      <c r="C3921" s="561" t="s">
        <v>2763</v>
      </c>
      <c r="D3921" s="561" t="s">
        <v>3655</v>
      </c>
      <c r="E3921" s="562" t="s">
        <v>22</v>
      </c>
      <c r="F3921" s="561" t="s">
        <v>22</v>
      </c>
      <c r="G3921" s="561" t="s">
        <v>30361</v>
      </c>
      <c r="H3921" s="561" t="s">
        <v>3999</v>
      </c>
      <c r="I3921" s="561" t="s">
        <v>23270</v>
      </c>
      <c r="J3921" s="561" t="s">
        <v>24</v>
      </c>
      <c r="K3921" s="562" t="s">
        <v>37856</v>
      </c>
      <c r="L3921" s="561" t="s">
        <v>25</v>
      </c>
    </row>
    <row r="3922" spans="1:12" x14ac:dyDescent="0.25">
      <c r="A3922" s="561" t="s">
        <v>3412</v>
      </c>
      <c r="B3922" s="561" t="s">
        <v>3413</v>
      </c>
      <c r="C3922" s="561" t="s">
        <v>2763</v>
      </c>
      <c r="D3922" s="561" t="s">
        <v>3655</v>
      </c>
      <c r="E3922" s="562" t="s">
        <v>22</v>
      </c>
      <c r="F3922" s="561" t="s">
        <v>22</v>
      </c>
      <c r="G3922" s="561" t="s">
        <v>30362</v>
      </c>
      <c r="H3922" s="561" t="s">
        <v>4000</v>
      </c>
      <c r="I3922" s="561" t="s">
        <v>23270</v>
      </c>
      <c r="J3922" s="561" t="s">
        <v>24</v>
      </c>
      <c r="K3922" s="562" t="s">
        <v>37857</v>
      </c>
      <c r="L3922" s="561" t="s">
        <v>25</v>
      </c>
    </row>
    <row r="3923" spans="1:12" x14ac:dyDescent="0.25">
      <c r="A3923" s="561" t="s">
        <v>3412</v>
      </c>
      <c r="B3923" s="561" t="s">
        <v>3413</v>
      </c>
      <c r="C3923" s="561" t="s">
        <v>2763</v>
      </c>
      <c r="D3923" s="561" t="s">
        <v>3655</v>
      </c>
      <c r="E3923" s="562" t="s">
        <v>22</v>
      </c>
      <c r="F3923" s="561" t="s">
        <v>22</v>
      </c>
      <c r="G3923" s="561" t="s">
        <v>30364</v>
      </c>
      <c r="H3923" s="561" t="s">
        <v>4001</v>
      </c>
      <c r="I3923" s="561" t="s">
        <v>23270</v>
      </c>
      <c r="J3923" s="561" t="s">
        <v>24</v>
      </c>
      <c r="K3923" s="562" t="s">
        <v>34333</v>
      </c>
      <c r="L3923" s="561" t="s">
        <v>25</v>
      </c>
    </row>
    <row r="3924" spans="1:12" x14ac:dyDescent="0.25">
      <c r="A3924" s="561" t="s">
        <v>3412</v>
      </c>
      <c r="B3924" s="561" t="s">
        <v>3413</v>
      </c>
      <c r="C3924" s="561" t="s">
        <v>2763</v>
      </c>
      <c r="D3924" s="561" t="s">
        <v>3655</v>
      </c>
      <c r="E3924" s="562" t="s">
        <v>22</v>
      </c>
      <c r="F3924" s="561" t="s">
        <v>22</v>
      </c>
      <c r="G3924" s="561" t="s">
        <v>30366</v>
      </c>
      <c r="H3924" s="561" t="s">
        <v>4002</v>
      </c>
      <c r="I3924" s="561" t="s">
        <v>23270</v>
      </c>
      <c r="J3924" s="561" t="s">
        <v>24</v>
      </c>
      <c r="K3924" s="562" t="s">
        <v>8001</v>
      </c>
      <c r="L3924" s="561" t="s">
        <v>25</v>
      </c>
    </row>
    <row r="3925" spans="1:12" x14ac:dyDescent="0.25">
      <c r="A3925" s="561" t="s">
        <v>3412</v>
      </c>
      <c r="B3925" s="561" t="s">
        <v>3413</v>
      </c>
      <c r="C3925" s="561" t="s">
        <v>2763</v>
      </c>
      <c r="D3925" s="561" t="s">
        <v>3655</v>
      </c>
      <c r="E3925" s="562" t="s">
        <v>22</v>
      </c>
      <c r="F3925" s="561" t="s">
        <v>22</v>
      </c>
      <c r="G3925" s="561" t="s">
        <v>30367</v>
      </c>
      <c r="H3925" s="561" t="s">
        <v>4004</v>
      </c>
      <c r="I3925" s="561" t="s">
        <v>23270</v>
      </c>
      <c r="J3925" s="561" t="s">
        <v>24</v>
      </c>
      <c r="K3925" s="562" t="s">
        <v>37858</v>
      </c>
      <c r="L3925" s="561" t="s">
        <v>25</v>
      </c>
    </row>
    <row r="3926" spans="1:12" x14ac:dyDescent="0.25">
      <c r="A3926" s="561" t="s">
        <v>3412</v>
      </c>
      <c r="B3926" s="561" t="s">
        <v>3413</v>
      </c>
      <c r="C3926" s="561" t="s">
        <v>2763</v>
      </c>
      <c r="D3926" s="561" t="s">
        <v>3655</v>
      </c>
      <c r="E3926" s="562" t="s">
        <v>22</v>
      </c>
      <c r="F3926" s="561" t="s">
        <v>22</v>
      </c>
      <c r="G3926" s="561" t="s">
        <v>30369</v>
      </c>
      <c r="H3926" s="561" t="s">
        <v>4005</v>
      </c>
      <c r="I3926" s="561" t="s">
        <v>23270</v>
      </c>
      <c r="J3926" s="561" t="s">
        <v>24</v>
      </c>
      <c r="K3926" s="562" t="s">
        <v>3773</v>
      </c>
      <c r="L3926" s="561" t="s">
        <v>25</v>
      </c>
    </row>
    <row r="3927" spans="1:12" x14ac:dyDescent="0.25">
      <c r="A3927" s="561" t="s">
        <v>3412</v>
      </c>
      <c r="B3927" s="561" t="s">
        <v>3413</v>
      </c>
      <c r="C3927" s="561" t="s">
        <v>2763</v>
      </c>
      <c r="D3927" s="561" t="s">
        <v>3655</v>
      </c>
      <c r="E3927" s="562" t="s">
        <v>22</v>
      </c>
      <c r="F3927" s="561" t="s">
        <v>22</v>
      </c>
      <c r="G3927" s="561" t="s">
        <v>30370</v>
      </c>
      <c r="H3927" s="561" t="s">
        <v>4007</v>
      </c>
      <c r="I3927" s="561" t="s">
        <v>23270</v>
      </c>
      <c r="J3927" s="561" t="s">
        <v>24</v>
      </c>
      <c r="K3927" s="562" t="s">
        <v>37859</v>
      </c>
      <c r="L3927" s="561" t="s">
        <v>25</v>
      </c>
    </row>
    <row r="3928" spans="1:12" x14ac:dyDescent="0.25">
      <c r="A3928" s="561" t="s">
        <v>3412</v>
      </c>
      <c r="B3928" s="561" t="s">
        <v>3413</v>
      </c>
      <c r="C3928" s="561" t="s">
        <v>2763</v>
      </c>
      <c r="D3928" s="561" t="s">
        <v>3655</v>
      </c>
      <c r="E3928" s="562" t="s">
        <v>22</v>
      </c>
      <c r="F3928" s="561" t="s">
        <v>22</v>
      </c>
      <c r="G3928" s="561" t="s">
        <v>30372</v>
      </c>
      <c r="H3928" s="561" t="s">
        <v>4009</v>
      </c>
      <c r="I3928" s="561" t="s">
        <v>23270</v>
      </c>
      <c r="J3928" s="561" t="s">
        <v>24</v>
      </c>
      <c r="K3928" s="562" t="s">
        <v>37860</v>
      </c>
      <c r="L3928" s="561" t="s">
        <v>25</v>
      </c>
    </row>
    <row r="3929" spans="1:12" x14ac:dyDescent="0.25">
      <c r="A3929" s="561" t="s">
        <v>3412</v>
      </c>
      <c r="B3929" s="561" t="s">
        <v>3413</v>
      </c>
      <c r="C3929" s="561" t="s">
        <v>2763</v>
      </c>
      <c r="D3929" s="561" t="s">
        <v>3655</v>
      </c>
      <c r="E3929" s="562" t="s">
        <v>22</v>
      </c>
      <c r="F3929" s="561" t="s">
        <v>22</v>
      </c>
      <c r="G3929" s="561" t="s">
        <v>30374</v>
      </c>
      <c r="H3929" s="561" t="s">
        <v>4010</v>
      </c>
      <c r="I3929" s="561" t="s">
        <v>23270</v>
      </c>
      <c r="J3929" s="561" t="s">
        <v>24</v>
      </c>
      <c r="K3929" s="562" t="s">
        <v>7434</v>
      </c>
      <c r="L3929" s="561" t="s">
        <v>25</v>
      </c>
    </row>
    <row r="3930" spans="1:12" x14ac:dyDescent="0.25">
      <c r="A3930" s="561" t="s">
        <v>3412</v>
      </c>
      <c r="B3930" s="561" t="s">
        <v>3413</v>
      </c>
      <c r="C3930" s="561" t="s">
        <v>2763</v>
      </c>
      <c r="D3930" s="561" t="s">
        <v>3655</v>
      </c>
      <c r="E3930" s="562" t="s">
        <v>22</v>
      </c>
      <c r="F3930" s="561" t="s">
        <v>22</v>
      </c>
      <c r="G3930" s="561" t="s">
        <v>30376</v>
      </c>
      <c r="H3930" s="561" t="s">
        <v>4011</v>
      </c>
      <c r="I3930" s="561" t="s">
        <v>23270</v>
      </c>
      <c r="J3930" s="561" t="s">
        <v>24</v>
      </c>
      <c r="K3930" s="562" t="s">
        <v>7727</v>
      </c>
      <c r="L3930" s="561" t="s">
        <v>25</v>
      </c>
    </row>
    <row r="3931" spans="1:12" x14ac:dyDescent="0.25">
      <c r="A3931" s="561" t="s">
        <v>3412</v>
      </c>
      <c r="B3931" s="561" t="s">
        <v>3413</v>
      </c>
      <c r="C3931" s="561" t="s">
        <v>2763</v>
      </c>
      <c r="D3931" s="561" t="s">
        <v>3655</v>
      </c>
      <c r="E3931" s="562" t="s">
        <v>22</v>
      </c>
      <c r="F3931" s="561" t="s">
        <v>22</v>
      </c>
      <c r="G3931" s="561" t="s">
        <v>30378</v>
      </c>
      <c r="H3931" s="561" t="s">
        <v>4012</v>
      </c>
      <c r="I3931" s="561" t="s">
        <v>23270</v>
      </c>
      <c r="J3931" s="561" t="s">
        <v>24</v>
      </c>
      <c r="K3931" s="562" t="s">
        <v>8119</v>
      </c>
      <c r="L3931" s="561" t="s">
        <v>25</v>
      </c>
    </row>
    <row r="3932" spans="1:12" x14ac:dyDescent="0.25">
      <c r="A3932" s="561" t="s">
        <v>3412</v>
      </c>
      <c r="B3932" s="561" t="s">
        <v>3413</v>
      </c>
      <c r="C3932" s="561" t="s">
        <v>2763</v>
      </c>
      <c r="D3932" s="561" t="s">
        <v>3655</v>
      </c>
      <c r="E3932" s="562" t="s">
        <v>22</v>
      </c>
      <c r="F3932" s="561" t="s">
        <v>22</v>
      </c>
      <c r="G3932" s="561" t="s">
        <v>30380</v>
      </c>
      <c r="H3932" s="561" t="s">
        <v>4013</v>
      </c>
      <c r="I3932" s="561" t="s">
        <v>23270</v>
      </c>
      <c r="J3932" s="561" t="s">
        <v>24</v>
      </c>
      <c r="K3932" s="562" t="s">
        <v>4081</v>
      </c>
      <c r="L3932" s="561" t="s">
        <v>25</v>
      </c>
    </row>
    <row r="3933" spans="1:12" x14ac:dyDescent="0.25">
      <c r="A3933" s="561" t="s">
        <v>3412</v>
      </c>
      <c r="B3933" s="561" t="s">
        <v>3413</v>
      </c>
      <c r="C3933" s="561" t="s">
        <v>2763</v>
      </c>
      <c r="D3933" s="561" t="s">
        <v>3655</v>
      </c>
      <c r="E3933" s="562" t="s">
        <v>22</v>
      </c>
      <c r="F3933" s="561" t="s">
        <v>22</v>
      </c>
      <c r="G3933" s="561" t="s">
        <v>30381</v>
      </c>
      <c r="H3933" s="561" t="s">
        <v>4014</v>
      </c>
      <c r="I3933" s="561" t="s">
        <v>23270</v>
      </c>
      <c r="J3933" s="561" t="s">
        <v>24</v>
      </c>
      <c r="K3933" s="562" t="s">
        <v>37861</v>
      </c>
      <c r="L3933" s="561" t="s">
        <v>25</v>
      </c>
    </row>
    <row r="3934" spans="1:12" x14ac:dyDescent="0.25">
      <c r="A3934" s="561" t="s">
        <v>3412</v>
      </c>
      <c r="B3934" s="561" t="s">
        <v>3413</v>
      </c>
      <c r="C3934" s="561" t="s">
        <v>2763</v>
      </c>
      <c r="D3934" s="561" t="s">
        <v>3655</v>
      </c>
      <c r="E3934" s="562" t="s">
        <v>22</v>
      </c>
      <c r="F3934" s="561" t="s">
        <v>22</v>
      </c>
      <c r="G3934" s="561" t="s">
        <v>30383</v>
      </c>
      <c r="H3934" s="561" t="s">
        <v>4015</v>
      </c>
      <c r="I3934" s="561" t="s">
        <v>23270</v>
      </c>
      <c r="J3934" s="561" t="s">
        <v>24</v>
      </c>
      <c r="K3934" s="562" t="s">
        <v>29915</v>
      </c>
      <c r="L3934" s="561" t="s">
        <v>25</v>
      </c>
    </row>
    <row r="3935" spans="1:12" x14ac:dyDescent="0.25">
      <c r="A3935" s="561" t="s">
        <v>3412</v>
      </c>
      <c r="B3935" s="561" t="s">
        <v>3413</v>
      </c>
      <c r="C3935" s="561" t="s">
        <v>2763</v>
      </c>
      <c r="D3935" s="561" t="s">
        <v>3655</v>
      </c>
      <c r="E3935" s="562" t="s">
        <v>22</v>
      </c>
      <c r="F3935" s="561" t="s">
        <v>22</v>
      </c>
      <c r="G3935" s="561" t="s">
        <v>30385</v>
      </c>
      <c r="H3935" s="561" t="s">
        <v>4016</v>
      </c>
      <c r="I3935" s="561" t="s">
        <v>23270</v>
      </c>
      <c r="J3935" s="561" t="s">
        <v>24</v>
      </c>
      <c r="K3935" s="562" t="s">
        <v>24426</v>
      </c>
      <c r="L3935" s="561" t="s">
        <v>25</v>
      </c>
    </row>
    <row r="3936" spans="1:12" x14ac:dyDescent="0.25">
      <c r="A3936" s="561" t="s">
        <v>3412</v>
      </c>
      <c r="B3936" s="561" t="s">
        <v>3413</v>
      </c>
      <c r="C3936" s="561" t="s">
        <v>2763</v>
      </c>
      <c r="D3936" s="561" t="s">
        <v>3655</v>
      </c>
      <c r="E3936" s="562" t="s">
        <v>22</v>
      </c>
      <c r="F3936" s="561" t="s">
        <v>22</v>
      </c>
      <c r="G3936" s="561" t="s">
        <v>30386</v>
      </c>
      <c r="H3936" s="561" t="s">
        <v>4017</v>
      </c>
      <c r="I3936" s="561" t="s">
        <v>23270</v>
      </c>
      <c r="J3936" s="561" t="s">
        <v>24</v>
      </c>
      <c r="K3936" s="562" t="s">
        <v>37862</v>
      </c>
      <c r="L3936" s="561" t="s">
        <v>25</v>
      </c>
    </row>
    <row r="3937" spans="1:12" x14ac:dyDescent="0.25">
      <c r="A3937" s="561" t="s">
        <v>3412</v>
      </c>
      <c r="B3937" s="561" t="s">
        <v>3413</v>
      </c>
      <c r="C3937" s="561" t="s">
        <v>2763</v>
      </c>
      <c r="D3937" s="561" t="s">
        <v>3655</v>
      </c>
      <c r="E3937" s="562" t="s">
        <v>22</v>
      </c>
      <c r="F3937" s="561" t="s">
        <v>22</v>
      </c>
      <c r="G3937" s="561" t="s">
        <v>30388</v>
      </c>
      <c r="H3937" s="561" t="s">
        <v>4018</v>
      </c>
      <c r="I3937" s="561" t="s">
        <v>23270</v>
      </c>
      <c r="J3937" s="561" t="s">
        <v>24</v>
      </c>
      <c r="K3937" s="562" t="s">
        <v>24426</v>
      </c>
      <c r="L3937" s="561" t="s">
        <v>25</v>
      </c>
    </row>
    <row r="3938" spans="1:12" x14ac:dyDescent="0.25">
      <c r="A3938" s="561" t="s">
        <v>3412</v>
      </c>
      <c r="B3938" s="561" t="s">
        <v>3413</v>
      </c>
      <c r="C3938" s="561" t="s">
        <v>2763</v>
      </c>
      <c r="D3938" s="561" t="s">
        <v>3655</v>
      </c>
      <c r="E3938" s="562" t="s">
        <v>22</v>
      </c>
      <c r="F3938" s="561" t="s">
        <v>22</v>
      </c>
      <c r="G3938" s="561" t="s">
        <v>30389</v>
      </c>
      <c r="H3938" s="561" t="s">
        <v>4019</v>
      </c>
      <c r="I3938" s="561" t="s">
        <v>23270</v>
      </c>
      <c r="J3938" s="561" t="s">
        <v>24</v>
      </c>
      <c r="K3938" s="562" t="s">
        <v>37863</v>
      </c>
      <c r="L3938" s="561" t="s">
        <v>25</v>
      </c>
    </row>
    <row r="3939" spans="1:12" x14ac:dyDescent="0.25">
      <c r="A3939" s="561" t="s">
        <v>3412</v>
      </c>
      <c r="B3939" s="561" t="s">
        <v>3413</v>
      </c>
      <c r="C3939" s="561" t="s">
        <v>2763</v>
      </c>
      <c r="D3939" s="561" t="s">
        <v>3655</v>
      </c>
      <c r="E3939" s="562" t="s">
        <v>22</v>
      </c>
      <c r="F3939" s="561" t="s">
        <v>22</v>
      </c>
      <c r="G3939" s="561" t="s">
        <v>30390</v>
      </c>
      <c r="H3939" s="561" t="s">
        <v>4021</v>
      </c>
      <c r="I3939" s="561" t="s">
        <v>23270</v>
      </c>
      <c r="J3939" s="561" t="s">
        <v>24</v>
      </c>
      <c r="K3939" s="562" t="s">
        <v>37864</v>
      </c>
      <c r="L3939" s="561" t="s">
        <v>25</v>
      </c>
    </row>
    <row r="3940" spans="1:12" x14ac:dyDescent="0.25">
      <c r="A3940" s="561" t="s">
        <v>3412</v>
      </c>
      <c r="B3940" s="561" t="s">
        <v>3413</v>
      </c>
      <c r="C3940" s="561" t="s">
        <v>2763</v>
      </c>
      <c r="D3940" s="561" t="s">
        <v>3655</v>
      </c>
      <c r="E3940" s="562" t="s">
        <v>22</v>
      </c>
      <c r="F3940" s="561" t="s">
        <v>22</v>
      </c>
      <c r="G3940" s="561" t="s">
        <v>30392</v>
      </c>
      <c r="H3940" s="561" t="s">
        <v>4022</v>
      </c>
      <c r="I3940" s="561" t="s">
        <v>23270</v>
      </c>
      <c r="J3940" s="561" t="s">
        <v>24</v>
      </c>
      <c r="K3940" s="562" t="s">
        <v>1524</v>
      </c>
      <c r="L3940" s="561" t="s">
        <v>25</v>
      </c>
    </row>
    <row r="3941" spans="1:12" x14ac:dyDescent="0.25">
      <c r="A3941" s="561" t="s">
        <v>3412</v>
      </c>
      <c r="B3941" s="561" t="s">
        <v>3413</v>
      </c>
      <c r="C3941" s="561" t="s">
        <v>2763</v>
      </c>
      <c r="D3941" s="561" t="s">
        <v>3655</v>
      </c>
      <c r="E3941" s="562" t="s">
        <v>22</v>
      </c>
      <c r="F3941" s="561" t="s">
        <v>22</v>
      </c>
      <c r="G3941" s="561" t="s">
        <v>30393</v>
      </c>
      <c r="H3941" s="561" t="s">
        <v>4023</v>
      </c>
      <c r="I3941" s="561" t="s">
        <v>23270</v>
      </c>
      <c r="J3941" s="561" t="s">
        <v>24</v>
      </c>
      <c r="K3941" s="562" t="s">
        <v>37865</v>
      </c>
      <c r="L3941" s="561" t="s">
        <v>25</v>
      </c>
    </row>
    <row r="3942" spans="1:12" x14ac:dyDescent="0.25">
      <c r="A3942" s="561" t="s">
        <v>3412</v>
      </c>
      <c r="B3942" s="561" t="s">
        <v>3413</v>
      </c>
      <c r="C3942" s="561" t="s">
        <v>2763</v>
      </c>
      <c r="D3942" s="561" t="s">
        <v>3655</v>
      </c>
      <c r="E3942" s="562" t="s">
        <v>22</v>
      </c>
      <c r="F3942" s="561" t="s">
        <v>22</v>
      </c>
      <c r="G3942" s="561" t="s">
        <v>30395</v>
      </c>
      <c r="H3942" s="561" t="s">
        <v>4024</v>
      </c>
      <c r="I3942" s="561" t="s">
        <v>23148</v>
      </c>
      <c r="J3942" s="561" t="s">
        <v>24</v>
      </c>
      <c r="K3942" s="562" t="s">
        <v>37866</v>
      </c>
      <c r="L3942" s="561" t="s">
        <v>25</v>
      </c>
    </row>
    <row r="3943" spans="1:12" x14ac:dyDescent="0.25">
      <c r="A3943" s="561" t="s">
        <v>3412</v>
      </c>
      <c r="B3943" s="561" t="s">
        <v>3413</v>
      </c>
      <c r="C3943" s="561" t="s">
        <v>2763</v>
      </c>
      <c r="D3943" s="561" t="s">
        <v>3655</v>
      </c>
      <c r="E3943" s="562" t="s">
        <v>22</v>
      </c>
      <c r="F3943" s="561" t="s">
        <v>22</v>
      </c>
      <c r="G3943" s="561" t="s">
        <v>30397</v>
      </c>
      <c r="H3943" s="561" t="s">
        <v>4025</v>
      </c>
      <c r="I3943" s="561" t="s">
        <v>23270</v>
      </c>
      <c r="J3943" s="561" t="s">
        <v>24</v>
      </c>
      <c r="K3943" s="562" t="s">
        <v>8089</v>
      </c>
      <c r="L3943" s="561" t="s">
        <v>25</v>
      </c>
    </row>
    <row r="3944" spans="1:12" x14ac:dyDescent="0.25">
      <c r="A3944" s="561" t="s">
        <v>3412</v>
      </c>
      <c r="B3944" s="561" t="s">
        <v>3413</v>
      </c>
      <c r="C3944" s="561" t="s">
        <v>2763</v>
      </c>
      <c r="D3944" s="561" t="s">
        <v>3655</v>
      </c>
      <c r="E3944" s="562" t="s">
        <v>22</v>
      </c>
      <c r="F3944" s="561" t="s">
        <v>22</v>
      </c>
      <c r="G3944" s="561" t="s">
        <v>30398</v>
      </c>
      <c r="H3944" s="561" t="s">
        <v>4026</v>
      </c>
      <c r="I3944" s="561" t="s">
        <v>23270</v>
      </c>
      <c r="J3944" s="561" t="s">
        <v>24</v>
      </c>
      <c r="K3944" s="562" t="s">
        <v>7047</v>
      </c>
      <c r="L3944" s="561" t="s">
        <v>25</v>
      </c>
    </row>
    <row r="3945" spans="1:12" x14ac:dyDescent="0.25">
      <c r="A3945" s="561" t="s">
        <v>3412</v>
      </c>
      <c r="B3945" s="561" t="s">
        <v>3413</v>
      </c>
      <c r="C3945" s="561" t="s">
        <v>2763</v>
      </c>
      <c r="D3945" s="561" t="s">
        <v>3655</v>
      </c>
      <c r="E3945" s="562" t="s">
        <v>22</v>
      </c>
      <c r="F3945" s="561" t="s">
        <v>22</v>
      </c>
      <c r="G3945" s="561" t="s">
        <v>30399</v>
      </c>
      <c r="H3945" s="561" t="s">
        <v>4027</v>
      </c>
      <c r="I3945" s="561" t="s">
        <v>23270</v>
      </c>
      <c r="J3945" s="561" t="s">
        <v>24</v>
      </c>
      <c r="K3945" s="562" t="s">
        <v>2481</v>
      </c>
      <c r="L3945" s="561" t="s">
        <v>25</v>
      </c>
    </row>
    <row r="3946" spans="1:12" x14ac:dyDescent="0.25">
      <c r="A3946" s="561" t="s">
        <v>3412</v>
      </c>
      <c r="B3946" s="561" t="s">
        <v>3413</v>
      </c>
      <c r="C3946" s="561" t="s">
        <v>2763</v>
      </c>
      <c r="D3946" s="561" t="s">
        <v>3655</v>
      </c>
      <c r="E3946" s="562" t="s">
        <v>22</v>
      </c>
      <c r="F3946" s="561" t="s">
        <v>22</v>
      </c>
      <c r="G3946" s="561" t="s">
        <v>30400</v>
      </c>
      <c r="H3946" s="561" t="s">
        <v>4028</v>
      </c>
      <c r="I3946" s="561" t="s">
        <v>23270</v>
      </c>
      <c r="J3946" s="561" t="s">
        <v>24</v>
      </c>
      <c r="K3946" s="562" t="s">
        <v>192</v>
      </c>
      <c r="L3946" s="561" t="s">
        <v>25</v>
      </c>
    </row>
    <row r="3947" spans="1:12" x14ac:dyDescent="0.25">
      <c r="A3947" s="561" t="s">
        <v>3412</v>
      </c>
      <c r="B3947" s="561" t="s">
        <v>3413</v>
      </c>
      <c r="C3947" s="561" t="s">
        <v>2763</v>
      </c>
      <c r="D3947" s="561" t="s">
        <v>3655</v>
      </c>
      <c r="E3947" s="562" t="s">
        <v>22</v>
      </c>
      <c r="F3947" s="561" t="s">
        <v>22</v>
      </c>
      <c r="G3947" s="561" t="s">
        <v>30402</v>
      </c>
      <c r="H3947" s="561" t="s">
        <v>4030</v>
      </c>
      <c r="I3947" s="561" t="s">
        <v>23270</v>
      </c>
      <c r="J3947" s="561" t="s">
        <v>24</v>
      </c>
      <c r="K3947" s="562" t="s">
        <v>4550</v>
      </c>
      <c r="L3947" s="561" t="s">
        <v>25</v>
      </c>
    </row>
    <row r="3948" spans="1:12" x14ac:dyDescent="0.25">
      <c r="A3948" s="561" t="s">
        <v>3412</v>
      </c>
      <c r="B3948" s="561" t="s">
        <v>3413</v>
      </c>
      <c r="C3948" s="561" t="s">
        <v>2763</v>
      </c>
      <c r="D3948" s="561" t="s">
        <v>3655</v>
      </c>
      <c r="E3948" s="562" t="s">
        <v>22</v>
      </c>
      <c r="F3948" s="561" t="s">
        <v>22</v>
      </c>
      <c r="G3948" s="561" t="s">
        <v>30403</v>
      </c>
      <c r="H3948" s="561" t="s">
        <v>4032</v>
      </c>
      <c r="I3948" s="561" t="s">
        <v>23270</v>
      </c>
      <c r="J3948" s="561" t="s">
        <v>24</v>
      </c>
      <c r="K3948" s="562" t="s">
        <v>2390</v>
      </c>
      <c r="L3948" s="561" t="s">
        <v>25</v>
      </c>
    </row>
    <row r="3949" spans="1:12" x14ac:dyDescent="0.25">
      <c r="A3949" s="561" t="s">
        <v>3412</v>
      </c>
      <c r="B3949" s="561" t="s">
        <v>3413</v>
      </c>
      <c r="C3949" s="561" t="s">
        <v>2763</v>
      </c>
      <c r="D3949" s="561" t="s">
        <v>3655</v>
      </c>
      <c r="E3949" s="562" t="s">
        <v>22</v>
      </c>
      <c r="F3949" s="561" t="s">
        <v>22</v>
      </c>
      <c r="G3949" s="561" t="s">
        <v>30404</v>
      </c>
      <c r="H3949" s="561" t="s">
        <v>4034</v>
      </c>
      <c r="I3949" s="561" t="s">
        <v>23270</v>
      </c>
      <c r="J3949" s="561" t="s">
        <v>24</v>
      </c>
      <c r="K3949" s="562" t="s">
        <v>7828</v>
      </c>
      <c r="L3949" s="561" t="s">
        <v>25</v>
      </c>
    </row>
    <row r="3950" spans="1:12" x14ac:dyDescent="0.25">
      <c r="A3950" s="561" t="s">
        <v>3412</v>
      </c>
      <c r="B3950" s="561" t="s">
        <v>3413</v>
      </c>
      <c r="C3950" s="561" t="s">
        <v>2763</v>
      </c>
      <c r="D3950" s="561" t="s">
        <v>3655</v>
      </c>
      <c r="E3950" s="562" t="s">
        <v>22</v>
      </c>
      <c r="F3950" s="561" t="s">
        <v>22</v>
      </c>
      <c r="G3950" s="561" t="s">
        <v>30405</v>
      </c>
      <c r="H3950" s="561" t="s">
        <v>4035</v>
      </c>
      <c r="I3950" s="561" t="s">
        <v>23270</v>
      </c>
      <c r="J3950" s="561" t="s">
        <v>24</v>
      </c>
      <c r="K3950" s="562" t="s">
        <v>3732</v>
      </c>
      <c r="L3950" s="561" t="s">
        <v>25</v>
      </c>
    </row>
    <row r="3951" spans="1:12" x14ac:dyDescent="0.25">
      <c r="A3951" s="561" t="s">
        <v>3412</v>
      </c>
      <c r="B3951" s="561" t="s">
        <v>3413</v>
      </c>
      <c r="C3951" s="561" t="s">
        <v>2763</v>
      </c>
      <c r="D3951" s="561" t="s">
        <v>3655</v>
      </c>
      <c r="E3951" s="562" t="s">
        <v>22</v>
      </c>
      <c r="F3951" s="561" t="s">
        <v>22</v>
      </c>
      <c r="G3951" s="561" t="s">
        <v>30406</v>
      </c>
      <c r="H3951" s="561" t="s">
        <v>4036</v>
      </c>
      <c r="I3951" s="561" t="s">
        <v>23270</v>
      </c>
      <c r="J3951" s="561" t="s">
        <v>24</v>
      </c>
      <c r="K3951" s="562" t="s">
        <v>7747</v>
      </c>
      <c r="L3951" s="561" t="s">
        <v>25</v>
      </c>
    </row>
    <row r="3952" spans="1:12" x14ac:dyDescent="0.25">
      <c r="A3952" s="561" t="s">
        <v>3412</v>
      </c>
      <c r="B3952" s="561" t="s">
        <v>3413</v>
      </c>
      <c r="C3952" s="561" t="s">
        <v>2763</v>
      </c>
      <c r="D3952" s="561" t="s">
        <v>3655</v>
      </c>
      <c r="E3952" s="562" t="s">
        <v>22</v>
      </c>
      <c r="F3952" s="561" t="s">
        <v>22</v>
      </c>
      <c r="G3952" s="561" t="s">
        <v>30407</v>
      </c>
      <c r="H3952" s="561" t="s">
        <v>4037</v>
      </c>
      <c r="I3952" s="561" t="s">
        <v>23270</v>
      </c>
      <c r="J3952" s="561" t="s">
        <v>24</v>
      </c>
      <c r="K3952" s="562" t="s">
        <v>7624</v>
      </c>
      <c r="L3952" s="561" t="s">
        <v>25</v>
      </c>
    </row>
    <row r="3953" spans="1:12" x14ac:dyDescent="0.25">
      <c r="A3953" s="561" t="s">
        <v>3412</v>
      </c>
      <c r="B3953" s="561" t="s">
        <v>3413</v>
      </c>
      <c r="C3953" s="561" t="s">
        <v>2763</v>
      </c>
      <c r="D3953" s="561" t="s">
        <v>3655</v>
      </c>
      <c r="E3953" s="562" t="s">
        <v>22</v>
      </c>
      <c r="F3953" s="561" t="s">
        <v>22</v>
      </c>
      <c r="G3953" s="561" t="s">
        <v>30408</v>
      </c>
      <c r="H3953" s="561" t="s">
        <v>4039</v>
      </c>
      <c r="I3953" s="561" t="s">
        <v>23270</v>
      </c>
      <c r="J3953" s="561" t="s">
        <v>24</v>
      </c>
      <c r="K3953" s="562" t="s">
        <v>28806</v>
      </c>
      <c r="L3953" s="561" t="s">
        <v>25</v>
      </c>
    </row>
    <row r="3954" spans="1:12" x14ac:dyDescent="0.25">
      <c r="A3954" s="561" t="s">
        <v>3412</v>
      </c>
      <c r="B3954" s="561" t="s">
        <v>3413</v>
      </c>
      <c r="C3954" s="561" t="s">
        <v>2763</v>
      </c>
      <c r="D3954" s="561" t="s">
        <v>3655</v>
      </c>
      <c r="E3954" s="562" t="s">
        <v>22</v>
      </c>
      <c r="F3954" s="561" t="s">
        <v>22</v>
      </c>
      <c r="G3954" s="561" t="s">
        <v>30409</v>
      </c>
      <c r="H3954" s="561" t="s">
        <v>4040</v>
      </c>
      <c r="I3954" s="561" t="s">
        <v>23270</v>
      </c>
      <c r="J3954" s="561" t="s">
        <v>24</v>
      </c>
      <c r="K3954" s="562" t="s">
        <v>33890</v>
      </c>
      <c r="L3954" s="561" t="s">
        <v>25</v>
      </c>
    </row>
    <row r="3955" spans="1:12" x14ac:dyDescent="0.25">
      <c r="A3955" s="561" t="s">
        <v>3412</v>
      </c>
      <c r="B3955" s="561" t="s">
        <v>3413</v>
      </c>
      <c r="C3955" s="561" t="s">
        <v>2763</v>
      </c>
      <c r="D3955" s="561" t="s">
        <v>3655</v>
      </c>
      <c r="E3955" s="562" t="s">
        <v>22</v>
      </c>
      <c r="F3955" s="561" t="s">
        <v>22</v>
      </c>
      <c r="G3955" s="561" t="s">
        <v>30410</v>
      </c>
      <c r="H3955" s="561" t="s">
        <v>4041</v>
      </c>
      <c r="I3955" s="561" t="s">
        <v>23270</v>
      </c>
      <c r="J3955" s="561" t="s">
        <v>24</v>
      </c>
      <c r="K3955" s="562" t="s">
        <v>3794</v>
      </c>
      <c r="L3955" s="561" t="s">
        <v>25</v>
      </c>
    </row>
    <row r="3956" spans="1:12" x14ac:dyDescent="0.25">
      <c r="A3956" s="561" t="s">
        <v>3412</v>
      </c>
      <c r="B3956" s="561" t="s">
        <v>3413</v>
      </c>
      <c r="C3956" s="561" t="s">
        <v>2763</v>
      </c>
      <c r="D3956" s="561" t="s">
        <v>3655</v>
      </c>
      <c r="E3956" s="562" t="s">
        <v>22</v>
      </c>
      <c r="F3956" s="561" t="s">
        <v>22</v>
      </c>
      <c r="G3956" s="561" t="s">
        <v>30411</v>
      </c>
      <c r="H3956" s="561" t="s">
        <v>4042</v>
      </c>
      <c r="I3956" s="561" t="s">
        <v>23270</v>
      </c>
      <c r="J3956" s="561" t="s">
        <v>24</v>
      </c>
      <c r="K3956" s="562" t="s">
        <v>7659</v>
      </c>
      <c r="L3956" s="561" t="s">
        <v>25</v>
      </c>
    </row>
    <row r="3957" spans="1:12" x14ac:dyDescent="0.25">
      <c r="A3957" s="561" t="s">
        <v>3412</v>
      </c>
      <c r="B3957" s="561" t="s">
        <v>3413</v>
      </c>
      <c r="C3957" s="561" t="s">
        <v>2763</v>
      </c>
      <c r="D3957" s="561" t="s">
        <v>3655</v>
      </c>
      <c r="E3957" s="562" t="s">
        <v>22</v>
      </c>
      <c r="F3957" s="561" t="s">
        <v>22</v>
      </c>
      <c r="G3957" s="561" t="s">
        <v>30413</v>
      </c>
      <c r="H3957" s="561" t="s">
        <v>4043</v>
      </c>
      <c r="I3957" s="561" t="s">
        <v>23270</v>
      </c>
      <c r="J3957" s="561" t="s">
        <v>24</v>
      </c>
      <c r="K3957" s="562" t="s">
        <v>35419</v>
      </c>
      <c r="L3957" s="561" t="s">
        <v>25</v>
      </c>
    </row>
    <row r="3958" spans="1:12" x14ac:dyDescent="0.25">
      <c r="A3958" s="561" t="s">
        <v>3412</v>
      </c>
      <c r="B3958" s="561" t="s">
        <v>3413</v>
      </c>
      <c r="C3958" s="561" t="s">
        <v>2763</v>
      </c>
      <c r="D3958" s="561" t="s">
        <v>3655</v>
      </c>
      <c r="E3958" s="562" t="s">
        <v>22</v>
      </c>
      <c r="F3958" s="561" t="s">
        <v>22</v>
      </c>
      <c r="G3958" s="561" t="s">
        <v>30414</v>
      </c>
      <c r="H3958" s="561" t="s">
        <v>4044</v>
      </c>
      <c r="I3958" s="561" t="s">
        <v>23270</v>
      </c>
      <c r="J3958" s="561" t="s">
        <v>24</v>
      </c>
      <c r="K3958" s="562" t="s">
        <v>28806</v>
      </c>
      <c r="L3958" s="561" t="s">
        <v>25</v>
      </c>
    </row>
    <row r="3959" spans="1:12" x14ac:dyDescent="0.25">
      <c r="A3959" s="561" t="s">
        <v>3412</v>
      </c>
      <c r="B3959" s="561" t="s">
        <v>3413</v>
      </c>
      <c r="C3959" s="561" t="s">
        <v>2763</v>
      </c>
      <c r="D3959" s="561" t="s">
        <v>3655</v>
      </c>
      <c r="E3959" s="562" t="s">
        <v>22</v>
      </c>
      <c r="F3959" s="561" t="s">
        <v>22</v>
      </c>
      <c r="G3959" s="561" t="s">
        <v>30415</v>
      </c>
      <c r="H3959" s="561" t="s">
        <v>4045</v>
      </c>
      <c r="I3959" s="561" t="s">
        <v>23270</v>
      </c>
      <c r="J3959" s="561" t="s">
        <v>24</v>
      </c>
      <c r="K3959" s="562" t="s">
        <v>1837</v>
      </c>
      <c r="L3959" s="561" t="s">
        <v>25</v>
      </c>
    </row>
    <row r="3960" spans="1:12" x14ac:dyDescent="0.25">
      <c r="A3960" s="561" t="s">
        <v>3412</v>
      </c>
      <c r="B3960" s="561" t="s">
        <v>3413</v>
      </c>
      <c r="C3960" s="561" t="s">
        <v>2763</v>
      </c>
      <c r="D3960" s="561" t="s">
        <v>3655</v>
      </c>
      <c r="E3960" s="562" t="s">
        <v>22</v>
      </c>
      <c r="F3960" s="561" t="s">
        <v>22</v>
      </c>
      <c r="G3960" s="561" t="s">
        <v>30416</v>
      </c>
      <c r="H3960" s="561" t="s">
        <v>4046</v>
      </c>
      <c r="I3960" s="561" t="s">
        <v>23270</v>
      </c>
      <c r="J3960" s="561" t="s">
        <v>24</v>
      </c>
      <c r="K3960" s="562" t="s">
        <v>37867</v>
      </c>
      <c r="L3960" s="561" t="s">
        <v>25</v>
      </c>
    </row>
    <row r="3961" spans="1:12" x14ac:dyDescent="0.25">
      <c r="A3961" s="561" t="s">
        <v>3412</v>
      </c>
      <c r="B3961" s="561" t="s">
        <v>3413</v>
      </c>
      <c r="C3961" s="561" t="s">
        <v>2763</v>
      </c>
      <c r="D3961" s="561" t="s">
        <v>3655</v>
      </c>
      <c r="E3961" s="562" t="s">
        <v>22</v>
      </c>
      <c r="F3961" s="561" t="s">
        <v>22</v>
      </c>
      <c r="G3961" s="561" t="s">
        <v>30417</v>
      </c>
      <c r="H3961" s="561" t="s">
        <v>4047</v>
      </c>
      <c r="I3961" s="561" t="s">
        <v>23270</v>
      </c>
      <c r="J3961" s="561" t="s">
        <v>24</v>
      </c>
      <c r="K3961" s="562" t="s">
        <v>8515</v>
      </c>
      <c r="L3961" s="561" t="s">
        <v>25</v>
      </c>
    </row>
    <row r="3962" spans="1:12" x14ac:dyDescent="0.25">
      <c r="A3962" s="561" t="s">
        <v>3412</v>
      </c>
      <c r="B3962" s="561" t="s">
        <v>3413</v>
      </c>
      <c r="C3962" s="561" t="s">
        <v>2763</v>
      </c>
      <c r="D3962" s="561" t="s">
        <v>3655</v>
      </c>
      <c r="E3962" s="562" t="s">
        <v>22</v>
      </c>
      <c r="F3962" s="561" t="s">
        <v>22</v>
      </c>
      <c r="G3962" s="561" t="s">
        <v>30418</v>
      </c>
      <c r="H3962" s="561" t="s">
        <v>4048</v>
      </c>
      <c r="I3962" s="561" t="s">
        <v>23270</v>
      </c>
      <c r="J3962" s="561" t="s">
        <v>24</v>
      </c>
      <c r="K3962" s="562" t="s">
        <v>2799</v>
      </c>
      <c r="L3962" s="561" t="s">
        <v>25</v>
      </c>
    </row>
    <row r="3963" spans="1:12" x14ac:dyDescent="0.25">
      <c r="A3963" s="561" t="s">
        <v>3412</v>
      </c>
      <c r="B3963" s="561" t="s">
        <v>3413</v>
      </c>
      <c r="C3963" s="561" t="s">
        <v>2763</v>
      </c>
      <c r="D3963" s="561" t="s">
        <v>3655</v>
      </c>
      <c r="E3963" s="562" t="s">
        <v>22</v>
      </c>
      <c r="F3963" s="561" t="s">
        <v>22</v>
      </c>
      <c r="G3963" s="561" t="s">
        <v>30419</v>
      </c>
      <c r="H3963" s="561" t="s">
        <v>4049</v>
      </c>
      <c r="I3963" s="561" t="s">
        <v>23270</v>
      </c>
      <c r="J3963" s="561" t="s">
        <v>24</v>
      </c>
      <c r="K3963" s="562" t="s">
        <v>25213</v>
      </c>
      <c r="L3963" s="561" t="s">
        <v>25</v>
      </c>
    </row>
    <row r="3964" spans="1:12" x14ac:dyDescent="0.25">
      <c r="A3964" s="561" t="s">
        <v>3412</v>
      </c>
      <c r="B3964" s="561" t="s">
        <v>3413</v>
      </c>
      <c r="C3964" s="561" t="s">
        <v>2763</v>
      </c>
      <c r="D3964" s="561" t="s">
        <v>3655</v>
      </c>
      <c r="E3964" s="562" t="s">
        <v>22</v>
      </c>
      <c r="F3964" s="561" t="s">
        <v>22</v>
      </c>
      <c r="G3964" s="561" t="s">
        <v>30420</v>
      </c>
      <c r="H3964" s="561" t="s">
        <v>4050</v>
      </c>
      <c r="I3964" s="561" t="s">
        <v>23270</v>
      </c>
      <c r="J3964" s="561" t="s">
        <v>24</v>
      </c>
      <c r="K3964" s="562" t="s">
        <v>7055</v>
      </c>
      <c r="L3964" s="561" t="s">
        <v>25</v>
      </c>
    </row>
    <row r="3965" spans="1:12" x14ac:dyDescent="0.25">
      <c r="A3965" s="561" t="s">
        <v>3412</v>
      </c>
      <c r="B3965" s="561" t="s">
        <v>3413</v>
      </c>
      <c r="C3965" s="561" t="s">
        <v>2763</v>
      </c>
      <c r="D3965" s="561" t="s">
        <v>3655</v>
      </c>
      <c r="E3965" s="562" t="s">
        <v>22</v>
      </c>
      <c r="F3965" s="561" t="s">
        <v>22</v>
      </c>
      <c r="G3965" s="561" t="s">
        <v>30421</v>
      </c>
      <c r="H3965" s="561" t="s">
        <v>4051</v>
      </c>
      <c r="I3965" s="561" t="s">
        <v>23270</v>
      </c>
      <c r="J3965" s="561" t="s">
        <v>24</v>
      </c>
      <c r="K3965" s="562" t="s">
        <v>37868</v>
      </c>
      <c r="L3965" s="561" t="s">
        <v>25</v>
      </c>
    </row>
    <row r="3966" spans="1:12" x14ac:dyDescent="0.25">
      <c r="A3966" s="561" t="s">
        <v>3412</v>
      </c>
      <c r="B3966" s="561" t="s">
        <v>3413</v>
      </c>
      <c r="C3966" s="561" t="s">
        <v>2763</v>
      </c>
      <c r="D3966" s="561" t="s">
        <v>3655</v>
      </c>
      <c r="E3966" s="562" t="s">
        <v>22</v>
      </c>
      <c r="F3966" s="561" t="s">
        <v>22</v>
      </c>
      <c r="G3966" s="561" t="s">
        <v>30422</v>
      </c>
      <c r="H3966" s="561" t="s">
        <v>4052</v>
      </c>
      <c r="I3966" s="561" t="s">
        <v>23270</v>
      </c>
      <c r="J3966" s="561" t="s">
        <v>24</v>
      </c>
      <c r="K3966" s="562" t="s">
        <v>37869</v>
      </c>
      <c r="L3966" s="561" t="s">
        <v>25</v>
      </c>
    </row>
    <row r="3967" spans="1:12" x14ac:dyDescent="0.25">
      <c r="A3967" s="561" t="s">
        <v>3412</v>
      </c>
      <c r="B3967" s="561" t="s">
        <v>3413</v>
      </c>
      <c r="C3967" s="561" t="s">
        <v>2763</v>
      </c>
      <c r="D3967" s="561" t="s">
        <v>3655</v>
      </c>
      <c r="E3967" s="562" t="s">
        <v>22</v>
      </c>
      <c r="F3967" s="561" t="s">
        <v>22</v>
      </c>
      <c r="G3967" s="561" t="s">
        <v>30423</v>
      </c>
      <c r="H3967" s="561" t="s">
        <v>4053</v>
      </c>
      <c r="I3967" s="561" t="s">
        <v>23270</v>
      </c>
      <c r="J3967" s="561" t="s">
        <v>24</v>
      </c>
      <c r="K3967" s="562" t="s">
        <v>8461</v>
      </c>
      <c r="L3967" s="561" t="s">
        <v>25</v>
      </c>
    </row>
    <row r="3968" spans="1:12" x14ac:dyDescent="0.25">
      <c r="A3968" s="561" t="s">
        <v>3412</v>
      </c>
      <c r="B3968" s="561" t="s">
        <v>3413</v>
      </c>
      <c r="C3968" s="561" t="s">
        <v>2763</v>
      </c>
      <c r="D3968" s="561" t="s">
        <v>3655</v>
      </c>
      <c r="E3968" s="562" t="s">
        <v>22</v>
      </c>
      <c r="F3968" s="561" t="s">
        <v>22</v>
      </c>
      <c r="G3968" s="561" t="s">
        <v>30425</v>
      </c>
      <c r="H3968" s="561" t="s">
        <v>4054</v>
      </c>
      <c r="I3968" s="561" t="s">
        <v>23270</v>
      </c>
      <c r="J3968" s="561" t="s">
        <v>24</v>
      </c>
      <c r="K3968" s="562" t="s">
        <v>4407</v>
      </c>
      <c r="L3968" s="561" t="s">
        <v>25</v>
      </c>
    </row>
    <row r="3969" spans="1:12" x14ac:dyDescent="0.25">
      <c r="A3969" s="561" t="s">
        <v>3412</v>
      </c>
      <c r="B3969" s="561" t="s">
        <v>3413</v>
      </c>
      <c r="C3969" s="561" t="s">
        <v>2763</v>
      </c>
      <c r="D3969" s="561" t="s">
        <v>3655</v>
      </c>
      <c r="E3969" s="562" t="s">
        <v>22</v>
      </c>
      <c r="F3969" s="561" t="s">
        <v>22</v>
      </c>
      <c r="G3969" s="561" t="s">
        <v>30427</v>
      </c>
      <c r="H3969" s="561" t="s">
        <v>4055</v>
      </c>
      <c r="I3969" s="561" t="s">
        <v>23270</v>
      </c>
      <c r="J3969" s="561" t="s">
        <v>24</v>
      </c>
      <c r="K3969" s="562" t="s">
        <v>1941</v>
      </c>
      <c r="L3969" s="561" t="s">
        <v>25</v>
      </c>
    </row>
    <row r="3970" spans="1:12" x14ac:dyDescent="0.25">
      <c r="A3970" s="561" t="s">
        <v>3412</v>
      </c>
      <c r="B3970" s="561" t="s">
        <v>3413</v>
      </c>
      <c r="C3970" s="561" t="s">
        <v>2763</v>
      </c>
      <c r="D3970" s="561" t="s">
        <v>3655</v>
      </c>
      <c r="E3970" s="562" t="s">
        <v>22</v>
      </c>
      <c r="F3970" s="561" t="s">
        <v>22</v>
      </c>
      <c r="G3970" s="561" t="s">
        <v>30428</v>
      </c>
      <c r="H3970" s="561" t="s">
        <v>4057</v>
      </c>
      <c r="I3970" s="561" t="s">
        <v>23270</v>
      </c>
      <c r="J3970" s="561" t="s">
        <v>24</v>
      </c>
      <c r="K3970" s="562" t="s">
        <v>192</v>
      </c>
      <c r="L3970" s="561" t="s">
        <v>25</v>
      </c>
    </row>
    <row r="3971" spans="1:12" x14ac:dyDescent="0.25">
      <c r="A3971" s="561" t="s">
        <v>3412</v>
      </c>
      <c r="B3971" s="561" t="s">
        <v>3413</v>
      </c>
      <c r="C3971" s="561" t="s">
        <v>2763</v>
      </c>
      <c r="D3971" s="561" t="s">
        <v>3655</v>
      </c>
      <c r="E3971" s="562" t="s">
        <v>22</v>
      </c>
      <c r="F3971" s="561" t="s">
        <v>22</v>
      </c>
      <c r="G3971" s="561" t="s">
        <v>30430</v>
      </c>
      <c r="H3971" s="561" t="s">
        <v>4058</v>
      </c>
      <c r="I3971" s="561" t="s">
        <v>23270</v>
      </c>
      <c r="J3971" s="561" t="s">
        <v>24</v>
      </c>
      <c r="K3971" s="562" t="s">
        <v>2795</v>
      </c>
      <c r="L3971" s="561" t="s">
        <v>25</v>
      </c>
    </row>
    <row r="3972" spans="1:12" x14ac:dyDescent="0.25">
      <c r="A3972" s="561" t="s">
        <v>3412</v>
      </c>
      <c r="B3972" s="561" t="s">
        <v>3413</v>
      </c>
      <c r="C3972" s="561" t="s">
        <v>2763</v>
      </c>
      <c r="D3972" s="561" t="s">
        <v>3655</v>
      </c>
      <c r="E3972" s="562" t="s">
        <v>22</v>
      </c>
      <c r="F3972" s="561" t="s">
        <v>22</v>
      </c>
      <c r="G3972" s="561" t="s">
        <v>30431</v>
      </c>
      <c r="H3972" s="561" t="s">
        <v>4059</v>
      </c>
      <c r="I3972" s="561" t="s">
        <v>23270</v>
      </c>
      <c r="J3972" s="561" t="s">
        <v>24</v>
      </c>
      <c r="K3972" s="562" t="s">
        <v>4745</v>
      </c>
      <c r="L3972" s="561" t="s">
        <v>25</v>
      </c>
    </row>
    <row r="3973" spans="1:12" x14ac:dyDescent="0.25">
      <c r="A3973" s="561" t="s">
        <v>3412</v>
      </c>
      <c r="B3973" s="561" t="s">
        <v>3413</v>
      </c>
      <c r="C3973" s="561" t="s">
        <v>2763</v>
      </c>
      <c r="D3973" s="561" t="s">
        <v>3655</v>
      </c>
      <c r="E3973" s="562" t="s">
        <v>22</v>
      </c>
      <c r="F3973" s="561" t="s">
        <v>22</v>
      </c>
      <c r="G3973" s="561" t="s">
        <v>30432</v>
      </c>
      <c r="H3973" s="561" t="s">
        <v>4060</v>
      </c>
      <c r="I3973" s="561" t="s">
        <v>23270</v>
      </c>
      <c r="J3973" s="561" t="s">
        <v>24</v>
      </c>
      <c r="K3973" s="562" t="s">
        <v>2799</v>
      </c>
      <c r="L3973" s="561" t="s">
        <v>25</v>
      </c>
    </row>
    <row r="3974" spans="1:12" x14ac:dyDescent="0.25">
      <c r="A3974" s="561" t="s">
        <v>3412</v>
      </c>
      <c r="B3974" s="561" t="s">
        <v>3413</v>
      </c>
      <c r="C3974" s="561" t="s">
        <v>2763</v>
      </c>
      <c r="D3974" s="561" t="s">
        <v>3655</v>
      </c>
      <c r="E3974" s="562" t="s">
        <v>22</v>
      </c>
      <c r="F3974" s="561" t="s">
        <v>22</v>
      </c>
      <c r="G3974" s="561" t="s">
        <v>30433</v>
      </c>
      <c r="H3974" s="561" t="s">
        <v>4061</v>
      </c>
      <c r="I3974" s="561" t="s">
        <v>23270</v>
      </c>
      <c r="J3974" s="561" t="s">
        <v>24</v>
      </c>
      <c r="K3974" s="562" t="s">
        <v>5888</v>
      </c>
      <c r="L3974" s="561" t="s">
        <v>25</v>
      </c>
    </row>
    <row r="3975" spans="1:12" x14ac:dyDescent="0.25">
      <c r="A3975" s="561" t="s">
        <v>3412</v>
      </c>
      <c r="B3975" s="561" t="s">
        <v>3413</v>
      </c>
      <c r="C3975" s="561" t="s">
        <v>2763</v>
      </c>
      <c r="D3975" s="561" t="s">
        <v>3655</v>
      </c>
      <c r="E3975" s="562" t="s">
        <v>22</v>
      </c>
      <c r="F3975" s="561" t="s">
        <v>22</v>
      </c>
      <c r="G3975" s="561" t="s">
        <v>30435</v>
      </c>
      <c r="H3975" s="561" t="s">
        <v>4062</v>
      </c>
      <c r="I3975" s="561" t="s">
        <v>23270</v>
      </c>
      <c r="J3975" s="561" t="s">
        <v>24</v>
      </c>
      <c r="K3975" s="562" t="s">
        <v>7626</v>
      </c>
      <c r="L3975" s="561" t="s">
        <v>25</v>
      </c>
    </row>
    <row r="3976" spans="1:12" x14ac:dyDescent="0.25">
      <c r="A3976" s="561" t="s">
        <v>3412</v>
      </c>
      <c r="B3976" s="561" t="s">
        <v>3413</v>
      </c>
      <c r="C3976" s="561" t="s">
        <v>2763</v>
      </c>
      <c r="D3976" s="561" t="s">
        <v>3655</v>
      </c>
      <c r="E3976" s="562" t="s">
        <v>22</v>
      </c>
      <c r="F3976" s="561" t="s">
        <v>22</v>
      </c>
      <c r="G3976" s="561" t="s">
        <v>30437</v>
      </c>
      <c r="H3976" s="561" t="s">
        <v>4063</v>
      </c>
      <c r="I3976" s="561" t="s">
        <v>23270</v>
      </c>
      <c r="J3976" s="561" t="s">
        <v>24</v>
      </c>
      <c r="K3976" s="562" t="s">
        <v>2728</v>
      </c>
      <c r="L3976" s="561" t="s">
        <v>25</v>
      </c>
    </row>
    <row r="3977" spans="1:12" x14ac:dyDescent="0.25">
      <c r="A3977" s="561" t="s">
        <v>3412</v>
      </c>
      <c r="B3977" s="561" t="s">
        <v>3413</v>
      </c>
      <c r="C3977" s="561" t="s">
        <v>2763</v>
      </c>
      <c r="D3977" s="561" t="s">
        <v>3655</v>
      </c>
      <c r="E3977" s="562" t="s">
        <v>22</v>
      </c>
      <c r="F3977" s="561" t="s">
        <v>22</v>
      </c>
      <c r="G3977" s="561" t="s">
        <v>30438</v>
      </c>
      <c r="H3977" s="561" t="s">
        <v>4064</v>
      </c>
      <c r="I3977" s="561" t="s">
        <v>23270</v>
      </c>
      <c r="J3977" s="561" t="s">
        <v>24</v>
      </c>
      <c r="K3977" s="562" t="s">
        <v>3942</v>
      </c>
      <c r="L3977" s="561" t="s">
        <v>25</v>
      </c>
    </row>
    <row r="3978" spans="1:12" x14ac:dyDescent="0.25">
      <c r="A3978" s="561" t="s">
        <v>3412</v>
      </c>
      <c r="B3978" s="561" t="s">
        <v>3413</v>
      </c>
      <c r="C3978" s="561" t="s">
        <v>2763</v>
      </c>
      <c r="D3978" s="561" t="s">
        <v>3655</v>
      </c>
      <c r="E3978" s="562" t="s">
        <v>22</v>
      </c>
      <c r="F3978" s="561" t="s">
        <v>22</v>
      </c>
      <c r="G3978" s="561" t="s">
        <v>30439</v>
      </c>
      <c r="H3978" s="561" t="s">
        <v>4065</v>
      </c>
      <c r="I3978" s="561" t="s">
        <v>23270</v>
      </c>
      <c r="J3978" s="561" t="s">
        <v>24</v>
      </c>
      <c r="K3978" s="562" t="s">
        <v>4680</v>
      </c>
      <c r="L3978" s="561" t="s">
        <v>25</v>
      </c>
    </row>
    <row r="3979" spans="1:12" x14ac:dyDescent="0.25">
      <c r="A3979" s="561" t="s">
        <v>3412</v>
      </c>
      <c r="B3979" s="561" t="s">
        <v>3413</v>
      </c>
      <c r="C3979" s="561" t="s">
        <v>2763</v>
      </c>
      <c r="D3979" s="561" t="s">
        <v>3655</v>
      </c>
      <c r="E3979" s="562" t="s">
        <v>22</v>
      </c>
      <c r="F3979" s="561" t="s">
        <v>22</v>
      </c>
      <c r="G3979" s="561" t="s">
        <v>30440</v>
      </c>
      <c r="H3979" s="561" t="s">
        <v>4066</v>
      </c>
      <c r="I3979" s="561" t="s">
        <v>23270</v>
      </c>
      <c r="J3979" s="561" t="s">
        <v>24</v>
      </c>
      <c r="K3979" s="562" t="s">
        <v>7583</v>
      </c>
      <c r="L3979" s="561" t="s">
        <v>25</v>
      </c>
    </row>
    <row r="3980" spans="1:12" x14ac:dyDescent="0.25">
      <c r="A3980" s="561" t="s">
        <v>3412</v>
      </c>
      <c r="B3980" s="561" t="s">
        <v>3413</v>
      </c>
      <c r="C3980" s="561" t="s">
        <v>2763</v>
      </c>
      <c r="D3980" s="561" t="s">
        <v>3655</v>
      </c>
      <c r="E3980" s="562" t="s">
        <v>22</v>
      </c>
      <c r="F3980" s="561" t="s">
        <v>22</v>
      </c>
      <c r="G3980" s="561" t="s">
        <v>30441</v>
      </c>
      <c r="H3980" s="561" t="s">
        <v>4067</v>
      </c>
      <c r="I3980" s="561" t="s">
        <v>23270</v>
      </c>
      <c r="J3980" s="561" t="s">
        <v>24</v>
      </c>
      <c r="K3980" s="562" t="s">
        <v>8480</v>
      </c>
      <c r="L3980" s="561" t="s">
        <v>25</v>
      </c>
    </row>
    <row r="3981" spans="1:12" x14ac:dyDescent="0.25">
      <c r="A3981" s="561" t="s">
        <v>3412</v>
      </c>
      <c r="B3981" s="561" t="s">
        <v>3413</v>
      </c>
      <c r="C3981" s="561" t="s">
        <v>2763</v>
      </c>
      <c r="D3981" s="561" t="s">
        <v>3655</v>
      </c>
      <c r="E3981" s="562" t="s">
        <v>22</v>
      </c>
      <c r="F3981" s="561" t="s">
        <v>22</v>
      </c>
      <c r="G3981" s="561" t="s">
        <v>30442</v>
      </c>
      <c r="H3981" s="561" t="s">
        <v>4068</v>
      </c>
      <c r="I3981" s="561" t="s">
        <v>23270</v>
      </c>
      <c r="J3981" s="561" t="s">
        <v>24</v>
      </c>
      <c r="K3981" s="562" t="s">
        <v>8291</v>
      </c>
      <c r="L3981" s="561" t="s">
        <v>25</v>
      </c>
    </row>
    <row r="3982" spans="1:12" x14ac:dyDescent="0.25">
      <c r="A3982" s="561" t="s">
        <v>3412</v>
      </c>
      <c r="B3982" s="561" t="s">
        <v>3413</v>
      </c>
      <c r="C3982" s="561" t="s">
        <v>2763</v>
      </c>
      <c r="D3982" s="561" t="s">
        <v>3655</v>
      </c>
      <c r="E3982" s="562" t="s">
        <v>22</v>
      </c>
      <c r="F3982" s="561" t="s">
        <v>22</v>
      </c>
      <c r="G3982" s="561" t="s">
        <v>30443</v>
      </c>
      <c r="H3982" s="561" t="s">
        <v>4069</v>
      </c>
      <c r="I3982" s="561" t="s">
        <v>23270</v>
      </c>
      <c r="J3982" s="561" t="s">
        <v>24</v>
      </c>
      <c r="K3982" s="562" t="s">
        <v>37870</v>
      </c>
      <c r="L3982" s="561" t="s">
        <v>25</v>
      </c>
    </row>
    <row r="3983" spans="1:12" x14ac:dyDescent="0.25">
      <c r="A3983" s="561" t="s">
        <v>3412</v>
      </c>
      <c r="B3983" s="561" t="s">
        <v>3413</v>
      </c>
      <c r="C3983" s="561" t="s">
        <v>2763</v>
      </c>
      <c r="D3983" s="561" t="s">
        <v>3655</v>
      </c>
      <c r="E3983" s="562" t="s">
        <v>22</v>
      </c>
      <c r="F3983" s="561" t="s">
        <v>22</v>
      </c>
      <c r="G3983" s="561" t="s">
        <v>30445</v>
      </c>
      <c r="H3983" s="561" t="s">
        <v>4070</v>
      </c>
      <c r="I3983" s="561" t="s">
        <v>23270</v>
      </c>
      <c r="J3983" s="561" t="s">
        <v>24</v>
      </c>
      <c r="K3983" s="562" t="s">
        <v>2790</v>
      </c>
      <c r="L3983" s="561" t="s">
        <v>25</v>
      </c>
    </row>
    <row r="3984" spans="1:12" x14ac:dyDescent="0.25">
      <c r="A3984" s="561" t="s">
        <v>3412</v>
      </c>
      <c r="B3984" s="561" t="s">
        <v>3413</v>
      </c>
      <c r="C3984" s="561" t="s">
        <v>2763</v>
      </c>
      <c r="D3984" s="561" t="s">
        <v>3655</v>
      </c>
      <c r="E3984" s="562" t="s">
        <v>22</v>
      </c>
      <c r="F3984" s="561" t="s">
        <v>22</v>
      </c>
      <c r="G3984" s="561" t="s">
        <v>30446</v>
      </c>
      <c r="H3984" s="561" t="s">
        <v>4071</v>
      </c>
      <c r="I3984" s="561" t="s">
        <v>23270</v>
      </c>
      <c r="J3984" s="561" t="s">
        <v>24</v>
      </c>
      <c r="K3984" s="562" t="s">
        <v>7159</v>
      </c>
      <c r="L3984" s="561" t="s">
        <v>25</v>
      </c>
    </row>
    <row r="3985" spans="1:12" x14ac:dyDescent="0.25">
      <c r="A3985" s="561" t="s">
        <v>3412</v>
      </c>
      <c r="B3985" s="561" t="s">
        <v>3413</v>
      </c>
      <c r="C3985" s="561" t="s">
        <v>2763</v>
      </c>
      <c r="D3985" s="561" t="s">
        <v>3655</v>
      </c>
      <c r="E3985" s="562" t="s">
        <v>22</v>
      </c>
      <c r="F3985" s="561" t="s">
        <v>22</v>
      </c>
      <c r="G3985" s="561" t="s">
        <v>30447</v>
      </c>
      <c r="H3985" s="561" t="s">
        <v>4073</v>
      </c>
      <c r="I3985" s="561" t="s">
        <v>23270</v>
      </c>
      <c r="J3985" s="561" t="s">
        <v>24</v>
      </c>
      <c r="K3985" s="562" t="s">
        <v>8026</v>
      </c>
      <c r="L3985" s="561" t="s">
        <v>25</v>
      </c>
    </row>
    <row r="3986" spans="1:12" x14ac:dyDescent="0.25">
      <c r="A3986" s="561" t="s">
        <v>3412</v>
      </c>
      <c r="B3986" s="561" t="s">
        <v>3413</v>
      </c>
      <c r="C3986" s="561" t="s">
        <v>2763</v>
      </c>
      <c r="D3986" s="561" t="s">
        <v>3655</v>
      </c>
      <c r="E3986" s="562" t="s">
        <v>22</v>
      </c>
      <c r="F3986" s="561" t="s">
        <v>22</v>
      </c>
      <c r="G3986" s="561" t="s">
        <v>30448</v>
      </c>
      <c r="H3986" s="561" t="s">
        <v>4075</v>
      </c>
      <c r="I3986" s="561" t="s">
        <v>23270</v>
      </c>
      <c r="J3986" s="561" t="s">
        <v>24</v>
      </c>
      <c r="K3986" s="562" t="s">
        <v>37871</v>
      </c>
      <c r="L3986" s="561" t="s">
        <v>25</v>
      </c>
    </row>
    <row r="3987" spans="1:12" x14ac:dyDescent="0.25">
      <c r="A3987" s="561" t="s">
        <v>3412</v>
      </c>
      <c r="B3987" s="561" t="s">
        <v>3413</v>
      </c>
      <c r="C3987" s="561" t="s">
        <v>2763</v>
      </c>
      <c r="D3987" s="561" t="s">
        <v>3655</v>
      </c>
      <c r="E3987" s="562" t="s">
        <v>22</v>
      </c>
      <c r="F3987" s="561" t="s">
        <v>22</v>
      </c>
      <c r="G3987" s="561" t="s">
        <v>30449</v>
      </c>
      <c r="H3987" s="561" t="s">
        <v>4077</v>
      </c>
      <c r="I3987" s="561" t="s">
        <v>23270</v>
      </c>
      <c r="J3987" s="561" t="s">
        <v>24</v>
      </c>
      <c r="K3987" s="562" t="s">
        <v>37872</v>
      </c>
      <c r="L3987" s="561" t="s">
        <v>25</v>
      </c>
    </row>
    <row r="3988" spans="1:12" x14ac:dyDescent="0.25">
      <c r="A3988" s="561" t="s">
        <v>3412</v>
      </c>
      <c r="B3988" s="561" t="s">
        <v>3413</v>
      </c>
      <c r="C3988" s="561" t="s">
        <v>2763</v>
      </c>
      <c r="D3988" s="561" t="s">
        <v>3655</v>
      </c>
      <c r="E3988" s="562" t="s">
        <v>22</v>
      </c>
      <c r="F3988" s="561" t="s">
        <v>22</v>
      </c>
      <c r="G3988" s="561" t="s">
        <v>30451</v>
      </c>
      <c r="H3988" s="561" t="s">
        <v>4078</v>
      </c>
      <c r="I3988" s="561" t="s">
        <v>23270</v>
      </c>
      <c r="J3988" s="561" t="s">
        <v>24</v>
      </c>
      <c r="K3988" s="562" t="s">
        <v>7251</v>
      </c>
      <c r="L3988" s="561" t="s">
        <v>25</v>
      </c>
    </row>
    <row r="3989" spans="1:12" x14ac:dyDescent="0.25">
      <c r="A3989" s="561" t="s">
        <v>3412</v>
      </c>
      <c r="B3989" s="561" t="s">
        <v>3413</v>
      </c>
      <c r="C3989" s="561" t="s">
        <v>2763</v>
      </c>
      <c r="D3989" s="561" t="s">
        <v>3655</v>
      </c>
      <c r="E3989" s="562" t="s">
        <v>22</v>
      </c>
      <c r="F3989" s="561" t="s">
        <v>22</v>
      </c>
      <c r="G3989" s="561" t="s">
        <v>30453</v>
      </c>
      <c r="H3989" s="561" t="s">
        <v>4079</v>
      </c>
      <c r="I3989" s="561" t="s">
        <v>23270</v>
      </c>
      <c r="J3989" s="561" t="s">
        <v>24</v>
      </c>
      <c r="K3989" s="562" t="s">
        <v>8428</v>
      </c>
      <c r="L3989" s="561" t="s">
        <v>25</v>
      </c>
    </row>
    <row r="3990" spans="1:12" x14ac:dyDescent="0.25">
      <c r="A3990" s="561" t="s">
        <v>3412</v>
      </c>
      <c r="B3990" s="561" t="s">
        <v>3413</v>
      </c>
      <c r="C3990" s="561" t="s">
        <v>2763</v>
      </c>
      <c r="D3990" s="561" t="s">
        <v>3655</v>
      </c>
      <c r="E3990" s="562" t="s">
        <v>22</v>
      </c>
      <c r="F3990" s="561" t="s">
        <v>22</v>
      </c>
      <c r="G3990" s="561" t="s">
        <v>30454</v>
      </c>
      <c r="H3990" s="561" t="s">
        <v>4080</v>
      </c>
      <c r="I3990" s="561" t="s">
        <v>23270</v>
      </c>
      <c r="J3990" s="561" t="s">
        <v>24</v>
      </c>
      <c r="K3990" s="562" t="s">
        <v>7420</v>
      </c>
      <c r="L3990" s="561" t="s">
        <v>25</v>
      </c>
    </row>
    <row r="3991" spans="1:12" x14ac:dyDescent="0.25">
      <c r="A3991" s="561" t="s">
        <v>3412</v>
      </c>
      <c r="B3991" s="561" t="s">
        <v>3413</v>
      </c>
      <c r="C3991" s="561" t="s">
        <v>2763</v>
      </c>
      <c r="D3991" s="561" t="s">
        <v>3655</v>
      </c>
      <c r="E3991" s="562" t="s">
        <v>22</v>
      </c>
      <c r="F3991" s="561" t="s">
        <v>22</v>
      </c>
      <c r="G3991" s="561" t="s">
        <v>30455</v>
      </c>
      <c r="H3991" s="561" t="s">
        <v>4082</v>
      </c>
      <c r="I3991" s="561" t="s">
        <v>23270</v>
      </c>
      <c r="J3991" s="561" t="s">
        <v>24</v>
      </c>
      <c r="K3991" s="562" t="s">
        <v>7420</v>
      </c>
      <c r="L3991" s="561" t="s">
        <v>25</v>
      </c>
    </row>
    <row r="3992" spans="1:12" x14ac:dyDescent="0.25">
      <c r="A3992" s="561" t="s">
        <v>3412</v>
      </c>
      <c r="B3992" s="561" t="s">
        <v>3413</v>
      </c>
      <c r="C3992" s="561" t="s">
        <v>2763</v>
      </c>
      <c r="D3992" s="561" t="s">
        <v>3655</v>
      </c>
      <c r="E3992" s="562" t="s">
        <v>22</v>
      </c>
      <c r="F3992" s="561" t="s">
        <v>22</v>
      </c>
      <c r="G3992" s="561" t="s">
        <v>30456</v>
      </c>
      <c r="H3992" s="561" t="s">
        <v>4083</v>
      </c>
      <c r="I3992" s="561" t="s">
        <v>23270</v>
      </c>
      <c r="J3992" s="561" t="s">
        <v>24</v>
      </c>
      <c r="K3992" s="562" t="s">
        <v>37873</v>
      </c>
      <c r="L3992" s="561" t="s">
        <v>25</v>
      </c>
    </row>
    <row r="3993" spans="1:12" x14ac:dyDescent="0.25">
      <c r="A3993" s="561" t="s">
        <v>3412</v>
      </c>
      <c r="B3993" s="561" t="s">
        <v>3413</v>
      </c>
      <c r="C3993" s="561" t="s">
        <v>2763</v>
      </c>
      <c r="D3993" s="561" t="s">
        <v>3655</v>
      </c>
      <c r="E3993" s="562" t="s">
        <v>22</v>
      </c>
      <c r="F3993" s="561" t="s">
        <v>22</v>
      </c>
      <c r="G3993" s="561" t="s">
        <v>30457</v>
      </c>
      <c r="H3993" s="561" t="s">
        <v>4084</v>
      </c>
      <c r="I3993" s="561" t="s">
        <v>23270</v>
      </c>
      <c r="J3993" s="561" t="s">
        <v>24</v>
      </c>
      <c r="K3993" s="562" t="s">
        <v>7749</v>
      </c>
      <c r="L3993" s="561" t="s">
        <v>25</v>
      </c>
    </row>
    <row r="3994" spans="1:12" x14ac:dyDescent="0.25">
      <c r="A3994" s="561" t="s">
        <v>3412</v>
      </c>
      <c r="B3994" s="561" t="s">
        <v>3413</v>
      </c>
      <c r="C3994" s="561" t="s">
        <v>2763</v>
      </c>
      <c r="D3994" s="561" t="s">
        <v>3655</v>
      </c>
      <c r="E3994" s="562" t="s">
        <v>22</v>
      </c>
      <c r="F3994" s="561" t="s">
        <v>22</v>
      </c>
      <c r="G3994" s="561" t="s">
        <v>30458</v>
      </c>
      <c r="H3994" s="561" t="s">
        <v>4085</v>
      </c>
      <c r="I3994" s="561" t="s">
        <v>23148</v>
      </c>
      <c r="J3994" s="561" t="s">
        <v>24</v>
      </c>
      <c r="K3994" s="562" t="s">
        <v>37874</v>
      </c>
      <c r="L3994" s="561" t="s">
        <v>25</v>
      </c>
    </row>
    <row r="3995" spans="1:12" x14ac:dyDescent="0.25">
      <c r="A3995" s="561" t="s">
        <v>3412</v>
      </c>
      <c r="B3995" s="561" t="s">
        <v>3413</v>
      </c>
      <c r="C3995" s="561" t="s">
        <v>2763</v>
      </c>
      <c r="D3995" s="561" t="s">
        <v>3655</v>
      </c>
      <c r="E3995" s="562" t="s">
        <v>22</v>
      </c>
      <c r="F3995" s="561" t="s">
        <v>22</v>
      </c>
      <c r="G3995" s="561" t="s">
        <v>30460</v>
      </c>
      <c r="H3995" s="561" t="s">
        <v>4086</v>
      </c>
      <c r="I3995" s="561" t="s">
        <v>23270</v>
      </c>
      <c r="J3995" s="561" t="s">
        <v>24</v>
      </c>
      <c r="K3995" s="562" t="s">
        <v>8618</v>
      </c>
      <c r="L3995" s="561" t="s">
        <v>25</v>
      </c>
    </row>
    <row r="3996" spans="1:12" x14ac:dyDescent="0.25">
      <c r="A3996" s="561" t="s">
        <v>3412</v>
      </c>
      <c r="B3996" s="561" t="s">
        <v>3413</v>
      </c>
      <c r="C3996" s="561" t="s">
        <v>2763</v>
      </c>
      <c r="D3996" s="561" t="s">
        <v>3655</v>
      </c>
      <c r="E3996" s="562" t="s">
        <v>22</v>
      </c>
      <c r="F3996" s="561" t="s">
        <v>22</v>
      </c>
      <c r="G3996" s="561" t="s">
        <v>30461</v>
      </c>
      <c r="H3996" s="561" t="s">
        <v>4088</v>
      </c>
      <c r="I3996" s="561" t="s">
        <v>23270</v>
      </c>
      <c r="J3996" s="561" t="s">
        <v>24</v>
      </c>
      <c r="K3996" s="562" t="s">
        <v>8497</v>
      </c>
      <c r="L3996" s="561" t="s">
        <v>25</v>
      </c>
    </row>
    <row r="3997" spans="1:12" x14ac:dyDescent="0.25">
      <c r="A3997" s="561" t="s">
        <v>3412</v>
      </c>
      <c r="B3997" s="561" t="s">
        <v>3413</v>
      </c>
      <c r="C3997" s="561" t="s">
        <v>2763</v>
      </c>
      <c r="D3997" s="561" t="s">
        <v>3655</v>
      </c>
      <c r="E3997" s="562" t="s">
        <v>22</v>
      </c>
      <c r="F3997" s="561" t="s">
        <v>22</v>
      </c>
      <c r="G3997" s="561" t="s">
        <v>30463</v>
      </c>
      <c r="H3997" s="561" t="s">
        <v>4089</v>
      </c>
      <c r="I3997" s="561" t="s">
        <v>23270</v>
      </c>
      <c r="J3997" s="561" t="s">
        <v>24</v>
      </c>
      <c r="K3997" s="562" t="s">
        <v>7254</v>
      </c>
      <c r="L3997" s="561" t="s">
        <v>25</v>
      </c>
    </row>
    <row r="3998" spans="1:12" x14ac:dyDescent="0.25">
      <c r="A3998" s="561" t="s">
        <v>3412</v>
      </c>
      <c r="B3998" s="561" t="s">
        <v>3413</v>
      </c>
      <c r="C3998" s="561" t="s">
        <v>2763</v>
      </c>
      <c r="D3998" s="561" t="s">
        <v>3655</v>
      </c>
      <c r="E3998" s="562" t="s">
        <v>22</v>
      </c>
      <c r="F3998" s="561" t="s">
        <v>22</v>
      </c>
      <c r="G3998" s="561" t="s">
        <v>30464</v>
      </c>
      <c r="H3998" s="561" t="s">
        <v>4090</v>
      </c>
      <c r="I3998" s="561" t="s">
        <v>23270</v>
      </c>
      <c r="J3998" s="561" t="s">
        <v>24</v>
      </c>
      <c r="K3998" s="562" t="s">
        <v>4445</v>
      </c>
      <c r="L3998" s="561" t="s">
        <v>25</v>
      </c>
    </row>
    <row r="3999" spans="1:12" x14ac:dyDescent="0.25">
      <c r="A3999" s="561" t="s">
        <v>3412</v>
      </c>
      <c r="B3999" s="561" t="s">
        <v>3413</v>
      </c>
      <c r="C3999" s="561" t="s">
        <v>2763</v>
      </c>
      <c r="D3999" s="561" t="s">
        <v>3655</v>
      </c>
      <c r="E3999" s="562" t="s">
        <v>22</v>
      </c>
      <c r="F3999" s="561" t="s">
        <v>22</v>
      </c>
      <c r="G3999" s="561" t="s">
        <v>30465</v>
      </c>
      <c r="H3999" s="561" t="s">
        <v>4091</v>
      </c>
      <c r="I3999" s="561" t="s">
        <v>23270</v>
      </c>
      <c r="J3999" s="561" t="s">
        <v>24</v>
      </c>
      <c r="K3999" s="562" t="s">
        <v>7575</v>
      </c>
      <c r="L3999" s="561" t="s">
        <v>25</v>
      </c>
    </row>
    <row r="4000" spans="1:12" x14ac:dyDescent="0.25">
      <c r="A4000" s="561" t="s">
        <v>3412</v>
      </c>
      <c r="B4000" s="561" t="s">
        <v>3413</v>
      </c>
      <c r="C4000" s="561" t="s">
        <v>2763</v>
      </c>
      <c r="D4000" s="561" t="s">
        <v>3655</v>
      </c>
      <c r="E4000" s="562" t="s">
        <v>22</v>
      </c>
      <c r="F4000" s="561" t="s">
        <v>22</v>
      </c>
      <c r="G4000" s="561" t="s">
        <v>30466</v>
      </c>
      <c r="H4000" s="561" t="s">
        <v>4092</v>
      </c>
      <c r="I4000" s="561" t="s">
        <v>23270</v>
      </c>
      <c r="J4000" s="561" t="s">
        <v>24</v>
      </c>
      <c r="K4000" s="562" t="s">
        <v>7254</v>
      </c>
      <c r="L4000" s="561" t="s">
        <v>25</v>
      </c>
    </row>
    <row r="4001" spans="1:12" x14ac:dyDescent="0.25">
      <c r="A4001" s="561" t="s">
        <v>3412</v>
      </c>
      <c r="B4001" s="561" t="s">
        <v>3413</v>
      </c>
      <c r="C4001" s="561" t="s">
        <v>2763</v>
      </c>
      <c r="D4001" s="561" t="s">
        <v>3655</v>
      </c>
      <c r="E4001" s="562" t="s">
        <v>22</v>
      </c>
      <c r="F4001" s="561" t="s">
        <v>22</v>
      </c>
      <c r="G4001" s="561" t="s">
        <v>30467</v>
      </c>
      <c r="H4001" s="561" t="s">
        <v>4093</v>
      </c>
      <c r="I4001" s="561" t="s">
        <v>23270</v>
      </c>
      <c r="J4001" s="561" t="s">
        <v>24</v>
      </c>
      <c r="K4001" s="562" t="s">
        <v>36086</v>
      </c>
      <c r="L4001" s="561" t="s">
        <v>25</v>
      </c>
    </row>
    <row r="4002" spans="1:12" x14ac:dyDescent="0.25">
      <c r="A4002" s="561" t="s">
        <v>3412</v>
      </c>
      <c r="B4002" s="561" t="s">
        <v>3413</v>
      </c>
      <c r="C4002" s="561" t="s">
        <v>2763</v>
      </c>
      <c r="D4002" s="561" t="s">
        <v>3655</v>
      </c>
      <c r="E4002" s="562" t="s">
        <v>22</v>
      </c>
      <c r="F4002" s="561" t="s">
        <v>22</v>
      </c>
      <c r="G4002" s="561" t="s">
        <v>30469</v>
      </c>
      <c r="H4002" s="561" t="s">
        <v>4094</v>
      </c>
      <c r="I4002" s="561" t="s">
        <v>23270</v>
      </c>
      <c r="J4002" s="561" t="s">
        <v>24</v>
      </c>
      <c r="K4002" s="562" t="s">
        <v>2881</v>
      </c>
      <c r="L4002" s="561" t="s">
        <v>25</v>
      </c>
    </row>
    <row r="4003" spans="1:12" x14ac:dyDescent="0.25">
      <c r="A4003" s="561" t="s">
        <v>3412</v>
      </c>
      <c r="B4003" s="561" t="s">
        <v>3413</v>
      </c>
      <c r="C4003" s="561" t="s">
        <v>2763</v>
      </c>
      <c r="D4003" s="561" t="s">
        <v>3655</v>
      </c>
      <c r="E4003" s="562" t="s">
        <v>22</v>
      </c>
      <c r="F4003" s="561" t="s">
        <v>22</v>
      </c>
      <c r="G4003" s="561" t="s">
        <v>30470</v>
      </c>
      <c r="H4003" s="561" t="s">
        <v>4095</v>
      </c>
      <c r="I4003" s="561" t="s">
        <v>23270</v>
      </c>
      <c r="J4003" s="561" t="s">
        <v>24</v>
      </c>
      <c r="K4003" s="562" t="s">
        <v>6644</v>
      </c>
      <c r="L4003" s="561" t="s">
        <v>25</v>
      </c>
    </row>
    <row r="4004" spans="1:12" x14ac:dyDescent="0.25">
      <c r="A4004" s="561" t="s">
        <v>3412</v>
      </c>
      <c r="B4004" s="561" t="s">
        <v>3413</v>
      </c>
      <c r="C4004" s="561" t="s">
        <v>2763</v>
      </c>
      <c r="D4004" s="561" t="s">
        <v>3655</v>
      </c>
      <c r="E4004" s="562" t="s">
        <v>22</v>
      </c>
      <c r="F4004" s="561" t="s">
        <v>22</v>
      </c>
      <c r="G4004" s="561" t="s">
        <v>30471</v>
      </c>
      <c r="H4004" s="561" t="s">
        <v>4097</v>
      </c>
      <c r="I4004" s="561" t="s">
        <v>23270</v>
      </c>
      <c r="J4004" s="561" t="s">
        <v>24</v>
      </c>
      <c r="K4004" s="562" t="s">
        <v>3428</v>
      </c>
      <c r="L4004" s="561" t="s">
        <v>25</v>
      </c>
    </row>
    <row r="4005" spans="1:12" x14ac:dyDescent="0.25">
      <c r="A4005" s="561" t="s">
        <v>3412</v>
      </c>
      <c r="B4005" s="561" t="s">
        <v>3413</v>
      </c>
      <c r="C4005" s="561" t="s">
        <v>2763</v>
      </c>
      <c r="D4005" s="561" t="s">
        <v>3655</v>
      </c>
      <c r="E4005" s="562" t="s">
        <v>22</v>
      </c>
      <c r="F4005" s="561" t="s">
        <v>22</v>
      </c>
      <c r="G4005" s="561" t="s">
        <v>30472</v>
      </c>
      <c r="H4005" s="561" t="s">
        <v>4098</v>
      </c>
      <c r="I4005" s="561" t="s">
        <v>23270</v>
      </c>
      <c r="J4005" s="561" t="s">
        <v>24</v>
      </c>
      <c r="K4005" s="562" t="s">
        <v>37875</v>
      </c>
      <c r="L4005" s="561" t="s">
        <v>25</v>
      </c>
    </row>
    <row r="4006" spans="1:12" x14ac:dyDescent="0.25">
      <c r="A4006" s="561" t="s">
        <v>3412</v>
      </c>
      <c r="B4006" s="561" t="s">
        <v>3413</v>
      </c>
      <c r="C4006" s="561" t="s">
        <v>2763</v>
      </c>
      <c r="D4006" s="561" t="s">
        <v>3655</v>
      </c>
      <c r="E4006" s="562" t="s">
        <v>22</v>
      </c>
      <c r="F4006" s="561" t="s">
        <v>22</v>
      </c>
      <c r="G4006" s="561" t="s">
        <v>30473</v>
      </c>
      <c r="H4006" s="561" t="s">
        <v>4100</v>
      </c>
      <c r="I4006" s="561" t="s">
        <v>23270</v>
      </c>
      <c r="J4006" s="561" t="s">
        <v>24</v>
      </c>
      <c r="K4006" s="562" t="s">
        <v>7465</v>
      </c>
      <c r="L4006" s="561" t="s">
        <v>25</v>
      </c>
    </row>
    <row r="4007" spans="1:12" x14ac:dyDescent="0.25">
      <c r="A4007" s="561" t="s">
        <v>3412</v>
      </c>
      <c r="B4007" s="561" t="s">
        <v>3413</v>
      </c>
      <c r="C4007" s="561" t="s">
        <v>2763</v>
      </c>
      <c r="D4007" s="561" t="s">
        <v>3655</v>
      </c>
      <c r="E4007" s="562" t="s">
        <v>22</v>
      </c>
      <c r="F4007" s="561" t="s">
        <v>22</v>
      </c>
      <c r="G4007" s="561" t="s">
        <v>30474</v>
      </c>
      <c r="H4007" s="561" t="s">
        <v>4102</v>
      </c>
      <c r="I4007" s="561" t="s">
        <v>23270</v>
      </c>
      <c r="J4007" s="561" t="s">
        <v>24</v>
      </c>
      <c r="K4007" s="562" t="s">
        <v>36086</v>
      </c>
      <c r="L4007" s="561" t="s">
        <v>25</v>
      </c>
    </row>
    <row r="4008" spans="1:12" x14ac:dyDescent="0.25">
      <c r="A4008" s="561" t="s">
        <v>3412</v>
      </c>
      <c r="B4008" s="561" t="s">
        <v>3413</v>
      </c>
      <c r="C4008" s="561" t="s">
        <v>2763</v>
      </c>
      <c r="D4008" s="561" t="s">
        <v>3655</v>
      </c>
      <c r="E4008" s="562" t="s">
        <v>22</v>
      </c>
      <c r="F4008" s="561" t="s">
        <v>22</v>
      </c>
      <c r="G4008" s="561" t="s">
        <v>30475</v>
      </c>
      <c r="H4008" s="561" t="s">
        <v>4103</v>
      </c>
      <c r="I4008" s="561" t="s">
        <v>23270</v>
      </c>
      <c r="J4008" s="561" t="s">
        <v>24</v>
      </c>
      <c r="K4008" s="562" t="s">
        <v>34369</v>
      </c>
      <c r="L4008" s="561" t="s">
        <v>25</v>
      </c>
    </row>
    <row r="4009" spans="1:12" x14ac:dyDescent="0.25">
      <c r="A4009" s="561" t="s">
        <v>3412</v>
      </c>
      <c r="B4009" s="561" t="s">
        <v>3413</v>
      </c>
      <c r="C4009" s="561" t="s">
        <v>2763</v>
      </c>
      <c r="D4009" s="561" t="s">
        <v>3655</v>
      </c>
      <c r="E4009" s="562" t="s">
        <v>22</v>
      </c>
      <c r="F4009" s="561" t="s">
        <v>22</v>
      </c>
      <c r="G4009" s="561" t="s">
        <v>30477</v>
      </c>
      <c r="H4009" s="561" t="s">
        <v>4105</v>
      </c>
      <c r="I4009" s="561" t="s">
        <v>23270</v>
      </c>
      <c r="J4009" s="561" t="s">
        <v>24</v>
      </c>
      <c r="K4009" s="562" t="s">
        <v>37876</v>
      </c>
      <c r="L4009" s="561" t="s">
        <v>25</v>
      </c>
    </row>
    <row r="4010" spans="1:12" x14ac:dyDescent="0.25">
      <c r="A4010" s="561" t="s">
        <v>3412</v>
      </c>
      <c r="B4010" s="561" t="s">
        <v>3413</v>
      </c>
      <c r="C4010" s="561" t="s">
        <v>2763</v>
      </c>
      <c r="D4010" s="561" t="s">
        <v>3655</v>
      </c>
      <c r="E4010" s="562" t="s">
        <v>22</v>
      </c>
      <c r="F4010" s="561" t="s">
        <v>22</v>
      </c>
      <c r="G4010" s="561" t="s">
        <v>30479</v>
      </c>
      <c r="H4010" s="561" t="s">
        <v>4107</v>
      </c>
      <c r="I4010" s="561" t="s">
        <v>23270</v>
      </c>
      <c r="J4010" s="561" t="s">
        <v>24</v>
      </c>
      <c r="K4010" s="562" t="s">
        <v>37877</v>
      </c>
      <c r="L4010" s="561" t="s">
        <v>25</v>
      </c>
    </row>
    <row r="4011" spans="1:12" x14ac:dyDescent="0.25">
      <c r="A4011" s="561" t="s">
        <v>3412</v>
      </c>
      <c r="B4011" s="561" t="s">
        <v>3413</v>
      </c>
      <c r="C4011" s="561" t="s">
        <v>2763</v>
      </c>
      <c r="D4011" s="561" t="s">
        <v>3655</v>
      </c>
      <c r="E4011" s="562" t="s">
        <v>22</v>
      </c>
      <c r="F4011" s="561" t="s">
        <v>22</v>
      </c>
      <c r="G4011" s="561" t="s">
        <v>30481</v>
      </c>
      <c r="H4011" s="561" t="s">
        <v>4108</v>
      </c>
      <c r="I4011" s="561" t="s">
        <v>23270</v>
      </c>
      <c r="J4011" s="561" t="s">
        <v>24</v>
      </c>
      <c r="K4011" s="562" t="s">
        <v>37878</v>
      </c>
      <c r="L4011" s="561" t="s">
        <v>25</v>
      </c>
    </row>
    <row r="4012" spans="1:12" x14ac:dyDescent="0.25">
      <c r="A4012" s="561" t="s">
        <v>3412</v>
      </c>
      <c r="B4012" s="561" t="s">
        <v>3413</v>
      </c>
      <c r="C4012" s="561" t="s">
        <v>2763</v>
      </c>
      <c r="D4012" s="561" t="s">
        <v>3655</v>
      </c>
      <c r="E4012" s="562" t="s">
        <v>22</v>
      </c>
      <c r="F4012" s="561" t="s">
        <v>22</v>
      </c>
      <c r="G4012" s="561" t="s">
        <v>30483</v>
      </c>
      <c r="H4012" s="561" t="s">
        <v>4109</v>
      </c>
      <c r="I4012" s="561" t="s">
        <v>23270</v>
      </c>
      <c r="J4012" s="561" t="s">
        <v>24</v>
      </c>
      <c r="K4012" s="562" t="s">
        <v>37879</v>
      </c>
      <c r="L4012" s="561" t="s">
        <v>25</v>
      </c>
    </row>
    <row r="4013" spans="1:12" x14ac:dyDescent="0.25">
      <c r="A4013" s="561" t="s">
        <v>3412</v>
      </c>
      <c r="B4013" s="561" t="s">
        <v>3413</v>
      </c>
      <c r="C4013" s="561" t="s">
        <v>2763</v>
      </c>
      <c r="D4013" s="561" t="s">
        <v>3655</v>
      </c>
      <c r="E4013" s="562" t="s">
        <v>22</v>
      </c>
      <c r="F4013" s="561" t="s">
        <v>22</v>
      </c>
      <c r="G4013" s="561" t="s">
        <v>30485</v>
      </c>
      <c r="H4013" s="561" t="s">
        <v>4110</v>
      </c>
      <c r="I4013" s="561" t="s">
        <v>23270</v>
      </c>
      <c r="J4013" s="561" t="s">
        <v>24</v>
      </c>
      <c r="K4013" s="562" t="s">
        <v>37880</v>
      </c>
      <c r="L4013" s="561" t="s">
        <v>25</v>
      </c>
    </row>
    <row r="4014" spans="1:12" x14ac:dyDescent="0.25">
      <c r="A4014" s="561" t="s">
        <v>3412</v>
      </c>
      <c r="B4014" s="561" t="s">
        <v>3413</v>
      </c>
      <c r="C4014" s="561" t="s">
        <v>2763</v>
      </c>
      <c r="D4014" s="561" t="s">
        <v>3655</v>
      </c>
      <c r="E4014" s="562" t="s">
        <v>22</v>
      </c>
      <c r="F4014" s="561" t="s">
        <v>22</v>
      </c>
      <c r="G4014" s="561" t="s">
        <v>30487</v>
      </c>
      <c r="H4014" s="561" t="s">
        <v>4111</v>
      </c>
      <c r="I4014" s="561" t="s">
        <v>23270</v>
      </c>
      <c r="J4014" s="561" t="s">
        <v>24</v>
      </c>
      <c r="K4014" s="562" t="s">
        <v>37881</v>
      </c>
      <c r="L4014" s="561" t="s">
        <v>25</v>
      </c>
    </row>
    <row r="4015" spans="1:12" x14ac:dyDescent="0.25">
      <c r="A4015" s="561" t="s">
        <v>3412</v>
      </c>
      <c r="B4015" s="561" t="s">
        <v>3413</v>
      </c>
      <c r="C4015" s="561" t="s">
        <v>2763</v>
      </c>
      <c r="D4015" s="561" t="s">
        <v>3655</v>
      </c>
      <c r="E4015" s="562" t="s">
        <v>22</v>
      </c>
      <c r="F4015" s="561" t="s">
        <v>22</v>
      </c>
      <c r="G4015" s="561" t="s">
        <v>30488</v>
      </c>
      <c r="H4015" s="561" t="s">
        <v>4112</v>
      </c>
      <c r="I4015" s="561" t="s">
        <v>23270</v>
      </c>
      <c r="J4015" s="561" t="s">
        <v>24</v>
      </c>
      <c r="K4015" s="562" t="s">
        <v>37668</v>
      </c>
      <c r="L4015" s="561" t="s">
        <v>25</v>
      </c>
    </row>
    <row r="4016" spans="1:12" x14ac:dyDescent="0.25">
      <c r="A4016" s="561" t="s">
        <v>3412</v>
      </c>
      <c r="B4016" s="561" t="s">
        <v>3413</v>
      </c>
      <c r="C4016" s="561" t="s">
        <v>2763</v>
      </c>
      <c r="D4016" s="561" t="s">
        <v>3655</v>
      </c>
      <c r="E4016" s="562" t="s">
        <v>22</v>
      </c>
      <c r="F4016" s="561" t="s">
        <v>22</v>
      </c>
      <c r="G4016" s="561" t="s">
        <v>30489</v>
      </c>
      <c r="H4016" s="561" t="s">
        <v>4113</v>
      </c>
      <c r="I4016" s="561" t="s">
        <v>23270</v>
      </c>
      <c r="J4016" s="561" t="s">
        <v>24</v>
      </c>
      <c r="K4016" s="562" t="s">
        <v>37882</v>
      </c>
      <c r="L4016" s="561" t="s">
        <v>25</v>
      </c>
    </row>
    <row r="4017" spans="1:12" x14ac:dyDescent="0.25">
      <c r="A4017" s="561" t="s">
        <v>3412</v>
      </c>
      <c r="B4017" s="561" t="s">
        <v>3413</v>
      </c>
      <c r="C4017" s="561" t="s">
        <v>2763</v>
      </c>
      <c r="D4017" s="561" t="s">
        <v>3655</v>
      </c>
      <c r="E4017" s="562" t="s">
        <v>22</v>
      </c>
      <c r="F4017" s="561" t="s">
        <v>22</v>
      </c>
      <c r="G4017" s="561" t="s">
        <v>30490</v>
      </c>
      <c r="H4017" s="561" t="s">
        <v>4114</v>
      </c>
      <c r="I4017" s="561" t="s">
        <v>23270</v>
      </c>
      <c r="J4017" s="561" t="s">
        <v>24</v>
      </c>
      <c r="K4017" s="562" t="s">
        <v>37883</v>
      </c>
      <c r="L4017" s="561" t="s">
        <v>25</v>
      </c>
    </row>
    <row r="4018" spans="1:12" x14ac:dyDescent="0.25">
      <c r="A4018" s="561" t="s">
        <v>3412</v>
      </c>
      <c r="B4018" s="561" t="s">
        <v>3413</v>
      </c>
      <c r="C4018" s="561" t="s">
        <v>2763</v>
      </c>
      <c r="D4018" s="561" t="s">
        <v>3655</v>
      </c>
      <c r="E4018" s="562" t="s">
        <v>22</v>
      </c>
      <c r="F4018" s="561" t="s">
        <v>22</v>
      </c>
      <c r="G4018" s="561" t="s">
        <v>30491</v>
      </c>
      <c r="H4018" s="561" t="s">
        <v>4115</v>
      </c>
      <c r="I4018" s="561" t="s">
        <v>23270</v>
      </c>
      <c r="J4018" s="561" t="s">
        <v>24</v>
      </c>
      <c r="K4018" s="562" t="s">
        <v>2415</v>
      </c>
      <c r="L4018" s="561" t="s">
        <v>25</v>
      </c>
    </row>
    <row r="4019" spans="1:12" x14ac:dyDescent="0.25">
      <c r="A4019" s="561" t="s">
        <v>3412</v>
      </c>
      <c r="B4019" s="561" t="s">
        <v>3413</v>
      </c>
      <c r="C4019" s="561" t="s">
        <v>2763</v>
      </c>
      <c r="D4019" s="561" t="s">
        <v>3655</v>
      </c>
      <c r="E4019" s="562" t="s">
        <v>22</v>
      </c>
      <c r="F4019" s="561" t="s">
        <v>22</v>
      </c>
      <c r="G4019" s="561" t="s">
        <v>30492</v>
      </c>
      <c r="H4019" s="561" t="s">
        <v>4116</v>
      </c>
      <c r="I4019" s="561" t="s">
        <v>23270</v>
      </c>
      <c r="J4019" s="561" t="s">
        <v>24</v>
      </c>
      <c r="K4019" s="562" t="s">
        <v>2406</v>
      </c>
      <c r="L4019" s="561" t="s">
        <v>25</v>
      </c>
    </row>
    <row r="4020" spans="1:12" x14ac:dyDescent="0.25">
      <c r="A4020" s="561" t="s">
        <v>3412</v>
      </c>
      <c r="B4020" s="561" t="s">
        <v>3413</v>
      </c>
      <c r="C4020" s="561" t="s">
        <v>2763</v>
      </c>
      <c r="D4020" s="561" t="s">
        <v>3655</v>
      </c>
      <c r="E4020" s="562" t="s">
        <v>22</v>
      </c>
      <c r="F4020" s="561" t="s">
        <v>22</v>
      </c>
      <c r="G4020" s="561" t="s">
        <v>30493</v>
      </c>
      <c r="H4020" s="561" t="s">
        <v>4117</v>
      </c>
      <c r="I4020" s="561" t="s">
        <v>23270</v>
      </c>
      <c r="J4020" s="561" t="s">
        <v>24</v>
      </c>
      <c r="K4020" s="562" t="s">
        <v>4173</v>
      </c>
      <c r="L4020" s="561" t="s">
        <v>25</v>
      </c>
    </row>
    <row r="4021" spans="1:12" x14ac:dyDescent="0.25">
      <c r="A4021" s="561" t="s">
        <v>3412</v>
      </c>
      <c r="B4021" s="561" t="s">
        <v>3413</v>
      </c>
      <c r="C4021" s="561" t="s">
        <v>2763</v>
      </c>
      <c r="D4021" s="561" t="s">
        <v>3655</v>
      </c>
      <c r="E4021" s="562" t="s">
        <v>22</v>
      </c>
      <c r="F4021" s="561" t="s">
        <v>22</v>
      </c>
      <c r="G4021" s="561" t="s">
        <v>30494</v>
      </c>
      <c r="H4021" s="561" t="s">
        <v>4119</v>
      </c>
      <c r="I4021" s="561" t="s">
        <v>23270</v>
      </c>
      <c r="J4021" s="561" t="s">
        <v>24</v>
      </c>
      <c r="K4021" s="562" t="s">
        <v>4443</v>
      </c>
      <c r="L4021" s="561" t="s">
        <v>25</v>
      </c>
    </row>
    <row r="4022" spans="1:12" x14ac:dyDescent="0.25">
      <c r="A4022" s="561" t="s">
        <v>3412</v>
      </c>
      <c r="B4022" s="561" t="s">
        <v>3413</v>
      </c>
      <c r="C4022" s="561" t="s">
        <v>2763</v>
      </c>
      <c r="D4022" s="561" t="s">
        <v>3655</v>
      </c>
      <c r="E4022" s="562" t="s">
        <v>22</v>
      </c>
      <c r="F4022" s="561" t="s">
        <v>22</v>
      </c>
      <c r="G4022" s="561" t="s">
        <v>30495</v>
      </c>
      <c r="H4022" s="561" t="s">
        <v>4120</v>
      </c>
      <c r="I4022" s="561" t="s">
        <v>23270</v>
      </c>
      <c r="J4022" s="561" t="s">
        <v>24</v>
      </c>
      <c r="K4022" s="562" t="s">
        <v>7901</v>
      </c>
      <c r="L4022" s="561" t="s">
        <v>25</v>
      </c>
    </row>
    <row r="4023" spans="1:12" x14ac:dyDescent="0.25">
      <c r="A4023" s="561" t="s">
        <v>3412</v>
      </c>
      <c r="B4023" s="561" t="s">
        <v>3413</v>
      </c>
      <c r="C4023" s="561" t="s">
        <v>2763</v>
      </c>
      <c r="D4023" s="561" t="s">
        <v>3655</v>
      </c>
      <c r="E4023" s="562" t="s">
        <v>22</v>
      </c>
      <c r="F4023" s="561" t="s">
        <v>22</v>
      </c>
      <c r="G4023" s="561" t="s">
        <v>30496</v>
      </c>
      <c r="H4023" s="561" t="s">
        <v>4121</v>
      </c>
      <c r="I4023" s="561" t="s">
        <v>23270</v>
      </c>
      <c r="J4023" s="561" t="s">
        <v>24</v>
      </c>
      <c r="K4023" s="562" t="s">
        <v>7049</v>
      </c>
      <c r="L4023" s="561" t="s">
        <v>25</v>
      </c>
    </row>
    <row r="4024" spans="1:12" x14ac:dyDescent="0.25">
      <c r="A4024" s="561" t="s">
        <v>3412</v>
      </c>
      <c r="B4024" s="561" t="s">
        <v>3413</v>
      </c>
      <c r="C4024" s="561" t="s">
        <v>2763</v>
      </c>
      <c r="D4024" s="561" t="s">
        <v>3655</v>
      </c>
      <c r="E4024" s="562" t="s">
        <v>22</v>
      </c>
      <c r="F4024" s="561" t="s">
        <v>22</v>
      </c>
      <c r="G4024" s="561" t="s">
        <v>30497</v>
      </c>
      <c r="H4024" s="561" t="s">
        <v>4123</v>
      </c>
      <c r="I4024" s="561" t="s">
        <v>23270</v>
      </c>
      <c r="J4024" s="561" t="s">
        <v>24</v>
      </c>
      <c r="K4024" s="562" t="s">
        <v>37884</v>
      </c>
      <c r="L4024" s="561" t="s">
        <v>25</v>
      </c>
    </row>
    <row r="4025" spans="1:12" x14ac:dyDescent="0.25">
      <c r="A4025" s="561" t="s">
        <v>3412</v>
      </c>
      <c r="B4025" s="561" t="s">
        <v>3413</v>
      </c>
      <c r="C4025" s="561" t="s">
        <v>2763</v>
      </c>
      <c r="D4025" s="561" t="s">
        <v>3655</v>
      </c>
      <c r="E4025" s="562" t="s">
        <v>22</v>
      </c>
      <c r="F4025" s="561" t="s">
        <v>22</v>
      </c>
      <c r="G4025" s="561" t="s">
        <v>30498</v>
      </c>
      <c r="H4025" s="561" t="s">
        <v>4124</v>
      </c>
      <c r="I4025" s="561" t="s">
        <v>23270</v>
      </c>
      <c r="J4025" s="561" t="s">
        <v>24</v>
      </c>
      <c r="K4025" s="562" t="s">
        <v>34356</v>
      </c>
      <c r="L4025" s="561" t="s">
        <v>25</v>
      </c>
    </row>
    <row r="4026" spans="1:12" x14ac:dyDescent="0.25">
      <c r="A4026" s="561" t="s">
        <v>3412</v>
      </c>
      <c r="B4026" s="561" t="s">
        <v>3413</v>
      </c>
      <c r="C4026" s="561" t="s">
        <v>2763</v>
      </c>
      <c r="D4026" s="561" t="s">
        <v>3655</v>
      </c>
      <c r="E4026" s="562" t="s">
        <v>22</v>
      </c>
      <c r="F4026" s="561" t="s">
        <v>22</v>
      </c>
      <c r="G4026" s="561" t="s">
        <v>30499</v>
      </c>
      <c r="H4026" s="561" t="s">
        <v>4126</v>
      </c>
      <c r="I4026" s="561" t="s">
        <v>23270</v>
      </c>
      <c r="J4026" s="561" t="s">
        <v>24</v>
      </c>
      <c r="K4026" s="562" t="s">
        <v>37885</v>
      </c>
      <c r="L4026" s="561" t="s">
        <v>25</v>
      </c>
    </row>
    <row r="4027" spans="1:12" x14ac:dyDescent="0.25">
      <c r="A4027" s="561" t="s">
        <v>3412</v>
      </c>
      <c r="B4027" s="561" t="s">
        <v>3413</v>
      </c>
      <c r="C4027" s="561" t="s">
        <v>2763</v>
      </c>
      <c r="D4027" s="561" t="s">
        <v>3655</v>
      </c>
      <c r="E4027" s="562" t="s">
        <v>22</v>
      </c>
      <c r="F4027" s="561" t="s">
        <v>22</v>
      </c>
      <c r="G4027" s="561" t="s">
        <v>30500</v>
      </c>
      <c r="H4027" s="561" t="s">
        <v>4127</v>
      </c>
      <c r="I4027" s="561" t="s">
        <v>23270</v>
      </c>
      <c r="J4027" s="561" t="s">
        <v>24</v>
      </c>
      <c r="K4027" s="562" t="s">
        <v>3815</v>
      </c>
      <c r="L4027" s="561" t="s">
        <v>25</v>
      </c>
    </row>
    <row r="4028" spans="1:12" x14ac:dyDescent="0.25">
      <c r="A4028" s="561" t="s">
        <v>3412</v>
      </c>
      <c r="B4028" s="561" t="s">
        <v>3413</v>
      </c>
      <c r="C4028" s="561" t="s">
        <v>2763</v>
      </c>
      <c r="D4028" s="561" t="s">
        <v>3655</v>
      </c>
      <c r="E4028" s="562" t="s">
        <v>22</v>
      </c>
      <c r="F4028" s="561" t="s">
        <v>22</v>
      </c>
      <c r="G4028" s="561" t="s">
        <v>30501</v>
      </c>
      <c r="H4028" s="561" t="s">
        <v>4128</v>
      </c>
      <c r="I4028" s="561" t="s">
        <v>23270</v>
      </c>
      <c r="J4028" s="561" t="s">
        <v>24</v>
      </c>
      <c r="K4028" s="562" t="s">
        <v>7881</v>
      </c>
      <c r="L4028" s="561" t="s">
        <v>25</v>
      </c>
    </row>
    <row r="4029" spans="1:12" x14ac:dyDescent="0.25">
      <c r="A4029" s="561" t="s">
        <v>3412</v>
      </c>
      <c r="B4029" s="561" t="s">
        <v>3413</v>
      </c>
      <c r="C4029" s="561" t="s">
        <v>2763</v>
      </c>
      <c r="D4029" s="561" t="s">
        <v>3655</v>
      </c>
      <c r="E4029" s="562" t="s">
        <v>22</v>
      </c>
      <c r="F4029" s="561" t="s">
        <v>22</v>
      </c>
      <c r="G4029" s="561" t="s">
        <v>30502</v>
      </c>
      <c r="H4029" s="561" t="s">
        <v>4129</v>
      </c>
      <c r="I4029" s="561" t="s">
        <v>23270</v>
      </c>
      <c r="J4029" s="561" t="s">
        <v>24</v>
      </c>
      <c r="K4029" s="562" t="s">
        <v>37886</v>
      </c>
      <c r="L4029" s="561" t="s">
        <v>25</v>
      </c>
    </row>
    <row r="4030" spans="1:12" x14ac:dyDescent="0.25">
      <c r="A4030" s="561" t="s">
        <v>3412</v>
      </c>
      <c r="B4030" s="561" t="s">
        <v>3413</v>
      </c>
      <c r="C4030" s="561" t="s">
        <v>2763</v>
      </c>
      <c r="D4030" s="561" t="s">
        <v>3655</v>
      </c>
      <c r="E4030" s="562" t="s">
        <v>22</v>
      </c>
      <c r="F4030" s="561" t="s">
        <v>22</v>
      </c>
      <c r="G4030" s="561" t="s">
        <v>30504</v>
      </c>
      <c r="H4030" s="561" t="s">
        <v>4130</v>
      </c>
      <c r="I4030" s="561" t="s">
        <v>23270</v>
      </c>
      <c r="J4030" s="561" t="s">
        <v>24</v>
      </c>
      <c r="K4030" s="562" t="s">
        <v>2340</v>
      </c>
      <c r="L4030" s="561" t="s">
        <v>25</v>
      </c>
    </row>
    <row r="4031" spans="1:12" x14ac:dyDescent="0.25">
      <c r="A4031" s="561" t="s">
        <v>3412</v>
      </c>
      <c r="B4031" s="561" t="s">
        <v>3413</v>
      </c>
      <c r="C4031" s="561" t="s">
        <v>2763</v>
      </c>
      <c r="D4031" s="561" t="s">
        <v>3655</v>
      </c>
      <c r="E4031" s="562" t="s">
        <v>22</v>
      </c>
      <c r="F4031" s="561" t="s">
        <v>22</v>
      </c>
      <c r="G4031" s="561" t="s">
        <v>30505</v>
      </c>
      <c r="H4031" s="561" t="s">
        <v>4132</v>
      </c>
      <c r="I4031" s="561" t="s">
        <v>23270</v>
      </c>
      <c r="J4031" s="561" t="s">
        <v>24</v>
      </c>
      <c r="K4031" s="562" t="s">
        <v>4741</v>
      </c>
      <c r="L4031" s="561" t="s">
        <v>25</v>
      </c>
    </row>
    <row r="4032" spans="1:12" x14ac:dyDescent="0.25">
      <c r="A4032" s="561" t="s">
        <v>3412</v>
      </c>
      <c r="B4032" s="561" t="s">
        <v>3413</v>
      </c>
      <c r="C4032" s="561" t="s">
        <v>2763</v>
      </c>
      <c r="D4032" s="561" t="s">
        <v>3655</v>
      </c>
      <c r="E4032" s="562" t="s">
        <v>22</v>
      </c>
      <c r="F4032" s="561" t="s">
        <v>22</v>
      </c>
      <c r="G4032" s="561" t="s">
        <v>30507</v>
      </c>
      <c r="H4032" s="561" t="s">
        <v>4133</v>
      </c>
      <c r="I4032" s="561" t="s">
        <v>23270</v>
      </c>
      <c r="J4032" s="561" t="s">
        <v>24</v>
      </c>
      <c r="K4032" s="562" t="s">
        <v>8091</v>
      </c>
      <c r="L4032" s="561" t="s">
        <v>25</v>
      </c>
    </row>
    <row r="4033" spans="1:12" x14ac:dyDescent="0.25">
      <c r="A4033" s="561" t="s">
        <v>3412</v>
      </c>
      <c r="B4033" s="561" t="s">
        <v>3413</v>
      </c>
      <c r="C4033" s="561" t="s">
        <v>2763</v>
      </c>
      <c r="D4033" s="561" t="s">
        <v>3655</v>
      </c>
      <c r="E4033" s="562" t="s">
        <v>22</v>
      </c>
      <c r="F4033" s="561" t="s">
        <v>22</v>
      </c>
      <c r="G4033" s="561" t="s">
        <v>30509</v>
      </c>
      <c r="H4033" s="561" t="s">
        <v>4135</v>
      </c>
      <c r="I4033" s="561" t="s">
        <v>23270</v>
      </c>
      <c r="J4033" s="561" t="s">
        <v>24</v>
      </c>
      <c r="K4033" s="562" t="s">
        <v>8655</v>
      </c>
      <c r="L4033" s="561" t="s">
        <v>25</v>
      </c>
    </row>
    <row r="4034" spans="1:12" x14ac:dyDescent="0.25">
      <c r="A4034" s="561" t="s">
        <v>3412</v>
      </c>
      <c r="B4034" s="561" t="s">
        <v>3413</v>
      </c>
      <c r="C4034" s="561" t="s">
        <v>2763</v>
      </c>
      <c r="D4034" s="561" t="s">
        <v>3655</v>
      </c>
      <c r="E4034" s="562" t="s">
        <v>22</v>
      </c>
      <c r="F4034" s="561" t="s">
        <v>22</v>
      </c>
      <c r="G4034" s="561" t="s">
        <v>30511</v>
      </c>
      <c r="H4034" s="561" t="s">
        <v>4136</v>
      </c>
      <c r="I4034" s="561" t="s">
        <v>23270</v>
      </c>
      <c r="J4034" s="561" t="s">
        <v>24</v>
      </c>
      <c r="K4034" s="562" t="s">
        <v>7827</v>
      </c>
      <c r="L4034" s="561" t="s">
        <v>25</v>
      </c>
    </row>
    <row r="4035" spans="1:12" x14ac:dyDescent="0.25">
      <c r="A4035" s="561" t="s">
        <v>3412</v>
      </c>
      <c r="B4035" s="561" t="s">
        <v>3413</v>
      </c>
      <c r="C4035" s="561" t="s">
        <v>2763</v>
      </c>
      <c r="D4035" s="561" t="s">
        <v>3655</v>
      </c>
      <c r="E4035" s="562" t="s">
        <v>22</v>
      </c>
      <c r="F4035" s="561" t="s">
        <v>22</v>
      </c>
      <c r="G4035" s="561" t="s">
        <v>30512</v>
      </c>
      <c r="H4035" s="561" t="s">
        <v>4137</v>
      </c>
      <c r="I4035" s="561" t="s">
        <v>23270</v>
      </c>
      <c r="J4035" s="561" t="s">
        <v>24</v>
      </c>
      <c r="K4035" s="562" t="s">
        <v>37887</v>
      </c>
      <c r="L4035" s="561" t="s">
        <v>25</v>
      </c>
    </row>
    <row r="4036" spans="1:12" x14ac:dyDescent="0.25">
      <c r="A4036" s="561" t="s">
        <v>3412</v>
      </c>
      <c r="B4036" s="561" t="s">
        <v>3413</v>
      </c>
      <c r="C4036" s="561" t="s">
        <v>2763</v>
      </c>
      <c r="D4036" s="561" t="s">
        <v>3655</v>
      </c>
      <c r="E4036" s="562" t="s">
        <v>22</v>
      </c>
      <c r="F4036" s="561" t="s">
        <v>22</v>
      </c>
      <c r="G4036" s="561" t="s">
        <v>30514</v>
      </c>
      <c r="H4036" s="561" t="s">
        <v>4138</v>
      </c>
      <c r="I4036" s="561" t="s">
        <v>23270</v>
      </c>
      <c r="J4036" s="561" t="s">
        <v>24</v>
      </c>
      <c r="K4036" s="562" t="s">
        <v>8705</v>
      </c>
      <c r="L4036" s="561" t="s">
        <v>25</v>
      </c>
    </row>
    <row r="4037" spans="1:12" x14ac:dyDescent="0.25">
      <c r="A4037" s="561" t="s">
        <v>3412</v>
      </c>
      <c r="B4037" s="561" t="s">
        <v>3413</v>
      </c>
      <c r="C4037" s="561" t="s">
        <v>2763</v>
      </c>
      <c r="D4037" s="561" t="s">
        <v>3655</v>
      </c>
      <c r="E4037" s="562" t="s">
        <v>22</v>
      </c>
      <c r="F4037" s="561" t="s">
        <v>22</v>
      </c>
      <c r="G4037" s="561" t="s">
        <v>30515</v>
      </c>
      <c r="H4037" s="561" t="s">
        <v>4139</v>
      </c>
      <c r="I4037" s="561" t="s">
        <v>23270</v>
      </c>
      <c r="J4037" s="561" t="s">
        <v>24</v>
      </c>
      <c r="K4037" s="562" t="s">
        <v>37888</v>
      </c>
      <c r="L4037" s="561" t="s">
        <v>25</v>
      </c>
    </row>
    <row r="4038" spans="1:12" x14ac:dyDescent="0.25">
      <c r="A4038" s="561" t="s">
        <v>3412</v>
      </c>
      <c r="B4038" s="561" t="s">
        <v>3413</v>
      </c>
      <c r="C4038" s="561" t="s">
        <v>2763</v>
      </c>
      <c r="D4038" s="561" t="s">
        <v>3655</v>
      </c>
      <c r="E4038" s="562" t="s">
        <v>22</v>
      </c>
      <c r="F4038" s="561" t="s">
        <v>22</v>
      </c>
      <c r="G4038" s="561" t="s">
        <v>30516</v>
      </c>
      <c r="H4038" s="561" t="s">
        <v>4140</v>
      </c>
      <c r="I4038" s="561" t="s">
        <v>23270</v>
      </c>
      <c r="J4038" s="561" t="s">
        <v>24</v>
      </c>
      <c r="K4038" s="562" t="s">
        <v>27852</v>
      </c>
      <c r="L4038" s="561" t="s">
        <v>25</v>
      </c>
    </row>
    <row r="4039" spans="1:12" x14ac:dyDescent="0.25">
      <c r="A4039" s="561" t="s">
        <v>3412</v>
      </c>
      <c r="B4039" s="561" t="s">
        <v>3413</v>
      </c>
      <c r="C4039" s="561" t="s">
        <v>2763</v>
      </c>
      <c r="D4039" s="561" t="s">
        <v>3655</v>
      </c>
      <c r="E4039" s="562" t="s">
        <v>22</v>
      </c>
      <c r="F4039" s="561" t="s">
        <v>22</v>
      </c>
      <c r="G4039" s="561" t="s">
        <v>30517</v>
      </c>
      <c r="H4039" s="561" t="s">
        <v>4142</v>
      </c>
      <c r="I4039" s="561" t="s">
        <v>23270</v>
      </c>
      <c r="J4039" s="561" t="s">
        <v>24</v>
      </c>
      <c r="K4039" s="562" t="s">
        <v>7500</v>
      </c>
      <c r="L4039" s="561" t="s">
        <v>25</v>
      </c>
    </row>
    <row r="4040" spans="1:12" x14ac:dyDescent="0.25">
      <c r="A4040" s="561" t="s">
        <v>3412</v>
      </c>
      <c r="B4040" s="561" t="s">
        <v>3413</v>
      </c>
      <c r="C4040" s="561" t="s">
        <v>2763</v>
      </c>
      <c r="D4040" s="561" t="s">
        <v>3655</v>
      </c>
      <c r="E4040" s="562" t="s">
        <v>22</v>
      </c>
      <c r="F4040" s="561" t="s">
        <v>22</v>
      </c>
      <c r="G4040" s="561" t="s">
        <v>30518</v>
      </c>
      <c r="H4040" s="561" t="s">
        <v>4143</v>
      </c>
      <c r="I4040" s="561" t="s">
        <v>23270</v>
      </c>
      <c r="J4040" s="561" t="s">
        <v>24</v>
      </c>
      <c r="K4040" s="562" t="s">
        <v>7421</v>
      </c>
      <c r="L4040" s="561" t="s">
        <v>25</v>
      </c>
    </row>
    <row r="4041" spans="1:12" x14ac:dyDescent="0.25">
      <c r="A4041" s="561" t="s">
        <v>3412</v>
      </c>
      <c r="B4041" s="561" t="s">
        <v>3413</v>
      </c>
      <c r="C4041" s="561" t="s">
        <v>2763</v>
      </c>
      <c r="D4041" s="561" t="s">
        <v>3655</v>
      </c>
      <c r="E4041" s="562" t="s">
        <v>22</v>
      </c>
      <c r="F4041" s="561" t="s">
        <v>22</v>
      </c>
      <c r="G4041" s="561" t="s">
        <v>30519</v>
      </c>
      <c r="H4041" s="561" t="s">
        <v>4144</v>
      </c>
      <c r="I4041" s="561" t="s">
        <v>23270</v>
      </c>
      <c r="J4041" s="561" t="s">
        <v>24</v>
      </c>
      <c r="K4041" s="562" t="s">
        <v>37889</v>
      </c>
      <c r="L4041" s="561" t="s">
        <v>25</v>
      </c>
    </row>
    <row r="4042" spans="1:12" x14ac:dyDescent="0.25">
      <c r="A4042" s="561" t="s">
        <v>3412</v>
      </c>
      <c r="B4042" s="561" t="s">
        <v>3413</v>
      </c>
      <c r="C4042" s="561" t="s">
        <v>2763</v>
      </c>
      <c r="D4042" s="561" t="s">
        <v>3655</v>
      </c>
      <c r="E4042" s="562" t="s">
        <v>22</v>
      </c>
      <c r="F4042" s="561" t="s">
        <v>22</v>
      </c>
      <c r="G4042" s="561" t="s">
        <v>30521</v>
      </c>
      <c r="H4042" s="561" t="s">
        <v>4145</v>
      </c>
      <c r="I4042" s="561" t="s">
        <v>23270</v>
      </c>
      <c r="J4042" s="561" t="s">
        <v>24</v>
      </c>
      <c r="K4042" s="562" t="s">
        <v>7229</v>
      </c>
      <c r="L4042" s="561" t="s">
        <v>25</v>
      </c>
    </row>
    <row r="4043" spans="1:12" x14ac:dyDescent="0.25">
      <c r="A4043" s="561" t="s">
        <v>3412</v>
      </c>
      <c r="B4043" s="561" t="s">
        <v>3413</v>
      </c>
      <c r="C4043" s="561" t="s">
        <v>2763</v>
      </c>
      <c r="D4043" s="561" t="s">
        <v>3655</v>
      </c>
      <c r="E4043" s="562" t="s">
        <v>22</v>
      </c>
      <c r="F4043" s="561" t="s">
        <v>22</v>
      </c>
      <c r="G4043" s="561" t="s">
        <v>30522</v>
      </c>
      <c r="H4043" s="561" t="s">
        <v>4146</v>
      </c>
      <c r="I4043" s="561" t="s">
        <v>23270</v>
      </c>
      <c r="J4043" s="561" t="s">
        <v>24</v>
      </c>
      <c r="K4043" s="562" t="s">
        <v>37890</v>
      </c>
      <c r="L4043" s="561" t="s">
        <v>25</v>
      </c>
    </row>
    <row r="4044" spans="1:12" x14ac:dyDescent="0.25">
      <c r="A4044" s="561" t="s">
        <v>3412</v>
      </c>
      <c r="B4044" s="561" t="s">
        <v>3413</v>
      </c>
      <c r="C4044" s="561" t="s">
        <v>2763</v>
      </c>
      <c r="D4044" s="561" t="s">
        <v>3655</v>
      </c>
      <c r="E4044" s="562" t="s">
        <v>22</v>
      </c>
      <c r="F4044" s="561" t="s">
        <v>22</v>
      </c>
      <c r="G4044" s="561" t="s">
        <v>30523</v>
      </c>
      <c r="H4044" s="561" t="s">
        <v>4147</v>
      </c>
      <c r="I4044" s="561" t="s">
        <v>23270</v>
      </c>
      <c r="J4044" s="561" t="s">
        <v>24</v>
      </c>
      <c r="K4044" s="562" t="s">
        <v>30566</v>
      </c>
      <c r="L4044" s="561" t="s">
        <v>25</v>
      </c>
    </row>
    <row r="4045" spans="1:12" x14ac:dyDescent="0.25">
      <c r="A4045" s="561" t="s">
        <v>3412</v>
      </c>
      <c r="B4045" s="561" t="s">
        <v>3413</v>
      </c>
      <c r="C4045" s="561" t="s">
        <v>2763</v>
      </c>
      <c r="D4045" s="561" t="s">
        <v>3655</v>
      </c>
      <c r="E4045" s="562" t="s">
        <v>22</v>
      </c>
      <c r="F4045" s="561" t="s">
        <v>22</v>
      </c>
      <c r="G4045" s="561" t="s">
        <v>30524</v>
      </c>
      <c r="H4045" s="561" t="s">
        <v>4148</v>
      </c>
      <c r="I4045" s="561" t="s">
        <v>23270</v>
      </c>
      <c r="J4045" s="561" t="s">
        <v>24</v>
      </c>
      <c r="K4045" s="562" t="s">
        <v>37891</v>
      </c>
      <c r="L4045" s="561" t="s">
        <v>25</v>
      </c>
    </row>
    <row r="4046" spans="1:12" x14ac:dyDescent="0.25">
      <c r="A4046" s="561" t="s">
        <v>3412</v>
      </c>
      <c r="B4046" s="561" t="s">
        <v>3413</v>
      </c>
      <c r="C4046" s="561" t="s">
        <v>2763</v>
      </c>
      <c r="D4046" s="561" t="s">
        <v>3655</v>
      </c>
      <c r="E4046" s="562" t="s">
        <v>22</v>
      </c>
      <c r="F4046" s="561" t="s">
        <v>22</v>
      </c>
      <c r="G4046" s="561" t="s">
        <v>30526</v>
      </c>
      <c r="H4046" s="561" t="s">
        <v>4149</v>
      </c>
      <c r="I4046" s="561" t="s">
        <v>23270</v>
      </c>
      <c r="J4046" s="561" t="s">
        <v>24</v>
      </c>
      <c r="K4046" s="562" t="s">
        <v>34317</v>
      </c>
      <c r="L4046" s="561" t="s">
        <v>25</v>
      </c>
    </row>
    <row r="4047" spans="1:12" x14ac:dyDescent="0.25">
      <c r="A4047" s="561" t="s">
        <v>3412</v>
      </c>
      <c r="B4047" s="561" t="s">
        <v>3413</v>
      </c>
      <c r="C4047" s="561" t="s">
        <v>2763</v>
      </c>
      <c r="D4047" s="561" t="s">
        <v>3655</v>
      </c>
      <c r="E4047" s="562" t="s">
        <v>22</v>
      </c>
      <c r="F4047" s="561" t="s">
        <v>22</v>
      </c>
      <c r="G4047" s="561" t="s">
        <v>30527</v>
      </c>
      <c r="H4047" s="561" t="s">
        <v>4150</v>
      </c>
      <c r="I4047" s="561" t="s">
        <v>23270</v>
      </c>
      <c r="J4047" s="561" t="s">
        <v>24</v>
      </c>
      <c r="K4047" s="562" t="s">
        <v>7477</v>
      </c>
      <c r="L4047" s="561" t="s">
        <v>25</v>
      </c>
    </row>
    <row r="4048" spans="1:12" x14ac:dyDescent="0.25">
      <c r="A4048" s="561" t="s">
        <v>3412</v>
      </c>
      <c r="B4048" s="561" t="s">
        <v>3413</v>
      </c>
      <c r="C4048" s="561" t="s">
        <v>2763</v>
      </c>
      <c r="D4048" s="561" t="s">
        <v>3655</v>
      </c>
      <c r="E4048" s="562" t="s">
        <v>22</v>
      </c>
      <c r="F4048" s="561" t="s">
        <v>22</v>
      </c>
      <c r="G4048" s="561" t="s">
        <v>30529</v>
      </c>
      <c r="H4048" s="561" t="s">
        <v>4151</v>
      </c>
      <c r="I4048" s="561" t="s">
        <v>23270</v>
      </c>
      <c r="J4048" s="561" t="s">
        <v>24</v>
      </c>
      <c r="K4048" s="562" t="s">
        <v>37892</v>
      </c>
      <c r="L4048" s="561" t="s">
        <v>25</v>
      </c>
    </row>
    <row r="4049" spans="1:12" x14ac:dyDescent="0.25">
      <c r="A4049" s="561" t="s">
        <v>3412</v>
      </c>
      <c r="B4049" s="561" t="s">
        <v>3413</v>
      </c>
      <c r="C4049" s="561" t="s">
        <v>2763</v>
      </c>
      <c r="D4049" s="561" t="s">
        <v>3655</v>
      </c>
      <c r="E4049" s="562" t="s">
        <v>22</v>
      </c>
      <c r="F4049" s="561" t="s">
        <v>22</v>
      </c>
      <c r="G4049" s="561" t="s">
        <v>30531</v>
      </c>
      <c r="H4049" s="561" t="s">
        <v>4152</v>
      </c>
      <c r="I4049" s="561" t="s">
        <v>23270</v>
      </c>
      <c r="J4049" s="561" t="s">
        <v>24</v>
      </c>
      <c r="K4049" s="562" t="s">
        <v>24751</v>
      </c>
      <c r="L4049" s="561" t="s">
        <v>25</v>
      </c>
    </row>
    <row r="4050" spans="1:12" x14ac:dyDescent="0.25">
      <c r="A4050" s="561" t="s">
        <v>3412</v>
      </c>
      <c r="B4050" s="561" t="s">
        <v>3413</v>
      </c>
      <c r="C4050" s="561" t="s">
        <v>2763</v>
      </c>
      <c r="D4050" s="561" t="s">
        <v>3655</v>
      </c>
      <c r="E4050" s="562" t="s">
        <v>22</v>
      </c>
      <c r="F4050" s="561" t="s">
        <v>22</v>
      </c>
      <c r="G4050" s="561" t="s">
        <v>30533</v>
      </c>
      <c r="H4050" s="561" t="s">
        <v>4154</v>
      </c>
      <c r="I4050" s="561" t="s">
        <v>23270</v>
      </c>
      <c r="J4050" s="561" t="s">
        <v>24</v>
      </c>
      <c r="K4050" s="562" t="s">
        <v>37893</v>
      </c>
      <c r="L4050" s="561" t="s">
        <v>25</v>
      </c>
    </row>
    <row r="4051" spans="1:12" x14ac:dyDescent="0.25">
      <c r="A4051" s="561" t="s">
        <v>3412</v>
      </c>
      <c r="B4051" s="561" t="s">
        <v>3413</v>
      </c>
      <c r="C4051" s="561" t="s">
        <v>2763</v>
      </c>
      <c r="D4051" s="561" t="s">
        <v>3655</v>
      </c>
      <c r="E4051" s="562" t="s">
        <v>22</v>
      </c>
      <c r="F4051" s="561" t="s">
        <v>22</v>
      </c>
      <c r="G4051" s="561" t="s">
        <v>30534</v>
      </c>
      <c r="H4051" s="561" t="s">
        <v>4156</v>
      </c>
      <c r="I4051" s="561" t="s">
        <v>23270</v>
      </c>
      <c r="J4051" s="561" t="s">
        <v>24</v>
      </c>
      <c r="K4051" s="562" t="s">
        <v>37894</v>
      </c>
      <c r="L4051" s="561" t="s">
        <v>25</v>
      </c>
    </row>
    <row r="4052" spans="1:12" x14ac:dyDescent="0.25">
      <c r="A4052" s="561" t="s">
        <v>3412</v>
      </c>
      <c r="B4052" s="561" t="s">
        <v>3413</v>
      </c>
      <c r="C4052" s="561" t="s">
        <v>2763</v>
      </c>
      <c r="D4052" s="561" t="s">
        <v>3655</v>
      </c>
      <c r="E4052" s="562" t="s">
        <v>22</v>
      </c>
      <c r="F4052" s="561" t="s">
        <v>22</v>
      </c>
      <c r="G4052" s="561" t="s">
        <v>30535</v>
      </c>
      <c r="H4052" s="561" t="s">
        <v>4157</v>
      </c>
      <c r="I4052" s="561" t="s">
        <v>23270</v>
      </c>
      <c r="J4052" s="561" t="s">
        <v>24</v>
      </c>
      <c r="K4052" s="562" t="s">
        <v>4250</v>
      </c>
      <c r="L4052" s="561" t="s">
        <v>25</v>
      </c>
    </row>
    <row r="4053" spans="1:12" x14ac:dyDescent="0.25">
      <c r="A4053" s="561" t="s">
        <v>3412</v>
      </c>
      <c r="B4053" s="561" t="s">
        <v>3413</v>
      </c>
      <c r="C4053" s="561" t="s">
        <v>2763</v>
      </c>
      <c r="D4053" s="561" t="s">
        <v>3655</v>
      </c>
      <c r="E4053" s="562" t="s">
        <v>22</v>
      </c>
      <c r="F4053" s="561" t="s">
        <v>22</v>
      </c>
      <c r="G4053" s="561" t="s">
        <v>30536</v>
      </c>
      <c r="H4053" s="561" t="s">
        <v>4158</v>
      </c>
      <c r="I4053" s="561" t="s">
        <v>23270</v>
      </c>
      <c r="J4053" s="561" t="s">
        <v>24</v>
      </c>
      <c r="K4053" s="562" t="s">
        <v>37895</v>
      </c>
      <c r="L4053" s="561" t="s">
        <v>25</v>
      </c>
    </row>
    <row r="4054" spans="1:12" x14ac:dyDescent="0.25">
      <c r="A4054" s="561" t="s">
        <v>3412</v>
      </c>
      <c r="B4054" s="561" t="s">
        <v>3413</v>
      </c>
      <c r="C4054" s="561" t="s">
        <v>2763</v>
      </c>
      <c r="D4054" s="561" t="s">
        <v>3655</v>
      </c>
      <c r="E4054" s="562" t="s">
        <v>22</v>
      </c>
      <c r="F4054" s="561" t="s">
        <v>22</v>
      </c>
      <c r="G4054" s="561" t="s">
        <v>30538</v>
      </c>
      <c r="H4054" s="561" t="s">
        <v>4159</v>
      </c>
      <c r="I4054" s="561" t="s">
        <v>23270</v>
      </c>
      <c r="J4054" s="561" t="s">
        <v>24</v>
      </c>
      <c r="K4054" s="562" t="s">
        <v>37896</v>
      </c>
      <c r="L4054" s="561" t="s">
        <v>25</v>
      </c>
    </row>
    <row r="4055" spans="1:12" x14ac:dyDescent="0.25">
      <c r="A4055" s="561" t="s">
        <v>3412</v>
      </c>
      <c r="B4055" s="561" t="s">
        <v>3413</v>
      </c>
      <c r="C4055" s="561" t="s">
        <v>2763</v>
      </c>
      <c r="D4055" s="561" t="s">
        <v>3655</v>
      </c>
      <c r="E4055" s="562" t="s">
        <v>22</v>
      </c>
      <c r="F4055" s="561" t="s">
        <v>22</v>
      </c>
      <c r="G4055" s="561" t="s">
        <v>30539</v>
      </c>
      <c r="H4055" s="561" t="s">
        <v>4161</v>
      </c>
      <c r="I4055" s="561" t="s">
        <v>23270</v>
      </c>
      <c r="J4055" s="561" t="s">
        <v>24</v>
      </c>
      <c r="K4055" s="562" t="s">
        <v>37897</v>
      </c>
      <c r="L4055" s="561" t="s">
        <v>25</v>
      </c>
    </row>
    <row r="4056" spans="1:12" x14ac:dyDescent="0.25">
      <c r="A4056" s="561" t="s">
        <v>3412</v>
      </c>
      <c r="B4056" s="561" t="s">
        <v>3413</v>
      </c>
      <c r="C4056" s="561" t="s">
        <v>2763</v>
      </c>
      <c r="D4056" s="561" t="s">
        <v>3655</v>
      </c>
      <c r="E4056" s="562" t="s">
        <v>22</v>
      </c>
      <c r="F4056" s="561" t="s">
        <v>22</v>
      </c>
      <c r="G4056" s="561" t="s">
        <v>30541</v>
      </c>
      <c r="H4056" s="561" t="s">
        <v>4162</v>
      </c>
      <c r="I4056" s="561" t="s">
        <v>23270</v>
      </c>
      <c r="J4056" s="561" t="s">
        <v>24</v>
      </c>
      <c r="K4056" s="562" t="s">
        <v>37898</v>
      </c>
      <c r="L4056" s="561" t="s">
        <v>25</v>
      </c>
    </row>
    <row r="4057" spans="1:12" x14ac:dyDescent="0.25">
      <c r="A4057" s="561" t="s">
        <v>3412</v>
      </c>
      <c r="B4057" s="561" t="s">
        <v>3413</v>
      </c>
      <c r="C4057" s="561" t="s">
        <v>2763</v>
      </c>
      <c r="D4057" s="561" t="s">
        <v>3655</v>
      </c>
      <c r="E4057" s="562" t="s">
        <v>22</v>
      </c>
      <c r="F4057" s="561" t="s">
        <v>22</v>
      </c>
      <c r="G4057" s="561" t="s">
        <v>30543</v>
      </c>
      <c r="H4057" s="561" t="s">
        <v>4163</v>
      </c>
      <c r="I4057" s="561" t="s">
        <v>23270</v>
      </c>
      <c r="J4057" s="561" t="s">
        <v>24</v>
      </c>
      <c r="K4057" s="562" t="s">
        <v>37899</v>
      </c>
      <c r="L4057" s="561" t="s">
        <v>25</v>
      </c>
    </row>
    <row r="4058" spans="1:12" x14ac:dyDescent="0.25">
      <c r="A4058" s="561" t="s">
        <v>3412</v>
      </c>
      <c r="B4058" s="561" t="s">
        <v>3413</v>
      </c>
      <c r="C4058" s="561" t="s">
        <v>2763</v>
      </c>
      <c r="D4058" s="561" t="s">
        <v>3655</v>
      </c>
      <c r="E4058" s="562" t="s">
        <v>22</v>
      </c>
      <c r="F4058" s="561" t="s">
        <v>22</v>
      </c>
      <c r="G4058" s="561" t="s">
        <v>30545</v>
      </c>
      <c r="H4058" s="561" t="s">
        <v>4164</v>
      </c>
      <c r="I4058" s="561" t="s">
        <v>23270</v>
      </c>
      <c r="J4058" s="561" t="s">
        <v>24</v>
      </c>
      <c r="K4058" s="562" t="s">
        <v>26308</v>
      </c>
      <c r="L4058" s="561" t="s">
        <v>25</v>
      </c>
    </row>
    <row r="4059" spans="1:12" x14ac:dyDescent="0.25">
      <c r="A4059" s="561" t="s">
        <v>3412</v>
      </c>
      <c r="B4059" s="561" t="s">
        <v>3413</v>
      </c>
      <c r="C4059" s="561" t="s">
        <v>2763</v>
      </c>
      <c r="D4059" s="561" t="s">
        <v>3655</v>
      </c>
      <c r="E4059" s="562" t="s">
        <v>22</v>
      </c>
      <c r="F4059" s="561" t="s">
        <v>22</v>
      </c>
      <c r="G4059" s="561" t="s">
        <v>30547</v>
      </c>
      <c r="H4059" s="561" t="s">
        <v>4165</v>
      </c>
      <c r="I4059" s="561" t="s">
        <v>23270</v>
      </c>
      <c r="J4059" s="561" t="s">
        <v>24</v>
      </c>
      <c r="K4059" s="562" t="s">
        <v>8211</v>
      </c>
      <c r="L4059" s="561" t="s">
        <v>25</v>
      </c>
    </row>
    <row r="4060" spans="1:12" x14ac:dyDescent="0.25">
      <c r="A4060" s="561" t="s">
        <v>3412</v>
      </c>
      <c r="B4060" s="561" t="s">
        <v>3413</v>
      </c>
      <c r="C4060" s="561" t="s">
        <v>2763</v>
      </c>
      <c r="D4060" s="561" t="s">
        <v>3655</v>
      </c>
      <c r="E4060" s="562" t="s">
        <v>22</v>
      </c>
      <c r="F4060" s="561" t="s">
        <v>22</v>
      </c>
      <c r="G4060" s="561" t="s">
        <v>30548</v>
      </c>
      <c r="H4060" s="561" t="s">
        <v>4166</v>
      </c>
      <c r="I4060" s="561" t="s">
        <v>23270</v>
      </c>
      <c r="J4060" s="561" t="s">
        <v>24</v>
      </c>
      <c r="K4060" s="562" t="s">
        <v>37900</v>
      </c>
      <c r="L4060" s="561" t="s">
        <v>25</v>
      </c>
    </row>
    <row r="4061" spans="1:12" x14ac:dyDescent="0.25">
      <c r="A4061" s="561" t="s">
        <v>3412</v>
      </c>
      <c r="B4061" s="561" t="s">
        <v>3413</v>
      </c>
      <c r="C4061" s="561" t="s">
        <v>2763</v>
      </c>
      <c r="D4061" s="561" t="s">
        <v>3655</v>
      </c>
      <c r="E4061" s="562" t="s">
        <v>22</v>
      </c>
      <c r="F4061" s="561" t="s">
        <v>22</v>
      </c>
      <c r="G4061" s="561" t="s">
        <v>30550</v>
      </c>
      <c r="H4061" s="561" t="s">
        <v>4167</v>
      </c>
      <c r="I4061" s="561" t="s">
        <v>23270</v>
      </c>
      <c r="J4061" s="561" t="s">
        <v>24</v>
      </c>
      <c r="K4061" s="562" t="s">
        <v>37901</v>
      </c>
      <c r="L4061" s="561" t="s">
        <v>25</v>
      </c>
    </row>
    <row r="4062" spans="1:12" x14ac:dyDescent="0.25">
      <c r="A4062" s="561" t="s">
        <v>3412</v>
      </c>
      <c r="B4062" s="561" t="s">
        <v>3413</v>
      </c>
      <c r="C4062" s="561" t="s">
        <v>2763</v>
      </c>
      <c r="D4062" s="561" t="s">
        <v>3655</v>
      </c>
      <c r="E4062" s="562" t="s">
        <v>22</v>
      </c>
      <c r="F4062" s="561" t="s">
        <v>22</v>
      </c>
      <c r="G4062" s="561" t="s">
        <v>30552</v>
      </c>
      <c r="H4062" s="561" t="s">
        <v>4168</v>
      </c>
      <c r="I4062" s="561" t="s">
        <v>23270</v>
      </c>
      <c r="J4062" s="561" t="s">
        <v>24</v>
      </c>
      <c r="K4062" s="562" t="s">
        <v>37902</v>
      </c>
      <c r="L4062" s="561" t="s">
        <v>25</v>
      </c>
    </row>
    <row r="4063" spans="1:12" x14ac:dyDescent="0.25">
      <c r="A4063" s="561" t="s">
        <v>3412</v>
      </c>
      <c r="B4063" s="561" t="s">
        <v>3413</v>
      </c>
      <c r="C4063" s="561" t="s">
        <v>2763</v>
      </c>
      <c r="D4063" s="561" t="s">
        <v>3655</v>
      </c>
      <c r="E4063" s="562" t="s">
        <v>22</v>
      </c>
      <c r="F4063" s="561" t="s">
        <v>22</v>
      </c>
      <c r="G4063" s="561" t="s">
        <v>30554</v>
      </c>
      <c r="H4063" s="561" t="s">
        <v>4169</v>
      </c>
      <c r="I4063" s="561" t="s">
        <v>23270</v>
      </c>
      <c r="J4063" s="561" t="s">
        <v>24</v>
      </c>
      <c r="K4063" s="562" t="s">
        <v>37903</v>
      </c>
      <c r="L4063" s="561" t="s">
        <v>25</v>
      </c>
    </row>
    <row r="4064" spans="1:12" x14ac:dyDescent="0.25">
      <c r="A4064" s="561" t="s">
        <v>3412</v>
      </c>
      <c r="B4064" s="561" t="s">
        <v>3413</v>
      </c>
      <c r="C4064" s="561" t="s">
        <v>2763</v>
      </c>
      <c r="D4064" s="561" t="s">
        <v>3655</v>
      </c>
      <c r="E4064" s="562" t="s">
        <v>22</v>
      </c>
      <c r="F4064" s="561" t="s">
        <v>22</v>
      </c>
      <c r="G4064" s="561" t="s">
        <v>30556</v>
      </c>
      <c r="H4064" s="561" t="s">
        <v>4170</v>
      </c>
      <c r="I4064" s="561" t="s">
        <v>23270</v>
      </c>
      <c r="J4064" s="561" t="s">
        <v>24</v>
      </c>
      <c r="K4064" s="562" t="s">
        <v>37904</v>
      </c>
      <c r="L4064" s="561" t="s">
        <v>25</v>
      </c>
    </row>
    <row r="4065" spans="1:12" x14ac:dyDescent="0.25">
      <c r="A4065" s="561" t="s">
        <v>3412</v>
      </c>
      <c r="B4065" s="561" t="s">
        <v>3413</v>
      </c>
      <c r="C4065" s="561" t="s">
        <v>2763</v>
      </c>
      <c r="D4065" s="561" t="s">
        <v>3655</v>
      </c>
      <c r="E4065" s="562" t="s">
        <v>22</v>
      </c>
      <c r="F4065" s="561" t="s">
        <v>22</v>
      </c>
      <c r="G4065" s="561" t="s">
        <v>30557</v>
      </c>
      <c r="H4065" s="561" t="s">
        <v>4172</v>
      </c>
      <c r="I4065" s="561" t="s">
        <v>23270</v>
      </c>
      <c r="J4065" s="561" t="s">
        <v>24</v>
      </c>
      <c r="K4065" s="562" t="s">
        <v>4689</v>
      </c>
      <c r="L4065" s="561" t="s">
        <v>25</v>
      </c>
    </row>
    <row r="4066" spans="1:12" x14ac:dyDescent="0.25">
      <c r="A4066" s="561" t="s">
        <v>3412</v>
      </c>
      <c r="B4066" s="561" t="s">
        <v>3413</v>
      </c>
      <c r="C4066" s="561" t="s">
        <v>2763</v>
      </c>
      <c r="D4066" s="561" t="s">
        <v>3655</v>
      </c>
      <c r="E4066" s="562" t="s">
        <v>22</v>
      </c>
      <c r="F4066" s="561" t="s">
        <v>22</v>
      </c>
      <c r="G4066" s="561" t="s">
        <v>30558</v>
      </c>
      <c r="H4066" s="561" t="s">
        <v>4174</v>
      </c>
      <c r="I4066" s="561" t="s">
        <v>23270</v>
      </c>
      <c r="J4066" s="561" t="s">
        <v>24</v>
      </c>
      <c r="K4066" s="562" t="s">
        <v>36045</v>
      </c>
      <c r="L4066" s="561" t="s">
        <v>25</v>
      </c>
    </row>
    <row r="4067" spans="1:12" x14ac:dyDescent="0.25">
      <c r="A4067" s="561" t="s">
        <v>3412</v>
      </c>
      <c r="B4067" s="561" t="s">
        <v>3413</v>
      </c>
      <c r="C4067" s="561" t="s">
        <v>2763</v>
      </c>
      <c r="D4067" s="561" t="s">
        <v>3655</v>
      </c>
      <c r="E4067" s="562" t="s">
        <v>22</v>
      </c>
      <c r="F4067" s="561" t="s">
        <v>22</v>
      </c>
      <c r="G4067" s="561" t="s">
        <v>30560</v>
      </c>
      <c r="H4067" s="561" t="s">
        <v>4176</v>
      </c>
      <c r="I4067" s="561" t="s">
        <v>23270</v>
      </c>
      <c r="J4067" s="561" t="s">
        <v>24</v>
      </c>
      <c r="K4067" s="562" t="s">
        <v>5320</v>
      </c>
      <c r="L4067" s="561" t="s">
        <v>25</v>
      </c>
    </row>
    <row r="4068" spans="1:12" x14ac:dyDescent="0.25">
      <c r="A4068" s="561" t="s">
        <v>3412</v>
      </c>
      <c r="B4068" s="561" t="s">
        <v>3413</v>
      </c>
      <c r="C4068" s="561" t="s">
        <v>2763</v>
      </c>
      <c r="D4068" s="561" t="s">
        <v>3655</v>
      </c>
      <c r="E4068" s="562" t="s">
        <v>22</v>
      </c>
      <c r="F4068" s="561" t="s">
        <v>22</v>
      </c>
      <c r="G4068" s="561" t="s">
        <v>30562</v>
      </c>
      <c r="H4068" s="561" t="s">
        <v>4177</v>
      </c>
      <c r="I4068" s="561" t="s">
        <v>23270</v>
      </c>
      <c r="J4068" s="561" t="s">
        <v>24</v>
      </c>
      <c r="K4068" s="562" t="s">
        <v>7334</v>
      </c>
      <c r="L4068" s="561" t="s">
        <v>25</v>
      </c>
    </row>
    <row r="4069" spans="1:12" x14ac:dyDescent="0.25">
      <c r="A4069" s="561" t="s">
        <v>3412</v>
      </c>
      <c r="B4069" s="561" t="s">
        <v>3413</v>
      </c>
      <c r="C4069" s="561" t="s">
        <v>2763</v>
      </c>
      <c r="D4069" s="561" t="s">
        <v>3655</v>
      </c>
      <c r="E4069" s="562" t="s">
        <v>22</v>
      </c>
      <c r="F4069" s="561" t="s">
        <v>22</v>
      </c>
      <c r="G4069" s="561" t="s">
        <v>30564</v>
      </c>
      <c r="H4069" s="561" t="s">
        <v>4179</v>
      </c>
      <c r="I4069" s="561" t="s">
        <v>23270</v>
      </c>
      <c r="J4069" s="561" t="s">
        <v>24</v>
      </c>
      <c r="K4069" s="562" t="s">
        <v>37905</v>
      </c>
      <c r="L4069" s="561" t="s">
        <v>25</v>
      </c>
    </row>
    <row r="4070" spans="1:12" x14ac:dyDescent="0.25">
      <c r="A4070" s="561" t="s">
        <v>3412</v>
      </c>
      <c r="B4070" s="561" t="s">
        <v>3413</v>
      </c>
      <c r="C4070" s="561" t="s">
        <v>2763</v>
      </c>
      <c r="D4070" s="561" t="s">
        <v>3655</v>
      </c>
      <c r="E4070" s="562" t="s">
        <v>22</v>
      </c>
      <c r="F4070" s="561" t="s">
        <v>22</v>
      </c>
      <c r="G4070" s="561" t="s">
        <v>30565</v>
      </c>
      <c r="H4070" s="561" t="s">
        <v>4180</v>
      </c>
      <c r="I4070" s="561" t="s">
        <v>23270</v>
      </c>
      <c r="J4070" s="561" t="s">
        <v>24</v>
      </c>
      <c r="K4070" s="562" t="s">
        <v>8421</v>
      </c>
      <c r="L4070" s="561" t="s">
        <v>25</v>
      </c>
    </row>
    <row r="4071" spans="1:12" x14ac:dyDescent="0.25">
      <c r="A4071" s="561" t="s">
        <v>3412</v>
      </c>
      <c r="B4071" s="561" t="s">
        <v>3413</v>
      </c>
      <c r="C4071" s="561" t="s">
        <v>2763</v>
      </c>
      <c r="D4071" s="561" t="s">
        <v>3655</v>
      </c>
      <c r="E4071" s="562" t="s">
        <v>22</v>
      </c>
      <c r="F4071" s="561" t="s">
        <v>22</v>
      </c>
      <c r="G4071" s="561" t="s">
        <v>30567</v>
      </c>
      <c r="H4071" s="561" t="s">
        <v>4181</v>
      </c>
      <c r="I4071" s="561" t="s">
        <v>23270</v>
      </c>
      <c r="J4071" s="561" t="s">
        <v>24</v>
      </c>
      <c r="K4071" s="562" t="s">
        <v>4749</v>
      </c>
      <c r="L4071" s="561" t="s">
        <v>25</v>
      </c>
    </row>
    <row r="4072" spans="1:12" x14ac:dyDescent="0.25">
      <c r="A4072" s="561" t="s">
        <v>3412</v>
      </c>
      <c r="B4072" s="561" t="s">
        <v>3413</v>
      </c>
      <c r="C4072" s="561" t="s">
        <v>2763</v>
      </c>
      <c r="D4072" s="561" t="s">
        <v>3655</v>
      </c>
      <c r="E4072" s="562" t="s">
        <v>22</v>
      </c>
      <c r="F4072" s="561" t="s">
        <v>22</v>
      </c>
      <c r="G4072" s="561" t="s">
        <v>30569</v>
      </c>
      <c r="H4072" s="561" t="s">
        <v>4183</v>
      </c>
      <c r="I4072" s="561" t="s">
        <v>23270</v>
      </c>
      <c r="J4072" s="561" t="s">
        <v>7063</v>
      </c>
      <c r="K4072" s="562" t="s">
        <v>37906</v>
      </c>
      <c r="L4072" s="561" t="s">
        <v>25</v>
      </c>
    </row>
    <row r="4073" spans="1:12" x14ac:dyDescent="0.25">
      <c r="A4073" s="561" t="s">
        <v>3412</v>
      </c>
      <c r="B4073" s="561" t="s">
        <v>3413</v>
      </c>
      <c r="C4073" s="561" t="s">
        <v>2763</v>
      </c>
      <c r="D4073" s="561" t="s">
        <v>3655</v>
      </c>
      <c r="E4073" s="562" t="s">
        <v>22</v>
      </c>
      <c r="F4073" s="561" t="s">
        <v>22</v>
      </c>
      <c r="G4073" s="561" t="s">
        <v>30571</v>
      </c>
      <c r="H4073" s="561" t="s">
        <v>4184</v>
      </c>
      <c r="I4073" s="561" t="s">
        <v>23270</v>
      </c>
      <c r="J4073" s="561" t="s">
        <v>24</v>
      </c>
      <c r="K4073" s="562" t="s">
        <v>1888</v>
      </c>
      <c r="L4073" s="561" t="s">
        <v>25</v>
      </c>
    </row>
    <row r="4074" spans="1:12" x14ac:dyDescent="0.25">
      <c r="A4074" s="561" t="s">
        <v>3412</v>
      </c>
      <c r="B4074" s="561" t="s">
        <v>3413</v>
      </c>
      <c r="C4074" s="561" t="s">
        <v>2763</v>
      </c>
      <c r="D4074" s="561" t="s">
        <v>3655</v>
      </c>
      <c r="E4074" s="562" t="s">
        <v>22</v>
      </c>
      <c r="F4074" s="561" t="s">
        <v>22</v>
      </c>
      <c r="G4074" s="561" t="s">
        <v>30573</v>
      </c>
      <c r="H4074" s="561" t="s">
        <v>4185</v>
      </c>
      <c r="I4074" s="561" t="s">
        <v>23270</v>
      </c>
      <c r="J4074" s="561" t="s">
        <v>24</v>
      </c>
      <c r="K4074" s="562" t="s">
        <v>25037</v>
      </c>
      <c r="L4074" s="561" t="s">
        <v>25</v>
      </c>
    </row>
    <row r="4075" spans="1:12" x14ac:dyDescent="0.25">
      <c r="A4075" s="561" t="s">
        <v>3412</v>
      </c>
      <c r="B4075" s="561" t="s">
        <v>3413</v>
      </c>
      <c r="C4075" s="561" t="s">
        <v>2763</v>
      </c>
      <c r="D4075" s="561" t="s">
        <v>3655</v>
      </c>
      <c r="E4075" s="562" t="s">
        <v>22</v>
      </c>
      <c r="F4075" s="561" t="s">
        <v>22</v>
      </c>
      <c r="G4075" s="561" t="s">
        <v>30574</v>
      </c>
      <c r="H4075" s="561" t="s">
        <v>4187</v>
      </c>
      <c r="I4075" s="561" t="s">
        <v>23270</v>
      </c>
      <c r="J4075" s="561" t="s">
        <v>24</v>
      </c>
      <c r="K4075" s="562" t="s">
        <v>37907</v>
      </c>
      <c r="L4075" s="561" t="s">
        <v>25</v>
      </c>
    </row>
    <row r="4076" spans="1:12" x14ac:dyDescent="0.25">
      <c r="A4076" s="561" t="s">
        <v>3412</v>
      </c>
      <c r="B4076" s="561" t="s">
        <v>3413</v>
      </c>
      <c r="C4076" s="561" t="s">
        <v>2763</v>
      </c>
      <c r="D4076" s="561" t="s">
        <v>3655</v>
      </c>
      <c r="E4076" s="562" t="s">
        <v>22</v>
      </c>
      <c r="F4076" s="561" t="s">
        <v>22</v>
      </c>
      <c r="G4076" s="561" t="s">
        <v>30576</v>
      </c>
      <c r="H4076" s="561" t="s">
        <v>4188</v>
      </c>
      <c r="I4076" s="561" t="s">
        <v>23270</v>
      </c>
      <c r="J4076" s="561" t="s">
        <v>24</v>
      </c>
      <c r="K4076" s="562" t="s">
        <v>37908</v>
      </c>
      <c r="L4076" s="561" t="s">
        <v>25</v>
      </c>
    </row>
    <row r="4077" spans="1:12" x14ac:dyDescent="0.25">
      <c r="A4077" s="561" t="s">
        <v>3412</v>
      </c>
      <c r="B4077" s="561" t="s">
        <v>3413</v>
      </c>
      <c r="C4077" s="561" t="s">
        <v>2763</v>
      </c>
      <c r="D4077" s="561" t="s">
        <v>3655</v>
      </c>
      <c r="E4077" s="562" t="s">
        <v>22</v>
      </c>
      <c r="F4077" s="561" t="s">
        <v>22</v>
      </c>
      <c r="G4077" s="561" t="s">
        <v>30578</v>
      </c>
      <c r="H4077" s="561" t="s">
        <v>4189</v>
      </c>
      <c r="I4077" s="561" t="s">
        <v>23270</v>
      </c>
      <c r="J4077" s="561" t="s">
        <v>24</v>
      </c>
      <c r="K4077" s="562" t="s">
        <v>3957</v>
      </c>
      <c r="L4077" s="561" t="s">
        <v>25</v>
      </c>
    </row>
    <row r="4078" spans="1:12" x14ac:dyDescent="0.25">
      <c r="A4078" s="561" t="s">
        <v>3412</v>
      </c>
      <c r="B4078" s="561" t="s">
        <v>3413</v>
      </c>
      <c r="C4078" s="561" t="s">
        <v>2763</v>
      </c>
      <c r="D4078" s="561" t="s">
        <v>3655</v>
      </c>
      <c r="E4078" s="562" t="s">
        <v>22</v>
      </c>
      <c r="F4078" s="561" t="s">
        <v>22</v>
      </c>
      <c r="G4078" s="561" t="s">
        <v>30579</v>
      </c>
      <c r="H4078" s="561" t="s">
        <v>4190</v>
      </c>
      <c r="I4078" s="561" t="s">
        <v>23270</v>
      </c>
      <c r="J4078" s="561" t="s">
        <v>24</v>
      </c>
      <c r="K4078" s="562" t="s">
        <v>7357</v>
      </c>
      <c r="L4078" s="561" t="s">
        <v>25</v>
      </c>
    </row>
    <row r="4079" spans="1:12" x14ac:dyDescent="0.25">
      <c r="A4079" s="561" t="s">
        <v>3412</v>
      </c>
      <c r="B4079" s="561" t="s">
        <v>3413</v>
      </c>
      <c r="C4079" s="561" t="s">
        <v>2763</v>
      </c>
      <c r="D4079" s="561" t="s">
        <v>3655</v>
      </c>
      <c r="E4079" s="562" t="s">
        <v>22</v>
      </c>
      <c r="F4079" s="561" t="s">
        <v>22</v>
      </c>
      <c r="G4079" s="561" t="s">
        <v>30581</v>
      </c>
      <c r="H4079" s="561" t="s">
        <v>4191</v>
      </c>
      <c r="I4079" s="561" t="s">
        <v>23270</v>
      </c>
      <c r="J4079" s="561" t="s">
        <v>24</v>
      </c>
      <c r="K4079" s="562" t="s">
        <v>133</v>
      </c>
      <c r="L4079" s="561" t="s">
        <v>25</v>
      </c>
    </row>
    <row r="4080" spans="1:12" x14ac:dyDescent="0.25">
      <c r="A4080" s="561" t="s">
        <v>3412</v>
      </c>
      <c r="B4080" s="561" t="s">
        <v>3413</v>
      </c>
      <c r="C4080" s="561" t="s">
        <v>2763</v>
      </c>
      <c r="D4080" s="561" t="s">
        <v>3655</v>
      </c>
      <c r="E4080" s="562" t="s">
        <v>22</v>
      </c>
      <c r="F4080" s="561" t="s">
        <v>22</v>
      </c>
      <c r="G4080" s="561" t="s">
        <v>30582</v>
      </c>
      <c r="H4080" s="561" t="s">
        <v>4193</v>
      </c>
      <c r="I4080" s="561" t="s">
        <v>23270</v>
      </c>
      <c r="J4080" s="561" t="s">
        <v>24</v>
      </c>
      <c r="K4080" s="562" t="s">
        <v>2455</v>
      </c>
      <c r="L4080" s="561" t="s">
        <v>25</v>
      </c>
    </row>
    <row r="4081" spans="1:12" x14ac:dyDescent="0.25">
      <c r="A4081" s="561" t="s">
        <v>3412</v>
      </c>
      <c r="B4081" s="561" t="s">
        <v>3413</v>
      </c>
      <c r="C4081" s="561" t="s">
        <v>2763</v>
      </c>
      <c r="D4081" s="561" t="s">
        <v>3655</v>
      </c>
      <c r="E4081" s="562" t="s">
        <v>22</v>
      </c>
      <c r="F4081" s="561" t="s">
        <v>22</v>
      </c>
      <c r="G4081" s="561" t="s">
        <v>30583</v>
      </c>
      <c r="H4081" s="561" t="s">
        <v>4194</v>
      </c>
      <c r="I4081" s="561" t="s">
        <v>23270</v>
      </c>
      <c r="J4081" s="561" t="s">
        <v>24</v>
      </c>
      <c r="K4081" s="562" t="s">
        <v>3009</v>
      </c>
      <c r="L4081" s="561" t="s">
        <v>25</v>
      </c>
    </row>
    <row r="4082" spans="1:12" x14ac:dyDescent="0.25">
      <c r="A4082" s="561" t="s">
        <v>3412</v>
      </c>
      <c r="B4082" s="561" t="s">
        <v>3413</v>
      </c>
      <c r="C4082" s="561" t="s">
        <v>2763</v>
      </c>
      <c r="D4082" s="561" t="s">
        <v>3655</v>
      </c>
      <c r="E4082" s="562" t="s">
        <v>22</v>
      </c>
      <c r="F4082" s="561" t="s">
        <v>22</v>
      </c>
      <c r="G4082" s="561" t="s">
        <v>30585</v>
      </c>
      <c r="H4082" s="561" t="s">
        <v>4196</v>
      </c>
      <c r="I4082" s="561" t="s">
        <v>23270</v>
      </c>
      <c r="J4082" s="561" t="s">
        <v>24</v>
      </c>
      <c r="K4082" s="562" t="s">
        <v>8567</v>
      </c>
      <c r="L4082" s="561" t="s">
        <v>25</v>
      </c>
    </row>
    <row r="4083" spans="1:12" x14ac:dyDescent="0.25">
      <c r="A4083" s="561" t="s">
        <v>3412</v>
      </c>
      <c r="B4083" s="561" t="s">
        <v>3413</v>
      </c>
      <c r="C4083" s="561" t="s">
        <v>2763</v>
      </c>
      <c r="D4083" s="561" t="s">
        <v>3655</v>
      </c>
      <c r="E4083" s="562" t="s">
        <v>22</v>
      </c>
      <c r="F4083" s="561" t="s">
        <v>22</v>
      </c>
      <c r="G4083" s="561" t="s">
        <v>30586</v>
      </c>
      <c r="H4083" s="561" t="s">
        <v>4197</v>
      </c>
      <c r="I4083" s="561" t="s">
        <v>23270</v>
      </c>
      <c r="J4083" s="561" t="s">
        <v>24</v>
      </c>
      <c r="K4083" s="562" t="s">
        <v>5599</v>
      </c>
      <c r="L4083" s="561" t="s">
        <v>25</v>
      </c>
    </row>
    <row r="4084" spans="1:12" x14ac:dyDescent="0.25">
      <c r="A4084" s="561" t="s">
        <v>3412</v>
      </c>
      <c r="B4084" s="561" t="s">
        <v>3413</v>
      </c>
      <c r="C4084" s="561" t="s">
        <v>2763</v>
      </c>
      <c r="D4084" s="561" t="s">
        <v>3655</v>
      </c>
      <c r="E4084" s="562" t="s">
        <v>22</v>
      </c>
      <c r="F4084" s="561" t="s">
        <v>22</v>
      </c>
      <c r="G4084" s="561" t="s">
        <v>30587</v>
      </c>
      <c r="H4084" s="561" t="s">
        <v>4199</v>
      </c>
      <c r="I4084" s="561" t="s">
        <v>23270</v>
      </c>
      <c r="J4084" s="561" t="s">
        <v>24</v>
      </c>
      <c r="K4084" s="562" t="s">
        <v>8692</v>
      </c>
      <c r="L4084" s="561" t="s">
        <v>25</v>
      </c>
    </row>
    <row r="4085" spans="1:12" x14ac:dyDescent="0.25">
      <c r="A4085" s="561" t="s">
        <v>3412</v>
      </c>
      <c r="B4085" s="561" t="s">
        <v>3413</v>
      </c>
      <c r="C4085" s="561" t="s">
        <v>2763</v>
      </c>
      <c r="D4085" s="561" t="s">
        <v>3655</v>
      </c>
      <c r="E4085" s="562" t="s">
        <v>22</v>
      </c>
      <c r="F4085" s="561" t="s">
        <v>22</v>
      </c>
      <c r="G4085" s="561" t="s">
        <v>30589</v>
      </c>
      <c r="H4085" s="561" t="s">
        <v>4201</v>
      </c>
      <c r="I4085" s="561" t="s">
        <v>23270</v>
      </c>
      <c r="J4085" s="561" t="s">
        <v>24</v>
      </c>
      <c r="K4085" s="562" t="s">
        <v>1584</v>
      </c>
      <c r="L4085" s="561" t="s">
        <v>25</v>
      </c>
    </row>
    <row r="4086" spans="1:12" x14ac:dyDescent="0.25">
      <c r="A4086" s="561" t="s">
        <v>3412</v>
      </c>
      <c r="B4086" s="561" t="s">
        <v>3413</v>
      </c>
      <c r="C4086" s="561" t="s">
        <v>2763</v>
      </c>
      <c r="D4086" s="561" t="s">
        <v>3655</v>
      </c>
      <c r="E4086" s="562" t="s">
        <v>22</v>
      </c>
      <c r="F4086" s="561" t="s">
        <v>22</v>
      </c>
      <c r="G4086" s="561" t="s">
        <v>30591</v>
      </c>
      <c r="H4086" s="561" t="s">
        <v>4202</v>
      </c>
      <c r="I4086" s="561" t="s">
        <v>23270</v>
      </c>
      <c r="J4086" s="561" t="s">
        <v>24</v>
      </c>
      <c r="K4086" s="562" t="s">
        <v>8240</v>
      </c>
      <c r="L4086" s="561" t="s">
        <v>25</v>
      </c>
    </row>
    <row r="4087" spans="1:12" x14ac:dyDescent="0.25">
      <c r="A4087" s="561" t="s">
        <v>3412</v>
      </c>
      <c r="B4087" s="561" t="s">
        <v>3413</v>
      </c>
      <c r="C4087" s="561" t="s">
        <v>2763</v>
      </c>
      <c r="D4087" s="561" t="s">
        <v>3655</v>
      </c>
      <c r="E4087" s="562" t="s">
        <v>22</v>
      </c>
      <c r="F4087" s="561" t="s">
        <v>22</v>
      </c>
      <c r="G4087" s="561" t="s">
        <v>30592</v>
      </c>
      <c r="H4087" s="561" t="s">
        <v>4203</v>
      </c>
      <c r="I4087" s="561" t="s">
        <v>23270</v>
      </c>
      <c r="J4087" s="561" t="s">
        <v>7063</v>
      </c>
      <c r="K4087" s="562" t="s">
        <v>37909</v>
      </c>
      <c r="L4087" s="561" t="s">
        <v>25</v>
      </c>
    </row>
    <row r="4088" spans="1:12" x14ac:dyDescent="0.25">
      <c r="A4088" s="561" t="s">
        <v>3412</v>
      </c>
      <c r="B4088" s="561" t="s">
        <v>3413</v>
      </c>
      <c r="C4088" s="561" t="s">
        <v>2763</v>
      </c>
      <c r="D4088" s="561" t="s">
        <v>3655</v>
      </c>
      <c r="E4088" s="562" t="s">
        <v>22</v>
      </c>
      <c r="F4088" s="561" t="s">
        <v>22</v>
      </c>
      <c r="G4088" s="561" t="s">
        <v>30593</v>
      </c>
      <c r="H4088" s="561" t="s">
        <v>4204</v>
      </c>
      <c r="I4088" s="561" t="s">
        <v>23270</v>
      </c>
      <c r="J4088" s="561" t="s">
        <v>7063</v>
      </c>
      <c r="K4088" s="562" t="s">
        <v>7143</v>
      </c>
      <c r="L4088" s="561" t="s">
        <v>25</v>
      </c>
    </row>
    <row r="4089" spans="1:12" x14ac:dyDescent="0.25">
      <c r="A4089" s="561" t="s">
        <v>3412</v>
      </c>
      <c r="B4089" s="561" t="s">
        <v>3413</v>
      </c>
      <c r="C4089" s="561" t="s">
        <v>2763</v>
      </c>
      <c r="D4089" s="561" t="s">
        <v>3655</v>
      </c>
      <c r="E4089" s="562" t="s">
        <v>22</v>
      </c>
      <c r="F4089" s="561" t="s">
        <v>22</v>
      </c>
      <c r="G4089" s="561" t="s">
        <v>30594</v>
      </c>
      <c r="H4089" s="561" t="s">
        <v>4205</v>
      </c>
      <c r="I4089" s="561" t="s">
        <v>23270</v>
      </c>
      <c r="J4089" s="561" t="s">
        <v>7063</v>
      </c>
      <c r="K4089" s="562" t="s">
        <v>37910</v>
      </c>
      <c r="L4089" s="561" t="s">
        <v>25</v>
      </c>
    </row>
    <row r="4090" spans="1:12" x14ac:dyDescent="0.25">
      <c r="A4090" s="561" t="s">
        <v>3412</v>
      </c>
      <c r="B4090" s="561" t="s">
        <v>3413</v>
      </c>
      <c r="C4090" s="561" t="s">
        <v>2763</v>
      </c>
      <c r="D4090" s="561" t="s">
        <v>3655</v>
      </c>
      <c r="E4090" s="562" t="s">
        <v>22</v>
      </c>
      <c r="F4090" s="561" t="s">
        <v>22</v>
      </c>
      <c r="G4090" s="561" t="s">
        <v>30596</v>
      </c>
      <c r="H4090" s="561" t="s">
        <v>4206</v>
      </c>
      <c r="I4090" s="561" t="s">
        <v>23270</v>
      </c>
      <c r="J4090" s="561" t="s">
        <v>7063</v>
      </c>
      <c r="K4090" s="562" t="s">
        <v>37911</v>
      </c>
      <c r="L4090" s="561" t="s">
        <v>25</v>
      </c>
    </row>
    <row r="4091" spans="1:12" x14ac:dyDescent="0.25">
      <c r="A4091" s="561" t="s">
        <v>3412</v>
      </c>
      <c r="B4091" s="561" t="s">
        <v>3413</v>
      </c>
      <c r="C4091" s="561" t="s">
        <v>2763</v>
      </c>
      <c r="D4091" s="561" t="s">
        <v>3655</v>
      </c>
      <c r="E4091" s="562" t="s">
        <v>22</v>
      </c>
      <c r="F4091" s="561" t="s">
        <v>22</v>
      </c>
      <c r="G4091" s="561" t="s">
        <v>30598</v>
      </c>
      <c r="H4091" s="561" t="s">
        <v>4207</v>
      </c>
      <c r="I4091" s="561" t="s">
        <v>23270</v>
      </c>
      <c r="J4091" s="561" t="s">
        <v>7063</v>
      </c>
      <c r="K4091" s="562" t="s">
        <v>2129</v>
      </c>
      <c r="L4091" s="561" t="s">
        <v>25</v>
      </c>
    </row>
    <row r="4092" spans="1:12" x14ac:dyDescent="0.25">
      <c r="A4092" s="561" t="s">
        <v>3412</v>
      </c>
      <c r="B4092" s="561" t="s">
        <v>3413</v>
      </c>
      <c r="C4092" s="561" t="s">
        <v>2763</v>
      </c>
      <c r="D4092" s="561" t="s">
        <v>3655</v>
      </c>
      <c r="E4092" s="562" t="s">
        <v>22</v>
      </c>
      <c r="F4092" s="561" t="s">
        <v>22</v>
      </c>
      <c r="G4092" s="561" t="s">
        <v>30599</v>
      </c>
      <c r="H4092" s="561" t="s">
        <v>4208</v>
      </c>
      <c r="I4092" s="561" t="s">
        <v>23270</v>
      </c>
      <c r="J4092" s="561" t="s">
        <v>7063</v>
      </c>
      <c r="K4092" s="562" t="s">
        <v>37912</v>
      </c>
      <c r="L4092" s="561" t="s">
        <v>25</v>
      </c>
    </row>
    <row r="4093" spans="1:12" x14ac:dyDescent="0.25">
      <c r="A4093" s="561" t="s">
        <v>3412</v>
      </c>
      <c r="B4093" s="561" t="s">
        <v>3413</v>
      </c>
      <c r="C4093" s="561" t="s">
        <v>2763</v>
      </c>
      <c r="D4093" s="561" t="s">
        <v>3655</v>
      </c>
      <c r="E4093" s="562" t="s">
        <v>22</v>
      </c>
      <c r="F4093" s="561" t="s">
        <v>22</v>
      </c>
      <c r="G4093" s="561" t="s">
        <v>30601</v>
      </c>
      <c r="H4093" s="561" t="s">
        <v>4209</v>
      </c>
      <c r="I4093" s="561" t="s">
        <v>23270</v>
      </c>
      <c r="J4093" s="561" t="s">
        <v>7063</v>
      </c>
      <c r="K4093" s="562" t="s">
        <v>2945</v>
      </c>
      <c r="L4093" s="561" t="s">
        <v>25</v>
      </c>
    </row>
    <row r="4094" spans="1:12" x14ac:dyDescent="0.25">
      <c r="A4094" s="561" t="s">
        <v>3412</v>
      </c>
      <c r="B4094" s="561" t="s">
        <v>3413</v>
      </c>
      <c r="C4094" s="561" t="s">
        <v>2763</v>
      </c>
      <c r="D4094" s="561" t="s">
        <v>3655</v>
      </c>
      <c r="E4094" s="562" t="s">
        <v>22</v>
      </c>
      <c r="F4094" s="561" t="s">
        <v>22</v>
      </c>
      <c r="G4094" s="561" t="s">
        <v>30602</v>
      </c>
      <c r="H4094" s="561" t="s">
        <v>4210</v>
      </c>
      <c r="I4094" s="561" t="s">
        <v>23270</v>
      </c>
      <c r="J4094" s="561" t="s">
        <v>7063</v>
      </c>
      <c r="K4094" s="562" t="s">
        <v>4675</v>
      </c>
      <c r="L4094" s="561" t="s">
        <v>25</v>
      </c>
    </row>
    <row r="4095" spans="1:12" x14ac:dyDescent="0.25">
      <c r="A4095" s="561" t="s">
        <v>3412</v>
      </c>
      <c r="B4095" s="561" t="s">
        <v>3413</v>
      </c>
      <c r="C4095" s="561" t="s">
        <v>2763</v>
      </c>
      <c r="D4095" s="561" t="s">
        <v>3655</v>
      </c>
      <c r="E4095" s="562" t="s">
        <v>22</v>
      </c>
      <c r="F4095" s="561" t="s">
        <v>22</v>
      </c>
      <c r="G4095" s="561" t="s">
        <v>30603</v>
      </c>
      <c r="H4095" s="561" t="s">
        <v>4211</v>
      </c>
      <c r="I4095" s="561" t="s">
        <v>23270</v>
      </c>
      <c r="J4095" s="561" t="s">
        <v>7063</v>
      </c>
      <c r="K4095" s="562" t="s">
        <v>37913</v>
      </c>
      <c r="L4095" s="561" t="s">
        <v>25</v>
      </c>
    </row>
    <row r="4096" spans="1:12" x14ac:dyDescent="0.25">
      <c r="A4096" s="561" t="s">
        <v>3412</v>
      </c>
      <c r="B4096" s="561" t="s">
        <v>3413</v>
      </c>
      <c r="C4096" s="561" t="s">
        <v>2763</v>
      </c>
      <c r="D4096" s="561" t="s">
        <v>3655</v>
      </c>
      <c r="E4096" s="562" t="s">
        <v>22</v>
      </c>
      <c r="F4096" s="561" t="s">
        <v>22</v>
      </c>
      <c r="G4096" s="561" t="s">
        <v>30605</v>
      </c>
      <c r="H4096" s="561" t="s">
        <v>4212</v>
      </c>
      <c r="I4096" s="561" t="s">
        <v>23270</v>
      </c>
      <c r="J4096" s="561" t="s">
        <v>7063</v>
      </c>
      <c r="K4096" s="562" t="s">
        <v>552</v>
      </c>
      <c r="L4096" s="561" t="s">
        <v>25</v>
      </c>
    </row>
    <row r="4097" spans="1:12" x14ac:dyDescent="0.25">
      <c r="A4097" s="561" t="s">
        <v>3412</v>
      </c>
      <c r="B4097" s="561" t="s">
        <v>3413</v>
      </c>
      <c r="C4097" s="561" t="s">
        <v>2763</v>
      </c>
      <c r="D4097" s="561" t="s">
        <v>3655</v>
      </c>
      <c r="E4097" s="562" t="s">
        <v>22</v>
      </c>
      <c r="F4097" s="561" t="s">
        <v>22</v>
      </c>
      <c r="G4097" s="561" t="s">
        <v>30607</v>
      </c>
      <c r="H4097" s="561" t="s">
        <v>4213</v>
      </c>
      <c r="I4097" s="561" t="s">
        <v>23270</v>
      </c>
      <c r="J4097" s="561" t="s">
        <v>7063</v>
      </c>
      <c r="K4097" s="562" t="s">
        <v>37914</v>
      </c>
      <c r="L4097" s="561" t="s">
        <v>25</v>
      </c>
    </row>
    <row r="4098" spans="1:12" x14ac:dyDescent="0.25">
      <c r="A4098" s="561" t="s">
        <v>3412</v>
      </c>
      <c r="B4098" s="561" t="s">
        <v>3413</v>
      </c>
      <c r="C4098" s="561" t="s">
        <v>2763</v>
      </c>
      <c r="D4098" s="561" t="s">
        <v>3655</v>
      </c>
      <c r="E4098" s="562" t="s">
        <v>22</v>
      </c>
      <c r="F4098" s="561" t="s">
        <v>22</v>
      </c>
      <c r="G4098" s="561" t="s">
        <v>30608</v>
      </c>
      <c r="H4098" s="561" t="s">
        <v>4214</v>
      </c>
      <c r="I4098" s="561" t="s">
        <v>23270</v>
      </c>
      <c r="J4098" s="561" t="s">
        <v>7063</v>
      </c>
      <c r="K4098" s="562" t="s">
        <v>37915</v>
      </c>
      <c r="L4098" s="561" t="s">
        <v>25</v>
      </c>
    </row>
    <row r="4099" spans="1:12" x14ac:dyDescent="0.25">
      <c r="A4099" s="561" t="s">
        <v>3412</v>
      </c>
      <c r="B4099" s="561" t="s">
        <v>3413</v>
      </c>
      <c r="C4099" s="561" t="s">
        <v>2763</v>
      </c>
      <c r="D4099" s="561" t="s">
        <v>3655</v>
      </c>
      <c r="E4099" s="562" t="s">
        <v>22</v>
      </c>
      <c r="F4099" s="561" t="s">
        <v>22</v>
      </c>
      <c r="G4099" s="561" t="s">
        <v>30609</v>
      </c>
      <c r="H4099" s="561" t="s">
        <v>4215</v>
      </c>
      <c r="I4099" s="561" t="s">
        <v>23270</v>
      </c>
      <c r="J4099" s="561" t="s">
        <v>7063</v>
      </c>
      <c r="K4099" s="562" t="s">
        <v>6995</v>
      </c>
      <c r="L4099" s="561" t="s">
        <v>25</v>
      </c>
    </row>
    <row r="4100" spans="1:12" x14ac:dyDescent="0.25">
      <c r="A4100" s="561" t="s">
        <v>3412</v>
      </c>
      <c r="B4100" s="561" t="s">
        <v>3413</v>
      </c>
      <c r="C4100" s="561" t="s">
        <v>2763</v>
      </c>
      <c r="D4100" s="561" t="s">
        <v>3655</v>
      </c>
      <c r="E4100" s="562" t="s">
        <v>22</v>
      </c>
      <c r="F4100" s="561" t="s">
        <v>22</v>
      </c>
      <c r="G4100" s="561" t="s">
        <v>30610</v>
      </c>
      <c r="H4100" s="561" t="s">
        <v>4217</v>
      </c>
      <c r="I4100" s="561" t="s">
        <v>23270</v>
      </c>
      <c r="J4100" s="561" t="s">
        <v>7063</v>
      </c>
      <c r="K4100" s="562" t="s">
        <v>8438</v>
      </c>
      <c r="L4100" s="561" t="s">
        <v>25</v>
      </c>
    </row>
    <row r="4101" spans="1:12" x14ac:dyDescent="0.25">
      <c r="A4101" s="561" t="s">
        <v>3412</v>
      </c>
      <c r="B4101" s="561" t="s">
        <v>3413</v>
      </c>
      <c r="C4101" s="561" t="s">
        <v>2763</v>
      </c>
      <c r="D4101" s="561" t="s">
        <v>3655</v>
      </c>
      <c r="E4101" s="562" t="s">
        <v>22</v>
      </c>
      <c r="F4101" s="561" t="s">
        <v>22</v>
      </c>
      <c r="G4101" s="561" t="s">
        <v>30612</v>
      </c>
      <c r="H4101" s="561" t="s">
        <v>4218</v>
      </c>
      <c r="I4101" s="561" t="s">
        <v>23270</v>
      </c>
      <c r="J4101" s="561" t="s">
        <v>7063</v>
      </c>
      <c r="K4101" s="562" t="s">
        <v>37916</v>
      </c>
      <c r="L4101" s="561" t="s">
        <v>25</v>
      </c>
    </row>
    <row r="4102" spans="1:12" x14ac:dyDescent="0.25">
      <c r="A4102" s="561" t="s">
        <v>3412</v>
      </c>
      <c r="B4102" s="561" t="s">
        <v>3413</v>
      </c>
      <c r="C4102" s="561" t="s">
        <v>2763</v>
      </c>
      <c r="D4102" s="561" t="s">
        <v>3655</v>
      </c>
      <c r="E4102" s="562" t="s">
        <v>22</v>
      </c>
      <c r="F4102" s="561" t="s">
        <v>22</v>
      </c>
      <c r="G4102" s="561" t="s">
        <v>30613</v>
      </c>
      <c r="H4102" s="561" t="s">
        <v>4219</v>
      </c>
      <c r="I4102" s="561" t="s">
        <v>23270</v>
      </c>
      <c r="J4102" s="561" t="s">
        <v>7063</v>
      </c>
      <c r="K4102" s="562" t="s">
        <v>37917</v>
      </c>
      <c r="L4102" s="561" t="s">
        <v>25</v>
      </c>
    </row>
    <row r="4103" spans="1:12" x14ac:dyDescent="0.25">
      <c r="A4103" s="561" t="s">
        <v>3412</v>
      </c>
      <c r="B4103" s="561" t="s">
        <v>3413</v>
      </c>
      <c r="C4103" s="561" t="s">
        <v>2763</v>
      </c>
      <c r="D4103" s="561" t="s">
        <v>3655</v>
      </c>
      <c r="E4103" s="562" t="s">
        <v>22</v>
      </c>
      <c r="F4103" s="561" t="s">
        <v>22</v>
      </c>
      <c r="G4103" s="561" t="s">
        <v>30615</v>
      </c>
      <c r="H4103" s="561" t="s">
        <v>4220</v>
      </c>
      <c r="I4103" s="561" t="s">
        <v>23270</v>
      </c>
      <c r="J4103" s="561" t="s">
        <v>7063</v>
      </c>
      <c r="K4103" s="562" t="s">
        <v>37918</v>
      </c>
      <c r="L4103" s="561" t="s">
        <v>25</v>
      </c>
    </row>
    <row r="4104" spans="1:12" x14ac:dyDescent="0.25">
      <c r="A4104" s="561" t="s">
        <v>3412</v>
      </c>
      <c r="B4104" s="561" t="s">
        <v>3413</v>
      </c>
      <c r="C4104" s="561" t="s">
        <v>2763</v>
      </c>
      <c r="D4104" s="561" t="s">
        <v>3655</v>
      </c>
      <c r="E4104" s="562" t="s">
        <v>22</v>
      </c>
      <c r="F4104" s="561" t="s">
        <v>22</v>
      </c>
      <c r="G4104" s="561" t="s">
        <v>30617</v>
      </c>
      <c r="H4104" s="561" t="s">
        <v>4221</v>
      </c>
      <c r="I4104" s="561" t="s">
        <v>23270</v>
      </c>
      <c r="J4104" s="561" t="s">
        <v>7063</v>
      </c>
      <c r="K4104" s="562" t="s">
        <v>37919</v>
      </c>
      <c r="L4104" s="561" t="s">
        <v>25</v>
      </c>
    </row>
    <row r="4105" spans="1:12" x14ac:dyDescent="0.25">
      <c r="A4105" s="561" t="s">
        <v>3412</v>
      </c>
      <c r="B4105" s="561" t="s">
        <v>3413</v>
      </c>
      <c r="C4105" s="561" t="s">
        <v>2763</v>
      </c>
      <c r="D4105" s="561" t="s">
        <v>3655</v>
      </c>
      <c r="E4105" s="562" t="s">
        <v>22</v>
      </c>
      <c r="F4105" s="561" t="s">
        <v>22</v>
      </c>
      <c r="G4105" s="561" t="s">
        <v>30619</v>
      </c>
      <c r="H4105" s="561" t="s">
        <v>4222</v>
      </c>
      <c r="I4105" s="561" t="s">
        <v>23270</v>
      </c>
      <c r="J4105" s="561" t="s">
        <v>7063</v>
      </c>
      <c r="K4105" s="562" t="s">
        <v>2943</v>
      </c>
      <c r="L4105" s="561" t="s">
        <v>25</v>
      </c>
    </row>
    <row r="4106" spans="1:12" x14ac:dyDescent="0.25">
      <c r="A4106" s="561" t="s">
        <v>3412</v>
      </c>
      <c r="B4106" s="561" t="s">
        <v>3413</v>
      </c>
      <c r="C4106" s="561" t="s">
        <v>2763</v>
      </c>
      <c r="D4106" s="561" t="s">
        <v>3655</v>
      </c>
      <c r="E4106" s="562" t="s">
        <v>22</v>
      </c>
      <c r="F4106" s="561" t="s">
        <v>22</v>
      </c>
      <c r="G4106" s="561" t="s">
        <v>30620</v>
      </c>
      <c r="H4106" s="561" t="s">
        <v>4223</v>
      </c>
      <c r="I4106" s="561" t="s">
        <v>23270</v>
      </c>
      <c r="J4106" s="561" t="s">
        <v>7063</v>
      </c>
      <c r="K4106" s="562" t="s">
        <v>37920</v>
      </c>
      <c r="L4106" s="561" t="s">
        <v>25</v>
      </c>
    </row>
    <row r="4107" spans="1:12" x14ac:dyDescent="0.25">
      <c r="A4107" s="561" t="s">
        <v>3412</v>
      </c>
      <c r="B4107" s="561" t="s">
        <v>3413</v>
      </c>
      <c r="C4107" s="561" t="s">
        <v>2763</v>
      </c>
      <c r="D4107" s="561" t="s">
        <v>3655</v>
      </c>
      <c r="E4107" s="562" t="s">
        <v>22</v>
      </c>
      <c r="F4107" s="561" t="s">
        <v>22</v>
      </c>
      <c r="G4107" s="561" t="s">
        <v>30621</v>
      </c>
      <c r="H4107" s="561" t="s">
        <v>4225</v>
      </c>
      <c r="I4107" s="561" t="s">
        <v>23270</v>
      </c>
      <c r="J4107" s="561" t="s">
        <v>7063</v>
      </c>
      <c r="K4107" s="562" t="s">
        <v>94</v>
      </c>
      <c r="L4107" s="561" t="s">
        <v>25</v>
      </c>
    </row>
    <row r="4108" spans="1:12" x14ac:dyDescent="0.25">
      <c r="A4108" s="561" t="s">
        <v>3412</v>
      </c>
      <c r="B4108" s="561" t="s">
        <v>3413</v>
      </c>
      <c r="C4108" s="561" t="s">
        <v>2763</v>
      </c>
      <c r="D4108" s="561" t="s">
        <v>3655</v>
      </c>
      <c r="E4108" s="562" t="s">
        <v>22</v>
      </c>
      <c r="F4108" s="561" t="s">
        <v>22</v>
      </c>
      <c r="G4108" s="561" t="s">
        <v>30623</v>
      </c>
      <c r="H4108" s="561" t="s">
        <v>4227</v>
      </c>
      <c r="I4108" s="561" t="s">
        <v>23270</v>
      </c>
      <c r="J4108" s="561" t="s">
        <v>7063</v>
      </c>
      <c r="K4108" s="562" t="s">
        <v>3937</v>
      </c>
      <c r="L4108" s="561" t="s">
        <v>25</v>
      </c>
    </row>
    <row r="4109" spans="1:12" x14ac:dyDescent="0.25">
      <c r="A4109" s="561" t="s">
        <v>3412</v>
      </c>
      <c r="B4109" s="561" t="s">
        <v>3413</v>
      </c>
      <c r="C4109" s="561" t="s">
        <v>2763</v>
      </c>
      <c r="D4109" s="561" t="s">
        <v>3655</v>
      </c>
      <c r="E4109" s="562" t="s">
        <v>22</v>
      </c>
      <c r="F4109" s="561" t="s">
        <v>22</v>
      </c>
      <c r="G4109" s="561" t="s">
        <v>30624</v>
      </c>
      <c r="H4109" s="561" t="s">
        <v>4228</v>
      </c>
      <c r="I4109" s="561" t="s">
        <v>23270</v>
      </c>
      <c r="J4109" s="561" t="s">
        <v>7063</v>
      </c>
      <c r="K4109" s="562" t="s">
        <v>7278</v>
      </c>
      <c r="L4109" s="561" t="s">
        <v>25</v>
      </c>
    </row>
    <row r="4110" spans="1:12" x14ac:dyDescent="0.25">
      <c r="A4110" s="561" t="s">
        <v>3412</v>
      </c>
      <c r="B4110" s="561" t="s">
        <v>3413</v>
      </c>
      <c r="C4110" s="561" t="s">
        <v>2763</v>
      </c>
      <c r="D4110" s="561" t="s">
        <v>3655</v>
      </c>
      <c r="E4110" s="562" t="s">
        <v>22</v>
      </c>
      <c r="F4110" s="561" t="s">
        <v>22</v>
      </c>
      <c r="G4110" s="561" t="s">
        <v>30625</v>
      </c>
      <c r="H4110" s="561" t="s">
        <v>4230</v>
      </c>
      <c r="I4110" s="561" t="s">
        <v>23270</v>
      </c>
      <c r="J4110" s="561" t="s">
        <v>7063</v>
      </c>
      <c r="K4110" s="562" t="s">
        <v>5194</v>
      </c>
      <c r="L4110" s="561" t="s">
        <v>25</v>
      </c>
    </row>
    <row r="4111" spans="1:12" x14ac:dyDescent="0.25">
      <c r="A4111" s="561" t="s">
        <v>3412</v>
      </c>
      <c r="B4111" s="561" t="s">
        <v>3413</v>
      </c>
      <c r="C4111" s="561" t="s">
        <v>2763</v>
      </c>
      <c r="D4111" s="561" t="s">
        <v>3655</v>
      </c>
      <c r="E4111" s="562" t="s">
        <v>22</v>
      </c>
      <c r="F4111" s="561" t="s">
        <v>22</v>
      </c>
      <c r="G4111" s="561" t="s">
        <v>30626</v>
      </c>
      <c r="H4111" s="561" t="s">
        <v>4231</v>
      </c>
      <c r="I4111" s="561" t="s">
        <v>23270</v>
      </c>
      <c r="J4111" s="561" t="s">
        <v>7063</v>
      </c>
      <c r="K4111" s="562" t="s">
        <v>1754</v>
      </c>
      <c r="L4111" s="561" t="s">
        <v>25</v>
      </c>
    </row>
    <row r="4112" spans="1:12" x14ac:dyDescent="0.25">
      <c r="A4112" s="561" t="s">
        <v>3412</v>
      </c>
      <c r="B4112" s="561" t="s">
        <v>3413</v>
      </c>
      <c r="C4112" s="561" t="s">
        <v>2763</v>
      </c>
      <c r="D4112" s="561" t="s">
        <v>3655</v>
      </c>
      <c r="E4112" s="562" t="s">
        <v>22</v>
      </c>
      <c r="F4112" s="561" t="s">
        <v>22</v>
      </c>
      <c r="G4112" s="561" t="s">
        <v>30628</v>
      </c>
      <c r="H4112" s="561" t="s">
        <v>4233</v>
      </c>
      <c r="I4112" s="561" t="s">
        <v>23270</v>
      </c>
      <c r="J4112" s="561" t="s">
        <v>7063</v>
      </c>
      <c r="K4112" s="562" t="s">
        <v>37921</v>
      </c>
      <c r="L4112" s="561" t="s">
        <v>25</v>
      </c>
    </row>
    <row r="4113" spans="1:12" x14ac:dyDescent="0.25">
      <c r="A4113" s="561" t="s">
        <v>3412</v>
      </c>
      <c r="B4113" s="561" t="s">
        <v>3413</v>
      </c>
      <c r="C4113" s="561" t="s">
        <v>2763</v>
      </c>
      <c r="D4113" s="561" t="s">
        <v>3655</v>
      </c>
      <c r="E4113" s="562" t="s">
        <v>22</v>
      </c>
      <c r="F4113" s="561" t="s">
        <v>22</v>
      </c>
      <c r="G4113" s="561" t="s">
        <v>30629</v>
      </c>
      <c r="H4113" s="561" t="s">
        <v>4234</v>
      </c>
      <c r="I4113" s="561" t="s">
        <v>23270</v>
      </c>
      <c r="J4113" s="561" t="s">
        <v>7063</v>
      </c>
      <c r="K4113" s="562" t="s">
        <v>8398</v>
      </c>
      <c r="L4113" s="561" t="s">
        <v>25</v>
      </c>
    </row>
    <row r="4114" spans="1:12" x14ac:dyDescent="0.25">
      <c r="A4114" s="561" t="s">
        <v>3412</v>
      </c>
      <c r="B4114" s="561" t="s">
        <v>3413</v>
      </c>
      <c r="C4114" s="561" t="s">
        <v>2763</v>
      </c>
      <c r="D4114" s="561" t="s">
        <v>3655</v>
      </c>
      <c r="E4114" s="562" t="s">
        <v>22</v>
      </c>
      <c r="F4114" s="561" t="s">
        <v>22</v>
      </c>
      <c r="G4114" s="561" t="s">
        <v>30631</v>
      </c>
      <c r="H4114" s="561" t="s">
        <v>4236</v>
      </c>
      <c r="I4114" s="561" t="s">
        <v>23270</v>
      </c>
      <c r="J4114" s="561" t="s">
        <v>7063</v>
      </c>
      <c r="K4114" s="562" t="s">
        <v>27874</v>
      </c>
      <c r="L4114" s="561" t="s">
        <v>25</v>
      </c>
    </row>
    <row r="4115" spans="1:12" x14ac:dyDescent="0.25">
      <c r="A4115" s="561" t="s">
        <v>3412</v>
      </c>
      <c r="B4115" s="561" t="s">
        <v>3413</v>
      </c>
      <c r="C4115" s="561" t="s">
        <v>2763</v>
      </c>
      <c r="D4115" s="561" t="s">
        <v>3655</v>
      </c>
      <c r="E4115" s="562" t="s">
        <v>22</v>
      </c>
      <c r="F4115" s="561" t="s">
        <v>22</v>
      </c>
      <c r="G4115" s="561" t="s">
        <v>30632</v>
      </c>
      <c r="H4115" s="561" t="s">
        <v>4237</v>
      </c>
      <c r="I4115" s="561" t="s">
        <v>23270</v>
      </c>
      <c r="J4115" s="561" t="s">
        <v>7063</v>
      </c>
      <c r="K4115" s="562" t="s">
        <v>8705</v>
      </c>
      <c r="L4115" s="561" t="s">
        <v>25</v>
      </c>
    </row>
    <row r="4116" spans="1:12" x14ac:dyDescent="0.25">
      <c r="A4116" s="561" t="s">
        <v>3412</v>
      </c>
      <c r="B4116" s="561" t="s">
        <v>3413</v>
      </c>
      <c r="C4116" s="561" t="s">
        <v>2763</v>
      </c>
      <c r="D4116" s="561" t="s">
        <v>3655</v>
      </c>
      <c r="E4116" s="562" t="s">
        <v>22</v>
      </c>
      <c r="F4116" s="561" t="s">
        <v>22</v>
      </c>
      <c r="G4116" s="561" t="s">
        <v>30633</v>
      </c>
      <c r="H4116" s="561" t="s">
        <v>4238</v>
      </c>
      <c r="I4116" s="561" t="s">
        <v>23270</v>
      </c>
      <c r="J4116" s="561" t="s">
        <v>7063</v>
      </c>
      <c r="K4116" s="562" t="s">
        <v>3028</v>
      </c>
      <c r="L4116" s="561" t="s">
        <v>25</v>
      </c>
    </row>
    <row r="4117" spans="1:12" x14ac:dyDescent="0.25">
      <c r="A4117" s="561" t="s">
        <v>3412</v>
      </c>
      <c r="B4117" s="561" t="s">
        <v>3413</v>
      </c>
      <c r="C4117" s="561" t="s">
        <v>2763</v>
      </c>
      <c r="D4117" s="561" t="s">
        <v>3655</v>
      </c>
      <c r="E4117" s="562" t="s">
        <v>22</v>
      </c>
      <c r="F4117" s="561" t="s">
        <v>22</v>
      </c>
      <c r="G4117" s="561" t="s">
        <v>30634</v>
      </c>
      <c r="H4117" s="561" t="s">
        <v>4239</v>
      </c>
      <c r="I4117" s="561" t="s">
        <v>23270</v>
      </c>
      <c r="J4117" s="561" t="s">
        <v>7063</v>
      </c>
      <c r="K4117" s="562" t="s">
        <v>4577</v>
      </c>
      <c r="L4117" s="561" t="s">
        <v>25</v>
      </c>
    </row>
    <row r="4118" spans="1:12" x14ac:dyDescent="0.25">
      <c r="A4118" s="561" t="s">
        <v>3412</v>
      </c>
      <c r="B4118" s="561" t="s">
        <v>3413</v>
      </c>
      <c r="C4118" s="561" t="s">
        <v>2763</v>
      </c>
      <c r="D4118" s="561" t="s">
        <v>3655</v>
      </c>
      <c r="E4118" s="562" t="s">
        <v>22</v>
      </c>
      <c r="F4118" s="561" t="s">
        <v>22</v>
      </c>
      <c r="G4118" s="561" t="s">
        <v>30635</v>
      </c>
      <c r="H4118" s="561" t="s">
        <v>4240</v>
      </c>
      <c r="I4118" s="561" t="s">
        <v>23270</v>
      </c>
      <c r="J4118" s="561" t="s">
        <v>7063</v>
      </c>
      <c r="K4118" s="562" t="s">
        <v>37176</v>
      </c>
      <c r="L4118" s="561" t="s">
        <v>25</v>
      </c>
    </row>
    <row r="4119" spans="1:12" x14ac:dyDescent="0.25">
      <c r="A4119" s="561" t="s">
        <v>3412</v>
      </c>
      <c r="B4119" s="561" t="s">
        <v>3413</v>
      </c>
      <c r="C4119" s="561" t="s">
        <v>2763</v>
      </c>
      <c r="D4119" s="561" t="s">
        <v>3655</v>
      </c>
      <c r="E4119" s="562" t="s">
        <v>22</v>
      </c>
      <c r="F4119" s="561" t="s">
        <v>22</v>
      </c>
      <c r="G4119" s="561" t="s">
        <v>30636</v>
      </c>
      <c r="H4119" s="561" t="s">
        <v>4241</v>
      </c>
      <c r="I4119" s="561" t="s">
        <v>23270</v>
      </c>
      <c r="J4119" s="561" t="s">
        <v>7063</v>
      </c>
      <c r="K4119" s="562" t="s">
        <v>3428</v>
      </c>
      <c r="L4119" s="561" t="s">
        <v>25</v>
      </c>
    </row>
    <row r="4120" spans="1:12" x14ac:dyDescent="0.25">
      <c r="A4120" s="561" t="s">
        <v>3412</v>
      </c>
      <c r="B4120" s="561" t="s">
        <v>3413</v>
      </c>
      <c r="C4120" s="561" t="s">
        <v>2763</v>
      </c>
      <c r="D4120" s="561" t="s">
        <v>3655</v>
      </c>
      <c r="E4120" s="562" t="s">
        <v>22</v>
      </c>
      <c r="F4120" s="561" t="s">
        <v>22</v>
      </c>
      <c r="G4120" s="561" t="s">
        <v>30637</v>
      </c>
      <c r="H4120" s="561" t="s">
        <v>4243</v>
      </c>
      <c r="I4120" s="561" t="s">
        <v>23270</v>
      </c>
      <c r="J4120" s="561" t="s">
        <v>7063</v>
      </c>
      <c r="K4120" s="562" t="s">
        <v>31453</v>
      </c>
      <c r="L4120" s="561" t="s">
        <v>25</v>
      </c>
    </row>
    <row r="4121" spans="1:12" x14ac:dyDescent="0.25">
      <c r="A4121" s="561" t="s">
        <v>3412</v>
      </c>
      <c r="B4121" s="561" t="s">
        <v>3413</v>
      </c>
      <c r="C4121" s="561" t="s">
        <v>2763</v>
      </c>
      <c r="D4121" s="561" t="s">
        <v>3655</v>
      </c>
      <c r="E4121" s="562" t="s">
        <v>22</v>
      </c>
      <c r="F4121" s="561" t="s">
        <v>22</v>
      </c>
      <c r="G4121" s="561" t="s">
        <v>30638</v>
      </c>
      <c r="H4121" s="561" t="s">
        <v>4245</v>
      </c>
      <c r="I4121" s="561" t="s">
        <v>23270</v>
      </c>
      <c r="J4121" s="561" t="s">
        <v>7063</v>
      </c>
      <c r="K4121" s="562" t="s">
        <v>37922</v>
      </c>
      <c r="L4121" s="561" t="s">
        <v>25</v>
      </c>
    </row>
    <row r="4122" spans="1:12" x14ac:dyDescent="0.25">
      <c r="A4122" s="561" t="s">
        <v>3412</v>
      </c>
      <c r="B4122" s="561" t="s">
        <v>3413</v>
      </c>
      <c r="C4122" s="561" t="s">
        <v>2763</v>
      </c>
      <c r="D4122" s="561" t="s">
        <v>3655</v>
      </c>
      <c r="E4122" s="562" t="s">
        <v>22</v>
      </c>
      <c r="F4122" s="561" t="s">
        <v>22</v>
      </c>
      <c r="G4122" s="561" t="s">
        <v>30639</v>
      </c>
      <c r="H4122" s="561" t="s">
        <v>4246</v>
      </c>
      <c r="I4122" s="561" t="s">
        <v>23270</v>
      </c>
      <c r="J4122" s="561" t="s">
        <v>7063</v>
      </c>
      <c r="K4122" s="562" t="s">
        <v>4282</v>
      </c>
      <c r="L4122" s="561" t="s">
        <v>25</v>
      </c>
    </row>
    <row r="4123" spans="1:12" x14ac:dyDescent="0.25">
      <c r="A4123" s="561" t="s">
        <v>3412</v>
      </c>
      <c r="B4123" s="561" t="s">
        <v>3413</v>
      </c>
      <c r="C4123" s="561" t="s">
        <v>2763</v>
      </c>
      <c r="D4123" s="561" t="s">
        <v>3655</v>
      </c>
      <c r="E4123" s="562" t="s">
        <v>22</v>
      </c>
      <c r="F4123" s="561" t="s">
        <v>22</v>
      </c>
      <c r="G4123" s="561" t="s">
        <v>30640</v>
      </c>
      <c r="H4123" s="561" t="s">
        <v>30641</v>
      </c>
      <c r="I4123" s="561" t="s">
        <v>23270</v>
      </c>
      <c r="J4123" s="561" t="s">
        <v>7063</v>
      </c>
      <c r="K4123" s="562" t="s">
        <v>37488</v>
      </c>
      <c r="L4123" s="561" t="s">
        <v>25</v>
      </c>
    </row>
    <row r="4124" spans="1:12" x14ac:dyDescent="0.25">
      <c r="A4124" s="561" t="s">
        <v>3412</v>
      </c>
      <c r="B4124" s="561" t="s">
        <v>3413</v>
      </c>
      <c r="C4124" s="561" t="s">
        <v>2763</v>
      </c>
      <c r="D4124" s="561" t="s">
        <v>3655</v>
      </c>
      <c r="E4124" s="562" t="s">
        <v>22</v>
      </c>
      <c r="F4124" s="561" t="s">
        <v>22</v>
      </c>
      <c r="G4124" s="561" t="s">
        <v>30642</v>
      </c>
      <c r="H4124" s="561" t="s">
        <v>30643</v>
      </c>
      <c r="I4124" s="561" t="s">
        <v>23270</v>
      </c>
      <c r="J4124" s="561" t="s">
        <v>7063</v>
      </c>
      <c r="K4124" s="562" t="s">
        <v>4567</v>
      </c>
      <c r="L4124" s="561" t="s">
        <v>25</v>
      </c>
    </row>
    <row r="4125" spans="1:12" x14ac:dyDescent="0.25">
      <c r="A4125" s="561" t="s">
        <v>3412</v>
      </c>
      <c r="B4125" s="561" t="s">
        <v>3413</v>
      </c>
      <c r="C4125" s="561" t="s">
        <v>2763</v>
      </c>
      <c r="D4125" s="561" t="s">
        <v>3655</v>
      </c>
      <c r="E4125" s="562" t="s">
        <v>22</v>
      </c>
      <c r="F4125" s="561" t="s">
        <v>22</v>
      </c>
      <c r="G4125" s="561" t="s">
        <v>30644</v>
      </c>
      <c r="H4125" s="561" t="s">
        <v>30645</v>
      </c>
      <c r="I4125" s="561" t="s">
        <v>23270</v>
      </c>
      <c r="J4125" s="561" t="s">
        <v>7063</v>
      </c>
      <c r="K4125" s="562" t="s">
        <v>37923</v>
      </c>
      <c r="L4125" s="561" t="s">
        <v>25</v>
      </c>
    </row>
    <row r="4126" spans="1:12" x14ac:dyDescent="0.25">
      <c r="A4126" s="561" t="s">
        <v>3412</v>
      </c>
      <c r="B4126" s="561" t="s">
        <v>3413</v>
      </c>
      <c r="C4126" s="561" t="s">
        <v>2763</v>
      </c>
      <c r="D4126" s="561" t="s">
        <v>3655</v>
      </c>
      <c r="E4126" s="562" t="s">
        <v>22</v>
      </c>
      <c r="F4126" s="561" t="s">
        <v>22</v>
      </c>
      <c r="G4126" s="561" t="s">
        <v>30647</v>
      </c>
      <c r="H4126" s="561" t="s">
        <v>30648</v>
      </c>
      <c r="I4126" s="561" t="s">
        <v>23270</v>
      </c>
      <c r="J4126" s="561" t="s">
        <v>7063</v>
      </c>
      <c r="K4126" s="562" t="s">
        <v>7541</v>
      </c>
      <c r="L4126" s="561" t="s">
        <v>25</v>
      </c>
    </row>
    <row r="4127" spans="1:12" x14ac:dyDescent="0.25">
      <c r="A4127" s="561" t="s">
        <v>3412</v>
      </c>
      <c r="B4127" s="561" t="s">
        <v>3413</v>
      </c>
      <c r="C4127" s="561" t="s">
        <v>2763</v>
      </c>
      <c r="D4127" s="561" t="s">
        <v>3655</v>
      </c>
      <c r="E4127" s="562" t="s">
        <v>22</v>
      </c>
      <c r="F4127" s="561" t="s">
        <v>22</v>
      </c>
      <c r="G4127" s="561" t="s">
        <v>30649</v>
      </c>
      <c r="H4127" s="561" t="s">
        <v>30650</v>
      </c>
      <c r="I4127" s="561" t="s">
        <v>23270</v>
      </c>
      <c r="J4127" s="561" t="s">
        <v>7063</v>
      </c>
      <c r="K4127" s="562" t="s">
        <v>37924</v>
      </c>
      <c r="L4127" s="561" t="s">
        <v>25</v>
      </c>
    </row>
    <row r="4128" spans="1:12" x14ac:dyDescent="0.25">
      <c r="A4128" s="561" t="s">
        <v>3412</v>
      </c>
      <c r="B4128" s="561" t="s">
        <v>3413</v>
      </c>
      <c r="C4128" s="561" t="s">
        <v>2763</v>
      </c>
      <c r="D4128" s="561" t="s">
        <v>3655</v>
      </c>
      <c r="E4128" s="562" t="s">
        <v>22</v>
      </c>
      <c r="F4128" s="561" t="s">
        <v>22</v>
      </c>
      <c r="G4128" s="561" t="s">
        <v>30652</v>
      </c>
      <c r="H4128" s="561" t="s">
        <v>30653</v>
      </c>
      <c r="I4128" s="561" t="s">
        <v>23270</v>
      </c>
      <c r="J4128" s="561" t="s">
        <v>7063</v>
      </c>
      <c r="K4128" s="562" t="s">
        <v>8120</v>
      </c>
      <c r="L4128" s="561" t="s">
        <v>25</v>
      </c>
    </row>
    <row r="4129" spans="1:12" x14ac:dyDescent="0.25">
      <c r="A4129" s="561" t="s">
        <v>3412</v>
      </c>
      <c r="B4129" s="561" t="s">
        <v>3413</v>
      </c>
      <c r="C4129" s="561" t="s">
        <v>2763</v>
      </c>
      <c r="D4129" s="561" t="s">
        <v>3655</v>
      </c>
      <c r="E4129" s="562" t="s">
        <v>22</v>
      </c>
      <c r="F4129" s="561" t="s">
        <v>22</v>
      </c>
      <c r="G4129" s="561" t="s">
        <v>30655</v>
      </c>
      <c r="H4129" s="561" t="s">
        <v>30656</v>
      </c>
      <c r="I4129" s="561" t="s">
        <v>23270</v>
      </c>
      <c r="J4129" s="561" t="s">
        <v>7063</v>
      </c>
      <c r="K4129" s="562" t="s">
        <v>29696</v>
      </c>
      <c r="L4129" s="561" t="s">
        <v>25</v>
      </c>
    </row>
    <row r="4130" spans="1:12" x14ac:dyDescent="0.25">
      <c r="A4130" s="561" t="s">
        <v>3412</v>
      </c>
      <c r="B4130" s="561" t="s">
        <v>3413</v>
      </c>
      <c r="C4130" s="561" t="s">
        <v>2763</v>
      </c>
      <c r="D4130" s="561" t="s">
        <v>3655</v>
      </c>
      <c r="E4130" s="562" t="s">
        <v>22</v>
      </c>
      <c r="F4130" s="561" t="s">
        <v>22</v>
      </c>
      <c r="G4130" s="561" t="s">
        <v>30658</v>
      </c>
      <c r="H4130" s="561" t="s">
        <v>30659</v>
      </c>
      <c r="I4130" s="561" t="s">
        <v>23270</v>
      </c>
      <c r="J4130" s="561" t="s">
        <v>7063</v>
      </c>
      <c r="K4130" s="562" t="s">
        <v>31243</v>
      </c>
      <c r="L4130" s="561" t="s">
        <v>25</v>
      </c>
    </row>
    <row r="4131" spans="1:12" x14ac:dyDescent="0.25">
      <c r="A4131" s="561" t="s">
        <v>3412</v>
      </c>
      <c r="B4131" s="561" t="s">
        <v>3413</v>
      </c>
      <c r="C4131" s="561" t="s">
        <v>2763</v>
      </c>
      <c r="D4131" s="561" t="s">
        <v>3655</v>
      </c>
      <c r="E4131" s="562" t="s">
        <v>22</v>
      </c>
      <c r="F4131" s="561" t="s">
        <v>22</v>
      </c>
      <c r="G4131" s="561" t="s">
        <v>30661</v>
      </c>
      <c r="H4131" s="561" t="s">
        <v>30662</v>
      </c>
      <c r="I4131" s="561" t="s">
        <v>23270</v>
      </c>
      <c r="J4131" s="561" t="s">
        <v>7063</v>
      </c>
      <c r="K4131" s="562" t="s">
        <v>23574</v>
      </c>
      <c r="L4131" s="561" t="s">
        <v>25</v>
      </c>
    </row>
    <row r="4132" spans="1:12" x14ac:dyDescent="0.25">
      <c r="A4132" s="561" t="s">
        <v>3412</v>
      </c>
      <c r="B4132" s="561" t="s">
        <v>3413</v>
      </c>
      <c r="C4132" s="561" t="s">
        <v>2763</v>
      </c>
      <c r="D4132" s="561" t="s">
        <v>3655</v>
      </c>
      <c r="E4132" s="562" t="s">
        <v>22</v>
      </c>
      <c r="F4132" s="561" t="s">
        <v>22</v>
      </c>
      <c r="G4132" s="561" t="s">
        <v>30663</v>
      </c>
      <c r="H4132" s="561" t="s">
        <v>30664</v>
      </c>
      <c r="I4132" s="561" t="s">
        <v>23270</v>
      </c>
      <c r="J4132" s="561" t="s">
        <v>7063</v>
      </c>
      <c r="K4132" s="562" t="s">
        <v>37925</v>
      </c>
      <c r="L4132" s="561" t="s">
        <v>25</v>
      </c>
    </row>
    <row r="4133" spans="1:12" x14ac:dyDescent="0.25">
      <c r="A4133" s="561" t="s">
        <v>3412</v>
      </c>
      <c r="B4133" s="561" t="s">
        <v>3413</v>
      </c>
      <c r="C4133" s="561" t="s">
        <v>2763</v>
      </c>
      <c r="D4133" s="561" t="s">
        <v>3655</v>
      </c>
      <c r="E4133" s="562" t="s">
        <v>22</v>
      </c>
      <c r="F4133" s="561" t="s">
        <v>22</v>
      </c>
      <c r="G4133" s="561" t="s">
        <v>30666</v>
      </c>
      <c r="H4133" s="561" t="s">
        <v>30667</v>
      </c>
      <c r="I4133" s="561" t="s">
        <v>23270</v>
      </c>
      <c r="J4133" s="561" t="s">
        <v>7063</v>
      </c>
      <c r="K4133" s="562" t="s">
        <v>37926</v>
      </c>
      <c r="L4133" s="561" t="s">
        <v>25</v>
      </c>
    </row>
    <row r="4134" spans="1:12" x14ac:dyDescent="0.25">
      <c r="A4134" s="561" t="s">
        <v>3412</v>
      </c>
      <c r="B4134" s="561" t="s">
        <v>3413</v>
      </c>
      <c r="C4134" s="561" t="s">
        <v>2763</v>
      </c>
      <c r="D4134" s="561" t="s">
        <v>3655</v>
      </c>
      <c r="E4134" s="562" t="s">
        <v>22</v>
      </c>
      <c r="F4134" s="561" t="s">
        <v>22</v>
      </c>
      <c r="G4134" s="561" t="s">
        <v>30668</v>
      </c>
      <c r="H4134" s="561" t="s">
        <v>30669</v>
      </c>
      <c r="I4134" s="561" t="s">
        <v>23270</v>
      </c>
      <c r="J4134" s="561" t="s">
        <v>7063</v>
      </c>
      <c r="K4134" s="562" t="s">
        <v>37927</v>
      </c>
      <c r="L4134" s="561" t="s">
        <v>25</v>
      </c>
    </row>
    <row r="4135" spans="1:12" x14ac:dyDescent="0.25">
      <c r="A4135" s="561" t="s">
        <v>3412</v>
      </c>
      <c r="B4135" s="561" t="s">
        <v>3413</v>
      </c>
      <c r="C4135" s="561" t="s">
        <v>2763</v>
      </c>
      <c r="D4135" s="561" t="s">
        <v>3655</v>
      </c>
      <c r="E4135" s="562" t="s">
        <v>22</v>
      </c>
      <c r="F4135" s="561" t="s">
        <v>22</v>
      </c>
      <c r="G4135" s="561" t="s">
        <v>30671</v>
      </c>
      <c r="H4135" s="561" t="s">
        <v>30672</v>
      </c>
      <c r="I4135" s="561" t="s">
        <v>23270</v>
      </c>
      <c r="J4135" s="561" t="s">
        <v>7063</v>
      </c>
      <c r="K4135" s="562" t="s">
        <v>37928</v>
      </c>
      <c r="L4135" s="561" t="s">
        <v>25</v>
      </c>
    </row>
    <row r="4136" spans="1:12" x14ac:dyDescent="0.25">
      <c r="A4136" s="561" t="s">
        <v>3412</v>
      </c>
      <c r="B4136" s="561" t="s">
        <v>3413</v>
      </c>
      <c r="C4136" s="561" t="s">
        <v>2763</v>
      </c>
      <c r="D4136" s="561" t="s">
        <v>3655</v>
      </c>
      <c r="E4136" s="562" t="s">
        <v>22</v>
      </c>
      <c r="F4136" s="561" t="s">
        <v>22</v>
      </c>
      <c r="G4136" s="561" t="s">
        <v>30674</v>
      </c>
      <c r="H4136" s="561" t="s">
        <v>30675</v>
      </c>
      <c r="I4136" s="561" t="s">
        <v>23270</v>
      </c>
      <c r="J4136" s="561" t="s">
        <v>7063</v>
      </c>
      <c r="K4136" s="562" t="s">
        <v>37929</v>
      </c>
      <c r="L4136" s="561" t="s">
        <v>25</v>
      </c>
    </row>
    <row r="4137" spans="1:12" x14ac:dyDescent="0.25">
      <c r="A4137" s="561" t="s">
        <v>3412</v>
      </c>
      <c r="B4137" s="561" t="s">
        <v>3413</v>
      </c>
      <c r="C4137" s="561" t="s">
        <v>2763</v>
      </c>
      <c r="D4137" s="561" t="s">
        <v>3655</v>
      </c>
      <c r="E4137" s="562" t="s">
        <v>22</v>
      </c>
      <c r="F4137" s="561" t="s">
        <v>22</v>
      </c>
      <c r="G4137" s="561" t="s">
        <v>30677</v>
      </c>
      <c r="H4137" s="561" t="s">
        <v>30678</v>
      </c>
      <c r="I4137" s="561" t="s">
        <v>23270</v>
      </c>
      <c r="J4137" s="561" t="s">
        <v>7063</v>
      </c>
      <c r="K4137" s="562" t="s">
        <v>37930</v>
      </c>
      <c r="L4137" s="561" t="s">
        <v>25</v>
      </c>
    </row>
    <row r="4138" spans="1:12" x14ac:dyDescent="0.25">
      <c r="A4138" s="561" t="s">
        <v>3412</v>
      </c>
      <c r="B4138" s="561" t="s">
        <v>3413</v>
      </c>
      <c r="C4138" s="561" t="s">
        <v>2763</v>
      </c>
      <c r="D4138" s="561" t="s">
        <v>3655</v>
      </c>
      <c r="E4138" s="562" t="s">
        <v>22</v>
      </c>
      <c r="F4138" s="561" t="s">
        <v>22</v>
      </c>
      <c r="G4138" s="561" t="s">
        <v>30680</v>
      </c>
      <c r="H4138" s="561" t="s">
        <v>30681</v>
      </c>
      <c r="I4138" s="561" t="s">
        <v>23270</v>
      </c>
      <c r="J4138" s="561" t="s">
        <v>7063</v>
      </c>
      <c r="K4138" s="562" t="s">
        <v>37931</v>
      </c>
      <c r="L4138" s="561" t="s">
        <v>25</v>
      </c>
    </row>
    <row r="4139" spans="1:12" x14ac:dyDescent="0.25">
      <c r="A4139" s="561" t="s">
        <v>3412</v>
      </c>
      <c r="B4139" s="561" t="s">
        <v>3413</v>
      </c>
      <c r="C4139" s="561" t="s">
        <v>2763</v>
      </c>
      <c r="D4139" s="561" t="s">
        <v>3655</v>
      </c>
      <c r="E4139" s="562" t="s">
        <v>22</v>
      </c>
      <c r="F4139" s="561" t="s">
        <v>22</v>
      </c>
      <c r="G4139" s="561" t="s">
        <v>30682</v>
      </c>
      <c r="H4139" s="561" t="s">
        <v>30683</v>
      </c>
      <c r="I4139" s="561" t="s">
        <v>23270</v>
      </c>
      <c r="J4139" s="561" t="s">
        <v>7063</v>
      </c>
      <c r="K4139" s="562" t="s">
        <v>30766</v>
      </c>
      <c r="L4139" s="561" t="s">
        <v>25</v>
      </c>
    </row>
    <row r="4140" spans="1:12" x14ac:dyDescent="0.25">
      <c r="A4140" s="561" t="s">
        <v>3412</v>
      </c>
      <c r="B4140" s="561" t="s">
        <v>3413</v>
      </c>
      <c r="C4140" s="561" t="s">
        <v>2763</v>
      </c>
      <c r="D4140" s="561" t="s">
        <v>3655</v>
      </c>
      <c r="E4140" s="562" t="s">
        <v>22</v>
      </c>
      <c r="F4140" s="561" t="s">
        <v>22</v>
      </c>
      <c r="G4140" s="561" t="s">
        <v>30684</v>
      </c>
      <c r="H4140" s="561" t="s">
        <v>30685</v>
      </c>
      <c r="I4140" s="561" t="s">
        <v>23270</v>
      </c>
      <c r="J4140" s="561" t="s">
        <v>7063</v>
      </c>
      <c r="K4140" s="562" t="s">
        <v>37932</v>
      </c>
      <c r="L4140" s="561" t="s">
        <v>25</v>
      </c>
    </row>
    <row r="4141" spans="1:12" x14ac:dyDescent="0.25">
      <c r="A4141" s="561" t="s">
        <v>3412</v>
      </c>
      <c r="B4141" s="561" t="s">
        <v>3413</v>
      </c>
      <c r="C4141" s="561" t="s">
        <v>2763</v>
      </c>
      <c r="D4141" s="561" t="s">
        <v>3655</v>
      </c>
      <c r="E4141" s="562" t="s">
        <v>22</v>
      </c>
      <c r="F4141" s="561" t="s">
        <v>22</v>
      </c>
      <c r="G4141" s="561" t="s">
        <v>30686</v>
      </c>
      <c r="H4141" s="561" t="s">
        <v>30687</v>
      </c>
      <c r="I4141" s="561" t="s">
        <v>23270</v>
      </c>
      <c r="J4141" s="561" t="s">
        <v>7063</v>
      </c>
      <c r="K4141" s="562" t="s">
        <v>37884</v>
      </c>
      <c r="L4141" s="561" t="s">
        <v>25</v>
      </c>
    </row>
    <row r="4142" spans="1:12" x14ac:dyDescent="0.25">
      <c r="A4142" s="561" t="s">
        <v>3412</v>
      </c>
      <c r="B4142" s="561" t="s">
        <v>3413</v>
      </c>
      <c r="C4142" s="561" t="s">
        <v>2763</v>
      </c>
      <c r="D4142" s="561" t="s">
        <v>3655</v>
      </c>
      <c r="E4142" s="562" t="s">
        <v>22</v>
      </c>
      <c r="F4142" s="561" t="s">
        <v>22</v>
      </c>
      <c r="G4142" s="561" t="s">
        <v>30688</v>
      </c>
      <c r="H4142" s="561" t="s">
        <v>30689</v>
      </c>
      <c r="I4142" s="561" t="s">
        <v>23270</v>
      </c>
      <c r="J4142" s="561" t="s">
        <v>7063</v>
      </c>
      <c r="K4142" s="562" t="s">
        <v>7504</v>
      </c>
      <c r="L4142" s="561" t="s">
        <v>25</v>
      </c>
    </row>
    <row r="4143" spans="1:12" x14ac:dyDescent="0.25">
      <c r="A4143" s="561" t="s">
        <v>3412</v>
      </c>
      <c r="B4143" s="561" t="s">
        <v>3413</v>
      </c>
      <c r="C4143" s="561" t="s">
        <v>2763</v>
      </c>
      <c r="D4143" s="561" t="s">
        <v>3655</v>
      </c>
      <c r="E4143" s="562" t="s">
        <v>22</v>
      </c>
      <c r="F4143" s="561" t="s">
        <v>22</v>
      </c>
      <c r="G4143" s="561" t="s">
        <v>30691</v>
      </c>
      <c r="H4143" s="561" t="s">
        <v>30692</v>
      </c>
      <c r="I4143" s="561" t="s">
        <v>23270</v>
      </c>
      <c r="J4143" s="561" t="s">
        <v>7063</v>
      </c>
      <c r="K4143" s="562" t="s">
        <v>8355</v>
      </c>
      <c r="L4143" s="561" t="s">
        <v>25</v>
      </c>
    </row>
    <row r="4144" spans="1:12" x14ac:dyDescent="0.25">
      <c r="A4144" s="561" t="s">
        <v>3412</v>
      </c>
      <c r="B4144" s="561" t="s">
        <v>3413</v>
      </c>
      <c r="C4144" s="561" t="s">
        <v>2763</v>
      </c>
      <c r="D4144" s="561" t="s">
        <v>3655</v>
      </c>
      <c r="E4144" s="562" t="s">
        <v>22</v>
      </c>
      <c r="F4144" s="561" t="s">
        <v>22</v>
      </c>
      <c r="G4144" s="561" t="s">
        <v>30694</v>
      </c>
      <c r="H4144" s="561" t="s">
        <v>30695</v>
      </c>
      <c r="I4144" s="561" t="s">
        <v>23270</v>
      </c>
      <c r="J4144" s="561" t="s">
        <v>7063</v>
      </c>
      <c r="K4144" s="562" t="s">
        <v>33980</v>
      </c>
      <c r="L4144" s="561" t="s">
        <v>25</v>
      </c>
    </row>
    <row r="4145" spans="1:12" x14ac:dyDescent="0.25">
      <c r="A4145" s="561" t="s">
        <v>3412</v>
      </c>
      <c r="B4145" s="561" t="s">
        <v>3413</v>
      </c>
      <c r="C4145" s="561" t="s">
        <v>2763</v>
      </c>
      <c r="D4145" s="561" t="s">
        <v>3655</v>
      </c>
      <c r="E4145" s="562" t="s">
        <v>22</v>
      </c>
      <c r="F4145" s="561" t="s">
        <v>22</v>
      </c>
      <c r="G4145" s="561" t="s">
        <v>30697</v>
      </c>
      <c r="H4145" s="561" t="s">
        <v>30698</v>
      </c>
      <c r="I4145" s="561" t="s">
        <v>23270</v>
      </c>
      <c r="J4145" s="561" t="s">
        <v>7063</v>
      </c>
      <c r="K4145" s="562" t="s">
        <v>37870</v>
      </c>
      <c r="L4145" s="561" t="s">
        <v>25</v>
      </c>
    </row>
    <row r="4146" spans="1:12" x14ac:dyDescent="0.25">
      <c r="A4146" s="561" t="s">
        <v>3412</v>
      </c>
      <c r="B4146" s="561" t="s">
        <v>3413</v>
      </c>
      <c r="C4146" s="561" t="s">
        <v>2763</v>
      </c>
      <c r="D4146" s="561" t="s">
        <v>3655</v>
      </c>
      <c r="E4146" s="562" t="s">
        <v>22</v>
      </c>
      <c r="F4146" s="561" t="s">
        <v>22</v>
      </c>
      <c r="G4146" s="561" t="s">
        <v>30699</v>
      </c>
      <c r="H4146" s="561" t="s">
        <v>30700</v>
      </c>
      <c r="I4146" s="561" t="s">
        <v>23270</v>
      </c>
      <c r="J4146" s="561" t="s">
        <v>7063</v>
      </c>
      <c r="K4146" s="562" t="s">
        <v>28203</v>
      </c>
      <c r="L4146" s="561" t="s">
        <v>25</v>
      </c>
    </row>
    <row r="4147" spans="1:12" x14ac:dyDescent="0.25">
      <c r="A4147" s="561" t="s">
        <v>3412</v>
      </c>
      <c r="B4147" s="561" t="s">
        <v>3413</v>
      </c>
      <c r="C4147" s="561" t="s">
        <v>2763</v>
      </c>
      <c r="D4147" s="561" t="s">
        <v>3655</v>
      </c>
      <c r="E4147" s="562" t="s">
        <v>22</v>
      </c>
      <c r="F4147" s="561" t="s">
        <v>22</v>
      </c>
      <c r="G4147" s="561" t="s">
        <v>30701</v>
      </c>
      <c r="H4147" s="561" t="s">
        <v>30702</v>
      </c>
      <c r="I4147" s="561" t="s">
        <v>23270</v>
      </c>
      <c r="J4147" s="561" t="s">
        <v>7063</v>
      </c>
      <c r="K4147" s="562" t="s">
        <v>37933</v>
      </c>
      <c r="L4147" s="561" t="s">
        <v>25</v>
      </c>
    </row>
    <row r="4148" spans="1:12" x14ac:dyDescent="0.25">
      <c r="A4148" s="561" t="s">
        <v>3412</v>
      </c>
      <c r="B4148" s="561" t="s">
        <v>3413</v>
      </c>
      <c r="C4148" s="561" t="s">
        <v>2763</v>
      </c>
      <c r="D4148" s="561" t="s">
        <v>3655</v>
      </c>
      <c r="E4148" s="562" t="s">
        <v>22</v>
      </c>
      <c r="F4148" s="561" t="s">
        <v>22</v>
      </c>
      <c r="G4148" s="561" t="s">
        <v>30704</v>
      </c>
      <c r="H4148" s="561" t="s">
        <v>30705</v>
      </c>
      <c r="I4148" s="561" t="s">
        <v>23270</v>
      </c>
      <c r="J4148" s="561" t="s">
        <v>7063</v>
      </c>
      <c r="K4148" s="562" t="s">
        <v>37934</v>
      </c>
      <c r="L4148" s="561" t="s">
        <v>25</v>
      </c>
    </row>
    <row r="4149" spans="1:12" x14ac:dyDescent="0.25">
      <c r="A4149" s="561" t="s">
        <v>3412</v>
      </c>
      <c r="B4149" s="561" t="s">
        <v>3413</v>
      </c>
      <c r="C4149" s="561" t="s">
        <v>2763</v>
      </c>
      <c r="D4149" s="561" t="s">
        <v>3655</v>
      </c>
      <c r="E4149" s="562" t="s">
        <v>22</v>
      </c>
      <c r="F4149" s="561" t="s">
        <v>22</v>
      </c>
      <c r="G4149" s="561" t="s">
        <v>30707</v>
      </c>
      <c r="H4149" s="561" t="s">
        <v>30708</v>
      </c>
      <c r="I4149" s="561" t="s">
        <v>23270</v>
      </c>
      <c r="J4149" s="561" t="s">
        <v>7063</v>
      </c>
      <c r="K4149" s="562" t="s">
        <v>37935</v>
      </c>
      <c r="L4149" s="561" t="s">
        <v>25</v>
      </c>
    </row>
    <row r="4150" spans="1:12" x14ac:dyDescent="0.25">
      <c r="A4150" s="561" t="s">
        <v>3412</v>
      </c>
      <c r="B4150" s="561" t="s">
        <v>3413</v>
      </c>
      <c r="C4150" s="561" t="s">
        <v>2763</v>
      </c>
      <c r="D4150" s="561" t="s">
        <v>3655</v>
      </c>
      <c r="E4150" s="562" t="s">
        <v>22</v>
      </c>
      <c r="F4150" s="561" t="s">
        <v>22</v>
      </c>
      <c r="G4150" s="561" t="s">
        <v>30710</v>
      </c>
      <c r="H4150" s="561" t="s">
        <v>30711</v>
      </c>
      <c r="I4150" s="561" t="s">
        <v>23270</v>
      </c>
      <c r="J4150" s="561" t="s">
        <v>7063</v>
      </c>
      <c r="K4150" s="562" t="s">
        <v>1036</v>
      </c>
      <c r="L4150" s="561" t="s">
        <v>25</v>
      </c>
    </row>
    <row r="4151" spans="1:12" x14ac:dyDescent="0.25">
      <c r="A4151" s="561" t="s">
        <v>3412</v>
      </c>
      <c r="B4151" s="561" t="s">
        <v>3413</v>
      </c>
      <c r="C4151" s="561" t="s">
        <v>2763</v>
      </c>
      <c r="D4151" s="561" t="s">
        <v>3655</v>
      </c>
      <c r="E4151" s="562" t="s">
        <v>22</v>
      </c>
      <c r="F4151" s="561" t="s">
        <v>22</v>
      </c>
      <c r="G4151" s="561" t="s">
        <v>30713</v>
      </c>
      <c r="H4151" s="561" t="s">
        <v>30714</v>
      </c>
      <c r="I4151" s="561" t="s">
        <v>23270</v>
      </c>
      <c r="J4151" s="561" t="s">
        <v>7063</v>
      </c>
      <c r="K4151" s="562" t="s">
        <v>37936</v>
      </c>
      <c r="L4151" s="561" t="s">
        <v>25</v>
      </c>
    </row>
    <row r="4152" spans="1:12" x14ac:dyDescent="0.25">
      <c r="A4152" s="561" t="s">
        <v>3412</v>
      </c>
      <c r="B4152" s="561" t="s">
        <v>3413</v>
      </c>
      <c r="C4152" s="561" t="s">
        <v>2763</v>
      </c>
      <c r="D4152" s="561" t="s">
        <v>3655</v>
      </c>
      <c r="E4152" s="562" t="s">
        <v>22</v>
      </c>
      <c r="F4152" s="561" t="s">
        <v>22</v>
      </c>
      <c r="G4152" s="561" t="s">
        <v>30715</v>
      </c>
      <c r="H4152" s="561" t="s">
        <v>30716</v>
      </c>
      <c r="I4152" s="561" t="s">
        <v>23270</v>
      </c>
      <c r="J4152" s="561" t="s">
        <v>7063</v>
      </c>
      <c r="K4152" s="562" t="s">
        <v>7856</v>
      </c>
      <c r="L4152" s="561" t="s">
        <v>25</v>
      </c>
    </row>
    <row r="4153" spans="1:12" x14ac:dyDescent="0.25">
      <c r="A4153" s="561" t="s">
        <v>3412</v>
      </c>
      <c r="B4153" s="561" t="s">
        <v>3413</v>
      </c>
      <c r="C4153" s="561" t="s">
        <v>2763</v>
      </c>
      <c r="D4153" s="561" t="s">
        <v>3655</v>
      </c>
      <c r="E4153" s="562" t="s">
        <v>22</v>
      </c>
      <c r="F4153" s="561" t="s">
        <v>22</v>
      </c>
      <c r="G4153" s="561" t="s">
        <v>30718</v>
      </c>
      <c r="H4153" s="561" t="s">
        <v>30719</v>
      </c>
      <c r="I4153" s="561" t="s">
        <v>23270</v>
      </c>
      <c r="J4153" s="561" t="s">
        <v>7063</v>
      </c>
      <c r="K4153" s="562" t="s">
        <v>37937</v>
      </c>
      <c r="L4153" s="561" t="s">
        <v>25</v>
      </c>
    </row>
    <row r="4154" spans="1:12" x14ac:dyDescent="0.25">
      <c r="A4154" s="561" t="s">
        <v>3412</v>
      </c>
      <c r="B4154" s="561" t="s">
        <v>3413</v>
      </c>
      <c r="C4154" s="561" t="s">
        <v>2763</v>
      </c>
      <c r="D4154" s="561" t="s">
        <v>3655</v>
      </c>
      <c r="E4154" s="562" t="s">
        <v>22</v>
      </c>
      <c r="F4154" s="561" t="s">
        <v>22</v>
      </c>
      <c r="G4154" s="561" t="s">
        <v>30721</v>
      </c>
      <c r="H4154" s="561" t="s">
        <v>30722</v>
      </c>
      <c r="I4154" s="561" t="s">
        <v>23270</v>
      </c>
      <c r="J4154" s="561" t="s">
        <v>7063</v>
      </c>
      <c r="K4154" s="562" t="s">
        <v>7455</v>
      </c>
      <c r="L4154" s="561" t="s">
        <v>25</v>
      </c>
    </row>
    <row r="4155" spans="1:12" x14ac:dyDescent="0.25">
      <c r="A4155" s="561" t="s">
        <v>3412</v>
      </c>
      <c r="B4155" s="561" t="s">
        <v>3413</v>
      </c>
      <c r="C4155" s="561" t="s">
        <v>2763</v>
      </c>
      <c r="D4155" s="561" t="s">
        <v>3655</v>
      </c>
      <c r="E4155" s="562" t="s">
        <v>22</v>
      </c>
      <c r="F4155" s="561" t="s">
        <v>22</v>
      </c>
      <c r="G4155" s="561" t="s">
        <v>30723</v>
      </c>
      <c r="H4155" s="561" t="s">
        <v>30724</v>
      </c>
      <c r="I4155" s="561" t="s">
        <v>23270</v>
      </c>
      <c r="J4155" s="561" t="s">
        <v>7063</v>
      </c>
      <c r="K4155" s="562" t="s">
        <v>36164</v>
      </c>
      <c r="L4155" s="561" t="s">
        <v>25</v>
      </c>
    </row>
    <row r="4156" spans="1:12" x14ac:dyDescent="0.25">
      <c r="A4156" s="561" t="s">
        <v>3412</v>
      </c>
      <c r="B4156" s="561" t="s">
        <v>3413</v>
      </c>
      <c r="C4156" s="561" t="s">
        <v>2763</v>
      </c>
      <c r="D4156" s="561" t="s">
        <v>3655</v>
      </c>
      <c r="E4156" s="562" t="s">
        <v>22</v>
      </c>
      <c r="F4156" s="561" t="s">
        <v>22</v>
      </c>
      <c r="G4156" s="561" t="s">
        <v>30725</v>
      </c>
      <c r="H4156" s="561" t="s">
        <v>30726</v>
      </c>
      <c r="I4156" s="561" t="s">
        <v>23270</v>
      </c>
      <c r="J4156" s="561" t="s">
        <v>7063</v>
      </c>
      <c r="K4156" s="562" t="s">
        <v>8304</v>
      </c>
      <c r="L4156" s="561" t="s">
        <v>25</v>
      </c>
    </row>
    <row r="4157" spans="1:12" x14ac:dyDescent="0.25">
      <c r="A4157" s="561" t="s">
        <v>3412</v>
      </c>
      <c r="B4157" s="561" t="s">
        <v>3413</v>
      </c>
      <c r="C4157" s="561" t="s">
        <v>2763</v>
      </c>
      <c r="D4157" s="561" t="s">
        <v>3655</v>
      </c>
      <c r="E4157" s="562" t="s">
        <v>22</v>
      </c>
      <c r="F4157" s="561" t="s">
        <v>22</v>
      </c>
      <c r="G4157" s="561" t="s">
        <v>30728</v>
      </c>
      <c r="H4157" s="561" t="s">
        <v>30729</v>
      </c>
      <c r="I4157" s="561" t="s">
        <v>23270</v>
      </c>
      <c r="J4157" s="561" t="s">
        <v>7063</v>
      </c>
      <c r="K4157" s="562" t="s">
        <v>37938</v>
      </c>
      <c r="L4157" s="561" t="s">
        <v>25</v>
      </c>
    </row>
    <row r="4158" spans="1:12" x14ac:dyDescent="0.25">
      <c r="A4158" s="561" t="s">
        <v>3412</v>
      </c>
      <c r="B4158" s="561" t="s">
        <v>3413</v>
      </c>
      <c r="C4158" s="561" t="s">
        <v>2763</v>
      </c>
      <c r="D4158" s="561" t="s">
        <v>3655</v>
      </c>
      <c r="E4158" s="562" t="s">
        <v>22</v>
      </c>
      <c r="F4158" s="561" t="s">
        <v>22</v>
      </c>
      <c r="G4158" s="561" t="s">
        <v>30731</v>
      </c>
      <c r="H4158" s="561" t="s">
        <v>30732</v>
      </c>
      <c r="I4158" s="561" t="s">
        <v>23270</v>
      </c>
      <c r="J4158" s="561" t="s">
        <v>7063</v>
      </c>
      <c r="K4158" s="562" t="s">
        <v>37939</v>
      </c>
      <c r="L4158" s="561" t="s">
        <v>25</v>
      </c>
    </row>
    <row r="4159" spans="1:12" x14ac:dyDescent="0.25">
      <c r="A4159" s="561" t="s">
        <v>3412</v>
      </c>
      <c r="B4159" s="561" t="s">
        <v>3413</v>
      </c>
      <c r="C4159" s="561" t="s">
        <v>2763</v>
      </c>
      <c r="D4159" s="561" t="s">
        <v>3655</v>
      </c>
      <c r="E4159" s="562" t="s">
        <v>22</v>
      </c>
      <c r="F4159" s="561" t="s">
        <v>22</v>
      </c>
      <c r="G4159" s="561" t="s">
        <v>30734</v>
      </c>
      <c r="H4159" s="561" t="s">
        <v>30735</v>
      </c>
      <c r="I4159" s="561" t="s">
        <v>23270</v>
      </c>
      <c r="J4159" s="561" t="s">
        <v>7063</v>
      </c>
      <c r="K4159" s="562" t="s">
        <v>37940</v>
      </c>
      <c r="L4159" s="561" t="s">
        <v>25</v>
      </c>
    </row>
    <row r="4160" spans="1:12" x14ac:dyDescent="0.25">
      <c r="A4160" s="561" t="s">
        <v>3412</v>
      </c>
      <c r="B4160" s="561" t="s">
        <v>3413</v>
      </c>
      <c r="C4160" s="561" t="s">
        <v>2763</v>
      </c>
      <c r="D4160" s="561" t="s">
        <v>3655</v>
      </c>
      <c r="E4160" s="562" t="s">
        <v>22</v>
      </c>
      <c r="F4160" s="561" t="s">
        <v>22</v>
      </c>
      <c r="G4160" s="561" t="s">
        <v>30737</v>
      </c>
      <c r="H4160" s="561" t="s">
        <v>30738</v>
      </c>
      <c r="I4160" s="561" t="s">
        <v>23270</v>
      </c>
      <c r="J4160" s="561" t="s">
        <v>7063</v>
      </c>
      <c r="K4160" s="562" t="s">
        <v>37941</v>
      </c>
      <c r="L4160" s="561" t="s">
        <v>25</v>
      </c>
    </row>
    <row r="4161" spans="1:12" x14ac:dyDescent="0.25">
      <c r="A4161" s="561" t="s">
        <v>3412</v>
      </c>
      <c r="B4161" s="561" t="s">
        <v>3413</v>
      </c>
      <c r="C4161" s="561" t="s">
        <v>2763</v>
      </c>
      <c r="D4161" s="561" t="s">
        <v>3655</v>
      </c>
      <c r="E4161" s="562" t="s">
        <v>22</v>
      </c>
      <c r="F4161" s="561" t="s">
        <v>22</v>
      </c>
      <c r="G4161" s="561" t="s">
        <v>30740</v>
      </c>
      <c r="H4161" s="561" t="s">
        <v>30741</v>
      </c>
      <c r="I4161" s="561" t="s">
        <v>23270</v>
      </c>
      <c r="J4161" s="561" t="s">
        <v>7063</v>
      </c>
      <c r="K4161" s="562" t="s">
        <v>25350</v>
      </c>
      <c r="L4161" s="561" t="s">
        <v>25</v>
      </c>
    </row>
    <row r="4162" spans="1:12" x14ac:dyDescent="0.25">
      <c r="A4162" s="561" t="s">
        <v>3412</v>
      </c>
      <c r="B4162" s="561" t="s">
        <v>3413</v>
      </c>
      <c r="C4162" s="561" t="s">
        <v>2763</v>
      </c>
      <c r="D4162" s="561" t="s">
        <v>3655</v>
      </c>
      <c r="E4162" s="562" t="s">
        <v>22</v>
      </c>
      <c r="F4162" s="561" t="s">
        <v>22</v>
      </c>
      <c r="G4162" s="561" t="s">
        <v>30742</v>
      </c>
      <c r="H4162" s="561" t="s">
        <v>30743</v>
      </c>
      <c r="I4162" s="561" t="s">
        <v>23270</v>
      </c>
      <c r="J4162" s="561" t="s">
        <v>7063</v>
      </c>
      <c r="K4162" s="562" t="s">
        <v>35510</v>
      </c>
      <c r="L4162" s="561" t="s">
        <v>25</v>
      </c>
    </row>
    <row r="4163" spans="1:12" x14ac:dyDescent="0.25">
      <c r="A4163" s="561" t="s">
        <v>3412</v>
      </c>
      <c r="B4163" s="561" t="s">
        <v>3413</v>
      </c>
      <c r="C4163" s="561" t="s">
        <v>2763</v>
      </c>
      <c r="D4163" s="561" t="s">
        <v>3655</v>
      </c>
      <c r="E4163" s="562" t="s">
        <v>22</v>
      </c>
      <c r="F4163" s="561" t="s">
        <v>22</v>
      </c>
      <c r="G4163" s="561" t="s">
        <v>30744</v>
      </c>
      <c r="H4163" s="561" t="s">
        <v>30745</v>
      </c>
      <c r="I4163" s="561" t="s">
        <v>23270</v>
      </c>
      <c r="J4163" s="561" t="s">
        <v>7063</v>
      </c>
      <c r="K4163" s="562" t="s">
        <v>8312</v>
      </c>
      <c r="L4163" s="561" t="s">
        <v>25</v>
      </c>
    </row>
    <row r="4164" spans="1:12" x14ac:dyDescent="0.25">
      <c r="A4164" s="561" t="s">
        <v>3412</v>
      </c>
      <c r="B4164" s="561" t="s">
        <v>3413</v>
      </c>
      <c r="C4164" s="561" t="s">
        <v>2763</v>
      </c>
      <c r="D4164" s="561" t="s">
        <v>3655</v>
      </c>
      <c r="E4164" s="562" t="s">
        <v>22</v>
      </c>
      <c r="F4164" s="561" t="s">
        <v>22</v>
      </c>
      <c r="G4164" s="561" t="s">
        <v>30746</v>
      </c>
      <c r="H4164" s="561" t="s">
        <v>30747</v>
      </c>
      <c r="I4164" s="561" t="s">
        <v>23270</v>
      </c>
      <c r="J4164" s="561" t="s">
        <v>7063</v>
      </c>
      <c r="K4164" s="562" t="s">
        <v>37942</v>
      </c>
      <c r="L4164" s="561" t="s">
        <v>25</v>
      </c>
    </row>
    <row r="4165" spans="1:12" x14ac:dyDescent="0.25">
      <c r="A4165" s="561" t="s">
        <v>3412</v>
      </c>
      <c r="B4165" s="561" t="s">
        <v>3413</v>
      </c>
      <c r="C4165" s="561" t="s">
        <v>2763</v>
      </c>
      <c r="D4165" s="561" t="s">
        <v>3655</v>
      </c>
      <c r="E4165" s="562" t="s">
        <v>22</v>
      </c>
      <c r="F4165" s="561" t="s">
        <v>22</v>
      </c>
      <c r="G4165" s="561" t="s">
        <v>30748</v>
      </c>
      <c r="H4165" s="561" t="s">
        <v>30749</v>
      </c>
      <c r="I4165" s="561" t="s">
        <v>23270</v>
      </c>
      <c r="J4165" s="561" t="s">
        <v>7063</v>
      </c>
      <c r="K4165" s="562" t="s">
        <v>8259</v>
      </c>
      <c r="L4165" s="561" t="s">
        <v>25</v>
      </c>
    </row>
    <row r="4166" spans="1:12" x14ac:dyDescent="0.25">
      <c r="A4166" s="561" t="s">
        <v>3412</v>
      </c>
      <c r="B4166" s="561" t="s">
        <v>3413</v>
      </c>
      <c r="C4166" s="561" t="s">
        <v>2763</v>
      </c>
      <c r="D4166" s="561" t="s">
        <v>3655</v>
      </c>
      <c r="E4166" s="562" t="s">
        <v>22</v>
      </c>
      <c r="F4166" s="561" t="s">
        <v>22</v>
      </c>
      <c r="G4166" s="561" t="s">
        <v>30751</v>
      </c>
      <c r="H4166" s="561" t="s">
        <v>30752</v>
      </c>
      <c r="I4166" s="561" t="s">
        <v>23270</v>
      </c>
      <c r="J4166" s="561" t="s">
        <v>7063</v>
      </c>
      <c r="K4166" s="562" t="s">
        <v>37943</v>
      </c>
      <c r="L4166" s="561" t="s">
        <v>25</v>
      </c>
    </row>
    <row r="4167" spans="1:12" x14ac:dyDescent="0.25">
      <c r="A4167" s="561" t="s">
        <v>3412</v>
      </c>
      <c r="B4167" s="561" t="s">
        <v>3413</v>
      </c>
      <c r="C4167" s="561" t="s">
        <v>2763</v>
      </c>
      <c r="D4167" s="561" t="s">
        <v>3655</v>
      </c>
      <c r="E4167" s="562" t="s">
        <v>22</v>
      </c>
      <c r="F4167" s="561" t="s">
        <v>22</v>
      </c>
      <c r="G4167" s="561" t="s">
        <v>30754</v>
      </c>
      <c r="H4167" s="561" t="s">
        <v>30755</v>
      </c>
      <c r="I4167" s="561" t="s">
        <v>23270</v>
      </c>
      <c r="J4167" s="561" t="s">
        <v>7063</v>
      </c>
      <c r="K4167" s="562" t="s">
        <v>37944</v>
      </c>
      <c r="L4167" s="561" t="s">
        <v>25</v>
      </c>
    </row>
    <row r="4168" spans="1:12" x14ac:dyDescent="0.25">
      <c r="A4168" s="561" t="s">
        <v>3412</v>
      </c>
      <c r="B4168" s="561" t="s">
        <v>3413</v>
      </c>
      <c r="C4168" s="561" t="s">
        <v>2763</v>
      </c>
      <c r="D4168" s="561" t="s">
        <v>3655</v>
      </c>
      <c r="E4168" s="562" t="s">
        <v>22</v>
      </c>
      <c r="F4168" s="561" t="s">
        <v>22</v>
      </c>
      <c r="G4168" s="561" t="s">
        <v>30757</v>
      </c>
      <c r="H4168" s="561" t="s">
        <v>30758</v>
      </c>
      <c r="I4168" s="561" t="s">
        <v>23270</v>
      </c>
      <c r="J4168" s="561" t="s">
        <v>7063</v>
      </c>
      <c r="K4168" s="562" t="s">
        <v>24825</v>
      </c>
      <c r="L4168" s="561" t="s">
        <v>25</v>
      </c>
    </row>
    <row r="4169" spans="1:12" x14ac:dyDescent="0.25">
      <c r="A4169" s="561" t="s">
        <v>3412</v>
      </c>
      <c r="B4169" s="561" t="s">
        <v>3413</v>
      </c>
      <c r="C4169" s="561" t="s">
        <v>2763</v>
      </c>
      <c r="D4169" s="561" t="s">
        <v>3655</v>
      </c>
      <c r="E4169" s="562" t="s">
        <v>22</v>
      </c>
      <c r="F4169" s="561" t="s">
        <v>22</v>
      </c>
      <c r="G4169" s="561" t="s">
        <v>30759</v>
      </c>
      <c r="H4169" s="561" t="s">
        <v>30760</v>
      </c>
      <c r="I4169" s="561" t="s">
        <v>23270</v>
      </c>
      <c r="J4169" s="561" t="s">
        <v>7063</v>
      </c>
      <c r="K4169" s="562" t="s">
        <v>4698</v>
      </c>
      <c r="L4169" s="561" t="s">
        <v>25</v>
      </c>
    </row>
    <row r="4170" spans="1:12" x14ac:dyDescent="0.25">
      <c r="A4170" s="561" t="s">
        <v>3412</v>
      </c>
      <c r="B4170" s="561" t="s">
        <v>3413</v>
      </c>
      <c r="C4170" s="561" t="s">
        <v>2763</v>
      </c>
      <c r="D4170" s="561" t="s">
        <v>3655</v>
      </c>
      <c r="E4170" s="562" t="s">
        <v>22</v>
      </c>
      <c r="F4170" s="561" t="s">
        <v>22</v>
      </c>
      <c r="G4170" s="561" t="s">
        <v>30761</v>
      </c>
      <c r="H4170" s="561" t="s">
        <v>30762</v>
      </c>
      <c r="I4170" s="561" t="s">
        <v>23270</v>
      </c>
      <c r="J4170" s="561" t="s">
        <v>7063</v>
      </c>
      <c r="K4170" s="562" t="s">
        <v>1212</v>
      </c>
      <c r="L4170" s="561" t="s">
        <v>25</v>
      </c>
    </row>
    <row r="4171" spans="1:12" x14ac:dyDescent="0.25">
      <c r="A4171" s="561" t="s">
        <v>3412</v>
      </c>
      <c r="B4171" s="561" t="s">
        <v>3413</v>
      </c>
      <c r="C4171" s="561" t="s">
        <v>2763</v>
      </c>
      <c r="D4171" s="561" t="s">
        <v>3655</v>
      </c>
      <c r="E4171" s="562" t="s">
        <v>22</v>
      </c>
      <c r="F4171" s="561" t="s">
        <v>22</v>
      </c>
      <c r="G4171" s="561" t="s">
        <v>30764</v>
      </c>
      <c r="H4171" s="561" t="s">
        <v>30765</v>
      </c>
      <c r="I4171" s="561" t="s">
        <v>23270</v>
      </c>
      <c r="J4171" s="561" t="s">
        <v>7063</v>
      </c>
      <c r="K4171" s="562" t="s">
        <v>4472</v>
      </c>
      <c r="L4171" s="561" t="s">
        <v>25</v>
      </c>
    </row>
    <row r="4172" spans="1:12" x14ac:dyDescent="0.25">
      <c r="A4172" s="561" t="s">
        <v>3412</v>
      </c>
      <c r="B4172" s="561" t="s">
        <v>3413</v>
      </c>
      <c r="C4172" s="561" t="s">
        <v>2763</v>
      </c>
      <c r="D4172" s="561" t="s">
        <v>3655</v>
      </c>
      <c r="E4172" s="562" t="s">
        <v>22</v>
      </c>
      <c r="F4172" s="561" t="s">
        <v>22</v>
      </c>
      <c r="G4172" s="561" t="s">
        <v>30767</v>
      </c>
      <c r="H4172" s="561" t="s">
        <v>30768</v>
      </c>
      <c r="I4172" s="561" t="s">
        <v>23270</v>
      </c>
      <c r="J4172" s="561" t="s">
        <v>7063</v>
      </c>
      <c r="K4172" s="562" t="s">
        <v>37945</v>
      </c>
      <c r="L4172" s="561" t="s">
        <v>25</v>
      </c>
    </row>
    <row r="4173" spans="1:12" x14ac:dyDescent="0.25">
      <c r="A4173" s="561" t="s">
        <v>3412</v>
      </c>
      <c r="B4173" s="561" t="s">
        <v>3413</v>
      </c>
      <c r="C4173" s="561" t="s">
        <v>2763</v>
      </c>
      <c r="D4173" s="561" t="s">
        <v>3655</v>
      </c>
      <c r="E4173" s="562" t="s">
        <v>22</v>
      </c>
      <c r="F4173" s="561" t="s">
        <v>22</v>
      </c>
      <c r="G4173" s="561" t="s">
        <v>30770</v>
      </c>
      <c r="H4173" s="561" t="s">
        <v>30771</v>
      </c>
      <c r="I4173" s="561" t="s">
        <v>23270</v>
      </c>
      <c r="J4173" s="561" t="s">
        <v>7063</v>
      </c>
      <c r="K4173" s="562" t="s">
        <v>37946</v>
      </c>
      <c r="L4173" s="561" t="s">
        <v>25</v>
      </c>
    </row>
    <row r="4174" spans="1:12" x14ac:dyDescent="0.25">
      <c r="A4174" s="561" t="s">
        <v>3412</v>
      </c>
      <c r="B4174" s="561" t="s">
        <v>3413</v>
      </c>
      <c r="C4174" s="561" t="s">
        <v>2763</v>
      </c>
      <c r="D4174" s="561" t="s">
        <v>3655</v>
      </c>
      <c r="E4174" s="562" t="s">
        <v>22</v>
      </c>
      <c r="F4174" s="561" t="s">
        <v>22</v>
      </c>
      <c r="G4174" s="561" t="s">
        <v>30772</v>
      </c>
      <c r="H4174" s="561" t="s">
        <v>30773</v>
      </c>
      <c r="I4174" s="561" t="s">
        <v>23270</v>
      </c>
      <c r="J4174" s="561" t="s">
        <v>7063</v>
      </c>
      <c r="K4174" s="562" t="s">
        <v>34548</v>
      </c>
      <c r="L4174" s="561" t="s">
        <v>25</v>
      </c>
    </row>
    <row r="4175" spans="1:12" x14ac:dyDescent="0.25">
      <c r="A4175" s="561" t="s">
        <v>3412</v>
      </c>
      <c r="B4175" s="561" t="s">
        <v>3413</v>
      </c>
      <c r="C4175" s="561" t="s">
        <v>2763</v>
      </c>
      <c r="D4175" s="561" t="s">
        <v>3655</v>
      </c>
      <c r="E4175" s="562" t="s">
        <v>22</v>
      </c>
      <c r="F4175" s="561" t="s">
        <v>22</v>
      </c>
      <c r="G4175" s="561" t="s">
        <v>30775</v>
      </c>
      <c r="H4175" s="561" t="s">
        <v>30776</v>
      </c>
      <c r="I4175" s="561" t="s">
        <v>23270</v>
      </c>
      <c r="J4175" s="561" t="s">
        <v>7063</v>
      </c>
      <c r="K4175" s="562" t="s">
        <v>36086</v>
      </c>
      <c r="L4175" s="561" t="s">
        <v>25</v>
      </c>
    </row>
    <row r="4176" spans="1:12" x14ac:dyDescent="0.25">
      <c r="A4176" s="561" t="s">
        <v>3412</v>
      </c>
      <c r="B4176" s="561" t="s">
        <v>3413</v>
      </c>
      <c r="C4176" s="561" t="s">
        <v>2763</v>
      </c>
      <c r="D4176" s="561" t="s">
        <v>3655</v>
      </c>
      <c r="E4176" s="562" t="s">
        <v>22</v>
      </c>
      <c r="F4176" s="561" t="s">
        <v>22</v>
      </c>
      <c r="G4176" s="561" t="s">
        <v>30777</v>
      </c>
      <c r="H4176" s="561" t="s">
        <v>30778</v>
      </c>
      <c r="I4176" s="561" t="s">
        <v>23270</v>
      </c>
      <c r="J4176" s="561" t="s">
        <v>7063</v>
      </c>
      <c r="K4176" s="562" t="s">
        <v>7755</v>
      </c>
      <c r="L4176" s="561" t="s">
        <v>25</v>
      </c>
    </row>
    <row r="4177" spans="1:12" x14ac:dyDescent="0.25">
      <c r="A4177" s="561" t="s">
        <v>3412</v>
      </c>
      <c r="B4177" s="561" t="s">
        <v>3413</v>
      </c>
      <c r="C4177" s="561" t="s">
        <v>2763</v>
      </c>
      <c r="D4177" s="561" t="s">
        <v>3655</v>
      </c>
      <c r="E4177" s="562" t="s">
        <v>22</v>
      </c>
      <c r="F4177" s="561" t="s">
        <v>22</v>
      </c>
      <c r="G4177" s="561" t="s">
        <v>30780</v>
      </c>
      <c r="H4177" s="561" t="s">
        <v>30781</v>
      </c>
      <c r="I4177" s="561" t="s">
        <v>23270</v>
      </c>
      <c r="J4177" s="561" t="s">
        <v>7063</v>
      </c>
      <c r="K4177" s="562" t="s">
        <v>36034</v>
      </c>
      <c r="L4177" s="561" t="s">
        <v>25</v>
      </c>
    </row>
    <row r="4178" spans="1:12" x14ac:dyDescent="0.25">
      <c r="A4178" s="561" t="s">
        <v>3412</v>
      </c>
      <c r="B4178" s="561" t="s">
        <v>3413</v>
      </c>
      <c r="C4178" s="561" t="s">
        <v>2763</v>
      </c>
      <c r="D4178" s="561" t="s">
        <v>3655</v>
      </c>
      <c r="E4178" s="562" t="s">
        <v>22</v>
      </c>
      <c r="F4178" s="561" t="s">
        <v>22</v>
      </c>
      <c r="G4178" s="561" t="s">
        <v>30783</v>
      </c>
      <c r="H4178" s="561" t="s">
        <v>30784</v>
      </c>
      <c r="I4178" s="561" t="s">
        <v>23270</v>
      </c>
      <c r="J4178" s="561" t="s">
        <v>7063</v>
      </c>
      <c r="K4178" s="562" t="s">
        <v>37947</v>
      </c>
      <c r="L4178" s="561" t="s">
        <v>25</v>
      </c>
    </row>
    <row r="4179" spans="1:12" x14ac:dyDescent="0.25">
      <c r="A4179" s="561" t="s">
        <v>3412</v>
      </c>
      <c r="B4179" s="561" t="s">
        <v>3413</v>
      </c>
      <c r="C4179" s="561" t="s">
        <v>2763</v>
      </c>
      <c r="D4179" s="561" t="s">
        <v>3655</v>
      </c>
      <c r="E4179" s="562" t="s">
        <v>22</v>
      </c>
      <c r="F4179" s="561" t="s">
        <v>22</v>
      </c>
      <c r="G4179" s="561" t="s">
        <v>30786</v>
      </c>
      <c r="H4179" s="561" t="s">
        <v>30787</v>
      </c>
      <c r="I4179" s="561" t="s">
        <v>23270</v>
      </c>
      <c r="J4179" s="561" t="s">
        <v>7063</v>
      </c>
      <c r="K4179" s="562" t="s">
        <v>24472</v>
      </c>
      <c r="L4179" s="561" t="s">
        <v>25</v>
      </c>
    </row>
    <row r="4180" spans="1:12" x14ac:dyDescent="0.25">
      <c r="A4180" s="561" t="s">
        <v>3412</v>
      </c>
      <c r="B4180" s="561" t="s">
        <v>3413</v>
      </c>
      <c r="C4180" s="561" t="s">
        <v>2763</v>
      </c>
      <c r="D4180" s="561" t="s">
        <v>3655</v>
      </c>
      <c r="E4180" s="562" t="s">
        <v>22</v>
      </c>
      <c r="F4180" s="561" t="s">
        <v>22</v>
      </c>
      <c r="G4180" s="561" t="s">
        <v>30789</v>
      </c>
      <c r="H4180" s="561" t="s">
        <v>30790</v>
      </c>
      <c r="I4180" s="561" t="s">
        <v>23270</v>
      </c>
      <c r="J4180" s="561" t="s">
        <v>7063</v>
      </c>
      <c r="K4180" s="562" t="s">
        <v>7601</v>
      </c>
      <c r="L4180" s="561" t="s">
        <v>25</v>
      </c>
    </row>
    <row r="4181" spans="1:12" x14ac:dyDescent="0.25">
      <c r="A4181" s="561" t="s">
        <v>3412</v>
      </c>
      <c r="B4181" s="561" t="s">
        <v>3413</v>
      </c>
      <c r="C4181" s="561" t="s">
        <v>2763</v>
      </c>
      <c r="D4181" s="561" t="s">
        <v>3655</v>
      </c>
      <c r="E4181" s="562" t="s">
        <v>22</v>
      </c>
      <c r="F4181" s="561" t="s">
        <v>22</v>
      </c>
      <c r="G4181" s="561" t="s">
        <v>30792</v>
      </c>
      <c r="H4181" s="561" t="s">
        <v>30793</v>
      </c>
      <c r="I4181" s="561" t="s">
        <v>23270</v>
      </c>
      <c r="J4181" s="561" t="s">
        <v>7063</v>
      </c>
      <c r="K4181" s="562" t="s">
        <v>2540</v>
      </c>
      <c r="L4181" s="561" t="s">
        <v>25</v>
      </c>
    </row>
    <row r="4182" spans="1:12" x14ac:dyDescent="0.25">
      <c r="A4182" s="561" t="s">
        <v>3412</v>
      </c>
      <c r="B4182" s="561" t="s">
        <v>3413</v>
      </c>
      <c r="C4182" s="561" t="s">
        <v>2763</v>
      </c>
      <c r="D4182" s="561" t="s">
        <v>3655</v>
      </c>
      <c r="E4182" s="562" t="s">
        <v>22</v>
      </c>
      <c r="F4182" s="561" t="s">
        <v>22</v>
      </c>
      <c r="G4182" s="561" t="s">
        <v>30794</v>
      </c>
      <c r="H4182" s="561" t="s">
        <v>30795</v>
      </c>
      <c r="I4182" s="561" t="s">
        <v>23270</v>
      </c>
      <c r="J4182" s="561" t="s">
        <v>7063</v>
      </c>
      <c r="K4182" s="562" t="s">
        <v>24273</v>
      </c>
      <c r="L4182" s="561" t="s">
        <v>25</v>
      </c>
    </row>
    <row r="4183" spans="1:12" x14ac:dyDescent="0.25">
      <c r="A4183" s="561" t="s">
        <v>3412</v>
      </c>
      <c r="B4183" s="561" t="s">
        <v>3413</v>
      </c>
      <c r="C4183" s="561" t="s">
        <v>2763</v>
      </c>
      <c r="D4183" s="561" t="s">
        <v>3655</v>
      </c>
      <c r="E4183" s="562" t="s">
        <v>22</v>
      </c>
      <c r="F4183" s="561" t="s">
        <v>22</v>
      </c>
      <c r="G4183" s="561" t="s">
        <v>30797</v>
      </c>
      <c r="H4183" s="561" t="s">
        <v>30798</v>
      </c>
      <c r="I4183" s="561" t="s">
        <v>23270</v>
      </c>
      <c r="J4183" s="561" t="s">
        <v>7063</v>
      </c>
      <c r="K4183" s="562" t="s">
        <v>7164</v>
      </c>
      <c r="L4183" s="561" t="s">
        <v>25</v>
      </c>
    </row>
    <row r="4184" spans="1:12" x14ac:dyDescent="0.25">
      <c r="A4184" s="561" t="s">
        <v>3412</v>
      </c>
      <c r="B4184" s="561" t="s">
        <v>3413</v>
      </c>
      <c r="C4184" s="561" t="s">
        <v>2763</v>
      </c>
      <c r="D4184" s="561" t="s">
        <v>3655</v>
      </c>
      <c r="E4184" s="562" t="s">
        <v>22</v>
      </c>
      <c r="F4184" s="561" t="s">
        <v>22</v>
      </c>
      <c r="G4184" s="561" t="s">
        <v>30800</v>
      </c>
      <c r="H4184" s="561" t="s">
        <v>30801</v>
      </c>
      <c r="I4184" s="561" t="s">
        <v>23270</v>
      </c>
      <c r="J4184" s="561" t="s">
        <v>7063</v>
      </c>
      <c r="K4184" s="562" t="s">
        <v>31638</v>
      </c>
      <c r="L4184" s="561" t="s">
        <v>25</v>
      </c>
    </row>
    <row r="4185" spans="1:12" x14ac:dyDescent="0.25">
      <c r="A4185" s="561" t="s">
        <v>3412</v>
      </c>
      <c r="B4185" s="561" t="s">
        <v>3413</v>
      </c>
      <c r="C4185" s="561" t="s">
        <v>2763</v>
      </c>
      <c r="D4185" s="561" t="s">
        <v>3655</v>
      </c>
      <c r="E4185" s="562" t="s">
        <v>22</v>
      </c>
      <c r="F4185" s="561" t="s">
        <v>22</v>
      </c>
      <c r="G4185" s="561" t="s">
        <v>30802</v>
      </c>
      <c r="H4185" s="561" t="s">
        <v>30803</v>
      </c>
      <c r="I4185" s="561" t="s">
        <v>23270</v>
      </c>
      <c r="J4185" s="561" t="s">
        <v>7063</v>
      </c>
      <c r="K4185" s="562" t="s">
        <v>25367</v>
      </c>
      <c r="L4185" s="561" t="s">
        <v>25</v>
      </c>
    </row>
    <row r="4186" spans="1:12" x14ac:dyDescent="0.25">
      <c r="A4186" s="561" t="s">
        <v>3412</v>
      </c>
      <c r="B4186" s="561" t="s">
        <v>3413</v>
      </c>
      <c r="C4186" s="561" t="s">
        <v>2763</v>
      </c>
      <c r="D4186" s="561" t="s">
        <v>3655</v>
      </c>
      <c r="E4186" s="562" t="s">
        <v>22</v>
      </c>
      <c r="F4186" s="561" t="s">
        <v>22</v>
      </c>
      <c r="G4186" s="561" t="s">
        <v>30804</v>
      </c>
      <c r="H4186" s="561" t="s">
        <v>30805</v>
      </c>
      <c r="I4186" s="561" t="s">
        <v>23270</v>
      </c>
      <c r="J4186" s="561" t="s">
        <v>7063</v>
      </c>
      <c r="K4186" s="562" t="s">
        <v>30809</v>
      </c>
      <c r="L4186" s="561" t="s">
        <v>25</v>
      </c>
    </row>
    <row r="4187" spans="1:12" x14ac:dyDescent="0.25">
      <c r="A4187" s="561" t="s">
        <v>3412</v>
      </c>
      <c r="B4187" s="561" t="s">
        <v>3413</v>
      </c>
      <c r="C4187" s="561" t="s">
        <v>2763</v>
      </c>
      <c r="D4187" s="561" t="s">
        <v>3655</v>
      </c>
      <c r="E4187" s="562" t="s">
        <v>22</v>
      </c>
      <c r="F4187" s="561" t="s">
        <v>22</v>
      </c>
      <c r="G4187" s="561" t="s">
        <v>30807</v>
      </c>
      <c r="H4187" s="561" t="s">
        <v>30808</v>
      </c>
      <c r="I4187" s="561" t="s">
        <v>23270</v>
      </c>
      <c r="J4187" s="561" t="s">
        <v>7063</v>
      </c>
      <c r="K4187" s="562" t="s">
        <v>7890</v>
      </c>
      <c r="L4187" s="561" t="s">
        <v>25</v>
      </c>
    </row>
    <row r="4188" spans="1:12" x14ac:dyDescent="0.25">
      <c r="A4188" s="561" t="s">
        <v>3412</v>
      </c>
      <c r="B4188" s="561" t="s">
        <v>3413</v>
      </c>
      <c r="C4188" s="561" t="s">
        <v>2763</v>
      </c>
      <c r="D4188" s="561" t="s">
        <v>3655</v>
      </c>
      <c r="E4188" s="562" t="s">
        <v>22</v>
      </c>
      <c r="F4188" s="561" t="s">
        <v>22</v>
      </c>
      <c r="G4188" s="561" t="s">
        <v>30810</v>
      </c>
      <c r="H4188" s="561" t="s">
        <v>30811</v>
      </c>
      <c r="I4188" s="561" t="s">
        <v>23270</v>
      </c>
      <c r="J4188" s="561" t="s">
        <v>7063</v>
      </c>
      <c r="K4188" s="562" t="s">
        <v>37948</v>
      </c>
      <c r="L4188" s="561" t="s">
        <v>25</v>
      </c>
    </row>
    <row r="4189" spans="1:12" x14ac:dyDescent="0.25">
      <c r="A4189" s="561" t="s">
        <v>3412</v>
      </c>
      <c r="B4189" s="561" t="s">
        <v>3413</v>
      </c>
      <c r="C4189" s="561" t="s">
        <v>2763</v>
      </c>
      <c r="D4189" s="561" t="s">
        <v>3655</v>
      </c>
      <c r="E4189" s="562" t="s">
        <v>22</v>
      </c>
      <c r="F4189" s="561" t="s">
        <v>22</v>
      </c>
      <c r="G4189" s="561" t="s">
        <v>30813</v>
      </c>
      <c r="H4189" s="561" t="s">
        <v>30814</v>
      </c>
      <c r="I4189" s="561" t="s">
        <v>23270</v>
      </c>
      <c r="J4189" s="561" t="s">
        <v>7063</v>
      </c>
      <c r="K4189" s="562" t="s">
        <v>37949</v>
      </c>
      <c r="L4189" s="561" t="s">
        <v>25</v>
      </c>
    </row>
    <row r="4190" spans="1:12" x14ac:dyDescent="0.25">
      <c r="A4190" s="561" t="s">
        <v>3412</v>
      </c>
      <c r="B4190" s="561" t="s">
        <v>3413</v>
      </c>
      <c r="C4190" s="561" t="s">
        <v>2763</v>
      </c>
      <c r="D4190" s="561" t="s">
        <v>3655</v>
      </c>
      <c r="E4190" s="562" t="s">
        <v>22</v>
      </c>
      <c r="F4190" s="561" t="s">
        <v>22</v>
      </c>
      <c r="G4190" s="561" t="s">
        <v>30816</v>
      </c>
      <c r="H4190" s="561" t="s">
        <v>30817</v>
      </c>
      <c r="I4190" s="561" t="s">
        <v>23270</v>
      </c>
      <c r="J4190" s="561" t="s">
        <v>7063</v>
      </c>
      <c r="K4190" s="562" t="s">
        <v>37950</v>
      </c>
      <c r="L4190" s="561" t="s">
        <v>25</v>
      </c>
    </row>
    <row r="4191" spans="1:12" x14ac:dyDescent="0.25">
      <c r="A4191" s="561" t="s">
        <v>3412</v>
      </c>
      <c r="B4191" s="561" t="s">
        <v>3413</v>
      </c>
      <c r="C4191" s="561" t="s">
        <v>2763</v>
      </c>
      <c r="D4191" s="561" t="s">
        <v>3655</v>
      </c>
      <c r="E4191" s="562" t="s">
        <v>22</v>
      </c>
      <c r="F4191" s="561" t="s">
        <v>22</v>
      </c>
      <c r="G4191" s="561" t="s">
        <v>30819</v>
      </c>
      <c r="H4191" s="561" t="s">
        <v>30820</v>
      </c>
      <c r="I4191" s="561" t="s">
        <v>23270</v>
      </c>
      <c r="J4191" s="561" t="s">
        <v>7063</v>
      </c>
      <c r="K4191" s="562" t="s">
        <v>8684</v>
      </c>
      <c r="L4191" s="561" t="s">
        <v>25</v>
      </c>
    </row>
    <row r="4192" spans="1:12" x14ac:dyDescent="0.25">
      <c r="A4192" s="561" t="s">
        <v>3412</v>
      </c>
      <c r="B4192" s="561" t="s">
        <v>3413</v>
      </c>
      <c r="C4192" s="561" t="s">
        <v>2763</v>
      </c>
      <c r="D4192" s="561" t="s">
        <v>3655</v>
      </c>
      <c r="E4192" s="562" t="s">
        <v>22</v>
      </c>
      <c r="F4192" s="561" t="s">
        <v>22</v>
      </c>
      <c r="G4192" s="561" t="s">
        <v>30821</v>
      </c>
      <c r="H4192" s="561" t="s">
        <v>30822</v>
      </c>
      <c r="I4192" s="561" t="s">
        <v>23270</v>
      </c>
      <c r="J4192" s="561" t="s">
        <v>7063</v>
      </c>
      <c r="K4192" s="562" t="s">
        <v>8685</v>
      </c>
      <c r="L4192" s="561" t="s">
        <v>25</v>
      </c>
    </row>
    <row r="4193" spans="1:12" x14ac:dyDescent="0.25">
      <c r="A4193" s="561" t="s">
        <v>3412</v>
      </c>
      <c r="B4193" s="561" t="s">
        <v>3413</v>
      </c>
      <c r="C4193" s="561" t="s">
        <v>2763</v>
      </c>
      <c r="D4193" s="561" t="s">
        <v>3655</v>
      </c>
      <c r="E4193" s="562" t="s">
        <v>22</v>
      </c>
      <c r="F4193" s="561" t="s">
        <v>22</v>
      </c>
      <c r="G4193" s="561" t="s">
        <v>30824</v>
      </c>
      <c r="H4193" s="561" t="s">
        <v>30825</v>
      </c>
      <c r="I4193" s="561" t="s">
        <v>23270</v>
      </c>
      <c r="J4193" s="561" t="s">
        <v>7063</v>
      </c>
      <c r="K4193" s="562" t="s">
        <v>7332</v>
      </c>
      <c r="L4193" s="561" t="s">
        <v>25</v>
      </c>
    </row>
    <row r="4194" spans="1:12" x14ac:dyDescent="0.25">
      <c r="A4194" s="561" t="s">
        <v>3412</v>
      </c>
      <c r="B4194" s="561" t="s">
        <v>3413</v>
      </c>
      <c r="C4194" s="561" t="s">
        <v>2763</v>
      </c>
      <c r="D4194" s="561" t="s">
        <v>3655</v>
      </c>
      <c r="E4194" s="562" t="s">
        <v>22</v>
      </c>
      <c r="F4194" s="561" t="s">
        <v>22</v>
      </c>
      <c r="G4194" s="561" t="s">
        <v>30826</v>
      </c>
      <c r="H4194" s="561" t="s">
        <v>30827</v>
      </c>
      <c r="I4194" s="561" t="s">
        <v>23270</v>
      </c>
      <c r="J4194" s="561" t="s">
        <v>7063</v>
      </c>
      <c r="K4194" s="562" t="s">
        <v>37951</v>
      </c>
      <c r="L4194" s="561" t="s">
        <v>25</v>
      </c>
    </row>
    <row r="4195" spans="1:12" x14ac:dyDescent="0.25">
      <c r="A4195" s="561" t="s">
        <v>3412</v>
      </c>
      <c r="B4195" s="561" t="s">
        <v>3413</v>
      </c>
      <c r="C4195" s="561" t="s">
        <v>2763</v>
      </c>
      <c r="D4195" s="561" t="s">
        <v>3655</v>
      </c>
      <c r="E4195" s="562" t="s">
        <v>22</v>
      </c>
      <c r="F4195" s="561" t="s">
        <v>22</v>
      </c>
      <c r="G4195" s="561" t="s">
        <v>30829</v>
      </c>
      <c r="H4195" s="561" t="s">
        <v>30830</v>
      </c>
      <c r="I4195" s="561" t="s">
        <v>23270</v>
      </c>
      <c r="J4195" s="561" t="s">
        <v>7063</v>
      </c>
      <c r="K4195" s="562" t="s">
        <v>37952</v>
      </c>
      <c r="L4195" s="561" t="s">
        <v>25</v>
      </c>
    </row>
    <row r="4196" spans="1:12" x14ac:dyDescent="0.25">
      <c r="A4196" s="561" t="s">
        <v>3412</v>
      </c>
      <c r="B4196" s="561" t="s">
        <v>3413</v>
      </c>
      <c r="C4196" s="561" t="s">
        <v>2763</v>
      </c>
      <c r="D4196" s="561" t="s">
        <v>3655</v>
      </c>
      <c r="E4196" s="562" t="s">
        <v>22</v>
      </c>
      <c r="F4196" s="561" t="s">
        <v>22</v>
      </c>
      <c r="G4196" s="561" t="s">
        <v>30832</v>
      </c>
      <c r="H4196" s="561" t="s">
        <v>30833</v>
      </c>
      <c r="I4196" s="561" t="s">
        <v>23270</v>
      </c>
      <c r="J4196" s="561" t="s">
        <v>7063</v>
      </c>
      <c r="K4196" s="562" t="s">
        <v>37953</v>
      </c>
      <c r="L4196" s="561" t="s">
        <v>25</v>
      </c>
    </row>
    <row r="4197" spans="1:12" x14ac:dyDescent="0.25">
      <c r="A4197" s="561" t="s">
        <v>3412</v>
      </c>
      <c r="B4197" s="561" t="s">
        <v>3413</v>
      </c>
      <c r="C4197" s="561" t="s">
        <v>2763</v>
      </c>
      <c r="D4197" s="561" t="s">
        <v>3655</v>
      </c>
      <c r="E4197" s="562" t="s">
        <v>22</v>
      </c>
      <c r="F4197" s="561" t="s">
        <v>22</v>
      </c>
      <c r="G4197" s="561" t="s">
        <v>30835</v>
      </c>
      <c r="H4197" s="561" t="s">
        <v>30836</v>
      </c>
      <c r="I4197" s="561" t="s">
        <v>23270</v>
      </c>
      <c r="J4197" s="561" t="s">
        <v>7063</v>
      </c>
      <c r="K4197" s="562" t="s">
        <v>37954</v>
      </c>
      <c r="L4197" s="561" t="s">
        <v>25</v>
      </c>
    </row>
    <row r="4198" spans="1:12" x14ac:dyDescent="0.25">
      <c r="A4198" s="561" t="s">
        <v>3412</v>
      </c>
      <c r="B4198" s="561" t="s">
        <v>3413</v>
      </c>
      <c r="C4198" s="561" t="s">
        <v>2763</v>
      </c>
      <c r="D4198" s="561" t="s">
        <v>3655</v>
      </c>
      <c r="E4198" s="562" t="s">
        <v>22</v>
      </c>
      <c r="F4198" s="561" t="s">
        <v>22</v>
      </c>
      <c r="G4198" s="561" t="s">
        <v>30838</v>
      </c>
      <c r="H4198" s="561" t="s">
        <v>30839</v>
      </c>
      <c r="I4198" s="561" t="s">
        <v>23270</v>
      </c>
      <c r="J4198" s="561" t="s">
        <v>7063</v>
      </c>
      <c r="K4198" s="562" t="s">
        <v>8491</v>
      </c>
      <c r="L4198" s="561" t="s">
        <v>25</v>
      </c>
    </row>
    <row r="4199" spans="1:12" x14ac:dyDescent="0.25">
      <c r="A4199" s="561" t="s">
        <v>3412</v>
      </c>
      <c r="B4199" s="561" t="s">
        <v>3413</v>
      </c>
      <c r="C4199" s="561" t="s">
        <v>2763</v>
      </c>
      <c r="D4199" s="561" t="s">
        <v>3655</v>
      </c>
      <c r="E4199" s="562" t="s">
        <v>22</v>
      </c>
      <c r="F4199" s="561" t="s">
        <v>22</v>
      </c>
      <c r="G4199" s="561" t="s">
        <v>30840</v>
      </c>
      <c r="H4199" s="561" t="s">
        <v>30841</v>
      </c>
      <c r="I4199" s="561" t="s">
        <v>23270</v>
      </c>
      <c r="J4199" s="561" t="s">
        <v>7063</v>
      </c>
      <c r="K4199" s="562" t="s">
        <v>3962</v>
      </c>
      <c r="L4199" s="561" t="s">
        <v>25</v>
      </c>
    </row>
    <row r="4200" spans="1:12" x14ac:dyDescent="0.25">
      <c r="A4200" s="561" t="s">
        <v>3412</v>
      </c>
      <c r="B4200" s="561" t="s">
        <v>3413</v>
      </c>
      <c r="C4200" s="561" t="s">
        <v>2763</v>
      </c>
      <c r="D4200" s="561" t="s">
        <v>3655</v>
      </c>
      <c r="E4200" s="562" t="s">
        <v>22</v>
      </c>
      <c r="F4200" s="561" t="s">
        <v>22</v>
      </c>
      <c r="G4200" s="561" t="s">
        <v>30842</v>
      </c>
      <c r="H4200" s="561" t="s">
        <v>30843</v>
      </c>
      <c r="I4200" s="561" t="s">
        <v>23270</v>
      </c>
      <c r="J4200" s="561" t="s">
        <v>7063</v>
      </c>
      <c r="K4200" s="562" t="s">
        <v>1307</v>
      </c>
      <c r="L4200" s="561" t="s">
        <v>25</v>
      </c>
    </row>
    <row r="4201" spans="1:12" x14ac:dyDescent="0.25">
      <c r="A4201" s="561" t="s">
        <v>3412</v>
      </c>
      <c r="B4201" s="561" t="s">
        <v>3413</v>
      </c>
      <c r="C4201" s="561" t="s">
        <v>2763</v>
      </c>
      <c r="D4201" s="561" t="s">
        <v>3655</v>
      </c>
      <c r="E4201" s="562" t="s">
        <v>22</v>
      </c>
      <c r="F4201" s="561" t="s">
        <v>22</v>
      </c>
      <c r="G4201" s="561" t="s">
        <v>30844</v>
      </c>
      <c r="H4201" s="561" t="s">
        <v>30845</v>
      </c>
      <c r="I4201" s="561" t="s">
        <v>23270</v>
      </c>
      <c r="J4201" s="561" t="s">
        <v>7063</v>
      </c>
      <c r="K4201" s="562" t="s">
        <v>7229</v>
      </c>
      <c r="L4201" s="561" t="s">
        <v>25</v>
      </c>
    </row>
    <row r="4202" spans="1:12" x14ac:dyDescent="0.25">
      <c r="A4202" s="561" t="s">
        <v>3412</v>
      </c>
      <c r="B4202" s="561" t="s">
        <v>3413</v>
      </c>
      <c r="C4202" s="561" t="s">
        <v>2763</v>
      </c>
      <c r="D4202" s="561" t="s">
        <v>3655</v>
      </c>
      <c r="E4202" s="562" t="s">
        <v>22</v>
      </c>
      <c r="F4202" s="561" t="s">
        <v>22</v>
      </c>
      <c r="G4202" s="561" t="s">
        <v>30846</v>
      </c>
      <c r="H4202" s="561" t="s">
        <v>30847</v>
      </c>
      <c r="I4202" s="561" t="s">
        <v>23270</v>
      </c>
      <c r="J4202" s="561" t="s">
        <v>7063</v>
      </c>
      <c r="K4202" s="562" t="s">
        <v>37955</v>
      </c>
      <c r="L4202" s="561" t="s">
        <v>25</v>
      </c>
    </row>
    <row r="4203" spans="1:12" x14ac:dyDescent="0.25">
      <c r="A4203" s="561" t="s">
        <v>3412</v>
      </c>
      <c r="B4203" s="561" t="s">
        <v>3413</v>
      </c>
      <c r="C4203" s="561" t="s">
        <v>2763</v>
      </c>
      <c r="D4203" s="561" t="s">
        <v>3655</v>
      </c>
      <c r="E4203" s="562" t="s">
        <v>22</v>
      </c>
      <c r="F4203" s="561" t="s">
        <v>22</v>
      </c>
      <c r="G4203" s="561" t="s">
        <v>30848</v>
      </c>
      <c r="H4203" s="561" t="s">
        <v>30849</v>
      </c>
      <c r="I4203" s="561" t="s">
        <v>23270</v>
      </c>
      <c r="J4203" s="561" t="s">
        <v>7063</v>
      </c>
      <c r="K4203" s="562" t="s">
        <v>37491</v>
      </c>
      <c r="L4203" s="561" t="s">
        <v>25</v>
      </c>
    </row>
    <row r="4204" spans="1:12" x14ac:dyDescent="0.25">
      <c r="A4204" s="561" t="s">
        <v>3412</v>
      </c>
      <c r="B4204" s="561" t="s">
        <v>3413</v>
      </c>
      <c r="C4204" s="561" t="s">
        <v>2763</v>
      </c>
      <c r="D4204" s="561" t="s">
        <v>3655</v>
      </c>
      <c r="E4204" s="562" t="s">
        <v>22</v>
      </c>
      <c r="F4204" s="561" t="s">
        <v>22</v>
      </c>
      <c r="G4204" s="561" t="s">
        <v>30850</v>
      </c>
      <c r="H4204" s="561" t="s">
        <v>30851</v>
      </c>
      <c r="I4204" s="561" t="s">
        <v>23270</v>
      </c>
      <c r="J4204" s="561" t="s">
        <v>7063</v>
      </c>
      <c r="K4204" s="562" t="s">
        <v>23761</v>
      </c>
      <c r="L4204" s="561" t="s">
        <v>25</v>
      </c>
    </row>
    <row r="4205" spans="1:12" x14ac:dyDescent="0.25">
      <c r="A4205" s="561" t="s">
        <v>3412</v>
      </c>
      <c r="B4205" s="561" t="s">
        <v>3413</v>
      </c>
      <c r="C4205" s="561" t="s">
        <v>2763</v>
      </c>
      <c r="D4205" s="561" t="s">
        <v>3655</v>
      </c>
      <c r="E4205" s="562" t="s">
        <v>22</v>
      </c>
      <c r="F4205" s="561" t="s">
        <v>22</v>
      </c>
      <c r="G4205" s="561" t="s">
        <v>30852</v>
      </c>
      <c r="H4205" s="561" t="s">
        <v>30853</v>
      </c>
      <c r="I4205" s="561" t="s">
        <v>23270</v>
      </c>
      <c r="J4205" s="561" t="s">
        <v>7063</v>
      </c>
      <c r="K4205" s="562" t="s">
        <v>2808</v>
      </c>
      <c r="L4205" s="561" t="s">
        <v>25</v>
      </c>
    </row>
    <row r="4206" spans="1:12" x14ac:dyDescent="0.25">
      <c r="A4206" s="561" t="s">
        <v>3412</v>
      </c>
      <c r="B4206" s="561" t="s">
        <v>3413</v>
      </c>
      <c r="C4206" s="561" t="s">
        <v>2763</v>
      </c>
      <c r="D4206" s="561" t="s">
        <v>3655</v>
      </c>
      <c r="E4206" s="562" t="s">
        <v>22</v>
      </c>
      <c r="F4206" s="561" t="s">
        <v>22</v>
      </c>
      <c r="G4206" s="561" t="s">
        <v>30854</v>
      </c>
      <c r="H4206" s="561" t="s">
        <v>30855</v>
      </c>
      <c r="I4206" s="561" t="s">
        <v>23270</v>
      </c>
      <c r="J4206" s="561" t="s">
        <v>7063</v>
      </c>
      <c r="K4206" s="562" t="s">
        <v>29872</v>
      </c>
      <c r="L4206" s="561" t="s">
        <v>25</v>
      </c>
    </row>
    <row r="4207" spans="1:12" x14ac:dyDescent="0.25">
      <c r="A4207" s="561" t="s">
        <v>3412</v>
      </c>
      <c r="B4207" s="561" t="s">
        <v>3413</v>
      </c>
      <c r="C4207" s="561" t="s">
        <v>2763</v>
      </c>
      <c r="D4207" s="561" t="s">
        <v>3655</v>
      </c>
      <c r="E4207" s="562" t="s">
        <v>22</v>
      </c>
      <c r="F4207" s="561" t="s">
        <v>22</v>
      </c>
      <c r="G4207" s="561" t="s">
        <v>30857</v>
      </c>
      <c r="H4207" s="561" t="s">
        <v>30858</v>
      </c>
      <c r="I4207" s="561" t="s">
        <v>23270</v>
      </c>
      <c r="J4207" s="561" t="s">
        <v>7063</v>
      </c>
      <c r="K4207" s="562" t="s">
        <v>3094</v>
      </c>
      <c r="L4207" s="561" t="s">
        <v>25</v>
      </c>
    </row>
    <row r="4208" spans="1:12" x14ac:dyDescent="0.25">
      <c r="A4208" s="561" t="s">
        <v>3412</v>
      </c>
      <c r="B4208" s="561" t="s">
        <v>3413</v>
      </c>
      <c r="C4208" s="561" t="s">
        <v>2763</v>
      </c>
      <c r="D4208" s="561" t="s">
        <v>3655</v>
      </c>
      <c r="E4208" s="562" t="s">
        <v>22</v>
      </c>
      <c r="F4208" s="561" t="s">
        <v>22</v>
      </c>
      <c r="G4208" s="561" t="s">
        <v>30859</v>
      </c>
      <c r="H4208" s="561" t="s">
        <v>30860</v>
      </c>
      <c r="I4208" s="561" t="s">
        <v>23270</v>
      </c>
      <c r="J4208" s="561" t="s">
        <v>7063</v>
      </c>
      <c r="K4208" s="562" t="s">
        <v>28256</v>
      </c>
      <c r="L4208" s="561" t="s">
        <v>25</v>
      </c>
    </row>
    <row r="4209" spans="1:12" x14ac:dyDescent="0.25">
      <c r="A4209" s="561" t="s">
        <v>3412</v>
      </c>
      <c r="B4209" s="561" t="s">
        <v>3413</v>
      </c>
      <c r="C4209" s="561" t="s">
        <v>2763</v>
      </c>
      <c r="D4209" s="561" t="s">
        <v>3655</v>
      </c>
      <c r="E4209" s="562" t="s">
        <v>22</v>
      </c>
      <c r="F4209" s="561" t="s">
        <v>22</v>
      </c>
      <c r="G4209" s="561" t="s">
        <v>30861</v>
      </c>
      <c r="H4209" s="561" t="s">
        <v>30862</v>
      </c>
      <c r="I4209" s="561" t="s">
        <v>23270</v>
      </c>
      <c r="J4209" s="561" t="s">
        <v>7063</v>
      </c>
      <c r="K4209" s="562" t="s">
        <v>7487</v>
      </c>
      <c r="L4209" s="561" t="s">
        <v>25</v>
      </c>
    </row>
    <row r="4210" spans="1:12" x14ac:dyDescent="0.25">
      <c r="A4210" s="561" t="s">
        <v>3412</v>
      </c>
      <c r="B4210" s="561" t="s">
        <v>3413</v>
      </c>
      <c r="C4210" s="561" t="s">
        <v>2763</v>
      </c>
      <c r="D4210" s="561" t="s">
        <v>3655</v>
      </c>
      <c r="E4210" s="562" t="s">
        <v>22</v>
      </c>
      <c r="F4210" s="561" t="s">
        <v>22</v>
      </c>
      <c r="G4210" s="561" t="s">
        <v>30864</v>
      </c>
      <c r="H4210" s="561" t="s">
        <v>30865</v>
      </c>
      <c r="I4210" s="561" t="s">
        <v>23270</v>
      </c>
      <c r="J4210" s="561" t="s">
        <v>7063</v>
      </c>
      <c r="K4210" s="562" t="s">
        <v>8729</v>
      </c>
      <c r="L4210" s="561" t="s">
        <v>25</v>
      </c>
    </row>
    <row r="4211" spans="1:12" x14ac:dyDescent="0.25">
      <c r="A4211" s="561" t="s">
        <v>3412</v>
      </c>
      <c r="B4211" s="561" t="s">
        <v>3413</v>
      </c>
      <c r="C4211" s="561" t="s">
        <v>2763</v>
      </c>
      <c r="D4211" s="561" t="s">
        <v>3655</v>
      </c>
      <c r="E4211" s="562" t="s">
        <v>22</v>
      </c>
      <c r="F4211" s="561" t="s">
        <v>22</v>
      </c>
      <c r="G4211" s="561" t="s">
        <v>30867</v>
      </c>
      <c r="H4211" s="561" t="s">
        <v>30868</v>
      </c>
      <c r="I4211" s="561" t="s">
        <v>23270</v>
      </c>
      <c r="J4211" s="561" t="s">
        <v>7063</v>
      </c>
      <c r="K4211" s="562" t="s">
        <v>580</v>
      </c>
      <c r="L4211" s="561" t="s">
        <v>25</v>
      </c>
    </row>
    <row r="4212" spans="1:12" x14ac:dyDescent="0.25">
      <c r="A4212" s="561" t="s">
        <v>3412</v>
      </c>
      <c r="B4212" s="561" t="s">
        <v>3413</v>
      </c>
      <c r="C4212" s="561" t="s">
        <v>2763</v>
      </c>
      <c r="D4212" s="561" t="s">
        <v>3655</v>
      </c>
      <c r="E4212" s="562" t="s">
        <v>22</v>
      </c>
      <c r="F4212" s="561" t="s">
        <v>22</v>
      </c>
      <c r="G4212" s="561" t="s">
        <v>30869</v>
      </c>
      <c r="H4212" s="561" t="s">
        <v>30870</v>
      </c>
      <c r="I4212" s="561" t="s">
        <v>23270</v>
      </c>
      <c r="J4212" s="561" t="s">
        <v>7063</v>
      </c>
      <c r="K4212" s="562" t="s">
        <v>5379</v>
      </c>
      <c r="L4212" s="561" t="s">
        <v>25</v>
      </c>
    </row>
    <row r="4213" spans="1:12" x14ac:dyDescent="0.25">
      <c r="A4213" s="561" t="s">
        <v>3412</v>
      </c>
      <c r="B4213" s="561" t="s">
        <v>3413</v>
      </c>
      <c r="C4213" s="561" t="s">
        <v>2763</v>
      </c>
      <c r="D4213" s="561" t="s">
        <v>3655</v>
      </c>
      <c r="E4213" s="562" t="s">
        <v>22</v>
      </c>
      <c r="F4213" s="561" t="s">
        <v>22</v>
      </c>
      <c r="G4213" s="561" t="s">
        <v>30872</v>
      </c>
      <c r="H4213" s="561" t="s">
        <v>30873</v>
      </c>
      <c r="I4213" s="561" t="s">
        <v>23270</v>
      </c>
      <c r="J4213" s="561" t="s">
        <v>7063</v>
      </c>
      <c r="K4213" s="562" t="s">
        <v>37956</v>
      </c>
      <c r="L4213" s="561" t="s">
        <v>25</v>
      </c>
    </row>
    <row r="4214" spans="1:12" x14ac:dyDescent="0.25">
      <c r="A4214" s="561" t="s">
        <v>3412</v>
      </c>
      <c r="B4214" s="561" t="s">
        <v>3413</v>
      </c>
      <c r="C4214" s="561" t="s">
        <v>2763</v>
      </c>
      <c r="D4214" s="561" t="s">
        <v>3655</v>
      </c>
      <c r="E4214" s="562" t="s">
        <v>22</v>
      </c>
      <c r="F4214" s="561" t="s">
        <v>22</v>
      </c>
      <c r="G4214" s="561" t="s">
        <v>30875</v>
      </c>
      <c r="H4214" s="561" t="s">
        <v>30876</v>
      </c>
      <c r="I4214" s="561" t="s">
        <v>23270</v>
      </c>
      <c r="J4214" s="561" t="s">
        <v>7063</v>
      </c>
      <c r="K4214" s="562" t="s">
        <v>37957</v>
      </c>
      <c r="L4214" s="561" t="s">
        <v>25</v>
      </c>
    </row>
    <row r="4215" spans="1:12" x14ac:dyDescent="0.25">
      <c r="A4215" s="561" t="s">
        <v>3412</v>
      </c>
      <c r="B4215" s="561" t="s">
        <v>3413</v>
      </c>
      <c r="C4215" s="561" t="s">
        <v>2763</v>
      </c>
      <c r="D4215" s="561" t="s">
        <v>3655</v>
      </c>
      <c r="E4215" s="562" t="s">
        <v>22</v>
      </c>
      <c r="F4215" s="561" t="s">
        <v>22</v>
      </c>
      <c r="G4215" s="561" t="s">
        <v>30878</v>
      </c>
      <c r="H4215" s="561" t="s">
        <v>30879</v>
      </c>
      <c r="I4215" s="561" t="s">
        <v>23270</v>
      </c>
      <c r="J4215" s="561" t="s">
        <v>7063</v>
      </c>
      <c r="K4215" s="562" t="s">
        <v>37958</v>
      </c>
      <c r="L4215" s="561" t="s">
        <v>25</v>
      </c>
    </row>
    <row r="4216" spans="1:12" x14ac:dyDescent="0.25">
      <c r="A4216" s="561" t="s">
        <v>3412</v>
      </c>
      <c r="B4216" s="561" t="s">
        <v>3413</v>
      </c>
      <c r="C4216" s="561" t="s">
        <v>2763</v>
      </c>
      <c r="D4216" s="561" t="s">
        <v>3655</v>
      </c>
      <c r="E4216" s="562" t="s">
        <v>22</v>
      </c>
      <c r="F4216" s="561" t="s">
        <v>22</v>
      </c>
      <c r="G4216" s="561" t="s">
        <v>30881</v>
      </c>
      <c r="H4216" s="561" t="s">
        <v>30882</v>
      </c>
      <c r="I4216" s="561" t="s">
        <v>23270</v>
      </c>
      <c r="J4216" s="561" t="s">
        <v>7063</v>
      </c>
      <c r="K4216" s="562" t="s">
        <v>25367</v>
      </c>
      <c r="L4216" s="561" t="s">
        <v>25</v>
      </c>
    </row>
    <row r="4217" spans="1:12" x14ac:dyDescent="0.25">
      <c r="A4217" s="561" t="s">
        <v>3412</v>
      </c>
      <c r="B4217" s="561" t="s">
        <v>3413</v>
      </c>
      <c r="C4217" s="561" t="s">
        <v>2763</v>
      </c>
      <c r="D4217" s="561" t="s">
        <v>3655</v>
      </c>
      <c r="E4217" s="562" t="s">
        <v>22</v>
      </c>
      <c r="F4217" s="561" t="s">
        <v>22</v>
      </c>
      <c r="G4217" s="561" t="s">
        <v>30884</v>
      </c>
      <c r="H4217" s="561" t="s">
        <v>30885</v>
      </c>
      <c r="I4217" s="561" t="s">
        <v>23270</v>
      </c>
      <c r="J4217" s="561" t="s">
        <v>7063</v>
      </c>
      <c r="K4217" s="562" t="s">
        <v>7802</v>
      </c>
      <c r="L4217" s="561" t="s">
        <v>25</v>
      </c>
    </row>
    <row r="4218" spans="1:12" x14ac:dyDescent="0.25">
      <c r="A4218" s="561" t="s">
        <v>3412</v>
      </c>
      <c r="B4218" s="561" t="s">
        <v>3413</v>
      </c>
      <c r="C4218" s="561" t="s">
        <v>2763</v>
      </c>
      <c r="D4218" s="561" t="s">
        <v>3655</v>
      </c>
      <c r="E4218" s="562" t="s">
        <v>22</v>
      </c>
      <c r="F4218" s="561" t="s">
        <v>22</v>
      </c>
      <c r="G4218" s="561" t="s">
        <v>30886</v>
      </c>
      <c r="H4218" s="561" t="s">
        <v>30887</v>
      </c>
      <c r="I4218" s="561" t="s">
        <v>23270</v>
      </c>
      <c r="J4218" s="561" t="s">
        <v>7063</v>
      </c>
      <c r="K4218" s="562" t="s">
        <v>30660</v>
      </c>
      <c r="L4218" s="561" t="s">
        <v>25</v>
      </c>
    </row>
    <row r="4219" spans="1:12" x14ac:dyDescent="0.25">
      <c r="A4219" s="561" t="s">
        <v>3412</v>
      </c>
      <c r="B4219" s="561" t="s">
        <v>3413</v>
      </c>
      <c r="C4219" s="561" t="s">
        <v>2763</v>
      </c>
      <c r="D4219" s="561" t="s">
        <v>3655</v>
      </c>
      <c r="E4219" s="562" t="s">
        <v>22</v>
      </c>
      <c r="F4219" s="561" t="s">
        <v>22</v>
      </c>
      <c r="G4219" s="561" t="s">
        <v>30889</v>
      </c>
      <c r="H4219" s="561" t="s">
        <v>30890</v>
      </c>
      <c r="I4219" s="561" t="s">
        <v>23270</v>
      </c>
      <c r="J4219" s="561" t="s">
        <v>7063</v>
      </c>
      <c r="K4219" s="562" t="s">
        <v>37959</v>
      </c>
      <c r="L4219" s="561" t="s">
        <v>25</v>
      </c>
    </row>
    <row r="4220" spans="1:12" x14ac:dyDescent="0.25">
      <c r="A4220" s="561" t="s">
        <v>3412</v>
      </c>
      <c r="B4220" s="561" t="s">
        <v>3413</v>
      </c>
      <c r="C4220" s="561" t="s">
        <v>2763</v>
      </c>
      <c r="D4220" s="561" t="s">
        <v>3655</v>
      </c>
      <c r="E4220" s="562" t="s">
        <v>22</v>
      </c>
      <c r="F4220" s="561" t="s">
        <v>22</v>
      </c>
      <c r="G4220" s="561" t="s">
        <v>30892</v>
      </c>
      <c r="H4220" s="561" t="s">
        <v>30893</v>
      </c>
      <c r="I4220" s="561" t="s">
        <v>23270</v>
      </c>
      <c r="J4220" s="561" t="s">
        <v>7063</v>
      </c>
      <c r="K4220" s="562" t="s">
        <v>37960</v>
      </c>
      <c r="L4220" s="561" t="s">
        <v>25</v>
      </c>
    </row>
    <row r="4221" spans="1:12" x14ac:dyDescent="0.25">
      <c r="A4221" s="561" t="s">
        <v>3412</v>
      </c>
      <c r="B4221" s="561" t="s">
        <v>3413</v>
      </c>
      <c r="C4221" s="561" t="s">
        <v>2763</v>
      </c>
      <c r="D4221" s="561" t="s">
        <v>3655</v>
      </c>
      <c r="E4221" s="562" t="s">
        <v>22</v>
      </c>
      <c r="F4221" s="561" t="s">
        <v>22</v>
      </c>
      <c r="G4221" s="561" t="s">
        <v>30895</v>
      </c>
      <c r="H4221" s="561" t="s">
        <v>30896</v>
      </c>
      <c r="I4221" s="561" t="s">
        <v>23270</v>
      </c>
      <c r="J4221" s="561" t="s">
        <v>7063</v>
      </c>
      <c r="K4221" s="562" t="s">
        <v>37961</v>
      </c>
      <c r="L4221" s="561" t="s">
        <v>25</v>
      </c>
    </row>
    <row r="4222" spans="1:12" x14ac:dyDescent="0.25">
      <c r="A4222" s="561" t="s">
        <v>3412</v>
      </c>
      <c r="B4222" s="561" t="s">
        <v>3413</v>
      </c>
      <c r="C4222" s="561" t="s">
        <v>2763</v>
      </c>
      <c r="D4222" s="561" t="s">
        <v>3655</v>
      </c>
      <c r="E4222" s="562" t="s">
        <v>22</v>
      </c>
      <c r="F4222" s="561" t="s">
        <v>22</v>
      </c>
      <c r="G4222" s="561" t="s">
        <v>30898</v>
      </c>
      <c r="H4222" s="561" t="s">
        <v>30899</v>
      </c>
      <c r="I4222" s="561" t="s">
        <v>23270</v>
      </c>
      <c r="J4222" s="561" t="s">
        <v>7063</v>
      </c>
      <c r="K4222" s="562" t="s">
        <v>7959</v>
      </c>
      <c r="L4222" s="561" t="s">
        <v>25</v>
      </c>
    </row>
    <row r="4223" spans="1:12" x14ac:dyDescent="0.25">
      <c r="A4223" s="561" t="s">
        <v>3412</v>
      </c>
      <c r="B4223" s="561" t="s">
        <v>3413</v>
      </c>
      <c r="C4223" s="561" t="s">
        <v>2763</v>
      </c>
      <c r="D4223" s="561" t="s">
        <v>3655</v>
      </c>
      <c r="E4223" s="562" t="s">
        <v>22</v>
      </c>
      <c r="F4223" s="561" t="s">
        <v>22</v>
      </c>
      <c r="G4223" s="561" t="s">
        <v>30901</v>
      </c>
      <c r="H4223" s="561" t="s">
        <v>30902</v>
      </c>
      <c r="I4223" s="561" t="s">
        <v>23270</v>
      </c>
      <c r="J4223" s="561" t="s">
        <v>7063</v>
      </c>
      <c r="K4223" s="562" t="s">
        <v>8479</v>
      </c>
      <c r="L4223" s="561" t="s">
        <v>25</v>
      </c>
    </row>
    <row r="4224" spans="1:12" x14ac:dyDescent="0.25">
      <c r="A4224" s="561" t="s">
        <v>3412</v>
      </c>
      <c r="B4224" s="561" t="s">
        <v>3413</v>
      </c>
      <c r="C4224" s="561" t="s">
        <v>2763</v>
      </c>
      <c r="D4224" s="561" t="s">
        <v>3655</v>
      </c>
      <c r="E4224" s="562" t="s">
        <v>22</v>
      </c>
      <c r="F4224" s="561" t="s">
        <v>22</v>
      </c>
      <c r="G4224" s="561" t="s">
        <v>30903</v>
      </c>
      <c r="H4224" s="561" t="s">
        <v>30904</v>
      </c>
      <c r="I4224" s="561" t="s">
        <v>23270</v>
      </c>
      <c r="J4224" s="561" t="s">
        <v>7063</v>
      </c>
      <c r="K4224" s="562" t="s">
        <v>37962</v>
      </c>
      <c r="L4224" s="561" t="s">
        <v>25</v>
      </c>
    </row>
    <row r="4225" spans="1:12" x14ac:dyDescent="0.25">
      <c r="A4225" s="561" t="s">
        <v>3412</v>
      </c>
      <c r="B4225" s="561" t="s">
        <v>3413</v>
      </c>
      <c r="C4225" s="561" t="s">
        <v>2763</v>
      </c>
      <c r="D4225" s="561" t="s">
        <v>3655</v>
      </c>
      <c r="E4225" s="562" t="s">
        <v>22</v>
      </c>
      <c r="F4225" s="561" t="s">
        <v>22</v>
      </c>
      <c r="G4225" s="561" t="s">
        <v>30905</v>
      </c>
      <c r="H4225" s="561" t="s">
        <v>30906</v>
      </c>
      <c r="I4225" s="561" t="s">
        <v>23270</v>
      </c>
      <c r="J4225" s="561" t="s">
        <v>7063</v>
      </c>
      <c r="K4225" s="562" t="s">
        <v>37963</v>
      </c>
      <c r="L4225" s="561" t="s">
        <v>25</v>
      </c>
    </row>
    <row r="4226" spans="1:12" x14ac:dyDescent="0.25">
      <c r="A4226" s="561" t="s">
        <v>3412</v>
      </c>
      <c r="B4226" s="561" t="s">
        <v>3413</v>
      </c>
      <c r="C4226" s="561" t="s">
        <v>2763</v>
      </c>
      <c r="D4226" s="561" t="s">
        <v>3655</v>
      </c>
      <c r="E4226" s="562" t="s">
        <v>22</v>
      </c>
      <c r="F4226" s="561" t="s">
        <v>22</v>
      </c>
      <c r="G4226" s="561" t="s">
        <v>30907</v>
      </c>
      <c r="H4226" s="561" t="s">
        <v>30908</v>
      </c>
      <c r="I4226" s="561" t="s">
        <v>23270</v>
      </c>
      <c r="J4226" s="561" t="s">
        <v>7063</v>
      </c>
      <c r="K4226" s="562" t="s">
        <v>37964</v>
      </c>
      <c r="L4226" s="561" t="s">
        <v>25</v>
      </c>
    </row>
    <row r="4227" spans="1:12" x14ac:dyDescent="0.25">
      <c r="A4227" s="561" t="s">
        <v>3412</v>
      </c>
      <c r="B4227" s="561" t="s">
        <v>3413</v>
      </c>
      <c r="C4227" s="561" t="s">
        <v>2763</v>
      </c>
      <c r="D4227" s="561" t="s">
        <v>3655</v>
      </c>
      <c r="E4227" s="562" t="s">
        <v>22</v>
      </c>
      <c r="F4227" s="561" t="s">
        <v>22</v>
      </c>
      <c r="G4227" s="561" t="s">
        <v>30910</v>
      </c>
      <c r="H4227" s="561" t="s">
        <v>30911</v>
      </c>
      <c r="I4227" s="561" t="s">
        <v>23270</v>
      </c>
      <c r="J4227" s="561" t="s">
        <v>7063</v>
      </c>
      <c r="K4227" s="562" t="s">
        <v>37965</v>
      </c>
      <c r="L4227" s="561" t="s">
        <v>25</v>
      </c>
    </row>
    <row r="4228" spans="1:12" x14ac:dyDescent="0.25">
      <c r="A4228" s="561" t="s">
        <v>3412</v>
      </c>
      <c r="B4228" s="561" t="s">
        <v>3413</v>
      </c>
      <c r="C4228" s="561" t="s">
        <v>2763</v>
      </c>
      <c r="D4228" s="561" t="s">
        <v>3655</v>
      </c>
      <c r="E4228" s="562" t="s">
        <v>22</v>
      </c>
      <c r="F4228" s="561" t="s">
        <v>22</v>
      </c>
      <c r="G4228" s="561" t="s">
        <v>30913</v>
      </c>
      <c r="H4228" s="561" t="s">
        <v>30914</v>
      </c>
      <c r="I4228" s="561" t="s">
        <v>23270</v>
      </c>
      <c r="J4228" s="561" t="s">
        <v>7063</v>
      </c>
      <c r="K4228" s="562" t="s">
        <v>37966</v>
      </c>
      <c r="L4228" s="561" t="s">
        <v>25</v>
      </c>
    </row>
    <row r="4229" spans="1:12" x14ac:dyDescent="0.25">
      <c r="A4229" s="561" t="s">
        <v>3412</v>
      </c>
      <c r="B4229" s="561" t="s">
        <v>3413</v>
      </c>
      <c r="C4229" s="561" t="s">
        <v>2763</v>
      </c>
      <c r="D4229" s="561" t="s">
        <v>3655</v>
      </c>
      <c r="E4229" s="562" t="s">
        <v>22</v>
      </c>
      <c r="F4229" s="561" t="s">
        <v>22</v>
      </c>
      <c r="G4229" s="561" t="s">
        <v>30915</v>
      </c>
      <c r="H4229" s="561" t="s">
        <v>30916</v>
      </c>
      <c r="I4229" s="561" t="s">
        <v>23270</v>
      </c>
      <c r="J4229" s="561" t="s">
        <v>7063</v>
      </c>
      <c r="K4229" s="562" t="s">
        <v>3486</v>
      </c>
      <c r="L4229" s="561" t="s">
        <v>25</v>
      </c>
    </row>
    <row r="4230" spans="1:12" x14ac:dyDescent="0.25">
      <c r="A4230" s="561" t="s">
        <v>3412</v>
      </c>
      <c r="B4230" s="561" t="s">
        <v>3413</v>
      </c>
      <c r="C4230" s="561" t="s">
        <v>2763</v>
      </c>
      <c r="D4230" s="561" t="s">
        <v>3655</v>
      </c>
      <c r="E4230" s="562" t="s">
        <v>22</v>
      </c>
      <c r="F4230" s="561" t="s">
        <v>22</v>
      </c>
      <c r="G4230" s="561" t="s">
        <v>30918</v>
      </c>
      <c r="H4230" s="561" t="s">
        <v>30919</v>
      </c>
      <c r="I4230" s="561" t="s">
        <v>23270</v>
      </c>
      <c r="J4230" s="561" t="s">
        <v>7063</v>
      </c>
      <c r="K4230" s="562" t="s">
        <v>37967</v>
      </c>
      <c r="L4230" s="561" t="s">
        <v>25</v>
      </c>
    </row>
    <row r="4231" spans="1:12" x14ac:dyDescent="0.25">
      <c r="A4231" s="561" t="s">
        <v>3412</v>
      </c>
      <c r="B4231" s="561" t="s">
        <v>3413</v>
      </c>
      <c r="C4231" s="561" t="s">
        <v>2763</v>
      </c>
      <c r="D4231" s="561" t="s">
        <v>3655</v>
      </c>
      <c r="E4231" s="562" t="s">
        <v>22</v>
      </c>
      <c r="F4231" s="561" t="s">
        <v>22</v>
      </c>
      <c r="G4231" s="561" t="s">
        <v>30920</v>
      </c>
      <c r="H4231" s="561" t="s">
        <v>30921</v>
      </c>
      <c r="I4231" s="561" t="s">
        <v>23270</v>
      </c>
      <c r="J4231" s="561" t="s">
        <v>7063</v>
      </c>
      <c r="K4231" s="562" t="s">
        <v>32002</v>
      </c>
      <c r="L4231" s="561" t="s">
        <v>25</v>
      </c>
    </row>
    <row r="4232" spans="1:12" x14ac:dyDescent="0.25">
      <c r="A4232" s="561" t="s">
        <v>3412</v>
      </c>
      <c r="B4232" s="561" t="s">
        <v>3413</v>
      </c>
      <c r="C4232" s="561" t="s">
        <v>2763</v>
      </c>
      <c r="D4232" s="561" t="s">
        <v>3655</v>
      </c>
      <c r="E4232" s="562" t="s">
        <v>22</v>
      </c>
      <c r="F4232" s="561" t="s">
        <v>22</v>
      </c>
      <c r="G4232" s="561" t="s">
        <v>30923</v>
      </c>
      <c r="H4232" s="561" t="s">
        <v>30924</v>
      </c>
      <c r="I4232" s="561" t="s">
        <v>23270</v>
      </c>
      <c r="J4232" s="561" t="s">
        <v>7063</v>
      </c>
      <c r="K4232" s="562" t="s">
        <v>32002</v>
      </c>
      <c r="L4232" s="561" t="s">
        <v>25</v>
      </c>
    </row>
    <row r="4233" spans="1:12" x14ac:dyDescent="0.25">
      <c r="A4233" s="561" t="s">
        <v>3412</v>
      </c>
      <c r="B4233" s="561" t="s">
        <v>3413</v>
      </c>
      <c r="C4233" s="561" t="s">
        <v>2763</v>
      </c>
      <c r="D4233" s="561" t="s">
        <v>3655</v>
      </c>
      <c r="E4233" s="562" t="s">
        <v>22</v>
      </c>
      <c r="F4233" s="561" t="s">
        <v>22</v>
      </c>
      <c r="G4233" s="561" t="s">
        <v>30925</v>
      </c>
      <c r="H4233" s="561" t="s">
        <v>30926</v>
      </c>
      <c r="I4233" s="561" t="s">
        <v>23270</v>
      </c>
      <c r="J4233" s="561" t="s">
        <v>7063</v>
      </c>
      <c r="K4233" s="562" t="s">
        <v>32002</v>
      </c>
      <c r="L4233" s="561" t="s">
        <v>25</v>
      </c>
    </row>
    <row r="4234" spans="1:12" x14ac:dyDescent="0.25">
      <c r="A4234" s="561" t="s">
        <v>3412</v>
      </c>
      <c r="B4234" s="561" t="s">
        <v>3413</v>
      </c>
      <c r="C4234" s="561" t="s">
        <v>2763</v>
      </c>
      <c r="D4234" s="561" t="s">
        <v>3655</v>
      </c>
      <c r="E4234" s="562" t="s">
        <v>22</v>
      </c>
      <c r="F4234" s="561" t="s">
        <v>22</v>
      </c>
      <c r="G4234" s="561" t="s">
        <v>30927</v>
      </c>
      <c r="H4234" s="561" t="s">
        <v>30928</v>
      </c>
      <c r="I4234" s="561" t="s">
        <v>23270</v>
      </c>
      <c r="J4234" s="561" t="s">
        <v>7063</v>
      </c>
      <c r="K4234" s="562" t="s">
        <v>37968</v>
      </c>
      <c r="L4234" s="561" t="s">
        <v>25</v>
      </c>
    </row>
    <row r="4235" spans="1:12" x14ac:dyDescent="0.25">
      <c r="A4235" s="561" t="s">
        <v>3412</v>
      </c>
      <c r="B4235" s="561" t="s">
        <v>3413</v>
      </c>
      <c r="C4235" s="561" t="s">
        <v>2763</v>
      </c>
      <c r="D4235" s="561" t="s">
        <v>3655</v>
      </c>
      <c r="E4235" s="562" t="s">
        <v>22</v>
      </c>
      <c r="F4235" s="561" t="s">
        <v>22</v>
      </c>
      <c r="G4235" s="561" t="s">
        <v>30930</v>
      </c>
      <c r="H4235" s="561" t="s">
        <v>30931</v>
      </c>
      <c r="I4235" s="561" t="s">
        <v>23270</v>
      </c>
      <c r="J4235" s="561" t="s">
        <v>7063</v>
      </c>
      <c r="K4235" s="562" t="s">
        <v>37968</v>
      </c>
      <c r="L4235" s="561" t="s">
        <v>25</v>
      </c>
    </row>
    <row r="4236" spans="1:12" x14ac:dyDescent="0.25">
      <c r="A4236" s="561" t="s">
        <v>3412</v>
      </c>
      <c r="B4236" s="561" t="s">
        <v>3413</v>
      </c>
      <c r="C4236" s="561" t="s">
        <v>2763</v>
      </c>
      <c r="D4236" s="561" t="s">
        <v>3655</v>
      </c>
      <c r="E4236" s="562" t="s">
        <v>22</v>
      </c>
      <c r="F4236" s="561" t="s">
        <v>22</v>
      </c>
      <c r="G4236" s="561" t="s">
        <v>30932</v>
      </c>
      <c r="H4236" s="561" t="s">
        <v>30933</v>
      </c>
      <c r="I4236" s="561" t="s">
        <v>23270</v>
      </c>
      <c r="J4236" s="561" t="s">
        <v>7063</v>
      </c>
      <c r="K4236" s="562" t="s">
        <v>34076</v>
      </c>
      <c r="L4236" s="561" t="s">
        <v>25</v>
      </c>
    </row>
    <row r="4237" spans="1:12" x14ac:dyDescent="0.25">
      <c r="A4237" s="561" t="s">
        <v>3412</v>
      </c>
      <c r="B4237" s="561" t="s">
        <v>3413</v>
      </c>
      <c r="C4237" s="561" t="s">
        <v>2763</v>
      </c>
      <c r="D4237" s="561" t="s">
        <v>3655</v>
      </c>
      <c r="E4237" s="562" t="s">
        <v>22</v>
      </c>
      <c r="F4237" s="561" t="s">
        <v>22</v>
      </c>
      <c r="G4237" s="561" t="s">
        <v>30935</v>
      </c>
      <c r="H4237" s="561" t="s">
        <v>30936</v>
      </c>
      <c r="I4237" s="561" t="s">
        <v>23270</v>
      </c>
      <c r="J4237" s="561" t="s">
        <v>7063</v>
      </c>
      <c r="K4237" s="562" t="s">
        <v>37969</v>
      </c>
      <c r="L4237" s="561" t="s">
        <v>25</v>
      </c>
    </row>
    <row r="4238" spans="1:12" x14ac:dyDescent="0.25">
      <c r="A4238" s="561" t="s">
        <v>3412</v>
      </c>
      <c r="B4238" s="561" t="s">
        <v>3413</v>
      </c>
      <c r="C4238" s="561" t="s">
        <v>2763</v>
      </c>
      <c r="D4238" s="561" t="s">
        <v>3655</v>
      </c>
      <c r="E4238" s="562" t="s">
        <v>22</v>
      </c>
      <c r="F4238" s="561" t="s">
        <v>22</v>
      </c>
      <c r="G4238" s="561" t="s">
        <v>30938</v>
      </c>
      <c r="H4238" s="561" t="s">
        <v>30939</v>
      </c>
      <c r="I4238" s="561" t="s">
        <v>23270</v>
      </c>
      <c r="J4238" s="561" t="s">
        <v>7063</v>
      </c>
      <c r="K4238" s="562" t="s">
        <v>37969</v>
      </c>
      <c r="L4238" s="561" t="s">
        <v>25</v>
      </c>
    </row>
    <row r="4239" spans="1:12" x14ac:dyDescent="0.25">
      <c r="A4239" s="561" t="s">
        <v>3412</v>
      </c>
      <c r="B4239" s="561" t="s">
        <v>3413</v>
      </c>
      <c r="C4239" s="561" t="s">
        <v>2763</v>
      </c>
      <c r="D4239" s="561" t="s">
        <v>3655</v>
      </c>
      <c r="E4239" s="562" t="s">
        <v>22</v>
      </c>
      <c r="F4239" s="561" t="s">
        <v>22</v>
      </c>
      <c r="G4239" s="561" t="s">
        <v>30940</v>
      </c>
      <c r="H4239" s="561" t="s">
        <v>30941</v>
      </c>
      <c r="I4239" s="561" t="s">
        <v>23270</v>
      </c>
      <c r="J4239" s="561" t="s">
        <v>7063</v>
      </c>
      <c r="K4239" s="562" t="s">
        <v>5725</v>
      </c>
      <c r="L4239" s="561" t="s">
        <v>25</v>
      </c>
    </row>
    <row r="4240" spans="1:12" x14ac:dyDescent="0.25">
      <c r="A4240" s="561" t="s">
        <v>3412</v>
      </c>
      <c r="B4240" s="561" t="s">
        <v>3413</v>
      </c>
      <c r="C4240" s="561" t="s">
        <v>2763</v>
      </c>
      <c r="D4240" s="561" t="s">
        <v>3655</v>
      </c>
      <c r="E4240" s="562" t="s">
        <v>22</v>
      </c>
      <c r="F4240" s="561" t="s">
        <v>22</v>
      </c>
      <c r="G4240" s="561" t="s">
        <v>30943</v>
      </c>
      <c r="H4240" s="561" t="s">
        <v>30944</v>
      </c>
      <c r="I4240" s="561" t="s">
        <v>23270</v>
      </c>
      <c r="J4240" s="561" t="s">
        <v>7063</v>
      </c>
      <c r="K4240" s="562" t="s">
        <v>7143</v>
      </c>
      <c r="L4240" s="561" t="s">
        <v>25</v>
      </c>
    </row>
    <row r="4241" spans="1:12" x14ac:dyDescent="0.25">
      <c r="A4241" s="561" t="s">
        <v>3412</v>
      </c>
      <c r="B4241" s="561" t="s">
        <v>3413</v>
      </c>
      <c r="C4241" s="561" t="s">
        <v>2763</v>
      </c>
      <c r="D4241" s="561" t="s">
        <v>3655</v>
      </c>
      <c r="E4241" s="562" t="s">
        <v>22</v>
      </c>
      <c r="F4241" s="561" t="s">
        <v>22</v>
      </c>
      <c r="G4241" s="561" t="s">
        <v>30946</v>
      </c>
      <c r="H4241" s="561" t="s">
        <v>30947</v>
      </c>
      <c r="I4241" s="561" t="s">
        <v>23270</v>
      </c>
      <c r="J4241" s="561" t="s">
        <v>7063</v>
      </c>
      <c r="K4241" s="562" t="s">
        <v>7608</v>
      </c>
      <c r="L4241" s="561" t="s">
        <v>25</v>
      </c>
    </row>
    <row r="4242" spans="1:12" x14ac:dyDescent="0.25">
      <c r="A4242" s="561" t="s">
        <v>3412</v>
      </c>
      <c r="B4242" s="561" t="s">
        <v>3413</v>
      </c>
      <c r="C4242" s="561" t="s">
        <v>2763</v>
      </c>
      <c r="D4242" s="561" t="s">
        <v>3655</v>
      </c>
      <c r="E4242" s="562" t="s">
        <v>22</v>
      </c>
      <c r="F4242" s="561" t="s">
        <v>22</v>
      </c>
      <c r="G4242" s="561" t="s">
        <v>30948</v>
      </c>
      <c r="H4242" s="561" t="s">
        <v>30949</v>
      </c>
      <c r="I4242" s="561" t="s">
        <v>23270</v>
      </c>
      <c r="J4242" s="561" t="s">
        <v>7063</v>
      </c>
      <c r="K4242" s="562" t="s">
        <v>7770</v>
      </c>
      <c r="L4242" s="561" t="s">
        <v>25</v>
      </c>
    </row>
    <row r="4243" spans="1:12" x14ac:dyDescent="0.25">
      <c r="A4243" s="561" t="s">
        <v>3412</v>
      </c>
      <c r="B4243" s="561" t="s">
        <v>3413</v>
      </c>
      <c r="C4243" s="561" t="s">
        <v>2763</v>
      </c>
      <c r="D4243" s="561" t="s">
        <v>3655</v>
      </c>
      <c r="E4243" s="562" t="s">
        <v>22</v>
      </c>
      <c r="F4243" s="561" t="s">
        <v>22</v>
      </c>
      <c r="G4243" s="561" t="s">
        <v>30950</v>
      </c>
      <c r="H4243" s="561" t="s">
        <v>30951</v>
      </c>
      <c r="I4243" s="561" t="s">
        <v>23270</v>
      </c>
      <c r="J4243" s="561" t="s">
        <v>7063</v>
      </c>
      <c r="K4243" s="562" t="s">
        <v>7770</v>
      </c>
      <c r="L4243" s="561" t="s">
        <v>25</v>
      </c>
    </row>
    <row r="4244" spans="1:12" x14ac:dyDescent="0.25">
      <c r="A4244" s="561" t="s">
        <v>3412</v>
      </c>
      <c r="B4244" s="561" t="s">
        <v>3413</v>
      </c>
      <c r="C4244" s="561" t="s">
        <v>2763</v>
      </c>
      <c r="D4244" s="561" t="s">
        <v>3655</v>
      </c>
      <c r="E4244" s="562" t="s">
        <v>22</v>
      </c>
      <c r="F4244" s="561" t="s">
        <v>22</v>
      </c>
      <c r="G4244" s="561" t="s">
        <v>30952</v>
      </c>
      <c r="H4244" s="561" t="s">
        <v>30953</v>
      </c>
      <c r="I4244" s="561" t="s">
        <v>23270</v>
      </c>
      <c r="J4244" s="561" t="s">
        <v>7063</v>
      </c>
      <c r="K4244" s="562" t="s">
        <v>37970</v>
      </c>
      <c r="L4244" s="561" t="s">
        <v>25</v>
      </c>
    </row>
    <row r="4245" spans="1:12" x14ac:dyDescent="0.25">
      <c r="A4245" s="561" t="s">
        <v>3412</v>
      </c>
      <c r="B4245" s="561" t="s">
        <v>3413</v>
      </c>
      <c r="C4245" s="561" t="s">
        <v>2763</v>
      </c>
      <c r="D4245" s="561" t="s">
        <v>3655</v>
      </c>
      <c r="E4245" s="562" t="s">
        <v>22</v>
      </c>
      <c r="F4245" s="561" t="s">
        <v>22</v>
      </c>
      <c r="G4245" s="561" t="s">
        <v>30954</v>
      </c>
      <c r="H4245" s="561" t="s">
        <v>30955</v>
      </c>
      <c r="I4245" s="561" t="s">
        <v>23270</v>
      </c>
      <c r="J4245" s="561" t="s">
        <v>7063</v>
      </c>
      <c r="K4245" s="562" t="s">
        <v>37970</v>
      </c>
      <c r="L4245" s="561" t="s">
        <v>25</v>
      </c>
    </row>
    <row r="4246" spans="1:12" x14ac:dyDescent="0.25">
      <c r="A4246" s="561" t="s">
        <v>3412</v>
      </c>
      <c r="B4246" s="561" t="s">
        <v>3413</v>
      </c>
      <c r="C4246" s="561" t="s">
        <v>2763</v>
      </c>
      <c r="D4246" s="561" t="s">
        <v>3655</v>
      </c>
      <c r="E4246" s="562" t="s">
        <v>22</v>
      </c>
      <c r="F4246" s="561" t="s">
        <v>22</v>
      </c>
      <c r="G4246" s="561" t="s">
        <v>30956</v>
      </c>
      <c r="H4246" s="561" t="s">
        <v>30957</v>
      </c>
      <c r="I4246" s="561" t="s">
        <v>23270</v>
      </c>
      <c r="J4246" s="561" t="s">
        <v>7063</v>
      </c>
      <c r="K4246" s="562" t="s">
        <v>37970</v>
      </c>
      <c r="L4246" s="561" t="s">
        <v>25</v>
      </c>
    </row>
    <row r="4247" spans="1:12" x14ac:dyDescent="0.25">
      <c r="A4247" s="561" t="s">
        <v>3412</v>
      </c>
      <c r="B4247" s="561" t="s">
        <v>3413</v>
      </c>
      <c r="C4247" s="561" t="s">
        <v>2763</v>
      </c>
      <c r="D4247" s="561" t="s">
        <v>3655</v>
      </c>
      <c r="E4247" s="562" t="s">
        <v>22</v>
      </c>
      <c r="F4247" s="561" t="s">
        <v>22</v>
      </c>
      <c r="G4247" s="561" t="s">
        <v>30958</v>
      </c>
      <c r="H4247" s="561" t="s">
        <v>30959</v>
      </c>
      <c r="I4247" s="561" t="s">
        <v>23270</v>
      </c>
      <c r="J4247" s="561" t="s">
        <v>7063</v>
      </c>
      <c r="K4247" s="562" t="s">
        <v>25468</v>
      </c>
      <c r="L4247" s="561" t="s">
        <v>25</v>
      </c>
    </row>
    <row r="4248" spans="1:12" x14ac:dyDescent="0.25">
      <c r="A4248" s="561" t="s">
        <v>3412</v>
      </c>
      <c r="B4248" s="561" t="s">
        <v>3413</v>
      </c>
      <c r="C4248" s="561" t="s">
        <v>2763</v>
      </c>
      <c r="D4248" s="561" t="s">
        <v>3655</v>
      </c>
      <c r="E4248" s="562" t="s">
        <v>22</v>
      </c>
      <c r="F4248" s="561" t="s">
        <v>22</v>
      </c>
      <c r="G4248" s="561" t="s">
        <v>30960</v>
      </c>
      <c r="H4248" s="561" t="s">
        <v>30961</v>
      </c>
      <c r="I4248" s="561" t="s">
        <v>23270</v>
      </c>
      <c r="J4248" s="561" t="s">
        <v>7063</v>
      </c>
      <c r="K4248" s="562" t="s">
        <v>25468</v>
      </c>
      <c r="L4248" s="561" t="s">
        <v>25</v>
      </c>
    </row>
    <row r="4249" spans="1:12" x14ac:dyDescent="0.25">
      <c r="A4249" s="561" t="s">
        <v>3412</v>
      </c>
      <c r="B4249" s="561" t="s">
        <v>3413</v>
      </c>
      <c r="C4249" s="561" t="s">
        <v>2763</v>
      </c>
      <c r="D4249" s="561" t="s">
        <v>3655</v>
      </c>
      <c r="E4249" s="562" t="s">
        <v>22</v>
      </c>
      <c r="F4249" s="561" t="s">
        <v>22</v>
      </c>
      <c r="G4249" s="561" t="s">
        <v>30962</v>
      </c>
      <c r="H4249" s="561" t="s">
        <v>30963</v>
      </c>
      <c r="I4249" s="561" t="s">
        <v>23270</v>
      </c>
      <c r="J4249" s="561" t="s">
        <v>7063</v>
      </c>
      <c r="K4249" s="562" t="s">
        <v>25468</v>
      </c>
      <c r="L4249" s="561" t="s">
        <v>25</v>
      </c>
    </row>
    <row r="4250" spans="1:12" x14ac:dyDescent="0.25">
      <c r="A4250" s="561" t="s">
        <v>3412</v>
      </c>
      <c r="B4250" s="561" t="s">
        <v>3413</v>
      </c>
      <c r="C4250" s="561" t="s">
        <v>2763</v>
      </c>
      <c r="D4250" s="561" t="s">
        <v>3655</v>
      </c>
      <c r="E4250" s="562" t="s">
        <v>22</v>
      </c>
      <c r="F4250" s="561" t="s">
        <v>22</v>
      </c>
      <c r="G4250" s="561" t="s">
        <v>30964</v>
      </c>
      <c r="H4250" s="561" t="s">
        <v>30965</v>
      </c>
      <c r="I4250" s="561" t="s">
        <v>23270</v>
      </c>
      <c r="J4250" s="561" t="s">
        <v>7063</v>
      </c>
      <c r="K4250" s="562" t="s">
        <v>37971</v>
      </c>
      <c r="L4250" s="561" t="s">
        <v>25</v>
      </c>
    </row>
    <row r="4251" spans="1:12" x14ac:dyDescent="0.25">
      <c r="A4251" s="561" t="s">
        <v>3412</v>
      </c>
      <c r="B4251" s="561" t="s">
        <v>3413</v>
      </c>
      <c r="C4251" s="561" t="s">
        <v>2763</v>
      </c>
      <c r="D4251" s="561" t="s">
        <v>3655</v>
      </c>
      <c r="E4251" s="562" t="s">
        <v>22</v>
      </c>
      <c r="F4251" s="561" t="s">
        <v>22</v>
      </c>
      <c r="G4251" s="561" t="s">
        <v>30967</v>
      </c>
      <c r="H4251" s="561" t="s">
        <v>30968</v>
      </c>
      <c r="I4251" s="561" t="s">
        <v>23270</v>
      </c>
      <c r="J4251" s="561" t="s">
        <v>7063</v>
      </c>
      <c r="K4251" s="562" t="s">
        <v>37971</v>
      </c>
      <c r="L4251" s="561" t="s">
        <v>25</v>
      </c>
    </row>
    <row r="4252" spans="1:12" x14ac:dyDescent="0.25">
      <c r="A4252" s="561" t="s">
        <v>3412</v>
      </c>
      <c r="B4252" s="561" t="s">
        <v>3413</v>
      </c>
      <c r="C4252" s="561" t="s">
        <v>2763</v>
      </c>
      <c r="D4252" s="561" t="s">
        <v>3655</v>
      </c>
      <c r="E4252" s="562" t="s">
        <v>22</v>
      </c>
      <c r="F4252" s="561" t="s">
        <v>22</v>
      </c>
      <c r="G4252" s="561" t="s">
        <v>30969</v>
      </c>
      <c r="H4252" s="561" t="s">
        <v>30970</v>
      </c>
      <c r="I4252" s="561" t="s">
        <v>23270</v>
      </c>
      <c r="J4252" s="561" t="s">
        <v>7063</v>
      </c>
      <c r="K4252" s="562" t="s">
        <v>8141</v>
      </c>
      <c r="L4252" s="561" t="s">
        <v>25</v>
      </c>
    </row>
    <row r="4253" spans="1:12" x14ac:dyDescent="0.25">
      <c r="A4253" s="561" t="s">
        <v>3412</v>
      </c>
      <c r="B4253" s="561" t="s">
        <v>3413</v>
      </c>
      <c r="C4253" s="561" t="s">
        <v>2763</v>
      </c>
      <c r="D4253" s="561" t="s">
        <v>3655</v>
      </c>
      <c r="E4253" s="562" t="s">
        <v>22</v>
      </c>
      <c r="F4253" s="561" t="s">
        <v>22</v>
      </c>
      <c r="G4253" s="561" t="s">
        <v>30972</v>
      </c>
      <c r="H4253" s="561" t="s">
        <v>30973</v>
      </c>
      <c r="I4253" s="561" t="s">
        <v>23270</v>
      </c>
      <c r="J4253" s="561" t="s">
        <v>7063</v>
      </c>
      <c r="K4253" s="562" t="s">
        <v>8141</v>
      </c>
      <c r="L4253" s="561" t="s">
        <v>25</v>
      </c>
    </row>
    <row r="4254" spans="1:12" x14ac:dyDescent="0.25">
      <c r="A4254" s="561" t="s">
        <v>3412</v>
      </c>
      <c r="B4254" s="561" t="s">
        <v>3413</v>
      </c>
      <c r="C4254" s="561" t="s">
        <v>2763</v>
      </c>
      <c r="D4254" s="561" t="s">
        <v>3655</v>
      </c>
      <c r="E4254" s="562" t="s">
        <v>22</v>
      </c>
      <c r="F4254" s="561" t="s">
        <v>22</v>
      </c>
      <c r="G4254" s="561" t="s">
        <v>30974</v>
      </c>
      <c r="H4254" s="561" t="s">
        <v>30975</v>
      </c>
      <c r="I4254" s="561" t="s">
        <v>23270</v>
      </c>
      <c r="J4254" s="561" t="s">
        <v>7063</v>
      </c>
      <c r="K4254" s="562" t="s">
        <v>6691</v>
      </c>
      <c r="L4254" s="561" t="s">
        <v>25</v>
      </c>
    </row>
    <row r="4255" spans="1:12" x14ac:dyDescent="0.25">
      <c r="A4255" s="561" t="s">
        <v>3412</v>
      </c>
      <c r="B4255" s="561" t="s">
        <v>3413</v>
      </c>
      <c r="C4255" s="561" t="s">
        <v>2763</v>
      </c>
      <c r="D4255" s="561" t="s">
        <v>3655</v>
      </c>
      <c r="E4255" s="562" t="s">
        <v>22</v>
      </c>
      <c r="F4255" s="561" t="s">
        <v>22</v>
      </c>
      <c r="G4255" s="561" t="s">
        <v>30976</v>
      </c>
      <c r="H4255" s="561" t="s">
        <v>30977</v>
      </c>
      <c r="I4255" s="561" t="s">
        <v>23270</v>
      </c>
      <c r="J4255" s="561" t="s">
        <v>7063</v>
      </c>
      <c r="K4255" s="562" t="s">
        <v>32934</v>
      </c>
      <c r="L4255" s="561" t="s">
        <v>25</v>
      </c>
    </row>
    <row r="4256" spans="1:12" x14ac:dyDescent="0.25">
      <c r="A4256" s="561" t="s">
        <v>3412</v>
      </c>
      <c r="B4256" s="561" t="s">
        <v>3413</v>
      </c>
      <c r="C4256" s="561" t="s">
        <v>2763</v>
      </c>
      <c r="D4256" s="561" t="s">
        <v>3655</v>
      </c>
      <c r="E4256" s="562" t="s">
        <v>22</v>
      </c>
      <c r="F4256" s="561" t="s">
        <v>22</v>
      </c>
      <c r="G4256" s="561" t="s">
        <v>30978</v>
      </c>
      <c r="H4256" s="561" t="s">
        <v>30979</v>
      </c>
      <c r="I4256" s="561" t="s">
        <v>23270</v>
      </c>
      <c r="J4256" s="561" t="s">
        <v>7063</v>
      </c>
      <c r="K4256" s="562" t="s">
        <v>37972</v>
      </c>
      <c r="L4256" s="561" t="s">
        <v>25</v>
      </c>
    </row>
    <row r="4257" spans="1:12" x14ac:dyDescent="0.25">
      <c r="A4257" s="561" t="s">
        <v>3412</v>
      </c>
      <c r="B4257" s="561" t="s">
        <v>3413</v>
      </c>
      <c r="C4257" s="561" t="s">
        <v>2763</v>
      </c>
      <c r="D4257" s="561" t="s">
        <v>3655</v>
      </c>
      <c r="E4257" s="562" t="s">
        <v>22</v>
      </c>
      <c r="F4257" s="561" t="s">
        <v>22</v>
      </c>
      <c r="G4257" s="561" t="s">
        <v>30980</v>
      </c>
      <c r="H4257" s="561" t="s">
        <v>30981</v>
      </c>
      <c r="I4257" s="561" t="s">
        <v>23270</v>
      </c>
      <c r="J4257" s="561" t="s">
        <v>7063</v>
      </c>
      <c r="K4257" s="562" t="s">
        <v>1469</v>
      </c>
      <c r="L4257" s="561" t="s">
        <v>25</v>
      </c>
    </row>
    <row r="4258" spans="1:12" x14ac:dyDescent="0.25">
      <c r="A4258" s="561" t="s">
        <v>3412</v>
      </c>
      <c r="B4258" s="561" t="s">
        <v>3413</v>
      </c>
      <c r="C4258" s="561" t="s">
        <v>2763</v>
      </c>
      <c r="D4258" s="561" t="s">
        <v>3655</v>
      </c>
      <c r="E4258" s="562" t="s">
        <v>22</v>
      </c>
      <c r="F4258" s="561" t="s">
        <v>22</v>
      </c>
      <c r="G4258" s="561" t="s">
        <v>30982</v>
      </c>
      <c r="H4258" s="561" t="s">
        <v>30983</v>
      </c>
      <c r="I4258" s="561" t="s">
        <v>23270</v>
      </c>
      <c r="J4258" s="561" t="s">
        <v>7063</v>
      </c>
      <c r="K4258" s="562" t="s">
        <v>1469</v>
      </c>
      <c r="L4258" s="561" t="s">
        <v>25</v>
      </c>
    </row>
    <row r="4259" spans="1:12" x14ac:dyDescent="0.25">
      <c r="A4259" s="561" t="s">
        <v>3412</v>
      </c>
      <c r="B4259" s="561" t="s">
        <v>3413</v>
      </c>
      <c r="C4259" s="561" t="s">
        <v>2763</v>
      </c>
      <c r="D4259" s="561" t="s">
        <v>3655</v>
      </c>
      <c r="E4259" s="562" t="s">
        <v>22</v>
      </c>
      <c r="F4259" s="561" t="s">
        <v>22</v>
      </c>
      <c r="G4259" s="561" t="s">
        <v>30984</v>
      </c>
      <c r="H4259" s="561" t="s">
        <v>30985</v>
      </c>
      <c r="I4259" s="561" t="s">
        <v>23270</v>
      </c>
      <c r="J4259" s="561" t="s">
        <v>7063</v>
      </c>
      <c r="K4259" s="562" t="s">
        <v>7809</v>
      </c>
      <c r="L4259" s="561" t="s">
        <v>25</v>
      </c>
    </row>
    <row r="4260" spans="1:12" x14ac:dyDescent="0.25">
      <c r="A4260" s="561" t="s">
        <v>3412</v>
      </c>
      <c r="B4260" s="561" t="s">
        <v>3413</v>
      </c>
      <c r="C4260" s="561" t="s">
        <v>2763</v>
      </c>
      <c r="D4260" s="561" t="s">
        <v>3655</v>
      </c>
      <c r="E4260" s="562" t="s">
        <v>22</v>
      </c>
      <c r="F4260" s="561" t="s">
        <v>22</v>
      </c>
      <c r="G4260" s="561" t="s">
        <v>30987</v>
      </c>
      <c r="H4260" s="561" t="s">
        <v>30988</v>
      </c>
      <c r="I4260" s="561" t="s">
        <v>23270</v>
      </c>
      <c r="J4260" s="561" t="s">
        <v>7063</v>
      </c>
      <c r="K4260" s="562" t="s">
        <v>7809</v>
      </c>
      <c r="L4260" s="561" t="s">
        <v>25</v>
      </c>
    </row>
    <row r="4261" spans="1:12" x14ac:dyDescent="0.25">
      <c r="A4261" s="561" t="s">
        <v>3412</v>
      </c>
      <c r="B4261" s="561" t="s">
        <v>3413</v>
      </c>
      <c r="C4261" s="561" t="s">
        <v>2763</v>
      </c>
      <c r="D4261" s="561" t="s">
        <v>3655</v>
      </c>
      <c r="E4261" s="562" t="s">
        <v>22</v>
      </c>
      <c r="F4261" s="561" t="s">
        <v>22</v>
      </c>
      <c r="G4261" s="561" t="s">
        <v>30989</v>
      </c>
      <c r="H4261" s="561" t="s">
        <v>30990</v>
      </c>
      <c r="I4261" s="561" t="s">
        <v>23270</v>
      </c>
      <c r="J4261" s="561" t="s">
        <v>7063</v>
      </c>
      <c r="K4261" s="562" t="s">
        <v>7809</v>
      </c>
      <c r="L4261" s="561" t="s">
        <v>25</v>
      </c>
    </row>
    <row r="4262" spans="1:12" x14ac:dyDescent="0.25">
      <c r="A4262" s="561" t="s">
        <v>3412</v>
      </c>
      <c r="B4262" s="561" t="s">
        <v>3413</v>
      </c>
      <c r="C4262" s="561" t="s">
        <v>2763</v>
      </c>
      <c r="D4262" s="561" t="s">
        <v>3655</v>
      </c>
      <c r="E4262" s="562" t="s">
        <v>22</v>
      </c>
      <c r="F4262" s="561" t="s">
        <v>22</v>
      </c>
      <c r="G4262" s="561" t="s">
        <v>30991</v>
      </c>
      <c r="H4262" s="561" t="s">
        <v>30992</v>
      </c>
      <c r="I4262" s="561" t="s">
        <v>23270</v>
      </c>
      <c r="J4262" s="561" t="s">
        <v>7063</v>
      </c>
      <c r="K4262" s="562" t="s">
        <v>8463</v>
      </c>
      <c r="L4262" s="561" t="s">
        <v>25</v>
      </c>
    </row>
    <row r="4263" spans="1:12" x14ac:dyDescent="0.25">
      <c r="A4263" s="561" t="s">
        <v>3412</v>
      </c>
      <c r="B4263" s="561" t="s">
        <v>3413</v>
      </c>
      <c r="C4263" s="561" t="s">
        <v>2763</v>
      </c>
      <c r="D4263" s="561" t="s">
        <v>3655</v>
      </c>
      <c r="E4263" s="562" t="s">
        <v>22</v>
      </c>
      <c r="F4263" s="561" t="s">
        <v>22</v>
      </c>
      <c r="G4263" s="561" t="s">
        <v>30993</v>
      </c>
      <c r="H4263" s="561" t="s">
        <v>30994</v>
      </c>
      <c r="I4263" s="561" t="s">
        <v>23270</v>
      </c>
      <c r="J4263" s="561" t="s">
        <v>7063</v>
      </c>
      <c r="K4263" s="562" t="s">
        <v>8463</v>
      </c>
      <c r="L4263" s="561" t="s">
        <v>25</v>
      </c>
    </row>
    <row r="4264" spans="1:12" x14ac:dyDescent="0.25">
      <c r="A4264" s="561" t="s">
        <v>3412</v>
      </c>
      <c r="B4264" s="561" t="s">
        <v>3413</v>
      </c>
      <c r="C4264" s="561" t="s">
        <v>2763</v>
      </c>
      <c r="D4264" s="561" t="s">
        <v>3655</v>
      </c>
      <c r="E4264" s="562" t="s">
        <v>22</v>
      </c>
      <c r="F4264" s="561" t="s">
        <v>22</v>
      </c>
      <c r="G4264" s="561" t="s">
        <v>30995</v>
      </c>
      <c r="H4264" s="561" t="s">
        <v>30996</v>
      </c>
      <c r="I4264" s="561" t="s">
        <v>23270</v>
      </c>
      <c r="J4264" s="561" t="s">
        <v>7063</v>
      </c>
      <c r="K4264" s="562" t="s">
        <v>8463</v>
      </c>
      <c r="L4264" s="561" t="s">
        <v>25</v>
      </c>
    </row>
    <row r="4265" spans="1:12" x14ac:dyDescent="0.25">
      <c r="A4265" s="561" t="s">
        <v>3412</v>
      </c>
      <c r="B4265" s="561" t="s">
        <v>3413</v>
      </c>
      <c r="C4265" s="561" t="s">
        <v>2763</v>
      </c>
      <c r="D4265" s="561" t="s">
        <v>3655</v>
      </c>
      <c r="E4265" s="562" t="s">
        <v>22</v>
      </c>
      <c r="F4265" s="561" t="s">
        <v>22</v>
      </c>
      <c r="G4265" s="561" t="s">
        <v>30997</v>
      </c>
      <c r="H4265" s="561" t="s">
        <v>30998</v>
      </c>
      <c r="I4265" s="561" t="s">
        <v>23270</v>
      </c>
      <c r="J4265" s="561" t="s">
        <v>7063</v>
      </c>
      <c r="K4265" s="562" t="s">
        <v>37973</v>
      </c>
      <c r="L4265" s="561" t="s">
        <v>25</v>
      </c>
    </row>
    <row r="4266" spans="1:12" x14ac:dyDescent="0.25">
      <c r="A4266" s="561" t="s">
        <v>3412</v>
      </c>
      <c r="B4266" s="561" t="s">
        <v>3413</v>
      </c>
      <c r="C4266" s="561" t="s">
        <v>2763</v>
      </c>
      <c r="D4266" s="561" t="s">
        <v>3655</v>
      </c>
      <c r="E4266" s="562" t="s">
        <v>22</v>
      </c>
      <c r="F4266" s="561" t="s">
        <v>22</v>
      </c>
      <c r="G4266" s="561" t="s">
        <v>30999</v>
      </c>
      <c r="H4266" s="561" t="s">
        <v>31000</v>
      </c>
      <c r="I4266" s="561" t="s">
        <v>23270</v>
      </c>
      <c r="J4266" s="561" t="s">
        <v>7063</v>
      </c>
      <c r="K4266" s="562" t="s">
        <v>37973</v>
      </c>
      <c r="L4266" s="561" t="s">
        <v>25</v>
      </c>
    </row>
    <row r="4267" spans="1:12" x14ac:dyDescent="0.25">
      <c r="A4267" s="561" t="s">
        <v>3412</v>
      </c>
      <c r="B4267" s="561" t="s">
        <v>3413</v>
      </c>
      <c r="C4267" s="561" t="s">
        <v>2763</v>
      </c>
      <c r="D4267" s="561" t="s">
        <v>3655</v>
      </c>
      <c r="E4267" s="562" t="s">
        <v>22</v>
      </c>
      <c r="F4267" s="561" t="s">
        <v>22</v>
      </c>
      <c r="G4267" s="561" t="s">
        <v>31001</v>
      </c>
      <c r="H4267" s="561" t="s">
        <v>31002</v>
      </c>
      <c r="I4267" s="561" t="s">
        <v>23270</v>
      </c>
      <c r="J4267" s="561" t="s">
        <v>7063</v>
      </c>
      <c r="K4267" s="562" t="s">
        <v>8540</v>
      </c>
      <c r="L4267" s="561" t="s">
        <v>25</v>
      </c>
    </row>
    <row r="4268" spans="1:12" x14ac:dyDescent="0.25">
      <c r="A4268" s="561" t="s">
        <v>3412</v>
      </c>
      <c r="B4268" s="561" t="s">
        <v>3413</v>
      </c>
      <c r="C4268" s="561" t="s">
        <v>2763</v>
      </c>
      <c r="D4268" s="561" t="s">
        <v>3655</v>
      </c>
      <c r="E4268" s="562" t="s">
        <v>22</v>
      </c>
      <c r="F4268" s="561" t="s">
        <v>22</v>
      </c>
      <c r="G4268" s="561" t="s">
        <v>31003</v>
      </c>
      <c r="H4268" s="561" t="s">
        <v>31004</v>
      </c>
      <c r="I4268" s="561" t="s">
        <v>23270</v>
      </c>
      <c r="J4268" s="561" t="s">
        <v>7063</v>
      </c>
      <c r="K4268" s="562" t="s">
        <v>8540</v>
      </c>
      <c r="L4268" s="561" t="s">
        <v>25</v>
      </c>
    </row>
    <row r="4269" spans="1:12" x14ac:dyDescent="0.25">
      <c r="A4269" s="561" t="s">
        <v>3412</v>
      </c>
      <c r="B4269" s="561" t="s">
        <v>3413</v>
      </c>
      <c r="C4269" s="561" t="s">
        <v>2763</v>
      </c>
      <c r="D4269" s="561" t="s">
        <v>3655</v>
      </c>
      <c r="E4269" s="562" t="s">
        <v>22</v>
      </c>
      <c r="F4269" s="561" t="s">
        <v>22</v>
      </c>
      <c r="G4269" s="561" t="s">
        <v>31005</v>
      </c>
      <c r="H4269" s="561" t="s">
        <v>31006</v>
      </c>
      <c r="I4269" s="561" t="s">
        <v>23270</v>
      </c>
      <c r="J4269" s="561" t="s">
        <v>7063</v>
      </c>
      <c r="K4269" s="562" t="s">
        <v>7940</v>
      </c>
      <c r="L4269" s="561" t="s">
        <v>25</v>
      </c>
    </row>
    <row r="4270" spans="1:12" x14ac:dyDescent="0.25">
      <c r="A4270" s="561" t="s">
        <v>3412</v>
      </c>
      <c r="B4270" s="561" t="s">
        <v>3413</v>
      </c>
      <c r="C4270" s="561" t="s">
        <v>2763</v>
      </c>
      <c r="D4270" s="561" t="s">
        <v>3655</v>
      </c>
      <c r="E4270" s="562" t="s">
        <v>22</v>
      </c>
      <c r="F4270" s="561" t="s">
        <v>22</v>
      </c>
      <c r="G4270" s="561" t="s">
        <v>31007</v>
      </c>
      <c r="H4270" s="561" t="s">
        <v>4262</v>
      </c>
      <c r="I4270" s="561" t="s">
        <v>23270</v>
      </c>
      <c r="J4270" s="561" t="s">
        <v>7063</v>
      </c>
      <c r="K4270" s="562" t="s">
        <v>5241</v>
      </c>
      <c r="L4270" s="561" t="s">
        <v>25</v>
      </c>
    </row>
    <row r="4271" spans="1:12" x14ac:dyDescent="0.25">
      <c r="A4271" s="561" t="s">
        <v>3412</v>
      </c>
      <c r="B4271" s="561" t="s">
        <v>3413</v>
      </c>
      <c r="C4271" s="561" t="s">
        <v>2763</v>
      </c>
      <c r="D4271" s="561" t="s">
        <v>3655</v>
      </c>
      <c r="E4271" s="562" t="s">
        <v>22</v>
      </c>
      <c r="F4271" s="561" t="s">
        <v>22</v>
      </c>
      <c r="G4271" s="561" t="s">
        <v>31008</v>
      </c>
      <c r="H4271" s="561" t="s">
        <v>4263</v>
      </c>
      <c r="I4271" s="561" t="s">
        <v>23270</v>
      </c>
      <c r="J4271" s="561" t="s">
        <v>7063</v>
      </c>
      <c r="K4271" s="562" t="s">
        <v>7292</v>
      </c>
      <c r="L4271" s="561" t="s">
        <v>25</v>
      </c>
    </row>
    <row r="4272" spans="1:12" x14ac:dyDescent="0.25">
      <c r="A4272" s="561" t="s">
        <v>3412</v>
      </c>
      <c r="B4272" s="561" t="s">
        <v>3413</v>
      </c>
      <c r="C4272" s="561" t="s">
        <v>2763</v>
      </c>
      <c r="D4272" s="561" t="s">
        <v>3655</v>
      </c>
      <c r="E4272" s="562" t="s">
        <v>22</v>
      </c>
      <c r="F4272" s="561" t="s">
        <v>22</v>
      </c>
      <c r="G4272" s="561" t="s">
        <v>31009</v>
      </c>
      <c r="H4272" s="561" t="s">
        <v>4264</v>
      </c>
      <c r="I4272" s="561" t="s">
        <v>23270</v>
      </c>
      <c r="J4272" s="561" t="s">
        <v>7063</v>
      </c>
      <c r="K4272" s="562" t="s">
        <v>37974</v>
      </c>
      <c r="L4272" s="561" t="s">
        <v>25</v>
      </c>
    </row>
    <row r="4273" spans="1:12" x14ac:dyDescent="0.25">
      <c r="A4273" s="561" t="s">
        <v>3412</v>
      </c>
      <c r="B4273" s="561" t="s">
        <v>3413</v>
      </c>
      <c r="C4273" s="561" t="s">
        <v>2763</v>
      </c>
      <c r="D4273" s="561" t="s">
        <v>3655</v>
      </c>
      <c r="E4273" s="562" t="s">
        <v>22</v>
      </c>
      <c r="F4273" s="561" t="s">
        <v>22</v>
      </c>
      <c r="G4273" s="561" t="s">
        <v>31011</v>
      </c>
      <c r="H4273" s="561" t="s">
        <v>4265</v>
      </c>
      <c r="I4273" s="561" t="s">
        <v>23270</v>
      </c>
      <c r="J4273" s="561" t="s">
        <v>7063</v>
      </c>
      <c r="K4273" s="562" t="s">
        <v>7491</v>
      </c>
      <c r="L4273" s="561" t="s">
        <v>25</v>
      </c>
    </row>
    <row r="4274" spans="1:12" x14ac:dyDescent="0.25">
      <c r="A4274" s="561" t="s">
        <v>3412</v>
      </c>
      <c r="B4274" s="561" t="s">
        <v>3413</v>
      </c>
      <c r="C4274" s="561" t="s">
        <v>2763</v>
      </c>
      <c r="D4274" s="561" t="s">
        <v>3655</v>
      </c>
      <c r="E4274" s="562" t="s">
        <v>22</v>
      </c>
      <c r="F4274" s="561" t="s">
        <v>22</v>
      </c>
      <c r="G4274" s="561" t="s">
        <v>31012</v>
      </c>
      <c r="H4274" s="561" t="s">
        <v>4266</v>
      </c>
      <c r="I4274" s="561" t="s">
        <v>23270</v>
      </c>
      <c r="J4274" s="561" t="s">
        <v>7063</v>
      </c>
      <c r="K4274" s="562" t="s">
        <v>7480</v>
      </c>
      <c r="L4274" s="561" t="s">
        <v>25</v>
      </c>
    </row>
    <row r="4275" spans="1:12" x14ac:dyDescent="0.25">
      <c r="A4275" s="561" t="s">
        <v>3412</v>
      </c>
      <c r="B4275" s="561" t="s">
        <v>3413</v>
      </c>
      <c r="C4275" s="561" t="s">
        <v>2763</v>
      </c>
      <c r="D4275" s="561" t="s">
        <v>3655</v>
      </c>
      <c r="E4275" s="562" t="s">
        <v>22</v>
      </c>
      <c r="F4275" s="561" t="s">
        <v>22</v>
      </c>
      <c r="G4275" s="561" t="s">
        <v>31014</v>
      </c>
      <c r="H4275" s="561" t="s">
        <v>4267</v>
      </c>
      <c r="I4275" s="561" t="s">
        <v>23270</v>
      </c>
      <c r="J4275" s="561" t="s">
        <v>7063</v>
      </c>
      <c r="K4275" s="562" t="s">
        <v>4675</v>
      </c>
      <c r="L4275" s="561" t="s">
        <v>25</v>
      </c>
    </row>
    <row r="4276" spans="1:12" x14ac:dyDescent="0.25">
      <c r="A4276" s="561" t="s">
        <v>3412</v>
      </c>
      <c r="B4276" s="561" t="s">
        <v>3413</v>
      </c>
      <c r="C4276" s="561" t="s">
        <v>2763</v>
      </c>
      <c r="D4276" s="561" t="s">
        <v>3655</v>
      </c>
      <c r="E4276" s="562" t="s">
        <v>22</v>
      </c>
      <c r="F4276" s="561" t="s">
        <v>22</v>
      </c>
      <c r="G4276" s="561" t="s">
        <v>31015</v>
      </c>
      <c r="H4276" s="561" t="s">
        <v>4268</v>
      </c>
      <c r="I4276" s="561" t="s">
        <v>23270</v>
      </c>
      <c r="J4276" s="561" t="s">
        <v>7063</v>
      </c>
      <c r="K4276" s="562" t="s">
        <v>37975</v>
      </c>
      <c r="L4276" s="561" t="s">
        <v>25</v>
      </c>
    </row>
    <row r="4277" spans="1:12" x14ac:dyDescent="0.25">
      <c r="A4277" s="561" t="s">
        <v>3412</v>
      </c>
      <c r="B4277" s="561" t="s">
        <v>3413</v>
      </c>
      <c r="C4277" s="561" t="s">
        <v>2763</v>
      </c>
      <c r="D4277" s="561" t="s">
        <v>3655</v>
      </c>
      <c r="E4277" s="562" t="s">
        <v>22</v>
      </c>
      <c r="F4277" s="561" t="s">
        <v>22</v>
      </c>
      <c r="G4277" s="561" t="s">
        <v>31016</v>
      </c>
      <c r="H4277" s="561" t="s">
        <v>4269</v>
      </c>
      <c r="I4277" s="561" t="s">
        <v>23270</v>
      </c>
      <c r="J4277" s="561" t="s">
        <v>7063</v>
      </c>
      <c r="K4277" s="562" t="s">
        <v>37976</v>
      </c>
      <c r="L4277" s="561" t="s">
        <v>25</v>
      </c>
    </row>
    <row r="4278" spans="1:12" x14ac:dyDescent="0.25">
      <c r="A4278" s="561" t="s">
        <v>3412</v>
      </c>
      <c r="B4278" s="561" t="s">
        <v>3413</v>
      </c>
      <c r="C4278" s="561" t="s">
        <v>2763</v>
      </c>
      <c r="D4278" s="561" t="s">
        <v>3655</v>
      </c>
      <c r="E4278" s="562" t="s">
        <v>22</v>
      </c>
      <c r="F4278" s="561" t="s">
        <v>22</v>
      </c>
      <c r="G4278" s="561" t="s">
        <v>31018</v>
      </c>
      <c r="H4278" s="561" t="s">
        <v>4270</v>
      </c>
      <c r="I4278" s="561" t="s">
        <v>23270</v>
      </c>
      <c r="J4278" s="561" t="s">
        <v>7063</v>
      </c>
      <c r="K4278" s="562" t="s">
        <v>7336</v>
      </c>
      <c r="L4278" s="561" t="s">
        <v>25</v>
      </c>
    </row>
    <row r="4279" spans="1:12" x14ac:dyDescent="0.25">
      <c r="A4279" s="561" t="s">
        <v>3412</v>
      </c>
      <c r="B4279" s="561" t="s">
        <v>3413</v>
      </c>
      <c r="C4279" s="561" t="s">
        <v>2763</v>
      </c>
      <c r="D4279" s="561" t="s">
        <v>3655</v>
      </c>
      <c r="E4279" s="562" t="s">
        <v>22</v>
      </c>
      <c r="F4279" s="561" t="s">
        <v>22</v>
      </c>
      <c r="G4279" s="561" t="s">
        <v>31019</v>
      </c>
      <c r="H4279" s="561" t="s">
        <v>4272</v>
      </c>
      <c r="I4279" s="561" t="s">
        <v>23270</v>
      </c>
      <c r="J4279" s="561" t="s">
        <v>7063</v>
      </c>
      <c r="K4279" s="562" t="s">
        <v>37977</v>
      </c>
      <c r="L4279" s="561" t="s">
        <v>25</v>
      </c>
    </row>
    <row r="4280" spans="1:12" x14ac:dyDescent="0.25">
      <c r="A4280" s="561" t="s">
        <v>3412</v>
      </c>
      <c r="B4280" s="561" t="s">
        <v>3413</v>
      </c>
      <c r="C4280" s="561" t="s">
        <v>2763</v>
      </c>
      <c r="D4280" s="561" t="s">
        <v>3655</v>
      </c>
      <c r="E4280" s="562" t="s">
        <v>22</v>
      </c>
      <c r="F4280" s="561" t="s">
        <v>22</v>
      </c>
      <c r="G4280" s="561" t="s">
        <v>31021</v>
      </c>
      <c r="H4280" s="561" t="s">
        <v>4273</v>
      </c>
      <c r="I4280" s="561" t="s">
        <v>23270</v>
      </c>
      <c r="J4280" s="561" t="s">
        <v>7063</v>
      </c>
      <c r="K4280" s="562" t="s">
        <v>7549</v>
      </c>
      <c r="L4280" s="561" t="s">
        <v>25</v>
      </c>
    </row>
    <row r="4281" spans="1:12" x14ac:dyDescent="0.25">
      <c r="A4281" s="561" t="s">
        <v>3412</v>
      </c>
      <c r="B4281" s="561" t="s">
        <v>3413</v>
      </c>
      <c r="C4281" s="561" t="s">
        <v>2763</v>
      </c>
      <c r="D4281" s="561" t="s">
        <v>3655</v>
      </c>
      <c r="E4281" s="562" t="s">
        <v>22</v>
      </c>
      <c r="F4281" s="561" t="s">
        <v>22</v>
      </c>
      <c r="G4281" s="561" t="s">
        <v>31022</v>
      </c>
      <c r="H4281" s="561" t="s">
        <v>4274</v>
      </c>
      <c r="I4281" s="561" t="s">
        <v>23270</v>
      </c>
      <c r="J4281" s="561" t="s">
        <v>7063</v>
      </c>
      <c r="K4281" s="562" t="s">
        <v>4888</v>
      </c>
      <c r="L4281" s="561" t="s">
        <v>25</v>
      </c>
    </row>
    <row r="4282" spans="1:12" x14ac:dyDescent="0.25">
      <c r="A4282" s="561" t="s">
        <v>3412</v>
      </c>
      <c r="B4282" s="561" t="s">
        <v>3413</v>
      </c>
      <c r="C4282" s="561" t="s">
        <v>2763</v>
      </c>
      <c r="D4282" s="561" t="s">
        <v>3655</v>
      </c>
      <c r="E4282" s="562" t="s">
        <v>22</v>
      </c>
      <c r="F4282" s="561" t="s">
        <v>22</v>
      </c>
      <c r="G4282" s="561" t="s">
        <v>31024</v>
      </c>
      <c r="H4282" s="561" t="s">
        <v>4276</v>
      </c>
      <c r="I4282" s="561" t="s">
        <v>23270</v>
      </c>
      <c r="J4282" s="561" t="s">
        <v>7063</v>
      </c>
      <c r="K4282" s="562" t="s">
        <v>37978</v>
      </c>
      <c r="L4282" s="561" t="s">
        <v>25</v>
      </c>
    </row>
    <row r="4283" spans="1:12" x14ac:dyDescent="0.25">
      <c r="A4283" s="561" t="s">
        <v>3412</v>
      </c>
      <c r="B4283" s="561" t="s">
        <v>3413</v>
      </c>
      <c r="C4283" s="561" t="s">
        <v>2763</v>
      </c>
      <c r="D4283" s="561" t="s">
        <v>3655</v>
      </c>
      <c r="E4283" s="562" t="s">
        <v>22</v>
      </c>
      <c r="F4283" s="561" t="s">
        <v>22</v>
      </c>
      <c r="G4283" s="561" t="s">
        <v>31026</v>
      </c>
      <c r="H4283" s="561" t="s">
        <v>4277</v>
      </c>
      <c r="I4283" s="561" t="s">
        <v>23270</v>
      </c>
      <c r="J4283" s="561" t="s">
        <v>7063</v>
      </c>
      <c r="K4283" s="562" t="s">
        <v>37979</v>
      </c>
      <c r="L4283" s="561" t="s">
        <v>25</v>
      </c>
    </row>
    <row r="4284" spans="1:12" x14ac:dyDescent="0.25">
      <c r="A4284" s="561" t="s">
        <v>3412</v>
      </c>
      <c r="B4284" s="561" t="s">
        <v>3413</v>
      </c>
      <c r="C4284" s="561" t="s">
        <v>2763</v>
      </c>
      <c r="D4284" s="561" t="s">
        <v>3655</v>
      </c>
      <c r="E4284" s="562" t="s">
        <v>22</v>
      </c>
      <c r="F4284" s="561" t="s">
        <v>22</v>
      </c>
      <c r="G4284" s="561" t="s">
        <v>31027</v>
      </c>
      <c r="H4284" s="561" t="s">
        <v>4278</v>
      </c>
      <c r="I4284" s="561" t="s">
        <v>23270</v>
      </c>
      <c r="J4284" s="561" t="s">
        <v>7063</v>
      </c>
      <c r="K4284" s="562" t="s">
        <v>7703</v>
      </c>
      <c r="L4284" s="561" t="s">
        <v>25</v>
      </c>
    </row>
    <row r="4285" spans="1:12" x14ac:dyDescent="0.25">
      <c r="A4285" s="561" t="s">
        <v>3412</v>
      </c>
      <c r="B4285" s="561" t="s">
        <v>3413</v>
      </c>
      <c r="C4285" s="561" t="s">
        <v>2763</v>
      </c>
      <c r="D4285" s="561" t="s">
        <v>3655</v>
      </c>
      <c r="E4285" s="562" t="s">
        <v>22</v>
      </c>
      <c r="F4285" s="561" t="s">
        <v>22</v>
      </c>
      <c r="G4285" s="561" t="s">
        <v>31029</v>
      </c>
      <c r="H4285" s="561" t="s">
        <v>4279</v>
      </c>
      <c r="I4285" s="561" t="s">
        <v>23270</v>
      </c>
      <c r="J4285" s="561" t="s">
        <v>7063</v>
      </c>
      <c r="K4285" s="562" t="s">
        <v>37980</v>
      </c>
      <c r="L4285" s="561" t="s">
        <v>25</v>
      </c>
    </row>
    <row r="4286" spans="1:12" x14ac:dyDescent="0.25">
      <c r="A4286" s="561" t="s">
        <v>3412</v>
      </c>
      <c r="B4286" s="561" t="s">
        <v>3413</v>
      </c>
      <c r="C4286" s="561" t="s">
        <v>2763</v>
      </c>
      <c r="D4286" s="561" t="s">
        <v>3655</v>
      </c>
      <c r="E4286" s="562" t="s">
        <v>22</v>
      </c>
      <c r="F4286" s="561" t="s">
        <v>22</v>
      </c>
      <c r="G4286" s="561" t="s">
        <v>31031</v>
      </c>
      <c r="H4286" s="561" t="s">
        <v>4280</v>
      </c>
      <c r="I4286" s="561" t="s">
        <v>23270</v>
      </c>
      <c r="J4286" s="561" t="s">
        <v>7063</v>
      </c>
      <c r="K4286" s="562" t="s">
        <v>36105</v>
      </c>
      <c r="L4286" s="561" t="s">
        <v>25</v>
      </c>
    </row>
    <row r="4287" spans="1:12" x14ac:dyDescent="0.25">
      <c r="A4287" s="561" t="s">
        <v>3412</v>
      </c>
      <c r="B4287" s="561" t="s">
        <v>3413</v>
      </c>
      <c r="C4287" s="561" t="s">
        <v>2763</v>
      </c>
      <c r="D4287" s="561" t="s">
        <v>3655</v>
      </c>
      <c r="E4287" s="562" t="s">
        <v>22</v>
      </c>
      <c r="F4287" s="561" t="s">
        <v>22</v>
      </c>
      <c r="G4287" s="561" t="s">
        <v>31033</v>
      </c>
      <c r="H4287" s="561" t="s">
        <v>4281</v>
      </c>
      <c r="I4287" s="561" t="s">
        <v>23270</v>
      </c>
      <c r="J4287" s="561" t="s">
        <v>7063</v>
      </c>
      <c r="K4287" s="562" t="s">
        <v>24668</v>
      </c>
      <c r="L4287" s="561" t="s">
        <v>25</v>
      </c>
    </row>
    <row r="4288" spans="1:12" x14ac:dyDescent="0.25">
      <c r="A4288" s="561" t="s">
        <v>3412</v>
      </c>
      <c r="B4288" s="561" t="s">
        <v>3413</v>
      </c>
      <c r="C4288" s="561" t="s">
        <v>2763</v>
      </c>
      <c r="D4288" s="561" t="s">
        <v>3655</v>
      </c>
      <c r="E4288" s="562" t="s">
        <v>22</v>
      </c>
      <c r="F4288" s="561" t="s">
        <v>22</v>
      </c>
      <c r="G4288" s="561" t="s">
        <v>31035</v>
      </c>
      <c r="H4288" s="561" t="s">
        <v>4283</v>
      </c>
      <c r="I4288" s="561" t="s">
        <v>23270</v>
      </c>
      <c r="J4288" s="561" t="s">
        <v>7063</v>
      </c>
      <c r="K4288" s="562" t="s">
        <v>37981</v>
      </c>
      <c r="L4288" s="561" t="s">
        <v>25</v>
      </c>
    </row>
    <row r="4289" spans="1:12" x14ac:dyDescent="0.25">
      <c r="A4289" s="561" t="s">
        <v>3412</v>
      </c>
      <c r="B4289" s="561" t="s">
        <v>3413</v>
      </c>
      <c r="C4289" s="561" t="s">
        <v>2763</v>
      </c>
      <c r="D4289" s="561" t="s">
        <v>3655</v>
      </c>
      <c r="E4289" s="562" t="s">
        <v>22</v>
      </c>
      <c r="F4289" s="561" t="s">
        <v>22</v>
      </c>
      <c r="G4289" s="561" t="s">
        <v>31037</v>
      </c>
      <c r="H4289" s="561" t="s">
        <v>4284</v>
      </c>
      <c r="I4289" s="561" t="s">
        <v>23270</v>
      </c>
      <c r="J4289" s="561" t="s">
        <v>7063</v>
      </c>
      <c r="K4289" s="562" t="s">
        <v>37915</v>
      </c>
      <c r="L4289" s="561" t="s">
        <v>25</v>
      </c>
    </row>
    <row r="4290" spans="1:12" x14ac:dyDescent="0.25">
      <c r="A4290" s="561" t="s">
        <v>3412</v>
      </c>
      <c r="B4290" s="561" t="s">
        <v>3413</v>
      </c>
      <c r="C4290" s="561" t="s">
        <v>2763</v>
      </c>
      <c r="D4290" s="561" t="s">
        <v>3655</v>
      </c>
      <c r="E4290" s="562" t="s">
        <v>22</v>
      </c>
      <c r="F4290" s="561" t="s">
        <v>22</v>
      </c>
      <c r="G4290" s="561" t="s">
        <v>31038</v>
      </c>
      <c r="H4290" s="561" t="s">
        <v>4285</v>
      </c>
      <c r="I4290" s="561" t="s">
        <v>23270</v>
      </c>
      <c r="J4290" s="561" t="s">
        <v>7063</v>
      </c>
      <c r="K4290" s="562" t="s">
        <v>37982</v>
      </c>
      <c r="L4290" s="561" t="s">
        <v>25</v>
      </c>
    </row>
    <row r="4291" spans="1:12" x14ac:dyDescent="0.25">
      <c r="A4291" s="561" t="s">
        <v>3412</v>
      </c>
      <c r="B4291" s="561" t="s">
        <v>3413</v>
      </c>
      <c r="C4291" s="561" t="s">
        <v>2763</v>
      </c>
      <c r="D4291" s="561" t="s">
        <v>3655</v>
      </c>
      <c r="E4291" s="562" t="s">
        <v>22</v>
      </c>
      <c r="F4291" s="561" t="s">
        <v>22</v>
      </c>
      <c r="G4291" s="561" t="s">
        <v>31040</v>
      </c>
      <c r="H4291" s="561" t="s">
        <v>4286</v>
      </c>
      <c r="I4291" s="561" t="s">
        <v>23270</v>
      </c>
      <c r="J4291" s="561" t="s">
        <v>7063</v>
      </c>
      <c r="K4291" s="562" t="s">
        <v>37983</v>
      </c>
      <c r="L4291" s="561" t="s">
        <v>25</v>
      </c>
    </row>
    <row r="4292" spans="1:12" x14ac:dyDescent="0.25">
      <c r="A4292" s="561" t="s">
        <v>3412</v>
      </c>
      <c r="B4292" s="561" t="s">
        <v>3413</v>
      </c>
      <c r="C4292" s="561" t="s">
        <v>2763</v>
      </c>
      <c r="D4292" s="561" t="s">
        <v>3655</v>
      </c>
      <c r="E4292" s="562" t="s">
        <v>22</v>
      </c>
      <c r="F4292" s="561" t="s">
        <v>22</v>
      </c>
      <c r="G4292" s="561" t="s">
        <v>31042</v>
      </c>
      <c r="H4292" s="561" t="s">
        <v>4287</v>
      </c>
      <c r="I4292" s="561" t="s">
        <v>23270</v>
      </c>
      <c r="J4292" s="561" t="s">
        <v>7063</v>
      </c>
      <c r="K4292" s="562" t="s">
        <v>37984</v>
      </c>
      <c r="L4292" s="561" t="s">
        <v>25</v>
      </c>
    </row>
    <row r="4293" spans="1:12" x14ac:dyDescent="0.25">
      <c r="A4293" s="561" t="s">
        <v>3412</v>
      </c>
      <c r="B4293" s="561" t="s">
        <v>3413</v>
      </c>
      <c r="C4293" s="561" t="s">
        <v>2763</v>
      </c>
      <c r="D4293" s="561" t="s">
        <v>3655</v>
      </c>
      <c r="E4293" s="562" t="s">
        <v>22</v>
      </c>
      <c r="F4293" s="561" t="s">
        <v>22</v>
      </c>
      <c r="G4293" s="561" t="s">
        <v>31044</v>
      </c>
      <c r="H4293" s="561" t="s">
        <v>4288</v>
      </c>
      <c r="I4293" s="561" t="s">
        <v>23270</v>
      </c>
      <c r="J4293" s="561" t="s">
        <v>7063</v>
      </c>
      <c r="K4293" s="562" t="s">
        <v>2846</v>
      </c>
      <c r="L4293" s="561" t="s">
        <v>25</v>
      </c>
    </row>
    <row r="4294" spans="1:12" x14ac:dyDescent="0.25">
      <c r="A4294" s="561" t="s">
        <v>3412</v>
      </c>
      <c r="B4294" s="561" t="s">
        <v>3413</v>
      </c>
      <c r="C4294" s="561" t="s">
        <v>2763</v>
      </c>
      <c r="D4294" s="561" t="s">
        <v>3655</v>
      </c>
      <c r="E4294" s="562" t="s">
        <v>22</v>
      </c>
      <c r="F4294" s="561" t="s">
        <v>22</v>
      </c>
      <c r="G4294" s="561" t="s">
        <v>31045</v>
      </c>
      <c r="H4294" s="561" t="s">
        <v>4289</v>
      </c>
      <c r="I4294" s="561" t="s">
        <v>23270</v>
      </c>
      <c r="J4294" s="561" t="s">
        <v>7063</v>
      </c>
      <c r="K4294" s="562" t="s">
        <v>7711</v>
      </c>
      <c r="L4294" s="561" t="s">
        <v>25</v>
      </c>
    </row>
    <row r="4295" spans="1:12" x14ac:dyDescent="0.25">
      <c r="A4295" s="561" t="s">
        <v>3412</v>
      </c>
      <c r="B4295" s="561" t="s">
        <v>3413</v>
      </c>
      <c r="C4295" s="561" t="s">
        <v>2763</v>
      </c>
      <c r="D4295" s="561" t="s">
        <v>3655</v>
      </c>
      <c r="E4295" s="562" t="s">
        <v>22</v>
      </c>
      <c r="F4295" s="561" t="s">
        <v>22</v>
      </c>
      <c r="G4295" s="561" t="s">
        <v>31046</v>
      </c>
      <c r="H4295" s="561" t="s">
        <v>4291</v>
      </c>
      <c r="I4295" s="561" t="s">
        <v>23270</v>
      </c>
      <c r="J4295" s="561" t="s">
        <v>7063</v>
      </c>
      <c r="K4295" s="562" t="s">
        <v>3988</v>
      </c>
      <c r="L4295" s="561" t="s">
        <v>25</v>
      </c>
    </row>
    <row r="4296" spans="1:12" x14ac:dyDescent="0.25">
      <c r="A4296" s="561" t="s">
        <v>3412</v>
      </c>
      <c r="B4296" s="561" t="s">
        <v>3413</v>
      </c>
      <c r="C4296" s="561" t="s">
        <v>2763</v>
      </c>
      <c r="D4296" s="561" t="s">
        <v>3655</v>
      </c>
      <c r="E4296" s="562" t="s">
        <v>22</v>
      </c>
      <c r="F4296" s="561" t="s">
        <v>22</v>
      </c>
      <c r="G4296" s="561" t="s">
        <v>31048</v>
      </c>
      <c r="H4296" s="561" t="s">
        <v>4292</v>
      </c>
      <c r="I4296" s="561" t="s">
        <v>23270</v>
      </c>
      <c r="J4296" s="561" t="s">
        <v>7063</v>
      </c>
      <c r="K4296" s="562" t="s">
        <v>3163</v>
      </c>
      <c r="L4296" s="561" t="s">
        <v>25</v>
      </c>
    </row>
    <row r="4297" spans="1:12" x14ac:dyDescent="0.25">
      <c r="A4297" s="561" t="s">
        <v>3412</v>
      </c>
      <c r="B4297" s="561" t="s">
        <v>3413</v>
      </c>
      <c r="C4297" s="561" t="s">
        <v>2763</v>
      </c>
      <c r="D4297" s="561" t="s">
        <v>3655</v>
      </c>
      <c r="E4297" s="562" t="s">
        <v>22</v>
      </c>
      <c r="F4297" s="561" t="s">
        <v>22</v>
      </c>
      <c r="G4297" s="561" t="s">
        <v>31049</v>
      </c>
      <c r="H4297" s="561" t="s">
        <v>4293</v>
      </c>
      <c r="I4297" s="561" t="s">
        <v>23270</v>
      </c>
      <c r="J4297" s="561" t="s">
        <v>7063</v>
      </c>
      <c r="K4297" s="562" t="s">
        <v>8473</v>
      </c>
      <c r="L4297" s="561" t="s">
        <v>25</v>
      </c>
    </row>
    <row r="4298" spans="1:12" x14ac:dyDescent="0.25">
      <c r="A4298" s="561" t="s">
        <v>3412</v>
      </c>
      <c r="B4298" s="561" t="s">
        <v>3413</v>
      </c>
      <c r="C4298" s="561" t="s">
        <v>2763</v>
      </c>
      <c r="D4298" s="561" t="s">
        <v>3655</v>
      </c>
      <c r="E4298" s="562" t="s">
        <v>22</v>
      </c>
      <c r="F4298" s="561" t="s">
        <v>22</v>
      </c>
      <c r="G4298" s="561" t="s">
        <v>31050</v>
      </c>
      <c r="H4298" s="561" t="s">
        <v>4295</v>
      </c>
      <c r="I4298" s="561" t="s">
        <v>23270</v>
      </c>
      <c r="J4298" s="561" t="s">
        <v>7063</v>
      </c>
      <c r="K4298" s="562" t="s">
        <v>7998</v>
      </c>
      <c r="L4298" s="561" t="s">
        <v>25</v>
      </c>
    </row>
    <row r="4299" spans="1:12" x14ac:dyDescent="0.25">
      <c r="A4299" s="561" t="s">
        <v>3412</v>
      </c>
      <c r="B4299" s="561" t="s">
        <v>3413</v>
      </c>
      <c r="C4299" s="561" t="s">
        <v>2763</v>
      </c>
      <c r="D4299" s="561" t="s">
        <v>3655</v>
      </c>
      <c r="E4299" s="562" t="s">
        <v>22</v>
      </c>
      <c r="F4299" s="561" t="s">
        <v>22</v>
      </c>
      <c r="G4299" s="561" t="s">
        <v>31051</v>
      </c>
      <c r="H4299" s="561" t="s">
        <v>4297</v>
      </c>
      <c r="I4299" s="561" t="s">
        <v>23270</v>
      </c>
      <c r="J4299" s="561" t="s">
        <v>7063</v>
      </c>
      <c r="K4299" s="562" t="s">
        <v>3660</v>
      </c>
      <c r="L4299" s="561" t="s">
        <v>25</v>
      </c>
    </row>
    <row r="4300" spans="1:12" x14ac:dyDescent="0.25">
      <c r="A4300" s="561" t="s">
        <v>3412</v>
      </c>
      <c r="B4300" s="561" t="s">
        <v>3413</v>
      </c>
      <c r="C4300" s="561" t="s">
        <v>2763</v>
      </c>
      <c r="D4300" s="561" t="s">
        <v>3655</v>
      </c>
      <c r="E4300" s="562" t="s">
        <v>22</v>
      </c>
      <c r="F4300" s="561" t="s">
        <v>22</v>
      </c>
      <c r="G4300" s="561" t="s">
        <v>31052</v>
      </c>
      <c r="H4300" s="561" t="s">
        <v>4299</v>
      </c>
      <c r="I4300" s="561" t="s">
        <v>23270</v>
      </c>
      <c r="J4300" s="561" t="s">
        <v>7063</v>
      </c>
      <c r="K4300" s="562" t="s">
        <v>37985</v>
      </c>
      <c r="L4300" s="561" t="s">
        <v>25</v>
      </c>
    </row>
    <row r="4301" spans="1:12" x14ac:dyDescent="0.25">
      <c r="A4301" s="561" t="s">
        <v>3412</v>
      </c>
      <c r="B4301" s="561" t="s">
        <v>3413</v>
      </c>
      <c r="C4301" s="561" t="s">
        <v>2763</v>
      </c>
      <c r="D4301" s="561" t="s">
        <v>3655</v>
      </c>
      <c r="E4301" s="562" t="s">
        <v>22</v>
      </c>
      <c r="F4301" s="561" t="s">
        <v>22</v>
      </c>
      <c r="G4301" s="561" t="s">
        <v>31054</v>
      </c>
      <c r="H4301" s="561" t="s">
        <v>4301</v>
      </c>
      <c r="I4301" s="561" t="s">
        <v>23270</v>
      </c>
      <c r="J4301" s="561" t="s">
        <v>7063</v>
      </c>
      <c r="K4301" s="562" t="s">
        <v>8644</v>
      </c>
      <c r="L4301" s="561" t="s">
        <v>25</v>
      </c>
    </row>
    <row r="4302" spans="1:12" x14ac:dyDescent="0.25">
      <c r="A4302" s="561" t="s">
        <v>3412</v>
      </c>
      <c r="B4302" s="561" t="s">
        <v>3413</v>
      </c>
      <c r="C4302" s="561" t="s">
        <v>2763</v>
      </c>
      <c r="D4302" s="561" t="s">
        <v>3655</v>
      </c>
      <c r="E4302" s="562" t="s">
        <v>22</v>
      </c>
      <c r="F4302" s="561" t="s">
        <v>22</v>
      </c>
      <c r="G4302" s="561" t="s">
        <v>31055</v>
      </c>
      <c r="H4302" s="561" t="s">
        <v>4303</v>
      </c>
      <c r="I4302" s="561" t="s">
        <v>23270</v>
      </c>
      <c r="J4302" s="561" t="s">
        <v>7063</v>
      </c>
      <c r="K4302" s="562" t="s">
        <v>37986</v>
      </c>
      <c r="L4302" s="561" t="s">
        <v>25</v>
      </c>
    </row>
    <row r="4303" spans="1:12" x14ac:dyDescent="0.25">
      <c r="A4303" s="561" t="s">
        <v>3412</v>
      </c>
      <c r="B4303" s="561" t="s">
        <v>3413</v>
      </c>
      <c r="C4303" s="561" t="s">
        <v>2763</v>
      </c>
      <c r="D4303" s="561" t="s">
        <v>3655</v>
      </c>
      <c r="E4303" s="562" t="s">
        <v>22</v>
      </c>
      <c r="F4303" s="561" t="s">
        <v>22</v>
      </c>
      <c r="G4303" s="561" t="s">
        <v>31057</v>
      </c>
      <c r="H4303" s="561" t="s">
        <v>4304</v>
      </c>
      <c r="I4303" s="561" t="s">
        <v>23270</v>
      </c>
      <c r="J4303" s="561" t="s">
        <v>7063</v>
      </c>
      <c r="K4303" s="562" t="s">
        <v>5477</v>
      </c>
      <c r="L4303" s="561" t="s">
        <v>25</v>
      </c>
    </row>
    <row r="4304" spans="1:12" x14ac:dyDescent="0.25">
      <c r="A4304" s="561" t="s">
        <v>3412</v>
      </c>
      <c r="B4304" s="561" t="s">
        <v>3413</v>
      </c>
      <c r="C4304" s="561" t="s">
        <v>2763</v>
      </c>
      <c r="D4304" s="561" t="s">
        <v>3655</v>
      </c>
      <c r="E4304" s="562" t="s">
        <v>22</v>
      </c>
      <c r="F4304" s="561" t="s">
        <v>22</v>
      </c>
      <c r="G4304" s="561" t="s">
        <v>31058</v>
      </c>
      <c r="H4304" s="561" t="s">
        <v>4305</v>
      </c>
      <c r="I4304" s="561" t="s">
        <v>23270</v>
      </c>
      <c r="J4304" s="561" t="s">
        <v>7063</v>
      </c>
      <c r="K4304" s="562" t="s">
        <v>1219</v>
      </c>
      <c r="L4304" s="561" t="s">
        <v>25</v>
      </c>
    </row>
    <row r="4305" spans="1:12" x14ac:dyDescent="0.25">
      <c r="A4305" s="561" t="s">
        <v>3412</v>
      </c>
      <c r="B4305" s="561" t="s">
        <v>3413</v>
      </c>
      <c r="C4305" s="561" t="s">
        <v>2763</v>
      </c>
      <c r="D4305" s="561" t="s">
        <v>3655</v>
      </c>
      <c r="E4305" s="562" t="s">
        <v>22</v>
      </c>
      <c r="F4305" s="561" t="s">
        <v>22</v>
      </c>
      <c r="G4305" s="561" t="s">
        <v>31060</v>
      </c>
      <c r="H4305" s="561" t="s">
        <v>4306</v>
      </c>
      <c r="I4305" s="561" t="s">
        <v>23270</v>
      </c>
      <c r="J4305" s="561" t="s">
        <v>7063</v>
      </c>
      <c r="K4305" s="562" t="s">
        <v>37987</v>
      </c>
      <c r="L4305" s="561" t="s">
        <v>25</v>
      </c>
    </row>
    <row r="4306" spans="1:12" x14ac:dyDescent="0.25">
      <c r="A4306" s="561" t="s">
        <v>3412</v>
      </c>
      <c r="B4306" s="561" t="s">
        <v>3413</v>
      </c>
      <c r="C4306" s="561" t="s">
        <v>2763</v>
      </c>
      <c r="D4306" s="561" t="s">
        <v>3655</v>
      </c>
      <c r="E4306" s="562" t="s">
        <v>22</v>
      </c>
      <c r="F4306" s="561" t="s">
        <v>22</v>
      </c>
      <c r="G4306" s="561" t="s">
        <v>31062</v>
      </c>
      <c r="H4306" s="561" t="s">
        <v>4307</v>
      </c>
      <c r="I4306" s="561" t="s">
        <v>23270</v>
      </c>
      <c r="J4306" s="561" t="s">
        <v>7063</v>
      </c>
      <c r="K4306" s="562" t="s">
        <v>8730</v>
      </c>
      <c r="L4306" s="561" t="s">
        <v>25</v>
      </c>
    </row>
    <row r="4307" spans="1:12" x14ac:dyDescent="0.25">
      <c r="A4307" s="561" t="s">
        <v>3412</v>
      </c>
      <c r="B4307" s="561" t="s">
        <v>3413</v>
      </c>
      <c r="C4307" s="561" t="s">
        <v>2763</v>
      </c>
      <c r="D4307" s="561" t="s">
        <v>3655</v>
      </c>
      <c r="E4307" s="562" t="s">
        <v>22</v>
      </c>
      <c r="F4307" s="561" t="s">
        <v>22</v>
      </c>
      <c r="G4307" s="561" t="s">
        <v>31063</v>
      </c>
      <c r="H4307" s="561" t="s">
        <v>4308</v>
      </c>
      <c r="I4307" s="561" t="s">
        <v>23270</v>
      </c>
      <c r="J4307" s="561" t="s">
        <v>7063</v>
      </c>
      <c r="K4307" s="562" t="s">
        <v>30462</v>
      </c>
      <c r="L4307" s="561" t="s">
        <v>25</v>
      </c>
    </row>
    <row r="4308" spans="1:12" x14ac:dyDescent="0.25">
      <c r="A4308" s="561" t="s">
        <v>3412</v>
      </c>
      <c r="B4308" s="561" t="s">
        <v>3413</v>
      </c>
      <c r="C4308" s="561" t="s">
        <v>2763</v>
      </c>
      <c r="D4308" s="561" t="s">
        <v>3655</v>
      </c>
      <c r="E4308" s="562" t="s">
        <v>22</v>
      </c>
      <c r="F4308" s="561" t="s">
        <v>22</v>
      </c>
      <c r="G4308" s="561" t="s">
        <v>31065</v>
      </c>
      <c r="H4308" s="561" t="s">
        <v>4310</v>
      </c>
      <c r="I4308" s="561" t="s">
        <v>23270</v>
      </c>
      <c r="J4308" s="561" t="s">
        <v>7063</v>
      </c>
      <c r="K4308" s="562" t="s">
        <v>7638</v>
      </c>
      <c r="L4308" s="561" t="s">
        <v>25</v>
      </c>
    </row>
    <row r="4309" spans="1:12" x14ac:dyDescent="0.25">
      <c r="A4309" s="561" t="s">
        <v>3412</v>
      </c>
      <c r="B4309" s="561" t="s">
        <v>3413</v>
      </c>
      <c r="C4309" s="561" t="s">
        <v>2763</v>
      </c>
      <c r="D4309" s="561" t="s">
        <v>3655</v>
      </c>
      <c r="E4309" s="562" t="s">
        <v>22</v>
      </c>
      <c r="F4309" s="561" t="s">
        <v>22</v>
      </c>
      <c r="G4309" s="561" t="s">
        <v>31066</v>
      </c>
      <c r="H4309" s="561" t="s">
        <v>4311</v>
      </c>
      <c r="I4309" s="561" t="s">
        <v>23270</v>
      </c>
      <c r="J4309" s="561" t="s">
        <v>7063</v>
      </c>
      <c r="K4309" s="562" t="s">
        <v>5194</v>
      </c>
      <c r="L4309" s="561" t="s">
        <v>25</v>
      </c>
    </row>
    <row r="4310" spans="1:12" x14ac:dyDescent="0.25">
      <c r="A4310" s="561" t="s">
        <v>3412</v>
      </c>
      <c r="B4310" s="561" t="s">
        <v>3413</v>
      </c>
      <c r="C4310" s="561" t="s">
        <v>2763</v>
      </c>
      <c r="D4310" s="561" t="s">
        <v>3655</v>
      </c>
      <c r="E4310" s="562" t="s">
        <v>22</v>
      </c>
      <c r="F4310" s="561" t="s">
        <v>22</v>
      </c>
      <c r="G4310" s="561" t="s">
        <v>31067</v>
      </c>
      <c r="H4310" s="561" t="s">
        <v>4312</v>
      </c>
      <c r="I4310" s="561" t="s">
        <v>23270</v>
      </c>
      <c r="J4310" s="561" t="s">
        <v>7063</v>
      </c>
      <c r="K4310" s="562" t="s">
        <v>30588</v>
      </c>
      <c r="L4310" s="561" t="s">
        <v>25</v>
      </c>
    </row>
    <row r="4311" spans="1:12" x14ac:dyDescent="0.25">
      <c r="A4311" s="561" t="s">
        <v>3412</v>
      </c>
      <c r="B4311" s="561" t="s">
        <v>3413</v>
      </c>
      <c r="C4311" s="561" t="s">
        <v>2763</v>
      </c>
      <c r="D4311" s="561" t="s">
        <v>3655</v>
      </c>
      <c r="E4311" s="562" t="s">
        <v>22</v>
      </c>
      <c r="F4311" s="561" t="s">
        <v>22</v>
      </c>
      <c r="G4311" s="561" t="s">
        <v>31068</v>
      </c>
      <c r="H4311" s="561" t="s">
        <v>4314</v>
      </c>
      <c r="I4311" s="561" t="s">
        <v>23270</v>
      </c>
      <c r="J4311" s="561" t="s">
        <v>7063</v>
      </c>
      <c r="K4311" s="562" t="s">
        <v>37988</v>
      </c>
      <c r="L4311" s="561" t="s">
        <v>25</v>
      </c>
    </row>
    <row r="4312" spans="1:12" x14ac:dyDescent="0.25">
      <c r="A4312" s="561" t="s">
        <v>3412</v>
      </c>
      <c r="B4312" s="561" t="s">
        <v>3413</v>
      </c>
      <c r="C4312" s="561" t="s">
        <v>2763</v>
      </c>
      <c r="D4312" s="561" t="s">
        <v>3655</v>
      </c>
      <c r="E4312" s="562" t="s">
        <v>22</v>
      </c>
      <c r="F4312" s="561" t="s">
        <v>22</v>
      </c>
      <c r="G4312" s="561" t="s">
        <v>31070</v>
      </c>
      <c r="H4312" s="561" t="s">
        <v>4315</v>
      </c>
      <c r="I4312" s="561" t="s">
        <v>23270</v>
      </c>
      <c r="J4312" s="561" t="s">
        <v>7063</v>
      </c>
      <c r="K4312" s="562" t="s">
        <v>4361</v>
      </c>
      <c r="L4312" s="561" t="s">
        <v>25</v>
      </c>
    </row>
    <row r="4313" spans="1:12" x14ac:dyDescent="0.25">
      <c r="A4313" s="561" t="s">
        <v>3412</v>
      </c>
      <c r="B4313" s="561" t="s">
        <v>3413</v>
      </c>
      <c r="C4313" s="561" t="s">
        <v>2763</v>
      </c>
      <c r="D4313" s="561" t="s">
        <v>3655</v>
      </c>
      <c r="E4313" s="562" t="s">
        <v>22</v>
      </c>
      <c r="F4313" s="561" t="s">
        <v>22</v>
      </c>
      <c r="G4313" s="561" t="s">
        <v>31071</v>
      </c>
      <c r="H4313" s="561" t="s">
        <v>4316</v>
      </c>
      <c r="I4313" s="561" t="s">
        <v>23270</v>
      </c>
      <c r="J4313" s="561" t="s">
        <v>7063</v>
      </c>
      <c r="K4313" s="562" t="s">
        <v>37989</v>
      </c>
      <c r="L4313" s="561" t="s">
        <v>25</v>
      </c>
    </row>
    <row r="4314" spans="1:12" x14ac:dyDescent="0.25">
      <c r="A4314" s="561" t="s">
        <v>3412</v>
      </c>
      <c r="B4314" s="561" t="s">
        <v>3413</v>
      </c>
      <c r="C4314" s="561" t="s">
        <v>2763</v>
      </c>
      <c r="D4314" s="561" t="s">
        <v>3655</v>
      </c>
      <c r="E4314" s="562" t="s">
        <v>22</v>
      </c>
      <c r="F4314" s="561" t="s">
        <v>22</v>
      </c>
      <c r="G4314" s="561" t="s">
        <v>31073</v>
      </c>
      <c r="H4314" s="561" t="s">
        <v>4317</v>
      </c>
      <c r="I4314" s="561" t="s">
        <v>23270</v>
      </c>
      <c r="J4314" s="561" t="s">
        <v>7063</v>
      </c>
      <c r="K4314" s="562" t="s">
        <v>37990</v>
      </c>
      <c r="L4314" s="561" t="s">
        <v>25</v>
      </c>
    </row>
    <row r="4315" spans="1:12" x14ac:dyDescent="0.25">
      <c r="A4315" s="561" t="s">
        <v>3412</v>
      </c>
      <c r="B4315" s="561" t="s">
        <v>3413</v>
      </c>
      <c r="C4315" s="561" t="s">
        <v>2763</v>
      </c>
      <c r="D4315" s="561" t="s">
        <v>3655</v>
      </c>
      <c r="E4315" s="562" t="s">
        <v>22</v>
      </c>
      <c r="F4315" s="561" t="s">
        <v>22</v>
      </c>
      <c r="G4315" s="561" t="s">
        <v>31075</v>
      </c>
      <c r="H4315" s="561" t="s">
        <v>4318</v>
      </c>
      <c r="I4315" s="561" t="s">
        <v>23270</v>
      </c>
      <c r="J4315" s="561" t="s">
        <v>7063</v>
      </c>
      <c r="K4315" s="562" t="s">
        <v>37991</v>
      </c>
      <c r="L4315" s="561" t="s">
        <v>25</v>
      </c>
    </row>
    <row r="4316" spans="1:12" x14ac:dyDescent="0.25">
      <c r="A4316" s="561" t="s">
        <v>3412</v>
      </c>
      <c r="B4316" s="561" t="s">
        <v>3413</v>
      </c>
      <c r="C4316" s="561" t="s">
        <v>2763</v>
      </c>
      <c r="D4316" s="561" t="s">
        <v>3655</v>
      </c>
      <c r="E4316" s="562" t="s">
        <v>22</v>
      </c>
      <c r="F4316" s="561" t="s">
        <v>22</v>
      </c>
      <c r="G4316" s="561" t="s">
        <v>31076</v>
      </c>
      <c r="H4316" s="561" t="s">
        <v>4319</v>
      </c>
      <c r="I4316" s="561" t="s">
        <v>23270</v>
      </c>
      <c r="J4316" s="561" t="s">
        <v>7063</v>
      </c>
      <c r="K4316" s="562" t="s">
        <v>7624</v>
      </c>
      <c r="L4316" s="561" t="s">
        <v>25</v>
      </c>
    </row>
    <row r="4317" spans="1:12" x14ac:dyDescent="0.25">
      <c r="A4317" s="561" t="s">
        <v>3412</v>
      </c>
      <c r="B4317" s="561" t="s">
        <v>3413</v>
      </c>
      <c r="C4317" s="561" t="s">
        <v>2763</v>
      </c>
      <c r="D4317" s="561" t="s">
        <v>3655</v>
      </c>
      <c r="E4317" s="562" t="s">
        <v>22</v>
      </c>
      <c r="F4317" s="561" t="s">
        <v>22</v>
      </c>
      <c r="G4317" s="561" t="s">
        <v>31077</v>
      </c>
      <c r="H4317" s="561" t="s">
        <v>4320</v>
      </c>
      <c r="I4317" s="561" t="s">
        <v>23270</v>
      </c>
      <c r="J4317" s="561" t="s">
        <v>7063</v>
      </c>
      <c r="K4317" s="562" t="s">
        <v>8445</v>
      </c>
      <c r="L4317" s="561" t="s">
        <v>25</v>
      </c>
    </row>
    <row r="4318" spans="1:12" x14ac:dyDescent="0.25">
      <c r="A4318" s="561" t="s">
        <v>3412</v>
      </c>
      <c r="B4318" s="561" t="s">
        <v>3413</v>
      </c>
      <c r="C4318" s="561" t="s">
        <v>2763</v>
      </c>
      <c r="D4318" s="561" t="s">
        <v>3655</v>
      </c>
      <c r="E4318" s="562" t="s">
        <v>22</v>
      </c>
      <c r="F4318" s="561" t="s">
        <v>22</v>
      </c>
      <c r="G4318" s="561" t="s">
        <v>31078</v>
      </c>
      <c r="H4318" s="561" t="s">
        <v>4321</v>
      </c>
      <c r="I4318" s="561" t="s">
        <v>23270</v>
      </c>
      <c r="J4318" s="561" t="s">
        <v>7063</v>
      </c>
      <c r="K4318" s="562" t="s">
        <v>7903</v>
      </c>
      <c r="L4318" s="561" t="s">
        <v>25</v>
      </c>
    </row>
    <row r="4319" spans="1:12" x14ac:dyDescent="0.25">
      <c r="A4319" s="561" t="s">
        <v>3412</v>
      </c>
      <c r="B4319" s="561" t="s">
        <v>3413</v>
      </c>
      <c r="C4319" s="561" t="s">
        <v>2763</v>
      </c>
      <c r="D4319" s="561" t="s">
        <v>3655</v>
      </c>
      <c r="E4319" s="562" t="s">
        <v>22</v>
      </c>
      <c r="F4319" s="561" t="s">
        <v>22</v>
      </c>
      <c r="G4319" s="561" t="s">
        <v>31079</v>
      </c>
      <c r="H4319" s="561" t="s">
        <v>4322</v>
      </c>
      <c r="I4319" s="561" t="s">
        <v>23270</v>
      </c>
      <c r="J4319" s="561" t="s">
        <v>7063</v>
      </c>
      <c r="K4319" s="562" t="s">
        <v>5483</v>
      </c>
      <c r="L4319" s="561" t="s">
        <v>25</v>
      </c>
    </row>
    <row r="4320" spans="1:12" x14ac:dyDescent="0.25">
      <c r="A4320" s="561" t="s">
        <v>3412</v>
      </c>
      <c r="B4320" s="561" t="s">
        <v>3413</v>
      </c>
      <c r="C4320" s="561" t="s">
        <v>2763</v>
      </c>
      <c r="D4320" s="561" t="s">
        <v>3655</v>
      </c>
      <c r="E4320" s="562" t="s">
        <v>22</v>
      </c>
      <c r="F4320" s="561" t="s">
        <v>22</v>
      </c>
      <c r="G4320" s="561" t="s">
        <v>31080</v>
      </c>
      <c r="H4320" s="561" t="s">
        <v>4323</v>
      </c>
      <c r="I4320" s="561" t="s">
        <v>23270</v>
      </c>
      <c r="J4320" s="561" t="s">
        <v>7063</v>
      </c>
      <c r="K4320" s="562" t="s">
        <v>7575</v>
      </c>
      <c r="L4320" s="561" t="s">
        <v>25</v>
      </c>
    </row>
    <row r="4321" spans="1:12" x14ac:dyDescent="0.25">
      <c r="A4321" s="561" t="s">
        <v>3412</v>
      </c>
      <c r="B4321" s="561" t="s">
        <v>3413</v>
      </c>
      <c r="C4321" s="561" t="s">
        <v>2763</v>
      </c>
      <c r="D4321" s="561" t="s">
        <v>3655</v>
      </c>
      <c r="E4321" s="562" t="s">
        <v>22</v>
      </c>
      <c r="F4321" s="561" t="s">
        <v>22</v>
      </c>
      <c r="G4321" s="561" t="s">
        <v>31081</v>
      </c>
      <c r="H4321" s="561" t="s">
        <v>4324</v>
      </c>
      <c r="I4321" s="561" t="s">
        <v>23270</v>
      </c>
      <c r="J4321" s="561" t="s">
        <v>7063</v>
      </c>
      <c r="K4321" s="562" t="s">
        <v>7653</v>
      </c>
      <c r="L4321" s="561" t="s">
        <v>25</v>
      </c>
    </row>
    <row r="4322" spans="1:12" x14ac:dyDescent="0.25">
      <c r="A4322" s="561" t="s">
        <v>3412</v>
      </c>
      <c r="B4322" s="561" t="s">
        <v>3413</v>
      </c>
      <c r="C4322" s="561" t="s">
        <v>2763</v>
      </c>
      <c r="D4322" s="561" t="s">
        <v>3655</v>
      </c>
      <c r="E4322" s="562" t="s">
        <v>22</v>
      </c>
      <c r="F4322" s="561" t="s">
        <v>22</v>
      </c>
      <c r="G4322" s="561" t="s">
        <v>31082</v>
      </c>
      <c r="H4322" s="561" t="s">
        <v>4325</v>
      </c>
      <c r="I4322" s="561" t="s">
        <v>23270</v>
      </c>
      <c r="J4322" s="561" t="s">
        <v>7063</v>
      </c>
      <c r="K4322" s="562" t="s">
        <v>8241</v>
      </c>
      <c r="L4322" s="561" t="s">
        <v>25</v>
      </c>
    </row>
    <row r="4323" spans="1:12" x14ac:dyDescent="0.25">
      <c r="A4323" s="561" t="s">
        <v>3412</v>
      </c>
      <c r="B4323" s="561" t="s">
        <v>3413</v>
      </c>
      <c r="C4323" s="561" t="s">
        <v>2763</v>
      </c>
      <c r="D4323" s="561" t="s">
        <v>3655</v>
      </c>
      <c r="E4323" s="562" t="s">
        <v>22</v>
      </c>
      <c r="F4323" s="561" t="s">
        <v>22</v>
      </c>
      <c r="G4323" s="561" t="s">
        <v>31083</v>
      </c>
      <c r="H4323" s="561" t="s">
        <v>4327</v>
      </c>
      <c r="I4323" s="561" t="s">
        <v>23270</v>
      </c>
      <c r="J4323" s="561" t="s">
        <v>7063</v>
      </c>
      <c r="K4323" s="562" t="s">
        <v>7573</v>
      </c>
      <c r="L4323" s="561" t="s">
        <v>25</v>
      </c>
    </row>
    <row r="4324" spans="1:12" x14ac:dyDescent="0.25">
      <c r="A4324" s="561" t="s">
        <v>3412</v>
      </c>
      <c r="B4324" s="561" t="s">
        <v>3413</v>
      </c>
      <c r="C4324" s="561" t="s">
        <v>2763</v>
      </c>
      <c r="D4324" s="561" t="s">
        <v>3655</v>
      </c>
      <c r="E4324" s="562" t="s">
        <v>22</v>
      </c>
      <c r="F4324" s="561" t="s">
        <v>22</v>
      </c>
      <c r="G4324" s="561" t="s">
        <v>31084</v>
      </c>
      <c r="H4324" s="561" t="s">
        <v>4328</v>
      </c>
      <c r="I4324" s="561" t="s">
        <v>23270</v>
      </c>
      <c r="J4324" s="561" t="s">
        <v>7063</v>
      </c>
      <c r="K4324" s="562" t="s">
        <v>2660</v>
      </c>
      <c r="L4324" s="561" t="s">
        <v>25</v>
      </c>
    </row>
    <row r="4325" spans="1:12" x14ac:dyDescent="0.25">
      <c r="A4325" s="561" t="s">
        <v>3412</v>
      </c>
      <c r="B4325" s="561" t="s">
        <v>3413</v>
      </c>
      <c r="C4325" s="561" t="s">
        <v>2763</v>
      </c>
      <c r="D4325" s="561" t="s">
        <v>3655</v>
      </c>
      <c r="E4325" s="562" t="s">
        <v>22</v>
      </c>
      <c r="F4325" s="561" t="s">
        <v>22</v>
      </c>
      <c r="G4325" s="561" t="s">
        <v>31085</v>
      </c>
      <c r="H4325" s="561" t="s">
        <v>4329</v>
      </c>
      <c r="I4325" s="561" t="s">
        <v>23270</v>
      </c>
      <c r="J4325" s="561" t="s">
        <v>7063</v>
      </c>
      <c r="K4325" s="562" t="s">
        <v>37992</v>
      </c>
      <c r="L4325" s="561" t="s">
        <v>25</v>
      </c>
    </row>
    <row r="4326" spans="1:12" x14ac:dyDescent="0.25">
      <c r="A4326" s="561" t="s">
        <v>3412</v>
      </c>
      <c r="B4326" s="561" t="s">
        <v>3413</v>
      </c>
      <c r="C4326" s="561" t="s">
        <v>2763</v>
      </c>
      <c r="D4326" s="561" t="s">
        <v>3655</v>
      </c>
      <c r="E4326" s="562" t="s">
        <v>22</v>
      </c>
      <c r="F4326" s="561" t="s">
        <v>22</v>
      </c>
      <c r="G4326" s="561" t="s">
        <v>31087</v>
      </c>
      <c r="H4326" s="561" t="s">
        <v>4330</v>
      </c>
      <c r="I4326" s="561" t="s">
        <v>23270</v>
      </c>
      <c r="J4326" s="561" t="s">
        <v>7063</v>
      </c>
      <c r="K4326" s="562" t="s">
        <v>3577</v>
      </c>
      <c r="L4326" s="561" t="s">
        <v>25</v>
      </c>
    </row>
    <row r="4327" spans="1:12" x14ac:dyDescent="0.25">
      <c r="A4327" s="561" t="s">
        <v>3412</v>
      </c>
      <c r="B4327" s="561" t="s">
        <v>3413</v>
      </c>
      <c r="C4327" s="561" t="s">
        <v>2763</v>
      </c>
      <c r="D4327" s="561" t="s">
        <v>3655</v>
      </c>
      <c r="E4327" s="562" t="s">
        <v>22</v>
      </c>
      <c r="F4327" s="561" t="s">
        <v>22</v>
      </c>
      <c r="G4327" s="561" t="s">
        <v>31089</v>
      </c>
      <c r="H4327" s="561" t="s">
        <v>4332</v>
      </c>
      <c r="I4327" s="561" t="s">
        <v>23270</v>
      </c>
      <c r="J4327" s="561" t="s">
        <v>7063</v>
      </c>
      <c r="K4327" s="562" t="s">
        <v>7620</v>
      </c>
      <c r="L4327" s="561" t="s">
        <v>25</v>
      </c>
    </row>
    <row r="4328" spans="1:12" x14ac:dyDescent="0.25">
      <c r="A4328" s="561" t="s">
        <v>3412</v>
      </c>
      <c r="B4328" s="561" t="s">
        <v>3413</v>
      </c>
      <c r="C4328" s="561" t="s">
        <v>2763</v>
      </c>
      <c r="D4328" s="561" t="s">
        <v>3655</v>
      </c>
      <c r="E4328" s="562" t="s">
        <v>22</v>
      </c>
      <c r="F4328" s="561" t="s">
        <v>22</v>
      </c>
      <c r="G4328" s="561" t="s">
        <v>31090</v>
      </c>
      <c r="H4328" s="561" t="s">
        <v>4334</v>
      </c>
      <c r="I4328" s="561" t="s">
        <v>23270</v>
      </c>
      <c r="J4328" s="561" t="s">
        <v>7063</v>
      </c>
      <c r="K4328" s="562" t="s">
        <v>37993</v>
      </c>
      <c r="L4328" s="561" t="s">
        <v>25</v>
      </c>
    </row>
    <row r="4329" spans="1:12" x14ac:dyDescent="0.25">
      <c r="A4329" s="561" t="s">
        <v>3412</v>
      </c>
      <c r="B4329" s="561" t="s">
        <v>3413</v>
      </c>
      <c r="C4329" s="561" t="s">
        <v>2763</v>
      </c>
      <c r="D4329" s="561" t="s">
        <v>3655</v>
      </c>
      <c r="E4329" s="562" t="s">
        <v>22</v>
      </c>
      <c r="F4329" s="561" t="s">
        <v>22</v>
      </c>
      <c r="G4329" s="561" t="s">
        <v>31092</v>
      </c>
      <c r="H4329" s="561" t="s">
        <v>4335</v>
      </c>
      <c r="I4329" s="561" t="s">
        <v>23270</v>
      </c>
      <c r="J4329" s="561" t="s">
        <v>7063</v>
      </c>
      <c r="K4329" s="562" t="s">
        <v>4003</v>
      </c>
      <c r="L4329" s="561" t="s">
        <v>25</v>
      </c>
    </row>
    <row r="4330" spans="1:12" x14ac:dyDescent="0.25">
      <c r="A4330" s="561" t="s">
        <v>3412</v>
      </c>
      <c r="B4330" s="561" t="s">
        <v>3413</v>
      </c>
      <c r="C4330" s="561" t="s">
        <v>2763</v>
      </c>
      <c r="D4330" s="561" t="s">
        <v>3655</v>
      </c>
      <c r="E4330" s="562" t="s">
        <v>22</v>
      </c>
      <c r="F4330" s="561" t="s">
        <v>22</v>
      </c>
      <c r="G4330" s="561" t="s">
        <v>31093</v>
      </c>
      <c r="H4330" s="561" t="s">
        <v>4337</v>
      </c>
      <c r="I4330" s="561" t="s">
        <v>23270</v>
      </c>
      <c r="J4330" s="561" t="s">
        <v>7063</v>
      </c>
      <c r="K4330" s="562" t="s">
        <v>8493</v>
      </c>
      <c r="L4330" s="561" t="s">
        <v>25</v>
      </c>
    </row>
    <row r="4331" spans="1:12" x14ac:dyDescent="0.25">
      <c r="A4331" s="561" t="s">
        <v>3412</v>
      </c>
      <c r="B4331" s="561" t="s">
        <v>3413</v>
      </c>
      <c r="C4331" s="561" t="s">
        <v>2763</v>
      </c>
      <c r="D4331" s="561" t="s">
        <v>3655</v>
      </c>
      <c r="E4331" s="562" t="s">
        <v>22</v>
      </c>
      <c r="F4331" s="561" t="s">
        <v>22</v>
      </c>
      <c r="G4331" s="561" t="s">
        <v>31094</v>
      </c>
      <c r="H4331" s="561" t="s">
        <v>4338</v>
      </c>
      <c r="I4331" s="561" t="s">
        <v>23270</v>
      </c>
      <c r="J4331" s="561" t="s">
        <v>7063</v>
      </c>
      <c r="K4331" s="562" t="s">
        <v>7156</v>
      </c>
      <c r="L4331" s="561" t="s">
        <v>25</v>
      </c>
    </row>
    <row r="4332" spans="1:12" x14ac:dyDescent="0.25">
      <c r="A4332" s="561" t="s">
        <v>3412</v>
      </c>
      <c r="B4332" s="561" t="s">
        <v>3413</v>
      </c>
      <c r="C4332" s="561" t="s">
        <v>2763</v>
      </c>
      <c r="D4332" s="561" t="s">
        <v>3655</v>
      </c>
      <c r="E4332" s="562" t="s">
        <v>22</v>
      </c>
      <c r="F4332" s="561" t="s">
        <v>22</v>
      </c>
      <c r="G4332" s="561" t="s">
        <v>31095</v>
      </c>
      <c r="H4332" s="561" t="s">
        <v>4340</v>
      </c>
      <c r="I4332" s="561" t="s">
        <v>23270</v>
      </c>
      <c r="J4332" s="561" t="s">
        <v>7063</v>
      </c>
      <c r="K4332" s="562" t="s">
        <v>3428</v>
      </c>
      <c r="L4332" s="561" t="s">
        <v>25</v>
      </c>
    </row>
    <row r="4333" spans="1:12" x14ac:dyDescent="0.25">
      <c r="A4333" s="561" t="s">
        <v>3412</v>
      </c>
      <c r="B4333" s="561" t="s">
        <v>3413</v>
      </c>
      <c r="C4333" s="561" t="s">
        <v>2763</v>
      </c>
      <c r="D4333" s="561" t="s">
        <v>3655</v>
      </c>
      <c r="E4333" s="562" t="s">
        <v>22</v>
      </c>
      <c r="F4333" s="561" t="s">
        <v>22</v>
      </c>
      <c r="G4333" s="561" t="s">
        <v>31096</v>
      </c>
      <c r="H4333" s="561" t="s">
        <v>4341</v>
      </c>
      <c r="I4333" s="561" t="s">
        <v>23270</v>
      </c>
      <c r="J4333" s="561" t="s">
        <v>7063</v>
      </c>
      <c r="K4333" s="562" t="s">
        <v>37994</v>
      </c>
      <c r="L4333" s="561" t="s">
        <v>25</v>
      </c>
    </row>
    <row r="4334" spans="1:12" x14ac:dyDescent="0.25">
      <c r="A4334" s="561" t="s">
        <v>3412</v>
      </c>
      <c r="B4334" s="561" t="s">
        <v>3413</v>
      </c>
      <c r="C4334" s="561" t="s">
        <v>2763</v>
      </c>
      <c r="D4334" s="561" t="s">
        <v>3655</v>
      </c>
      <c r="E4334" s="562" t="s">
        <v>22</v>
      </c>
      <c r="F4334" s="561" t="s">
        <v>22</v>
      </c>
      <c r="G4334" s="561" t="s">
        <v>31097</v>
      </c>
      <c r="H4334" s="561" t="s">
        <v>4343</v>
      </c>
      <c r="I4334" s="561" t="s">
        <v>23270</v>
      </c>
      <c r="J4334" s="561" t="s">
        <v>7063</v>
      </c>
      <c r="K4334" s="562" t="s">
        <v>7174</v>
      </c>
      <c r="L4334" s="561" t="s">
        <v>25</v>
      </c>
    </row>
    <row r="4335" spans="1:12" x14ac:dyDescent="0.25">
      <c r="A4335" s="561" t="s">
        <v>3412</v>
      </c>
      <c r="B4335" s="561" t="s">
        <v>3413</v>
      </c>
      <c r="C4335" s="561" t="s">
        <v>2763</v>
      </c>
      <c r="D4335" s="561" t="s">
        <v>3655</v>
      </c>
      <c r="E4335" s="562" t="s">
        <v>22</v>
      </c>
      <c r="F4335" s="561" t="s">
        <v>22</v>
      </c>
      <c r="G4335" s="561" t="s">
        <v>31098</v>
      </c>
      <c r="H4335" s="561" t="s">
        <v>4345</v>
      </c>
      <c r="I4335" s="561" t="s">
        <v>23270</v>
      </c>
      <c r="J4335" s="561" t="s">
        <v>7063</v>
      </c>
      <c r="K4335" s="562" t="s">
        <v>37995</v>
      </c>
      <c r="L4335" s="561" t="s">
        <v>25</v>
      </c>
    </row>
    <row r="4336" spans="1:12" x14ac:dyDescent="0.25">
      <c r="A4336" s="561" t="s">
        <v>3412</v>
      </c>
      <c r="B4336" s="561" t="s">
        <v>3413</v>
      </c>
      <c r="C4336" s="561" t="s">
        <v>2763</v>
      </c>
      <c r="D4336" s="561" t="s">
        <v>3655</v>
      </c>
      <c r="E4336" s="562" t="s">
        <v>22</v>
      </c>
      <c r="F4336" s="561" t="s">
        <v>22</v>
      </c>
      <c r="G4336" s="561" t="s">
        <v>31100</v>
      </c>
      <c r="H4336" s="561" t="s">
        <v>4346</v>
      </c>
      <c r="I4336" s="561" t="s">
        <v>23270</v>
      </c>
      <c r="J4336" s="561" t="s">
        <v>7063</v>
      </c>
      <c r="K4336" s="562" t="s">
        <v>37996</v>
      </c>
      <c r="L4336" s="561" t="s">
        <v>25</v>
      </c>
    </row>
    <row r="4337" spans="1:12" x14ac:dyDescent="0.25">
      <c r="A4337" s="561" t="s">
        <v>3412</v>
      </c>
      <c r="B4337" s="561" t="s">
        <v>3413</v>
      </c>
      <c r="C4337" s="561" t="s">
        <v>2763</v>
      </c>
      <c r="D4337" s="561" t="s">
        <v>3655</v>
      </c>
      <c r="E4337" s="562" t="s">
        <v>22</v>
      </c>
      <c r="F4337" s="561" t="s">
        <v>22</v>
      </c>
      <c r="G4337" s="561" t="s">
        <v>31101</v>
      </c>
      <c r="H4337" s="561" t="s">
        <v>4347</v>
      </c>
      <c r="I4337" s="561" t="s">
        <v>23270</v>
      </c>
      <c r="J4337" s="561" t="s">
        <v>7063</v>
      </c>
      <c r="K4337" s="562" t="s">
        <v>31988</v>
      </c>
      <c r="L4337" s="561" t="s">
        <v>25</v>
      </c>
    </row>
    <row r="4338" spans="1:12" x14ac:dyDescent="0.25">
      <c r="A4338" s="561" t="s">
        <v>3412</v>
      </c>
      <c r="B4338" s="561" t="s">
        <v>3413</v>
      </c>
      <c r="C4338" s="561" t="s">
        <v>2763</v>
      </c>
      <c r="D4338" s="561" t="s">
        <v>3655</v>
      </c>
      <c r="E4338" s="562" t="s">
        <v>22</v>
      </c>
      <c r="F4338" s="561" t="s">
        <v>22</v>
      </c>
      <c r="G4338" s="561" t="s">
        <v>31102</v>
      </c>
      <c r="H4338" s="561" t="s">
        <v>4348</v>
      </c>
      <c r="I4338" s="561" t="s">
        <v>23270</v>
      </c>
      <c r="J4338" s="561" t="s">
        <v>7063</v>
      </c>
      <c r="K4338" s="562" t="s">
        <v>7937</v>
      </c>
      <c r="L4338" s="561" t="s">
        <v>25</v>
      </c>
    </row>
    <row r="4339" spans="1:12" x14ac:dyDescent="0.25">
      <c r="A4339" s="561" t="s">
        <v>3412</v>
      </c>
      <c r="B4339" s="561" t="s">
        <v>3413</v>
      </c>
      <c r="C4339" s="561" t="s">
        <v>2763</v>
      </c>
      <c r="D4339" s="561" t="s">
        <v>3655</v>
      </c>
      <c r="E4339" s="562" t="s">
        <v>22</v>
      </c>
      <c r="F4339" s="561" t="s">
        <v>22</v>
      </c>
      <c r="G4339" s="561" t="s">
        <v>31103</v>
      </c>
      <c r="H4339" s="561" t="s">
        <v>4349</v>
      </c>
      <c r="I4339" s="561" t="s">
        <v>23270</v>
      </c>
      <c r="J4339" s="561" t="s">
        <v>7063</v>
      </c>
      <c r="K4339" s="562" t="s">
        <v>2557</v>
      </c>
      <c r="L4339" s="561" t="s">
        <v>25</v>
      </c>
    </row>
    <row r="4340" spans="1:12" x14ac:dyDescent="0.25">
      <c r="A4340" s="561" t="s">
        <v>3412</v>
      </c>
      <c r="B4340" s="561" t="s">
        <v>3413</v>
      </c>
      <c r="C4340" s="561" t="s">
        <v>2763</v>
      </c>
      <c r="D4340" s="561" t="s">
        <v>3655</v>
      </c>
      <c r="E4340" s="562" t="s">
        <v>22</v>
      </c>
      <c r="F4340" s="561" t="s">
        <v>22</v>
      </c>
      <c r="G4340" s="561" t="s">
        <v>31104</v>
      </c>
      <c r="H4340" s="561" t="s">
        <v>4350</v>
      </c>
      <c r="I4340" s="561" t="s">
        <v>23270</v>
      </c>
      <c r="J4340" s="561" t="s">
        <v>7063</v>
      </c>
      <c r="K4340" s="562" t="s">
        <v>7537</v>
      </c>
      <c r="L4340" s="561" t="s">
        <v>25</v>
      </c>
    </row>
    <row r="4341" spans="1:12" x14ac:dyDescent="0.25">
      <c r="A4341" s="561" t="s">
        <v>3412</v>
      </c>
      <c r="B4341" s="561" t="s">
        <v>3413</v>
      </c>
      <c r="C4341" s="561" t="s">
        <v>2763</v>
      </c>
      <c r="D4341" s="561" t="s">
        <v>3655</v>
      </c>
      <c r="E4341" s="562" t="s">
        <v>22</v>
      </c>
      <c r="F4341" s="561" t="s">
        <v>22</v>
      </c>
      <c r="G4341" s="561" t="s">
        <v>31105</v>
      </c>
      <c r="H4341" s="561" t="s">
        <v>4351</v>
      </c>
      <c r="I4341" s="561" t="s">
        <v>23270</v>
      </c>
      <c r="J4341" s="561" t="s">
        <v>7063</v>
      </c>
      <c r="K4341" s="562" t="s">
        <v>37322</v>
      </c>
      <c r="L4341" s="561" t="s">
        <v>25</v>
      </c>
    </row>
    <row r="4342" spans="1:12" x14ac:dyDescent="0.25">
      <c r="A4342" s="561" t="s">
        <v>3412</v>
      </c>
      <c r="B4342" s="561" t="s">
        <v>3413</v>
      </c>
      <c r="C4342" s="561" t="s">
        <v>2763</v>
      </c>
      <c r="D4342" s="561" t="s">
        <v>3655</v>
      </c>
      <c r="E4342" s="562" t="s">
        <v>22</v>
      </c>
      <c r="F4342" s="561" t="s">
        <v>22</v>
      </c>
      <c r="G4342" s="561" t="s">
        <v>31107</v>
      </c>
      <c r="H4342" s="561" t="s">
        <v>4353</v>
      </c>
      <c r="I4342" s="561" t="s">
        <v>23270</v>
      </c>
      <c r="J4342" s="561" t="s">
        <v>7063</v>
      </c>
      <c r="K4342" s="562" t="s">
        <v>7387</v>
      </c>
      <c r="L4342" s="561" t="s">
        <v>25</v>
      </c>
    </row>
    <row r="4343" spans="1:12" x14ac:dyDescent="0.25">
      <c r="A4343" s="561" t="s">
        <v>3412</v>
      </c>
      <c r="B4343" s="561" t="s">
        <v>3413</v>
      </c>
      <c r="C4343" s="561" t="s">
        <v>2763</v>
      </c>
      <c r="D4343" s="561" t="s">
        <v>3655</v>
      </c>
      <c r="E4343" s="562" t="s">
        <v>22</v>
      </c>
      <c r="F4343" s="561" t="s">
        <v>22</v>
      </c>
      <c r="G4343" s="561" t="s">
        <v>31109</v>
      </c>
      <c r="H4343" s="561" t="s">
        <v>4355</v>
      </c>
      <c r="I4343" s="561" t="s">
        <v>23270</v>
      </c>
      <c r="J4343" s="561" t="s">
        <v>7063</v>
      </c>
      <c r="K4343" s="562" t="s">
        <v>37997</v>
      </c>
      <c r="L4343" s="561" t="s">
        <v>25</v>
      </c>
    </row>
    <row r="4344" spans="1:12" x14ac:dyDescent="0.25">
      <c r="A4344" s="561" t="s">
        <v>3412</v>
      </c>
      <c r="B4344" s="561" t="s">
        <v>3413</v>
      </c>
      <c r="C4344" s="561" t="s">
        <v>2763</v>
      </c>
      <c r="D4344" s="561" t="s">
        <v>3655</v>
      </c>
      <c r="E4344" s="562" t="s">
        <v>22</v>
      </c>
      <c r="F4344" s="561" t="s">
        <v>22</v>
      </c>
      <c r="G4344" s="561" t="s">
        <v>31111</v>
      </c>
      <c r="H4344" s="561" t="s">
        <v>4357</v>
      </c>
      <c r="I4344" s="561" t="s">
        <v>23270</v>
      </c>
      <c r="J4344" s="561" t="s">
        <v>7063</v>
      </c>
      <c r="K4344" s="562" t="s">
        <v>37998</v>
      </c>
      <c r="L4344" s="561" t="s">
        <v>25</v>
      </c>
    </row>
    <row r="4345" spans="1:12" x14ac:dyDescent="0.25">
      <c r="A4345" s="561" t="s">
        <v>3412</v>
      </c>
      <c r="B4345" s="561" t="s">
        <v>3413</v>
      </c>
      <c r="C4345" s="561" t="s">
        <v>2763</v>
      </c>
      <c r="D4345" s="561" t="s">
        <v>3655</v>
      </c>
      <c r="E4345" s="562" t="s">
        <v>22</v>
      </c>
      <c r="F4345" s="561" t="s">
        <v>22</v>
      </c>
      <c r="G4345" s="561" t="s">
        <v>31113</v>
      </c>
      <c r="H4345" s="561" t="s">
        <v>4358</v>
      </c>
      <c r="I4345" s="561" t="s">
        <v>23270</v>
      </c>
      <c r="J4345" s="561" t="s">
        <v>7063</v>
      </c>
      <c r="K4345" s="562" t="s">
        <v>37999</v>
      </c>
      <c r="L4345" s="561" t="s">
        <v>25</v>
      </c>
    </row>
    <row r="4346" spans="1:12" x14ac:dyDescent="0.25">
      <c r="A4346" s="561" t="s">
        <v>3412</v>
      </c>
      <c r="B4346" s="561" t="s">
        <v>3413</v>
      </c>
      <c r="C4346" s="561" t="s">
        <v>2763</v>
      </c>
      <c r="D4346" s="561" t="s">
        <v>3655</v>
      </c>
      <c r="E4346" s="562" t="s">
        <v>22</v>
      </c>
      <c r="F4346" s="561" t="s">
        <v>22</v>
      </c>
      <c r="G4346" s="561" t="s">
        <v>31115</v>
      </c>
      <c r="H4346" s="561" t="s">
        <v>4359</v>
      </c>
      <c r="I4346" s="561" t="s">
        <v>23270</v>
      </c>
      <c r="J4346" s="561" t="s">
        <v>7063</v>
      </c>
      <c r="K4346" s="562" t="s">
        <v>1043</v>
      </c>
      <c r="L4346" s="561" t="s">
        <v>25</v>
      </c>
    </row>
    <row r="4347" spans="1:12" x14ac:dyDescent="0.25">
      <c r="A4347" s="561" t="s">
        <v>3412</v>
      </c>
      <c r="B4347" s="561" t="s">
        <v>3413</v>
      </c>
      <c r="C4347" s="561" t="s">
        <v>2763</v>
      </c>
      <c r="D4347" s="561" t="s">
        <v>3655</v>
      </c>
      <c r="E4347" s="562" t="s">
        <v>22</v>
      </c>
      <c r="F4347" s="561" t="s">
        <v>22</v>
      </c>
      <c r="G4347" s="561" t="s">
        <v>31116</v>
      </c>
      <c r="H4347" s="561" t="s">
        <v>4360</v>
      </c>
      <c r="I4347" s="561" t="s">
        <v>23270</v>
      </c>
      <c r="J4347" s="561" t="s">
        <v>7063</v>
      </c>
      <c r="K4347" s="562" t="s">
        <v>2918</v>
      </c>
      <c r="L4347" s="561" t="s">
        <v>25</v>
      </c>
    </row>
    <row r="4348" spans="1:12" x14ac:dyDescent="0.25">
      <c r="A4348" s="561" t="s">
        <v>3412</v>
      </c>
      <c r="B4348" s="561" t="s">
        <v>3413</v>
      </c>
      <c r="C4348" s="561" t="s">
        <v>2763</v>
      </c>
      <c r="D4348" s="561" t="s">
        <v>3655</v>
      </c>
      <c r="E4348" s="562" t="s">
        <v>22</v>
      </c>
      <c r="F4348" s="561" t="s">
        <v>22</v>
      </c>
      <c r="G4348" s="561" t="s">
        <v>31117</v>
      </c>
      <c r="H4348" s="561" t="s">
        <v>4362</v>
      </c>
      <c r="I4348" s="561" t="s">
        <v>23270</v>
      </c>
      <c r="J4348" s="561" t="s">
        <v>7063</v>
      </c>
      <c r="K4348" s="562" t="s">
        <v>801</v>
      </c>
      <c r="L4348" s="561" t="s">
        <v>25</v>
      </c>
    </row>
    <row r="4349" spans="1:12" x14ac:dyDescent="0.25">
      <c r="A4349" s="561" t="s">
        <v>3412</v>
      </c>
      <c r="B4349" s="561" t="s">
        <v>3413</v>
      </c>
      <c r="C4349" s="561" t="s">
        <v>2763</v>
      </c>
      <c r="D4349" s="561" t="s">
        <v>3655</v>
      </c>
      <c r="E4349" s="562" t="s">
        <v>22</v>
      </c>
      <c r="F4349" s="561" t="s">
        <v>22</v>
      </c>
      <c r="G4349" s="561" t="s">
        <v>31119</v>
      </c>
      <c r="H4349" s="561" t="s">
        <v>4363</v>
      </c>
      <c r="I4349" s="561" t="s">
        <v>23270</v>
      </c>
      <c r="J4349" s="561" t="s">
        <v>7063</v>
      </c>
      <c r="K4349" s="562" t="s">
        <v>38000</v>
      </c>
      <c r="L4349" s="561" t="s">
        <v>25</v>
      </c>
    </row>
    <row r="4350" spans="1:12" x14ac:dyDescent="0.25">
      <c r="A4350" s="561" t="s">
        <v>3412</v>
      </c>
      <c r="B4350" s="561" t="s">
        <v>3413</v>
      </c>
      <c r="C4350" s="561" t="s">
        <v>2763</v>
      </c>
      <c r="D4350" s="561" t="s">
        <v>3655</v>
      </c>
      <c r="E4350" s="562" t="s">
        <v>22</v>
      </c>
      <c r="F4350" s="561" t="s">
        <v>22</v>
      </c>
      <c r="G4350" s="561" t="s">
        <v>31121</v>
      </c>
      <c r="H4350" s="561" t="s">
        <v>4364</v>
      </c>
      <c r="I4350" s="561" t="s">
        <v>23270</v>
      </c>
      <c r="J4350" s="561" t="s">
        <v>7063</v>
      </c>
      <c r="K4350" s="562" t="s">
        <v>38001</v>
      </c>
      <c r="L4350" s="561" t="s">
        <v>25</v>
      </c>
    </row>
    <row r="4351" spans="1:12" x14ac:dyDescent="0.25">
      <c r="A4351" s="561" t="s">
        <v>3412</v>
      </c>
      <c r="B4351" s="561" t="s">
        <v>3413</v>
      </c>
      <c r="C4351" s="561" t="s">
        <v>2763</v>
      </c>
      <c r="D4351" s="561" t="s">
        <v>3655</v>
      </c>
      <c r="E4351" s="562" t="s">
        <v>22</v>
      </c>
      <c r="F4351" s="561" t="s">
        <v>22</v>
      </c>
      <c r="G4351" s="561" t="s">
        <v>31122</v>
      </c>
      <c r="H4351" s="561" t="s">
        <v>4365</v>
      </c>
      <c r="I4351" s="561" t="s">
        <v>23270</v>
      </c>
      <c r="J4351" s="561" t="s">
        <v>7063</v>
      </c>
      <c r="K4351" s="562" t="s">
        <v>38002</v>
      </c>
      <c r="L4351" s="561" t="s">
        <v>25</v>
      </c>
    </row>
    <row r="4352" spans="1:12" x14ac:dyDescent="0.25">
      <c r="A4352" s="561" t="s">
        <v>3412</v>
      </c>
      <c r="B4352" s="561" t="s">
        <v>3413</v>
      </c>
      <c r="C4352" s="561" t="s">
        <v>2763</v>
      </c>
      <c r="D4352" s="561" t="s">
        <v>3655</v>
      </c>
      <c r="E4352" s="562" t="s">
        <v>22</v>
      </c>
      <c r="F4352" s="561" t="s">
        <v>22</v>
      </c>
      <c r="G4352" s="561" t="s">
        <v>31124</v>
      </c>
      <c r="H4352" s="561" t="s">
        <v>4366</v>
      </c>
      <c r="I4352" s="561" t="s">
        <v>23270</v>
      </c>
      <c r="J4352" s="561" t="s">
        <v>7063</v>
      </c>
      <c r="K4352" s="562" t="s">
        <v>36441</v>
      </c>
      <c r="L4352" s="561" t="s">
        <v>25</v>
      </c>
    </row>
    <row r="4353" spans="1:12" x14ac:dyDescent="0.25">
      <c r="A4353" s="561" t="s">
        <v>3412</v>
      </c>
      <c r="B4353" s="561" t="s">
        <v>3413</v>
      </c>
      <c r="C4353" s="561" t="s">
        <v>2763</v>
      </c>
      <c r="D4353" s="561" t="s">
        <v>3655</v>
      </c>
      <c r="E4353" s="562" t="s">
        <v>22</v>
      </c>
      <c r="F4353" s="561" t="s">
        <v>22</v>
      </c>
      <c r="G4353" s="561" t="s">
        <v>31126</v>
      </c>
      <c r="H4353" s="561" t="s">
        <v>4367</v>
      </c>
      <c r="I4353" s="561" t="s">
        <v>23270</v>
      </c>
      <c r="J4353" s="561" t="s">
        <v>7063</v>
      </c>
      <c r="K4353" s="562" t="s">
        <v>8146</v>
      </c>
      <c r="L4353" s="561" t="s">
        <v>25</v>
      </c>
    </row>
    <row r="4354" spans="1:12" x14ac:dyDescent="0.25">
      <c r="A4354" s="561" t="s">
        <v>3412</v>
      </c>
      <c r="B4354" s="561" t="s">
        <v>3413</v>
      </c>
      <c r="C4354" s="561" t="s">
        <v>2763</v>
      </c>
      <c r="D4354" s="561" t="s">
        <v>3655</v>
      </c>
      <c r="E4354" s="562" t="s">
        <v>22</v>
      </c>
      <c r="F4354" s="561" t="s">
        <v>22</v>
      </c>
      <c r="G4354" s="561" t="s">
        <v>31128</v>
      </c>
      <c r="H4354" s="561" t="s">
        <v>4368</v>
      </c>
      <c r="I4354" s="561" t="s">
        <v>23270</v>
      </c>
      <c r="J4354" s="561" t="s">
        <v>7063</v>
      </c>
      <c r="K4354" s="562" t="s">
        <v>38003</v>
      </c>
      <c r="L4354" s="561" t="s">
        <v>25</v>
      </c>
    </row>
    <row r="4355" spans="1:12" x14ac:dyDescent="0.25">
      <c r="A4355" s="561" t="s">
        <v>3412</v>
      </c>
      <c r="B4355" s="561" t="s">
        <v>3413</v>
      </c>
      <c r="C4355" s="561" t="s">
        <v>2763</v>
      </c>
      <c r="D4355" s="561" t="s">
        <v>3655</v>
      </c>
      <c r="E4355" s="562" t="s">
        <v>22</v>
      </c>
      <c r="F4355" s="561" t="s">
        <v>22</v>
      </c>
      <c r="G4355" s="561" t="s">
        <v>31130</v>
      </c>
      <c r="H4355" s="561" t="s">
        <v>4369</v>
      </c>
      <c r="I4355" s="561" t="s">
        <v>23270</v>
      </c>
      <c r="J4355" s="561" t="s">
        <v>7063</v>
      </c>
      <c r="K4355" s="562" t="s">
        <v>38004</v>
      </c>
      <c r="L4355" s="561" t="s">
        <v>25</v>
      </c>
    </row>
    <row r="4356" spans="1:12" x14ac:dyDescent="0.25">
      <c r="A4356" s="561" t="s">
        <v>3412</v>
      </c>
      <c r="B4356" s="561" t="s">
        <v>3413</v>
      </c>
      <c r="C4356" s="561" t="s">
        <v>2763</v>
      </c>
      <c r="D4356" s="561" t="s">
        <v>3655</v>
      </c>
      <c r="E4356" s="562" t="s">
        <v>22</v>
      </c>
      <c r="F4356" s="561" t="s">
        <v>22</v>
      </c>
      <c r="G4356" s="561" t="s">
        <v>31131</v>
      </c>
      <c r="H4356" s="561" t="s">
        <v>4370</v>
      </c>
      <c r="I4356" s="561" t="s">
        <v>23270</v>
      </c>
      <c r="J4356" s="561" t="s">
        <v>7063</v>
      </c>
      <c r="K4356" s="562" t="s">
        <v>38005</v>
      </c>
      <c r="L4356" s="561" t="s">
        <v>25</v>
      </c>
    </row>
    <row r="4357" spans="1:12" x14ac:dyDescent="0.25">
      <c r="A4357" s="561" t="s">
        <v>3412</v>
      </c>
      <c r="B4357" s="561" t="s">
        <v>3413</v>
      </c>
      <c r="C4357" s="561" t="s">
        <v>2763</v>
      </c>
      <c r="D4357" s="561" t="s">
        <v>3655</v>
      </c>
      <c r="E4357" s="562" t="s">
        <v>22</v>
      </c>
      <c r="F4357" s="561" t="s">
        <v>22</v>
      </c>
      <c r="G4357" s="561" t="s">
        <v>31133</v>
      </c>
      <c r="H4357" s="561" t="s">
        <v>4371</v>
      </c>
      <c r="I4357" s="561" t="s">
        <v>23270</v>
      </c>
      <c r="J4357" s="561" t="s">
        <v>7063</v>
      </c>
      <c r="K4357" s="562" t="s">
        <v>38006</v>
      </c>
      <c r="L4357" s="561" t="s">
        <v>25</v>
      </c>
    </row>
    <row r="4358" spans="1:12" x14ac:dyDescent="0.25">
      <c r="A4358" s="561" t="s">
        <v>3412</v>
      </c>
      <c r="B4358" s="561" t="s">
        <v>3413</v>
      </c>
      <c r="C4358" s="561" t="s">
        <v>2763</v>
      </c>
      <c r="D4358" s="561" t="s">
        <v>3655</v>
      </c>
      <c r="E4358" s="562" t="s">
        <v>22</v>
      </c>
      <c r="F4358" s="561" t="s">
        <v>22</v>
      </c>
      <c r="G4358" s="561" t="s">
        <v>31134</v>
      </c>
      <c r="H4358" s="561" t="s">
        <v>4372</v>
      </c>
      <c r="I4358" s="561" t="s">
        <v>23270</v>
      </c>
      <c r="J4358" s="561" t="s">
        <v>7063</v>
      </c>
      <c r="K4358" s="562" t="s">
        <v>38007</v>
      </c>
      <c r="L4358" s="561" t="s">
        <v>25</v>
      </c>
    </row>
    <row r="4359" spans="1:12" x14ac:dyDescent="0.25">
      <c r="A4359" s="561" t="s">
        <v>3412</v>
      </c>
      <c r="B4359" s="561" t="s">
        <v>3413</v>
      </c>
      <c r="C4359" s="561" t="s">
        <v>2763</v>
      </c>
      <c r="D4359" s="561" t="s">
        <v>3655</v>
      </c>
      <c r="E4359" s="562" t="s">
        <v>22</v>
      </c>
      <c r="F4359" s="561" t="s">
        <v>22</v>
      </c>
      <c r="G4359" s="561" t="s">
        <v>31136</v>
      </c>
      <c r="H4359" s="561" t="s">
        <v>4373</v>
      </c>
      <c r="I4359" s="561" t="s">
        <v>23270</v>
      </c>
      <c r="J4359" s="561" t="s">
        <v>7063</v>
      </c>
      <c r="K4359" s="562" t="s">
        <v>38008</v>
      </c>
      <c r="L4359" s="561" t="s">
        <v>25</v>
      </c>
    </row>
    <row r="4360" spans="1:12" x14ac:dyDescent="0.25">
      <c r="A4360" s="561" t="s">
        <v>3412</v>
      </c>
      <c r="B4360" s="561" t="s">
        <v>3413</v>
      </c>
      <c r="C4360" s="561" t="s">
        <v>2763</v>
      </c>
      <c r="D4360" s="561" t="s">
        <v>3655</v>
      </c>
      <c r="E4360" s="562" t="s">
        <v>22</v>
      </c>
      <c r="F4360" s="561" t="s">
        <v>22</v>
      </c>
      <c r="G4360" s="561" t="s">
        <v>31137</v>
      </c>
      <c r="H4360" s="561" t="s">
        <v>4374</v>
      </c>
      <c r="I4360" s="561" t="s">
        <v>23270</v>
      </c>
      <c r="J4360" s="561" t="s">
        <v>7063</v>
      </c>
      <c r="K4360" s="562" t="s">
        <v>34408</v>
      </c>
      <c r="L4360" s="561" t="s">
        <v>25</v>
      </c>
    </row>
    <row r="4361" spans="1:12" x14ac:dyDescent="0.25">
      <c r="A4361" s="561" t="s">
        <v>3412</v>
      </c>
      <c r="B4361" s="561" t="s">
        <v>3413</v>
      </c>
      <c r="C4361" s="561" t="s">
        <v>2763</v>
      </c>
      <c r="D4361" s="561" t="s">
        <v>3655</v>
      </c>
      <c r="E4361" s="562" t="s">
        <v>22</v>
      </c>
      <c r="F4361" s="561" t="s">
        <v>22</v>
      </c>
      <c r="G4361" s="561" t="s">
        <v>31139</v>
      </c>
      <c r="H4361" s="561" t="s">
        <v>4375</v>
      </c>
      <c r="I4361" s="561" t="s">
        <v>23270</v>
      </c>
      <c r="J4361" s="561" t="s">
        <v>7063</v>
      </c>
      <c r="K4361" s="562" t="s">
        <v>38009</v>
      </c>
      <c r="L4361" s="561" t="s">
        <v>25</v>
      </c>
    </row>
    <row r="4362" spans="1:12" x14ac:dyDescent="0.25">
      <c r="A4362" s="561" t="s">
        <v>3412</v>
      </c>
      <c r="B4362" s="561" t="s">
        <v>3413</v>
      </c>
      <c r="C4362" s="561" t="s">
        <v>2763</v>
      </c>
      <c r="D4362" s="561" t="s">
        <v>3655</v>
      </c>
      <c r="E4362" s="562" t="s">
        <v>22</v>
      </c>
      <c r="F4362" s="561" t="s">
        <v>22</v>
      </c>
      <c r="G4362" s="561" t="s">
        <v>31141</v>
      </c>
      <c r="H4362" s="561" t="s">
        <v>4376</v>
      </c>
      <c r="I4362" s="561" t="s">
        <v>23270</v>
      </c>
      <c r="J4362" s="561" t="s">
        <v>7063</v>
      </c>
      <c r="K4362" s="562" t="s">
        <v>38010</v>
      </c>
      <c r="L4362" s="561" t="s">
        <v>25</v>
      </c>
    </row>
    <row r="4363" spans="1:12" x14ac:dyDescent="0.25">
      <c r="A4363" s="561" t="s">
        <v>3412</v>
      </c>
      <c r="B4363" s="561" t="s">
        <v>3413</v>
      </c>
      <c r="C4363" s="561" t="s">
        <v>2763</v>
      </c>
      <c r="D4363" s="561" t="s">
        <v>3655</v>
      </c>
      <c r="E4363" s="562" t="s">
        <v>22</v>
      </c>
      <c r="F4363" s="561" t="s">
        <v>22</v>
      </c>
      <c r="G4363" s="561" t="s">
        <v>31143</v>
      </c>
      <c r="H4363" s="561" t="s">
        <v>4378</v>
      </c>
      <c r="I4363" s="561" t="s">
        <v>23270</v>
      </c>
      <c r="J4363" s="561" t="s">
        <v>7063</v>
      </c>
      <c r="K4363" s="562" t="s">
        <v>38011</v>
      </c>
      <c r="L4363" s="561" t="s">
        <v>25</v>
      </c>
    </row>
    <row r="4364" spans="1:12" x14ac:dyDescent="0.25">
      <c r="A4364" s="561" t="s">
        <v>3412</v>
      </c>
      <c r="B4364" s="561" t="s">
        <v>3413</v>
      </c>
      <c r="C4364" s="561" t="s">
        <v>2763</v>
      </c>
      <c r="D4364" s="561" t="s">
        <v>3655</v>
      </c>
      <c r="E4364" s="562" t="s">
        <v>22</v>
      </c>
      <c r="F4364" s="561" t="s">
        <v>22</v>
      </c>
      <c r="G4364" s="561" t="s">
        <v>31145</v>
      </c>
      <c r="H4364" s="561" t="s">
        <v>4379</v>
      </c>
      <c r="I4364" s="561" t="s">
        <v>23270</v>
      </c>
      <c r="J4364" s="561" t="s">
        <v>7063</v>
      </c>
      <c r="K4364" s="562" t="s">
        <v>38012</v>
      </c>
      <c r="L4364" s="561" t="s">
        <v>25</v>
      </c>
    </row>
    <row r="4365" spans="1:12" x14ac:dyDescent="0.25">
      <c r="A4365" s="561" t="s">
        <v>3412</v>
      </c>
      <c r="B4365" s="561" t="s">
        <v>3413</v>
      </c>
      <c r="C4365" s="561" t="s">
        <v>2763</v>
      </c>
      <c r="D4365" s="561" t="s">
        <v>3655</v>
      </c>
      <c r="E4365" s="562" t="s">
        <v>22</v>
      </c>
      <c r="F4365" s="561" t="s">
        <v>22</v>
      </c>
      <c r="G4365" s="561" t="s">
        <v>31147</v>
      </c>
      <c r="H4365" s="561" t="s">
        <v>4380</v>
      </c>
      <c r="I4365" s="561" t="s">
        <v>23270</v>
      </c>
      <c r="J4365" s="561" t="s">
        <v>7063</v>
      </c>
      <c r="K4365" s="562" t="s">
        <v>38013</v>
      </c>
      <c r="L4365" s="561" t="s">
        <v>25</v>
      </c>
    </row>
    <row r="4366" spans="1:12" x14ac:dyDescent="0.25">
      <c r="A4366" s="561" t="s">
        <v>3412</v>
      </c>
      <c r="B4366" s="561" t="s">
        <v>3413</v>
      </c>
      <c r="C4366" s="561" t="s">
        <v>2763</v>
      </c>
      <c r="D4366" s="561" t="s">
        <v>3655</v>
      </c>
      <c r="E4366" s="562" t="s">
        <v>22</v>
      </c>
      <c r="F4366" s="561" t="s">
        <v>22</v>
      </c>
      <c r="G4366" s="561" t="s">
        <v>31149</v>
      </c>
      <c r="H4366" s="561" t="s">
        <v>4381</v>
      </c>
      <c r="I4366" s="561" t="s">
        <v>23270</v>
      </c>
      <c r="J4366" s="561" t="s">
        <v>7063</v>
      </c>
      <c r="K4366" s="562" t="s">
        <v>38014</v>
      </c>
      <c r="L4366" s="561" t="s">
        <v>25</v>
      </c>
    </row>
    <row r="4367" spans="1:12" x14ac:dyDescent="0.25">
      <c r="A4367" s="561" t="s">
        <v>3412</v>
      </c>
      <c r="B4367" s="561" t="s">
        <v>3413</v>
      </c>
      <c r="C4367" s="561" t="s">
        <v>2763</v>
      </c>
      <c r="D4367" s="561" t="s">
        <v>3655</v>
      </c>
      <c r="E4367" s="562" t="s">
        <v>22</v>
      </c>
      <c r="F4367" s="561" t="s">
        <v>22</v>
      </c>
      <c r="G4367" s="561" t="s">
        <v>31151</v>
      </c>
      <c r="H4367" s="561" t="s">
        <v>4382</v>
      </c>
      <c r="I4367" s="561" t="s">
        <v>23270</v>
      </c>
      <c r="J4367" s="561" t="s">
        <v>7063</v>
      </c>
      <c r="K4367" s="562" t="s">
        <v>8520</v>
      </c>
      <c r="L4367" s="561" t="s">
        <v>25</v>
      </c>
    </row>
    <row r="4368" spans="1:12" x14ac:dyDescent="0.25">
      <c r="A4368" s="561" t="s">
        <v>3412</v>
      </c>
      <c r="B4368" s="561" t="s">
        <v>3413</v>
      </c>
      <c r="C4368" s="561" t="s">
        <v>2763</v>
      </c>
      <c r="D4368" s="561" t="s">
        <v>3655</v>
      </c>
      <c r="E4368" s="562" t="s">
        <v>22</v>
      </c>
      <c r="F4368" s="561" t="s">
        <v>22</v>
      </c>
      <c r="G4368" s="561" t="s">
        <v>31153</v>
      </c>
      <c r="H4368" s="561" t="s">
        <v>4383</v>
      </c>
      <c r="I4368" s="561" t="s">
        <v>23270</v>
      </c>
      <c r="J4368" s="561" t="s">
        <v>7063</v>
      </c>
      <c r="K4368" s="562" t="s">
        <v>38015</v>
      </c>
      <c r="L4368" s="561" t="s">
        <v>25</v>
      </c>
    </row>
    <row r="4369" spans="1:12" x14ac:dyDescent="0.25">
      <c r="A4369" s="561" t="s">
        <v>3412</v>
      </c>
      <c r="B4369" s="561" t="s">
        <v>3413</v>
      </c>
      <c r="C4369" s="561" t="s">
        <v>2763</v>
      </c>
      <c r="D4369" s="561" t="s">
        <v>3655</v>
      </c>
      <c r="E4369" s="562" t="s">
        <v>22</v>
      </c>
      <c r="F4369" s="561" t="s">
        <v>22</v>
      </c>
      <c r="G4369" s="561" t="s">
        <v>31155</v>
      </c>
      <c r="H4369" s="561" t="s">
        <v>4384</v>
      </c>
      <c r="I4369" s="561" t="s">
        <v>23270</v>
      </c>
      <c r="J4369" s="561" t="s">
        <v>7063</v>
      </c>
      <c r="K4369" s="562" t="s">
        <v>38016</v>
      </c>
      <c r="L4369" s="561" t="s">
        <v>25</v>
      </c>
    </row>
    <row r="4370" spans="1:12" x14ac:dyDescent="0.25">
      <c r="A4370" s="561" t="s">
        <v>3412</v>
      </c>
      <c r="B4370" s="561" t="s">
        <v>3413</v>
      </c>
      <c r="C4370" s="561" t="s">
        <v>2763</v>
      </c>
      <c r="D4370" s="561" t="s">
        <v>3655</v>
      </c>
      <c r="E4370" s="562" t="s">
        <v>22</v>
      </c>
      <c r="F4370" s="561" t="s">
        <v>22</v>
      </c>
      <c r="G4370" s="561" t="s">
        <v>31157</v>
      </c>
      <c r="H4370" s="561" t="s">
        <v>4385</v>
      </c>
      <c r="I4370" s="561" t="s">
        <v>23270</v>
      </c>
      <c r="J4370" s="561" t="s">
        <v>7063</v>
      </c>
      <c r="K4370" s="562" t="s">
        <v>38017</v>
      </c>
      <c r="L4370" s="561" t="s">
        <v>25</v>
      </c>
    </row>
    <row r="4371" spans="1:12" x14ac:dyDescent="0.25">
      <c r="A4371" s="561" t="s">
        <v>3412</v>
      </c>
      <c r="B4371" s="561" t="s">
        <v>3413</v>
      </c>
      <c r="C4371" s="561" t="s">
        <v>2763</v>
      </c>
      <c r="D4371" s="561" t="s">
        <v>3655</v>
      </c>
      <c r="E4371" s="562" t="s">
        <v>22</v>
      </c>
      <c r="F4371" s="561" t="s">
        <v>22</v>
      </c>
      <c r="G4371" s="561" t="s">
        <v>31159</v>
      </c>
      <c r="H4371" s="561" t="s">
        <v>4386</v>
      </c>
      <c r="I4371" s="561" t="s">
        <v>23270</v>
      </c>
      <c r="J4371" s="561" t="s">
        <v>7063</v>
      </c>
      <c r="K4371" s="562" t="s">
        <v>38018</v>
      </c>
      <c r="L4371" s="561" t="s">
        <v>25</v>
      </c>
    </row>
    <row r="4372" spans="1:12" x14ac:dyDescent="0.25">
      <c r="A4372" s="561" t="s">
        <v>3412</v>
      </c>
      <c r="B4372" s="561" t="s">
        <v>3413</v>
      </c>
      <c r="C4372" s="561" t="s">
        <v>2763</v>
      </c>
      <c r="D4372" s="561" t="s">
        <v>3655</v>
      </c>
      <c r="E4372" s="562" t="s">
        <v>22</v>
      </c>
      <c r="F4372" s="561" t="s">
        <v>22</v>
      </c>
      <c r="G4372" s="561" t="s">
        <v>31161</v>
      </c>
      <c r="H4372" s="561" t="s">
        <v>4387</v>
      </c>
      <c r="I4372" s="561" t="s">
        <v>23270</v>
      </c>
      <c r="J4372" s="561" t="s">
        <v>7063</v>
      </c>
      <c r="K4372" s="562" t="s">
        <v>38019</v>
      </c>
      <c r="L4372" s="561" t="s">
        <v>25</v>
      </c>
    </row>
    <row r="4373" spans="1:12" x14ac:dyDescent="0.25">
      <c r="A4373" s="561" t="s">
        <v>3412</v>
      </c>
      <c r="B4373" s="561" t="s">
        <v>3413</v>
      </c>
      <c r="C4373" s="561" t="s">
        <v>2763</v>
      </c>
      <c r="D4373" s="561" t="s">
        <v>3655</v>
      </c>
      <c r="E4373" s="562" t="s">
        <v>22</v>
      </c>
      <c r="F4373" s="561" t="s">
        <v>22</v>
      </c>
      <c r="G4373" s="561" t="s">
        <v>31163</v>
      </c>
      <c r="H4373" s="561" t="s">
        <v>4388</v>
      </c>
      <c r="I4373" s="561" t="s">
        <v>23270</v>
      </c>
      <c r="J4373" s="561" t="s">
        <v>7063</v>
      </c>
      <c r="K4373" s="562" t="s">
        <v>38020</v>
      </c>
      <c r="L4373" s="561" t="s">
        <v>25</v>
      </c>
    </row>
    <row r="4374" spans="1:12" x14ac:dyDescent="0.25">
      <c r="A4374" s="561" t="s">
        <v>3412</v>
      </c>
      <c r="B4374" s="561" t="s">
        <v>3413</v>
      </c>
      <c r="C4374" s="561" t="s">
        <v>2763</v>
      </c>
      <c r="D4374" s="561" t="s">
        <v>3655</v>
      </c>
      <c r="E4374" s="562" t="s">
        <v>22</v>
      </c>
      <c r="F4374" s="561" t="s">
        <v>22</v>
      </c>
      <c r="G4374" s="561" t="s">
        <v>31165</v>
      </c>
      <c r="H4374" s="561" t="s">
        <v>4389</v>
      </c>
      <c r="I4374" s="561" t="s">
        <v>23270</v>
      </c>
      <c r="J4374" s="561" t="s">
        <v>7063</v>
      </c>
      <c r="K4374" s="562" t="s">
        <v>38021</v>
      </c>
      <c r="L4374" s="561" t="s">
        <v>25</v>
      </c>
    </row>
    <row r="4375" spans="1:12" x14ac:dyDescent="0.25">
      <c r="A4375" s="561" t="s">
        <v>3412</v>
      </c>
      <c r="B4375" s="561" t="s">
        <v>3413</v>
      </c>
      <c r="C4375" s="561" t="s">
        <v>2763</v>
      </c>
      <c r="D4375" s="561" t="s">
        <v>3655</v>
      </c>
      <c r="E4375" s="562" t="s">
        <v>22</v>
      </c>
      <c r="F4375" s="561" t="s">
        <v>22</v>
      </c>
      <c r="G4375" s="561" t="s">
        <v>31167</v>
      </c>
      <c r="H4375" s="561" t="s">
        <v>4390</v>
      </c>
      <c r="I4375" s="561" t="s">
        <v>23270</v>
      </c>
      <c r="J4375" s="561" t="s">
        <v>7063</v>
      </c>
      <c r="K4375" s="562" t="s">
        <v>38022</v>
      </c>
      <c r="L4375" s="561" t="s">
        <v>25</v>
      </c>
    </row>
    <row r="4376" spans="1:12" x14ac:dyDescent="0.25">
      <c r="A4376" s="561" t="s">
        <v>3412</v>
      </c>
      <c r="B4376" s="561" t="s">
        <v>3413</v>
      </c>
      <c r="C4376" s="561" t="s">
        <v>2763</v>
      </c>
      <c r="D4376" s="561" t="s">
        <v>3655</v>
      </c>
      <c r="E4376" s="562" t="s">
        <v>22</v>
      </c>
      <c r="F4376" s="561" t="s">
        <v>22</v>
      </c>
      <c r="G4376" s="561" t="s">
        <v>31168</v>
      </c>
      <c r="H4376" s="561" t="s">
        <v>4391</v>
      </c>
      <c r="I4376" s="561" t="s">
        <v>23270</v>
      </c>
      <c r="J4376" s="561" t="s">
        <v>24</v>
      </c>
      <c r="K4376" s="562" t="s">
        <v>8106</v>
      </c>
      <c r="L4376" s="561" t="s">
        <v>25</v>
      </c>
    </row>
    <row r="4377" spans="1:12" x14ac:dyDescent="0.25">
      <c r="A4377" s="561" t="s">
        <v>3412</v>
      </c>
      <c r="B4377" s="561" t="s">
        <v>3413</v>
      </c>
      <c r="C4377" s="561" t="s">
        <v>2763</v>
      </c>
      <c r="D4377" s="561" t="s">
        <v>3655</v>
      </c>
      <c r="E4377" s="562" t="s">
        <v>22</v>
      </c>
      <c r="F4377" s="561" t="s">
        <v>22</v>
      </c>
      <c r="G4377" s="561" t="s">
        <v>31169</v>
      </c>
      <c r="H4377" s="561" t="s">
        <v>4392</v>
      </c>
      <c r="I4377" s="561" t="s">
        <v>23270</v>
      </c>
      <c r="J4377" s="561" t="s">
        <v>24</v>
      </c>
      <c r="K4377" s="562" t="s">
        <v>7672</v>
      </c>
      <c r="L4377" s="561" t="s">
        <v>25</v>
      </c>
    </row>
    <row r="4378" spans="1:12" x14ac:dyDescent="0.25">
      <c r="A4378" s="561" t="s">
        <v>3412</v>
      </c>
      <c r="B4378" s="561" t="s">
        <v>3413</v>
      </c>
      <c r="C4378" s="561" t="s">
        <v>2763</v>
      </c>
      <c r="D4378" s="561" t="s">
        <v>3655</v>
      </c>
      <c r="E4378" s="562" t="s">
        <v>22</v>
      </c>
      <c r="F4378" s="561" t="s">
        <v>22</v>
      </c>
      <c r="G4378" s="561" t="s">
        <v>31170</v>
      </c>
      <c r="H4378" s="561" t="s">
        <v>4393</v>
      </c>
      <c r="I4378" s="561" t="s">
        <v>23270</v>
      </c>
      <c r="J4378" s="561" t="s">
        <v>24</v>
      </c>
      <c r="K4378" s="562" t="s">
        <v>7055</v>
      </c>
      <c r="L4378" s="561" t="s">
        <v>25</v>
      </c>
    </row>
    <row r="4379" spans="1:12" x14ac:dyDescent="0.25">
      <c r="A4379" s="561" t="s">
        <v>3412</v>
      </c>
      <c r="B4379" s="561" t="s">
        <v>3413</v>
      </c>
      <c r="C4379" s="561" t="s">
        <v>2763</v>
      </c>
      <c r="D4379" s="561" t="s">
        <v>3655</v>
      </c>
      <c r="E4379" s="562" t="s">
        <v>22</v>
      </c>
      <c r="F4379" s="561" t="s">
        <v>22</v>
      </c>
      <c r="G4379" s="561" t="s">
        <v>31171</v>
      </c>
      <c r="H4379" s="561" t="s">
        <v>4395</v>
      </c>
      <c r="I4379" s="561" t="s">
        <v>23270</v>
      </c>
      <c r="J4379" s="561" t="s">
        <v>24</v>
      </c>
      <c r="K4379" s="562" t="s">
        <v>7360</v>
      </c>
      <c r="L4379" s="561" t="s">
        <v>25</v>
      </c>
    </row>
    <row r="4380" spans="1:12" x14ac:dyDescent="0.25">
      <c r="A4380" s="561" t="s">
        <v>3412</v>
      </c>
      <c r="B4380" s="561" t="s">
        <v>3413</v>
      </c>
      <c r="C4380" s="561" t="s">
        <v>2763</v>
      </c>
      <c r="D4380" s="561" t="s">
        <v>3655</v>
      </c>
      <c r="E4380" s="562" t="s">
        <v>22</v>
      </c>
      <c r="F4380" s="561" t="s">
        <v>22</v>
      </c>
      <c r="G4380" s="561" t="s">
        <v>31172</v>
      </c>
      <c r="H4380" s="561" t="s">
        <v>4397</v>
      </c>
      <c r="I4380" s="561" t="s">
        <v>23270</v>
      </c>
      <c r="J4380" s="561" t="s">
        <v>24</v>
      </c>
      <c r="K4380" s="562" t="s">
        <v>3588</v>
      </c>
      <c r="L4380" s="561" t="s">
        <v>25</v>
      </c>
    </row>
    <row r="4381" spans="1:12" x14ac:dyDescent="0.25">
      <c r="A4381" s="561" t="s">
        <v>3412</v>
      </c>
      <c r="B4381" s="561" t="s">
        <v>3413</v>
      </c>
      <c r="C4381" s="561" t="s">
        <v>2763</v>
      </c>
      <c r="D4381" s="561" t="s">
        <v>3655</v>
      </c>
      <c r="E4381" s="562" t="s">
        <v>22</v>
      </c>
      <c r="F4381" s="561" t="s">
        <v>22</v>
      </c>
      <c r="G4381" s="561" t="s">
        <v>31173</v>
      </c>
      <c r="H4381" s="561" t="s">
        <v>4399</v>
      </c>
      <c r="I4381" s="561" t="s">
        <v>23270</v>
      </c>
      <c r="J4381" s="561" t="s">
        <v>24</v>
      </c>
      <c r="K4381" s="562" t="s">
        <v>8567</v>
      </c>
      <c r="L4381" s="561" t="s">
        <v>25</v>
      </c>
    </row>
    <row r="4382" spans="1:12" x14ac:dyDescent="0.25">
      <c r="A4382" s="561" t="s">
        <v>3412</v>
      </c>
      <c r="B4382" s="561" t="s">
        <v>3413</v>
      </c>
      <c r="C4382" s="561" t="s">
        <v>2763</v>
      </c>
      <c r="D4382" s="561" t="s">
        <v>3655</v>
      </c>
      <c r="E4382" s="562" t="s">
        <v>22</v>
      </c>
      <c r="F4382" s="561" t="s">
        <v>22</v>
      </c>
      <c r="G4382" s="561" t="s">
        <v>31174</v>
      </c>
      <c r="H4382" s="561" t="s">
        <v>4400</v>
      </c>
      <c r="I4382" s="561" t="s">
        <v>23270</v>
      </c>
      <c r="J4382" s="561" t="s">
        <v>24</v>
      </c>
      <c r="K4382" s="562" t="s">
        <v>129</v>
      </c>
      <c r="L4382" s="561" t="s">
        <v>25</v>
      </c>
    </row>
    <row r="4383" spans="1:12" x14ac:dyDescent="0.25">
      <c r="A4383" s="561" t="s">
        <v>3412</v>
      </c>
      <c r="B4383" s="561" t="s">
        <v>3413</v>
      </c>
      <c r="C4383" s="561" t="s">
        <v>2763</v>
      </c>
      <c r="D4383" s="561" t="s">
        <v>3655</v>
      </c>
      <c r="E4383" s="562" t="s">
        <v>22</v>
      </c>
      <c r="F4383" s="561" t="s">
        <v>22</v>
      </c>
      <c r="G4383" s="561" t="s">
        <v>31175</v>
      </c>
      <c r="H4383" s="561" t="s">
        <v>4401</v>
      </c>
      <c r="I4383" s="561" t="s">
        <v>23270</v>
      </c>
      <c r="J4383" s="561" t="s">
        <v>24</v>
      </c>
      <c r="K4383" s="562" t="s">
        <v>8070</v>
      </c>
      <c r="L4383" s="561" t="s">
        <v>25</v>
      </c>
    </row>
    <row r="4384" spans="1:12" x14ac:dyDescent="0.25">
      <c r="A4384" s="561" t="s">
        <v>3412</v>
      </c>
      <c r="B4384" s="561" t="s">
        <v>3413</v>
      </c>
      <c r="C4384" s="561" t="s">
        <v>2763</v>
      </c>
      <c r="D4384" s="561" t="s">
        <v>3655</v>
      </c>
      <c r="E4384" s="562" t="s">
        <v>22</v>
      </c>
      <c r="F4384" s="561" t="s">
        <v>22</v>
      </c>
      <c r="G4384" s="561" t="s">
        <v>31176</v>
      </c>
      <c r="H4384" s="561" t="s">
        <v>4403</v>
      </c>
      <c r="I4384" s="561" t="s">
        <v>23270</v>
      </c>
      <c r="J4384" s="561" t="s">
        <v>24</v>
      </c>
      <c r="K4384" s="562" t="s">
        <v>38023</v>
      </c>
      <c r="L4384" s="561" t="s">
        <v>25</v>
      </c>
    </row>
    <row r="4385" spans="1:12" x14ac:dyDescent="0.25">
      <c r="A4385" s="561" t="s">
        <v>3412</v>
      </c>
      <c r="B4385" s="561" t="s">
        <v>3413</v>
      </c>
      <c r="C4385" s="561" t="s">
        <v>2763</v>
      </c>
      <c r="D4385" s="561" t="s">
        <v>3655</v>
      </c>
      <c r="E4385" s="562" t="s">
        <v>22</v>
      </c>
      <c r="F4385" s="561" t="s">
        <v>22</v>
      </c>
      <c r="G4385" s="561" t="s">
        <v>31177</v>
      </c>
      <c r="H4385" s="561" t="s">
        <v>4405</v>
      </c>
      <c r="I4385" s="561" t="s">
        <v>23270</v>
      </c>
      <c r="J4385" s="561" t="s">
        <v>24</v>
      </c>
      <c r="K4385" s="562" t="s">
        <v>5734</v>
      </c>
      <c r="L4385" s="561" t="s">
        <v>25</v>
      </c>
    </row>
    <row r="4386" spans="1:12" x14ac:dyDescent="0.25">
      <c r="A4386" s="561" t="s">
        <v>3412</v>
      </c>
      <c r="B4386" s="561" t="s">
        <v>3413</v>
      </c>
      <c r="C4386" s="561" t="s">
        <v>2763</v>
      </c>
      <c r="D4386" s="561" t="s">
        <v>3655</v>
      </c>
      <c r="E4386" s="562" t="s">
        <v>22</v>
      </c>
      <c r="F4386" s="561" t="s">
        <v>22</v>
      </c>
      <c r="G4386" s="561" t="s">
        <v>31179</v>
      </c>
      <c r="H4386" s="561" t="s">
        <v>4406</v>
      </c>
      <c r="I4386" s="561" t="s">
        <v>23270</v>
      </c>
      <c r="J4386" s="561" t="s">
        <v>24</v>
      </c>
      <c r="K4386" s="562" t="s">
        <v>7488</v>
      </c>
      <c r="L4386" s="561" t="s">
        <v>25</v>
      </c>
    </row>
    <row r="4387" spans="1:12" x14ac:dyDescent="0.25">
      <c r="A4387" s="561" t="s">
        <v>3412</v>
      </c>
      <c r="B4387" s="561" t="s">
        <v>3413</v>
      </c>
      <c r="C4387" s="561" t="s">
        <v>2763</v>
      </c>
      <c r="D4387" s="561" t="s">
        <v>3655</v>
      </c>
      <c r="E4387" s="562" t="s">
        <v>22</v>
      </c>
      <c r="F4387" s="561" t="s">
        <v>22</v>
      </c>
      <c r="G4387" s="561" t="s">
        <v>31180</v>
      </c>
      <c r="H4387" s="561" t="s">
        <v>4408</v>
      </c>
      <c r="I4387" s="561" t="s">
        <v>23270</v>
      </c>
      <c r="J4387" s="561" t="s">
        <v>24</v>
      </c>
      <c r="K4387" s="562" t="s">
        <v>38024</v>
      </c>
      <c r="L4387" s="561" t="s">
        <v>25</v>
      </c>
    </row>
    <row r="4388" spans="1:12" x14ac:dyDescent="0.25">
      <c r="A4388" s="561" t="s">
        <v>3412</v>
      </c>
      <c r="B4388" s="561" t="s">
        <v>3413</v>
      </c>
      <c r="C4388" s="561" t="s">
        <v>2763</v>
      </c>
      <c r="D4388" s="561" t="s">
        <v>3655</v>
      </c>
      <c r="E4388" s="562" t="s">
        <v>22</v>
      </c>
      <c r="F4388" s="561" t="s">
        <v>22</v>
      </c>
      <c r="G4388" s="561" t="s">
        <v>31181</v>
      </c>
      <c r="H4388" s="561" t="s">
        <v>4410</v>
      </c>
      <c r="I4388" s="561" t="s">
        <v>23270</v>
      </c>
      <c r="J4388" s="561" t="s">
        <v>24</v>
      </c>
      <c r="K4388" s="562" t="s">
        <v>7118</v>
      </c>
      <c r="L4388" s="561" t="s">
        <v>25</v>
      </c>
    </row>
    <row r="4389" spans="1:12" x14ac:dyDescent="0.25">
      <c r="A4389" s="561" t="s">
        <v>3412</v>
      </c>
      <c r="B4389" s="561" t="s">
        <v>3413</v>
      </c>
      <c r="C4389" s="561" t="s">
        <v>2763</v>
      </c>
      <c r="D4389" s="561" t="s">
        <v>3655</v>
      </c>
      <c r="E4389" s="562" t="s">
        <v>22</v>
      </c>
      <c r="F4389" s="561" t="s">
        <v>22</v>
      </c>
      <c r="G4389" s="561" t="s">
        <v>31183</v>
      </c>
      <c r="H4389" s="561" t="s">
        <v>4411</v>
      </c>
      <c r="I4389" s="561" t="s">
        <v>23270</v>
      </c>
      <c r="J4389" s="561" t="s">
        <v>24</v>
      </c>
      <c r="K4389" s="562" t="s">
        <v>35049</v>
      </c>
      <c r="L4389" s="561" t="s">
        <v>25</v>
      </c>
    </row>
    <row r="4390" spans="1:12" x14ac:dyDescent="0.25">
      <c r="A4390" s="561" t="s">
        <v>3412</v>
      </c>
      <c r="B4390" s="561" t="s">
        <v>3413</v>
      </c>
      <c r="C4390" s="561" t="s">
        <v>2763</v>
      </c>
      <c r="D4390" s="561" t="s">
        <v>3655</v>
      </c>
      <c r="E4390" s="562" t="s">
        <v>22</v>
      </c>
      <c r="F4390" s="561" t="s">
        <v>22</v>
      </c>
      <c r="G4390" s="561" t="s">
        <v>31185</v>
      </c>
      <c r="H4390" s="561" t="s">
        <v>4412</v>
      </c>
      <c r="I4390" s="561" t="s">
        <v>23270</v>
      </c>
      <c r="J4390" s="561" t="s">
        <v>24</v>
      </c>
      <c r="K4390" s="562" t="s">
        <v>38025</v>
      </c>
      <c r="L4390" s="561" t="s">
        <v>25</v>
      </c>
    </row>
    <row r="4391" spans="1:12" x14ac:dyDescent="0.25">
      <c r="A4391" s="561" t="s">
        <v>3412</v>
      </c>
      <c r="B4391" s="561" t="s">
        <v>3413</v>
      </c>
      <c r="C4391" s="561" t="s">
        <v>2763</v>
      </c>
      <c r="D4391" s="561" t="s">
        <v>3655</v>
      </c>
      <c r="E4391" s="562" t="s">
        <v>22</v>
      </c>
      <c r="F4391" s="561" t="s">
        <v>22</v>
      </c>
      <c r="G4391" s="561" t="s">
        <v>31186</v>
      </c>
      <c r="H4391" s="561" t="s">
        <v>4413</v>
      </c>
      <c r="I4391" s="561" t="s">
        <v>23270</v>
      </c>
      <c r="J4391" s="561" t="s">
        <v>24</v>
      </c>
      <c r="K4391" s="562" t="s">
        <v>38026</v>
      </c>
      <c r="L4391" s="561" t="s">
        <v>25</v>
      </c>
    </row>
    <row r="4392" spans="1:12" x14ac:dyDescent="0.25">
      <c r="A4392" s="561" t="s">
        <v>3412</v>
      </c>
      <c r="B4392" s="561" t="s">
        <v>3413</v>
      </c>
      <c r="C4392" s="561" t="s">
        <v>2763</v>
      </c>
      <c r="D4392" s="561" t="s">
        <v>3655</v>
      </c>
      <c r="E4392" s="562" t="s">
        <v>22</v>
      </c>
      <c r="F4392" s="561" t="s">
        <v>22</v>
      </c>
      <c r="G4392" s="561" t="s">
        <v>31188</v>
      </c>
      <c r="H4392" s="561" t="s">
        <v>4414</v>
      </c>
      <c r="I4392" s="561" t="s">
        <v>23270</v>
      </c>
      <c r="J4392" s="561" t="s">
        <v>24</v>
      </c>
      <c r="K4392" s="562" t="s">
        <v>64</v>
      </c>
      <c r="L4392" s="561" t="s">
        <v>25</v>
      </c>
    </row>
    <row r="4393" spans="1:12" x14ac:dyDescent="0.25">
      <c r="A4393" s="561" t="s">
        <v>3412</v>
      </c>
      <c r="B4393" s="561" t="s">
        <v>3413</v>
      </c>
      <c r="C4393" s="561" t="s">
        <v>2763</v>
      </c>
      <c r="D4393" s="561" t="s">
        <v>3655</v>
      </c>
      <c r="E4393" s="562" t="s">
        <v>22</v>
      </c>
      <c r="F4393" s="561" t="s">
        <v>22</v>
      </c>
      <c r="G4393" s="561" t="s">
        <v>31189</v>
      </c>
      <c r="H4393" s="561" t="s">
        <v>4415</v>
      </c>
      <c r="I4393" s="561" t="s">
        <v>23270</v>
      </c>
      <c r="J4393" s="561" t="s">
        <v>24</v>
      </c>
      <c r="K4393" s="562" t="s">
        <v>7838</v>
      </c>
      <c r="L4393" s="561" t="s">
        <v>25</v>
      </c>
    </row>
    <row r="4394" spans="1:12" x14ac:dyDescent="0.25">
      <c r="A4394" s="561" t="s">
        <v>3412</v>
      </c>
      <c r="B4394" s="561" t="s">
        <v>3413</v>
      </c>
      <c r="C4394" s="561" t="s">
        <v>2763</v>
      </c>
      <c r="D4394" s="561" t="s">
        <v>3655</v>
      </c>
      <c r="E4394" s="562" t="s">
        <v>22</v>
      </c>
      <c r="F4394" s="561" t="s">
        <v>22</v>
      </c>
      <c r="G4394" s="561" t="s">
        <v>31190</v>
      </c>
      <c r="H4394" s="561" t="s">
        <v>4417</v>
      </c>
      <c r="I4394" s="561" t="s">
        <v>23270</v>
      </c>
      <c r="J4394" s="561" t="s">
        <v>24</v>
      </c>
      <c r="K4394" s="562" t="s">
        <v>29380</v>
      </c>
      <c r="L4394" s="561" t="s">
        <v>25</v>
      </c>
    </row>
    <row r="4395" spans="1:12" x14ac:dyDescent="0.25">
      <c r="A4395" s="561" t="s">
        <v>3412</v>
      </c>
      <c r="B4395" s="561" t="s">
        <v>3413</v>
      </c>
      <c r="C4395" s="561" t="s">
        <v>2763</v>
      </c>
      <c r="D4395" s="561" t="s">
        <v>3655</v>
      </c>
      <c r="E4395" s="562" t="s">
        <v>22</v>
      </c>
      <c r="F4395" s="561" t="s">
        <v>22</v>
      </c>
      <c r="G4395" s="561" t="s">
        <v>31191</v>
      </c>
      <c r="H4395" s="561" t="s">
        <v>4418</v>
      </c>
      <c r="I4395" s="561" t="s">
        <v>23270</v>
      </c>
      <c r="J4395" s="561" t="s">
        <v>24</v>
      </c>
      <c r="K4395" s="562" t="s">
        <v>4664</v>
      </c>
      <c r="L4395" s="561" t="s">
        <v>25</v>
      </c>
    </row>
    <row r="4396" spans="1:12" x14ac:dyDescent="0.25">
      <c r="A4396" s="561" t="s">
        <v>3412</v>
      </c>
      <c r="B4396" s="561" t="s">
        <v>3413</v>
      </c>
      <c r="C4396" s="561" t="s">
        <v>2763</v>
      </c>
      <c r="D4396" s="561" t="s">
        <v>3655</v>
      </c>
      <c r="E4396" s="562" t="s">
        <v>22</v>
      </c>
      <c r="F4396" s="561" t="s">
        <v>22</v>
      </c>
      <c r="G4396" s="561" t="s">
        <v>31192</v>
      </c>
      <c r="H4396" s="561" t="s">
        <v>4420</v>
      </c>
      <c r="I4396" s="561" t="s">
        <v>23270</v>
      </c>
      <c r="J4396" s="561" t="s">
        <v>24</v>
      </c>
      <c r="K4396" s="562" t="s">
        <v>7082</v>
      </c>
      <c r="L4396" s="561" t="s">
        <v>25</v>
      </c>
    </row>
    <row r="4397" spans="1:12" x14ac:dyDescent="0.25">
      <c r="A4397" s="561" t="s">
        <v>3412</v>
      </c>
      <c r="B4397" s="561" t="s">
        <v>3413</v>
      </c>
      <c r="C4397" s="561" t="s">
        <v>2763</v>
      </c>
      <c r="D4397" s="561" t="s">
        <v>3655</v>
      </c>
      <c r="E4397" s="562" t="s">
        <v>22</v>
      </c>
      <c r="F4397" s="561" t="s">
        <v>22</v>
      </c>
      <c r="G4397" s="561" t="s">
        <v>31193</v>
      </c>
      <c r="H4397" s="561" t="s">
        <v>4422</v>
      </c>
      <c r="I4397" s="561" t="s">
        <v>23270</v>
      </c>
      <c r="J4397" s="561" t="s">
        <v>24</v>
      </c>
      <c r="K4397" s="562" t="s">
        <v>29037</v>
      </c>
      <c r="L4397" s="561" t="s">
        <v>25</v>
      </c>
    </row>
    <row r="4398" spans="1:12" x14ac:dyDescent="0.25">
      <c r="A4398" s="561" t="s">
        <v>3412</v>
      </c>
      <c r="B4398" s="561" t="s">
        <v>3413</v>
      </c>
      <c r="C4398" s="561" t="s">
        <v>2763</v>
      </c>
      <c r="D4398" s="561" t="s">
        <v>3655</v>
      </c>
      <c r="E4398" s="562" t="s">
        <v>22</v>
      </c>
      <c r="F4398" s="561" t="s">
        <v>22</v>
      </c>
      <c r="G4398" s="561" t="s">
        <v>31194</v>
      </c>
      <c r="H4398" s="561" t="s">
        <v>4423</v>
      </c>
      <c r="I4398" s="561" t="s">
        <v>23270</v>
      </c>
      <c r="J4398" s="561" t="s">
        <v>24</v>
      </c>
      <c r="K4398" s="562" t="s">
        <v>7919</v>
      </c>
      <c r="L4398" s="561" t="s">
        <v>25</v>
      </c>
    </row>
    <row r="4399" spans="1:12" x14ac:dyDescent="0.25">
      <c r="A4399" s="561" t="s">
        <v>3412</v>
      </c>
      <c r="B4399" s="561" t="s">
        <v>3413</v>
      </c>
      <c r="C4399" s="561" t="s">
        <v>2763</v>
      </c>
      <c r="D4399" s="561" t="s">
        <v>3655</v>
      </c>
      <c r="E4399" s="562" t="s">
        <v>22</v>
      </c>
      <c r="F4399" s="561" t="s">
        <v>22</v>
      </c>
      <c r="G4399" s="561" t="s">
        <v>31195</v>
      </c>
      <c r="H4399" s="561" t="s">
        <v>4424</v>
      </c>
      <c r="I4399" s="561" t="s">
        <v>23270</v>
      </c>
      <c r="J4399" s="561" t="s">
        <v>24</v>
      </c>
      <c r="K4399" s="562" t="s">
        <v>38027</v>
      </c>
      <c r="L4399" s="561" t="s">
        <v>25</v>
      </c>
    </row>
    <row r="4400" spans="1:12" x14ac:dyDescent="0.25">
      <c r="A4400" s="561" t="s">
        <v>3412</v>
      </c>
      <c r="B4400" s="561" t="s">
        <v>3413</v>
      </c>
      <c r="C4400" s="561" t="s">
        <v>2763</v>
      </c>
      <c r="D4400" s="561" t="s">
        <v>3655</v>
      </c>
      <c r="E4400" s="562" t="s">
        <v>22</v>
      </c>
      <c r="F4400" s="561" t="s">
        <v>22</v>
      </c>
      <c r="G4400" s="561" t="s">
        <v>31197</v>
      </c>
      <c r="H4400" s="561" t="s">
        <v>4426</v>
      </c>
      <c r="I4400" s="561" t="s">
        <v>23270</v>
      </c>
      <c r="J4400" s="561" t="s">
        <v>24</v>
      </c>
      <c r="K4400" s="562" t="s">
        <v>7882</v>
      </c>
      <c r="L4400" s="561" t="s">
        <v>25</v>
      </c>
    </row>
    <row r="4401" spans="1:12" x14ac:dyDescent="0.25">
      <c r="A4401" s="561" t="s">
        <v>3412</v>
      </c>
      <c r="B4401" s="561" t="s">
        <v>3413</v>
      </c>
      <c r="C4401" s="561" t="s">
        <v>2763</v>
      </c>
      <c r="D4401" s="561" t="s">
        <v>3655</v>
      </c>
      <c r="E4401" s="562" t="s">
        <v>22</v>
      </c>
      <c r="F4401" s="561" t="s">
        <v>22</v>
      </c>
      <c r="G4401" s="561" t="s">
        <v>31198</v>
      </c>
      <c r="H4401" s="561" t="s">
        <v>4427</v>
      </c>
      <c r="I4401" s="561" t="s">
        <v>23270</v>
      </c>
      <c r="J4401" s="561" t="s">
        <v>24</v>
      </c>
      <c r="K4401" s="562" t="s">
        <v>34113</v>
      </c>
      <c r="L4401" s="561" t="s">
        <v>25</v>
      </c>
    </row>
    <row r="4402" spans="1:12" x14ac:dyDescent="0.25">
      <c r="A4402" s="561" t="s">
        <v>3412</v>
      </c>
      <c r="B4402" s="561" t="s">
        <v>3413</v>
      </c>
      <c r="C4402" s="561" t="s">
        <v>2763</v>
      </c>
      <c r="D4402" s="561" t="s">
        <v>3655</v>
      </c>
      <c r="E4402" s="562" t="s">
        <v>22</v>
      </c>
      <c r="F4402" s="561" t="s">
        <v>22</v>
      </c>
      <c r="G4402" s="561" t="s">
        <v>31199</v>
      </c>
      <c r="H4402" s="561" t="s">
        <v>4428</v>
      </c>
      <c r="I4402" s="561" t="s">
        <v>23270</v>
      </c>
      <c r="J4402" s="561" t="s">
        <v>24</v>
      </c>
      <c r="K4402" s="562" t="s">
        <v>38028</v>
      </c>
      <c r="L4402" s="561" t="s">
        <v>25</v>
      </c>
    </row>
    <row r="4403" spans="1:12" x14ac:dyDescent="0.25">
      <c r="A4403" s="561" t="s">
        <v>3412</v>
      </c>
      <c r="B4403" s="561" t="s">
        <v>3413</v>
      </c>
      <c r="C4403" s="561" t="s">
        <v>2763</v>
      </c>
      <c r="D4403" s="561" t="s">
        <v>3655</v>
      </c>
      <c r="E4403" s="562" t="s">
        <v>22</v>
      </c>
      <c r="F4403" s="561" t="s">
        <v>22</v>
      </c>
      <c r="G4403" s="561" t="s">
        <v>31200</v>
      </c>
      <c r="H4403" s="561" t="s">
        <v>4429</v>
      </c>
      <c r="I4403" s="561" t="s">
        <v>23270</v>
      </c>
      <c r="J4403" s="561" t="s">
        <v>24</v>
      </c>
      <c r="K4403" s="562" t="s">
        <v>38029</v>
      </c>
      <c r="L4403" s="561" t="s">
        <v>25</v>
      </c>
    </row>
    <row r="4404" spans="1:12" x14ac:dyDescent="0.25">
      <c r="A4404" s="561" t="s">
        <v>3412</v>
      </c>
      <c r="B4404" s="561" t="s">
        <v>3413</v>
      </c>
      <c r="C4404" s="561" t="s">
        <v>2763</v>
      </c>
      <c r="D4404" s="561" t="s">
        <v>3655</v>
      </c>
      <c r="E4404" s="562" t="s">
        <v>22</v>
      </c>
      <c r="F4404" s="561" t="s">
        <v>22</v>
      </c>
      <c r="G4404" s="561" t="s">
        <v>31201</v>
      </c>
      <c r="H4404" s="561" t="s">
        <v>4430</v>
      </c>
      <c r="I4404" s="561" t="s">
        <v>23270</v>
      </c>
      <c r="J4404" s="561" t="s">
        <v>24</v>
      </c>
      <c r="K4404" s="562" t="s">
        <v>37144</v>
      </c>
      <c r="L4404" s="561" t="s">
        <v>25</v>
      </c>
    </row>
    <row r="4405" spans="1:12" x14ac:dyDescent="0.25">
      <c r="A4405" s="561" t="s">
        <v>3412</v>
      </c>
      <c r="B4405" s="561" t="s">
        <v>3413</v>
      </c>
      <c r="C4405" s="561" t="s">
        <v>2763</v>
      </c>
      <c r="D4405" s="561" t="s">
        <v>3655</v>
      </c>
      <c r="E4405" s="562" t="s">
        <v>22</v>
      </c>
      <c r="F4405" s="561" t="s">
        <v>22</v>
      </c>
      <c r="G4405" s="561" t="s">
        <v>31203</v>
      </c>
      <c r="H4405" s="561" t="s">
        <v>4432</v>
      </c>
      <c r="I4405" s="561" t="s">
        <v>23270</v>
      </c>
      <c r="J4405" s="561" t="s">
        <v>24</v>
      </c>
      <c r="K4405" s="562" t="s">
        <v>38030</v>
      </c>
      <c r="L4405" s="561" t="s">
        <v>25</v>
      </c>
    </row>
    <row r="4406" spans="1:12" x14ac:dyDescent="0.25">
      <c r="A4406" s="561" t="s">
        <v>3412</v>
      </c>
      <c r="B4406" s="561" t="s">
        <v>3413</v>
      </c>
      <c r="C4406" s="561" t="s">
        <v>2763</v>
      </c>
      <c r="D4406" s="561" t="s">
        <v>3655</v>
      </c>
      <c r="E4406" s="562" t="s">
        <v>22</v>
      </c>
      <c r="F4406" s="561" t="s">
        <v>22</v>
      </c>
      <c r="G4406" s="561" t="s">
        <v>31205</v>
      </c>
      <c r="H4406" s="561" t="s">
        <v>4433</v>
      </c>
      <c r="I4406" s="561" t="s">
        <v>23270</v>
      </c>
      <c r="J4406" s="561" t="s">
        <v>24</v>
      </c>
      <c r="K4406" s="562" t="s">
        <v>38031</v>
      </c>
      <c r="L4406" s="561" t="s">
        <v>25</v>
      </c>
    </row>
    <row r="4407" spans="1:12" x14ac:dyDescent="0.25">
      <c r="A4407" s="561" t="s">
        <v>3412</v>
      </c>
      <c r="B4407" s="561" t="s">
        <v>3413</v>
      </c>
      <c r="C4407" s="561" t="s">
        <v>2763</v>
      </c>
      <c r="D4407" s="561" t="s">
        <v>3655</v>
      </c>
      <c r="E4407" s="562" t="s">
        <v>22</v>
      </c>
      <c r="F4407" s="561" t="s">
        <v>22</v>
      </c>
      <c r="G4407" s="561" t="s">
        <v>31207</v>
      </c>
      <c r="H4407" s="561" t="s">
        <v>4434</v>
      </c>
      <c r="I4407" s="561" t="s">
        <v>23270</v>
      </c>
      <c r="J4407" s="561" t="s">
        <v>24</v>
      </c>
      <c r="K4407" s="562" t="s">
        <v>38032</v>
      </c>
      <c r="L4407" s="561" t="s">
        <v>25</v>
      </c>
    </row>
    <row r="4408" spans="1:12" x14ac:dyDescent="0.25">
      <c r="A4408" s="561" t="s">
        <v>3412</v>
      </c>
      <c r="B4408" s="561" t="s">
        <v>3413</v>
      </c>
      <c r="C4408" s="561" t="s">
        <v>2763</v>
      </c>
      <c r="D4408" s="561" t="s">
        <v>3655</v>
      </c>
      <c r="E4408" s="562" t="s">
        <v>22</v>
      </c>
      <c r="F4408" s="561" t="s">
        <v>22</v>
      </c>
      <c r="G4408" s="561" t="s">
        <v>31209</v>
      </c>
      <c r="H4408" s="561" t="s">
        <v>4435</v>
      </c>
      <c r="I4408" s="561" t="s">
        <v>23270</v>
      </c>
      <c r="J4408" s="561" t="s">
        <v>24</v>
      </c>
      <c r="K4408" s="562" t="s">
        <v>4964</v>
      </c>
      <c r="L4408" s="561" t="s">
        <v>25</v>
      </c>
    </row>
    <row r="4409" spans="1:12" x14ac:dyDescent="0.25">
      <c r="A4409" s="561" t="s">
        <v>3412</v>
      </c>
      <c r="B4409" s="561" t="s">
        <v>3413</v>
      </c>
      <c r="C4409" s="561" t="s">
        <v>2763</v>
      </c>
      <c r="D4409" s="561" t="s">
        <v>3655</v>
      </c>
      <c r="E4409" s="562" t="s">
        <v>22</v>
      </c>
      <c r="F4409" s="561" t="s">
        <v>22</v>
      </c>
      <c r="G4409" s="561" t="s">
        <v>31210</v>
      </c>
      <c r="H4409" s="561" t="s">
        <v>4436</v>
      </c>
      <c r="I4409" s="561" t="s">
        <v>23270</v>
      </c>
      <c r="J4409" s="561" t="s">
        <v>24</v>
      </c>
      <c r="K4409" s="562" t="s">
        <v>3089</v>
      </c>
      <c r="L4409" s="561" t="s">
        <v>25</v>
      </c>
    </row>
    <row r="4410" spans="1:12" x14ac:dyDescent="0.25">
      <c r="A4410" s="561" t="s">
        <v>3412</v>
      </c>
      <c r="B4410" s="561" t="s">
        <v>3413</v>
      </c>
      <c r="C4410" s="561" t="s">
        <v>2763</v>
      </c>
      <c r="D4410" s="561" t="s">
        <v>3655</v>
      </c>
      <c r="E4410" s="562" t="s">
        <v>22</v>
      </c>
      <c r="F4410" s="561" t="s">
        <v>22</v>
      </c>
      <c r="G4410" s="561" t="s">
        <v>31211</v>
      </c>
      <c r="H4410" s="561" t="s">
        <v>4437</v>
      </c>
      <c r="I4410" s="561" t="s">
        <v>23270</v>
      </c>
      <c r="J4410" s="561" t="s">
        <v>24</v>
      </c>
      <c r="K4410" s="562" t="s">
        <v>7920</v>
      </c>
      <c r="L4410" s="561" t="s">
        <v>25</v>
      </c>
    </row>
    <row r="4411" spans="1:12" x14ac:dyDescent="0.25">
      <c r="A4411" s="561" t="s">
        <v>3412</v>
      </c>
      <c r="B4411" s="561" t="s">
        <v>3413</v>
      </c>
      <c r="C4411" s="561" t="s">
        <v>2763</v>
      </c>
      <c r="D4411" s="561" t="s">
        <v>3655</v>
      </c>
      <c r="E4411" s="562" t="s">
        <v>22</v>
      </c>
      <c r="F4411" s="561" t="s">
        <v>22</v>
      </c>
      <c r="G4411" s="561" t="s">
        <v>31212</v>
      </c>
      <c r="H4411" s="561" t="s">
        <v>4439</v>
      </c>
      <c r="I4411" s="561" t="s">
        <v>23270</v>
      </c>
      <c r="J4411" s="561" t="s">
        <v>24</v>
      </c>
      <c r="K4411" s="562" t="s">
        <v>8698</v>
      </c>
      <c r="L4411" s="561" t="s">
        <v>25</v>
      </c>
    </row>
    <row r="4412" spans="1:12" x14ac:dyDescent="0.25">
      <c r="A4412" s="561" t="s">
        <v>3412</v>
      </c>
      <c r="B4412" s="561" t="s">
        <v>3413</v>
      </c>
      <c r="C4412" s="561" t="s">
        <v>2763</v>
      </c>
      <c r="D4412" s="561" t="s">
        <v>3655</v>
      </c>
      <c r="E4412" s="562" t="s">
        <v>22</v>
      </c>
      <c r="F4412" s="561" t="s">
        <v>22</v>
      </c>
      <c r="G4412" s="561" t="s">
        <v>31213</v>
      </c>
      <c r="H4412" s="561" t="s">
        <v>4440</v>
      </c>
      <c r="I4412" s="561" t="s">
        <v>23270</v>
      </c>
      <c r="J4412" s="561" t="s">
        <v>24</v>
      </c>
      <c r="K4412" s="562" t="s">
        <v>4076</v>
      </c>
      <c r="L4412" s="561" t="s">
        <v>25</v>
      </c>
    </row>
    <row r="4413" spans="1:12" x14ac:dyDescent="0.25">
      <c r="A4413" s="561" t="s">
        <v>3412</v>
      </c>
      <c r="B4413" s="561" t="s">
        <v>3413</v>
      </c>
      <c r="C4413" s="561" t="s">
        <v>2763</v>
      </c>
      <c r="D4413" s="561" t="s">
        <v>3655</v>
      </c>
      <c r="E4413" s="562" t="s">
        <v>22</v>
      </c>
      <c r="F4413" s="561" t="s">
        <v>22</v>
      </c>
      <c r="G4413" s="561" t="s">
        <v>31215</v>
      </c>
      <c r="H4413" s="561" t="s">
        <v>4442</v>
      </c>
      <c r="I4413" s="561" t="s">
        <v>23270</v>
      </c>
      <c r="J4413" s="561" t="s">
        <v>24</v>
      </c>
      <c r="K4413" s="562" t="s">
        <v>7383</v>
      </c>
      <c r="L4413" s="561" t="s">
        <v>25</v>
      </c>
    </row>
    <row r="4414" spans="1:12" x14ac:dyDescent="0.25">
      <c r="A4414" s="561" t="s">
        <v>3412</v>
      </c>
      <c r="B4414" s="561" t="s">
        <v>3413</v>
      </c>
      <c r="C4414" s="561" t="s">
        <v>2763</v>
      </c>
      <c r="D4414" s="561" t="s">
        <v>3655</v>
      </c>
      <c r="E4414" s="562" t="s">
        <v>22</v>
      </c>
      <c r="F4414" s="561" t="s">
        <v>22</v>
      </c>
      <c r="G4414" s="561" t="s">
        <v>31216</v>
      </c>
      <c r="H4414" s="561" t="s">
        <v>4444</v>
      </c>
      <c r="I4414" s="561" t="s">
        <v>23270</v>
      </c>
      <c r="J4414" s="561" t="s">
        <v>24</v>
      </c>
      <c r="K4414" s="562" t="s">
        <v>38033</v>
      </c>
      <c r="L4414" s="561" t="s">
        <v>25</v>
      </c>
    </row>
    <row r="4415" spans="1:12" x14ac:dyDescent="0.25">
      <c r="A4415" s="561" t="s">
        <v>3412</v>
      </c>
      <c r="B4415" s="561" t="s">
        <v>3413</v>
      </c>
      <c r="C4415" s="561" t="s">
        <v>2763</v>
      </c>
      <c r="D4415" s="561" t="s">
        <v>3655</v>
      </c>
      <c r="E4415" s="562" t="s">
        <v>22</v>
      </c>
      <c r="F4415" s="561" t="s">
        <v>22</v>
      </c>
      <c r="G4415" s="561" t="s">
        <v>31217</v>
      </c>
      <c r="H4415" s="561" t="s">
        <v>4446</v>
      </c>
      <c r="I4415" s="561" t="s">
        <v>23270</v>
      </c>
      <c r="J4415" s="561" t="s">
        <v>24</v>
      </c>
      <c r="K4415" s="562" t="s">
        <v>38034</v>
      </c>
      <c r="L4415" s="561" t="s">
        <v>25</v>
      </c>
    </row>
    <row r="4416" spans="1:12" x14ac:dyDescent="0.25">
      <c r="A4416" s="561" t="s">
        <v>3412</v>
      </c>
      <c r="B4416" s="561" t="s">
        <v>3413</v>
      </c>
      <c r="C4416" s="561" t="s">
        <v>2763</v>
      </c>
      <c r="D4416" s="561" t="s">
        <v>3655</v>
      </c>
      <c r="E4416" s="562" t="s">
        <v>22</v>
      </c>
      <c r="F4416" s="561" t="s">
        <v>22</v>
      </c>
      <c r="G4416" s="561" t="s">
        <v>31218</v>
      </c>
      <c r="H4416" s="561" t="s">
        <v>4447</v>
      </c>
      <c r="I4416" s="561" t="s">
        <v>23270</v>
      </c>
      <c r="J4416" s="561" t="s">
        <v>24</v>
      </c>
      <c r="K4416" s="562" t="s">
        <v>8221</v>
      </c>
      <c r="L4416" s="561" t="s">
        <v>25</v>
      </c>
    </row>
    <row r="4417" spans="1:12" x14ac:dyDescent="0.25">
      <c r="A4417" s="561" t="s">
        <v>3412</v>
      </c>
      <c r="B4417" s="561" t="s">
        <v>3413</v>
      </c>
      <c r="C4417" s="561" t="s">
        <v>2763</v>
      </c>
      <c r="D4417" s="561" t="s">
        <v>3655</v>
      </c>
      <c r="E4417" s="562" t="s">
        <v>22</v>
      </c>
      <c r="F4417" s="561" t="s">
        <v>22</v>
      </c>
      <c r="G4417" s="561" t="s">
        <v>31219</v>
      </c>
      <c r="H4417" s="561" t="s">
        <v>4448</v>
      </c>
      <c r="I4417" s="561" t="s">
        <v>23270</v>
      </c>
      <c r="J4417" s="561" t="s">
        <v>24</v>
      </c>
      <c r="K4417" s="562" t="s">
        <v>38035</v>
      </c>
      <c r="L4417" s="561" t="s">
        <v>25</v>
      </c>
    </row>
    <row r="4418" spans="1:12" x14ac:dyDescent="0.25">
      <c r="A4418" s="561" t="s">
        <v>3412</v>
      </c>
      <c r="B4418" s="561" t="s">
        <v>3413</v>
      </c>
      <c r="C4418" s="561" t="s">
        <v>2763</v>
      </c>
      <c r="D4418" s="561" t="s">
        <v>3655</v>
      </c>
      <c r="E4418" s="562" t="s">
        <v>22</v>
      </c>
      <c r="F4418" s="561" t="s">
        <v>22</v>
      </c>
      <c r="G4418" s="561" t="s">
        <v>31220</v>
      </c>
      <c r="H4418" s="561" t="s">
        <v>4449</v>
      </c>
      <c r="I4418" s="561" t="s">
        <v>23270</v>
      </c>
      <c r="J4418" s="561" t="s">
        <v>24</v>
      </c>
      <c r="K4418" s="562" t="s">
        <v>38036</v>
      </c>
      <c r="L4418" s="561" t="s">
        <v>25</v>
      </c>
    </row>
    <row r="4419" spans="1:12" x14ac:dyDescent="0.25">
      <c r="A4419" s="561" t="s">
        <v>3412</v>
      </c>
      <c r="B4419" s="561" t="s">
        <v>3413</v>
      </c>
      <c r="C4419" s="561" t="s">
        <v>2763</v>
      </c>
      <c r="D4419" s="561" t="s">
        <v>3655</v>
      </c>
      <c r="E4419" s="562" t="s">
        <v>22</v>
      </c>
      <c r="F4419" s="561" t="s">
        <v>22</v>
      </c>
      <c r="G4419" s="561" t="s">
        <v>31222</v>
      </c>
      <c r="H4419" s="561" t="s">
        <v>4451</v>
      </c>
      <c r="I4419" s="561" t="s">
        <v>23270</v>
      </c>
      <c r="J4419" s="561" t="s">
        <v>24</v>
      </c>
      <c r="K4419" s="562" t="s">
        <v>38037</v>
      </c>
      <c r="L4419" s="561" t="s">
        <v>25</v>
      </c>
    </row>
    <row r="4420" spans="1:12" x14ac:dyDescent="0.25">
      <c r="A4420" s="561" t="s">
        <v>3412</v>
      </c>
      <c r="B4420" s="561" t="s">
        <v>3413</v>
      </c>
      <c r="C4420" s="561" t="s">
        <v>2763</v>
      </c>
      <c r="D4420" s="561" t="s">
        <v>3655</v>
      </c>
      <c r="E4420" s="562" t="s">
        <v>22</v>
      </c>
      <c r="F4420" s="561" t="s">
        <v>22</v>
      </c>
      <c r="G4420" s="561" t="s">
        <v>31224</v>
      </c>
      <c r="H4420" s="561" t="s">
        <v>4452</v>
      </c>
      <c r="I4420" s="561" t="s">
        <v>23270</v>
      </c>
      <c r="J4420" s="561" t="s">
        <v>24</v>
      </c>
      <c r="K4420" s="562" t="s">
        <v>38038</v>
      </c>
      <c r="L4420" s="561" t="s">
        <v>25</v>
      </c>
    </row>
    <row r="4421" spans="1:12" x14ac:dyDescent="0.25">
      <c r="A4421" s="561" t="s">
        <v>3412</v>
      </c>
      <c r="B4421" s="561" t="s">
        <v>3413</v>
      </c>
      <c r="C4421" s="561" t="s">
        <v>2763</v>
      </c>
      <c r="D4421" s="561" t="s">
        <v>3655</v>
      </c>
      <c r="E4421" s="562" t="s">
        <v>22</v>
      </c>
      <c r="F4421" s="561" t="s">
        <v>22</v>
      </c>
      <c r="G4421" s="561" t="s">
        <v>31226</v>
      </c>
      <c r="H4421" s="561" t="s">
        <v>4453</v>
      </c>
      <c r="I4421" s="561" t="s">
        <v>23270</v>
      </c>
      <c r="J4421" s="561" t="s">
        <v>24</v>
      </c>
      <c r="K4421" s="562" t="s">
        <v>38039</v>
      </c>
      <c r="L4421" s="561" t="s">
        <v>25</v>
      </c>
    </row>
    <row r="4422" spans="1:12" x14ac:dyDescent="0.25">
      <c r="A4422" s="561" t="s">
        <v>3412</v>
      </c>
      <c r="B4422" s="561" t="s">
        <v>3413</v>
      </c>
      <c r="C4422" s="561" t="s">
        <v>2763</v>
      </c>
      <c r="D4422" s="561" t="s">
        <v>3655</v>
      </c>
      <c r="E4422" s="562" t="s">
        <v>22</v>
      </c>
      <c r="F4422" s="561" t="s">
        <v>22</v>
      </c>
      <c r="G4422" s="561" t="s">
        <v>31228</v>
      </c>
      <c r="H4422" s="561" t="s">
        <v>4454</v>
      </c>
      <c r="I4422" s="561" t="s">
        <v>23270</v>
      </c>
      <c r="J4422" s="561" t="s">
        <v>24</v>
      </c>
      <c r="K4422" s="562" t="s">
        <v>38040</v>
      </c>
      <c r="L4422" s="561" t="s">
        <v>25</v>
      </c>
    </row>
    <row r="4423" spans="1:12" x14ac:dyDescent="0.25">
      <c r="A4423" s="561" t="s">
        <v>3412</v>
      </c>
      <c r="B4423" s="561" t="s">
        <v>3413</v>
      </c>
      <c r="C4423" s="561" t="s">
        <v>2763</v>
      </c>
      <c r="D4423" s="561" t="s">
        <v>3655</v>
      </c>
      <c r="E4423" s="562" t="s">
        <v>22</v>
      </c>
      <c r="F4423" s="561" t="s">
        <v>22</v>
      </c>
      <c r="G4423" s="561" t="s">
        <v>31230</v>
      </c>
      <c r="H4423" s="561" t="s">
        <v>4455</v>
      </c>
      <c r="I4423" s="561" t="s">
        <v>23270</v>
      </c>
      <c r="J4423" s="561" t="s">
        <v>24</v>
      </c>
      <c r="K4423" s="562" t="s">
        <v>7474</v>
      </c>
      <c r="L4423" s="561" t="s">
        <v>25</v>
      </c>
    </row>
    <row r="4424" spans="1:12" x14ac:dyDescent="0.25">
      <c r="A4424" s="561" t="s">
        <v>3412</v>
      </c>
      <c r="B4424" s="561" t="s">
        <v>3413</v>
      </c>
      <c r="C4424" s="561" t="s">
        <v>2763</v>
      </c>
      <c r="D4424" s="561" t="s">
        <v>3655</v>
      </c>
      <c r="E4424" s="562" t="s">
        <v>22</v>
      </c>
      <c r="F4424" s="561" t="s">
        <v>22</v>
      </c>
      <c r="G4424" s="561" t="s">
        <v>31231</v>
      </c>
      <c r="H4424" s="561" t="s">
        <v>4456</v>
      </c>
      <c r="I4424" s="561" t="s">
        <v>23270</v>
      </c>
      <c r="J4424" s="561" t="s">
        <v>24</v>
      </c>
      <c r="K4424" s="562" t="s">
        <v>7468</v>
      </c>
      <c r="L4424" s="561" t="s">
        <v>25</v>
      </c>
    </row>
    <row r="4425" spans="1:12" x14ac:dyDescent="0.25">
      <c r="A4425" s="561" t="s">
        <v>3412</v>
      </c>
      <c r="B4425" s="561" t="s">
        <v>3413</v>
      </c>
      <c r="C4425" s="561" t="s">
        <v>2763</v>
      </c>
      <c r="D4425" s="561" t="s">
        <v>3655</v>
      </c>
      <c r="E4425" s="562" t="s">
        <v>22</v>
      </c>
      <c r="F4425" s="561" t="s">
        <v>22</v>
      </c>
      <c r="G4425" s="561" t="s">
        <v>31232</v>
      </c>
      <c r="H4425" s="561" t="s">
        <v>4457</v>
      </c>
      <c r="I4425" s="561" t="s">
        <v>23270</v>
      </c>
      <c r="J4425" s="561" t="s">
        <v>24</v>
      </c>
      <c r="K4425" s="562" t="s">
        <v>8642</v>
      </c>
      <c r="L4425" s="561" t="s">
        <v>25</v>
      </c>
    </row>
    <row r="4426" spans="1:12" x14ac:dyDescent="0.25">
      <c r="A4426" s="561" t="s">
        <v>3412</v>
      </c>
      <c r="B4426" s="561" t="s">
        <v>3413</v>
      </c>
      <c r="C4426" s="561" t="s">
        <v>2763</v>
      </c>
      <c r="D4426" s="561" t="s">
        <v>3655</v>
      </c>
      <c r="E4426" s="562" t="s">
        <v>22</v>
      </c>
      <c r="F4426" s="561" t="s">
        <v>22</v>
      </c>
      <c r="G4426" s="561" t="s">
        <v>31234</v>
      </c>
      <c r="H4426" s="561" t="s">
        <v>4458</v>
      </c>
      <c r="I4426" s="561" t="s">
        <v>23270</v>
      </c>
      <c r="J4426" s="561" t="s">
        <v>24</v>
      </c>
      <c r="K4426" s="562" t="s">
        <v>33090</v>
      </c>
      <c r="L4426" s="561" t="s">
        <v>25</v>
      </c>
    </row>
    <row r="4427" spans="1:12" x14ac:dyDescent="0.25">
      <c r="A4427" s="561" t="s">
        <v>3412</v>
      </c>
      <c r="B4427" s="561" t="s">
        <v>3413</v>
      </c>
      <c r="C4427" s="561" t="s">
        <v>2763</v>
      </c>
      <c r="D4427" s="561" t="s">
        <v>3655</v>
      </c>
      <c r="E4427" s="562" t="s">
        <v>22</v>
      </c>
      <c r="F4427" s="561" t="s">
        <v>22</v>
      </c>
      <c r="G4427" s="561" t="s">
        <v>31235</v>
      </c>
      <c r="H4427" s="561" t="s">
        <v>4459</v>
      </c>
      <c r="I4427" s="561" t="s">
        <v>23270</v>
      </c>
      <c r="J4427" s="561" t="s">
        <v>24</v>
      </c>
      <c r="K4427" s="562" t="s">
        <v>7481</v>
      </c>
      <c r="L4427" s="561" t="s">
        <v>25</v>
      </c>
    </row>
    <row r="4428" spans="1:12" x14ac:dyDescent="0.25">
      <c r="A4428" s="561" t="s">
        <v>3412</v>
      </c>
      <c r="B4428" s="561" t="s">
        <v>3413</v>
      </c>
      <c r="C4428" s="561" t="s">
        <v>2763</v>
      </c>
      <c r="D4428" s="561" t="s">
        <v>3655</v>
      </c>
      <c r="E4428" s="562" t="s">
        <v>22</v>
      </c>
      <c r="F4428" s="561" t="s">
        <v>22</v>
      </c>
      <c r="G4428" s="561" t="s">
        <v>31236</v>
      </c>
      <c r="H4428" s="561" t="s">
        <v>4460</v>
      </c>
      <c r="I4428" s="561" t="s">
        <v>23270</v>
      </c>
      <c r="J4428" s="561" t="s">
        <v>24</v>
      </c>
      <c r="K4428" s="562" t="s">
        <v>28519</v>
      </c>
      <c r="L4428" s="561" t="s">
        <v>25</v>
      </c>
    </row>
    <row r="4429" spans="1:12" x14ac:dyDescent="0.25">
      <c r="A4429" s="561" t="s">
        <v>3412</v>
      </c>
      <c r="B4429" s="561" t="s">
        <v>3413</v>
      </c>
      <c r="C4429" s="561" t="s">
        <v>2763</v>
      </c>
      <c r="D4429" s="561" t="s">
        <v>3655</v>
      </c>
      <c r="E4429" s="562" t="s">
        <v>22</v>
      </c>
      <c r="F4429" s="561" t="s">
        <v>22</v>
      </c>
      <c r="G4429" s="561" t="s">
        <v>31238</v>
      </c>
      <c r="H4429" s="561" t="s">
        <v>4461</v>
      </c>
      <c r="I4429" s="561" t="s">
        <v>23270</v>
      </c>
      <c r="J4429" s="561" t="s">
        <v>24</v>
      </c>
      <c r="K4429" s="562" t="s">
        <v>24885</v>
      </c>
      <c r="L4429" s="561" t="s">
        <v>25</v>
      </c>
    </row>
    <row r="4430" spans="1:12" x14ac:dyDescent="0.25">
      <c r="A4430" s="561" t="s">
        <v>3412</v>
      </c>
      <c r="B4430" s="561" t="s">
        <v>3413</v>
      </c>
      <c r="C4430" s="561" t="s">
        <v>2763</v>
      </c>
      <c r="D4430" s="561" t="s">
        <v>3655</v>
      </c>
      <c r="E4430" s="562" t="s">
        <v>22</v>
      </c>
      <c r="F4430" s="561" t="s">
        <v>22</v>
      </c>
      <c r="G4430" s="561" t="s">
        <v>31240</v>
      </c>
      <c r="H4430" s="561" t="s">
        <v>4462</v>
      </c>
      <c r="I4430" s="561" t="s">
        <v>23270</v>
      </c>
      <c r="J4430" s="561" t="s">
        <v>24</v>
      </c>
      <c r="K4430" s="562" t="s">
        <v>33254</v>
      </c>
      <c r="L4430" s="561" t="s">
        <v>25</v>
      </c>
    </row>
    <row r="4431" spans="1:12" x14ac:dyDescent="0.25">
      <c r="A4431" s="561" t="s">
        <v>3412</v>
      </c>
      <c r="B4431" s="561" t="s">
        <v>3413</v>
      </c>
      <c r="C4431" s="561" t="s">
        <v>2763</v>
      </c>
      <c r="D4431" s="561" t="s">
        <v>3655</v>
      </c>
      <c r="E4431" s="562" t="s">
        <v>22</v>
      </c>
      <c r="F4431" s="561" t="s">
        <v>22</v>
      </c>
      <c r="G4431" s="561" t="s">
        <v>31242</v>
      </c>
      <c r="H4431" s="561" t="s">
        <v>4463</v>
      </c>
      <c r="I4431" s="561" t="s">
        <v>23270</v>
      </c>
      <c r="J4431" s="561" t="s">
        <v>24</v>
      </c>
      <c r="K4431" s="562" t="s">
        <v>36326</v>
      </c>
      <c r="L4431" s="561" t="s">
        <v>25</v>
      </c>
    </row>
    <row r="4432" spans="1:12" x14ac:dyDescent="0.25">
      <c r="A4432" s="561" t="s">
        <v>3412</v>
      </c>
      <c r="B4432" s="561" t="s">
        <v>3413</v>
      </c>
      <c r="C4432" s="561" t="s">
        <v>2763</v>
      </c>
      <c r="D4432" s="561" t="s">
        <v>3655</v>
      </c>
      <c r="E4432" s="562" t="s">
        <v>22</v>
      </c>
      <c r="F4432" s="561" t="s">
        <v>22</v>
      </c>
      <c r="G4432" s="561" t="s">
        <v>31244</v>
      </c>
      <c r="H4432" s="561" t="s">
        <v>4464</v>
      </c>
      <c r="I4432" s="561" t="s">
        <v>23270</v>
      </c>
      <c r="J4432" s="561" t="s">
        <v>24</v>
      </c>
      <c r="K4432" s="562" t="s">
        <v>38041</v>
      </c>
      <c r="L4432" s="561" t="s">
        <v>25</v>
      </c>
    </row>
    <row r="4433" spans="1:12" x14ac:dyDescent="0.25">
      <c r="A4433" s="561" t="s">
        <v>3412</v>
      </c>
      <c r="B4433" s="561" t="s">
        <v>3413</v>
      </c>
      <c r="C4433" s="561" t="s">
        <v>2763</v>
      </c>
      <c r="D4433" s="561" t="s">
        <v>3655</v>
      </c>
      <c r="E4433" s="562" t="s">
        <v>22</v>
      </c>
      <c r="F4433" s="561" t="s">
        <v>22</v>
      </c>
      <c r="G4433" s="561" t="s">
        <v>31246</v>
      </c>
      <c r="H4433" s="561" t="s">
        <v>4465</v>
      </c>
      <c r="I4433" s="561" t="s">
        <v>23270</v>
      </c>
      <c r="J4433" s="561" t="s">
        <v>24</v>
      </c>
      <c r="K4433" s="562" t="s">
        <v>23451</v>
      </c>
      <c r="L4433" s="561" t="s">
        <v>25</v>
      </c>
    </row>
    <row r="4434" spans="1:12" x14ac:dyDescent="0.25">
      <c r="A4434" s="561" t="s">
        <v>3412</v>
      </c>
      <c r="B4434" s="561" t="s">
        <v>3413</v>
      </c>
      <c r="C4434" s="561" t="s">
        <v>2763</v>
      </c>
      <c r="D4434" s="561" t="s">
        <v>3655</v>
      </c>
      <c r="E4434" s="562" t="s">
        <v>22</v>
      </c>
      <c r="F4434" s="561" t="s">
        <v>22</v>
      </c>
      <c r="G4434" s="561" t="s">
        <v>31248</v>
      </c>
      <c r="H4434" s="561" t="s">
        <v>4466</v>
      </c>
      <c r="I4434" s="561" t="s">
        <v>23270</v>
      </c>
      <c r="J4434" s="561" t="s">
        <v>24</v>
      </c>
      <c r="K4434" s="562" t="s">
        <v>38042</v>
      </c>
      <c r="L4434" s="561" t="s">
        <v>25</v>
      </c>
    </row>
    <row r="4435" spans="1:12" x14ac:dyDescent="0.25">
      <c r="A4435" s="561" t="s">
        <v>3412</v>
      </c>
      <c r="B4435" s="561" t="s">
        <v>3413</v>
      </c>
      <c r="C4435" s="561" t="s">
        <v>2763</v>
      </c>
      <c r="D4435" s="561" t="s">
        <v>3655</v>
      </c>
      <c r="E4435" s="562" t="s">
        <v>22</v>
      </c>
      <c r="F4435" s="561" t="s">
        <v>22</v>
      </c>
      <c r="G4435" s="561" t="s">
        <v>31250</v>
      </c>
      <c r="H4435" s="561" t="s">
        <v>4467</v>
      </c>
      <c r="I4435" s="561" t="s">
        <v>23270</v>
      </c>
      <c r="J4435" s="561" t="s">
        <v>24</v>
      </c>
      <c r="K4435" s="562" t="s">
        <v>38043</v>
      </c>
      <c r="L4435" s="561" t="s">
        <v>25</v>
      </c>
    </row>
    <row r="4436" spans="1:12" x14ac:dyDescent="0.25">
      <c r="A4436" s="561" t="s">
        <v>3412</v>
      </c>
      <c r="B4436" s="561" t="s">
        <v>3413</v>
      </c>
      <c r="C4436" s="561" t="s">
        <v>2763</v>
      </c>
      <c r="D4436" s="561" t="s">
        <v>3655</v>
      </c>
      <c r="E4436" s="562" t="s">
        <v>22</v>
      </c>
      <c r="F4436" s="561" t="s">
        <v>22</v>
      </c>
      <c r="G4436" s="561" t="s">
        <v>31252</v>
      </c>
      <c r="H4436" s="561" t="s">
        <v>4468</v>
      </c>
      <c r="I4436" s="561" t="s">
        <v>23270</v>
      </c>
      <c r="J4436" s="561" t="s">
        <v>24</v>
      </c>
      <c r="K4436" s="562" t="s">
        <v>514</v>
      </c>
      <c r="L4436" s="561" t="s">
        <v>25</v>
      </c>
    </row>
    <row r="4437" spans="1:12" x14ac:dyDescent="0.25">
      <c r="A4437" s="561" t="s">
        <v>3412</v>
      </c>
      <c r="B4437" s="561" t="s">
        <v>3413</v>
      </c>
      <c r="C4437" s="561" t="s">
        <v>2763</v>
      </c>
      <c r="D4437" s="561" t="s">
        <v>3655</v>
      </c>
      <c r="E4437" s="562" t="s">
        <v>22</v>
      </c>
      <c r="F4437" s="561" t="s">
        <v>22</v>
      </c>
      <c r="G4437" s="561" t="s">
        <v>31253</v>
      </c>
      <c r="H4437" s="561" t="s">
        <v>4470</v>
      </c>
      <c r="I4437" s="561" t="s">
        <v>23270</v>
      </c>
      <c r="J4437" s="561" t="s">
        <v>24</v>
      </c>
      <c r="K4437" s="562" t="s">
        <v>5775</v>
      </c>
      <c r="L4437" s="561" t="s">
        <v>25</v>
      </c>
    </row>
    <row r="4438" spans="1:12" x14ac:dyDescent="0.25">
      <c r="A4438" s="561" t="s">
        <v>3412</v>
      </c>
      <c r="B4438" s="561" t="s">
        <v>3413</v>
      </c>
      <c r="C4438" s="561" t="s">
        <v>2763</v>
      </c>
      <c r="D4438" s="561" t="s">
        <v>3655</v>
      </c>
      <c r="E4438" s="562" t="s">
        <v>22</v>
      </c>
      <c r="F4438" s="561" t="s">
        <v>22</v>
      </c>
      <c r="G4438" s="561" t="s">
        <v>31255</v>
      </c>
      <c r="H4438" s="561" t="s">
        <v>4471</v>
      </c>
      <c r="I4438" s="561" t="s">
        <v>23270</v>
      </c>
      <c r="J4438" s="561" t="s">
        <v>24</v>
      </c>
      <c r="K4438" s="562" t="s">
        <v>7618</v>
      </c>
      <c r="L4438" s="561" t="s">
        <v>25</v>
      </c>
    </row>
    <row r="4439" spans="1:12" x14ac:dyDescent="0.25">
      <c r="A4439" s="561" t="s">
        <v>3412</v>
      </c>
      <c r="B4439" s="561" t="s">
        <v>3413</v>
      </c>
      <c r="C4439" s="561" t="s">
        <v>2763</v>
      </c>
      <c r="D4439" s="561" t="s">
        <v>3655</v>
      </c>
      <c r="E4439" s="562" t="s">
        <v>22</v>
      </c>
      <c r="F4439" s="561" t="s">
        <v>22</v>
      </c>
      <c r="G4439" s="561" t="s">
        <v>31257</v>
      </c>
      <c r="H4439" s="561" t="s">
        <v>4473</v>
      </c>
      <c r="I4439" s="561" t="s">
        <v>23270</v>
      </c>
      <c r="J4439" s="561" t="s">
        <v>24</v>
      </c>
      <c r="K4439" s="562" t="s">
        <v>8510</v>
      </c>
      <c r="L4439" s="561" t="s">
        <v>25</v>
      </c>
    </row>
    <row r="4440" spans="1:12" x14ac:dyDescent="0.25">
      <c r="A4440" s="561" t="s">
        <v>3412</v>
      </c>
      <c r="B4440" s="561" t="s">
        <v>3413</v>
      </c>
      <c r="C4440" s="561" t="s">
        <v>2763</v>
      </c>
      <c r="D4440" s="561" t="s">
        <v>3655</v>
      </c>
      <c r="E4440" s="562" t="s">
        <v>22</v>
      </c>
      <c r="F4440" s="561" t="s">
        <v>22</v>
      </c>
      <c r="G4440" s="561" t="s">
        <v>31258</v>
      </c>
      <c r="H4440" s="561" t="s">
        <v>4474</v>
      </c>
      <c r="I4440" s="561" t="s">
        <v>23270</v>
      </c>
      <c r="J4440" s="561" t="s">
        <v>24</v>
      </c>
      <c r="K4440" s="562" t="s">
        <v>36286</v>
      </c>
      <c r="L4440" s="561" t="s">
        <v>25</v>
      </c>
    </row>
    <row r="4441" spans="1:12" x14ac:dyDescent="0.25">
      <c r="A4441" s="561" t="s">
        <v>3412</v>
      </c>
      <c r="B4441" s="561" t="s">
        <v>3413</v>
      </c>
      <c r="C4441" s="561" t="s">
        <v>2763</v>
      </c>
      <c r="D4441" s="561" t="s">
        <v>3655</v>
      </c>
      <c r="E4441" s="562" t="s">
        <v>22</v>
      </c>
      <c r="F4441" s="561" t="s">
        <v>22</v>
      </c>
      <c r="G4441" s="561" t="s">
        <v>31260</v>
      </c>
      <c r="H4441" s="561" t="s">
        <v>4475</v>
      </c>
      <c r="I4441" s="561" t="s">
        <v>23270</v>
      </c>
      <c r="J4441" s="561" t="s">
        <v>24</v>
      </c>
      <c r="K4441" s="562" t="s">
        <v>7743</v>
      </c>
      <c r="L4441" s="561" t="s">
        <v>25</v>
      </c>
    </row>
    <row r="4442" spans="1:12" x14ac:dyDescent="0.25">
      <c r="A4442" s="561" t="s">
        <v>3412</v>
      </c>
      <c r="B4442" s="561" t="s">
        <v>3413</v>
      </c>
      <c r="C4442" s="561" t="s">
        <v>2763</v>
      </c>
      <c r="D4442" s="561" t="s">
        <v>3655</v>
      </c>
      <c r="E4442" s="562" t="s">
        <v>22</v>
      </c>
      <c r="F4442" s="561" t="s">
        <v>22</v>
      </c>
      <c r="G4442" s="561" t="s">
        <v>31261</v>
      </c>
      <c r="H4442" s="561" t="s">
        <v>4476</v>
      </c>
      <c r="I4442" s="561" t="s">
        <v>23270</v>
      </c>
      <c r="J4442" s="561" t="s">
        <v>24</v>
      </c>
      <c r="K4442" s="562" t="s">
        <v>24140</v>
      </c>
      <c r="L4442" s="561" t="s">
        <v>25</v>
      </c>
    </row>
    <row r="4443" spans="1:12" x14ac:dyDescent="0.25">
      <c r="A4443" s="561" t="s">
        <v>3412</v>
      </c>
      <c r="B4443" s="561" t="s">
        <v>3413</v>
      </c>
      <c r="C4443" s="561" t="s">
        <v>2763</v>
      </c>
      <c r="D4443" s="561" t="s">
        <v>3655</v>
      </c>
      <c r="E4443" s="562" t="s">
        <v>22</v>
      </c>
      <c r="F4443" s="561" t="s">
        <v>22</v>
      </c>
      <c r="G4443" s="561" t="s">
        <v>31263</v>
      </c>
      <c r="H4443" s="561" t="s">
        <v>4477</v>
      </c>
      <c r="I4443" s="561" t="s">
        <v>23270</v>
      </c>
      <c r="J4443" s="561" t="s">
        <v>24</v>
      </c>
      <c r="K4443" s="562" t="s">
        <v>28802</v>
      </c>
      <c r="L4443" s="561" t="s">
        <v>25</v>
      </c>
    </row>
    <row r="4444" spans="1:12" x14ac:dyDescent="0.25">
      <c r="A4444" s="561" t="s">
        <v>3412</v>
      </c>
      <c r="B4444" s="561" t="s">
        <v>3413</v>
      </c>
      <c r="C4444" s="561" t="s">
        <v>2763</v>
      </c>
      <c r="D4444" s="561" t="s">
        <v>3655</v>
      </c>
      <c r="E4444" s="562" t="s">
        <v>22</v>
      </c>
      <c r="F4444" s="561" t="s">
        <v>22</v>
      </c>
      <c r="G4444" s="561" t="s">
        <v>31264</v>
      </c>
      <c r="H4444" s="561" t="s">
        <v>4478</v>
      </c>
      <c r="I4444" s="561" t="s">
        <v>23270</v>
      </c>
      <c r="J4444" s="561" t="s">
        <v>24</v>
      </c>
      <c r="K4444" s="562" t="s">
        <v>38044</v>
      </c>
      <c r="L4444" s="561" t="s">
        <v>25</v>
      </c>
    </row>
    <row r="4445" spans="1:12" x14ac:dyDescent="0.25">
      <c r="A4445" s="561" t="s">
        <v>3412</v>
      </c>
      <c r="B4445" s="561" t="s">
        <v>3413</v>
      </c>
      <c r="C4445" s="561" t="s">
        <v>2763</v>
      </c>
      <c r="D4445" s="561" t="s">
        <v>3655</v>
      </c>
      <c r="E4445" s="562" t="s">
        <v>22</v>
      </c>
      <c r="F4445" s="561" t="s">
        <v>22</v>
      </c>
      <c r="G4445" s="561" t="s">
        <v>31265</v>
      </c>
      <c r="H4445" s="561" t="s">
        <v>4480</v>
      </c>
      <c r="I4445" s="561" t="s">
        <v>23270</v>
      </c>
      <c r="J4445" s="561" t="s">
        <v>24</v>
      </c>
      <c r="K4445" s="562" t="s">
        <v>38045</v>
      </c>
      <c r="L4445" s="561" t="s">
        <v>25</v>
      </c>
    </row>
    <row r="4446" spans="1:12" x14ac:dyDescent="0.25">
      <c r="A4446" s="561" t="s">
        <v>3412</v>
      </c>
      <c r="B4446" s="561" t="s">
        <v>3413</v>
      </c>
      <c r="C4446" s="561" t="s">
        <v>2763</v>
      </c>
      <c r="D4446" s="561" t="s">
        <v>3655</v>
      </c>
      <c r="E4446" s="562" t="s">
        <v>22</v>
      </c>
      <c r="F4446" s="561" t="s">
        <v>22</v>
      </c>
      <c r="G4446" s="561" t="s">
        <v>31266</v>
      </c>
      <c r="H4446" s="561" t="s">
        <v>4481</v>
      </c>
      <c r="I4446" s="561" t="s">
        <v>23270</v>
      </c>
      <c r="J4446" s="561" t="s">
        <v>24</v>
      </c>
      <c r="K4446" s="562" t="s">
        <v>3921</v>
      </c>
      <c r="L4446" s="561" t="s">
        <v>25</v>
      </c>
    </row>
    <row r="4447" spans="1:12" x14ac:dyDescent="0.25">
      <c r="A4447" s="561" t="s">
        <v>3412</v>
      </c>
      <c r="B4447" s="561" t="s">
        <v>3413</v>
      </c>
      <c r="C4447" s="561" t="s">
        <v>2763</v>
      </c>
      <c r="D4447" s="561" t="s">
        <v>3655</v>
      </c>
      <c r="E4447" s="562" t="s">
        <v>22</v>
      </c>
      <c r="F4447" s="561" t="s">
        <v>22</v>
      </c>
      <c r="G4447" s="561" t="s">
        <v>31267</v>
      </c>
      <c r="H4447" s="561" t="s">
        <v>4482</v>
      </c>
      <c r="I4447" s="561" t="s">
        <v>23270</v>
      </c>
      <c r="J4447" s="561" t="s">
        <v>24</v>
      </c>
      <c r="K4447" s="562" t="s">
        <v>7607</v>
      </c>
      <c r="L4447" s="561" t="s">
        <v>25</v>
      </c>
    </row>
    <row r="4448" spans="1:12" x14ac:dyDescent="0.25">
      <c r="A4448" s="561" t="s">
        <v>3412</v>
      </c>
      <c r="B4448" s="561" t="s">
        <v>3413</v>
      </c>
      <c r="C4448" s="561" t="s">
        <v>2763</v>
      </c>
      <c r="D4448" s="561" t="s">
        <v>3655</v>
      </c>
      <c r="E4448" s="562" t="s">
        <v>22</v>
      </c>
      <c r="F4448" s="561" t="s">
        <v>22</v>
      </c>
      <c r="G4448" s="561" t="s">
        <v>31268</v>
      </c>
      <c r="H4448" s="561" t="s">
        <v>4483</v>
      </c>
      <c r="I4448" s="561" t="s">
        <v>23270</v>
      </c>
      <c r="J4448" s="561" t="s">
        <v>24</v>
      </c>
      <c r="K4448" s="562" t="s">
        <v>2202</v>
      </c>
      <c r="L4448" s="561" t="s">
        <v>25</v>
      </c>
    </row>
    <row r="4449" spans="1:12" x14ac:dyDescent="0.25">
      <c r="A4449" s="561" t="s">
        <v>3412</v>
      </c>
      <c r="B4449" s="561" t="s">
        <v>3413</v>
      </c>
      <c r="C4449" s="561" t="s">
        <v>2763</v>
      </c>
      <c r="D4449" s="561" t="s">
        <v>3655</v>
      </c>
      <c r="E4449" s="562" t="s">
        <v>22</v>
      </c>
      <c r="F4449" s="561" t="s">
        <v>22</v>
      </c>
      <c r="G4449" s="561" t="s">
        <v>31269</v>
      </c>
      <c r="H4449" s="561" t="s">
        <v>4484</v>
      </c>
      <c r="I4449" s="561" t="s">
        <v>23270</v>
      </c>
      <c r="J4449" s="561" t="s">
        <v>24</v>
      </c>
      <c r="K4449" s="562" t="s">
        <v>7940</v>
      </c>
      <c r="L4449" s="561" t="s">
        <v>25</v>
      </c>
    </row>
    <row r="4450" spans="1:12" x14ac:dyDescent="0.25">
      <c r="A4450" s="561" t="s">
        <v>3412</v>
      </c>
      <c r="B4450" s="561" t="s">
        <v>3413</v>
      </c>
      <c r="C4450" s="561" t="s">
        <v>2763</v>
      </c>
      <c r="D4450" s="561" t="s">
        <v>3655</v>
      </c>
      <c r="E4450" s="562" t="s">
        <v>22</v>
      </c>
      <c r="F4450" s="561" t="s">
        <v>22</v>
      </c>
      <c r="G4450" s="561" t="s">
        <v>31270</v>
      </c>
      <c r="H4450" s="561" t="s">
        <v>4486</v>
      </c>
      <c r="I4450" s="561" t="s">
        <v>23270</v>
      </c>
      <c r="J4450" s="561" t="s">
        <v>24</v>
      </c>
      <c r="K4450" s="562" t="s">
        <v>7272</v>
      </c>
      <c r="L4450" s="561" t="s">
        <v>25</v>
      </c>
    </row>
    <row r="4451" spans="1:12" x14ac:dyDescent="0.25">
      <c r="A4451" s="561" t="s">
        <v>3412</v>
      </c>
      <c r="B4451" s="561" t="s">
        <v>3413</v>
      </c>
      <c r="C4451" s="561" t="s">
        <v>2763</v>
      </c>
      <c r="D4451" s="561" t="s">
        <v>3655</v>
      </c>
      <c r="E4451" s="562" t="s">
        <v>22</v>
      </c>
      <c r="F4451" s="561" t="s">
        <v>22</v>
      </c>
      <c r="G4451" s="561" t="s">
        <v>31271</v>
      </c>
      <c r="H4451" s="561" t="s">
        <v>4487</v>
      </c>
      <c r="I4451" s="561" t="s">
        <v>23270</v>
      </c>
      <c r="J4451" s="561" t="s">
        <v>24</v>
      </c>
      <c r="K4451" s="562" t="s">
        <v>28853</v>
      </c>
      <c r="L4451" s="561" t="s">
        <v>25</v>
      </c>
    </row>
    <row r="4452" spans="1:12" x14ac:dyDescent="0.25">
      <c r="A4452" s="561" t="s">
        <v>3412</v>
      </c>
      <c r="B4452" s="561" t="s">
        <v>3413</v>
      </c>
      <c r="C4452" s="561" t="s">
        <v>2763</v>
      </c>
      <c r="D4452" s="561" t="s">
        <v>3655</v>
      </c>
      <c r="E4452" s="562" t="s">
        <v>22</v>
      </c>
      <c r="F4452" s="561" t="s">
        <v>22</v>
      </c>
      <c r="G4452" s="561" t="s">
        <v>31272</v>
      </c>
      <c r="H4452" s="561" t="s">
        <v>4488</v>
      </c>
      <c r="I4452" s="561" t="s">
        <v>23270</v>
      </c>
      <c r="J4452" s="561" t="s">
        <v>24</v>
      </c>
      <c r="K4452" s="562" t="s">
        <v>38046</v>
      </c>
      <c r="L4452" s="561" t="s">
        <v>25</v>
      </c>
    </row>
    <row r="4453" spans="1:12" x14ac:dyDescent="0.25">
      <c r="A4453" s="561" t="s">
        <v>3412</v>
      </c>
      <c r="B4453" s="561" t="s">
        <v>3413</v>
      </c>
      <c r="C4453" s="561" t="s">
        <v>2763</v>
      </c>
      <c r="D4453" s="561" t="s">
        <v>3655</v>
      </c>
      <c r="E4453" s="562" t="s">
        <v>22</v>
      </c>
      <c r="F4453" s="561" t="s">
        <v>22</v>
      </c>
      <c r="G4453" s="561" t="s">
        <v>31274</v>
      </c>
      <c r="H4453" s="561" t="s">
        <v>4489</v>
      </c>
      <c r="I4453" s="561" t="s">
        <v>23270</v>
      </c>
      <c r="J4453" s="561" t="s">
        <v>24</v>
      </c>
      <c r="K4453" s="562" t="s">
        <v>38047</v>
      </c>
      <c r="L4453" s="561" t="s">
        <v>25</v>
      </c>
    </row>
    <row r="4454" spans="1:12" x14ac:dyDescent="0.25">
      <c r="A4454" s="561" t="s">
        <v>3412</v>
      </c>
      <c r="B4454" s="561" t="s">
        <v>3413</v>
      </c>
      <c r="C4454" s="561" t="s">
        <v>2763</v>
      </c>
      <c r="D4454" s="561" t="s">
        <v>3655</v>
      </c>
      <c r="E4454" s="562" t="s">
        <v>22</v>
      </c>
      <c r="F4454" s="561" t="s">
        <v>22</v>
      </c>
      <c r="G4454" s="561" t="s">
        <v>31276</v>
      </c>
      <c r="H4454" s="561" t="s">
        <v>4490</v>
      </c>
      <c r="I4454" s="561" t="s">
        <v>23270</v>
      </c>
      <c r="J4454" s="561" t="s">
        <v>24</v>
      </c>
      <c r="K4454" s="562" t="s">
        <v>38048</v>
      </c>
      <c r="L4454" s="561" t="s">
        <v>25</v>
      </c>
    </row>
    <row r="4455" spans="1:12" x14ac:dyDescent="0.25">
      <c r="A4455" s="561" t="s">
        <v>3412</v>
      </c>
      <c r="B4455" s="561" t="s">
        <v>3413</v>
      </c>
      <c r="C4455" s="561" t="s">
        <v>2763</v>
      </c>
      <c r="D4455" s="561" t="s">
        <v>3655</v>
      </c>
      <c r="E4455" s="562" t="s">
        <v>22</v>
      </c>
      <c r="F4455" s="561" t="s">
        <v>22</v>
      </c>
      <c r="G4455" s="561" t="s">
        <v>31278</v>
      </c>
      <c r="H4455" s="561" t="s">
        <v>4491</v>
      </c>
      <c r="I4455" s="561" t="s">
        <v>23270</v>
      </c>
      <c r="J4455" s="561" t="s">
        <v>24</v>
      </c>
      <c r="K4455" s="562" t="s">
        <v>37823</v>
      </c>
      <c r="L4455" s="561" t="s">
        <v>25</v>
      </c>
    </row>
    <row r="4456" spans="1:12" x14ac:dyDescent="0.25">
      <c r="A4456" s="561" t="s">
        <v>3412</v>
      </c>
      <c r="B4456" s="561" t="s">
        <v>3413</v>
      </c>
      <c r="C4456" s="561" t="s">
        <v>2763</v>
      </c>
      <c r="D4456" s="561" t="s">
        <v>3655</v>
      </c>
      <c r="E4456" s="562" t="s">
        <v>22</v>
      </c>
      <c r="F4456" s="561" t="s">
        <v>22</v>
      </c>
      <c r="G4456" s="561" t="s">
        <v>31279</v>
      </c>
      <c r="H4456" s="561" t="s">
        <v>4492</v>
      </c>
      <c r="I4456" s="561" t="s">
        <v>23270</v>
      </c>
      <c r="J4456" s="561" t="s">
        <v>24</v>
      </c>
      <c r="K4456" s="562" t="s">
        <v>30252</v>
      </c>
      <c r="L4456" s="561" t="s">
        <v>25</v>
      </c>
    </row>
    <row r="4457" spans="1:12" x14ac:dyDescent="0.25">
      <c r="A4457" s="561" t="s">
        <v>3412</v>
      </c>
      <c r="B4457" s="561" t="s">
        <v>3413</v>
      </c>
      <c r="C4457" s="561" t="s">
        <v>2763</v>
      </c>
      <c r="D4457" s="561" t="s">
        <v>3655</v>
      </c>
      <c r="E4457" s="562" t="s">
        <v>22</v>
      </c>
      <c r="F4457" s="561" t="s">
        <v>22</v>
      </c>
      <c r="G4457" s="561" t="s">
        <v>31280</v>
      </c>
      <c r="H4457" s="561" t="s">
        <v>4493</v>
      </c>
      <c r="I4457" s="561" t="s">
        <v>23270</v>
      </c>
      <c r="J4457" s="561" t="s">
        <v>24</v>
      </c>
      <c r="K4457" s="562" t="s">
        <v>4008</v>
      </c>
      <c r="L4457" s="561" t="s">
        <v>25</v>
      </c>
    </row>
    <row r="4458" spans="1:12" x14ac:dyDescent="0.25">
      <c r="A4458" s="561" t="s">
        <v>3412</v>
      </c>
      <c r="B4458" s="561" t="s">
        <v>3413</v>
      </c>
      <c r="C4458" s="561" t="s">
        <v>2763</v>
      </c>
      <c r="D4458" s="561" t="s">
        <v>3655</v>
      </c>
      <c r="E4458" s="562" t="s">
        <v>22</v>
      </c>
      <c r="F4458" s="561" t="s">
        <v>22</v>
      </c>
      <c r="G4458" s="561" t="s">
        <v>31281</v>
      </c>
      <c r="H4458" s="561" t="s">
        <v>4494</v>
      </c>
      <c r="I4458" s="561" t="s">
        <v>23270</v>
      </c>
      <c r="J4458" s="561" t="s">
        <v>24</v>
      </c>
      <c r="K4458" s="562" t="s">
        <v>37990</v>
      </c>
      <c r="L4458" s="561" t="s">
        <v>25</v>
      </c>
    </row>
    <row r="4459" spans="1:12" x14ac:dyDescent="0.25">
      <c r="A4459" s="561" t="s">
        <v>3412</v>
      </c>
      <c r="B4459" s="561" t="s">
        <v>3413</v>
      </c>
      <c r="C4459" s="561" t="s">
        <v>2763</v>
      </c>
      <c r="D4459" s="561" t="s">
        <v>3655</v>
      </c>
      <c r="E4459" s="562" t="s">
        <v>22</v>
      </c>
      <c r="F4459" s="561" t="s">
        <v>22</v>
      </c>
      <c r="G4459" s="561" t="s">
        <v>31282</v>
      </c>
      <c r="H4459" s="561" t="s">
        <v>4495</v>
      </c>
      <c r="I4459" s="561" t="s">
        <v>23270</v>
      </c>
      <c r="J4459" s="561" t="s">
        <v>24</v>
      </c>
      <c r="K4459" s="562" t="s">
        <v>38049</v>
      </c>
      <c r="L4459" s="561" t="s">
        <v>25</v>
      </c>
    </row>
    <row r="4460" spans="1:12" x14ac:dyDescent="0.25">
      <c r="A4460" s="561" t="s">
        <v>3412</v>
      </c>
      <c r="B4460" s="561" t="s">
        <v>3413</v>
      </c>
      <c r="C4460" s="561" t="s">
        <v>2763</v>
      </c>
      <c r="D4460" s="561" t="s">
        <v>3655</v>
      </c>
      <c r="E4460" s="562" t="s">
        <v>22</v>
      </c>
      <c r="F4460" s="561" t="s">
        <v>22</v>
      </c>
      <c r="G4460" s="561" t="s">
        <v>31284</v>
      </c>
      <c r="H4460" s="561" t="s">
        <v>4496</v>
      </c>
      <c r="I4460" s="561" t="s">
        <v>23270</v>
      </c>
      <c r="J4460" s="561" t="s">
        <v>24</v>
      </c>
      <c r="K4460" s="562" t="s">
        <v>38050</v>
      </c>
      <c r="L4460" s="561" t="s">
        <v>25</v>
      </c>
    </row>
    <row r="4461" spans="1:12" x14ac:dyDescent="0.25">
      <c r="A4461" s="561" t="s">
        <v>3412</v>
      </c>
      <c r="B4461" s="561" t="s">
        <v>3413</v>
      </c>
      <c r="C4461" s="561" t="s">
        <v>2763</v>
      </c>
      <c r="D4461" s="561" t="s">
        <v>3655</v>
      </c>
      <c r="E4461" s="562" t="s">
        <v>22</v>
      </c>
      <c r="F4461" s="561" t="s">
        <v>22</v>
      </c>
      <c r="G4461" s="561" t="s">
        <v>31286</v>
      </c>
      <c r="H4461" s="561" t="s">
        <v>4497</v>
      </c>
      <c r="I4461" s="561" t="s">
        <v>23270</v>
      </c>
      <c r="J4461" s="561" t="s">
        <v>24</v>
      </c>
      <c r="K4461" s="562" t="s">
        <v>38051</v>
      </c>
      <c r="L4461" s="561" t="s">
        <v>25</v>
      </c>
    </row>
    <row r="4462" spans="1:12" x14ac:dyDescent="0.25">
      <c r="A4462" s="561" t="s">
        <v>3412</v>
      </c>
      <c r="B4462" s="561" t="s">
        <v>3413</v>
      </c>
      <c r="C4462" s="561" t="s">
        <v>2763</v>
      </c>
      <c r="D4462" s="561" t="s">
        <v>3655</v>
      </c>
      <c r="E4462" s="562" t="s">
        <v>22</v>
      </c>
      <c r="F4462" s="561" t="s">
        <v>22</v>
      </c>
      <c r="G4462" s="561" t="s">
        <v>31287</v>
      </c>
      <c r="H4462" s="561" t="s">
        <v>4498</v>
      </c>
      <c r="I4462" s="561" t="s">
        <v>23270</v>
      </c>
      <c r="J4462" s="561" t="s">
        <v>24</v>
      </c>
      <c r="K4462" s="562" t="s">
        <v>1125</v>
      </c>
      <c r="L4462" s="561" t="s">
        <v>25</v>
      </c>
    </row>
    <row r="4463" spans="1:12" x14ac:dyDescent="0.25">
      <c r="A4463" s="561" t="s">
        <v>3412</v>
      </c>
      <c r="B4463" s="561" t="s">
        <v>3413</v>
      </c>
      <c r="C4463" s="561" t="s">
        <v>2763</v>
      </c>
      <c r="D4463" s="561" t="s">
        <v>3655</v>
      </c>
      <c r="E4463" s="562" t="s">
        <v>22</v>
      </c>
      <c r="F4463" s="561" t="s">
        <v>22</v>
      </c>
      <c r="G4463" s="561" t="s">
        <v>31288</v>
      </c>
      <c r="H4463" s="561" t="s">
        <v>4500</v>
      </c>
      <c r="I4463" s="561" t="s">
        <v>23270</v>
      </c>
      <c r="J4463" s="561" t="s">
        <v>24</v>
      </c>
      <c r="K4463" s="562" t="s">
        <v>38052</v>
      </c>
      <c r="L4463" s="561" t="s">
        <v>25</v>
      </c>
    </row>
    <row r="4464" spans="1:12" x14ac:dyDescent="0.25">
      <c r="A4464" s="561" t="s">
        <v>3412</v>
      </c>
      <c r="B4464" s="561" t="s">
        <v>3413</v>
      </c>
      <c r="C4464" s="561" t="s">
        <v>2763</v>
      </c>
      <c r="D4464" s="561" t="s">
        <v>3655</v>
      </c>
      <c r="E4464" s="562" t="s">
        <v>22</v>
      </c>
      <c r="F4464" s="561" t="s">
        <v>22</v>
      </c>
      <c r="G4464" s="561" t="s">
        <v>31290</v>
      </c>
      <c r="H4464" s="561" t="s">
        <v>4502</v>
      </c>
      <c r="I4464" s="561" t="s">
        <v>23270</v>
      </c>
      <c r="J4464" s="561" t="s">
        <v>24</v>
      </c>
      <c r="K4464" s="562" t="s">
        <v>38053</v>
      </c>
      <c r="L4464" s="561" t="s">
        <v>25</v>
      </c>
    </row>
    <row r="4465" spans="1:12" x14ac:dyDescent="0.25">
      <c r="A4465" s="561" t="s">
        <v>3412</v>
      </c>
      <c r="B4465" s="561" t="s">
        <v>3413</v>
      </c>
      <c r="C4465" s="561" t="s">
        <v>2763</v>
      </c>
      <c r="D4465" s="561" t="s">
        <v>3655</v>
      </c>
      <c r="E4465" s="562" t="s">
        <v>22</v>
      </c>
      <c r="F4465" s="561" t="s">
        <v>22</v>
      </c>
      <c r="G4465" s="561" t="s">
        <v>31291</v>
      </c>
      <c r="H4465" s="561" t="s">
        <v>4503</v>
      </c>
      <c r="I4465" s="561" t="s">
        <v>23270</v>
      </c>
      <c r="J4465" s="561" t="s">
        <v>24</v>
      </c>
      <c r="K4465" s="562" t="s">
        <v>8104</v>
      </c>
      <c r="L4465" s="561" t="s">
        <v>25</v>
      </c>
    </row>
    <row r="4466" spans="1:12" x14ac:dyDescent="0.25">
      <c r="A4466" s="561" t="s">
        <v>3412</v>
      </c>
      <c r="B4466" s="561" t="s">
        <v>3413</v>
      </c>
      <c r="C4466" s="561" t="s">
        <v>2763</v>
      </c>
      <c r="D4466" s="561" t="s">
        <v>3655</v>
      </c>
      <c r="E4466" s="562" t="s">
        <v>22</v>
      </c>
      <c r="F4466" s="561" t="s">
        <v>22</v>
      </c>
      <c r="G4466" s="561" t="s">
        <v>31293</v>
      </c>
      <c r="H4466" s="561" t="s">
        <v>4505</v>
      </c>
      <c r="I4466" s="561" t="s">
        <v>23270</v>
      </c>
      <c r="J4466" s="561" t="s">
        <v>24</v>
      </c>
      <c r="K4466" s="562" t="s">
        <v>38054</v>
      </c>
      <c r="L4466" s="561" t="s">
        <v>25</v>
      </c>
    </row>
    <row r="4467" spans="1:12" x14ac:dyDescent="0.25">
      <c r="A4467" s="561" t="s">
        <v>3412</v>
      </c>
      <c r="B4467" s="561" t="s">
        <v>3413</v>
      </c>
      <c r="C4467" s="561" t="s">
        <v>2763</v>
      </c>
      <c r="D4467" s="561" t="s">
        <v>3655</v>
      </c>
      <c r="E4467" s="562" t="s">
        <v>22</v>
      </c>
      <c r="F4467" s="561" t="s">
        <v>22</v>
      </c>
      <c r="G4467" s="561" t="s">
        <v>31295</v>
      </c>
      <c r="H4467" s="561" t="s">
        <v>4506</v>
      </c>
      <c r="I4467" s="561" t="s">
        <v>23270</v>
      </c>
      <c r="J4467" s="561" t="s">
        <v>24</v>
      </c>
      <c r="K4467" s="562" t="s">
        <v>38055</v>
      </c>
      <c r="L4467" s="561" t="s">
        <v>25</v>
      </c>
    </row>
    <row r="4468" spans="1:12" x14ac:dyDescent="0.25">
      <c r="A4468" s="561" t="s">
        <v>3412</v>
      </c>
      <c r="B4468" s="561" t="s">
        <v>3413</v>
      </c>
      <c r="C4468" s="561" t="s">
        <v>2763</v>
      </c>
      <c r="D4468" s="561" t="s">
        <v>3655</v>
      </c>
      <c r="E4468" s="562" t="s">
        <v>22</v>
      </c>
      <c r="F4468" s="561" t="s">
        <v>22</v>
      </c>
      <c r="G4468" s="561" t="s">
        <v>31297</v>
      </c>
      <c r="H4468" s="561" t="s">
        <v>4507</v>
      </c>
      <c r="I4468" s="561" t="s">
        <v>23270</v>
      </c>
      <c r="J4468" s="561" t="s">
        <v>24</v>
      </c>
      <c r="K4468" s="562" t="s">
        <v>38056</v>
      </c>
      <c r="L4468" s="561" t="s">
        <v>25</v>
      </c>
    </row>
    <row r="4469" spans="1:12" x14ac:dyDescent="0.25">
      <c r="A4469" s="561" t="s">
        <v>3412</v>
      </c>
      <c r="B4469" s="561" t="s">
        <v>3413</v>
      </c>
      <c r="C4469" s="561" t="s">
        <v>2763</v>
      </c>
      <c r="D4469" s="561" t="s">
        <v>3655</v>
      </c>
      <c r="E4469" s="562" t="s">
        <v>22</v>
      </c>
      <c r="F4469" s="561" t="s">
        <v>22</v>
      </c>
      <c r="G4469" s="561" t="s">
        <v>31299</v>
      </c>
      <c r="H4469" s="561" t="s">
        <v>4508</v>
      </c>
      <c r="I4469" s="561" t="s">
        <v>23270</v>
      </c>
      <c r="J4469" s="561" t="s">
        <v>24</v>
      </c>
      <c r="K4469" s="562" t="s">
        <v>38057</v>
      </c>
      <c r="L4469" s="561" t="s">
        <v>25</v>
      </c>
    </row>
    <row r="4470" spans="1:12" x14ac:dyDescent="0.25">
      <c r="A4470" s="561" t="s">
        <v>3412</v>
      </c>
      <c r="B4470" s="561" t="s">
        <v>3413</v>
      </c>
      <c r="C4470" s="561" t="s">
        <v>2763</v>
      </c>
      <c r="D4470" s="561" t="s">
        <v>3655</v>
      </c>
      <c r="E4470" s="562" t="s">
        <v>22</v>
      </c>
      <c r="F4470" s="561" t="s">
        <v>22</v>
      </c>
      <c r="G4470" s="561" t="s">
        <v>31301</v>
      </c>
      <c r="H4470" s="561" t="s">
        <v>4509</v>
      </c>
      <c r="I4470" s="561" t="s">
        <v>23270</v>
      </c>
      <c r="J4470" s="561" t="s">
        <v>24</v>
      </c>
      <c r="K4470" s="562" t="s">
        <v>36235</v>
      </c>
      <c r="L4470" s="561" t="s">
        <v>25</v>
      </c>
    </row>
    <row r="4471" spans="1:12" x14ac:dyDescent="0.25">
      <c r="A4471" s="561" t="s">
        <v>3412</v>
      </c>
      <c r="B4471" s="561" t="s">
        <v>3413</v>
      </c>
      <c r="C4471" s="561" t="s">
        <v>2763</v>
      </c>
      <c r="D4471" s="561" t="s">
        <v>3655</v>
      </c>
      <c r="E4471" s="562" t="s">
        <v>22</v>
      </c>
      <c r="F4471" s="561" t="s">
        <v>22</v>
      </c>
      <c r="G4471" s="561" t="s">
        <v>31303</v>
      </c>
      <c r="H4471" s="561" t="s">
        <v>4510</v>
      </c>
      <c r="I4471" s="561" t="s">
        <v>23270</v>
      </c>
      <c r="J4471" s="561" t="s">
        <v>24</v>
      </c>
      <c r="K4471" s="562" t="s">
        <v>37069</v>
      </c>
      <c r="L4471" s="561" t="s">
        <v>25</v>
      </c>
    </row>
    <row r="4472" spans="1:12" x14ac:dyDescent="0.25">
      <c r="A4472" s="561" t="s">
        <v>3412</v>
      </c>
      <c r="B4472" s="561" t="s">
        <v>3413</v>
      </c>
      <c r="C4472" s="561" t="s">
        <v>2763</v>
      </c>
      <c r="D4472" s="561" t="s">
        <v>3655</v>
      </c>
      <c r="E4472" s="562" t="s">
        <v>22</v>
      </c>
      <c r="F4472" s="561" t="s">
        <v>22</v>
      </c>
      <c r="G4472" s="561" t="s">
        <v>31304</v>
      </c>
      <c r="H4472" s="561" t="s">
        <v>4511</v>
      </c>
      <c r="I4472" s="561" t="s">
        <v>23270</v>
      </c>
      <c r="J4472" s="561" t="s">
        <v>24</v>
      </c>
      <c r="K4472" s="562" t="s">
        <v>37401</v>
      </c>
      <c r="L4472" s="561" t="s">
        <v>25</v>
      </c>
    </row>
    <row r="4473" spans="1:12" x14ac:dyDescent="0.25">
      <c r="A4473" s="561" t="s">
        <v>3412</v>
      </c>
      <c r="B4473" s="561" t="s">
        <v>3413</v>
      </c>
      <c r="C4473" s="561" t="s">
        <v>2763</v>
      </c>
      <c r="D4473" s="561" t="s">
        <v>3655</v>
      </c>
      <c r="E4473" s="562" t="s">
        <v>22</v>
      </c>
      <c r="F4473" s="561" t="s">
        <v>22</v>
      </c>
      <c r="G4473" s="561" t="s">
        <v>31306</v>
      </c>
      <c r="H4473" s="561" t="s">
        <v>4513</v>
      </c>
      <c r="I4473" s="561" t="s">
        <v>23270</v>
      </c>
      <c r="J4473" s="561" t="s">
        <v>24</v>
      </c>
      <c r="K4473" s="562" t="s">
        <v>38058</v>
      </c>
      <c r="L4473" s="561" t="s">
        <v>25</v>
      </c>
    </row>
    <row r="4474" spans="1:12" x14ac:dyDescent="0.25">
      <c r="A4474" s="561" t="s">
        <v>3412</v>
      </c>
      <c r="B4474" s="561" t="s">
        <v>3413</v>
      </c>
      <c r="C4474" s="561" t="s">
        <v>2763</v>
      </c>
      <c r="D4474" s="561" t="s">
        <v>3655</v>
      </c>
      <c r="E4474" s="562" t="s">
        <v>22</v>
      </c>
      <c r="F4474" s="561" t="s">
        <v>22</v>
      </c>
      <c r="G4474" s="561" t="s">
        <v>31308</v>
      </c>
      <c r="H4474" s="561" t="s">
        <v>4514</v>
      </c>
      <c r="I4474" s="561" t="s">
        <v>23270</v>
      </c>
      <c r="J4474" s="561" t="s">
        <v>24</v>
      </c>
      <c r="K4474" s="562" t="s">
        <v>38059</v>
      </c>
      <c r="L4474" s="561" t="s">
        <v>25</v>
      </c>
    </row>
    <row r="4475" spans="1:12" x14ac:dyDescent="0.25">
      <c r="A4475" s="561" t="s">
        <v>3412</v>
      </c>
      <c r="B4475" s="561" t="s">
        <v>3413</v>
      </c>
      <c r="C4475" s="561" t="s">
        <v>2763</v>
      </c>
      <c r="D4475" s="561" t="s">
        <v>3655</v>
      </c>
      <c r="E4475" s="562" t="s">
        <v>22</v>
      </c>
      <c r="F4475" s="561" t="s">
        <v>22</v>
      </c>
      <c r="G4475" s="561" t="s">
        <v>31310</v>
      </c>
      <c r="H4475" s="561" t="s">
        <v>4515</v>
      </c>
      <c r="I4475" s="561" t="s">
        <v>23270</v>
      </c>
      <c r="J4475" s="561" t="s">
        <v>24</v>
      </c>
      <c r="K4475" s="562" t="s">
        <v>38060</v>
      </c>
      <c r="L4475" s="561" t="s">
        <v>25</v>
      </c>
    </row>
    <row r="4476" spans="1:12" x14ac:dyDescent="0.25">
      <c r="A4476" s="561" t="s">
        <v>3412</v>
      </c>
      <c r="B4476" s="561" t="s">
        <v>3413</v>
      </c>
      <c r="C4476" s="561" t="s">
        <v>2763</v>
      </c>
      <c r="D4476" s="561" t="s">
        <v>3655</v>
      </c>
      <c r="E4476" s="562" t="s">
        <v>22</v>
      </c>
      <c r="F4476" s="561" t="s">
        <v>22</v>
      </c>
      <c r="G4476" s="561" t="s">
        <v>31312</v>
      </c>
      <c r="H4476" s="561" t="s">
        <v>31313</v>
      </c>
      <c r="I4476" s="561" t="s">
        <v>23270</v>
      </c>
      <c r="J4476" s="561" t="s">
        <v>24</v>
      </c>
      <c r="K4476" s="562" t="s">
        <v>7771</v>
      </c>
      <c r="L4476" s="561" t="s">
        <v>25</v>
      </c>
    </row>
    <row r="4477" spans="1:12" x14ac:dyDescent="0.25">
      <c r="A4477" s="561" t="s">
        <v>3412</v>
      </c>
      <c r="B4477" s="561" t="s">
        <v>3413</v>
      </c>
      <c r="C4477" s="561" t="s">
        <v>2763</v>
      </c>
      <c r="D4477" s="561" t="s">
        <v>3655</v>
      </c>
      <c r="E4477" s="562" t="s">
        <v>22</v>
      </c>
      <c r="F4477" s="561" t="s">
        <v>22</v>
      </c>
      <c r="G4477" s="561" t="s">
        <v>31314</v>
      </c>
      <c r="H4477" s="561" t="s">
        <v>4516</v>
      </c>
      <c r="I4477" s="561" t="s">
        <v>23270</v>
      </c>
      <c r="J4477" s="561" t="s">
        <v>7063</v>
      </c>
      <c r="K4477" s="562" t="s">
        <v>1954</v>
      </c>
      <c r="L4477" s="561" t="s">
        <v>25</v>
      </c>
    </row>
    <row r="4478" spans="1:12" x14ac:dyDescent="0.25">
      <c r="A4478" s="561" t="s">
        <v>3412</v>
      </c>
      <c r="B4478" s="561" t="s">
        <v>3413</v>
      </c>
      <c r="C4478" s="561" t="s">
        <v>2763</v>
      </c>
      <c r="D4478" s="561" t="s">
        <v>3655</v>
      </c>
      <c r="E4478" s="562" t="s">
        <v>22</v>
      </c>
      <c r="F4478" s="561" t="s">
        <v>22</v>
      </c>
      <c r="G4478" s="561" t="s">
        <v>31315</v>
      </c>
      <c r="H4478" s="561" t="s">
        <v>4518</v>
      </c>
      <c r="I4478" s="561" t="s">
        <v>23270</v>
      </c>
      <c r="J4478" s="561" t="s">
        <v>7063</v>
      </c>
      <c r="K4478" s="562" t="s">
        <v>6230</v>
      </c>
      <c r="L4478" s="561" t="s">
        <v>25</v>
      </c>
    </row>
    <row r="4479" spans="1:12" x14ac:dyDescent="0.25">
      <c r="A4479" s="561" t="s">
        <v>3412</v>
      </c>
      <c r="B4479" s="561" t="s">
        <v>3413</v>
      </c>
      <c r="C4479" s="561" t="s">
        <v>2763</v>
      </c>
      <c r="D4479" s="561" t="s">
        <v>3655</v>
      </c>
      <c r="E4479" s="562" t="s">
        <v>22</v>
      </c>
      <c r="F4479" s="561" t="s">
        <v>22</v>
      </c>
      <c r="G4479" s="561" t="s">
        <v>31317</v>
      </c>
      <c r="H4479" s="561" t="s">
        <v>4520</v>
      </c>
      <c r="I4479" s="561" t="s">
        <v>23270</v>
      </c>
      <c r="J4479" s="561" t="s">
        <v>7063</v>
      </c>
      <c r="K4479" s="562" t="s">
        <v>7350</v>
      </c>
      <c r="L4479" s="561" t="s">
        <v>25</v>
      </c>
    </row>
    <row r="4480" spans="1:12" x14ac:dyDescent="0.25">
      <c r="A4480" s="561" t="s">
        <v>3412</v>
      </c>
      <c r="B4480" s="561" t="s">
        <v>3413</v>
      </c>
      <c r="C4480" s="561" t="s">
        <v>2763</v>
      </c>
      <c r="D4480" s="561" t="s">
        <v>3655</v>
      </c>
      <c r="E4480" s="562" t="s">
        <v>22</v>
      </c>
      <c r="F4480" s="561" t="s">
        <v>22</v>
      </c>
      <c r="G4480" s="561" t="s">
        <v>31318</v>
      </c>
      <c r="H4480" s="561" t="s">
        <v>4522</v>
      </c>
      <c r="I4480" s="561" t="s">
        <v>23270</v>
      </c>
      <c r="J4480" s="561" t="s">
        <v>7063</v>
      </c>
      <c r="K4480" s="562" t="s">
        <v>7439</v>
      </c>
      <c r="L4480" s="561" t="s">
        <v>25</v>
      </c>
    </row>
    <row r="4481" spans="1:12" x14ac:dyDescent="0.25">
      <c r="A4481" s="561" t="s">
        <v>3412</v>
      </c>
      <c r="B4481" s="561" t="s">
        <v>3413</v>
      </c>
      <c r="C4481" s="561" t="s">
        <v>2763</v>
      </c>
      <c r="D4481" s="561" t="s">
        <v>3655</v>
      </c>
      <c r="E4481" s="562" t="s">
        <v>22</v>
      </c>
      <c r="F4481" s="561" t="s">
        <v>22</v>
      </c>
      <c r="G4481" s="561" t="s">
        <v>31319</v>
      </c>
      <c r="H4481" s="561" t="s">
        <v>4524</v>
      </c>
      <c r="I4481" s="561" t="s">
        <v>23270</v>
      </c>
      <c r="J4481" s="561" t="s">
        <v>7063</v>
      </c>
      <c r="K4481" s="562" t="s">
        <v>542</v>
      </c>
      <c r="L4481" s="561" t="s">
        <v>25</v>
      </c>
    </row>
    <row r="4482" spans="1:12" x14ac:dyDescent="0.25">
      <c r="A4482" s="561" t="s">
        <v>3412</v>
      </c>
      <c r="B4482" s="561" t="s">
        <v>3413</v>
      </c>
      <c r="C4482" s="561" t="s">
        <v>2763</v>
      </c>
      <c r="D4482" s="561" t="s">
        <v>3655</v>
      </c>
      <c r="E4482" s="562" t="s">
        <v>22</v>
      </c>
      <c r="F4482" s="561" t="s">
        <v>22</v>
      </c>
      <c r="G4482" s="561" t="s">
        <v>31321</v>
      </c>
      <c r="H4482" s="561" t="s">
        <v>4526</v>
      </c>
      <c r="I4482" s="561" t="s">
        <v>23270</v>
      </c>
      <c r="J4482" s="561" t="s">
        <v>7063</v>
      </c>
      <c r="K4482" s="562" t="s">
        <v>27796</v>
      </c>
      <c r="L4482" s="561" t="s">
        <v>25</v>
      </c>
    </row>
    <row r="4483" spans="1:12" x14ac:dyDescent="0.25">
      <c r="A4483" s="561" t="s">
        <v>3412</v>
      </c>
      <c r="B4483" s="561" t="s">
        <v>3413</v>
      </c>
      <c r="C4483" s="561" t="s">
        <v>2763</v>
      </c>
      <c r="D4483" s="561" t="s">
        <v>3655</v>
      </c>
      <c r="E4483" s="562" t="s">
        <v>22</v>
      </c>
      <c r="F4483" s="561" t="s">
        <v>22</v>
      </c>
      <c r="G4483" s="561" t="s">
        <v>31322</v>
      </c>
      <c r="H4483" s="561" t="s">
        <v>4528</v>
      </c>
      <c r="I4483" s="561" t="s">
        <v>23270</v>
      </c>
      <c r="J4483" s="561" t="s">
        <v>7063</v>
      </c>
      <c r="K4483" s="562" t="s">
        <v>2977</v>
      </c>
      <c r="L4483" s="561" t="s">
        <v>25</v>
      </c>
    </row>
    <row r="4484" spans="1:12" x14ac:dyDescent="0.25">
      <c r="A4484" s="561" t="s">
        <v>3412</v>
      </c>
      <c r="B4484" s="561" t="s">
        <v>3413</v>
      </c>
      <c r="C4484" s="561" t="s">
        <v>2763</v>
      </c>
      <c r="D4484" s="561" t="s">
        <v>3655</v>
      </c>
      <c r="E4484" s="562" t="s">
        <v>22</v>
      </c>
      <c r="F4484" s="561" t="s">
        <v>22</v>
      </c>
      <c r="G4484" s="561" t="s">
        <v>31324</v>
      </c>
      <c r="H4484" s="561" t="s">
        <v>4529</v>
      </c>
      <c r="I4484" s="561" t="s">
        <v>23270</v>
      </c>
      <c r="J4484" s="561" t="s">
        <v>7063</v>
      </c>
      <c r="K4484" s="562" t="s">
        <v>38061</v>
      </c>
      <c r="L4484" s="561" t="s">
        <v>25</v>
      </c>
    </row>
    <row r="4485" spans="1:12" x14ac:dyDescent="0.25">
      <c r="A4485" s="561" t="s">
        <v>3412</v>
      </c>
      <c r="B4485" s="561" t="s">
        <v>3413</v>
      </c>
      <c r="C4485" s="561" t="s">
        <v>2763</v>
      </c>
      <c r="D4485" s="561" t="s">
        <v>3655</v>
      </c>
      <c r="E4485" s="562" t="s">
        <v>22</v>
      </c>
      <c r="F4485" s="561" t="s">
        <v>22</v>
      </c>
      <c r="G4485" s="561" t="s">
        <v>31325</v>
      </c>
      <c r="H4485" s="561" t="s">
        <v>4530</v>
      </c>
      <c r="I4485" s="561" t="s">
        <v>23270</v>
      </c>
      <c r="J4485" s="561" t="s">
        <v>7063</v>
      </c>
      <c r="K4485" s="562" t="s">
        <v>3555</v>
      </c>
      <c r="L4485" s="561" t="s">
        <v>25</v>
      </c>
    </row>
    <row r="4486" spans="1:12" x14ac:dyDescent="0.25">
      <c r="A4486" s="561" t="s">
        <v>3412</v>
      </c>
      <c r="B4486" s="561" t="s">
        <v>3413</v>
      </c>
      <c r="C4486" s="561" t="s">
        <v>2763</v>
      </c>
      <c r="D4486" s="561" t="s">
        <v>3655</v>
      </c>
      <c r="E4486" s="562" t="s">
        <v>22</v>
      </c>
      <c r="F4486" s="561" t="s">
        <v>22</v>
      </c>
      <c r="G4486" s="561" t="s">
        <v>31326</v>
      </c>
      <c r="H4486" s="561" t="s">
        <v>4532</v>
      </c>
      <c r="I4486" s="561" t="s">
        <v>23270</v>
      </c>
      <c r="J4486" s="561" t="s">
        <v>7063</v>
      </c>
      <c r="K4486" s="562" t="s">
        <v>38062</v>
      </c>
      <c r="L4486" s="561" t="s">
        <v>25</v>
      </c>
    </row>
    <row r="4487" spans="1:12" x14ac:dyDescent="0.25">
      <c r="A4487" s="561" t="s">
        <v>3412</v>
      </c>
      <c r="B4487" s="561" t="s">
        <v>3413</v>
      </c>
      <c r="C4487" s="561" t="s">
        <v>2763</v>
      </c>
      <c r="D4487" s="561" t="s">
        <v>3655</v>
      </c>
      <c r="E4487" s="562" t="s">
        <v>22</v>
      </c>
      <c r="F4487" s="561" t="s">
        <v>22</v>
      </c>
      <c r="G4487" s="561" t="s">
        <v>31328</v>
      </c>
      <c r="H4487" s="561" t="s">
        <v>4533</v>
      </c>
      <c r="I4487" s="561" t="s">
        <v>23270</v>
      </c>
      <c r="J4487" s="561" t="s">
        <v>7063</v>
      </c>
      <c r="K4487" s="562" t="s">
        <v>5838</v>
      </c>
      <c r="L4487" s="561" t="s">
        <v>25</v>
      </c>
    </row>
    <row r="4488" spans="1:12" x14ac:dyDescent="0.25">
      <c r="A4488" s="561" t="s">
        <v>3412</v>
      </c>
      <c r="B4488" s="561" t="s">
        <v>3413</v>
      </c>
      <c r="C4488" s="561" t="s">
        <v>2763</v>
      </c>
      <c r="D4488" s="561" t="s">
        <v>3655</v>
      </c>
      <c r="E4488" s="562" t="s">
        <v>22</v>
      </c>
      <c r="F4488" s="561" t="s">
        <v>22</v>
      </c>
      <c r="G4488" s="561" t="s">
        <v>31329</v>
      </c>
      <c r="H4488" s="561" t="s">
        <v>4534</v>
      </c>
      <c r="I4488" s="561" t="s">
        <v>23270</v>
      </c>
      <c r="J4488" s="561" t="s">
        <v>7063</v>
      </c>
      <c r="K4488" s="562" t="s">
        <v>24857</v>
      </c>
      <c r="L4488" s="561" t="s">
        <v>25</v>
      </c>
    </row>
    <row r="4489" spans="1:12" x14ac:dyDescent="0.25">
      <c r="A4489" s="561" t="s">
        <v>3412</v>
      </c>
      <c r="B4489" s="561" t="s">
        <v>3413</v>
      </c>
      <c r="C4489" s="561" t="s">
        <v>2763</v>
      </c>
      <c r="D4489" s="561" t="s">
        <v>3655</v>
      </c>
      <c r="E4489" s="562" t="s">
        <v>22</v>
      </c>
      <c r="F4489" s="561" t="s">
        <v>22</v>
      </c>
      <c r="G4489" s="561" t="s">
        <v>31330</v>
      </c>
      <c r="H4489" s="561" t="s">
        <v>4535</v>
      </c>
      <c r="I4489" s="561" t="s">
        <v>23270</v>
      </c>
      <c r="J4489" s="561" t="s">
        <v>7063</v>
      </c>
      <c r="K4489" s="562" t="s">
        <v>7686</v>
      </c>
      <c r="L4489" s="561" t="s">
        <v>25</v>
      </c>
    </row>
    <row r="4490" spans="1:12" x14ac:dyDescent="0.25">
      <c r="A4490" s="561" t="s">
        <v>3412</v>
      </c>
      <c r="B4490" s="561" t="s">
        <v>3413</v>
      </c>
      <c r="C4490" s="561" t="s">
        <v>2763</v>
      </c>
      <c r="D4490" s="561" t="s">
        <v>3655</v>
      </c>
      <c r="E4490" s="562" t="s">
        <v>22</v>
      </c>
      <c r="F4490" s="561" t="s">
        <v>22</v>
      </c>
      <c r="G4490" s="561" t="s">
        <v>31331</v>
      </c>
      <c r="H4490" s="561" t="s">
        <v>4537</v>
      </c>
      <c r="I4490" s="561" t="s">
        <v>23270</v>
      </c>
      <c r="J4490" s="561" t="s">
        <v>7063</v>
      </c>
      <c r="K4490" s="562" t="s">
        <v>275</v>
      </c>
      <c r="L4490" s="561" t="s">
        <v>25</v>
      </c>
    </row>
    <row r="4491" spans="1:12" x14ac:dyDescent="0.25">
      <c r="A4491" s="561" t="s">
        <v>3412</v>
      </c>
      <c r="B4491" s="561" t="s">
        <v>3413</v>
      </c>
      <c r="C4491" s="561" t="s">
        <v>2763</v>
      </c>
      <c r="D4491" s="561" t="s">
        <v>3655</v>
      </c>
      <c r="E4491" s="562" t="s">
        <v>22</v>
      </c>
      <c r="F4491" s="561" t="s">
        <v>22</v>
      </c>
      <c r="G4491" s="561" t="s">
        <v>31332</v>
      </c>
      <c r="H4491" s="561" t="s">
        <v>4539</v>
      </c>
      <c r="I4491" s="561" t="s">
        <v>23270</v>
      </c>
      <c r="J4491" s="561" t="s">
        <v>7063</v>
      </c>
      <c r="K4491" s="562" t="s">
        <v>37904</v>
      </c>
      <c r="L4491" s="561" t="s">
        <v>25</v>
      </c>
    </row>
    <row r="4492" spans="1:12" x14ac:dyDescent="0.25">
      <c r="A4492" s="561" t="s">
        <v>3412</v>
      </c>
      <c r="B4492" s="561" t="s">
        <v>3413</v>
      </c>
      <c r="C4492" s="561" t="s">
        <v>2763</v>
      </c>
      <c r="D4492" s="561" t="s">
        <v>3655</v>
      </c>
      <c r="E4492" s="562" t="s">
        <v>22</v>
      </c>
      <c r="F4492" s="561" t="s">
        <v>22</v>
      </c>
      <c r="G4492" s="561" t="s">
        <v>31333</v>
      </c>
      <c r="H4492" s="561" t="s">
        <v>4541</v>
      </c>
      <c r="I4492" s="561" t="s">
        <v>23270</v>
      </c>
      <c r="J4492" s="561" t="s">
        <v>7063</v>
      </c>
      <c r="K4492" s="562" t="s">
        <v>30252</v>
      </c>
      <c r="L4492" s="561" t="s">
        <v>25</v>
      </c>
    </row>
    <row r="4493" spans="1:12" x14ac:dyDescent="0.25">
      <c r="A4493" s="561" t="s">
        <v>3412</v>
      </c>
      <c r="B4493" s="561" t="s">
        <v>3413</v>
      </c>
      <c r="C4493" s="561" t="s">
        <v>2763</v>
      </c>
      <c r="D4493" s="561" t="s">
        <v>3655</v>
      </c>
      <c r="E4493" s="562" t="s">
        <v>22</v>
      </c>
      <c r="F4493" s="561" t="s">
        <v>22</v>
      </c>
      <c r="G4493" s="561" t="s">
        <v>31334</v>
      </c>
      <c r="H4493" s="561" t="s">
        <v>4543</v>
      </c>
      <c r="I4493" s="561" t="s">
        <v>23270</v>
      </c>
      <c r="J4493" s="561" t="s">
        <v>7063</v>
      </c>
      <c r="K4493" s="562" t="s">
        <v>5129</v>
      </c>
      <c r="L4493" s="561" t="s">
        <v>25</v>
      </c>
    </row>
    <row r="4494" spans="1:12" x14ac:dyDescent="0.25">
      <c r="A4494" s="561" t="s">
        <v>3412</v>
      </c>
      <c r="B4494" s="561" t="s">
        <v>3413</v>
      </c>
      <c r="C4494" s="561" t="s">
        <v>2763</v>
      </c>
      <c r="D4494" s="561" t="s">
        <v>3655</v>
      </c>
      <c r="E4494" s="562" t="s">
        <v>22</v>
      </c>
      <c r="F4494" s="561" t="s">
        <v>22</v>
      </c>
      <c r="G4494" s="561" t="s">
        <v>31335</v>
      </c>
      <c r="H4494" s="561" t="s">
        <v>4544</v>
      </c>
      <c r="I4494" s="561" t="s">
        <v>23270</v>
      </c>
      <c r="J4494" s="561" t="s">
        <v>7063</v>
      </c>
      <c r="K4494" s="562" t="s">
        <v>38063</v>
      </c>
      <c r="L4494" s="561" t="s">
        <v>25</v>
      </c>
    </row>
    <row r="4495" spans="1:12" x14ac:dyDescent="0.25">
      <c r="A4495" s="561" t="s">
        <v>3412</v>
      </c>
      <c r="B4495" s="561" t="s">
        <v>3413</v>
      </c>
      <c r="C4495" s="561" t="s">
        <v>2763</v>
      </c>
      <c r="D4495" s="561" t="s">
        <v>3655</v>
      </c>
      <c r="E4495" s="562" t="s">
        <v>22</v>
      </c>
      <c r="F4495" s="561" t="s">
        <v>22</v>
      </c>
      <c r="G4495" s="561" t="s">
        <v>31336</v>
      </c>
      <c r="H4495" s="561" t="s">
        <v>4545</v>
      </c>
      <c r="I4495" s="561" t="s">
        <v>23270</v>
      </c>
      <c r="J4495" s="561" t="s">
        <v>7063</v>
      </c>
      <c r="K4495" s="562" t="s">
        <v>34350</v>
      </c>
      <c r="L4495" s="561" t="s">
        <v>25</v>
      </c>
    </row>
    <row r="4496" spans="1:12" x14ac:dyDescent="0.25">
      <c r="A4496" s="561" t="s">
        <v>3412</v>
      </c>
      <c r="B4496" s="561" t="s">
        <v>3413</v>
      </c>
      <c r="C4496" s="561" t="s">
        <v>2763</v>
      </c>
      <c r="D4496" s="561" t="s">
        <v>3655</v>
      </c>
      <c r="E4496" s="562" t="s">
        <v>22</v>
      </c>
      <c r="F4496" s="561" t="s">
        <v>22</v>
      </c>
      <c r="G4496" s="561" t="s">
        <v>31337</v>
      </c>
      <c r="H4496" s="561" t="s">
        <v>4546</v>
      </c>
      <c r="I4496" s="561" t="s">
        <v>23270</v>
      </c>
      <c r="J4496" s="561" t="s">
        <v>7063</v>
      </c>
      <c r="K4496" s="562" t="s">
        <v>7278</v>
      </c>
      <c r="L4496" s="561" t="s">
        <v>25</v>
      </c>
    </row>
    <row r="4497" spans="1:12" x14ac:dyDescent="0.25">
      <c r="A4497" s="561" t="s">
        <v>3412</v>
      </c>
      <c r="B4497" s="561" t="s">
        <v>3413</v>
      </c>
      <c r="C4497" s="561" t="s">
        <v>2763</v>
      </c>
      <c r="D4497" s="561" t="s">
        <v>3655</v>
      </c>
      <c r="E4497" s="562" t="s">
        <v>22</v>
      </c>
      <c r="F4497" s="561" t="s">
        <v>22</v>
      </c>
      <c r="G4497" s="561" t="s">
        <v>31338</v>
      </c>
      <c r="H4497" s="561" t="s">
        <v>4548</v>
      </c>
      <c r="I4497" s="561" t="s">
        <v>23270</v>
      </c>
      <c r="J4497" s="561" t="s">
        <v>7063</v>
      </c>
      <c r="K4497" s="562" t="s">
        <v>8060</v>
      </c>
      <c r="L4497" s="561" t="s">
        <v>25</v>
      </c>
    </row>
    <row r="4498" spans="1:12" x14ac:dyDescent="0.25">
      <c r="A4498" s="561" t="s">
        <v>3412</v>
      </c>
      <c r="B4498" s="561" t="s">
        <v>3413</v>
      </c>
      <c r="C4498" s="561" t="s">
        <v>2763</v>
      </c>
      <c r="D4498" s="561" t="s">
        <v>3655</v>
      </c>
      <c r="E4498" s="562" t="s">
        <v>22</v>
      </c>
      <c r="F4498" s="561" t="s">
        <v>22</v>
      </c>
      <c r="G4498" s="561" t="s">
        <v>31339</v>
      </c>
      <c r="H4498" s="561" t="s">
        <v>4549</v>
      </c>
      <c r="I4498" s="561" t="s">
        <v>23270</v>
      </c>
      <c r="J4498" s="561" t="s">
        <v>7063</v>
      </c>
      <c r="K4498" s="562" t="s">
        <v>38064</v>
      </c>
      <c r="L4498" s="561" t="s">
        <v>25</v>
      </c>
    </row>
    <row r="4499" spans="1:12" x14ac:dyDescent="0.25">
      <c r="A4499" s="561" t="s">
        <v>3412</v>
      </c>
      <c r="B4499" s="561" t="s">
        <v>3413</v>
      </c>
      <c r="C4499" s="561" t="s">
        <v>2763</v>
      </c>
      <c r="D4499" s="561" t="s">
        <v>3655</v>
      </c>
      <c r="E4499" s="562" t="s">
        <v>22</v>
      </c>
      <c r="F4499" s="561" t="s">
        <v>22</v>
      </c>
      <c r="G4499" s="561" t="s">
        <v>31341</v>
      </c>
      <c r="H4499" s="561" t="s">
        <v>4551</v>
      </c>
      <c r="I4499" s="561" t="s">
        <v>23270</v>
      </c>
      <c r="J4499" s="561" t="s">
        <v>7063</v>
      </c>
      <c r="K4499" s="562" t="s">
        <v>7285</v>
      </c>
      <c r="L4499" s="561" t="s">
        <v>25</v>
      </c>
    </row>
    <row r="4500" spans="1:12" x14ac:dyDescent="0.25">
      <c r="A4500" s="561" t="s">
        <v>3412</v>
      </c>
      <c r="B4500" s="561" t="s">
        <v>3413</v>
      </c>
      <c r="C4500" s="561" t="s">
        <v>2763</v>
      </c>
      <c r="D4500" s="561" t="s">
        <v>3655</v>
      </c>
      <c r="E4500" s="562" t="s">
        <v>22</v>
      </c>
      <c r="F4500" s="561" t="s">
        <v>22</v>
      </c>
      <c r="G4500" s="561" t="s">
        <v>31342</v>
      </c>
      <c r="H4500" s="561" t="s">
        <v>4552</v>
      </c>
      <c r="I4500" s="561" t="s">
        <v>23270</v>
      </c>
      <c r="J4500" s="561" t="s">
        <v>7063</v>
      </c>
      <c r="K4500" s="562" t="s">
        <v>3836</v>
      </c>
      <c r="L4500" s="561" t="s">
        <v>25</v>
      </c>
    </row>
    <row r="4501" spans="1:12" x14ac:dyDescent="0.25">
      <c r="A4501" s="561" t="s">
        <v>3412</v>
      </c>
      <c r="B4501" s="561" t="s">
        <v>3413</v>
      </c>
      <c r="C4501" s="561" t="s">
        <v>2763</v>
      </c>
      <c r="D4501" s="561" t="s">
        <v>3655</v>
      </c>
      <c r="E4501" s="562" t="s">
        <v>22</v>
      </c>
      <c r="F4501" s="561" t="s">
        <v>22</v>
      </c>
      <c r="G4501" s="561" t="s">
        <v>31343</v>
      </c>
      <c r="H4501" s="561" t="s">
        <v>4553</v>
      </c>
      <c r="I4501" s="561" t="s">
        <v>23270</v>
      </c>
      <c r="J4501" s="561" t="s">
        <v>7063</v>
      </c>
      <c r="K4501" s="562" t="s">
        <v>38065</v>
      </c>
      <c r="L4501" s="561" t="s">
        <v>25</v>
      </c>
    </row>
    <row r="4502" spans="1:12" x14ac:dyDescent="0.25">
      <c r="A4502" s="561" t="s">
        <v>3412</v>
      </c>
      <c r="B4502" s="561" t="s">
        <v>3413</v>
      </c>
      <c r="C4502" s="561" t="s">
        <v>2763</v>
      </c>
      <c r="D4502" s="561" t="s">
        <v>3655</v>
      </c>
      <c r="E4502" s="562" t="s">
        <v>22</v>
      </c>
      <c r="F4502" s="561" t="s">
        <v>22</v>
      </c>
      <c r="G4502" s="561" t="s">
        <v>31345</v>
      </c>
      <c r="H4502" s="561" t="s">
        <v>4554</v>
      </c>
      <c r="I4502" s="561" t="s">
        <v>23270</v>
      </c>
      <c r="J4502" s="561" t="s">
        <v>7063</v>
      </c>
      <c r="K4502" s="562" t="s">
        <v>8272</v>
      </c>
      <c r="L4502" s="561" t="s">
        <v>25</v>
      </c>
    </row>
    <row r="4503" spans="1:12" x14ac:dyDescent="0.25">
      <c r="A4503" s="561" t="s">
        <v>3412</v>
      </c>
      <c r="B4503" s="561" t="s">
        <v>3413</v>
      </c>
      <c r="C4503" s="561" t="s">
        <v>2763</v>
      </c>
      <c r="D4503" s="561" t="s">
        <v>3655</v>
      </c>
      <c r="E4503" s="562" t="s">
        <v>22</v>
      </c>
      <c r="F4503" s="561" t="s">
        <v>22</v>
      </c>
      <c r="G4503" s="561" t="s">
        <v>31346</v>
      </c>
      <c r="H4503" s="561" t="s">
        <v>4555</v>
      </c>
      <c r="I4503" s="561" t="s">
        <v>23270</v>
      </c>
      <c r="J4503" s="561" t="s">
        <v>7063</v>
      </c>
      <c r="K4503" s="562" t="s">
        <v>1250</v>
      </c>
      <c r="L4503" s="561" t="s">
        <v>25</v>
      </c>
    </row>
    <row r="4504" spans="1:12" x14ac:dyDescent="0.25">
      <c r="A4504" s="561" t="s">
        <v>3412</v>
      </c>
      <c r="B4504" s="561" t="s">
        <v>3413</v>
      </c>
      <c r="C4504" s="561" t="s">
        <v>2763</v>
      </c>
      <c r="D4504" s="561" t="s">
        <v>3655</v>
      </c>
      <c r="E4504" s="562" t="s">
        <v>22</v>
      </c>
      <c r="F4504" s="561" t="s">
        <v>22</v>
      </c>
      <c r="G4504" s="561" t="s">
        <v>31347</v>
      </c>
      <c r="H4504" s="561" t="s">
        <v>4556</v>
      </c>
      <c r="I4504" s="561" t="s">
        <v>23270</v>
      </c>
      <c r="J4504" s="561" t="s">
        <v>7063</v>
      </c>
      <c r="K4504" s="562" t="s">
        <v>2379</v>
      </c>
      <c r="L4504" s="561" t="s">
        <v>25</v>
      </c>
    </row>
    <row r="4505" spans="1:12" x14ac:dyDescent="0.25">
      <c r="A4505" s="561" t="s">
        <v>3412</v>
      </c>
      <c r="B4505" s="561" t="s">
        <v>3413</v>
      </c>
      <c r="C4505" s="561" t="s">
        <v>2763</v>
      </c>
      <c r="D4505" s="561" t="s">
        <v>3655</v>
      </c>
      <c r="E4505" s="562" t="s">
        <v>22</v>
      </c>
      <c r="F4505" s="561" t="s">
        <v>22</v>
      </c>
      <c r="G4505" s="561" t="s">
        <v>31348</v>
      </c>
      <c r="H4505" s="561" t="s">
        <v>4557</v>
      </c>
      <c r="I4505" s="561" t="s">
        <v>23270</v>
      </c>
      <c r="J4505" s="561" t="s">
        <v>7063</v>
      </c>
      <c r="K4505" s="562" t="s">
        <v>7456</v>
      </c>
      <c r="L4505" s="561" t="s">
        <v>25</v>
      </c>
    </row>
    <row r="4506" spans="1:12" x14ac:dyDescent="0.25">
      <c r="A4506" s="561" t="s">
        <v>3412</v>
      </c>
      <c r="B4506" s="561" t="s">
        <v>3413</v>
      </c>
      <c r="C4506" s="561" t="s">
        <v>2763</v>
      </c>
      <c r="D4506" s="561" t="s">
        <v>3655</v>
      </c>
      <c r="E4506" s="562" t="s">
        <v>22</v>
      </c>
      <c r="F4506" s="561" t="s">
        <v>22</v>
      </c>
      <c r="G4506" s="561" t="s">
        <v>31349</v>
      </c>
      <c r="H4506" s="561" t="s">
        <v>4558</v>
      </c>
      <c r="I4506" s="561" t="s">
        <v>23270</v>
      </c>
      <c r="J4506" s="561" t="s">
        <v>7063</v>
      </c>
      <c r="K4506" s="562" t="s">
        <v>38066</v>
      </c>
      <c r="L4506" s="561" t="s">
        <v>25</v>
      </c>
    </row>
    <row r="4507" spans="1:12" x14ac:dyDescent="0.25">
      <c r="A4507" s="561" t="s">
        <v>3412</v>
      </c>
      <c r="B4507" s="561" t="s">
        <v>3413</v>
      </c>
      <c r="C4507" s="561" t="s">
        <v>2763</v>
      </c>
      <c r="D4507" s="561" t="s">
        <v>3655</v>
      </c>
      <c r="E4507" s="562" t="s">
        <v>22</v>
      </c>
      <c r="F4507" s="561" t="s">
        <v>22</v>
      </c>
      <c r="G4507" s="561" t="s">
        <v>31350</v>
      </c>
      <c r="H4507" s="561" t="s">
        <v>4559</v>
      </c>
      <c r="I4507" s="561" t="s">
        <v>23270</v>
      </c>
      <c r="J4507" s="561" t="s">
        <v>7063</v>
      </c>
      <c r="K4507" s="562" t="s">
        <v>7293</v>
      </c>
      <c r="L4507" s="561" t="s">
        <v>25</v>
      </c>
    </row>
    <row r="4508" spans="1:12" x14ac:dyDescent="0.25">
      <c r="A4508" s="561" t="s">
        <v>3412</v>
      </c>
      <c r="B4508" s="561" t="s">
        <v>3413</v>
      </c>
      <c r="C4508" s="561" t="s">
        <v>2763</v>
      </c>
      <c r="D4508" s="561" t="s">
        <v>3655</v>
      </c>
      <c r="E4508" s="562" t="s">
        <v>22</v>
      </c>
      <c r="F4508" s="561" t="s">
        <v>22</v>
      </c>
      <c r="G4508" s="561" t="s">
        <v>31351</v>
      </c>
      <c r="H4508" s="561" t="s">
        <v>4560</v>
      </c>
      <c r="I4508" s="561" t="s">
        <v>23270</v>
      </c>
      <c r="J4508" s="561" t="s">
        <v>7063</v>
      </c>
      <c r="K4508" s="562" t="s">
        <v>36046</v>
      </c>
      <c r="L4508" s="561" t="s">
        <v>25</v>
      </c>
    </row>
    <row r="4509" spans="1:12" x14ac:dyDescent="0.25">
      <c r="A4509" s="561" t="s">
        <v>3412</v>
      </c>
      <c r="B4509" s="561" t="s">
        <v>3413</v>
      </c>
      <c r="C4509" s="561" t="s">
        <v>2763</v>
      </c>
      <c r="D4509" s="561" t="s">
        <v>3655</v>
      </c>
      <c r="E4509" s="562" t="s">
        <v>22</v>
      </c>
      <c r="F4509" s="561" t="s">
        <v>22</v>
      </c>
      <c r="G4509" s="561" t="s">
        <v>31353</v>
      </c>
      <c r="H4509" s="561" t="s">
        <v>4562</v>
      </c>
      <c r="I4509" s="561" t="s">
        <v>23270</v>
      </c>
      <c r="J4509" s="561" t="s">
        <v>7063</v>
      </c>
      <c r="K4509" s="562" t="s">
        <v>7381</v>
      </c>
      <c r="L4509" s="561" t="s">
        <v>25</v>
      </c>
    </row>
    <row r="4510" spans="1:12" x14ac:dyDescent="0.25">
      <c r="A4510" s="561" t="s">
        <v>3412</v>
      </c>
      <c r="B4510" s="561" t="s">
        <v>3413</v>
      </c>
      <c r="C4510" s="561" t="s">
        <v>2763</v>
      </c>
      <c r="D4510" s="561" t="s">
        <v>3655</v>
      </c>
      <c r="E4510" s="562" t="s">
        <v>22</v>
      </c>
      <c r="F4510" s="561" t="s">
        <v>22</v>
      </c>
      <c r="G4510" s="561" t="s">
        <v>31355</v>
      </c>
      <c r="H4510" s="561" t="s">
        <v>4563</v>
      </c>
      <c r="I4510" s="561" t="s">
        <v>23270</v>
      </c>
      <c r="J4510" s="561" t="s">
        <v>7063</v>
      </c>
      <c r="K4510" s="562" t="s">
        <v>36012</v>
      </c>
      <c r="L4510" s="561" t="s">
        <v>25</v>
      </c>
    </row>
    <row r="4511" spans="1:12" x14ac:dyDescent="0.25">
      <c r="A4511" s="561" t="s">
        <v>3412</v>
      </c>
      <c r="B4511" s="561" t="s">
        <v>3413</v>
      </c>
      <c r="C4511" s="561" t="s">
        <v>2763</v>
      </c>
      <c r="D4511" s="561" t="s">
        <v>3655</v>
      </c>
      <c r="E4511" s="562" t="s">
        <v>22</v>
      </c>
      <c r="F4511" s="561" t="s">
        <v>22</v>
      </c>
      <c r="G4511" s="561" t="s">
        <v>31356</v>
      </c>
      <c r="H4511" s="561" t="s">
        <v>4564</v>
      </c>
      <c r="I4511" s="561" t="s">
        <v>23270</v>
      </c>
      <c r="J4511" s="561" t="s">
        <v>7063</v>
      </c>
      <c r="K4511" s="562" t="s">
        <v>38067</v>
      </c>
      <c r="L4511" s="561" t="s">
        <v>25</v>
      </c>
    </row>
    <row r="4512" spans="1:12" x14ac:dyDescent="0.25">
      <c r="A4512" s="561" t="s">
        <v>3412</v>
      </c>
      <c r="B4512" s="561" t="s">
        <v>3413</v>
      </c>
      <c r="C4512" s="561" t="s">
        <v>2763</v>
      </c>
      <c r="D4512" s="561" t="s">
        <v>3655</v>
      </c>
      <c r="E4512" s="562" t="s">
        <v>22</v>
      </c>
      <c r="F4512" s="561" t="s">
        <v>22</v>
      </c>
      <c r="G4512" s="561" t="s">
        <v>31357</v>
      </c>
      <c r="H4512" s="561" t="s">
        <v>4565</v>
      </c>
      <c r="I4512" s="561" t="s">
        <v>23270</v>
      </c>
      <c r="J4512" s="561" t="s">
        <v>7063</v>
      </c>
      <c r="K4512" s="562" t="s">
        <v>38068</v>
      </c>
      <c r="L4512" s="561" t="s">
        <v>25</v>
      </c>
    </row>
    <row r="4513" spans="1:12" x14ac:dyDescent="0.25">
      <c r="A4513" s="561" t="s">
        <v>3412</v>
      </c>
      <c r="B4513" s="561" t="s">
        <v>3413</v>
      </c>
      <c r="C4513" s="561" t="s">
        <v>2763</v>
      </c>
      <c r="D4513" s="561" t="s">
        <v>3655</v>
      </c>
      <c r="E4513" s="562" t="s">
        <v>22</v>
      </c>
      <c r="F4513" s="561" t="s">
        <v>22</v>
      </c>
      <c r="G4513" s="561" t="s">
        <v>31359</v>
      </c>
      <c r="H4513" s="561" t="s">
        <v>4566</v>
      </c>
      <c r="I4513" s="561" t="s">
        <v>23270</v>
      </c>
      <c r="J4513" s="561" t="s">
        <v>7063</v>
      </c>
      <c r="K4513" s="562" t="s">
        <v>38069</v>
      </c>
      <c r="L4513" s="561" t="s">
        <v>25</v>
      </c>
    </row>
    <row r="4514" spans="1:12" x14ac:dyDescent="0.25">
      <c r="A4514" s="561" t="s">
        <v>3412</v>
      </c>
      <c r="B4514" s="561" t="s">
        <v>3413</v>
      </c>
      <c r="C4514" s="561" t="s">
        <v>2763</v>
      </c>
      <c r="D4514" s="561" t="s">
        <v>3655</v>
      </c>
      <c r="E4514" s="562" t="s">
        <v>22</v>
      </c>
      <c r="F4514" s="561" t="s">
        <v>22</v>
      </c>
      <c r="G4514" s="561" t="s">
        <v>31361</v>
      </c>
      <c r="H4514" s="561" t="s">
        <v>4568</v>
      </c>
      <c r="I4514" s="561" t="s">
        <v>23270</v>
      </c>
      <c r="J4514" s="561" t="s">
        <v>7063</v>
      </c>
      <c r="K4514" s="562" t="s">
        <v>38070</v>
      </c>
      <c r="L4514" s="561" t="s">
        <v>25</v>
      </c>
    </row>
    <row r="4515" spans="1:12" x14ac:dyDescent="0.25">
      <c r="A4515" s="561" t="s">
        <v>3412</v>
      </c>
      <c r="B4515" s="561" t="s">
        <v>3413</v>
      </c>
      <c r="C4515" s="561" t="s">
        <v>2763</v>
      </c>
      <c r="D4515" s="561" t="s">
        <v>3655</v>
      </c>
      <c r="E4515" s="562" t="s">
        <v>22</v>
      </c>
      <c r="F4515" s="561" t="s">
        <v>22</v>
      </c>
      <c r="G4515" s="561" t="s">
        <v>31363</v>
      </c>
      <c r="H4515" s="561" t="s">
        <v>4570</v>
      </c>
      <c r="I4515" s="561" t="s">
        <v>23270</v>
      </c>
      <c r="J4515" s="561" t="s">
        <v>7063</v>
      </c>
      <c r="K4515" s="562" t="s">
        <v>38071</v>
      </c>
      <c r="L4515" s="561" t="s">
        <v>25</v>
      </c>
    </row>
    <row r="4516" spans="1:12" x14ac:dyDescent="0.25">
      <c r="A4516" s="561" t="s">
        <v>3412</v>
      </c>
      <c r="B4516" s="561" t="s">
        <v>3413</v>
      </c>
      <c r="C4516" s="561" t="s">
        <v>2763</v>
      </c>
      <c r="D4516" s="561" t="s">
        <v>3655</v>
      </c>
      <c r="E4516" s="562" t="s">
        <v>22</v>
      </c>
      <c r="F4516" s="561" t="s">
        <v>22</v>
      </c>
      <c r="G4516" s="561" t="s">
        <v>31365</v>
      </c>
      <c r="H4516" s="561" t="s">
        <v>4571</v>
      </c>
      <c r="I4516" s="561" t="s">
        <v>23270</v>
      </c>
      <c r="J4516" s="561" t="s">
        <v>7063</v>
      </c>
      <c r="K4516" s="562" t="s">
        <v>1465</v>
      </c>
      <c r="L4516" s="561" t="s">
        <v>25</v>
      </c>
    </row>
    <row r="4517" spans="1:12" x14ac:dyDescent="0.25">
      <c r="A4517" s="561" t="s">
        <v>3412</v>
      </c>
      <c r="B4517" s="561" t="s">
        <v>3413</v>
      </c>
      <c r="C4517" s="561" t="s">
        <v>2763</v>
      </c>
      <c r="D4517" s="561" t="s">
        <v>3655</v>
      </c>
      <c r="E4517" s="562" t="s">
        <v>22</v>
      </c>
      <c r="F4517" s="561" t="s">
        <v>22</v>
      </c>
      <c r="G4517" s="561" t="s">
        <v>31366</v>
      </c>
      <c r="H4517" s="561" t="s">
        <v>4572</v>
      </c>
      <c r="I4517" s="561" t="s">
        <v>23270</v>
      </c>
      <c r="J4517" s="561" t="s">
        <v>7063</v>
      </c>
      <c r="K4517" s="562" t="s">
        <v>8728</v>
      </c>
      <c r="L4517" s="561" t="s">
        <v>25</v>
      </c>
    </row>
    <row r="4518" spans="1:12" x14ac:dyDescent="0.25">
      <c r="A4518" s="561" t="s">
        <v>3412</v>
      </c>
      <c r="B4518" s="561" t="s">
        <v>3413</v>
      </c>
      <c r="C4518" s="561" t="s">
        <v>2763</v>
      </c>
      <c r="D4518" s="561" t="s">
        <v>3655</v>
      </c>
      <c r="E4518" s="562" t="s">
        <v>22</v>
      </c>
      <c r="F4518" s="561" t="s">
        <v>22</v>
      </c>
      <c r="G4518" s="561" t="s">
        <v>31367</v>
      </c>
      <c r="H4518" s="561" t="s">
        <v>4573</v>
      </c>
      <c r="I4518" s="561" t="s">
        <v>23270</v>
      </c>
      <c r="J4518" s="561" t="s">
        <v>7063</v>
      </c>
      <c r="K4518" s="562" t="s">
        <v>8692</v>
      </c>
      <c r="L4518" s="561" t="s">
        <v>25</v>
      </c>
    </row>
    <row r="4519" spans="1:12" x14ac:dyDescent="0.25">
      <c r="A4519" s="561" t="s">
        <v>3412</v>
      </c>
      <c r="B4519" s="561" t="s">
        <v>3413</v>
      </c>
      <c r="C4519" s="561" t="s">
        <v>2763</v>
      </c>
      <c r="D4519" s="561" t="s">
        <v>3655</v>
      </c>
      <c r="E4519" s="562" t="s">
        <v>22</v>
      </c>
      <c r="F4519" s="561" t="s">
        <v>22</v>
      </c>
      <c r="G4519" s="561" t="s">
        <v>31368</v>
      </c>
      <c r="H4519" s="561" t="s">
        <v>4574</v>
      </c>
      <c r="I4519" s="561" t="s">
        <v>23270</v>
      </c>
      <c r="J4519" s="561" t="s">
        <v>7063</v>
      </c>
      <c r="K4519" s="562" t="s">
        <v>2955</v>
      </c>
      <c r="L4519" s="561" t="s">
        <v>25</v>
      </c>
    </row>
    <row r="4520" spans="1:12" x14ac:dyDescent="0.25">
      <c r="A4520" s="561" t="s">
        <v>3412</v>
      </c>
      <c r="B4520" s="561" t="s">
        <v>3413</v>
      </c>
      <c r="C4520" s="561" t="s">
        <v>2763</v>
      </c>
      <c r="D4520" s="561" t="s">
        <v>3655</v>
      </c>
      <c r="E4520" s="562" t="s">
        <v>22</v>
      </c>
      <c r="F4520" s="561" t="s">
        <v>22</v>
      </c>
      <c r="G4520" s="561" t="s">
        <v>31369</v>
      </c>
      <c r="H4520" s="561" t="s">
        <v>4575</v>
      </c>
      <c r="I4520" s="561" t="s">
        <v>23270</v>
      </c>
      <c r="J4520" s="561" t="s">
        <v>7063</v>
      </c>
      <c r="K4520" s="562" t="s">
        <v>2420</v>
      </c>
      <c r="L4520" s="561" t="s">
        <v>25</v>
      </c>
    </row>
    <row r="4521" spans="1:12" x14ac:dyDescent="0.25">
      <c r="A4521" s="561" t="s">
        <v>3412</v>
      </c>
      <c r="B4521" s="561" t="s">
        <v>3413</v>
      </c>
      <c r="C4521" s="561" t="s">
        <v>2763</v>
      </c>
      <c r="D4521" s="561" t="s">
        <v>3655</v>
      </c>
      <c r="E4521" s="562" t="s">
        <v>22</v>
      </c>
      <c r="F4521" s="561" t="s">
        <v>22</v>
      </c>
      <c r="G4521" s="561" t="s">
        <v>31370</v>
      </c>
      <c r="H4521" s="561" t="s">
        <v>4576</v>
      </c>
      <c r="I4521" s="561" t="s">
        <v>23270</v>
      </c>
      <c r="J4521" s="561" t="s">
        <v>7063</v>
      </c>
      <c r="K4521" s="562" t="s">
        <v>1481</v>
      </c>
      <c r="L4521" s="561" t="s">
        <v>25</v>
      </c>
    </row>
    <row r="4522" spans="1:12" x14ac:dyDescent="0.25">
      <c r="A4522" s="561" t="s">
        <v>3412</v>
      </c>
      <c r="B4522" s="561" t="s">
        <v>3413</v>
      </c>
      <c r="C4522" s="561" t="s">
        <v>2763</v>
      </c>
      <c r="D4522" s="561" t="s">
        <v>3655</v>
      </c>
      <c r="E4522" s="562" t="s">
        <v>22</v>
      </c>
      <c r="F4522" s="561" t="s">
        <v>22</v>
      </c>
      <c r="G4522" s="561" t="s">
        <v>31371</v>
      </c>
      <c r="H4522" s="561" t="s">
        <v>4578</v>
      </c>
      <c r="I4522" s="561" t="s">
        <v>23270</v>
      </c>
      <c r="J4522" s="561" t="s">
        <v>7063</v>
      </c>
      <c r="K4522" s="562" t="s">
        <v>7621</v>
      </c>
      <c r="L4522" s="561" t="s">
        <v>25</v>
      </c>
    </row>
    <row r="4523" spans="1:12" x14ac:dyDescent="0.25">
      <c r="A4523" s="561" t="s">
        <v>3412</v>
      </c>
      <c r="B4523" s="561" t="s">
        <v>3413</v>
      </c>
      <c r="C4523" s="561" t="s">
        <v>2763</v>
      </c>
      <c r="D4523" s="561" t="s">
        <v>3655</v>
      </c>
      <c r="E4523" s="562" t="s">
        <v>22</v>
      </c>
      <c r="F4523" s="561" t="s">
        <v>22</v>
      </c>
      <c r="G4523" s="561" t="s">
        <v>31372</v>
      </c>
      <c r="H4523" s="561" t="s">
        <v>4580</v>
      </c>
      <c r="I4523" s="561" t="s">
        <v>23270</v>
      </c>
      <c r="J4523" s="561" t="s">
        <v>7063</v>
      </c>
      <c r="K4523" s="562" t="s">
        <v>4173</v>
      </c>
      <c r="L4523" s="561" t="s">
        <v>25</v>
      </c>
    </row>
    <row r="4524" spans="1:12" x14ac:dyDescent="0.25">
      <c r="A4524" s="561" t="s">
        <v>3412</v>
      </c>
      <c r="B4524" s="561" t="s">
        <v>3413</v>
      </c>
      <c r="C4524" s="561" t="s">
        <v>2763</v>
      </c>
      <c r="D4524" s="561" t="s">
        <v>3655</v>
      </c>
      <c r="E4524" s="562" t="s">
        <v>22</v>
      </c>
      <c r="F4524" s="561" t="s">
        <v>22</v>
      </c>
      <c r="G4524" s="561" t="s">
        <v>31373</v>
      </c>
      <c r="H4524" s="561" t="s">
        <v>4581</v>
      </c>
      <c r="I4524" s="561" t="s">
        <v>23270</v>
      </c>
      <c r="J4524" s="561" t="s">
        <v>7063</v>
      </c>
      <c r="K4524" s="562" t="s">
        <v>7471</v>
      </c>
      <c r="L4524" s="561" t="s">
        <v>25</v>
      </c>
    </row>
    <row r="4525" spans="1:12" x14ac:dyDescent="0.25">
      <c r="A4525" s="561" t="s">
        <v>3412</v>
      </c>
      <c r="B4525" s="561" t="s">
        <v>3413</v>
      </c>
      <c r="C4525" s="561" t="s">
        <v>2763</v>
      </c>
      <c r="D4525" s="561" t="s">
        <v>3655</v>
      </c>
      <c r="E4525" s="562" t="s">
        <v>22</v>
      </c>
      <c r="F4525" s="561" t="s">
        <v>22</v>
      </c>
      <c r="G4525" s="561" t="s">
        <v>31375</v>
      </c>
      <c r="H4525" s="561" t="s">
        <v>4582</v>
      </c>
      <c r="I4525" s="561" t="s">
        <v>23270</v>
      </c>
      <c r="J4525" s="561" t="s">
        <v>7063</v>
      </c>
      <c r="K4525" s="562" t="s">
        <v>38072</v>
      </c>
      <c r="L4525" s="561" t="s">
        <v>25</v>
      </c>
    </row>
    <row r="4526" spans="1:12" x14ac:dyDescent="0.25">
      <c r="A4526" s="561" t="s">
        <v>3412</v>
      </c>
      <c r="B4526" s="561" t="s">
        <v>3413</v>
      </c>
      <c r="C4526" s="561" t="s">
        <v>2763</v>
      </c>
      <c r="D4526" s="561" t="s">
        <v>3655</v>
      </c>
      <c r="E4526" s="562" t="s">
        <v>22</v>
      </c>
      <c r="F4526" s="561" t="s">
        <v>22</v>
      </c>
      <c r="G4526" s="561" t="s">
        <v>31376</v>
      </c>
      <c r="H4526" s="561" t="s">
        <v>4584</v>
      </c>
      <c r="I4526" s="561" t="s">
        <v>23270</v>
      </c>
      <c r="J4526" s="561" t="s">
        <v>7063</v>
      </c>
      <c r="K4526" s="562" t="s">
        <v>7144</v>
      </c>
      <c r="L4526" s="561" t="s">
        <v>25</v>
      </c>
    </row>
    <row r="4527" spans="1:12" x14ac:dyDescent="0.25">
      <c r="A4527" s="561" t="s">
        <v>3412</v>
      </c>
      <c r="B4527" s="561" t="s">
        <v>3413</v>
      </c>
      <c r="C4527" s="561" t="s">
        <v>2763</v>
      </c>
      <c r="D4527" s="561" t="s">
        <v>3655</v>
      </c>
      <c r="E4527" s="562" t="s">
        <v>22</v>
      </c>
      <c r="F4527" s="561" t="s">
        <v>22</v>
      </c>
      <c r="G4527" s="561" t="s">
        <v>31377</v>
      </c>
      <c r="H4527" s="561" t="s">
        <v>4585</v>
      </c>
      <c r="I4527" s="561" t="s">
        <v>23270</v>
      </c>
      <c r="J4527" s="561" t="s">
        <v>7063</v>
      </c>
      <c r="K4527" s="562" t="s">
        <v>38073</v>
      </c>
      <c r="L4527" s="561" t="s">
        <v>25</v>
      </c>
    </row>
    <row r="4528" spans="1:12" x14ac:dyDescent="0.25">
      <c r="A4528" s="561" t="s">
        <v>3412</v>
      </c>
      <c r="B4528" s="561" t="s">
        <v>3413</v>
      </c>
      <c r="C4528" s="561" t="s">
        <v>2763</v>
      </c>
      <c r="D4528" s="561" t="s">
        <v>3655</v>
      </c>
      <c r="E4528" s="562" t="s">
        <v>22</v>
      </c>
      <c r="F4528" s="561" t="s">
        <v>22</v>
      </c>
      <c r="G4528" s="561" t="s">
        <v>31379</v>
      </c>
      <c r="H4528" s="561" t="s">
        <v>4586</v>
      </c>
      <c r="I4528" s="561" t="s">
        <v>23270</v>
      </c>
      <c r="J4528" s="561" t="s">
        <v>7063</v>
      </c>
      <c r="K4528" s="562" t="s">
        <v>7418</v>
      </c>
      <c r="L4528" s="561" t="s">
        <v>25</v>
      </c>
    </row>
    <row r="4529" spans="1:12" x14ac:dyDescent="0.25">
      <c r="A4529" s="561" t="s">
        <v>3412</v>
      </c>
      <c r="B4529" s="561" t="s">
        <v>3413</v>
      </c>
      <c r="C4529" s="561" t="s">
        <v>2763</v>
      </c>
      <c r="D4529" s="561" t="s">
        <v>3655</v>
      </c>
      <c r="E4529" s="562" t="s">
        <v>22</v>
      </c>
      <c r="F4529" s="561" t="s">
        <v>22</v>
      </c>
      <c r="G4529" s="561" t="s">
        <v>31380</v>
      </c>
      <c r="H4529" s="561" t="s">
        <v>4587</v>
      </c>
      <c r="I4529" s="561" t="s">
        <v>23270</v>
      </c>
      <c r="J4529" s="561" t="s">
        <v>7063</v>
      </c>
      <c r="K4529" s="562" t="s">
        <v>5167</v>
      </c>
      <c r="L4529" s="561" t="s">
        <v>25</v>
      </c>
    </row>
    <row r="4530" spans="1:12" x14ac:dyDescent="0.25">
      <c r="A4530" s="561" t="s">
        <v>3412</v>
      </c>
      <c r="B4530" s="561" t="s">
        <v>3413</v>
      </c>
      <c r="C4530" s="561" t="s">
        <v>2763</v>
      </c>
      <c r="D4530" s="561" t="s">
        <v>3655</v>
      </c>
      <c r="E4530" s="562" t="s">
        <v>22</v>
      </c>
      <c r="F4530" s="561" t="s">
        <v>22</v>
      </c>
      <c r="G4530" s="561" t="s">
        <v>31381</v>
      </c>
      <c r="H4530" s="561" t="s">
        <v>4589</v>
      </c>
      <c r="I4530" s="561" t="s">
        <v>23270</v>
      </c>
      <c r="J4530" s="561" t="s">
        <v>7063</v>
      </c>
      <c r="K4530" s="562" t="s">
        <v>7647</v>
      </c>
      <c r="L4530" s="561" t="s">
        <v>25</v>
      </c>
    </row>
    <row r="4531" spans="1:12" x14ac:dyDescent="0.25">
      <c r="A4531" s="561" t="s">
        <v>3412</v>
      </c>
      <c r="B4531" s="561" t="s">
        <v>3413</v>
      </c>
      <c r="C4531" s="561" t="s">
        <v>2763</v>
      </c>
      <c r="D4531" s="561" t="s">
        <v>3655</v>
      </c>
      <c r="E4531" s="562" t="s">
        <v>22</v>
      </c>
      <c r="F4531" s="561" t="s">
        <v>22</v>
      </c>
      <c r="G4531" s="561" t="s">
        <v>31382</v>
      </c>
      <c r="H4531" s="561" t="s">
        <v>4590</v>
      </c>
      <c r="I4531" s="561" t="s">
        <v>23270</v>
      </c>
      <c r="J4531" s="561" t="s">
        <v>7063</v>
      </c>
      <c r="K4531" s="562" t="s">
        <v>7468</v>
      </c>
      <c r="L4531" s="561" t="s">
        <v>25</v>
      </c>
    </row>
    <row r="4532" spans="1:12" x14ac:dyDescent="0.25">
      <c r="A4532" s="561" t="s">
        <v>3412</v>
      </c>
      <c r="B4532" s="561" t="s">
        <v>3413</v>
      </c>
      <c r="C4532" s="561" t="s">
        <v>2763</v>
      </c>
      <c r="D4532" s="561" t="s">
        <v>3655</v>
      </c>
      <c r="E4532" s="562" t="s">
        <v>22</v>
      </c>
      <c r="F4532" s="561" t="s">
        <v>22</v>
      </c>
      <c r="G4532" s="561" t="s">
        <v>31383</v>
      </c>
      <c r="H4532" s="561" t="s">
        <v>4591</v>
      </c>
      <c r="I4532" s="561" t="s">
        <v>23270</v>
      </c>
      <c r="J4532" s="561" t="s">
        <v>7063</v>
      </c>
      <c r="K4532" s="562" t="s">
        <v>8412</v>
      </c>
      <c r="L4532" s="561" t="s">
        <v>25</v>
      </c>
    </row>
    <row r="4533" spans="1:12" x14ac:dyDescent="0.25">
      <c r="A4533" s="561" t="s">
        <v>3412</v>
      </c>
      <c r="B4533" s="561" t="s">
        <v>3413</v>
      </c>
      <c r="C4533" s="561" t="s">
        <v>2763</v>
      </c>
      <c r="D4533" s="561" t="s">
        <v>3655</v>
      </c>
      <c r="E4533" s="562" t="s">
        <v>22</v>
      </c>
      <c r="F4533" s="561" t="s">
        <v>22</v>
      </c>
      <c r="G4533" s="561" t="s">
        <v>31385</v>
      </c>
      <c r="H4533" s="561" t="s">
        <v>4592</v>
      </c>
      <c r="I4533" s="561" t="s">
        <v>23270</v>
      </c>
      <c r="J4533" s="561" t="s">
        <v>7063</v>
      </c>
      <c r="K4533" s="562" t="s">
        <v>38074</v>
      </c>
      <c r="L4533" s="561" t="s">
        <v>25</v>
      </c>
    </row>
    <row r="4534" spans="1:12" x14ac:dyDescent="0.25">
      <c r="A4534" s="561" t="s">
        <v>3412</v>
      </c>
      <c r="B4534" s="561" t="s">
        <v>3413</v>
      </c>
      <c r="C4534" s="561" t="s">
        <v>2763</v>
      </c>
      <c r="D4534" s="561" t="s">
        <v>3655</v>
      </c>
      <c r="E4534" s="562" t="s">
        <v>22</v>
      </c>
      <c r="F4534" s="561" t="s">
        <v>22</v>
      </c>
      <c r="G4534" s="561" t="s">
        <v>31387</v>
      </c>
      <c r="H4534" s="561" t="s">
        <v>4593</v>
      </c>
      <c r="I4534" s="561" t="s">
        <v>23270</v>
      </c>
      <c r="J4534" s="561" t="s">
        <v>7063</v>
      </c>
      <c r="K4534" s="562" t="s">
        <v>8129</v>
      </c>
      <c r="L4534" s="561" t="s">
        <v>25</v>
      </c>
    </row>
    <row r="4535" spans="1:12" x14ac:dyDescent="0.25">
      <c r="A4535" s="561" t="s">
        <v>3412</v>
      </c>
      <c r="B4535" s="561" t="s">
        <v>3413</v>
      </c>
      <c r="C4535" s="561" t="s">
        <v>2763</v>
      </c>
      <c r="D4535" s="561" t="s">
        <v>3655</v>
      </c>
      <c r="E4535" s="562" t="s">
        <v>22</v>
      </c>
      <c r="F4535" s="561" t="s">
        <v>22</v>
      </c>
      <c r="G4535" s="561" t="s">
        <v>31389</v>
      </c>
      <c r="H4535" s="561" t="s">
        <v>4594</v>
      </c>
      <c r="I4535" s="561" t="s">
        <v>23270</v>
      </c>
      <c r="J4535" s="561" t="s">
        <v>7063</v>
      </c>
      <c r="K4535" s="562" t="s">
        <v>38075</v>
      </c>
      <c r="L4535" s="561" t="s">
        <v>25</v>
      </c>
    </row>
    <row r="4536" spans="1:12" x14ac:dyDescent="0.25">
      <c r="A4536" s="561" t="s">
        <v>3412</v>
      </c>
      <c r="B4536" s="561" t="s">
        <v>3413</v>
      </c>
      <c r="C4536" s="561" t="s">
        <v>2763</v>
      </c>
      <c r="D4536" s="561" t="s">
        <v>3655</v>
      </c>
      <c r="E4536" s="562" t="s">
        <v>22</v>
      </c>
      <c r="F4536" s="561" t="s">
        <v>22</v>
      </c>
      <c r="G4536" s="561" t="s">
        <v>31391</v>
      </c>
      <c r="H4536" s="561" t="s">
        <v>4595</v>
      </c>
      <c r="I4536" s="561" t="s">
        <v>23270</v>
      </c>
      <c r="J4536" s="561" t="s">
        <v>7063</v>
      </c>
      <c r="K4536" s="562" t="s">
        <v>7799</v>
      </c>
      <c r="L4536" s="561" t="s">
        <v>25</v>
      </c>
    </row>
    <row r="4537" spans="1:12" x14ac:dyDescent="0.25">
      <c r="A4537" s="561" t="s">
        <v>3412</v>
      </c>
      <c r="B4537" s="561" t="s">
        <v>3413</v>
      </c>
      <c r="C4537" s="561" t="s">
        <v>2763</v>
      </c>
      <c r="D4537" s="561" t="s">
        <v>3655</v>
      </c>
      <c r="E4537" s="562" t="s">
        <v>22</v>
      </c>
      <c r="F4537" s="561" t="s">
        <v>22</v>
      </c>
      <c r="G4537" s="561" t="s">
        <v>31392</v>
      </c>
      <c r="H4537" s="561" t="s">
        <v>4596</v>
      </c>
      <c r="I4537" s="561" t="s">
        <v>23270</v>
      </c>
      <c r="J4537" s="561" t="s">
        <v>7063</v>
      </c>
      <c r="K4537" s="562" t="s">
        <v>1394</v>
      </c>
      <c r="L4537" s="561" t="s">
        <v>25</v>
      </c>
    </row>
    <row r="4538" spans="1:12" x14ac:dyDescent="0.25">
      <c r="A4538" s="561" t="s">
        <v>3412</v>
      </c>
      <c r="B4538" s="561" t="s">
        <v>3413</v>
      </c>
      <c r="C4538" s="561" t="s">
        <v>2763</v>
      </c>
      <c r="D4538" s="561" t="s">
        <v>3655</v>
      </c>
      <c r="E4538" s="562" t="s">
        <v>22</v>
      </c>
      <c r="F4538" s="561" t="s">
        <v>22</v>
      </c>
      <c r="G4538" s="561" t="s">
        <v>31393</v>
      </c>
      <c r="H4538" s="561" t="s">
        <v>4597</v>
      </c>
      <c r="I4538" s="561" t="s">
        <v>23270</v>
      </c>
      <c r="J4538" s="561" t="s">
        <v>7063</v>
      </c>
      <c r="K4538" s="562" t="s">
        <v>7338</v>
      </c>
      <c r="L4538" s="561" t="s">
        <v>25</v>
      </c>
    </row>
    <row r="4539" spans="1:12" x14ac:dyDescent="0.25">
      <c r="A4539" s="561" t="s">
        <v>3412</v>
      </c>
      <c r="B4539" s="561" t="s">
        <v>3413</v>
      </c>
      <c r="C4539" s="561" t="s">
        <v>2763</v>
      </c>
      <c r="D4539" s="561" t="s">
        <v>3655</v>
      </c>
      <c r="E4539" s="562" t="s">
        <v>22</v>
      </c>
      <c r="F4539" s="561" t="s">
        <v>22</v>
      </c>
      <c r="G4539" s="561" t="s">
        <v>31394</v>
      </c>
      <c r="H4539" s="561" t="s">
        <v>4599</v>
      </c>
      <c r="I4539" s="561" t="s">
        <v>23270</v>
      </c>
      <c r="J4539" s="561" t="s">
        <v>7063</v>
      </c>
      <c r="K4539" s="562" t="s">
        <v>58</v>
      </c>
      <c r="L4539" s="561" t="s">
        <v>25</v>
      </c>
    </row>
    <row r="4540" spans="1:12" x14ac:dyDescent="0.25">
      <c r="A4540" s="561" t="s">
        <v>3412</v>
      </c>
      <c r="B4540" s="561" t="s">
        <v>3413</v>
      </c>
      <c r="C4540" s="561" t="s">
        <v>2763</v>
      </c>
      <c r="D4540" s="561" t="s">
        <v>3655</v>
      </c>
      <c r="E4540" s="562" t="s">
        <v>22</v>
      </c>
      <c r="F4540" s="561" t="s">
        <v>22</v>
      </c>
      <c r="G4540" s="561" t="s">
        <v>31395</v>
      </c>
      <c r="H4540" s="561" t="s">
        <v>4601</v>
      </c>
      <c r="I4540" s="561" t="s">
        <v>23270</v>
      </c>
      <c r="J4540" s="561" t="s">
        <v>7063</v>
      </c>
      <c r="K4540" s="562" t="s">
        <v>1521</v>
      </c>
      <c r="L4540" s="561" t="s">
        <v>25</v>
      </c>
    </row>
    <row r="4541" spans="1:12" x14ac:dyDescent="0.25">
      <c r="A4541" s="561" t="s">
        <v>3412</v>
      </c>
      <c r="B4541" s="561" t="s">
        <v>3413</v>
      </c>
      <c r="C4541" s="561" t="s">
        <v>2763</v>
      </c>
      <c r="D4541" s="561" t="s">
        <v>3655</v>
      </c>
      <c r="E4541" s="562" t="s">
        <v>22</v>
      </c>
      <c r="F4541" s="561" t="s">
        <v>22</v>
      </c>
      <c r="G4541" s="561" t="s">
        <v>31396</v>
      </c>
      <c r="H4541" s="561" t="s">
        <v>4602</v>
      </c>
      <c r="I4541" s="561" t="s">
        <v>23270</v>
      </c>
      <c r="J4541" s="561" t="s">
        <v>7063</v>
      </c>
      <c r="K4541" s="562" t="s">
        <v>4525</v>
      </c>
      <c r="L4541" s="561" t="s">
        <v>25</v>
      </c>
    </row>
    <row r="4542" spans="1:12" x14ac:dyDescent="0.25">
      <c r="A4542" s="561" t="s">
        <v>3412</v>
      </c>
      <c r="B4542" s="561" t="s">
        <v>3413</v>
      </c>
      <c r="C4542" s="561" t="s">
        <v>2763</v>
      </c>
      <c r="D4542" s="561" t="s">
        <v>3655</v>
      </c>
      <c r="E4542" s="562" t="s">
        <v>22</v>
      </c>
      <c r="F4542" s="561" t="s">
        <v>22</v>
      </c>
      <c r="G4542" s="561" t="s">
        <v>31398</v>
      </c>
      <c r="H4542" s="561" t="s">
        <v>4603</v>
      </c>
      <c r="I4542" s="561" t="s">
        <v>23270</v>
      </c>
      <c r="J4542" s="561" t="s">
        <v>7063</v>
      </c>
      <c r="K4542" s="562" t="s">
        <v>4258</v>
      </c>
      <c r="L4542" s="561" t="s">
        <v>25</v>
      </c>
    </row>
    <row r="4543" spans="1:12" x14ac:dyDescent="0.25">
      <c r="A4543" s="561" t="s">
        <v>3412</v>
      </c>
      <c r="B4543" s="561" t="s">
        <v>3413</v>
      </c>
      <c r="C4543" s="561" t="s">
        <v>2763</v>
      </c>
      <c r="D4543" s="561" t="s">
        <v>3655</v>
      </c>
      <c r="E4543" s="562" t="s">
        <v>22</v>
      </c>
      <c r="F4543" s="561" t="s">
        <v>22</v>
      </c>
      <c r="G4543" s="561" t="s">
        <v>31399</v>
      </c>
      <c r="H4543" s="561" t="s">
        <v>4605</v>
      </c>
      <c r="I4543" s="561" t="s">
        <v>23270</v>
      </c>
      <c r="J4543" s="561" t="s">
        <v>7063</v>
      </c>
      <c r="K4543" s="562" t="s">
        <v>3320</v>
      </c>
      <c r="L4543" s="561" t="s">
        <v>25</v>
      </c>
    </row>
    <row r="4544" spans="1:12" x14ac:dyDescent="0.25">
      <c r="A4544" s="561" t="s">
        <v>3412</v>
      </c>
      <c r="B4544" s="561" t="s">
        <v>3413</v>
      </c>
      <c r="C4544" s="561" t="s">
        <v>2763</v>
      </c>
      <c r="D4544" s="561" t="s">
        <v>3655</v>
      </c>
      <c r="E4544" s="562" t="s">
        <v>22</v>
      </c>
      <c r="F4544" s="561" t="s">
        <v>22</v>
      </c>
      <c r="G4544" s="561" t="s">
        <v>31401</v>
      </c>
      <c r="H4544" s="561" t="s">
        <v>4607</v>
      </c>
      <c r="I4544" s="561" t="s">
        <v>23270</v>
      </c>
      <c r="J4544" s="561" t="s">
        <v>7063</v>
      </c>
      <c r="K4544" s="562" t="s">
        <v>38076</v>
      </c>
      <c r="L4544" s="561" t="s">
        <v>25</v>
      </c>
    </row>
    <row r="4545" spans="1:12" x14ac:dyDescent="0.25">
      <c r="A4545" s="561" t="s">
        <v>3412</v>
      </c>
      <c r="B4545" s="561" t="s">
        <v>3413</v>
      </c>
      <c r="C4545" s="561" t="s">
        <v>2763</v>
      </c>
      <c r="D4545" s="561" t="s">
        <v>3655</v>
      </c>
      <c r="E4545" s="562" t="s">
        <v>22</v>
      </c>
      <c r="F4545" s="561" t="s">
        <v>22</v>
      </c>
      <c r="G4545" s="561" t="s">
        <v>31403</v>
      </c>
      <c r="H4545" s="561" t="s">
        <v>4608</v>
      </c>
      <c r="I4545" s="561" t="s">
        <v>23270</v>
      </c>
      <c r="J4545" s="561" t="s">
        <v>7063</v>
      </c>
      <c r="K4545" s="562" t="s">
        <v>38077</v>
      </c>
      <c r="L4545" s="561" t="s">
        <v>25</v>
      </c>
    </row>
    <row r="4546" spans="1:12" x14ac:dyDescent="0.25">
      <c r="A4546" s="561" t="s">
        <v>3412</v>
      </c>
      <c r="B4546" s="561" t="s">
        <v>3413</v>
      </c>
      <c r="C4546" s="561" t="s">
        <v>2763</v>
      </c>
      <c r="D4546" s="561" t="s">
        <v>3655</v>
      </c>
      <c r="E4546" s="562" t="s">
        <v>22</v>
      </c>
      <c r="F4546" s="561" t="s">
        <v>22</v>
      </c>
      <c r="G4546" s="561" t="s">
        <v>31405</v>
      </c>
      <c r="H4546" s="561" t="s">
        <v>4609</v>
      </c>
      <c r="I4546" s="561" t="s">
        <v>23270</v>
      </c>
      <c r="J4546" s="561" t="s">
        <v>7063</v>
      </c>
      <c r="K4546" s="562" t="s">
        <v>31436</v>
      </c>
      <c r="L4546" s="561" t="s">
        <v>25</v>
      </c>
    </row>
    <row r="4547" spans="1:12" x14ac:dyDescent="0.25">
      <c r="A4547" s="561" t="s">
        <v>3412</v>
      </c>
      <c r="B4547" s="561" t="s">
        <v>3413</v>
      </c>
      <c r="C4547" s="561" t="s">
        <v>2763</v>
      </c>
      <c r="D4547" s="561" t="s">
        <v>3655</v>
      </c>
      <c r="E4547" s="562" t="s">
        <v>22</v>
      </c>
      <c r="F4547" s="561" t="s">
        <v>22</v>
      </c>
      <c r="G4547" s="561" t="s">
        <v>31407</v>
      </c>
      <c r="H4547" s="561" t="s">
        <v>4610</v>
      </c>
      <c r="I4547" s="561" t="s">
        <v>23270</v>
      </c>
      <c r="J4547" s="561" t="s">
        <v>7063</v>
      </c>
      <c r="K4547" s="562" t="s">
        <v>2748</v>
      </c>
      <c r="L4547" s="561" t="s">
        <v>25</v>
      </c>
    </row>
    <row r="4548" spans="1:12" x14ac:dyDescent="0.25">
      <c r="A4548" s="561" t="s">
        <v>3412</v>
      </c>
      <c r="B4548" s="561" t="s">
        <v>3413</v>
      </c>
      <c r="C4548" s="561" t="s">
        <v>2763</v>
      </c>
      <c r="D4548" s="561" t="s">
        <v>3655</v>
      </c>
      <c r="E4548" s="562" t="s">
        <v>22</v>
      </c>
      <c r="F4548" s="561" t="s">
        <v>22</v>
      </c>
      <c r="G4548" s="561" t="s">
        <v>31408</v>
      </c>
      <c r="H4548" s="561" t="s">
        <v>4611</v>
      </c>
      <c r="I4548" s="561" t="s">
        <v>23270</v>
      </c>
      <c r="J4548" s="561" t="s">
        <v>7063</v>
      </c>
      <c r="K4548" s="562" t="s">
        <v>2169</v>
      </c>
      <c r="L4548" s="561" t="s">
        <v>25</v>
      </c>
    </row>
    <row r="4549" spans="1:12" x14ac:dyDescent="0.25">
      <c r="A4549" s="561" t="s">
        <v>3412</v>
      </c>
      <c r="B4549" s="561" t="s">
        <v>3413</v>
      </c>
      <c r="C4549" s="561" t="s">
        <v>2763</v>
      </c>
      <c r="D4549" s="561" t="s">
        <v>3655</v>
      </c>
      <c r="E4549" s="562" t="s">
        <v>22</v>
      </c>
      <c r="F4549" s="561" t="s">
        <v>22</v>
      </c>
      <c r="G4549" s="561" t="s">
        <v>31409</v>
      </c>
      <c r="H4549" s="561" t="s">
        <v>4613</v>
      </c>
      <c r="I4549" s="561" t="s">
        <v>23270</v>
      </c>
      <c r="J4549" s="561" t="s">
        <v>7063</v>
      </c>
      <c r="K4549" s="562" t="s">
        <v>7252</v>
      </c>
      <c r="L4549" s="561" t="s">
        <v>25</v>
      </c>
    </row>
    <row r="4550" spans="1:12" x14ac:dyDescent="0.25">
      <c r="A4550" s="561" t="s">
        <v>3412</v>
      </c>
      <c r="B4550" s="561" t="s">
        <v>3413</v>
      </c>
      <c r="C4550" s="561" t="s">
        <v>2763</v>
      </c>
      <c r="D4550" s="561" t="s">
        <v>3655</v>
      </c>
      <c r="E4550" s="562" t="s">
        <v>22</v>
      </c>
      <c r="F4550" s="561" t="s">
        <v>22</v>
      </c>
      <c r="G4550" s="561" t="s">
        <v>31410</v>
      </c>
      <c r="H4550" s="561" t="s">
        <v>4614</v>
      </c>
      <c r="I4550" s="561" t="s">
        <v>23270</v>
      </c>
      <c r="J4550" s="561" t="s">
        <v>7063</v>
      </c>
      <c r="K4550" s="562" t="s">
        <v>8430</v>
      </c>
      <c r="L4550" s="561" t="s">
        <v>25</v>
      </c>
    </row>
    <row r="4551" spans="1:12" x14ac:dyDescent="0.25">
      <c r="A4551" s="561" t="s">
        <v>3412</v>
      </c>
      <c r="B4551" s="561" t="s">
        <v>3413</v>
      </c>
      <c r="C4551" s="561" t="s">
        <v>2763</v>
      </c>
      <c r="D4551" s="561" t="s">
        <v>3655</v>
      </c>
      <c r="E4551" s="562" t="s">
        <v>22</v>
      </c>
      <c r="F4551" s="561" t="s">
        <v>22</v>
      </c>
      <c r="G4551" s="561" t="s">
        <v>31412</v>
      </c>
      <c r="H4551" s="561" t="s">
        <v>4615</v>
      </c>
      <c r="I4551" s="561" t="s">
        <v>23270</v>
      </c>
      <c r="J4551" s="561" t="s">
        <v>7063</v>
      </c>
      <c r="K4551" s="562" t="s">
        <v>7778</v>
      </c>
      <c r="L4551" s="561" t="s">
        <v>25</v>
      </c>
    </row>
    <row r="4552" spans="1:12" x14ac:dyDescent="0.25">
      <c r="A4552" s="561" t="s">
        <v>3412</v>
      </c>
      <c r="B4552" s="561" t="s">
        <v>3413</v>
      </c>
      <c r="C4552" s="561" t="s">
        <v>2763</v>
      </c>
      <c r="D4552" s="561" t="s">
        <v>3655</v>
      </c>
      <c r="E4552" s="562" t="s">
        <v>22</v>
      </c>
      <c r="F4552" s="561" t="s">
        <v>22</v>
      </c>
      <c r="G4552" s="561" t="s">
        <v>31413</v>
      </c>
      <c r="H4552" s="561" t="s">
        <v>4616</v>
      </c>
      <c r="I4552" s="561" t="s">
        <v>23270</v>
      </c>
      <c r="J4552" s="561" t="s">
        <v>7063</v>
      </c>
      <c r="K4552" s="562" t="s">
        <v>38078</v>
      </c>
      <c r="L4552" s="561" t="s">
        <v>25</v>
      </c>
    </row>
    <row r="4553" spans="1:12" x14ac:dyDescent="0.25">
      <c r="A4553" s="561" t="s">
        <v>3412</v>
      </c>
      <c r="B4553" s="561" t="s">
        <v>3413</v>
      </c>
      <c r="C4553" s="561" t="s">
        <v>2763</v>
      </c>
      <c r="D4553" s="561" t="s">
        <v>3655</v>
      </c>
      <c r="E4553" s="562" t="s">
        <v>22</v>
      </c>
      <c r="F4553" s="561" t="s">
        <v>22</v>
      </c>
      <c r="G4553" s="561" t="s">
        <v>31414</v>
      </c>
      <c r="H4553" s="561" t="s">
        <v>4617</v>
      </c>
      <c r="I4553" s="561" t="s">
        <v>23270</v>
      </c>
      <c r="J4553" s="561" t="s">
        <v>7063</v>
      </c>
      <c r="K4553" s="562" t="s">
        <v>38079</v>
      </c>
      <c r="L4553" s="561" t="s">
        <v>25</v>
      </c>
    </row>
    <row r="4554" spans="1:12" x14ac:dyDescent="0.25">
      <c r="A4554" s="561" t="s">
        <v>3412</v>
      </c>
      <c r="B4554" s="561" t="s">
        <v>3413</v>
      </c>
      <c r="C4554" s="561" t="s">
        <v>2763</v>
      </c>
      <c r="D4554" s="561" t="s">
        <v>3655</v>
      </c>
      <c r="E4554" s="562" t="s">
        <v>22</v>
      </c>
      <c r="F4554" s="561" t="s">
        <v>22</v>
      </c>
      <c r="G4554" s="561" t="s">
        <v>31416</v>
      </c>
      <c r="H4554" s="561" t="s">
        <v>4618</v>
      </c>
      <c r="I4554" s="561" t="s">
        <v>23270</v>
      </c>
      <c r="J4554" s="561" t="s">
        <v>7063</v>
      </c>
      <c r="K4554" s="562" t="s">
        <v>4740</v>
      </c>
      <c r="L4554" s="561" t="s">
        <v>25</v>
      </c>
    </row>
    <row r="4555" spans="1:12" x14ac:dyDescent="0.25">
      <c r="A4555" s="561" t="s">
        <v>3412</v>
      </c>
      <c r="B4555" s="561" t="s">
        <v>3413</v>
      </c>
      <c r="C4555" s="561" t="s">
        <v>2763</v>
      </c>
      <c r="D4555" s="561" t="s">
        <v>3655</v>
      </c>
      <c r="E4555" s="562" t="s">
        <v>22</v>
      </c>
      <c r="F4555" s="561" t="s">
        <v>22</v>
      </c>
      <c r="G4555" s="561" t="s">
        <v>31418</v>
      </c>
      <c r="H4555" s="561" t="s">
        <v>4619</v>
      </c>
      <c r="I4555" s="561" t="s">
        <v>23270</v>
      </c>
      <c r="J4555" s="561" t="s">
        <v>7063</v>
      </c>
      <c r="K4555" s="562" t="s">
        <v>38080</v>
      </c>
      <c r="L4555" s="561" t="s">
        <v>25</v>
      </c>
    </row>
    <row r="4556" spans="1:12" x14ac:dyDescent="0.25">
      <c r="A4556" s="561" t="s">
        <v>3412</v>
      </c>
      <c r="B4556" s="561" t="s">
        <v>3413</v>
      </c>
      <c r="C4556" s="561" t="s">
        <v>2763</v>
      </c>
      <c r="D4556" s="561" t="s">
        <v>3655</v>
      </c>
      <c r="E4556" s="562" t="s">
        <v>22</v>
      </c>
      <c r="F4556" s="561" t="s">
        <v>22</v>
      </c>
      <c r="G4556" s="561" t="s">
        <v>31419</v>
      </c>
      <c r="H4556" s="561" t="s">
        <v>4620</v>
      </c>
      <c r="I4556" s="561" t="s">
        <v>23270</v>
      </c>
      <c r="J4556" s="561" t="s">
        <v>7063</v>
      </c>
      <c r="K4556" s="562" t="s">
        <v>31992</v>
      </c>
      <c r="L4556" s="561" t="s">
        <v>25</v>
      </c>
    </row>
    <row r="4557" spans="1:12" x14ac:dyDescent="0.25">
      <c r="A4557" s="561" t="s">
        <v>3412</v>
      </c>
      <c r="B4557" s="561" t="s">
        <v>3413</v>
      </c>
      <c r="C4557" s="561" t="s">
        <v>2763</v>
      </c>
      <c r="D4557" s="561" t="s">
        <v>3655</v>
      </c>
      <c r="E4557" s="562" t="s">
        <v>22</v>
      </c>
      <c r="F4557" s="561" t="s">
        <v>22</v>
      </c>
      <c r="G4557" s="561" t="s">
        <v>31420</v>
      </c>
      <c r="H4557" s="561" t="s">
        <v>4621</v>
      </c>
      <c r="I4557" s="561" t="s">
        <v>23270</v>
      </c>
      <c r="J4557" s="561" t="s">
        <v>7063</v>
      </c>
      <c r="K4557" s="562" t="s">
        <v>1184</v>
      </c>
      <c r="L4557" s="561" t="s">
        <v>25</v>
      </c>
    </row>
    <row r="4558" spans="1:12" x14ac:dyDescent="0.25">
      <c r="A4558" s="561" t="s">
        <v>3412</v>
      </c>
      <c r="B4558" s="561" t="s">
        <v>3413</v>
      </c>
      <c r="C4558" s="561" t="s">
        <v>2763</v>
      </c>
      <c r="D4558" s="561" t="s">
        <v>3655</v>
      </c>
      <c r="E4558" s="562" t="s">
        <v>22</v>
      </c>
      <c r="F4558" s="561" t="s">
        <v>22</v>
      </c>
      <c r="G4558" s="561" t="s">
        <v>31422</v>
      </c>
      <c r="H4558" s="561" t="s">
        <v>4623</v>
      </c>
      <c r="I4558" s="561" t="s">
        <v>23270</v>
      </c>
      <c r="J4558" s="561" t="s">
        <v>7063</v>
      </c>
      <c r="K4558" s="562" t="s">
        <v>7762</v>
      </c>
      <c r="L4558" s="561" t="s">
        <v>25</v>
      </c>
    </row>
    <row r="4559" spans="1:12" x14ac:dyDescent="0.25">
      <c r="A4559" s="561" t="s">
        <v>3412</v>
      </c>
      <c r="B4559" s="561" t="s">
        <v>3413</v>
      </c>
      <c r="C4559" s="561" t="s">
        <v>2763</v>
      </c>
      <c r="D4559" s="561" t="s">
        <v>3655</v>
      </c>
      <c r="E4559" s="562" t="s">
        <v>22</v>
      </c>
      <c r="F4559" s="561" t="s">
        <v>22</v>
      </c>
      <c r="G4559" s="561" t="s">
        <v>31423</v>
      </c>
      <c r="H4559" s="561" t="s">
        <v>4624</v>
      </c>
      <c r="I4559" s="561" t="s">
        <v>23270</v>
      </c>
      <c r="J4559" s="561" t="s">
        <v>7063</v>
      </c>
      <c r="K4559" s="562" t="s">
        <v>5189</v>
      </c>
      <c r="L4559" s="561" t="s">
        <v>25</v>
      </c>
    </row>
    <row r="4560" spans="1:12" x14ac:dyDescent="0.25">
      <c r="A4560" s="561" t="s">
        <v>3412</v>
      </c>
      <c r="B4560" s="561" t="s">
        <v>3413</v>
      </c>
      <c r="C4560" s="561" t="s">
        <v>2763</v>
      </c>
      <c r="D4560" s="561" t="s">
        <v>3655</v>
      </c>
      <c r="E4560" s="562" t="s">
        <v>22</v>
      </c>
      <c r="F4560" s="561" t="s">
        <v>22</v>
      </c>
      <c r="G4560" s="561" t="s">
        <v>31425</v>
      </c>
      <c r="H4560" s="561" t="s">
        <v>4626</v>
      </c>
      <c r="I4560" s="561" t="s">
        <v>23270</v>
      </c>
      <c r="J4560" s="561" t="s">
        <v>7063</v>
      </c>
      <c r="K4560" s="562" t="s">
        <v>29961</v>
      </c>
      <c r="L4560" s="561" t="s">
        <v>25</v>
      </c>
    </row>
    <row r="4561" spans="1:12" x14ac:dyDescent="0.25">
      <c r="A4561" s="561" t="s">
        <v>3412</v>
      </c>
      <c r="B4561" s="561" t="s">
        <v>3413</v>
      </c>
      <c r="C4561" s="561" t="s">
        <v>2763</v>
      </c>
      <c r="D4561" s="561" t="s">
        <v>3655</v>
      </c>
      <c r="E4561" s="562" t="s">
        <v>22</v>
      </c>
      <c r="F4561" s="561" t="s">
        <v>22</v>
      </c>
      <c r="G4561" s="561" t="s">
        <v>31426</v>
      </c>
      <c r="H4561" s="561" t="s">
        <v>4628</v>
      </c>
      <c r="I4561" s="561" t="s">
        <v>23270</v>
      </c>
      <c r="J4561" s="561" t="s">
        <v>7063</v>
      </c>
      <c r="K4561" s="562" t="s">
        <v>37393</v>
      </c>
      <c r="L4561" s="561" t="s">
        <v>25</v>
      </c>
    </row>
    <row r="4562" spans="1:12" x14ac:dyDescent="0.25">
      <c r="A4562" s="561" t="s">
        <v>3412</v>
      </c>
      <c r="B4562" s="561" t="s">
        <v>3413</v>
      </c>
      <c r="C4562" s="561" t="s">
        <v>2763</v>
      </c>
      <c r="D4562" s="561" t="s">
        <v>3655</v>
      </c>
      <c r="E4562" s="562" t="s">
        <v>22</v>
      </c>
      <c r="F4562" s="561" t="s">
        <v>22</v>
      </c>
      <c r="G4562" s="561" t="s">
        <v>31428</v>
      </c>
      <c r="H4562" s="561" t="s">
        <v>4629</v>
      </c>
      <c r="I4562" s="561" t="s">
        <v>23270</v>
      </c>
      <c r="J4562" s="561" t="s">
        <v>7063</v>
      </c>
      <c r="K4562" s="562" t="s">
        <v>38081</v>
      </c>
      <c r="L4562" s="561" t="s">
        <v>25</v>
      </c>
    </row>
    <row r="4563" spans="1:12" x14ac:dyDescent="0.25">
      <c r="A4563" s="561" t="s">
        <v>3412</v>
      </c>
      <c r="B4563" s="561" t="s">
        <v>3413</v>
      </c>
      <c r="C4563" s="561" t="s">
        <v>2763</v>
      </c>
      <c r="D4563" s="561" t="s">
        <v>3655</v>
      </c>
      <c r="E4563" s="562" t="s">
        <v>22</v>
      </c>
      <c r="F4563" s="561" t="s">
        <v>22</v>
      </c>
      <c r="G4563" s="561" t="s">
        <v>31429</v>
      </c>
      <c r="H4563" s="561" t="s">
        <v>4630</v>
      </c>
      <c r="I4563" s="561" t="s">
        <v>23270</v>
      </c>
      <c r="J4563" s="561" t="s">
        <v>7063</v>
      </c>
      <c r="K4563" s="562" t="s">
        <v>8333</v>
      </c>
      <c r="L4563" s="561" t="s">
        <v>25</v>
      </c>
    </row>
    <row r="4564" spans="1:12" x14ac:dyDescent="0.25">
      <c r="A4564" s="561" t="s">
        <v>3412</v>
      </c>
      <c r="B4564" s="561" t="s">
        <v>3413</v>
      </c>
      <c r="C4564" s="561" t="s">
        <v>2763</v>
      </c>
      <c r="D4564" s="561" t="s">
        <v>3655</v>
      </c>
      <c r="E4564" s="562" t="s">
        <v>22</v>
      </c>
      <c r="F4564" s="561" t="s">
        <v>22</v>
      </c>
      <c r="G4564" s="561" t="s">
        <v>31431</v>
      </c>
      <c r="H4564" s="561" t="s">
        <v>4631</v>
      </c>
      <c r="I4564" s="561" t="s">
        <v>23270</v>
      </c>
      <c r="J4564" s="561" t="s">
        <v>7063</v>
      </c>
      <c r="K4564" s="562" t="s">
        <v>38082</v>
      </c>
      <c r="L4564" s="561" t="s">
        <v>25</v>
      </c>
    </row>
    <row r="4565" spans="1:12" x14ac:dyDescent="0.25">
      <c r="A4565" s="561" t="s">
        <v>3412</v>
      </c>
      <c r="B4565" s="561" t="s">
        <v>3413</v>
      </c>
      <c r="C4565" s="561" t="s">
        <v>2763</v>
      </c>
      <c r="D4565" s="561" t="s">
        <v>3655</v>
      </c>
      <c r="E4565" s="562" t="s">
        <v>22</v>
      </c>
      <c r="F4565" s="561" t="s">
        <v>22</v>
      </c>
      <c r="G4565" s="561" t="s">
        <v>31433</v>
      </c>
      <c r="H4565" s="561" t="s">
        <v>4632</v>
      </c>
      <c r="I4565" s="561" t="s">
        <v>23270</v>
      </c>
      <c r="J4565" s="561" t="s">
        <v>7063</v>
      </c>
      <c r="K4565" s="562" t="s">
        <v>38083</v>
      </c>
      <c r="L4565" s="561" t="s">
        <v>25</v>
      </c>
    </row>
    <row r="4566" spans="1:12" x14ac:dyDescent="0.25">
      <c r="A4566" s="561" t="s">
        <v>3412</v>
      </c>
      <c r="B4566" s="561" t="s">
        <v>3413</v>
      </c>
      <c r="C4566" s="561" t="s">
        <v>2763</v>
      </c>
      <c r="D4566" s="561" t="s">
        <v>3655</v>
      </c>
      <c r="E4566" s="562" t="s">
        <v>22</v>
      </c>
      <c r="F4566" s="561" t="s">
        <v>22</v>
      </c>
      <c r="G4566" s="561" t="s">
        <v>31435</v>
      </c>
      <c r="H4566" s="561" t="s">
        <v>4633</v>
      </c>
      <c r="I4566" s="561" t="s">
        <v>23270</v>
      </c>
      <c r="J4566" s="561" t="s">
        <v>7063</v>
      </c>
      <c r="K4566" s="562" t="s">
        <v>38084</v>
      </c>
      <c r="L4566" s="561" t="s">
        <v>25</v>
      </c>
    </row>
    <row r="4567" spans="1:12" x14ac:dyDescent="0.25">
      <c r="A4567" s="561" t="s">
        <v>3412</v>
      </c>
      <c r="B4567" s="561" t="s">
        <v>3413</v>
      </c>
      <c r="C4567" s="561" t="s">
        <v>2763</v>
      </c>
      <c r="D4567" s="561" t="s">
        <v>3655</v>
      </c>
      <c r="E4567" s="562" t="s">
        <v>22</v>
      </c>
      <c r="F4567" s="561" t="s">
        <v>22</v>
      </c>
      <c r="G4567" s="561" t="s">
        <v>31437</v>
      </c>
      <c r="H4567" s="561" t="s">
        <v>4634</v>
      </c>
      <c r="I4567" s="561" t="s">
        <v>23270</v>
      </c>
      <c r="J4567" s="561" t="s">
        <v>7063</v>
      </c>
      <c r="K4567" s="562" t="s">
        <v>38085</v>
      </c>
      <c r="L4567" s="561" t="s">
        <v>25</v>
      </c>
    </row>
    <row r="4568" spans="1:12" x14ac:dyDescent="0.25">
      <c r="A4568" s="561" t="s">
        <v>3412</v>
      </c>
      <c r="B4568" s="561" t="s">
        <v>3413</v>
      </c>
      <c r="C4568" s="561" t="s">
        <v>2763</v>
      </c>
      <c r="D4568" s="561" t="s">
        <v>3655</v>
      </c>
      <c r="E4568" s="562" t="s">
        <v>22</v>
      </c>
      <c r="F4568" s="561" t="s">
        <v>22</v>
      </c>
      <c r="G4568" s="561" t="s">
        <v>31439</v>
      </c>
      <c r="H4568" s="561" t="s">
        <v>4635</v>
      </c>
      <c r="I4568" s="561" t="s">
        <v>23270</v>
      </c>
      <c r="J4568" s="561" t="s">
        <v>7063</v>
      </c>
      <c r="K4568" s="562" t="s">
        <v>38086</v>
      </c>
      <c r="L4568" s="561" t="s">
        <v>25</v>
      </c>
    </row>
    <row r="4569" spans="1:12" x14ac:dyDescent="0.25">
      <c r="A4569" s="561" t="s">
        <v>3412</v>
      </c>
      <c r="B4569" s="561" t="s">
        <v>3413</v>
      </c>
      <c r="C4569" s="561" t="s">
        <v>2763</v>
      </c>
      <c r="D4569" s="561" t="s">
        <v>3655</v>
      </c>
      <c r="E4569" s="562" t="s">
        <v>22</v>
      </c>
      <c r="F4569" s="561" t="s">
        <v>22</v>
      </c>
      <c r="G4569" s="561" t="s">
        <v>31441</v>
      </c>
      <c r="H4569" s="561" t="s">
        <v>4636</v>
      </c>
      <c r="I4569" s="561" t="s">
        <v>23270</v>
      </c>
      <c r="J4569" s="561" t="s">
        <v>7063</v>
      </c>
      <c r="K4569" s="562" t="s">
        <v>38087</v>
      </c>
      <c r="L4569" s="561" t="s">
        <v>25</v>
      </c>
    </row>
    <row r="4570" spans="1:12" x14ac:dyDescent="0.25">
      <c r="A4570" s="561" t="s">
        <v>3412</v>
      </c>
      <c r="B4570" s="561" t="s">
        <v>3413</v>
      </c>
      <c r="C4570" s="561" t="s">
        <v>2763</v>
      </c>
      <c r="D4570" s="561" t="s">
        <v>3655</v>
      </c>
      <c r="E4570" s="562" t="s">
        <v>22</v>
      </c>
      <c r="F4570" s="561" t="s">
        <v>22</v>
      </c>
      <c r="G4570" s="561" t="s">
        <v>31443</v>
      </c>
      <c r="H4570" s="561" t="s">
        <v>4637</v>
      </c>
      <c r="I4570" s="561" t="s">
        <v>23270</v>
      </c>
      <c r="J4570" s="561" t="s">
        <v>7063</v>
      </c>
      <c r="K4570" s="562" t="s">
        <v>38088</v>
      </c>
      <c r="L4570" s="561" t="s">
        <v>25</v>
      </c>
    </row>
    <row r="4571" spans="1:12" x14ac:dyDescent="0.25">
      <c r="A4571" s="561" t="s">
        <v>3412</v>
      </c>
      <c r="B4571" s="561" t="s">
        <v>3413</v>
      </c>
      <c r="C4571" s="561" t="s">
        <v>2763</v>
      </c>
      <c r="D4571" s="561" t="s">
        <v>3655</v>
      </c>
      <c r="E4571" s="562" t="s">
        <v>22</v>
      </c>
      <c r="F4571" s="561" t="s">
        <v>22</v>
      </c>
      <c r="G4571" s="561" t="s">
        <v>31445</v>
      </c>
      <c r="H4571" s="561" t="s">
        <v>4638</v>
      </c>
      <c r="I4571" s="561" t="s">
        <v>23270</v>
      </c>
      <c r="J4571" s="561" t="s">
        <v>7063</v>
      </c>
      <c r="K4571" s="562" t="s">
        <v>7654</v>
      </c>
      <c r="L4571" s="561" t="s">
        <v>25</v>
      </c>
    </row>
    <row r="4572" spans="1:12" x14ac:dyDescent="0.25">
      <c r="A4572" s="561" t="s">
        <v>3412</v>
      </c>
      <c r="B4572" s="561" t="s">
        <v>3413</v>
      </c>
      <c r="C4572" s="561" t="s">
        <v>2763</v>
      </c>
      <c r="D4572" s="561" t="s">
        <v>3655</v>
      </c>
      <c r="E4572" s="562" t="s">
        <v>22</v>
      </c>
      <c r="F4572" s="561" t="s">
        <v>22</v>
      </c>
      <c r="G4572" s="561" t="s">
        <v>31446</v>
      </c>
      <c r="H4572" s="561" t="s">
        <v>4639</v>
      </c>
      <c r="I4572" s="561" t="s">
        <v>23270</v>
      </c>
      <c r="J4572" s="561" t="s">
        <v>7063</v>
      </c>
      <c r="K4572" s="562" t="s">
        <v>7621</v>
      </c>
      <c r="L4572" s="561" t="s">
        <v>25</v>
      </c>
    </row>
    <row r="4573" spans="1:12" x14ac:dyDescent="0.25">
      <c r="A4573" s="561" t="s">
        <v>3412</v>
      </c>
      <c r="B4573" s="561" t="s">
        <v>3413</v>
      </c>
      <c r="C4573" s="561" t="s">
        <v>2763</v>
      </c>
      <c r="D4573" s="561" t="s">
        <v>3655</v>
      </c>
      <c r="E4573" s="562" t="s">
        <v>22</v>
      </c>
      <c r="F4573" s="561" t="s">
        <v>22</v>
      </c>
      <c r="G4573" s="561" t="s">
        <v>31447</v>
      </c>
      <c r="H4573" s="561" t="s">
        <v>4640</v>
      </c>
      <c r="I4573" s="561" t="s">
        <v>23270</v>
      </c>
      <c r="J4573" s="561" t="s">
        <v>7063</v>
      </c>
      <c r="K4573" s="562" t="s">
        <v>3717</v>
      </c>
      <c r="L4573" s="561" t="s">
        <v>25</v>
      </c>
    </row>
    <row r="4574" spans="1:12" x14ac:dyDescent="0.25">
      <c r="A4574" s="561" t="s">
        <v>3412</v>
      </c>
      <c r="B4574" s="561" t="s">
        <v>3413</v>
      </c>
      <c r="C4574" s="561" t="s">
        <v>2763</v>
      </c>
      <c r="D4574" s="561" t="s">
        <v>3655</v>
      </c>
      <c r="E4574" s="562" t="s">
        <v>22</v>
      </c>
      <c r="F4574" s="561" t="s">
        <v>22</v>
      </c>
      <c r="G4574" s="561" t="s">
        <v>31448</v>
      </c>
      <c r="H4574" s="561" t="s">
        <v>4641</v>
      </c>
      <c r="I4574" s="561" t="s">
        <v>23270</v>
      </c>
      <c r="J4574" s="561" t="s">
        <v>7063</v>
      </c>
      <c r="K4574" s="562" t="s">
        <v>2202</v>
      </c>
      <c r="L4574" s="561" t="s">
        <v>25</v>
      </c>
    </row>
    <row r="4575" spans="1:12" x14ac:dyDescent="0.25">
      <c r="A4575" s="561" t="s">
        <v>3412</v>
      </c>
      <c r="B4575" s="561" t="s">
        <v>3413</v>
      </c>
      <c r="C4575" s="561" t="s">
        <v>2763</v>
      </c>
      <c r="D4575" s="561" t="s">
        <v>3655</v>
      </c>
      <c r="E4575" s="562" t="s">
        <v>22</v>
      </c>
      <c r="F4575" s="561" t="s">
        <v>22</v>
      </c>
      <c r="G4575" s="561" t="s">
        <v>31449</v>
      </c>
      <c r="H4575" s="561" t="s">
        <v>4643</v>
      </c>
      <c r="I4575" s="561" t="s">
        <v>23270</v>
      </c>
      <c r="J4575" s="561" t="s">
        <v>7063</v>
      </c>
      <c r="K4575" s="562" t="s">
        <v>31453</v>
      </c>
      <c r="L4575" s="561" t="s">
        <v>25</v>
      </c>
    </row>
    <row r="4576" spans="1:12" x14ac:dyDescent="0.25">
      <c r="A4576" s="561" t="s">
        <v>3412</v>
      </c>
      <c r="B4576" s="561" t="s">
        <v>3413</v>
      </c>
      <c r="C4576" s="561" t="s">
        <v>2763</v>
      </c>
      <c r="D4576" s="561" t="s">
        <v>3655</v>
      </c>
      <c r="E4576" s="562" t="s">
        <v>22</v>
      </c>
      <c r="F4576" s="561" t="s">
        <v>22</v>
      </c>
      <c r="G4576" s="561" t="s">
        <v>31451</v>
      </c>
      <c r="H4576" s="561" t="s">
        <v>4645</v>
      </c>
      <c r="I4576" s="561" t="s">
        <v>23270</v>
      </c>
      <c r="J4576" s="561" t="s">
        <v>7063</v>
      </c>
      <c r="K4576" s="562" t="s">
        <v>4741</v>
      </c>
      <c r="L4576" s="561" t="s">
        <v>25</v>
      </c>
    </row>
    <row r="4577" spans="1:12" x14ac:dyDescent="0.25">
      <c r="A4577" s="561" t="s">
        <v>3412</v>
      </c>
      <c r="B4577" s="561" t="s">
        <v>3413</v>
      </c>
      <c r="C4577" s="561" t="s">
        <v>2763</v>
      </c>
      <c r="D4577" s="561" t="s">
        <v>3655</v>
      </c>
      <c r="E4577" s="562" t="s">
        <v>22</v>
      </c>
      <c r="F4577" s="561" t="s">
        <v>22</v>
      </c>
      <c r="G4577" s="561" t="s">
        <v>31452</v>
      </c>
      <c r="H4577" s="561" t="s">
        <v>4647</v>
      </c>
      <c r="I4577" s="561" t="s">
        <v>23270</v>
      </c>
      <c r="J4577" s="561" t="s">
        <v>7063</v>
      </c>
      <c r="K4577" s="562" t="s">
        <v>3899</v>
      </c>
      <c r="L4577" s="561" t="s">
        <v>25</v>
      </c>
    </row>
    <row r="4578" spans="1:12" x14ac:dyDescent="0.25">
      <c r="A4578" s="561" t="s">
        <v>3412</v>
      </c>
      <c r="B4578" s="561" t="s">
        <v>3413</v>
      </c>
      <c r="C4578" s="561" t="s">
        <v>2763</v>
      </c>
      <c r="D4578" s="561" t="s">
        <v>3655</v>
      </c>
      <c r="E4578" s="562" t="s">
        <v>22</v>
      </c>
      <c r="F4578" s="561" t="s">
        <v>22</v>
      </c>
      <c r="G4578" s="561" t="s">
        <v>31454</v>
      </c>
      <c r="H4578" s="561" t="s">
        <v>4648</v>
      </c>
      <c r="I4578" s="561" t="s">
        <v>23270</v>
      </c>
      <c r="J4578" s="561" t="s">
        <v>7063</v>
      </c>
      <c r="K4578" s="562" t="s">
        <v>37966</v>
      </c>
      <c r="L4578" s="561" t="s">
        <v>25</v>
      </c>
    </row>
    <row r="4579" spans="1:12" x14ac:dyDescent="0.25">
      <c r="A4579" s="561" t="s">
        <v>3412</v>
      </c>
      <c r="B4579" s="561" t="s">
        <v>3413</v>
      </c>
      <c r="C4579" s="561" t="s">
        <v>2763</v>
      </c>
      <c r="D4579" s="561" t="s">
        <v>3655</v>
      </c>
      <c r="E4579" s="562" t="s">
        <v>22</v>
      </c>
      <c r="F4579" s="561" t="s">
        <v>22</v>
      </c>
      <c r="G4579" s="561" t="s">
        <v>31455</v>
      </c>
      <c r="H4579" s="561" t="s">
        <v>4649</v>
      </c>
      <c r="I4579" s="561" t="s">
        <v>23270</v>
      </c>
      <c r="J4579" s="561" t="s">
        <v>7063</v>
      </c>
      <c r="K4579" s="562" t="s">
        <v>8652</v>
      </c>
      <c r="L4579" s="561" t="s">
        <v>25</v>
      </c>
    </row>
    <row r="4580" spans="1:12" x14ac:dyDescent="0.25">
      <c r="A4580" s="561" t="s">
        <v>3412</v>
      </c>
      <c r="B4580" s="561" t="s">
        <v>3413</v>
      </c>
      <c r="C4580" s="561" t="s">
        <v>2763</v>
      </c>
      <c r="D4580" s="561" t="s">
        <v>3655</v>
      </c>
      <c r="E4580" s="562" t="s">
        <v>22</v>
      </c>
      <c r="F4580" s="561" t="s">
        <v>22</v>
      </c>
      <c r="G4580" s="561" t="s">
        <v>31456</v>
      </c>
      <c r="H4580" s="561" t="s">
        <v>4650</v>
      </c>
      <c r="I4580" s="561" t="s">
        <v>23270</v>
      </c>
      <c r="J4580" s="561" t="s">
        <v>7063</v>
      </c>
      <c r="K4580" s="562" t="s">
        <v>37904</v>
      </c>
      <c r="L4580" s="561" t="s">
        <v>25</v>
      </c>
    </row>
    <row r="4581" spans="1:12" x14ac:dyDescent="0.25">
      <c r="A4581" s="561" t="s">
        <v>3412</v>
      </c>
      <c r="B4581" s="561" t="s">
        <v>3413</v>
      </c>
      <c r="C4581" s="561" t="s">
        <v>2763</v>
      </c>
      <c r="D4581" s="561" t="s">
        <v>3655</v>
      </c>
      <c r="E4581" s="562" t="s">
        <v>22</v>
      </c>
      <c r="F4581" s="561" t="s">
        <v>22</v>
      </c>
      <c r="G4581" s="561" t="s">
        <v>31457</v>
      </c>
      <c r="H4581" s="561" t="s">
        <v>4651</v>
      </c>
      <c r="I4581" s="561" t="s">
        <v>23270</v>
      </c>
      <c r="J4581" s="561" t="s">
        <v>7063</v>
      </c>
      <c r="K4581" s="562" t="s">
        <v>8289</v>
      </c>
      <c r="L4581" s="561" t="s">
        <v>25</v>
      </c>
    </row>
    <row r="4582" spans="1:12" x14ac:dyDescent="0.25">
      <c r="A4582" s="561" t="s">
        <v>3412</v>
      </c>
      <c r="B4582" s="561" t="s">
        <v>3413</v>
      </c>
      <c r="C4582" s="561" t="s">
        <v>2763</v>
      </c>
      <c r="D4582" s="561" t="s">
        <v>3655</v>
      </c>
      <c r="E4582" s="562" t="s">
        <v>22</v>
      </c>
      <c r="F4582" s="561" t="s">
        <v>22</v>
      </c>
      <c r="G4582" s="561" t="s">
        <v>31458</v>
      </c>
      <c r="H4582" s="561" t="s">
        <v>4653</v>
      </c>
      <c r="I4582" s="561" t="s">
        <v>23270</v>
      </c>
      <c r="J4582" s="561" t="s">
        <v>7063</v>
      </c>
      <c r="K4582" s="562" t="s">
        <v>8289</v>
      </c>
      <c r="L4582" s="561" t="s">
        <v>25</v>
      </c>
    </row>
    <row r="4583" spans="1:12" x14ac:dyDescent="0.25">
      <c r="A4583" s="561" t="s">
        <v>3412</v>
      </c>
      <c r="B4583" s="561" t="s">
        <v>3413</v>
      </c>
      <c r="C4583" s="561" t="s">
        <v>2763</v>
      </c>
      <c r="D4583" s="561" t="s">
        <v>3655</v>
      </c>
      <c r="E4583" s="562" t="s">
        <v>22</v>
      </c>
      <c r="F4583" s="561" t="s">
        <v>22</v>
      </c>
      <c r="G4583" s="561" t="s">
        <v>31459</v>
      </c>
      <c r="H4583" s="561" t="s">
        <v>4654</v>
      </c>
      <c r="I4583" s="561" t="s">
        <v>23270</v>
      </c>
      <c r="J4583" s="561" t="s">
        <v>7063</v>
      </c>
      <c r="K4583" s="562" t="s">
        <v>8143</v>
      </c>
      <c r="L4583" s="561" t="s">
        <v>25</v>
      </c>
    </row>
    <row r="4584" spans="1:12" x14ac:dyDescent="0.25">
      <c r="A4584" s="561" t="s">
        <v>3412</v>
      </c>
      <c r="B4584" s="561" t="s">
        <v>3413</v>
      </c>
      <c r="C4584" s="561" t="s">
        <v>2763</v>
      </c>
      <c r="D4584" s="561" t="s">
        <v>3655</v>
      </c>
      <c r="E4584" s="562" t="s">
        <v>22</v>
      </c>
      <c r="F4584" s="561" t="s">
        <v>22</v>
      </c>
      <c r="G4584" s="561" t="s">
        <v>31460</v>
      </c>
      <c r="H4584" s="561" t="s">
        <v>4655</v>
      </c>
      <c r="I4584" s="561" t="s">
        <v>23270</v>
      </c>
      <c r="J4584" s="561" t="s">
        <v>7063</v>
      </c>
      <c r="K4584" s="562" t="s">
        <v>38089</v>
      </c>
      <c r="L4584" s="561" t="s">
        <v>25</v>
      </c>
    </row>
    <row r="4585" spans="1:12" x14ac:dyDescent="0.25">
      <c r="A4585" s="561" t="s">
        <v>3412</v>
      </c>
      <c r="B4585" s="561" t="s">
        <v>3413</v>
      </c>
      <c r="C4585" s="561" t="s">
        <v>2763</v>
      </c>
      <c r="D4585" s="561" t="s">
        <v>3655</v>
      </c>
      <c r="E4585" s="562" t="s">
        <v>22</v>
      </c>
      <c r="F4585" s="561" t="s">
        <v>22</v>
      </c>
      <c r="G4585" s="561" t="s">
        <v>31462</v>
      </c>
      <c r="H4585" s="561" t="s">
        <v>4656</v>
      </c>
      <c r="I4585" s="561" t="s">
        <v>23270</v>
      </c>
      <c r="J4585" s="561" t="s">
        <v>7063</v>
      </c>
      <c r="K4585" s="562" t="s">
        <v>8362</v>
      </c>
      <c r="L4585" s="561" t="s">
        <v>25</v>
      </c>
    </row>
    <row r="4586" spans="1:12" x14ac:dyDescent="0.25">
      <c r="A4586" s="561" t="s">
        <v>3412</v>
      </c>
      <c r="B4586" s="561" t="s">
        <v>3413</v>
      </c>
      <c r="C4586" s="561" t="s">
        <v>2763</v>
      </c>
      <c r="D4586" s="561" t="s">
        <v>3655</v>
      </c>
      <c r="E4586" s="562" t="s">
        <v>22</v>
      </c>
      <c r="F4586" s="561" t="s">
        <v>22</v>
      </c>
      <c r="G4586" s="561" t="s">
        <v>31464</v>
      </c>
      <c r="H4586" s="561" t="s">
        <v>4657</v>
      </c>
      <c r="I4586" s="561" t="s">
        <v>23270</v>
      </c>
      <c r="J4586" s="561" t="s">
        <v>7063</v>
      </c>
      <c r="K4586" s="562" t="s">
        <v>3089</v>
      </c>
      <c r="L4586" s="561" t="s">
        <v>25</v>
      </c>
    </row>
    <row r="4587" spans="1:12" x14ac:dyDescent="0.25">
      <c r="A4587" s="561" t="s">
        <v>3412</v>
      </c>
      <c r="B4587" s="561" t="s">
        <v>3413</v>
      </c>
      <c r="C4587" s="561" t="s">
        <v>2763</v>
      </c>
      <c r="D4587" s="561" t="s">
        <v>3655</v>
      </c>
      <c r="E4587" s="562" t="s">
        <v>22</v>
      </c>
      <c r="F4587" s="561" t="s">
        <v>22</v>
      </c>
      <c r="G4587" s="561" t="s">
        <v>31465</v>
      </c>
      <c r="H4587" s="561" t="s">
        <v>4659</v>
      </c>
      <c r="I4587" s="561" t="s">
        <v>23270</v>
      </c>
      <c r="J4587" s="561" t="s">
        <v>7063</v>
      </c>
      <c r="K4587" s="562" t="s">
        <v>8704</v>
      </c>
      <c r="L4587" s="561" t="s">
        <v>25</v>
      </c>
    </row>
    <row r="4588" spans="1:12" x14ac:dyDescent="0.25">
      <c r="A4588" s="561" t="s">
        <v>3412</v>
      </c>
      <c r="B4588" s="561" t="s">
        <v>3413</v>
      </c>
      <c r="C4588" s="561" t="s">
        <v>2763</v>
      </c>
      <c r="D4588" s="561" t="s">
        <v>3655</v>
      </c>
      <c r="E4588" s="562" t="s">
        <v>22</v>
      </c>
      <c r="F4588" s="561" t="s">
        <v>22</v>
      </c>
      <c r="G4588" s="561" t="s">
        <v>31467</v>
      </c>
      <c r="H4588" s="561" t="s">
        <v>4660</v>
      </c>
      <c r="I4588" s="561" t="s">
        <v>23270</v>
      </c>
      <c r="J4588" s="561" t="s">
        <v>7063</v>
      </c>
      <c r="K4588" s="562" t="s">
        <v>4260</v>
      </c>
      <c r="L4588" s="561" t="s">
        <v>25</v>
      </c>
    </row>
    <row r="4589" spans="1:12" x14ac:dyDescent="0.25">
      <c r="A4589" s="561" t="s">
        <v>3412</v>
      </c>
      <c r="B4589" s="561" t="s">
        <v>3413</v>
      </c>
      <c r="C4589" s="561" t="s">
        <v>2763</v>
      </c>
      <c r="D4589" s="561" t="s">
        <v>3655</v>
      </c>
      <c r="E4589" s="562" t="s">
        <v>22</v>
      </c>
      <c r="F4589" s="561" t="s">
        <v>22</v>
      </c>
      <c r="G4589" s="561" t="s">
        <v>31468</v>
      </c>
      <c r="H4589" s="561" t="s">
        <v>4662</v>
      </c>
      <c r="I4589" s="561" t="s">
        <v>23270</v>
      </c>
      <c r="J4589" s="561" t="s">
        <v>7063</v>
      </c>
      <c r="K4589" s="562" t="s">
        <v>5585</v>
      </c>
      <c r="L4589" s="561" t="s">
        <v>25</v>
      </c>
    </row>
    <row r="4590" spans="1:12" x14ac:dyDescent="0.25">
      <c r="A4590" s="561" t="s">
        <v>3412</v>
      </c>
      <c r="B4590" s="561" t="s">
        <v>3413</v>
      </c>
      <c r="C4590" s="561" t="s">
        <v>2763</v>
      </c>
      <c r="D4590" s="561" t="s">
        <v>3655</v>
      </c>
      <c r="E4590" s="562" t="s">
        <v>22</v>
      </c>
      <c r="F4590" s="561" t="s">
        <v>22</v>
      </c>
      <c r="G4590" s="561" t="s">
        <v>31469</v>
      </c>
      <c r="H4590" s="561" t="s">
        <v>4663</v>
      </c>
      <c r="I4590" s="561" t="s">
        <v>23270</v>
      </c>
      <c r="J4590" s="561" t="s">
        <v>7063</v>
      </c>
      <c r="K4590" s="562" t="s">
        <v>38090</v>
      </c>
      <c r="L4590" s="561" t="s">
        <v>25</v>
      </c>
    </row>
    <row r="4591" spans="1:12" x14ac:dyDescent="0.25">
      <c r="A4591" s="561" t="s">
        <v>3412</v>
      </c>
      <c r="B4591" s="561" t="s">
        <v>3413</v>
      </c>
      <c r="C4591" s="561" t="s">
        <v>2763</v>
      </c>
      <c r="D4591" s="561" t="s">
        <v>3655</v>
      </c>
      <c r="E4591" s="562" t="s">
        <v>22</v>
      </c>
      <c r="F4591" s="561" t="s">
        <v>22</v>
      </c>
      <c r="G4591" s="561" t="s">
        <v>31471</v>
      </c>
      <c r="H4591" s="561" t="s">
        <v>4665</v>
      </c>
      <c r="I4591" s="561" t="s">
        <v>23270</v>
      </c>
      <c r="J4591" s="561" t="s">
        <v>7063</v>
      </c>
      <c r="K4591" s="562" t="s">
        <v>37759</v>
      </c>
      <c r="L4591" s="561" t="s">
        <v>25</v>
      </c>
    </row>
    <row r="4592" spans="1:12" x14ac:dyDescent="0.25">
      <c r="A4592" s="561" t="s">
        <v>3412</v>
      </c>
      <c r="B4592" s="561" t="s">
        <v>3413</v>
      </c>
      <c r="C4592" s="561" t="s">
        <v>2763</v>
      </c>
      <c r="D4592" s="561" t="s">
        <v>3655</v>
      </c>
      <c r="E4592" s="562" t="s">
        <v>22</v>
      </c>
      <c r="F4592" s="561" t="s">
        <v>22</v>
      </c>
      <c r="G4592" s="561" t="s">
        <v>31473</v>
      </c>
      <c r="H4592" s="561" t="s">
        <v>4666</v>
      </c>
      <c r="I4592" s="561" t="s">
        <v>23270</v>
      </c>
      <c r="J4592" s="561" t="s">
        <v>7063</v>
      </c>
      <c r="K4592" s="562" t="s">
        <v>1248</v>
      </c>
      <c r="L4592" s="561" t="s">
        <v>25</v>
      </c>
    </row>
    <row r="4593" spans="1:12" x14ac:dyDescent="0.25">
      <c r="A4593" s="561" t="s">
        <v>3412</v>
      </c>
      <c r="B4593" s="561" t="s">
        <v>3413</v>
      </c>
      <c r="C4593" s="561" t="s">
        <v>2763</v>
      </c>
      <c r="D4593" s="561" t="s">
        <v>3655</v>
      </c>
      <c r="E4593" s="562" t="s">
        <v>22</v>
      </c>
      <c r="F4593" s="561" t="s">
        <v>22</v>
      </c>
      <c r="G4593" s="561" t="s">
        <v>31474</v>
      </c>
      <c r="H4593" s="561" t="s">
        <v>4667</v>
      </c>
      <c r="I4593" s="561" t="s">
        <v>23270</v>
      </c>
      <c r="J4593" s="561" t="s">
        <v>7063</v>
      </c>
      <c r="K4593" s="562" t="s">
        <v>38091</v>
      </c>
      <c r="L4593" s="561" t="s">
        <v>25</v>
      </c>
    </row>
    <row r="4594" spans="1:12" x14ac:dyDescent="0.25">
      <c r="A4594" s="561" t="s">
        <v>3412</v>
      </c>
      <c r="B4594" s="561" t="s">
        <v>3413</v>
      </c>
      <c r="C4594" s="561" t="s">
        <v>2763</v>
      </c>
      <c r="D4594" s="561" t="s">
        <v>3655</v>
      </c>
      <c r="E4594" s="562" t="s">
        <v>22</v>
      </c>
      <c r="F4594" s="561" t="s">
        <v>22</v>
      </c>
      <c r="G4594" s="561" t="s">
        <v>31475</v>
      </c>
      <c r="H4594" s="561" t="s">
        <v>4668</v>
      </c>
      <c r="I4594" s="561" t="s">
        <v>23270</v>
      </c>
      <c r="J4594" s="561" t="s">
        <v>7063</v>
      </c>
      <c r="K4594" s="562" t="s">
        <v>4342</v>
      </c>
      <c r="L4594" s="561" t="s">
        <v>25</v>
      </c>
    </row>
    <row r="4595" spans="1:12" x14ac:dyDescent="0.25">
      <c r="A4595" s="561" t="s">
        <v>3412</v>
      </c>
      <c r="B4595" s="561" t="s">
        <v>3413</v>
      </c>
      <c r="C4595" s="561" t="s">
        <v>2763</v>
      </c>
      <c r="D4595" s="561" t="s">
        <v>3655</v>
      </c>
      <c r="E4595" s="562" t="s">
        <v>22</v>
      </c>
      <c r="F4595" s="561" t="s">
        <v>22</v>
      </c>
      <c r="G4595" s="561" t="s">
        <v>31477</v>
      </c>
      <c r="H4595" s="561" t="s">
        <v>4669</v>
      </c>
      <c r="I4595" s="561" t="s">
        <v>23270</v>
      </c>
      <c r="J4595" s="561" t="s">
        <v>7063</v>
      </c>
      <c r="K4595" s="562" t="s">
        <v>7551</v>
      </c>
      <c r="L4595" s="561" t="s">
        <v>25</v>
      </c>
    </row>
    <row r="4596" spans="1:12" x14ac:dyDescent="0.25">
      <c r="A4596" s="561" t="s">
        <v>3412</v>
      </c>
      <c r="B4596" s="561" t="s">
        <v>3413</v>
      </c>
      <c r="C4596" s="561" t="s">
        <v>2763</v>
      </c>
      <c r="D4596" s="561" t="s">
        <v>3655</v>
      </c>
      <c r="E4596" s="562" t="s">
        <v>22</v>
      </c>
      <c r="F4596" s="561" t="s">
        <v>22</v>
      </c>
      <c r="G4596" s="561" t="s">
        <v>31478</v>
      </c>
      <c r="H4596" s="561" t="s">
        <v>4670</v>
      </c>
      <c r="I4596" s="561" t="s">
        <v>23270</v>
      </c>
      <c r="J4596" s="561" t="s">
        <v>7063</v>
      </c>
      <c r="K4596" s="562" t="s">
        <v>7600</v>
      </c>
      <c r="L4596" s="561" t="s">
        <v>25</v>
      </c>
    </row>
    <row r="4597" spans="1:12" x14ac:dyDescent="0.25">
      <c r="A4597" s="561" t="s">
        <v>3412</v>
      </c>
      <c r="B4597" s="561" t="s">
        <v>3413</v>
      </c>
      <c r="C4597" s="561" t="s">
        <v>2763</v>
      </c>
      <c r="D4597" s="561" t="s">
        <v>3655</v>
      </c>
      <c r="E4597" s="562" t="s">
        <v>22</v>
      </c>
      <c r="F4597" s="561" t="s">
        <v>22</v>
      </c>
      <c r="G4597" s="561" t="s">
        <v>31479</v>
      </c>
      <c r="H4597" s="561" t="s">
        <v>4671</v>
      </c>
      <c r="I4597" s="561" t="s">
        <v>23270</v>
      </c>
      <c r="J4597" s="561" t="s">
        <v>7063</v>
      </c>
      <c r="K4597" s="562" t="s">
        <v>38092</v>
      </c>
      <c r="L4597" s="561" t="s">
        <v>25</v>
      </c>
    </row>
    <row r="4598" spans="1:12" x14ac:dyDescent="0.25">
      <c r="A4598" s="561" t="s">
        <v>3412</v>
      </c>
      <c r="B4598" s="561" t="s">
        <v>3413</v>
      </c>
      <c r="C4598" s="561" t="s">
        <v>2763</v>
      </c>
      <c r="D4598" s="561" t="s">
        <v>3655</v>
      </c>
      <c r="E4598" s="562" t="s">
        <v>22</v>
      </c>
      <c r="F4598" s="561" t="s">
        <v>22</v>
      </c>
      <c r="G4598" s="561" t="s">
        <v>31481</v>
      </c>
      <c r="H4598" s="561" t="s">
        <v>4672</v>
      </c>
      <c r="I4598" s="561" t="s">
        <v>23270</v>
      </c>
      <c r="J4598" s="561" t="s">
        <v>7063</v>
      </c>
      <c r="K4598" s="562" t="s">
        <v>7185</v>
      </c>
      <c r="L4598" s="561" t="s">
        <v>25</v>
      </c>
    </row>
    <row r="4599" spans="1:12" x14ac:dyDescent="0.25">
      <c r="A4599" s="561" t="s">
        <v>3412</v>
      </c>
      <c r="B4599" s="561" t="s">
        <v>3413</v>
      </c>
      <c r="C4599" s="561" t="s">
        <v>2763</v>
      </c>
      <c r="D4599" s="561" t="s">
        <v>3655</v>
      </c>
      <c r="E4599" s="562" t="s">
        <v>22</v>
      </c>
      <c r="F4599" s="561" t="s">
        <v>22</v>
      </c>
      <c r="G4599" s="561" t="s">
        <v>31483</v>
      </c>
      <c r="H4599" s="561" t="s">
        <v>4673</v>
      </c>
      <c r="I4599" s="561" t="s">
        <v>23270</v>
      </c>
      <c r="J4599" s="561" t="s">
        <v>7063</v>
      </c>
      <c r="K4599" s="562" t="s">
        <v>36782</v>
      </c>
      <c r="L4599" s="561" t="s">
        <v>25</v>
      </c>
    </row>
    <row r="4600" spans="1:12" x14ac:dyDescent="0.25">
      <c r="A4600" s="561" t="s">
        <v>3412</v>
      </c>
      <c r="B4600" s="561" t="s">
        <v>3413</v>
      </c>
      <c r="C4600" s="561" t="s">
        <v>2763</v>
      </c>
      <c r="D4600" s="561" t="s">
        <v>3655</v>
      </c>
      <c r="E4600" s="562" t="s">
        <v>22</v>
      </c>
      <c r="F4600" s="561" t="s">
        <v>22</v>
      </c>
      <c r="G4600" s="561" t="s">
        <v>31485</v>
      </c>
      <c r="H4600" s="561" t="s">
        <v>4674</v>
      </c>
      <c r="I4600" s="561" t="s">
        <v>23270</v>
      </c>
      <c r="J4600" s="561" t="s">
        <v>7063</v>
      </c>
      <c r="K4600" s="562" t="s">
        <v>8652</v>
      </c>
      <c r="L4600" s="561" t="s">
        <v>25</v>
      </c>
    </row>
    <row r="4601" spans="1:12" x14ac:dyDescent="0.25">
      <c r="A4601" s="561" t="s">
        <v>3412</v>
      </c>
      <c r="B4601" s="561" t="s">
        <v>3413</v>
      </c>
      <c r="C4601" s="561" t="s">
        <v>2763</v>
      </c>
      <c r="D4601" s="561" t="s">
        <v>3655</v>
      </c>
      <c r="E4601" s="562" t="s">
        <v>22</v>
      </c>
      <c r="F4601" s="561" t="s">
        <v>22</v>
      </c>
      <c r="G4601" s="561" t="s">
        <v>31486</v>
      </c>
      <c r="H4601" s="561" t="s">
        <v>4676</v>
      </c>
      <c r="I4601" s="561" t="s">
        <v>23270</v>
      </c>
      <c r="J4601" s="561" t="s">
        <v>7063</v>
      </c>
      <c r="K4601" s="562" t="s">
        <v>3988</v>
      </c>
      <c r="L4601" s="561" t="s">
        <v>25</v>
      </c>
    </row>
    <row r="4602" spans="1:12" x14ac:dyDescent="0.25">
      <c r="A4602" s="561" t="s">
        <v>3412</v>
      </c>
      <c r="B4602" s="561" t="s">
        <v>3413</v>
      </c>
      <c r="C4602" s="561" t="s">
        <v>2763</v>
      </c>
      <c r="D4602" s="561" t="s">
        <v>3655</v>
      </c>
      <c r="E4602" s="562" t="s">
        <v>22</v>
      </c>
      <c r="F4602" s="561" t="s">
        <v>22</v>
      </c>
      <c r="G4602" s="561" t="s">
        <v>31487</v>
      </c>
      <c r="H4602" s="561" t="s">
        <v>4677</v>
      </c>
      <c r="I4602" s="561" t="s">
        <v>23270</v>
      </c>
      <c r="J4602" s="561" t="s">
        <v>7063</v>
      </c>
      <c r="K4602" s="562" t="s">
        <v>37404</v>
      </c>
      <c r="L4602" s="561" t="s">
        <v>25</v>
      </c>
    </row>
    <row r="4603" spans="1:12" x14ac:dyDescent="0.25">
      <c r="A4603" s="561" t="s">
        <v>3412</v>
      </c>
      <c r="B4603" s="561" t="s">
        <v>3413</v>
      </c>
      <c r="C4603" s="561" t="s">
        <v>2763</v>
      </c>
      <c r="D4603" s="561" t="s">
        <v>3655</v>
      </c>
      <c r="E4603" s="562" t="s">
        <v>22</v>
      </c>
      <c r="F4603" s="561" t="s">
        <v>22</v>
      </c>
      <c r="G4603" s="561" t="s">
        <v>31488</v>
      </c>
      <c r="H4603" s="561" t="s">
        <v>4679</v>
      </c>
      <c r="I4603" s="561" t="s">
        <v>23270</v>
      </c>
      <c r="J4603" s="561" t="s">
        <v>7063</v>
      </c>
      <c r="K4603" s="562" t="s">
        <v>8339</v>
      </c>
      <c r="L4603" s="561" t="s">
        <v>25</v>
      </c>
    </row>
    <row r="4604" spans="1:12" x14ac:dyDescent="0.25">
      <c r="A4604" s="561" t="s">
        <v>3412</v>
      </c>
      <c r="B4604" s="561" t="s">
        <v>3413</v>
      </c>
      <c r="C4604" s="561" t="s">
        <v>2763</v>
      </c>
      <c r="D4604" s="561" t="s">
        <v>3655</v>
      </c>
      <c r="E4604" s="562" t="s">
        <v>22</v>
      </c>
      <c r="F4604" s="561" t="s">
        <v>22</v>
      </c>
      <c r="G4604" s="561" t="s">
        <v>31490</v>
      </c>
      <c r="H4604" s="561" t="s">
        <v>4681</v>
      </c>
      <c r="I4604" s="561" t="s">
        <v>23270</v>
      </c>
      <c r="J4604" s="561" t="s">
        <v>7063</v>
      </c>
      <c r="K4604" s="562" t="s">
        <v>7232</v>
      </c>
      <c r="L4604" s="561" t="s">
        <v>25</v>
      </c>
    </row>
    <row r="4605" spans="1:12" x14ac:dyDescent="0.25">
      <c r="A4605" s="561" t="s">
        <v>3412</v>
      </c>
      <c r="B4605" s="561" t="s">
        <v>3413</v>
      </c>
      <c r="C4605" s="561" t="s">
        <v>2763</v>
      </c>
      <c r="D4605" s="561" t="s">
        <v>3655</v>
      </c>
      <c r="E4605" s="562" t="s">
        <v>22</v>
      </c>
      <c r="F4605" s="561" t="s">
        <v>22</v>
      </c>
      <c r="G4605" s="561" t="s">
        <v>31491</v>
      </c>
      <c r="H4605" s="561" t="s">
        <v>4682</v>
      </c>
      <c r="I4605" s="561" t="s">
        <v>23270</v>
      </c>
      <c r="J4605" s="561" t="s">
        <v>7063</v>
      </c>
      <c r="K4605" s="562" t="s">
        <v>7503</v>
      </c>
      <c r="L4605" s="561" t="s">
        <v>25</v>
      </c>
    </row>
    <row r="4606" spans="1:12" x14ac:dyDescent="0.25">
      <c r="A4606" s="561" t="s">
        <v>3412</v>
      </c>
      <c r="B4606" s="561" t="s">
        <v>3413</v>
      </c>
      <c r="C4606" s="561" t="s">
        <v>2763</v>
      </c>
      <c r="D4606" s="561" t="s">
        <v>3655</v>
      </c>
      <c r="E4606" s="562" t="s">
        <v>22</v>
      </c>
      <c r="F4606" s="561" t="s">
        <v>22</v>
      </c>
      <c r="G4606" s="561" t="s">
        <v>31492</v>
      </c>
      <c r="H4606" s="561" t="s">
        <v>4684</v>
      </c>
      <c r="I4606" s="561" t="s">
        <v>23270</v>
      </c>
      <c r="J4606" s="561" t="s">
        <v>7063</v>
      </c>
      <c r="K4606" s="562" t="s">
        <v>3452</v>
      </c>
      <c r="L4606" s="561" t="s">
        <v>25</v>
      </c>
    </row>
    <row r="4607" spans="1:12" x14ac:dyDescent="0.25">
      <c r="A4607" s="561" t="s">
        <v>3412</v>
      </c>
      <c r="B4607" s="561" t="s">
        <v>3413</v>
      </c>
      <c r="C4607" s="561" t="s">
        <v>2763</v>
      </c>
      <c r="D4607" s="561" t="s">
        <v>3655</v>
      </c>
      <c r="E4607" s="562" t="s">
        <v>22</v>
      </c>
      <c r="F4607" s="561" t="s">
        <v>22</v>
      </c>
      <c r="G4607" s="561" t="s">
        <v>31493</v>
      </c>
      <c r="H4607" s="561" t="s">
        <v>4686</v>
      </c>
      <c r="I4607" s="561" t="s">
        <v>23270</v>
      </c>
      <c r="J4607" s="561" t="s">
        <v>7063</v>
      </c>
      <c r="K4607" s="562" t="s">
        <v>38093</v>
      </c>
      <c r="L4607" s="561" t="s">
        <v>25</v>
      </c>
    </row>
    <row r="4608" spans="1:12" x14ac:dyDescent="0.25">
      <c r="A4608" s="561" t="s">
        <v>3412</v>
      </c>
      <c r="B4608" s="561" t="s">
        <v>3413</v>
      </c>
      <c r="C4608" s="561" t="s">
        <v>2763</v>
      </c>
      <c r="D4608" s="561" t="s">
        <v>3655</v>
      </c>
      <c r="E4608" s="562" t="s">
        <v>22</v>
      </c>
      <c r="F4608" s="561" t="s">
        <v>22</v>
      </c>
      <c r="G4608" s="561" t="s">
        <v>31495</v>
      </c>
      <c r="H4608" s="561" t="s">
        <v>4687</v>
      </c>
      <c r="I4608" s="561" t="s">
        <v>23270</v>
      </c>
      <c r="J4608" s="561" t="s">
        <v>7063</v>
      </c>
      <c r="K4608" s="562" t="s">
        <v>1036</v>
      </c>
      <c r="L4608" s="561" t="s">
        <v>25</v>
      </c>
    </row>
    <row r="4609" spans="1:12" x14ac:dyDescent="0.25">
      <c r="A4609" s="561" t="s">
        <v>3412</v>
      </c>
      <c r="B4609" s="561" t="s">
        <v>3413</v>
      </c>
      <c r="C4609" s="561" t="s">
        <v>2763</v>
      </c>
      <c r="D4609" s="561" t="s">
        <v>3655</v>
      </c>
      <c r="E4609" s="562" t="s">
        <v>22</v>
      </c>
      <c r="F4609" s="561" t="s">
        <v>22</v>
      </c>
      <c r="G4609" s="561" t="s">
        <v>31497</v>
      </c>
      <c r="H4609" s="561" t="s">
        <v>4688</v>
      </c>
      <c r="I4609" s="561" t="s">
        <v>23270</v>
      </c>
      <c r="J4609" s="561" t="s">
        <v>7063</v>
      </c>
      <c r="K4609" s="562" t="s">
        <v>36980</v>
      </c>
      <c r="L4609" s="561" t="s">
        <v>25</v>
      </c>
    </row>
    <row r="4610" spans="1:12" x14ac:dyDescent="0.25">
      <c r="A4610" s="561" t="s">
        <v>3412</v>
      </c>
      <c r="B4610" s="561" t="s">
        <v>3413</v>
      </c>
      <c r="C4610" s="561" t="s">
        <v>2763</v>
      </c>
      <c r="D4610" s="561" t="s">
        <v>3655</v>
      </c>
      <c r="E4610" s="562" t="s">
        <v>22</v>
      </c>
      <c r="F4610" s="561" t="s">
        <v>22</v>
      </c>
      <c r="G4610" s="561" t="s">
        <v>31498</v>
      </c>
      <c r="H4610" s="561" t="s">
        <v>4690</v>
      </c>
      <c r="I4610" s="561" t="s">
        <v>23270</v>
      </c>
      <c r="J4610" s="561" t="s">
        <v>7063</v>
      </c>
      <c r="K4610" s="562" t="s">
        <v>30336</v>
      </c>
      <c r="L4610" s="561" t="s">
        <v>25</v>
      </c>
    </row>
    <row r="4611" spans="1:12" x14ac:dyDescent="0.25">
      <c r="A4611" s="561" t="s">
        <v>3412</v>
      </c>
      <c r="B4611" s="561" t="s">
        <v>3413</v>
      </c>
      <c r="C4611" s="561" t="s">
        <v>2763</v>
      </c>
      <c r="D4611" s="561" t="s">
        <v>3655</v>
      </c>
      <c r="E4611" s="562" t="s">
        <v>22</v>
      </c>
      <c r="F4611" s="561" t="s">
        <v>22</v>
      </c>
      <c r="G4611" s="561" t="s">
        <v>31500</v>
      </c>
      <c r="H4611" s="561" t="s">
        <v>4691</v>
      </c>
      <c r="I4611" s="561" t="s">
        <v>23270</v>
      </c>
      <c r="J4611" s="561" t="s">
        <v>7063</v>
      </c>
      <c r="K4611" s="562" t="s">
        <v>7127</v>
      </c>
      <c r="L4611" s="561" t="s">
        <v>25</v>
      </c>
    </row>
    <row r="4612" spans="1:12" x14ac:dyDescent="0.25">
      <c r="A4612" s="561" t="s">
        <v>3412</v>
      </c>
      <c r="B4612" s="561" t="s">
        <v>3413</v>
      </c>
      <c r="C4612" s="561" t="s">
        <v>2763</v>
      </c>
      <c r="D4612" s="561" t="s">
        <v>3655</v>
      </c>
      <c r="E4612" s="562" t="s">
        <v>22</v>
      </c>
      <c r="F4612" s="561" t="s">
        <v>22</v>
      </c>
      <c r="G4612" s="561" t="s">
        <v>31501</v>
      </c>
      <c r="H4612" s="561" t="s">
        <v>4692</v>
      </c>
      <c r="I4612" s="561" t="s">
        <v>23270</v>
      </c>
      <c r="J4612" s="561" t="s">
        <v>7063</v>
      </c>
      <c r="K4612" s="562" t="s">
        <v>6718</v>
      </c>
      <c r="L4612" s="561" t="s">
        <v>25</v>
      </c>
    </row>
    <row r="4613" spans="1:12" x14ac:dyDescent="0.25">
      <c r="A4613" s="561" t="s">
        <v>3412</v>
      </c>
      <c r="B4613" s="561" t="s">
        <v>3413</v>
      </c>
      <c r="C4613" s="561" t="s">
        <v>2763</v>
      </c>
      <c r="D4613" s="561" t="s">
        <v>3655</v>
      </c>
      <c r="E4613" s="562" t="s">
        <v>22</v>
      </c>
      <c r="F4613" s="561" t="s">
        <v>22</v>
      </c>
      <c r="G4613" s="561" t="s">
        <v>31502</v>
      </c>
      <c r="H4613" s="561" t="s">
        <v>4693</v>
      </c>
      <c r="I4613" s="561" t="s">
        <v>23270</v>
      </c>
      <c r="J4613" s="561" t="s">
        <v>7063</v>
      </c>
      <c r="K4613" s="562" t="s">
        <v>38094</v>
      </c>
      <c r="L4613" s="561" t="s">
        <v>25</v>
      </c>
    </row>
    <row r="4614" spans="1:12" x14ac:dyDescent="0.25">
      <c r="A4614" s="561" t="s">
        <v>3412</v>
      </c>
      <c r="B4614" s="561" t="s">
        <v>3413</v>
      </c>
      <c r="C4614" s="561" t="s">
        <v>2763</v>
      </c>
      <c r="D4614" s="561" t="s">
        <v>3655</v>
      </c>
      <c r="E4614" s="562" t="s">
        <v>22</v>
      </c>
      <c r="F4614" s="561" t="s">
        <v>22</v>
      </c>
      <c r="G4614" s="561" t="s">
        <v>31503</v>
      </c>
      <c r="H4614" s="561" t="s">
        <v>4694</v>
      </c>
      <c r="I4614" s="561" t="s">
        <v>23270</v>
      </c>
      <c r="J4614" s="561" t="s">
        <v>7063</v>
      </c>
      <c r="K4614" s="562" t="s">
        <v>36437</v>
      </c>
      <c r="L4614" s="561" t="s">
        <v>25</v>
      </c>
    </row>
    <row r="4615" spans="1:12" x14ac:dyDescent="0.25">
      <c r="A4615" s="561" t="s">
        <v>3412</v>
      </c>
      <c r="B4615" s="561" t="s">
        <v>3413</v>
      </c>
      <c r="C4615" s="561" t="s">
        <v>2763</v>
      </c>
      <c r="D4615" s="561" t="s">
        <v>3655</v>
      </c>
      <c r="E4615" s="562" t="s">
        <v>22</v>
      </c>
      <c r="F4615" s="561" t="s">
        <v>22</v>
      </c>
      <c r="G4615" s="561" t="s">
        <v>31505</v>
      </c>
      <c r="H4615" s="561" t="s">
        <v>4696</v>
      </c>
      <c r="I4615" s="561" t="s">
        <v>23270</v>
      </c>
      <c r="J4615" s="561" t="s">
        <v>7063</v>
      </c>
      <c r="K4615" s="562" t="s">
        <v>38095</v>
      </c>
      <c r="L4615" s="561" t="s">
        <v>25</v>
      </c>
    </row>
    <row r="4616" spans="1:12" x14ac:dyDescent="0.25">
      <c r="A4616" s="561" t="s">
        <v>3412</v>
      </c>
      <c r="B4616" s="561" t="s">
        <v>3413</v>
      </c>
      <c r="C4616" s="561" t="s">
        <v>2763</v>
      </c>
      <c r="D4616" s="561" t="s">
        <v>3655</v>
      </c>
      <c r="E4616" s="562" t="s">
        <v>22</v>
      </c>
      <c r="F4616" s="561" t="s">
        <v>22</v>
      </c>
      <c r="G4616" s="561" t="s">
        <v>31506</v>
      </c>
      <c r="H4616" s="561" t="s">
        <v>4697</v>
      </c>
      <c r="I4616" s="561" t="s">
        <v>23270</v>
      </c>
      <c r="J4616" s="561" t="s">
        <v>7063</v>
      </c>
      <c r="K4616" s="562" t="s">
        <v>4888</v>
      </c>
      <c r="L4616" s="561" t="s">
        <v>25</v>
      </c>
    </row>
    <row r="4617" spans="1:12" x14ac:dyDescent="0.25">
      <c r="A4617" s="561" t="s">
        <v>3412</v>
      </c>
      <c r="B4617" s="561" t="s">
        <v>3413</v>
      </c>
      <c r="C4617" s="561" t="s">
        <v>2763</v>
      </c>
      <c r="D4617" s="561" t="s">
        <v>3655</v>
      </c>
      <c r="E4617" s="562" t="s">
        <v>22</v>
      </c>
      <c r="F4617" s="561" t="s">
        <v>22</v>
      </c>
      <c r="G4617" s="561" t="s">
        <v>31507</v>
      </c>
      <c r="H4617" s="561" t="s">
        <v>4699</v>
      </c>
      <c r="I4617" s="561" t="s">
        <v>23270</v>
      </c>
      <c r="J4617" s="561" t="s">
        <v>7063</v>
      </c>
      <c r="K4617" s="562" t="s">
        <v>34137</v>
      </c>
      <c r="L4617" s="561" t="s">
        <v>25</v>
      </c>
    </row>
    <row r="4618" spans="1:12" x14ac:dyDescent="0.25">
      <c r="A4618" s="561" t="s">
        <v>3412</v>
      </c>
      <c r="B4618" s="561" t="s">
        <v>3413</v>
      </c>
      <c r="C4618" s="561" t="s">
        <v>2763</v>
      </c>
      <c r="D4618" s="561" t="s">
        <v>3655</v>
      </c>
      <c r="E4618" s="562" t="s">
        <v>22</v>
      </c>
      <c r="F4618" s="561" t="s">
        <v>22</v>
      </c>
      <c r="G4618" s="561" t="s">
        <v>31508</v>
      </c>
      <c r="H4618" s="561" t="s">
        <v>4700</v>
      </c>
      <c r="I4618" s="561" t="s">
        <v>23270</v>
      </c>
      <c r="J4618" s="561" t="s">
        <v>7063</v>
      </c>
      <c r="K4618" s="562" t="s">
        <v>38096</v>
      </c>
      <c r="L4618" s="561" t="s">
        <v>25</v>
      </c>
    </row>
    <row r="4619" spans="1:12" x14ac:dyDescent="0.25">
      <c r="A4619" s="561" t="s">
        <v>3412</v>
      </c>
      <c r="B4619" s="561" t="s">
        <v>3413</v>
      </c>
      <c r="C4619" s="561" t="s">
        <v>2763</v>
      </c>
      <c r="D4619" s="561" t="s">
        <v>3655</v>
      </c>
      <c r="E4619" s="562" t="s">
        <v>22</v>
      </c>
      <c r="F4619" s="561" t="s">
        <v>22</v>
      </c>
      <c r="G4619" s="561" t="s">
        <v>31509</v>
      </c>
      <c r="H4619" s="561" t="s">
        <v>4701</v>
      </c>
      <c r="I4619" s="561" t="s">
        <v>23270</v>
      </c>
      <c r="J4619" s="561" t="s">
        <v>7063</v>
      </c>
      <c r="K4619" s="562" t="s">
        <v>4750</v>
      </c>
      <c r="L4619" s="561" t="s">
        <v>25</v>
      </c>
    </row>
    <row r="4620" spans="1:12" x14ac:dyDescent="0.25">
      <c r="A4620" s="561" t="s">
        <v>3412</v>
      </c>
      <c r="B4620" s="561" t="s">
        <v>3413</v>
      </c>
      <c r="C4620" s="561" t="s">
        <v>2763</v>
      </c>
      <c r="D4620" s="561" t="s">
        <v>3655</v>
      </c>
      <c r="E4620" s="562" t="s">
        <v>22</v>
      </c>
      <c r="F4620" s="561" t="s">
        <v>22</v>
      </c>
      <c r="G4620" s="561" t="s">
        <v>31510</v>
      </c>
      <c r="H4620" s="561" t="s">
        <v>4703</v>
      </c>
      <c r="I4620" s="561" t="s">
        <v>23270</v>
      </c>
      <c r="J4620" s="561" t="s">
        <v>7063</v>
      </c>
      <c r="K4620" s="562" t="s">
        <v>8334</v>
      </c>
      <c r="L4620" s="561" t="s">
        <v>25</v>
      </c>
    </row>
    <row r="4621" spans="1:12" x14ac:dyDescent="0.25">
      <c r="A4621" s="561" t="s">
        <v>3412</v>
      </c>
      <c r="B4621" s="561" t="s">
        <v>3413</v>
      </c>
      <c r="C4621" s="561" t="s">
        <v>2763</v>
      </c>
      <c r="D4621" s="561" t="s">
        <v>3655</v>
      </c>
      <c r="E4621" s="562" t="s">
        <v>22</v>
      </c>
      <c r="F4621" s="561" t="s">
        <v>22</v>
      </c>
      <c r="G4621" s="561" t="s">
        <v>31511</v>
      </c>
      <c r="H4621" s="561" t="s">
        <v>4704</v>
      </c>
      <c r="I4621" s="561" t="s">
        <v>23270</v>
      </c>
      <c r="J4621" s="561" t="s">
        <v>7063</v>
      </c>
      <c r="K4621" s="562" t="s">
        <v>38097</v>
      </c>
      <c r="L4621" s="561" t="s">
        <v>25</v>
      </c>
    </row>
    <row r="4622" spans="1:12" x14ac:dyDescent="0.25">
      <c r="A4622" s="561" t="s">
        <v>3412</v>
      </c>
      <c r="B4622" s="561" t="s">
        <v>3413</v>
      </c>
      <c r="C4622" s="561" t="s">
        <v>2763</v>
      </c>
      <c r="D4622" s="561" t="s">
        <v>3655</v>
      </c>
      <c r="E4622" s="562" t="s">
        <v>22</v>
      </c>
      <c r="F4622" s="561" t="s">
        <v>22</v>
      </c>
      <c r="G4622" s="561" t="s">
        <v>31513</v>
      </c>
      <c r="H4622" s="561" t="s">
        <v>4705</v>
      </c>
      <c r="I4622" s="561" t="s">
        <v>23270</v>
      </c>
      <c r="J4622" s="561" t="s">
        <v>7063</v>
      </c>
      <c r="K4622" s="562" t="s">
        <v>8348</v>
      </c>
      <c r="L4622" s="561" t="s">
        <v>25</v>
      </c>
    </row>
    <row r="4623" spans="1:12" x14ac:dyDescent="0.25">
      <c r="A4623" s="561" t="s">
        <v>3412</v>
      </c>
      <c r="B4623" s="561" t="s">
        <v>3413</v>
      </c>
      <c r="C4623" s="561" t="s">
        <v>2763</v>
      </c>
      <c r="D4623" s="561" t="s">
        <v>3655</v>
      </c>
      <c r="E4623" s="562" t="s">
        <v>22</v>
      </c>
      <c r="F4623" s="561" t="s">
        <v>22</v>
      </c>
      <c r="G4623" s="561" t="s">
        <v>31515</v>
      </c>
      <c r="H4623" s="561" t="s">
        <v>4706</v>
      </c>
      <c r="I4623" s="561" t="s">
        <v>23270</v>
      </c>
      <c r="J4623" s="561" t="s">
        <v>7063</v>
      </c>
      <c r="K4623" s="562" t="s">
        <v>38098</v>
      </c>
      <c r="L4623" s="561" t="s">
        <v>25</v>
      </c>
    </row>
    <row r="4624" spans="1:12" x14ac:dyDescent="0.25">
      <c r="A4624" s="561" t="s">
        <v>3412</v>
      </c>
      <c r="B4624" s="561" t="s">
        <v>3413</v>
      </c>
      <c r="C4624" s="561" t="s">
        <v>2763</v>
      </c>
      <c r="D4624" s="561" t="s">
        <v>3655</v>
      </c>
      <c r="E4624" s="562" t="s">
        <v>22</v>
      </c>
      <c r="F4624" s="561" t="s">
        <v>22</v>
      </c>
      <c r="G4624" s="561" t="s">
        <v>31516</v>
      </c>
      <c r="H4624" s="561" t="s">
        <v>4707</v>
      </c>
      <c r="I4624" s="561" t="s">
        <v>23270</v>
      </c>
      <c r="J4624" s="561" t="s">
        <v>7063</v>
      </c>
      <c r="K4624" s="562" t="s">
        <v>3366</v>
      </c>
      <c r="L4624" s="561" t="s">
        <v>25</v>
      </c>
    </row>
    <row r="4625" spans="1:12" x14ac:dyDescent="0.25">
      <c r="A4625" s="561" t="s">
        <v>3412</v>
      </c>
      <c r="B4625" s="561" t="s">
        <v>3413</v>
      </c>
      <c r="C4625" s="561" t="s">
        <v>2763</v>
      </c>
      <c r="D4625" s="561" t="s">
        <v>3655</v>
      </c>
      <c r="E4625" s="562" t="s">
        <v>22</v>
      </c>
      <c r="F4625" s="561" t="s">
        <v>22</v>
      </c>
      <c r="G4625" s="561" t="s">
        <v>31517</v>
      </c>
      <c r="H4625" s="561" t="s">
        <v>4708</v>
      </c>
      <c r="I4625" s="561" t="s">
        <v>23270</v>
      </c>
      <c r="J4625" s="561" t="s">
        <v>7063</v>
      </c>
      <c r="K4625" s="562" t="s">
        <v>7830</v>
      </c>
      <c r="L4625" s="561" t="s">
        <v>25</v>
      </c>
    </row>
    <row r="4626" spans="1:12" x14ac:dyDescent="0.25">
      <c r="A4626" s="561" t="s">
        <v>3412</v>
      </c>
      <c r="B4626" s="561" t="s">
        <v>3413</v>
      </c>
      <c r="C4626" s="561" t="s">
        <v>2763</v>
      </c>
      <c r="D4626" s="561" t="s">
        <v>3655</v>
      </c>
      <c r="E4626" s="562" t="s">
        <v>22</v>
      </c>
      <c r="F4626" s="561" t="s">
        <v>22</v>
      </c>
      <c r="G4626" s="561" t="s">
        <v>31518</v>
      </c>
      <c r="H4626" s="561" t="s">
        <v>4710</v>
      </c>
      <c r="I4626" s="561" t="s">
        <v>23270</v>
      </c>
      <c r="J4626" s="561" t="s">
        <v>7063</v>
      </c>
      <c r="K4626" s="562" t="s">
        <v>38099</v>
      </c>
      <c r="L4626" s="561" t="s">
        <v>25</v>
      </c>
    </row>
    <row r="4627" spans="1:12" x14ac:dyDescent="0.25">
      <c r="A4627" s="561" t="s">
        <v>3412</v>
      </c>
      <c r="B4627" s="561" t="s">
        <v>3413</v>
      </c>
      <c r="C4627" s="561" t="s">
        <v>2763</v>
      </c>
      <c r="D4627" s="561" t="s">
        <v>3655</v>
      </c>
      <c r="E4627" s="562" t="s">
        <v>22</v>
      </c>
      <c r="F4627" s="561" t="s">
        <v>22</v>
      </c>
      <c r="G4627" s="561" t="s">
        <v>31519</v>
      </c>
      <c r="H4627" s="561" t="s">
        <v>4711</v>
      </c>
      <c r="I4627" s="561" t="s">
        <v>23270</v>
      </c>
      <c r="J4627" s="561" t="s">
        <v>7063</v>
      </c>
      <c r="K4627" s="562" t="s">
        <v>38100</v>
      </c>
      <c r="L4627" s="561" t="s">
        <v>25</v>
      </c>
    </row>
    <row r="4628" spans="1:12" x14ac:dyDescent="0.25">
      <c r="A4628" s="561" t="s">
        <v>3412</v>
      </c>
      <c r="B4628" s="561" t="s">
        <v>3413</v>
      </c>
      <c r="C4628" s="561" t="s">
        <v>2763</v>
      </c>
      <c r="D4628" s="561" t="s">
        <v>3655</v>
      </c>
      <c r="E4628" s="562" t="s">
        <v>22</v>
      </c>
      <c r="F4628" s="561" t="s">
        <v>22</v>
      </c>
      <c r="G4628" s="561" t="s">
        <v>31521</v>
      </c>
      <c r="H4628" s="561" t="s">
        <v>4712</v>
      </c>
      <c r="I4628" s="561" t="s">
        <v>23270</v>
      </c>
      <c r="J4628" s="561" t="s">
        <v>7063</v>
      </c>
      <c r="K4628" s="562" t="s">
        <v>7872</v>
      </c>
      <c r="L4628" s="561" t="s">
        <v>25</v>
      </c>
    </row>
    <row r="4629" spans="1:12" x14ac:dyDescent="0.25">
      <c r="A4629" s="561" t="s">
        <v>3412</v>
      </c>
      <c r="B4629" s="561" t="s">
        <v>3413</v>
      </c>
      <c r="C4629" s="561" t="s">
        <v>2763</v>
      </c>
      <c r="D4629" s="561" t="s">
        <v>3655</v>
      </c>
      <c r="E4629" s="562" t="s">
        <v>22</v>
      </c>
      <c r="F4629" s="561" t="s">
        <v>22</v>
      </c>
      <c r="G4629" s="561" t="s">
        <v>31522</v>
      </c>
      <c r="H4629" s="561" t="s">
        <v>4713</v>
      </c>
      <c r="I4629" s="561" t="s">
        <v>23270</v>
      </c>
      <c r="J4629" s="561" t="s">
        <v>7063</v>
      </c>
      <c r="K4629" s="562" t="s">
        <v>2163</v>
      </c>
      <c r="L4629" s="561" t="s">
        <v>25</v>
      </c>
    </row>
    <row r="4630" spans="1:12" x14ac:dyDescent="0.25">
      <c r="A4630" s="561" t="s">
        <v>3412</v>
      </c>
      <c r="B4630" s="561" t="s">
        <v>3413</v>
      </c>
      <c r="C4630" s="561" t="s">
        <v>2763</v>
      </c>
      <c r="D4630" s="561" t="s">
        <v>3655</v>
      </c>
      <c r="E4630" s="562" t="s">
        <v>22</v>
      </c>
      <c r="F4630" s="561" t="s">
        <v>22</v>
      </c>
      <c r="G4630" s="561" t="s">
        <v>31524</v>
      </c>
      <c r="H4630" s="561" t="s">
        <v>4714</v>
      </c>
      <c r="I4630" s="561" t="s">
        <v>23270</v>
      </c>
      <c r="J4630" s="561" t="s">
        <v>7063</v>
      </c>
      <c r="K4630" s="562" t="s">
        <v>7326</v>
      </c>
      <c r="L4630" s="561" t="s">
        <v>25</v>
      </c>
    </row>
    <row r="4631" spans="1:12" x14ac:dyDescent="0.25">
      <c r="A4631" s="561" t="s">
        <v>3412</v>
      </c>
      <c r="B4631" s="561" t="s">
        <v>3413</v>
      </c>
      <c r="C4631" s="561" t="s">
        <v>2763</v>
      </c>
      <c r="D4631" s="561" t="s">
        <v>3655</v>
      </c>
      <c r="E4631" s="562" t="s">
        <v>22</v>
      </c>
      <c r="F4631" s="561" t="s">
        <v>22</v>
      </c>
      <c r="G4631" s="561" t="s">
        <v>31525</v>
      </c>
      <c r="H4631" s="561" t="s">
        <v>4716</v>
      </c>
      <c r="I4631" s="561" t="s">
        <v>23270</v>
      </c>
      <c r="J4631" s="561" t="s">
        <v>7063</v>
      </c>
      <c r="K4631" s="562" t="s">
        <v>1131</v>
      </c>
      <c r="L4631" s="561" t="s">
        <v>25</v>
      </c>
    </row>
    <row r="4632" spans="1:12" x14ac:dyDescent="0.25">
      <c r="A4632" s="561" t="s">
        <v>3412</v>
      </c>
      <c r="B4632" s="561" t="s">
        <v>3413</v>
      </c>
      <c r="C4632" s="561" t="s">
        <v>2763</v>
      </c>
      <c r="D4632" s="561" t="s">
        <v>3655</v>
      </c>
      <c r="E4632" s="562" t="s">
        <v>22</v>
      </c>
      <c r="F4632" s="561" t="s">
        <v>22</v>
      </c>
      <c r="G4632" s="561" t="s">
        <v>31526</v>
      </c>
      <c r="H4632" s="561" t="s">
        <v>4718</v>
      </c>
      <c r="I4632" s="561" t="s">
        <v>23270</v>
      </c>
      <c r="J4632" s="561" t="s">
        <v>7063</v>
      </c>
      <c r="K4632" s="562" t="s">
        <v>38101</v>
      </c>
      <c r="L4632" s="561" t="s">
        <v>25</v>
      </c>
    </row>
    <row r="4633" spans="1:12" x14ac:dyDescent="0.25">
      <c r="A4633" s="561" t="s">
        <v>3412</v>
      </c>
      <c r="B4633" s="561" t="s">
        <v>3413</v>
      </c>
      <c r="C4633" s="561" t="s">
        <v>2763</v>
      </c>
      <c r="D4633" s="561" t="s">
        <v>3655</v>
      </c>
      <c r="E4633" s="562" t="s">
        <v>22</v>
      </c>
      <c r="F4633" s="561" t="s">
        <v>22</v>
      </c>
      <c r="G4633" s="561" t="s">
        <v>31527</v>
      </c>
      <c r="H4633" s="561" t="s">
        <v>4720</v>
      </c>
      <c r="I4633" s="561" t="s">
        <v>23270</v>
      </c>
      <c r="J4633" s="561" t="s">
        <v>7063</v>
      </c>
      <c r="K4633" s="562" t="s">
        <v>7157</v>
      </c>
      <c r="L4633" s="561" t="s">
        <v>25</v>
      </c>
    </row>
    <row r="4634" spans="1:12" x14ac:dyDescent="0.25">
      <c r="A4634" s="561" t="s">
        <v>3412</v>
      </c>
      <c r="B4634" s="561" t="s">
        <v>3413</v>
      </c>
      <c r="C4634" s="561" t="s">
        <v>2763</v>
      </c>
      <c r="D4634" s="561" t="s">
        <v>3655</v>
      </c>
      <c r="E4634" s="562" t="s">
        <v>22</v>
      </c>
      <c r="F4634" s="561" t="s">
        <v>22</v>
      </c>
      <c r="G4634" s="561" t="s">
        <v>31529</v>
      </c>
      <c r="H4634" s="561" t="s">
        <v>4721</v>
      </c>
      <c r="I4634" s="561" t="s">
        <v>23270</v>
      </c>
      <c r="J4634" s="561" t="s">
        <v>7063</v>
      </c>
      <c r="K4634" s="562" t="s">
        <v>37968</v>
      </c>
      <c r="L4634" s="561" t="s">
        <v>25</v>
      </c>
    </row>
    <row r="4635" spans="1:12" x14ac:dyDescent="0.25">
      <c r="A4635" s="561" t="s">
        <v>3412</v>
      </c>
      <c r="B4635" s="561" t="s">
        <v>3413</v>
      </c>
      <c r="C4635" s="561" t="s">
        <v>2763</v>
      </c>
      <c r="D4635" s="561" t="s">
        <v>3655</v>
      </c>
      <c r="E4635" s="562" t="s">
        <v>22</v>
      </c>
      <c r="F4635" s="561" t="s">
        <v>22</v>
      </c>
      <c r="G4635" s="561" t="s">
        <v>31531</v>
      </c>
      <c r="H4635" s="561" t="s">
        <v>4722</v>
      </c>
      <c r="I4635" s="561" t="s">
        <v>23270</v>
      </c>
      <c r="J4635" s="561" t="s">
        <v>7063</v>
      </c>
      <c r="K4635" s="562" t="s">
        <v>38102</v>
      </c>
      <c r="L4635" s="561" t="s">
        <v>25</v>
      </c>
    </row>
    <row r="4636" spans="1:12" x14ac:dyDescent="0.25">
      <c r="A4636" s="561" t="s">
        <v>3412</v>
      </c>
      <c r="B4636" s="561" t="s">
        <v>3413</v>
      </c>
      <c r="C4636" s="561" t="s">
        <v>2763</v>
      </c>
      <c r="D4636" s="561" t="s">
        <v>3655</v>
      </c>
      <c r="E4636" s="562" t="s">
        <v>22</v>
      </c>
      <c r="F4636" s="561" t="s">
        <v>22</v>
      </c>
      <c r="G4636" s="561" t="s">
        <v>31533</v>
      </c>
      <c r="H4636" s="561" t="s">
        <v>4723</v>
      </c>
      <c r="I4636" s="561" t="s">
        <v>23270</v>
      </c>
      <c r="J4636" s="561" t="s">
        <v>7063</v>
      </c>
      <c r="K4636" s="562" t="s">
        <v>38103</v>
      </c>
      <c r="L4636" s="561" t="s">
        <v>25</v>
      </c>
    </row>
    <row r="4637" spans="1:12" x14ac:dyDescent="0.25">
      <c r="A4637" s="561" t="s">
        <v>3412</v>
      </c>
      <c r="B4637" s="561" t="s">
        <v>3413</v>
      </c>
      <c r="C4637" s="561" t="s">
        <v>2763</v>
      </c>
      <c r="D4637" s="561" t="s">
        <v>3655</v>
      </c>
      <c r="E4637" s="562" t="s">
        <v>22</v>
      </c>
      <c r="F4637" s="561" t="s">
        <v>22</v>
      </c>
      <c r="G4637" s="561" t="s">
        <v>31535</v>
      </c>
      <c r="H4637" s="561" t="s">
        <v>4725</v>
      </c>
      <c r="I4637" s="561" t="s">
        <v>23270</v>
      </c>
      <c r="J4637" s="561" t="s">
        <v>7063</v>
      </c>
      <c r="K4637" s="562" t="s">
        <v>38104</v>
      </c>
      <c r="L4637" s="561" t="s">
        <v>25</v>
      </c>
    </row>
    <row r="4638" spans="1:12" x14ac:dyDescent="0.25">
      <c r="A4638" s="561" t="s">
        <v>3412</v>
      </c>
      <c r="B4638" s="561" t="s">
        <v>3413</v>
      </c>
      <c r="C4638" s="561" t="s">
        <v>2763</v>
      </c>
      <c r="D4638" s="561" t="s">
        <v>3655</v>
      </c>
      <c r="E4638" s="562" t="s">
        <v>22</v>
      </c>
      <c r="F4638" s="561" t="s">
        <v>22</v>
      </c>
      <c r="G4638" s="561" t="s">
        <v>31536</v>
      </c>
      <c r="H4638" s="561" t="s">
        <v>4726</v>
      </c>
      <c r="I4638" s="561" t="s">
        <v>23270</v>
      </c>
      <c r="J4638" s="561" t="s">
        <v>7063</v>
      </c>
      <c r="K4638" s="562" t="s">
        <v>38105</v>
      </c>
      <c r="L4638" s="561" t="s">
        <v>25</v>
      </c>
    </row>
    <row r="4639" spans="1:12" x14ac:dyDescent="0.25">
      <c r="A4639" s="561" t="s">
        <v>3412</v>
      </c>
      <c r="B4639" s="561" t="s">
        <v>3413</v>
      </c>
      <c r="C4639" s="561" t="s">
        <v>2763</v>
      </c>
      <c r="D4639" s="561" t="s">
        <v>3655</v>
      </c>
      <c r="E4639" s="562" t="s">
        <v>22</v>
      </c>
      <c r="F4639" s="561" t="s">
        <v>22</v>
      </c>
      <c r="G4639" s="561" t="s">
        <v>31537</v>
      </c>
      <c r="H4639" s="561" t="s">
        <v>4727</v>
      </c>
      <c r="I4639" s="561" t="s">
        <v>23270</v>
      </c>
      <c r="J4639" s="561" t="s">
        <v>7063</v>
      </c>
      <c r="K4639" s="562" t="s">
        <v>38106</v>
      </c>
      <c r="L4639" s="561" t="s">
        <v>25</v>
      </c>
    </row>
    <row r="4640" spans="1:12" x14ac:dyDescent="0.25">
      <c r="A4640" s="561" t="s">
        <v>3412</v>
      </c>
      <c r="B4640" s="561" t="s">
        <v>3413</v>
      </c>
      <c r="C4640" s="561" t="s">
        <v>2763</v>
      </c>
      <c r="D4640" s="561" t="s">
        <v>3655</v>
      </c>
      <c r="E4640" s="562" t="s">
        <v>22</v>
      </c>
      <c r="F4640" s="561" t="s">
        <v>22</v>
      </c>
      <c r="G4640" s="561" t="s">
        <v>31538</v>
      </c>
      <c r="H4640" s="561" t="s">
        <v>4728</v>
      </c>
      <c r="I4640" s="561" t="s">
        <v>23270</v>
      </c>
      <c r="J4640" s="561" t="s">
        <v>7063</v>
      </c>
      <c r="K4640" s="562" t="s">
        <v>38107</v>
      </c>
      <c r="L4640" s="561" t="s">
        <v>25</v>
      </c>
    </row>
    <row r="4641" spans="1:12" x14ac:dyDescent="0.25">
      <c r="A4641" s="561" t="s">
        <v>3412</v>
      </c>
      <c r="B4641" s="561" t="s">
        <v>3413</v>
      </c>
      <c r="C4641" s="561" t="s">
        <v>2763</v>
      </c>
      <c r="D4641" s="561" t="s">
        <v>3655</v>
      </c>
      <c r="E4641" s="562" t="s">
        <v>22</v>
      </c>
      <c r="F4641" s="561" t="s">
        <v>22</v>
      </c>
      <c r="G4641" s="561" t="s">
        <v>31540</v>
      </c>
      <c r="H4641" s="561" t="s">
        <v>4729</v>
      </c>
      <c r="I4641" s="561" t="s">
        <v>23270</v>
      </c>
      <c r="J4641" s="561" t="s">
        <v>7063</v>
      </c>
      <c r="K4641" s="562" t="s">
        <v>38108</v>
      </c>
      <c r="L4641" s="561" t="s">
        <v>25</v>
      </c>
    </row>
    <row r="4642" spans="1:12" x14ac:dyDescent="0.25">
      <c r="A4642" s="561" t="s">
        <v>3412</v>
      </c>
      <c r="B4642" s="561" t="s">
        <v>3413</v>
      </c>
      <c r="C4642" s="561" t="s">
        <v>2763</v>
      </c>
      <c r="D4642" s="561" t="s">
        <v>3655</v>
      </c>
      <c r="E4642" s="562" t="s">
        <v>22</v>
      </c>
      <c r="F4642" s="561" t="s">
        <v>22</v>
      </c>
      <c r="G4642" s="561" t="s">
        <v>31542</v>
      </c>
      <c r="H4642" s="561" t="s">
        <v>4730</v>
      </c>
      <c r="I4642" s="561" t="s">
        <v>23270</v>
      </c>
      <c r="J4642" s="561" t="s">
        <v>7063</v>
      </c>
      <c r="K4642" s="562" t="s">
        <v>38109</v>
      </c>
      <c r="L4642" s="561" t="s">
        <v>25</v>
      </c>
    </row>
    <row r="4643" spans="1:12" x14ac:dyDescent="0.25">
      <c r="A4643" s="561" t="s">
        <v>3412</v>
      </c>
      <c r="B4643" s="561" t="s">
        <v>3413</v>
      </c>
      <c r="C4643" s="561" t="s">
        <v>2763</v>
      </c>
      <c r="D4643" s="561" t="s">
        <v>3655</v>
      </c>
      <c r="E4643" s="562" t="s">
        <v>22</v>
      </c>
      <c r="F4643" s="561" t="s">
        <v>22</v>
      </c>
      <c r="G4643" s="561" t="s">
        <v>31544</v>
      </c>
      <c r="H4643" s="561" t="s">
        <v>4731</v>
      </c>
      <c r="I4643" s="561" t="s">
        <v>23270</v>
      </c>
      <c r="J4643" s="561" t="s">
        <v>7063</v>
      </c>
      <c r="K4643" s="562" t="s">
        <v>38110</v>
      </c>
      <c r="L4643" s="561" t="s">
        <v>25</v>
      </c>
    </row>
    <row r="4644" spans="1:12" x14ac:dyDescent="0.25">
      <c r="A4644" s="561" t="s">
        <v>3412</v>
      </c>
      <c r="B4644" s="561" t="s">
        <v>3413</v>
      </c>
      <c r="C4644" s="561" t="s">
        <v>2763</v>
      </c>
      <c r="D4644" s="561" t="s">
        <v>3655</v>
      </c>
      <c r="E4644" s="562" t="s">
        <v>22</v>
      </c>
      <c r="F4644" s="561" t="s">
        <v>22</v>
      </c>
      <c r="G4644" s="561" t="s">
        <v>31546</v>
      </c>
      <c r="H4644" s="561" t="s">
        <v>4732</v>
      </c>
      <c r="I4644" s="561" t="s">
        <v>23270</v>
      </c>
      <c r="J4644" s="561" t="s">
        <v>7063</v>
      </c>
      <c r="K4644" s="562" t="s">
        <v>38111</v>
      </c>
      <c r="L4644" s="561" t="s">
        <v>25</v>
      </c>
    </row>
    <row r="4645" spans="1:12" x14ac:dyDescent="0.25">
      <c r="A4645" s="561" t="s">
        <v>3412</v>
      </c>
      <c r="B4645" s="561" t="s">
        <v>3413</v>
      </c>
      <c r="C4645" s="561" t="s">
        <v>2763</v>
      </c>
      <c r="D4645" s="561" t="s">
        <v>3655</v>
      </c>
      <c r="E4645" s="562" t="s">
        <v>22</v>
      </c>
      <c r="F4645" s="561" t="s">
        <v>22</v>
      </c>
      <c r="G4645" s="561" t="s">
        <v>31548</v>
      </c>
      <c r="H4645" s="561" t="s">
        <v>4733</v>
      </c>
      <c r="I4645" s="561" t="s">
        <v>23270</v>
      </c>
      <c r="J4645" s="561" t="s">
        <v>7063</v>
      </c>
      <c r="K4645" s="562" t="s">
        <v>8278</v>
      </c>
      <c r="L4645" s="561" t="s">
        <v>25</v>
      </c>
    </row>
    <row r="4646" spans="1:12" x14ac:dyDescent="0.25">
      <c r="A4646" s="561" t="s">
        <v>3412</v>
      </c>
      <c r="B4646" s="561" t="s">
        <v>3413</v>
      </c>
      <c r="C4646" s="561" t="s">
        <v>2763</v>
      </c>
      <c r="D4646" s="561" t="s">
        <v>3655</v>
      </c>
      <c r="E4646" s="562" t="s">
        <v>22</v>
      </c>
      <c r="F4646" s="561" t="s">
        <v>22</v>
      </c>
      <c r="G4646" s="561" t="s">
        <v>31550</v>
      </c>
      <c r="H4646" s="561" t="s">
        <v>4734</v>
      </c>
      <c r="I4646" s="561" t="s">
        <v>23270</v>
      </c>
      <c r="J4646" s="561" t="s">
        <v>7063</v>
      </c>
      <c r="K4646" s="562" t="s">
        <v>38112</v>
      </c>
      <c r="L4646" s="561" t="s">
        <v>25</v>
      </c>
    </row>
    <row r="4647" spans="1:12" x14ac:dyDescent="0.25">
      <c r="A4647" s="561" t="s">
        <v>3412</v>
      </c>
      <c r="B4647" s="561" t="s">
        <v>3413</v>
      </c>
      <c r="C4647" s="561" t="s">
        <v>2763</v>
      </c>
      <c r="D4647" s="561" t="s">
        <v>3655</v>
      </c>
      <c r="E4647" s="562" t="s">
        <v>22</v>
      </c>
      <c r="F4647" s="561" t="s">
        <v>22</v>
      </c>
      <c r="G4647" s="561" t="s">
        <v>31551</v>
      </c>
      <c r="H4647" s="561" t="s">
        <v>4735</v>
      </c>
      <c r="I4647" s="561" t="s">
        <v>23270</v>
      </c>
      <c r="J4647" s="561" t="s">
        <v>7063</v>
      </c>
      <c r="K4647" s="562" t="s">
        <v>8308</v>
      </c>
      <c r="L4647" s="561" t="s">
        <v>25</v>
      </c>
    </row>
    <row r="4648" spans="1:12" x14ac:dyDescent="0.25">
      <c r="A4648" s="561" t="s">
        <v>3412</v>
      </c>
      <c r="B4648" s="561" t="s">
        <v>3413</v>
      </c>
      <c r="C4648" s="561" t="s">
        <v>2763</v>
      </c>
      <c r="D4648" s="561" t="s">
        <v>3655</v>
      </c>
      <c r="E4648" s="562" t="s">
        <v>22</v>
      </c>
      <c r="F4648" s="561" t="s">
        <v>22</v>
      </c>
      <c r="G4648" s="561" t="s">
        <v>31552</v>
      </c>
      <c r="H4648" s="561" t="s">
        <v>4736</v>
      </c>
      <c r="I4648" s="561" t="s">
        <v>23270</v>
      </c>
      <c r="J4648" s="561" t="s">
        <v>7063</v>
      </c>
      <c r="K4648" s="562" t="s">
        <v>36045</v>
      </c>
      <c r="L4648" s="561" t="s">
        <v>25</v>
      </c>
    </row>
    <row r="4649" spans="1:12" x14ac:dyDescent="0.25">
      <c r="A4649" s="561" t="s">
        <v>3412</v>
      </c>
      <c r="B4649" s="561" t="s">
        <v>3413</v>
      </c>
      <c r="C4649" s="561" t="s">
        <v>2763</v>
      </c>
      <c r="D4649" s="561" t="s">
        <v>3655</v>
      </c>
      <c r="E4649" s="562" t="s">
        <v>22</v>
      </c>
      <c r="F4649" s="561" t="s">
        <v>22</v>
      </c>
      <c r="G4649" s="561" t="s">
        <v>31553</v>
      </c>
      <c r="H4649" s="561" t="s">
        <v>4737</v>
      </c>
      <c r="I4649" s="561" t="s">
        <v>23270</v>
      </c>
      <c r="J4649" s="561" t="s">
        <v>7063</v>
      </c>
      <c r="K4649" s="562" t="s">
        <v>7250</v>
      </c>
      <c r="L4649" s="561" t="s">
        <v>25</v>
      </c>
    </row>
    <row r="4650" spans="1:12" x14ac:dyDescent="0.25">
      <c r="A4650" s="561" t="s">
        <v>3412</v>
      </c>
      <c r="B4650" s="561" t="s">
        <v>3413</v>
      </c>
      <c r="C4650" s="561" t="s">
        <v>2763</v>
      </c>
      <c r="D4650" s="561" t="s">
        <v>3655</v>
      </c>
      <c r="E4650" s="562" t="s">
        <v>22</v>
      </c>
      <c r="F4650" s="561" t="s">
        <v>22</v>
      </c>
      <c r="G4650" s="561" t="s">
        <v>31554</v>
      </c>
      <c r="H4650" s="561" t="s">
        <v>31555</v>
      </c>
      <c r="I4650" s="561" t="s">
        <v>23270</v>
      </c>
      <c r="J4650" s="561" t="s">
        <v>7063</v>
      </c>
      <c r="K4650" s="562" t="s">
        <v>37799</v>
      </c>
      <c r="L4650" s="561" t="s">
        <v>25</v>
      </c>
    </row>
    <row r="4651" spans="1:12" x14ac:dyDescent="0.25">
      <c r="A4651" s="561" t="s">
        <v>3412</v>
      </c>
      <c r="B4651" s="561" t="s">
        <v>3413</v>
      </c>
      <c r="C4651" s="561" t="s">
        <v>2763</v>
      </c>
      <c r="D4651" s="561" t="s">
        <v>3655</v>
      </c>
      <c r="E4651" s="562" t="s">
        <v>22</v>
      </c>
      <c r="F4651" s="561" t="s">
        <v>22</v>
      </c>
      <c r="G4651" s="561" t="s">
        <v>31556</v>
      </c>
      <c r="H4651" s="561" t="s">
        <v>31557</v>
      </c>
      <c r="I4651" s="561" t="s">
        <v>23270</v>
      </c>
      <c r="J4651" s="561" t="s">
        <v>7063</v>
      </c>
      <c r="K4651" s="562" t="s">
        <v>38113</v>
      </c>
      <c r="L4651" s="561" t="s">
        <v>25</v>
      </c>
    </row>
    <row r="4652" spans="1:12" x14ac:dyDescent="0.25">
      <c r="A4652" s="561" t="s">
        <v>3412</v>
      </c>
      <c r="B4652" s="561" t="s">
        <v>3413</v>
      </c>
      <c r="C4652" s="561" t="s">
        <v>2763</v>
      </c>
      <c r="D4652" s="561" t="s">
        <v>3655</v>
      </c>
      <c r="E4652" s="562" t="s">
        <v>22</v>
      </c>
      <c r="F4652" s="561" t="s">
        <v>22</v>
      </c>
      <c r="G4652" s="561" t="s">
        <v>31558</v>
      </c>
      <c r="H4652" s="561" t="s">
        <v>31559</v>
      </c>
      <c r="I4652" s="561" t="s">
        <v>23270</v>
      </c>
      <c r="J4652" s="561" t="s">
        <v>7063</v>
      </c>
      <c r="K4652" s="562" t="s">
        <v>38114</v>
      </c>
      <c r="L4652" s="561" t="s">
        <v>25</v>
      </c>
    </row>
    <row r="4653" spans="1:12" x14ac:dyDescent="0.25">
      <c r="A4653" s="561" t="s">
        <v>3412</v>
      </c>
      <c r="B4653" s="561" t="s">
        <v>3413</v>
      </c>
      <c r="C4653" s="561" t="s">
        <v>2763</v>
      </c>
      <c r="D4653" s="561" t="s">
        <v>3655</v>
      </c>
      <c r="E4653" s="562" t="s">
        <v>22</v>
      </c>
      <c r="F4653" s="561" t="s">
        <v>22</v>
      </c>
      <c r="G4653" s="561" t="s">
        <v>31561</v>
      </c>
      <c r="H4653" s="561" t="s">
        <v>31562</v>
      </c>
      <c r="I4653" s="561" t="s">
        <v>23270</v>
      </c>
      <c r="J4653" s="561" t="s">
        <v>7063</v>
      </c>
      <c r="K4653" s="562" t="s">
        <v>38115</v>
      </c>
      <c r="L4653" s="561" t="s">
        <v>25</v>
      </c>
    </row>
    <row r="4654" spans="1:12" x14ac:dyDescent="0.25">
      <c r="A4654" s="561" t="s">
        <v>3412</v>
      </c>
      <c r="B4654" s="561" t="s">
        <v>3413</v>
      </c>
      <c r="C4654" s="561" t="s">
        <v>2763</v>
      </c>
      <c r="D4654" s="561" t="s">
        <v>3655</v>
      </c>
      <c r="E4654" s="562" t="s">
        <v>22</v>
      </c>
      <c r="F4654" s="561" t="s">
        <v>22</v>
      </c>
      <c r="G4654" s="561" t="s">
        <v>31564</v>
      </c>
      <c r="H4654" s="561" t="s">
        <v>31565</v>
      </c>
      <c r="I4654" s="561" t="s">
        <v>23270</v>
      </c>
      <c r="J4654" s="561" t="s">
        <v>7063</v>
      </c>
      <c r="K4654" s="562" t="s">
        <v>38116</v>
      </c>
      <c r="L4654" s="561" t="s">
        <v>25</v>
      </c>
    </row>
    <row r="4655" spans="1:12" x14ac:dyDescent="0.25">
      <c r="A4655" s="561" t="s">
        <v>3412</v>
      </c>
      <c r="B4655" s="561" t="s">
        <v>3413</v>
      </c>
      <c r="C4655" s="561" t="s">
        <v>2763</v>
      </c>
      <c r="D4655" s="561" t="s">
        <v>3655</v>
      </c>
      <c r="E4655" s="562" t="s">
        <v>22</v>
      </c>
      <c r="F4655" s="561" t="s">
        <v>22</v>
      </c>
      <c r="G4655" s="561" t="s">
        <v>31566</v>
      </c>
      <c r="H4655" s="561" t="s">
        <v>31567</v>
      </c>
      <c r="I4655" s="561" t="s">
        <v>23270</v>
      </c>
      <c r="J4655" s="561" t="s">
        <v>7063</v>
      </c>
      <c r="K4655" s="562" t="s">
        <v>38117</v>
      </c>
      <c r="L4655" s="561" t="s">
        <v>25</v>
      </c>
    </row>
    <row r="4656" spans="1:12" x14ac:dyDescent="0.25">
      <c r="A4656" s="561" t="s">
        <v>3412</v>
      </c>
      <c r="B4656" s="561" t="s">
        <v>3413</v>
      </c>
      <c r="C4656" s="561" t="s">
        <v>2763</v>
      </c>
      <c r="D4656" s="561" t="s">
        <v>3655</v>
      </c>
      <c r="E4656" s="562" t="s">
        <v>22</v>
      </c>
      <c r="F4656" s="561" t="s">
        <v>22</v>
      </c>
      <c r="G4656" s="561" t="s">
        <v>31569</v>
      </c>
      <c r="H4656" s="561" t="s">
        <v>31570</v>
      </c>
      <c r="I4656" s="561" t="s">
        <v>23270</v>
      </c>
      <c r="J4656" s="561" t="s">
        <v>7063</v>
      </c>
      <c r="K4656" s="562" t="s">
        <v>38118</v>
      </c>
      <c r="L4656" s="561" t="s">
        <v>25</v>
      </c>
    </row>
    <row r="4657" spans="1:12" x14ac:dyDescent="0.25">
      <c r="A4657" s="561" t="s">
        <v>3412</v>
      </c>
      <c r="B4657" s="561" t="s">
        <v>3413</v>
      </c>
      <c r="C4657" s="561" t="s">
        <v>2763</v>
      </c>
      <c r="D4657" s="561" t="s">
        <v>3655</v>
      </c>
      <c r="E4657" s="562" t="s">
        <v>22</v>
      </c>
      <c r="F4657" s="561" t="s">
        <v>22</v>
      </c>
      <c r="G4657" s="561" t="s">
        <v>31571</v>
      </c>
      <c r="H4657" s="561" t="s">
        <v>31572</v>
      </c>
      <c r="I4657" s="561" t="s">
        <v>23270</v>
      </c>
      <c r="J4657" s="561" t="s">
        <v>7063</v>
      </c>
      <c r="K4657" s="562" t="s">
        <v>38119</v>
      </c>
      <c r="L4657" s="561" t="s">
        <v>25</v>
      </c>
    </row>
    <row r="4658" spans="1:12" x14ac:dyDescent="0.25">
      <c r="A4658" s="561" t="s">
        <v>3412</v>
      </c>
      <c r="B4658" s="561" t="s">
        <v>3413</v>
      </c>
      <c r="C4658" s="561" t="s">
        <v>2763</v>
      </c>
      <c r="D4658" s="561" t="s">
        <v>3655</v>
      </c>
      <c r="E4658" s="562" t="s">
        <v>22</v>
      </c>
      <c r="F4658" s="561" t="s">
        <v>22</v>
      </c>
      <c r="G4658" s="561" t="s">
        <v>31574</v>
      </c>
      <c r="H4658" s="561" t="s">
        <v>31575</v>
      </c>
      <c r="I4658" s="561" t="s">
        <v>23270</v>
      </c>
      <c r="J4658" s="561" t="s">
        <v>7063</v>
      </c>
      <c r="K4658" s="562" t="s">
        <v>32399</v>
      </c>
      <c r="L4658" s="561" t="s">
        <v>25</v>
      </c>
    </row>
    <row r="4659" spans="1:12" x14ac:dyDescent="0.25">
      <c r="A4659" s="561" t="s">
        <v>3412</v>
      </c>
      <c r="B4659" s="561" t="s">
        <v>3413</v>
      </c>
      <c r="C4659" s="561" t="s">
        <v>2763</v>
      </c>
      <c r="D4659" s="561" t="s">
        <v>3655</v>
      </c>
      <c r="E4659" s="562" t="s">
        <v>22</v>
      </c>
      <c r="F4659" s="561" t="s">
        <v>22</v>
      </c>
      <c r="G4659" s="561" t="s">
        <v>31577</v>
      </c>
      <c r="H4659" s="561" t="s">
        <v>31578</v>
      </c>
      <c r="I4659" s="561" t="s">
        <v>23270</v>
      </c>
      <c r="J4659" s="561" t="s">
        <v>7063</v>
      </c>
      <c r="K4659" s="562" t="s">
        <v>38120</v>
      </c>
      <c r="L4659" s="561" t="s">
        <v>25</v>
      </c>
    </row>
    <row r="4660" spans="1:12" x14ac:dyDescent="0.25">
      <c r="A4660" s="561" t="s">
        <v>3412</v>
      </c>
      <c r="B4660" s="561" t="s">
        <v>3413</v>
      </c>
      <c r="C4660" s="561" t="s">
        <v>2763</v>
      </c>
      <c r="D4660" s="561" t="s">
        <v>3655</v>
      </c>
      <c r="E4660" s="562" t="s">
        <v>22</v>
      </c>
      <c r="F4660" s="561" t="s">
        <v>22</v>
      </c>
      <c r="G4660" s="561" t="s">
        <v>31580</v>
      </c>
      <c r="H4660" s="561" t="s">
        <v>31581</v>
      </c>
      <c r="I4660" s="561" t="s">
        <v>23270</v>
      </c>
      <c r="J4660" s="561" t="s">
        <v>7063</v>
      </c>
      <c r="K4660" s="562" t="s">
        <v>38121</v>
      </c>
      <c r="L4660" s="561" t="s">
        <v>25</v>
      </c>
    </row>
    <row r="4661" spans="1:12" x14ac:dyDescent="0.25">
      <c r="A4661" s="561" t="s">
        <v>3412</v>
      </c>
      <c r="B4661" s="561" t="s">
        <v>3413</v>
      </c>
      <c r="C4661" s="561" t="s">
        <v>2763</v>
      </c>
      <c r="D4661" s="561" t="s">
        <v>3655</v>
      </c>
      <c r="E4661" s="562" t="s">
        <v>22</v>
      </c>
      <c r="F4661" s="561" t="s">
        <v>22</v>
      </c>
      <c r="G4661" s="561" t="s">
        <v>31583</v>
      </c>
      <c r="H4661" s="561" t="s">
        <v>31584</v>
      </c>
      <c r="I4661" s="561" t="s">
        <v>23270</v>
      </c>
      <c r="J4661" s="561" t="s">
        <v>7063</v>
      </c>
      <c r="K4661" s="562" t="s">
        <v>38122</v>
      </c>
      <c r="L4661" s="561" t="s">
        <v>25</v>
      </c>
    </row>
    <row r="4662" spans="1:12" x14ac:dyDescent="0.25">
      <c r="A4662" s="561" t="s">
        <v>3412</v>
      </c>
      <c r="B4662" s="561" t="s">
        <v>3413</v>
      </c>
      <c r="C4662" s="561" t="s">
        <v>2763</v>
      </c>
      <c r="D4662" s="561" t="s">
        <v>3655</v>
      </c>
      <c r="E4662" s="562" t="s">
        <v>22</v>
      </c>
      <c r="F4662" s="561" t="s">
        <v>22</v>
      </c>
      <c r="G4662" s="561" t="s">
        <v>31586</v>
      </c>
      <c r="H4662" s="561" t="s">
        <v>31587</v>
      </c>
      <c r="I4662" s="561" t="s">
        <v>23270</v>
      </c>
      <c r="J4662" s="561" t="s">
        <v>24</v>
      </c>
      <c r="K4662" s="562" t="s">
        <v>38103</v>
      </c>
      <c r="L4662" s="561" t="s">
        <v>25</v>
      </c>
    </row>
    <row r="4663" spans="1:12" x14ac:dyDescent="0.25">
      <c r="A4663" s="561" t="s">
        <v>3412</v>
      </c>
      <c r="B4663" s="561" t="s">
        <v>3413</v>
      </c>
      <c r="C4663" s="561" t="s">
        <v>2763</v>
      </c>
      <c r="D4663" s="561" t="s">
        <v>3655</v>
      </c>
      <c r="E4663" s="562" t="s">
        <v>22</v>
      </c>
      <c r="F4663" s="561" t="s">
        <v>22</v>
      </c>
      <c r="G4663" s="561" t="s">
        <v>31589</v>
      </c>
      <c r="H4663" s="561" t="s">
        <v>31590</v>
      </c>
      <c r="I4663" s="561" t="s">
        <v>23270</v>
      </c>
      <c r="J4663" s="561" t="s">
        <v>24</v>
      </c>
      <c r="K4663" s="562" t="s">
        <v>37820</v>
      </c>
      <c r="L4663" s="561" t="s">
        <v>25</v>
      </c>
    </row>
    <row r="4664" spans="1:12" x14ac:dyDescent="0.25">
      <c r="A4664" s="561" t="s">
        <v>3412</v>
      </c>
      <c r="B4664" s="561" t="s">
        <v>3413</v>
      </c>
      <c r="C4664" s="561" t="s">
        <v>2763</v>
      </c>
      <c r="D4664" s="561" t="s">
        <v>3655</v>
      </c>
      <c r="E4664" s="562" t="s">
        <v>22</v>
      </c>
      <c r="F4664" s="561" t="s">
        <v>22</v>
      </c>
      <c r="G4664" s="561" t="s">
        <v>31592</v>
      </c>
      <c r="H4664" s="561" t="s">
        <v>31593</v>
      </c>
      <c r="I4664" s="561" t="s">
        <v>23270</v>
      </c>
      <c r="J4664" s="561" t="s">
        <v>24</v>
      </c>
      <c r="K4664" s="562" t="s">
        <v>38123</v>
      </c>
      <c r="L4664" s="561" t="s">
        <v>25</v>
      </c>
    </row>
    <row r="4665" spans="1:12" x14ac:dyDescent="0.25">
      <c r="A4665" s="561" t="s">
        <v>3412</v>
      </c>
      <c r="B4665" s="561" t="s">
        <v>3413</v>
      </c>
      <c r="C4665" s="561" t="s">
        <v>2763</v>
      </c>
      <c r="D4665" s="561" t="s">
        <v>3655</v>
      </c>
      <c r="E4665" s="562" t="s">
        <v>22</v>
      </c>
      <c r="F4665" s="561" t="s">
        <v>22</v>
      </c>
      <c r="G4665" s="561" t="s">
        <v>31595</v>
      </c>
      <c r="H4665" s="561" t="s">
        <v>31596</v>
      </c>
      <c r="I4665" s="561" t="s">
        <v>23270</v>
      </c>
      <c r="J4665" s="561" t="s">
        <v>24</v>
      </c>
      <c r="K4665" s="562" t="s">
        <v>38123</v>
      </c>
      <c r="L4665" s="561" t="s">
        <v>25</v>
      </c>
    </row>
    <row r="4666" spans="1:12" x14ac:dyDescent="0.25">
      <c r="A4666" s="561" t="s">
        <v>3412</v>
      </c>
      <c r="B4666" s="561" t="s">
        <v>3413</v>
      </c>
      <c r="C4666" s="561" t="s">
        <v>2763</v>
      </c>
      <c r="D4666" s="561" t="s">
        <v>3655</v>
      </c>
      <c r="E4666" s="562" t="s">
        <v>22</v>
      </c>
      <c r="F4666" s="561" t="s">
        <v>22</v>
      </c>
      <c r="G4666" s="561" t="s">
        <v>31597</v>
      </c>
      <c r="H4666" s="561" t="s">
        <v>31598</v>
      </c>
      <c r="I4666" s="561" t="s">
        <v>23270</v>
      </c>
      <c r="J4666" s="561" t="s">
        <v>24</v>
      </c>
      <c r="K4666" s="562" t="s">
        <v>38124</v>
      </c>
      <c r="L4666" s="561" t="s">
        <v>25</v>
      </c>
    </row>
    <row r="4667" spans="1:12" x14ac:dyDescent="0.25">
      <c r="A4667" s="561" t="s">
        <v>3412</v>
      </c>
      <c r="B4667" s="561" t="s">
        <v>3413</v>
      </c>
      <c r="C4667" s="561" t="s">
        <v>2763</v>
      </c>
      <c r="D4667" s="561" t="s">
        <v>3655</v>
      </c>
      <c r="E4667" s="562" t="s">
        <v>22</v>
      </c>
      <c r="F4667" s="561" t="s">
        <v>22</v>
      </c>
      <c r="G4667" s="561" t="s">
        <v>31600</v>
      </c>
      <c r="H4667" s="561" t="s">
        <v>31601</v>
      </c>
      <c r="I4667" s="561" t="s">
        <v>23270</v>
      </c>
      <c r="J4667" s="561" t="s">
        <v>24</v>
      </c>
      <c r="K4667" s="562" t="s">
        <v>38125</v>
      </c>
      <c r="L4667" s="561" t="s">
        <v>25</v>
      </c>
    </row>
    <row r="4668" spans="1:12" x14ac:dyDescent="0.25">
      <c r="A4668" s="561" t="s">
        <v>3412</v>
      </c>
      <c r="B4668" s="561" t="s">
        <v>3413</v>
      </c>
      <c r="C4668" s="561" t="s">
        <v>2763</v>
      </c>
      <c r="D4668" s="561" t="s">
        <v>3655</v>
      </c>
      <c r="E4668" s="562" t="s">
        <v>22</v>
      </c>
      <c r="F4668" s="561" t="s">
        <v>22</v>
      </c>
      <c r="G4668" s="561" t="s">
        <v>31603</v>
      </c>
      <c r="H4668" s="561" t="s">
        <v>31604</v>
      </c>
      <c r="I4668" s="561" t="s">
        <v>23270</v>
      </c>
      <c r="J4668" s="561" t="s">
        <v>24</v>
      </c>
      <c r="K4668" s="562" t="s">
        <v>38126</v>
      </c>
      <c r="L4668" s="561" t="s">
        <v>25</v>
      </c>
    </row>
    <row r="4669" spans="1:12" x14ac:dyDescent="0.25">
      <c r="A4669" s="561" t="s">
        <v>3412</v>
      </c>
      <c r="B4669" s="561" t="s">
        <v>3413</v>
      </c>
      <c r="C4669" s="561" t="s">
        <v>2763</v>
      </c>
      <c r="D4669" s="561" t="s">
        <v>3655</v>
      </c>
      <c r="E4669" s="562" t="s">
        <v>22</v>
      </c>
      <c r="F4669" s="561" t="s">
        <v>22</v>
      </c>
      <c r="G4669" s="561" t="s">
        <v>31606</v>
      </c>
      <c r="H4669" s="561" t="s">
        <v>31607</v>
      </c>
      <c r="I4669" s="561" t="s">
        <v>23270</v>
      </c>
      <c r="J4669" s="561" t="s">
        <v>24</v>
      </c>
      <c r="K4669" s="562" t="s">
        <v>38127</v>
      </c>
      <c r="L4669" s="561" t="s">
        <v>25</v>
      </c>
    </row>
    <row r="4670" spans="1:12" x14ac:dyDescent="0.25">
      <c r="A4670" s="561" t="s">
        <v>3412</v>
      </c>
      <c r="B4670" s="561" t="s">
        <v>3413</v>
      </c>
      <c r="C4670" s="561" t="s">
        <v>2763</v>
      </c>
      <c r="D4670" s="561" t="s">
        <v>3655</v>
      </c>
      <c r="E4670" s="562" t="s">
        <v>22</v>
      </c>
      <c r="F4670" s="561" t="s">
        <v>22</v>
      </c>
      <c r="G4670" s="561" t="s">
        <v>31609</v>
      </c>
      <c r="H4670" s="561" t="s">
        <v>31610</v>
      </c>
      <c r="I4670" s="561" t="s">
        <v>23270</v>
      </c>
      <c r="J4670" s="561" t="s">
        <v>24</v>
      </c>
      <c r="K4670" s="562" t="s">
        <v>38128</v>
      </c>
      <c r="L4670" s="561" t="s">
        <v>25</v>
      </c>
    </row>
    <row r="4671" spans="1:12" x14ac:dyDescent="0.25">
      <c r="A4671" s="561" t="s">
        <v>3412</v>
      </c>
      <c r="B4671" s="561" t="s">
        <v>3413</v>
      </c>
      <c r="C4671" s="561" t="s">
        <v>2763</v>
      </c>
      <c r="D4671" s="561" t="s">
        <v>3655</v>
      </c>
      <c r="E4671" s="562" t="s">
        <v>22</v>
      </c>
      <c r="F4671" s="561" t="s">
        <v>22</v>
      </c>
      <c r="G4671" s="561" t="s">
        <v>31612</v>
      </c>
      <c r="H4671" s="561" t="s">
        <v>31613</v>
      </c>
      <c r="I4671" s="561" t="s">
        <v>23270</v>
      </c>
      <c r="J4671" s="561" t="s">
        <v>24</v>
      </c>
      <c r="K4671" s="562" t="s">
        <v>38129</v>
      </c>
      <c r="L4671" s="561" t="s">
        <v>25</v>
      </c>
    </row>
    <row r="4672" spans="1:12" x14ac:dyDescent="0.25">
      <c r="A4672" s="561" t="s">
        <v>3412</v>
      </c>
      <c r="B4672" s="561" t="s">
        <v>3413</v>
      </c>
      <c r="C4672" s="561" t="s">
        <v>2763</v>
      </c>
      <c r="D4672" s="561" t="s">
        <v>3655</v>
      </c>
      <c r="E4672" s="562" t="s">
        <v>22</v>
      </c>
      <c r="F4672" s="561" t="s">
        <v>22</v>
      </c>
      <c r="G4672" s="561" t="s">
        <v>31615</v>
      </c>
      <c r="H4672" s="561" t="s">
        <v>31616</v>
      </c>
      <c r="I4672" s="561" t="s">
        <v>23270</v>
      </c>
      <c r="J4672" s="561" t="s">
        <v>24</v>
      </c>
      <c r="K4672" s="562" t="s">
        <v>38130</v>
      </c>
      <c r="L4672" s="561" t="s">
        <v>25</v>
      </c>
    </row>
    <row r="4673" spans="1:12" x14ac:dyDescent="0.25">
      <c r="A4673" s="561" t="s">
        <v>3412</v>
      </c>
      <c r="B4673" s="561" t="s">
        <v>3413</v>
      </c>
      <c r="C4673" s="561" t="s">
        <v>2763</v>
      </c>
      <c r="D4673" s="561" t="s">
        <v>3655</v>
      </c>
      <c r="E4673" s="562" t="s">
        <v>22</v>
      </c>
      <c r="F4673" s="561" t="s">
        <v>22</v>
      </c>
      <c r="G4673" s="561" t="s">
        <v>31618</v>
      </c>
      <c r="H4673" s="561" t="s">
        <v>31619</v>
      </c>
      <c r="I4673" s="561" t="s">
        <v>23270</v>
      </c>
      <c r="J4673" s="561" t="s">
        <v>24</v>
      </c>
      <c r="K4673" s="562" t="s">
        <v>38131</v>
      </c>
      <c r="L4673" s="561" t="s">
        <v>25</v>
      </c>
    </row>
    <row r="4674" spans="1:12" x14ac:dyDescent="0.25">
      <c r="A4674" s="561" t="s">
        <v>3412</v>
      </c>
      <c r="B4674" s="561" t="s">
        <v>3413</v>
      </c>
      <c r="C4674" s="561" t="s">
        <v>2763</v>
      </c>
      <c r="D4674" s="561" t="s">
        <v>3655</v>
      </c>
      <c r="E4674" s="562" t="s">
        <v>22</v>
      </c>
      <c r="F4674" s="561" t="s">
        <v>22</v>
      </c>
      <c r="G4674" s="561" t="s">
        <v>31621</v>
      </c>
      <c r="H4674" s="561" t="s">
        <v>31622</v>
      </c>
      <c r="I4674" s="561" t="s">
        <v>23270</v>
      </c>
      <c r="J4674" s="561" t="s">
        <v>24</v>
      </c>
      <c r="K4674" s="562" t="s">
        <v>38132</v>
      </c>
      <c r="L4674" s="561" t="s">
        <v>25</v>
      </c>
    </row>
    <row r="4675" spans="1:12" x14ac:dyDescent="0.25">
      <c r="A4675" s="561" t="s">
        <v>3412</v>
      </c>
      <c r="B4675" s="561" t="s">
        <v>3413</v>
      </c>
      <c r="C4675" s="561" t="s">
        <v>2763</v>
      </c>
      <c r="D4675" s="561" t="s">
        <v>3655</v>
      </c>
      <c r="E4675" s="562" t="s">
        <v>22</v>
      </c>
      <c r="F4675" s="561" t="s">
        <v>22</v>
      </c>
      <c r="G4675" s="561" t="s">
        <v>31624</v>
      </c>
      <c r="H4675" s="561" t="s">
        <v>31625</v>
      </c>
      <c r="I4675" s="561" t="s">
        <v>23270</v>
      </c>
      <c r="J4675" s="561" t="s">
        <v>24</v>
      </c>
      <c r="K4675" s="562" t="s">
        <v>7579</v>
      </c>
      <c r="L4675" s="561" t="s">
        <v>25</v>
      </c>
    </row>
    <row r="4676" spans="1:12" x14ac:dyDescent="0.25">
      <c r="A4676" s="561" t="s">
        <v>3412</v>
      </c>
      <c r="B4676" s="561" t="s">
        <v>3413</v>
      </c>
      <c r="C4676" s="561" t="s">
        <v>2763</v>
      </c>
      <c r="D4676" s="561" t="s">
        <v>3655</v>
      </c>
      <c r="E4676" s="562" t="s">
        <v>22</v>
      </c>
      <c r="F4676" s="561" t="s">
        <v>22</v>
      </c>
      <c r="G4676" s="561" t="s">
        <v>31627</v>
      </c>
      <c r="H4676" s="561" t="s">
        <v>31628</v>
      </c>
      <c r="I4676" s="561" t="s">
        <v>23270</v>
      </c>
      <c r="J4676" s="561" t="s">
        <v>24</v>
      </c>
      <c r="K4676" s="562" t="s">
        <v>38133</v>
      </c>
      <c r="L4676" s="561" t="s">
        <v>25</v>
      </c>
    </row>
    <row r="4677" spans="1:12" x14ac:dyDescent="0.25">
      <c r="A4677" s="561" t="s">
        <v>3412</v>
      </c>
      <c r="B4677" s="561" t="s">
        <v>3413</v>
      </c>
      <c r="C4677" s="561" t="s">
        <v>2763</v>
      </c>
      <c r="D4677" s="561" t="s">
        <v>3655</v>
      </c>
      <c r="E4677" s="562" t="s">
        <v>22</v>
      </c>
      <c r="F4677" s="561" t="s">
        <v>22</v>
      </c>
      <c r="G4677" s="561" t="s">
        <v>31630</v>
      </c>
      <c r="H4677" s="561" t="s">
        <v>31631</v>
      </c>
      <c r="I4677" s="561" t="s">
        <v>23270</v>
      </c>
      <c r="J4677" s="561" t="s">
        <v>24</v>
      </c>
      <c r="K4677" s="562" t="s">
        <v>7548</v>
      </c>
      <c r="L4677" s="561" t="s">
        <v>25</v>
      </c>
    </row>
    <row r="4678" spans="1:12" x14ac:dyDescent="0.25">
      <c r="A4678" s="561" t="s">
        <v>3412</v>
      </c>
      <c r="B4678" s="561" t="s">
        <v>3413</v>
      </c>
      <c r="C4678" s="561" t="s">
        <v>2763</v>
      </c>
      <c r="D4678" s="561" t="s">
        <v>3655</v>
      </c>
      <c r="E4678" s="562" t="s">
        <v>22</v>
      </c>
      <c r="F4678" s="561" t="s">
        <v>22</v>
      </c>
      <c r="G4678" s="561" t="s">
        <v>31632</v>
      </c>
      <c r="H4678" s="561" t="s">
        <v>31633</v>
      </c>
      <c r="I4678" s="561" t="s">
        <v>23270</v>
      </c>
      <c r="J4678" s="561" t="s">
        <v>24</v>
      </c>
      <c r="K4678" s="562" t="s">
        <v>761</v>
      </c>
      <c r="L4678" s="561" t="s">
        <v>25</v>
      </c>
    </row>
    <row r="4679" spans="1:12" x14ac:dyDescent="0.25">
      <c r="A4679" s="561" t="s">
        <v>3412</v>
      </c>
      <c r="B4679" s="561" t="s">
        <v>3413</v>
      </c>
      <c r="C4679" s="561" t="s">
        <v>2763</v>
      </c>
      <c r="D4679" s="561" t="s">
        <v>3655</v>
      </c>
      <c r="E4679" s="562" t="s">
        <v>22</v>
      </c>
      <c r="F4679" s="561" t="s">
        <v>22</v>
      </c>
      <c r="G4679" s="561" t="s">
        <v>31634</v>
      </c>
      <c r="H4679" s="561" t="s">
        <v>31635</v>
      </c>
      <c r="I4679" s="561" t="s">
        <v>23270</v>
      </c>
      <c r="J4679" s="561" t="s">
        <v>24</v>
      </c>
      <c r="K4679" s="562" t="s">
        <v>7398</v>
      </c>
      <c r="L4679" s="561" t="s">
        <v>25</v>
      </c>
    </row>
    <row r="4680" spans="1:12" x14ac:dyDescent="0.25">
      <c r="A4680" s="561" t="s">
        <v>3412</v>
      </c>
      <c r="B4680" s="561" t="s">
        <v>3413</v>
      </c>
      <c r="C4680" s="561" t="s">
        <v>2763</v>
      </c>
      <c r="D4680" s="561" t="s">
        <v>3655</v>
      </c>
      <c r="E4680" s="562" t="s">
        <v>22</v>
      </c>
      <c r="F4680" s="561" t="s">
        <v>22</v>
      </c>
      <c r="G4680" s="561" t="s">
        <v>31636</v>
      </c>
      <c r="H4680" s="561" t="s">
        <v>31637</v>
      </c>
      <c r="I4680" s="561" t="s">
        <v>23270</v>
      </c>
      <c r="J4680" s="561" t="s">
        <v>24</v>
      </c>
      <c r="K4680" s="562" t="s">
        <v>28855</v>
      </c>
      <c r="L4680" s="561" t="s">
        <v>25</v>
      </c>
    </row>
    <row r="4681" spans="1:12" x14ac:dyDescent="0.25">
      <c r="A4681" s="561" t="s">
        <v>3412</v>
      </c>
      <c r="B4681" s="561" t="s">
        <v>3413</v>
      </c>
      <c r="C4681" s="561" t="s">
        <v>2763</v>
      </c>
      <c r="D4681" s="561" t="s">
        <v>3655</v>
      </c>
      <c r="E4681" s="562" t="s">
        <v>22</v>
      </c>
      <c r="F4681" s="561" t="s">
        <v>22</v>
      </c>
      <c r="G4681" s="561" t="s">
        <v>31639</v>
      </c>
      <c r="H4681" s="561" t="s">
        <v>31640</v>
      </c>
      <c r="I4681" s="561" t="s">
        <v>23270</v>
      </c>
      <c r="J4681" s="561" t="s">
        <v>24</v>
      </c>
      <c r="K4681" s="562" t="s">
        <v>38134</v>
      </c>
      <c r="L4681" s="561" t="s">
        <v>25</v>
      </c>
    </row>
    <row r="4682" spans="1:12" x14ac:dyDescent="0.25">
      <c r="A4682" s="561" t="s">
        <v>3412</v>
      </c>
      <c r="B4682" s="561" t="s">
        <v>3413</v>
      </c>
      <c r="C4682" s="561" t="s">
        <v>2763</v>
      </c>
      <c r="D4682" s="561" t="s">
        <v>3655</v>
      </c>
      <c r="E4682" s="562" t="s">
        <v>22</v>
      </c>
      <c r="F4682" s="561" t="s">
        <v>22</v>
      </c>
      <c r="G4682" s="561" t="s">
        <v>31642</v>
      </c>
      <c r="H4682" s="561" t="s">
        <v>31643</v>
      </c>
      <c r="I4682" s="561" t="s">
        <v>23270</v>
      </c>
      <c r="J4682" s="561" t="s">
        <v>24</v>
      </c>
      <c r="K4682" s="562" t="s">
        <v>38135</v>
      </c>
      <c r="L4682" s="561" t="s">
        <v>25</v>
      </c>
    </row>
    <row r="4683" spans="1:12" x14ac:dyDescent="0.25">
      <c r="A4683" s="561" t="s">
        <v>3412</v>
      </c>
      <c r="B4683" s="561" t="s">
        <v>3413</v>
      </c>
      <c r="C4683" s="561" t="s">
        <v>2763</v>
      </c>
      <c r="D4683" s="561" t="s">
        <v>3655</v>
      </c>
      <c r="E4683" s="562" t="s">
        <v>22</v>
      </c>
      <c r="F4683" s="561" t="s">
        <v>22</v>
      </c>
      <c r="G4683" s="561" t="s">
        <v>31645</v>
      </c>
      <c r="H4683" s="561" t="s">
        <v>31646</v>
      </c>
      <c r="I4683" s="561" t="s">
        <v>23270</v>
      </c>
      <c r="J4683" s="561" t="s">
        <v>24</v>
      </c>
      <c r="K4683" s="562" t="s">
        <v>38136</v>
      </c>
      <c r="L4683" s="561" t="s">
        <v>25</v>
      </c>
    </row>
    <row r="4684" spans="1:12" x14ac:dyDescent="0.25">
      <c r="A4684" s="561" t="s">
        <v>3412</v>
      </c>
      <c r="B4684" s="561" t="s">
        <v>3413</v>
      </c>
      <c r="C4684" s="561" t="s">
        <v>2763</v>
      </c>
      <c r="D4684" s="561" t="s">
        <v>3655</v>
      </c>
      <c r="E4684" s="562" t="s">
        <v>22</v>
      </c>
      <c r="F4684" s="561" t="s">
        <v>22</v>
      </c>
      <c r="G4684" s="561" t="s">
        <v>31648</v>
      </c>
      <c r="H4684" s="561" t="s">
        <v>31649</v>
      </c>
      <c r="I4684" s="561" t="s">
        <v>23270</v>
      </c>
      <c r="J4684" s="561" t="s">
        <v>24</v>
      </c>
      <c r="K4684" s="562" t="s">
        <v>38137</v>
      </c>
      <c r="L4684" s="561" t="s">
        <v>25</v>
      </c>
    </row>
    <row r="4685" spans="1:12" x14ac:dyDescent="0.25">
      <c r="A4685" s="561" t="s">
        <v>3412</v>
      </c>
      <c r="B4685" s="561" t="s">
        <v>3413</v>
      </c>
      <c r="C4685" s="561" t="s">
        <v>2763</v>
      </c>
      <c r="D4685" s="561" t="s">
        <v>3655</v>
      </c>
      <c r="E4685" s="562" t="s">
        <v>22</v>
      </c>
      <c r="F4685" s="561" t="s">
        <v>22</v>
      </c>
      <c r="G4685" s="561" t="s">
        <v>31651</v>
      </c>
      <c r="H4685" s="561" t="s">
        <v>31652</v>
      </c>
      <c r="I4685" s="561" t="s">
        <v>23270</v>
      </c>
      <c r="J4685" s="561" t="s">
        <v>24</v>
      </c>
      <c r="K4685" s="562" t="s">
        <v>38138</v>
      </c>
      <c r="L4685" s="561" t="s">
        <v>25</v>
      </c>
    </row>
    <row r="4686" spans="1:12" x14ac:dyDescent="0.25">
      <c r="A4686" s="561" t="s">
        <v>3412</v>
      </c>
      <c r="B4686" s="561" t="s">
        <v>3413</v>
      </c>
      <c r="C4686" s="561" t="s">
        <v>2763</v>
      </c>
      <c r="D4686" s="561" t="s">
        <v>3655</v>
      </c>
      <c r="E4686" s="562" t="s">
        <v>22</v>
      </c>
      <c r="F4686" s="561" t="s">
        <v>22</v>
      </c>
      <c r="G4686" s="561" t="s">
        <v>31654</v>
      </c>
      <c r="H4686" s="561" t="s">
        <v>31655</v>
      </c>
      <c r="I4686" s="561" t="s">
        <v>23270</v>
      </c>
      <c r="J4686" s="561" t="s">
        <v>24</v>
      </c>
      <c r="K4686" s="562" t="s">
        <v>36868</v>
      </c>
      <c r="L4686" s="561" t="s">
        <v>25</v>
      </c>
    </row>
    <row r="4687" spans="1:12" x14ac:dyDescent="0.25">
      <c r="A4687" s="561" t="s">
        <v>3412</v>
      </c>
      <c r="B4687" s="561" t="s">
        <v>3413</v>
      </c>
      <c r="C4687" s="561" t="s">
        <v>2763</v>
      </c>
      <c r="D4687" s="561" t="s">
        <v>3655</v>
      </c>
      <c r="E4687" s="562" t="s">
        <v>22</v>
      </c>
      <c r="F4687" s="561" t="s">
        <v>22</v>
      </c>
      <c r="G4687" s="561" t="s">
        <v>31657</v>
      </c>
      <c r="H4687" s="561" t="s">
        <v>31658</v>
      </c>
      <c r="I4687" s="561" t="s">
        <v>23270</v>
      </c>
      <c r="J4687" s="561" t="s">
        <v>24</v>
      </c>
      <c r="K4687" s="562" t="s">
        <v>38139</v>
      </c>
      <c r="L4687" s="561" t="s">
        <v>25</v>
      </c>
    </row>
    <row r="4688" spans="1:12" x14ac:dyDescent="0.25">
      <c r="A4688" s="561" t="s">
        <v>3412</v>
      </c>
      <c r="B4688" s="561" t="s">
        <v>3413</v>
      </c>
      <c r="C4688" s="561" t="s">
        <v>2763</v>
      </c>
      <c r="D4688" s="561" t="s">
        <v>3655</v>
      </c>
      <c r="E4688" s="562" t="s">
        <v>22</v>
      </c>
      <c r="F4688" s="561" t="s">
        <v>22</v>
      </c>
      <c r="G4688" s="561" t="s">
        <v>31660</v>
      </c>
      <c r="H4688" s="561" t="s">
        <v>31661</v>
      </c>
      <c r="I4688" s="561" t="s">
        <v>23270</v>
      </c>
      <c r="J4688" s="561" t="s">
        <v>24</v>
      </c>
      <c r="K4688" s="562" t="s">
        <v>38140</v>
      </c>
      <c r="L4688" s="561" t="s">
        <v>25</v>
      </c>
    </row>
    <row r="4689" spans="1:12" x14ac:dyDescent="0.25">
      <c r="A4689" s="561" t="s">
        <v>3412</v>
      </c>
      <c r="B4689" s="561" t="s">
        <v>3413</v>
      </c>
      <c r="C4689" s="561" t="s">
        <v>2763</v>
      </c>
      <c r="D4689" s="561" t="s">
        <v>3655</v>
      </c>
      <c r="E4689" s="562" t="s">
        <v>22</v>
      </c>
      <c r="F4689" s="561" t="s">
        <v>22</v>
      </c>
      <c r="G4689" s="561" t="s">
        <v>31663</v>
      </c>
      <c r="H4689" s="561" t="s">
        <v>31664</v>
      </c>
      <c r="I4689" s="561" t="s">
        <v>23270</v>
      </c>
      <c r="J4689" s="561" t="s">
        <v>24</v>
      </c>
      <c r="K4689" s="562" t="s">
        <v>38141</v>
      </c>
      <c r="L4689" s="561" t="s">
        <v>25</v>
      </c>
    </row>
    <row r="4690" spans="1:12" x14ac:dyDescent="0.25">
      <c r="A4690" s="561" t="s">
        <v>3412</v>
      </c>
      <c r="B4690" s="561" t="s">
        <v>3413</v>
      </c>
      <c r="C4690" s="561" t="s">
        <v>2763</v>
      </c>
      <c r="D4690" s="561" t="s">
        <v>3655</v>
      </c>
      <c r="E4690" s="562" t="s">
        <v>22</v>
      </c>
      <c r="F4690" s="561" t="s">
        <v>22</v>
      </c>
      <c r="G4690" s="561" t="s">
        <v>31665</v>
      </c>
      <c r="H4690" s="561" t="s">
        <v>31666</v>
      </c>
      <c r="I4690" s="561" t="s">
        <v>23270</v>
      </c>
      <c r="J4690" s="561" t="s">
        <v>24</v>
      </c>
      <c r="K4690" s="562" t="s">
        <v>38141</v>
      </c>
      <c r="L4690" s="561" t="s">
        <v>25</v>
      </c>
    </row>
    <row r="4691" spans="1:12" x14ac:dyDescent="0.25">
      <c r="A4691" s="561" t="s">
        <v>3412</v>
      </c>
      <c r="B4691" s="561" t="s">
        <v>3413</v>
      </c>
      <c r="C4691" s="561" t="s">
        <v>2763</v>
      </c>
      <c r="D4691" s="561" t="s">
        <v>3655</v>
      </c>
      <c r="E4691" s="562" t="s">
        <v>22</v>
      </c>
      <c r="F4691" s="561" t="s">
        <v>22</v>
      </c>
      <c r="G4691" s="561" t="s">
        <v>31667</v>
      </c>
      <c r="H4691" s="561" t="s">
        <v>31668</v>
      </c>
      <c r="I4691" s="561" t="s">
        <v>23270</v>
      </c>
      <c r="J4691" s="561" t="s">
        <v>24</v>
      </c>
      <c r="K4691" s="562" t="s">
        <v>4247</v>
      </c>
      <c r="L4691" s="561" t="s">
        <v>25</v>
      </c>
    </row>
    <row r="4692" spans="1:12" x14ac:dyDescent="0.25">
      <c r="A4692" s="561" t="s">
        <v>3412</v>
      </c>
      <c r="B4692" s="561" t="s">
        <v>3413</v>
      </c>
      <c r="C4692" s="561" t="s">
        <v>2763</v>
      </c>
      <c r="D4692" s="561" t="s">
        <v>3655</v>
      </c>
      <c r="E4692" s="562" t="s">
        <v>22</v>
      </c>
      <c r="F4692" s="561" t="s">
        <v>22</v>
      </c>
      <c r="G4692" s="561" t="s">
        <v>31669</v>
      </c>
      <c r="H4692" s="561" t="s">
        <v>31670</v>
      </c>
      <c r="I4692" s="561" t="s">
        <v>23270</v>
      </c>
      <c r="J4692" s="561" t="s">
        <v>24</v>
      </c>
      <c r="K4692" s="562" t="s">
        <v>4247</v>
      </c>
      <c r="L4692" s="561" t="s">
        <v>25</v>
      </c>
    </row>
    <row r="4693" spans="1:12" x14ac:dyDescent="0.25">
      <c r="A4693" s="561" t="s">
        <v>3412</v>
      </c>
      <c r="B4693" s="561" t="s">
        <v>3413</v>
      </c>
      <c r="C4693" s="561" t="s">
        <v>2763</v>
      </c>
      <c r="D4693" s="561" t="s">
        <v>3655</v>
      </c>
      <c r="E4693" s="562" t="s">
        <v>22</v>
      </c>
      <c r="F4693" s="561" t="s">
        <v>22</v>
      </c>
      <c r="G4693" s="561" t="s">
        <v>31671</v>
      </c>
      <c r="H4693" s="561" t="s">
        <v>31672</v>
      </c>
      <c r="I4693" s="561" t="s">
        <v>23270</v>
      </c>
      <c r="J4693" s="561" t="s">
        <v>24</v>
      </c>
      <c r="K4693" s="562" t="s">
        <v>38137</v>
      </c>
      <c r="L4693" s="561" t="s">
        <v>25</v>
      </c>
    </row>
    <row r="4694" spans="1:12" x14ac:dyDescent="0.25">
      <c r="A4694" s="561" t="s">
        <v>3412</v>
      </c>
      <c r="B4694" s="561" t="s">
        <v>3413</v>
      </c>
      <c r="C4694" s="561" t="s">
        <v>2763</v>
      </c>
      <c r="D4694" s="561" t="s">
        <v>3655</v>
      </c>
      <c r="E4694" s="562" t="s">
        <v>22</v>
      </c>
      <c r="F4694" s="561" t="s">
        <v>22</v>
      </c>
      <c r="G4694" s="561" t="s">
        <v>31674</v>
      </c>
      <c r="H4694" s="561" t="s">
        <v>31675</v>
      </c>
      <c r="I4694" s="561" t="s">
        <v>23270</v>
      </c>
      <c r="J4694" s="561" t="s">
        <v>24</v>
      </c>
      <c r="K4694" s="562" t="s">
        <v>38137</v>
      </c>
      <c r="L4694" s="561" t="s">
        <v>25</v>
      </c>
    </row>
    <row r="4695" spans="1:12" x14ac:dyDescent="0.25">
      <c r="A4695" s="561" t="s">
        <v>3412</v>
      </c>
      <c r="B4695" s="561" t="s">
        <v>3413</v>
      </c>
      <c r="C4695" s="561" t="s">
        <v>2763</v>
      </c>
      <c r="D4695" s="561" t="s">
        <v>3655</v>
      </c>
      <c r="E4695" s="562" t="s">
        <v>22</v>
      </c>
      <c r="F4695" s="561" t="s">
        <v>22</v>
      </c>
      <c r="G4695" s="561" t="s">
        <v>31676</v>
      </c>
      <c r="H4695" s="561" t="s">
        <v>31677</v>
      </c>
      <c r="I4695" s="561" t="s">
        <v>23270</v>
      </c>
      <c r="J4695" s="561" t="s">
        <v>24</v>
      </c>
      <c r="K4695" s="562" t="s">
        <v>38142</v>
      </c>
      <c r="L4695" s="561" t="s">
        <v>25</v>
      </c>
    </row>
    <row r="4696" spans="1:12" x14ac:dyDescent="0.25">
      <c r="A4696" s="561" t="s">
        <v>3412</v>
      </c>
      <c r="B4696" s="561" t="s">
        <v>3413</v>
      </c>
      <c r="C4696" s="561" t="s">
        <v>2763</v>
      </c>
      <c r="D4696" s="561" t="s">
        <v>3655</v>
      </c>
      <c r="E4696" s="562" t="s">
        <v>22</v>
      </c>
      <c r="F4696" s="561" t="s">
        <v>22</v>
      </c>
      <c r="G4696" s="561" t="s">
        <v>31679</v>
      </c>
      <c r="H4696" s="561" t="s">
        <v>31680</v>
      </c>
      <c r="I4696" s="561" t="s">
        <v>23270</v>
      </c>
      <c r="J4696" s="561" t="s">
        <v>24</v>
      </c>
      <c r="K4696" s="562" t="s">
        <v>38143</v>
      </c>
      <c r="L4696" s="561" t="s">
        <v>25</v>
      </c>
    </row>
    <row r="4697" spans="1:12" x14ac:dyDescent="0.25">
      <c r="A4697" s="561" t="s">
        <v>3412</v>
      </c>
      <c r="B4697" s="561" t="s">
        <v>3413</v>
      </c>
      <c r="C4697" s="561" t="s">
        <v>2763</v>
      </c>
      <c r="D4697" s="561" t="s">
        <v>3655</v>
      </c>
      <c r="E4697" s="562" t="s">
        <v>22</v>
      </c>
      <c r="F4697" s="561" t="s">
        <v>22</v>
      </c>
      <c r="G4697" s="561" t="s">
        <v>31682</v>
      </c>
      <c r="H4697" s="561" t="s">
        <v>31683</v>
      </c>
      <c r="I4697" s="561" t="s">
        <v>23270</v>
      </c>
      <c r="J4697" s="561" t="s">
        <v>24</v>
      </c>
      <c r="K4697" s="562" t="s">
        <v>38144</v>
      </c>
      <c r="L4697" s="561" t="s">
        <v>25</v>
      </c>
    </row>
    <row r="4698" spans="1:12" x14ac:dyDescent="0.25">
      <c r="A4698" s="561" t="s">
        <v>3412</v>
      </c>
      <c r="B4698" s="561" t="s">
        <v>3413</v>
      </c>
      <c r="C4698" s="561" t="s">
        <v>2763</v>
      </c>
      <c r="D4698" s="561" t="s">
        <v>3655</v>
      </c>
      <c r="E4698" s="562" t="s">
        <v>22</v>
      </c>
      <c r="F4698" s="561" t="s">
        <v>22</v>
      </c>
      <c r="G4698" s="561" t="s">
        <v>31685</v>
      </c>
      <c r="H4698" s="561" t="s">
        <v>31686</v>
      </c>
      <c r="I4698" s="561" t="s">
        <v>23270</v>
      </c>
      <c r="J4698" s="561" t="s">
        <v>24</v>
      </c>
      <c r="K4698" s="562" t="s">
        <v>38145</v>
      </c>
      <c r="L4698" s="561" t="s">
        <v>25</v>
      </c>
    </row>
    <row r="4699" spans="1:12" x14ac:dyDescent="0.25">
      <c r="A4699" s="561" t="s">
        <v>3412</v>
      </c>
      <c r="B4699" s="561" t="s">
        <v>3413</v>
      </c>
      <c r="C4699" s="561" t="s">
        <v>2763</v>
      </c>
      <c r="D4699" s="561" t="s">
        <v>3655</v>
      </c>
      <c r="E4699" s="562" t="s">
        <v>22</v>
      </c>
      <c r="F4699" s="561" t="s">
        <v>22</v>
      </c>
      <c r="G4699" s="561" t="s">
        <v>31688</v>
      </c>
      <c r="H4699" s="561" t="s">
        <v>31689</v>
      </c>
      <c r="I4699" s="561" t="s">
        <v>23270</v>
      </c>
      <c r="J4699" s="561" t="s">
        <v>24</v>
      </c>
      <c r="K4699" s="562" t="s">
        <v>38146</v>
      </c>
      <c r="L4699" s="561" t="s">
        <v>25</v>
      </c>
    </row>
    <row r="4700" spans="1:12" x14ac:dyDescent="0.25">
      <c r="A4700" s="561" t="s">
        <v>3412</v>
      </c>
      <c r="B4700" s="561" t="s">
        <v>3413</v>
      </c>
      <c r="C4700" s="561" t="s">
        <v>2763</v>
      </c>
      <c r="D4700" s="561" t="s">
        <v>3655</v>
      </c>
      <c r="E4700" s="562" t="s">
        <v>22</v>
      </c>
      <c r="F4700" s="561" t="s">
        <v>22</v>
      </c>
      <c r="G4700" s="561" t="s">
        <v>31691</v>
      </c>
      <c r="H4700" s="561" t="s">
        <v>31692</v>
      </c>
      <c r="I4700" s="561" t="s">
        <v>23270</v>
      </c>
      <c r="J4700" s="561" t="s">
        <v>24</v>
      </c>
      <c r="K4700" s="562" t="s">
        <v>38147</v>
      </c>
      <c r="L4700" s="561" t="s">
        <v>25</v>
      </c>
    </row>
    <row r="4701" spans="1:12" x14ac:dyDescent="0.25">
      <c r="A4701" s="561" t="s">
        <v>3412</v>
      </c>
      <c r="B4701" s="561" t="s">
        <v>3413</v>
      </c>
      <c r="C4701" s="561" t="s">
        <v>2763</v>
      </c>
      <c r="D4701" s="561" t="s">
        <v>3655</v>
      </c>
      <c r="E4701" s="562" t="s">
        <v>22</v>
      </c>
      <c r="F4701" s="561" t="s">
        <v>22</v>
      </c>
      <c r="G4701" s="561" t="s">
        <v>31694</v>
      </c>
      <c r="H4701" s="561" t="s">
        <v>31695</v>
      </c>
      <c r="I4701" s="561" t="s">
        <v>23270</v>
      </c>
      <c r="J4701" s="561" t="s">
        <v>24</v>
      </c>
      <c r="K4701" s="562" t="s">
        <v>8681</v>
      </c>
      <c r="L4701" s="561" t="s">
        <v>25</v>
      </c>
    </row>
    <row r="4702" spans="1:12" x14ac:dyDescent="0.25">
      <c r="A4702" s="561" t="s">
        <v>3412</v>
      </c>
      <c r="B4702" s="561" t="s">
        <v>3413</v>
      </c>
      <c r="C4702" s="561" t="s">
        <v>2763</v>
      </c>
      <c r="D4702" s="561" t="s">
        <v>3655</v>
      </c>
      <c r="E4702" s="562" t="s">
        <v>22</v>
      </c>
      <c r="F4702" s="561" t="s">
        <v>22</v>
      </c>
      <c r="G4702" s="561" t="s">
        <v>31696</v>
      </c>
      <c r="H4702" s="561" t="s">
        <v>31697</v>
      </c>
      <c r="I4702" s="561" t="s">
        <v>23270</v>
      </c>
      <c r="J4702" s="561" t="s">
        <v>24</v>
      </c>
      <c r="K4702" s="562" t="s">
        <v>38148</v>
      </c>
      <c r="L4702" s="561" t="s">
        <v>25</v>
      </c>
    </row>
    <row r="4703" spans="1:12" x14ac:dyDescent="0.25">
      <c r="A4703" s="561" t="s">
        <v>3412</v>
      </c>
      <c r="B4703" s="561" t="s">
        <v>3413</v>
      </c>
      <c r="C4703" s="561" t="s">
        <v>2763</v>
      </c>
      <c r="D4703" s="561" t="s">
        <v>3655</v>
      </c>
      <c r="E4703" s="562" t="s">
        <v>22</v>
      </c>
      <c r="F4703" s="561" t="s">
        <v>22</v>
      </c>
      <c r="G4703" s="561" t="s">
        <v>31699</v>
      </c>
      <c r="H4703" s="561" t="s">
        <v>31700</v>
      </c>
      <c r="I4703" s="561" t="s">
        <v>23270</v>
      </c>
      <c r="J4703" s="561" t="s">
        <v>24</v>
      </c>
      <c r="K4703" s="562" t="s">
        <v>38149</v>
      </c>
      <c r="L4703" s="561" t="s">
        <v>25</v>
      </c>
    </row>
    <row r="4704" spans="1:12" x14ac:dyDescent="0.25">
      <c r="A4704" s="561" t="s">
        <v>3412</v>
      </c>
      <c r="B4704" s="561" t="s">
        <v>3413</v>
      </c>
      <c r="C4704" s="561" t="s">
        <v>2763</v>
      </c>
      <c r="D4704" s="561" t="s">
        <v>3655</v>
      </c>
      <c r="E4704" s="562" t="s">
        <v>22</v>
      </c>
      <c r="F4704" s="561" t="s">
        <v>22</v>
      </c>
      <c r="G4704" s="561" t="s">
        <v>31701</v>
      </c>
      <c r="H4704" s="561" t="s">
        <v>31702</v>
      </c>
      <c r="I4704" s="561" t="s">
        <v>23270</v>
      </c>
      <c r="J4704" s="561" t="s">
        <v>24</v>
      </c>
      <c r="K4704" s="562" t="s">
        <v>38150</v>
      </c>
      <c r="L4704" s="561" t="s">
        <v>25</v>
      </c>
    </row>
    <row r="4705" spans="1:12" x14ac:dyDescent="0.25">
      <c r="A4705" s="561" t="s">
        <v>3412</v>
      </c>
      <c r="B4705" s="561" t="s">
        <v>3413</v>
      </c>
      <c r="C4705" s="561" t="s">
        <v>2763</v>
      </c>
      <c r="D4705" s="561" t="s">
        <v>3655</v>
      </c>
      <c r="E4705" s="562" t="s">
        <v>22</v>
      </c>
      <c r="F4705" s="561" t="s">
        <v>22</v>
      </c>
      <c r="G4705" s="561" t="s">
        <v>31704</v>
      </c>
      <c r="H4705" s="561" t="s">
        <v>31705</v>
      </c>
      <c r="I4705" s="561" t="s">
        <v>23270</v>
      </c>
      <c r="J4705" s="561" t="s">
        <v>24</v>
      </c>
      <c r="K4705" s="562" t="s">
        <v>38151</v>
      </c>
      <c r="L4705" s="561" t="s">
        <v>25</v>
      </c>
    </row>
    <row r="4706" spans="1:12" x14ac:dyDescent="0.25">
      <c r="A4706" s="561" t="s">
        <v>3412</v>
      </c>
      <c r="B4706" s="561" t="s">
        <v>3413</v>
      </c>
      <c r="C4706" s="561" t="s">
        <v>2763</v>
      </c>
      <c r="D4706" s="561" t="s">
        <v>3655</v>
      </c>
      <c r="E4706" s="562" t="s">
        <v>22</v>
      </c>
      <c r="F4706" s="561" t="s">
        <v>22</v>
      </c>
      <c r="G4706" s="561" t="s">
        <v>31707</v>
      </c>
      <c r="H4706" s="561" t="s">
        <v>31708</v>
      </c>
      <c r="I4706" s="561" t="s">
        <v>23270</v>
      </c>
      <c r="J4706" s="561" t="s">
        <v>24</v>
      </c>
      <c r="K4706" s="562" t="s">
        <v>38152</v>
      </c>
      <c r="L4706" s="561" t="s">
        <v>25</v>
      </c>
    </row>
    <row r="4707" spans="1:12" x14ac:dyDescent="0.25">
      <c r="A4707" s="561" t="s">
        <v>3412</v>
      </c>
      <c r="B4707" s="561" t="s">
        <v>3413</v>
      </c>
      <c r="C4707" s="561" t="s">
        <v>2763</v>
      </c>
      <c r="D4707" s="561" t="s">
        <v>3655</v>
      </c>
      <c r="E4707" s="562" t="s">
        <v>22</v>
      </c>
      <c r="F4707" s="561" t="s">
        <v>22</v>
      </c>
      <c r="G4707" s="561" t="s">
        <v>31710</v>
      </c>
      <c r="H4707" s="561" t="s">
        <v>31711</v>
      </c>
      <c r="I4707" s="561" t="s">
        <v>23270</v>
      </c>
      <c r="J4707" s="561" t="s">
        <v>24</v>
      </c>
      <c r="K4707" s="562" t="s">
        <v>2211</v>
      </c>
      <c r="L4707" s="561" t="s">
        <v>25</v>
      </c>
    </row>
    <row r="4708" spans="1:12" x14ac:dyDescent="0.25">
      <c r="A4708" s="561" t="s">
        <v>3412</v>
      </c>
      <c r="B4708" s="561" t="s">
        <v>3413</v>
      </c>
      <c r="C4708" s="561" t="s">
        <v>2763</v>
      </c>
      <c r="D4708" s="561" t="s">
        <v>3655</v>
      </c>
      <c r="E4708" s="562" t="s">
        <v>22</v>
      </c>
      <c r="F4708" s="561" t="s">
        <v>22</v>
      </c>
      <c r="G4708" s="561" t="s">
        <v>31713</v>
      </c>
      <c r="H4708" s="561" t="s">
        <v>31714</v>
      </c>
      <c r="I4708" s="561" t="s">
        <v>23270</v>
      </c>
      <c r="J4708" s="561" t="s">
        <v>24</v>
      </c>
      <c r="K4708" s="562" t="s">
        <v>38153</v>
      </c>
      <c r="L4708" s="561" t="s">
        <v>25</v>
      </c>
    </row>
    <row r="4709" spans="1:12" x14ac:dyDescent="0.25">
      <c r="A4709" s="561" t="s">
        <v>3412</v>
      </c>
      <c r="B4709" s="561" t="s">
        <v>3413</v>
      </c>
      <c r="C4709" s="561" t="s">
        <v>2763</v>
      </c>
      <c r="D4709" s="561" t="s">
        <v>3655</v>
      </c>
      <c r="E4709" s="562" t="s">
        <v>22</v>
      </c>
      <c r="F4709" s="561" t="s">
        <v>22</v>
      </c>
      <c r="G4709" s="561" t="s">
        <v>31716</v>
      </c>
      <c r="H4709" s="561" t="s">
        <v>31717</v>
      </c>
      <c r="I4709" s="561" t="s">
        <v>23270</v>
      </c>
      <c r="J4709" s="561" t="s">
        <v>24</v>
      </c>
      <c r="K4709" s="562" t="s">
        <v>38154</v>
      </c>
      <c r="L4709" s="561" t="s">
        <v>25</v>
      </c>
    </row>
    <row r="4710" spans="1:12" x14ac:dyDescent="0.25">
      <c r="A4710" s="561" t="s">
        <v>3412</v>
      </c>
      <c r="B4710" s="561" t="s">
        <v>3413</v>
      </c>
      <c r="C4710" s="561" t="s">
        <v>2763</v>
      </c>
      <c r="D4710" s="561" t="s">
        <v>3655</v>
      </c>
      <c r="E4710" s="562" t="s">
        <v>22</v>
      </c>
      <c r="F4710" s="561" t="s">
        <v>22</v>
      </c>
      <c r="G4710" s="561" t="s">
        <v>31718</v>
      </c>
      <c r="H4710" s="561" t="s">
        <v>31719</v>
      </c>
      <c r="I4710" s="561" t="s">
        <v>23270</v>
      </c>
      <c r="J4710" s="561" t="s">
        <v>24</v>
      </c>
      <c r="K4710" s="562" t="s">
        <v>33180</v>
      </c>
      <c r="L4710" s="561" t="s">
        <v>25</v>
      </c>
    </row>
    <row r="4711" spans="1:12" x14ac:dyDescent="0.25">
      <c r="A4711" s="561" t="s">
        <v>3412</v>
      </c>
      <c r="B4711" s="561" t="s">
        <v>3413</v>
      </c>
      <c r="C4711" s="561" t="s">
        <v>2763</v>
      </c>
      <c r="D4711" s="561" t="s">
        <v>3655</v>
      </c>
      <c r="E4711" s="562" t="s">
        <v>22</v>
      </c>
      <c r="F4711" s="561" t="s">
        <v>22</v>
      </c>
      <c r="G4711" s="561" t="s">
        <v>31721</v>
      </c>
      <c r="H4711" s="561" t="s">
        <v>31722</v>
      </c>
      <c r="I4711" s="561" t="s">
        <v>23270</v>
      </c>
      <c r="J4711" s="561" t="s">
        <v>24</v>
      </c>
      <c r="K4711" s="562" t="s">
        <v>7253</v>
      </c>
      <c r="L4711" s="561" t="s">
        <v>25</v>
      </c>
    </row>
    <row r="4712" spans="1:12" x14ac:dyDescent="0.25">
      <c r="A4712" s="561" t="s">
        <v>3412</v>
      </c>
      <c r="B4712" s="561" t="s">
        <v>3413</v>
      </c>
      <c r="C4712" s="561" t="s">
        <v>2763</v>
      </c>
      <c r="D4712" s="561" t="s">
        <v>3655</v>
      </c>
      <c r="E4712" s="562" t="s">
        <v>22</v>
      </c>
      <c r="F4712" s="561" t="s">
        <v>22</v>
      </c>
      <c r="G4712" s="561" t="s">
        <v>31723</v>
      </c>
      <c r="H4712" s="561" t="s">
        <v>31724</v>
      </c>
      <c r="I4712" s="561" t="s">
        <v>23270</v>
      </c>
      <c r="J4712" s="561" t="s">
        <v>24</v>
      </c>
      <c r="K4712" s="562" t="s">
        <v>38155</v>
      </c>
      <c r="L4712" s="561" t="s">
        <v>25</v>
      </c>
    </row>
    <row r="4713" spans="1:12" x14ac:dyDescent="0.25">
      <c r="A4713" s="561" t="s">
        <v>3412</v>
      </c>
      <c r="B4713" s="561" t="s">
        <v>3413</v>
      </c>
      <c r="C4713" s="561" t="s">
        <v>2763</v>
      </c>
      <c r="D4713" s="561" t="s">
        <v>3655</v>
      </c>
      <c r="E4713" s="562" t="s">
        <v>22</v>
      </c>
      <c r="F4713" s="561" t="s">
        <v>22</v>
      </c>
      <c r="G4713" s="561" t="s">
        <v>31725</v>
      </c>
      <c r="H4713" s="561" t="s">
        <v>31726</v>
      </c>
      <c r="I4713" s="561" t="s">
        <v>23270</v>
      </c>
      <c r="J4713" s="561" t="s">
        <v>24</v>
      </c>
      <c r="K4713" s="562" t="s">
        <v>38156</v>
      </c>
      <c r="L4713" s="561" t="s">
        <v>25</v>
      </c>
    </row>
    <row r="4714" spans="1:12" x14ac:dyDescent="0.25">
      <c r="A4714" s="561" t="s">
        <v>3412</v>
      </c>
      <c r="B4714" s="561" t="s">
        <v>3413</v>
      </c>
      <c r="C4714" s="561" t="s">
        <v>2763</v>
      </c>
      <c r="D4714" s="561" t="s">
        <v>3655</v>
      </c>
      <c r="E4714" s="562" t="s">
        <v>22</v>
      </c>
      <c r="F4714" s="561" t="s">
        <v>22</v>
      </c>
      <c r="G4714" s="561" t="s">
        <v>31728</v>
      </c>
      <c r="H4714" s="561" t="s">
        <v>31729</v>
      </c>
      <c r="I4714" s="561" t="s">
        <v>23270</v>
      </c>
      <c r="J4714" s="561" t="s">
        <v>24</v>
      </c>
      <c r="K4714" s="562" t="s">
        <v>38157</v>
      </c>
      <c r="L4714" s="561" t="s">
        <v>25</v>
      </c>
    </row>
    <row r="4715" spans="1:12" x14ac:dyDescent="0.25">
      <c r="A4715" s="561" t="s">
        <v>3412</v>
      </c>
      <c r="B4715" s="561" t="s">
        <v>3413</v>
      </c>
      <c r="C4715" s="561" t="s">
        <v>2763</v>
      </c>
      <c r="D4715" s="561" t="s">
        <v>3655</v>
      </c>
      <c r="E4715" s="562" t="s">
        <v>22</v>
      </c>
      <c r="F4715" s="561" t="s">
        <v>22</v>
      </c>
      <c r="G4715" s="561" t="s">
        <v>31731</v>
      </c>
      <c r="H4715" s="561" t="s">
        <v>31732</v>
      </c>
      <c r="I4715" s="561" t="s">
        <v>23270</v>
      </c>
      <c r="J4715" s="561" t="s">
        <v>24</v>
      </c>
      <c r="K4715" s="562" t="s">
        <v>38158</v>
      </c>
      <c r="L4715" s="561" t="s">
        <v>25</v>
      </c>
    </row>
    <row r="4716" spans="1:12" x14ac:dyDescent="0.25">
      <c r="A4716" s="561" t="s">
        <v>3412</v>
      </c>
      <c r="B4716" s="561" t="s">
        <v>3413</v>
      </c>
      <c r="C4716" s="561" t="s">
        <v>2763</v>
      </c>
      <c r="D4716" s="561" t="s">
        <v>3655</v>
      </c>
      <c r="E4716" s="562" t="s">
        <v>22</v>
      </c>
      <c r="F4716" s="561" t="s">
        <v>22</v>
      </c>
      <c r="G4716" s="561" t="s">
        <v>31733</v>
      </c>
      <c r="H4716" s="561" t="s">
        <v>31734</v>
      </c>
      <c r="I4716" s="561" t="s">
        <v>23270</v>
      </c>
      <c r="J4716" s="561" t="s">
        <v>24</v>
      </c>
      <c r="K4716" s="562" t="s">
        <v>38159</v>
      </c>
      <c r="L4716" s="561" t="s">
        <v>25</v>
      </c>
    </row>
    <row r="4717" spans="1:12" x14ac:dyDescent="0.25">
      <c r="A4717" s="561" t="s">
        <v>3412</v>
      </c>
      <c r="B4717" s="561" t="s">
        <v>3413</v>
      </c>
      <c r="C4717" s="561" t="s">
        <v>2763</v>
      </c>
      <c r="D4717" s="561" t="s">
        <v>3655</v>
      </c>
      <c r="E4717" s="562" t="s">
        <v>22</v>
      </c>
      <c r="F4717" s="561" t="s">
        <v>22</v>
      </c>
      <c r="G4717" s="561" t="s">
        <v>31736</v>
      </c>
      <c r="H4717" s="561" t="s">
        <v>31737</v>
      </c>
      <c r="I4717" s="561" t="s">
        <v>23270</v>
      </c>
      <c r="J4717" s="561" t="s">
        <v>24</v>
      </c>
      <c r="K4717" s="562" t="s">
        <v>36466</v>
      </c>
      <c r="L4717" s="561" t="s">
        <v>25</v>
      </c>
    </row>
    <row r="4718" spans="1:12" x14ac:dyDescent="0.25">
      <c r="A4718" s="561" t="s">
        <v>3412</v>
      </c>
      <c r="B4718" s="561" t="s">
        <v>3413</v>
      </c>
      <c r="C4718" s="561" t="s">
        <v>2763</v>
      </c>
      <c r="D4718" s="561" t="s">
        <v>3655</v>
      </c>
      <c r="E4718" s="562" t="s">
        <v>22</v>
      </c>
      <c r="F4718" s="561" t="s">
        <v>22</v>
      </c>
      <c r="G4718" s="561" t="s">
        <v>31739</v>
      </c>
      <c r="H4718" s="561" t="s">
        <v>31740</v>
      </c>
      <c r="I4718" s="561" t="s">
        <v>23270</v>
      </c>
      <c r="J4718" s="561" t="s">
        <v>24</v>
      </c>
      <c r="K4718" s="562" t="s">
        <v>38160</v>
      </c>
      <c r="L4718" s="561" t="s">
        <v>25</v>
      </c>
    </row>
    <row r="4719" spans="1:12" x14ac:dyDescent="0.25">
      <c r="A4719" s="561" t="s">
        <v>3412</v>
      </c>
      <c r="B4719" s="561" t="s">
        <v>3413</v>
      </c>
      <c r="C4719" s="561" t="s">
        <v>2763</v>
      </c>
      <c r="D4719" s="561" t="s">
        <v>3655</v>
      </c>
      <c r="E4719" s="562" t="s">
        <v>22</v>
      </c>
      <c r="F4719" s="561" t="s">
        <v>22</v>
      </c>
      <c r="G4719" s="561" t="s">
        <v>31742</v>
      </c>
      <c r="H4719" s="561" t="s">
        <v>31743</v>
      </c>
      <c r="I4719" s="561" t="s">
        <v>23270</v>
      </c>
      <c r="J4719" s="561" t="s">
        <v>24</v>
      </c>
      <c r="K4719" s="562" t="s">
        <v>4843</v>
      </c>
      <c r="L4719" s="561" t="s">
        <v>25</v>
      </c>
    </row>
    <row r="4720" spans="1:12" x14ac:dyDescent="0.25">
      <c r="A4720" s="561" t="s">
        <v>3412</v>
      </c>
      <c r="B4720" s="561" t="s">
        <v>3413</v>
      </c>
      <c r="C4720" s="561" t="s">
        <v>2763</v>
      </c>
      <c r="D4720" s="561" t="s">
        <v>3655</v>
      </c>
      <c r="E4720" s="562" t="s">
        <v>22</v>
      </c>
      <c r="F4720" s="561" t="s">
        <v>22</v>
      </c>
      <c r="G4720" s="561" t="s">
        <v>31744</v>
      </c>
      <c r="H4720" s="561" t="s">
        <v>31745</v>
      </c>
      <c r="I4720" s="561" t="s">
        <v>23270</v>
      </c>
      <c r="J4720" s="561" t="s">
        <v>24</v>
      </c>
      <c r="K4720" s="562" t="s">
        <v>4843</v>
      </c>
      <c r="L4720" s="561" t="s">
        <v>25</v>
      </c>
    </row>
    <row r="4721" spans="1:12" x14ac:dyDescent="0.25">
      <c r="A4721" s="561" t="s">
        <v>3412</v>
      </c>
      <c r="B4721" s="561" t="s">
        <v>3413</v>
      </c>
      <c r="C4721" s="561" t="s">
        <v>2763</v>
      </c>
      <c r="D4721" s="561" t="s">
        <v>3655</v>
      </c>
      <c r="E4721" s="562" t="s">
        <v>22</v>
      </c>
      <c r="F4721" s="561" t="s">
        <v>22</v>
      </c>
      <c r="G4721" s="561" t="s">
        <v>31746</v>
      </c>
      <c r="H4721" s="561" t="s">
        <v>31747</v>
      </c>
      <c r="I4721" s="561" t="s">
        <v>23270</v>
      </c>
      <c r="J4721" s="561" t="s">
        <v>24</v>
      </c>
      <c r="K4721" s="562" t="s">
        <v>38161</v>
      </c>
      <c r="L4721" s="561" t="s">
        <v>25</v>
      </c>
    </row>
    <row r="4722" spans="1:12" x14ac:dyDescent="0.25">
      <c r="A4722" s="561" t="s">
        <v>3412</v>
      </c>
      <c r="B4722" s="561" t="s">
        <v>3413</v>
      </c>
      <c r="C4722" s="561" t="s">
        <v>2763</v>
      </c>
      <c r="D4722" s="561" t="s">
        <v>3655</v>
      </c>
      <c r="E4722" s="562" t="s">
        <v>22</v>
      </c>
      <c r="F4722" s="561" t="s">
        <v>22</v>
      </c>
      <c r="G4722" s="561" t="s">
        <v>31748</v>
      </c>
      <c r="H4722" s="561" t="s">
        <v>31749</v>
      </c>
      <c r="I4722" s="561" t="s">
        <v>23270</v>
      </c>
      <c r="J4722" s="561" t="s">
        <v>24</v>
      </c>
      <c r="K4722" s="562" t="s">
        <v>38161</v>
      </c>
      <c r="L4722" s="561" t="s">
        <v>25</v>
      </c>
    </row>
    <row r="4723" spans="1:12" x14ac:dyDescent="0.25">
      <c r="A4723" s="561" t="s">
        <v>3412</v>
      </c>
      <c r="B4723" s="561" t="s">
        <v>3413</v>
      </c>
      <c r="C4723" s="561" t="s">
        <v>2763</v>
      </c>
      <c r="D4723" s="561" t="s">
        <v>3655</v>
      </c>
      <c r="E4723" s="562" t="s">
        <v>22</v>
      </c>
      <c r="F4723" s="561" t="s">
        <v>22</v>
      </c>
      <c r="G4723" s="561" t="s">
        <v>31750</v>
      </c>
      <c r="H4723" s="561" t="s">
        <v>31751</v>
      </c>
      <c r="I4723" s="561" t="s">
        <v>23270</v>
      </c>
      <c r="J4723" s="561" t="s">
        <v>24</v>
      </c>
      <c r="K4723" s="562" t="s">
        <v>24463</v>
      </c>
      <c r="L4723" s="561" t="s">
        <v>25</v>
      </c>
    </row>
    <row r="4724" spans="1:12" x14ac:dyDescent="0.25">
      <c r="A4724" s="561" t="s">
        <v>3412</v>
      </c>
      <c r="B4724" s="561" t="s">
        <v>3413</v>
      </c>
      <c r="C4724" s="561" t="s">
        <v>2763</v>
      </c>
      <c r="D4724" s="561" t="s">
        <v>3655</v>
      </c>
      <c r="E4724" s="562" t="s">
        <v>22</v>
      </c>
      <c r="F4724" s="561" t="s">
        <v>22</v>
      </c>
      <c r="G4724" s="561" t="s">
        <v>31752</v>
      </c>
      <c r="H4724" s="561" t="s">
        <v>31753</v>
      </c>
      <c r="I4724" s="561" t="s">
        <v>23270</v>
      </c>
      <c r="J4724" s="561" t="s">
        <v>24</v>
      </c>
      <c r="K4724" s="562" t="s">
        <v>24463</v>
      </c>
      <c r="L4724" s="561" t="s">
        <v>25</v>
      </c>
    </row>
    <row r="4725" spans="1:12" x14ac:dyDescent="0.25">
      <c r="A4725" s="561" t="s">
        <v>3412</v>
      </c>
      <c r="B4725" s="561" t="s">
        <v>3413</v>
      </c>
      <c r="C4725" s="561" t="s">
        <v>2763</v>
      </c>
      <c r="D4725" s="561" t="s">
        <v>3655</v>
      </c>
      <c r="E4725" s="562" t="s">
        <v>22</v>
      </c>
      <c r="F4725" s="561" t="s">
        <v>22</v>
      </c>
      <c r="G4725" s="561" t="s">
        <v>31754</v>
      </c>
      <c r="H4725" s="561" t="s">
        <v>31755</v>
      </c>
      <c r="I4725" s="561" t="s">
        <v>23270</v>
      </c>
      <c r="J4725" s="561" t="s">
        <v>24</v>
      </c>
      <c r="K4725" s="562" t="s">
        <v>38162</v>
      </c>
      <c r="L4725" s="561" t="s">
        <v>25</v>
      </c>
    </row>
    <row r="4726" spans="1:12" x14ac:dyDescent="0.25">
      <c r="A4726" s="561" t="s">
        <v>3412</v>
      </c>
      <c r="B4726" s="561" t="s">
        <v>3413</v>
      </c>
      <c r="C4726" s="561" t="s">
        <v>2763</v>
      </c>
      <c r="D4726" s="561" t="s">
        <v>3655</v>
      </c>
      <c r="E4726" s="562" t="s">
        <v>22</v>
      </c>
      <c r="F4726" s="561" t="s">
        <v>22</v>
      </c>
      <c r="G4726" s="561" t="s">
        <v>31757</v>
      </c>
      <c r="H4726" s="561" t="s">
        <v>31758</v>
      </c>
      <c r="I4726" s="561" t="s">
        <v>23270</v>
      </c>
      <c r="J4726" s="561" t="s">
        <v>24</v>
      </c>
      <c r="K4726" s="562" t="s">
        <v>38163</v>
      </c>
      <c r="L4726" s="561" t="s">
        <v>25</v>
      </c>
    </row>
    <row r="4727" spans="1:12" x14ac:dyDescent="0.25">
      <c r="A4727" s="561" t="s">
        <v>3412</v>
      </c>
      <c r="B4727" s="561" t="s">
        <v>3413</v>
      </c>
      <c r="C4727" s="561" t="s">
        <v>2763</v>
      </c>
      <c r="D4727" s="561" t="s">
        <v>3655</v>
      </c>
      <c r="E4727" s="562" t="s">
        <v>22</v>
      </c>
      <c r="F4727" s="561" t="s">
        <v>22</v>
      </c>
      <c r="G4727" s="561" t="s">
        <v>31759</v>
      </c>
      <c r="H4727" s="561" t="s">
        <v>31760</v>
      </c>
      <c r="I4727" s="561" t="s">
        <v>23270</v>
      </c>
      <c r="J4727" s="561" t="s">
        <v>24</v>
      </c>
      <c r="K4727" s="562" t="s">
        <v>38164</v>
      </c>
      <c r="L4727" s="561" t="s">
        <v>25</v>
      </c>
    </row>
    <row r="4728" spans="1:12" x14ac:dyDescent="0.25">
      <c r="A4728" s="561" t="s">
        <v>3412</v>
      </c>
      <c r="B4728" s="561" t="s">
        <v>3413</v>
      </c>
      <c r="C4728" s="561" t="s">
        <v>2763</v>
      </c>
      <c r="D4728" s="561" t="s">
        <v>3655</v>
      </c>
      <c r="E4728" s="562" t="s">
        <v>22</v>
      </c>
      <c r="F4728" s="561" t="s">
        <v>22</v>
      </c>
      <c r="G4728" s="561" t="s">
        <v>31762</v>
      </c>
      <c r="H4728" s="561" t="s">
        <v>31763</v>
      </c>
      <c r="I4728" s="561" t="s">
        <v>23270</v>
      </c>
      <c r="J4728" s="561" t="s">
        <v>24</v>
      </c>
      <c r="K4728" s="562" t="s">
        <v>38165</v>
      </c>
      <c r="L4728" s="561" t="s">
        <v>25</v>
      </c>
    </row>
    <row r="4729" spans="1:12" x14ac:dyDescent="0.25">
      <c r="A4729" s="561" t="s">
        <v>3412</v>
      </c>
      <c r="B4729" s="561" t="s">
        <v>3413</v>
      </c>
      <c r="C4729" s="561" t="s">
        <v>2763</v>
      </c>
      <c r="D4729" s="561" t="s">
        <v>3655</v>
      </c>
      <c r="E4729" s="562" t="s">
        <v>22</v>
      </c>
      <c r="F4729" s="561" t="s">
        <v>22</v>
      </c>
      <c r="G4729" s="561" t="s">
        <v>31765</v>
      </c>
      <c r="H4729" s="561" t="s">
        <v>31766</v>
      </c>
      <c r="I4729" s="561" t="s">
        <v>23270</v>
      </c>
      <c r="J4729" s="561" t="s">
        <v>24</v>
      </c>
      <c r="K4729" s="562" t="s">
        <v>36454</v>
      </c>
      <c r="L4729" s="561" t="s">
        <v>25</v>
      </c>
    </row>
    <row r="4730" spans="1:12" x14ac:dyDescent="0.25">
      <c r="A4730" s="561" t="s">
        <v>3412</v>
      </c>
      <c r="B4730" s="561" t="s">
        <v>3413</v>
      </c>
      <c r="C4730" s="561" t="s">
        <v>2763</v>
      </c>
      <c r="D4730" s="561" t="s">
        <v>3655</v>
      </c>
      <c r="E4730" s="562" t="s">
        <v>22</v>
      </c>
      <c r="F4730" s="561" t="s">
        <v>22</v>
      </c>
      <c r="G4730" s="561" t="s">
        <v>31768</v>
      </c>
      <c r="H4730" s="561" t="s">
        <v>31769</v>
      </c>
      <c r="I4730" s="561" t="s">
        <v>23270</v>
      </c>
      <c r="J4730" s="561" t="s">
        <v>24</v>
      </c>
      <c r="K4730" s="562" t="s">
        <v>38166</v>
      </c>
      <c r="L4730" s="561" t="s">
        <v>25</v>
      </c>
    </row>
    <row r="4731" spans="1:12" x14ac:dyDescent="0.25">
      <c r="A4731" s="561" t="s">
        <v>3412</v>
      </c>
      <c r="B4731" s="561" t="s">
        <v>3413</v>
      </c>
      <c r="C4731" s="561" t="s">
        <v>2763</v>
      </c>
      <c r="D4731" s="561" t="s">
        <v>3655</v>
      </c>
      <c r="E4731" s="562" t="s">
        <v>22</v>
      </c>
      <c r="F4731" s="561" t="s">
        <v>22</v>
      </c>
      <c r="G4731" s="561" t="s">
        <v>31771</v>
      </c>
      <c r="H4731" s="561" t="s">
        <v>31772</v>
      </c>
      <c r="I4731" s="561" t="s">
        <v>23270</v>
      </c>
      <c r="J4731" s="561" t="s">
        <v>24</v>
      </c>
      <c r="K4731" s="562" t="s">
        <v>8638</v>
      </c>
      <c r="L4731" s="561" t="s">
        <v>25</v>
      </c>
    </row>
    <row r="4732" spans="1:12" x14ac:dyDescent="0.25">
      <c r="A4732" s="561" t="s">
        <v>3412</v>
      </c>
      <c r="B4732" s="561" t="s">
        <v>3413</v>
      </c>
      <c r="C4732" s="561" t="s">
        <v>2763</v>
      </c>
      <c r="D4732" s="561" t="s">
        <v>3655</v>
      </c>
      <c r="E4732" s="562" t="s">
        <v>22</v>
      </c>
      <c r="F4732" s="561" t="s">
        <v>22</v>
      </c>
      <c r="G4732" s="561" t="s">
        <v>31774</v>
      </c>
      <c r="H4732" s="561" t="s">
        <v>31775</v>
      </c>
      <c r="I4732" s="561" t="s">
        <v>23270</v>
      </c>
      <c r="J4732" s="561" t="s">
        <v>24</v>
      </c>
      <c r="K4732" s="562" t="s">
        <v>8136</v>
      </c>
      <c r="L4732" s="561" t="s">
        <v>25</v>
      </c>
    </row>
    <row r="4733" spans="1:12" x14ac:dyDescent="0.25">
      <c r="A4733" s="561" t="s">
        <v>3412</v>
      </c>
      <c r="B4733" s="561" t="s">
        <v>3413</v>
      </c>
      <c r="C4733" s="561" t="s">
        <v>2763</v>
      </c>
      <c r="D4733" s="561" t="s">
        <v>3655</v>
      </c>
      <c r="E4733" s="562" t="s">
        <v>22</v>
      </c>
      <c r="F4733" s="561" t="s">
        <v>22</v>
      </c>
      <c r="G4733" s="561" t="s">
        <v>31776</v>
      </c>
      <c r="H4733" s="561" t="s">
        <v>31777</v>
      </c>
      <c r="I4733" s="561" t="s">
        <v>23270</v>
      </c>
      <c r="J4733" s="561" t="s">
        <v>24</v>
      </c>
      <c r="K4733" s="562" t="s">
        <v>38167</v>
      </c>
      <c r="L4733" s="561" t="s">
        <v>25</v>
      </c>
    </row>
    <row r="4734" spans="1:12" x14ac:dyDescent="0.25">
      <c r="A4734" s="561" t="s">
        <v>3412</v>
      </c>
      <c r="B4734" s="561" t="s">
        <v>3413</v>
      </c>
      <c r="C4734" s="561" t="s">
        <v>2763</v>
      </c>
      <c r="D4734" s="561" t="s">
        <v>3655</v>
      </c>
      <c r="E4734" s="562" t="s">
        <v>22</v>
      </c>
      <c r="F4734" s="561" t="s">
        <v>22</v>
      </c>
      <c r="G4734" s="561" t="s">
        <v>31779</v>
      </c>
      <c r="H4734" s="561" t="s">
        <v>31780</v>
      </c>
      <c r="I4734" s="561" t="s">
        <v>23270</v>
      </c>
      <c r="J4734" s="561" t="s">
        <v>24</v>
      </c>
      <c r="K4734" s="562" t="s">
        <v>38168</v>
      </c>
      <c r="L4734" s="561" t="s">
        <v>25</v>
      </c>
    </row>
    <row r="4735" spans="1:12" x14ac:dyDescent="0.25">
      <c r="A4735" s="561" t="s">
        <v>3412</v>
      </c>
      <c r="B4735" s="561" t="s">
        <v>3413</v>
      </c>
      <c r="C4735" s="561" t="s">
        <v>2763</v>
      </c>
      <c r="D4735" s="561" t="s">
        <v>3655</v>
      </c>
      <c r="E4735" s="562" t="s">
        <v>22</v>
      </c>
      <c r="F4735" s="561" t="s">
        <v>22</v>
      </c>
      <c r="G4735" s="561" t="s">
        <v>31782</v>
      </c>
      <c r="H4735" s="561" t="s">
        <v>31783</v>
      </c>
      <c r="I4735" s="561" t="s">
        <v>23270</v>
      </c>
      <c r="J4735" s="561" t="s">
        <v>24</v>
      </c>
      <c r="K4735" s="562" t="s">
        <v>38169</v>
      </c>
      <c r="L4735" s="561" t="s">
        <v>25</v>
      </c>
    </row>
    <row r="4736" spans="1:12" x14ac:dyDescent="0.25">
      <c r="A4736" s="561" t="s">
        <v>3412</v>
      </c>
      <c r="B4736" s="561" t="s">
        <v>3413</v>
      </c>
      <c r="C4736" s="561" t="s">
        <v>2763</v>
      </c>
      <c r="D4736" s="561" t="s">
        <v>3655</v>
      </c>
      <c r="E4736" s="562" t="s">
        <v>22</v>
      </c>
      <c r="F4736" s="561" t="s">
        <v>22</v>
      </c>
      <c r="G4736" s="561" t="s">
        <v>31785</v>
      </c>
      <c r="H4736" s="561" t="s">
        <v>31786</v>
      </c>
      <c r="I4736" s="561" t="s">
        <v>23270</v>
      </c>
      <c r="J4736" s="561" t="s">
        <v>24</v>
      </c>
      <c r="K4736" s="562" t="s">
        <v>38170</v>
      </c>
      <c r="L4736" s="561" t="s">
        <v>25</v>
      </c>
    </row>
    <row r="4737" spans="1:12" x14ac:dyDescent="0.25">
      <c r="A4737" s="561" t="s">
        <v>3412</v>
      </c>
      <c r="B4737" s="561" t="s">
        <v>3413</v>
      </c>
      <c r="C4737" s="561" t="s">
        <v>2763</v>
      </c>
      <c r="D4737" s="561" t="s">
        <v>3655</v>
      </c>
      <c r="E4737" s="562" t="s">
        <v>22</v>
      </c>
      <c r="F4737" s="561" t="s">
        <v>22</v>
      </c>
      <c r="G4737" s="561" t="s">
        <v>31788</v>
      </c>
      <c r="H4737" s="561" t="s">
        <v>31789</v>
      </c>
      <c r="I4737" s="561" t="s">
        <v>23270</v>
      </c>
      <c r="J4737" s="561" t="s">
        <v>24</v>
      </c>
      <c r="K4737" s="562" t="s">
        <v>655</v>
      </c>
      <c r="L4737" s="561" t="s">
        <v>25</v>
      </c>
    </row>
    <row r="4738" spans="1:12" x14ac:dyDescent="0.25">
      <c r="A4738" s="561" t="s">
        <v>3412</v>
      </c>
      <c r="B4738" s="561" t="s">
        <v>3413</v>
      </c>
      <c r="C4738" s="561" t="s">
        <v>2763</v>
      </c>
      <c r="D4738" s="561" t="s">
        <v>3655</v>
      </c>
      <c r="E4738" s="562" t="s">
        <v>22</v>
      </c>
      <c r="F4738" s="561" t="s">
        <v>22</v>
      </c>
      <c r="G4738" s="561" t="s">
        <v>31790</v>
      </c>
      <c r="H4738" s="561" t="s">
        <v>31791</v>
      </c>
      <c r="I4738" s="561" t="s">
        <v>23270</v>
      </c>
      <c r="J4738" s="561" t="s">
        <v>24</v>
      </c>
      <c r="K4738" s="562" t="s">
        <v>37839</v>
      </c>
      <c r="L4738" s="561" t="s">
        <v>25</v>
      </c>
    </row>
    <row r="4739" spans="1:12" x14ac:dyDescent="0.25">
      <c r="A4739" s="561" t="s">
        <v>3412</v>
      </c>
      <c r="B4739" s="561" t="s">
        <v>3413</v>
      </c>
      <c r="C4739" s="561" t="s">
        <v>2763</v>
      </c>
      <c r="D4739" s="561" t="s">
        <v>3655</v>
      </c>
      <c r="E4739" s="562" t="s">
        <v>22</v>
      </c>
      <c r="F4739" s="561" t="s">
        <v>22</v>
      </c>
      <c r="G4739" s="561" t="s">
        <v>31792</v>
      </c>
      <c r="H4739" s="561" t="s">
        <v>31793</v>
      </c>
      <c r="I4739" s="561" t="s">
        <v>23270</v>
      </c>
      <c r="J4739" s="561" t="s">
        <v>24</v>
      </c>
      <c r="K4739" s="562" t="s">
        <v>8082</v>
      </c>
      <c r="L4739" s="561" t="s">
        <v>25</v>
      </c>
    </row>
    <row r="4740" spans="1:12" x14ac:dyDescent="0.25">
      <c r="A4740" s="561" t="s">
        <v>3412</v>
      </c>
      <c r="B4740" s="561" t="s">
        <v>3413</v>
      </c>
      <c r="C4740" s="561" t="s">
        <v>2763</v>
      </c>
      <c r="D4740" s="561" t="s">
        <v>3655</v>
      </c>
      <c r="E4740" s="562" t="s">
        <v>22</v>
      </c>
      <c r="F4740" s="561" t="s">
        <v>22</v>
      </c>
      <c r="G4740" s="561" t="s">
        <v>31794</v>
      </c>
      <c r="H4740" s="561" t="s">
        <v>31795</v>
      </c>
      <c r="I4740" s="561" t="s">
        <v>23270</v>
      </c>
      <c r="J4740" s="561" t="s">
        <v>24</v>
      </c>
      <c r="K4740" s="562" t="s">
        <v>27280</v>
      </c>
      <c r="L4740" s="561" t="s">
        <v>25</v>
      </c>
    </row>
    <row r="4741" spans="1:12" x14ac:dyDescent="0.25">
      <c r="A4741" s="561" t="s">
        <v>3412</v>
      </c>
      <c r="B4741" s="561" t="s">
        <v>3413</v>
      </c>
      <c r="C4741" s="561" t="s">
        <v>2763</v>
      </c>
      <c r="D4741" s="561" t="s">
        <v>3655</v>
      </c>
      <c r="E4741" s="562" t="s">
        <v>22</v>
      </c>
      <c r="F4741" s="561" t="s">
        <v>22</v>
      </c>
      <c r="G4741" s="561" t="s">
        <v>31797</v>
      </c>
      <c r="H4741" s="561" t="s">
        <v>31798</v>
      </c>
      <c r="I4741" s="561" t="s">
        <v>23270</v>
      </c>
      <c r="J4741" s="561" t="s">
        <v>24</v>
      </c>
      <c r="K4741" s="562" t="s">
        <v>7196</v>
      </c>
      <c r="L4741" s="561" t="s">
        <v>25</v>
      </c>
    </row>
    <row r="4742" spans="1:12" x14ac:dyDescent="0.25">
      <c r="A4742" s="561" t="s">
        <v>3412</v>
      </c>
      <c r="B4742" s="561" t="s">
        <v>3413</v>
      </c>
      <c r="C4742" s="561" t="s">
        <v>2763</v>
      </c>
      <c r="D4742" s="561" t="s">
        <v>3655</v>
      </c>
      <c r="E4742" s="562" t="s">
        <v>22</v>
      </c>
      <c r="F4742" s="561" t="s">
        <v>22</v>
      </c>
      <c r="G4742" s="561" t="s">
        <v>31800</v>
      </c>
      <c r="H4742" s="561" t="s">
        <v>31801</v>
      </c>
      <c r="I4742" s="561" t="s">
        <v>23270</v>
      </c>
      <c r="J4742" s="561" t="s">
        <v>24</v>
      </c>
      <c r="K4742" s="562" t="s">
        <v>7280</v>
      </c>
      <c r="L4742" s="561" t="s">
        <v>25</v>
      </c>
    </row>
    <row r="4743" spans="1:12" x14ac:dyDescent="0.25">
      <c r="A4743" s="561" t="s">
        <v>3412</v>
      </c>
      <c r="B4743" s="561" t="s">
        <v>3413</v>
      </c>
      <c r="C4743" s="561" t="s">
        <v>2763</v>
      </c>
      <c r="D4743" s="561" t="s">
        <v>3655</v>
      </c>
      <c r="E4743" s="562" t="s">
        <v>22</v>
      </c>
      <c r="F4743" s="561" t="s">
        <v>22</v>
      </c>
      <c r="G4743" s="561" t="s">
        <v>31802</v>
      </c>
      <c r="H4743" s="561" t="s">
        <v>31803</v>
      </c>
      <c r="I4743" s="561" t="s">
        <v>23270</v>
      </c>
      <c r="J4743" s="561" t="s">
        <v>24</v>
      </c>
      <c r="K4743" s="562" t="s">
        <v>7280</v>
      </c>
      <c r="L4743" s="561" t="s">
        <v>25</v>
      </c>
    </row>
    <row r="4744" spans="1:12" x14ac:dyDescent="0.25">
      <c r="A4744" s="561" t="s">
        <v>3412</v>
      </c>
      <c r="B4744" s="561" t="s">
        <v>3413</v>
      </c>
      <c r="C4744" s="561" t="s">
        <v>2763</v>
      </c>
      <c r="D4744" s="561" t="s">
        <v>3655</v>
      </c>
      <c r="E4744" s="562" t="s">
        <v>22</v>
      </c>
      <c r="F4744" s="561" t="s">
        <v>22</v>
      </c>
      <c r="G4744" s="561" t="s">
        <v>31804</v>
      </c>
      <c r="H4744" s="561" t="s">
        <v>31805</v>
      </c>
      <c r="I4744" s="561" t="s">
        <v>23270</v>
      </c>
      <c r="J4744" s="561" t="s">
        <v>24</v>
      </c>
      <c r="K4744" s="562" t="s">
        <v>38171</v>
      </c>
      <c r="L4744" s="561" t="s">
        <v>25</v>
      </c>
    </row>
    <row r="4745" spans="1:12" x14ac:dyDescent="0.25">
      <c r="A4745" s="561" t="s">
        <v>3412</v>
      </c>
      <c r="B4745" s="561" t="s">
        <v>3413</v>
      </c>
      <c r="C4745" s="561" t="s">
        <v>2763</v>
      </c>
      <c r="D4745" s="561" t="s">
        <v>3655</v>
      </c>
      <c r="E4745" s="562" t="s">
        <v>22</v>
      </c>
      <c r="F4745" s="561" t="s">
        <v>22</v>
      </c>
      <c r="G4745" s="561" t="s">
        <v>31806</v>
      </c>
      <c r="H4745" s="561" t="s">
        <v>31807</v>
      </c>
      <c r="I4745" s="561" t="s">
        <v>23270</v>
      </c>
      <c r="J4745" s="561" t="s">
        <v>24</v>
      </c>
      <c r="K4745" s="562" t="s">
        <v>38171</v>
      </c>
      <c r="L4745" s="561" t="s">
        <v>25</v>
      </c>
    </row>
    <row r="4746" spans="1:12" x14ac:dyDescent="0.25">
      <c r="A4746" s="561" t="s">
        <v>3412</v>
      </c>
      <c r="B4746" s="561" t="s">
        <v>3413</v>
      </c>
      <c r="C4746" s="561" t="s">
        <v>2763</v>
      </c>
      <c r="D4746" s="561" t="s">
        <v>3655</v>
      </c>
      <c r="E4746" s="562" t="s">
        <v>22</v>
      </c>
      <c r="F4746" s="561" t="s">
        <v>22</v>
      </c>
      <c r="G4746" s="561" t="s">
        <v>31808</v>
      </c>
      <c r="H4746" s="561" t="s">
        <v>31809</v>
      </c>
      <c r="I4746" s="561" t="s">
        <v>23270</v>
      </c>
      <c r="J4746" s="561" t="s">
        <v>24</v>
      </c>
      <c r="K4746" s="562" t="s">
        <v>36162</v>
      </c>
      <c r="L4746" s="561" t="s">
        <v>25</v>
      </c>
    </row>
    <row r="4747" spans="1:12" x14ac:dyDescent="0.25">
      <c r="A4747" s="561" t="s">
        <v>3412</v>
      </c>
      <c r="B4747" s="561" t="s">
        <v>3413</v>
      </c>
      <c r="C4747" s="561" t="s">
        <v>2763</v>
      </c>
      <c r="D4747" s="561" t="s">
        <v>3655</v>
      </c>
      <c r="E4747" s="562" t="s">
        <v>22</v>
      </c>
      <c r="F4747" s="561" t="s">
        <v>22</v>
      </c>
      <c r="G4747" s="561" t="s">
        <v>31811</v>
      </c>
      <c r="H4747" s="561" t="s">
        <v>31812</v>
      </c>
      <c r="I4747" s="561" t="s">
        <v>23270</v>
      </c>
      <c r="J4747" s="561" t="s">
        <v>24</v>
      </c>
      <c r="K4747" s="562" t="s">
        <v>36162</v>
      </c>
      <c r="L4747" s="561" t="s">
        <v>25</v>
      </c>
    </row>
    <row r="4748" spans="1:12" x14ac:dyDescent="0.25">
      <c r="A4748" s="561" t="s">
        <v>3412</v>
      </c>
      <c r="B4748" s="561" t="s">
        <v>3413</v>
      </c>
      <c r="C4748" s="561" t="s">
        <v>2763</v>
      </c>
      <c r="D4748" s="561" t="s">
        <v>3655</v>
      </c>
      <c r="E4748" s="562" t="s">
        <v>22</v>
      </c>
      <c r="F4748" s="561" t="s">
        <v>22</v>
      </c>
      <c r="G4748" s="561" t="s">
        <v>31813</v>
      </c>
      <c r="H4748" s="561" t="s">
        <v>31814</v>
      </c>
      <c r="I4748" s="561" t="s">
        <v>23270</v>
      </c>
      <c r="J4748" s="561" t="s">
        <v>24</v>
      </c>
      <c r="K4748" s="562" t="s">
        <v>7910</v>
      </c>
      <c r="L4748" s="561" t="s">
        <v>25</v>
      </c>
    </row>
    <row r="4749" spans="1:12" x14ac:dyDescent="0.25">
      <c r="A4749" s="561" t="s">
        <v>3412</v>
      </c>
      <c r="B4749" s="561" t="s">
        <v>3413</v>
      </c>
      <c r="C4749" s="561" t="s">
        <v>2763</v>
      </c>
      <c r="D4749" s="561" t="s">
        <v>3655</v>
      </c>
      <c r="E4749" s="562" t="s">
        <v>22</v>
      </c>
      <c r="F4749" s="561" t="s">
        <v>22</v>
      </c>
      <c r="G4749" s="561" t="s">
        <v>31815</v>
      </c>
      <c r="H4749" s="561" t="s">
        <v>31816</v>
      </c>
      <c r="I4749" s="561" t="s">
        <v>23270</v>
      </c>
      <c r="J4749" s="561" t="s">
        <v>24</v>
      </c>
      <c r="K4749" s="562" t="s">
        <v>29080</v>
      </c>
      <c r="L4749" s="561" t="s">
        <v>25</v>
      </c>
    </row>
    <row r="4750" spans="1:12" x14ac:dyDescent="0.25">
      <c r="A4750" s="561" t="s">
        <v>3412</v>
      </c>
      <c r="B4750" s="561" t="s">
        <v>3413</v>
      </c>
      <c r="C4750" s="561" t="s">
        <v>2763</v>
      </c>
      <c r="D4750" s="561" t="s">
        <v>3655</v>
      </c>
      <c r="E4750" s="562" t="s">
        <v>22</v>
      </c>
      <c r="F4750" s="561" t="s">
        <v>22</v>
      </c>
      <c r="G4750" s="561" t="s">
        <v>31817</v>
      </c>
      <c r="H4750" s="561" t="s">
        <v>31818</v>
      </c>
      <c r="I4750" s="561" t="s">
        <v>23270</v>
      </c>
      <c r="J4750" s="561" t="s">
        <v>24</v>
      </c>
      <c r="K4750" s="562" t="s">
        <v>38172</v>
      </c>
      <c r="L4750" s="561" t="s">
        <v>25</v>
      </c>
    </row>
    <row r="4751" spans="1:12" x14ac:dyDescent="0.25">
      <c r="A4751" s="561" t="s">
        <v>3412</v>
      </c>
      <c r="B4751" s="561" t="s">
        <v>3413</v>
      </c>
      <c r="C4751" s="561" t="s">
        <v>2763</v>
      </c>
      <c r="D4751" s="561" t="s">
        <v>3655</v>
      </c>
      <c r="E4751" s="562" t="s">
        <v>22</v>
      </c>
      <c r="F4751" s="561" t="s">
        <v>22</v>
      </c>
      <c r="G4751" s="561" t="s">
        <v>31820</v>
      </c>
      <c r="H4751" s="561" t="s">
        <v>4752</v>
      </c>
      <c r="I4751" s="561" t="s">
        <v>23270</v>
      </c>
      <c r="J4751" s="561" t="s">
        <v>7063</v>
      </c>
      <c r="K4751" s="562" t="s">
        <v>7203</v>
      </c>
      <c r="L4751" s="561" t="s">
        <v>25</v>
      </c>
    </row>
    <row r="4752" spans="1:12" x14ac:dyDescent="0.25">
      <c r="A4752" s="561" t="s">
        <v>3412</v>
      </c>
      <c r="B4752" s="561" t="s">
        <v>3413</v>
      </c>
      <c r="C4752" s="561" t="s">
        <v>4754</v>
      </c>
      <c r="D4752" s="561" t="s">
        <v>4755</v>
      </c>
      <c r="E4752" s="562" t="s">
        <v>22</v>
      </c>
      <c r="F4752" s="561" t="s">
        <v>22</v>
      </c>
      <c r="G4752" s="561" t="s">
        <v>31822</v>
      </c>
      <c r="H4752" s="561" t="s">
        <v>31823</v>
      </c>
      <c r="I4752" s="561" t="s">
        <v>23270</v>
      </c>
      <c r="J4752" s="561" t="s">
        <v>7063</v>
      </c>
      <c r="K4752" s="562" t="s">
        <v>4739</v>
      </c>
      <c r="L4752" s="561" t="s">
        <v>25</v>
      </c>
    </row>
    <row r="4753" spans="1:12" x14ac:dyDescent="0.25">
      <c r="A4753" s="561" t="s">
        <v>3412</v>
      </c>
      <c r="B4753" s="561" t="s">
        <v>3413</v>
      </c>
      <c r="C4753" s="561" t="s">
        <v>4754</v>
      </c>
      <c r="D4753" s="561" t="s">
        <v>4755</v>
      </c>
      <c r="E4753" s="562" t="s">
        <v>22</v>
      </c>
      <c r="F4753" s="561" t="s">
        <v>22</v>
      </c>
      <c r="G4753" s="561" t="s">
        <v>31825</v>
      </c>
      <c r="H4753" s="561" t="s">
        <v>31826</v>
      </c>
      <c r="I4753" s="561" t="s">
        <v>23270</v>
      </c>
      <c r="J4753" s="561" t="s">
        <v>7063</v>
      </c>
      <c r="K4753" s="562" t="s">
        <v>27286</v>
      </c>
      <c r="L4753" s="561" t="s">
        <v>25</v>
      </c>
    </row>
    <row r="4754" spans="1:12" x14ac:dyDescent="0.25">
      <c r="A4754" s="561" t="s">
        <v>3412</v>
      </c>
      <c r="B4754" s="561" t="s">
        <v>3413</v>
      </c>
      <c r="C4754" s="561" t="s">
        <v>4754</v>
      </c>
      <c r="D4754" s="561" t="s">
        <v>4755</v>
      </c>
      <c r="E4754" s="562" t="s">
        <v>22</v>
      </c>
      <c r="F4754" s="561" t="s">
        <v>22</v>
      </c>
      <c r="G4754" s="561" t="s">
        <v>31828</v>
      </c>
      <c r="H4754" s="561" t="s">
        <v>31829</v>
      </c>
      <c r="I4754" s="561" t="s">
        <v>23270</v>
      </c>
      <c r="J4754" s="561" t="s">
        <v>7063</v>
      </c>
      <c r="K4754" s="562" t="s">
        <v>38173</v>
      </c>
      <c r="L4754" s="561" t="s">
        <v>25</v>
      </c>
    </row>
    <row r="4755" spans="1:12" x14ac:dyDescent="0.25">
      <c r="A4755" s="561" t="s">
        <v>3412</v>
      </c>
      <c r="B4755" s="561" t="s">
        <v>3413</v>
      </c>
      <c r="C4755" s="561" t="s">
        <v>4754</v>
      </c>
      <c r="D4755" s="561" t="s">
        <v>4755</v>
      </c>
      <c r="E4755" s="562" t="s">
        <v>22</v>
      </c>
      <c r="F4755" s="561" t="s">
        <v>22</v>
      </c>
      <c r="G4755" s="561" t="s">
        <v>31831</v>
      </c>
      <c r="H4755" s="561" t="s">
        <v>31832</v>
      </c>
      <c r="I4755" s="561" t="s">
        <v>23270</v>
      </c>
      <c r="J4755" s="561" t="s">
        <v>7063</v>
      </c>
      <c r="K4755" s="562" t="s">
        <v>38174</v>
      </c>
      <c r="L4755" s="561" t="s">
        <v>25</v>
      </c>
    </row>
    <row r="4756" spans="1:12" x14ac:dyDescent="0.25">
      <c r="A4756" s="561" t="s">
        <v>3412</v>
      </c>
      <c r="B4756" s="561" t="s">
        <v>3413</v>
      </c>
      <c r="C4756" s="561" t="s">
        <v>4754</v>
      </c>
      <c r="D4756" s="561" t="s">
        <v>4755</v>
      </c>
      <c r="E4756" s="562" t="s">
        <v>22</v>
      </c>
      <c r="F4756" s="561" t="s">
        <v>22</v>
      </c>
      <c r="G4756" s="561" t="s">
        <v>31834</v>
      </c>
      <c r="H4756" s="561" t="s">
        <v>31835</v>
      </c>
      <c r="I4756" s="561" t="s">
        <v>23270</v>
      </c>
      <c r="J4756" s="561" t="s">
        <v>7063</v>
      </c>
      <c r="K4756" s="562" t="s">
        <v>38175</v>
      </c>
      <c r="L4756" s="561" t="s">
        <v>25</v>
      </c>
    </row>
    <row r="4757" spans="1:12" x14ac:dyDescent="0.25">
      <c r="A4757" s="561" t="s">
        <v>3412</v>
      </c>
      <c r="B4757" s="561" t="s">
        <v>3413</v>
      </c>
      <c r="C4757" s="561" t="s">
        <v>4754</v>
      </c>
      <c r="D4757" s="561" t="s">
        <v>4755</v>
      </c>
      <c r="E4757" s="562" t="s">
        <v>22</v>
      </c>
      <c r="F4757" s="561" t="s">
        <v>22</v>
      </c>
      <c r="G4757" s="561" t="s">
        <v>31837</v>
      </c>
      <c r="H4757" s="561" t="s">
        <v>31838</v>
      </c>
      <c r="I4757" s="561" t="s">
        <v>23270</v>
      </c>
      <c r="J4757" s="561" t="s">
        <v>7063</v>
      </c>
      <c r="K4757" s="562" t="s">
        <v>38176</v>
      </c>
      <c r="L4757" s="561" t="s">
        <v>25</v>
      </c>
    </row>
    <row r="4758" spans="1:12" x14ac:dyDescent="0.25">
      <c r="A4758" s="561" t="s">
        <v>3412</v>
      </c>
      <c r="B4758" s="561" t="s">
        <v>3413</v>
      </c>
      <c r="C4758" s="561" t="s">
        <v>4754</v>
      </c>
      <c r="D4758" s="561" t="s">
        <v>4755</v>
      </c>
      <c r="E4758" s="562" t="s">
        <v>22</v>
      </c>
      <c r="F4758" s="561" t="s">
        <v>22</v>
      </c>
      <c r="G4758" s="561" t="s">
        <v>31840</v>
      </c>
      <c r="H4758" s="561" t="s">
        <v>31841</v>
      </c>
      <c r="I4758" s="561" t="s">
        <v>23270</v>
      </c>
      <c r="J4758" s="561" t="s">
        <v>7063</v>
      </c>
      <c r="K4758" s="562" t="s">
        <v>38177</v>
      </c>
      <c r="L4758" s="561" t="s">
        <v>25</v>
      </c>
    </row>
    <row r="4759" spans="1:12" x14ac:dyDescent="0.25">
      <c r="A4759" s="561" t="s">
        <v>3412</v>
      </c>
      <c r="B4759" s="561" t="s">
        <v>3413</v>
      </c>
      <c r="C4759" s="561" t="s">
        <v>4754</v>
      </c>
      <c r="D4759" s="561" t="s">
        <v>4755</v>
      </c>
      <c r="E4759" s="562" t="s">
        <v>22</v>
      </c>
      <c r="F4759" s="561" t="s">
        <v>22</v>
      </c>
      <c r="G4759" s="561" t="s">
        <v>31843</v>
      </c>
      <c r="H4759" s="561" t="s">
        <v>31844</v>
      </c>
      <c r="I4759" s="561" t="s">
        <v>23270</v>
      </c>
      <c r="J4759" s="561" t="s">
        <v>7063</v>
      </c>
      <c r="K4759" s="562" t="s">
        <v>38178</v>
      </c>
      <c r="L4759" s="561" t="s">
        <v>25</v>
      </c>
    </row>
    <row r="4760" spans="1:12" x14ac:dyDescent="0.25">
      <c r="A4760" s="561" t="s">
        <v>3412</v>
      </c>
      <c r="B4760" s="561" t="s">
        <v>3413</v>
      </c>
      <c r="C4760" s="561" t="s">
        <v>4754</v>
      </c>
      <c r="D4760" s="561" t="s">
        <v>4755</v>
      </c>
      <c r="E4760" s="562" t="s">
        <v>22</v>
      </c>
      <c r="F4760" s="561" t="s">
        <v>22</v>
      </c>
      <c r="G4760" s="561" t="s">
        <v>31846</v>
      </c>
      <c r="H4760" s="561" t="s">
        <v>31847</v>
      </c>
      <c r="I4760" s="561" t="s">
        <v>23270</v>
      </c>
      <c r="J4760" s="561" t="s">
        <v>7063</v>
      </c>
      <c r="K4760" s="562" t="s">
        <v>38179</v>
      </c>
      <c r="L4760" s="561" t="s">
        <v>25</v>
      </c>
    </row>
    <row r="4761" spans="1:12" x14ac:dyDescent="0.25">
      <c r="A4761" s="561" t="s">
        <v>3412</v>
      </c>
      <c r="B4761" s="561" t="s">
        <v>3413</v>
      </c>
      <c r="C4761" s="561" t="s">
        <v>4754</v>
      </c>
      <c r="D4761" s="561" t="s">
        <v>4755</v>
      </c>
      <c r="E4761" s="562" t="s">
        <v>22</v>
      </c>
      <c r="F4761" s="561" t="s">
        <v>22</v>
      </c>
      <c r="G4761" s="561" t="s">
        <v>31849</v>
      </c>
      <c r="H4761" s="561" t="s">
        <v>31850</v>
      </c>
      <c r="I4761" s="561" t="s">
        <v>23270</v>
      </c>
      <c r="J4761" s="561" t="s">
        <v>7063</v>
      </c>
      <c r="K4761" s="562" t="s">
        <v>38180</v>
      </c>
      <c r="L4761" s="561" t="s">
        <v>25</v>
      </c>
    </row>
    <row r="4762" spans="1:12" x14ac:dyDescent="0.25">
      <c r="A4762" s="561" t="s">
        <v>3412</v>
      </c>
      <c r="B4762" s="561" t="s">
        <v>3413</v>
      </c>
      <c r="C4762" s="561" t="s">
        <v>4754</v>
      </c>
      <c r="D4762" s="561" t="s">
        <v>4755</v>
      </c>
      <c r="E4762" s="562" t="s">
        <v>22</v>
      </c>
      <c r="F4762" s="561" t="s">
        <v>22</v>
      </c>
      <c r="G4762" s="561" t="s">
        <v>31852</v>
      </c>
      <c r="H4762" s="561" t="s">
        <v>31853</v>
      </c>
      <c r="I4762" s="561" t="s">
        <v>23270</v>
      </c>
      <c r="J4762" s="561" t="s">
        <v>7063</v>
      </c>
      <c r="K4762" s="562" t="s">
        <v>38181</v>
      </c>
      <c r="L4762" s="561" t="s">
        <v>25</v>
      </c>
    </row>
    <row r="4763" spans="1:12" x14ac:dyDescent="0.25">
      <c r="A4763" s="561" t="s">
        <v>3412</v>
      </c>
      <c r="B4763" s="561" t="s">
        <v>3413</v>
      </c>
      <c r="C4763" s="561" t="s">
        <v>4754</v>
      </c>
      <c r="D4763" s="561" t="s">
        <v>4755</v>
      </c>
      <c r="E4763" s="562" t="s">
        <v>22</v>
      </c>
      <c r="F4763" s="561" t="s">
        <v>22</v>
      </c>
      <c r="G4763" s="561" t="s">
        <v>31855</v>
      </c>
      <c r="H4763" s="561" t="s">
        <v>31856</v>
      </c>
      <c r="I4763" s="561" t="s">
        <v>23270</v>
      </c>
      <c r="J4763" s="561" t="s">
        <v>7063</v>
      </c>
      <c r="K4763" s="562" t="s">
        <v>38182</v>
      </c>
      <c r="L4763" s="561" t="s">
        <v>25</v>
      </c>
    </row>
    <row r="4764" spans="1:12" x14ac:dyDescent="0.25">
      <c r="A4764" s="561" t="s">
        <v>3412</v>
      </c>
      <c r="B4764" s="561" t="s">
        <v>3413</v>
      </c>
      <c r="C4764" s="561" t="s">
        <v>4754</v>
      </c>
      <c r="D4764" s="561" t="s">
        <v>4755</v>
      </c>
      <c r="E4764" s="562" t="s">
        <v>22</v>
      </c>
      <c r="F4764" s="561" t="s">
        <v>22</v>
      </c>
      <c r="G4764" s="561" t="s">
        <v>31858</v>
      </c>
      <c r="H4764" s="561" t="s">
        <v>31859</v>
      </c>
      <c r="I4764" s="561" t="s">
        <v>23270</v>
      </c>
      <c r="J4764" s="561" t="s">
        <v>7063</v>
      </c>
      <c r="K4764" s="562" t="s">
        <v>38183</v>
      </c>
      <c r="L4764" s="561" t="s">
        <v>25</v>
      </c>
    </row>
    <row r="4765" spans="1:12" x14ac:dyDescent="0.25">
      <c r="A4765" s="561" t="s">
        <v>3412</v>
      </c>
      <c r="B4765" s="561" t="s">
        <v>3413</v>
      </c>
      <c r="C4765" s="561" t="s">
        <v>4754</v>
      </c>
      <c r="D4765" s="561" t="s">
        <v>4755</v>
      </c>
      <c r="E4765" s="562" t="s">
        <v>22</v>
      </c>
      <c r="F4765" s="561" t="s">
        <v>22</v>
      </c>
      <c r="G4765" s="561" t="s">
        <v>31861</v>
      </c>
      <c r="H4765" s="561" t="s">
        <v>31862</v>
      </c>
      <c r="I4765" s="561" t="s">
        <v>23270</v>
      </c>
      <c r="J4765" s="561" t="s">
        <v>7063</v>
      </c>
      <c r="K4765" s="562" t="s">
        <v>38184</v>
      </c>
      <c r="L4765" s="561" t="s">
        <v>25</v>
      </c>
    </row>
    <row r="4766" spans="1:12" x14ac:dyDescent="0.25">
      <c r="A4766" s="561" t="s">
        <v>3412</v>
      </c>
      <c r="B4766" s="561" t="s">
        <v>3413</v>
      </c>
      <c r="C4766" s="561" t="s">
        <v>4754</v>
      </c>
      <c r="D4766" s="561" t="s">
        <v>4755</v>
      </c>
      <c r="E4766" s="562" t="s">
        <v>22</v>
      </c>
      <c r="F4766" s="561" t="s">
        <v>22</v>
      </c>
      <c r="G4766" s="561" t="s">
        <v>31864</v>
      </c>
      <c r="H4766" s="561" t="s">
        <v>31865</v>
      </c>
      <c r="I4766" s="561" t="s">
        <v>23270</v>
      </c>
      <c r="J4766" s="561" t="s">
        <v>7063</v>
      </c>
      <c r="K4766" s="562" t="s">
        <v>38185</v>
      </c>
      <c r="L4766" s="561" t="s">
        <v>25</v>
      </c>
    </row>
    <row r="4767" spans="1:12" x14ac:dyDescent="0.25">
      <c r="A4767" s="561" t="s">
        <v>3412</v>
      </c>
      <c r="B4767" s="561" t="s">
        <v>3413</v>
      </c>
      <c r="C4767" s="561" t="s">
        <v>4754</v>
      </c>
      <c r="D4767" s="561" t="s">
        <v>4755</v>
      </c>
      <c r="E4767" s="562" t="s">
        <v>22</v>
      </c>
      <c r="F4767" s="561" t="s">
        <v>22</v>
      </c>
      <c r="G4767" s="561" t="s">
        <v>31867</v>
      </c>
      <c r="H4767" s="561" t="s">
        <v>31868</v>
      </c>
      <c r="I4767" s="561" t="s">
        <v>23270</v>
      </c>
      <c r="J4767" s="561" t="s">
        <v>7063</v>
      </c>
      <c r="K4767" s="562" t="s">
        <v>38186</v>
      </c>
      <c r="L4767" s="561" t="s">
        <v>25</v>
      </c>
    </row>
    <row r="4768" spans="1:12" x14ac:dyDescent="0.25">
      <c r="A4768" s="561" t="s">
        <v>3412</v>
      </c>
      <c r="B4768" s="561" t="s">
        <v>3413</v>
      </c>
      <c r="C4768" s="561" t="s">
        <v>4754</v>
      </c>
      <c r="D4768" s="561" t="s">
        <v>4755</v>
      </c>
      <c r="E4768" s="562" t="s">
        <v>22</v>
      </c>
      <c r="F4768" s="561" t="s">
        <v>22</v>
      </c>
      <c r="G4768" s="561" t="s">
        <v>31870</v>
      </c>
      <c r="H4768" s="561" t="s">
        <v>31871</v>
      </c>
      <c r="I4768" s="561" t="s">
        <v>23270</v>
      </c>
      <c r="J4768" s="561" t="s">
        <v>7063</v>
      </c>
      <c r="K4768" s="562" t="s">
        <v>38187</v>
      </c>
      <c r="L4768" s="561" t="s">
        <v>25</v>
      </c>
    </row>
    <row r="4769" spans="1:12" x14ac:dyDescent="0.25">
      <c r="A4769" s="561" t="s">
        <v>3412</v>
      </c>
      <c r="B4769" s="561" t="s">
        <v>3413</v>
      </c>
      <c r="C4769" s="561" t="s">
        <v>4754</v>
      </c>
      <c r="D4769" s="561" t="s">
        <v>4755</v>
      </c>
      <c r="E4769" s="562" t="s">
        <v>22</v>
      </c>
      <c r="F4769" s="561" t="s">
        <v>22</v>
      </c>
      <c r="G4769" s="561" t="s">
        <v>31873</v>
      </c>
      <c r="H4769" s="561" t="s">
        <v>31874</v>
      </c>
      <c r="I4769" s="561" t="s">
        <v>23270</v>
      </c>
      <c r="J4769" s="561" t="s">
        <v>7063</v>
      </c>
      <c r="K4769" s="562" t="s">
        <v>37755</v>
      </c>
      <c r="L4769" s="561" t="s">
        <v>25</v>
      </c>
    </row>
    <row r="4770" spans="1:12" x14ac:dyDescent="0.25">
      <c r="A4770" s="561" t="s">
        <v>3412</v>
      </c>
      <c r="B4770" s="561" t="s">
        <v>3413</v>
      </c>
      <c r="C4770" s="561" t="s">
        <v>4754</v>
      </c>
      <c r="D4770" s="561" t="s">
        <v>4755</v>
      </c>
      <c r="E4770" s="562" t="s">
        <v>22</v>
      </c>
      <c r="F4770" s="561" t="s">
        <v>22</v>
      </c>
      <c r="G4770" s="561" t="s">
        <v>31876</v>
      </c>
      <c r="H4770" s="561" t="s">
        <v>31877</v>
      </c>
      <c r="I4770" s="561" t="s">
        <v>23270</v>
      </c>
      <c r="J4770" s="561" t="s">
        <v>7063</v>
      </c>
      <c r="K4770" s="562" t="s">
        <v>38188</v>
      </c>
      <c r="L4770" s="561" t="s">
        <v>25</v>
      </c>
    </row>
    <row r="4771" spans="1:12" x14ac:dyDescent="0.25">
      <c r="A4771" s="561" t="s">
        <v>3412</v>
      </c>
      <c r="B4771" s="561" t="s">
        <v>3413</v>
      </c>
      <c r="C4771" s="561" t="s">
        <v>4754</v>
      </c>
      <c r="D4771" s="561" t="s">
        <v>4755</v>
      </c>
      <c r="E4771" s="562" t="s">
        <v>22</v>
      </c>
      <c r="F4771" s="561" t="s">
        <v>22</v>
      </c>
      <c r="G4771" s="561" t="s">
        <v>31879</v>
      </c>
      <c r="H4771" s="561" t="s">
        <v>31880</v>
      </c>
      <c r="I4771" s="561" t="s">
        <v>23270</v>
      </c>
      <c r="J4771" s="561" t="s">
        <v>7063</v>
      </c>
      <c r="K4771" s="562" t="s">
        <v>38189</v>
      </c>
      <c r="L4771" s="561" t="s">
        <v>25</v>
      </c>
    </row>
    <row r="4772" spans="1:12" x14ac:dyDescent="0.25">
      <c r="A4772" s="561" t="s">
        <v>3412</v>
      </c>
      <c r="B4772" s="561" t="s">
        <v>3413</v>
      </c>
      <c r="C4772" s="561" t="s">
        <v>4754</v>
      </c>
      <c r="D4772" s="561" t="s">
        <v>4755</v>
      </c>
      <c r="E4772" s="562" t="s">
        <v>22</v>
      </c>
      <c r="F4772" s="561" t="s">
        <v>22</v>
      </c>
      <c r="G4772" s="561" t="s">
        <v>31882</v>
      </c>
      <c r="H4772" s="561" t="s">
        <v>31883</v>
      </c>
      <c r="I4772" s="561" t="s">
        <v>23270</v>
      </c>
      <c r="J4772" s="561" t="s">
        <v>7063</v>
      </c>
      <c r="K4772" s="562" t="s">
        <v>38190</v>
      </c>
      <c r="L4772" s="561" t="s">
        <v>25</v>
      </c>
    </row>
    <row r="4773" spans="1:12" x14ac:dyDescent="0.25">
      <c r="A4773" s="561" t="s">
        <v>3412</v>
      </c>
      <c r="B4773" s="561" t="s">
        <v>3413</v>
      </c>
      <c r="C4773" s="561" t="s">
        <v>4754</v>
      </c>
      <c r="D4773" s="561" t="s">
        <v>4755</v>
      </c>
      <c r="E4773" s="562" t="s">
        <v>22</v>
      </c>
      <c r="F4773" s="561" t="s">
        <v>22</v>
      </c>
      <c r="G4773" s="561" t="s">
        <v>31885</v>
      </c>
      <c r="H4773" s="561" t="s">
        <v>31886</v>
      </c>
      <c r="I4773" s="561" t="s">
        <v>23270</v>
      </c>
      <c r="J4773" s="561" t="s">
        <v>7063</v>
      </c>
      <c r="K4773" s="562" t="s">
        <v>38191</v>
      </c>
      <c r="L4773" s="561" t="s">
        <v>25</v>
      </c>
    </row>
    <row r="4774" spans="1:12" x14ac:dyDescent="0.25">
      <c r="A4774" s="561" t="s">
        <v>3412</v>
      </c>
      <c r="B4774" s="561" t="s">
        <v>3413</v>
      </c>
      <c r="C4774" s="561" t="s">
        <v>4754</v>
      </c>
      <c r="D4774" s="561" t="s">
        <v>4755</v>
      </c>
      <c r="E4774" s="562" t="s">
        <v>22</v>
      </c>
      <c r="F4774" s="561" t="s">
        <v>22</v>
      </c>
      <c r="G4774" s="561" t="s">
        <v>31888</v>
      </c>
      <c r="H4774" s="561" t="s">
        <v>31889</v>
      </c>
      <c r="I4774" s="561" t="s">
        <v>23270</v>
      </c>
      <c r="J4774" s="561" t="s">
        <v>7063</v>
      </c>
      <c r="K4774" s="562" t="s">
        <v>38192</v>
      </c>
      <c r="L4774" s="561" t="s">
        <v>25</v>
      </c>
    </row>
    <row r="4775" spans="1:12" x14ac:dyDescent="0.25">
      <c r="A4775" s="561" t="s">
        <v>3412</v>
      </c>
      <c r="B4775" s="561" t="s">
        <v>3413</v>
      </c>
      <c r="C4775" s="561" t="s">
        <v>4754</v>
      </c>
      <c r="D4775" s="561" t="s">
        <v>4755</v>
      </c>
      <c r="E4775" s="562" t="s">
        <v>22</v>
      </c>
      <c r="F4775" s="561" t="s">
        <v>22</v>
      </c>
      <c r="G4775" s="561" t="s">
        <v>31891</v>
      </c>
      <c r="H4775" s="561" t="s">
        <v>31892</v>
      </c>
      <c r="I4775" s="561" t="s">
        <v>23270</v>
      </c>
      <c r="J4775" s="561" t="s">
        <v>7063</v>
      </c>
      <c r="K4775" s="562" t="s">
        <v>38193</v>
      </c>
      <c r="L4775" s="561" t="s">
        <v>25</v>
      </c>
    </row>
    <row r="4776" spans="1:12" x14ac:dyDescent="0.25">
      <c r="A4776" s="561" t="s">
        <v>3412</v>
      </c>
      <c r="B4776" s="561" t="s">
        <v>3413</v>
      </c>
      <c r="C4776" s="561" t="s">
        <v>4754</v>
      </c>
      <c r="D4776" s="561" t="s">
        <v>4755</v>
      </c>
      <c r="E4776" s="562" t="s">
        <v>22</v>
      </c>
      <c r="F4776" s="561" t="s">
        <v>22</v>
      </c>
      <c r="G4776" s="561" t="s">
        <v>31894</v>
      </c>
      <c r="H4776" s="561" t="s">
        <v>31895</v>
      </c>
      <c r="I4776" s="561" t="s">
        <v>23270</v>
      </c>
      <c r="J4776" s="561" t="s">
        <v>7063</v>
      </c>
      <c r="K4776" s="562" t="s">
        <v>38194</v>
      </c>
      <c r="L4776" s="561" t="s">
        <v>25</v>
      </c>
    </row>
    <row r="4777" spans="1:12" x14ac:dyDescent="0.25">
      <c r="A4777" s="561" t="s">
        <v>3412</v>
      </c>
      <c r="B4777" s="561" t="s">
        <v>3413</v>
      </c>
      <c r="C4777" s="561" t="s">
        <v>4754</v>
      </c>
      <c r="D4777" s="561" t="s">
        <v>4755</v>
      </c>
      <c r="E4777" s="562" t="s">
        <v>22</v>
      </c>
      <c r="F4777" s="561" t="s">
        <v>22</v>
      </c>
      <c r="G4777" s="561" t="s">
        <v>31897</v>
      </c>
      <c r="H4777" s="561" t="s">
        <v>31898</v>
      </c>
      <c r="I4777" s="561" t="s">
        <v>23270</v>
      </c>
      <c r="J4777" s="561" t="s">
        <v>7063</v>
      </c>
      <c r="K4777" s="562" t="s">
        <v>38195</v>
      </c>
      <c r="L4777" s="561" t="s">
        <v>25</v>
      </c>
    </row>
    <row r="4778" spans="1:12" x14ac:dyDescent="0.25">
      <c r="A4778" s="561" t="s">
        <v>3412</v>
      </c>
      <c r="B4778" s="561" t="s">
        <v>3413</v>
      </c>
      <c r="C4778" s="561" t="s">
        <v>4754</v>
      </c>
      <c r="D4778" s="561" t="s">
        <v>4755</v>
      </c>
      <c r="E4778" s="562" t="s">
        <v>22</v>
      </c>
      <c r="F4778" s="561" t="s">
        <v>22</v>
      </c>
      <c r="G4778" s="561" t="s">
        <v>31900</v>
      </c>
      <c r="H4778" s="561" t="s">
        <v>31901</v>
      </c>
      <c r="I4778" s="561" t="s">
        <v>23270</v>
      </c>
      <c r="J4778" s="561" t="s">
        <v>7063</v>
      </c>
      <c r="K4778" s="562" t="s">
        <v>38196</v>
      </c>
      <c r="L4778" s="561" t="s">
        <v>25</v>
      </c>
    </row>
    <row r="4779" spans="1:12" x14ac:dyDescent="0.25">
      <c r="A4779" s="561" t="s">
        <v>3412</v>
      </c>
      <c r="B4779" s="561" t="s">
        <v>3413</v>
      </c>
      <c r="C4779" s="561" t="s">
        <v>4754</v>
      </c>
      <c r="D4779" s="561" t="s">
        <v>4755</v>
      </c>
      <c r="E4779" s="562" t="s">
        <v>22</v>
      </c>
      <c r="F4779" s="561" t="s">
        <v>22</v>
      </c>
      <c r="G4779" s="561" t="s">
        <v>31903</v>
      </c>
      <c r="H4779" s="561" t="s">
        <v>31904</v>
      </c>
      <c r="I4779" s="561" t="s">
        <v>23270</v>
      </c>
      <c r="J4779" s="561" t="s">
        <v>7063</v>
      </c>
      <c r="K4779" s="562" t="s">
        <v>38197</v>
      </c>
      <c r="L4779" s="561" t="s">
        <v>25</v>
      </c>
    </row>
    <row r="4780" spans="1:12" x14ac:dyDescent="0.25">
      <c r="A4780" s="561" t="s">
        <v>3412</v>
      </c>
      <c r="B4780" s="561" t="s">
        <v>3413</v>
      </c>
      <c r="C4780" s="561" t="s">
        <v>4754</v>
      </c>
      <c r="D4780" s="561" t="s">
        <v>4755</v>
      </c>
      <c r="E4780" s="562" t="s">
        <v>22</v>
      </c>
      <c r="F4780" s="561" t="s">
        <v>22</v>
      </c>
      <c r="G4780" s="561" t="s">
        <v>31906</v>
      </c>
      <c r="H4780" s="561" t="s">
        <v>31907</v>
      </c>
      <c r="I4780" s="561" t="s">
        <v>23270</v>
      </c>
      <c r="J4780" s="561" t="s">
        <v>24</v>
      </c>
      <c r="K4780" s="562" t="s">
        <v>24806</v>
      </c>
      <c r="L4780" s="561" t="s">
        <v>25</v>
      </c>
    </row>
    <row r="4781" spans="1:12" x14ac:dyDescent="0.25">
      <c r="A4781" s="561" t="s">
        <v>3412</v>
      </c>
      <c r="B4781" s="561" t="s">
        <v>3413</v>
      </c>
      <c r="C4781" s="561" t="s">
        <v>4754</v>
      </c>
      <c r="D4781" s="561" t="s">
        <v>4755</v>
      </c>
      <c r="E4781" s="562" t="s">
        <v>22</v>
      </c>
      <c r="F4781" s="561" t="s">
        <v>22</v>
      </c>
      <c r="G4781" s="561" t="s">
        <v>31908</v>
      </c>
      <c r="H4781" s="561" t="s">
        <v>31909</v>
      </c>
      <c r="I4781" s="561" t="s">
        <v>23270</v>
      </c>
      <c r="J4781" s="561" t="s">
        <v>24</v>
      </c>
      <c r="K4781" s="562" t="s">
        <v>713</v>
      </c>
      <c r="L4781" s="561" t="s">
        <v>25</v>
      </c>
    </row>
    <row r="4782" spans="1:12" x14ac:dyDescent="0.25">
      <c r="A4782" s="561" t="s">
        <v>3412</v>
      </c>
      <c r="B4782" s="561" t="s">
        <v>3413</v>
      </c>
      <c r="C4782" s="561" t="s">
        <v>4754</v>
      </c>
      <c r="D4782" s="561" t="s">
        <v>4755</v>
      </c>
      <c r="E4782" s="562" t="s">
        <v>22</v>
      </c>
      <c r="F4782" s="561" t="s">
        <v>22</v>
      </c>
      <c r="G4782" s="561" t="s">
        <v>31910</v>
      </c>
      <c r="H4782" s="561" t="s">
        <v>31911</v>
      </c>
      <c r="I4782" s="561" t="s">
        <v>23270</v>
      </c>
      <c r="J4782" s="561" t="s">
        <v>24</v>
      </c>
      <c r="K4782" s="562" t="s">
        <v>1077</v>
      </c>
      <c r="L4782" s="561" t="s">
        <v>25</v>
      </c>
    </row>
    <row r="4783" spans="1:12" x14ac:dyDescent="0.25">
      <c r="A4783" s="561" t="s">
        <v>3412</v>
      </c>
      <c r="B4783" s="561" t="s">
        <v>3413</v>
      </c>
      <c r="C4783" s="561" t="s">
        <v>4754</v>
      </c>
      <c r="D4783" s="561" t="s">
        <v>4755</v>
      </c>
      <c r="E4783" s="562" t="s">
        <v>22</v>
      </c>
      <c r="F4783" s="561" t="s">
        <v>22</v>
      </c>
      <c r="G4783" s="561" t="s">
        <v>31912</v>
      </c>
      <c r="H4783" s="561" t="s">
        <v>31913</v>
      </c>
      <c r="I4783" s="561" t="s">
        <v>23270</v>
      </c>
      <c r="J4783" s="561" t="s">
        <v>24</v>
      </c>
      <c r="K4783" s="562" t="s">
        <v>7745</v>
      </c>
      <c r="L4783" s="561" t="s">
        <v>25</v>
      </c>
    </row>
    <row r="4784" spans="1:12" x14ac:dyDescent="0.25">
      <c r="A4784" s="561" t="s">
        <v>3412</v>
      </c>
      <c r="B4784" s="561" t="s">
        <v>3413</v>
      </c>
      <c r="C4784" s="561" t="s">
        <v>4754</v>
      </c>
      <c r="D4784" s="561" t="s">
        <v>4755</v>
      </c>
      <c r="E4784" s="562" t="s">
        <v>22</v>
      </c>
      <c r="F4784" s="561" t="s">
        <v>22</v>
      </c>
      <c r="G4784" s="561" t="s">
        <v>31914</v>
      </c>
      <c r="H4784" s="561" t="s">
        <v>31915</v>
      </c>
      <c r="I4784" s="561" t="s">
        <v>23270</v>
      </c>
      <c r="J4784" s="561" t="s">
        <v>24</v>
      </c>
      <c r="K4784" s="562" t="s">
        <v>1328</v>
      </c>
      <c r="L4784" s="561" t="s">
        <v>25</v>
      </c>
    </row>
    <row r="4785" spans="1:12" x14ac:dyDescent="0.25">
      <c r="A4785" s="561" t="s">
        <v>3412</v>
      </c>
      <c r="B4785" s="561" t="s">
        <v>3413</v>
      </c>
      <c r="C4785" s="561" t="s">
        <v>4754</v>
      </c>
      <c r="D4785" s="561" t="s">
        <v>4755</v>
      </c>
      <c r="E4785" s="562" t="s">
        <v>22</v>
      </c>
      <c r="F4785" s="561" t="s">
        <v>22</v>
      </c>
      <c r="G4785" s="561" t="s">
        <v>31916</v>
      </c>
      <c r="H4785" s="561" t="s">
        <v>31917</v>
      </c>
      <c r="I4785" s="561" t="s">
        <v>23270</v>
      </c>
      <c r="J4785" s="561" t="s">
        <v>24</v>
      </c>
      <c r="K4785" s="562" t="s">
        <v>1055</v>
      </c>
      <c r="L4785" s="561" t="s">
        <v>25</v>
      </c>
    </row>
    <row r="4786" spans="1:12" x14ac:dyDescent="0.25">
      <c r="A4786" s="561" t="s">
        <v>3412</v>
      </c>
      <c r="B4786" s="561" t="s">
        <v>3413</v>
      </c>
      <c r="C4786" s="561" t="s">
        <v>4754</v>
      </c>
      <c r="D4786" s="561" t="s">
        <v>4755</v>
      </c>
      <c r="E4786" s="562" t="s">
        <v>22</v>
      </c>
      <c r="F4786" s="561" t="s">
        <v>22</v>
      </c>
      <c r="G4786" s="561" t="s">
        <v>31918</v>
      </c>
      <c r="H4786" s="561" t="s">
        <v>31919</v>
      </c>
      <c r="I4786" s="561" t="s">
        <v>23270</v>
      </c>
      <c r="J4786" s="561" t="s">
        <v>24</v>
      </c>
      <c r="K4786" s="562" t="s">
        <v>6213</v>
      </c>
      <c r="L4786" s="561" t="s">
        <v>25</v>
      </c>
    </row>
    <row r="4787" spans="1:12" x14ac:dyDescent="0.25">
      <c r="A4787" s="561" t="s">
        <v>3412</v>
      </c>
      <c r="B4787" s="561" t="s">
        <v>3413</v>
      </c>
      <c r="C4787" s="561" t="s">
        <v>4754</v>
      </c>
      <c r="D4787" s="561" t="s">
        <v>4755</v>
      </c>
      <c r="E4787" s="562" t="s">
        <v>22</v>
      </c>
      <c r="F4787" s="561" t="s">
        <v>22</v>
      </c>
      <c r="G4787" s="561" t="s">
        <v>31920</v>
      </c>
      <c r="H4787" s="561" t="s">
        <v>31921</v>
      </c>
      <c r="I4787" s="561" t="s">
        <v>23270</v>
      </c>
      <c r="J4787" s="561" t="s">
        <v>24</v>
      </c>
      <c r="K4787" s="562" t="s">
        <v>916</v>
      </c>
      <c r="L4787" s="561" t="s">
        <v>25</v>
      </c>
    </row>
    <row r="4788" spans="1:12" x14ac:dyDescent="0.25">
      <c r="A4788" s="561" t="s">
        <v>3412</v>
      </c>
      <c r="B4788" s="561" t="s">
        <v>3413</v>
      </c>
      <c r="C4788" s="561" t="s">
        <v>4754</v>
      </c>
      <c r="D4788" s="561" t="s">
        <v>4755</v>
      </c>
      <c r="E4788" s="562" t="s">
        <v>22</v>
      </c>
      <c r="F4788" s="561" t="s">
        <v>22</v>
      </c>
      <c r="G4788" s="561" t="s">
        <v>31922</v>
      </c>
      <c r="H4788" s="561" t="s">
        <v>31923</v>
      </c>
      <c r="I4788" s="561" t="s">
        <v>23270</v>
      </c>
      <c r="J4788" s="561" t="s">
        <v>24</v>
      </c>
      <c r="K4788" s="562" t="s">
        <v>7745</v>
      </c>
      <c r="L4788" s="561" t="s">
        <v>25</v>
      </c>
    </row>
    <row r="4789" spans="1:12" x14ac:dyDescent="0.25">
      <c r="A4789" s="561" t="s">
        <v>3412</v>
      </c>
      <c r="B4789" s="561" t="s">
        <v>3413</v>
      </c>
      <c r="C4789" s="561" t="s">
        <v>4754</v>
      </c>
      <c r="D4789" s="561" t="s">
        <v>4755</v>
      </c>
      <c r="E4789" s="562" t="s">
        <v>22</v>
      </c>
      <c r="F4789" s="561" t="s">
        <v>22</v>
      </c>
      <c r="G4789" s="561" t="s">
        <v>31924</v>
      </c>
      <c r="H4789" s="561" t="s">
        <v>31925</v>
      </c>
      <c r="I4789" s="561" t="s">
        <v>23270</v>
      </c>
      <c r="J4789" s="561" t="s">
        <v>24</v>
      </c>
      <c r="K4789" s="562" t="s">
        <v>115</v>
      </c>
      <c r="L4789" s="561" t="s">
        <v>25</v>
      </c>
    </row>
    <row r="4790" spans="1:12" x14ac:dyDescent="0.25">
      <c r="A4790" s="561" t="s">
        <v>3412</v>
      </c>
      <c r="B4790" s="561" t="s">
        <v>3413</v>
      </c>
      <c r="C4790" s="561" t="s">
        <v>4754</v>
      </c>
      <c r="D4790" s="561" t="s">
        <v>4755</v>
      </c>
      <c r="E4790" s="562" t="s">
        <v>22</v>
      </c>
      <c r="F4790" s="561" t="s">
        <v>22</v>
      </c>
      <c r="G4790" s="561" t="s">
        <v>31926</v>
      </c>
      <c r="H4790" s="561" t="s">
        <v>31927</v>
      </c>
      <c r="I4790" s="561" t="s">
        <v>23270</v>
      </c>
      <c r="J4790" s="561" t="s">
        <v>24</v>
      </c>
      <c r="K4790" s="562" t="s">
        <v>52</v>
      </c>
      <c r="L4790" s="561" t="s">
        <v>25</v>
      </c>
    </row>
    <row r="4791" spans="1:12" x14ac:dyDescent="0.25">
      <c r="A4791" s="561" t="s">
        <v>3412</v>
      </c>
      <c r="B4791" s="561" t="s">
        <v>3413</v>
      </c>
      <c r="C4791" s="561" t="s">
        <v>4754</v>
      </c>
      <c r="D4791" s="561" t="s">
        <v>4755</v>
      </c>
      <c r="E4791" s="562" t="s">
        <v>22</v>
      </c>
      <c r="F4791" s="561" t="s">
        <v>22</v>
      </c>
      <c r="G4791" s="561" t="s">
        <v>31928</v>
      </c>
      <c r="H4791" s="561" t="s">
        <v>31929</v>
      </c>
      <c r="I4791" s="561" t="s">
        <v>23270</v>
      </c>
      <c r="J4791" s="561" t="s">
        <v>24</v>
      </c>
      <c r="K4791" s="562" t="s">
        <v>5763</v>
      </c>
      <c r="L4791" s="561" t="s">
        <v>25</v>
      </c>
    </row>
    <row r="4792" spans="1:12" x14ac:dyDescent="0.25">
      <c r="A4792" s="561" t="s">
        <v>3412</v>
      </c>
      <c r="B4792" s="561" t="s">
        <v>3413</v>
      </c>
      <c r="C4792" s="561" t="s">
        <v>4754</v>
      </c>
      <c r="D4792" s="561" t="s">
        <v>4755</v>
      </c>
      <c r="E4792" s="562" t="s">
        <v>22</v>
      </c>
      <c r="F4792" s="561" t="s">
        <v>22</v>
      </c>
      <c r="G4792" s="561" t="s">
        <v>31930</v>
      </c>
      <c r="H4792" s="561" t="s">
        <v>31931</v>
      </c>
      <c r="I4792" s="561" t="s">
        <v>23270</v>
      </c>
      <c r="J4792" s="561" t="s">
        <v>24</v>
      </c>
      <c r="K4792" s="562" t="s">
        <v>7424</v>
      </c>
      <c r="L4792" s="561" t="s">
        <v>25</v>
      </c>
    </row>
    <row r="4793" spans="1:12" x14ac:dyDescent="0.25">
      <c r="A4793" s="561" t="s">
        <v>3412</v>
      </c>
      <c r="B4793" s="561" t="s">
        <v>3413</v>
      </c>
      <c r="C4793" s="561" t="s">
        <v>4754</v>
      </c>
      <c r="D4793" s="561" t="s">
        <v>4755</v>
      </c>
      <c r="E4793" s="562" t="s">
        <v>22</v>
      </c>
      <c r="F4793" s="561" t="s">
        <v>22</v>
      </c>
      <c r="G4793" s="561" t="s">
        <v>31932</v>
      </c>
      <c r="H4793" s="561" t="s">
        <v>31933</v>
      </c>
      <c r="I4793" s="561" t="s">
        <v>23270</v>
      </c>
      <c r="J4793" s="561" t="s">
        <v>24</v>
      </c>
      <c r="K4793" s="562" t="s">
        <v>370</v>
      </c>
      <c r="L4793" s="561" t="s">
        <v>25</v>
      </c>
    </row>
    <row r="4794" spans="1:12" x14ac:dyDescent="0.25">
      <c r="A4794" s="561" t="s">
        <v>3412</v>
      </c>
      <c r="B4794" s="561" t="s">
        <v>3413</v>
      </c>
      <c r="C4794" s="561" t="s">
        <v>4754</v>
      </c>
      <c r="D4794" s="561" t="s">
        <v>4755</v>
      </c>
      <c r="E4794" s="562" t="s">
        <v>22</v>
      </c>
      <c r="F4794" s="561" t="s">
        <v>22</v>
      </c>
      <c r="G4794" s="561" t="s">
        <v>31934</v>
      </c>
      <c r="H4794" s="561" t="s">
        <v>31935</v>
      </c>
      <c r="I4794" s="561" t="s">
        <v>23270</v>
      </c>
      <c r="J4794" s="561" t="s">
        <v>24</v>
      </c>
      <c r="K4794" s="562" t="s">
        <v>6491</v>
      </c>
      <c r="L4794" s="561" t="s">
        <v>25</v>
      </c>
    </row>
    <row r="4795" spans="1:12" x14ac:dyDescent="0.25">
      <c r="A4795" s="561" t="s">
        <v>3412</v>
      </c>
      <c r="B4795" s="561" t="s">
        <v>3413</v>
      </c>
      <c r="C4795" s="561" t="s">
        <v>4754</v>
      </c>
      <c r="D4795" s="561" t="s">
        <v>4755</v>
      </c>
      <c r="E4795" s="562" t="s">
        <v>22</v>
      </c>
      <c r="F4795" s="561" t="s">
        <v>22</v>
      </c>
      <c r="G4795" s="561" t="s">
        <v>31936</v>
      </c>
      <c r="H4795" s="561" t="s">
        <v>31937</v>
      </c>
      <c r="I4795" s="561" t="s">
        <v>23270</v>
      </c>
      <c r="J4795" s="561" t="s">
        <v>24</v>
      </c>
      <c r="K4795" s="562" t="s">
        <v>7213</v>
      </c>
      <c r="L4795" s="561" t="s">
        <v>25</v>
      </c>
    </row>
    <row r="4796" spans="1:12" x14ac:dyDescent="0.25">
      <c r="A4796" s="561" t="s">
        <v>3412</v>
      </c>
      <c r="B4796" s="561" t="s">
        <v>3413</v>
      </c>
      <c r="C4796" s="561" t="s">
        <v>4754</v>
      </c>
      <c r="D4796" s="561" t="s">
        <v>4755</v>
      </c>
      <c r="E4796" s="562" t="s">
        <v>22</v>
      </c>
      <c r="F4796" s="561" t="s">
        <v>22</v>
      </c>
      <c r="G4796" s="561" t="s">
        <v>31938</v>
      </c>
      <c r="H4796" s="561" t="s">
        <v>31939</v>
      </c>
      <c r="I4796" s="561" t="s">
        <v>23270</v>
      </c>
      <c r="J4796" s="561" t="s">
        <v>24</v>
      </c>
      <c r="K4796" s="562" t="s">
        <v>2788</v>
      </c>
      <c r="L4796" s="561" t="s">
        <v>25</v>
      </c>
    </row>
    <row r="4797" spans="1:12" x14ac:dyDescent="0.25">
      <c r="A4797" s="561" t="s">
        <v>3412</v>
      </c>
      <c r="B4797" s="561" t="s">
        <v>3413</v>
      </c>
      <c r="C4797" s="561" t="s">
        <v>4754</v>
      </c>
      <c r="D4797" s="561" t="s">
        <v>4755</v>
      </c>
      <c r="E4797" s="562" t="s">
        <v>22</v>
      </c>
      <c r="F4797" s="561" t="s">
        <v>22</v>
      </c>
      <c r="G4797" s="561" t="s">
        <v>31940</v>
      </c>
      <c r="H4797" s="561" t="s">
        <v>31941</v>
      </c>
      <c r="I4797" s="561" t="s">
        <v>23270</v>
      </c>
      <c r="J4797" s="561" t="s">
        <v>24</v>
      </c>
      <c r="K4797" s="562" t="s">
        <v>2169</v>
      </c>
      <c r="L4797" s="561" t="s">
        <v>25</v>
      </c>
    </row>
    <row r="4798" spans="1:12" x14ac:dyDescent="0.25">
      <c r="A4798" s="561" t="s">
        <v>3412</v>
      </c>
      <c r="B4798" s="561" t="s">
        <v>3413</v>
      </c>
      <c r="C4798" s="561" t="s">
        <v>4754</v>
      </c>
      <c r="D4798" s="561" t="s">
        <v>4755</v>
      </c>
      <c r="E4798" s="562" t="s">
        <v>22</v>
      </c>
      <c r="F4798" s="561" t="s">
        <v>22</v>
      </c>
      <c r="G4798" s="561" t="s">
        <v>31942</v>
      </c>
      <c r="H4798" s="561" t="s">
        <v>31943</v>
      </c>
      <c r="I4798" s="561" t="s">
        <v>23270</v>
      </c>
      <c r="J4798" s="561" t="s">
        <v>24</v>
      </c>
      <c r="K4798" s="562" t="s">
        <v>38198</v>
      </c>
      <c r="L4798" s="561" t="s">
        <v>25</v>
      </c>
    </row>
    <row r="4799" spans="1:12" x14ac:dyDescent="0.25">
      <c r="A4799" s="561" t="s">
        <v>3412</v>
      </c>
      <c r="B4799" s="561" t="s">
        <v>3413</v>
      </c>
      <c r="C4799" s="561" t="s">
        <v>4754</v>
      </c>
      <c r="D4799" s="561" t="s">
        <v>4755</v>
      </c>
      <c r="E4799" s="562" t="s">
        <v>22</v>
      </c>
      <c r="F4799" s="561" t="s">
        <v>22</v>
      </c>
      <c r="G4799" s="561" t="s">
        <v>31945</v>
      </c>
      <c r="H4799" s="561" t="s">
        <v>31946</v>
      </c>
      <c r="I4799" s="561" t="s">
        <v>23270</v>
      </c>
      <c r="J4799" s="561" t="s">
        <v>24</v>
      </c>
      <c r="K4799" s="562" t="s">
        <v>38199</v>
      </c>
      <c r="L4799" s="561" t="s">
        <v>25</v>
      </c>
    </row>
    <row r="4800" spans="1:12" x14ac:dyDescent="0.25">
      <c r="A4800" s="561" t="s">
        <v>3412</v>
      </c>
      <c r="B4800" s="561" t="s">
        <v>3413</v>
      </c>
      <c r="C4800" s="561" t="s">
        <v>4754</v>
      </c>
      <c r="D4800" s="561" t="s">
        <v>4755</v>
      </c>
      <c r="E4800" s="562" t="s">
        <v>22</v>
      </c>
      <c r="F4800" s="561" t="s">
        <v>22</v>
      </c>
      <c r="G4800" s="561" t="s">
        <v>31948</v>
      </c>
      <c r="H4800" s="561" t="s">
        <v>31949</v>
      </c>
      <c r="I4800" s="561" t="s">
        <v>23270</v>
      </c>
      <c r="J4800" s="561" t="s">
        <v>24</v>
      </c>
      <c r="K4800" s="562" t="s">
        <v>38200</v>
      </c>
      <c r="L4800" s="561" t="s">
        <v>25</v>
      </c>
    </row>
    <row r="4801" spans="1:12" x14ac:dyDescent="0.25">
      <c r="A4801" s="561" t="s">
        <v>3412</v>
      </c>
      <c r="B4801" s="561" t="s">
        <v>3413</v>
      </c>
      <c r="C4801" s="561" t="s">
        <v>4754</v>
      </c>
      <c r="D4801" s="561" t="s">
        <v>4755</v>
      </c>
      <c r="E4801" s="562" t="s">
        <v>22</v>
      </c>
      <c r="F4801" s="561" t="s">
        <v>22</v>
      </c>
      <c r="G4801" s="561" t="s">
        <v>31951</v>
      </c>
      <c r="H4801" s="561" t="s">
        <v>31952</v>
      </c>
      <c r="I4801" s="561" t="s">
        <v>23270</v>
      </c>
      <c r="J4801" s="561" t="s">
        <v>24</v>
      </c>
      <c r="K4801" s="562" t="s">
        <v>38201</v>
      </c>
      <c r="L4801" s="561" t="s">
        <v>25</v>
      </c>
    </row>
    <row r="4802" spans="1:12" x14ac:dyDescent="0.25">
      <c r="A4802" s="561" t="s">
        <v>3412</v>
      </c>
      <c r="B4802" s="561" t="s">
        <v>3413</v>
      </c>
      <c r="C4802" s="561" t="s">
        <v>4754</v>
      </c>
      <c r="D4802" s="561" t="s">
        <v>4755</v>
      </c>
      <c r="E4802" s="562" t="s">
        <v>22</v>
      </c>
      <c r="F4802" s="561" t="s">
        <v>22</v>
      </c>
      <c r="G4802" s="561" t="s">
        <v>31954</v>
      </c>
      <c r="H4802" s="561" t="s">
        <v>31955</v>
      </c>
      <c r="I4802" s="561" t="s">
        <v>23270</v>
      </c>
      <c r="J4802" s="561" t="s">
        <v>24</v>
      </c>
      <c r="K4802" s="562" t="s">
        <v>38202</v>
      </c>
      <c r="L4802" s="561" t="s">
        <v>25</v>
      </c>
    </row>
    <row r="4803" spans="1:12" x14ac:dyDescent="0.25">
      <c r="A4803" s="561" t="s">
        <v>3412</v>
      </c>
      <c r="B4803" s="561" t="s">
        <v>3413</v>
      </c>
      <c r="C4803" s="561" t="s">
        <v>4754</v>
      </c>
      <c r="D4803" s="561" t="s">
        <v>4755</v>
      </c>
      <c r="E4803" s="562" t="s">
        <v>22</v>
      </c>
      <c r="F4803" s="561" t="s">
        <v>22</v>
      </c>
      <c r="G4803" s="561" t="s">
        <v>31957</v>
      </c>
      <c r="H4803" s="561" t="s">
        <v>31958</v>
      </c>
      <c r="I4803" s="561" t="s">
        <v>23270</v>
      </c>
      <c r="J4803" s="561" t="s">
        <v>7063</v>
      </c>
      <c r="K4803" s="562" t="s">
        <v>38203</v>
      </c>
      <c r="L4803" s="561" t="s">
        <v>25</v>
      </c>
    </row>
    <row r="4804" spans="1:12" x14ac:dyDescent="0.25">
      <c r="A4804" s="561" t="s">
        <v>3412</v>
      </c>
      <c r="B4804" s="561" t="s">
        <v>3413</v>
      </c>
      <c r="C4804" s="561" t="s">
        <v>4754</v>
      </c>
      <c r="D4804" s="561" t="s">
        <v>4755</v>
      </c>
      <c r="E4804" s="562" t="s">
        <v>22</v>
      </c>
      <c r="F4804" s="561" t="s">
        <v>22</v>
      </c>
      <c r="G4804" s="561" t="s">
        <v>31960</v>
      </c>
      <c r="H4804" s="561" t="s">
        <v>31961</v>
      </c>
      <c r="I4804" s="561" t="s">
        <v>23270</v>
      </c>
      <c r="J4804" s="561" t="s">
        <v>7063</v>
      </c>
      <c r="K4804" s="562" t="s">
        <v>38204</v>
      </c>
      <c r="L4804" s="561" t="s">
        <v>25</v>
      </c>
    </row>
    <row r="4805" spans="1:12" x14ac:dyDescent="0.25">
      <c r="A4805" s="561" t="s">
        <v>3412</v>
      </c>
      <c r="B4805" s="561" t="s">
        <v>3413</v>
      </c>
      <c r="C4805" s="561" t="s">
        <v>4754</v>
      </c>
      <c r="D4805" s="561" t="s">
        <v>4755</v>
      </c>
      <c r="E4805" s="562" t="s">
        <v>22</v>
      </c>
      <c r="F4805" s="561" t="s">
        <v>22</v>
      </c>
      <c r="G4805" s="561" t="s">
        <v>31963</v>
      </c>
      <c r="H4805" s="561" t="s">
        <v>31964</v>
      </c>
      <c r="I4805" s="561" t="s">
        <v>23270</v>
      </c>
      <c r="J4805" s="561" t="s">
        <v>7063</v>
      </c>
      <c r="K4805" s="562" t="s">
        <v>38205</v>
      </c>
      <c r="L4805" s="561" t="s">
        <v>25</v>
      </c>
    </row>
    <row r="4806" spans="1:12" x14ac:dyDescent="0.25">
      <c r="A4806" s="561" t="s">
        <v>3412</v>
      </c>
      <c r="B4806" s="561" t="s">
        <v>3413</v>
      </c>
      <c r="C4806" s="561" t="s">
        <v>4754</v>
      </c>
      <c r="D4806" s="561" t="s">
        <v>4755</v>
      </c>
      <c r="E4806" s="562" t="s">
        <v>22</v>
      </c>
      <c r="F4806" s="561" t="s">
        <v>22</v>
      </c>
      <c r="G4806" s="561" t="s">
        <v>31966</v>
      </c>
      <c r="H4806" s="561" t="s">
        <v>31967</v>
      </c>
      <c r="I4806" s="561" t="s">
        <v>23270</v>
      </c>
      <c r="J4806" s="561" t="s">
        <v>7063</v>
      </c>
      <c r="K4806" s="562" t="s">
        <v>38206</v>
      </c>
      <c r="L4806" s="561" t="s">
        <v>25</v>
      </c>
    </row>
    <row r="4807" spans="1:12" x14ac:dyDescent="0.25">
      <c r="A4807" s="561" t="s">
        <v>3412</v>
      </c>
      <c r="B4807" s="561" t="s">
        <v>3413</v>
      </c>
      <c r="C4807" s="561" t="s">
        <v>4754</v>
      </c>
      <c r="D4807" s="561" t="s">
        <v>4755</v>
      </c>
      <c r="E4807" s="562" t="s">
        <v>22</v>
      </c>
      <c r="F4807" s="561" t="s">
        <v>22</v>
      </c>
      <c r="G4807" s="561" t="s">
        <v>31969</v>
      </c>
      <c r="H4807" s="561" t="s">
        <v>31970</v>
      </c>
      <c r="I4807" s="561" t="s">
        <v>23270</v>
      </c>
      <c r="J4807" s="561" t="s">
        <v>7063</v>
      </c>
      <c r="K4807" s="562" t="s">
        <v>38207</v>
      </c>
      <c r="L4807" s="561" t="s">
        <v>25</v>
      </c>
    </row>
    <row r="4808" spans="1:12" x14ac:dyDescent="0.25">
      <c r="A4808" s="561" t="s">
        <v>3412</v>
      </c>
      <c r="B4808" s="561" t="s">
        <v>3413</v>
      </c>
      <c r="C4808" s="561" t="s">
        <v>4754</v>
      </c>
      <c r="D4808" s="561" t="s">
        <v>4755</v>
      </c>
      <c r="E4808" s="562" t="s">
        <v>22</v>
      </c>
      <c r="F4808" s="561" t="s">
        <v>22</v>
      </c>
      <c r="G4808" s="561" t="s">
        <v>31972</v>
      </c>
      <c r="H4808" s="561" t="s">
        <v>31973</v>
      </c>
      <c r="I4808" s="561" t="s">
        <v>23270</v>
      </c>
      <c r="J4808" s="561" t="s">
        <v>7063</v>
      </c>
      <c r="K4808" s="562" t="s">
        <v>38208</v>
      </c>
      <c r="L4808" s="561" t="s">
        <v>25</v>
      </c>
    </row>
    <row r="4809" spans="1:12" x14ac:dyDescent="0.25">
      <c r="A4809" s="561" t="s">
        <v>3412</v>
      </c>
      <c r="B4809" s="561" t="s">
        <v>3413</v>
      </c>
      <c r="C4809" s="561" t="s">
        <v>4754</v>
      </c>
      <c r="D4809" s="561" t="s">
        <v>4755</v>
      </c>
      <c r="E4809" s="562" t="s">
        <v>22</v>
      </c>
      <c r="F4809" s="561" t="s">
        <v>22</v>
      </c>
      <c r="G4809" s="561" t="s">
        <v>31975</v>
      </c>
      <c r="H4809" s="561" t="s">
        <v>31976</v>
      </c>
      <c r="I4809" s="561" t="s">
        <v>23270</v>
      </c>
      <c r="J4809" s="561" t="s">
        <v>24</v>
      </c>
      <c r="K4809" s="562" t="s">
        <v>38209</v>
      </c>
      <c r="L4809" s="561" t="s">
        <v>25</v>
      </c>
    </row>
    <row r="4810" spans="1:12" x14ac:dyDescent="0.25">
      <c r="A4810" s="561" t="s">
        <v>3412</v>
      </c>
      <c r="B4810" s="561" t="s">
        <v>3413</v>
      </c>
      <c r="C4810" s="561" t="s">
        <v>4754</v>
      </c>
      <c r="D4810" s="561" t="s">
        <v>4755</v>
      </c>
      <c r="E4810" s="562" t="s">
        <v>22</v>
      </c>
      <c r="F4810" s="561" t="s">
        <v>22</v>
      </c>
      <c r="G4810" s="561" t="s">
        <v>31978</v>
      </c>
      <c r="H4810" s="561" t="s">
        <v>31979</v>
      </c>
      <c r="I4810" s="561" t="s">
        <v>23270</v>
      </c>
      <c r="J4810" s="561" t="s">
        <v>24</v>
      </c>
      <c r="K4810" s="562" t="s">
        <v>38210</v>
      </c>
      <c r="L4810" s="561" t="s">
        <v>25</v>
      </c>
    </row>
    <row r="4811" spans="1:12" x14ac:dyDescent="0.25">
      <c r="A4811" s="561" t="s">
        <v>3412</v>
      </c>
      <c r="B4811" s="561" t="s">
        <v>3413</v>
      </c>
      <c r="C4811" s="561" t="s">
        <v>4756</v>
      </c>
      <c r="D4811" s="561" t="s">
        <v>4757</v>
      </c>
      <c r="E4811" s="562" t="s">
        <v>22</v>
      </c>
      <c r="F4811" s="561" t="s">
        <v>22</v>
      </c>
      <c r="G4811" s="561" t="s">
        <v>31981</v>
      </c>
      <c r="H4811" s="561" t="s">
        <v>4758</v>
      </c>
      <c r="I4811" s="561" t="s">
        <v>23270</v>
      </c>
      <c r="J4811" s="561" t="s">
        <v>24</v>
      </c>
      <c r="K4811" s="562" t="s">
        <v>7679</v>
      </c>
      <c r="L4811" s="561" t="s">
        <v>25</v>
      </c>
    </row>
    <row r="4812" spans="1:12" x14ac:dyDescent="0.25">
      <c r="A4812" s="561" t="s">
        <v>3412</v>
      </c>
      <c r="B4812" s="561" t="s">
        <v>3413</v>
      </c>
      <c r="C4812" s="561" t="s">
        <v>4756</v>
      </c>
      <c r="D4812" s="561" t="s">
        <v>4757</v>
      </c>
      <c r="E4812" s="562" t="s">
        <v>22</v>
      </c>
      <c r="F4812" s="561" t="s">
        <v>22</v>
      </c>
      <c r="G4812" s="561" t="s">
        <v>31982</v>
      </c>
      <c r="H4812" s="561" t="s">
        <v>4760</v>
      </c>
      <c r="I4812" s="561" t="s">
        <v>23270</v>
      </c>
      <c r="J4812" s="561" t="s">
        <v>24</v>
      </c>
      <c r="K4812" s="562" t="s">
        <v>7997</v>
      </c>
      <c r="L4812" s="561" t="s">
        <v>25</v>
      </c>
    </row>
    <row r="4813" spans="1:12" x14ac:dyDescent="0.25">
      <c r="A4813" s="561" t="s">
        <v>3412</v>
      </c>
      <c r="B4813" s="561" t="s">
        <v>3413</v>
      </c>
      <c r="C4813" s="561" t="s">
        <v>4756</v>
      </c>
      <c r="D4813" s="561" t="s">
        <v>4757</v>
      </c>
      <c r="E4813" s="562" t="s">
        <v>22</v>
      </c>
      <c r="F4813" s="561" t="s">
        <v>22</v>
      </c>
      <c r="G4813" s="561" t="s">
        <v>31984</v>
      </c>
      <c r="H4813" s="561" t="s">
        <v>4761</v>
      </c>
      <c r="I4813" s="561" t="s">
        <v>23270</v>
      </c>
      <c r="J4813" s="561" t="s">
        <v>24</v>
      </c>
      <c r="K4813" s="562" t="s">
        <v>8057</v>
      </c>
      <c r="L4813" s="561" t="s">
        <v>25</v>
      </c>
    </row>
    <row r="4814" spans="1:12" x14ac:dyDescent="0.25">
      <c r="A4814" s="561" t="s">
        <v>3412</v>
      </c>
      <c r="B4814" s="561" t="s">
        <v>3413</v>
      </c>
      <c r="C4814" s="561" t="s">
        <v>4756</v>
      </c>
      <c r="D4814" s="561" t="s">
        <v>4757</v>
      </c>
      <c r="E4814" s="562" t="s">
        <v>22</v>
      </c>
      <c r="F4814" s="561" t="s">
        <v>22</v>
      </c>
      <c r="G4814" s="561" t="s">
        <v>31985</v>
      </c>
      <c r="H4814" s="561" t="s">
        <v>4762</v>
      </c>
      <c r="I4814" s="561" t="s">
        <v>23270</v>
      </c>
      <c r="J4814" s="561" t="s">
        <v>24</v>
      </c>
      <c r="K4814" s="562" t="s">
        <v>38211</v>
      </c>
      <c r="L4814" s="561" t="s">
        <v>25</v>
      </c>
    </row>
    <row r="4815" spans="1:12" x14ac:dyDescent="0.25">
      <c r="A4815" s="561" t="s">
        <v>3412</v>
      </c>
      <c r="B4815" s="561" t="s">
        <v>3413</v>
      </c>
      <c r="C4815" s="561" t="s">
        <v>4756</v>
      </c>
      <c r="D4815" s="561" t="s">
        <v>4757</v>
      </c>
      <c r="E4815" s="562" t="s">
        <v>22</v>
      </c>
      <c r="F4815" s="561" t="s">
        <v>22</v>
      </c>
      <c r="G4815" s="561" t="s">
        <v>31987</v>
      </c>
      <c r="H4815" s="561" t="s">
        <v>4764</v>
      </c>
      <c r="I4815" s="561" t="s">
        <v>23270</v>
      </c>
      <c r="J4815" s="561" t="s">
        <v>24</v>
      </c>
      <c r="K4815" s="562" t="s">
        <v>8222</v>
      </c>
      <c r="L4815" s="561" t="s">
        <v>25</v>
      </c>
    </row>
    <row r="4816" spans="1:12" x14ac:dyDescent="0.25">
      <c r="A4816" s="561" t="s">
        <v>3412</v>
      </c>
      <c r="B4816" s="561" t="s">
        <v>3413</v>
      </c>
      <c r="C4816" s="561" t="s">
        <v>4756</v>
      </c>
      <c r="D4816" s="561" t="s">
        <v>4757</v>
      </c>
      <c r="E4816" s="562" t="s">
        <v>22</v>
      </c>
      <c r="F4816" s="561" t="s">
        <v>22</v>
      </c>
      <c r="G4816" s="561" t="s">
        <v>31989</v>
      </c>
      <c r="H4816" s="561" t="s">
        <v>4765</v>
      </c>
      <c r="I4816" s="561" t="s">
        <v>23270</v>
      </c>
      <c r="J4816" s="561" t="s">
        <v>24</v>
      </c>
      <c r="K4816" s="562" t="s">
        <v>1922</v>
      </c>
      <c r="L4816" s="561" t="s">
        <v>25</v>
      </c>
    </row>
    <row r="4817" spans="1:12" x14ac:dyDescent="0.25">
      <c r="A4817" s="561" t="s">
        <v>3412</v>
      </c>
      <c r="B4817" s="561" t="s">
        <v>3413</v>
      </c>
      <c r="C4817" s="561" t="s">
        <v>4756</v>
      </c>
      <c r="D4817" s="561" t="s">
        <v>4757</v>
      </c>
      <c r="E4817" s="562" t="s">
        <v>22</v>
      </c>
      <c r="F4817" s="561" t="s">
        <v>22</v>
      </c>
      <c r="G4817" s="561" t="s">
        <v>31991</v>
      </c>
      <c r="H4817" s="561" t="s">
        <v>4766</v>
      </c>
      <c r="I4817" s="561" t="s">
        <v>23270</v>
      </c>
      <c r="J4817" s="561" t="s">
        <v>24</v>
      </c>
      <c r="K4817" s="562" t="s">
        <v>27079</v>
      </c>
      <c r="L4817" s="561" t="s">
        <v>25</v>
      </c>
    </row>
    <row r="4818" spans="1:12" x14ac:dyDescent="0.25">
      <c r="A4818" s="561" t="s">
        <v>3412</v>
      </c>
      <c r="B4818" s="561" t="s">
        <v>3413</v>
      </c>
      <c r="C4818" s="561" t="s">
        <v>4767</v>
      </c>
      <c r="D4818" s="561" t="s">
        <v>4768</v>
      </c>
      <c r="E4818" s="562" t="s">
        <v>22</v>
      </c>
      <c r="F4818" s="561" t="s">
        <v>22</v>
      </c>
      <c r="G4818" s="561" t="s">
        <v>31993</v>
      </c>
      <c r="H4818" s="561" t="s">
        <v>4769</v>
      </c>
      <c r="I4818" s="561" t="s">
        <v>23270</v>
      </c>
      <c r="J4818" s="561" t="s">
        <v>7063</v>
      </c>
      <c r="K4818" s="562" t="s">
        <v>38212</v>
      </c>
      <c r="L4818" s="561" t="s">
        <v>25</v>
      </c>
    </row>
    <row r="4819" spans="1:12" x14ac:dyDescent="0.25">
      <c r="A4819" s="561" t="s">
        <v>3412</v>
      </c>
      <c r="B4819" s="561" t="s">
        <v>3413</v>
      </c>
      <c r="C4819" s="561" t="s">
        <v>4767</v>
      </c>
      <c r="D4819" s="561" t="s">
        <v>4768</v>
      </c>
      <c r="E4819" s="562" t="s">
        <v>22</v>
      </c>
      <c r="F4819" s="561" t="s">
        <v>22</v>
      </c>
      <c r="G4819" s="561" t="s">
        <v>31995</v>
      </c>
      <c r="H4819" s="561" t="s">
        <v>4770</v>
      </c>
      <c r="I4819" s="561" t="s">
        <v>23270</v>
      </c>
      <c r="J4819" s="561" t="s">
        <v>7063</v>
      </c>
      <c r="K4819" s="562" t="s">
        <v>38213</v>
      </c>
      <c r="L4819" s="561" t="s">
        <v>25</v>
      </c>
    </row>
    <row r="4820" spans="1:12" x14ac:dyDescent="0.25">
      <c r="A4820" s="561" t="s">
        <v>3412</v>
      </c>
      <c r="B4820" s="561" t="s">
        <v>3413</v>
      </c>
      <c r="C4820" s="561" t="s">
        <v>4767</v>
      </c>
      <c r="D4820" s="561" t="s">
        <v>4768</v>
      </c>
      <c r="E4820" s="562" t="s">
        <v>22</v>
      </c>
      <c r="F4820" s="561" t="s">
        <v>22</v>
      </c>
      <c r="G4820" s="561" t="s">
        <v>31997</v>
      </c>
      <c r="H4820" s="561" t="s">
        <v>4771</v>
      </c>
      <c r="I4820" s="561" t="s">
        <v>23270</v>
      </c>
      <c r="J4820" s="561" t="s">
        <v>7063</v>
      </c>
      <c r="K4820" s="562" t="s">
        <v>38214</v>
      </c>
      <c r="L4820" s="561" t="s">
        <v>25</v>
      </c>
    </row>
    <row r="4821" spans="1:12" x14ac:dyDescent="0.25">
      <c r="A4821" s="561" t="s">
        <v>3412</v>
      </c>
      <c r="B4821" s="561" t="s">
        <v>3413</v>
      </c>
      <c r="C4821" s="561" t="s">
        <v>4767</v>
      </c>
      <c r="D4821" s="561" t="s">
        <v>4768</v>
      </c>
      <c r="E4821" s="562" t="s">
        <v>22</v>
      </c>
      <c r="F4821" s="561" t="s">
        <v>22</v>
      </c>
      <c r="G4821" s="561" t="s">
        <v>31999</v>
      </c>
      <c r="H4821" s="561" t="s">
        <v>4772</v>
      </c>
      <c r="I4821" s="561" t="s">
        <v>23270</v>
      </c>
      <c r="J4821" s="561" t="s">
        <v>7063</v>
      </c>
      <c r="K4821" s="562" t="s">
        <v>38215</v>
      </c>
      <c r="L4821" s="561" t="s">
        <v>25</v>
      </c>
    </row>
    <row r="4822" spans="1:12" x14ac:dyDescent="0.25">
      <c r="A4822" s="561" t="s">
        <v>3412</v>
      </c>
      <c r="B4822" s="561" t="s">
        <v>3413</v>
      </c>
      <c r="C4822" s="561" t="s">
        <v>4767</v>
      </c>
      <c r="D4822" s="561" t="s">
        <v>4768</v>
      </c>
      <c r="E4822" s="562" t="s">
        <v>22</v>
      </c>
      <c r="F4822" s="561" t="s">
        <v>22</v>
      </c>
      <c r="G4822" s="561" t="s">
        <v>32001</v>
      </c>
      <c r="H4822" s="561" t="s">
        <v>4774</v>
      </c>
      <c r="I4822" s="561" t="s">
        <v>23270</v>
      </c>
      <c r="J4822" s="561" t="s">
        <v>24</v>
      </c>
      <c r="K4822" s="562" t="s">
        <v>38216</v>
      </c>
      <c r="L4822" s="561" t="s">
        <v>25</v>
      </c>
    </row>
    <row r="4823" spans="1:12" x14ac:dyDescent="0.25">
      <c r="A4823" s="561" t="s">
        <v>3412</v>
      </c>
      <c r="B4823" s="561" t="s">
        <v>3413</v>
      </c>
      <c r="C4823" s="561" t="s">
        <v>4767</v>
      </c>
      <c r="D4823" s="561" t="s">
        <v>4768</v>
      </c>
      <c r="E4823" s="562" t="s">
        <v>22</v>
      </c>
      <c r="F4823" s="561" t="s">
        <v>22</v>
      </c>
      <c r="G4823" s="561" t="s">
        <v>32003</v>
      </c>
      <c r="H4823" s="561" t="s">
        <v>4775</v>
      </c>
      <c r="I4823" s="561" t="s">
        <v>23270</v>
      </c>
      <c r="J4823" s="561" t="s">
        <v>24</v>
      </c>
      <c r="K4823" s="562" t="s">
        <v>38217</v>
      </c>
      <c r="L4823" s="561" t="s">
        <v>25</v>
      </c>
    </row>
    <row r="4824" spans="1:12" x14ac:dyDescent="0.25">
      <c r="A4824" s="561" t="s">
        <v>3412</v>
      </c>
      <c r="B4824" s="561" t="s">
        <v>3413</v>
      </c>
      <c r="C4824" s="561" t="s">
        <v>4767</v>
      </c>
      <c r="D4824" s="561" t="s">
        <v>4768</v>
      </c>
      <c r="E4824" s="562" t="s">
        <v>22</v>
      </c>
      <c r="F4824" s="561" t="s">
        <v>22</v>
      </c>
      <c r="G4824" s="561" t="s">
        <v>32005</v>
      </c>
      <c r="H4824" s="561" t="s">
        <v>4776</v>
      </c>
      <c r="I4824" s="561" t="s">
        <v>23270</v>
      </c>
      <c r="J4824" s="561" t="s">
        <v>24</v>
      </c>
      <c r="K4824" s="562" t="s">
        <v>3698</v>
      </c>
      <c r="L4824" s="561" t="s">
        <v>25</v>
      </c>
    </row>
    <row r="4825" spans="1:12" x14ac:dyDescent="0.25">
      <c r="A4825" s="561" t="s">
        <v>3412</v>
      </c>
      <c r="B4825" s="561" t="s">
        <v>3413</v>
      </c>
      <c r="C4825" s="561" t="s">
        <v>4767</v>
      </c>
      <c r="D4825" s="561" t="s">
        <v>4768</v>
      </c>
      <c r="E4825" s="562" t="s">
        <v>22</v>
      </c>
      <c r="F4825" s="561" t="s">
        <v>22</v>
      </c>
      <c r="G4825" s="561" t="s">
        <v>32006</v>
      </c>
      <c r="H4825" s="561" t="s">
        <v>4778</v>
      </c>
      <c r="I4825" s="561" t="s">
        <v>23270</v>
      </c>
      <c r="J4825" s="561" t="s">
        <v>24</v>
      </c>
      <c r="K4825" s="562" t="s">
        <v>6630</v>
      </c>
      <c r="L4825" s="561" t="s">
        <v>25</v>
      </c>
    </row>
    <row r="4826" spans="1:12" x14ac:dyDescent="0.25">
      <c r="A4826" s="561" t="s">
        <v>3412</v>
      </c>
      <c r="B4826" s="561" t="s">
        <v>3413</v>
      </c>
      <c r="C4826" s="561" t="s">
        <v>4767</v>
      </c>
      <c r="D4826" s="561" t="s">
        <v>4768</v>
      </c>
      <c r="E4826" s="562" t="s">
        <v>22</v>
      </c>
      <c r="F4826" s="561" t="s">
        <v>22</v>
      </c>
      <c r="G4826" s="561" t="s">
        <v>32007</v>
      </c>
      <c r="H4826" s="561" t="s">
        <v>4779</v>
      </c>
      <c r="I4826" s="561" t="s">
        <v>23270</v>
      </c>
      <c r="J4826" s="561" t="s">
        <v>326</v>
      </c>
      <c r="K4826" s="562" t="s">
        <v>38218</v>
      </c>
      <c r="L4826" s="561" t="s">
        <v>25</v>
      </c>
    </row>
    <row r="4827" spans="1:12" x14ac:dyDescent="0.25">
      <c r="A4827" s="561" t="s">
        <v>3412</v>
      </c>
      <c r="B4827" s="561" t="s">
        <v>3413</v>
      </c>
      <c r="C4827" s="561" t="s">
        <v>4767</v>
      </c>
      <c r="D4827" s="561" t="s">
        <v>4768</v>
      </c>
      <c r="E4827" s="562" t="s">
        <v>22</v>
      </c>
      <c r="F4827" s="561" t="s">
        <v>22</v>
      </c>
      <c r="G4827" s="561" t="s">
        <v>32009</v>
      </c>
      <c r="H4827" s="561" t="s">
        <v>4780</v>
      </c>
      <c r="I4827" s="561" t="s">
        <v>23270</v>
      </c>
      <c r="J4827" s="561" t="s">
        <v>24</v>
      </c>
      <c r="K4827" s="562" t="s">
        <v>8328</v>
      </c>
      <c r="L4827" s="561" t="s">
        <v>25</v>
      </c>
    </row>
    <row r="4828" spans="1:12" x14ac:dyDescent="0.25">
      <c r="A4828" s="561" t="s">
        <v>3412</v>
      </c>
      <c r="B4828" s="561" t="s">
        <v>3413</v>
      </c>
      <c r="C4828" s="561" t="s">
        <v>4767</v>
      </c>
      <c r="D4828" s="561" t="s">
        <v>4768</v>
      </c>
      <c r="E4828" s="562" t="s">
        <v>22</v>
      </c>
      <c r="F4828" s="561" t="s">
        <v>22</v>
      </c>
      <c r="G4828" s="561" t="s">
        <v>32011</v>
      </c>
      <c r="H4828" s="561" t="s">
        <v>4781</v>
      </c>
      <c r="I4828" s="561" t="s">
        <v>23270</v>
      </c>
      <c r="J4828" s="561" t="s">
        <v>326</v>
      </c>
      <c r="K4828" s="562" t="s">
        <v>2718</v>
      </c>
      <c r="L4828" s="561" t="s">
        <v>25</v>
      </c>
    </row>
    <row r="4829" spans="1:12" x14ac:dyDescent="0.25">
      <c r="A4829" s="561" t="s">
        <v>3412</v>
      </c>
      <c r="B4829" s="561" t="s">
        <v>3413</v>
      </c>
      <c r="C4829" s="561" t="s">
        <v>4767</v>
      </c>
      <c r="D4829" s="561" t="s">
        <v>4768</v>
      </c>
      <c r="E4829" s="562" t="s">
        <v>22</v>
      </c>
      <c r="F4829" s="561" t="s">
        <v>22</v>
      </c>
      <c r="G4829" s="561" t="s">
        <v>32012</v>
      </c>
      <c r="H4829" s="561" t="s">
        <v>4783</v>
      </c>
      <c r="I4829" s="561" t="s">
        <v>23270</v>
      </c>
      <c r="J4829" s="561" t="s">
        <v>24</v>
      </c>
      <c r="K4829" s="562" t="s">
        <v>2469</v>
      </c>
      <c r="L4829" s="561" t="s">
        <v>25</v>
      </c>
    </row>
    <row r="4830" spans="1:12" x14ac:dyDescent="0.25">
      <c r="A4830" s="561" t="s">
        <v>3412</v>
      </c>
      <c r="B4830" s="561" t="s">
        <v>3413</v>
      </c>
      <c r="C4830" s="561" t="s">
        <v>4767</v>
      </c>
      <c r="D4830" s="561" t="s">
        <v>4768</v>
      </c>
      <c r="E4830" s="562" t="s">
        <v>22</v>
      </c>
      <c r="F4830" s="561" t="s">
        <v>22</v>
      </c>
      <c r="G4830" s="561" t="s">
        <v>32013</v>
      </c>
      <c r="H4830" s="561" t="s">
        <v>4784</v>
      </c>
      <c r="I4830" s="561" t="s">
        <v>23270</v>
      </c>
      <c r="J4830" s="561" t="s">
        <v>24</v>
      </c>
      <c r="K4830" s="562" t="s">
        <v>3557</v>
      </c>
      <c r="L4830" s="561" t="s">
        <v>25</v>
      </c>
    </row>
    <row r="4831" spans="1:12" x14ac:dyDescent="0.25">
      <c r="A4831" s="561" t="s">
        <v>3412</v>
      </c>
      <c r="B4831" s="561" t="s">
        <v>3413</v>
      </c>
      <c r="C4831" s="561" t="s">
        <v>4767</v>
      </c>
      <c r="D4831" s="561" t="s">
        <v>4768</v>
      </c>
      <c r="E4831" s="562" t="s">
        <v>22</v>
      </c>
      <c r="F4831" s="561" t="s">
        <v>22</v>
      </c>
      <c r="G4831" s="561" t="s">
        <v>32014</v>
      </c>
      <c r="H4831" s="561" t="s">
        <v>4785</v>
      </c>
      <c r="I4831" s="561" t="s">
        <v>23270</v>
      </c>
      <c r="J4831" s="561" t="s">
        <v>24</v>
      </c>
      <c r="K4831" s="562" t="s">
        <v>7714</v>
      </c>
      <c r="L4831" s="561" t="s">
        <v>25</v>
      </c>
    </row>
    <row r="4832" spans="1:12" x14ac:dyDescent="0.25">
      <c r="A4832" s="561" t="s">
        <v>3412</v>
      </c>
      <c r="B4832" s="561" t="s">
        <v>3413</v>
      </c>
      <c r="C4832" s="561" t="s">
        <v>4767</v>
      </c>
      <c r="D4832" s="561" t="s">
        <v>4768</v>
      </c>
      <c r="E4832" s="562" t="s">
        <v>22</v>
      </c>
      <c r="F4832" s="561" t="s">
        <v>22</v>
      </c>
      <c r="G4832" s="561" t="s">
        <v>32015</v>
      </c>
      <c r="H4832" s="561" t="s">
        <v>4786</v>
      </c>
      <c r="I4832" s="561" t="s">
        <v>23270</v>
      </c>
      <c r="J4832" s="561" t="s">
        <v>24</v>
      </c>
      <c r="K4832" s="562" t="s">
        <v>38219</v>
      </c>
      <c r="L4832" s="561" t="s">
        <v>25</v>
      </c>
    </row>
    <row r="4833" spans="1:12" x14ac:dyDescent="0.25">
      <c r="A4833" s="561" t="s">
        <v>3412</v>
      </c>
      <c r="B4833" s="561" t="s">
        <v>3413</v>
      </c>
      <c r="C4833" s="561" t="s">
        <v>4767</v>
      </c>
      <c r="D4833" s="561" t="s">
        <v>4768</v>
      </c>
      <c r="E4833" s="562" t="s">
        <v>22</v>
      </c>
      <c r="F4833" s="561" t="s">
        <v>22</v>
      </c>
      <c r="G4833" s="561" t="s">
        <v>32017</v>
      </c>
      <c r="H4833" s="561" t="s">
        <v>4788</v>
      </c>
      <c r="I4833" s="561" t="s">
        <v>23270</v>
      </c>
      <c r="J4833" s="561" t="s">
        <v>7063</v>
      </c>
      <c r="K4833" s="562" t="s">
        <v>38220</v>
      </c>
      <c r="L4833" s="561" t="s">
        <v>25</v>
      </c>
    </row>
    <row r="4834" spans="1:12" x14ac:dyDescent="0.25">
      <c r="A4834" s="561" t="s">
        <v>3412</v>
      </c>
      <c r="B4834" s="561" t="s">
        <v>3413</v>
      </c>
      <c r="C4834" s="561" t="s">
        <v>4767</v>
      </c>
      <c r="D4834" s="561" t="s">
        <v>4768</v>
      </c>
      <c r="E4834" s="562" t="s">
        <v>22</v>
      </c>
      <c r="F4834" s="561" t="s">
        <v>22</v>
      </c>
      <c r="G4834" s="561" t="s">
        <v>32019</v>
      </c>
      <c r="H4834" s="561" t="s">
        <v>4789</v>
      </c>
      <c r="I4834" s="561" t="s">
        <v>23270</v>
      </c>
      <c r="J4834" s="561" t="s">
        <v>7063</v>
      </c>
      <c r="K4834" s="562" t="s">
        <v>38221</v>
      </c>
      <c r="L4834" s="561" t="s">
        <v>25</v>
      </c>
    </row>
    <row r="4835" spans="1:12" x14ac:dyDescent="0.25">
      <c r="A4835" s="561" t="s">
        <v>3412</v>
      </c>
      <c r="B4835" s="561" t="s">
        <v>3413</v>
      </c>
      <c r="C4835" s="561" t="s">
        <v>4767</v>
      </c>
      <c r="D4835" s="561" t="s">
        <v>4768</v>
      </c>
      <c r="E4835" s="562" t="s">
        <v>22</v>
      </c>
      <c r="F4835" s="561" t="s">
        <v>22</v>
      </c>
      <c r="G4835" s="561" t="s">
        <v>32021</v>
      </c>
      <c r="H4835" s="561" t="s">
        <v>4790</v>
      </c>
      <c r="I4835" s="561" t="s">
        <v>23270</v>
      </c>
      <c r="J4835" s="561" t="s">
        <v>7063</v>
      </c>
      <c r="K4835" s="562" t="s">
        <v>38222</v>
      </c>
      <c r="L4835" s="561" t="s">
        <v>25</v>
      </c>
    </row>
    <row r="4836" spans="1:12" x14ac:dyDescent="0.25">
      <c r="A4836" s="561" t="s">
        <v>3412</v>
      </c>
      <c r="B4836" s="561" t="s">
        <v>3413</v>
      </c>
      <c r="C4836" s="561" t="s">
        <v>4767</v>
      </c>
      <c r="D4836" s="561" t="s">
        <v>4768</v>
      </c>
      <c r="E4836" s="562" t="s">
        <v>22</v>
      </c>
      <c r="F4836" s="561" t="s">
        <v>22</v>
      </c>
      <c r="G4836" s="561" t="s">
        <v>32023</v>
      </c>
      <c r="H4836" s="561" t="s">
        <v>4791</v>
      </c>
      <c r="I4836" s="561" t="s">
        <v>23270</v>
      </c>
      <c r="J4836" s="561" t="s">
        <v>7063</v>
      </c>
      <c r="K4836" s="562" t="s">
        <v>8539</v>
      </c>
      <c r="L4836" s="561" t="s">
        <v>25</v>
      </c>
    </row>
    <row r="4837" spans="1:12" x14ac:dyDescent="0.25">
      <c r="A4837" s="561" t="s">
        <v>3412</v>
      </c>
      <c r="B4837" s="561" t="s">
        <v>3413</v>
      </c>
      <c r="C4837" s="561" t="s">
        <v>4767</v>
      </c>
      <c r="D4837" s="561" t="s">
        <v>4768</v>
      </c>
      <c r="E4837" s="562" t="s">
        <v>22</v>
      </c>
      <c r="F4837" s="561" t="s">
        <v>22</v>
      </c>
      <c r="G4837" s="561" t="s">
        <v>32025</v>
      </c>
      <c r="H4837" s="561" t="s">
        <v>4792</v>
      </c>
      <c r="I4837" s="561" t="s">
        <v>23270</v>
      </c>
      <c r="J4837" s="561" t="s">
        <v>7063</v>
      </c>
      <c r="K4837" s="562" t="s">
        <v>38223</v>
      </c>
      <c r="L4837" s="561" t="s">
        <v>25</v>
      </c>
    </row>
    <row r="4838" spans="1:12" x14ac:dyDescent="0.25">
      <c r="A4838" s="561" t="s">
        <v>3412</v>
      </c>
      <c r="B4838" s="561" t="s">
        <v>3413</v>
      </c>
      <c r="C4838" s="561" t="s">
        <v>4767</v>
      </c>
      <c r="D4838" s="561" t="s">
        <v>4768</v>
      </c>
      <c r="E4838" s="562" t="s">
        <v>22</v>
      </c>
      <c r="F4838" s="561" t="s">
        <v>22</v>
      </c>
      <c r="G4838" s="561" t="s">
        <v>32027</v>
      </c>
      <c r="H4838" s="561" t="s">
        <v>4793</v>
      </c>
      <c r="I4838" s="561" t="s">
        <v>23270</v>
      </c>
      <c r="J4838" s="561" t="s">
        <v>7063</v>
      </c>
      <c r="K4838" s="562" t="s">
        <v>27352</v>
      </c>
      <c r="L4838" s="561" t="s">
        <v>25</v>
      </c>
    </row>
    <row r="4839" spans="1:12" x14ac:dyDescent="0.25">
      <c r="A4839" s="561" t="s">
        <v>3412</v>
      </c>
      <c r="B4839" s="561" t="s">
        <v>3413</v>
      </c>
      <c r="C4839" s="561" t="s">
        <v>4767</v>
      </c>
      <c r="D4839" s="561" t="s">
        <v>4768</v>
      </c>
      <c r="E4839" s="562" t="s">
        <v>22</v>
      </c>
      <c r="F4839" s="561" t="s">
        <v>22</v>
      </c>
      <c r="G4839" s="561" t="s">
        <v>32029</v>
      </c>
      <c r="H4839" s="561" t="s">
        <v>4794</v>
      </c>
      <c r="I4839" s="561" t="s">
        <v>23270</v>
      </c>
      <c r="J4839" s="561" t="s">
        <v>24</v>
      </c>
      <c r="K4839" s="562" t="s">
        <v>38224</v>
      </c>
      <c r="L4839" s="561" t="s">
        <v>25</v>
      </c>
    </row>
    <row r="4840" spans="1:12" x14ac:dyDescent="0.25">
      <c r="A4840" s="561" t="s">
        <v>3412</v>
      </c>
      <c r="B4840" s="561" t="s">
        <v>3413</v>
      </c>
      <c r="C4840" s="561" t="s">
        <v>4767</v>
      </c>
      <c r="D4840" s="561" t="s">
        <v>4768</v>
      </c>
      <c r="E4840" s="562" t="s">
        <v>22</v>
      </c>
      <c r="F4840" s="561" t="s">
        <v>22</v>
      </c>
      <c r="G4840" s="561" t="s">
        <v>32031</v>
      </c>
      <c r="H4840" s="561" t="s">
        <v>4795</v>
      </c>
      <c r="I4840" s="561" t="s">
        <v>23270</v>
      </c>
      <c r="J4840" s="561" t="s">
        <v>24</v>
      </c>
      <c r="K4840" s="562" t="s">
        <v>38225</v>
      </c>
      <c r="L4840" s="561" t="s">
        <v>25</v>
      </c>
    </row>
    <row r="4841" spans="1:12" x14ac:dyDescent="0.25">
      <c r="A4841" s="561" t="s">
        <v>3412</v>
      </c>
      <c r="B4841" s="561" t="s">
        <v>3413</v>
      </c>
      <c r="C4841" s="561" t="s">
        <v>4767</v>
      </c>
      <c r="D4841" s="561" t="s">
        <v>4768</v>
      </c>
      <c r="E4841" s="562" t="s">
        <v>22</v>
      </c>
      <c r="F4841" s="561" t="s">
        <v>22</v>
      </c>
      <c r="G4841" s="561" t="s">
        <v>32033</v>
      </c>
      <c r="H4841" s="561" t="s">
        <v>4796</v>
      </c>
      <c r="I4841" s="561" t="s">
        <v>23270</v>
      </c>
      <c r="J4841" s="561" t="s">
        <v>7063</v>
      </c>
      <c r="K4841" s="562" t="s">
        <v>38226</v>
      </c>
      <c r="L4841" s="561" t="s">
        <v>25</v>
      </c>
    </row>
    <row r="4842" spans="1:12" x14ac:dyDescent="0.25">
      <c r="A4842" s="561" t="s">
        <v>3412</v>
      </c>
      <c r="B4842" s="561" t="s">
        <v>3413</v>
      </c>
      <c r="C4842" s="561" t="s">
        <v>4767</v>
      </c>
      <c r="D4842" s="561" t="s">
        <v>4768</v>
      </c>
      <c r="E4842" s="562" t="s">
        <v>22</v>
      </c>
      <c r="F4842" s="561" t="s">
        <v>22</v>
      </c>
      <c r="G4842" s="561" t="s">
        <v>32034</v>
      </c>
      <c r="H4842" s="561" t="s">
        <v>4797</v>
      </c>
      <c r="I4842" s="561" t="s">
        <v>23270</v>
      </c>
      <c r="J4842" s="561" t="s">
        <v>7063</v>
      </c>
      <c r="K4842" s="562" t="s">
        <v>38227</v>
      </c>
      <c r="L4842" s="561" t="s">
        <v>25</v>
      </c>
    </row>
    <row r="4843" spans="1:12" x14ac:dyDescent="0.25">
      <c r="A4843" s="561" t="s">
        <v>3412</v>
      </c>
      <c r="B4843" s="561" t="s">
        <v>3413</v>
      </c>
      <c r="C4843" s="561" t="s">
        <v>4767</v>
      </c>
      <c r="D4843" s="561" t="s">
        <v>4768</v>
      </c>
      <c r="E4843" s="562" t="s">
        <v>22</v>
      </c>
      <c r="F4843" s="561" t="s">
        <v>22</v>
      </c>
      <c r="G4843" s="561" t="s">
        <v>32036</v>
      </c>
      <c r="H4843" s="561" t="s">
        <v>4798</v>
      </c>
      <c r="I4843" s="561" t="s">
        <v>23270</v>
      </c>
      <c r="J4843" s="561" t="s">
        <v>7063</v>
      </c>
      <c r="K4843" s="562" t="s">
        <v>8585</v>
      </c>
      <c r="L4843" s="561" t="s">
        <v>25</v>
      </c>
    </row>
    <row r="4844" spans="1:12" x14ac:dyDescent="0.25">
      <c r="A4844" s="561" t="s">
        <v>3412</v>
      </c>
      <c r="B4844" s="561" t="s">
        <v>3413</v>
      </c>
      <c r="C4844" s="561" t="s">
        <v>4767</v>
      </c>
      <c r="D4844" s="561" t="s">
        <v>4768</v>
      </c>
      <c r="E4844" s="562" t="s">
        <v>22</v>
      </c>
      <c r="F4844" s="561" t="s">
        <v>22</v>
      </c>
      <c r="G4844" s="561" t="s">
        <v>32038</v>
      </c>
      <c r="H4844" s="561" t="s">
        <v>4799</v>
      </c>
      <c r="I4844" s="561" t="s">
        <v>23270</v>
      </c>
      <c r="J4844" s="561" t="s">
        <v>24</v>
      </c>
      <c r="K4844" s="562" t="s">
        <v>38228</v>
      </c>
      <c r="L4844" s="561" t="s">
        <v>25</v>
      </c>
    </row>
    <row r="4845" spans="1:12" x14ac:dyDescent="0.25">
      <c r="A4845" s="561" t="s">
        <v>3412</v>
      </c>
      <c r="B4845" s="561" t="s">
        <v>3413</v>
      </c>
      <c r="C4845" s="561" t="s">
        <v>4767</v>
      </c>
      <c r="D4845" s="561" t="s">
        <v>4768</v>
      </c>
      <c r="E4845" s="562" t="s">
        <v>22</v>
      </c>
      <c r="F4845" s="561" t="s">
        <v>22</v>
      </c>
      <c r="G4845" s="561" t="s">
        <v>32040</v>
      </c>
      <c r="H4845" s="561" t="s">
        <v>4800</v>
      </c>
      <c r="I4845" s="561" t="s">
        <v>23270</v>
      </c>
      <c r="J4845" s="561" t="s">
        <v>326</v>
      </c>
      <c r="K4845" s="562" t="s">
        <v>38229</v>
      </c>
      <c r="L4845" s="561" t="s">
        <v>25</v>
      </c>
    </row>
    <row r="4846" spans="1:12" x14ac:dyDescent="0.25">
      <c r="A4846" s="561" t="s">
        <v>3412</v>
      </c>
      <c r="B4846" s="561" t="s">
        <v>3413</v>
      </c>
      <c r="C4846" s="561" t="s">
        <v>4767</v>
      </c>
      <c r="D4846" s="561" t="s">
        <v>4768</v>
      </c>
      <c r="E4846" s="562" t="s">
        <v>22</v>
      </c>
      <c r="F4846" s="561" t="s">
        <v>22</v>
      </c>
      <c r="G4846" s="561" t="s">
        <v>32041</v>
      </c>
      <c r="H4846" s="561" t="s">
        <v>4801</v>
      </c>
      <c r="I4846" s="561" t="s">
        <v>23270</v>
      </c>
      <c r="J4846" s="561" t="s">
        <v>24</v>
      </c>
      <c r="K4846" s="562" t="s">
        <v>38230</v>
      </c>
      <c r="L4846" s="561" t="s">
        <v>25</v>
      </c>
    </row>
    <row r="4847" spans="1:12" x14ac:dyDescent="0.25">
      <c r="A4847" s="561" t="s">
        <v>3412</v>
      </c>
      <c r="B4847" s="561" t="s">
        <v>3413</v>
      </c>
      <c r="C4847" s="561" t="s">
        <v>4767</v>
      </c>
      <c r="D4847" s="561" t="s">
        <v>4768</v>
      </c>
      <c r="E4847" s="562" t="s">
        <v>22</v>
      </c>
      <c r="F4847" s="561" t="s">
        <v>22</v>
      </c>
      <c r="G4847" s="561" t="s">
        <v>32043</v>
      </c>
      <c r="H4847" s="561" t="s">
        <v>4802</v>
      </c>
      <c r="I4847" s="561" t="s">
        <v>23270</v>
      </c>
      <c r="J4847" s="561" t="s">
        <v>24</v>
      </c>
      <c r="K4847" s="562" t="s">
        <v>37989</v>
      </c>
      <c r="L4847" s="561" t="s">
        <v>25</v>
      </c>
    </row>
    <row r="4848" spans="1:12" x14ac:dyDescent="0.25">
      <c r="A4848" s="561" t="s">
        <v>3412</v>
      </c>
      <c r="B4848" s="561" t="s">
        <v>3413</v>
      </c>
      <c r="C4848" s="561" t="s">
        <v>4767</v>
      </c>
      <c r="D4848" s="561" t="s">
        <v>4768</v>
      </c>
      <c r="E4848" s="562" t="s">
        <v>22</v>
      </c>
      <c r="F4848" s="561" t="s">
        <v>22</v>
      </c>
      <c r="G4848" s="561" t="s">
        <v>32045</v>
      </c>
      <c r="H4848" s="561" t="s">
        <v>4803</v>
      </c>
      <c r="I4848" s="561" t="s">
        <v>23270</v>
      </c>
      <c r="J4848" s="561" t="s">
        <v>24</v>
      </c>
      <c r="K4848" s="562" t="s">
        <v>7613</v>
      </c>
      <c r="L4848" s="561" t="s">
        <v>25</v>
      </c>
    </row>
    <row r="4849" spans="1:12" x14ac:dyDescent="0.25">
      <c r="A4849" s="561" t="s">
        <v>3412</v>
      </c>
      <c r="B4849" s="561" t="s">
        <v>3413</v>
      </c>
      <c r="C4849" s="561" t="s">
        <v>4767</v>
      </c>
      <c r="D4849" s="561" t="s">
        <v>4768</v>
      </c>
      <c r="E4849" s="562" t="s">
        <v>22</v>
      </c>
      <c r="F4849" s="561" t="s">
        <v>22</v>
      </c>
      <c r="G4849" s="561" t="s">
        <v>32047</v>
      </c>
      <c r="H4849" s="561" t="s">
        <v>4804</v>
      </c>
      <c r="I4849" s="561" t="s">
        <v>23270</v>
      </c>
      <c r="J4849" s="561" t="s">
        <v>24</v>
      </c>
      <c r="K4849" s="562" t="s">
        <v>38231</v>
      </c>
      <c r="L4849" s="561" t="s">
        <v>25</v>
      </c>
    </row>
    <row r="4850" spans="1:12" x14ac:dyDescent="0.25">
      <c r="A4850" s="561" t="s">
        <v>3412</v>
      </c>
      <c r="B4850" s="561" t="s">
        <v>3413</v>
      </c>
      <c r="C4850" s="561" t="s">
        <v>4767</v>
      </c>
      <c r="D4850" s="561" t="s">
        <v>4768</v>
      </c>
      <c r="E4850" s="562" t="s">
        <v>22</v>
      </c>
      <c r="F4850" s="561" t="s">
        <v>22</v>
      </c>
      <c r="G4850" s="561" t="s">
        <v>32049</v>
      </c>
      <c r="H4850" s="561" t="s">
        <v>4805</v>
      </c>
      <c r="I4850" s="561" t="s">
        <v>23270</v>
      </c>
      <c r="J4850" s="561" t="s">
        <v>24</v>
      </c>
      <c r="K4850" s="562" t="s">
        <v>38232</v>
      </c>
      <c r="L4850" s="561" t="s">
        <v>25</v>
      </c>
    </row>
    <row r="4851" spans="1:12" x14ac:dyDescent="0.25">
      <c r="A4851" s="561" t="s">
        <v>3412</v>
      </c>
      <c r="B4851" s="561" t="s">
        <v>3413</v>
      </c>
      <c r="C4851" s="561" t="s">
        <v>4767</v>
      </c>
      <c r="D4851" s="561" t="s">
        <v>4768</v>
      </c>
      <c r="E4851" s="562" t="s">
        <v>22</v>
      </c>
      <c r="F4851" s="561" t="s">
        <v>22</v>
      </c>
      <c r="G4851" s="561" t="s">
        <v>32051</v>
      </c>
      <c r="H4851" s="561" t="s">
        <v>4806</v>
      </c>
      <c r="I4851" s="561" t="s">
        <v>23270</v>
      </c>
      <c r="J4851" s="561" t="s">
        <v>24</v>
      </c>
      <c r="K4851" s="562" t="s">
        <v>26615</v>
      </c>
      <c r="L4851" s="561" t="s">
        <v>25</v>
      </c>
    </row>
    <row r="4852" spans="1:12" x14ac:dyDescent="0.25">
      <c r="A4852" s="561" t="s">
        <v>3412</v>
      </c>
      <c r="B4852" s="561" t="s">
        <v>3413</v>
      </c>
      <c r="C4852" s="561" t="s">
        <v>4767</v>
      </c>
      <c r="D4852" s="561" t="s">
        <v>4768</v>
      </c>
      <c r="E4852" s="562" t="s">
        <v>22</v>
      </c>
      <c r="F4852" s="561" t="s">
        <v>22</v>
      </c>
      <c r="G4852" s="561" t="s">
        <v>32052</v>
      </c>
      <c r="H4852" s="561" t="s">
        <v>4807</v>
      </c>
      <c r="I4852" s="561" t="s">
        <v>23270</v>
      </c>
      <c r="J4852" s="561" t="s">
        <v>24</v>
      </c>
      <c r="K4852" s="562" t="s">
        <v>38233</v>
      </c>
      <c r="L4852" s="561" t="s">
        <v>25</v>
      </c>
    </row>
    <row r="4853" spans="1:12" x14ac:dyDescent="0.25">
      <c r="A4853" s="561" t="s">
        <v>3412</v>
      </c>
      <c r="B4853" s="561" t="s">
        <v>3413</v>
      </c>
      <c r="C4853" s="561" t="s">
        <v>4767</v>
      </c>
      <c r="D4853" s="561" t="s">
        <v>4768</v>
      </c>
      <c r="E4853" s="562" t="s">
        <v>22</v>
      </c>
      <c r="F4853" s="561" t="s">
        <v>22</v>
      </c>
      <c r="G4853" s="561" t="s">
        <v>32053</v>
      </c>
      <c r="H4853" s="561" t="s">
        <v>4808</v>
      </c>
      <c r="I4853" s="561" t="s">
        <v>23270</v>
      </c>
      <c r="J4853" s="561" t="s">
        <v>24</v>
      </c>
      <c r="K4853" s="562" t="s">
        <v>38234</v>
      </c>
      <c r="L4853" s="561" t="s">
        <v>25</v>
      </c>
    </row>
    <row r="4854" spans="1:12" x14ac:dyDescent="0.25">
      <c r="A4854" s="561" t="s">
        <v>3412</v>
      </c>
      <c r="B4854" s="561" t="s">
        <v>3413</v>
      </c>
      <c r="C4854" s="561" t="s">
        <v>4767</v>
      </c>
      <c r="D4854" s="561" t="s">
        <v>4768</v>
      </c>
      <c r="E4854" s="562" t="s">
        <v>22</v>
      </c>
      <c r="F4854" s="561" t="s">
        <v>22</v>
      </c>
      <c r="G4854" s="561" t="s">
        <v>32055</v>
      </c>
      <c r="H4854" s="561" t="s">
        <v>4809</v>
      </c>
      <c r="I4854" s="561" t="s">
        <v>23270</v>
      </c>
      <c r="J4854" s="561" t="s">
        <v>7063</v>
      </c>
      <c r="K4854" s="562" t="s">
        <v>38235</v>
      </c>
      <c r="L4854" s="561" t="s">
        <v>25</v>
      </c>
    </row>
    <row r="4855" spans="1:12" x14ac:dyDescent="0.25">
      <c r="A4855" s="561" t="s">
        <v>3412</v>
      </c>
      <c r="B4855" s="561" t="s">
        <v>3413</v>
      </c>
      <c r="C4855" s="561" t="s">
        <v>4767</v>
      </c>
      <c r="D4855" s="561" t="s">
        <v>4768</v>
      </c>
      <c r="E4855" s="562" t="s">
        <v>22</v>
      </c>
      <c r="F4855" s="561" t="s">
        <v>22</v>
      </c>
      <c r="G4855" s="561" t="s">
        <v>32057</v>
      </c>
      <c r="H4855" s="561" t="s">
        <v>4810</v>
      </c>
      <c r="I4855" s="561" t="s">
        <v>23270</v>
      </c>
      <c r="J4855" s="561" t="s">
        <v>7063</v>
      </c>
      <c r="K4855" s="562" t="s">
        <v>38236</v>
      </c>
      <c r="L4855" s="561" t="s">
        <v>25</v>
      </c>
    </row>
    <row r="4856" spans="1:12" x14ac:dyDescent="0.25">
      <c r="A4856" s="561" t="s">
        <v>3412</v>
      </c>
      <c r="B4856" s="561" t="s">
        <v>3413</v>
      </c>
      <c r="C4856" s="561" t="s">
        <v>4767</v>
      </c>
      <c r="D4856" s="561" t="s">
        <v>4768</v>
      </c>
      <c r="E4856" s="562" t="s">
        <v>22</v>
      </c>
      <c r="F4856" s="561" t="s">
        <v>22</v>
      </c>
      <c r="G4856" s="561" t="s">
        <v>32059</v>
      </c>
      <c r="H4856" s="561" t="s">
        <v>4811</v>
      </c>
      <c r="I4856" s="561" t="s">
        <v>23270</v>
      </c>
      <c r="J4856" s="561" t="s">
        <v>7063</v>
      </c>
      <c r="K4856" s="562" t="s">
        <v>38237</v>
      </c>
      <c r="L4856" s="561" t="s">
        <v>25</v>
      </c>
    </row>
    <row r="4857" spans="1:12" x14ac:dyDescent="0.25">
      <c r="A4857" s="561" t="s">
        <v>3412</v>
      </c>
      <c r="B4857" s="561" t="s">
        <v>3413</v>
      </c>
      <c r="C4857" s="561" t="s">
        <v>4767</v>
      </c>
      <c r="D4857" s="561" t="s">
        <v>4768</v>
      </c>
      <c r="E4857" s="562" t="s">
        <v>22</v>
      </c>
      <c r="F4857" s="561" t="s">
        <v>22</v>
      </c>
      <c r="G4857" s="561" t="s">
        <v>32061</v>
      </c>
      <c r="H4857" s="561" t="s">
        <v>4812</v>
      </c>
      <c r="I4857" s="561" t="s">
        <v>23270</v>
      </c>
      <c r="J4857" s="561" t="s">
        <v>7063</v>
      </c>
      <c r="K4857" s="562" t="s">
        <v>38238</v>
      </c>
      <c r="L4857" s="561" t="s">
        <v>25</v>
      </c>
    </row>
    <row r="4858" spans="1:12" x14ac:dyDescent="0.25">
      <c r="A4858" s="561" t="s">
        <v>3412</v>
      </c>
      <c r="B4858" s="561" t="s">
        <v>3413</v>
      </c>
      <c r="C4858" s="561" t="s">
        <v>4767</v>
      </c>
      <c r="D4858" s="561" t="s">
        <v>4768</v>
      </c>
      <c r="E4858" s="562" t="s">
        <v>22</v>
      </c>
      <c r="F4858" s="561" t="s">
        <v>22</v>
      </c>
      <c r="G4858" s="561" t="s">
        <v>32063</v>
      </c>
      <c r="H4858" s="561" t="s">
        <v>4813</v>
      </c>
      <c r="I4858" s="561" t="s">
        <v>23270</v>
      </c>
      <c r="J4858" s="561" t="s">
        <v>7063</v>
      </c>
      <c r="K4858" s="562" t="s">
        <v>38239</v>
      </c>
      <c r="L4858" s="561" t="s">
        <v>25</v>
      </c>
    </row>
    <row r="4859" spans="1:12" x14ac:dyDescent="0.25">
      <c r="A4859" s="561" t="s">
        <v>3412</v>
      </c>
      <c r="B4859" s="561" t="s">
        <v>3413</v>
      </c>
      <c r="C4859" s="561" t="s">
        <v>4767</v>
      </c>
      <c r="D4859" s="561" t="s">
        <v>4768</v>
      </c>
      <c r="E4859" s="562" t="s">
        <v>22</v>
      </c>
      <c r="F4859" s="561" t="s">
        <v>22</v>
      </c>
      <c r="G4859" s="561" t="s">
        <v>32064</v>
      </c>
      <c r="H4859" s="561" t="s">
        <v>4814</v>
      </c>
      <c r="I4859" s="561" t="s">
        <v>23270</v>
      </c>
      <c r="J4859" s="561" t="s">
        <v>7063</v>
      </c>
      <c r="K4859" s="562" t="s">
        <v>38240</v>
      </c>
      <c r="L4859" s="561" t="s">
        <v>25</v>
      </c>
    </row>
    <row r="4860" spans="1:12" x14ac:dyDescent="0.25">
      <c r="A4860" s="561" t="s">
        <v>3412</v>
      </c>
      <c r="B4860" s="561" t="s">
        <v>3413</v>
      </c>
      <c r="C4860" s="561" t="s">
        <v>4767</v>
      </c>
      <c r="D4860" s="561" t="s">
        <v>4768</v>
      </c>
      <c r="E4860" s="562" t="s">
        <v>22</v>
      </c>
      <c r="F4860" s="561" t="s">
        <v>22</v>
      </c>
      <c r="G4860" s="561" t="s">
        <v>32066</v>
      </c>
      <c r="H4860" s="561" t="s">
        <v>4815</v>
      </c>
      <c r="I4860" s="561" t="s">
        <v>23270</v>
      </c>
      <c r="J4860" s="561" t="s">
        <v>7063</v>
      </c>
      <c r="K4860" s="562" t="s">
        <v>38241</v>
      </c>
      <c r="L4860" s="561" t="s">
        <v>25</v>
      </c>
    </row>
    <row r="4861" spans="1:12" x14ac:dyDescent="0.25">
      <c r="A4861" s="561" t="s">
        <v>3412</v>
      </c>
      <c r="B4861" s="561" t="s">
        <v>3413</v>
      </c>
      <c r="C4861" s="561" t="s">
        <v>4767</v>
      </c>
      <c r="D4861" s="561" t="s">
        <v>4768</v>
      </c>
      <c r="E4861" s="562" t="s">
        <v>22</v>
      </c>
      <c r="F4861" s="561" t="s">
        <v>22</v>
      </c>
      <c r="G4861" s="561" t="s">
        <v>32068</v>
      </c>
      <c r="H4861" s="561" t="s">
        <v>4816</v>
      </c>
      <c r="I4861" s="561" t="s">
        <v>23270</v>
      </c>
      <c r="J4861" s="561" t="s">
        <v>7063</v>
      </c>
      <c r="K4861" s="562" t="s">
        <v>38242</v>
      </c>
      <c r="L4861" s="561" t="s">
        <v>25</v>
      </c>
    </row>
    <row r="4862" spans="1:12" x14ac:dyDescent="0.25">
      <c r="A4862" s="561" t="s">
        <v>3412</v>
      </c>
      <c r="B4862" s="561" t="s">
        <v>3413</v>
      </c>
      <c r="C4862" s="561" t="s">
        <v>4767</v>
      </c>
      <c r="D4862" s="561" t="s">
        <v>4768</v>
      </c>
      <c r="E4862" s="562" t="s">
        <v>22</v>
      </c>
      <c r="F4862" s="561" t="s">
        <v>22</v>
      </c>
      <c r="G4862" s="561" t="s">
        <v>32070</v>
      </c>
      <c r="H4862" s="561" t="s">
        <v>4817</v>
      </c>
      <c r="I4862" s="561" t="s">
        <v>23270</v>
      </c>
      <c r="J4862" s="561" t="s">
        <v>7063</v>
      </c>
      <c r="K4862" s="562" t="s">
        <v>38243</v>
      </c>
      <c r="L4862" s="561" t="s">
        <v>25</v>
      </c>
    </row>
    <row r="4863" spans="1:12" x14ac:dyDescent="0.25">
      <c r="A4863" s="561" t="s">
        <v>3412</v>
      </c>
      <c r="B4863" s="561" t="s">
        <v>3413</v>
      </c>
      <c r="C4863" s="561" t="s">
        <v>4767</v>
      </c>
      <c r="D4863" s="561" t="s">
        <v>4768</v>
      </c>
      <c r="E4863" s="562" t="s">
        <v>22</v>
      </c>
      <c r="F4863" s="561" t="s">
        <v>22</v>
      </c>
      <c r="G4863" s="561" t="s">
        <v>32072</v>
      </c>
      <c r="H4863" s="561" t="s">
        <v>4818</v>
      </c>
      <c r="I4863" s="561" t="s">
        <v>23270</v>
      </c>
      <c r="J4863" s="561" t="s">
        <v>7063</v>
      </c>
      <c r="K4863" s="562" t="s">
        <v>38244</v>
      </c>
      <c r="L4863" s="561" t="s">
        <v>25</v>
      </c>
    </row>
    <row r="4864" spans="1:12" x14ac:dyDescent="0.25">
      <c r="A4864" s="561" t="s">
        <v>3412</v>
      </c>
      <c r="B4864" s="561" t="s">
        <v>3413</v>
      </c>
      <c r="C4864" s="561" t="s">
        <v>4767</v>
      </c>
      <c r="D4864" s="561" t="s">
        <v>4768</v>
      </c>
      <c r="E4864" s="562" t="s">
        <v>22</v>
      </c>
      <c r="F4864" s="561" t="s">
        <v>22</v>
      </c>
      <c r="G4864" s="561" t="s">
        <v>32074</v>
      </c>
      <c r="H4864" s="561" t="s">
        <v>4819</v>
      </c>
      <c r="I4864" s="561" t="s">
        <v>23270</v>
      </c>
      <c r="J4864" s="561" t="s">
        <v>7063</v>
      </c>
      <c r="K4864" s="562" t="s">
        <v>38245</v>
      </c>
      <c r="L4864" s="561" t="s">
        <v>25</v>
      </c>
    </row>
    <row r="4865" spans="1:12" x14ac:dyDescent="0.25">
      <c r="A4865" s="561" t="s">
        <v>3412</v>
      </c>
      <c r="B4865" s="561" t="s">
        <v>3413</v>
      </c>
      <c r="C4865" s="561" t="s">
        <v>4767</v>
      </c>
      <c r="D4865" s="561" t="s">
        <v>4768</v>
      </c>
      <c r="E4865" s="562" t="s">
        <v>22</v>
      </c>
      <c r="F4865" s="561" t="s">
        <v>22</v>
      </c>
      <c r="G4865" s="561" t="s">
        <v>32076</v>
      </c>
      <c r="H4865" s="561" t="s">
        <v>4820</v>
      </c>
      <c r="I4865" s="561" t="s">
        <v>23270</v>
      </c>
      <c r="J4865" s="561" t="s">
        <v>7063</v>
      </c>
      <c r="K4865" s="562" t="s">
        <v>38246</v>
      </c>
      <c r="L4865" s="561" t="s">
        <v>25</v>
      </c>
    </row>
    <row r="4866" spans="1:12" x14ac:dyDescent="0.25">
      <c r="A4866" s="561" t="s">
        <v>3412</v>
      </c>
      <c r="B4866" s="561" t="s">
        <v>3413</v>
      </c>
      <c r="C4866" s="561" t="s">
        <v>4767</v>
      </c>
      <c r="D4866" s="561" t="s">
        <v>4768</v>
      </c>
      <c r="E4866" s="562" t="s">
        <v>22</v>
      </c>
      <c r="F4866" s="561" t="s">
        <v>22</v>
      </c>
      <c r="G4866" s="561" t="s">
        <v>32078</v>
      </c>
      <c r="H4866" s="561" t="s">
        <v>4821</v>
      </c>
      <c r="I4866" s="561" t="s">
        <v>23270</v>
      </c>
      <c r="J4866" s="561" t="s">
        <v>7063</v>
      </c>
      <c r="K4866" s="562" t="s">
        <v>38247</v>
      </c>
      <c r="L4866" s="561" t="s">
        <v>25</v>
      </c>
    </row>
    <row r="4867" spans="1:12" x14ac:dyDescent="0.25">
      <c r="A4867" s="561" t="s">
        <v>3412</v>
      </c>
      <c r="B4867" s="561" t="s">
        <v>3413</v>
      </c>
      <c r="C4867" s="561" t="s">
        <v>4767</v>
      </c>
      <c r="D4867" s="561" t="s">
        <v>4768</v>
      </c>
      <c r="E4867" s="562" t="s">
        <v>22</v>
      </c>
      <c r="F4867" s="561" t="s">
        <v>22</v>
      </c>
      <c r="G4867" s="561" t="s">
        <v>32080</v>
      </c>
      <c r="H4867" s="561" t="s">
        <v>4822</v>
      </c>
      <c r="I4867" s="561" t="s">
        <v>23270</v>
      </c>
      <c r="J4867" s="561" t="s">
        <v>7063</v>
      </c>
      <c r="K4867" s="562" t="s">
        <v>38248</v>
      </c>
      <c r="L4867" s="561" t="s">
        <v>25</v>
      </c>
    </row>
    <row r="4868" spans="1:12" x14ac:dyDescent="0.25">
      <c r="A4868" s="561" t="s">
        <v>3412</v>
      </c>
      <c r="B4868" s="561" t="s">
        <v>3413</v>
      </c>
      <c r="C4868" s="561" t="s">
        <v>4767</v>
      </c>
      <c r="D4868" s="561" t="s">
        <v>4768</v>
      </c>
      <c r="E4868" s="562" t="s">
        <v>22</v>
      </c>
      <c r="F4868" s="561" t="s">
        <v>22</v>
      </c>
      <c r="G4868" s="561" t="s">
        <v>32082</v>
      </c>
      <c r="H4868" s="561" t="s">
        <v>4823</v>
      </c>
      <c r="I4868" s="561" t="s">
        <v>23270</v>
      </c>
      <c r="J4868" s="561" t="s">
        <v>7063</v>
      </c>
      <c r="K4868" s="562" t="s">
        <v>38249</v>
      </c>
      <c r="L4868" s="561" t="s">
        <v>25</v>
      </c>
    </row>
    <row r="4869" spans="1:12" x14ac:dyDescent="0.25">
      <c r="A4869" s="561" t="s">
        <v>3412</v>
      </c>
      <c r="B4869" s="561" t="s">
        <v>3413</v>
      </c>
      <c r="C4869" s="561" t="s">
        <v>4767</v>
      </c>
      <c r="D4869" s="561" t="s">
        <v>4768</v>
      </c>
      <c r="E4869" s="562" t="s">
        <v>22</v>
      </c>
      <c r="F4869" s="561" t="s">
        <v>22</v>
      </c>
      <c r="G4869" s="561" t="s">
        <v>32084</v>
      </c>
      <c r="H4869" s="561" t="s">
        <v>4824</v>
      </c>
      <c r="I4869" s="561" t="s">
        <v>23270</v>
      </c>
      <c r="J4869" s="561" t="s">
        <v>7063</v>
      </c>
      <c r="K4869" s="562" t="s">
        <v>38250</v>
      </c>
      <c r="L4869" s="561" t="s">
        <v>25</v>
      </c>
    </row>
    <row r="4870" spans="1:12" x14ac:dyDescent="0.25">
      <c r="A4870" s="561" t="s">
        <v>3412</v>
      </c>
      <c r="B4870" s="561" t="s">
        <v>3413</v>
      </c>
      <c r="C4870" s="561" t="s">
        <v>4767</v>
      </c>
      <c r="D4870" s="561" t="s">
        <v>4768</v>
      </c>
      <c r="E4870" s="562" t="s">
        <v>22</v>
      </c>
      <c r="F4870" s="561" t="s">
        <v>22</v>
      </c>
      <c r="G4870" s="561" t="s">
        <v>32086</v>
      </c>
      <c r="H4870" s="561" t="s">
        <v>4825</v>
      </c>
      <c r="I4870" s="561" t="s">
        <v>23270</v>
      </c>
      <c r="J4870" s="561" t="s">
        <v>24</v>
      </c>
      <c r="K4870" s="562" t="s">
        <v>38251</v>
      </c>
      <c r="L4870" s="561" t="s">
        <v>25</v>
      </c>
    </row>
    <row r="4871" spans="1:12" x14ac:dyDescent="0.25">
      <c r="A4871" s="561" t="s">
        <v>3412</v>
      </c>
      <c r="B4871" s="561" t="s">
        <v>3413</v>
      </c>
      <c r="C4871" s="561" t="s">
        <v>4767</v>
      </c>
      <c r="D4871" s="561" t="s">
        <v>4768</v>
      </c>
      <c r="E4871" s="562" t="s">
        <v>22</v>
      </c>
      <c r="F4871" s="561" t="s">
        <v>22</v>
      </c>
      <c r="G4871" s="561" t="s">
        <v>32088</v>
      </c>
      <c r="H4871" s="561" t="s">
        <v>4826</v>
      </c>
      <c r="I4871" s="561" t="s">
        <v>23270</v>
      </c>
      <c r="J4871" s="561" t="s">
        <v>24</v>
      </c>
      <c r="K4871" s="562" t="s">
        <v>38252</v>
      </c>
      <c r="L4871" s="561" t="s">
        <v>25</v>
      </c>
    </row>
    <row r="4872" spans="1:12" x14ac:dyDescent="0.25">
      <c r="A4872" s="561" t="s">
        <v>3412</v>
      </c>
      <c r="B4872" s="561" t="s">
        <v>3413</v>
      </c>
      <c r="C4872" s="561" t="s">
        <v>4767</v>
      </c>
      <c r="D4872" s="561" t="s">
        <v>4768</v>
      </c>
      <c r="E4872" s="562" t="s">
        <v>22</v>
      </c>
      <c r="F4872" s="561" t="s">
        <v>22</v>
      </c>
      <c r="G4872" s="561" t="s">
        <v>32090</v>
      </c>
      <c r="H4872" s="561" t="s">
        <v>4827</v>
      </c>
      <c r="I4872" s="561" t="s">
        <v>23270</v>
      </c>
      <c r="J4872" s="561" t="s">
        <v>24</v>
      </c>
      <c r="K4872" s="562" t="s">
        <v>38253</v>
      </c>
      <c r="L4872" s="561" t="s">
        <v>25</v>
      </c>
    </row>
    <row r="4873" spans="1:12" x14ac:dyDescent="0.25">
      <c r="A4873" s="561" t="s">
        <v>3412</v>
      </c>
      <c r="B4873" s="561" t="s">
        <v>3413</v>
      </c>
      <c r="C4873" s="561" t="s">
        <v>4767</v>
      </c>
      <c r="D4873" s="561" t="s">
        <v>4768</v>
      </c>
      <c r="E4873" s="562" t="s">
        <v>22</v>
      </c>
      <c r="F4873" s="561" t="s">
        <v>22</v>
      </c>
      <c r="G4873" s="561" t="s">
        <v>32092</v>
      </c>
      <c r="H4873" s="561" t="s">
        <v>4828</v>
      </c>
      <c r="I4873" s="561" t="s">
        <v>23270</v>
      </c>
      <c r="J4873" s="561" t="s">
        <v>24</v>
      </c>
      <c r="K4873" s="562" t="s">
        <v>38254</v>
      </c>
      <c r="L4873" s="561" t="s">
        <v>25</v>
      </c>
    </row>
    <row r="4874" spans="1:12" x14ac:dyDescent="0.25">
      <c r="A4874" s="561" t="s">
        <v>3412</v>
      </c>
      <c r="B4874" s="561" t="s">
        <v>3413</v>
      </c>
      <c r="C4874" s="561" t="s">
        <v>4767</v>
      </c>
      <c r="D4874" s="561" t="s">
        <v>4768</v>
      </c>
      <c r="E4874" s="562" t="s">
        <v>22</v>
      </c>
      <c r="F4874" s="561" t="s">
        <v>22</v>
      </c>
      <c r="G4874" s="561" t="s">
        <v>32094</v>
      </c>
      <c r="H4874" s="561" t="s">
        <v>4829</v>
      </c>
      <c r="I4874" s="561" t="s">
        <v>23270</v>
      </c>
      <c r="J4874" s="561" t="s">
        <v>7063</v>
      </c>
      <c r="K4874" s="562" t="s">
        <v>8109</v>
      </c>
      <c r="L4874" s="561" t="s">
        <v>25</v>
      </c>
    </row>
    <row r="4875" spans="1:12" x14ac:dyDescent="0.25">
      <c r="A4875" s="561" t="s">
        <v>3412</v>
      </c>
      <c r="B4875" s="561" t="s">
        <v>3413</v>
      </c>
      <c r="C4875" s="561" t="s">
        <v>4767</v>
      </c>
      <c r="D4875" s="561" t="s">
        <v>4768</v>
      </c>
      <c r="E4875" s="562" t="s">
        <v>22</v>
      </c>
      <c r="F4875" s="561" t="s">
        <v>22</v>
      </c>
      <c r="G4875" s="561" t="s">
        <v>32096</v>
      </c>
      <c r="H4875" s="561" t="s">
        <v>4830</v>
      </c>
      <c r="I4875" s="561" t="s">
        <v>23270</v>
      </c>
      <c r="J4875" s="561" t="s">
        <v>7063</v>
      </c>
      <c r="K4875" s="562" t="s">
        <v>38255</v>
      </c>
      <c r="L4875" s="561" t="s">
        <v>25</v>
      </c>
    </row>
    <row r="4876" spans="1:12" x14ac:dyDescent="0.25">
      <c r="A4876" s="561" t="s">
        <v>3412</v>
      </c>
      <c r="B4876" s="561" t="s">
        <v>3413</v>
      </c>
      <c r="C4876" s="561" t="s">
        <v>4767</v>
      </c>
      <c r="D4876" s="561" t="s">
        <v>4768</v>
      </c>
      <c r="E4876" s="562" t="s">
        <v>22</v>
      </c>
      <c r="F4876" s="561" t="s">
        <v>22</v>
      </c>
      <c r="G4876" s="561" t="s">
        <v>32098</v>
      </c>
      <c r="H4876" s="561" t="s">
        <v>4831</v>
      </c>
      <c r="I4876" s="561" t="s">
        <v>23270</v>
      </c>
      <c r="J4876" s="561" t="s">
        <v>7063</v>
      </c>
      <c r="K4876" s="562" t="s">
        <v>38256</v>
      </c>
      <c r="L4876" s="561" t="s">
        <v>25</v>
      </c>
    </row>
    <row r="4877" spans="1:12" x14ac:dyDescent="0.25">
      <c r="A4877" s="561" t="s">
        <v>3412</v>
      </c>
      <c r="B4877" s="561" t="s">
        <v>3413</v>
      </c>
      <c r="C4877" s="561" t="s">
        <v>4767</v>
      </c>
      <c r="D4877" s="561" t="s">
        <v>4768</v>
      </c>
      <c r="E4877" s="562" t="s">
        <v>22</v>
      </c>
      <c r="F4877" s="561" t="s">
        <v>22</v>
      </c>
      <c r="G4877" s="561" t="s">
        <v>32100</v>
      </c>
      <c r="H4877" s="561" t="s">
        <v>4832</v>
      </c>
      <c r="I4877" s="561" t="s">
        <v>23270</v>
      </c>
      <c r="J4877" s="561" t="s">
        <v>7063</v>
      </c>
      <c r="K4877" s="562" t="s">
        <v>38257</v>
      </c>
      <c r="L4877" s="561" t="s">
        <v>25</v>
      </c>
    </row>
    <row r="4878" spans="1:12" x14ac:dyDescent="0.25">
      <c r="A4878" s="561" t="s">
        <v>3412</v>
      </c>
      <c r="B4878" s="561" t="s">
        <v>3413</v>
      </c>
      <c r="C4878" s="561" t="s">
        <v>4767</v>
      </c>
      <c r="D4878" s="561" t="s">
        <v>4768</v>
      </c>
      <c r="E4878" s="562" t="s">
        <v>22</v>
      </c>
      <c r="F4878" s="561" t="s">
        <v>22</v>
      </c>
      <c r="G4878" s="561" t="s">
        <v>32102</v>
      </c>
      <c r="H4878" s="561" t="s">
        <v>4833</v>
      </c>
      <c r="I4878" s="561" t="s">
        <v>23270</v>
      </c>
      <c r="J4878" s="561" t="s">
        <v>7063</v>
      </c>
      <c r="K4878" s="562" t="s">
        <v>37791</v>
      </c>
      <c r="L4878" s="561" t="s">
        <v>25</v>
      </c>
    </row>
    <row r="4879" spans="1:12" x14ac:dyDescent="0.25">
      <c r="A4879" s="561" t="s">
        <v>3412</v>
      </c>
      <c r="B4879" s="561" t="s">
        <v>3413</v>
      </c>
      <c r="C4879" s="561" t="s">
        <v>4767</v>
      </c>
      <c r="D4879" s="561" t="s">
        <v>4768</v>
      </c>
      <c r="E4879" s="562" t="s">
        <v>22</v>
      </c>
      <c r="F4879" s="561" t="s">
        <v>22</v>
      </c>
      <c r="G4879" s="561" t="s">
        <v>32104</v>
      </c>
      <c r="H4879" s="561" t="s">
        <v>4834</v>
      </c>
      <c r="I4879" s="561" t="s">
        <v>23270</v>
      </c>
      <c r="J4879" s="561" t="s">
        <v>7063</v>
      </c>
      <c r="K4879" s="562" t="s">
        <v>38258</v>
      </c>
      <c r="L4879" s="561" t="s">
        <v>25</v>
      </c>
    </row>
    <row r="4880" spans="1:12" x14ac:dyDescent="0.25">
      <c r="A4880" s="561" t="s">
        <v>3412</v>
      </c>
      <c r="B4880" s="561" t="s">
        <v>3413</v>
      </c>
      <c r="C4880" s="561" t="s">
        <v>4767</v>
      </c>
      <c r="D4880" s="561" t="s">
        <v>4768</v>
      </c>
      <c r="E4880" s="562" t="s">
        <v>22</v>
      </c>
      <c r="F4880" s="561" t="s">
        <v>22</v>
      </c>
      <c r="G4880" s="561" t="s">
        <v>32106</v>
      </c>
      <c r="H4880" s="561" t="s">
        <v>4835</v>
      </c>
      <c r="I4880" s="561" t="s">
        <v>23270</v>
      </c>
      <c r="J4880" s="561" t="s">
        <v>7063</v>
      </c>
      <c r="K4880" s="562" t="s">
        <v>38259</v>
      </c>
      <c r="L4880" s="561" t="s">
        <v>25</v>
      </c>
    </row>
    <row r="4881" spans="1:12" x14ac:dyDescent="0.25">
      <c r="A4881" s="561" t="s">
        <v>3412</v>
      </c>
      <c r="B4881" s="561" t="s">
        <v>3413</v>
      </c>
      <c r="C4881" s="561" t="s">
        <v>4767</v>
      </c>
      <c r="D4881" s="561" t="s">
        <v>4768</v>
      </c>
      <c r="E4881" s="562" t="s">
        <v>22</v>
      </c>
      <c r="F4881" s="561" t="s">
        <v>22</v>
      </c>
      <c r="G4881" s="561" t="s">
        <v>32108</v>
      </c>
      <c r="H4881" s="561" t="s">
        <v>4836</v>
      </c>
      <c r="I4881" s="561" t="s">
        <v>23270</v>
      </c>
      <c r="J4881" s="561" t="s">
        <v>7063</v>
      </c>
      <c r="K4881" s="562" t="s">
        <v>38260</v>
      </c>
      <c r="L4881" s="561" t="s">
        <v>25</v>
      </c>
    </row>
    <row r="4882" spans="1:12" x14ac:dyDescent="0.25">
      <c r="A4882" s="561" t="s">
        <v>3412</v>
      </c>
      <c r="B4882" s="561" t="s">
        <v>3413</v>
      </c>
      <c r="C4882" s="561" t="s">
        <v>4767</v>
      </c>
      <c r="D4882" s="561" t="s">
        <v>4768</v>
      </c>
      <c r="E4882" s="562" t="s">
        <v>22</v>
      </c>
      <c r="F4882" s="561" t="s">
        <v>22</v>
      </c>
      <c r="G4882" s="561" t="s">
        <v>32110</v>
      </c>
      <c r="H4882" s="561" t="s">
        <v>4837</v>
      </c>
      <c r="I4882" s="561" t="s">
        <v>23270</v>
      </c>
      <c r="J4882" s="561" t="s">
        <v>7063</v>
      </c>
      <c r="K4882" s="562" t="s">
        <v>38261</v>
      </c>
      <c r="L4882" s="561" t="s">
        <v>25</v>
      </c>
    </row>
    <row r="4883" spans="1:12" x14ac:dyDescent="0.25">
      <c r="A4883" s="561" t="s">
        <v>3412</v>
      </c>
      <c r="B4883" s="561" t="s">
        <v>3413</v>
      </c>
      <c r="C4883" s="561" t="s">
        <v>4767</v>
      </c>
      <c r="D4883" s="561" t="s">
        <v>4768</v>
      </c>
      <c r="E4883" s="562" t="s">
        <v>22</v>
      </c>
      <c r="F4883" s="561" t="s">
        <v>22</v>
      </c>
      <c r="G4883" s="561" t="s">
        <v>32112</v>
      </c>
      <c r="H4883" s="561" t="s">
        <v>4838</v>
      </c>
      <c r="I4883" s="561" t="s">
        <v>23270</v>
      </c>
      <c r="J4883" s="561" t="s">
        <v>7063</v>
      </c>
      <c r="K4883" s="562" t="s">
        <v>38262</v>
      </c>
      <c r="L4883" s="561" t="s">
        <v>25</v>
      </c>
    </row>
    <row r="4884" spans="1:12" x14ac:dyDescent="0.25">
      <c r="A4884" s="561" t="s">
        <v>3412</v>
      </c>
      <c r="B4884" s="561" t="s">
        <v>3413</v>
      </c>
      <c r="C4884" s="561" t="s">
        <v>4767</v>
      </c>
      <c r="D4884" s="561" t="s">
        <v>4768</v>
      </c>
      <c r="E4884" s="562" t="s">
        <v>22</v>
      </c>
      <c r="F4884" s="561" t="s">
        <v>22</v>
      </c>
      <c r="G4884" s="561" t="s">
        <v>32114</v>
      </c>
      <c r="H4884" s="561" t="s">
        <v>4839</v>
      </c>
      <c r="I4884" s="561" t="s">
        <v>23270</v>
      </c>
      <c r="J4884" s="561" t="s">
        <v>7063</v>
      </c>
      <c r="K4884" s="562" t="s">
        <v>38263</v>
      </c>
      <c r="L4884" s="561" t="s">
        <v>25</v>
      </c>
    </row>
    <row r="4885" spans="1:12" x14ac:dyDescent="0.25">
      <c r="A4885" s="561" t="s">
        <v>3412</v>
      </c>
      <c r="B4885" s="561" t="s">
        <v>3413</v>
      </c>
      <c r="C4885" s="561" t="s">
        <v>4767</v>
      </c>
      <c r="D4885" s="561" t="s">
        <v>4768</v>
      </c>
      <c r="E4885" s="562" t="s">
        <v>22</v>
      </c>
      <c r="F4885" s="561" t="s">
        <v>22</v>
      </c>
      <c r="G4885" s="561" t="s">
        <v>32116</v>
      </c>
      <c r="H4885" s="561" t="s">
        <v>4840</v>
      </c>
      <c r="I4885" s="561" t="s">
        <v>23270</v>
      </c>
      <c r="J4885" s="561" t="s">
        <v>7063</v>
      </c>
      <c r="K4885" s="562" t="s">
        <v>38264</v>
      </c>
      <c r="L4885" s="561" t="s">
        <v>25</v>
      </c>
    </row>
    <row r="4886" spans="1:12" x14ac:dyDescent="0.25">
      <c r="A4886" s="561" t="s">
        <v>3412</v>
      </c>
      <c r="B4886" s="561" t="s">
        <v>3413</v>
      </c>
      <c r="C4886" s="561" t="s">
        <v>4767</v>
      </c>
      <c r="D4886" s="561" t="s">
        <v>4768</v>
      </c>
      <c r="E4886" s="562" t="s">
        <v>22</v>
      </c>
      <c r="F4886" s="561" t="s">
        <v>22</v>
      </c>
      <c r="G4886" s="561" t="s">
        <v>32118</v>
      </c>
      <c r="H4886" s="561" t="s">
        <v>4841</v>
      </c>
      <c r="I4886" s="561" t="s">
        <v>23270</v>
      </c>
      <c r="J4886" s="561" t="s">
        <v>7063</v>
      </c>
      <c r="K4886" s="562" t="s">
        <v>38265</v>
      </c>
      <c r="L4886" s="561" t="s">
        <v>25</v>
      </c>
    </row>
    <row r="4887" spans="1:12" x14ac:dyDescent="0.25">
      <c r="A4887" s="561" t="s">
        <v>3412</v>
      </c>
      <c r="B4887" s="561" t="s">
        <v>3413</v>
      </c>
      <c r="C4887" s="561" t="s">
        <v>4767</v>
      </c>
      <c r="D4887" s="561" t="s">
        <v>4768</v>
      </c>
      <c r="E4887" s="562" t="s">
        <v>22</v>
      </c>
      <c r="F4887" s="561" t="s">
        <v>22</v>
      </c>
      <c r="G4887" s="561" t="s">
        <v>32120</v>
      </c>
      <c r="H4887" s="561" t="s">
        <v>4842</v>
      </c>
      <c r="I4887" s="561" t="s">
        <v>23270</v>
      </c>
      <c r="J4887" s="561" t="s">
        <v>24</v>
      </c>
      <c r="K4887" s="562" t="s">
        <v>38266</v>
      </c>
      <c r="L4887" s="561" t="s">
        <v>25</v>
      </c>
    </row>
    <row r="4888" spans="1:12" x14ac:dyDescent="0.25">
      <c r="A4888" s="561" t="s">
        <v>3412</v>
      </c>
      <c r="B4888" s="561" t="s">
        <v>3413</v>
      </c>
      <c r="C4888" s="561" t="s">
        <v>4767</v>
      </c>
      <c r="D4888" s="561" t="s">
        <v>4768</v>
      </c>
      <c r="E4888" s="562" t="s">
        <v>22</v>
      </c>
      <c r="F4888" s="561" t="s">
        <v>22</v>
      </c>
      <c r="G4888" s="561" t="s">
        <v>32121</v>
      </c>
      <c r="H4888" s="561" t="s">
        <v>4844</v>
      </c>
      <c r="I4888" s="561" t="s">
        <v>23270</v>
      </c>
      <c r="J4888" s="561" t="s">
        <v>24</v>
      </c>
      <c r="K4888" s="562" t="s">
        <v>8412</v>
      </c>
      <c r="L4888" s="561" t="s">
        <v>25</v>
      </c>
    </row>
    <row r="4889" spans="1:12" x14ac:dyDescent="0.25">
      <c r="A4889" s="561" t="s">
        <v>3412</v>
      </c>
      <c r="B4889" s="561" t="s">
        <v>3413</v>
      </c>
      <c r="C4889" s="561" t="s">
        <v>4767</v>
      </c>
      <c r="D4889" s="561" t="s">
        <v>4768</v>
      </c>
      <c r="E4889" s="562" t="s">
        <v>22</v>
      </c>
      <c r="F4889" s="561" t="s">
        <v>22</v>
      </c>
      <c r="G4889" s="561" t="s">
        <v>32123</v>
      </c>
      <c r="H4889" s="561" t="s">
        <v>4845</v>
      </c>
      <c r="I4889" s="561" t="s">
        <v>23270</v>
      </c>
      <c r="J4889" s="561" t="s">
        <v>24</v>
      </c>
      <c r="K4889" s="562" t="s">
        <v>8675</v>
      </c>
      <c r="L4889" s="561" t="s">
        <v>25</v>
      </c>
    </row>
    <row r="4890" spans="1:12" x14ac:dyDescent="0.25">
      <c r="A4890" s="561" t="s">
        <v>3412</v>
      </c>
      <c r="B4890" s="561" t="s">
        <v>3413</v>
      </c>
      <c r="C4890" s="561" t="s">
        <v>4767</v>
      </c>
      <c r="D4890" s="561" t="s">
        <v>4768</v>
      </c>
      <c r="E4890" s="562" t="s">
        <v>22</v>
      </c>
      <c r="F4890" s="561" t="s">
        <v>22</v>
      </c>
      <c r="G4890" s="561" t="s">
        <v>32124</v>
      </c>
      <c r="H4890" s="561" t="s">
        <v>4846</v>
      </c>
      <c r="I4890" s="561" t="s">
        <v>23270</v>
      </c>
      <c r="J4890" s="561" t="s">
        <v>326</v>
      </c>
      <c r="K4890" s="562" t="s">
        <v>8201</v>
      </c>
      <c r="L4890" s="561" t="s">
        <v>25</v>
      </c>
    </row>
    <row r="4891" spans="1:12" x14ac:dyDescent="0.25">
      <c r="A4891" s="561" t="s">
        <v>3412</v>
      </c>
      <c r="B4891" s="561" t="s">
        <v>3413</v>
      </c>
      <c r="C4891" s="561" t="s">
        <v>4767</v>
      </c>
      <c r="D4891" s="561" t="s">
        <v>4768</v>
      </c>
      <c r="E4891" s="562" t="s">
        <v>22</v>
      </c>
      <c r="F4891" s="561" t="s">
        <v>22</v>
      </c>
      <c r="G4891" s="561" t="s">
        <v>32126</v>
      </c>
      <c r="H4891" s="561" t="s">
        <v>4847</v>
      </c>
      <c r="I4891" s="561" t="s">
        <v>23270</v>
      </c>
      <c r="J4891" s="561" t="s">
        <v>24</v>
      </c>
      <c r="K4891" s="562" t="s">
        <v>38267</v>
      </c>
      <c r="L4891" s="561" t="s">
        <v>25</v>
      </c>
    </row>
    <row r="4892" spans="1:12" x14ac:dyDescent="0.25">
      <c r="A4892" s="561" t="s">
        <v>3412</v>
      </c>
      <c r="B4892" s="561" t="s">
        <v>3413</v>
      </c>
      <c r="C4892" s="561" t="s">
        <v>4767</v>
      </c>
      <c r="D4892" s="561" t="s">
        <v>4768</v>
      </c>
      <c r="E4892" s="562" t="s">
        <v>22</v>
      </c>
      <c r="F4892" s="561" t="s">
        <v>22</v>
      </c>
      <c r="G4892" s="561" t="s">
        <v>32128</v>
      </c>
      <c r="H4892" s="561" t="s">
        <v>4848</v>
      </c>
      <c r="I4892" s="561" t="s">
        <v>23270</v>
      </c>
      <c r="J4892" s="561" t="s">
        <v>326</v>
      </c>
      <c r="K4892" s="562" t="s">
        <v>3514</v>
      </c>
      <c r="L4892" s="561" t="s">
        <v>25</v>
      </c>
    </row>
    <row r="4893" spans="1:12" x14ac:dyDescent="0.25">
      <c r="A4893" s="561" t="s">
        <v>3412</v>
      </c>
      <c r="B4893" s="561" t="s">
        <v>3413</v>
      </c>
      <c r="C4893" s="561" t="s">
        <v>4767</v>
      </c>
      <c r="D4893" s="561" t="s">
        <v>4768</v>
      </c>
      <c r="E4893" s="562" t="s">
        <v>22</v>
      </c>
      <c r="F4893" s="561" t="s">
        <v>22</v>
      </c>
      <c r="G4893" s="561" t="s">
        <v>32129</v>
      </c>
      <c r="H4893" s="561" t="s">
        <v>4850</v>
      </c>
      <c r="I4893" s="561" t="s">
        <v>23270</v>
      </c>
      <c r="J4893" s="561" t="s">
        <v>7063</v>
      </c>
      <c r="K4893" s="562" t="s">
        <v>38268</v>
      </c>
      <c r="L4893" s="561" t="s">
        <v>25</v>
      </c>
    </row>
    <row r="4894" spans="1:12" x14ac:dyDescent="0.25">
      <c r="A4894" s="561" t="s">
        <v>3412</v>
      </c>
      <c r="B4894" s="561" t="s">
        <v>3413</v>
      </c>
      <c r="C4894" s="561" t="s">
        <v>4767</v>
      </c>
      <c r="D4894" s="561" t="s">
        <v>4768</v>
      </c>
      <c r="E4894" s="562" t="s">
        <v>22</v>
      </c>
      <c r="F4894" s="561" t="s">
        <v>22</v>
      </c>
      <c r="G4894" s="561" t="s">
        <v>32131</v>
      </c>
      <c r="H4894" s="561" t="s">
        <v>4851</v>
      </c>
      <c r="I4894" s="561" t="s">
        <v>23270</v>
      </c>
      <c r="J4894" s="561" t="s">
        <v>326</v>
      </c>
      <c r="K4894" s="562" t="s">
        <v>26329</v>
      </c>
      <c r="L4894" s="561" t="s">
        <v>25</v>
      </c>
    </row>
    <row r="4895" spans="1:12" x14ac:dyDescent="0.25">
      <c r="A4895" s="561" t="s">
        <v>3412</v>
      </c>
      <c r="B4895" s="561" t="s">
        <v>3413</v>
      </c>
      <c r="C4895" s="561" t="s">
        <v>4767</v>
      </c>
      <c r="D4895" s="561" t="s">
        <v>4768</v>
      </c>
      <c r="E4895" s="562" t="s">
        <v>22</v>
      </c>
      <c r="F4895" s="561" t="s">
        <v>22</v>
      </c>
      <c r="G4895" s="561" t="s">
        <v>32133</v>
      </c>
      <c r="H4895" s="561" t="s">
        <v>4853</v>
      </c>
      <c r="I4895" s="561" t="s">
        <v>23270</v>
      </c>
      <c r="J4895" s="561" t="s">
        <v>24</v>
      </c>
      <c r="K4895" s="562" t="s">
        <v>7313</v>
      </c>
      <c r="L4895" s="561" t="s">
        <v>25</v>
      </c>
    </row>
    <row r="4896" spans="1:12" x14ac:dyDescent="0.25">
      <c r="A4896" s="561" t="s">
        <v>3412</v>
      </c>
      <c r="B4896" s="561" t="s">
        <v>3413</v>
      </c>
      <c r="C4896" s="561" t="s">
        <v>4767</v>
      </c>
      <c r="D4896" s="561" t="s">
        <v>4768</v>
      </c>
      <c r="E4896" s="562" t="s">
        <v>22</v>
      </c>
      <c r="F4896" s="561" t="s">
        <v>22</v>
      </c>
      <c r="G4896" s="561" t="s">
        <v>32135</v>
      </c>
      <c r="H4896" s="561" t="s">
        <v>4854</v>
      </c>
      <c r="I4896" s="561" t="s">
        <v>23270</v>
      </c>
      <c r="J4896" s="561" t="s">
        <v>24</v>
      </c>
      <c r="K4896" s="562" t="s">
        <v>38269</v>
      </c>
      <c r="L4896" s="561" t="s">
        <v>25</v>
      </c>
    </row>
    <row r="4897" spans="1:12" x14ac:dyDescent="0.25">
      <c r="A4897" s="561" t="s">
        <v>3412</v>
      </c>
      <c r="B4897" s="561" t="s">
        <v>3413</v>
      </c>
      <c r="C4897" s="561" t="s">
        <v>4767</v>
      </c>
      <c r="D4897" s="561" t="s">
        <v>4768</v>
      </c>
      <c r="E4897" s="562" t="s">
        <v>22</v>
      </c>
      <c r="F4897" s="561" t="s">
        <v>22</v>
      </c>
      <c r="G4897" s="561" t="s">
        <v>32137</v>
      </c>
      <c r="H4897" s="561" t="s">
        <v>32138</v>
      </c>
      <c r="I4897" s="561" t="s">
        <v>23270</v>
      </c>
      <c r="J4897" s="561" t="s">
        <v>24</v>
      </c>
      <c r="K4897" s="562" t="s">
        <v>38270</v>
      </c>
      <c r="L4897" s="561" t="s">
        <v>25</v>
      </c>
    </row>
    <row r="4898" spans="1:12" x14ac:dyDescent="0.25">
      <c r="A4898" s="561" t="s">
        <v>3412</v>
      </c>
      <c r="B4898" s="561" t="s">
        <v>3413</v>
      </c>
      <c r="C4898" s="561" t="s">
        <v>4767</v>
      </c>
      <c r="D4898" s="561" t="s">
        <v>4768</v>
      </c>
      <c r="E4898" s="562" t="s">
        <v>22</v>
      </c>
      <c r="F4898" s="561" t="s">
        <v>22</v>
      </c>
      <c r="G4898" s="561" t="s">
        <v>32140</v>
      </c>
      <c r="H4898" s="561" t="s">
        <v>4855</v>
      </c>
      <c r="I4898" s="561" t="s">
        <v>23270</v>
      </c>
      <c r="J4898" s="561" t="s">
        <v>24</v>
      </c>
      <c r="K4898" s="562" t="s">
        <v>38271</v>
      </c>
      <c r="L4898" s="561" t="s">
        <v>25</v>
      </c>
    </row>
    <row r="4899" spans="1:12" x14ac:dyDescent="0.25">
      <c r="A4899" s="561" t="s">
        <v>3412</v>
      </c>
      <c r="B4899" s="561" t="s">
        <v>3413</v>
      </c>
      <c r="C4899" s="561" t="s">
        <v>4767</v>
      </c>
      <c r="D4899" s="561" t="s">
        <v>4768</v>
      </c>
      <c r="E4899" s="562" t="s">
        <v>22</v>
      </c>
      <c r="F4899" s="561" t="s">
        <v>22</v>
      </c>
      <c r="G4899" s="561" t="s">
        <v>32142</v>
      </c>
      <c r="H4899" s="561" t="s">
        <v>4856</v>
      </c>
      <c r="I4899" s="561" t="s">
        <v>23270</v>
      </c>
      <c r="J4899" s="561" t="s">
        <v>326</v>
      </c>
      <c r="K4899" s="562" t="s">
        <v>8201</v>
      </c>
      <c r="L4899" s="561" t="s">
        <v>25</v>
      </c>
    </row>
    <row r="4900" spans="1:12" x14ac:dyDescent="0.25">
      <c r="A4900" s="561" t="s">
        <v>3412</v>
      </c>
      <c r="B4900" s="561" t="s">
        <v>3413</v>
      </c>
      <c r="C4900" s="561" t="s">
        <v>4767</v>
      </c>
      <c r="D4900" s="561" t="s">
        <v>4768</v>
      </c>
      <c r="E4900" s="562" t="s">
        <v>22</v>
      </c>
      <c r="F4900" s="561" t="s">
        <v>22</v>
      </c>
      <c r="G4900" s="561" t="s">
        <v>32143</v>
      </c>
      <c r="H4900" s="561" t="s">
        <v>4857</v>
      </c>
      <c r="I4900" s="561" t="s">
        <v>23270</v>
      </c>
      <c r="J4900" s="561" t="s">
        <v>24</v>
      </c>
      <c r="K4900" s="562" t="s">
        <v>37344</v>
      </c>
      <c r="L4900" s="561" t="s">
        <v>25</v>
      </c>
    </row>
    <row r="4901" spans="1:12" x14ac:dyDescent="0.25">
      <c r="A4901" s="561" t="s">
        <v>3412</v>
      </c>
      <c r="B4901" s="561" t="s">
        <v>3413</v>
      </c>
      <c r="C4901" s="561" t="s">
        <v>4767</v>
      </c>
      <c r="D4901" s="561" t="s">
        <v>4768</v>
      </c>
      <c r="E4901" s="562" t="s">
        <v>22</v>
      </c>
      <c r="F4901" s="561" t="s">
        <v>22</v>
      </c>
      <c r="G4901" s="561" t="s">
        <v>32144</v>
      </c>
      <c r="H4901" s="561" t="s">
        <v>4859</v>
      </c>
      <c r="I4901" s="561" t="s">
        <v>23270</v>
      </c>
      <c r="J4901" s="561" t="s">
        <v>24</v>
      </c>
      <c r="K4901" s="562" t="s">
        <v>38272</v>
      </c>
      <c r="L4901" s="561" t="s">
        <v>25</v>
      </c>
    </row>
    <row r="4902" spans="1:12" x14ac:dyDescent="0.25">
      <c r="A4902" s="561" t="s">
        <v>3412</v>
      </c>
      <c r="B4902" s="561" t="s">
        <v>3413</v>
      </c>
      <c r="C4902" s="561" t="s">
        <v>4767</v>
      </c>
      <c r="D4902" s="561" t="s">
        <v>4768</v>
      </c>
      <c r="E4902" s="562" t="s">
        <v>22</v>
      </c>
      <c r="F4902" s="561" t="s">
        <v>22</v>
      </c>
      <c r="G4902" s="561" t="s">
        <v>32146</v>
      </c>
      <c r="H4902" s="561" t="s">
        <v>4860</v>
      </c>
      <c r="I4902" s="561" t="s">
        <v>23270</v>
      </c>
      <c r="J4902" s="561" t="s">
        <v>7063</v>
      </c>
      <c r="K4902" s="562" t="s">
        <v>38273</v>
      </c>
      <c r="L4902" s="561" t="s">
        <v>25</v>
      </c>
    </row>
    <row r="4903" spans="1:12" x14ac:dyDescent="0.25">
      <c r="A4903" s="561" t="s">
        <v>3412</v>
      </c>
      <c r="B4903" s="561" t="s">
        <v>3413</v>
      </c>
      <c r="C4903" s="561" t="s">
        <v>4767</v>
      </c>
      <c r="D4903" s="561" t="s">
        <v>4768</v>
      </c>
      <c r="E4903" s="562" t="s">
        <v>22</v>
      </c>
      <c r="F4903" s="561" t="s">
        <v>22</v>
      </c>
      <c r="G4903" s="561" t="s">
        <v>32148</v>
      </c>
      <c r="H4903" s="561" t="s">
        <v>32149</v>
      </c>
      <c r="I4903" s="561" t="s">
        <v>23270</v>
      </c>
      <c r="J4903" s="561" t="s">
        <v>7063</v>
      </c>
      <c r="K4903" s="562" t="s">
        <v>38274</v>
      </c>
      <c r="L4903" s="561" t="s">
        <v>25</v>
      </c>
    </row>
    <row r="4904" spans="1:12" x14ac:dyDescent="0.25">
      <c r="A4904" s="561" t="s">
        <v>3412</v>
      </c>
      <c r="B4904" s="561" t="s">
        <v>3413</v>
      </c>
      <c r="C4904" s="561" t="s">
        <v>4767</v>
      </c>
      <c r="D4904" s="561" t="s">
        <v>4768</v>
      </c>
      <c r="E4904" s="562" t="s">
        <v>22</v>
      </c>
      <c r="F4904" s="561" t="s">
        <v>22</v>
      </c>
      <c r="G4904" s="561" t="s">
        <v>32151</v>
      </c>
      <c r="H4904" s="561" t="s">
        <v>4861</v>
      </c>
      <c r="I4904" s="561" t="s">
        <v>23270</v>
      </c>
      <c r="J4904" s="561" t="s">
        <v>326</v>
      </c>
      <c r="K4904" s="562" t="s">
        <v>8566</v>
      </c>
      <c r="L4904" s="561" t="s">
        <v>25</v>
      </c>
    </row>
    <row r="4905" spans="1:12" x14ac:dyDescent="0.25">
      <c r="A4905" s="561" t="s">
        <v>3412</v>
      </c>
      <c r="B4905" s="561" t="s">
        <v>3413</v>
      </c>
      <c r="C4905" s="561" t="s">
        <v>4767</v>
      </c>
      <c r="D4905" s="561" t="s">
        <v>4768</v>
      </c>
      <c r="E4905" s="562" t="s">
        <v>22</v>
      </c>
      <c r="F4905" s="561" t="s">
        <v>22</v>
      </c>
      <c r="G4905" s="561" t="s">
        <v>32153</v>
      </c>
      <c r="H4905" s="561" t="s">
        <v>4862</v>
      </c>
      <c r="I4905" s="561" t="s">
        <v>23270</v>
      </c>
      <c r="J4905" s="561" t="s">
        <v>7063</v>
      </c>
      <c r="K4905" s="562" t="s">
        <v>30584</v>
      </c>
      <c r="L4905" s="561" t="s">
        <v>25</v>
      </c>
    </row>
    <row r="4906" spans="1:12" x14ac:dyDescent="0.25">
      <c r="A4906" s="561" t="s">
        <v>3412</v>
      </c>
      <c r="B4906" s="561" t="s">
        <v>3413</v>
      </c>
      <c r="C4906" s="561" t="s">
        <v>4767</v>
      </c>
      <c r="D4906" s="561" t="s">
        <v>4768</v>
      </c>
      <c r="E4906" s="562" t="s">
        <v>22</v>
      </c>
      <c r="F4906" s="561" t="s">
        <v>22</v>
      </c>
      <c r="G4906" s="561" t="s">
        <v>32154</v>
      </c>
      <c r="H4906" s="561" t="s">
        <v>4863</v>
      </c>
      <c r="I4906" s="561" t="s">
        <v>23270</v>
      </c>
      <c r="J4906" s="561" t="s">
        <v>7063</v>
      </c>
      <c r="K4906" s="562" t="s">
        <v>3098</v>
      </c>
      <c r="L4906" s="561" t="s">
        <v>25</v>
      </c>
    </row>
    <row r="4907" spans="1:12" x14ac:dyDescent="0.25">
      <c r="A4907" s="561" t="s">
        <v>3412</v>
      </c>
      <c r="B4907" s="561" t="s">
        <v>3413</v>
      </c>
      <c r="C4907" s="561" t="s">
        <v>4767</v>
      </c>
      <c r="D4907" s="561" t="s">
        <v>4768</v>
      </c>
      <c r="E4907" s="562" t="s">
        <v>22</v>
      </c>
      <c r="F4907" s="561" t="s">
        <v>22</v>
      </c>
      <c r="G4907" s="561" t="s">
        <v>32156</v>
      </c>
      <c r="H4907" s="561" t="s">
        <v>4864</v>
      </c>
      <c r="I4907" s="561" t="s">
        <v>23270</v>
      </c>
      <c r="J4907" s="561" t="s">
        <v>7063</v>
      </c>
      <c r="K4907" s="562" t="s">
        <v>38275</v>
      </c>
      <c r="L4907" s="561" t="s">
        <v>25</v>
      </c>
    </row>
    <row r="4908" spans="1:12" x14ac:dyDescent="0.25">
      <c r="A4908" s="561" t="s">
        <v>3412</v>
      </c>
      <c r="B4908" s="561" t="s">
        <v>3413</v>
      </c>
      <c r="C4908" s="561" t="s">
        <v>4767</v>
      </c>
      <c r="D4908" s="561" t="s">
        <v>4768</v>
      </c>
      <c r="E4908" s="562" t="s">
        <v>22</v>
      </c>
      <c r="F4908" s="561" t="s">
        <v>22</v>
      </c>
      <c r="G4908" s="561" t="s">
        <v>32158</v>
      </c>
      <c r="H4908" s="561" t="s">
        <v>4865</v>
      </c>
      <c r="I4908" s="561" t="s">
        <v>23270</v>
      </c>
      <c r="J4908" s="561" t="s">
        <v>7063</v>
      </c>
      <c r="K4908" s="562" t="s">
        <v>38276</v>
      </c>
      <c r="L4908" s="561" t="s">
        <v>25</v>
      </c>
    </row>
    <row r="4909" spans="1:12" x14ac:dyDescent="0.25">
      <c r="A4909" s="561" t="s">
        <v>3412</v>
      </c>
      <c r="B4909" s="561" t="s">
        <v>3413</v>
      </c>
      <c r="C4909" s="561" t="s">
        <v>4767</v>
      </c>
      <c r="D4909" s="561" t="s">
        <v>4768</v>
      </c>
      <c r="E4909" s="562" t="s">
        <v>22</v>
      </c>
      <c r="F4909" s="561" t="s">
        <v>22</v>
      </c>
      <c r="G4909" s="561" t="s">
        <v>32160</v>
      </c>
      <c r="H4909" s="561" t="s">
        <v>4866</v>
      </c>
      <c r="I4909" s="561" t="s">
        <v>23270</v>
      </c>
      <c r="J4909" s="561" t="s">
        <v>7063</v>
      </c>
      <c r="K4909" s="562" t="s">
        <v>38277</v>
      </c>
      <c r="L4909" s="561" t="s">
        <v>25</v>
      </c>
    </row>
    <row r="4910" spans="1:12" x14ac:dyDescent="0.25">
      <c r="A4910" s="561" t="s">
        <v>3412</v>
      </c>
      <c r="B4910" s="561" t="s">
        <v>3413</v>
      </c>
      <c r="C4910" s="561" t="s">
        <v>4767</v>
      </c>
      <c r="D4910" s="561" t="s">
        <v>4768</v>
      </c>
      <c r="E4910" s="562" t="s">
        <v>22</v>
      </c>
      <c r="F4910" s="561" t="s">
        <v>22</v>
      </c>
      <c r="G4910" s="561" t="s">
        <v>32162</v>
      </c>
      <c r="H4910" s="561" t="s">
        <v>4867</v>
      </c>
      <c r="I4910" s="561" t="s">
        <v>23270</v>
      </c>
      <c r="J4910" s="561" t="s">
        <v>7063</v>
      </c>
      <c r="K4910" s="562" t="s">
        <v>38278</v>
      </c>
      <c r="L4910" s="561" t="s">
        <v>25</v>
      </c>
    </row>
    <row r="4911" spans="1:12" x14ac:dyDescent="0.25">
      <c r="A4911" s="561" t="s">
        <v>3412</v>
      </c>
      <c r="B4911" s="561" t="s">
        <v>3413</v>
      </c>
      <c r="C4911" s="561" t="s">
        <v>4767</v>
      </c>
      <c r="D4911" s="561" t="s">
        <v>4768</v>
      </c>
      <c r="E4911" s="562" t="s">
        <v>22</v>
      </c>
      <c r="F4911" s="561" t="s">
        <v>22</v>
      </c>
      <c r="G4911" s="561" t="s">
        <v>32164</v>
      </c>
      <c r="H4911" s="561" t="s">
        <v>4868</v>
      </c>
      <c r="I4911" s="561" t="s">
        <v>23270</v>
      </c>
      <c r="J4911" s="561" t="s">
        <v>7063</v>
      </c>
      <c r="K4911" s="562" t="s">
        <v>38279</v>
      </c>
      <c r="L4911" s="561" t="s">
        <v>25</v>
      </c>
    </row>
    <row r="4912" spans="1:12" x14ac:dyDescent="0.25">
      <c r="A4912" s="561" t="s">
        <v>3412</v>
      </c>
      <c r="B4912" s="561" t="s">
        <v>3413</v>
      </c>
      <c r="C4912" s="561" t="s">
        <v>4767</v>
      </c>
      <c r="D4912" s="561" t="s">
        <v>4768</v>
      </c>
      <c r="E4912" s="562" t="s">
        <v>22</v>
      </c>
      <c r="F4912" s="561" t="s">
        <v>22</v>
      </c>
      <c r="G4912" s="561" t="s">
        <v>32166</v>
      </c>
      <c r="H4912" s="561" t="s">
        <v>4869</v>
      </c>
      <c r="I4912" s="561" t="s">
        <v>23270</v>
      </c>
      <c r="J4912" s="561" t="s">
        <v>7063</v>
      </c>
      <c r="K4912" s="562" t="s">
        <v>38280</v>
      </c>
      <c r="L4912" s="561" t="s">
        <v>25</v>
      </c>
    </row>
    <row r="4913" spans="1:12" x14ac:dyDescent="0.25">
      <c r="A4913" s="561" t="s">
        <v>3412</v>
      </c>
      <c r="B4913" s="561" t="s">
        <v>3413</v>
      </c>
      <c r="C4913" s="561" t="s">
        <v>4767</v>
      </c>
      <c r="D4913" s="561" t="s">
        <v>4768</v>
      </c>
      <c r="E4913" s="562" t="s">
        <v>22</v>
      </c>
      <c r="F4913" s="561" t="s">
        <v>22</v>
      </c>
      <c r="G4913" s="561" t="s">
        <v>32168</v>
      </c>
      <c r="H4913" s="561" t="s">
        <v>4870</v>
      </c>
      <c r="I4913" s="561" t="s">
        <v>23270</v>
      </c>
      <c r="J4913" s="561" t="s">
        <v>7063</v>
      </c>
      <c r="K4913" s="562" t="s">
        <v>38281</v>
      </c>
      <c r="L4913" s="561" t="s">
        <v>25</v>
      </c>
    </row>
    <row r="4914" spans="1:12" x14ac:dyDescent="0.25">
      <c r="A4914" s="561" t="s">
        <v>3412</v>
      </c>
      <c r="B4914" s="561" t="s">
        <v>3413</v>
      </c>
      <c r="C4914" s="561" t="s">
        <v>4767</v>
      </c>
      <c r="D4914" s="561" t="s">
        <v>4768</v>
      </c>
      <c r="E4914" s="562" t="s">
        <v>22</v>
      </c>
      <c r="F4914" s="561" t="s">
        <v>22</v>
      </c>
      <c r="G4914" s="561" t="s">
        <v>32170</v>
      </c>
      <c r="H4914" s="561" t="s">
        <v>4871</v>
      </c>
      <c r="I4914" s="561" t="s">
        <v>23270</v>
      </c>
      <c r="J4914" s="561" t="s">
        <v>7063</v>
      </c>
      <c r="K4914" s="562" t="s">
        <v>23385</v>
      </c>
      <c r="L4914" s="561" t="s">
        <v>25</v>
      </c>
    </row>
    <row r="4915" spans="1:12" x14ac:dyDescent="0.25">
      <c r="A4915" s="561" t="s">
        <v>3412</v>
      </c>
      <c r="B4915" s="561" t="s">
        <v>3413</v>
      </c>
      <c r="C4915" s="561" t="s">
        <v>4767</v>
      </c>
      <c r="D4915" s="561" t="s">
        <v>4768</v>
      </c>
      <c r="E4915" s="562" t="s">
        <v>22</v>
      </c>
      <c r="F4915" s="561" t="s">
        <v>22</v>
      </c>
      <c r="G4915" s="561" t="s">
        <v>32172</v>
      </c>
      <c r="H4915" s="561" t="s">
        <v>4872</v>
      </c>
      <c r="I4915" s="561" t="s">
        <v>23270</v>
      </c>
      <c r="J4915" s="561" t="s">
        <v>7063</v>
      </c>
      <c r="K4915" s="562" t="s">
        <v>38282</v>
      </c>
      <c r="L4915" s="561" t="s">
        <v>25</v>
      </c>
    </row>
    <row r="4916" spans="1:12" x14ac:dyDescent="0.25">
      <c r="A4916" s="561" t="s">
        <v>3412</v>
      </c>
      <c r="B4916" s="561" t="s">
        <v>3413</v>
      </c>
      <c r="C4916" s="561" t="s">
        <v>4767</v>
      </c>
      <c r="D4916" s="561" t="s">
        <v>4768</v>
      </c>
      <c r="E4916" s="562" t="s">
        <v>22</v>
      </c>
      <c r="F4916" s="561" t="s">
        <v>22</v>
      </c>
      <c r="G4916" s="561" t="s">
        <v>32174</v>
      </c>
      <c r="H4916" s="561" t="s">
        <v>4873</v>
      </c>
      <c r="I4916" s="561" t="s">
        <v>23270</v>
      </c>
      <c r="J4916" s="561" t="s">
        <v>7063</v>
      </c>
      <c r="K4916" s="562" t="s">
        <v>38283</v>
      </c>
      <c r="L4916" s="561" t="s">
        <v>25</v>
      </c>
    </row>
    <row r="4917" spans="1:12" x14ac:dyDescent="0.25">
      <c r="A4917" s="561" t="s">
        <v>3412</v>
      </c>
      <c r="B4917" s="561" t="s">
        <v>3413</v>
      </c>
      <c r="C4917" s="561" t="s">
        <v>4767</v>
      </c>
      <c r="D4917" s="561" t="s">
        <v>4768</v>
      </c>
      <c r="E4917" s="562" t="s">
        <v>22</v>
      </c>
      <c r="F4917" s="561" t="s">
        <v>22</v>
      </c>
      <c r="G4917" s="561" t="s">
        <v>32176</v>
      </c>
      <c r="H4917" s="561" t="s">
        <v>4874</v>
      </c>
      <c r="I4917" s="561" t="s">
        <v>23270</v>
      </c>
      <c r="J4917" s="561" t="s">
        <v>7063</v>
      </c>
      <c r="K4917" s="562" t="s">
        <v>38284</v>
      </c>
      <c r="L4917" s="561" t="s">
        <v>25</v>
      </c>
    </row>
    <row r="4918" spans="1:12" x14ac:dyDescent="0.25">
      <c r="A4918" s="561" t="s">
        <v>3412</v>
      </c>
      <c r="B4918" s="561" t="s">
        <v>3413</v>
      </c>
      <c r="C4918" s="561" t="s">
        <v>4767</v>
      </c>
      <c r="D4918" s="561" t="s">
        <v>4768</v>
      </c>
      <c r="E4918" s="562" t="s">
        <v>22</v>
      </c>
      <c r="F4918" s="561" t="s">
        <v>22</v>
      </c>
      <c r="G4918" s="561" t="s">
        <v>32178</v>
      </c>
      <c r="H4918" s="561" t="s">
        <v>4875</v>
      </c>
      <c r="I4918" s="561" t="s">
        <v>23270</v>
      </c>
      <c r="J4918" s="561" t="s">
        <v>7063</v>
      </c>
      <c r="K4918" s="562" t="s">
        <v>38278</v>
      </c>
      <c r="L4918" s="561" t="s">
        <v>25</v>
      </c>
    </row>
    <row r="4919" spans="1:12" x14ac:dyDescent="0.25">
      <c r="A4919" s="561" t="s">
        <v>3412</v>
      </c>
      <c r="B4919" s="561" t="s">
        <v>3413</v>
      </c>
      <c r="C4919" s="561" t="s">
        <v>4767</v>
      </c>
      <c r="D4919" s="561" t="s">
        <v>4768</v>
      </c>
      <c r="E4919" s="562" t="s">
        <v>22</v>
      </c>
      <c r="F4919" s="561" t="s">
        <v>22</v>
      </c>
      <c r="G4919" s="561" t="s">
        <v>32179</v>
      </c>
      <c r="H4919" s="561" t="s">
        <v>4876</v>
      </c>
      <c r="I4919" s="561" t="s">
        <v>23270</v>
      </c>
      <c r="J4919" s="561" t="s">
        <v>7063</v>
      </c>
      <c r="K4919" s="562" t="s">
        <v>38285</v>
      </c>
      <c r="L4919" s="561" t="s">
        <v>25</v>
      </c>
    </row>
    <row r="4920" spans="1:12" x14ac:dyDescent="0.25">
      <c r="A4920" s="561" t="s">
        <v>3412</v>
      </c>
      <c r="B4920" s="561" t="s">
        <v>3413</v>
      </c>
      <c r="C4920" s="561" t="s">
        <v>4767</v>
      </c>
      <c r="D4920" s="561" t="s">
        <v>4768</v>
      </c>
      <c r="E4920" s="562" t="s">
        <v>22</v>
      </c>
      <c r="F4920" s="561" t="s">
        <v>22</v>
      </c>
      <c r="G4920" s="561" t="s">
        <v>32181</v>
      </c>
      <c r="H4920" s="561" t="s">
        <v>32182</v>
      </c>
      <c r="I4920" s="561" t="s">
        <v>23270</v>
      </c>
      <c r="J4920" s="561" t="s">
        <v>7063</v>
      </c>
      <c r="K4920" s="562" t="s">
        <v>38286</v>
      </c>
      <c r="L4920" s="561" t="s">
        <v>25</v>
      </c>
    </row>
    <row r="4921" spans="1:12" x14ac:dyDescent="0.25">
      <c r="A4921" s="561" t="s">
        <v>3412</v>
      </c>
      <c r="B4921" s="561" t="s">
        <v>3413</v>
      </c>
      <c r="C4921" s="561" t="s">
        <v>4877</v>
      </c>
      <c r="D4921" s="561" t="s">
        <v>4878</v>
      </c>
      <c r="E4921" s="562" t="s">
        <v>22</v>
      </c>
      <c r="F4921" s="561" t="s">
        <v>22</v>
      </c>
      <c r="G4921" s="561" t="s">
        <v>32184</v>
      </c>
      <c r="H4921" s="561" t="s">
        <v>32185</v>
      </c>
      <c r="I4921" s="561" t="s">
        <v>23270</v>
      </c>
      <c r="J4921" s="561" t="s">
        <v>7063</v>
      </c>
      <c r="K4921" s="562" t="s">
        <v>38287</v>
      </c>
      <c r="L4921" s="561" t="s">
        <v>25</v>
      </c>
    </row>
    <row r="4922" spans="1:12" x14ac:dyDescent="0.25">
      <c r="A4922" s="561" t="s">
        <v>3412</v>
      </c>
      <c r="B4922" s="561" t="s">
        <v>3413</v>
      </c>
      <c r="C4922" s="561" t="s">
        <v>4877</v>
      </c>
      <c r="D4922" s="561" t="s">
        <v>4878</v>
      </c>
      <c r="E4922" s="562" t="s">
        <v>22</v>
      </c>
      <c r="F4922" s="561" t="s">
        <v>22</v>
      </c>
      <c r="G4922" s="561" t="s">
        <v>32187</v>
      </c>
      <c r="H4922" s="561" t="s">
        <v>32188</v>
      </c>
      <c r="I4922" s="561" t="s">
        <v>23270</v>
      </c>
      <c r="J4922" s="561" t="s">
        <v>7063</v>
      </c>
      <c r="K4922" s="562" t="s">
        <v>38288</v>
      </c>
      <c r="L4922" s="561" t="s">
        <v>25</v>
      </c>
    </row>
    <row r="4923" spans="1:12" x14ac:dyDescent="0.25">
      <c r="A4923" s="561" t="s">
        <v>3412</v>
      </c>
      <c r="B4923" s="561" t="s">
        <v>3413</v>
      </c>
      <c r="C4923" s="561" t="s">
        <v>4877</v>
      </c>
      <c r="D4923" s="561" t="s">
        <v>4878</v>
      </c>
      <c r="E4923" s="562" t="s">
        <v>22</v>
      </c>
      <c r="F4923" s="561" t="s">
        <v>22</v>
      </c>
      <c r="G4923" s="561" t="s">
        <v>32190</v>
      </c>
      <c r="H4923" s="561" t="s">
        <v>32191</v>
      </c>
      <c r="I4923" s="561" t="s">
        <v>23270</v>
      </c>
      <c r="J4923" s="561" t="s">
        <v>7063</v>
      </c>
      <c r="K4923" s="562" t="s">
        <v>38289</v>
      </c>
      <c r="L4923" s="561" t="s">
        <v>25</v>
      </c>
    </row>
    <row r="4924" spans="1:12" x14ac:dyDescent="0.25">
      <c r="A4924" s="561" t="s">
        <v>3412</v>
      </c>
      <c r="B4924" s="561" t="s">
        <v>3413</v>
      </c>
      <c r="C4924" s="561" t="s">
        <v>4877</v>
      </c>
      <c r="D4924" s="561" t="s">
        <v>4878</v>
      </c>
      <c r="E4924" s="562" t="s">
        <v>22</v>
      </c>
      <c r="F4924" s="561" t="s">
        <v>22</v>
      </c>
      <c r="G4924" s="561" t="s">
        <v>32193</v>
      </c>
      <c r="H4924" s="561" t="s">
        <v>32194</v>
      </c>
      <c r="I4924" s="561" t="s">
        <v>23270</v>
      </c>
      <c r="J4924" s="561" t="s">
        <v>7063</v>
      </c>
      <c r="K4924" s="562" t="s">
        <v>38290</v>
      </c>
      <c r="L4924" s="561" t="s">
        <v>25</v>
      </c>
    </row>
    <row r="4925" spans="1:12" x14ac:dyDescent="0.25">
      <c r="A4925" s="561" t="s">
        <v>3412</v>
      </c>
      <c r="B4925" s="561" t="s">
        <v>3413</v>
      </c>
      <c r="C4925" s="561" t="s">
        <v>4877</v>
      </c>
      <c r="D4925" s="561" t="s">
        <v>4878</v>
      </c>
      <c r="E4925" s="562" t="s">
        <v>22</v>
      </c>
      <c r="F4925" s="561" t="s">
        <v>22</v>
      </c>
      <c r="G4925" s="561" t="s">
        <v>32196</v>
      </c>
      <c r="H4925" s="561" t="s">
        <v>32197</v>
      </c>
      <c r="I4925" s="561" t="s">
        <v>23270</v>
      </c>
      <c r="J4925" s="561" t="s">
        <v>7063</v>
      </c>
      <c r="K4925" s="562" t="s">
        <v>38291</v>
      </c>
      <c r="L4925" s="561" t="s">
        <v>25</v>
      </c>
    </row>
    <row r="4926" spans="1:12" x14ac:dyDescent="0.25">
      <c r="A4926" s="561" t="s">
        <v>3412</v>
      </c>
      <c r="B4926" s="561" t="s">
        <v>3413</v>
      </c>
      <c r="C4926" s="561" t="s">
        <v>4877</v>
      </c>
      <c r="D4926" s="561" t="s">
        <v>4878</v>
      </c>
      <c r="E4926" s="562" t="s">
        <v>22</v>
      </c>
      <c r="F4926" s="561" t="s">
        <v>22</v>
      </c>
      <c r="G4926" s="561" t="s">
        <v>32199</v>
      </c>
      <c r="H4926" s="561" t="s">
        <v>32200</v>
      </c>
      <c r="I4926" s="561" t="s">
        <v>23270</v>
      </c>
      <c r="J4926" s="561" t="s">
        <v>7063</v>
      </c>
      <c r="K4926" s="562" t="s">
        <v>38292</v>
      </c>
      <c r="L4926" s="561" t="s">
        <v>25</v>
      </c>
    </row>
    <row r="4927" spans="1:12" x14ac:dyDescent="0.25">
      <c r="A4927" s="561" t="s">
        <v>3412</v>
      </c>
      <c r="B4927" s="561" t="s">
        <v>3413</v>
      </c>
      <c r="C4927" s="561" t="s">
        <v>4877</v>
      </c>
      <c r="D4927" s="561" t="s">
        <v>4878</v>
      </c>
      <c r="E4927" s="562" t="s">
        <v>22</v>
      </c>
      <c r="F4927" s="561" t="s">
        <v>22</v>
      </c>
      <c r="G4927" s="561" t="s">
        <v>32202</v>
      </c>
      <c r="H4927" s="561" t="s">
        <v>32203</v>
      </c>
      <c r="I4927" s="561" t="s">
        <v>23270</v>
      </c>
      <c r="J4927" s="561" t="s">
        <v>7063</v>
      </c>
      <c r="K4927" s="562" t="s">
        <v>38293</v>
      </c>
      <c r="L4927" s="561" t="s">
        <v>25</v>
      </c>
    </row>
    <row r="4928" spans="1:12" x14ac:dyDescent="0.25">
      <c r="A4928" s="561" t="s">
        <v>3412</v>
      </c>
      <c r="B4928" s="561" t="s">
        <v>3413</v>
      </c>
      <c r="C4928" s="561" t="s">
        <v>4877</v>
      </c>
      <c r="D4928" s="561" t="s">
        <v>4878</v>
      </c>
      <c r="E4928" s="562" t="s">
        <v>22</v>
      </c>
      <c r="F4928" s="561" t="s">
        <v>22</v>
      </c>
      <c r="G4928" s="561" t="s">
        <v>32205</v>
      </c>
      <c r="H4928" s="561" t="s">
        <v>32206</v>
      </c>
      <c r="I4928" s="561" t="s">
        <v>23270</v>
      </c>
      <c r="J4928" s="561" t="s">
        <v>7063</v>
      </c>
      <c r="K4928" s="562" t="s">
        <v>38294</v>
      </c>
      <c r="L4928" s="561" t="s">
        <v>25</v>
      </c>
    </row>
    <row r="4929" spans="1:12" x14ac:dyDescent="0.25">
      <c r="A4929" s="561" t="s">
        <v>3412</v>
      </c>
      <c r="B4929" s="561" t="s">
        <v>3413</v>
      </c>
      <c r="C4929" s="561" t="s">
        <v>4877</v>
      </c>
      <c r="D4929" s="561" t="s">
        <v>4878</v>
      </c>
      <c r="E4929" s="562" t="s">
        <v>22</v>
      </c>
      <c r="F4929" s="561" t="s">
        <v>22</v>
      </c>
      <c r="G4929" s="561" t="s">
        <v>32208</v>
      </c>
      <c r="H4929" s="561" t="s">
        <v>32209</v>
      </c>
      <c r="I4929" s="561" t="s">
        <v>23270</v>
      </c>
      <c r="J4929" s="561" t="s">
        <v>7063</v>
      </c>
      <c r="K4929" s="562" t="s">
        <v>38295</v>
      </c>
      <c r="L4929" s="561" t="s">
        <v>25</v>
      </c>
    </row>
    <row r="4930" spans="1:12" x14ac:dyDescent="0.25">
      <c r="A4930" s="561" t="s">
        <v>3412</v>
      </c>
      <c r="B4930" s="561" t="s">
        <v>3413</v>
      </c>
      <c r="C4930" s="561" t="s">
        <v>4877</v>
      </c>
      <c r="D4930" s="561" t="s">
        <v>4878</v>
      </c>
      <c r="E4930" s="562" t="s">
        <v>22</v>
      </c>
      <c r="F4930" s="561" t="s">
        <v>22</v>
      </c>
      <c r="G4930" s="561" t="s">
        <v>32211</v>
      </c>
      <c r="H4930" s="561" t="s">
        <v>32212</v>
      </c>
      <c r="I4930" s="561" t="s">
        <v>23270</v>
      </c>
      <c r="J4930" s="561" t="s">
        <v>7063</v>
      </c>
      <c r="K4930" s="562" t="s">
        <v>38296</v>
      </c>
      <c r="L4930" s="561" t="s">
        <v>25</v>
      </c>
    </row>
    <row r="4931" spans="1:12" x14ac:dyDescent="0.25">
      <c r="A4931" s="561" t="s">
        <v>3412</v>
      </c>
      <c r="B4931" s="561" t="s">
        <v>3413</v>
      </c>
      <c r="C4931" s="561" t="s">
        <v>4877</v>
      </c>
      <c r="D4931" s="561" t="s">
        <v>4878</v>
      </c>
      <c r="E4931" s="562" t="s">
        <v>22</v>
      </c>
      <c r="F4931" s="561" t="s">
        <v>22</v>
      </c>
      <c r="G4931" s="561" t="s">
        <v>32214</v>
      </c>
      <c r="H4931" s="561" t="s">
        <v>32215</v>
      </c>
      <c r="I4931" s="561" t="s">
        <v>23270</v>
      </c>
      <c r="J4931" s="561" t="s">
        <v>7063</v>
      </c>
      <c r="K4931" s="562" t="s">
        <v>38297</v>
      </c>
      <c r="L4931" s="561" t="s">
        <v>25</v>
      </c>
    </row>
    <row r="4932" spans="1:12" x14ac:dyDescent="0.25">
      <c r="A4932" s="561" t="s">
        <v>3412</v>
      </c>
      <c r="B4932" s="561" t="s">
        <v>3413</v>
      </c>
      <c r="C4932" s="561" t="s">
        <v>4877</v>
      </c>
      <c r="D4932" s="561" t="s">
        <v>4878</v>
      </c>
      <c r="E4932" s="562" t="s">
        <v>22</v>
      </c>
      <c r="F4932" s="561" t="s">
        <v>22</v>
      </c>
      <c r="G4932" s="561" t="s">
        <v>32217</v>
      </c>
      <c r="H4932" s="561" t="s">
        <v>32218</v>
      </c>
      <c r="I4932" s="561" t="s">
        <v>23270</v>
      </c>
      <c r="J4932" s="561" t="s">
        <v>7063</v>
      </c>
      <c r="K4932" s="562" t="s">
        <v>38298</v>
      </c>
      <c r="L4932" s="561" t="s">
        <v>25</v>
      </c>
    </row>
    <row r="4933" spans="1:12" x14ac:dyDescent="0.25">
      <c r="A4933" s="561" t="s">
        <v>3412</v>
      </c>
      <c r="B4933" s="561" t="s">
        <v>3413</v>
      </c>
      <c r="C4933" s="561" t="s">
        <v>4877</v>
      </c>
      <c r="D4933" s="561" t="s">
        <v>4878</v>
      </c>
      <c r="E4933" s="562" t="s">
        <v>22</v>
      </c>
      <c r="F4933" s="561" t="s">
        <v>22</v>
      </c>
      <c r="G4933" s="561" t="s">
        <v>32220</v>
      </c>
      <c r="H4933" s="561" t="s">
        <v>32221</v>
      </c>
      <c r="I4933" s="561" t="s">
        <v>23270</v>
      </c>
      <c r="J4933" s="561" t="s">
        <v>7063</v>
      </c>
      <c r="K4933" s="562" t="s">
        <v>38299</v>
      </c>
      <c r="L4933" s="561" t="s">
        <v>25</v>
      </c>
    </row>
    <row r="4934" spans="1:12" x14ac:dyDescent="0.25">
      <c r="A4934" s="561" t="s">
        <v>3412</v>
      </c>
      <c r="B4934" s="561" t="s">
        <v>3413</v>
      </c>
      <c r="C4934" s="561" t="s">
        <v>4877</v>
      </c>
      <c r="D4934" s="561" t="s">
        <v>4878</v>
      </c>
      <c r="E4934" s="562" t="s">
        <v>22</v>
      </c>
      <c r="F4934" s="561" t="s">
        <v>22</v>
      </c>
      <c r="G4934" s="561" t="s">
        <v>32223</v>
      </c>
      <c r="H4934" s="561" t="s">
        <v>32224</v>
      </c>
      <c r="I4934" s="561" t="s">
        <v>23270</v>
      </c>
      <c r="J4934" s="561" t="s">
        <v>7063</v>
      </c>
      <c r="K4934" s="562" t="s">
        <v>38300</v>
      </c>
      <c r="L4934" s="561" t="s">
        <v>25</v>
      </c>
    </row>
    <row r="4935" spans="1:12" x14ac:dyDescent="0.25">
      <c r="A4935" s="561" t="s">
        <v>3412</v>
      </c>
      <c r="B4935" s="561" t="s">
        <v>3413</v>
      </c>
      <c r="C4935" s="561" t="s">
        <v>4877</v>
      </c>
      <c r="D4935" s="561" t="s">
        <v>4878</v>
      </c>
      <c r="E4935" s="562" t="s">
        <v>22</v>
      </c>
      <c r="F4935" s="561" t="s">
        <v>22</v>
      </c>
      <c r="G4935" s="561" t="s">
        <v>32226</v>
      </c>
      <c r="H4935" s="561" t="s">
        <v>32227</v>
      </c>
      <c r="I4935" s="561" t="s">
        <v>23270</v>
      </c>
      <c r="J4935" s="561" t="s">
        <v>7063</v>
      </c>
      <c r="K4935" s="562" t="s">
        <v>38301</v>
      </c>
      <c r="L4935" s="561" t="s">
        <v>25</v>
      </c>
    </row>
    <row r="4936" spans="1:12" x14ac:dyDescent="0.25">
      <c r="A4936" s="561" t="s">
        <v>3412</v>
      </c>
      <c r="B4936" s="561" t="s">
        <v>3413</v>
      </c>
      <c r="C4936" s="561" t="s">
        <v>4877</v>
      </c>
      <c r="D4936" s="561" t="s">
        <v>4878</v>
      </c>
      <c r="E4936" s="562" t="s">
        <v>22</v>
      </c>
      <c r="F4936" s="561" t="s">
        <v>22</v>
      </c>
      <c r="G4936" s="561" t="s">
        <v>32229</v>
      </c>
      <c r="H4936" s="561" t="s">
        <v>32230</v>
      </c>
      <c r="I4936" s="561" t="s">
        <v>23270</v>
      </c>
      <c r="J4936" s="561" t="s">
        <v>7063</v>
      </c>
      <c r="K4936" s="562" t="s">
        <v>38302</v>
      </c>
      <c r="L4936" s="561" t="s">
        <v>25</v>
      </c>
    </row>
    <row r="4937" spans="1:12" x14ac:dyDescent="0.25">
      <c r="A4937" s="561" t="s">
        <v>3412</v>
      </c>
      <c r="B4937" s="561" t="s">
        <v>3413</v>
      </c>
      <c r="C4937" s="561" t="s">
        <v>4877</v>
      </c>
      <c r="D4937" s="561" t="s">
        <v>4878</v>
      </c>
      <c r="E4937" s="562" t="s">
        <v>22</v>
      </c>
      <c r="F4937" s="561" t="s">
        <v>22</v>
      </c>
      <c r="G4937" s="561" t="s">
        <v>32232</v>
      </c>
      <c r="H4937" s="561" t="s">
        <v>32233</v>
      </c>
      <c r="I4937" s="561" t="s">
        <v>23270</v>
      </c>
      <c r="J4937" s="561" t="s">
        <v>7063</v>
      </c>
      <c r="K4937" s="562" t="s">
        <v>38303</v>
      </c>
      <c r="L4937" s="561" t="s">
        <v>25</v>
      </c>
    </row>
    <row r="4938" spans="1:12" x14ac:dyDescent="0.25">
      <c r="A4938" s="561" t="s">
        <v>3412</v>
      </c>
      <c r="B4938" s="561" t="s">
        <v>3413</v>
      </c>
      <c r="C4938" s="561" t="s">
        <v>4877</v>
      </c>
      <c r="D4938" s="561" t="s">
        <v>4878</v>
      </c>
      <c r="E4938" s="562" t="s">
        <v>22</v>
      </c>
      <c r="F4938" s="561" t="s">
        <v>22</v>
      </c>
      <c r="G4938" s="561" t="s">
        <v>32235</v>
      </c>
      <c r="H4938" s="561" t="s">
        <v>32236</v>
      </c>
      <c r="I4938" s="561" t="s">
        <v>23270</v>
      </c>
      <c r="J4938" s="561" t="s">
        <v>7063</v>
      </c>
      <c r="K4938" s="562" t="s">
        <v>38304</v>
      </c>
      <c r="L4938" s="561" t="s">
        <v>25</v>
      </c>
    </row>
    <row r="4939" spans="1:12" x14ac:dyDescent="0.25">
      <c r="A4939" s="561" t="s">
        <v>3412</v>
      </c>
      <c r="B4939" s="561" t="s">
        <v>3413</v>
      </c>
      <c r="C4939" s="561" t="s">
        <v>4877</v>
      </c>
      <c r="D4939" s="561" t="s">
        <v>4878</v>
      </c>
      <c r="E4939" s="562" t="s">
        <v>22</v>
      </c>
      <c r="F4939" s="561" t="s">
        <v>22</v>
      </c>
      <c r="G4939" s="561" t="s">
        <v>32238</v>
      </c>
      <c r="H4939" s="561" t="s">
        <v>32239</v>
      </c>
      <c r="I4939" s="561" t="s">
        <v>23270</v>
      </c>
      <c r="J4939" s="561" t="s">
        <v>7063</v>
      </c>
      <c r="K4939" s="562" t="s">
        <v>38305</v>
      </c>
      <c r="L4939" s="561" t="s">
        <v>25</v>
      </c>
    </row>
    <row r="4940" spans="1:12" x14ac:dyDescent="0.25">
      <c r="A4940" s="561" t="s">
        <v>3412</v>
      </c>
      <c r="B4940" s="561" t="s">
        <v>3413</v>
      </c>
      <c r="C4940" s="561" t="s">
        <v>4877</v>
      </c>
      <c r="D4940" s="561" t="s">
        <v>4878</v>
      </c>
      <c r="E4940" s="562" t="s">
        <v>22</v>
      </c>
      <c r="F4940" s="561" t="s">
        <v>22</v>
      </c>
      <c r="G4940" s="561" t="s">
        <v>32241</v>
      </c>
      <c r="H4940" s="561" t="s">
        <v>32242</v>
      </c>
      <c r="I4940" s="561" t="s">
        <v>23270</v>
      </c>
      <c r="J4940" s="561" t="s">
        <v>7063</v>
      </c>
      <c r="K4940" s="562" t="s">
        <v>38306</v>
      </c>
      <c r="L4940" s="561" t="s">
        <v>25</v>
      </c>
    </row>
    <row r="4941" spans="1:12" x14ac:dyDescent="0.25">
      <c r="A4941" s="561" t="s">
        <v>3412</v>
      </c>
      <c r="B4941" s="561" t="s">
        <v>3413</v>
      </c>
      <c r="C4941" s="561" t="s">
        <v>4877</v>
      </c>
      <c r="D4941" s="561" t="s">
        <v>4878</v>
      </c>
      <c r="E4941" s="562" t="s">
        <v>22</v>
      </c>
      <c r="F4941" s="561" t="s">
        <v>22</v>
      </c>
      <c r="G4941" s="561" t="s">
        <v>32244</v>
      </c>
      <c r="H4941" s="561" t="s">
        <v>32245</v>
      </c>
      <c r="I4941" s="561" t="s">
        <v>23270</v>
      </c>
      <c r="J4941" s="561" t="s">
        <v>7063</v>
      </c>
      <c r="K4941" s="562" t="s">
        <v>38307</v>
      </c>
      <c r="L4941" s="561" t="s">
        <v>25</v>
      </c>
    </row>
    <row r="4942" spans="1:12" x14ac:dyDescent="0.25">
      <c r="A4942" s="561" t="s">
        <v>3412</v>
      </c>
      <c r="B4942" s="561" t="s">
        <v>3413</v>
      </c>
      <c r="C4942" s="561" t="s">
        <v>4877</v>
      </c>
      <c r="D4942" s="561" t="s">
        <v>4878</v>
      </c>
      <c r="E4942" s="562" t="s">
        <v>22</v>
      </c>
      <c r="F4942" s="561" t="s">
        <v>22</v>
      </c>
      <c r="G4942" s="561" t="s">
        <v>32247</v>
      </c>
      <c r="H4942" s="561" t="s">
        <v>32248</v>
      </c>
      <c r="I4942" s="561" t="s">
        <v>23270</v>
      </c>
      <c r="J4942" s="561" t="s">
        <v>7063</v>
      </c>
      <c r="K4942" s="562" t="s">
        <v>38308</v>
      </c>
      <c r="L4942" s="561" t="s">
        <v>25</v>
      </c>
    </row>
    <row r="4943" spans="1:12" x14ac:dyDescent="0.25">
      <c r="A4943" s="561" t="s">
        <v>3412</v>
      </c>
      <c r="B4943" s="561" t="s">
        <v>3413</v>
      </c>
      <c r="C4943" s="561" t="s">
        <v>4877</v>
      </c>
      <c r="D4943" s="561" t="s">
        <v>4878</v>
      </c>
      <c r="E4943" s="562" t="s">
        <v>22</v>
      </c>
      <c r="F4943" s="561" t="s">
        <v>22</v>
      </c>
      <c r="G4943" s="561" t="s">
        <v>32250</v>
      </c>
      <c r="H4943" s="561" t="s">
        <v>32251</v>
      </c>
      <c r="I4943" s="561" t="s">
        <v>23270</v>
      </c>
      <c r="J4943" s="561" t="s">
        <v>7063</v>
      </c>
      <c r="K4943" s="562" t="s">
        <v>38309</v>
      </c>
      <c r="L4943" s="561" t="s">
        <v>25</v>
      </c>
    </row>
    <row r="4944" spans="1:12" x14ac:dyDescent="0.25">
      <c r="A4944" s="561" t="s">
        <v>3412</v>
      </c>
      <c r="B4944" s="561" t="s">
        <v>3413</v>
      </c>
      <c r="C4944" s="561" t="s">
        <v>4877</v>
      </c>
      <c r="D4944" s="561" t="s">
        <v>4878</v>
      </c>
      <c r="E4944" s="562" t="s">
        <v>22</v>
      </c>
      <c r="F4944" s="561" t="s">
        <v>22</v>
      </c>
      <c r="G4944" s="561" t="s">
        <v>32253</v>
      </c>
      <c r="H4944" s="561" t="s">
        <v>32254</v>
      </c>
      <c r="I4944" s="561" t="s">
        <v>23270</v>
      </c>
      <c r="J4944" s="561" t="s">
        <v>7063</v>
      </c>
      <c r="K4944" s="562" t="s">
        <v>38310</v>
      </c>
      <c r="L4944" s="561" t="s">
        <v>25</v>
      </c>
    </row>
    <row r="4945" spans="1:12" x14ac:dyDescent="0.25">
      <c r="A4945" s="561" t="s">
        <v>3412</v>
      </c>
      <c r="B4945" s="561" t="s">
        <v>3413</v>
      </c>
      <c r="C4945" s="561" t="s">
        <v>4877</v>
      </c>
      <c r="D4945" s="561" t="s">
        <v>4878</v>
      </c>
      <c r="E4945" s="562" t="s">
        <v>22</v>
      </c>
      <c r="F4945" s="561" t="s">
        <v>22</v>
      </c>
      <c r="G4945" s="561" t="s">
        <v>32256</v>
      </c>
      <c r="H4945" s="561" t="s">
        <v>32257</v>
      </c>
      <c r="I4945" s="561" t="s">
        <v>23270</v>
      </c>
      <c r="J4945" s="561" t="s">
        <v>7063</v>
      </c>
      <c r="K4945" s="562" t="s">
        <v>38311</v>
      </c>
      <c r="L4945" s="561" t="s">
        <v>25</v>
      </c>
    </row>
    <row r="4946" spans="1:12" x14ac:dyDescent="0.25">
      <c r="A4946" s="561" t="s">
        <v>3412</v>
      </c>
      <c r="B4946" s="561" t="s">
        <v>3413</v>
      </c>
      <c r="C4946" s="561" t="s">
        <v>4877</v>
      </c>
      <c r="D4946" s="561" t="s">
        <v>4878</v>
      </c>
      <c r="E4946" s="562" t="s">
        <v>22</v>
      </c>
      <c r="F4946" s="561" t="s">
        <v>22</v>
      </c>
      <c r="G4946" s="561" t="s">
        <v>32259</v>
      </c>
      <c r="H4946" s="561" t="s">
        <v>32260</v>
      </c>
      <c r="I4946" s="561" t="s">
        <v>23270</v>
      </c>
      <c r="J4946" s="561" t="s">
        <v>7063</v>
      </c>
      <c r="K4946" s="562" t="s">
        <v>38312</v>
      </c>
      <c r="L4946" s="561" t="s">
        <v>25</v>
      </c>
    </row>
    <row r="4947" spans="1:12" x14ac:dyDescent="0.25">
      <c r="A4947" s="561" t="s">
        <v>3412</v>
      </c>
      <c r="B4947" s="561" t="s">
        <v>3413</v>
      </c>
      <c r="C4947" s="561" t="s">
        <v>4877</v>
      </c>
      <c r="D4947" s="561" t="s">
        <v>4878</v>
      </c>
      <c r="E4947" s="562" t="s">
        <v>22</v>
      </c>
      <c r="F4947" s="561" t="s">
        <v>22</v>
      </c>
      <c r="G4947" s="561" t="s">
        <v>32262</v>
      </c>
      <c r="H4947" s="561" t="s">
        <v>32263</v>
      </c>
      <c r="I4947" s="561" t="s">
        <v>23270</v>
      </c>
      <c r="J4947" s="561" t="s">
        <v>7063</v>
      </c>
      <c r="K4947" s="562" t="s">
        <v>38313</v>
      </c>
      <c r="L4947" s="561" t="s">
        <v>25</v>
      </c>
    </row>
    <row r="4948" spans="1:12" x14ac:dyDescent="0.25">
      <c r="A4948" s="561" t="s">
        <v>3412</v>
      </c>
      <c r="B4948" s="561" t="s">
        <v>3413</v>
      </c>
      <c r="C4948" s="561" t="s">
        <v>4877</v>
      </c>
      <c r="D4948" s="561" t="s">
        <v>4878</v>
      </c>
      <c r="E4948" s="562" t="s">
        <v>22</v>
      </c>
      <c r="F4948" s="561" t="s">
        <v>22</v>
      </c>
      <c r="G4948" s="561" t="s">
        <v>32265</v>
      </c>
      <c r="H4948" s="561" t="s">
        <v>32266</v>
      </c>
      <c r="I4948" s="561" t="s">
        <v>23270</v>
      </c>
      <c r="J4948" s="561" t="s">
        <v>7063</v>
      </c>
      <c r="K4948" s="562" t="s">
        <v>38314</v>
      </c>
      <c r="L4948" s="561" t="s">
        <v>25</v>
      </c>
    </row>
    <row r="4949" spans="1:12" x14ac:dyDescent="0.25">
      <c r="A4949" s="561" t="s">
        <v>3412</v>
      </c>
      <c r="B4949" s="561" t="s">
        <v>3413</v>
      </c>
      <c r="C4949" s="561" t="s">
        <v>4877</v>
      </c>
      <c r="D4949" s="561" t="s">
        <v>4878</v>
      </c>
      <c r="E4949" s="562" t="s">
        <v>22</v>
      </c>
      <c r="F4949" s="561" t="s">
        <v>22</v>
      </c>
      <c r="G4949" s="561" t="s">
        <v>32268</v>
      </c>
      <c r="H4949" s="561" t="s">
        <v>32269</v>
      </c>
      <c r="I4949" s="561" t="s">
        <v>23270</v>
      </c>
      <c r="J4949" s="561" t="s">
        <v>7063</v>
      </c>
      <c r="K4949" s="562" t="s">
        <v>38315</v>
      </c>
      <c r="L4949" s="561" t="s">
        <v>25</v>
      </c>
    </row>
    <row r="4950" spans="1:12" x14ac:dyDescent="0.25">
      <c r="A4950" s="561" t="s">
        <v>3412</v>
      </c>
      <c r="B4950" s="561" t="s">
        <v>3413</v>
      </c>
      <c r="C4950" s="561" t="s">
        <v>4877</v>
      </c>
      <c r="D4950" s="561" t="s">
        <v>4878</v>
      </c>
      <c r="E4950" s="562" t="s">
        <v>22</v>
      </c>
      <c r="F4950" s="561" t="s">
        <v>22</v>
      </c>
      <c r="G4950" s="561" t="s">
        <v>32271</v>
      </c>
      <c r="H4950" s="561" t="s">
        <v>32272</v>
      </c>
      <c r="I4950" s="561" t="s">
        <v>23270</v>
      </c>
      <c r="J4950" s="561" t="s">
        <v>7063</v>
      </c>
      <c r="K4950" s="562" t="s">
        <v>38316</v>
      </c>
      <c r="L4950" s="561" t="s">
        <v>25</v>
      </c>
    </row>
    <row r="4951" spans="1:12" x14ac:dyDescent="0.25">
      <c r="A4951" s="561" t="s">
        <v>3412</v>
      </c>
      <c r="B4951" s="561" t="s">
        <v>3413</v>
      </c>
      <c r="C4951" s="561" t="s">
        <v>4877</v>
      </c>
      <c r="D4951" s="561" t="s">
        <v>4878</v>
      </c>
      <c r="E4951" s="562" t="s">
        <v>22</v>
      </c>
      <c r="F4951" s="561" t="s">
        <v>22</v>
      </c>
      <c r="G4951" s="561" t="s">
        <v>32274</v>
      </c>
      <c r="H4951" s="561" t="s">
        <v>32275</v>
      </c>
      <c r="I4951" s="561" t="s">
        <v>23270</v>
      </c>
      <c r="J4951" s="561" t="s">
        <v>7063</v>
      </c>
      <c r="K4951" s="562" t="s">
        <v>38317</v>
      </c>
      <c r="L4951" s="561" t="s">
        <v>25</v>
      </c>
    </row>
    <row r="4952" spans="1:12" x14ac:dyDescent="0.25">
      <c r="A4952" s="561" t="s">
        <v>3412</v>
      </c>
      <c r="B4952" s="561" t="s">
        <v>3413</v>
      </c>
      <c r="C4952" s="561" t="s">
        <v>4877</v>
      </c>
      <c r="D4952" s="561" t="s">
        <v>4878</v>
      </c>
      <c r="E4952" s="562" t="s">
        <v>22</v>
      </c>
      <c r="F4952" s="561" t="s">
        <v>22</v>
      </c>
      <c r="G4952" s="561" t="s">
        <v>32277</v>
      </c>
      <c r="H4952" s="561" t="s">
        <v>32278</v>
      </c>
      <c r="I4952" s="561" t="s">
        <v>23270</v>
      </c>
      <c r="J4952" s="561" t="s">
        <v>7063</v>
      </c>
      <c r="K4952" s="562" t="s">
        <v>38318</v>
      </c>
      <c r="L4952" s="561" t="s">
        <v>25</v>
      </c>
    </row>
    <row r="4953" spans="1:12" x14ac:dyDescent="0.25">
      <c r="A4953" s="561" t="s">
        <v>3412</v>
      </c>
      <c r="B4953" s="561" t="s">
        <v>3413</v>
      </c>
      <c r="C4953" s="561" t="s">
        <v>4877</v>
      </c>
      <c r="D4953" s="561" t="s">
        <v>4878</v>
      </c>
      <c r="E4953" s="562" t="s">
        <v>22</v>
      </c>
      <c r="F4953" s="561" t="s">
        <v>22</v>
      </c>
      <c r="G4953" s="561" t="s">
        <v>32280</v>
      </c>
      <c r="H4953" s="561" t="s">
        <v>32281</v>
      </c>
      <c r="I4953" s="561" t="s">
        <v>23270</v>
      </c>
      <c r="J4953" s="561" t="s">
        <v>7063</v>
      </c>
      <c r="K4953" s="562" t="s">
        <v>38319</v>
      </c>
      <c r="L4953" s="561" t="s">
        <v>25</v>
      </c>
    </row>
    <row r="4954" spans="1:12" x14ac:dyDescent="0.25">
      <c r="A4954" s="561" t="s">
        <v>3412</v>
      </c>
      <c r="B4954" s="561" t="s">
        <v>3413</v>
      </c>
      <c r="C4954" s="561" t="s">
        <v>4877</v>
      </c>
      <c r="D4954" s="561" t="s">
        <v>4878</v>
      </c>
      <c r="E4954" s="562" t="s">
        <v>22</v>
      </c>
      <c r="F4954" s="561" t="s">
        <v>22</v>
      </c>
      <c r="G4954" s="561" t="s">
        <v>32283</v>
      </c>
      <c r="H4954" s="561" t="s">
        <v>32284</v>
      </c>
      <c r="I4954" s="561" t="s">
        <v>23270</v>
      </c>
      <c r="J4954" s="561" t="s">
        <v>7063</v>
      </c>
      <c r="K4954" s="562" t="s">
        <v>38320</v>
      </c>
      <c r="L4954" s="561" t="s">
        <v>25</v>
      </c>
    </row>
    <row r="4955" spans="1:12" x14ac:dyDescent="0.25">
      <c r="A4955" s="561" t="s">
        <v>3412</v>
      </c>
      <c r="B4955" s="561" t="s">
        <v>3413</v>
      </c>
      <c r="C4955" s="561" t="s">
        <v>4877</v>
      </c>
      <c r="D4955" s="561" t="s">
        <v>4878</v>
      </c>
      <c r="E4955" s="562" t="s">
        <v>22</v>
      </c>
      <c r="F4955" s="561" t="s">
        <v>22</v>
      </c>
      <c r="G4955" s="561" t="s">
        <v>32286</v>
      </c>
      <c r="H4955" s="561" t="s">
        <v>32287</v>
      </c>
      <c r="I4955" s="561" t="s">
        <v>23270</v>
      </c>
      <c r="J4955" s="561" t="s">
        <v>7063</v>
      </c>
      <c r="K4955" s="562" t="s">
        <v>38321</v>
      </c>
      <c r="L4955" s="561" t="s">
        <v>25</v>
      </c>
    </row>
    <row r="4956" spans="1:12" x14ac:dyDescent="0.25">
      <c r="A4956" s="561" t="s">
        <v>3412</v>
      </c>
      <c r="B4956" s="561" t="s">
        <v>3413</v>
      </c>
      <c r="C4956" s="561" t="s">
        <v>4877</v>
      </c>
      <c r="D4956" s="561" t="s">
        <v>4878</v>
      </c>
      <c r="E4956" s="562" t="s">
        <v>22</v>
      </c>
      <c r="F4956" s="561" t="s">
        <v>22</v>
      </c>
      <c r="G4956" s="561" t="s">
        <v>32289</v>
      </c>
      <c r="H4956" s="561" t="s">
        <v>32290</v>
      </c>
      <c r="I4956" s="561" t="s">
        <v>23270</v>
      </c>
      <c r="J4956" s="561" t="s">
        <v>7063</v>
      </c>
      <c r="K4956" s="562" t="s">
        <v>38322</v>
      </c>
      <c r="L4956" s="561" t="s">
        <v>25</v>
      </c>
    </row>
    <row r="4957" spans="1:12" x14ac:dyDescent="0.25">
      <c r="A4957" s="561" t="s">
        <v>3412</v>
      </c>
      <c r="B4957" s="561" t="s">
        <v>3413</v>
      </c>
      <c r="C4957" s="561" t="s">
        <v>4877</v>
      </c>
      <c r="D4957" s="561" t="s">
        <v>4878</v>
      </c>
      <c r="E4957" s="562" t="s">
        <v>22</v>
      </c>
      <c r="F4957" s="561" t="s">
        <v>22</v>
      </c>
      <c r="G4957" s="561" t="s">
        <v>32292</v>
      </c>
      <c r="H4957" s="561" t="s">
        <v>32293</v>
      </c>
      <c r="I4957" s="561" t="s">
        <v>23270</v>
      </c>
      <c r="J4957" s="561" t="s">
        <v>7063</v>
      </c>
      <c r="K4957" s="562" t="s">
        <v>38323</v>
      </c>
      <c r="L4957" s="561" t="s">
        <v>25</v>
      </c>
    </row>
    <row r="4958" spans="1:12" x14ac:dyDescent="0.25">
      <c r="A4958" s="561" t="s">
        <v>3412</v>
      </c>
      <c r="B4958" s="561" t="s">
        <v>3413</v>
      </c>
      <c r="C4958" s="561" t="s">
        <v>4877</v>
      </c>
      <c r="D4958" s="561" t="s">
        <v>4878</v>
      </c>
      <c r="E4958" s="562" t="s">
        <v>22</v>
      </c>
      <c r="F4958" s="561" t="s">
        <v>22</v>
      </c>
      <c r="G4958" s="561" t="s">
        <v>32295</v>
      </c>
      <c r="H4958" s="561" t="s">
        <v>32296</v>
      </c>
      <c r="I4958" s="561" t="s">
        <v>23270</v>
      </c>
      <c r="J4958" s="561" t="s">
        <v>7063</v>
      </c>
      <c r="K4958" s="562" t="s">
        <v>38324</v>
      </c>
      <c r="L4958" s="561" t="s">
        <v>25</v>
      </c>
    </row>
    <row r="4959" spans="1:12" x14ac:dyDescent="0.25">
      <c r="A4959" s="561" t="s">
        <v>3412</v>
      </c>
      <c r="B4959" s="561" t="s">
        <v>3413</v>
      </c>
      <c r="C4959" s="561" t="s">
        <v>4877</v>
      </c>
      <c r="D4959" s="561" t="s">
        <v>4878</v>
      </c>
      <c r="E4959" s="562" t="s">
        <v>22</v>
      </c>
      <c r="F4959" s="561" t="s">
        <v>22</v>
      </c>
      <c r="G4959" s="561" t="s">
        <v>32298</v>
      </c>
      <c r="H4959" s="561" t="s">
        <v>32299</v>
      </c>
      <c r="I4959" s="561" t="s">
        <v>23270</v>
      </c>
      <c r="J4959" s="561" t="s">
        <v>7063</v>
      </c>
      <c r="K4959" s="562" t="s">
        <v>38325</v>
      </c>
      <c r="L4959" s="561" t="s">
        <v>25</v>
      </c>
    </row>
    <row r="4960" spans="1:12" x14ac:dyDescent="0.25">
      <c r="A4960" s="561" t="s">
        <v>3412</v>
      </c>
      <c r="B4960" s="561" t="s">
        <v>3413</v>
      </c>
      <c r="C4960" s="561" t="s">
        <v>4877</v>
      </c>
      <c r="D4960" s="561" t="s">
        <v>4878</v>
      </c>
      <c r="E4960" s="562" t="s">
        <v>22</v>
      </c>
      <c r="F4960" s="561" t="s">
        <v>22</v>
      </c>
      <c r="G4960" s="561" t="s">
        <v>32301</v>
      </c>
      <c r="H4960" s="561" t="s">
        <v>32302</v>
      </c>
      <c r="I4960" s="561" t="s">
        <v>23270</v>
      </c>
      <c r="J4960" s="561" t="s">
        <v>7063</v>
      </c>
      <c r="K4960" s="562" t="s">
        <v>38326</v>
      </c>
      <c r="L4960" s="561" t="s">
        <v>25</v>
      </c>
    </row>
    <row r="4961" spans="1:12" x14ac:dyDescent="0.25">
      <c r="A4961" s="561" t="s">
        <v>3412</v>
      </c>
      <c r="B4961" s="561" t="s">
        <v>3413</v>
      </c>
      <c r="C4961" s="561" t="s">
        <v>4877</v>
      </c>
      <c r="D4961" s="561" t="s">
        <v>4878</v>
      </c>
      <c r="E4961" s="562" t="s">
        <v>22</v>
      </c>
      <c r="F4961" s="561" t="s">
        <v>22</v>
      </c>
      <c r="G4961" s="561" t="s">
        <v>32304</v>
      </c>
      <c r="H4961" s="561" t="s">
        <v>32305</v>
      </c>
      <c r="I4961" s="561" t="s">
        <v>23270</v>
      </c>
      <c r="J4961" s="561" t="s">
        <v>7063</v>
      </c>
      <c r="K4961" s="562" t="s">
        <v>38327</v>
      </c>
      <c r="L4961" s="561" t="s">
        <v>25</v>
      </c>
    </row>
    <row r="4962" spans="1:12" x14ac:dyDescent="0.25">
      <c r="A4962" s="561" t="s">
        <v>3412</v>
      </c>
      <c r="B4962" s="561" t="s">
        <v>3413</v>
      </c>
      <c r="C4962" s="561" t="s">
        <v>4877</v>
      </c>
      <c r="D4962" s="561" t="s">
        <v>4878</v>
      </c>
      <c r="E4962" s="562" t="s">
        <v>22</v>
      </c>
      <c r="F4962" s="561" t="s">
        <v>22</v>
      </c>
      <c r="G4962" s="561" t="s">
        <v>32307</v>
      </c>
      <c r="H4962" s="561" t="s">
        <v>32308</v>
      </c>
      <c r="I4962" s="561" t="s">
        <v>23270</v>
      </c>
      <c r="J4962" s="561" t="s">
        <v>7063</v>
      </c>
      <c r="K4962" s="562" t="s">
        <v>38328</v>
      </c>
      <c r="L4962" s="561" t="s">
        <v>25</v>
      </c>
    </row>
    <row r="4963" spans="1:12" x14ac:dyDescent="0.25">
      <c r="A4963" s="561" t="s">
        <v>3412</v>
      </c>
      <c r="B4963" s="561" t="s">
        <v>3413</v>
      </c>
      <c r="C4963" s="561" t="s">
        <v>4877</v>
      </c>
      <c r="D4963" s="561" t="s">
        <v>4878</v>
      </c>
      <c r="E4963" s="562" t="s">
        <v>22</v>
      </c>
      <c r="F4963" s="561" t="s">
        <v>22</v>
      </c>
      <c r="G4963" s="561" t="s">
        <v>32310</v>
      </c>
      <c r="H4963" s="561" t="s">
        <v>32311</v>
      </c>
      <c r="I4963" s="561" t="s">
        <v>23270</v>
      </c>
      <c r="J4963" s="561" t="s">
        <v>7063</v>
      </c>
      <c r="K4963" s="562" t="s">
        <v>38329</v>
      </c>
      <c r="L4963" s="561" t="s">
        <v>25</v>
      </c>
    </row>
    <row r="4964" spans="1:12" x14ac:dyDescent="0.25">
      <c r="A4964" s="561" t="s">
        <v>3412</v>
      </c>
      <c r="B4964" s="561" t="s">
        <v>3413</v>
      </c>
      <c r="C4964" s="561" t="s">
        <v>4877</v>
      </c>
      <c r="D4964" s="561" t="s">
        <v>4878</v>
      </c>
      <c r="E4964" s="562" t="s">
        <v>22</v>
      </c>
      <c r="F4964" s="561" t="s">
        <v>22</v>
      </c>
      <c r="G4964" s="561" t="s">
        <v>32313</v>
      </c>
      <c r="H4964" s="561" t="s">
        <v>32314</v>
      </c>
      <c r="I4964" s="561" t="s">
        <v>23270</v>
      </c>
      <c r="J4964" s="561" t="s">
        <v>7063</v>
      </c>
      <c r="K4964" s="562" t="s">
        <v>38330</v>
      </c>
      <c r="L4964" s="561" t="s">
        <v>25</v>
      </c>
    </row>
    <row r="4965" spans="1:12" x14ac:dyDescent="0.25">
      <c r="A4965" s="561" t="s">
        <v>3412</v>
      </c>
      <c r="B4965" s="561" t="s">
        <v>3413</v>
      </c>
      <c r="C4965" s="561" t="s">
        <v>4877</v>
      </c>
      <c r="D4965" s="561" t="s">
        <v>4878</v>
      </c>
      <c r="E4965" s="562" t="s">
        <v>22</v>
      </c>
      <c r="F4965" s="561" t="s">
        <v>22</v>
      </c>
      <c r="G4965" s="561" t="s">
        <v>32316</v>
      </c>
      <c r="H4965" s="561" t="s">
        <v>32317</v>
      </c>
      <c r="I4965" s="561" t="s">
        <v>23270</v>
      </c>
      <c r="J4965" s="561" t="s">
        <v>7063</v>
      </c>
      <c r="K4965" s="562" t="s">
        <v>38331</v>
      </c>
      <c r="L4965" s="561" t="s">
        <v>25</v>
      </c>
    </row>
    <row r="4966" spans="1:12" x14ac:dyDescent="0.25">
      <c r="A4966" s="561" t="s">
        <v>3412</v>
      </c>
      <c r="B4966" s="561" t="s">
        <v>3413</v>
      </c>
      <c r="C4966" s="561" t="s">
        <v>4877</v>
      </c>
      <c r="D4966" s="561" t="s">
        <v>4878</v>
      </c>
      <c r="E4966" s="562" t="s">
        <v>22</v>
      </c>
      <c r="F4966" s="561" t="s">
        <v>22</v>
      </c>
      <c r="G4966" s="561" t="s">
        <v>32319</v>
      </c>
      <c r="H4966" s="561" t="s">
        <v>32320</v>
      </c>
      <c r="I4966" s="561" t="s">
        <v>23270</v>
      </c>
      <c r="J4966" s="561" t="s">
        <v>7063</v>
      </c>
      <c r="K4966" s="562" t="s">
        <v>38332</v>
      </c>
      <c r="L4966" s="561" t="s">
        <v>25</v>
      </c>
    </row>
    <row r="4967" spans="1:12" x14ac:dyDescent="0.25">
      <c r="A4967" s="561" t="s">
        <v>3412</v>
      </c>
      <c r="B4967" s="561" t="s">
        <v>3413</v>
      </c>
      <c r="C4967" s="561" t="s">
        <v>4877</v>
      </c>
      <c r="D4967" s="561" t="s">
        <v>4878</v>
      </c>
      <c r="E4967" s="562" t="s">
        <v>22</v>
      </c>
      <c r="F4967" s="561" t="s">
        <v>22</v>
      </c>
      <c r="G4967" s="561" t="s">
        <v>32322</v>
      </c>
      <c r="H4967" s="561" t="s">
        <v>32323</v>
      </c>
      <c r="I4967" s="561" t="s">
        <v>23270</v>
      </c>
      <c r="J4967" s="561" t="s">
        <v>7063</v>
      </c>
      <c r="K4967" s="562" t="s">
        <v>38333</v>
      </c>
      <c r="L4967" s="561" t="s">
        <v>25</v>
      </c>
    </row>
    <row r="4968" spans="1:12" x14ac:dyDescent="0.25">
      <c r="A4968" s="561" t="s">
        <v>3412</v>
      </c>
      <c r="B4968" s="561" t="s">
        <v>3413</v>
      </c>
      <c r="C4968" s="561" t="s">
        <v>4877</v>
      </c>
      <c r="D4968" s="561" t="s">
        <v>4878</v>
      </c>
      <c r="E4968" s="562" t="s">
        <v>22</v>
      </c>
      <c r="F4968" s="561" t="s">
        <v>22</v>
      </c>
      <c r="G4968" s="561" t="s">
        <v>32325</v>
      </c>
      <c r="H4968" s="561" t="s">
        <v>32326</v>
      </c>
      <c r="I4968" s="561" t="s">
        <v>23270</v>
      </c>
      <c r="J4968" s="561" t="s">
        <v>7063</v>
      </c>
      <c r="K4968" s="562" t="s">
        <v>38334</v>
      </c>
      <c r="L4968" s="561" t="s">
        <v>25</v>
      </c>
    </row>
    <row r="4969" spans="1:12" x14ac:dyDescent="0.25">
      <c r="A4969" s="561" t="s">
        <v>3412</v>
      </c>
      <c r="B4969" s="561" t="s">
        <v>3413</v>
      </c>
      <c r="C4969" s="561" t="s">
        <v>4877</v>
      </c>
      <c r="D4969" s="561" t="s">
        <v>4878</v>
      </c>
      <c r="E4969" s="562" t="s">
        <v>22</v>
      </c>
      <c r="F4969" s="561" t="s">
        <v>22</v>
      </c>
      <c r="G4969" s="561" t="s">
        <v>32328</v>
      </c>
      <c r="H4969" s="561" t="s">
        <v>32329</v>
      </c>
      <c r="I4969" s="561" t="s">
        <v>23270</v>
      </c>
      <c r="J4969" s="561" t="s">
        <v>7063</v>
      </c>
      <c r="K4969" s="562" t="s">
        <v>37674</v>
      </c>
      <c r="L4969" s="561" t="s">
        <v>25</v>
      </c>
    </row>
    <row r="4970" spans="1:12" x14ac:dyDescent="0.25">
      <c r="A4970" s="561" t="s">
        <v>3412</v>
      </c>
      <c r="B4970" s="561" t="s">
        <v>3413</v>
      </c>
      <c r="C4970" s="561" t="s">
        <v>4877</v>
      </c>
      <c r="D4970" s="561" t="s">
        <v>4878</v>
      </c>
      <c r="E4970" s="562" t="s">
        <v>22</v>
      </c>
      <c r="F4970" s="561" t="s">
        <v>22</v>
      </c>
      <c r="G4970" s="561" t="s">
        <v>32330</v>
      </c>
      <c r="H4970" s="561" t="s">
        <v>32331</v>
      </c>
      <c r="I4970" s="561" t="s">
        <v>23270</v>
      </c>
      <c r="J4970" s="561" t="s">
        <v>7063</v>
      </c>
      <c r="K4970" s="562" t="s">
        <v>38335</v>
      </c>
      <c r="L4970" s="561" t="s">
        <v>25</v>
      </c>
    </row>
    <row r="4971" spans="1:12" x14ac:dyDescent="0.25">
      <c r="A4971" s="561" t="s">
        <v>3412</v>
      </c>
      <c r="B4971" s="561" t="s">
        <v>3413</v>
      </c>
      <c r="C4971" s="561" t="s">
        <v>4877</v>
      </c>
      <c r="D4971" s="561" t="s">
        <v>4878</v>
      </c>
      <c r="E4971" s="562" t="s">
        <v>22</v>
      </c>
      <c r="F4971" s="561" t="s">
        <v>22</v>
      </c>
      <c r="G4971" s="561" t="s">
        <v>32333</v>
      </c>
      <c r="H4971" s="561" t="s">
        <v>32334</v>
      </c>
      <c r="I4971" s="561" t="s">
        <v>23270</v>
      </c>
      <c r="J4971" s="561" t="s">
        <v>7063</v>
      </c>
      <c r="K4971" s="562" t="s">
        <v>38336</v>
      </c>
      <c r="L4971" s="561" t="s">
        <v>25</v>
      </c>
    </row>
    <row r="4972" spans="1:12" x14ac:dyDescent="0.25">
      <c r="A4972" s="561" t="s">
        <v>3412</v>
      </c>
      <c r="B4972" s="561" t="s">
        <v>3413</v>
      </c>
      <c r="C4972" s="561" t="s">
        <v>4877</v>
      </c>
      <c r="D4972" s="561" t="s">
        <v>4878</v>
      </c>
      <c r="E4972" s="562" t="s">
        <v>22</v>
      </c>
      <c r="F4972" s="561" t="s">
        <v>22</v>
      </c>
      <c r="G4972" s="561" t="s">
        <v>32336</v>
      </c>
      <c r="H4972" s="561" t="s">
        <v>32337</v>
      </c>
      <c r="I4972" s="561" t="s">
        <v>23270</v>
      </c>
      <c r="J4972" s="561" t="s">
        <v>7063</v>
      </c>
      <c r="K4972" s="562" t="s">
        <v>38337</v>
      </c>
      <c r="L4972" s="561" t="s">
        <v>25</v>
      </c>
    </row>
    <row r="4973" spans="1:12" x14ac:dyDescent="0.25">
      <c r="A4973" s="561" t="s">
        <v>3412</v>
      </c>
      <c r="B4973" s="561" t="s">
        <v>3413</v>
      </c>
      <c r="C4973" s="561" t="s">
        <v>4881</v>
      </c>
      <c r="D4973" s="561" t="s">
        <v>4882</v>
      </c>
      <c r="E4973" s="562" t="s">
        <v>22</v>
      </c>
      <c r="F4973" s="561" t="s">
        <v>22</v>
      </c>
      <c r="G4973" s="561" t="s">
        <v>32339</v>
      </c>
      <c r="H4973" s="561" t="s">
        <v>4883</v>
      </c>
      <c r="I4973" s="561" t="s">
        <v>23270</v>
      </c>
      <c r="J4973" s="561" t="s">
        <v>24</v>
      </c>
      <c r="K4973" s="562" t="s">
        <v>7114</v>
      </c>
      <c r="L4973" s="561" t="s">
        <v>25</v>
      </c>
    </row>
    <row r="4974" spans="1:12" x14ac:dyDescent="0.25">
      <c r="A4974" s="561" t="s">
        <v>3412</v>
      </c>
      <c r="B4974" s="561" t="s">
        <v>3413</v>
      </c>
      <c r="C4974" s="561" t="s">
        <v>4881</v>
      </c>
      <c r="D4974" s="561" t="s">
        <v>4882</v>
      </c>
      <c r="E4974" s="562" t="s">
        <v>22</v>
      </c>
      <c r="F4974" s="561" t="s">
        <v>22</v>
      </c>
      <c r="G4974" s="561" t="s">
        <v>32341</v>
      </c>
      <c r="H4974" s="561" t="s">
        <v>4884</v>
      </c>
      <c r="I4974" s="561" t="s">
        <v>23270</v>
      </c>
      <c r="J4974" s="561" t="s">
        <v>24</v>
      </c>
      <c r="K4974" s="562" t="s">
        <v>36143</v>
      </c>
      <c r="L4974" s="561" t="s">
        <v>25</v>
      </c>
    </row>
    <row r="4975" spans="1:12" x14ac:dyDescent="0.25">
      <c r="A4975" s="561" t="s">
        <v>3412</v>
      </c>
      <c r="B4975" s="561" t="s">
        <v>3413</v>
      </c>
      <c r="C4975" s="561" t="s">
        <v>4885</v>
      </c>
      <c r="D4975" s="561" t="s">
        <v>4886</v>
      </c>
      <c r="E4975" s="562" t="s">
        <v>22</v>
      </c>
      <c r="F4975" s="561" t="s">
        <v>22</v>
      </c>
      <c r="G4975" s="561" t="s">
        <v>32343</v>
      </c>
      <c r="H4975" s="561" t="s">
        <v>32344</v>
      </c>
      <c r="I4975" s="561" t="s">
        <v>23270</v>
      </c>
      <c r="J4975" s="561" t="s">
        <v>24</v>
      </c>
      <c r="K4975" s="562" t="s">
        <v>3581</v>
      </c>
      <c r="L4975" s="561" t="s">
        <v>25</v>
      </c>
    </row>
    <row r="4976" spans="1:12" x14ac:dyDescent="0.25">
      <c r="A4976" s="561" t="s">
        <v>3412</v>
      </c>
      <c r="B4976" s="561" t="s">
        <v>3413</v>
      </c>
      <c r="C4976" s="561" t="s">
        <v>4885</v>
      </c>
      <c r="D4976" s="561" t="s">
        <v>4886</v>
      </c>
      <c r="E4976" s="562" t="s">
        <v>22</v>
      </c>
      <c r="F4976" s="561" t="s">
        <v>22</v>
      </c>
      <c r="G4976" s="561" t="s">
        <v>32345</v>
      </c>
      <c r="H4976" s="561" t="s">
        <v>32346</v>
      </c>
      <c r="I4976" s="561" t="s">
        <v>23270</v>
      </c>
      <c r="J4976" s="561" t="s">
        <v>24</v>
      </c>
      <c r="K4976" s="562" t="s">
        <v>29524</v>
      </c>
      <c r="L4976" s="561" t="s">
        <v>25</v>
      </c>
    </row>
    <row r="4977" spans="1:12" x14ac:dyDescent="0.25">
      <c r="A4977" s="561" t="s">
        <v>3412</v>
      </c>
      <c r="B4977" s="561" t="s">
        <v>3413</v>
      </c>
      <c r="C4977" s="561" t="s">
        <v>4885</v>
      </c>
      <c r="D4977" s="561" t="s">
        <v>4886</v>
      </c>
      <c r="E4977" s="562" t="s">
        <v>22</v>
      </c>
      <c r="F4977" s="561" t="s">
        <v>22</v>
      </c>
      <c r="G4977" s="561" t="s">
        <v>32348</v>
      </c>
      <c r="H4977" s="561" t="s">
        <v>32349</v>
      </c>
      <c r="I4977" s="561" t="s">
        <v>23270</v>
      </c>
      <c r="J4977" s="561" t="s">
        <v>24</v>
      </c>
      <c r="K4977" s="562" t="s">
        <v>38338</v>
      </c>
      <c r="L4977" s="561" t="s">
        <v>25</v>
      </c>
    </row>
    <row r="4978" spans="1:12" x14ac:dyDescent="0.25">
      <c r="A4978" s="561" t="s">
        <v>3412</v>
      </c>
      <c r="B4978" s="561" t="s">
        <v>3413</v>
      </c>
      <c r="C4978" s="561" t="s">
        <v>4885</v>
      </c>
      <c r="D4978" s="561" t="s">
        <v>4886</v>
      </c>
      <c r="E4978" s="562" t="s">
        <v>22</v>
      </c>
      <c r="F4978" s="561" t="s">
        <v>22</v>
      </c>
      <c r="G4978" s="561" t="s">
        <v>32350</v>
      </c>
      <c r="H4978" s="561" t="s">
        <v>32351</v>
      </c>
      <c r="I4978" s="561" t="s">
        <v>23270</v>
      </c>
      <c r="J4978" s="561" t="s">
        <v>24</v>
      </c>
      <c r="K4978" s="562" t="s">
        <v>26344</v>
      </c>
      <c r="L4978" s="561" t="s">
        <v>25</v>
      </c>
    </row>
    <row r="4979" spans="1:12" x14ac:dyDescent="0.25">
      <c r="A4979" s="561" t="s">
        <v>3412</v>
      </c>
      <c r="B4979" s="561" t="s">
        <v>3413</v>
      </c>
      <c r="C4979" s="561" t="s">
        <v>4885</v>
      </c>
      <c r="D4979" s="561" t="s">
        <v>4886</v>
      </c>
      <c r="E4979" s="562" t="s">
        <v>22</v>
      </c>
      <c r="F4979" s="561" t="s">
        <v>22</v>
      </c>
      <c r="G4979" s="561" t="s">
        <v>32352</v>
      </c>
      <c r="H4979" s="561" t="s">
        <v>32353</v>
      </c>
      <c r="I4979" s="561" t="s">
        <v>23270</v>
      </c>
      <c r="J4979" s="561" t="s">
        <v>24</v>
      </c>
      <c r="K4979" s="562" t="s">
        <v>38339</v>
      </c>
      <c r="L4979" s="561" t="s">
        <v>25</v>
      </c>
    </row>
    <row r="4980" spans="1:12" x14ac:dyDescent="0.25">
      <c r="A4980" s="561" t="s">
        <v>3412</v>
      </c>
      <c r="B4980" s="561" t="s">
        <v>3413</v>
      </c>
      <c r="C4980" s="561" t="s">
        <v>4885</v>
      </c>
      <c r="D4980" s="561" t="s">
        <v>4886</v>
      </c>
      <c r="E4980" s="562" t="s">
        <v>22</v>
      </c>
      <c r="F4980" s="561" t="s">
        <v>22</v>
      </c>
      <c r="G4980" s="561" t="s">
        <v>32355</v>
      </c>
      <c r="H4980" s="561" t="s">
        <v>4889</v>
      </c>
      <c r="I4980" s="561" t="s">
        <v>23270</v>
      </c>
      <c r="J4980" s="561" t="s">
        <v>24</v>
      </c>
      <c r="K4980" s="562" t="s">
        <v>38340</v>
      </c>
      <c r="L4980" s="561" t="s">
        <v>25</v>
      </c>
    </row>
    <row r="4981" spans="1:12" x14ac:dyDescent="0.25">
      <c r="A4981" s="561" t="s">
        <v>3412</v>
      </c>
      <c r="B4981" s="561" t="s">
        <v>3413</v>
      </c>
      <c r="C4981" s="561" t="s">
        <v>4885</v>
      </c>
      <c r="D4981" s="561" t="s">
        <v>4886</v>
      </c>
      <c r="E4981" s="562" t="s">
        <v>22</v>
      </c>
      <c r="F4981" s="561" t="s">
        <v>22</v>
      </c>
      <c r="G4981" s="561" t="s">
        <v>32356</v>
      </c>
      <c r="H4981" s="561" t="s">
        <v>4890</v>
      </c>
      <c r="I4981" s="561" t="s">
        <v>23270</v>
      </c>
      <c r="J4981" s="561" t="s">
        <v>24</v>
      </c>
      <c r="K4981" s="562" t="s">
        <v>7900</v>
      </c>
      <c r="L4981" s="561" t="s">
        <v>25</v>
      </c>
    </row>
    <row r="4982" spans="1:12" x14ac:dyDescent="0.25">
      <c r="A4982" s="561" t="s">
        <v>3412</v>
      </c>
      <c r="B4982" s="561" t="s">
        <v>3413</v>
      </c>
      <c r="C4982" s="561" t="s">
        <v>4885</v>
      </c>
      <c r="D4982" s="561" t="s">
        <v>4886</v>
      </c>
      <c r="E4982" s="562" t="s">
        <v>22</v>
      </c>
      <c r="F4982" s="561" t="s">
        <v>22</v>
      </c>
      <c r="G4982" s="561" t="s">
        <v>32357</v>
      </c>
      <c r="H4982" s="561" t="s">
        <v>4891</v>
      </c>
      <c r="I4982" s="561" t="s">
        <v>23270</v>
      </c>
      <c r="J4982" s="561" t="s">
        <v>24</v>
      </c>
      <c r="K4982" s="562" t="s">
        <v>38341</v>
      </c>
      <c r="L4982" s="561" t="s">
        <v>25</v>
      </c>
    </row>
    <row r="4983" spans="1:12" x14ac:dyDescent="0.25">
      <c r="A4983" s="561" t="s">
        <v>3412</v>
      </c>
      <c r="B4983" s="561" t="s">
        <v>3413</v>
      </c>
      <c r="C4983" s="561" t="s">
        <v>4885</v>
      </c>
      <c r="D4983" s="561" t="s">
        <v>4886</v>
      </c>
      <c r="E4983" s="562" t="s">
        <v>22</v>
      </c>
      <c r="F4983" s="561" t="s">
        <v>22</v>
      </c>
      <c r="G4983" s="561" t="s">
        <v>32358</v>
      </c>
      <c r="H4983" s="561" t="s">
        <v>4892</v>
      </c>
      <c r="I4983" s="561" t="s">
        <v>23270</v>
      </c>
      <c r="J4983" s="561" t="s">
        <v>24</v>
      </c>
      <c r="K4983" s="562" t="s">
        <v>30196</v>
      </c>
      <c r="L4983" s="561" t="s">
        <v>25</v>
      </c>
    </row>
    <row r="4984" spans="1:12" x14ac:dyDescent="0.25">
      <c r="A4984" s="561" t="s">
        <v>3412</v>
      </c>
      <c r="B4984" s="561" t="s">
        <v>3413</v>
      </c>
      <c r="C4984" s="561" t="s">
        <v>4885</v>
      </c>
      <c r="D4984" s="561" t="s">
        <v>4886</v>
      </c>
      <c r="E4984" s="562" t="s">
        <v>22</v>
      </c>
      <c r="F4984" s="561" t="s">
        <v>22</v>
      </c>
      <c r="G4984" s="561" t="s">
        <v>32359</v>
      </c>
      <c r="H4984" s="561" t="s">
        <v>4894</v>
      </c>
      <c r="I4984" s="561" t="s">
        <v>23270</v>
      </c>
      <c r="J4984" s="561" t="s">
        <v>24</v>
      </c>
      <c r="K4984" s="562" t="s">
        <v>38342</v>
      </c>
      <c r="L4984" s="561" t="s">
        <v>25</v>
      </c>
    </row>
    <row r="4985" spans="1:12" x14ac:dyDescent="0.25">
      <c r="A4985" s="561" t="s">
        <v>3412</v>
      </c>
      <c r="B4985" s="561" t="s">
        <v>3413</v>
      </c>
      <c r="C4985" s="561" t="s">
        <v>4885</v>
      </c>
      <c r="D4985" s="561" t="s">
        <v>4886</v>
      </c>
      <c r="E4985" s="562" t="s">
        <v>22</v>
      </c>
      <c r="F4985" s="561" t="s">
        <v>22</v>
      </c>
      <c r="G4985" s="561" t="s">
        <v>32361</v>
      </c>
      <c r="H4985" s="561" t="s">
        <v>4895</v>
      </c>
      <c r="I4985" s="561" t="s">
        <v>23270</v>
      </c>
      <c r="J4985" s="561" t="s">
        <v>24</v>
      </c>
      <c r="K4985" s="562" t="s">
        <v>34605</v>
      </c>
      <c r="L4985" s="561" t="s">
        <v>25</v>
      </c>
    </row>
    <row r="4986" spans="1:12" x14ac:dyDescent="0.25">
      <c r="A4986" s="561" t="s">
        <v>3412</v>
      </c>
      <c r="B4986" s="561" t="s">
        <v>3413</v>
      </c>
      <c r="C4986" s="561" t="s">
        <v>4885</v>
      </c>
      <c r="D4986" s="561" t="s">
        <v>4886</v>
      </c>
      <c r="E4986" s="562" t="s">
        <v>22</v>
      </c>
      <c r="F4986" s="561" t="s">
        <v>22</v>
      </c>
      <c r="G4986" s="561" t="s">
        <v>32363</v>
      </c>
      <c r="H4986" s="561" t="s">
        <v>32364</v>
      </c>
      <c r="I4986" s="561" t="s">
        <v>23270</v>
      </c>
      <c r="J4986" s="561" t="s">
        <v>24</v>
      </c>
      <c r="K4986" s="562" t="s">
        <v>38343</v>
      </c>
      <c r="L4986" s="561" t="s">
        <v>25</v>
      </c>
    </row>
    <row r="4987" spans="1:12" x14ac:dyDescent="0.25">
      <c r="A4987" s="561" t="s">
        <v>3412</v>
      </c>
      <c r="B4987" s="561" t="s">
        <v>3413</v>
      </c>
      <c r="C4987" s="561" t="s">
        <v>4885</v>
      </c>
      <c r="D4987" s="561" t="s">
        <v>4886</v>
      </c>
      <c r="E4987" s="562" t="s">
        <v>22</v>
      </c>
      <c r="F4987" s="561" t="s">
        <v>22</v>
      </c>
      <c r="G4987" s="561" t="s">
        <v>32365</v>
      </c>
      <c r="H4987" s="561" t="s">
        <v>32366</v>
      </c>
      <c r="I4987" s="561" t="s">
        <v>23270</v>
      </c>
      <c r="J4987" s="561" t="s">
        <v>24</v>
      </c>
      <c r="K4987" s="562" t="s">
        <v>31534</v>
      </c>
      <c r="L4987" s="561" t="s">
        <v>25</v>
      </c>
    </row>
    <row r="4988" spans="1:12" x14ac:dyDescent="0.25">
      <c r="A4988" s="561" t="s">
        <v>3412</v>
      </c>
      <c r="B4988" s="561" t="s">
        <v>3413</v>
      </c>
      <c r="C4988" s="561" t="s">
        <v>4885</v>
      </c>
      <c r="D4988" s="561" t="s">
        <v>4886</v>
      </c>
      <c r="E4988" s="562" t="s">
        <v>22</v>
      </c>
      <c r="F4988" s="561" t="s">
        <v>22</v>
      </c>
      <c r="G4988" s="561" t="s">
        <v>32368</v>
      </c>
      <c r="H4988" s="561" t="s">
        <v>32369</v>
      </c>
      <c r="I4988" s="561" t="s">
        <v>23270</v>
      </c>
      <c r="J4988" s="561" t="s">
        <v>24</v>
      </c>
      <c r="K4988" s="562" t="s">
        <v>24463</v>
      </c>
      <c r="L4988" s="561" t="s">
        <v>25</v>
      </c>
    </row>
    <row r="4989" spans="1:12" x14ac:dyDescent="0.25">
      <c r="A4989" s="561" t="s">
        <v>3412</v>
      </c>
      <c r="B4989" s="561" t="s">
        <v>3413</v>
      </c>
      <c r="C4989" s="561" t="s">
        <v>4885</v>
      </c>
      <c r="D4989" s="561" t="s">
        <v>4886</v>
      </c>
      <c r="E4989" s="562" t="s">
        <v>22</v>
      </c>
      <c r="F4989" s="561" t="s">
        <v>22</v>
      </c>
      <c r="G4989" s="561" t="s">
        <v>32371</v>
      </c>
      <c r="H4989" s="561" t="s">
        <v>32372</v>
      </c>
      <c r="I4989" s="561" t="s">
        <v>23270</v>
      </c>
      <c r="J4989" s="561" t="s">
        <v>24</v>
      </c>
      <c r="K4989" s="562" t="s">
        <v>8526</v>
      </c>
      <c r="L4989" s="561" t="s">
        <v>25</v>
      </c>
    </row>
    <row r="4990" spans="1:12" x14ac:dyDescent="0.25">
      <c r="A4990" s="561" t="s">
        <v>3412</v>
      </c>
      <c r="B4990" s="561" t="s">
        <v>3413</v>
      </c>
      <c r="C4990" s="561" t="s">
        <v>4885</v>
      </c>
      <c r="D4990" s="561" t="s">
        <v>4886</v>
      </c>
      <c r="E4990" s="562" t="s">
        <v>22</v>
      </c>
      <c r="F4990" s="561" t="s">
        <v>22</v>
      </c>
      <c r="G4990" s="561" t="s">
        <v>32374</v>
      </c>
      <c r="H4990" s="561" t="s">
        <v>32375</v>
      </c>
      <c r="I4990" s="561" t="s">
        <v>23270</v>
      </c>
      <c r="J4990" s="561" t="s">
        <v>24</v>
      </c>
      <c r="K4990" s="562" t="s">
        <v>7716</v>
      </c>
      <c r="L4990" s="561" t="s">
        <v>25</v>
      </c>
    </row>
    <row r="4991" spans="1:12" x14ac:dyDescent="0.25">
      <c r="A4991" s="561" t="s">
        <v>3412</v>
      </c>
      <c r="B4991" s="561" t="s">
        <v>3413</v>
      </c>
      <c r="C4991" s="561" t="s">
        <v>4885</v>
      </c>
      <c r="D4991" s="561" t="s">
        <v>4886</v>
      </c>
      <c r="E4991" s="562" t="s">
        <v>22</v>
      </c>
      <c r="F4991" s="561" t="s">
        <v>22</v>
      </c>
      <c r="G4991" s="561" t="s">
        <v>32376</v>
      </c>
      <c r="H4991" s="561" t="s">
        <v>32377</v>
      </c>
      <c r="I4991" s="561" t="s">
        <v>23270</v>
      </c>
      <c r="J4991" s="561" t="s">
        <v>24</v>
      </c>
      <c r="K4991" s="562" t="s">
        <v>3030</v>
      </c>
      <c r="L4991" s="561" t="s">
        <v>25</v>
      </c>
    </row>
    <row r="4992" spans="1:12" x14ac:dyDescent="0.25">
      <c r="A4992" s="561" t="s">
        <v>3412</v>
      </c>
      <c r="B4992" s="561" t="s">
        <v>3413</v>
      </c>
      <c r="C4992" s="561" t="s">
        <v>4885</v>
      </c>
      <c r="D4992" s="561" t="s">
        <v>4886</v>
      </c>
      <c r="E4992" s="562" t="s">
        <v>22</v>
      </c>
      <c r="F4992" s="561" t="s">
        <v>22</v>
      </c>
      <c r="G4992" s="561" t="s">
        <v>32378</v>
      </c>
      <c r="H4992" s="561" t="s">
        <v>32379</v>
      </c>
      <c r="I4992" s="561" t="s">
        <v>23270</v>
      </c>
      <c r="J4992" s="561" t="s">
        <v>24</v>
      </c>
      <c r="K4992" s="562" t="s">
        <v>24311</v>
      </c>
      <c r="L4992" s="561" t="s">
        <v>25</v>
      </c>
    </row>
    <row r="4993" spans="1:12" x14ac:dyDescent="0.25">
      <c r="A4993" s="561" t="s">
        <v>3412</v>
      </c>
      <c r="B4993" s="561" t="s">
        <v>3413</v>
      </c>
      <c r="C4993" s="561" t="s">
        <v>4885</v>
      </c>
      <c r="D4993" s="561" t="s">
        <v>4886</v>
      </c>
      <c r="E4993" s="562" t="s">
        <v>22</v>
      </c>
      <c r="F4993" s="561" t="s">
        <v>22</v>
      </c>
      <c r="G4993" s="561" t="s">
        <v>32380</v>
      </c>
      <c r="H4993" s="561" t="s">
        <v>32381</v>
      </c>
      <c r="I4993" s="561" t="s">
        <v>23270</v>
      </c>
      <c r="J4993" s="561" t="s">
        <v>24</v>
      </c>
      <c r="K4993" s="562" t="s">
        <v>38344</v>
      </c>
      <c r="L4993" s="561" t="s">
        <v>25</v>
      </c>
    </row>
    <row r="4994" spans="1:12" x14ac:dyDescent="0.25">
      <c r="A4994" s="561" t="s">
        <v>3412</v>
      </c>
      <c r="B4994" s="561" t="s">
        <v>3413</v>
      </c>
      <c r="C4994" s="561" t="s">
        <v>4885</v>
      </c>
      <c r="D4994" s="561" t="s">
        <v>4886</v>
      </c>
      <c r="E4994" s="562" t="s">
        <v>22</v>
      </c>
      <c r="F4994" s="561" t="s">
        <v>22</v>
      </c>
      <c r="G4994" s="561" t="s">
        <v>32383</v>
      </c>
      <c r="H4994" s="561" t="s">
        <v>32384</v>
      </c>
      <c r="I4994" s="561" t="s">
        <v>23270</v>
      </c>
      <c r="J4994" s="561" t="s">
        <v>24</v>
      </c>
      <c r="K4994" s="562" t="s">
        <v>38345</v>
      </c>
      <c r="L4994" s="561" t="s">
        <v>25</v>
      </c>
    </row>
    <row r="4995" spans="1:12" x14ac:dyDescent="0.25">
      <c r="A4995" s="561" t="s">
        <v>3412</v>
      </c>
      <c r="B4995" s="561" t="s">
        <v>3413</v>
      </c>
      <c r="C4995" s="561" t="s">
        <v>4885</v>
      </c>
      <c r="D4995" s="561" t="s">
        <v>4886</v>
      </c>
      <c r="E4995" s="562" t="s">
        <v>22</v>
      </c>
      <c r="F4995" s="561" t="s">
        <v>22</v>
      </c>
      <c r="G4995" s="561" t="s">
        <v>32386</v>
      </c>
      <c r="H4995" s="561" t="s">
        <v>32387</v>
      </c>
      <c r="I4995" s="561" t="s">
        <v>23270</v>
      </c>
      <c r="J4995" s="561" t="s">
        <v>24</v>
      </c>
      <c r="K4995" s="562" t="s">
        <v>38346</v>
      </c>
      <c r="L4995" s="561" t="s">
        <v>25</v>
      </c>
    </row>
    <row r="4996" spans="1:12" x14ac:dyDescent="0.25">
      <c r="A4996" s="561" t="s">
        <v>3412</v>
      </c>
      <c r="B4996" s="561" t="s">
        <v>3413</v>
      </c>
      <c r="C4996" s="561" t="s">
        <v>4885</v>
      </c>
      <c r="D4996" s="561" t="s">
        <v>4886</v>
      </c>
      <c r="E4996" s="562" t="s">
        <v>22</v>
      </c>
      <c r="F4996" s="561" t="s">
        <v>22</v>
      </c>
      <c r="G4996" s="561" t="s">
        <v>32389</v>
      </c>
      <c r="H4996" s="561" t="s">
        <v>32390</v>
      </c>
      <c r="I4996" s="561" t="s">
        <v>23270</v>
      </c>
      <c r="J4996" s="561" t="s">
        <v>24</v>
      </c>
      <c r="K4996" s="562" t="s">
        <v>4450</v>
      </c>
      <c r="L4996" s="561" t="s">
        <v>25</v>
      </c>
    </row>
    <row r="4997" spans="1:12" x14ac:dyDescent="0.25">
      <c r="A4997" s="561" t="s">
        <v>3412</v>
      </c>
      <c r="B4997" s="561" t="s">
        <v>3413</v>
      </c>
      <c r="C4997" s="561" t="s">
        <v>4885</v>
      </c>
      <c r="D4997" s="561" t="s">
        <v>4886</v>
      </c>
      <c r="E4997" s="562" t="s">
        <v>22</v>
      </c>
      <c r="F4997" s="561" t="s">
        <v>22</v>
      </c>
      <c r="G4997" s="561" t="s">
        <v>32391</v>
      </c>
      <c r="H4997" s="561" t="s">
        <v>32392</v>
      </c>
      <c r="I4997" s="561" t="s">
        <v>23270</v>
      </c>
      <c r="J4997" s="561" t="s">
        <v>24</v>
      </c>
      <c r="K4997" s="562" t="s">
        <v>7170</v>
      </c>
      <c r="L4997" s="561" t="s">
        <v>25</v>
      </c>
    </row>
    <row r="4998" spans="1:12" x14ac:dyDescent="0.25">
      <c r="A4998" s="561" t="s">
        <v>3412</v>
      </c>
      <c r="B4998" s="561" t="s">
        <v>3413</v>
      </c>
      <c r="C4998" s="561" t="s">
        <v>4885</v>
      </c>
      <c r="D4998" s="561" t="s">
        <v>4886</v>
      </c>
      <c r="E4998" s="562" t="s">
        <v>22</v>
      </c>
      <c r="F4998" s="561" t="s">
        <v>22</v>
      </c>
      <c r="G4998" s="561" t="s">
        <v>32394</v>
      </c>
      <c r="H4998" s="561" t="s">
        <v>32395</v>
      </c>
      <c r="I4998" s="561" t="s">
        <v>23270</v>
      </c>
      <c r="J4998" s="561" t="s">
        <v>24</v>
      </c>
      <c r="K4998" s="562" t="s">
        <v>38347</v>
      </c>
      <c r="L4998" s="561" t="s">
        <v>25</v>
      </c>
    </row>
    <row r="4999" spans="1:12" x14ac:dyDescent="0.25">
      <c r="A4999" s="561" t="s">
        <v>3412</v>
      </c>
      <c r="B4999" s="561" t="s">
        <v>3413</v>
      </c>
      <c r="C4999" s="561" t="s">
        <v>4885</v>
      </c>
      <c r="D4999" s="561" t="s">
        <v>4886</v>
      </c>
      <c r="E4999" s="562" t="s">
        <v>22</v>
      </c>
      <c r="F4999" s="561" t="s">
        <v>22</v>
      </c>
      <c r="G4999" s="561" t="s">
        <v>32397</v>
      </c>
      <c r="H4999" s="561" t="s">
        <v>32398</v>
      </c>
      <c r="I4999" s="561" t="s">
        <v>23270</v>
      </c>
      <c r="J4999" s="561" t="s">
        <v>24</v>
      </c>
      <c r="K4999" s="562" t="s">
        <v>38348</v>
      </c>
      <c r="L4999" s="561" t="s">
        <v>25</v>
      </c>
    </row>
    <row r="5000" spans="1:12" x14ac:dyDescent="0.25">
      <c r="A5000" s="561" t="s">
        <v>3412</v>
      </c>
      <c r="B5000" s="561" t="s">
        <v>3413</v>
      </c>
      <c r="C5000" s="561" t="s">
        <v>4885</v>
      </c>
      <c r="D5000" s="561" t="s">
        <v>4886</v>
      </c>
      <c r="E5000" s="562" t="s">
        <v>22</v>
      </c>
      <c r="F5000" s="561" t="s">
        <v>22</v>
      </c>
      <c r="G5000" s="561" t="s">
        <v>32400</v>
      </c>
      <c r="H5000" s="561" t="s">
        <v>32401</v>
      </c>
      <c r="I5000" s="561" t="s">
        <v>23270</v>
      </c>
      <c r="J5000" s="561" t="s">
        <v>24</v>
      </c>
      <c r="K5000" s="562" t="s">
        <v>38349</v>
      </c>
      <c r="L5000" s="561" t="s">
        <v>25</v>
      </c>
    </row>
    <row r="5001" spans="1:12" x14ac:dyDescent="0.25">
      <c r="A5001" s="561" t="s">
        <v>3412</v>
      </c>
      <c r="B5001" s="561" t="s">
        <v>3413</v>
      </c>
      <c r="C5001" s="561" t="s">
        <v>4885</v>
      </c>
      <c r="D5001" s="561" t="s">
        <v>4886</v>
      </c>
      <c r="E5001" s="562" t="s">
        <v>22</v>
      </c>
      <c r="F5001" s="561" t="s">
        <v>22</v>
      </c>
      <c r="G5001" s="561" t="s">
        <v>32403</v>
      </c>
      <c r="H5001" s="561" t="s">
        <v>32404</v>
      </c>
      <c r="I5001" s="561" t="s">
        <v>23270</v>
      </c>
      <c r="J5001" s="561" t="s">
        <v>24</v>
      </c>
      <c r="K5001" s="562" t="s">
        <v>38350</v>
      </c>
      <c r="L5001" s="561" t="s">
        <v>25</v>
      </c>
    </row>
    <row r="5002" spans="1:12" x14ac:dyDescent="0.25">
      <c r="A5002" s="561" t="s">
        <v>3412</v>
      </c>
      <c r="B5002" s="561" t="s">
        <v>3413</v>
      </c>
      <c r="C5002" s="561" t="s">
        <v>4885</v>
      </c>
      <c r="D5002" s="561" t="s">
        <v>4886</v>
      </c>
      <c r="E5002" s="562" t="s">
        <v>22</v>
      </c>
      <c r="F5002" s="561" t="s">
        <v>22</v>
      </c>
      <c r="G5002" s="561" t="s">
        <v>32406</v>
      </c>
      <c r="H5002" s="561" t="s">
        <v>32407</v>
      </c>
      <c r="I5002" s="561" t="s">
        <v>23270</v>
      </c>
      <c r="J5002" s="561" t="s">
        <v>24</v>
      </c>
      <c r="K5002" s="562" t="s">
        <v>38351</v>
      </c>
      <c r="L5002" s="561" t="s">
        <v>25</v>
      </c>
    </row>
    <row r="5003" spans="1:12" x14ac:dyDescent="0.25">
      <c r="A5003" s="561" t="s">
        <v>3412</v>
      </c>
      <c r="B5003" s="561" t="s">
        <v>3413</v>
      </c>
      <c r="C5003" s="561" t="s">
        <v>4885</v>
      </c>
      <c r="D5003" s="561" t="s">
        <v>4886</v>
      </c>
      <c r="E5003" s="562" t="s">
        <v>22</v>
      </c>
      <c r="F5003" s="561" t="s">
        <v>22</v>
      </c>
      <c r="G5003" s="561" t="s">
        <v>32409</v>
      </c>
      <c r="H5003" s="561" t="s">
        <v>32410</v>
      </c>
      <c r="I5003" s="561" t="s">
        <v>23270</v>
      </c>
      <c r="J5003" s="561" t="s">
        <v>24</v>
      </c>
      <c r="K5003" s="562" t="s">
        <v>24841</v>
      </c>
      <c r="L5003" s="561" t="s">
        <v>25</v>
      </c>
    </row>
    <row r="5004" spans="1:12" x14ac:dyDescent="0.25">
      <c r="A5004" s="561" t="s">
        <v>3412</v>
      </c>
      <c r="B5004" s="561" t="s">
        <v>3413</v>
      </c>
      <c r="C5004" s="561" t="s">
        <v>4885</v>
      </c>
      <c r="D5004" s="561" t="s">
        <v>4886</v>
      </c>
      <c r="E5004" s="562" t="s">
        <v>22</v>
      </c>
      <c r="F5004" s="561" t="s">
        <v>22</v>
      </c>
      <c r="G5004" s="561" t="s">
        <v>32411</v>
      </c>
      <c r="H5004" s="561" t="s">
        <v>32412</v>
      </c>
      <c r="I5004" s="561" t="s">
        <v>23270</v>
      </c>
      <c r="J5004" s="561" t="s">
        <v>24</v>
      </c>
      <c r="K5004" s="562" t="s">
        <v>8326</v>
      </c>
      <c r="L5004" s="561" t="s">
        <v>25</v>
      </c>
    </row>
    <row r="5005" spans="1:12" x14ac:dyDescent="0.25">
      <c r="A5005" s="561" t="s">
        <v>3412</v>
      </c>
      <c r="B5005" s="561" t="s">
        <v>3413</v>
      </c>
      <c r="C5005" s="561" t="s">
        <v>4885</v>
      </c>
      <c r="D5005" s="561" t="s">
        <v>4886</v>
      </c>
      <c r="E5005" s="562" t="s">
        <v>22</v>
      </c>
      <c r="F5005" s="561" t="s">
        <v>22</v>
      </c>
      <c r="G5005" s="561" t="s">
        <v>32414</v>
      </c>
      <c r="H5005" s="561" t="s">
        <v>32415</v>
      </c>
      <c r="I5005" s="561" t="s">
        <v>23270</v>
      </c>
      <c r="J5005" s="561" t="s">
        <v>24</v>
      </c>
      <c r="K5005" s="562" t="s">
        <v>38352</v>
      </c>
      <c r="L5005" s="561" t="s">
        <v>25</v>
      </c>
    </row>
    <row r="5006" spans="1:12" x14ac:dyDescent="0.25">
      <c r="A5006" s="561" t="s">
        <v>3412</v>
      </c>
      <c r="B5006" s="561" t="s">
        <v>3413</v>
      </c>
      <c r="C5006" s="561" t="s">
        <v>4885</v>
      </c>
      <c r="D5006" s="561" t="s">
        <v>4886</v>
      </c>
      <c r="E5006" s="562" t="s">
        <v>22</v>
      </c>
      <c r="F5006" s="561" t="s">
        <v>22</v>
      </c>
      <c r="G5006" s="561" t="s">
        <v>32416</v>
      </c>
      <c r="H5006" s="561" t="s">
        <v>32417</v>
      </c>
      <c r="I5006" s="561" t="s">
        <v>23270</v>
      </c>
      <c r="J5006" s="561" t="s">
        <v>24</v>
      </c>
      <c r="K5006" s="562" t="s">
        <v>8291</v>
      </c>
      <c r="L5006" s="561" t="s">
        <v>25</v>
      </c>
    </row>
    <row r="5007" spans="1:12" x14ac:dyDescent="0.25">
      <c r="A5007" s="561" t="s">
        <v>3412</v>
      </c>
      <c r="B5007" s="561" t="s">
        <v>3413</v>
      </c>
      <c r="C5007" s="561" t="s">
        <v>4885</v>
      </c>
      <c r="D5007" s="561" t="s">
        <v>4886</v>
      </c>
      <c r="E5007" s="562" t="s">
        <v>22</v>
      </c>
      <c r="F5007" s="561" t="s">
        <v>22</v>
      </c>
      <c r="G5007" s="561" t="s">
        <v>32419</v>
      </c>
      <c r="H5007" s="561" t="s">
        <v>32420</v>
      </c>
      <c r="I5007" s="561" t="s">
        <v>23270</v>
      </c>
      <c r="J5007" s="561" t="s">
        <v>24</v>
      </c>
      <c r="K5007" s="562" t="s">
        <v>38353</v>
      </c>
      <c r="L5007" s="561" t="s">
        <v>25</v>
      </c>
    </row>
    <row r="5008" spans="1:12" x14ac:dyDescent="0.25">
      <c r="A5008" s="561" t="s">
        <v>3412</v>
      </c>
      <c r="B5008" s="561" t="s">
        <v>3413</v>
      </c>
      <c r="C5008" s="561" t="s">
        <v>4885</v>
      </c>
      <c r="D5008" s="561" t="s">
        <v>4886</v>
      </c>
      <c r="E5008" s="562" t="s">
        <v>22</v>
      </c>
      <c r="F5008" s="561" t="s">
        <v>22</v>
      </c>
      <c r="G5008" s="561" t="s">
        <v>32421</v>
      </c>
      <c r="H5008" s="561" t="s">
        <v>32422</v>
      </c>
      <c r="I5008" s="561" t="s">
        <v>23270</v>
      </c>
      <c r="J5008" s="561" t="s">
        <v>24</v>
      </c>
      <c r="K5008" s="562" t="s">
        <v>38354</v>
      </c>
      <c r="L5008" s="561" t="s">
        <v>25</v>
      </c>
    </row>
    <row r="5009" spans="1:12" x14ac:dyDescent="0.25">
      <c r="A5009" s="561" t="s">
        <v>3412</v>
      </c>
      <c r="B5009" s="561" t="s">
        <v>3413</v>
      </c>
      <c r="C5009" s="561" t="s">
        <v>4885</v>
      </c>
      <c r="D5009" s="561" t="s">
        <v>4886</v>
      </c>
      <c r="E5009" s="562" t="s">
        <v>22</v>
      </c>
      <c r="F5009" s="561" t="s">
        <v>22</v>
      </c>
      <c r="G5009" s="561" t="s">
        <v>32424</v>
      </c>
      <c r="H5009" s="561" t="s">
        <v>32425</v>
      </c>
      <c r="I5009" s="561" t="s">
        <v>23270</v>
      </c>
      <c r="J5009" s="561" t="s">
        <v>24</v>
      </c>
      <c r="K5009" s="562" t="s">
        <v>23716</v>
      </c>
      <c r="L5009" s="561" t="s">
        <v>25</v>
      </c>
    </row>
    <row r="5010" spans="1:12" x14ac:dyDescent="0.25">
      <c r="A5010" s="561" t="s">
        <v>3412</v>
      </c>
      <c r="B5010" s="561" t="s">
        <v>3413</v>
      </c>
      <c r="C5010" s="561" t="s">
        <v>4885</v>
      </c>
      <c r="D5010" s="561" t="s">
        <v>4886</v>
      </c>
      <c r="E5010" s="562" t="s">
        <v>22</v>
      </c>
      <c r="F5010" s="561" t="s">
        <v>22</v>
      </c>
      <c r="G5010" s="561" t="s">
        <v>32427</v>
      </c>
      <c r="H5010" s="561" t="s">
        <v>32428</v>
      </c>
      <c r="I5010" s="561" t="s">
        <v>23270</v>
      </c>
      <c r="J5010" s="561" t="s">
        <v>24</v>
      </c>
      <c r="K5010" s="562" t="s">
        <v>38355</v>
      </c>
      <c r="L5010" s="561" t="s">
        <v>25</v>
      </c>
    </row>
    <row r="5011" spans="1:12" x14ac:dyDescent="0.25">
      <c r="A5011" s="561" t="s">
        <v>3412</v>
      </c>
      <c r="B5011" s="561" t="s">
        <v>3413</v>
      </c>
      <c r="C5011" s="561" t="s">
        <v>4885</v>
      </c>
      <c r="D5011" s="561" t="s">
        <v>4886</v>
      </c>
      <c r="E5011" s="562" t="s">
        <v>22</v>
      </c>
      <c r="F5011" s="561" t="s">
        <v>22</v>
      </c>
      <c r="G5011" s="561" t="s">
        <v>32429</v>
      </c>
      <c r="H5011" s="561" t="s">
        <v>32430</v>
      </c>
      <c r="I5011" s="561" t="s">
        <v>23270</v>
      </c>
      <c r="J5011" s="561" t="s">
        <v>24</v>
      </c>
      <c r="K5011" s="562" t="s">
        <v>38356</v>
      </c>
      <c r="L5011" s="561" t="s">
        <v>25</v>
      </c>
    </row>
    <row r="5012" spans="1:12" x14ac:dyDescent="0.25">
      <c r="A5012" s="561" t="s">
        <v>3412</v>
      </c>
      <c r="B5012" s="561" t="s">
        <v>3413</v>
      </c>
      <c r="C5012" s="561" t="s">
        <v>4885</v>
      </c>
      <c r="D5012" s="561" t="s">
        <v>4886</v>
      </c>
      <c r="E5012" s="562" t="s">
        <v>22</v>
      </c>
      <c r="F5012" s="561" t="s">
        <v>22</v>
      </c>
      <c r="G5012" s="561" t="s">
        <v>32432</v>
      </c>
      <c r="H5012" s="561" t="s">
        <v>32433</v>
      </c>
      <c r="I5012" s="561" t="s">
        <v>23270</v>
      </c>
      <c r="J5012" s="561" t="s">
        <v>24</v>
      </c>
      <c r="K5012" s="562" t="s">
        <v>38357</v>
      </c>
      <c r="L5012" s="561" t="s">
        <v>25</v>
      </c>
    </row>
    <row r="5013" spans="1:12" x14ac:dyDescent="0.25">
      <c r="A5013" s="561" t="s">
        <v>3412</v>
      </c>
      <c r="B5013" s="561" t="s">
        <v>3413</v>
      </c>
      <c r="C5013" s="561" t="s">
        <v>4885</v>
      </c>
      <c r="D5013" s="561" t="s">
        <v>4886</v>
      </c>
      <c r="E5013" s="562" t="s">
        <v>22</v>
      </c>
      <c r="F5013" s="561" t="s">
        <v>22</v>
      </c>
      <c r="G5013" s="561" t="s">
        <v>32435</v>
      </c>
      <c r="H5013" s="561" t="s">
        <v>32436</v>
      </c>
      <c r="I5013" s="561" t="s">
        <v>23270</v>
      </c>
      <c r="J5013" s="561" t="s">
        <v>24</v>
      </c>
      <c r="K5013" s="562" t="s">
        <v>8601</v>
      </c>
      <c r="L5013" s="561" t="s">
        <v>25</v>
      </c>
    </row>
    <row r="5014" spans="1:12" x14ac:dyDescent="0.25">
      <c r="A5014" s="561" t="s">
        <v>3412</v>
      </c>
      <c r="B5014" s="561" t="s">
        <v>3413</v>
      </c>
      <c r="C5014" s="561" t="s">
        <v>4885</v>
      </c>
      <c r="D5014" s="561" t="s">
        <v>4886</v>
      </c>
      <c r="E5014" s="562" t="s">
        <v>22</v>
      </c>
      <c r="F5014" s="561" t="s">
        <v>22</v>
      </c>
      <c r="G5014" s="561" t="s">
        <v>32437</v>
      </c>
      <c r="H5014" s="561" t="s">
        <v>32438</v>
      </c>
      <c r="I5014" s="561" t="s">
        <v>23270</v>
      </c>
      <c r="J5014" s="561" t="s">
        <v>24</v>
      </c>
      <c r="K5014" s="562" t="s">
        <v>38358</v>
      </c>
      <c r="L5014" s="561" t="s">
        <v>25</v>
      </c>
    </row>
    <row r="5015" spans="1:12" x14ac:dyDescent="0.25">
      <c r="A5015" s="561" t="s">
        <v>3412</v>
      </c>
      <c r="B5015" s="561" t="s">
        <v>3413</v>
      </c>
      <c r="C5015" s="561" t="s">
        <v>4885</v>
      </c>
      <c r="D5015" s="561" t="s">
        <v>4886</v>
      </c>
      <c r="E5015" s="562" t="s">
        <v>22</v>
      </c>
      <c r="F5015" s="561" t="s">
        <v>22</v>
      </c>
      <c r="G5015" s="561" t="s">
        <v>32439</v>
      </c>
      <c r="H5015" s="561" t="s">
        <v>32440</v>
      </c>
      <c r="I5015" s="561" t="s">
        <v>23270</v>
      </c>
      <c r="J5015" s="561" t="s">
        <v>24</v>
      </c>
      <c r="K5015" s="562" t="s">
        <v>38359</v>
      </c>
      <c r="L5015" s="561" t="s">
        <v>25</v>
      </c>
    </row>
    <row r="5016" spans="1:12" x14ac:dyDescent="0.25">
      <c r="A5016" s="561" t="s">
        <v>3412</v>
      </c>
      <c r="B5016" s="561" t="s">
        <v>3413</v>
      </c>
      <c r="C5016" s="561" t="s">
        <v>4885</v>
      </c>
      <c r="D5016" s="561" t="s">
        <v>4886</v>
      </c>
      <c r="E5016" s="562" t="s">
        <v>22</v>
      </c>
      <c r="F5016" s="561" t="s">
        <v>22</v>
      </c>
      <c r="G5016" s="561" t="s">
        <v>32441</v>
      </c>
      <c r="H5016" s="561" t="s">
        <v>32442</v>
      </c>
      <c r="I5016" s="561" t="s">
        <v>23270</v>
      </c>
      <c r="J5016" s="561" t="s">
        <v>24</v>
      </c>
      <c r="K5016" s="562" t="s">
        <v>38360</v>
      </c>
      <c r="L5016" s="561" t="s">
        <v>25</v>
      </c>
    </row>
    <row r="5017" spans="1:12" x14ac:dyDescent="0.25">
      <c r="A5017" s="561" t="s">
        <v>3412</v>
      </c>
      <c r="B5017" s="561" t="s">
        <v>3413</v>
      </c>
      <c r="C5017" s="561" t="s">
        <v>4885</v>
      </c>
      <c r="D5017" s="561" t="s">
        <v>4886</v>
      </c>
      <c r="E5017" s="562" t="s">
        <v>22</v>
      </c>
      <c r="F5017" s="561" t="s">
        <v>22</v>
      </c>
      <c r="G5017" s="561" t="s">
        <v>32444</v>
      </c>
      <c r="H5017" s="561" t="s">
        <v>32445</v>
      </c>
      <c r="I5017" s="561" t="s">
        <v>23270</v>
      </c>
      <c r="J5017" s="561" t="s">
        <v>24</v>
      </c>
      <c r="K5017" s="562" t="s">
        <v>38361</v>
      </c>
      <c r="L5017" s="561" t="s">
        <v>25</v>
      </c>
    </row>
    <row r="5018" spans="1:12" x14ac:dyDescent="0.25">
      <c r="A5018" s="561" t="s">
        <v>3412</v>
      </c>
      <c r="B5018" s="561" t="s">
        <v>3413</v>
      </c>
      <c r="C5018" s="561" t="s">
        <v>4885</v>
      </c>
      <c r="D5018" s="561" t="s">
        <v>4886</v>
      </c>
      <c r="E5018" s="562" t="s">
        <v>22</v>
      </c>
      <c r="F5018" s="561" t="s">
        <v>22</v>
      </c>
      <c r="G5018" s="561" t="s">
        <v>32447</v>
      </c>
      <c r="H5018" s="561" t="s">
        <v>32448</v>
      </c>
      <c r="I5018" s="561" t="s">
        <v>23270</v>
      </c>
      <c r="J5018" s="561" t="s">
        <v>24</v>
      </c>
      <c r="K5018" s="562" t="s">
        <v>8628</v>
      </c>
      <c r="L5018" s="561" t="s">
        <v>25</v>
      </c>
    </row>
    <row r="5019" spans="1:12" x14ac:dyDescent="0.25">
      <c r="A5019" s="561" t="s">
        <v>3412</v>
      </c>
      <c r="B5019" s="561" t="s">
        <v>3413</v>
      </c>
      <c r="C5019" s="561" t="s">
        <v>4885</v>
      </c>
      <c r="D5019" s="561" t="s">
        <v>4886</v>
      </c>
      <c r="E5019" s="562" t="s">
        <v>22</v>
      </c>
      <c r="F5019" s="561" t="s">
        <v>22</v>
      </c>
      <c r="G5019" s="561" t="s">
        <v>32450</v>
      </c>
      <c r="H5019" s="561" t="s">
        <v>32451</v>
      </c>
      <c r="I5019" s="561" t="s">
        <v>23270</v>
      </c>
      <c r="J5019" s="561" t="s">
        <v>24</v>
      </c>
      <c r="K5019" s="562" t="s">
        <v>38362</v>
      </c>
      <c r="L5019" s="561" t="s">
        <v>25</v>
      </c>
    </row>
    <row r="5020" spans="1:12" x14ac:dyDescent="0.25">
      <c r="A5020" s="561" t="s">
        <v>3412</v>
      </c>
      <c r="B5020" s="561" t="s">
        <v>3413</v>
      </c>
      <c r="C5020" s="561" t="s">
        <v>4885</v>
      </c>
      <c r="D5020" s="561" t="s">
        <v>4886</v>
      </c>
      <c r="E5020" s="562" t="s">
        <v>22</v>
      </c>
      <c r="F5020" s="561" t="s">
        <v>22</v>
      </c>
      <c r="G5020" s="561" t="s">
        <v>32453</v>
      </c>
      <c r="H5020" s="561" t="s">
        <v>32454</v>
      </c>
      <c r="I5020" s="561" t="s">
        <v>23270</v>
      </c>
      <c r="J5020" s="561" t="s">
        <v>24</v>
      </c>
      <c r="K5020" s="562" t="s">
        <v>36376</v>
      </c>
      <c r="L5020" s="561" t="s">
        <v>25</v>
      </c>
    </row>
    <row r="5021" spans="1:12" x14ac:dyDescent="0.25">
      <c r="A5021" s="561" t="s">
        <v>3412</v>
      </c>
      <c r="B5021" s="561" t="s">
        <v>3413</v>
      </c>
      <c r="C5021" s="561" t="s">
        <v>4885</v>
      </c>
      <c r="D5021" s="561" t="s">
        <v>4886</v>
      </c>
      <c r="E5021" s="562" t="s">
        <v>22</v>
      </c>
      <c r="F5021" s="561" t="s">
        <v>22</v>
      </c>
      <c r="G5021" s="561" t="s">
        <v>32456</v>
      </c>
      <c r="H5021" s="561" t="s">
        <v>32457</v>
      </c>
      <c r="I5021" s="561" t="s">
        <v>23270</v>
      </c>
      <c r="J5021" s="561" t="s">
        <v>24</v>
      </c>
      <c r="K5021" s="562" t="s">
        <v>38363</v>
      </c>
      <c r="L5021" s="561" t="s">
        <v>25</v>
      </c>
    </row>
    <row r="5022" spans="1:12" x14ac:dyDescent="0.25">
      <c r="A5022" s="561" t="s">
        <v>3412</v>
      </c>
      <c r="B5022" s="561" t="s">
        <v>3413</v>
      </c>
      <c r="C5022" s="561" t="s">
        <v>4885</v>
      </c>
      <c r="D5022" s="561" t="s">
        <v>4886</v>
      </c>
      <c r="E5022" s="562" t="s">
        <v>22</v>
      </c>
      <c r="F5022" s="561" t="s">
        <v>22</v>
      </c>
      <c r="G5022" s="561" t="s">
        <v>32459</v>
      </c>
      <c r="H5022" s="561" t="s">
        <v>32460</v>
      </c>
      <c r="I5022" s="561" t="s">
        <v>23270</v>
      </c>
      <c r="J5022" s="561" t="s">
        <v>24</v>
      </c>
      <c r="K5022" s="562" t="s">
        <v>38364</v>
      </c>
      <c r="L5022" s="561" t="s">
        <v>25</v>
      </c>
    </row>
    <row r="5023" spans="1:12" x14ac:dyDescent="0.25">
      <c r="A5023" s="561" t="s">
        <v>3412</v>
      </c>
      <c r="B5023" s="561" t="s">
        <v>3413</v>
      </c>
      <c r="C5023" s="561" t="s">
        <v>4885</v>
      </c>
      <c r="D5023" s="561" t="s">
        <v>4886</v>
      </c>
      <c r="E5023" s="562" t="s">
        <v>22</v>
      </c>
      <c r="F5023" s="561" t="s">
        <v>22</v>
      </c>
      <c r="G5023" s="561" t="s">
        <v>32461</v>
      </c>
      <c r="H5023" s="561" t="s">
        <v>32462</v>
      </c>
      <c r="I5023" s="561" t="s">
        <v>23270</v>
      </c>
      <c r="J5023" s="561" t="s">
        <v>24</v>
      </c>
      <c r="K5023" s="562" t="s">
        <v>38365</v>
      </c>
      <c r="L5023" s="561" t="s">
        <v>25</v>
      </c>
    </row>
    <row r="5024" spans="1:12" x14ac:dyDescent="0.25">
      <c r="A5024" s="561" t="s">
        <v>3412</v>
      </c>
      <c r="B5024" s="561" t="s">
        <v>3413</v>
      </c>
      <c r="C5024" s="561" t="s">
        <v>4885</v>
      </c>
      <c r="D5024" s="561" t="s">
        <v>4886</v>
      </c>
      <c r="E5024" s="562" t="s">
        <v>22</v>
      </c>
      <c r="F5024" s="561" t="s">
        <v>22</v>
      </c>
      <c r="G5024" s="561" t="s">
        <v>32464</v>
      </c>
      <c r="H5024" s="561" t="s">
        <v>32465</v>
      </c>
      <c r="I5024" s="561" t="s">
        <v>23270</v>
      </c>
      <c r="J5024" s="561" t="s">
        <v>24</v>
      </c>
      <c r="K5024" s="562" t="s">
        <v>38366</v>
      </c>
      <c r="L5024" s="561" t="s">
        <v>25</v>
      </c>
    </row>
    <row r="5025" spans="1:12" x14ac:dyDescent="0.25">
      <c r="A5025" s="561" t="s">
        <v>3412</v>
      </c>
      <c r="B5025" s="561" t="s">
        <v>3413</v>
      </c>
      <c r="C5025" s="561" t="s">
        <v>4885</v>
      </c>
      <c r="D5025" s="561" t="s">
        <v>4886</v>
      </c>
      <c r="E5025" s="562" t="s">
        <v>22</v>
      </c>
      <c r="F5025" s="561" t="s">
        <v>22</v>
      </c>
      <c r="G5025" s="561" t="s">
        <v>32467</v>
      </c>
      <c r="H5025" s="561" t="s">
        <v>32468</v>
      </c>
      <c r="I5025" s="561" t="s">
        <v>23270</v>
      </c>
      <c r="J5025" s="561" t="s">
        <v>24</v>
      </c>
      <c r="K5025" s="562" t="s">
        <v>38367</v>
      </c>
      <c r="L5025" s="561" t="s">
        <v>25</v>
      </c>
    </row>
    <row r="5026" spans="1:12" x14ac:dyDescent="0.25">
      <c r="A5026" s="561" t="s">
        <v>3412</v>
      </c>
      <c r="B5026" s="561" t="s">
        <v>3413</v>
      </c>
      <c r="C5026" s="561" t="s">
        <v>4885</v>
      </c>
      <c r="D5026" s="561" t="s">
        <v>4886</v>
      </c>
      <c r="E5026" s="562" t="s">
        <v>22</v>
      </c>
      <c r="F5026" s="561" t="s">
        <v>22</v>
      </c>
      <c r="G5026" s="561" t="s">
        <v>32470</v>
      </c>
      <c r="H5026" s="561" t="s">
        <v>32471</v>
      </c>
      <c r="I5026" s="561" t="s">
        <v>23270</v>
      </c>
      <c r="J5026" s="561" t="s">
        <v>24</v>
      </c>
      <c r="K5026" s="562" t="s">
        <v>38368</v>
      </c>
      <c r="L5026" s="561" t="s">
        <v>25</v>
      </c>
    </row>
    <row r="5027" spans="1:12" x14ac:dyDescent="0.25">
      <c r="A5027" s="561" t="s">
        <v>3412</v>
      </c>
      <c r="B5027" s="561" t="s">
        <v>3413</v>
      </c>
      <c r="C5027" s="561" t="s">
        <v>4885</v>
      </c>
      <c r="D5027" s="561" t="s">
        <v>4886</v>
      </c>
      <c r="E5027" s="562" t="s">
        <v>22</v>
      </c>
      <c r="F5027" s="561" t="s">
        <v>22</v>
      </c>
      <c r="G5027" s="561" t="s">
        <v>32472</v>
      </c>
      <c r="H5027" s="561" t="s">
        <v>32473</v>
      </c>
      <c r="I5027" s="561" t="s">
        <v>23270</v>
      </c>
      <c r="J5027" s="561" t="s">
        <v>24</v>
      </c>
      <c r="K5027" s="562" t="s">
        <v>8029</v>
      </c>
      <c r="L5027" s="561" t="s">
        <v>25</v>
      </c>
    </row>
    <row r="5028" spans="1:12" x14ac:dyDescent="0.25">
      <c r="A5028" s="561" t="s">
        <v>3412</v>
      </c>
      <c r="B5028" s="561" t="s">
        <v>3413</v>
      </c>
      <c r="C5028" s="561" t="s">
        <v>4885</v>
      </c>
      <c r="D5028" s="561" t="s">
        <v>4886</v>
      </c>
      <c r="E5028" s="562" t="s">
        <v>22</v>
      </c>
      <c r="F5028" s="561" t="s">
        <v>22</v>
      </c>
      <c r="G5028" s="561" t="s">
        <v>32474</v>
      </c>
      <c r="H5028" s="561" t="s">
        <v>32475</v>
      </c>
      <c r="I5028" s="561" t="s">
        <v>23270</v>
      </c>
      <c r="J5028" s="561" t="s">
        <v>24</v>
      </c>
      <c r="K5028" s="562" t="s">
        <v>38369</v>
      </c>
      <c r="L5028" s="561" t="s">
        <v>25</v>
      </c>
    </row>
    <row r="5029" spans="1:12" x14ac:dyDescent="0.25">
      <c r="A5029" s="561" t="s">
        <v>3412</v>
      </c>
      <c r="B5029" s="561" t="s">
        <v>3413</v>
      </c>
      <c r="C5029" s="561" t="s">
        <v>4885</v>
      </c>
      <c r="D5029" s="561" t="s">
        <v>4886</v>
      </c>
      <c r="E5029" s="562" t="s">
        <v>22</v>
      </c>
      <c r="F5029" s="561" t="s">
        <v>22</v>
      </c>
      <c r="G5029" s="561" t="s">
        <v>32477</v>
      </c>
      <c r="H5029" s="561" t="s">
        <v>32478</v>
      </c>
      <c r="I5029" s="561" t="s">
        <v>23270</v>
      </c>
      <c r="J5029" s="561" t="s">
        <v>24</v>
      </c>
      <c r="K5029" s="562" t="s">
        <v>32044</v>
      </c>
      <c r="L5029" s="561" t="s">
        <v>25</v>
      </c>
    </row>
    <row r="5030" spans="1:12" x14ac:dyDescent="0.25">
      <c r="A5030" s="561" t="s">
        <v>3412</v>
      </c>
      <c r="B5030" s="561" t="s">
        <v>3413</v>
      </c>
      <c r="C5030" s="561" t="s">
        <v>4885</v>
      </c>
      <c r="D5030" s="561" t="s">
        <v>4886</v>
      </c>
      <c r="E5030" s="562" t="s">
        <v>22</v>
      </c>
      <c r="F5030" s="561" t="s">
        <v>22</v>
      </c>
      <c r="G5030" s="561" t="s">
        <v>32479</v>
      </c>
      <c r="H5030" s="561" t="s">
        <v>32480</v>
      </c>
      <c r="I5030" s="561" t="s">
        <v>23270</v>
      </c>
      <c r="J5030" s="561" t="s">
        <v>24</v>
      </c>
      <c r="K5030" s="562" t="s">
        <v>38370</v>
      </c>
      <c r="L5030" s="561" t="s">
        <v>25</v>
      </c>
    </row>
    <row r="5031" spans="1:12" x14ac:dyDescent="0.25">
      <c r="A5031" s="561" t="s">
        <v>3412</v>
      </c>
      <c r="B5031" s="561" t="s">
        <v>3413</v>
      </c>
      <c r="C5031" s="561" t="s">
        <v>4885</v>
      </c>
      <c r="D5031" s="561" t="s">
        <v>4886</v>
      </c>
      <c r="E5031" s="562" t="s">
        <v>22</v>
      </c>
      <c r="F5031" s="561" t="s">
        <v>22</v>
      </c>
      <c r="G5031" s="561" t="s">
        <v>32481</v>
      </c>
      <c r="H5031" s="561" t="s">
        <v>32482</v>
      </c>
      <c r="I5031" s="561" t="s">
        <v>23270</v>
      </c>
      <c r="J5031" s="561" t="s">
        <v>24</v>
      </c>
      <c r="K5031" s="562" t="s">
        <v>38371</v>
      </c>
      <c r="L5031" s="561" t="s">
        <v>25</v>
      </c>
    </row>
    <row r="5032" spans="1:12" x14ac:dyDescent="0.25">
      <c r="A5032" s="561" t="s">
        <v>3412</v>
      </c>
      <c r="B5032" s="561" t="s">
        <v>3413</v>
      </c>
      <c r="C5032" s="561" t="s">
        <v>4885</v>
      </c>
      <c r="D5032" s="561" t="s">
        <v>4886</v>
      </c>
      <c r="E5032" s="562" t="s">
        <v>22</v>
      </c>
      <c r="F5032" s="561" t="s">
        <v>22</v>
      </c>
      <c r="G5032" s="561" t="s">
        <v>32484</v>
      </c>
      <c r="H5032" s="561" t="s">
        <v>32485</v>
      </c>
      <c r="I5032" s="561" t="s">
        <v>23270</v>
      </c>
      <c r="J5032" s="561" t="s">
        <v>24</v>
      </c>
      <c r="K5032" s="562" t="s">
        <v>27961</v>
      </c>
      <c r="L5032" s="561" t="s">
        <v>25</v>
      </c>
    </row>
    <row r="5033" spans="1:12" x14ac:dyDescent="0.25">
      <c r="A5033" s="561" t="s">
        <v>3412</v>
      </c>
      <c r="B5033" s="561" t="s">
        <v>3413</v>
      </c>
      <c r="C5033" s="561" t="s">
        <v>4885</v>
      </c>
      <c r="D5033" s="561" t="s">
        <v>4886</v>
      </c>
      <c r="E5033" s="562" t="s">
        <v>22</v>
      </c>
      <c r="F5033" s="561" t="s">
        <v>22</v>
      </c>
      <c r="G5033" s="561" t="s">
        <v>32487</v>
      </c>
      <c r="H5033" s="561" t="s">
        <v>32488</v>
      </c>
      <c r="I5033" s="561" t="s">
        <v>23270</v>
      </c>
      <c r="J5033" s="561" t="s">
        <v>24</v>
      </c>
      <c r="K5033" s="562" t="s">
        <v>38372</v>
      </c>
      <c r="L5033" s="561" t="s">
        <v>25</v>
      </c>
    </row>
    <row r="5034" spans="1:12" x14ac:dyDescent="0.25">
      <c r="A5034" s="561" t="s">
        <v>3412</v>
      </c>
      <c r="B5034" s="561" t="s">
        <v>3413</v>
      </c>
      <c r="C5034" s="561" t="s">
        <v>4885</v>
      </c>
      <c r="D5034" s="561" t="s">
        <v>4886</v>
      </c>
      <c r="E5034" s="562" t="s">
        <v>22</v>
      </c>
      <c r="F5034" s="561" t="s">
        <v>22</v>
      </c>
      <c r="G5034" s="561" t="s">
        <v>32490</v>
      </c>
      <c r="H5034" s="561" t="s">
        <v>32491</v>
      </c>
      <c r="I5034" s="561" t="s">
        <v>23270</v>
      </c>
      <c r="J5034" s="561" t="s">
        <v>24</v>
      </c>
      <c r="K5034" s="562" t="s">
        <v>38373</v>
      </c>
      <c r="L5034" s="561" t="s">
        <v>25</v>
      </c>
    </row>
    <row r="5035" spans="1:12" x14ac:dyDescent="0.25">
      <c r="A5035" s="561" t="s">
        <v>3412</v>
      </c>
      <c r="B5035" s="561" t="s">
        <v>3413</v>
      </c>
      <c r="C5035" s="561" t="s">
        <v>4885</v>
      </c>
      <c r="D5035" s="561" t="s">
        <v>4886</v>
      </c>
      <c r="E5035" s="562" t="s">
        <v>22</v>
      </c>
      <c r="F5035" s="561" t="s">
        <v>22</v>
      </c>
      <c r="G5035" s="561" t="s">
        <v>32493</v>
      </c>
      <c r="H5035" s="561" t="s">
        <v>32494</v>
      </c>
      <c r="I5035" s="561" t="s">
        <v>23270</v>
      </c>
      <c r="J5035" s="561" t="s">
        <v>24</v>
      </c>
      <c r="K5035" s="562" t="s">
        <v>4252</v>
      </c>
      <c r="L5035" s="561" t="s">
        <v>25</v>
      </c>
    </row>
    <row r="5036" spans="1:12" x14ac:dyDescent="0.25">
      <c r="A5036" s="561" t="s">
        <v>3412</v>
      </c>
      <c r="B5036" s="561" t="s">
        <v>3413</v>
      </c>
      <c r="C5036" s="561" t="s">
        <v>4885</v>
      </c>
      <c r="D5036" s="561" t="s">
        <v>4886</v>
      </c>
      <c r="E5036" s="562" t="s">
        <v>22</v>
      </c>
      <c r="F5036" s="561" t="s">
        <v>22</v>
      </c>
      <c r="G5036" s="561" t="s">
        <v>32496</v>
      </c>
      <c r="H5036" s="561" t="s">
        <v>32497</v>
      </c>
      <c r="I5036" s="561" t="s">
        <v>23270</v>
      </c>
      <c r="J5036" s="561" t="s">
        <v>24</v>
      </c>
      <c r="K5036" s="562" t="s">
        <v>38374</v>
      </c>
      <c r="L5036" s="561" t="s">
        <v>25</v>
      </c>
    </row>
    <row r="5037" spans="1:12" x14ac:dyDescent="0.25">
      <c r="A5037" s="561" t="s">
        <v>3412</v>
      </c>
      <c r="B5037" s="561" t="s">
        <v>3413</v>
      </c>
      <c r="C5037" s="561" t="s">
        <v>4885</v>
      </c>
      <c r="D5037" s="561" t="s">
        <v>4886</v>
      </c>
      <c r="E5037" s="562" t="s">
        <v>22</v>
      </c>
      <c r="F5037" s="561" t="s">
        <v>22</v>
      </c>
      <c r="G5037" s="561" t="s">
        <v>32499</v>
      </c>
      <c r="H5037" s="561" t="s">
        <v>32500</v>
      </c>
      <c r="I5037" s="561" t="s">
        <v>23270</v>
      </c>
      <c r="J5037" s="561" t="s">
        <v>24</v>
      </c>
      <c r="K5037" s="562" t="s">
        <v>38375</v>
      </c>
      <c r="L5037" s="561" t="s">
        <v>25</v>
      </c>
    </row>
    <row r="5038" spans="1:12" x14ac:dyDescent="0.25">
      <c r="A5038" s="561" t="s">
        <v>3412</v>
      </c>
      <c r="B5038" s="561" t="s">
        <v>3413</v>
      </c>
      <c r="C5038" s="561" t="s">
        <v>4885</v>
      </c>
      <c r="D5038" s="561" t="s">
        <v>4886</v>
      </c>
      <c r="E5038" s="562" t="s">
        <v>22</v>
      </c>
      <c r="F5038" s="561" t="s">
        <v>22</v>
      </c>
      <c r="G5038" s="561" t="s">
        <v>32502</v>
      </c>
      <c r="H5038" s="561" t="s">
        <v>32503</v>
      </c>
      <c r="I5038" s="561" t="s">
        <v>23270</v>
      </c>
      <c r="J5038" s="561" t="s">
        <v>24</v>
      </c>
      <c r="K5038" s="562" t="s">
        <v>38376</v>
      </c>
      <c r="L5038" s="561" t="s">
        <v>25</v>
      </c>
    </row>
    <row r="5039" spans="1:12" x14ac:dyDescent="0.25">
      <c r="A5039" s="561" t="s">
        <v>3412</v>
      </c>
      <c r="B5039" s="561" t="s">
        <v>3413</v>
      </c>
      <c r="C5039" s="561" t="s">
        <v>4885</v>
      </c>
      <c r="D5039" s="561" t="s">
        <v>4886</v>
      </c>
      <c r="E5039" s="562" t="s">
        <v>22</v>
      </c>
      <c r="F5039" s="561" t="s">
        <v>22</v>
      </c>
      <c r="G5039" s="561" t="s">
        <v>32504</v>
      </c>
      <c r="H5039" s="561" t="s">
        <v>32505</v>
      </c>
      <c r="I5039" s="561" t="s">
        <v>23270</v>
      </c>
      <c r="J5039" s="561" t="s">
        <v>24</v>
      </c>
      <c r="K5039" s="562" t="s">
        <v>4901</v>
      </c>
      <c r="L5039" s="561" t="s">
        <v>25</v>
      </c>
    </row>
    <row r="5040" spans="1:12" x14ac:dyDescent="0.25">
      <c r="A5040" s="561" t="s">
        <v>3412</v>
      </c>
      <c r="B5040" s="561" t="s">
        <v>3413</v>
      </c>
      <c r="C5040" s="561" t="s">
        <v>4885</v>
      </c>
      <c r="D5040" s="561" t="s">
        <v>4886</v>
      </c>
      <c r="E5040" s="562" t="s">
        <v>22</v>
      </c>
      <c r="F5040" s="561" t="s">
        <v>22</v>
      </c>
      <c r="G5040" s="561" t="s">
        <v>32507</v>
      </c>
      <c r="H5040" s="561" t="s">
        <v>32508</v>
      </c>
      <c r="I5040" s="561" t="s">
        <v>23270</v>
      </c>
      <c r="J5040" s="561" t="s">
        <v>24</v>
      </c>
      <c r="K5040" s="562" t="s">
        <v>38377</v>
      </c>
      <c r="L5040" s="561" t="s">
        <v>25</v>
      </c>
    </row>
    <row r="5041" spans="1:12" x14ac:dyDescent="0.25">
      <c r="A5041" s="561" t="s">
        <v>3412</v>
      </c>
      <c r="B5041" s="561" t="s">
        <v>3413</v>
      </c>
      <c r="C5041" s="561" t="s">
        <v>4885</v>
      </c>
      <c r="D5041" s="561" t="s">
        <v>4886</v>
      </c>
      <c r="E5041" s="562" t="s">
        <v>22</v>
      </c>
      <c r="F5041" s="561" t="s">
        <v>22</v>
      </c>
      <c r="G5041" s="561" t="s">
        <v>32510</v>
      </c>
      <c r="H5041" s="561" t="s">
        <v>32511</v>
      </c>
      <c r="I5041" s="561" t="s">
        <v>23270</v>
      </c>
      <c r="J5041" s="561" t="s">
        <v>24</v>
      </c>
      <c r="K5041" s="562" t="s">
        <v>38378</v>
      </c>
      <c r="L5041" s="561" t="s">
        <v>25</v>
      </c>
    </row>
    <row r="5042" spans="1:12" x14ac:dyDescent="0.25">
      <c r="A5042" s="561" t="s">
        <v>3412</v>
      </c>
      <c r="B5042" s="561" t="s">
        <v>3413</v>
      </c>
      <c r="C5042" s="561" t="s">
        <v>4885</v>
      </c>
      <c r="D5042" s="561" t="s">
        <v>4886</v>
      </c>
      <c r="E5042" s="562" t="s">
        <v>22</v>
      </c>
      <c r="F5042" s="561" t="s">
        <v>22</v>
      </c>
      <c r="G5042" s="561" t="s">
        <v>32513</v>
      </c>
      <c r="H5042" s="561" t="s">
        <v>32514</v>
      </c>
      <c r="I5042" s="561" t="s">
        <v>23270</v>
      </c>
      <c r="J5042" s="561" t="s">
        <v>24</v>
      </c>
      <c r="K5042" s="562" t="s">
        <v>38379</v>
      </c>
      <c r="L5042" s="561" t="s">
        <v>25</v>
      </c>
    </row>
    <row r="5043" spans="1:12" x14ac:dyDescent="0.25">
      <c r="A5043" s="561" t="s">
        <v>3412</v>
      </c>
      <c r="B5043" s="561" t="s">
        <v>3413</v>
      </c>
      <c r="C5043" s="561" t="s">
        <v>4885</v>
      </c>
      <c r="D5043" s="561" t="s">
        <v>4886</v>
      </c>
      <c r="E5043" s="562" t="s">
        <v>22</v>
      </c>
      <c r="F5043" s="561" t="s">
        <v>22</v>
      </c>
      <c r="G5043" s="561" t="s">
        <v>32516</v>
      </c>
      <c r="H5043" s="561" t="s">
        <v>32517</v>
      </c>
      <c r="I5043" s="561" t="s">
        <v>23270</v>
      </c>
      <c r="J5043" s="561" t="s">
        <v>24</v>
      </c>
      <c r="K5043" s="562" t="s">
        <v>38380</v>
      </c>
      <c r="L5043" s="561" t="s">
        <v>25</v>
      </c>
    </row>
    <row r="5044" spans="1:12" x14ac:dyDescent="0.25">
      <c r="A5044" s="561" t="s">
        <v>3412</v>
      </c>
      <c r="B5044" s="561" t="s">
        <v>3413</v>
      </c>
      <c r="C5044" s="561" t="s">
        <v>4885</v>
      </c>
      <c r="D5044" s="561" t="s">
        <v>4886</v>
      </c>
      <c r="E5044" s="562" t="s">
        <v>22</v>
      </c>
      <c r="F5044" s="561" t="s">
        <v>22</v>
      </c>
      <c r="G5044" s="561" t="s">
        <v>32519</v>
      </c>
      <c r="H5044" s="561" t="s">
        <v>32520</v>
      </c>
      <c r="I5044" s="561" t="s">
        <v>23270</v>
      </c>
      <c r="J5044" s="561" t="s">
        <v>24</v>
      </c>
      <c r="K5044" s="562" t="s">
        <v>38381</v>
      </c>
      <c r="L5044" s="561" t="s">
        <v>25</v>
      </c>
    </row>
    <row r="5045" spans="1:12" x14ac:dyDescent="0.25">
      <c r="A5045" s="561" t="s">
        <v>3412</v>
      </c>
      <c r="B5045" s="561" t="s">
        <v>3413</v>
      </c>
      <c r="C5045" s="561" t="s">
        <v>4885</v>
      </c>
      <c r="D5045" s="561" t="s">
        <v>4886</v>
      </c>
      <c r="E5045" s="562" t="s">
        <v>22</v>
      </c>
      <c r="F5045" s="561" t="s">
        <v>22</v>
      </c>
      <c r="G5045" s="561" t="s">
        <v>32522</v>
      </c>
      <c r="H5045" s="561" t="s">
        <v>32523</v>
      </c>
      <c r="I5045" s="561" t="s">
        <v>23270</v>
      </c>
      <c r="J5045" s="561" t="s">
        <v>24</v>
      </c>
      <c r="K5045" s="562" t="s">
        <v>38382</v>
      </c>
      <c r="L5045" s="561" t="s">
        <v>25</v>
      </c>
    </row>
    <row r="5046" spans="1:12" x14ac:dyDescent="0.25">
      <c r="A5046" s="561" t="s">
        <v>3412</v>
      </c>
      <c r="B5046" s="561" t="s">
        <v>3413</v>
      </c>
      <c r="C5046" s="561" t="s">
        <v>4885</v>
      </c>
      <c r="D5046" s="561" t="s">
        <v>4886</v>
      </c>
      <c r="E5046" s="562" t="s">
        <v>22</v>
      </c>
      <c r="F5046" s="561" t="s">
        <v>22</v>
      </c>
      <c r="G5046" s="561" t="s">
        <v>32525</v>
      </c>
      <c r="H5046" s="561" t="s">
        <v>32526</v>
      </c>
      <c r="I5046" s="561" t="s">
        <v>23270</v>
      </c>
      <c r="J5046" s="561" t="s">
        <v>24</v>
      </c>
      <c r="K5046" s="562" t="s">
        <v>38383</v>
      </c>
      <c r="L5046" s="561" t="s">
        <v>25</v>
      </c>
    </row>
    <row r="5047" spans="1:12" x14ac:dyDescent="0.25">
      <c r="A5047" s="561" t="s">
        <v>3412</v>
      </c>
      <c r="B5047" s="561" t="s">
        <v>3413</v>
      </c>
      <c r="C5047" s="561" t="s">
        <v>4885</v>
      </c>
      <c r="D5047" s="561" t="s">
        <v>4886</v>
      </c>
      <c r="E5047" s="562" t="s">
        <v>22</v>
      </c>
      <c r="F5047" s="561" t="s">
        <v>22</v>
      </c>
      <c r="G5047" s="561" t="s">
        <v>32528</v>
      </c>
      <c r="H5047" s="561" t="s">
        <v>32529</v>
      </c>
      <c r="I5047" s="561" t="s">
        <v>23270</v>
      </c>
      <c r="J5047" s="561" t="s">
        <v>24</v>
      </c>
      <c r="K5047" s="562" t="s">
        <v>38384</v>
      </c>
      <c r="L5047" s="561" t="s">
        <v>25</v>
      </c>
    </row>
    <row r="5048" spans="1:12" x14ac:dyDescent="0.25">
      <c r="A5048" s="561" t="s">
        <v>3412</v>
      </c>
      <c r="B5048" s="561" t="s">
        <v>3413</v>
      </c>
      <c r="C5048" s="561" t="s">
        <v>4885</v>
      </c>
      <c r="D5048" s="561" t="s">
        <v>4886</v>
      </c>
      <c r="E5048" s="562" t="s">
        <v>22</v>
      </c>
      <c r="F5048" s="561" t="s">
        <v>22</v>
      </c>
      <c r="G5048" s="561" t="s">
        <v>32531</v>
      </c>
      <c r="H5048" s="561" t="s">
        <v>32532</v>
      </c>
      <c r="I5048" s="561" t="s">
        <v>23270</v>
      </c>
      <c r="J5048" s="561" t="s">
        <v>24</v>
      </c>
      <c r="K5048" s="562" t="s">
        <v>7765</v>
      </c>
      <c r="L5048" s="561" t="s">
        <v>25</v>
      </c>
    </row>
    <row r="5049" spans="1:12" x14ac:dyDescent="0.25">
      <c r="A5049" s="561" t="s">
        <v>3412</v>
      </c>
      <c r="B5049" s="561" t="s">
        <v>3413</v>
      </c>
      <c r="C5049" s="561" t="s">
        <v>4885</v>
      </c>
      <c r="D5049" s="561" t="s">
        <v>4886</v>
      </c>
      <c r="E5049" s="562" t="s">
        <v>22</v>
      </c>
      <c r="F5049" s="561" t="s">
        <v>22</v>
      </c>
      <c r="G5049" s="561" t="s">
        <v>32533</v>
      </c>
      <c r="H5049" s="561" t="s">
        <v>32534</v>
      </c>
      <c r="I5049" s="561" t="s">
        <v>23270</v>
      </c>
      <c r="J5049" s="561" t="s">
        <v>24</v>
      </c>
      <c r="K5049" s="562" t="s">
        <v>38385</v>
      </c>
      <c r="L5049" s="561" t="s">
        <v>25</v>
      </c>
    </row>
    <row r="5050" spans="1:12" x14ac:dyDescent="0.25">
      <c r="A5050" s="561" t="s">
        <v>3412</v>
      </c>
      <c r="B5050" s="561" t="s">
        <v>3413</v>
      </c>
      <c r="C5050" s="561" t="s">
        <v>4885</v>
      </c>
      <c r="D5050" s="561" t="s">
        <v>4886</v>
      </c>
      <c r="E5050" s="562" t="s">
        <v>22</v>
      </c>
      <c r="F5050" s="561" t="s">
        <v>22</v>
      </c>
      <c r="G5050" s="561" t="s">
        <v>32535</v>
      </c>
      <c r="H5050" s="561" t="s">
        <v>32536</v>
      </c>
      <c r="I5050" s="561" t="s">
        <v>23270</v>
      </c>
      <c r="J5050" s="561" t="s">
        <v>24</v>
      </c>
      <c r="K5050" s="562" t="s">
        <v>7495</v>
      </c>
      <c r="L5050" s="561" t="s">
        <v>25</v>
      </c>
    </row>
    <row r="5051" spans="1:12" x14ac:dyDescent="0.25">
      <c r="A5051" s="561" t="s">
        <v>3412</v>
      </c>
      <c r="B5051" s="561" t="s">
        <v>3413</v>
      </c>
      <c r="C5051" s="561" t="s">
        <v>4885</v>
      </c>
      <c r="D5051" s="561" t="s">
        <v>4886</v>
      </c>
      <c r="E5051" s="562" t="s">
        <v>22</v>
      </c>
      <c r="F5051" s="561" t="s">
        <v>22</v>
      </c>
      <c r="G5051" s="561" t="s">
        <v>32538</v>
      </c>
      <c r="H5051" s="561" t="s">
        <v>32539</v>
      </c>
      <c r="I5051" s="561" t="s">
        <v>23270</v>
      </c>
      <c r="J5051" s="561" t="s">
        <v>24</v>
      </c>
      <c r="K5051" s="562" t="s">
        <v>8635</v>
      </c>
      <c r="L5051" s="561" t="s">
        <v>25</v>
      </c>
    </row>
    <row r="5052" spans="1:12" x14ac:dyDescent="0.25">
      <c r="A5052" s="561" t="s">
        <v>3412</v>
      </c>
      <c r="B5052" s="561" t="s">
        <v>3413</v>
      </c>
      <c r="C5052" s="561" t="s">
        <v>4885</v>
      </c>
      <c r="D5052" s="561" t="s">
        <v>4886</v>
      </c>
      <c r="E5052" s="562" t="s">
        <v>22</v>
      </c>
      <c r="F5052" s="561" t="s">
        <v>22</v>
      </c>
      <c r="G5052" s="561" t="s">
        <v>32541</v>
      </c>
      <c r="H5052" s="561" t="s">
        <v>32542</v>
      </c>
      <c r="I5052" s="561" t="s">
        <v>23270</v>
      </c>
      <c r="J5052" s="561" t="s">
        <v>24</v>
      </c>
      <c r="K5052" s="562" t="s">
        <v>38386</v>
      </c>
      <c r="L5052" s="561" t="s">
        <v>25</v>
      </c>
    </row>
    <row r="5053" spans="1:12" x14ac:dyDescent="0.25">
      <c r="A5053" s="561" t="s">
        <v>3412</v>
      </c>
      <c r="B5053" s="561" t="s">
        <v>3413</v>
      </c>
      <c r="C5053" s="561" t="s">
        <v>4885</v>
      </c>
      <c r="D5053" s="561" t="s">
        <v>4886</v>
      </c>
      <c r="E5053" s="562" t="s">
        <v>22</v>
      </c>
      <c r="F5053" s="561" t="s">
        <v>22</v>
      </c>
      <c r="G5053" s="561" t="s">
        <v>32544</v>
      </c>
      <c r="H5053" s="561" t="s">
        <v>32545</v>
      </c>
      <c r="I5053" s="561" t="s">
        <v>23270</v>
      </c>
      <c r="J5053" s="561" t="s">
        <v>24</v>
      </c>
      <c r="K5053" s="562" t="s">
        <v>24055</v>
      </c>
      <c r="L5053" s="561" t="s">
        <v>25</v>
      </c>
    </row>
    <row r="5054" spans="1:12" x14ac:dyDescent="0.25">
      <c r="A5054" s="561" t="s">
        <v>3412</v>
      </c>
      <c r="B5054" s="561" t="s">
        <v>3413</v>
      </c>
      <c r="C5054" s="561" t="s">
        <v>4885</v>
      </c>
      <c r="D5054" s="561" t="s">
        <v>4886</v>
      </c>
      <c r="E5054" s="562" t="s">
        <v>22</v>
      </c>
      <c r="F5054" s="561" t="s">
        <v>22</v>
      </c>
      <c r="G5054" s="561" t="s">
        <v>32546</v>
      </c>
      <c r="H5054" s="561" t="s">
        <v>32547</v>
      </c>
      <c r="I5054" s="561" t="s">
        <v>23270</v>
      </c>
      <c r="J5054" s="561" t="s">
        <v>24</v>
      </c>
      <c r="K5054" s="562" t="s">
        <v>38387</v>
      </c>
      <c r="L5054" s="561" t="s">
        <v>25</v>
      </c>
    </row>
    <row r="5055" spans="1:12" x14ac:dyDescent="0.25">
      <c r="A5055" s="561" t="s">
        <v>3412</v>
      </c>
      <c r="B5055" s="561" t="s">
        <v>3413</v>
      </c>
      <c r="C5055" s="561" t="s">
        <v>4885</v>
      </c>
      <c r="D5055" s="561" t="s">
        <v>4886</v>
      </c>
      <c r="E5055" s="562" t="s">
        <v>22</v>
      </c>
      <c r="F5055" s="561" t="s">
        <v>22</v>
      </c>
      <c r="G5055" s="561" t="s">
        <v>32548</v>
      </c>
      <c r="H5055" s="561" t="s">
        <v>32549</v>
      </c>
      <c r="I5055" s="561" t="s">
        <v>23270</v>
      </c>
      <c r="J5055" s="561" t="s">
        <v>24</v>
      </c>
      <c r="K5055" s="562" t="s">
        <v>38388</v>
      </c>
      <c r="L5055" s="561" t="s">
        <v>25</v>
      </c>
    </row>
    <row r="5056" spans="1:12" x14ac:dyDescent="0.25">
      <c r="A5056" s="561" t="s">
        <v>3412</v>
      </c>
      <c r="B5056" s="561" t="s">
        <v>3413</v>
      </c>
      <c r="C5056" s="561" t="s">
        <v>4885</v>
      </c>
      <c r="D5056" s="561" t="s">
        <v>4886</v>
      </c>
      <c r="E5056" s="562" t="s">
        <v>22</v>
      </c>
      <c r="F5056" s="561" t="s">
        <v>22</v>
      </c>
      <c r="G5056" s="561" t="s">
        <v>32550</v>
      </c>
      <c r="H5056" s="561" t="s">
        <v>32551</v>
      </c>
      <c r="I5056" s="561" t="s">
        <v>23270</v>
      </c>
      <c r="J5056" s="561" t="s">
        <v>24</v>
      </c>
      <c r="K5056" s="562" t="s">
        <v>7489</v>
      </c>
      <c r="L5056" s="561" t="s">
        <v>25</v>
      </c>
    </row>
    <row r="5057" spans="1:12" x14ac:dyDescent="0.25">
      <c r="A5057" s="561" t="s">
        <v>3412</v>
      </c>
      <c r="B5057" s="561" t="s">
        <v>3413</v>
      </c>
      <c r="C5057" s="561" t="s">
        <v>4885</v>
      </c>
      <c r="D5057" s="561" t="s">
        <v>4886</v>
      </c>
      <c r="E5057" s="562" t="s">
        <v>22</v>
      </c>
      <c r="F5057" s="561" t="s">
        <v>22</v>
      </c>
      <c r="G5057" s="561" t="s">
        <v>32553</v>
      </c>
      <c r="H5057" s="561" t="s">
        <v>32554</v>
      </c>
      <c r="I5057" s="561" t="s">
        <v>23270</v>
      </c>
      <c r="J5057" s="561" t="s">
        <v>24</v>
      </c>
      <c r="K5057" s="562" t="s">
        <v>343</v>
      </c>
      <c r="L5057" s="561" t="s">
        <v>25</v>
      </c>
    </row>
    <row r="5058" spans="1:12" x14ac:dyDescent="0.25">
      <c r="A5058" s="561" t="s">
        <v>3412</v>
      </c>
      <c r="B5058" s="561" t="s">
        <v>3413</v>
      </c>
      <c r="C5058" s="561" t="s">
        <v>4885</v>
      </c>
      <c r="D5058" s="561" t="s">
        <v>4886</v>
      </c>
      <c r="E5058" s="562" t="s">
        <v>22</v>
      </c>
      <c r="F5058" s="561" t="s">
        <v>22</v>
      </c>
      <c r="G5058" s="561" t="s">
        <v>32555</v>
      </c>
      <c r="H5058" s="561" t="s">
        <v>32556</v>
      </c>
      <c r="I5058" s="561" t="s">
        <v>23270</v>
      </c>
      <c r="J5058" s="561" t="s">
        <v>24</v>
      </c>
      <c r="K5058" s="562" t="s">
        <v>7978</v>
      </c>
      <c r="L5058" s="561" t="s">
        <v>25</v>
      </c>
    </row>
    <row r="5059" spans="1:12" x14ac:dyDescent="0.25">
      <c r="A5059" s="561" t="s">
        <v>3412</v>
      </c>
      <c r="B5059" s="561" t="s">
        <v>3413</v>
      </c>
      <c r="C5059" s="561" t="s">
        <v>4885</v>
      </c>
      <c r="D5059" s="561" t="s">
        <v>4886</v>
      </c>
      <c r="E5059" s="562" t="s">
        <v>22</v>
      </c>
      <c r="F5059" s="561" t="s">
        <v>22</v>
      </c>
      <c r="G5059" s="561" t="s">
        <v>32557</v>
      </c>
      <c r="H5059" s="561" t="s">
        <v>32558</v>
      </c>
      <c r="I5059" s="561" t="s">
        <v>23270</v>
      </c>
      <c r="J5059" s="561" t="s">
        <v>24</v>
      </c>
      <c r="K5059" s="562" t="s">
        <v>7765</v>
      </c>
      <c r="L5059" s="561" t="s">
        <v>25</v>
      </c>
    </row>
    <row r="5060" spans="1:12" x14ac:dyDescent="0.25">
      <c r="A5060" s="561" t="s">
        <v>3412</v>
      </c>
      <c r="B5060" s="561" t="s">
        <v>3413</v>
      </c>
      <c r="C5060" s="561" t="s">
        <v>4885</v>
      </c>
      <c r="D5060" s="561" t="s">
        <v>4886</v>
      </c>
      <c r="E5060" s="562" t="s">
        <v>22</v>
      </c>
      <c r="F5060" s="561" t="s">
        <v>22</v>
      </c>
      <c r="G5060" s="561" t="s">
        <v>32559</v>
      </c>
      <c r="H5060" s="561" t="s">
        <v>32560</v>
      </c>
      <c r="I5060" s="561" t="s">
        <v>23270</v>
      </c>
      <c r="J5060" s="561" t="s">
        <v>24</v>
      </c>
      <c r="K5060" s="562" t="s">
        <v>7427</v>
      </c>
      <c r="L5060" s="561" t="s">
        <v>25</v>
      </c>
    </row>
    <row r="5061" spans="1:12" x14ac:dyDescent="0.25">
      <c r="A5061" s="561" t="s">
        <v>3412</v>
      </c>
      <c r="B5061" s="561" t="s">
        <v>3413</v>
      </c>
      <c r="C5061" s="561" t="s">
        <v>4885</v>
      </c>
      <c r="D5061" s="561" t="s">
        <v>4886</v>
      </c>
      <c r="E5061" s="562" t="s">
        <v>22</v>
      </c>
      <c r="F5061" s="561" t="s">
        <v>22</v>
      </c>
      <c r="G5061" s="561" t="s">
        <v>32562</v>
      </c>
      <c r="H5061" s="561" t="s">
        <v>32563</v>
      </c>
      <c r="I5061" s="561" t="s">
        <v>23270</v>
      </c>
      <c r="J5061" s="561" t="s">
        <v>24</v>
      </c>
      <c r="K5061" s="562" t="s">
        <v>779</v>
      </c>
      <c r="L5061" s="561" t="s">
        <v>25</v>
      </c>
    </row>
    <row r="5062" spans="1:12" x14ac:dyDescent="0.25">
      <c r="A5062" s="561" t="s">
        <v>3412</v>
      </c>
      <c r="B5062" s="561" t="s">
        <v>3413</v>
      </c>
      <c r="C5062" s="561" t="s">
        <v>4885</v>
      </c>
      <c r="D5062" s="561" t="s">
        <v>4886</v>
      </c>
      <c r="E5062" s="562" t="s">
        <v>22</v>
      </c>
      <c r="F5062" s="561" t="s">
        <v>22</v>
      </c>
      <c r="G5062" s="561" t="s">
        <v>32564</v>
      </c>
      <c r="H5062" s="561" t="s">
        <v>32565</v>
      </c>
      <c r="I5062" s="561" t="s">
        <v>23270</v>
      </c>
      <c r="J5062" s="561" t="s">
        <v>24</v>
      </c>
      <c r="K5062" s="562" t="s">
        <v>8513</v>
      </c>
      <c r="L5062" s="561" t="s">
        <v>25</v>
      </c>
    </row>
    <row r="5063" spans="1:12" x14ac:dyDescent="0.25">
      <c r="A5063" s="561" t="s">
        <v>3412</v>
      </c>
      <c r="B5063" s="561" t="s">
        <v>3413</v>
      </c>
      <c r="C5063" s="561" t="s">
        <v>4885</v>
      </c>
      <c r="D5063" s="561" t="s">
        <v>4886</v>
      </c>
      <c r="E5063" s="562" t="s">
        <v>22</v>
      </c>
      <c r="F5063" s="561" t="s">
        <v>22</v>
      </c>
      <c r="G5063" s="561" t="s">
        <v>32566</v>
      </c>
      <c r="H5063" s="561" t="s">
        <v>32567</v>
      </c>
      <c r="I5063" s="561" t="s">
        <v>23270</v>
      </c>
      <c r="J5063" s="561" t="s">
        <v>24</v>
      </c>
      <c r="K5063" s="562" t="s">
        <v>38389</v>
      </c>
      <c r="L5063" s="561" t="s">
        <v>25</v>
      </c>
    </row>
    <row r="5064" spans="1:12" x14ac:dyDescent="0.25">
      <c r="A5064" s="561" t="s">
        <v>3412</v>
      </c>
      <c r="B5064" s="561" t="s">
        <v>3413</v>
      </c>
      <c r="C5064" s="561" t="s">
        <v>4885</v>
      </c>
      <c r="D5064" s="561" t="s">
        <v>4886</v>
      </c>
      <c r="E5064" s="562" t="s">
        <v>22</v>
      </c>
      <c r="F5064" s="561" t="s">
        <v>22</v>
      </c>
      <c r="G5064" s="561" t="s">
        <v>32569</v>
      </c>
      <c r="H5064" s="561" t="s">
        <v>32570</v>
      </c>
      <c r="I5064" s="561" t="s">
        <v>23270</v>
      </c>
      <c r="J5064" s="561" t="s">
        <v>24</v>
      </c>
      <c r="K5064" s="562" t="s">
        <v>8413</v>
      </c>
      <c r="L5064" s="561" t="s">
        <v>25</v>
      </c>
    </row>
    <row r="5065" spans="1:12" x14ac:dyDescent="0.25">
      <c r="A5065" s="561" t="s">
        <v>3412</v>
      </c>
      <c r="B5065" s="561" t="s">
        <v>3413</v>
      </c>
      <c r="C5065" s="561" t="s">
        <v>4903</v>
      </c>
      <c r="D5065" s="561" t="s">
        <v>4904</v>
      </c>
      <c r="E5065" s="562" t="s">
        <v>22</v>
      </c>
      <c r="F5065" s="561" t="s">
        <v>22</v>
      </c>
      <c r="G5065" s="561" t="s">
        <v>32571</v>
      </c>
      <c r="H5065" s="561" t="s">
        <v>4905</v>
      </c>
      <c r="I5065" s="561" t="s">
        <v>23270</v>
      </c>
      <c r="J5065" s="561" t="s">
        <v>24</v>
      </c>
      <c r="K5065" s="562" t="s">
        <v>38390</v>
      </c>
      <c r="L5065" s="561" t="s">
        <v>25</v>
      </c>
    </row>
    <row r="5066" spans="1:12" x14ac:dyDescent="0.25">
      <c r="A5066" s="561" t="s">
        <v>3412</v>
      </c>
      <c r="B5066" s="561" t="s">
        <v>3413</v>
      </c>
      <c r="C5066" s="561" t="s">
        <v>4903</v>
      </c>
      <c r="D5066" s="561" t="s">
        <v>4904</v>
      </c>
      <c r="E5066" s="562" t="s">
        <v>22</v>
      </c>
      <c r="F5066" s="561" t="s">
        <v>22</v>
      </c>
      <c r="G5066" s="561" t="s">
        <v>32573</v>
      </c>
      <c r="H5066" s="561" t="s">
        <v>4906</v>
      </c>
      <c r="I5066" s="561" t="s">
        <v>23270</v>
      </c>
      <c r="J5066" s="561" t="s">
        <v>24</v>
      </c>
      <c r="K5066" s="562" t="s">
        <v>38391</v>
      </c>
      <c r="L5066" s="561" t="s">
        <v>25</v>
      </c>
    </row>
    <row r="5067" spans="1:12" x14ac:dyDescent="0.25">
      <c r="A5067" s="561" t="s">
        <v>3412</v>
      </c>
      <c r="B5067" s="561" t="s">
        <v>3413</v>
      </c>
      <c r="C5067" s="561" t="s">
        <v>4903</v>
      </c>
      <c r="D5067" s="561" t="s">
        <v>4904</v>
      </c>
      <c r="E5067" s="562" t="s">
        <v>22</v>
      </c>
      <c r="F5067" s="561" t="s">
        <v>22</v>
      </c>
      <c r="G5067" s="561" t="s">
        <v>32575</v>
      </c>
      <c r="H5067" s="561" t="s">
        <v>32576</v>
      </c>
      <c r="I5067" s="561" t="s">
        <v>23270</v>
      </c>
      <c r="J5067" s="561" t="s">
        <v>7063</v>
      </c>
      <c r="K5067" s="562" t="s">
        <v>38392</v>
      </c>
      <c r="L5067" s="561" t="s">
        <v>25</v>
      </c>
    </row>
    <row r="5068" spans="1:12" x14ac:dyDescent="0.25">
      <c r="A5068" s="561" t="s">
        <v>3412</v>
      </c>
      <c r="B5068" s="561" t="s">
        <v>3413</v>
      </c>
      <c r="C5068" s="561" t="s">
        <v>4903</v>
      </c>
      <c r="D5068" s="561" t="s">
        <v>4904</v>
      </c>
      <c r="E5068" s="562" t="s">
        <v>22</v>
      </c>
      <c r="F5068" s="561" t="s">
        <v>22</v>
      </c>
      <c r="G5068" s="561" t="s">
        <v>32578</v>
      </c>
      <c r="H5068" s="561" t="s">
        <v>4907</v>
      </c>
      <c r="I5068" s="561" t="s">
        <v>23270</v>
      </c>
      <c r="J5068" s="561" t="s">
        <v>7063</v>
      </c>
      <c r="K5068" s="562" t="s">
        <v>38393</v>
      </c>
      <c r="L5068" s="561" t="s">
        <v>25</v>
      </c>
    </row>
    <row r="5069" spans="1:12" x14ac:dyDescent="0.25">
      <c r="A5069" s="561" t="s">
        <v>3412</v>
      </c>
      <c r="B5069" s="561" t="s">
        <v>3413</v>
      </c>
      <c r="C5069" s="561" t="s">
        <v>4903</v>
      </c>
      <c r="D5069" s="561" t="s">
        <v>4904</v>
      </c>
      <c r="E5069" s="562" t="s">
        <v>22</v>
      </c>
      <c r="F5069" s="561" t="s">
        <v>22</v>
      </c>
      <c r="G5069" s="561" t="s">
        <v>32580</v>
      </c>
      <c r="H5069" s="561" t="s">
        <v>4908</v>
      </c>
      <c r="I5069" s="561" t="s">
        <v>23270</v>
      </c>
      <c r="J5069" s="561" t="s">
        <v>7063</v>
      </c>
      <c r="K5069" s="562" t="s">
        <v>38394</v>
      </c>
      <c r="L5069" s="561" t="s">
        <v>25</v>
      </c>
    </row>
    <row r="5070" spans="1:12" x14ac:dyDescent="0.25">
      <c r="A5070" s="561" t="s">
        <v>3412</v>
      </c>
      <c r="B5070" s="561" t="s">
        <v>3413</v>
      </c>
      <c r="C5070" s="561" t="s">
        <v>4903</v>
      </c>
      <c r="D5070" s="561" t="s">
        <v>4904</v>
      </c>
      <c r="E5070" s="562" t="s">
        <v>22</v>
      </c>
      <c r="F5070" s="561" t="s">
        <v>22</v>
      </c>
      <c r="G5070" s="561" t="s">
        <v>32582</v>
      </c>
      <c r="H5070" s="561" t="s">
        <v>4909</v>
      </c>
      <c r="I5070" s="561" t="s">
        <v>23270</v>
      </c>
      <c r="J5070" s="561" t="s">
        <v>7063</v>
      </c>
      <c r="K5070" s="562" t="s">
        <v>38395</v>
      </c>
      <c r="L5070" s="561" t="s">
        <v>25</v>
      </c>
    </row>
    <row r="5071" spans="1:12" x14ac:dyDescent="0.25">
      <c r="A5071" s="561" t="s">
        <v>3412</v>
      </c>
      <c r="B5071" s="561" t="s">
        <v>3413</v>
      </c>
      <c r="C5071" s="561" t="s">
        <v>4903</v>
      </c>
      <c r="D5071" s="561" t="s">
        <v>4904</v>
      </c>
      <c r="E5071" s="562" t="s">
        <v>22</v>
      </c>
      <c r="F5071" s="561" t="s">
        <v>22</v>
      </c>
      <c r="G5071" s="561" t="s">
        <v>32584</v>
      </c>
      <c r="H5071" s="561" t="s">
        <v>4910</v>
      </c>
      <c r="I5071" s="561" t="s">
        <v>23270</v>
      </c>
      <c r="J5071" s="561" t="s">
        <v>24</v>
      </c>
      <c r="K5071" s="562" t="s">
        <v>38396</v>
      </c>
      <c r="L5071" s="561" t="s">
        <v>25</v>
      </c>
    </row>
    <row r="5072" spans="1:12" x14ac:dyDescent="0.25">
      <c r="A5072" s="561" t="s">
        <v>3412</v>
      </c>
      <c r="B5072" s="561" t="s">
        <v>3413</v>
      </c>
      <c r="C5072" s="561" t="s">
        <v>4903</v>
      </c>
      <c r="D5072" s="561" t="s">
        <v>4904</v>
      </c>
      <c r="E5072" s="562" t="s">
        <v>22</v>
      </c>
      <c r="F5072" s="561" t="s">
        <v>22</v>
      </c>
      <c r="G5072" s="561" t="s">
        <v>32586</v>
      </c>
      <c r="H5072" s="561" t="s">
        <v>4911</v>
      </c>
      <c r="I5072" s="561" t="s">
        <v>23270</v>
      </c>
      <c r="J5072" s="561" t="s">
        <v>24</v>
      </c>
      <c r="K5072" s="562" t="s">
        <v>38397</v>
      </c>
      <c r="L5072" s="561" t="s">
        <v>25</v>
      </c>
    </row>
    <row r="5073" spans="1:12" x14ac:dyDescent="0.25">
      <c r="A5073" s="561" t="s">
        <v>3412</v>
      </c>
      <c r="B5073" s="561" t="s">
        <v>3413</v>
      </c>
      <c r="C5073" s="561" t="s">
        <v>4903</v>
      </c>
      <c r="D5073" s="561" t="s">
        <v>4904</v>
      </c>
      <c r="E5073" s="562" t="s">
        <v>22</v>
      </c>
      <c r="F5073" s="561" t="s">
        <v>22</v>
      </c>
      <c r="G5073" s="561" t="s">
        <v>32588</v>
      </c>
      <c r="H5073" s="561" t="s">
        <v>4912</v>
      </c>
      <c r="I5073" s="561" t="s">
        <v>23270</v>
      </c>
      <c r="J5073" s="561" t="s">
        <v>24</v>
      </c>
      <c r="K5073" s="562" t="s">
        <v>7298</v>
      </c>
      <c r="L5073" s="561" t="s">
        <v>25</v>
      </c>
    </row>
    <row r="5074" spans="1:12" x14ac:dyDescent="0.25">
      <c r="A5074" s="561" t="s">
        <v>3412</v>
      </c>
      <c r="B5074" s="561" t="s">
        <v>3413</v>
      </c>
      <c r="C5074" s="561" t="s">
        <v>4903</v>
      </c>
      <c r="D5074" s="561" t="s">
        <v>4904</v>
      </c>
      <c r="E5074" s="562" t="s">
        <v>22</v>
      </c>
      <c r="F5074" s="561" t="s">
        <v>22</v>
      </c>
      <c r="G5074" s="561" t="s">
        <v>32590</v>
      </c>
      <c r="H5074" s="561" t="s">
        <v>4913</v>
      </c>
      <c r="I5074" s="561" t="s">
        <v>23270</v>
      </c>
      <c r="J5074" s="561" t="s">
        <v>24</v>
      </c>
      <c r="K5074" s="562" t="s">
        <v>38398</v>
      </c>
      <c r="L5074" s="561" t="s">
        <v>25</v>
      </c>
    </row>
    <row r="5075" spans="1:12" x14ac:dyDescent="0.25">
      <c r="A5075" s="561" t="s">
        <v>3412</v>
      </c>
      <c r="B5075" s="561" t="s">
        <v>3413</v>
      </c>
      <c r="C5075" s="561" t="s">
        <v>4903</v>
      </c>
      <c r="D5075" s="561" t="s">
        <v>4904</v>
      </c>
      <c r="E5075" s="562" t="s">
        <v>22</v>
      </c>
      <c r="F5075" s="561" t="s">
        <v>22</v>
      </c>
      <c r="G5075" s="561" t="s">
        <v>32592</v>
      </c>
      <c r="H5075" s="561" t="s">
        <v>4914</v>
      </c>
      <c r="I5075" s="561" t="s">
        <v>23270</v>
      </c>
      <c r="J5075" s="561" t="s">
        <v>24</v>
      </c>
      <c r="K5075" s="562" t="s">
        <v>38399</v>
      </c>
      <c r="L5075" s="561" t="s">
        <v>25</v>
      </c>
    </row>
    <row r="5076" spans="1:12" x14ac:dyDescent="0.25">
      <c r="A5076" s="561" t="s">
        <v>3412</v>
      </c>
      <c r="B5076" s="561" t="s">
        <v>3413</v>
      </c>
      <c r="C5076" s="561" t="s">
        <v>4903</v>
      </c>
      <c r="D5076" s="561" t="s">
        <v>4904</v>
      </c>
      <c r="E5076" s="562" t="s">
        <v>22</v>
      </c>
      <c r="F5076" s="561" t="s">
        <v>22</v>
      </c>
      <c r="G5076" s="561" t="s">
        <v>32594</v>
      </c>
      <c r="H5076" s="561" t="s">
        <v>4915</v>
      </c>
      <c r="I5076" s="561" t="s">
        <v>23270</v>
      </c>
      <c r="J5076" s="561" t="s">
        <v>24</v>
      </c>
      <c r="K5076" s="562" t="s">
        <v>38400</v>
      </c>
      <c r="L5076" s="561" t="s">
        <v>25</v>
      </c>
    </row>
    <row r="5077" spans="1:12" x14ac:dyDescent="0.25">
      <c r="A5077" s="561" t="s">
        <v>3412</v>
      </c>
      <c r="B5077" s="561" t="s">
        <v>3413</v>
      </c>
      <c r="C5077" s="561" t="s">
        <v>4903</v>
      </c>
      <c r="D5077" s="561" t="s">
        <v>4904</v>
      </c>
      <c r="E5077" s="562" t="s">
        <v>22</v>
      </c>
      <c r="F5077" s="561" t="s">
        <v>22</v>
      </c>
      <c r="G5077" s="561" t="s">
        <v>32596</v>
      </c>
      <c r="H5077" s="561" t="s">
        <v>4916</v>
      </c>
      <c r="I5077" s="561" t="s">
        <v>23270</v>
      </c>
      <c r="J5077" s="561" t="s">
        <v>24</v>
      </c>
      <c r="K5077" s="562" t="s">
        <v>38401</v>
      </c>
      <c r="L5077" s="561" t="s">
        <v>25</v>
      </c>
    </row>
    <row r="5078" spans="1:12" x14ac:dyDescent="0.25">
      <c r="A5078" s="561" t="s">
        <v>3412</v>
      </c>
      <c r="B5078" s="561" t="s">
        <v>3413</v>
      </c>
      <c r="C5078" s="561" t="s">
        <v>4903</v>
      </c>
      <c r="D5078" s="561" t="s">
        <v>4904</v>
      </c>
      <c r="E5078" s="562" t="s">
        <v>22</v>
      </c>
      <c r="F5078" s="561" t="s">
        <v>22</v>
      </c>
      <c r="G5078" s="561" t="s">
        <v>32598</v>
      </c>
      <c r="H5078" s="561" t="s">
        <v>4917</v>
      </c>
      <c r="I5078" s="561" t="s">
        <v>23270</v>
      </c>
      <c r="J5078" s="561" t="s">
        <v>7063</v>
      </c>
      <c r="K5078" s="562" t="s">
        <v>27416</v>
      </c>
      <c r="L5078" s="561" t="s">
        <v>25</v>
      </c>
    </row>
    <row r="5079" spans="1:12" x14ac:dyDescent="0.25">
      <c r="A5079" s="561" t="s">
        <v>3412</v>
      </c>
      <c r="B5079" s="561" t="s">
        <v>3413</v>
      </c>
      <c r="C5079" s="561" t="s">
        <v>4903</v>
      </c>
      <c r="D5079" s="561" t="s">
        <v>4904</v>
      </c>
      <c r="E5079" s="562" t="s">
        <v>22</v>
      </c>
      <c r="F5079" s="561" t="s">
        <v>22</v>
      </c>
      <c r="G5079" s="561" t="s">
        <v>32600</v>
      </c>
      <c r="H5079" s="561" t="s">
        <v>4918</v>
      </c>
      <c r="I5079" s="561" t="s">
        <v>23270</v>
      </c>
      <c r="J5079" s="561" t="s">
        <v>7063</v>
      </c>
      <c r="K5079" s="562" t="s">
        <v>38402</v>
      </c>
      <c r="L5079" s="561" t="s">
        <v>25</v>
      </c>
    </row>
    <row r="5080" spans="1:12" x14ac:dyDescent="0.25">
      <c r="A5080" s="561" t="s">
        <v>3412</v>
      </c>
      <c r="B5080" s="561" t="s">
        <v>3413</v>
      </c>
      <c r="C5080" s="561" t="s">
        <v>4903</v>
      </c>
      <c r="D5080" s="561" t="s">
        <v>4904</v>
      </c>
      <c r="E5080" s="562" t="s">
        <v>22</v>
      </c>
      <c r="F5080" s="561" t="s">
        <v>22</v>
      </c>
      <c r="G5080" s="561" t="s">
        <v>32602</v>
      </c>
      <c r="H5080" s="561" t="s">
        <v>4919</v>
      </c>
      <c r="I5080" s="561" t="s">
        <v>23270</v>
      </c>
      <c r="J5080" s="561" t="s">
        <v>7063</v>
      </c>
      <c r="K5080" s="562" t="s">
        <v>38403</v>
      </c>
      <c r="L5080" s="561" t="s">
        <v>25</v>
      </c>
    </row>
    <row r="5081" spans="1:12" x14ac:dyDescent="0.25">
      <c r="A5081" s="561" t="s">
        <v>3412</v>
      </c>
      <c r="B5081" s="561" t="s">
        <v>3413</v>
      </c>
      <c r="C5081" s="561" t="s">
        <v>4903</v>
      </c>
      <c r="D5081" s="561" t="s">
        <v>4904</v>
      </c>
      <c r="E5081" s="562" t="s">
        <v>22</v>
      </c>
      <c r="F5081" s="561" t="s">
        <v>22</v>
      </c>
      <c r="G5081" s="561" t="s">
        <v>32604</v>
      </c>
      <c r="H5081" s="561" t="s">
        <v>4920</v>
      </c>
      <c r="I5081" s="561" t="s">
        <v>23270</v>
      </c>
      <c r="J5081" s="561" t="s">
        <v>24</v>
      </c>
      <c r="K5081" s="562" t="s">
        <v>29664</v>
      </c>
      <c r="L5081" s="561" t="s">
        <v>25</v>
      </c>
    </row>
    <row r="5082" spans="1:12" x14ac:dyDescent="0.25">
      <c r="A5082" s="561" t="s">
        <v>3412</v>
      </c>
      <c r="B5082" s="561" t="s">
        <v>3413</v>
      </c>
      <c r="C5082" s="561" t="s">
        <v>4903</v>
      </c>
      <c r="D5082" s="561" t="s">
        <v>4904</v>
      </c>
      <c r="E5082" s="562" t="s">
        <v>22</v>
      </c>
      <c r="F5082" s="561" t="s">
        <v>22</v>
      </c>
      <c r="G5082" s="561" t="s">
        <v>32606</v>
      </c>
      <c r="H5082" s="561" t="s">
        <v>4921</v>
      </c>
      <c r="I5082" s="561" t="s">
        <v>23270</v>
      </c>
      <c r="J5082" s="561" t="s">
        <v>24</v>
      </c>
      <c r="K5082" s="562" t="s">
        <v>38404</v>
      </c>
      <c r="L5082" s="561" t="s">
        <v>25</v>
      </c>
    </row>
    <row r="5083" spans="1:12" x14ac:dyDescent="0.25">
      <c r="A5083" s="561" t="s">
        <v>3412</v>
      </c>
      <c r="B5083" s="561" t="s">
        <v>3413</v>
      </c>
      <c r="C5083" s="561" t="s">
        <v>4922</v>
      </c>
      <c r="D5083" s="561" t="s">
        <v>4923</v>
      </c>
      <c r="E5083" s="562" t="s">
        <v>22</v>
      </c>
      <c r="F5083" s="561" t="s">
        <v>22</v>
      </c>
      <c r="G5083" s="561" t="s">
        <v>32608</v>
      </c>
      <c r="H5083" s="561" t="s">
        <v>4924</v>
      </c>
      <c r="I5083" s="561" t="s">
        <v>23270</v>
      </c>
      <c r="J5083" s="561" t="s">
        <v>24</v>
      </c>
      <c r="K5083" s="562" t="s">
        <v>3969</v>
      </c>
      <c r="L5083" s="561" t="s">
        <v>25</v>
      </c>
    </row>
    <row r="5084" spans="1:12" x14ac:dyDescent="0.25">
      <c r="A5084" s="561" t="s">
        <v>3412</v>
      </c>
      <c r="B5084" s="561" t="s">
        <v>3413</v>
      </c>
      <c r="C5084" s="561" t="s">
        <v>4922</v>
      </c>
      <c r="D5084" s="561" t="s">
        <v>4923</v>
      </c>
      <c r="E5084" s="562" t="s">
        <v>22</v>
      </c>
      <c r="F5084" s="561" t="s">
        <v>22</v>
      </c>
      <c r="G5084" s="561" t="s">
        <v>32609</v>
      </c>
      <c r="H5084" s="561" t="s">
        <v>4926</v>
      </c>
      <c r="I5084" s="561" t="s">
        <v>23270</v>
      </c>
      <c r="J5084" s="561" t="s">
        <v>24</v>
      </c>
      <c r="K5084" s="562" t="s">
        <v>36961</v>
      </c>
      <c r="L5084" s="561" t="s">
        <v>25</v>
      </c>
    </row>
    <row r="5085" spans="1:12" x14ac:dyDescent="0.25">
      <c r="A5085" s="561" t="s">
        <v>3412</v>
      </c>
      <c r="B5085" s="561" t="s">
        <v>3413</v>
      </c>
      <c r="C5085" s="561" t="s">
        <v>4922</v>
      </c>
      <c r="D5085" s="561" t="s">
        <v>4923</v>
      </c>
      <c r="E5085" s="562" t="s">
        <v>22</v>
      </c>
      <c r="F5085" s="561" t="s">
        <v>22</v>
      </c>
      <c r="G5085" s="561" t="s">
        <v>32610</v>
      </c>
      <c r="H5085" s="561" t="s">
        <v>4927</v>
      </c>
      <c r="I5085" s="561" t="s">
        <v>23270</v>
      </c>
      <c r="J5085" s="561" t="s">
        <v>24</v>
      </c>
      <c r="K5085" s="562" t="s">
        <v>5732</v>
      </c>
      <c r="L5085" s="561" t="s">
        <v>25</v>
      </c>
    </row>
    <row r="5086" spans="1:12" x14ac:dyDescent="0.25">
      <c r="A5086" s="561" t="s">
        <v>3412</v>
      </c>
      <c r="B5086" s="561" t="s">
        <v>3413</v>
      </c>
      <c r="C5086" s="561" t="s">
        <v>4922</v>
      </c>
      <c r="D5086" s="561" t="s">
        <v>4923</v>
      </c>
      <c r="E5086" s="562" t="s">
        <v>22</v>
      </c>
      <c r="F5086" s="561" t="s">
        <v>22</v>
      </c>
      <c r="G5086" s="561" t="s">
        <v>32611</v>
      </c>
      <c r="H5086" s="561" t="s">
        <v>4928</v>
      </c>
      <c r="I5086" s="561" t="s">
        <v>23270</v>
      </c>
      <c r="J5086" s="561" t="s">
        <v>7063</v>
      </c>
      <c r="K5086" s="562" t="s">
        <v>7165</v>
      </c>
      <c r="L5086" s="561" t="s">
        <v>25</v>
      </c>
    </row>
    <row r="5087" spans="1:12" x14ac:dyDescent="0.25">
      <c r="A5087" s="561" t="s">
        <v>3412</v>
      </c>
      <c r="B5087" s="561" t="s">
        <v>3413</v>
      </c>
      <c r="C5087" s="561" t="s">
        <v>4922</v>
      </c>
      <c r="D5087" s="561" t="s">
        <v>4923</v>
      </c>
      <c r="E5087" s="562" t="s">
        <v>22</v>
      </c>
      <c r="F5087" s="561" t="s">
        <v>22</v>
      </c>
      <c r="G5087" s="561" t="s">
        <v>32612</v>
      </c>
      <c r="H5087" s="561" t="s">
        <v>4930</v>
      </c>
      <c r="I5087" s="561" t="s">
        <v>23270</v>
      </c>
      <c r="J5087" s="561" t="s">
        <v>7063</v>
      </c>
      <c r="K5087" s="562" t="s">
        <v>8338</v>
      </c>
      <c r="L5087" s="561" t="s">
        <v>25</v>
      </c>
    </row>
    <row r="5088" spans="1:12" x14ac:dyDescent="0.25">
      <c r="A5088" s="561" t="s">
        <v>3412</v>
      </c>
      <c r="B5088" s="561" t="s">
        <v>3413</v>
      </c>
      <c r="C5088" s="561" t="s">
        <v>4922</v>
      </c>
      <c r="D5088" s="561" t="s">
        <v>4923</v>
      </c>
      <c r="E5088" s="562" t="s">
        <v>22</v>
      </c>
      <c r="F5088" s="561" t="s">
        <v>22</v>
      </c>
      <c r="G5088" s="561" t="s">
        <v>32614</v>
      </c>
      <c r="H5088" s="561" t="s">
        <v>4931</v>
      </c>
      <c r="I5088" s="561" t="s">
        <v>23270</v>
      </c>
      <c r="J5088" s="561" t="s">
        <v>7063</v>
      </c>
      <c r="K5088" s="562" t="s">
        <v>299</v>
      </c>
      <c r="L5088" s="561" t="s">
        <v>25</v>
      </c>
    </row>
    <row r="5089" spans="1:12" x14ac:dyDescent="0.25">
      <c r="A5089" s="561" t="s">
        <v>3412</v>
      </c>
      <c r="B5089" s="561" t="s">
        <v>3413</v>
      </c>
      <c r="C5089" s="561" t="s">
        <v>4922</v>
      </c>
      <c r="D5089" s="561" t="s">
        <v>4923</v>
      </c>
      <c r="E5089" s="562" t="s">
        <v>22</v>
      </c>
      <c r="F5089" s="561" t="s">
        <v>22</v>
      </c>
      <c r="G5089" s="561" t="s">
        <v>32616</v>
      </c>
      <c r="H5089" s="561" t="s">
        <v>4932</v>
      </c>
      <c r="I5089" s="561" t="s">
        <v>23148</v>
      </c>
      <c r="J5089" s="561" t="s">
        <v>24</v>
      </c>
      <c r="K5089" s="562" t="s">
        <v>2448</v>
      </c>
      <c r="L5089" s="561" t="s">
        <v>25</v>
      </c>
    </row>
    <row r="5090" spans="1:12" x14ac:dyDescent="0.25">
      <c r="A5090" s="561" t="s">
        <v>3412</v>
      </c>
      <c r="B5090" s="561" t="s">
        <v>3413</v>
      </c>
      <c r="C5090" s="561" t="s">
        <v>4922</v>
      </c>
      <c r="D5090" s="561" t="s">
        <v>4923</v>
      </c>
      <c r="E5090" s="562" t="s">
        <v>22</v>
      </c>
      <c r="F5090" s="561" t="s">
        <v>22</v>
      </c>
      <c r="G5090" s="561" t="s">
        <v>32617</v>
      </c>
      <c r="H5090" s="561" t="s">
        <v>4933</v>
      </c>
      <c r="I5090" s="561" t="s">
        <v>23148</v>
      </c>
      <c r="J5090" s="561" t="s">
        <v>7063</v>
      </c>
      <c r="K5090" s="562" t="s">
        <v>5840</v>
      </c>
      <c r="L5090" s="561" t="s">
        <v>25</v>
      </c>
    </row>
    <row r="5091" spans="1:12" x14ac:dyDescent="0.25">
      <c r="A5091" s="561" t="s">
        <v>3412</v>
      </c>
      <c r="B5091" s="561" t="s">
        <v>3413</v>
      </c>
      <c r="C5091" s="561" t="s">
        <v>4922</v>
      </c>
      <c r="D5091" s="561" t="s">
        <v>4923</v>
      </c>
      <c r="E5091" s="562" t="s">
        <v>22</v>
      </c>
      <c r="F5091" s="561" t="s">
        <v>22</v>
      </c>
      <c r="G5091" s="561" t="s">
        <v>32618</v>
      </c>
      <c r="H5091" s="561" t="s">
        <v>4934</v>
      </c>
      <c r="I5091" s="561" t="s">
        <v>23148</v>
      </c>
      <c r="J5091" s="561" t="s">
        <v>7063</v>
      </c>
      <c r="K5091" s="562" t="s">
        <v>38405</v>
      </c>
      <c r="L5091" s="561" t="s">
        <v>25</v>
      </c>
    </row>
    <row r="5092" spans="1:12" x14ac:dyDescent="0.25">
      <c r="A5092" s="561" t="s">
        <v>3412</v>
      </c>
      <c r="B5092" s="561" t="s">
        <v>3413</v>
      </c>
      <c r="C5092" s="561" t="s">
        <v>4922</v>
      </c>
      <c r="D5092" s="561" t="s">
        <v>4923</v>
      </c>
      <c r="E5092" s="562" t="s">
        <v>22</v>
      </c>
      <c r="F5092" s="561" t="s">
        <v>22</v>
      </c>
      <c r="G5092" s="561" t="s">
        <v>32620</v>
      </c>
      <c r="H5092" s="561" t="s">
        <v>4935</v>
      </c>
      <c r="I5092" s="561" t="s">
        <v>23148</v>
      </c>
      <c r="J5092" s="561" t="s">
        <v>7063</v>
      </c>
      <c r="K5092" s="562" t="s">
        <v>30311</v>
      </c>
      <c r="L5092" s="561" t="s">
        <v>25</v>
      </c>
    </row>
    <row r="5093" spans="1:12" x14ac:dyDescent="0.25">
      <c r="A5093" s="561" t="s">
        <v>3412</v>
      </c>
      <c r="B5093" s="561" t="s">
        <v>3413</v>
      </c>
      <c r="C5093" s="561" t="s">
        <v>4922</v>
      </c>
      <c r="D5093" s="561" t="s">
        <v>4923</v>
      </c>
      <c r="E5093" s="562" t="s">
        <v>22</v>
      </c>
      <c r="F5093" s="561" t="s">
        <v>22</v>
      </c>
      <c r="G5093" s="561" t="s">
        <v>32621</v>
      </c>
      <c r="H5093" s="561" t="s">
        <v>4936</v>
      </c>
      <c r="I5093" s="561" t="s">
        <v>23148</v>
      </c>
      <c r="J5093" s="561" t="s">
        <v>24</v>
      </c>
      <c r="K5093" s="562" t="s">
        <v>7522</v>
      </c>
      <c r="L5093" s="561" t="s">
        <v>25</v>
      </c>
    </row>
    <row r="5094" spans="1:12" x14ac:dyDescent="0.25">
      <c r="A5094" s="561" t="s">
        <v>3412</v>
      </c>
      <c r="B5094" s="561" t="s">
        <v>3413</v>
      </c>
      <c r="C5094" s="561" t="s">
        <v>4922</v>
      </c>
      <c r="D5094" s="561" t="s">
        <v>4923</v>
      </c>
      <c r="E5094" s="562" t="s">
        <v>22</v>
      </c>
      <c r="F5094" s="561" t="s">
        <v>22</v>
      </c>
      <c r="G5094" s="561" t="s">
        <v>32622</v>
      </c>
      <c r="H5094" s="561" t="s">
        <v>4937</v>
      </c>
      <c r="I5094" s="561" t="s">
        <v>23270</v>
      </c>
      <c r="J5094" s="561" t="s">
        <v>24</v>
      </c>
      <c r="K5094" s="562" t="s">
        <v>1265</v>
      </c>
      <c r="L5094" s="561" t="s">
        <v>25</v>
      </c>
    </row>
    <row r="5095" spans="1:12" x14ac:dyDescent="0.25">
      <c r="A5095" s="561" t="s">
        <v>3412</v>
      </c>
      <c r="B5095" s="561" t="s">
        <v>3413</v>
      </c>
      <c r="C5095" s="561" t="s">
        <v>4922</v>
      </c>
      <c r="D5095" s="561" t="s">
        <v>4923</v>
      </c>
      <c r="E5095" s="562" t="s">
        <v>22</v>
      </c>
      <c r="F5095" s="561" t="s">
        <v>22</v>
      </c>
      <c r="G5095" s="561" t="s">
        <v>32623</v>
      </c>
      <c r="H5095" s="561" t="s">
        <v>4938</v>
      </c>
      <c r="I5095" s="561" t="s">
        <v>23270</v>
      </c>
      <c r="J5095" s="561" t="s">
        <v>24</v>
      </c>
      <c r="K5095" s="562" t="s">
        <v>7620</v>
      </c>
      <c r="L5095" s="561" t="s">
        <v>25</v>
      </c>
    </row>
    <row r="5096" spans="1:12" x14ac:dyDescent="0.25">
      <c r="A5096" s="561" t="s">
        <v>3412</v>
      </c>
      <c r="B5096" s="561" t="s">
        <v>3413</v>
      </c>
      <c r="C5096" s="561" t="s">
        <v>4922</v>
      </c>
      <c r="D5096" s="561" t="s">
        <v>4923</v>
      </c>
      <c r="E5096" s="562" t="s">
        <v>22</v>
      </c>
      <c r="F5096" s="561" t="s">
        <v>22</v>
      </c>
      <c r="G5096" s="561" t="s">
        <v>32624</v>
      </c>
      <c r="H5096" s="561" t="s">
        <v>4940</v>
      </c>
      <c r="I5096" s="561" t="s">
        <v>23270</v>
      </c>
      <c r="J5096" s="561" t="s">
        <v>24</v>
      </c>
      <c r="K5096" s="562" t="s">
        <v>34563</v>
      </c>
      <c r="L5096" s="561" t="s">
        <v>25</v>
      </c>
    </row>
    <row r="5097" spans="1:12" x14ac:dyDescent="0.25">
      <c r="A5097" s="561" t="s">
        <v>3412</v>
      </c>
      <c r="B5097" s="561" t="s">
        <v>3413</v>
      </c>
      <c r="C5097" s="561" t="s">
        <v>4922</v>
      </c>
      <c r="D5097" s="561" t="s">
        <v>4923</v>
      </c>
      <c r="E5097" s="562" t="s">
        <v>22</v>
      </c>
      <c r="F5097" s="561" t="s">
        <v>22</v>
      </c>
      <c r="G5097" s="561" t="s">
        <v>32625</v>
      </c>
      <c r="H5097" s="561" t="s">
        <v>4941</v>
      </c>
      <c r="I5097" s="561" t="s">
        <v>23270</v>
      </c>
      <c r="J5097" s="561" t="s">
        <v>24</v>
      </c>
      <c r="K5097" s="562" t="s">
        <v>24940</v>
      </c>
      <c r="L5097" s="561" t="s">
        <v>25</v>
      </c>
    </row>
    <row r="5098" spans="1:12" x14ac:dyDescent="0.25">
      <c r="A5098" s="561" t="s">
        <v>3412</v>
      </c>
      <c r="B5098" s="561" t="s">
        <v>3413</v>
      </c>
      <c r="C5098" s="561" t="s">
        <v>4922</v>
      </c>
      <c r="D5098" s="561" t="s">
        <v>4923</v>
      </c>
      <c r="E5098" s="562" t="s">
        <v>22</v>
      </c>
      <c r="F5098" s="561" t="s">
        <v>22</v>
      </c>
      <c r="G5098" s="561" t="s">
        <v>32626</v>
      </c>
      <c r="H5098" s="561" t="s">
        <v>4942</v>
      </c>
      <c r="I5098" s="561" t="s">
        <v>23270</v>
      </c>
      <c r="J5098" s="561" t="s">
        <v>24</v>
      </c>
      <c r="K5098" s="562" t="s">
        <v>7457</v>
      </c>
      <c r="L5098" s="561" t="s">
        <v>25</v>
      </c>
    </row>
    <row r="5099" spans="1:12" x14ac:dyDescent="0.25">
      <c r="A5099" s="561" t="s">
        <v>3412</v>
      </c>
      <c r="B5099" s="561" t="s">
        <v>3413</v>
      </c>
      <c r="C5099" s="561" t="s">
        <v>4922</v>
      </c>
      <c r="D5099" s="561" t="s">
        <v>4923</v>
      </c>
      <c r="E5099" s="562" t="s">
        <v>22</v>
      </c>
      <c r="F5099" s="561" t="s">
        <v>22</v>
      </c>
      <c r="G5099" s="561" t="s">
        <v>32627</v>
      </c>
      <c r="H5099" s="561" t="s">
        <v>4943</v>
      </c>
      <c r="I5099" s="561" t="s">
        <v>23270</v>
      </c>
      <c r="J5099" s="561" t="s">
        <v>24</v>
      </c>
      <c r="K5099" s="562" t="s">
        <v>7075</v>
      </c>
      <c r="L5099" s="561" t="s">
        <v>25</v>
      </c>
    </row>
    <row r="5100" spans="1:12" x14ac:dyDescent="0.25">
      <c r="A5100" s="561" t="s">
        <v>3412</v>
      </c>
      <c r="B5100" s="561" t="s">
        <v>3413</v>
      </c>
      <c r="C5100" s="561" t="s">
        <v>4922</v>
      </c>
      <c r="D5100" s="561" t="s">
        <v>4923</v>
      </c>
      <c r="E5100" s="562" t="s">
        <v>22</v>
      </c>
      <c r="F5100" s="561" t="s">
        <v>22</v>
      </c>
      <c r="G5100" s="561" t="s">
        <v>32628</v>
      </c>
      <c r="H5100" s="561" t="s">
        <v>4945</v>
      </c>
      <c r="I5100" s="561" t="s">
        <v>23270</v>
      </c>
      <c r="J5100" s="561" t="s">
        <v>24</v>
      </c>
      <c r="K5100" s="562" t="s">
        <v>3993</v>
      </c>
      <c r="L5100" s="561" t="s">
        <v>25</v>
      </c>
    </row>
    <row r="5101" spans="1:12" x14ac:dyDescent="0.25">
      <c r="A5101" s="561" t="s">
        <v>3412</v>
      </c>
      <c r="B5101" s="561" t="s">
        <v>3413</v>
      </c>
      <c r="C5101" s="561" t="s">
        <v>4922</v>
      </c>
      <c r="D5101" s="561" t="s">
        <v>4923</v>
      </c>
      <c r="E5101" s="562" t="s">
        <v>22</v>
      </c>
      <c r="F5101" s="561" t="s">
        <v>22</v>
      </c>
      <c r="G5101" s="561" t="s">
        <v>32629</v>
      </c>
      <c r="H5101" s="561" t="s">
        <v>4946</v>
      </c>
      <c r="I5101" s="561" t="s">
        <v>23270</v>
      </c>
      <c r="J5101" s="561" t="s">
        <v>24</v>
      </c>
      <c r="K5101" s="562" t="s">
        <v>35806</v>
      </c>
      <c r="L5101" s="561" t="s">
        <v>25</v>
      </c>
    </row>
    <row r="5102" spans="1:12" x14ac:dyDescent="0.25">
      <c r="A5102" s="561" t="s">
        <v>3412</v>
      </c>
      <c r="B5102" s="561" t="s">
        <v>3413</v>
      </c>
      <c r="C5102" s="561" t="s">
        <v>4922</v>
      </c>
      <c r="D5102" s="561" t="s">
        <v>4923</v>
      </c>
      <c r="E5102" s="562" t="s">
        <v>22</v>
      </c>
      <c r="F5102" s="561" t="s">
        <v>22</v>
      </c>
      <c r="G5102" s="561" t="s">
        <v>32630</v>
      </c>
      <c r="H5102" s="561" t="s">
        <v>4947</v>
      </c>
      <c r="I5102" s="561" t="s">
        <v>23270</v>
      </c>
      <c r="J5102" s="561" t="s">
        <v>24</v>
      </c>
      <c r="K5102" s="562" t="s">
        <v>5827</v>
      </c>
      <c r="L5102" s="561" t="s">
        <v>25</v>
      </c>
    </row>
    <row r="5103" spans="1:12" x14ac:dyDescent="0.25">
      <c r="A5103" s="561" t="s">
        <v>3412</v>
      </c>
      <c r="B5103" s="561" t="s">
        <v>3413</v>
      </c>
      <c r="C5103" s="561" t="s">
        <v>4922</v>
      </c>
      <c r="D5103" s="561" t="s">
        <v>4923</v>
      </c>
      <c r="E5103" s="562" t="s">
        <v>22</v>
      </c>
      <c r="F5103" s="561" t="s">
        <v>22</v>
      </c>
      <c r="G5103" s="561" t="s">
        <v>32631</v>
      </c>
      <c r="H5103" s="561" t="s">
        <v>4948</v>
      </c>
      <c r="I5103" s="561" t="s">
        <v>23148</v>
      </c>
      <c r="J5103" s="561" t="s">
        <v>7063</v>
      </c>
      <c r="K5103" s="562" t="s">
        <v>2624</v>
      </c>
      <c r="L5103" s="561" t="s">
        <v>25</v>
      </c>
    </row>
    <row r="5104" spans="1:12" x14ac:dyDescent="0.25">
      <c r="A5104" s="561" t="s">
        <v>3412</v>
      </c>
      <c r="B5104" s="561" t="s">
        <v>3413</v>
      </c>
      <c r="C5104" s="561" t="s">
        <v>4922</v>
      </c>
      <c r="D5104" s="561" t="s">
        <v>4923</v>
      </c>
      <c r="E5104" s="562" t="s">
        <v>22</v>
      </c>
      <c r="F5104" s="561" t="s">
        <v>22</v>
      </c>
      <c r="G5104" s="561" t="s">
        <v>32632</v>
      </c>
      <c r="H5104" s="561" t="s">
        <v>4950</v>
      </c>
      <c r="I5104" s="561" t="s">
        <v>23148</v>
      </c>
      <c r="J5104" s="561" t="s">
        <v>7063</v>
      </c>
      <c r="K5104" s="562" t="s">
        <v>30436</v>
      </c>
      <c r="L5104" s="561" t="s">
        <v>25</v>
      </c>
    </row>
    <row r="5105" spans="1:12" x14ac:dyDescent="0.25">
      <c r="A5105" s="561" t="s">
        <v>3412</v>
      </c>
      <c r="B5105" s="561" t="s">
        <v>3413</v>
      </c>
      <c r="C5105" s="561" t="s">
        <v>4922</v>
      </c>
      <c r="D5105" s="561" t="s">
        <v>4923</v>
      </c>
      <c r="E5105" s="562" t="s">
        <v>22</v>
      </c>
      <c r="F5105" s="561" t="s">
        <v>22</v>
      </c>
      <c r="G5105" s="561" t="s">
        <v>32633</v>
      </c>
      <c r="H5105" s="561" t="s">
        <v>4952</v>
      </c>
      <c r="I5105" s="561" t="s">
        <v>23148</v>
      </c>
      <c r="J5105" s="561" t="s">
        <v>7063</v>
      </c>
      <c r="K5105" s="562" t="s">
        <v>1135</v>
      </c>
      <c r="L5105" s="561" t="s">
        <v>25</v>
      </c>
    </row>
    <row r="5106" spans="1:12" x14ac:dyDescent="0.25">
      <c r="A5106" s="561" t="s">
        <v>3412</v>
      </c>
      <c r="B5106" s="561" t="s">
        <v>3413</v>
      </c>
      <c r="C5106" s="561" t="s">
        <v>4922</v>
      </c>
      <c r="D5106" s="561" t="s">
        <v>4923</v>
      </c>
      <c r="E5106" s="562" t="s">
        <v>22</v>
      </c>
      <c r="F5106" s="561" t="s">
        <v>22</v>
      </c>
      <c r="G5106" s="561" t="s">
        <v>32634</v>
      </c>
      <c r="H5106" s="561" t="s">
        <v>4954</v>
      </c>
      <c r="I5106" s="561" t="s">
        <v>23148</v>
      </c>
      <c r="J5106" s="561" t="s">
        <v>7063</v>
      </c>
      <c r="K5106" s="562" t="s">
        <v>38406</v>
      </c>
      <c r="L5106" s="561" t="s">
        <v>25</v>
      </c>
    </row>
    <row r="5107" spans="1:12" x14ac:dyDescent="0.25">
      <c r="A5107" s="561" t="s">
        <v>3412</v>
      </c>
      <c r="B5107" s="561" t="s">
        <v>3413</v>
      </c>
      <c r="C5107" s="561" t="s">
        <v>4922</v>
      </c>
      <c r="D5107" s="561" t="s">
        <v>4923</v>
      </c>
      <c r="E5107" s="562" t="s">
        <v>22</v>
      </c>
      <c r="F5107" s="561" t="s">
        <v>22</v>
      </c>
      <c r="G5107" s="561" t="s">
        <v>32635</v>
      </c>
      <c r="H5107" s="561" t="s">
        <v>4956</v>
      </c>
      <c r="I5107" s="561" t="s">
        <v>23148</v>
      </c>
      <c r="J5107" s="561" t="s">
        <v>24</v>
      </c>
      <c r="K5107" s="562" t="s">
        <v>2448</v>
      </c>
      <c r="L5107" s="561" t="s">
        <v>25</v>
      </c>
    </row>
    <row r="5108" spans="1:12" x14ac:dyDescent="0.25">
      <c r="A5108" s="561" t="s">
        <v>3412</v>
      </c>
      <c r="B5108" s="561" t="s">
        <v>3413</v>
      </c>
      <c r="C5108" s="561" t="s">
        <v>4922</v>
      </c>
      <c r="D5108" s="561" t="s">
        <v>4923</v>
      </c>
      <c r="E5108" s="562" t="s">
        <v>22</v>
      </c>
      <c r="F5108" s="561" t="s">
        <v>22</v>
      </c>
      <c r="G5108" s="561" t="s">
        <v>32636</v>
      </c>
      <c r="H5108" s="561" t="s">
        <v>4958</v>
      </c>
      <c r="I5108" s="561" t="s">
        <v>23148</v>
      </c>
      <c r="J5108" s="561" t="s">
        <v>24</v>
      </c>
      <c r="K5108" s="562" t="s">
        <v>7110</v>
      </c>
      <c r="L5108" s="561" t="s">
        <v>25</v>
      </c>
    </row>
    <row r="5109" spans="1:12" x14ac:dyDescent="0.25">
      <c r="A5109" s="561" t="s">
        <v>3412</v>
      </c>
      <c r="B5109" s="561" t="s">
        <v>3413</v>
      </c>
      <c r="C5109" s="561" t="s">
        <v>4922</v>
      </c>
      <c r="D5109" s="561" t="s">
        <v>4923</v>
      </c>
      <c r="E5109" s="562" t="s">
        <v>22</v>
      </c>
      <c r="F5109" s="561" t="s">
        <v>22</v>
      </c>
      <c r="G5109" s="561" t="s">
        <v>32637</v>
      </c>
      <c r="H5109" s="561" t="s">
        <v>4960</v>
      </c>
      <c r="I5109" s="561" t="s">
        <v>23148</v>
      </c>
      <c r="J5109" s="561" t="s">
        <v>24</v>
      </c>
      <c r="K5109" s="562" t="s">
        <v>38407</v>
      </c>
      <c r="L5109" s="561" t="s">
        <v>25</v>
      </c>
    </row>
    <row r="5110" spans="1:12" x14ac:dyDescent="0.25">
      <c r="A5110" s="561" t="s">
        <v>3412</v>
      </c>
      <c r="B5110" s="561" t="s">
        <v>3413</v>
      </c>
      <c r="C5110" s="561" t="s">
        <v>4922</v>
      </c>
      <c r="D5110" s="561" t="s">
        <v>4923</v>
      </c>
      <c r="E5110" s="562" t="s">
        <v>22</v>
      </c>
      <c r="F5110" s="561" t="s">
        <v>22</v>
      </c>
      <c r="G5110" s="561" t="s">
        <v>32638</v>
      </c>
      <c r="H5110" s="561" t="s">
        <v>4962</v>
      </c>
      <c r="I5110" s="561" t="s">
        <v>23148</v>
      </c>
      <c r="J5110" s="561" t="s">
        <v>24</v>
      </c>
      <c r="K5110" s="562" t="s">
        <v>2439</v>
      </c>
      <c r="L5110" s="561" t="s">
        <v>25</v>
      </c>
    </row>
    <row r="5111" spans="1:12" x14ac:dyDescent="0.25">
      <c r="A5111" s="561" t="s">
        <v>3412</v>
      </c>
      <c r="B5111" s="561" t="s">
        <v>3413</v>
      </c>
      <c r="C5111" s="561" t="s">
        <v>4922</v>
      </c>
      <c r="D5111" s="561" t="s">
        <v>4923</v>
      </c>
      <c r="E5111" s="562" t="s">
        <v>22</v>
      </c>
      <c r="F5111" s="561" t="s">
        <v>22</v>
      </c>
      <c r="G5111" s="561" t="s">
        <v>32639</v>
      </c>
      <c r="H5111" s="561" t="s">
        <v>4963</v>
      </c>
      <c r="I5111" s="561" t="s">
        <v>23148</v>
      </c>
      <c r="J5111" s="561" t="s">
        <v>24</v>
      </c>
      <c r="K5111" s="562" t="s">
        <v>1346</v>
      </c>
      <c r="L5111" s="561" t="s">
        <v>25</v>
      </c>
    </row>
    <row r="5112" spans="1:12" x14ac:dyDescent="0.25">
      <c r="A5112" s="561" t="s">
        <v>3412</v>
      </c>
      <c r="B5112" s="561" t="s">
        <v>3413</v>
      </c>
      <c r="C5112" s="561" t="s">
        <v>4922</v>
      </c>
      <c r="D5112" s="561" t="s">
        <v>4923</v>
      </c>
      <c r="E5112" s="562" t="s">
        <v>22</v>
      </c>
      <c r="F5112" s="561" t="s">
        <v>22</v>
      </c>
      <c r="G5112" s="561" t="s">
        <v>32640</v>
      </c>
      <c r="H5112" s="561" t="s">
        <v>4965</v>
      </c>
      <c r="I5112" s="561" t="s">
        <v>23148</v>
      </c>
      <c r="J5112" s="561" t="s">
        <v>24</v>
      </c>
      <c r="K5112" s="562" t="s">
        <v>7181</v>
      </c>
      <c r="L5112" s="561" t="s">
        <v>25</v>
      </c>
    </row>
    <row r="5113" spans="1:12" x14ac:dyDescent="0.25">
      <c r="A5113" s="561" t="s">
        <v>3412</v>
      </c>
      <c r="B5113" s="561" t="s">
        <v>3413</v>
      </c>
      <c r="C5113" s="561" t="s">
        <v>4922</v>
      </c>
      <c r="D5113" s="561" t="s">
        <v>4923</v>
      </c>
      <c r="E5113" s="562" t="s">
        <v>22</v>
      </c>
      <c r="F5113" s="561" t="s">
        <v>22</v>
      </c>
      <c r="G5113" s="561" t="s">
        <v>32641</v>
      </c>
      <c r="H5113" s="561" t="s">
        <v>4966</v>
      </c>
      <c r="I5113" s="561" t="s">
        <v>23148</v>
      </c>
      <c r="J5113" s="561" t="s">
        <v>24</v>
      </c>
      <c r="K5113" s="562" t="s">
        <v>7445</v>
      </c>
      <c r="L5113" s="561" t="s">
        <v>25</v>
      </c>
    </row>
    <row r="5114" spans="1:12" x14ac:dyDescent="0.25">
      <c r="A5114" s="561" t="s">
        <v>3412</v>
      </c>
      <c r="B5114" s="561" t="s">
        <v>3413</v>
      </c>
      <c r="C5114" s="561" t="s">
        <v>4922</v>
      </c>
      <c r="D5114" s="561" t="s">
        <v>4923</v>
      </c>
      <c r="E5114" s="562" t="s">
        <v>22</v>
      </c>
      <c r="F5114" s="561" t="s">
        <v>22</v>
      </c>
      <c r="G5114" s="561" t="s">
        <v>32642</v>
      </c>
      <c r="H5114" s="561" t="s">
        <v>4967</v>
      </c>
      <c r="I5114" s="561" t="s">
        <v>23148</v>
      </c>
      <c r="J5114" s="561" t="s">
        <v>24</v>
      </c>
      <c r="K5114" s="562" t="s">
        <v>7348</v>
      </c>
      <c r="L5114" s="561" t="s">
        <v>25</v>
      </c>
    </row>
    <row r="5115" spans="1:12" x14ac:dyDescent="0.25">
      <c r="A5115" s="561" t="s">
        <v>3412</v>
      </c>
      <c r="B5115" s="561" t="s">
        <v>3413</v>
      </c>
      <c r="C5115" s="561" t="s">
        <v>4922</v>
      </c>
      <c r="D5115" s="561" t="s">
        <v>4923</v>
      </c>
      <c r="E5115" s="562" t="s">
        <v>22</v>
      </c>
      <c r="F5115" s="561" t="s">
        <v>22</v>
      </c>
      <c r="G5115" s="561" t="s">
        <v>32643</v>
      </c>
      <c r="H5115" s="561" t="s">
        <v>4968</v>
      </c>
      <c r="I5115" s="561" t="s">
        <v>23148</v>
      </c>
      <c r="J5115" s="561" t="s">
        <v>24</v>
      </c>
      <c r="K5115" s="562" t="s">
        <v>5141</v>
      </c>
      <c r="L5115" s="561" t="s">
        <v>25</v>
      </c>
    </row>
    <row r="5116" spans="1:12" x14ac:dyDescent="0.25">
      <c r="A5116" s="561" t="s">
        <v>3412</v>
      </c>
      <c r="B5116" s="561" t="s">
        <v>3413</v>
      </c>
      <c r="C5116" s="561" t="s">
        <v>4922</v>
      </c>
      <c r="D5116" s="561" t="s">
        <v>4923</v>
      </c>
      <c r="E5116" s="562" t="s">
        <v>22</v>
      </c>
      <c r="F5116" s="561" t="s">
        <v>22</v>
      </c>
      <c r="G5116" s="561" t="s">
        <v>32645</v>
      </c>
      <c r="H5116" s="561" t="s">
        <v>4970</v>
      </c>
      <c r="I5116" s="561" t="s">
        <v>23148</v>
      </c>
      <c r="J5116" s="561" t="s">
        <v>24</v>
      </c>
      <c r="K5116" s="562" t="s">
        <v>5034</v>
      </c>
      <c r="L5116" s="561" t="s">
        <v>25</v>
      </c>
    </row>
    <row r="5117" spans="1:12" x14ac:dyDescent="0.25">
      <c r="A5117" s="561" t="s">
        <v>3412</v>
      </c>
      <c r="B5117" s="561" t="s">
        <v>3413</v>
      </c>
      <c r="C5117" s="561" t="s">
        <v>4922</v>
      </c>
      <c r="D5117" s="561" t="s">
        <v>4923</v>
      </c>
      <c r="E5117" s="562" t="s">
        <v>22</v>
      </c>
      <c r="F5117" s="561" t="s">
        <v>22</v>
      </c>
      <c r="G5117" s="561" t="s">
        <v>32646</v>
      </c>
      <c r="H5117" s="561" t="s">
        <v>4972</v>
      </c>
      <c r="I5117" s="561" t="s">
        <v>23148</v>
      </c>
      <c r="J5117" s="561" t="s">
        <v>24</v>
      </c>
      <c r="K5117" s="562" t="s">
        <v>713</v>
      </c>
      <c r="L5117" s="561" t="s">
        <v>25</v>
      </c>
    </row>
    <row r="5118" spans="1:12" x14ac:dyDescent="0.25">
      <c r="A5118" s="561" t="s">
        <v>3412</v>
      </c>
      <c r="B5118" s="561" t="s">
        <v>3413</v>
      </c>
      <c r="C5118" s="561" t="s">
        <v>4922</v>
      </c>
      <c r="D5118" s="561" t="s">
        <v>4923</v>
      </c>
      <c r="E5118" s="562" t="s">
        <v>22</v>
      </c>
      <c r="F5118" s="561" t="s">
        <v>22</v>
      </c>
      <c r="G5118" s="561" t="s">
        <v>32647</v>
      </c>
      <c r="H5118" s="561" t="s">
        <v>4973</v>
      </c>
      <c r="I5118" s="561" t="s">
        <v>23148</v>
      </c>
      <c r="J5118" s="561" t="s">
        <v>24</v>
      </c>
      <c r="K5118" s="562" t="s">
        <v>2742</v>
      </c>
      <c r="L5118" s="561" t="s">
        <v>25</v>
      </c>
    </row>
    <row r="5119" spans="1:12" x14ac:dyDescent="0.25">
      <c r="A5119" s="561" t="s">
        <v>3412</v>
      </c>
      <c r="B5119" s="561" t="s">
        <v>3413</v>
      </c>
      <c r="C5119" s="561" t="s">
        <v>4922</v>
      </c>
      <c r="D5119" s="561" t="s">
        <v>4923</v>
      </c>
      <c r="E5119" s="562" t="s">
        <v>22</v>
      </c>
      <c r="F5119" s="561" t="s">
        <v>22</v>
      </c>
      <c r="G5119" s="561" t="s">
        <v>32648</v>
      </c>
      <c r="H5119" s="561" t="s">
        <v>4974</v>
      </c>
      <c r="I5119" s="561" t="s">
        <v>23148</v>
      </c>
      <c r="J5119" s="561" t="s">
        <v>24</v>
      </c>
      <c r="K5119" s="562" t="s">
        <v>5037</v>
      </c>
      <c r="L5119" s="561" t="s">
        <v>25</v>
      </c>
    </row>
    <row r="5120" spans="1:12" x14ac:dyDescent="0.25">
      <c r="A5120" s="561" t="s">
        <v>3412</v>
      </c>
      <c r="B5120" s="561" t="s">
        <v>3413</v>
      </c>
      <c r="C5120" s="561" t="s">
        <v>4922</v>
      </c>
      <c r="D5120" s="561" t="s">
        <v>4923</v>
      </c>
      <c r="E5120" s="562" t="s">
        <v>22</v>
      </c>
      <c r="F5120" s="561" t="s">
        <v>22</v>
      </c>
      <c r="G5120" s="561" t="s">
        <v>32649</v>
      </c>
      <c r="H5120" s="561" t="s">
        <v>4975</v>
      </c>
      <c r="I5120" s="561" t="s">
        <v>23148</v>
      </c>
      <c r="J5120" s="561" t="s">
        <v>24</v>
      </c>
      <c r="K5120" s="562" t="s">
        <v>35061</v>
      </c>
      <c r="L5120" s="561" t="s">
        <v>25</v>
      </c>
    </row>
    <row r="5121" spans="1:12" x14ac:dyDescent="0.25">
      <c r="A5121" s="561" t="s">
        <v>3412</v>
      </c>
      <c r="B5121" s="561" t="s">
        <v>3413</v>
      </c>
      <c r="C5121" s="561" t="s">
        <v>4922</v>
      </c>
      <c r="D5121" s="561" t="s">
        <v>4923</v>
      </c>
      <c r="E5121" s="562" t="s">
        <v>22</v>
      </c>
      <c r="F5121" s="561" t="s">
        <v>22</v>
      </c>
      <c r="G5121" s="561" t="s">
        <v>32650</v>
      </c>
      <c r="H5121" s="561" t="s">
        <v>4976</v>
      </c>
      <c r="I5121" s="561" t="s">
        <v>23148</v>
      </c>
      <c r="J5121" s="561" t="s">
        <v>24</v>
      </c>
      <c r="K5121" s="562" t="s">
        <v>663</v>
      </c>
      <c r="L5121" s="561" t="s">
        <v>25</v>
      </c>
    </row>
    <row r="5122" spans="1:12" x14ac:dyDescent="0.25">
      <c r="A5122" s="561" t="s">
        <v>3412</v>
      </c>
      <c r="B5122" s="561" t="s">
        <v>3413</v>
      </c>
      <c r="C5122" s="561" t="s">
        <v>4922</v>
      </c>
      <c r="D5122" s="561" t="s">
        <v>4923</v>
      </c>
      <c r="E5122" s="562" t="s">
        <v>22</v>
      </c>
      <c r="F5122" s="561" t="s">
        <v>22</v>
      </c>
      <c r="G5122" s="561" t="s">
        <v>32651</v>
      </c>
      <c r="H5122" s="561" t="s">
        <v>4977</v>
      </c>
      <c r="I5122" s="561" t="s">
        <v>23148</v>
      </c>
      <c r="J5122" s="561" t="s">
        <v>7063</v>
      </c>
      <c r="K5122" s="562" t="s">
        <v>8289</v>
      </c>
      <c r="L5122" s="561" t="s">
        <v>25</v>
      </c>
    </row>
    <row r="5123" spans="1:12" x14ac:dyDescent="0.25">
      <c r="A5123" s="561" t="s">
        <v>3412</v>
      </c>
      <c r="B5123" s="561" t="s">
        <v>3413</v>
      </c>
      <c r="C5123" s="561" t="s">
        <v>4922</v>
      </c>
      <c r="D5123" s="561" t="s">
        <v>4923</v>
      </c>
      <c r="E5123" s="562" t="s">
        <v>22</v>
      </c>
      <c r="F5123" s="561" t="s">
        <v>22</v>
      </c>
      <c r="G5123" s="561" t="s">
        <v>32652</v>
      </c>
      <c r="H5123" s="561" t="s">
        <v>4979</v>
      </c>
      <c r="I5123" s="561" t="s">
        <v>23148</v>
      </c>
      <c r="J5123" s="561" t="s">
        <v>7063</v>
      </c>
      <c r="K5123" s="562" t="s">
        <v>5083</v>
      </c>
      <c r="L5123" s="561" t="s">
        <v>25</v>
      </c>
    </row>
    <row r="5124" spans="1:12" x14ac:dyDescent="0.25">
      <c r="A5124" s="561" t="s">
        <v>3412</v>
      </c>
      <c r="B5124" s="561" t="s">
        <v>3413</v>
      </c>
      <c r="C5124" s="561" t="s">
        <v>4922</v>
      </c>
      <c r="D5124" s="561" t="s">
        <v>4923</v>
      </c>
      <c r="E5124" s="562" t="s">
        <v>22</v>
      </c>
      <c r="F5124" s="561" t="s">
        <v>22</v>
      </c>
      <c r="G5124" s="561" t="s">
        <v>32653</v>
      </c>
      <c r="H5124" s="561" t="s">
        <v>4980</v>
      </c>
      <c r="I5124" s="561" t="s">
        <v>23148</v>
      </c>
      <c r="J5124" s="561" t="s">
        <v>7063</v>
      </c>
      <c r="K5124" s="562" t="s">
        <v>8567</v>
      </c>
      <c r="L5124" s="561" t="s">
        <v>25</v>
      </c>
    </row>
    <row r="5125" spans="1:12" x14ac:dyDescent="0.25">
      <c r="A5125" s="561" t="s">
        <v>3412</v>
      </c>
      <c r="B5125" s="561" t="s">
        <v>3413</v>
      </c>
      <c r="C5125" s="561" t="s">
        <v>4922</v>
      </c>
      <c r="D5125" s="561" t="s">
        <v>4923</v>
      </c>
      <c r="E5125" s="562" t="s">
        <v>22</v>
      </c>
      <c r="F5125" s="561" t="s">
        <v>22</v>
      </c>
      <c r="G5125" s="561" t="s">
        <v>32655</v>
      </c>
      <c r="H5125" s="561" t="s">
        <v>4982</v>
      </c>
      <c r="I5125" s="561" t="s">
        <v>23148</v>
      </c>
      <c r="J5125" s="561" t="s">
        <v>7063</v>
      </c>
      <c r="K5125" s="562" t="s">
        <v>7402</v>
      </c>
      <c r="L5125" s="561" t="s">
        <v>25</v>
      </c>
    </row>
    <row r="5126" spans="1:12" x14ac:dyDescent="0.25">
      <c r="A5126" s="561" t="s">
        <v>3412</v>
      </c>
      <c r="B5126" s="561" t="s">
        <v>3413</v>
      </c>
      <c r="C5126" s="561" t="s">
        <v>4922</v>
      </c>
      <c r="D5126" s="561" t="s">
        <v>4923</v>
      </c>
      <c r="E5126" s="562" t="s">
        <v>22</v>
      </c>
      <c r="F5126" s="561" t="s">
        <v>22</v>
      </c>
      <c r="G5126" s="561" t="s">
        <v>32656</v>
      </c>
      <c r="H5126" s="561" t="s">
        <v>4983</v>
      </c>
      <c r="I5126" s="561" t="s">
        <v>23148</v>
      </c>
      <c r="J5126" s="561" t="s">
        <v>7063</v>
      </c>
      <c r="K5126" s="562" t="s">
        <v>5768</v>
      </c>
      <c r="L5126" s="561" t="s">
        <v>25</v>
      </c>
    </row>
    <row r="5127" spans="1:12" x14ac:dyDescent="0.25">
      <c r="A5127" s="561" t="s">
        <v>3412</v>
      </c>
      <c r="B5127" s="561" t="s">
        <v>3413</v>
      </c>
      <c r="C5127" s="561" t="s">
        <v>4922</v>
      </c>
      <c r="D5127" s="561" t="s">
        <v>4923</v>
      </c>
      <c r="E5127" s="562" t="s">
        <v>22</v>
      </c>
      <c r="F5127" s="561" t="s">
        <v>22</v>
      </c>
      <c r="G5127" s="561" t="s">
        <v>32657</v>
      </c>
      <c r="H5127" s="561" t="s">
        <v>4985</v>
      </c>
      <c r="I5127" s="561" t="s">
        <v>23148</v>
      </c>
      <c r="J5127" s="561" t="s">
        <v>7063</v>
      </c>
      <c r="K5127" s="562" t="s">
        <v>119</v>
      </c>
      <c r="L5127" s="561" t="s">
        <v>25</v>
      </c>
    </row>
    <row r="5128" spans="1:12" x14ac:dyDescent="0.25">
      <c r="A5128" s="561" t="s">
        <v>3412</v>
      </c>
      <c r="B5128" s="561" t="s">
        <v>3413</v>
      </c>
      <c r="C5128" s="561" t="s">
        <v>4922</v>
      </c>
      <c r="D5128" s="561" t="s">
        <v>4923</v>
      </c>
      <c r="E5128" s="562" t="s">
        <v>22</v>
      </c>
      <c r="F5128" s="561" t="s">
        <v>22</v>
      </c>
      <c r="G5128" s="561" t="s">
        <v>32658</v>
      </c>
      <c r="H5128" s="561" t="s">
        <v>4986</v>
      </c>
      <c r="I5128" s="561" t="s">
        <v>23148</v>
      </c>
      <c r="J5128" s="561" t="s">
        <v>7063</v>
      </c>
      <c r="K5128" s="562" t="s">
        <v>37779</v>
      </c>
      <c r="L5128" s="561" t="s">
        <v>25</v>
      </c>
    </row>
    <row r="5129" spans="1:12" x14ac:dyDescent="0.25">
      <c r="A5129" s="561" t="s">
        <v>3412</v>
      </c>
      <c r="B5129" s="561" t="s">
        <v>3413</v>
      </c>
      <c r="C5129" s="561" t="s">
        <v>4922</v>
      </c>
      <c r="D5129" s="561" t="s">
        <v>4923</v>
      </c>
      <c r="E5129" s="562" t="s">
        <v>22</v>
      </c>
      <c r="F5129" s="561" t="s">
        <v>22</v>
      </c>
      <c r="G5129" s="561" t="s">
        <v>32659</v>
      </c>
      <c r="H5129" s="561" t="s">
        <v>4988</v>
      </c>
      <c r="I5129" s="561" t="s">
        <v>23148</v>
      </c>
      <c r="J5129" s="561" t="s">
        <v>7063</v>
      </c>
      <c r="K5129" s="562" t="s">
        <v>2403</v>
      </c>
      <c r="L5129" s="561" t="s">
        <v>25</v>
      </c>
    </row>
    <row r="5130" spans="1:12" x14ac:dyDescent="0.25">
      <c r="A5130" s="561" t="s">
        <v>3412</v>
      </c>
      <c r="B5130" s="561" t="s">
        <v>3413</v>
      </c>
      <c r="C5130" s="561" t="s">
        <v>4922</v>
      </c>
      <c r="D5130" s="561" t="s">
        <v>4923</v>
      </c>
      <c r="E5130" s="562" t="s">
        <v>22</v>
      </c>
      <c r="F5130" s="561" t="s">
        <v>22</v>
      </c>
      <c r="G5130" s="561" t="s">
        <v>32661</v>
      </c>
      <c r="H5130" s="561" t="s">
        <v>4990</v>
      </c>
      <c r="I5130" s="561" t="s">
        <v>23148</v>
      </c>
      <c r="J5130" s="561" t="s">
        <v>7063</v>
      </c>
      <c r="K5130" s="562" t="s">
        <v>8568</v>
      </c>
      <c r="L5130" s="561" t="s">
        <v>25</v>
      </c>
    </row>
    <row r="5131" spans="1:12" x14ac:dyDescent="0.25">
      <c r="A5131" s="561" t="s">
        <v>3412</v>
      </c>
      <c r="B5131" s="561" t="s">
        <v>3413</v>
      </c>
      <c r="C5131" s="561" t="s">
        <v>4922</v>
      </c>
      <c r="D5131" s="561" t="s">
        <v>4923</v>
      </c>
      <c r="E5131" s="562" t="s">
        <v>22</v>
      </c>
      <c r="F5131" s="561" t="s">
        <v>22</v>
      </c>
      <c r="G5131" s="561" t="s">
        <v>32662</v>
      </c>
      <c r="H5131" s="561" t="s">
        <v>4991</v>
      </c>
      <c r="I5131" s="561" t="s">
        <v>23148</v>
      </c>
      <c r="J5131" s="561" t="s">
        <v>7063</v>
      </c>
      <c r="K5131" s="562" t="s">
        <v>5768</v>
      </c>
      <c r="L5131" s="561" t="s">
        <v>25</v>
      </c>
    </row>
    <row r="5132" spans="1:12" x14ac:dyDescent="0.25">
      <c r="A5132" s="561" t="s">
        <v>3412</v>
      </c>
      <c r="B5132" s="561" t="s">
        <v>3413</v>
      </c>
      <c r="C5132" s="561" t="s">
        <v>4922</v>
      </c>
      <c r="D5132" s="561" t="s">
        <v>4923</v>
      </c>
      <c r="E5132" s="562" t="s">
        <v>22</v>
      </c>
      <c r="F5132" s="561" t="s">
        <v>22</v>
      </c>
      <c r="G5132" s="561" t="s">
        <v>32663</v>
      </c>
      <c r="H5132" s="561" t="s">
        <v>4992</v>
      </c>
      <c r="I5132" s="561" t="s">
        <v>23148</v>
      </c>
      <c r="J5132" s="561" t="s">
        <v>7063</v>
      </c>
      <c r="K5132" s="562" t="s">
        <v>1147</v>
      </c>
      <c r="L5132" s="561" t="s">
        <v>25</v>
      </c>
    </row>
    <row r="5133" spans="1:12" x14ac:dyDescent="0.25">
      <c r="A5133" s="561" t="s">
        <v>3412</v>
      </c>
      <c r="B5133" s="561" t="s">
        <v>3413</v>
      </c>
      <c r="C5133" s="561" t="s">
        <v>4922</v>
      </c>
      <c r="D5133" s="561" t="s">
        <v>4923</v>
      </c>
      <c r="E5133" s="562" t="s">
        <v>22</v>
      </c>
      <c r="F5133" s="561" t="s">
        <v>22</v>
      </c>
      <c r="G5133" s="561" t="s">
        <v>32664</v>
      </c>
      <c r="H5133" s="561" t="s">
        <v>4993</v>
      </c>
      <c r="I5133" s="561" t="s">
        <v>23148</v>
      </c>
      <c r="J5133" s="561" t="s">
        <v>7063</v>
      </c>
      <c r="K5133" s="562" t="s">
        <v>7824</v>
      </c>
      <c r="L5133" s="561" t="s">
        <v>25</v>
      </c>
    </row>
    <row r="5134" spans="1:12" x14ac:dyDescent="0.25">
      <c r="A5134" s="561" t="s">
        <v>3412</v>
      </c>
      <c r="B5134" s="561" t="s">
        <v>3413</v>
      </c>
      <c r="C5134" s="561" t="s">
        <v>4922</v>
      </c>
      <c r="D5134" s="561" t="s">
        <v>4923</v>
      </c>
      <c r="E5134" s="562" t="s">
        <v>22</v>
      </c>
      <c r="F5134" s="561" t="s">
        <v>22</v>
      </c>
      <c r="G5134" s="561" t="s">
        <v>32665</v>
      </c>
      <c r="H5134" s="561" t="s">
        <v>4994</v>
      </c>
      <c r="I5134" s="561" t="s">
        <v>23270</v>
      </c>
      <c r="J5134" s="561" t="s">
        <v>24</v>
      </c>
      <c r="K5134" s="562" t="s">
        <v>4538</v>
      </c>
      <c r="L5134" s="561" t="s">
        <v>25</v>
      </c>
    </row>
    <row r="5135" spans="1:12" x14ac:dyDescent="0.25">
      <c r="A5135" s="561" t="s">
        <v>3412</v>
      </c>
      <c r="B5135" s="561" t="s">
        <v>3413</v>
      </c>
      <c r="C5135" s="561" t="s">
        <v>4922</v>
      </c>
      <c r="D5135" s="561" t="s">
        <v>4923</v>
      </c>
      <c r="E5135" s="562" t="s">
        <v>22</v>
      </c>
      <c r="F5135" s="561" t="s">
        <v>22</v>
      </c>
      <c r="G5135" s="561" t="s">
        <v>32666</v>
      </c>
      <c r="H5135" s="561" t="s">
        <v>4995</v>
      </c>
      <c r="I5135" s="561" t="s">
        <v>23270</v>
      </c>
      <c r="J5135" s="561" t="s">
        <v>24</v>
      </c>
      <c r="K5135" s="562" t="s">
        <v>8494</v>
      </c>
      <c r="L5135" s="561" t="s">
        <v>25</v>
      </c>
    </row>
    <row r="5136" spans="1:12" x14ac:dyDescent="0.25">
      <c r="A5136" s="561" t="s">
        <v>3412</v>
      </c>
      <c r="B5136" s="561" t="s">
        <v>3413</v>
      </c>
      <c r="C5136" s="561" t="s">
        <v>4922</v>
      </c>
      <c r="D5136" s="561" t="s">
        <v>4923</v>
      </c>
      <c r="E5136" s="562" t="s">
        <v>22</v>
      </c>
      <c r="F5136" s="561" t="s">
        <v>22</v>
      </c>
      <c r="G5136" s="561" t="s">
        <v>32668</v>
      </c>
      <c r="H5136" s="561" t="s">
        <v>4996</v>
      </c>
      <c r="I5136" s="561" t="s">
        <v>23270</v>
      </c>
      <c r="J5136" s="561" t="s">
        <v>24</v>
      </c>
      <c r="K5136" s="562" t="s">
        <v>7745</v>
      </c>
      <c r="L5136" s="561" t="s">
        <v>25</v>
      </c>
    </row>
    <row r="5137" spans="1:12" x14ac:dyDescent="0.25">
      <c r="A5137" s="561" t="s">
        <v>3412</v>
      </c>
      <c r="B5137" s="561" t="s">
        <v>3413</v>
      </c>
      <c r="C5137" s="561" t="s">
        <v>4922</v>
      </c>
      <c r="D5137" s="561" t="s">
        <v>4923</v>
      </c>
      <c r="E5137" s="562" t="s">
        <v>22</v>
      </c>
      <c r="F5137" s="561" t="s">
        <v>22</v>
      </c>
      <c r="G5137" s="561" t="s">
        <v>32669</v>
      </c>
      <c r="H5137" s="561" t="s">
        <v>4998</v>
      </c>
      <c r="I5137" s="561" t="s">
        <v>23270</v>
      </c>
      <c r="J5137" s="561" t="s">
        <v>24</v>
      </c>
      <c r="K5137" s="562" t="s">
        <v>24261</v>
      </c>
      <c r="L5137" s="561" t="s">
        <v>25</v>
      </c>
    </row>
    <row r="5138" spans="1:12" x14ac:dyDescent="0.25">
      <c r="A5138" s="561" t="s">
        <v>3412</v>
      </c>
      <c r="B5138" s="561" t="s">
        <v>3413</v>
      </c>
      <c r="C5138" s="561" t="s">
        <v>4922</v>
      </c>
      <c r="D5138" s="561" t="s">
        <v>4923</v>
      </c>
      <c r="E5138" s="562" t="s">
        <v>22</v>
      </c>
      <c r="F5138" s="561" t="s">
        <v>22</v>
      </c>
      <c r="G5138" s="561" t="s">
        <v>32670</v>
      </c>
      <c r="H5138" s="561" t="s">
        <v>4999</v>
      </c>
      <c r="I5138" s="561" t="s">
        <v>23270</v>
      </c>
      <c r="J5138" s="561" t="s">
        <v>24</v>
      </c>
      <c r="K5138" s="562" t="s">
        <v>916</v>
      </c>
      <c r="L5138" s="561" t="s">
        <v>25</v>
      </c>
    </row>
    <row r="5139" spans="1:12" x14ac:dyDescent="0.25">
      <c r="A5139" s="561" t="s">
        <v>3412</v>
      </c>
      <c r="B5139" s="561" t="s">
        <v>3413</v>
      </c>
      <c r="C5139" s="561" t="s">
        <v>4922</v>
      </c>
      <c r="D5139" s="561" t="s">
        <v>4923</v>
      </c>
      <c r="E5139" s="562" t="s">
        <v>22</v>
      </c>
      <c r="F5139" s="561" t="s">
        <v>22</v>
      </c>
      <c r="G5139" s="561" t="s">
        <v>32671</v>
      </c>
      <c r="H5139" s="561" t="s">
        <v>5000</v>
      </c>
      <c r="I5139" s="561" t="s">
        <v>23148</v>
      </c>
      <c r="J5139" s="561" t="s">
        <v>24</v>
      </c>
      <c r="K5139" s="562" t="s">
        <v>38408</v>
      </c>
      <c r="L5139" s="561" t="s">
        <v>25</v>
      </c>
    </row>
    <row r="5140" spans="1:12" x14ac:dyDescent="0.25">
      <c r="A5140" s="561" t="s">
        <v>3412</v>
      </c>
      <c r="B5140" s="561" t="s">
        <v>3413</v>
      </c>
      <c r="C5140" s="561" t="s">
        <v>4922</v>
      </c>
      <c r="D5140" s="561" t="s">
        <v>4923</v>
      </c>
      <c r="E5140" s="562" t="s">
        <v>22</v>
      </c>
      <c r="F5140" s="561" t="s">
        <v>22</v>
      </c>
      <c r="G5140" s="561" t="s">
        <v>32672</v>
      </c>
      <c r="H5140" s="561" t="s">
        <v>5002</v>
      </c>
      <c r="I5140" s="561" t="s">
        <v>23270</v>
      </c>
      <c r="J5140" s="561" t="s">
        <v>7063</v>
      </c>
      <c r="K5140" s="562" t="s">
        <v>38409</v>
      </c>
      <c r="L5140" s="561" t="s">
        <v>25</v>
      </c>
    </row>
    <row r="5141" spans="1:12" x14ac:dyDescent="0.25">
      <c r="A5141" s="561" t="s">
        <v>3412</v>
      </c>
      <c r="B5141" s="561" t="s">
        <v>3413</v>
      </c>
      <c r="C5141" s="561" t="s">
        <v>4922</v>
      </c>
      <c r="D5141" s="561" t="s">
        <v>4923</v>
      </c>
      <c r="E5141" s="562" t="s">
        <v>22</v>
      </c>
      <c r="F5141" s="561" t="s">
        <v>22</v>
      </c>
      <c r="G5141" s="561" t="s">
        <v>32674</v>
      </c>
      <c r="H5141" s="561" t="s">
        <v>5003</v>
      </c>
      <c r="I5141" s="561" t="s">
        <v>23270</v>
      </c>
      <c r="J5141" s="561" t="s">
        <v>7063</v>
      </c>
      <c r="K5141" s="562" t="s">
        <v>38410</v>
      </c>
      <c r="L5141" s="561" t="s">
        <v>25</v>
      </c>
    </row>
    <row r="5142" spans="1:12" x14ac:dyDescent="0.25">
      <c r="A5142" s="561" t="s">
        <v>3412</v>
      </c>
      <c r="B5142" s="561" t="s">
        <v>3413</v>
      </c>
      <c r="C5142" s="561" t="s">
        <v>4922</v>
      </c>
      <c r="D5142" s="561" t="s">
        <v>4923</v>
      </c>
      <c r="E5142" s="562" t="s">
        <v>22</v>
      </c>
      <c r="F5142" s="561" t="s">
        <v>22</v>
      </c>
      <c r="G5142" s="561" t="s">
        <v>32676</v>
      </c>
      <c r="H5142" s="561" t="s">
        <v>5004</v>
      </c>
      <c r="I5142" s="561" t="s">
        <v>23270</v>
      </c>
      <c r="J5142" s="561" t="s">
        <v>7063</v>
      </c>
      <c r="K5142" s="562" t="s">
        <v>38411</v>
      </c>
      <c r="L5142" s="561" t="s">
        <v>25</v>
      </c>
    </row>
    <row r="5143" spans="1:12" x14ac:dyDescent="0.25">
      <c r="A5143" s="561" t="s">
        <v>3412</v>
      </c>
      <c r="B5143" s="561" t="s">
        <v>3413</v>
      </c>
      <c r="C5143" s="561" t="s">
        <v>4922</v>
      </c>
      <c r="D5143" s="561" t="s">
        <v>4923</v>
      </c>
      <c r="E5143" s="562" t="s">
        <v>22</v>
      </c>
      <c r="F5143" s="561" t="s">
        <v>22</v>
      </c>
      <c r="G5143" s="561" t="s">
        <v>32678</v>
      </c>
      <c r="H5143" s="561" t="s">
        <v>5005</v>
      </c>
      <c r="I5143" s="561" t="s">
        <v>23270</v>
      </c>
      <c r="J5143" s="561" t="s">
        <v>7063</v>
      </c>
      <c r="K5143" s="562" t="s">
        <v>38412</v>
      </c>
      <c r="L5143" s="561" t="s">
        <v>25</v>
      </c>
    </row>
    <row r="5144" spans="1:12" x14ac:dyDescent="0.25">
      <c r="A5144" s="561" t="s">
        <v>3412</v>
      </c>
      <c r="B5144" s="561" t="s">
        <v>3413</v>
      </c>
      <c r="C5144" s="561" t="s">
        <v>4922</v>
      </c>
      <c r="D5144" s="561" t="s">
        <v>4923</v>
      </c>
      <c r="E5144" s="562" t="s">
        <v>22</v>
      </c>
      <c r="F5144" s="561" t="s">
        <v>22</v>
      </c>
      <c r="G5144" s="561" t="s">
        <v>32680</v>
      </c>
      <c r="H5144" s="561" t="s">
        <v>5006</v>
      </c>
      <c r="I5144" s="561" t="s">
        <v>23270</v>
      </c>
      <c r="J5144" s="561" t="s">
        <v>24</v>
      </c>
      <c r="K5144" s="562" t="s">
        <v>3343</v>
      </c>
      <c r="L5144" s="561" t="s">
        <v>25</v>
      </c>
    </row>
    <row r="5145" spans="1:12" x14ac:dyDescent="0.25">
      <c r="A5145" s="561" t="s">
        <v>3412</v>
      </c>
      <c r="B5145" s="561" t="s">
        <v>3413</v>
      </c>
      <c r="C5145" s="561" t="s">
        <v>4922</v>
      </c>
      <c r="D5145" s="561" t="s">
        <v>4923</v>
      </c>
      <c r="E5145" s="562" t="s">
        <v>22</v>
      </c>
      <c r="F5145" s="561" t="s">
        <v>22</v>
      </c>
      <c r="G5145" s="561" t="s">
        <v>32681</v>
      </c>
      <c r="H5145" s="561" t="s">
        <v>5008</v>
      </c>
      <c r="I5145" s="561" t="s">
        <v>23868</v>
      </c>
      <c r="J5145" s="561" t="s">
        <v>7063</v>
      </c>
      <c r="K5145" s="562" t="s">
        <v>3442</v>
      </c>
      <c r="L5145" s="561" t="s">
        <v>25</v>
      </c>
    </row>
    <row r="5146" spans="1:12" x14ac:dyDescent="0.25">
      <c r="A5146" s="561" t="s">
        <v>3412</v>
      </c>
      <c r="B5146" s="561" t="s">
        <v>3413</v>
      </c>
      <c r="C5146" s="561" t="s">
        <v>4922</v>
      </c>
      <c r="D5146" s="561" t="s">
        <v>4923</v>
      </c>
      <c r="E5146" s="562" t="s">
        <v>22</v>
      </c>
      <c r="F5146" s="561" t="s">
        <v>22</v>
      </c>
      <c r="G5146" s="561" t="s">
        <v>32683</v>
      </c>
      <c r="H5146" s="561" t="s">
        <v>5010</v>
      </c>
      <c r="I5146" s="561" t="s">
        <v>23868</v>
      </c>
      <c r="J5146" s="561" t="s">
        <v>7063</v>
      </c>
      <c r="K5146" s="562" t="s">
        <v>7448</v>
      </c>
      <c r="L5146" s="561" t="s">
        <v>25</v>
      </c>
    </row>
    <row r="5147" spans="1:12" x14ac:dyDescent="0.25">
      <c r="A5147" s="561" t="s">
        <v>3412</v>
      </c>
      <c r="B5147" s="561" t="s">
        <v>3413</v>
      </c>
      <c r="C5147" s="561" t="s">
        <v>4922</v>
      </c>
      <c r="D5147" s="561" t="s">
        <v>4923</v>
      </c>
      <c r="E5147" s="562" t="s">
        <v>22</v>
      </c>
      <c r="F5147" s="561" t="s">
        <v>22</v>
      </c>
      <c r="G5147" s="561" t="s">
        <v>32684</v>
      </c>
      <c r="H5147" s="561" t="s">
        <v>5011</v>
      </c>
      <c r="I5147" s="561" t="s">
        <v>23868</v>
      </c>
      <c r="J5147" s="561" t="s">
        <v>7063</v>
      </c>
      <c r="K5147" s="562" t="s">
        <v>4604</v>
      </c>
      <c r="L5147" s="561" t="s">
        <v>25</v>
      </c>
    </row>
    <row r="5148" spans="1:12" x14ac:dyDescent="0.25">
      <c r="A5148" s="561" t="s">
        <v>3412</v>
      </c>
      <c r="B5148" s="561" t="s">
        <v>3413</v>
      </c>
      <c r="C5148" s="561" t="s">
        <v>4922</v>
      </c>
      <c r="D5148" s="561" t="s">
        <v>4923</v>
      </c>
      <c r="E5148" s="562" t="s">
        <v>22</v>
      </c>
      <c r="F5148" s="561" t="s">
        <v>22</v>
      </c>
      <c r="G5148" s="561" t="s">
        <v>32686</v>
      </c>
      <c r="H5148" s="561" t="s">
        <v>5012</v>
      </c>
      <c r="I5148" s="561" t="s">
        <v>23148</v>
      </c>
      <c r="J5148" s="561" t="s">
        <v>7063</v>
      </c>
      <c r="K5148" s="562" t="s">
        <v>7231</v>
      </c>
      <c r="L5148" s="561" t="s">
        <v>25</v>
      </c>
    </row>
    <row r="5149" spans="1:12" x14ac:dyDescent="0.25">
      <c r="A5149" s="561" t="s">
        <v>3412</v>
      </c>
      <c r="B5149" s="561" t="s">
        <v>3413</v>
      </c>
      <c r="C5149" s="561" t="s">
        <v>4922</v>
      </c>
      <c r="D5149" s="561" t="s">
        <v>4923</v>
      </c>
      <c r="E5149" s="562" t="s">
        <v>22</v>
      </c>
      <c r="F5149" s="561" t="s">
        <v>22</v>
      </c>
      <c r="G5149" s="561" t="s">
        <v>32688</v>
      </c>
      <c r="H5149" s="561" t="s">
        <v>32689</v>
      </c>
      <c r="I5149" s="561" t="s">
        <v>23148</v>
      </c>
      <c r="J5149" s="561" t="s">
        <v>7063</v>
      </c>
      <c r="K5149" s="562" t="s">
        <v>7605</v>
      </c>
      <c r="L5149" s="561" t="s">
        <v>25</v>
      </c>
    </row>
    <row r="5150" spans="1:12" x14ac:dyDescent="0.25">
      <c r="A5150" s="561" t="s">
        <v>3412</v>
      </c>
      <c r="B5150" s="561" t="s">
        <v>3413</v>
      </c>
      <c r="C5150" s="561" t="s">
        <v>4922</v>
      </c>
      <c r="D5150" s="561" t="s">
        <v>4923</v>
      </c>
      <c r="E5150" s="562" t="s">
        <v>22</v>
      </c>
      <c r="F5150" s="561" t="s">
        <v>22</v>
      </c>
      <c r="G5150" s="561" t="s">
        <v>32691</v>
      </c>
      <c r="H5150" s="561" t="s">
        <v>32692</v>
      </c>
      <c r="I5150" s="561" t="s">
        <v>23270</v>
      </c>
      <c r="J5150" s="561" t="s">
        <v>7063</v>
      </c>
      <c r="K5150" s="562" t="s">
        <v>38413</v>
      </c>
      <c r="L5150" s="561" t="s">
        <v>25</v>
      </c>
    </row>
    <row r="5151" spans="1:12" x14ac:dyDescent="0.25">
      <c r="A5151" s="561" t="s">
        <v>3412</v>
      </c>
      <c r="B5151" s="561" t="s">
        <v>3413</v>
      </c>
      <c r="C5151" s="561" t="s">
        <v>4922</v>
      </c>
      <c r="D5151" s="561" t="s">
        <v>4923</v>
      </c>
      <c r="E5151" s="562" t="s">
        <v>22</v>
      </c>
      <c r="F5151" s="561" t="s">
        <v>22</v>
      </c>
      <c r="G5151" s="561" t="s">
        <v>32694</v>
      </c>
      <c r="H5151" s="561" t="s">
        <v>32695</v>
      </c>
      <c r="I5151" s="561" t="s">
        <v>23270</v>
      </c>
      <c r="J5151" s="561" t="s">
        <v>7063</v>
      </c>
      <c r="K5151" s="562" t="s">
        <v>38414</v>
      </c>
      <c r="L5151" s="561" t="s">
        <v>25</v>
      </c>
    </row>
    <row r="5152" spans="1:12" x14ac:dyDescent="0.25">
      <c r="A5152" s="561" t="s">
        <v>3412</v>
      </c>
      <c r="B5152" s="561" t="s">
        <v>3413</v>
      </c>
      <c r="C5152" s="561" t="s">
        <v>4922</v>
      </c>
      <c r="D5152" s="561" t="s">
        <v>4923</v>
      </c>
      <c r="E5152" s="562" t="s">
        <v>22</v>
      </c>
      <c r="F5152" s="561" t="s">
        <v>22</v>
      </c>
      <c r="G5152" s="561" t="s">
        <v>32697</v>
      </c>
      <c r="H5152" s="561" t="s">
        <v>32698</v>
      </c>
      <c r="I5152" s="561" t="s">
        <v>23270</v>
      </c>
      <c r="J5152" s="561" t="s">
        <v>7063</v>
      </c>
      <c r="K5152" s="562" t="s">
        <v>38415</v>
      </c>
      <c r="L5152" s="561" t="s">
        <v>25</v>
      </c>
    </row>
    <row r="5153" spans="1:12" x14ac:dyDescent="0.25">
      <c r="A5153" s="561" t="s">
        <v>3412</v>
      </c>
      <c r="B5153" s="561" t="s">
        <v>3413</v>
      </c>
      <c r="C5153" s="561" t="s">
        <v>4922</v>
      </c>
      <c r="D5153" s="561" t="s">
        <v>4923</v>
      </c>
      <c r="E5153" s="562" t="s">
        <v>22</v>
      </c>
      <c r="F5153" s="561" t="s">
        <v>22</v>
      </c>
      <c r="G5153" s="561" t="s">
        <v>32700</v>
      </c>
      <c r="H5153" s="561" t="s">
        <v>32701</v>
      </c>
      <c r="I5153" s="561" t="s">
        <v>23270</v>
      </c>
      <c r="J5153" s="561" t="s">
        <v>7063</v>
      </c>
      <c r="K5153" s="562" t="s">
        <v>38416</v>
      </c>
      <c r="L5153" s="561" t="s">
        <v>25</v>
      </c>
    </row>
    <row r="5154" spans="1:12" x14ac:dyDescent="0.25">
      <c r="A5154" s="561" t="s">
        <v>3412</v>
      </c>
      <c r="B5154" s="561" t="s">
        <v>3413</v>
      </c>
      <c r="C5154" s="561" t="s">
        <v>4922</v>
      </c>
      <c r="D5154" s="561" t="s">
        <v>4923</v>
      </c>
      <c r="E5154" s="562" t="s">
        <v>22</v>
      </c>
      <c r="F5154" s="561" t="s">
        <v>22</v>
      </c>
      <c r="G5154" s="561" t="s">
        <v>32703</v>
      </c>
      <c r="H5154" s="561" t="s">
        <v>32704</v>
      </c>
      <c r="I5154" s="561" t="s">
        <v>23270</v>
      </c>
      <c r="J5154" s="561" t="s">
        <v>7063</v>
      </c>
      <c r="K5154" s="562" t="s">
        <v>38417</v>
      </c>
      <c r="L5154" s="561" t="s">
        <v>25</v>
      </c>
    </row>
    <row r="5155" spans="1:12" x14ac:dyDescent="0.25">
      <c r="A5155" s="561" t="s">
        <v>3412</v>
      </c>
      <c r="B5155" s="561" t="s">
        <v>3413</v>
      </c>
      <c r="C5155" s="561" t="s">
        <v>4922</v>
      </c>
      <c r="D5155" s="561" t="s">
        <v>4923</v>
      </c>
      <c r="E5155" s="562" t="s">
        <v>22</v>
      </c>
      <c r="F5155" s="561" t="s">
        <v>22</v>
      </c>
      <c r="G5155" s="561" t="s">
        <v>32706</v>
      </c>
      <c r="H5155" s="561" t="s">
        <v>32707</v>
      </c>
      <c r="I5155" s="561" t="s">
        <v>23270</v>
      </c>
      <c r="J5155" s="561" t="s">
        <v>7063</v>
      </c>
      <c r="K5155" s="562" t="s">
        <v>38418</v>
      </c>
      <c r="L5155" s="561" t="s">
        <v>25</v>
      </c>
    </row>
    <row r="5156" spans="1:12" x14ac:dyDescent="0.25">
      <c r="A5156" s="561" t="s">
        <v>3412</v>
      </c>
      <c r="B5156" s="561" t="s">
        <v>3413</v>
      </c>
      <c r="C5156" s="561" t="s">
        <v>4922</v>
      </c>
      <c r="D5156" s="561" t="s">
        <v>4923</v>
      </c>
      <c r="E5156" s="562" t="s">
        <v>22</v>
      </c>
      <c r="F5156" s="561" t="s">
        <v>22</v>
      </c>
      <c r="G5156" s="561" t="s">
        <v>32709</v>
      </c>
      <c r="H5156" s="561" t="s">
        <v>32710</v>
      </c>
      <c r="I5156" s="561" t="s">
        <v>23270</v>
      </c>
      <c r="J5156" s="561" t="s">
        <v>7063</v>
      </c>
      <c r="K5156" s="562" t="s">
        <v>38419</v>
      </c>
      <c r="L5156" s="561" t="s">
        <v>25</v>
      </c>
    </row>
    <row r="5157" spans="1:12" x14ac:dyDescent="0.25">
      <c r="A5157" s="561" t="s">
        <v>3412</v>
      </c>
      <c r="B5157" s="561" t="s">
        <v>3413</v>
      </c>
      <c r="C5157" s="561" t="s">
        <v>4922</v>
      </c>
      <c r="D5157" s="561" t="s">
        <v>4923</v>
      </c>
      <c r="E5157" s="562" t="s">
        <v>22</v>
      </c>
      <c r="F5157" s="561" t="s">
        <v>22</v>
      </c>
      <c r="G5157" s="561" t="s">
        <v>32712</v>
      </c>
      <c r="H5157" s="561" t="s">
        <v>32713</v>
      </c>
      <c r="I5157" s="561" t="s">
        <v>23270</v>
      </c>
      <c r="J5157" s="561" t="s">
        <v>7063</v>
      </c>
      <c r="K5157" s="562" t="s">
        <v>7262</v>
      </c>
      <c r="L5157" s="561" t="s">
        <v>25</v>
      </c>
    </row>
    <row r="5158" spans="1:12" x14ac:dyDescent="0.25">
      <c r="A5158" s="561" t="s">
        <v>3412</v>
      </c>
      <c r="B5158" s="561" t="s">
        <v>3413</v>
      </c>
      <c r="C5158" s="561" t="s">
        <v>4922</v>
      </c>
      <c r="D5158" s="561" t="s">
        <v>4923</v>
      </c>
      <c r="E5158" s="562" t="s">
        <v>22</v>
      </c>
      <c r="F5158" s="561" t="s">
        <v>22</v>
      </c>
      <c r="G5158" s="561" t="s">
        <v>32714</v>
      </c>
      <c r="H5158" s="561" t="s">
        <v>32715</v>
      </c>
      <c r="I5158" s="561" t="s">
        <v>23270</v>
      </c>
      <c r="J5158" s="561" t="s">
        <v>7063</v>
      </c>
      <c r="K5158" s="562" t="s">
        <v>38420</v>
      </c>
      <c r="L5158" s="561" t="s">
        <v>25</v>
      </c>
    </row>
    <row r="5159" spans="1:12" x14ac:dyDescent="0.25">
      <c r="A5159" s="561" t="s">
        <v>3412</v>
      </c>
      <c r="B5159" s="561" t="s">
        <v>3413</v>
      </c>
      <c r="C5159" s="561" t="s">
        <v>4922</v>
      </c>
      <c r="D5159" s="561" t="s">
        <v>4923</v>
      </c>
      <c r="E5159" s="562" t="s">
        <v>22</v>
      </c>
      <c r="F5159" s="561" t="s">
        <v>22</v>
      </c>
      <c r="G5159" s="561" t="s">
        <v>32717</v>
      </c>
      <c r="H5159" s="561" t="s">
        <v>32718</v>
      </c>
      <c r="I5159" s="561" t="s">
        <v>23270</v>
      </c>
      <c r="J5159" s="561" t="s">
        <v>7063</v>
      </c>
      <c r="K5159" s="562" t="s">
        <v>38421</v>
      </c>
      <c r="L5159" s="561" t="s">
        <v>25</v>
      </c>
    </row>
    <row r="5160" spans="1:12" x14ac:dyDescent="0.25">
      <c r="A5160" s="561" t="s">
        <v>3412</v>
      </c>
      <c r="B5160" s="561" t="s">
        <v>3413</v>
      </c>
      <c r="C5160" s="561" t="s">
        <v>4922</v>
      </c>
      <c r="D5160" s="561" t="s">
        <v>4923</v>
      </c>
      <c r="E5160" s="562" t="s">
        <v>22</v>
      </c>
      <c r="F5160" s="561" t="s">
        <v>22</v>
      </c>
      <c r="G5160" s="561" t="s">
        <v>32720</v>
      </c>
      <c r="H5160" s="561" t="s">
        <v>32721</v>
      </c>
      <c r="I5160" s="561" t="s">
        <v>23270</v>
      </c>
      <c r="J5160" s="561" t="s">
        <v>7063</v>
      </c>
      <c r="K5160" s="562" t="s">
        <v>38422</v>
      </c>
      <c r="L5160" s="561" t="s">
        <v>25</v>
      </c>
    </row>
    <row r="5161" spans="1:12" x14ac:dyDescent="0.25">
      <c r="A5161" s="561" t="s">
        <v>3412</v>
      </c>
      <c r="B5161" s="561" t="s">
        <v>3413</v>
      </c>
      <c r="C5161" s="561" t="s">
        <v>4922</v>
      </c>
      <c r="D5161" s="561" t="s">
        <v>4923</v>
      </c>
      <c r="E5161" s="562" t="s">
        <v>22</v>
      </c>
      <c r="F5161" s="561" t="s">
        <v>22</v>
      </c>
      <c r="G5161" s="561" t="s">
        <v>32723</v>
      </c>
      <c r="H5161" s="561" t="s">
        <v>32724</v>
      </c>
      <c r="I5161" s="561" t="s">
        <v>23270</v>
      </c>
      <c r="J5161" s="561" t="s">
        <v>7063</v>
      </c>
      <c r="K5161" s="562" t="s">
        <v>38423</v>
      </c>
      <c r="L5161" s="561" t="s">
        <v>25</v>
      </c>
    </row>
    <row r="5162" spans="1:12" x14ac:dyDescent="0.25">
      <c r="A5162" s="561" t="s">
        <v>3412</v>
      </c>
      <c r="B5162" s="561" t="s">
        <v>3413</v>
      </c>
      <c r="C5162" s="561" t="s">
        <v>4922</v>
      </c>
      <c r="D5162" s="561" t="s">
        <v>4923</v>
      </c>
      <c r="E5162" s="562" t="s">
        <v>22</v>
      </c>
      <c r="F5162" s="561" t="s">
        <v>22</v>
      </c>
      <c r="G5162" s="561" t="s">
        <v>32726</v>
      </c>
      <c r="H5162" s="561" t="s">
        <v>32727</v>
      </c>
      <c r="I5162" s="561" t="s">
        <v>23270</v>
      </c>
      <c r="J5162" s="561" t="s">
        <v>7063</v>
      </c>
      <c r="K5162" s="562" t="s">
        <v>8263</v>
      </c>
      <c r="L5162" s="561" t="s">
        <v>25</v>
      </c>
    </row>
    <row r="5163" spans="1:12" x14ac:dyDescent="0.25">
      <c r="A5163" s="561" t="s">
        <v>3412</v>
      </c>
      <c r="B5163" s="561" t="s">
        <v>3413</v>
      </c>
      <c r="C5163" s="561" t="s">
        <v>4922</v>
      </c>
      <c r="D5163" s="561" t="s">
        <v>4923</v>
      </c>
      <c r="E5163" s="562" t="s">
        <v>22</v>
      </c>
      <c r="F5163" s="561" t="s">
        <v>22</v>
      </c>
      <c r="G5163" s="561" t="s">
        <v>32729</v>
      </c>
      <c r="H5163" s="561" t="s">
        <v>32730</v>
      </c>
      <c r="I5163" s="561" t="s">
        <v>23270</v>
      </c>
      <c r="J5163" s="561" t="s">
        <v>7063</v>
      </c>
      <c r="K5163" s="562" t="s">
        <v>38424</v>
      </c>
      <c r="L5163" s="561" t="s">
        <v>25</v>
      </c>
    </row>
    <row r="5164" spans="1:12" x14ac:dyDescent="0.25">
      <c r="A5164" s="561" t="s">
        <v>3412</v>
      </c>
      <c r="B5164" s="561" t="s">
        <v>3413</v>
      </c>
      <c r="C5164" s="561" t="s">
        <v>4922</v>
      </c>
      <c r="D5164" s="561" t="s">
        <v>4923</v>
      </c>
      <c r="E5164" s="562" t="s">
        <v>22</v>
      </c>
      <c r="F5164" s="561" t="s">
        <v>22</v>
      </c>
      <c r="G5164" s="561" t="s">
        <v>32731</v>
      </c>
      <c r="H5164" s="561" t="s">
        <v>32732</v>
      </c>
      <c r="I5164" s="561" t="s">
        <v>23270</v>
      </c>
      <c r="J5164" s="561" t="s">
        <v>7063</v>
      </c>
      <c r="K5164" s="562" t="s">
        <v>38425</v>
      </c>
      <c r="L5164" s="561" t="s">
        <v>25</v>
      </c>
    </row>
    <row r="5165" spans="1:12" x14ac:dyDescent="0.25">
      <c r="A5165" s="561" t="s">
        <v>3412</v>
      </c>
      <c r="B5165" s="561" t="s">
        <v>3413</v>
      </c>
      <c r="C5165" s="561" t="s">
        <v>4922</v>
      </c>
      <c r="D5165" s="561" t="s">
        <v>4923</v>
      </c>
      <c r="E5165" s="562" t="s">
        <v>22</v>
      </c>
      <c r="F5165" s="561" t="s">
        <v>22</v>
      </c>
      <c r="G5165" s="561" t="s">
        <v>32734</v>
      </c>
      <c r="H5165" s="561" t="s">
        <v>32735</v>
      </c>
      <c r="I5165" s="561" t="s">
        <v>23270</v>
      </c>
      <c r="J5165" s="561" t="s">
        <v>7063</v>
      </c>
      <c r="K5165" s="562" t="s">
        <v>38426</v>
      </c>
      <c r="L5165" s="561" t="s">
        <v>25</v>
      </c>
    </row>
    <row r="5166" spans="1:12" x14ac:dyDescent="0.25">
      <c r="A5166" s="561" t="s">
        <v>3412</v>
      </c>
      <c r="B5166" s="561" t="s">
        <v>3413</v>
      </c>
      <c r="C5166" s="561" t="s">
        <v>4922</v>
      </c>
      <c r="D5166" s="561" t="s">
        <v>4923</v>
      </c>
      <c r="E5166" s="562" t="s">
        <v>22</v>
      </c>
      <c r="F5166" s="561" t="s">
        <v>22</v>
      </c>
      <c r="G5166" s="561" t="s">
        <v>32737</v>
      </c>
      <c r="H5166" s="561" t="s">
        <v>32738</v>
      </c>
      <c r="I5166" s="561" t="s">
        <v>23270</v>
      </c>
      <c r="J5166" s="561" t="s">
        <v>24</v>
      </c>
      <c r="K5166" s="562" t="s">
        <v>4849</v>
      </c>
      <c r="L5166" s="561" t="s">
        <v>25</v>
      </c>
    </row>
    <row r="5167" spans="1:12" x14ac:dyDescent="0.25">
      <c r="A5167" s="561" t="s">
        <v>3412</v>
      </c>
      <c r="B5167" s="561" t="s">
        <v>3413</v>
      </c>
      <c r="C5167" s="561" t="s">
        <v>4922</v>
      </c>
      <c r="D5167" s="561" t="s">
        <v>4923</v>
      </c>
      <c r="E5167" s="562" t="s">
        <v>22</v>
      </c>
      <c r="F5167" s="561" t="s">
        <v>22</v>
      </c>
      <c r="G5167" s="561" t="s">
        <v>32739</v>
      </c>
      <c r="H5167" s="561" t="s">
        <v>32740</v>
      </c>
      <c r="I5167" s="561" t="s">
        <v>23270</v>
      </c>
      <c r="J5167" s="561" t="s">
        <v>24</v>
      </c>
      <c r="K5167" s="562" t="s">
        <v>38427</v>
      </c>
      <c r="L5167" s="561" t="s">
        <v>25</v>
      </c>
    </row>
    <row r="5168" spans="1:12" x14ac:dyDescent="0.25">
      <c r="A5168" s="561" t="s">
        <v>3412</v>
      </c>
      <c r="B5168" s="561" t="s">
        <v>3413</v>
      </c>
      <c r="C5168" s="561" t="s">
        <v>4922</v>
      </c>
      <c r="D5168" s="561" t="s">
        <v>4923</v>
      </c>
      <c r="E5168" s="562" t="s">
        <v>22</v>
      </c>
      <c r="F5168" s="561" t="s">
        <v>22</v>
      </c>
      <c r="G5168" s="561" t="s">
        <v>32742</v>
      </c>
      <c r="H5168" s="561" t="s">
        <v>32743</v>
      </c>
      <c r="I5168" s="561" t="s">
        <v>23270</v>
      </c>
      <c r="J5168" s="561" t="s">
        <v>7063</v>
      </c>
      <c r="K5168" s="562" t="s">
        <v>38428</v>
      </c>
      <c r="L5168" s="561" t="s">
        <v>25</v>
      </c>
    </row>
    <row r="5169" spans="1:12" x14ac:dyDescent="0.25">
      <c r="A5169" s="561" t="s">
        <v>3412</v>
      </c>
      <c r="B5169" s="561" t="s">
        <v>3413</v>
      </c>
      <c r="C5169" s="561" t="s">
        <v>4922</v>
      </c>
      <c r="D5169" s="561" t="s">
        <v>4923</v>
      </c>
      <c r="E5169" s="562" t="s">
        <v>22</v>
      </c>
      <c r="F5169" s="561" t="s">
        <v>22</v>
      </c>
      <c r="G5169" s="561" t="s">
        <v>32745</v>
      </c>
      <c r="H5169" s="561" t="s">
        <v>32746</v>
      </c>
      <c r="I5169" s="561" t="s">
        <v>23270</v>
      </c>
      <c r="J5169" s="561" t="s">
        <v>7063</v>
      </c>
      <c r="K5169" s="562" t="s">
        <v>38429</v>
      </c>
      <c r="L5169" s="561" t="s">
        <v>25</v>
      </c>
    </row>
    <row r="5170" spans="1:12" x14ac:dyDescent="0.25">
      <c r="A5170" s="561" t="s">
        <v>3412</v>
      </c>
      <c r="B5170" s="561" t="s">
        <v>3413</v>
      </c>
      <c r="C5170" s="561" t="s">
        <v>4922</v>
      </c>
      <c r="D5170" s="561" t="s">
        <v>4923</v>
      </c>
      <c r="E5170" s="562" t="s">
        <v>22</v>
      </c>
      <c r="F5170" s="561" t="s">
        <v>22</v>
      </c>
      <c r="G5170" s="561" t="s">
        <v>32748</v>
      </c>
      <c r="H5170" s="561" t="s">
        <v>32749</v>
      </c>
      <c r="I5170" s="561" t="s">
        <v>23270</v>
      </c>
      <c r="J5170" s="561" t="s">
        <v>7063</v>
      </c>
      <c r="K5170" s="562" t="s">
        <v>2379</v>
      </c>
      <c r="L5170" s="561" t="s">
        <v>25</v>
      </c>
    </row>
    <row r="5171" spans="1:12" x14ac:dyDescent="0.25">
      <c r="A5171" s="561" t="s">
        <v>3412</v>
      </c>
      <c r="B5171" s="561" t="s">
        <v>3413</v>
      </c>
      <c r="C5171" s="561" t="s">
        <v>4922</v>
      </c>
      <c r="D5171" s="561" t="s">
        <v>4923</v>
      </c>
      <c r="E5171" s="562" t="s">
        <v>22</v>
      </c>
      <c r="F5171" s="561" t="s">
        <v>22</v>
      </c>
      <c r="G5171" s="561" t="s">
        <v>32750</v>
      </c>
      <c r="H5171" s="561" t="s">
        <v>32751</v>
      </c>
      <c r="I5171" s="561" t="s">
        <v>23270</v>
      </c>
      <c r="J5171" s="561" t="s">
        <v>7063</v>
      </c>
      <c r="K5171" s="562" t="s">
        <v>38430</v>
      </c>
      <c r="L5171" s="561" t="s">
        <v>25</v>
      </c>
    </row>
    <row r="5172" spans="1:12" x14ac:dyDescent="0.25">
      <c r="A5172" s="561" t="s">
        <v>3412</v>
      </c>
      <c r="B5172" s="561" t="s">
        <v>3413</v>
      </c>
      <c r="C5172" s="561" t="s">
        <v>4922</v>
      </c>
      <c r="D5172" s="561" t="s">
        <v>4923</v>
      </c>
      <c r="E5172" s="562" t="s">
        <v>22</v>
      </c>
      <c r="F5172" s="561" t="s">
        <v>22</v>
      </c>
      <c r="G5172" s="561" t="s">
        <v>32753</v>
      </c>
      <c r="H5172" s="561" t="s">
        <v>32754</v>
      </c>
      <c r="I5172" s="561" t="s">
        <v>23270</v>
      </c>
      <c r="J5172" s="561" t="s">
        <v>7063</v>
      </c>
      <c r="K5172" s="562" t="s">
        <v>38431</v>
      </c>
      <c r="L5172" s="561" t="s">
        <v>25</v>
      </c>
    </row>
    <row r="5173" spans="1:12" x14ac:dyDescent="0.25">
      <c r="A5173" s="561" t="s">
        <v>3412</v>
      </c>
      <c r="B5173" s="561" t="s">
        <v>3413</v>
      </c>
      <c r="C5173" s="561" t="s">
        <v>4922</v>
      </c>
      <c r="D5173" s="561" t="s">
        <v>4923</v>
      </c>
      <c r="E5173" s="562" t="s">
        <v>22</v>
      </c>
      <c r="F5173" s="561" t="s">
        <v>22</v>
      </c>
      <c r="G5173" s="561" t="s">
        <v>32756</v>
      </c>
      <c r="H5173" s="561" t="s">
        <v>32757</v>
      </c>
      <c r="I5173" s="561" t="s">
        <v>23270</v>
      </c>
      <c r="J5173" s="561" t="s">
        <v>7063</v>
      </c>
      <c r="K5173" s="562" t="s">
        <v>38432</v>
      </c>
      <c r="L5173" s="561" t="s">
        <v>25</v>
      </c>
    </row>
    <row r="5174" spans="1:12" x14ac:dyDescent="0.25">
      <c r="A5174" s="561" t="s">
        <v>3412</v>
      </c>
      <c r="B5174" s="561" t="s">
        <v>3413</v>
      </c>
      <c r="C5174" s="561" t="s">
        <v>4922</v>
      </c>
      <c r="D5174" s="561" t="s">
        <v>4923</v>
      </c>
      <c r="E5174" s="562" t="s">
        <v>22</v>
      </c>
      <c r="F5174" s="561" t="s">
        <v>22</v>
      </c>
      <c r="G5174" s="561" t="s">
        <v>32759</v>
      </c>
      <c r="H5174" s="561" t="s">
        <v>32760</v>
      </c>
      <c r="I5174" s="561" t="s">
        <v>23270</v>
      </c>
      <c r="J5174" s="561" t="s">
        <v>7063</v>
      </c>
      <c r="K5174" s="562" t="s">
        <v>38433</v>
      </c>
      <c r="L5174" s="561" t="s">
        <v>25</v>
      </c>
    </row>
    <row r="5175" spans="1:12" x14ac:dyDescent="0.25">
      <c r="A5175" s="561" t="s">
        <v>5015</v>
      </c>
      <c r="B5175" s="561" t="s">
        <v>5016</v>
      </c>
      <c r="C5175" s="561" t="s">
        <v>5017</v>
      </c>
      <c r="D5175" s="561" t="s">
        <v>5018</v>
      </c>
      <c r="E5175" s="562" t="s">
        <v>22</v>
      </c>
      <c r="F5175" s="561" t="s">
        <v>22</v>
      </c>
      <c r="G5175" s="561" t="s">
        <v>32762</v>
      </c>
      <c r="H5175" s="561" t="s">
        <v>5019</v>
      </c>
      <c r="I5175" s="561" t="s">
        <v>23270</v>
      </c>
      <c r="J5175" s="561" t="s">
        <v>7063</v>
      </c>
      <c r="K5175" s="562" t="s">
        <v>38434</v>
      </c>
      <c r="L5175" s="561" t="s">
        <v>25</v>
      </c>
    </row>
    <row r="5176" spans="1:12" x14ac:dyDescent="0.25">
      <c r="A5176" s="561" t="s">
        <v>5015</v>
      </c>
      <c r="B5176" s="561" t="s">
        <v>5016</v>
      </c>
      <c r="C5176" s="561" t="s">
        <v>5017</v>
      </c>
      <c r="D5176" s="561" t="s">
        <v>5018</v>
      </c>
      <c r="E5176" s="562" t="s">
        <v>22</v>
      </c>
      <c r="F5176" s="561" t="s">
        <v>22</v>
      </c>
      <c r="G5176" s="561" t="s">
        <v>32764</v>
      </c>
      <c r="H5176" s="561" t="s">
        <v>5020</v>
      </c>
      <c r="I5176" s="561" t="s">
        <v>23270</v>
      </c>
      <c r="J5176" s="561" t="s">
        <v>7063</v>
      </c>
      <c r="K5176" s="562" t="s">
        <v>38435</v>
      </c>
      <c r="L5176" s="561" t="s">
        <v>25</v>
      </c>
    </row>
    <row r="5177" spans="1:12" x14ac:dyDescent="0.25">
      <c r="A5177" s="561" t="s">
        <v>5015</v>
      </c>
      <c r="B5177" s="561" t="s">
        <v>5016</v>
      </c>
      <c r="C5177" s="561" t="s">
        <v>5017</v>
      </c>
      <c r="D5177" s="561" t="s">
        <v>5018</v>
      </c>
      <c r="E5177" s="562" t="s">
        <v>22</v>
      </c>
      <c r="F5177" s="561" t="s">
        <v>22</v>
      </c>
      <c r="G5177" s="561" t="s">
        <v>32766</v>
      </c>
      <c r="H5177" s="561" t="s">
        <v>5021</v>
      </c>
      <c r="I5177" s="561" t="s">
        <v>23270</v>
      </c>
      <c r="J5177" s="561" t="s">
        <v>7063</v>
      </c>
      <c r="K5177" s="562" t="s">
        <v>38436</v>
      </c>
      <c r="L5177" s="561" t="s">
        <v>25</v>
      </c>
    </row>
    <row r="5178" spans="1:12" x14ac:dyDescent="0.25">
      <c r="A5178" s="561" t="s">
        <v>5015</v>
      </c>
      <c r="B5178" s="561" t="s">
        <v>5016</v>
      </c>
      <c r="C5178" s="561" t="s">
        <v>5017</v>
      </c>
      <c r="D5178" s="561" t="s">
        <v>5018</v>
      </c>
      <c r="E5178" s="562" t="s">
        <v>22</v>
      </c>
      <c r="F5178" s="561" t="s">
        <v>22</v>
      </c>
      <c r="G5178" s="561" t="s">
        <v>32768</v>
      </c>
      <c r="H5178" s="561" t="s">
        <v>5022</v>
      </c>
      <c r="I5178" s="561" t="s">
        <v>23270</v>
      </c>
      <c r="J5178" s="561" t="s">
        <v>7063</v>
      </c>
      <c r="K5178" s="562" t="s">
        <v>31962</v>
      </c>
      <c r="L5178" s="561" t="s">
        <v>25</v>
      </c>
    </row>
    <row r="5179" spans="1:12" x14ac:dyDescent="0.25">
      <c r="A5179" s="561" t="s">
        <v>5015</v>
      </c>
      <c r="B5179" s="561" t="s">
        <v>5016</v>
      </c>
      <c r="C5179" s="561" t="s">
        <v>5017</v>
      </c>
      <c r="D5179" s="561" t="s">
        <v>5018</v>
      </c>
      <c r="E5179" s="562" t="s">
        <v>22</v>
      </c>
      <c r="F5179" s="561" t="s">
        <v>22</v>
      </c>
      <c r="G5179" s="561" t="s">
        <v>32770</v>
      </c>
      <c r="H5179" s="561" t="s">
        <v>5023</v>
      </c>
      <c r="I5179" s="561" t="s">
        <v>23270</v>
      </c>
      <c r="J5179" s="561" t="s">
        <v>7063</v>
      </c>
      <c r="K5179" s="562" t="s">
        <v>38437</v>
      </c>
      <c r="L5179" s="561" t="s">
        <v>25</v>
      </c>
    </row>
    <row r="5180" spans="1:12" x14ac:dyDescent="0.25">
      <c r="A5180" s="561" t="s">
        <v>5015</v>
      </c>
      <c r="B5180" s="561" t="s">
        <v>5016</v>
      </c>
      <c r="C5180" s="561" t="s">
        <v>5017</v>
      </c>
      <c r="D5180" s="561" t="s">
        <v>5018</v>
      </c>
      <c r="E5180" s="562" t="s">
        <v>22</v>
      </c>
      <c r="F5180" s="561" t="s">
        <v>22</v>
      </c>
      <c r="G5180" s="561" t="s">
        <v>32772</v>
      </c>
      <c r="H5180" s="561" t="s">
        <v>5024</v>
      </c>
      <c r="I5180" s="561" t="s">
        <v>23270</v>
      </c>
      <c r="J5180" s="561" t="s">
        <v>7063</v>
      </c>
      <c r="K5180" s="562" t="s">
        <v>38438</v>
      </c>
      <c r="L5180" s="561" t="s">
        <v>25</v>
      </c>
    </row>
    <row r="5181" spans="1:12" x14ac:dyDescent="0.25">
      <c r="A5181" s="561" t="s">
        <v>5015</v>
      </c>
      <c r="B5181" s="561" t="s">
        <v>5016</v>
      </c>
      <c r="C5181" s="561" t="s">
        <v>5017</v>
      </c>
      <c r="D5181" s="561" t="s">
        <v>5018</v>
      </c>
      <c r="E5181" s="562" t="s">
        <v>22</v>
      </c>
      <c r="F5181" s="561" t="s">
        <v>22</v>
      </c>
      <c r="G5181" s="561" t="s">
        <v>32774</v>
      </c>
      <c r="H5181" s="561" t="s">
        <v>5025</v>
      </c>
      <c r="I5181" s="561" t="s">
        <v>23270</v>
      </c>
      <c r="J5181" s="561" t="s">
        <v>7063</v>
      </c>
      <c r="K5181" s="562" t="s">
        <v>38439</v>
      </c>
      <c r="L5181" s="561" t="s">
        <v>25</v>
      </c>
    </row>
    <row r="5182" spans="1:12" x14ac:dyDescent="0.25">
      <c r="A5182" s="561" t="s">
        <v>5015</v>
      </c>
      <c r="B5182" s="561" t="s">
        <v>5016</v>
      </c>
      <c r="C5182" s="561" t="s">
        <v>5017</v>
      </c>
      <c r="D5182" s="561" t="s">
        <v>5018</v>
      </c>
      <c r="E5182" s="562" t="s">
        <v>22</v>
      </c>
      <c r="F5182" s="561" t="s">
        <v>22</v>
      </c>
      <c r="G5182" s="561" t="s">
        <v>32776</v>
      </c>
      <c r="H5182" s="561" t="s">
        <v>5026</v>
      </c>
      <c r="I5182" s="561" t="s">
        <v>23270</v>
      </c>
      <c r="J5182" s="561" t="s">
        <v>7063</v>
      </c>
      <c r="K5182" s="562" t="s">
        <v>38440</v>
      </c>
      <c r="L5182" s="561" t="s">
        <v>25</v>
      </c>
    </row>
    <row r="5183" spans="1:12" x14ac:dyDescent="0.25">
      <c r="A5183" s="561" t="s">
        <v>5027</v>
      </c>
      <c r="B5183" s="561" t="s">
        <v>5028</v>
      </c>
      <c r="C5183" s="561" t="s">
        <v>5029</v>
      </c>
      <c r="D5183" s="561" t="s">
        <v>5030</v>
      </c>
      <c r="E5183" s="562" t="s">
        <v>22</v>
      </c>
      <c r="F5183" s="561" t="s">
        <v>22</v>
      </c>
      <c r="G5183" s="561" t="s">
        <v>32778</v>
      </c>
      <c r="H5183" s="561" t="s">
        <v>32779</v>
      </c>
      <c r="I5183" s="561" t="s">
        <v>25535</v>
      </c>
      <c r="J5183" s="561" t="s">
        <v>24</v>
      </c>
      <c r="K5183" s="562" t="s">
        <v>38441</v>
      </c>
      <c r="L5183" s="561" t="s">
        <v>25</v>
      </c>
    </row>
    <row r="5184" spans="1:12" x14ac:dyDescent="0.25">
      <c r="A5184" s="561" t="s">
        <v>5027</v>
      </c>
      <c r="B5184" s="561" t="s">
        <v>5028</v>
      </c>
      <c r="C5184" s="561" t="s">
        <v>5029</v>
      </c>
      <c r="D5184" s="561" t="s">
        <v>5030</v>
      </c>
      <c r="E5184" s="562" t="s">
        <v>22</v>
      </c>
      <c r="F5184" s="561" t="s">
        <v>22</v>
      </c>
      <c r="G5184" s="561" t="s">
        <v>32780</v>
      </c>
      <c r="H5184" s="561" t="s">
        <v>32781</v>
      </c>
      <c r="I5184" s="561" t="s">
        <v>25535</v>
      </c>
      <c r="J5184" s="561" t="s">
        <v>24</v>
      </c>
      <c r="K5184" s="562" t="s">
        <v>7475</v>
      </c>
      <c r="L5184" s="561" t="s">
        <v>25</v>
      </c>
    </row>
    <row r="5185" spans="1:12" x14ac:dyDescent="0.25">
      <c r="A5185" s="561" t="s">
        <v>5027</v>
      </c>
      <c r="B5185" s="561" t="s">
        <v>5028</v>
      </c>
      <c r="C5185" s="561" t="s">
        <v>5029</v>
      </c>
      <c r="D5185" s="561" t="s">
        <v>5030</v>
      </c>
      <c r="E5185" s="562" t="s">
        <v>22</v>
      </c>
      <c r="F5185" s="561" t="s">
        <v>22</v>
      </c>
      <c r="G5185" s="561" t="s">
        <v>32782</v>
      </c>
      <c r="H5185" s="561" t="s">
        <v>32783</v>
      </c>
      <c r="I5185" s="561" t="s">
        <v>25535</v>
      </c>
      <c r="J5185" s="561" t="s">
        <v>326</v>
      </c>
      <c r="K5185" s="562" t="s">
        <v>38442</v>
      </c>
      <c r="L5185" s="561" t="s">
        <v>25</v>
      </c>
    </row>
    <row r="5186" spans="1:12" x14ac:dyDescent="0.25">
      <c r="A5186" s="561" t="s">
        <v>5027</v>
      </c>
      <c r="B5186" s="561" t="s">
        <v>5028</v>
      </c>
      <c r="C5186" s="561" t="s">
        <v>5029</v>
      </c>
      <c r="D5186" s="561" t="s">
        <v>5030</v>
      </c>
      <c r="E5186" s="562" t="s">
        <v>22</v>
      </c>
      <c r="F5186" s="561" t="s">
        <v>22</v>
      </c>
      <c r="G5186" s="561" t="s">
        <v>32785</v>
      </c>
      <c r="H5186" s="561" t="s">
        <v>32786</v>
      </c>
      <c r="I5186" s="561" t="s">
        <v>25535</v>
      </c>
      <c r="J5186" s="561" t="s">
        <v>326</v>
      </c>
      <c r="K5186" s="562" t="s">
        <v>38443</v>
      </c>
      <c r="L5186" s="561" t="s">
        <v>25</v>
      </c>
    </row>
    <row r="5187" spans="1:12" x14ac:dyDescent="0.25">
      <c r="A5187" s="561" t="s">
        <v>5027</v>
      </c>
      <c r="B5187" s="561" t="s">
        <v>5028</v>
      </c>
      <c r="C5187" s="561" t="s">
        <v>5029</v>
      </c>
      <c r="D5187" s="561" t="s">
        <v>5030</v>
      </c>
      <c r="E5187" s="562" t="s">
        <v>22</v>
      </c>
      <c r="F5187" s="561" t="s">
        <v>22</v>
      </c>
      <c r="G5187" s="561" t="s">
        <v>32788</v>
      </c>
      <c r="H5187" s="561" t="s">
        <v>32789</v>
      </c>
      <c r="I5187" s="561" t="s">
        <v>25535</v>
      </c>
      <c r="J5187" s="561" t="s">
        <v>7063</v>
      </c>
      <c r="K5187" s="562" t="s">
        <v>38444</v>
      </c>
      <c r="L5187" s="561" t="s">
        <v>25</v>
      </c>
    </row>
    <row r="5188" spans="1:12" x14ac:dyDescent="0.25">
      <c r="A5188" s="561" t="s">
        <v>5027</v>
      </c>
      <c r="B5188" s="561" t="s">
        <v>5028</v>
      </c>
      <c r="C5188" s="561" t="s">
        <v>5029</v>
      </c>
      <c r="D5188" s="561" t="s">
        <v>5030</v>
      </c>
      <c r="E5188" s="562" t="s">
        <v>22</v>
      </c>
      <c r="F5188" s="561" t="s">
        <v>22</v>
      </c>
      <c r="G5188" s="561" t="s">
        <v>32791</v>
      </c>
      <c r="H5188" s="561" t="s">
        <v>32792</v>
      </c>
      <c r="I5188" s="561" t="s">
        <v>25535</v>
      </c>
      <c r="J5188" s="561" t="s">
        <v>7063</v>
      </c>
      <c r="K5188" s="562" t="s">
        <v>34921</v>
      </c>
      <c r="L5188" s="561" t="s">
        <v>25</v>
      </c>
    </row>
    <row r="5189" spans="1:12" x14ac:dyDescent="0.25">
      <c r="A5189" s="561" t="s">
        <v>5027</v>
      </c>
      <c r="B5189" s="561" t="s">
        <v>5028</v>
      </c>
      <c r="C5189" s="561" t="s">
        <v>5029</v>
      </c>
      <c r="D5189" s="561" t="s">
        <v>5030</v>
      </c>
      <c r="E5189" s="562" t="s">
        <v>22</v>
      </c>
      <c r="F5189" s="561" t="s">
        <v>22</v>
      </c>
      <c r="G5189" s="561" t="s">
        <v>32793</v>
      </c>
      <c r="H5189" s="561" t="s">
        <v>32794</v>
      </c>
      <c r="I5189" s="561" t="s">
        <v>25535</v>
      </c>
      <c r="J5189" s="561" t="s">
        <v>326</v>
      </c>
      <c r="K5189" s="562" t="s">
        <v>38445</v>
      </c>
      <c r="L5189" s="561" t="s">
        <v>25</v>
      </c>
    </row>
    <row r="5190" spans="1:12" x14ac:dyDescent="0.25">
      <c r="A5190" s="561" t="s">
        <v>5027</v>
      </c>
      <c r="B5190" s="561" t="s">
        <v>5028</v>
      </c>
      <c r="C5190" s="561" t="s">
        <v>5029</v>
      </c>
      <c r="D5190" s="561" t="s">
        <v>5030</v>
      </c>
      <c r="E5190" s="562" t="s">
        <v>22</v>
      </c>
      <c r="F5190" s="561" t="s">
        <v>22</v>
      </c>
      <c r="G5190" s="561" t="s">
        <v>32796</v>
      </c>
      <c r="H5190" s="561" t="s">
        <v>32797</v>
      </c>
      <c r="I5190" s="561" t="s">
        <v>25535</v>
      </c>
      <c r="J5190" s="561" t="s">
        <v>326</v>
      </c>
      <c r="K5190" s="562" t="s">
        <v>31110</v>
      </c>
      <c r="L5190" s="561" t="s">
        <v>25</v>
      </c>
    </row>
    <row r="5191" spans="1:12" x14ac:dyDescent="0.25">
      <c r="A5191" s="561" t="s">
        <v>5027</v>
      </c>
      <c r="B5191" s="561" t="s">
        <v>5028</v>
      </c>
      <c r="C5191" s="561" t="s">
        <v>5029</v>
      </c>
      <c r="D5191" s="561" t="s">
        <v>5030</v>
      </c>
      <c r="E5191" s="562" t="s">
        <v>22</v>
      </c>
      <c r="F5191" s="561" t="s">
        <v>22</v>
      </c>
      <c r="G5191" s="561" t="s">
        <v>32798</v>
      </c>
      <c r="H5191" s="561" t="s">
        <v>5032</v>
      </c>
      <c r="I5191" s="561" t="s">
        <v>23868</v>
      </c>
      <c r="J5191" s="561" t="s">
        <v>24</v>
      </c>
      <c r="K5191" s="562" t="s">
        <v>38446</v>
      </c>
      <c r="L5191" s="561" t="s">
        <v>25</v>
      </c>
    </row>
    <row r="5192" spans="1:12" x14ac:dyDescent="0.25">
      <c r="A5192" s="561" t="s">
        <v>5027</v>
      </c>
      <c r="B5192" s="561" t="s">
        <v>5028</v>
      </c>
      <c r="C5192" s="561" t="s">
        <v>5029</v>
      </c>
      <c r="D5192" s="561" t="s">
        <v>5030</v>
      </c>
      <c r="E5192" s="562" t="s">
        <v>22</v>
      </c>
      <c r="F5192" s="561" t="s">
        <v>22</v>
      </c>
      <c r="G5192" s="561" t="s">
        <v>32799</v>
      </c>
      <c r="H5192" s="561" t="s">
        <v>5033</v>
      </c>
      <c r="I5192" s="561" t="s">
        <v>25535</v>
      </c>
      <c r="J5192" s="561" t="s">
        <v>7063</v>
      </c>
      <c r="K5192" s="562" t="s">
        <v>8687</v>
      </c>
      <c r="L5192" s="561" t="s">
        <v>25</v>
      </c>
    </row>
    <row r="5193" spans="1:12" x14ac:dyDescent="0.25">
      <c r="A5193" s="561" t="s">
        <v>5027</v>
      </c>
      <c r="B5193" s="561" t="s">
        <v>5028</v>
      </c>
      <c r="C5193" s="561" t="s">
        <v>5029</v>
      </c>
      <c r="D5193" s="561" t="s">
        <v>5030</v>
      </c>
      <c r="E5193" s="562" t="s">
        <v>22</v>
      </c>
      <c r="F5193" s="561" t="s">
        <v>22</v>
      </c>
      <c r="G5193" s="561" t="s">
        <v>32800</v>
      </c>
      <c r="H5193" s="561" t="s">
        <v>5035</v>
      </c>
      <c r="I5193" s="561" t="s">
        <v>25535</v>
      </c>
      <c r="J5193" s="561" t="s">
        <v>7063</v>
      </c>
      <c r="K5193" s="562" t="s">
        <v>7218</v>
      </c>
      <c r="L5193" s="561" t="s">
        <v>25</v>
      </c>
    </row>
    <row r="5194" spans="1:12" x14ac:dyDescent="0.25">
      <c r="A5194" s="561" t="s">
        <v>5027</v>
      </c>
      <c r="B5194" s="561" t="s">
        <v>5028</v>
      </c>
      <c r="C5194" s="561" t="s">
        <v>5029</v>
      </c>
      <c r="D5194" s="561" t="s">
        <v>5030</v>
      </c>
      <c r="E5194" s="562" t="s">
        <v>22</v>
      </c>
      <c r="F5194" s="561" t="s">
        <v>22</v>
      </c>
      <c r="G5194" s="561" t="s">
        <v>32802</v>
      </c>
      <c r="H5194" s="561" t="s">
        <v>5036</v>
      </c>
      <c r="I5194" s="561" t="s">
        <v>25535</v>
      </c>
      <c r="J5194" s="561" t="s">
        <v>7063</v>
      </c>
      <c r="K5194" s="562" t="s">
        <v>1034</v>
      </c>
      <c r="L5194" s="561" t="s">
        <v>25</v>
      </c>
    </row>
    <row r="5195" spans="1:12" x14ac:dyDescent="0.25">
      <c r="A5195" s="561" t="s">
        <v>5027</v>
      </c>
      <c r="B5195" s="561" t="s">
        <v>5028</v>
      </c>
      <c r="C5195" s="561" t="s">
        <v>5029</v>
      </c>
      <c r="D5195" s="561" t="s">
        <v>5030</v>
      </c>
      <c r="E5195" s="562" t="s">
        <v>22</v>
      </c>
      <c r="F5195" s="561" t="s">
        <v>22</v>
      </c>
      <c r="G5195" s="561" t="s">
        <v>32803</v>
      </c>
      <c r="H5195" s="561" t="s">
        <v>5038</v>
      </c>
      <c r="I5195" s="561" t="s">
        <v>25535</v>
      </c>
      <c r="J5195" s="561" t="s">
        <v>7063</v>
      </c>
      <c r="K5195" s="562" t="s">
        <v>354</v>
      </c>
      <c r="L5195" s="561" t="s">
        <v>25</v>
      </c>
    </row>
    <row r="5196" spans="1:12" x14ac:dyDescent="0.25">
      <c r="A5196" s="561" t="s">
        <v>5027</v>
      </c>
      <c r="B5196" s="561" t="s">
        <v>5028</v>
      </c>
      <c r="C5196" s="561" t="s">
        <v>5029</v>
      </c>
      <c r="D5196" s="561" t="s">
        <v>5030</v>
      </c>
      <c r="E5196" s="562" t="s">
        <v>22</v>
      </c>
      <c r="F5196" s="561" t="s">
        <v>22</v>
      </c>
      <c r="G5196" s="561" t="s">
        <v>32805</v>
      </c>
      <c r="H5196" s="561" t="s">
        <v>5040</v>
      </c>
      <c r="I5196" s="561" t="s">
        <v>25535</v>
      </c>
      <c r="J5196" s="561" t="s">
        <v>7063</v>
      </c>
      <c r="K5196" s="562" t="s">
        <v>4192</v>
      </c>
      <c r="L5196" s="561" t="s">
        <v>25</v>
      </c>
    </row>
    <row r="5197" spans="1:12" x14ac:dyDescent="0.25">
      <c r="A5197" s="561" t="s">
        <v>5027</v>
      </c>
      <c r="B5197" s="561" t="s">
        <v>5028</v>
      </c>
      <c r="C5197" s="561" t="s">
        <v>5029</v>
      </c>
      <c r="D5197" s="561" t="s">
        <v>5030</v>
      </c>
      <c r="E5197" s="562" t="s">
        <v>22</v>
      </c>
      <c r="F5197" s="561" t="s">
        <v>22</v>
      </c>
      <c r="G5197" s="561" t="s">
        <v>32806</v>
      </c>
      <c r="H5197" s="561" t="s">
        <v>5041</v>
      </c>
      <c r="I5197" s="561" t="s">
        <v>25535</v>
      </c>
      <c r="J5197" s="561" t="s">
        <v>7063</v>
      </c>
      <c r="K5197" s="562" t="s">
        <v>56</v>
      </c>
      <c r="L5197" s="561" t="s">
        <v>25</v>
      </c>
    </row>
    <row r="5198" spans="1:12" x14ac:dyDescent="0.25">
      <c r="A5198" s="561" t="s">
        <v>5027</v>
      </c>
      <c r="B5198" s="561" t="s">
        <v>5028</v>
      </c>
      <c r="C5198" s="561" t="s">
        <v>5029</v>
      </c>
      <c r="D5198" s="561" t="s">
        <v>5030</v>
      </c>
      <c r="E5198" s="562" t="s">
        <v>22</v>
      </c>
      <c r="F5198" s="561" t="s">
        <v>22</v>
      </c>
      <c r="G5198" s="561" t="s">
        <v>32807</v>
      </c>
      <c r="H5198" s="561" t="s">
        <v>5043</v>
      </c>
      <c r="I5198" s="561" t="s">
        <v>25535</v>
      </c>
      <c r="J5198" s="561" t="s">
        <v>7063</v>
      </c>
      <c r="K5198" s="562" t="s">
        <v>7730</v>
      </c>
      <c r="L5198" s="561" t="s">
        <v>25</v>
      </c>
    </row>
    <row r="5199" spans="1:12" x14ac:dyDescent="0.25">
      <c r="A5199" s="561" t="s">
        <v>5027</v>
      </c>
      <c r="B5199" s="561" t="s">
        <v>5028</v>
      </c>
      <c r="C5199" s="561" t="s">
        <v>5029</v>
      </c>
      <c r="D5199" s="561" t="s">
        <v>5030</v>
      </c>
      <c r="E5199" s="562" t="s">
        <v>22</v>
      </c>
      <c r="F5199" s="561" t="s">
        <v>22</v>
      </c>
      <c r="G5199" s="561" t="s">
        <v>32808</v>
      </c>
      <c r="H5199" s="561" t="s">
        <v>5044</v>
      </c>
      <c r="I5199" s="561" t="s">
        <v>25535</v>
      </c>
      <c r="J5199" s="561" t="s">
        <v>7063</v>
      </c>
      <c r="K5199" s="562" t="s">
        <v>1351</v>
      </c>
      <c r="L5199" s="561" t="s">
        <v>25</v>
      </c>
    </row>
    <row r="5200" spans="1:12" x14ac:dyDescent="0.25">
      <c r="A5200" s="561" t="s">
        <v>5027</v>
      </c>
      <c r="B5200" s="561" t="s">
        <v>5028</v>
      </c>
      <c r="C5200" s="561" t="s">
        <v>5029</v>
      </c>
      <c r="D5200" s="561" t="s">
        <v>5030</v>
      </c>
      <c r="E5200" s="562" t="s">
        <v>22</v>
      </c>
      <c r="F5200" s="561" t="s">
        <v>22</v>
      </c>
      <c r="G5200" s="561" t="s">
        <v>32809</v>
      </c>
      <c r="H5200" s="561" t="s">
        <v>5045</v>
      </c>
      <c r="I5200" s="561" t="s">
        <v>25535</v>
      </c>
      <c r="J5200" s="561" t="s">
        <v>7063</v>
      </c>
      <c r="K5200" s="562" t="s">
        <v>7596</v>
      </c>
      <c r="L5200" s="561" t="s">
        <v>25</v>
      </c>
    </row>
    <row r="5201" spans="1:12" x14ac:dyDescent="0.25">
      <c r="A5201" s="561" t="s">
        <v>5027</v>
      </c>
      <c r="B5201" s="561" t="s">
        <v>5028</v>
      </c>
      <c r="C5201" s="561" t="s">
        <v>5029</v>
      </c>
      <c r="D5201" s="561" t="s">
        <v>5030</v>
      </c>
      <c r="E5201" s="562" t="s">
        <v>22</v>
      </c>
      <c r="F5201" s="561" t="s">
        <v>22</v>
      </c>
      <c r="G5201" s="561" t="s">
        <v>32810</v>
      </c>
      <c r="H5201" s="561" t="s">
        <v>5046</v>
      </c>
      <c r="I5201" s="561" t="s">
        <v>25535</v>
      </c>
      <c r="J5201" s="561" t="s">
        <v>7063</v>
      </c>
      <c r="K5201" s="562" t="s">
        <v>6491</v>
      </c>
      <c r="L5201" s="561" t="s">
        <v>25</v>
      </c>
    </row>
    <row r="5202" spans="1:12" x14ac:dyDescent="0.25">
      <c r="A5202" s="561" t="s">
        <v>5027</v>
      </c>
      <c r="B5202" s="561" t="s">
        <v>5028</v>
      </c>
      <c r="C5202" s="561" t="s">
        <v>5029</v>
      </c>
      <c r="D5202" s="561" t="s">
        <v>5030</v>
      </c>
      <c r="E5202" s="562" t="s">
        <v>22</v>
      </c>
      <c r="F5202" s="561" t="s">
        <v>22</v>
      </c>
      <c r="G5202" s="561" t="s">
        <v>32811</v>
      </c>
      <c r="H5202" s="561" t="s">
        <v>5047</v>
      </c>
      <c r="I5202" s="561" t="s">
        <v>25535</v>
      </c>
      <c r="J5202" s="561" t="s">
        <v>7063</v>
      </c>
      <c r="K5202" s="562" t="s">
        <v>4438</v>
      </c>
      <c r="L5202" s="561" t="s">
        <v>25</v>
      </c>
    </row>
    <row r="5203" spans="1:12" x14ac:dyDescent="0.25">
      <c r="A5203" s="561" t="s">
        <v>5027</v>
      </c>
      <c r="B5203" s="561" t="s">
        <v>5028</v>
      </c>
      <c r="C5203" s="561" t="s">
        <v>5029</v>
      </c>
      <c r="D5203" s="561" t="s">
        <v>5030</v>
      </c>
      <c r="E5203" s="562" t="s">
        <v>22</v>
      </c>
      <c r="F5203" s="561" t="s">
        <v>22</v>
      </c>
      <c r="G5203" s="561" t="s">
        <v>32813</v>
      </c>
      <c r="H5203" s="561" t="s">
        <v>5048</v>
      </c>
      <c r="I5203" s="561" t="s">
        <v>25535</v>
      </c>
      <c r="J5203" s="561" t="s">
        <v>7063</v>
      </c>
      <c r="K5203" s="562" t="s">
        <v>4519</v>
      </c>
      <c r="L5203" s="561" t="s">
        <v>25</v>
      </c>
    </row>
    <row r="5204" spans="1:12" x14ac:dyDescent="0.25">
      <c r="A5204" s="561" t="s">
        <v>5027</v>
      </c>
      <c r="B5204" s="561" t="s">
        <v>5028</v>
      </c>
      <c r="C5204" s="561" t="s">
        <v>5029</v>
      </c>
      <c r="D5204" s="561" t="s">
        <v>5030</v>
      </c>
      <c r="E5204" s="562" t="s">
        <v>22</v>
      </c>
      <c r="F5204" s="561" t="s">
        <v>22</v>
      </c>
      <c r="G5204" s="561" t="s">
        <v>32814</v>
      </c>
      <c r="H5204" s="561" t="s">
        <v>5049</v>
      </c>
      <c r="I5204" s="561" t="s">
        <v>25535</v>
      </c>
      <c r="J5204" s="561" t="s">
        <v>7063</v>
      </c>
      <c r="K5204" s="562" t="s">
        <v>1929</v>
      </c>
      <c r="L5204" s="561" t="s">
        <v>25</v>
      </c>
    </row>
    <row r="5205" spans="1:12" x14ac:dyDescent="0.25">
      <c r="A5205" s="561" t="s">
        <v>5027</v>
      </c>
      <c r="B5205" s="561" t="s">
        <v>5028</v>
      </c>
      <c r="C5205" s="561" t="s">
        <v>5029</v>
      </c>
      <c r="D5205" s="561" t="s">
        <v>5030</v>
      </c>
      <c r="E5205" s="562" t="s">
        <v>22</v>
      </c>
      <c r="F5205" s="561" t="s">
        <v>22</v>
      </c>
      <c r="G5205" s="561" t="s">
        <v>32815</v>
      </c>
      <c r="H5205" s="561" t="s">
        <v>5051</v>
      </c>
      <c r="I5205" s="561" t="s">
        <v>25535</v>
      </c>
      <c r="J5205" s="561" t="s">
        <v>7063</v>
      </c>
      <c r="K5205" s="562" t="s">
        <v>8192</v>
      </c>
      <c r="L5205" s="561" t="s">
        <v>25</v>
      </c>
    </row>
    <row r="5206" spans="1:12" x14ac:dyDescent="0.25">
      <c r="A5206" s="561" t="s">
        <v>5027</v>
      </c>
      <c r="B5206" s="561" t="s">
        <v>5028</v>
      </c>
      <c r="C5206" s="561" t="s">
        <v>5029</v>
      </c>
      <c r="D5206" s="561" t="s">
        <v>5030</v>
      </c>
      <c r="E5206" s="562" t="s">
        <v>22</v>
      </c>
      <c r="F5206" s="561" t="s">
        <v>22</v>
      </c>
      <c r="G5206" s="561" t="s">
        <v>32816</v>
      </c>
      <c r="H5206" s="561" t="s">
        <v>5052</v>
      </c>
      <c r="I5206" s="561" t="s">
        <v>25535</v>
      </c>
      <c r="J5206" s="561" t="s">
        <v>7063</v>
      </c>
      <c r="K5206" s="562" t="s">
        <v>7355</v>
      </c>
      <c r="L5206" s="561" t="s">
        <v>25</v>
      </c>
    </row>
    <row r="5207" spans="1:12" x14ac:dyDescent="0.25">
      <c r="A5207" s="561" t="s">
        <v>5027</v>
      </c>
      <c r="B5207" s="561" t="s">
        <v>5028</v>
      </c>
      <c r="C5207" s="561" t="s">
        <v>5029</v>
      </c>
      <c r="D5207" s="561" t="s">
        <v>5030</v>
      </c>
      <c r="E5207" s="562" t="s">
        <v>22</v>
      </c>
      <c r="F5207" s="561" t="s">
        <v>22</v>
      </c>
      <c r="G5207" s="561" t="s">
        <v>32817</v>
      </c>
      <c r="H5207" s="561" t="s">
        <v>5054</v>
      </c>
      <c r="I5207" s="561" t="s">
        <v>25535</v>
      </c>
      <c r="J5207" s="561" t="s">
        <v>7063</v>
      </c>
      <c r="K5207" s="562" t="s">
        <v>3577</v>
      </c>
      <c r="L5207" s="561" t="s">
        <v>25</v>
      </c>
    </row>
    <row r="5208" spans="1:12" x14ac:dyDescent="0.25">
      <c r="A5208" s="561" t="s">
        <v>5027</v>
      </c>
      <c r="B5208" s="561" t="s">
        <v>5028</v>
      </c>
      <c r="C5208" s="561" t="s">
        <v>5029</v>
      </c>
      <c r="D5208" s="561" t="s">
        <v>5030</v>
      </c>
      <c r="E5208" s="562" t="s">
        <v>22</v>
      </c>
      <c r="F5208" s="561" t="s">
        <v>22</v>
      </c>
      <c r="G5208" s="561" t="s">
        <v>32819</v>
      </c>
      <c r="H5208" s="561" t="s">
        <v>5055</v>
      </c>
      <c r="I5208" s="561" t="s">
        <v>25535</v>
      </c>
      <c r="J5208" s="561" t="s">
        <v>7063</v>
      </c>
      <c r="K5208" s="562" t="s">
        <v>262</v>
      </c>
      <c r="L5208" s="561" t="s">
        <v>25</v>
      </c>
    </row>
    <row r="5209" spans="1:12" x14ac:dyDescent="0.25">
      <c r="A5209" s="561" t="s">
        <v>5027</v>
      </c>
      <c r="B5209" s="561" t="s">
        <v>5028</v>
      </c>
      <c r="C5209" s="561" t="s">
        <v>5029</v>
      </c>
      <c r="D5209" s="561" t="s">
        <v>5030</v>
      </c>
      <c r="E5209" s="562" t="s">
        <v>22</v>
      </c>
      <c r="F5209" s="561" t="s">
        <v>22</v>
      </c>
      <c r="G5209" s="561" t="s">
        <v>32820</v>
      </c>
      <c r="H5209" s="561" t="s">
        <v>5056</v>
      </c>
      <c r="I5209" s="561" t="s">
        <v>25535</v>
      </c>
      <c r="J5209" s="561" t="s">
        <v>7063</v>
      </c>
      <c r="K5209" s="562" t="s">
        <v>2957</v>
      </c>
      <c r="L5209" s="561" t="s">
        <v>25</v>
      </c>
    </row>
    <row r="5210" spans="1:12" x14ac:dyDescent="0.25">
      <c r="A5210" s="561" t="s">
        <v>5027</v>
      </c>
      <c r="B5210" s="561" t="s">
        <v>5028</v>
      </c>
      <c r="C5210" s="561" t="s">
        <v>5029</v>
      </c>
      <c r="D5210" s="561" t="s">
        <v>5030</v>
      </c>
      <c r="E5210" s="562" t="s">
        <v>22</v>
      </c>
      <c r="F5210" s="561" t="s">
        <v>22</v>
      </c>
      <c r="G5210" s="561" t="s">
        <v>32821</v>
      </c>
      <c r="H5210" s="561" t="s">
        <v>5057</v>
      </c>
      <c r="I5210" s="561" t="s">
        <v>25535</v>
      </c>
      <c r="J5210" s="561" t="s">
        <v>7063</v>
      </c>
      <c r="K5210" s="562" t="s">
        <v>8008</v>
      </c>
      <c r="L5210" s="561" t="s">
        <v>25</v>
      </c>
    </row>
    <row r="5211" spans="1:12" x14ac:dyDescent="0.25">
      <c r="A5211" s="561" t="s">
        <v>5027</v>
      </c>
      <c r="B5211" s="561" t="s">
        <v>5028</v>
      </c>
      <c r="C5211" s="561" t="s">
        <v>5029</v>
      </c>
      <c r="D5211" s="561" t="s">
        <v>5030</v>
      </c>
      <c r="E5211" s="562" t="s">
        <v>22</v>
      </c>
      <c r="F5211" s="561" t="s">
        <v>22</v>
      </c>
      <c r="G5211" s="561" t="s">
        <v>32822</v>
      </c>
      <c r="H5211" s="561" t="s">
        <v>5058</v>
      </c>
      <c r="I5211" s="561" t="s">
        <v>25535</v>
      </c>
      <c r="J5211" s="561" t="s">
        <v>7063</v>
      </c>
      <c r="K5211" s="562" t="s">
        <v>4300</v>
      </c>
      <c r="L5211" s="561" t="s">
        <v>25</v>
      </c>
    </row>
    <row r="5212" spans="1:12" x14ac:dyDescent="0.25">
      <c r="A5212" s="561" t="s">
        <v>5027</v>
      </c>
      <c r="B5212" s="561" t="s">
        <v>5028</v>
      </c>
      <c r="C5212" s="561" t="s">
        <v>5029</v>
      </c>
      <c r="D5212" s="561" t="s">
        <v>5030</v>
      </c>
      <c r="E5212" s="562" t="s">
        <v>22</v>
      </c>
      <c r="F5212" s="561" t="s">
        <v>22</v>
      </c>
      <c r="G5212" s="561" t="s">
        <v>32823</v>
      </c>
      <c r="H5212" s="561" t="s">
        <v>5059</v>
      </c>
      <c r="I5212" s="561" t="s">
        <v>25535</v>
      </c>
      <c r="J5212" s="561" t="s">
        <v>7063</v>
      </c>
      <c r="K5212" s="562" t="s">
        <v>8089</v>
      </c>
      <c r="L5212" s="561" t="s">
        <v>25</v>
      </c>
    </row>
    <row r="5213" spans="1:12" x14ac:dyDescent="0.25">
      <c r="A5213" s="561" t="s">
        <v>5027</v>
      </c>
      <c r="B5213" s="561" t="s">
        <v>5028</v>
      </c>
      <c r="C5213" s="561" t="s">
        <v>5029</v>
      </c>
      <c r="D5213" s="561" t="s">
        <v>5030</v>
      </c>
      <c r="E5213" s="562" t="s">
        <v>22</v>
      </c>
      <c r="F5213" s="561" t="s">
        <v>22</v>
      </c>
      <c r="G5213" s="561" t="s">
        <v>32824</v>
      </c>
      <c r="H5213" s="561" t="s">
        <v>5060</v>
      </c>
      <c r="I5213" s="561" t="s">
        <v>25535</v>
      </c>
      <c r="J5213" s="561" t="s">
        <v>7063</v>
      </c>
      <c r="K5213" s="562" t="s">
        <v>8491</v>
      </c>
      <c r="L5213" s="561" t="s">
        <v>25</v>
      </c>
    </row>
    <row r="5214" spans="1:12" x14ac:dyDescent="0.25">
      <c r="A5214" s="561" t="s">
        <v>5027</v>
      </c>
      <c r="B5214" s="561" t="s">
        <v>5028</v>
      </c>
      <c r="C5214" s="561" t="s">
        <v>5029</v>
      </c>
      <c r="D5214" s="561" t="s">
        <v>5030</v>
      </c>
      <c r="E5214" s="562" t="s">
        <v>22</v>
      </c>
      <c r="F5214" s="561" t="s">
        <v>22</v>
      </c>
      <c r="G5214" s="561" t="s">
        <v>32825</v>
      </c>
      <c r="H5214" s="561" t="s">
        <v>5061</v>
      </c>
      <c r="I5214" s="561" t="s">
        <v>25535</v>
      </c>
      <c r="J5214" s="561" t="s">
        <v>7063</v>
      </c>
      <c r="K5214" s="562" t="s">
        <v>7646</v>
      </c>
      <c r="L5214" s="561" t="s">
        <v>25</v>
      </c>
    </row>
    <row r="5215" spans="1:12" x14ac:dyDescent="0.25">
      <c r="A5215" s="561" t="s">
        <v>5027</v>
      </c>
      <c r="B5215" s="561" t="s">
        <v>5028</v>
      </c>
      <c r="C5215" s="561" t="s">
        <v>5029</v>
      </c>
      <c r="D5215" s="561" t="s">
        <v>5030</v>
      </c>
      <c r="E5215" s="562" t="s">
        <v>22</v>
      </c>
      <c r="F5215" s="561" t="s">
        <v>22</v>
      </c>
      <c r="G5215" s="561" t="s">
        <v>32826</v>
      </c>
      <c r="H5215" s="561" t="s">
        <v>5062</v>
      </c>
      <c r="I5215" s="561" t="s">
        <v>25535</v>
      </c>
      <c r="J5215" s="561" t="s">
        <v>7063</v>
      </c>
      <c r="K5215" s="562" t="s">
        <v>4547</v>
      </c>
      <c r="L5215" s="561" t="s">
        <v>25</v>
      </c>
    </row>
    <row r="5216" spans="1:12" x14ac:dyDescent="0.25">
      <c r="A5216" s="561" t="s">
        <v>5027</v>
      </c>
      <c r="B5216" s="561" t="s">
        <v>5028</v>
      </c>
      <c r="C5216" s="561" t="s">
        <v>5029</v>
      </c>
      <c r="D5216" s="561" t="s">
        <v>5030</v>
      </c>
      <c r="E5216" s="562" t="s">
        <v>22</v>
      </c>
      <c r="F5216" s="561" t="s">
        <v>22</v>
      </c>
      <c r="G5216" s="561" t="s">
        <v>32827</v>
      </c>
      <c r="H5216" s="561" t="s">
        <v>5063</v>
      </c>
      <c r="I5216" s="561" t="s">
        <v>25535</v>
      </c>
      <c r="J5216" s="561" t="s">
        <v>7063</v>
      </c>
      <c r="K5216" s="562" t="s">
        <v>3674</v>
      </c>
      <c r="L5216" s="561" t="s">
        <v>25</v>
      </c>
    </row>
    <row r="5217" spans="1:12" x14ac:dyDescent="0.25">
      <c r="A5217" s="561" t="s">
        <v>5027</v>
      </c>
      <c r="B5217" s="561" t="s">
        <v>5028</v>
      </c>
      <c r="C5217" s="561" t="s">
        <v>5029</v>
      </c>
      <c r="D5217" s="561" t="s">
        <v>5030</v>
      </c>
      <c r="E5217" s="562" t="s">
        <v>22</v>
      </c>
      <c r="F5217" s="561" t="s">
        <v>22</v>
      </c>
      <c r="G5217" s="561" t="s">
        <v>32828</v>
      </c>
      <c r="H5217" s="561" t="s">
        <v>5064</v>
      </c>
      <c r="I5217" s="561" t="s">
        <v>25535</v>
      </c>
      <c r="J5217" s="561" t="s">
        <v>7063</v>
      </c>
      <c r="K5217" s="562" t="s">
        <v>8428</v>
      </c>
      <c r="L5217" s="561" t="s">
        <v>25</v>
      </c>
    </row>
    <row r="5218" spans="1:12" x14ac:dyDescent="0.25">
      <c r="A5218" s="561" t="s">
        <v>5027</v>
      </c>
      <c r="B5218" s="561" t="s">
        <v>5028</v>
      </c>
      <c r="C5218" s="561" t="s">
        <v>5029</v>
      </c>
      <c r="D5218" s="561" t="s">
        <v>5030</v>
      </c>
      <c r="E5218" s="562" t="s">
        <v>22</v>
      </c>
      <c r="F5218" s="561" t="s">
        <v>22</v>
      </c>
      <c r="G5218" s="561" t="s">
        <v>32829</v>
      </c>
      <c r="H5218" s="561" t="s">
        <v>5066</v>
      </c>
      <c r="I5218" s="561" t="s">
        <v>25535</v>
      </c>
      <c r="J5218" s="561" t="s">
        <v>7063</v>
      </c>
      <c r="K5218" s="562" t="s">
        <v>3985</v>
      </c>
      <c r="L5218" s="561" t="s">
        <v>25</v>
      </c>
    </row>
    <row r="5219" spans="1:12" x14ac:dyDescent="0.25">
      <c r="A5219" s="561" t="s">
        <v>5027</v>
      </c>
      <c r="B5219" s="561" t="s">
        <v>5028</v>
      </c>
      <c r="C5219" s="561" t="s">
        <v>5029</v>
      </c>
      <c r="D5219" s="561" t="s">
        <v>5030</v>
      </c>
      <c r="E5219" s="562" t="s">
        <v>22</v>
      </c>
      <c r="F5219" s="561" t="s">
        <v>22</v>
      </c>
      <c r="G5219" s="561" t="s">
        <v>32830</v>
      </c>
      <c r="H5219" s="561" t="s">
        <v>5067</v>
      </c>
      <c r="I5219" s="561" t="s">
        <v>25535</v>
      </c>
      <c r="J5219" s="561" t="s">
        <v>7063</v>
      </c>
      <c r="K5219" s="562" t="s">
        <v>5013</v>
      </c>
      <c r="L5219" s="561" t="s">
        <v>25</v>
      </c>
    </row>
    <row r="5220" spans="1:12" x14ac:dyDescent="0.25">
      <c r="A5220" s="561" t="s">
        <v>5027</v>
      </c>
      <c r="B5220" s="561" t="s">
        <v>5028</v>
      </c>
      <c r="C5220" s="561" t="s">
        <v>5029</v>
      </c>
      <c r="D5220" s="561" t="s">
        <v>5030</v>
      </c>
      <c r="E5220" s="562" t="s">
        <v>22</v>
      </c>
      <c r="F5220" s="561" t="s">
        <v>22</v>
      </c>
      <c r="G5220" s="561" t="s">
        <v>32831</v>
      </c>
      <c r="H5220" s="561" t="s">
        <v>5068</v>
      </c>
      <c r="I5220" s="561" t="s">
        <v>25535</v>
      </c>
      <c r="J5220" s="561" t="s">
        <v>7063</v>
      </c>
      <c r="K5220" s="562" t="s">
        <v>7293</v>
      </c>
      <c r="L5220" s="561" t="s">
        <v>25</v>
      </c>
    </row>
    <row r="5221" spans="1:12" x14ac:dyDescent="0.25">
      <c r="A5221" s="561" t="s">
        <v>5027</v>
      </c>
      <c r="B5221" s="561" t="s">
        <v>5028</v>
      </c>
      <c r="C5221" s="561" t="s">
        <v>5029</v>
      </c>
      <c r="D5221" s="561" t="s">
        <v>5030</v>
      </c>
      <c r="E5221" s="562" t="s">
        <v>22</v>
      </c>
      <c r="F5221" s="561" t="s">
        <v>22</v>
      </c>
      <c r="G5221" s="561" t="s">
        <v>32832</v>
      </c>
      <c r="H5221" s="561" t="s">
        <v>5069</v>
      </c>
      <c r="I5221" s="561" t="s">
        <v>25535</v>
      </c>
      <c r="J5221" s="561" t="s">
        <v>7063</v>
      </c>
      <c r="K5221" s="562" t="s">
        <v>8058</v>
      </c>
      <c r="L5221" s="561" t="s">
        <v>25</v>
      </c>
    </row>
    <row r="5222" spans="1:12" x14ac:dyDescent="0.25">
      <c r="A5222" s="561" t="s">
        <v>5027</v>
      </c>
      <c r="B5222" s="561" t="s">
        <v>5028</v>
      </c>
      <c r="C5222" s="561" t="s">
        <v>5029</v>
      </c>
      <c r="D5222" s="561" t="s">
        <v>5030</v>
      </c>
      <c r="E5222" s="562" t="s">
        <v>22</v>
      </c>
      <c r="F5222" s="561" t="s">
        <v>22</v>
      </c>
      <c r="G5222" s="561" t="s">
        <v>32833</v>
      </c>
      <c r="H5222" s="561" t="s">
        <v>5071</v>
      </c>
      <c r="I5222" s="561" t="s">
        <v>25535</v>
      </c>
      <c r="J5222" s="561" t="s">
        <v>7063</v>
      </c>
      <c r="K5222" s="562" t="s">
        <v>37173</v>
      </c>
      <c r="L5222" s="561" t="s">
        <v>25</v>
      </c>
    </row>
    <row r="5223" spans="1:12" x14ac:dyDescent="0.25">
      <c r="A5223" s="561" t="s">
        <v>5027</v>
      </c>
      <c r="B5223" s="561" t="s">
        <v>5028</v>
      </c>
      <c r="C5223" s="561" t="s">
        <v>5029</v>
      </c>
      <c r="D5223" s="561" t="s">
        <v>5030</v>
      </c>
      <c r="E5223" s="562" t="s">
        <v>22</v>
      </c>
      <c r="F5223" s="561" t="s">
        <v>22</v>
      </c>
      <c r="G5223" s="561" t="s">
        <v>32834</v>
      </c>
      <c r="H5223" s="561" t="s">
        <v>5072</v>
      </c>
      <c r="I5223" s="561" t="s">
        <v>25535</v>
      </c>
      <c r="J5223" s="561" t="s">
        <v>7063</v>
      </c>
      <c r="K5223" s="562" t="s">
        <v>4313</v>
      </c>
      <c r="L5223" s="561" t="s">
        <v>25</v>
      </c>
    </row>
    <row r="5224" spans="1:12" x14ac:dyDescent="0.25">
      <c r="A5224" s="561" t="s">
        <v>5027</v>
      </c>
      <c r="B5224" s="561" t="s">
        <v>5028</v>
      </c>
      <c r="C5224" s="561" t="s">
        <v>5029</v>
      </c>
      <c r="D5224" s="561" t="s">
        <v>5030</v>
      </c>
      <c r="E5224" s="562" t="s">
        <v>22</v>
      </c>
      <c r="F5224" s="561" t="s">
        <v>22</v>
      </c>
      <c r="G5224" s="561" t="s">
        <v>32835</v>
      </c>
      <c r="H5224" s="561" t="s">
        <v>5073</v>
      </c>
      <c r="I5224" s="561" t="s">
        <v>25535</v>
      </c>
      <c r="J5224" s="561" t="s">
        <v>7063</v>
      </c>
      <c r="K5224" s="562" t="s">
        <v>28299</v>
      </c>
      <c r="L5224" s="561" t="s">
        <v>25</v>
      </c>
    </row>
    <row r="5225" spans="1:12" x14ac:dyDescent="0.25">
      <c r="A5225" s="561" t="s">
        <v>5027</v>
      </c>
      <c r="B5225" s="561" t="s">
        <v>5028</v>
      </c>
      <c r="C5225" s="561" t="s">
        <v>5029</v>
      </c>
      <c r="D5225" s="561" t="s">
        <v>5030</v>
      </c>
      <c r="E5225" s="562" t="s">
        <v>22</v>
      </c>
      <c r="F5225" s="561" t="s">
        <v>22</v>
      </c>
      <c r="G5225" s="561" t="s">
        <v>32836</v>
      </c>
      <c r="H5225" s="561" t="s">
        <v>5075</v>
      </c>
      <c r="I5225" s="561" t="s">
        <v>25535</v>
      </c>
      <c r="J5225" s="561" t="s">
        <v>7063</v>
      </c>
      <c r="K5225" s="562" t="s">
        <v>4658</v>
      </c>
      <c r="L5225" s="561" t="s">
        <v>25</v>
      </c>
    </row>
    <row r="5226" spans="1:12" x14ac:dyDescent="0.25">
      <c r="A5226" s="561" t="s">
        <v>5027</v>
      </c>
      <c r="B5226" s="561" t="s">
        <v>5028</v>
      </c>
      <c r="C5226" s="561" t="s">
        <v>5029</v>
      </c>
      <c r="D5226" s="561" t="s">
        <v>5030</v>
      </c>
      <c r="E5226" s="562" t="s">
        <v>22</v>
      </c>
      <c r="F5226" s="561" t="s">
        <v>22</v>
      </c>
      <c r="G5226" s="561" t="s">
        <v>32837</v>
      </c>
      <c r="H5226" s="561" t="s">
        <v>5076</v>
      </c>
      <c r="I5226" s="561" t="s">
        <v>25535</v>
      </c>
      <c r="J5226" s="561" t="s">
        <v>7063</v>
      </c>
      <c r="K5226" s="562" t="s">
        <v>7722</v>
      </c>
      <c r="L5226" s="561" t="s">
        <v>25</v>
      </c>
    </row>
    <row r="5227" spans="1:12" x14ac:dyDescent="0.25">
      <c r="A5227" s="561" t="s">
        <v>5027</v>
      </c>
      <c r="B5227" s="561" t="s">
        <v>5028</v>
      </c>
      <c r="C5227" s="561" t="s">
        <v>5029</v>
      </c>
      <c r="D5227" s="561" t="s">
        <v>5030</v>
      </c>
      <c r="E5227" s="562" t="s">
        <v>22</v>
      </c>
      <c r="F5227" s="561" t="s">
        <v>22</v>
      </c>
      <c r="G5227" s="561" t="s">
        <v>32838</v>
      </c>
      <c r="H5227" s="561" t="s">
        <v>5078</v>
      </c>
      <c r="I5227" s="561" t="s">
        <v>25535</v>
      </c>
      <c r="J5227" s="561" t="s">
        <v>7063</v>
      </c>
      <c r="K5227" s="562" t="s">
        <v>25275</v>
      </c>
      <c r="L5227" s="561" t="s">
        <v>25</v>
      </c>
    </row>
    <row r="5228" spans="1:12" x14ac:dyDescent="0.25">
      <c r="A5228" s="561" t="s">
        <v>5027</v>
      </c>
      <c r="B5228" s="561" t="s">
        <v>5028</v>
      </c>
      <c r="C5228" s="561" t="s">
        <v>5029</v>
      </c>
      <c r="D5228" s="561" t="s">
        <v>5030</v>
      </c>
      <c r="E5228" s="562" t="s">
        <v>22</v>
      </c>
      <c r="F5228" s="561" t="s">
        <v>22</v>
      </c>
      <c r="G5228" s="561" t="s">
        <v>32839</v>
      </c>
      <c r="H5228" s="561" t="s">
        <v>5079</v>
      </c>
      <c r="I5228" s="561" t="s">
        <v>25535</v>
      </c>
      <c r="J5228" s="561" t="s">
        <v>7063</v>
      </c>
      <c r="K5228" s="562" t="s">
        <v>3953</v>
      </c>
      <c r="L5228" s="561" t="s">
        <v>25</v>
      </c>
    </row>
    <row r="5229" spans="1:12" x14ac:dyDescent="0.25">
      <c r="A5229" s="561" t="s">
        <v>5027</v>
      </c>
      <c r="B5229" s="561" t="s">
        <v>5028</v>
      </c>
      <c r="C5229" s="561" t="s">
        <v>5029</v>
      </c>
      <c r="D5229" s="561" t="s">
        <v>5030</v>
      </c>
      <c r="E5229" s="562" t="s">
        <v>22</v>
      </c>
      <c r="F5229" s="561" t="s">
        <v>22</v>
      </c>
      <c r="G5229" s="561" t="s">
        <v>32841</v>
      </c>
      <c r="H5229" s="561" t="s">
        <v>5080</v>
      </c>
      <c r="I5229" s="561" t="s">
        <v>25535</v>
      </c>
      <c r="J5229" s="561" t="s">
        <v>7063</v>
      </c>
      <c r="K5229" s="562" t="s">
        <v>1184</v>
      </c>
      <c r="L5229" s="561" t="s">
        <v>25</v>
      </c>
    </row>
    <row r="5230" spans="1:12" x14ac:dyDescent="0.25">
      <c r="A5230" s="561" t="s">
        <v>5027</v>
      </c>
      <c r="B5230" s="561" t="s">
        <v>5028</v>
      </c>
      <c r="C5230" s="561" t="s">
        <v>5029</v>
      </c>
      <c r="D5230" s="561" t="s">
        <v>5030</v>
      </c>
      <c r="E5230" s="562" t="s">
        <v>22</v>
      </c>
      <c r="F5230" s="561" t="s">
        <v>22</v>
      </c>
      <c r="G5230" s="561" t="s">
        <v>32842</v>
      </c>
      <c r="H5230" s="561" t="s">
        <v>5081</v>
      </c>
      <c r="I5230" s="561" t="s">
        <v>25535</v>
      </c>
      <c r="J5230" s="561" t="s">
        <v>7063</v>
      </c>
      <c r="K5230" s="562" t="s">
        <v>32685</v>
      </c>
      <c r="L5230" s="561" t="s">
        <v>25</v>
      </c>
    </row>
    <row r="5231" spans="1:12" x14ac:dyDescent="0.25">
      <c r="A5231" s="561" t="s">
        <v>5027</v>
      </c>
      <c r="B5231" s="561" t="s">
        <v>5028</v>
      </c>
      <c r="C5231" s="561" t="s">
        <v>5029</v>
      </c>
      <c r="D5231" s="561" t="s">
        <v>5030</v>
      </c>
      <c r="E5231" s="562" t="s">
        <v>22</v>
      </c>
      <c r="F5231" s="561" t="s">
        <v>22</v>
      </c>
      <c r="G5231" s="561" t="s">
        <v>32843</v>
      </c>
      <c r="H5231" s="561" t="s">
        <v>5082</v>
      </c>
      <c r="I5231" s="561" t="s">
        <v>25535</v>
      </c>
      <c r="J5231" s="561" t="s">
        <v>7063</v>
      </c>
      <c r="K5231" s="562" t="s">
        <v>4290</v>
      </c>
      <c r="L5231" s="561" t="s">
        <v>25</v>
      </c>
    </row>
    <row r="5232" spans="1:12" x14ac:dyDescent="0.25">
      <c r="A5232" s="561" t="s">
        <v>5027</v>
      </c>
      <c r="B5232" s="561" t="s">
        <v>5028</v>
      </c>
      <c r="C5232" s="561" t="s">
        <v>5029</v>
      </c>
      <c r="D5232" s="561" t="s">
        <v>5030</v>
      </c>
      <c r="E5232" s="562" t="s">
        <v>22</v>
      </c>
      <c r="F5232" s="561" t="s">
        <v>22</v>
      </c>
      <c r="G5232" s="561" t="s">
        <v>32844</v>
      </c>
      <c r="H5232" s="561" t="s">
        <v>5084</v>
      </c>
      <c r="I5232" s="561" t="s">
        <v>25535</v>
      </c>
      <c r="J5232" s="561" t="s">
        <v>7063</v>
      </c>
      <c r="K5232" s="562" t="s">
        <v>3921</v>
      </c>
      <c r="L5232" s="561" t="s">
        <v>25</v>
      </c>
    </row>
    <row r="5233" spans="1:12" x14ac:dyDescent="0.25">
      <c r="A5233" s="561" t="s">
        <v>5027</v>
      </c>
      <c r="B5233" s="561" t="s">
        <v>5028</v>
      </c>
      <c r="C5233" s="561" t="s">
        <v>5029</v>
      </c>
      <c r="D5233" s="561" t="s">
        <v>5030</v>
      </c>
      <c r="E5233" s="562" t="s">
        <v>22</v>
      </c>
      <c r="F5233" s="561" t="s">
        <v>22</v>
      </c>
      <c r="G5233" s="561" t="s">
        <v>32845</v>
      </c>
      <c r="H5233" s="561" t="s">
        <v>5085</v>
      </c>
      <c r="I5233" s="561" t="s">
        <v>25535</v>
      </c>
      <c r="J5233" s="561" t="s">
        <v>7063</v>
      </c>
      <c r="K5233" s="562" t="s">
        <v>7649</v>
      </c>
      <c r="L5233" s="561" t="s">
        <v>25</v>
      </c>
    </row>
    <row r="5234" spans="1:12" x14ac:dyDescent="0.25">
      <c r="A5234" s="561" t="s">
        <v>5027</v>
      </c>
      <c r="B5234" s="561" t="s">
        <v>5028</v>
      </c>
      <c r="C5234" s="561" t="s">
        <v>5029</v>
      </c>
      <c r="D5234" s="561" t="s">
        <v>5030</v>
      </c>
      <c r="E5234" s="562" t="s">
        <v>22</v>
      </c>
      <c r="F5234" s="561" t="s">
        <v>22</v>
      </c>
      <c r="G5234" s="561" t="s">
        <v>32846</v>
      </c>
      <c r="H5234" s="561" t="s">
        <v>5086</v>
      </c>
      <c r="I5234" s="561" t="s">
        <v>25535</v>
      </c>
      <c r="J5234" s="561" t="s">
        <v>7063</v>
      </c>
      <c r="K5234" s="562" t="s">
        <v>2839</v>
      </c>
      <c r="L5234" s="561" t="s">
        <v>25</v>
      </c>
    </row>
    <row r="5235" spans="1:12" x14ac:dyDescent="0.25">
      <c r="A5235" s="561" t="s">
        <v>5027</v>
      </c>
      <c r="B5235" s="561" t="s">
        <v>5028</v>
      </c>
      <c r="C5235" s="561" t="s">
        <v>5029</v>
      </c>
      <c r="D5235" s="561" t="s">
        <v>5030</v>
      </c>
      <c r="E5235" s="562" t="s">
        <v>22</v>
      </c>
      <c r="F5235" s="561" t="s">
        <v>22</v>
      </c>
      <c r="G5235" s="561" t="s">
        <v>32847</v>
      </c>
      <c r="H5235" s="561" t="s">
        <v>5088</v>
      </c>
      <c r="I5235" s="561" t="s">
        <v>25535</v>
      </c>
      <c r="J5235" s="561" t="s">
        <v>7063</v>
      </c>
      <c r="K5235" s="562" t="s">
        <v>7348</v>
      </c>
      <c r="L5235" s="561" t="s">
        <v>25</v>
      </c>
    </row>
    <row r="5236" spans="1:12" x14ac:dyDescent="0.25">
      <c r="A5236" s="561" t="s">
        <v>5027</v>
      </c>
      <c r="B5236" s="561" t="s">
        <v>5028</v>
      </c>
      <c r="C5236" s="561" t="s">
        <v>5029</v>
      </c>
      <c r="D5236" s="561" t="s">
        <v>5030</v>
      </c>
      <c r="E5236" s="562" t="s">
        <v>22</v>
      </c>
      <c r="F5236" s="561" t="s">
        <v>22</v>
      </c>
      <c r="G5236" s="561" t="s">
        <v>32848</v>
      </c>
      <c r="H5236" s="561" t="s">
        <v>5089</v>
      </c>
      <c r="I5236" s="561" t="s">
        <v>25535</v>
      </c>
      <c r="J5236" s="561" t="s">
        <v>7063</v>
      </c>
      <c r="K5236" s="562" t="s">
        <v>2962</v>
      </c>
      <c r="L5236" s="561" t="s">
        <v>25</v>
      </c>
    </row>
    <row r="5237" spans="1:12" x14ac:dyDescent="0.25">
      <c r="A5237" s="561" t="s">
        <v>5027</v>
      </c>
      <c r="B5237" s="561" t="s">
        <v>5028</v>
      </c>
      <c r="C5237" s="561" t="s">
        <v>5029</v>
      </c>
      <c r="D5237" s="561" t="s">
        <v>5030</v>
      </c>
      <c r="E5237" s="562" t="s">
        <v>22</v>
      </c>
      <c r="F5237" s="561" t="s">
        <v>22</v>
      </c>
      <c r="G5237" s="561" t="s">
        <v>32850</v>
      </c>
      <c r="H5237" s="561" t="s">
        <v>5091</v>
      </c>
      <c r="I5237" s="561" t="s">
        <v>25535</v>
      </c>
      <c r="J5237" s="561" t="s">
        <v>7063</v>
      </c>
      <c r="K5237" s="562" t="s">
        <v>6924</v>
      </c>
      <c r="L5237" s="561" t="s">
        <v>25</v>
      </c>
    </row>
    <row r="5238" spans="1:12" x14ac:dyDescent="0.25">
      <c r="A5238" s="561" t="s">
        <v>5027</v>
      </c>
      <c r="B5238" s="561" t="s">
        <v>5028</v>
      </c>
      <c r="C5238" s="561" t="s">
        <v>5029</v>
      </c>
      <c r="D5238" s="561" t="s">
        <v>5030</v>
      </c>
      <c r="E5238" s="562" t="s">
        <v>22</v>
      </c>
      <c r="F5238" s="561" t="s">
        <v>22</v>
      </c>
      <c r="G5238" s="561" t="s">
        <v>32852</v>
      </c>
      <c r="H5238" s="561" t="s">
        <v>5092</v>
      </c>
      <c r="I5238" s="561" t="s">
        <v>25535</v>
      </c>
      <c r="J5238" s="561" t="s">
        <v>7063</v>
      </c>
      <c r="K5238" s="562" t="s">
        <v>7937</v>
      </c>
      <c r="L5238" s="561" t="s">
        <v>25</v>
      </c>
    </row>
    <row r="5239" spans="1:12" x14ac:dyDescent="0.25">
      <c r="A5239" s="561" t="s">
        <v>5027</v>
      </c>
      <c r="B5239" s="561" t="s">
        <v>5028</v>
      </c>
      <c r="C5239" s="561" t="s">
        <v>5029</v>
      </c>
      <c r="D5239" s="561" t="s">
        <v>5030</v>
      </c>
      <c r="E5239" s="562" t="s">
        <v>22</v>
      </c>
      <c r="F5239" s="561" t="s">
        <v>22</v>
      </c>
      <c r="G5239" s="561" t="s">
        <v>32854</v>
      </c>
      <c r="H5239" s="561" t="s">
        <v>5093</v>
      </c>
      <c r="I5239" s="561" t="s">
        <v>25535</v>
      </c>
      <c r="J5239" s="561" t="s">
        <v>7063</v>
      </c>
      <c r="K5239" s="562" t="s">
        <v>4445</v>
      </c>
      <c r="L5239" s="561" t="s">
        <v>25</v>
      </c>
    </row>
    <row r="5240" spans="1:12" x14ac:dyDescent="0.25">
      <c r="A5240" s="561" t="s">
        <v>5027</v>
      </c>
      <c r="B5240" s="561" t="s">
        <v>5028</v>
      </c>
      <c r="C5240" s="561" t="s">
        <v>5029</v>
      </c>
      <c r="D5240" s="561" t="s">
        <v>5030</v>
      </c>
      <c r="E5240" s="562" t="s">
        <v>22</v>
      </c>
      <c r="F5240" s="561" t="s">
        <v>22</v>
      </c>
      <c r="G5240" s="561" t="s">
        <v>32855</v>
      </c>
      <c r="H5240" s="561" t="s">
        <v>5095</v>
      </c>
      <c r="I5240" s="561" t="s">
        <v>25535</v>
      </c>
      <c r="J5240" s="561" t="s">
        <v>7063</v>
      </c>
      <c r="K5240" s="562" t="s">
        <v>779</v>
      </c>
      <c r="L5240" s="561" t="s">
        <v>25</v>
      </c>
    </row>
    <row r="5241" spans="1:12" x14ac:dyDescent="0.25">
      <c r="A5241" s="561" t="s">
        <v>5027</v>
      </c>
      <c r="B5241" s="561" t="s">
        <v>5028</v>
      </c>
      <c r="C5241" s="561" t="s">
        <v>5029</v>
      </c>
      <c r="D5241" s="561" t="s">
        <v>5030</v>
      </c>
      <c r="E5241" s="562" t="s">
        <v>22</v>
      </c>
      <c r="F5241" s="561" t="s">
        <v>22</v>
      </c>
      <c r="G5241" s="561" t="s">
        <v>32856</v>
      </c>
      <c r="H5241" s="561" t="s">
        <v>5096</v>
      </c>
      <c r="I5241" s="561" t="s">
        <v>25535</v>
      </c>
      <c r="J5241" s="561" t="s">
        <v>7063</v>
      </c>
      <c r="K5241" s="562" t="s">
        <v>31421</v>
      </c>
      <c r="L5241" s="561" t="s">
        <v>25</v>
      </c>
    </row>
    <row r="5242" spans="1:12" x14ac:dyDescent="0.25">
      <c r="A5242" s="561" t="s">
        <v>5027</v>
      </c>
      <c r="B5242" s="561" t="s">
        <v>5028</v>
      </c>
      <c r="C5242" s="561" t="s">
        <v>5029</v>
      </c>
      <c r="D5242" s="561" t="s">
        <v>5030</v>
      </c>
      <c r="E5242" s="562" t="s">
        <v>22</v>
      </c>
      <c r="F5242" s="561" t="s">
        <v>22</v>
      </c>
      <c r="G5242" s="561" t="s">
        <v>32857</v>
      </c>
      <c r="H5242" s="561" t="s">
        <v>5097</v>
      </c>
      <c r="I5242" s="561" t="s">
        <v>25535</v>
      </c>
      <c r="J5242" s="561" t="s">
        <v>7063</v>
      </c>
      <c r="K5242" s="562" t="s">
        <v>2823</v>
      </c>
      <c r="L5242" s="561" t="s">
        <v>25</v>
      </c>
    </row>
    <row r="5243" spans="1:12" x14ac:dyDescent="0.25">
      <c r="A5243" s="561" t="s">
        <v>5027</v>
      </c>
      <c r="B5243" s="561" t="s">
        <v>5028</v>
      </c>
      <c r="C5243" s="561" t="s">
        <v>5029</v>
      </c>
      <c r="D5243" s="561" t="s">
        <v>5030</v>
      </c>
      <c r="E5243" s="562" t="s">
        <v>22</v>
      </c>
      <c r="F5243" s="561" t="s">
        <v>22</v>
      </c>
      <c r="G5243" s="561" t="s">
        <v>32858</v>
      </c>
      <c r="H5243" s="561" t="s">
        <v>5098</v>
      </c>
      <c r="I5243" s="561" t="s">
        <v>25535</v>
      </c>
      <c r="J5243" s="561" t="s">
        <v>7063</v>
      </c>
      <c r="K5243" s="562" t="s">
        <v>31411</v>
      </c>
      <c r="L5243" s="561" t="s">
        <v>25</v>
      </c>
    </row>
    <row r="5244" spans="1:12" x14ac:dyDescent="0.25">
      <c r="A5244" s="561" t="s">
        <v>5027</v>
      </c>
      <c r="B5244" s="561" t="s">
        <v>5028</v>
      </c>
      <c r="C5244" s="561" t="s">
        <v>5029</v>
      </c>
      <c r="D5244" s="561" t="s">
        <v>5030</v>
      </c>
      <c r="E5244" s="562" t="s">
        <v>22</v>
      </c>
      <c r="F5244" s="561" t="s">
        <v>22</v>
      </c>
      <c r="G5244" s="561" t="s">
        <v>32859</v>
      </c>
      <c r="H5244" s="561" t="s">
        <v>5099</v>
      </c>
      <c r="I5244" s="561" t="s">
        <v>25535</v>
      </c>
      <c r="J5244" s="561" t="s">
        <v>7063</v>
      </c>
      <c r="K5244" s="562" t="s">
        <v>31466</v>
      </c>
      <c r="L5244" s="561" t="s">
        <v>25</v>
      </c>
    </row>
    <row r="5245" spans="1:12" x14ac:dyDescent="0.25">
      <c r="A5245" s="561" t="s">
        <v>5027</v>
      </c>
      <c r="B5245" s="561" t="s">
        <v>5028</v>
      </c>
      <c r="C5245" s="561" t="s">
        <v>5029</v>
      </c>
      <c r="D5245" s="561" t="s">
        <v>5030</v>
      </c>
      <c r="E5245" s="562" t="s">
        <v>22</v>
      </c>
      <c r="F5245" s="561" t="s">
        <v>22</v>
      </c>
      <c r="G5245" s="561" t="s">
        <v>32861</v>
      </c>
      <c r="H5245" s="561" t="s">
        <v>5101</v>
      </c>
      <c r="I5245" s="561" t="s">
        <v>25535</v>
      </c>
      <c r="J5245" s="561" t="s">
        <v>7063</v>
      </c>
      <c r="K5245" s="562" t="s">
        <v>1053</v>
      </c>
      <c r="L5245" s="561" t="s">
        <v>25</v>
      </c>
    </row>
    <row r="5246" spans="1:12" x14ac:dyDescent="0.25">
      <c r="A5246" s="561" t="s">
        <v>5027</v>
      </c>
      <c r="B5246" s="561" t="s">
        <v>5028</v>
      </c>
      <c r="C5246" s="561" t="s">
        <v>5029</v>
      </c>
      <c r="D5246" s="561" t="s">
        <v>5030</v>
      </c>
      <c r="E5246" s="562" t="s">
        <v>22</v>
      </c>
      <c r="F5246" s="561" t="s">
        <v>22</v>
      </c>
      <c r="G5246" s="561" t="s">
        <v>32862</v>
      </c>
      <c r="H5246" s="561" t="s">
        <v>5102</v>
      </c>
      <c r="I5246" s="561" t="s">
        <v>25535</v>
      </c>
      <c r="J5246" s="561" t="s">
        <v>7063</v>
      </c>
      <c r="K5246" s="562" t="s">
        <v>28385</v>
      </c>
      <c r="L5246" s="561" t="s">
        <v>25</v>
      </c>
    </row>
    <row r="5247" spans="1:12" x14ac:dyDescent="0.25">
      <c r="A5247" s="561" t="s">
        <v>5027</v>
      </c>
      <c r="B5247" s="561" t="s">
        <v>5028</v>
      </c>
      <c r="C5247" s="561" t="s">
        <v>5029</v>
      </c>
      <c r="D5247" s="561" t="s">
        <v>5030</v>
      </c>
      <c r="E5247" s="562" t="s">
        <v>22</v>
      </c>
      <c r="F5247" s="561" t="s">
        <v>22</v>
      </c>
      <c r="G5247" s="561" t="s">
        <v>32863</v>
      </c>
      <c r="H5247" s="561" t="s">
        <v>5103</v>
      </c>
      <c r="I5247" s="561" t="s">
        <v>25535</v>
      </c>
      <c r="J5247" s="561" t="s">
        <v>7063</v>
      </c>
      <c r="K5247" s="562" t="s">
        <v>1960</v>
      </c>
      <c r="L5247" s="561" t="s">
        <v>25</v>
      </c>
    </row>
    <row r="5248" spans="1:12" x14ac:dyDescent="0.25">
      <c r="A5248" s="561" t="s">
        <v>5027</v>
      </c>
      <c r="B5248" s="561" t="s">
        <v>5028</v>
      </c>
      <c r="C5248" s="561" t="s">
        <v>5029</v>
      </c>
      <c r="D5248" s="561" t="s">
        <v>5030</v>
      </c>
      <c r="E5248" s="562" t="s">
        <v>22</v>
      </c>
      <c r="F5248" s="561" t="s">
        <v>22</v>
      </c>
      <c r="G5248" s="561" t="s">
        <v>32864</v>
      </c>
      <c r="H5248" s="561" t="s">
        <v>5104</v>
      </c>
      <c r="I5248" s="561" t="s">
        <v>25535</v>
      </c>
      <c r="J5248" s="561" t="s">
        <v>7063</v>
      </c>
      <c r="K5248" s="562" t="s">
        <v>30588</v>
      </c>
      <c r="L5248" s="561" t="s">
        <v>25</v>
      </c>
    </row>
    <row r="5249" spans="1:12" x14ac:dyDescent="0.25">
      <c r="A5249" s="561" t="s">
        <v>5027</v>
      </c>
      <c r="B5249" s="561" t="s">
        <v>5028</v>
      </c>
      <c r="C5249" s="561" t="s">
        <v>5029</v>
      </c>
      <c r="D5249" s="561" t="s">
        <v>5030</v>
      </c>
      <c r="E5249" s="562" t="s">
        <v>22</v>
      </c>
      <c r="F5249" s="561" t="s">
        <v>22</v>
      </c>
      <c r="G5249" s="561" t="s">
        <v>32865</v>
      </c>
      <c r="H5249" s="561" t="s">
        <v>5105</v>
      </c>
      <c r="I5249" s="561" t="s">
        <v>25535</v>
      </c>
      <c r="J5249" s="561" t="s">
        <v>7063</v>
      </c>
      <c r="K5249" s="562" t="s">
        <v>4173</v>
      </c>
      <c r="L5249" s="561" t="s">
        <v>25</v>
      </c>
    </row>
    <row r="5250" spans="1:12" x14ac:dyDescent="0.25">
      <c r="A5250" s="561" t="s">
        <v>5027</v>
      </c>
      <c r="B5250" s="561" t="s">
        <v>5028</v>
      </c>
      <c r="C5250" s="561" t="s">
        <v>5029</v>
      </c>
      <c r="D5250" s="561" t="s">
        <v>5030</v>
      </c>
      <c r="E5250" s="562" t="s">
        <v>22</v>
      </c>
      <c r="F5250" s="561" t="s">
        <v>22</v>
      </c>
      <c r="G5250" s="561" t="s">
        <v>32866</v>
      </c>
      <c r="H5250" s="561" t="s">
        <v>5106</v>
      </c>
      <c r="I5250" s="561" t="s">
        <v>25535</v>
      </c>
      <c r="J5250" s="561" t="s">
        <v>7063</v>
      </c>
      <c r="K5250" s="562" t="s">
        <v>27839</v>
      </c>
      <c r="L5250" s="561" t="s">
        <v>25</v>
      </c>
    </row>
    <row r="5251" spans="1:12" x14ac:dyDescent="0.25">
      <c r="A5251" s="561" t="s">
        <v>5027</v>
      </c>
      <c r="B5251" s="561" t="s">
        <v>5028</v>
      </c>
      <c r="C5251" s="561" t="s">
        <v>5029</v>
      </c>
      <c r="D5251" s="561" t="s">
        <v>5030</v>
      </c>
      <c r="E5251" s="562" t="s">
        <v>22</v>
      </c>
      <c r="F5251" s="561" t="s">
        <v>22</v>
      </c>
      <c r="G5251" s="561" t="s">
        <v>32867</v>
      </c>
      <c r="H5251" s="561" t="s">
        <v>5108</v>
      </c>
      <c r="I5251" s="561" t="s">
        <v>25535</v>
      </c>
      <c r="J5251" s="561" t="s">
        <v>7063</v>
      </c>
      <c r="K5251" s="562" t="s">
        <v>3669</v>
      </c>
      <c r="L5251" s="561" t="s">
        <v>25</v>
      </c>
    </row>
    <row r="5252" spans="1:12" x14ac:dyDescent="0.25">
      <c r="A5252" s="561" t="s">
        <v>5027</v>
      </c>
      <c r="B5252" s="561" t="s">
        <v>5028</v>
      </c>
      <c r="C5252" s="561" t="s">
        <v>5029</v>
      </c>
      <c r="D5252" s="561" t="s">
        <v>5030</v>
      </c>
      <c r="E5252" s="562" t="s">
        <v>22</v>
      </c>
      <c r="F5252" s="561" t="s">
        <v>22</v>
      </c>
      <c r="G5252" s="561" t="s">
        <v>32868</v>
      </c>
      <c r="H5252" s="561" t="s">
        <v>5109</v>
      </c>
      <c r="I5252" s="561" t="s">
        <v>25535</v>
      </c>
      <c r="J5252" s="561" t="s">
        <v>7063</v>
      </c>
      <c r="K5252" s="562" t="s">
        <v>6519</v>
      </c>
      <c r="L5252" s="561" t="s">
        <v>25</v>
      </c>
    </row>
    <row r="5253" spans="1:12" x14ac:dyDescent="0.25">
      <c r="A5253" s="561" t="s">
        <v>5027</v>
      </c>
      <c r="B5253" s="561" t="s">
        <v>5028</v>
      </c>
      <c r="C5253" s="561" t="s">
        <v>5029</v>
      </c>
      <c r="D5253" s="561" t="s">
        <v>5030</v>
      </c>
      <c r="E5253" s="562" t="s">
        <v>22</v>
      </c>
      <c r="F5253" s="561" t="s">
        <v>22</v>
      </c>
      <c r="G5253" s="561" t="s">
        <v>32869</v>
      </c>
      <c r="H5253" s="561" t="s">
        <v>5110</v>
      </c>
      <c r="I5253" s="561" t="s">
        <v>25535</v>
      </c>
      <c r="J5253" s="561" t="s">
        <v>7063</v>
      </c>
      <c r="K5253" s="562" t="s">
        <v>8057</v>
      </c>
      <c r="L5253" s="561" t="s">
        <v>25</v>
      </c>
    </row>
    <row r="5254" spans="1:12" x14ac:dyDescent="0.25">
      <c r="A5254" s="561" t="s">
        <v>5027</v>
      </c>
      <c r="B5254" s="561" t="s">
        <v>5028</v>
      </c>
      <c r="C5254" s="561" t="s">
        <v>5029</v>
      </c>
      <c r="D5254" s="561" t="s">
        <v>5030</v>
      </c>
      <c r="E5254" s="562" t="s">
        <v>22</v>
      </c>
      <c r="F5254" s="561" t="s">
        <v>22</v>
      </c>
      <c r="G5254" s="561" t="s">
        <v>32870</v>
      </c>
      <c r="H5254" s="561" t="s">
        <v>5112</v>
      </c>
      <c r="I5254" s="561" t="s">
        <v>25535</v>
      </c>
      <c r="J5254" s="561" t="s">
        <v>7063</v>
      </c>
      <c r="K5254" s="562" t="s">
        <v>23761</v>
      </c>
      <c r="L5254" s="561" t="s">
        <v>25</v>
      </c>
    </row>
    <row r="5255" spans="1:12" x14ac:dyDescent="0.25">
      <c r="A5255" s="561" t="s">
        <v>5027</v>
      </c>
      <c r="B5255" s="561" t="s">
        <v>5028</v>
      </c>
      <c r="C5255" s="561" t="s">
        <v>5029</v>
      </c>
      <c r="D5255" s="561" t="s">
        <v>5030</v>
      </c>
      <c r="E5255" s="562" t="s">
        <v>22</v>
      </c>
      <c r="F5255" s="561" t="s">
        <v>22</v>
      </c>
      <c r="G5255" s="561" t="s">
        <v>32872</v>
      </c>
      <c r="H5255" s="561" t="s">
        <v>5113</v>
      </c>
      <c r="I5255" s="561" t="s">
        <v>25535</v>
      </c>
      <c r="J5255" s="561" t="s">
        <v>7063</v>
      </c>
      <c r="K5255" s="562" t="s">
        <v>7939</v>
      </c>
      <c r="L5255" s="561" t="s">
        <v>25</v>
      </c>
    </row>
    <row r="5256" spans="1:12" x14ac:dyDescent="0.25">
      <c r="A5256" s="561" t="s">
        <v>5027</v>
      </c>
      <c r="B5256" s="561" t="s">
        <v>5028</v>
      </c>
      <c r="C5256" s="561" t="s">
        <v>5029</v>
      </c>
      <c r="D5256" s="561" t="s">
        <v>5030</v>
      </c>
      <c r="E5256" s="562" t="s">
        <v>22</v>
      </c>
      <c r="F5256" s="561" t="s">
        <v>22</v>
      </c>
      <c r="G5256" s="561" t="s">
        <v>32873</v>
      </c>
      <c r="H5256" s="561" t="s">
        <v>5115</v>
      </c>
      <c r="I5256" s="561" t="s">
        <v>25535</v>
      </c>
      <c r="J5256" s="561" t="s">
        <v>7063</v>
      </c>
      <c r="K5256" s="562" t="s">
        <v>4229</v>
      </c>
      <c r="L5256" s="561" t="s">
        <v>25</v>
      </c>
    </row>
    <row r="5257" spans="1:12" x14ac:dyDescent="0.25">
      <c r="A5257" s="561" t="s">
        <v>5027</v>
      </c>
      <c r="B5257" s="561" t="s">
        <v>5028</v>
      </c>
      <c r="C5257" s="561" t="s">
        <v>5029</v>
      </c>
      <c r="D5257" s="561" t="s">
        <v>5030</v>
      </c>
      <c r="E5257" s="562" t="s">
        <v>22</v>
      </c>
      <c r="F5257" s="561" t="s">
        <v>22</v>
      </c>
      <c r="G5257" s="561" t="s">
        <v>32874</v>
      </c>
      <c r="H5257" s="561" t="s">
        <v>5116</v>
      </c>
      <c r="I5257" s="561" t="s">
        <v>25535</v>
      </c>
      <c r="J5257" s="561" t="s">
        <v>7063</v>
      </c>
      <c r="K5257" s="562" t="s">
        <v>2790</v>
      </c>
      <c r="L5257" s="561" t="s">
        <v>25</v>
      </c>
    </row>
    <row r="5258" spans="1:12" x14ac:dyDescent="0.25">
      <c r="A5258" s="561" t="s">
        <v>5027</v>
      </c>
      <c r="B5258" s="561" t="s">
        <v>5028</v>
      </c>
      <c r="C5258" s="561" t="s">
        <v>5029</v>
      </c>
      <c r="D5258" s="561" t="s">
        <v>5030</v>
      </c>
      <c r="E5258" s="562" t="s">
        <v>22</v>
      </c>
      <c r="F5258" s="561" t="s">
        <v>22</v>
      </c>
      <c r="G5258" s="561" t="s">
        <v>32875</v>
      </c>
      <c r="H5258" s="561" t="s">
        <v>5117</v>
      </c>
      <c r="I5258" s="561" t="s">
        <v>25535</v>
      </c>
      <c r="J5258" s="561" t="s">
        <v>7063</v>
      </c>
      <c r="K5258" s="562" t="s">
        <v>2357</v>
      </c>
      <c r="L5258" s="561" t="s">
        <v>25</v>
      </c>
    </row>
    <row r="5259" spans="1:12" x14ac:dyDescent="0.25">
      <c r="A5259" s="561" t="s">
        <v>5027</v>
      </c>
      <c r="B5259" s="561" t="s">
        <v>5028</v>
      </c>
      <c r="C5259" s="561" t="s">
        <v>5029</v>
      </c>
      <c r="D5259" s="561" t="s">
        <v>5030</v>
      </c>
      <c r="E5259" s="562" t="s">
        <v>22</v>
      </c>
      <c r="F5259" s="561" t="s">
        <v>22</v>
      </c>
      <c r="G5259" s="561" t="s">
        <v>32876</v>
      </c>
      <c r="H5259" s="561" t="s">
        <v>5118</v>
      </c>
      <c r="I5259" s="561" t="s">
        <v>25535</v>
      </c>
      <c r="J5259" s="561" t="s">
        <v>7063</v>
      </c>
      <c r="K5259" s="562" t="s">
        <v>5050</v>
      </c>
      <c r="L5259" s="561" t="s">
        <v>25</v>
      </c>
    </row>
    <row r="5260" spans="1:12" x14ac:dyDescent="0.25">
      <c r="A5260" s="561" t="s">
        <v>5027</v>
      </c>
      <c r="B5260" s="561" t="s">
        <v>5028</v>
      </c>
      <c r="C5260" s="561" t="s">
        <v>5029</v>
      </c>
      <c r="D5260" s="561" t="s">
        <v>5030</v>
      </c>
      <c r="E5260" s="562" t="s">
        <v>22</v>
      </c>
      <c r="F5260" s="561" t="s">
        <v>22</v>
      </c>
      <c r="G5260" s="561" t="s">
        <v>32877</v>
      </c>
      <c r="H5260" s="561" t="s">
        <v>5119</v>
      </c>
      <c r="I5260" s="561" t="s">
        <v>25535</v>
      </c>
      <c r="J5260" s="561" t="s">
        <v>7063</v>
      </c>
      <c r="K5260" s="562" t="s">
        <v>3176</v>
      </c>
      <c r="L5260" s="561" t="s">
        <v>25</v>
      </c>
    </row>
    <row r="5261" spans="1:12" x14ac:dyDescent="0.25">
      <c r="A5261" s="561" t="s">
        <v>5027</v>
      </c>
      <c r="B5261" s="561" t="s">
        <v>5028</v>
      </c>
      <c r="C5261" s="561" t="s">
        <v>5029</v>
      </c>
      <c r="D5261" s="561" t="s">
        <v>5030</v>
      </c>
      <c r="E5261" s="562" t="s">
        <v>22</v>
      </c>
      <c r="F5261" s="561" t="s">
        <v>22</v>
      </c>
      <c r="G5261" s="561" t="s">
        <v>32879</v>
      </c>
      <c r="H5261" s="561" t="s">
        <v>5120</v>
      </c>
      <c r="I5261" s="561" t="s">
        <v>25535</v>
      </c>
      <c r="J5261" s="561" t="s">
        <v>7063</v>
      </c>
      <c r="K5261" s="562" t="s">
        <v>7186</v>
      </c>
      <c r="L5261" s="561" t="s">
        <v>25</v>
      </c>
    </row>
    <row r="5262" spans="1:12" x14ac:dyDescent="0.25">
      <c r="A5262" s="561" t="s">
        <v>5027</v>
      </c>
      <c r="B5262" s="561" t="s">
        <v>5028</v>
      </c>
      <c r="C5262" s="561" t="s">
        <v>5029</v>
      </c>
      <c r="D5262" s="561" t="s">
        <v>5030</v>
      </c>
      <c r="E5262" s="562" t="s">
        <v>22</v>
      </c>
      <c r="F5262" s="561" t="s">
        <v>22</v>
      </c>
      <c r="G5262" s="561" t="s">
        <v>32880</v>
      </c>
      <c r="H5262" s="561" t="s">
        <v>5121</v>
      </c>
      <c r="I5262" s="561" t="s">
        <v>25535</v>
      </c>
      <c r="J5262" s="561" t="s">
        <v>7063</v>
      </c>
      <c r="K5262" s="562" t="s">
        <v>7082</v>
      </c>
      <c r="L5262" s="561" t="s">
        <v>25</v>
      </c>
    </row>
    <row r="5263" spans="1:12" x14ac:dyDescent="0.25">
      <c r="A5263" s="561" t="s">
        <v>5027</v>
      </c>
      <c r="B5263" s="561" t="s">
        <v>5028</v>
      </c>
      <c r="C5263" s="561" t="s">
        <v>5029</v>
      </c>
      <c r="D5263" s="561" t="s">
        <v>5030</v>
      </c>
      <c r="E5263" s="562" t="s">
        <v>22</v>
      </c>
      <c r="F5263" s="561" t="s">
        <v>22</v>
      </c>
      <c r="G5263" s="561" t="s">
        <v>32881</v>
      </c>
      <c r="H5263" s="561" t="s">
        <v>5122</v>
      </c>
      <c r="I5263" s="561" t="s">
        <v>25535</v>
      </c>
      <c r="J5263" s="561" t="s">
        <v>7063</v>
      </c>
      <c r="K5263" s="562" t="s">
        <v>7394</v>
      </c>
      <c r="L5263" s="561" t="s">
        <v>25</v>
      </c>
    </row>
    <row r="5264" spans="1:12" x14ac:dyDescent="0.25">
      <c r="A5264" s="561" t="s">
        <v>5027</v>
      </c>
      <c r="B5264" s="561" t="s">
        <v>5028</v>
      </c>
      <c r="C5264" s="561" t="s">
        <v>5029</v>
      </c>
      <c r="D5264" s="561" t="s">
        <v>5030</v>
      </c>
      <c r="E5264" s="562" t="s">
        <v>22</v>
      </c>
      <c r="F5264" s="561" t="s">
        <v>22</v>
      </c>
      <c r="G5264" s="561" t="s">
        <v>32882</v>
      </c>
      <c r="H5264" s="561" t="s">
        <v>5124</v>
      </c>
      <c r="I5264" s="561" t="s">
        <v>25535</v>
      </c>
      <c r="J5264" s="561" t="s">
        <v>7063</v>
      </c>
      <c r="K5264" s="562" t="s">
        <v>23180</v>
      </c>
      <c r="L5264" s="561" t="s">
        <v>25</v>
      </c>
    </row>
    <row r="5265" spans="1:12" x14ac:dyDescent="0.25">
      <c r="A5265" s="561" t="s">
        <v>5027</v>
      </c>
      <c r="B5265" s="561" t="s">
        <v>5028</v>
      </c>
      <c r="C5265" s="561" t="s">
        <v>5029</v>
      </c>
      <c r="D5265" s="561" t="s">
        <v>5030</v>
      </c>
      <c r="E5265" s="562" t="s">
        <v>22</v>
      </c>
      <c r="F5265" s="561" t="s">
        <v>22</v>
      </c>
      <c r="G5265" s="561" t="s">
        <v>32884</v>
      </c>
      <c r="H5265" s="561" t="s">
        <v>5125</v>
      </c>
      <c r="I5265" s="561" t="s">
        <v>25535</v>
      </c>
      <c r="J5265" s="561" t="s">
        <v>7063</v>
      </c>
      <c r="K5265" s="562" t="s">
        <v>8714</v>
      </c>
      <c r="L5265" s="561" t="s">
        <v>25</v>
      </c>
    </row>
    <row r="5266" spans="1:12" x14ac:dyDescent="0.25">
      <c r="A5266" s="561" t="s">
        <v>5027</v>
      </c>
      <c r="B5266" s="561" t="s">
        <v>5028</v>
      </c>
      <c r="C5266" s="561" t="s">
        <v>5029</v>
      </c>
      <c r="D5266" s="561" t="s">
        <v>5030</v>
      </c>
      <c r="E5266" s="562" t="s">
        <v>22</v>
      </c>
      <c r="F5266" s="561" t="s">
        <v>22</v>
      </c>
      <c r="G5266" s="561" t="s">
        <v>32885</v>
      </c>
      <c r="H5266" s="561" t="s">
        <v>5126</v>
      </c>
      <c r="I5266" s="561" t="s">
        <v>25535</v>
      </c>
      <c r="J5266" s="561" t="s">
        <v>7063</v>
      </c>
      <c r="K5266" s="562" t="s">
        <v>7748</v>
      </c>
      <c r="L5266" s="561" t="s">
        <v>25</v>
      </c>
    </row>
    <row r="5267" spans="1:12" x14ac:dyDescent="0.25">
      <c r="A5267" s="561" t="s">
        <v>5027</v>
      </c>
      <c r="B5267" s="561" t="s">
        <v>5028</v>
      </c>
      <c r="C5267" s="561" t="s">
        <v>5029</v>
      </c>
      <c r="D5267" s="561" t="s">
        <v>5030</v>
      </c>
      <c r="E5267" s="562" t="s">
        <v>22</v>
      </c>
      <c r="F5267" s="561" t="s">
        <v>22</v>
      </c>
      <c r="G5267" s="561" t="s">
        <v>32886</v>
      </c>
      <c r="H5267" s="561" t="s">
        <v>5127</v>
      </c>
      <c r="I5267" s="561" t="s">
        <v>25535</v>
      </c>
      <c r="J5267" s="561" t="s">
        <v>7063</v>
      </c>
      <c r="K5267" s="562" t="s">
        <v>8464</v>
      </c>
      <c r="L5267" s="561" t="s">
        <v>25</v>
      </c>
    </row>
    <row r="5268" spans="1:12" x14ac:dyDescent="0.25">
      <c r="A5268" s="561" t="s">
        <v>5027</v>
      </c>
      <c r="B5268" s="561" t="s">
        <v>5028</v>
      </c>
      <c r="C5268" s="561" t="s">
        <v>5029</v>
      </c>
      <c r="D5268" s="561" t="s">
        <v>5030</v>
      </c>
      <c r="E5268" s="562" t="s">
        <v>22</v>
      </c>
      <c r="F5268" s="561" t="s">
        <v>22</v>
      </c>
      <c r="G5268" s="561" t="s">
        <v>32887</v>
      </c>
      <c r="H5268" s="561" t="s">
        <v>5128</v>
      </c>
      <c r="I5268" s="561" t="s">
        <v>25535</v>
      </c>
      <c r="J5268" s="561" t="s">
        <v>7063</v>
      </c>
      <c r="K5268" s="562" t="s">
        <v>1409</v>
      </c>
      <c r="L5268" s="561" t="s">
        <v>25</v>
      </c>
    </row>
    <row r="5269" spans="1:12" x14ac:dyDescent="0.25">
      <c r="A5269" s="561" t="s">
        <v>5027</v>
      </c>
      <c r="B5269" s="561" t="s">
        <v>5028</v>
      </c>
      <c r="C5269" s="561" t="s">
        <v>5029</v>
      </c>
      <c r="D5269" s="561" t="s">
        <v>5030</v>
      </c>
      <c r="E5269" s="562" t="s">
        <v>22</v>
      </c>
      <c r="F5269" s="561" t="s">
        <v>22</v>
      </c>
      <c r="G5269" s="561" t="s">
        <v>32888</v>
      </c>
      <c r="H5269" s="561" t="s">
        <v>5130</v>
      </c>
      <c r="I5269" s="561" t="s">
        <v>25535</v>
      </c>
      <c r="J5269" s="561" t="s">
        <v>7063</v>
      </c>
      <c r="K5269" s="562" t="s">
        <v>24825</v>
      </c>
      <c r="L5269" s="561" t="s">
        <v>25</v>
      </c>
    </row>
    <row r="5270" spans="1:12" x14ac:dyDescent="0.25">
      <c r="A5270" s="561" t="s">
        <v>5027</v>
      </c>
      <c r="B5270" s="561" t="s">
        <v>5028</v>
      </c>
      <c r="C5270" s="561" t="s">
        <v>5029</v>
      </c>
      <c r="D5270" s="561" t="s">
        <v>5030</v>
      </c>
      <c r="E5270" s="562" t="s">
        <v>22</v>
      </c>
      <c r="F5270" s="561" t="s">
        <v>22</v>
      </c>
      <c r="G5270" s="561" t="s">
        <v>32889</v>
      </c>
      <c r="H5270" s="561" t="s">
        <v>5131</v>
      </c>
      <c r="I5270" s="561" t="s">
        <v>25535</v>
      </c>
      <c r="J5270" s="561" t="s">
        <v>7063</v>
      </c>
      <c r="K5270" s="562" t="s">
        <v>4232</v>
      </c>
      <c r="L5270" s="561" t="s">
        <v>25</v>
      </c>
    </row>
    <row r="5271" spans="1:12" x14ac:dyDescent="0.25">
      <c r="A5271" s="561" t="s">
        <v>5027</v>
      </c>
      <c r="B5271" s="561" t="s">
        <v>5028</v>
      </c>
      <c r="C5271" s="561" t="s">
        <v>5029</v>
      </c>
      <c r="D5271" s="561" t="s">
        <v>5030</v>
      </c>
      <c r="E5271" s="562" t="s">
        <v>22</v>
      </c>
      <c r="F5271" s="561" t="s">
        <v>22</v>
      </c>
      <c r="G5271" s="561" t="s">
        <v>32890</v>
      </c>
      <c r="H5271" s="561" t="s">
        <v>5132</v>
      </c>
      <c r="I5271" s="561" t="s">
        <v>25535</v>
      </c>
      <c r="J5271" s="561" t="s">
        <v>7063</v>
      </c>
      <c r="K5271" s="562" t="s">
        <v>8682</v>
      </c>
      <c r="L5271" s="561" t="s">
        <v>25</v>
      </c>
    </row>
    <row r="5272" spans="1:12" x14ac:dyDescent="0.25">
      <c r="A5272" s="561" t="s">
        <v>5027</v>
      </c>
      <c r="B5272" s="561" t="s">
        <v>5028</v>
      </c>
      <c r="C5272" s="561" t="s">
        <v>5029</v>
      </c>
      <c r="D5272" s="561" t="s">
        <v>5030</v>
      </c>
      <c r="E5272" s="562" t="s">
        <v>22</v>
      </c>
      <c r="F5272" s="561" t="s">
        <v>22</v>
      </c>
      <c r="G5272" s="561" t="s">
        <v>32891</v>
      </c>
      <c r="H5272" s="561" t="s">
        <v>5133</v>
      </c>
      <c r="I5272" s="561" t="s">
        <v>25535</v>
      </c>
      <c r="J5272" s="561" t="s">
        <v>7063</v>
      </c>
      <c r="K5272" s="562" t="s">
        <v>7975</v>
      </c>
      <c r="L5272" s="561" t="s">
        <v>25</v>
      </c>
    </row>
    <row r="5273" spans="1:12" x14ac:dyDescent="0.25">
      <c r="A5273" s="561" t="s">
        <v>5027</v>
      </c>
      <c r="B5273" s="561" t="s">
        <v>5028</v>
      </c>
      <c r="C5273" s="561" t="s">
        <v>5029</v>
      </c>
      <c r="D5273" s="561" t="s">
        <v>5030</v>
      </c>
      <c r="E5273" s="562" t="s">
        <v>22</v>
      </c>
      <c r="F5273" s="561" t="s">
        <v>22</v>
      </c>
      <c r="G5273" s="561" t="s">
        <v>32892</v>
      </c>
      <c r="H5273" s="561" t="s">
        <v>5135</v>
      </c>
      <c r="I5273" s="561" t="s">
        <v>25535</v>
      </c>
      <c r="J5273" s="561" t="s">
        <v>7063</v>
      </c>
      <c r="K5273" s="562" t="s">
        <v>24454</v>
      </c>
      <c r="L5273" s="561" t="s">
        <v>25</v>
      </c>
    </row>
    <row r="5274" spans="1:12" x14ac:dyDescent="0.25">
      <c r="A5274" s="561" t="s">
        <v>5027</v>
      </c>
      <c r="B5274" s="561" t="s">
        <v>5028</v>
      </c>
      <c r="C5274" s="561" t="s">
        <v>5029</v>
      </c>
      <c r="D5274" s="561" t="s">
        <v>5030</v>
      </c>
      <c r="E5274" s="562" t="s">
        <v>22</v>
      </c>
      <c r="F5274" s="561" t="s">
        <v>22</v>
      </c>
      <c r="G5274" s="561" t="s">
        <v>32893</v>
      </c>
      <c r="H5274" s="561" t="s">
        <v>5136</v>
      </c>
      <c r="I5274" s="561" t="s">
        <v>25535</v>
      </c>
      <c r="J5274" s="561" t="s">
        <v>7063</v>
      </c>
      <c r="K5274" s="562" t="s">
        <v>38447</v>
      </c>
      <c r="L5274" s="561" t="s">
        <v>25</v>
      </c>
    </row>
    <row r="5275" spans="1:12" x14ac:dyDescent="0.25">
      <c r="A5275" s="561" t="s">
        <v>5027</v>
      </c>
      <c r="B5275" s="561" t="s">
        <v>5028</v>
      </c>
      <c r="C5275" s="561" t="s">
        <v>5029</v>
      </c>
      <c r="D5275" s="561" t="s">
        <v>5030</v>
      </c>
      <c r="E5275" s="562" t="s">
        <v>22</v>
      </c>
      <c r="F5275" s="561" t="s">
        <v>22</v>
      </c>
      <c r="G5275" s="561" t="s">
        <v>32894</v>
      </c>
      <c r="H5275" s="561" t="s">
        <v>5137</v>
      </c>
      <c r="I5275" s="561" t="s">
        <v>25535</v>
      </c>
      <c r="J5275" s="561" t="s">
        <v>7063</v>
      </c>
      <c r="K5275" s="562" t="s">
        <v>7078</v>
      </c>
      <c r="L5275" s="561" t="s">
        <v>25</v>
      </c>
    </row>
    <row r="5276" spans="1:12" x14ac:dyDescent="0.25">
      <c r="A5276" s="561" t="s">
        <v>5027</v>
      </c>
      <c r="B5276" s="561" t="s">
        <v>5028</v>
      </c>
      <c r="C5276" s="561" t="s">
        <v>5029</v>
      </c>
      <c r="D5276" s="561" t="s">
        <v>5030</v>
      </c>
      <c r="E5276" s="562" t="s">
        <v>22</v>
      </c>
      <c r="F5276" s="561" t="s">
        <v>22</v>
      </c>
      <c r="G5276" s="561" t="s">
        <v>32895</v>
      </c>
      <c r="H5276" s="561" t="s">
        <v>5138</v>
      </c>
      <c r="I5276" s="561" t="s">
        <v>25535</v>
      </c>
      <c r="J5276" s="561" t="s">
        <v>7063</v>
      </c>
      <c r="K5276" s="562" t="s">
        <v>7446</v>
      </c>
      <c r="L5276" s="561" t="s">
        <v>25</v>
      </c>
    </row>
    <row r="5277" spans="1:12" x14ac:dyDescent="0.25">
      <c r="A5277" s="561" t="s">
        <v>5027</v>
      </c>
      <c r="B5277" s="561" t="s">
        <v>5028</v>
      </c>
      <c r="C5277" s="561" t="s">
        <v>5029</v>
      </c>
      <c r="D5277" s="561" t="s">
        <v>5030</v>
      </c>
      <c r="E5277" s="562" t="s">
        <v>22</v>
      </c>
      <c r="F5277" s="561" t="s">
        <v>22</v>
      </c>
      <c r="G5277" s="561" t="s">
        <v>32896</v>
      </c>
      <c r="H5277" s="561" t="s">
        <v>5140</v>
      </c>
      <c r="I5277" s="561" t="s">
        <v>25535</v>
      </c>
      <c r="J5277" s="561" t="s">
        <v>7063</v>
      </c>
      <c r="K5277" s="562" t="s">
        <v>27782</v>
      </c>
      <c r="L5277" s="561" t="s">
        <v>25</v>
      </c>
    </row>
    <row r="5278" spans="1:12" x14ac:dyDescent="0.25">
      <c r="A5278" s="561" t="s">
        <v>5027</v>
      </c>
      <c r="B5278" s="561" t="s">
        <v>5028</v>
      </c>
      <c r="C5278" s="561" t="s">
        <v>5029</v>
      </c>
      <c r="D5278" s="561" t="s">
        <v>5030</v>
      </c>
      <c r="E5278" s="562" t="s">
        <v>22</v>
      </c>
      <c r="F5278" s="561" t="s">
        <v>22</v>
      </c>
      <c r="G5278" s="561" t="s">
        <v>32897</v>
      </c>
      <c r="H5278" s="561" t="s">
        <v>5142</v>
      </c>
      <c r="I5278" s="561" t="s">
        <v>25535</v>
      </c>
      <c r="J5278" s="561" t="s">
        <v>7063</v>
      </c>
      <c r="K5278" s="562" t="s">
        <v>3023</v>
      </c>
      <c r="L5278" s="561" t="s">
        <v>25</v>
      </c>
    </row>
    <row r="5279" spans="1:12" x14ac:dyDescent="0.25">
      <c r="A5279" s="561" t="s">
        <v>5027</v>
      </c>
      <c r="B5279" s="561" t="s">
        <v>5028</v>
      </c>
      <c r="C5279" s="561" t="s">
        <v>5029</v>
      </c>
      <c r="D5279" s="561" t="s">
        <v>5030</v>
      </c>
      <c r="E5279" s="562" t="s">
        <v>22</v>
      </c>
      <c r="F5279" s="561" t="s">
        <v>22</v>
      </c>
      <c r="G5279" s="561" t="s">
        <v>32898</v>
      </c>
      <c r="H5279" s="561" t="s">
        <v>5144</v>
      </c>
      <c r="I5279" s="561" t="s">
        <v>25535</v>
      </c>
      <c r="J5279" s="561" t="s">
        <v>7063</v>
      </c>
      <c r="K5279" s="562" t="s">
        <v>38448</v>
      </c>
      <c r="L5279" s="561" t="s">
        <v>25</v>
      </c>
    </row>
    <row r="5280" spans="1:12" x14ac:dyDescent="0.25">
      <c r="A5280" s="561" t="s">
        <v>5027</v>
      </c>
      <c r="B5280" s="561" t="s">
        <v>5028</v>
      </c>
      <c r="C5280" s="561" t="s">
        <v>5029</v>
      </c>
      <c r="D5280" s="561" t="s">
        <v>5030</v>
      </c>
      <c r="E5280" s="562" t="s">
        <v>22</v>
      </c>
      <c r="F5280" s="561" t="s">
        <v>22</v>
      </c>
      <c r="G5280" s="561" t="s">
        <v>32900</v>
      </c>
      <c r="H5280" s="561" t="s">
        <v>5146</v>
      </c>
      <c r="I5280" s="561" t="s">
        <v>25535</v>
      </c>
      <c r="J5280" s="561" t="s">
        <v>7063</v>
      </c>
      <c r="K5280" s="562" t="s">
        <v>7362</v>
      </c>
      <c r="L5280" s="561" t="s">
        <v>25</v>
      </c>
    </row>
    <row r="5281" spans="1:12" x14ac:dyDescent="0.25">
      <c r="A5281" s="561" t="s">
        <v>5027</v>
      </c>
      <c r="B5281" s="561" t="s">
        <v>5028</v>
      </c>
      <c r="C5281" s="561" t="s">
        <v>5029</v>
      </c>
      <c r="D5281" s="561" t="s">
        <v>5030</v>
      </c>
      <c r="E5281" s="562" t="s">
        <v>22</v>
      </c>
      <c r="F5281" s="561" t="s">
        <v>22</v>
      </c>
      <c r="G5281" s="561" t="s">
        <v>32901</v>
      </c>
      <c r="H5281" s="561" t="s">
        <v>5147</v>
      </c>
      <c r="I5281" s="561" t="s">
        <v>25535</v>
      </c>
      <c r="J5281" s="561" t="s">
        <v>7063</v>
      </c>
      <c r="K5281" s="562" t="s">
        <v>1282</v>
      </c>
      <c r="L5281" s="561" t="s">
        <v>25</v>
      </c>
    </row>
    <row r="5282" spans="1:12" x14ac:dyDescent="0.25">
      <c r="A5282" s="561" t="s">
        <v>5027</v>
      </c>
      <c r="B5282" s="561" t="s">
        <v>5028</v>
      </c>
      <c r="C5282" s="561" t="s">
        <v>5029</v>
      </c>
      <c r="D5282" s="561" t="s">
        <v>5030</v>
      </c>
      <c r="E5282" s="562" t="s">
        <v>22</v>
      </c>
      <c r="F5282" s="561" t="s">
        <v>22</v>
      </c>
      <c r="G5282" s="561" t="s">
        <v>32902</v>
      </c>
      <c r="H5282" s="561" t="s">
        <v>5148</v>
      </c>
      <c r="I5282" s="561" t="s">
        <v>25535</v>
      </c>
      <c r="J5282" s="561" t="s">
        <v>7063</v>
      </c>
      <c r="K5282" s="562" t="s">
        <v>5114</v>
      </c>
      <c r="L5282" s="561" t="s">
        <v>25</v>
      </c>
    </row>
    <row r="5283" spans="1:12" x14ac:dyDescent="0.25">
      <c r="A5283" s="561" t="s">
        <v>5027</v>
      </c>
      <c r="B5283" s="561" t="s">
        <v>5028</v>
      </c>
      <c r="C5283" s="561" t="s">
        <v>5029</v>
      </c>
      <c r="D5283" s="561" t="s">
        <v>5030</v>
      </c>
      <c r="E5283" s="562" t="s">
        <v>22</v>
      </c>
      <c r="F5283" s="561" t="s">
        <v>22</v>
      </c>
      <c r="G5283" s="561" t="s">
        <v>32903</v>
      </c>
      <c r="H5283" s="561" t="s">
        <v>5149</v>
      </c>
      <c r="I5283" s="561" t="s">
        <v>25535</v>
      </c>
      <c r="J5283" s="561" t="s">
        <v>7063</v>
      </c>
      <c r="K5283" s="562" t="s">
        <v>4499</v>
      </c>
      <c r="L5283" s="561" t="s">
        <v>25</v>
      </c>
    </row>
    <row r="5284" spans="1:12" x14ac:dyDescent="0.25">
      <c r="A5284" s="561" t="s">
        <v>5027</v>
      </c>
      <c r="B5284" s="561" t="s">
        <v>5028</v>
      </c>
      <c r="C5284" s="561" t="s">
        <v>5029</v>
      </c>
      <c r="D5284" s="561" t="s">
        <v>5030</v>
      </c>
      <c r="E5284" s="562" t="s">
        <v>22</v>
      </c>
      <c r="F5284" s="561" t="s">
        <v>22</v>
      </c>
      <c r="G5284" s="561" t="s">
        <v>32904</v>
      </c>
      <c r="H5284" s="561" t="s">
        <v>5150</v>
      </c>
      <c r="I5284" s="561" t="s">
        <v>25535</v>
      </c>
      <c r="J5284" s="561" t="s">
        <v>7063</v>
      </c>
      <c r="K5284" s="562" t="s">
        <v>36</v>
      </c>
      <c r="L5284" s="561" t="s">
        <v>25</v>
      </c>
    </row>
    <row r="5285" spans="1:12" x14ac:dyDescent="0.25">
      <c r="A5285" s="561" t="s">
        <v>5027</v>
      </c>
      <c r="B5285" s="561" t="s">
        <v>5028</v>
      </c>
      <c r="C5285" s="561" t="s">
        <v>5029</v>
      </c>
      <c r="D5285" s="561" t="s">
        <v>5030</v>
      </c>
      <c r="E5285" s="562" t="s">
        <v>22</v>
      </c>
      <c r="F5285" s="561" t="s">
        <v>22</v>
      </c>
      <c r="G5285" s="561" t="s">
        <v>32905</v>
      </c>
      <c r="H5285" s="561" t="s">
        <v>5152</v>
      </c>
      <c r="I5285" s="561" t="s">
        <v>25535</v>
      </c>
      <c r="J5285" s="561" t="s">
        <v>7063</v>
      </c>
      <c r="K5285" s="562" t="s">
        <v>29949</v>
      </c>
      <c r="L5285" s="561" t="s">
        <v>25</v>
      </c>
    </row>
    <row r="5286" spans="1:12" x14ac:dyDescent="0.25">
      <c r="A5286" s="561" t="s">
        <v>5027</v>
      </c>
      <c r="B5286" s="561" t="s">
        <v>5028</v>
      </c>
      <c r="C5286" s="561" t="s">
        <v>5029</v>
      </c>
      <c r="D5286" s="561" t="s">
        <v>5030</v>
      </c>
      <c r="E5286" s="562" t="s">
        <v>22</v>
      </c>
      <c r="F5286" s="561" t="s">
        <v>22</v>
      </c>
      <c r="G5286" s="561" t="s">
        <v>32906</v>
      </c>
      <c r="H5286" s="561" t="s">
        <v>5154</v>
      </c>
      <c r="I5286" s="561" t="s">
        <v>25535</v>
      </c>
      <c r="J5286" s="561" t="s">
        <v>7063</v>
      </c>
      <c r="K5286" s="562" t="s">
        <v>35489</v>
      </c>
      <c r="L5286" s="561" t="s">
        <v>25</v>
      </c>
    </row>
    <row r="5287" spans="1:12" x14ac:dyDescent="0.25">
      <c r="A5287" s="561" t="s">
        <v>5027</v>
      </c>
      <c r="B5287" s="561" t="s">
        <v>5028</v>
      </c>
      <c r="C5287" s="561" t="s">
        <v>5029</v>
      </c>
      <c r="D5287" s="561" t="s">
        <v>5030</v>
      </c>
      <c r="E5287" s="562" t="s">
        <v>22</v>
      </c>
      <c r="F5287" s="561" t="s">
        <v>22</v>
      </c>
      <c r="G5287" s="561" t="s">
        <v>32908</v>
      </c>
      <c r="H5287" s="561" t="s">
        <v>5156</v>
      </c>
      <c r="I5287" s="561" t="s">
        <v>25535</v>
      </c>
      <c r="J5287" s="561" t="s">
        <v>7063</v>
      </c>
      <c r="K5287" s="562" t="s">
        <v>38449</v>
      </c>
      <c r="L5287" s="561" t="s">
        <v>25</v>
      </c>
    </row>
    <row r="5288" spans="1:12" x14ac:dyDescent="0.25">
      <c r="A5288" s="561" t="s">
        <v>5027</v>
      </c>
      <c r="B5288" s="561" t="s">
        <v>5028</v>
      </c>
      <c r="C5288" s="561" t="s">
        <v>5029</v>
      </c>
      <c r="D5288" s="561" t="s">
        <v>5030</v>
      </c>
      <c r="E5288" s="562" t="s">
        <v>22</v>
      </c>
      <c r="F5288" s="561" t="s">
        <v>22</v>
      </c>
      <c r="G5288" s="561" t="s">
        <v>32909</v>
      </c>
      <c r="H5288" s="561" t="s">
        <v>5157</v>
      </c>
      <c r="I5288" s="561" t="s">
        <v>25535</v>
      </c>
      <c r="J5288" s="561" t="s">
        <v>7063</v>
      </c>
      <c r="K5288" s="562" t="s">
        <v>5094</v>
      </c>
      <c r="L5288" s="561" t="s">
        <v>25</v>
      </c>
    </row>
    <row r="5289" spans="1:12" x14ac:dyDescent="0.25">
      <c r="A5289" s="561" t="s">
        <v>5027</v>
      </c>
      <c r="B5289" s="561" t="s">
        <v>5028</v>
      </c>
      <c r="C5289" s="561" t="s">
        <v>5029</v>
      </c>
      <c r="D5289" s="561" t="s">
        <v>5030</v>
      </c>
      <c r="E5289" s="562" t="s">
        <v>22</v>
      </c>
      <c r="F5289" s="561" t="s">
        <v>22</v>
      </c>
      <c r="G5289" s="561" t="s">
        <v>32910</v>
      </c>
      <c r="H5289" s="561" t="s">
        <v>5159</v>
      </c>
      <c r="I5289" s="561" t="s">
        <v>25535</v>
      </c>
      <c r="J5289" s="561" t="s">
        <v>7063</v>
      </c>
      <c r="K5289" s="562" t="s">
        <v>184</v>
      </c>
      <c r="L5289" s="561" t="s">
        <v>25</v>
      </c>
    </row>
    <row r="5290" spans="1:12" x14ac:dyDescent="0.25">
      <c r="A5290" s="561" t="s">
        <v>5027</v>
      </c>
      <c r="B5290" s="561" t="s">
        <v>5028</v>
      </c>
      <c r="C5290" s="561" t="s">
        <v>5029</v>
      </c>
      <c r="D5290" s="561" t="s">
        <v>5030</v>
      </c>
      <c r="E5290" s="562" t="s">
        <v>22</v>
      </c>
      <c r="F5290" s="561" t="s">
        <v>22</v>
      </c>
      <c r="G5290" s="561" t="s">
        <v>32912</v>
      </c>
      <c r="H5290" s="561" t="s">
        <v>5161</v>
      </c>
      <c r="I5290" s="561" t="s">
        <v>25535</v>
      </c>
      <c r="J5290" s="561" t="s">
        <v>7063</v>
      </c>
      <c r="K5290" s="562" t="s">
        <v>7082</v>
      </c>
      <c r="L5290" s="561" t="s">
        <v>25</v>
      </c>
    </row>
    <row r="5291" spans="1:12" x14ac:dyDescent="0.25">
      <c r="A5291" s="561" t="s">
        <v>5027</v>
      </c>
      <c r="B5291" s="561" t="s">
        <v>5028</v>
      </c>
      <c r="C5291" s="561" t="s">
        <v>5029</v>
      </c>
      <c r="D5291" s="561" t="s">
        <v>5030</v>
      </c>
      <c r="E5291" s="562" t="s">
        <v>22</v>
      </c>
      <c r="F5291" s="561" t="s">
        <v>22</v>
      </c>
      <c r="G5291" s="561" t="s">
        <v>32913</v>
      </c>
      <c r="H5291" s="561" t="s">
        <v>5162</v>
      </c>
      <c r="I5291" s="561" t="s">
        <v>25535</v>
      </c>
      <c r="J5291" s="561" t="s">
        <v>7063</v>
      </c>
      <c r="K5291" s="562" t="s">
        <v>7711</v>
      </c>
      <c r="L5291" s="561" t="s">
        <v>25</v>
      </c>
    </row>
    <row r="5292" spans="1:12" x14ac:dyDescent="0.25">
      <c r="A5292" s="561" t="s">
        <v>5027</v>
      </c>
      <c r="B5292" s="561" t="s">
        <v>5028</v>
      </c>
      <c r="C5292" s="561" t="s">
        <v>5029</v>
      </c>
      <c r="D5292" s="561" t="s">
        <v>5030</v>
      </c>
      <c r="E5292" s="562" t="s">
        <v>22</v>
      </c>
      <c r="F5292" s="561" t="s">
        <v>22</v>
      </c>
      <c r="G5292" s="561" t="s">
        <v>32914</v>
      </c>
      <c r="H5292" s="561" t="s">
        <v>5163</v>
      </c>
      <c r="I5292" s="561" t="s">
        <v>25535</v>
      </c>
      <c r="J5292" s="561" t="s">
        <v>7063</v>
      </c>
      <c r="K5292" s="562" t="s">
        <v>2776</v>
      </c>
      <c r="L5292" s="561" t="s">
        <v>25</v>
      </c>
    </row>
    <row r="5293" spans="1:12" x14ac:dyDescent="0.25">
      <c r="A5293" s="561" t="s">
        <v>5027</v>
      </c>
      <c r="B5293" s="561" t="s">
        <v>5028</v>
      </c>
      <c r="C5293" s="561" t="s">
        <v>5029</v>
      </c>
      <c r="D5293" s="561" t="s">
        <v>5030</v>
      </c>
      <c r="E5293" s="562" t="s">
        <v>22</v>
      </c>
      <c r="F5293" s="561" t="s">
        <v>22</v>
      </c>
      <c r="G5293" s="561" t="s">
        <v>32915</v>
      </c>
      <c r="H5293" s="561" t="s">
        <v>5164</v>
      </c>
      <c r="I5293" s="561" t="s">
        <v>25535</v>
      </c>
      <c r="J5293" s="561" t="s">
        <v>7063</v>
      </c>
      <c r="K5293" s="562" t="s">
        <v>2478</v>
      </c>
      <c r="L5293" s="561" t="s">
        <v>25</v>
      </c>
    </row>
    <row r="5294" spans="1:12" x14ac:dyDescent="0.25">
      <c r="A5294" s="561" t="s">
        <v>5027</v>
      </c>
      <c r="B5294" s="561" t="s">
        <v>5028</v>
      </c>
      <c r="C5294" s="561" t="s">
        <v>5029</v>
      </c>
      <c r="D5294" s="561" t="s">
        <v>5030</v>
      </c>
      <c r="E5294" s="562" t="s">
        <v>22</v>
      </c>
      <c r="F5294" s="561" t="s">
        <v>22</v>
      </c>
      <c r="G5294" s="561" t="s">
        <v>32916</v>
      </c>
      <c r="H5294" s="561" t="s">
        <v>5165</v>
      </c>
      <c r="I5294" s="561" t="s">
        <v>25535</v>
      </c>
      <c r="J5294" s="561" t="s">
        <v>7063</v>
      </c>
      <c r="K5294" s="562" t="s">
        <v>38450</v>
      </c>
      <c r="L5294" s="561" t="s">
        <v>25</v>
      </c>
    </row>
    <row r="5295" spans="1:12" x14ac:dyDescent="0.25">
      <c r="A5295" s="561" t="s">
        <v>5027</v>
      </c>
      <c r="B5295" s="561" t="s">
        <v>5028</v>
      </c>
      <c r="C5295" s="561" t="s">
        <v>5029</v>
      </c>
      <c r="D5295" s="561" t="s">
        <v>5030</v>
      </c>
      <c r="E5295" s="562" t="s">
        <v>22</v>
      </c>
      <c r="F5295" s="561" t="s">
        <v>22</v>
      </c>
      <c r="G5295" s="561" t="s">
        <v>32917</v>
      </c>
      <c r="H5295" s="561" t="s">
        <v>5166</v>
      </c>
      <c r="I5295" s="561" t="s">
        <v>25535</v>
      </c>
      <c r="J5295" s="561" t="s">
        <v>7063</v>
      </c>
      <c r="K5295" s="562" t="s">
        <v>6003</v>
      </c>
      <c r="L5295" s="561" t="s">
        <v>25</v>
      </c>
    </row>
    <row r="5296" spans="1:12" x14ac:dyDescent="0.25">
      <c r="A5296" s="561" t="s">
        <v>5027</v>
      </c>
      <c r="B5296" s="561" t="s">
        <v>5028</v>
      </c>
      <c r="C5296" s="561" t="s">
        <v>5029</v>
      </c>
      <c r="D5296" s="561" t="s">
        <v>5030</v>
      </c>
      <c r="E5296" s="562" t="s">
        <v>22</v>
      </c>
      <c r="F5296" s="561" t="s">
        <v>22</v>
      </c>
      <c r="G5296" s="561" t="s">
        <v>32918</v>
      </c>
      <c r="H5296" s="561" t="s">
        <v>5168</v>
      </c>
      <c r="I5296" s="561" t="s">
        <v>25535</v>
      </c>
      <c r="J5296" s="561" t="s">
        <v>7063</v>
      </c>
      <c r="K5296" s="562" t="s">
        <v>5554</v>
      </c>
      <c r="L5296" s="561" t="s">
        <v>25</v>
      </c>
    </row>
    <row r="5297" spans="1:12" x14ac:dyDescent="0.25">
      <c r="A5297" s="561" t="s">
        <v>5027</v>
      </c>
      <c r="B5297" s="561" t="s">
        <v>5028</v>
      </c>
      <c r="C5297" s="561" t="s">
        <v>5029</v>
      </c>
      <c r="D5297" s="561" t="s">
        <v>5030</v>
      </c>
      <c r="E5297" s="562" t="s">
        <v>22</v>
      </c>
      <c r="F5297" s="561" t="s">
        <v>22</v>
      </c>
      <c r="G5297" s="561" t="s">
        <v>32919</v>
      </c>
      <c r="H5297" s="561" t="s">
        <v>5169</v>
      </c>
      <c r="I5297" s="561" t="s">
        <v>25535</v>
      </c>
      <c r="J5297" s="561" t="s">
        <v>7063</v>
      </c>
      <c r="K5297" s="562" t="s">
        <v>7563</v>
      </c>
      <c r="L5297" s="561" t="s">
        <v>25</v>
      </c>
    </row>
    <row r="5298" spans="1:12" x14ac:dyDescent="0.25">
      <c r="A5298" s="561" t="s">
        <v>5027</v>
      </c>
      <c r="B5298" s="561" t="s">
        <v>5028</v>
      </c>
      <c r="C5298" s="561" t="s">
        <v>5029</v>
      </c>
      <c r="D5298" s="561" t="s">
        <v>5030</v>
      </c>
      <c r="E5298" s="562" t="s">
        <v>22</v>
      </c>
      <c r="F5298" s="561" t="s">
        <v>22</v>
      </c>
      <c r="G5298" s="561" t="s">
        <v>32920</v>
      </c>
      <c r="H5298" s="561" t="s">
        <v>5170</v>
      </c>
      <c r="I5298" s="561" t="s">
        <v>25535</v>
      </c>
      <c r="J5298" s="561" t="s">
        <v>7063</v>
      </c>
      <c r="K5298" s="562" t="s">
        <v>35419</v>
      </c>
      <c r="L5298" s="561" t="s">
        <v>25</v>
      </c>
    </row>
    <row r="5299" spans="1:12" x14ac:dyDescent="0.25">
      <c r="A5299" s="561" t="s">
        <v>5027</v>
      </c>
      <c r="B5299" s="561" t="s">
        <v>5028</v>
      </c>
      <c r="C5299" s="561" t="s">
        <v>5029</v>
      </c>
      <c r="D5299" s="561" t="s">
        <v>5030</v>
      </c>
      <c r="E5299" s="562" t="s">
        <v>22</v>
      </c>
      <c r="F5299" s="561" t="s">
        <v>22</v>
      </c>
      <c r="G5299" s="561" t="s">
        <v>32921</v>
      </c>
      <c r="H5299" s="561" t="s">
        <v>5172</v>
      </c>
      <c r="I5299" s="561" t="s">
        <v>25535</v>
      </c>
      <c r="J5299" s="561" t="s">
        <v>7063</v>
      </c>
      <c r="K5299" s="562" t="s">
        <v>7624</v>
      </c>
      <c r="L5299" s="561" t="s">
        <v>25</v>
      </c>
    </row>
    <row r="5300" spans="1:12" x14ac:dyDescent="0.25">
      <c r="A5300" s="561" t="s">
        <v>5027</v>
      </c>
      <c r="B5300" s="561" t="s">
        <v>5028</v>
      </c>
      <c r="C5300" s="561" t="s">
        <v>5029</v>
      </c>
      <c r="D5300" s="561" t="s">
        <v>5030</v>
      </c>
      <c r="E5300" s="562" t="s">
        <v>22</v>
      </c>
      <c r="F5300" s="561" t="s">
        <v>22</v>
      </c>
      <c r="G5300" s="561" t="s">
        <v>32922</v>
      </c>
      <c r="H5300" s="561" t="s">
        <v>5173</v>
      </c>
      <c r="I5300" s="561" t="s">
        <v>25535</v>
      </c>
      <c r="J5300" s="561" t="s">
        <v>7063</v>
      </c>
      <c r="K5300" s="562" t="s">
        <v>4644</v>
      </c>
      <c r="L5300" s="561" t="s">
        <v>25</v>
      </c>
    </row>
    <row r="5301" spans="1:12" x14ac:dyDescent="0.25">
      <c r="A5301" s="561" t="s">
        <v>5027</v>
      </c>
      <c r="B5301" s="561" t="s">
        <v>5028</v>
      </c>
      <c r="C5301" s="561" t="s">
        <v>5029</v>
      </c>
      <c r="D5301" s="561" t="s">
        <v>5030</v>
      </c>
      <c r="E5301" s="562" t="s">
        <v>22</v>
      </c>
      <c r="F5301" s="561" t="s">
        <v>22</v>
      </c>
      <c r="G5301" s="561" t="s">
        <v>32923</v>
      </c>
      <c r="H5301" s="561" t="s">
        <v>5174</v>
      </c>
      <c r="I5301" s="561" t="s">
        <v>25535</v>
      </c>
      <c r="J5301" s="561" t="s">
        <v>7063</v>
      </c>
      <c r="K5301" s="562" t="s">
        <v>1561</v>
      </c>
      <c r="L5301" s="561" t="s">
        <v>25</v>
      </c>
    </row>
    <row r="5302" spans="1:12" x14ac:dyDescent="0.25">
      <c r="A5302" s="561" t="s">
        <v>5027</v>
      </c>
      <c r="B5302" s="561" t="s">
        <v>5028</v>
      </c>
      <c r="C5302" s="561" t="s">
        <v>5029</v>
      </c>
      <c r="D5302" s="561" t="s">
        <v>5030</v>
      </c>
      <c r="E5302" s="562" t="s">
        <v>22</v>
      </c>
      <c r="F5302" s="561" t="s">
        <v>22</v>
      </c>
      <c r="G5302" s="561" t="s">
        <v>32924</v>
      </c>
      <c r="H5302" s="561" t="s">
        <v>5175</v>
      </c>
      <c r="I5302" s="561" t="s">
        <v>25535</v>
      </c>
      <c r="J5302" s="561" t="s">
        <v>7063</v>
      </c>
      <c r="K5302" s="562" t="s">
        <v>7924</v>
      </c>
      <c r="L5302" s="561" t="s">
        <v>25</v>
      </c>
    </row>
    <row r="5303" spans="1:12" x14ac:dyDescent="0.25">
      <c r="A5303" s="561" t="s">
        <v>5027</v>
      </c>
      <c r="B5303" s="561" t="s">
        <v>5028</v>
      </c>
      <c r="C5303" s="561" t="s">
        <v>5029</v>
      </c>
      <c r="D5303" s="561" t="s">
        <v>5030</v>
      </c>
      <c r="E5303" s="562" t="s">
        <v>22</v>
      </c>
      <c r="F5303" s="561" t="s">
        <v>22</v>
      </c>
      <c r="G5303" s="561" t="s">
        <v>32925</v>
      </c>
      <c r="H5303" s="561" t="s">
        <v>5177</v>
      </c>
      <c r="I5303" s="561" t="s">
        <v>25535</v>
      </c>
      <c r="J5303" s="561" t="s">
        <v>7063</v>
      </c>
      <c r="K5303" s="562" t="s">
        <v>4425</v>
      </c>
      <c r="L5303" s="561" t="s">
        <v>25</v>
      </c>
    </row>
    <row r="5304" spans="1:12" x14ac:dyDescent="0.25">
      <c r="A5304" s="561" t="s">
        <v>5027</v>
      </c>
      <c r="B5304" s="561" t="s">
        <v>5028</v>
      </c>
      <c r="C5304" s="561" t="s">
        <v>5029</v>
      </c>
      <c r="D5304" s="561" t="s">
        <v>5030</v>
      </c>
      <c r="E5304" s="562" t="s">
        <v>22</v>
      </c>
      <c r="F5304" s="561" t="s">
        <v>22</v>
      </c>
      <c r="G5304" s="561" t="s">
        <v>32926</v>
      </c>
      <c r="H5304" s="561" t="s">
        <v>32927</v>
      </c>
      <c r="I5304" s="561" t="s">
        <v>25535</v>
      </c>
      <c r="J5304" s="561" t="s">
        <v>7063</v>
      </c>
      <c r="K5304" s="562" t="s">
        <v>38451</v>
      </c>
      <c r="L5304" s="561" t="s">
        <v>25</v>
      </c>
    </row>
    <row r="5305" spans="1:12" x14ac:dyDescent="0.25">
      <c r="A5305" s="561" t="s">
        <v>5027</v>
      </c>
      <c r="B5305" s="561" t="s">
        <v>5028</v>
      </c>
      <c r="C5305" s="561" t="s">
        <v>5029</v>
      </c>
      <c r="D5305" s="561" t="s">
        <v>5030</v>
      </c>
      <c r="E5305" s="562" t="s">
        <v>22</v>
      </c>
      <c r="F5305" s="561" t="s">
        <v>22</v>
      </c>
      <c r="G5305" s="561" t="s">
        <v>32929</v>
      </c>
      <c r="H5305" s="561" t="s">
        <v>32930</v>
      </c>
      <c r="I5305" s="561" t="s">
        <v>25535</v>
      </c>
      <c r="J5305" s="561" t="s">
        <v>7063</v>
      </c>
      <c r="K5305" s="562" t="s">
        <v>38452</v>
      </c>
      <c r="L5305" s="561" t="s">
        <v>25</v>
      </c>
    </row>
    <row r="5306" spans="1:12" x14ac:dyDescent="0.25">
      <c r="A5306" s="561" t="s">
        <v>5027</v>
      </c>
      <c r="B5306" s="561" t="s">
        <v>5028</v>
      </c>
      <c r="C5306" s="561" t="s">
        <v>5029</v>
      </c>
      <c r="D5306" s="561" t="s">
        <v>5030</v>
      </c>
      <c r="E5306" s="562" t="s">
        <v>22</v>
      </c>
      <c r="F5306" s="561" t="s">
        <v>22</v>
      </c>
      <c r="G5306" s="561" t="s">
        <v>32932</v>
      </c>
      <c r="H5306" s="561" t="s">
        <v>32933</v>
      </c>
      <c r="I5306" s="561" t="s">
        <v>25535</v>
      </c>
      <c r="J5306" s="561" t="s">
        <v>326</v>
      </c>
      <c r="K5306" s="562" t="s">
        <v>5575</v>
      </c>
      <c r="L5306" s="561" t="s">
        <v>25</v>
      </c>
    </row>
    <row r="5307" spans="1:12" x14ac:dyDescent="0.25">
      <c r="A5307" s="561" t="s">
        <v>5027</v>
      </c>
      <c r="B5307" s="561" t="s">
        <v>5028</v>
      </c>
      <c r="C5307" s="561" t="s">
        <v>5029</v>
      </c>
      <c r="D5307" s="561" t="s">
        <v>5030</v>
      </c>
      <c r="E5307" s="562" t="s">
        <v>22</v>
      </c>
      <c r="F5307" s="561" t="s">
        <v>22</v>
      </c>
      <c r="G5307" s="561" t="s">
        <v>32935</v>
      </c>
      <c r="H5307" s="561" t="s">
        <v>32936</v>
      </c>
      <c r="I5307" s="561" t="s">
        <v>25535</v>
      </c>
      <c r="J5307" s="561" t="s">
        <v>24</v>
      </c>
      <c r="K5307" s="562" t="s">
        <v>7702</v>
      </c>
      <c r="L5307" s="561" t="s">
        <v>25</v>
      </c>
    </row>
    <row r="5308" spans="1:12" x14ac:dyDescent="0.25">
      <c r="A5308" s="561" t="s">
        <v>5027</v>
      </c>
      <c r="B5308" s="561" t="s">
        <v>5028</v>
      </c>
      <c r="C5308" s="561" t="s">
        <v>5178</v>
      </c>
      <c r="D5308" s="561" t="s">
        <v>5179</v>
      </c>
      <c r="E5308" s="562" t="s">
        <v>22</v>
      </c>
      <c r="F5308" s="561" t="s">
        <v>22</v>
      </c>
      <c r="G5308" s="561" t="s">
        <v>32937</v>
      </c>
      <c r="H5308" s="561" t="s">
        <v>32938</v>
      </c>
      <c r="I5308" s="561" t="s">
        <v>25535</v>
      </c>
      <c r="J5308" s="561" t="s">
        <v>326</v>
      </c>
      <c r="K5308" s="562" t="s">
        <v>62</v>
      </c>
      <c r="L5308" s="561" t="s">
        <v>25</v>
      </c>
    </row>
    <row r="5309" spans="1:12" x14ac:dyDescent="0.25">
      <c r="A5309" s="561" t="s">
        <v>5027</v>
      </c>
      <c r="B5309" s="561" t="s">
        <v>5028</v>
      </c>
      <c r="C5309" s="561" t="s">
        <v>5178</v>
      </c>
      <c r="D5309" s="561" t="s">
        <v>5179</v>
      </c>
      <c r="E5309" s="562" t="s">
        <v>22</v>
      </c>
      <c r="F5309" s="561" t="s">
        <v>22</v>
      </c>
      <c r="G5309" s="561" t="s">
        <v>32939</v>
      </c>
      <c r="H5309" s="561" t="s">
        <v>32940</v>
      </c>
      <c r="I5309" s="561" t="s">
        <v>25535</v>
      </c>
      <c r="J5309" s="561" t="s">
        <v>326</v>
      </c>
      <c r="K5309" s="562" t="s">
        <v>4096</v>
      </c>
      <c r="L5309" s="561" t="s">
        <v>25</v>
      </c>
    </row>
    <row r="5310" spans="1:12" x14ac:dyDescent="0.25">
      <c r="A5310" s="561" t="s">
        <v>5027</v>
      </c>
      <c r="B5310" s="561" t="s">
        <v>5028</v>
      </c>
      <c r="C5310" s="561" t="s">
        <v>5178</v>
      </c>
      <c r="D5310" s="561" t="s">
        <v>5179</v>
      </c>
      <c r="E5310" s="562" t="s">
        <v>22</v>
      </c>
      <c r="F5310" s="561" t="s">
        <v>22</v>
      </c>
      <c r="G5310" s="561" t="s">
        <v>32941</v>
      </c>
      <c r="H5310" s="561" t="s">
        <v>32942</v>
      </c>
      <c r="I5310" s="561" t="s">
        <v>25535</v>
      </c>
      <c r="J5310" s="561" t="s">
        <v>326</v>
      </c>
      <c r="K5310" s="562" t="s">
        <v>2338</v>
      </c>
      <c r="L5310" s="561" t="s">
        <v>25</v>
      </c>
    </row>
    <row r="5311" spans="1:12" x14ac:dyDescent="0.25">
      <c r="A5311" s="561" t="s">
        <v>5027</v>
      </c>
      <c r="B5311" s="561" t="s">
        <v>5028</v>
      </c>
      <c r="C5311" s="561" t="s">
        <v>5178</v>
      </c>
      <c r="D5311" s="561" t="s">
        <v>5179</v>
      </c>
      <c r="E5311" s="562" t="s">
        <v>22</v>
      </c>
      <c r="F5311" s="561" t="s">
        <v>22</v>
      </c>
      <c r="G5311" s="561" t="s">
        <v>32943</v>
      </c>
      <c r="H5311" s="561" t="s">
        <v>32944</v>
      </c>
      <c r="I5311" s="561" t="s">
        <v>25535</v>
      </c>
      <c r="J5311" s="561" t="s">
        <v>24</v>
      </c>
      <c r="K5311" s="562" t="s">
        <v>7081</v>
      </c>
      <c r="L5311" s="561" t="s">
        <v>25</v>
      </c>
    </row>
    <row r="5312" spans="1:12" x14ac:dyDescent="0.25">
      <c r="A5312" s="561" t="s">
        <v>5027</v>
      </c>
      <c r="B5312" s="561" t="s">
        <v>5028</v>
      </c>
      <c r="C5312" s="561" t="s">
        <v>5178</v>
      </c>
      <c r="D5312" s="561" t="s">
        <v>5179</v>
      </c>
      <c r="E5312" s="562" t="s">
        <v>22</v>
      </c>
      <c r="F5312" s="561" t="s">
        <v>22</v>
      </c>
      <c r="G5312" s="561" t="s">
        <v>32945</v>
      </c>
      <c r="H5312" s="561" t="s">
        <v>32946</v>
      </c>
      <c r="I5312" s="561" t="s">
        <v>25535</v>
      </c>
      <c r="J5312" s="561" t="s">
        <v>24</v>
      </c>
      <c r="K5312" s="562" t="s">
        <v>5053</v>
      </c>
      <c r="L5312" s="561" t="s">
        <v>25</v>
      </c>
    </row>
    <row r="5313" spans="1:12" x14ac:dyDescent="0.25">
      <c r="A5313" s="561" t="s">
        <v>5027</v>
      </c>
      <c r="B5313" s="561" t="s">
        <v>5028</v>
      </c>
      <c r="C5313" s="561" t="s">
        <v>5178</v>
      </c>
      <c r="D5313" s="561" t="s">
        <v>5179</v>
      </c>
      <c r="E5313" s="562" t="s">
        <v>22</v>
      </c>
      <c r="F5313" s="561" t="s">
        <v>22</v>
      </c>
      <c r="G5313" s="561">
        <v>90091</v>
      </c>
      <c r="H5313" s="561" t="s">
        <v>32947</v>
      </c>
      <c r="I5313" s="561" t="s">
        <v>25535</v>
      </c>
      <c r="J5313" s="561" t="s">
        <v>326</v>
      </c>
      <c r="K5313" s="562" t="s">
        <v>1476</v>
      </c>
      <c r="L5313" s="561" t="s">
        <v>25</v>
      </c>
    </row>
    <row r="5314" spans="1:12" x14ac:dyDescent="0.25">
      <c r="A5314" s="561" t="s">
        <v>5027</v>
      </c>
      <c r="B5314" s="561" t="s">
        <v>5028</v>
      </c>
      <c r="C5314" s="561" t="s">
        <v>5178</v>
      </c>
      <c r="D5314" s="561" t="s">
        <v>5179</v>
      </c>
      <c r="E5314" s="562" t="s">
        <v>22</v>
      </c>
      <c r="F5314" s="561" t="s">
        <v>22</v>
      </c>
      <c r="G5314" s="561" t="s">
        <v>32948</v>
      </c>
      <c r="H5314" s="561" t="s">
        <v>32949</v>
      </c>
      <c r="I5314" s="561" t="s">
        <v>25535</v>
      </c>
      <c r="J5314" s="561" t="s">
        <v>326</v>
      </c>
      <c r="K5314" s="562" t="s">
        <v>2830</v>
      </c>
      <c r="L5314" s="561" t="s">
        <v>25</v>
      </c>
    </row>
    <row r="5315" spans="1:12" x14ac:dyDescent="0.25">
      <c r="A5315" s="561" t="s">
        <v>5027</v>
      </c>
      <c r="B5315" s="561" t="s">
        <v>5028</v>
      </c>
      <c r="C5315" s="561" t="s">
        <v>5178</v>
      </c>
      <c r="D5315" s="561" t="s">
        <v>5179</v>
      </c>
      <c r="E5315" s="562" t="s">
        <v>22</v>
      </c>
      <c r="F5315" s="561" t="s">
        <v>22</v>
      </c>
      <c r="G5315" s="561" t="s">
        <v>32950</v>
      </c>
      <c r="H5315" s="561" t="s">
        <v>32951</v>
      </c>
      <c r="I5315" s="561" t="s">
        <v>25535</v>
      </c>
      <c r="J5315" s="561" t="s">
        <v>326</v>
      </c>
      <c r="K5315" s="562" t="s">
        <v>7839</v>
      </c>
      <c r="L5315" s="561" t="s">
        <v>25</v>
      </c>
    </row>
    <row r="5316" spans="1:12" x14ac:dyDescent="0.25">
      <c r="A5316" s="561" t="s">
        <v>5027</v>
      </c>
      <c r="B5316" s="561" t="s">
        <v>5028</v>
      </c>
      <c r="C5316" s="561" t="s">
        <v>5178</v>
      </c>
      <c r="D5316" s="561" t="s">
        <v>5179</v>
      </c>
      <c r="E5316" s="562" t="s">
        <v>22</v>
      </c>
      <c r="F5316" s="561" t="s">
        <v>22</v>
      </c>
      <c r="G5316" s="561" t="s">
        <v>32952</v>
      </c>
      <c r="H5316" s="561" t="s">
        <v>32953</v>
      </c>
      <c r="I5316" s="561" t="s">
        <v>25535</v>
      </c>
      <c r="J5316" s="561" t="s">
        <v>24</v>
      </c>
      <c r="K5316" s="562" t="s">
        <v>4984</v>
      </c>
      <c r="L5316" s="561" t="s">
        <v>25</v>
      </c>
    </row>
    <row r="5317" spans="1:12" x14ac:dyDescent="0.25">
      <c r="A5317" s="561" t="s">
        <v>5027</v>
      </c>
      <c r="B5317" s="561" t="s">
        <v>5028</v>
      </c>
      <c r="C5317" s="561" t="s">
        <v>5178</v>
      </c>
      <c r="D5317" s="561" t="s">
        <v>5179</v>
      </c>
      <c r="E5317" s="562" t="s">
        <v>22</v>
      </c>
      <c r="F5317" s="561" t="s">
        <v>22</v>
      </c>
      <c r="G5317" s="561" t="s">
        <v>32954</v>
      </c>
      <c r="H5317" s="561" t="s">
        <v>32955</v>
      </c>
      <c r="I5317" s="561" t="s">
        <v>25535</v>
      </c>
      <c r="J5317" s="561" t="s">
        <v>24</v>
      </c>
      <c r="K5317" s="562" t="s">
        <v>1147</v>
      </c>
      <c r="L5317" s="561" t="s">
        <v>25</v>
      </c>
    </row>
    <row r="5318" spans="1:12" x14ac:dyDescent="0.25">
      <c r="A5318" s="561" t="s">
        <v>5027</v>
      </c>
      <c r="B5318" s="561" t="s">
        <v>5028</v>
      </c>
      <c r="C5318" s="561" t="s">
        <v>5178</v>
      </c>
      <c r="D5318" s="561" t="s">
        <v>5179</v>
      </c>
      <c r="E5318" s="562" t="s">
        <v>22</v>
      </c>
      <c r="F5318" s="561" t="s">
        <v>22</v>
      </c>
      <c r="G5318" s="561" t="s">
        <v>32956</v>
      </c>
      <c r="H5318" s="561" t="s">
        <v>32957</v>
      </c>
      <c r="I5318" s="561" t="s">
        <v>25535</v>
      </c>
      <c r="J5318" s="561" t="s">
        <v>24</v>
      </c>
      <c r="K5318" s="562" t="s">
        <v>8500</v>
      </c>
      <c r="L5318" s="561" t="s">
        <v>25</v>
      </c>
    </row>
    <row r="5319" spans="1:12" x14ac:dyDescent="0.25">
      <c r="A5319" s="561" t="s">
        <v>5027</v>
      </c>
      <c r="B5319" s="561" t="s">
        <v>5028</v>
      </c>
      <c r="C5319" s="561" t="s">
        <v>5178</v>
      </c>
      <c r="D5319" s="561" t="s">
        <v>5179</v>
      </c>
      <c r="E5319" s="562" t="s">
        <v>22</v>
      </c>
      <c r="F5319" s="561" t="s">
        <v>22</v>
      </c>
      <c r="G5319" s="561" t="s">
        <v>32958</v>
      </c>
      <c r="H5319" s="561" t="s">
        <v>32959</v>
      </c>
      <c r="I5319" s="561" t="s">
        <v>25535</v>
      </c>
      <c r="J5319" s="561" t="s">
        <v>24</v>
      </c>
      <c r="K5319" s="562" t="s">
        <v>4087</v>
      </c>
      <c r="L5319" s="561" t="s">
        <v>25</v>
      </c>
    </row>
    <row r="5320" spans="1:12" x14ac:dyDescent="0.25">
      <c r="A5320" s="561" t="s">
        <v>5027</v>
      </c>
      <c r="B5320" s="561" t="s">
        <v>5028</v>
      </c>
      <c r="C5320" s="561" t="s">
        <v>5178</v>
      </c>
      <c r="D5320" s="561" t="s">
        <v>5179</v>
      </c>
      <c r="E5320" s="562" t="s">
        <v>22</v>
      </c>
      <c r="F5320" s="561" t="s">
        <v>22</v>
      </c>
      <c r="G5320" s="561" t="s">
        <v>32960</v>
      </c>
      <c r="H5320" s="561" t="s">
        <v>32961</v>
      </c>
      <c r="I5320" s="561" t="s">
        <v>25535</v>
      </c>
      <c r="J5320" s="561" t="s">
        <v>24</v>
      </c>
      <c r="K5320" s="562" t="s">
        <v>1009</v>
      </c>
      <c r="L5320" s="561" t="s">
        <v>25</v>
      </c>
    </row>
    <row r="5321" spans="1:12" x14ac:dyDescent="0.25">
      <c r="A5321" s="561" t="s">
        <v>5027</v>
      </c>
      <c r="B5321" s="561" t="s">
        <v>5028</v>
      </c>
      <c r="C5321" s="561" t="s">
        <v>5178</v>
      </c>
      <c r="D5321" s="561" t="s">
        <v>5179</v>
      </c>
      <c r="E5321" s="562" t="s">
        <v>22</v>
      </c>
      <c r="F5321" s="561" t="s">
        <v>22</v>
      </c>
      <c r="G5321" s="561" t="s">
        <v>32962</v>
      </c>
      <c r="H5321" s="561" t="s">
        <v>32963</v>
      </c>
      <c r="I5321" s="561" t="s">
        <v>25535</v>
      </c>
      <c r="J5321" s="561" t="s">
        <v>24</v>
      </c>
      <c r="K5321" s="562" t="s">
        <v>7365</v>
      </c>
      <c r="L5321" s="561" t="s">
        <v>25</v>
      </c>
    </row>
    <row r="5322" spans="1:12" x14ac:dyDescent="0.25">
      <c r="A5322" s="561" t="s">
        <v>5027</v>
      </c>
      <c r="B5322" s="561" t="s">
        <v>5028</v>
      </c>
      <c r="C5322" s="561" t="s">
        <v>5178</v>
      </c>
      <c r="D5322" s="561" t="s">
        <v>5179</v>
      </c>
      <c r="E5322" s="562" t="s">
        <v>22</v>
      </c>
      <c r="F5322" s="561" t="s">
        <v>22</v>
      </c>
      <c r="G5322" s="561" t="s">
        <v>32964</v>
      </c>
      <c r="H5322" s="561" t="s">
        <v>32965</v>
      </c>
      <c r="I5322" s="561" t="s">
        <v>25535</v>
      </c>
      <c r="J5322" s="561" t="s">
        <v>24</v>
      </c>
      <c r="K5322" s="562" t="s">
        <v>1740</v>
      </c>
      <c r="L5322" s="561" t="s">
        <v>25</v>
      </c>
    </row>
    <row r="5323" spans="1:12" x14ac:dyDescent="0.25">
      <c r="A5323" s="561" t="s">
        <v>5027</v>
      </c>
      <c r="B5323" s="561" t="s">
        <v>5028</v>
      </c>
      <c r="C5323" s="561" t="s">
        <v>5178</v>
      </c>
      <c r="D5323" s="561" t="s">
        <v>5179</v>
      </c>
      <c r="E5323" s="562" t="s">
        <v>22</v>
      </c>
      <c r="F5323" s="561" t="s">
        <v>22</v>
      </c>
      <c r="G5323" s="561" t="s">
        <v>32966</v>
      </c>
      <c r="H5323" s="561" t="s">
        <v>32967</v>
      </c>
      <c r="I5323" s="561" t="s">
        <v>25535</v>
      </c>
      <c r="J5323" s="561" t="s">
        <v>24</v>
      </c>
      <c r="K5323" s="562" t="s">
        <v>6449</v>
      </c>
      <c r="L5323" s="561" t="s">
        <v>25</v>
      </c>
    </row>
    <row r="5324" spans="1:12" x14ac:dyDescent="0.25">
      <c r="A5324" s="561" t="s">
        <v>5027</v>
      </c>
      <c r="B5324" s="561" t="s">
        <v>5028</v>
      </c>
      <c r="C5324" s="561" t="s">
        <v>5178</v>
      </c>
      <c r="D5324" s="561" t="s">
        <v>5179</v>
      </c>
      <c r="E5324" s="562" t="s">
        <v>22</v>
      </c>
      <c r="F5324" s="561" t="s">
        <v>22</v>
      </c>
      <c r="G5324" s="561" t="s">
        <v>32968</v>
      </c>
      <c r="H5324" s="561" t="s">
        <v>32969</v>
      </c>
      <c r="I5324" s="561" t="s">
        <v>25535</v>
      </c>
      <c r="J5324" s="561" t="s">
        <v>24</v>
      </c>
      <c r="K5324" s="562" t="s">
        <v>30580</v>
      </c>
      <c r="L5324" s="561" t="s">
        <v>25</v>
      </c>
    </row>
    <row r="5325" spans="1:12" x14ac:dyDescent="0.25">
      <c r="A5325" s="561" t="s">
        <v>5027</v>
      </c>
      <c r="B5325" s="561" t="s">
        <v>5028</v>
      </c>
      <c r="C5325" s="561" t="s">
        <v>5178</v>
      </c>
      <c r="D5325" s="561" t="s">
        <v>5179</v>
      </c>
      <c r="E5325" s="562" t="s">
        <v>22</v>
      </c>
      <c r="F5325" s="561" t="s">
        <v>22</v>
      </c>
      <c r="G5325" s="561" t="s">
        <v>32970</v>
      </c>
      <c r="H5325" s="561" t="s">
        <v>32971</v>
      </c>
      <c r="I5325" s="561" t="s">
        <v>25535</v>
      </c>
      <c r="J5325" s="561" t="s">
        <v>24</v>
      </c>
      <c r="K5325" s="562" t="s">
        <v>6491</v>
      </c>
      <c r="L5325" s="561" t="s">
        <v>25</v>
      </c>
    </row>
    <row r="5326" spans="1:12" x14ac:dyDescent="0.25">
      <c r="A5326" s="561" t="s">
        <v>5027</v>
      </c>
      <c r="B5326" s="561" t="s">
        <v>5028</v>
      </c>
      <c r="C5326" s="561" t="s">
        <v>5178</v>
      </c>
      <c r="D5326" s="561" t="s">
        <v>5179</v>
      </c>
      <c r="E5326" s="562" t="s">
        <v>22</v>
      </c>
      <c r="F5326" s="561" t="s">
        <v>22</v>
      </c>
      <c r="G5326" s="561" t="s">
        <v>32972</v>
      </c>
      <c r="H5326" s="561" t="s">
        <v>32973</v>
      </c>
      <c r="I5326" s="561" t="s">
        <v>25535</v>
      </c>
      <c r="J5326" s="561" t="s">
        <v>326</v>
      </c>
      <c r="K5326" s="562" t="s">
        <v>7810</v>
      </c>
      <c r="L5326" s="561" t="s">
        <v>25</v>
      </c>
    </row>
    <row r="5327" spans="1:12" x14ac:dyDescent="0.25">
      <c r="A5327" s="561" t="s">
        <v>5027</v>
      </c>
      <c r="B5327" s="561" t="s">
        <v>5028</v>
      </c>
      <c r="C5327" s="561" t="s">
        <v>5178</v>
      </c>
      <c r="D5327" s="561" t="s">
        <v>5179</v>
      </c>
      <c r="E5327" s="562" t="s">
        <v>22</v>
      </c>
      <c r="F5327" s="561" t="s">
        <v>22</v>
      </c>
      <c r="G5327" s="561" t="s">
        <v>32975</v>
      </c>
      <c r="H5327" s="561" t="s">
        <v>32976</v>
      </c>
      <c r="I5327" s="561" t="s">
        <v>25535</v>
      </c>
      <c r="J5327" s="561" t="s">
        <v>326</v>
      </c>
      <c r="K5327" s="562" t="s">
        <v>1009</v>
      </c>
      <c r="L5327" s="561" t="s">
        <v>25</v>
      </c>
    </row>
    <row r="5328" spans="1:12" x14ac:dyDescent="0.25">
      <c r="A5328" s="561" t="s">
        <v>5027</v>
      </c>
      <c r="B5328" s="561" t="s">
        <v>5028</v>
      </c>
      <c r="C5328" s="561" t="s">
        <v>5178</v>
      </c>
      <c r="D5328" s="561" t="s">
        <v>5179</v>
      </c>
      <c r="E5328" s="562" t="s">
        <v>22</v>
      </c>
      <c r="F5328" s="561" t="s">
        <v>22</v>
      </c>
      <c r="G5328" s="561" t="s">
        <v>32977</v>
      </c>
      <c r="H5328" s="561" t="s">
        <v>32978</v>
      </c>
      <c r="I5328" s="561" t="s">
        <v>25535</v>
      </c>
      <c r="J5328" s="561" t="s">
        <v>326</v>
      </c>
      <c r="K5328" s="562" t="s">
        <v>2944</v>
      </c>
      <c r="L5328" s="561" t="s">
        <v>25</v>
      </c>
    </row>
    <row r="5329" spans="1:12" x14ac:dyDescent="0.25">
      <c r="A5329" s="561" t="s">
        <v>5027</v>
      </c>
      <c r="B5329" s="561" t="s">
        <v>5028</v>
      </c>
      <c r="C5329" s="561" t="s">
        <v>5178</v>
      </c>
      <c r="D5329" s="561" t="s">
        <v>5179</v>
      </c>
      <c r="E5329" s="562" t="s">
        <v>22</v>
      </c>
      <c r="F5329" s="561" t="s">
        <v>22</v>
      </c>
      <c r="G5329" s="561" t="s">
        <v>32979</v>
      </c>
      <c r="H5329" s="561" t="s">
        <v>32980</v>
      </c>
      <c r="I5329" s="561" t="s">
        <v>25535</v>
      </c>
      <c r="J5329" s="561" t="s">
        <v>24</v>
      </c>
      <c r="K5329" s="562" t="s">
        <v>3881</v>
      </c>
      <c r="L5329" s="561" t="s">
        <v>25</v>
      </c>
    </row>
    <row r="5330" spans="1:12" x14ac:dyDescent="0.25">
      <c r="A5330" s="561" t="s">
        <v>5027</v>
      </c>
      <c r="B5330" s="561" t="s">
        <v>5028</v>
      </c>
      <c r="C5330" s="561" t="s">
        <v>5178</v>
      </c>
      <c r="D5330" s="561" t="s">
        <v>5179</v>
      </c>
      <c r="E5330" s="562" t="s">
        <v>22</v>
      </c>
      <c r="F5330" s="561" t="s">
        <v>22</v>
      </c>
      <c r="G5330" s="561" t="s">
        <v>32981</v>
      </c>
      <c r="H5330" s="561" t="s">
        <v>32982</v>
      </c>
      <c r="I5330" s="561" t="s">
        <v>25535</v>
      </c>
      <c r="J5330" s="561" t="s">
        <v>326</v>
      </c>
      <c r="K5330" s="562" t="s">
        <v>2868</v>
      </c>
      <c r="L5330" s="561" t="s">
        <v>25</v>
      </c>
    </row>
    <row r="5331" spans="1:12" x14ac:dyDescent="0.25">
      <c r="A5331" s="561" t="s">
        <v>5027</v>
      </c>
      <c r="B5331" s="561" t="s">
        <v>5028</v>
      </c>
      <c r="C5331" s="561" t="s">
        <v>5178</v>
      </c>
      <c r="D5331" s="561" t="s">
        <v>5179</v>
      </c>
      <c r="E5331" s="562" t="s">
        <v>22</v>
      </c>
      <c r="F5331" s="561" t="s">
        <v>22</v>
      </c>
      <c r="G5331" s="561" t="s">
        <v>32983</v>
      </c>
      <c r="H5331" s="561" t="s">
        <v>32984</v>
      </c>
      <c r="I5331" s="561" t="s">
        <v>25535</v>
      </c>
      <c r="J5331" s="561" t="s">
        <v>326</v>
      </c>
      <c r="K5331" s="562" t="s">
        <v>1313</v>
      </c>
      <c r="L5331" s="561" t="s">
        <v>25</v>
      </c>
    </row>
    <row r="5332" spans="1:12" x14ac:dyDescent="0.25">
      <c r="A5332" s="561" t="s">
        <v>5027</v>
      </c>
      <c r="B5332" s="561" t="s">
        <v>5028</v>
      </c>
      <c r="C5332" s="561" t="s">
        <v>5178</v>
      </c>
      <c r="D5332" s="561" t="s">
        <v>5179</v>
      </c>
      <c r="E5332" s="562" t="s">
        <v>22</v>
      </c>
      <c r="F5332" s="561" t="s">
        <v>22</v>
      </c>
      <c r="G5332" s="561" t="s">
        <v>32985</v>
      </c>
      <c r="H5332" s="561" t="s">
        <v>32986</v>
      </c>
      <c r="I5332" s="561" t="s">
        <v>25535</v>
      </c>
      <c r="J5332" s="561" t="s">
        <v>24</v>
      </c>
      <c r="K5332" s="562" t="s">
        <v>7119</v>
      </c>
      <c r="L5332" s="561" t="s">
        <v>25</v>
      </c>
    </row>
    <row r="5333" spans="1:12" x14ac:dyDescent="0.25">
      <c r="A5333" s="561" t="s">
        <v>5027</v>
      </c>
      <c r="B5333" s="561" t="s">
        <v>5028</v>
      </c>
      <c r="C5333" s="561" t="s">
        <v>5178</v>
      </c>
      <c r="D5333" s="561" t="s">
        <v>5179</v>
      </c>
      <c r="E5333" s="562" t="s">
        <v>22</v>
      </c>
      <c r="F5333" s="561" t="s">
        <v>22</v>
      </c>
      <c r="G5333" s="561" t="s">
        <v>32987</v>
      </c>
      <c r="H5333" s="561" t="s">
        <v>32988</v>
      </c>
      <c r="I5333" s="561" t="s">
        <v>25535</v>
      </c>
      <c r="J5333" s="561" t="s">
        <v>326</v>
      </c>
      <c r="K5333" s="562" t="s">
        <v>28284</v>
      </c>
      <c r="L5333" s="561" t="s">
        <v>25</v>
      </c>
    </row>
    <row r="5334" spans="1:12" x14ac:dyDescent="0.25">
      <c r="A5334" s="561" t="s">
        <v>5027</v>
      </c>
      <c r="B5334" s="561" t="s">
        <v>5028</v>
      </c>
      <c r="C5334" s="561" t="s">
        <v>5178</v>
      </c>
      <c r="D5334" s="561" t="s">
        <v>5179</v>
      </c>
      <c r="E5334" s="562" t="s">
        <v>22</v>
      </c>
      <c r="F5334" s="561" t="s">
        <v>22</v>
      </c>
      <c r="G5334" s="561" t="s">
        <v>32989</v>
      </c>
      <c r="H5334" s="561" t="s">
        <v>32990</v>
      </c>
      <c r="I5334" s="561" t="s">
        <v>25535</v>
      </c>
      <c r="J5334" s="561" t="s">
        <v>326</v>
      </c>
      <c r="K5334" s="562" t="s">
        <v>4782</v>
      </c>
      <c r="L5334" s="561" t="s">
        <v>25</v>
      </c>
    </row>
    <row r="5335" spans="1:12" x14ac:dyDescent="0.25">
      <c r="A5335" s="561" t="s">
        <v>5027</v>
      </c>
      <c r="B5335" s="561" t="s">
        <v>5028</v>
      </c>
      <c r="C5335" s="561" t="s">
        <v>5178</v>
      </c>
      <c r="D5335" s="561" t="s">
        <v>5179</v>
      </c>
      <c r="E5335" s="562" t="s">
        <v>22</v>
      </c>
      <c r="F5335" s="561" t="s">
        <v>22</v>
      </c>
      <c r="G5335" s="561" t="s">
        <v>32991</v>
      </c>
      <c r="H5335" s="561" t="s">
        <v>32992</v>
      </c>
      <c r="I5335" s="561" t="s">
        <v>25535</v>
      </c>
      <c r="J5335" s="561" t="s">
        <v>326</v>
      </c>
      <c r="K5335" s="562" t="s">
        <v>37360</v>
      </c>
      <c r="L5335" s="561" t="s">
        <v>25</v>
      </c>
    </row>
    <row r="5336" spans="1:12" x14ac:dyDescent="0.25">
      <c r="A5336" s="561" t="s">
        <v>5027</v>
      </c>
      <c r="B5336" s="561" t="s">
        <v>5028</v>
      </c>
      <c r="C5336" s="561" t="s">
        <v>5178</v>
      </c>
      <c r="D5336" s="561" t="s">
        <v>5179</v>
      </c>
      <c r="E5336" s="562" t="s">
        <v>22</v>
      </c>
      <c r="F5336" s="561" t="s">
        <v>22</v>
      </c>
      <c r="G5336" s="561" t="s">
        <v>32993</v>
      </c>
      <c r="H5336" s="561" t="s">
        <v>32994</v>
      </c>
      <c r="I5336" s="561" t="s">
        <v>25535</v>
      </c>
      <c r="J5336" s="561" t="s">
        <v>326</v>
      </c>
      <c r="K5336" s="562" t="s">
        <v>2460</v>
      </c>
      <c r="L5336" s="561" t="s">
        <v>25</v>
      </c>
    </row>
    <row r="5337" spans="1:12" x14ac:dyDescent="0.25">
      <c r="A5337" s="561" t="s">
        <v>5027</v>
      </c>
      <c r="B5337" s="561" t="s">
        <v>5028</v>
      </c>
      <c r="C5337" s="561" t="s">
        <v>5178</v>
      </c>
      <c r="D5337" s="561" t="s">
        <v>5179</v>
      </c>
      <c r="E5337" s="562" t="s">
        <v>22</v>
      </c>
      <c r="F5337" s="561" t="s">
        <v>22</v>
      </c>
      <c r="G5337" s="561" t="s">
        <v>32995</v>
      </c>
      <c r="H5337" s="561" t="s">
        <v>32996</v>
      </c>
      <c r="I5337" s="561" t="s">
        <v>25535</v>
      </c>
      <c r="J5337" s="561" t="s">
        <v>326</v>
      </c>
      <c r="K5337" s="562" t="s">
        <v>411</v>
      </c>
      <c r="L5337" s="561" t="s">
        <v>25</v>
      </c>
    </row>
    <row r="5338" spans="1:12" x14ac:dyDescent="0.25">
      <c r="A5338" s="561" t="s">
        <v>5027</v>
      </c>
      <c r="B5338" s="561" t="s">
        <v>5028</v>
      </c>
      <c r="C5338" s="561" t="s">
        <v>5178</v>
      </c>
      <c r="D5338" s="561" t="s">
        <v>5179</v>
      </c>
      <c r="E5338" s="562" t="s">
        <v>22</v>
      </c>
      <c r="F5338" s="561" t="s">
        <v>22</v>
      </c>
      <c r="G5338" s="561" t="s">
        <v>32997</v>
      </c>
      <c r="H5338" s="561" t="s">
        <v>32998</v>
      </c>
      <c r="I5338" s="561" t="s">
        <v>25535</v>
      </c>
      <c r="J5338" s="561" t="s">
        <v>24</v>
      </c>
      <c r="K5338" s="562" t="s">
        <v>7562</v>
      </c>
      <c r="L5338" s="561" t="s">
        <v>25</v>
      </c>
    </row>
    <row r="5339" spans="1:12" x14ac:dyDescent="0.25">
      <c r="A5339" s="561" t="s">
        <v>5027</v>
      </c>
      <c r="B5339" s="561" t="s">
        <v>5028</v>
      </c>
      <c r="C5339" s="561" t="s">
        <v>5178</v>
      </c>
      <c r="D5339" s="561" t="s">
        <v>5179</v>
      </c>
      <c r="E5339" s="562" t="s">
        <v>22</v>
      </c>
      <c r="F5339" s="561" t="s">
        <v>22</v>
      </c>
      <c r="G5339" s="561" t="s">
        <v>32999</v>
      </c>
      <c r="H5339" s="561" t="s">
        <v>33000</v>
      </c>
      <c r="I5339" s="561" t="s">
        <v>25535</v>
      </c>
      <c r="J5339" s="561" t="s">
        <v>24</v>
      </c>
      <c r="K5339" s="562" t="s">
        <v>7201</v>
      </c>
      <c r="L5339" s="561" t="s">
        <v>25</v>
      </c>
    </row>
    <row r="5340" spans="1:12" x14ac:dyDescent="0.25">
      <c r="A5340" s="561" t="s">
        <v>5027</v>
      </c>
      <c r="B5340" s="561" t="s">
        <v>5028</v>
      </c>
      <c r="C5340" s="561" t="s">
        <v>5178</v>
      </c>
      <c r="D5340" s="561" t="s">
        <v>5179</v>
      </c>
      <c r="E5340" s="562" t="s">
        <v>22</v>
      </c>
      <c r="F5340" s="561" t="s">
        <v>22</v>
      </c>
      <c r="G5340" s="561" t="s">
        <v>33001</v>
      </c>
      <c r="H5340" s="561" t="s">
        <v>33002</v>
      </c>
      <c r="I5340" s="561" t="s">
        <v>25535</v>
      </c>
      <c r="J5340" s="561" t="s">
        <v>24</v>
      </c>
      <c r="K5340" s="562" t="s">
        <v>4229</v>
      </c>
      <c r="L5340" s="561" t="s">
        <v>25</v>
      </c>
    </row>
    <row r="5341" spans="1:12" x14ac:dyDescent="0.25">
      <c r="A5341" s="561" t="s">
        <v>5027</v>
      </c>
      <c r="B5341" s="561" t="s">
        <v>5028</v>
      </c>
      <c r="C5341" s="561" t="s">
        <v>5178</v>
      </c>
      <c r="D5341" s="561" t="s">
        <v>5179</v>
      </c>
      <c r="E5341" s="562" t="s">
        <v>22</v>
      </c>
      <c r="F5341" s="561" t="s">
        <v>22</v>
      </c>
      <c r="G5341" s="561" t="s">
        <v>33003</v>
      </c>
      <c r="H5341" s="561" t="s">
        <v>33004</v>
      </c>
      <c r="I5341" s="561" t="s">
        <v>25535</v>
      </c>
      <c r="J5341" s="561" t="s">
        <v>326</v>
      </c>
      <c r="K5341" s="562" t="s">
        <v>2681</v>
      </c>
      <c r="L5341" s="561" t="s">
        <v>25</v>
      </c>
    </row>
    <row r="5342" spans="1:12" x14ac:dyDescent="0.25">
      <c r="A5342" s="561" t="s">
        <v>5027</v>
      </c>
      <c r="B5342" s="561" t="s">
        <v>5028</v>
      </c>
      <c r="C5342" s="561" t="s">
        <v>5178</v>
      </c>
      <c r="D5342" s="561" t="s">
        <v>5179</v>
      </c>
      <c r="E5342" s="562" t="s">
        <v>22</v>
      </c>
      <c r="F5342" s="561" t="s">
        <v>22</v>
      </c>
      <c r="G5342" s="561" t="s">
        <v>33005</v>
      </c>
      <c r="H5342" s="561" t="s">
        <v>33006</v>
      </c>
      <c r="I5342" s="561" t="s">
        <v>25535</v>
      </c>
      <c r="J5342" s="561" t="s">
        <v>326</v>
      </c>
      <c r="K5342" s="562" t="s">
        <v>5757</v>
      </c>
      <c r="L5342" s="561" t="s">
        <v>25</v>
      </c>
    </row>
    <row r="5343" spans="1:12" x14ac:dyDescent="0.25">
      <c r="A5343" s="561" t="s">
        <v>5027</v>
      </c>
      <c r="B5343" s="561" t="s">
        <v>5028</v>
      </c>
      <c r="C5343" s="561" t="s">
        <v>5178</v>
      </c>
      <c r="D5343" s="561" t="s">
        <v>5179</v>
      </c>
      <c r="E5343" s="562" t="s">
        <v>22</v>
      </c>
      <c r="F5343" s="561" t="s">
        <v>22</v>
      </c>
      <c r="G5343" s="561" t="s">
        <v>33007</v>
      </c>
      <c r="H5343" s="561" t="s">
        <v>33008</v>
      </c>
      <c r="I5343" s="561" t="s">
        <v>25535</v>
      </c>
      <c r="J5343" s="561" t="s">
        <v>326</v>
      </c>
      <c r="K5343" s="562" t="s">
        <v>1394</v>
      </c>
      <c r="L5343" s="561" t="s">
        <v>25</v>
      </c>
    </row>
    <row r="5344" spans="1:12" x14ac:dyDescent="0.25">
      <c r="A5344" s="561" t="s">
        <v>5027</v>
      </c>
      <c r="B5344" s="561" t="s">
        <v>5028</v>
      </c>
      <c r="C5344" s="561" t="s">
        <v>5178</v>
      </c>
      <c r="D5344" s="561" t="s">
        <v>5179</v>
      </c>
      <c r="E5344" s="562" t="s">
        <v>22</v>
      </c>
      <c r="F5344" s="561" t="s">
        <v>22</v>
      </c>
      <c r="G5344" s="561" t="s">
        <v>33009</v>
      </c>
      <c r="H5344" s="561" t="s">
        <v>33010</v>
      </c>
      <c r="I5344" s="561" t="s">
        <v>25535</v>
      </c>
      <c r="J5344" s="561" t="s">
        <v>326</v>
      </c>
      <c r="K5344" s="562" t="s">
        <v>7125</v>
      </c>
      <c r="L5344" s="561" t="s">
        <v>25</v>
      </c>
    </row>
    <row r="5345" spans="1:12" x14ac:dyDescent="0.25">
      <c r="A5345" s="561" t="s">
        <v>5027</v>
      </c>
      <c r="B5345" s="561" t="s">
        <v>5028</v>
      </c>
      <c r="C5345" s="561" t="s">
        <v>5178</v>
      </c>
      <c r="D5345" s="561" t="s">
        <v>5179</v>
      </c>
      <c r="E5345" s="562" t="s">
        <v>22</v>
      </c>
      <c r="F5345" s="561" t="s">
        <v>22</v>
      </c>
      <c r="G5345" s="561" t="s">
        <v>33011</v>
      </c>
      <c r="H5345" s="561" t="s">
        <v>33012</v>
      </c>
      <c r="I5345" s="561" t="s">
        <v>25535</v>
      </c>
      <c r="J5345" s="561" t="s">
        <v>326</v>
      </c>
      <c r="K5345" s="562" t="s">
        <v>3727</v>
      </c>
      <c r="L5345" s="561" t="s">
        <v>25</v>
      </c>
    </row>
    <row r="5346" spans="1:12" x14ac:dyDescent="0.25">
      <c r="A5346" s="561" t="s">
        <v>5027</v>
      </c>
      <c r="B5346" s="561" t="s">
        <v>5028</v>
      </c>
      <c r="C5346" s="561" t="s">
        <v>5178</v>
      </c>
      <c r="D5346" s="561" t="s">
        <v>5179</v>
      </c>
      <c r="E5346" s="562" t="s">
        <v>22</v>
      </c>
      <c r="F5346" s="561" t="s">
        <v>22</v>
      </c>
      <c r="G5346" s="561" t="s">
        <v>33013</v>
      </c>
      <c r="H5346" s="561" t="s">
        <v>33014</v>
      </c>
      <c r="I5346" s="561" t="s">
        <v>25535</v>
      </c>
      <c r="J5346" s="561" t="s">
        <v>24</v>
      </c>
      <c r="K5346" s="562" t="s">
        <v>2830</v>
      </c>
      <c r="L5346" s="561" t="s">
        <v>25</v>
      </c>
    </row>
    <row r="5347" spans="1:12" x14ac:dyDescent="0.25">
      <c r="A5347" s="561" t="s">
        <v>5027</v>
      </c>
      <c r="B5347" s="561" t="s">
        <v>5028</v>
      </c>
      <c r="C5347" s="561" t="s">
        <v>5178</v>
      </c>
      <c r="D5347" s="561" t="s">
        <v>5179</v>
      </c>
      <c r="E5347" s="562" t="s">
        <v>22</v>
      </c>
      <c r="F5347" s="561" t="s">
        <v>22</v>
      </c>
      <c r="G5347" s="561" t="s">
        <v>33015</v>
      </c>
      <c r="H5347" s="561" t="s">
        <v>33016</v>
      </c>
      <c r="I5347" s="561" t="s">
        <v>25535</v>
      </c>
      <c r="J5347" s="561" t="s">
        <v>24</v>
      </c>
      <c r="K5347" s="562" t="s">
        <v>570</v>
      </c>
      <c r="L5347" s="561" t="s">
        <v>25</v>
      </c>
    </row>
    <row r="5348" spans="1:12" x14ac:dyDescent="0.25">
      <c r="A5348" s="561" t="s">
        <v>5027</v>
      </c>
      <c r="B5348" s="561" t="s">
        <v>5028</v>
      </c>
      <c r="C5348" s="561" t="s">
        <v>5178</v>
      </c>
      <c r="D5348" s="561" t="s">
        <v>5179</v>
      </c>
      <c r="E5348" s="562" t="s">
        <v>22</v>
      </c>
      <c r="F5348" s="561" t="s">
        <v>22</v>
      </c>
      <c r="G5348" s="561" t="s">
        <v>33017</v>
      </c>
      <c r="H5348" s="561" t="s">
        <v>33018</v>
      </c>
      <c r="I5348" s="561" t="s">
        <v>25535</v>
      </c>
      <c r="J5348" s="561" t="s">
        <v>24</v>
      </c>
      <c r="K5348" s="562" t="s">
        <v>897</v>
      </c>
      <c r="L5348" s="561" t="s">
        <v>25</v>
      </c>
    </row>
    <row r="5349" spans="1:12" x14ac:dyDescent="0.25">
      <c r="A5349" s="561" t="s">
        <v>5027</v>
      </c>
      <c r="B5349" s="561" t="s">
        <v>5028</v>
      </c>
      <c r="C5349" s="561" t="s">
        <v>5178</v>
      </c>
      <c r="D5349" s="561" t="s">
        <v>5179</v>
      </c>
      <c r="E5349" s="562" t="s">
        <v>22</v>
      </c>
      <c r="F5349" s="561" t="s">
        <v>22</v>
      </c>
      <c r="G5349" s="561" t="s">
        <v>33019</v>
      </c>
      <c r="H5349" s="561" t="s">
        <v>33020</v>
      </c>
      <c r="I5349" s="561" t="s">
        <v>25535</v>
      </c>
      <c r="J5349" s="561" t="s">
        <v>24</v>
      </c>
      <c r="K5349" s="562" t="s">
        <v>68</v>
      </c>
      <c r="L5349" s="561" t="s">
        <v>25</v>
      </c>
    </row>
    <row r="5350" spans="1:12" x14ac:dyDescent="0.25">
      <c r="A5350" s="561" t="s">
        <v>5027</v>
      </c>
      <c r="B5350" s="561" t="s">
        <v>5028</v>
      </c>
      <c r="C5350" s="561" t="s">
        <v>5178</v>
      </c>
      <c r="D5350" s="561" t="s">
        <v>5179</v>
      </c>
      <c r="E5350" s="562" t="s">
        <v>22</v>
      </c>
      <c r="F5350" s="561" t="s">
        <v>22</v>
      </c>
      <c r="G5350" s="561" t="s">
        <v>33021</v>
      </c>
      <c r="H5350" s="561" t="s">
        <v>33022</v>
      </c>
      <c r="I5350" s="561" t="s">
        <v>25535</v>
      </c>
      <c r="J5350" s="561" t="s">
        <v>24</v>
      </c>
      <c r="K5350" s="562" t="s">
        <v>31059</v>
      </c>
      <c r="L5350" s="561" t="s">
        <v>25</v>
      </c>
    </row>
    <row r="5351" spans="1:12" x14ac:dyDescent="0.25">
      <c r="A5351" s="561" t="s">
        <v>5027</v>
      </c>
      <c r="B5351" s="561" t="s">
        <v>5028</v>
      </c>
      <c r="C5351" s="561" t="s">
        <v>5178</v>
      </c>
      <c r="D5351" s="561" t="s">
        <v>5179</v>
      </c>
      <c r="E5351" s="562" t="s">
        <v>22</v>
      </c>
      <c r="F5351" s="561" t="s">
        <v>22</v>
      </c>
      <c r="G5351" s="561" t="s">
        <v>33023</v>
      </c>
      <c r="H5351" s="561" t="s">
        <v>33024</v>
      </c>
      <c r="I5351" s="561" t="s">
        <v>25535</v>
      </c>
      <c r="J5351" s="561" t="s">
        <v>24</v>
      </c>
      <c r="K5351" s="562" t="s">
        <v>7406</v>
      </c>
      <c r="L5351" s="561" t="s">
        <v>25</v>
      </c>
    </row>
    <row r="5352" spans="1:12" x14ac:dyDescent="0.25">
      <c r="A5352" s="561" t="s">
        <v>5027</v>
      </c>
      <c r="B5352" s="561" t="s">
        <v>5028</v>
      </c>
      <c r="C5352" s="561" t="s">
        <v>5178</v>
      </c>
      <c r="D5352" s="561" t="s">
        <v>5179</v>
      </c>
      <c r="E5352" s="562" t="s">
        <v>22</v>
      </c>
      <c r="F5352" s="561" t="s">
        <v>22</v>
      </c>
      <c r="G5352" s="561" t="s">
        <v>33025</v>
      </c>
      <c r="H5352" s="561" t="s">
        <v>33026</v>
      </c>
      <c r="I5352" s="561" t="s">
        <v>25535</v>
      </c>
      <c r="J5352" s="561" t="s">
        <v>24</v>
      </c>
      <c r="K5352" s="562" t="s">
        <v>6269</v>
      </c>
      <c r="L5352" s="561" t="s">
        <v>25</v>
      </c>
    </row>
    <row r="5353" spans="1:12" x14ac:dyDescent="0.25">
      <c r="A5353" s="561" t="s">
        <v>5027</v>
      </c>
      <c r="B5353" s="561" t="s">
        <v>5028</v>
      </c>
      <c r="C5353" s="561" t="s">
        <v>5178</v>
      </c>
      <c r="D5353" s="561" t="s">
        <v>5179</v>
      </c>
      <c r="E5353" s="562" t="s">
        <v>22</v>
      </c>
      <c r="F5353" s="561" t="s">
        <v>22</v>
      </c>
      <c r="G5353" s="561" t="s">
        <v>33027</v>
      </c>
      <c r="H5353" s="561" t="s">
        <v>33028</v>
      </c>
      <c r="I5353" s="561" t="s">
        <v>25535</v>
      </c>
      <c r="J5353" s="561" t="s">
        <v>24</v>
      </c>
      <c r="K5353" s="562" t="s">
        <v>7352</v>
      </c>
      <c r="L5353" s="561" t="s">
        <v>25</v>
      </c>
    </row>
    <row r="5354" spans="1:12" x14ac:dyDescent="0.25">
      <c r="A5354" s="561" t="s">
        <v>5027</v>
      </c>
      <c r="B5354" s="561" t="s">
        <v>5028</v>
      </c>
      <c r="C5354" s="561" t="s">
        <v>5178</v>
      </c>
      <c r="D5354" s="561" t="s">
        <v>5179</v>
      </c>
      <c r="E5354" s="562" t="s">
        <v>22</v>
      </c>
      <c r="F5354" s="561" t="s">
        <v>22</v>
      </c>
      <c r="G5354" s="561" t="s">
        <v>33029</v>
      </c>
      <c r="H5354" s="561" t="s">
        <v>33030</v>
      </c>
      <c r="I5354" s="561" t="s">
        <v>25535</v>
      </c>
      <c r="J5354" s="561" t="s">
        <v>24</v>
      </c>
      <c r="K5354" s="562" t="s">
        <v>2788</v>
      </c>
      <c r="L5354" s="561" t="s">
        <v>25</v>
      </c>
    </row>
    <row r="5355" spans="1:12" x14ac:dyDescent="0.25">
      <c r="A5355" s="561" t="s">
        <v>5027</v>
      </c>
      <c r="B5355" s="561" t="s">
        <v>5028</v>
      </c>
      <c r="C5355" s="561" t="s">
        <v>5178</v>
      </c>
      <c r="D5355" s="561" t="s">
        <v>5179</v>
      </c>
      <c r="E5355" s="562" t="s">
        <v>22</v>
      </c>
      <c r="F5355" s="561" t="s">
        <v>22</v>
      </c>
      <c r="G5355" s="561" t="s">
        <v>33031</v>
      </c>
      <c r="H5355" s="561" t="s">
        <v>33032</v>
      </c>
      <c r="I5355" s="561" t="s">
        <v>25535</v>
      </c>
      <c r="J5355" s="561" t="s">
        <v>24</v>
      </c>
      <c r="K5355" s="562" t="s">
        <v>2708</v>
      </c>
      <c r="L5355" s="561" t="s">
        <v>25</v>
      </c>
    </row>
    <row r="5356" spans="1:12" x14ac:dyDescent="0.25">
      <c r="A5356" s="561" t="s">
        <v>5027</v>
      </c>
      <c r="B5356" s="561" t="s">
        <v>5028</v>
      </c>
      <c r="C5356" s="561" t="s">
        <v>5178</v>
      </c>
      <c r="D5356" s="561" t="s">
        <v>5179</v>
      </c>
      <c r="E5356" s="562" t="s">
        <v>22</v>
      </c>
      <c r="F5356" s="561" t="s">
        <v>22</v>
      </c>
      <c r="G5356" s="561" t="s">
        <v>33034</v>
      </c>
      <c r="H5356" s="561" t="s">
        <v>33035</v>
      </c>
      <c r="I5356" s="561" t="s">
        <v>25535</v>
      </c>
      <c r="J5356" s="561" t="s">
        <v>24</v>
      </c>
      <c r="K5356" s="562" t="s">
        <v>24761</v>
      </c>
      <c r="L5356" s="561" t="s">
        <v>25</v>
      </c>
    </row>
    <row r="5357" spans="1:12" x14ac:dyDescent="0.25">
      <c r="A5357" s="561" t="s">
        <v>5027</v>
      </c>
      <c r="B5357" s="561" t="s">
        <v>5028</v>
      </c>
      <c r="C5357" s="561" t="s">
        <v>5178</v>
      </c>
      <c r="D5357" s="561" t="s">
        <v>5179</v>
      </c>
      <c r="E5357" s="562" t="s">
        <v>22</v>
      </c>
      <c r="F5357" s="561" t="s">
        <v>22</v>
      </c>
      <c r="G5357" s="561" t="s">
        <v>33036</v>
      </c>
      <c r="H5357" s="561" t="s">
        <v>33037</v>
      </c>
      <c r="I5357" s="561" t="s">
        <v>25535</v>
      </c>
      <c r="J5357" s="561" t="s">
        <v>326</v>
      </c>
      <c r="K5357" s="562" t="s">
        <v>2739</v>
      </c>
      <c r="L5357" s="561" t="s">
        <v>25</v>
      </c>
    </row>
    <row r="5358" spans="1:12" x14ac:dyDescent="0.25">
      <c r="A5358" s="561" t="s">
        <v>5027</v>
      </c>
      <c r="B5358" s="561" t="s">
        <v>5028</v>
      </c>
      <c r="C5358" s="561" t="s">
        <v>5178</v>
      </c>
      <c r="D5358" s="561" t="s">
        <v>5179</v>
      </c>
      <c r="E5358" s="562" t="s">
        <v>22</v>
      </c>
      <c r="F5358" s="561" t="s">
        <v>22</v>
      </c>
      <c r="G5358" s="561" t="s">
        <v>33038</v>
      </c>
      <c r="H5358" s="561" t="s">
        <v>33039</v>
      </c>
      <c r="I5358" s="561" t="s">
        <v>25535</v>
      </c>
      <c r="J5358" s="561" t="s">
        <v>326</v>
      </c>
      <c r="K5358" s="562" t="s">
        <v>28284</v>
      </c>
      <c r="L5358" s="561" t="s">
        <v>25</v>
      </c>
    </row>
    <row r="5359" spans="1:12" x14ac:dyDescent="0.25">
      <c r="A5359" s="561" t="s">
        <v>5027</v>
      </c>
      <c r="B5359" s="561" t="s">
        <v>5028</v>
      </c>
      <c r="C5359" s="561" t="s">
        <v>5178</v>
      </c>
      <c r="D5359" s="561" t="s">
        <v>5179</v>
      </c>
      <c r="E5359" s="562" t="s">
        <v>22</v>
      </c>
      <c r="F5359" s="561" t="s">
        <v>22</v>
      </c>
      <c r="G5359" s="561" t="s">
        <v>33040</v>
      </c>
      <c r="H5359" s="561" t="s">
        <v>33041</v>
      </c>
      <c r="I5359" s="561" t="s">
        <v>25535</v>
      </c>
      <c r="J5359" s="561" t="s">
        <v>326</v>
      </c>
      <c r="K5359" s="562" t="s">
        <v>1401</v>
      </c>
      <c r="L5359" s="561" t="s">
        <v>25</v>
      </c>
    </row>
    <row r="5360" spans="1:12" x14ac:dyDescent="0.25">
      <c r="A5360" s="561" t="s">
        <v>5027</v>
      </c>
      <c r="B5360" s="561" t="s">
        <v>5028</v>
      </c>
      <c r="C5360" s="561" t="s">
        <v>5178</v>
      </c>
      <c r="D5360" s="561" t="s">
        <v>5179</v>
      </c>
      <c r="E5360" s="562" t="s">
        <v>22</v>
      </c>
      <c r="F5360" s="561" t="s">
        <v>22</v>
      </c>
      <c r="G5360" s="561" t="s">
        <v>33042</v>
      </c>
      <c r="H5360" s="561" t="s">
        <v>33043</v>
      </c>
      <c r="I5360" s="561" t="s">
        <v>25535</v>
      </c>
      <c r="J5360" s="561" t="s">
        <v>326</v>
      </c>
      <c r="K5360" s="562" t="s">
        <v>4331</v>
      </c>
      <c r="L5360" s="561" t="s">
        <v>25</v>
      </c>
    </row>
    <row r="5361" spans="1:12" x14ac:dyDescent="0.25">
      <c r="A5361" s="561" t="s">
        <v>5027</v>
      </c>
      <c r="B5361" s="561" t="s">
        <v>5028</v>
      </c>
      <c r="C5361" s="561" t="s">
        <v>5178</v>
      </c>
      <c r="D5361" s="561" t="s">
        <v>5179</v>
      </c>
      <c r="E5361" s="562" t="s">
        <v>22</v>
      </c>
      <c r="F5361" s="561" t="s">
        <v>22</v>
      </c>
      <c r="G5361" s="561" t="s">
        <v>33044</v>
      </c>
      <c r="H5361" s="561" t="s">
        <v>33045</v>
      </c>
      <c r="I5361" s="561" t="s">
        <v>25535</v>
      </c>
      <c r="J5361" s="561" t="s">
        <v>326</v>
      </c>
      <c r="K5361" s="562" t="s">
        <v>8569</v>
      </c>
      <c r="L5361" s="561" t="s">
        <v>25</v>
      </c>
    </row>
    <row r="5362" spans="1:12" x14ac:dyDescent="0.25">
      <c r="A5362" s="561" t="s">
        <v>5027</v>
      </c>
      <c r="B5362" s="561" t="s">
        <v>5028</v>
      </c>
      <c r="C5362" s="561" t="s">
        <v>5178</v>
      </c>
      <c r="D5362" s="561" t="s">
        <v>5179</v>
      </c>
      <c r="E5362" s="562" t="s">
        <v>22</v>
      </c>
      <c r="F5362" s="561" t="s">
        <v>22</v>
      </c>
      <c r="G5362" s="561" t="s">
        <v>33046</v>
      </c>
      <c r="H5362" s="561" t="s">
        <v>33047</v>
      </c>
      <c r="I5362" s="561" t="s">
        <v>25535</v>
      </c>
      <c r="J5362" s="561" t="s">
        <v>24</v>
      </c>
      <c r="K5362" s="562" t="s">
        <v>5070</v>
      </c>
      <c r="L5362" s="561" t="s">
        <v>25</v>
      </c>
    </row>
    <row r="5363" spans="1:12" x14ac:dyDescent="0.25">
      <c r="A5363" s="561" t="s">
        <v>5027</v>
      </c>
      <c r="B5363" s="561" t="s">
        <v>5028</v>
      </c>
      <c r="C5363" s="561" t="s">
        <v>5178</v>
      </c>
      <c r="D5363" s="561" t="s">
        <v>5179</v>
      </c>
      <c r="E5363" s="562" t="s">
        <v>22</v>
      </c>
      <c r="F5363" s="561" t="s">
        <v>22</v>
      </c>
      <c r="G5363" s="561" t="s">
        <v>33048</v>
      </c>
      <c r="H5363" s="561" t="s">
        <v>33049</v>
      </c>
      <c r="I5363" s="561" t="s">
        <v>25535</v>
      </c>
      <c r="J5363" s="561" t="s">
        <v>24</v>
      </c>
      <c r="K5363" s="562" t="s">
        <v>2863</v>
      </c>
      <c r="L5363" s="561" t="s">
        <v>25</v>
      </c>
    </row>
    <row r="5364" spans="1:12" x14ac:dyDescent="0.25">
      <c r="A5364" s="561" t="s">
        <v>5027</v>
      </c>
      <c r="B5364" s="561" t="s">
        <v>5028</v>
      </c>
      <c r="C5364" s="561" t="s">
        <v>5178</v>
      </c>
      <c r="D5364" s="561" t="s">
        <v>5179</v>
      </c>
      <c r="E5364" s="562" t="s">
        <v>22</v>
      </c>
      <c r="F5364" s="561" t="s">
        <v>22</v>
      </c>
      <c r="G5364" s="561" t="s">
        <v>33050</v>
      </c>
      <c r="H5364" s="561" t="s">
        <v>33051</v>
      </c>
      <c r="I5364" s="561" t="s">
        <v>25535</v>
      </c>
      <c r="J5364" s="561" t="s">
        <v>24</v>
      </c>
      <c r="K5364" s="562" t="s">
        <v>5537</v>
      </c>
      <c r="L5364" s="561" t="s">
        <v>25</v>
      </c>
    </row>
    <row r="5365" spans="1:12" x14ac:dyDescent="0.25">
      <c r="A5365" s="561" t="s">
        <v>5027</v>
      </c>
      <c r="B5365" s="561" t="s">
        <v>5028</v>
      </c>
      <c r="C5365" s="561" t="s">
        <v>5178</v>
      </c>
      <c r="D5365" s="561" t="s">
        <v>5179</v>
      </c>
      <c r="E5365" s="562" t="s">
        <v>22</v>
      </c>
      <c r="F5365" s="561" t="s">
        <v>22</v>
      </c>
      <c r="G5365" s="561" t="s">
        <v>33052</v>
      </c>
      <c r="H5365" s="561" t="s">
        <v>33053</v>
      </c>
      <c r="I5365" s="561" t="s">
        <v>25535</v>
      </c>
      <c r="J5365" s="561" t="s">
        <v>326</v>
      </c>
      <c r="K5365" s="562" t="s">
        <v>435</v>
      </c>
      <c r="L5365" s="561" t="s">
        <v>25</v>
      </c>
    </row>
    <row r="5366" spans="1:12" x14ac:dyDescent="0.25">
      <c r="A5366" s="561" t="s">
        <v>5027</v>
      </c>
      <c r="B5366" s="561" t="s">
        <v>5028</v>
      </c>
      <c r="C5366" s="561" t="s">
        <v>5178</v>
      </c>
      <c r="D5366" s="561" t="s">
        <v>5179</v>
      </c>
      <c r="E5366" s="562" t="s">
        <v>22</v>
      </c>
      <c r="F5366" s="561" t="s">
        <v>22</v>
      </c>
      <c r="G5366" s="561" t="s">
        <v>33054</v>
      </c>
      <c r="H5366" s="561" t="s">
        <v>33055</v>
      </c>
      <c r="I5366" s="561" t="s">
        <v>25535</v>
      </c>
      <c r="J5366" s="561" t="s">
        <v>326</v>
      </c>
      <c r="K5366" s="562" t="s">
        <v>2681</v>
      </c>
      <c r="L5366" s="561" t="s">
        <v>25</v>
      </c>
    </row>
    <row r="5367" spans="1:12" x14ac:dyDescent="0.25">
      <c r="A5367" s="561" t="s">
        <v>5027</v>
      </c>
      <c r="B5367" s="561" t="s">
        <v>5028</v>
      </c>
      <c r="C5367" s="561" t="s">
        <v>5178</v>
      </c>
      <c r="D5367" s="561" t="s">
        <v>5179</v>
      </c>
      <c r="E5367" s="562" t="s">
        <v>22</v>
      </c>
      <c r="F5367" s="561" t="s">
        <v>22</v>
      </c>
      <c r="G5367" s="561" t="s">
        <v>33056</v>
      </c>
      <c r="H5367" s="561" t="s">
        <v>33057</v>
      </c>
      <c r="I5367" s="561" t="s">
        <v>25535</v>
      </c>
      <c r="J5367" s="561" t="s">
        <v>326</v>
      </c>
      <c r="K5367" s="562" t="s">
        <v>2409</v>
      </c>
      <c r="L5367" s="561" t="s">
        <v>25</v>
      </c>
    </row>
    <row r="5368" spans="1:12" x14ac:dyDescent="0.25">
      <c r="A5368" s="561" t="s">
        <v>5027</v>
      </c>
      <c r="B5368" s="561" t="s">
        <v>5028</v>
      </c>
      <c r="C5368" s="561" t="s">
        <v>5178</v>
      </c>
      <c r="D5368" s="561" t="s">
        <v>5179</v>
      </c>
      <c r="E5368" s="562" t="s">
        <v>22</v>
      </c>
      <c r="F5368" s="561" t="s">
        <v>22</v>
      </c>
      <c r="G5368" s="561" t="s">
        <v>33058</v>
      </c>
      <c r="H5368" s="561" t="s">
        <v>33059</v>
      </c>
      <c r="I5368" s="561" t="s">
        <v>25535</v>
      </c>
      <c r="J5368" s="561" t="s">
        <v>326</v>
      </c>
      <c r="K5368" s="562" t="s">
        <v>7591</v>
      </c>
      <c r="L5368" s="561" t="s">
        <v>25</v>
      </c>
    </row>
    <row r="5369" spans="1:12" x14ac:dyDescent="0.25">
      <c r="A5369" s="561" t="s">
        <v>5027</v>
      </c>
      <c r="B5369" s="561" t="s">
        <v>5028</v>
      </c>
      <c r="C5369" s="561" t="s">
        <v>5178</v>
      </c>
      <c r="D5369" s="561" t="s">
        <v>5179</v>
      </c>
      <c r="E5369" s="562" t="s">
        <v>22</v>
      </c>
      <c r="F5369" s="561" t="s">
        <v>22</v>
      </c>
      <c r="G5369" s="561" t="s">
        <v>33060</v>
      </c>
      <c r="H5369" s="561" t="s">
        <v>33061</v>
      </c>
      <c r="I5369" s="561" t="s">
        <v>25535</v>
      </c>
      <c r="J5369" s="561" t="s">
        <v>326</v>
      </c>
      <c r="K5369" s="562" t="s">
        <v>7626</v>
      </c>
      <c r="L5369" s="561" t="s">
        <v>25</v>
      </c>
    </row>
    <row r="5370" spans="1:12" x14ac:dyDescent="0.25">
      <c r="A5370" s="561" t="s">
        <v>5027</v>
      </c>
      <c r="B5370" s="561" t="s">
        <v>5028</v>
      </c>
      <c r="C5370" s="561" t="s">
        <v>5178</v>
      </c>
      <c r="D5370" s="561" t="s">
        <v>5179</v>
      </c>
      <c r="E5370" s="562" t="s">
        <v>22</v>
      </c>
      <c r="F5370" s="561" t="s">
        <v>22</v>
      </c>
      <c r="G5370" s="561" t="s">
        <v>33062</v>
      </c>
      <c r="H5370" s="561" t="s">
        <v>33063</v>
      </c>
      <c r="I5370" s="561" t="s">
        <v>25535</v>
      </c>
      <c r="J5370" s="561" t="s">
        <v>24</v>
      </c>
      <c r="K5370" s="562" t="s">
        <v>7846</v>
      </c>
      <c r="L5370" s="561" t="s">
        <v>25</v>
      </c>
    </row>
    <row r="5371" spans="1:12" x14ac:dyDescent="0.25">
      <c r="A5371" s="561" t="s">
        <v>5027</v>
      </c>
      <c r="B5371" s="561" t="s">
        <v>5028</v>
      </c>
      <c r="C5371" s="561" t="s">
        <v>5178</v>
      </c>
      <c r="D5371" s="561" t="s">
        <v>5179</v>
      </c>
      <c r="E5371" s="562" t="s">
        <v>22</v>
      </c>
      <c r="F5371" s="561" t="s">
        <v>22</v>
      </c>
      <c r="G5371" s="561" t="s">
        <v>33064</v>
      </c>
      <c r="H5371" s="561" t="s">
        <v>33065</v>
      </c>
      <c r="I5371" s="561" t="s">
        <v>25535</v>
      </c>
      <c r="J5371" s="561" t="s">
        <v>24</v>
      </c>
      <c r="K5371" s="562" t="s">
        <v>2346</v>
      </c>
      <c r="L5371" s="561" t="s">
        <v>25</v>
      </c>
    </row>
    <row r="5372" spans="1:12" x14ac:dyDescent="0.25">
      <c r="A5372" s="561" t="s">
        <v>5027</v>
      </c>
      <c r="B5372" s="561" t="s">
        <v>5028</v>
      </c>
      <c r="C5372" s="561" t="s">
        <v>5178</v>
      </c>
      <c r="D5372" s="561" t="s">
        <v>5179</v>
      </c>
      <c r="E5372" s="562" t="s">
        <v>22</v>
      </c>
      <c r="F5372" s="561" t="s">
        <v>22</v>
      </c>
      <c r="G5372" s="561" t="s">
        <v>33066</v>
      </c>
      <c r="H5372" s="561" t="s">
        <v>33067</v>
      </c>
      <c r="I5372" s="561" t="s">
        <v>25535</v>
      </c>
      <c r="J5372" s="561" t="s">
        <v>24</v>
      </c>
      <c r="K5372" s="562" t="s">
        <v>4538</v>
      </c>
      <c r="L5372" s="561" t="s">
        <v>25</v>
      </c>
    </row>
    <row r="5373" spans="1:12" x14ac:dyDescent="0.25">
      <c r="A5373" s="561" t="s">
        <v>5027</v>
      </c>
      <c r="B5373" s="561" t="s">
        <v>5028</v>
      </c>
      <c r="C5373" s="561" t="s">
        <v>5178</v>
      </c>
      <c r="D5373" s="561" t="s">
        <v>5179</v>
      </c>
      <c r="E5373" s="562" t="s">
        <v>22</v>
      </c>
      <c r="F5373" s="561" t="s">
        <v>22</v>
      </c>
      <c r="G5373" s="561" t="s">
        <v>33068</v>
      </c>
      <c r="H5373" s="561" t="s">
        <v>33069</v>
      </c>
      <c r="I5373" s="561" t="s">
        <v>25535</v>
      </c>
      <c r="J5373" s="561" t="s">
        <v>24</v>
      </c>
      <c r="K5373" s="562" t="s">
        <v>6632</v>
      </c>
      <c r="L5373" s="561" t="s">
        <v>25</v>
      </c>
    </row>
    <row r="5374" spans="1:12" x14ac:dyDescent="0.25">
      <c r="A5374" s="561" t="s">
        <v>5027</v>
      </c>
      <c r="B5374" s="561" t="s">
        <v>5028</v>
      </c>
      <c r="C5374" s="561" t="s">
        <v>5178</v>
      </c>
      <c r="D5374" s="561" t="s">
        <v>5179</v>
      </c>
      <c r="E5374" s="562" t="s">
        <v>22</v>
      </c>
      <c r="F5374" s="561" t="s">
        <v>22</v>
      </c>
      <c r="G5374" s="561" t="s">
        <v>33070</v>
      </c>
      <c r="H5374" s="561" t="s">
        <v>33071</v>
      </c>
      <c r="I5374" s="561" t="s">
        <v>25535</v>
      </c>
      <c r="J5374" s="561" t="s">
        <v>24</v>
      </c>
      <c r="K5374" s="562" t="s">
        <v>35231</v>
      </c>
      <c r="L5374" s="561" t="s">
        <v>25</v>
      </c>
    </row>
    <row r="5375" spans="1:12" x14ac:dyDescent="0.25">
      <c r="A5375" s="561" t="s">
        <v>5027</v>
      </c>
      <c r="B5375" s="561" t="s">
        <v>5028</v>
      </c>
      <c r="C5375" s="561" t="s">
        <v>5178</v>
      </c>
      <c r="D5375" s="561" t="s">
        <v>5179</v>
      </c>
      <c r="E5375" s="562" t="s">
        <v>22</v>
      </c>
      <c r="F5375" s="561" t="s">
        <v>22</v>
      </c>
      <c r="G5375" s="561" t="s">
        <v>33072</v>
      </c>
      <c r="H5375" s="561" t="s">
        <v>33073</v>
      </c>
      <c r="I5375" s="561" t="s">
        <v>25535</v>
      </c>
      <c r="J5375" s="561" t="s">
        <v>24</v>
      </c>
      <c r="K5375" s="562" t="s">
        <v>28513</v>
      </c>
      <c r="L5375" s="561" t="s">
        <v>25</v>
      </c>
    </row>
    <row r="5376" spans="1:12" x14ac:dyDescent="0.25">
      <c r="A5376" s="561" t="s">
        <v>5027</v>
      </c>
      <c r="B5376" s="561" t="s">
        <v>5028</v>
      </c>
      <c r="C5376" s="561" t="s">
        <v>5178</v>
      </c>
      <c r="D5376" s="561" t="s">
        <v>5179</v>
      </c>
      <c r="E5376" s="562" t="s">
        <v>22</v>
      </c>
      <c r="F5376" s="561" t="s">
        <v>22</v>
      </c>
      <c r="G5376" s="561" t="s">
        <v>33074</v>
      </c>
      <c r="H5376" s="561" t="s">
        <v>33075</v>
      </c>
      <c r="I5376" s="561" t="s">
        <v>25535</v>
      </c>
      <c r="J5376" s="561" t="s">
        <v>24</v>
      </c>
      <c r="K5376" s="562" t="s">
        <v>7586</v>
      </c>
      <c r="L5376" s="561" t="s">
        <v>25</v>
      </c>
    </row>
    <row r="5377" spans="1:12" x14ac:dyDescent="0.25">
      <c r="A5377" s="561" t="s">
        <v>5027</v>
      </c>
      <c r="B5377" s="561" t="s">
        <v>5028</v>
      </c>
      <c r="C5377" s="561" t="s">
        <v>5178</v>
      </c>
      <c r="D5377" s="561" t="s">
        <v>5179</v>
      </c>
      <c r="E5377" s="562" t="s">
        <v>22</v>
      </c>
      <c r="F5377" s="561" t="s">
        <v>22</v>
      </c>
      <c r="G5377" s="561" t="s">
        <v>33076</v>
      </c>
      <c r="H5377" s="561" t="s">
        <v>33077</v>
      </c>
      <c r="I5377" s="561" t="s">
        <v>25535</v>
      </c>
      <c r="J5377" s="561" t="s">
        <v>24</v>
      </c>
      <c r="K5377" s="562" t="s">
        <v>3812</v>
      </c>
      <c r="L5377" s="561" t="s">
        <v>25</v>
      </c>
    </row>
    <row r="5378" spans="1:12" x14ac:dyDescent="0.25">
      <c r="A5378" s="561" t="s">
        <v>5027</v>
      </c>
      <c r="B5378" s="561" t="s">
        <v>5028</v>
      </c>
      <c r="C5378" s="561" t="s">
        <v>5178</v>
      </c>
      <c r="D5378" s="561" t="s">
        <v>5179</v>
      </c>
      <c r="E5378" s="562" t="s">
        <v>22</v>
      </c>
      <c r="F5378" s="561" t="s">
        <v>22</v>
      </c>
      <c r="G5378" s="561" t="s">
        <v>33079</v>
      </c>
      <c r="H5378" s="561" t="s">
        <v>33080</v>
      </c>
      <c r="I5378" s="561" t="s">
        <v>25535</v>
      </c>
      <c r="J5378" s="561" t="s">
        <v>24</v>
      </c>
      <c r="K5378" s="562" t="s">
        <v>2379</v>
      </c>
      <c r="L5378" s="561" t="s">
        <v>25</v>
      </c>
    </row>
    <row r="5379" spans="1:12" x14ac:dyDescent="0.25">
      <c r="A5379" s="561" t="s">
        <v>5027</v>
      </c>
      <c r="B5379" s="561" t="s">
        <v>5028</v>
      </c>
      <c r="C5379" s="561" t="s">
        <v>5178</v>
      </c>
      <c r="D5379" s="561" t="s">
        <v>5179</v>
      </c>
      <c r="E5379" s="562" t="s">
        <v>22</v>
      </c>
      <c r="F5379" s="561" t="s">
        <v>22</v>
      </c>
      <c r="G5379" s="561" t="s">
        <v>33082</v>
      </c>
      <c r="H5379" s="561" t="s">
        <v>33083</v>
      </c>
      <c r="I5379" s="561" t="s">
        <v>25535</v>
      </c>
      <c r="J5379" s="561" t="s">
        <v>24</v>
      </c>
      <c r="K5379" s="562" t="s">
        <v>2478</v>
      </c>
      <c r="L5379" s="561" t="s">
        <v>25</v>
      </c>
    </row>
    <row r="5380" spans="1:12" x14ac:dyDescent="0.25">
      <c r="A5380" s="561" t="s">
        <v>5027</v>
      </c>
      <c r="B5380" s="561" t="s">
        <v>5028</v>
      </c>
      <c r="C5380" s="561" t="s">
        <v>5178</v>
      </c>
      <c r="D5380" s="561" t="s">
        <v>5179</v>
      </c>
      <c r="E5380" s="562" t="s">
        <v>22</v>
      </c>
      <c r="F5380" s="561" t="s">
        <v>22</v>
      </c>
      <c r="G5380" s="561" t="s">
        <v>33084</v>
      </c>
      <c r="H5380" s="561" t="s">
        <v>33085</v>
      </c>
      <c r="I5380" s="561" t="s">
        <v>25535</v>
      </c>
      <c r="J5380" s="561" t="s">
        <v>24</v>
      </c>
      <c r="K5380" s="562" t="s">
        <v>3993</v>
      </c>
      <c r="L5380" s="561" t="s">
        <v>25</v>
      </c>
    </row>
    <row r="5381" spans="1:12" x14ac:dyDescent="0.25">
      <c r="A5381" s="561" t="s">
        <v>5027</v>
      </c>
      <c r="B5381" s="561" t="s">
        <v>5028</v>
      </c>
      <c r="C5381" s="561" t="s">
        <v>5186</v>
      </c>
      <c r="D5381" s="561" t="s">
        <v>5187</v>
      </c>
      <c r="E5381" s="562" t="s">
        <v>22</v>
      </c>
      <c r="F5381" s="561" t="s">
        <v>22</v>
      </c>
      <c r="G5381" s="561" t="s">
        <v>33086</v>
      </c>
      <c r="H5381" s="561" t="s">
        <v>5188</v>
      </c>
      <c r="I5381" s="561" t="s">
        <v>25535</v>
      </c>
      <c r="J5381" s="561" t="s">
        <v>7063</v>
      </c>
      <c r="K5381" s="562" t="s">
        <v>38453</v>
      </c>
      <c r="L5381" s="561" t="s">
        <v>25</v>
      </c>
    </row>
    <row r="5382" spans="1:12" x14ac:dyDescent="0.25">
      <c r="A5382" s="561" t="s">
        <v>5027</v>
      </c>
      <c r="B5382" s="561" t="s">
        <v>5028</v>
      </c>
      <c r="C5382" s="561" t="s">
        <v>5186</v>
      </c>
      <c r="D5382" s="561" t="s">
        <v>5187</v>
      </c>
      <c r="E5382" s="562" t="s">
        <v>22</v>
      </c>
      <c r="F5382" s="561" t="s">
        <v>22</v>
      </c>
      <c r="G5382" s="561" t="s">
        <v>33088</v>
      </c>
      <c r="H5382" s="561" t="s">
        <v>5190</v>
      </c>
      <c r="I5382" s="561" t="s">
        <v>25535</v>
      </c>
      <c r="J5382" s="561" t="s">
        <v>7063</v>
      </c>
      <c r="K5382" s="562" t="s">
        <v>32002</v>
      </c>
      <c r="L5382" s="561" t="s">
        <v>25</v>
      </c>
    </row>
    <row r="5383" spans="1:12" x14ac:dyDescent="0.25">
      <c r="A5383" s="561" t="s">
        <v>5027</v>
      </c>
      <c r="B5383" s="561" t="s">
        <v>5028</v>
      </c>
      <c r="C5383" s="561" t="s">
        <v>5186</v>
      </c>
      <c r="D5383" s="561" t="s">
        <v>5187</v>
      </c>
      <c r="E5383" s="562" t="s">
        <v>22</v>
      </c>
      <c r="F5383" s="561" t="s">
        <v>22</v>
      </c>
      <c r="G5383" s="561" t="s">
        <v>33089</v>
      </c>
      <c r="H5383" s="561" t="s">
        <v>5191</v>
      </c>
      <c r="I5383" s="561" t="s">
        <v>25535</v>
      </c>
      <c r="J5383" s="561" t="s">
        <v>7063</v>
      </c>
      <c r="K5383" s="562" t="s">
        <v>5995</v>
      </c>
      <c r="L5383" s="561" t="s">
        <v>25</v>
      </c>
    </row>
    <row r="5384" spans="1:12" x14ac:dyDescent="0.25">
      <c r="A5384" s="561" t="s">
        <v>5027</v>
      </c>
      <c r="B5384" s="561" t="s">
        <v>5028</v>
      </c>
      <c r="C5384" s="561" t="s">
        <v>5186</v>
      </c>
      <c r="D5384" s="561" t="s">
        <v>5187</v>
      </c>
      <c r="E5384" s="562" t="s">
        <v>22</v>
      </c>
      <c r="F5384" s="561" t="s">
        <v>22</v>
      </c>
      <c r="G5384" s="561" t="s">
        <v>33091</v>
      </c>
      <c r="H5384" s="561" t="s">
        <v>5193</v>
      </c>
      <c r="I5384" s="561" t="s">
        <v>25535</v>
      </c>
      <c r="J5384" s="561" t="s">
        <v>7063</v>
      </c>
      <c r="K5384" s="562" t="s">
        <v>520</v>
      </c>
      <c r="L5384" s="561" t="s">
        <v>25</v>
      </c>
    </row>
    <row r="5385" spans="1:12" x14ac:dyDescent="0.25">
      <c r="A5385" s="561" t="s">
        <v>5027</v>
      </c>
      <c r="B5385" s="561" t="s">
        <v>5028</v>
      </c>
      <c r="C5385" s="561" t="s">
        <v>5186</v>
      </c>
      <c r="D5385" s="561" t="s">
        <v>5187</v>
      </c>
      <c r="E5385" s="562" t="s">
        <v>22</v>
      </c>
      <c r="F5385" s="561" t="s">
        <v>22</v>
      </c>
      <c r="G5385" s="561" t="s">
        <v>33092</v>
      </c>
      <c r="H5385" s="561" t="s">
        <v>5195</v>
      </c>
      <c r="I5385" s="561" t="s">
        <v>25535</v>
      </c>
      <c r="J5385" s="561" t="s">
        <v>7063</v>
      </c>
      <c r="K5385" s="562" t="s">
        <v>7669</v>
      </c>
      <c r="L5385" s="561" t="s">
        <v>25</v>
      </c>
    </row>
    <row r="5386" spans="1:12" x14ac:dyDescent="0.25">
      <c r="A5386" s="561" t="s">
        <v>5027</v>
      </c>
      <c r="B5386" s="561" t="s">
        <v>5028</v>
      </c>
      <c r="C5386" s="561" t="s">
        <v>5186</v>
      </c>
      <c r="D5386" s="561" t="s">
        <v>5187</v>
      </c>
      <c r="E5386" s="562" t="s">
        <v>22</v>
      </c>
      <c r="F5386" s="561" t="s">
        <v>22</v>
      </c>
      <c r="G5386" s="561" t="s">
        <v>33093</v>
      </c>
      <c r="H5386" s="561" t="s">
        <v>5196</v>
      </c>
      <c r="I5386" s="561" t="s">
        <v>25535</v>
      </c>
      <c r="J5386" s="561" t="s">
        <v>7063</v>
      </c>
      <c r="K5386" s="562" t="s">
        <v>34101</v>
      </c>
      <c r="L5386" s="561" t="s">
        <v>25</v>
      </c>
    </row>
    <row r="5387" spans="1:12" x14ac:dyDescent="0.25">
      <c r="A5387" s="561" t="s">
        <v>5027</v>
      </c>
      <c r="B5387" s="561" t="s">
        <v>5028</v>
      </c>
      <c r="C5387" s="561" t="s">
        <v>5186</v>
      </c>
      <c r="D5387" s="561" t="s">
        <v>5187</v>
      </c>
      <c r="E5387" s="562" t="s">
        <v>22</v>
      </c>
      <c r="F5387" s="561" t="s">
        <v>22</v>
      </c>
      <c r="G5387" s="561" t="s">
        <v>33095</v>
      </c>
      <c r="H5387" s="561" t="s">
        <v>5197</v>
      </c>
      <c r="I5387" s="561" t="s">
        <v>25535</v>
      </c>
      <c r="J5387" s="561" t="s">
        <v>7063</v>
      </c>
      <c r="K5387" s="562" t="s">
        <v>8210</v>
      </c>
      <c r="L5387" s="561" t="s">
        <v>25</v>
      </c>
    </row>
    <row r="5388" spans="1:12" x14ac:dyDescent="0.25">
      <c r="A5388" s="561" t="s">
        <v>5027</v>
      </c>
      <c r="B5388" s="561" t="s">
        <v>5028</v>
      </c>
      <c r="C5388" s="561" t="s">
        <v>5186</v>
      </c>
      <c r="D5388" s="561" t="s">
        <v>5187</v>
      </c>
      <c r="E5388" s="562" t="s">
        <v>22</v>
      </c>
      <c r="F5388" s="561" t="s">
        <v>22</v>
      </c>
      <c r="G5388" s="561" t="s">
        <v>33097</v>
      </c>
      <c r="H5388" s="561" t="s">
        <v>5199</v>
      </c>
      <c r="I5388" s="561" t="s">
        <v>25535</v>
      </c>
      <c r="J5388" s="561" t="s">
        <v>7063</v>
      </c>
      <c r="K5388" s="562" t="s">
        <v>33233</v>
      </c>
      <c r="L5388" s="561" t="s">
        <v>25</v>
      </c>
    </row>
    <row r="5389" spans="1:12" x14ac:dyDescent="0.25">
      <c r="A5389" s="561" t="s">
        <v>5027</v>
      </c>
      <c r="B5389" s="561" t="s">
        <v>5028</v>
      </c>
      <c r="C5389" s="561" t="s">
        <v>5186</v>
      </c>
      <c r="D5389" s="561" t="s">
        <v>5187</v>
      </c>
      <c r="E5389" s="562" t="s">
        <v>22</v>
      </c>
      <c r="F5389" s="561" t="s">
        <v>22</v>
      </c>
      <c r="G5389" s="561" t="s">
        <v>33099</v>
      </c>
      <c r="H5389" s="561" t="s">
        <v>5200</v>
      </c>
      <c r="I5389" s="561" t="s">
        <v>25535</v>
      </c>
      <c r="J5389" s="561" t="s">
        <v>7063</v>
      </c>
      <c r="K5389" s="562" t="s">
        <v>686</v>
      </c>
      <c r="L5389" s="561" t="s">
        <v>25</v>
      </c>
    </row>
    <row r="5390" spans="1:12" x14ac:dyDescent="0.25">
      <c r="A5390" s="561" t="s">
        <v>5027</v>
      </c>
      <c r="B5390" s="561" t="s">
        <v>5028</v>
      </c>
      <c r="C5390" s="561" t="s">
        <v>5186</v>
      </c>
      <c r="D5390" s="561" t="s">
        <v>5187</v>
      </c>
      <c r="E5390" s="562" t="s">
        <v>22</v>
      </c>
      <c r="F5390" s="561" t="s">
        <v>22</v>
      </c>
      <c r="G5390" s="561" t="s">
        <v>33101</v>
      </c>
      <c r="H5390" s="561" t="s">
        <v>5201</v>
      </c>
      <c r="I5390" s="561" t="s">
        <v>25535</v>
      </c>
      <c r="J5390" s="561" t="s">
        <v>7063</v>
      </c>
      <c r="K5390" s="562" t="s">
        <v>38454</v>
      </c>
      <c r="L5390" s="561" t="s">
        <v>25</v>
      </c>
    </row>
    <row r="5391" spans="1:12" x14ac:dyDescent="0.25">
      <c r="A5391" s="561" t="s">
        <v>5027</v>
      </c>
      <c r="B5391" s="561" t="s">
        <v>5028</v>
      </c>
      <c r="C5391" s="561" t="s">
        <v>5186</v>
      </c>
      <c r="D5391" s="561" t="s">
        <v>5187</v>
      </c>
      <c r="E5391" s="562" t="s">
        <v>22</v>
      </c>
      <c r="F5391" s="561" t="s">
        <v>22</v>
      </c>
      <c r="G5391" s="561" t="s">
        <v>33102</v>
      </c>
      <c r="H5391" s="561" t="s">
        <v>5202</v>
      </c>
      <c r="I5391" s="561" t="s">
        <v>25535</v>
      </c>
      <c r="J5391" s="561" t="s">
        <v>7063</v>
      </c>
      <c r="K5391" s="562" t="s">
        <v>36329</v>
      </c>
      <c r="L5391" s="561" t="s">
        <v>25</v>
      </c>
    </row>
    <row r="5392" spans="1:12" x14ac:dyDescent="0.25">
      <c r="A5392" s="561" t="s">
        <v>5027</v>
      </c>
      <c r="B5392" s="561" t="s">
        <v>5028</v>
      </c>
      <c r="C5392" s="561" t="s">
        <v>5186</v>
      </c>
      <c r="D5392" s="561" t="s">
        <v>5187</v>
      </c>
      <c r="E5392" s="562" t="s">
        <v>22</v>
      </c>
      <c r="F5392" s="561" t="s">
        <v>22</v>
      </c>
      <c r="G5392" s="561" t="s">
        <v>33104</v>
      </c>
      <c r="H5392" s="561" t="s">
        <v>5203</v>
      </c>
      <c r="I5392" s="561" t="s">
        <v>25535</v>
      </c>
      <c r="J5392" s="561" t="s">
        <v>7063</v>
      </c>
      <c r="K5392" s="562" t="s">
        <v>33654</v>
      </c>
      <c r="L5392" s="561" t="s">
        <v>25</v>
      </c>
    </row>
    <row r="5393" spans="1:12" x14ac:dyDescent="0.25">
      <c r="A5393" s="561" t="s">
        <v>5027</v>
      </c>
      <c r="B5393" s="561" t="s">
        <v>5028</v>
      </c>
      <c r="C5393" s="561" t="s">
        <v>5186</v>
      </c>
      <c r="D5393" s="561" t="s">
        <v>5187</v>
      </c>
      <c r="E5393" s="562" t="s">
        <v>22</v>
      </c>
      <c r="F5393" s="561" t="s">
        <v>22</v>
      </c>
      <c r="G5393" s="561" t="s">
        <v>33106</v>
      </c>
      <c r="H5393" s="561" t="s">
        <v>5204</v>
      </c>
      <c r="I5393" s="561" t="s">
        <v>25535</v>
      </c>
      <c r="J5393" s="561" t="s">
        <v>7063</v>
      </c>
      <c r="K5393" s="562" t="s">
        <v>38455</v>
      </c>
      <c r="L5393" s="561" t="s">
        <v>25</v>
      </c>
    </row>
    <row r="5394" spans="1:12" x14ac:dyDescent="0.25">
      <c r="A5394" s="561" t="s">
        <v>5027</v>
      </c>
      <c r="B5394" s="561" t="s">
        <v>5028</v>
      </c>
      <c r="C5394" s="561" t="s">
        <v>5186</v>
      </c>
      <c r="D5394" s="561" t="s">
        <v>5187</v>
      </c>
      <c r="E5394" s="562" t="s">
        <v>22</v>
      </c>
      <c r="F5394" s="561" t="s">
        <v>22</v>
      </c>
      <c r="G5394" s="561" t="s">
        <v>33107</v>
      </c>
      <c r="H5394" s="561" t="s">
        <v>5205</v>
      </c>
      <c r="I5394" s="561" t="s">
        <v>25535</v>
      </c>
      <c r="J5394" s="561" t="s">
        <v>7063</v>
      </c>
      <c r="K5394" s="562" t="s">
        <v>7960</v>
      </c>
      <c r="L5394" s="561" t="s">
        <v>25</v>
      </c>
    </row>
    <row r="5395" spans="1:12" x14ac:dyDescent="0.25">
      <c r="A5395" s="561" t="s">
        <v>5027</v>
      </c>
      <c r="B5395" s="561" t="s">
        <v>5028</v>
      </c>
      <c r="C5395" s="561" t="s">
        <v>5186</v>
      </c>
      <c r="D5395" s="561" t="s">
        <v>5187</v>
      </c>
      <c r="E5395" s="562" t="s">
        <v>22</v>
      </c>
      <c r="F5395" s="561" t="s">
        <v>22</v>
      </c>
      <c r="G5395" s="561" t="s">
        <v>33109</v>
      </c>
      <c r="H5395" s="561" t="s">
        <v>5206</v>
      </c>
      <c r="I5395" s="561" t="s">
        <v>25535</v>
      </c>
      <c r="J5395" s="561" t="s">
        <v>7063</v>
      </c>
      <c r="K5395" s="562" t="s">
        <v>5326</v>
      </c>
      <c r="L5395" s="561" t="s">
        <v>25</v>
      </c>
    </row>
    <row r="5396" spans="1:12" x14ac:dyDescent="0.25">
      <c r="A5396" s="561" t="s">
        <v>5027</v>
      </c>
      <c r="B5396" s="561" t="s">
        <v>5028</v>
      </c>
      <c r="C5396" s="561" t="s">
        <v>5186</v>
      </c>
      <c r="D5396" s="561" t="s">
        <v>5187</v>
      </c>
      <c r="E5396" s="562" t="s">
        <v>22</v>
      </c>
      <c r="F5396" s="561" t="s">
        <v>22</v>
      </c>
      <c r="G5396" s="561" t="s">
        <v>33110</v>
      </c>
      <c r="H5396" s="561" t="s">
        <v>5208</v>
      </c>
      <c r="I5396" s="561" t="s">
        <v>25535</v>
      </c>
      <c r="J5396" s="561" t="s">
        <v>7063</v>
      </c>
      <c r="K5396" s="562" t="s">
        <v>37738</v>
      </c>
      <c r="L5396" s="561" t="s">
        <v>25</v>
      </c>
    </row>
    <row r="5397" spans="1:12" x14ac:dyDescent="0.25">
      <c r="A5397" s="561" t="s">
        <v>5027</v>
      </c>
      <c r="B5397" s="561" t="s">
        <v>5028</v>
      </c>
      <c r="C5397" s="561" t="s">
        <v>5186</v>
      </c>
      <c r="D5397" s="561" t="s">
        <v>5187</v>
      </c>
      <c r="E5397" s="562" t="s">
        <v>22</v>
      </c>
      <c r="F5397" s="561" t="s">
        <v>22</v>
      </c>
      <c r="G5397" s="561" t="s">
        <v>33111</v>
      </c>
      <c r="H5397" s="561" t="s">
        <v>5209</v>
      </c>
      <c r="I5397" s="561" t="s">
        <v>25535</v>
      </c>
      <c r="J5397" s="561" t="s">
        <v>7063</v>
      </c>
      <c r="K5397" s="562" t="s">
        <v>29597</v>
      </c>
      <c r="L5397" s="561" t="s">
        <v>25</v>
      </c>
    </row>
    <row r="5398" spans="1:12" x14ac:dyDescent="0.25">
      <c r="A5398" s="561" t="s">
        <v>5027</v>
      </c>
      <c r="B5398" s="561" t="s">
        <v>5028</v>
      </c>
      <c r="C5398" s="561" t="s">
        <v>5186</v>
      </c>
      <c r="D5398" s="561" t="s">
        <v>5187</v>
      </c>
      <c r="E5398" s="562" t="s">
        <v>22</v>
      </c>
      <c r="F5398" s="561" t="s">
        <v>22</v>
      </c>
      <c r="G5398" s="561" t="s">
        <v>33112</v>
      </c>
      <c r="H5398" s="561" t="s">
        <v>5210</v>
      </c>
      <c r="I5398" s="561" t="s">
        <v>25535</v>
      </c>
      <c r="J5398" s="561" t="s">
        <v>7063</v>
      </c>
      <c r="K5398" s="562" t="s">
        <v>37815</v>
      </c>
      <c r="L5398" s="561" t="s">
        <v>25</v>
      </c>
    </row>
    <row r="5399" spans="1:12" x14ac:dyDescent="0.25">
      <c r="A5399" s="561" t="s">
        <v>5027</v>
      </c>
      <c r="B5399" s="561" t="s">
        <v>5028</v>
      </c>
      <c r="C5399" s="561" t="s">
        <v>5186</v>
      </c>
      <c r="D5399" s="561" t="s">
        <v>5187</v>
      </c>
      <c r="E5399" s="562" t="s">
        <v>22</v>
      </c>
      <c r="F5399" s="561" t="s">
        <v>22</v>
      </c>
      <c r="G5399" s="561" t="s">
        <v>33114</v>
      </c>
      <c r="H5399" s="561" t="s">
        <v>5211</v>
      </c>
      <c r="I5399" s="561" t="s">
        <v>25535</v>
      </c>
      <c r="J5399" s="561" t="s">
        <v>7063</v>
      </c>
      <c r="K5399" s="562" t="s">
        <v>38456</v>
      </c>
      <c r="L5399" s="561" t="s">
        <v>25</v>
      </c>
    </row>
    <row r="5400" spans="1:12" x14ac:dyDescent="0.25">
      <c r="A5400" s="561" t="s">
        <v>5027</v>
      </c>
      <c r="B5400" s="561" t="s">
        <v>5028</v>
      </c>
      <c r="C5400" s="561" t="s">
        <v>5186</v>
      </c>
      <c r="D5400" s="561" t="s">
        <v>5187</v>
      </c>
      <c r="E5400" s="562" t="s">
        <v>22</v>
      </c>
      <c r="F5400" s="561" t="s">
        <v>22</v>
      </c>
      <c r="G5400" s="561" t="s">
        <v>33116</v>
      </c>
      <c r="H5400" s="561" t="s">
        <v>5212</v>
      </c>
      <c r="I5400" s="561" t="s">
        <v>25535</v>
      </c>
      <c r="J5400" s="561" t="s">
        <v>7063</v>
      </c>
      <c r="K5400" s="562" t="s">
        <v>8596</v>
      </c>
      <c r="L5400" s="561" t="s">
        <v>25</v>
      </c>
    </row>
    <row r="5401" spans="1:12" x14ac:dyDescent="0.25">
      <c r="A5401" s="561" t="s">
        <v>5027</v>
      </c>
      <c r="B5401" s="561" t="s">
        <v>5028</v>
      </c>
      <c r="C5401" s="561" t="s">
        <v>5186</v>
      </c>
      <c r="D5401" s="561" t="s">
        <v>5187</v>
      </c>
      <c r="E5401" s="562" t="s">
        <v>22</v>
      </c>
      <c r="F5401" s="561" t="s">
        <v>22</v>
      </c>
      <c r="G5401" s="561" t="s">
        <v>33118</v>
      </c>
      <c r="H5401" s="561" t="s">
        <v>5213</v>
      </c>
      <c r="I5401" s="561" t="s">
        <v>25535</v>
      </c>
      <c r="J5401" s="561" t="s">
        <v>7063</v>
      </c>
      <c r="K5401" s="562" t="s">
        <v>38457</v>
      </c>
      <c r="L5401" s="561" t="s">
        <v>25</v>
      </c>
    </row>
    <row r="5402" spans="1:12" x14ac:dyDescent="0.25">
      <c r="A5402" s="561" t="s">
        <v>5027</v>
      </c>
      <c r="B5402" s="561" t="s">
        <v>5028</v>
      </c>
      <c r="C5402" s="561" t="s">
        <v>5186</v>
      </c>
      <c r="D5402" s="561" t="s">
        <v>5187</v>
      </c>
      <c r="E5402" s="562" t="s">
        <v>22</v>
      </c>
      <c r="F5402" s="561" t="s">
        <v>22</v>
      </c>
      <c r="G5402" s="561" t="s">
        <v>33120</v>
      </c>
      <c r="H5402" s="561" t="s">
        <v>5214</v>
      </c>
      <c r="I5402" s="561" t="s">
        <v>25535</v>
      </c>
      <c r="J5402" s="561" t="s">
        <v>7063</v>
      </c>
      <c r="K5402" s="562" t="s">
        <v>38458</v>
      </c>
      <c r="L5402" s="561" t="s">
        <v>25</v>
      </c>
    </row>
    <row r="5403" spans="1:12" x14ac:dyDescent="0.25">
      <c r="A5403" s="561" t="s">
        <v>5027</v>
      </c>
      <c r="B5403" s="561" t="s">
        <v>5028</v>
      </c>
      <c r="C5403" s="561" t="s">
        <v>5186</v>
      </c>
      <c r="D5403" s="561" t="s">
        <v>5187</v>
      </c>
      <c r="E5403" s="562" t="s">
        <v>22</v>
      </c>
      <c r="F5403" s="561" t="s">
        <v>22</v>
      </c>
      <c r="G5403" s="561" t="s">
        <v>33122</v>
      </c>
      <c r="H5403" s="561" t="s">
        <v>5215</v>
      </c>
      <c r="I5403" s="561" t="s">
        <v>25535</v>
      </c>
      <c r="J5403" s="561" t="s">
        <v>7063</v>
      </c>
      <c r="K5403" s="562" t="s">
        <v>37034</v>
      </c>
      <c r="L5403" s="561" t="s">
        <v>25</v>
      </c>
    </row>
    <row r="5404" spans="1:12" x14ac:dyDescent="0.25">
      <c r="A5404" s="561" t="s">
        <v>5027</v>
      </c>
      <c r="B5404" s="561" t="s">
        <v>5028</v>
      </c>
      <c r="C5404" s="561" t="s">
        <v>5186</v>
      </c>
      <c r="D5404" s="561" t="s">
        <v>5187</v>
      </c>
      <c r="E5404" s="562" t="s">
        <v>22</v>
      </c>
      <c r="F5404" s="561" t="s">
        <v>22</v>
      </c>
      <c r="G5404" s="561" t="s">
        <v>33123</v>
      </c>
      <c r="H5404" s="561" t="s">
        <v>5216</v>
      </c>
      <c r="I5404" s="561" t="s">
        <v>25535</v>
      </c>
      <c r="J5404" s="561" t="s">
        <v>7063</v>
      </c>
      <c r="K5404" s="562" t="s">
        <v>38459</v>
      </c>
      <c r="L5404" s="561" t="s">
        <v>25</v>
      </c>
    </row>
    <row r="5405" spans="1:12" x14ac:dyDescent="0.25">
      <c r="A5405" s="561" t="s">
        <v>5027</v>
      </c>
      <c r="B5405" s="561" t="s">
        <v>5028</v>
      </c>
      <c r="C5405" s="561" t="s">
        <v>5186</v>
      </c>
      <c r="D5405" s="561" t="s">
        <v>5187</v>
      </c>
      <c r="E5405" s="562" t="s">
        <v>22</v>
      </c>
      <c r="F5405" s="561" t="s">
        <v>22</v>
      </c>
      <c r="G5405" s="561" t="s">
        <v>33124</v>
      </c>
      <c r="H5405" s="561" t="s">
        <v>5217</v>
      </c>
      <c r="I5405" s="561" t="s">
        <v>25535</v>
      </c>
      <c r="J5405" s="561" t="s">
        <v>7063</v>
      </c>
      <c r="K5405" s="562" t="s">
        <v>8424</v>
      </c>
      <c r="L5405" s="561" t="s">
        <v>25</v>
      </c>
    </row>
    <row r="5406" spans="1:12" x14ac:dyDescent="0.25">
      <c r="A5406" s="561" t="s">
        <v>5027</v>
      </c>
      <c r="B5406" s="561" t="s">
        <v>5028</v>
      </c>
      <c r="C5406" s="561" t="s">
        <v>5186</v>
      </c>
      <c r="D5406" s="561" t="s">
        <v>5187</v>
      </c>
      <c r="E5406" s="562" t="s">
        <v>22</v>
      </c>
      <c r="F5406" s="561" t="s">
        <v>22</v>
      </c>
      <c r="G5406" s="561" t="s">
        <v>33125</v>
      </c>
      <c r="H5406" s="561" t="s">
        <v>5218</v>
      </c>
      <c r="I5406" s="561" t="s">
        <v>25535</v>
      </c>
      <c r="J5406" s="561" t="s">
        <v>7063</v>
      </c>
      <c r="K5406" s="562" t="s">
        <v>7364</v>
      </c>
      <c r="L5406" s="561" t="s">
        <v>25</v>
      </c>
    </row>
    <row r="5407" spans="1:12" x14ac:dyDescent="0.25">
      <c r="A5407" s="561" t="s">
        <v>5027</v>
      </c>
      <c r="B5407" s="561" t="s">
        <v>5028</v>
      </c>
      <c r="C5407" s="561" t="s">
        <v>5220</v>
      </c>
      <c r="D5407" s="561" t="s">
        <v>5221</v>
      </c>
      <c r="E5407" s="562" t="s">
        <v>22</v>
      </c>
      <c r="F5407" s="561" t="s">
        <v>22</v>
      </c>
      <c r="G5407" s="561" t="s">
        <v>33126</v>
      </c>
      <c r="H5407" s="561" t="s">
        <v>5222</v>
      </c>
      <c r="I5407" s="561" t="s">
        <v>25535</v>
      </c>
      <c r="J5407" s="561" t="s">
        <v>7063</v>
      </c>
      <c r="K5407" s="562" t="s">
        <v>6649</v>
      </c>
      <c r="L5407" s="561" t="s">
        <v>25</v>
      </c>
    </row>
    <row r="5408" spans="1:12" x14ac:dyDescent="0.25">
      <c r="A5408" s="561" t="s">
        <v>5027</v>
      </c>
      <c r="B5408" s="561" t="s">
        <v>5028</v>
      </c>
      <c r="C5408" s="561" t="s">
        <v>5220</v>
      </c>
      <c r="D5408" s="561" t="s">
        <v>5221</v>
      </c>
      <c r="E5408" s="562" t="s">
        <v>22</v>
      </c>
      <c r="F5408" s="561" t="s">
        <v>22</v>
      </c>
      <c r="G5408" s="561" t="s">
        <v>33127</v>
      </c>
      <c r="H5408" s="561" t="s">
        <v>5223</v>
      </c>
      <c r="I5408" s="561" t="s">
        <v>25535</v>
      </c>
      <c r="J5408" s="561" t="s">
        <v>7063</v>
      </c>
      <c r="K5408" s="562" t="s">
        <v>7452</v>
      </c>
      <c r="L5408" s="561" t="s">
        <v>25</v>
      </c>
    </row>
    <row r="5409" spans="1:12" x14ac:dyDescent="0.25">
      <c r="A5409" s="561" t="s">
        <v>5027</v>
      </c>
      <c r="B5409" s="561" t="s">
        <v>5028</v>
      </c>
      <c r="C5409" s="561" t="s">
        <v>5220</v>
      </c>
      <c r="D5409" s="561" t="s">
        <v>5221</v>
      </c>
      <c r="E5409" s="562" t="s">
        <v>22</v>
      </c>
      <c r="F5409" s="561" t="s">
        <v>22</v>
      </c>
      <c r="G5409" s="561" t="s">
        <v>33128</v>
      </c>
      <c r="H5409" s="561" t="s">
        <v>5225</v>
      </c>
      <c r="I5409" s="561" t="s">
        <v>25535</v>
      </c>
      <c r="J5409" s="561" t="s">
        <v>7063</v>
      </c>
      <c r="K5409" s="562" t="s">
        <v>4313</v>
      </c>
      <c r="L5409" s="561" t="s">
        <v>25</v>
      </c>
    </row>
    <row r="5410" spans="1:12" x14ac:dyDescent="0.25">
      <c r="A5410" s="561" t="s">
        <v>5027</v>
      </c>
      <c r="B5410" s="561" t="s">
        <v>5028</v>
      </c>
      <c r="C5410" s="561" t="s">
        <v>5220</v>
      </c>
      <c r="D5410" s="561" t="s">
        <v>5221</v>
      </c>
      <c r="E5410" s="562" t="s">
        <v>22</v>
      </c>
      <c r="F5410" s="561" t="s">
        <v>22</v>
      </c>
      <c r="G5410" s="561" t="s">
        <v>33130</v>
      </c>
      <c r="H5410" s="561" t="s">
        <v>5226</v>
      </c>
      <c r="I5410" s="561" t="s">
        <v>25535</v>
      </c>
      <c r="J5410" s="561" t="s">
        <v>7063</v>
      </c>
      <c r="K5410" s="562" t="s">
        <v>1489</v>
      </c>
      <c r="L5410" s="561" t="s">
        <v>25</v>
      </c>
    </row>
    <row r="5411" spans="1:12" x14ac:dyDescent="0.25">
      <c r="A5411" s="561" t="s">
        <v>5027</v>
      </c>
      <c r="B5411" s="561" t="s">
        <v>5028</v>
      </c>
      <c r="C5411" s="561" t="s">
        <v>5220</v>
      </c>
      <c r="D5411" s="561" t="s">
        <v>5221</v>
      </c>
      <c r="E5411" s="562" t="s">
        <v>22</v>
      </c>
      <c r="F5411" s="561" t="s">
        <v>22</v>
      </c>
      <c r="G5411" s="561">
        <v>93364</v>
      </c>
      <c r="H5411" s="561" t="s">
        <v>5228</v>
      </c>
      <c r="I5411" s="561" t="s">
        <v>25535</v>
      </c>
      <c r="J5411" s="561" t="s">
        <v>7063</v>
      </c>
      <c r="K5411" s="562" t="s">
        <v>2784</v>
      </c>
      <c r="L5411" s="561" t="s">
        <v>25</v>
      </c>
    </row>
    <row r="5412" spans="1:12" x14ac:dyDescent="0.25">
      <c r="A5412" s="561" t="s">
        <v>5027</v>
      </c>
      <c r="B5412" s="561" t="s">
        <v>5028</v>
      </c>
      <c r="C5412" s="561" t="s">
        <v>5220</v>
      </c>
      <c r="D5412" s="561" t="s">
        <v>5221</v>
      </c>
      <c r="E5412" s="562" t="s">
        <v>22</v>
      </c>
      <c r="F5412" s="561" t="s">
        <v>22</v>
      </c>
      <c r="G5412" s="561" t="s">
        <v>33131</v>
      </c>
      <c r="H5412" s="561" t="s">
        <v>5229</v>
      </c>
      <c r="I5412" s="561" t="s">
        <v>25535</v>
      </c>
      <c r="J5412" s="561" t="s">
        <v>7063</v>
      </c>
      <c r="K5412" s="562" t="s">
        <v>7934</v>
      </c>
      <c r="L5412" s="561" t="s">
        <v>25</v>
      </c>
    </row>
    <row r="5413" spans="1:12" x14ac:dyDescent="0.25">
      <c r="A5413" s="561" t="s">
        <v>5027</v>
      </c>
      <c r="B5413" s="561" t="s">
        <v>5028</v>
      </c>
      <c r="C5413" s="561" t="s">
        <v>5220</v>
      </c>
      <c r="D5413" s="561" t="s">
        <v>5221</v>
      </c>
      <c r="E5413" s="562" t="s">
        <v>22</v>
      </c>
      <c r="F5413" s="561" t="s">
        <v>22</v>
      </c>
      <c r="G5413" s="561" t="s">
        <v>33132</v>
      </c>
      <c r="H5413" s="561" t="s">
        <v>5230</v>
      </c>
      <c r="I5413" s="561" t="s">
        <v>25535</v>
      </c>
      <c r="J5413" s="561" t="s">
        <v>7063</v>
      </c>
      <c r="K5413" s="562" t="s">
        <v>7751</v>
      </c>
      <c r="L5413" s="561" t="s">
        <v>25</v>
      </c>
    </row>
    <row r="5414" spans="1:12" x14ac:dyDescent="0.25">
      <c r="A5414" s="561" t="s">
        <v>5027</v>
      </c>
      <c r="B5414" s="561" t="s">
        <v>5028</v>
      </c>
      <c r="C5414" s="561" t="s">
        <v>5220</v>
      </c>
      <c r="D5414" s="561" t="s">
        <v>5221</v>
      </c>
      <c r="E5414" s="562" t="s">
        <v>22</v>
      </c>
      <c r="F5414" s="561" t="s">
        <v>22</v>
      </c>
      <c r="G5414" s="561" t="s">
        <v>33133</v>
      </c>
      <c r="H5414" s="561" t="s">
        <v>5231</v>
      </c>
      <c r="I5414" s="561" t="s">
        <v>25535</v>
      </c>
      <c r="J5414" s="561" t="s">
        <v>7063</v>
      </c>
      <c r="K5414" s="562" t="s">
        <v>3579</v>
      </c>
      <c r="L5414" s="561" t="s">
        <v>25</v>
      </c>
    </row>
    <row r="5415" spans="1:12" x14ac:dyDescent="0.25">
      <c r="A5415" s="561" t="s">
        <v>5027</v>
      </c>
      <c r="B5415" s="561" t="s">
        <v>5028</v>
      </c>
      <c r="C5415" s="561" t="s">
        <v>5220</v>
      </c>
      <c r="D5415" s="561" t="s">
        <v>5221</v>
      </c>
      <c r="E5415" s="562" t="s">
        <v>22</v>
      </c>
      <c r="F5415" s="561" t="s">
        <v>22</v>
      </c>
      <c r="G5415" s="561" t="s">
        <v>33134</v>
      </c>
      <c r="H5415" s="561" t="s">
        <v>5232</v>
      </c>
      <c r="I5415" s="561" t="s">
        <v>25535</v>
      </c>
      <c r="J5415" s="561" t="s">
        <v>7063</v>
      </c>
      <c r="K5415" s="562" t="s">
        <v>8282</v>
      </c>
      <c r="L5415" s="561" t="s">
        <v>25</v>
      </c>
    </row>
    <row r="5416" spans="1:12" x14ac:dyDescent="0.25">
      <c r="A5416" s="561" t="s">
        <v>5027</v>
      </c>
      <c r="B5416" s="561" t="s">
        <v>5028</v>
      </c>
      <c r="C5416" s="561" t="s">
        <v>5220</v>
      </c>
      <c r="D5416" s="561" t="s">
        <v>5221</v>
      </c>
      <c r="E5416" s="562" t="s">
        <v>22</v>
      </c>
      <c r="F5416" s="561" t="s">
        <v>22</v>
      </c>
      <c r="G5416" s="561" t="s">
        <v>33135</v>
      </c>
      <c r="H5416" s="561" t="s">
        <v>5233</v>
      </c>
      <c r="I5416" s="561" t="s">
        <v>25535</v>
      </c>
      <c r="J5416" s="561" t="s">
        <v>7063</v>
      </c>
      <c r="K5416" s="562" t="s">
        <v>4122</v>
      </c>
      <c r="L5416" s="561" t="s">
        <v>25</v>
      </c>
    </row>
    <row r="5417" spans="1:12" x14ac:dyDescent="0.25">
      <c r="A5417" s="561" t="s">
        <v>5027</v>
      </c>
      <c r="B5417" s="561" t="s">
        <v>5028</v>
      </c>
      <c r="C5417" s="561" t="s">
        <v>5220</v>
      </c>
      <c r="D5417" s="561" t="s">
        <v>5221</v>
      </c>
      <c r="E5417" s="562" t="s">
        <v>22</v>
      </c>
      <c r="F5417" s="561" t="s">
        <v>22</v>
      </c>
      <c r="G5417" s="561" t="s">
        <v>33136</v>
      </c>
      <c r="H5417" s="561" t="s">
        <v>5234</v>
      </c>
      <c r="I5417" s="561" t="s">
        <v>25535</v>
      </c>
      <c r="J5417" s="561" t="s">
        <v>7063</v>
      </c>
      <c r="K5417" s="562" t="s">
        <v>4072</v>
      </c>
      <c r="L5417" s="561" t="s">
        <v>25</v>
      </c>
    </row>
    <row r="5418" spans="1:12" x14ac:dyDescent="0.25">
      <c r="A5418" s="561" t="s">
        <v>5027</v>
      </c>
      <c r="B5418" s="561" t="s">
        <v>5028</v>
      </c>
      <c r="C5418" s="561" t="s">
        <v>5220</v>
      </c>
      <c r="D5418" s="561" t="s">
        <v>5221</v>
      </c>
      <c r="E5418" s="562" t="s">
        <v>22</v>
      </c>
      <c r="F5418" s="561" t="s">
        <v>22</v>
      </c>
      <c r="G5418" s="561" t="s">
        <v>33137</v>
      </c>
      <c r="H5418" s="561" t="s">
        <v>5235</v>
      </c>
      <c r="I5418" s="561" t="s">
        <v>25535</v>
      </c>
      <c r="J5418" s="561" t="s">
        <v>7063</v>
      </c>
      <c r="K5418" s="562" t="s">
        <v>7362</v>
      </c>
      <c r="L5418" s="561" t="s">
        <v>25</v>
      </c>
    </row>
    <row r="5419" spans="1:12" x14ac:dyDescent="0.25">
      <c r="A5419" s="561" t="s">
        <v>5027</v>
      </c>
      <c r="B5419" s="561" t="s">
        <v>5028</v>
      </c>
      <c r="C5419" s="561" t="s">
        <v>5220</v>
      </c>
      <c r="D5419" s="561" t="s">
        <v>5221</v>
      </c>
      <c r="E5419" s="562" t="s">
        <v>22</v>
      </c>
      <c r="F5419" s="561" t="s">
        <v>22</v>
      </c>
      <c r="G5419" s="561" t="s">
        <v>33138</v>
      </c>
      <c r="H5419" s="561" t="s">
        <v>5236</v>
      </c>
      <c r="I5419" s="561" t="s">
        <v>25535</v>
      </c>
      <c r="J5419" s="561" t="s">
        <v>7063</v>
      </c>
      <c r="K5419" s="562" t="s">
        <v>4118</v>
      </c>
      <c r="L5419" s="561" t="s">
        <v>25</v>
      </c>
    </row>
    <row r="5420" spans="1:12" x14ac:dyDescent="0.25">
      <c r="A5420" s="561" t="s">
        <v>5027</v>
      </c>
      <c r="B5420" s="561" t="s">
        <v>5028</v>
      </c>
      <c r="C5420" s="561" t="s">
        <v>5220</v>
      </c>
      <c r="D5420" s="561" t="s">
        <v>5221</v>
      </c>
      <c r="E5420" s="562" t="s">
        <v>22</v>
      </c>
      <c r="F5420" s="561" t="s">
        <v>22</v>
      </c>
      <c r="G5420" s="561" t="s">
        <v>33139</v>
      </c>
      <c r="H5420" s="561" t="s">
        <v>5237</v>
      </c>
      <c r="I5420" s="561" t="s">
        <v>25535</v>
      </c>
      <c r="J5420" s="561" t="s">
        <v>7063</v>
      </c>
      <c r="K5420" s="562" t="s">
        <v>8238</v>
      </c>
      <c r="L5420" s="561" t="s">
        <v>25</v>
      </c>
    </row>
    <row r="5421" spans="1:12" x14ac:dyDescent="0.25">
      <c r="A5421" s="561" t="s">
        <v>5027</v>
      </c>
      <c r="B5421" s="561" t="s">
        <v>5028</v>
      </c>
      <c r="C5421" s="561" t="s">
        <v>5220</v>
      </c>
      <c r="D5421" s="561" t="s">
        <v>5221</v>
      </c>
      <c r="E5421" s="562" t="s">
        <v>22</v>
      </c>
      <c r="F5421" s="561" t="s">
        <v>22</v>
      </c>
      <c r="G5421" s="561" t="s">
        <v>33140</v>
      </c>
      <c r="H5421" s="561" t="s">
        <v>5238</v>
      </c>
      <c r="I5421" s="561" t="s">
        <v>25535</v>
      </c>
      <c r="J5421" s="561" t="s">
        <v>7063</v>
      </c>
      <c r="K5421" s="562" t="s">
        <v>34096</v>
      </c>
      <c r="L5421" s="561" t="s">
        <v>25</v>
      </c>
    </row>
    <row r="5422" spans="1:12" x14ac:dyDescent="0.25">
      <c r="A5422" s="561" t="s">
        <v>5027</v>
      </c>
      <c r="B5422" s="561" t="s">
        <v>5028</v>
      </c>
      <c r="C5422" s="561" t="s">
        <v>5220</v>
      </c>
      <c r="D5422" s="561" t="s">
        <v>5221</v>
      </c>
      <c r="E5422" s="562" t="s">
        <v>22</v>
      </c>
      <c r="F5422" s="561" t="s">
        <v>22</v>
      </c>
      <c r="G5422" s="561" t="s">
        <v>33141</v>
      </c>
      <c r="H5422" s="561" t="s">
        <v>5239</v>
      </c>
      <c r="I5422" s="561" t="s">
        <v>25535</v>
      </c>
      <c r="J5422" s="561" t="s">
        <v>7063</v>
      </c>
      <c r="K5422" s="562" t="s">
        <v>2824</v>
      </c>
      <c r="L5422" s="561" t="s">
        <v>25</v>
      </c>
    </row>
    <row r="5423" spans="1:12" x14ac:dyDescent="0.25">
      <c r="A5423" s="561" t="s">
        <v>5027</v>
      </c>
      <c r="B5423" s="561" t="s">
        <v>5028</v>
      </c>
      <c r="C5423" s="561" t="s">
        <v>5220</v>
      </c>
      <c r="D5423" s="561" t="s">
        <v>5221</v>
      </c>
      <c r="E5423" s="562" t="s">
        <v>22</v>
      </c>
      <c r="F5423" s="561" t="s">
        <v>22</v>
      </c>
      <c r="G5423" s="561" t="s">
        <v>33142</v>
      </c>
      <c r="H5423" s="561" t="s">
        <v>5240</v>
      </c>
      <c r="I5423" s="561" t="s">
        <v>25535</v>
      </c>
      <c r="J5423" s="561" t="s">
        <v>7063</v>
      </c>
      <c r="K5423" s="562" t="s">
        <v>8337</v>
      </c>
      <c r="L5423" s="561" t="s">
        <v>25</v>
      </c>
    </row>
    <row r="5424" spans="1:12" x14ac:dyDescent="0.25">
      <c r="A5424" s="561" t="s">
        <v>5027</v>
      </c>
      <c r="B5424" s="561" t="s">
        <v>5028</v>
      </c>
      <c r="C5424" s="561" t="s">
        <v>5220</v>
      </c>
      <c r="D5424" s="561" t="s">
        <v>5221</v>
      </c>
      <c r="E5424" s="562" t="s">
        <v>22</v>
      </c>
      <c r="F5424" s="561" t="s">
        <v>22</v>
      </c>
      <c r="G5424" s="561" t="s">
        <v>33143</v>
      </c>
      <c r="H5424" s="561" t="s">
        <v>5242</v>
      </c>
      <c r="I5424" s="561" t="s">
        <v>25535</v>
      </c>
      <c r="J5424" s="561" t="s">
        <v>7063</v>
      </c>
      <c r="K5424" s="562" t="s">
        <v>8510</v>
      </c>
      <c r="L5424" s="561" t="s">
        <v>25</v>
      </c>
    </row>
    <row r="5425" spans="1:12" x14ac:dyDescent="0.25">
      <c r="A5425" s="561" t="s">
        <v>5027</v>
      </c>
      <c r="B5425" s="561" t="s">
        <v>5028</v>
      </c>
      <c r="C5425" s="561" t="s">
        <v>5220</v>
      </c>
      <c r="D5425" s="561" t="s">
        <v>5221</v>
      </c>
      <c r="E5425" s="562" t="s">
        <v>22</v>
      </c>
      <c r="F5425" s="561" t="s">
        <v>22</v>
      </c>
      <c r="G5425" s="561" t="s">
        <v>33144</v>
      </c>
      <c r="H5425" s="561" t="s">
        <v>5243</v>
      </c>
      <c r="I5425" s="561" t="s">
        <v>25535</v>
      </c>
      <c r="J5425" s="561" t="s">
        <v>7063</v>
      </c>
      <c r="K5425" s="562" t="s">
        <v>8652</v>
      </c>
      <c r="L5425" s="561" t="s">
        <v>25</v>
      </c>
    </row>
    <row r="5426" spans="1:12" x14ac:dyDescent="0.25">
      <c r="A5426" s="561" t="s">
        <v>5027</v>
      </c>
      <c r="B5426" s="561" t="s">
        <v>5028</v>
      </c>
      <c r="C5426" s="561" t="s">
        <v>5220</v>
      </c>
      <c r="D5426" s="561" t="s">
        <v>5221</v>
      </c>
      <c r="E5426" s="562" t="s">
        <v>22</v>
      </c>
      <c r="F5426" s="561" t="s">
        <v>22</v>
      </c>
      <c r="G5426" s="561" t="s">
        <v>33145</v>
      </c>
      <c r="H5426" s="561" t="s">
        <v>5244</v>
      </c>
      <c r="I5426" s="561" t="s">
        <v>25535</v>
      </c>
      <c r="J5426" s="561" t="s">
        <v>7063</v>
      </c>
      <c r="K5426" s="562" t="s">
        <v>853</v>
      </c>
      <c r="L5426" s="561" t="s">
        <v>25</v>
      </c>
    </row>
    <row r="5427" spans="1:12" x14ac:dyDescent="0.25">
      <c r="A5427" s="561" t="s">
        <v>5027</v>
      </c>
      <c r="B5427" s="561" t="s">
        <v>5028</v>
      </c>
      <c r="C5427" s="561" t="s">
        <v>5220</v>
      </c>
      <c r="D5427" s="561" t="s">
        <v>5221</v>
      </c>
      <c r="E5427" s="562" t="s">
        <v>22</v>
      </c>
      <c r="F5427" s="561" t="s">
        <v>22</v>
      </c>
      <c r="G5427" s="561" t="s">
        <v>33146</v>
      </c>
      <c r="H5427" s="561" t="s">
        <v>5246</v>
      </c>
      <c r="I5427" s="561" t="s">
        <v>25535</v>
      </c>
      <c r="J5427" s="561" t="s">
        <v>7063</v>
      </c>
      <c r="K5427" s="562" t="s">
        <v>7047</v>
      </c>
      <c r="L5427" s="561" t="s">
        <v>25</v>
      </c>
    </row>
    <row r="5428" spans="1:12" x14ac:dyDescent="0.25">
      <c r="A5428" s="561" t="s">
        <v>5027</v>
      </c>
      <c r="B5428" s="561" t="s">
        <v>5028</v>
      </c>
      <c r="C5428" s="561" t="s">
        <v>5220</v>
      </c>
      <c r="D5428" s="561" t="s">
        <v>5221</v>
      </c>
      <c r="E5428" s="562" t="s">
        <v>22</v>
      </c>
      <c r="F5428" s="561" t="s">
        <v>22</v>
      </c>
      <c r="G5428" s="561" t="s">
        <v>33147</v>
      </c>
      <c r="H5428" s="561" t="s">
        <v>5247</v>
      </c>
      <c r="I5428" s="561" t="s">
        <v>25535</v>
      </c>
      <c r="J5428" s="561" t="s">
        <v>7063</v>
      </c>
      <c r="K5428" s="562" t="s">
        <v>1520</v>
      </c>
      <c r="L5428" s="561" t="s">
        <v>25</v>
      </c>
    </row>
    <row r="5429" spans="1:12" x14ac:dyDescent="0.25">
      <c r="A5429" s="561" t="s">
        <v>5027</v>
      </c>
      <c r="B5429" s="561" t="s">
        <v>5028</v>
      </c>
      <c r="C5429" s="561" t="s">
        <v>5220</v>
      </c>
      <c r="D5429" s="561" t="s">
        <v>5221</v>
      </c>
      <c r="E5429" s="562" t="s">
        <v>22</v>
      </c>
      <c r="F5429" s="561" t="s">
        <v>22</v>
      </c>
      <c r="G5429" s="561" t="s">
        <v>33148</v>
      </c>
      <c r="H5429" s="561" t="s">
        <v>5249</v>
      </c>
      <c r="I5429" s="561" t="s">
        <v>25535</v>
      </c>
      <c r="J5429" s="561" t="s">
        <v>7063</v>
      </c>
      <c r="K5429" s="562" t="s">
        <v>38460</v>
      </c>
      <c r="L5429" s="561" t="s">
        <v>25</v>
      </c>
    </row>
    <row r="5430" spans="1:12" x14ac:dyDescent="0.25">
      <c r="A5430" s="561" t="s">
        <v>5027</v>
      </c>
      <c r="B5430" s="561" t="s">
        <v>5028</v>
      </c>
      <c r="C5430" s="561" t="s">
        <v>5220</v>
      </c>
      <c r="D5430" s="561" t="s">
        <v>5221</v>
      </c>
      <c r="E5430" s="562" t="s">
        <v>22</v>
      </c>
      <c r="F5430" s="561" t="s">
        <v>22</v>
      </c>
      <c r="G5430" s="561" t="s">
        <v>33149</v>
      </c>
      <c r="H5430" s="561" t="s">
        <v>5251</v>
      </c>
      <c r="I5430" s="561" t="s">
        <v>25535</v>
      </c>
      <c r="J5430" s="561" t="s">
        <v>326</v>
      </c>
      <c r="K5430" s="562" t="s">
        <v>23212</v>
      </c>
      <c r="L5430" s="561" t="s">
        <v>25</v>
      </c>
    </row>
    <row r="5431" spans="1:12" x14ac:dyDescent="0.25">
      <c r="A5431" s="561" t="s">
        <v>5027</v>
      </c>
      <c r="B5431" s="561" t="s">
        <v>5028</v>
      </c>
      <c r="C5431" s="561" t="s">
        <v>5252</v>
      </c>
      <c r="D5431" s="561" t="s">
        <v>5253</v>
      </c>
      <c r="E5431" s="562" t="s">
        <v>22</v>
      </c>
      <c r="F5431" s="561" t="s">
        <v>22</v>
      </c>
      <c r="G5431" s="561" t="s">
        <v>33150</v>
      </c>
      <c r="H5431" s="561" t="s">
        <v>5254</v>
      </c>
      <c r="I5431" s="561" t="s">
        <v>33151</v>
      </c>
      <c r="J5431" s="561" t="s">
        <v>7063</v>
      </c>
      <c r="K5431" s="562" t="s">
        <v>7917</v>
      </c>
      <c r="L5431" s="561" t="s">
        <v>25</v>
      </c>
    </row>
    <row r="5432" spans="1:12" x14ac:dyDescent="0.25">
      <c r="A5432" s="561" t="s">
        <v>5027</v>
      </c>
      <c r="B5432" s="561" t="s">
        <v>5028</v>
      </c>
      <c r="C5432" s="561" t="s">
        <v>5252</v>
      </c>
      <c r="D5432" s="561" t="s">
        <v>5253</v>
      </c>
      <c r="E5432" s="562" t="s">
        <v>22</v>
      </c>
      <c r="F5432" s="561" t="s">
        <v>22</v>
      </c>
      <c r="G5432" s="561">
        <v>97917</v>
      </c>
      <c r="H5432" s="561" t="s">
        <v>5256</v>
      </c>
      <c r="I5432" s="561" t="s">
        <v>33151</v>
      </c>
      <c r="J5432" s="561" t="s">
        <v>7063</v>
      </c>
      <c r="K5432" s="562" t="s">
        <v>35644</v>
      </c>
      <c r="L5432" s="561" t="s">
        <v>25</v>
      </c>
    </row>
    <row r="5433" spans="1:12" x14ac:dyDescent="0.25">
      <c r="A5433" s="561" t="s">
        <v>5027</v>
      </c>
      <c r="B5433" s="561" t="s">
        <v>5028</v>
      </c>
      <c r="C5433" s="561" t="s">
        <v>5252</v>
      </c>
      <c r="D5433" s="561" t="s">
        <v>5253</v>
      </c>
      <c r="E5433" s="562" t="s">
        <v>22</v>
      </c>
      <c r="F5433" s="561" t="s">
        <v>22</v>
      </c>
      <c r="G5433" s="561" t="s">
        <v>33152</v>
      </c>
      <c r="H5433" s="561" t="s">
        <v>5257</v>
      </c>
      <c r="I5433" s="561" t="s">
        <v>33151</v>
      </c>
      <c r="J5433" s="561" t="s">
        <v>7063</v>
      </c>
      <c r="K5433" s="562" t="s">
        <v>8035</v>
      </c>
      <c r="L5433" s="561" t="s">
        <v>25</v>
      </c>
    </row>
    <row r="5434" spans="1:12" x14ac:dyDescent="0.25">
      <c r="A5434" s="561" t="s">
        <v>5027</v>
      </c>
      <c r="B5434" s="561" t="s">
        <v>5028</v>
      </c>
      <c r="C5434" s="561" t="s">
        <v>5252</v>
      </c>
      <c r="D5434" s="561" t="s">
        <v>5253</v>
      </c>
      <c r="E5434" s="562" t="s">
        <v>22</v>
      </c>
      <c r="F5434" s="561" t="s">
        <v>22</v>
      </c>
      <c r="G5434" s="561" t="s">
        <v>33153</v>
      </c>
      <c r="H5434" s="561" t="s">
        <v>5258</v>
      </c>
      <c r="I5434" s="561" t="s">
        <v>33151</v>
      </c>
      <c r="J5434" s="561" t="s">
        <v>7063</v>
      </c>
      <c r="K5434" s="562" t="s">
        <v>1090</v>
      </c>
      <c r="L5434" s="561" t="s">
        <v>25</v>
      </c>
    </row>
    <row r="5435" spans="1:12" x14ac:dyDescent="0.25">
      <c r="A5435" s="561" t="s">
        <v>5027</v>
      </c>
      <c r="B5435" s="561" t="s">
        <v>5028</v>
      </c>
      <c r="C5435" s="561" t="s">
        <v>5259</v>
      </c>
      <c r="D5435" s="561" t="s">
        <v>5260</v>
      </c>
      <c r="E5435" s="562" t="s">
        <v>22</v>
      </c>
      <c r="F5435" s="561" t="s">
        <v>22</v>
      </c>
      <c r="G5435" s="561" t="s">
        <v>33154</v>
      </c>
      <c r="H5435" s="561" t="s">
        <v>5261</v>
      </c>
      <c r="I5435" s="561" t="s">
        <v>23868</v>
      </c>
      <c r="J5435" s="561" t="s">
        <v>7063</v>
      </c>
      <c r="K5435" s="562" t="s">
        <v>1313</v>
      </c>
      <c r="L5435" s="561" t="s">
        <v>25</v>
      </c>
    </row>
    <row r="5436" spans="1:12" x14ac:dyDescent="0.25">
      <c r="A5436" s="561" t="s">
        <v>5027</v>
      </c>
      <c r="B5436" s="561" t="s">
        <v>5028</v>
      </c>
      <c r="C5436" s="561" t="s">
        <v>5259</v>
      </c>
      <c r="D5436" s="561" t="s">
        <v>5260</v>
      </c>
      <c r="E5436" s="562" t="s">
        <v>22</v>
      </c>
      <c r="F5436" s="561" t="s">
        <v>22</v>
      </c>
      <c r="G5436" s="561" t="s">
        <v>33155</v>
      </c>
      <c r="H5436" s="561" t="s">
        <v>5262</v>
      </c>
      <c r="I5436" s="561" t="s">
        <v>23868</v>
      </c>
      <c r="J5436" s="561" t="s">
        <v>7063</v>
      </c>
      <c r="K5436" s="562" t="s">
        <v>38461</v>
      </c>
      <c r="L5436" s="561" t="s">
        <v>25</v>
      </c>
    </row>
    <row r="5437" spans="1:12" x14ac:dyDescent="0.25">
      <c r="A5437" s="561" t="s">
        <v>5027</v>
      </c>
      <c r="B5437" s="561" t="s">
        <v>5028</v>
      </c>
      <c r="C5437" s="561" t="s">
        <v>5259</v>
      </c>
      <c r="D5437" s="561" t="s">
        <v>5260</v>
      </c>
      <c r="E5437" s="562" t="s">
        <v>22</v>
      </c>
      <c r="F5437" s="561" t="s">
        <v>22</v>
      </c>
      <c r="G5437" s="561" t="s">
        <v>33156</v>
      </c>
      <c r="H5437" s="561" t="s">
        <v>5264</v>
      </c>
      <c r="I5437" s="561" t="s">
        <v>25535</v>
      </c>
      <c r="J5437" s="561" t="s">
        <v>7063</v>
      </c>
      <c r="K5437" s="562" t="s">
        <v>29259</v>
      </c>
      <c r="L5437" s="561" t="s">
        <v>25</v>
      </c>
    </row>
    <row r="5438" spans="1:12" x14ac:dyDescent="0.25">
      <c r="A5438" s="561" t="s">
        <v>5027</v>
      </c>
      <c r="B5438" s="561" t="s">
        <v>5028</v>
      </c>
      <c r="C5438" s="561" t="s">
        <v>5259</v>
      </c>
      <c r="D5438" s="561" t="s">
        <v>5260</v>
      </c>
      <c r="E5438" s="562" t="s">
        <v>22</v>
      </c>
      <c r="F5438" s="561" t="s">
        <v>22</v>
      </c>
      <c r="G5438" s="561" t="s">
        <v>33158</v>
      </c>
      <c r="H5438" s="561" t="s">
        <v>5265</v>
      </c>
      <c r="I5438" s="561" t="s">
        <v>25535</v>
      </c>
      <c r="J5438" s="561" t="s">
        <v>7063</v>
      </c>
      <c r="K5438" s="562" t="s">
        <v>38462</v>
      </c>
      <c r="L5438" s="561" t="s">
        <v>25</v>
      </c>
    </row>
    <row r="5439" spans="1:12" x14ac:dyDescent="0.25">
      <c r="A5439" s="561" t="s">
        <v>5027</v>
      </c>
      <c r="B5439" s="561" t="s">
        <v>5028</v>
      </c>
      <c r="C5439" s="561" t="s">
        <v>5259</v>
      </c>
      <c r="D5439" s="561" t="s">
        <v>5260</v>
      </c>
      <c r="E5439" s="562" t="s">
        <v>22</v>
      </c>
      <c r="F5439" s="561" t="s">
        <v>22</v>
      </c>
      <c r="G5439" s="561" t="s">
        <v>33160</v>
      </c>
      <c r="H5439" s="561" t="s">
        <v>5266</v>
      </c>
      <c r="I5439" s="561" t="s">
        <v>25535</v>
      </c>
      <c r="J5439" s="561" t="s">
        <v>7063</v>
      </c>
      <c r="K5439" s="562" t="s">
        <v>38463</v>
      </c>
      <c r="L5439" s="561" t="s">
        <v>25</v>
      </c>
    </row>
    <row r="5440" spans="1:12" x14ac:dyDescent="0.25">
      <c r="A5440" s="561" t="s">
        <v>5027</v>
      </c>
      <c r="B5440" s="561" t="s">
        <v>5028</v>
      </c>
      <c r="C5440" s="561" t="s">
        <v>5259</v>
      </c>
      <c r="D5440" s="561" t="s">
        <v>5260</v>
      </c>
      <c r="E5440" s="562" t="s">
        <v>22</v>
      </c>
      <c r="F5440" s="561" t="s">
        <v>22</v>
      </c>
      <c r="G5440" s="561" t="s">
        <v>33162</v>
      </c>
      <c r="H5440" s="561" t="s">
        <v>5267</v>
      </c>
      <c r="I5440" s="561" t="s">
        <v>25535</v>
      </c>
      <c r="J5440" s="561" t="s">
        <v>7063</v>
      </c>
      <c r="K5440" s="562" t="s">
        <v>34479</v>
      </c>
      <c r="L5440" s="561" t="s">
        <v>25</v>
      </c>
    </row>
    <row r="5441" spans="1:12" x14ac:dyDescent="0.25">
      <c r="A5441" s="561" t="s">
        <v>5027</v>
      </c>
      <c r="B5441" s="561" t="s">
        <v>5028</v>
      </c>
      <c r="C5441" s="561" t="s">
        <v>5259</v>
      </c>
      <c r="D5441" s="561" t="s">
        <v>5260</v>
      </c>
      <c r="E5441" s="562" t="s">
        <v>22</v>
      </c>
      <c r="F5441" s="561" t="s">
        <v>22</v>
      </c>
      <c r="G5441" s="561" t="s">
        <v>33164</v>
      </c>
      <c r="H5441" s="561" t="s">
        <v>5268</v>
      </c>
      <c r="I5441" s="561" t="s">
        <v>25535</v>
      </c>
      <c r="J5441" s="561" t="s">
        <v>7063</v>
      </c>
      <c r="K5441" s="562" t="s">
        <v>30352</v>
      </c>
      <c r="L5441" s="561" t="s">
        <v>25</v>
      </c>
    </row>
    <row r="5442" spans="1:12" x14ac:dyDescent="0.25">
      <c r="A5442" s="561" t="s">
        <v>5027</v>
      </c>
      <c r="B5442" s="561" t="s">
        <v>5028</v>
      </c>
      <c r="C5442" s="561" t="s">
        <v>5259</v>
      </c>
      <c r="D5442" s="561" t="s">
        <v>5260</v>
      </c>
      <c r="E5442" s="562" t="s">
        <v>22</v>
      </c>
      <c r="F5442" s="561" t="s">
        <v>22</v>
      </c>
      <c r="G5442" s="561" t="s">
        <v>33166</v>
      </c>
      <c r="H5442" s="561" t="s">
        <v>5269</v>
      </c>
      <c r="I5442" s="561" t="s">
        <v>25535</v>
      </c>
      <c r="J5442" s="561" t="s">
        <v>7063</v>
      </c>
      <c r="K5442" s="562" t="s">
        <v>38464</v>
      </c>
      <c r="L5442" s="561" t="s">
        <v>25</v>
      </c>
    </row>
    <row r="5443" spans="1:12" x14ac:dyDescent="0.25">
      <c r="A5443" s="561" t="s">
        <v>5027</v>
      </c>
      <c r="B5443" s="561" t="s">
        <v>5028</v>
      </c>
      <c r="C5443" s="561" t="s">
        <v>5259</v>
      </c>
      <c r="D5443" s="561" t="s">
        <v>5260</v>
      </c>
      <c r="E5443" s="562" t="s">
        <v>22</v>
      </c>
      <c r="F5443" s="561" t="s">
        <v>22</v>
      </c>
      <c r="G5443" s="561" t="s">
        <v>33168</v>
      </c>
      <c r="H5443" s="561" t="s">
        <v>5270</v>
      </c>
      <c r="I5443" s="561" t="s">
        <v>25535</v>
      </c>
      <c r="J5443" s="561" t="s">
        <v>7063</v>
      </c>
      <c r="K5443" s="562" t="s">
        <v>38465</v>
      </c>
      <c r="L5443" s="561" t="s">
        <v>25</v>
      </c>
    </row>
    <row r="5444" spans="1:12" x14ac:dyDescent="0.25">
      <c r="A5444" s="561" t="s">
        <v>5027</v>
      </c>
      <c r="B5444" s="561" t="s">
        <v>5028</v>
      </c>
      <c r="C5444" s="561" t="s">
        <v>5259</v>
      </c>
      <c r="D5444" s="561" t="s">
        <v>5260</v>
      </c>
      <c r="E5444" s="562" t="s">
        <v>22</v>
      </c>
      <c r="F5444" s="561" t="s">
        <v>22</v>
      </c>
      <c r="G5444" s="561" t="s">
        <v>33170</v>
      </c>
      <c r="H5444" s="561" t="s">
        <v>5271</v>
      </c>
      <c r="I5444" s="561" t="s">
        <v>25535</v>
      </c>
      <c r="J5444" s="561" t="s">
        <v>7063</v>
      </c>
      <c r="K5444" s="562" t="s">
        <v>38466</v>
      </c>
      <c r="L5444" s="561" t="s">
        <v>25</v>
      </c>
    </row>
    <row r="5445" spans="1:12" x14ac:dyDescent="0.25">
      <c r="A5445" s="561" t="s">
        <v>5027</v>
      </c>
      <c r="B5445" s="561" t="s">
        <v>5028</v>
      </c>
      <c r="C5445" s="561" t="s">
        <v>5272</v>
      </c>
      <c r="D5445" s="561" t="s">
        <v>5273</v>
      </c>
      <c r="E5445" s="562" t="s">
        <v>22</v>
      </c>
      <c r="F5445" s="561" t="s">
        <v>22</v>
      </c>
      <c r="G5445" s="561" t="s">
        <v>33172</v>
      </c>
      <c r="H5445" s="561" t="s">
        <v>5274</v>
      </c>
      <c r="I5445" s="561" t="s">
        <v>25535</v>
      </c>
      <c r="J5445" s="561" t="s">
        <v>7063</v>
      </c>
      <c r="K5445" s="562" t="s">
        <v>6461</v>
      </c>
      <c r="L5445" s="561" t="s">
        <v>25</v>
      </c>
    </row>
    <row r="5446" spans="1:12" x14ac:dyDescent="0.25">
      <c r="A5446" s="561" t="s">
        <v>5276</v>
      </c>
      <c r="B5446" s="561" t="s">
        <v>5277</v>
      </c>
      <c r="C5446" s="561" t="s">
        <v>5278</v>
      </c>
      <c r="D5446" s="561" t="s">
        <v>5279</v>
      </c>
      <c r="E5446" s="562" t="s">
        <v>22</v>
      </c>
      <c r="F5446" s="561" t="s">
        <v>22</v>
      </c>
      <c r="G5446" s="561" t="s">
        <v>33173</v>
      </c>
      <c r="H5446" s="561" t="s">
        <v>5283</v>
      </c>
      <c r="I5446" s="561" t="s">
        <v>23868</v>
      </c>
      <c r="J5446" s="561" t="s">
        <v>7063</v>
      </c>
      <c r="K5446" s="562" t="s">
        <v>8545</v>
      </c>
      <c r="L5446" s="561" t="s">
        <v>25</v>
      </c>
    </row>
    <row r="5447" spans="1:12" x14ac:dyDescent="0.25">
      <c r="A5447" s="561" t="s">
        <v>5276</v>
      </c>
      <c r="B5447" s="561" t="s">
        <v>5277</v>
      </c>
      <c r="C5447" s="561" t="s">
        <v>5278</v>
      </c>
      <c r="D5447" s="561" t="s">
        <v>5279</v>
      </c>
      <c r="E5447" s="562" t="s">
        <v>22</v>
      </c>
      <c r="F5447" s="561" t="s">
        <v>22</v>
      </c>
      <c r="G5447" s="561" t="s">
        <v>33175</v>
      </c>
      <c r="H5447" s="561" t="s">
        <v>33176</v>
      </c>
      <c r="I5447" s="561" t="s">
        <v>23868</v>
      </c>
      <c r="J5447" s="561" t="s">
        <v>7063</v>
      </c>
      <c r="K5447" s="562" t="s">
        <v>4902</v>
      </c>
      <c r="L5447" s="561" t="s">
        <v>25</v>
      </c>
    </row>
    <row r="5448" spans="1:12" x14ac:dyDescent="0.25">
      <c r="A5448" s="561" t="s">
        <v>5276</v>
      </c>
      <c r="B5448" s="561" t="s">
        <v>5277</v>
      </c>
      <c r="C5448" s="561" t="s">
        <v>5278</v>
      </c>
      <c r="D5448" s="561" t="s">
        <v>5279</v>
      </c>
      <c r="E5448" s="562" t="s">
        <v>22</v>
      </c>
      <c r="F5448" s="561" t="s">
        <v>22</v>
      </c>
      <c r="G5448" s="561" t="s">
        <v>33178</v>
      </c>
      <c r="H5448" s="561" t="s">
        <v>33179</v>
      </c>
      <c r="I5448" s="561" t="s">
        <v>23868</v>
      </c>
      <c r="J5448" s="561" t="s">
        <v>7063</v>
      </c>
      <c r="K5448" s="562" t="s">
        <v>28845</v>
      </c>
      <c r="L5448" s="561" t="s">
        <v>25</v>
      </c>
    </row>
    <row r="5449" spans="1:12" x14ac:dyDescent="0.25">
      <c r="A5449" s="561" t="s">
        <v>5276</v>
      </c>
      <c r="B5449" s="561" t="s">
        <v>5277</v>
      </c>
      <c r="C5449" s="561" t="s">
        <v>5278</v>
      </c>
      <c r="D5449" s="561" t="s">
        <v>5279</v>
      </c>
      <c r="E5449" s="562" t="s">
        <v>22</v>
      </c>
      <c r="F5449" s="561" t="s">
        <v>22</v>
      </c>
      <c r="G5449" s="561" t="s">
        <v>33181</v>
      </c>
      <c r="H5449" s="561" t="s">
        <v>33182</v>
      </c>
      <c r="I5449" s="561" t="s">
        <v>23868</v>
      </c>
      <c r="J5449" s="561" t="s">
        <v>7063</v>
      </c>
      <c r="K5449" s="562" t="s">
        <v>37506</v>
      </c>
      <c r="L5449" s="561" t="s">
        <v>25</v>
      </c>
    </row>
    <row r="5450" spans="1:12" x14ac:dyDescent="0.25">
      <c r="A5450" s="561" t="s">
        <v>5276</v>
      </c>
      <c r="B5450" s="561" t="s">
        <v>5277</v>
      </c>
      <c r="C5450" s="561" t="s">
        <v>5278</v>
      </c>
      <c r="D5450" s="561" t="s">
        <v>5279</v>
      </c>
      <c r="E5450" s="562" t="s">
        <v>22</v>
      </c>
      <c r="F5450" s="561" t="s">
        <v>22</v>
      </c>
      <c r="G5450" s="561" t="s">
        <v>33183</v>
      </c>
      <c r="H5450" s="561" t="s">
        <v>33184</v>
      </c>
      <c r="I5450" s="561" t="s">
        <v>23868</v>
      </c>
      <c r="J5450" s="561" t="s">
        <v>7063</v>
      </c>
      <c r="K5450" s="562" t="s">
        <v>38467</v>
      </c>
      <c r="L5450" s="561" t="s">
        <v>25</v>
      </c>
    </row>
    <row r="5451" spans="1:12" x14ac:dyDescent="0.25">
      <c r="A5451" s="561" t="s">
        <v>5276</v>
      </c>
      <c r="B5451" s="561" t="s">
        <v>5277</v>
      </c>
      <c r="C5451" s="561" t="s">
        <v>5278</v>
      </c>
      <c r="D5451" s="561" t="s">
        <v>5279</v>
      </c>
      <c r="E5451" s="562" t="s">
        <v>22</v>
      </c>
      <c r="F5451" s="561" t="s">
        <v>22</v>
      </c>
      <c r="G5451" s="561" t="s">
        <v>33186</v>
      </c>
      <c r="H5451" s="561" t="s">
        <v>33187</v>
      </c>
      <c r="I5451" s="561" t="s">
        <v>23868</v>
      </c>
      <c r="J5451" s="561" t="s">
        <v>7063</v>
      </c>
      <c r="K5451" s="562" t="s">
        <v>38468</v>
      </c>
      <c r="L5451" s="561" t="s">
        <v>25</v>
      </c>
    </row>
    <row r="5452" spans="1:12" x14ac:dyDescent="0.25">
      <c r="A5452" s="561" t="s">
        <v>5276</v>
      </c>
      <c r="B5452" s="561" t="s">
        <v>5277</v>
      </c>
      <c r="C5452" s="561" t="s">
        <v>5278</v>
      </c>
      <c r="D5452" s="561" t="s">
        <v>5279</v>
      </c>
      <c r="E5452" s="562" t="s">
        <v>22</v>
      </c>
      <c r="F5452" s="561" t="s">
        <v>22</v>
      </c>
      <c r="G5452" s="561" t="s">
        <v>33188</v>
      </c>
      <c r="H5452" s="561" t="s">
        <v>33189</v>
      </c>
      <c r="I5452" s="561" t="s">
        <v>23868</v>
      </c>
      <c r="J5452" s="561" t="s">
        <v>7063</v>
      </c>
      <c r="K5452" s="562" t="s">
        <v>38469</v>
      </c>
      <c r="L5452" s="561" t="s">
        <v>25</v>
      </c>
    </row>
    <row r="5453" spans="1:12" x14ac:dyDescent="0.25">
      <c r="A5453" s="561" t="s">
        <v>5276</v>
      </c>
      <c r="B5453" s="561" t="s">
        <v>5277</v>
      </c>
      <c r="C5453" s="561" t="s">
        <v>5278</v>
      </c>
      <c r="D5453" s="561" t="s">
        <v>5279</v>
      </c>
      <c r="E5453" s="562" t="s">
        <v>22</v>
      </c>
      <c r="F5453" s="561" t="s">
        <v>22</v>
      </c>
      <c r="G5453" s="561" t="s">
        <v>33191</v>
      </c>
      <c r="H5453" s="561" t="s">
        <v>33192</v>
      </c>
      <c r="I5453" s="561" t="s">
        <v>23868</v>
      </c>
      <c r="J5453" s="561" t="s">
        <v>7063</v>
      </c>
      <c r="K5453" s="562" t="s">
        <v>38470</v>
      </c>
      <c r="L5453" s="561" t="s">
        <v>25</v>
      </c>
    </row>
    <row r="5454" spans="1:12" x14ac:dyDescent="0.25">
      <c r="A5454" s="561" t="s">
        <v>5276</v>
      </c>
      <c r="B5454" s="561" t="s">
        <v>5277</v>
      </c>
      <c r="C5454" s="561" t="s">
        <v>5278</v>
      </c>
      <c r="D5454" s="561" t="s">
        <v>5279</v>
      </c>
      <c r="E5454" s="562" t="s">
        <v>22</v>
      </c>
      <c r="F5454" s="561" t="s">
        <v>22</v>
      </c>
      <c r="G5454" s="561" t="s">
        <v>33193</v>
      </c>
      <c r="H5454" s="561" t="s">
        <v>33194</v>
      </c>
      <c r="I5454" s="561" t="s">
        <v>23868</v>
      </c>
      <c r="J5454" s="561" t="s">
        <v>7063</v>
      </c>
      <c r="K5454" s="562" t="s">
        <v>7957</v>
      </c>
      <c r="L5454" s="561" t="s">
        <v>25</v>
      </c>
    </row>
    <row r="5455" spans="1:12" x14ac:dyDescent="0.25">
      <c r="A5455" s="561" t="s">
        <v>5276</v>
      </c>
      <c r="B5455" s="561" t="s">
        <v>5277</v>
      </c>
      <c r="C5455" s="561" t="s">
        <v>5278</v>
      </c>
      <c r="D5455" s="561" t="s">
        <v>5279</v>
      </c>
      <c r="E5455" s="562" t="s">
        <v>22</v>
      </c>
      <c r="F5455" s="561" t="s">
        <v>22</v>
      </c>
      <c r="G5455" s="561" t="s">
        <v>33196</v>
      </c>
      <c r="H5455" s="561" t="s">
        <v>33197</v>
      </c>
      <c r="I5455" s="561" t="s">
        <v>23868</v>
      </c>
      <c r="J5455" s="561" t="s">
        <v>7063</v>
      </c>
      <c r="K5455" s="562" t="s">
        <v>38471</v>
      </c>
      <c r="L5455" s="561" t="s">
        <v>25</v>
      </c>
    </row>
    <row r="5456" spans="1:12" x14ac:dyDescent="0.25">
      <c r="A5456" s="561" t="s">
        <v>5276</v>
      </c>
      <c r="B5456" s="561" t="s">
        <v>5277</v>
      </c>
      <c r="C5456" s="561" t="s">
        <v>5278</v>
      </c>
      <c r="D5456" s="561" t="s">
        <v>5279</v>
      </c>
      <c r="E5456" s="562" t="s">
        <v>22</v>
      </c>
      <c r="F5456" s="561" t="s">
        <v>22</v>
      </c>
      <c r="G5456" s="561" t="s">
        <v>33199</v>
      </c>
      <c r="H5456" s="561" t="s">
        <v>33200</v>
      </c>
      <c r="I5456" s="561" t="s">
        <v>23868</v>
      </c>
      <c r="J5456" s="561" t="s">
        <v>7063</v>
      </c>
      <c r="K5456" s="562" t="s">
        <v>38472</v>
      </c>
      <c r="L5456" s="561" t="s">
        <v>25</v>
      </c>
    </row>
    <row r="5457" spans="1:12" x14ac:dyDescent="0.25">
      <c r="A5457" s="561" t="s">
        <v>5276</v>
      </c>
      <c r="B5457" s="561" t="s">
        <v>5277</v>
      </c>
      <c r="C5457" s="561" t="s">
        <v>5278</v>
      </c>
      <c r="D5457" s="561" t="s">
        <v>5279</v>
      </c>
      <c r="E5457" s="562" t="s">
        <v>22</v>
      </c>
      <c r="F5457" s="561" t="s">
        <v>22</v>
      </c>
      <c r="G5457" s="561" t="s">
        <v>33201</v>
      </c>
      <c r="H5457" s="561" t="s">
        <v>33202</v>
      </c>
      <c r="I5457" s="561" t="s">
        <v>23868</v>
      </c>
      <c r="J5457" s="561" t="s">
        <v>7063</v>
      </c>
      <c r="K5457" s="562" t="s">
        <v>38473</v>
      </c>
      <c r="L5457" s="561" t="s">
        <v>25</v>
      </c>
    </row>
    <row r="5458" spans="1:12" x14ac:dyDescent="0.25">
      <c r="A5458" s="561" t="s">
        <v>5276</v>
      </c>
      <c r="B5458" s="561" t="s">
        <v>5277</v>
      </c>
      <c r="C5458" s="561" t="s">
        <v>5278</v>
      </c>
      <c r="D5458" s="561" t="s">
        <v>5279</v>
      </c>
      <c r="E5458" s="562" t="s">
        <v>22</v>
      </c>
      <c r="F5458" s="561" t="s">
        <v>22</v>
      </c>
      <c r="G5458" s="561" t="s">
        <v>33203</v>
      </c>
      <c r="H5458" s="561" t="s">
        <v>33204</v>
      </c>
      <c r="I5458" s="561" t="s">
        <v>23868</v>
      </c>
      <c r="J5458" s="561" t="s">
        <v>7063</v>
      </c>
      <c r="K5458" s="562" t="s">
        <v>38474</v>
      </c>
      <c r="L5458" s="561" t="s">
        <v>25</v>
      </c>
    </row>
    <row r="5459" spans="1:12" x14ac:dyDescent="0.25">
      <c r="A5459" s="561" t="s">
        <v>5276</v>
      </c>
      <c r="B5459" s="561" t="s">
        <v>5277</v>
      </c>
      <c r="C5459" s="561" t="s">
        <v>5278</v>
      </c>
      <c r="D5459" s="561" t="s">
        <v>5279</v>
      </c>
      <c r="E5459" s="562" t="s">
        <v>22</v>
      </c>
      <c r="F5459" s="561" t="s">
        <v>22</v>
      </c>
      <c r="G5459" s="561" t="s">
        <v>33206</v>
      </c>
      <c r="H5459" s="561" t="s">
        <v>33207</v>
      </c>
      <c r="I5459" s="561" t="s">
        <v>23868</v>
      </c>
      <c r="J5459" s="561" t="s">
        <v>7063</v>
      </c>
      <c r="K5459" s="562" t="s">
        <v>38475</v>
      </c>
      <c r="L5459" s="561" t="s">
        <v>25</v>
      </c>
    </row>
    <row r="5460" spans="1:12" x14ac:dyDescent="0.25">
      <c r="A5460" s="561" t="s">
        <v>5276</v>
      </c>
      <c r="B5460" s="561" t="s">
        <v>5277</v>
      </c>
      <c r="C5460" s="561" t="s">
        <v>5278</v>
      </c>
      <c r="D5460" s="561" t="s">
        <v>5279</v>
      </c>
      <c r="E5460" s="562" t="s">
        <v>22</v>
      </c>
      <c r="F5460" s="561" t="s">
        <v>22</v>
      </c>
      <c r="G5460" s="561" t="s">
        <v>33209</v>
      </c>
      <c r="H5460" s="561" t="s">
        <v>33210</v>
      </c>
      <c r="I5460" s="561" t="s">
        <v>23868</v>
      </c>
      <c r="J5460" s="561" t="s">
        <v>7063</v>
      </c>
      <c r="K5460" s="562" t="s">
        <v>7095</v>
      </c>
      <c r="L5460" s="561" t="s">
        <v>25</v>
      </c>
    </row>
    <row r="5461" spans="1:12" x14ac:dyDescent="0.25">
      <c r="A5461" s="561" t="s">
        <v>5276</v>
      </c>
      <c r="B5461" s="561" t="s">
        <v>5277</v>
      </c>
      <c r="C5461" s="561" t="s">
        <v>5278</v>
      </c>
      <c r="D5461" s="561" t="s">
        <v>5279</v>
      </c>
      <c r="E5461" s="562" t="s">
        <v>22</v>
      </c>
      <c r="F5461" s="561" t="s">
        <v>22</v>
      </c>
      <c r="G5461" s="561" t="s">
        <v>33211</v>
      </c>
      <c r="H5461" s="561" t="s">
        <v>33212</v>
      </c>
      <c r="I5461" s="561" t="s">
        <v>23868</v>
      </c>
      <c r="J5461" s="561" t="s">
        <v>7063</v>
      </c>
      <c r="K5461" s="562" t="s">
        <v>38476</v>
      </c>
      <c r="L5461" s="561" t="s">
        <v>25</v>
      </c>
    </row>
    <row r="5462" spans="1:12" x14ac:dyDescent="0.25">
      <c r="A5462" s="561" t="s">
        <v>5276</v>
      </c>
      <c r="B5462" s="561" t="s">
        <v>5277</v>
      </c>
      <c r="C5462" s="561" t="s">
        <v>5278</v>
      </c>
      <c r="D5462" s="561" t="s">
        <v>5279</v>
      </c>
      <c r="E5462" s="562" t="s">
        <v>22</v>
      </c>
      <c r="F5462" s="561" t="s">
        <v>22</v>
      </c>
      <c r="G5462" s="561" t="s">
        <v>33214</v>
      </c>
      <c r="H5462" s="561" t="s">
        <v>33215</v>
      </c>
      <c r="I5462" s="561" t="s">
        <v>23868</v>
      </c>
      <c r="J5462" s="561" t="s">
        <v>7063</v>
      </c>
      <c r="K5462" s="562" t="s">
        <v>38477</v>
      </c>
      <c r="L5462" s="561" t="s">
        <v>25</v>
      </c>
    </row>
    <row r="5463" spans="1:12" x14ac:dyDescent="0.25">
      <c r="A5463" s="561" t="s">
        <v>5276</v>
      </c>
      <c r="B5463" s="561" t="s">
        <v>5277</v>
      </c>
      <c r="C5463" s="561" t="s">
        <v>5278</v>
      </c>
      <c r="D5463" s="561" t="s">
        <v>5279</v>
      </c>
      <c r="E5463" s="562" t="s">
        <v>22</v>
      </c>
      <c r="F5463" s="561" t="s">
        <v>22</v>
      </c>
      <c r="G5463" s="561" t="s">
        <v>33217</v>
      </c>
      <c r="H5463" s="561" t="s">
        <v>33218</v>
      </c>
      <c r="I5463" s="561" t="s">
        <v>23868</v>
      </c>
      <c r="J5463" s="561" t="s">
        <v>7063</v>
      </c>
      <c r="K5463" s="562" t="s">
        <v>29024</v>
      </c>
      <c r="L5463" s="561" t="s">
        <v>25</v>
      </c>
    </row>
    <row r="5464" spans="1:12" x14ac:dyDescent="0.25">
      <c r="A5464" s="561" t="s">
        <v>5276</v>
      </c>
      <c r="B5464" s="561" t="s">
        <v>5277</v>
      </c>
      <c r="C5464" s="561" t="s">
        <v>5278</v>
      </c>
      <c r="D5464" s="561" t="s">
        <v>5279</v>
      </c>
      <c r="E5464" s="562" t="s">
        <v>22</v>
      </c>
      <c r="F5464" s="561" t="s">
        <v>22</v>
      </c>
      <c r="G5464" s="561" t="s">
        <v>33219</v>
      </c>
      <c r="H5464" s="561" t="s">
        <v>33220</v>
      </c>
      <c r="I5464" s="561" t="s">
        <v>23868</v>
      </c>
      <c r="J5464" s="561" t="s">
        <v>7063</v>
      </c>
      <c r="K5464" s="562" t="s">
        <v>7881</v>
      </c>
      <c r="L5464" s="561" t="s">
        <v>25</v>
      </c>
    </row>
    <row r="5465" spans="1:12" x14ac:dyDescent="0.25">
      <c r="A5465" s="561" t="s">
        <v>5276</v>
      </c>
      <c r="B5465" s="561" t="s">
        <v>5277</v>
      </c>
      <c r="C5465" s="561" t="s">
        <v>5284</v>
      </c>
      <c r="D5465" s="561" t="s">
        <v>5285</v>
      </c>
      <c r="E5465" s="562" t="s">
        <v>22</v>
      </c>
      <c r="F5465" s="561" t="s">
        <v>22</v>
      </c>
      <c r="G5465" s="561" t="s">
        <v>33221</v>
      </c>
      <c r="H5465" s="561" t="s">
        <v>5286</v>
      </c>
      <c r="I5465" s="561" t="s">
        <v>23868</v>
      </c>
      <c r="J5465" s="561" t="s">
        <v>7063</v>
      </c>
      <c r="K5465" s="562" t="s">
        <v>38478</v>
      </c>
      <c r="L5465" s="561" t="s">
        <v>25</v>
      </c>
    </row>
    <row r="5466" spans="1:12" x14ac:dyDescent="0.25">
      <c r="A5466" s="561" t="s">
        <v>5276</v>
      </c>
      <c r="B5466" s="561" t="s">
        <v>5277</v>
      </c>
      <c r="C5466" s="561" t="s">
        <v>5284</v>
      </c>
      <c r="D5466" s="561" t="s">
        <v>5285</v>
      </c>
      <c r="E5466" s="562" t="s">
        <v>22</v>
      </c>
      <c r="F5466" s="561" t="s">
        <v>22</v>
      </c>
      <c r="G5466" s="561" t="s">
        <v>33223</v>
      </c>
      <c r="H5466" s="561" t="s">
        <v>5287</v>
      </c>
      <c r="I5466" s="561" t="s">
        <v>23868</v>
      </c>
      <c r="J5466" s="561" t="s">
        <v>24</v>
      </c>
      <c r="K5466" s="562" t="s">
        <v>37813</v>
      </c>
      <c r="L5466" s="561" t="s">
        <v>25</v>
      </c>
    </row>
    <row r="5467" spans="1:12" x14ac:dyDescent="0.25">
      <c r="A5467" s="561" t="s">
        <v>5276</v>
      </c>
      <c r="B5467" s="561" t="s">
        <v>5277</v>
      </c>
      <c r="C5467" s="561" t="s">
        <v>5284</v>
      </c>
      <c r="D5467" s="561" t="s">
        <v>5285</v>
      </c>
      <c r="E5467" s="562" t="s">
        <v>22</v>
      </c>
      <c r="F5467" s="561" t="s">
        <v>22</v>
      </c>
      <c r="G5467" s="561" t="s">
        <v>33224</v>
      </c>
      <c r="H5467" s="561" t="s">
        <v>5288</v>
      </c>
      <c r="I5467" s="561" t="s">
        <v>23868</v>
      </c>
      <c r="J5467" s="561" t="s">
        <v>7063</v>
      </c>
      <c r="K5467" s="562" t="s">
        <v>24564</v>
      </c>
      <c r="L5467" s="561" t="s">
        <v>25</v>
      </c>
    </row>
    <row r="5468" spans="1:12" x14ac:dyDescent="0.25">
      <c r="A5468" s="561" t="s">
        <v>5276</v>
      </c>
      <c r="B5468" s="561" t="s">
        <v>5277</v>
      </c>
      <c r="C5468" s="561" t="s">
        <v>5284</v>
      </c>
      <c r="D5468" s="561" t="s">
        <v>5285</v>
      </c>
      <c r="E5468" s="562" t="s">
        <v>22</v>
      </c>
      <c r="F5468" s="561" t="s">
        <v>22</v>
      </c>
      <c r="G5468" s="561" t="s">
        <v>33225</v>
      </c>
      <c r="H5468" s="561" t="s">
        <v>5289</v>
      </c>
      <c r="I5468" s="561" t="s">
        <v>23868</v>
      </c>
      <c r="J5468" s="561" t="s">
        <v>24</v>
      </c>
      <c r="K5468" s="562" t="s">
        <v>38479</v>
      </c>
      <c r="L5468" s="561" t="s">
        <v>25</v>
      </c>
    </row>
    <row r="5469" spans="1:12" x14ac:dyDescent="0.25">
      <c r="A5469" s="561" t="s">
        <v>5276</v>
      </c>
      <c r="B5469" s="561" t="s">
        <v>5277</v>
      </c>
      <c r="C5469" s="561" t="s">
        <v>5284</v>
      </c>
      <c r="D5469" s="561" t="s">
        <v>5285</v>
      </c>
      <c r="E5469" s="562" t="s">
        <v>22</v>
      </c>
      <c r="F5469" s="561" t="s">
        <v>22</v>
      </c>
      <c r="G5469" s="561" t="s">
        <v>33226</v>
      </c>
      <c r="H5469" s="561" t="s">
        <v>5290</v>
      </c>
      <c r="I5469" s="561" t="s">
        <v>23868</v>
      </c>
      <c r="J5469" s="561" t="s">
        <v>7063</v>
      </c>
      <c r="K5469" s="562" t="s">
        <v>36919</v>
      </c>
      <c r="L5469" s="561" t="s">
        <v>25</v>
      </c>
    </row>
    <row r="5470" spans="1:12" x14ac:dyDescent="0.25">
      <c r="A5470" s="561" t="s">
        <v>5276</v>
      </c>
      <c r="B5470" s="561" t="s">
        <v>5277</v>
      </c>
      <c r="C5470" s="561" t="s">
        <v>5284</v>
      </c>
      <c r="D5470" s="561" t="s">
        <v>5285</v>
      </c>
      <c r="E5470" s="562" t="s">
        <v>22</v>
      </c>
      <c r="F5470" s="561" t="s">
        <v>22</v>
      </c>
      <c r="G5470" s="561" t="s">
        <v>33227</v>
      </c>
      <c r="H5470" s="561" t="s">
        <v>5291</v>
      </c>
      <c r="I5470" s="561" t="s">
        <v>23868</v>
      </c>
      <c r="J5470" s="561" t="s">
        <v>24</v>
      </c>
      <c r="K5470" s="562" t="s">
        <v>38480</v>
      </c>
      <c r="L5470" s="561" t="s">
        <v>25</v>
      </c>
    </row>
    <row r="5471" spans="1:12" x14ac:dyDescent="0.25">
      <c r="A5471" s="561" t="s">
        <v>5276</v>
      </c>
      <c r="B5471" s="561" t="s">
        <v>5277</v>
      </c>
      <c r="C5471" s="561" t="s">
        <v>5284</v>
      </c>
      <c r="D5471" s="561" t="s">
        <v>5285</v>
      </c>
      <c r="E5471" s="562" t="s">
        <v>22</v>
      </c>
      <c r="F5471" s="561" t="s">
        <v>22</v>
      </c>
      <c r="G5471" s="561" t="s">
        <v>33229</v>
      </c>
      <c r="H5471" s="561" t="s">
        <v>5292</v>
      </c>
      <c r="I5471" s="561" t="s">
        <v>23868</v>
      </c>
      <c r="J5471" s="561" t="s">
        <v>7063</v>
      </c>
      <c r="K5471" s="562" t="s">
        <v>4254</v>
      </c>
      <c r="L5471" s="561" t="s">
        <v>25</v>
      </c>
    </row>
    <row r="5472" spans="1:12" x14ac:dyDescent="0.25">
      <c r="A5472" s="561" t="s">
        <v>5276</v>
      </c>
      <c r="B5472" s="561" t="s">
        <v>5277</v>
      </c>
      <c r="C5472" s="561" t="s">
        <v>5284</v>
      </c>
      <c r="D5472" s="561" t="s">
        <v>5285</v>
      </c>
      <c r="E5472" s="562" t="s">
        <v>22</v>
      </c>
      <c r="F5472" s="561" t="s">
        <v>22</v>
      </c>
      <c r="G5472" s="561" t="s">
        <v>33231</v>
      </c>
      <c r="H5472" s="561" t="s">
        <v>5294</v>
      </c>
      <c r="I5472" s="561" t="s">
        <v>23868</v>
      </c>
      <c r="J5472" s="561" t="s">
        <v>24</v>
      </c>
      <c r="K5472" s="562" t="s">
        <v>28340</v>
      </c>
      <c r="L5472" s="561" t="s">
        <v>25</v>
      </c>
    </row>
    <row r="5473" spans="1:12" x14ac:dyDescent="0.25">
      <c r="A5473" s="561" t="s">
        <v>5276</v>
      </c>
      <c r="B5473" s="561" t="s">
        <v>5277</v>
      </c>
      <c r="C5473" s="561" t="s">
        <v>5284</v>
      </c>
      <c r="D5473" s="561" t="s">
        <v>5285</v>
      </c>
      <c r="E5473" s="562" t="s">
        <v>22</v>
      </c>
      <c r="F5473" s="561" t="s">
        <v>22</v>
      </c>
      <c r="G5473" s="561" t="s">
        <v>33232</v>
      </c>
      <c r="H5473" s="561" t="s">
        <v>5295</v>
      </c>
      <c r="I5473" s="561" t="s">
        <v>23868</v>
      </c>
      <c r="J5473" s="561" t="s">
        <v>7063</v>
      </c>
      <c r="K5473" s="562" t="s">
        <v>38481</v>
      </c>
      <c r="L5473" s="561" t="s">
        <v>25</v>
      </c>
    </row>
    <row r="5474" spans="1:12" x14ac:dyDescent="0.25">
      <c r="A5474" s="561" t="s">
        <v>5276</v>
      </c>
      <c r="B5474" s="561" t="s">
        <v>5277</v>
      </c>
      <c r="C5474" s="561" t="s">
        <v>5284</v>
      </c>
      <c r="D5474" s="561" t="s">
        <v>5285</v>
      </c>
      <c r="E5474" s="562" t="s">
        <v>22</v>
      </c>
      <c r="F5474" s="561" t="s">
        <v>22</v>
      </c>
      <c r="G5474" s="561" t="s">
        <v>33234</v>
      </c>
      <c r="H5474" s="561" t="s">
        <v>5296</v>
      </c>
      <c r="I5474" s="561" t="s">
        <v>23868</v>
      </c>
      <c r="J5474" s="561" t="s">
        <v>24</v>
      </c>
      <c r="K5474" s="562" t="s">
        <v>38482</v>
      </c>
      <c r="L5474" s="561" t="s">
        <v>25</v>
      </c>
    </row>
    <row r="5475" spans="1:12" x14ac:dyDescent="0.25">
      <c r="A5475" s="561" t="s">
        <v>5276</v>
      </c>
      <c r="B5475" s="561" t="s">
        <v>5277</v>
      </c>
      <c r="C5475" s="561" t="s">
        <v>5284</v>
      </c>
      <c r="D5475" s="561" t="s">
        <v>5285</v>
      </c>
      <c r="E5475" s="562" t="s">
        <v>22</v>
      </c>
      <c r="F5475" s="561" t="s">
        <v>22</v>
      </c>
      <c r="G5475" s="561" t="s">
        <v>33235</v>
      </c>
      <c r="H5475" s="561" t="s">
        <v>5297</v>
      </c>
      <c r="I5475" s="561" t="s">
        <v>23868</v>
      </c>
      <c r="J5475" s="561" t="s">
        <v>7063</v>
      </c>
      <c r="K5475" s="562" t="s">
        <v>5339</v>
      </c>
      <c r="L5475" s="561" t="s">
        <v>25</v>
      </c>
    </row>
    <row r="5476" spans="1:12" x14ac:dyDescent="0.25">
      <c r="A5476" s="561" t="s">
        <v>5276</v>
      </c>
      <c r="B5476" s="561" t="s">
        <v>5277</v>
      </c>
      <c r="C5476" s="561" t="s">
        <v>5284</v>
      </c>
      <c r="D5476" s="561" t="s">
        <v>5285</v>
      </c>
      <c r="E5476" s="562" t="s">
        <v>22</v>
      </c>
      <c r="F5476" s="561" t="s">
        <v>22</v>
      </c>
      <c r="G5476" s="561" t="s">
        <v>33236</v>
      </c>
      <c r="H5476" s="561" t="s">
        <v>5298</v>
      </c>
      <c r="I5476" s="561" t="s">
        <v>23868</v>
      </c>
      <c r="J5476" s="561" t="s">
        <v>24</v>
      </c>
      <c r="K5476" s="562" t="s">
        <v>29843</v>
      </c>
      <c r="L5476" s="561" t="s">
        <v>25</v>
      </c>
    </row>
    <row r="5477" spans="1:12" x14ac:dyDescent="0.25">
      <c r="A5477" s="561" t="s">
        <v>5276</v>
      </c>
      <c r="B5477" s="561" t="s">
        <v>5277</v>
      </c>
      <c r="C5477" s="561" t="s">
        <v>5284</v>
      </c>
      <c r="D5477" s="561" t="s">
        <v>5285</v>
      </c>
      <c r="E5477" s="562" t="s">
        <v>22</v>
      </c>
      <c r="F5477" s="561" t="s">
        <v>22</v>
      </c>
      <c r="G5477" s="561" t="s">
        <v>33238</v>
      </c>
      <c r="H5477" s="561" t="s">
        <v>5300</v>
      </c>
      <c r="I5477" s="561" t="s">
        <v>23868</v>
      </c>
      <c r="J5477" s="561" t="s">
        <v>7063</v>
      </c>
      <c r="K5477" s="562" t="s">
        <v>38483</v>
      </c>
      <c r="L5477" s="561" t="s">
        <v>25</v>
      </c>
    </row>
    <row r="5478" spans="1:12" x14ac:dyDescent="0.25">
      <c r="A5478" s="561" t="s">
        <v>5276</v>
      </c>
      <c r="B5478" s="561" t="s">
        <v>5277</v>
      </c>
      <c r="C5478" s="561" t="s">
        <v>5284</v>
      </c>
      <c r="D5478" s="561" t="s">
        <v>5285</v>
      </c>
      <c r="E5478" s="562" t="s">
        <v>22</v>
      </c>
      <c r="F5478" s="561" t="s">
        <v>22</v>
      </c>
      <c r="G5478" s="561" t="s">
        <v>33240</v>
      </c>
      <c r="H5478" s="561" t="s">
        <v>5302</v>
      </c>
      <c r="I5478" s="561" t="s">
        <v>23868</v>
      </c>
      <c r="J5478" s="561" t="s">
        <v>24</v>
      </c>
      <c r="K5478" s="562" t="s">
        <v>38484</v>
      </c>
      <c r="L5478" s="561" t="s">
        <v>25</v>
      </c>
    </row>
    <row r="5479" spans="1:12" x14ac:dyDescent="0.25">
      <c r="A5479" s="561" t="s">
        <v>5276</v>
      </c>
      <c r="B5479" s="561" t="s">
        <v>5277</v>
      </c>
      <c r="C5479" s="561" t="s">
        <v>5284</v>
      </c>
      <c r="D5479" s="561" t="s">
        <v>5285</v>
      </c>
      <c r="E5479" s="562" t="s">
        <v>22</v>
      </c>
      <c r="F5479" s="561" t="s">
        <v>22</v>
      </c>
      <c r="G5479" s="561" t="s">
        <v>33242</v>
      </c>
      <c r="H5479" s="561" t="s">
        <v>5303</v>
      </c>
      <c r="I5479" s="561" t="s">
        <v>23868</v>
      </c>
      <c r="J5479" s="561" t="s">
        <v>7063</v>
      </c>
      <c r="K5479" s="562" t="s">
        <v>8343</v>
      </c>
      <c r="L5479" s="561" t="s">
        <v>25</v>
      </c>
    </row>
    <row r="5480" spans="1:12" x14ac:dyDescent="0.25">
      <c r="A5480" s="561" t="s">
        <v>5276</v>
      </c>
      <c r="B5480" s="561" t="s">
        <v>5277</v>
      </c>
      <c r="C5480" s="561" t="s">
        <v>5284</v>
      </c>
      <c r="D5480" s="561" t="s">
        <v>5285</v>
      </c>
      <c r="E5480" s="562" t="s">
        <v>22</v>
      </c>
      <c r="F5480" s="561" t="s">
        <v>22</v>
      </c>
      <c r="G5480" s="561" t="s">
        <v>33243</v>
      </c>
      <c r="H5480" s="561" t="s">
        <v>5304</v>
      </c>
      <c r="I5480" s="561" t="s">
        <v>23868</v>
      </c>
      <c r="J5480" s="561" t="s">
        <v>24</v>
      </c>
      <c r="K5480" s="562" t="s">
        <v>24239</v>
      </c>
      <c r="L5480" s="561" t="s">
        <v>25</v>
      </c>
    </row>
    <row r="5481" spans="1:12" x14ac:dyDescent="0.25">
      <c r="A5481" s="561" t="s">
        <v>5276</v>
      </c>
      <c r="B5481" s="561" t="s">
        <v>5277</v>
      </c>
      <c r="C5481" s="561" t="s">
        <v>5284</v>
      </c>
      <c r="D5481" s="561" t="s">
        <v>5285</v>
      </c>
      <c r="E5481" s="562" t="s">
        <v>22</v>
      </c>
      <c r="F5481" s="561" t="s">
        <v>22</v>
      </c>
      <c r="G5481" s="561" t="s">
        <v>33244</v>
      </c>
      <c r="H5481" s="561" t="s">
        <v>5305</v>
      </c>
      <c r="I5481" s="561" t="s">
        <v>23868</v>
      </c>
      <c r="J5481" s="561" t="s">
        <v>7063</v>
      </c>
      <c r="K5481" s="562" t="s">
        <v>38485</v>
      </c>
      <c r="L5481" s="561" t="s">
        <v>25</v>
      </c>
    </row>
    <row r="5482" spans="1:12" x14ac:dyDescent="0.25">
      <c r="A5482" s="561" t="s">
        <v>5276</v>
      </c>
      <c r="B5482" s="561" t="s">
        <v>5277</v>
      </c>
      <c r="C5482" s="561" t="s">
        <v>5284</v>
      </c>
      <c r="D5482" s="561" t="s">
        <v>5285</v>
      </c>
      <c r="E5482" s="562" t="s">
        <v>22</v>
      </c>
      <c r="F5482" s="561" t="s">
        <v>22</v>
      </c>
      <c r="G5482" s="561" t="s">
        <v>33245</v>
      </c>
      <c r="H5482" s="561" t="s">
        <v>5306</v>
      </c>
      <c r="I5482" s="561" t="s">
        <v>23868</v>
      </c>
      <c r="J5482" s="561" t="s">
        <v>24</v>
      </c>
      <c r="K5482" s="562" t="s">
        <v>38486</v>
      </c>
      <c r="L5482" s="561" t="s">
        <v>25</v>
      </c>
    </row>
    <row r="5483" spans="1:12" x14ac:dyDescent="0.25">
      <c r="A5483" s="561" t="s">
        <v>5276</v>
      </c>
      <c r="B5483" s="561" t="s">
        <v>5277</v>
      </c>
      <c r="C5483" s="561" t="s">
        <v>5284</v>
      </c>
      <c r="D5483" s="561" t="s">
        <v>5285</v>
      </c>
      <c r="E5483" s="562" t="s">
        <v>22</v>
      </c>
      <c r="F5483" s="561" t="s">
        <v>22</v>
      </c>
      <c r="G5483" s="561" t="s">
        <v>33247</v>
      </c>
      <c r="H5483" s="561" t="s">
        <v>5308</v>
      </c>
      <c r="I5483" s="561" t="s">
        <v>23868</v>
      </c>
      <c r="J5483" s="561" t="s">
        <v>7063</v>
      </c>
      <c r="K5483" s="562" t="s">
        <v>7454</v>
      </c>
      <c r="L5483" s="561" t="s">
        <v>25</v>
      </c>
    </row>
    <row r="5484" spans="1:12" x14ac:dyDescent="0.25">
      <c r="A5484" s="561" t="s">
        <v>5276</v>
      </c>
      <c r="B5484" s="561" t="s">
        <v>5277</v>
      </c>
      <c r="C5484" s="561" t="s">
        <v>5284</v>
      </c>
      <c r="D5484" s="561" t="s">
        <v>5285</v>
      </c>
      <c r="E5484" s="562" t="s">
        <v>22</v>
      </c>
      <c r="F5484" s="561" t="s">
        <v>22</v>
      </c>
      <c r="G5484" s="561" t="s">
        <v>33248</v>
      </c>
      <c r="H5484" s="561" t="s">
        <v>5309</v>
      </c>
      <c r="I5484" s="561" t="s">
        <v>23868</v>
      </c>
      <c r="J5484" s="561" t="s">
        <v>24</v>
      </c>
      <c r="K5484" s="562" t="s">
        <v>37951</v>
      </c>
      <c r="L5484" s="561" t="s">
        <v>25</v>
      </c>
    </row>
    <row r="5485" spans="1:12" x14ac:dyDescent="0.25">
      <c r="A5485" s="561" t="s">
        <v>5276</v>
      </c>
      <c r="B5485" s="561" t="s">
        <v>5277</v>
      </c>
      <c r="C5485" s="561" t="s">
        <v>5284</v>
      </c>
      <c r="D5485" s="561" t="s">
        <v>5285</v>
      </c>
      <c r="E5485" s="562" t="s">
        <v>22</v>
      </c>
      <c r="F5485" s="561" t="s">
        <v>22</v>
      </c>
      <c r="G5485" s="561" t="s">
        <v>33249</v>
      </c>
      <c r="H5485" s="561" t="s">
        <v>5310</v>
      </c>
      <c r="I5485" s="561" t="s">
        <v>23868</v>
      </c>
      <c r="J5485" s="561" t="s">
        <v>7063</v>
      </c>
      <c r="K5485" s="562" t="s">
        <v>7909</v>
      </c>
      <c r="L5485" s="561" t="s">
        <v>25</v>
      </c>
    </row>
    <row r="5486" spans="1:12" x14ac:dyDescent="0.25">
      <c r="A5486" s="561" t="s">
        <v>5276</v>
      </c>
      <c r="B5486" s="561" t="s">
        <v>5277</v>
      </c>
      <c r="C5486" s="561" t="s">
        <v>5284</v>
      </c>
      <c r="D5486" s="561" t="s">
        <v>5285</v>
      </c>
      <c r="E5486" s="562" t="s">
        <v>22</v>
      </c>
      <c r="F5486" s="561" t="s">
        <v>22</v>
      </c>
      <c r="G5486" s="561" t="s">
        <v>33251</v>
      </c>
      <c r="H5486" s="561" t="s">
        <v>5311</v>
      </c>
      <c r="I5486" s="561" t="s">
        <v>23868</v>
      </c>
      <c r="J5486" s="561" t="s">
        <v>24</v>
      </c>
      <c r="K5486" s="562" t="s">
        <v>38487</v>
      </c>
      <c r="L5486" s="561" t="s">
        <v>25</v>
      </c>
    </row>
    <row r="5487" spans="1:12" x14ac:dyDescent="0.25">
      <c r="A5487" s="561" t="s">
        <v>5276</v>
      </c>
      <c r="B5487" s="561" t="s">
        <v>5277</v>
      </c>
      <c r="C5487" s="561" t="s">
        <v>5284</v>
      </c>
      <c r="D5487" s="561" t="s">
        <v>5285</v>
      </c>
      <c r="E5487" s="562" t="s">
        <v>22</v>
      </c>
      <c r="F5487" s="561" t="s">
        <v>22</v>
      </c>
      <c r="G5487" s="561" t="s">
        <v>33253</v>
      </c>
      <c r="H5487" s="561" t="s">
        <v>5312</v>
      </c>
      <c r="I5487" s="561" t="s">
        <v>23868</v>
      </c>
      <c r="J5487" s="561" t="s">
        <v>7063</v>
      </c>
      <c r="K5487" s="562" t="s">
        <v>7864</v>
      </c>
      <c r="L5487" s="561" t="s">
        <v>25</v>
      </c>
    </row>
    <row r="5488" spans="1:12" x14ac:dyDescent="0.25">
      <c r="A5488" s="561" t="s">
        <v>5276</v>
      </c>
      <c r="B5488" s="561" t="s">
        <v>5277</v>
      </c>
      <c r="C5488" s="561" t="s">
        <v>5284</v>
      </c>
      <c r="D5488" s="561" t="s">
        <v>5285</v>
      </c>
      <c r="E5488" s="562" t="s">
        <v>22</v>
      </c>
      <c r="F5488" s="561" t="s">
        <v>22</v>
      </c>
      <c r="G5488" s="561" t="s">
        <v>33255</v>
      </c>
      <c r="H5488" s="561" t="s">
        <v>5313</v>
      </c>
      <c r="I5488" s="561" t="s">
        <v>23868</v>
      </c>
      <c r="J5488" s="561" t="s">
        <v>24</v>
      </c>
      <c r="K5488" s="562" t="s">
        <v>5207</v>
      </c>
      <c r="L5488" s="561" t="s">
        <v>25</v>
      </c>
    </row>
    <row r="5489" spans="1:12" x14ac:dyDescent="0.25">
      <c r="A5489" s="561" t="s">
        <v>5276</v>
      </c>
      <c r="B5489" s="561" t="s">
        <v>5277</v>
      </c>
      <c r="C5489" s="561" t="s">
        <v>5284</v>
      </c>
      <c r="D5489" s="561" t="s">
        <v>5285</v>
      </c>
      <c r="E5489" s="562" t="s">
        <v>22</v>
      </c>
      <c r="F5489" s="561" t="s">
        <v>22</v>
      </c>
      <c r="G5489" s="561" t="s">
        <v>33256</v>
      </c>
      <c r="H5489" s="561" t="s">
        <v>5314</v>
      </c>
      <c r="I5489" s="561" t="s">
        <v>23868</v>
      </c>
      <c r="J5489" s="561" t="s">
        <v>7063</v>
      </c>
      <c r="K5489" s="562" t="s">
        <v>38488</v>
      </c>
      <c r="L5489" s="561" t="s">
        <v>25</v>
      </c>
    </row>
    <row r="5490" spans="1:12" x14ac:dyDescent="0.25">
      <c r="A5490" s="561" t="s">
        <v>5276</v>
      </c>
      <c r="B5490" s="561" t="s">
        <v>5277</v>
      </c>
      <c r="C5490" s="561" t="s">
        <v>5284</v>
      </c>
      <c r="D5490" s="561" t="s">
        <v>5285</v>
      </c>
      <c r="E5490" s="562" t="s">
        <v>22</v>
      </c>
      <c r="F5490" s="561" t="s">
        <v>22</v>
      </c>
      <c r="G5490" s="561" t="s">
        <v>33257</v>
      </c>
      <c r="H5490" s="561" t="s">
        <v>5315</v>
      </c>
      <c r="I5490" s="561" t="s">
        <v>23868</v>
      </c>
      <c r="J5490" s="561" t="s">
        <v>24</v>
      </c>
      <c r="K5490" s="562" t="s">
        <v>38489</v>
      </c>
      <c r="L5490" s="561" t="s">
        <v>25</v>
      </c>
    </row>
    <row r="5491" spans="1:12" x14ac:dyDescent="0.25">
      <c r="A5491" s="561" t="s">
        <v>5276</v>
      </c>
      <c r="B5491" s="561" t="s">
        <v>5277</v>
      </c>
      <c r="C5491" s="561" t="s">
        <v>5284</v>
      </c>
      <c r="D5491" s="561" t="s">
        <v>5285</v>
      </c>
      <c r="E5491" s="562" t="s">
        <v>22</v>
      </c>
      <c r="F5491" s="561" t="s">
        <v>22</v>
      </c>
      <c r="G5491" s="561" t="s">
        <v>33259</v>
      </c>
      <c r="H5491" s="561" t="s">
        <v>5316</v>
      </c>
      <c r="I5491" s="561" t="s">
        <v>23868</v>
      </c>
      <c r="J5491" s="561" t="s">
        <v>7063</v>
      </c>
      <c r="K5491" s="562" t="s">
        <v>7507</v>
      </c>
      <c r="L5491" s="561" t="s">
        <v>25</v>
      </c>
    </row>
    <row r="5492" spans="1:12" x14ac:dyDescent="0.25">
      <c r="A5492" s="561" t="s">
        <v>5276</v>
      </c>
      <c r="B5492" s="561" t="s">
        <v>5277</v>
      </c>
      <c r="C5492" s="561" t="s">
        <v>5284</v>
      </c>
      <c r="D5492" s="561" t="s">
        <v>5285</v>
      </c>
      <c r="E5492" s="562" t="s">
        <v>22</v>
      </c>
      <c r="F5492" s="561" t="s">
        <v>22</v>
      </c>
      <c r="G5492" s="561" t="s">
        <v>33261</v>
      </c>
      <c r="H5492" s="561" t="s">
        <v>5317</v>
      </c>
      <c r="I5492" s="561" t="s">
        <v>23868</v>
      </c>
      <c r="J5492" s="561" t="s">
        <v>24</v>
      </c>
      <c r="K5492" s="562" t="s">
        <v>38490</v>
      </c>
      <c r="L5492" s="561" t="s">
        <v>25</v>
      </c>
    </row>
    <row r="5493" spans="1:12" x14ac:dyDescent="0.25">
      <c r="A5493" s="561" t="s">
        <v>5276</v>
      </c>
      <c r="B5493" s="561" t="s">
        <v>5277</v>
      </c>
      <c r="C5493" s="561" t="s">
        <v>5284</v>
      </c>
      <c r="D5493" s="561" t="s">
        <v>5285</v>
      </c>
      <c r="E5493" s="562" t="s">
        <v>22</v>
      </c>
      <c r="F5493" s="561" t="s">
        <v>22</v>
      </c>
      <c r="G5493" s="561" t="s">
        <v>33263</v>
      </c>
      <c r="H5493" s="561" t="s">
        <v>5318</v>
      </c>
      <c r="I5493" s="561" t="s">
        <v>23868</v>
      </c>
      <c r="J5493" s="561" t="s">
        <v>7063</v>
      </c>
      <c r="K5493" s="562" t="s">
        <v>8490</v>
      </c>
      <c r="L5493" s="561" t="s">
        <v>25</v>
      </c>
    </row>
    <row r="5494" spans="1:12" x14ac:dyDescent="0.25">
      <c r="A5494" s="561" t="s">
        <v>5276</v>
      </c>
      <c r="B5494" s="561" t="s">
        <v>5277</v>
      </c>
      <c r="C5494" s="561" t="s">
        <v>5284</v>
      </c>
      <c r="D5494" s="561" t="s">
        <v>5285</v>
      </c>
      <c r="E5494" s="562" t="s">
        <v>22</v>
      </c>
      <c r="F5494" s="561" t="s">
        <v>22</v>
      </c>
      <c r="G5494" s="561" t="s">
        <v>33265</v>
      </c>
      <c r="H5494" s="561" t="s">
        <v>5319</v>
      </c>
      <c r="I5494" s="561" t="s">
        <v>23868</v>
      </c>
      <c r="J5494" s="561" t="s">
        <v>24</v>
      </c>
      <c r="K5494" s="562" t="s">
        <v>38491</v>
      </c>
      <c r="L5494" s="561" t="s">
        <v>25</v>
      </c>
    </row>
    <row r="5495" spans="1:12" x14ac:dyDescent="0.25">
      <c r="A5495" s="561" t="s">
        <v>5276</v>
      </c>
      <c r="B5495" s="561" t="s">
        <v>5277</v>
      </c>
      <c r="C5495" s="561" t="s">
        <v>5284</v>
      </c>
      <c r="D5495" s="561" t="s">
        <v>5285</v>
      </c>
      <c r="E5495" s="562" t="s">
        <v>22</v>
      </c>
      <c r="F5495" s="561" t="s">
        <v>22</v>
      </c>
      <c r="G5495" s="561" t="s">
        <v>33267</v>
      </c>
      <c r="H5495" s="561" t="s">
        <v>5321</v>
      </c>
      <c r="I5495" s="561" t="s">
        <v>23868</v>
      </c>
      <c r="J5495" s="561" t="s">
        <v>7063</v>
      </c>
      <c r="K5495" s="562" t="s">
        <v>38492</v>
      </c>
      <c r="L5495" s="561" t="s">
        <v>25</v>
      </c>
    </row>
    <row r="5496" spans="1:12" x14ac:dyDescent="0.25">
      <c r="A5496" s="561" t="s">
        <v>5276</v>
      </c>
      <c r="B5496" s="561" t="s">
        <v>5277</v>
      </c>
      <c r="C5496" s="561" t="s">
        <v>5284</v>
      </c>
      <c r="D5496" s="561" t="s">
        <v>5285</v>
      </c>
      <c r="E5496" s="562" t="s">
        <v>22</v>
      </c>
      <c r="F5496" s="561" t="s">
        <v>22</v>
      </c>
      <c r="G5496" s="561" t="s">
        <v>33268</v>
      </c>
      <c r="H5496" s="561" t="s">
        <v>5322</v>
      </c>
      <c r="I5496" s="561" t="s">
        <v>23868</v>
      </c>
      <c r="J5496" s="561" t="s">
        <v>24</v>
      </c>
      <c r="K5496" s="562" t="s">
        <v>3514</v>
      </c>
      <c r="L5496" s="561" t="s">
        <v>25</v>
      </c>
    </row>
    <row r="5497" spans="1:12" x14ac:dyDescent="0.25">
      <c r="A5497" s="561" t="s">
        <v>5276</v>
      </c>
      <c r="B5497" s="561" t="s">
        <v>5277</v>
      </c>
      <c r="C5497" s="561" t="s">
        <v>5284</v>
      </c>
      <c r="D5497" s="561" t="s">
        <v>5285</v>
      </c>
      <c r="E5497" s="562" t="s">
        <v>22</v>
      </c>
      <c r="F5497" s="561" t="s">
        <v>22</v>
      </c>
      <c r="G5497" s="561" t="s">
        <v>33269</v>
      </c>
      <c r="H5497" s="561" t="s">
        <v>33270</v>
      </c>
      <c r="I5497" s="561" t="s">
        <v>23868</v>
      </c>
      <c r="J5497" s="561" t="s">
        <v>24</v>
      </c>
      <c r="K5497" s="562" t="s">
        <v>7861</v>
      </c>
      <c r="L5497" s="561" t="s">
        <v>25</v>
      </c>
    </row>
    <row r="5498" spans="1:12" x14ac:dyDescent="0.25">
      <c r="A5498" s="561" t="s">
        <v>5276</v>
      </c>
      <c r="B5498" s="561" t="s">
        <v>5277</v>
      </c>
      <c r="C5498" s="561" t="s">
        <v>5284</v>
      </c>
      <c r="D5498" s="561" t="s">
        <v>5285</v>
      </c>
      <c r="E5498" s="562" t="s">
        <v>22</v>
      </c>
      <c r="F5498" s="561" t="s">
        <v>22</v>
      </c>
      <c r="G5498" s="561" t="s">
        <v>33272</v>
      </c>
      <c r="H5498" s="561" t="s">
        <v>33273</v>
      </c>
      <c r="I5498" s="561" t="s">
        <v>23868</v>
      </c>
      <c r="J5498" s="561" t="s">
        <v>24</v>
      </c>
      <c r="K5498" s="562" t="s">
        <v>7906</v>
      </c>
      <c r="L5498" s="561" t="s">
        <v>25</v>
      </c>
    </row>
    <row r="5499" spans="1:12" x14ac:dyDescent="0.25">
      <c r="A5499" s="561" t="s">
        <v>5276</v>
      </c>
      <c r="B5499" s="561" t="s">
        <v>5277</v>
      </c>
      <c r="C5499" s="561" t="s">
        <v>5284</v>
      </c>
      <c r="D5499" s="561" t="s">
        <v>5285</v>
      </c>
      <c r="E5499" s="562" t="s">
        <v>22</v>
      </c>
      <c r="F5499" s="561" t="s">
        <v>22</v>
      </c>
      <c r="G5499" s="561" t="s">
        <v>33275</v>
      </c>
      <c r="H5499" s="561" t="s">
        <v>5323</v>
      </c>
      <c r="I5499" s="561" t="s">
        <v>23868</v>
      </c>
      <c r="J5499" s="561" t="s">
        <v>7063</v>
      </c>
      <c r="K5499" s="562" t="s">
        <v>38493</v>
      </c>
      <c r="L5499" s="561" t="s">
        <v>25</v>
      </c>
    </row>
    <row r="5500" spans="1:12" x14ac:dyDescent="0.25">
      <c r="A5500" s="561" t="s">
        <v>5276</v>
      </c>
      <c r="B5500" s="561" t="s">
        <v>5277</v>
      </c>
      <c r="C5500" s="561" t="s">
        <v>5324</v>
      </c>
      <c r="D5500" s="561" t="s">
        <v>5325</v>
      </c>
      <c r="E5500" s="562" t="s">
        <v>22</v>
      </c>
      <c r="F5500" s="561" t="s">
        <v>22</v>
      </c>
      <c r="G5500" s="561" t="s">
        <v>33277</v>
      </c>
      <c r="H5500" s="561" t="s">
        <v>33278</v>
      </c>
      <c r="I5500" s="561" t="s">
        <v>23868</v>
      </c>
      <c r="J5500" s="561" t="s">
        <v>7063</v>
      </c>
      <c r="K5500" s="562" t="s">
        <v>8152</v>
      </c>
      <c r="L5500" s="561" t="s">
        <v>25</v>
      </c>
    </row>
    <row r="5501" spans="1:12" x14ac:dyDescent="0.25">
      <c r="A5501" s="561" t="s">
        <v>5276</v>
      </c>
      <c r="B5501" s="561" t="s">
        <v>5277</v>
      </c>
      <c r="C5501" s="561" t="s">
        <v>5324</v>
      </c>
      <c r="D5501" s="561" t="s">
        <v>5325</v>
      </c>
      <c r="E5501" s="562" t="s">
        <v>22</v>
      </c>
      <c r="F5501" s="561" t="s">
        <v>22</v>
      </c>
      <c r="G5501" s="561" t="s">
        <v>33279</v>
      </c>
      <c r="H5501" s="561" t="s">
        <v>33280</v>
      </c>
      <c r="I5501" s="561" t="s">
        <v>23868</v>
      </c>
      <c r="J5501" s="561" t="s">
        <v>7063</v>
      </c>
      <c r="K5501" s="562" t="s">
        <v>7883</v>
      </c>
      <c r="L5501" s="561" t="s">
        <v>25</v>
      </c>
    </row>
    <row r="5502" spans="1:12" x14ac:dyDescent="0.25">
      <c r="A5502" s="561" t="s">
        <v>5276</v>
      </c>
      <c r="B5502" s="561" t="s">
        <v>5277</v>
      </c>
      <c r="C5502" s="561" t="s">
        <v>5324</v>
      </c>
      <c r="D5502" s="561" t="s">
        <v>5325</v>
      </c>
      <c r="E5502" s="562" t="s">
        <v>22</v>
      </c>
      <c r="F5502" s="561" t="s">
        <v>22</v>
      </c>
      <c r="G5502" s="561" t="s">
        <v>33282</v>
      </c>
      <c r="H5502" s="561" t="s">
        <v>33283</v>
      </c>
      <c r="I5502" s="561" t="s">
        <v>23868</v>
      </c>
      <c r="J5502" s="561" t="s">
        <v>7063</v>
      </c>
      <c r="K5502" s="562" t="s">
        <v>37594</v>
      </c>
      <c r="L5502" s="561" t="s">
        <v>25</v>
      </c>
    </row>
    <row r="5503" spans="1:12" x14ac:dyDescent="0.25">
      <c r="A5503" s="561" t="s">
        <v>5276</v>
      </c>
      <c r="B5503" s="561" t="s">
        <v>5277</v>
      </c>
      <c r="C5503" s="561" t="s">
        <v>5324</v>
      </c>
      <c r="D5503" s="561" t="s">
        <v>5325</v>
      </c>
      <c r="E5503" s="562" t="s">
        <v>22</v>
      </c>
      <c r="F5503" s="561" t="s">
        <v>22</v>
      </c>
      <c r="G5503" s="561" t="s">
        <v>33284</v>
      </c>
      <c r="H5503" s="561" t="s">
        <v>33285</v>
      </c>
      <c r="I5503" s="561" t="s">
        <v>23868</v>
      </c>
      <c r="J5503" s="561" t="s">
        <v>7063</v>
      </c>
      <c r="K5503" s="562" t="s">
        <v>38494</v>
      </c>
      <c r="L5503" s="561" t="s">
        <v>25</v>
      </c>
    </row>
    <row r="5504" spans="1:12" x14ac:dyDescent="0.25">
      <c r="A5504" s="561" t="s">
        <v>5276</v>
      </c>
      <c r="B5504" s="561" t="s">
        <v>5277</v>
      </c>
      <c r="C5504" s="561" t="s">
        <v>5324</v>
      </c>
      <c r="D5504" s="561" t="s">
        <v>5325</v>
      </c>
      <c r="E5504" s="562" t="s">
        <v>22</v>
      </c>
      <c r="F5504" s="561" t="s">
        <v>22</v>
      </c>
      <c r="G5504" s="561" t="s">
        <v>33286</v>
      </c>
      <c r="H5504" s="561" t="s">
        <v>33287</v>
      </c>
      <c r="I5504" s="561" t="s">
        <v>23868</v>
      </c>
      <c r="J5504" s="561" t="s">
        <v>7063</v>
      </c>
      <c r="K5504" s="562" t="s">
        <v>7632</v>
      </c>
      <c r="L5504" s="561" t="s">
        <v>25</v>
      </c>
    </row>
    <row r="5505" spans="1:12" x14ac:dyDescent="0.25">
      <c r="A5505" s="561" t="s">
        <v>5276</v>
      </c>
      <c r="B5505" s="561" t="s">
        <v>5277</v>
      </c>
      <c r="C5505" s="561" t="s">
        <v>5324</v>
      </c>
      <c r="D5505" s="561" t="s">
        <v>5325</v>
      </c>
      <c r="E5505" s="562" t="s">
        <v>22</v>
      </c>
      <c r="F5505" s="561" t="s">
        <v>22</v>
      </c>
      <c r="G5505" s="561" t="s">
        <v>33288</v>
      </c>
      <c r="H5505" s="561" t="s">
        <v>33289</v>
      </c>
      <c r="I5505" s="561" t="s">
        <v>23868</v>
      </c>
      <c r="J5505" s="561" t="s">
        <v>7063</v>
      </c>
      <c r="K5505" s="562" t="s">
        <v>8040</v>
      </c>
      <c r="L5505" s="561" t="s">
        <v>25</v>
      </c>
    </row>
    <row r="5506" spans="1:12" x14ac:dyDescent="0.25">
      <c r="A5506" s="561" t="s">
        <v>5276</v>
      </c>
      <c r="B5506" s="561" t="s">
        <v>5277</v>
      </c>
      <c r="C5506" s="561" t="s">
        <v>5324</v>
      </c>
      <c r="D5506" s="561" t="s">
        <v>5325</v>
      </c>
      <c r="E5506" s="562" t="s">
        <v>22</v>
      </c>
      <c r="F5506" s="561" t="s">
        <v>22</v>
      </c>
      <c r="G5506" s="561" t="s">
        <v>33291</v>
      </c>
      <c r="H5506" s="561" t="s">
        <v>33292</v>
      </c>
      <c r="I5506" s="561" t="s">
        <v>23868</v>
      </c>
      <c r="J5506" s="561" t="s">
        <v>7063</v>
      </c>
      <c r="K5506" s="562" t="s">
        <v>38495</v>
      </c>
      <c r="L5506" s="561" t="s">
        <v>25</v>
      </c>
    </row>
    <row r="5507" spans="1:12" x14ac:dyDescent="0.25">
      <c r="A5507" s="561" t="s">
        <v>5276</v>
      </c>
      <c r="B5507" s="561" t="s">
        <v>5277</v>
      </c>
      <c r="C5507" s="561" t="s">
        <v>5324</v>
      </c>
      <c r="D5507" s="561" t="s">
        <v>5325</v>
      </c>
      <c r="E5507" s="562" t="s">
        <v>22</v>
      </c>
      <c r="F5507" s="561" t="s">
        <v>22</v>
      </c>
      <c r="G5507" s="561" t="s">
        <v>33293</v>
      </c>
      <c r="H5507" s="561" t="s">
        <v>33294</v>
      </c>
      <c r="I5507" s="561" t="s">
        <v>23868</v>
      </c>
      <c r="J5507" s="561" t="s">
        <v>7063</v>
      </c>
      <c r="K5507" s="562" t="s">
        <v>7068</v>
      </c>
      <c r="L5507" s="561" t="s">
        <v>25</v>
      </c>
    </row>
    <row r="5508" spans="1:12" x14ac:dyDescent="0.25">
      <c r="A5508" s="561" t="s">
        <v>5276</v>
      </c>
      <c r="B5508" s="561" t="s">
        <v>5277</v>
      </c>
      <c r="C5508" s="561" t="s">
        <v>5324</v>
      </c>
      <c r="D5508" s="561" t="s">
        <v>5325</v>
      </c>
      <c r="E5508" s="562" t="s">
        <v>22</v>
      </c>
      <c r="F5508" s="561" t="s">
        <v>22</v>
      </c>
      <c r="G5508" s="561" t="s">
        <v>33296</v>
      </c>
      <c r="H5508" s="561" t="s">
        <v>33297</v>
      </c>
      <c r="I5508" s="561" t="s">
        <v>23868</v>
      </c>
      <c r="J5508" s="561" t="s">
        <v>7063</v>
      </c>
      <c r="K5508" s="562" t="s">
        <v>38496</v>
      </c>
      <c r="L5508" s="561" t="s">
        <v>25</v>
      </c>
    </row>
    <row r="5509" spans="1:12" x14ac:dyDescent="0.25">
      <c r="A5509" s="561" t="s">
        <v>5276</v>
      </c>
      <c r="B5509" s="561" t="s">
        <v>5277</v>
      </c>
      <c r="C5509" s="561" t="s">
        <v>5324</v>
      </c>
      <c r="D5509" s="561" t="s">
        <v>5325</v>
      </c>
      <c r="E5509" s="562" t="s">
        <v>22</v>
      </c>
      <c r="F5509" s="561" t="s">
        <v>22</v>
      </c>
      <c r="G5509" s="561" t="s">
        <v>33299</v>
      </c>
      <c r="H5509" s="561" t="s">
        <v>33300</v>
      </c>
      <c r="I5509" s="561" t="s">
        <v>23868</v>
      </c>
      <c r="J5509" s="561" t="s">
        <v>7063</v>
      </c>
      <c r="K5509" s="562" t="s">
        <v>38497</v>
      </c>
      <c r="L5509" s="561" t="s">
        <v>25</v>
      </c>
    </row>
    <row r="5510" spans="1:12" x14ac:dyDescent="0.25">
      <c r="A5510" s="561" t="s">
        <v>5276</v>
      </c>
      <c r="B5510" s="561" t="s">
        <v>5277</v>
      </c>
      <c r="C5510" s="561" t="s">
        <v>5324</v>
      </c>
      <c r="D5510" s="561" t="s">
        <v>5325</v>
      </c>
      <c r="E5510" s="562" t="s">
        <v>22</v>
      </c>
      <c r="F5510" s="561" t="s">
        <v>22</v>
      </c>
      <c r="G5510" s="561" t="s">
        <v>33302</v>
      </c>
      <c r="H5510" s="561" t="s">
        <v>33303</v>
      </c>
      <c r="I5510" s="561" t="s">
        <v>23868</v>
      </c>
      <c r="J5510" s="561" t="s">
        <v>7063</v>
      </c>
      <c r="K5510" s="562" t="s">
        <v>38498</v>
      </c>
      <c r="L5510" s="561" t="s">
        <v>25</v>
      </c>
    </row>
    <row r="5511" spans="1:12" x14ac:dyDescent="0.25">
      <c r="A5511" s="561" t="s">
        <v>5276</v>
      </c>
      <c r="B5511" s="561" t="s">
        <v>5277</v>
      </c>
      <c r="C5511" s="561" t="s">
        <v>5324</v>
      </c>
      <c r="D5511" s="561" t="s">
        <v>5325</v>
      </c>
      <c r="E5511" s="562" t="s">
        <v>22</v>
      </c>
      <c r="F5511" s="561" t="s">
        <v>22</v>
      </c>
      <c r="G5511" s="561" t="s">
        <v>33305</v>
      </c>
      <c r="H5511" s="561" t="s">
        <v>33306</v>
      </c>
      <c r="I5511" s="561" t="s">
        <v>23868</v>
      </c>
      <c r="J5511" s="561" t="s">
        <v>7063</v>
      </c>
      <c r="K5511" s="562" t="s">
        <v>7092</v>
      </c>
      <c r="L5511" s="561" t="s">
        <v>25</v>
      </c>
    </row>
    <row r="5512" spans="1:12" x14ac:dyDescent="0.25">
      <c r="A5512" s="561" t="s">
        <v>5276</v>
      </c>
      <c r="B5512" s="561" t="s">
        <v>5277</v>
      </c>
      <c r="C5512" s="561" t="s">
        <v>5324</v>
      </c>
      <c r="D5512" s="561" t="s">
        <v>5325</v>
      </c>
      <c r="E5512" s="562" t="s">
        <v>22</v>
      </c>
      <c r="F5512" s="561" t="s">
        <v>22</v>
      </c>
      <c r="G5512" s="561" t="s">
        <v>33308</v>
      </c>
      <c r="H5512" s="561" t="s">
        <v>33309</v>
      </c>
      <c r="I5512" s="561" t="s">
        <v>23868</v>
      </c>
      <c r="J5512" s="561" t="s">
        <v>7063</v>
      </c>
      <c r="K5512" s="562" t="s">
        <v>37851</v>
      </c>
      <c r="L5512" s="561" t="s">
        <v>25</v>
      </c>
    </row>
    <row r="5513" spans="1:12" x14ac:dyDescent="0.25">
      <c r="A5513" s="561" t="s">
        <v>5276</v>
      </c>
      <c r="B5513" s="561" t="s">
        <v>5277</v>
      </c>
      <c r="C5513" s="561" t="s">
        <v>5324</v>
      </c>
      <c r="D5513" s="561" t="s">
        <v>5325</v>
      </c>
      <c r="E5513" s="562" t="s">
        <v>22</v>
      </c>
      <c r="F5513" s="561" t="s">
        <v>22</v>
      </c>
      <c r="G5513" s="561" t="s">
        <v>33311</v>
      </c>
      <c r="H5513" s="561" t="s">
        <v>33312</v>
      </c>
      <c r="I5513" s="561" t="s">
        <v>23868</v>
      </c>
      <c r="J5513" s="561" t="s">
        <v>7063</v>
      </c>
      <c r="K5513" s="562" t="s">
        <v>38499</v>
      </c>
      <c r="L5513" s="561" t="s">
        <v>25</v>
      </c>
    </row>
    <row r="5514" spans="1:12" x14ac:dyDescent="0.25">
      <c r="A5514" s="561" t="s">
        <v>5276</v>
      </c>
      <c r="B5514" s="561" t="s">
        <v>5277</v>
      </c>
      <c r="C5514" s="561" t="s">
        <v>5331</v>
      </c>
      <c r="D5514" s="561" t="s">
        <v>5332</v>
      </c>
      <c r="E5514" s="562" t="s">
        <v>22</v>
      </c>
      <c r="F5514" s="561" t="s">
        <v>22</v>
      </c>
      <c r="G5514" s="561" t="s">
        <v>33314</v>
      </c>
      <c r="H5514" s="561" t="s">
        <v>5333</v>
      </c>
      <c r="I5514" s="561" t="s">
        <v>23868</v>
      </c>
      <c r="J5514" s="561" t="s">
        <v>7063</v>
      </c>
      <c r="K5514" s="562" t="s">
        <v>38500</v>
      </c>
      <c r="L5514" s="561" t="s">
        <v>25</v>
      </c>
    </row>
    <row r="5515" spans="1:12" x14ac:dyDescent="0.25">
      <c r="A5515" s="561" t="s">
        <v>5276</v>
      </c>
      <c r="B5515" s="561" t="s">
        <v>5277</v>
      </c>
      <c r="C5515" s="561" t="s">
        <v>5331</v>
      </c>
      <c r="D5515" s="561" t="s">
        <v>5332</v>
      </c>
      <c r="E5515" s="562" t="s">
        <v>22</v>
      </c>
      <c r="F5515" s="561" t="s">
        <v>22</v>
      </c>
      <c r="G5515" s="561" t="s">
        <v>33316</v>
      </c>
      <c r="H5515" s="561" t="s">
        <v>5334</v>
      </c>
      <c r="I5515" s="561" t="s">
        <v>23868</v>
      </c>
      <c r="J5515" s="561" t="s">
        <v>7063</v>
      </c>
      <c r="K5515" s="562" t="s">
        <v>28123</v>
      </c>
      <c r="L5515" s="561" t="s">
        <v>25</v>
      </c>
    </row>
    <row r="5516" spans="1:12" x14ac:dyDescent="0.25">
      <c r="A5516" s="561" t="s">
        <v>5276</v>
      </c>
      <c r="B5516" s="561" t="s">
        <v>5277</v>
      </c>
      <c r="C5516" s="561" t="s">
        <v>5331</v>
      </c>
      <c r="D5516" s="561" t="s">
        <v>5332</v>
      </c>
      <c r="E5516" s="562" t="s">
        <v>22</v>
      </c>
      <c r="F5516" s="561" t="s">
        <v>22</v>
      </c>
      <c r="G5516" s="561" t="s">
        <v>33318</v>
      </c>
      <c r="H5516" s="561" t="s">
        <v>5336</v>
      </c>
      <c r="I5516" s="561" t="s">
        <v>23868</v>
      </c>
      <c r="J5516" s="561" t="s">
        <v>7063</v>
      </c>
      <c r="K5516" s="562" t="s">
        <v>38501</v>
      </c>
      <c r="L5516" s="561" t="s">
        <v>25</v>
      </c>
    </row>
    <row r="5517" spans="1:12" x14ac:dyDescent="0.25">
      <c r="A5517" s="561" t="s">
        <v>5276</v>
      </c>
      <c r="B5517" s="561" t="s">
        <v>5277</v>
      </c>
      <c r="C5517" s="561" t="s">
        <v>5331</v>
      </c>
      <c r="D5517" s="561" t="s">
        <v>5332</v>
      </c>
      <c r="E5517" s="562" t="s">
        <v>22</v>
      </c>
      <c r="F5517" s="561" t="s">
        <v>22</v>
      </c>
      <c r="G5517" s="561" t="s">
        <v>33319</v>
      </c>
      <c r="H5517" s="561" t="s">
        <v>5337</v>
      </c>
      <c r="I5517" s="561" t="s">
        <v>23868</v>
      </c>
      <c r="J5517" s="561" t="s">
        <v>7063</v>
      </c>
      <c r="K5517" s="562" t="s">
        <v>38502</v>
      </c>
      <c r="L5517" s="561" t="s">
        <v>25</v>
      </c>
    </row>
    <row r="5518" spans="1:12" x14ac:dyDescent="0.25">
      <c r="A5518" s="561" t="s">
        <v>5276</v>
      </c>
      <c r="B5518" s="561" t="s">
        <v>5277</v>
      </c>
      <c r="C5518" s="561" t="s">
        <v>5331</v>
      </c>
      <c r="D5518" s="561" t="s">
        <v>5332</v>
      </c>
      <c r="E5518" s="562" t="s">
        <v>22</v>
      </c>
      <c r="F5518" s="561" t="s">
        <v>22</v>
      </c>
      <c r="G5518" s="561" t="s">
        <v>33321</v>
      </c>
      <c r="H5518" s="561" t="s">
        <v>5338</v>
      </c>
      <c r="I5518" s="561" t="s">
        <v>23868</v>
      </c>
      <c r="J5518" s="561" t="s">
        <v>7063</v>
      </c>
      <c r="K5518" s="562" t="s">
        <v>38503</v>
      </c>
      <c r="L5518" s="561" t="s">
        <v>25</v>
      </c>
    </row>
    <row r="5519" spans="1:12" x14ac:dyDescent="0.25">
      <c r="A5519" s="561" t="s">
        <v>5276</v>
      </c>
      <c r="B5519" s="561" t="s">
        <v>5277</v>
      </c>
      <c r="C5519" s="561" t="s">
        <v>5331</v>
      </c>
      <c r="D5519" s="561" t="s">
        <v>5332</v>
      </c>
      <c r="E5519" s="562" t="s">
        <v>22</v>
      </c>
      <c r="F5519" s="561" t="s">
        <v>22</v>
      </c>
      <c r="G5519" s="561" t="s">
        <v>33323</v>
      </c>
      <c r="H5519" s="561" t="s">
        <v>5340</v>
      </c>
      <c r="I5519" s="561" t="s">
        <v>23868</v>
      </c>
      <c r="J5519" s="561" t="s">
        <v>7063</v>
      </c>
      <c r="K5519" s="562" t="s">
        <v>28767</v>
      </c>
      <c r="L5519" s="561" t="s">
        <v>25</v>
      </c>
    </row>
    <row r="5520" spans="1:12" x14ac:dyDescent="0.25">
      <c r="A5520" s="561" t="s">
        <v>5276</v>
      </c>
      <c r="B5520" s="561" t="s">
        <v>5277</v>
      </c>
      <c r="C5520" s="561" t="s">
        <v>5331</v>
      </c>
      <c r="D5520" s="561" t="s">
        <v>5332</v>
      </c>
      <c r="E5520" s="562" t="s">
        <v>22</v>
      </c>
      <c r="F5520" s="561" t="s">
        <v>22</v>
      </c>
      <c r="G5520" s="561" t="s">
        <v>33325</v>
      </c>
      <c r="H5520" s="561" t="s">
        <v>5341</v>
      </c>
      <c r="I5520" s="561" t="s">
        <v>23868</v>
      </c>
      <c r="J5520" s="561" t="s">
        <v>7063</v>
      </c>
      <c r="K5520" s="562" t="s">
        <v>38504</v>
      </c>
      <c r="L5520" s="561" t="s">
        <v>25</v>
      </c>
    </row>
    <row r="5521" spans="1:12" x14ac:dyDescent="0.25">
      <c r="A5521" s="561" t="s">
        <v>5276</v>
      </c>
      <c r="B5521" s="561" t="s">
        <v>5277</v>
      </c>
      <c r="C5521" s="561" t="s">
        <v>5331</v>
      </c>
      <c r="D5521" s="561" t="s">
        <v>5332</v>
      </c>
      <c r="E5521" s="562" t="s">
        <v>22</v>
      </c>
      <c r="F5521" s="561" t="s">
        <v>22</v>
      </c>
      <c r="G5521" s="561" t="s">
        <v>33327</v>
      </c>
      <c r="H5521" s="561" t="s">
        <v>5342</v>
      </c>
      <c r="I5521" s="561" t="s">
        <v>23868</v>
      </c>
      <c r="J5521" s="561" t="s">
        <v>7063</v>
      </c>
      <c r="K5521" s="562" t="s">
        <v>38505</v>
      </c>
      <c r="L5521" s="561" t="s">
        <v>25</v>
      </c>
    </row>
    <row r="5522" spans="1:12" x14ac:dyDescent="0.25">
      <c r="A5522" s="561" t="s">
        <v>5276</v>
      </c>
      <c r="B5522" s="561" t="s">
        <v>5277</v>
      </c>
      <c r="C5522" s="561" t="s">
        <v>5331</v>
      </c>
      <c r="D5522" s="561" t="s">
        <v>5332</v>
      </c>
      <c r="E5522" s="562" t="s">
        <v>22</v>
      </c>
      <c r="F5522" s="561" t="s">
        <v>22</v>
      </c>
      <c r="G5522" s="561" t="s">
        <v>33329</v>
      </c>
      <c r="H5522" s="561" t="s">
        <v>5343</v>
      </c>
      <c r="I5522" s="561" t="s">
        <v>23868</v>
      </c>
      <c r="J5522" s="561" t="s">
        <v>7063</v>
      </c>
      <c r="K5522" s="562" t="s">
        <v>38506</v>
      </c>
      <c r="L5522" s="561" t="s">
        <v>25</v>
      </c>
    </row>
    <row r="5523" spans="1:12" x14ac:dyDescent="0.25">
      <c r="A5523" s="561" t="s">
        <v>5276</v>
      </c>
      <c r="B5523" s="561" t="s">
        <v>5277</v>
      </c>
      <c r="C5523" s="561" t="s">
        <v>5331</v>
      </c>
      <c r="D5523" s="561" t="s">
        <v>5332</v>
      </c>
      <c r="E5523" s="562" t="s">
        <v>22</v>
      </c>
      <c r="F5523" s="561" t="s">
        <v>22</v>
      </c>
      <c r="G5523" s="561" t="s">
        <v>33330</v>
      </c>
      <c r="H5523" s="561" t="s">
        <v>5345</v>
      </c>
      <c r="I5523" s="561" t="s">
        <v>23868</v>
      </c>
      <c r="J5523" s="561" t="s">
        <v>7063</v>
      </c>
      <c r="K5523" s="562" t="s">
        <v>3230</v>
      </c>
      <c r="L5523" s="561" t="s">
        <v>25</v>
      </c>
    </row>
    <row r="5524" spans="1:12" x14ac:dyDescent="0.25">
      <c r="A5524" s="561" t="s">
        <v>5276</v>
      </c>
      <c r="B5524" s="561" t="s">
        <v>5277</v>
      </c>
      <c r="C5524" s="561" t="s">
        <v>5331</v>
      </c>
      <c r="D5524" s="561" t="s">
        <v>5332</v>
      </c>
      <c r="E5524" s="562" t="s">
        <v>22</v>
      </c>
      <c r="F5524" s="561" t="s">
        <v>22</v>
      </c>
      <c r="G5524" s="561" t="s">
        <v>33332</v>
      </c>
      <c r="H5524" s="561" t="s">
        <v>5346</v>
      </c>
      <c r="I5524" s="561" t="s">
        <v>23868</v>
      </c>
      <c r="J5524" s="561" t="s">
        <v>7063</v>
      </c>
      <c r="K5524" s="562" t="s">
        <v>38507</v>
      </c>
      <c r="L5524" s="561" t="s">
        <v>25</v>
      </c>
    </row>
    <row r="5525" spans="1:12" x14ac:dyDescent="0.25">
      <c r="A5525" s="561" t="s">
        <v>5276</v>
      </c>
      <c r="B5525" s="561" t="s">
        <v>5277</v>
      </c>
      <c r="C5525" s="561" t="s">
        <v>5331</v>
      </c>
      <c r="D5525" s="561" t="s">
        <v>5332</v>
      </c>
      <c r="E5525" s="562" t="s">
        <v>22</v>
      </c>
      <c r="F5525" s="561" t="s">
        <v>22</v>
      </c>
      <c r="G5525" s="561" t="s">
        <v>33334</v>
      </c>
      <c r="H5525" s="561" t="s">
        <v>5347</v>
      </c>
      <c r="I5525" s="561" t="s">
        <v>23868</v>
      </c>
      <c r="J5525" s="561" t="s">
        <v>7063</v>
      </c>
      <c r="K5525" s="562" t="s">
        <v>32044</v>
      </c>
      <c r="L5525" s="561" t="s">
        <v>25</v>
      </c>
    </row>
    <row r="5526" spans="1:12" x14ac:dyDescent="0.25">
      <c r="A5526" s="561" t="s">
        <v>5276</v>
      </c>
      <c r="B5526" s="561" t="s">
        <v>5277</v>
      </c>
      <c r="C5526" s="561" t="s">
        <v>5331</v>
      </c>
      <c r="D5526" s="561" t="s">
        <v>5332</v>
      </c>
      <c r="E5526" s="562" t="s">
        <v>22</v>
      </c>
      <c r="F5526" s="561" t="s">
        <v>22</v>
      </c>
      <c r="G5526" s="561" t="s">
        <v>33335</v>
      </c>
      <c r="H5526" s="561" t="s">
        <v>5348</v>
      </c>
      <c r="I5526" s="561" t="s">
        <v>23868</v>
      </c>
      <c r="J5526" s="561" t="s">
        <v>7063</v>
      </c>
      <c r="K5526" s="562" t="s">
        <v>7263</v>
      </c>
      <c r="L5526" s="561" t="s">
        <v>25</v>
      </c>
    </row>
    <row r="5527" spans="1:12" x14ac:dyDescent="0.25">
      <c r="A5527" s="561" t="s">
        <v>5276</v>
      </c>
      <c r="B5527" s="561" t="s">
        <v>5277</v>
      </c>
      <c r="C5527" s="561" t="s">
        <v>5331</v>
      </c>
      <c r="D5527" s="561" t="s">
        <v>5332</v>
      </c>
      <c r="E5527" s="562" t="s">
        <v>22</v>
      </c>
      <c r="F5527" s="561" t="s">
        <v>22</v>
      </c>
      <c r="G5527" s="561" t="s">
        <v>33336</v>
      </c>
      <c r="H5527" s="561" t="s">
        <v>5349</v>
      </c>
      <c r="I5527" s="561" t="s">
        <v>23868</v>
      </c>
      <c r="J5527" s="561" t="s">
        <v>7063</v>
      </c>
      <c r="K5527" s="562" t="s">
        <v>4746</v>
      </c>
      <c r="L5527" s="561" t="s">
        <v>25</v>
      </c>
    </row>
    <row r="5528" spans="1:12" x14ac:dyDescent="0.25">
      <c r="A5528" s="561" t="s">
        <v>5276</v>
      </c>
      <c r="B5528" s="561" t="s">
        <v>5277</v>
      </c>
      <c r="C5528" s="561" t="s">
        <v>5331</v>
      </c>
      <c r="D5528" s="561" t="s">
        <v>5332</v>
      </c>
      <c r="E5528" s="562" t="s">
        <v>22</v>
      </c>
      <c r="F5528" s="561" t="s">
        <v>22</v>
      </c>
      <c r="G5528" s="561" t="s">
        <v>33337</v>
      </c>
      <c r="H5528" s="561" t="s">
        <v>5350</v>
      </c>
      <c r="I5528" s="561" t="s">
        <v>23868</v>
      </c>
      <c r="J5528" s="561" t="s">
        <v>7063</v>
      </c>
      <c r="K5528" s="562" t="s">
        <v>38508</v>
      </c>
      <c r="L5528" s="561" t="s">
        <v>25</v>
      </c>
    </row>
    <row r="5529" spans="1:12" x14ac:dyDescent="0.25">
      <c r="A5529" s="561" t="s">
        <v>5276</v>
      </c>
      <c r="B5529" s="561" t="s">
        <v>5277</v>
      </c>
      <c r="C5529" s="561" t="s">
        <v>5331</v>
      </c>
      <c r="D5529" s="561" t="s">
        <v>5332</v>
      </c>
      <c r="E5529" s="562" t="s">
        <v>22</v>
      </c>
      <c r="F5529" s="561" t="s">
        <v>22</v>
      </c>
      <c r="G5529" s="561" t="s">
        <v>33339</v>
      </c>
      <c r="H5529" s="561" t="s">
        <v>5351</v>
      </c>
      <c r="I5529" s="561" t="s">
        <v>23868</v>
      </c>
      <c r="J5529" s="561" t="s">
        <v>7063</v>
      </c>
      <c r="K5529" s="562" t="s">
        <v>37496</v>
      </c>
      <c r="L5529" s="561" t="s">
        <v>25</v>
      </c>
    </row>
    <row r="5530" spans="1:12" x14ac:dyDescent="0.25">
      <c r="A5530" s="561" t="s">
        <v>5276</v>
      </c>
      <c r="B5530" s="561" t="s">
        <v>5277</v>
      </c>
      <c r="C5530" s="561" t="s">
        <v>5331</v>
      </c>
      <c r="D5530" s="561" t="s">
        <v>5332</v>
      </c>
      <c r="E5530" s="562" t="s">
        <v>22</v>
      </c>
      <c r="F5530" s="561" t="s">
        <v>22</v>
      </c>
      <c r="G5530" s="561" t="s">
        <v>33341</v>
      </c>
      <c r="H5530" s="561" t="s">
        <v>5352</v>
      </c>
      <c r="I5530" s="561" t="s">
        <v>23868</v>
      </c>
      <c r="J5530" s="561" t="s">
        <v>7063</v>
      </c>
      <c r="K5530" s="562" t="s">
        <v>38509</v>
      </c>
      <c r="L5530" s="561" t="s">
        <v>25</v>
      </c>
    </row>
    <row r="5531" spans="1:12" x14ac:dyDescent="0.25">
      <c r="A5531" s="561" t="s">
        <v>5276</v>
      </c>
      <c r="B5531" s="561" t="s">
        <v>5277</v>
      </c>
      <c r="C5531" s="561" t="s">
        <v>5331</v>
      </c>
      <c r="D5531" s="561" t="s">
        <v>5332</v>
      </c>
      <c r="E5531" s="562" t="s">
        <v>22</v>
      </c>
      <c r="F5531" s="561" t="s">
        <v>22</v>
      </c>
      <c r="G5531" s="561" t="s">
        <v>33343</v>
      </c>
      <c r="H5531" s="561" t="s">
        <v>5353</v>
      </c>
      <c r="I5531" s="561" t="s">
        <v>23868</v>
      </c>
      <c r="J5531" s="561" t="s">
        <v>7063</v>
      </c>
      <c r="K5531" s="562" t="s">
        <v>38510</v>
      </c>
      <c r="L5531" s="561" t="s">
        <v>25</v>
      </c>
    </row>
    <row r="5532" spans="1:12" x14ac:dyDescent="0.25">
      <c r="A5532" s="561" t="s">
        <v>5276</v>
      </c>
      <c r="B5532" s="561" t="s">
        <v>5277</v>
      </c>
      <c r="C5532" s="561" t="s">
        <v>5331</v>
      </c>
      <c r="D5532" s="561" t="s">
        <v>5332</v>
      </c>
      <c r="E5532" s="562" t="s">
        <v>22</v>
      </c>
      <c r="F5532" s="561" t="s">
        <v>22</v>
      </c>
      <c r="G5532" s="561" t="s">
        <v>33344</v>
      </c>
      <c r="H5532" s="561" t="s">
        <v>5354</v>
      </c>
      <c r="I5532" s="561" t="s">
        <v>23868</v>
      </c>
      <c r="J5532" s="561" t="s">
        <v>7063</v>
      </c>
      <c r="K5532" s="562" t="s">
        <v>38511</v>
      </c>
      <c r="L5532" s="561" t="s">
        <v>25</v>
      </c>
    </row>
    <row r="5533" spans="1:12" x14ac:dyDescent="0.25">
      <c r="A5533" s="561" t="s">
        <v>5276</v>
      </c>
      <c r="B5533" s="561" t="s">
        <v>5277</v>
      </c>
      <c r="C5533" s="561" t="s">
        <v>5331</v>
      </c>
      <c r="D5533" s="561" t="s">
        <v>5332</v>
      </c>
      <c r="E5533" s="562" t="s">
        <v>22</v>
      </c>
      <c r="F5533" s="561" t="s">
        <v>22</v>
      </c>
      <c r="G5533" s="561" t="s">
        <v>33346</v>
      </c>
      <c r="H5533" s="561" t="s">
        <v>5355</v>
      </c>
      <c r="I5533" s="561" t="s">
        <v>23868</v>
      </c>
      <c r="J5533" s="561" t="s">
        <v>7063</v>
      </c>
      <c r="K5533" s="562" t="s">
        <v>38512</v>
      </c>
      <c r="L5533" s="561" t="s">
        <v>25</v>
      </c>
    </row>
    <row r="5534" spans="1:12" x14ac:dyDescent="0.25">
      <c r="A5534" s="561" t="s">
        <v>5276</v>
      </c>
      <c r="B5534" s="561" t="s">
        <v>5277</v>
      </c>
      <c r="C5534" s="561" t="s">
        <v>5331</v>
      </c>
      <c r="D5534" s="561" t="s">
        <v>5332</v>
      </c>
      <c r="E5534" s="562" t="s">
        <v>22</v>
      </c>
      <c r="F5534" s="561" t="s">
        <v>22</v>
      </c>
      <c r="G5534" s="561" t="s">
        <v>33348</v>
      </c>
      <c r="H5534" s="561" t="s">
        <v>5356</v>
      </c>
      <c r="I5534" s="561" t="s">
        <v>23868</v>
      </c>
      <c r="J5534" s="561" t="s">
        <v>7063</v>
      </c>
      <c r="K5534" s="562" t="s">
        <v>38513</v>
      </c>
      <c r="L5534" s="561" t="s">
        <v>25</v>
      </c>
    </row>
    <row r="5535" spans="1:12" x14ac:dyDescent="0.25">
      <c r="A5535" s="561" t="s">
        <v>5276</v>
      </c>
      <c r="B5535" s="561" t="s">
        <v>5277</v>
      </c>
      <c r="C5535" s="561" t="s">
        <v>5331</v>
      </c>
      <c r="D5535" s="561" t="s">
        <v>5332</v>
      </c>
      <c r="E5535" s="562" t="s">
        <v>22</v>
      </c>
      <c r="F5535" s="561" t="s">
        <v>22</v>
      </c>
      <c r="G5535" s="561" t="s">
        <v>33349</v>
      </c>
      <c r="H5535" s="561" t="s">
        <v>5357</v>
      </c>
      <c r="I5535" s="561" t="s">
        <v>23868</v>
      </c>
      <c r="J5535" s="561" t="s">
        <v>7063</v>
      </c>
      <c r="K5535" s="562" t="s">
        <v>38514</v>
      </c>
      <c r="L5535" s="561" t="s">
        <v>25</v>
      </c>
    </row>
    <row r="5536" spans="1:12" x14ac:dyDescent="0.25">
      <c r="A5536" s="561" t="s">
        <v>5276</v>
      </c>
      <c r="B5536" s="561" t="s">
        <v>5277</v>
      </c>
      <c r="C5536" s="561" t="s">
        <v>5331</v>
      </c>
      <c r="D5536" s="561" t="s">
        <v>5332</v>
      </c>
      <c r="E5536" s="562" t="s">
        <v>22</v>
      </c>
      <c r="F5536" s="561" t="s">
        <v>22</v>
      </c>
      <c r="G5536" s="561" t="s">
        <v>33351</v>
      </c>
      <c r="H5536" s="561" t="s">
        <v>5358</v>
      </c>
      <c r="I5536" s="561" t="s">
        <v>23868</v>
      </c>
      <c r="J5536" s="561" t="s">
        <v>7063</v>
      </c>
      <c r="K5536" s="562" t="s">
        <v>38515</v>
      </c>
      <c r="L5536" s="561" t="s">
        <v>25</v>
      </c>
    </row>
    <row r="5537" spans="1:12" x14ac:dyDescent="0.25">
      <c r="A5537" s="561" t="s">
        <v>5276</v>
      </c>
      <c r="B5537" s="561" t="s">
        <v>5277</v>
      </c>
      <c r="C5537" s="561" t="s">
        <v>5331</v>
      </c>
      <c r="D5537" s="561" t="s">
        <v>5332</v>
      </c>
      <c r="E5537" s="562" t="s">
        <v>22</v>
      </c>
      <c r="F5537" s="561" t="s">
        <v>22</v>
      </c>
      <c r="G5537" s="561" t="s">
        <v>33352</v>
      </c>
      <c r="H5537" s="561" t="s">
        <v>5360</v>
      </c>
      <c r="I5537" s="561" t="s">
        <v>23868</v>
      </c>
      <c r="J5537" s="561" t="s">
        <v>7063</v>
      </c>
      <c r="K5537" s="562" t="s">
        <v>38516</v>
      </c>
      <c r="L5537" s="561" t="s">
        <v>25</v>
      </c>
    </row>
    <row r="5538" spans="1:12" x14ac:dyDescent="0.25">
      <c r="A5538" s="561" t="s">
        <v>5276</v>
      </c>
      <c r="B5538" s="561" t="s">
        <v>5277</v>
      </c>
      <c r="C5538" s="561" t="s">
        <v>5331</v>
      </c>
      <c r="D5538" s="561" t="s">
        <v>5332</v>
      </c>
      <c r="E5538" s="562" t="s">
        <v>22</v>
      </c>
      <c r="F5538" s="561" t="s">
        <v>22</v>
      </c>
      <c r="G5538" s="561" t="s">
        <v>33354</v>
      </c>
      <c r="H5538" s="561" t="s">
        <v>5361</v>
      </c>
      <c r="I5538" s="561" t="s">
        <v>23868</v>
      </c>
      <c r="J5538" s="561" t="s">
        <v>7063</v>
      </c>
      <c r="K5538" s="562" t="s">
        <v>33631</v>
      </c>
      <c r="L5538" s="561" t="s">
        <v>25</v>
      </c>
    </row>
    <row r="5539" spans="1:12" x14ac:dyDescent="0.25">
      <c r="A5539" s="561" t="s">
        <v>5276</v>
      </c>
      <c r="B5539" s="561" t="s">
        <v>5277</v>
      </c>
      <c r="C5539" s="561" t="s">
        <v>5331</v>
      </c>
      <c r="D5539" s="561" t="s">
        <v>5332</v>
      </c>
      <c r="E5539" s="562" t="s">
        <v>22</v>
      </c>
      <c r="F5539" s="561" t="s">
        <v>22</v>
      </c>
      <c r="G5539" s="561" t="s">
        <v>33355</v>
      </c>
      <c r="H5539" s="561" t="s">
        <v>5362</v>
      </c>
      <c r="I5539" s="561" t="s">
        <v>23868</v>
      </c>
      <c r="J5539" s="561" t="s">
        <v>7063</v>
      </c>
      <c r="K5539" s="562" t="s">
        <v>7613</v>
      </c>
      <c r="L5539" s="561" t="s">
        <v>25</v>
      </c>
    </row>
    <row r="5540" spans="1:12" x14ac:dyDescent="0.25">
      <c r="A5540" s="561" t="s">
        <v>5276</v>
      </c>
      <c r="B5540" s="561" t="s">
        <v>5277</v>
      </c>
      <c r="C5540" s="561" t="s">
        <v>5331</v>
      </c>
      <c r="D5540" s="561" t="s">
        <v>5332</v>
      </c>
      <c r="E5540" s="562" t="s">
        <v>22</v>
      </c>
      <c r="F5540" s="561" t="s">
        <v>22</v>
      </c>
      <c r="G5540" s="561" t="s">
        <v>33357</v>
      </c>
      <c r="H5540" s="561" t="s">
        <v>5363</v>
      </c>
      <c r="I5540" s="561" t="s">
        <v>23868</v>
      </c>
      <c r="J5540" s="561" t="s">
        <v>7063</v>
      </c>
      <c r="K5540" s="562" t="s">
        <v>38517</v>
      </c>
      <c r="L5540" s="561" t="s">
        <v>25</v>
      </c>
    </row>
    <row r="5541" spans="1:12" x14ac:dyDescent="0.25">
      <c r="A5541" s="561" t="s">
        <v>5276</v>
      </c>
      <c r="B5541" s="561" t="s">
        <v>5277</v>
      </c>
      <c r="C5541" s="561" t="s">
        <v>5331</v>
      </c>
      <c r="D5541" s="561" t="s">
        <v>5332</v>
      </c>
      <c r="E5541" s="562" t="s">
        <v>22</v>
      </c>
      <c r="F5541" s="561" t="s">
        <v>22</v>
      </c>
      <c r="G5541" s="561" t="s">
        <v>33359</v>
      </c>
      <c r="H5541" s="561" t="s">
        <v>5364</v>
      </c>
      <c r="I5541" s="561" t="s">
        <v>23868</v>
      </c>
      <c r="J5541" s="561" t="s">
        <v>7063</v>
      </c>
      <c r="K5541" s="562" t="s">
        <v>26623</v>
      </c>
      <c r="L5541" s="561" t="s">
        <v>25</v>
      </c>
    </row>
    <row r="5542" spans="1:12" x14ac:dyDescent="0.25">
      <c r="A5542" s="561" t="s">
        <v>5276</v>
      </c>
      <c r="B5542" s="561" t="s">
        <v>5277</v>
      </c>
      <c r="C5542" s="561" t="s">
        <v>5331</v>
      </c>
      <c r="D5542" s="561" t="s">
        <v>5332</v>
      </c>
      <c r="E5542" s="562" t="s">
        <v>22</v>
      </c>
      <c r="F5542" s="561" t="s">
        <v>22</v>
      </c>
      <c r="G5542" s="561" t="s">
        <v>33361</v>
      </c>
      <c r="H5542" s="561" t="s">
        <v>5366</v>
      </c>
      <c r="I5542" s="561" t="s">
        <v>23868</v>
      </c>
      <c r="J5542" s="561" t="s">
        <v>7063</v>
      </c>
      <c r="K5542" s="562" t="s">
        <v>38518</v>
      </c>
      <c r="L5542" s="561" t="s">
        <v>25</v>
      </c>
    </row>
    <row r="5543" spans="1:12" x14ac:dyDescent="0.25">
      <c r="A5543" s="561" t="s">
        <v>5276</v>
      </c>
      <c r="B5543" s="561" t="s">
        <v>5277</v>
      </c>
      <c r="C5543" s="561" t="s">
        <v>5331</v>
      </c>
      <c r="D5543" s="561" t="s">
        <v>5332</v>
      </c>
      <c r="E5543" s="562" t="s">
        <v>22</v>
      </c>
      <c r="F5543" s="561" t="s">
        <v>22</v>
      </c>
      <c r="G5543" s="561" t="s">
        <v>33363</v>
      </c>
      <c r="H5543" s="561" t="s">
        <v>5367</v>
      </c>
      <c r="I5543" s="561" t="s">
        <v>23868</v>
      </c>
      <c r="J5543" s="561" t="s">
        <v>7063</v>
      </c>
      <c r="K5543" s="562" t="s">
        <v>37947</v>
      </c>
      <c r="L5543" s="561" t="s">
        <v>25</v>
      </c>
    </row>
    <row r="5544" spans="1:12" x14ac:dyDescent="0.25">
      <c r="A5544" s="561" t="s">
        <v>5276</v>
      </c>
      <c r="B5544" s="561" t="s">
        <v>5277</v>
      </c>
      <c r="C5544" s="561" t="s">
        <v>5331</v>
      </c>
      <c r="D5544" s="561" t="s">
        <v>5332</v>
      </c>
      <c r="E5544" s="562" t="s">
        <v>22</v>
      </c>
      <c r="F5544" s="561" t="s">
        <v>22</v>
      </c>
      <c r="G5544" s="561" t="s">
        <v>33365</v>
      </c>
      <c r="H5544" s="561" t="s">
        <v>5368</v>
      </c>
      <c r="I5544" s="561" t="s">
        <v>23868</v>
      </c>
      <c r="J5544" s="561" t="s">
        <v>7063</v>
      </c>
      <c r="K5544" s="562" t="s">
        <v>7962</v>
      </c>
      <c r="L5544" s="561" t="s">
        <v>25</v>
      </c>
    </row>
    <row r="5545" spans="1:12" x14ac:dyDescent="0.25">
      <c r="A5545" s="561" t="s">
        <v>5276</v>
      </c>
      <c r="B5545" s="561" t="s">
        <v>5277</v>
      </c>
      <c r="C5545" s="561" t="s">
        <v>5331</v>
      </c>
      <c r="D5545" s="561" t="s">
        <v>5332</v>
      </c>
      <c r="E5545" s="562" t="s">
        <v>22</v>
      </c>
      <c r="F5545" s="561" t="s">
        <v>22</v>
      </c>
      <c r="G5545" s="561" t="s">
        <v>33367</v>
      </c>
      <c r="H5545" s="561" t="s">
        <v>5369</v>
      </c>
      <c r="I5545" s="561" t="s">
        <v>23868</v>
      </c>
      <c r="J5545" s="561" t="s">
        <v>7063</v>
      </c>
      <c r="K5545" s="562" t="s">
        <v>38519</v>
      </c>
      <c r="L5545" s="561" t="s">
        <v>25</v>
      </c>
    </row>
    <row r="5546" spans="1:12" x14ac:dyDescent="0.25">
      <c r="A5546" s="561" t="s">
        <v>5276</v>
      </c>
      <c r="B5546" s="561" t="s">
        <v>5277</v>
      </c>
      <c r="C5546" s="561" t="s">
        <v>5331</v>
      </c>
      <c r="D5546" s="561" t="s">
        <v>5332</v>
      </c>
      <c r="E5546" s="562" t="s">
        <v>22</v>
      </c>
      <c r="F5546" s="561" t="s">
        <v>22</v>
      </c>
      <c r="G5546" s="561" t="s">
        <v>33369</v>
      </c>
      <c r="H5546" s="561" t="s">
        <v>5370</v>
      </c>
      <c r="I5546" s="561" t="s">
        <v>23868</v>
      </c>
      <c r="J5546" s="561" t="s">
        <v>7063</v>
      </c>
      <c r="K5546" s="562" t="s">
        <v>37397</v>
      </c>
      <c r="L5546" s="561" t="s">
        <v>25</v>
      </c>
    </row>
    <row r="5547" spans="1:12" x14ac:dyDescent="0.25">
      <c r="A5547" s="561" t="s">
        <v>5276</v>
      </c>
      <c r="B5547" s="561" t="s">
        <v>5277</v>
      </c>
      <c r="C5547" s="561" t="s">
        <v>5331</v>
      </c>
      <c r="D5547" s="561" t="s">
        <v>5332</v>
      </c>
      <c r="E5547" s="562" t="s">
        <v>22</v>
      </c>
      <c r="F5547" s="561" t="s">
        <v>22</v>
      </c>
      <c r="G5547" s="561" t="s">
        <v>33370</v>
      </c>
      <c r="H5547" s="561" t="s">
        <v>5371</v>
      </c>
      <c r="I5547" s="561" t="s">
        <v>23868</v>
      </c>
      <c r="J5547" s="561" t="s">
        <v>7063</v>
      </c>
      <c r="K5547" s="562" t="s">
        <v>38520</v>
      </c>
      <c r="L5547" s="561" t="s">
        <v>25</v>
      </c>
    </row>
    <row r="5548" spans="1:12" x14ac:dyDescent="0.25">
      <c r="A5548" s="561" t="s">
        <v>5276</v>
      </c>
      <c r="B5548" s="561" t="s">
        <v>5277</v>
      </c>
      <c r="C5548" s="561" t="s">
        <v>5331</v>
      </c>
      <c r="D5548" s="561" t="s">
        <v>5332</v>
      </c>
      <c r="E5548" s="562" t="s">
        <v>22</v>
      </c>
      <c r="F5548" s="561" t="s">
        <v>22</v>
      </c>
      <c r="G5548" s="561" t="s">
        <v>33371</v>
      </c>
      <c r="H5548" s="561" t="s">
        <v>5372</v>
      </c>
      <c r="I5548" s="561" t="s">
        <v>23868</v>
      </c>
      <c r="J5548" s="561" t="s">
        <v>7063</v>
      </c>
      <c r="K5548" s="562" t="s">
        <v>38521</v>
      </c>
      <c r="L5548" s="561" t="s">
        <v>25</v>
      </c>
    </row>
    <row r="5549" spans="1:12" x14ac:dyDescent="0.25">
      <c r="A5549" s="561" t="s">
        <v>5276</v>
      </c>
      <c r="B5549" s="561" t="s">
        <v>5277</v>
      </c>
      <c r="C5549" s="561" t="s">
        <v>5373</v>
      </c>
      <c r="D5549" s="561" t="s">
        <v>5374</v>
      </c>
      <c r="E5549" s="562" t="s">
        <v>22</v>
      </c>
      <c r="F5549" s="561" t="s">
        <v>22</v>
      </c>
      <c r="G5549" s="561" t="s">
        <v>33373</v>
      </c>
      <c r="H5549" s="561" t="s">
        <v>5375</v>
      </c>
      <c r="I5549" s="561" t="s">
        <v>23868</v>
      </c>
      <c r="J5549" s="561" t="s">
        <v>7063</v>
      </c>
      <c r="K5549" s="562" t="s">
        <v>38522</v>
      </c>
      <c r="L5549" s="561" t="s">
        <v>25</v>
      </c>
    </row>
    <row r="5550" spans="1:12" x14ac:dyDescent="0.25">
      <c r="A5550" s="561" t="s">
        <v>5276</v>
      </c>
      <c r="B5550" s="561" t="s">
        <v>5277</v>
      </c>
      <c r="C5550" s="561" t="s">
        <v>5373</v>
      </c>
      <c r="D5550" s="561" t="s">
        <v>5374</v>
      </c>
      <c r="E5550" s="562" t="s">
        <v>22</v>
      </c>
      <c r="F5550" s="561" t="s">
        <v>22</v>
      </c>
      <c r="G5550" s="561" t="s">
        <v>33375</v>
      </c>
      <c r="H5550" s="561" t="s">
        <v>5376</v>
      </c>
      <c r="I5550" s="561" t="s">
        <v>23868</v>
      </c>
      <c r="J5550" s="561" t="s">
        <v>7063</v>
      </c>
      <c r="K5550" s="562" t="s">
        <v>38523</v>
      </c>
      <c r="L5550" s="561" t="s">
        <v>25</v>
      </c>
    </row>
    <row r="5551" spans="1:12" x14ac:dyDescent="0.25">
      <c r="A5551" s="561" t="s">
        <v>5276</v>
      </c>
      <c r="B5551" s="561" t="s">
        <v>5277</v>
      </c>
      <c r="C5551" s="561" t="s">
        <v>5377</v>
      </c>
      <c r="D5551" s="561" t="s">
        <v>5378</v>
      </c>
      <c r="E5551" s="562" t="s">
        <v>22</v>
      </c>
      <c r="F5551" s="561" t="s">
        <v>22</v>
      </c>
      <c r="G5551" s="561" t="s">
        <v>33377</v>
      </c>
      <c r="H5551" s="561" t="s">
        <v>5380</v>
      </c>
      <c r="I5551" s="561" t="s">
        <v>23868</v>
      </c>
      <c r="J5551" s="561" t="s">
        <v>7063</v>
      </c>
      <c r="K5551" s="562" t="s">
        <v>38524</v>
      </c>
      <c r="L5551" s="561" t="s">
        <v>25</v>
      </c>
    </row>
    <row r="5552" spans="1:12" x14ac:dyDescent="0.25">
      <c r="A5552" s="561" t="s">
        <v>5276</v>
      </c>
      <c r="B5552" s="561" t="s">
        <v>5277</v>
      </c>
      <c r="C5552" s="561" t="s">
        <v>5377</v>
      </c>
      <c r="D5552" s="561" t="s">
        <v>5378</v>
      </c>
      <c r="E5552" s="562" t="s">
        <v>22</v>
      </c>
      <c r="F5552" s="561" t="s">
        <v>22</v>
      </c>
      <c r="G5552" s="561" t="s">
        <v>33378</v>
      </c>
      <c r="H5552" s="561" t="s">
        <v>5381</v>
      </c>
      <c r="I5552" s="561" t="s">
        <v>23868</v>
      </c>
      <c r="J5552" s="561" t="s">
        <v>7063</v>
      </c>
      <c r="K5552" s="562" t="s">
        <v>38525</v>
      </c>
      <c r="L5552" s="561" t="s">
        <v>25</v>
      </c>
    </row>
    <row r="5553" spans="1:12" x14ac:dyDescent="0.25">
      <c r="A5553" s="561" t="s">
        <v>5276</v>
      </c>
      <c r="B5553" s="561" t="s">
        <v>5277</v>
      </c>
      <c r="C5553" s="561" t="s">
        <v>5377</v>
      </c>
      <c r="D5553" s="561" t="s">
        <v>5378</v>
      </c>
      <c r="E5553" s="562" t="s">
        <v>22</v>
      </c>
      <c r="F5553" s="561" t="s">
        <v>22</v>
      </c>
      <c r="G5553" s="561" t="s">
        <v>33380</v>
      </c>
      <c r="H5553" s="561" t="s">
        <v>5382</v>
      </c>
      <c r="I5553" s="561" t="s">
        <v>23868</v>
      </c>
      <c r="J5553" s="561" t="s">
        <v>7063</v>
      </c>
      <c r="K5553" s="562" t="s">
        <v>38526</v>
      </c>
      <c r="L5553" s="561" t="s">
        <v>25</v>
      </c>
    </row>
    <row r="5554" spans="1:12" x14ac:dyDescent="0.25">
      <c r="A5554" s="561" t="s">
        <v>5276</v>
      </c>
      <c r="B5554" s="561" t="s">
        <v>5277</v>
      </c>
      <c r="C5554" s="561" t="s">
        <v>5377</v>
      </c>
      <c r="D5554" s="561" t="s">
        <v>5378</v>
      </c>
      <c r="E5554" s="562" t="s">
        <v>22</v>
      </c>
      <c r="F5554" s="561" t="s">
        <v>22</v>
      </c>
      <c r="G5554" s="561" t="s">
        <v>33382</v>
      </c>
      <c r="H5554" s="561" t="s">
        <v>5383</v>
      </c>
      <c r="I5554" s="561" t="s">
        <v>23868</v>
      </c>
      <c r="J5554" s="561" t="s">
        <v>7063</v>
      </c>
      <c r="K5554" s="562" t="s">
        <v>38527</v>
      </c>
      <c r="L5554" s="561" t="s">
        <v>25</v>
      </c>
    </row>
    <row r="5555" spans="1:12" x14ac:dyDescent="0.25">
      <c r="A5555" s="561" t="s">
        <v>5276</v>
      </c>
      <c r="B5555" s="561" t="s">
        <v>5277</v>
      </c>
      <c r="C5555" s="561" t="s">
        <v>5377</v>
      </c>
      <c r="D5555" s="561" t="s">
        <v>5378</v>
      </c>
      <c r="E5555" s="562" t="s">
        <v>22</v>
      </c>
      <c r="F5555" s="561" t="s">
        <v>22</v>
      </c>
      <c r="G5555" s="561" t="s">
        <v>33384</v>
      </c>
      <c r="H5555" s="561" t="s">
        <v>5384</v>
      </c>
      <c r="I5555" s="561" t="s">
        <v>23868</v>
      </c>
      <c r="J5555" s="561" t="s">
        <v>7063</v>
      </c>
      <c r="K5555" s="562" t="s">
        <v>38528</v>
      </c>
      <c r="L5555" s="561" t="s">
        <v>25</v>
      </c>
    </row>
    <row r="5556" spans="1:12" x14ac:dyDescent="0.25">
      <c r="A5556" s="561" t="s">
        <v>5276</v>
      </c>
      <c r="B5556" s="561" t="s">
        <v>5277</v>
      </c>
      <c r="C5556" s="561" t="s">
        <v>5377</v>
      </c>
      <c r="D5556" s="561" t="s">
        <v>5378</v>
      </c>
      <c r="E5556" s="562" t="s">
        <v>22</v>
      </c>
      <c r="F5556" s="561" t="s">
        <v>22</v>
      </c>
      <c r="G5556" s="561" t="s">
        <v>33386</v>
      </c>
      <c r="H5556" s="561" t="s">
        <v>5385</v>
      </c>
      <c r="I5556" s="561" t="s">
        <v>23868</v>
      </c>
      <c r="J5556" s="561" t="s">
        <v>7063</v>
      </c>
      <c r="K5556" s="562" t="s">
        <v>38529</v>
      </c>
      <c r="L5556" s="561" t="s">
        <v>25</v>
      </c>
    </row>
    <row r="5557" spans="1:12" x14ac:dyDescent="0.25">
      <c r="A5557" s="561" t="s">
        <v>5276</v>
      </c>
      <c r="B5557" s="561" t="s">
        <v>5277</v>
      </c>
      <c r="C5557" s="561" t="s">
        <v>5377</v>
      </c>
      <c r="D5557" s="561" t="s">
        <v>5378</v>
      </c>
      <c r="E5557" s="562" t="s">
        <v>22</v>
      </c>
      <c r="F5557" s="561" t="s">
        <v>22</v>
      </c>
      <c r="G5557" s="561" t="s">
        <v>33388</v>
      </c>
      <c r="H5557" s="561" t="s">
        <v>5386</v>
      </c>
      <c r="I5557" s="561" t="s">
        <v>23868</v>
      </c>
      <c r="J5557" s="561" t="s">
        <v>7063</v>
      </c>
      <c r="K5557" s="562" t="s">
        <v>8188</v>
      </c>
      <c r="L5557" s="561" t="s">
        <v>25</v>
      </c>
    </row>
    <row r="5558" spans="1:12" x14ac:dyDescent="0.25">
      <c r="A5558" s="561" t="s">
        <v>5276</v>
      </c>
      <c r="B5558" s="561" t="s">
        <v>5277</v>
      </c>
      <c r="C5558" s="561" t="s">
        <v>5377</v>
      </c>
      <c r="D5558" s="561" t="s">
        <v>5378</v>
      </c>
      <c r="E5558" s="562" t="s">
        <v>22</v>
      </c>
      <c r="F5558" s="561" t="s">
        <v>22</v>
      </c>
      <c r="G5558" s="561" t="s">
        <v>33390</v>
      </c>
      <c r="H5558" s="561" t="s">
        <v>5387</v>
      </c>
      <c r="I5558" s="561" t="s">
        <v>23868</v>
      </c>
      <c r="J5558" s="561" t="s">
        <v>7063</v>
      </c>
      <c r="K5558" s="562" t="s">
        <v>38530</v>
      </c>
      <c r="L5558" s="561" t="s">
        <v>25</v>
      </c>
    </row>
    <row r="5559" spans="1:12" x14ac:dyDescent="0.25">
      <c r="A5559" s="561" t="s">
        <v>5276</v>
      </c>
      <c r="B5559" s="561" t="s">
        <v>5277</v>
      </c>
      <c r="C5559" s="561" t="s">
        <v>5377</v>
      </c>
      <c r="D5559" s="561" t="s">
        <v>5378</v>
      </c>
      <c r="E5559" s="562" t="s">
        <v>22</v>
      </c>
      <c r="F5559" s="561" t="s">
        <v>22</v>
      </c>
      <c r="G5559" s="561" t="s">
        <v>33392</v>
      </c>
      <c r="H5559" s="561" t="s">
        <v>5388</v>
      </c>
      <c r="I5559" s="561" t="s">
        <v>23868</v>
      </c>
      <c r="J5559" s="561" t="s">
        <v>7063</v>
      </c>
      <c r="K5559" s="562" t="s">
        <v>7309</v>
      </c>
      <c r="L5559" s="561" t="s">
        <v>25</v>
      </c>
    </row>
    <row r="5560" spans="1:12" x14ac:dyDescent="0.25">
      <c r="A5560" s="561" t="s">
        <v>5276</v>
      </c>
      <c r="B5560" s="561" t="s">
        <v>5277</v>
      </c>
      <c r="C5560" s="561" t="s">
        <v>5377</v>
      </c>
      <c r="D5560" s="561" t="s">
        <v>5378</v>
      </c>
      <c r="E5560" s="562" t="s">
        <v>22</v>
      </c>
      <c r="F5560" s="561" t="s">
        <v>22</v>
      </c>
      <c r="G5560" s="561" t="s">
        <v>33394</v>
      </c>
      <c r="H5560" s="561" t="s">
        <v>5389</v>
      </c>
      <c r="I5560" s="561" t="s">
        <v>23868</v>
      </c>
      <c r="J5560" s="561" t="s">
        <v>7063</v>
      </c>
      <c r="K5560" s="562" t="s">
        <v>35250</v>
      </c>
      <c r="L5560" s="561" t="s">
        <v>25</v>
      </c>
    </row>
    <row r="5561" spans="1:12" x14ac:dyDescent="0.25">
      <c r="A5561" s="561" t="s">
        <v>5276</v>
      </c>
      <c r="B5561" s="561" t="s">
        <v>5277</v>
      </c>
      <c r="C5561" s="561" t="s">
        <v>5377</v>
      </c>
      <c r="D5561" s="561" t="s">
        <v>5378</v>
      </c>
      <c r="E5561" s="562" t="s">
        <v>22</v>
      </c>
      <c r="F5561" s="561" t="s">
        <v>22</v>
      </c>
      <c r="G5561" s="561" t="s">
        <v>33396</v>
      </c>
      <c r="H5561" s="561" t="s">
        <v>5390</v>
      </c>
      <c r="I5561" s="561" t="s">
        <v>23868</v>
      </c>
      <c r="J5561" s="561" t="s">
        <v>7063</v>
      </c>
      <c r="K5561" s="562" t="s">
        <v>38531</v>
      </c>
      <c r="L5561" s="561" t="s">
        <v>25</v>
      </c>
    </row>
    <row r="5562" spans="1:12" x14ac:dyDescent="0.25">
      <c r="A5562" s="561" t="s">
        <v>5276</v>
      </c>
      <c r="B5562" s="561" t="s">
        <v>5277</v>
      </c>
      <c r="C5562" s="561" t="s">
        <v>5377</v>
      </c>
      <c r="D5562" s="561" t="s">
        <v>5378</v>
      </c>
      <c r="E5562" s="562" t="s">
        <v>22</v>
      </c>
      <c r="F5562" s="561" t="s">
        <v>22</v>
      </c>
      <c r="G5562" s="561" t="s">
        <v>33398</v>
      </c>
      <c r="H5562" s="561" t="s">
        <v>5391</v>
      </c>
      <c r="I5562" s="561" t="s">
        <v>23868</v>
      </c>
      <c r="J5562" s="561" t="s">
        <v>7063</v>
      </c>
      <c r="K5562" s="562" t="s">
        <v>38532</v>
      </c>
      <c r="L5562" s="561" t="s">
        <v>25</v>
      </c>
    </row>
    <row r="5563" spans="1:12" x14ac:dyDescent="0.25">
      <c r="A5563" s="561" t="s">
        <v>5276</v>
      </c>
      <c r="B5563" s="561" t="s">
        <v>5277</v>
      </c>
      <c r="C5563" s="561" t="s">
        <v>5377</v>
      </c>
      <c r="D5563" s="561" t="s">
        <v>5378</v>
      </c>
      <c r="E5563" s="562" t="s">
        <v>22</v>
      </c>
      <c r="F5563" s="561" t="s">
        <v>22</v>
      </c>
      <c r="G5563" s="561" t="s">
        <v>33399</v>
      </c>
      <c r="H5563" s="561" t="s">
        <v>5392</v>
      </c>
      <c r="I5563" s="561" t="s">
        <v>23868</v>
      </c>
      <c r="J5563" s="561" t="s">
        <v>7063</v>
      </c>
      <c r="K5563" s="562" t="s">
        <v>38533</v>
      </c>
      <c r="L5563" s="561" t="s">
        <v>25</v>
      </c>
    </row>
    <row r="5564" spans="1:12" x14ac:dyDescent="0.25">
      <c r="A5564" s="561" t="s">
        <v>5276</v>
      </c>
      <c r="B5564" s="561" t="s">
        <v>5277</v>
      </c>
      <c r="C5564" s="561" t="s">
        <v>5377</v>
      </c>
      <c r="D5564" s="561" t="s">
        <v>5378</v>
      </c>
      <c r="E5564" s="562" t="s">
        <v>22</v>
      </c>
      <c r="F5564" s="561" t="s">
        <v>22</v>
      </c>
      <c r="G5564" s="561" t="s">
        <v>33401</v>
      </c>
      <c r="H5564" s="561" t="s">
        <v>5393</v>
      </c>
      <c r="I5564" s="561" t="s">
        <v>23868</v>
      </c>
      <c r="J5564" s="561" t="s">
        <v>7063</v>
      </c>
      <c r="K5564" s="562" t="s">
        <v>25737</v>
      </c>
      <c r="L5564" s="561" t="s">
        <v>25</v>
      </c>
    </row>
    <row r="5565" spans="1:12" x14ac:dyDescent="0.25">
      <c r="A5565" s="561" t="s">
        <v>5276</v>
      </c>
      <c r="B5565" s="561" t="s">
        <v>5277</v>
      </c>
      <c r="C5565" s="561" t="s">
        <v>5377</v>
      </c>
      <c r="D5565" s="561" t="s">
        <v>5378</v>
      </c>
      <c r="E5565" s="562" t="s">
        <v>22</v>
      </c>
      <c r="F5565" s="561" t="s">
        <v>22</v>
      </c>
      <c r="G5565" s="561" t="s">
        <v>33402</v>
      </c>
      <c r="H5565" s="561" t="s">
        <v>5394</v>
      </c>
      <c r="I5565" s="561" t="s">
        <v>23148</v>
      </c>
      <c r="J5565" s="561" t="s">
        <v>7063</v>
      </c>
      <c r="K5565" s="562" t="s">
        <v>37176</v>
      </c>
      <c r="L5565" s="561" t="s">
        <v>25</v>
      </c>
    </row>
    <row r="5566" spans="1:12" x14ac:dyDescent="0.25">
      <c r="A5566" s="561" t="s">
        <v>5276</v>
      </c>
      <c r="B5566" s="561" t="s">
        <v>5277</v>
      </c>
      <c r="C5566" s="561" t="s">
        <v>5377</v>
      </c>
      <c r="D5566" s="561" t="s">
        <v>5378</v>
      </c>
      <c r="E5566" s="562" t="s">
        <v>22</v>
      </c>
      <c r="F5566" s="561" t="s">
        <v>22</v>
      </c>
      <c r="G5566" s="561" t="s">
        <v>33403</v>
      </c>
      <c r="H5566" s="561" t="s">
        <v>5395</v>
      </c>
      <c r="I5566" s="561" t="s">
        <v>23148</v>
      </c>
      <c r="J5566" s="561" t="s">
        <v>7063</v>
      </c>
      <c r="K5566" s="562" t="s">
        <v>7796</v>
      </c>
      <c r="L5566" s="561" t="s">
        <v>25</v>
      </c>
    </row>
    <row r="5567" spans="1:12" x14ac:dyDescent="0.25">
      <c r="A5567" s="561" t="s">
        <v>5276</v>
      </c>
      <c r="B5567" s="561" t="s">
        <v>5277</v>
      </c>
      <c r="C5567" s="561" t="s">
        <v>5377</v>
      </c>
      <c r="D5567" s="561" t="s">
        <v>5378</v>
      </c>
      <c r="E5567" s="562" t="s">
        <v>22</v>
      </c>
      <c r="F5567" s="561" t="s">
        <v>22</v>
      </c>
      <c r="G5567" s="561" t="s">
        <v>33404</v>
      </c>
      <c r="H5567" s="561" t="s">
        <v>33405</v>
      </c>
      <c r="I5567" s="561" t="s">
        <v>23868</v>
      </c>
      <c r="J5567" s="561" t="s">
        <v>7063</v>
      </c>
      <c r="K5567" s="562" t="s">
        <v>38534</v>
      </c>
      <c r="L5567" s="561" t="s">
        <v>25</v>
      </c>
    </row>
    <row r="5568" spans="1:12" x14ac:dyDescent="0.25">
      <c r="A5568" s="561" t="s">
        <v>5276</v>
      </c>
      <c r="B5568" s="561" t="s">
        <v>5277</v>
      </c>
      <c r="C5568" s="561" t="s">
        <v>5377</v>
      </c>
      <c r="D5568" s="561" t="s">
        <v>5378</v>
      </c>
      <c r="E5568" s="562" t="s">
        <v>22</v>
      </c>
      <c r="F5568" s="561" t="s">
        <v>22</v>
      </c>
      <c r="G5568" s="561" t="s">
        <v>33407</v>
      </c>
      <c r="H5568" s="561" t="s">
        <v>33408</v>
      </c>
      <c r="I5568" s="561" t="s">
        <v>23868</v>
      </c>
      <c r="J5568" s="561" t="s">
        <v>24</v>
      </c>
      <c r="K5568" s="562" t="s">
        <v>38535</v>
      </c>
      <c r="L5568" s="561" t="s">
        <v>25</v>
      </c>
    </row>
    <row r="5569" spans="1:12" x14ac:dyDescent="0.25">
      <c r="A5569" s="561" t="s">
        <v>5276</v>
      </c>
      <c r="B5569" s="561" t="s">
        <v>5277</v>
      </c>
      <c r="C5569" s="561" t="s">
        <v>5377</v>
      </c>
      <c r="D5569" s="561" t="s">
        <v>5378</v>
      </c>
      <c r="E5569" s="562" t="s">
        <v>22</v>
      </c>
      <c r="F5569" s="561" t="s">
        <v>22</v>
      </c>
      <c r="G5569" s="561" t="s">
        <v>33410</v>
      </c>
      <c r="H5569" s="561" t="s">
        <v>33411</v>
      </c>
      <c r="I5569" s="561" t="s">
        <v>23868</v>
      </c>
      <c r="J5569" s="561" t="s">
        <v>24</v>
      </c>
      <c r="K5569" s="562" t="s">
        <v>38536</v>
      </c>
      <c r="L5569" s="561" t="s">
        <v>25</v>
      </c>
    </row>
    <row r="5570" spans="1:12" x14ac:dyDescent="0.25">
      <c r="A5570" s="561" t="s">
        <v>5276</v>
      </c>
      <c r="B5570" s="561" t="s">
        <v>5277</v>
      </c>
      <c r="C5570" s="561" t="s">
        <v>5377</v>
      </c>
      <c r="D5570" s="561" t="s">
        <v>5378</v>
      </c>
      <c r="E5570" s="562" t="s">
        <v>22</v>
      </c>
      <c r="F5570" s="561" t="s">
        <v>22</v>
      </c>
      <c r="G5570" s="561" t="s">
        <v>33413</v>
      </c>
      <c r="H5570" s="561" t="s">
        <v>33414</v>
      </c>
      <c r="I5570" s="561" t="s">
        <v>23868</v>
      </c>
      <c r="J5570" s="561" t="s">
        <v>24</v>
      </c>
      <c r="K5570" s="562" t="s">
        <v>38537</v>
      </c>
      <c r="L5570" s="561" t="s">
        <v>25</v>
      </c>
    </row>
    <row r="5571" spans="1:12" x14ac:dyDescent="0.25">
      <c r="A5571" s="561" t="s">
        <v>5276</v>
      </c>
      <c r="B5571" s="561" t="s">
        <v>5277</v>
      </c>
      <c r="C5571" s="561" t="s">
        <v>5377</v>
      </c>
      <c r="D5571" s="561" t="s">
        <v>5378</v>
      </c>
      <c r="E5571" s="562" t="s">
        <v>22</v>
      </c>
      <c r="F5571" s="561" t="s">
        <v>22</v>
      </c>
      <c r="G5571" s="561" t="s">
        <v>33416</v>
      </c>
      <c r="H5571" s="561" t="s">
        <v>33417</v>
      </c>
      <c r="I5571" s="561" t="s">
        <v>23868</v>
      </c>
      <c r="J5571" s="561" t="s">
        <v>24</v>
      </c>
      <c r="K5571" s="562" t="s">
        <v>38538</v>
      </c>
      <c r="L5571" s="561" t="s">
        <v>25</v>
      </c>
    </row>
    <row r="5572" spans="1:12" x14ac:dyDescent="0.25">
      <c r="A5572" s="561" t="s">
        <v>5276</v>
      </c>
      <c r="B5572" s="561" t="s">
        <v>5277</v>
      </c>
      <c r="C5572" s="561" t="s">
        <v>5377</v>
      </c>
      <c r="D5572" s="561" t="s">
        <v>5378</v>
      </c>
      <c r="E5572" s="562" t="s">
        <v>22</v>
      </c>
      <c r="F5572" s="561" t="s">
        <v>22</v>
      </c>
      <c r="G5572" s="561" t="s">
        <v>33419</v>
      </c>
      <c r="H5572" s="561" t="s">
        <v>33420</v>
      </c>
      <c r="I5572" s="561" t="s">
        <v>23868</v>
      </c>
      <c r="J5572" s="561" t="s">
        <v>7063</v>
      </c>
      <c r="K5572" s="562" t="s">
        <v>38539</v>
      </c>
      <c r="L5572" s="561" t="s">
        <v>25</v>
      </c>
    </row>
    <row r="5573" spans="1:12" x14ac:dyDescent="0.25">
      <c r="A5573" s="561" t="s">
        <v>5276</v>
      </c>
      <c r="B5573" s="561" t="s">
        <v>5277</v>
      </c>
      <c r="C5573" s="561" t="s">
        <v>5377</v>
      </c>
      <c r="D5573" s="561" t="s">
        <v>5378</v>
      </c>
      <c r="E5573" s="562" t="s">
        <v>22</v>
      </c>
      <c r="F5573" s="561" t="s">
        <v>22</v>
      </c>
      <c r="G5573" s="561" t="s">
        <v>33422</v>
      </c>
      <c r="H5573" s="561" t="s">
        <v>33423</v>
      </c>
      <c r="I5573" s="561" t="s">
        <v>23868</v>
      </c>
      <c r="J5573" s="561" t="s">
        <v>7063</v>
      </c>
      <c r="K5573" s="562" t="s">
        <v>38540</v>
      </c>
      <c r="L5573" s="561" t="s">
        <v>25</v>
      </c>
    </row>
    <row r="5574" spans="1:12" x14ac:dyDescent="0.25">
      <c r="A5574" s="561" t="s">
        <v>5276</v>
      </c>
      <c r="B5574" s="561" t="s">
        <v>5277</v>
      </c>
      <c r="C5574" s="561" t="s">
        <v>5396</v>
      </c>
      <c r="D5574" s="561" t="s">
        <v>5397</v>
      </c>
      <c r="E5574" s="562" t="s">
        <v>22</v>
      </c>
      <c r="F5574" s="561" t="s">
        <v>22</v>
      </c>
      <c r="G5574" s="561" t="s">
        <v>33424</v>
      </c>
      <c r="H5574" s="561" t="s">
        <v>5398</v>
      </c>
      <c r="I5574" s="561" t="s">
        <v>23868</v>
      </c>
      <c r="J5574" s="561" t="s">
        <v>7063</v>
      </c>
      <c r="K5574" s="562" t="s">
        <v>38541</v>
      </c>
      <c r="L5574" s="561" t="s">
        <v>25</v>
      </c>
    </row>
    <row r="5575" spans="1:12" x14ac:dyDescent="0.25">
      <c r="A5575" s="561" t="s">
        <v>5276</v>
      </c>
      <c r="B5575" s="561" t="s">
        <v>5277</v>
      </c>
      <c r="C5575" s="561" t="s">
        <v>5396</v>
      </c>
      <c r="D5575" s="561" t="s">
        <v>5397</v>
      </c>
      <c r="E5575" s="562" t="s">
        <v>22</v>
      </c>
      <c r="F5575" s="561" t="s">
        <v>22</v>
      </c>
      <c r="G5575" s="561" t="s">
        <v>33426</v>
      </c>
      <c r="H5575" s="561" t="s">
        <v>5399</v>
      </c>
      <c r="I5575" s="561" t="s">
        <v>23868</v>
      </c>
      <c r="J5575" s="561" t="s">
        <v>7063</v>
      </c>
      <c r="K5575" s="562" t="s">
        <v>38542</v>
      </c>
      <c r="L5575" s="561" t="s">
        <v>25</v>
      </c>
    </row>
    <row r="5576" spans="1:12" x14ac:dyDescent="0.25">
      <c r="A5576" s="561" t="s">
        <v>5276</v>
      </c>
      <c r="B5576" s="561" t="s">
        <v>5277</v>
      </c>
      <c r="C5576" s="561" t="s">
        <v>5396</v>
      </c>
      <c r="D5576" s="561" t="s">
        <v>5397</v>
      </c>
      <c r="E5576" s="562" t="s">
        <v>22</v>
      </c>
      <c r="F5576" s="561" t="s">
        <v>22</v>
      </c>
      <c r="G5576" s="561" t="s">
        <v>33428</v>
      </c>
      <c r="H5576" s="561" t="s">
        <v>5400</v>
      </c>
      <c r="I5576" s="561" t="s">
        <v>23868</v>
      </c>
      <c r="J5576" s="561" t="s">
        <v>7063</v>
      </c>
      <c r="K5576" s="562" t="s">
        <v>38543</v>
      </c>
      <c r="L5576" s="561" t="s">
        <v>25</v>
      </c>
    </row>
    <row r="5577" spans="1:12" x14ac:dyDescent="0.25">
      <c r="A5577" s="561" t="s">
        <v>5401</v>
      </c>
      <c r="B5577" s="561" t="s">
        <v>5402</v>
      </c>
      <c r="C5577" s="561" t="s">
        <v>5403</v>
      </c>
      <c r="D5577" s="561" t="s">
        <v>5404</v>
      </c>
      <c r="E5577" s="562" t="s">
        <v>22</v>
      </c>
      <c r="F5577" s="561" t="s">
        <v>22</v>
      </c>
      <c r="G5577" s="561" t="s">
        <v>33430</v>
      </c>
      <c r="H5577" s="561" t="s">
        <v>33431</v>
      </c>
      <c r="I5577" s="561" t="s">
        <v>25535</v>
      </c>
      <c r="J5577" s="561" t="s">
        <v>7063</v>
      </c>
      <c r="K5577" s="562" t="s">
        <v>38544</v>
      </c>
      <c r="L5577" s="561" t="s">
        <v>25</v>
      </c>
    </row>
    <row r="5578" spans="1:12" x14ac:dyDescent="0.25">
      <c r="A5578" s="561" t="s">
        <v>5401</v>
      </c>
      <c r="B5578" s="561" t="s">
        <v>5402</v>
      </c>
      <c r="C5578" s="561" t="s">
        <v>5403</v>
      </c>
      <c r="D5578" s="561" t="s">
        <v>5404</v>
      </c>
      <c r="E5578" s="562" t="s">
        <v>22</v>
      </c>
      <c r="F5578" s="561" t="s">
        <v>22</v>
      </c>
      <c r="G5578" s="561" t="s">
        <v>33433</v>
      </c>
      <c r="H5578" s="561" t="s">
        <v>33434</v>
      </c>
      <c r="I5578" s="561" t="s">
        <v>25535</v>
      </c>
      <c r="J5578" s="561" t="s">
        <v>7063</v>
      </c>
      <c r="K5578" s="562" t="s">
        <v>38545</v>
      </c>
      <c r="L5578" s="561" t="s">
        <v>25</v>
      </c>
    </row>
    <row r="5579" spans="1:12" x14ac:dyDescent="0.25">
      <c r="A5579" s="561" t="s">
        <v>5401</v>
      </c>
      <c r="B5579" s="561" t="s">
        <v>5402</v>
      </c>
      <c r="C5579" s="561" t="s">
        <v>5403</v>
      </c>
      <c r="D5579" s="561" t="s">
        <v>5404</v>
      </c>
      <c r="E5579" s="562" t="s">
        <v>22</v>
      </c>
      <c r="F5579" s="561" t="s">
        <v>22</v>
      </c>
      <c r="G5579" s="561" t="s">
        <v>33436</v>
      </c>
      <c r="H5579" s="561" t="s">
        <v>33437</v>
      </c>
      <c r="I5579" s="561" t="s">
        <v>25535</v>
      </c>
      <c r="J5579" s="561" t="s">
        <v>7063</v>
      </c>
      <c r="K5579" s="562" t="s">
        <v>38546</v>
      </c>
      <c r="L5579" s="561" t="s">
        <v>25</v>
      </c>
    </row>
    <row r="5580" spans="1:12" x14ac:dyDescent="0.25">
      <c r="A5580" s="561" t="s">
        <v>5401</v>
      </c>
      <c r="B5580" s="561" t="s">
        <v>5402</v>
      </c>
      <c r="C5580" s="561" t="s">
        <v>5403</v>
      </c>
      <c r="D5580" s="561" t="s">
        <v>5404</v>
      </c>
      <c r="E5580" s="562" t="s">
        <v>22</v>
      </c>
      <c r="F5580" s="561" t="s">
        <v>22</v>
      </c>
      <c r="G5580" s="561" t="s">
        <v>33439</v>
      </c>
      <c r="H5580" s="561" t="s">
        <v>33440</v>
      </c>
      <c r="I5580" s="561" t="s">
        <v>25535</v>
      </c>
      <c r="J5580" s="561" t="s">
        <v>7063</v>
      </c>
      <c r="K5580" s="562" t="s">
        <v>38547</v>
      </c>
      <c r="L5580" s="561" t="s">
        <v>25</v>
      </c>
    </row>
    <row r="5581" spans="1:12" x14ac:dyDescent="0.25">
      <c r="A5581" s="561" t="s">
        <v>5401</v>
      </c>
      <c r="B5581" s="561" t="s">
        <v>5402</v>
      </c>
      <c r="C5581" s="561" t="s">
        <v>5403</v>
      </c>
      <c r="D5581" s="561" t="s">
        <v>5404</v>
      </c>
      <c r="E5581" s="562" t="s">
        <v>22</v>
      </c>
      <c r="F5581" s="561" t="s">
        <v>22</v>
      </c>
      <c r="G5581" s="561" t="s">
        <v>33442</v>
      </c>
      <c r="H5581" s="561" t="s">
        <v>33443</v>
      </c>
      <c r="I5581" s="561" t="s">
        <v>23868</v>
      </c>
      <c r="J5581" s="561" t="s">
        <v>7063</v>
      </c>
      <c r="K5581" s="562" t="s">
        <v>3537</v>
      </c>
      <c r="L5581" s="561" t="s">
        <v>25</v>
      </c>
    </row>
    <row r="5582" spans="1:12" x14ac:dyDescent="0.25">
      <c r="A5582" s="561" t="s">
        <v>5401</v>
      </c>
      <c r="B5582" s="561" t="s">
        <v>5402</v>
      </c>
      <c r="C5582" s="561" t="s">
        <v>5403</v>
      </c>
      <c r="D5582" s="561" t="s">
        <v>5404</v>
      </c>
      <c r="E5582" s="562" t="s">
        <v>22</v>
      </c>
      <c r="F5582" s="561" t="s">
        <v>22</v>
      </c>
      <c r="G5582" s="561" t="s">
        <v>33444</v>
      </c>
      <c r="H5582" s="561" t="s">
        <v>33445</v>
      </c>
      <c r="I5582" s="561" t="s">
        <v>23868</v>
      </c>
      <c r="J5582" s="561" t="s">
        <v>7063</v>
      </c>
      <c r="K5582" s="562" t="s">
        <v>38548</v>
      </c>
      <c r="L5582" s="561" t="s">
        <v>25</v>
      </c>
    </row>
    <row r="5583" spans="1:12" x14ac:dyDescent="0.25">
      <c r="A5583" s="561" t="s">
        <v>5401</v>
      </c>
      <c r="B5583" s="561" t="s">
        <v>5402</v>
      </c>
      <c r="C5583" s="561" t="s">
        <v>5403</v>
      </c>
      <c r="D5583" s="561" t="s">
        <v>5404</v>
      </c>
      <c r="E5583" s="562" t="s">
        <v>22</v>
      </c>
      <c r="F5583" s="561" t="s">
        <v>22</v>
      </c>
      <c r="G5583" s="561" t="s">
        <v>33447</v>
      </c>
      <c r="H5583" s="561" t="s">
        <v>33448</v>
      </c>
      <c r="I5583" s="561" t="s">
        <v>23868</v>
      </c>
      <c r="J5583" s="561" t="s">
        <v>7063</v>
      </c>
      <c r="K5583" s="562" t="s">
        <v>38549</v>
      </c>
      <c r="L5583" s="561" t="s">
        <v>25</v>
      </c>
    </row>
    <row r="5584" spans="1:12" x14ac:dyDescent="0.25">
      <c r="A5584" s="561" t="s">
        <v>5401</v>
      </c>
      <c r="B5584" s="561" t="s">
        <v>5402</v>
      </c>
      <c r="C5584" s="561" t="s">
        <v>5403</v>
      </c>
      <c r="D5584" s="561" t="s">
        <v>5404</v>
      </c>
      <c r="E5584" s="562" t="s">
        <v>22</v>
      </c>
      <c r="F5584" s="561" t="s">
        <v>22</v>
      </c>
      <c r="G5584" s="561" t="s">
        <v>33449</v>
      </c>
      <c r="H5584" s="561" t="s">
        <v>33450</v>
      </c>
      <c r="I5584" s="561" t="s">
        <v>23868</v>
      </c>
      <c r="J5584" s="561" t="s">
        <v>7063</v>
      </c>
      <c r="K5584" s="562" t="s">
        <v>2972</v>
      </c>
      <c r="L5584" s="561" t="s">
        <v>25</v>
      </c>
    </row>
    <row r="5585" spans="1:12" x14ac:dyDescent="0.25">
      <c r="A5585" s="561" t="s">
        <v>5401</v>
      </c>
      <c r="B5585" s="561" t="s">
        <v>5402</v>
      </c>
      <c r="C5585" s="561" t="s">
        <v>5403</v>
      </c>
      <c r="D5585" s="561" t="s">
        <v>5404</v>
      </c>
      <c r="E5585" s="562" t="s">
        <v>22</v>
      </c>
      <c r="F5585" s="561" t="s">
        <v>22</v>
      </c>
      <c r="G5585" s="561" t="s">
        <v>33451</v>
      </c>
      <c r="H5585" s="561" t="s">
        <v>33452</v>
      </c>
      <c r="I5585" s="561" t="s">
        <v>23868</v>
      </c>
      <c r="J5585" s="561" t="s">
        <v>7063</v>
      </c>
      <c r="K5585" s="562" t="s">
        <v>8054</v>
      </c>
      <c r="L5585" s="561" t="s">
        <v>25</v>
      </c>
    </row>
    <row r="5586" spans="1:12" x14ac:dyDescent="0.25">
      <c r="A5586" s="561" t="s">
        <v>5401</v>
      </c>
      <c r="B5586" s="561" t="s">
        <v>5402</v>
      </c>
      <c r="C5586" s="561" t="s">
        <v>5403</v>
      </c>
      <c r="D5586" s="561" t="s">
        <v>5404</v>
      </c>
      <c r="E5586" s="562" t="s">
        <v>22</v>
      </c>
      <c r="F5586" s="561" t="s">
        <v>22</v>
      </c>
      <c r="G5586" s="561" t="s">
        <v>33454</v>
      </c>
      <c r="H5586" s="561" t="s">
        <v>33455</v>
      </c>
      <c r="I5586" s="561" t="s">
        <v>23868</v>
      </c>
      <c r="J5586" s="561" t="s">
        <v>7063</v>
      </c>
      <c r="K5586" s="562" t="s">
        <v>8721</v>
      </c>
      <c r="L5586" s="561" t="s">
        <v>25</v>
      </c>
    </row>
    <row r="5587" spans="1:12" x14ac:dyDescent="0.25">
      <c r="A5587" s="561" t="s">
        <v>5401</v>
      </c>
      <c r="B5587" s="561" t="s">
        <v>5402</v>
      </c>
      <c r="C5587" s="561" t="s">
        <v>5403</v>
      </c>
      <c r="D5587" s="561" t="s">
        <v>5404</v>
      </c>
      <c r="E5587" s="562" t="s">
        <v>22</v>
      </c>
      <c r="F5587" s="561" t="s">
        <v>22</v>
      </c>
      <c r="G5587" s="561" t="s">
        <v>33456</v>
      </c>
      <c r="H5587" s="561" t="s">
        <v>33457</v>
      </c>
      <c r="I5587" s="561" t="s">
        <v>23868</v>
      </c>
      <c r="J5587" s="561" t="s">
        <v>7063</v>
      </c>
      <c r="K5587" s="562" t="s">
        <v>8251</v>
      </c>
      <c r="L5587" s="561" t="s">
        <v>25</v>
      </c>
    </row>
    <row r="5588" spans="1:12" x14ac:dyDescent="0.25">
      <c r="A5588" s="561" t="s">
        <v>5401</v>
      </c>
      <c r="B5588" s="561" t="s">
        <v>5402</v>
      </c>
      <c r="C5588" s="561" t="s">
        <v>5403</v>
      </c>
      <c r="D5588" s="561" t="s">
        <v>5404</v>
      </c>
      <c r="E5588" s="562" t="s">
        <v>22</v>
      </c>
      <c r="F5588" s="561" t="s">
        <v>22</v>
      </c>
      <c r="G5588" s="561" t="s">
        <v>33458</v>
      </c>
      <c r="H5588" s="561" t="s">
        <v>33459</v>
      </c>
      <c r="I5588" s="561" t="s">
        <v>25535</v>
      </c>
      <c r="J5588" s="561" t="s">
        <v>7063</v>
      </c>
      <c r="K5588" s="562" t="s">
        <v>38550</v>
      </c>
      <c r="L5588" s="561" t="s">
        <v>25</v>
      </c>
    </row>
    <row r="5589" spans="1:12" x14ac:dyDescent="0.25">
      <c r="A5589" s="561" t="s">
        <v>5401</v>
      </c>
      <c r="B5589" s="561" t="s">
        <v>5402</v>
      </c>
      <c r="C5589" s="561" t="s">
        <v>5403</v>
      </c>
      <c r="D5589" s="561" t="s">
        <v>5404</v>
      </c>
      <c r="E5589" s="562" t="s">
        <v>22</v>
      </c>
      <c r="F5589" s="561" t="s">
        <v>22</v>
      </c>
      <c r="G5589" s="561" t="s">
        <v>33461</v>
      </c>
      <c r="H5589" s="561" t="s">
        <v>33462</v>
      </c>
      <c r="I5589" s="561" t="s">
        <v>25535</v>
      </c>
      <c r="J5589" s="561" t="s">
        <v>7063</v>
      </c>
      <c r="K5589" s="562" t="s">
        <v>38551</v>
      </c>
      <c r="L5589" s="561" t="s">
        <v>25</v>
      </c>
    </row>
    <row r="5590" spans="1:12" x14ac:dyDescent="0.25">
      <c r="A5590" s="561" t="s">
        <v>5401</v>
      </c>
      <c r="B5590" s="561" t="s">
        <v>5402</v>
      </c>
      <c r="C5590" s="561" t="s">
        <v>5403</v>
      </c>
      <c r="D5590" s="561" t="s">
        <v>5404</v>
      </c>
      <c r="E5590" s="562" t="s">
        <v>22</v>
      </c>
      <c r="F5590" s="561" t="s">
        <v>22</v>
      </c>
      <c r="G5590" s="561" t="s">
        <v>33464</v>
      </c>
      <c r="H5590" s="561" t="s">
        <v>33465</v>
      </c>
      <c r="I5590" s="561" t="s">
        <v>25535</v>
      </c>
      <c r="J5590" s="561" t="s">
        <v>7063</v>
      </c>
      <c r="K5590" s="562" t="s">
        <v>38552</v>
      </c>
      <c r="L5590" s="561" t="s">
        <v>25</v>
      </c>
    </row>
    <row r="5591" spans="1:12" x14ac:dyDescent="0.25">
      <c r="A5591" s="561" t="s">
        <v>5401</v>
      </c>
      <c r="B5591" s="561" t="s">
        <v>5402</v>
      </c>
      <c r="C5591" s="561" t="s">
        <v>5403</v>
      </c>
      <c r="D5591" s="561" t="s">
        <v>5404</v>
      </c>
      <c r="E5591" s="562" t="s">
        <v>22</v>
      </c>
      <c r="F5591" s="561" t="s">
        <v>22</v>
      </c>
      <c r="G5591" s="561" t="s">
        <v>33467</v>
      </c>
      <c r="H5591" s="561" t="s">
        <v>33468</v>
      </c>
      <c r="I5591" s="561" t="s">
        <v>25535</v>
      </c>
      <c r="J5591" s="561" t="s">
        <v>7063</v>
      </c>
      <c r="K5591" s="562" t="s">
        <v>36282</v>
      </c>
      <c r="L5591" s="561" t="s">
        <v>25</v>
      </c>
    </row>
    <row r="5592" spans="1:12" x14ac:dyDescent="0.25">
      <c r="A5592" s="561" t="s">
        <v>5401</v>
      </c>
      <c r="B5592" s="561" t="s">
        <v>5402</v>
      </c>
      <c r="C5592" s="561" t="s">
        <v>5403</v>
      </c>
      <c r="D5592" s="561" t="s">
        <v>5404</v>
      </c>
      <c r="E5592" s="562" t="s">
        <v>22</v>
      </c>
      <c r="F5592" s="561" t="s">
        <v>22</v>
      </c>
      <c r="G5592" s="561" t="s">
        <v>33470</v>
      </c>
      <c r="H5592" s="561" t="s">
        <v>33471</v>
      </c>
      <c r="I5592" s="561" t="s">
        <v>25535</v>
      </c>
      <c r="J5592" s="561" t="s">
        <v>7063</v>
      </c>
      <c r="K5592" s="562" t="s">
        <v>38553</v>
      </c>
      <c r="L5592" s="561" t="s">
        <v>25</v>
      </c>
    </row>
    <row r="5593" spans="1:12" x14ac:dyDescent="0.25">
      <c r="A5593" s="561" t="s">
        <v>5401</v>
      </c>
      <c r="B5593" s="561" t="s">
        <v>5402</v>
      </c>
      <c r="C5593" s="561" t="s">
        <v>5403</v>
      </c>
      <c r="D5593" s="561" t="s">
        <v>5404</v>
      </c>
      <c r="E5593" s="562" t="s">
        <v>22</v>
      </c>
      <c r="F5593" s="561" t="s">
        <v>22</v>
      </c>
      <c r="G5593" s="561" t="s">
        <v>33473</v>
      </c>
      <c r="H5593" s="561" t="s">
        <v>33474</v>
      </c>
      <c r="I5593" s="561" t="s">
        <v>25535</v>
      </c>
      <c r="J5593" s="561" t="s">
        <v>7063</v>
      </c>
      <c r="K5593" s="562" t="s">
        <v>38554</v>
      </c>
      <c r="L5593" s="561" t="s">
        <v>25</v>
      </c>
    </row>
    <row r="5594" spans="1:12" x14ac:dyDescent="0.25">
      <c r="A5594" s="561" t="s">
        <v>5401</v>
      </c>
      <c r="B5594" s="561" t="s">
        <v>5402</v>
      </c>
      <c r="C5594" s="561" t="s">
        <v>5403</v>
      </c>
      <c r="D5594" s="561" t="s">
        <v>5404</v>
      </c>
      <c r="E5594" s="562" t="s">
        <v>22</v>
      </c>
      <c r="F5594" s="561" t="s">
        <v>22</v>
      </c>
      <c r="G5594" s="561" t="s">
        <v>33476</v>
      </c>
      <c r="H5594" s="561" t="s">
        <v>33477</v>
      </c>
      <c r="I5594" s="561" t="s">
        <v>25535</v>
      </c>
      <c r="J5594" s="561" t="s">
        <v>7063</v>
      </c>
      <c r="K5594" s="562" t="s">
        <v>38555</v>
      </c>
      <c r="L5594" s="561" t="s">
        <v>25</v>
      </c>
    </row>
    <row r="5595" spans="1:12" x14ac:dyDescent="0.25">
      <c r="A5595" s="561" t="s">
        <v>5401</v>
      </c>
      <c r="B5595" s="561" t="s">
        <v>5402</v>
      </c>
      <c r="C5595" s="561" t="s">
        <v>5403</v>
      </c>
      <c r="D5595" s="561" t="s">
        <v>5404</v>
      </c>
      <c r="E5595" s="562" t="s">
        <v>22</v>
      </c>
      <c r="F5595" s="561" t="s">
        <v>22</v>
      </c>
      <c r="G5595" s="561" t="s">
        <v>33479</v>
      </c>
      <c r="H5595" s="561" t="s">
        <v>33480</v>
      </c>
      <c r="I5595" s="561" t="s">
        <v>25535</v>
      </c>
      <c r="J5595" s="561" t="s">
        <v>7063</v>
      </c>
      <c r="K5595" s="562" t="s">
        <v>38556</v>
      </c>
      <c r="L5595" s="561" t="s">
        <v>25</v>
      </c>
    </row>
    <row r="5596" spans="1:12" x14ac:dyDescent="0.25">
      <c r="A5596" s="561" t="s">
        <v>5401</v>
      </c>
      <c r="B5596" s="561" t="s">
        <v>5402</v>
      </c>
      <c r="C5596" s="561" t="s">
        <v>5403</v>
      </c>
      <c r="D5596" s="561" t="s">
        <v>5404</v>
      </c>
      <c r="E5596" s="562" t="s">
        <v>22</v>
      </c>
      <c r="F5596" s="561" t="s">
        <v>22</v>
      </c>
      <c r="G5596" s="561" t="s">
        <v>33482</v>
      </c>
      <c r="H5596" s="561" t="s">
        <v>33483</v>
      </c>
      <c r="I5596" s="561" t="s">
        <v>25535</v>
      </c>
      <c r="J5596" s="561" t="s">
        <v>7063</v>
      </c>
      <c r="K5596" s="562" t="s">
        <v>38557</v>
      </c>
      <c r="L5596" s="561" t="s">
        <v>25</v>
      </c>
    </row>
    <row r="5597" spans="1:12" x14ac:dyDescent="0.25">
      <c r="A5597" s="561" t="s">
        <v>5401</v>
      </c>
      <c r="B5597" s="561" t="s">
        <v>5402</v>
      </c>
      <c r="C5597" s="561" t="s">
        <v>5403</v>
      </c>
      <c r="D5597" s="561" t="s">
        <v>5404</v>
      </c>
      <c r="E5597" s="562" t="s">
        <v>22</v>
      </c>
      <c r="F5597" s="561" t="s">
        <v>22</v>
      </c>
      <c r="G5597" s="561" t="s">
        <v>33484</v>
      </c>
      <c r="H5597" s="561" t="s">
        <v>33485</v>
      </c>
      <c r="I5597" s="561" t="s">
        <v>25535</v>
      </c>
      <c r="J5597" s="561" t="s">
        <v>7063</v>
      </c>
      <c r="K5597" s="562" t="s">
        <v>38558</v>
      </c>
      <c r="L5597" s="561" t="s">
        <v>25</v>
      </c>
    </row>
    <row r="5598" spans="1:12" x14ac:dyDescent="0.25">
      <c r="A5598" s="561" t="s">
        <v>5401</v>
      </c>
      <c r="B5598" s="561" t="s">
        <v>5402</v>
      </c>
      <c r="C5598" s="561" t="s">
        <v>5403</v>
      </c>
      <c r="D5598" s="561" t="s">
        <v>5404</v>
      </c>
      <c r="E5598" s="562" t="s">
        <v>22</v>
      </c>
      <c r="F5598" s="561" t="s">
        <v>22</v>
      </c>
      <c r="G5598" s="561" t="s">
        <v>33487</v>
      </c>
      <c r="H5598" s="561" t="s">
        <v>33488</v>
      </c>
      <c r="I5598" s="561" t="s">
        <v>25535</v>
      </c>
      <c r="J5598" s="561" t="s">
        <v>7063</v>
      </c>
      <c r="K5598" s="562" t="s">
        <v>38559</v>
      </c>
      <c r="L5598" s="561" t="s">
        <v>25</v>
      </c>
    </row>
    <row r="5599" spans="1:12" x14ac:dyDescent="0.25">
      <c r="A5599" s="561" t="s">
        <v>5401</v>
      </c>
      <c r="B5599" s="561" t="s">
        <v>5402</v>
      </c>
      <c r="C5599" s="561" t="s">
        <v>5403</v>
      </c>
      <c r="D5599" s="561" t="s">
        <v>5404</v>
      </c>
      <c r="E5599" s="562" t="s">
        <v>22</v>
      </c>
      <c r="F5599" s="561" t="s">
        <v>22</v>
      </c>
      <c r="G5599" s="561" t="s">
        <v>33490</v>
      </c>
      <c r="H5599" s="561" t="s">
        <v>33491</v>
      </c>
      <c r="I5599" s="561" t="s">
        <v>25535</v>
      </c>
      <c r="J5599" s="561" t="s">
        <v>7063</v>
      </c>
      <c r="K5599" s="562" t="s">
        <v>38560</v>
      </c>
      <c r="L5599" s="561" t="s">
        <v>25</v>
      </c>
    </row>
    <row r="5600" spans="1:12" x14ac:dyDescent="0.25">
      <c r="A5600" s="561" t="s">
        <v>5401</v>
      </c>
      <c r="B5600" s="561" t="s">
        <v>5402</v>
      </c>
      <c r="C5600" s="561" t="s">
        <v>5403</v>
      </c>
      <c r="D5600" s="561" t="s">
        <v>5404</v>
      </c>
      <c r="E5600" s="562" t="s">
        <v>22</v>
      </c>
      <c r="F5600" s="561" t="s">
        <v>22</v>
      </c>
      <c r="G5600" s="561" t="s">
        <v>33493</v>
      </c>
      <c r="H5600" s="561" t="s">
        <v>33494</v>
      </c>
      <c r="I5600" s="561" t="s">
        <v>25535</v>
      </c>
      <c r="J5600" s="561" t="s">
        <v>7063</v>
      </c>
      <c r="K5600" s="562" t="s">
        <v>38561</v>
      </c>
      <c r="L5600" s="561" t="s">
        <v>25</v>
      </c>
    </row>
    <row r="5601" spans="1:12" x14ac:dyDescent="0.25">
      <c r="A5601" s="561" t="s">
        <v>5401</v>
      </c>
      <c r="B5601" s="561" t="s">
        <v>5402</v>
      </c>
      <c r="C5601" s="561" t="s">
        <v>5403</v>
      </c>
      <c r="D5601" s="561" t="s">
        <v>5404</v>
      </c>
      <c r="E5601" s="562" t="s">
        <v>22</v>
      </c>
      <c r="F5601" s="561" t="s">
        <v>22</v>
      </c>
      <c r="G5601" s="561" t="s">
        <v>33496</v>
      </c>
      <c r="H5601" s="561" t="s">
        <v>33497</v>
      </c>
      <c r="I5601" s="561" t="s">
        <v>25535</v>
      </c>
      <c r="J5601" s="561" t="s">
        <v>7063</v>
      </c>
      <c r="K5601" s="562" t="s">
        <v>7517</v>
      </c>
      <c r="L5601" s="561" t="s">
        <v>25</v>
      </c>
    </row>
    <row r="5602" spans="1:12" x14ac:dyDescent="0.25">
      <c r="A5602" s="561" t="s">
        <v>5401</v>
      </c>
      <c r="B5602" s="561" t="s">
        <v>5402</v>
      </c>
      <c r="C5602" s="561" t="s">
        <v>5403</v>
      </c>
      <c r="D5602" s="561" t="s">
        <v>5404</v>
      </c>
      <c r="E5602" s="562" t="s">
        <v>22</v>
      </c>
      <c r="F5602" s="561" t="s">
        <v>22</v>
      </c>
      <c r="G5602" s="561" t="s">
        <v>33499</v>
      </c>
      <c r="H5602" s="561" t="s">
        <v>33500</v>
      </c>
      <c r="I5602" s="561" t="s">
        <v>25535</v>
      </c>
      <c r="J5602" s="561" t="s">
        <v>7063</v>
      </c>
      <c r="K5602" s="562" t="s">
        <v>37304</v>
      </c>
      <c r="L5602" s="561" t="s">
        <v>25</v>
      </c>
    </row>
    <row r="5603" spans="1:12" x14ac:dyDescent="0.25">
      <c r="A5603" s="561" t="s">
        <v>5401</v>
      </c>
      <c r="B5603" s="561" t="s">
        <v>5402</v>
      </c>
      <c r="C5603" s="561" t="s">
        <v>5403</v>
      </c>
      <c r="D5603" s="561" t="s">
        <v>5404</v>
      </c>
      <c r="E5603" s="562" t="s">
        <v>22</v>
      </c>
      <c r="F5603" s="561" t="s">
        <v>22</v>
      </c>
      <c r="G5603" s="561" t="s">
        <v>33501</v>
      </c>
      <c r="H5603" s="561" t="s">
        <v>33502</v>
      </c>
      <c r="I5603" s="561" t="s">
        <v>25535</v>
      </c>
      <c r="J5603" s="561" t="s">
        <v>7063</v>
      </c>
      <c r="K5603" s="562" t="s">
        <v>24902</v>
      </c>
      <c r="L5603" s="561" t="s">
        <v>25</v>
      </c>
    </row>
    <row r="5604" spans="1:12" x14ac:dyDescent="0.25">
      <c r="A5604" s="561" t="s">
        <v>5401</v>
      </c>
      <c r="B5604" s="561" t="s">
        <v>5402</v>
      </c>
      <c r="C5604" s="561" t="s">
        <v>5403</v>
      </c>
      <c r="D5604" s="561" t="s">
        <v>5404</v>
      </c>
      <c r="E5604" s="562" t="s">
        <v>22</v>
      </c>
      <c r="F5604" s="561" t="s">
        <v>22</v>
      </c>
      <c r="G5604" s="561" t="s">
        <v>33504</v>
      </c>
      <c r="H5604" s="561" t="s">
        <v>33505</v>
      </c>
      <c r="I5604" s="561" t="s">
        <v>25535</v>
      </c>
      <c r="J5604" s="561" t="s">
        <v>7063</v>
      </c>
      <c r="K5604" s="562" t="s">
        <v>36034</v>
      </c>
      <c r="L5604" s="561" t="s">
        <v>25</v>
      </c>
    </row>
    <row r="5605" spans="1:12" x14ac:dyDescent="0.25">
      <c r="A5605" s="561" t="s">
        <v>5401</v>
      </c>
      <c r="B5605" s="561" t="s">
        <v>5402</v>
      </c>
      <c r="C5605" s="561" t="s">
        <v>5403</v>
      </c>
      <c r="D5605" s="561" t="s">
        <v>5404</v>
      </c>
      <c r="E5605" s="562" t="s">
        <v>22</v>
      </c>
      <c r="F5605" s="561" t="s">
        <v>22</v>
      </c>
      <c r="G5605" s="561" t="s">
        <v>33507</v>
      </c>
      <c r="H5605" s="561" t="s">
        <v>33508</v>
      </c>
      <c r="I5605" s="561" t="s">
        <v>25535</v>
      </c>
      <c r="J5605" s="561" t="s">
        <v>7063</v>
      </c>
      <c r="K5605" s="562" t="s">
        <v>38562</v>
      </c>
      <c r="L5605" s="561" t="s">
        <v>25</v>
      </c>
    </row>
    <row r="5606" spans="1:12" x14ac:dyDescent="0.25">
      <c r="A5606" s="561" t="s">
        <v>5401</v>
      </c>
      <c r="B5606" s="561" t="s">
        <v>5402</v>
      </c>
      <c r="C5606" s="561" t="s">
        <v>5403</v>
      </c>
      <c r="D5606" s="561" t="s">
        <v>5404</v>
      </c>
      <c r="E5606" s="562" t="s">
        <v>22</v>
      </c>
      <c r="F5606" s="561" t="s">
        <v>22</v>
      </c>
      <c r="G5606" s="561" t="s">
        <v>33510</v>
      </c>
      <c r="H5606" s="561" t="s">
        <v>33511</v>
      </c>
      <c r="I5606" s="561" t="s">
        <v>25535</v>
      </c>
      <c r="J5606" s="561" t="s">
        <v>7063</v>
      </c>
      <c r="K5606" s="562" t="s">
        <v>38563</v>
      </c>
      <c r="L5606" s="561" t="s">
        <v>25</v>
      </c>
    </row>
    <row r="5607" spans="1:12" x14ac:dyDescent="0.25">
      <c r="A5607" s="561" t="s">
        <v>5401</v>
      </c>
      <c r="B5607" s="561" t="s">
        <v>5402</v>
      </c>
      <c r="C5607" s="561" t="s">
        <v>5403</v>
      </c>
      <c r="D5607" s="561" t="s">
        <v>5404</v>
      </c>
      <c r="E5607" s="562" t="s">
        <v>22</v>
      </c>
      <c r="F5607" s="561" t="s">
        <v>22</v>
      </c>
      <c r="G5607" s="561" t="s">
        <v>33513</v>
      </c>
      <c r="H5607" s="561" t="s">
        <v>33514</v>
      </c>
      <c r="I5607" s="561" t="s">
        <v>25535</v>
      </c>
      <c r="J5607" s="561" t="s">
        <v>7063</v>
      </c>
      <c r="K5607" s="562" t="s">
        <v>2128</v>
      </c>
      <c r="L5607" s="561" t="s">
        <v>25</v>
      </c>
    </row>
    <row r="5608" spans="1:12" x14ac:dyDescent="0.25">
      <c r="A5608" s="561" t="s">
        <v>5401</v>
      </c>
      <c r="B5608" s="561" t="s">
        <v>5402</v>
      </c>
      <c r="C5608" s="561" t="s">
        <v>5403</v>
      </c>
      <c r="D5608" s="561" t="s">
        <v>5404</v>
      </c>
      <c r="E5608" s="562" t="s">
        <v>22</v>
      </c>
      <c r="F5608" s="561" t="s">
        <v>22</v>
      </c>
      <c r="G5608" s="561" t="s">
        <v>33516</v>
      </c>
      <c r="H5608" s="561" t="s">
        <v>33517</v>
      </c>
      <c r="I5608" s="561" t="s">
        <v>25535</v>
      </c>
      <c r="J5608" s="561" t="s">
        <v>7063</v>
      </c>
      <c r="K5608" s="562" t="s">
        <v>38564</v>
      </c>
      <c r="L5608" s="561" t="s">
        <v>25</v>
      </c>
    </row>
    <row r="5609" spans="1:12" x14ac:dyDescent="0.25">
      <c r="A5609" s="561" t="s">
        <v>5401</v>
      </c>
      <c r="B5609" s="561" t="s">
        <v>5402</v>
      </c>
      <c r="C5609" s="561" t="s">
        <v>5403</v>
      </c>
      <c r="D5609" s="561" t="s">
        <v>5404</v>
      </c>
      <c r="E5609" s="562" t="s">
        <v>22</v>
      </c>
      <c r="F5609" s="561" t="s">
        <v>22</v>
      </c>
      <c r="G5609" s="561" t="s">
        <v>33518</v>
      </c>
      <c r="H5609" s="561" t="s">
        <v>33519</v>
      </c>
      <c r="I5609" s="561" t="s">
        <v>25535</v>
      </c>
      <c r="J5609" s="561" t="s">
        <v>7063</v>
      </c>
      <c r="K5609" s="562" t="s">
        <v>38565</v>
      </c>
      <c r="L5609" s="561" t="s">
        <v>25</v>
      </c>
    </row>
    <row r="5610" spans="1:12" x14ac:dyDescent="0.25">
      <c r="A5610" s="561" t="s">
        <v>5401</v>
      </c>
      <c r="B5610" s="561" t="s">
        <v>5402</v>
      </c>
      <c r="C5610" s="561" t="s">
        <v>5403</v>
      </c>
      <c r="D5610" s="561" t="s">
        <v>5404</v>
      </c>
      <c r="E5610" s="562" t="s">
        <v>22</v>
      </c>
      <c r="F5610" s="561" t="s">
        <v>22</v>
      </c>
      <c r="G5610" s="561" t="s">
        <v>33521</v>
      </c>
      <c r="H5610" s="561" t="s">
        <v>33522</v>
      </c>
      <c r="I5610" s="561" t="s">
        <v>25535</v>
      </c>
      <c r="J5610" s="561" t="s">
        <v>7063</v>
      </c>
      <c r="K5610" s="562" t="s">
        <v>38566</v>
      </c>
      <c r="L5610" s="561" t="s">
        <v>25</v>
      </c>
    </row>
    <row r="5611" spans="1:12" x14ac:dyDescent="0.25">
      <c r="A5611" s="561" t="s">
        <v>5401</v>
      </c>
      <c r="B5611" s="561" t="s">
        <v>5402</v>
      </c>
      <c r="C5611" s="561" t="s">
        <v>5403</v>
      </c>
      <c r="D5611" s="561" t="s">
        <v>5404</v>
      </c>
      <c r="E5611" s="562" t="s">
        <v>22</v>
      </c>
      <c r="F5611" s="561" t="s">
        <v>22</v>
      </c>
      <c r="G5611" s="561" t="s">
        <v>33524</v>
      </c>
      <c r="H5611" s="561" t="s">
        <v>33525</v>
      </c>
      <c r="I5611" s="561" t="s">
        <v>25535</v>
      </c>
      <c r="J5611" s="561" t="s">
        <v>7063</v>
      </c>
      <c r="K5611" s="562" t="s">
        <v>38567</v>
      </c>
      <c r="L5611" s="561" t="s">
        <v>25</v>
      </c>
    </row>
    <row r="5612" spans="1:12" x14ac:dyDescent="0.25">
      <c r="A5612" s="561" t="s">
        <v>5401</v>
      </c>
      <c r="B5612" s="561" t="s">
        <v>5402</v>
      </c>
      <c r="C5612" s="561" t="s">
        <v>5403</v>
      </c>
      <c r="D5612" s="561" t="s">
        <v>5404</v>
      </c>
      <c r="E5612" s="562" t="s">
        <v>22</v>
      </c>
      <c r="F5612" s="561" t="s">
        <v>22</v>
      </c>
      <c r="G5612" s="561" t="s">
        <v>33527</v>
      </c>
      <c r="H5612" s="561" t="s">
        <v>33528</v>
      </c>
      <c r="I5612" s="561" t="s">
        <v>25535</v>
      </c>
      <c r="J5612" s="561" t="s">
        <v>7063</v>
      </c>
      <c r="K5612" s="562" t="s">
        <v>38568</v>
      </c>
      <c r="L5612" s="561" t="s">
        <v>25</v>
      </c>
    </row>
    <row r="5613" spans="1:12" x14ac:dyDescent="0.25">
      <c r="A5613" s="561" t="s">
        <v>5401</v>
      </c>
      <c r="B5613" s="561" t="s">
        <v>5402</v>
      </c>
      <c r="C5613" s="561" t="s">
        <v>5403</v>
      </c>
      <c r="D5613" s="561" t="s">
        <v>5404</v>
      </c>
      <c r="E5613" s="562" t="s">
        <v>22</v>
      </c>
      <c r="F5613" s="561" t="s">
        <v>22</v>
      </c>
      <c r="G5613" s="561" t="s">
        <v>33530</v>
      </c>
      <c r="H5613" s="561" t="s">
        <v>33531</v>
      </c>
      <c r="I5613" s="561" t="s">
        <v>25535</v>
      </c>
      <c r="J5613" s="561" t="s">
        <v>7063</v>
      </c>
      <c r="K5613" s="562" t="s">
        <v>38563</v>
      </c>
      <c r="L5613" s="561" t="s">
        <v>25</v>
      </c>
    </row>
    <row r="5614" spans="1:12" x14ac:dyDescent="0.25">
      <c r="A5614" s="561" t="s">
        <v>5401</v>
      </c>
      <c r="B5614" s="561" t="s">
        <v>5402</v>
      </c>
      <c r="C5614" s="561" t="s">
        <v>5403</v>
      </c>
      <c r="D5614" s="561" t="s">
        <v>5404</v>
      </c>
      <c r="E5614" s="562" t="s">
        <v>22</v>
      </c>
      <c r="F5614" s="561" t="s">
        <v>22</v>
      </c>
      <c r="G5614" s="561" t="s">
        <v>33532</v>
      </c>
      <c r="H5614" s="561" t="s">
        <v>33533</v>
      </c>
      <c r="I5614" s="561" t="s">
        <v>25535</v>
      </c>
      <c r="J5614" s="561" t="s">
        <v>7063</v>
      </c>
      <c r="K5614" s="562" t="s">
        <v>24367</v>
      </c>
      <c r="L5614" s="561" t="s">
        <v>25</v>
      </c>
    </row>
    <row r="5615" spans="1:12" x14ac:dyDescent="0.25">
      <c r="A5615" s="561" t="s">
        <v>5401</v>
      </c>
      <c r="B5615" s="561" t="s">
        <v>5402</v>
      </c>
      <c r="C5615" s="561" t="s">
        <v>5403</v>
      </c>
      <c r="D5615" s="561" t="s">
        <v>5404</v>
      </c>
      <c r="E5615" s="562" t="s">
        <v>22</v>
      </c>
      <c r="F5615" s="561" t="s">
        <v>22</v>
      </c>
      <c r="G5615" s="561" t="s">
        <v>33535</v>
      </c>
      <c r="H5615" s="561" t="s">
        <v>33536</v>
      </c>
      <c r="I5615" s="561" t="s">
        <v>25535</v>
      </c>
      <c r="J5615" s="561" t="s">
        <v>7063</v>
      </c>
      <c r="K5615" s="562" t="s">
        <v>38569</v>
      </c>
      <c r="L5615" s="561" t="s">
        <v>25</v>
      </c>
    </row>
    <row r="5616" spans="1:12" x14ac:dyDescent="0.25">
      <c r="A5616" s="561" t="s">
        <v>5401</v>
      </c>
      <c r="B5616" s="561" t="s">
        <v>5402</v>
      </c>
      <c r="C5616" s="561" t="s">
        <v>5403</v>
      </c>
      <c r="D5616" s="561" t="s">
        <v>5404</v>
      </c>
      <c r="E5616" s="562" t="s">
        <v>22</v>
      </c>
      <c r="F5616" s="561" t="s">
        <v>22</v>
      </c>
      <c r="G5616" s="561" t="s">
        <v>33538</v>
      </c>
      <c r="H5616" s="561" t="s">
        <v>33539</v>
      </c>
      <c r="I5616" s="561" t="s">
        <v>23868</v>
      </c>
      <c r="J5616" s="561" t="s">
        <v>7063</v>
      </c>
      <c r="K5616" s="562" t="s">
        <v>31720</v>
      </c>
      <c r="L5616" s="561" t="s">
        <v>25</v>
      </c>
    </row>
    <row r="5617" spans="1:12" x14ac:dyDescent="0.25">
      <c r="A5617" s="561" t="s">
        <v>5401</v>
      </c>
      <c r="B5617" s="561" t="s">
        <v>5402</v>
      </c>
      <c r="C5617" s="561" t="s">
        <v>5403</v>
      </c>
      <c r="D5617" s="561" t="s">
        <v>5404</v>
      </c>
      <c r="E5617" s="562" t="s">
        <v>22</v>
      </c>
      <c r="F5617" s="561" t="s">
        <v>22</v>
      </c>
      <c r="G5617" s="561" t="s">
        <v>33540</v>
      </c>
      <c r="H5617" s="561" t="s">
        <v>33541</v>
      </c>
      <c r="I5617" s="561" t="s">
        <v>23868</v>
      </c>
      <c r="J5617" s="561" t="s">
        <v>7063</v>
      </c>
      <c r="K5617" s="562" t="s">
        <v>38570</v>
      </c>
      <c r="L5617" s="561" t="s">
        <v>25</v>
      </c>
    </row>
    <row r="5618" spans="1:12" x14ac:dyDescent="0.25">
      <c r="A5618" s="561" t="s">
        <v>5401</v>
      </c>
      <c r="B5618" s="561" t="s">
        <v>5402</v>
      </c>
      <c r="C5618" s="561" t="s">
        <v>5403</v>
      </c>
      <c r="D5618" s="561" t="s">
        <v>5404</v>
      </c>
      <c r="E5618" s="562" t="s">
        <v>22</v>
      </c>
      <c r="F5618" s="561" t="s">
        <v>22</v>
      </c>
      <c r="G5618" s="561" t="s">
        <v>33543</v>
      </c>
      <c r="H5618" s="561" t="s">
        <v>33544</v>
      </c>
      <c r="I5618" s="561" t="s">
        <v>23868</v>
      </c>
      <c r="J5618" s="561" t="s">
        <v>7063</v>
      </c>
      <c r="K5618" s="562" t="s">
        <v>8529</v>
      </c>
      <c r="L5618" s="561" t="s">
        <v>25</v>
      </c>
    </row>
    <row r="5619" spans="1:12" x14ac:dyDescent="0.25">
      <c r="A5619" s="561" t="s">
        <v>5401</v>
      </c>
      <c r="B5619" s="561" t="s">
        <v>5402</v>
      </c>
      <c r="C5619" s="561" t="s">
        <v>5403</v>
      </c>
      <c r="D5619" s="561" t="s">
        <v>5404</v>
      </c>
      <c r="E5619" s="562" t="s">
        <v>22</v>
      </c>
      <c r="F5619" s="561" t="s">
        <v>22</v>
      </c>
      <c r="G5619" s="561" t="s">
        <v>33545</v>
      </c>
      <c r="H5619" s="561" t="s">
        <v>33546</v>
      </c>
      <c r="I5619" s="561" t="s">
        <v>23868</v>
      </c>
      <c r="J5619" s="561" t="s">
        <v>7063</v>
      </c>
      <c r="K5619" s="562" t="s">
        <v>28853</v>
      </c>
      <c r="L5619" s="561" t="s">
        <v>25</v>
      </c>
    </row>
    <row r="5620" spans="1:12" x14ac:dyDescent="0.25">
      <c r="A5620" s="561" t="s">
        <v>5401</v>
      </c>
      <c r="B5620" s="561" t="s">
        <v>5402</v>
      </c>
      <c r="C5620" s="561" t="s">
        <v>5403</v>
      </c>
      <c r="D5620" s="561" t="s">
        <v>5404</v>
      </c>
      <c r="E5620" s="562" t="s">
        <v>22</v>
      </c>
      <c r="F5620" s="561" t="s">
        <v>22</v>
      </c>
      <c r="G5620" s="561" t="s">
        <v>33548</v>
      </c>
      <c r="H5620" s="561" t="s">
        <v>33549</v>
      </c>
      <c r="I5620" s="561" t="s">
        <v>23868</v>
      </c>
      <c r="J5620" s="561" t="s">
        <v>7063</v>
      </c>
      <c r="K5620" s="562" t="s">
        <v>38571</v>
      </c>
      <c r="L5620" s="561" t="s">
        <v>25</v>
      </c>
    </row>
    <row r="5621" spans="1:12" x14ac:dyDescent="0.25">
      <c r="A5621" s="561" t="s">
        <v>5401</v>
      </c>
      <c r="B5621" s="561" t="s">
        <v>5402</v>
      </c>
      <c r="C5621" s="561" t="s">
        <v>5403</v>
      </c>
      <c r="D5621" s="561" t="s">
        <v>5404</v>
      </c>
      <c r="E5621" s="562" t="s">
        <v>22</v>
      </c>
      <c r="F5621" s="561" t="s">
        <v>22</v>
      </c>
      <c r="G5621" s="561" t="s">
        <v>33551</v>
      </c>
      <c r="H5621" s="561" t="s">
        <v>33552</v>
      </c>
      <c r="I5621" s="561" t="s">
        <v>23868</v>
      </c>
      <c r="J5621" s="561" t="s">
        <v>7063</v>
      </c>
      <c r="K5621" s="562" t="s">
        <v>8103</v>
      </c>
      <c r="L5621" s="561" t="s">
        <v>25</v>
      </c>
    </row>
    <row r="5622" spans="1:12" x14ac:dyDescent="0.25">
      <c r="A5622" s="561" t="s">
        <v>5401</v>
      </c>
      <c r="B5622" s="561" t="s">
        <v>5402</v>
      </c>
      <c r="C5622" s="561" t="s">
        <v>5403</v>
      </c>
      <c r="D5622" s="561" t="s">
        <v>5404</v>
      </c>
      <c r="E5622" s="562" t="s">
        <v>22</v>
      </c>
      <c r="F5622" s="561" t="s">
        <v>22</v>
      </c>
      <c r="G5622" s="561" t="s">
        <v>33553</v>
      </c>
      <c r="H5622" s="561" t="s">
        <v>33554</v>
      </c>
      <c r="I5622" s="561" t="s">
        <v>23868</v>
      </c>
      <c r="J5622" s="561" t="s">
        <v>7063</v>
      </c>
      <c r="K5622" s="562" t="s">
        <v>26382</v>
      </c>
      <c r="L5622" s="561" t="s">
        <v>25</v>
      </c>
    </row>
    <row r="5623" spans="1:12" x14ac:dyDescent="0.25">
      <c r="A5623" s="561" t="s">
        <v>5401</v>
      </c>
      <c r="B5623" s="561" t="s">
        <v>5402</v>
      </c>
      <c r="C5623" s="561" t="s">
        <v>5403</v>
      </c>
      <c r="D5623" s="561" t="s">
        <v>5404</v>
      </c>
      <c r="E5623" s="562" t="s">
        <v>22</v>
      </c>
      <c r="F5623" s="561" t="s">
        <v>22</v>
      </c>
      <c r="G5623" s="561" t="s">
        <v>33555</v>
      </c>
      <c r="H5623" s="561" t="s">
        <v>33556</v>
      </c>
      <c r="I5623" s="561" t="s">
        <v>23868</v>
      </c>
      <c r="J5623" s="561" t="s">
        <v>7063</v>
      </c>
      <c r="K5623" s="562" t="s">
        <v>1913</v>
      </c>
      <c r="L5623" s="561" t="s">
        <v>25</v>
      </c>
    </row>
    <row r="5624" spans="1:12" x14ac:dyDescent="0.25">
      <c r="A5624" s="561" t="s">
        <v>5401</v>
      </c>
      <c r="B5624" s="561" t="s">
        <v>5402</v>
      </c>
      <c r="C5624" s="561" t="s">
        <v>5403</v>
      </c>
      <c r="D5624" s="561" t="s">
        <v>5404</v>
      </c>
      <c r="E5624" s="562" t="s">
        <v>22</v>
      </c>
      <c r="F5624" s="561" t="s">
        <v>22</v>
      </c>
      <c r="G5624" s="561" t="s">
        <v>33557</v>
      </c>
      <c r="H5624" s="561" t="s">
        <v>33558</v>
      </c>
      <c r="I5624" s="561" t="s">
        <v>23868</v>
      </c>
      <c r="J5624" s="561" t="s">
        <v>7063</v>
      </c>
      <c r="K5624" s="562" t="s">
        <v>38572</v>
      </c>
      <c r="L5624" s="561" t="s">
        <v>25</v>
      </c>
    </row>
    <row r="5625" spans="1:12" x14ac:dyDescent="0.25">
      <c r="A5625" s="561" t="s">
        <v>5401</v>
      </c>
      <c r="B5625" s="561" t="s">
        <v>5402</v>
      </c>
      <c r="C5625" s="561" t="s">
        <v>5403</v>
      </c>
      <c r="D5625" s="561" t="s">
        <v>5404</v>
      </c>
      <c r="E5625" s="562" t="s">
        <v>22</v>
      </c>
      <c r="F5625" s="561" t="s">
        <v>22</v>
      </c>
      <c r="G5625" s="561" t="s">
        <v>33559</v>
      </c>
      <c r="H5625" s="561" t="s">
        <v>33560</v>
      </c>
      <c r="I5625" s="561" t="s">
        <v>23868</v>
      </c>
      <c r="J5625" s="561" t="s">
        <v>7063</v>
      </c>
      <c r="K5625" s="562" t="s">
        <v>8391</v>
      </c>
      <c r="L5625" s="561" t="s">
        <v>25</v>
      </c>
    </row>
    <row r="5626" spans="1:12" x14ac:dyDescent="0.25">
      <c r="A5626" s="561" t="s">
        <v>5401</v>
      </c>
      <c r="B5626" s="561" t="s">
        <v>5402</v>
      </c>
      <c r="C5626" s="561" t="s">
        <v>5403</v>
      </c>
      <c r="D5626" s="561" t="s">
        <v>5404</v>
      </c>
      <c r="E5626" s="562" t="s">
        <v>22</v>
      </c>
      <c r="F5626" s="561" t="s">
        <v>22</v>
      </c>
      <c r="G5626" s="561" t="s">
        <v>33561</v>
      </c>
      <c r="H5626" s="561" t="s">
        <v>33562</v>
      </c>
      <c r="I5626" s="561" t="s">
        <v>23868</v>
      </c>
      <c r="J5626" s="561" t="s">
        <v>7063</v>
      </c>
      <c r="K5626" s="562" t="s">
        <v>38573</v>
      </c>
      <c r="L5626" s="561" t="s">
        <v>25</v>
      </c>
    </row>
    <row r="5627" spans="1:12" x14ac:dyDescent="0.25">
      <c r="A5627" s="561" t="s">
        <v>5401</v>
      </c>
      <c r="B5627" s="561" t="s">
        <v>5402</v>
      </c>
      <c r="C5627" s="561" t="s">
        <v>5403</v>
      </c>
      <c r="D5627" s="561" t="s">
        <v>5404</v>
      </c>
      <c r="E5627" s="562" t="s">
        <v>22</v>
      </c>
      <c r="F5627" s="561" t="s">
        <v>22</v>
      </c>
      <c r="G5627" s="561" t="s">
        <v>33563</v>
      </c>
      <c r="H5627" s="561" t="s">
        <v>33564</v>
      </c>
      <c r="I5627" s="561" t="s">
        <v>23868</v>
      </c>
      <c r="J5627" s="561" t="s">
        <v>7063</v>
      </c>
      <c r="K5627" s="562" t="s">
        <v>37796</v>
      </c>
      <c r="L5627" s="561" t="s">
        <v>25</v>
      </c>
    </row>
    <row r="5628" spans="1:12" x14ac:dyDescent="0.25">
      <c r="A5628" s="561" t="s">
        <v>5401</v>
      </c>
      <c r="B5628" s="561" t="s">
        <v>5402</v>
      </c>
      <c r="C5628" s="561" t="s">
        <v>5403</v>
      </c>
      <c r="D5628" s="561" t="s">
        <v>5404</v>
      </c>
      <c r="E5628" s="562" t="s">
        <v>22</v>
      </c>
      <c r="F5628" s="561" t="s">
        <v>22</v>
      </c>
      <c r="G5628" s="561" t="s">
        <v>33565</v>
      </c>
      <c r="H5628" s="561" t="s">
        <v>33566</v>
      </c>
      <c r="I5628" s="561" t="s">
        <v>23868</v>
      </c>
      <c r="J5628" s="561" t="s">
        <v>7063</v>
      </c>
      <c r="K5628" s="562" t="s">
        <v>8254</v>
      </c>
      <c r="L5628" s="561" t="s">
        <v>25</v>
      </c>
    </row>
    <row r="5629" spans="1:12" x14ac:dyDescent="0.25">
      <c r="A5629" s="561" t="s">
        <v>5401</v>
      </c>
      <c r="B5629" s="561" t="s">
        <v>5402</v>
      </c>
      <c r="C5629" s="561" t="s">
        <v>5403</v>
      </c>
      <c r="D5629" s="561" t="s">
        <v>5404</v>
      </c>
      <c r="E5629" s="562" t="s">
        <v>22</v>
      </c>
      <c r="F5629" s="561" t="s">
        <v>22</v>
      </c>
      <c r="G5629" s="561" t="s">
        <v>33567</v>
      </c>
      <c r="H5629" s="561" t="s">
        <v>33568</v>
      </c>
      <c r="I5629" s="561" t="s">
        <v>23868</v>
      </c>
      <c r="J5629" s="561" t="s">
        <v>7063</v>
      </c>
      <c r="K5629" s="562" t="s">
        <v>723</v>
      </c>
      <c r="L5629" s="561" t="s">
        <v>25</v>
      </c>
    </row>
    <row r="5630" spans="1:12" x14ac:dyDescent="0.25">
      <c r="A5630" s="561" t="s">
        <v>5401</v>
      </c>
      <c r="B5630" s="561" t="s">
        <v>5402</v>
      </c>
      <c r="C5630" s="561" t="s">
        <v>5403</v>
      </c>
      <c r="D5630" s="561" t="s">
        <v>5404</v>
      </c>
      <c r="E5630" s="562" t="s">
        <v>22</v>
      </c>
      <c r="F5630" s="561" t="s">
        <v>22</v>
      </c>
      <c r="G5630" s="561" t="s">
        <v>33569</v>
      </c>
      <c r="H5630" s="561" t="s">
        <v>33570</v>
      </c>
      <c r="I5630" s="561" t="s">
        <v>23868</v>
      </c>
      <c r="J5630" s="561" t="s">
        <v>7063</v>
      </c>
      <c r="K5630" s="562" t="s">
        <v>38574</v>
      </c>
      <c r="L5630" s="561" t="s">
        <v>25</v>
      </c>
    </row>
    <row r="5631" spans="1:12" x14ac:dyDescent="0.25">
      <c r="A5631" s="561" t="s">
        <v>5401</v>
      </c>
      <c r="B5631" s="561" t="s">
        <v>5402</v>
      </c>
      <c r="C5631" s="561" t="s">
        <v>5403</v>
      </c>
      <c r="D5631" s="561" t="s">
        <v>5404</v>
      </c>
      <c r="E5631" s="562" t="s">
        <v>22</v>
      </c>
      <c r="F5631" s="561" t="s">
        <v>22</v>
      </c>
      <c r="G5631" s="561" t="s">
        <v>33572</v>
      </c>
      <c r="H5631" s="561" t="s">
        <v>33573</v>
      </c>
      <c r="I5631" s="561" t="s">
        <v>23868</v>
      </c>
      <c r="J5631" s="561" t="s">
        <v>7063</v>
      </c>
      <c r="K5631" s="562" t="s">
        <v>29606</v>
      </c>
      <c r="L5631" s="561" t="s">
        <v>25</v>
      </c>
    </row>
    <row r="5632" spans="1:12" x14ac:dyDescent="0.25">
      <c r="A5632" s="561" t="s">
        <v>5401</v>
      </c>
      <c r="B5632" s="561" t="s">
        <v>5402</v>
      </c>
      <c r="C5632" s="561" t="s">
        <v>5403</v>
      </c>
      <c r="D5632" s="561" t="s">
        <v>5404</v>
      </c>
      <c r="E5632" s="562" t="s">
        <v>22</v>
      </c>
      <c r="F5632" s="561" t="s">
        <v>22</v>
      </c>
      <c r="G5632" s="561" t="s">
        <v>33574</v>
      </c>
      <c r="H5632" s="561" t="s">
        <v>33575</v>
      </c>
      <c r="I5632" s="561" t="s">
        <v>23868</v>
      </c>
      <c r="J5632" s="561" t="s">
        <v>7063</v>
      </c>
      <c r="K5632" s="562" t="s">
        <v>38575</v>
      </c>
      <c r="L5632" s="561" t="s">
        <v>25</v>
      </c>
    </row>
    <row r="5633" spans="1:12" x14ac:dyDescent="0.25">
      <c r="A5633" s="561" t="s">
        <v>5401</v>
      </c>
      <c r="B5633" s="561" t="s">
        <v>5402</v>
      </c>
      <c r="C5633" s="561" t="s">
        <v>5403</v>
      </c>
      <c r="D5633" s="561" t="s">
        <v>5404</v>
      </c>
      <c r="E5633" s="562" t="s">
        <v>22</v>
      </c>
      <c r="F5633" s="561" t="s">
        <v>22</v>
      </c>
      <c r="G5633" s="561" t="s">
        <v>33576</v>
      </c>
      <c r="H5633" s="561" t="s">
        <v>33577</v>
      </c>
      <c r="I5633" s="561" t="s">
        <v>23868</v>
      </c>
      <c r="J5633" s="561" t="s">
        <v>7063</v>
      </c>
      <c r="K5633" s="562" t="s">
        <v>8493</v>
      </c>
      <c r="L5633" s="561" t="s">
        <v>25</v>
      </c>
    </row>
    <row r="5634" spans="1:12" x14ac:dyDescent="0.25">
      <c r="A5634" s="561" t="s">
        <v>5401</v>
      </c>
      <c r="B5634" s="561" t="s">
        <v>5402</v>
      </c>
      <c r="C5634" s="561" t="s">
        <v>5403</v>
      </c>
      <c r="D5634" s="561" t="s">
        <v>5404</v>
      </c>
      <c r="E5634" s="562" t="s">
        <v>22</v>
      </c>
      <c r="F5634" s="561" t="s">
        <v>22</v>
      </c>
      <c r="G5634" s="561" t="s">
        <v>33578</v>
      </c>
      <c r="H5634" s="561" t="s">
        <v>33579</v>
      </c>
      <c r="I5634" s="561" t="s">
        <v>23868</v>
      </c>
      <c r="J5634" s="561" t="s">
        <v>7063</v>
      </c>
      <c r="K5634" s="562" t="s">
        <v>37170</v>
      </c>
      <c r="L5634" s="561" t="s">
        <v>25</v>
      </c>
    </row>
    <row r="5635" spans="1:12" x14ac:dyDescent="0.25">
      <c r="A5635" s="561" t="s">
        <v>5401</v>
      </c>
      <c r="B5635" s="561" t="s">
        <v>5402</v>
      </c>
      <c r="C5635" s="561" t="s">
        <v>5403</v>
      </c>
      <c r="D5635" s="561" t="s">
        <v>5404</v>
      </c>
      <c r="E5635" s="562" t="s">
        <v>22</v>
      </c>
      <c r="F5635" s="561" t="s">
        <v>22</v>
      </c>
      <c r="G5635" s="561" t="s">
        <v>33581</v>
      </c>
      <c r="H5635" s="561" t="s">
        <v>33582</v>
      </c>
      <c r="I5635" s="561" t="s">
        <v>23868</v>
      </c>
      <c r="J5635" s="561" t="s">
        <v>7063</v>
      </c>
      <c r="K5635" s="562" t="s">
        <v>8683</v>
      </c>
      <c r="L5635" s="561" t="s">
        <v>25</v>
      </c>
    </row>
    <row r="5636" spans="1:12" x14ac:dyDescent="0.25">
      <c r="A5636" s="561" t="s">
        <v>5401</v>
      </c>
      <c r="B5636" s="561" t="s">
        <v>5402</v>
      </c>
      <c r="C5636" s="561" t="s">
        <v>5403</v>
      </c>
      <c r="D5636" s="561" t="s">
        <v>5404</v>
      </c>
      <c r="E5636" s="562" t="s">
        <v>22</v>
      </c>
      <c r="F5636" s="561" t="s">
        <v>22</v>
      </c>
      <c r="G5636" s="561" t="s">
        <v>33583</v>
      </c>
      <c r="H5636" s="561" t="s">
        <v>33584</v>
      </c>
      <c r="I5636" s="561" t="s">
        <v>23868</v>
      </c>
      <c r="J5636" s="561" t="s">
        <v>7063</v>
      </c>
      <c r="K5636" s="562" t="s">
        <v>38576</v>
      </c>
      <c r="L5636" s="561" t="s">
        <v>25</v>
      </c>
    </row>
    <row r="5637" spans="1:12" x14ac:dyDescent="0.25">
      <c r="A5637" s="561" t="s">
        <v>5401</v>
      </c>
      <c r="B5637" s="561" t="s">
        <v>5402</v>
      </c>
      <c r="C5637" s="561" t="s">
        <v>5403</v>
      </c>
      <c r="D5637" s="561" t="s">
        <v>5404</v>
      </c>
      <c r="E5637" s="562" t="s">
        <v>22</v>
      </c>
      <c r="F5637" s="561" t="s">
        <v>22</v>
      </c>
      <c r="G5637" s="561" t="s">
        <v>33586</v>
      </c>
      <c r="H5637" s="561" t="s">
        <v>33587</v>
      </c>
      <c r="I5637" s="561" t="s">
        <v>25535</v>
      </c>
      <c r="J5637" s="561" t="s">
        <v>7063</v>
      </c>
      <c r="K5637" s="562" t="s">
        <v>38577</v>
      </c>
      <c r="L5637" s="561" t="s">
        <v>25</v>
      </c>
    </row>
    <row r="5638" spans="1:12" x14ac:dyDescent="0.25">
      <c r="A5638" s="561" t="s">
        <v>5401</v>
      </c>
      <c r="B5638" s="561" t="s">
        <v>5402</v>
      </c>
      <c r="C5638" s="561" t="s">
        <v>5403</v>
      </c>
      <c r="D5638" s="561" t="s">
        <v>5404</v>
      </c>
      <c r="E5638" s="562" t="s">
        <v>22</v>
      </c>
      <c r="F5638" s="561" t="s">
        <v>22</v>
      </c>
      <c r="G5638" s="561" t="s">
        <v>33589</v>
      </c>
      <c r="H5638" s="561" t="s">
        <v>33590</v>
      </c>
      <c r="I5638" s="561" t="s">
        <v>25535</v>
      </c>
      <c r="J5638" s="561" t="s">
        <v>7063</v>
      </c>
      <c r="K5638" s="562" t="s">
        <v>38578</v>
      </c>
      <c r="L5638" s="561" t="s">
        <v>25</v>
      </c>
    </row>
    <row r="5639" spans="1:12" x14ac:dyDescent="0.25">
      <c r="A5639" s="561" t="s">
        <v>5401</v>
      </c>
      <c r="B5639" s="561" t="s">
        <v>5402</v>
      </c>
      <c r="C5639" s="561" t="s">
        <v>5403</v>
      </c>
      <c r="D5639" s="561" t="s">
        <v>5404</v>
      </c>
      <c r="E5639" s="562" t="s">
        <v>22</v>
      </c>
      <c r="F5639" s="561" t="s">
        <v>22</v>
      </c>
      <c r="G5639" s="561" t="s">
        <v>33592</v>
      </c>
      <c r="H5639" s="561" t="s">
        <v>33593</v>
      </c>
      <c r="I5639" s="561" t="s">
        <v>23868</v>
      </c>
      <c r="J5639" s="561" t="s">
        <v>7063</v>
      </c>
      <c r="K5639" s="562" t="s">
        <v>7182</v>
      </c>
      <c r="L5639" s="561" t="s">
        <v>25</v>
      </c>
    </row>
    <row r="5640" spans="1:12" x14ac:dyDescent="0.25">
      <c r="A5640" s="561" t="s">
        <v>5401</v>
      </c>
      <c r="B5640" s="561" t="s">
        <v>5402</v>
      </c>
      <c r="C5640" s="561" t="s">
        <v>5403</v>
      </c>
      <c r="D5640" s="561" t="s">
        <v>5404</v>
      </c>
      <c r="E5640" s="562" t="s">
        <v>22</v>
      </c>
      <c r="F5640" s="561" t="s">
        <v>22</v>
      </c>
      <c r="G5640" s="561" t="s">
        <v>33594</v>
      </c>
      <c r="H5640" s="561" t="s">
        <v>33595</v>
      </c>
      <c r="I5640" s="561" t="s">
        <v>23868</v>
      </c>
      <c r="J5640" s="561" t="s">
        <v>7063</v>
      </c>
      <c r="K5640" s="562" t="s">
        <v>36012</v>
      </c>
      <c r="L5640" s="561" t="s">
        <v>25</v>
      </c>
    </row>
    <row r="5641" spans="1:12" x14ac:dyDescent="0.25">
      <c r="A5641" s="561" t="s">
        <v>5401</v>
      </c>
      <c r="B5641" s="561" t="s">
        <v>5402</v>
      </c>
      <c r="C5641" s="561" t="s">
        <v>5405</v>
      </c>
      <c r="D5641" s="561" t="s">
        <v>5406</v>
      </c>
      <c r="E5641" s="562" t="s">
        <v>22</v>
      </c>
      <c r="F5641" s="561" t="s">
        <v>22</v>
      </c>
      <c r="G5641" s="561" t="s">
        <v>33596</v>
      </c>
      <c r="H5641" s="561" t="s">
        <v>5407</v>
      </c>
      <c r="I5641" s="561" t="s">
        <v>23868</v>
      </c>
      <c r="J5641" s="561" t="s">
        <v>7063</v>
      </c>
      <c r="K5641" s="562" t="s">
        <v>6414</v>
      </c>
      <c r="L5641" s="561" t="s">
        <v>25</v>
      </c>
    </row>
    <row r="5642" spans="1:12" x14ac:dyDescent="0.25">
      <c r="A5642" s="561" t="s">
        <v>5401</v>
      </c>
      <c r="B5642" s="561" t="s">
        <v>5402</v>
      </c>
      <c r="C5642" s="561" t="s">
        <v>5405</v>
      </c>
      <c r="D5642" s="561" t="s">
        <v>5406</v>
      </c>
      <c r="E5642" s="562" t="s">
        <v>22</v>
      </c>
      <c r="F5642" s="561" t="s">
        <v>22</v>
      </c>
      <c r="G5642" s="561" t="s">
        <v>33597</v>
      </c>
      <c r="H5642" s="561" t="s">
        <v>5409</v>
      </c>
      <c r="I5642" s="561" t="s">
        <v>23868</v>
      </c>
      <c r="J5642" s="561" t="s">
        <v>7063</v>
      </c>
      <c r="K5642" s="562" t="s">
        <v>24536</v>
      </c>
      <c r="L5642" s="561" t="s">
        <v>25</v>
      </c>
    </row>
    <row r="5643" spans="1:12" x14ac:dyDescent="0.25">
      <c r="A5643" s="561" t="s">
        <v>5401</v>
      </c>
      <c r="B5643" s="561" t="s">
        <v>5402</v>
      </c>
      <c r="C5643" s="561" t="s">
        <v>5410</v>
      </c>
      <c r="D5643" s="561" t="s">
        <v>5411</v>
      </c>
      <c r="E5643" s="562" t="s">
        <v>22</v>
      </c>
      <c r="F5643" s="561" t="s">
        <v>22</v>
      </c>
      <c r="G5643" s="561" t="s">
        <v>33598</v>
      </c>
      <c r="H5643" s="561" t="s">
        <v>5412</v>
      </c>
      <c r="I5643" s="561" t="s">
        <v>25535</v>
      </c>
      <c r="J5643" s="561" t="s">
        <v>7063</v>
      </c>
      <c r="K5643" s="562" t="s">
        <v>2762</v>
      </c>
      <c r="L5643" s="561" t="s">
        <v>25</v>
      </c>
    </row>
    <row r="5644" spans="1:12" x14ac:dyDescent="0.25">
      <c r="A5644" s="561" t="s">
        <v>5401</v>
      </c>
      <c r="B5644" s="561" t="s">
        <v>5402</v>
      </c>
      <c r="C5644" s="561" t="s">
        <v>5410</v>
      </c>
      <c r="D5644" s="561" t="s">
        <v>5411</v>
      </c>
      <c r="E5644" s="562" t="s">
        <v>22</v>
      </c>
      <c r="F5644" s="561" t="s">
        <v>22</v>
      </c>
      <c r="G5644" s="561" t="s">
        <v>33599</v>
      </c>
      <c r="H5644" s="561" t="s">
        <v>5414</v>
      </c>
      <c r="I5644" s="561" t="s">
        <v>25535</v>
      </c>
      <c r="J5644" s="561" t="s">
        <v>7063</v>
      </c>
      <c r="K5644" s="562" t="s">
        <v>8331</v>
      </c>
      <c r="L5644" s="561" t="s">
        <v>25</v>
      </c>
    </row>
    <row r="5645" spans="1:12" x14ac:dyDescent="0.25">
      <c r="A5645" s="561" t="s">
        <v>5401</v>
      </c>
      <c r="B5645" s="561" t="s">
        <v>5402</v>
      </c>
      <c r="C5645" s="561" t="s">
        <v>5410</v>
      </c>
      <c r="D5645" s="561" t="s">
        <v>5411</v>
      </c>
      <c r="E5645" s="562" t="s">
        <v>22</v>
      </c>
      <c r="F5645" s="561" t="s">
        <v>22</v>
      </c>
      <c r="G5645" s="561" t="s">
        <v>33600</v>
      </c>
      <c r="H5645" s="561" t="s">
        <v>5415</v>
      </c>
      <c r="I5645" s="561" t="s">
        <v>25535</v>
      </c>
      <c r="J5645" s="561" t="s">
        <v>7063</v>
      </c>
      <c r="K5645" s="562" t="s">
        <v>33100</v>
      </c>
      <c r="L5645" s="561" t="s">
        <v>25</v>
      </c>
    </row>
    <row r="5646" spans="1:12" x14ac:dyDescent="0.25">
      <c r="A5646" s="561" t="s">
        <v>5401</v>
      </c>
      <c r="B5646" s="561" t="s">
        <v>5402</v>
      </c>
      <c r="C5646" s="561" t="s">
        <v>5410</v>
      </c>
      <c r="D5646" s="561" t="s">
        <v>5411</v>
      </c>
      <c r="E5646" s="562" t="s">
        <v>22</v>
      </c>
      <c r="F5646" s="561" t="s">
        <v>22</v>
      </c>
      <c r="G5646" s="561" t="s">
        <v>33602</v>
      </c>
      <c r="H5646" s="561" t="s">
        <v>5416</v>
      </c>
      <c r="I5646" s="561" t="s">
        <v>25535</v>
      </c>
      <c r="J5646" s="561" t="s">
        <v>7063</v>
      </c>
      <c r="K5646" s="562" t="s">
        <v>38579</v>
      </c>
      <c r="L5646" s="561" t="s">
        <v>25</v>
      </c>
    </row>
    <row r="5647" spans="1:12" x14ac:dyDescent="0.25">
      <c r="A5647" s="561" t="s">
        <v>5401</v>
      </c>
      <c r="B5647" s="561" t="s">
        <v>5402</v>
      </c>
      <c r="C5647" s="561" t="s">
        <v>5410</v>
      </c>
      <c r="D5647" s="561" t="s">
        <v>5411</v>
      </c>
      <c r="E5647" s="562" t="s">
        <v>22</v>
      </c>
      <c r="F5647" s="561" t="s">
        <v>22</v>
      </c>
      <c r="G5647" s="561" t="s">
        <v>33603</v>
      </c>
      <c r="H5647" s="561" t="s">
        <v>5417</v>
      </c>
      <c r="I5647" s="561" t="s">
        <v>25535</v>
      </c>
      <c r="J5647" s="561" t="s">
        <v>7063</v>
      </c>
      <c r="K5647" s="562" t="s">
        <v>38580</v>
      </c>
      <c r="L5647" s="561" t="s">
        <v>25</v>
      </c>
    </row>
    <row r="5648" spans="1:12" x14ac:dyDescent="0.25">
      <c r="A5648" s="561" t="s">
        <v>5401</v>
      </c>
      <c r="B5648" s="561" t="s">
        <v>5402</v>
      </c>
      <c r="C5648" s="561" t="s">
        <v>5410</v>
      </c>
      <c r="D5648" s="561" t="s">
        <v>5411</v>
      </c>
      <c r="E5648" s="562" t="s">
        <v>22</v>
      </c>
      <c r="F5648" s="561" t="s">
        <v>22</v>
      </c>
      <c r="G5648" s="561">
        <v>96396</v>
      </c>
      <c r="H5648" s="561" t="s">
        <v>5419</v>
      </c>
      <c r="I5648" s="561" t="s">
        <v>25535</v>
      </c>
      <c r="J5648" s="561" t="s">
        <v>7063</v>
      </c>
      <c r="K5648" s="562" t="s">
        <v>38581</v>
      </c>
      <c r="L5648" s="561" t="s">
        <v>25</v>
      </c>
    </row>
    <row r="5649" spans="1:12" x14ac:dyDescent="0.25">
      <c r="A5649" s="561" t="s">
        <v>5401</v>
      </c>
      <c r="B5649" s="561" t="s">
        <v>5402</v>
      </c>
      <c r="C5649" s="561" t="s">
        <v>5410</v>
      </c>
      <c r="D5649" s="561" t="s">
        <v>5411</v>
      </c>
      <c r="E5649" s="562" t="s">
        <v>22</v>
      </c>
      <c r="F5649" s="561" t="s">
        <v>22</v>
      </c>
      <c r="G5649" s="561" t="s">
        <v>33605</v>
      </c>
      <c r="H5649" s="561" t="s">
        <v>5420</v>
      </c>
      <c r="I5649" s="561" t="s">
        <v>25535</v>
      </c>
      <c r="J5649" s="561" t="s">
        <v>7063</v>
      </c>
      <c r="K5649" s="562" t="s">
        <v>38582</v>
      </c>
      <c r="L5649" s="561" t="s">
        <v>25</v>
      </c>
    </row>
    <row r="5650" spans="1:12" x14ac:dyDescent="0.25">
      <c r="A5650" s="561" t="s">
        <v>5401</v>
      </c>
      <c r="B5650" s="561" t="s">
        <v>5402</v>
      </c>
      <c r="C5650" s="561" t="s">
        <v>5410</v>
      </c>
      <c r="D5650" s="561" t="s">
        <v>5411</v>
      </c>
      <c r="E5650" s="562" t="s">
        <v>22</v>
      </c>
      <c r="F5650" s="561" t="s">
        <v>22</v>
      </c>
      <c r="G5650" s="561" t="s">
        <v>33607</v>
      </c>
      <c r="H5650" s="561" t="s">
        <v>5421</v>
      </c>
      <c r="I5650" s="561" t="s">
        <v>25535</v>
      </c>
      <c r="J5650" s="561" t="s">
        <v>7063</v>
      </c>
      <c r="K5650" s="562" t="s">
        <v>38583</v>
      </c>
      <c r="L5650" s="561" t="s">
        <v>25</v>
      </c>
    </row>
    <row r="5651" spans="1:12" x14ac:dyDescent="0.25">
      <c r="A5651" s="561" t="s">
        <v>5401</v>
      </c>
      <c r="B5651" s="561" t="s">
        <v>5402</v>
      </c>
      <c r="C5651" s="561" t="s">
        <v>5410</v>
      </c>
      <c r="D5651" s="561" t="s">
        <v>5411</v>
      </c>
      <c r="E5651" s="562" t="s">
        <v>22</v>
      </c>
      <c r="F5651" s="561" t="s">
        <v>22</v>
      </c>
      <c r="G5651" s="561">
        <v>96399</v>
      </c>
      <c r="H5651" s="561" t="s">
        <v>5422</v>
      </c>
      <c r="I5651" s="561" t="s">
        <v>25535</v>
      </c>
      <c r="J5651" s="561" t="s">
        <v>7063</v>
      </c>
      <c r="K5651" s="562" t="s">
        <v>38584</v>
      </c>
      <c r="L5651" s="561" t="s">
        <v>25</v>
      </c>
    </row>
    <row r="5652" spans="1:12" x14ac:dyDescent="0.25">
      <c r="A5652" s="561" t="s">
        <v>5401</v>
      </c>
      <c r="B5652" s="561" t="s">
        <v>5402</v>
      </c>
      <c r="C5652" s="561" t="s">
        <v>5410</v>
      </c>
      <c r="D5652" s="561" t="s">
        <v>5411</v>
      </c>
      <c r="E5652" s="562" t="s">
        <v>22</v>
      </c>
      <c r="F5652" s="561" t="s">
        <v>22</v>
      </c>
      <c r="G5652" s="561" t="s">
        <v>33610</v>
      </c>
      <c r="H5652" s="561" t="s">
        <v>5423</v>
      </c>
      <c r="I5652" s="561" t="s">
        <v>25535</v>
      </c>
      <c r="J5652" s="561" t="s">
        <v>7063</v>
      </c>
      <c r="K5652" s="562" t="s">
        <v>38585</v>
      </c>
      <c r="L5652" s="561" t="s">
        <v>25</v>
      </c>
    </row>
    <row r="5653" spans="1:12" x14ac:dyDescent="0.25">
      <c r="A5653" s="561" t="s">
        <v>5401</v>
      </c>
      <c r="B5653" s="561" t="s">
        <v>5402</v>
      </c>
      <c r="C5653" s="561" t="s">
        <v>5410</v>
      </c>
      <c r="D5653" s="561" t="s">
        <v>5411</v>
      </c>
      <c r="E5653" s="562" t="s">
        <v>22</v>
      </c>
      <c r="F5653" s="561" t="s">
        <v>22</v>
      </c>
      <c r="G5653" s="561" t="s">
        <v>33612</v>
      </c>
      <c r="H5653" s="561" t="s">
        <v>5424</v>
      </c>
      <c r="I5653" s="561" t="s">
        <v>23868</v>
      </c>
      <c r="J5653" s="561" t="s">
        <v>7063</v>
      </c>
      <c r="K5653" s="562" t="s">
        <v>959</v>
      </c>
      <c r="L5653" s="561" t="s">
        <v>25</v>
      </c>
    </row>
    <row r="5654" spans="1:12" x14ac:dyDescent="0.25">
      <c r="A5654" s="561" t="s">
        <v>5401</v>
      </c>
      <c r="B5654" s="561" t="s">
        <v>5402</v>
      </c>
      <c r="C5654" s="561" t="s">
        <v>5410</v>
      </c>
      <c r="D5654" s="561" t="s">
        <v>5411</v>
      </c>
      <c r="E5654" s="562" t="s">
        <v>22</v>
      </c>
      <c r="F5654" s="561" t="s">
        <v>22</v>
      </c>
      <c r="G5654" s="561" t="s">
        <v>33613</v>
      </c>
      <c r="H5654" s="561" t="s">
        <v>5425</v>
      </c>
      <c r="I5654" s="561" t="s">
        <v>25535</v>
      </c>
      <c r="J5654" s="561" t="s">
        <v>7063</v>
      </c>
      <c r="K5654" s="562" t="s">
        <v>27076</v>
      </c>
      <c r="L5654" s="561" t="s">
        <v>25</v>
      </c>
    </row>
    <row r="5655" spans="1:12" x14ac:dyDescent="0.25">
      <c r="A5655" s="561" t="s">
        <v>5401</v>
      </c>
      <c r="B5655" s="561" t="s">
        <v>5402</v>
      </c>
      <c r="C5655" s="561" t="s">
        <v>5410</v>
      </c>
      <c r="D5655" s="561" t="s">
        <v>5411</v>
      </c>
      <c r="E5655" s="562" t="s">
        <v>22</v>
      </c>
      <c r="F5655" s="561" t="s">
        <v>22</v>
      </c>
      <c r="G5655" s="561" t="s">
        <v>33615</v>
      </c>
      <c r="H5655" s="561" t="s">
        <v>5426</v>
      </c>
      <c r="I5655" s="561" t="s">
        <v>25535</v>
      </c>
      <c r="J5655" s="561" t="s">
        <v>7063</v>
      </c>
      <c r="K5655" s="562" t="s">
        <v>38586</v>
      </c>
      <c r="L5655" s="561" t="s">
        <v>25</v>
      </c>
    </row>
    <row r="5656" spans="1:12" x14ac:dyDescent="0.25">
      <c r="A5656" s="561" t="s">
        <v>5401</v>
      </c>
      <c r="B5656" s="561" t="s">
        <v>5402</v>
      </c>
      <c r="C5656" s="561" t="s">
        <v>5410</v>
      </c>
      <c r="D5656" s="561" t="s">
        <v>5411</v>
      </c>
      <c r="E5656" s="562" t="s">
        <v>22</v>
      </c>
      <c r="F5656" s="561" t="s">
        <v>22</v>
      </c>
      <c r="G5656" s="561" t="s">
        <v>33616</v>
      </c>
      <c r="H5656" s="561" t="s">
        <v>5427</v>
      </c>
      <c r="I5656" s="561" t="s">
        <v>25535</v>
      </c>
      <c r="J5656" s="561" t="s">
        <v>7063</v>
      </c>
      <c r="K5656" s="562" t="s">
        <v>38587</v>
      </c>
      <c r="L5656" s="561" t="s">
        <v>25</v>
      </c>
    </row>
    <row r="5657" spans="1:12" x14ac:dyDescent="0.25">
      <c r="A5657" s="561" t="s">
        <v>5401</v>
      </c>
      <c r="B5657" s="561" t="s">
        <v>5402</v>
      </c>
      <c r="C5657" s="561" t="s">
        <v>5410</v>
      </c>
      <c r="D5657" s="561" t="s">
        <v>5411</v>
      </c>
      <c r="E5657" s="562" t="s">
        <v>22</v>
      </c>
      <c r="F5657" s="561" t="s">
        <v>22</v>
      </c>
      <c r="G5657" s="561" t="s">
        <v>33618</v>
      </c>
      <c r="H5657" s="561" t="s">
        <v>5428</v>
      </c>
      <c r="I5657" s="561" t="s">
        <v>25535</v>
      </c>
      <c r="J5657" s="561" t="s">
        <v>7063</v>
      </c>
      <c r="K5657" s="562" t="s">
        <v>107</v>
      </c>
      <c r="L5657" s="561" t="s">
        <v>25</v>
      </c>
    </row>
    <row r="5658" spans="1:12" x14ac:dyDescent="0.25">
      <c r="A5658" s="561" t="s">
        <v>5401</v>
      </c>
      <c r="B5658" s="561" t="s">
        <v>5402</v>
      </c>
      <c r="C5658" s="561" t="s">
        <v>5410</v>
      </c>
      <c r="D5658" s="561" t="s">
        <v>5411</v>
      </c>
      <c r="E5658" s="562" t="s">
        <v>22</v>
      </c>
      <c r="F5658" s="561" t="s">
        <v>22</v>
      </c>
      <c r="G5658" s="561" t="s">
        <v>33620</v>
      </c>
      <c r="H5658" s="561" t="s">
        <v>5429</v>
      </c>
      <c r="I5658" s="561" t="s">
        <v>25535</v>
      </c>
      <c r="J5658" s="561" t="s">
        <v>7063</v>
      </c>
      <c r="K5658" s="562" t="s">
        <v>38588</v>
      </c>
      <c r="L5658" s="561" t="s">
        <v>25</v>
      </c>
    </row>
    <row r="5659" spans="1:12" x14ac:dyDescent="0.25">
      <c r="A5659" s="561" t="s">
        <v>5401</v>
      </c>
      <c r="B5659" s="561" t="s">
        <v>5402</v>
      </c>
      <c r="C5659" s="561" t="s">
        <v>5410</v>
      </c>
      <c r="D5659" s="561" t="s">
        <v>5411</v>
      </c>
      <c r="E5659" s="562" t="s">
        <v>22</v>
      </c>
      <c r="F5659" s="561" t="s">
        <v>22</v>
      </c>
      <c r="G5659" s="561" t="s">
        <v>33622</v>
      </c>
      <c r="H5659" s="561" t="s">
        <v>5430</v>
      </c>
      <c r="I5659" s="561" t="s">
        <v>25535</v>
      </c>
      <c r="J5659" s="561" t="s">
        <v>7063</v>
      </c>
      <c r="K5659" s="562" t="s">
        <v>38589</v>
      </c>
      <c r="L5659" s="561" t="s">
        <v>25</v>
      </c>
    </row>
    <row r="5660" spans="1:12" x14ac:dyDescent="0.25">
      <c r="A5660" s="561" t="s">
        <v>5401</v>
      </c>
      <c r="B5660" s="561" t="s">
        <v>5402</v>
      </c>
      <c r="C5660" s="561" t="s">
        <v>5410</v>
      </c>
      <c r="D5660" s="561" t="s">
        <v>5411</v>
      </c>
      <c r="E5660" s="562" t="s">
        <v>22</v>
      </c>
      <c r="F5660" s="561" t="s">
        <v>22</v>
      </c>
      <c r="G5660" s="561" t="s">
        <v>33624</v>
      </c>
      <c r="H5660" s="561" t="s">
        <v>5431</v>
      </c>
      <c r="I5660" s="561" t="s">
        <v>25535</v>
      </c>
      <c r="J5660" s="561" t="s">
        <v>7063</v>
      </c>
      <c r="K5660" s="562" t="s">
        <v>38590</v>
      </c>
      <c r="L5660" s="561" t="s">
        <v>25</v>
      </c>
    </row>
    <row r="5661" spans="1:12" x14ac:dyDescent="0.25">
      <c r="A5661" s="561" t="s">
        <v>5401</v>
      </c>
      <c r="B5661" s="561" t="s">
        <v>5402</v>
      </c>
      <c r="C5661" s="561" t="s">
        <v>5410</v>
      </c>
      <c r="D5661" s="561" t="s">
        <v>5411</v>
      </c>
      <c r="E5661" s="562" t="s">
        <v>22</v>
      </c>
      <c r="F5661" s="561" t="s">
        <v>22</v>
      </c>
      <c r="G5661" s="561" t="s">
        <v>33626</v>
      </c>
      <c r="H5661" s="561" t="s">
        <v>5432</v>
      </c>
      <c r="I5661" s="561" t="s">
        <v>25535</v>
      </c>
      <c r="J5661" s="561" t="s">
        <v>7063</v>
      </c>
      <c r="K5661" s="562" t="s">
        <v>38591</v>
      </c>
      <c r="L5661" s="561" t="s">
        <v>25</v>
      </c>
    </row>
    <row r="5662" spans="1:12" x14ac:dyDescent="0.25">
      <c r="A5662" s="561" t="s">
        <v>5401</v>
      </c>
      <c r="B5662" s="561" t="s">
        <v>5402</v>
      </c>
      <c r="C5662" s="561" t="s">
        <v>5410</v>
      </c>
      <c r="D5662" s="561" t="s">
        <v>5411</v>
      </c>
      <c r="E5662" s="562" t="s">
        <v>22</v>
      </c>
      <c r="F5662" s="561" t="s">
        <v>22</v>
      </c>
      <c r="G5662" s="561" t="s">
        <v>33628</v>
      </c>
      <c r="H5662" s="561" t="s">
        <v>5433</v>
      </c>
      <c r="I5662" s="561" t="s">
        <v>25535</v>
      </c>
      <c r="J5662" s="561" t="s">
        <v>7063</v>
      </c>
      <c r="K5662" s="562" t="s">
        <v>5918</v>
      </c>
      <c r="L5662" s="561" t="s">
        <v>25</v>
      </c>
    </row>
    <row r="5663" spans="1:12" x14ac:dyDescent="0.25">
      <c r="A5663" s="561" t="s">
        <v>5401</v>
      </c>
      <c r="B5663" s="561" t="s">
        <v>5402</v>
      </c>
      <c r="C5663" s="561" t="s">
        <v>5410</v>
      </c>
      <c r="D5663" s="561" t="s">
        <v>5411</v>
      </c>
      <c r="E5663" s="562" t="s">
        <v>22</v>
      </c>
      <c r="F5663" s="561" t="s">
        <v>22</v>
      </c>
      <c r="G5663" s="561" t="s">
        <v>33630</v>
      </c>
      <c r="H5663" s="561" t="s">
        <v>5434</v>
      </c>
      <c r="I5663" s="561" t="s">
        <v>25535</v>
      </c>
      <c r="J5663" s="561" t="s">
        <v>7063</v>
      </c>
      <c r="K5663" s="562" t="s">
        <v>38592</v>
      </c>
      <c r="L5663" s="561" t="s">
        <v>25</v>
      </c>
    </row>
    <row r="5664" spans="1:12" x14ac:dyDescent="0.25">
      <c r="A5664" s="561" t="s">
        <v>5401</v>
      </c>
      <c r="B5664" s="561" t="s">
        <v>5402</v>
      </c>
      <c r="C5664" s="561" t="s">
        <v>5410</v>
      </c>
      <c r="D5664" s="561" t="s">
        <v>5411</v>
      </c>
      <c r="E5664" s="562" t="s">
        <v>22</v>
      </c>
      <c r="F5664" s="561" t="s">
        <v>22</v>
      </c>
      <c r="G5664" s="561">
        <v>100574</v>
      </c>
      <c r="H5664" s="561" t="s">
        <v>5435</v>
      </c>
      <c r="I5664" s="561" t="s">
        <v>25535</v>
      </c>
      <c r="J5664" s="561" t="s">
        <v>7063</v>
      </c>
      <c r="K5664" s="562" t="s">
        <v>38593</v>
      </c>
      <c r="L5664" s="561" t="s">
        <v>25</v>
      </c>
    </row>
    <row r="5665" spans="1:12" x14ac:dyDescent="0.25">
      <c r="A5665" s="561" t="s">
        <v>5401</v>
      </c>
      <c r="B5665" s="561" t="s">
        <v>5402</v>
      </c>
      <c r="C5665" s="561" t="s">
        <v>5410</v>
      </c>
      <c r="D5665" s="561" t="s">
        <v>5411</v>
      </c>
      <c r="E5665" s="562" t="s">
        <v>22</v>
      </c>
      <c r="F5665" s="561" t="s">
        <v>22</v>
      </c>
      <c r="G5665" s="561" t="s">
        <v>33632</v>
      </c>
      <c r="H5665" s="561" t="s">
        <v>5436</v>
      </c>
      <c r="I5665" s="561" t="s">
        <v>23868</v>
      </c>
      <c r="J5665" s="561" t="s">
        <v>24</v>
      </c>
      <c r="K5665" s="562" t="s">
        <v>988</v>
      </c>
      <c r="L5665" s="561" t="s">
        <v>25</v>
      </c>
    </row>
    <row r="5666" spans="1:12" x14ac:dyDescent="0.25">
      <c r="A5666" s="561" t="s">
        <v>5401</v>
      </c>
      <c r="B5666" s="561" t="s">
        <v>5402</v>
      </c>
      <c r="C5666" s="561" t="s">
        <v>5410</v>
      </c>
      <c r="D5666" s="561" t="s">
        <v>5411</v>
      </c>
      <c r="E5666" s="562" t="s">
        <v>22</v>
      </c>
      <c r="F5666" s="561" t="s">
        <v>22</v>
      </c>
      <c r="G5666" s="561" t="s">
        <v>33633</v>
      </c>
      <c r="H5666" s="561" t="s">
        <v>5437</v>
      </c>
      <c r="I5666" s="561" t="s">
        <v>25535</v>
      </c>
      <c r="J5666" s="561" t="s">
        <v>7063</v>
      </c>
      <c r="K5666" s="562" t="s">
        <v>38575</v>
      </c>
      <c r="L5666" s="561" t="s">
        <v>25</v>
      </c>
    </row>
    <row r="5667" spans="1:12" x14ac:dyDescent="0.25">
      <c r="A5667" s="561" t="s">
        <v>5401</v>
      </c>
      <c r="B5667" s="561" t="s">
        <v>5402</v>
      </c>
      <c r="C5667" s="561" t="s">
        <v>5410</v>
      </c>
      <c r="D5667" s="561" t="s">
        <v>5411</v>
      </c>
      <c r="E5667" s="562" t="s">
        <v>22</v>
      </c>
      <c r="F5667" s="561" t="s">
        <v>22</v>
      </c>
      <c r="G5667" s="561" t="s">
        <v>33634</v>
      </c>
      <c r="H5667" s="561" t="s">
        <v>5439</v>
      </c>
      <c r="I5667" s="561" t="s">
        <v>25535</v>
      </c>
      <c r="J5667" s="561" t="s">
        <v>7063</v>
      </c>
      <c r="K5667" s="562" t="s">
        <v>38594</v>
      </c>
      <c r="L5667" s="561" t="s">
        <v>25</v>
      </c>
    </row>
    <row r="5668" spans="1:12" x14ac:dyDescent="0.25">
      <c r="A5668" s="561" t="s">
        <v>5401</v>
      </c>
      <c r="B5668" s="561" t="s">
        <v>5402</v>
      </c>
      <c r="C5668" s="561" t="s">
        <v>5440</v>
      </c>
      <c r="D5668" s="561" t="s">
        <v>5441</v>
      </c>
      <c r="E5668" s="562" t="s">
        <v>22</v>
      </c>
      <c r="F5668" s="561" t="s">
        <v>22</v>
      </c>
      <c r="G5668" s="561" t="s">
        <v>33635</v>
      </c>
      <c r="H5668" s="561" t="s">
        <v>5442</v>
      </c>
      <c r="I5668" s="561" t="s">
        <v>23868</v>
      </c>
      <c r="J5668" s="561" t="s">
        <v>7063</v>
      </c>
      <c r="K5668" s="562" t="s">
        <v>38375</v>
      </c>
      <c r="L5668" s="561" t="s">
        <v>25</v>
      </c>
    </row>
    <row r="5669" spans="1:12" x14ac:dyDescent="0.25">
      <c r="A5669" s="561" t="s">
        <v>5401</v>
      </c>
      <c r="B5669" s="561" t="s">
        <v>5402</v>
      </c>
      <c r="C5669" s="561" t="s">
        <v>5440</v>
      </c>
      <c r="D5669" s="561" t="s">
        <v>5441</v>
      </c>
      <c r="E5669" s="562" t="s">
        <v>22</v>
      </c>
      <c r="F5669" s="561" t="s">
        <v>22</v>
      </c>
      <c r="G5669" s="561" t="s">
        <v>33636</v>
      </c>
      <c r="H5669" s="561" t="s">
        <v>5443</v>
      </c>
      <c r="I5669" s="561" t="s">
        <v>23868</v>
      </c>
      <c r="J5669" s="561" t="s">
        <v>7063</v>
      </c>
      <c r="K5669" s="562" t="s">
        <v>38595</v>
      </c>
      <c r="L5669" s="561" t="s">
        <v>25</v>
      </c>
    </row>
    <row r="5670" spans="1:12" x14ac:dyDescent="0.25">
      <c r="A5670" s="561" t="s">
        <v>5401</v>
      </c>
      <c r="B5670" s="561" t="s">
        <v>5402</v>
      </c>
      <c r="C5670" s="561" t="s">
        <v>5440</v>
      </c>
      <c r="D5670" s="561" t="s">
        <v>5441</v>
      </c>
      <c r="E5670" s="562" t="s">
        <v>22</v>
      </c>
      <c r="F5670" s="561" t="s">
        <v>22</v>
      </c>
      <c r="G5670" s="561" t="s">
        <v>33638</v>
      </c>
      <c r="H5670" s="561" t="s">
        <v>5444</v>
      </c>
      <c r="I5670" s="561" t="s">
        <v>23868</v>
      </c>
      <c r="J5670" s="561" t="s">
        <v>7063</v>
      </c>
      <c r="K5670" s="562" t="s">
        <v>7669</v>
      </c>
      <c r="L5670" s="561" t="s">
        <v>25</v>
      </c>
    </row>
    <row r="5671" spans="1:12" x14ac:dyDescent="0.25">
      <c r="A5671" s="561" t="s">
        <v>5401</v>
      </c>
      <c r="B5671" s="561" t="s">
        <v>5402</v>
      </c>
      <c r="C5671" s="561" t="s">
        <v>5440</v>
      </c>
      <c r="D5671" s="561" t="s">
        <v>5441</v>
      </c>
      <c r="E5671" s="562" t="s">
        <v>22</v>
      </c>
      <c r="F5671" s="561" t="s">
        <v>22</v>
      </c>
      <c r="G5671" s="561" t="s">
        <v>33639</v>
      </c>
      <c r="H5671" s="561" t="s">
        <v>5445</v>
      </c>
      <c r="I5671" s="561" t="s">
        <v>23868</v>
      </c>
      <c r="J5671" s="561" t="s">
        <v>7063</v>
      </c>
      <c r="K5671" s="562" t="s">
        <v>38596</v>
      </c>
      <c r="L5671" s="561" t="s">
        <v>25</v>
      </c>
    </row>
    <row r="5672" spans="1:12" x14ac:dyDescent="0.25">
      <c r="A5672" s="561" t="s">
        <v>5401</v>
      </c>
      <c r="B5672" s="561" t="s">
        <v>5402</v>
      </c>
      <c r="C5672" s="561" t="s">
        <v>5440</v>
      </c>
      <c r="D5672" s="561" t="s">
        <v>5441</v>
      </c>
      <c r="E5672" s="562" t="s">
        <v>22</v>
      </c>
      <c r="F5672" s="561" t="s">
        <v>22</v>
      </c>
      <c r="G5672" s="561" t="s">
        <v>33640</v>
      </c>
      <c r="H5672" s="561" t="s">
        <v>5446</v>
      </c>
      <c r="I5672" s="561" t="s">
        <v>23868</v>
      </c>
      <c r="J5672" s="561" t="s">
        <v>7063</v>
      </c>
      <c r="K5672" s="562" t="s">
        <v>31243</v>
      </c>
      <c r="L5672" s="561" t="s">
        <v>25</v>
      </c>
    </row>
    <row r="5673" spans="1:12" x14ac:dyDescent="0.25">
      <c r="A5673" s="561" t="s">
        <v>5401</v>
      </c>
      <c r="B5673" s="561" t="s">
        <v>5402</v>
      </c>
      <c r="C5673" s="561" t="s">
        <v>5440</v>
      </c>
      <c r="D5673" s="561" t="s">
        <v>5441</v>
      </c>
      <c r="E5673" s="562" t="s">
        <v>22</v>
      </c>
      <c r="F5673" s="561" t="s">
        <v>22</v>
      </c>
      <c r="G5673" s="561" t="s">
        <v>33642</v>
      </c>
      <c r="H5673" s="561" t="s">
        <v>5447</v>
      </c>
      <c r="I5673" s="561" t="s">
        <v>23868</v>
      </c>
      <c r="J5673" s="561" t="s">
        <v>7063</v>
      </c>
      <c r="K5673" s="562" t="s">
        <v>38597</v>
      </c>
      <c r="L5673" s="561" t="s">
        <v>25</v>
      </c>
    </row>
    <row r="5674" spans="1:12" x14ac:dyDescent="0.25">
      <c r="A5674" s="561" t="s">
        <v>5401</v>
      </c>
      <c r="B5674" s="561" t="s">
        <v>5402</v>
      </c>
      <c r="C5674" s="561" t="s">
        <v>5440</v>
      </c>
      <c r="D5674" s="561" t="s">
        <v>5441</v>
      </c>
      <c r="E5674" s="562" t="s">
        <v>22</v>
      </c>
      <c r="F5674" s="561" t="s">
        <v>22</v>
      </c>
      <c r="G5674" s="561" t="s">
        <v>33643</v>
      </c>
      <c r="H5674" s="561" t="s">
        <v>5448</v>
      </c>
      <c r="I5674" s="561" t="s">
        <v>23868</v>
      </c>
      <c r="J5674" s="561" t="s">
        <v>7063</v>
      </c>
      <c r="K5674" s="562" t="s">
        <v>31256</v>
      </c>
      <c r="L5674" s="561" t="s">
        <v>25</v>
      </c>
    </row>
    <row r="5675" spans="1:12" x14ac:dyDescent="0.25">
      <c r="A5675" s="561" t="s">
        <v>5401</v>
      </c>
      <c r="B5675" s="561" t="s">
        <v>5402</v>
      </c>
      <c r="C5675" s="561" t="s">
        <v>5440</v>
      </c>
      <c r="D5675" s="561" t="s">
        <v>5441</v>
      </c>
      <c r="E5675" s="562" t="s">
        <v>22</v>
      </c>
      <c r="F5675" s="561" t="s">
        <v>22</v>
      </c>
      <c r="G5675" s="561" t="s">
        <v>33644</v>
      </c>
      <c r="H5675" s="561" t="s">
        <v>5449</v>
      </c>
      <c r="I5675" s="561" t="s">
        <v>23868</v>
      </c>
      <c r="J5675" s="561" t="s">
        <v>7063</v>
      </c>
      <c r="K5675" s="562" t="s">
        <v>38598</v>
      </c>
      <c r="L5675" s="561" t="s">
        <v>25</v>
      </c>
    </row>
    <row r="5676" spans="1:12" x14ac:dyDescent="0.25">
      <c r="A5676" s="561" t="s">
        <v>5401</v>
      </c>
      <c r="B5676" s="561" t="s">
        <v>5402</v>
      </c>
      <c r="C5676" s="561" t="s">
        <v>5440</v>
      </c>
      <c r="D5676" s="561" t="s">
        <v>5441</v>
      </c>
      <c r="E5676" s="562" t="s">
        <v>22</v>
      </c>
      <c r="F5676" s="561" t="s">
        <v>22</v>
      </c>
      <c r="G5676" s="561" t="s">
        <v>33646</v>
      </c>
      <c r="H5676" s="561" t="s">
        <v>5450</v>
      </c>
      <c r="I5676" s="561" t="s">
        <v>23868</v>
      </c>
      <c r="J5676" s="561" t="s">
        <v>7063</v>
      </c>
      <c r="K5676" s="562" t="s">
        <v>38599</v>
      </c>
      <c r="L5676" s="561" t="s">
        <v>25</v>
      </c>
    </row>
    <row r="5677" spans="1:12" x14ac:dyDescent="0.25">
      <c r="A5677" s="561" t="s">
        <v>5401</v>
      </c>
      <c r="B5677" s="561" t="s">
        <v>5402</v>
      </c>
      <c r="C5677" s="561" t="s">
        <v>5440</v>
      </c>
      <c r="D5677" s="561" t="s">
        <v>5441</v>
      </c>
      <c r="E5677" s="562" t="s">
        <v>22</v>
      </c>
      <c r="F5677" s="561" t="s">
        <v>22</v>
      </c>
      <c r="G5677" s="561" t="s">
        <v>33648</v>
      </c>
      <c r="H5677" s="561" t="s">
        <v>5451</v>
      </c>
      <c r="I5677" s="561" t="s">
        <v>23868</v>
      </c>
      <c r="J5677" s="561" t="s">
        <v>7063</v>
      </c>
      <c r="K5677" s="562" t="s">
        <v>38600</v>
      </c>
      <c r="L5677" s="561" t="s">
        <v>25</v>
      </c>
    </row>
    <row r="5678" spans="1:12" x14ac:dyDescent="0.25">
      <c r="A5678" s="561" t="s">
        <v>5401</v>
      </c>
      <c r="B5678" s="561" t="s">
        <v>5402</v>
      </c>
      <c r="C5678" s="561" t="s">
        <v>5440</v>
      </c>
      <c r="D5678" s="561" t="s">
        <v>5441</v>
      </c>
      <c r="E5678" s="562" t="s">
        <v>22</v>
      </c>
      <c r="F5678" s="561" t="s">
        <v>22</v>
      </c>
      <c r="G5678" s="561" t="s">
        <v>33649</v>
      </c>
      <c r="H5678" s="561" t="s">
        <v>5453</v>
      </c>
      <c r="I5678" s="561" t="s">
        <v>23868</v>
      </c>
      <c r="J5678" s="561" t="s">
        <v>7063</v>
      </c>
      <c r="K5678" s="562" t="s">
        <v>38601</v>
      </c>
      <c r="L5678" s="561" t="s">
        <v>25</v>
      </c>
    </row>
    <row r="5679" spans="1:12" x14ac:dyDescent="0.25">
      <c r="A5679" s="561" t="s">
        <v>5401</v>
      </c>
      <c r="B5679" s="561" t="s">
        <v>5402</v>
      </c>
      <c r="C5679" s="561" t="s">
        <v>5440</v>
      </c>
      <c r="D5679" s="561" t="s">
        <v>5441</v>
      </c>
      <c r="E5679" s="562" t="s">
        <v>22</v>
      </c>
      <c r="F5679" s="561" t="s">
        <v>22</v>
      </c>
      <c r="G5679" s="561" t="s">
        <v>33650</v>
      </c>
      <c r="H5679" s="561" t="s">
        <v>5454</v>
      </c>
      <c r="I5679" s="561" t="s">
        <v>23868</v>
      </c>
      <c r="J5679" s="561" t="s">
        <v>7063</v>
      </c>
      <c r="K5679" s="562" t="s">
        <v>8444</v>
      </c>
      <c r="L5679" s="561" t="s">
        <v>25</v>
      </c>
    </row>
    <row r="5680" spans="1:12" x14ac:dyDescent="0.25">
      <c r="A5680" s="561" t="s">
        <v>5401</v>
      </c>
      <c r="B5680" s="561" t="s">
        <v>5402</v>
      </c>
      <c r="C5680" s="561" t="s">
        <v>5440</v>
      </c>
      <c r="D5680" s="561" t="s">
        <v>5441</v>
      </c>
      <c r="E5680" s="562" t="s">
        <v>22</v>
      </c>
      <c r="F5680" s="561" t="s">
        <v>22</v>
      </c>
      <c r="G5680" s="561" t="s">
        <v>33651</v>
      </c>
      <c r="H5680" s="561" t="s">
        <v>5455</v>
      </c>
      <c r="I5680" s="561" t="s">
        <v>23868</v>
      </c>
      <c r="J5680" s="561" t="s">
        <v>7063</v>
      </c>
      <c r="K5680" s="562" t="s">
        <v>24767</v>
      </c>
      <c r="L5680" s="561" t="s">
        <v>25</v>
      </c>
    </row>
    <row r="5681" spans="1:12" x14ac:dyDescent="0.25">
      <c r="A5681" s="561" t="s">
        <v>5401</v>
      </c>
      <c r="B5681" s="561" t="s">
        <v>5402</v>
      </c>
      <c r="C5681" s="561" t="s">
        <v>5440</v>
      </c>
      <c r="D5681" s="561" t="s">
        <v>5441</v>
      </c>
      <c r="E5681" s="562" t="s">
        <v>22</v>
      </c>
      <c r="F5681" s="561" t="s">
        <v>22</v>
      </c>
      <c r="G5681" s="561" t="s">
        <v>33652</v>
      </c>
      <c r="H5681" s="561" t="s">
        <v>5456</v>
      </c>
      <c r="I5681" s="561" t="s">
        <v>23868</v>
      </c>
      <c r="J5681" s="561" t="s">
        <v>7063</v>
      </c>
      <c r="K5681" s="562" t="s">
        <v>38602</v>
      </c>
      <c r="L5681" s="561" t="s">
        <v>25</v>
      </c>
    </row>
    <row r="5682" spans="1:12" x14ac:dyDescent="0.25">
      <c r="A5682" s="561" t="s">
        <v>5401</v>
      </c>
      <c r="B5682" s="561" t="s">
        <v>5402</v>
      </c>
      <c r="C5682" s="561" t="s">
        <v>5440</v>
      </c>
      <c r="D5682" s="561" t="s">
        <v>5441</v>
      </c>
      <c r="E5682" s="562" t="s">
        <v>22</v>
      </c>
      <c r="F5682" s="561" t="s">
        <v>22</v>
      </c>
      <c r="G5682" s="561" t="s">
        <v>33653</v>
      </c>
      <c r="H5682" s="561" t="s">
        <v>5457</v>
      </c>
      <c r="I5682" s="561" t="s">
        <v>23868</v>
      </c>
      <c r="J5682" s="561" t="s">
        <v>7063</v>
      </c>
      <c r="K5682" s="562" t="s">
        <v>38603</v>
      </c>
      <c r="L5682" s="561" t="s">
        <v>25</v>
      </c>
    </row>
    <row r="5683" spans="1:12" x14ac:dyDescent="0.25">
      <c r="A5683" s="561" t="s">
        <v>5401</v>
      </c>
      <c r="B5683" s="561" t="s">
        <v>5402</v>
      </c>
      <c r="C5683" s="561" t="s">
        <v>5440</v>
      </c>
      <c r="D5683" s="561" t="s">
        <v>5441</v>
      </c>
      <c r="E5683" s="562" t="s">
        <v>22</v>
      </c>
      <c r="F5683" s="561" t="s">
        <v>22</v>
      </c>
      <c r="G5683" s="561" t="s">
        <v>33655</v>
      </c>
      <c r="H5683" s="561" t="s">
        <v>5458</v>
      </c>
      <c r="I5683" s="561" t="s">
        <v>23868</v>
      </c>
      <c r="J5683" s="561" t="s">
        <v>7063</v>
      </c>
      <c r="K5683" s="562" t="s">
        <v>38604</v>
      </c>
      <c r="L5683" s="561" t="s">
        <v>25</v>
      </c>
    </row>
    <row r="5684" spans="1:12" x14ac:dyDescent="0.25">
      <c r="A5684" s="561" t="s">
        <v>5401</v>
      </c>
      <c r="B5684" s="561" t="s">
        <v>5402</v>
      </c>
      <c r="C5684" s="561" t="s">
        <v>5440</v>
      </c>
      <c r="D5684" s="561" t="s">
        <v>5441</v>
      </c>
      <c r="E5684" s="562" t="s">
        <v>22</v>
      </c>
      <c r="F5684" s="561" t="s">
        <v>22</v>
      </c>
      <c r="G5684" s="561" t="s">
        <v>33657</v>
      </c>
      <c r="H5684" s="561" t="s">
        <v>5459</v>
      </c>
      <c r="I5684" s="561" t="s">
        <v>23868</v>
      </c>
      <c r="J5684" s="561" t="s">
        <v>7063</v>
      </c>
      <c r="K5684" s="562" t="s">
        <v>3082</v>
      </c>
      <c r="L5684" s="561" t="s">
        <v>25</v>
      </c>
    </row>
    <row r="5685" spans="1:12" x14ac:dyDescent="0.25">
      <c r="A5685" s="561" t="s">
        <v>5401</v>
      </c>
      <c r="B5685" s="561" t="s">
        <v>5402</v>
      </c>
      <c r="C5685" s="561" t="s">
        <v>5440</v>
      </c>
      <c r="D5685" s="561" t="s">
        <v>5441</v>
      </c>
      <c r="E5685" s="562" t="s">
        <v>22</v>
      </c>
      <c r="F5685" s="561" t="s">
        <v>22</v>
      </c>
      <c r="G5685" s="561" t="s">
        <v>33659</v>
      </c>
      <c r="H5685" s="561" t="s">
        <v>5460</v>
      </c>
      <c r="I5685" s="561" t="s">
        <v>23868</v>
      </c>
      <c r="J5685" s="561" t="s">
        <v>7063</v>
      </c>
      <c r="K5685" s="562" t="s">
        <v>38605</v>
      </c>
      <c r="L5685" s="561" t="s">
        <v>25</v>
      </c>
    </row>
    <row r="5686" spans="1:12" x14ac:dyDescent="0.25">
      <c r="A5686" s="561" t="s">
        <v>5401</v>
      </c>
      <c r="B5686" s="561" t="s">
        <v>5402</v>
      </c>
      <c r="C5686" s="561" t="s">
        <v>5440</v>
      </c>
      <c r="D5686" s="561" t="s">
        <v>5441</v>
      </c>
      <c r="E5686" s="562" t="s">
        <v>22</v>
      </c>
      <c r="F5686" s="561" t="s">
        <v>22</v>
      </c>
      <c r="G5686" s="561" t="s">
        <v>33660</v>
      </c>
      <c r="H5686" s="561" t="s">
        <v>5462</v>
      </c>
      <c r="I5686" s="561" t="s">
        <v>23868</v>
      </c>
      <c r="J5686" s="561" t="s">
        <v>7063</v>
      </c>
      <c r="K5686" s="562" t="s">
        <v>37588</v>
      </c>
      <c r="L5686" s="561" t="s">
        <v>25</v>
      </c>
    </row>
    <row r="5687" spans="1:12" x14ac:dyDescent="0.25">
      <c r="A5687" s="561" t="s">
        <v>5401</v>
      </c>
      <c r="B5687" s="561" t="s">
        <v>5402</v>
      </c>
      <c r="C5687" s="561" t="s">
        <v>5440</v>
      </c>
      <c r="D5687" s="561" t="s">
        <v>5441</v>
      </c>
      <c r="E5687" s="562" t="s">
        <v>22</v>
      </c>
      <c r="F5687" s="561" t="s">
        <v>22</v>
      </c>
      <c r="G5687" s="561" t="s">
        <v>33661</v>
      </c>
      <c r="H5687" s="561" t="s">
        <v>5463</v>
      </c>
      <c r="I5687" s="561" t="s">
        <v>23868</v>
      </c>
      <c r="J5687" s="561" t="s">
        <v>7063</v>
      </c>
      <c r="K5687" s="562" t="s">
        <v>38606</v>
      </c>
      <c r="L5687" s="561" t="s">
        <v>25</v>
      </c>
    </row>
    <row r="5688" spans="1:12" x14ac:dyDescent="0.25">
      <c r="A5688" s="561" t="s">
        <v>5401</v>
      </c>
      <c r="B5688" s="561" t="s">
        <v>5402</v>
      </c>
      <c r="C5688" s="561" t="s">
        <v>5440</v>
      </c>
      <c r="D5688" s="561" t="s">
        <v>5441</v>
      </c>
      <c r="E5688" s="562" t="s">
        <v>22</v>
      </c>
      <c r="F5688" s="561" t="s">
        <v>22</v>
      </c>
      <c r="G5688" s="561" t="s">
        <v>33662</v>
      </c>
      <c r="H5688" s="561" t="s">
        <v>5464</v>
      </c>
      <c r="I5688" s="561" t="s">
        <v>23868</v>
      </c>
      <c r="J5688" s="561" t="s">
        <v>7063</v>
      </c>
      <c r="K5688" s="562" t="s">
        <v>8616</v>
      </c>
      <c r="L5688" s="561" t="s">
        <v>25</v>
      </c>
    </row>
    <row r="5689" spans="1:12" x14ac:dyDescent="0.25">
      <c r="A5689" s="561" t="s">
        <v>5401</v>
      </c>
      <c r="B5689" s="561" t="s">
        <v>5402</v>
      </c>
      <c r="C5689" s="561" t="s">
        <v>5440</v>
      </c>
      <c r="D5689" s="561" t="s">
        <v>5441</v>
      </c>
      <c r="E5689" s="562" t="s">
        <v>22</v>
      </c>
      <c r="F5689" s="561" t="s">
        <v>22</v>
      </c>
      <c r="G5689" s="561" t="s">
        <v>33664</v>
      </c>
      <c r="H5689" s="561" t="s">
        <v>33665</v>
      </c>
      <c r="I5689" s="561" t="s">
        <v>23868</v>
      </c>
      <c r="J5689" s="561" t="s">
        <v>7063</v>
      </c>
      <c r="K5689" s="562" t="s">
        <v>38607</v>
      </c>
      <c r="L5689" s="561" t="s">
        <v>25</v>
      </c>
    </row>
    <row r="5690" spans="1:12" x14ac:dyDescent="0.25">
      <c r="A5690" s="561" t="s">
        <v>5401</v>
      </c>
      <c r="B5690" s="561" t="s">
        <v>5402</v>
      </c>
      <c r="C5690" s="561" t="s">
        <v>5440</v>
      </c>
      <c r="D5690" s="561" t="s">
        <v>5441</v>
      </c>
      <c r="E5690" s="562" t="s">
        <v>22</v>
      </c>
      <c r="F5690" s="561" t="s">
        <v>22</v>
      </c>
      <c r="G5690" s="561" t="s">
        <v>33667</v>
      </c>
      <c r="H5690" s="561" t="s">
        <v>33668</v>
      </c>
      <c r="I5690" s="561" t="s">
        <v>23868</v>
      </c>
      <c r="J5690" s="561" t="s">
        <v>7063</v>
      </c>
      <c r="K5690" s="562" t="s">
        <v>38608</v>
      </c>
      <c r="L5690" s="561" t="s">
        <v>25</v>
      </c>
    </row>
    <row r="5691" spans="1:12" x14ac:dyDescent="0.25">
      <c r="A5691" s="561" t="s">
        <v>5401</v>
      </c>
      <c r="B5691" s="561" t="s">
        <v>5402</v>
      </c>
      <c r="C5691" s="561" t="s">
        <v>5440</v>
      </c>
      <c r="D5691" s="561" t="s">
        <v>5441</v>
      </c>
      <c r="E5691" s="562" t="s">
        <v>22</v>
      </c>
      <c r="F5691" s="561" t="s">
        <v>22</v>
      </c>
      <c r="G5691" s="561" t="s">
        <v>33669</v>
      </c>
      <c r="H5691" s="561" t="s">
        <v>33670</v>
      </c>
      <c r="I5691" s="561" t="s">
        <v>23868</v>
      </c>
      <c r="J5691" s="561" t="s">
        <v>7063</v>
      </c>
      <c r="K5691" s="562" t="s">
        <v>38609</v>
      </c>
      <c r="L5691" s="561" t="s">
        <v>25</v>
      </c>
    </row>
    <row r="5692" spans="1:12" x14ac:dyDescent="0.25">
      <c r="A5692" s="561" t="s">
        <v>5401</v>
      </c>
      <c r="B5692" s="561" t="s">
        <v>5402</v>
      </c>
      <c r="C5692" s="561" t="s">
        <v>5440</v>
      </c>
      <c r="D5692" s="561" t="s">
        <v>5441</v>
      </c>
      <c r="E5692" s="562" t="s">
        <v>22</v>
      </c>
      <c r="F5692" s="561" t="s">
        <v>22</v>
      </c>
      <c r="G5692" s="561" t="s">
        <v>33672</v>
      </c>
      <c r="H5692" s="561" t="s">
        <v>33673</v>
      </c>
      <c r="I5692" s="561" t="s">
        <v>23868</v>
      </c>
      <c r="J5692" s="561" t="s">
        <v>7063</v>
      </c>
      <c r="K5692" s="562" t="s">
        <v>38610</v>
      </c>
      <c r="L5692" s="561" t="s">
        <v>25</v>
      </c>
    </row>
    <row r="5693" spans="1:12" x14ac:dyDescent="0.25">
      <c r="A5693" s="561" t="s">
        <v>5401</v>
      </c>
      <c r="B5693" s="561" t="s">
        <v>5402</v>
      </c>
      <c r="C5693" s="561" t="s">
        <v>5440</v>
      </c>
      <c r="D5693" s="561" t="s">
        <v>5441</v>
      </c>
      <c r="E5693" s="562" t="s">
        <v>22</v>
      </c>
      <c r="F5693" s="561" t="s">
        <v>22</v>
      </c>
      <c r="G5693" s="561" t="s">
        <v>33675</v>
      </c>
      <c r="H5693" s="561" t="s">
        <v>33676</v>
      </c>
      <c r="I5693" s="561" t="s">
        <v>23868</v>
      </c>
      <c r="J5693" s="561" t="s">
        <v>7063</v>
      </c>
      <c r="K5693" s="562" t="s">
        <v>38611</v>
      </c>
      <c r="L5693" s="561" t="s">
        <v>25</v>
      </c>
    </row>
    <row r="5694" spans="1:12" x14ac:dyDescent="0.25">
      <c r="A5694" s="561" t="s">
        <v>5401</v>
      </c>
      <c r="B5694" s="561" t="s">
        <v>5402</v>
      </c>
      <c r="C5694" s="561" t="s">
        <v>5440</v>
      </c>
      <c r="D5694" s="561" t="s">
        <v>5441</v>
      </c>
      <c r="E5694" s="562" t="s">
        <v>22</v>
      </c>
      <c r="F5694" s="561" t="s">
        <v>22</v>
      </c>
      <c r="G5694" s="561" t="s">
        <v>33678</v>
      </c>
      <c r="H5694" s="561" t="s">
        <v>33679</v>
      </c>
      <c r="I5694" s="561" t="s">
        <v>23868</v>
      </c>
      <c r="J5694" s="561" t="s">
        <v>7063</v>
      </c>
      <c r="K5694" s="562" t="s">
        <v>38612</v>
      </c>
      <c r="L5694" s="561" t="s">
        <v>25</v>
      </c>
    </row>
    <row r="5695" spans="1:12" x14ac:dyDescent="0.25">
      <c r="A5695" s="561" t="s">
        <v>5401</v>
      </c>
      <c r="B5695" s="561" t="s">
        <v>5402</v>
      </c>
      <c r="C5695" s="561" t="s">
        <v>5440</v>
      </c>
      <c r="D5695" s="561" t="s">
        <v>5441</v>
      </c>
      <c r="E5695" s="562" t="s">
        <v>22</v>
      </c>
      <c r="F5695" s="561" t="s">
        <v>22</v>
      </c>
      <c r="G5695" s="561" t="s">
        <v>33681</v>
      </c>
      <c r="H5695" s="561" t="s">
        <v>33682</v>
      </c>
      <c r="I5695" s="561" t="s">
        <v>23868</v>
      </c>
      <c r="J5695" s="561" t="s">
        <v>7063</v>
      </c>
      <c r="K5695" s="562" t="s">
        <v>38613</v>
      </c>
      <c r="L5695" s="561" t="s">
        <v>25</v>
      </c>
    </row>
    <row r="5696" spans="1:12" x14ac:dyDescent="0.25">
      <c r="A5696" s="561" t="s">
        <v>5401</v>
      </c>
      <c r="B5696" s="561" t="s">
        <v>5402</v>
      </c>
      <c r="C5696" s="561" t="s">
        <v>5440</v>
      </c>
      <c r="D5696" s="561" t="s">
        <v>5441</v>
      </c>
      <c r="E5696" s="562" t="s">
        <v>22</v>
      </c>
      <c r="F5696" s="561" t="s">
        <v>22</v>
      </c>
      <c r="G5696" s="561" t="s">
        <v>33684</v>
      </c>
      <c r="H5696" s="561" t="s">
        <v>33685</v>
      </c>
      <c r="I5696" s="561" t="s">
        <v>23868</v>
      </c>
      <c r="J5696" s="561" t="s">
        <v>7063</v>
      </c>
      <c r="K5696" s="562" t="s">
        <v>38614</v>
      </c>
      <c r="L5696" s="561" t="s">
        <v>25</v>
      </c>
    </row>
    <row r="5697" spans="1:12" x14ac:dyDescent="0.25">
      <c r="A5697" s="561" t="s">
        <v>5401</v>
      </c>
      <c r="B5697" s="561" t="s">
        <v>5402</v>
      </c>
      <c r="C5697" s="561" t="s">
        <v>5440</v>
      </c>
      <c r="D5697" s="561" t="s">
        <v>5441</v>
      </c>
      <c r="E5697" s="562" t="s">
        <v>22</v>
      </c>
      <c r="F5697" s="561" t="s">
        <v>22</v>
      </c>
      <c r="G5697" s="561" t="s">
        <v>33686</v>
      </c>
      <c r="H5697" s="561" t="s">
        <v>33687</v>
      </c>
      <c r="I5697" s="561" t="s">
        <v>23868</v>
      </c>
      <c r="J5697" s="561" t="s">
        <v>7063</v>
      </c>
      <c r="K5697" s="562" t="s">
        <v>38615</v>
      </c>
      <c r="L5697" s="561" t="s">
        <v>25</v>
      </c>
    </row>
    <row r="5698" spans="1:12" x14ac:dyDescent="0.25">
      <c r="A5698" s="561" t="s">
        <v>5401</v>
      </c>
      <c r="B5698" s="561" t="s">
        <v>5402</v>
      </c>
      <c r="C5698" s="561" t="s">
        <v>5440</v>
      </c>
      <c r="D5698" s="561" t="s">
        <v>5441</v>
      </c>
      <c r="E5698" s="562" t="s">
        <v>22</v>
      </c>
      <c r="F5698" s="561" t="s">
        <v>22</v>
      </c>
      <c r="G5698" s="561" t="s">
        <v>33689</v>
      </c>
      <c r="H5698" s="561" t="s">
        <v>33690</v>
      </c>
      <c r="I5698" s="561" t="s">
        <v>23868</v>
      </c>
      <c r="J5698" s="561" t="s">
        <v>24</v>
      </c>
      <c r="K5698" s="562" t="s">
        <v>34946</v>
      </c>
      <c r="L5698" s="561" t="s">
        <v>25</v>
      </c>
    </row>
    <row r="5699" spans="1:12" x14ac:dyDescent="0.25">
      <c r="A5699" s="561" t="s">
        <v>5401</v>
      </c>
      <c r="B5699" s="561" t="s">
        <v>5402</v>
      </c>
      <c r="C5699" s="561" t="s">
        <v>5440</v>
      </c>
      <c r="D5699" s="561" t="s">
        <v>5441</v>
      </c>
      <c r="E5699" s="562" t="s">
        <v>22</v>
      </c>
      <c r="F5699" s="561" t="s">
        <v>22</v>
      </c>
      <c r="G5699" s="561" t="s">
        <v>33692</v>
      </c>
      <c r="H5699" s="561" t="s">
        <v>5465</v>
      </c>
      <c r="I5699" s="561" t="s">
        <v>23148</v>
      </c>
      <c r="J5699" s="561" t="s">
        <v>24</v>
      </c>
      <c r="K5699" s="562" t="s">
        <v>8017</v>
      </c>
      <c r="L5699" s="561" t="s">
        <v>25</v>
      </c>
    </row>
    <row r="5700" spans="1:12" x14ac:dyDescent="0.25">
      <c r="A5700" s="561" t="s">
        <v>5401</v>
      </c>
      <c r="B5700" s="561" t="s">
        <v>5402</v>
      </c>
      <c r="C5700" s="561" t="s">
        <v>5440</v>
      </c>
      <c r="D5700" s="561" t="s">
        <v>5441</v>
      </c>
      <c r="E5700" s="562" t="s">
        <v>22</v>
      </c>
      <c r="F5700" s="561" t="s">
        <v>22</v>
      </c>
      <c r="G5700" s="561" t="s">
        <v>33693</v>
      </c>
      <c r="H5700" s="561" t="s">
        <v>5467</v>
      </c>
      <c r="I5700" s="561" t="s">
        <v>17887</v>
      </c>
      <c r="J5700" s="561" t="s">
        <v>24</v>
      </c>
      <c r="K5700" s="562" t="s">
        <v>37803</v>
      </c>
      <c r="L5700" s="561" t="s">
        <v>25</v>
      </c>
    </row>
    <row r="5701" spans="1:12" x14ac:dyDescent="0.25">
      <c r="A5701" s="561" t="s">
        <v>5401</v>
      </c>
      <c r="B5701" s="561" t="s">
        <v>5402</v>
      </c>
      <c r="C5701" s="561" t="s">
        <v>5440</v>
      </c>
      <c r="D5701" s="561" t="s">
        <v>5441</v>
      </c>
      <c r="E5701" s="562" t="s">
        <v>22</v>
      </c>
      <c r="F5701" s="561" t="s">
        <v>22</v>
      </c>
      <c r="G5701" s="561" t="s">
        <v>33694</v>
      </c>
      <c r="H5701" s="561" t="s">
        <v>33695</v>
      </c>
      <c r="I5701" s="561" t="s">
        <v>17887</v>
      </c>
      <c r="J5701" s="561" t="s">
        <v>24</v>
      </c>
      <c r="K5701" s="562" t="s">
        <v>8705</v>
      </c>
      <c r="L5701" s="561" t="s">
        <v>25</v>
      </c>
    </row>
    <row r="5702" spans="1:12" x14ac:dyDescent="0.25">
      <c r="A5702" s="561" t="s">
        <v>5401</v>
      </c>
      <c r="B5702" s="561" t="s">
        <v>5402</v>
      </c>
      <c r="C5702" s="561" t="s">
        <v>5440</v>
      </c>
      <c r="D5702" s="561" t="s">
        <v>5441</v>
      </c>
      <c r="E5702" s="562" t="s">
        <v>22</v>
      </c>
      <c r="F5702" s="561" t="s">
        <v>22</v>
      </c>
      <c r="G5702" s="561" t="s">
        <v>33696</v>
      </c>
      <c r="H5702" s="561" t="s">
        <v>33697</v>
      </c>
      <c r="I5702" s="561" t="s">
        <v>17887</v>
      </c>
      <c r="J5702" s="561" t="s">
        <v>24</v>
      </c>
      <c r="K5702" s="562" t="s">
        <v>38616</v>
      </c>
      <c r="L5702" s="561" t="s">
        <v>25</v>
      </c>
    </row>
    <row r="5703" spans="1:12" x14ac:dyDescent="0.25">
      <c r="A5703" s="561" t="s">
        <v>5401</v>
      </c>
      <c r="B5703" s="561" t="s">
        <v>5402</v>
      </c>
      <c r="C5703" s="561" t="s">
        <v>5440</v>
      </c>
      <c r="D5703" s="561" t="s">
        <v>5441</v>
      </c>
      <c r="E5703" s="562" t="s">
        <v>22</v>
      </c>
      <c r="F5703" s="561" t="s">
        <v>22</v>
      </c>
      <c r="G5703" s="561" t="s">
        <v>33698</v>
      </c>
      <c r="H5703" s="561" t="s">
        <v>33699</v>
      </c>
      <c r="I5703" s="561" t="s">
        <v>17887</v>
      </c>
      <c r="J5703" s="561" t="s">
        <v>24</v>
      </c>
      <c r="K5703" s="562" t="s">
        <v>453</v>
      </c>
      <c r="L5703" s="561" t="s">
        <v>25</v>
      </c>
    </row>
    <row r="5704" spans="1:12" x14ac:dyDescent="0.25">
      <c r="A5704" s="561" t="s">
        <v>5401</v>
      </c>
      <c r="B5704" s="561" t="s">
        <v>5402</v>
      </c>
      <c r="C5704" s="561" t="s">
        <v>5440</v>
      </c>
      <c r="D5704" s="561" t="s">
        <v>5441</v>
      </c>
      <c r="E5704" s="562" t="s">
        <v>22</v>
      </c>
      <c r="F5704" s="561" t="s">
        <v>22</v>
      </c>
      <c r="G5704" s="561" t="s">
        <v>33700</v>
      </c>
      <c r="H5704" s="561" t="s">
        <v>33701</v>
      </c>
      <c r="I5704" s="561" t="s">
        <v>17887</v>
      </c>
      <c r="J5704" s="561" t="s">
        <v>24</v>
      </c>
      <c r="K5704" s="562" t="s">
        <v>6718</v>
      </c>
      <c r="L5704" s="561" t="s">
        <v>25</v>
      </c>
    </row>
    <row r="5705" spans="1:12" x14ac:dyDescent="0.25">
      <c r="A5705" s="561" t="s">
        <v>5401</v>
      </c>
      <c r="B5705" s="561" t="s">
        <v>5402</v>
      </c>
      <c r="C5705" s="561" t="s">
        <v>5440</v>
      </c>
      <c r="D5705" s="561" t="s">
        <v>5441</v>
      </c>
      <c r="E5705" s="562" t="s">
        <v>22</v>
      </c>
      <c r="F5705" s="561" t="s">
        <v>22</v>
      </c>
      <c r="G5705" s="561" t="s">
        <v>33702</v>
      </c>
      <c r="H5705" s="561" t="s">
        <v>5468</v>
      </c>
      <c r="I5705" s="561" t="s">
        <v>17887</v>
      </c>
      <c r="J5705" s="561" t="s">
        <v>24</v>
      </c>
      <c r="K5705" s="562" t="s">
        <v>3985</v>
      </c>
      <c r="L5705" s="561" t="s">
        <v>25</v>
      </c>
    </row>
    <row r="5706" spans="1:12" x14ac:dyDescent="0.25">
      <c r="A5706" s="561" t="s">
        <v>5401</v>
      </c>
      <c r="B5706" s="561" t="s">
        <v>5402</v>
      </c>
      <c r="C5706" s="561" t="s">
        <v>5440</v>
      </c>
      <c r="D5706" s="561" t="s">
        <v>5441</v>
      </c>
      <c r="E5706" s="562" t="s">
        <v>22</v>
      </c>
      <c r="F5706" s="561" t="s">
        <v>22</v>
      </c>
      <c r="G5706" s="561" t="s">
        <v>33703</v>
      </c>
      <c r="H5706" s="561" t="s">
        <v>5469</v>
      </c>
      <c r="I5706" s="561" t="s">
        <v>23868</v>
      </c>
      <c r="J5706" s="561" t="s">
        <v>7063</v>
      </c>
      <c r="K5706" s="562" t="s">
        <v>7698</v>
      </c>
      <c r="L5706" s="561" t="s">
        <v>25</v>
      </c>
    </row>
    <row r="5707" spans="1:12" x14ac:dyDescent="0.25">
      <c r="A5707" s="561" t="s">
        <v>5401</v>
      </c>
      <c r="B5707" s="561" t="s">
        <v>5402</v>
      </c>
      <c r="C5707" s="561" t="s">
        <v>5440</v>
      </c>
      <c r="D5707" s="561" t="s">
        <v>5441</v>
      </c>
      <c r="E5707" s="562" t="s">
        <v>22</v>
      </c>
      <c r="F5707" s="561" t="s">
        <v>22</v>
      </c>
      <c r="G5707" s="561" t="s">
        <v>33704</v>
      </c>
      <c r="H5707" s="561" t="s">
        <v>5470</v>
      </c>
      <c r="I5707" s="561" t="s">
        <v>23868</v>
      </c>
      <c r="J5707" s="561" t="s">
        <v>7063</v>
      </c>
      <c r="K5707" s="562" t="s">
        <v>8022</v>
      </c>
      <c r="L5707" s="561" t="s">
        <v>25</v>
      </c>
    </row>
    <row r="5708" spans="1:12" x14ac:dyDescent="0.25">
      <c r="A5708" s="561" t="s">
        <v>5401</v>
      </c>
      <c r="B5708" s="561" t="s">
        <v>5402</v>
      </c>
      <c r="C5708" s="561" t="s">
        <v>5440</v>
      </c>
      <c r="D5708" s="561" t="s">
        <v>5441</v>
      </c>
      <c r="E5708" s="562" t="s">
        <v>22</v>
      </c>
      <c r="F5708" s="561" t="s">
        <v>22</v>
      </c>
      <c r="G5708" s="561" t="s">
        <v>33705</v>
      </c>
      <c r="H5708" s="561" t="s">
        <v>5471</v>
      </c>
      <c r="I5708" s="561" t="s">
        <v>23868</v>
      </c>
      <c r="J5708" s="561" t="s">
        <v>7063</v>
      </c>
      <c r="K5708" s="562" t="s">
        <v>4352</v>
      </c>
      <c r="L5708" s="561" t="s">
        <v>25</v>
      </c>
    </row>
    <row r="5709" spans="1:12" x14ac:dyDescent="0.25">
      <c r="A5709" s="561" t="s">
        <v>5401</v>
      </c>
      <c r="B5709" s="561" t="s">
        <v>5402</v>
      </c>
      <c r="C5709" s="561" t="s">
        <v>5440</v>
      </c>
      <c r="D5709" s="561" t="s">
        <v>5441</v>
      </c>
      <c r="E5709" s="562" t="s">
        <v>22</v>
      </c>
      <c r="F5709" s="561" t="s">
        <v>22</v>
      </c>
      <c r="G5709" s="561" t="s">
        <v>33706</v>
      </c>
      <c r="H5709" s="561" t="s">
        <v>5472</v>
      </c>
      <c r="I5709" s="561" t="s">
        <v>23868</v>
      </c>
      <c r="J5709" s="561" t="s">
        <v>7063</v>
      </c>
      <c r="K5709" s="562" t="s">
        <v>6967</v>
      </c>
      <c r="L5709" s="561" t="s">
        <v>25</v>
      </c>
    </row>
    <row r="5710" spans="1:12" x14ac:dyDescent="0.25">
      <c r="A5710" s="561" t="s">
        <v>5401</v>
      </c>
      <c r="B5710" s="561" t="s">
        <v>5402</v>
      </c>
      <c r="C5710" s="561" t="s">
        <v>5440</v>
      </c>
      <c r="D5710" s="561" t="s">
        <v>5441</v>
      </c>
      <c r="E5710" s="562" t="s">
        <v>22</v>
      </c>
      <c r="F5710" s="561" t="s">
        <v>22</v>
      </c>
      <c r="G5710" s="561" t="s">
        <v>33708</v>
      </c>
      <c r="H5710" s="561" t="s">
        <v>5473</v>
      </c>
      <c r="I5710" s="561" t="s">
        <v>23868</v>
      </c>
      <c r="J5710" s="561" t="s">
        <v>7063</v>
      </c>
      <c r="K5710" s="562" t="s">
        <v>38617</v>
      </c>
      <c r="L5710" s="561" t="s">
        <v>25</v>
      </c>
    </row>
    <row r="5711" spans="1:12" x14ac:dyDescent="0.25">
      <c r="A5711" s="561" t="s">
        <v>5401</v>
      </c>
      <c r="B5711" s="561" t="s">
        <v>5402</v>
      </c>
      <c r="C5711" s="561" t="s">
        <v>5440</v>
      </c>
      <c r="D5711" s="561" t="s">
        <v>5441</v>
      </c>
      <c r="E5711" s="562" t="s">
        <v>22</v>
      </c>
      <c r="F5711" s="561" t="s">
        <v>22</v>
      </c>
      <c r="G5711" s="561" t="s">
        <v>33709</v>
      </c>
      <c r="H5711" s="561" t="s">
        <v>5475</v>
      </c>
      <c r="I5711" s="561" t="s">
        <v>23868</v>
      </c>
      <c r="J5711" s="561" t="s">
        <v>7063</v>
      </c>
      <c r="K5711" s="562" t="s">
        <v>37797</v>
      </c>
      <c r="L5711" s="561" t="s">
        <v>25</v>
      </c>
    </row>
    <row r="5712" spans="1:12" x14ac:dyDescent="0.25">
      <c r="A5712" s="561" t="s">
        <v>5401</v>
      </c>
      <c r="B5712" s="561" t="s">
        <v>5402</v>
      </c>
      <c r="C5712" s="561" t="s">
        <v>5440</v>
      </c>
      <c r="D5712" s="561" t="s">
        <v>5441</v>
      </c>
      <c r="E5712" s="562" t="s">
        <v>22</v>
      </c>
      <c r="F5712" s="561" t="s">
        <v>22</v>
      </c>
      <c r="G5712" s="561" t="s">
        <v>33710</v>
      </c>
      <c r="H5712" s="561" t="s">
        <v>5476</v>
      </c>
      <c r="I5712" s="561" t="s">
        <v>23868</v>
      </c>
      <c r="J5712" s="561" t="s">
        <v>7063</v>
      </c>
      <c r="K5712" s="562" t="s">
        <v>8480</v>
      </c>
      <c r="L5712" s="561" t="s">
        <v>25</v>
      </c>
    </row>
    <row r="5713" spans="1:12" x14ac:dyDescent="0.25">
      <c r="A5713" s="561" t="s">
        <v>5401</v>
      </c>
      <c r="B5713" s="561" t="s">
        <v>5402</v>
      </c>
      <c r="C5713" s="561" t="s">
        <v>5440</v>
      </c>
      <c r="D5713" s="561" t="s">
        <v>5441</v>
      </c>
      <c r="E5713" s="562" t="s">
        <v>22</v>
      </c>
      <c r="F5713" s="561" t="s">
        <v>22</v>
      </c>
      <c r="G5713" s="561" t="s">
        <v>33711</v>
      </c>
      <c r="H5713" s="561" t="s">
        <v>5478</v>
      </c>
      <c r="I5713" s="561" t="s">
        <v>23868</v>
      </c>
      <c r="J5713" s="561" t="s">
        <v>7063</v>
      </c>
      <c r="K5713" s="562" t="s">
        <v>469</v>
      </c>
      <c r="L5713" s="561" t="s">
        <v>25</v>
      </c>
    </row>
    <row r="5714" spans="1:12" x14ac:dyDescent="0.25">
      <c r="A5714" s="561" t="s">
        <v>5401</v>
      </c>
      <c r="B5714" s="561" t="s">
        <v>5402</v>
      </c>
      <c r="C5714" s="561" t="s">
        <v>5440</v>
      </c>
      <c r="D5714" s="561" t="s">
        <v>5441</v>
      </c>
      <c r="E5714" s="562" t="s">
        <v>22</v>
      </c>
      <c r="F5714" s="561" t="s">
        <v>22</v>
      </c>
      <c r="G5714" s="561" t="s">
        <v>33713</v>
      </c>
      <c r="H5714" s="561" t="s">
        <v>5479</v>
      </c>
      <c r="I5714" s="561" t="s">
        <v>23868</v>
      </c>
      <c r="J5714" s="561" t="s">
        <v>7063</v>
      </c>
      <c r="K5714" s="562" t="s">
        <v>38618</v>
      </c>
      <c r="L5714" s="561" t="s">
        <v>25</v>
      </c>
    </row>
    <row r="5715" spans="1:12" x14ac:dyDescent="0.25">
      <c r="A5715" s="561" t="s">
        <v>5401</v>
      </c>
      <c r="B5715" s="561" t="s">
        <v>5402</v>
      </c>
      <c r="C5715" s="561" t="s">
        <v>5440</v>
      </c>
      <c r="D5715" s="561" t="s">
        <v>5441</v>
      </c>
      <c r="E5715" s="562" t="s">
        <v>22</v>
      </c>
      <c r="F5715" s="561" t="s">
        <v>22</v>
      </c>
      <c r="G5715" s="561" t="s">
        <v>33715</v>
      </c>
      <c r="H5715" s="561" t="s">
        <v>5480</v>
      </c>
      <c r="I5715" s="561" t="s">
        <v>23868</v>
      </c>
      <c r="J5715" s="561" t="s">
        <v>7063</v>
      </c>
      <c r="K5715" s="562" t="s">
        <v>38619</v>
      </c>
      <c r="L5715" s="561" t="s">
        <v>25</v>
      </c>
    </row>
    <row r="5716" spans="1:12" x14ac:dyDescent="0.25">
      <c r="A5716" s="561" t="s">
        <v>5401</v>
      </c>
      <c r="B5716" s="561" t="s">
        <v>5402</v>
      </c>
      <c r="C5716" s="561" t="s">
        <v>5440</v>
      </c>
      <c r="D5716" s="561" t="s">
        <v>5441</v>
      </c>
      <c r="E5716" s="562" t="s">
        <v>22</v>
      </c>
      <c r="F5716" s="561" t="s">
        <v>22</v>
      </c>
      <c r="G5716" s="561" t="s">
        <v>33717</v>
      </c>
      <c r="H5716" s="561" t="s">
        <v>5481</v>
      </c>
      <c r="I5716" s="561" t="s">
        <v>23868</v>
      </c>
      <c r="J5716" s="561" t="s">
        <v>7063</v>
      </c>
      <c r="K5716" s="562" t="s">
        <v>38620</v>
      </c>
      <c r="L5716" s="561" t="s">
        <v>25</v>
      </c>
    </row>
    <row r="5717" spans="1:12" x14ac:dyDescent="0.25">
      <c r="A5717" s="561" t="s">
        <v>5401</v>
      </c>
      <c r="B5717" s="561" t="s">
        <v>5402</v>
      </c>
      <c r="C5717" s="561" t="s">
        <v>5440</v>
      </c>
      <c r="D5717" s="561" t="s">
        <v>5441</v>
      </c>
      <c r="E5717" s="562" t="s">
        <v>22</v>
      </c>
      <c r="F5717" s="561" t="s">
        <v>22</v>
      </c>
      <c r="G5717" s="561" t="s">
        <v>33719</v>
      </c>
      <c r="H5717" s="561" t="s">
        <v>5482</v>
      </c>
      <c r="I5717" s="561" t="s">
        <v>23868</v>
      </c>
      <c r="J5717" s="561" t="s">
        <v>7063</v>
      </c>
      <c r="K5717" s="562" t="s">
        <v>8495</v>
      </c>
      <c r="L5717" s="561" t="s">
        <v>25</v>
      </c>
    </row>
    <row r="5718" spans="1:12" x14ac:dyDescent="0.25">
      <c r="A5718" s="561" t="s">
        <v>5401</v>
      </c>
      <c r="B5718" s="561" t="s">
        <v>5402</v>
      </c>
      <c r="C5718" s="561" t="s">
        <v>5440</v>
      </c>
      <c r="D5718" s="561" t="s">
        <v>5441</v>
      </c>
      <c r="E5718" s="562" t="s">
        <v>22</v>
      </c>
      <c r="F5718" s="561" t="s">
        <v>22</v>
      </c>
      <c r="G5718" s="561" t="s">
        <v>33720</v>
      </c>
      <c r="H5718" s="561" t="s">
        <v>5484</v>
      </c>
      <c r="I5718" s="561" t="s">
        <v>23868</v>
      </c>
      <c r="J5718" s="561" t="s">
        <v>7063</v>
      </c>
      <c r="K5718" s="562" t="s">
        <v>23467</v>
      </c>
      <c r="L5718" s="561" t="s">
        <v>25</v>
      </c>
    </row>
    <row r="5719" spans="1:12" x14ac:dyDescent="0.25">
      <c r="A5719" s="561" t="s">
        <v>5401</v>
      </c>
      <c r="B5719" s="561" t="s">
        <v>5402</v>
      </c>
      <c r="C5719" s="561" t="s">
        <v>5440</v>
      </c>
      <c r="D5719" s="561" t="s">
        <v>5441</v>
      </c>
      <c r="E5719" s="562" t="s">
        <v>22</v>
      </c>
      <c r="F5719" s="561" t="s">
        <v>22</v>
      </c>
      <c r="G5719" s="561" t="s">
        <v>33722</v>
      </c>
      <c r="H5719" s="561" t="s">
        <v>5485</v>
      </c>
      <c r="I5719" s="561" t="s">
        <v>23868</v>
      </c>
      <c r="J5719" s="561" t="s">
        <v>7063</v>
      </c>
      <c r="K5719" s="562" t="s">
        <v>29572</v>
      </c>
      <c r="L5719" s="561" t="s">
        <v>25</v>
      </c>
    </row>
    <row r="5720" spans="1:12" x14ac:dyDescent="0.25">
      <c r="A5720" s="561" t="s">
        <v>5401</v>
      </c>
      <c r="B5720" s="561" t="s">
        <v>5402</v>
      </c>
      <c r="C5720" s="561" t="s">
        <v>5488</v>
      </c>
      <c r="D5720" s="561" t="s">
        <v>5489</v>
      </c>
      <c r="E5720" s="562" t="s">
        <v>22</v>
      </c>
      <c r="F5720" s="561" t="s">
        <v>22</v>
      </c>
      <c r="G5720" s="561" t="s">
        <v>33724</v>
      </c>
      <c r="H5720" s="561" t="s">
        <v>5490</v>
      </c>
      <c r="I5720" s="561" t="s">
        <v>25535</v>
      </c>
      <c r="J5720" s="561" t="s">
        <v>7063</v>
      </c>
      <c r="K5720" s="562" t="s">
        <v>38621</v>
      </c>
      <c r="L5720" s="561" t="s">
        <v>25</v>
      </c>
    </row>
    <row r="5721" spans="1:12" x14ac:dyDescent="0.25">
      <c r="A5721" s="561" t="s">
        <v>5401</v>
      </c>
      <c r="B5721" s="561" t="s">
        <v>5402</v>
      </c>
      <c r="C5721" s="561" t="s">
        <v>5488</v>
      </c>
      <c r="D5721" s="561" t="s">
        <v>5489</v>
      </c>
      <c r="E5721" s="562" t="s">
        <v>22</v>
      </c>
      <c r="F5721" s="561" t="s">
        <v>22</v>
      </c>
      <c r="G5721" s="561" t="s">
        <v>33726</v>
      </c>
      <c r="H5721" s="561" t="s">
        <v>5491</v>
      </c>
      <c r="I5721" s="561" t="s">
        <v>25535</v>
      </c>
      <c r="J5721" s="561" t="s">
        <v>7063</v>
      </c>
      <c r="K5721" s="562" t="s">
        <v>38622</v>
      </c>
      <c r="L5721" s="561" t="s">
        <v>25</v>
      </c>
    </row>
    <row r="5722" spans="1:12" x14ac:dyDescent="0.25">
      <c r="A5722" s="561" t="s">
        <v>5401</v>
      </c>
      <c r="B5722" s="561" t="s">
        <v>5402</v>
      </c>
      <c r="C5722" s="561" t="s">
        <v>5488</v>
      </c>
      <c r="D5722" s="561" t="s">
        <v>5489</v>
      </c>
      <c r="E5722" s="562" t="s">
        <v>22</v>
      </c>
      <c r="F5722" s="561" t="s">
        <v>22</v>
      </c>
      <c r="G5722" s="561" t="s">
        <v>33728</v>
      </c>
      <c r="H5722" s="561" t="s">
        <v>5492</v>
      </c>
      <c r="I5722" s="561" t="s">
        <v>23868</v>
      </c>
      <c r="J5722" s="561" t="s">
        <v>7063</v>
      </c>
      <c r="K5722" s="562" t="s">
        <v>4531</v>
      </c>
      <c r="L5722" s="561" t="s">
        <v>25</v>
      </c>
    </row>
    <row r="5723" spans="1:12" x14ac:dyDescent="0.25">
      <c r="A5723" s="561" t="s">
        <v>5401</v>
      </c>
      <c r="B5723" s="561" t="s">
        <v>5402</v>
      </c>
      <c r="C5723" s="561" t="s">
        <v>5488</v>
      </c>
      <c r="D5723" s="561" t="s">
        <v>5489</v>
      </c>
      <c r="E5723" s="562" t="s">
        <v>22</v>
      </c>
      <c r="F5723" s="561" t="s">
        <v>22</v>
      </c>
      <c r="G5723" s="561" t="s">
        <v>33729</v>
      </c>
      <c r="H5723" s="561" t="s">
        <v>5494</v>
      </c>
      <c r="I5723" s="561" t="s">
        <v>25535</v>
      </c>
      <c r="J5723" s="561" t="s">
        <v>7063</v>
      </c>
      <c r="K5723" s="562" t="s">
        <v>38623</v>
      </c>
      <c r="L5723" s="561" t="s">
        <v>25</v>
      </c>
    </row>
    <row r="5724" spans="1:12" x14ac:dyDescent="0.25">
      <c r="A5724" s="561" t="s">
        <v>5401</v>
      </c>
      <c r="B5724" s="561" t="s">
        <v>5402</v>
      </c>
      <c r="C5724" s="561" t="s">
        <v>5488</v>
      </c>
      <c r="D5724" s="561" t="s">
        <v>5489</v>
      </c>
      <c r="E5724" s="562" t="s">
        <v>22</v>
      </c>
      <c r="F5724" s="561" t="s">
        <v>22</v>
      </c>
      <c r="G5724" s="561" t="s">
        <v>33731</v>
      </c>
      <c r="H5724" s="561" t="s">
        <v>5495</v>
      </c>
      <c r="I5724" s="561" t="s">
        <v>25535</v>
      </c>
      <c r="J5724" s="561" t="s">
        <v>7063</v>
      </c>
      <c r="K5724" s="562" t="s">
        <v>38624</v>
      </c>
      <c r="L5724" s="561" t="s">
        <v>25</v>
      </c>
    </row>
    <row r="5725" spans="1:12" x14ac:dyDescent="0.25">
      <c r="A5725" s="561" t="s">
        <v>5401</v>
      </c>
      <c r="B5725" s="561" t="s">
        <v>5402</v>
      </c>
      <c r="C5725" s="561" t="s">
        <v>5488</v>
      </c>
      <c r="D5725" s="561" t="s">
        <v>5489</v>
      </c>
      <c r="E5725" s="562" t="s">
        <v>22</v>
      </c>
      <c r="F5725" s="561" t="s">
        <v>22</v>
      </c>
      <c r="G5725" s="561" t="s">
        <v>33733</v>
      </c>
      <c r="H5725" s="561" t="s">
        <v>5496</v>
      </c>
      <c r="I5725" s="561" t="s">
        <v>25535</v>
      </c>
      <c r="J5725" s="561" t="s">
        <v>7063</v>
      </c>
      <c r="K5725" s="562" t="s">
        <v>38625</v>
      </c>
      <c r="L5725" s="561" t="s">
        <v>25</v>
      </c>
    </row>
    <row r="5726" spans="1:12" x14ac:dyDescent="0.25">
      <c r="A5726" s="561" t="s">
        <v>5401</v>
      </c>
      <c r="B5726" s="561" t="s">
        <v>5402</v>
      </c>
      <c r="C5726" s="561" t="s">
        <v>5488</v>
      </c>
      <c r="D5726" s="561" t="s">
        <v>5489</v>
      </c>
      <c r="E5726" s="562" t="s">
        <v>22</v>
      </c>
      <c r="F5726" s="561" t="s">
        <v>22</v>
      </c>
      <c r="G5726" s="561" t="s">
        <v>33735</v>
      </c>
      <c r="H5726" s="561" t="s">
        <v>5497</v>
      </c>
      <c r="I5726" s="561" t="s">
        <v>25535</v>
      </c>
      <c r="J5726" s="561" t="s">
        <v>7063</v>
      </c>
      <c r="K5726" s="562" t="s">
        <v>38626</v>
      </c>
      <c r="L5726" s="561" t="s">
        <v>25</v>
      </c>
    </row>
    <row r="5727" spans="1:12" x14ac:dyDescent="0.25">
      <c r="A5727" s="561" t="s">
        <v>5401</v>
      </c>
      <c r="B5727" s="561" t="s">
        <v>5402</v>
      </c>
      <c r="C5727" s="561" t="s">
        <v>5488</v>
      </c>
      <c r="D5727" s="561" t="s">
        <v>5489</v>
      </c>
      <c r="E5727" s="562" t="s">
        <v>22</v>
      </c>
      <c r="F5727" s="561" t="s">
        <v>22</v>
      </c>
      <c r="G5727" s="561" t="s">
        <v>33737</v>
      </c>
      <c r="H5727" s="561" t="s">
        <v>5498</v>
      </c>
      <c r="I5727" s="561" t="s">
        <v>25535</v>
      </c>
      <c r="J5727" s="561" t="s">
        <v>7063</v>
      </c>
      <c r="K5727" s="562" t="s">
        <v>38627</v>
      </c>
      <c r="L5727" s="561" t="s">
        <v>25</v>
      </c>
    </row>
    <row r="5728" spans="1:12" x14ac:dyDescent="0.25">
      <c r="A5728" s="561" t="s">
        <v>5401</v>
      </c>
      <c r="B5728" s="561" t="s">
        <v>5402</v>
      </c>
      <c r="C5728" s="561" t="s">
        <v>5488</v>
      </c>
      <c r="D5728" s="561" t="s">
        <v>5489</v>
      </c>
      <c r="E5728" s="562" t="s">
        <v>22</v>
      </c>
      <c r="F5728" s="561" t="s">
        <v>22</v>
      </c>
      <c r="G5728" s="561" t="s">
        <v>33739</v>
      </c>
      <c r="H5728" s="561" t="s">
        <v>5499</v>
      </c>
      <c r="I5728" s="561" t="s">
        <v>5500</v>
      </c>
      <c r="J5728" s="561" t="s">
        <v>7063</v>
      </c>
      <c r="K5728" s="562" t="s">
        <v>38628</v>
      </c>
      <c r="L5728" s="561" t="s">
        <v>25</v>
      </c>
    </row>
    <row r="5729" spans="1:12" x14ac:dyDescent="0.25">
      <c r="A5729" s="561" t="s">
        <v>5401</v>
      </c>
      <c r="B5729" s="561" t="s">
        <v>5402</v>
      </c>
      <c r="C5729" s="561" t="s">
        <v>5488</v>
      </c>
      <c r="D5729" s="561" t="s">
        <v>5489</v>
      </c>
      <c r="E5729" s="562" t="s">
        <v>22</v>
      </c>
      <c r="F5729" s="561" t="s">
        <v>22</v>
      </c>
      <c r="G5729" s="561" t="s">
        <v>33741</v>
      </c>
      <c r="H5729" s="561" t="s">
        <v>5501</v>
      </c>
      <c r="I5729" s="561" t="s">
        <v>5500</v>
      </c>
      <c r="J5729" s="561" t="s">
        <v>7063</v>
      </c>
      <c r="K5729" s="562" t="s">
        <v>38629</v>
      </c>
      <c r="L5729" s="561" t="s">
        <v>25</v>
      </c>
    </row>
    <row r="5730" spans="1:12" x14ac:dyDescent="0.25">
      <c r="A5730" s="561" t="s">
        <v>5401</v>
      </c>
      <c r="B5730" s="561" t="s">
        <v>5402</v>
      </c>
      <c r="C5730" s="561" t="s">
        <v>5488</v>
      </c>
      <c r="D5730" s="561" t="s">
        <v>5489</v>
      </c>
      <c r="E5730" s="562" t="s">
        <v>22</v>
      </c>
      <c r="F5730" s="561" t="s">
        <v>22</v>
      </c>
      <c r="G5730" s="561" t="s">
        <v>33743</v>
      </c>
      <c r="H5730" s="561" t="s">
        <v>5502</v>
      </c>
      <c r="I5730" s="561" t="s">
        <v>5500</v>
      </c>
      <c r="J5730" s="561" t="s">
        <v>7063</v>
      </c>
      <c r="K5730" s="562" t="s">
        <v>38630</v>
      </c>
      <c r="L5730" s="561" t="s">
        <v>25</v>
      </c>
    </row>
    <row r="5731" spans="1:12" x14ac:dyDescent="0.25">
      <c r="A5731" s="561" t="s">
        <v>5401</v>
      </c>
      <c r="B5731" s="561" t="s">
        <v>5402</v>
      </c>
      <c r="C5731" s="561" t="s">
        <v>5488</v>
      </c>
      <c r="D5731" s="561" t="s">
        <v>5489</v>
      </c>
      <c r="E5731" s="562" t="s">
        <v>22</v>
      </c>
      <c r="F5731" s="561" t="s">
        <v>22</v>
      </c>
      <c r="G5731" s="561" t="s">
        <v>33745</v>
      </c>
      <c r="H5731" s="561" t="s">
        <v>5503</v>
      </c>
      <c r="I5731" s="561" t="s">
        <v>5500</v>
      </c>
      <c r="J5731" s="561" t="s">
        <v>7063</v>
      </c>
      <c r="K5731" s="562" t="s">
        <v>38631</v>
      </c>
      <c r="L5731" s="561" t="s">
        <v>25</v>
      </c>
    </row>
    <row r="5732" spans="1:12" x14ac:dyDescent="0.25">
      <c r="A5732" s="561" t="s">
        <v>5401</v>
      </c>
      <c r="B5732" s="561" t="s">
        <v>5402</v>
      </c>
      <c r="C5732" s="561" t="s">
        <v>5488</v>
      </c>
      <c r="D5732" s="561" t="s">
        <v>5489</v>
      </c>
      <c r="E5732" s="562" t="s">
        <v>22</v>
      </c>
      <c r="F5732" s="561" t="s">
        <v>22</v>
      </c>
      <c r="G5732" s="561" t="s">
        <v>33747</v>
      </c>
      <c r="H5732" s="561" t="s">
        <v>5504</v>
      </c>
      <c r="I5732" s="561" t="s">
        <v>5500</v>
      </c>
      <c r="J5732" s="561" t="s">
        <v>7063</v>
      </c>
      <c r="K5732" s="562" t="s">
        <v>38632</v>
      </c>
      <c r="L5732" s="561" t="s">
        <v>25</v>
      </c>
    </row>
    <row r="5733" spans="1:12" x14ac:dyDescent="0.25">
      <c r="A5733" s="561" t="s">
        <v>5401</v>
      </c>
      <c r="B5733" s="561" t="s">
        <v>5402</v>
      </c>
      <c r="C5733" s="561" t="s">
        <v>5488</v>
      </c>
      <c r="D5733" s="561" t="s">
        <v>5489</v>
      </c>
      <c r="E5733" s="562" t="s">
        <v>22</v>
      </c>
      <c r="F5733" s="561" t="s">
        <v>22</v>
      </c>
      <c r="G5733" s="561" t="s">
        <v>33749</v>
      </c>
      <c r="H5733" s="561" t="s">
        <v>5505</v>
      </c>
      <c r="I5733" s="561" t="s">
        <v>5500</v>
      </c>
      <c r="J5733" s="561" t="s">
        <v>7063</v>
      </c>
      <c r="K5733" s="562" t="s">
        <v>38633</v>
      </c>
      <c r="L5733" s="561" t="s">
        <v>25</v>
      </c>
    </row>
    <row r="5734" spans="1:12" x14ac:dyDescent="0.25">
      <c r="A5734" s="561" t="s">
        <v>5401</v>
      </c>
      <c r="B5734" s="561" t="s">
        <v>5402</v>
      </c>
      <c r="C5734" s="561" t="s">
        <v>5488</v>
      </c>
      <c r="D5734" s="561" t="s">
        <v>5489</v>
      </c>
      <c r="E5734" s="562" t="s">
        <v>22</v>
      </c>
      <c r="F5734" s="561" t="s">
        <v>22</v>
      </c>
      <c r="G5734" s="561" t="s">
        <v>33751</v>
      </c>
      <c r="H5734" s="561" t="s">
        <v>5506</v>
      </c>
      <c r="I5734" s="561" t="s">
        <v>5500</v>
      </c>
      <c r="J5734" s="561" t="s">
        <v>7063</v>
      </c>
      <c r="K5734" s="562" t="s">
        <v>38634</v>
      </c>
      <c r="L5734" s="561" t="s">
        <v>25</v>
      </c>
    </row>
    <row r="5735" spans="1:12" x14ac:dyDescent="0.25">
      <c r="A5735" s="561" t="s">
        <v>5401</v>
      </c>
      <c r="B5735" s="561" t="s">
        <v>5402</v>
      </c>
      <c r="C5735" s="561" t="s">
        <v>5488</v>
      </c>
      <c r="D5735" s="561" t="s">
        <v>5489</v>
      </c>
      <c r="E5735" s="562" t="s">
        <v>22</v>
      </c>
      <c r="F5735" s="561" t="s">
        <v>22</v>
      </c>
      <c r="G5735" s="561" t="s">
        <v>33753</v>
      </c>
      <c r="H5735" s="561" t="s">
        <v>5507</v>
      </c>
      <c r="I5735" s="561" t="s">
        <v>5500</v>
      </c>
      <c r="J5735" s="561" t="s">
        <v>7063</v>
      </c>
      <c r="K5735" s="562" t="s">
        <v>8193</v>
      </c>
      <c r="L5735" s="561" t="s">
        <v>25</v>
      </c>
    </row>
    <row r="5736" spans="1:12" x14ac:dyDescent="0.25">
      <c r="A5736" s="561" t="s">
        <v>5508</v>
      </c>
      <c r="B5736" s="561" t="s">
        <v>5509</v>
      </c>
      <c r="C5736" s="561" t="s">
        <v>5510</v>
      </c>
      <c r="D5736" s="561" t="s">
        <v>5511</v>
      </c>
      <c r="E5736" s="562" t="s">
        <v>22</v>
      </c>
      <c r="F5736" s="561" t="s">
        <v>22</v>
      </c>
      <c r="G5736" s="561" t="s">
        <v>33755</v>
      </c>
      <c r="H5736" s="561" t="s">
        <v>5512</v>
      </c>
      <c r="I5736" s="561" t="s">
        <v>23868</v>
      </c>
      <c r="J5736" s="561" t="s">
        <v>326</v>
      </c>
      <c r="K5736" s="562" t="s">
        <v>3341</v>
      </c>
      <c r="L5736" s="561" t="s">
        <v>25</v>
      </c>
    </row>
    <row r="5737" spans="1:12" x14ac:dyDescent="0.25">
      <c r="A5737" s="561" t="s">
        <v>5508</v>
      </c>
      <c r="B5737" s="561" t="s">
        <v>5509</v>
      </c>
      <c r="C5737" s="561" t="s">
        <v>5510</v>
      </c>
      <c r="D5737" s="561" t="s">
        <v>5511</v>
      </c>
      <c r="E5737" s="562" t="s">
        <v>22</v>
      </c>
      <c r="F5737" s="561" t="s">
        <v>22</v>
      </c>
      <c r="G5737" s="561" t="s">
        <v>33756</v>
      </c>
      <c r="H5737" s="561" t="s">
        <v>5513</v>
      </c>
      <c r="I5737" s="561" t="s">
        <v>23868</v>
      </c>
      <c r="J5737" s="561" t="s">
        <v>326</v>
      </c>
      <c r="K5737" s="562" t="s">
        <v>24460</v>
      </c>
      <c r="L5737" s="561" t="s">
        <v>25</v>
      </c>
    </row>
    <row r="5738" spans="1:12" x14ac:dyDescent="0.25">
      <c r="A5738" s="561" t="s">
        <v>5508</v>
      </c>
      <c r="B5738" s="561" t="s">
        <v>5509</v>
      </c>
      <c r="C5738" s="561" t="s">
        <v>5510</v>
      </c>
      <c r="D5738" s="561" t="s">
        <v>5511</v>
      </c>
      <c r="E5738" s="562" t="s">
        <v>22</v>
      </c>
      <c r="F5738" s="561" t="s">
        <v>22</v>
      </c>
      <c r="G5738" s="561" t="s">
        <v>33757</v>
      </c>
      <c r="H5738" s="561" t="s">
        <v>5514</v>
      </c>
      <c r="I5738" s="561" t="s">
        <v>23868</v>
      </c>
      <c r="J5738" s="561" t="s">
        <v>326</v>
      </c>
      <c r="K5738" s="562" t="s">
        <v>5516</v>
      </c>
      <c r="L5738" s="561" t="s">
        <v>25</v>
      </c>
    </row>
    <row r="5739" spans="1:12" x14ac:dyDescent="0.25">
      <c r="A5739" s="561" t="s">
        <v>5508</v>
      </c>
      <c r="B5739" s="561" t="s">
        <v>5509</v>
      </c>
      <c r="C5739" s="561" t="s">
        <v>5510</v>
      </c>
      <c r="D5739" s="561" t="s">
        <v>5511</v>
      </c>
      <c r="E5739" s="562" t="s">
        <v>22</v>
      </c>
      <c r="F5739" s="561" t="s">
        <v>22</v>
      </c>
      <c r="G5739" s="561" t="s">
        <v>33758</v>
      </c>
      <c r="H5739" s="561" t="s">
        <v>5515</v>
      </c>
      <c r="I5739" s="561" t="s">
        <v>23868</v>
      </c>
      <c r="J5739" s="561" t="s">
        <v>326</v>
      </c>
      <c r="K5739" s="562" t="s">
        <v>3684</v>
      </c>
      <c r="L5739" s="561" t="s">
        <v>25</v>
      </c>
    </row>
    <row r="5740" spans="1:12" x14ac:dyDescent="0.25">
      <c r="A5740" s="561" t="s">
        <v>5508</v>
      </c>
      <c r="B5740" s="561" t="s">
        <v>5509</v>
      </c>
      <c r="C5740" s="561" t="s">
        <v>5510</v>
      </c>
      <c r="D5740" s="561" t="s">
        <v>5511</v>
      </c>
      <c r="E5740" s="562" t="s">
        <v>22</v>
      </c>
      <c r="F5740" s="561" t="s">
        <v>22</v>
      </c>
      <c r="G5740" s="561" t="s">
        <v>33759</v>
      </c>
      <c r="H5740" s="561" t="s">
        <v>5517</v>
      </c>
      <c r="I5740" s="561" t="s">
        <v>23868</v>
      </c>
      <c r="J5740" s="561" t="s">
        <v>326</v>
      </c>
      <c r="K5740" s="562" t="s">
        <v>3738</v>
      </c>
      <c r="L5740" s="561" t="s">
        <v>25</v>
      </c>
    </row>
    <row r="5741" spans="1:12" x14ac:dyDescent="0.25">
      <c r="A5741" s="561" t="s">
        <v>5508</v>
      </c>
      <c r="B5741" s="561" t="s">
        <v>5509</v>
      </c>
      <c r="C5741" s="561" t="s">
        <v>5510</v>
      </c>
      <c r="D5741" s="561" t="s">
        <v>5511</v>
      </c>
      <c r="E5741" s="562" t="s">
        <v>22</v>
      </c>
      <c r="F5741" s="561" t="s">
        <v>22</v>
      </c>
      <c r="G5741" s="561" t="s">
        <v>33760</v>
      </c>
      <c r="H5741" s="561" t="s">
        <v>5518</v>
      </c>
      <c r="I5741" s="561" t="s">
        <v>23868</v>
      </c>
      <c r="J5741" s="561" t="s">
        <v>24</v>
      </c>
      <c r="K5741" s="562" t="s">
        <v>921</v>
      </c>
      <c r="L5741" s="561" t="s">
        <v>25</v>
      </c>
    </row>
    <row r="5742" spans="1:12" x14ac:dyDescent="0.25">
      <c r="A5742" s="561" t="s">
        <v>5508</v>
      </c>
      <c r="B5742" s="561" t="s">
        <v>5509</v>
      </c>
      <c r="C5742" s="561" t="s">
        <v>5510</v>
      </c>
      <c r="D5742" s="561" t="s">
        <v>5511</v>
      </c>
      <c r="E5742" s="562" t="s">
        <v>22</v>
      </c>
      <c r="F5742" s="561" t="s">
        <v>22</v>
      </c>
      <c r="G5742" s="561" t="s">
        <v>33761</v>
      </c>
      <c r="H5742" s="561" t="s">
        <v>5520</v>
      </c>
      <c r="I5742" s="561" t="s">
        <v>23868</v>
      </c>
      <c r="J5742" s="561" t="s">
        <v>24</v>
      </c>
      <c r="K5742" s="562" t="s">
        <v>4072</v>
      </c>
      <c r="L5742" s="561" t="s">
        <v>25</v>
      </c>
    </row>
    <row r="5743" spans="1:12" x14ac:dyDescent="0.25">
      <c r="A5743" s="561" t="s">
        <v>5508</v>
      </c>
      <c r="B5743" s="561" t="s">
        <v>5509</v>
      </c>
      <c r="C5743" s="561" t="s">
        <v>5510</v>
      </c>
      <c r="D5743" s="561" t="s">
        <v>5511</v>
      </c>
      <c r="E5743" s="562" t="s">
        <v>22</v>
      </c>
      <c r="F5743" s="561" t="s">
        <v>22</v>
      </c>
      <c r="G5743" s="561" t="s">
        <v>33762</v>
      </c>
      <c r="H5743" s="561" t="s">
        <v>5522</v>
      </c>
      <c r="I5743" s="561" t="s">
        <v>23868</v>
      </c>
      <c r="J5743" s="561" t="s">
        <v>24</v>
      </c>
      <c r="K5743" s="562" t="s">
        <v>4173</v>
      </c>
      <c r="L5743" s="561" t="s">
        <v>25</v>
      </c>
    </row>
    <row r="5744" spans="1:12" x14ac:dyDescent="0.25">
      <c r="A5744" s="561" t="s">
        <v>5508</v>
      </c>
      <c r="B5744" s="561" t="s">
        <v>5509</v>
      </c>
      <c r="C5744" s="561" t="s">
        <v>5510</v>
      </c>
      <c r="D5744" s="561" t="s">
        <v>5511</v>
      </c>
      <c r="E5744" s="562" t="s">
        <v>22</v>
      </c>
      <c r="F5744" s="561" t="s">
        <v>22</v>
      </c>
      <c r="G5744" s="561" t="s">
        <v>33763</v>
      </c>
      <c r="H5744" s="561" t="s">
        <v>5523</v>
      </c>
      <c r="I5744" s="561" t="s">
        <v>23868</v>
      </c>
      <c r="J5744" s="561" t="s">
        <v>24</v>
      </c>
      <c r="K5744" s="562" t="s">
        <v>6714</v>
      </c>
      <c r="L5744" s="561" t="s">
        <v>25</v>
      </c>
    </row>
    <row r="5745" spans="1:12" x14ac:dyDescent="0.25">
      <c r="A5745" s="561" t="s">
        <v>5508</v>
      </c>
      <c r="B5745" s="561" t="s">
        <v>5509</v>
      </c>
      <c r="C5745" s="561" t="s">
        <v>5510</v>
      </c>
      <c r="D5745" s="561" t="s">
        <v>5511</v>
      </c>
      <c r="E5745" s="562" t="s">
        <v>22</v>
      </c>
      <c r="F5745" s="561" t="s">
        <v>22</v>
      </c>
      <c r="G5745" s="561" t="s">
        <v>33764</v>
      </c>
      <c r="H5745" s="561" t="s">
        <v>5524</v>
      </c>
      <c r="I5745" s="561" t="s">
        <v>23868</v>
      </c>
      <c r="J5745" s="561" t="s">
        <v>24</v>
      </c>
      <c r="K5745" s="562" t="s">
        <v>27812</v>
      </c>
      <c r="L5745" s="561" t="s">
        <v>25</v>
      </c>
    </row>
    <row r="5746" spans="1:12" x14ac:dyDescent="0.25">
      <c r="A5746" s="561" t="s">
        <v>5508</v>
      </c>
      <c r="B5746" s="561" t="s">
        <v>5509</v>
      </c>
      <c r="C5746" s="561" t="s">
        <v>5510</v>
      </c>
      <c r="D5746" s="561" t="s">
        <v>5511</v>
      </c>
      <c r="E5746" s="562" t="s">
        <v>22</v>
      </c>
      <c r="F5746" s="561" t="s">
        <v>22</v>
      </c>
      <c r="G5746" s="561" t="s">
        <v>33765</v>
      </c>
      <c r="H5746" s="561" t="s">
        <v>5526</v>
      </c>
      <c r="I5746" s="561" t="s">
        <v>23868</v>
      </c>
      <c r="J5746" s="561" t="s">
        <v>24</v>
      </c>
      <c r="K5746" s="562" t="s">
        <v>8220</v>
      </c>
      <c r="L5746" s="561" t="s">
        <v>25</v>
      </c>
    </row>
    <row r="5747" spans="1:12" x14ac:dyDescent="0.25">
      <c r="A5747" s="561" t="s">
        <v>5508</v>
      </c>
      <c r="B5747" s="561" t="s">
        <v>5509</v>
      </c>
      <c r="C5747" s="561" t="s">
        <v>5510</v>
      </c>
      <c r="D5747" s="561" t="s">
        <v>5511</v>
      </c>
      <c r="E5747" s="562" t="s">
        <v>22</v>
      </c>
      <c r="F5747" s="561" t="s">
        <v>22</v>
      </c>
      <c r="G5747" s="561" t="s">
        <v>33766</v>
      </c>
      <c r="H5747" s="561" t="s">
        <v>5527</v>
      </c>
      <c r="I5747" s="561" t="s">
        <v>23868</v>
      </c>
      <c r="J5747" s="561" t="s">
        <v>24</v>
      </c>
      <c r="K5747" s="562" t="s">
        <v>38635</v>
      </c>
      <c r="L5747" s="561" t="s">
        <v>25</v>
      </c>
    </row>
    <row r="5748" spans="1:12" x14ac:dyDescent="0.25">
      <c r="A5748" s="561" t="s">
        <v>5508</v>
      </c>
      <c r="B5748" s="561" t="s">
        <v>5509</v>
      </c>
      <c r="C5748" s="561" t="s">
        <v>5510</v>
      </c>
      <c r="D5748" s="561" t="s">
        <v>5511</v>
      </c>
      <c r="E5748" s="562" t="s">
        <v>22</v>
      </c>
      <c r="F5748" s="561" t="s">
        <v>22</v>
      </c>
      <c r="G5748" s="561" t="s">
        <v>33767</v>
      </c>
      <c r="H5748" s="561" t="s">
        <v>5529</v>
      </c>
      <c r="I5748" s="561" t="s">
        <v>23868</v>
      </c>
      <c r="J5748" s="561" t="s">
        <v>24</v>
      </c>
      <c r="K5748" s="562" t="s">
        <v>8724</v>
      </c>
      <c r="L5748" s="561" t="s">
        <v>25</v>
      </c>
    </row>
    <row r="5749" spans="1:12" x14ac:dyDescent="0.25">
      <c r="A5749" s="561" t="s">
        <v>5508</v>
      </c>
      <c r="B5749" s="561" t="s">
        <v>5509</v>
      </c>
      <c r="C5749" s="561" t="s">
        <v>5510</v>
      </c>
      <c r="D5749" s="561" t="s">
        <v>5511</v>
      </c>
      <c r="E5749" s="562" t="s">
        <v>22</v>
      </c>
      <c r="F5749" s="561" t="s">
        <v>22</v>
      </c>
      <c r="G5749" s="561" t="s">
        <v>33768</v>
      </c>
      <c r="H5749" s="561" t="s">
        <v>5530</v>
      </c>
      <c r="I5749" s="561" t="s">
        <v>23868</v>
      </c>
      <c r="J5749" s="561" t="s">
        <v>24</v>
      </c>
      <c r="K5749" s="562" t="s">
        <v>30590</v>
      </c>
      <c r="L5749" s="561" t="s">
        <v>25</v>
      </c>
    </row>
    <row r="5750" spans="1:12" x14ac:dyDescent="0.25">
      <c r="A5750" s="561" t="s">
        <v>5508</v>
      </c>
      <c r="B5750" s="561" t="s">
        <v>5509</v>
      </c>
      <c r="C5750" s="561" t="s">
        <v>5510</v>
      </c>
      <c r="D5750" s="561" t="s">
        <v>5511</v>
      </c>
      <c r="E5750" s="562" t="s">
        <v>22</v>
      </c>
      <c r="F5750" s="561" t="s">
        <v>22</v>
      </c>
      <c r="G5750" s="561" t="s">
        <v>33770</v>
      </c>
      <c r="H5750" s="561" t="s">
        <v>5531</v>
      </c>
      <c r="I5750" s="561" t="s">
        <v>23868</v>
      </c>
      <c r="J5750" s="561" t="s">
        <v>24</v>
      </c>
      <c r="K5750" s="562" t="s">
        <v>37845</v>
      </c>
      <c r="L5750" s="561" t="s">
        <v>25</v>
      </c>
    </row>
    <row r="5751" spans="1:12" x14ac:dyDescent="0.25">
      <c r="A5751" s="561" t="s">
        <v>5508</v>
      </c>
      <c r="B5751" s="561" t="s">
        <v>5509</v>
      </c>
      <c r="C5751" s="561" t="s">
        <v>5510</v>
      </c>
      <c r="D5751" s="561" t="s">
        <v>5511</v>
      </c>
      <c r="E5751" s="562" t="s">
        <v>22</v>
      </c>
      <c r="F5751" s="561" t="s">
        <v>22</v>
      </c>
      <c r="G5751" s="561" t="s">
        <v>33771</v>
      </c>
      <c r="H5751" s="561" t="s">
        <v>5532</v>
      </c>
      <c r="I5751" s="561" t="s">
        <v>23868</v>
      </c>
      <c r="J5751" s="561" t="s">
        <v>24</v>
      </c>
      <c r="K5751" s="562" t="s">
        <v>5608</v>
      </c>
      <c r="L5751" s="561" t="s">
        <v>25</v>
      </c>
    </row>
    <row r="5752" spans="1:12" x14ac:dyDescent="0.25">
      <c r="A5752" s="561" t="s">
        <v>5508</v>
      </c>
      <c r="B5752" s="561" t="s">
        <v>5509</v>
      </c>
      <c r="C5752" s="561" t="s">
        <v>5510</v>
      </c>
      <c r="D5752" s="561" t="s">
        <v>5511</v>
      </c>
      <c r="E5752" s="562" t="s">
        <v>22</v>
      </c>
      <c r="F5752" s="561" t="s">
        <v>22</v>
      </c>
      <c r="G5752" s="561" t="s">
        <v>33772</v>
      </c>
      <c r="H5752" s="561" t="s">
        <v>5533</v>
      </c>
      <c r="I5752" s="561" t="s">
        <v>23868</v>
      </c>
      <c r="J5752" s="561" t="s">
        <v>326</v>
      </c>
      <c r="K5752" s="562" t="s">
        <v>376</v>
      </c>
      <c r="L5752" s="561" t="s">
        <v>25</v>
      </c>
    </row>
    <row r="5753" spans="1:12" x14ac:dyDescent="0.25">
      <c r="A5753" s="561" t="s">
        <v>5508</v>
      </c>
      <c r="B5753" s="561" t="s">
        <v>5509</v>
      </c>
      <c r="C5753" s="561" t="s">
        <v>5510</v>
      </c>
      <c r="D5753" s="561" t="s">
        <v>5511</v>
      </c>
      <c r="E5753" s="562" t="s">
        <v>22</v>
      </c>
      <c r="F5753" s="561" t="s">
        <v>22</v>
      </c>
      <c r="G5753" s="561" t="s">
        <v>33773</v>
      </c>
      <c r="H5753" s="561" t="s">
        <v>5535</v>
      </c>
      <c r="I5753" s="561" t="s">
        <v>23868</v>
      </c>
      <c r="J5753" s="561" t="s">
        <v>326</v>
      </c>
      <c r="K5753" s="562" t="s">
        <v>6239</v>
      </c>
      <c r="L5753" s="561" t="s">
        <v>25</v>
      </c>
    </row>
    <row r="5754" spans="1:12" x14ac:dyDescent="0.25">
      <c r="A5754" s="561" t="s">
        <v>5508</v>
      </c>
      <c r="B5754" s="561" t="s">
        <v>5509</v>
      </c>
      <c r="C5754" s="561" t="s">
        <v>5510</v>
      </c>
      <c r="D5754" s="561" t="s">
        <v>5511</v>
      </c>
      <c r="E5754" s="562" t="s">
        <v>22</v>
      </c>
      <c r="F5754" s="561" t="s">
        <v>22</v>
      </c>
      <c r="G5754" s="561" t="s">
        <v>33774</v>
      </c>
      <c r="H5754" s="561" t="s">
        <v>5538</v>
      </c>
      <c r="I5754" s="561" t="s">
        <v>23868</v>
      </c>
      <c r="J5754" s="561" t="s">
        <v>326</v>
      </c>
      <c r="K5754" s="562" t="s">
        <v>3903</v>
      </c>
      <c r="L5754" s="561" t="s">
        <v>25</v>
      </c>
    </row>
    <row r="5755" spans="1:12" x14ac:dyDescent="0.25">
      <c r="A5755" s="561" t="s">
        <v>5508</v>
      </c>
      <c r="B5755" s="561" t="s">
        <v>5509</v>
      </c>
      <c r="C5755" s="561" t="s">
        <v>5510</v>
      </c>
      <c r="D5755" s="561" t="s">
        <v>5511</v>
      </c>
      <c r="E5755" s="562" t="s">
        <v>22</v>
      </c>
      <c r="F5755" s="561" t="s">
        <v>22</v>
      </c>
      <c r="G5755" s="561" t="s">
        <v>33775</v>
      </c>
      <c r="H5755" s="561" t="s">
        <v>5539</v>
      </c>
      <c r="I5755" s="561" t="s">
        <v>23868</v>
      </c>
      <c r="J5755" s="561" t="s">
        <v>326</v>
      </c>
      <c r="K5755" s="562" t="s">
        <v>6899</v>
      </c>
      <c r="L5755" s="561" t="s">
        <v>25</v>
      </c>
    </row>
    <row r="5756" spans="1:12" x14ac:dyDescent="0.25">
      <c r="A5756" s="561" t="s">
        <v>5508</v>
      </c>
      <c r="B5756" s="561" t="s">
        <v>5509</v>
      </c>
      <c r="C5756" s="561" t="s">
        <v>5510</v>
      </c>
      <c r="D5756" s="561" t="s">
        <v>5511</v>
      </c>
      <c r="E5756" s="562" t="s">
        <v>22</v>
      </c>
      <c r="F5756" s="561" t="s">
        <v>22</v>
      </c>
      <c r="G5756" s="561" t="s">
        <v>33776</v>
      </c>
      <c r="H5756" s="561" t="s">
        <v>5541</v>
      </c>
      <c r="I5756" s="561" t="s">
        <v>23868</v>
      </c>
      <c r="J5756" s="561" t="s">
        <v>24</v>
      </c>
      <c r="K5756" s="562" t="s">
        <v>8297</v>
      </c>
      <c r="L5756" s="561" t="s">
        <v>25</v>
      </c>
    </row>
    <row r="5757" spans="1:12" x14ac:dyDescent="0.25">
      <c r="A5757" s="561" t="s">
        <v>5508</v>
      </c>
      <c r="B5757" s="561" t="s">
        <v>5509</v>
      </c>
      <c r="C5757" s="561" t="s">
        <v>5510</v>
      </c>
      <c r="D5757" s="561" t="s">
        <v>5511</v>
      </c>
      <c r="E5757" s="562" t="s">
        <v>22</v>
      </c>
      <c r="F5757" s="561" t="s">
        <v>22</v>
      </c>
      <c r="G5757" s="561" t="s">
        <v>33777</v>
      </c>
      <c r="H5757" s="561" t="s">
        <v>5542</v>
      </c>
      <c r="I5757" s="561" t="s">
        <v>23868</v>
      </c>
      <c r="J5757" s="561" t="s">
        <v>24</v>
      </c>
      <c r="K5757" s="562" t="s">
        <v>2893</v>
      </c>
      <c r="L5757" s="561" t="s">
        <v>25</v>
      </c>
    </row>
    <row r="5758" spans="1:12" x14ac:dyDescent="0.25">
      <c r="A5758" s="561" t="s">
        <v>5508</v>
      </c>
      <c r="B5758" s="561" t="s">
        <v>5509</v>
      </c>
      <c r="C5758" s="561" t="s">
        <v>5510</v>
      </c>
      <c r="D5758" s="561" t="s">
        <v>5511</v>
      </c>
      <c r="E5758" s="562" t="s">
        <v>22</v>
      </c>
      <c r="F5758" s="561" t="s">
        <v>22</v>
      </c>
      <c r="G5758" s="561" t="s">
        <v>33778</v>
      </c>
      <c r="H5758" s="561" t="s">
        <v>5543</v>
      </c>
      <c r="I5758" s="561" t="s">
        <v>23868</v>
      </c>
      <c r="J5758" s="561" t="s">
        <v>24</v>
      </c>
      <c r="K5758" s="562" t="s">
        <v>1584</v>
      </c>
      <c r="L5758" s="561" t="s">
        <v>25</v>
      </c>
    </row>
    <row r="5759" spans="1:12" x14ac:dyDescent="0.25">
      <c r="A5759" s="561" t="s">
        <v>5508</v>
      </c>
      <c r="B5759" s="561" t="s">
        <v>5509</v>
      </c>
      <c r="C5759" s="561" t="s">
        <v>5510</v>
      </c>
      <c r="D5759" s="561" t="s">
        <v>5511</v>
      </c>
      <c r="E5759" s="562" t="s">
        <v>22</v>
      </c>
      <c r="F5759" s="561" t="s">
        <v>22</v>
      </c>
      <c r="G5759" s="561" t="s">
        <v>33779</v>
      </c>
      <c r="H5759" s="561" t="s">
        <v>5544</v>
      </c>
      <c r="I5759" s="561" t="s">
        <v>23868</v>
      </c>
      <c r="J5759" s="561" t="s">
        <v>24</v>
      </c>
      <c r="K5759" s="562" t="s">
        <v>3928</v>
      </c>
      <c r="L5759" s="561" t="s">
        <v>25</v>
      </c>
    </row>
    <row r="5760" spans="1:12" x14ac:dyDescent="0.25">
      <c r="A5760" s="561" t="s">
        <v>5508</v>
      </c>
      <c r="B5760" s="561" t="s">
        <v>5509</v>
      </c>
      <c r="C5760" s="561" t="s">
        <v>5510</v>
      </c>
      <c r="D5760" s="561" t="s">
        <v>5511</v>
      </c>
      <c r="E5760" s="562" t="s">
        <v>22</v>
      </c>
      <c r="F5760" s="561" t="s">
        <v>22</v>
      </c>
      <c r="G5760" s="561" t="s">
        <v>33780</v>
      </c>
      <c r="H5760" s="561" t="s">
        <v>5545</v>
      </c>
      <c r="I5760" s="561" t="s">
        <v>23868</v>
      </c>
      <c r="J5760" s="561" t="s">
        <v>24</v>
      </c>
      <c r="K5760" s="562" t="s">
        <v>807</v>
      </c>
      <c r="L5760" s="561" t="s">
        <v>25</v>
      </c>
    </row>
    <row r="5761" spans="1:12" x14ac:dyDescent="0.25">
      <c r="A5761" s="561" t="s">
        <v>5508</v>
      </c>
      <c r="B5761" s="561" t="s">
        <v>5509</v>
      </c>
      <c r="C5761" s="561" t="s">
        <v>5510</v>
      </c>
      <c r="D5761" s="561" t="s">
        <v>5511</v>
      </c>
      <c r="E5761" s="562" t="s">
        <v>22</v>
      </c>
      <c r="F5761" s="561" t="s">
        <v>22</v>
      </c>
      <c r="G5761" s="561" t="s">
        <v>33781</v>
      </c>
      <c r="H5761" s="561" t="s">
        <v>5546</v>
      </c>
      <c r="I5761" s="561" t="s">
        <v>23868</v>
      </c>
      <c r="J5761" s="561" t="s">
        <v>24</v>
      </c>
      <c r="K5761" s="562" t="s">
        <v>8500</v>
      </c>
      <c r="L5761" s="561" t="s">
        <v>25</v>
      </c>
    </row>
    <row r="5762" spans="1:12" x14ac:dyDescent="0.25">
      <c r="A5762" s="561" t="s">
        <v>5508</v>
      </c>
      <c r="B5762" s="561" t="s">
        <v>5509</v>
      </c>
      <c r="C5762" s="561" t="s">
        <v>5510</v>
      </c>
      <c r="D5762" s="561" t="s">
        <v>5511</v>
      </c>
      <c r="E5762" s="562" t="s">
        <v>22</v>
      </c>
      <c r="F5762" s="561" t="s">
        <v>22</v>
      </c>
      <c r="G5762" s="561" t="s">
        <v>33782</v>
      </c>
      <c r="H5762" s="561" t="s">
        <v>5547</v>
      </c>
      <c r="I5762" s="561" t="s">
        <v>23868</v>
      </c>
      <c r="J5762" s="561" t="s">
        <v>326</v>
      </c>
      <c r="K5762" s="562" t="s">
        <v>2475</v>
      </c>
      <c r="L5762" s="561" t="s">
        <v>25</v>
      </c>
    </row>
    <row r="5763" spans="1:12" x14ac:dyDescent="0.25">
      <c r="A5763" s="561" t="s">
        <v>5508</v>
      </c>
      <c r="B5763" s="561" t="s">
        <v>5509</v>
      </c>
      <c r="C5763" s="561" t="s">
        <v>5510</v>
      </c>
      <c r="D5763" s="561" t="s">
        <v>5511</v>
      </c>
      <c r="E5763" s="562" t="s">
        <v>22</v>
      </c>
      <c r="F5763" s="561" t="s">
        <v>22</v>
      </c>
      <c r="G5763" s="561" t="s">
        <v>33783</v>
      </c>
      <c r="H5763" s="561" t="s">
        <v>5548</v>
      </c>
      <c r="I5763" s="561" t="s">
        <v>23868</v>
      </c>
      <c r="J5763" s="561" t="s">
        <v>326</v>
      </c>
      <c r="K5763" s="562" t="s">
        <v>8568</v>
      </c>
      <c r="L5763" s="561" t="s">
        <v>25</v>
      </c>
    </row>
    <row r="5764" spans="1:12" x14ac:dyDescent="0.25">
      <c r="A5764" s="561" t="s">
        <v>5508</v>
      </c>
      <c r="B5764" s="561" t="s">
        <v>5509</v>
      </c>
      <c r="C5764" s="561" t="s">
        <v>5510</v>
      </c>
      <c r="D5764" s="561" t="s">
        <v>5511</v>
      </c>
      <c r="E5764" s="562" t="s">
        <v>22</v>
      </c>
      <c r="F5764" s="561" t="s">
        <v>22</v>
      </c>
      <c r="G5764" s="561" t="s">
        <v>33784</v>
      </c>
      <c r="H5764" s="561" t="s">
        <v>5549</v>
      </c>
      <c r="I5764" s="561" t="s">
        <v>23868</v>
      </c>
      <c r="J5764" s="561" t="s">
        <v>326</v>
      </c>
      <c r="K5764" s="562" t="s">
        <v>3534</v>
      </c>
      <c r="L5764" s="561" t="s">
        <v>25</v>
      </c>
    </row>
    <row r="5765" spans="1:12" x14ac:dyDescent="0.25">
      <c r="A5765" s="561" t="s">
        <v>5508</v>
      </c>
      <c r="B5765" s="561" t="s">
        <v>5509</v>
      </c>
      <c r="C5765" s="561" t="s">
        <v>5510</v>
      </c>
      <c r="D5765" s="561" t="s">
        <v>5511</v>
      </c>
      <c r="E5765" s="562" t="s">
        <v>22</v>
      </c>
      <c r="F5765" s="561" t="s">
        <v>22</v>
      </c>
      <c r="G5765" s="561" t="s">
        <v>33785</v>
      </c>
      <c r="H5765" s="561" t="s">
        <v>5551</v>
      </c>
      <c r="I5765" s="561" t="s">
        <v>23868</v>
      </c>
      <c r="J5765" s="561" t="s">
        <v>326</v>
      </c>
      <c r="K5765" s="562" t="s">
        <v>8513</v>
      </c>
      <c r="L5765" s="561" t="s">
        <v>25</v>
      </c>
    </row>
    <row r="5766" spans="1:12" x14ac:dyDescent="0.25">
      <c r="A5766" s="561" t="s">
        <v>5508</v>
      </c>
      <c r="B5766" s="561" t="s">
        <v>5509</v>
      </c>
      <c r="C5766" s="561" t="s">
        <v>5510</v>
      </c>
      <c r="D5766" s="561" t="s">
        <v>5511</v>
      </c>
      <c r="E5766" s="562" t="s">
        <v>22</v>
      </c>
      <c r="F5766" s="561" t="s">
        <v>22</v>
      </c>
      <c r="G5766" s="561" t="s">
        <v>33786</v>
      </c>
      <c r="H5766" s="561" t="s">
        <v>5552</v>
      </c>
      <c r="I5766" s="561" t="s">
        <v>23868</v>
      </c>
      <c r="J5766" s="561" t="s">
        <v>326</v>
      </c>
      <c r="K5766" s="562" t="s">
        <v>3607</v>
      </c>
      <c r="L5766" s="561" t="s">
        <v>25</v>
      </c>
    </row>
    <row r="5767" spans="1:12" x14ac:dyDescent="0.25">
      <c r="A5767" s="561" t="s">
        <v>5508</v>
      </c>
      <c r="B5767" s="561" t="s">
        <v>5509</v>
      </c>
      <c r="C5767" s="561" t="s">
        <v>5510</v>
      </c>
      <c r="D5767" s="561" t="s">
        <v>5511</v>
      </c>
      <c r="E5767" s="562" t="s">
        <v>22</v>
      </c>
      <c r="F5767" s="561" t="s">
        <v>22</v>
      </c>
      <c r="G5767" s="561" t="s">
        <v>33787</v>
      </c>
      <c r="H5767" s="561" t="s">
        <v>5553</v>
      </c>
      <c r="I5767" s="561" t="s">
        <v>23868</v>
      </c>
      <c r="J5767" s="561" t="s">
        <v>24</v>
      </c>
      <c r="K5767" s="562" t="s">
        <v>8354</v>
      </c>
      <c r="L5767" s="561" t="s">
        <v>25</v>
      </c>
    </row>
    <row r="5768" spans="1:12" x14ac:dyDescent="0.25">
      <c r="A5768" s="561" t="s">
        <v>5508</v>
      </c>
      <c r="B5768" s="561" t="s">
        <v>5509</v>
      </c>
      <c r="C5768" s="561" t="s">
        <v>5510</v>
      </c>
      <c r="D5768" s="561" t="s">
        <v>5511</v>
      </c>
      <c r="E5768" s="562" t="s">
        <v>22</v>
      </c>
      <c r="F5768" s="561" t="s">
        <v>22</v>
      </c>
      <c r="G5768" s="561" t="s">
        <v>33788</v>
      </c>
      <c r="H5768" s="561" t="s">
        <v>5555</v>
      </c>
      <c r="I5768" s="561" t="s">
        <v>23868</v>
      </c>
      <c r="J5768" s="561" t="s">
        <v>24</v>
      </c>
      <c r="K5768" s="562" t="s">
        <v>7186</v>
      </c>
      <c r="L5768" s="561" t="s">
        <v>25</v>
      </c>
    </row>
    <row r="5769" spans="1:12" x14ac:dyDescent="0.25">
      <c r="A5769" s="561" t="s">
        <v>5508</v>
      </c>
      <c r="B5769" s="561" t="s">
        <v>5509</v>
      </c>
      <c r="C5769" s="561" t="s">
        <v>5510</v>
      </c>
      <c r="D5769" s="561" t="s">
        <v>5511</v>
      </c>
      <c r="E5769" s="562" t="s">
        <v>22</v>
      </c>
      <c r="F5769" s="561" t="s">
        <v>22</v>
      </c>
      <c r="G5769" s="561" t="s">
        <v>33790</v>
      </c>
      <c r="H5769" s="561" t="s">
        <v>5557</v>
      </c>
      <c r="I5769" s="561" t="s">
        <v>23868</v>
      </c>
      <c r="J5769" s="561" t="s">
        <v>24</v>
      </c>
      <c r="K5769" s="562" t="s">
        <v>8014</v>
      </c>
      <c r="L5769" s="561" t="s">
        <v>25</v>
      </c>
    </row>
    <row r="5770" spans="1:12" x14ac:dyDescent="0.25">
      <c r="A5770" s="561" t="s">
        <v>5508</v>
      </c>
      <c r="B5770" s="561" t="s">
        <v>5509</v>
      </c>
      <c r="C5770" s="561" t="s">
        <v>5510</v>
      </c>
      <c r="D5770" s="561" t="s">
        <v>5511</v>
      </c>
      <c r="E5770" s="562" t="s">
        <v>22</v>
      </c>
      <c r="F5770" s="561" t="s">
        <v>22</v>
      </c>
      <c r="G5770" s="561" t="s">
        <v>33792</v>
      </c>
      <c r="H5770" s="561" t="s">
        <v>5558</v>
      </c>
      <c r="I5770" s="561" t="s">
        <v>23868</v>
      </c>
      <c r="J5770" s="561" t="s">
        <v>24</v>
      </c>
      <c r="K5770" s="562" t="s">
        <v>7440</v>
      </c>
      <c r="L5770" s="561" t="s">
        <v>25</v>
      </c>
    </row>
    <row r="5771" spans="1:12" x14ac:dyDescent="0.25">
      <c r="A5771" s="561" t="s">
        <v>5508</v>
      </c>
      <c r="B5771" s="561" t="s">
        <v>5509</v>
      </c>
      <c r="C5771" s="561" t="s">
        <v>5510</v>
      </c>
      <c r="D5771" s="561" t="s">
        <v>5511</v>
      </c>
      <c r="E5771" s="562" t="s">
        <v>22</v>
      </c>
      <c r="F5771" s="561" t="s">
        <v>22</v>
      </c>
      <c r="G5771" s="561" t="s">
        <v>33794</v>
      </c>
      <c r="H5771" s="561" t="s">
        <v>5559</v>
      </c>
      <c r="I5771" s="561" t="s">
        <v>23868</v>
      </c>
      <c r="J5771" s="561" t="s">
        <v>24</v>
      </c>
      <c r="K5771" s="562" t="s">
        <v>1404</v>
      </c>
      <c r="L5771" s="561" t="s">
        <v>25</v>
      </c>
    </row>
    <row r="5772" spans="1:12" x14ac:dyDescent="0.25">
      <c r="A5772" s="561" t="s">
        <v>5508</v>
      </c>
      <c r="B5772" s="561" t="s">
        <v>5509</v>
      </c>
      <c r="C5772" s="561" t="s">
        <v>5510</v>
      </c>
      <c r="D5772" s="561" t="s">
        <v>5511</v>
      </c>
      <c r="E5772" s="562" t="s">
        <v>22</v>
      </c>
      <c r="F5772" s="561" t="s">
        <v>22</v>
      </c>
      <c r="G5772" s="561" t="s">
        <v>33795</v>
      </c>
      <c r="H5772" s="561" t="s">
        <v>5560</v>
      </c>
      <c r="I5772" s="561" t="s">
        <v>23868</v>
      </c>
      <c r="J5772" s="561" t="s">
        <v>24</v>
      </c>
      <c r="K5772" s="562" t="s">
        <v>3856</v>
      </c>
      <c r="L5772" s="561" t="s">
        <v>25</v>
      </c>
    </row>
    <row r="5773" spans="1:12" x14ac:dyDescent="0.25">
      <c r="A5773" s="561" t="s">
        <v>5508</v>
      </c>
      <c r="B5773" s="561" t="s">
        <v>5509</v>
      </c>
      <c r="C5773" s="561" t="s">
        <v>5510</v>
      </c>
      <c r="D5773" s="561" t="s">
        <v>5511</v>
      </c>
      <c r="E5773" s="562" t="s">
        <v>22</v>
      </c>
      <c r="F5773" s="561" t="s">
        <v>22</v>
      </c>
      <c r="G5773" s="561" t="s">
        <v>33796</v>
      </c>
      <c r="H5773" s="561" t="s">
        <v>5561</v>
      </c>
      <c r="I5773" s="561" t="s">
        <v>23868</v>
      </c>
      <c r="J5773" s="561" t="s">
        <v>24</v>
      </c>
      <c r="K5773" s="562" t="s">
        <v>38153</v>
      </c>
      <c r="L5773" s="561" t="s">
        <v>25</v>
      </c>
    </row>
    <row r="5774" spans="1:12" x14ac:dyDescent="0.25">
      <c r="A5774" s="561" t="s">
        <v>5508</v>
      </c>
      <c r="B5774" s="561" t="s">
        <v>5509</v>
      </c>
      <c r="C5774" s="561" t="s">
        <v>5510</v>
      </c>
      <c r="D5774" s="561" t="s">
        <v>5511</v>
      </c>
      <c r="E5774" s="562" t="s">
        <v>22</v>
      </c>
      <c r="F5774" s="561" t="s">
        <v>22</v>
      </c>
      <c r="G5774" s="561" t="s">
        <v>33797</v>
      </c>
      <c r="H5774" s="561" t="s">
        <v>5562</v>
      </c>
      <c r="I5774" s="561" t="s">
        <v>23868</v>
      </c>
      <c r="J5774" s="561" t="s">
        <v>24</v>
      </c>
      <c r="K5774" s="562" t="s">
        <v>38636</v>
      </c>
      <c r="L5774" s="561" t="s">
        <v>25</v>
      </c>
    </row>
    <row r="5775" spans="1:12" x14ac:dyDescent="0.25">
      <c r="A5775" s="561" t="s">
        <v>5508</v>
      </c>
      <c r="B5775" s="561" t="s">
        <v>5509</v>
      </c>
      <c r="C5775" s="561" t="s">
        <v>5510</v>
      </c>
      <c r="D5775" s="561" t="s">
        <v>5511</v>
      </c>
      <c r="E5775" s="562" t="s">
        <v>22</v>
      </c>
      <c r="F5775" s="561" t="s">
        <v>22</v>
      </c>
      <c r="G5775" s="561" t="s">
        <v>33798</v>
      </c>
      <c r="H5775" s="561" t="s">
        <v>5563</v>
      </c>
      <c r="I5775" s="561" t="s">
        <v>23868</v>
      </c>
      <c r="J5775" s="561" t="s">
        <v>24</v>
      </c>
      <c r="K5775" s="562" t="s">
        <v>38637</v>
      </c>
      <c r="L5775" s="561" t="s">
        <v>25</v>
      </c>
    </row>
    <row r="5776" spans="1:12" x14ac:dyDescent="0.25">
      <c r="A5776" s="561" t="s">
        <v>5508</v>
      </c>
      <c r="B5776" s="561" t="s">
        <v>5509</v>
      </c>
      <c r="C5776" s="561" t="s">
        <v>5510</v>
      </c>
      <c r="D5776" s="561" t="s">
        <v>5511</v>
      </c>
      <c r="E5776" s="562" t="s">
        <v>22</v>
      </c>
      <c r="F5776" s="561" t="s">
        <v>22</v>
      </c>
      <c r="G5776" s="561" t="s">
        <v>33799</v>
      </c>
      <c r="H5776" s="561" t="s">
        <v>5564</v>
      </c>
      <c r="I5776" s="561" t="s">
        <v>23868</v>
      </c>
      <c r="J5776" s="561" t="s">
        <v>24</v>
      </c>
      <c r="K5776" s="562" t="s">
        <v>3442</v>
      </c>
      <c r="L5776" s="561" t="s">
        <v>25</v>
      </c>
    </row>
    <row r="5777" spans="1:12" x14ac:dyDescent="0.25">
      <c r="A5777" s="561" t="s">
        <v>5508</v>
      </c>
      <c r="B5777" s="561" t="s">
        <v>5509</v>
      </c>
      <c r="C5777" s="561" t="s">
        <v>5565</v>
      </c>
      <c r="D5777" s="561" t="s">
        <v>5566</v>
      </c>
      <c r="E5777" s="562" t="s">
        <v>22</v>
      </c>
      <c r="F5777" s="561" t="s">
        <v>22</v>
      </c>
      <c r="G5777" s="561" t="s">
        <v>33800</v>
      </c>
      <c r="H5777" s="561" t="s">
        <v>33801</v>
      </c>
      <c r="I5777" s="561" t="s">
        <v>23868</v>
      </c>
      <c r="J5777" s="561" t="s">
        <v>24</v>
      </c>
      <c r="K5777" s="562" t="s">
        <v>5039</v>
      </c>
      <c r="L5777" s="561" t="s">
        <v>25</v>
      </c>
    </row>
    <row r="5778" spans="1:12" x14ac:dyDescent="0.25">
      <c r="A5778" s="561" t="s">
        <v>5508</v>
      </c>
      <c r="B5778" s="561" t="s">
        <v>5509</v>
      </c>
      <c r="C5778" s="561" t="s">
        <v>5565</v>
      </c>
      <c r="D5778" s="561" t="s">
        <v>5566</v>
      </c>
      <c r="E5778" s="562" t="s">
        <v>22</v>
      </c>
      <c r="F5778" s="561" t="s">
        <v>22</v>
      </c>
      <c r="G5778" s="561" t="s">
        <v>33802</v>
      </c>
      <c r="H5778" s="561" t="s">
        <v>33803</v>
      </c>
      <c r="I5778" s="561" t="s">
        <v>23868</v>
      </c>
      <c r="J5778" s="561" t="s">
        <v>24</v>
      </c>
      <c r="K5778" s="562" t="s">
        <v>2424</v>
      </c>
      <c r="L5778" s="561" t="s">
        <v>25</v>
      </c>
    </row>
    <row r="5779" spans="1:12" x14ac:dyDescent="0.25">
      <c r="A5779" s="561" t="s">
        <v>5508</v>
      </c>
      <c r="B5779" s="561" t="s">
        <v>5509</v>
      </c>
      <c r="C5779" s="561" t="s">
        <v>5565</v>
      </c>
      <c r="D5779" s="561" t="s">
        <v>5566</v>
      </c>
      <c r="E5779" s="562" t="s">
        <v>22</v>
      </c>
      <c r="F5779" s="561" t="s">
        <v>22</v>
      </c>
      <c r="G5779" s="561" t="s">
        <v>33804</v>
      </c>
      <c r="H5779" s="561" t="s">
        <v>33805</v>
      </c>
      <c r="I5779" s="561" t="s">
        <v>23868</v>
      </c>
      <c r="J5779" s="561" t="s">
        <v>24</v>
      </c>
      <c r="K5779" s="562" t="s">
        <v>38638</v>
      </c>
      <c r="L5779" s="561" t="s">
        <v>25</v>
      </c>
    </row>
    <row r="5780" spans="1:12" x14ac:dyDescent="0.25">
      <c r="A5780" s="561" t="s">
        <v>5508</v>
      </c>
      <c r="B5780" s="561" t="s">
        <v>5509</v>
      </c>
      <c r="C5780" s="561" t="s">
        <v>5565</v>
      </c>
      <c r="D5780" s="561" t="s">
        <v>5566</v>
      </c>
      <c r="E5780" s="562" t="s">
        <v>22</v>
      </c>
      <c r="F5780" s="561" t="s">
        <v>22</v>
      </c>
      <c r="G5780" s="561" t="s">
        <v>33807</v>
      </c>
      <c r="H5780" s="561" t="s">
        <v>33808</v>
      </c>
      <c r="I5780" s="561" t="s">
        <v>23868</v>
      </c>
      <c r="J5780" s="561" t="s">
        <v>24</v>
      </c>
      <c r="K5780" s="562" t="s">
        <v>8475</v>
      </c>
      <c r="L5780" s="561" t="s">
        <v>25</v>
      </c>
    </row>
    <row r="5781" spans="1:12" x14ac:dyDescent="0.25">
      <c r="A5781" s="561" t="s">
        <v>5508</v>
      </c>
      <c r="B5781" s="561" t="s">
        <v>5509</v>
      </c>
      <c r="C5781" s="561" t="s">
        <v>5565</v>
      </c>
      <c r="D5781" s="561" t="s">
        <v>5566</v>
      </c>
      <c r="E5781" s="562" t="s">
        <v>22</v>
      </c>
      <c r="F5781" s="561" t="s">
        <v>22</v>
      </c>
      <c r="G5781" s="561" t="s">
        <v>33810</v>
      </c>
      <c r="H5781" s="561" t="s">
        <v>33811</v>
      </c>
      <c r="I5781" s="561" t="s">
        <v>23868</v>
      </c>
      <c r="J5781" s="561" t="s">
        <v>24</v>
      </c>
      <c r="K5781" s="562" t="s">
        <v>413</v>
      </c>
      <c r="L5781" s="561" t="s">
        <v>25</v>
      </c>
    </row>
    <row r="5782" spans="1:12" x14ac:dyDescent="0.25">
      <c r="A5782" s="561" t="s">
        <v>5508</v>
      </c>
      <c r="B5782" s="561" t="s">
        <v>5509</v>
      </c>
      <c r="C5782" s="561" t="s">
        <v>5565</v>
      </c>
      <c r="D5782" s="561" t="s">
        <v>5566</v>
      </c>
      <c r="E5782" s="562" t="s">
        <v>22</v>
      </c>
      <c r="F5782" s="561" t="s">
        <v>22</v>
      </c>
      <c r="G5782" s="561" t="s">
        <v>33812</v>
      </c>
      <c r="H5782" s="561" t="s">
        <v>33813</v>
      </c>
      <c r="I5782" s="561" t="s">
        <v>23868</v>
      </c>
      <c r="J5782" s="561" t="s">
        <v>24</v>
      </c>
      <c r="K5782" s="562" t="s">
        <v>38639</v>
      </c>
      <c r="L5782" s="561" t="s">
        <v>25</v>
      </c>
    </row>
    <row r="5783" spans="1:12" x14ac:dyDescent="0.25">
      <c r="A5783" s="561" t="s">
        <v>5508</v>
      </c>
      <c r="B5783" s="561" t="s">
        <v>5509</v>
      </c>
      <c r="C5783" s="561" t="s">
        <v>5565</v>
      </c>
      <c r="D5783" s="561" t="s">
        <v>5566</v>
      </c>
      <c r="E5783" s="562" t="s">
        <v>22</v>
      </c>
      <c r="F5783" s="561" t="s">
        <v>22</v>
      </c>
      <c r="G5783" s="561" t="s">
        <v>33814</v>
      </c>
      <c r="H5783" s="561" t="s">
        <v>33815</v>
      </c>
      <c r="I5783" s="561" t="s">
        <v>23868</v>
      </c>
      <c r="J5783" s="561" t="s">
        <v>24</v>
      </c>
      <c r="K5783" s="562" t="s">
        <v>7348</v>
      </c>
      <c r="L5783" s="561" t="s">
        <v>25</v>
      </c>
    </row>
    <row r="5784" spans="1:12" x14ac:dyDescent="0.25">
      <c r="A5784" s="561" t="s">
        <v>5508</v>
      </c>
      <c r="B5784" s="561" t="s">
        <v>5509</v>
      </c>
      <c r="C5784" s="561" t="s">
        <v>5565</v>
      </c>
      <c r="D5784" s="561" t="s">
        <v>5566</v>
      </c>
      <c r="E5784" s="562" t="s">
        <v>22</v>
      </c>
      <c r="F5784" s="561" t="s">
        <v>22</v>
      </c>
      <c r="G5784" s="561" t="s">
        <v>33816</v>
      </c>
      <c r="H5784" s="561" t="s">
        <v>33817</v>
      </c>
      <c r="I5784" s="561" t="s">
        <v>23868</v>
      </c>
      <c r="J5784" s="561" t="s">
        <v>24</v>
      </c>
      <c r="K5784" s="562" t="s">
        <v>7835</v>
      </c>
      <c r="L5784" s="561" t="s">
        <v>25</v>
      </c>
    </row>
    <row r="5785" spans="1:12" x14ac:dyDescent="0.25">
      <c r="A5785" s="561" t="s">
        <v>5508</v>
      </c>
      <c r="B5785" s="561" t="s">
        <v>5509</v>
      </c>
      <c r="C5785" s="561" t="s">
        <v>5565</v>
      </c>
      <c r="D5785" s="561" t="s">
        <v>5566</v>
      </c>
      <c r="E5785" s="562" t="s">
        <v>22</v>
      </c>
      <c r="F5785" s="561" t="s">
        <v>22</v>
      </c>
      <c r="G5785" s="561" t="s">
        <v>33818</v>
      </c>
      <c r="H5785" s="561" t="s">
        <v>33819</v>
      </c>
      <c r="I5785" s="561" t="s">
        <v>23868</v>
      </c>
      <c r="J5785" s="561" t="s">
        <v>326</v>
      </c>
      <c r="K5785" s="562" t="s">
        <v>968</v>
      </c>
      <c r="L5785" s="561" t="s">
        <v>25</v>
      </c>
    </row>
    <row r="5786" spans="1:12" x14ac:dyDescent="0.25">
      <c r="A5786" s="561" t="s">
        <v>5508</v>
      </c>
      <c r="B5786" s="561" t="s">
        <v>5509</v>
      </c>
      <c r="C5786" s="561" t="s">
        <v>5565</v>
      </c>
      <c r="D5786" s="561" t="s">
        <v>5566</v>
      </c>
      <c r="E5786" s="562" t="s">
        <v>22</v>
      </c>
      <c r="F5786" s="561" t="s">
        <v>22</v>
      </c>
      <c r="G5786" s="561" t="s">
        <v>33820</v>
      </c>
      <c r="H5786" s="561" t="s">
        <v>33821</v>
      </c>
      <c r="I5786" s="561" t="s">
        <v>23868</v>
      </c>
      <c r="J5786" s="561" t="s">
        <v>24</v>
      </c>
      <c r="K5786" s="562" t="s">
        <v>7435</v>
      </c>
      <c r="L5786" s="561" t="s">
        <v>25</v>
      </c>
    </row>
    <row r="5787" spans="1:12" x14ac:dyDescent="0.25">
      <c r="A5787" s="561" t="s">
        <v>5508</v>
      </c>
      <c r="B5787" s="561" t="s">
        <v>5509</v>
      </c>
      <c r="C5787" s="561" t="s">
        <v>5565</v>
      </c>
      <c r="D5787" s="561" t="s">
        <v>5566</v>
      </c>
      <c r="E5787" s="562" t="s">
        <v>22</v>
      </c>
      <c r="F5787" s="561" t="s">
        <v>22</v>
      </c>
      <c r="G5787" s="561" t="s">
        <v>33822</v>
      </c>
      <c r="H5787" s="561" t="s">
        <v>33823</v>
      </c>
      <c r="I5787" s="561" t="s">
        <v>23868</v>
      </c>
      <c r="J5787" s="561" t="s">
        <v>24</v>
      </c>
      <c r="K5787" s="562" t="s">
        <v>4949</v>
      </c>
      <c r="L5787" s="561" t="s">
        <v>25</v>
      </c>
    </row>
    <row r="5788" spans="1:12" x14ac:dyDescent="0.25">
      <c r="A5788" s="561" t="s">
        <v>5508</v>
      </c>
      <c r="B5788" s="561" t="s">
        <v>5509</v>
      </c>
      <c r="C5788" s="561" t="s">
        <v>5565</v>
      </c>
      <c r="D5788" s="561" t="s">
        <v>5566</v>
      </c>
      <c r="E5788" s="562" t="s">
        <v>22</v>
      </c>
      <c r="F5788" s="561" t="s">
        <v>22</v>
      </c>
      <c r="G5788" s="561" t="s">
        <v>33824</v>
      </c>
      <c r="H5788" s="561" t="s">
        <v>33825</v>
      </c>
      <c r="I5788" s="561" t="s">
        <v>23868</v>
      </c>
      <c r="J5788" s="561" t="s">
        <v>24</v>
      </c>
      <c r="K5788" s="562" t="s">
        <v>7353</v>
      </c>
      <c r="L5788" s="561" t="s">
        <v>25</v>
      </c>
    </row>
    <row r="5789" spans="1:12" x14ac:dyDescent="0.25">
      <c r="A5789" s="561" t="s">
        <v>5508</v>
      </c>
      <c r="B5789" s="561" t="s">
        <v>5509</v>
      </c>
      <c r="C5789" s="561" t="s">
        <v>5565</v>
      </c>
      <c r="D5789" s="561" t="s">
        <v>5566</v>
      </c>
      <c r="E5789" s="562" t="s">
        <v>22</v>
      </c>
      <c r="F5789" s="561" t="s">
        <v>22</v>
      </c>
      <c r="G5789" s="561" t="s">
        <v>33826</v>
      </c>
      <c r="H5789" s="561" t="s">
        <v>33827</v>
      </c>
      <c r="I5789" s="561" t="s">
        <v>23868</v>
      </c>
      <c r="J5789" s="561" t="s">
        <v>326</v>
      </c>
      <c r="K5789" s="562" t="s">
        <v>4777</v>
      </c>
      <c r="L5789" s="561" t="s">
        <v>25</v>
      </c>
    </row>
    <row r="5790" spans="1:12" x14ac:dyDescent="0.25">
      <c r="A5790" s="561" t="s">
        <v>5508</v>
      </c>
      <c r="B5790" s="561" t="s">
        <v>5509</v>
      </c>
      <c r="C5790" s="561" t="s">
        <v>5565</v>
      </c>
      <c r="D5790" s="561" t="s">
        <v>5566</v>
      </c>
      <c r="E5790" s="562" t="s">
        <v>22</v>
      </c>
      <c r="F5790" s="561" t="s">
        <v>22</v>
      </c>
      <c r="G5790" s="561" t="s">
        <v>33828</v>
      </c>
      <c r="H5790" s="561" t="s">
        <v>33829</v>
      </c>
      <c r="I5790" s="561" t="s">
        <v>23868</v>
      </c>
      <c r="J5790" s="561" t="s">
        <v>24</v>
      </c>
      <c r="K5790" s="562" t="s">
        <v>8618</v>
      </c>
      <c r="L5790" s="561" t="s">
        <v>25</v>
      </c>
    </row>
    <row r="5791" spans="1:12" x14ac:dyDescent="0.25">
      <c r="A5791" s="561" t="s">
        <v>5508</v>
      </c>
      <c r="B5791" s="561" t="s">
        <v>5509</v>
      </c>
      <c r="C5791" s="561" t="s">
        <v>5565</v>
      </c>
      <c r="D5791" s="561" t="s">
        <v>5566</v>
      </c>
      <c r="E5791" s="562" t="s">
        <v>22</v>
      </c>
      <c r="F5791" s="561" t="s">
        <v>22</v>
      </c>
      <c r="G5791" s="561" t="s">
        <v>33830</v>
      </c>
      <c r="H5791" s="561" t="s">
        <v>33831</v>
      </c>
      <c r="I5791" s="561" t="s">
        <v>23868</v>
      </c>
      <c r="J5791" s="561" t="s">
        <v>24</v>
      </c>
      <c r="K5791" s="562" t="s">
        <v>2872</v>
      </c>
      <c r="L5791" s="561" t="s">
        <v>25</v>
      </c>
    </row>
    <row r="5792" spans="1:12" x14ac:dyDescent="0.25">
      <c r="A5792" s="561" t="s">
        <v>5508</v>
      </c>
      <c r="B5792" s="561" t="s">
        <v>5509</v>
      </c>
      <c r="C5792" s="561" t="s">
        <v>5565</v>
      </c>
      <c r="D5792" s="561" t="s">
        <v>5566</v>
      </c>
      <c r="E5792" s="562" t="s">
        <v>22</v>
      </c>
      <c r="F5792" s="561" t="s">
        <v>22</v>
      </c>
      <c r="G5792" s="561" t="s">
        <v>33832</v>
      </c>
      <c r="H5792" s="561" t="s">
        <v>33833</v>
      </c>
      <c r="I5792" s="561" t="s">
        <v>23868</v>
      </c>
      <c r="J5792" s="561" t="s">
        <v>326</v>
      </c>
      <c r="K5792" s="562" t="s">
        <v>8057</v>
      </c>
      <c r="L5792" s="561" t="s">
        <v>25</v>
      </c>
    </row>
    <row r="5793" spans="1:12" x14ac:dyDescent="0.25">
      <c r="A5793" s="561" t="s">
        <v>5508</v>
      </c>
      <c r="B5793" s="561" t="s">
        <v>5509</v>
      </c>
      <c r="C5793" s="561" t="s">
        <v>5565</v>
      </c>
      <c r="D5793" s="561" t="s">
        <v>5566</v>
      </c>
      <c r="E5793" s="562" t="s">
        <v>22</v>
      </c>
      <c r="F5793" s="561" t="s">
        <v>22</v>
      </c>
      <c r="G5793" s="561" t="s">
        <v>33835</v>
      </c>
      <c r="H5793" s="561" t="s">
        <v>33836</v>
      </c>
      <c r="I5793" s="561" t="s">
        <v>23868</v>
      </c>
      <c r="J5793" s="561" t="s">
        <v>24</v>
      </c>
      <c r="K5793" s="562" t="s">
        <v>7661</v>
      </c>
      <c r="L5793" s="561" t="s">
        <v>25</v>
      </c>
    </row>
    <row r="5794" spans="1:12" x14ac:dyDescent="0.25">
      <c r="A5794" s="561" t="s">
        <v>5508</v>
      </c>
      <c r="B5794" s="561" t="s">
        <v>5509</v>
      </c>
      <c r="C5794" s="561" t="s">
        <v>5565</v>
      </c>
      <c r="D5794" s="561" t="s">
        <v>5566</v>
      </c>
      <c r="E5794" s="562" t="s">
        <v>22</v>
      </c>
      <c r="F5794" s="561" t="s">
        <v>22</v>
      </c>
      <c r="G5794" s="561" t="s">
        <v>33837</v>
      </c>
      <c r="H5794" s="561" t="s">
        <v>33838</v>
      </c>
      <c r="I5794" s="561" t="s">
        <v>23868</v>
      </c>
      <c r="J5794" s="561" t="s">
        <v>24</v>
      </c>
      <c r="K5794" s="562" t="s">
        <v>7607</v>
      </c>
      <c r="L5794" s="561" t="s">
        <v>25</v>
      </c>
    </row>
    <row r="5795" spans="1:12" x14ac:dyDescent="0.25">
      <c r="A5795" s="561" t="s">
        <v>5508</v>
      </c>
      <c r="B5795" s="561" t="s">
        <v>5509</v>
      </c>
      <c r="C5795" s="561" t="s">
        <v>5565</v>
      </c>
      <c r="D5795" s="561" t="s">
        <v>5566</v>
      </c>
      <c r="E5795" s="562" t="s">
        <v>22</v>
      </c>
      <c r="F5795" s="561" t="s">
        <v>22</v>
      </c>
      <c r="G5795" s="561" t="s">
        <v>33839</v>
      </c>
      <c r="H5795" s="561" t="s">
        <v>33840</v>
      </c>
      <c r="I5795" s="561" t="s">
        <v>23868</v>
      </c>
      <c r="J5795" s="561" t="s">
        <v>24</v>
      </c>
      <c r="K5795" s="562" t="s">
        <v>38640</v>
      </c>
      <c r="L5795" s="561" t="s">
        <v>25</v>
      </c>
    </row>
    <row r="5796" spans="1:12" x14ac:dyDescent="0.25">
      <c r="A5796" s="561" t="s">
        <v>5508</v>
      </c>
      <c r="B5796" s="561" t="s">
        <v>5509</v>
      </c>
      <c r="C5796" s="561" t="s">
        <v>5565</v>
      </c>
      <c r="D5796" s="561" t="s">
        <v>5566</v>
      </c>
      <c r="E5796" s="562" t="s">
        <v>22</v>
      </c>
      <c r="F5796" s="561" t="s">
        <v>22</v>
      </c>
      <c r="G5796" s="561" t="s">
        <v>33841</v>
      </c>
      <c r="H5796" s="561" t="s">
        <v>33842</v>
      </c>
      <c r="I5796" s="561" t="s">
        <v>23868</v>
      </c>
      <c r="J5796" s="561" t="s">
        <v>326</v>
      </c>
      <c r="K5796" s="562" t="s">
        <v>1228</v>
      </c>
      <c r="L5796" s="561" t="s">
        <v>25</v>
      </c>
    </row>
    <row r="5797" spans="1:12" x14ac:dyDescent="0.25">
      <c r="A5797" s="561" t="s">
        <v>5508</v>
      </c>
      <c r="B5797" s="561" t="s">
        <v>5509</v>
      </c>
      <c r="C5797" s="561" t="s">
        <v>5565</v>
      </c>
      <c r="D5797" s="561" t="s">
        <v>5566</v>
      </c>
      <c r="E5797" s="562" t="s">
        <v>22</v>
      </c>
      <c r="F5797" s="561" t="s">
        <v>22</v>
      </c>
      <c r="G5797" s="561" t="s">
        <v>33843</v>
      </c>
      <c r="H5797" s="561" t="s">
        <v>33844</v>
      </c>
      <c r="I5797" s="561" t="s">
        <v>23868</v>
      </c>
      <c r="J5797" s="561" t="s">
        <v>24</v>
      </c>
      <c r="K5797" s="562" t="s">
        <v>38641</v>
      </c>
      <c r="L5797" s="561" t="s">
        <v>25</v>
      </c>
    </row>
    <row r="5798" spans="1:12" x14ac:dyDescent="0.25">
      <c r="A5798" s="561" t="s">
        <v>5508</v>
      </c>
      <c r="B5798" s="561" t="s">
        <v>5509</v>
      </c>
      <c r="C5798" s="561" t="s">
        <v>5565</v>
      </c>
      <c r="D5798" s="561" t="s">
        <v>5566</v>
      </c>
      <c r="E5798" s="562" t="s">
        <v>22</v>
      </c>
      <c r="F5798" s="561" t="s">
        <v>22</v>
      </c>
      <c r="G5798" s="561" t="s">
        <v>33845</v>
      </c>
      <c r="H5798" s="561" t="s">
        <v>33846</v>
      </c>
      <c r="I5798" s="561" t="s">
        <v>23868</v>
      </c>
      <c r="J5798" s="561" t="s">
        <v>24</v>
      </c>
      <c r="K5798" s="562" t="s">
        <v>38642</v>
      </c>
      <c r="L5798" s="561" t="s">
        <v>25</v>
      </c>
    </row>
    <row r="5799" spans="1:12" x14ac:dyDescent="0.25">
      <c r="A5799" s="561" t="s">
        <v>5508</v>
      </c>
      <c r="B5799" s="561" t="s">
        <v>5509</v>
      </c>
      <c r="C5799" s="561" t="s">
        <v>5565</v>
      </c>
      <c r="D5799" s="561" t="s">
        <v>5566</v>
      </c>
      <c r="E5799" s="562" t="s">
        <v>22</v>
      </c>
      <c r="F5799" s="561" t="s">
        <v>22</v>
      </c>
      <c r="G5799" s="561" t="s">
        <v>33848</v>
      </c>
      <c r="H5799" s="561" t="s">
        <v>33849</v>
      </c>
      <c r="I5799" s="561" t="s">
        <v>23868</v>
      </c>
      <c r="J5799" s="561" t="s">
        <v>326</v>
      </c>
      <c r="K5799" s="562" t="s">
        <v>7234</v>
      </c>
      <c r="L5799" s="561" t="s">
        <v>25</v>
      </c>
    </row>
    <row r="5800" spans="1:12" x14ac:dyDescent="0.25">
      <c r="A5800" s="561" t="s">
        <v>5508</v>
      </c>
      <c r="B5800" s="561" t="s">
        <v>5509</v>
      </c>
      <c r="C5800" s="561" t="s">
        <v>5565</v>
      </c>
      <c r="D5800" s="561" t="s">
        <v>5566</v>
      </c>
      <c r="E5800" s="562" t="s">
        <v>22</v>
      </c>
      <c r="F5800" s="561" t="s">
        <v>22</v>
      </c>
      <c r="G5800" s="561" t="s">
        <v>33850</v>
      </c>
      <c r="H5800" s="561" t="s">
        <v>33851</v>
      </c>
      <c r="I5800" s="561" t="s">
        <v>23868</v>
      </c>
      <c r="J5800" s="561" t="s">
        <v>24</v>
      </c>
      <c r="K5800" s="562" t="s">
        <v>2756</v>
      </c>
      <c r="L5800" s="561" t="s">
        <v>25</v>
      </c>
    </row>
    <row r="5801" spans="1:12" x14ac:dyDescent="0.25">
      <c r="A5801" s="561" t="s">
        <v>5508</v>
      </c>
      <c r="B5801" s="561" t="s">
        <v>5509</v>
      </c>
      <c r="C5801" s="561" t="s">
        <v>5565</v>
      </c>
      <c r="D5801" s="561" t="s">
        <v>5566</v>
      </c>
      <c r="E5801" s="562" t="s">
        <v>22</v>
      </c>
      <c r="F5801" s="561" t="s">
        <v>22</v>
      </c>
      <c r="G5801" s="561" t="s">
        <v>33852</v>
      </c>
      <c r="H5801" s="561" t="s">
        <v>33853</v>
      </c>
      <c r="I5801" s="561" t="s">
        <v>23868</v>
      </c>
      <c r="J5801" s="561" t="s">
        <v>24</v>
      </c>
      <c r="K5801" s="562" t="s">
        <v>31821</v>
      </c>
      <c r="L5801" s="561" t="s">
        <v>25</v>
      </c>
    </row>
    <row r="5802" spans="1:12" x14ac:dyDescent="0.25">
      <c r="A5802" s="561" t="s">
        <v>5508</v>
      </c>
      <c r="B5802" s="561" t="s">
        <v>5509</v>
      </c>
      <c r="C5802" s="561" t="s">
        <v>5565</v>
      </c>
      <c r="D5802" s="561" t="s">
        <v>5566</v>
      </c>
      <c r="E5802" s="562" t="s">
        <v>22</v>
      </c>
      <c r="F5802" s="561" t="s">
        <v>22</v>
      </c>
      <c r="G5802" s="561" t="s">
        <v>33854</v>
      </c>
      <c r="H5802" s="561" t="s">
        <v>33855</v>
      </c>
      <c r="I5802" s="561" t="s">
        <v>23868</v>
      </c>
      <c r="J5802" s="561" t="s">
        <v>24</v>
      </c>
      <c r="K5802" s="562" t="s">
        <v>6978</v>
      </c>
      <c r="L5802" s="561" t="s">
        <v>25</v>
      </c>
    </row>
    <row r="5803" spans="1:12" x14ac:dyDescent="0.25">
      <c r="A5803" s="561" t="s">
        <v>5508</v>
      </c>
      <c r="B5803" s="561" t="s">
        <v>5509</v>
      </c>
      <c r="C5803" s="561" t="s">
        <v>5565</v>
      </c>
      <c r="D5803" s="561" t="s">
        <v>5566</v>
      </c>
      <c r="E5803" s="562" t="s">
        <v>22</v>
      </c>
      <c r="F5803" s="561" t="s">
        <v>22</v>
      </c>
      <c r="G5803" s="561" t="s">
        <v>33856</v>
      </c>
      <c r="H5803" s="561" t="s">
        <v>33857</v>
      </c>
      <c r="I5803" s="561" t="s">
        <v>23868</v>
      </c>
      <c r="J5803" s="561" t="s">
        <v>326</v>
      </c>
      <c r="K5803" s="562" t="s">
        <v>1512</v>
      </c>
      <c r="L5803" s="561" t="s">
        <v>25</v>
      </c>
    </row>
    <row r="5804" spans="1:12" x14ac:dyDescent="0.25">
      <c r="A5804" s="561" t="s">
        <v>5508</v>
      </c>
      <c r="B5804" s="561" t="s">
        <v>5509</v>
      </c>
      <c r="C5804" s="561" t="s">
        <v>5565</v>
      </c>
      <c r="D5804" s="561" t="s">
        <v>5566</v>
      </c>
      <c r="E5804" s="562" t="s">
        <v>22</v>
      </c>
      <c r="F5804" s="561" t="s">
        <v>22</v>
      </c>
      <c r="G5804" s="561" t="s">
        <v>33858</v>
      </c>
      <c r="H5804" s="561" t="s">
        <v>33859</v>
      </c>
      <c r="I5804" s="561" t="s">
        <v>23868</v>
      </c>
      <c r="J5804" s="561" t="s">
        <v>24</v>
      </c>
      <c r="K5804" s="562" t="s">
        <v>2363</v>
      </c>
      <c r="L5804" s="561" t="s">
        <v>25</v>
      </c>
    </row>
    <row r="5805" spans="1:12" x14ac:dyDescent="0.25">
      <c r="A5805" s="561" t="s">
        <v>5508</v>
      </c>
      <c r="B5805" s="561" t="s">
        <v>5509</v>
      </c>
      <c r="C5805" s="561" t="s">
        <v>5565</v>
      </c>
      <c r="D5805" s="561" t="s">
        <v>5566</v>
      </c>
      <c r="E5805" s="562" t="s">
        <v>22</v>
      </c>
      <c r="F5805" s="561" t="s">
        <v>22</v>
      </c>
      <c r="G5805" s="561" t="s">
        <v>33860</v>
      </c>
      <c r="H5805" s="561" t="s">
        <v>33861</v>
      </c>
      <c r="I5805" s="561" t="s">
        <v>23868</v>
      </c>
      <c r="J5805" s="561" t="s">
        <v>24</v>
      </c>
      <c r="K5805" s="562" t="s">
        <v>187</v>
      </c>
      <c r="L5805" s="561" t="s">
        <v>25</v>
      </c>
    </row>
    <row r="5806" spans="1:12" x14ac:dyDescent="0.25">
      <c r="A5806" s="561" t="s">
        <v>5508</v>
      </c>
      <c r="B5806" s="561" t="s">
        <v>5509</v>
      </c>
      <c r="C5806" s="561" t="s">
        <v>5572</v>
      </c>
      <c r="D5806" s="561" t="s">
        <v>5573</v>
      </c>
      <c r="E5806" s="562" t="s">
        <v>22</v>
      </c>
      <c r="F5806" s="561" t="s">
        <v>22</v>
      </c>
      <c r="G5806" s="561" t="s">
        <v>33862</v>
      </c>
      <c r="H5806" s="561" t="s">
        <v>5574</v>
      </c>
      <c r="I5806" s="561" t="s">
        <v>23868</v>
      </c>
      <c r="J5806" s="561" t="s">
        <v>7063</v>
      </c>
      <c r="K5806" s="562" t="s">
        <v>2758</v>
      </c>
      <c r="L5806" s="561" t="s">
        <v>25</v>
      </c>
    </row>
    <row r="5807" spans="1:12" x14ac:dyDescent="0.25">
      <c r="A5807" s="561" t="s">
        <v>5508</v>
      </c>
      <c r="B5807" s="561" t="s">
        <v>5509</v>
      </c>
      <c r="C5807" s="561" t="s">
        <v>5572</v>
      </c>
      <c r="D5807" s="561" t="s">
        <v>5573</v>
      </c>
      <c r="E5807" s="562" t="s">
        <v>22</v>
      </c>
      <c r="F5807" s="561" t="s">
        <v>22</v>
      </c>
      <c r="G5807" s="561" t="s">
        <v>33863</v>
      </c>
      <c r="H5807" s="561" t="s">
        <v>5576</v>
      </c>
      <c r="I5807" s="561" t="s">
        <v>23868</v>
      </c>
      <c r="J5807" s="561" t="s">
        <v>24</v>
      </c>
      <c r="K5807" s="562" t="s">
        <v>5053</v>
      </c>
      <c r="L5807" s="561" t="s">
        <v>25</v>
      </c>
    </row>
    <row r="5808" spans="1:12" x14ac:dyDescent="0.25">
      <c r="A5808" s="561" t="s">
        <v>5508</v>
      </c>
      <c r="B5808" s="561" t="s">
        <v>5509</v>
      </c>
      <c r="C5808" s="561" t="s">
        <v>5572</v>
      </c>
      <c r="D5808" s="561" t="s">
        <v>5573</v>
      </c>
      <c r="E5808" s="562" t="s">
        <v>22</v>
      </c>
      <c r="F5808" s="561" t="s">
        <v>22</v>
      </c>
      <c r="G5808" s="561" t="s">
        <v>33864</v>
      </c>
      <c r="H5808" s="561" t="s">
        <v>5577</v>
      </c>
      <c r="I5808" s="561" t="s">
        <v>23148</v>
      </c>
      <c r="J5808" s="561" t="s">
        <v>24</v>
      </c>
      <c r="K5808" s="562" t="s">
        <v>886</v>
      </c>
      <c r="L5808" s="561" t="s">
        <v>25</v>
      </c>
    </row>
    <row r="5809" spans="1:12" x14ac:dyDescent="0.25">
      <c r="A5809" s="561" t="s">
        <v>5508</v>
      </c>
      <c r="B5809" s="561" t="s">
        <v>5509</v>
      </c>
      <c r="C5809" s="561" t="s">
        <v>5572</v>
      </c>
      <c r="D5809" s="561" t="s">
        <v>5573</v>
      </c>
      <c r="E5809" s="562" t="s">
        <v>22</v>
      </c>
      <c r="F5809" s="561" t="s">
        <v>22</v>
      </c>
      <c r="G5809" s="561" t="s">
        <v>33865</v>
      </c>
      <c r="H5809" s="561" t="s">
        <v>33866</v>
      </c>
      <c r="I5809" s="561" t="s">
        <v>23868</v>
      </c>
      <c r="J5809" s="561" t="s">
        <v>24</v>
      </c>
      <c r="K5809" s="562" t="s">
        <v>3702</v>
      </c>
      <c r="L5809" s="561" t="s">
        <v>25</v>
      </c>
    </row>
    <row r="5810" spans="1:12" x14ac:dyDescent="0.25">
      <c r="A5810" s="561" t="s">
        <v>5508</v>
      </c>
      <c r="B5810" s="561" t="s">
        <v>5509</v>
      </c>
      <c r="C5810" s="561" t="s">
        <v>5572</v>
      </c>
      <c r="D5810" s="561" t="s">
        <v>5573</v>
      </c>
      <c r="E5810" s="562" t="s">
        <v>22</v>
      </c>
      <c r="F5810" s="561" t="s">
        <v>22</v>
      </c>
      <c r="G5810" s="561" t="s">
        <v>33867</v>
      </c>
      <c r="H5810" s="561" t="s">
        <v>5579</v>
      </c>
      <c r="I5810" s="561" t="s">
        <v>23868</v>
      </c>
      <c r="J5810" s="561" t="s">
        <v>24</v>
      </c>
      <c r="K5810" s="562" t="s">
        <v>4006</v>
      </c>
      <c r="L5810" s="561" t="s">
        <v>25</v>
      </c>
    </row>
    <row r="5811" spans="1:12" x14ac:dyDescent="0.25">
      <c r="A5811" s="561" t="s">
        <v>5508</v>
      </c>
      <c r="B5811" s="561" t="s">
        <v>5509</v>
      </c>
      <c r="C5811" s="561" t="s">
        <v>5572</v>
      </c>
      <c r="D5811" s="561" t="s">
        <v>5573</v>
      </c>
      <c r="E5811" s="562" t="s">
        <v>22</v>
      </c>
      <c r="F5811" s="561" t="s">
        <v>22</v>
      </c>
      <c r="G5811" s="561" t="s">
        <v>33868</v>
      </c>
      <c r="H5811" s="561" t="s">
        <v>33869</v>
      </c>
      <c r="I5811" s="561" t="s">
        <v>23868</v>
      </c>
      <c r="J5811" s="561" t="s">
        <v>24</v>
      </c>
      <c r="K5811" s="562" t="s">
        <v>38643</v>
      </c>
      <c r="L5811" s="561" t="s">
        <v>25</v>
      </c>
    </row>
    <row r="5812" spans="1:12" x14ac:dyDescent="0.25">
      <c r="A5812" s="561" t="s">
        <v>5508</v>
      </c>
      <c r="B5812" s="561" t="s">
        <v>5509</v>
      </c>
      <c r="C5812" s="561" t="s">
        <v>5572</v>
      </c>
      <c r="D5812" s="561" t="s">
        <v>5573</v>
      </c>
      <c r="E5812" s="562" t="s">
        <v>22</v>
      </c>
      <c r="F5812" s="561" t="s">
        <v>22</v>
      </c>
      <c r="G5812" s="561" t="s">
        <v>33870</v>
      </c>
      <c r="H5812" s="561" t="s">
        <v>5581</v>
      </c>
      <c r="I5812" s="561" t="s">
        <v>23868</v>
      </c>
      <c r="J5812" s="561" t="s">
        <v>24</v>
      </c>
      <c r="K5812" s="562" t="s">
        <v>27082</v>
      </c>
      <c r="L5812" s="561" t="s">
        <v>25</v>
      </c>
    </row>
    <row r="5813" spans="1:12" x14ac:dyDescent="0.25">
      <c r="A5813" s="561" t="s">
        <v>5508</v>
      </c>
      <c r="B5813" s="561" t="s">
        <v>5509</v>
      </c>
      <c r="C5813" s="561" t="s">
        <v>5572</v>
      </c>
      <c r="D5813" s="561" t="s">
        <v>5573</v>
      </c>
      <c r="E5813" s="562" t="s">
        <v>22</v>
      </c>
      <c r="F5813" s="561" t="s">
        <v>22</v>
      </c>
      <c r="G5813" s="561" t="s">
        <v>33871</v>
      </c>
      <c r="H5813" s="561" t="s">
        <v>33872</v>
      </c>
      <c r="I5813" s="561" t="s">
        <v>23868</v>
      </c>
      <c r="J5813" s="561" t="s">
        <v>24</v>
      </c>
      <c r="K5813" s="562" t="s">
        <v>3682</v>
      </c>
      <c r="L5813" s="561" t="s">
        <v>25</v>
      </c>
    </row>
    <row r="5814" spans="1:12" x14ac:dyDescent="0.25">
      <c r="A5814" s="561" t="s">
        <v>5508</v>
      </c>
      <c r="B5814" s="561" t="s">
        <v>5509</v>
      </c>
      <c r="C5814" s="561" t="s">
        <v>5572</v>
      </c>
      <c r="D5814" s="561" t="s">
        <v>5573</v>
      </c>
      <c r="E5814" s="562" t="s">
        <v>22</v>
      </c>
      <c r="F5814" s="561" t="s">
        <v>22</v>
      </c>
      <c r="G5814" s="561" t="s">
        <v>33873</v>
      </c>
      <c r="H5814" s="561" t="s">
        <v>5583</v>
      </c>
      <c r="I5814" s="561" t="s">
        <v>23868</v>
      </c>
      <c r="J5814" s="561" t="s">
        <v>24</v>
      </c>
      <c r="K5814" s="562" t="s">
        <v>4031</v>
      </c>
      <c r="L5814" s="561" t="s">
        <v>25</v>
      </c>
    </row>
    <row r="5815" spans="1:12" x14ac:dyDescent="0.25">
      <c r="A5815" s="561" t="s">
        <v>5508</v>
      </c>
      <c r="B5815" s="561" t="s">
        <v>5509</v>
      </c>
      <c r="C5815" s="561" t="s">
        <v>5572</v>
      </c>
      <c r="D5815" s="561" t="s">
        <v>5573</v>
      </c>
      <c r="E5815" s="562" t="s">
        <v>22</v>
      </c>
      <c r="F5815" s="561" t="s">
        <v>22</v>
      </c>
      <c r="G5815" s="561" t="s">
        <v>33874</v>
      </c>
      <c r="H5815" s="561" t="s">
        <v>33875</v>
      </c>
      <c r="I5815" s="561" t="s">
        <v>23868</v>
      </c>
      <c r="J5815" s="561" t="s">
        <v>24</v>
      </c>
      <c r="K5815" s="562" t="s">
        <v>2200</v>
      </c>
      <c r="L5815" s="561" t="s">
        <v>25</v>
      </c>
    </row>
    <row r="5816" spans="1:12" x14ac:dyDescent="0.25">
      <c r="A5816" s="561" t="s">
        <v>5508</v>
      </c>
      <c r="B5816" s="561" t="s">
        <v>5509</v>
      </c>
      <c r="C5816" s="561" t="s">
        <v>5572</v>
      </c>
      <c r="D5816" s="561" t="s">
        <v>5573</v>
      </c>
      <c r="E5816" s="562" t="s">
        <v>22</v>
      </c>
      <c r="F5816" s="561" t="s">
        <v>22</v>
      </c>
      <c r="G5816" s="561" t="s">
        <v>33877</v>
      </c>
      <c r="H5816" s="561" t="s">
        <v>5584</v>
      </c>
      <c r="I5816" s="561" t="s">
        <v>23868</v>
      </c>
      <c r="J5816" s="561" t="s">
        <v>24</v>
      </c>
      <c r="K5816" s="562" t="s">
        <v>33580</v>
      </c>
      <c r="L5816" s="561" t="s">
        <v>25</v>
      </c>
    </row>
    <row r="5817" spans="1:12" x14ac:dyDescent="0.25">
      <c r="A5817" s="561" t="s">
        <v>5508</v>
      </c>
      <c r="B5817" s="561" t="s">
        <v>5509</v>
      </c>
      <c r="C5817" s="561" t="s">
        <v>5572</v>
      </c>
      <c r="D5817" s="561" t="s">
        <v>5573</v>
      </c>
      <c r="E5817" s="562" t="s">
        <v>22</v>
      </c>
      <c r="F5817" s="561" t="s">
        <v>22</v>
      </c>
      <c r="G5817" s="561" t="s">
        <v>33878</v>
      </c>
      <c r="H5817" s="561" t="s">
        <v>33879</v>
      </c>
      <c r="I5817" s="561" t="s">
        <v>23868</v>
      </c>
      <c r="J5817" s="561" t="s">
        <v>24</v>
      </c>
      <c r="K5817" s="562" t="s">
        <v>27839</v>
      </c>
      <c r="L5817" s="561" t="s">
        <v>25</v>
      </c>
    </row>
    <row r="5818" spans="1:12" x14ac:dyDescent="0.25">
      <c r="A5818" s="561" t="s">
        <v>5508</v>
      </c>
      <c r="B5818" s="561" t="s">
        <v>5509</v>
      </c>
      <c r="C5818" s="561" t="s">
        <v>5572</v>
      </c>
      <c r="D5818" s="561" t="s">
        <v>5573</v>
      </c>
      <c r="E5818" s="562" t="s">
        <v>22</v>
      </c>
      <c r="F5818" s="561" t="s">
        <v>22</v>
      </c>
      <c r="G5818" s="561" t="s">
        <v>33880</v>
      </c>
      <c r="H5818" s="561" t="s">
        <v>5586</v>
      </c>
      <c r="I5818" s="561" t="s">
        <v>23868</v>
      </c>
      <c r="J5818" s="561" t="s">
        <v>24</v>
      </c>
      <c r="K5818" s="562" t="s">
        <v>1462</v>
      </c>
      <c r="L5818" s="561" t="s">
        <v>25</v>
      </c>
    </row>
    <row r="5819" spans="1:12" x14ac:dyDescent="0.25">
      <c r="A5819" s="561" t="s">
        <v>5508</v>
      </c>
      <c r="B5819" s="561" t="s">
        <v>5509</v>
      </c>
      <c r="C5819" s="561" t="s">
        <v>5572</v>
      </c>
      <c r="D5819" s="561" t="s">
        <v>5573</v>
      </c>
      <c r="E5819" s="562" t="s">
        <v>22</v>
      </c>
      <c r="F5819" s="561" t="s">
        <v>22</v>
      </c>
      <c r="G5819" s="561" t="s">
        <v>33881</v>
      </c>
      <c r="H5819" s="561" t="s">
        <v>33882</v>
      </c>
      <c r="I5819" s="561" t="s">
        <v>23868</v>
      </c>
      <c r="J5819" s="561" t="s">
        <v>24</v>
      </c>
      <c r="K5819" s="562" t="s">
        <v>136</v>
      </c>
      <c r="L5819" s="561" t="s">
        <v>25</v>
      </c>
    </row>
    <row r="5820" spans="1:12" x14ac:dyDescent="0.25">
      <c r="A5820" s="561" t="s">
        <v>5508</v>
      </c>
      <c r="B5820" s="561" t="s">
        <v>5509</v>
      </c>
      <c r="C5820" s="561" t="s">
        <v>5572</v>
      </c>
      <c r="D5820" s="561" t="s">
        <v>5573</v>
      </c>
      <c r="E5820" s="562" t="s">
        <v>22</v>
      </c>
      <c r="F5820" s="561" t="s">
        <v>22</v>
      </c>
      <c r="G5820" s="561" t="s">
        <v>33883</v>
      </c>
      <c r="H5820" s="561" t="s">
        <v>5587</v>
      </c>
      <c r="I5820" s="561" t="s">
        <v>23868</v>
      </c>
      <c r="J5820" s="561" t="s">
        <v>24</v>
      </c>
      <c r="K5820" s="562" t="s">
        <v>672</v>
      </c>
      <c r="L5820" s="561" t="s">
        <v>25</v>
      </c>
    </row>
    <row r="5821" spans="1:12" x14ac:dyDescent="0.25">
      <c r="A5821" s="561" t="s">
        <v>5508</v>
      </c>
      <c r="B5821" s="561" t="s">
        <v>5509</v>
      </c>
      <c r="C5821" s="561" t="s">
        <v>5572</v>
      </c>
      <c r="D5821" s="561" t="s">
        <v>5573</v>
      </c>
      <c r="E5821" s="562" t="s">
        <v>22</v>
      </c>
      <c r="F5821" s="561" t="s">
        <v>22</v>
      </c>
      <c r="G5821" s="561" t="s">
        <v>33884</v>
      </c>
      <c r="H5821" s="561" t="s">
        <v>33885</v>
      </c>
      <c r="I5821" s="561" t="s">
        <v>23868</v>
      </c>
      <c r="J5821" s="561" t="s">
        <v>24</v>
      </c>
      <c r="K5821" s="562" t="s">
        <v>5070</v>
      </c>
      <c r="L5821" s="561" t="s">
        <v>25</v>
      </c>
    </row>
    <row r="5822" spans="1:12" x14ac:dyDescent="0.25">
      <c r="A5822" s="561" t="s">
        <v>5508</v>
      </c>
      <c r="B5822" s="561" t="s">
        <v>5509</v>
      </c>
      <c r="C5822" s="561" t="s">
        <v>5572</v>
      </c>
      <c r="D5822" s="561" t="s">
        <v>5573</v>
      </c>
      <c r="E5822" s="562" t="s">
        <v>22</v>
      </c>
      <c r="F5822" s="561" t="s">
        <v>22</v>
      </c>
      <c r="G5822" s="561" t="s">
        <v>33886</v>
      </c>
      <c r="H5822" s="561" t="s">
        <v>5589</v>
      </c>
      <c r="I5822" s="561" t="s">
        <v>23868</v>
      </c>
      <c r="J5822" s="561" t="s">
        <v>24</v>
      </c>
      <c r="K5822" s="562" t="s">
        <v>2738</v>
      </c>
      <c r="L5822" s="561" t="s">
        <v>25</v>
      </c>
    </row>
    <row r="5823" spans="1:12" x14ac:dyDescent="0.25">
      <c r="A5823" s="561" t="s">
        <v>5508</v>
      </c>
      <c r="B5823" s="561" t="s">
        <v>5509</v>
      </c>
      <c r="C5823" s="561" t="s">
        <v>5572</v>
      </c>
      <c r="D5823" s="561" t="s">
        <v>5573</v>
      </c>
      <c r="E5823" s="562" t="s">
        <v>22</v>
      </c>
      <c r="F5823" s="561" t="s">
        <v>22</v>
      </c>
      <c r="G5823" s="561" t="s">
        <v>33887</v>
      </c>
      <c r="H5823" s="561" t="s">
        <v>33888</v>
      </c>
      <c r="I5823" s="561" t="s">
        <v>23868</v>
      </c>
      <c r="J5823" s="561" t="s">
        <v>24</v>
      </c>
      <c r="K5823" s="562" t="s">
        <v>8501</v>
      </c>
      <c r="L5823" s="561" t="s">
        <v>25</v>
      </c>
    </row>
    <row r="5824" spans="1:12" x14ac:dyDescent="0.25">
      <c r="A5824" s="561" t="s">
        <v>5508</v>
      </c>
      <c r="B5824" s="561" t="s">
        <v>5509</v>
      </c>
      <c r="C5824" s="561" t="s">
        <v>5572</v>
      </c>
      <c r="D5824" s="561" t="s">
        <v>5573</v>
      </c>
      <c r="E5824" s="562" t="s">
        <v>22</v>
      </c>
      <c r="F5824" s="561" t="s">
        <v>22</v>
      </c>
      <c r="G5824" s="561" t="s">
        <v>33889</v>
      </c>
      <c r="H5824" s="561" t="s">
        <v>5590</v>
      </c>
      <c r="I5824" s="561" t="s">
        <v>23868</v>
      </c>
      <c r="J5824" s="561" t="s">
        <v>24</v>
      </c>
      <c r="K5824" s="562" t="s">
        <v>31316</v>
      </c>
      <c r="L5824" s="561" t="s">
        <v>25</v>
      </c>
    </row>
    <row r="5825" spans="1:12" x14ac:dyDescent="0.25">
      <c r="A5825" s="561" t="s">
        <v>5508</v>
      </c>
      <c r="B5825" s="561" t="s">
        <v>5509</v>
      </c>
      <c r="C5825" s="561" t="s">
        <v>5572</v>
      </c>
      <c r="D5825" s="561" t="s">
        <v>5573</v>
      </c>
      <c r="E5825" s="562" t="s">
        <v>22</v>
      </c>
      <c r="F5825" s="561" t="s">
        <v>22</v>
      </c>
      <c r="G5825" s="561" t="s">
        <v>33891</v>
      </c>
      <c r="H5825" s="561" t="s">
        <v>33892</v>
      </c>
      <c r="I5825" s="561" t="s">
        <v>23868</v>
      </c>
      <c r="J5825" s="561" t="s">
        <v>24</v>
      </c>
      <c r="K5825" s="562" t="s">
        <v>7366</v>
      </c>
      <c r="L5825" s="561" t="s">
        <v>25</v>
      </c>
    </row>
    <row r="5826" spans="1:12" x14ac:dyDescent="0.25">
      <c r="A5826" s="561" t="s">
        <v>5508</v>
      </c>
      <c r="B5826" s="561" t="s">
        <v>5509</v>
      </c>
      <c r="C5826" s="561" t="s">
        <v>5572</v>
      </c>
      <c r="D5826" s="561" t="s">
        <v>5573</v>
      </c>
      <c r="E5826" s="562" t="s">
        <v>22</v>
      </c>
      <c r="F5826" s="561" t="s">
        <v>22</v>
      </c>
      <c r="G5826" s="561" t="s">
        <v>33893</v>
      </c>
      <c r="H5826" s="561" t="s">
        <v>5592</v>
      </c>
      <c r="I5826" s="561" t="s">
        <v>23868</v>
      </c>
      <c r="J5826" s="561" t="s">
        <v>24</v>
      </c>
      <c r="K5826" s="562" t="s">
        <v>28426</v>
      </c>
      <c r="L5826" s="561" t="s">
        <v>25</v>
      </c>
    </row>
    <row r="5827" spans="1:12" x14ac:dyDescent="0.25">
      <c r="A5827" s="561" t="s">
        <v>5508</v>
      </c>
      <c r="B5827" s="561" t="s">
        <v>5509</v>
      </c>
      <c r="C5827" s="561" t="s">
        <v>5572</v>
      </c>
      <c r="D5827" s="561" t="s">
        <v>5573</v>
      </c>
      <c r="E5827" s="562" t="s">
        <v>22</v>
      </c>
      <c r="F5827" s="561" t="s">
        <v>22</v>
      </c>
      <c r="G5827" s="561" t="s">
        <v>33894</v>
      </c>
      <c r="H5827" s="561" t="s">
        <v>33895</v>
      </c>
      <c r="I5827" s="561" t="s">
        <v>23868</v>
      </c>
      <c r="J5827" s="561" t="s">
        <v>24</v>
      </c>
      <c r="K5827" s="562" t="s">
        <v>37881</v>
      </c>
      <c r="L5827" s="561" t="s">
        <v>25</v>
      </c>
    </row>
    <row r="5828" spans="1:12" x14ac:dyDescent="0.25">
      <c r="A5828" s="561" t="s">
        <v>5508</v>
      </c>
      <c r="B5828" s="561" t="s">
        <v>5509</v>
      </c>
      <c r="C5828" s="561" t="s">
        <v>5572</v>
      </c>
      <c r="D5828" s="561" t="s">
        <v>5573</v>
      </c>
      <c r="E5828" s="562" t="s">
        <v>22</v>
      </c>
      <c r="F5828" s="561" t="s">
        <v>22</v>
      </c>
      <c r="G5828" s="561" t="s">
        <v>33896</v>
      </c>
      <c r="H5828" s="561" t="s">
        <v>5594</v>
      </c>
      <c r="I5828" s="561" t="s">
        <v>23868</v>
      </c>
      <c r="J5828" s="561" t="s">
        <v>24</v>
      </c>
      <c r="K5828" s="562" t="s">
        <v>6628</v>
      </c>
      <c r="L5828" s="561" t="s">
        <v>25</v>
      </c>
    </row>
    <row r="5829" spans="1:12" x14ac:dyDescent="0.25">
      <c r="A5829" s="561" t="s">
        <v>5508</v>
      </c>
      <c r="B5829" s="561" t="s">
        <v>5509</v>
      </c>
      <c r="C5829" s="561" t="s">
        <v>5572</v>
      </c>
      <c r="D5829" s="561" t="s">
        <v>5573</v>
      </c>
      <c r="E5829" s="562" t="s">
        <v>22</v>
      </c>
      <c r="F5829" s="561" t="s">
        <v>22</v>
      </c>
      <c r="G5829" s="561" t="s">
        <v>33897</v>
      </c>
      <c r="H5829" s="561" t="s">
        <v>33898</v>
      </c>
      <c r="I5829" s="561" t="s">
        <v>23868</v>
      </c>
      <c r="J5829" s="561" t="s">
        <v>326</v>
      </c>
      <c r="K5829" s="562" t="s">
        <v>3788</v>
      </c>
      <c r="L5829" s="561" t="s">
        <v>25</v>
      </c>
    </row>
    <row r="5830" spans="1:12" x14ac:dyDescent="0.25">
      <c r="A5830" s="561" t="s">
        <v>5508</v>
      </c>
      <c r="B5830" s="561" t="s">
        <v>5509</v>
      </c>
      <c r="C5830" s="561" t="s">
        <v>5572</v>
      </c>
      <c r="D5830" s="561" t="s">
        <v>5573</v>
      </c>
      <c r="E5830" s="562" t="s">
        <v>22</v>
      </c>
      <c r="F5830" s="561" t="s">
        <v>22</v>
      </c>
      <c r="G5830" s="561" t="s">
        <v>33899</v>
      </c>
      <c r="H5830" s="561" t="s">
        <v>5595</v>
      </c>
      <c r="I5830" s="561" t="s">
        <v>23868</v>
      </c>
      <c r="J5830" s="561" t="s">
        <v>326</v>
      </c>
      <c r="K5830" s="562" t="s">
        <v>2898</v>
      </c>
      <c r="L5830" s="561" t="s">
        <v>25</v>
      </c>
    </row>
    <row r="5831" spans="1:12" x14ac:dyDescent="0.25">
      <c r="A5831" s="561" t="s">
        <v>5508</v>
      </c>
      <c r="B5831" s="561" t="s">
        <v>5509</v>
      </c>
      <c r="C5831" s="561" t="s">
        <v>5572</v>
      </c>
      <c r="D5831" s="561" t="s">
        <v>5573</v>
      </c>
      <c r="E5831" s="562" t="s">
        <v>22</v>
      </c>
      <c r="F5831" s="561" t="s">
        <v>22</v>
      </c>
      <c r="G5831" s="561" t="s">
        <v>33900</v>
      </c>
      <c r="H5831" s="561" t="s">
        <v>33901</v>
      </c>
      <c r="I5831" s="561" t="s">
        <v>23868</v>
      </c>
      <c r="J5831" s="561" t="s">
        <v>326</v>
      </c>
      <c r="K5831" s="562" t="s">
        <v>3988</v>
      </c>
      <c r="L5831" s="561" t="s">
        <v>25</v>
      </c>
    </row>
    <row r="5832" spans="1:12" x14ac:dyDescent="0.25">
      <c r="A5832" s="561" t="s">
        <v>5508</v>
      </c>
      <c r="B5832" s="561" t="s">
        <v>5509</v>
      </c>
      <c r="C5832" s="561" t="s">
        <v>5572</v>
      </c>
      <c r="D5832" s="561" t="s">
        <v>5573</v>
      </c>
      <c r="E5832" s="562" t="s">
        <v>22</v>
      </c>
      <c r="F5832" s="561" t="s">
        <v>22</v>
      </c>
      <c r="G5832" s="561" t="s">
        <v>33902</v>
      </c>
      <c r="H5832" s="561" t="s">
        <v>5596</v>
      </c>
      <c r="I5832" s="561" t="s">
        <v>23868</v>
      </c>
      <c r="J5832" s="561" t="s">
        <v>326</v>
      </c>
      <c r="K5832" s="562" t="s">
        <v>31821</v>
      </c>
      <c r="L5832" s="561" t="s">
        <v>25</v>
      </c>
    </row>
    <row r="5833" spans="1:12" x14ac:dyDescent="0.25">
      <c r="A5833" s="561" t="s">
        <v>5508</v>
      </c>
      <c r="B5833" s="561" t="s">
        <v>5509</v>
      </c>
      <c r="C5833" s="561" t="s">
        <v>5572</v>
      </c>
      <c r="D5833" s="561" t="s">
        <v>5573</v>
      </c>
      <c r="E5833" s="562" t="s">
        <v>22</v>
      </c>
      <c r="F5833" s="561" t="s">
        <v>22</v>
      </c>
      <c r="G5833" s="561" t="s">
        <v>33903</v>
      </c>
      <c r="H5833" s="561" t="s">
        <v>33904</v>
      </c>
      <c r="I5833" s="561" t="s">
        <v>23868</v>
      </c>
      <c r="J5833" s="561" t="s">
        <v>24</v>
      </c>
      <c r="K5833" s="562" t="s">
        <v>7103</v>
      </c>
      <c r="L5833" s="561" t="s">
        <v>25</v>
      </c>
    </row>
    <row r="5834" spans="1:12" x14ac:dyDescent="0.25">
      <c r="A5834" s="561" t="s">
        <v>5508</v>
      </c>
      <c r="B5834" s="561" t="s">
        <v>5509</v>
      </c>
      <c r="C5834" s="561" t="s">
        <v>5572</v>
      </c>
      <c r="D5834" s="561" t="s">
        <v>5573</v>
      </c>
      <c r="E5834" s="562" t="s">
        <v>22</v>
      </c>
      <c r="F5834" s="561" t="s">
        <v>22</v>
      </c>
      <c r="G5834" s="561" t="s">
        <v>33905</v>
      </c>
      <c r="H5834" s="561" t="s">
        <v>5597</v>
      </c>
      <c r="I5834" s="561" t="s">
        <v>23868</v>
      </c>
      <c r="J5834" s="561" t="s">
        <v>24</v>
      </c>
      <c r="K5834" s="562" t="s">
        <v>7597</v>
      </c>
      <c r="L5834" s="561" t="s">
        <v>25</v>
      </c>
    </row>
    <row r="5835" spans="1:12" x14ac:dyDescent="0.25">
      <c r="A5835" s="561" t="s">
        <v>5508</v>
      </c>
      <c r="B5835" s="561" t="s">
        <v>5509</v>
      </c>
      <c r="C5835" s="561" t="s">
        <v>5572</v>
      </c>
      <c r="D5835" s="561" t="s">
        <v>5573</v>
      </c>
      <c r="E5835" s="562" t="s">
        <v>22</v>
      </c>
      <c r="F5835" s="561" t="s">
        <v>22</v>
      </c>
      <c r="G5835" s="561" t="s">
        <v>33906</v>
      </c>
      <c r="H5835" s="561" t="s">
        <v>33907</v>
      </c>
      <c r="I5835" s="561" t="s">
        <v>23868</v>
      </c>
      <c r="J5835" s="561" t="s">
        <v>24</v>
      </c>
      <c r="K5835" s="562" t="s">
        <v>139</v>
      </c>
      <c r="L5835" s="561" t="s">
        <v>25</v>
      </c>
    </row>
    <row r="5836" spans="1:12" x14ac:dyDescent="0.25">
      <c r="A5836" s="561" t="s">
        <v>5508</v>
      </c>
      <c r="B5836" s="561" t="s">
        <v>5509</v>
      </c>
      <c r="C5836" s="561" t="s">
        <v>5572</v>
      </c>
      <c r="D5836" s="561" t="s">
        <v>5573</v>
      </c>
      <c r="E5836" s="562" t="s">
        <v>22</v>
      </c>
      <c r="F5836" s="561" t="s">
        <v>22</v>
      </c>
      <c r="G5836" s="561" t="s">
        <v>33908</v>
      </c>
      <c r="H5836" s="561" t="s">
        <v>5598</v>
      </c>
      <c r="I5836" s="561" t="s">
        <v>23868</v>
      </c>
      <c r="J5836" s="561" t="s">
        <v>24</v>
      </c>
      <c r="K5836" s="562" t="s">
        <v>8253</v>
      </c>
      <c r="L5836" s="561" t="s">
        <v>25</v>
      </c>
    </row>
    <row r="5837" spans="1:12" x14ac:dyDescent="0.25">
      <c r="A5837" s="561" t="s">
        <v>5508</v>
      </c>
      <c r="B5837" s="561" t="s">
        <v>5509</v>
      </c>
      <c r="C5837" s="561" t="s">
        <v>5572</v>
      </c>
      <c r="D5837" s="561" t="s">
        <v>5573</v>
      </c>
      <c r="E5837" s="562" t="s">
        <v>22</v>
      </c>
      <c r="F5837" s="561" t="s">
        <v>22</v>
      </c>
      <c r="G5837" s="561" t="s">
        <v>33909</v>
      </c>
      <c r="H5837" s="561" t="s">
        <v>33910</v>
      </c>
      <c r="I5837" s="561" t="s">
        <v>23868</v>
      </c>
      <c r="J5837" s="561" t="s">
        <v>24</v>
      </c>
      <c r="K5837" s="562" t="s">
        <v>37338</v>
      </c>
      <c r="L5837" s="561" t="s">
        <v>25</v>
      </c>
    </row>
    <row r="5838" spans="1:12" x14ac:dyDescent="0.25">
      <c r="A5838" s="561" t="s">
        <v>5508</v>
      </c>
      <c r="B5838" s="561" t="s">
        <v>5509</v>
      </c>
      <c r="C5838" s="561" t="s">
        <v>5572</v>
      </c>
      <c r="D5838" s="561" t="s">
        <v>5573</v>
      </c>
      <c r="E5838" s="562" t="s">
        <v>22</v>
      </c>
      <c r="F5838" s="561" t="s">
        <v>22</v>
      </c>
      <c r="G5838" s="561" t="s">
        <v>33911</v>
      </c>
      <c r="H5838" s="561" t="s">
        <v>5600</v>
      </c>
      <c r="I5838" s="561" t="s">
        <v>23868</v>
      </c>
      <c r="J5838" s="561" t="s">
        <v>24</v>
      </c>
      <c r="K5838" s="562" t="s">
        <v>38644</v>
      </c>
      <c r="L5838" s="561" t="s">
        <v>25</v>
      </c>
    </row>
    <row r="5839" spans="1:12" x14ac:dyDescent="0.25">
      <c r="A5839" s="561" t="s">
        <v>5508</v>
      </c>
      <c r="B5839" s="561" t="s">
        <v>5509</v>
      </c>
      <c r="C5839" s="561" t="s">
        <v>5572</v>
      </c>
      <c r="D5839" s="561" t="s">
        <v>5573</v>
      </c>
      <c r="E5839" s="562" t="s">
        <v>22</v>
      </c>
      <c r="F5839" s="561" t="s">
        <v>22</v>
      </c>
      <c r="G5839" s="561" t="s">
        <v>33912</v>
      </c>
      <c r="H5839" s="561" t="s">
        <v>33913</v>
      </c>
      <c r="I5839" s="561" t="s">
        <v>23868</v>
      </c>
      <c r="J5839" s="561" t="s">
        <v>24</v>
      </c>
      <c r="K5839" s="562" t="s">
        <v>32860</v>
      </c>
      <c r="L5839" s="561" t="s">
        <v>25</v>
      </c>
    </row>
    <row r="5840" spans="1:12" x14ac:dyDescent="0.25">
      <c r="A5840" s="561" t="s">
        <v>5508</v>
      </c>
      <c r="B5840" s="561" t="s">
        <v>5509</v>
      </c>
      <c r="C5840" s="561" t="s">
        <v>5572</v>
      </c>
      <c r="D5840" s="561" t="s">
        <v>5573</v>
      </c>
      <c r="E5840" s="562" t="s">
        <v>22</v>
      </c>
      <c r="F5840" s="561" t="s">
        <v>22</v>
      </c>
      <c r="G5840" s="561" t="s">
        <v>33914</v>
      </c>
      <c r="H5840" s="561" t="s">
        <v>5601</v>
      </c>
      <c r="I5840" s="561" t="s">
        <v>23868</v>
      </c>
      <c r="J5840" s="561" t="s">
        <v>24</v>
      </c>
      <c r="K5840" s="562" t="s">
        <v>8496</v>
      </c>
      <c r="L5840" s="561" t="s">
        <v>25</v>
      </c>
    </row>
    <row r="5841" spans="1:12" x14ac:dyDescent="0.25">
      <c r="A5841" s="561" t="s">
        <v>5508</v>
      </c>
      <c r="B5841" s="561" t="s">
        <v>5509</v>
      </c>
      <c r="C5841" s="561" t="s">
        <v>5572</v>
      </c>
      <c r="D5841" s="561" t="s">
        <v>5573</v>
      </c>
      <c r="E5841" s="562" t="s">
        <v>22</v>
      </c>
      <c r="F5841" s="561" t="s">
        <v>22</v>
      </c>
      <c r="G5841" s="561" t="s">
        <v>33915</v>
      </c>
      <c r="H5841" s="561" t="s">
        <v>33916</v>
      </c>
      <c r="I5841" s="561" t="s">
        <v>23868</v>
      </c>
      <c r="J5841" s="561" t="s">
        <v>24</v>
      </c>
      <c r="K5841" s="562" t="s">
        <v>38645</v>
      </c>
      <c r="L5841" s="561" t="s">
        <v>25</v>
      </c>
    </row>
    <row r="5842" spans="1:12" x14ac:dyDescent="0.25">
      <c r="A5842" s="561" t="s">
        <v>5508</v>
      </c>
      <c r="B5842" s="561" t="s">
        <v>5509</v>
      </c>
      <c r="C5842" s="561" t="s">
        <v>5572</v>
      </c>
      <c r="D5842" s="561" t="s">
        <v>5573</v>
      </c>
      <c r="E5842" s="562" t="s">
        <v>22</v>
      </c>
      <c r="F5842" s="561" t="s">
        <v>22</v>
      </c>
      <c r="G5842" s="561" t="s">
        <v>33918</v>
      </c>
      <c r="H5842" s="561" t="s">
        <v>5602</v>
      </c>
      <c r="I5842" s="561" t="s">
        <v>23868</v>
      </c>
      <c r="J5842" s="561" t="s">
        <v>24</v>
      </c>
      <c r="K5842" s="562" t="s">
        <v>109</v>
      </c>
      <c r="L5842" s="561" t="s">
        <v>25</v>
      </c>
    </row>
    <row r="5843" spans="1:12" x14ac:dyDescent="0.25">
      <c r="A5843" s="561" t="s">
        <v>5508</v>
      </c>
      <c r="B5843" s="561" t="s">
        <v>5509</v>
      </c>
      <c r="C5843" s="561" t="s">
        <v>5572</v>
      </c>
      <c r="D5843" s="561" t="s">
        <v>5573</v>
      </c>
      <c r="E5843" s="562" t="s">
        <v>22</v>
      </c>
      <c r="F5843" s="561" t="s">
        <v>22</v>
      </c>
      <c r="G5843" s="561" t="s">
        <v>33919</v>
      </c>
      <c r="H5843" s="561" t="s">
        <v>33920</v>
      </c>
      <c r="I5843" s="561" t="s">
        <v>23868</v>
      </c>
      <c r="J5843" s="561" t="s">
        <v>326</v>
      </c>
      <c r="K5843" s="562" t="s">
        <v>38646</v>
      </c>
      <c r="L5843" s="561" t="s">
        <v>25</v>
      </c>
    </row>
    <row r="5844" spans="1:12" x14ac:dyDescent="0.25">
      <c r="A5844" s="561" t="s">
        <v>5508</v>
      </c>
      <c r="B5844" s="561" t="s">
        <v>5509</v>
      </c>
      <c r="C5844" s="561" t="s">
        <v>5572</v>
      </c>
      <c r="D5844" s="561" t="s">
        <v>5573</v>
      </c>
      <c r="E5844" s="562" t="s">
        <v>22</v>
      </c>
      <c r="F5844" s="561" t="s">
        <v>22</v>
      </c>
      <c r="G5844" s="561" t="s">
        <v>33921</v>
      </c>
      <c r="H5844" s="561" t="s">
        <v>5604</v>
      </c>
      <c r="I5844" s="561" t="s">
        <v>23868</v>
      </c>
      <c r="J5844" s="561" t="s">
        <v>326</v>
      </c>
      <c r="K5844" s="562" t="s">
        <v>36783</v>
      </c>
      <c r="L5844" s="561" t="s">
        <v>25</v>
      </c>
    </row>
    <row r="5845" spans="1:12" x14ac:dyDescent="0.25">
      <c r="A5845" s="561" t="s">
        <v>5508</v>
      </c>
      <c r="B5845" s="561" t="s">
        <v>5509</v>
      </c>
      <c r="C5845" s="561" t="s">
        <v>5572</v>
      </c>
      <c r="D5845" s="561" t="s">
        <v>5573</v>
      </c>
      <c r="E5845" s="562" t="s">
        <v>22</v>
      </c>
      <c r="F5845" s="561" t="s">
        <v>22</v>
      </c>
      <c r="G5845" s="561" t="s">
        <v>33922</v>
      </c>
      <c r="H5845" s="561" t="s">
        <v>33923</v>
      </c>
      <c r="I5845" s="561" t="s">
        <v>23868</v>
      </c>
      <c r="J5845" s="561" t="s">
        <v>24</v>
      </c>
      <c r="K5845" s="562" t="s">
        <v>38647</v>
      </c>
      <c r="L5845" s="561" t="s">
        <v>25</v>
      </c>
    </row>
    <row r="5846" spans="1:12" x14ac:dyDescent="0.25">
      <c r="A5846" s="561" t="s">
        <v>5508</v>
      </c>
      <c r="B5846" s="561" t="s">
        <v>5509</v>
      </c>
      <c r="C5846" s="561" t="s">
        <v>5572</v>
      </c>
      <c r="D5846" s="561" t="s">
        <v>5573</v>
      </c>
      <c r="E5846" s="562" t="s">
        <v>22</v>
      </c>
      <c r="F5846" s="561" t="s">
        <v>22</v>
      </c>
      <c r="G5846" s="561" t="s">
        <v>33924</v>
      </c>
      <c r="H5846" s="561" t="s">
        <v>5605</v>
      </c>
      <c r="I5846" s="561" t="s">
        <v>23868</v>
      </c>
      <c r="J5846" s="561" t="s">
        <v>24</v>
      </c>
      <c r="K5846" s="562" t="s">
        <v>30630</v>
      </c>
      <c r="L5846" s="561" t="s">
        <v>25</v>
      </c>
    </row>
    <row r="5847" spans="1:12" x14ac:dyDescent="0.25">
      <c r="A5847" s="561" t="s">
        <v>5508</v>
      </c>
      <c r="B5847" s="561" t="s">
        <v>5509</v>
      </c>
      <c r="C5847" s="561" t="s">
        <v>5606</v>
      </c>
      <c r="D5847" s="561" t="s">
        <v>5607</v>
      </c>
      <c r="E5847" s="562" t="s">
        <v>22</v>
      </c>
      <c r="F5847" s="561" t="s">
        <v>22</v>
      </c>
      <c r="G5847" s="561" t="s">
        <v>33926</v>
      </c>
      <c r="H5847" s="561" t="s">
        <v>33927</v>
      </c>
      <c r="I5847" s="561" t="s">
        <v>23868</v>
      </c>
      <c r="J5847" s="561" t="s">
        <v>7063</v>
      </c>
      <c r="K5847" s="562" t="s">
        <v>374</v>
      </c>
      <c r="L5847" s="561" t="s">
        <v>25</v>
      </c>
    </row>
    <row r="5848" spans="1:12" x14ac:dyDescent="0.25">
      <c r="A5848" s="561" t="s">
        <v>5508</v>
      </c>
      <c r="B5848" s="561" t="s">
        <v>5509</v>
      </c>
      <c r="C5848" s="561" t="s">
        <v>5606</v>
      </c>
      <c r="D5848" s="561" t="s">
        <v>5607</v>
      </c>
      <c r="E5848" s="562" t="s">
        <v>22</v>
      </c>
      <c r="F5848" s="561" t="s">
        <v>22</v>
      </c>
      <c r="G5848" s="561" t="s">
        <v>33928</v>
      </c>
      <c r="H5848" s="561" t="s">
        <v>33929</v>
      </c>
      <c r="I5848" s="561" t="s">
        <v>23868</v>
      </c>
      <c r="J5848" s="561" t="s">
        <v>24</v>
      </c>
      <c r="K5848" s="562" t="s">
        <v>7971</v>
      </c>
      <c r="L5848" s="561" t="s">
        <v>25</v>
      </c>
    </row>
    <row r="5849" spans="1:12" x14ac:dyDescent="0.25">
      <c r="A5849" s="561" t="s">
        <v>5508</v>
      </c>
      <c r="B5849" s="561" t="s">
        <v>5509</v>
      </c>
      <c r="C5849" s="561" t="s">
        <v>5606</v>
      </c>
      <c r="D5849" s="561" t="s">
        <v>5607</v>
      </c>
      <c r="E5849" s="562" t="s">
        <v>22</v>
      </c>
      <c r="F5849" s="561" t="s">
        <v>22</v>
      </c>
      <c r="G5849" s="561" t="s">
        <v>33931</v>
      </c>
      <c r="H5849" s="561" t="s">
        <v>33932</v>
      </c>
      <c r="I5849" s="561" t="s">
        <v>23868</v>
      </c>
      <c r="J5849" s="561" t="s">
        <v>24</v>
      </c>
      <c r="K5849" s="562" t="s">
        <v>23153</v>
      </c>
      <c r="L5849" s="561" t="s">
        <v>25</v>
      </c>
    </row>
    <row r="5850" spans="1:12" x14ac:dyDescent="0.25">
      <c r="A5850" s="561" t="s">
        <v>5508</v>
      </c>
      <c r="B5850" s="561" t="s">
        <v>5509</v>
      </c>
      <c r="C5850" s="561" t="s">
        <v>5606</v>
      </c>
      <c r="D5850" s="561" t="s">
        <v>5607</v>
      </c>
      <c r="E5850" s="562" t="s">
        <v>22</v>
      </c>
      <c r="F5850" s="561" t="s">
        <v>22</v>
      </c>
      <c r="G5850" s="561" t="s">
        <v>33933</v>
      </c>
      <c r="H5850" s="561" t="s">
        <v>33934</v>
      </c>
      <c r="I5850" s="561" t="s">
        <v>23868</v>
      </c>
      <c r="J5850" s="561" t="s">
        <v>24</v>
      </c>
      <c r="K5850" s="562" t="s">
        <v>6642</v>
      </c>
      <c r="L5850" s="561" t="s">
        <v>25</v>
      </c>
    </row>
    <row r="5851" spans="1:12" x14ac:dyDescent="0.25">
      <c r="A5851" s="561" t="s">
        <v>5508</v>
      </c>
      <c r="B5851" s="561" t="s">
        <v>5509</v>
      </c>
      <c r="C5851" s="561" t="s">
        <v>5606</v>
      </c>
      <c r="D5851" s="561" t="s">
        <v>5607</v>
      </c>
      <c r="E5851" s="562" t="s">
        <v>22</v>
      </c>
      <c r="F5851" s="561" t="s">
        <v>22</v>
      </c>
      <c r="G5851" s="561" t="s">
        <v>33935</v>
      </c>
      <c r="H5851" s="561" t="s">
        <v>33936</v>
      </c>
      <c r="I5851" s="561" t="s">
        <v>23868</v>
      </c>
      <c r="J5851" s="561" t="s">
        <v>24</v>
      </c>
      <c r="K5851" s="562" t="s">
        <v>38648</v>
      </c>
      <c r="L5851" s="561" t="s">
        <v>25</v>
      </c>
    </row>
    <row r="5852" spans="1:12" x14ac:dyDescent="0.25">
      <c r="A5852" s="561" t="s">
        <v>5508</v>
      </c>
      <c r="B5852" s="561" t="s">
        <v>5509</v>
      </c>
      <c r="C5852" s="561" t="s">
        <v>5606</v>
      </c>
      <c r="D5852" s="561" t="s">
        <v>5607</v>
      </c>
      <c r="E5852" s="562" t="s">
        <v>22</v>
      </c>
      <c r="F5852" s="561" t="s">
        <v>22</v>
      </c>
      <c r="G5852" s="561" t="s">
        <v>33938</v>
      </c>
      <c r="H5852" s="561" t="s">
        <v>33939</v>
      </c>
      <c r="I5852" s="561" t="s">
        <v>23148</v>
      </c>
      <c r="J5852" s="561" t="s">
        <v>24</v>
      </c>
      <c r="K5852" s="562" t="s">
        <v>6230</v>
      </c>
      <c r="L5852" s="561" t="s">
        <v>25</v>
      </c>
    </row>
    <row r="5853" spans="1:12" x14ac:dyDescent="0.25">
      <c r="A5853" s="561" t="s">
        <v>5508</v>
      </c>
      <c r="B5853" s="561" t="s">
        <v>5509</v>
      </c>
      <c r="C5853" s="561" t="s">
        <v>5606</v>
      </c>
      <c r="D5853" s="561" t="s">
        <v>5607</v>
      </c>
      <c r="E5853" s="562" t="s">
        <v>22</v>
      </c>
      <c r="F5853" s="561" t="s">
        <v>22</v>
      </c>
      <c r="G5853" s="561" t="s">
        <v>33940</v>
      </c>
      <c r="H5853" s="561" t="s">
        <v>33941</v>
      </c>
      <c r="I5853" s="561" t="s">
        <v>23148</v>
      </c>
      <c r="J5853" s="561" t="s">
        <v>24</v>
      </c>
      <c r="K5853" s="562" t="s">
        <v>8042</v>
      </c>
      <c r="L5853" s="561" t="s">
        <v>25</v>
      </c>
    </row>
    <row r="5854" spans="1:12" x14ac:dyDescent="0.25">
      <c r="A5854" s="561" t="s">
        <v>5508</v>
      </c>
      <c r="B5854" s="561" t="s">
        <v>5509</v>
      </c>
      <c r="C5854" s="561" t="s">
        <v>5606</v>
      </c>
      <c r="D5854" s="561" t="s">
        <v>5607</v>
      </c>
      <c r="E5854" s="562" t="s">
        <v>22</v>
      </c>
      <c r="F5854" s="561" t="s">
        <v>22</v>
      </c>
      <c r="G5854" s="561" t="s">
        <v>33942</v>
      </c>
      <c r="H5854" s="561" t="s">
        <v>33943</v>
      </c>
      <c r="I5854" s="561" t="s">
        <v>23148</v>
      </c>
      <c r="J5854" s="561" t="s">
        <v>24</v>
      </c>
      <c r="K5854" s="562" t="s">
        <v>7086</v>
      </c>
      <c r="L5854" s="561" t="s">
        <v>25</v>
      </c>
    </row>
    <row r="5855" spans="1:12" x14ac:dyDescent="0.25">
      <c r="A5855" s="561" t="s">
        <v>5508</v>
      </c>
      <c r="B5855" s="561" t="s">
        <v>5509</v>
      </c>
      <c r="C5855" s="561" t="s">
        <v>5606</v>
      </c>
      <c r="D5855" s="561" t="s">
        <v>5607</v>
      </c>
      <c r="E5855" s="562" t="s">
        <v>22</v>
      </c>
      <c r="F5855" s="561" t="s">
        <v>22</v>
      </c>
      <c r="G5855" s="561" t="s">
        <v>33944</v>
      </c>
      <c r="H5855" s="561" t="s">
        <v>33945</v>
      </c>
      <c r="I5855" s="561" t="s">
        <v>23868</v>
      </c>
      <c r="J5855" s="561" t="s">
        <v>24</v>
      </c>
      <c r="K5855" s="562" t="s">
        <v>7199</v>
      </c>
      <c r="L5855" s="561" t="s">
        <v>25</v>
      </c>
    </row>
    <row r="5856" spans="1:12" x14ac:dyDescent="0.25">
      <c r="A5856" s="561" t="s">
        <v>5508</v>
      </c>
      <c r="B5856" s="561" t="s">
        <v>5509</v>
      </c>
      <c r="C5856" s="561" t="s">
        <v>5606</v>
      </c>
      <c r="D5856" s="561" t="s">
        <v>5607</v>
      </c>
      <c r="E5856" s="562" t="s">
        <v>22</v>
      </c>
      <c r="F5856" s="561" t="s">
        <v>22</v>
      </c>
      <c r="G5856" s="561" t="s">
        <v>33946</v>
      </c>
      <c r="H5856" s="561" t="s">
        <v>33947</v>
      </c>
      <c r="I5856" s="561" t="s">
        <v>23148</v>
      </c>
      <c r="J5856" s="561" t="s">
        <v>24</v>
      </c>
      <c r="K5856" s="562" t="s">
        <v>7123</v>
      </c>
      <c r="L5856" s="561" t="s">
        <v>25</v>
      </c>
    </row>
    <row r="5857" spans="1:12" x14ac:dyDescent="0.25">
      <c r="A5857" s="561" t="s">
        <v>5508</v>
      </c>
      <c r="B5857" s="561" t="s">
        <v>5509</v>
      </c>
      <c r="C5857" s="561" t="s">
        <v>5606</v>
      </c>
      <c r="D5857" s="561" t="s">
        <v>5607</v>
      </c>
      <c r="E5857" s="562" t="s">
        <v>22</v>
      </c>
      <c r="F5857" s="561" t="s">
        <v>22</v>
      </c>
      <c r="G5857" s="561" t="s">
        <v>33948</v>
      </c>
      <c r="H5857" s="561" t="s">
        <v>33949</v>
      </c>
      <c r="I5857" s="561" t="s">
        <v>23868</v>
      </c>
      <c r="J5857" s="561" t="s">
        <v>24</v>
      </c>
      <c r="K5857" s="562" t="s">
        <v>7576</v>
      </c>
      <c r="L5857" s="561" t="s">
        <v>25</v>
      </c>
    </row>
    <row r="5858" spans="1:12" x14ac:dyDescent="0.25">
      <c r="A5858" s="561" t="s">
        <v>5508</v>
      </c>
      <c r="B5858" s="561" t="s">
        <v>5509</v>
      </c>
      <c r="C5858" s="561" t="s">
        <v>5606</v>
      </c>
      <c r="D5858" s="561" t="s">
        <v>5607</v>
      </c>
      <c r="E5858" s="562" t="s">
        <v>22</v>
      </c>
      <c r="F5858" s="561" t="s">
        <v>22</v>
      </c>
      <c r="G5858" s="561" t="s">
        <v>33950</v>
      </c>
      <c r="H5858" s="561" t="s">
        <v>33951</v>
      </c>
      <c r="I5858" s="561" t="s">
        <v>23148</v>
      </c>
      <c r="J5858" s="561" t="s">
        <v>24</v>
      </c>
      <c r="K5858" s="562" t="s">
        <v>5074</v>
      </c>
      <c r="L5858" s="561" t="s">
        <v>25</v>
      </c>
    </row>
    <row r="5859" spans="1:12" x14ac:dyDescent="0.25">
      <c r="A5859" s="561" t="s">
        <v>5508</v>
      </c>
      <c r="B5859" s="561" t="s">
        <v>5509</v>
      </c>
      <c r="C5859" s="561" t="s">
        <v>5606</v>
      </c>
      <c r="D5859" s="561" t="s">
        <v>5607</v>
      </c>
      <c r="E5859" s="562" t="s">
        <v>22</v>
      </c>
      <c r="F5859" s="561" t="s">
        <v>22</v>
      </c>
      <c r="G5859" s="561" t="s">
        <v>33952</v>
      </c>
      <c r="H5859" s="561" t="s">
        <v>33953</v>
      </c>
      <c r="I5859" s="561" t="s">
        <v>23148</v>
      </c>
      <c r="J5859" s="561" t="s">
        <v>24</v>
      </c>
      <c r="K5859" s="562" t="s">
        <v>7081</v>
      </c>
      <c r="L5859" s="561" t="s">
        <v>25</v>
      </c>
    </row>
    <row r="5860" spans="1:12" x14ac:dyDescent="0.25">
      <c r="A5860" s="561" t="s">
        <v>5508</v>
      </c>
      <c r="B5860" s="561" t="s">
        <v>5509</v>
      </c>
      <c r="C5860" s="561" t="s">
        <v>5606</v>
      </c>
      <c r="D5860" s="561" t="s">
        <v>5607</v>
      </c>
      <c r="E5860" s="562" t="s">
        <v>22</v>
      </c>
      <c r="F5860" s="561" t="s">
        <v>22</v>
      </c>
      <c r="G5860" s="561" t="s">
        <v>33954</v>
      </c>
      <c r="H5860" s="561" t="s">
        <v>33955</v>
      </c>
      <c r="I5860" s="561" t="s">
        <v>23148</v>
      </c>
      <c r="J5860" s="561" t="s">
        <v>24</v>
      </c>
      <c r="K5860" s="562" t="s">
        <v>7581</v>
      </c>
      <c r="L5860" s="561" t="s">
        <v>25</v>
      </c>
    </row>
    <row r="5861" spans="1:12" x14ac:dyDescent="0.25">
      <c r="A5861" s="561" t="s">
        <v>5508</v>
      </c>
      <c r="B5861" s="561" t="s">
        <v>5509</v>
      </c>
      <c r="C5861" s="561" t="s">
        <v>5606</v>
      </c>
      <c r="D5861" s="561" t="s">
        <v>5607</v>
      </c>
      <c r="E5861" s="562" t="s">
        <v>22</v>
      </c>
      <c r="F5861" s="561" t="s">
        <v>22</v>
      </c>
      <c r="G5861" s="561" t="s">
        <v>33956</v>
      </c>
      <c r="H5861" s="561" t="s">
        <v>33957</v>
      </c>
      <c r="I5861" s="561" t="s">
        <v>23148</v>
      </c>
      <c r="J5861" s="561" t="s">
        <v>24</v>
      </c>
      <c r="K5861" s="562" t="s">
        <v>8272</v>
      </c>
      <c r="L5861" s="561" t="s">
        <v>25</v>
      </c>
    </row>
    <row r="5862" spans="1:12" x14ac:dyDescent="0.25">
      <c r="A5862" s="561" t="s">
        <v>5508</v>
      </c>
      <c r="B5862" s="561" t="s">
        <v>5509</v>
      </c>
      <c r="C5862" s="561" t="s">
        <v>5606</v>
      </c>
      <c r="D5862" s="561" t="s">
        <v>5607</v>
      </c>
      <c r="E5862" s="562" t="s">
        <v>22</v>
      </c>
      <c r="F5862" s="561" t="s">
        <v>22</v>
      </c>
      <c r="G5862" s="561" t="s">
        <v>33958</v>
      </c>
      <c r="H5862" s="561" t="s">
        <v>33959</v>
      </c>
      <c r="I5862" s="561" t="s">
        <v>23868</v>
      </c>
      <c r="J5862" s="561" t="s">
        <v>24</v>
      </c>
      <c r="K5862" s="562" t="s">
        <v>38649</v>
      </c>
      <c r="L5862" s="561" t="s">
        <v>25</v>
      </c>
    </row>
    <row r="5863" spans="1:12" x14ac:dyDescent="0.25">
      <c r="A5863" s="561" t="s">
        <v>5508</v>
      </c>
      <c r="B5863" s="561" t="s">
        <v>5509</v>
      </c>
      <c r="C5863" s="561" t="s">
        <v>5606</v>
      </c>
      <c r="D5863" s="561" t="s">
        <v>5607</v>
      </c>
      <c r="E5863" s="562" t="s">
        <v>22</v>
      </c>
      <c r="F5863" s="561" t="s">
        <v>22</v>
      </c>
      <c r="G5863" s="561" t="s">
        <v>33960</v>
      </c>
      <c r="H5863" s="561" t="s">
        <v>33961</v>
      </c>
      <c r="I5863" s="561" t="s">
        <v>23868</v>
      </c>
      <c r="J5863" s="561" t="s">
        <v>24</v>
      </c>
      <c r="K5863" s="562" t="s">
        <v>3410</v>
      </c>
      <c r="L5863" s="561" t="s">
        <v>25</v>
      </c>
    </row>
    <row r="5864" spans="1:12" x14ac:dyDescent="0.25">
      <c r="A5864" s="561" t="s">
        <v>5508</v>
      </c>
      <c r="B5864" s="561" t="s">
        <v>5509</v>
      </c>
      <c r="C5864" s="561" t="s">
        <v>5606</v>
      </c>
      <c r="D5864" s="561" t="s">
        <v>5607</v>
      </c>
      <c r="E5864" s="562" t="s">
        <v>22</v>
      </c>
      <c r="F5864" s="561" t="s">
        <v>22</v>
      </c>
      <c r="G5864" s="561" t="s">
        <v>33962</v>
      </c>
      <c r="H5864" s="561" t="s">
        <v>33963</v>
      </c>
      <c r="I5864" s="561" t="s">
        <v>23148</v>
      </c>
      <c r="J5864" s="561" t="s">
        <v>7063</v>
      </c>
      <c r="K5864" s="562" t="s">
        <v>613</v>
      </c>
      <c r="L5864" s="561" t="s">
        <v>25</v>
      </c>
    </row>
    <row r="5865" spans="1:12" x14ac:dyDescent="0.25">
      <c r="A5865" s="561" t="s">
        <v>5508</v>
      </c>
      <c r="B5865" s="561" t="s">
        <v>5509</v>
      </c>
      <c r="C5865" s="561" t="s">
        <v>5606</v>
      </c>
      <c r="D5865" s="561" t="s">
        <v>5607</v>
      </c>
      <c r="E5865" s="562" t="s">
        <v>22</v>
      </c>
      <c r="F5865" s="561" t="s">
        <v>22</v>
      </c>
      <c r="G5865" s="561" t="s">
        <v>33964</v>
      </c>
      <c r="H5865" s="561" t="s">
        <v>33965</v>
      </c>
      <c r="I5865" s="561" t="s">
        <v>23868</v>
      </c>
      <c r="J5865" s="561" t="s">
        <v>24</v>
      </c>
      <c r="K5865" s="562" t="s">
        <v>8534</v>
      </c>
      <c r="L5865" s="561" t="s">
        <v>25</v>
      </c>
    </row>
    <row r="5866" spans="1:12" x14ac:dyDescent="0.25">
      <c r="A5866" s="561" t="s">
        <v>5508</v>
      </c>
      <c r="B5866" s="561" t="s">
        <v>5509</v>
      </c>
      <c r="C5866" s="561" t="s">
        <v>5606</v>
      </c>
      <c r="D5866" s="561" t="s">
        <v>5607</v>
      </c>
      <c r="E5866" s="562" t="s">
        <v>22</v>
      </c>
      <c r="F5866" s="561" t="s">
        <v>22</v>
      </c>
      <c r="G5866" s="561" t="s">
        <v>33966</v>
      </c>
      <c r="H5866" s="561" t="s">
        <v>33967</v>
      </c>
      <c r="I5866" s="561" t="s">
        <v>23868</v>
      </c>
      <c r="J5866" s="561" t="s">
        <v>24</v>
      </c>
      <c r="K5866" s="562" t="s">
        <v>36787</v>
      </c>
      <c r="L5866" s="561" t="s">
        <v>25</v>
      </c>
    </row>
    <row r="5867" spans="1:12" x14ac:dyDescent="0.25">
      <c r="A5867" s="561" t="s">
        <v>5611</v>
      </c>
      <c r="B5867" s="561" t="s">
        <v>5612</v>
      </c>
      <c r="C5867" s="561" t="s">
        <v>5613</v>
      </c>
      <c r="D5867" s="561" t="s">
        <v>5614</v>
      </c>
      <c r="E5867" s="562" t="s">
        <v>22</v>
      </c>
      <c r="F5867" s="561" t="s">
        <v>22</v>
      </c>
      <c r="G5867" s="561" t="s">
        <v>33968</v>
      </c>
      <c r="H5867" s="561" t="s">
        <v>5615</v>
      </c>
      <c r="I5867" s="561" t="s">
        <v>23868</v>
      </c>
      <c r="J5867" s="561" t="s">
        <v>7063</v>
      </c>
      <c r="K5867" s="562" t="s">
        <v>36517</v>
      </c>
      <c r="L5867" s="561" t="s">
        <v>25</v>
      </c>
    </row>
    <row r="5868" spans="1:12" x14ac:dyDescent="0.25">
      <c r="A5868" s="561" t="s">
        <v>5611</v>
      </c>
      <c r="B5868" s="561" t="s">
        <v>5612</v>
      </c>
      <c r="C5868" s="561" t="s">
        <v>5613</v>
      </c>
      <c r="D5868" s="561" t="s">
        <v>5614</v>
      </c>
      <c r="E5868" s="562" t="s">
        <v>22</v>
      </c>
      <c r="F5868" s="561" t="s">
        <v>22</v>
      </c>
      <c r="G5868" s="561" t="s">
        <v>33970</v>
      </c>
      <c r="H5868" s="561" t="s">
        <v>5616</v>
      </c>
      <c r="I5868" s="561" t="s">
        <v>23868</v>
      </c>
      <c r="J5868" s="561" t="s">
        <v>7063</v>
      </c>
      <c r="K5868" s="562" t="s">
        <v>8098</v>
      </c>
      <c r="L5868" s="561" t="s">
        <v>25</v>
      </c>
    </row>
    <row r="5869" spans="1:12" x14ac:dyDescent="0.25">
      <c r="A5869" s="561" t="s">
        <v>5611</v>
      </c>
      <c r="B5869" s="561" t="s">
        <v>5612</v>
      </c>
      <c r="C5869" s="561" t="s">
        <v>5617</v>
      </c>
      <c r="D5869" s="561" t="s">
        <v>5618</v>
      </c>
      <c r="E5869" s="562" t="s">
        <v>22</v>
      </c>
      <c r="F5869" s="561" t="s">
        <v>22</v>
      </c>
      <c r="G5869" s="561" t="s">
        <v>33971</v>
      </c>
      <c r="H5869" s="561" t="s">
        <v>5619</v>
      </c>
      <c r="I5869" s="561" t="s">
        <v>23868</v>
      </c>
      <c r="J5869" s="561" t="s">
        <v>24</v>
      </c>
      <c r="K5869" s="562" t="s">
        <v>8522</v>
      </c>
      <c r="L5869" s="561" t="s">
        <v>25</v>
      </c>
    </row>
    <row r="5870" spans="1:12" x14ac:dyDescent="0.25">
      <c r="A5870" s="561" t="s">
        <v>5611</v>
      </c>
      <c r="B5870" s="561" t="s">
        <v>5612</v>
      </c>
      <c r="C5870" s="561" t="s">
        <v>5617</v>
      </c>
      <c r="D5870" s="561" t="s">
        <v>5618</v>
      </c>
      <c r="E5870" s="562" t="s">
        <v>22</v>
      </c>
      <c r="F5870" s="561" t="s">
        <v>22</v>
      </c>
      <c r="G5870" s="561" t="s">
        <v>33973</v>
      </c>
      <c r="H5870" s="561" t="s">
        <v>5620</v>
      </c>
      <c r="I5870" s="561" t="s">
        <v>23868</v>
      </c>
      <c r="J5870" s="561" t="s">
        <v>24</v>
      </c>
      <c r="K5870" s="562" t="s">
        <v>38650</v>
      </c>
      <c r="L5870" s="561" t="s">
        <v>25</v>
      </c>
    </row>
    <row r="5871" spans="1:12" x14ac:dyDescent="0.25">
      <c r="A5871" s="561" t="s">
        <v>5611</v>
      </c>
      <c r="B5871" s="561" t="s">
        <v>5612</v>
      </c>
      <c r="C5871" s="561" t="s">
        <v>5617</v>
      </c>
      <c r="D5871" s="561" t="s">
        <v>5618</v>
      </c>
      <c r="E5871" s="562" t="s">
        <v>22</v>
      </c>
      <c r="F5871" s="561" t="s">
        <v>22</v>
      </c>
      <c r="G5871" s="561" t="s">
        <v>33975</v>
      </c>
      <c r="H5871" s="561" t="s">
        <v>5621</v>
      </c>
      <c r="I5871" s="561" t="s">
        <v>23868</v>
      </c>
      <c r="J5871" s="561" t="s">
        <v>24</v>
      </c>
      <c r="K5871" s="562" t="s">
        <v>38651</v>
      </c>
      <c r="L5871" s="561" t="s">
        <v>25</v>
      </c>
    </row>
    <row r="5872" spans="1:12" x14ac:dyDescent="0.25">
      <c r="A5872" s="561" t="s">
        <v>5611</v>
      </c>
      <c r="B5872" s="561" t="s">
        <v>5612</v>
      </c>
      <c r="C5872" s="561" t="s">
        <v>5622</v>
      </c>
      <c r="D5872" s="561" t="s">
        <v>5623</v>
      </c>
      <c r="E5872" s="562" t="s">
        <v>22</v>
      </c>
      <c r="F5872" s="561" t="s">
        <v>22</v>
      </c>
      <c r="G5872" s="561" t="s">
        <v>33977</v>
      </c>
      <c r="H5872" s="561" t="s">
        <v>5624</v>
      </c>
      <c r="I5872" s="561" t="s">
        <v>23868</v>
      </c>
      <c r="J5872" s="561" t="s">
        <v>24</v>
      </c>
      <c r="K5872" s="562" t="s">
        <v>38652</v>
      </c>
      <c r="L5872" s="561" t="s">
        <v>25</v>
      </c>
    </row>
    <row r="5873" spans="1:12" x14ac:dyDescent="0.25">
      <c r="A5873" s="561" t="s">
        <v>5611</v>
      </c>
      <c r="B5873" s="561" t="s">
        <v>5612</v>
      </c>
      <c r="C5873" s="561" t="s">
        <v>5622</v>
      </c>
      <c r="D5873" s="561" t="s">
        <v>5623</v>
      </c>
      <c r="E5873" s="562" t="s">
        <v>22</v>
      </c>
      <c r="F5873" s="561" t="s">
        <v>22</v>
      </c>
      <c r="G5873" s="561" t="s">
        <v>33979</v>
      </c>
      <c r="H5873" s="561" t="s">
        <v>5625</v>
      </c>
      <c r="I5873" s="561" t="s">
        <v>23868</v>
      </c>
      <c r="J5873" s="561" t="s">
        <v>24</v>
      </c>
      <c r="K5873" s="562" t="s">
        <v>7131</v>
      </c>
      <c r="L5873" s="561" t="s">
        <v>25</v>
      </c>
    </row>
    <row r="5874" spans="1:12" x14ac:dyDescent="0.25">
      <c r="A5874" s="561" t="s">
        <v>5611</v>
      </c>
      <c r="B5874" s="561" t="s">
        <v>5612</v>
      </c>
      <c r="C5874" s="561" t="s">
        <v>5622</v>
      </c>
      <c r="D5874" s="561" t="s">
        <v>5623</v>
      </c>
      <c r="E5874" s="562" t="s">
        <v>22</v>
      </c>
      <c r="F5874" s="561" t="s">
        <v>22</v>
      </c>
      <c r="G5874" s="561" t="s">
        <v>33981</v>
      </c>
      <c r="H5874" s="561" t="s">
        <v>5626</v>
      </c>
      <c r="I5874" s="561" t="s">
        <v>23868</v>
      </c>
      <c r="J5874" s="561" t="s">
        <v>24</v>
      </c>
      <c r="K5874" s="562" t="s">
        <v>38653</v>
      </c>
      <c r="L5874" s="561" t="s">
        <v>25</v>
      </c>
    </row>
    <row r="5875" spans="1:12" x14ac:dyDescent="0.25">
      <c r="A5875" s="561" t="s">
        <v>5611</v>
      </c>
      <c r="B5875" s="561" t="s">
        <v>5612</v>
      </c>
      <c r="C5875" s="561" t="s">
        <v>5622</v>
      </c>
      <c r="D5875" s="561" t="s">
        <v>5623</v>
      </c>
      <c r="E5875" s="562" t="s">
        <v>22</v>
      </c>
      <c r="F5875" s="561" t="s">
        <v>22</v>
      </c>
      <c r="G5875" s="561" t="s">
        <v>33982</v>
      </c>
      <c r="H5875" s="561" t="s">
        <v>5627</v>
      </c>
      <c r="I5875" s="561" t="s">
        <v>23868</v>
      </c>
      <c r="J5875" s="561" t="s">
        <v>24</v>
      </c>
      <c r="K5875" s="562" t="s">
        <v>8345</v>
      </c>
      <c r="L5875" s="561" t="s">
        <v>25</v>
      </c>
    </row>
    <row r="5876" spans="1:12" x14ac:dyDescent="0.25">
      <c r="A5876" s="561" t="s">
        <v>5611</v>
      </c>
      <c r="B5876" s="561" t="s">
        <v>5612</v>
      </c>
      <c r="C5876" s="561" t="s">
        <v>5622</v>
      </c>
      <c r="D5876" s="561" t="s">
        <v>5623</v>
      </c>
      <c r="E5876" s="562" t="s">
        <v>22</v>
      </c>
      <c r="F5876" s="561" t="s">
        <v>22</v>
      </c>
      <c r="G5876" s="561" t="s">
        <v>33984</v>
      </c>
      <c r="H5876" s="561" t="s">
        <v>5629</v>
      </c>
      <c r="I5876" s="561" t="s">
        <v>23868</v>
      </c>
      <c r="J5876" s="561" t="s">
        <v>24</v>
      </c>
      <c r="K5876" s="562" t="s">
        <v>38654</v>
      </c>
      <c r="L5876" s="561" t="s">
        <v>25</v>
      </c>
    </row>
    <row r="5877" spans="1:12" x14ac:dyDescent="0.25">
      <c r="A5877" s="561" t="s">
        <v>5611</v>
      </c>
      <c r="B5877" s="561" t="s">
        <v>5612</v>
      </c>
      <c r="C5877" s="561" t="s">
        <v>5622</v>
      </c>
      <c r="D5877" s="561" t="s">
        <v>5623</v>
      </c>
      <c r="E5877" s="562" t="s">
        <v>22</v>
      </c>
      <c r="F5877" s="561" t="s">
        <v>22</v>
      </c>
      <c r="G5877" s="561" t="s">
        <v>33985</v>
      </c>
      <c r="H5877" s="561" t="s">
        <v>5630</v>
      </c>
      <c r="I5877" s="561" t="s">
        <v>23868</v>
      </c>
      <c r="J5877" s="561" t="s">
        <v>24</v>
      </c>
      <c r="K5877" s="562" t="s">
        <v>8153</v>
      </c>
      <c r="L5877" s="561" t="s">
        <v>25</v>
      </c>
    </row>
    <row r="5878" spans="1:12" x14ac:dyDescent="0.25">
      <c r="A5878" s="561" t="s">
        <v>5611</v>
      </c>
      <c r="B5878" s="561" t="s">
        <v>5612</v>
      </c>
      <c r="C5878" s="561" t="s">
        <v>5622</v>
      </c>
      <c r="D5878" s="561" t="s">
        <v>5623</v>
      </c>
      <c r="E5878" s="562" t="s">
        <v>22</v>
      </c>
      <c r="F5878" s="561" t="s">
        <v>22</v>
      </c>
      <c r="G5878" s="561" t="s">
        <v>33986</v>
      </c>
      <c r="H5878" s="561" t="s">
        <v>5631</v>
      </c>
      <c r="I5878" s="561" t="s">
        <v>23868</v>
      </c>
      <c r="J5878" s="561" t="s">
        <v>24</v>
      </c>
      <c r="K5878" s="562" t="s">
        <v>38655</v>
      </c>
      <c r="L5878" s="561" t="s">
        <v>25</v>
      </c>
    </row>
    <row r="5879" spans="1:12" x14ac:dyDescent="0.25">
      <c r="A5879" s="561" t="s">
        <v>5611</v>
      </c>
      <c r="B5879" s="561" t="s">
        <v>5612</v>
      </c>
      <c r="C5879" s="561" t="s">
        <v>5622</v>
      </c>
      <c r="D5879" s="561" t="s">
        <v>5623</v>
      </c>
      <c r="E5879" s="562" t="s">
        <v>22</v>
      </c>
      <c r="F5879" s="561" t="s">
        <v>22</v>
      </c>
      <c r="G5879" s="561" t="s">
        <v>33987</v>
      </c>
      <c r="H5879" s="561" t="s">
        <v>5632</v>
      </c>
      <c r="I5879" s="561" t="s">
        <v>23868</v>
      </c>
      <c r="J5879" s="561" t="s">
        <v>24</v>
      </c>
      <c r="K5879" s="562" t="s">
        <v>38656</v>
      </c>
      <c r="L5879" s="561" t="s">
        <v>25</v>
      </c>
    </row>
    <row r="5880" spans="1:12" x14ac:dyDescent="0.25">
      <c r="A5880" s="561" t="s">
        <v>5611</v>
      </c>
      <c r="B5880" s="561" t="s">
        <v>5612</v>
      </c>
      <c r="C5880" s="561" t="s">
        <v>5622</v>
      </c>
      <c r="D5880" s="561" t="s">
        <v>5623</v>
      </c>
      <c r="E5880" s="562" t="s">
        <v>22</v>
      </c>
      <c r="F5880" s="561" t="s">
        <v>22</v>
      </c>
      <c r="G5880" s="561" t="s">
        <v>33989</v>
      </c>
      <c r="H5880" s="561" t="s">
        <v>5633</v>
      </c>
      <c r="I5880" s="561" t="s">
        <v>23868</v>
      </c>
      <c r="J5880" s="561" t="s">
        <v>24</v>
      </c>
      <c r="K5880" s="562" t="s">
        <v>38657</v>
      </c>
      <c r="L5880" s="561" t="s">
        <v>25</v>
      </c>
    </row>
    <row r="5881" spans="1:12" x14ac:dyDescent="0.25">
      <c r="A5881" s="561" t="s">
        <v>5611</v>
      </c>
      <c r="B5881" s="561" t="s">
        <v>5612</v>
      </c>
      <c r="C5881" s="561" t="s">
        <v>5622</v>
      </c>
      <c r="D5881" s="561" t="s">
        <v>5623</v>
      </c>
      <c r="E5881" s="562" t="s">
        <v>22</v>
      </c>
      <c r="F5881" s="561" t="s">
        <v>22</v>
      </c>
      <c r="G5881" s="561" t="s">
        <v>33991</v>
      </c>
      <c r="H5881" s="561" t="s">
        <v>5634</v>
      </c>
      <c r="I5881" s="561" t="s">
        <v>23868</v>
      </c>
      <c r="J5881" s="561" t="s">
        <v>24</v>
      </c>
      <c r="K5881" s="562" t="s">
        <v>38658</v>
      </c>
      <c r="L5881" s="561" t="s">
        <v>25</v>
      </c>
    </row>
    <row r="5882" spans="1:12" x14ac:dyDescent="0.25">
      <c r="A5882" s="561" t="s">
        <v>5611</v>
      </c>
      <c r="B5882" s="561" t="s">
        <v>5612</v>
      </c>
      <c r="C5882" s="561" t="s">
        <v>5622</v>
      </c>
      <c r="D5882" s="561" t="s">
        <v>5623</v>
      </c>
      <c r="E5882" s="562" t="s">
        <v>22</v>
      </c>
      <c r="F5882" s="561" t="s">
        <v>22</v>
      </c>
      <c r="G5882" s="561" t="s">
        <v>33993</v>
      </c>
      <c r="H5882" s="561" t="s">
        <v>5635</v>
      </c>
      <c r="I5882" s="561" t="s">
        <v>23868</v>
      </c>
      <c r="J5882" s="561" t="s">
        <v>24</v>
      </c>
      <c r="K5882" s="562" t="s">
        <v>38659</v>
      </c>
      <c r="L5882" s="561" t="s">
        <v>25</v>
      </c>
    </row>
    <row r="5883" spans="1:12" x14ac:dyDescent="0.25">
      <c r="A5883" s="561" t="s">
        <v>5611</v>
      </c>
      <c r="B5883" s="561" t="s">
        <v>5612</v>
      </c>
      <c r="C5883" s="561" t="s">
        <v>5622</v>
      </c>
      <c r="D5883" s="561" t="s">
        <v>5623</v>
      </c>
      <c r="E5883" s="562" t="s">
        <v>22</v>
      </c>
      <c r="F5883" s="561" t="s">
        <v>22</v>
      </c>
      <c r="G5883" s="561" t="s">
        <v>33995</v>
      </c>
      <c r="H5883" s="561" t="s">
        <v>5636</v>
      </c>
      <c r="I5883" s="561" t="s">
        <v>23868</v>
      </c>
      <c r="J5883" s="561" t="s">
        <v>24</v>
      </c>
      <c r="K5883" s="562" t="s">
        <v>38660</v>
      </c>
      <c r="L5883" s="561" t="s">
        <v>25</v>
      </c>
    </row>
    <row r="5884" spans="1:12" x14ac:dyDescent="0.25">
      <c r="A5884" s="561" t="s">
        <v>5611</v>
      </c>
      <c r="B5884" s="561" t="s">
        <v>5612</v>
      </c>
      <c r="C5884" s="561" t="s">
        <v>5622</v>
      </c>
      <c r="D5884" s="561" t="s">
        <v>5623</v>
      </c>
      <c r="E5884" s="562" t="s">
        <v>22</v>
      </c>
      <c r="F5884" s="561" t="s">
        <v>22</v>
      </c>
      <c r="G5884" s="561" t="s">
        <v>33997</v>
      </c>
      <c r="H5884" s="561" t="s">
        <v>5638</v>
      </c>
      <c r="I5884" s="561" t="s">
        <v>23868</v>
      </c>
      <c r="J5884" s="561" t="s">
        <v>24</v>
      </c>
      <c r="K5884" s="562" t="s">
        <v>38661</v>
      </c>
      <c r="L5884" s="561" t="s">
        <v>25</v>
      </c>
    </row>
    <row r="5885" spans="1:12" x14ac:dyDescent="0.25">
      <c r="A5885" s="561" t="s">
        <v>5611</v>
      </c>
      <c r="B5885" s="561" t="s">
        <v>5612</v>
      </c>
      <c r="C5885" s="561" t="s">
        <v>5622</v>
      </c>
      <c r="D5885" s="561" t="s">
        <v>5623</v>
      </c>
      <c r="E5885" s="562" t="s">
        <v>22</v>
      </c>
      <c r="F5885" s="561" t="s">
        <v>22</v>
      </c>
      <c r="G5885" s="561" t="s">
        <v>33999</v>
      </c>
      <c r="H5885" s="561" t="s">
        <v>5639</v>
      </c>
      <c r="I5885" s="561" t="s">
        <v>23868</v>
      </c>
      <c r="J5885" s="561" t="s">
        <v>24</v>
      </c>
      <c r="K5885" s="562" t="s">
        <v>38662</v>
      </c>
      <c r="L5885" s="561" t="s">
        <v>25</v>
      </c>
    </row>
    <row r="5886" spans="1:12" x14ac:dyDescent="0.25">
      <c r="A5886" s="561" t="s">
        <v>5611</v>
      </c>
      <c r="B5886" s="561" t="s">
        <v>5612</v>
      </c>
      <c r="C5886" s="561" t="s">
        <v>5622</v>
      </c>
      <c r="D5886" s="561" t="s">
        <v>5623</v>
      </c>
      <c r="E5886" s="562" t="s">
        <v>22</v>
      </c>
      <c r="F5886" s="561" t="s">
        <v>22</v>
      </c>
      <c r="G5886" s="561" t="s">
        <v>34001</v>
      </c>
      <c r="H5886" s="561" t="s">
        <v>5640</v>
      </c>
      <c r="I5886" s="561" t="s">
        <v>23868</v>
      </c>
      <c r="J5886" s="561" t="s">
        <v>24</v>
      </c>
      <c r="K5886" s="562" t="s">
        <v>7329</v>
      </c>
      <c r="L5886" s="561" t="s">
        <v>25</v>
      </c>
    </row>
    <row r="5887" spans="1:12" x14ac:dyDescent="0.25">
      <c r="A5887" s="561" t="s">
        <v>5611</v>
      </c>
      <c r="B5887" s="561" t="s">
        <v>5612</v>
      </c>
      <c r="C5887" s="561" t="s">
        <v>5622</v>
      </c>
      <c r="D5887" s="561" t="s">
        <v>5623</v>
      </c>
      <c r="E5887" s="562" t="s">
        <v>22</v>
      </c>
      <c r="F5887" s="561" t="s">
        <v>22</v>
      </c>
      <c r="G5887" s="561" t="s">
        <v>34002</v>
      </c>
      <c r="H5887" s="561" t="s">
        <v>34003</v>
      </c>
      <c r="I5887" s="561" t="s">
        <v>23868</v>
      </c>
      <c r="J5887" s="561" t="s">
        <v>24</v>
      </c>
      <c r="K5887" s="562" t="s">
        <v>24282</v>
      </c>
      <c r="L5887" s="561" t="s">
        <v>25</v>
      </c>
    </row>
    <row r="5888" spans="1:12" x14ac:dyDescent="0.25">
      <c r="A5888" s="561" t="s">
        <v>5611</v>
      </c>
      <c r="B5888" s="561" t="s">
        <v>5612</v>
      </c>
      <c r="C5888" s="561" t="s">
        <v>5622</v>
      </c>
      <c r="D5888" s="561" t="s">
        <v>5623</v>
      </c>
      <c r="E5888" s="562" t="s">
        <v>22</v>
      </c>
      <c r="F5888" s="561" t="s">
        <v>22</v>
      </c>
      <c r="G5888" s="561" t="s">
        <v>34005</v>
      </c>
      <c r="H5888" s="561" t="s">
        <v>34006</v>
      </c>
      <c r="I5888" s="561" t="s">
        <v>23868</v>
      </c>
      <c r="J5888" s="561" t="s">
        <v>24</v>
      </c>
      <c r="K5888" s="562" t="s">
        <v>36781</v>
      </c>
      <c r="L5888" s="561" t="s">
        <v>25</v>
      </c>
    </row>
    <row r="5889" spans="1:12" x14ac:dyDescent="0.25">
      <c r="A5889" s="561" t="s">
        <v>5611</v>
      </c>
      <c r="B5889" s="561" t="s">
        <v>5612</v>
      </c>
      <c r="C5889" s="561" t="s">
        <v>5622</v>
      </c>
      <c r="D5889" s="561" t="s">
        <v>5623</v>
      </c>
      <c r="E5889" s="562" t="s">
        <v>22</v>
      </c>
      <c r="F5889" s="561" t="s">
        <v>22</v>
      </c>
      <c r="G5889" s="561" t="s">
        <v>34007</v>
      </c>
      <c r="H5889" s="561" t="s">
        <v>5641</v>
      </c>
      <c r="I5889" s="561" t="s">
        <v>23868</v>
      </c>
      <c r="J5889" s="561" t="s">
        <v>24</v>
      </c>
      <c r="K5889" s="562" t="s">
        <v>38663</v>
      </c>
      <c r="L5889" s="561" t="s">
        <v>25</v>
      </c>
    </row>
    <row r="5890" spans="1:12" x14ac:dyDescent="0.25">
      <c r="A5890" s="561" t="s">
        <v>5611</v>
      </c>
      <c r="B5890" s="561" t="s">
        <v>5612</v>
      </c>
      <c r="C5890" s="561" t="s">
        <v>5622</v>
      </c>
      <c r="D5890" s="561" t="s">
        <v>5623</v>
      </c>
      <c r="E5890" s="562" t="s">
        <v>22</v>
      </c>
      <c r="F5890" s="561" t="s">
        <v>22</v>
      </c>
      <c r="G5890" s="561" t="s">
        <v>34008</v>
      </c>
      <c r="H5890" s="561" t="s">
        <v>5642</v>
      </c>
      <c r="I5890" s="561" t="s">
        <v>23868</v>
      </c>
      <c r="J5890" s="561" t="s">
        <v>24</v>
      </c>
      <c r="K5890" s="562" t="s">
        <v>38664</v>
      </c>
      <c r="L5890" s="561" t="s">
        <v>25</v>
      </c>
    </row>
    <row r="5891" spans="1:12" x14ac:dyDescent="0.25">
      <c r="A5891" s="561" t="s">
        <v>5611</v>
      </c>
      <c r="B5891" s="561" t="s">
        <v>5612</v>
      </c>
      <c r="C5891" s="561" t="s">
        <v>5622</v>
      </c>
      <c r="D5891" s="561" t="s">
        <v>5623</v>
      </c>
      <c r="E5891" s="562" t="s">
        <v>22</v>
      </c>
      <c r="F5891" s="561" t="s">
        <v>22</v>
      </c>
      <c r="G5891" s="561" t="s">
        <v>34009</v>
      </c>
      <c r="H5891" s="561" t="s">
        <v>5643</v>
      </c>
      <c r="I5891" s="561" t="s">
        <v>23868</v>
      </c>
      <c r="J5891" s="561" t="s">
        <v>24</v>
      </c>
      <c r="K5891" s="562" t="s">
        <v>8233</v>
      </c>
      <c r="L5891" s="561" t="s">
        <v>25</v>
      </c>
    </row>
    <row r="5892" spans="1:12" x14ac:dyDescent="0.25">
      <c r="A5892" s="561" t="s">
        <v>5611</v>
      </c>
      <c r="B5892" s="561" t="s">
        <v>5612</v>
      </c>
      <c r="C5892" s="561" t="s">
        <v>5645</v>
      </c>
      <c r="D5892" s="561" t="s">
        <v>5646</v>
      </c>
      <c r="E5892" s="562" t="s">
        <v>22</v>
      </c>
      <c r="F5892" s="561" t="s">
        <v>22</v>
      </c>
      <c r="G5892" s="561" t="s">
        <v>34010</v>
      </c>
      <c r="H5892" s="561" t="s">
        <v>5647</v>
      </c>
      <c r="I5892" s="561" t="s">
        <v>23868</v>
      </c>
      <c r="J5892" s="561" t="s">
        <v>24</v>
      </c>
      <c r="K5892" s="562" t="s">
        <v>38665</v>
      </c>
      <c r="L5892" s="561" t="s">
        <v>25</v>
      </c>
    </row>
    <row r="5893" spans="1:12" x14ac:dyDescent="0.25">
      <c r="A5893" s="561" t="s">
        <v>5611</v>
      </c>
      <c r="B5893" s="561" t="s">
        <v>5612</v>
      </c>
      <c r="C5893" s="561" t="s">
        <v>5645</v>
      </c>
      <c r="D5893" s="561" t="s">
        <v>5646</v>
      </c>
      <c r="E5893" s="562" t="s">
        <v>22</v>
      </c>
      <c r="F5893" s="561" t="s">
        <v>22</v>
      </c>
      <c r="G5893" s="561" t="s">
        <v>34012</v>
      </c>
      <c r="H5893" s="561" t="s">
        <v>5648</v>
      </c>
      <c r="I5893" s="561" t="s">
        <v>23868</v>
      </c>
      <c r="J5893" s="561" t="s">
        <v>24</v>
      </c>
      <c r="K5893" s="562" t="s">
        <v>38666</v>
      </c>
      <c r="L5893" s="561" t="s">
        <v>25</v>
      </c>
    </row>
    <row r="5894" spans="1:12" x14ac:dyDescent="0.25">
      <c r="A5894" s="561" t="s">
        <v>5611</v>
      </c>
      <c r="B5894" s="561" t="s">
        <v>5612</v>
      </c>
      <c r="C5894" s="561" t="s">
        <v>5645</v>
      </c>
      <c r="D5894" s="561" t="s">
        <v>5646</v>
      </c>
      <c r="E5894" s="562" t="s">
        <v>22</v>
      </c>
      <c r="F5894" s="561" t="s">
        <v>22</v>
      </c>
      <c r="G5894" s="561" t="s">
        <v>34014</v>
      </c>
      <c r="H5894" s="561" t="s">
        <v>5649</v>
      </c>
      <c r="I5894" s="561" t="s">
        <v>23868</v>
      </c>
      <c r="J5894" s="561" t="s">
        <v>24</v>
      </c>
      <c r="K5894" s="562" t="s">
        <v>38667</v>
      </c>
      <c r="L5894" s="561" t="s">
        <v>25</v>
      </c>
    </row>
    <row r="5895" spans="1:12" x14ac:dyDescent="0.25">
      <c r="A5895" s="561" t="s">
        <v>5611</v>
      </c>
      <c r="B5895" s="561" t="s">
        <v>5612</v>
      </c>
      <c r="C5895" s="561" t="s">
        <v>5645</v>
      </c>
      <c r="D5895" s="561" t="s">
        <v>5646</v>
      </c>
      <c r="E5895" s="562" t="s">
        <v>22</v>
      </c>
      <c r="F5895" s="561" t="s">
        <v>22</v>
      </c>
      <c r="G5895" s="561" t="s">
        <v>34016</v>
      </c>
      <c r="H5895" s="561" t="s">
        <v>5650</v>
      </c>
      <c r="I5895" s="561" t="s">
        <v>23868</v>
      </c>
      <c r="J5895" s="561" t="s">
        <v>7063</v>
      </c>
      <c r="K5895" s="562" t="s">
        <v>37322</v>
      </c>
      <c r="L5895" s="561" t="s">
        <v>25</v>
      </c>
    </row>
    <row r="5896" spans="1:12" x14ac:dyDescent="0.25">
      <c r="A5896" s="561" t="s">
        <v>5611</v>
      </c>
      <c r="B5896" s="561" t="s">
        <v>5612</v>
      </c>
      <c r="C5896" s="561" t="s">
        <v>5645</v>
      </c>
      <c r="D5896" s="561" t="s">
        <v>5646</v>
      </c>
      <c r="E5896" s="562" t="s">
        <v>22</v>
      </c>
      <c r="F5896" s="561" t="s">
        <v>22</v>
      </c>
      <c r="G5896" s="561" t="s">
        <v>34017</v>
      </c>
      <c r="H5896" s="561" t="s">
        <v>5652</v>
      </c>
      <c r="I5896" s="561" t="s">
        <v>23868</v>
      </c>
      <c r="J5896" s="561" t="s">
        <v>7063</v>
      </c>
      <c r="K5896" s="562" t="s">
        <v>37932</v>
      </c>
      <c r="L5896" s="561" t="s">
        <v>25</v>
      </c>
    </row>
    <row r="5897" spans="1:12" x14ac:dyDescent="0.25">
      <c r="A5897" s="561" t="s">
        <v>5611</v>
      </c>
      <c r="B5897" s="561" t="s">
        <v>5612</v>
      </c>
      <c r="C5897" s="561" t="s">
        <v>5645</v>
      </c>
      <c r="D5897" s="561" t="s">
        <v>5646</v>
      </c>
      <c r="E5897" s="562" t="s">
        <v>22</v>
      </c>
      <c r="F5897" s="561" t="s">
        <v>22</v>
      </c>
      <c r="G5897" s="561" t="s">
        <v>34019</v>
      </c>
      <c r="H5897" s="561" t="s">
        <v>5653</v>
      </c>
      <c r="I5897" s="561" t="s">
        <v>23868</v>
      </c>
      <c r="J5897" s="561" t="s">
        <v>7063</v>
      </c>
      <c r="K5897" s="562" t="s">
        <v>5568</v>
      </c>
      <c r="L5897" s="561" t="s">
        <v>25</v>
      </c>
    </row>
    <row r="5898" spans="1:12" x14ac:dyDescent="0.25">
      <c r="A5898" s="561" t="s">
        <v>5611</v>
      </c>
      <c r="B5898" s="561" t="s">
        <v>5612</v>
      </c>
      <c r="C5898" s="561" t="s">
        <v>5645</v>
      </c>
      <c r="D5898" s="561" t="s">
        <v>5646</v>
      </c>
      <c r="E5898" s="562" t="s">
        <v>22</v>
      </c>
      <c r="F5898" s="561" t="s">
        <v>22</v>
      </c>
      <c r="G5898" s="561" t="s">
        <v>34020</v>
      </c>
      <c r="H5898" s="561" t="s">
        <v>5655</v>
      </c>
      <c r="I5898" s="561" t="s">
        <v>23868</v>
      </c>
      <c r="J5898" s="561" t="s">
        <v>7063</v>
      </c>
      <c r="K5898" s="562" t="s">
        <v>8624</v>
      </c>
      <c r="L5898" s="561" t="s">
        <v>25</v>
      </c>
    </row>
    <row r="5899" spans="1:12" x14ac:dyDescent="0.25">
      <c r="A5899" s="561" t="s">
        <v>5611</v>
      </c>
      <c r="B5899" s="561" t="s">
        <v>5612</v>
      </c>
      <c r="C5899" s="561" t="s">
        <v>5645</v>
      </c>
      <c r="D5899" s="561" t="s">
        <v>5646</v>
      </c>
      <c r="E5899" s="562" t="s">
        <v>22</v>
      </c>
      <c r="F5899" s="561" t="s">
        <v>22</v>
      </c>
      <c r="G5899" s="561" t="s">
        <v>34021</v>
      </c>
      <c r="H5899" s="561" t="s">
        <v>5656</v>
      </c>
      <c r="I5899" s="561" t="s">
        <v>23148</v>
      </c>
      <c r="J5899" s="561" t="s">
        <v>24</v>
      </c>
      <c r="K5899" s="562" t="s">
        <v>38637</v>
      </c>
      <c r="L5899" s="561" t="s">
        <v>25</v>
      </c>
    </row>
    <row r="5900" spans="1:12" x14ac:dyDescent="0.25">
      <c r="A5900" s="561" t="s">
        <v>5611</v>
      </c>
      <c r="B5900" s="561" t="s">
        <v>5612</v>
      </c>
      <c r="C5900" s="561" t="s">
        <v>5645</v>
      </c>
      <c r="D5900" s="561" t="s">
        <v>5646</v>
      </c>
      <c r="E5900" s="562" t="s">
        <v>22</v>
      </c>
      <c r="F5900" s="561" t="s">
        <v>22</v>
      </c>
      <c r="G5900" s="561" t="s">
        <v>34022</v>
      </c>
      <c r="H5900" s="561" t="s">
        <v>5657</v>
      </c>
      <c r="I5900" s="561" t="s">
        <v>23148</v>
      </c>
      <c r="J5900" s="561" t="s">
        <v>7063</v>
      </c>
      <c r="K5900" s="562" t="s">
        <v>8441</v>
      </c>
      <c r="L5900" s="561" t="s">
        <v>25</v>
      </c>
    </row>
    <row r="5901" spans="1:12" x14ac:dyDescent="0.25">
      <c r="A5901" s="561" t="s">
        <v>5611</v>
      </c>
      <c r="B5901" s="561" t="s">
        <v>5612</v>
      </c>
      <c r="C5901" s="561" t="s">
        <v>5645</v>
      </c>
      <c r="D5901" s="561" t="s">
        <v>5646</v>
      </c>
      <c r="E5901" s="562" t="s">
        <v>22</v>
      </c>
      <c r="F5901" s="561" t="s">
        <v>22</v>
      </c>
      <c r="G5901" s="561" t="s">
        <v>34023</v>
      </c>
      <c r="H5901" s="561" t="s">
        <v>5658</v>
      </c>
      <c r="I5901" s="561" t="s">
        <v>23148</v>
      </c>
      <c r="J5901" s="561" t="s">
        <v>7063</v>
      </c>
      <c r="K5901" s="562" t="s">
        <v>8597</v>
      </c>
      <c r="L5901" s="561" t="s">
        <v>25</v>
      </c>
    </row>
    <row r="5902" spans="1:12" x14ac:dyDescent="0.25">
      <c r="A5902" s="561" t="s">
        <v>5611</v>
      </c>
      <c r="B5902" s="561" t="s">
        <v>5612</v>
      </c>
      <c r="C5902" s="561" t="s">
        <v>5645</v>
      </c>
      <c r="D5902" s="561" t="s">
        <v>5646</v>
      </c>
      <c r="E5902" s="562" t="s">
        <v>22</v>
      </c>
      <c r="F5902" s="561" t="s">
        <v>22</v>
      </c>
      <c r="G5902" s="561" t="s">
        <v>34025</v>
      </c>
      <c r="H5902" s="561" t="s">
        <v>5659</v>
      </c>
      <c r="I5902" s="561" t="s">
        <v>23148</v>
      </c>
      <c r="J5902" s="561" t="s">
        <v>24</v>
      </c>
      <c r="K5902" s="562" t="s">
        <v>4896</v>
      </c>
      <c r="L5902" s="561" t="s">
        <v>25</v>
      </c>
    </row>
    <row r="5903" spans="1:12" x14ac:dyDescent="0.25">
      <c r="A5903" s="561" t="s">
        <v>5611</v>
      </c>
      <c r="B5903" s="561" t="s">
        <v>5612</v>
      </c>
      <c r="C5903" s="561" t="s">
        <v>5645</v>
      </c>
      <c r="D5903" s="561" t="s">
        <v>5646</v>
      </c>
      <c r="E5903" s="562" t="s">
        <v>22</v>
      </c>
      <c r="F5903" s="561" t="s">
        <v>22</v>
      </c>
      <c r="G5903" s="561" t="s">
        <v>34027</v>
      </c>
      <c r="H5903" s="561" t="s">
        <v>5660</v>
      </c>
      <c r="I5903" s="561" t="s">
        <v>23868</v>
      </c>
      <c r="J5903" s="561" t="s">
        <v>24</v>
      </c>
      <c r="K5903" s="562" t="s">
        <v>38668</v>
      </c>
      <c r="L5903" s="561" t="s">
        <v>25</v>
      </c>
    </row>
    <row r="5904" spans="1:12" x14ac:dyDescent="0.25">
      <c r="A5904" s="561" t="s">
        <v>5611</v>
      </c>
      <c r="B5904" s="561" t="s">
        <v>5612</v>
      </c>
      <c r="C5904" s="561" t="s">
        <v>5645</v>
      </c>
      <c r="D5904" s="561" t="s">
        <v>5646</v>
      </c>
      <c r="E5904" s="562" t="s">
        <v>22</v>
      </c>
      <c r="F5904" s="561" t="s">
        <v>22</v>
      </c>
      <c r="G5904" s="561" t="s">
        <v>34029</v>
      </c>
      <c r="H5904" s="561" t="s">
        <v>5661</v>
      </c>
      <c r="I5904" s="561" t="s">
        <v>23868</v>
      </c>
      <c r="J5904" s="561" t="s">
        <v>7063</v>
      </c>
      <c r="K5904" s="562" t="s">
        <v>33609</v>
      </c>
      <c r="L5904" s="561" t="s">
        <v>25</v>
      </c>
    </row>
    <row r="5905" spans="1:12" x14ac:dyDescent="0.25">
      <c r="A5905" s="561" t="s">
        <v>5611</v>
      </c>
      <c r="B5905" s="561" t="s">
        <v>5612</v>
      </c>
      <c r="C5905" s="561" t="s">
        <v>5645</v>
      </c>
      <c r="D5905" s="561" t="s">
        <v>5646</v>
      </c>
      <c r="E5905" s="562" t="s">
        <v>22</v>
      </c>
      <c r="F5905" s="561" t="s">
        <v>22</v>
      </c>
      <c r="G5905" s="561" t="s">
        <v>34031</v>
      </c>
      <c r="H5905" s="561" t="s">
        <v>5662</v>
      </c>
      <c r="I5905" s="561" t="s">
        <v>23868</v>
      </c>
      <c r="J5905" s="561" t="s">
        <v>7063</v>
      </c>
      <c r="K5905" s="562" t="s">
        <v>38669</v>
      </c>
      <c r="L5905" s="561" t="s">
        <v>25</v>
      </c>
    </row>
    <row r="5906" spans="1:12" x14ac:dyDescent="0.25">
      <c r="A5906" s="561" t="s">
        <v>5611</v>
      </c>
      <c r="B5906" s="561" t="s">
        <v>5612</v>
      </c>
      <c r="C5906" s="561" t="s">
        <v>5645</v>
      </c>
      <c r="D5906" s="561" t="s">
        <v>5646</v>
      </c>
      <c r="E5906" s="562" t="s">
        <v>22</v>
      </c>
      <c r="F5906" s="561" t="s">
        <v>22</v>
      </c>
      <c r="G5906" s="561" t="s">
        <v>34033</v>
      </c>
      <c r="H5906" s="561" t="s">
        <v>5663</v>
      </c>
      <c r="I5906" s="561" t="s">
        <v>23868</v>
      </c>
      <c r="J5906" s="561" t="s">
        <v>7063</v>
      </c>
      <c r="K5906" s="562" t="s">
        <v>38026</v>
      </c>
      <c r="L5906" s="561" t="s">
        <v>25</v>
      </c>
    </row>
    <row r="5907" spans="1:12" x14ac:dyDescent="0.25">
      <c r="A5907" s="561" t="s">
        <v>5611</v>
      </c>
      <c r="B5907" s="561" t="s">
        <v>5612</v>
      </c>
      <c r="C5907" s="561" t="s">
        <v>5645</v>
      </c>
      <c r="D5907" s="561" t="s">
        <v>5646</v>
      </c>
      <c r="E5907" s="562" t="s">
        <v>22</v>
      </c>
      <c r="F5907" s="561" t="s">
        <v>22</v>
      </c>
      <c r="G5907" s="561" t="s">
        <v>34035</v>
      </c>
      <c r="H5907" s="561" t="s">
        <v>5664</v>
      </c>
      <c r="I5907" s="561" t="s">
        <v>23868</v>
      </c>
      <c r="J5907" s="561" t="s">
        <v>7063</v>
      </c>
      <c r="K5907" s="562" t="s">
        <v>8549</v>
      </c>
      <c r="L5907" s="561" t="s">
        <v>25</v>
      </c>
    </row>
    <row r="5908" spans="1:12" x14ac:dyDescent="0.25">
      <c r="A5908" s="561" t="s">
        <v>5611</v>
      </c>
      <c r="B5908" s="561" t="s">
        <v>5612</v>
      </c>
      <c r="C5908" s="561" t="s">
        <v>5645</v>
      </c>
      <c r="D5908" s="561" t="s">
        <v>5646</v>
      </c>
      <c r="E5908" s="562" t="s">
        <v>22</v>
      </c>
      <c r="F5908" s="561" t="s">
        <v>22</v>
      </c>
      <c r="G5908" s="561" t="s">
        <v>34037</v>
      </c>
      <c r="H5908" s="561" t="s">
        <v>5665</v>
      </c>
      <c r="I5908" s="561" t="s">
        <v>23868</v>
      </c>
      <c r="J5908" s="561" t="s">
        <v>7063</v>
      </c>
      <c r="K5908" s="562" t="s">
        <v>8658</v>
      </c>
      <c r="L5908" s="561" t="s">
        <v>25</v>
      </c>
    </row>
    <row r="5909" spans="1:12" x14ac:dyDescent="0.25">
      <c r="A5909" s="561" t="s">
        <v>5611</v>
      </c>
      <c r="B5909" s="561" t="s">
        <v>5612</v>
      </c>
      <c r="C5909" s="561" t="s">
        <v>5666</v>
      </c>
      <c r="D5909" s="561" t="s">
        <v>5667</v>
      </c>
      <c r="E5909" s="562" t="s">
        <v>22</v>
      </c>
      <c r="F5909" s="561" t="s">
        <v>22</v>
      </c>
      <c r="G5909" s="561" t="s">
        <v>34038</v>
      </c>
      <c r="H5909" s="561" t="s">
        <v>5668</v>
      </c>
      <c r="I5909" s="561" t="s">
        <v>23148</v>
      </c>
      <c r="J5909" s="561" t="s">
        <v>24</v>
      </c>
      <c r="K5909" s="562" t="s">
        <v>38670</v>
      </c>
      <c r="L5909" s="561" t="s">
        <v>25</v>
      </c>
    </row>
    <row r="5910" spans="1:12" x14ac:dyDescent="0.25">
      <c r="A5910" s="561" t="s">
        <v>5611</v>
      </c>
      <c r="B5910" s="561" t="s">
        <v>5612</v>
      </c>
      <c r="C5910" s="561" t="s">
        <v>5666</v>
      </c>
      <c r="D5910" s="561" t="s">
        <v>5667</v>
      </c>
      <c r="E5910" s="562" t="s">
        <v>22</v>
      </c>
      <c r="F5910" s="561" t="s">
        <v>22</v>
      </c>
      <c r="G5910" s="561" t="s">
        <v>34040</v>
      </c>
      <c r="H5910" s="561" t="s">
        <v>5669</v>
      </c>
      <c r="I5910" s="561" t="s">
        <v>23868</v>
      </c>
      <c r="J5910" s="561" t="s">
        <v>24</v>
      </c>
      <c r="K5910" s="562" t="s">
        <v>27614</v>
      </c>
      <c r="L5910" s="561" t="s">
        <v>25</v>
      </c>
    </row>
    <row r="5911" spans="1:12" x14ac:dyDescent="0.25">
      <c r="A5911" s="561" t="s">
        <v>5611</v>
      </c>
      <c r="B5911" s="561" t="s">
        <v>5612</v>
      </c>
      <c r="C5911" s="561" t="s">
        <v>5666</v>
      </c>
      <c r="D5911" s="561" t="s">
        <v>5667</v>
      </c>
      <c r="E5911" s="562" t="s">
        <v>22</v>
      </c>
      <c r="F5911" s="561" t="s">
        <v>22</v>
      </c>
      <c r="G5911" s="561" t="s">
        <v>34042</v>
      </c>
      <c r="H5911" s="561" t="s">
        <v>5670</v>
      </c>
      <c r="I5911" s="561" t="s">
        <v>23868</v>
      </c>
      <c r="J5911" s="561" t="s">
        <v>24</v>
      </c>
      <c r="K5911" s="562" t="s">
        <v>38671</v>
      </c>
      <c r="L5911" s="561" t="s">
        <v>25</v>
      </c>
    </row>
    <row r="5912" spans="1:12" x14ac:dyDescent="0.25">
      <c r="A5912" s="561" t="s">
        <v>5611</v>
      </c>
      <c r="B5912" s="561" t="s">
        <v>5612</v>
      </c>
      <c r="C5912" s="561" t="s">
        <v>5666</v>
      </c>
      <c r="D5912" s="561" t="s">
        <v>5667</v>
      </c>
      <c r="E5912" s="562" t="s">
        <v>22</v>
      </c>
      <c r="F5912" s="561" t="s">
        <v>22</v>
      </c>
      <c r="G5912" s="561" t="s">
        <v>34044</v>
      </c>
      <c r="H5912" s="561" t="s">
        <v>5671</v>
      </c>
      <c r="I5912" s="561" t="s">
        <v>23868</v>
      </c>
      <c r="J5912" s="561" t="s">
        <v>24</v>
      </c>
      <c r="K5912" s="562" t="s">
        <v>38672</v>
      </c>
      <c r="L5912" s="561" t="s">
        <v>25</v>
      </c>
    </row>
    <row r="5913" spans="1:12" x14ac:dyDescent="0.25">
      <c r="A5913" s="561" t="s">
        <v>5611</v>
      </c>
      <c r="B5913" s="561" t="s">
        <v>5612</v>
      </c>
      <c r="C5913" s="561" t="s">
        <v>5666</v>
      </c>
      <c r="D5913" s="561" t="s">
        <v>5667</v>
      </c>
      <c r="E5913" s="562" t="s">
        <v>22</v>
      </c>
      <c r="F5913" s="561" t="s">
        <v>22</v>
      </c>
      <c r="G5913" s="561" t="s">
        <v>34046</v>
      </c>
      <c r="H5913" s="561" t="s">
        <v>5672</v>
      </c>
      <c r="I5913" s="561" t="s">
        <v>23868</v>
      </c>
      <c r="J5913" s="561" t="s">
        <v>24</v>
      </c>
      <c r="K5913" s="562" t="s">
        <v>38673</v>
      </c>
      <c r="L5913" s="561" t="s">
        <v>25</v>
      </c>
    </row>
    <row r="5914" spans="1:12" x14ac:dyDescent="0.25">
      <c r="A5914" s="561" t="s">
        <v>5611</v>
      </c>
      <c r="B5914" s="561" t="s">
        <v>5612</v>
      </c>
      <c r="C5914" s="561" t="s">
        <v>5666</v>
      </c>
      <c r="D5914" s="561" t="s">
        <v>5667</v>
      </c>
      <c r="E5914" s="562" t="s">
        <v>22</v>
      </c>
      <c r="F5914" s="561" t="s">
        <v>22</v>
      </c>
      <c r="G5914" s="561" t="s">
        <v>34048</v>
      </c>
      <c r="H5914" s="561" t="s">
        <v>5673</v>
      </c>
      <c r="I5914" s="561" t="s">
        <v>23868</v>
      </c>
      <c r="J5914" s="561" t="s">
        <v>24</v>
      </c>
      <c r="K5914" s="562" t="s">
        <v>8187</v>
      </c>
      <c r="L5914" s="561" t="s">
        <v>25</v>
      </c>
    </row>
    <row r="5915" spans="1:12" x14ac:dyDescent="0.25">
      <c r="A5915" s="561" t="s">
        <v>5611</v>
      </c>
      <c r="B5915" s="561" t="s">
        <v>5612</v>
      </c>
      <c r="C5915" s="561" t="s">
        <v>5666</v>
      </c>
      <c r="D5915" s="561" t="s">
        <v>5667</v>
      </c>
      <c r="E5915" s="562" t="s">
        <v>22</v>
      </c>
      <c r="F5915" s="561" t="s">
        <v>22</v>
      </c>
      <c r="G5915" s="561" t="s">
        <v>34049</v>
      </c>
      <c r="H5915" s="561" t="s">
        <v>5674</v>
      </c>
      <c r="I5915" s="561" t="s">
        <v>23868</v>
      </c>
      <c r="J5915" s="561" t="s">
        <v>24</v>
      </c>
      <c r="K5915" s="562" t="s">
        <v>38674</v>
      </c>
      <c r="L5915" s="561" t="s">
        <v>25</v>
      </c>
    </row>
    <row r="5916" spans="1:12" x14ac:dyDescent="0.25">
      <c r="A5916" s="561" t="s">
        <v>5611</v>
      </c>
      <c r="B5916" s="561" t="s">
        <v>5612</v>
      </c>
      <c r="C5916" s="561" t="s">
        <v>5666</v>
      </c>
      <c r="D5916" s="561" t="s">
        <v>5667</v>
      </c>
      <c r="E5916" s="562" t="s">
        <v>22</v>
      </c>
      <c r="F5916" s="561" t="s">
        <v>22</v>
      </c>
      <c r="G5916" s="561" t="s">
        <v>34051</v>
      </c>
      <c r="H5916" s="561" t="s">
        <v>5675</v>
      </c>
      <c r="I5916" s="561" t="s">
        <v>23868</v>
      </c>
      <c r="J5916" s="561" t="s">
        <v>7063</v>
      </c>
      <c r="K5916" s="562" t="s">
        <v>7154</v>
      </c>
      <c r="L5916" s="561" t="s">
        <v>25</v>
      </c>
    </row>
    <row r="5917" spans="1:12" x14ac:dyDescent="0.25">
      <c r="A5917" s="561" t="s">
        <v>5611</v>
      </c>
      <c r="B5917" s="561" t="s">
        <v>5612</v>
      </c>
      <c r="C5917" s="561" t="s">
        <v>5676</v>
      </c>
      <c r="D5917" s="561" t="s">
        <v>5677</v>
      </c>
      <c r="E5917" s="562" t="s">
        <v>22</v>
      </c>
      <c r="F5917" s="561" t="s">
        <v>22</v>
      </c>
      <c r="G5917" s="561" t="s">
        <v>34052</v>
      </c>
      <c r="H5917" s="561" t="s">
        <v>5678</v>
      </c>
      <c r="I5917" s="561" t="s">
        <v>23868</v>
      </c>
      <c r="J5917" s="561" t="s">
        <v>24</v>
      </c>
      <c r="K5917" s="562" t="s">
        <v>38675</v>
      </c>
      <c r="L5917" s="561" t="s">
        <v>25</v>
      </c>
    </row>
    <row r="5918" spans="1:12" x14ac:dyDescent="0.25">
      <c r="A5918" s="561" t="s">
        <v>5611</v>
      </c>
      <c r="B5918" s="561" t="s">
        <v>5612</v>
      </c>
      <c r="C5918" s="561" t="s">
        <v>5676</v>
      </c>
      <c r="D5918" s="561" t="s">
        <v>5677</v>
      </c>
      <c r="E5918" s="562" t="s">
        <v>22</v>
      </c>
      <c r="F5918" s="561" t="s">
        <v>22</v>
      </c>
      <c r="G5918" s="561" t="s">
        <v>34054</v>
      </c>
      <c r="H5918" s="561" t="s">
        <v>5679</v>
      </c>
      <c r="I5918" s="561" t="s">
        <v>23868</v>
      </c>
      <c r="J5918" s="561" t="s">
        <v>24</v>
      </c>
      <c r="K5918" s="562" t="s">
        <v>38676</v>
      </c>
      <c r="L5918" s="561" t="s">
        <v>25</v>
      </c>
    </row>
    <row r="5919" spans="1:12" x14ac:dyDescent="0.25">
      <c r="A5919" s="561" t="s">
        <v>5611</v>
      </c>
      <c r="B5919" s="561" t="s">
        <v>5612</v>
      </c>
      <c r="C5919" s="561" t="s">
        <v>5681</v>
      </c>
      <c r="D5919" s="561" t="s">
        <v>5682</v>
      </c>
      <c r="E5919" s="562" t="s">
        <v>22</v>
      </c>
      <c r="F5919" s="561" t="s">
        <v>22</v>
      </c>
      <c r="G5919" s="561" t="s">
        <v>34056</v>
      </c>
      <c r="H5919" s="561" t="s">
        <v>5683</v>
      </c>
      <c r="I5919" s="561" t="s">
        <v>23148</v>
      </c>
      <c r="J5919" s="561" t="s">
        <v>24</v>
      </c>
      <c r="K5919" s="562" t="s">
        <v>38677</v>
      </c>
      <c r="L5919" s="561" t="s">
        <v>25</v>
      </c>
    </row>
    <row r="5920" spans="1:12" x14ac:dyDescent="0.25">
      <c r="A5920" s="561" t="s">
        <v>5611</v>
      </c>
      <c r="B5920" s="561" t="s">
        <v>5612</v>
      </c>
      <c r="C5920" s="561" t="s">
        <v>5681</v>
      </c>
      <c r="D5920" s="561" t="s">
        <v>5682</v>
      </c>
      <c r="E5920" s="562" t="s">
        <v>22</v>
      </c>
      <c r="F5920" s="561" t="s">
        <v>22</v>
      </c>
      <c r="G5920" s="561" t="s">
        <v>34058</v>
      </c>
      <c r="H5920" s="561" t="s">
        <v>5684</v>
      </c>
      <c r="I5920" s="561" t="s">
        <v>23148</v>
      </c>
      <c r="J5920" s="561" t="s">
        <v>24</v>
      </c>
      <c r="K5920" s="562" t="s">
        <v>7484</v>
      </c>
      <c r="L5920" s="561" t="s">
        <v>25</v>
      </c>
    </row>
    <row r="5921" spans="1:12" x14ac:dyDescent="0.25">
      <c r="A5921" s="561" t="s">
        <v>5611</v>
      </c>
      <c r="B5921" s="561" t="s">
        <v>5612</v>
      </c>
      <c r="C5921" s="561" t="s">
        <v>5686</v>
      </c>
      <c r="D5921" s="561" t="s">
        <v>5687</v>
      </c>
      <c r="E5921" s="562" t="s">
        <v>22</v>
      </c>
      <c r="F5921" s="561" t="s">
        <v>22</v>
      </c>
      <c r="G5921" s="561" t="s">
        <v>34059</v>
      </c>
      <c r="H5921" s="561" t="s">
        <v>5688</v>
      </c>
      <c r="I5921" s="561" t="s">
        <v>23148</v>
      </c>
      <c r="J5921" s="561" t="s">
        <v>24</v>
      </c>
      <c r="K5921" s="562" t="s">
        <v>4479</v>
      </c>
      <c r="L5921" s="561" t="s">
        <v>25</v>
      </c>
    </row>
    <row r="5922" spans="1:12" x14ac:dyDescent="0.25">
      <c r="A5922" s="561" t="s">
        <v>5611</v>
      </c>
      <c r="B5922" s="561" t="s">
        <v>5612</v>
      </c>
      <c r="C5922" s="561" t="s">
        <v>5686</v>
      </c>
      <c r="D5922" s="561" t="s">
        <v>5687</v>
      </c>
      <c r="E5922" s="562" t="s">
        <v>22</v>
      </c>
      <c r="F5922" s="561" t="s">
        <v>22</v>
      </c>
      <c r="G5922" s="561" t="s">
        <v>34060</v>
      </c>
      <c r="H5922" s="561" t="s">
        <v>5689</v>
      </c>
      <c r="I5922" s="561" t="s">
        <v>23148</v>
      </c>
      <c r="J5922" s="561" t="s">
        <v>24</v>
      </c>
      <c r="K5922" s="562" t="s">
        <v>7146</v>
      </c>
      <c r="L5922" s="561" t="s">
        <v>25</v>
      </c>
    </row>
    <row r="5923" spans="1:12" x14ac:dyDescent="0.25">
      <c r="A5923" s="561" t="s">
        <v>5611</v>
      </c>
      <c r="B5923" s="561" t="s">
        <v>5612</v>
      </c>
      <c r="C5923" s="561" t="s">
        <v>5690</v>
      </c>
      <c r="D5923" s="561" t="s">
        <v>5691</v>
      </c>
      <c r="E5923" s="562" t="s">
        <v>22</v>
      </c>
      <c r="F5923" s="561" t="s">
        <v>22</v>
      </c>
      <c r="G5923" s="561" t="s">
        <v>34061</v>
      </c>
      <c r="H5923" s="561" t="s">
        <v>5692</v>
      </c>
      <c r="I5923" s="561" t="s">
        <v>23148</v>
      </c>
      <c r="J5923" s="561" t="s">
        <v>24</v>
      </c>
      <c r="K5923" s="562" t="s">
        <v>3744</v>
      </c>
      <c r="L5923" s="561" t="s">
        <v>25</v>
      </c>
    </row>
    <row r="5924" spans="1:12" x14ac:dyDescent="0.25">
      <c r="A5924" s="561" t="s">
        <v>5611</v>
      </c>
      <c r="B5924" s="561" t="s">
        <v>5612</v>
      </c>
      <c r="C5924" s="561" t="s">
        <v>5690</v>
      </c>
      <c r="D5924" s="561" t="s">
        <v>5691</v>
      </c>
      <c r="E5924" s="562" t="s">
        <v>22</v>
      </c>
      <c r="F5924" s="561" t="s">
        <v>22</v>
      </c>
      <c r="G5924" s="561" t="s">
        <v>34062</v>
      </c>
      <c r="H5924" s="561" t="s">
        <v>5693</v>
      </c>
      <c r="I5924" s="561" t="s">
        <v>23148</v>
      </c>
      <c r="J5924" s="561" t="s">
        <v>24</v>
      </c>
      <c r="K5924" s="562" t="s">
        <v>3939</v>
      </c>
      <c r="L5924" s="561" t="s">
        <v>25</v>
      </c>
    </row>
    <row r="5925" spans="1:12" x14ac:dyDescent="0.25">
      <c r="A5925" s="561" t="s">
        <v>5611</v>
      </c>
      <c r="B5925" s="561" t="s">
        <v>5612</v>
      </c>
      <c r="C5925" s="561" t="s">
        <v>5690</v>
      </c>
      <c r="D5925" s="561" t="s">
        <v>5691</v>
      </c>
      <c r="E5925" s="562" t="s">
        <v>22</v>
      </c>
      <c r="F5925" s="561" t="s">
        <v>22</v>
      </c>
      <c r="G5925" s="561" t="s">
        <v>34063</v>
      </c>
      <c r="H5925" s="561" t="s">
        <v>5694</v>
      </c>
      <c r="I5925" s="561" t="s">
        <v>23148</v>
      </c>
      <c r="J5925" s="561" t="s">
        <v>24</v>
      </c>
      <c r="K5925" s="562" t="s">
        <v>1754</v>
      </c>
      <c r="L5925" s="561" t="s">
        <v>25</v>
      </c>
    </row>
    <row r="5926" spans="1:12" x14ac:dyDescent="0.25">
      <c r="A5926" s="561" t="s">
        <v>5611</v>
      </c>
      <c r="B5926" s="561" t="s">
        <v>5612</v>
      </c>
      <c r="C5926" s="561" t="s">
        <v>5690</v>
      </c>
      <c r="D5926" s="561" t="s">
        <v>5691</v>
      </c>
      <c r="E5926" s="562" t="s">
        <v>22</v>
      </c>
      <c r="F5926" s="561" t="s">
        <v>22</v>
      </c>
      <c r="G5926" s="561" t="s">
        <v>34064</v>
      </c>
      <c r="H5926" s="561" t="s">
        <v>5695</v>
      </c>
      <c r="I5926" s="561" t="s">
        <v>23148</v>
      </c>
      <c r="J5926" s="561" t="s">
        <v>24</v>
      </c>
      <c r="K5926" s="562" t="s">
        <v>1479</v>
      </c>
      <c r="L5926" s="561" t="s">
        <v>25</v>
      </c>
    </row>
    <row r="5927" spans="1:12" x14ac:dyDescent="0.25">
      <c r="A5927" s="561" t="s">
        <v>5611</v>
      </c>
      <c r="B5927" s="561" t="s">
        <v>5612</v>
      </c>
      <c r="C5927" s="561" t="s">
        <v>5696</v>
      </c>
      <c r="D5927" s="561" t="s">
        <v>5697</v>
      </c>
      <c r="E5927" s="562" t="s">
        <v>22</v>
      </c>
      <c r="F5927" s="561" t="s">
        <v>22</v>
      </c>
      <c r="G5927" s="561" t="s">
        <v>34065</v>
      </c>
      <c r="H5927" s="561" t="s">
        <v>5698</v>
      </c>
      <c r="I5927" s="561" t="s">
        <v>23148</v>
      </c>
      <c r="J5927" s="561" t="s">
        <v>24</v>
      </c>
      <c r="K5927" s="562" t="s">
        <v>3315</v>
      </c>
      <c r="L5927" s="561" t="s">
        <v>25</v>
      </c>
    </row>
    <row r="5928" spans="1:12" x14ac:dyDescent="0.25">
      <c r="A5928" s="561" t="s">
        <v>5611</v>
      </c>
      <c r="B5928" s="561" t="s">
        <v>5612</v>
      </c>
      <c r="C5928" s="561" t="s">
        <v>5696</v>
      </c>
      <c r="D5928" s="561" t="s">
        <v>5697</v>
      </c>
      <c r="E5928" s="562" t="s">
        <v>22</v>
      </c>
      <c r="F5928" s="561" t="s">
        <v>22</v>
      </c>
      <c r="G5928" s="561" t="s">
        <v>34067</v>
      </c>
      <c r="H5928" s="561" t="s">
        <v>5699</v>
      </c>
      <c r="I5928" s="561" t="s">
        <v>23148</v>
      </c>
      <c r="J5928" s="561" t="s">
        <v>7063</v>
      </c>
      <c r="K5928" s="562" t="s">
        <v>25314</v>
      </c>
      <c r="L5928" s="561" t="s">
        <v>25</v>
      </c>
    </row>
    <row r="5929" spans="1:12" x14ac:dyDescent="0.25">
      <c r="A5929" s="561" t="s">
        <v>5611</v>
      </c>
      <c r="B5929" s="561" t="s">
        <v>5612</v>
      </c>
      <c r="C5929" s="561" t="s">
        <v>5700</v>
      </c>
      <c r="D5929" s="561" t="s">
        <v>5701</v>
      </c>
      <c r="E5929" s="562" t="s">
        <v>22</v>
      </c>
      <c r="F5929" s="561" t="s">
        <v>22</v>
      </c>
      <c r="G5929" s="561" t="s">
        <v>34069</v>
      </c>
      <c r="H5929" s="561" t="s">
        <v>5702</v>
      </c>
      <c r="I5929" s="561" t="s">
        <v>25535</v>
      </c>
      <c r="J5929" s="561" t="s">
        <v>7063</v>
      </c>
      <c r="K5929" s="562" t="s">
        <v>8207</v>
      </c>
      <c r="L5929" s="561" t="s">
        <v>25</v>
      </c>
    </row>
    <row r="5930" spans="1:12" x14ac:dyDescent="0.25">
      <c r="A5930" s="561" t="s">
        <v>5611</v>
      </c>
      <c r="B5930" s="561" t="s">
        <v>5612</v>
      </c>
      <c r="C5930" s="561" t="s">
        <v>5700</v>
      </c>
      <c r="D5930" s="561" t="s">
        <v>5701</v>
      </c>
      <c r="E5930" s="562" t="s">
        <v>22</v>
      </c>
      <c r="F5930" s="561" t="s">
        <v>22</v>
      </c>
      <c r="G5930" s="561" t="s">
        <v>34071</v>
      </c>
      <c r="H5930" s="561" t="s">
        <v>5703</v>
      </c>
      <c r="I5930" s="561" t="s">
        <v>25535</v>
      </c>
      <c r="J5930" s="561" t="s">
        <v>24</v>
      </c>
      <c r="K5930" s="562" t="s">
        <v>38678</v>
      </c>
      <c r="L5930" s="561" t="s">
        <v>25</v>
      </c>
    </row>
    <row r="5931" spans="1:12" x14ac:dyDescent="0.25">
      <c r="A5931" s="561" t="s">
        <v>5611</v>
      </c>
      <c r="B5931" s="561" t="s">
        <v>5612</v>
      </c>
      <c r="C5931" s="561" t="s">
        <v>5700</v>
      </c>
      <c r="D5931" s="561" t="s">
        <v>5701</v>
      </c>
      <c r="E5931" s="562" t="s">
        <v>22</v>
      </c>
      <c r="F5931" s="561" t="s">
        <v>22</v>
      </c>
      <c r="G5931" s="561" t="s">
        <v>34073</v>
      </c>
      <c r="H5931" s="561" t="s">
        <v>5704</v>
      </c>
      <c r="I5931" s="561" t="s">
        <v>23868</v>
      </c>
      <c r="J5931" s="561" t="s">
        <v>7063</v>
      </c>
      <c r="K5931" s="562" t="s">
        <v>7696</v>
      </c>
      <c r="L5931" s="561" t="s">
        <v>25</v>
      </c>
    </row>
    <row r="5932" spans="1:12" x14ac:dyDescent="0.25">
      <c r="A5932" s="561" t="s">
        <v>5611</v>
      </c>
      <c r="B5932" s="561" t="s">
        <v>5612</v>
      </c>
      <c r="C5932" s="561" t="s">
        <v>5700</v>
      </c>
      <c r="D5932" s="561" t="s">
        <v>5701</v>
      </c>
      <c r="E5932" s="562" t="s">
        <v>22</v>
      </c>
      <c r="F5932" s="561" t="s">
        <v>22</v>
      </c>
      <c r="G5932" s="561" t="s">
        <v>34074</v>
      </c>
      <c r="H5932" s="561" t="s">
        <v>5706</v>
      </c>
      <c r="I5932" s="561" t="s">
        <v>23868</v>
      </c>
      <c r="J5932" s="561" t="s">
        <v>24</v>
      </c>
      <c r="K5932" s="562" t="s">
        <v>38679</v>
      </c>
      <c r="L5932" s="561" t="s">
        <v>25</v>
      </c>
    </row>
    <row r="5933" spans="1:12" x14ac:dyDescent="0.25">
      <c r="A5933" s="561" t="s">
        <v>5611</v>
      </c>
      <c r="B5933" s="561" t="s">
        <v>5612</v>
      </c>
      <c r="C5933" s="561" t="s">
        <v>5700</v>
      </c>
      <c r="D5933" s="561" t="s">
        <v>5701</v>
      </c>
      <c r="E5933" s="562" t="s">
        <v>22</v>
      </c>
      <c r="F5933" s="561" t="s">
        <v>22</v>
      </c>
      <c r="G5933" s="561" t="s">
        <v>34075</v>
      </c>
      <c r="H5933" s="561" t="s">
        <v>5707</v>
      </c>
      <c r="I5933" s="561" t="s">
        <v>23868</v>
      </c>
      <c r="J5933" s="561" t="s">
        <v>7063</v>
      </c>
      <c r="K5933" s="562" t="s">
        <v>7122</v>
      </c>
      <c r="L5933" s="561" t="s">
        <v>25</v>
      </c>
    </row>
    <row r="5934" spans="1:12" x14ac:dyDescent="0.25">
      <c r="A5934" s="561" t="s">
        <v>5611</v>
      </c>
      <c r="B5934" s="561" t="s">
        <v>5612</v>
      </c>
      <c r="C5934" s="561" t="s">
        <v>5700</v>
      </c>
      <c r="D5934" s="561" t="s">
        <v>5701</v>
      </c>
      <c r="E5934" s="562" t="s">
        <v>22</v>
      </c>
      <c r="F5934" s="561" t="s">
        <v>22</v>
      </c>
      <c r="G5934" s="561" t="s">
        <v>34077</v>
      </c>
      <c r="H5934" s="561" t="s">
        <v>5708</v>
      </c>
      <c r="I5934" s="561" t="s">
        <v>23868</v>
      </c>
      <c r="J5934" s="561" t="s">
        <v>24</v>
      </c>
      <c r="K5934" s="562" t="s">
        <v>38680</v>
      </c>
      <c r="L5934" s="561" t="s">
        <v>25</v>
      </c>
    </row>
    <row r="5935" spans="1:12" x14ac:dyDescent="0.25">
      <c r="A5935" s="561" t="s">
        <v>5611</v>
      </c>
      <c r="B5935" s="561" t="s">
        <v>5612</v>
      </c>
      <c r="C5935" s="561" t="s">
        <v>5700</v>
      </c>
      <c r="D5935" s="561" t="s">
        <v>5701</v>
      </c>
      <c r="E5935" s="562" t="s">
        <v>22</v>
      </c>
      <c r="F5935" s="561" t="s">
        <v>22</v>
      </c>
      <c r="G5935" s="561" t="s">
        <v>34079</v>
      </c>
      <c r="H5935" s="561" t="s">
        <v>5709</v>
      </c>
      <c r="I5935" s="561" t="s">
        <v>23868</v>
      </c>
      <c r="J5935" s="561" t="s">
        <v>7063</v>
      </c>
      <c r="K5935" s="562" t="s">
        <v>38681</v>
      </c>
      <c r="L5935" s="561" t="s">
        <v>25</v>
      </c>
    </row>
    <row r="5936" spans="1:12" x14ac:dyDescent="0.25">
      <c r="A5936" s="561" t="s">
        <v>5611</v>
      </c>
      <c r="B5936" s="561" t="s">
        <v>5612</v>
      </c>
      <c r="C5936" s="561" t="s">
        <v>5700</v>
      </c>
      <c r="D5936" s="561" t="s">
        <v>5701</v>
      </c>
      <c r="E5936" s="562" t="s">
        <v>22</v>
      </c>
      <c r="F5936" s="561" t="s">
        <v>22</v>
      </c>
      <c r="G5936" s="561" t="s">
        <v>34081</v>
      </c>
      <c r="H5936" s="561" t="s">
        <v>5710</v>
      </c>
      <c r="I5936" s="561" t="s">
        <v>23868</v>
      </c>
      <c r="J5936" s="561" t="s">
        <v>24</v>
      </c>
      <c r="K5936" s="562" t="s">
        <v>38682</v>
      </c>
      <c r="L5936" s="561" t="s">
        <v>25</v>
      </c>
    </row>
    <row r="5937" spans="1:12" x14ac:dyDescent="0.25">
      <c r="A5937" s="561" t="s">
        <v>5611</v>
      </c>
      <c r="B5937" s="561" t="s">
        <v>5612</v>
      </c>
      <c r="C5937" s="561" t="s">
        <v>5700</v>
      </c>
      <c r="D5937" s="561" t="s">
        <v>5701</v>
      </c>
      <c r="E5937" s="562" t="s">
        <v>22</v>
      </c>
      <c r="F5937" s="561" t="s">
        <v>22</v>
      </c>
      <c r="G5937" s="561" t="s">
        <v>34083</v>
      </c>
      <c r="H5937" s="561" t="s">
        <v>5711</v>
      </c>
      <c r="I5937" s="561" t="s">
        <v>23868</v>
      </c>
      <c r="J5937" s="561" t="s">
        <v>7063</v>
      </c>
      <c r="K5937" s="562" t="s">
        <v>38683</v>
      </c>
      <c r="L5937" s="561" t="s">
        <v>25</v>
      </c>
    </row>
    <row r="5938" spans="1:12" x14ac:dyDescent="0.25">
      <c r="A5938" s="561" t="s">
        <v>5611</v>
      </c>
      <c r="B5938" s="561" t="s">
        <v>5612</v>
      </c>
      <c r="C5938" s="561" t="s">
        <v>5700</v>
      </c>
      <c r="D5938" s="561" t="s">
        <v>5701</v>
      </c>
      <c r="E5938" s="562" t="s">
        <v>22</v>
      </c>
      <c r="F5938" s="561" t="s">
        <v>22</v>
      </c>
      <c r="G5938" s="561" t="s">
        <v>34085</v>
      </c>
      <c r="H5938" s="561" t="s">
        <v>5712</v>
      </c>
      <c r="I5938" s="561" t="s">
        <v>23868</v>
      </c>
      <c r="J5938" s="561" t="s">
        <v>24</v>
      </c>
      <c r="K5938" s="562" t="s">
        <v>38684</v>
      </c>
      <c r="L5938" s="561" t="s">
        <v>25</v>
      </c>
    </row>
    <row r="5939" spans="1:12" x14ac:dyDescent="0.25">
      <c r="A5939" s="561" t="s">
        <v>5611</v>
      </c>
      <c r="B5939" s="561" t="s">
        <v>5612</v>
      </c>
      <c r="C5939" s="561" t="s">
        <v>5700</v>
      </c>
      <c r="D5939" s="561" t="s">
        <v>5701</v>
      </c>
      <c r="E5939" s="562" t="s">
        <v>22</v>
      </c>
      <c r="F5939" s="561" t="s">
        <v>22</v>
      </c>
      <c r="G5939" s="561" t="s">
        <v>34086</v>
      </c>
      <c r="H5939" s="561" t="s">
        <v>5713</v>
      </c>
      <c r="I5939" s="561" t="s">
        <v>23868</v>
      </c>
      <c r="J5939" s="561" t="s">
        <v>7063</v>
      </c>
      <c r="K5939" s="562" t="s">
        <v>7864</v>
      </c>
      <c r="L5939" s="561" t="s">
        <v>25</v>
      </c>
    </row>
    <row r="5940" spans="1:12" x14ac:dyDescent="0.25">
      <c r="A5940" s="561" t="s">
        <v>5611</v>
      </c>
      <c r="B5940" s="561" t="s">
        <v>5612</v>
      </c>
      <c r="C5940" s="561" t="s">
        <v>5714</v>
      </c>
      <c r="D5940" s="561" t="s">
        <v>5715</v>
      </c>
      <c r="E5940" s="562" t="s">
        <v>22</v>
      </c>
      <c r="F5940" s="561" t="s">
        <v>22</v>
      </c>
      <c r="G5940" s="561" t="s">
        <v>34088</v>
      </c>
      <c r="H5940" s="561" t="s">
        <v>5716</v>
      </c>
      <c r="I5940" s="561" t="s">
        <v>23868</v>
      </c>
      <c r="J5940" s="561" t="s">
        <v>7063</v>
      </c>
      <c r="K5940" s="562" t="s">
        <v>34089</v>
      </c>
      <c r="L5940" s="561" t="s">
        <v>25</v>
      </c>
    </row>
    <row r="5941" spans="1:12" x14ac:dyDescent="0.25">
      <c r="A5941" s="561" t="s">
        <v>5611</v>
      </c>
      <c r="B5941" s="561" t="s">
        <v>5612</v>
      </c>
      <c r="C5941" s="561" t="s">
        <v>5714</v>
      </c>
      <c r="D5941" s="561" t="s">
        <v>5715</v>
      </c>
      <c r="E5941" s="562" t="s">
        <v>22</v>
      </c>
      <c r="F5941" s="561" t="s">
        <v>22</v>
      </c>
      <c r="G5941" s="561" t="s">
        <v>34090</v>
      </c>
      <c r="H5941" s="561" t="s">
        <v>5717</v>
      </c>
      <c r="I5941" s="561" t="s">
        <v>23868</v>
      </c>
      <c r="J5941" s="561" t="s">
        <v>7063</v>
      </c>
      <c r="K5941" s="562" t="s">
        <v>34091</v>
      </c>
      <c r="L5941" s="561" t="s">
        <v>25</v>
      </c>
    </row>
    <row r="5942" spans="1:12" x14ac:dyDescent="0.25">
      <c r="A5942" s="561" t="s">
        <v>5611</v>
      </c>
      <c r="B5942" s="561" t="s">
        <v>5612</v>
      </c>
      <c r="C5942" s="561" t="s">
        <v>5714</v>
      </c>
      <c r="D5942" s="561" t="s">
        <v>5715</v>
      </c>
      <c r="E5942" s="562" t="s">
        <v>22</v>
      </c>
      <c r="F5942" s="561" t="s">
        <v>22</v>
      </c>
      <c r="G5942" s="561" t="s">
        <v>34092</v>
      </c>
      <c r="H5942" s="561" t="s">
        <v>5718</v>
      </c>
      <c r="I5942" s="561" t="s">
        <v>23868</v>
      </c>
      <c r="J5942" s="561" t="s">
        <v>7063</v>
      </c>
      <c r="K5942" s="562" t="s">
        <v>34093</v>
      </c>
      <c r="L5942" s="561" t="s">
        <v>25</v>
      </c>
    </row>
    <row r="5943" spans="1:12" x14ac:dyDescent="0.25">
      <c r="A5943" s="561" t="s">
        <v>5611</v>
      </c>
      <c r="B5943" s="561" t="s">
        <v>5612</v>
      </c>
      <c r="C5943" s="561" t="s">
        <v>5719</v>
      </c>
      <c r="D5943" s="561" t="s">
        <v>5720</v>
      </c>
      <c r="E5943" s="562" t="s">
        <v>22</v>
      </c>
      <c r="F5943" s="561" t="s">
        <v>22</v>
      </c>
      <c r="G5943" s="561" t="s">
        <v>34094</v>
      </c>
      <c r="H5943" s="561" t="s">
        <v>34095</v>
      </c>
      <c r="I5943" s="561" t="s">
        <v>23868</v>
      </c>
      <c r="J5943" s="561" t="s">
        <v>7063</v>
      </c>
      <c r="K5943" s="562" t="s">
        <v>1646</v>
      </c>
      <c r="L5943" s="561" t="s">
        <v>25</v>
      </c>
    </row>
    <row r="5944" spans="1:12" x14ac:dyDescent="0.25">
      <c r="A5944" s="561" t="s">
        <v>5611</v>
      </c>
      <c r="B5944" s="561" t="s">
        <v>5612</v>
      </c>
      <c r="C5944" s="561" t="s">
        <v>5719</v>
      </c>
      <c r="D5944" s="561" t="s">
        <v>5720</v>
      </c>
      <c r="E5944" s="562" t="s">
        <v>22</v>
      </c>
      <c r="F5944" s="561" t="s">
        <v>22</v>
      </c>
      <c r="G5944" s="561" t="s">
        <v>34097</v>
      </c>
      <c r="H5944" s="561" t="s">
        <v>34098</v>
      </c>
      <c r="I5944" s="561" t="s">
        <v>23868</v>
      </c>
      <c r="J5944" s="561" t="s">
        <v>24</v>
      </c>
      <c r="K5944" s="562" t="s">
        <v>4101</v>
      </c>
      <c r="L5944" s="561" t="s">
        <v>25</v>
      </c>
    </row>
    <row r="5945" spans="1:12" x14ac:dyDescent="0.25">
      <c r="A5945" s="561" t="s">
        <v>5611</v>
      </c>
      <c r="B5945" s="561" t="s">
        <v>5612</v>
      </c>
      <c r="C5945" s="561" t="s">
        <v>5719</v>
      </c>
      <c r="D5945" s="561" t="s">
        <v>5720</v>
      </c>
      <c r="E5945" s="562" t="s">
        <v>22</v>
      </c>
      <c r="F5945" s="561" t="s">
        <v>22</v>
      </c>
      <c r="G5945" s="561" t="s">
        <v>34099</v>
      </c>
      <c r="H5945" s="561" t="s">
        <v>34100</v>
      </c>
      <c r="I5945" s="561" t="s">
        <v>23868</v>
      </c>
      <c r="J5945" s="561" t="s">
        <v>7063</v>
      </c>
      <c r="K5945" s="562" t="s">
        <v>29807</v>
      </c>
      <c r="L5945" s="561" t="s">
        <v>25</v>
      </c>
    </row>
    <row r="5946" spans="1:12" x14ac:dyDescent="0.25">
      <c r="A5946" s="561" t="s">
        <v>5611</v>
      </c>
      <c r="B5946" s="561" t="s">
        <v>5612</v>
      </c>
      <c r="C5946" s="561" t="s">
        <v>5719</v>
      </c>
      <c r="D5946" s="561" t="s">
        <v>5720</v>
      </c>
      <c r="E5946" s="562" t="s">
        <v>22</v>
      </c>
      <c r="F5946" s="561" t="s">
        <v>22</v>
      </c>
      <c r="G5946" s="561" t="s">
        <v>34102</v>
      </c>
      <c r="H5946" s="561" t="s">
        <v>34100</v>
      </c>
      <c r="I5946" s="561" t="s">
        <v>23868</v>
      </c>
      <c r="J5946" s="561" t="s">
        <v>24</v>
      </c>
      <c r="K5946" s="562" t="s">
        <v>38685</v>
      </c>
      <c r="L5946" s="561" t="s">
        <v>25</v>
      </c>
    </row>
    <row r="5947" spans="1:12" x14ac:dyDescent="0.25">
      <c r="A5947" s="561" t="s">
        <v>5611</v>
      </c>
      <c r="B5947" s="561" t="s">
        <v>5612</v>
      </c>
      <c r="C5947" s="561" t="s">
        <v>5719</v>
      </c>
      <c r="D5947" s="561" t="s">
        <v>5720</v>
      </c>
      <c r="E5947" s="562" t="s">
        <v>22</v>
      </c>
      <c r="F5947" s="561" t="s">
        <v>22</v>
      </c>
      <c r="G5947" s="561" t="s">
        <v>34104</v>
      </c>
      <c r="H5947" s="561" t="s">
        <v>34105</v>
      </c>
      <c r="I5947" s="561" t="s">
        <v>23868</v>
      </c>
      <c r="J5947" s="561" t="s">
        <v>7063</v>
      </c>
      <c r="K5947" s="562" t="s">
        <v>24857</v>
      </c>
      <c r="L5947" s="561" t="s">
        <v>25</v>
      </c>
    </row>
    <row r="5948" spans="1:12" x14ac:dyDescent="0.25">
      <c r="A5948" s="561" t="s">
        <v>5611</v>
      </c>
      <c r="B5948" s="561" t="s">
        <v>5612</v>
      </c>
      <c r="C5948" s="561" t="s">
        <v>5719</v>
      </c>
      <c r="D5948" s="561" t="s">
        <v>5720</v>
      </c>
      <c r="E5948" s="562" t="s">
        <v>22</v>
      </c>
      <c r="F5948" s="561" t="s">
        <v>22</v>
      </c>
      <c r="G5948" s="561" t="s">
        <v>34107</v>
      </c>
      <c r="H5948" s="561" t="s">
        <v>34108</v>
      </c>
      <c r="I5948" s="561" t="s">
        <v>23868</v>
      </c>
      <c r="J5948" s="561" t="s">
        <v>24</v>
      </c>
      <c r="K5948" s="562" t="s">
        <v>8267</v>
      </c>
      <c r="L5948" s="561" t="s">
        <v>25</v>
      </c>
    </row>
    <row r="5949" spans="1:12" x14ac:dyDescent="0.25">
      <c r="A5949" s="561" t="s">
        <v>5611</v>
      </c>
      <c r="B5949" s="561" t="s">
        <v>5612</v>
      </c>
      <c r="C5949" s="561" t="s">
        <v>5719</v>
      </c>
      <c r="D5949" s="561" t="s">
        <v>5720</v>
      </c>
      <c r="E5949" s="562" t="s">
        <v>22</v>
      </c>
      <c r="F5949" s="561" t="s">
        <v>22</v>
      </c>
      <c r="G5949" s="561" t="s">
        <v>34109</v>
      </c>
      <c r="H5949" s="561" t="s">
        <v>34110</v>
      </c>
      <c r="I5949" s="561" t="s">
        <v>23868</v>
      </c>
      <c r="J5949" s="561" t="s">
        <v>7063</v>
      </c>
      <c r="K5949" s="562" t="s">
        <v>38156</v>
      </c>
      <c r="L5949" s="561" t="s">
        <v>25</v>
      </c>
    </row>
    <row r="5950" spans="1:12" x14ac:dyDescent="0.25">
      <c r="A5950" s="561" t="s">
        <v>5611</v>
      </c>
      <c r="B5950" s="561" t="s">
        <v>5612</v>
      </c>
      <c r="C5950" s="561" t="s">
        <v>5719</v>
      </c>
      <c r="D5950" s="561" t="s">
        <v>5720</v>
      </c>
      <c r="E5950" s="562" t="s">
        <v>22</v>
      </c>
      <c r="F5950" s="561" t="s">
        <v>22</v>
      </c>
      <c r="G5950" s="561" t="s">
        <v>34111</v>
      </c>
      <c r="H5950" s="561" t="s">
        <v>34112</v>
      </c>
      <c r="I5950" s="561" t="s">
        <v>23868</v>
      </c>
      <c r="J5950" s="561" t="s">
        <v>24</v>
      </c>
      <c r="K5950" s="562" t="s">
        <v>38686</v>
      </c>
      <c r="L5950" s="561" t="s">
        <v>25</v>
      </c>
    </row>
    <row r="5951" spans="1:12" x14ac:dyDescent="0.25">
      <c r="A5951" s="561" t="s">
        <v>5611</v>
      </c>
      <c r="B5951" s="561" t="s">
        <v>5612</v>
      </c>
      <c r="C5951" s="561" t="s">
        <v>5719</v>
      </c>
      <c r="D5951" s="561" t="s">
        <v>5720</v>
      </c>
      <c r="E5951" s="562" t="s">
        <v>22</v>
      </c>
      <c r="F5951" s="561" t="s">
        <v>22</v>
      </c>
      <c r="G5951" s="561" t="s">
        <v>34114</v>
      </c>
      <c r="H5951" s="561" t="s">
        <v>34115</v>
      </c>
      <c r="I5951" s="561" t="s">
        <v>23868</v>
      </c>
      <c r="J5951" s="561" t="s">
        <v>7063</v>
      </c>
      <c r="K5951" s="562" t="s">
        <v>8170</v>
      </c>
      <c r="L5951" s="561" t="s">
        <v>25</v>
      </c>
    </row>
    <row r="5952" spans="1:12" x14ac:dyDescent="0.25">
      <c r="A5952" s="561" t="s">
        <v>5611</v>
      </c>
      <c r="B5952" s="561" t="s">
        <v>5612</v>
      </c>
      <c r="C5952" s="561" t="s">
        <v>5719</v>
      </c>
      <c r="D5952" s="561" t="s">
        <v>5720</v>
      </c>
      <c r="E5952" s="562" t="s">
        <v>22</v>
      </c>
      <c r="F5952" s="561" t="s">
        <v>22</v>
      </c>
      <c r="G5952" s="561" t="s">
        <v>34116</v>
      </c>
      <c r="H5952" s="561" t="s">
        <v>34117</v>
      </c>
      <c r="I5952" s="561" t="s">
        <v>23868</v>
      </c>
      <c r="J5952" s="561" t="s">
        <v>24</v>
      </c>
      <c r="K5952" s="562" t="s">
        <v>7781</v>
      </c>
      <c r="L5952" s="561" t="s">
        <v>25</v>
      </c>
    </row>
    <row r="5953" spans="1:12" x14ac:dyDescent="0.25">
      <c r="A5953" s="561" t="s">
        <v>5611</v>
      </c>
      <c r="B5953" s="561" t="s">
        <v>5612</v>
      </c>
      <c r="C5953" s="561" t="s">
        <v>5719</v>
      </c>
      <c r="D5953" s="561" t="s">
        <v>5720</v>
      </c>
      <c r="E5953" s="562" t="s">
        <v>22</v>
      </c>
      <c r="F5953" s="561" t="s">
        <v>22</v>
      </c>
      <c r="G5953" s="561" t="s">
        <v>34118</v>
      </c>
      <c r="H5953" s="561" t="s">
        <v>34119</v>
      </c>
      <c r="I5953" s="561" t="s">
        <v>23868</v>
      </c>
      <c r="J5953" s="561" t="s">
        <v>7063</v>
      </c>
      <c r="K5953" s="562" t="s">
        <v>38687</v>
      </c>
      <c r="L5953" s="561" t="s">
        <v>25</v>
      </c>
    </row>
    <row r="5954" spans="1:12" x14ac:dyDescent="0.25">
      <c r="A5954" s="561" t="s">
        <v>5611</v>
      </c>
      <c r="B5954" s="561" t="s">
        <v>5612</v>
      </c>
      <c r="C5954" s="561" t="s">
        <v>5719</v>
      </c>
      <c r="D5954" s="561" t="s">
        <v>5720</v>
      </c>
      <c r="E5954" s="562" t="s">
        <v>22</v>
      </c>
      <c r="F5954" s="561" t="s">
        <v>22</v>
      </c>
      <c r="G5954" s="561" t="s">
        <v>34121</v>
      </c>
      <c r="H5954" s="561" t="s">
        <v>34122</v>
      </c>
      <c r="I5954" s="561" t="s">
        <v>23868</v>
      </c>
      <c r="J5954" s="561" t="s">
        <v>24</v>
      </c>
      <c r="K5954" s="562" t="s">
        <v>7715</v>
      </c>
      <c r="L5954" s="561" t="s">
        <v>25</v>
      </c>
    </row>
    <row r="5955" spans="1:12" x14ac:dyDescent="0.25">
      <c r="A5955" s="561" t="s">
        <v>5611</v>
      </c>
      <c r="B5955" s="561" t="s">
        <v>5612</v>
      </c>
      <c r="C5955" s="561" t="s">
        <v>5719</v>
      </c>
      <c r="D5955" s="561" t="s">
        <v>5720</v>
      </c>
      <c r="E5955" s="562" t="s">
        <v>22</v>
      </c>
      <c r="F5955" s="561" t="s">
        <v>22</v>
      </c>
      <c r="G5955" s="561" t="s">
        <v>34124</v>
      </c>
      <c r="H5955" s="561" t="s">
        <v>34125</v>
      </c>
      <c r="I5955" s="561" t="s">
        <v>23868</v>
      </c>
      <c r="J5955" s="561" t="s">
        <v>7063</v>
      </c>
      <c r="K5955" s="562" t="s">
        <v>7964</v>
      </c>
      <c r="L5955" s="561" t="s">
        <v>25</v>
      </c>
    </row>
    <row r="5956" spans="1:12" x14ac:dyDescent="0.25">
      <c r="A5956" s="561" t="s">
        <v>5611</v>
      </c>
      <c r="B5956" s="561" t="s">
        <v>5612</v>
      </c>
      <c r="C5956" s="561" t="s">
        <v>5719</v>
      </c>
      <c r="D5956" s="561" t="s">
        <v>5720</v>
      </c>
      <c r="E5956" s="562" t="s">
        <v>22</v>
      </c>
      <c r="F5956" s="561" t="s">
        <v>22</v>
      </c>
      <c r="G5956" s="561" t="s">
        <v>34126</v>
      </c>
      <c r="H5956" s="561" t="s">
        <v>34127</v>
      </c>
      <c r="I5956" s="561" t="s">
        <v>23868</v>
      </c>
      <c r="J5956" s="561" t="s">
        <v>24</v>
      </c>
      <c r="K5956" s="562" t="s">
        <v>38688</v>
      </c>
      <c r="L5956" s="561" t="s">
        <v>25</v>
      </c>
    </row>
    <row r="5957" spans="1:12" x14ac:dyDescent="0.25">
      <c r="A5957" s="561" t="s">
        <v>5611</v>
      </c>
      <c r="B5957" s="561" t="s">
        <v>5612</v>
      </c>
      <c r="C5957" s="561" t="s">
        <v>5719</v>
      </c>
      <c r="D5957" s="561" t="s">
        <v>5720</v>
      </c>
      <c r="E5957" s="562" t="s">
        <v>22</v>
      </c>
      <c r="F5957" s="561" t="s">
        <v>22</v>
      </c>
      <c r="G5957" s="561" t="s">
        <v>34129</v>
      </c>
      <c r="H5957" s="561" t="s">
        <v>34130</v>
      </c>
      <c r="I5957" s="561" t="s">
        <v>23868</v>
      </c>
      <c r="J5957" s="561" t="s">
        <v>7063</v>
      </c>
      <c r="K5957" s="562" t="s">
        <v>37592</v>
      </c>
      <c r="L5957" s="561" t="s">
        <v>25</v>
      </c>
    </row>
    <row r="5958" spans="1:12" x14ac:dyDescent="0.25">
      <c r="A5958" s="561" t="s">
        <v>5611</v>
      </c>
      <c r="B5958" s="561" t="s">
        <v>5612</v>
      </c>
      <c r="C5958" s="561" t="s">
        <v>5719</v>
      </c>
      <c r="D5958" s="561" t="s">
        <v>5720</v>
      </c>
      <c r="E5958" s="562" t="s">
        <v>22</v>
      </c>
      <c r="F5958" s="561" t="s">
        <v>22</v>
      </c>
      <c r="G5958" s="561" t="s">
        <v>34132</v>
      </c>
      <c r="H5958" s="561" t="s">
        <v>34133</v>
      </c>
      <c r="I5958" s="561" t="s">
        <v>23868</v>
      </c>
      <c r="J5958" s="561" t="s">
        <v>24</v>
      </c>
      <c r="K5958" s="562" t="s">
        <v>37489</v>
      </c>
      <c r="L5958" s="561" t="s">
        <v>25</v>
      </c>
    </row>
    <row r="5959" spans="1:12" x14ac:dyDescent="0.25">
      <c r="A5959" s="561" t="s">
        <v>5611</v>
      </c>
      <c r="B5959" s="561" t="s">
        <v>5612</v>
      </c>
      <c r="C5959" s="561" t="s">
        <v>5719</v>
      </c>
      <c r="D5959" s="561" t="s">
        <v>5720</v>
      </c>
      <c r="E5959" s="562" t="s">
        <v>22</v>
      </c>
      <c r="F5959" s="561" t="s">
        <v>22</v>
      </c>
      <c r="G5959" s="561" t="s">
        <v>34135</v>
      </c>
      <c r="H5959" s="561" t="s">
        <v>34136</v>
      </c>
      <c r="I5959" s="561" t="s">
        <v>23868</v>
      </c>
      <c r="J5959" s="561" t="s">
        <v>7063</v>
      </c>
      <c r="K5959" s="562" t="s">
        <v>7733</v>
      </c>
      <c r="L5959" s="561" t="s">
        <v>25</v>
      </c>
    </row>
    <row r="5960" spans="1:12" x14ac:dyDescent="0.25">
      <c r="A5960" s="561" t="s">
        <v>5611</v>
      </c>
      <c r="B5960" s="561" t="s">
        <v>5612</v>
      </c>
      <c r="C5960" s="561" t="s">
        <v>5719</v>
      </c>
      <c r="D5960" s="561" t="s">
        <v>5720</v>
      </c>
      <c r="E5960" s="562" t="s">
        <v>22</v>
      </c>
      <c r="F5960" s="561" t="s">
        <v>22</v>
      </c>
      <c r="G5960" s="561" t="s">
        <v>34138</v>
      </c>
      <c r="H5960" s="561" t="s">
        <v>34139</v>
      </c>
      <c r="I5960" s="561" t="s">
        <v>23868</v>
      </c>
      <c r="J5960" s="561" t="s">
        <v>24</v>
      </c>
      <c r="K5960" s="562" t="s">
        <v>38689</v>
      </c>
      <c r="L5960" s="561" t="s">
        <v>25</v>
      </c>
    </row>
    <row r="5961" spans="1:12" x14ac:dyDescent="0.25">
      <c r="A5961" s="561" t="s">
        <v>5611</v>
      </c>
      <c r="B5961" s="561" t="s">
        <v>5612</v>
      </c>
      <c r="C5961" s="561" t="s">
        <v>5719</v>
      </c>
      <c r="D5961" s="561" t="s">
        <v>5720</v>
      </c>
      <c r="E5961" s="562" t="s">
        <v>22</v>
      </c>
      <c r="F5961" s="561" t="s">
        <v>22</v>
      </c>
      <c r="G5961" s="561" t="s">
        <v>34141</v>
      </c>
      <c r="H5961" s="561" t="s">
        <v>34142</v>
      </c>
      <c r="I5961" s="561" t="s">
        <v>23868</v>
      </c>
      <c r="J5961" s="561" t="s">
        <v>7063</v>
      </c>
      <c r="K5961" s="562" t="s">
        <v>38690</v>
      </c>
      <c r="L5961" s="561" t="s">
        <v>25</v>
      </c>
    </row>
    <row r="5962" spans="1:12" x14ac:dyDescent="0.25">
      <c r="A5962" s="561" t="s">
        <v>5611</v>
      </c>
      <c r="B5962" s="561" t="s">
        <v>5612</v>
      </c>
      <c r="C5962" s="561" t="s">
        <v>5719</v>
      </c>
      <c r="D5962" s="561" t="s">
        <v>5720</v>
      </c>
      <c r="E5962" s="562" t="s">
        <v>22</v>
      </c>
      <c r="F5962" s="561" t="s">
        <v>22</v>
      </c>
      <c r="G5962" s="561" t="s">
        <v>34144</v>
      </c>
      <c r="H5962" s="561" t="s">
        <v>34145</v>
      </c>
      <c r="I5962" s="561" t="s">
        <v>23868</v>
      </c>
      <c r="J5962" s="561" t="s">
        <v>24</v>
      </c>
      <c r="K5962" s="562" t="s">
        <v>30218</v>
      </c>
      <c r="L5962" s="561" t="s">
        <v>25</v>
      </c>
    </row>
    <row r="5963" spans="1:12" x14ac:dyDescent="0.25">
      <c r="A5963" s="561" t="s">
        <v>5611</v>
      </c>
      <c r="B5963" s="561" t="s">
        <v>5612</v>
      </c>
      <c r="C5963" s="561" t="s">
        <v>5719</v>
      </c>
      <c r="D5963" s="561" t="s">
        <v>5720</v>
      </c>
      <c r="E5963" s="562" t="s">
        <v>22</v>
      </c>
      <c r="F5963" s="561" t="s">
        <v>22</v>
      </c>
      <c r="G5963" s="561" t="s">
        <v>34147</v>
      </c>
      <c r="H5963" s="561" t="s">
        <v>34148</v>
      </c>
      <c r="I5963" s="561" t="s">
        <v>23868</v>
      </c>
      <c r="J5963" s="561" t="s">
        <v>7063</v>
      </c>
      <c r="K5963" s="562" t="s">
        <v>34347</v>
      </c>
      <c r="L5963" s="561" t="s">
        <v>25</v>
      </c>
    </row>
    <row r="5964" spans="1:12" x14ac:dyDescent="0.25">
      <c r="A5964" s="561" t="s">
        <v>5611</v>
      </c>
      <c r="B5964" s="561" t="s">
        <v>5612</v>
      </c>
      <c r="C5964" s="561" t="s">
        <v>5719</v>
      </c>
      <c r="D5964" s="561" t="s">
        <v>5720</v>
      </c>
      <c r="E5964" s="562" t="s">
        <v>22</v>
      </c>
      <c r="F5964" s="561" t="s">
        <v>22</v>
      </c>
      <c r="G5964" s="561" t="s">
        <v>34149</v>
      </c>
      <c r="H5964" s="561" t="s">
        <v>34150</v>
      </c>
      <c r="I5964" s="561" t="s">
        <v>23868</v>
      </c>
      <c r="J5964" s="561" t="s">
        <v>24</v>
      </c>
      <c r="K5964" s="562" t="s">
        <v>23346</v>
      </c>
      <c r="L5964" s="561" t="s">
        <v>25</v>
      </c>
    </row>
    <row r="5965" spans="1:12" x14ac:dyDescent="0.25">
      <c r="A5965" s="561" t="s">
        <v>5611</v>
      </c>
      <c r="B5965" s="561" t="s">
        <v>5612</v>
      </c>
      <c r="C5965" s="561" t="s">
        <v>5719</v>
      </c>
      <c r="D5965" s="561" t="s">
        <v>5720</v>
      </c>
      <c r="E5965" s="562" t="s">
        <v>22</v>
      </c>
      <c r="F5965" s="561" t="s">
        <v>22</v>
      </c>
      <c r="G5965" s="561" t="s">
        <v>34151</v>
      </c>
      <c r="H5965" s="561" t="s">
        <v>34152</v>
      </c>
      <c r="I5965" s="561" t="s">
        <v>23868</v>
      </c>
      <c r="J5965" s="561" t="s">
        <v>7063</v>
      </c>
      <c r="K5965" s="562" t="s">
        <v>38025</v>
      </c>
      <c r="L5965" s="561" t="s">
        <v>25</v>
      </c>
    </row>
    <row r="5966" spans="1:12" x14ac:dyDescent="0.25">
      <c r="A5966" s="561" t="s">
        <v>5611</v>
      </c>
      <c r="B5966" s="561" t="s">
        <v>5612</v>
      </c>
      <c r="C5966" s="561" t="s">
        <v>5719</v>
      </c>
      <c r="D5966" s="561" t="s">
        <v>5720</v>
      </c>
      <c r="E5966" s="562" t="s">
        <v>22</v>
      </c>
      <c r="F5966" s="561" t="s">
        <v>22</v>
      </c>
      <c r="G5966" s="561" t="s">
        <v>34154</v>
      </c>
      <c r="H5966" s="561" t="s">
        <v>34155</v>
      </c>
      <c r="I5966" s="561" t="s">
        <v>23868</v>
      </c>
      <c r="J5966" s="561" t="s">
        <v>24</v>
      </c>
      <c r="K5966" s="562" t="s">
        <v>38691</v>
      </c>
      <c r="L5966" s="561" t="s">
        <v>25</v>
      </c>
    </row>
    <row r="5967" spans="1:12" x14ac:dyDescent="0.25">
      <c r="A5967" s="561" t="s">
        <v>5611</v>
      </c>
      <c r="B5967" s="561" t="s">
        <v>5612</v>
      </c>
      <c r="C5967" s="561" t="s">
        <v>5719</v>
      </c>
      <c r="D5967" s="561" t="s">
        <v>5720</v>
      </c>
      <c r="E5967" s="562" t="s">
        <v>22</v>
      </c>
      <c r="F5967" s="561" t="s">
        <v>22</v>
      </c>
      <c r="G5967" s="561" t="s">
        <v>34156</v>
      </c>
      <c r="H5967" s="561" t="s">
        <v>34157</v>
      </c>
      <c r="I5967" s="561" t="s">
        <v>23868</v>
      </c>
      <c r="J5967" s="561" t="s">
        <v>7063</v>
      </c>
      <c r="K5967" s="562" t="s">
        <v>4743</v>
      </c>
      <c r="L5967" s="561" t="s">
        <v>25</v>
      </c>
    </row>
    <row r="5968" spans="1:12" x14ac:dyDescent="0.25">
      <c r="A5968" s="561" t="s">
        <v>5611</v>
      </c>
      <c r="B5968" s="561" t="s">
        <v>5612</v>
      </c>
      <c r="C5968" s="561" t="s">
        <v>5719</v>
      </c>
      <c r="D5968" s="561" t="s">
        <v>5720</v>
      </c>
      <c r="E5968" s="562" t="s">
        <v>22</v>
      </c>
      <c r="F5968" s="561" t="s">
        <v>22</v>
      </c>
      <c r="G5968" s="561" t="s">
        <v>34158</v>
      </c>
      <c r="H5968" s="561" t="s">
        <v>34159</v>
      </c>
      <c r="I5968" s="561" t="s">
        <v>23868</v>
      </c>
      <c r="J5968" s="561" t="s">
        <v>24</v>
      </c>
      <c r="K5968" s="562" t="s">
        <v>8049</v>
      </c>
      <c r="L5968" s="561" t="s">
        <v>25</v>
      </c>
    </row>
    <row r="5969" spans="1:12" x14ac:dyDescent="0.25">
      <c r="A5969" s="561" t="s">
        <v>5611</v>
      </c>
      <c r="B5969" s="561" t="s">
        <v>5612</v>
      </c>
      <c r="C5969" s="561" t="s">
        <v>5719</v>
      </c>
      <c r="D5969" s="561" t="s">
        <v>5720</v>
      </c>
      <c r="E5969" s="562" t="s">
        <v>22</v>
      </c>
      <c r="F5969" s="561" t="s">
        <v>22</v>
      </c>
      <c r="G5969" s="561" t="s">
        <v>34160</v>
      </c>
      <c r="H5969" s="561" t="s">
        <v>34161</v>
      </c>
      <c r="I5969" s="561" t="s">
        <v>23868</v>
      </c>
      <c r="J5969" s="561" t="s">
        <v>7063</v>
      </c>
      <c r="K5969" s="562" t="s">
        <v>37071</v>
      </c>
      <c r="L5969" s="561" t="s">
        <v>25</v>
      </c>
    </row>
    <row r="5970" spans="1:12" x14ac:dyDescent="0.25">
      <c r="A5970" s="561" t="s">
        <v>5611</v>
      </c>
      <c r="B5970" s="561" t="s">
        <v>5612</v>
      </c>
      <c r="C5970" s="561" t="s">
        <v>5719</v>
      </c>
      <c r="D5970" s="561" t="s">
        <v>5720</v>
      </c>
      <c r="E5970" s="562" t="s">
        <v>22</v>
      </c>
      <c r="F5970" s="561" t="s">
        <v>22</v>
      </c>
      <c r="G5970" s="561" t="s">
        <v>34162</v>
      </c>
      <c r="H5970" s="561" t="s">
        <v>34163</v>
      </c>
      <c r="I5970" s="561" t="s">
        <v>23868</v>
      </c>
      <c r="J5970" s="561" t="s">
        <v>24</v>
      </c>
      <c r="K5970" s="562" t="s">
        <v>7857</v>
      </c>
      <c r="L5970" s="561" t="s">
        <v>25</v>
      </c>
    </row>
    <row r="5971" spans="1:12" x14ac:dyDescent="0.25">
      <c r="A5971" s="561" t="s">
        <v>5611</v>
      </c>
      <c r="B5971" s="561" t="s">
        <v>5612</v>
      </c>
      <c r="C5971" s="561" t="s">
        <v>5719</v>
      </c>
      <c r="D5971" s="561" t="s">
        <v>5720</v>
      </c>
      <c r="E5971" s="562" t="s">
        <v>22</v>
      </c>
      <c r="F5971" s="561" t="s">
        <v>22</v>
      </c>
      <c r="G5971" s="561" t="s">
        <v>34164</v>
      </c>
      <c r="H5971" s="561" t="s">
        <v>34165</v>
      </c>
      <c r="I5971" s="561" t="s">
        <v>23868</v>
      </c>
      <c r="J5971" s="561" t="s">
        <v>7063</v>
      </c>
      <c r="K5971" s="562" t="s">
        <v>38692</v>
      </c>
      <c r="L5971" s="561" t="s">
        <v>25</v>
      </c>
    </row>
    <row r="5972" spans="1:12" x14ac:dyDescent="0.25">
      <c r="A5972" s="561" t="s">
        <v>5611</v>
      </c>
      <c r="B5972" s="561" t="s">
        <v>5612</v>
      </c>
      <c r="C5972" s="561" t="s">
        <v>5719</v>
      </c>
      <c r="D5972" s="561" t="s">
        <v>5720</v>
      </c>
      <c r="E5972" s="562" t="s">
        <v>22</v>
      </c>
      <c r="F5972" s="561" t="s">
        <v>22</v>
      </c>
      <c r="G5972" s="561" t="s">
        <v>34166</v>
      </c>
      <c r="H5972" s="561" t="s">
        <v>34167</v>
      </c>
      <c r="I5972" s="561" t="s">
        <v>23868</v>
      </c>
      <c r="J5972" s="561" t="s">
        <v>24</v>
      </c>
      <c r="K5972" s="562" t="s">
        <v>7341</v>
      </c>
      <c r="L5972" s="561" t="s">
        <v>25</v>
      </c>
    </row>
    <row r="5973" spans="1:12" x14ac:dyDescent="0.25">
      <c r="A5973" s="561" t="s">
        <v>5611</v>
      </c>
      <c r="B5973" s="561" t="s">
        <v>5612</v>
      </c>
      <c r="C5973" s="561" t="s">
        <v>5719</v>
      </c>
      <c r="D5973" s="561" t="s">
        <v>5720</v>
      </c>
      <c r="E5973" s="562" t="s">
        <v>22</v>
      </c>
      <c r="F5973" s="561" t="s">
        <v>22</v>
      </c>
      <c r="G5973" s="561" t="s">
        <v>34168</v>
      </c>
      <c r="H5973" s="561" t="s">
        <v>34169</v>
      </c>
      <c r="I5973" s="561" t="s">
        <v>23868</v>
      </c>
      <c r="J5973" s="561" t="s">
        <v>7063</v>
      </c>
      <c r="K5973" s="562" t="s">
        <v>38693</v>
      </c>
      <c r="L5973" s="561" t="s">
        <v>25</v>
      </c>
    </row>
    <row r="5974" spans="1:12" x14ac:dyDescent="0.25">
      <c r="A5974" s="561" t="s">
        <v>5611</v>
      </c>
      <c r="B5974" s="561" t="s">
        <v>5612</v>
      </c>
      <c r="C5974" s="561" t="s">
        <v>5719</v>
      </c>
      <c r="D5974" s="561" t="s">
        <v>5720</v>
      </c>
      <c r="E5974" s="562" t="s">
        <v>22</v>
      </c>
      <c r="F5974" s="561" t="s">
        <v>22</v>
      </c>
      <c r="G5974" s="561" t="s">
        <v>34170</v>
      </c>
      <c r="H5974" s="561" t="s">
        <v>34171</v>
      </c>
      <c r="I5974" s="561" t="s">
        <v>23868</v>
      </c>
      <c r="J5974" s="561" t="s">
        <v>24</v>
      </c>
      <c r="K5974" s="562" t="s">
        <v>38694</v>
      </c>
      <c r="L5974" s="561" t="s">
        <v>25</v>
      </c>
    </row>
    <row r="5975" spans="1:12" x14ac:dyDescent="0.25">
      <c r="A5975" s="561" t="s">
        <v>5611</v>
      </c>
      <c r="B5975" s="561" t="s">
        <v>5612</v>
      </c>
      <c r="C5975" s="561" t="s">
        <v>5719</v>
      </c>
      <c r="D5975" s="561" t="s">
        <v>5720</v>
      </c>
      <c r="E5975" s="562" t="s">
        <v>22</v>
      </c>
      <c r="F5975" s="561" t="s">
        <v>22</v>
      </c>
      <c r="G5975" s="561" t="s">
        <v>34172</v>
      </c>
      <c r="H5975" s="561" t="s">
        <v>34173</v>
      </c>
      <c r="I5975" s="561" t="s">
        <v>23868</v>
      </c>
      <c r="J5975" s="561" t="s">
        <v>7063</v>
      </c>
      <c r="K5975" s="562" t="s">
        <v>30344</v>
      </c>
      <c r="L5975" s="561" t="s">
        <v>25</v>
      </c>
    </row>
    <row r="5976" spans="1:12" x14ac:dyDescent="0.25">
      <c r="A5976" s="561" t="s">
        <v>5611</v>
      </c>
      <c r="B5976" s="561" t="s">
        <v>5612</v>
      </c>
      <c r="C5976" s="561" t="s">
        <v>5719</v>
      </c>
      <c r="D5976" s="561" t="s">
        <v>5720</v>
      </c>
      <c r="E5976" s="562" t="s">
        <v>22</v>
      </c>
      <c r="F5976" s="561" t="s">
        <v>22</v>
      </c>
      <c r="G5976" s="561" t="s">
        <v>34175</v>
      </c>
      <c r="H5976" s="561" t="s">
        <v>34176</v>
      </c>
      <c r="I5976" s="561" t="s">
        <v>23868</v>
      </c>
      <c r="J5976" s="561" t="s">
        <v>24</v>
      </c>
      <c r="K5976" s="562" t="s">
        <v>35278</v>
      </c>
      <c r="L5976" s="561" t="s">
        <v>25</v>
      </c>
    </row>
    <row r="5977" spans="1:12" x14ac:dyDescent="0.25">
      <c r="A5977" s="561" t="s">
        <v>5611</v>
      </c>
      <c r="B5977" s="561" t="s">
        <v>5612</v>
      </c>
      <c r="C5977" s="561" t="s">
        <v>5719</v>
      </c>
      <c r="D5977" s="561" t="s">
        <v>5720</v>
      </c>
      <c r="E5977" s="562" t="s">
        <v>22</v>
      </c>
      <c r="F5977" s="561" t="s">
        <v>22</v>
      </c>
      <c r="G5977" s="561" t="s">
        <v>34177</v>
      </c>
      <c r="H5977" s="561" t="s">
        <v>34178</v>
      </c>
      <c r="I5977" s="561" t="s">
        <v>23868</v>
      </c>
      <c r="J5977" s="561" t="s">
        <v>7063</v>
      </c>
      <c r="K5977" s="562" t="s">
        <v>38695</v>
      </c>
      <c r="L5977" s="561" t="s">
        <v>25</v>
      </c>
    </row>
    <row r="5978" spans="1:12" x14ac:dyDescent="0.25">
      <c r="A5978" s="561" t="s">
        <v>5611</v>
      </c>
      <c r="B5978" s="561" t="s">
        <v>5612</v>
      </c>
      <c r="C5978" s="561" t="s">
        <v>5719</v>
      </c>
      <c r="D5978" s="561" t="s">
        <v>5720</v>
      </c>
      <c r="E5978" s="562" t="s">
        <v>22</v>
      </c>
      <c r="F5978" s="561" t="s">
        <v>22</v>
      </c>
      <c r="G5978" s="561" t="s">
        <v>34179</v>
      </c>
      <c r="H5978" s="561" t="s">
        <v>34180</v>
      </c>
      <c r="I5978" s="561" t="s">
        <v>23868</v>
      </c>
      <c r="J5978" s="561" t="s">
        <v>24</v>
      </c>
      <c r="K5978" s="562" t="s">
        <v>8132</v>
      </c>
      <c r="L5978" s="561" t="s">
        <v>25</v>
      </c>
    </row>
    <row r="5979" spans="1:12" x14ac:dyDescent="0.25">
      <c r="A5979" s="561" t="s">
        <v>5611</v>
      </c>
      <c r="B5979" s="561" t="s">
        <v>5612</v>
      </c>
      <c r="C5979" s="561" t="s">
        <v>5719</v>
      </c>
      <c r="D5979" s="561" t="s">
        <v>5720</v>
      </c>
      <c r="E5979" s="562" t="s">
        <v>22</v>
      </c>
      <c r="F5979" s="561" t="s">
        <v>22</v>
      </c>
      <c r="G5979" s="561" t="s">
        <v>34182</v>
      </c>
      <c r="H5979" s="561" t="s">
        <v>34183</v>
      </c>
      <c r="I5979" s="561" t="s">
        <v>23868</v>
      </c>
      <c r="J5979" s="561" t="s">
        <v>7063</v>
      </c>
      <c r="K5979" s="562" t="s">
        <v>25731</v>
      </c>
      <c r="L5979" s="561" t="s">
        <v>25</v>
      </c>
    </row>
    <row r="5980" spans="1:12" x14ac:dyDescent="0.25">
      <c r="A5980" s="561" t="s">
        <v>5611</v>
      </c>
      <c r="B5980" s="561" t="s">
        <v>5612</v>
      </c>
      <c r="C5980" s="561" t="s">
        <v>5719</v>
      </c>
      <c r="D5980" s="561" t="s">
        <v>5720</v>
      </c>
      <c r="E5980" s="562" t="s">
        <v>22</v>
      </c>
      <c r="F5980" s="561" t="s">
        <v>22</v>
      </c>
      <c r="G5980" s="561" t="s">
        <v>34185</v>
      </c>
      <c r="H5980" s="561" t="s">
        <v>34186</v>
      </c>
      <c r="I5980" s="561" t="s">
        <v>23868</v>
      </c>
      <c r="J5980" s="561" t="s">
        <v>24</v>
      </c>
      <c r="K5980" s="562" t="s">
        <v>38696</v>
      </c>
      <c r="L5980" s="561" t="s">
        <v>25</v>
      </c>
    </row>
    <row r="5981" spans="1:12" x14ac:dyDescent="0.25">
      <c r="A5981" s="561" t="s">
        <v>5611</v>
      </c>
      <c r="B5981" s="561" t="s">
        <v>5612</v>
      </c>
      <c r="C5981" s="561" t="s">
        <v>5719</v>
      </c>
      <c r="D5981" s="561" t="s">
        <v>5720</v>
      </c>
      <c r="E5981" s="562" t="s">
        <v>22</v>
      </c>
      <c r="F5981" s="561" t="s">
        <v>22</v>
      </c>
      <c r="G5981" s="561" t="s">
        <v>34187</v>
      </c>
      <c r="H5981" s="561" t="s">
        <v>34188</v>
      </c>
      <c r="I5981" s="561" t="s">
        <v>23868</v>
      </c>
      <c r="J5981" s="561" t="s">
        <v>7063</v>
      </c>
      <c r="K5981" s="562" t="s">
        <v>38697</v>
      </c>
      <c r="L5981" s="561" t="s">
        <v>25</v>
      </c>
    </row>
    <row r="5982" spans="1:12" x14ac:dyDescent="0.25">
      <c r="A5982" s="561" t="s">
        <v>5611</v>
      </c>
      <c r="B5982" s="561" t="s">
        <v>5612</v>
      </c>
      <c r="C5982" s="561" t="s">
        <v>5719</v>
      </c>
      <c r="D5982" s="561" t="s">
        <v>5720</v>
      </c>
      <c r="E5982" s="562" t="s">
        <v>22</v>
      </c>
      <c r="F5982" s="561" t="s">
        <v>22</v>
      </c>
      <c r="G5982" s="561" t="s">
        <v>34189</v>
      </c>
      <c r="H5982" s="561" t="s">
        <v>34190</v>
      </c>
      <c r="I5982" s="561" t="s">
        <v>23868</v>
      </c>
      <c r="J5982" s="561" t="s">
        <v>24</v>
      </c>
      <c r="K5982" s="562" t="s">
        <v>33353</v>
      </c>
      <c r="L5982" s="561" t="s">
        <v>25</v>
      </c>
    </row>
    <row r="5983" spans="1:12" x14ac:dyDescent="0.25">
      <c r="A5983" s="561" t="s">
        <v>5611</v>
      </c>
      <c r="B5983" s="561" t="s">
        <v>5612</v>
      </c>
      <c r="C5983" s="561" t="s">
        <v>5719</v>
      </c>
      <c r="D5983" s="561" t="s">
        <v>5720</v>
      </c>
      <c r="E5983" s="562" t="s">
        <v>22</v>
      </c>
      <c r="F5983" s="561" t="s">
        <v>22</v>
      </c>
      <c r="G5983" s="561" t="s">
        <v>34192</v>
      </c>
      <c r="H5983" s="561" t="s">
        <v>34193</v>
      </c>
      <c r="I5983" s="561" t="s">
        <v>23868</v>
      </c>
      <c r="J5983" s="561" t="s">
        <v>24</v>
      </c>
      <c r="K5983" s="562" t="s">
        <v>5570</v>
      </c>
      <c r="L5983" s="561" t="s">
        <v>25</v>
      </c>
    </row>
    <row r="5984" spans="1:12" x14ac:dyDescent="0.25">
      <c r="A5984" s="561" t="s">
        <v>5611</v>
      </c>
      <c r="B5984" s="561" t="s">
        <v>5612</v>
      </c>
      <c r="C5984" s="561" t="s">
        <v>5719</v>
      </c>
      <c r="D5984" s="561" t="s">
        <v>5720</v>
      </c>
      <c r="E5984" s="562" t="s">
        <v>22</v>
      </c>
      <c r="F5984" s="561" t="s">
        <v>22</v>
      </c>
      <c r="G5984" s="561" t="s">
        <v>34194</v>
      </c>
      <c r="H5984" s="561" t="s">
        <v>34195</v>
      </c>
      <c r="I5984" s="561" t="s">
        <v>23868</v>
      </c>
      <c r="J5984" s="561" t="s">
        <v>24</v>
      </c>
      <c r="K5984" s="562" t="s">
        <v>8517</v>
      </c>
      <c r="L5984" s="561" t="s">
        <v>25</v>
      </c>
    </row>
    <row r="5985" spans="1:12" x14ac:dyDescent="0.25">
      <c r="A5985" s="561" t="s">
        <v>5611</v>
      </c>
      <c r="B5985" s="561" t="s">
        <v>5612</v>
      </c>
      <c r="C5985" s="561" t="s">
        <v>5719</v>
      </c>
      <c r="D5985" s="561" t="s">
        <v>5720</v>
      </c>
      <c r="E5985" s="562" t="s">
        <v>22</v>
      </c>
      <c r="F5985" s="561" t="s">
        <v>22</v>
      </c>
      <c r="G5985" s="561" t="s">
        <v>34197</v>
      </c>
      <c r="H5985" s="561" t="s">
        <v>34198</v>
      </c>
      <c r="I5985" s="561" t="s">
        <v>23868</v>
      </c>
      <c r="J5985" s="561" t="s">
        <v>24</v>
      </c>
      <c r="K5985" s="562" t="s">
        <v>31354</v>
      </c>
      <c r="L5985" s="561" t="s">
        <v>25</v>
      </c>
    </row>
    <row r="5986" spans="1:12" x14ac:dyDescent="0.25">
      <c r="A5986" s="561" t="s">
        <v>5611</v>
      </c>
      <c r="B5986" s="561" t="s">
        <v>5612</v>
      </c>
      <c r="C5986" s="561" t="s">
        <v>5719</v>
      </c>
      <c r="D5986" s="561" t="s">
        <v>5720</v>
      </c>
      <c r="E5986" s="562" t="s">
        <v>22</v>
      </c>
      <c r="F5986" s="561" t="s">
        <v>22</v>
      </c>
      <c r="G5986" s="561" t="s">
        <v>34199</v>
      </c>
      <c r="H5986" s="561" t="s">
        <v>34200</v>
      </c>
      <c r="I5986" s="561" t="s">
        <v>23868</v>
      </c>
      <c r="J5986" s="561" t="s">
        <v>24</v>
      </c>
      <c r="K5986" s="562" t="s">
        <v>38062</v>
      </c>
      <c r="L5986" s="561" t="s">
        <v>25</v>
      </c>
    </row>
    <row r="5987" spans="1:12" x14ac:dyDescent="0.25">
      <c r="A5987" s="561" t="s">
        <v>5611</v>
      </c>
      <c r="B5987" s="561" t="s">
        <v>5612</v>
      </c>
      <c r="C5987" s="561" t="s">
        <v>5719</v>
      </c>
      <c r="D5987" s="561" t="s">
        <v>5720</v>
      </c>
      <c r="E5987" s="562" t="s">
        <v>22</v>
      </c>
      <c r="F5987" s="561" t="s">
        <v>22</v>
      </c>
      <c r="G5987" s="561" t="s">
        <v>34201</v>
      </c>
      <c r="H5987" s="561" t="s">
        <v>34202</v>
      </c>
      <c r="I5987" s="561" t="s">
        <v>23868</v>
      </c>
      <c r="J5987" s="561" t="s">
        <v>24</v>
      </c>
      <c r="K5987" s="562" t="s">
        <v>761</v>
      </c>
      <c r="L5987" s="561" t="s">
        <v>25</v>
      </c>
    </row>
    <row r="5988" spans="1:12" x14ac:dyDescent="0.25">
      <c r="A5988" s="561" t="s">
        <v>5611</v>
      </c>
      <c r="B5988" s="561" t="s">
        <v>5612</v>
      </c>
      <c r="C5988" s="561" t="s">
        <v>5719</v>
      </c>
      <c r="D5988" s="561" t="s">
        <v>5720</v>
      </c>
      <c r="E5988" s="562" t="s">
        <v>22</v>
      </c>
      <c r="F5988" s="561" t="s">
        <v>22</v>
      </c>
      <c r="G5988" s="561" t="s">
        <v>34203</v>
      </c>
      <c r="H5988" s="561" t="s">
        <v>34204</v>
      </c>
      <c r="I5988" s="561" t="s">
        <v>23868</v>
      </c>
      <c r="J5988" s="561" t="s">
        <v>24</v>
      </c>
      <c r="K5988" s="562" t="s">
        <v>38698</v>
      </c>
      <c r="L5988" s="561" t="s">
        <v>25</v>
      </c>
    </row>
    <row r="5989" spans="1:12" x14ac:dyDescent="0.25">
      <c r="A5989" s="561" t="s">
        <v>5611</v>
      </c>
      <c r="B5989" s="561" t="s">
        <v>5612</v>
      </c>
      <c r="C5989" s="561" t="s">
        <v>5719</v>
      </c>
      <c r="D5989" s="561" t="s">
        <v>5720</v>
      </c>
      <c r="E5989" s="562" t="s">
        <v>22</v>
      </c>
      <c r="F5989" s="561" t="s">
        <v>22</v>
      </c>
      <c r="G5989" s="561" t="s">
        <v>34206</v>
      </c>
      <c r="H5989" s="561" t="s">
        <v>34207</v>
      </c>
      <c r="I5989" s="561" t="s">
        <v>23868</v>
      </c>
      <c r="J5989" s="561" t="s">
        <v>7063</v>
      </c>
      <c r="K5989" s="562" t="s">
        <v>38699</v>
      </c>
      <c r="L5989" s="561" t="s">
        <v>25</v>
      </c>
    </row>
    <row r="5990" spans="1:12" x14ac:dyDescent="0.25">
      <c r="A5990" s="561" t="s">
        <v>5611</v>
      </c>
      <c r="B5990" s="561" t="s">
        <v>5612</v>
      </c>
      <c r="C5990" s="561" t="s">
        <v>5719</v>
      </c>
      <c r="D5990" s="561" t="s">
        <v>5720</v>
      </c>
      <c r="E5990" s="562" t="s">
        <v>22</v>
      </c>
      <c r="F5990" s="561" t="s">
        <v>22</v>
      </c>
      <c r="G5990" s="561" t="s">
        <v>34209</v>
      </c>
      <c r="H5990" s="561" t="s">
        <v>34210</v>
      </c>
      <c r="I5990" s="561" t="s">
        <v>23868</v>
      </c>
      <c r="J5990" s="561" t="s">
        <v>7063</v>
      </c>
      <c r="K5990" s="562" t="s">
        <v>38700</v>
      </c>
      <c r="L5990" s="561" t="s">
        <v>25</v>
      </c>
    </row>
    <row r="5991" spans="1:12" x14ac:dyDescent="0.25">
      <c r="A5991" s="561" t="s">
        <v>5611</v>
      </c>
      <c r="B5991" s="561" t="s">
        <v>5612</v>
      </c>
      <c r="C5991" s="561" t="s">
        <v>5719</v>
      </c>
      <c r="D5991" s="561" t="s">
        <v>5720</v>
      </c>
      <c r="E5991" s="562" t="s">
        <v>22</v>
      </c>
      <c r="F5991" s="561" t="s">
        <v>22</v>
      </c>
      <c r="G5991" s="561" t="s">
        <v>34211</v>
      </c>
      <c r="H5991" s="561" t="s">
        <v>34212</v>
      </c>
      <c r="I5991" s="561" t="s">
        <v>23868</v>
      </c>
      <c r="J5991" s="561" t="s">
        <v>7063</v>
      </c>
      <c r="K5991" s="562" t="s">
        <v>38701</v>
      </c>
      <c r="L5991" s="561" t="s">
        <v>25</v>
      </c>
    </row>
    <row r="5992" spans="1:12" x14ac:dyDescent="0.25">
      <c r="A5992" s="561" t="s">
        <v>5611</v>
      </c>
      <c r="B5992" s="561" t="s">
        <v>5612</v>
      </c>
      <c r="C5992" s="561" t="s">
        <v>5719</v>
      </c>
      <c r="D5992" s="561" t="s">
        <v>5720</v>
      </c>
      <c r="E5992" s="562" t="s">
        <v>22</v>
      </c>
      <c r="F5992" s="561" t="s">
        <v>22</v>
      </c>
      <c r="G5992" s="561" t="s">
        <v>34214</v>
      </c>
      <c r="H5992" s="561" t="s">
        <v>34215</v>
      </c>
      <c r="I5992" s="561" t="s">
        <v>23868</v>
      </c>
      <c r="J5992" s="561" t="s">
        <v>7063</v>
      </c>
      <c r="K5992" s="562" t="s">
        <v>38702</v>
      </c>
      <c r="L5992" s="561" t="s">
        <v>25</v>
      </c>
    </row>
    <row r="5993" spans="1:12" x14ac:dyDescent="0.25">
      <c r="A5993" s="561" t="s">
        <v>5611</v>
      </c>
      <c r="B5993" s="561" t="s">
        <v>5612</v>
      </c>
      <c r="C5993" s="561" t="s">
        <v>5719</v>
      </c>
      <c r="D5993" s="561" t="s">
        <v>5720</v>
      </c>
      <c r="E5993" s="562" t="s">
        <v>22</v>
      </c>
      <c r="F5993" s="561" t="s">
        <v>22</v>
      </c>
      <c r="G5993" s="561" t="s">
        <v>34217</v>
      </c>
      <c r="H5993" s="561" t="s">
        <v>34218</v>
      </c>
      <c r="I5993" s="561" t="s">
        <v>23868</v>
      </c>
      <c r="J5993" s="561" t="s">
        <v>7063</v>
      </c>
      <c r="K5993" s="562" t="s">
        <v>31241</v>
      </c>
      <c r="L5993" s="561" t="s">
        <v>25</v>
      </c>
    </row>
    <row r="5994" spans="1:12" x14ac:dyDescent="0.25">
      <c r="A5994" s="561" t="s">
        <v>5611</v>
      </c>
      <c r="B5994" s="561" t="s">
        <v>5612</v>
      </c>
      <c r="C5994" s="561" t="s">
        <v>5719</v>
      </c>
      <c r="D5994" s="561" t="s">
        <v>5720</v>
      </c>
      <c r="E5994" s="562" t="s">
        <v>22</v>
      </c>
      <c r="F5994" s="561" t="s">
        <v>22</v>
      </c>
      <c r="G5994" s="561" t="s">
        <v>34219</v>
      </c>
      <c r="H5994" s="561" t="s">
        <v>34220</v>
      </c>
      <c r="I5994" s="561" t="s">
        <v>23868</v>
      </c>
      <c r="J5994" s="561" t="s">
        <v>7063</v>
      </c>
      <c r="K5994" s="562" t="s">
        <v>7462</v>
      </c>
      <c r="L5994" s="561" t="s">
        <v>25</v>
      </c>
    </row>
    <row r="5995" spans="1:12" x14ac:dyDescent="0.25">
      <c r="A5995" s="561" t="s">
        <v>5611</v>
      </c>
      <c r="B5995" s="561" t="s">
        <v>5612</v>
      </c>
      <c r="C5995" s="561" t="s">
        <v>5719</v>
      </c>
      <c r="D5995" s="561" t="s">
        <v>5720</v>
      </c>
      <c r="E5995" s="562" t="s">
        <v>22</v>
      </c>
      <c r="F5995" s="561" t="s">
        <v>22</v>
      </c>
      <c r="G5995" s="561" t="s">
        <v>34221</v>
      </c>
      <c r="H5995" s="561" t="s">
        <v>34222</v>
      </c>
      <c r="I5995" s="561" t="s">
        <v>23868</v>
      </c>
      <c r="J5995" s="561" t="s">
        <v>7063</v>
      </c>
      <c r="K5995" s="562" t="s">
        <v>38703</v>
      </c>
      <c r="L5995" s="561" t="s">
        <v>25</v>
      </c>
    </row>
    <row r="5996" spans="1:12" x14ac:dyDescent="0.25">
      <c r="A5996" s="561" t="s">
        <v>5611</v>
      </c>
      <c r="B5996" s="561" t="s">
        <v>5612</v>
      </c>
      <c r="C5996" s="561" t="s">
        <v>5719</v>
      </c>
      <c r="D5996" s="561" t="s">
        <v>5720</v>
      </c>
      <c r="E5996" s="562" t="s">
        <v>22</v>
      </c>
      <c r="F5996" s="561" t="s">
        <v>22</v>
      </c>
      <c r="G5996" s="561" t="s">
        <v>34224</v>
      </c>
      <c r="H5996" s="561" t="s">
        <v>34225</v>
      </c>
      <c r="I5996" s="561" t="s">
        <v>23868</v>
      </c>
      <c r="J5996" s="561" t="s">
        <v>7063</v>
      </c>
      <c r="K5996" s="562" t="s">
        <v>8509</v>
      </c>
      <c r="L5996" s="561" t="s">
        <v>25</v>
      </c>
    </row>
    <row r="5997" spans="1:12" x14ac:dyDescent="0.25">
      <c r="A5997" s="561" t="s">
        <v>5611</v>
      </c>
      <c r="B5997" s="561" t="s">
        <v>5612</v>
      </c>
      <c r="C5997" s="561" t="s">
        <v>5719</v>
      </c>
      <c r="D5997" s="561" t="s">
        <v>5720</v>
      </c>
      <c r="E5997" s="562" t="s">
        <v>22</v>
      </c>
      <c r="F5997" s="561" t="s">
        <v>22</v>
      </c>
      <c r="G5997" s="561" t="s">
        <v>34227</v>
      </c>
      <c r="H5997" s="561" t="s">
        <v>34228</v>
      </c>
      <c r="I5997" s="561" t="s">
        <v>23868</v>
      </c>
      <c r="J5997" s="561" t="s">
        <v>7063</v>
      </c>
      <c r="K5997" s="562" t="s">
        <v>37916</v>
      </c>
      <c r="L5997" s="561" t="s">
        <v>25</v>
      </c>
    </row>
    <row r="5998" spans="1:12" x14ac:dyDescent="0.25">
      <c r="A5998" s="561" t="s">
        <v>5611</v>
      </c>
      <c r="B5998" s="561" t="s">
        <v>5612</v>
      </c>
      <c r="C5998" s="561" t="s">
        <v>5719</v>
      </c>
      <c r="D5998" s="561" t="s">
        <v>5720</v>
      </c>
      <c r="E5998" s="562" t="s">
        <v>22</v>
      </c>
      <c r="F5998" s="561" t="s">
        <v>22</v>
      </c>
      <c r="G5998" s="561" t="s">
        <v>34230</v>
      </c>
      <c r="H5998" s="561" t="s">
        <v>34231</v>
      </c>
      <c r="I5998" s="561" t="s">
        <v>23868</v>
      </c>
      <c r="J5998" s="561" t="s">
        <v>7063</v>
      </c>
      <c r="K5998" s="562" t="s">
        <v>38704</v>
      </c>
      <c r="L5998" s="561" t="s">
        <v>25</v>
      </c>
    </row>
    <row r="5999" spans="1:12" x14ac:dyDescent="0.25">
      <c r="A5999" s="561" t="s">
        <v>5611</v>
      </c>
      <c r="B5999" s="561" t="s">
        <v>5612</v>
      </c>
      <c r="C5999" s="561" t="s">
        <v>5719</v>
      </c>
      <c r="D5999" s="561" t="s">
        <v>5720</v>
      </c>
      <c r="E5999" s="562" t="s">
        <v>22</v>
      </c>
      <c r="F5999" s="561" t="s">
        <v>22</v>
      </c>
      <c r="G5999" s="561" t="s">
        <v>34233</v>
      </c>
      <c r="H5999" s="561" t="s">
        <v>34234</v>
      </c>
      <c r="I5999" s="561" t="s">
        <v>23868</v>
      </c>
      <c r="J5999" s="561" t="s">
        <v>7063</v>
      </c>
      <c r="K5999" s="562" t="s">
        <v>38705</v>
      </c>
      <c r="L5999" s="561" t="s">
        <v>25</v>
      </c>
    </row>
    <row r="6000" spans="1:12" x14ac:dyDescent="0.25">
      <c r="A6000" s="561" t="s">
        <v>5611</v>
      </c>
      <c r="B6000" s="561" t="s">
        <v>5612</v>
      </c>
      <c r="C6000" s="561" t="s">
        <v>5719</v>
      </c>
      <c r="D6000" s="561" t="s">
        <v>5720</v>
      </c>
      <c r="E6000" s="562" t="s">
        <v>22</v>
      </c>
      <c r="F6000" s="561" t="s">
        <v>22</v>
      </c>
      <c r="G6000" s="561" t="s">
        <v>34236</v>
      </c>
      <c r="H6000" s="561" t="s">
        <v>34237</v>
      </c>
      <c r="I6000" s="561" t="s">
        <v>23868</v>
      </c>
      <c r="J6000" s="561" t="s">
        <v>7063</v>
      </c>
      <c r="K6000" s="562" t="s">
        <v>36462</v>
      </c>
      <c r="L6000" s="561" t="s">
        <v>25</v>
      </c>
    </row>
    <row r="6001" spans="1:12" x14ac:dyDescent="0.25">
      <c r="A6001" s="561" t="s">
        <v>5611</v>
      </c>
      <c r="B6001" s="561" t="s">
        <v>5612</v>
      </c>
      <c r="C6001" s="561" t="s">
        <v>5719</v>
      </c>
      <c r="D6001" s="561" t="s">
        <v>5720</v>
      </c>
      <c r="E6001" s="562" t="s">
        <v>22</v>
      </c>
      <c r="F6001" s="561" t="s">
        <v>22</v>
      </c>
      <c r="G6001" s="561" t="s">
        <v>34239</v>
      </c>
      <c r="H6001" s="561" t="s">
        <v>5731</v>
      </c>
      <c r="I6001" s="561" t="s">
        <v>23868</v>
      </c>
      <c r="J6001" s="561" t="s">
        <v>7063</v>
      </c>
      <c r="K6001" s="562" t="s">
        <v>8404</v>
      </c>
      <c r="L6001" s="561" t="s">
        <v>25</v>
      </c>
    </row>
    <row r="6002" spans="1:12" x14ac:dyDescent="0.25">
      <c r="A6002" s="561" t="s">
        <v>5611</v>
      </c>
      <c r="B6002" s="561" t="s">
        <v>5612</v>
      </c>
      <c r="C6002" s="561" t="s">
        <v>5719</v>
      </c>
      <c r="D6002" s="561" t="s">
        <v>5720</v>
      </c>
      <c r="E6002" s="562" t="s">
        <v>22</v>
      </c>
      <c r="F6002" s="561" t="s">
        <v>22</v>
      </c>
      <c r="G6002" s="561" t="s">
        <v>34241</v>
      </c>
      <c r="H6002" s="561" t="s">
        <v>34242</v>
      </c>
      <c r="I6002" s="561" t="s">
        <v>23868</v>
      </c>
      <c r="J6002" s="561" t="s">
        <v>7063</v>
      </c>
      <c r="K6002" s="562" t="s">
        <v>7913</v>
      </c>
      <c r="L6002" s="561" t="s">
        <v>25</v>
      </c>
    </row>
    <row r="6003" spans="1:12" x14ac:dyDescent="0.25">
      <c r="A6003" s="561" t="s">
        <v>5611</v>
      </c>
      <c r="B6003" s="561" t="s">
        <v>5612</v>
      </c>
      <c r="C6003" s="561" t="s">
        <v>5719</v>
      </c>
      <c r="D6003" s="561" t="s">
        <v>5720</v>
      </c>
      <c r="E6003" s="562" t="s">
        <v>22</v>
      </c>
      <c r="F6003" s="561" t="s">
        <v>22</v>
      </c>
      <c r="G6003" s="561" t="s">
        <v>34243</v>
      </c>
      <c r="H6003" s="561" t="s">
        <v>5733</v>
      </c>
      <c r="I6003" s="561" t="s">
        <v>23868</v>
      </c>
      <c r="J6003" s="561" t="s">
        <v>7063</v>
      </c>
      <c r="K6003" s="562" t="s">
        <v>1502</v>
      </c>
      <c r="L6003" s="561" t="s">
        <v>25</v>
      </c>
    </row>
    <row r="6004" spans="1:12" x14ac:dyDescent="0.25">
      <c r="A6004" s="561" t="s">
        <v>5611</v>
      </c>
      <c r="B6004" s="561" t="s">
        <v>5612</v>
      </c>
      <c r="C6004" s="561" t="s">
        <v>5719</v>
      </c>
      <c r="D6004" s="561" t="s">
        <v>5720</v>
      </c>
      <c r="E6004" s="562" t="s">
        <v>22</v>
      </c>
      <c r="F6004" s="561" t="s">
        <v>22</v>
      </c>
      <c r="G6004" s="561" t="s">
        <v>34244</v>
      </c>
      <c r="H6004" s="561" t="s">
        <v>34245</v>
      </c>
      <c r="I6004" s="561" t="s">
        <v>23868</v>
      </c>
      <c r="J6004" s="561" t="s">
        <v>7063</v>
      </c>
      <c r="K6004" s="562" t="s">
        <v>7577</v>
      </c>
      <c r="L6004" s="561" t="s">
        <v>25</v>
      </c>
    </row>
    <row r="6005" spans="1:12" x14ac:dyDescent="0.25">
      <c r="A6005" s="561" t="s">
        <v>5611</v>
      </c>
      <c r="B6005" s="561" t="s">
        <v>5612</v>
      </c>
      <c r="C6005" s="561" t="s">
        <v>5719</v>
      </c>
      <c r="D6005" s="561" t="s">
        <v>5720</v>
      </c>
      <c r="E6005" s="562" t="s">
        <v>22</v>
      </c>
      <c r="F6005" s="561" t="s">
        <v>22</v>
      </c>
      <c r="G6005" s="561" t="s">
        <v>34247</v>
      </c>
      <c r="H6005" s="561" t="s">
        <v>34248</v>
      </c>
      <c r="I6005" s="561" t="s">
        <v>23868</v>
      </c>
      <c r="J6005" s="561" t="s">
        <v>326</v>
      </c>
      <c r="K6005" s="562" t="s">
        <v>5039</v>
      </c>
      <c r="L6005" s="561" t="s">
        <v>25</v>
      </c>
    </row>
    <row r="6006" spans="1:12" x14ac:dyDescent="0.25">
      <c r="A6006" s="561" t="s">
        <v>5611</v>
      </c>
      <c r="B6006" s="561" t="s">
        <v>5612</v>
      </c>
      <c r="C6006" s="561" t="s">
        <v>5735</v>
      </c>
      <c r="D6006" s="561" t="s">
        <v>5736</v>
      </c>
      <c r="E6006" s="562" t="s">
        <v>22</v>
      </c>
      <c r="F6006" s="561" t="s">
        <v>22</v>
      </c>
      <c r="G6006" s="561" t="s">
        <v>34249</v>
      </c>
      <c r="H6006" s="561" t="s">
        <v>5737</v>
      </c>
      <c r="I6006" s="561" t="s">
        <v>23148</v>
      </c>
      <c r="J6006" s="561" t="s">
        <v>24</v>
      </c>
      <c r="K6006" s="562" t="s">
        <v>29583</v>
      </c>
      <c r="L6006" s="561" t="s">
        <v>25</v>
      </c>
    </row>
    <row r="6007" spans="1:12" x14ac:dyDescent="0.25">
      <c r="A6007" s="561" t="s">
        <v>5738</v>
      </c>
      <c r="B6007" s="561" t="s">
        <v>5739</v>
      </c>
      <c r="C6007" s="561" t="s">
        <v>5740</v>
      </c>
      <c r="D6007" s="561" t="s">
        <v>5741</v>
      </c>
      <c r="E6007" s="562" t="s">
        <v>22</v>
      </c>
      <c r="F6007" s="561" t="s">
        <v>22</v>
      </c>
      <c r="G6007" s="561" t="s">
        <v>34250</v>
      </c>
      <c r="H6007" s="561" t="s">
        <v>5742</v>
      </c>
      <c r="I6007" s="561" t="s">
        <v>23868</v>
      </c>
      <c r="J6007" s="561" t="s">
        <v>24</v>
      </c>
      <c r="K6007" s="562" t="s">
        <v>7393</v>
      </c>
      <c r="L6007" s="561" t="s">
        <v>25</v>
      </c>
    </row>
    <row r="6008" spans="1:12" x14ac:dyDescent="0.25">
      <c r="A6008" s="561" t="s">
        <v>5738</v>
      </c>
      <c r="B6008" s="561" t="s">
        <v>5739</v>
      </c>
      <c r="C6008" s="561" t="s">
        <v>5740</v>
      </c>
      <c r="D6008" s="561" t="s">
        <v>5741</v>
      </c>
      <c r="E6008" s="562" t="s">
        <v>22</v>
      </c>
      <c r="F6008" s="561" t="s">
        <v>22</v>
      </c>
      <c r="G6008" s="561" t="s">
        <v>34251</v>
      </c>
      <c r="H6008" s="561" t="s">
        <v>5743</v>
      </c>
      <c r="I6008" s="561" t="s">
        <v>23868</v>
      </c>
      <c r="J6008" s="561" t="s">
        <v>7063</v>
      </c>
      <c r="K6008" s="562" t="s">
        <v>5143</v>
      </c>
      <c r="L6008" s="561" t="s">
        <v>25</v>
      </c>
    </row>
    <row r="6009" spans="1:12" x14ac:dyDescent="0.25">
      <c r="A6009" s="561" t="s">
        <v>5738</v>
      </c>
      <c r="B6009" s="561" t="s">
        <v>5739</v>
      </c>
      <c r="C6009" s="561" t="s">
        <v>5740</v>
      </c>
      <c r="D6009" s="561" t="s">
        <v>5741</v>
      </c>
      <c r="E6009" s="562" t="s">
        <v>22</v>
      </c>
      <c r="F6009" s="561" t="s">
        <v>22</v>
      </c>
      <c r="G6009" s="561" t="s">
        <v>34252</v>
      </c>
      <c r="H6009" s="561" t="s">
        <v>5745</v>
      </c>
      <c r="I6009" s="561" t="s">
        <v>23868</v>
      </c>
      <c r="J6009" s="561" t="s">
        <v>24</v>
      </c>
      <c r="K6009" s="562" t="s">
        <v>24682</v>
      </c>
      <c r="L6009" s="561" t="s">
        <v>25</v>
      </c>
    </row>
    <row r="6010" spans="1:12" x14ac:dyDescent="0.25">
      <c r="A6010" s="561" t="s">
        <v>5738</v>
      </c>
      <c r="B6010" s="561" t="s">
        <v>5739</v>
      </c>
      <c r="C6010" s="561" t="s">
        <v>5740</v>
      </c>
      <c r="D6010" s="561" t="s">
        <v>5741</v>
      </c>
      <c r="E6010" s="562" t="s">
        <v>22</v>
      </c>
      <c r="F6010" s="561" t="s">
        <v>22</v>
      </c>
      <c r="G6010" s="561" t="s">
        <v>34253</v>
      </c>
      <c r="H6010" s="561" t="s">
        <v>5746</v>
      </c>
      <c r="I6010" s="561" t="s">
        <v>23868</v>
      </c>
      <c r="J6010" s="561" t="s">
        <v>7063</v>
      </c>
      <c r="K6010" s="562" t="s">
        <v>7407</v>
      </c>
      <c r="L6010" s="561" t="s">
        <v>25</v>
      </c>
    </row>
    <row r="6011" spans="1:12" x14ac:dyDescent="0.25">
      <c r="A6011" s="561" t="s">
        <v>5738</v>
      </c>
      <c r="B6011" s="561" t="s">
        <v>5739</v>
      </c>
      <c r="C6011" s="561" t="s">
        <v>5740</v>
      </c>
      <c r="D6011" s="561" t="s">
        <v>5741</v>
      </c>
      <c r="E6011" s="562" t="s">
        <v>22</v>
      </c>
      <c r="F6011" s="561" t="s">
        <v>22</v>
      </c>
      <c r="G6011" s="561" t="s">
        <v>34254</v>
      </c>
      <c r="H6011" s="561" t="s">
        <v>5748</v>
      </c>
      <c r="I6011" s="561" t="s">
        <v>23868</v>
      </c>
      <c r="J6011" s="561" t="s">
        <v>24</v>
      </c>
      <c r="K6011" s="562" t="s">
        <v>789</v>
      </c>
      <c r="L6011" s="561" t="s">
        <v>25</v>
      </c>
    </row>
    <row r="6012" spans="1:12" x14ac:dyDescent="0.25">
      <c r="A6012" s="561" t="s">
        <v>5738</v>
      </c>
      <c r="B6012" s="561" t="s">
        <v>5739</v>
      </c>
      <c r="C6012" s="561" t="s">
        <v>5740</v>
      </c>
      <c r="D6012" s="561" t="s">
        <v>5741</v>
      </c>
      <c r="E6012" s="562" t="s">
        <v>22</v>
      </c>
      <c r="F6012" s="561" t="s">
        <v>22</v>
      </c>
      <c r="G6012" s="561" t="s">
        <v>34255</v>
      </c>
      <c r="H6012" s="561" t="s">
        <v>5749</v>
      </c>
      <c r="I6012" s="561" t="s">
        <v>23868</v>
      </c>
      <c r="J6012" s="561" t="s">
        <v>7063</v>
      </c>
      <c r="K6012" s="562" t="s">
        <v>28279</v>
      </c>
      <c r="L6012" s="561" t="s">
        <v>25</v>
      </c>
    </row>
    <row r="6013" spans="1:12" x14ac:dyDescent="0.25">
      <c r="A6013" s="561" t="s">
        <v>5738</v>
      </c>
      <c r="B6013" s="561" t="s">
        <v>5739</v>
      </c>
      <c r="C6013" s="561" t="s">
        <v>5740</v>
      </c>
      <c r="D6013" s="561" t="s">
        <v>5741</v>
      </c>
      <c r="E6013" s="562" t="s">
        <v>22</v>
      </c>
      <c r="F6013" s="561" t="s">
        <v>22</v>
      </c>
      <c r="G6013" s="561" t="s">
        <v>34256</v>
      </c>
      <c r="H6013" s="561" t="s">
        <v>5750</v>
      </c>
      <c r="I6013" s="561" t="s">
        <v>23868</v>
      </c>
      <c r="J6013" s="561" t="s">
        <v>24</v>
      </c>
      <c r="K6013" s="562" t="s">
        <v>1406</v>
      </c>
      <c r="L6013" s="561" t="s">
        <v>25</v>
      </c>
    </row>
    <row r="6014" spans="1:12" x14ac:dyDescent="0.25">
      <c r="A6014" s="561" t="s">
        <v>5738</v>
      </c>
      <c r="B6014" s="561" t="s">
        <v>5739</v>
      </c>
      <c r="C6014" s="561" t="s">
        <v>5740</v>
      </c>
      <c r="D6014" s="561" t="s">
        <v>5741</v>
      </c>
      <c r="E6014" s="562" t="s">
        <v>22</v>
      </c>
      <c r="F6014" s="561" t="s">
        <v>22</v>
      </c>
      <c r="G6014" s="561" t="s">
        <v>34257</v>
      </c>
      <c r="H6014" s="561" t="s">
        <v>5751</v>
      </c>
      <c r="I6014" s="561" t="s">
        <v>23868</v>
      </c>
      <c r="J6014" s="561" t="s">
        <v>7063</v>
      </c>
      <c r="K6014" s="562" t="s">
        <v>7187</v>
      </c>
      <c r="L6014" s="561" t="s">
        <v>25</v>
      </c>
    </row>
    <row r="6015" spans="1:12" x14ac:dyDescent="0.25">
      <c r="A6015" s="561" t="s">
        <v>5738</v>
      </c>
      <c r="B6015" s="561" t="s">
        <v>5739</v>
      </c>
      <c r="C6015" s="561" t="s">
        <v>5740</v>
      </c>
      <c r="D6015" s="561" t="s">
        <v>5741</v>
      </c>
      <c r="E6015" s="562" t="s">
        <v>22</v>
      </c>
      <c r="F6015" s="561" t="s">
        <v>22</v>
      </c>
      <c r="G6015" s="561" t="s">
        <v>34258</v>
      </c>
      <c r="H6015" s="561" t="s">
        <v>5753</v>
      </c>
      <c r="I6015" s="561" t="s">
        <v>23868</v>
      </c>
      <c r="J6015" s="561" t="s">
        <v>24</v>
      </c>
      <c r="K6015" s="562" t="s">
        <v>955</v>
      </c>
      <c r="L6015" s="561" t="s">
        <v>25</v>
      </c>
    </row>
    <row r="6016" spans="1:12" x14ac:dyDescent="0.25">
      <c r="A6016" s="561" t="s">
        <v>5738</v>
      </c>
      <c r="B6016" s="561" t="s">
        <v>5739</v>
      </c>
      <c r="C6016" s="561" t="s">
        <v>5740</v>
      </c>
      <c r="D6016" s="561" t="s">
        <v>5741</v>
      </c>
      <c r="E6016" s="562" t="s">
        <v>22</v>
      </c>
      <c r="F6016" s="561" t="s">
        <v>22</v>
      </c>
      <c r="G6016" s="561" t="s">
        <v>34259</v>
      </c>
      <c r="H6016" s="561" t="s">
        <v>5754</v>
      </c>
      <c r="I6016" s="561" t="s">
        <v>23868</v>
      </c>
      <c r="J6016" s="561" t="s">
        <v>7063</v>
      </c>
      <c r="K6016" s="562" t="s">
        <v>24713</v>
      </c>
      <c r="L6016" s="561" t="s">
        <v>25</v>
      </c>
    </row>
    <row r="6017" spans="1:12" x14ac:dyDescent="0.25">
      <c r="A6017" s="561" t="s">
        <v>5738</v>
      </c>
      <c r="B6017" s="561" t="s">
        <v>5739</v>
      </c>
      <c r="C6017" s="561" t="s">
        <v>5740</v>
      </c>
      <c r="D6017" s="561" t="s">
        <v>5741</v>
      </c>
      <c r="E6017" s="562" t="s">
        <v>22</v>
      </c>
      <c r="F6017" s="561" t="s">
        <v>22</v>
      </c>
      <c r="G6017" s="561" t="s">
        <v>34260</v>
      </c>
      <c r="H6017" s="561" t="s">
        <v>5756</v>
      </c>
      <c r="I6017" s="561" t="s">
        <v>23868</v>
      </c>
      <c r="J6017" s="561" t="s">
        <v>24</v>
      </c>
      <c r="K6017" s="562" t="s">
        <v>478</v>
      </c>
      <c r="L6017" s="561" t="s">
        <v>25</v>
      </c>
    </row>
    <row r="6018" spans="1:12" x14ac:dyDescent="0.25">
      <c r="A6018" s="561" t="s">
        <v>5738</v>
      </c>
      <c r="B6018" s="561" t="s">
        <v>5739</v>
      </c>
      <c r="C6018" s="561" t="s">
        <v>5740</v>
      </c>
      <c r="D6018" s="561" t="s">
        <v>5741</v>
      </c>
      <c r="E6018" s="562" t="s">
        <v>22</v>
      </c>
      <c r="F6018" s="561" t="s">
        <v>22</v>
      </c>
      <c r="G6018" s="561" t="s">
        <v>34261</v>
      </c>
      <c r="H6018" s="561" t="s">
        <v>5758</v>
      </c>
      <c r="I6018" s="561" t="s">
        <v>23868</v>
      </c>
      <c r="J6018" s="561" t="s">
        <v>7063</v>
      </c>
      <c r="K6018" s="562" t="s">
        <v>7626</v>
      </c>
      <c r="L6018" s="561" t="s">
        <v>25</v>
      </c>
    </row>
    <row r="6019" spans="1:12" x14ac:dyDescent="0.25">
      <c r="A6019" s="561" t="s">
        <v>5738</v>
      </c>
      <c r="B6019" s="561" t="s">
        <v>5739</v>
      </c>
      <c r="C6019" s="561" t="s">
        <v>5740</v>
      </c>
      <c r="D6019" s="561" t="s">
        <v>5741</v>
      </c>
      <c r="E6019" s="562" t="s">
        <v>22</v>
      </c>
      <c r="F6019" s="561" t="s">
        <v>22</v>
      </c>
      <c r="G6019" s="561" t="s">
        <v>34262</v>
      </c>
      <c r="H6019" s="561" t="s">
        <v>5759</v>
      </c>
      <c r="I6019" s="561" t="s">
        <v>23868</v>
      </c>
      <c r="J6019" s="561" t="s">
        <v>24</v>
      </c>
      <c r="K6019" s="562" t="s">
        <v>7606</v>
      </c>
      <c r="L6019" s="561" t="s">
        <v>25</v>
      </c>
    </row>
    <row r="6020" spans="1:12" x14ac:dyDescent="0.25">
      <c r="A6020" s="561" t="s">
        <v>5738</v>
      </c>
      <c r="B6020" s="561" t="s">
        <v>5739</v>
      </c>
      <c r="C6020" s="561" t="s">
        <v>5740</v>
      </c>
      <c r="D6020" s="561" t="s">
        <v>5741</v>
      </c>
      <c r="E6020" s="562" t="s">
        <v>22</v>
      </c>
      <c r="F6020" s="561" t="s">
        <v>22</v>
      </c>
      <c r="G6020" s="561" t="s">
        <v>34263</v>
      </c>
      <c r="H6020" s="561" t="s">
        <v>5760</v>
      </c>
      <c r="I6020" s="561" t="s">
        <v>23868</v>
      </c>
      <c r="J6020" s="561" t="s">
        <v>7063</v>
      </c>
      <c r="K6020" s="562" t="s">
        <v>1917</v>
      </c>
      <c r="L6020" s="561" t="s">
        <v>25</v>
      </c>
    </row>
    <row r="6021" spans="1:12" x14ac:dyDescent="0.25">
      <c r="A6021" s="561" t="s">
        <v>5738</v>
      </c>
      <c r="B6021" s="561" t="s">
        <v>5739</v>
      </c>
      <c r="C6021" s="561" t="s">
        <v>5740</v>
      </c>
      <c r="D6021" s="561" t="s">
        <v>5741</v>
      </c>
      <c r="E6021" s="562" t="s">
        <v>22</v>
      </c>
      <c r="F6021" s="561" t="s">
        <v>22</v>
      </c>
      <c r="G6021" s="561" t="s">
        <v>34264</v>
      </c>
      <c r="H6021" s="561" t="s">
        <v>5761</v>
      </c>
      <c r="I6021" s="561" t="s">
        <v>23868</v>
      </c>
      <c r="J6021" s="561" t="s">
        <v>24</v>
      </c>
      <c r="K6021" s="562" t="s">
        <v>2409</v>
      </c>
      <c r="L6021" s="561" t="s">
        <v>25</v>
      </c>
    </row>
    <row r="6022" spans="1:12" x14ac:dyDescent="0.25">
      <c r="A6022" s="561" t="s">
        <v>5738</v>
      </c>
      <c r="B6022" s="561" t="s">
        <v>5739</v>
      </c>
      <c r="C6022" s="561" t="s">
        <v>5740</v>
      </c>
      <c r="D6022" s="561" t="s">
        <v>5741</v>
      </c>
      <c r="E6022" s="562" t="s">
        <v>22</v>
      </c>
      <c r="F6022" s="561" t="s">
        <v>22</v>
      </c>
      <c r="G6022" s="561" t="s">
        <v>34265</v>
      </c>
      <c r="H6022" s="561" t="s">
        <v>5762</v>
      </c>
      <c r="I6022" s="561" t="s">
        <v>23868</v>
      </c>
      <c r="J6022" s="561" t="s">
        <v>7063</v>
      </c>
      <c r="K6022" s="562" t="s">
        <v>7457</v>
      </c>
      <c r="L6022" s="561" t="s">
        <v>25</v>
      </c>
    </row>
    <row r="6023" spans="1:12" x14ac:dyDescent="0.25">
      <c r="A6023" s="561" t="s">
        <v>5738</v>
      </c>
      <c r="B6023" s="561" t="s">
        <v>5739</v>
      </c>
      <c r="C6023" s="561" t="s">
        <v>5740</v>
      </c>
      <c r="D6023" s="561" t="s">
        <v>5741</v>
      </c>
      <c r="E6023" s="562" t="s">
        <v>22</v>
      </c>
      <c r="F6023" s="561" t="s">
        <v>22</v>
      </c>
      <c r="G6023" s="561" t="s">
        <v>34266</v>
      </c>
      <c r="H6023" s="561" t="s">
        <v>5764</v>
      </c>
      <c r="I6023" s="561" t="s">
        <v>23868</v>
      </c>
      <c r="J6023" s="561" t="s">
        <v>24</v>
      </c>
      <c r="K6023" s="562" t="s">
        <v>4531</v>
      </c>
      <c r="L6023" s="561" t="s">
        <v>25</v>
      </c>
    </row>
    <row r="6024" spans="1:12" x14ac:dyDescent="0.25">
      <c r="A6024" s="561" t="s">
        <v>5738</v>
      </c>
      <c r="B6024" s="561" t="s">
        <v>5739</v>
      </c>
      <c r="C6024" s="561" t="s">
        <v>5740</v>
      </c>
      <c r="D6024" s="561" t="s">
        <v>5741</v>
      </c>
      <c r="E6024" s="562" t="s">
        <v>22</v>
      </c>
      <c r="F6024" s="561" t="s">
        <v>22</v>
      </c>
      <c r="G6024" s="561" t="s">
        <v>34267</v>
      </c>
      <c r="H6024" s="561" t="s">
        <v>5766</v>
      </c>
      <c r="I6024" s="561" t="s">
        <v>23868</v>
      </c>
      <c r="J6024" s="561" t="s">
        <v>7063</v>
      </c>
      <c r="K6024" s="562" t="s">
        <v>2464</v>
      </c>
      <c r="L6024" s="561" t="s">
        <v>25</v>
      </c>
    </row>
    <row r="6025" spans="1:12" x14ac:dyDescent="0.25">
      <c r="A6025" s="561" t="s">
        <v>5738</v>
      </c>
      <c r="B6025" s="561" t="s">
        <v>5739</v>
      </c>
      <c r="C6025" s="561" t="s">
        <v>5740</v>
      </c>
      <c r="D6025" s="561" t="s">
        <v>5741</v>
      </c>
      <c r="E6025" s="562" t="s">
        <v>22</v>
      </c>
      <c r="F6025" s="561" t="s">
        <v>22</v>
      </c>
      <c r="G6025" s="561" t="s">
        <v>34268</v>
      </c>
      <c r="H6025" s="561" t="s">
        <v>5767</v>
      </c>
      <c r="I6025" s="561" t="s">
        <v>23868</v>
      </c>
      <c r="J6025" s="561" t="s">
        <v>24</v>
      </c>
      <c r="K6025" s="562" t="s">
        <v>126</v>
      </c>
      <c r="L6025" s="561" t="s">
        <v>25</v>
      </c>
    </row>
    <row r="6026" spans="1:12" x14ac:dyDescent="0.25">
      <c r="A6026" s="561" t="s">
        <v>5738</v>
      </c>
      <c r="B6026" s="561" t="s">
        <v>5739</v>
      </c>
      <c r="C6026" s="561" t="s">
        <v>5740</v>
      </c>
      <c r="D6026" s="561" t="s">
        <v>5741</v>
      </c>
      <c r="E6026" s="562" t="s">
        <v>22</v>
      </c>
      <c r="F6026" s="561" t="s">
        <v>22</v>
      </c>
      <c r="G6026" s="561" t="s">
        <v>34269</v>
      </c>
      <c r="H6026" s="561" t="s">
        <v>5769</v>
      </c>
      <c r="I6026" s="561" t="s">
        <v>23868</v>
      </c>
      <c r="J6026" s="561" t="s">
        <v>7063</v>
      </c>
      <c r="K6026" s="562" t="s">
        <v>7837</v>
      </c>
      <c r="L6026" s="561" t="s">
        <v>25</v>
      </c>
    </row>
    <row r="6027" spans="1:12" x14ac:dyDescent="0.25">
      <c r="A6027" s="561" t="s">
        <v>5738</v>
      </c>
      <c r="B6027" s="561" t="s">
        <v>5739</v>
      </c>
      <c r="C6027" s="561" t="s">
        <v>5740</v>
      </c>
      <c r="D6027" s="561" t="s">
        <v>5741</v>
      </c>
      <c r="E6027" s="562" t="s">
        <v>22</v>
      </c>
      <c r="F6027" s="561" t="s">
        <v>22</v>
      </c>
      <c r="G6027" s="561" t="s">
        <v>34270</v>
      </c>
      <c r="H6027" s="561" t="s">
        <v>5770</v>
      </c>
      <c r="I6027" s="561" t="s">
        <v>23868</v>
      </c>
      <c r="J6027" s="561" t="s">
        <v>7063</v>
      </c>
      <c r="K6027" s="562" t="s">
        <v>570</v>
      </c>
      <c r="L6027" s="561" t="s">
        <v>25</v>
      </c>
    </row>
    <row r="6028" spans="1:12" x14ac:dyDescent="0.25">
      <c r="A6028" s="561" t="s">
        <v>5738</v>
      </c>
      <c r="B6028" s="561" t="s">
        <v>5739</v>
      </c>
      <c r="C6028" s="561" t="s">
        <v>5740</v>
      </c>
      <c r="D6028" s="561" t="s">
        <v>5741</v>
      </c>
      <c r="E6028" s="562" t="s">
        <v>22</v>
      </c>
      <c r="F6028" s="561" t="s">
        <v>22</v>
      </c>
      <c r="G6028" s="561" t="s">
        <v>34271</v>
      </c>
      <c r="H6028" s="561" t="s">
        <v>5771</v>
      </c>
      <c r="I6028" s="561" t="s">
        <v>23868</v>
      </c>
      <c r="J6028" s="561" t="s">
        <v>7063</v>
      </c>
      <c r="K6028" s="562" t="s">
        <v>5219</v>
      </c>
      <c r="L6028" s="561" t="s">
        <v>25</v>
      </c>
    </row>
    <row r="6029" spans="1:12" x14ac:dyDescent="0.25">
      <c r="A6029" s="561" t="s">
        <v>5738</v>
      </c>
      <c r="B6029" s="561" t="s">
        <v>5739</v>
      </c>
      <c r="C6029" s="561" t="s">
        <v>5740</v>
      </c>
      <c r="D6029" s="561" t="s">
        <v>5741</v>
      </c>
      <c r="E6029" s="562" t="s">
        <v>22</v>
      </c>
      <c r="F6029" s="561" t="s">
        <v>22</v>
      </c>
      <c r="G6029" s="561" t="s">
        <v>34273</v>
      </c>
      <c r="H6029" s="561" t="s">
        <v>5772</v>
      </c>
      <c r="I6029" s="561" t="s">
        <v>23868</v>
      </c>
      <c r="J6029" s="561" t="s">
        <v>24</v>
      </c>
      <c r="K6029" s="562" t="s">
        <v>2413</v>
      </c>
      <c r="L6029" s="561" t="s">
        <v>25</v>
      </c>
    </row>
    <row r="6030" spans="1:12" x14ac:dyDescent="0.25">
      <c r="A6030" s="561" t="s">
        <v>5738</v>
      </c>
      <c r="B6030" s="561" t="s">
        <v>5739</v>
      </c>
      <c r="C6030" s="561" t="s">
        <v>5740</v>
      </c>
      <c r="D6030" s="561" t="s">
        <v>5741</v>
      </c>
      <c r="E6030" s="562" t="s">
        <v>22</v>
      </c>
      <c r="F6030" s="561" t="s">
        <v>22</v>
      </c>
      <c r="G6030" s="561" t="s">
        <v>34274</v>
      </c>
      <c r="H6030" s="561" t="s">
        <v>5774</v>
      </c>
      <c r="I6030" s="561" t="s">
        <v>23868</v>
      </c>
      <c r="J6030" s="561" t="s">
        <v>7063</v>
      </c>
      <c r="K6030" s="562" t="s">
        <v>4969</v>
      </c>
      <c r="L6030" s="561" t="s">
        <v>25</v>
      </c>
    </row>
    <row r="6031" spans="1:12" x14ac:dyDescent="0.25">
      <c r="A6031" s="561" t="s">
        <v>5738</v>
      </c>
      <c r="B6031" s="561" t="s">
        <v>5739</v>
      </c>
      <c r="C6031" s="561" t="s">
        <v>5740</v>
      </c>
      <c r="D6031" s="561" t="s">
        <v>5741</v>
      </c>
      <c r="E6031" s="562" t="s">
        <v>22</v>
      </c>
      <c r="F6031" s="561" t="s">
        <v>22</v>
      </c>
      <c r="G6031" s="561" t="s">
        <v>34275</v>
      </c>
      <c r="H6031" s="561" t="s">
        <v>5776</v>
      </c>
      <c r="I6031" s="561" t="s">
        <v>23868</v>
      </c>
      <c r="J6031" s="561" t="s">
        <v>24</v>
      </c>
      <c r="K6031" s="562" t="s">
        <v>2839</v>
      </c>
      <c r="L6031" s="561" t="s">
        <v>25</v>
      </c>
    </row>
    <row r="6032" spans="1:12" x14ac:dyDescent="0.25">
      <c r="A6032" s="561" t="s">
        <v>5738</v>
      </c>
      <c r="B6032" s="561" t="s">
        <v>5739</v>
      </c>
      <c r="C6032" s="561" t="s">
        <v>5740</v>
      </c>
      <c r="D6032" s="561" t="s">
        <v>5741</v>
      </c>
      <c r="E6032" s="562" t="s">
        <v>22</v>
      </c>
      <c r="F6032" s="561" t="s">
        <v>22</v>
      </c>
      <c r="G6032" s="561" t="s">
        <v>34276</v>
      </c>
      <c r="H6032" s="561" t="s">
        <v>5777</v>
      </c>
      <c r="I6032" s="561" t="s">
        <v>23868</v>
      </c>
      <c r="J6032" s="561" t="s">
        <v>7063</v>
      </c>
      <c r="K6032" s="562" t="s">
        <v>8562</v>
      </c>
      <c r="L6032" s="561" t="s">
        <v>25</v>
      </c>
    </row>
    <row r="6033" spans="1:12" x14ac:dyDescent="0.25">
      <c r="A6033" s="561" t="s">
        <v>5738</v>
      </c>
      <c r="B6033" s="561" t="s">
        <v>5739</v>
      </c>
      <c r="C6033" s="561" t="s">
        <v>5740</v>
      </c>
      <c r="D6033" s="561" t="s">
        <v>5741</v>
      </c>
      <c r="E6033" s="562" t="s">
        <v>22</v>
      </c>
      <c r="F6033" s="561" t="s">
        <v>22</v>
      </c>
      <c r="G6033" s="561" t="s">
        <v>34277</v>
      </c>
      <c r="H6033" s="561" t="s">
        <v>5778</v>
      </c>
      <c r="I6033" s="561" t="s">
        <v>23868</v>
      </c>
      <c r="J6033" s="561" t="s">
        <v>24</v>
      </c>
      <c r="K6033" s="562" t="s">
        <v>2430</v>
      </c>
      <c r="L6033" s="561" t="s">
        <v>25</v>
      </c>
    </row>
    <row r="6034" spans="1:12" x14ac:dyDescent="0.25">
      <c r="A6034" s="561" t="s">
        <v>5738</v>
      </c>
      <c r="B6034" s="561" t="s">
        <v>5739</v>
      </c>
      <c r="C6034" s="561" t="s">
        <v>5740</v>
      </c>
      <c r="D6034" s="561" t="s">
        <v>5741</v>
      </c>
      <c r="E6034" s="562" t="s">
        <v>22</v>
      </c>
      <c r="F6034" s="561" t="s">
        <v>22</v>
      </c>
      <c r="G6034" s="561" t="s">
        <v>34278</v>
      </c>
      <c r="H6034" s="561" t="s">
        <v>5779</v>
      </c>
      <c r="I6034" s="561" t="s">
        <v>23868</v>
      </c>
      <c r="J6034" s="561" t="s">
        <v>7063</v>
      </c>
      <c r="K6034" s="562" t="s">
        <v>7358</v>
      </c>
      <c r="L6034" s="561" t="s">
        <v>25</v>
      </c>
    </row>
    <row r="6035" spans="1:12" x14ac:dyDescent="0.25">
      <c r="A6035" s="561" t="s">
        <v>5738</v>
      </c>
      <c r="B6035" s="561" t="s">
        <v>5739</v>
      </c>
      <c r="C6035" s="561" t="s">
        <v>5740</v>
      </c>
      <c r="D6035" s="561" t="s">
        <v>5741</v>
      </c>
      <c r="E6035" s="562" t="s">
        <v>22</v>
      </c>
      <c r="F6035" s="561" t="s">
        <v>22</v>
      </c>
      <c r="G6035" s="561" t="s">
        <v>34279</v>
      </c>
      <c r="H6035" s="561" t="s">
        <v>5780</v>
      </c>
      <c r="I6035" s="561" t="s">
        <v>23868</v>
      </c>
      <c r="J6035" s="561" t="s">
        <v>7063</v>
      </c>
      <c r="K6035" s="562" t="s">
        <v>4949</v>
      </c>
      <c r="L6035" s="561" t="s">
        <v>25</v>
      </c>
    </row>
    <row r="6036" spans="1:12" x14ac:dyDescent="0.25">
      <c r="A6036" s="561" t="s">
        <v>5738</v>
      </c>
      <c r="B6036" s="561" t="s">
        <v>5739</v>
      </c>
      <c r="C6036" s="561" t="s">
        <v>5740</v>
      </c>
      <c r="D6036" s="561" t="s">
        <v>5741</v>
      </c>
      <c r="E6036" s="562" t="s">
        <v>22</v>
      </c>
      <c r="F6036" s="561" t="s">
        <v>22</v>
      </c>
      <c r="G6036" s="561" t="s">
        <v>34280</v>
      </c>
      <c r="H6036" s="561" t="s">
        <v>5781</v>
      </c>
      <c r="I6036" s="561" t="s">
        <v>23868</v>
      </c>
      <c r="J6036" s="561" t="s">
        <v>7063</v>
      </c>
      <c r="K6036" s="562" t="s">
        <v>1330</v>
      </c>
      <c r="L6036" s="561" t="s">
        <v>25</v>
      </c>
    </row>
    <row r="6037" spans="1:12" x14ac:dyDescent="0.25">
      <c r="A6037" s="561" t="s">
        <v>5738</v>
      </c>
      <c r="B6037" s="561" t="s">
        <v>5739</v>
      </c>
      <c r="C6037" s="561" t="s">
        <v>5740</v>
      </c>
      <c r="D6037" s="561" t="s">
        <v>5741</v>
      </c>
      <c r="E6037" s="562" t="s">
        <v>22</v>
      </c>
      <c r="F6037" s="561" t="s">
        <v>22</v>
      </c>
      <c r="G6037" s="561" t="s">
        <v>34281</v>
      </c>
      <c r="H6037" s="561" t="s">
        <v>5782</v>
      </c>
      <c r="I6037" s="561" t="s">
        <v>23868</v>
      </c>
      <c r="J6037" s="561" t="s">
        <v>24</v>
      </c>
      <c r="K6037" s="562" t="s">
        <v>4336</v>
      </c>
      <c r="L6037" s="561" t="s">
        <v>25</v>
      </c>
    </row>
    <row r="6038" spans="1:12" x14ac:dyDescent="0.25">
      <c r="A6038" s="561" t="s">
        <v>5738</v>
      </c>
      <c r="B6038" s="561" t="s">
        <v>5739</v>
      </c>
      <c r="C6038" s="561" t="s">
        <v>5740</v>
      </c>
      <c r="D6038" s="561" t="s">
        <v>5741</v>
      </c>
      <c r="E6038" s="562" t="s">
        <v>22</v>
      </c>
      <c r="F6038" s="561" t="s">
        <v>22</v>
      </c>
      <c r="G6038" s="561" t="s">
        <v>34283</v>
      </c>
      <c r="H6038" s="561" t="s">
        <v>5783</v>
      </c>
      <c r="I6038" s="561" t="s">
        <v>23868</v>
      </c>
      <c r="J6038" s="561" t="s">
        <v>7063</v>
      </c>
      <c r="K6038" s="562" t="s">
        <v>8064</v>
      </c>
      <c r="L6038" s="561" t="s">
        <v>25</v>
      </c>
    </row>
    <row r="6039" spans="1:12" x14ac:dyDescent="0.25">
      <c r="A6039" s="561" t="s">
        <v>5738</v>
      </c>
      <c r="B6039" s="561" t="s">
        <v>5739</v>
      </c>
      <c r="C6039" s="561" t="s">
        <v>5784</v>
      </c>
      <c r="D6039" s="561" t="s">
        <v>5785</v>
      </c>
      <c r="E6039" s="562" t="s">
        <v>22</v>
      </c>
      <c r="F6039" s="561" t="s">
        <v>22</v>
      </c>
      <c r="G6039" s="561" t="s">
        <v>34284</v>
      </c>
      <c r="H6039" s="561" t="s">
        <v>5786</v>
      </c>
      <c r="I6039" s="561" t="s">
        <v>23868</v>
      </c>
      <c r="J6039" s="561" t="s">
        <v>24</v>
      </c>
      <c r="K6039" s="562" t="s">
        <v>2629</v>
      </c>
      <c r="L6039" s="561" t="s">
        <v>25</v>
      </c>
    </row>
    <row r="6040" spans="1:12" x14ac:dyDescent="0.25">
      <c r="A6040" s="561" t="s">
        <v>5738</v>
      </c>
      <c r="B6040" s="561" t="s">
        <v>5739</v>
      </c>
      <c r="C6040" s="561" t="s">
        <v>5784</v>
      </c>
      <c r="D6040" s="561" t="s">
        <v>5785</v>
      </c>
      <c r="E6040" s="562" t="s">
        <v>22</v>
      </c>
      <c r="F6040" s="561" t="s">
        <v>22</v>
      </c>
      <c r="G6040" s="561" t="s">
        <v>34285</v>
      </c>
      <c r="H6040" s="561" t="s">
        <v>5788</v>
      </c>
      <c r="I6040" s="561" t="s">
        <v>23868</v>
      </c>
      <c r="J6040" s="561" t="s">
        <v>24</v>
      </c>
      <c r="K6040" s="562" t="s">
        <v>38706</v>
      </c>
      <c r="L6040" s="561" t="s">
        <v>25</v>
      </c>
    </row>
    <row r="6041" spans="1:12" x14ac:dyDescent="0.25">
      <c r="A6041" s="561" t="s">
        <v>5738</v>
      </c>
      <c r="B6041" s="561" t="s">
        <v>5739</v>
      </c>
      <c r="C6041" s="561" t="s">
        <v>5784</v>
      </c>
      <c r="D6041" s="561" t="s">
        <v>5785</v>
      </c>
      <c r="E6041" s="562" t="s">
        <v>22</v>
      </c>
      <c r="F6041" s="561" t="s">
        <v>22</v>
      </c>
      <c r="G6041" s="561" t="s">
        <v>34286</v>
      </c>
      <c r="H6041" s="561" t="s">
        <v>5789</v>
      </c>
      <c r="I6041" s="561" t="s">
        <v>23868</v>
      </c>
      <c r="J6041" s="561" t="s">
        <v>24</v>
      </c>
      <c r="K6041" s="562" t="s">
        <v>7339</v>
      </c>
      <c r="L6041" s="561" t="s">
        <v>25</v>
      </c>
    </row>
    <row r="6042" spans="1:12" x14ac:dyDescent="0.25">
      <c r="A6042" s="561" t="s">
        <v>5738</v>
      </c>
      <c r="B6042" s="561" t="s">
        <v>5739</v>
      </c>
      <c r="C6042" s="561" t="s">
        <v>5784</v>
      </c>
      <c r="D6042" s="561" t="s">
        <v>5785</v>
      </c>
      <c r="E6042" s="562" t="s">
        <v>22</v>
      </c>
      <c r="F6042" s="561" t="s">
        <v>22</v>
      </c>
      <c r="G6042" s="561" t="s">
        <v>34287</v>
      </c>
      <c r="H6042" s="561" t="s">
        <v>5790</v>
      </c>
      <c r="I6042" s="561" t="s">
        <v>23868</v>
      </c>
      <c r="J6042" s="561" t="s">
        <v>24</v>
      </c>
      <c r="K6042" s="562" t="s">
        <v>29586</v>
      </c>
      <c r="L6042" s="561" t="s">
        <v>25</v>
      </c>
    </row>
    <row r="6043" spans="1:12" x14ac:dyDescent="0.25">
      <c r="A6043" s="561" t="s">
        <v>5738</v>
      </c>
      <c r="B6043" s="561" t="s">
        <v>5739</v>
      </c>
      <c r="C6043" s="561" t="s">
        <v>5784</v>
      </c>
      <c r="D6043" s="561" t="s">
        <v>5785</v>
      </c>
      <c r="E6043" s="562" t="s">
        <v>22</v>
      </c>
      <c r="F6043" s="561" t="s">
        <v>22</v>
      </c>
      <c r="G6043" s="561" t="s">
        <v>34288</v>
      </c>
      <c r="H6043" s="561" t="s">
        <v>5791</v>
      </c>
      <c r="I6043" s="561" t="s">
        <v>23868</v>
      </c>
      <c r="J6043" s="561" t="s">
        <v>24</v>
      </c>
      <c r="K6043" s="562" t="s">
        <v>36003</v>
      </c>
      <c r="L6043" s="561" t="s">
        <v>25</v>
      </c>
    </row>
    <row r="6044" spans="1:12" x14ac:dyDescent="0.25">
      <c r="A6044" s="561" t="s">
        <v>5738</v>
      </c>
      <c r="B6044" s="561" t="s">
        <v>5739</v>
      </c>
      <c r="C6044" s="561" t="s">
        <v>5784</v>
      </c>
      <c r="D6044" s="561" t="s">
        <v>5785</v>
      </c>
      <c r="E6044" s="562" t="s">
        <v>22</v>
      </c>
      <c r="F6044" s="561" t="s">
        <v>22</v>
      </c>
      <c r="G6044" s="561" t="s">
        <v>34289</v>
      </c>
      <c r="H6044" s="561" t="s">
        <v>5792</v>
      </c>
      <c r="I6044" s="561" t="s">
        <v>23868</v>
      </c>
      <c r="J6044" s="561" t="s">
        <v>24</v>
      </c>
      <c r="K6044" s="562" t="s">
        <v>38707</v>
      </c>
      <c r="L6044" s="561" t="s">
        <v>25</v>
      </c>
    </row>
    <row r="6045" spans="1:12" x14ac:dyDescent="0.25">
      <c r="A6045" s="561" t="s">
        <v>5738</v>
      </c>
      <c r="B6045" s="561" t="s">
        <v>5739</v>
      </c>
      <c r="C6045" s="561" t="s">
        <v>5784</v>
      </c>
      <c r="D6045" s="561" t="s">
        <v>5785</v>
      </c>
      <c r="E6045" s="562" t="s">
        <v>22</v>
      </c>
      <c r="F6045" s="561" t="s">
        <v>22</v>
      </c>
      <c r="G6045" s="561" t="s">
        <v>34290</v>
      </c>
      <c r="H6045" s="561" t="s">
        <v>5793</v>
      </c>
      <c r="I6045" s="561" t="s">
        <v>23868</v>
      </c>
      <c r="J6045" s="561" t="s">
        <v>24</v>
      </c>
      <c r="K6045" s="562" t="s">
        <v>27855</v>
      </c>
      <c r="L6045" s="561" t="s">
        <v>25</v>
      </c>
    </row>
    <row r="6046" spans="1:12" x14ac:dyDescent="0.25">
      <c r="A6046" s="561" t="s">
        <v>5738</v>
      </c>
      <c r="B6046" s="561" t="s">
        <v>5739</v>
      </c>
      <c r="C6046" s="561" t="s">
        <v>5784</v>
      </c>
      <c r="D6046" s="561" t="s">
        <v>5785</v>
      </c>
      <c r="E6046" s="562" t="s">
        <v>22</v>
      </c>
      <c r="F6046" s="561" t="s">
        <v>22</v>
      </c>
      <c r="G6046" s="561" t="s">
        <v>34291</v>
      </c>
      <c r="H6046" s="561" t="s">
        <v>5794</v>
      </c>
      <c r="I6046" s="561" t="s">
        <v>23868</v>
      </c>
      <c r="J6046" s="561" t="s">
        <v>24</v>
      </c>
      <c r="K6046" s="562" t="s">
        <v>129</v>
      </c>
      <c r="L6046" s="561" t="s">
        <v>25</v>
      </c>
    </row>
    <row r="6047" spans="1:12" x14ac:dyDescent="0.25">
      <c r="A6047" s="561" t="s">
        <v>5738</v>
      </c>
      <c r="B6047" s="561" t="s">
        <v>5739</v>
      </c>
      <c r="C6047" s="561" t="s">
        <v>5784</v>
      </c>
      <c r="D6047" s="561" t="s">
        <v>5785</v>
      </c>
      <c r="E6047" s="562" t="s">
        <v>22</v>
      </c>
      <c r="F6047" s="561" t="s">
        <v>22</v>
      </c>
      <c r="G6047" s="561" t="s">
        <v>34292</v>
      </c>
      <c r="H6047" s="561" t="s">
        <v>5795</v>
      </c>
      <c r="I6047" s="561" t="s">
        <v>23868</v>
      </c>
      <c r="J6047" s="561" t="s">
        <v>24</v>
      </c>
      <c r="K6047" s="562" t="s">
        <v>38708</v>
      </c>
      <c r="L6047" s="561" t="s">
        <v>25</v>
      </c>
    </row>
    <row r="6048" spans="1:12" x14ac:dyDescent="0.25">
      <c r="A6048" s="561" t="s">
        <v>5738</v>
      </c>
      <c r="B6048" s="561" t="s">
        <v>5739</v>
      </c>
      <c r="C6048" s="561" t="s">
        <v>5784</v>
      </c>
      <c r="D6048" s="561" t="s">
        <v>5785</v>
      </c>
      <c r="E6048" s="562" t="s">
        <v>22</v>
      </c>
      <c r="F6048" s="561" t="s">
        <v>22</v>
      </c>
      <c r="G6048" s="561" t="s">
        <v>34294</v>
      </c>
      <c r="H6048" s="561" t="s">
        <v>5796</v>
      </c>
      <c r="I6048" s="561" t="s">
        <v>23868</v>
      </c>
      <c r="J6048" s="561" t="s">
        <v>24</v>
      </c>
      <c r="K6048" s="562" t="s">
        <v>480</v>
      </c>
      <c r="L6048" s="561" t="s">
        <v>25</v>
      </c>
    </row>
    <row r="6049" spans="1:12" x14ac:dyDescent="0.25">
      <c r="A6049" s="561" t="s">
        <v>5738</v>
      </c>
      <c r="B6049" s="561" t="s">
        <v>5739</v>
      </c>
      <c r="C6049" s="561" t="s">
        <v>5784</v>
      </c>
      <c r="D6049" s="561" t="s">
        <v>5785</v>
      </c>
      <c r="E6049" s="562" t="s">
        <v>22</v>
      </c>
      <c r="F6049" s="561" t="s">
        <v>22</v>
      </c>
      <c r="G6049" s="561" t="s">
        <v>34295</v>
      </c>
      <c r="H6049" s="561" t="s">
        <v>5797</v>
      </c>
      <c r="I6049" s="561" t="s">
        <v>23868</v>
      </c>
      <c r="J6049" s="561" t="s">
        <v>24</v>
      </c>
      <c r="K6049" s="562" t="s">
        <v>8046</v>
      </c>
      <c r="L6049" s="561" t="s">
        <v>25</v>
      </c>
    </row>
    <row r="6050" spans="1:12" x14ac:dyDescent="0.25">
      <c r="A6050" s="561" t="s">
        <v>5738</v>
      </c>
      <c r="B6050" s="561" t="s">
        <v>5739</v>
      </c>
      <c r="C6050" s="561" t="s">
        <v>5784</v>
      </c>
      <c r="D6050" s="561" t="s">
        <v>5785</v>
      </c>
      <c r="E6050" s="562" t="s">
        <v>22</v>
      </c>
      <c r="F6050" s="561" t="s">
        <v>22</v>
      </c>
      <c r="G6050" s="561" t="s">
        <v>34296</v>
      </c>
      <c r="H6050" s="561" t="s">
        <v>5798</v>
      </c>
      <c r="I6050" s="561" t="s">
        <v>23868</v>
      </c>
      <c r="J6050" s="561" t="s">
        <v>24</v>
      </c>
      <c r="K6050" s="562" t="s">
        <v>7930</v>
      </c>
      <c r="L6050" s="561" t="s">
        <v>25</v>
      </c>
    </row>
    <row r="6051" spans="1:12" x14ac:dyDescent="0.25">
      <c r="A6051" s="561" t="s">
        <v>5738</v>
      </c>
      <c r="B6051" s="561" t="s">
        <v>5739</v>
      </c>
      <c r="C6051" s="561" t="s">
        <v>5784</v>
      </c>
      <c r="D6051" s="561" t="s">
        <v>5785</v>
      </c>
      <c r="E6051" s="562" t="s">
        <v>22</v>
      </c>
      <c r="F6051" s="561" t="s">
        <v>22</v>
      </c>
      <c r="G6051" s="561" t="s">
        <v>34297</v>
      </c>
      <c r="H6051" s="561" t="s">
        <v>5799</v>
      </c>
      <c r="I6051" s="561" t="s">
        <v>23868</v>
      </c>
      <c r="J6051" s="561" t="s">
        <v>24</v>
      </c>
      <c r="K6051" s="562" t="s">
        <v>36046</v>
      </c>
      <c r="L6051" s="561" t="s">
        <v>25</v>
      </c>
    </row>
    <row r="6052" spans="1:12" x14ac:dyDescent="0.25">
      <c r="A6052" s="561" t="s">
        <v>5738</v>
      </c>
      <c r="B6052" s="561" t="s">
        <v>5739</v>
      </c>
      <c r="C6052" s="561" t="s">
        <v>5784</v>
      </c>
      <c r="D6052" s="561" t="s">
        <v>5785</v>
      </c>
      <c r="E6052" s="562" t="s">
        <v>22</v>
      </c>
      <c r="F6052" s="561" t="s">
        <v>22</v>
      </c>
      <c r="G6052" s="561" t="s">
        <v>34298</v>
      </c>
      <c r="H6052" s="561" t="s">
        <v>5800</v>
      </c>
      <c r="I6052" s="561" t="s">
        <v>23868</v>
      </c>
      <c r="J6052" s="561" t="s">
        <v>24</v>
      </c>
      <c r="K6052" s="562" t="s">
        <v>38707</v>
      </c>
      <c r="L6052" s="561" t="s">
        <v>25</v>
      </c>
    </row>
    <row r="6053" spans="1:12" x14ac:dyDescent="0.25">
      <c r="A6053" s="561" t="s">
        <v>5738</v>
      </c>
      <c r="B6053" s="561" t="s">
        <v>5739</v>
      </c>
      <c r="C6053" s="561" t="s">
        <v>5784</v>
      </c>
      <c r="D6053" s="561" t="s">
        <v>5785</v>
      </c>
      <c r="E6053" s="562" t="s">
        <v>22</v>
      </c>
      <c r="F6053" s="561" t="s">
        <v>22</v>
      </c>
      <c r="G6053" s="561" t="s">
        <v>34299</v>
      </c>
      <c r="H6053" s="561" t="s">
        <v>5801</v>
      </c>
      <c r="I6053" s="561" t="s">
        <v>23868</v>
      </c>
      <c r="J6053" s="561" t="s">
        <v>24</v>
      </c>
      <c r="K6053" s="562" t="s">
        <v>8650</v>
      </c>
      <c r="L6053" s="561" t="s">
        <v>25</v>
      </c>
    </row>
    <row r="6054" spans="1:12" x14ac:dyDescent="0.25">
      <c r="A6054" s="561" t="s">
        <v>5738</v>
      </c>
      <c r="B6054" s="561" t="s">
        <v>5739</v>
      </c>
      <c r="C6054" s="561" t="s">
        <v>5784</v>
      </c>
      <c r="D6054" s="561" t="s">
        <v>5785</v>
      </c>
      <c r="E6054" s="562" t="s">
        <v>22</v>
      </c>
      <c r="F6054" s="561" t="s">
        <v>22</v>
      </c>
      <c r="G6054" s="561" t="s">
        <v>34300</v>
      </c>
      <c r="H6054" s="561" t="s">
        <v>5803</v>
      </c>
      <c r="I6054" s="561" t="s">
        <v>23868</v>
      </c>
      <c r="J6054" s="561" t="s">
        <v>24</v>
      </c>
      <c r="K6054" s="562" t="s">
        <v>37946</v>
      </c>
      <c r="L6054" s="561" t="s">
        <v>25</v>
      </c>
    </row>
    <row r="6055" spans="1:12" x14ac:dyDescent="0.25">
      <c r="A6055" s="561" t="s">
        <v>5738</v>
      </c>
      <c r="B6055" s="561" t="s">
        <v>5739</v>
      </c>
      <c r="C6055" s="561" t="s">
        <v>5784</v>
      </c>
      <c r="D6055" s="561" t="s">
        <v>5785</v>
      </c>
      <c r="E6055" s="562" t="s">
        <v>22</v>
      </c>
      <c r="F6055" s="561" t="s">
        <v>22</v>
      </c>
      <c r="G6055" s="561" t="s">
        <v>34301</v>
      </c>
      <c r="H6055" s="561" t="s">
        <v>5804</v>
      </c>
      <c r="I6055" s="561" t="s">
        <v>23868</v>
      </c>
      <c r="J6055" s="561" t="s">
        <v>24</v>
      </c>
      <c r="K6055" s="562" t="s">
        <v>38709</v>
      </c>
      <c r="L6055" s="561" t="s">
        <v>25</v>
      </c>
    </row>
    <row r="6056" spans="1:12" x14ac:dyDescent="0.25">
      <c r="A6056" s="561" t="s">
        <v>5738</v>
      </c>
      <c r="B6056" s="561" t="s">
        <v>5739</v>
      </c>
      <c r="C6056" s="561" t="s">
        <v>5784</v>
      </c>
      <c r="D6056" s="561" t="s">
        <v>5785</v>
      </c>
      <c r="E6056" s="562" t="s">
        <v>22</v>
      </c>
      <c r="F6056" s="561" t="s">
        <v>22</v>
      </c>
      <c r="G6056" s="561" t="s">
        <v>34302</v>
      </c>
      <c r="H6056" s="561" t="s">
        <v>5805</v>
      </c>
      <c r="I6056" s="561" t="s">
        <v>23868</v>
      </c>
      <c r="J6056" s="561" t="s">
        <v>24</v>
      </c>
      <c r="K6056" s="562" t="s">
        <v>7701</v>
      </c>
      <c r="L6056" s="561" t="s">
        <v>25</v>
      </c>
    </row>
    <row r="6057" spans="1:12" x14ac:dyDescent="0.25">
      <c r="A6057" s="561" t="s">
        <v>5738</v>
      </c>
      <c r="B6057" s="561" t="s">
        <v>5739</v>
      </c>
      <c r="C6057" s="561" t="s">
        <v>5784</v>
      </c>
      <c r="D6057" s="561" t="s">
        <v>5785</v>
      </c>
      <c r="E6057" s="562" t="s">
        <v>22</v>
      </c>
      <c r="F6057" s="561" t="s">
        <v>22</v>
      </c>
      <c r="G6057" s="561" t="s">
        <v>34304</v>
      </c>
      <c r="H6057" s="561" t="s">
        <v>5806</v>
      </c>
      <c r="I6057" s="561" t="s">
        <v>23868</v>
      </c>
      <c r="J6057" s="561" t="s">
        <v>7063</v>
      </c>
      <c r="K6057" s="562" t="s">
        <v>5608</v>
      </c>
      <c r="L6057" s="561" t="s">
        <v>25</v>
      </c>
    </row>
    <row r="6058" spans="1:12" x14ac:dyDescent="0.25">
      <c r="A6058" s="561" t="s">
        <v>5738</v>
      </c>
      <c r="B6058" s="561" t="s">
        <v>5739</v>
      </c>
      <c r="C6058" s="561" t="s">
        <v>5784</v>
      </c>
      <c r="D6058" s="561" t="s">
        <v>5785</v>
      </c>
      <c r="E6058" s="562" t="s">
        <v>22</v>
      </c>
      <c r="F6058" s="561" t="s">
        <v>22</v>
      </c>
      <c r="G6058" s="561" t="s">
        <v>34305</v>
      </c>
      <c r="H6058" s="561" t="s">
        <v>5807</v>
      </c>
      <c r="I6058" s="561" t="s">
        <v>23868</v>
      </c>
      <c r="J6058" s="561" t="s">
        <v>7063</v>
      </c>
      <c r="K6058" s="562" t="s">
        <v>7991</v>
      </c>
      <c r="L6058" s="561" t="s">
        <v>25</v>
      </c>
    </row>
    <row r="6059" spans="1:12" x14ac:dyDescent="0.25">
      <c r="A6059" s="561" t="s">
        <v>5738</v>
      </c>
      <c r="B6059" s="561" t="s">
        <v>5739</v>
      </c>
      <c r="C6059" s="561" t="s">
        <v>5784</v>
      </c>
      <c r="D6059" s="561" t="s">
        <v>5785</v>
      </c>
      <c r="E6059" s="562" t="s">
        <v>22</v>
      </c>
      <c r="F6059" s="561" t="s">
        <v>22</v>
      </c>
      <c r="G6059" s="561" t="s">
        <v>34306</v>
      </c>
      <c r="H6059" s="561" t="s">
        <v>5808</v>
      </c>
      <c r="I6059" s="561" t="s">
        <v>23868</v>
      </c>
      <c r="J6059" s="561" t="s">
        <v>7063</v>
      </c>
      <c r="K6059" s="562" t="s">
        <v>8053</v>
      </c>
      <c r="L6059" s="561" t="s">
        <v>25</v>
      </c>
    </row>
    <row r="6060" spans="1:12" x14ac:dyDescent="0.25">
      <c r="A6060" s="561" t="s">
        <v>5738</v>
      </c>
      <c r="B6060" s="561" t="s">
        <v>5739</v>
      </c>
      <c r="C6060" s="561" t="s">
        <v>5784</v>
      </c>
      <c r="D6060" s="561" t="s">
        <v>5785</v>
      </c>
      <c r="E6060" s="562" t="s">
        <v>22</v>
      </c>
      <c r="F6060" s="561" t="s">
        <v>22</v>
      </c>
      <c r="G6060" s="561" t="s">
        <v>34307</v>
      </c>
      <c r="H6060" s="561" t="s">
        <v>5810</v>
      </c>
      <c r="I6060" s="561" t="s">
        <v>23868</v>
      </c>
      <c r="J6060" s="561" t="s">
        <v>7063</v>
      </c>
      <c r="K6060" s="562" t="s">
        <v>2964</v>
      </c>
      <c r="L6060" s="561" t="s">
        <v>25</v>
      </c>
    </row>
    <row r="6061" spans="1:12" x14ac:dyDescent="0.25">
      <c r="A6061" s="561" t="s">
        <v>5738</v>
      </c>
      <c r="B6061" s="561" t="s">
        <v>5739</v>
      </c>
      <c r="C6061" s="561" t="s">
        <v>5784</v>
      </c>
      <c r="D6061" s="561" t="s">
        <v>5785</v>
      </c>
      <c r="E6061" s="562" t="s">
        <v>22</v>
      </c>
      <c r="F6061" s="561" t="s">
        <v>22</v>
      </c>
      <c r="G6061" s="561" t="s">
        <v>34308</v>
      </c>
      <c r="H6061" s="561" t="s">
        <v>5811</v>
      </c>
      <c r="I6061" s="561" t="s">
        <v>23868</v>
      </c>
      <c r="J6061" s="561" t="s">
        <v>7063</v>
      </c>
      <c r="K6061" s="562" t="s">
        <v>8084</v>
      </c>
      <c r="L6061" s="561" t="s">
        <v>25</v>
      </c>
    </row>
    <row r="6062" spans="1:12" x14ac:dyDescent="0.25">
      <c r="A6062" s="561" t="s">
        <v>5738</v>
      </c>
      <c r="B6062" s="561" t="s">
        <v>5739</v>
      </c>
      <c r="C6062" s="561" t="s">
        <v>5784</v>
      </c>
      <c r="D6062" s="561" t="s">
        <v>5785</v>
      </c>
      <c r="E6062" s="562" t="s">
        <v>22</v>
      </c>
      <c r="F6062" s="561" t="s">
        <v>22</v>
      </c>
      <c r="G6062" s="561" t="s">
        <v>34309</v>
      </c>
      <c r="H6062" s="561" t="s">
        <v>5812</v>
      </c>
      <c r="I6062" s="561" t="s">
        <v>23868</v>
      </c>
      <c r="J6062" s="561" t="s">
        <v>7063</v>
      </c>
      <c r="K6062" s="562" t="s">
        <v>5610</v>
      </c>
      <c r="L6062" s="561" t="s">
        <v>25</v>
      </c>
    </row>
    <row r="6063" spans="1:12" x14ac:dyDescent="0.25">
      <c r="A6063" s="561" t="s">
        <v>5738</v>
      </c>
      <c r="B6063" s="561" t="s">
        <v>5739</v>
      </c>
      <c r="C6063" s="561" t="s">
        <v>5784</v>
      </c>
      <c r="D6063" s="561" t="s">
        <v>5785</v>
      </c>
      <c r="E6063" s="562" t="s">
        <v>22</v>
      </c>
      <c r="F6063" s="561" t="s">
        <v>22</v>
      </c>
      <c r="G6063" s="561" t="s">
        <v>34311</v>
      </c>
      <c r="H6063" s="561" t="s">
        <v>5813</v>
      </c>
      <c r="I6063" s="561" t="s">
        <v>23868</v>
      </c>
      <c r="J6063" s="561" t="s">
        <v>7063</v>
      </c>
      <c r="K6063" s="562" t="s">
        <v>28555</v>
      </c>
      <c r="L6063" s="561" t="s">
        <v>25</v>
      </c>
    </row>
    <row r="6064" spans="1:12" x14ac:dyDescent="0.25">
      <c r="A6064" s="561" t="s">
        <v>5738</v>
      </c>
      <c r="B6064" s="561" t="s">
        <v>5739</v>
      </c>
      <c r="C6064" s="561" t="s">
        <v>5784</v>
      </c>
      <c r="D6064" s="561" t="s">
        <v>5785</v>
      </c>
      <c r="E6064" s="562" t="s">
        <v>22</v>
      </c>
      <c r="F6064" s="561" t="s">
        <v>22</v>
      </c>
      <c r="G6064" s="561" t="s">
        <v>34312</v>
      </c>
      <c r="H6064" s="561" t="s">
        <v>5814</v>
      </c>
      <c r="I6064" s="561" t="s">
        <v>23868</v>
      </c>
      <c r="J6064" s="561" t="s">
        <v>7063</v>
      </c>
      <c r="K6064" s="562" t="s">
        <v>939</v>
      </c>
      <c r="L6064" s="561" t="s">
        <v>25</v>
      </c>
    </row>
    <row r="6065" spans="1:12" x14ac:dyDescent="0.25">
      <c r="A6065" s="561" t="s">
        <v>5738</v>
      </c>
      <c r="B6065" s="561" t="s">
        <v>5739</v>
      </c>
      <c r="C6065" s="561" t="s">
        <v>5784</v>
      </c>
      <c r="D6065" s="561" t="s">
        <v>5785</v>
      </c>
      <c r="E6065" s="562" t="s">
        <v>22</v>
      </c>
      <c r="F6065" s="561" t="s">
        <v>22</v>
      </c>
      <c r="G6065" s="561" t="s">
        <v>34313</v>
      </c>
      <c r="H6065" s="561" t="s">
        <v>5815</v>
      </c>
      <c r="I6065" s="561" t="s">
        <v>23868</v>
      </c>
      <c r="J6065" s="561" t="s">
        <v>7063</v>
      </c>
      <c r="K6065" s="562" t="s">
        <v>4887</v>
      </c>
      <c r="L6065" s="561" t="s">
        <v>25</v>
      </c>
    </row>
    <row r="6066" spans="1:12" x14ac:dyDescent="0.25">
      <c r="A6066" s="561" t="s">
        <v>5738</v>
      </c>
      <c r="B6066" s="561" t="s">
        <v>5739</v>
      </c>
      <c r="C6066" s="561" t="s">
        <v>5784</v>
      </c>
      <c r="D6066" s="561" t="s">
        <v>5785</v>
      </c>
      <c r="E6066" s="562" t="s">
        <v>22</v>
      </c>
      <c r="F6066" s="561" t="s">
        <v>22</v>
      </c>
      <c r="G6066" s="561" t="s">
        <v>34314</v>
      </c>
      <c r="H6066" s="561" t="s">
        <v>5816</v>
      </c>
      <c r="I6066" s="561" t="s">
        <v>23868</v>
      </c>
      <c r="J6066" s="561" t="s">
        <v>7063</v>
      </c>
      <c r="K6066" s="562" t="s">
        <v>31354</v>
      </c>
      <c r="L6066" s="561" t="s">
        <v>25</v>
      </c>
    </row>
    <row r="6067" spans="1:12" x14ac:dyDescent="0.25">
      <c r="A6067" s="561" t="s">
        <v>5738</v>
      </c>
      <c r="B6067" s="561" t="s">
        <v>5739</v>
      </c>
      <c r="C6067" s="561" t="s">
        <v>5784</v>
      </c>
      <c r="D6067" s="561" t="s">
        <v>5785</v>
      </c>
      <c r="E6067" s="562" t="s">
        <v>22</v>
      </c>
      <c r="F6067" s="561" t="s">
        <v>22</v>
      </c>
      <c r="G6067" s="561" t="s">
        <v>34315</v>
      </c>
      <c r="H6067" s="561" t="s">
        <v>5817</v>
      </c>
      <c r="I6067" s="561" t="s">
        <v>23868</v>
      </c>
      <c r="J6067" s="561" t="s">
        <v>7063</v>
      </c>
      <c r="K6067" s="562" t="s">
        <v>38710</v>
      </c>
      <c r="L6067" s="561" t="s">
        <v>25</v>
      </c>
    </row>
    <row r="6068" spans="1:12" x14ac:dyDescent="0.25">
      <c r="A6068" s="561" t="s">
        <v>5738</v>
      </c>
      <c r="B6068" s="561" t="s">
        <v>5739</v>
      </c>
      <c r="C6068" s="561" t="s">
        <v>5784</v>
      </c>
      <c r="D6068" s="561" t="s">
        <v>5785</v>
      </c>
      <c r="E6068" s="562" t="s">
        <v>22</v>
      </c>
      <c r="F6068" s="561" t="s">
        <v>22</v>
      </c>
      <c r="G6068" s="561" t="s">
        <v>34316</v>
      </c>
      <c r="H6068" s="561" t="s">
        <v>5818</v>
      </c>
      <c r="I6068" s="561" t="s">
        <v>23868</v>
      </c>
      <c r="J6068" s="561" t="s">
        <v>7063</v>
      </c>
      <c r="K6068" s="562" t="s">
        <v>7525</v>
      </c>
      <c r="L6068" s="561" t="s">
        <v>25</v>
      </c>
    </row>
    <row r="6069" spans="1:12" x14ac:dyDescent="0.25">
      <c r="A6069" s="561" t="s">
        <v>5738</v>
      </c>
      <c r="B6069" s="561" t="s">
        <v>5739</v>
      </c>
      <c r="C6069" s="561" t="s">
        <v>5784</v>
      </c>
      <c r="D6069" s="561" t="s">
        <v>5785</v>
      </c>
      <c r="E6069" s="562" t="s">
        <v>22</v>
      </c>
      <c r="F6069" s="561" t="s">
        <v>22</v>
      </c>
      <c r="G6069" s="561" t="s">
        <v>34318</v>
      </c>
      <c r="H6069" s="561" t="s">
        <v>5819</v>
      </c>
      <c r="I6069" s="561" t="s">
        <v>23868</v>
      </c>
      <c r="J6069" s="561" t="s">
        <v>7063</v>
      </c>
      <c r="K6069" s="562" t="s">
        <v>7202</v>
      </c>
      <c r="L6069" s="561" t="s">
        <v>25</v>
      </c>
    </row>
    <row r="6070" spans="1:12" x14ac:dyDescent="0.25">
      <c r="A6070" s="561" t="s">
        <v>5738</v>
      </c>
      <c r="B6070" s="561" t="s">
        <v>5739</v>
      </c>
      <c r="C6070" s="561" t="s">
        <v>5784</v>
      </c>
      <c r="D6070" s="561" t="s">
        <v>5785</v>
      </c>
      <c r="E6070" s="562" t="s">
        <v>22</v>
      </c>
      <c r="F6070" s="561" t="s">
        <v>22</v>
      </c>
      <c r="G6070" s="561" t="s">
        <v>34320</v>
      </c>
      <c r="H6070" s="561" t="s">
        <v>5820</v>
      </c>
      <c r="I6070" s="561" t="s">
        <v>23868</v>
      </c>
      <c r="J6070" s="561" t="s">
        <v>24</v>
      </c>
      <c r="K6070" s="562" t="s">
        <v>3553</v>
      </c>
      <c r="L6070" s="561" t="s">
        <v>25</v>
      </c>
    </row>
    <row r="6071" spans="1:12" x14ac:dyDescent="0.25">
      <c r="A6071" s="561" t="s">
        <v>5738</v>
      </c>
      <c r="B6071" s="561" t="s">
        <v>5739</v>
      </c>
      <c r="C6071" s="561" t="s">
        <v>5784</v>
      </c>
      <c r="D6071" s="561" t="s">
        <v>5785</v>
      </c>
      <c r="E6071" s="562" t="s">
        <v>22</v>
      </c>
      <c r="F6071" s="561" t="s">
        <v>22</v>
      </c>
      <c r="G6071" s="561" t="s">
        <v>34321</v>
      </c>
      <c r="H6071" s="561" t="s">
        <v>5821</v>
      </c>
      <c r="I6071" s="561" t="s">
        <v>23868</v>
      </c>
      <c r="J6071" s="561" t="s">
        <v>7063</v>
      </c>
      <c r="K6071" s="562" t="s">
        <v>8155</v>
      </c>
      <c r="L6071" s="561" t="s">
        <v>25</v>
      </c>
    </row>
    <row r="6072" spans="1:12" x14ac:dyDescent="0.25">
      <c r="A6072" s="561" t="s">
        <v>5738</v>
      </c>
      <c r="B6072" s="561" t="s">
        <v>5739</v>
      </c>
      <c r="C6072" s="561" t="s">
        <v>5784</v>
      </c>
      <c r="D6072" s="561" t="s">
        <v>5785</v>
      </c>
      <c r="E6072" s="562" t="s">
        <v>22</v>
      </c>
      <c r="F6072" s="561" t="s">
        <v>22</v>
      </c>
      <c r="G6072" s="561" t="s">
        <v>34323</v>
      </c>
      <c r="H6072" s="561" t="s">
        <v>5823</v>
      </c>
      <c r="I6072" s="561" t="s">
        <v>23868</v>
      </c>
      <c r="J6072" s="561" t="s">
        <v>24</v>
      </c>
      <c r="K6072" s="562" t="s">
        <v>8092</v>
      </c>
      <c r="L6072" s="561" t="s">
        <v>25</v>
      </c>
    </row>
    <row r="6073" spans="1:12" x14ac:dyDescent="0.25">
      <c r="A6073" s="561" t="s">
        <v>5738</v>
      </c>
      <c r="B6073" s="561" t="s">
        <v>5739</v>
      </c>
      <c r="C6073" s="561" t="s">
        <v>5784</v>
      </c>
      <c r="D6073" s="561" t="s">
        <v>5785</v>
      </c>
      <c r="E6073" s="562" t="s">
        <v>22</v>
      </c>
      <c r="F6073" s="561" t="s">
        <v>22</v>
      </c>
      <c r="G6073" s="561" t="s">
        <v>34324</v>
      </c>
      <c r="H6073" s="561" t="s">
        <v>5825</v>
      </c>
      <c r="I6073" s="561" t="s">
        <v>23868</v>
      </c>
      <c r="J6073" s="561" t="s">
        <v>7063</v>
      </c>
      <c r="K6073" s="562" t="s">
        <v>32682</v>
      </c>
      <c r="L6073" s="561" t="s">
        <v>25</v>
      </c>
    </row>
    <row r="6074" spans="1:12" x14ac:dyDescent="0.25">
      <c r="A6074" s="561" t="s">
        <v>5738</v>
      </c>
      <c r="B6074" s="561" t="s">
        <v>5739</v>
      </c>
      <c r="C6074" s="561" t="s">
        <v>5784</v>
      </c>
      <c r="D6074" s="561" t="s">
        <v>5785</v>
      </c>
      <c r="E6074" s="562" t="s">
        <v>22</v>
      </c>
      <c r="F6074" s="561" t="s">
        <v>22</v>
      </c>
      <c r="G6074" s="561" t="s">
        <v>34326</v>
      </c>
      <c r="H6074" s="561" t="s">
        <v>5826</v>
      </c>
      <c r="I6074" s="561" t="s">
        <v>23868</v>
      </c>
      <c r="J6074" s="561" t="s">
        <v>24</v>
      </c>
      <c r="K6074" s="562" t="s">
        <v>3209</v>
      </c>
      <c r="L6074" s="561" t="s">
        <v>25</v>
      </c>
    </row>
    <row r="6075" spans="1:12" x14ac:dyDescent="0.25">
      <c r="A6075" s="561" t="s">
        <v>5738</v>
      </c>
      <c r="B6075" s="561" t="s">
        <v>5739</v>
      </c>
      <c r="C6075" s="561" t="s">
        <v>5784</v>
      </c>
      <c r="D6075" s="561" t="s">
        <v>5785</v>
      </c>
      <c r="E6075" s="562" t="s">
        <v>22</v>
      </c>
      <c r="F6075" s="561" t="s">
        <v>22</v>
      </c>
      <c r="G6075" s="561" t="s">
        <v>34327</v>
      </c>
      <c r="H6075" s="561" t="s">
        <v>5828</v>
      </c>
      <c r="I6075" s="561" t="s">
        <v>23868</v>
      </c>
      <c r="J6075" s="561" t="s">
        <v>7063</v>
      </c>
      <c r="K6075" s="562" t="s">
        <v>4627</v>
      </c>
      <c r="L6075" s="561" t="s">
        <v>25</v>
      </c>
    </row>
    <row r="6076" spans="1:12" x14ac:dyDescent="0.25">
      <c r="A6076" s="561" t="s">
        <v>5738</v>
      </c>
      <c r="B6076" s="561" t="s">
        <v>5739</v>
      </c>
      <c r="C6076" s="561" t="s">
        <v>5784</v>
      </c>
      <c r="D6076" s="561" t="s">
        <v>5785</v>
      </c>
      <c r="E6076" s="562" t="s">
        <v>22</v>
      </c>
      <c r="F6076" s="561" t="s">
        <v>22</v>
      </c>
      <c r="G6076" s="561" t="s">
        <v>34329</v>
      </c>
      <c r="H6076" s="561" t="s">
        <v>5829</v>
      </c>
      <c r="I6076" s="561" t="s">
        <v>23868</v>
      </c>
      <c r="J6076" s="561" t="s">
        <v>24</v>
      </c>
      <c r="K6076" s="562" t="s">
        <v>7600</v>
      </c>
      <c r="L6076" s="561" t="s">
        <v>25</v>
      </c>
    </row>
    <row r="6077" spans="1:12" x14ac:dyDescent="0.25">
      <c r="A6077" s="561" t="s">
        <v>5738</v>
      </c>
      <c r="B6077" s="561" t="s">
        <v>5739</v>
      </c>
      <c r="C6077" s="561" t="s">
        <v>5784</v>
      </c>
      <c r="D6077" s="561" t="s">
        <v>5785</v>
      </c>
      <c r="E6077" s="562" t="s">
        <v>22</v>
      </c>
      <c r="F6077" s="561" t="s">
        <v>22</v>
      </c>
      <c r="G6077" s="561" t="s">
        <v>34330</v>
      </c>
      <c r="H6077" s="561" t="s">
        <v>5830</v>
      </c>
      <c r="I6077" s="561" t="s">
        <v>23868</v>
      </c>
      <c r="J6077" s="561" t="s">
        <v>7063</v>
      </c>
      <c r="K6077" s="562" t="s">
        <v>8103</v>
      </c>
      <c r="L6077" s="561" t="s">
        <v>25</v>
      </c>
    </row>
    <row r="6078" spans="1:12" x14ac:dyDescent="0.25">
      <c r="A6078" s="561" t="s">
        <v>5738</v>
      </c>
      <c r="B6078" s="561" t="s">
        <v>5739</v>
      </c>
      <c r="C6078" s="561" t="s">
        <v>5784</v>
      </c>
      <c r="D6078" s="561" t="s">
        <v>5785</v>
      </c>
      <c r="E6078" s="562" t="s">
        <v>22</v>
      </c>
      <c r="F6078" s="561" t="s">
        <v>22</v>
      </c>
      <c r="G6078" s="561" t="s">
        <v>34332</v>
      </c>
      <c r="H6078" s="561" t="s">
        <v>5831</v>
      </c>
      <c r="I6078" s="561" t="s">
        <v>23868</v>
      </c>
      <c r="J6078" s="561" t="s">
        <v>7063</v>
      </c>
      <c r="K6078" s="562" t="s">
        <v>8068</v>
      </c>
      <c r="L6078" s="561" t="s">
        <v>25</v>
      </c>
    </row>
    <row r="6079" spans="1:12" x14ac:dyDescent="0.25">
      <c r="A6079" s="561" t="s">
        <v>5738</v>
      </c>
      <c r="B6079" s="561" t="s">
        <v>5739</v>
      </c>
      <c r="C6079" s="561" t="s">
        <v>5784</v>
      </c>
      <c r="D6079" s="561" t="s">
        <v>5785</v>
      </c>
      <c r="E6079" s="562" t="s">
        <v>22</v>
      </c>
      <c r="F6079" s="561" t="s">
        <v>22</v>
      </c>
      <c r="G6079" s="561" t="s">
        <v>34334</v>
      </c>
      <c r="H6079" s="561" t="s">
        <v>5832</v>
      </c>
      <c r="I6079" s="561" t="s">
        <v>23868</v>
      </c>
      <c r="J6079" s="561" t="s">
        <v>7063</v>
      </c>
      <c r="K6079" s="562" t="s">
        <v>38711</v>
      </c>
      <c r="L6079" s="561" t="s">
        <v>25</v>
      </c>
    </row>
    <row r="6080" spans="1:12" x14ac:dyDescent="0.25">
      <c r="A6080" s="561" t="s">
        <v>5738</v>
      </c>
      <c r="B6080" s="561" t="s">
        <v>5739</v>
      </c>
      <c r="C6080" s="561" t="s">
        <v>5784</v>
      </c>
      <c r="D6080" s="561" t="s">
        <v>5785</v>
      </c>
      <c r="E6080" s="562" t="s">
        <v>22</v>
      </c>
      <c r="F6080" s="561" t="s">
        <v>22</v>
      </c>
      <c r="G6080" s="561" t="s">
        <v>34335</v>
      </c>
      <c r="H6080" s="561" t="s">
        <v>5833</v>
      </c>
      <c r="I6080" s="561" t="s">
        <v>23868</v>
      </c>
      <c r="J6080" s="561" t="s">
        <v>7063</v>
      </c>
      <c r="K6080" s="562" t="s">
        <v>5335</v>
      </c>
      <c r="L6080" s="561" t="s">
        <v>25</v>
      </c>
    </row>
    <row r="6081" spans="1:12" x14ac:dyDescent="0.25">
      <c r="A6081" s="561" t="s">
        <v>5738</v>
      </c>
      <c r="B6081" s="561" t="s">
        <v>5739</v>
      </c>
      <c r="C6081" s="561" t="s">
        <v>5784</v>
      </c>
      <c r="D6081" s="561" t="s">
        <v>5785</v>
      </c>
      <c r="E6081" s="562" t="s">
        <v>22</v>
      </c>
      <c r="F6081" s="561" t="s">
        <v>22</v>
      </c>
      <c r="G6081" s="561" t="s">
        <v>34337</v>
      </c>
      <c r="H6081" s="561" t="s">
        <v>5834</v>
      </c>
      <c r="I6081" s="561" t="s">
        <v>23868</v>
      </c>
      <c r="J6081" s="561" t="s">
        <v>7063</v>
      </c>
      <c r="K6081" s="562" t="s">
        <v>38712</v>
      </c>
      <c r="L6081" s="561" t="s">
        <v>25</v>
      </c>
    </row>
    <row r="6082" spans="1:12" x14ac:dyDescent="0.25">
      <c r="A6082" s="561" t="s">
        <v>5738</v>
      </c>
      <c r="B6082" s="561" t="s">
        <v>5739</v>
      </c>
      <c r="C6082" s="561" t="s">
        <v>5784</v>
      </c>
      <c r="D6082" s="561" t="s">
        <v>5785</v>
      </c>
      <c r="E6082" s="562" t="s">
        <v>22</v>
      </c>
      <c r="F6082" s="561" t="s">
        <v>22</v>
      </c>
      <c r="G6082" s="561" t="s">
        <v>34338</v>
      </c>
      <c r="H6082" s="561" t="s">
        <v>5835</v>
      </c>
      <c r="I6082" s="561" t="s">
        <v>23868</v>
      </c>
      <c r="J6082" s="561" t="s">
        <v>7063</v>
      </c>
      <c r="K6082" s="562" t="s">
        <v>38713</v>
      </c>
      <c r="L6082" s="561" t="s">
        <v>25</v>
      </c>
    </row>
    <row r="6083" spans="1:12" x14ac:dyDescent="0.25">
      <c r="A6083" s="561" t="s">
        <v>5738</v>
      </c>
      <c r="B6083" s="561" t="s">
        <v>5739</v>
      </c>
      <c r="C6083" s="561" t="s">
        <v>5784</v>
      </c>
      <c r="D6083" s="561" t="s">
        <v>5785</v>
      </c>
      <c r="E6083" s="562" t="s">
        <v>22</v>
      </c>
      <c r="F6083" s="561" t="s">
        <v>22</v>
      </c>
      <c r="G6083" s="561" t="s">
        <v>34339</v>
      </c>
      <c r="H6083" s="561" t="s">
        <v>5836</v>
      </c>
      <c r="I6083" s="561" t="s">
        <v>23868</v>
      </c>
      <c r="J6083" s="561" t="s">
        <v>24</v>
      </c>
      <c r="K6083" s="562" t="s">
        <v>8289</v>
      </c>
      <c r="L6083" s="561" t="s">
        <v>25</v>
      </c>
    </row>
    <row r="6084" spans="1:12" x14ac:dyDescent="0.25">
      <c r="A6084" s="561" t="s">
        <v>5738</v>
      </c>
      <c r="B6084" s="561" t="s">
        <v>5739</v>
      </c>
      <c r="C6084" s="561" t="s">
        <v>5784</v>
      </c>
      <c r="D6084" s="561" t="s">
        <v>5785</v>
      </c>
      <c r="E6084" s="562" t="s">
        <v>22</v>
      </c>
      <c r="F6084" s="561" t="s">
        <v>22</v>
      </c>
      <c r="G6084" s="561" t="s">
        <v>34340</v>
      </c>
      <c r="H6084" s="561" t="s">
        <v>5837</v>
      </c>
      <c r="I6084" s="561" t="s">
        <v>23868</v>
      </c>
      <c r="J6084" s="561" t="s">
        <v>7063</v>
      </c>
      <c r="K6084" s="562" t="s">
        <v>3763</v>
      </c>
      <c r="L6084" s="561" t="s">
        <v>25</v>
      </c>
    </row>
    <row r="6085" spans="1:12" x14ac:dyDescent="0.25">
      <c r="A6085" s="561" t="s">
        <v>5738</v>
      </c>
      <c r="B6085" s="561" t="s">
        <v>5739</v>
      </c>
      <c r="C6085" s="561" t="s">
        <v>5784</v>
      </c>
      <c r="D6085" s="561" t="s">
        <v>5785</v>
      </c>
      <c r="E6085" s="562" t="s">
        <v>22</v>
      </c>
      <c r="F6085" s="561" t="s">
        <v>22</v>
      </c>
      <c r="G6085" s="561" t="s">
        <v>34341</v>
      </c>
      <c r="H6085" s="561" t="s">
        <v>5839</v>
      </c>
      <c r="I6085" s="561" t="s">
        <v>23868</v>
      </c>
      <c r="J6085" s="561" t="s">
        <v>24</v>
      </c>
      <c r="K6085" s="562" t="s">
        <v>28382</v>
      </c>
      <c r="L6085" s="561" t="s">
        <v>25</v>
      </c>
    </row>
    <row r="6086" spans="1:12" x14ac:dyDescent="0.25">
      <c r="A6086" s="561" t="s">
        <v>5738</v>
      </c>
      <c r="B6086" s="561" t="s">
        <v>5739</v>
      </c>
      <c r="C6086" s="561" t="s">
        <v>5784</v>
      </c>
      <c r="D6086" s="561" t="s">
        <v>5785</v>
      </c>
      <c r="E6086" s="562" t="s">
        <v>22</v>
      </c>
      <c r="F6086" s="561" t="s">
        <v>22</v>
      </c>
      <c r="G6086" s="561" t="s">
        <v>34342</v>
      </c>
      <c r="H6086" s="561" t="s">
        <v>5841</v>
      </c>
      <c r="I6086" s="561" t="s">
        <v>23868</v>
      </c>
      <c r="J6086" s="561" t="s">
        <v>7063</v>
      </c>
      <c r="K6086" s="562" t="s">
        <v>7344</v>
      </c>
      <c r="L6086" s="561" t="s">
        <v>25</v>
      </c>
    </row>
    <row r="6087" spans="1:12" x14ac:dyDescent="0.25">
      <c r="A6087" s="561" t="s">
        <v>5738</v>
      </c>
      <c r="B6087" s="561" t="s">
        <v>5739</v>
      </c>
      <c r="C6087" s="561" t="s">
        <v>5784</v>
      </c>
      <c r="D6087" s="561" t="s">
        <v>5785</v>
      </c>
      <c r="E6087" s="562" t="s">
        <v>22</v>
      </c>
      <c r="F6087" s="561" t="s">
        <v>22</v>
      </c>
      <c r="G6087" s="561" t="s">
        <v>34343</v>
      </c>
      <c r="H6087" s="561" t="s">
        <v>5842</v>
      </c>
      <c r="I6087" s="561" t="s">
        <v>23868</v>
      </c>
      <c r="J6087" s="561" t="s">
        <v>24</v>
      </c>
      <c r="K6087" s="562" t="s">
        <v>6720</v>
      </c>
      <c r="L6087" s="561" t="s">
        <v>25</v>
      </c>
    </row>
    <row r="6088" spans="1:12" x14ac:dyDescent="0.25">
      <c r="A6088" s="561" t="s">
        <v>5738</v>
      </c>
      <c r="B6088" s="561" t="s">
        <v>5739</v>
      </c>
      <c r="C6088" s="561" t="s">
        <v>5784</v>
      </c>
      <c r="D6088" s="561" t="s">
        <v>5785</v>
      </c>
      <c r="E6088" s="562" t="s">
        <v>22</v>
      </c>
      <c r="F6088" s="561" t="s">
        <v>22</v>
      </c>
      <c r="G6088" s="561" t="s">
        <v>34344</v>
      </c>
      <c r="H6088" s="561" t="s">
        <v>5843</v>
      </c>
      <c r="I6088" s="561" t="s">
        <v>23868</v>
      </c>
      <c r="J6088" s="561" t="s">
        <v>7063</v>
      </c>
      <c r="K6088" s="562" t="s">
        <v>2823</v>
      </c>
      <c r="L6088" s="561" t="s">
        <v>25</v>
      </c>
    </row>
    <row r="6089" spans="1:12" x14ac:dyDescent="0.25">
      <c r="A6089" s="561" t="s">
        <v>5738</v>
      </c>
      <c r="B6089" s="561" t="s">
        <v>5739</v>
      </c>
      <c r="C6089" s="561" t="s">
        <v>5784</v>
      </c>
      <c r="D6089" s="561" t="s">
        <v>5785</v>
      </c>
      <c r="E6089" s="562" t="s">
        <v>22</v>
      </c>
      <c r="F6089" s="561" t="s">
        <v>22</v>
      </c>
      <c r="G6089" s="561" t="s">
        <v>34345</v>
      </c>
      <c r="H6089" s="561" t="s">
        <v>5844</v>
      </c>
      <c r="I6089" s="561" t="s">
        <v>23868</v>
      </c>
      <c r="J6089" s="561" t="s">
        <v>24</v>
      </c>
      <c r="K6089" s="562" t="s">
        <v>7631</v>
      </c>
      <c r="L6089" s="561" t="s">
        <v>25</v>
      </c>
    </row>
    <row r="6090" spans="1:12" x14ac:dyDescent="0.25">
      <c r="A6090" s="561" t="s">
        <v>5738</v>
      </c>
      <c r="B6090" s="561" t="s">
        <v>5739</v>
      </c>
      <c r="C6090" s="561" t="s">
        <v>5784</v>
      </c>
      <c r="D6090" s="561" t="s">
        <v>5785</v>
      </c>
      <c r="E6090" s="562" t="s">
        <v>22</v>
      </c>
      <c r="F6090" s="561" t="s">
        <v>22</v>
      </c>
      <c r="G6090" s="561" t="s">
        <v>34346</v>
      </c>
      <c r="H6090" s="561" t="s">
        <v>5846</v>
      </c>
      <c r="I6090" s="561" t="s">
        <v>23868</v>
      </c>
      <c r="J6090" s="561" t="s">
        <v>7063</v>
      </c>
      <c r="K6090" s="562" t="s">
        <v>3553</v>
      </c>
      <c r="L6090" s="561" t="s">
        <v>25</v>
      </c>
    </row>
    <row r="6091" spans="1:12" x14ac:dyDescent="0.25">
      <c r="A6091" s="561" t="s">
        <v>5738</v>
      </c>
      <c r="B6091" s="561" t="s">
        <v>5739</v>
      </c>
      <c r="C6091" s="561" t="s">
        <v>5784</v>
      </c>
      <c r="D6091" s="561" t="s">
        <v>5785</v>
      </c>
      <c r="E6091" s="562" t="s">
        <v>22</v>
      </c>
      <c r="F6091" s="561" t="s">
        <v>22</v>
      </c>
      <c r="G6091" s="561" t="s">
        <v>34348</v>
      </c>
      <c r="H6091" s="561" t="s">
        <v>5847</v>
      </c>
      <c r="I6091" s="561" t="s">
        <v>23868</v>
      </c>
      <c r="J6091" s="561" t="s">
        <v>7063</v>
      </c>
      <c r="K6091" s="562" t="s">
        <v>580</v>
      </c>
      <c r="L6091" s="561" t="s">
        <v>25</v>
      </c>
    </row>
    <row r="6092" spans="1:12" x14ac:dyDescent="0.25">
      <c r="A6092" s="561" t="s">
        <v>5738</v>
      </c>
      <c r="B6092" s="561" t="s">
        <v>5739</v>
      </c>
      <c r="C6092" s="561" t="s">
        <v>5784</v>
      </c>
      <c r="D6092" s="561" t="s">
        <v>5785</v>
      </c>
      <c r="E6092" s="562" t="s">
        <v>22</v>
      </c>
      <c r="F6092" s="561" t="s">
        <v>22</v>
      </c>
      <c r="G6092" s="561" t="s">
        <v>34349</v>
      </c>
      <c r="H6092" s="561" t="s">
        <v>5848</v>
      </c>
      <c r="I6092" s="561" t="s">
        <v>23868</v>
      </c>
      <c r="J6092" s="561" t="s">
        <v>7063</v>
      </c>
      <c r="K6092" s="562" t="s">
        <v>8523</v>
      </c>
      <c r="L6092" s="561" t="s">
        <v>25</v>
      </c>
    </row>
    <row r="6093" spans="1:12" x14ac:dyDescent="0.25">
      <c r="A6093" s="561" t="s">
        <v>5738</v>
      </c>
      <c r="B6093" s="561" t="s">
        <v>5739</v>
      </c>
      <c r="C6093" s="561" t="s">
        <v>5784</v>
      </c>
      <c r="D6093" s="561" t="s">
        <v>5785</v>
      </c>
      <c r="E6093" s="562" t="s">
        <v>22</v>
      </c>
      <c r="F6093" s="561" t="s">
        <v>22</v>
      </c>
      <c r="G6093" s="561" t="s">
        <v>34351</v>
      </c>
      <c r="H6093" s="561" t="s">
        <v>5849</v>
      </c>
      <c r="I6093" s="561" t="s">
        <v>23868</v>
      </c>
      <c r="J6093" s="561" t="s">
        <v>7063</v>
      </c>
      <c r="K6093" s="562" t="s">
        <v>6576</v>
      </c>
      <c r="L6093" s="561" t="s">
        <v>25</v>
      </c>
    </row>
    <row r="6094" spans="1:12" x14ac:dyDescent="0.25">
      <c r="A6094" s="561" t="s">
        <v>5738</v>
      </c>
      <c r="B6094" s="561" t="s">
        <v>5739</v>
      </c>
      <c r="C6094" s="561" t="s">
        <v>5784</v>
      </c>
      <c r="D6094" s="561" t="s">
        <v>5785</v>
      </c>
      <c r="E6094" s="562" t="s">
        <v>22</v>
      </c>
      <c r="F6094" s="561" t="s">
        <v>22</v>
      </c>
      <c r="G6094" s="561" t="s">
        <v>34353</v>
      </c>
      <c r="H6094" s="561" t="s">
        <v>5850</v>
      </c>
      <c r="I6094" s="561" t="s">
        <v>23868</v>
      </c>
      <c r="J6094" s="561" t="s">
        <v>7063</v>
      </c>
      <c r="K6094" s="562" t="s">
        <v>4249</v>
      </c>
      <c r="L6094" s="561" t="s">
        <v>25</v>
      </c>
    </row>
    <row r="6095" spans="1:12" x14ac:dyDescent="0.25">
      <c r="A6095" s="561" t="s">
        <v>5738</v>
      </c>
      <c r="B6095" s="561" t="s">
        <v>5739</v>
      </c>
      <c r="C6095" s="561" t="s">
        <v>5784</v>
      </c>
      <c r="D6095" s="561" t="s">
        <v>5785</v>
      </c>
      <c r="E6095" s="562" t="s">
        <v>22</v>
      </c>
      <c r="F6095" s="561" t="s">
        <v>22</v>
      </c>
      <c r="G6095" s="561" t="s">
        <v>34354</v>
      </c>
      <c r="H6095" s="561" t="s">
        <v>5851</v>
      </c>
      <c r="I6095" s="561" t="s">
        <v>23868</v>
      </c>
      <c r="J6095" s="561" t="s">
        <v>7063</v>
      </c>
      <c r="K6095" s="562" t="s">
        <v>8332</v>
      </c>
      <c r="L6095" s="561" t="s">
        <v>25</v>
      </c>
    </row>
    <row r="6096" spans="1:12" x14ac:dyDescent="0.25">
      <c r="A6096" s="561" t="s">
        <v>5738</v>
      </c>
      <c r="B6096" s="561" t="s">
        <v>5739</v>
      </c>
      <c r="C6096" s="561" t="s">
        <v>5784</v>
      </c>
      <c r="D6096" s="561" t="s">
        <v>5785</v>
      </c>
      <c r="E6096" s="562" t="s">
        <v>22</v>
      </c>
      <c r="F6096" s="561" t="s">
        <v>22</v>
      </c>
      <c r="G6096" s="561" t="s">
        <v>34355</v>
      </c>
      <c r="H6096" s="561" t="s">
        <v>5852</v>
      </c>
      <c r="I6096" s="561" t="s">
        <v>23868</v>
      </c>
      <c r="J6096" s="561" t="s">
        <v>24</v>
      </c>
      <c r="K6096" s="562" t="s">
        <v>38714</v>
      </c>
      <c r="L6096" s="561" t="s">
        <v>25</v>
      </c>
    </row>
    <row r="6097" spans="1:12" x14ac:dyDescent="0.25">
      <c r="A6097" s="561" t="s">
        <v>5738</v>
      </c>
      <c r="B6097" s="561" t="s">
        <v>5739</v>
      </c>
      <c r="C6097" s="561" t="s">
        <v>5784</v>
      </c>
      <c r="D6097" s="561" t="s">
        <v>5785</v>
      </c>
      <c r="E6097" s="562" t="s">
        <v>22</v>
      </c>
      <c r="F6097" s="561" t="s">
        <v>22</v>
      </c>
      <c r="G6097" s="561" t="s">
        <v>34357</v>
      </c>
      <c r="H6097" s="561" t="s">
        <v>5853</v>
      </c>
      <c r="I6097" s="561" t="s">
        <v>23868</v>
      </c>
      <c r="J6097" s="561" t="s">
        <v>7063</v>
      </c>
      <c r="K6097" s="562" t="s">
        <v>38715</v>
      </c>
      <c r="L6097" s="561" t="s">
        <v>25</v>
      </c>
    </row>
    <row r="6098" spans="1:12" x14ac:dyDescent="0.25">
      <c r="A6098" s="561" t="s">
        <v>5738</v>
      </c>
      <c r="B6098" s="561" t="s">
        <v>5739</v>
      </c>
      <c r="C6098" s="561" t="s">
        <v>5784</v>
      </c>
      <c r="D6098" s="561" t="s">
        <v>5785</v>
      </c>
      <c r="E6098" s="562" t="s">
        <v>22</v>
      </c>
      <c r="F6098" s="561" t="s">
        <v>22</v>
      </c>
      <c r="G6098" s="561" t="s">
        <v>34358</v>
      </c>
      <c r="H6098" s="561" t="s">
        <v>5854</v>
      </c>
      <c r="I6098" s="561" t="s">
        <v>23868</v>
      </c>
      <c r="J6098" s="561" t="s">
        <v>7063</v>
      </c>
      <c r="K6098" s="562" t="s">
        <v>31560</v>
      </c>
      <c r="L6098" s="561" t="s">
        <v>25</v>
      </c>
    </row>
    <row r="6099" spans="1:12" x14ac:dyDescent="0.25">
      <c r="A6099" s="561" t="s">
        <v>5738</v>
      </c>
      <c r="B6099" s="561" t="s">
        <v>5739</v>
      </c>
      <c r="C6099" s="561" t="s">
        <v>5784</v>
      </c>
      <c r="D6099" s="561" t="s">
        <v>5785</v>
      </c>
      <c r="E6099" s="562" t="s">
        <v>22</v>
      </c>
      <c r="F6099" s="561" t="s">
        <v>22</v>
      </c>
      <c r="G6099" s="561" t="s">
        <v>34359</v>
      </c>
      <c r="H6099" s="561" t="s">
        <v>5855</v>
      </c>
      <c r="I6099" s="561" t="s">
        <v>23868</v>
      </c>
      <c r="J6099" s="561" t="s">
        <v>24</v>
      </c>
      <c r="K6099" s="562" t="s">
        <v>4344</v>
      </c>
      <c r="L6099" s="561" t="s">
        <v>25</v>
      </c>
    </row>
    <row r="6100" spans="1:12" x14ac:dyDescent="0.25">
      <c r="A6100" s="561" t="s">
        <v>5738</v>
      </c>
      <c r="B6100" s="561" t="s">
        <v>5739</v>
      </c>
      <c r="C6100" s="561" t="s">
        <v>5784</v>
      </c>
      <c r="D6100" s="561" t="s">
        <v>5785</v>
      </c>
      <c r="E6100" s="562" t="s">
        <v>22</v>
      </c>
      <c r="F6100" s="561" t="s">
        <v>22</v>
      </c>
      <c r="G6100" s="561" t="s">
        <v>34361</v>
      </c>
      <c r="H6100" s="561" t="s">
        <v>5856</v>
      </c>
      <c r="I6100" s="561" t="s">
        <v>23868</v>
      </c>
      <c r="J6100" s="561" t="s">
        <v>7063</v>
      </c>
      <c r="K6100" s="562" t="s">
        <v>7112</v>
      </c>
      <c r="L6100" s="561" t="s">
        <v>25</v>
      </c>
    </row>
    <row r="6101" spans="1:12" x14ac:dyDescent="0.25">
      <c r="A6101" s="561" t="s">
        <v>5738</v>
      </c>
      <c r="B6101" s="561" t="s">
        <v>5739</v>
      </c>
      <c r="C6101" s="561" t="s">
        <v>5784</v>
      </c>
      <c r="D6101" s="561" t="s">
        <v>5785</v>
      </c>
      <c r="E6101" s="562" t="s">
        <v>22</v>
      </c>
      <c r="F6101" s="561" t="s">
        <v>22</v>
      </c>
      <c r="G6101" s="561" t="s">
        <v>34363</v>
      </c>
      <c r="H6101" s="561" t="s">
        <v>5857</v>
      </c>
      <c r="I6101" s="561" t="s">
        <v>23868</v>
      </c>
      <c r="J6101" s="561" t="s">
        <v>7063</v>
      </c>
      <c r="K6101" s="562" t="s">
        <v>38716</v>
      </c>
      <c r="L6101" s="561" t="s">
        <v>25</v>
      </c>
    </row>
    <row r="6102" spans="1:12" x14ac:dyDescent="0.25">
      <c r="A6102" s="561" t="s">
        <v>5738</v>
      </c>
      <c r="B6102" s="561" t="s">
        <v>5739</v>
      </c>
      <c r="C6102" s="561" t="s">
        <v>5784</v>
      </c>
      <c r="D6102" s="561" t="s">
        <v>5785</v>
      </c>
      <c r="E6102" s="562" t="s">
        <v>22</v>
      </c>
      <c r="F6102" s="561" t="s">
        <v>22</v>
      </c>
      <c r="G6102" s="561" t="s">
        <v>34364</v>
      </c>
      <c r="H6102" s="561" t="s">
        <v>5859</v>
      </c>
      <c r="I6102" s="561" t="s">
        <v>23868</v>
      </c>
      <c r="J6102" s="561" t="s">
        <v>24</v>
      </c>
      <c r="K6102" s="562" t="s">
        <v>37408</v>
      </c>
      <c r="L6102" s="561" t="s">
        <v>25</v>
      </c>
    </row>
    <row r="6103" spans="1:12" x14ac:dyDescent="0.25">
      <c r="A6103" s="561" t="s">
        <v>5738</v>
      </c>
      <c r="B6103" s="561" t="s">
        <v>5739</v>
      </c>
      <c r="C6103" s="561" t="s">
        <v>5784</v>
      </c>
      <c r="D6103" s="561" t="s">
        <v>5785</v>
      </c>
      <c r="E6103" s="562" t="s">
        <v>22</v>
      </c>
      <c r="F6103" s="561" t="s">
        <v>22</v>
      </c>
      <c r="G6103" s="561" t="s">
        <v>34366</v>
      </c>
      <c r="H6103" s="561" t="s">
        <v>5860</v>
      </c>
      <c r="I6103" s="561" t="s">
        <v>23868</v>
      </c>
      <c r="J6103" s="561" t="s">
        <v>7063</v>
      </c>
      <c r="K6103" s="562" t="s">
        <v>38717</v>
      </c>
      <c r="L6103" s="561" t="s">
        <v>25</v>
      </c>
    </row>
    <row r="6104" spans="1:12" x14ac:dyDescent="0.25">
      <c r="A6104" s="561" t="s">
        <v>5738</v>
      </c>
      <c r="B6104" s="561" t="s">
        <v>5739</v>
      </c>
      <c r="C6104" s="561" t="s">
        <v>5784</v>
      </c>
      <c r="D6104" s="561" t="s">
        <v>5785</v>
      </c>
      <c r="E6104" s="562" t="s">
        <v>22</v>
      </c>
      <c r="F6104" s="561" t="s">
        <v>22</v>
      </c>
      <c r="G6104" s="561" t="s">
        <v>34368</v>
      </c>
      <c r="H6104" s="561" t="s">
        <v>5862</v>
      </c>
      <c r="I6104" s="561" t="s">
        <v>23868</v>
      </c>
      <c r="J6104" s="561" t="s">
        <v>7063</v>
      </c>
      <c r="K6104" s="562" t="s">
        <v>38718</v>
      </c>
      <c r="L6104" s="561" t="s">
        <v>25</v>
      </c>
    </row>
    <row r="6105" spans="1:12" x14ac:dyDescent="0.25">
      <c r="A6105" s="561" t="s">
        <v>5738</v>
      </c>
      <c r="B6105" s="561" t="s">
        <v>5739</v>
      </c>
      <c r="C6105" s="561" t="s">
        <v>5784</v>
      </c>
      <c r="D6105" s="561" t="s">
        <v>5785</v>
      </c>
      <c r="E6105" s="562" t="s">
        <v>22</v>
      </c>
      <c r="F6105" s="561" t="s">
        <v>22</v>
      </c>
      <c r="G6105" s="561" t="s">
        <v>34370</v>
      </c>
      <c r="H6105" s="561" t="s">
        <v>5863</v>
      </c>
      <c r="I6105" s="561" t="s">
        <v>23868</v>
      </c>
      <c r="J6105" s="561" t="s">
        <v>24</v>
      </c>
      <c r="K6105" s="562" t="s">
        <v>38719</v>
      </c>
      <c r="L6105" s="561" t="s">
        <v>25</v>
      </c>
    </row>
    <row r="6106" spans="1:12" x14ac:dyDescent="0.25">
      <c r="A6106" s="561" t="s">
        <v>5738</v>
      </c>
      <c r="B6106" s="561" t="s">
        <v>5739</v>
      </c>
      <c r="C6106" s="561" t="s">
        <v>5784</v>
      </c>
      <c r="D6106" s="561" t="s">
        <v>5785</v>
      </c>
      <c r="E6106" s="562" t="s">
        <v>22</v>
      </c>
      <c r="F6106" s="561" t="s">
        <v>22</v>
      </c>
      <c r="G6106" s="561" t="s">
        <v>34372</v>
      </c>
      <c r="H6106" s="561" t="s">
        <v>5864</v>
      </c>
      <c r="I6106" s="561" t="s">
        <v>23868</v>
      </c>
      <c r="J6106" s="561" t="s">
        <v>7063</v>
      </c>
      <c r="K6106" s="562" t="s">
        <v>35074</v>
      </c>
      <c r="L6106" s="561" t="s">
        <v>25</v>
      </c>
    </row>
    <row r="6107" spans="1:12" x14ac:dyDescent="0.25">
      <c r="A6107" s="561" t="s">
        <v>5738</v>
      </c>
      <c r="B6107" s="561" t="s">
        <v>5739</v>
      </c>
      <c r="C6107" s="561" t="s">
        <v>5784</v>
      </c>
      <c r="D6107" s="561" t="s">
        <v>5785</v>
      </c>
      <c r="E6107" s="562" t="s">
        <v>22</v>
      </c>
      <c r="F6107" s="561" t="s">
        <v>22</v>
      </c>
      <c r="G6107" s="561" t="s">
        <v>34374</v>
      </c>
      <c r="H6107" s="561" t="s">
        <v>5865</v>
      </c>
      <c r="I6107" s="561" t="s">
        <v>23868</v>
      </c>
      <c r="J6107" s="561" t="s">
        <v>7063</v>
      </c>
      <c r="K6107" s="562" t="s">
        <v>38720</v>
      </c>
      <c r="L6107" s="561" t="s">
        <v>25</v>
      </c>
    </row>
    <row r="6108" spans="1:12" x14ac:dyDescent="0.25">
      <c r="A6108" s="561" t="s">
        <v>5738</v>
      </c>
      <c r="B6108" s="561" t="s">
        <v>5739</v>
      </c>
      <c r="C6108" s="561" t="s">
        <v>5784</v>
      </c>
      <c r="D6108" s="561" t="s">
        <v>5785</v>
      </c>
      <c r="E6108" s="562" t="s">
        <v>22</v>
      </c>
      <c r="F6108" s="561" t="s">
        <v>22</v>
      </c>
      <c r="G6108" s="561" t="s">
        <v>34375</v>
      </c>
      <c r="H6108" s="561" t="s">
        <v>5866</v>
      </c>
      <c r="I6108" s="561" t="s">
        <v>23868</v>
      </c>
      <c r="J6108" s="561" t="s">
        <v>24</v>
      </c>
      <c r="K6108" s="562" t="s">
        <v>28138</v>
      </c>
      <c r="L6108" s="561" t="s">
        <v>25</v>
      </c>
    </row>
    <row r="6109" spans="1:12" x14ac:dyDescent="0.25">
      <c r="A6109" s="561" t="s">
        <v>5738</v>
      </c>
      <c r="B6109" s="561" t="s">
        <v>5739</v>
      </c>
      <c r="C6109" s="561" t="s">
        <v>5784</v>
      </c>
      <c r="D6109" s="561" t="s">
        <v>5785</v>
      </c>
      <c r="E6109" s="562" t="s">
        <v>22</v>
      </c>
      <c r="F6109" s="561" t="s">
        <v>22</v>
      </c>
      <c r="G6109" s="561" t="s">
        <v>34376</v>
      </c>
      <c r="H6109" s="561" t="s">
        <v>5867</v>
      </c>
      <c r="I6109" s="561" t="s">
        <v>23868</v>
      </c>
      <c r="J6109" s="561" t="s">
        <v>7063</v>
      </c>
      <c r="K6109" s="562" t="s">
        <v>36006</v>
      </c>
      <c r="L6109" s="561" t="s">
        <v>25</v>
      </c>
    </row>
    <row r="6110" spans="1:12" x14ac:dyDescent="0.25">
      <c r="A6110" s="561" t="s">
        <v>5738</v>
      </c>
      <c r="B6110" s="561" t="s">
        <v>5739</v>
      </c>
      <c r="C6110" s="561" t="s">
        <v>5784</v>
      </c>
      <c r="D6110" s="561" t="s">
        <v>5785</v>
      </c>
      <c r="E6110" s="562" t="s">
        <v>22</v>
      </c>
      <c r="F6110" s="561" t="s">
        <v>22</v>
      </c>
      <c r="G6110" s="561" t="s">
        <v>34378</v>
      </c>
      <c r="H6110" s="561" t="s">
        <v>5869</v>
      </c>
      <c r="I6110" s="561" t="s">
        <v>23868</v>
      </c>
      <c r="J6110" s="561" t="s">
        <v>7063</v>
      </c>
      <c r="K6110" s="562" t="s">
        <v>29787</v>
      </c>
      <c r="L6110" s="561" t="s">
        <v>25</v>
      </c>
    </row>
    <row r="6111" spans="1:12" x14ac:dyDescent="0.25">
      <c r="A6111" s="561" t="s">
        <v>5738</v>
      </c>
      <c r="B6111" s="561" t="s">
        <v>5739</v>
      </c>
      <c r="C6111" s="561" t="s">
        <v>5784</v>
      </c>
      <c r="D6111" s="561" t="s">
        <v>5785</v>
      </c>
      <c r="E6111" s="562" t="s">
        <v>22</v>
      </c>
      <c r="F6111" s="561" t="s">
        <v>22</v>
      </c>
      <c r="G6111" s="561" t="s">
        <v>34380</v>
      </c>
      <c r="H6111" s="561" t="s">
        <v>5870</v>
      </c>
      <c r="I6111" s="561" t="s">
        <v>23868</v>
      </c>
      <c r="J6111" s="561" t="s">
        <v>24</v>
      </c>
      <c r="K6111" s="562" t="s">
        <v>7067</v>
      </c>
      <c r="L6111" s="561" t="s">
        <v>25</v>
      </c>
    </row>
    <row r="6112" spans="1:12" x14ac:dyDescent="0.25">
      <c r="A6112" s="561" t="s">
        <v>5738</v>
      </c>
      <c r="B6112" s="561" t="s">
        <v>5739</v>
      </c>
      <c r="C6112" s="561" t="s">
        <v>5784</v>
      </c>
      <c r="D6112" s="561" t="s">
        <v>5785</v>
      </c>
      <c r="E6112" s="562" t="s">
        <v>22</v>
      </c>
      <c r="F6112" s="561" t="s">
        <v>22</v>
      </c>
      <c r="G6112" s="561" t="s">
        <v>34381</v>
      </c>
      <c r="H6112" s="561" t="s">
        <v>5872</v>
      </c>
      <c r="I6112" s="561" t="s">
        <v>23868</v>
      </c>
      <c r="J6112" s="561" t="s">
        <v>7063</v>
      </c>
      <c r="K6112" s="562" t="s">
        <v>30809</v>
      </c>
      <c r="L6112" s="561" t="s">
        <v>25</v>
      </c>
    </row>
    <row r="6113" spans="1:12" x14ac:dyDescent="0.25">
      <c r="A6113" s="561" t="s">
        <v>5738</v>
      </c>
      <c r="B6113" s="561" t="s">
        <v>5739</v>
      </c>
      <c r="C6113" s="561" t="s">
        <v>5784</v>
      </c>
      <c r="D6113" s="561" t="s">
        <v>5785</v>
      </c>
      <c r="E6113" s="562" t="s">
        <v>22</v>
      </c>
      <c r="F6113" s="561" t="s">
        <v>22</v>
      </c>
      <c r="G6113" s="561" t="s">
        <v>34382</v>
      </c>
      <c r="H6113" s="561" t="s">
        <v>5873</v>
      </c>
      <c r="I6113" s="561" t="s">
        <v>23868</v>
      </c>
      <c r="J6113" s="561" t="s">
        <v>7063</v>
      </c>
      <c r="K6113" s="562" t="s">
        <v>37815</v>
      </c>
      <c r="L6113" s="561" t="s">
        <v>25</v>
      </c>
    </row>
    <row r="6114" spans="1:12" x14ac:dyDescent="0.25">
      <c r="A6114" s="561" t="s">
        <v>5738</v>
      </c>
      <c r="B6114" s="561" t="s">
        <v>5739</v>
      </c>
      <c r="C6114" s="561" t="s">
        <v>5784</v>
      </c>
      <c r="D6114" s="561" t="s">
        <v>5785</v>
      </c>
      <c r="E6114" s="562" t="s">
        <v>22</v>
      </c>
      <c r="F6114" s="561" t="s">
        <v>22</v>
      </c>
      <c r="G6114" s="561" t="s">
        <v>34384</v>
      </c>
      <c r="H6114" s="561" t="s">
        <v>5874</v>
      </c>
      <c r="I6114" s="561" t="s">
        <v>23868</v>
      </c>
      <c r="J6114" s="561" t="s">
        <v>24</v>
      </c>
      <c r="K6114" s="562" t="s">
        <v>7073</v>
      </c>
      <c r="L6114" s="561" t="s">
        <v>25</v>
      </c>
    </row>
    <row r="6115" spans="1:12" x14ac:dyDescent="0.25">
      <c r="A6115" s="561" t="s">
        <v>5738</v>
      </c>
      <c r="B6115" s="561" t="s">
        <v>5739</v>
      </c>
      <c r="C6115" s="561" t="s">
        <v>5784</v>
      </c>
      <c r="D6115" s="561" t="s">
        <v>5785</v>
      </c>
      <c r="E6115" s="562" t="s">
        <v>22</v>
      </c>
      <c r="F6115" s="561" t="s">
        <v>22</v>
      </c>
      <c r="G6115" s="561" t="s">
        <v>34386</v>
      </c>
      <c r="H6115" s="561" t="s">
        <v>5876</v>
      </c>
      <c r="I6115" s="561" t="s">
        <v>23868</v>
      </c>
      <c r="J6115" s="561" t="s">
        <v>7063</v>
      </c>
      <c r="K6115" s="562" t="s">
        <v>38721</v>
      </c>
      <c r="L6115" s="561" t="s">
        <v>25</v>
      </c>
    </row>
    <row r="6116" spans="1:12" x14ac:dyDescent="0.25">
      <c r="A6116" s="561" t="s">
        <v>5738</v>
      </c>
      <c r="B6116" s="561" t="s">
        <v>5739</v>
      </c>
      <c r="C6116" s="561" t="s">
        <v>5784</v>
      </c>
      <c r="D6116" s="561" t="s">
        <v>5785</v>
      </c>
      <c r="E6116" s="562" t="s">
        <v>22</v>
      </c>
      <c r="F6116" s="561" t="s">
        <v>22</v>
      </c>
      <c r="G6116" s="561" t="s">
        <v>34388</v>
      </c>
      <c r="H6116" s="561" t="s">
        <v>5877</v>
      </c>
      <c r="I6116" s="561" t="s">
        <v>23868</v>
      </c>
      <c r="J6116" s="561" t="s">
        <v>7063</v>
      </c>
      <c r="K6116" s="562" t="s">
        <v>8662</v>
      </c>
      <c r="L6116" s="561" t="s">
        <v>25</v>
      </c>
    </row>
    <row r="6117" spans="1:12" x14ac:dyDescent="0.25">
      <c r="A6117" s="561" t="s">
        <v>5738</v>
      </c>
      <c r="B6117" s="561" t="s">
        <v>5739</v>
      </c>
      <c r="C6117" s="561" t="s">
        <v>5784</v>
      </c>
      <c r="D6117" s="561" t="s">
        <v>5785</v>
      </c>
      <c r="E6117" s="562" t="s">
        <v>22</v>
      </c>
      <c r="F6117" s="561" t="s">
        <v>22</v>
      </c>
      <c r="G6117" s="561" t="s">
        <v>34390</v>
      </c>
      <c r="H6117" s="561" t="s">
        <v>5878</v>
      </c>
      <c r="I6117" s="561" t="s">
        <v>23868</v>
      </c>
      <c r="J6117" s="561" t="s">
        <v>24</v>
      </c>
      <c r="K6117" s="562" t="s">
        <v>7893</v>
      </c>
      <c r="L6117" s="561" t="s">
        <v>25</v>
      </c>
    </row>
    <row r="6118" spans="1:12" x14ac:dyDescent="0.25">
      <c r="A6118" s="561" t="s">
        <v>5738</v>
      </c>
      <c r="B6118" s="561" t="s">
        <v>5739</v>
      </c>
      <c r="C6118" s="561" t="s">
        <v>5784</v>
      </c>
      <c r="D6118" s="561" t="s">
        <v>5785</v>
      </c>
      <c r="E6118" s="562" t="s">
        <v>22</v>
      </c>
      <c r="F6118" s="561" t="s">
        <v>22</v>
      </c>
      <c r="G6118" s="561" t="s">
        <v>34391</v>
      </c>
      <c r="H6118" s="561" t="s">
        <v>5879</v>
      </c>
      <c r="I6118" s="561" t="s">
        <v>23868</v>
      </c>
      <c r="J6118" s="561" t="s">
        <v>7063</v>
      </c>
      <c r="K6118" s="562" t="s">
        <v>38722</v>
      </c>
      <c r="L6118" s="561" t="s">
        <v>25</v>
      </c>
    </row>
    <row r="6119" spans="1:12" x14ac:dyDescent="0.25">
      <c r="A6119" s="561" t="s">
        <v>5738</v>
      </c>
      <c r="B6119" s="561" t="s">
        <v>5739</v>
      </c>
      <c r="C6119" s="561" t="s">
        <v>5784</v>
      </c>
      <c r="D6119" s="561" t="s">
        <v>5785</v>
      </c>
      <c r="E6119" s="562" t="s">
        <v>22</v>
      </c>
      <c r="F6119" s="561" t="s">
        <v>22</v>
      </c>
      <c r="G6119" s="561" t="s">
        <v>34393</v>
      </c>
      <c r="H6119" s="561" t="s">
        <v>5880</v>
      </c>
      <c r="I6119" s="561" t="s">
        <v>23868</v>
      </c>
      <c r="J6119" s="561" t="s">
        <v>7063</v>
      </c>
      <c r="K6119" s="562" t="s">
        <v>38723</v>
      </c>
      <c r="L6119" s="561" t="s">
        <v>25</v>
      </c>
    </row>
    <row r="6120" spans="1:12" x14ac:dyDescent="0.25">
      <c r="A6120" s="561" t="s">
        <v>5738</v>
      </c>
      <c r="B6120" s="561" t="s">
        <v>5739</v>
      </c>
      <c r="C6120" s="561" t="s">
        <v>5784</v>
      </c>
      <c r="D6120" s="561" t="s">
        <v>5785</v>
      </c>
      <c r="E6120" s="562" t="s">
        <v>22</v>
      </c>
      <c r="F6120" s="561" t="s">
        <v>22</v>
      </c>
      <c r="G6120" s="561" t="s">
        <v>34395</v>
      </c>
      <c r="H6120" s="561" t="s">
        <v>5881</v>
      </c>
      <c r="I6120" s="561" t="s">
        <v>23868</v>
      </c>
      <c r="J6120" s="561" t="s">
        <v>24</v>
      </c>
      <c r="K6120" s="562" t="s">
        <v>8590</v>
      </c>
      <c r="L6120" s="561" t="s">
        <v>25</v>
      </c>
    </row>
    <row r="6121" spans="1:12" x14ac:dyDescent="0.25">
      <c r="A6121" s="561" t="s">
        <v>5738</v>
      </c>
      <c r="B6121" s="561" t="s">
        <v>5739</v>
      </c>
      <c r="C6121" s="561" t="s">
        <v>5784</v>
      </c>
      <c r="D6121" s="561" t="s">
        <v>5785</v>
      </c>
      <c r="E6121" s="562" t="s">
        <v>22</v>
      </c>
      <c r="F6121" s="561" t="s">
        <v>22</v>
      </c>
      <c r="G6121" s="561" t="s">
        <v>34396</v>
      </c>
      <c r="H6121" s="561" t="s">
        <v>5882</v>
      </c>
      <c r="I6121" s="561" t="s">
        <v>23868</v>
      </c>
      <c r="J6121" s="561" t="s">
        <v>7063</v>
      </c>
      <c r="K6121" s="562" t="s">
        <v>38724</v>
      </c>
      <c r="L6121" s="561" t="s">
        <v>25</v>
      </c>
    </row>
    <row r="6122" spans="1:12" x14ac:dyDescent="0.25">
      <c r="A6122" s="561" t="s">
        <v>5738</v>
      </c>
      <c r="B6122" s="561" t="s">
        <v>5739</v>
      </c>
      <c r="C6122" s="561" t="s">
        <v>5784</v>
      </c>
      <c r="D6122" s="561" t="s">
        <v>5785</v>
      </c>
      <c r="E6122" s="562" t="s">
        <v>22</v>
      </c>
      <c r="F6122" s="561" t="s">
        <v>22</v>
      </c>
      <c r="G6122" s="561" t="s">
        <v>34397</v>
      </c>
      <c r="H6122" s="561" t="s">
        <v>5884</v>
      </c>
      <c r="I6122" s="561" t="s">
        <v>23868</v>
      </c>
      <c r="J6122" s="561" t="s">
        <v>7063</v>
      </c>
      <c r="K6122" s="562" t="s">
        <v>38725</v>
      </c>
      <c r="L6122" s="561" t="s">
        <v>25</v>
      </c>
    </row>
    <row r="6123" spans="1:12" x14ac:dyDescent="0.25">
      <c r="A6123" s="561" t="s">
        <v>5738</v>
      </c>
      <c r="B6123" s="561" t="s">
        <v>5739</v>
      </c>
      <c r="C6123" s="561" t="s">
        <v>5784</v>
      </c>
      <c r="D6123" s="561" t="s">
        <v>5785</v>
      </c>
      <c r="E6123" s="562" t="s">
        <v>22</v>
      </c>
      <c r="F6123" s="561" t="s">
        <v>22</v>
      </c>
      <c r="G6123" s="561" t="s">
        <v>34399</v>
      </c>
      <c r="H6123" s="561" t="s">
        <v>5885</v>
      </c>
      <c r="I6123" s="561" t="s">
        <v>23868</v>
      </c>
      <c r="J6123" s="561" t="s">
        <v>24</v>
      </c>
      <c r="K6123" s="562" t="s">
        <v>37933</v>
      </c>
      <c r="L6123" s="561" t="s">
        <v>25</v>
      </c>
    </row>
    <row r="6124" spans="1:12" x14ac:dyDescent="0.25">
      <c r="A6124" s="561" t="s">
        <v>5738</v>
      </c>
      <c r="B6124" s="561" t="s">
        <v>5739</v>
      </c>
      <c r="C6124" s="561" t="s">
        <v>5784</v>
      </c>
      <c r="D6124" s="561" t="s">
        <v>5785</v>
      </c>
      <c r="E6124" s="562" t="s">
        <v>22</v>
      </c>
      <c r="F6124" s="561" t="s">
        <v>22</v>
      </c>
      <c r="G6124" s="561" t="s">
        <v>34401</v>
      </c>
      <c r="H6124" s="561" t="s">
        <v>5886</v>
      </c>
      <c r="I6124" s="561" t="s">
        <v>23868</v>
      </c>
      <c r="J6124" s="561" t="s">
        <v>7063</v>
      </c>
      <c r="K6124" s="562" t="s">
        <v>38726</v>
      </c>
      <c r="L6124" s="561" t="s">
        <v>25</v>
      </c>
    </row>
    <row r="6125" spans="1:12" x14ac:dyDescent="0.25">
      <c r="A6125" s="561" t="s">
        <v>5738</v>
      </c>
      <c r="B6125" s="561" t="s">
        <v>5739</v>
      </c>
      <c r="C6125" s="561" t="s">
        <v>5784</v>
      </c>
      <c r="D6125" s="561" t="s">
        <v>5785</v>
      </c>
      <c r="E6125" s="562" t="s">
        <v>22</v>
      </c>
      <c r="F6125" s="561" t="s">
        <v>22</v>
      </c>
      <c r="G6125" s="561" t="s">
        <v>34403</v>
      </c>
      <c r="H6125" s="561" t="s">
        <v>5887</v>
      </c>
      <c r="I6125" s="561" t="s">
        <v>23868</v>
      </c>
      <c r="J6125" s="561" t="s">
        <v>7063</v>
      </c>
      <c r="K6125" s="562" t="s">
        <v>2196</v>
      </c>
      <c r="L6125" s="561" t="s">
        <v>25</v>
      </c>
    </row>
    <row r="6126" spans="1:12" x14ac:dyDescent="0.25">
      <c r="A6126" s="561" t="s">
        <v>5738</v>
      </c>
      <c r="B6126" s="561" t="s">
        <v>5739</v>
      </c>
      <c r="C6126" s="561" t="s">
        <v>5784</v>
      </c>
      <c r="D6126" s="561" t="s">
        <v>5785</v>
      </c>
      <c r="E6126" s="562" t="s">
        <v>22</v>
      </c>
      <c r="F6126" s="561" t="s">
        <v>22</v>
      </c>
      <c r="G6126" s="561" t="s">
        <v>34404</v>
      </c>
      <c r="H6126" s="561" t="s">
        <v>5889</v>
      </c>
      <c r="I6126" s="561" t="s">
        <v>23868</v>
      </c>
      <c r="J6126" s="561" t="s">
        <v>24</v>
      </c>
      <c r="K6126" s="562" t="s">
        <v>38727</v>
      </c>
      <c r="L6126" s="561" t="s">
        <v>25</v>
      </c>
    </row>
    <row r="6127" spans="1:12" x14ac:dyDescent="0.25">
      <c r="A6127" s="561" t="s">
        <v>5738</v>
      </c>
      <c r="B6127" s="561" t="s">
        <v>5739</v>
      </c>
      <c r="C6127" s="561" t="s">
        <v>5784</v>
      </c>
      <c r="D6127" s="561" t="s">
        <v>5785</v>
      </c>
      <c r="E6127" s="562" t="s">
        <v>22</v>
      </c>
      <c r="F6127" s="561" t="s">
        <v>22</v>
      </c>
      <c r="G6127" s="561" t="s">
        <v>34405</v>
      </c>
      <c r="H6127" s="561" t="s">
        <v>5890</v>
      </c>
      <c r="I6127" s="561" t="s">
        <v>23868</v>
      </c>
      <c r="J6127" s="561" t="s">
        <v>7063</v>
      </c>
      <c r="K6127" s="562" t="s">
        <v>38728</v>
      </c>
      <c r="L6127" s="561" t="s">
        <v>25</v>
      </c>
    </row>
    <row r="6128" spans="1:12" x14ac:dyDescent="0.25">
      <c r="A6128" s="561" t="s">
        <v>5738</v>
      </c>
      <c r="B6128" s="561" t="s">
        <v>5739</v>
      </c>
      <c r="C6128" s="561" t="s">
        <v>5784</v>
      </c>
      <c r="D6128" s="561" t="s">
        <v>5785</v>
      </c>
      <c r="E6128" s="562" t="s">
        <v>22</v>
      </c>
      <c r="F6128" s="561" t="s">
        <v>22</v>
      </c>
      <c r="G6128" s="561" t="s">
        <v>34407</v>
      </c>
      <c r="H6128" s="561" t="s">
        <v>5891</v>
      </c>
      <c r="I6128" s="561" t="s">
        <v>23868</v>
      </c>
      <c r="J6128" s="561" t="s">
        <v>7063</v>
      </c>
      <c r="K6128" s="562" t="s">
        <v>38729</v>
      </c>
      <c r="L6128" s="561" t="s">
        <v>25</v>
      </c>
    </row>
    <row r="6129" spans="1:12" x14ac:dyDescent="0.25">
      <c r="A6129" s="561" t="s">
        <v>5738</v>
      </c>
      <c r="B6129" s="561" t="s">
        <v>5739</v>
      </c>
      <c r="C6129" s="561" t="s">
        <v>5784</v>
      </c>
      <c r="D6129" s="561" t="s">
        <v>5785</v>
      </c>
      <c r="E6129" s="562" t="s">
        <v>22</v>
      </c>
      <c r="F6129" s="561" t="s">
        <v>22</v>
      </c>
      <c r="G6129" s="561" t="s">
        <v>34409</v>
      </c>
      <c r="H6129" s="561" t="s">
        <v>5892</v>
      </c>
      <c r="I6129" s="561" t="s">
        <v>23868</v>
      </c>
      <c r="J6129" s="561" t="s">
        <v>24</v>
      </c>
      <c r="K6129" s="562" t="s">
        <v>38730</v>
      </c>
      <c r="L6129" s="561" t="s">
        <v>25</v>
      </c>
    </row>
    <row r="6130" spans="1:12" x14ac:dyDescent="0.25">
      <c r="A6130" s="561" t="s">
        <v>5738</v>
      </c>
      <c r="B6130" s="561" t="s">
        <v>5739</v>
      </c>
      <c r="C6130" s="561" t="s">
        <v>5784</v>
      </c>
      <c r="D6130" s="561" t="s">
        <v>5785</v>
      </c>
      <c r="E6130" s="562" t="s">
        <v>22</v>
      </c>
      <c r="F6130" s="561" t="s">
        <v>22</v>
      </c>
      <c r="G6130" s="561" t="s">
        <v>34411</v>
      </c>
      <c r="H6130" s="561" t="s">
        <v>5893</v>
      </c>
      <c r="I6130" s="561" t="s">
        <v>23868</v>
      </c>
      <c r="J6130" s="561" t="s">
        <v>7063</v>
      </c>
      <c r="K6130" s="562" t="s">
        <v>33625</v>
      </c>
      <c r="L6130" s="561" t="s">
        <v>25</v>
      </c>
    </row>
    <row r="6131" spans="1:12" x14ac:dyDescent="0.25">
      <c r="A6131" s="561" t="s">
        <v>5738</v>
      </c>
      <c r="B6131" s="561" t="s">
        <v>5739</v>
      </c>
      <c r="C6131" s="561" t="s">
        <v>5784</v>
      </c>
      <c r="D6131" s="561" t="s">
        <v>5785</v>
      </c>
      <c r="E6131" s="562" t="s">
        <v>22</v>
      </c>
      <c r="F6131" s="561" t="s">
        <v>22</v>
      </c>
      <c r="G6131" s="561" t="s">
        <v>34413</v>
      </c>
      <c r="H6131" s="561" t="s">
        <v>5894</v>
      </c>
      <c r="I6131" s="561" t="s">
        <v>23868</v>
      </c>
      <c r="J6131" s="561" t="s">
        <v>7063</v>
      </c>
      <c r="K6131" s="562" t="s">
        <v>38731</v>
      </c>
      <c r="L6131" s="561" t="s">
        <v>25</v>
      </c>
    </row>
    <row r="6132" spans="1:12" x14ac:dyDescent="0.25">
      <c r="A6132" s="561" t="s">
        <v>5738</v>
      </c>
      <c r="B6132" s="561" t="s">
        <v>5739</v>
      </c>
      <c r="C6132" s="561" t="s">
        <v>5784</v>
      </c>
      <c r="D6132" s="561" t="s">
        <v>5785</v>
      </c>
      <c r="E6132" s="562" t="s">
        <v>22</v>
      </c>
      <c r="F6132" s="561" t="s">
        <v>22</v>
      </c>
      <c r="G6132" s="561" t="s">
        <v>34415</v>
      </c>
      <c r="H6132" s="561" t="s">
        <v>5895</v>
      </c>
      <c r="I6132" s="561" t="s">
        <v>23868</v>
      </c>
      <c r="J6132" s="561" t="s">
        <v>24</v>
      </c>
      <c r="K6132" s="562" t="s">
        <v>24706</v>
      </c>
      <c r="L6132" s="561" t="s">
        <v>25</v>
      </c>
    </row>
    <row r="6133" spans="1:12" x14ac:dyDescent="0.25">
      <c r="A6133" s="561" t="s">
        <v>5738</v>
      </c>
      <c r="B6133" s="561" t="s">
        <v>5739</v>
      </c>
      <c r="C6133" s="561" t="s">
        <v>5784</v>
      </c>
      <c r="D6133" s="561" t="s">
        <v>5785</v>
      </c>
      <c r="E6133" s="562" t="s">
        <v>22</v>
      </c>
      <c r="F6133" s="561" t="s">
        <v>22</v>
      </c>
      <c r="G6133" s="561" t="s">
        <v>34417</v>
      </c>
      <c r="H6133" s="561" t="s">
        <v>5896</v>
      </c>
      <c r="I6133" s="561" t="s">
        <v>23868</v>
      </c>
      <c r="J6133" s="561" t="s">
        <v>7063</v>
      </c>
      <c r="K6133" s="562" t="s">
        <v>7898</v>
      </c>
      <c r="L6133" s="561" t="s">
        <v>25</v>
      </c>
    </row>
    <row r="6134" spans="1:12" x14ac:dyDescent="0.25">
      <c r="A6134" s="561" t="s">
        <v>5738</v>
      </c>
      <c r="B6134" s="561" t="s">
        <v>5739</v>
      </c>
      <c r="C6134" s="561" t="s">
        <v>5784</v>
      </c>
      <c r="D6134" s="561" t="s">
        <v>5785</v>
      </c>
      <c r="E6134" s="562" t="s">
        <v>22</v>
      </c>
      <c r="F6134" s="561" t="s">
        <v>22</v>
      </c>
      <c r="G6134" s="561" t="s">
        <v>34418</v>
      </c>
      <c r="H6134" s="561" t="s">
        <v>5897</v>
      </c>
      <c r="I6134" s="561" t="s">
        <v>23868</v>
      </c>
      <c r="J6134" s="561" t="s">
        <v>7063</v>
      </c>
      <c r="K6134" s="562" t="s">
        <v>38732</v>
      </c>
      <c r="L6134" s="561" t="s">
        <v>25</v>
      </c>
    </row>
    <row r="6135" spans="1:12" x14ac:dyDescent="0.25">
      <c r="A6135" s="561" t="s">
        <v>5738</v>
      </c>
      <c r="B6135" s="561" t="s">
        <v>5739</v>
      </c>
      <c r="C6135" s="561" t="s">
        <v>5784</v>
      </c>
      <c r="D6135" s="561" t="s">
        <v>5785</v>
      </c>
      <c r="E6135" s="562" t="s">
        <v>22</v>
      </c>
      <c r="F6135" s="561" t="s">
        <v>22</v>
      </c>
      <c r="G6135" s="561" t="s">
        <v>34420</v>
      </c>
      <c r="H6135" s="561" t="s">
        <v>5898</v>
      </c>
      <c r="I6135" s="561" t="s">
        <v>23868</v>
      </c>
      <c r="J6135" s="561" t="s">
        <v>24</v>
      </c>
      <c r="K6135" s="562" t="s">
        <v>38733</v>
      </c>
      <c r="L6135" s="561" t="s">
        <v>25</v>
      </c>
    </row>
    <row r="6136" spans="1:12" x14ac:dyDescent="0.25">
      <c r="A6136" s="561" t="s">
        <v>5738</v>
      </c>
      <c r="B6136" s="561" t="s">
        <v>5739</v>
      </c>
      <c r="C6136" s="561" t="s">
        <v>5784</v>
      </c>
      <c r="D6136" s="561" t="s">
        <v>5785</v>
      </c>
      <c r="E6136" s="562" t="s">
        <v>22</v>
      </c>
      <c r="F6136" s="561" t="s">
        <v>22</v>
      </c>
      <c r="G6136" s="561" t="s">
        <v>34422</v>
      </c>
      <c r="H6136" s="561" t="s">
        <v>5899</v>
      </c>
      <c r="I6136" s="561" t="s">
        <v>23868</v>
      </c>
      <c r="J6136" s="561" t="s">
        <v>7063</v>
      </c>
      <c r="K6136" s="562" t="s">
        <v>8296</v>
      </c>
      <c r="L6136" s="561" t="s">
        <v>25</v>
      </c>
    </row>
    <row r="6137" spans="1:12" x14ac:dyDescent="0.25">
      <c r="A6137" s="561" t="s">
        <v>5738</v>
      </c>
      <c r="B6137" s="561" t="s">
        <v>5739</v>
      </c>
      <c r="C6137" s="561" t="s">
        <v>5784</v>
      </c>
      <c r="D6137" s="561" t="s">
        <v>5785</v>
      </c>
      <c r="E6137" s="562" t="s">
        <v>22</v>
      </c>
      <c r="F6137" s="561" t="s">
        <v>22</v>
      </c>
      <c r="G6137" s="561" t="s">
        <v>34424</v>
      </c>
      <c r="H6137" s="561" t="s">
        <v>5900</v>
      </c>
      <c r="I6137" s="561" t="s">
        <v>23868</v>
      </c>
      <c r="J6137" s="561" t="s">
        <v>7063</v>
      </c>
      <c r="K6137" s="562" t="s">
        <v>38734</v>
      </c>
      <c r="L6137" s="561" t="s">
        <v>25</v>
      </c>
    </row>
    <row r="6138" spans="1:12" x14ac:dyDescent="0.25">
      <c r="A6138" s="561" t="s">
        <v>5738</v>
      </c>
      <c r="B6138" s="561" t="s">
        <v>5739</v>
      </c>
      <c r="C6138" s="561" t="s">
        <v>5784</v>
      </c>
      <c r="D6138" s="561" t="s">
        <v>5785</v>
      </c>
      <c r="E6138" s="562" t="s">
        <v>22</v>
      </c>
      <c r="F6138" s="561" t="s">
        <v>22</v>
      </c>
      <c r="G6138" s="561" t="s">
        <v>34426</v>
      </c>
      <c r="H6138" s="561" t="s">
        <v>5901</v>
      </c>
      <c r="I6138" s="561" t="s">
        <v>23868</v>
      </c>
      <c r="J6138" s="561" t="s">
        <v>7063</v>
      </c>
      <c r="K6138" s="562" t="s">
        <v>38735</v>
      </c>
      <c r="L6138" s="561" t="s">
        <v>25</v>
      </c>
    </row>
    <row r="6139" spans="1:12" x14ac:dyDescent="0.25">
      <c r="A6139" s="561" t="s">
        <v>5738</v>
      </c>
      <c r="B6139" s="561" t="s">
        <v>5739</v>
      </c>
      <c r="C6139" s="561" t="s">
        <v>5784</v>
      </c>
      <c r="D6139" s="561" t="s">
        <v>5785</v>
      </c>
      <c r="E6139" s="562" t="s">
        <v>22</v>
      </c>
      <c r="F6139" s="561" t="s">
        <v>22</v>
      </c>
      <c r="G6139" s="561" t="s">
        <v>34427</v>
      </c>
      <c r="H6139" s="561" t="s">
        <v>5902</v>
      </c>
      <c r="I6139" s="561" t="s">
        <v>23868</v>
      </c>
      <c r="J6139" s="561" t="s">
        <v>7063</v>
      </c>
      <c r="K6139" s="562" t="s">
        <v>38736</v>
      </c>
      <c r="L6139" s="561" t="s">
        <v>25</v>
      </c>
    </row>
    <row r="6140" spans="1:12" x14ac:dyDescent="0.25">
      <c r="A6140" s="561" t="s">
        <v>5738</v>
      </c>
      <c r="B6140" s="561" t="s">
        <v>5739</v>
      </c>
      <c r="C6140" s="561" t="s">
        <v>5784</v>
      </c>
      <c r="D6140" s="561" t="s">
        <v>5785</v>
      </c>
      <c r="E6140" s="562" t="s">
        <v>22</v>
      </c>
      <c r="F6140" s="561" t="s">
        <v>22</v>
      </c>
      <c r="G6140" s="561" t="s">
        <v>34428</v>
      </c>
      <c r="H6140" s="561" t="s">
        <v>5903</v>
      </c>
      <c r="I6140" s="561" t="s">
        <v>23868</v>
      </c>
      <c r="J6140" s="561" t="s">
        <v>7063</v>
      </c>
      <c r="K6140" s="562" t="s">
        <v>38737</v>
      </c>
      <c r="L6140" s="561" t="s">
        <v>25</v>
      </c>
    </row>
    <row r="6141" spans="1:12" x14ac:dyDescent="0.25">
      <c r="A6141" s="561" t="s">
        <v>5738</v>
      </c>
      <c r="B6141" s="561" t="s">
        <v>5739</v>
      </c>
      <c r="C6141" s="561" t="s">
        <v>5784</v>
      </c>
      <c r="D6141" s="561" t="s">
        <v>5785</v>
      </c>
      <c r="E6141" s="562" t="s">
        <v>22</v>
      </c>
      <c r="F6141" s="561" t="s">
        <v>22</v>
      </c>
      <c r="G6141" s="561" t="s">
        <v>34430</v>
      </c>
      <c r="H6141" s="561" t="s">
        <v>5904</v>
      </c>
      <c r="I6141" s="561" t="s">
        <v>23868</v>
      </c>
      <c r="J6141" s="561" t="s">
        <v>7063</v>
      </c>
      <c r="K6141" s="562" t="s">
        <v>38738</v>
      </c>
      <c r="L6141" s="561" t="s">
        <v>25</v>
      </c>
    </row>
    <row r="6142" spans="1:12" x14ac:dyDescent="0.25">
      <c r="A6142" s="561" t="s">
        <v>5738</v>
      </c>
      <c r="B6142" s="561" t="s">
        <v>5739</v>
      </c>
      <c r="C6142" s="561" t="s">
        <v>5784</v>
      </c>
      <c r="D6142" s="561" t="s">
        <v>5785</v>
      </c>
      <c r="E6142" s="562" t="s">
        <v>22</v>
      </c>
      <c r="F6142" s="561" t="s">
        <v>22</v>
      </c>
      <c r="G6142" s="561" t="s">
        <v>34432</v>
      </c>
      <c r="H6142" s="561" t="s">
        <v>5905</v>
      </c>
      <c r="I6142" s="561" t="s">
        <v>23868</v>
      </c>
      <c r="J6142" s="561" t="s">
        <v>7063</v>
      </c>
      <c r="K6142" s="562" t="s">
        <v>38739</v>
      </c>
      <c r="L6142" s="561" t="s">
        <v>25</v>
      </c>
    </row>
    <row r="6143" spans="1:12" x14ac:dyDescent="0.25">
      <c r="A6143" s="561" t="s">
        <v>5738</v>
      </c>
      <c r="B6143" s="561" t="s">
        <v>5739</v>
      </c>
      <c r="C6143" s="561" t="s">
        <v>5784</v>
      </c>
      <c r="D6143" s="561" t="s">
        <v>5785</v>
      </c>
      <c r="E6143" s="562" t="s">
        <v>22</v>
      </c>
      <c r="F6143" s="561" t="s">
        <v>22</v>
      </c>
      <c r="G6143" s="561" t="s">
        <v>34434</v>
      </c>
      <c r="H6143" s="561" t="s">
        <v>5906</v>
      </c>
      <c r="I6143" s="561" t="s">
        <v>23868</v>
      </c>
      <c r="J6143" s="561" t="s">
        <v>7063</v>
      </c>
      <c r="K6143" s="562" t="s">
        <v>38659</v>
      </c>
      <c r="L6143" s="561" t="s">
        <v>25</v>
      </c>
    </row>
    <row r="6144" spans="1:12" x14ac:dyDescent="0.25">
      <c r="A6144" s="561" t="s">
        <v>5738</v>
      </c>
      <c r="B6144" s="561" t="s">
        <v>5739</v>
      </c>
      <c r="C6144" s="561" t="s">
        <v>5784</v>
      </c>
      <c r="D6144" s="561" t="s">
        <v>5785</v>
      </c>
      <c r="E6144" s="562" t="s">
        <v>22</v>
      </c>
      <c r="F6144" s="561" t="s">
        <v>22</v>
      </c>
      <c r="G6144" s="561" t="s">
        <v>34436</v>
      </c>
      <c r="H6144" s="561" t="s">
        <v>5907</v>
      </c>
      <c r="I6144" s="561" t="s">
        <v>23868</v>
      </c>
      <c r="J6144" s="561" t="s">
        <v>7063</v>
      </c>
      <c r="K6144" s="562" t="s">
        <v>38740</v>
      </c>
      <c r="L6144" s="561" t="s">
        <v>25</v>
      </c>
    </row>
    <row r="6145" spans="1:12" x14ac:dyDescent="0.25">
      <c r="A6145" s="561" t="s">
        <v>5738</v>
      </c>
      <c r="B6145" s="561" t="s">
        <v>5739</v>
      </c>
      <c r="C6145" s="561" t="s">
        <v>5784</v>
      </c>
      <c r="D6145" s="561" t="s">
        <v>5785</v>
      </c>
      <c r="E6145" s="562" t="s">
        <v>22</v>
      </c>
      <c r="F6145" s="561" t="s">
        <v>22</v>
      </c>
      <c r="G6145" s="561" t="s">
        <v>34437</v>
      </c>
      <c r="H6145" s="561" t="s">
        <v>5908</v>
      </c>
      <c r="I6145" s="561" t="s">
        <v>23868</v>
      </c>
      <c r="J6145" s="561" t="s">
        <v>7063</v>
      </c>
      <c r="K6145" s="562" t="s">
        <v>38741</v>
      </c>
      <c r="L6145" s="561" t="s">
        <v>25</v>
      </c>
    </row>
    <row r="6146" spans="1:12" x14ac:dyDescent="0.25">
      <c r="A6146" s="561" t="s">
        <v>5738</v>
      </c>
      <c r="B6146" s="561" t="s">
        <v>5739</v>
      </c>
      <c r="C6146" s="561" t="s">
        <v>5784</v>
      </c>
      <c r="D6146" s="561" t="s">
        <v>5785</v>
      </c>
      <c r="E6146" s="562" t="s">
        <v>22</v>
      </c>
      <c r="F6146" s="561" t="s">
        <v>22</v>
      </c>
      <c r="G6146" s="561" t="s">
        <v>34439</v>
      </c>
      <c r="H6146" s="561" t="s">
        <v>5909</v>
      </c>
      <c r="I6146" s="561" t="s">
        <v>23868</v>
      </c>
      <c r="J6146" s="561" t="s">
        <v>7063</v>
      </c>
      <c r="K6146" s="562" t="s">
        <v>23502</v>
      </c>
      <c r="L6146" s="561" t="s">
        <v>25</v>
      </c>
    </row>
    <row r="6147" spans="1:12" x14ac:dyDescent="0.25">
      <c r="A6147" s="561" t="s">
        <v>5738</v>
      </c>
      <c r="B6147" s="561" t="s">
        <v>5739</v>
      </c>
      <c r="C6147" s="561" t="s">
        <v>5784</v>
      </c>
      <c r="D6147" s="561" t="s">
        <v>5785</v>
      </c>
      <c r="E6147" s="562" t="s">
        <v>22</v>
      </c>
      <c r="F6147" s="561" t="s">
        <v>22</v>
      </c>
      <c r="G6147" s="561" t="s">
        <v>34440</v>
      </c>
      <c r="H6147" s="561" t="s">
        <v>5910</v>
      </c>
      <c r="I6147" s="561" t="s">
        <v>23868</v>
      </c>
      <c r="J6147" s="561" t="s">
        <v>7063</v>
      </c>
      <c r="K6147" s="562" t="s">
        <v>38742</v>
      </c>
      <c r="L6147" s="561" t="s">
        <v>25</v>
      </c>
    </row>
    <row r="6148" spans="1:12" x14ac:dyDescent="0.25">
      <c r="A6148" s="561" t="s">
        <v>5738</v>
      </c>
      <c r="B6148" s="561" t="s">
        <v>5739</v>
      </c>
      <c r="C6148" s="561" t="s">
        <v>5784</v>
      </c>
      <c r="D6148" s="561" t="s">
        <v>5785</v>
      </c>
      <c r="E6148" s="562" t="s">
        <v>22</v>
      </c>
      <c r="F6148" s="561" t="s">
        <v>22</v>
      </c>
      <c r="G6148" s="561" t="s">
        <v>34441</v>
      </c>
      <c r="H6148" s="561" t="s">
        <v>5911</v>
      </c>
      <c r="I6148" s="561" t="s">
        <v>23868</v>
      </c>
      <c r="J6148" s="561" t="s">
        <v>7063</v>
      </c>
      <c r="K6148" s="562" t="s">
        <v>38743</v>
      </c>
      <c r="L6148" s="561" t="s">
        <v>25</v>
      </c>
    </row>
    <row r="6149" spans="1:12" x14ac:dyDescent="0.25">
      <c r="A6149" s="561" t="s">
        <v>5738</v>
      </c>
      <c r="B6149" s="561" t="s">
        <v>5739</v>
      </c>
      <c r="C6149" s="561" t="s">
        <v>5784</v>
      </c>
      <c r="D6149" s="561" t="s">
        <v>5785</v>
      </c>
      <c r="E6149" s="562" t="s">
        <v>22</v>
      </c>
      <c r="F6149" s="561" t="s">
        <v>22</v>
      </c>
      <c r="G6149" s="561" t="s">
        <v>34443</v>
      </c>
      <c r="H6149" s="561" t="s">
        <v>5912</v>
      </c>
      <c r="I6149" s="561" t="s">
        <v>23868</v>
      </c>
      <c r="J6149" s="561" t="s">
        <v>7063</v>
      </c>
      <c r="K6149" s="562" t="s">
        <v>7518</v>
      </c>
      <c r="L6149" s="561" t="s">
        <v>25</v>
      </c>
    </row>
    <row r="6150" spans="1:12" x14ac:dyDescent="0.25">
      <c r="A6150" s="561" t="s">
        <v>5738</v>
      </c>
      <c r="B6150" s="561" t="s">
        <v>5739</v>
      </c>
      <c r="C6150" s="561" t="s">
        <v>5784</v>
      </c>
      <c r="D6150" s="561" t="s">
        <v>5785</v>
      </c>
      <c r="E6150" s="562" t="s">
        <v>22</v>
      </c>
      <c r="F6150" s="561" t="s">
        <v>22</v>
      </c>
      <c r="G6150" s="561" t="s">
        <v>34445</v>
      </c>
      <c r="H6150" s="561" t="s">
        <v>5913</v>
      </c>
      <c r="I6150" s="561" t="s">
        <v>23868</v>
      </c>
      <c r="J6150" s="561" t="s">
        <v>7063</v>
      </c>
      <c r="K6150" s="562" t="s">
        <v>38744</v>
      </c>
      <c r="L6150" s="561" t="s">
        <v>25</v>
      </c>
    </row>
    <row r="6151" spans="1:12" x14ac:dyDescent="0.25">
      <c r="A6151" s="561" t="s">
        <v>5738</v>
      </c>
      <c r="B6151" s="561" t="s">
        <v>5739</v>
      </c>
      <c r="C6151" s="561" t="s">
        <v>5784</v>
      </c>
      <c r="D6151" s="561" t="s">
        <v>5785</v>
      </c>
      <c r="E6151" s="562" t="s">
        <v>22</v>
      </c>
      <c r="F6151" s="561" t="s">
        <v>22</v>
      </c>
      <c r="G6151" s="561" t="s">
        <v>34447</v>
      </c>
      <c r="H6151" s="561" t="s">
        <v>5914</v>
      </c>
      <c r="I6151" s="561" t="s">
        <v>23868</v>
      </c>
      <c r="J6151" s="561" t="s">
        <v>7063</v>
      </c>
      <c r="K6151" s="562" t="s">
        <v>38745</v>
      </c>
      <c r="L6151" s="561" t="s">
        <v>25</v>
      </c>
    </row>
    <row r="6152" spans="1:12" x14ac:dyDescent="0.25">
      <c r="A6152" s="561" t="s">
        <v>5738</v>
      </c>
      <c r="B6152" s="561" t="s">
        <v>5739</v>
      </c>
      <c r="C6152" s="561" t="s">
        <v>5784</v>
      </c>
      <c r="D6152" s="561" t="s">
        <v>5785</v>
      </c>
      <c r="E6152" s="562" t="s">
        <v>22</v>
      </c>
      <c r="F6152" s="561" t="s">
        <v>22</v>
      </c>
      <c r="G6152" s="561" t="s">
        <v>34449</v>
      </c>
      <c r="H6152" s="561" t="s">
        <v>5915</v>
      </c>
      <c r="I6152" s="561" t="s">
        <v>23868</v>
      </c>
      <c r="J6152" s="561" t="s">
        <v>7063</v>
      </c>
      <c r="K6152" s="562" t="s">
        <v>38746</v>
      </c>
      <c r="L6152" s="561" t="s">
        <v>25</v>
      </c>
    </row>
    <row r="6153" spans="1:12" x14ac:dyDescent="0.25">
      <c r="A6153" s="561" t="s">
        <v>5738</v>
      </c>
      <c r="B6153" s="561" t="s">
        <v>5739</v>
      </c>
      <c r="C6153" s="561" t="s">
        <v>5784</v>
      </c>
      <c r="D6153" s="561" t="s">
        <v>5785</v>
      </c>
      <c r="E6153" s="562" t="s">
        <v>22</v>
      </c>
      <c r="F6153" s="561" t="s">
        <v>22</v>
      </c>
      <c r="G6153" s="561" t="s">
        <v>34451</v>
      </c>
      <c r="H6153" s="561" t="s">
        <v>5916</v>
      </c>
      <c r="I6153" s="561" t="s">
        <v>23868</v>
      </c>
      <c r="J6153" s="561" t="s">
        <v>7063</v>
      </c>
      <c r="K6153" s="562" t="s">
        <v>8349</v>
      </c>
      <c r="L6153" s="561" t="s">
        <v>25</v>
      </c>
    </row>
    <row r="6154" spans="1:12" x14ac:dyDescent="0.25">
      <c r="A6154" s="561" t="s">
        <v>5738</v>
      </c>
      <c r="B6154" s="561" t="s">
        <v>5739</v>
      </c>
      <c r="C6154" s="561" t="s">
        <v>5784</v>
      </c>
      <c r="D6154" s="561" t="s">
        <v>5785</v>
      </c>
      <c r="E6154" s="562" t="s">
        <v>22</v>
      </c>
      <c r="F6154" s="561" t="s">
        <v>22</v>
      </c>
      <c r="G6154" s="561" t="s">
        <v>34453</v>
      </c>
      <c r="H6154" s="561" t="s">
        <v>5917</v>
      </c>
      <c r="I6154" s="561" t="s">
        <v>23868</v>
      </c>
      <c r="J6154" s="561" t="s">
        <v>7063</v>
      </c>
      <c r="K6154" s="562" t="s">
        <v>38747</v>
      </c>
      <c r="L6154" s="561" t="s">
        <v>25</v>
      </c>
    </row>
    <row r="6155" spans="1:12" x14ac:dyDescent="0.25">
      <c r="A6155" s="561" t="s">
        <v>5738</v>
      </c>
      <c r="B6155" s="561" t="s">
        <v>5739</v>
      </c>
      <c r="C6155" s="561" t="s">
        <v>5784</v>
      </c>
      <c r="D6155" s="561" t="s">
        <v>5785</v>
      </c>
      <c r="E6155" s="562" t="s">
        <v>22</v>
      </c>
      <c r="F6155" s="561" t="s">
        <v>22</v>
      </c>
      <c r="G6155" s="561" t="s">
        <v>34455</v>
      </c>
      <c r="H6155" s="561" t="s">
        <v>5919</v>
      </c>
      <c r="I6155" s="561" t="s">
        <v>23868</v>
      </c>
      <c r="J6155" s="561" t="s">
        <v>7063</v>
      </c>
      <c r="K6155" s="562" t="s">
        <v>38748</v>
      </c>
      <c r="L6155" s="561" t="s">
        <v>25</v>
      </c>
    </row>
    <row r="6156" spans="1:12" x14ac:dyDescent="0.25">
      <c r="A6156" s="561" t="s">
        <v>5738</v>
      </c>
      <c r="B6156" s="561" t="s">
        <v>5739</v>
      </c>
      <c r="C6156" s="561" t="s">
        <v>5784</v>
      </c>
      <c r="D6156" s="561" t="s">
        <v>5785</v>
      </c>
      <c r="E6156" s="562" t="s">
        <v>22</v>
      </c>
      <c r="F6156" s="561" t="s">
        <v>22</v>
      </c>
      <c r="G6156" s="561" t="s">
        <v>34456</v>
      </c>
      <c r="H6156" s="561" t="s">
        <v>5920</v>
      </c>
      <c r="I6156" s="561" t="s">
        <v>23868</v>
      </c>
      <c r="J6156" s="561" t="s">
        <v>7063</v>
      </c>
      <c r="K6156" s="562" t="s">
        <v>38749</v>
      </c>
      <c r="L6156" s="561" t="s">
        <v>25</v>
      </c>
    </row>
    <row r="6157" spans="1:12" x14ac:dyDescent="0.25">
      <c r="A6157" s="561" t="s">
        <v>5738</v>
      </c>
      <c r="B6157" s="561" t="s">
        <v>5739</v>
      </c>
      <c r="C6157" s="561" t="s">
        <v>5784</v>
      </c>
      <c r="D6157" s="561" t="s">
        <v>5785</v>
      </c>
      <c r="E6157" s="562" t="s">
        <v>22</v>
      </c>
      <c r="F6157" s="561" t="s">
        <v>22</v>
      </c>
      <c r="G6157" s="561" t="s">
        <v>34458</v>
      </c>
      <c r="H6157" s="561" t="s">
        <v>5921</v>
      </c>
      <c r="I6157" s="561" t="s">
        <v>23868</v>
      </c>
      <c r="J6157" s="561" t="s">
        <v>7063</v>
      </c>
      <c r="K6157" s="562" t="s">
        <v>31436</v>
      </c>
      <c r="L6157" s="561" t="s">
        <v>25</v>
      </c>
    </row>
    <row r="6158" spans="1:12" x14ac:dyDescent="0.25">
      <c r="A6158" s="561" t="s">
        <v>5738</v>
      </c>
      <c r="B6158" s="561" t="s">
        <v>5739</v>
      </c>
      <c r="C6158" s="561" t="s">
        <v>5784</v>
      </c>
      <c r="D6158" s="561" t="s">
        <v>5785</v>
      </c>
      <c r="E6158" s="562" t="s">
        <v>22</v>
      </c>
      <c r="F6158" s="561" t="s">
        <v>22</v>
      </c>
      <c r="G6158" s="561" t="s">
        <v>34460</v>
      </c>
      <c r="H6158" s="561" t="s">
        <v>5922</v>
      </c>
      <c r="I6158" s="561" t="s">
        <v>23868</v>
      </c>
      <c r="J6158" s="561" t="s">
        <v>7063</v>
      </c>
      <c r="K6158" s="562" t="s">
        <v>31756</v>
      </c>
      <c r="L6158" s="561" t="s">
        <v>25</v>
      </c>
    </row>
    <row r="6159" spans="1:12" x14ac:dyDescent="0.25">
      <c r="A6159" s="561" t="s">
        <v>5738</v>
      </c>
      <c r="B6159" s="561" t="s">
        <v>5739</v>
      </c>
      <c r="C6159" s="561" t="s">
        <v>5784</v>
      </c>
      <c r="D6159" s="561" t="s">
        <v>5785</v>
      </c>
      <c r="E6159" s="562" t="s">
        <v>22</v>
      </c>
      <c r="F6159" s="561" t="s">
        <v>22</v>
      </c>
      <c r="G6159" s="561" t="s">
        <v>34462</v>
      </c>
      <c r="H6159" s="561" t="s">
        <v>5923</v>
      </c>
      <c r="I6159" s="561" t="s">
        <v>23868</v>
      </c>
      <c r="J6159" s="561" t="s">
        <v>7063</v>
      </c>
      <c r="K6159" s="562" t="s">
        <v>37011</v>
      </c>
      <c r="L6159" s="561" t="s">
        <v>25</v>
      </c>
    </row>
    <row r="6160" spans="1:12" x14ac:dyDescent="0.25">
      <c r="A6160" s="561" t="s">
        <v>5738</v>
      </c>
      <c r="B6160" s="561" t="s">
        <v>5739</v>
      </c>
      <c r="C6160" s="561" t="s">
        <v>5784</v>
      </c>
      <c r="D6160" s="561" t="s">
        <v>5785</v>
      </c>
      <c r="E6160" s="562" t="s">
        <v>22</v>
      </c>
      <c r="F6160" s="561" t="s">
        <v>22</v>
      </c>
      <c r="G6160" s="561" t="s">
        <v>34464</v>
      </c>
      <c r="H6160" s="561" t="s">
        <v>5924</v>
      </c>
      <c r="I6160" s="561" t="s">
        <v>23868</v>
      </c>
      <c r="J6160" s="561" t="s">
        <v>7063</v>
      </c>
      <c r="K6160" s="562" t="s">
        <v>38750</v>
      </c>
      <c r="L6160" s="561" t="s">
        <v>25</v>
      </c>
    </row>
    <row r="6161" spans="1:12" x14ac:dyDescent="0.25">
      <c r="A6161" s="561" t="s">
        <v>5738</v>
      </c>
      <c r="B6161" s="561" t="s">
        <v>5739</v>
      </c>
      <c r="C6161" s="561" t="s">
        <v>5784</v>
      </c>
      <c r="D6161" s="561" t="s">
        <v>5785</v>
      </c>
      <c r="E6161" s="562" t="s">
        <v>22</v>
      </c>
      <c r="F6161" s="561" t="s">
        <v>22</v>
      </c>
      <c r="G6161" s="561" t="s">
        <v>34465</v>
      </c>
      <c r="H6161" s="561" t="s">
        <v>5925</v>
      </c>
      <c r="I6161" s="561" t="s">
        <v>23868</v>
      </c>
      <c r="J6161" s="561" t="s">
        <v>7063</v>
      </c>
      <c r="K6161" s="562" t="s">
        <v>38751</v>
      </c>
      <c r="L6161" s="561" t="s">
        <v>25</v>
      </c>
    </row>
    <row r="6162" spans="1:12" x14ac:dyDescent="0.25">
      <c r="A6162" s="561" t="s">
        <v>5738</v>
      </c>
      <c r="B6162" s="561" t="s">
        <v>5739</v>
      </c>
      <c r="C6162" s="561" t="s">
        <v>5784</v>
      </c>
      <c r="D6162" s="561" t="s">
        <v>5785</v>
      </c>
      <c r="E6162" s="562" t="s">
        <v>22</v>
      </c>
      <c r="F6162" s="561" t="s">
        <v>22</v>
      </c>
      <c r="G6162" s="561" t="s">
        <v>34466</v>
      </c>
      <c r="H6162" s="561" t="s">
        <v>5926</v>
      </c>
      <c r="I6162" s="561" t="s">
        <v>23868</v>
      </c>
      <c r="J6162" s="561" t="s">
        <v>7063</v>
      </c>
      <c r="K6162" s="562" t="s">
        <v>38752</v>
      </c>
      <c r="L6162" s="561" t="s">
        <v>25</v>
      </c>
    </row>
    <row r="6163" spans="1:12" x14ac:dyDescent="0.25">
      <c r="A6163" s="561" t="s">
        <v>5738</v>
      </c>
      <c r="B6163" s="561" t="s">
        <v>5739</v>
      </c>
      <c r="C6163" s="561" t="s">
        <v>5784</v>
      </c>
      <c r="D6163" s="561" t="s">
        <v>5785</v>
      </c>
      <c r="E6163" s="562" t="s">
        <v>22</v>
      </c>
      <c r="F6163" s="561" t="s">
        <v>22</v>
      </c>
      <c r="G6163" s="561" t="s">
        <v>34468</v>
      </c>
      <c r="H6163" s="561" t="s">
        <v>5927</v>
      </c>
      <c r="I6163" s="561" t="s">
        <v>23868</v>
      </c>
      <c r="J6163" s="561" t="s">
        <v>7063</v>
      </c>
      <c r="K6163" s="562" t="s">
        <v>8096</v>
      </c>
      <c r="L6163" s="561" t="s">
        <v>25</v>
      </c>
    </row>
    <row r="6164" spans="1:12" x14ac:dyDescent="0.25">
      <c r="A6164" s="561" t="s">
        <v>5738</v>
      </c>
      <c r="B6164" s="561" t="s">
        <v>5739</v>
      </c>
      <c r="C6164" s="561" t="s">
        <v>5784</v>
      </c>
      <c r="D6164" s="561" t="s">
        <v>5785</v>
      </c>
      <c r="E6164" s="562" t="s">
        <v>22</v>
      </c>
      <c r="F6164" s="561" t="s">
        <v>22</v>
      </c>
      <c r="G6164" s="561" t="s">
        <v>34469</v>
      </c>
      <c r="H6164" s="561" t="s">
        <v>5928</v>
      </c>
      <c r="I6164" s="561" t="s">
        <v>23868</v>
      </c>
      <c r="J6164" s="561" t="s">
        <v>24</v>
      </c>
      <c r="K6164" s="562" t="s">
        <v>8171</v>
      </c>
      <c r="L6164" s="561" t="s">
        <v>25</v>
      </c>
    </row>
    <row r="6165" spans="1:12" x14ac:dyDescent="0.25">
      <c r="A6165" s="561" t="s">
        <v>5738</v>
      </c>
      <c r="B6165" s="561" t="s">
        <v>5739</v>
      </c>
      <c r="C6165" s="561" t="s">
        <v>5784</v>
      </c>
      <c r="D6165" s="561" t="s">
        <v>5785</v>
      </c>
      <c r="E6165" s="562" t="s">
        <v>22</v>
      </c>
      <c r="F6165" s="561" t="s">
        <v>22</v>
      </c>
      <c r="G6165" s="561" t="s">
        <v>34470</v>
      </c>
      <c r="H6165" s="561" t="s">
        <v>5929</v>
      </c>
      <c r="I6165" s="561" t="s">
        <v>23868</v>
      </c>
      <c r="J6165" s="561" t="s">
        <v>7063</v>
      </c>
      <c r="K6165" s="562" t="s">
        <v>30338</v>
      </c>
      <c r="L6165" s="561" t="s">
        <v>25</v>
      </c>
    </row>
    <row r="6166" spans="1:12" x14ac:dyDescent="0.25">
      <c r="A6166" s="561" t="s">
        <v>5738</v>
      </c>
      <c r="B6166" s="561" t="s">
        <v>5739</v>
      </c>
      <c r="C6166" s="561" t="s">
        <v>5784</v>
      </c>
      <c r="D6166" s="561" t="s">
        <v>5785</v>
      </c>
      <c r="E6166" s="562" t="s">
        <v>22</v>
      </c>
      <c r="F6166" s="561" t="s">
        <v>22</v>
      </c>
      <c r="G6166" s="561" t="s">
        <v>34471</v>
      </c>
      <c r="H6166" s="561" t="s">
        <v>5930</v>
      </c>
      <c r="I6166" s="561" t="s">
        <v>23868</v>
      </c>
      <c r="J6166" s="561" t="s">
        <v>7063</v>
      </c>
      <c r="K6166" s="562" t="s">
        <v>7492</v>
      </c>
      <c r="L6166" s="561" t="s">
        <v>25</v>
      </c>
    </row>
    <row r="6167" spans="1:12" x14ac:dyDescent="0.25">
      <c r="A6167" s="561" t="s">
        <v>5738</v>
      </c>
      <c r="B6167" s="561" t="s">
        <v>5739</v>
      </c>
      <c r="C6167" s="561" t="s">
        <v>5784</v>
      </c>
      <c r="D6167" s="561" t="s">
        <v>5785</v>
      </c>
      <c r="E6167" s="562" t="s">
        <v>22</v>
      </c>
      <c r="F6167" s="561" t="s">
        <v>22</v>
      </c>
      <c r="G6167" s="561" t="s">
        <v>34472</v>
      </c>
      <c r="H6167" s="561" t="s">
        <v>5931</v>
      </c>
      <c r="I6167" s="561" t="s">
        <v>23868</v>
      </c>
      <c r="J6167" s="561" t="s">
        <v>24</v>
      </c>
      <c r="K6167" s="562" t="s">
        <v>7488</v>
      </c>
      <c r="L6167" s="561" t="s">
        <v>25</v>
      </c>
    </row>
    <row r="6168" spans="1:12" x14ac:dyDescent="0.25">
      <c r="A6168" s="561" t="s">
        <v>5738</v>
      </c>
      <c r="B6168" s="561" t="s">
        <v>5739</v>
      </c>
      <c r="C6168" s="561" t="s">
        <v>5784</v>
      </c>
      <c r="D6168" s="561" t="s">
        <v>5785</v>
      </c>
      <c r="E6168" s="562" t="s">
        <v>22</v>
      </c>
      <c r="F6168" s="561" t="s">
        <v>22</v>
      </c>
      <c r="G6168" s="561" t="s">
        <v>34473</v>
      </c>
      <c r="H6168" s="561" t="s">
        <v>5932</v>
      </c>
      <c r="I6168" s="561" t="s">
        <v>23868</v>
      </c>
      <c r="J6168" s="561" t="s">
        <v>7063</v>
      </c>
      <c r="K6168" s="562" t="s">
        <v>7060</v>
      </c>
      <c r="L6168" s="561" t="s">
        <v>25</v>
      </c>
    </row>
    <row r="6169" spans="1:12" x14ac:dyDescent="0.25">
      <c r="A6169" s="561" t="s">
        <v>5738</v>
      </c>
      <c r="B6169" s="561" t="s">
        <v>5739</v>
      </c>
      <c r="C6169" s="561" t="s">
        <v>5784</v>
      </c>
      <c r="D6169" s="561" t="s">
        <v>5785</v>
      </c>
      <c r="E6169" s="562" t="s">
        <v>22</v>
      </c>
      <c r="F6169" s="561" t="s">
        <v>22</v>
      </c>
      <c r="G6169" s="561" t="s">
        <v>34474</v>
      </c>
      <c r="H6169" s="561" t="s">
        <v>5933</v>
      </c>
      <c r="I6169" s="561" t="s">
        <v>23868</v>
      </c>
      <c r="J6169" s="561" t="s">
        <v>24</v>
      </c>
      <c r="K6169" s="562" t="s">
        <v>7254</v>
      </c>
      <c r="L6169" s="561" t="s">
        <v>25</v>
      </c>
    </row>
    <row r="6170" spans="1:12" x14ac:dyDescent="0.25">
      <c r="A6170" s="561" t="s">
        <v>5738</v>
      </c>
      <c r="B6170" s="561" t="s">
        <v>5739</v>
      </c>
      <c r="C6170" s="561" t="s">
        <v>5935</v>
      </c>
      <c r="D6170" s="561" t="s">
        <v>5936</v>
      </c>
      <c r="E6170" s="562" t="s">
        <v>22</v>
      </c>
      <c r="F6170" s="561" t="s">
        <v>22</v>
      </c>
      <c r="G6170" s="561" t="s">
        <v>34475</v>
      </c>
      <c r="H6170" s="561" t="s">
        <v>5937</v>
      </c>
      <c r="I6170" s="561" t="s">
        <v>23868</v>
      </c>
      <c r="J6170" s="561" t="s">
        <v>24</v>
      </c>
      <c r="K6170" s="562" t="s">
        <v>28723</v>
      </c>
      <c r="L6170" s="561" t="s">
        <v>25</v>
      </c>
    </row>
    <row r="6171" spans="1:12" x14ac:dyDescent="0.25">
      <c r="A6171" s="561" t="s">
        <v>5738</v>
      </c>
      <c r="B6171" s="561" t="s">
        <v>5739</v>
      </c>
      <c r="C6171" s="561" t="s">
        <v>5935</v>
      </c>
      <c r="D6171" s="561" t="s">
        <v>5936</v>
      </c>
      <c r="E6171" s="562" t="s">
        <v>22</v>
      </c>
      <c r="F6171" s="561" t="s">
        <v>22</v>
      </c>
      <c r="G6171" s="561" t="s">
        <v>34476</v>
      </c>
      <c r="H6171" s="561" t="s">
        <v>5938</v>
      </c>
      <c r="I6171" s="561" t="s">
        <v>23868</v>
      </c>
      <c r="J6171" s="561" t="s">
        <v>24</v>
      </c>
      <c r="K6171" s="562" t="s">
        <v>38753</v>
      </c>
      <c r="L6171" s="561" t="s">
        <v>25</v>
      </c>
    </row>
    <row r="6172" spans="1:12" x14ac:dyDescent="0.25">
      <c r="A6172" s="561" t="s">
        <v>5738</v>
      </c>
      <c r="B6172" s="561" t="s">
        <v>5739</v>
      </c>
      <c r="C6172" s="561" t="s">
        <v>5935</v>
      </c>
      <c r="D6172" s="561" t="s">
        <v>5936</v>
      </c>
      <c r="E6172" s="562" t="s">
        <v>22</v>
      </c>
      <c r="F6172" s="561" t="s">
        <v>22</v>
      </c>
      <c r="G6172" s="561" t="s">
        <v>34478</v>
      </c>
      <c r="H6172" s="561" t="s">
        <v>5939</v>
      </c>
      <c r="I6172" s="561" t="s">
        <v>23868</v>
      </c>
      <c r="J6172" s="561" t="s">
        <v>24</v>
      </c>
      <c r="K6172" s="562" t="s">
        <v>36495</v>
      </c>
      <c r="L6172" s="561" t="s">
        <v>25</v>
      </c>
    </row>
    <row r="6173" spans="1:12" x14ac:dyDescent="0.25">
      <c r="A6173" s="561" t="s">
        <v>5738</v>
      </c>
      <c r="B6173" s="561" t="s">
        <v>5739</v>
      </c>
      <c r="C6173" s="561" t="s">
        <v>5935</v>
      </c>
      <c r="D6173" s="561" t="s">
        <v>5936</v>
      </c>
      <c r="E6173" s="562" t="s">
        <v>22</v>
      </c>
      <c r="F6173" s="561" t="s">
        <v>22</v>
      </c>
      <c r="G6173" s="561" t="s">
        <v>34480</v>
      </c>
      <c r="H6173" s="561" t="s">
        <v>5940</v>
      </c>
      <c r="I6173" s="561" t="s">
        <v>23868</v>
      </c>
      <c r="J6173" s="561" t="s">
        <v>24</v>
      </c>
      <c r="K6173" s="562" t="s">
        <v>38754</v>
      </c>
      <c r="L6173" s="561" t="s">
        <v>25</v>
      </c>
    </row>
    <row r="6174" spans="1:12" x14ac:dyDescent="0.25">
      <c r="A6174" s="561" t="s">
        <v>5738</v>
      </c>
      <c r="B6174" s="561" t="s">
        <v>5739</v>
      </c>
      <c r="C6174" s="561" t="s">
        <v>5935</v>
      </c>
      <c r="D6174" s="561" t="s">
        <v>5936</v>
      </c>
      <c r="E6174" s="562" t="s">
        <v>22</v>
      </c>
      <c r="F6174" s="561" t="s">
        <v>22</v>
      </c>
      <c r="G6174" s="561" t="s">
        <v>34482</v>
      </c>
      <c r="H6174" s="561" t="s">
        <v>5941</v>
      </c>
      <c r="I6174" s="561" t="s">
        <v>23868</v>
      </c>
      <c r="J6174" s="561" t="s">
        <v>24</v>
      </c>
      <c r="K6174" s="562" t="s">
        <v>38755</v>
      </c>
      <c r="L6174" s="561" t="s">
        <v>25</v>
      </c>
    </row>
    <row r="6175" spans="1:12" x14ac:dyDescent="0.25">
      <c r="A6175" s="561" t="s">
        <v>5738</v>
      </c>
      <c r="B6175" s="561" t="s">
        <v>5739</v>
      </c>
      <c r="C6175" s="561" t="s">
        <v>5935</v>
      </c>
      <c r="D6175" s="561" t="s">
        <v>5936</v>
      </c>
      <c r="E6175" s="562" t="s">
        <v>22</v>
      </c>
      <c r="F6175" s="561" t="s">
        <v>22</v>
      </c>
      <c r="G6175" s="561" t="s">
        <v>34483</v>
      </c>
      <c r="H6175" s="561" t="s">
        <v>5942</v>
      </c>
      <c r="I6175" s="561" t="s">
        <v>23868</v>
      </c>
      <c r="J6175" s="561" t="s">
        <v>24</v>
      </c>
      <c r="K6175" s="562" t="s">
        <v>38756</v>
      </c>
      <c r="L6175" s="561" t="s">
        <v>25</v>
      </c>
    </row>
    <row r="6176" spans="1:12" x14ac:dyDescent="0.25">
      <c r="A6176" s="561" t="s">
        <v>5738</v>
      </c>
      <c r="B6176" s="561" t="s">
        <v>5739</v>
      </c>
      <c r="C6176" s="561" t="s">
        <v>5935</v>
      </c>
      <c r="D6176" s="561" t="s">
        <v>5936</v>
      </c>
      <c r="E6176" s="562" t="s">
        <v>22</v>
      </c>
      <c r="F6176" s="561" t="s">
        <v>22</v>
      </c>
      <c r="G6176" s="561" t="s">
        <v>34484</v>
      </c>
      <c r="H6176" s="561" t="s">
        <v>5943</v>
      </c>
      <c r="I6176" s="561" t="s">
        <v>23868</v>
      </c>
      <c r="J6176" s="561" t="s">
        <v>24</v>
      </c>
      <c r="K6176" s="562" t="s">
        <v>37301</v>
      </c>
      <c r="L6176" s="561" t="s">
        <v>25</v>
      </c>
    </row>
    <row r="6177" spans="1:12" x14ac:dyDescent="0.25">
      <c r="A6177" s="561" t="s">
        <v>5738</v>
      </c>
      <c r="B6177" s="561" t="s">
        <v>5739</v>
      </c>
      <c r="C6177" s="561" t="s">
        <v>5935</v>
      </c>
      <c r="D6177" s="561" t="s">
        <v>5936</v>
      </c>
      <c r="E6177" s="562" t="s">
        <v>22</v>
      </c>
      <c r="F6177" s="561" t="s">
        <v>22</v>
      </c>
      <c r="G6177" s="561" t="s">
        <v>34486</v>
      </c>
      <c r="H6177" s="561" t="s">
        <v>5945</v>
      </c>
      <c r="I6177" s="561" t="s">
        <v>23868</v>
      </c>
      <c r="J6177" s="561" t="s">
        <v>24</v>
      </c>
      <c r="K6177" s="562" t="s">
        <v>38757</v>
      </c>
      <c r="L6177" s="561" t="s">
        <v>25</v>
      </c>
    </row>
    <row r="6178" spans="1:12" x14ac:dyDescent="0.25">
      <c r="A6178" s="561" t="s">
        <v>5738</v>
      </c>
      <c r="B6178" s="561" t="s">
        <v>5739</v>
      </c>
      <c r="C6178" s="561" t="s">
        <v>5935</v>
      </c>
      <c r="D6178" s="561" t="s">
        <v>5936</v>
      </c>
      <c r="E6178" s="562" t="s">
        <v>22</v>
      </c>
      <c r="F6178" s="561" t="s">
        <v>22</v>
      </c>
      <c r="G6178" s="561" t="s">
        <v>34488</v>
      </c>
      <c r="H6178" s="561" t="s">
        <v>5946</v>
      </c>
      <c r="I6178" s="561" t="s">
        <v>23868</v>
      </c>
      <c r="J6178" s="561" t="s">
        <v>24</v>
      </c>
      <c r="K6178" s="562" t="s">
        <v>7986</v>
      </c>
      <c r="L6178" s="561" t="s">
        <v>25</v>
      </c>
    </row>
    <row r="6179" spans="1:12" x14ac:dyDescent="0.25">
      <c r="A6179" s="561" t="s">
        <v>5738</v>
      </c>
      <c r="B6179" s="561" t="s">
        <v>5739</v>
      </c>
      <c r="C6179" s="561" t="s">
        <v>5935</v>
      </c>
      <c r="D6179" s="561" t="s">
        <v>5936</v>
      </c>
      <c r="E6179" s="562" t="s">
        <v>22</v>
      </c>
      <c r="F6179" s="561" t="s">
        <v>22</v>
      </c>
      <c r="G6179" s="561" t="s">
        <v>34489</v>
      </c>
      <c r="H6179" s="561" t="s">
        <v>5947</v>
      </c>
      <c r="I6179" s="561" t="s">
        <v>23868</v>
      </c>
      <c r="J6179" s="561" t="s">
        <v>24</v>
      </c>
      <c r="K6179" s="562" t="s">
        <v>33228</v>
      </c>
      <c r="L6179" s="561" t="s">
        <v>25</v>
      </c>
    </row>
    <row r="6180" spans="1:12" x14ac:dyDescent="0.25">
      <c r="A6180" s="561" t="s">
        <v>5738</v>
      </c>
      <c r="B6180" s="561" t="s">
        <v>5739</v>
      </c>
      <c r="C6180" s="561" t="s">
        <v>5935</v>
      </c>
      <c r="D6180" s="561" t="s">
        <v>5936</v>
      </c>
      <c r="E6180" s="562" t="s">
        <v>22</v>
      </c>
      <c r="F6180" s="561" t="s">
        <v>22</v>
      </c>
      <c r="G6180" s="561" t="s">
        <v>34490</v>
      </c>
      <c r="H6180" s="561" t="s">
        <v>5948</v>
      </c>
      <c r="I6180" s="561" t="s">
        <v>23868</v>
      </c>
      <c r="J6180" s="561" t="s">
        <v>24</v>
      </c>
      <c r="K6180" s="562" t="s">
        <v>38758</v>
      </c>
      <c r="L6180" s="561" t="s">
        <v>25</v>
      </c>
    </row>
    <row r="6181" spans="1:12" x14ac:dyDescent="0.25">
      <c r="A6181" s="561" t="s">
        <v>5738</v>
      </c>
      <c r="B6181" s="561" t="s">
        <v>5739</v>
      </c>
      <c r="C6181" s="561" t="s">
        <v>5935</v>
      </c>
      <c r="D6181" s="561" t="s">
        <v>5936</v>
      </c>
      <c r="E6181" s="562" t="s">
        <v>22</v>
      </c>
      <c r="F6181" s="561" t="s">
        <v>22</v>
      </c>
      <c r="G6181" s="561" t="s">
        <v>34492</v>
      </c>
      <c r="H6181" s="561" t="s">
        <v>5949</v>
      </c>
      <c r="I6181" s="561" t="s">
        <v>23868</v>
      </c>
      <c r="J6181" s="561" t="s">
        <v>24</v>
      </c>
      <c r="K6181" s="562" t="s">
        <v>38759</v>
      </c>
      <c r="L6181" s="561" t="s">
        <v>25</v>
      </c>
    </row>
    <row r="6182" spans="1:12" x14ac:dyDescent="0.25">
      <c r="A6182" s="561" t="s">
        <v>5738</v>
      </c>
      <c r="B6182" s="561" t="s">
        <v>5739</v>
      </c>
      <c r="C6182" s="561" t="s">
        <v>5935</v>
      </c>
      <c r="D6182" s="561" t="s">
        <v>5936</v>
      </c>
      <c r="E6182" s="562" t="s">
        <v>22</v>
      </c>
      <c r="F6182" s="561" t="s">
        <v>22</v>
      </c>
      <c r="G6182" s="561" t="s">
        <v>34494</v>
      </c>
      <c r="H6182" s="561" t="s">
        <v>5950</v>
      </c>
      <c r="I6182" s="561" t="s">
        <v>23868</v>
      </c>
      <c r="J6182" s="561" t="s">
        <v>24</v>
      </c>
      <c r="K6182" s="562" t="s">
        <v>36264</v>
      </c>
      <c r="L6182" s="561" t="s">
        <v>25</v>
      </c>
    </row>
    <row r="6183" spans="1:12" x14ac:dyDescent="0.25">
      <c r="A6183" s="561" t="s">
        <v>5738</v>
      </c>
      <c r="B6183" s="561" t="s">
        <v>5739</v>
      </c>
      <c r="C6183" s="561" t="s">
        <v>5935</v>
      </c>
      <c r="D6183" s="561" t="s">
        <v>5936</v>
      </c>
      <c r="E6183" s="562" t="s">
        <v>22</v>
      </c>
      <c r="F6183" s="561" t="s">
        <v>22</v>
      </c>
      <c r="G6183" s="561" t="s">
        <v>34496</v>
      </c>
      <c r="H6183" s="561" t="s">
        <v>5951</v>
      </c>
      <c r="I6183" s="561" t="s">
        <v>23868</v>
      </c>
      <c r="J6183" s="561" t="s">
        <v>24</v>
      </c>
      <c r="K6183" s="562" t="s">
        <v>2257</v>
      </c>
      <c r="L6183" s="561" t="s">
        <v>25</v>
      </c>
    </row>
    <row r="6184" spans="1:12" x14ac:dyDescent="0.25">
      <c r="A6184" s="561" t="s">
        <v>5738</v>
      </c>
      <c r="B6184" s="561" t="s">
        <v>5739</v>
      </c>
      <c r="C6184" s="561" t="s">
        <v>5935</v>
      </c>
      <c r="D6184" s="561" t="s">
        <v>5936</v>
      </c>
      <c r="E6184" s="562" t="s">
        <v>22</v>
      </c>
      <c r="F6184" s="561" t="s">
        <v>22</v>
      </c>
      <c r="G6184" s="561" t="s">
        <v>34498</v>
      </c>
      <c r="H6184" s="561" t="s">
        <v>5952</v>
      </c>
      <c r="I6184" s="561" t="s">
        <v>23868</v>
      </c>
      <c r="J6184" s="561" t="s">
        <v>24</v>
      </c>
      <c r="K6184" s="562" t="s">
        <v>8600</v>
      </c>
      <c r="L6184" s="561" t="s">
        <v>25</v>
      </c>
    </row>
    <row r="6185" spans="1:12" x14ac:dyDescent="0.25">
      <c r="A6185" s="561" t="s">
        <v>5738</v>
      </c>
      <c r="B6185" s="561" t="s">
        <v>5739</v>
      </c>
      <c r="C6185" s="561" t="s">
        <v>5935</v>
      </c>
      <c r="D6185" s="561" t="s">
        <v>5936</v>
      </c>
      <c r="E6185" s="562" t="s">
        <v>22</v>
      </c>
      <c r="F6185" s="561" t="s">
        <v>22</v>
      </c>
      <c r="G6185" s="561" t="s">
        <v>34499</v>
      </c>
      <c r="H6185" s="561" t="s">
        <v>5953</v>
      </c>
      <c r="I6185" s="561" t="s">
        <v>23868</v>
      </c>
      <c r="J6185" s="561" t="s">
        <v>24</v>
      </c>
      <c r="K6185" s="562" t="s">
        <v>8576</v>
      </c>
      <c r="L6185" s="561" t="s">
        <v>25</v>
      </c>
    </row>
    <row r="6186" spans="1:12" x14ac:dyDescent="0.25">
      <c r="A6186" s="561" t="s">
        <v>5738</v>
      </c>
      <c r="B6186" s="561" t="s">
        <v>5739</v>
      </c>
      <c r="C6186" s="561" t="s">
        <v>5935</v>
      </c>
      <c r="D6186" s="561" t="s">
        <v>5936</v>
      </c>
      <c r="E6186" s="562" t="s">
        <v>22</v>
      </c>
      <c r="F6186" s="561" t="s">
        <v>22</v>
      </c>
      <c r="G6186" s="561" t="s">
        <v>34501</v>
      </c>
      <c r="H6186" s="561" t="s">
        <v>5954</v>
      </c>
      <c r="I6186" s="561" t="s">
        <v>23868</v>
      </c>
      <c r="J6186" s="561" t="s">
        <v>24</v>
      </c>
      <c r="K6186" s="562" t="s">
        <v>38760</v>
      </c>
      <c r="L6186" s="561" t="s">
        <v>25</v>
      </c>
    </row>
    <row r="6187" spans="1:12" x14ac:dyDescent="0.25">
      <c r="A6187" s="561" t="s">
        <v>5738</v>
      </c>
      <c r="B6187" s="561" t="s">
        <v>5739</v>
      </c>
      <c r="C6187" s="561" t="s">
        <v>5935</v>
      </c>
      <c r="D6187" s="561" t="s">
        <v>5936</v>
      </c>
      <c r="E6187" s="562" t="s">
        <v>22</v>
      </c>
      <c r="F6187" s="561" t="s">
        <v>22</v>
      </c>
      <c r="G6187" s="561" t="s">
        <v>34503</v>
      </c>
      <c r="H6187" s="561" t="s">
        <v>5955</v>
      </c>
      <c r="I6187" s="561" t="s">
        <v>23868</v>
      </c>
      <c r="J6187" s="561" t="s">
        <v>24</v>
      </c>
      <c r="K6187" s="562" t="s">
        <v>38761</v>
      </c>
      <c r="L6187" s="561" t="s">
        <v>25</v>
      </c>
    </row>
    <row r="6188" spans="1:12" x14ac:dyDescent="0.25">
      <c r="A6188" s="561" t="s">
        <v>5738</v>
      </c>
      <c r="B6188" s="561" t="s">
        <v>5739</v>
      </c>
      <c r="C6188" s="561" t="s">
        <v>5935</v>
      </c>
      <c r="D6188" s="561" t="s">
        <v>5936</v>
      </c>
      <c r="E6188" s="562" t="s">
        <v>22</v>
      </c>
      <c r="F6188" s="561" t="s">
        <v>22</v>
      </c>
      <c r="G6188" s="561" t="s">
        <v>34505</v>
      </c>
      <c r="H6188" s="561" t="s">
        <v>5956</v>
      </c>
      <c r="I6188" s="561" t="s">
        <v>23868</v>
      </c>
      <c r="J6188" s="561" t="s">
        <v>24</v>
      </c>
      <c r="K6188" s="562" t="s">
        <v>38762</v>
      </c>
      <c r="L6188" s="561" t="s">
        <v>25</v>
      </c>
    </row>
    <row r="6189" spans="1:12" x14ac:dyDescent="0.25">
      <c r="A6189" s="561" t="s">
        <v>5738</v>
      </c>
      <c r="B6189" s="561" t="s">
        <v>5739</v>
      </c>
      <c r="C6189" s="561" t="s">
        <v>5935</v>
      </c>
      <c r="D6189" s="561" t="s">
        <v>5936</v>
      </c>
      <c r="E6189" s="562" t="s">
        <v>22</v>
      </c>
      <c r="F6189" s="561" t="s">
        <v>22</v>
      </c>
      <c r="G6189" s="561" t="s">
        <v>34507</v>
      </c>
      <c r="H6189" s="561" t="s">
        <v>5957</v>
      </c>
      <c r="I6189" s="561" t="s">
        <v>23868</v>
      </c>
      <c r="J6189" s="561" t="s">
        <v>24</v>
      </c>
      <c r="K6189" s="562" t="s">
        <v>38763</v>
      </c>
      <c r="L6189" s="561" t="s">
        <v>25</v>
      </c>
    </row>
    <row r="6190" spans="1:12" x14ac:dyDescent="0.25">
      <c r="A6190" s="561" t="s">
        <v>5738</v>
      </c>
      <c r="B6190" s="561" t="s">
        <v>5739</v>
      </c>
      <c r="C6190" s="561" t="s">
        <v>5935</v>
      </c>
      <c r="D6190" s="561" t="s">
        <v>5936</v>
      </c>
      <c r="E6190" s="562" t="s">
        <v>22</v>
      </c>
      <c r="F6190" s="561" t="s">
        <v>22</v>
      </c>
      <c r="G6190" s="561" t="s">
        <v>34509</v>
      </c>
      <c r="H6190" s="561" t="s">
        <v>34510</v>
      </c>
      <c r="I6190" s="561" t="s">
        <v>23868</v>
      </c>
      <c r="J6190" s="561" t="s">
        <v>24</v>
      </c>
      <c r="K6190" s="562" t="s">
        <v>38764</v>
      </c>
      <c r="L6190" s="561" t="s">
        <v>25</v>
      </c>
    </row>
    <row r="6191" spans="1:12" x14ac:dyDescent="0.25">
      <c r="A6191" s="561" t="s">
        <v>5738</v>
      </c>
      <c r="B6191" s="561" t="s">
        <v>5739</v>
      </c>
      <c r="C6191" s="561" t="s">
        <v>5935</v>
      </c>
      <c r="D6191" s="561" t="s">
        <v>5936</v>
      </c>
      <c r="E6191" s="562" t="s">
        <v>22</v>
      </c>
      <c r="F6191" s="561" t="s">
        <v>22</v>
      </c>
      <c r="G6191" s="561" t="s">
        <v>34511</v>
      </c>
      <c r="H6191" s="561" t="s">
        <v>34512</v>
      </c>
      <c r="I6191" s="561" t="s">
        <v>23868</v>
      </c>
      <c r="J6191" s="561" t="s">
        <v>24</v>
      </c>
      <c r="K6191" s="562" t="s">
        <v>36787</v>
      </c>
      <c r="L6191" s="561" t="s">
        <v>25</v>
      </c>
    </row>
    <row r="6192" spans="1:12" x14ac:dyDescent="0.25">
      <c r="A6192" s="561" t="s">
        <v>5738</v>
      </c>
      <c r="B6192" s="561" t="s">
        <v>5739</v>
      </c>
      <c r="C6192" s="561" t="s">
        <v>5935</v>
      </c>
      <c r="D6192" s="561" t="s">
        <v>5936</v>
      </c>
      <c r="E6192" s="562" t="s">
        <v>22</v>
      </c>
      <c r="F6192" s="561" t="s">
        <v>22</v>
      </c>
      <c r="G6192" s="561" t="s">
        <v>34513</v>
      </c>
      <c r="H6192" s="561" t="s">
        <v>5959</v>
      </c>
      <c r="I6192" s="561" t="s">
        <v>23868</v>
      </c>
      <c r="J6192" s="561" t="s">
        <v>24</v>
      </c>
      <c r="K6192" s="562" t="s">
        <v>38765</v>
      </c>
      <c r="L6192" s="561" t="s">
        <v>25</v>
      </c>
    </row>
    <row r="6193" spans="1:12" x14ac:dyDescent="0.25">
      <c r="A6193" s="561" t="s">
        <v>5738</v>
      </c>
      <c r="B6193" s="561" t="s">
        <v>5739</v>
      </c>
      <c r="C6193" s="561" t="s">
        <v>5935</v>
      </c>
      <c r="D6193" s="561" t="s">
        <v>5936</v>
      </c>
      <c r="E6193" s="562" t="s">
        <v>22</v>
      </c>
      <c r="F6193" s="561" t="s">
        <v>22</v>
      </c>
      <c r="G6193" s="561" t="s">
        <v>34515</v>
      </c>
      <c r="H6193" s="561" t="s">
        <v>5960</v>
      </c>
      <c r="I6193" s="561" t="s">
        <v>23868</v>
      </c>
      <c r="J6193" s="561" t="s">
        <v>24</v>
      </c>
      <c r="K6193" s="562" t="s">
        <v>23165</v>
      </c>
      <c r="L6193" s="561" t="s">
        <v>25</v>
      </c>
    </row>
    <row r="6194" spans="1:12" x14ac:dyDescent="0.25">
      <c r="A6194" s="561" t="s">
        <v>5738</v>
      </c>
      <c r="B6194" s="561" t="s">
        <v>5739</v>
      </c>
      <c r="C6194" s="561" t="s">
        <v>5935</v>
      </c>
      <c r="D6194" s="561" t="s">
        <v>5936</v>
      </c>
      <c r="E6194" s="562" t="s">
        <v>22</v>
      </c>
      <c r="F6194" s="561" t="s">
        <v>22</v>
      </c>
      <c r="G6194" s="561" t="s">
        <v>34517</v>
      </c>
      <c r="H6194" s="561" t="s">
        <v>5962</v>
      </c>
      <c r="I6194" s="561" t="s">
        <v>23868</v>
      </c>
      <c r="J6194" s="561" t="s">
        <v>24</v>
      </c>
      <c r="K6194" s="562" t="s">
        <v>38766</v>
      </c>
      <c r="L6194" s="561" t="s">
        <v>25</v>
      </c>
    </row>
    <row r="6195" spans="1:12" x14ac:dyDescent="0.25">
      <c r="A6195" s="561" t="s">
        <v>5738</v>
      </c>
      <c r="B6195" s="561" t="s">
        <v>5739</v>
      </c>
      <c r="C6195" s="561" t="s">
        <v>5935</v>
      </c>
      <c r="D6195" s="561" t="s">
        <v>5936</v>
      </c>
      <c r="E6195" s="562" t="s">
        <v>22</v>
      </c>
      <c r="F6195" s="561" t="s">
        <v>22</v>
      </c>
      <c r="G6195" s="561" t="s">
        <v>34518</v>
      </c>
      <c r="H6195" s="561" t="s">
        <v>5963</v>
      </c>
      <c r="I6195" s="561" t="s">
        <v>23868</v>
      </c>
      <c r="J6195" s="561" t="s">
        <v>24</v>
      </c>
      <c r="K6195" s="562" t="s">
        <v>3193</v>
      </c>
      <c r="L6195" s="561" t="s">
        <v>25</v>
      </c>
    </row>
    <row r="6196" spans="1:12" x14ac:dyDescent="0.25">
      <c r="A6196" s="561" t="s">
        <v>5738</v>
      </c>
      <c r="B6196" s="561" t="s">
        <v>5739</v>
      </c>
      <c r="C6196" s="561" t="s">
        <v>5935</v>
      </c>
      <c r="D6196" s="561" t="s">
        <v>5936</v>
      </c>
      <c r="E6196" s="562" t="s">
        <v>22</v>
      </c>
      <c r="F6196" s="561" t="s">
        <v>22</v>
      </c>
      <c r="G6196" s="561" t="s">
        <v>34519</v>
      </c>
      <c r="H6196" s="561" t="s">
        <v>5964</v>
      </c>
      <c r="I6196" s="561" t="s">
        <v>23868</v>
      </c>
      <c r="J6196" s="561" t="s">
        <v>24</v>
      </c>
      <c r="K6196" s="562" t="s">
        <v>7907</v>
      </c>
      <c r="L6196" s="561" t="s">
        <v>25</v>
      </c>
    </row>
    <row r="6197" spans="1:12" x14ac:dyDescent="0.25">
      <c r="A6197" s="561" t="s">
        <v>5738</v>
      </c>
      <c r="B6197" s="561" t="s">
        <v>5739</v>
      </c>
      <c r="C6197" s="561" t="s">
        <v>5935</v>
      </c>
      <c r="D6197" s="561" t="s">
        <v>5936</v>
      </c>
      <c r="E6197" s="562" t="s">
        <v>22</v>
      </c>
      <c r="F6197" s="561" t="s">
        <v>22</v>
      </c>
      <c r="G6197" s="561" t="s">
        <v>34521</v>
      </c>
      <c r="H6197" s="561" t="s">
        <v>5966</v>
      </c>
      <c r="I6197" s="561" t="s">
        <v>23868</v>
      </c>
      <c r="J6197" s="561" t="s">
        <v>24</v>
      </c>
      <c r="K6197" s="562" t="s">
        <v>38767</v>
      </c>
      <c r="L6197" s="561" t="s">
        <v>25</v>
      </c>
    </row>
    <row r="6198" spans="1:12" x14ac:dyDescent="0.25">
      <c r="A6198" s="561" t="s">
        <v>5738</v>
      </c>
      <c r="B6198" s="561" t="s">
        <v>5739</v>
      </c>
      <c r="C6198" s="561" t="s">
        <v>5935</v>
      </c>
      <c r="D6198" s="561" t="s">
        <v>5936</v>
      </c>
      <c r="E6198" s="562" t="s">
        <v>22</v>
      </c>
      <c r="F6198" s="561" t="s">
        <v>22</v>
      </c>
      <c r="G6198" s="561" t="s">
        <v>34522</v>
      </c>
      <c r="H6198" s="561" t="s">
        <v>5967</v>
      </c>
      <c r="I6198" s="561" t="s">
        <v>23868</v>
      </c>
      <c r="J6198" s="561" t="s">
        <v>24</v>
      </c>
      <c r="K6198" s="562" t="s">
        <v>38768</v>
      </c>
      <c r="L6198" s="561" t="s">
        <v>25</v>
      </c>
    </row>
    <row r="6199" spans="1:12" x14ac:dyDescent="0.25">
      <c r="A6199" s="561" t="s">
        <v>5738</v>
      </c>
      <c r="B6199" s="561" t="s">
        <v>5739</v>
      </c>
      <c r="C6199" s="561" t="s">
        <v>5935</v>
      </c>
      <c r="D6199" s="561" t="s">
        <v>5936</v>
      </c>
      <c r="E6199" s="562" t="s">
        <v>22</v>
      </c>
      <c r="F6199" s="561" t="s">
        <v>22</v>
      </c>
      <c r="G6199" s="561" t="s">
        <v>34524</v>
      </c>
      <c r="H6199" s="561" t="s">
        <v>5968</v>
      </c>
      <c r="I6199" s="561" t="s">
        <v>23868</v>
      </c>
      <c r="J6199" s="561" t="s">
        <v>24</v>
      </c>
      <c r="K6199" s="562" t="s">
        <v>8479</v>
      </c>
      <c r="L6199" s="561" t="s">
        <v>25</v>
      </c>
    </row>
    <row r="6200" spans="1:12" x14ac:dyDescent="0.25">
      <c r="A6200" s="561" t="s">
        <v>5738</v>
      </c>
      <c r="B6200" s="561" t="s">
        <v>5739</v>
      </c>
      <c r="C6200" s="561" t="s">
        <v>5970</v>
      </c>
      <c r="D6200" s="561" t="s">
        <v>5971</v>
      </c>
      <c r="E6200" s="562" t="s">
        <v>22</v>
      </c>
      <c r="F6200" s="561" t="s">
        <v>22</v>
      </c>
      <c r="G6200" s="561" t="s">
        <v>34525</v>
      </c>
      <c r="H6200" s="561" t="s">
        <v>34526</v>
      </c>
      <c r="I6200" s="561" t="s">
        <v>23148</v>
      </c>
      <c r="J6200" s="561" t="s">
        <v>7063</v>
      </c>
      <c r="K6200" s="562" t="s">
        <v>38769</v>
      </c>
      <c r="L6200" s="561" t="s">
        <v>25</v>
      </c>
    </row>
    <row r="6201" spans="1:12" x14ac:dyDescent="0.25">
      <c r="A6201" s="561" t="s">
        <v>5738</v>
      </c>
      <c r="B6201" s="561" t="s">
        <v>5739</v>
      </c>
      <c r="C6201" s="561" t="s">
        <v>34527</v>
      </c>
      <c r="D6201" s="561" t="s">
        <v>34528</v>
      </c>
      <c r="E6201" s="562" t="s">
        <v>22</v>
      </c>
      <c r="F6201" s="561" t="s">
        <v>22</v>
      </c>
      <c r="G6201" s="561" t="s">
        <v>34529</v>
      </c>
      <c r="H6201" s="561" t="s">
        <v>34530</v>
      </c>
      <c r="I6201" s="561" t="s">
        <v>23148</v>
      </c>
      <c r="J6201" s="561" t="s">
        <v>7063</v>
      </c>
      <c r="K6201" s="562" t="s">
        <v>38770</v>
      </c>
      <c r="L6201" s="561" t="s">
        <v>25</v>
      </c>
    </row>
    <row r="6202" spans="1:12" x14ac:dyDescent="0.25">
      <c r="A6202" s="561" t="s">
        <v>5738</v>
      </c>
      <c r="B6202" s="561" t="s">
        <v>5739</v>
      </c>
      <c r="C6202" s="561" t="s">
        <v>34527</v>
      </c>
      <c r="D6202" s="561" t="s">
        <v>34528</v>
      </c>
      <c r="E6202" s="562" t="s">
        <v>22</v>
      </c>
      <c r="F6202" s="561" t="s">
        <v>22</v>
      </c>
      <c r="G6202" s="561" t="s">
        <v>34532</v>
      </c>
      <c r="H6202" s="561" t="s">
        <v>34533</v>
      </c>
      <c r="I6202" s="561" t="s">
        <v>23148</v>
      </c>
      <c r="J6202" s="561" t="s">
        <v>24</v>
      </c>
      <c r="K6202" s="562" t="s">
        <v>7876</v>
      </c>
      <c r="L6202" s="561" t="s">
        <v>25</v>
      </c>
    </row>
    <row r="6203" spans="1:12" x14ac:dyDescent="0.25">
      <c r="A6203" s="561" t="s">
        <v>5738</v>
      </c>
      <c r="B6203" s="561" t="s">
        <v>5739</v>
      </c>
      <c r="C6203" s="561" t="s">
        <v>5972</v>
      </c>
      <c r="D6203" s="561" t="s">
        <v>5973</v>
      </c>
      <c r="E6203" s="562" t="s">
        <v>22</v>
      </c>
      <c r="F6203" s="561" t="s">
        <v>22</v>
      </c>
      <c r="G6203" s="561" t="s">
        <v>34534</v>
      </c>
      <c r="H6203" s="561" t="s">
        <v>5974</v>
      </c>
      <c r="I6203" s="561" t="s">
        <v>23868</v>
      </c>
      <c r="J6203" s="561" t="s">
        <v>7063</v>
      </c>
      <c r="K6203" s="562" t="s">
        <v>38771</v>
      </c>
      <c r="L6203" s="561" t="s">
        <v>25</v>
      </c>
    </row>
    <row r="6204" spans="1:12" x14ac:dyDescent="0.25">
      <c r="A6204" s="561" t="s">
        <v>5738</v>
      </c>
      <c r="B6204" s="561" t="s">
        <v>5739</v>
      </c>
      <c r="C6204" s="561" t="s">
        <v>5972</v>
      </c>
      <c r="D6204" s="561" t="s">
        <v>5973</v>
      </c>
      <c r="E6204" s="562" t="s">
        <v>22</v>
      </c>
      <c r="F6204" s="561" t="s">
        <v>22</v>
      </c>
      <c r="G6204" s="561" t="s">
        <v>34536</v>
      </c>
      <c r="H6204" s="561" t="s">
        <v>5975</v>
      </c>
      <c r="I6204" s="561" t="s">
        <v>23868</v>
      </c>
      <c r="J6204" s="561" t="s">
        <v>7063</v>
      </c>
      <c r="K6204" s="562" t="s">
        <v>38772</v>
      </c>
      <c r="L6204" s="561" t="s">
        <v>25</v>
      </c>
    </row>
    <row r="6205" spans="1:12" x14ac:dyDescent="0.25">
      <c r="A6205" s="561" t="s">
        <v>5738</v>
      </c>
      <c r="B6205" s="561" t="s">
        <v>5739</v>
      </c>
      <c r="C6205" s="561" t="s">
        <v>5972</v>
      </c>
      <c r="D6205" s="561" t="s">
        <v>5973</v>
      </c>
      <c r="E6205" s="562" t="s">
        <v>22</v>
      </c>
      <c r="F6205" s="561" t="s">
        <v>22</v>
      </c>
      <c r="G6205" s="561" t="s">
        <v>34538</v>
      </c>
      <c r="H6205" s="561" t="s">
        <v>5976</v>
      </c>
      <c r="I6205" s="561" t="s">
        <v>23148</v>
      </c>
      <c r="J6205" s="561" t="s">
        <v>7063</v>
      </c>
      <c r="K6205" s="562" t="s">
        <v>7859</v>
      </c>
      <c r="L6205" s="561" t="s">
        <v>25</v>
      </c>
    </row>
    <row r="6206" spans="1:12" x14ac:dyDescent="0.25">
      <c r="A6206" s="561" t="s">
        <v>5738</v>
      </c>
      <c r="B6206" s="561" t="s">
        <v>5739</v>
      </c>
      <c r="C6206" s="561" t="s">
        <v>5977</v>
      </c>
      <c r="D6206" s="561" t="s">
        <v>5978</v>
      </c>
      <c r="E6206" s="562" t="s">
        <v>22</v>
      </c>
      <c r="F6206" s="561" t="s">
        <v>22</v>
      </c>
      <c r="G6206" s="561" t="s">
        <v>34540</v>
      </c>
      <c r="H6206" s="561" t="s">
        <v>5979</v>
      </c>
      <c r="I6206" s="561" t="s">
        <v>23868</v>
      </c>
      <c r="J6206" s="561" t="s">
        <v>7063</v>
      </c>
      <c r="K6206" s="562" t="s">
        <v>38773</v>
      </c>
      <c r="L6206" s="561" t="s">
        <v>25</v>
      </c>
    </row>
    <row r="6207" spans="1:12" x14ac:dyDescent="0.25">
      <c r="A6207" s="561" t="s">
        <v>5738</v>
      </c>
      <c r="B6207" s="561" t="s">
        <v>5739</v>
      </c>
      <c r="C6207" s="561" t="s">
        <v>5977</v>
      </c>
      <c r="D6207" s="561" t="s">
        <v>5978</v>
      </c>
      <c r="E6207" s="562" t="s">
        <v>22</v>
      </c>
      <c r="F6207" s="561" t="s">
        <v>22</v>
      </c>
      <c r="G6207" s="561" t="s">
        <v>34541</v>
      </c>
      <c r="H6207" s="561" t="s">
        <v>5980</v>
      </c>
      <c r="I6207" s="561" t="s">
        <v>23868</v>
      </c>
      <c r="J6207" s="561" t="s">
        <v>7063</v>
      </c>
      <c r="K6207" s="562" t="s">
        <v>38774</v>
      </c>
      <c r="L6207" s="561" t="s">
        <v>25</v>
      </c>
    </row>
    <row r="6208" spans="1:12" x14ac:dyDescent="0.25">
      <c r="A6208" s="561" t="s">
        <v>5738</v>
      </c>
      <c r="B6208" s="561" t="s">
        <v>5739</v>
      </c>
      <c r="C6208" s="561" t="s">
        <v>5977</v>
      </c>
      <c r="D6208" s="561" t="s">
        <v>5978</v>
      </c>
      <c r="E6208" s="562" t="s">
        <v>22</v>
      </c>
      <c r="F6208" s="561" t="s">
        <v>22</v>
      </c>
      <c r="G6208" s="561" t="s">
        <v>34542</v>
      </c>
      <c r="H6208" s="561" t="s">
        <v>5981</v>
      </c>
      <c r="I6208" s="561" t="s">
        <v>23868</v>
      </c>
      <c r="J6208" s="561" t="s">
        <v>7063</v>
      </c>
      <c r="K6208" s="562" t="s">
        <v>23183</v>
      </c>
      <c r="L6208" s="561" t="s">
        <v>25</v>
      </c>
    </row>
    <row r="6209" spans="1:12" x14ac:dyDescent="0.25">
      <c r="A6209" s="561" t="s">
        <v>5738</v>
      </c>
      <c r="B6209" s="561" t="s">
        <v>5739</v>
      </c>
      <c r="C6209" s="561" t="s">
        <v>5977</v>
      </c>
      <c r="D6209" s="561" t="s">
        <v>5978</v>
      </c>
      <c r="E6209" s="562" t="s">
        <v>22</v>
      </c>
      <c r="F6209" s="561" t="s">
        <v>22</v>
      </c>
      <c r="G6209" s="561" t="s">
        <v>34543</v>
      </c>
      <c r="H6209" s="561" t="s">
        <v>5982</v>
      </c>
      <c r="I6209" s="561" t="s">
        <v>23868</v>
      </c>
      <c r="J6209" s="561" t="s">
        <v>7063</v>
      </c>
      <c r="K6209" s="562" t="s">
        <v>8128</v>
      </c>
      <c r="L6209" s="561" t="s">
        <v>25</v>
      </c>
    </row>
    <row r="6210" spans="1:12" x14ac:dyDescent="0.25">
      <c r="A6210" s="561" t="s">
        <v>5738</v>
      </c>
      <c r="B6210" s="561" t="s">
        <v>5739</v>
      </c>
      <c r="C6210" s="561" t="s">
        <v>5977</v>
      </c>
      <c r="D6210" s="561" t="s">
        <v>5978</v>
      </c>
      <c r="E6210" s="562" t="s">
        <v>22</v>
      </c>
      <c r="F6210" s="561" t="s">
        <v>22</v>
      </c>
      <c r="G6210" s="561" t="s">
        <v>34544</v>
      </c>
      <c r="H6210" s="561" t="s">
        <v>5983</v>
      </c>
      <c r="I6210" s="561" t="s">
        <v>23148</v>
      </c>
      <c r="J6210" s="561" t="s">
        <v>7063</v>
      </c>
      <c r="K6210" s="562" t="s">
        <v>147</v>
      </c>
      <c r="L6210" s="561" t="s">
        <v>25</v>
      </c>
    </row>
    <row r="6211" spans="1:12" x14ac:dyDescent="0.25">
      <c r="A6211" s="561" t="s">
        <v>5738</v>
      </c>
      <c r="B6211" s="561" t="s">
        <v>5739</v>
      </c>
      <c r="C6211" s="561" t="s">
        <v>5977</v>
      </c>
      <c r="D6211" s="561" t="s">
        <v>5978</v>
      </c>
      <c r="E6211" s="562" t="s">
        <v>22</v>
      </c>
      <c r="F6211" s="561" t="s">
        <v>22</v>
      </c>
      <c r="G6211" s="561" t="s">
        <v>34545</v>
      </c>
      <c r="H6211" s="561" t="s">
        <v>5985</v>
      </c>
      <c r="I6211" s="561" t="s">
        <v>23148</v>
      </c>
      <c r="J6211" s="561" t="s">
        <v>7063</v>
      </c>
      <c r="K6211" s="562" t="s">
        <v>30604</v>
      </c>
      <c r="L6211" s="561" t="s">
        <v>25</v>
      </c>
    </row>
    <row r="6212" spans="1:12" x14ac:dyDescent="0.25">
      <c r="A6212" s="561" t="s">
        <v>5738</v>
      </c>
      <c r="B6212" s="561" t="s">
        <v>5739</v>
      </c>
      <c r="C6212" s="561" t="s">
        <v>5977</v>
      </c>
      <c r="D6212" s="561" t="s">
        <v>5978</v>
      </c>
      <c r="E6212" s="562" t="s">
        <v>22</v>
      </c>
      <c r="F6212" s="561" t="s">
        <v>22</v>
      </c>
      <c r="G6212" s="561" t="s">
        <v>34547</v>
      </c>
      <c r="H6212" s="561" t="s">
        <v>5986</v>
      </c>
      <c r="I6212" s="561" t="s">
        <v>23868</v>
      </c>
      <c r="J6212" s="561" t="s">
        <v>7063</v>
      </c>
      <c r="K6212" s="562" t="s">
        <v>28256</v>
      </c>
      <c r="L6212" s="561" t="s">
        <v>25</v>
      </c>
    </row>
    <row r="6213" spans="1:12" x14ac:dyDescent="0.25">
      <c r="A6213" s="561" t="s">
        <v>5738</v>
      </c>
      <c r="B6213" s="561" t="s">
        <v>5739</v>
      </c>
      <c r="C6213" s="561" t="s">
        <v>5987</v>
      </c>
      <c r="D6213" s="561" t="s">
        <v>5988</v>
      </c>
      <c r="E6213" s="562" t="s">
        <v>22</v>
      </c>
      <c r="F6213" s="561" t="s">
        <v>22</v>
      </c>
      <c r="G6213" s="561" t="s">
        <v>34549</v>
      </c>
      <c r="H6213" s="561" t="s">
        <v>5989</v>
      </c>
      <c r="I6213" s="561" t="s">
        <v>23868</v>
      </c>
      <c r="J6213" s="561" t="s">
        <v>7063</v>
      </c>
      <c r="K6213" s="562" t="s">
        <v>38775</v>
      </c>
      <c r="L6213" s="561" t="s">
        <v>25</v>
      </c>
    </row>
    <row r="6214" spans="1:12" x14ac:dyDescent="0.25">
      <c r="A6214" s="561" t="s">
        <v>5738</v>
      </c>
      <c r="B6214" s="561" t="s">
        <v>5739</v>
      </c>
      <c r="C6214" s="561" t="s">
        <v>5987</v>
      </c>
      <c r="D6214" s="561" t="s">
        <v>5988</v>
      </c>
      <c r="E6214" s="562" t="s">
        <v>22</v>
      </c>
      <c r="F6214" s="561" t="s">
        <v>22</v>
      </c>
      <c r="G6214" s="561" t="s">
        <v>34550</v>
      </c>
      <c r="H6214" s="561" t="s">
        <v>5990</v>
      </c>
      <c r="I6214" s="561" t="s">
        <v>23868</v>
      </c>
      <c r="J6214" s="561" t="s">
        <v>7063</v>
      </c>
      <c r="K6214" s="562" t="s">
        <v>38776</v>
      </c>
      <c r="L6214" s="561" t="s">
        <v>25</v>
      </c>
    </row>
    <row r="6215" spans="1:12" x14ac:dyDescent="0.25">
      <c r="A6215" s="561" t="s">
        <v>5738</v>
      </c>
      <c r="B6215" s="561" t="s">
        <v>5739</v>
      </c>
      <c r="C6215" s="561" t="s">
        <v>5987</v>
      </c>
      <c r="D6215" s="561" t="s">
        <v>5988</v>
      </c>
      <c r="E6215" s="562" t="s">
        <v>22</v>
      </c>
      <c r="F6215" s="561" t="s">
        <v>22</v>
      </c>
      <c r="G6215" s="561" t="s">
        <v>34552</v>
      </c>
      <c r="H6215" s="561" t="s">
        <v>5992</v>
      </c>
      <c r="I6215" s="561" t="s">
        <v>23148</v>
      </c>
      <c r="J6215" s="561" t="s">
        <v>7063</v>
      </c>
      <c r="K6215" s="562" t="s">
        <v>2957</v>
      </c>
      <c r="L6215" s="561" t="s">
        <v>25</v>
      </c>
    </row>
    <row r="6216" spans="1:12" x14ac:dyDescent="0.25">
      <c r="A6216" s="561" t="s">
        <v>5738</v>
      </c>
      <c r="B6216" s="561" t="s">
        <v>5739</v>
      </c>
      <c r="C6216" s="561" t="s">
        <v>5987</v>
      </c>
      <c r="D6216" s="561" t="s">
        <v>5988</v>
      </c>
      <c r="E6216" s="562" t="s">
        <v>22</v>
      </c>
      <c r="F6216" s="561" t="s">
        <v>22</v>
      </c>
      <c r="G6216" s="561" t="s">
        <v>34553</v>
      </c>
      <c r="H6216" s="561" t="s">
        <v>5993</v>
      </c>
      <c r="I6216" s="561" t="s">
        <v>23868</v>
      </c>
      <c r="J6216" s="561" t="s">
        <v>7063</v>
      </c>
      <c r="K6216" s="562" t="s">
        <v>38777</v>
      </c>
      <c r="L6216" s="561" t="s">
        <v>25</v>
      </c>
    </row>
    <row r="6217" spans="1:12" x14ac:dyDescent="0.25">
      <c r="A6217" s="561" t="s">
        <v>5738</v>
      </c>
      <c r="B6217" s="561" t="s">
        <v>5739</v>
      </c>
      <c r="C6217" s="561" t="s">
        <v>5987</v>
      </c>
      <c r="D6217" s="561" t="s">
        <v>5988</v>
      </c>
      <c r="E6217" s="562" t="s">
        <v>22</v>
      </c>
      <c r="F6217" s="561" t="s">
        <v>22</v>
      </c>
      <c r="G6217" s="561" t="s">
        <v>34555</v>
      </c>
      <c r="H6217" s="561" t="s">
        <v>5994</v>
      </c>
      <c r="I6217" s="561" t="s">
        <v>23868</v>
      </c>
      <c r="J6217" s="561" t="s">
        <v>7063</v>
      </c>
      <c r="K6217" s="562" t="s">
        <v>38778</v>
      </c>
      <c r="L6217" s="561" t="s">
        <v>25</v>
      </c>
    </row>
    <row r="6218" spans="1:12" x14ac:dyDescent="0.25">
      <c r="A6218" s="561" t="s">
        <v>5738</v>
      </c>
      <c r="B6218" s="561" t="s">
        <v>5739</v>
      </c>
      <c r="C6218" s="561" t="s">
        <v>5996</v>
      </c>
      <c r="D6218" s="561" t="s">
        <v>5997</v>
      </c>
      <c r="E6218" s="562" t="s">
        <v>22</v>
      </c>
      <c r="F6218" s="561" t="s">
        <v>22</v>
      </c>
      <c r="G6218" s="561" t="s">
        <v>34556</v>
      </c>
      <c r="H6218" s="561" t="s">
        <v>5998</v>
      </c>
      <c r="I6218" s="561" t="s">
        <v>23868</v>
      </c>
      <c r="J6218" s="561" t="s">
        <v>24</v>
      </c>
      <c r="K6218" s="562" t="s">
        <v>1962</v>
      </c>
      <c r="L6218" s="561" t="s">
        <v>25</v>
      </c>
    </row>
    <row r="6219" spans="1:12" x14ac:dyDescent="0.25">
      <c r="A6219" s="561" t="s">
        <v>5738</v>
      </c>
      <c r="B6219" s="561" t="s">
        <v>5739</v>
      </c>
      <c r="C6219" s="561" t="s">
        <v>5996</v>
      </c>
      <c r="D6219" s="561" t="s">
        <v>5997</v>
      </c>
      <c r="E6219" s="562" t="s">
        <v>22</v>
      </c>
      <c r="F6219" s="561" t="s">
        <v>22</v>
      </c>
      <c r="G6219" s="561" t="s">
        <v>34557</v>
      </c>
      <c r="H6219" s="561" t="s">
        <v>5999</v>
      </c>
      <c r="I6219" s="561" t="s">
        <v>23868</v>
      </c>
      <c r="J6219" s="561" t="s">
        <v>24</v>
      </c>
      <c r="K6219" s="562" t="s">
        <v>7360</v>
      </c>
      <c r="L6219" s="561" t="s">
        <v>25</v>
      </c>
    </row>
    <row r="6220" spans="1:12" x14ac:dyDescent="0.25">
      <c r="A6220" s="561" t="s">
        <v>5738</v>
      </c>
      <c r="B6220" s="561" t="s">
        <v>5739</v>
      </c>
      <c r="C6220" s="561" t="s">
        <v>5996</v>
      </c>
      <c r="D6220" s="561" t="s">
        <v>5997</v>
      </c>
      <c r="E6220" s="562" t="s">
        <v>22</v>
      </c>
      <c r="F6220" s="561" t="s">
        <v>22</v>
      </c>
      <c r="G6220" s="561" t="s">
        <v>34558</v>
      </c>
      <c r="H6220" s="561" t="s">
        <v>6000</v>
      </c>
      <c r="I6220" s="561" t="s">
        <v>23868</v>
      </c>
      <c r="J6220" s="561" t="s">
        <v>24</v>
      </c>
      <c r="K6220" s="562" t="s">
        <v>7370</v>
      </c>
      <c r="L6220" s="561" t="s">
        <v>25</v>
      </c>
    </row>
    <row r="6221" spans="1:12" x14ac:dyDescent="0.25">
      <c r="A6221" s="561" t="s">
        <v>5738</v>
      </c>
      <c r="B6221" s="561" t="s">
        <v>5739</v>
      </c>
      <c r="C6221" s="561" t="s">
        <v>5996</v>
      </c>
      <c r="D6221" s="561" t="s">
        <v>5997</v>
      </c>
      <c r="E6221" s="562" t="s">
        <v>22</v>
      </c>
      <c r="F6221" s="561" t="s">
        <v>22</v>
      </c>
      <c r="G6221" s="561" t="s">
        <v>34559</v>
      </c>
      <c r="H6221" s="561" t="s">
        <v>6001</v>
      </c>
      <c r="I6221" s="561" t="s">
        <v>23868</v>
      </c>
      <c r="J6221" s="561" t="s">
        <v>24</v>
      </c>
      <c r="K6221" s="562" t="s">
        <v>1481</v>
      </c>
      <c r="L6221" s="561" t="s">
        <v>25</v>
      </c>
    </row>
    <row r="6222" spans="1:12" x14ac:dyDescent="0.25">
      <c r="A6222" s="561" t="s">
        <v>5738</v>
      </c>
      <c r="B6222" s="561" t="s">
        <v>5739</v>
      </c>
      <c r="C6222" s="561" t="s">
        <v>5996</v>
      </c>
      <c r="D6222" s="561" t="s">
        <v>5997</v>
      </c>
      <c r="E6222" s="562" t="s">
        <v>22</v>
      </c>
      <c r="F6222" s="561" t="s">
        <v>22</v>
      </c>
      <c r="G6222" s="561" t="s">
        <v>34560</v>
      </c>
      <c r="H6222" s="561" t="s">
        <v>6002</v>
      </c>
      <c r="I6222" s="561" t="s">
        <v>23868</v>
      </c>
      <c r="J6222" s="561" t="s">
        <v>24</v>
      </c>
      <c r="K6222" s="562" t="s">
        <v>2739</v>
      </c>
      <c r="L6222" s="561" t="s">
        <v>25</v>
      </c>
    </row>
    <row r="6223" spans="1:12" x14ac:dyDescent="0.25">
      <c r="A6223" s="561" t="s">
        <v>5738</v>
      </c>
      <c r="B6223" s="561" t="s">
        <v>5739</v>
      </c>
      <c r="C6223" s="561" t="s">
        <v>5996</v>
      </c>
      <c r="D6223" s="561" t="s">
        <v>5997</v>
      </c>
      <c r="E6223" s="562" t="s">
        <v>22</v>
      </c>
      <c r="F6223" s="561" t="s">
        <v>22</v>
      </c>
      <c r="G6223" s="561" t="s">
        <v>34561</v>
      </c>
      <c r="H6223" s="561" t="s">
        <v>6004</v>
      </c>
      <c r="I6223" s="561" t="s">
        <v>23868</v>
      </c>
      <c r="J6223" s="561" t="s">
        <v>24</v>
      </c>
      <c r="K6223" s="562" t="s">
        <v>8686</v>
      </c>
      <c r="L6223" s="561" t="s">
        <v>25</v>
      </c>
    </row>
    <row r="6224" spans="1:12" x14ac:dyDescent="0.25">
      <c r="A6224" s="561" t="s">
        <v>5738</v>
      </c>
      <c r="B6224" s="561" t="s">
        <v>5739</v>
      </c>
      <c r="C6224" s="561" t="s">
        <v>5996</v>
      </c>
      <c r="D6224" s="561" t="s">
        <v>5997</v>
      </c>
      <c r="E6224" s="562" t="s">
        <v>22</v>
      </c>
      <c r="F6224" s="561" t="s">
        <v>22</v>
      </c>
      <c r="G6224" s="561" t="s">
        <v>34562</v>
      </c>
      <c r="H6224" s="561" t="s">
        <v>6005</v>
      </c>
      <c r="I6224" s="561" t="s">
        <v>23868</v>
      </c>
      <c r="J6224" s="561" t="s">
        <v>24</v>
      </c>
      <c r="K6224" s="562" t="s">
        <v>354</v>
      </c>
      <c r="L6224" s="561" t="s">
        <v>25</v>
      </c>
    </row>
    <row r="6225" spans="1:12" x14ac:dyDescent="0.25">
      <c r="A6225" s="561" t="s">
        <v>5738</v>
      </c>
      <c r="B6225" s="561" t="s">
        <v>5739</v>
      </c>
      <c r="C6225" s="561" t="s">
        <v>5996</v>
      </c>
      <c r="D6225" s="561" t="s">
        <v>5997</v>
      </c>
      <c r="E6225" s="562" t="s">
        <v>22</v>
      </c>
      <c r="F6225" s="561" t="s">
        <v>22</v>
      </c>
      <c r="G6225" s="561" t="s">
        <v>34564</v>
      </c>
      <c r="H6225" s="561" t="s">
        <v>6006</v>
      </c>
      <c r="I6225" s="561" t="s">
        <v>23868</v>
      </c>
      <c r="J6225" s="561" t="s">
        <v>24</v>
      </c>
      <c r="K6225" s="562" t="s">
        <v>7719</v>
      </c>
      <c r="L6225" s="561" t="s">
        <v>25</v>
      </c>
    </row>
    <row r="6226" spans="1:12" x14ac:dyDescent="0.25">
      <c r="A6226" s="561" t="s">
        <v>4922</v>
      </c>
      <c r="B6226" s="561" t="s">
        <v>6007</v>
      </c>
      <c r="C6226" s="561" t="s">
        <v>6008</v>
      </c>
      <c r="D6226" s="561" t="s">
        <v>6009</v>
      </c>
      <c r="E6226" s="562" t="s">
        <v>22</v>
      </c>
      <c r="F6226" s="561" t="s">
        <v>22</v>
      </c>
      <c r="G6226" s="561" t="s">
        <v>34565</v>
      </c>
      <c r="H6226" s="561" t="s">
        <v>6010</v>
      </c>
      <c r="I6226" s="561" t="s">
        <v>25535</v>
      </c>
      <c r="J6226" s="561" t="s">
        <v>7063</v>
      </c>
      <c r="K6226" s="562" t="s">
        <v>38779</v>
      </c>
      <c r="L6226" s="561" t="s">
        <v>25</v>
      </c>
    </row>
    <row r="6227" spans="1:12" x14ac:dyDescent="0.25">
      <c r="A6227" s="561" t="s">
        <v>4922</v>
      </c>
      <c r="B6227" s="561" t="s">
        <v>6007</v>
      </c>
      <c r="C6227" s="561" t="s">
        <v>6008</v>
      </c>
      <c r="D6227" s="561" t="s">
        <v>6009</v>
      </c>
      <c r="E6227" s="562" t="s">
        <v>22</v>
      </c>
      <c r="F6227" s="561" t="s">
        <v>22</v>
      </c>
      <c r="G6227" s="561" t="s">
        <v>34567</v>
      </c>
      <c r="H6227" s="561" t="s">
        <v>6011</v>
      </c>
      <c r="I6227" s="561" t="s">
        <v>25535</v>
      </c>
      <c r="J6227" s="561" t="s">
        <v>7063</v>
      </c>
      <c r="K6227" s="562" t="s">
        <v>38780</v>
      </c>
      <c r="L6227" s="561" t="s">
        <v>25</v>
      </c>
    </row>
    <row r="6228" spans="1:12" x14ac:dyDescent="0.25">
      <c r="A6228" s="561" t="s">
        <v>4922</v>
      </c>
      <c r="B6228" s="561" t="s">
        <v>6007</v>
      </c>
      <c r="C6228" s="561" t="s">
        <v>6008</v>
      </c>
      <c r="D6228" s="561" t="s">
        <v>6009</v>
      </c>
      <c r="E6228" s="562" t="s">
        <v>22</v>
      </c>
      <c r="F6228" s="561" t="s">
        <v>22</v>
      </c>
      <c r="G6228" s="561" t="s">
        <v>34569</v>
      </c>
      <c r="H6228" s="561" t="s">
        <v>6012</v>
      </c>
      <c r="I6228" s="561" t="s">
        <v>25535</v>
      </c>
      <c r="J6228" s="561" t="s">
        <v>7063</v>
      </c>
      <c r="K6228" s="562" t="s">
        <v>38781</v>
      </c>
      <c r="L6228" s="561" t="s">
        <v>25</v>
      </c>
    </row>
    <row r="6229" spans="1:12" x14ac:dyDescent="0.25">
      <c r="A6229" s="561" t="s">
        <v>4922</v>
      </c>
      <c r="B6229" s="561" t="s">
        <v>6007</v>
      </c>
      <c r="C6229" s="561" t="s">
        <v>6008</v>
      </c>
      <c r="D6229" s="561" t="s">
        <v>6009</v>
      </c>
      <c r="E6229" s="562" t="s">
        <v>22</v>
      </c>
      <c r="F6229" s="561" t="s">
        <v>22</v>
      </c>
      <c r="G6229" s="561" t="s">
        <v>34571</v>
      </c>
      <c r="H6229" s="561" t="s">
        <v>6013</v>
      </c>
      <c r="I6229" s="561" t="s">
        <v>25535</v>
      </c>
      <c r="J6229" s="561" t="s">
        <v>7063</v>
      </c>
      <c r="K6229" s="562" t="s">
        <v>38782</v>
      </c>
      <c r="L6229" s="561" t="s">
        <v>25</v>
      </c>
    </row>
    <row r="6230" spans="1:12" x14ac:dyDescent="0.25">
      <c r="A6230" s="561" t="s">
        <v>4922</v>
      </c>
      <c r="B6230" s="561" t="s">
        <v>6007</v>
      </c>
      <c r="C6230" s="561" t="s">
        <v>6008</v>
      </c>
      <c r="D6230" s="561" t="s">
        <v>6009</v>
      </c>
      <c r="E6230" s="562" t="s">
        <v>22</v>
      </c>
      <c r="F6230" s="561" t="s">
        <v>22</v>
      </c>
      <c r="G6230" s="561" t="s">
        <v>34572</v>
      </c>
      <c r="H6230" s="561" t="s">
        <v>6014</v>
      </c>
      <c r="I6230" s="561" t="s">
        <v>25535</v>
      </c>
      <c r="J6230" s="561" t="s">
        <v>7063</v>
      </c>
      <c r="K6230" s="562" t="s">
        <v>38783</v>
      </c>
      <c r="L6230" s="561" t="s">
        <v>25</v>
      </c>
    </row>
    <row r="6231" spans="1:12" x14ac:dyDescent="0.25">
      <c r="A6231" s="561" t="s">
        <v>4922</v>
      </c>
      <c r="B6231" s="561" t="s">
        <v>6007</v>
      </c>
      <c r="C6231" s="561" t="s">
        <v>6008</v>
      </c>
      <c r="D6231" s="561" t="s">
        <v>6009</v>
      </c>
      <c r="E6231" s="562" t="s">
        <v>22</v>
      </c>
      <c r="F6231" s="561" t="s">
        <v>22</v>
      </c>
      <c r="G6231" s="561" t="s">
        <v>34574</v>
      </c>
      <c r="H6231" s="561" t="s">
        <v>6015</v>
      </c>
      <c r="I6231" s="561" t="s">
        <v>25535</v>
      </c>
      <c r="J6231" s="561" t="s">
        <v>7063</v>
      </c>
      <c r="K6231" s="562" t="s">
        <v>38784</v>
      </c>
      <c r="L6231" s="561" t="s">
        <v>25</v>
      </c>
    </row>
    <row r="6232" spans="1:12" x14ac:dyDescent="0.25">
      <c r="A6232" s="561" t="s">
        <v>4922</v>
      </c>
      <c r="B6232" s="561" t="s">
        <v>6007</v>
      </c>
      <c r="C6232" s="561" t="s">
        <v>6008</v>
      </c>
      <c r="D6232" s="561" t="s">
        <v>6009</v>
      </c>
      <c r="E6232" s="562" t="s">
        <v>22</v>
      </c>
      <c r="F6232" s="561" t="s">
        <v>22</v>
      </c>
      <c r="G6232" s="561" t="s">
        <v>34576</v>
      </c>
      <c r="H6232" s="561" t="s">
        <v>6016</v>
      </c>
      <c r="I6232" s="561" t="s">
        <v>25535</v>
      </c>
      <c r="J6232" s="561" t="s">
        <v>7063</v>
      </c>
      <c r="K6232" s="562" t="s">
        <v>38785</v>
      </c>
      <c r="L6232" s="561" t="s">
        <v>25</v>
      </c>
    </row>
    <row r="6233" spans="1:12" x14ac:dyDescent="0.25">
      <c r="A6233" s="561" t="s">
        <v>4922</v>
      </c>
      <c r="B6233" s="561" t="s">
        <v>6007</v>
      </c>
      <c r="C6233" s="561" t="s">
        <v>6008</v>
      </c>
      <c r="D6233" s="561" t="s">
        <v>6009</v>
      </c>
      <c r="E6233" s="562" t="s">
        <v>22</v>
      </c>
      <c r="F6233" s="561" t="s">
        <v>22</v>
      </c>
      <c r="G6233" s="561" t="s">
        <v>34578</v>
      </c>
      <c r="H6233" s="561" t="s">
        <v>6017</v>
      </c>
      <c r="I6233" s="561" t="s">
        <v>25535</v>
      </c>
      <c r="J6233" s="561" t="s">
        <v>7063</v>
      </c>
      <c r="K6233" s="562" t="s">
        <v>38017</v>
      </c>
      <c r="L6233" s="561" t="s">
        <v>25</v>
      </c>
    </row>
    <row r="6234" spans="1:12" x14ac:dyDescent="0.25">
      <c r="A6234" s="561" t="s">
        <v>4922</v>
      </c>
      <c r="B6234" s="561" t="s">
        <v>6007</v>
      </c>
      <c r="C6234" s="561" t="s">
        <v>6008</v>
      </c>
      <c r="D6234" s="561" t="s">
        <v>6009</v>
      </c>
      <c r="E6234" s="562" t="s">
        <v>22</v>
      </c>
      <c r="F6234" s="561" t="s">
        <v>22</v>
      </c>
      <c r="G6234" s="561" t="s">
        <v>34580</v>
      </c>
      <c r="H6234" s="561" t="s">
        <v>6018</v>
      </c>
      <c r="I6234" s="561" t="s">
        <v>25535</v>
      </c>
      <c r="J6234" s="561" t="s">
        <v>7063</v>
      </c>
      <c r="K6234" s="562" t="s">
        <v>38786</v>
      </c>
      <c r="L6234" s="561" t="s">
        <v>25</v>
      </c>
    </row>
    <row r="6235" spans="1:12" x14ac:dyDescent="0.25">
      <c r="A6235" s="561" t="s">
        <v>4922</v>
      </c>
      <c r="B6235" s="561" t="s">
        <v>6007</v>
      </c>
      <c r="C6235" s="561" t="s">
        <v>6008</v>
      </c>
      <c r="D6235" s="561" t="s">
        <v>6009</v>
      </c>
      <c r="E6235" s="562" t="s">
        <v>22</v>
      </c>
      <c r="F6235" s="561" t="s">
        <v>22</v>
      </c>
      <c r="G6235" s="561" t="s">
        <v>34582</v>
      </c>
      <c r="H6235" s="561" t="s">
        <v>6019</v>
      </c>
      <c r="I6235" s="561" t="s">
        <v>25535</v>
      </c>
      <c r="J6235" s="561" t="s">
        <v>7063</v>
      </c>
      <c r="K6235" s="562" t="s">
        <v>38787</v>
      </c>
      <c r="L6235" s="561" t="s">
        <v>25</v>
      </c>
    </row>
    <row r="6236" spans="1:12" x14ac:dyDescent="0.25">
      <c r="A6236" s="561" t="s">
        <v>4922</v>
      </c>
      <c r="B6236" s="561" t="s">
        <v>6007</v>
      </c>
      <c r="C6236" s="561" t="s">
        <v>6008</v>
      </c>
      <c r="D6236" s="561" t="s">
        <v>6009</v>
      </c>
      <c r="E6236" s="562" t="s">
        <v>22</v>
      </c>
      <c r="F6236" s="561" t="s">
        <v>22</v>
      </c>
      <c r="G6236" s="561" t="s">
        <v>34584</v>
      </c>
      <c r="H6236" s="561" t="s">
        <v>6020</v>
      </c>
      <c r="I6236" s="561" t="s">
        <v>25535</v>
      </c>
      <c r="J6236" s="561" t="s">
        <v>7063</v>
      </c>
      <c r="K6236" s="562" t="s">
        <v>38788</v>
      </c>
      <c r="L6236" s="561" t="s">
        <v>25</v>
      </c>
    </row>
    <row r="6237" spans="1:12" x14ac:dyDescent="0.25">
      <c r="A6237" s="561" t="s">
        <v>4922</v>
      </c>
      <c r="B6237" s="561" t="s">
        <v>6007</v>
      </c>
      <c r="C6237" s="561" t="s">
        <v>6008</v>
      </c>
      <c r="D6237" s="561" t="s">
        <v>6009</v>
      </c>
      <c r="E6237" s="562" t="s">
        <v>22</v>
      </c>
      <c r="F6237" s="561" t="s">
        <v>22</v>
      </c>
      <c r="G6237" s="561" t="s">
        <v>34586</v>
      </c>
      <c r="H6237" s="561" t="s">
        <v>6021</v>
      </c>
      <c r="I6237" s="561" t="s">
        <v>25535</v>
      </c>
      <c r="J6237" s="561" t="s">
        <v>7063</v>
      </c>
      <c r="K6237" s="562" t="s">
        <v>30358</v>
      </c>
      <c r="L6237" s="561" t="s">
        <v>25</v>
      </c>
    </row>
    <row r="6238" spans="1:12" x14ac:dyDescent="0.25">
      <c r="A6238" s="561" t="s">
        <v>4922</v>
      </c>
      <c r="B6238" s="561" t="s">
        <v>6007</v>
      </c>
      <c r="C6238" s="561" t="s">
        <v>6008</v>
      </c>
      <c r="D6238" s="561" t="s">
        <v>6009</v>
      </c>
      <c r="E6238" s="562" t="s">
        <v>22</v>
      </c>
      <c r="F6238" s="561" t="s">
        <v>22</v>
      </c>
      <c r="G6238" s="561" t="s">
        <v>34588</v>
      </c>
      <c r="H6238" s="561" t="s">
        <v>6022</v>
      </c>
      <c r="I6238" s="561" t="s">
        <v>25535</v>
      </c>
      <c r="J6238" s="561" t="s">
        <v>7063</v>
      </c>
      <c r="K6238" s="562" t="s">
        <v>38789</v>
      </c>
      <c r="L6238" s="561" t="s">
        <v>25</v>
      </c>
    </row>
    <row r="6239" spans="1:12" x14ac:dyDescent="0.25">
      <c r="A6239" s="561" t="s">
        <v>4922</v>
      </c>
      <c r="B6239" s="561" t="s">
        <v>6007</v>
      </c>
      <c r="C6239" s="561" t="s">
        <v>6008</v>
      </c>
      <c r="D6239" s="561" t="s">
        <v>6009</v>
      </c>
      <c r="E6239" s="562" t="s">
        <v>22</v>
      </c>
      <c r="F6239" s="561" t="s">
        <v>22</v>
      </c>
      <c r="G6239" s="561" t="s">
        <v>34590</v>
      </c>
      <c r="H6239" s="561" t="s">
        <v>6023</v>
      </c>
      <c r="I6239" s="561" t="s">
        <v>25535</v>
      </c>
      <c r="J6239" s="561" t="s">
        <v>7063</v>
      </c>
      <c r="K6239" s="562" t="s">
        <v>38790</v>
      </c>
      <c r="L6239" s="561" t="s">
        <v>25</v>
      </c>
    </row>
    <row r="6240" spans="1:12" x14ac:dyDescent="0.25">
      <c r="A6240" s="561" t="s">
        <v>4922</v>
      </c>
      <c r="B6240" s="561" t="s">
        <v>6007</v>
      </c>
      <c r="C6240" s="561" t="s">
        <v>6008</v>
      </c>
      <c r="D6240" s="561" t="s">
        <v>6009</v>
      </c>
      <c r="E6240" s="562" t="s">
        <v>22</v>
      </c>
      <c r="F6240" s="561" t="s">
        <v>22</v>
      </c>
      <c r="G6240" s="561" t="s">
        <v>34592</v>
      </c>
      <c r="H6240" s="561" t="s">
        <v>6024</v>
      </c>
      <c r="I6240" s="561" t="s">
        <v>25535</v>
      </c>
      <c r="J6240" s="561" t="s">
        <v>7063</v>
      </c>
      <c r="K6240" s="562" t="s">
        <v>38791</v>
      </c>
      <c r="L6240" s="561" t="s">
        <v>25</v>
      </c>
    </row>
    <row r="6241" spans="1:12" x14ac:dyDescent="0.25">
      <c r="A6241" s="561" t="s">
        <v>4922</v>
      </c>
      <c r="B6241" s="561" t="s">
        <v>6007</v>
      </c>
      <c r="C6241" s="561" t="s">
        <v>6008</v>
      </c>
      <c r="D6241" s="561" t="s">
        <v>6009</v>
      </c>
      <c r="E6241" s="562" t="s">
        <v>22</v>
      </c>
      <c r="F6241" s="561" t="s">
        <v>22</v>
      </c>
      <c r="G6241" s="561" t="s">
        <v>34594</v>
      </c>
      <c r="H6241" s="561" t="s">
        <v>6025</v>
      </c>
      <c r="I6241" s="561" t="s">
        <v>25535</v>
      </c>
      <c r="J6241" s="561" t="s">
        <v>7063</v>
      </c>
      <c r="K6241" s="562" t="s">
        <v>38792</v>
      </c>
      <c r="L6241" s="561" t="s">
        <v>25</v>
      </c>
    </row>
    <row r="6242" spans="1:12" x14ac:dyDescent="0.25">
      <c r="A6242" s="561" t="s">
        <v>4922</v>
      </c>
      <c r="B6242" s="561" t="s">
        <v>6007</v>
      </c>
      <c r="C6242" s="561" t="s">
        <v>6008</v>
      </c>
      <c r="D6242" s="561" t="s">
        <v>6009</v>
      </c>
      <c r="E6242" s="562" t="s">
        <v>22</v>
      </c>
      <c r="F6242" s="561" t="s">
        <v>22</v>
      </c>
      <c r="G6242" s="561" t="s">
        <v>34596</v>
      </c>
      <c r="H6242" s="561" t="s">
        <v>6026</v>
      </c>
      <c r="I6242" s="561" t="s">
        <v>25535</v>
      </c>
      <c r="J6242" s="561" t="s">
        <v>7063</v>
      </c>
      <c r="K6242" s="562" t="s">
        <v>38793</v>
      </c>
      <c r="L6242" s="561" t="s">
        <v>25</v>
      </c>
    </row>
    <row r="6243" spans="1:12" x14ac:dyDescent="0.25">
      <c r="A6243" s="561" t="s">
        <v>4922</v>
      </c>
      <c r="B6243" s="561" t="s">
        <v>6007</v>
      </c>
      <c r="C6243" s="561" t="s">
        <v>6008</v>
      </c>
      <c r="D6243" s="561" t="s">
        <v>6009</v>
      </c>
      <c r="E6243" s="562" t="s">
        <v>22</v>
      </c>
      <c r="F6243" s="561" t="s">
        <v>22</v>
      </c>
      <c r="G6243" s="561" t="s">
        <v>34598</v>
      </c>
      <c r="H6243" s="561" t="s">
        <v>6027</v>
      </c>
      <c r="I6243" s="561" t="s">
        <v>25535</v>
      </c>
      <c r="J6243" s="561" t="s">
        <v>7063</v>
      </c>
      <c r="K6243" s="562" t="s">
        <v>38794</v>
      </c>
      <c r="L6243" s="561" t="s">
        <v>25</v>
      </c>
    </row>
    <row r="6244" spans="1:12" x14ac:dyDescent="0.25">
      <c r="A6244" s="561" t="s">
        <v>4922</v>
      </c>
      <c r="B6244" s="561" t="s">
        <v>6007</v>
      </c>
      <c r="C6244" s="561" t="s">
        <v>6008</v>
      </c>
      <c r="D6244" s="561" t="s">
        <v>6009</v>
      </c>
      <c r="E6244" s="562" t="s">
        <v>22</v>
      </c>
      <c r="F6244" s="561" t="s">
        <v>22</v>
      </c>
      <c r="G6244" s="561" t="s">
        <v>34600</v>
      </c>
      <c r="H6244" s="561" t="s">
        <v>6028</v>
      </c>
      <c r="I6244" s="561" t="s">
        <v>25535</v>
      </c>
      <c r="J6244" s="561" t="s">
        <v>7063</v>
      </c>
      <c r="K6244" s="562" t="s">
        <v>38350</v>
      </c>
      <c r="L6244" s="561" t="s">
        <v>25</v>
      </c>
    </row>
    <row r="6245" spans="1:12" x14ac:dyDescent="0.25">
      <c r="A6245" s="561" t="s">
        <v>4922</v>
      </c>
      <c r="B6245" s="561" t="s">
        <v>6007</v>
      </c>
      <c r="C6245" s="561" t="s">
        <v>6008</v>
      </c>
      <c r="D6245" s="561" t="s">
        <v>6009</v>
      </c>
      <c r="E6245" s="562" t="s">
        <v>22</v>
      </c>
      <c r="F6245" s="561" t="s">
        <v>22</v>
      </c>
      <c r="G6245" s="561" t="s">
        <v>34602</v>
      </c>
      <c r="H6245" s="561" t="s">
        <v>6029</v>
      </c>
      <c r="I6245" s="561" t="s">
        <v>25535</v>
      </c>
      <c r="J6245" s="561" t="s">
        <v>7063</v>
      </c>
      <c r="K6245" s="562" t="s">
        <v>38795</v>
      </c>
      <c r="L6245" s="561" t="s">
        <v>25</v>
      </c>
    </row>
    <row r="6246" spans="1:12" x14ac:dyDescent="0.25">
      <c r="A6246" s="561" t="s">
        <v>4922</v>
      </c>
      <c r="B6246" s="561" t="s">
        <v>6007</v>
      </c>
      <c r="C6246" s="561" t="s">
        <v>6008</v>
      </c>
      <c r="D6246" s="561" t="s">
        <v>6009</v>
      </c>
      <c r="E6246" s="562" t="s">
        <v>22</v>
      </c>
      <c r="F6246" s="561" t="s">
        <v>22</v>
      </c>
      <c r="G6246" s="561" t="s">
        <v>34604</v>
      </c>
      <c r="H6246" s="561" t="s">
        <v>6030</v>
      </c>
      <c r="I6246" s="561" t="s">
        <v>25535</v>
      </c>
      <c r="J6246" s="561" t="s">
        <v>7063</v>
      </c>
      <c r="K6246" s="562" t="s">
        <v>38796</v>
      </c>
      <c r="L6246" s="561" t="s">
        <v>25</v>
      </c>
    </row>
    <row r="6247" spans="1:12" x14ac:dyDescent="0.25">
      <c r="A6247" s="561" t="s">
        <v>4922</v>
      </c>
      <c r="B6247" s="561" t="s">
        <v>6007</v>
      </c>
      <c r="C6247" s="561" t="s">
        <v>6008</v>
      </c>
      <c r="D6247" s="561" t="s">
        <v>6009</v>
      </c>
      <c r="E6247" s="562" t="s">
        <v>22</v>
      </c>
      <c r="F6247" s="561" t="s">
        <v>22</v>
      </c>
      <c r="G6247" s="561" t="s">
        <v>34606</v>
      </c>
      <c r="H6247" s="561" t="s">
        <v>6031</v>
      </c>
      <c r="I6247" s="561" t="s">
        <v>25535</v>
      </c>
      <c r="J6247" s="561" t="s">
        <v>7063</v>
      </c>
      <c r="K6247" s="562" t="s">
        <v>38797</v>
      </c>
      <c r="L6247" s="561" t="s">
        <v>25</v>
      </c>
    </row>
    <row r="6248" spans="1:12" x14ac:dyDescent="0.25">
      <c r="A6248" s="561" t="s">
        <v>4922</v>
      </c>
      <c r="B6248" s="561" t="s">
        <v>6007</v>
      </c>
      <c r="C6248" s="561" t="s">
        <v>6008</v>
      </c>
      <c r="D6248" s="561" t="s">
        <v>6009</v>
      </c>
      <c r="E6248" s="562" t="s">
        <v>22</v>
      </c>
      <c r="F6248" s="561" t="s">
        <v>22</v>
      </c>
      <c r="G6248" s="561" t="s">
        <v>34608</v>
      </c>
      <c r="H6248" s="561" t="s">
        <v>6032</v>
      </c>
      <c r="I6248" s="561" t="s">
        <v>25535</v>
      </c>
      <c r="J6248" s="561" t="s">
        <v>7063</v>
      </c>
      <c r="K6248" s="562" t="s">
        <v>38798</v>
      </c>
      <c r="L6248" s="561" t="s">
        <v>25</v>
      </c>
    </row>
    <row r="6249" spans="1:12" x14ac:dyDescent="0.25">
      <c r="A6249" s="561" t="s">
        <v>4922</v>
      </c>
      <c r="B6249" s="561" t="s">
        <v>6007</v>
      </c>
      <c r="C6249" s="561" t="s">
        <v>6008</v>
      </c>
      <c r="D6249" s="561" t="s">
        <v>6009</v>
      </c>
      <c r="E6249" s="562" t="s">
        <v>22</v>
      </c>
      <c r="F6249" s="561" t="s">
        <v>22</v>
      </c>
      <c r="G6249" s="561" t="s">
        <v>34610</v>
      </c>
      <c r="H6249" s="561" t="s">
        <v>6033</v>
      </c>
      <c r="I6249" s="561" t="s">
        <v>25535</v>
      </c>
      <c r="J6249" s="561" t="s">
        <v>7063</v>
      </c>
      <c r="K6249" s="562" t="s">
        <v>38799</v>
      </c>
      <c r="L6249" s="561" t="s">
        <v>25</v>
      </c>
    </row>
    <row r="6250" spans="1:12" x14ac:dyDescent="0.25">
      <c r="A6250" s="561" t="s">
        <v>4922</v>
      </c>
      <c r="B6250" s="561" t="s">
        <v>6007</v>
      </c>
      <c r="C6250" s="561" t="s">
        <v>6008</v>
      </c>
      <c r="D6250" s="561" t="s">
        <v>6009</v>
      </c>
      <c r="E6250" s="562" t="s">
        <v>22</v>
      </c>
      <c r="F6250" s="561" t="s">
        <v>22</v>
      </c>
      <c r="G6250" s="561" t="s">
        <v>34612</v>
      </c>
      <c r="H6250" s="561" t="s">
        <v>6034</v>
      </c>
      <c r="I6250" s="561" t="s">
        <v>25535</v>
      </c>
      <c r="J6250" s="561" t="s">
        <v>7063</v>
      </c>
      <c r="K6250" s="562" t="s">
        <v>38800</v>
      </c>
      <c r="L6250" s="561" t="s">
        <v>25</v>
      </c>
    </row>
    <row r="6251" spans="1:12" x14ac:dyDescent="0.25">
      <c r="A6251" s="561" t="s">
        <v>4922</v>
      </c>
      <c r="B6251" s="561" t="s">
        <v>6007</v>
      </c>
      <c r="C6251" s="561" t="s">
        <v>6008</v>
      </c>
      <c r="D6251" s="561" t="s">
        <v>6009</v>
      </c>
      <c r="E6251" s="562" t="s">
        <v>22</v>
      </c>
      <c r="F6251" s="561" t="s">
        <v>22</v>
      </c>
      <c r="G6251" s="561" t="s">
        <v>34614</v>
      </c>
      <c r="H6251" s="561" t="s">
        <v>6035</v>
      </c>
      <c r="I6251" s="561" t="s">
        <v>25535</v>
      </c>
      <c r="J6251" s="561" t="s">
        <v>7063</v>
      </c>
      <c r="K6251" s="562" t="s">
        <v>38801</v>
      </c>
      <c r="L6251" s="561" t="s">
        <v>25</v>
      </c>
    </row>
    <row r="6252" spans="1:12" x14ac:dyDescent="0.25">
      <c r="A6252" s="561" t="s">
        <v>4922</v>
      </c>
      <c r="B6252" s="561" t="s">
        <v>6007</v>
      </c>
      <c r="C6252" s="561" t="s">
        <v>6008</v>
      </c>
      <c r="D6252" s="561" t="s">
        <v>6009</v>
      </c>
      <c r="E6252" s="562" t="s">
        <v>22</v>
      </c>
      <c r="F6252" s="561" t="s">
        <v>22</v>
      </c>
      <c r="G6252" s="561" t="s">
        <v>34615</v>
      </c>
      <c r="H6252" s="561" t="s">
        <v>6036</v>
      </c>
      <c r="I6252" s="561" t="s">
        <v>25535</v>
      </c>
      <c r="J6252" s="561" t="s">
        <v>7063</v>
      </c>
      <c r="K6252" s="562" t="s">
        <v>38802</v>
      </c>
      <c r="L6252" s="561" t="s">
        <v>25</v>
      </c>
    </row>
    <row r="6253" spans="1:12" x14ac:dyDescent="0.25">
      <c r="A6253" s="561" t="s">
        <v>4922</v>
      </c>
      <c r="B6253" s="561" t="s">
        <v>6007</v>
      </c>
      <c r="C6253" s="561" t="s">
        <v>6008</v>
      </c>
      <c r="D6253" s="561" t="s">
        <v>6009</v>
      </c>
      <c r="E6253" s="562" t="s">
        <v>22</v>
      </c>
      <c r="F6253" s="561" t="s">
        <v>22</v>
      </c>
      <c r="G6253" s="561" t="s">
        <v>34617</v>
      </c>
      <c r="H6253" s="561" t="s">
        <v>6037</v>
      </c>
      <c r="I6253" s="561" t="s">
        <v>25535</v>
      </c>
      <c r="J6253" s="561" t="s">
        <v>7063</v>
      </c>
      <c r="K6253" s="562" t="s">
        <v>38803</v>
      </c>
      <c r="L6253" s="561" t="s">
        <v>25</v>
      </c>
    </row>
    <row r="6254" spans="1:12" x14ac:dyDescent="0.25">
      <c r="A6254" s="561" t="s">
        <v>4922</v>
      </c>
      <c r="B6254" s="561" t="s">
        <v>6007</v>
      </c>
      <c r="C6254" s="561" t="s">
        <v>6008</v>
      </c>
      <c r="D6254" s="561" t="s">
        <v>6009</v>
      </c>
      <c r="E6254" s="562" t="s">
        <v>22</v>
      </c>
      <c r="F6254" s="561" t="s">
        <v>22</v>
      </c>
      <c r="G6254" s="561" t="s">
        <v>34619</v>
      </c>
      <c r="H6254" s="561" t="s">
        <v>6038</v>
      </c>
      <c r="I6254" s="561" t="s">
        <v>25535</v>
      </c>
      <c r="J6254" s="561" t="s">
        <v>7063</v>
      </c>
      <c r="K6254" s="562" t="s">
        <v>38804</v>
      </c>
      <c r="L6254" s="561" t="s">
        <v>25</v>
      </c>
    </row>
    <row r="6255" spans="1:12" x14ac:dyDescent="0.25">
      <c r="A6255" s="561" t="s">
        <v>4922</v>
      </c>
      <c r="B6255" s="561" t="s">
        <v>6007</v>
      </c>
      <c r="C6255" s="561" t="s">
        <v>6008</v>
      </c>
      <c r="D6255" s="561" t="s">
        <v>6009</v>
      </c>
      <c r="E6255" s="562" t="s">
        <v>22</v>
      </c>
      <c r="F6255" s="561" t="s">
        <v>22</v>
      </c>
      <c r="G6255" s="561" t="s">
        <v>34621</v>
      </c>
      <c r="H6255" s="561" t="s">
        <v>6039</v>
      </c>
      <c r="I6255" s="561" t="s">
        <v>25535</v>
      </c>
      <c r="J6255" s="561" t="s">
        <v>7063</v>
      </c>
      <c r="K6255" s="562" t="s">
        <v>38805</v>
      </c>
      <c r="L6255" s="561" t="s">
        <v>25</v>
      </c>
    </row>
    <row r="6256" spans="1:12" x14ac:dyDescent="0.25">
      <c r="A6256" s="561" t="s">
        <v>4922</v>
      </c>
      <c r="B6256" s="561" t="s">
        <v>6007</v>
      </c>
      <c r="C6256" s="561" t="s">
        <v>6008</v>
      </c>
      <c r="D6256" s="561" t="s">
        <v>6009</v>
      </c>
      <c r="E6256" s="562" t="s">
        <v>22</v>
      </c>
      <c r="F6256" s="561" t="s">
        <v>22</v>
      </c>
      <c r="G6256" s="561" t="s">
        <v>34623</v>
      </c>
      <c r="H6256" s="561" t="s">
        <v>6040</v>
      </c>
      <c r="I6256" s="561" t="s">
        <v>25535</v>
      </c>
      <c r="J6256" s="561" t="s">
        <v>7063</v>
      </c>
      <c r="K6256" s="562" t="s">
        <v>38806</v>
      </c>
      <c r="L6256" s="561" t="s">
        <v>25</v>
      </c>
    </row>
    <row r="6257" spans="1:12" x14ac:dyDescent="0.25">
      <c r="A6257" s="561" t="s">
        <v>4922</v>
      </c>
      <c r="B6257" s="561" t="s">
        <v>6007</v>
      </c>
      <c r="C6257" s="561" t="s">
        <v>6008</v>
      </c>
      <c r="D6257" s="561" t="s">
        <v>6009</v>
      </c>
      <c r="E6257" s="562" t="s">
        <v>22</v>
      </c>
      <c r="F6257" s="561" t="s">
        <v>22</v>
      </c>
      <c r="G6257" s="561" t="s">
        <v>34625</v>
      </c>
      <c r="H6257" s="561" t="s">
        <v>6041</v>
      </c>
      <c r="I6257" s="561" t="s">
        <v>25535</v>
      </c>
      <c r="J6257" s="561" t="s">
        <v>7063</v>
      </c>
      <c r="K6257" s="562" t="s">
        <v>38807</v>
      </c>
      <c r="L6257" s="561" t="s">
        <v>25</v>
      </c>
    </row>
    <row r="6258" spans="1:12" x14ac:dyDescent="0.25">
      <c r="A6258" s="561" t="s">
        <v>4922</v>
      </c>
      <c r="B6258" s="561" t="s">
        <v>6007</v>
      </c>
      <c r="C6258" s="561" t="s">
        <v>6008</v>
      </c>
      <c r="D6258" s="561" t="s">
        <v>6009</v>
      </c>
      <c r="E6258" s="562" t="s">
        <v>22</v>
      </c>
      <c r="F6258" s="561" t="s">
        <v>22</v>
      </c>
      <c r="G6258" s="561" t="s">
        <v>34627</v>
      </c>
      <c r="H6258" s="561" t="s">
        <v>6042</v>
      </c>
      <c r="I6258" s="561" t="s">
        <v>25535</v>
      </c>
      <c r="J6258" s="561" t="s">
        <v>7063</v>
      </c>
      <c r="K6258" s="562" t="s">
        <v>8341</v>
      </c>
      <c r="L6258" s="561" t="s">
        <v>25</v>
      </c>
    </row>
    <row r="6259" spans="1:12" x14ac:dyDescent="0.25">
      <c r="A6259" s="561" t="s">
        <v>4922</v>
      </c>
      <c r="B6259" s="561" t="s">
        <v>6007</v>
      </c>
      <c r="C6259" s="561" t="s">
        <v>6008</v>
      </c>
      <c r="D6259" s="561" t="s">
        <v>6009</v>
      </c>
      <c r="E6259" s="562" t="s">
        <v>22</v>
      </c>
      <c r="F6259" s="561" t="s">
        <v>22</v>
      </c>
      <c r="G6259" s="561" t="s">
        <v>34629</v>
      </c>
      <c r="H6259" s="561" t="s">
        <v>6043</v>
      </c>
      <c r="I6259" s="561" t="s">
        <v>25535</v>
      </c>
      <c r="J6259" s="561" t="s">
        <v>7063</v>
      </c>
      <c r="K6259" s="562" t="s">
        <v>38808</v>
      </c>
      <c r="L6259" s="561" t="s">
        <v>25</v>
      </c>
    </row>
    <row r="6260" spans="1:12" x14ac:dyDescent="0.25">
      <c r="A6260" s="561" t="s">
        <v>4922</v>
      </c>
      <c r="B6260" s="561" t="s">
        <v>6007</v>
      </c>
      <c r="C6260" s="561" t="s">
        <v>6008</v>
      </c>
      <c r="D6260" s="561" t="s">
        <v>6009</v>
      </c>
      <c r="E6260" s="562" t="s">
        <v>22</v>
      </c>
      <c r="F6260" s="561" t="s">
        <v>22</v>
      </c>
      <c r="G6260" s="561" t="s">
        <v>34631</v>
      </c>
      <c r="H6260" s="561" t="s">
        <v>6044</v>
      </c>
      <c r="I6260" s="561" t="s">
        <v>25535</v>
      </c>
      <c r="J6260" s="561" t="s">
        <v>7063</v>
      </c>
      <c r="K6260" s="562" t="s">
        <v>38809</v>
      </c>
      <c r="L6260" s="561" t="s">
        <v>25</v>
      </c>
    </row>
    <row r="6261" spans="1:12" x14ac:dyDescent="0.25">
      <c r="A6261" s="561" t="s">
        <v>4922</v>
      </c>
      <c r="B6261" s="561" t="s">
        <v>6007</v>
      </c>
      <c r="C6261" s="561" t="s">
        <v>6008</v>
      </c>
      <c r="D6261" s="561" t="s">
        <v>6009</v>
      </c>
      <c r="E6261" s="562" t="s">
        <v>22</v>
      </c>
      <c r="F6261" s="561" t="s">
        <v>22</v>
      </c>
      <c r="G6261" s="561" t="s">
        <v>34633</v>
      </c>
      <c r="H6261" s="561" t="s">
        <v>6045</v>
      </c>
      <c r="I6261" s="561" t="s">
        <v>25535</v>
      </c>
      <c r="J6261" s="561" t="s">
        <v>7063</v>
      </c>
      <c r="K6261" s="562" t="s">
        <v>38810</v>
      </c>
      <c r="L6261" s="561" t="s">
        <v>25</v>
      </c>
    </row>
    <row r="6262" spans="1:12" x14ac:dyDescent="0.25">
      <c r="A6262" s="561" t="s">
        <v>4922</v>
      </c>
      <c r="B6262" s="561" t="s">
        <v>6007</v>
      </c>
      <c r="C6262" s="561" t="s">
        <v>6008</v>
      </c>
      <c r="D6262" s="561" t="s">
        <v>6009</v>
      </c>
      <c r="E6262" s="562" t="s">
        <v>22</v>
      </c>
      <c r="F6262" s="561" t="s">
        <v>22</v>
      </c>
      <c r="G6262" s="561" t="s">
        <v>34635</v>
      </c>
      <c r="H6262" s="561" t="s">
        <v>6046</v>
      </c>
      <c r="I6262" s="561" t="s">
        <v>25535</v>
      </c>
      <c r="J6262" s="561" t="s">
        <v>7063</v>
      </c>
      <c r="K6262" s="562" t="s">
        <v>38811</v>
      </c>
      <c r="L6262" s="561" t="s">
        <v>25</v>
      </c>
    </row>
    <row r="6263" spans="1:12" x14ac:dyDescent="0.25">
      <c r="A6263" s="561" t="s">
        <v>4922</v>
      </c>
      <c r="B6263" s="561" t="s">
        <v>6007</v>
      </c>
      <c r="C6263" s="561" t="s">
        <v>6008</v>
      </c>
      <c r="D6263" s="561" t="s">
        <v>6009</v>
      </c>
      <c r="E6263" s="562" t="s">
        <v>22</v>
      </c>
      <c r="F6263" s="561" t="s">
        <v>22</v>
      </c>
      <c r="G6263" s="561" t="s">
        <v>34637</v>
      </c>
      <c r="H6263" s="561" t="s">
        <v>6047</v>
      </c>
      <c r="I6263" s="561" t="s">
        <v>25535</v>
      </c>
      <c r="J6263" s="561" t="s">
        <v>7063</v>
      </c>
      <c r="K6263" s="562" t="s">
        <v>38812</v>
      </c>
      <c r="L6263" s="561" t="s">
        <v>25</v>
      </c>
    </row>
    <row r="6264" spans="1:12" x14ac:dyDescent="0.25">
      <c r="A6264" s="561" t="s">
        <v>4922</v>
      </c>
      <c r="B6264" s="561" t="s">
        <v>6007</v>
      </c>
      <c r="C6264" s="561" t="s">
        <v>6008</v>
      </c>
      <c r="D6264" s="561" t="s">
        <v>6009</v>
      </c>
      <c r="E6264" s="562" t="s">
        <v>22</v>
      </c>
      <c r="F6264" s="561" t="s">
        <v>22</v>
      </c>
      <c r="G6264" s="561" t="s">
        <v>34639</v>
      </c>
      <c r="H6264" s="561" t="s">
        <v>6048</v>
      </c>
      <c r="I6264" s="561" t="s">
        <v>25535</v>
      </c>
      <c r="J6264" s="561" t="s">
        <v>7063</v>
      </c>
      <c r="K6264" s="562" t="s">
        <v>38813</v>
      </c>
      <c r="L6264" s="561" t="s">
        <v>25</v>
      </c>
    </row>
    <row r="6265" spans="1:12" x14ac:dyDescent="0.25">
      <c r="A6265" s="561" t="s">
        <v>4922</v>
      </c>
      <c r="B6265" s="561" t="s">
        <v>6007</v>
      </c>
      <c r="C6265" s="561" t="s">
        <v>6008</v>
      </c>
      <c r="D6265" s="561" t="s">
        <v>6009</v>
      </c>
      <c r="E6265" s="562" t="s">
        <v>22</v>
      </c>
      <c r="F6265" s="561" t="s">
        <v>22</v>
      </c>
      <c r="G6265" s="561" t="s">
        <v>34641</v>
      </c>
      <c r="H6265" s="561" t="s">
        <v>6049</v>
      </c>
      <c r="I6265" s="561" t="s">
        <v>25535</v>
      </c>
      <c r="J6265" s="561" t="s">
        <v>7063</v>
      </c>
      <c r="K6265" s="562" t="s">
        <v>38814</v>
      </c>
      <c r="L6265" s="561" t="s">
        <v>25</v>
      </c>
    </row>
    <row r="6266" spans="1:12" x14ac:dyDescent="0.25">
      <c r="A6266" s="561" t="s">
        <v>4922</v>
      </c>
      <c r="B6266" s="561" t="s">
        <v>6007</v>
      </c>
      <c r="C6266" s="561" t="s">
        <v>6008</v>
      </c>
      <c r="D6266" s="561" t="s">
        <v>6009</v>
      </c>
      <c r="E6266" s="562" t="s">
        <v>22</v>
      </c>
      <c r="F6266" s="561" t="s">
        <v>22</v>
      </c>
      <c r="G6266" s="561" t="s">
        <v>34643</v>
      </c>
      <c r="H6266" s="561" t="s">
        <v>6050</v>
      </c>
      <c r="I6266" s="561" t="s">
        <v>25535</v>
      </c>
      <c r="J6266" s="561" t="s">
        <v>7063</v>
      </c>
      <c r="K6266" s="562" t="s">
        <v>38815</v>
      </c>
      <c r="L6266" s="561" t="s">
        <v>25</v>
      </c>
    </row>
    <row r="6267" spans="1:12" x14ac:dyDescent="0.25">
      <c r="A6267" s="561" t="s">
        <v>4922</v>
      </c>
      <c r="B6267" s="561" t="s">
        <v>6007</v>
      </c>
      <c r="C6267" s="561" t="s">
        <v>6008</v>
      </c>
      <c r="D6267" s="561" t="s">
        <v>6009</v>
      </c>
      <c r="E6267" s="562" t="s">
        <v>22</v>
      </c>
      <c r="F6267" s="561" t="s">
        <v>22</v>
      </c>
      <c r="G6267" s="561" t="s">
        <v>34645</v>
      </c>
      <c r="H6267" s="561" t="s">
        <v>6051</v>
      </c>
      <c r="I6267" s="561" t="s">
        <v>25535</v>
      </c>
      <c r="J6267" s="561" t="s">
        <v>7063</v>
      </c>
      <c r="K6267" s="562" t="s">
        <v>38816</v>
      </c>
      <c r="L6267" s="561" t="s">
        <v>25</v>
      </c>
    </row>
    <row r="6268" spans="1:12" x14ac:dyDescent="0.25">
      <c r="A6268" s="561" t="s">
        <v>4922</v>
      </c>
      <c r="B6268" s="561" t="s">
        <v>6007</v>
      </c>
      <c r="C6268" s="561" t="s">
        <v>6008</v>
      </c>
      <c r="D6268" s="561" t="s">
        <v>6009</v>
      </c>
      <c r="E6268" s="562" t="s">
        <v>22</v>
      </c>
      <c r="F6268" s="561" t="s">
        <v>22</v>
      </c>
      <c r="G6268" s="561" t="s">
        <v>34647</v>
      </c>
      <c r="H6268" s="561" t="s">
        <v>6052</v>
      </c>
      <c r="I6268" s="561" t="s">
        <v>25535</v>
      </c>
      <c r="J6268" s="561" t="s">
        <v>7063</v>
      </c>
      <c r="K6268" s="562" t="s">
        <v>38817</v>
      </c>
      <c r="L6268" s="561" t="s">
        <v>25</v>
      </c>
    </row>
    <row r="6269" spans="1:12" x14ac:dyDescent="0.25">
      <c r="A6269" s="561" t="s">
        <v>4922</v>
      </c>
      <c r="B6269" s="561" t="s">
        <v>6007</v>
      </c>
      <c r="C6269" s="561" t="s">
        <v>6008</v>
      </c>
      <c r="D6269" s="561" t="s">
        <v>6009</v>
      </c>
      <c r="E6269" s="562" t="s">
        <v>22</v>
      </c>
      <c r="F6269" s="561" t="s">
        <v>22</v>
      </c>
      <c r="G6269" s="561" t="s">
        <v>34649</v>
      </c>
      <c r="H6269" s="561" t="s">
        <v>6053</v>
      </c>
      <c r="I6269" s="561" t="s">
        <v>25535</v>
      </c>
      <c r="J6269" s="561" t="s">
        <v>7063</v>
      </c>
      <c r="K6269" s="562" t="s">
        <v>38818</v>
      </c>
      <c r="L6269" s="561" t="s">
        <v>25</v>
      </c>
    </row>
    <row r="6270" spans="1:12" x14ac:dyDescent="0.25">
      <c r="A6270" s="561" t="s">
        <v>4922</v>
      </c>
      <c r="B6270" s="561" t="s">
        <v>6007</v>
      </c>
      <c r="C6270" s="561" t="s">
        <v>6008</v>
      </c>
      <c r="D6270" s="561" t="s">
        <v>6009</v>
      </c>
      <c r="E6270" s="562" t="s">
        <v>22</v>
      </c>
      <c r="F6270" s="561" t="s">
        <v>22</v>
      </c>
      <c r="G6270" s="561" t="s">
        <v>34651</v>
      </c>
      <c r="H6270" s="561" t="s">
        <v>6054</v>
      </c>
      <c r="I6270" s="561" t="s">
        <v>25535</v>
      </c>
      <c r="J6270" s="561" t="s">
        <v>7063</v>
      </c>
      <c r="K6270" s="562" t="s">
        <v>38819</v>
      </c>
      <c r="L6270" s="561" t="s">
        <v>25</v>
      </c>
    </row>
    <row r="6271" spans="1:12" x14ac:dyDescent="0.25">
      <c r="A6271" s="561" t="s">
        <v>4922</v>
      </c>
      <c r="B6271" s="561" t="s">
        <v>6007</v>
      </c>
      <c r="C6271" s="561" t="s">
        <v>6008</v>
      </c>
      <c r="D6271" s="561" t="s">
        <v>6009</v>
      </c>
      <c r="E6271" s="562" t="s">
        <v>22</v>
      </c>
      <c r="F6271" s="561" t="s">
        <v>22</v>
      </c>
      <c r="G6271" s="561" t="s">
        <v>34652</v>
      </c>
      <c r="H6271" s="561" t="s">
        <v>6055</v>
      </c>
      <c r="I6271" s="561" t="s">
        <v>25535</v>
      </c>
      <c r="J6271" s="561" t="s">
        <v>7063</v>
      </c>
      <c r="K6271" s="562" t="s">
        <v>38820</v>
      </c>
      <c r="L6271" s="561" t="s">
        <v>25</v>
      </c>
    </row>
    <row r="6272" spans="1:12" x14ac:dyDescent="0.25">
      <c r="A6272" s="561" t="s">
        <v>4922</v>
      </c>
      <c r="B6272" s="561" t="s">
        <v>6007</v>
      </c>
      <c r="C6272" s="561" t="s">
        <v>6008</v>
      </c>
      <c r="D6272" s="561" t="s">
        <v>6009</v>
      </c>
      <c r="E6272" s="562" t="s">
        <v>22</v>
      </c>
      <c r="F6272" s="561" t="s">
        <v>22</v>
      </c>
      <c r="G6272" s="561" t="s">
        <v>34654</v>
      </c>
      <c r="H6272" s="561" t="s">
        <v>6056</v>
      </c>
      <c r="I6272" s="561" t="s">
        <v>25535</v>
      </c>
      <c r="J6272" s="561" t="s">
        <v>7063</v>
      </c>
      <c r="K6272" s="562" t="s">
        <v>31298</v>
      </c>
      <c r="L6272" s="561" t="s">
        <v>25</v>
      </c>
    </row>
    <row r="6273" spans="1:12" x14ac:dyDescent="0.25">
      <c r="A6273" s="561" t="s">
        <v>4922</v>
      </c>
      <c r="B6273" s="561" t="s">
        <v>6007</v>
      </c>
      <c r="C6273" s="561" t="s">
        <v>6008</v>
      </c>
      <c r="D6273" s="561" t="s">
        <v>6009</v>
      </c>
      <c r="E6273" s="562" t="s">
        <v>22</v>
      </c>
      <c r="F6273" s="561" t="s">
        <v>22</v>
      </c>
      <c r="G6273" s="561" t="s">
        <v>34656</v>
      </c>
      <c r="H6273" s="561" t="s">
        <v>6057</v>
      </c>
      <c r="I6273" s="561" t="s">
        <v>25535</v>
      </c>
      <c r="J6273" s="561" t="s">
        <v>7063</v>
      </c>
      <c r="K6273" s="562" t="s">
        <v>38821</v>
      </c>
      <c r="L6273" s="561" t="s">
        <v>25</v>
      </c>
    </row>
    <row r="6274" spans="1:12" x14ac:dyDescent="0.25">
      <c r="A6274" s="561" t="s">
        <v>4922</v>
      </c>
      <c r="B6274" s="561" t="s">
        <v>6007</v>
      </c>
      <c r="C6274" s="561" t="s">
        <v>6008</v>
      </c>
      <c r="D6274" s="561" t="s">
        <v>6009</v>
      </c>
      <c r="E6274" s="562" t="s">
        <v>22</v>
      </c>
      <c r="F6274" s="561" t="s">
        <v>22</v>
      </c>
      <c r="G6274" s="561" t="s">
        <v>34658</v>
      </c>
      <c r="H6274" s="561" t="s">
        <v>6058</v>
      </c>
      <c r="I6274" s="561" t="s">
        <v>25535</v>
      </c>
      <c r="J6274" s="561" t="s">
        <v>7063</v>
      </c>
      <c r="K6274" s="562" t="s">
        <v>38822</v>
      </c>
      <c r="L6274" s="561" t="s">
        <v>25</v>
      </c>
    </row>
    <row r="6275" spans="1:12" x14ac:dyDescent="0.25">
      <c r="A6275" s="561" t="s">
        <v>4922</v>
      </c>
      <c r="B6275" s="561" t="s">
        <v>6007</v>
      </c>
      <c r="C6275" s="561" t="s">
        <v>6008</v>
      </c>
      <c r="D6275" s="561" t="s">
        <v>6009</v>
      </c>
      <c r="E6275" s="562" t="s">
        <v>22</v>
      </c>
      <c r="F6275" s="561" t="s">
        <v>22</v>
      </c>
      <c r="G6275" s="561" t="s">
        <v>34660</v>
      </c>
      <c r="H6275" s="561" t="s">
        <v>6059</v>
      </c>
      <c r="I6275" s="561" t="s">
        <v>25535</v>
      </c>
      <c r="J6275" s="561" t="s">
        <v>7063</v>
      </c>
      <c r="K6275" s="562" t="s">
        <v>38823</v>
      </c>
      <c r="L6275" s="561" t="s">
        <v>25</v>
      </c>
    </row>
    <row r="6276" spans="1:12" x14ac:dyDescent="0.25">
      <c r="A6276" s="561" t="s">
        <v>4922</v>
      </c>
      <c r="B6276" s="561" t="s">
        <v>6007</v>
      </c>
      <c r="C6276" s="561" t="s">
        <v>6008</v>
      </c>
      <c r="D6276" s="561" t="s">
        <v>6009</v>
      </c>
      <c r="E6276" s="562" t="s">
        <v>22</v>
      </c>
      <c r="F6276" s="561" t="s">
        <v>22</v>
      </c>
      <c r="G6276" s="561" t="s">
        <v>34662</v>
      </c>
      <c r="H6276" s="561" t="s">
        <v>6060</v>
      </c>
      <c r="I6276" s="561" t="s">
        <v>25535</v>
      </c>
      <c r="J6276" s="561" t="s">
        <v>7063</v>
      </c>
      <c r="K6276" s="562" t="s">
        <v>38824</v>
      </c>
      <c r="L6276" s="561" t="s">
        <v>25</v>
      </c>
    </row>
    <row r="6277" spans="1:12" x14ac:dyDescent="0.25">
      <c r="A6277" s="561" t="s">
        <v>4922</v>
      </c>
      <c r="B6277" s="561" t="s">
        <v>6007</v>
      </c>
      <c r="C6277" s="561" t="s">
        <v>6008</v>
      </c>
      <c r="D6277" s="561" t="s">
        <v>6009</v>
      </c>
      <c r="E6277" s="562" t="s">
        <v>22</v>
      </c>
      <c r="F6277" s="561" t="s">
        <v>22</v>
      </c>
      <c r="G6277" s="561" t="s">
        <v>34664</v>
      </c>
      <c r="H6277" s="561" t="s">
        <v>6061</v>
      </c>
      <c r="I6277" s="561" t="s">
        <v>25535</v>
      </c>
      <c r="J6277" s="561" t="s">
        <v>7063</v>
      </c>
      <c r="K6277" s="562" t="s">
        <v>38825</v>
      </c>
      <c r="L6277" s="561" t="s">
        <v>25</v>
      </c>
    </row>
    <row r="6278" spans="1:12" x14ac:dyDescent="0.25">
      <c r="A6278" s="561" t="s">
        <v>4922</v>
      </c>
      <c r="B6278" s="561" t="s">
        <v>6007</v>
      </c>
      <c r="C6278" s="561" t="s">
        <v>6008</v>
      </c>
      <c r="D6278" s="561" t="s">
        <v>6009</v>
      </c>
      <c r="E6278" s="562" t="s">
        <v>22</v>
      </c>
      <c r="F6278" s="561" t="s">
        <v>22</v>
      </c>
      <c r="G6278" s="561" t="s">
        <v>34666</v>
      </c>
      <c r="H6278" s="561" t="s">
        <v>6062</v>
      </c>
      <c r="I6278" s="561" t="s">
        <v>25535</v>
      </c>
      <c r="J6278" s="561" t="s">
        <v>7063</v>
      </c>
      <c r="K6278" s="562" t="s">
        <v>38826</v>
      </c>
      <c r="L6278" s="561" t="s">
        <v>25</v>
      </c>
    </row>
    <row r="6279" spans="1:12" x14ac:dyDescent="0.25">
      <c r="A6279" s="561" t="s">
        <v>4922</v>
      </c>
      <c r="B6279" s="561" t="s">
        <v>6007</v>
      </c>
      <c r="C6279" s="561" t="s">
        <v>6008</v>
      </c>
      <c r="D6279" s="561" t="s">
        <v>6009</v>
      </c>
      <c r="E6279" s="562" t="s">
        <v>22</v>
      </c>
      <c r="F6279" s="561" t="s">
        <v>22</v>
      </c>
      <c r="G6279" s="561" t="s">
        <v>34668</v>
      </c>
      <c r="H6279" s="561" t="s">
        <v>6063</v>
      </c>
      <c r="I6279" s="561" t="s">
        <v>25535</v>
      </c>
      <c r="J6279" s="561" t="s">
        <v>7063</v>
      </c>
      <c r="K6279" s="562" t="s">
        <v>38827</v>
      </c>
      <c r="L6279" s="561" t="s">
        <v>25</v>
      </c>
    </row>
    <row r="6280" spans="1:12" x14ac:dyDescent="0.25">
      <c r="A6280" s="561" t="s">
        <v>4922</v>
      </c>
      <c r="B6280" s="561" t="s">
        <v>6007</v>
      </c>
      <c r="C6280" s="561" t="s">
        <v>6008</v>
      </c>
      <c r="D6280" s="561" t="s">
        <v>6009</v>
      </c>
      <c r="E6280" s="562" t="s">
        <v>22</v>
      </c>
      <c r="F6280" s="561" t="s">
        <v>22</v>
      </c>
      <c r="G6280" s="561" t="s">
        <v>34670</v>
      </c>
      <c r="H6280" s="561" t="s">
        <v>6064</v>
      </c>
      <c r="I6280" s="561" t="s">
        <v>25535</v>
      </c>
      <c r="J6280" s="561" t="s">
        <v>7063</v>
      </c>
      <c r="K6280" s="562" t="s">
        <v>38828</v>
      </c>
      <c r="L6280" s="561" t="s">
        <v>25</v>
      </c>
    </row>
    <row r="6281" spans="1:12" x14ac:dyDescent="0.25">
      <c r="A6281" s="561" t="s">
        <v>4922</v>
      </c>
      <c r="B6281" s="561" t="s">
        <v>6007</v>
      </c>
      <c r="C6281" s="561" t="s">
        <v>6008</v>
      </c>
      <c r="D6281" s="561" t="s">
        <v>6009</v>
      </c>
      <c r="E6281" s="562" t="s">
        <v>22</v>
      </c>
      <c r="F6281" s="561" t="s">
        <v>22</v>
      </c>
      <c r="G6281" s="561" t="s">
        <v>34672</v>
      </c>
      <c r="H6281" s="561" t="s">
        <v>6065</v>
      </c>
      <c r="I6281" s="561" t="s">
        <v>25535</v>
      </c>
      <c r="J6281" s="561" t="s">
        <v>7063</v>
      </c>
      <c r="K6281" s="562" t="s">
        <v>38829</v>
      </c>
      <c r="L6281" s="561" t="s">
        <v>25</v>
      </c>
    </row>
    <row r="6282" spans="1:12" x14ac:dyDescent="0.25">
      <c r="A6282" s="561" t="s">
        <v>4922</v>
      </c>
      <c r="B6282" s="561" t="s">
        <v>6007</v>
      </c>
      <c r="C6282" s="561" t="s">
        <v>6008</v>
      </c>
      <c r="D6282" s="561" t="s">
        <v>6009</v>
      </c>
      <c r="E6282" s="562" t="s">
        <v>22</v>
      </c>
      <c r="F6282" s="561" t="s">
        <v>22</v>
      </c>
      <c r="G6282" s="561" t="s">
        <v>34674</v>
      </c>
      <c r="H6282" s="561" t="s">
        <v>6066</v>
      </c>
      <c r="I6282" s="561" t="s">
        <v>25535</v>
      </c>
      <c r="J6282" s="561" t="s">
        <v>7063</v>
      </c>
      <c r="K6282" s="562" t="s">
        <v>38830</v>
      </c>
      <c r="L6282" s="561" t="s">
        <v>25</v>
      </c>
    </row>
    <row r="6283" spans="1:12" x14ac:dyDescent="0.25">
      <c r="A6283" s="561" t="s">
        <v>4922</v>
      </c>
      <c r="B6283" s="561" t="s">
        <v>6007</v>
      </c>
      <c r="C6283" s="561" t="s">
        <v>6008</v>
      </c>
      <c r="D6283" s="561" t="s">
        <v>6009</v>
      </c>
      <c r="E6283" s="562" t="s">
        <v>22</v>
      </c>
      <c r="F6283" s="561" t="s">
        <v>22</v>
      </c>
      <c r="G6283" s="561" t="s">
        <v>34675</v>
      </c>
      <c r="H6283" s="561" t="s">
        <v>6067</v>
      </c>
      <c r="I6283" s="561" t="s">
        <v>25535</v>
      </c>
      <c r="J6283" s="561" t="s">
        <v>7063</v>
      </c>
      <c r="K6283" s="562" t="s">
        <v>38831</v>
      </c>
      <c r="L6283" s="561" t="s">
        <v>25</v>
      </c>
    </row>
    <row r="6284" spans="1:12" x14ac:dyDescent="0.25">
      <c r="A6284" s="561" t="s">
        <v>4922</v>
      </c>
      <c r="B6284" s="561" t="s">
        <v>6007</v>
      </c>
      <c r="C6284" s="561" t="s">
        <v>6008</v>
      </c>
      <c r="D6284" s="561" t="s">
        <v>6009</v>
      </c>
      <c r="E6284" s="562" t="s">
        <v>22</v>
      </c>
      <c r="F6284" s="561" t="s">
        <v>22</v>
      </c>
      <c r="G6284" s="561" t="s">
        <v>34677</v>
      </c>
      <c r="H6284" s="561" t="s">
        <v>6068</v>
      </c>
      <c r="I6284" s="561" t="s">
        <v>25535</v>
      </c>
      <c r="J6284" s="561" t="s">
        <v>7063</v>
      </c>
      <c r="K6284" s="562" t="s">
        <v>38832</v>
      </c>
      <c r="L6284" s="561" t="s">
        <v>25</v>
      </c>
    </row>
    <row r="6285" spans="1:12" x14ac:dyDescent="0.25">
      <c r="A6285" s="561" t="s">
        <v>4922</v>
      </c>
      <c r="B6285" s="561" t="s">
        <v>6007</v>
      </c>
      <c r="C6285" s="561" t="s">
        <v>6008</v>
      </c>
      <c r="D6285" s="561" t="s">
        <v>6009</v>
      </c>
      <c r="E6285" s="562" t="s">
        <v>22</v>
      </c>
      <c r="F6285" s="561" t="s">
        <v>22</v>
      </c>
      <c r="G6285" s="561" t="s">
        <v>34679</v>
      </c>
      <c r="H6285" s="561" t="s">
        <v>6069</v>
      </c>
      <c r="I6285" s="561" t="s">
        <v>25535</v>
      </c>
      <c r="J6285" s="561" t="s">
        <v>7063</v>
      </c>
      <c r="K6285" s="562" t="s">
        <v>38833</v>
      </c>
      <c r="L6285" s="561" t="s">
        <v>25</v>
      </c>
    </row>
    <row r="6286" spans="1:12" x14ac:dyDescent="0.25">
      <c r="A6286" s="561" t="s">
        <v>4922</v>
      </c>
      <c r="B6286" s="561" t="s">
        <v>6007</v>
      </c>
      <c r="C6286" s="561" t="s">
        <v>6008</v>
      </c>
      <c r="D6286" s="561" t="s">
        <v>6009</v>
      </c>
      <c r="E6286" s="562" t="s">
        <v>22</v>
      </c>
      <c r="F6286" s="561" t="s">
        <v>22</v>
      </c>
      <c r="G6286" s="561" t="s">
        <v>34681</v>
      </c>
      <c r="H6286" s="561" t="s">
        <v>6070</v>
      </c>
      <c r="I6286" s="561" t="s">
        <v>25535</v>
      </c>
      <c r="J6286" s="561" t="s">
        <v>7063</v>
      </c>
      <c r="K6286" s="562" t="s">
        <v>38834</v>
      </c>
      <c r="L6286" s="561" t="s">
        <v>25</v>
      </c>
    </row>
    <row r="6287" spans="1:12" x14ac:dyDescent="0.25">
      <c r="A6287" s="561" t="s">
        <v>4922</v>
      </c>
      <c r="B6287" s="561" t="s">
        <v>6007</v>
      </c>
      <c r="C6287" s="561" t="s">
        <v>6008</v>
      </c>
      <c r="D6287" s="561" t="s">
        <v>6009</v>
      </c>
      <c r="E6287" s="562" t="s">
        <v>22</v>
      </c>
      <c r="F6287" s="561" t="s">
        <v>22</v>
      </c>
      <c r="G6287" s="561" t="s">
        <v>34683</v>
      </c>
      <c r="H6287" s="561" t="s">
        <v>6071</v>
      </c>
      <c r="I6287" s="561" t="s">
        <v>25535</v>
      </c>
      <c r="J6287" s="561" t="s">
        <v>7063</v>
      </c>
      <c r="K6287" s="562" t="s">
        <v>32486</v>
      </c>
      <c r="L6287" s="561" t="s">
        <v>25</v>
      </c>
    </row>
    <row r="6288" spans="1:12" x14ac:dyDescent="0.25">
      <c r="A6288" s="561" t="s">
        <v>4922</v>
      </c>
      <c r="B6288" s="561" t="s">
        <v>6007</v>
      </c>
      <c r="C6288" s="561" t="s">
        <v>6008</v>
      </c>
      <c r="D6288" s="561" t="s">
        <v>6009</v>
      </c>
      <c r="E6288" s="562" t="s">
        <v>22</v>
      </c>
      <c r="F6288" s="561" t="s">
        <v>22</v>
      </c>
      <c r="G6288" s="561" t="s">
        <v>34685</v>
      </c>
      <c r="H6288" s="561" t="s">
        <v>6072</v>
      </c>
      <c r="I6288" s="561" t="s">
        <v>25535</v>
      </c>
      <c r="J6288" s="561" t="s">
        <v>7063</v>
      </c>
      <c r="K6288" s="562" t="s">
        <v>38835</v>
      </c>
      <c r="L6288" s="561" t="s">
        <v>25</v>
      </c>
    </row>
    <row r="6289" spans="1:12" x14ac:dyDescent="0.25">
      <c r="A6289" s="561" t="s">
        <v>4922</v>
      </c>
      <c r="B6289" s="561" t="s">
        <v>6007</v>
      </c>
      <c r="C6289" s="561" t="s">
        <v>6008</v>
      </c>
      <c r="D6289" s="561" t="s">
        <v>6009</v>
      </c>
      <c r="E6289" s="562" t="s">
        <v>22</v>
      </c>
      <c r="F6289" s="561" t="s">
        <v>22</v>
      </c>
      <c r="G6289" s="561" t="s">
        <v>34687</v>
      </c>
      <c r="H6289" s="561" t="s">
        <v>6073</v>
      </c>
      <c r="I6289" s="561" t="s">
        <v>25535</v>
      </c>
      <c r="J6289" s="561" t="s">
        <v>7063</v>
      </c>
      <c r="K6289" s="562" t="s">
        <v>38836</v>
      </c>
      <c r="L6289" s="561" t="s">
        <v>25</v>
      </c>
    </row>
    <row r="6290" spans="1:12" x14ac:dyDescent="0.25">
      <c r="A6290" s="561" t="s">
        <v>4922</v>
      </c>
      <c r="B6290" s="561" t="s">
        <v>6007</v>
      </c>
      <c r="C6290" s="561" t="s">
        <v>6008</v>
      </c>
      <c r="D6290" s="561" t="s">
        <v>6009</v>
      </c>
      <c r="E6290" s="562" t="s">
        <v>22</v>
      </c>
      <c r="F6290" s="561" t="s">
        <v>22</v>
      </c>
      <c r="G6290" s="561" t="s">
        <v>34689</v>
      </c>
      <c r="H6290" s="561" t="s">
        <v>6074</v>
      </c>
      <c r="I6290" s="561" t="s">
        <v>25535</v>
      </c>
      <c r="J6290" s="561" t="s">
        <v>7063</v>
      </c>
      <c r="K6290" s="562" t="s">
        <v>38837</v>
      </c>
      <c r="L6290" s="561" t="s">
        <v>25</v>
      </c>
    </row>
    <row r="6291" spans="1:12" x14ac:dyDescent="0.25">
      <c r="A6291" s="561" t="s">
        <v>4922</v>
      </c>
      <c r="B6291" s="561" t="s">
        <v>6007</v>
      </c>
      <c r="C6291" s="561" t="s">
        <v>6008</v>
      </c>
      <c r="D6291" s="561" t="s">
        <v>6009</v>
      </c>
      <c r="E6291" s="562" t="s">
        <v>22</v>
      </c>
      <c r="F6291" s="561" t="s">
        <v>22</v>
      </c>
      <c r="G6291" s="561" t="s">
        <v>34691</v>
      </c>
      <c r="H6291" s="561" t="s">
        <v>6075</v>
      </c>
      <c r="I6291" s="561" t="s">
        <v>25535</v>
      </c>
      <c r="J6291" s="561" t="s">
        <v>7063</v>
      </c>
      <c r="K6291" s="562" t="s">
        <v>38838</v>
      </c>
      <c r="L6291" s="561" t="s">
        <v>25</v>
      </c>
    </row>
    <row r="6292" spans="1:12" x14ac:dyDescent="0.25">
      <c r="A6292" s="561" t="s">
        <v>4922</v>
      </c>
      <c r="B6292" s="561" t="s">
        <v>6007</v>
      </c>
      <c r="C6292" s="561" t="s">
        <v>6008</v>
      </c>
      <c r="D6292" s="561" t="s">
        <v>6009</v>
      </c>
      <c r="E6292" s="562" t="s">
        <v>22</v>
      </c>
      <c r="F6292" s="561" t="s">
        <v>22</v>
      </c>
      <c r="G6292" s="561" t="s">
        <v>34693</v>
      </c>
      <c r="H6292" s="561" t="s">
        <v>6076</v>
      </c>
      <c r="I6292" s="561" t="s">
        <v>25535</v>
      </c>
      <c r="J6292" s="561" t="s">
        <v>7063</v>
      </c>
      <c r="K6292" s="562" t="s">
        <v>38839</v>
      </c>
      <c r="L6292" s="561" t="s">
        <v>25</v>
      </c>
    </row>
    <row r="6293" spans="1:12" x14ac:dyDescent="0.25">
      <c r="A6293" s="561" t="s">
        <v>4922</v>
      </c>
      <c r="B6293" s="561" t="s">
        <v>6007</v>
      </c>
      <c r="C6293" s="561" t="s">
        <v>6008</v>
      </c>
      <c r="D6293" s="561" t="s">
        <v>6009</v>
      </c>
      <c r="E6293" s="562" t="s">
        <v>22</v>
      </c>
      <c r="F6293" s="561" t="s">
        <v>22</v>
      </c>
      <c r="G6293" s="561" t="s">
        <v>34695</v>
      </c>
      <c r="H6293" s="561" t="s">
        <v>6077</v>
      </c>
      <c r="I6293" s="561" t="s">
        <v>25535</v>
      </c>
      <c r="J6293" s="561" t="s">
        <v>7063</v>
      </c>
      <c r="K6293" s="562" t="s">
        <v>38840</v>
      </c>
      <c r="L6293" s="561" t="s">
        <v>25</v>
      </c>
    </row>
    <row r="6294" spans="1:12" x14ac:dyDescent="0.25">
      <c r="A6294" s="561" t="s">
        <v>4922</v>
      </c>
      <c r="B6294" s="561" t="s">
        <v>6007</v>
      </c>
      <c r="C6294" s="561" t="s">
        <v>6008</v>
      </c>
      <c r="D6294" s="561" t="s">
        <v>6009</v>
      </c>
      <c r="E6294" s="562" t="s">
        <v>22</v>
      </c>
      <c r="F6294" s="561" t="s">
        <v>22</v>
      </c>
      <c r="G6294" s="561" t="s">
        <v>34697</v>
      </c>
      <c r="H6294" s="561" t="s">
        <v>6078</v>
      </c>
      <c r="I6294" s="561" t="s">
        <v>25535</v>
      </c>
      <c r="J6294" s="561" t="s">
        <v>7063</v>
      </c>
      <c r="K6294" s="562" t="s">
        <v>38841</v>
      </c>
      <c r="L6294" s="561" t="s">
        <v>25</v>
      </c>
    </row>
    <row r="6295" spans="1:12" x14ac:dyDescent="0.25">
      <c r="A6295" s="561" t="s">
        <v>4922</v>
      </c>
      <c r="B6295" s="561" t="s">
        <v>6007</v>
      </c>
      <c r="C6295" s="561" t="s">
        <v>6008</v>
      </c>
      <c r="D6295" s="561" t="s">
        <v>6009</v>
      </c>
      <c r="E6295" s="562" t="s">
        <v>22</v>
      </c>
      <c r="F6295" s="561" t="s">
        <v>22</v>
      </c>
      <c r="G6295" s="561" t="s">
        <v>34699</v>
      </c>
      <c r="H6295" s="561" t="s">
        <v>6079</v>
      </c>
      <c r="I6295" s="561" t="s">
        <v>25535</v>
      </c>
      <c r="J6295" s="561" t="s">
        <v>7063</v>
      </c>
      <c r="K6295" s="562" t="s">
        <v>38842</v>
      </c>
      <c r="L6295" s="561" t="s">
        <v>25</v>
      </c>
    </row>
    <row r="6296" spans="1:12" x14ac:dyDescent="0.25">
      <c r="A6296" s="561" t="s">
        <v>4922</v>
      </c>
      <c r="B6296" s="561" t="s">
        <v>6007</v>
      </c>
      <c r="C6296" s="561" t="s">
        <v>6008</v>
      </c>
      <c r="D6296" s="561" t="s">
        <v>6009</v>
      </c>
      <c r="E6296" s="562" t="s">
        <v>22</v>
      </c>
      <c r="F6296" s="561" t="s">
        <v>22</v>
      </c>
      <c r="G6296" s="561" t="s">
        <v>34701</v>
      </c>
      <c r="H6296" s="561" t="s">
        <v>6080</v>
      </c>
      <c r="I6296" s="561" t="s">
        <v>25535</v>
      </c>
      <c r="J6296" s="561" t="s">
        <v>24</v>
      </c>
      <c r="K6296" s="562" t="s">
        <v>38843</v>
      </c>
      <c r="L6296" s="561" t="s">
        <v>25</v>
      </c>
    </row>
    <row r="6297" spans="1:12" x14ac:dyDescent="0.25">
      <c r="A6297" s="561" t="s">
        <v>4922</v>
      </c>
      <c r="B6297" s="561" t="s">
        <v>6007</v>
      </c>
      <c r="C6297" s="561" t="s">
        <v>6008</v>
      </c>
      <c r="D6297" s="561" t="s">
        <v>6009</v>
      </c>
      <c r="E6297" s="562" t="s">
        <v>22</v>
      </c>
      <c r="F6297" s="561" t="s">
        <v>22</v>
      </c>
      <c r="G6297" s="561" t="s">
        <v>34703</v>
      </c>
      <c r="H6297" s="561" t="s">
        <v>6081</v>
      </c>
      <c r="I6297" s="561" t="s">
        <v>25535</v>
      </c>
      <c r="J6297" s="561" t="s">
        <v>24</v>
      </c>
      <c r="K6297" s="562" t="s">
        <v>38844</v>
      </c>
      <c r="L6297" s="561" t="s">
        <v>25</v>
      </c>
    </row>
    <row r="6298" spans="1:12" x14ac:dyDescent="0.25">
      <c r="A6298" s="561" t="s">
        <v>4922</v>
      </c>
      <c r="B6298" s="561" t="s">
        <v>6007</v>
      </c>
      <c r="C6298" s="561" t="s">
        <v>6008</v>
      </c>
      <c r="D6298" s="561" t="s">
        <v>6009</v>
      </c>
      <c r="E6298" s="562" t="s">
        <v>22</v>
      </c>
      <c r="F6298" s="561" t="s">
        <v>22</v>
      </c>
      <c r="G6298" s="561" t="s">
        <v>34705</v>
      </c>
      <c r="H6298" s="561" t="s">
        <v>6082</v>
      </c>
      <c r="I6298" s="561" t="s">
        <v>25535</v>
      </c>
      <c r="J6298" s="561" t="s">
        <v>24</v>
      </c>
      <c r="K6298" s="562" t="s">
        <v>38845</v>
      </c>
      <c r="L6298" s="561" t="s">
        <v>25</v>
      </c>
    </row>
    <row r="6299" spans="1:12" x14ac:dyDescent="0.25">
      <c r="A6299" s="561" t="s">
        <v>4922</v>
      </c>
      <c r="B6299" s="561" t="s">
        <v>6007</v>
      </c>
      <c r="C6299" s="561" t="s">
        <v>6008</v>
      </c>
      <c r="D6299" s="561" t="s">
        <v>6009</v>
      </c>
      <c r="E6299" s="562" t="s">
        <v>22</v>
      </c>
      <c r="F6299" s="561" t="s">
        <v>22</v>
      </c>
      <c r="G6299" s="561" t="s">
        <v>34707</v>
      </c>
      <c r="H6299" s="561" t="s">
        <v>6083</v>
      </c>
      <c r="I6299" s="561" t="s">
        <v>25535</v>
      </c>
      <c r="J6299" s="561" t="s">
        <v>24</v>
      </c>
      <c r="K6299" s="562" t="s">
        <v>38846</v>
      </c>
      <c r="L6299" s="561" t="s">
        <v>25</v>
      </c>
    </row>
    <row r="6300" spans="1:12" x14ac:dyDescent="0.25">
      <c r="A6300" s="561" t="s">
        <v>4922</v>
      </c>
      <c r="B6300" s="561" t="s">
        <v>6007</v>
      </c>
      <c r="C6300" s="561" t="s">
        <v>6008</v>
      </c>
      <c r="D6300" s="561" t="s">
        <v>6009</v>
      </c>
      <c r="E6300" s="562" t="s">
        <v>22</v>
      </c>
      <c r="F6300" s="561" t="s">
        <v>22</v>
      </c>
      <c r="G6300" s="561" t="s">
        <v>34709</v>
      </c>
      <c r="H6300" s="561" t="s">
        <v>6084</v>
      </c>
      <c r="I6300" s="561" t="s">
        <v>25535</v>
      </c>
      <c r="J6300" s="561" t="s">
        <v>24</v>
      </c>
      <c r="K6300" s="562" t="s">
        <v>38847</v>
      </c>
      <c r="L6300" s="561" t="s">
        <v>25</v>
      </c>
    </row>
    <row r="6301" spans="1:12" x14ac:dyDescent="0.25">
      <c r="A6301" s="561" t="s">
        <v>4922</v>
      </c>
      <c r="B6301" s="561" t="s">
        <v>6007</v>
      </c>
      <c r="C6301" s="561" t="s">
        <v>6008</v>
      </c>
      <c r="D6301" s="561" t="s">
        <v>6009</v>
      </c>
      <c r="E6301" s="562" t="s">
        <v>22</v>
      </c>
      <c r="F6301" s="561" t="s">
        <v>22</v>
      </c>
      <c r="G6301" s="561" t="s">
        <v>34711</v>
      </c>
      <c r="H6301" s="561" t="s">
        <v>6085</v>
      </c>
      <c r="I6301" s="561" t="s">
        <v>25535</v>
      </c>
      <c r="J6301" s="561" t="s">
        <v>24</v>
      </c>
      <c r="K6301" s="562" t="s">
        <v>38848</v>
      </c>
      <c r="L6301" s="561" t="s">
        <v>25</v>
      </c>
    </row>
    <row r="6302" spans="1:12" x14ac:dyDescent="0.25">
      <c r="A6302" s="561" t="s">
        <v>4922</v>
      </c>
      <c r="B6302" s="561" t="s">
        <v>6007</v>
      </c>
      <c r="C6302" s="561" t="s">
        <v>6008</v>
      </c>
      <c r="D6302" s="561" t="s">
        <v>6009</v>
      </c>
      <c r="E6302" s="562" t="s">
        <v>22</v>
      </c>
      <c r="F6302" s="561" t="s">
        <v>22</v>
      </c>
      <c r="G6302" s="561" t="s">
        <v>34713</v>
      </c>
      <c r="H6302" s="561" t="s">
        <v>6086</v>
      </c>
      <c r="I6302" s="561" t="s">
        <v>25535</v>
      </c>
      <c r="J6302" s="561" t="s">
        <v>24</v>
      </c>
      <c r="K6302" s="562" t="s">
        <v>38849</v>
      </c>
      <c r="L6302" s="561" t="s">
        <v>25</v>
      </c>
    </row>
    <row r="6303" spans="1:12" x14ac:dyDescent="0.25">
      <c r="A6303" s="561" t="s">
        <v>4922</v>
      </c>
      <c r="B6303" s="561" t="s">
        <v>6007</v>
      </c>
      <c r="C6303" s="561" t="s">
        <v>6008</v>
      </c>
      <c r="D6303" s="561" t="s">
        <v>6009</v>
      </c>
      <c r="E6303" s="562" t="s">
        <v>22</v>
      </c>
      <c r="F6303" s="561" t="s">
        <v>22</v>
      </c>
      <c r="G6303" s="561" t="s">
        <v>34715</v>
      </c>
      <c r="H6303" s="561" t="s">
        <v>6087</v>
      </c>
      <c r="I6303" s="561" t="s">
        <v>25535</v>
      </c>
      <c r="J6303" s="561" t="s">
        <v>24</v>
      </c>
      <c r="K6303" s="562" t="s">
        <v>38850</v>
      </c>
      <c r="L6303" s="561" t="s">
        <v>25</v>
      </c>
    </row>
    <row r="6304" spans="1:12" x14ac:dyDescent="0.25">
      <c r="A6304" s="561" t="s">
        <v>4922</v>
      </c>
      <c r="B6304" s="561" t="s">
        <v>6007</v>
      </c>
      <c r="C6304" s="561" t="s">
        <v>6008</v>
      </c>
      <c r="D6304" s="561" t="s">
        <v>6009</v>
      </c>
      <c r="E6304" s="562" t="s">
        <v>22</v>
      </c>
      <c r="F6304" s="561" t="s">
        <v>22</v>
      </c>
      <c r="G6304" s="561" t="s">
        <v>34717</v>
      </c>
      <c r="H6304" s="561" t="s">
        <v>6088</v>
      </c>
      <c r="I6304" s="561" t="s">
        <v>25535</v>
      </c>
      <c r="J6304" s="561" t="s">
        <v>24</v>
      </c>
      <c r="K6304" s="562" t="s">
        <v>38851</v>
      </c>
      <c r="L6304" s="561" t="s">
        <v>25</v>
      </c>
    </row>
    <row r="6305" spans="1:12" x14ac:dyDescent="0.25">
      <c r="A6305" s="561" t="s">
        <v>4922</v>
      </c>
      <c r="B6305" s="561" t="s">
        <v>6007</v>
      </c>
      <c r="C6305" s="561" t="s">
        <v>6008</v>
      </c>
      <c r="D6305" s="561" t="s">
        <v>6009</v>
      </c>
      <c r="E6305" s="562" t="s">
        <v>22</v>
      </c>
      <c r="F6305" s="561" t="s">
        <v>22</v>
      </c>
      <c r="G6305" s="561" t="s">
        <v>34719</v>
      </c>
      <c r="H6305" s="561" t="s">
        <v>6089</v>
      </c>
      <c r="I6305" s="561" t="s">
        <v>25535</v>
      </c>
      <c r="J6305" s="561" t="s">
        <v>24</v>
      </c>
      <c r="K6305" s="562" t="s">
        <v>38852</v>
      </c>
      <c r="L6305" s="561" t="s">
        <v>25</v>
      </c>
    </row>
    <row r="6306" spans="1:12" x14ac:dyDescent="0.25">
      <c r="A6306" s="561" t="s">
        <v>4922</v>
      </c>
      <c r="B6306" s="561" t="s">
        <v>6007</v>
      </c>
      <c r="C6306" s="561" t="s">
        <v>6008</v>
      </c>
      <c r="D6306" s="561" t="s">
        <v>6009</v>
      </c>
      <c r="E6306" s="562" t="s">
        <v>22</v>
      </c>
      <c r="F6306" s="561" t="s">
        <v>22</v>
      </c>
      <c r="G6306" s="561" t="s">
        <v>34721</v>
      </c>
      <c r="H6306" s="561" t="s">
        <v>6090</v>
      </c>
      <c r="I6306" s="561" t="s">
        <v>25535</v>
      </c>
      <c r="J6306" s="561" t="s">
        <v>24</v>
      </c>
      <c r="K6306" s="562" t="s">
        <v>38853</v>
      </c>
      <c r="L6306" s="561" t="s">
        <v>25</v>
      </c>
    </row>
    <row r="6307" spans="1:12" x14ac:dyDescent="0.25">
      <c r="A6307" s="561" t="s">
        <v>4922</v>
      </c>
      <c r="B6307" s="561" t="s">
        <v>6007</v>
      </c>
      <c r="C6307" s="561" t="s">
        <v>6008</v>
      </c>
      <c r="D6307" s="561" t="s">
        <v>6009</v>
      </c>
      <c r="E6307" s="562" t="s">
        <v>22</v>
      </c>
      <c r="F6307" s="561" t="s">
        <v>22</v>
      </c>
      <c r="G6307" s="561" t="s">
        <v>34723</v>
      </c>
      <c r="H6307" s="561" t="s">
        <v>6091</v>
      </c>
      <c r="I6307" s="561" t="s">
        <v>25535</v>
      </c>
      <c r="J6307" s="561" t="s">
        <v>24</v>
      </c>
      <c r="K6307" s="562" t="s">
        <v>38854</v>
      </c>
      <c r="L6307" s="561" t="s">
        <v>25</v>
      </c>
    </row>
    <row r="6308" spans="1:12" x14ac:dyDescent="0.25">
      <c r="A6308" s="561" t="s">
        <v>4922</v>
      </c>
      <c r="B6308" s="561" t="s">
        <v>6007</v>
      </c>
      <c r="C6308" s="561" t="s">
        <v>6008</v>
      </c>
      <c r="D6308" s="561" t="s">
        <v>6009</v>
      </c>
      <c r="E6308" s="562" t="s">
        <v>22</v>
      </c>
      <c r="F6308" s="561" t="s">
        <v>22</v>
      </c>
      <c r="G6308" s="561" t="s">
        <v>34725</v>
      </c>
      <c r="H6308" s="561" t="s">
        <v>6092</v>
      </c>
      <c r="I6308" s="561" t="s">
        <v>25535</v>
      </c>
      <c r="J6308" s="561" t="s">
        <v>24</v>
      </c>
      <c r="K6308" s="562" t="s">
        <v>38855</v>
      </c>
      <c r="L6308" s="561" t="s">
        <v>25</v>
      </c>
    </row>
    <row r="6309" spans="1:12" x14ac:dyDescent="0.25">
      <c r="A6309" s="561" t="s">
        <v>4922</v>
      </c>
      <c r="B6309" s="561" t="s">
        <v>6007</v>
      </c>
      <c r="C6309" s="561" t="s">
        <v>6008</v>
      </c>
      <c r="D6309" s="561" t="s">
        <v>6009</v>
      </c>
      <c r="E6309" s="562" t="s">
        <v>22</v>
      </c>
      <c r="F6309" s="561" t="s">
        <v>22</v>
      </c>
      <c r="G6309" s="561" t="s">
        <v>34727</v>
      </c>
      <c r="H6309" s="561" t="s">
        <v>6093</v>
      </c>
      <c r="I6309" s="561" t="s">
        <v>25535</v>
      </c>
      <c r="J6309" s="561" t="s">
        <v>24</v>
      </c>
      <c r="K6309" s="562" t="s">
        <v>38856</v>
      </c>
      <c r="L6309" s="561" t="s">
        <v>25</v>
      </c>
    </row>
    <row r="6310" spans="1:12" x14ac:dyDescent="0.25">
      <c r="A6310" s="561" t="s">
        <v>4922</v>
      </c>
      <c r="B6310" s="561" t="s">
        <v>6007</v>
      </c>
      <c r="C6310" s="561" t="s">
        <v>6008</v>
      </c>
      <c r="D6310" s="561" t="s">
        <v>6009</v>
      </c>
      <c r="E6310" s="562" t="s">
        <v>22</v>
      </c>
      <c r="F6310" s="561" t="s">
        <v>22</v>
      </c>
      <c r="G6310" s="561" t="s">
        <v>34729</v>
      </c>
      <c r="H6310" s="561" t="s">
        <v>6094</v>
      </c>
      <c r="I6310" s="561" t="s">
        <v>25535</v>
      </c>
      <c r="J6310" s="561" t="s">
        <v>24</v>
      </c>
      <c r="K6310" s="562" t="s">
        <v>34692</v>
      </c>
      <c r="L6310" s="561" t="s">
        <v>25</v>
      </c>
    </row>
    <row r="6311" spans="1:12" x14ac:dyDescent="0.25">
      <c r="A6311" s="561" t="s">
        <v>4922</v>
      </c>
      <c r="B6311" s="561" t="s">
        <v>6007</v>
      </c>
      <c r="C6311" s="561" t="s">
        <v>6008</v>
      </c>
      <c r="D6311" s="561" t="s">
        <v>6009</v>
      </c>
      <c r="E6311" s="562" t="s">
        <v>22</v>
      </c>
      <c r="F6311" s="561" t="s">
        <v>22</v>
      </c>
      <c r="G6311" s="561" t="s">
        <v>34731</v>
      </c>
      <c r="H6311" s="561" t="s">
        <v>6095</v>
      </c>
      <c r="I6311" s="561" t="s">
        <v>25535</v>
      </c>
      <c r="J6311" s="561" t="s">
        <v>24</v>
      </c>
      <c r="K6311" s="562" t="s">
        <v>38857</v>
      </c>
      <c r="L6311" s="561" t="s">
        <v>25</v>
      </c>
    </row>
    <row r="6312" spans="1:12" x14ac:dyDescent="0.25">
      <c r="A6312" s="561" t="s">
        <v>4922</v>
      </c>
      <c r="B6312" s="561" t="s">
        <v>6007</v>
      </c>
      <c r="C6312" s="561" t="s">
        <v>6008</v>
      </c>
      <c r="D6312" s="561" t="s">
        <v>6009</v>
      </c>
      <c r="E6312" s="562" t="s">
        <v>22</v>
      </c>
      <c r="F6312" s="561" t="s">
        <v>22</v>
      </c>
      <c r="G6312" s="561" t="s">
        <v>34733</v>
      </c>
      <c r="H6312" s="561" t="s">
        <v>6096</v>
      </c>
      <c r="I6312" s="561" t="s">
        <v>25535</v>
      </c>
      <c r="J6312" s="561" t="s">
        <v>24</v>
      </c>
      <c r="K6312" s="562" t="s">
        <v>38858</v>
      </c>
      <c r="L6312" s="561" t="s">
        <v>25</v>
      </c>
    </row>
    <row r="6313" spans="1:12" x14ac:dyDescent="0.25">
      <c r="A6313" s="561" t="s">
        <v>4922</v>
      </c>
      <c r="B6313" s="561" t="s">
        <v>6007</v>
      </c>
      <c r="C6313" s="561" t="s">
        <v>6008</v>
      </c>
      <c r="D6313" s="561" t="s">
        <v>6009</v>
      </c>
      <c r="E6313" s="562" t="s">
        <v>22</v>
      </c>
      <c r="F6313" s="561" t="s">
        <v>22</v>
      </c>
      <c r="G6313" s="561" t="s">
        <v>34735</v>
      </c>
      <c r="H6313" s="561" t="s">
        <v>6097</v>
      </c>
      <c r="I6313" s="561" t="s">
        <v>25535</v>
      </c>
      <c r="J6313" s="561" t="s">
        <v>7063</v>
      </c>
      <c r="K6313" s="562" t="s">
        <v>38859</v>
      </c>
      <c r="L6313" s="561" t="s">
        <v>25</v>
      </c>
    </row>
    <row r="6314" spans="1:12" x14ac:dyDescent="0.25">
      <c r="A6314" s="561" t="s">
        <v>4922</v>
      </c>
      <c r="B6314" s="561" t="s">
        <v>6007</v>
      </c>
      <c r="C6314" s="561" t="s">
        <v>6008</v>
      </c>
      <c r="D6314" s="561" t="s">
        <v>6009</v>
      </c>
      <c r="E6314" s="562" t="s">
        <v>22</v>
      </c>
      <c r="F6314" s="561" t="s">
        <v>22</v>
      </c>
      <c r="G6314" s="561" t="s">
        <v>34737</v>
      </c>
      <c r="H6314" s="561" t="s">
        <v>6098</v>
      </c>
      <c r="I6314" s="561" t="s">
        <v>25535</v>
      </c>
      <c r="J6314" s="561" t="s">
        <v>7063</v>
      </c>
      <c r="K6314" s="562" t="s">
        <v>38860</v>
      </c>
      <c r="L6314" s="561" t="s">
        <v>25</v>
      </c>
    </row>
    <row r="6315" spans="1:12" x14ac:dyDescent="0.25">
      <c r="A6315" s="561" t="s">
        <v>4922</v>
      </c>
      <c r="B6315" s="561" t="s">
        <v>6007</v>
      </c>
      <c r="C6315" s="561" t="s">
        <v>6008</v>
      </c>
      <c r="D6315" s="561" t="s">
        <v>6009</v>
      </c>
      <c r="E6315" s="562" t="s">
        <v>22</v>
      </c>
      <c r="F6315" s="561" t="s">
        <v>22</v>
      </c>
      <c r="G6315" s="561" t="s">
        <v>34739</v>
      </c>
      <c r="H6315" s="561" t="s">
        <v>6099</v>
      </c>
      <c r="I6315" s="561" t="s">
        <v>25535</v>
      </c>
      <c r="J6315" s="561" t="s">
        <v>7063</v>
      </c>
      <c r="K6315" s="562" t="s">
        <v>38861</v>
      </c>
      <c r="L6315" s="561" t="s">
        <v>25</v>
      </c>
    </row>
    <row r="6316" spans="1:12" x14ac:dyDescent="0.25">
      <c r="A6316" s="561" t="s">
        <v>4922</v>
      </c>
      <c r="B6316" s="561" t="s">
        <v>6007</v>
      </c>
      <c r="C6316" s="561" t="s">
        <v>6008</v>
      </c>
      <c r="D6316" s="561" t="s">
        <v>6009</v>
      </c>
      <c r="E6316" s="562" t="s">
        <v>22</v>
      </c>
      <c r="F6316" s="561" t="s">
        <v>22</v>
      </c>
      <c r="G6316" s="561" t="s">
        <v>34741</v>
      </c>
      <c r="H6316" s="561" t="s">
        <v>6100</v>
      </c>
      <c r="I6316" s="561" t="s">
        <v>25535</v>
      </c>
      <c r="J6316" s="561" t="s">
        <v>7063</v>
      </c>
      <c r="K6316" s="562" t="s">
        <v>38862</v>
      </c>
      <c r="L6316" s="561" t="s">
        <v>25</v>
      </c>
    </row>
    <row r="6317" spans="1:12" x14ac:dyDescent="0.25">
      <c r="A6317" s="561" t="s">
        <v>4922</v>
      </c>
      <c r="B6317" s="561" t="s">
        <v>6007</v>
      </c>
      <c r="C6317" s="561" t="s">
        <v>6008</v>
      </c>
      <c r="D6317" s="561" t="s">
        <v>6009</v>
      </c>
      <c r="E6317" s="562" t="s">
        <v>22</v>
      </c>
      <c r="F6317" s="561" t="s">
        <v>22</v>
      </c>
      <c r="G6317" s="561" t="s">
        <v>34743</v>
      </c>
      <c r="H6317" s="561" t="s">
        <v>6101</v>
      </c>
      <c r="I6317" s="561" t="s">
        <v>25535</v>
      </c>
      <c r="J6317" s="561" t="s">
        <v>7063</v>
      </c>
      <c r="K6317" s="562" t="s">
        <v>38863</v>
      </c>
      <c r="L6317" s="561" t="s">
        <v>25</v>
      </c>
    </row>
    <row r="6318" spans="1:12" x14ac:dyDescent="0.25">
      <c r="A6318" s="561" t="s">
        <v>4922</v>
      </c>
      <c r="B6318" s="561" t="s">
        <v>6007</v>
      </c>
      <c r="C6318" s="561" t="s">
        <v>6008</v>
      </c>
      <c r="D6318" s="561" t="s">
        <v>6009</v>
      </c>
      <c r="E6318" s="562" t="s">
        <v>22</v>
      </c>
      <c r="F6318" s="561" t="s">
        <v>22</v>
      </c>
      <c r="G6318" s="561" t="s">
        <v>34745</v>
      </c>
      <c r="H6318" s="561" t="s">
        <v>6102</v>
      </c>
      <c r="I6318" s="561" t="s">
        <v>25535</v>
      </c>
      <c r="J6318" s="561" t="s">
        <v>7063</v>
      </c>
      <c r="K6318" s="562" t="s">
        <v>38864</v>
      </c>
      <c r="L6318" s="561" t="s">
        <v>25</v>
      </c>
    </row>
    <row r="6319" spans="1:12" x14ac:dyDescent="0.25">
      <c r="A6319" s="561" t="s">
        <v>4922</v>
      </c>
      <c r="B6319" s="561" t="s">
        <v>6007</v>
      </c>
      <c r="C6319" s="561" t="s">
        <v>6008</v>
      </c>
      <c r="D6319" s="561" t="s">
        <v>6009</v>
      </c>
      <c r="E6319" s="562" t="s">
        <v>22</v>
      </c>
      <c r="F6319" s="561" t="s">
        <v>22</v>
      </c>
      <c r="G6319" s="561" t="s">
        <v>34747</v>
      </c>
      <c r="H6319" s="561" t="s">
        <v>6103</v>
      </c>
      <c r="I6319" s="561" t="s">
        <v>25535</v>
      </c>
      <c r="J6319" s="561" t="s">
        <v>7063</v>
      </c>
      <c r="K6319" s="562" t="s">
        <v>38865</v>
      </c>
      <c r="L6319" s="561" t="s">
        <v>25</v>
      </c>
    </row>
    <row r="6320" spans="1:12" x14ac:dyDescent="0.25">
      <c r="A6320" s="561" t="s">
        <v>4922</v>
      </c>
      <c r="B6320" s="561" t="s">
        <v>6007</v>
      </c>
      <c r="C6320" s="561" t="s">
        <v>6008</v>
      </c>
      <c r="D6320" s="561" t="s">
        <v>6009</v>
      </c>
      <c r="E6320" s="562" t="s">
        <v>22</v>
      </c>
      <c r="F6320" s="561" t="s">
        <v>22</v>
      </c>
      <c r="G6320" s="561" t="s">
        <v>34749</v>
      </c>
      <c r="H6320" s="561" t="s">
        <v>6104</v>
      </c>
      <c r="I6320" s="561" t="s">
        <v>25535</v>
      </c>
      <c r="J6320" s="561" t="s">
        <v>7063</v>
      </c>
      <c r="K6320" s="562" t="s">
        <v>38866</v>
      </c>
      <c r="L6320" s="561" t="s">
        <v>25</v>
      </c>
    </row>
    <row r="6321" spans="1:12" x14ac:dyDescent="0.25">
      <c r="A6321" s="561" t="s">
        <v>4922</v>
      </c>
      <c r="B6321" s="561" t="s">
        <v>6007</v>
      </c>
      <c r="C6321" s="561" t="s">
        <v>6008</v>
      </c>
      <c r="D6321" s="561" t="s">
        <v>6009</v>
      </c>
      <c r="E6321" s="562" t="s">
        <v>22</v>
      </c>
      <c r="F6321" s="561" t="s">
        <v>22</v>
      </c>
      <c r="G6321" s="561" t="s">
        <v>34751</v>
      </c>
      <c r="H6321" s="561" t="s">
        <v>6105</v>
      </c>
      <c r="I6321" s="561" t="s">
        <v>25535</v>
      </c>
      <c r="J6321" s="561" t="s">
        <v>7063</v>
      </c>
      <c r="K6321" s="562" t="s">
        <v>38867</v>
      </c>
      <c r="L6321" s="561" t="s">
        <v>25</v>
      </c>
    </row>
    <row r="6322" spans="1:12" x14ac:dyDescent="0.25">
      <c r="A6322" s="561" t="s">
        <v>4922</v>
      </c>
      <c r="B6322" s="561" t="s">
        <v>6007</v>
      </c>
      <c r="C6322" s="561" t="s">
        <v>6008</v>
      </c>
      <c r="D6322" s="561" t="s">
        <v>6009</v>
      </c>
      <c r="E6322" s="562" t="s">
        <v>22</v>
      </c>
      <c r="F6322" s="561" t="s">
        <v>22</v>
      </c>
      <c r="G6322" s="561" t="s">
        <v>34753</v>
      </c>
      <c r="H6322" s="561" t="s">
        <v>6106</v>
      </c>
      <c r="I6322" s="561" t="s">
        <v>25535</v>
      </c>
      <c r="J6322" s="561" t="s">
        <v>7063</v>
      </c>
      <c r="K6322" s="562" t="s">
        <v>38868</v>
      </c>
      <c r="L6322" s="561" t="s">
        <v>25</v>
      </c>
    </row>
    <row r="6323" spans="1:12" x14ac:dyDescent="0.25">
      <c r="A6323" s="561" t="s">
        <v>4922</v>
      </c>
      <c r="B6323" s="561" t="s">
        <v>6007</v>
      </c>
      <c r="C6323" s="561" t="s">
        <v>6008</v>
      </c>
      <c r="D6323" s="561" t="s">
        <v>6009</v>
      </c>
      <c r="E6323" s="562" t="s">
        <v>22</v>
      </c>
      <c r="F6323" s="561" t="s">
        <v>22</v>
      </c>
      <c r="G6323" s="561" t="s">
        <v>34755</v>
      </c>
      <c r="H6323" s="561" t="s">
        <v>6107</v>
      </c>
      <c r="I6323" s="561" t="s">
        <v>25535</v>
      </c>
      <c r="J6323" s="561" t="s">
        <v>7063</v>
      </c>
      <c r="K6323" s="562" t="s">
        <v>38869</v>
      </c>
      <c r="L6323" s="561" t="s">
        <v>25</v>
      </c>
    </row>
    <row r="6324" spans="1:12" x14ac:dyDescent="0.25">
      <c r="A6324" s="561" t="s">
        <v>4922</v>
      </c>
      <c r="B6324" s="561" t="s">
        <v>6007</v>
      </c>
      <c r="C6324" s="561" t="s">
        <v>6008</v>
      </c>
      <c r="D6324" s="561" t="s">
        <v>6009</v>
      </c>
      <c r="E6324" s="562" t="s">
        <v>22</v>
      </c>
      <c r="F6324" s="561" t="s">
        <v>22</v>
      </c>
      <c r="G6324" s="561" t="s">
        <v>34757</v>
      </c>
      <c r="H6324" s="561" t="s">
        <v>6108</v>
      </c>
      <c r="I6324" s="561" t="s">
        <v>25535</v>
      </c>
      <c r="J6324" s="561" t="s">
        <v>7063</v>
      </c>
      <c r="K6324" s="562" t="s">
        <v>38870</v>
      </c>
      <c r="L6324" s="561" t="s">
        <v>25</v>
      </c>
    </row>
    <row r="6325" spans="1:12" x14ac:dyDescent="0.25">
      <c r="A6325" s="561" t="s">
        <v>4922</v>
      </c>
      <c r="B6325" s="561" t="s">
        <v>6007</v>
      </c>
      <c r="C6325" s="561" t="s">
        <v>6008</v>
      </c>
      <c r="D6325" s="561" t="s">
        <v>6009</v>
      </c>
      <c r="E6325" s="562" t="s">
        <v>22</v>
      </c>
      <c r="F6325" s="561" t="s">
        <v>22</v>
      </c>
      <c r="G6325" s="561" t="s">
        <v>34759</v>
      </c>
      <c r="H6325" s="561" t="s">
        <v>6109</v>
      </c>
      <c r="I6325" s="561" t="s">
        <v>25535</v>
      </c>
      <c r="J6325" s="561" t="s">
        <v>7063</v>
      </c>
      <c r="K6325" s="562" t="s">
        <v>38871</v>
      </c>
      <c r="L6325" s="561" t="s">
        <v>25</v>
      </c>
    </row>
    <row r="6326" spans="1:12" x14ac:dyDescent="0.25">
      <c r="A6326" s="561" t="s">
        <v>4922</v>
      </c>
      <c r="B6326" s="561" t="s">
        <v>6007</v>
      </c>
      <c r="C6326" s="561" t="s">
        <v>6008</v>
      </c>
      <c r="D6326" s="561" t="s">
        <v>6009</v>
      </c>
      <c r="E6326" s="562" t="s">
        <v>22</v>
      </c>
      <c r="F6326" s="561" t="s">
        <v>22</v>
      </c>
      <c r="G6326" s="561" t="s">
        <v>34761</v>
      </c>
      <c r="H6326" s="561" t="s">
        <v>6110</v>
      </c>
      <c r="I6326" s="561" t="s">
        <v>25535</v>
      </c>
      <c r="J6326" s="561" t="s">
        <v>7063</v>
      </c>
      <c r="K6326" s="562" t="s">
        <v>38872</v>
      </c>
      <c r="L6326" s="561" t="s">
        <v>25</v>
      </c>
    </row>
    <row r="6327" spans="1:12" x14ac:dyDescent="0.25">
      <c r="A6327" s="561" t="s">
        <v>4922</v>
      </c>
      <c r="B6327" s="561" t="s">
        <v>6007</v>
      </c>
      <c r="C6327" s="561" t="s">
        <v>6008</v>
      </c>
      <c r="D6327" s="561" t="s">
        <v>6009</v>
      </c>
      <c r="E6327" s="562" t="s">
        <v>22</v>
      </c>
      <c r="F6327" s="561" t="s">
        <v>22</v>
      </c>
      <c r="G6327" s="561" t="s">
        <v>34763</v>
      </c>
      <c r="H6327" s="561" t="s">
        <v>6111</v>
      </c>
      <c r="I6327" s="561" t="s">
        <v>25535</v>
      </c>
      <c r="J6327" s="561" t="s">
        <v>7063</v>
      </c>
      <c r="K6327" s="562" t="s">
        <v>36671</v>
      </c>
      <c r="L6327" s="561" t="s">
        <v>25</v>
      </c>
    </row>
    <row r="6328" spans="1:12" x14ac:dyDescent="0.25">
      <c r="A6328" s="561" t="s">
        <v>4922</v>
      </c>
      <c r="B6328" s="561" t="s">
        <v>6007</v>
      </c>
      <c r="C6328" s="561" t="s">
        <v>6008</v>
      </c>
      <c r="D6328" s="561" t="s">
        <v>6009</v>
      </c>
      <c r="E6328" s="562" t="s">
        <v>22</v>
      </c>
      <c r="F6328" s="561" t="s">
        <v>22</v>
      </c>
      <c r="G6328" s="561" t="s">
        <v>34765</v>
      </c>
      <c r="H6328" s="561" t="s">
        <v>6112</v>
      </c>
      <c r="I6328" s="561" t="s">
        <v>25535</v>
      </c>
      <c r="J6328" s="561" t="s">
        <v>24</v>
      </c>
      <c r="K6328" s="562" t="s">
        <v>38873</v>
      </c>
      <c r="L6328" s="561" t="s">
        <v>25</v>
      </c>
    </row>
    <row r="6329" spans="1:12" x14ac:dyDescent="0.25">
      <c r="A6329" s="561" t="s">
        <v>4922</v>
      </c>
      <c r="B6329" s="561" t="s">
        <v>6007</v>
      </c>
      <c r="C6329" s="561" t="s">
        <v>6008</v>
      </c>
      <c r="D6329" s="561" t="s">
        <v>6009</v>
      </c>
      <c r="E6329" s="562" t="s">
        <v>22</v>
      </c>
      <c r="F6329" s="561" t="s">
        <v>22</v>
      </c>
      <c r="G6329" s="561" t="s">
        <v>34767</v>
      </c>
      <c r="H6329" s="561" t="s">
        <v>6113</v>
      </c>
      <c r="I6329" s="561" t="s">
        <v>25535</v>
      </c>
      <c r="J6329" s="561" t="s">
        <v>24</v>
      </c>
      <c r="K6329" s="562" t="s">
        <v>38874</v>
      </c>
      <c r="L6329" s="561" t="s">
        <v>25</v>
      </c>
    </row>
    <row r="6330" spans="1:12" x14ac:dyDescent="0.25">
      <c r="A6330" s="561" t="s">
        <v>4922</v>
      </c>
      <c r="B6330" s="561" t="s">
        <v>6007</v>
      </c>
      <c r="C6330" s="561" t="s">
        <v>6008</v>
      </c>
      <c r="D6330" s="561" t="s">
        <v>6009</v>
      </c>
      <c r="E6330" s="562" t="s">
        <v>22</v>
      </c>
      <c r="F6330" s="561" t="s">
        <v>22</v>
      </c>
      <c r="G6330" s="561" t="s">
        <v>34769</v>
      </c>
      <c r="H6330" s="561" t="s">
        <v>6114</v>
      </c>
      <c r="I6330" s="561" t="s">
        <v>25535</v>
      </c>
      <c r="J6330" s="561" t="s">
        <v>24</v>
      </c>
      <c r="K6330" s="562" t="s">
        <v>38875</v>
      </c>
      <c r="L6330" s="561" t="s">
        <v>25</v>
      </c>
    </row>
    <row r="6331" spans="1:12" x14ac:dyDescent="0.25">
      <c r="A6331" s="561" t="s">
        <v>4922</v>
      </c>
      <c r="B6331" s="561" t="s">
        <v>6007</v>
      </c>
      <c r="C6331" s="561" t="s">
        <v>6008</v>
      </c>
      <c r="D6331" s="561" t="s">
        <v>6009</v>
      </c>
      <c r="E6331" s="562" t="s">
        <v>22</v>
      </c>
      <c r="F6331" s="561" t="s">
        <v>22</v>
      </c>
      <c r="G6331" s="561" t="s">
        <v>34771</v>
      </c>
      <c r="H6331" s="561" t="s">
        <v>6115</v>
      </c>
      <c r="I6331" s="561" t="s">
        <v>25535</v>
      </c>
      <c r="J6331" s="561" t="s">
        <v>24</v>
      </c>
      <c r="K6331" s="562" t="s">
        <v>38876</v>
      </c>
      <c r="L6331" s="561" t="s">
        <v>25</v>
      </c>
    </row>
    <row r="6332" spans="1:12" x14ac:dyDescent="0.25">
      <c r="A6332" s="561" t="s">
        <v>4922</v>
      </c>
      <c r="B6332" s="561" t="s">
        <v>6007</v>
      </c>
      <c r="C6332" s="561" t="s">
        <v>6008</v>
      </c>
      <c r="D6332" s="561" t="s">
        <v>6009</v>
      </c>
      <c r="E6332" s="562" t="s">
        <v>22</v>
      </c>
      <c r="F6332" s="561" t="s">
        <v>22</v>
      </c>
      <c r="G6332" s="561" t="s">
        <v>34773</v>
      </c>
      <c r="H6332" s="561" t="s">
        <v>6116</v>
      </c>
      <c r="I6332" s="561" t="s">
        <v>25535</v>
      </c>
      <c r="J6332" s="561" t="s">
        <v>7063</v>
      </c>
      <c r="K6332" s="562" t="s">
        <v>38877</v>
      </c>
      <c r="L6332" s="561" t="s">
        <v>25</v>
      </c>
    </row>
    <row r="6333" spans="1:12" x14ac:dyDescent="0.25">
      <c r="A6333" s="561" t="s">
        <v>4922</v>
      </c>
      <c r="B6333" s="561" t="s">
        <v>6007</v>
      </c>
      <c r="C6333" s="561" t="s">
        <v>6008</v>
      </c>
      <c r="D6333" s="561" t="s">
        <v>6009</v>
      </c>
      <c r="E6333" s="562" t="s">
        <v>22</v>
      </c>
      <c r="F6333" s="561" t="s">
        <v>22</v>
      </c>
      <c r="G6333" s="561" t="s">
        <v>34775</v>
      </c>
      <c r="H6333" s="561" t="s">
        <v>6117</v>
      </c>
      <c r="I6333" s="561" t="s">
        <v>25535</v>
      </c>
      <c r="J6333" s="561" t="s">
        <v>7063</v>
      </c>
      <c r="K6333" s="562" t="s">
        <v>38878</v>
      </c>
      <c r="L6333" s="561" t="s">
        <v>25</v>
      </c>
    </row>
    <row r="6334" spans="1:12" x14ac:dyDescent="0.25">
      <c r="A6334" s="561" t="s">
        <v>4922</v>
      </c>
      <c r="B6334" s="561" t="s">
        <v>6007</v>
      </c>
      <c r="C6334" s="561" t="s">
        <v>6008</v>
      </c>
      <c r="D6334" s="561" t="s">
        <v>6009</v>
      </c>
      <c r="E6334" s="562" t="s">
        <v>22</v>
      </c>
      <c r="F6334" s="561" t="s">
        <v>22</v>
      </c>
      <c r="G6334" s="561" t="s">
        <v>34777</v>
      </c>
      <c r="H6334" s="561" t="s">
        <v>6118</v>
      </c>
      <c r="I6334" s="561" t="s">
        <v>25535</v>
      </c>
      <c r="J6334" s="561" t="s">
        <v>7063</v>
      </c>
      <c r="K6334" s="562" t="s">
        <v>38879</v>
      </c>
      <c r="L6334" s="561" t="s">
        <v>25</v>
      </c>
    </row>
    <row r="6335" spans="1:12" x14ac:dyDescent="0.25">
      <c r="A6335" s="561" t="s">
        <v>4922</v>
      </c>
      <c r="B6335" s="561" t="s">
        <v>6007</v>
      </c>
      <c r="C6335" s="561" t="s">
        <v>6008</v>
      </c>
      <c r="D6335" s="561" t="s">
        <v>6009</v>
      </c>
      <c r="E6335" s="562" t="s">
        <v>22</v>
      </c>
      <c r="F6335" s="561" t="s">
        <v>22</v>
      </c>
      <c r="G6335" s="561" t="s">
        <v>34779</v>
      </c>
      <c r="H6335" s="561" t="s">
        <v>6119</v>
      </c>
      <c r="I6335" s="561" t="s">
        <v>25535</v>
      </c>
      <c r="J6335" s="561" t="s">
        <v>7063</v>
      </c>
      <c r="K6335" s="562" t="s">
        <v>38880</v>
      </c>
      <c r="L6335" s="561" t="s">
        <v>25</v>
      </c>
    </row>
    <row r="6336" spans="1:12" x14ac:dyDescent="0.25">
      <c r="A6336" s="561" t="s">
        <v>4922</v>
      </c>
      <c r="B6336" s="561" t="s">
        <v>6007</v>
      </c>
      <c r="C6336" s="561" t="s">
        <v>6008</v>
      </c>
      <c r="D6336" s="561" t="s">
        <v>6009</v>
      </c>
      <c r="E6336" s="562" t="s">
        <v>22</v>
      </c>
      <c r="F6336" s="561" t="s">
        <v>22</v>
      </c>
      <c r="G6336" s="561" t="s">
        <v>34781</v>
      </c>
      <c r="H6336" s="561" t="s">
        <v>6120</v>
      </c>
      <c r="I6336" s="561" t="s">
        <v>25535</v>
      </c>
      <c r="J6336" s="561" t="s">
        <v>7063</v>
      </c>
      <c r="K6336" s="562" t="s">
        <v>38881</v>
      </c>
      <c r="L6336" s="561" t="s">
        <v>25</v>
      </c>
    </row>
    <row r="6337" spans="1:12" x14ac:dyDescent="0.25">
      <c r="A6337" s="561" t="s">
        <v>4922</v>
      </c>
      <c r="B6337" s="561" t="s">
        <v>6007</v>
      </c>
      <c r="C6337" s="561" t="s">
        <v>6008</v>
      </c>
      <c r="D6337" s="561" t="s">
        <v>6009</v>
      </c>
      <c r="E6337" s="562" t="s">
        <v>22</v>
      </c>
      <c r="F6337" s="561" t="s">
        <v>22</v>
      </c>
      <c r="G6337" s="561" t="s">
        <v>34783</v>
      </c>
      <c r="H6337" s="561" t="s">
        <v>6121</v>
      </c>
      <c r="I6337" s="561" t="s">
        <v>25535</v>
      </c>
      <c r="J6337" s="561" t="s">
        <v>7063</v>
      </c>
      <c r="K6337" s="562" t="s">
        <v>38882</v>
      </c>
      <c r="L6337" s="561" t="s">
        <v>25</v>
      </c>
    </row>
    <row r="6338" spans="1:12" x14ac:dyDescent="0.25">
      <c r="A6338" s="561" t="s">
        <v>4922</v>
      </c>
      <c r="B6338" s="561" t="s">
        <v>6007</v>
      </c>
      <c r="C6338" s="561" t="s">
        <v>6008</v>
      </c>
      <c r="D6338" s="561" t="s">
        <v>6009</v>
      </c>
      <c r="E6338" s="562" t="s">
        <v>22</v>
      </c>
      <c r="F6338" s="561" t="s">
        <v>22</v>
      </c>
      <c r="G6338" s="561" t="s">
        <v>34785</v>
      </c>
      <c r="H6338" s="561" t="s">
        <v>6122</v>
      </c>
      <c r="I6338" s="561" t="s">
        <v>25535</v>
      </c>
      <c r="J6338" s="561" t="s">
        <v>24</v>
      </c>
      <c r="K6338" s="562" t="s">
        <v>38883</v>
      </c>
      <c r="L6338" s="561" t="s">
        <v>25</v>
      </c>
    </row>
    <row r="6339" spans="1:12" x14ac:dyDescent="0.25">
      <c r="A6339" s="561" t="s">
        <v>4922</v>
      </c>
      <c r="B6339" s="561" t="s">
        <v>6007</v>
      </c>
      <c r="C6339" s="561" t="s">
        <v>6008</v>
      </c>
      <c r="D6339" s="561" t="s">
        <v>6009</v>
      </c>
      <c r="E6339" s="562" t="s">
        <v>22</v>
      </c>
      <c r="F6339" s="561" t="s">
        <v>22</v>
      </c>
      <c r="G6339" s="561" t="s">
        <v>34787</v>
      </c>
      <c r="H6339" s="561" t="s">
        <v>6123</v>
      </c>
      <c r="I6339" s="561" t="s">
        <v>25535</v>
      </c>
      <c r="J6339" s="561" t="s">
        <v>7063</v>
      </c>
      <c r="K6339" s="562" t="s">
        <v>38884</v>
      </c>
      <c r="L6339" s="561" t="s">
        <v>25</v>
      </c>
    </row>
    <row r="6340" spans="1:12" x14ac:dyDescent="0.25">
      <c r="A6340" s="561" t="s">
        <v>4922</v>
      </c>
      <c r="B6340" s="561" t="s">
        <v>6007</v>
      </c>
      <c r="C6340" s="561" t="s">
        <v>6008</v>
      </c>
      <c r="D6340" s="561" t="s">
        <v>6009</v>
      </c>
      <c r="E6340" s="562" t="s">
        <v>22</v>
      </c>
      <c r="F6340" s="561" t="s">
        <v>22</v>
      </c>
      <c r="G6340" s="561" t="s">
        <v>34788</v>
      </c>
      <c r="H6340" s="561" t="s">
        <v>6124</v>
      </c>
      <c r="I6340" s="561" t="s">
        <v>25535</v>
      </c>
      <c r="J6340" s="561" t="s">
        <v>24</v>
      </c>
      <c r="K6340" s="562" t="s">
        <v>38885</v>
      </c>
      <c r="L6340" s="561" t="s">
        <v>25</v>
      </c>
    </row>
    <row r="6341" spans="1:12" x14ac:dyDescent="0.25">
      <c r="A6341" s="561" t="s">
        <v>4922</v>
      </c>
      <c r="B6341" s="561" t="s">
        <v>6007</v>
      </c>
      <c r="C6341" s="561" t="s">
        <v>6008</v>
      </c>
      <c r="D6341" s="561" t="s">
        <v>6009</v>
      </c>
      <c r="E6341" s="562" t="s">
        <v>22</v>
      </c>
      <c r="F6341" s="561" t="s">
        <v>22</v>
      </c>
      <c r="G6341" s="561" t="s">
        <v>34790</v>
      </c>
      <c r="H6341" s="561" t="s">
        <v>6125</v>
      </c>
      <c r="I6341" s="561" t="s">
        <v>25535</v>
      </c>
      <c r="J6341" s="561" t="s">
        <v>7063</v>
      </c>
      <c r="K6341" s="562" t="s">
        <v>38886</v>
      </c>
      <c r="L6341" s="561" t="s">
        <v>25</v>
      </c>
    </row>
    <row r="6342" spans="1:12" x14ac:dyDescent="0.25">
      <c r="A6342" s="561" t="s">
        <v>4922</v>
      </c>
      <c r="B6342" s="561" t="s">
        <v>6007</v>
      </c>
      <c r="C6342" s="561" t="s">
        <v>6008</v>
      </c>
      <c r="D6342" s="561" t="s">
        <v>6009</v>
      </c>
      <c r="E6342" s="562" t="s">
        <v>22</v>
      </c>
      <c r="F6342" s="561" t="s">
        <v>22</v>
      </c>
      <c r="G6342" s="561" t="s">
        <v>34792</v>
      </c>
      <c r="H6342" s="561" t="s">
        <v>6126</v>
      </c>
      <c r="I6342" s="561" t="s">
        <v>25535</v>
      </c>
      <c r="J6342" s="561" t="s">
        <v>24</v>
      </c>
      <c r="K6342" s="562" t="s">
        <v>38887</v>
      </c>
      <c r="L6342" s="561" t="s">
        <v>25</v>
      </c>
    </row>
    <row r="6343" spans="1:12" x14ac:dyDescent="0.25">
      <c r="A6343" s="561" t="s">
        <v>4922</v>
      </c>
      <c r="B6343" s="561" t="s">
        <v>6007</v>
      </c>
      <c r="C6343" s="561" t="s">
        <v>6008</v>
      </c>
      <c r="D6343" s="561" t="s">
        <v>6009</v>
      </c>
      <c r="E6343" s="562" t="s">
        <v>22</v>
      </c>
      <c r="F6343" s="561" t="s">
        <v>22</v>
      </c>
      <c r="G6343" s="561" t="s">
        <v>34794</v>
      </c>
      <c r="H6343" s="561" t="s">
        <v>6127</v>
      </c>
      <c r="I6343" s="561" t="s">
        <v>25535</v>
      </c>
      <c r="J6343" s="561" t="s">
        <v>7063</v>
      </c>
      <c r="K6343" s="562" t="s">
        <v>38888</v>
      </c>
      <c r="L6343" s="561" t="s">
        <v>25</v>
      </c>
    </row>
    <row r="6344" spans="1:12" x14ac:dyDescent="0.25">
      <c r="A6344" s="561" t="s">
        <v>4922</v>
      </c>
      <c r="B6344" s="561" t="s">
        <v>6007</v>
      </c>
      <c r="C6344" s="561" t="s">
        <v>6008</v>
      </c>
      <c r="D6344" s="561" t="s">
        <v>6009</v>
      </c>
      <c r="E6344" s="562" t="s">
        <v>22</v>
      </c>
      <c r="F6344" s="561" t="s">
        <v>22</v>
      </c>
      <c r="G6344" s="561" t="s">
        <v>34796</v>
      </c>
      <c r="H6344" s="561" t="s">
        <v>6128</v>
      </c>
      <c r="I6344" s="561" t="s">
        <v>25535</v>
      </c>
      <c r="J6344" s="561" t="s">
        <v>7063</v>
      </c>
      <c r="K6344" s="562" t="s">
        <v>38889</v>
      </c>
      <c r="L6344" s="561" t="s">
        <v>25</v>
      </c>
    </row>
    <row r="6345" spans="1:12" x14ac:dyDescent="0.25">
      <c r="A6345" s="561" t="s">
        <v>4922</v>
      </c>
      <c r="B6345" s="561" t="s">
        <v>6007</v>
      </c>
      <c r="C6345" s="561" t="s">
        <v>6008</v>
      </c>
      <c r="D6345" s="561" t="s">
        <v>6009</v>
      </c>
      <c r="E6345" s="562" t="s">
        <v>22</v>
      </c>
      <c r="F6345" s="561" t="s">
        <v>22</v>
      </c>
      <c r="G6345" s="561" t="s">
        <v>34798</v>
      </c>
      <c r="H6345" s="561" t="s">
        <v>6129</v>
      </c>
      <c r="I6345" s="561" t="s">
        <v>25535</v>
      </c>
      <c r="J6345" s="561" t="s">
        <v>7063</v>
      </c>
      <c r="K6345" s="562" t="s">
        <v>38890</v>
      </c>
      <c r="L6345" s="561" t="s">
        <v>25</v>
      </c>
    </row>
    <row r="6346" spans="1:12" x14ac:dyDescent="0.25">
      <c r="A6346" s="561" t="s">
        <v>4922</v>
      </c>
      <c r="B6346" s="561" t="s">
        <v>6007</v>
      </c>
      <c r="C6346" s="561" t="s">
        <v>6008</v>
      </c>
      <c r="D6346" s="561" t="s">
        <v>6009</v>
      </c>
      <c r="E6346" s="562" t="s">
        <v>22</v>
      </c>
      <c r="F6346" s="561" t="s">
        <v>22</v>
      </c>
      <c r="G6346" s="561" t="s">
        <v>34799</v>
      </c>
      <c r="H6346" s="561" t="s">
        <v>6130</v>
      </c>
      <c r="I6346" s="561" t="s">
        <v>25535</v>
      </c>
      <c r="J6346" s="561" t="s">
        <v>7063</v>
      </c>
      <c r="K6346" s="562" t="s">
        <v>38891</v>
      </c>
      <c r="L6346" s="561" t="s">
        <v>25</v>
      </c>
    </row>
    <row r="6347" spans="1:12" x14ac:dyDescent="0.25">
      <c r="A6347" s="561" t="s">
        <v>4922</v>
      </c>
      <c r="B6347" s="561" t="s">
        <v>6007</v>
      </c>
      <c r="C6347" s="561" t="s">
        <v>6008</v>
      </c>
      <c r="D6347" s="561" t="s">
        <v>6009</v>
      </c>
      <c r="E6347" s="562" t="s">
        <v>22</v>
      </c>
      <c r="F6347" s="561" t="s">
        <v>22</v>
      </c>
      <c r="G6347" s="561" t="s">
        <v>34801</v>
      </c>
      <c r="H6347" s="561" t="s">
        <v>6131</v>
      </c>
      <c r="I6347" s="561" t="s">
        <v>25535</v>
      </c>
      <c r="J6347" s="561" t="s">
        <v>7063</v>
      </c>
      <c r="K6347" s="562" t="s">
        <v>38892</v>
      </c>
      <c r="L6347" s="561" t="s">
        <v>25</v>
      </c>
    </row>
    <row r="6348" spans="1:12" x14ac:dyDescent="0.25">
      <c r="A6348" s="561" t="s">
        <v>4922</v>
      </c>
      <c r="B6348" s="561" t="s">
        <v>6007</v>
      </c>
      <c r="C6348" s="561" t="s">
        <v>6008</v>
      </c>
      <c r="D6348" s="561" t="s">
        <v>6009</v>
      </c>
      <c r="E6348" s="562" t="s">
        <v>22</v>
      </c>
      <c r="F6348" s="561" t="s">
        <v>22</v>
      </c>
      <c r="G6348" s="561" t="s">
        <v>34803</v>
      </c>
      <c r="H6348" s="561" t="s">
        <v>6132</v>
      </c>
      <c r="I6348" s="561" t="s">
        <v>25535</v>
      </c>
      <c r="J6348" s="561" t="s">
        <v>7063</v>
      </c>
      <c r="K6348" s="562" t="s">
        <v>38893</v>
      </c>
      <c r="L6348" s="561" t="s">
        <v>25</v>
      </c>
    </row>
    <row r="6349" spans="1:12" x14ac:dyDescent="0.25">
      <c r="A6349" s="561" t="s">
        <v>4922</v>
      </c>
      <c r="B6349" s="561" t="s">
        <v>6007</v>
      </c>
      <c r="C6349" s="561" t="s">
        <v>6008</v>
      </c>
      <c r="D6349" s="561" t="s">
        <v>6009</v>
      </c>
      <c r="E6349" s="562" t="s">
        <v>22</v>
      </c>
      <c r="F6349" s="561" t="s">
        <v>22</v>
      </c>
      <c r="G6349" s="561" t="s">
        <v>34805</v>
      </c>
      <c r="H6349" s="561" t="s">
        <v>6133</v>
      </c>
      <c r="I6349" s="561" t="s">
        <v>25535</v>
      </c>
      <c r="J6349" s="561" t="s">
        <v>7063</v>
      </c>
      <c r="K6349" s="562" t="s">
        <v>38894</v>
      </c>
      <c r="L6349" s="561" t="s">
        <v>25</v>
      </c>
    </row>
    <row r="6350" spans="1:12" x14ac:dyDescent="0.25">
      <c r="A6350" s="561" t="s">
        <v>4922</v>
      </c>
      <c r="B6350" s="561" t="s">
        <v>6007</v>
      </c>
      <c r="C6350" s="561" t="s">
        <v>6008</v>
      </c>
      <c r="D6350" s="561" t="s">
        <v>6009</v>
      </c>
      <c r="E6350" s="562" t="s">
        <v>22</v>
      </c>
      <c r="F6350" s="561" t="s">
        <v>22</v>
      </c>
      <c r="G6350" s="561" t="s">
        <v>34807</v>
      </c>
      <c r="H6350" s="561" t="s">
        <v>6134</v>
      </c>
      <c r="I6350" s="561" t="s">
        <v>25535</v>
      </c>
      <c r="J6350" s="561" t="s">
        <v>7063</v>
      </c>
      <c r="K6350" s="562" t="s">
        <v>38895</v>
      </c>
      <c r="L6350" s="561" t="s">
        <v>25</v>
      </c>
    </row>
    <row r="6351" spans="1:12" x14ac:dyDescent="0.25">
      <c r="A6351" s="561" t="s">
        <v>4922</v>
      </c>
      <c r="B6351" s="561" t="s">
        <v>6007</v>
      </c>
      <c r="C6351" s="561" t="s">
        <v>6008</v>
      </c>
      <c r="D6351" s="561" t="s">
        <v>6009</v>
      </c>
      <c r="E6351" s="562" t="s">
        <v>22</v>
      </c>
      <c r="F6351" s="561" t="s">
        <v>22</v>
      </c>
      <c r="G6351" s="561" t="s">
        <v>34809</v>
      </c>
      <c r="H6351" s="561" t="s">
        <v>6135</v>
      </c>
      <c r="I6351" s="561" t="s">
        <v>25535</v>
      </c>
      <c r="J6351" s="561" t="s">
        <v>7063</v>
      </c>
      <c r="K6351" s="562" t="s">
        <v>7373</v>
      </c>
      <c r="L6351" s="561" t="s">
        <v>25</v>
      </c>
    </row>
    <row r="6352" spans="1:12" x14ac:dyDescent="0.25">
      <c r="A6352" s="561" t="s">
        <v>4922</v>
      </c>
      <c r="B6352" s="561" t="s">
        <v>6007</v>
      </c>
      <c r="C6352" s="561" t="s">
        <v>6008</v>
      </c>
      <c r="D6352" s="561" t="s">
        <v>6009</v>
      </c>
      <c r="E6352" s="562" t="s">
        <v>22</v>
      </c>
      <c r="F6352" s="561" t="s">
        <v>22</v>
      </c>
      <c r="G6352" s="561" t="s">
        <v>34811</v>
      </c>
      <c r="H6352" s="561" t="s">
        <v>6136</v>
      </c>
      <c r="I6352" s="561" t="s">
        <v>25535</v>
      </c>
      <c r="J6352" s="561" t="s">
        <v>7063</v>
      </c>
      <c r="K6352" s="562" t="s">
        <v>38896</v>
      </c>
      <c r="L6352" s="561" t="s">
        <v>25</v>
      </c>
    </row>
    <row r="6353" spans="1:12" x14ac:dyDescent="0.25">
      <c r="A6353" s="561" t="s">
        <v>4922</v>
      </c>
      <c r="B6353" s="561" t="s">
        <v>6007</v>
      </c>
      <c r="C6353" s="561" t="s">
        <v>6008</v>
      </c>
      <c r="D6353" s="561" t="s">
        <v>6009</v>
      </c>
      <c r="E6353" s="562" t="s">
        <v>22</v>
      </c>
      <c r="F6353" s="561" t="s">
        <v>22</v>
      </c>
      <c r="G6353" s="561" t="s">
        <v>34813</v>
      </c>
      <c r="H6353" s="561" t="s">
        <v>6137</v>
      </c>
      <c r="I6353" s="561" t="s">
        <v>25535</v>
      </c>
      <c r="J6353" s="561" t="s">
        <v>7063</v>
      </c>
      <c r="K6353" s="562" t="s">
        <v>38897</v>
      </c>
      <c r="L6353" s="561" t="s">
        <v>25</v>
      </c>
    </row>
    <row r="6354" spans="1:12" x14ac:dyDescent="0.25">
      <c r="A6354" s="561" t="s">
        <v>4922</v>
      </c>
      <c r="B6354" s="561" t="s">
        <v>6007</v>
      </c>
      <c r="C6354" s="561" t="s">
        <v>6008</v>
      </c>
      <c r="D6354" s="561" t="s">
        <v>6009</v>
      </c>
      <c r="E6354" s="562" t="s">
        <v>22</v>
      </c>
      <c r="F6354" s="561" t="s">
        <v>22</v>
      </c>
      <c r="G6354" s="561" t="s">
        <v>34815</v>
      </c>
      <c r="H6354" s="561" t="s">
        <v>6138</v>
      </c>
      <c r="I6354" s="561" t="s">
        <v>25535</v>
      </c>
      <c r="J6354" s="561" t="s">
        <v>7063</v>
      </c>
      <c r="K6354" s="562" t="s">
        <v>36119</v>
      </c>
      <c r="L6354" s="561" t="s">
        <v>25</v>
      </c>
    </row>
    <row r="6355" spans="1:12" x14ac:dyDescent="0.25">
      <c r="A6355" s="561" t="s">
        <v>4922</v>
      </c>
      <c r="B6355" s="561" t="s">
        <v>6007</v>
      </c>
      <c r="C6355" s="561" t="s">
        <v>6008</v>
      </c>
      <c r="D6355" s="561" t="s">
        <v>6009</v>
      </c>
      <c r="E6355" s="562" t="s">
        <v>22</v>
      </c>
      <c r="F6355" s="561" t="s">
        <v>22</v>
      </c>
      <c r="G6355" s="561" t="s">
        <v>34817</v>
      </c>
      <c r="H6355" s="561" t="s">
        <v>6139</v>
      </c>
      <c r="I6355" s="561" t="s">
        <v>25535</v>
      </c>
      <c r="J6355" s="561" t="s">
        <v>7063</v>
      </c>
      <c r="K6355" s="562" t="s">
        <v>38898</v>
      </c>
      <c r="L6355" s="561" t="s">
        <v>25</v>
      </c>
    </row>
    <row r="6356" spans="1:12" x14ac:dyDescent="0.25">
      <c r="A6356" s="561" t="s">
        <v>4922</v>
      </c>
      <c r="B6356" s="561" t="s">
        <v>6007</v>
      </c>
      <c r="C6356" s="561" t="s">
        <v>6008</v>
      </c>
      <c r="D6356" s="561" t="s">
        <v>6009</v>
      </c>
      <c r="E6356" s="562" t="s">
        <v>22</v>
      </c>
      <c r="F6356" s="561" t="s">
        <v>22</v>
      </c>
      <c r="G6356" s="561" t="s">
        <v>34819</v>
      </c>
      <c r="H6356" s="561" t="s">
        <v>6140</v>
      </c>
      <c r="I6356" s="561" t="s">
        <v>25535</v>
      </c>
      <c r="J6356" s="561" t="s">
        <v>7063</v>
      </c>
      <c r="K6356" s="562" t="s">
        <v>38899</v>
      </c>
      <c r="L6356" s="561" t="s">
        <v>25</v>
      </c>
    </row>
    <row r="6357" spans="1:12" x14ac:dyDescent="0.25">
      <c r="A6357" s="561" t="s">
        <v>4922</v>
      </c>
      <c r="B6357" s="561" t="s">
        <v>6007</v>
      </c>
      <c r="C6357" s="561" t="s">
        <v>6008</v>
      </c>
      <c r="D6357" s="561" t="s">
        <v>6009</v>
      </c>
      <c r="E6357" s="562" t="s">
        <v>22</v>
      </c>
      <c r="F6357" s="561" t="s">
        <v>22</v>
      </c>
      <c r="G6357" s="561" t="s">
        <v>34821</v>
      </c>
      <c r="H6357" s="561" t="s">
        <v>6141</v>
      </c>
      <c r="I6357" s="561" t="s">
        <v>25535</v>
      </c>
      <c r="J6357" s="561" t="s">
        <v>7063</v>
      </c>
      <c r="K6357" s="562" t="s">
        <v>38900</v>
      </c>
      <c r="L6357" s="561" t="s">
        <v>25</v>
      </c>
    </row>
    <row r="6358" spans="1:12" x14ac:dyDescent="0.25">
      <c r="A6358" s="561" t="s">
        <v>4922</v>
      </c>
      <c r="B6358" s="561" t="s">
        <v>6007</v>
      </c>
      <c r="C6358" s="561" t="s">
        <v>6008</v>
      </c>
      <c r="D6358" s="561" t="s">
        <v>6009</v>
      </c>
      <c r="E6358" s="562" t="s">
        <v>22</v>
      </c>
      <c r="F6358" s="561" t="s">
        <v>22</v>
      </c>
      <c r="G6358" s="561" t="s">
        <v>34823</v>
      </c>
      <c r="H6358" s="561" t="s">
        <v>6142</v>
      </c>
      <c r="I6358" s="561" t="s">
        <v>25535</v>
      </c>
      <c r="J6358" s="561" t="s">
        <v>24</v>
      </c>
      <c r="K6358" s="562" t="s">
        <v>38901</v>
      </c>
      <c r="L6358" s="561" t="s">
        <v>25</v>
      </c>
    </row>
    <row r="6359" spans="1:12" x14ac:dyDescent="0.25">
      <c r="A6359" s="561" t="s">
        <v>4922</v>
      </c>
      <c r="B6359" s="561" t="s">
        <v>6007</v>
      </c>
      <c r="C6359" s="561" t="s">
        <v>6008</v>
      </c>
      <c r="D6359" s="561" t="s">
        <v>6009</v>
      </c>
      <c r="E6359" s="562" t="s">
        <v>22</v>
      </c>
      <c r="F6359" s="561" t="s">
        <v>22</v>
      </c>
      <c r="G6359" s="561" t="s">
        <v>34825</v>
      </c>
      <c r="H6359" s="561" t="s">
        <v>6143</v>
      </c>
      <c r="I6359" s="561" t="s">
        <v>25535</v>
      </c>
      <c r="J6359" s="561" t="s">
        <v>7063</v>
      </c>
      <c r="K6359" s="562" t="s">
        <v>38902</v>
      </c>
      <c r="L6359" s="561" t="s">
        <v>25</v>
      </c>
    </row>
    <row r="6360" spans="1:12" x14ac:dyDescent="0.25">
      <c r="A6360" s="561" t="s">
        <v>4922</v>
      </c>
      <c r="B6360" s="561" t="s">
        <v>6007</v>
      </c>
      <c r="C6360" s="561" t="s">
        <v>6008</v>
      </c>
      <c r="D6360" s="561" t="s">
        <v>6009</v>
      </c>
      <c r="E6360" s="562" t="s">
        <v>22</v>
      </c>
      <c r="F6360" s="561" t="s">
        <v>22</v>
      </c>
      <c r="G6360" s="561" t="s">
        <v>34827</v>
      </c>
      <c r="H6360" s="561" t="s">
        <v>6144</v>
      </c>
      <c r="I6360" s="561" t="s">
        <v>25535</v>
      </c>
      <c r="J6360" s="561" t="s">
        <v>7063</v>
      </c>
      <c r="K6360" s="562" t="s">
        <v>38903</v>
      </c>
      <c r="L6360" s="561" t="s">
        <v>25</v>
      </c>
    </row>
    <row r="6361" spans="1:12" x14ac:dyDescent="0.25">
      <c r="A6361" s="561" t="s">
        <v>4922</v>
      </c>
      <c r="B6361" s="561" t="s">
        <v>6007</v>
      </c>
      <c r="C6361" s="561" t="s">
        <v>6008</v>
      </c>
      <c r="D6361" s="561" t="s">
        <v>6009</v>
      </c>
      <c r="E6361" s="562" t="s">
        <v>22</v>
      </c>
      <c r="F6361" s="561" t="s">
        <v>22</v>
      </c>
      <c r="G6361" s="561" t="s">
        <v>34829</v>
      </c>
      <c r="H6361" s="561" t="s">
        <v>6145</v>
      </c>
      <c r="I6361" s="561" t="s">
        <v>25535</v>
      </c>
      <c r="J6361" s="561" t="s">
        <v>7063</v>
      </c>
      <c r="K6361" s="562" t="s">
        <v>38904</v>
      </c>
      <c r="L6361" s="561" t="s">
        <v>25</v>
      </c>
    </row>
    <row r="6362" spans="1:12" x14ac:dyDescent="0.25">
      <c r="A6362" s="561" t="s">
        <v>4922</v>
      </c>
      <c r="B6362" s="561" t="s">
        <v>6007</v>
      </c>
      <c r="C6362" s="561" t="s">
        <v>6008</v>
      </c>
      <c r="D6362" s="561" t="s">
        <v>6009</v>
      </c>
      <c r="E6362" s="562" t="s">
        <v>22</v>
      </c>
      <c r="F6362" s="561" t="s">
        <v>22</v>
      </c>
      <c r="G6362" s="561" t="s">
        <v>34831</v>
      </c>
      <c r="H6362" s="561" t="s">
        <v>6146</v>
      </c>
      <c r="I6362" s="561" t="s">
        <v>25535</v>
      </c>
      <c r="J6362" s="561" t="s">
        <v>7063</v>
      </c>
      <c r="K6362" s="562" t="s">
        <v>38905</v>
      </c>
      <c r="L6362" s="561" t="s">
        <v>25</v>
      </c>
    </row>
    <row r="6363" spans="1:12" x14ac:dyDescent="0.25">
      <c r="A6363" s="561" t="s">
        <v>4922</v>
      </c>
      <c r="B6363" s="561" t="s">
        <v>6007</v>
      </c>
      <c r="C6363" s="561" t="s">
        <v>6008</v>
      </c>
      <c r="D6363" s="561" t="s">
        <v>6009</v>
      </c>
      <c r="E6363" s="562" t="s">
        <v>22</v>
      </c>
      <c r="F6363" s="561" t="s">
        <v>22</v>
      </c>
      <c r="G6363" s="561" t="s">
        <v>34833</v>
      </c>
      <c r="H6363" s="561" t="s">
        <v>6147</v>
      </c>
      <c r="I6363" s="561" t="s">
        <v>25535</v>
      </c>
      <c r="J6363" s="561" t="s">
        <v>24</v>
      </c>
      <c r="K6363" s="562" t="s">
        <v>38906</v>
      </c>
      <c r="L6363" s="561" t="s">
        <v>25</v>
      </c>
    </row>
    <row r="6364" spans="1:12" x14ac:dyDescent="0.25">
      <c r="A6364" s="561" t="s">
        <v>4922</v>
      </c>
      <c r="B6364" s="561" t="s">
        <v>6007</v>
      </c>
      <c r="C6364" s="561" t="s">
        <v>6008</v>
      </c>
      <c r="D6364" s="561" t="s">
        <v>6009</v>
      </c>
      <c r="E6364" s="562" t="s">
        <v>22</v>
      </c>
      <c r="F6364" s="561" t="s">
        <v>22</v>
      </c>
      <c r="G6364" s="561" t="s">
        <v>34835</v>
      </c>
      <c r="H6364" s="561" t="s">
        <v>6148</v>
      </c>
      <c r="I6364" s="561" t="s">
        <v>25535</v>
      </c>
      <c r="J6364" s="561" t="s">
        <v>7063</v>
      </c>
      <c r="K6364" s="562" t="s">
        <v>38907</v>
      </c>
      <c r="L6364" s="561" t="s">
        <v>25</v>
      </c>
    </row>
    <row r="6365" spans="1:12" x14ac:dyDescent="0.25">
      <c r="A6365" s="561" t="s">
        <v>4922</v>
      </c>
      <c r="B6365" s="561" t="s">
        <v>6007</v>
      </c>
      <c r="C6365" s="561" t="s">
        <v>6008</v>
      </c>
      <c r="D6365" s="561" t="s">
        <v>6009</v>
      </c>
      <c r="E6365" s="562" t="s">
        <v>22</v>
      </c>
      <c r="F6365" s="561" t="s">
        <v>22</v>
      </c>
      <c r="G6365" s="561" t="s">
        <v>34837</v>
      </c>
      <c r="H6365" s="561" t="s">
        <v>6149</v>
      </c>
      <c r="I6365" s="561" t="s">
        <v>25535</v>
      </c>
      <c r="J6365" s="561" t="s">
        <v>7063</v>
      </c>
      <c r="K6365" s="562" t="s">
        <v>38908</v>
      </c>
      <c r="L6365" s="561" t="s">
        <v>25</v>
      </c>
    </row>
    <row r="6366" spans="1:12" x14ac:dyDescent="0.25">
      <c r="A6366" s="561" t="s">
        <v>4922</v>
      </c>
      <c r="B6366" s="561" t="s">
        <v>6007</v>
      </c>
      <c r="C6366" s="561" t="s">
        <v>6008</v>
      </c>
      <c r="D6366" s="561" t="s">
        <v>6009</v>
      </c>
      <c r="E6366" s="562" t="s">
        <v>22</v>
      </c>
      <c r="F6366" s="561" t="s">
        <v>22</v>
      </c>
      <c r="G6366" s="561" t="s">
        <v>34838</v>
      </c>
      <c r="H6366" s="561" t="s">
        <v>6150</v>
      </c>
      <c r="I6366" s="561" t="s">
        <v>25535</v>
      </c>
      <c r="J6366" s="561" t="s">
        <v>7063</v>
      </c>
      <c r="K6366" s="562" t="s">
        <v>38909</v>
      </c>
      <c r="L6366" s="561" t="s">
        <v>25</v>
      </c>
    </row>
    <row r="6367" spans="1:12" x14ac:dyDescent="0.25">
      <c r="A6367" s="561" t="s">
        <v>4922</v>
      </c>
      <c r="B6367" s="561" t="s">
        <v>6007</v>
      </c>
      <c r="C6367" s="561" t="s">
        <v>6008</v>
      </c>
      <c r="D6367" s="561" t="s">
        <v>6009</v>
      </c>
      <c r="E6367" s="562" t="s">
        <v>22</v>
      </c>
      <c r="F6367" s="561" t="s">
        <v>22</v>
      </c>
      <c r="G6367" s="561" t="s">
        <v>34840</v>
      </c>
      <c r="H6367" s="561" t="s">
        <v>6151</v>
      </c>
      <c r="I6367" s="561" t="s">
        <v>25535</v>
      </c>
      <c r="J6367" s="561" t="s">
        <v>7063</v>
      </c>
      <c r="K6367" s="562" t="s">
        <v>38910</v>
      </c>
      <c r="L6367" s="561" t="s">
        <v>25</v>
      </c>
    </row>
    <row r="6368" spans="1:12" x14ac:dyDescent="0.25">
      <c r="A6368" s="561" t="s">
        <v>4922</v>
      </c>
      <c r="B6368" s="561" t="s">
        <v>6007</v>
      </c>
      <c r="C6368" s="561" t="s">
        <v>6008</v>
      </c>
      <c r="D6368" s="561" t="s">
        <v>6009</v>
      </c>
      <c r="E6368" s="562" t="s">
        <v>22</v>
      </c>
      <c r="F6368" s="561" t="s">
        <v>22</v>
      </c>
      <c r="G6368" s="561" t="s">
        <v>34842</v>
      </c>
      <c r="H6368" s="561" t="s">
        <v>6152</v>
      </c>
      <c r="I6368" s="561" t="s">
        <v>25535</v>
      </c>
      <c r="J6368" s="561" t="s">
        <v>7063</v>
      </c>
      <c r="K6368" s="562" t="s">
        <v>38911</v>
      </c>
      <c r="L6368" s="561" t="s">
        <v>25</v>
      </c>
    </row>
    <row r="6369" spans="1:12" x14ac:dyDescent="0.25">
      <c r="A6369" s="561" t="s">
        <v>4922</v>
      </c>
      <c r="B6369" s="561" t="s">
        <v>6007</v>
      </c>
      <c r="C6369" s="561" t="s">
        <v>6008</v>
      </c>
      <c r="D6369" s="561" t="s">
        <v>6009</v>
      </c>
      <c r="E6369" s="562" t="s">
        <v>22</v>
      </c>
      <c r="F6369" s="561" t="s">
        <v>22</v>
      </c>
      <c r="G6369" s="561" t="s">
        <v>34844</v>
      </c>
      <c r="H6369" s="561" t="s">
        <v>6153</v>
      </c>
      <c r="I6369" s="561" t="s">
        <v>25535</v>
      </c>
      <c r="J6369" s="561" t="s">
        <v>7063</v>
      </c>
      <c r="K6369" s="562" t="s">
        <v>38912</v>
      </c>
      <c r="L6369" s="561" t="s">
        <v>25</v>
      </c>
    </row>
    <row r="6370" spans="1:12" x14ac:dyDescent="0.25">
      <c r="A6370" s="561" t="s">
        <v>4922</v>
      </c>
      <c r="B6370" s="561" t="s">
        <v>6007</v>
      </c>
      <c r="C6370" s="561" t="s">
        <v>6154</v>
      </c>
      <c r="D6370" s="561" t="s">
        <v>6155</v>
      </c>
      <c r="E6370" s="562" t="s">
        <v>22</v>
      </c>
      <c r="F6370" s="561" t="s">
        <v>22</v>
      </c>
      <c r="G6370" s="561" t="s">
        <v>34846</v>
      </c>
      <c r="H6370" s="561" t="s">
        <v>6156</v>
      </c>
      <c r="I6370" s="561" t="s">
        <v>25535</v>
      </c>
      <c r="J6370" s="561" t="s">
        <v>7063</v>
      </c>
      <c r="K6370" s="562" t="s">
        <v>7083</v>
      </c>
      <c r="L6370" s="561" t="s">
        <v>25</v>
      </c>
    </row>
    <row r="6371" spans="1:12" x14ac:dyDescent="0.25">
      <c r="A6371" s="561" t="s">
        <v>4922</v>
      </c>
      <c r="B6371" s="561" t="s">
        <v>6007</v>
      </c>
      <c r="C6371" s="561" t="s">
        <v>6154</v>
      </c>
      <c r="D6371" s="561" t="s">
        <v>6155</v>
      </c>
      <c r="E6371" s="562" t="s">
        <v>22</v>
      </c>
      <c r="F6371" s="561" t="s">
        <v>22</v>
      </c>
      <c r="G6371" s="561" t="s">
        <v>34847</v>
      </c>
      <c r="H6371" s="561" t="s">
        <v>6157</v>
      </c>
      <c r="I6371" s="561" t="s">
        <v>25535</v>
      </c>
      <c r="J6371" s="561" t="s">
        <v>326</v>
      </c>
      <c r="K6371" s="562" t="s">
        <v>8150</v>
      </c>
      <c r="L6371" s="561" t="s">
        <v>25</v>
      </c>
    </row>
    <row r="6372" spans="1:12" x14ac:dyDescent="0.25">
      <c r="A6372" s="561" t="s">
        <v>4922</v>
      </c>
      <c r="B6372" s="561" t="s">
        <v>6007</v>
      </c>
      <c r="C6372" s="561" t="s">
        <v>6154</v>
      </c>
      <c r="D6372" s="561" t="s">
        <v>6155</v>
      </c>
      <c r="E6372" s="562" t="s">
        <v>22</v>
      </c>
      <c r="F6372" s="561" t="s">
        <v>22</v>
      </c>
      <c r="G6372" s="561" t="s">
        <v>34849</v>
      </c>
      <c r="H6372" s="561" t="s">
        <v>6158</v>
      </c>
      <c r="I6372" s="561" t="s">
        <v>25535</v>
      </c>
      <c r="J6372" s="561" t="s">
        <v>7063</v>
      </c>
      <c r="K6372" s="562" t="s">
        <v>29597</v>
      </c>
      <c r="L6372" s="561" t="s">
        <v>25</v>
      </c>
    </row>
    <row r="6373" spans="1:12" x14ac:dyDescent="0.25">
      <c r="A6373" s="561" t="s">
        <v>4922</v>
      </c>
      <c r="B6373" s="561" t="s">
        <v>6007</v>
      </c>
      <c r="C6373" s="561" t="s">
        <v>6154</v>
      </c>
      <c r="D6373" s="561" t="s">
        <v>6155</v>
      </c>
      <c r="E6373" s="562" t="s">
        <v>22</v>
      </c>
      <c r="F6373" s="561" t="s">
        <v>22</v>
      </c>
      <c r="G6373" s="561" t="s">
        <v>34850</v>
      </c>
      <c r="H6373" s="561" t="s">
        <v>6159</v>
      </c>
      <c r="I6373" s="561" t="s">
        <v>34851</v>
      </c>
      <c r="J6373" s="561" t="s">
        <v>326</v>
      </c>
      <c r="K6373" s="562" t="s">
        <v>567</v>
      </c>
      <c r="L6373" s="561" t="s">
        <v>25</v>
      </c>
    </row>
    <row r="6374" spans="1:12" x14ac:dyDescent="0.25">
      <c r="A6374" s="561" t="s">
        <v>4922</v>
      </c>
      <c r="B6374" s="561" t="s">
        <v>6007</v>
      </c>
      <c r="C6374" s="561" t="s">
        <v>6154</v>
      </c>
      <c r="D6374" s="561" t="s">
        <v>6155</v>
      </c>
      <c r="E6374" s="562" t="s">
        <v>22</v>
      </c>
      <c r="F6374" s="561" t="s">
        <v>22</v>
      </c>
      <c r="G6374" s="561" t="s">
        <v>34852</v>
      </c>
      <c r="H6374" s="561" t="s">
        <v>6160</v>
      </c>
      <c r="I6374" s="561" t="s">
        <v>34851</v>
      </c>
      <c r="J6374" s="561" t="s">
        <v>326</v>
      </c>
      <c r="K6374" s="562" t="s">
        <v>1040</v>
      </c>
      <c r="L6374" s="561" t="s">
        <v>25</v>
      </c>
    </row>
    <row r="6375" spans="1:12" x14ac:dyDescent="0.25">
      <c r="A6375" s="561" t="s">
        <v>4922</v>
      </c>
      <c r="B6375" s="561" t="s">
        <v>6007</v>
      </c>
      <c r="C6375" s="561" t="s">
        <v>6154</v>
      </c>
      <c r="D6375" s="561" t="s">
        <v>6155</v>
      </c>
      <c r="E6375" s="562" t="s">
        <v>22</v>
      </c>
      <c r="F6375" s="561" t="s">
        <v>22</v>
      </c>
      <c r="G6375" s="561" t="s">
        <v>34853</v>
      </c>
      <c r="H6375" s="561" t="s">
        <v>6161</v>
      </c>
      <c r="I6375" s="561" t="s">
        <v>34851</v>
      </c>
      <c r="J6375" s="561" t="s">
        <v>326</v>
      </c>
      <c r="K6375" s="562" t="s">
        <v>992</v>
      </c>
      <c r="L6375" s="561" t="s">
        <v>25</v>
      </c>
    </row>
    <row r="6376" spans="1:12" x14ac:dyDescent="0.25">
      <c r="A6376" s="561" t="s">
        <v>4922</v>
      </c>
      <c r="B6376" s="561" t="s">
        <v>6007</v>
      </c>
      <c r="C6376" s="561" t="s">
        <v>6154</v>
      </c>
      <c r="D6376" s="561" t="s">
        <v>6155</v>
      </c>
      <c r="E6376" s="562" t="s">
        <v>22</v>
      </c>
      <c r="F6376" s="561" t="s">
        <v>22</v>
      </c>
      <c r="G6376" s="561" t="s">
        <v>34855</v>
      </c>
      <c r="H6376" s="561" t="s">
        <v>6162</v>
      </c>
      <c r="I6376" s="561" t="s">
        <v>34851</v>
      </c>
      <c r="J6376" s="561" t="s">
        <v>326</v>
      </c>
      <c r="K6376" s="562" t="s">
        <v>784</v>
      </c>
      <c r="L6376" s="561" t="s">
        <v>25</v>
      </c>
    </row>
    <row r="6377" spans="1:12" x14ac:dyDescent="0.25">
      <c r="A6377" s="561" t="s">
        <v>4922</v>
      </c>
      <c r="B6377" s="561" t="s">
        <v>6007</v>
      </c>
      <c r="C6377" s="561" t="s">
        <v>6154</v>
      </c>
      <c r="D6377" s="561" t="s">
        <v>6155</v>
      </c>
      <c r="E6377" s="562" t="s">
        <v>22</v>
      </c>
      <c r="F6377" s="561" t="s">
        <v>22</v>
      </c>
      <c r="G6377" s="561" t="s">
        <v>34856</v>
      </c>
      <c r="H6377" s="561" t="s">
        <v>6163</v>
      </c>
      <c r="I6377" s="561" t="s">
        <v>34851</v>
      </c>
      <c r="J6377" s="561" t="s">
        <v>326</v>
      </c>
      <c r="K6377" s="562" t="s">
        <v>1323</v>
      </c>
      <c r="L6377" s="561" t="s">
        <v>25</v>
      </c>
    </row>
    <row r="6378" spans="1:12" x14ac:dyDescent="0.25">
      <c r="A6378" s="561" t="s">
        <v>4922</v>
      </c>
      <c r="B6378" s="561" t="s">
        <v>6007</v>
      </c>
      <c r="C6378" s="561" t="s">
        <v>6154</v>
      </c>
      <c r="D6378" s="561" t="s">
        <v>6155</v>
      </c>
      <c r="E6378" s="562" t="s">
        <v>22</v>
      </c>
      <c r="F6378" s="561" t="s">
        <v>22</v>
      </c>
      <c r="G6378" s="561" t="s">
        <v>34857</v>
      </c>
      <c r="H6378" s="561" t="s">
        <v>6164</v>
      </c>
      <c r="I6378" s="561" t="s">
        <v>34851</v>
      </c>
      <c r="J6378" s="561" t="s">
        <v>326</v>
      </c>
      <c r="K6378" s="562" t="s">
        <v>1061</v>
      </c>
      <c r="L6378" s="561" t="s">
        <v>25</v>
      </c>
    </row>
    <row r="6379" spans="1:12" x14ac:dyDescent="0.25">
      <c r="A6379" s="561" t="s">
        <v>4922</v>
      </c>
      <c r="B6379" s="561" t="s">
        <v>6007</v>
      </c>
      <c r="C6379" s="561" t="s">
        <v>6154</v>
      </c>
      <c r="D6379" s="561" t="s">
        <v>6155</v>
      </c>
      <c r="E6379" s="562" t="s">
        <v>22</v>
      </c>
      <c r="F6379" s="561" t="s">
        <v>22</v>
      </c>
      <c r="G6379" s="561" t="s">
        <v>34858</v>
      </c>
      <c r="H6379" s="561" t="s">
        <v>6165</v>
      </c>
      <c r="I6379" s="561" t="s">
        <v>34851</v>
      </c>
      <c r="J6379" s="561" t="s">
        <v>326</v>
      </c>
      <c r="K6379" s="562" t="s">
        <v>1160</v>
      </c>
      <c r="L6379" s="561" t="s">
        <v>25</v>
      </c>
    </row>
    <row r="6380" spans="1:12" x14ac:dyDescent="0.25">
      <c r="A6380" s="561" t="s">
        <v>4922</v>
      </c>
      <c r="B6380" s="561" t="s">
        <v>6007</v>
      </c>
      <c r="C6380" s="561" t="s">
        <v>6154</v>
      </c>
      <c r="D6380" s="561" t="s">
        <v>6155</v>
      </c>
      <c r="E6380" s="562" t="s">
        <v>22</v>
      </c>
      <c r="F6380" s="561" t="s">
        <v>22</v>
      </c>
      <c r="G6380" s="561" t="s">
        <v>34859</v>
      </c>
      <c r="H6380" s="561" t="s">
        <v>6166</v>
      </c>
      <c r="I6380" s="561" t="s">
        <v>34851</v>
      </c>
      <c r="J6380" s="561" t="s">
        <v>326</v>
      </c>
      <c r="K6380" s="562" t="s">
        <v>870</v>
      </c>
      <c r="L6380" s="561" t="s">
        <v>25</v>
      </c>
    </row>
    <row r="6381" spans="1:12" x14ac:dyDescent="0.25">
      <c r="A6381" s="561" t="s">
        <v>4922</v>
      </c>
      <c r="B6381" s="561" t="s">
        <v>6007</v>
      </c>
      <c r="C6381" s="561" t="s">
        <v>6154</v>
      </c>
      <c r="D6381" s="561" t="s">
        <v>6155</v>
      </c>
      <c r="E6381" s="562" t="s">
        <v>22</v>
      </c>
      <c r="F6381" s="561" t="s">
        <v>22</v>
      </c>
      <c r="G6381" s="561" t="s">
        <v>34860</v>
      </c>
      <c r="H6381" s="561" t="s">
        <v>6167</v>
      </c>
      <c r="I6381" s="561" t="s">
        <v>34851</v>
      </c>
      <c r="J6381" s="561" t="s">
        <v>326</v>
      </c>
      <c r="K6381" s="562" t="s">
        <v>1182</v>
      </c>
      <c r="L6381" s="561" t="s">
        <v>25</v>
      </c>
    </row>
    <row r="6382" spans="1:12" x14ac:dyDescent="0.25">
      <c r="A6382" s="561" t="s">
        <v>4922</v>
      </c>
      <c r="B6382" s="561" t="s">
        <v>6007</v>
      </c>
      <c r="C6382" s="561" t="s">
        <v>6154</v>
      </c>
      <c r="D6382" s="561" t="s">
        <v>6155</v>
      </c>
      <c r="E6382" s="562" t="s">
        <v>22</v>
      </c>
      <c r="F6382" s="561" t="s">
        <v>22</v>
      </c>
      <c r="G6382" s="561" t="s">
        <v>34861</v>
      </c>
      <c r="H6382" s="561" t="s">
        <v>6169</v>
      </c>
      <c r="I6382" s="561" t="s">
        <v>34851</v>
      </c>
      <c r="J6382" s="561" t="s">
        <v>7063</v>
      </c>
      <c r="K6382" s="562" t="s">
        <v>1280</v>
      </c>
      <c r="L6382" s="561" t="s">
        <v>25</v>
      </c>
    </row>
    <row r="6383" spans="1:12" x14ac:dyDescent="0.25">
      <c r="A6383" s="561" t="s">
        <v>4922</v>
      </c>
      <c r="B6383" s="561" t="s">
        <v>6007</v>
      </c>
      <c r="C6383" s="561" t="s">
        <v>6154</v>
      </c>
      <c r="D6383" s="561" t="s">
        <v>6155</v>
      </c>
      <c r="E6383" s="562" t="s">
        <v>22</v>
      </c>
      <c r="F6383" s="561" t="s">
        <v>22</v>
      </c>
      <c r="G6383" s="561" t="s">
        <v>34862</v>
      </c>
      <c r="H6383" s="561" t="s">
        <v>6170</v>
      </c>
      <c r="I6383" s="561" t="s">
        <v>34863</v>
      </c>
      <c r="J6383" s="561" t="s">
        <v>326</v>
      </c>
      <c r="K6383" s="562" t="s">
        <v>38913</v>
      </c>
      <c r="L6383" s="561" t="s">
        <v>25</v>
      </c>
    </row>
    <row r="6384" spans="1:12" x14ac:dyDescent="0.25">
      <c r="A6384" s="561" t="s">
        <v>4922</v>
      </c>
      <c r="B6384" s="561" t="s">
        <v>6007</v>
      </c>
      <c r="C6384" s="561" t="s">
        <v>6154</v>
      </c>
      <c r="D6384" s="561" t="s">
        <v>6155</v>
      </c>
      <c r="E6384" s="562" t="s">
        <v>22</v>
      </c>
      <c r="F6384" s="561" t="s">
        <v>22</v>
      </c>
      <c r="G6384" s="561" t="s">
        <v>34865</v>
      </c>
      <c r="H6384" s="561" t="s">
        <v>6171</v>
      </c>
      <c r="I6384" s="561" t="s">
        <v>34863</v>
      </c>
      <c r="J6384" s="561" t="s">
        <v>326</v>
      </c>
      <c r="K6384" s="562" t="s">
        <v>38914</v>
      </c>
      <c r="L6384" s="561" t="s">
        <v>25</v>
      </c>
    </row>
    <row r="6385" spans="1:12" x14ac:dyDescent="0.25">
      <c r="A6385" s="561" t="s">
        <v>4922</v>
      </c>
      <c r="B6385" s="561" t="s">
        <v>6007</v>
      </c>
      <c r="C6385" s="561" t="s">
        <v>6154</v>
      </c>
      <c r="D6385" s="561" t="s">
        <v>6155</v>
      </c>
      <c r="E6385" s="562" t="s">
        <v>22</v>
      </c>
      <c r="F6385" s="561" t="s">
        <v>22</v>
      </c>
      <c r="G6385" s="561" t="s">
        <v>34867</v>
      </c>
      <c r="H6385" s="561" t="s">
        <v>6172</v>
      </c>
      <c r="I6385" s="561" t="s">
        <v>34863</v>
      </c>
      <c r="J6385" s="561" t="s">
        <v>7063</v>
      </c>
      <c r="K6385" s="562" t="s">
        <v>38915</v>
      </c>
      <c r="L6385" s="561" t="s">
        <v>25</v>
      </c>
    </row>
    <row r="6386" spans="1:12" x14ac:dyDescent="0.25">
      <c r="A6386" s="561" t="s">
        <v>4922</v>
      </c>
      <c r="B6386" s="561" t="s">
        <v>6007</v>
      </c>
      <c r="C6386" s="561" t="s">
        <v>6154</v>
      </c>
      <c r="D6386" s="561" t="s">
        <v>6155</v>
      </c>
      <c r="E6386" s="562" t="s">
        <v>22</v>
      </c>
      <c r="F6386" s="561" t="s">
        <v>22</v>
      </c>
      <c r="G6386" s="561" t="s">
        <v>34869</v>
      </c>
      <c r="H6386" s="561" t="s">
        <v>6173</v>
      </c>
      <c r="I6386" s="561" t="s">
        <v>34870</v>
      </c>
      <c r="J6386" s="561" t="s">
        <v>326</v>
      </c>
      <c r="K6386" s="562" t="s">
        <v>4527</v>
      </c>
      <c r="L6386" s="561" t="s">
        <v>25</v>
      </c>
    </row>
    <row r="6387" spans="1:12" x14ac:dyDescent="0.25">
      <c r="A6387" s="561" t="s">
        <v>4922</v>
      </c>
      <c r="B6387" s="561" t="s">
        <v>6007</v>
      </c>
      <c r="C6387" s="561" t="s">
        <v>6154</v>
      </c>
      <c r="D6387" s="561" t="s">
        <v>6155</v>
      </c>
      <c r="E6387" s="562" t="s">
        <v>22</v>
      </c>
      <c r="F6387" s="561" t="s">
        <v>22</v>
      </c>
      <c r="G6387" s="561" t="s">
        <v>34871</v>
      </c>
      <c r="H6387" s="561" t="s">
        <v>6174</v>
      </c>
      <c r="I6387" s="561" t="s">
        <v>34870</v>
      </c>
      <c r="J6387" s="561" t="s">
        <v>326</v>
      </c>
      <c r="K6387" s="562" t="s">
        <v>2445</v>
      </c>
      <c r="L6387" s="561" t="s">
        <v>25</v>
      </c>
    </row>
    <row r="6388" spans="1:12" x14ac:dyDescent="0.25">
      <c r="A6388" s="561" t="s">
        <v>4922</v>
      </c>
      <c r="B6388" s="561" t="s">
        <v>6007</v>
      </c>
      <c r="C6388" s="561" t="s">
        <v>6154</v>
      </c>
      <c r="D6388" s="561" t="s">
        <v>6155</v>
      </c>
      <c r="E6388" s="562" t="s">
        <v>22</v>
      </c>
      <c r="F6388" s="561" t="s">
        <v>22</v>
      </c>
      <c r="G6388" s="561" t="s">
        <v>34872</v>
      </c>
      <c r="H6388" s="561" t="s">
        <v>6175</v>
      </c>
      <c r="I6388" s="561" t="s">
        <v>34870</v>
      </c>
      <c r="J6388" s="561" t="s">
        <v>326</v>
      </c>
      <c r="K6388" s="562" t="s">
        <v>8161</v>
      </c>
      <c r="L6388" s="561" t="s">
        <v>25</v>
      </c>
    </row>
    <row r="6389" spans="1:12" x14ac:dyDescent="0.25">
      <c r="A6389" s="561" t="s">
        <v>4922</v>
      </c>
      <c r="B6389" s="561" t="s">
        <v>6007</v>
      </c>
      <c r="C6389" s="561" t="s">
        <v>6154</v>
      </c>
      <c r="D6389" s="561" t="s">
        <v>6155</v>
      </c>
      <c r="E6389" s="562" t="s">
        <v>22</v>
      </c>
      <c r="F6389" s="561" t="s">
        <v>22</v>
      </c>
      <c r="G6389" s="561" t="s">
        <v>34873</v>
      </c>
      <c r="H6389" s="561" t="s">
        <v>6177</v>
      </c>
      <c r="I6389" s="561" t="s">
        <v>34870</v>
      </c>
      <c r="J6389" s="561" t="s">
        <v>326</v>
      </c>
      <c r="K6389" s="562" t="s">
        <v>7824</v>
      </c>
      <c r="L6389" s="561" t="s">
        <v>25</v>
      </c>
    </row>
    <row r="6390" spans="1:12" x14ac:dyDescent="0.25">
      <c r="A6390" s="561" t="s">
        <v>4922</v>
      </c>
      <c r="B6390" s="561" t="s">
        <v>6007</v>
      </c>
      <c r="C6390" s="561" t="s">
        <v>6154</v>
      </c>
      <c r="D6390" s="561" t="s">
        <v>6155</v>
      </c>
      <c r="E6390" s="562" t="s">
        <v>22</v>
      </c>
      <c r="F6390" s="561" t="s">
        <v>22</v>
      </c>
      <c r="G6390" s="561" t="s">
        <v>34874</v>
      </c>
      <c r="H6390" s="561" t="s">
        <v>6178</v>
      </c>
      <c r="I6390" s="561" t="s">
        <v>34870</v>
      </c>
      <c r="J6390" s="561" t="s">
        <v>326</v>
      </c>
      <c r="K6390" s="562" t="s">
        <v>4394</v>
      </c>
      <c r="L6390" s="561" t="s">
        <v>25</v>
      </c>
    </row>
    <row r="6391" spans="1:12" x14ac:dyDescent="0.25">
      <c r="A6391" s="561" t="s">
        <v>4922</v>
      </c>
      <c r="B6391" s="561" t="s">
        <v>6007</v>
      </c>
      <c r="C6391" s="561" t="s">
        <v>6154</v>
      </c>
      <c r="D6391" s="561" t="s">
        <v>6155</v>
      </c>
      <c r="E6391" s="562" t="s">
        <v>22</v>
      </c>
      <c r="F6391" s="561" t="s">
        <v>22</v>
      </c>
      <c r="G6391" s="561" t="s">
        <v>34875</v>
      </c>
      <c r="H6391" s="561" t="s">
        <v>6180</v>
      </c>
      <c r="I6391" s="561" t="s">
        <v>34870</v>
      </c>
      <c r="J6391" s="561" t="s">
        <v>326</v>
      </c>
      <c r="K6391" s="562" t="s">
        <v>8686</v>
      </c>
      <c r="L6391" s="561" t="s">
        <v>25</v>
      </c>
    </row>
    <row r="6392" spans="1:12" x14ac:dyDescent="0.25">
      <c r="A6392" s="561" t="s">
        <v>4922</v>
      </c>
      <c r="B6392" s="561" t="s">
        <v>6007</v>
      </c>
      <c r="C6392" s="561" t="s">
        <v>6154</v>
      </c>
      <c r="D6392" s="561" t="s">
        <v>6155</v>
      </c>
      <c r="E6392" s="562" t="s">
        <v>22</v>
      </c>
      <c r="F6392" s="561" t="s">
        <v>22</v>
      </c>
      <c r="G6392" s="561" t="s">
        <v>34876</v>
      </c>
      <c r="H6392" s="561" t="s">
        <v>6181</v>
      </c>
      <c r="I6392" s="561" t="s">
        <v>34870</v>
      </c>
      <c r="J6392" s="561" t="s">
        <v>326</v>
      </c>
      <c r="K6392" s="562" t="s">
        <v>3738</v>
      </c>
      <c r="L6392" s="561" t="s">
        <v>25</v>
      </c>
    </row>
    <row r="6393" spans="1:12" x14ac:dyDescent="0.25">
      <c r="A6393" s="561" t="s">
        <v>4922</v>
      </c>
      <c r="B6393" s="561" t="s">
        <v>6007</v>
      </c>
      <c r="C6393" s="561" t="s">
        <v>6154</v>
      </c>
      <c r="D6393" s="561" t="s">
        <v>6155</v>
      </c>
      <c r="E6393" s="562" t="s">
        <v>22</v>
      </c>
      <c r="F6393" s="561" t="s">
        <v>22</v>
      </c>
      <c r="G6393" s="561" t="s">
        <v>34877</v>
      </c>
      <c r="H6393" s="561" t="s">
        <v>6182</v>
      </c>
      <c r="I6393" s="561" t="s">
        <v>34870</v>
      </c>
      <c r="J6393" s="561" t="s">
        <v>326</v>
      </c>
      <c r="K6393" s="562" t="s">
        <v>5534</v>
      </c>
      <c r="L6393" s="561" t="s">
        <v>25</v>
      </c>
    </row>
    <row r="6394" spans="1:12" x14ac:dyDescent="0.25">
      <c r="A6394" s="561" t="s">
        <v>4922</v>
      </c>
      <c r="B6394" s="561" t="s">
        <v>6007</v>
      </c>
      <c r="C6394" s="561" t="s">
        <v>6154</v>
      </c>
      <c r="D6394" s="561" t="s">
        <v>6155</v>
      </c>
      <c r="E6394" s="562" t="s">
        <v>22</v>
      </c>
      <c r="F6394" s="561" t="s">
        <v>22</v>
      </c>
      <c r="G6394" s="561" t="s">
        <v>34878</v>
      </c>
      <c r="H6394" s="561" t="s">
        <v>6183</v>
      </c>
      <c r="I6394" s="561" t="s">
        <v>34870</v>
      </c>
      <c r="J6394" s="561" t="s">
        <v>326</v>
      </c>
      <c r="K6394" s="562" t="s">
        <v>622</v>
      </c>
      <c r="L6394" s="561" t="s">
        <v>25</v>
      </c>
    </row>
    <row r="6395" spans="1:12" x14ac:dyDescent="0.25">
      <c r="A6395" s="561" t="s">
        <v>4922</v>
      </c>
      <c r="B6395" s="561" t="s">
        <v>6007</v>
      </c>
      <c r="C6395" s="561" t="s">
        <v>6154</v>
      </c>
      <c r="D6395" s="561" t="s">
        <v>6155</v>
      </c>
      <c r="E6395" s="562" t="s">
        <v>22</v>
      </c>
      <c r="F6395" s="561" t="s">
        <v>22</v>
      </c>
      <c r="G6395" s="561" t="s">
        <v>34879</v>
      </c>
      <c r="H6395" s="561" t="s">
        <v>6185</v>
      </c>
      <c r="I6395" s="561" t="s">
        <v>34870</v>
      </c>
      <c r="J6395" s="561" t="s">
        <v>7063</v>
      </c>
      <c r="K6395" s="562" t="s">
        <v>7833</v>
      </c>
      <c r="L6395" s="561" t="s">
        <v>25</v>
      </c>
    </row>
    <row r="6396" spans="1:12" x14ac:dyDescent="0.25">
      <c r="A6396" s="561" t="s">
        <v>4922</v>
      </c>
      <c r="B6396" s="561" t="s">
        <v>6007</v>
      </c>
      <c r="C6396" s="561" t="s">
        <v>6154</v>
      </c>
      <c r="D6396" s="561" t="s">
        <v>6155</v>
      </c>
      <c r="E6396" s="562" t="s">
        <v>22</v>
      </c>
      <c r="F6396" s="561" t="s">
        <v>22</v>
      </c>
      <c r="G6396" s="561" t="s">
        <v>34880</v>
      </c>
      <c r="H6396" s="561" t="s">
        <v>6186</v>
      </c>
      <c r="I6396" s="561" t="s">
        <v>34870</v>
      </c>
      <c r="J6396" s="561" t="s">
        <v>7063</v>
      </c>
      <c r="K6396" s="562" t="s">
        <v>1252</v>
      </c>
      <c r="L6396" s="561" t="s">
        <v>25</v>
      </c>
    </row>
    <row r="6397" spans="1:12" x14ac:dyDescent="0.25">
      <c r="A6397" s="561" t="s">
        <v>4922</v>
      </c>
      <c r="B6397" s="561" t="s">
        <v>6007</v>
      </c>
      <c r="C6397" s="561" t="s">
        <v>6154</v>
      </c>
      <c r="D6397" s="561" t="s">
        <v>6155</v>
      </c>
      <c r="E6397" s="562" t="s">
        <v>22</v>
      </c>
      <c r="F6397" s="561" t="s">
        <v>22</v>
      </c>
      <c r="G6397" s="561" t="s">
        <v>34881</v>
      </c>
      <c r="H6397" s="561" t="s">
        <v>6188</v>
      </c>
      <c r="I6397" s="561" t="s">
        <v>34870</v>
      </c>
      <c r="J6397" s="561" t="s">
        <v>7063</v>
      </c>
      <c r="K6397" s="562" t="s">
        <v>5466</v>
      </c>
      <c r="L6397" s="561" t="s">
        <v>25</v>
      </c>
    </row>
    <row r="6398" spans="1:12" x14ac:dyDescent="0.25">
      <c r="A6398" s="561" t="s">
        <v>4922</v>
      </c>
      <c r="B6398" s="561" t="s">
        <v>6007</v>
      </c>
      <c r="C6398" s="561" t="s">
        <v>6154</v>
      </c>
      <c r="D6398" s="561" t="s">
        <v>6155</v>
      </c>
      <c r="E6398" s="562" t="s">
        <v>22</v>
      </c>
      <c r="F6398" s="561" t="s">
        <v>22</v>
      </c>
      <c r="G6398" s="561" t="s">
        <v>34882</v>
      </c>
      <c r="H6398" s="561" t="s">
        <v>6189</v>
      </c>
      <c r="I6398" s="561" t="s">
        <v>34883</v>
      </c>
      <c r="J6398" s="561" t="s">
        <v>326</v>
      </c>
      <c r="K6398" s="562" t="s">
        <v>7208</v>
      </c>
      <c r="L6398" s="561" t="s">
        <v>25</v>
      </c>
    </row>
    <row r="6399" spans="1:12" x14ac:dyDescent="0.25">
      <c r="A6399" s="561" t="s">
        <v>4922</v>
      </c>
      <c r="B6399" s="561" t="s">
        <v>6007</v>
      </c>
      <c r="C6399" s="561" t="s">
        <v>6154</v>
      </c>
      <c r="D6399" s="561" t="s">
        <v>6155</v>
      </c>
      <c r="E6399" s="562" t="s">
        <v>22</v>
      </c>
      <c r="F6399" s="561" t="s">
        <v>22</v>
      </c>
      <c r="G6399" s="561" t="s">
        <v>34884</v>
      </c>
      <c r="H6399" s="561" t="s">
        <v>6190</v>
      </c>
      <c r="I6399" s="561" t="s">
        <v>34883</v>
      </c>
      <c r="J6399" s="561" t="s">
        <v>326</v>
      </c>
      <c r="K6399" s="562" t="s">
        <v>8352</v>
      </c>
      <c r="L6399" s="561" t="s">
        <v>25</v>
      </c>
    </row>
    <row r="6400" spans="1:12" x14ac:dyDescent="0.25">
      <c r="A6400" s="561" t="s">
        <v>4922</v>
      </c>
      <c r="B6400" s="561" t="s">
        <v>6007</v>
      </c>
      <c r="C6400" s="561" t="s">
        <v>6154</v>
      </c>
      <c r="D6400" s="561" t="s">
        <v>6155</v>
      </c>
      <c r="E6400" s="562" t="s">
        <v>22</v>
      </c>
      <c r="F6400" s="561" t="s">
        <v>22</v>
      </c>
      <c r="G6400" s="561" t="s">
        <v>34885</v>
      </c>
      <c r="H6400" s="561" t="s">
        <v>6191</v>
      </c>
      <c r="I6400" s="561" t="s">
        <v>34883</v>
      </c>
      <c r="J6400" s="561" t="s">
        <v>326</v>
      </c>
      <c r="K6400" s="562" t="s">
        <v>3349</v>
      </c>
      <c r="L6400" s="561" t="s">
        <v>25</v>
      </c>
    </row>
    <row r="6401" spans="1:12" x14ac:dyDescent="0.25">
      <c r="A6401" s="561" t="s">
        <v>4922</v>
      </c>
      <c r="B6401" s="561" t="s">
        <v>6007</v>
      </c>
      <c r="C6401" s="561" t="s">
        <v>6154</v>
      </c>
      <c r="D6401" s="561" t="s">
        <v>6155</v>
      </c>
      <c r="E6401" s="562" t="s">
        <v>22</v>
      </c>
      <c r="F6401" s="561" t="s">
        <v>22</v>
      </c>
      <c r="G6401" s="561" t="s">
        <v>34886</v>
      </c>
      <c r="H6401" s="561" t="s">
        <v>6192</v>
      </c>
      <c r="I6401" s="561" t="s">
        <v>34883</v>
      </c>
      <c r="J6401" s="561" t="s">
        <v>326</v>
      </c>
      <c r="K6401" s="562" t="s">
        <v>7183</v>
      </c>
      <c r="L6401" s="561" t="s">
        <v>25</v>
      </c>
    </row>
    <row r="6402" spans="1:12" x14ac:dyDescent="0.25">
      <c r="A6402" s="561" t="s">
        <v>4922</v>
      </c>
      <c r="B6402" s="561" t="s">
        <v>6007</v>
      </c>
      <c r="C6402" s="561" t="s">
        <v>6154</v>
      </c>
      <c r="D6402" s="561" t="s">
        <v>6155</v>
      </c>
      <c r="E6402" s="562" t="s">
        <v>22</v>
      </c>
      <c r="F6402" s="561" t="s">
        <v>22</v>
      </c>
      <c r="G6402" s="561" t="s">
        <v>34887</v>
      </c>
      <c r="H6402" s="561" t="s">
        <v>6194</v>
      </c>
      <c r="I6402" s="561" t="s">
        <v>34883</v>
      </c>
      <c r="J6402" s="561" t="s">
        <v>7063</v>
      </c>
      <c r="K6402" s="562" t="s">
        <v>7833</v>
      </c>
      <c r="L6402" s="561" t="s">
        <v>25</v>
      </c>
    </row>
    <row r="6403" spans="1:12" x14ac:dyDescent="0.25">
      <c r="A6403" s="561" t="s">
        <v>4922</v>
      </c>
      <c r="B6403" s="561" t="s">
        <v>6007</v>
      </c>
      <c r="C6403" s="561" t="s">
        <v>6154</v>
      </c>
      <c r="D6403" s="561" t="s">
        <v>6155</v>
      </c>
      <c r="E6403" s="562" t="s">
        <v>22</v>
      </c>
      <c r="F6403" s="561" t="s">
        <v>22</v>
      </c>
      <c r="G6403" s="561" t="s">
        <v>34888</v>
      </c>
      <c r="H6403" s="561" t="s">
        <v>6195</v>
      </c>
      <c r="I6403" s="561" t="s">
        <v>34889</v>
      </c>
      <c r="J6403" s="561" t="s">
        <v>326</v>
      </c>
      <c r="K6403" s="562" t="s">
        <v>34977</v>
      </c>
      <c r="L6403" s="561" t="s">
        <v>25</v>
      </c>
    </row>
    <row r="6404" spans="1:12" x14ac:dyDescent="0.25">
      <c r="A6404" s="561" t="s">
        <v>4922</v>
      </c>
      <c r="B6404" s="561" t="s">
        <v>6007</v>
      </c>
      <c r="C6404" s="561" t="s">
        <v>6154</v>
      </c>
      <c r="D6404" s="561" t="s">
        <v>6155</v>
      </c>
      <c r="E6404" s="562" t="s">
        <v>22</v>
      </c>
      <c r="F6404" s="561" t="s">
        <v>22</v>
      </c>
      <c r="G6404" s="561" t="s">
        <v>34890</v>
      </c>
      <c r="H6404" s="561" t="s">
        <v>6197</v>
      </c>
      <c r="I6404" s="561" t="s">
        <v>34889</v>
      </c>
      <c r="J6404" s="561" t="s">
        <v>326</v>
      </c>
      <c r="K6404" s="562" t="s">
        <v>902</v>
      </c>
      <c r="L6404" s="561" t="s">
        <v>25</v>
      </c>
    </row>
    <row r="6405" spans="1:12" x14ac:dyDescent="0.25">
      <c r="A6405" s="561" t="s">
        <v>4922</v>
      </c>
      <c r="B6405" s="561" t="s">
        <v>6007</v>
      </c>
      <c r="C6405" s="561" t="s">
        <v>6154</v>
      </c>
      <c r="D6405" s="561" t="s">
        <v>6155</v>
      </c>
      <c r="E6405" s="562" t="s">
        <v>22</v>
      </c>
      <c r="F6405" s="561" t="s">
        <v>22</v>
      </c>
      <c r="G6405" s="561" t="s">
        <v>34891</v>
      </c>
      <c r="H6405" s="561" t="s">
        <v>6198</v>
      </c>
      <c r="I6405" s="561" t="s">
        <v>34889</v>
      </c>
      <c r="J6405" s="561" t="s">
        <v>326</v>
      </c>
      <c r="K6405" s="562" t="s">
        <v>7180</v>
      </c>
      <c r="L6405" s="561" t="s">
        <v>25</v>
      </c>
    </row>
    <row r="6406" spans="1:12" x14ac:dyDescent="0.25">
      <c r="A6406" s="561" t="s">
        <v>4922</v>
      </c>
      <c r="B6406" s="561" t="s">
        <v>6007</v>
      </c>
      <c r="C6406" s="561" t="s">
        <v>6154</v>
      </c>
      <c r="D6406" s="561" t="s">
        <v>6155</v>
      </c>
      <c r="E6406" s="562" t="s">
        <v>22</v>
      </c>
      <c r="F6406" s="561" t="s">
        <v>22</v>
      </c>
      <c r="G6406" s="561" t="s">
        <v>34892</v>
      </c>
      <c r="H6406" s="561" t="s">
        <v>6199</v>
      </c>
      <c r="I6406" s="561" t="s">
        <v>34889</v>
      </c>
      <c r="J6406" s="561" t="s">
        <v>7063</v>
      </c>
      <c r="K6406" s="562" t="s">
        <v>1323</v>
      </c>
      <c r="L6406" s="561" t="s">
        <v>25</v>
      </c>
    </row>
    <row r="6407" spans="1:12" x14ac:dyDescent="0.25">
      <c r="A6407" s="561" t="s">
        <v>4922</v>
      </c>
      <c r="B6407" s="561" t="s">
        <v>6007</v>
      </c>
      <c r="C6407" s="561" t="s">
        <v>6154</v>
      </c>
      <c r="D6407" s="561" t="s">
        <v>6155</v>
      </c>
      <c r="E6407" s="562" t="s">
        <v>22</v>
      </c>
      <c r="F6407" s="561" t="s">
        <v>22</v>
      </c>
      <c r="G6407" s="561" t="s">
        <v>34893</v>
      </c>
      <c r="H6407" s="561" t="s">
        <v>6200</v>
      </c>
      <c r="I6407" s="561" t="s">
        <v>17887</v>
      </c>
      <c r="J6407" s="561" t="s">
        <v>326</v>
      </c>
      <c r="K6407" s="562" t="s">
        <v>1258</v>
      </c>
      <c r="L6407" s="561" t="s">
        <v>25</v>
      </c>
    </row>
    <row r="6408" spans="1:12" x14ac:dyDescent="0.25">
      <c r="A6408" s="561" t="s">
        <v>4922</v>
      </c>
      <c r="B6408" s="561" t="s">
        <v>6007</v>
      </c>
      <c r="C6408" s="561" t="s">
        <v>6154</v>
      </c>
      <c r="D6408" s="561" t="s">
        <v>6155</v>
      </c>
      <c r="E6408" s="562" t="s">
        <v>22</v>
      </c>
      <c r="F6408" s="561" t="s">
        <v>22</v>
      </c>
      <c r="G6408" s="561" t="s">
        <v>34894</v>
      </c>
      <c r="H6408" s="561" t="s">
        <v>6201</v>
      </c>
      <c r="I6408" s="561" t="s">
        <v>17887</v>
      </c>
      <c r="J6408" s="561" t="s">
        <v>326</v>
      </c>
      <c r="K6408" s="562" t="s">
        <v>1258</v>
      </c>
      <c r="L6408" s="561" t="s">
        <v>25</v>
      </c>
    </row>
    <row r="6409" spans="1:12" x14ac:dyDescent="0.25">
      <c r="A6409" s="561" t="s">
        <v>4922</v>
      </c>
      <c r="B6409" s="561" t="s">
        <v>6007</v>
      </c>
      <c r="C6409" s="561" t="s">
        <v>6154</v>
      </c>
      <c r="D6409" s="561" t="s">
        <v>6155</v>
      </c>
      <c r="E6409" s="562" t="s">
        <v>22</v>
      </c>
      <c r="F6409" s="561" t="s">
        <v>22</v>
      </c>
      <c r="G6409" s="561" t="s">
        <v>34895</v>
      </c>
      <c r="H6409" s="561" t="s">
        <v>6202</v>
      </c>
      <c r="I6409" s="561" t="s">
        <v>17887</v>
      </c>
      <c r="J6409" s="561" t="s">
        <v>326</v>
      </c>
      <c r="K6409" s="562" t="s">
        <v>786</v>
      </c>
      <c r="L6409" s="561" t="s">
        <v>25</v>
      </c>
    </row>
    <row r="6410" spans="1:12" x14ac:dyDescent="0.25">
      <c r="A6410" s="561" t="s">
        <v>4922</v>
      </c>
      <c r="B6410" s="561" t="s">
        <v>6007</v>
      </c>
      <c r="C6410" s="561" t="s">
        <v>6154</v>
      </c>
      <c r="D6410" s="561" t="s">
        <v>6155</v>
      </c>
      <c r="E6410" s="562" t="s">
        <v>22</v>
      </c>
      <c r="F6410" s="561" t="s">
        <v>22</v>
      </c>
      <c r="G6410" s="561" t="s">
        <v>34896</v>
      </c>
      <c r="H6410" s="561" t="s">
        <v>6203</v>
      </c>
      <c r="I6410" s="561" t="s">
        <v>23270</v>
      </c>
      <c r="J6410" s="561" t="s">
        <v>326</v>
      </c>
      <c r="K6410" s="562" t="s">
        <v>1338</v>
      </c>
      <c r="L6410" s="561" t="s">
        <v>25</v>
      </c>
    </row>
    <row r="6411" spans="1:12" x14ac:dyDescent="0.25">
      <c r="A6411" s="561" t="s">
        <v>4922</v>
      </c>
      <c r="B6411" s="561" t="s">
        <v>6007</v>
      </c>
      <c r="C6411" s="561" t="s">
        <v>6154</v>
      </c>
      <c r="D6411" s="561" t="s">
        <v>6155</v>
      </c>
      <c r="E6411" s="562" t="s">
        <v>22</v>
      </c>
      <c r="F6411" s="561" t="s">
        <v>22</v>
      </c>
      <c r="G6411" s="561" t="s">
        <v>34897</v>
      </c>
      <c r="H6411" s="561" t="s">
        <v>6204</v>
      </c>
      <c r="I6411" s="561" t="s">
        <v>23270</v>
      </c>
      <c r="J6411" s="561" t="s">
        <v>326</v>
      </c>
      <c r="K6411" s="562" t="s">
        <v>699</v>
      </c>
      <c r="L6411" s="561" t="s">
        <v>25</v>
      </c>
    </row>
    <row r="6412" spans="1:12" x14ac:dyDescent="0.25">
      <c r="A6412" s="561" t="s">
        <v>4922</v>
      </c>
      <c r="B6412" s="561" t="s">
        <v>6007</v>
      </c>
      <c r="C6412" s="561" t="s">
        <v>6154</v>
      </c>
      <c r="D6412" s="561" t="s">
        <v>6155</v>
      </c>
      <c r="E6412" s="562" t="s">
        <v>22</v>
      </c>
      <c r="F6412" s="561" t="s">
        <v>22</v>
      </c>
      <c r="G6412" s="561" t="s">
        <v>34898</v>
      </c>
      <c r="H6412" s="561" t="s">
        <v>6205</v>
      </c>
      <c r="I6412" s="561" t="s">
        <v>23868</v>
      </c>
      <c r="J6412" s="561" t="s">
        <v>326</v>
      </c>
      <c r="K6412" s="562" t="s">
        <v>890</v>
      </c>
      <c r="L6412" s="561" t="s">
        <v>25</v>
      </c>
    </row>
    <row r="6413" spans="1:12" x14ac:dyDescent="0.25">
      <c r="A6413" s="561" t="s">
        <v>4922</v>
      </c>
      <c r="B6413" s="561" t="s">
        <v>6007</v>
      </c>
      <c r="C6413" s="561" t="s">
        <v>6154</v>
      </c>
      <c r="D6413" s="561" t="s">
        <v>6155</v>
      </c>
      <c r="E6413" s="562" t="s">
        <v>22</v>
      </c>
      <c r="F6413" s="561" t="s">
        <v>22</v>
      </c>
      <c r="G6413" s="561" t="s">
        <v>34899</v>
      </c>
      <c r="H6413" s="561" t="s">
        <v>6206</v>
      </c>
      <c r="I6413" s="561" t="s">
        <v>6207</v>
      </c>
      <c r="J6413" s="561" t="s">
        <v>326</v>
      </c>
      <c r="K6413" s="562" t="s">
        <v>864</v>
      </c>
      <c r="L6413" s="561" t="s">
        <v>25</v>
      </c>
    </row>
    <row r="6414" spans="1:12" x14ac:dyDescent="0.25">
      <c r="A6414" s="561" t="s">
        <v>4922</v>
      </c>
      <c r="B6414" s="561" t="s">
        <v>6007</v>
      </c>
      <c r="C6414" s="561" t="s">
        <v>6154</v>
      </c>
      <c r="D6414" s="561" t="s">
        <v>6155</v>
      </c>
      <c r="E6414" s="562" t="s">
        <v>22</v>
      </c>
      <c r="F6414" s="561" t="s">
        <v>22</v>
      </c>
      <c r="G6414" s="561" t="s">
        <v>34900</v>
      </c>
      <c r="H6414" s="561" t="s">
        <v>6208</v>
      </c>
      <c r="I6414" s="561" t="s">
        <v>34901</v>
      </c>
      <c r="J6414" s="561" t="s">
        <v>326</v>
      </c>
      <c r="K6414" s="562" t="s">
        <v>6331</v>
      </c>
      <c r="L6414" s="561" t="s">
        <v>25</v>
      </c>
    </row>
    <row r="6415" spans="1:12" x14ac:dyDescent="0.25">
      <c r="A6415" s="561" t="s">
        <v>4922</v>
      </c>
      <c r="B6415" s="561" t="s">
        <v>6007</v>
      </c>
      <c r="C6415" s="561" t="s">
        <v>6154</v>
      </c>
      <c r="D6415" s="561" t="s">
        <v>6155</v>
      </c>
      <c r="E6415" s="562" t="s">
        <v>22</v>
      </c>
      <c r="F6415" s="561" t="s">
        <v>22</v>
      </c>
      <c r="G6415" s="561" t="s">
        <v>34902</v>
      </c>
      <c r="H6415" s="561" t="s">
        <v>6209</v>
      </c>
      <c r="I6415" s="561" t="s">
        <v>34901</v>
      </c>
      <c r="J6415" s="561" t="s">
        <v>326</v>
      </c>
      <c r="K6415" s="562" t="s">
        <v>8036</v>
      </c>
      <c r="L6415" s="561" t="s">
        <v>25</v>
      </c>
    </row>
    <row r="6416" spans="1:12" x14ac:dyDescent="0.25">
      <c r="A6416" s="561" t="s">
        <v>4922</v>
      </c>
      <c r="B6416" s="561" t="s">
        <v>6007</v>
      </c>
      <c r="C6416" s="561" t="s">
        <v>6154</v>
      </c>
      <c r="D6416" s="561" t="s">
        <v>6155</v>
      </c>
      <c r="E6416" s="562" t="s">
        <v>22</v>
      </c>
      <c r="F6416" s="561" t="s">
        <v>22</v>
      </c>
      <c r="G6416" s="561" t="s">
        <v>34903</v>
      </c>
      <c r="H6416" s="561" t="s">
        <v>6210</v>
      </c>
      <c r="I6416" s="561" t="s">
        <v>34901</v>
      </c>
      <c r="J6416" s="561" t="s">
        <v>326</v>
      </c>
      <c r="K6416" s="562" t="s">
        <v>8003</v>
      </c>
      <c r="L6416" s="561" t="s">
        <v>25</v>
      </c>
    </row>
    <row r="6417" spans="1:12" x14ac:dyDescent="0.25">
      <c r="A6417" s="561" t="s">
        <v>4922</v>
      </c>
      <c r="B6417" s="561" t="s">
        <v>6007</v>
      </c>
      <c r="C6417" s="561" t="s">
        <v>6154</v>
      </c>
      <c r="D6417" s="561" t="s">
        <v>6155</v>
      </c>
      <c r="E6417" s="562" t="s">
        <v>22</v>
      </c>
      <c r="F6417" s="561" t="s">
        <v>22</v>
      </c>
      <c r="G6417" s="561" t="s">
        <v>34904</v>
      </c>
      <c r="H6417" s="561" t="s">
        <v>6211</v>
      </c>
      <c r="I6417" s="561" t="s">
        <v>34901</v>
      </c>
      <c r="J6417" s="561" t="s">
        <v>326</v>
      </c>
      <c r="K6417" s="562" t="s">
        <v>8560</v>
      </c>
      <c r="L6417" s="561" t="s">
        <v>25</v>
      </c>
    </row>
    <row r="6418" spans="1:12" x14ac:dyDescent="0.25">
      <c r="A6418" s="561" t="s">
        <v>4922</v>
      </c>
      <c r="B6418" s="561" t="s">
        <v>6007</v>
      </c>
      <c r="C6418" s="561" t="s">
        <v>6154</v>
      </c>
      <c r="D6418" s="561" t="s">
        <v>6155</v>
      </c>
      <c r="E6418" s="562" t="s">
        <v>22</v>
      </c>
      <c r="F6418" s="561" t="s">
        <v>22</v>
      </c>
      <c r="G6418" s="561" t="s">
        <v>34905</v>
      </c>
      <c r="H6418" s="561" t="s">
        <v>6212</v>
      </c>
      <c r="I6418" s="561" t="s">
        <v>34901</v>
      </c>
      <c r="J6418" s="561" t="s">
        <v>326</v>
      </c>
      <c r="K6418" s="562" t="s">
        <v>1429</v>
      </c>
      <c r="L6418" s="561" t="s">
        <v>25</v>
      </c>
    </row>
    <row r="6419" spans="1:12" x14ac:dyDescent="0.25">
      <c r="A6419" s="561" t="s">
        <v>4922</v>
      </c>
      <c r="B6419" s="561" t="s">
        <v>6007</v>
      </c>
      <c r="C6419" s="561" t="s">
        <v>6154</v>
      </c>
      <c r="D6419" s="561" t="s">
        <v>6155</v>
      </c>
      <c r="E6419" s="562" t="s">
        <v>22</v>
      </c>
      <c r="F6419" s="561" t="s">
        <v>22</v>
      </c>
      <c r="G6419" s="561" t="s">
        <v>34906</v>
      </c>
      <c r="H6419" s="561" t="s">
        <v>6214</v>
      </c>
      <c r="I6419" s="561" t="s">
        <v>34901</v>
      </c>
      <c r="J6419" s="561" t="s">
        <v>326</v>
      </c>
      <c r="K6419" s="562" t="s">
        <v>8560</v>
      </c>
      <c r="L6419" s="561" t="s">
        <v>25</v>
      </c>
    </row>
    <row r="6420" spans="1:12" x14ac:dyDescent="0.25">
      <c r="A6420" s="561" t="s">
        <v>4922</v>
      </c>
      <c r="B6420" s="561" t="s">
        <v>6007</v>
      </c>
      <c r="C6420" s="561" t="s">
        <v>6154</v>
      </c>
      <c r="D6420" s="561" t="s">
        <v>6155</v>
      </c>
      <c r="E6420" s="562" t="s">
        <v>22</v>
      </c>
      <c r="F6420" s="561" t="s">
        <v>22</v>
      </c>
      <c r="G6420" s="561" t="s">
        <v>34907</v>
      </c>
      <c r="H6420" s="561" t="s">
        <v>6215</v>
      </c>
      <c r="I6420" s="561" t="s">
        <v>34901</v>
      </c>
      <c r="J6420" s="561" t="s">
        <v>326</v>
      </c>
      <c r="K6420" s="562" t="s">
        <v>426</v>
      </c>
      <c r="L6420" s="561" t="s">
        <v>25</v>
      </c>
    </row>
    <row r="6421" spans="1:12" x14ac:dyDescent="0.25">
      <c r="A6421" s="561" t="s">
        <v>4922</v>
      </c>
      <c r="B6421" s="561" t="s">
        <v>6007</v>
      </c>
      <c r="C6421" s="561" t="s">
        <v>6154</v>
      </c>
      <c r="D6421" s="561" t="s">
        <v>6155</v>
      </c>
      <c r="E6421" s="562" t="s">
        <v>22</v>
      </c>
      <c r="F6421" s="561" t="s">
        <v>22</v>
      </c>
      <c r="G6421" s="561" t="s">
        <v>34908</v>
      </c>
      <c r="H6421" s="561" t="s">
        <v>6216</v>
      </c>
      <c r="I6421" s="561" t="s">
        <v>34901</v>
      </c>
      <c r="J6421" s="561" t="s">
        <v>326</v>
      </c>
      <c r="K6421" s="562" t="s">
        <v>24806</v>
      </c>
      <c r="L6421" s="561" t="s">
        <v>25</v>
      </c>
    </row>
    <row r="6422" spans="1:12" x14ac:dyDescent="0.25">
      <c r="A6422" s="561" t="s">
        <v>4922</v>
      </c>
      <c r="B6422" s="561" t="s">
        <v>6007</v>
      </c>
      <c r="C6422" s="561" t="s">
        <v>6154</v>
      </c>
      <c r="D6422" s="561" t="s">
        <v>6155</v>
      </c>
      <c r="E6422" s="562" t="s">
        <v>22</v>
      </c>
      <c r="F6422" s="561" t="s">
        <v>22</v>
      </c>
      <c r="G6422" s="561" t="s">
        <v>34909</v>
      </c>
      <c r="H6422" s="561" t="s">
        <v>6217</v>
      </c>
      <c r="I6422" s="561" t="s">
        <v>34901</v>
      </c>
      <c r="J6422" s="561" t="s">
        <v>326</v>
      </c>
      <c r="K6422" s="562" t="s">
        <v>1429</v>
      </c>
      <c r="L6422" s="561" t="s">
        <v>25</v>
      </c>
    </row>
    <row r="6423" spans="1:12" x14ac:dyDescent="0.25">
      <c r="A6423" s="561" t="s">
        <v>4922</v>
      </c>
      <c r="B6423" s="561" t="s">
        <v>6007</v>
      </c>
      <c r="C6423" s="561" t="s">
        <v>6154</v>
      </c>
      <c r="D6423" s="561" t="s">
        <v>6155</v>
      </c>
      <c r="E6423" s="562" t="s">
        <v>22</v>
      </c>
      <c r="F6423" s="561" t="s">
        <v>22</v>
      </c>
      <c r="G6423" s="561" t="s">
        <v>34910</v>
      </c>
      <c r="H6423" s="561" t="s">
        <v>6218</v>
      </c>
      <c r="I6423" s="561" t="s">
        <v>34901</v>
      </c>
      <c r="J6423" s="561" t="s">
        <v>326</v>
      </c>
      <c r="K6423" s="562" t="s">
        <v>7842</v>
      </c>
      <c r="L6423" s="561" t="s">
        <v>25</v>
      </c>
    </row>
    <row r="6424" spans="1:12" x14ac:dyDescent="0.25">
      <c r="A6424" s="561" t="s">
        <v>4922</v>
      </c>
      <c r="B6424" s="561" t="s">
        <v>6007</v>
      </c>
      <c r="C6424" s="561" t="s">
        <v>6154</v>
      </c>
      <c r="D6424" s="561" t="s">
        <v>6155</v>
      </c>
      <c r="E6424" s="562" t="s">
        <v>22</v>
      </c>
      <c r="F6424" s="561" t="s">
        <v>22</v>
      </c>
      <c r="G6424" s="561" t="s">
        <v>34911</v>
      </c>
      <c r="H6424" s="561" t="s">
        <v>6219</v>
      </c>
      <c r="I6424" s="561" t="s">
        <v>34901</v>
      </c>
      <c r="J6424" s="561" t="s">
        <v>326</v>
      </c>
      <c r="K6424" s="562" t="s">
        <v>3404</v>
      </c>
      <c r="L6424" s="561" t="s">
        <v>25</v>
      </c>
    </row>
    <row r="6425" spans="1:12" x14ac:dyDescent="0.25">
      <c r="A6425" s="561" t="s">
        <v>4922</v>
      </c>
      <c r="B6425" s="561" t="s">
        <v>6007</v>
      </c>
      <c r="C6425" s="561" t="s">
        <v>6154</v>
      </c>
      <c r="D6425" s="561" t="s">
        <v>6155</v>
      </c>
      <c r="E6425" s="562" t="s">
        <v>22</v>
      </c>
      <c r="F6425" s="561" t="s">
        <v>22</v>
      </c>
      <c r="G6425" s="561" t="s">
        <v>34912</v>
      </c>
      <c r="H6425" s="561" t="s">
        <v>6220</v>
      </c>
      <c r="I6425" s="561" t="s">
        <v>34901</v>
      </c>
      <c r="J6425" s="561" t="s">
        <v>326</v>
      </c>
      <c r="K6425" s="562" t="s">
        <v>8036</v>
      </c>
      <c r="L6425" s="561" t="s">
        <v>25</v>
      </c>
    </row>
    <row r="6426" spans="1:12" x14ac:dyDescent="0.25">
      <c r="A6426" s="561" t="s">
        <v>4922</v>
      </c>
      <c r="B6426" s="561" t="s">
        <v>6007</v>
      </c>
      <c r="C6426" s="561" t="s">
        <v>6154</v>
      </c>
      <c r="D6426" s="561" t="s">
        <v>6155</v>
      </c>
      <c r="E6426" s="562" t="s">
        <v>22</v>
      </c>
      <c r="F6426" s="561" t="s">
        <v>22</v>
      </c>
      <c r="G6426" s="561" t="s">
        <v>34913</v>
      </c>
      <c r="H6426" s="561" t="s">
        <v>6221</v>
      </c>
      <c r="I6426" s="561" t="s">
        <v>34901</v>
      </c>
      <c r="J6426" s="561" t="s">
        <v>326</v>
      </c>
      <c r="K6426" s="562" t="s">
        <v>7713</v>
      </c>
      <c r="L6426" s="561" t="s">
        <v>25</v>
      </c>
    </row>
    <row r="6427" spans="1:12" x14ac:dyDescent="0.25">
      <c r="A6427" s="561" t="s">
        <v>4922</v>
      </c>
      <c r="B6427" s="561" t="s">
        <v>6007</v>
      </c>
      <c r="C6427" s="561" t="s">
        <v>6154</v>
      </c>
      <c r="D6427" s="561" t="s">
        <v>6155</v>
      </c>
      <c r="E6427" s="562" t="s">
        <v>22</v>
      </c>
      <c r="F6427" s="561" t="s">
        <v>22</v>
      </c>
      <c r="G6427" s="561" t="s">
        <v>34914</v>
      </c>
      <c r="H6427" s="561" t="s">
        <v>6222</v>
      </c>
      <c r="I6427" s="561" t="s">
        <v>34901</v>
      </c>
      <c r="J6427" s="561" t="s">
        <v>326</v>
      </c>
      <c r="K6427" s="562" t="s">
        <v>3404</v>
      </c>
      <c r="L6427" s="561" t="s">
        <v>25</v>
      </c>
    </row>
    <row r="6428" spans="1:12" x14ac:dyDescent="0.25">
      <c r="A6428" s="561" t="s">
        <v>4922</v>
      </c>
      <c r="B6428" s="561" t="s">
        <v>6007</v>
      </c>
      <c r="C6428" s="561" t="s">
        <v>6154</v>
      </c>
      <c r="D6428" s="561" t="s">
        <v>6155</v>
      </c>
      <c r="E6428" s="562" t="s">
        <v>22</v>
      </c>
      <c r="F6428" s="561" t="s">
        <v>22</v>
      </c>
      <c r="G6428" s="561" t="s">
        <v>34915</v>
      </c>
      <c r="H6428" s="561" t="s">
        <v>6223</v>
      </c>
      <c r="I6428" s="561" t="s">
        <v>34901</v>
      </c>
      <c r="J6428" s="561" t="s">
        <v>326</v>
      </c>
      <c r="K6428" s="562" t="s">
        <v>1298</v>
      </c>
      <c r="L6428" s="561" t="s">
        <v>25</v>
      </c>
    </row>
    <row r="6429" spans="1:12" x14ac:dyDescent="0.25">
      <c r="A6429" s="561" t="s">
        <v>4922</v>
      </c>
      <c r="B6429" s="561" t="s">
        <v>6007</v>
      </c>
      <c r="C6429" s="561" t="s">
        <v>6154</v>
      </c>
      <c r="D6429" s="561" t="s">
        <v>6155</v>
      </c>
      <c r="E6429" s="562" t="s">
        <v>22</v>
      </c>
      <c r="F6429" s="561" t="s">
        <v>22</v>
      </c>
      <c r="G6429" s="561" t="s">
        <v>34916</v>
      </c>
      <c r="H6429" s="561" t="s">
        <v>6224</v>
      </c>
      <c r="I6429" s="561" t="s">
        <v>34901</v>
      </c>
      <c r="J6429" s="561" t="s">
        <v>326</v>
      </c>
      <c r="K6429" s="562" t="s">
        <v>7713</v>
      </c>
      <c r="L6429" s="561" t="s">
        <v>25</v>
      </c>
    </row>
    <row r="6430" spans="1:12" x14ac:dyDescent="0.25">
      <c r="A6430" s="561" t="s">
        <v>4922</v>
      </c>
      <c r="B6430" s="561" t="s">
        <v>6007</v>
      </c>
      <c r="C6430" s="561" t="s">
        <v>6154</v>
      </c>
      <c r="D6430" s="561" t="s">
        <v>6155</v>
      </c>
      <c r="E6430" s="562" t="s">
        <v>22</v>
      </c>
      <c r="F6430" s="561" t="s">
        <v>22</v>
      </c>
      <c r="G6430" s="561" t="s">
        <v>34917</v>
      </c>
      <c r="H6430" s="561" t="s">
        <v>6225</v>
      </c>
      <c r="I6430" s="561" t="s">
        <v>34901</v>
      </c>
      <c r="J6430" s="561" t="s">
        <v>326</v>
      </c>
      <c r="K6430" s="562" t="s">
        <v>426</v>
      </c>
      <c r="L6430" s="561" t="s">
        <v>25</v>
      </c>
    </row>
    <row r="6431" spans="1:12" x14ac:dyDescent="0.25">
      <c r="A6431" s="561" t="s">
        <v>4922</v>
      </c>
      <c r="B6431" s="561" t="s">
        <v>6007</v>
      </c>
      <c r="C6431" s="561" t="s">
        <v>6154</v>
      </c>
      <c r="D6431" s="561" t="s">
        <v>6155</v>
      </c>
      <c r="E6431" s="562" t="s">
        <v>22</v>
      </c>
      <c r="F6431" s="561" t="s">
        <v>22</v>
      </c>
      <c r="G6431" s="561" t="s">
        <v>34918</v>
      </c>
      <c r="H6431" s="561" t="s">
        <v>6226</v>
      </c>
      <c r="I6431" s="561" t="s">
        <v>34901</v>
      </c>
      <c r="J6431" s="561" t="s">
        <v>326</v>
      </c>
      <c r="K6431" s="562" t="s">
        <v>1620</v>
      </c>
      <c r="L6431" s="561" t="s">
        <v>25</v>
      </c>
    </row>
    <row r="6432" spans="1:12" x14ac:dyDescent="0.25">
      <c r="A6432" s="561" t="s">
        <v>4922</v>
      </c>
      <c r="B6432" s="561" t="s">
        <v>6007</v>
      </c>
      <c r="C6432" s="561" t="s">
        <v>6154</v>
      </c>
      <c r="D6432" s="561" t="s">
        <v>6155</v>
      </c>
      <c r="E6432" s="562" t="s">
        <v>22</v>
      </c>
      <c r="F6432" s="561" t="s">
        <v>22</v>
      </c>
      <c r="G6432" s="561" t="s">
        <v>34920</v>
      </c>
      <c r="H6432" s="561" t="s">
        <v>6228</v>
      </c>
      <c r="I6432" s="561" t="s">
        <v>34901</v>
      </c>
      <c r="J6432" s="561" t="s">
        <v>326</v>
      </c>
      <c r="K6432" s="562" t="s">
        <v>34325</v>
      </c>
      <c r="L6432" s="561" t="s">
        <v>25</v>
      </c>
    </row>
    <row r="6433" spans="1:12" x14ac:dyDescent="0.25">
      <c r="A6433" s="561" t="s">
        <v>4922</v>
      </c>
      <c r="B6433" s="561" t="s">
        <v>6007</v>
      </c>
      <c r="C6433" s="561" t="s">
        <v>6154</v>
      </c>
      <c r="D6433" s="561" t="s">
        <v>6155</v>
      </c>
      <c r="E6433" s="562" t="s">
        <v>22</v>
      </c>
      <c r="F6433" s="561" t="s">
        <v>22</v>
      </c>
      <c r="G6433" s="561" t="s">
        <v>34922</v>
      </c>
      <c r="H6433" s="561" t="s">
        <v>6229</v>
      </c>
      <c r="I6433" s="561" t="s">
        <v>34901</v>
      </c>
      <c r="J6433" s="561" t="s">
        <v>326</v>
      </c>
      <c r="K6433" s="562" t="s">
        <v>3704</v>
      </c>
      <c r="L6433" s="561" t="s">
        <v>25</v>
      </c>
    </row>
    <row r="6434" spans="1:12" x14ac:dyDescent="0.25">
      <c r="A6434" s="561" t="s">
        <v>4922</v>
      </c>
      <c r="B6434" s="561" t="s">
        <v>6007</v>
      </c>
      <c r="C6434" s="561" t="s">
        <v>6154</v>
      </c>
      <c r="D6434" s="561" t="s">
        <v>6155</v>
      </c>
      <c r="E6434" s="562" t="s">
        <v>22</v>
      </c>
      <c r="F6434" s="561" t="s">
        <v>22</v>
      </c>
      <c r="G6434" s="561" t="s">
        <v>34923</v>
      </c>
      <c r="H6434" s="561" t="s">
        <v>6231</v>
      </c>
      <c r="I6434" s="561" t="s">
        <v>34901</v>
      </c>
      <c r="J6434" s="561" t="s">
        <v>326</v>
      </c>
      <c r="K6434" s="562" t="s">
        <v>2381</v>
      </c>
      <c r="L6434" s="561" t="s">
        <v>25</v>
      </c>
    </row>
    <row r="6435" spans="1:12" x14ac:dyDescent="0.25">
      <c r="A6435" s="561" t="s">
        <v>4922</v>
      </c>
      <c r="B6435" s="561" t="s">
        <v>6007</v>
      </c>
      <c r="C6435" s="561" t="s">
        <v>6154</v>
      </c>
      <c r="D6435" s="561" t="s">
        <v>6155</v>
      </c>
      <c r="E6435" s="562" t="s">
        <v>22</v>
      </c>
      <c r="F6435" s="561" t="s">
        <v>22</v>
      </c>
      <c r="G6435" s="561" t="s">
        <v>34924</v>
      </c>
      <c r="H6435" s="561" t="s">
        <v>6232</v>
      </c>
      <c r="I6435" s="561" t="s">
        <v>34901</v>
      </c>
      <c r="J6435" s="561" t="s">
        <v>326</v>
      </c>
      <c r="K6435" s="562" t="s">
        <v>8003</v>
      </c>
      <c r="L6435" s="561" t="s">
        <v>25</v>
      </c>
    </row>
    <row r="6436" spans="1:12" x14ac:dyDescent="0.25">
      <c r="A6436" s="561" t="s">
        <v>4922</v>
      </c>
      <c r="B6436" s="561" t="s">
        <v>6007</v>
      </c>
      <c r="C6436" s="561" t="s">
        <v>6154</v>
      </c>
      <c r="D6436" s="561" t="s">
        <v>6155</v>
      </c>
      <c r="E6436" s="562" t="s">
        <v>22</v>
      </c>
      <c r="F6436" s="561" t="s">
        <v>22</v>
      </c>
      <c r="G6436" s="561" t="s">
        <v>34925</v>
      </c>
      <c r="H6436" s="561" t="s">
        <v>6233</v>
      </c>
      <c r="I6436" s="561" t="s">
        <v>34901</v>
      </c>
      <c r="J6436" s="561" t="s">
        <v>326</v>
      </c>
      <c r="K6436" s="562" t="s">
        <v>3704</v>
      </c>
      <c r="L6436" s="561" t="s">
        <v>25</v>
      </c>
    </row>
    <row r="6437" spans="1:12" x14ac:dyDescent="0.25">
      <c r="A6437" s="561" t="s">
        <v>4922</v>
      </c>
      <c r="B6437" s="561" t="s">
        <v>6007</v>
      </c>
      <c r="C6437" s="561" t="s">
        <v>6154</v>
      </c>
      <c r="D6437" s="561" t="s">
        <v>6155</v>
      </c>
      <c r="E6437" s="562" t="s">
        <v>22</v>
      </c>
      <c r="F6437" s="561" t="s">
        <v>22</v>
      </c>
      <c r="G6437" s="561" t="s">
        <v>34926</v>
      </c>
      <c r="H6437" s="561" t="s">
        <v>6234</v>
      </c>
      <c r="I6437" s="561" t="s">
        <v>34901</v>
      </c>
      <c r="J6437" s="561" t="s">
        <v>326</v>
      </c>
      <c r="K6437" s="562" t="s">
        <v>1620</v>
      </c>
      <c r="L6437" s="561" t="s">
        <v>25</v>
      </c>
    </row>
    <row r="6438" spans="1:12" x14ac:dyDescent="0.25">
      <c r="A6438" s="561" t="s">
        <v>4922</v>
      </c>
      <c r="B6438" s="561" t="s">
        <v>6007</v>
      </c>
      <c r="C6438" s="561" t="s">
        <v>6154</v>
      </c>
      <c r="D6438" s="561" t="s">
        <v>6155</v>
      </c>
      <c r="E6438" s="562" t="s">
        <v>22</v>
      </c>
      <c r="F6438" s="561" t="s">
        <v>22</v>
      </c>
      <c r="G6438" s="561" t="s">
        <v>34927</v>
      </c>
      <c r="H6438" s="561" t="s">
        <v>6235</v>
      </c>
      <c r="I6438" s="561" t="s">
        <v>34851</v>
      </c>
      <c r="J6438" s="561" t="s">
        <v>326</v>
      </c>
      <c r="K6438" s="562" t="s">
        <v>7405</v>
      </c>
      <c r="L6438" s="561" t="s">
        <v>25</v>
      </c>
    </row>
    <row r="6439" spans="1:12" x14ac:dyDescent="0.25">
      <c r="A6439" s="561" t="s">
        <v>4922</v>
      </c>
      <c r="B6439" s="561" t="s">
        <v>6007</v>
      </c>
      <c r="C6439" s="561" t="s">
        <v>6154</v>
      </c>
      <c r="D6439" s="561" t="s">
        <v>6155</v>
      </c>
      <c r="E6439" s="562" t="s">
        <v>22</v>
      </c>
      <c r="F6439" s="561" t="s">
        <v>22</v>
      </c>
      <c r="G6439" s="561" t="s">
        <v>34928</v>
      </c>
      <c r="H6439" s="561" t="s">
        <v>6236</v>
      </c>
      <c r="I6439" s="561" t="s">
        <v>34851</v>
      </c>
      <c r="J6439" s="561" t="s">
        <v>326</v>
      </c>
      <c r="K6439" s="562" t="s">
        <v>38916</v>
      </c>
      <c r="L6439" s="561" t="s">
        <v>25</v>
      </c>
    </row>
    <row r="6440" spans="1:12" x14ac:dyDescent="0.25">
      <c r="A6440" s="561" t="s">
        <v>4922</v>
      </c>
      <c r="B6440" s="561" t="s">
        <v>6007</v>
      </c>
      <c r="C6440" s="561" t="s">
        <v>6154</v>
      </c>
      <c r="D6440" s="561" t="s">
        <v>6155</v>
      </c>
      <c r="E6440" s="562" t="s">
        <v>22</v>
      </c>
      <c r="F6440" s="561" t="s">
        <v>22</v>
      </c>
      <c r="G6440" s="561" t="s">
        <v>34929</v>
      </c>
      <c r="H6440" s="561" t="s">
        <v>6238</v>
      </c>
      <c r="I6440" s="561" t="s">
        <v>34851</v>
      </c>
      <c r="J6440" s="561" t="s">
        <v>326</v>
      </c>
      <c r="K6440" s="562" t="s">
        <v>7949</v>
      </c>
      <c r="L6440" s="561" t="s">
        <v>25</v>
      </c>
    </row>
    <row r="6441" spans="1:12" x14ac:dyDescent="0.25">
      <c r="A6441" s="561" t="s">
        <v>4922</v>
      </c>
      <c r="B6441" s="561" t="s">
        <v>6007</v>
      </c>
      <c r="C6441" s="561" t="s">
        <v>6154</v>
      </c>
      <c r="D6441" s="561" t="s">
        <v>6155</v>
      </c>
      <c r="E6441" s="562" t="s">
        <v>22</v>
      </c>
      <c r="F6441" s="561" t="s">
        <v>22</v>
      </c>
      <c r="G6441" s="561" t="s">
        <v>34930</v>
      </c>
      <c r="H6441" s="561" t="s">
        <v>6240</v>
      </c>
      <c r="I6441" s="561" t="s">
        <v>34851</v>
      </c>
      <c r="J6441" s="561" t="s">
        <v>326</v>
      </c>
      <c r="K6441" s="562" t="s">
        <v>6418</v>
      </c>
      <c r="L6441" s="561" t="s">
        <v>25</v>
      </c>
    </row>
    <row r="6442" spans="1:12" x14ac:dyDescent="0.25">
      <c r="A6442" s="561" t="s">
        <v>4922</v>
      </c>
      <c r="B6442" s="561" t="s">
        <v>6007</v>
      </c>
      <c r="C6442" s="561" t="s">
        <v>6154</v>
      </c>
      <c r="D6442" s="561" t="s">
        <v>6155</v>
      </c>
      <c r="E6442" s="562" t="s">
        <v>22</v>
      </c>
      <c r="F6442" s="561" t="s">
        <v>22</v>
      </c>
      <c r="G6442" s="561" t="s">
        <v>34931</v>
      </c>
      <c r="H6442" s="561" t="s">
        <v>6241</v>
      </c>
      <c r="I6442" s="561" t="s">
        <v>34883</v>
      </c>
      <c r="J6442" s="561" t="s">
        <v>326</v>
      </c>
      <c r="K6442" s="562" t="s">
        <v>23183</v>
      </c>
      <c r="L6442" s="561" t="s">
        <v>25</v>
      </c>
    </row>
    <row r="6443" spans="1:12" x14ac:dyDescent="0.25">
      <c r="A6443" s="561" t="s">
        <v>4922</v>
      </c>
      <c r="B6443" s="561" t="s">
        <v>6007</v>
      </c>
      <c r="C6443" s="561" t="s">
        <v>6154</v>
      </c>
      <c r="D6443" s="561" t="s">
        <v>6155</v>
      </c>
      <c r="E6443" s="562" t="s">
        <v>22</v>
      </c>
      <c r="F6443" s="561" t="s">
        <v>22</v>
      </c>
      <c r="G6443" s="561" t="s">
        <v>34932</v>
      </c>
      <c r="H6443" s="561" t="s">
        <v>6242</v>
      </c>
      <c r="I6443" s="561" t="s">
        <v>23868</v>
      </c>
      <c r="J6443" s="561" t="s">
        <v>326</v>
      </c>
      <c r="K6443" s="562" t="s">
        <v>564</v>
      </c>
      <c r="L6443" s="561" t="s">
        <v>25</v>
      </c>
    </row>
    <row r="6444" spans="1:12" x14ac:dyDescent="0.25">
      <c r="A6444" s="561" t="s">
        <v>4922</v>
      </c>
      <c r="B6444" s="561" t="s">
        <v>6007</v>
      </c>
      <c r="C6444" s="561" t="s">
        <v>6154</v>
      </c>
      <c r="D6444" s="561" t="s">
        <v>6155</v>
      </c>
      <c r="E6444" s="562" t="s">
        <v>22</v>
      </c>
      <c r="F6444" s="561" t="s">
        <v>22</v>
      </c>
      <c r="G6444" s="561" t="s">
        <v>34933</v>
      </c>
      <c r="H6444" s="561" t="s">
        <v>6243</v>
      </c>
      <c r="I6444" s="561" t="s">
        <v>34870</v>
      </c>
      <c r="J6444" s="561" t="s">
        <v>326</v>
      </c>
      <c r="K6444" s="562" t="s">
        <v>38917</v>
      </c>
      <c r="L6444" s="561" t="s">
        <v>25</v>
      </c>
    </row>
    <row r="6445" spans="1:12" x14ac:dyDescent="0.25">
      <c r="A6445" s="561" t="s">
        <v>4922</v>
      </c>
      <c r="B6445" s="561" t="s">
        <v>6007</v>
      </c>
      <c r="C6445" s="561" t="s">
        <v>6154</v>
      </c>
      <c r="D6445" s="561" t="s">
        <v>6155</v>
      </c>
      <c r="E6445" s="562" t="s">
        <v>22</v>
      </c>
      <c r="F6445" s="561" t="s">
        <v>22</v>
      </c>
      <c r="G6445" s="561" t="s">
        <v>34935</v>
      </c>
      <c r="H6445" s="561" t="s">
        <v>6244</v>
      </c>
      <c r="I6445" s="561" t="s">
        <v>23270</v>
      </c>
      <c r="J6445" s="561" t="s">
        <v>326</v>
      </c>
      <c r="K6445" s="562" t="s">
        <v>5275</v>
      </c>
      <c r="L6445" s="561" t="s">
        <v>25</v>
      </c>
    </row>
    <row r="6446" spans="1:12" x14ac:dyDescent="0.25">
      <c r="A6446" s="561" t="s">
        <v>4922</v>
      </c>
      <c r="B6446" s="561" t="s">
        <v>6007</v>
      </c>
      <c r="C6446" s="561" t="s">
        <v>6154</v>
      </c>
      <c r="D6446" s="561" t="s">
        <v>6155</v>
      </c>
      <c r="E6446" s="562" t="s">
        <v>22</v>
      </c>
      <c r="F6446" s="561" t="s">
        <v>22</v>
      </c>
      <c r="G6446" s="561" t="s">
        <v>34936</v>
      </c>
      <c r="H6446" s="561" t="s">
        <v>6245</v>
      </c>
      <c r="I6446" s="561" t="s">
        <v>34870</v>
      </c>
      <c r="J6446" s="561" t="s">
        <v>326</v>
      </c>
      <c r="K6446" s="562" t="s">
        <v>38917</v>
      </c>
      <c r="L6446" s="561" t="s">
        <v>25</v>
      </c>
    </row>
    <row r="6447" spans="1:12" x14ac:dyDescent="0.25">
      <c r="A6447" s="561" t="s">
        <v>4922</v>
      </c>
      <c r="B6447" s="561" t="s">
        <v>6007</v>
      </c>
      <c r="C6447" s="561" t="s">
        <v>6154</v>
      </c>
      <c r="D6447" s="561" t="s">
        <v>6155</v>
      </c>
      <c r="E6447" s="562" t="s">
        <v>22</v>
      </c>
      <c r="F6447" s="561" t="s">
        <v>22</v>
      </c>
      <c r="G6447" s="561" t="s">
        <v>34937</v>
      </c>
      <c r="H6447" s="561" t="s">
        <v>6246</v>
      </c>
      <c r="I6447" s="561" t="s">
        <v>23270</v>
      </c>
      <c r="J6447" s="561" t="s">
        <v>326</v>
      </c>
      <c r="K6447" s="562" t="s">
        <v>5275</v>
      </c>
      <c r="L6447" s="561" t="s">
        <v>25</v>
      </c>
    </row>
    <row r="6448" spans="1:12" x14ac:dyDescent="0.25">
      <c r="A6448" s="561" t="s">
        <v>4922</v>
      </c>
      <c r="B6448" s="561" t="s">
        <v>6007</v>
      </c>
      <c r="C6448" s="561" t="s">
        <v>6154</v>
      </c>
      <c r="D6448" s="561" t="s">
        <v>6155</v>
      </c>
      <c r="E6448" s="562" t="s">
        <v>22</v>
      </c>
      <c r="F6448" s="561" t="s">
        <v>22</v>
      </c>
      <c r="G6448" s="561" t="s">
        <v>34938</v>
      </c>
      <c r="H6448" s="561" t="s">
        <v>6247</v>
      </c>
      <c r="I6448" s="561" t="s">
        <v>34870</v>
      </c>
      <c r="J6448" s="561" t="s">
        <v>326</v>
      </c>
      <c r="K6448" s="562" t="s">
        <v>38653</v>
      </c>
      <c r="L6448" s="561" t="s">
        <v>25</v>
      </c>
    </row>
    <row r="6449" spans="1:12" x14ac:dyDescent="0.25">
      <c r="A6449" s="561" t="s">
        <v>4922</v>
      </c>
      <c r="B6449" s="561" t="s">
        <v>6007</v>
      </c>
      <c r="C6449" s="561" t="s">
        <v>6154</v>
      </c>
      <c r="D6449" s="561" t="s">
        <v>6155</v>
      </c>
      <c r="E6449" s="562" t="s">
        <v>22</v>
      </c>
      <c r="F6449" s="561" t="s">
        <v>22</v>
      </c>
      <c r="G6449" s="561" t="s">
        <v>34939</v>
      </c>
      <c r="H6449" s="561" t="s">
        <v>6249</v>
      </c>
      <c r="I6449" s="561" t="s">
        <v>34883</v>
      </c>
      <c r="J6449" s="561" t="s">
        <v>326</v>
      </c>
      <c r="K6449" s="562" t="s">
        <v>7494</v>
      </c>
      <c r="L6449" s="561" t="s">
        <v>25</v>
      </c>
    </row>
    <row r="6450" spans="1:12" x14ac:dyDescent="0.25">
      <c r="A6450" s="561" t="s">
        <v>4922</v>
      </c>
      <c r="B6450" s="561" t="s">
        <v>6007</v>
      </c>
      <c r="C6450" s="561" t="s">
        <v>6154</v>
      </c>
      <c r="D6450" s="561" t="s">
        <v>6155</v>
      </c>
      <c r="E6450" s="562" t="s">
        <v>22</v>
      </c>
      <c r="F6450" s="561" t="s">
        <v>22</v>
      </c>
      <c r="G6450" s="561" t="s">
        <v>34940</v>
      </c>
      <c r="H6450" s="561" t="s">
        <v>6250</v>
      </c>
      <c r="I6450" s="561" t="s">
        <v>23868</v>
      </c>
      <c r="J6450" s="561" t="s">
        <v>326</v>
      </c>
      <c r="K6450" s="562" t="s">
        <v>24298</v>
      </c>
      <c r="L6450" s="561" t="s">
        <v>25</v>
      </c>
    </row>
    <row r="6451" spans="1:12" x14ac:dyDescent="0.25">
      <c r="A6451" s="561" t="s">
        <v>4922</v>
      </c>
      <c r="B6451" s="561" t="s">
        <v>6007</v>
      </c>
      <c r="C6451" s="561" t="s">
        <v>6154</v>
      </c>
      <c r="D6451" s="561" t="s">
        <v>6155</v>
      </c>
      <c r="E6451" s="562" t="s">
        <v>22</v>
      </c>
      <c r="F6451" s="561" t="s">
        <v>22</v>
      </c>
      <c r="G6451" s="561" t="s">
        <v>34941</v>
      </c>
      <c r="H6451" s="561" t="s">
        <v>6252</v>
      </c>
      <c r="I6451" s="561" t="s">
        <v>34851</v>
      </c>
      <c r="J6451" s="561" t="s">
        <v>326</v>
      </c>
      <c r="K6451" s="562" t="s">
        <v>6501</v>
      </c>
      <c r="L6451" s="561" t="s">
        <v>25</v>
      </c>
    </row>
    <row r="6452" spans="1:12" x14ac:dyDescent="0.25">
      <c r="A6452" s="561" t="s">
        <v>4922</v>
      </c>
      <c r="B6452" s="561" t="s">
        <v>6007</v>
      </c>
      <c r="C6452" s="561" t="s">
        <v>6154</v>
      </c>
      <c r="D6452" s="561" t="s">
        <v>6155</v>
      </c>
      <c r="E6452" s="562" t="s">
        <v>22</v>
      </c>
      <c r="F6452" s="561" t="s">
        <v>22</v>
      </c>
      <c r="G6452" s="561" t="s">
        <v>34942</v>
      </c>
      <c r="H6452" s="561" t="s">
        <v>6253</v>
      </c>
      <c r="I6452" s="561" t="s">
        <v>34883</v>
      </c>
      <c r="J6452" s="561" t="s">
        <v>326</v>
      </c>
      <c r="K6452" s="562" t="s">
        <v>2200</v>
      </c>
      <c r="L6452" s="561" t="s">
        <v>25</v>
      </c>
    </row>
    <row r="6453" spans="1:12" x14ac:dyDescent="0.25">
      <c r="A6453" s="561" t="s">
        <v>4922</v>
      </c>
      <c r="B6453" s="561" t="s">
        <v>6007</v>
      </c>
      <c r="C6453" s="561" t="s">
        <v>6154</v>
      </c>
      <c r="D6453" s="561" t="s">
        <v>6155</v>
      </c>
      <c r="E6453" s="562" t="s">
        <v>22</v>
      </c>
      <c r="F6453" s="561" t="s">
        <v>22</v>
      </c>
      <c r="G6453" s="561" t="s">
        <v>34943</v>
      </c>
      <c r="H6453" s="561" t="s">
        <v>6254</v>
      </c>
      <c r="I6453" s="561" t="s">
        <v>34883</v>
      </c>
      <c r="J6453" s="561" t="s">
        <v>326</v>
      </c>
      <c r="K6453" s="562" t="s">
        <v>1914</v>
      </c>
      <c r="L6453" s="561" t="s">
        <v>25</v>
      </c>
    </row>
    <row r="6454" spans="1:12" x14ac:dyDescent="0.25">
      <c r="A6454" s="561" t="s">
        <v>4922</v>
      </c>
      <c r="B6454" s="561" t="s">
        <v>6007</v>
      </c>
      <c r="C6454" s="561" t="s">
        <v>6154</v>
      </c>
      <c r="D6454" s="561" t="s">
        <v>6155</v>
      </c>
      <c r="E6454" s="562" t="s">
        <v>22</v>
      </c>
      <c r="F6454" s="561" t="s">
        <v>22</v>
      </c>
      <c r="G6454" s="561" t="s">
        <v>34944</v>
      </c>
      <c r="H6454" s="561" t="s">
        <v>6255</v>
      </c>
      <c r="I6454" s="561" t="s">
        <v>34883</v>
      </c>
      <c r="J6454" s="561" t="s">
        <v>326</v>
      </c>
      <c r="K6454" s="562" t="s">
        <v>8216</v>
      </c>
      <c r="L6454" s="561" t="s">
        <v>25</v>
      </c>
    </row>
    <row r="6455" spans="1:12" x14ac:dyDescent="0.25">
      <c r="A6455" s="561" t="s">
        <v>4922</v>
      </c>
      <c r="B6455" s="561" t="s">
        <v>6007</v>
      </c>
      <c r="C6455" s="561" t="s">
        <v>6154</v>
      </c>
      <c r="D6455" s="561" t="s">
        <v>6155</v>
      </c>
      <c r="E6455" s="562" t="s">
        <v>22</v>
      </c>
      <c r="F6455" s="561" t="s">
        <v>22</v>
      </c>
      <c r="G6455" s="561" t="s">
        <v>34945</v>
      </c>
      <c r="H6455" s="561" t="s">
        <v>6256</v>
      </c>
      <c r="I6455" s="561" t="s">
        <v>34883</v>
      </c>
      <c r="J6455" s="561" t="s">
        <v>7063</v>
      </c>
      <c r="K6455" s="562" t="s">
        <v>23361</v>
      </c>
      <c r="L6455" s="561" t="s">
        <v>25</v>
      </c>
    </row>
    <row r="6456" spans="1:12" x14ac:dyDescent="0.25">
      <c r="A6456" s="561" t="s">
        <v>4922</v>
      </c>
      <c r="B6456" s="561" t="s">
        <v>6007</v>
      </c>
      <c r="C6456" s="561" t="s">
        <v>6154</v>
      </c>
      <c r="D6456" s="561" t="s">
        <v>6155</v>
      </c>
      <c r="E6456" s="562" t="s">
        <v>22</v>
      </c>
      <c r="F6456" s="561" t="s">
        <v>22</v>
      </c>
      <c r="G6456" s="561" t="s">
        <v>34947</v>
      </c>
      <c r="H6456" s="561" t="s">
        <v>6257</v>
      </c>
      <c r="I6456" s="561" t="s">
        <v>34870</v>
      </c>
      <c r="J6456" s="561" t="s">
        <v>326</v>
      </c>
      <c r="K6456" s="562" t="s">
        <v>38918</v>
      </c>
      <c r="L6456" s="561" t="s">
        <v>25</v>
      </c>
    </row>
    <row r="6457" spans="1:12" x14ac:dyDescent="0.25">
      <c r="A6457" s="561" t="s">
        <v>4922</v>
      </c>
      <c r="B6457" s="561" t="s">
        <v>6007</v>
      </c>
      <c r="C6457" s="561" t="s">
        <v>6154</v>
      </c>
      <c r="D6457" s="561" t="s">
        <v>6155</v>
      </c>
      <c r="E6457" s="562" t="s">
        <v>22</v>
      </c>
      <c r="F6457" s="561" t="s">
        <v>22</v>
      </c>
      <c r="G6457" s="561" t="s">
        <v>34948</v>
      </c>
      <c r="H6457" s="561" t="s">
        <v>6258</v>
      </c>
      <c r="I6457" s="561" t="s">
        <v>23270</v>
      </c>
      <c r="J6457" s="561" t="s">
        <v>326</v>
      </c>
      <c r="K6457" s="562" t="s">
        <v>1204</v>
      </c>
      <c r="L6457" s="561" t="s">
        <v>25</v>
      </c>
    </row>
    <row r="6458" spans="1:12" x14ac:dyDescent="0.25">
      <c r="A6458" s="561" t="s">
        <v>4922</v>
      </c>
      <c r="B6458" s="561" t="s">
        <v>6007</v>
      </c>
      <c r="C6458" s="561" t="s">
        <v>6154</v>
      </c>
      <c r="D6458" s="561" t="s">
        <v>6155</v>
      </c>
      <c r="E6458" s="562" t="s">
        <v>22</v>
      </c>
      <c r="F6458" s="561" t="s">
        <v>22</v>
      </c>
      <c r="G6458" s="561" t="s">
        <v>34949</v>
      </c>
      <c r="H6458" s="561" t="s">
        <v>6259</v>
      </c>
      <c r="I6458" s="561" t="s">
        <v>34870</v>
      </c>
      <c r="J6458" s="561" t="s">
        <v>326</v>
      </c>
      <c r="K6458" s="562" t="s">
        <v>5245</v>
      </c>
      <c r="L6458" s="561" t="s">
        <v>25</v>
      </c>
    </row>
    <row r="6459" spans="1:12" x14ac:dyDescent="0.25">
      <c r="A6459" s="561" t="s">
        <v>4922</v>
      </c>
      <c r="B6459" s="561" t="s">
        <v>6007</v>
      </c>
      <c r="C6459" s="561" t="s">
        <v>6154</v>
      </c>
      <c r="D6459" s="561" t="s">
        <v>6155</v>
      </c>
      <c r="E6459" s="562" t="s">
        <v>22</v>
      </c>
      <c r="F6459" s="561" t="s">
        <v>22</v>
      </c>
      <c r="G6459" s="561" t="s">
        <v>34951</v>
      </c>
      <c r="H6459" s="561" t="s">
        <v>6260</v>
      </c>
      <c r="I6459" s="561" t="s">
        <v>34870</v>
      </c>
      <c r="J6459" s="561" t="s">
        <v>7063</v>
      </c>
      <c r="K6459" s="562" t="s">
        <v>6497</v>
      </c>
      <c r="L6459" s="561" t="s">
        <v>25</v>
      </c>
    </row>
    <row r="6460" spans="1:12" x14ac:dyDescent="0.25">
      <c r="A6460" s="561" t="s">
        <v>4922</v>
      </c>
      <c r="B6460" s="561" t="s">
        <v>6007</v>
      </c>
      <c r="C6460" s="561" t="s">
        <v>6154</v>
      </c>
      <c r="D6460" s="561" t="s">
        <v>6155</v>
      </c>
      <c r="E6460" s="562" t="s">
        <v>22</v>
      </c>
      <c r="F6460" s="561" t="s">
        <v>22</v>
      </c>
      <c r="G6460" s="561" t="s">
        <v>34952</v>
      </c>
      <c r="H6460" s="561" t="s">
        <v>6262</v>
      </c>
      <c r="I6460" s="561" t="s">
        <v>34883</v>
      </c>
      <c r="J6460" s="561" t="s">
        <v>326</v>
      </c>
      <c r="K6460" s="562" t="s">
        <v>38919</v>
      </c>
      <c r="L6460" s="561" t="s">
        <v>25</v>
      </c>
    </row>
    <row r="6461" spans="1:12" x14ac:dyDescent="0.25">
      <c r="A6461" s="561" t="s">
        <v>4922</v>
      </c>
      <c r="B6461" s="561" t="s">
        <v>6007</v>
      </c>
      <c r="C6461" s="561" t="s">
        <v>6154</v>
      </c>
      <c r="D6461" s="561" t="s">
        <v>6155</v>
      </c>
      <c r="E6461" s="562" t="s">
        <v>22</v>
      </c>
      <c r="F6461" s="561" t="s">
        <v>22</v>
      </c>
      <c r="G6461" s="561" t="s">
        <v>34954</v>
      </c>
      <c r="H6461" s="561" t="s">
        <v>6263</v>
      </c>
      <c r="I6461" s="561" t="s">
        <v>34883</v>
      </c>
      <c r="J6461" s="561" t="s">
        <v>326</v>
      </c>
      <c r="K6461" s="562" t="s">
        <v>7921</v>
      </c>
      <c r="L6461" s="561" t="s">
        <v>25</v>
      </c>
    </row>
    <row r="6462" spans="1:12" x14ac:dyDescent="0.25">
      <c r="A6462" s="561" t="s">
        <v>4922</v>
      </c>
      <c r="B6462" s="561" t="s">
        <v>6007</v>
      </c>
      <c r="C6462" s="561" t="s">
        <v>6154</v>
      </c>
      <c r="D6462" s="561" t="s">
        <v>6155</v>
      </c>
      <c r="E6462" s="562" t="s">
        <v>22</v>
      </c>
      <c r="F6462" s="561" t="s">
        <v>22</v>
      </c>
      <c r="G6462" s="561" t="s">
        <v>34955</v>
      </c>
      <c r="H6462" s="561" t="s">
        <v>6264</v>
      </c>
      <c r="I6462" s="561" t="s">
        <v>34883</v>
      </c>
      <c r="J6462" s="561" t="s">
        <v>7063</v>
      </c>
      <c r="K6462" s="562" t="s">
        <v>37324</v>
      </c>
      <c r="L6462" s="561" t="s">
        <v>25</v>
      </c>
    </row>
    <row r="6463" spans="1:12" x14ac:dyDescent="0.25">
      <c r="A6463" s="561" t="s">
        <v>4922</v>
      </c>
      <c r="B6463" s="561" t="s">
        <v>6007</v>
      </c>
      <c r="C6463" s="561" t="s">
        <v>6154</v>
      </c>
      <c r="D6463" s="561" t="s">
        <v>6155</v>
      </c>
      <c r="E6463" s="562" t="s">
        <v>22</v>
      </c>
      <c r="F6463" s="561" t="s">
        <v>22</v>
      </c>
      <c r="G6463" s="561" t="s">
        <v>34956</v>
      </c>
      <c r="H6463" s="561" t="s">
        <v>6266</v>
      </c>
      <c r="I6463" s="561" t="s">
        <v>34901</v>
      </c>
      <c r="J6463" s="561" t="s">
        <v>326</v>
      </c>
      <c r="K6463" s="562" t="s">
        <v>38920</v>
      </c>
      <c r="L6463" s="561" t="s">
        <v>25</v>
      </c>
    </row>
    <row r="6464" spans="1:12" x14ac:dyDescent="0.25">
      <c r="A6464" s="561" t="s">
        <v>4922</v>
      </c>
      <c r="B6464" s="561" t="s">
        <v>6007</v>
      </c>
      <c r="C6464" s="561" t="s">
        <v>6154</v>
      </c>
      <c r="D6464" s="561" t="s">
        <v>6155</v>
      </c>
      <c r="E6464" s="562" t="s">
        <v>22</v>
      </c>
      <c r="F6464" s="561" t="s">
        <v>22</v>
      </c>
      <c r="G6464" s="561" t="s">
        <v>34957</v>
      </c>
      <c r="H6464" s="561" t="s">
        <v>6268</v>
      </c>
      <c r="I6464" s="561" t="s">
        <v>34901</v>
      </c>
      <c r="J6464" s="561" t="s">
        <v>326</v>
      </c>
      <c r="K6464" s="562" t="s">
        <v>7534</v>
      </c>
      <c r="L6464" s="561" t="s">
        <v>25</v>
      </c>
    </row>
    <row r="6465" spans="1:12" x14ac:dyDescent="0.25">
      <c r="A6465" s="561" t="s">
        <v>4922</v>
      </c>
      <c r="B6465" s="561" t="s">
        <v>6007</v>
      </c>
      <c r="C6465" s="561" t="s">
        <v>6154</v>
      </c>
      <c r="D6465" s="561" t="s">
        <v>6155</v>
      </c>
      <c r="E6465" s="562" t="s">
        <v>22</v>
      </c>
      <c r="F6465" s="561" t="s">
        <v>22</v>
      </c>
      <c r="G6465" s="561" t="s">
        <v>34958</v>
      </c>
      <c r="H6465" s="561" t="s">
        <v>6270</v>
      </c>
      <c r="I6465" s="561" t="s">
        <v>34901</v>
      </c>
      <c r="J6465" s="561" t="s">
        <v>326</v>
      </c>
      <c r="K6465" s="562" t="s">
        <v>7713</v>
      </c>
      <c r="L6465" s="561" t="s">
        <v>25</v>
      </c>
    </row>
    <row r="6466" spans="1:12" x14ac:dyDescent="0.25">
      <c r="A6466" s="561" t="s">
        <v>4922</v>
      </c>
      <c r="B6466" s="561" t="s">
        <v>6007</v>
      </c>
      <c r="C6466" s="561" t="s">
        <v>6271</v>
      </c>
      <c r="D6466" s="561" t="s">
        <v>6272</v>
      </c>
      <c r="E6466" s="562" t="s">
        <v>22</v>
      </c>
      <c r="F6466" s="561" t="s">
        <v>22</v>
      </c>
      <c r="G6466" s="561" t="s">
        <v>34959</v>
      </c>
      <c r="H6466" s="561" t="s">
        <v>6273</v>
      </c>
      <c r="I6466" s="561" t="s">
        <v>23868</v>
      </c>
      <c r="J6466" s="561" t="s">
        <v>326</v>
      </c>
      <c r="K6466" s="562" t="s">
        <v>1431</v>
      </c>
      <c r="L6466" s="561" t="s">
        <v>25</v>
      </c>
    </row>
    <row r="6467" spans="1:12" x14ac:dyDescent="0.25">
      <c r="A6467" s="561" t="s">
        <v>4922</v>
      </c>
      <c r="B6467" s="561" t="s">
        <v>6007</v>
      </c>
      <c r="C6467" s="561" t="s">
        <v>6271</v>
      </c>
      <c r="D6467" s="561" t="s">
        <v>6272</v>
      </c>
      <c r="E6467" s="562" t="s">
        <v>22</v>
      </c>
      <c r="F6467" s="561" t="s">
        <v>22</v>
      </c>
      <c r="G6467" s="561" t="s">
        <v>34960</v>
      </c>
      <c r="H6467" s="561" t="s">
        <v>6274</v>
      </c>
      <c r="I6467" s="561" t="s">
        <v>23868</v>
      </c>
      <c r="J6467" s="561" t="s">
        <v>326</v>
      </c>
      <c r="K6467" s="562" t="s">
        <v>24253</v>
      </c>
      <c r="L6467" s="561" t="s">
        <v>25</v>
      </c>
    </row>
    <row r="6468" spans="1:12" x14ac:dyDescent="0.25">
      <c r="A6468" s="561" t="s">
        <v>4922</v>
      </c>
      <c r="B6468" s="561" t="s">
        <v>6007</v>
      </c>
      <c r="C6468" s="561" t="s">
        <v>6271</v>
      </c>
      <c r="D6468" s="561" t="s">
        <v>6272</v>
      </c>
      <c r="E6468" s="562" t="s">
        <v>22</v>
      </c>
      <c r="F6468" s="561" t="s">
        <v>22</v>
      </c>
      <c r="G6468" s="561" t="s">
        <v>34961</v>
      </c>
      <c r="H6468" s="561" t="s">
        <v>34962</v>
      </c>
      <c r="I6468" s="561" t="s">
        <v>23868</v>
      </c>
      <c r="J6468" s="561" t="s">
        <v>24</v>
      </c>
      <c r="K6468" s="562" t="s">
        <v>5487</v>
      </c>
      <c r="L6468" s="561" t="s">
        <v>25</v>
      </c>
    </row>
    <row r="6469" spans="1:12" x14ac:dyDescent="0.25">
      <c r="A6469" s="561" t="s">
        <v>4922</v>
      </c>
      <c r="B6469" s="561" t="s">
        <v>6007</v>
      </c>
      <c r="C6469" s="561" t="s">
        <v>6271</v>
      </c>
      <c r="D6469" s="561" t="s">
        <v>6272</v>
      </c>
      <c r="E6469" s="562" t="s">
        <v>22</v>
      </c>
      <c r="F6469" s="561" t="s">
        <v>22</v>
      </c>
      <c r="G6469" s="561" t="s">
        <v>34964</v>
      </c>
      <c r="H6469" s="561" t="s">
        <v>6275</v>
      </c>
      <c r="I6469" s="561" t="s">
        <v>23868</v>
      </c>
      <c r="J6469" s="561" t="s">
        <v>24</v>
      </c>
      <c r="K6469" s="562" t="s">
        <v>8562</v>
      </c>
      <c r="L6469" s="561" t="s">
        <v>25</v>
      </c>
    </row>
    <row r="6470" spans="1:12" x14ac:dyDescent="0.25">
      <c r="A6470" s="561" t="s">
        <v>4922</v>
      </c>
      <c r="B6470" s="561" t="s">
        <v>6007</v>
      </c>
      <c r="C6470" s="561" t="s">
        <v>6271</v>
      </c>
      <c r="D6470" s="561" t="s">
        <v>6272</v>
      </c>
      <c r="E6470" s="562" t="s">
        <v>22</v>
      </c>
      <c r="F6470" s="561" t="s">
        <v>22</v>
      </c>
      <c r="G6470" s="561" t="s">
        <v>34965</v>
      </c>
      <c r="H6470" s="561" t="s">
        <v>6276</v>
      </c>
      <c r="I6470" s="561" t="s">
        <v>23868</v>
      </c>
      <c r="J6470" s="561" t="s">
        <v>326</v>
      </c>
      <c r="K6470" s="562" t="s">
        <v>1326</v>
      </c>
      <c r="L6470" s="561" t="s">
        <v>25</v>
      </c>
    </row>
    <row r="6471" spans="1:12" x14ac:dyDescent="0.25">
      <c r="A6471" s="561" t="s">
        <v>4922</v>
      </c>
      <c r="B6471" s="561" t="s">
        <v>6007</v>
      </c>
      <c r="C6471" s="561" t="s">
        <v>6271</v>
      </c>
      <c r="D6471" s="561" t="s">
        <v>6272</v>
      </c>
      <c r="E6471" s="562" t="s">
        <v>22</v>
      </c>
      <c r="F6471" s="561" t="s">
        <v>22</v>
      </c>
      <c r="G6471" s="561" t="s">
        <v>34966</v>
      </c>
      <c r="H6471" s="561" t="s">
        <v>34967</v>
      </c>
      <c r="I6471" s="561" t="s">
        <v>23868</v>
      </c>
      <c r="J6471" s="561" t="s">
        <v>24</v>
      </c>
      <c r="K6471" s="562" t="s">
        <v>6433</v>
      </c>
      <c r="L6471" s="561" t="s">
        <v>25</v>
      </c>
    </row>
    <row r="6472" spans="1:12" x14ac:dyDescent="0.25">
      <c r="A6472" s="561" t="s">
        <v>4922</v>
      </c>
      <c r="B6472" s="561" t="s">
        <v>6007</v>
      </c>
      <c r="C6472" s="561" t="s">
        <v>6271</v>
      </c>
      <c r="D6472" s="561" t="s">
        <v>6272</v>
      </c>
      <c r="E6472" s="562" t="s">
        <v>22</v>
      </c>
      <c r="F6472" s="561" t="s">
        <v>22</v>
      </c>
      <c r="G6472" s="561" t="s">
        <v>34968</v>
      </c>
      <c r="H6472" s="561" t="s">
        <v>6277</v>
      </c>
      <c r="I6472" s="561" t="s">
        <v>23868</v>
      </c>
      <c r="J6472" s="561" t="s">
        <v>24</v>
      </c>
      <c r="K6472" s="562" t="s">
        <v>8392</v>
      </c>
      <c r="L6472" s="561" t="s">
        <v>25</v>
      </c>
    </row>
    <row r="6473" spans="1:12" x14ac:dyDescent="0.25">
      <c r="A6473" s="561" t="s">
        <v>4922</v>
      </c>
      <c r="B6473" s="561" t="s">
        <v>6007</v>
      </c>
      <c r="C6473" s="561" t="s">
        <v>6271</v>
      </c>
      <c r="D6473" s="561" t="s">
        <v>6272</v>
      </c>
      <c r="E6473" s="562" t="s">
        <v>22</v>
      </c>
      <c r="F6473" s="561" t="s">
        <v>22</v>
      </c>
      <c r="G6473" s="561" t="s">
        <v>34969</v>
      </c>
      <c r="H6473" s="561" t="s">
        <v>6278</v>
      </c>
      <c r="I6473" s="561" t="s">
        <v>23868</v>
      </c>
      <c r="J6473" s="561" t="s">
        <v>326</v>
      </c>
      <c r="K6473" s="562" t="s">
        <v>34963</v>
      </c>
      <c r="L6473" s="561" t="s">
        <v>25</v>
      </c>
    </row>
    <row r="6474" spans="1:12" x14ac:dyDescent="0.25">
      <c r="A6474" s="561" t="s">
        <v>4922</v>
      </c>
      <c r="B6474" s="561" t="s">
        <v>6007</v>
      </c>
      <c r="C6474" s="561" t="s">
        <v>6271</v>
      </c>
      <c r="D6474" s="561" t="s">
        <v>6272</v>
      </c>
      <c r="E6474" s="562" t="s">
        <v>22</v>
      </c>
      <c r="F6474" s="561" t="s">
        <v>22</v>
      </c>
      <c r="G6474" s="561" t="s">
        <v>34970</v>
      </c>
      <c r="H6474" s="561" t="s">
        <v>34971</v>
      </c>
      <c r="I6474" s="561" t="s">
        <v>23868</v>
      </c>
      <c r="J6474" s="561" t="s">
        <v>24</v>
      </c>
      <c r="K6474" s="562" t="s">
        <v>726</v>
      </c>
      <c r="L6474" s="561" t="s">
        <v>25</v>
      </c>
    </row>
    <row r="6475" spans="1:12" x14ac:dyDescent="0.25">
      <c r="A6475" s="561" t="s">
        <v>4922</v>
      </c>
      <c r="B6475" s="561" t="s">
        <v>6007</v>
      </c>
      <c r="C6475" s="561" t="s">
        <v>6271</v>
      </c>
      <c r="D6475" s="561" t="s">
        <v>6272</v>
      </c>
      <c r="E6475" s="562" t="s">
        <v>22</v>
      </c>
      <c r="F6475" s="561" t="s">
        <v>22</v>
      </c>
      <c r="G6475" s="561" t="s">
        <v>34972</v>
      </c>
      <c r="H6475" s="561" t="s">
        <v>6279</v>
      </c>
      <c r="I6475" s="561" t="s">
        <v>23868</v>
      </c>
      <c r="J6475" s="561" t="s">
        <v>326</v>
      </c>
      <c r="K6475" s="562" t="s">
        <v>2195</v>
      </c>
      <c r="L6475" s="561" t="s">
        <v>25</v>
      </c>
    </row>
    <row r="6476" spans="1:12" x14ac:dyDescent="0.25">
      <c r="A6476" s="561" t="s">
        <v>4922</v>
      </c>
      <c r="B6476" s="561" t="s">
        <v>6007</v>
      </c>
      <c r="C6476" s="561" t="s">
        <v>6271</v>
      </c>
      <c r="D6476" s="561" t="s">
        <v>6272</v>
      </c>
      <c r="E6476" s="562" t="s">
        <v>22</v>
      </c>
      <c r="F6476" s="561" t="s">
        <v>22</v>
      </c>
      <c r="G6476" s="561" t="s">
        <v>34973</v>
      </c>
      <c r="H6476" s="561" t="s">
        <v>6280</v>
      </c>
      <c r="I6476" s="561" t="s">
        <v>23868</v>
      </c>
      <c r="J6476" s="561" t="s">
        <v>326</v>
      </c>
      <c r="K6476" s="562" t="s">
        <v>1223</v>
      </c>
      <c r="L6476" s="561" t="s">
        <v>25</v>
      </c>
    </row>
    <row r="6477" spans="1:12" x14ac:dyDescent="0.25">
      <c r="A6477" s="561" t="s">
        <v>4922</v>
      </c>
      <c r="B6477" s="561" t="s">
        <v>6007</v>
      </c>
      <c r="C6477" s="561" t="s">
        <v>6271</v>
      </c>
      <c r="D6477" s="561" t="s">
        <v>6272</v>
      </c>
      <c r="E6477" s="562" t="s">
        <v>22</v>
      </c>
      <c r="F6477" s="561" t="s">
        <v>22</v>
      </c>
      <c r="G6477" s="561" t="s">
        <v>34974</v>
      </c>
      <c r="H6477" s="561" t="s">
        <v>34975</v>
      </c>
      <c r="I6477" s="561" t="s">
        <v>23868</v>
      </c>
      <c r="J6477" s="561" t="s">
        <v>24</v>
      </c>
      <c r="K6477" s="562" t="s">
        <v>1217</v>
      </c>
      <c r="L6477" s="561" t="s">
        <v>25</v>
      </c>
    </row>
    <row r="6478" spans="1:12" x14ac:dyDescent="0.25">
      <c r="A6478" s="561" t="s">
        <v>4922</v>
      </c>
      <c r="B6478" s="561" t="s">
        <v>6007</v>
      </c>
      <c r="C6478" s="561" t="s">
        <v>6271</v>
      </c>
      <c r="D6478" s="561" t="s">
        <v>6272</v>
      </c>
      <c r="E6478" s="562" t="s">
        <v>22</v>
      </c>
      <c r="F6478" s="561" t="s">
        <v>22</v>
      </c>
      <c r="G6478" s="561" t="s">
        <v>34976</v>
      </c>
      <c r="H6478" s="561" t="s">
        <v>6281</v>
      </c>
      <c r="I6478" s="561" t="s">
        <v>23868</v>
      </c>
      <c r="J6478" s="561" t="s">
        <v>24</v>
      </c>
      <c r="K6478" s="562" t="s">
        <v>35124</v>
      </c>
      <c r="L6478" s="561" t="s">
        <v>25</v>
      </c>
    </row>
    <row r="6479" spans="1:12" x14ac:dyDescent="0.25">
      <c r="A6479" s="561" t="s">
        <v>4922</v>
      </c>
      <c r="B6479" s="561" t="s">
        <v>6007</v>
      </c>
      <c r="C6479" s="561" t="s">
        <v>6271</v>
      </c>
      <c r="D6479" s="561" t="s">
        <v>6272</v>
      </c>
      <c r="E6479" s="562" t="s">
        <v>22</v>
      </c>
      <c r="F6479" s="561" t="s">
        <v>22</v>
      </c>
      <c r="G6479" s="561" t="s">
        <v>34978</v>
      </c>
      <c r="H6479" s="561" t="s">
        <v>34979</v>
      </c>
      <c r="I6479" s="561" t="s">
        <v>23270</v>
      </c>
      <c r="J6479" s="561" t="s">
        <v>24</v>
      </c>
      <c r="K6479" s="562" t="s">
        <v>2748</v>
      </c>
      <c r="L6479" s="561" t="s">
        <v>25</v>
      </c>
    </row>
    <row r="6480" spans="1:12" x14ac:dyDescent="0.25">
      <c r="A6480" s="561" t="s">
        <v>4922</v>
      </c>
      <c r="B6480" s="561" t="s">
        <v>6007</v>
      </c>
      <c r="C6480" s="561" t="s">
        <v>6271</v>
      </c>
      <c r="D6480" s="561" t="s">
        <v>6272</v>
      </c>
      <c r="E6480" s="562" t="s">
        <v>22</v>
      </c>
      <c r="F6480" s="561" t="s">
        <v>22</v>
      </c>
      <c r="G6480" s="561" t="s">
        <v>34980</v>
      </c>
      <c r="H6480" s="561" t="s">
        <v>34981</v>
      </c>
      <c r="I6480" s="561" t="s">
        <v>23270</v>
      </c>
      <c r="J6480" s="561" t="s">
        <v>24</v>
      </c>
      <c r="K6480" s="562" t="s">
        <v>5248</v>
      </c>
      <c r="L6480" s="561" t="s">
        <v>25</v>
      </c>
    </row>
    <row r="6481" spans="1:12" x14ac:dyDescent="0.25">
      <c r="A6481" s="561" t="s">
        <v>4922</v>
      </c>
      <c r="B6481" s="561" t="s">
        <v>6007</v>
      </c>
      <c r="C6481" s="561" t="s">
        <v>6271</v>
      </c>
      <c r="D6481" s="561" t="s">
        <v>6272</v>
      </c>
      <c r="E6481" s="562" t="s">
        <v>22</v>
      </c>
      <c r="F6481" s="561" t="s">
        <v>22</v>
      </c>
      <c r="G6481" s="561" t="s">
        <v>34982</v>
      </c>
      <c r="H6481" s="561" t="s">
        <v>34983</v>
      </c>
      <c r="I6481" s="561" t="s">
        <v>23270</v>
      </c>
      <c r="J6481" s="561" t="s">
        <v>24</v>
      </c>
      <c r="K6481" s="562" t="s">
        <v>38921</v>
      </c>
      <c r="L6481" s="561" t="s">
        <v>25</v>
      </c>
    </row>
    <row r="6482" spans="1:12" x14ac:dyDescent="0.25">
      <c r="A6482" s="561" t="s">
        <v>4922</v>
      </c>
      <c r="B6482" s="561" t="s">
        <v>6007</v>
      </c>
      <c r="C6482" s="561" t="s">
        <v>6271</v>
      </c>
      <c r="D6482" s="561" t="s">
        <v>6272</v>
      </c>
      <c r="E6482" s="562" t="s">
        <v>22</v>
      </c>
      <c r="F6482" s="561" t="s">
        <v>22</v>
      </c>
      <c r="G6482" s="561" t="s">
        <v>34984</v>
      </c>
      <c r="H6482" s="561" t="s">
        <v>34985</v>
      </c>
      <c r="I6482" s="561" t="s">
        <v>23270</v>
      </c>
      <c r="J6482" s="561" t="s">
        <v>24</v>
      </c>
      <c r="K6482" s="562" t="s">
        <v>38921</v>
      </c>
      <c r="L6482" s="561" t="s">
        <v>25</v>
      </c>
    </row>
    <row r="6483" spans="1:12" x14ac:dyDescent="0.25">
      <c r="A6483" s="561" t="s">
        <v>4922</v>
      </c>
      <c r="B6483" s="561" t="s">
        <v>6007</v>
      </c>
      <c r="C6483" s="561" t="s">
        <v>6271</v>
      </c>
      <c r="D6483" s="561" t="s">
        <v>6272</v>
      </c>
      <c r="E6483" s="562" t="s">
        <v>22</v>
      </c>
      <c r="F6483" s="561" t="s">
        <v>22</v>
      </c>
      <c r="G6483" s="561" t="s">
        <v>34986</v>
      </c>
      <c r="H6483" s="561" t="s">
        <v>34987</v>
      </c>
      <c r="I6483" s="561" t="s">
        <v>23868</v>
      </c>
      <c r="J6483" s="561" t="s">
        <v>24</v>
      </c>
      <c r="K6483" s="562" t="s">
        <v>1600</v>
      </c>
      <c r="L6483" s="561" t="s">
        <v>25</v>
      </c>
    </row>
    <row r="6484" spans="1:12" x14ac:dyDescent="0.25">
      <c r="A6484" s="561" t="s">
        <v>4922</v>
      </c>
      <c r="B6484" s="561" t="s">
        <v>6007</v>
      </c>
      <c r="C6484" s="561" t="s">
        <v>6271</v>
      </c>
      <c r="D6484" s="561" t="s">
        <v>6272</v>
      </c>
      <c r="E6484" s="562" t="s">
        <v>22</v>
      </c>
      <c r="F6484" s="561" t="s">
        <v>22</v>
      </c>
      <c r="G6484" s="561" t="s">
        <v>34988</v>
      </c>
      <c r="H6484" s="561" t="s">
        <v>34989</v>
      </c>
      <c r="I6484" s="561" t="s">
        <v>23868</v>
      </c>
      <c r="J6484" s="561" t="s">
        <v>24</v>
      </c>
      <c r="K6484" s="562" t="s">
        <v>535</v>
      </c>
      <c r="L6484" s="561" t="s">
        <v>25</v>
      </c>
    </row>
    <row r="6485" spans="1:12" x14ac:dyDescent="0.25">
      <c r="A6485" s="561" t="s">
        <v>4922</v>
      </c>
      <c r="B6485" s="561" t="s">
        <v>6007</v>
      </c>
      <c r="C6485" s="561" t="s">
        <v>6271</v>
      </c>
      <c r="D6485" s="561" t="s">
        <v>6272</v>
      </c>
      <c r="E6485" s="562" t="s">
        <v>22</v>
      </c>
      <c r="F6485" s="561" t="s">
        <v>22</v>
      </c>
      <c r="G6485" s="561" t="s">
        <v>34990</v>
      </c>
      <c r="H6485" s="561" t="s">
        <v>34991</v>
      </c>
      <c r="I6485" s="561" t="s">
        <v>23868</v>
      </c>
      <c r="J6485" s="561" t="s">
        <v>24</v>
      </c>
      <c r="K6485" s="562" t="s">
        <v>8018</v>
      </c>
      <c r="L6485" s="561" t="s">
        <v>25</v>
      </c>
    </row>
    <row r="6486" spans="1:12" x14ac:dyDescent="0.25">
      <c r="A6486" s="561" t="s">
        <v>4922</v>
      </c>
      <c r="B6486" s="561" t="s">
        <v>6007</v>
      </c>
      <c r="C6486" s="561" t="s">
        <v>6271</v>
      </c>
      <c r="D6486" s="561" t="s">
        <v>6272</v>
      </c>
      <c r="E6486" s="562" t="s">
        <v>22</v>
      </c>
      <c r="F6486" s="561" t="s">
        <v>22</v>
      </c>
      <c r="G6486" s="561" t="s">
        <v>34992</v>
      </c>
      <c r="H6486" s="561" t="s">
        <v>6282</v>
      </c>
      <c r="I6486" s="561" t="s">
        <v>23868</v>
      </c>
      <c r="J6486" s="561" t="s">
        <v>326</v>
      </c>
      <c r="K6486" s="562" t="s">
        <v>134</v>
      </c>
      <c r="L6486" s="561" t="s">
        <v>25</v>
      </c>
    </row>
    <row r="6487" spans="1:12" x14ac:dyDescent="0.25">
      <c r="A6487" s="561" t="s">
        <v>4922</v>
      </c>
      <c r="B6487" s="561" t="s">
        <v>6007</v>
      </c>
      <c r="C6487" s="561" t="s">
        <v>6271</v>
      </c>
      <c r="D6487" s="561" t="s">
        <v>6272</v>
      </c>
      <c r="E6487" s="562" t="s">
        <v>22</v>
      </c>
      <c r="F6487" s="561" t="s">
        <v>22</v>
      </c>
      <c r="G6487" s="561" t="s">
        <v>34993</v>
      </c>
      <c r="H6487" s="561" t="s">
        <v>34994</v>
      </c>
      <c r="I6487" s="561" t="s">
        <v>23868</v>
      </c>
      <c r="J6487" s="561" t="s">
        <v>24</v>
      </c>
      <c r="K6487" s="562" t="s">
        <v>6840</v>
      </c>
      <c r="L6487" s="561" t="s">
        <v>25</v>
      </c>
    </row>
    <row r="6488" spans="1:12" x14ac:dyDescent="0.25">
      <c r="A6488" s="561" t="s">
        <v>4922</v>
      </c>
      <c r="B6488" s="561" t="s">
        <v>6007</v>
      </c>
      <c r="C6488" s="561" t="s">
        <v>6271</v>
      </c>
      <c r="D6488" s="561" t="s">
        <v>6272</v>
      </c>
      <c r="E6488" s="562" t="s">
        <v>22</v>
      </c>
      <c r="F6488" s="561" t="s">
        <v>22</v>
      </c>
      <c r="G6488" s="561" t="s">
        <v>34995</v>
      </c>
      <c r="H6488" s="561" t="s">
        <v>34996</v>
      </c>
      <c r="I6488" s="561" t="s">
        <v>23868</v>
      </c>
      <c r="J6488" s="561" t="s">
        <v>24</v>
      </c>
      <c r="K6488" s="562" t="s">
        <v>510</v>
      </c>
      <c r="L6488" s="561" t="s">
        <v>25</v>
      </c>
    </row>
    <row r="6489" spans="1:12" x14ac:dyDescent="0.25">
      <c r="A6489" s="561" t="s">
        <v>4922</v>
      </c>
      <c r="B6489" s="561" t="s">
        <v>6007</v>
      </c>
      <c r="C6489" s="561" t="s">
        <v>6271</v>
      </c>
      <c r="D6489" s="561" t="s">
        <v>6272</v>
      </c>
      <c r="E6489" s="562" t="s">
        <v>22</v>
      </c>
      <c r="F6489" s="561" t="s">
        <v>22</v>
      </c>
      <c r="G6489" s="561" t="s">
        <v>34997</v>
      </c>
      <c r="H6489" s="561" t="s">
        <v>34998</v>
      </c>
      <c r="I6489" s="561" t="s">
        <v>23868</v>
      </c>
      <c r="J6489" s="561" t="s">
        <v>24</v>
      </c>
      <c r="K6489" s="562" t="s">
        <v>112</v>
      </c>
      <c r="L6489" s="561" t="s">
        <v>25</v>
      </c>
    </row>
    <row r="6490" spans="1:12" x14ac:dyDescent="0.25">
      <c r="A6490" s="561" t="s">
        <v>4922</v>
      </c>
      <c r="B6490" s="561" t="s">
        <v>6007</v>
      </c>
      <c r="C6490" s="561" t="s">
        <v>6271</v>
      </c>
      <c r="D6490" s="561" t="s">
        <v>6272</v>
      </c>
      <c r="E6490" s="562" t="s">
        <v>22</v>
      </c>
      <c r="F6490" s="561" t="s">
        <v>22</v>
      </c>
      <c r="G6490" s="561" t="s">
        <v>34999</v>
      </c>
      <c r="H6490" s="561" t="s">
        <v>6283</v>
      </c>
      <c r="I6490" s="561" t="s">
        <v>23868</v>
      </c>
      <c r="J6490" s="561" t="s">
        <v>326</v>
      </c>
      <c r="K6490" s="562" t="s">
        <v>38593</v>
      </c>
      <c r="L6490" s="561" t="s">
        <v>25</v>
      </c>
    </row>
    <row r="6491" spans="1:12" x14ac:dyDescent="0.25">
      <c r="A6491" s="561" t="s">
        <v>4922</v>
      </c>
      <c r="B6491" s="561" t="s">
        <v>6007</v>
      </c>
      <c r="C6491" s="561" t="s">
        <v>6284</v>
      </c>
      <c r="D6491" s="561" t="s">
        <v>6285</v>
      </c>
      <c r="E6491" s="562" t="s">
        <v>22</v>
      </c>
      <c r="F6491" s="561" t="s">
        <v>22</v>
      </c>
      <c r="G6491" s="561" t="s">
        <v>35000</v>
      </c>
      <c r="H6491" s="561" t="s">
        <v>6286</v>
      </c>
      <c r="I6491" s="561" t="s">
        <v>23148</v>
      </c>
      <c r="J6491" s="561" t="s">
        <v>24</v>
      </c>
      <c r="K6491" s="562" t="s">
        <v>38922</v>
      </c>
      <c r="L6491" s="561" t="s">
        <v>25</v>
      </c>
    </row>
    <row r="6492" spans="1:12" x14ac:dyDescent="0.25">
      <c r="A6492" s="561" t="s">
        <v>4922</v>
      </c>
      <c r="B6492" s="561" t="s">
        <v>6007</v>
      </c>
      <c r="C6492" s="561" t="s">
        <v>6284</v>
      </c>
      <c r="D6492" s="561" t="s">
        <v>6285</v>
      </c>
      <c r="E6492" s="562" t="s">
        <v>22</v>
      </c>
      <c r="F6492" s="561" t="s">
        <v>22</v>
      </c>
      <c r="G6492" s="561" t="s">
        <v>35001</v>
      </c>
      <c r="H6492" s="561" t="s">
        <v>6288</v>
      </c>
      <c r="I6492" s="561" t="s">
        <v>23148</v>
      </c>
      <c r="J6492" s="561" t="s">
        <v>24</v>
      </c>
      <c r="K6492" s="562" t="s">
        <v>38923</v>
      </c>
      <c r="L6492" s="561" t="s">
        <v>25</v>
      </c>
    </row>
    <row r="6493" spans="1:12" x14ac:dyDescent="0.25">
      <c r="A6493" s="561" t="s">
        <v>4922</v>
      </c>
      <c r="B6493" s="561" t="s">
        <v>6007</v>
      </c>
      <c r="C6493" s="561" t="s">
        <v>6284</v>
      </c>
      <c r="D6493" s="561" t="s">
        <v>6285</v>
      </c>
      <c r="E6493" s="562" t="s">
        <v>22</v>
      </c>
      <c r="F6493" s="561" t="s">
        <v>22</v>
      </c>
      <c r="G6493" s="561" t="s">
        <v>35002</v>
      </c>
      <c r="H6493" s="561" t="s">
        <v>6289</v>
      </c>
      <c r="I6493" s="561" t="s">
        <v>23148</v>
      </c>
      <c r="J6493" s="561" t="s">
        <v>24</v>
      </c>
      <c r="K6493" s="562" t="s">
        <v>1903</v>
      </c>
      <c r="L6493" s="561" t="s">
        <v>25</v>
      </c>
    </row>
    <row r="6494" spans="1:12" x14ac:dyDescent="0.25">
      <c r="A6494" s="561" t="s">
        <v>4922</v>
      </c>
      <c r="B6494" s="561" t="s">
        <v>6007</v>
      </c>
      <c r="C6494" s="561" t="s">
        <v>6284</v>
      </c>
      <c r="D6494" s="561" t="s">
        <v>6285</v>
      </c>
      <c r="E6494" s="562" t="s">
        <v>22</v>
      </c>
      <c r="F6494" s="561" t="s">
        <v>22</v>
      </c>
      <c r="G6494" s="561" t="s">
        <v>35004</v>
      </c>
      <c r="H6494" s="561" t="s">
        <v>6290</v>
      </c>
      <c r="I6494" s="561" t="s">
        <v>23148</v>
      </c>
      <c r="J6494" s="561" t="s">
        <v>24</v>
      </c>
      <c r="K6494" s="562" t="s">
        <v>38924</v>
      </c>
      <c r="L6494" s="561" t="s">
        <v>25</v>
      </c>
    </row>
    <row r="6495" spans="1:12" x14ac:dyDescent="0.25">
      <c r="A6495" s="561" t="s">
        <v>4922</v>
      </c>
      <c r="B6495" s="561" t="s">
        <v>6007</v>
      </c>
      <c r="C6495" s="561" t="s">
        <v>6284</v>
      </c>
      <c r="D6495" s="561" t="s">
        <v>6285</v>
      </c>
      <c r="E6495" s="562" t="s">
        <v>22</v>
      </c>
      <c r="F6495" s="561" t="s">
        <v>22</v>
      </c>
      <c r="G6495" s="561" t="s">
        <v>35006</v>
      </c>
      <c r="H6495" s="561" t="s">
        <v>6291</v>
      </c>
      <c r="I6495" s="561" t="s">
        <v>23148</v>
      </c>
      <c r="J6495" s="561" t="s">
        <v>24</v>
      </c>
      <c r="K6495" s="562" t="s">
        <v>36289</v>
      </c>
      <c r="L6495" s="561" t="s">
        <v>25</v>
      </c>
    </row>
    <row r="6496" spans="1:12" x14ac:dyDescent="0.25">
      <c r="A6496" s="561" t="s">
        <v>4922</v>
      </c>
      <c r="B6496" s="561" t="s">
        <v>6007</v>
      </c>
      <c r="C6496" s="561" t="s">
        <v>6284</v>
      </c>
      <c r="D6496" s="561" t="s">
        <v>6285</v>
      </c>
      <c r="E6496" s="562" t="s">
        <v>22</v>
      </c>
      <c r="F6496" s="561" t="s">
        <v>22</v>
      </c>
      <c r="G6496" s="561" t="s">
        <v>35007</v>
      </c>
      <c r="H6496" s="561" t="s">
        <v>6292</v>
      </c>
      <c r="I6496" s="561" t="s">
        <v>23148</v>
      </c>
      <c r="J6496" s="561" t="s">
        <v>24</v>
      </c>
      <c r="K6496" s="562" t="s">
        <v>8261</v>
      </c>
      <c r="L6496" s="561" t="s">
        <v>25</v>
      </c>
    </row>
    <row r="6497" spans="1:12" x14ac:dyDescent="0.25">
      <c r="A6497" s="561" t="s">
        <v>4922</v>
      </c>
      <c r="B6497" s="561" t="s">
        <v>6007</v>
      </c>
      <c r="C6497" s="561" t="s">
        <v>6284</v>
      </c>
      <c r="D6497" s="561" t="s">
        <v>6285</v>
      </c>
      <c r="E6497" s="562" t="s">
        <v>22</v>
      </c>
      <c r="F6497" s="561" t="s">
        <v>22</v>
      </c>
      <c r="G6497" s="561" t="s">
        <v>35008</v>
      </c>
      <c r="H6497" s="561" t="s">
        <v>6293</v>
      </c>
      <c r="I6497" s="561" t="s">
        <v>23148</v>
      </c>
      <c r="J6497" s="561" t="s">
        <v>24</v>
      </c>
      <c r="K6497" s="562" t="s">
        <v>38925</v>
      </c>
      <c r="L6497" s="561" t="s">
        <v>25</v>
      </c>
    </row>
    <row r="6498" spans="1:12" x14ac:dyDescent="0.25">
      <c r="A6498" s="561" t="s">
        <v>4922</v>
      </c>
      <c r="B6498" s="561" t="s">
        <v>6007</v>
      </c>
      <c r="C6498" s="561" t="s">
        <v>6284</v>
      </c>
      <c r="D6498" s="561" t="s">
        <v>6285</v>
      </c>
      <c r="E6498" s="562" t="s">
        <v>22</v>
      </c>
      <c r="F6498" s="561" t="s">
        <v>22</v>
      </c>
      <c r="G6498" s="561" t="s">
        <v>35010</v>
      </c>
      <c r="H6498" s="561" t="s">
        <v>6295</v>
      </c>
      <c r="I6498" s="561" t="s">
        <v>23148</v>
      </c>
      <c r="J6498" s="561" t="s">
        <v>24</v>
      </c>
      <c r="K6498" s="562" t="s">
        <v>37825</v>
      </c>
      <c r="L6498" s="561" t="s">
        <v>25</v>
      </c>
    </row>
    <row r="6499" spans="1:12" x14ac:dyDescent="0.25">
      <c r="A6499" s="561" t="s">
        <v>4922</v>
      </c>
      <c r="B6499" s="561" t="s">
        <v>6007</v>
      </c>
      <c r="C6499" s="561" t="s">
        <v>6284</v>
      </c>
      <c r="D6499" s="561" t="s">
        <v>6285</v>
      </c>
      <c r="E6499" s="562" t="s">
        <v>22</v>
      </c>
      <c r="F6499" s="561" t="s">
        <v>22</v>
      </c>
      <c r="G6499" s="561" t="s">
        <v>35011</v>
      </c>
      <c r="H6499" s="561" t="s">
        <v>6296</v>
      </c>
      <c r="I6499" s="561" t="s">
        <v>23148</v>
      </c>
      <c r="J6499" s="561" t="s">
        <v>24</v>
      </c>
      <c r="K6499" s="562" t="s">
        <v>7564</v>
      </c>
      <c r="L6499" s="561" t="s">
        <v>25</v>
      </c>
    </row>
    <row r="6500" spans="1:12" x14ac:dyDescent="0.25">
      <c r="A6500" s="561" t="s">
        <v>4922</v>
      </c>
      <c r="B6500" s="561" t="s">
        <v>6007</v>
      </c>
      <c r="C6500" s="561" t="s">
        <v>6284</v>
      </c>
      <c r="D6500" s="561" t="s">
        <v>6285</v>
      </c>
      <c r="E6500" s="562" t="s">
        <v>22</v>
      </c>
      <c r="F6500" s="561" t="s">
        <v>22</v>
      </c>
      <c r="G6500" s="561" t="s">
        <v>35012</v>
      </c>
      <c r="H6500" s="561" t="s">
        <v>6297</v>
      </c>
      <c r="I6500" s="561" t="s">
        <v>23148</v>
      </c>
      <c r="J6500" s="561" t="s">
        <v>24</v>
      </c>
      <c r="K6500" s="562" t="s">
        <v>38926</v>
      </c>
      <c r="L6500" s="561" t="s">
        <v>25</v>
      </c>
    </row>
    <row r="6501" spans="1:12" x14ac:dyDescent="0.25">
      <c r="A6501" s="561" t="s">
        <v>4922</v>
      </c>
      <c r="B6501" s="561" t="s">
        <v>6007</v>
      </c>
      <c r="C6501" s="561" t="s">
        <v>6284</v>
      </c>
      <c r="D6501" s="561" t="s">
        <v>6285</v>
      </c>
      <c r="E6501" s="562" t="s">
        <v>22</v>
      </c>
      <c r="F6501" s="561" t="s">
        <v>22</v>
      </c>
      <c r="G6501" s="561" t="s">
        <v>35014</v>
      </c>
      <c r="H6501" s="561" t="s">
        <v>6298</v>
      </c>
      <c r="I6501" s="561" t="s">
        <v>23148</v>
      </c>
      <c r="J6501" s="561" t="s">
        <v>24</v>
      </c>
      <c r="K6501" s="562" t="s">
        <v>7303</v>
      </c>
      <c r="L6501" s="561" t="s">
        <v>25</v>
      </c>
    </row>
    <row r="6502" spans="1:12" x14ac:dyDescent="0.25">
      <c r="A6502" s="561" t="s">
        <v>4922</v>
      </c>
      <c r="B6502" s="561" t="s">
        <v>6007</v>
      </c>
      <c r="C6502" s="561" t="s">
        <v>6284</v>
      </c>
      <c r="D6502" s="561" t="s">
        <v>6285</v>
      </c>
      <c r="E6502" s="562" t="s">
        <v>22</v>
      </c>
      <c r="F6502" s="561" t="s">
        <v>22</v>
      </c>
      <c r="G6502" s="561" t="s">
        <v>35015</v>
      </c>
      <c r="H6502" s="561" t="s">
        <v>6299</v>
      </c>
      <c r="I6502" s="561" t="s">
        <v>23148</v>
      </c>
      <c r="J6502" s="561" t="s">
        <v>24</v>
      </c>
      <c r="K6502" s="562" t="s">
        <v>38927</v>
      </c>
      <c r="L6502" s="561" t="s">
        <v>25</v>
      </c>
    </row>
    <row r="6503" spans="1:12" x14ac:dyDescent="0.25">
      <c r="A6503" s="561" t="s">
        <v>4922</v>
      </c>
      <c r="B6503" s="561" t="s">
        <v>6007</v>
      </c>
      <c r="C6503" s="561" t="s">
        <v>6284</v>
      </c>
      <c r="D6503" s="561" t="s">
        <v>6285</v>
      </c>
      <c r="E6503" s="562" t="s">
        <v>22</v>
      </c>
      <c r="F6503" s="561" t="s">
        <v>22</v>
      </c>
      <c r="G6503" s="561" t="s">
        <v>35017</v>
      </c>
      <c r="H6503" s="561" t="s">
        <v>6300</v>
      </c>
      <c r="I6503" s="561" t="s">
        <v>23148</v>
      </c>
      <c r="J6503" s="561" t="s">
        <v>24</v>
      </c>
      <c r="K6503" s="562" t="s">
        <v>38928</v>
      </c>
      <c r="L6503" s="561" t="s">
        <v>25</v>
      </c>
    </row>
    <row r="6504" spans="1:12" x14ac:dyDescent="0.25">
      <c r="A6504" s="561" t="s">
        <v>4922</v>
      </c>
      <c r="B6504" s="561" t="s">
        <v>6007</v>
      </c>
      <c r="C6504" s="561" t="s">
        <v>6284</v>
      </c>
      <c r="D6504" s="561" t="s">
        <v>6285</v>
      </c>
      <c r="E6504" s="562" t="s">
        <v>22</v>
      </c>
      <c r="F6504" s="561" t="s">
        <v>22</v>
      </c>
      <c r="G6504" s="561" t="s">
        <v>35018</v>
      </c>
      <c r="H6504" s="561" t="s">
        <v>6301</v>
      </c>
      <c r="I6504" s="561" t="s">
        <v>23868</v>
      </c>
      <c r="J6504" s="561" t="s">
        <v>24</v>
      </c>
      <c r="K6504" s="562" t="s">
        <v>38929</v>
      </c>
      <c r="L6504" s="561" t="s">
        <v>25</v>
      </c>
    </row>
    <row r="6505" spans="1:12" x14ac:dyDescent="0.25">
      <c r="A6505" s="561" t="s">
        <v>4922</v>
      </c>
      <c r="B6505" s="561" t="s">
        <v>6007</v>
      </c>
      <c r="C6505" s="561" t="s">
        <v>6284</v>
      </c>
      <c r="D6505" s="561" t="s">
        <v>6285</v>
      </c>
      <c r="E6505" s="562" t="s">
        <v>22</v>
      </c>
      <c r="F6505" s="561" t="s">
        <v>22</v>
      </c>
      <c r="G6505" s="561" t="s">
        <v>35019</v>
      </c>
      <c r="H6505" s="561" t="s">
        <v>6303</v>
      </c>
      <c r="I6505" s="561" t="s">
        <v>23868</v>
      </c>
      <c r="J6505" s="561" t="s">
        <v>24</v>
      </c>
      <c r="K6505" s="562" t="s">
        <v>7136</v>
      </c>
      <c r="L6505" s="561" t="s">
        <v>25</v>
      </c>
    </row>
    <row r="6506" spans="1:12" x14ac:dyDescent="0.25">
      <c r="A6506" s="561" t="s">
        <v>4922</v>
      </c>
      <c r="B6506" s="561" t="s">
        <v>6007</v>
      </c>
      <c r="C6506" s="561" t="s">
        <v>6284</v>
      </c>
      <c r="D6506" s="561" t="s">
        <v>6285</v>
      </c>
      <c r="E6506" s="562" t="s">
        <v>22</v>
      </c>
      <c r="F6506" s="561" t="s">
        <v>22</v>
      </c>
      <c r="G6506" s="561" t="s">
        <v>35020</v>
      </c>
      <c r="H6506" s="561" t="s">
        <v>6304</v>
      </c>
      <c r="I6506" s="561" t="s">
        <v>23868</v>
      </c>
      <c r="J6506" s="561" t="s">
        <v>24</v>
      </c>
      <c r="K6506" s="562" t="s">
        <v>38930</v>
      </c>
      <c r="L6506" s="561" t="s">
        <v>25</v>
      </c>
    </row>
    <row r="6507" spans="1:12" x14ac:dyDescent="0.25">
      <c r="A6507" s="561" t="s">
        <v>4922</v>
      </c>
      <c r="B6507" s="561" t="s">
        <v>6007</v>
      </c>
      <c r="C6507" s="561" t="s">
        <v>6284</v>
      </c>
      <c r="D6507" s="561" t="s">
        <v>6285</v>
      </c>
      <c r="E6507" s="562" t="s">
        <v>22</v>
      </c>
      <c r="F6507" s="561" t="s">
        <v>22</v>
      </c>
      <c r="G6507" s="561" t="s">
        <v>35022</v>
      </c>
      <c r="H6507" s="561" t="s">
        <v>6305</v>
      </c>
      <c r="I6507" s="561" t="s">
        <v>23868</v>
      </c>
      <c r="J6507" s="561" t="s">
        <v>24</v>
      </c>
      <c r="K6507" s="562" t="s">
        <v>6778</v>
      </c>
      <c r="L6507" s="561" t="s">
        <v>25</v>
      </c>
    </row>
    <row r="6508" spans="1:12" x14ac:dyDescent="0.25">
      <c r="A6508" s="561" t="s">
        <v>4922</v>
      </c>
      <c r="B6508" s="561" t="s">
        <v>6007</v>
      </c>
      <c r="C6508" s="561" t="s">
        <v>6284</v>
      </c>
      <c r="D6508" s="561" t="s">
        <v>6285</v>
      </c>
      <c r="E6508" s="562" t="s">
        <v>22</v>
      </c>
      <c r="F6508" s="561" t="s">
        <v>22</v>
      </c>
      <c r="G6508" s="561" t="s">
        <v>35023</v>
      </c>
      <c r="H6508" s="561" t="s">
        <v>6306</v>
      </c>
      <c r="I6508" s="561" t="s">
        <v>23868</v>
      </c>
      <c r="J6508" s="561" t="s">
        <v>24</v>
      </c>
      <c r="K6508" s="562" t="s">
        <v>699</v>
      </c>
      <c r="L6508" s="561" t="s">
        <v>25</v>
      </c>
    </row>
    <row r="6509" spans="1:12" x14ac:dyDescent="0.25">
      <c r="A6509" s="561" t="s">
        <v>4922</v>
      </c>
      <c r="B6509" s="561" t="s">
        <v>6007</v>
      </c>
      <c r="C6509" s="561" t="s">
        <v>6284</v>
      </c>
      <c r="D6509" s="561" t="s">
        <v>6285</v>
      </c>
      <c r="E6509" s="562" t="s">
        <v>22</v>
      </c>
      <c r="F6509" s="561" t="s">
        <v>22</v>
      </c>
      <c r="G6509" s="561" t="s">
        <v>35024</v>
      </c>
      <c r="H6509" s="561" t="s">
        <v>6307</v>
      </c>
      <c r="I6509" s="561" t="s">
        <v>23868</v>
      </c>
      <c r="J6509" s="561" t="s">
        <v>24</v>
      </c>
      <c r="K6509" s="562" t="s">
        <v>1422</v>
      </c>
      <c r="L6509" s="561" t="s">
        <v>25</v>
      </c>
    </row>
    <row r="6510" spans="1:12" x14ac:dyDescent="0.25">
      <c r="A6510" s="561" t="s">
        <v>4922</v>
      </c>
      <c r="B6510" s="561" t="s">
        <v>6007</v>
      </c>
      <c r="C6510" s="561" t="s">
        <v>6284</v>
      </c>
      <c r="D6510" s="561" t="s">
        <v>6285</v>
      </c>
      <c r="E6510" s="562" t="s">
        <v>22</v>
      </c>
      <c r="F6510" s="561" t="s">
        <v>22</v>
      </c>
      <c r="G6510" s="561" t="s">
        <v>35025</v>
      </c>
      <c r="H6510" s="561" t="s">
        <v>6308</v>
      </c>
      <c r="I6510" s="561" t="s">
        <v>23270</v>
      </c>
      <c r="J6510" s="561" t="s">
        <v>24</v>
      </c>
      <c r="K6510" s="562" t="s">
        <v>3560</v>
      </c>
      <c r="L6510" s="561" t="s">
        <v>25</v>
      </c>
    </row>
    <row r="6511" spans="1:12" x14ac:dyDescent="0.25">
      <c r="A6511" s="561" t="s">
        <v>4922</v>
      </c>
      <c r="B6511" s="561" t="s">
        <v>6007</v>
      </c>
      <c r="C6511" s="561" t="s">
        <v>6284</v>
      </c>
      <c r="D6511" s="561" t="s">
        <v>6285</v>
      </c>
      <c r="E6511" s="562" t="s">
        <v>22</v>
      </c>
      <c r="F6511" s="561" t="s">
        <v>22</v>
      </c>
      <c r="G6511" s="561" t="s">
        <v>35027</v>
      </c>
      <c r="H6511" s="561" t="s">
        <v>6309</v>
      </c>
      <c r="I6511" s="561" t="s">
        <v>23868</v>
      </c>
      <c r="J6511" s="561" t="s">
        <v>24</v>
      </c>
      <c r="K6511" s="562" t="s">
        <v>7356</v>
      </c>
      <c r="L6511" s="561" t="s">
        <v>25</v>
      </c>
    </row>
    <row r="6512" spans="1:12" x14ac:dyDescent="0.25">
      <c r="A6512" s="561" t="s">
        <v>4922</v>
      </c>
      <c r="B6512" s="561" t="s">
        <v>6007</v>
      </c>
      <c r="C6512" s="561" t="s">
        <v>6284</v>
      </c>
      <c r="D6512" s="561" t="s">
        <v>6285</v>
      </c>
      <c r="E6512" s="562" t="s">
        <v>22</v>
      </c>
      <c r="F6512" s="561" t="s">
        <v>22</v>
      </c>
      <c r="G6512" s="561" t="s">
        <v>35028</v>
      </c>
      <c r="H6512" s="561" t="s">
        <v>6310</v>
      </c>
      <c r="I6512" s="561" t="s">
        <v>23868</v>
      </c>
      <c r="J6512" s="561" t="s">
        <v>24</v>
      </c>
      <c r="K6512" s="562" t="s">
        <v>4398</v>
      </c>
      <c r="L6512" s="561" t="s">
        <v>25</v>
      </c>
    </row>
    <row r="6513" spans="1:12" x14ac:dyDescent="0.25">
      <c r="A6513" s="561" t="s">
        <v>4922</v>
      </c>
      <c r="B6513" s="561" t="s">
        <v>6007</v>
      </c>
      <c r="C6513" s="561" t="s">
        <v>6284</v>
      </c>
      <c r="D6513" s="561" t="s">
        <v>6285</v>
      </c>
      <c r="E6513" s="562" t="s">
        <v>22</v>
      </c>
      <c r="F6513" s="561" t="s">
        <v>22</v>
      </c>
      <c r="G6513" s="561" t="s">
        <v>35029</v>
      </c>
      <c r="H6513" s="561" t="s">
        <v>6311</v>
      </c>
      <c r="I6513" s="561" t="s">
        <v>23148</v>
      </c>
      <c r="J6513" s="561" t="s">
        <v>24</v>
      </c>
      <c r="K6513" s="562" t="s">
        <v>38062</v>
      </c>
      <c r="L6513" s="561" t="s">
        <v>25</v>
      </c>
    </row>
    <row r="6514" spans="1:12" x14ac:dyDescent="0.25">
      <c r="A6514" s="561" t="s">
        <v>4922</v>
      </c>
      <c r="B6514" s="561" t="s">
        <v>6007</v>
      </c>
      <c r="C6514" s="561" t="s">
        <v>6284</v>
      </c>
      <c r="D6514" s="561" t="s">
        <v>6285</v>
      </c>
      <c r="E6514" s="562" t="s">
        <v>22</v>
      </c>
      <c r="F6514" s="561" t="s">
        <v>22</v>
      </c>
      <c r="G6514" s="561" t="s">
        <v>35030</v>
      </c>
      <c r="H6514" s="561" t="s">
        <v>6312</v>
      </c>
      <c r="I6514" s="561" t="s">
        <v>25535</v>
      </c>
      <c r="J6514" s="561" t="s">
        <v>24</v>
      </c>
      <c r="K6514" s="562" t="s">
        <v>4538</v>
      </c>
      <c r="L6514" s="561" t="s">
        <v>25</v>
      </c>
    </row>
    <row r="6515" spans="1:12" x14ac:dyDescent="0.25">
      <c r="A6515" s="561" t="s">
        <v>4922</v>
      </c>
      <c r="B6515" s="561" t="s">
        <v>6007</v>
      </c>
      <c r="C6515" s="561" t="s">
        <v>6284</v>
      </c>
      <c r="D6515" s="561" t="s">
        <v>6285</v>
      </c>
      <c r="E6515" s="562" t="s">
        <v>22</v>
      </c>
      <c r="F6515" s="561" t="s">
        <v>22</v>
      </c>
      <c r="G6515" s="561" t="s">
        <v>35031</v>
      </c>
      <c r="H6515" s="561" t="s">
        <v>6313</v>
      </c>
      <c r="I6515" s="561" t="s">
        <v>23868</v>
      </c>
      <c r="J6515" s="561" t="s">
        <v>24</v>
      </c>
      <c r="K6515" s="562" t="s">
        <v>38931</v>
      </c>
      <c r="L6515" s="561" t="s">
        <v>25</v>
      </c>
    </row>
    <row r="6516" spans="1:12" x14ac:dyDescent="0.25">
      <c r="A6516" s="561" t="s">
        <v>4922</v>
      </c>
      <c r="B6516" s="561" t="s">
        <v>6007</v>
      </c>
      <c r="C6516" s="561" t="s">
        <v>6284</v>
      </c>
      <c r="D6516" s="561" t="s">
        <v>6285</v>
      </c>
      <c r="E6516" s="562" t="s">
        <v>22</v>
      </c>
      <c r="F6516" s="561" t="s">
        <v>22</v>
      </c>
      <c r="G6516" s="561" t="s">
        <v>35032</v>
      </c>
      <c r="H6516" s="561" t="s">
        <v>6314</v>
      </c>
      <c r="I6516" s="561" t="s">
        <v>23148</v>
      </c>
      <c r="J6516" s="561" t="s">
        <v>24</v>
      </c>
      <c r="K6516" s="562" t="s">
        <v>38932</v>
      </c>
      <c r="L6516" s="561" t="s">
        <v>25</v>
      </c>
    </row>
    <row r="6517" spans="1:12" x14ac:dyDescent="0.25">
      <c r="A6517" s="561" t="s">
        <v>6315</v>
      </c>
      <c r="B6517" s="561" t="s">
        <v>6316</v>
      </c>
      <c r="C6517" s="561" t="s">
        <v>6317</v>
      </c>
      <c r="D6517" s="561" t="s">
        <v>6318</v>
      </c>
      <c r="E6517" s="562" t="s">
        <v>22</v>
      </c>
      <c r="F6517" s="561" t="s">
        <v>22</v>
      </c>
      <c r="G6517" s="561" t="s">
        <v>35034</v>
      </c>
      <c r="H6517" s="561" t="s">
        <v>6319</v>
      </c>
      <c r="I6517" s="561" t="s">
        <v>25535</v>
      </c>
      <c r="J6517" s="561" t="s">
        <v>326</v>
      </c>
      <c r="K6517" s="562" t="s">
        <v>38933</v>
      </c>
      <c r="L6517" s="561" t="s">
        <v>25</v>
      </c>
    </row>
    <row r="6518" spans="1:12" x14ac:dyDescent="0.25">
      <c r="A6518" s="561" t="s">
        <v>6315</v>
      </c>
      <c r="B6518" s="561" t="s">
        <v>6316</v>
      </c>
      <c r="C6518" s="561" t="s">
        <v>6317</v>
      </c>
      <c r="D6518" s="561" t="s">
        <v>6318</v>
      </c>
      <c r="E6518" s="562" t="s">
        <v>22</v>
      </c>
      <c r="F6518" s="561" t="s">
        <v>22</v>
      </c>
      <c r="G6518" s="561">
        <v>97622</v>
      </c>
      <c r="H6518" s="561" t="s">
        <v>6320</v>
      </c>
      <c r="I6518" s="561" t="s">
        <v>25535</v>
      </c>
      <c r="J6518" s="561" t="s">
        <v>326</v>
      </c>
      <c r="K6518" s="562" t="s">
        <v>38934</v>
      </c>
      <c r="L6518" s="561" t="s">
        <v>25</v>
      </c>
    </row>
    <row r="6519" spans="1:12" x14ac:dyDescent="0.25">
      <c r="A6519" s="561" t="s">
        <v>6315</v>
      </c>
      <c r="B6519" s="561" t="s">
        <v>6316</v>
      </c>
      <c r="C6519" s="561" t="s">
        <v>6317</v>
      </c>
      <c r="D6519" s="561" t="s">
        <v>6318</v>
      </c>
      <c r="E6519" s="562" t="s">
        <v>22</v>
      </c>
      <c r="F6519" s="561" t="s">
        <v>22</v>
      </c>
      <c r="G6519" s="561" t="s">
        <v>35037</v>
      </c>
      <c r="H6519" s="561" t="s">
        <v>6321</v>
      </c>
      <c r="I6519" s="561" t="s">
        <v>25535</v>
      </c>
      <c r="J6519" s="561" t="s">
        <v>326</v>
      </c>
      <c r="K6519" s="562" t="s">
        <v>33387</v>
      </c>
      <c r="L6519" s="561" t="s">
        <v>25</v>
      </c>
    </row>
    <row r="6520" spans="1:12" x14ac:dyDescent="0.25">
      <c r="A6520" s="561" t="s">
        <v>6315</v>
      </c>
      <c r="B6520" s="561" t="s">
        <v>6316</v>
      </c>
      <c r="C6520" s="561" t="s">
        <v>6317</v>
      </c>
      <c r="D6520" s="561" t="s">
        <v>6318</v>
      </c>
      <c r="E6520" s="562" t="s">
        <v>22</v>
      </c>
      <c r="F6520" s="561" t="s">
        <v>22</v>
      </c>
      <c r="G6520" s="561" t="s">
        <v>35039</v>
      </c>
      <c r="H6520" s="561" t="s">
        <v>6322</v>
      </c>
      <c r="I6520" s="561" t="s">
        <v>25535</v>
      </c>
      <c r="J6520" s="561" t="s">
        <v>326</v>
      </c>
      <c r="K6520" s="562" t="s">
        <v>38935</v>
      </c>
      <c r="L6520" s="561" t="s">
        <v>25</v>
      </c>
    </row>
    <row r="6521" spans="1:12" x14ac:dyDescent="0.25">
      <c r="A6521" s="561" t="s">
        <v>6315</v>
      </c>
      <c r="B6521" s="561" t="s">
        <v>6316</v>
      </c>
      <c r="C6521" s="561" t="s">
        <v>6317</v>
      </c>
      <c r="D6521" s="561" t="s">
        <v>6318</v>
      </c>
      <c r="E6521" s="562" t="s">
        <v>22</v>
      </c>
      <c r="F6521" s="561" t="s">
        <v>22</v>
      </c>
      <c r="G6521" s="561" t="s">
        <v>35040</v>
      </c>
      <c r="H6521" s="561" t="s">
        <v>6323</v>
      </c>
      <c r="I6521" s="561" t="s">
        <v>25535</v>
      </c>
      <c r="J6521" s="561" t="s">
        <v>24</v>
      </c>
      <c r="K6521" s="562" t="s">
        <v>8074</v>
      </c>
      <c r="L6521" s="561" t="s">
        <v>25</v>
      </c>
    </row>
    <row r="6522" spans="1:12" x14ac:dyDescent="0.25">
      <c r="A6522" s="561" t="s">
        <v>6315</v>
      </c>
      <c r="B6522" s="561" t="s">
        <v>6316</v>
      </c>
      <c r="C6522" s="561" t="s">
        <v>6317</v>
      </c>
      <c r="D6522" s="561" t="s">
        <v>6318</v>
      </c>
      <c r="E6522" s="562" t="s">
        <v>22</v>
      </c>
      <c r="F6522" s="561" t="s">
        <v>22</v>
      </c>
      <c r="G6522" s="561" t="s">
        <v>35042</v>
      </c>
      <c r="H6522" s="561" t="s">
        <v>6325</v>
      </c>
      <c r="I6522" s="561" t="s">
        <v>25535</v>
      </c>
      <c r="J6522" s="561" t="s">
        <v>24</v>
      </c>
      <c r="K6522" s="562" t="s">
        <v>38936</v>
      </c>
      <c r="L6522" s="561" t="s">
        <v>25</v>
      </c>
    </row>
    <row r="6523" spans="1:12" x14ac:dyDescent="0.25">
      <c r="A6523" s="561" t="s">
        <v>6315</v>
      </c>
      <c r="B6523" s="561" t="s">
        <v>6316</v>
      </c>
      <c r="C6523" s="561" t="s">
        <v>6317</v>
      </c>
      <c r="D6523" s="561" t="s">
        <v>6318</v>
      </c>
      <c r="E6523" s="562" t="s">
        <v>22</v>
      </c>
      <c r="F6523" s="561" t="s">
        <v>22</v>
      </c>
      <c r="G6523" s="561" t="s">
        <v>35044</v>
      </c>
      <c r="H6523" s="561" t="s">
        <v>6326</v>
      </c>
      <c r="I6523" s="561" t="s">
        <v>25535</v>
      </c>
      <c r="J6523" s="561" t="s">
        <v>7063</v>
      </c>
      <c r="K6523" s="562" t="s">
        <v>38937</v>
      </c>
      <c r="L6523" s="561" t="s">
        <v>25</v>
      </c>
    </row>
    <row r="6524" spans="1:12" x14ac:dyDescent="0.25">
      <c r="A6524" s="561" t="s">
        <v>6315</v>
      </c>
      <c r="B6524" s="561" t="s">
        <v>6316</v>
      </c>
      <c r="C6524" s="561" t="s">
        <v>6317</v>
      </c>
      <c r="D6524" s="561" t="s">
        <v>6318</v>
      </c>
      <c r="E6524" s="562" t="s">
        <v>22</v>
      </c>
      <c r="F6524" s="561" t="s">
        <v>22</v>
      </c>
      <c r="G6524" s="561" t="s">
        <v>35046</v>
      </c>
      <c r="H6524" s="561" t="s">
        <v>6327</v>
      </c>
      <c r="I6524" s="561" t="s">
        <v>25535</v>
      </c>
      <c r="J6524" s="561" t="s">
        <v>326</v>
      </c>
      <c r="K6524" s="562" t="s">
        <v>38938</v>
      </c>
      <c r="L6524" s="561" t="s">
        <v>25</v>
      </c>
    </row>
    <row r="6525" spans="1:12" x14ac:dyDescent="0.25">
      <c r="A6525" s="561" t="s">
        <v>6315</v>
      </c>
      <c r="B6525" s="561" t="s">
        <v>6316</v>
      </c>
      <c r="C6525" s="561" t="s">
        <v>6317</v>
      </c>
      <c r="D6525" s="561" t="s">
        <v>6318</v>
      </c>
      <c r="E6525" s="562" t="s">
        <v>22</v>
      </c>
      <c r="F6525" s="561" t="s">
        <v>22</v>
      </c>
      <c r="G6525" s="561" t="s">
        <v>35048</v>
      </c>
      <c r="H6525" s="561" t="s">
        <v>6328</v>
      </c>
      <c r="I6525" s="561" t="s">
        <v>25535</v>
      </c>
      <c r="J6525" s="561" t="s">
        <v>7063</v>
      </c>
      <c r="K6525" s="562" t="s">
        <v>38137</v>
      </c>
      <c r="L6525" s="561" t="s">
        <v>25</v>
      </c>
    </row>
    <row r="6526" spans="1:12" x14ac:dyDescent="0.25">
      <c r="A6526" s="561" t="s">
        <v>6315</v>
      </c>
      <c r="B6526" s="561" t="s">
        <v>6316</v>
      </c>
      <c r="C6526" s="561" t="s">
        <v>6317</v>
      </c>
      <c r="D6526" s="561" t="s">
        <v>6318</v>
      </c>
      <c r="E6526" s="562" t="s">
        <v>22</v>
      </c>
      <c r="F6526" s="561" t="s">
        <v>22</v>
      </c>
      <c r="G6526" s="561" t="s">
        <v>35050</v>
      </c>
      <c r="H6526" s="561" t="s">
        <v>6329</v>
      </c>
      <c r="I6526" s="561" t="s">
        <v>23868</v>
      </c>
      <c r="J6526" s="561" t="s">
        <v>326</v>
      </c>
      <c r="K6526" s="562" t="s">
        <v>32804</v>
      </c>
      <c r="L6526" s="561" t="s">
        <v>25</v>
      </c>
    </row>
    <row r="6527" spans="1:12" x14ac:dyDescent="0.25">
      <c r="A6527" s="561" t="s">
        <v>6315</v>
      </c>
      <c r="B6527" s="561" t="s">
        <v>6316</v>
      </c>
      <c r="C6527" s="561" t="s">
        <v>6317</v>
      </c>
      <c r="D6527" s="561" t="s">
        <v>6318</v>
      </c>
      <c r="E6527" s="562" t="s">
        <v>22</v>
      </c>
      <c r="F6527" s="561" t="s">
        <v>22</v>
      </c>
      <c r="G6527" s="561" t="s">
        <v>35051</v>
      </c>
      <c r="H6527" s="561" t="s">
        <v>6330</v>
      </c>
      <c r="I6527" s="561" t="s">
        <v>23148</v>
      </c>
      <c r="J6527" s="561" t="s">
        <v>24</v>
      </c>
      <c r="K6527" s="562" t="s">
        <v>38939</v>
      </c>
      <c r="L6527" s="561" t="s">
        <v>25</v>
      </c>
    </row>
    <row r="6528" spans="1:12" x14ac:dyDescent="0.25">
      <c r="A6528" s="561" t="s">
        <v>6315</v>
      </c>
      <c r="B6528" s="561" t="s">
        <v>6316</v>
      </c>
      <c r="C6528" s="561" t="s">
        <v>6317</v>
      </c>
      <c r="D6528" s="561" t="s">
        <v>6318</v>
      </c>
      <c r="E6528" s="562" t="s">
        <v>22</v>
      </c>
      <c r="F6528" s="561" t="s">
        <v>22</v>
      </c>
      <c r="G6528" s="561" t="s">
        <v>35052</v>
      </c>
      <c r="H6528" s="561" t="s">
        <v>6332</v>
      </c>
      <c r="I6528" s="561" t="s">
        <v>23868</v>
      </c>
      <c r="J6528" s="561" t="s">
        <v>24</v>
      </c>
      <c r="K6528" s="562" t="s">
        <v>28379</v>
      </c>
      <c r="L6528" s="561" t="s">
        <v>25</v>
      </c>
    </row>
    <row r="6529" spans="1:12" x14ac:dyDescent="0.25">
      <c r="A6529" s="561" t="s">
        <v>6315</v>
      </c>
      <c r="B6529" s="561" t="s">
        <v>6316</v>
      </c>
      <c r="C6529" s="561" t="s">
        <v>6317</v>
      </c>
      <c r="D6529" s="561" t="s">
        <v>6318</v>
      </c>
      <c r="E6529" s="562" t="s">
        <v>22</v>
      </c>
      <c r="F6529" s="561" t="s">
        <v>22</v>
      </c>
      <c r="G6529" s="561" t="s">
        <v>35053</v>
      </c>
      <c r="H6529" s="561" t="s">
        <v>6333</v>
      </c>
      <c r="I6529" s="561" t="s">
        <v>23868</v>
      </c>
      <c r="J6529" s="561" t="s">
        <v>7063</v>
      </c>
      <c r="K6529" s="562" t="s">
        <v>7103</v>
      </c>
      <c r="L6529" s="561" t="s">
        <v>25</v>
      </c>
    </row>
    <row r="6530" spans="1:12" x14ac:dyDescent="0.25">
      <c r="A6530" s="561" t="s">
        <v>6315</v>
      </c>
      <c r="B6530" s="561" t="s">
        <v>6316</v>
      </c>
      <c r="C6530" s="561" t="s">
        <v>6317</v>
      </c>
      <c r="D6530" s="561" t="s">
        <v>6318</v>
      </c>
      <c r="E6530" s="562" t="s">
        <v>22</v>
      </c>
      <c r="F6530" s="561" t="s">
        <v>22</v>
      </c>
      <c r="G6530" s="561" t="s">
        <v>35054</v>
      </c>
      <c r="H6530" s="561" t="s">
        <v>6334</v>
      </c>
      <c r="I6530" s="561" t="s">
        <v>23868</v>
      </c>
      <c r="J6530" s="561" t="s">
        <v>24</v>
      </c>
      <c r="K6530" s="562" t="s">
        <v>27775</v>
      </c>
      <c r="L6530" s="561" t="s">
        <v>25</v>
      </c>
    </row>
    <row r="6531" spans="1:12" x14ac:dyDescent="0.25">
      <c r="A6531" s="561" t="s">
        <v>6315</v>
      </c>
      <c r="B6531" s="561" t="s">
        <v>6316</v>
      </c>
      <c r="C6531" s="561" t="s">
        <v>6317</v>
      </c>
      <c r="D6531" s="561" t="s">
        <v>6318</v>
      </c>
      <c r="E6531" s="562" t="s">
        <v>22</v>
      </c>
      <c r="F6531" s="561" t="s">
        <v>22</v>
      </c>
      <c r="G6531" s="561">
        <v>97636</v>
      </c>
      <c r="H6531" s="561" t="s">
        <v>6335</v>
      </c>
      <c r="I6531" s="561" t="s">
        <v>23868</v>
      </c>
      <c r="J6531" s="561" t="s">
        <v>24</v>
      </c>
      <c r="K6531" s="562" t="s">
        <v>4625</v>
      </c>
      <c r="L6531" s="561" t="s">
        <v>25</v>
      </c>
    </row>
    <row r="6532" spans="1:12" x14ac:dyDescent="0.25">
      <c r="A6532" s="561" t="s">
        <v>6315</v>
      </c>
      <c r="B6532" s="561" t="s">
        <v>6316</v>
      </c>
      <c r="C6532" s="561" t="s">
        <v>6317</v>
      </c>
      <c r="D6532" s="561" t="s">
        <v>6318</v>
      </c>
      <c r="E6532" s="562" t="s">
        <v>22</v>
      </c>
      <c r="F6532" s="561" t="s">
        <v>22</v>
      </c>
      <c r="G6532" s="561" t="s">
        <v>35055</v>
      </c>
      <c r="H6532" s="561" t="s">
        <v>6336</v>
      </c>
      <c r="I6532" s="561" t="s">
        <v>23868</v>
      </c>
      <c r="J6532" s="561" t="s">
        <v>24</v>
      </c>
      <c r="K6532" s="562" t="s">
        <v>4971</v>
      </c>
      <c r="L6532" s="561" t="s">
        <v>25</v>
      </c>
    </row>
    <row r="6533" spans="1:12" x14ac:dyDescent="0.25">
      <c r="A6533" s="561" t="s">
        <v>6315</v>
      </c>
      <c r="B6533" s="561" t="s">
        <v>6316</v>
      </c>
      <c r="C6533" s="561" t="s">
        <v>6317</v>
      </c>
      <c r="D6533" s="561" t="s">
        <v>6318</v>
      </c>
      <c r="E6533" s="562" t="s">
        <v>22</v>
      </c>
      <c r="F6533" s="561" t="s">
        <v>22</v>
      </c>
      <c r="G6533" s="561" t="s">
        <v>35056</v>
      </c>
      <c r="H6533" s="561" t="s">
        <v>6337</v>
      </c>
      <c r="I6533" s="561" t="s">
        <v>23868</v>
      </c>
      <c r="J6533" s="561" t="s">
        <v>24</v>
      </c>
      <c r="K6533" s="562" t="s">
        <v>478</v>
      </c>
      <c r="L6533" s="561" t="s">
        <v>25</v>
      </c>
    </row>
    <row r="6534" spans="1:12" x14ac:dyDescent="0.25">
      <c r="A6534" s="561" t="s">
        <v>6315</v>
      </c>
      <c r="B6534" s="561" t="s">
        <v>6316</v>
      </c>
      <c r="C6534" s="561" t="s">
        <v>6317</v>
      </c>
      <c r="D6534" s="561" t="s">
        <v>6318</v>
      </c>
      <c r="E6534" s="562" t="s">
        <v>22</v>
      </c>
      <c r="F6534" s="561" t="s">
        <v>22</v>
      </c>
      <c r="G6534" s="561" t="s">
        <v>35057</v>
      </c>
      <c r="H6534" s="561" t="s">
        <v>6338</v>
      </c>
      <c r="I6534" s="561" t="s">
        <v>23868</v>
      </c>
      <c r="J6534" s="561" t="s">
        <v>326</v>
      </c>
      <c r="K6534" s="562" t="s">
        <v>8057</v>
      </c>
      <c r="L6534" s="561" t="s">
        <v>25</v>
      </c>
    </row>
    <row r="6535" spans="1:12" x14ac:dyDescent="0.25">
      <c r="A6535" s="561" t="s">
        <v>6315</v>
      </c>
      <c r="B6535" s="561" t="s">
        <v>6316</v>
      </c>
      <c r="C6535" s="561" t="s">
        <v>6317</v>
      </c>
      <c r="D6535" s="561" t="s">
        <v>6318</v>
      </c>
      <c r="E6535" s="562" t="s">
        <v>22</v>
      </c>
      <c r="F6535" s="561" t="s">
        <v>22</v>
      </c>
      <c r="G6535" s="561" t="s">
        <v>35058</v>
      </c>
      <c r="H6535" s="561" t="s">
        <v>6339</v>
      </c>
      <c r="I6535" s="561" t="s">
        <v>23868</v>
      </c>
      <c r="J6535" s="561" t="s">
        <v>24</v>
      </c>
      <c r="K6535" s="562" t="s">
        <v>5037</v>
      </c>
      <c r="L6535" s="561" t="s">
        <v>25</v>
      </c>
    </row>
    <row r="6536" spans="1:12" x14ac:dyDescent="0.25">
      <c r="A6536" s="561" t="s">
        <v>6315</v>
      </c>
      <c r="B6536" s="561" t="s">
        <v>6316</v>
      </c>
      <c r="C6536" s="561" t="s">
        <v>6317</v>
      </c>
      <c r="D6536" s="561" t="s">
        <v>6318</v>
      </c>
      <c r="E6536" s="562" t="s">
        <v>22</v>
      </c>
      <c r="F6536" s="561" t="s">
        <v>22</v>
      </c>
      <c r="G6536" s="561" t="s">
        <v>35059</v>
      </c>
      <c r="H6536" s="561" t="s">
        <v>6340</v>
      </c>
      <c r="I6536" s="561" t="s">
        <v>23868</v>
      </c>
      <c r="J6536" s="561" t="s">
        <v>24</v>
      </c>
      <c r="K6536" s="562" t="s">
        <v>38940</v>
      </c>
      <c r="L6536" s="561" t="s">
        <v>25</v>
      </c>
    </row>
    <row r="6537" spans="1:12" x14ac:dyDescent="0.25">
      <c r="A6537" s="561" t="s">
        <v>6315</v>
      </c>
      <c r="B6537" s="561" t="s">
        <v>6316</v>
      </c>
      <c r="C6537" s="561" t="s">
        <v>6317</v>
      </c>
      <c r="D6537" s="561" t="s">
        <v>6318</v>
      </c>
      <c r="E6537" s="562" t="s">
        <v>22</v>
      </c>
      <c r="F6537" s="561" t="s">
        <v>22</v>
      </c>
      <c r="G6537" s="561" t="s">
        <v>35060</v>
      </c>
      <c r="H6537" s="561" t="s">
        <v>6342</v>
      </c>
      <c r="I6537" s="561" t="s">
        <v>23868</v>
      </c>
      <c r="J6537" s="561" t="s">
        <v>24</v>
      </c>
      <c r="K6537" s="562" t="s">
        <v>7120</v>
      </c>
      <c r="L6537" s="561" t="s">
        <v>25</v>
      </c>
    </row>
    <row r="6538" spans="1:12" x14ac:dyDescent="0.25">
      <c r="A6538" s="561" t="s">
        <v>6315</v>
      </c>
      <c r="B6538" s="561" t="s">
        <v>6316</v>
      </c>
      <c r="C6538" s="561" t="s">
        <v>6317</v>
      </c>
      <c r="D6538" s="561" t="s">
        <v>6318</v>
      </c>
      <c r="E6538" s="562" t="s">
        <v>22</v>
      </c>
      <c r="F6538" s="561" t="s">
        <v>22</v>
      </c>
      <c r="G6538" s="561" t="s">
        <v>35062</v>
      </c>
      <c r="H6538" s="561" t="s">
        <v>6343</v>
      </c>
      <c r="I6538" s="561" t="s">
        <v>23868</v>
      </c>
      <c r="J6538" s="561" t="s">
        <v>326</v>
      </c>
      <c r="K6538" s="562" t="s">
        <v>5009</v>
      </c>
      <c r="L6538" s="561" t="s">
        <v>25</v>
      </c>
    </row>
    <row r="6539" spans="1:12" x14ac:dyDescent="0.25">
      <c r="A6539" s="561" t="s">
        <v>6315</v>
      </c>
      <c r="B6539" s="561" t="s">
        <v>6316</v>
      </c>
      <c r="C6539" s="561" t="s">
        <v>6317</v>
      </c>
      <c r="D6539" s="561" t="s">
        <v>6318</v>
      </c>
      <c r="E6539" s="562" t="s">
        <v>22</v>
      </c>
      <c r="F6539" s="561" t="s">
        <v>22</v>
      </c>
      <c r="G6539" s="561" t="s">
        <v>35063</v>
      </c>
      <c r="H6539" s="561" t="s">
        <v>6344</v>
      </c>
      <c r="I6539" s="561" t="s">
        <v>23868</v>
      </c>
      <c r="J6539" s="561" t="s">
        <v>326</v>
      </c>
      <c r="K6539" s="562" t="s">
        <v>1201</v>
      </c>
      <c r="L6539" s="561" t="s">
        <v>25</v>
      </c>
    </row>
    <row r="6540" spans="1:12" x14ac:dyDescent="0.25">
      <c r="A6540" s="561" t="s">
        <v>6315</v>
      </c>
      <c r="B6540" s="561" t="s">
        <v>6316</v>
      </c>
      <c r="C6540" s="561" t="s">
        <v>6317</v>
      </c>
      <c r="D6540" s="561" t="s">
        <v>6318</v>
      </c>
      <c r="E6540" s="562" t="s">
        <v>22</v>
      </c>
      <c r="F6540" s="561" t="s">
        <v>22</v>
      </c>
      <c r="G6540" s="561" t="s">
        <v>35064</v>
      </c>
      <c r="H6540" s="561" t="s">
        <v>6345</v>
      </c>
      <c r="I6540" s="561" t="s">
        <v>23868</v>
      </c>
      <c r="J6540" s="561" t="s">
        <v>24</v>
      </c>
      <c r="K6540" s="562" t="s">
        <v>29037</v>
      </c>
      <c r="L6540" s="561" t="s">
        <v>25</v>
      </c>
    </row>
    <row r="6541" spans="1:12" x14ac:dyDescent="0.25">
      <c r="A6541" s="561" t="s">
        <v>6315</v>
      </c>
      <c r="B6541" s="561" t="s">
        <v>6316</v>
      </c>
      <c r="C6541" s="561" t="s">
        <v>6317</v>
      </c>
      <c r="D6541" s="561" t="s">
        <v>6318</v>
      </c>
      <c r="E6541" s="562" t="s">
        <v>22</v>
      </c>
      <c r="F6541" s="561" t="s">
        <v>22</v>
      </c>
      <c r="G6541" s="561" t="s">
        <v>35065</v>
      </c>
      <c r="H6541" s="561" t="s">
        <v>6346</v>
      </c>
      <c r="I6541" s="561" t="s">
        <v>23868</v>
      </c>
      <c r="J6541" s="561" t="s">
        <v>24</v>
      </c>
      <c r="K6541" s="562" t="s">
        <v>6261</v>
      </c>
      <c r="L6541" s="561" t="s">
        <v>25</v>
      </c>
    </row>
    <row r="6542" spans="1:12" x14ac:dyDescent="0.25">
      <c r="A6542" s="561" t="s">
        <v>6315</v>
      </c>
      <c r="B6542" s="561" t="s">
        <v>6316</v>
      </c>
      <c r="C6542" s="561" t="s">
        <v>6317</v>
      </c>
      <c r="D6542" s="561" t="s">
        <v>6318</v>
      </c>
      <c r="E6542" s="562" t="s">
        <v>22</v>
      </c>
      <c r="F6542" s="561" t="s">
        <v>22</v>
      </c>
      <c r="G6542" s="561" t="s">
        <v>35066</v>
      </c>
      <c r="H6542" s="561" t="s">
        <v>6347</v>
      </c>
      <c r="I6542" s="561" t="s">
        <v>23868</v>
      </c>
      <c r="J6542" s="561" t="s">
        <v>24</v>
      </c>
      <c r="K6542" s="562" t="s">
        <v>35164</v>
      </c>
      <c r="L6542" s="561" t="s">
        <v>25</v>
      </c>
    </row>
    <row r="6543" spans="1:12" x14ac:dyDescent="0.25">
      <c r="A6543" s="561" t="s">
        <v>6315</v>
      </c>
      <c r="B6543" s="561" t="s">
        <v>6316</v>
      </c>
      <c r="C6543" s="561" t="s">
        <v>6317</v>
      </c>
      <c r="D6543" s="561" t="s">
        <v>6318</v>
      </c>
      <c r="E6543" s="562" t="s">
        <v>22</v>
      </c>
      <c r="F6543" s="561" t="s">
        <v>22</v>
      </c>
      <c r="G6543" s="561" t="s">
        <v>35067</v>
      </c>
      <c r="H6543" s="561" t="s">
        <v>6348</v>
      </c>
      <c r="I6543" s="561" t="s">
        <v>23868</v>
      </c>
      <c r="J6543" s="561" t="s">
        <v>7063</v>
      </c>
      <c r="K6543" s="562" t="s">
        <v>6213</v>
      </c>
      <c r="L6543" s="561" t="s">
        <v>25</v>
      </c>
    </row>
    <row r="6544" spans="1:12" x14ac:dyDescent="0.25">
      <c r="A6544" s="561" t="s">
        <v>6315</v>
      </c>
      <c r="B6544" s="561" t="s">
        <v>6316</v>
      </c>
      <c r="C6544" s="561" t="s">
        <v>6317</v>
      </c>
      <c r="D6544" s="561" t="s">
        <v>6318</v>
      </c>
      <c r="E6544" s="562" t="s">
        <v>22</v>
      </c>
      <c r="F6544" s="561" t="s">
        <v>22</v>
      </c>
      <c r="G6544" s="561" t="s">
        <v>35068</v>
      </c>
      <c r="H6544" s="561" t="s">
        <v>6349</v>
      </c>
      <c r="I6544" s="561" t="s">
        <v>23868</v>
      </c>
      <c r="J6544" s="561" t="s">
        <v>24</v>
      </c>
      <c r="K6544" s="562" t="s">
        <v>2955</v>
      </c>
      <c r="L6544" s="561" t="s">
        <v>25</v>
      </c>
    </row>
    <row r="6545" spans="1:12" x14ac:dyDescent="0.25">
      <c r="A6545" s="561" t="s">
        <v>6315</v>
      </c>
      <c r="B6545" s="561" t="s">
        <v>6316</v>
      </c>
      <c r="C6545" s="561" t="s">
        <v>6317</v>
      </c>
      <c r="D6545" s="561" t="s">
        <v>6318</v>
      </c>
      <c r="E6545" s="562" t="s">
        <v>22</v>
      </c>
      <c r="F6545" s="561" t="s">
        <v>22</v>
      </c>
      <c r="G6545" s="561" t="s">
        <v>35069</v>
      </c>
      <c r="H6545" s="561" t="s">
        <v>6350</v>
      </c>
      <c r="I6545" s="561" t="s">
        <v>23270</v>
      </c>
      <c r="J6545" s="561" t="s">
        <v>24</v>
      </c>
      <c r="K6545" s="562" t="s">
        <v>38941</v>
      </c>
      <c r="L6545" s="561" t="s">
        <v>25</v>
      </c>
    </row>
    <row r="6546" spans="1:12" x14ac:dyDescent="0.25">
      <c r="A6546" s="561" t="s">
        <v>6315</v>
      </c>
      <c r="B6546" s="561" t="s">
        <v>6316</v>
      </c>
      <c r="C6546" s="561" t="s">
        <v>6317</v>
      </c>
      <c r="D6546" s="561" t="s">
        <v>6318</v>
      </c>
      <c r="E6546" s="562" t="s">
        <v>22</v>
      </c>
      <c r="F6546" s="561" t="s">
        <v>22</v>
      </c>
      <c r="G6546" s="561" t="s">
        <v>35071</v>
      </c>
      <c r="H6546" s="561" t="s">
        <v>6351</v>
      </c>
      <c r="I6546" s="561" t="s">
        <v>23270</v>
      </c>
      <c r="J6546" s="561" t="s">
        <v>24</v>
      </c>
      <c r="K6546" s="562" t="s">
        <v>38942</v>
      </c>
      <c r="L6546" s="561" t="s">
        <v>25</v>
      </c>
    </row>
    <row r="6547" spans="1:12" x14ac:dyDescent="0.25">
      <c r="A6547" s="561" t="s">
        <v>6315</v>
      </c>
      <c r="B6547" s="561" t="s">
        <v>6316</v>
      </c>
      <c r="C6547" s="561" t="s">
        <v>6317</v>
      </c>
      <c r="D6547" s="561" t="s">
        <v>6318</v>
      </c>
      <c r="E6547" s="562" t="s">
        <v>22</v>
      </c>
      <c r="F6547" s="561" t="s">
        <v>22</v>
      </c>
      <c r="G6547" s="561" t="s">
        <v>35073</v>
      </c>
      <c r="H6547" s="561" t="s">
        <v>6352</v>
      </c>
      <c r="I6547" s="561" t="s">
        <v>23270</v>
      </c>
      <c r="J6547" s="561" t="s">
        <v>7063</v>
      </c>
      <c r="K6547" s="562" t="s">
        <v>38943</v>
      </c>
      <c r="L6547" s="561" t="s">
        <v>25</v>
      </c>
    </row>
    <row r="6548" spans="1:12" x14ac:dyDescent="0.25">
      <c r="A6548" s="561" t="s">
        <v>6315</v>
      </c>
      <c r="B6548" s="561" t="s">
        <v>6316</v>
      </c>
      <c r="C6548" s="561" t="s">
        <v>6317</v>
      </c>
      <c r="D6548" s="561" t="s">
        <v>6318</v>
      </c>
      <c r="E6548" s="562" t="s">
        <v>22</v>
      </c>
      <c r="F6548" s="561" t="s">
        <v>22</v>
      </c>
      <c r="G6548" s="561" t="s">
        <v>35075</v>
      </c>
      <c r="H6548" s="561" t="s">
        <v>6353</v>
      </c>
      <c r="I6548" s="561" t="s">
        <v>23270</v>
      </c>
      <c r="J6548" s="561" t="s">
        <v>7063</v>
      </c>
      <c r="K6548" s="562" t="s">
        <v>38944</v>
      </c>
      <c r="L6548" s="561" t="s">
        <v>25</v>
      </c>
    </row>
    <row r="6549" spans="1:12" x14ac:dyDescent="0.25">
      <c r="A6549" s="561" t="s">
        <v>6315</v>
      </c>
      <c r="B6549" s="561" t="s">
        <v>6316</v>
      </c>
      <c r="C6549" s="561" t="s">
        <v>6317</v>
      </c>
      <c r="D6549" s="561" t="s">
        <v>6318</v>
      </c>
      <c r="E6549" s="562" t="s">
        <v>22</v>
      </c>
      <c r="F6549" s="561" t="s">
        <v>22</v>
      </c>
      <c r="G6549" s="561" t="s">
        <v>35077</v>
      </c>
      <c r="H6549" s="561" t="s">
        <v>6354</v>
      </c>
      <c r="I6549" s="561" t="s">
        <v>23868</v>
      </c>
      <c r="J6549" s="561" t="s">
        <v>24</v>
      </c>
      <c r="K6549" s="562" t="s">
        <v>2872</v>
      </c>
      <c r="L6549" s="561" t="s">
        <v>25</v>
      </c>
    </row>
    <row r="6550" spans="1:12" x14ac:dyDescent="0.25">
      <c r="A6550" s="561" t="s">
        <v>6315</v>
      </c>
      <c r="B6550" s="561" t="s">
        <v>6316</v>
      </c>
      <c r="C6550" s="561" t="s">
        <v>6317</v>
      </c>
      <c r="D6550" s="561" t="s">
        <v>6318</v>
      </c>
      <c r="E6550" s="562" t="s">
        <v>22</v>
      </c>
      <c r="F6550" s="561" t="s">
        <v>22</v>
      </c>
      <c r="G6550" s="561" t="s">
        <v>35078</v>
      </c>
      <c r="H6550" s="561" t="s">
        <v>6355</v>
      </c>
      <c r="I6550" s="561" t="s">
        <v>23270</v>
      </c>
      <c r="J6550" s="561" t="s">
        <v>24</v>
      </c>
      <c r="K6550" s="562" t="s">
        <v>38945</v>
      </c>
      <c r="L6550" s="561" t="s">
        <v>25</v>
      </c>
    </row>
    <row r="6551" spans="1:12" x14ac:dyDescent="0.25">
      <c r="A6551" s="561" t="s">
        <v>6315</v>
      </c>
      <c r="B6551" s="561" t="s">
        <v>6316</v>
      </c>
      <c r="C6551" s="561" t="s">
        <v>6317</v>
      </c>
      <c r="D6551" s="561" t="s">
        <v>6318</v>
      </c>
      <c r="E6551" s="562" t="s">
        <v>22</v>
      </c>
      <c r="F6551" s="561" t="s">
        <v>22</v>
      </c>
      <c r="G6551" s="561" t="s">
        <v>35080</v>
      </c>
      <c r="H6551" s="561" t="s">
        <v>6356</v>
      </c>
      <c r="I6551" s="561" t="s">
        <v>23270</v>
      </c>
      <c r="J6551" s="561" t="s">
        <v>24</v>
      </c>
      <c r="K6551" s="562" t="s">
        <v>38946</v>
      </c>
      <c r="L6551" s="561" t="s">
        <v>25</v>
      </c>
    </row>
    <row r="6552" spans="1:12" x14ac:dyDescent="0.25">
      <c r="A6552" s="561" t="s">
        <v>6315</v>
      </c>
      <c r="B6552" s="561" t="s">
        <v>6316</v>
      </c>
      <c r="C6552" s="561" t="s">
        <v>6317</v>
      </c>
      <c r="D6552" s="561" t="s">
        <v>6318</v>
      </c>
      <c r="E6552" s="562" t="s">
        <v>22</v>
      </c>
      <c r="F6552" s="561" t="s">
        <v>22</v>
      </c>
      <c r="G6552" s="561" t="s">
        <v>35082</v>
      </c>
      <c r="H6552" s="561" t="s">
        <v>6357</v>
      </c>
      <c r="I6552" s="561" t="s">
        <v>23270</v>
      </c>
      <c r="J6552" s="561" t="s">
        <v>7063</v>
      </c>
      <c r="K6552" s="562" t="s">
        <v>38947</v>
      </c>
      <c r="L6552" s="561" t="s">
        <v>25</v>
      </c>
    </row>
    <row r="6553" spans="1:12" x14ac:dyDescent="0.25">
      <c r="A6553" s="561" t="s">
        <v>6315</v>
      </c>
      <c r="B6553" s="561" t="s">
        <v>6316</v>
      </c>
      <c r="C6553" s="561" t="s">
        <v>6317</v>
      </c>
      <c r="D6553" s="561" t="s">
        <v>6318</v>
      </c>
      <c r="E6553" s="562" t="s">
        <v>22</v>
      </c>
      <c r="F6553" s="561" t="s">
        <v>22</v>
      </c>
      <c r="G6553" s="561" t="s">
        <v>35083</v>
      </c>
      <c r="H6553" s="561" t="s">
        <v>6358</v>
      </c>
      <c r="I6553" s="561" t="s">
        <v>23270</v>
      </c>
      <c r="J6553" s="561" t="s">
        <v>7063</v>
      </c>
      <c r="K6553" s="562" t="s">
        <v>38948</v>
      </c>
      <c r="L6553" s="561" t="s">
        <v>25</v>
      </c>
    </row>
    <row r="6554" spans="1:12" x14ac:dyDescent="0.25">
      <c r="A6554" s="561" t="s">
        <v>6315</v>
      </c>
      <c r="B6554" s="561" t="s">
        <v>6316</v>
      </c>
      <c r="C6554" s="561" t="s">
        <v>6317</v>
      </c>
      <c r="D6554" s="561" t="s">
        <v>6318</v>
      </c>
      <c r="E6554" s="562" t="s">
        <v>22</v>
      </c>
      <c r="F6554" s="561" t="s">
        <v>22</v>
      </c>
      <c r="G6554" s="561" t="s">
        <v>35085</v>
      </c>
      <c r="H6554" s="561" t="s">
        <v>6359</v>
      </c>
      <c r="I6554" s="561" t="s">
        <v>23270</v>
      </c>
      <c r="J6554" s="561" t="s">
        <v>326</v>
      </c>
      <c r="K6554" s="562" t="s">
        <v>1285</v>
      </c>
      <c r="L6554" s="561" t="s">
        <v>25</v>
      </c>
    </row>
    <row r="6555" spans="1:12" x14ac:dyDescent="0.25">
      <c r="A6555" s="561" t="s">
        <v>6315</v>
      </c>
      <c r="B6555" s="561" t="s">
        <v>6316</v>
      </c>
      <c r="C6555" s="561" t="s">
        <v>6317</v>
      </c>
      <c r="D6555" s="561" t="s">
        <v>6318</v>
      </c>
      <c r="E6555" s="562" t="s">
        <v>22</v>
      </c>
      <c r="F6555" s="561" t="s">
        <v>22</v>
      </c>
      <c r="G6555" s="561" t="s">
        <v>35086</v>
      </c>
      <c r="H6555" s="561" t="s">
        <v>6360</v>
      </c>
      <c r="I6555" s="561" t="s">
        <v>23148</v>
      </c>
      <c r="J6555" s="561" t="s">
        <v>326</v>
      </c>
      <c r="K6555" s="562" t="s">
        <v>902</v>
      </c>
      <c r="L6555" s="561" t="s">
        <v>25</v>
      </c>
    </row>
    <row r="6556" spans="1:12" x14ac:dyDescent="0.25">
      <c r="A6556" s="561" t="s">
        <v>6315</v>
      </c>
      <c r="B6556" s="561" t="s">
        <v>6316</v>
      </c>
      <c r="C6556" s="561" t="s">
        <v>6317</v>
      </c>
      <c r="D6556" s="561" t="s">
        <v>6318</v>
      </c>
      <c r="E6556" s="562" t="s">
        <v>22</v>
      </c>
      <c r="F6556" s="561" t="s">
        <v>22</v>
      </c>
      <c r="G6556" s="561" t="s">
        <v>35087</v>
      </c>
      <c r="H6556" s="561" t="s">
        <v>6361</v>
      </c>
      <c r="I6556" s="561" t="s">
        <v>23148</v>
      </c>
      <c r="J6556" s="561" t="s">
        <v>326</v>
      </c>
      <c r="K6556" s="562" t="s">
        <v>6778</v>
      </c>
      <c r="L6556" s="561" t="s">
        <v>25</v>
      </c>
    </row>
    <row r="6557" spans="1:12" x14ac:dyDescent="0.25">
      <c r="A6557" s="561" t="s">
        <v>6315</v>
      </c>
      <c r="B6557" s="561" t="s">
        <v>6316</v>
      </c>
      <c r="C6557" s="561" t="s">
        <v>6317</v>
      </c>
      <c r="D6557" s="561" t="s">
        <v>6318</v>
      </c>
      <c r="E6557" s="562" t="s">
        <v>22</v>
      </c>
      <c r="F6557" s="561" t="s">
        <v>22</v>
      </c>
      <c r="G6557" s="561" t="s">
        <v>35088</v>
      </c>
      <c r="H6557" s="561" t="s">
        <v>6362</v>
      </c>
      <c r="I6557" s="561" t="s">
        <v>23270</v>
      </c>
      <c r="J6557" s="561" t="s">
        <v>326</v>
      </c>
      <c r="K6557" s="562" t="s">
        <v>132</v>
      </c>
      <c r="L6557" s="561" t="s">
        <v>25</v>
      </c>
    </row>
    <row r="6558" spans="1:12" x14ac:dyDescent="0.25">
      <c r="A6558" s="561" t="s">
        <v>6315</v>
      </c>
      <c r="B6558" s="561" t="s">
        <v>6316</v>
      </c>
      <c r="C6558" s="561" t="s">
        <v>6317</v>
      </c>
      <c r="D6558" s="561" t="s">
        <v>6318</v>
      </c>
      <c r="E6558" s="562" t="s">
        <v>22</v>
      </c>
      <c r="F6558" s="561" t="s">
        <v>22</v>
      </c>
      <c r="G6558" s="561" t="s">
        <v>35089</v>
      </c>
      <c r="H6558" s="561" t="s">
        <v>6363</v>
      </c>
      <c r="I6558" s="561" t="s">
        <v>23270</v>
      </c>
      <c r="J6558" s="561" t="s">
        <v>326</v>
      </c>
      <c r="K6558" s="562" t="s">
        <v>886</v>
      </c>
      <c r="L6558" s="561" t="s">
        <v>25</v>
      </c>
    </row>
    <row r="6559" spans="1:12" x14ac:dyDescent="0.25">
      <c r="A6559" s="561" t="s">
        <v>6315</v>
      </c>
      <c r="B6559" s="561" t="s">
        <v>6316</v>
      </c>
      <c r="C6559" s="561" t="s">
        <v>6317</v>
      </c>
      <c r="D6559" s="561" t="s">
        <v>6318</v>
      </c>
      <c r="E6559" s="562" t="s">
        <v>22</v>
      </c>
      <c r="F6559" s="561" t="s">
        <v>22</v>
      </c>
      <c r="G6559" s="561" t="s">
        <v>35090</v>
      </c>
      <c r="H6559" s="561" t="s">
        <v>6365</v>
      </c>
      <c r="I6559" s="561" t="s">
        <v>23270</v>
      </c>
      <c r="J6559" s="561" t="s">
        <v>326</v>
      </c>
      <c r="K6559" s="562" t="s">
        <v>499</v>
      </c>
      <c r="L6559" s="561" t="s">
        <v>25</v>
      </c>
    </row>
    <row r="6560" spans="1:12" x14ac:dyDescent="0.25">
      <c r="A6560" s="561" t="s">
        <v>6315</v>
      </c>
      <c r="B6560" s="561" t="s">
        <v>6316</v>
      </c>
      <c r="C6560" s="561" t="s">
        <v>6317</v>
      </c>
      <c r="D6560" s="561" t="s">
        <v>6318</v>
      </c>
      <c r="E6560" s="562" t="s">
        <v>22</v>
      </c>
      <c r="F6560" s="561" t="s">
        <v>22</v>
      </c>
      <c r="G6560" s="561" t="s">
        <v>35091</v>
      </c>
      <c r="H6560" s="561" t="s">
        <v>6366</v>
      </c>
      <c r="I6560" s="561" t="s">
        <v>23270</v>
      </c>
      <c r="J6560" s="561" t="s">
        <v>326</v>
      </c>
      <c r="K6560" s="562" t="s">
        <v>7405</v>
      </c>
      <c r="L6560" s="561" t="s">
        <v>25</v>
      </c>
    </row>
    <row r="6561" spans="1:12" x14ac:dyDescent="0.25">
      <c r="A6561" s="561" t="s">
        <v>6367</v>
      </c>
      <c r="B6561" s="561" t="s">
        <v>6368</v>
      </c>
      <c r="C6561" s="561" t="s">
        <v>6369</v>
      </c>
      <c r="D6561" s="561" t="s">
        <v>6370</v>
      </c>
      <c r="E6561" s="562" t="s">
        <v>22</v>
      </c>
      <c r="F6561" s="561" t="s">
        <v>22</v>
      </c>
      <c r="G6561" s="561" t="s">
        <v>35092</v>
      </c>
      <c r="H6561" s="561" t="s">
        <v>6371</v>
      </c>
      <c r="I6561" s="561" t="s">
        <v>709</v>
      </c>
      <c r="J6561" s="561" t="s">
        <v>24</v>
      </c>
      <c r="K6561" s="562" t="s">
        <v>38949</v>
      </c>
      <c r="L6561" s="561" t="s">
        <v>25</v>
      </c>
    </row>
    <row r="6562" spans="1:12" x14ac:dyDescent="0.25">
      <c r="A6562" s="561" t="s">
        <v>6367</v>
      </c>
      <c r="B6562" s="561" t="s">
        <v>6368</v>
      </c>
      <c r="C6562" s="561" t="s">
        <v>6372</v>
      </c>
      <c r="D6562" s="561" t="s">
        <v>6373</v>
      </c>
      <c r="E6562" s="562" t="s">
        <v>22</v>
      </c>
      <c r="F6562" s="561" t="s">
        <v>22</v>
      </c>
      <c r="G6562" s="561" t="s">
        <v>35093</v>
      </c>
      <c r="H6562" s="561" t="s">
        <v>6374</v>
      </c>
      <c r="I6562" s="561" t="s">
        <v>23270</v>
      </c>
      <c r="J6562" s="561" t="s">
        <v>7063</v>
      </c>
      <c r="K6562" s="562" t="s">
        <v>2776</v>
      </c>
      <c r="L6562" s="561" t="s">
        <v>25</v>
      </c>
    </row>
    <row r="6563" spans="1:12" x14ac:dyDescent="0.25">
      <c r="A6563" s="561" t="s">
        <v>6367</v>
      </c>
      <c r="B6563" s="561" t="s">
        <v>6368</v>
      </c>
      <c r="C6563" s="561" t="s">
        <v>6372</v>
      </c>
      <c r="D6563" s="561" t="s">
        <v>6373</v>
      </c>
      <c r="E6563" s="562" t="s">
        <v>22</v>
      </c>
      <c r="F6563" s="561" t="s">
        <v>22</v>
      </c>
      <c r="G6563" s="561" t="s">
        <v>35094</v>
      </c>
      <c r="H6563" s="561" t="s">
        <v>6375</v>
      </c>
      <c r="I6563" s="561" t="s">
        <v>23148</v>
      </c>
      <c r="J6563" s="561" t="s">
        <v>24</v>
      </c>
      <c r="K6563" s="562" t="s">
        <v>38950</v>
      </c>
      <c r="L6563" s="561" t="s">
        <v>25</v>
      </c>
    </row>
    <row r="6564" spans="1:12" x14ac:dyDescent="0.25">
      <c r="A6564" s="561" t="s">
        <v>6367</v>
      </c>
      <c r="B6564" s="561" t="s">
        <v>6368</v>
      </c>
      <c r="C6564" s="561" t="s">
        <v>6372</v>
      </c>
      <c r="D6564" s="561" t="s">
        <v>6373</v>
      </c>
      <c r="E6564" s="562" t="s">
        <v>22</v>
      </c>
      <c r="F6564" s="561" t="s">
        <v>22</v>
      </c>
      <c r="G6564" s="561" t="s">
        <v>35096</v>
      </c>
      <c r="H6564" s="561" t="s">
        <v>6376</v>
      </c>
      <c r="I6564" s="561" t="s">
        <v>23270</v>
      </c>
      <c r="J6564" s="561" t="s">
        <v>24</v>
      </c>
      <c r="K6564" s="562" t="s">
        <v>8448</v>
      </c>
      <c r="L6564" s="561" t="s">
        <v>25</v>
      </c>
    </row>
    <row r="6565" spans="1:12" x14ac:dyDescent="0.25">
      <c r="A6565" s="561" t="s">
        <v>6367</v>
      </c>
      <c r="B6565" s="561" t="s">
        <v>6368</v>
      </c>
      <c r="C6565" s="561" t="s">
        <v>6372</v>
      </c>
      <c r="D6565" s="561" t="s">
        <v>6373</v>
      </c>
      <c r="E6565" s="562" t="s">
        <v>22</v>
      </c>
      <c r="F6565" s="561" t="s">
        <v>22</v>
      </c>
      <c r="G6565" s="561" t="s">
        <v>35098</v>
      </c>
      <c r="H6565" s="561" t="s">
        <v>6377</v>
      </c>
      <c r="I6565" s="561" t="s">
        <v>23270</v>
      </c>
      <c r="J6565" s="561" t="s">
        <v>24</v>
      </c>
      <c r="K6565" s="562" t="s">
        <v>37843</v>
      </c>
      <c r="L6565" s="561" t="s">
        <v>25</v>
      </c>
    </row>
    <row r="6566" spans="1:12" x14ac:dyDescent="0.25">
      <c r="A6566" s="561" t="s">
        <v>6367</v>
      </c>
      <c r="B6566" s="561" t="s">
        <v>6368</v>
      </c>
      <c r="C6566" s="561" t="s">
        <v>6372</v>
      </c>
      <c r="D6566" s="561" t="s">
        <v>6373</v>
      </c>
      <c r="E6566" s="562" t="s">
        <v>22</v>
      </c>
      <c r="F6566" s="561" t="s">
        <v>22</v>
      </c>
      <c r="G6566" s="561" t="s">
        <v>35099</v>
      </c>
      <c r="H6566" s="561" t="s">
        <v>6378</v>
      </c>
      <c r="I6566" s="561" t="s">
        <v>23270</v>
      </c>
      <c r="J6566" s="561" t="s">
        <v>24</v>
      </c>
      <c r="K6566" s="562" t="s">
        <v>6446</v>
      </c>
      <c r="L6566" s="561" t="s">
        <v>25</v>
      </c>
    </row>
    <row r="6567" spans="1:12" x14ac:dyDescent="0.25">
      <c r="A6567" s="561" t="s">
        <v>6367</v>
      </c>
      <c r="B6567" s="561" t="s">
        <v>6368</v>
      </c>
      <c r="C6567" s="561" t="s">
        <v>6372</v>
      </c>
      <c r="D6567" s="561" t="s">
        <v>6373</v>
      </c>
      <c r="E6567" s="562" t="s">
        <v>22</v>
      </c>
      <c r="F6567" s="561" t="s">
        <v>22</v>
      </c>
      <c r="G6567" s="561" t="s">
        <v>35100</v>
      </c>
      <c r="H6567" s="561" t="s">
        <v>6379</v>
      </c>
      <c r="I6567" s="561" t="s">
        <v>23148</v>
      </c>
      <c r="J6567" s="561" t="s">
        <v>24</v>
      </c>
      <c r="K6567" s="562" t="s">
        <v>7424</v>
      </c>
      <c r="L6567" s="561" t="s">
        <v>25</v>
      </c>
    </row>
    <row r="6568" spans="1:12" x14ac:dyDescent="0.25">
      <c r="A6568" s="561" t="s">
        <v>6367</v>
      </c>
      <c r="B6568" s="561" t="s">
        <v>6368</v>
      </c>
      <c r="C6568" s="561" t="s">
        <v>6372</v>
      </c>
      <c r="D6568" s="561" t="s">
        <v>6373</v>
      </c>
      <c r="E6568" s="562" t="s">
        <v>22</v>
      </c>
      <c r="F6568" s="561" t="s">
        <v>22</v>
      </c>
      <c r="G6568" s="561" t="s">
        <v>35101</v>
      </c>
      <c r="H6568" s="561" t="s">
        <v>6380</v>
      </c>
      <c r="I6568" s="561" t="s">
        <v>23148</v>
      </c>
      <c r="J6568" s="561" t="s">
        <v>7063</v>
      </c>
      <c r="K6568" s="562" t="s">
        <v>1431</v>
      </c>
      <c r="L6568" s="561" t="s">
        <v>25</v>
      </c>
    </row>
    <row r="6569" spans="1:12" x14ac:dyDescent="0.25">
      <c r="A6569" s="561" t="s">
        <v>6381</v>
      </c>
      <c r="B6569" s="561" t="s">
        <v>6382</v>
      </c>
      <c r="C6569" s="561" t="s">
        <v>6383</v>
      </c>
      <c r="D6569" s="561" t="s">
        <v>6384</v>
      </c>
      <c r="E6569" s="562" t="s">
        <v>22</v>
      </c>
      <c r="F6569" s="561" t="s">
        <v>22</v>
      </c>
      <c r="G6569" s="561" t="s">
        <v>35102</v>
      </c>
      <c r="H6569" s="561" t="s">
        <v>6385</v>
      </c>
      <c r="I6569" s="561" t="s">
        <v>34863</v>
      </c>
      <c r="J6569" s="561" t="s">
        <v>7063</v>
      </c>
      <c r="K6569" s="562" t="s">
        <v>8557</v>
      </c>
      <c r="L6569" s="561" t="s">
        <v>25</v>
      </c>
    </row>
    <row r="6570" spans="1:12" x14ac:dyDescent="0.25">
      <c r="A6570" s="561" t="s">
        <v>6381</v>
      </c>
      <c r="B6570" s="561" t="s">
        <v>6382</v>
      </c>
      <c r="C6570" s="561" t="s">
        <v>6383</v>
      </c>
      <c r="D6570" s="561" t="s">
        <v>6384</v>
      </c>
      <c r="E6570" s="562" t="s">
        <v>22</v>
      </c>
      <c r="F6570" s="561" t="s">
        <v>22</v>
      </c>
      <c r="G6570" s="561" t="s">
        <v>35104</v>
      </c>
      <c r="H6570" s="561" t="s">
        <v>6386</v>
      </c>
      <c r="I6570" s="561" t="s">
        <v>34863</v>
      </c>
      <c r="J6570" s="561" t="s">
        <v>7063</v>
      </c>
      <c r="K6570" s="562" t="s">
        <v>1188</v>
      </c>
      <c r="L6570" s="561" t="s">
        <v>25</v>
      </c>
    </row>
    <row r="6571" spans="1:12" x14ac:dyDescent="0.25">
      <c r="A6571" s="561" t="s">
        <v>6381</v>
      </c>
      <c r="B6571" s="561" t="s">
        <v>6382</v>
      </c>
      <c r="C6571" s="561" t="s">
        <v>6383</v>
      </c>
      <c r="D6571" s="561" t="s">
        <v>6384</v>
      </c>
      <c r="E6571" s="562" t="s">
        <v>22</v>
      </c>
      <c r="F6571" s="561" t="s">
        <v>22</v>
      </c>
      <c r="G6571" s="561">
        <v>93590</v>
      </c>
      <c r="H6571" s="561" t="s">
        <v>6388</v>
      </c>
      <c r="I6571" s="561" t="s">
        <v>34863</v>
      </c>
      <c r="J6571" s="561" t="s">
        <v>7063</v>
      </c>
      <c r="K6571" s="562" t="s">
        <v>1326</v>
      </c>
      <c r="L6571" s="561" t="s">
        <v>25</v>
      </c>
    </row>
    <row r="6572" spans="1:12" x14ac:dyDescent="0.25">
      <c r="A6572" s="561" t="s">
        <v>6381</v>
      </c>
      <c r="B6572" s="561" t="s">
        <v>6382</v>
      </c>
      <c r="C6572" s="561" t="s">
        <v>6383</v>
      </c>
      <c r="D6572" s="561" t="s">
        <v>6384</v>
      </c>
      <c r="E6572" s="562" t="s">
        <v>22</v>
      </c>
      <c r="F6572" s="561" t="s">
        <v>22</v>
      </c>
      <c r="G6572" s="561" t="s">
        <v>35105</v>
      </c>
      <c r="H6572" s="561" t="s">
        <v>6389</v>
      </c>
      <c r="I6572" s="561" t="s">
        <v>34863</v>
      </c>
      <c r="J6572" s="561" t="s">
        <v>7063</v>
      </c>
      <c r="K6572" s="562" t="s">
        <v>7205</v>
      </c>
      <c r="L6572" s="561" t="s">
        <v>25</v>
      </c>
    </row>
    <row r="6573" spans="1:12" x14ac:dyDescent="0.25">
      <c r="A6573" s="561" t="s">
        <v>6381</v>
      </c>
      <c r="B6573" s="561" t="s">
        <v>6382</v>
      </c>
      <c r="C6573" s="561" t="s">
        <v>6383</v>
      </c>
      <c r="D6573" s="561" t="s">
        <v>6384</v>
      </c>
      <c r="E6573" s="562" t="s">
        <v>22</v>
      </c>
      <c r="F6573" s="561" t="s">
        <v>22</v>
      </c>
      <c r="G6573" s="561" t="s">
        <v>35106</v>
      </c>
      <c r="H6573" s="561" t="s">
        <v>6390</v>
      </c>
      <c r="I6573" s="561" t="s">
        <v>34863</v>
      </c>
      <c r="J6573" s="561" t="s">
        <v>7063</v>
      </c>
      <c r="K6573" s="562" t="s">
        <v>24808</v>
      </c>
      <c r="L6573" s="561" t="s">
        <v>25</v>
      </c>
    </row>
    <row r="6574" spans="1:12" x14ac:dyDescent="0.25">
      <c r="A6574" s="561" t="s">
        <v>6381</v>
      </c>
      <c r="B6574" s="561" t="s">
        <v>6382</v>
      </c>
      <c r="C6574" s="561" t="s">
        <v>6383</v>
      </c>
      <c r="D6574" s="561" t="s">
        <v>6384</v>
      </c>
      <c r="E6574" s="562" t="s">
        <v>22</v>
      </c>
      <c r="F6574" s="561" t="s">
        <v>22</v>
      </c>
      <c r="G6574" s="561" t="s">
        <v>35108</v>
      </c>
      <c r="H6574" s="561" t="s">
        <v>6391</v>
      </c>
      <c r="I6574" s="561" t="s">
        <v>34863</v>
      </c>
      <c r="J6574" s="561" t="s">
        <v>7063</v>
      </c>
      <c r="K6574" s="562" t="s">
        <v>636</v>
      </c>
      <c r="L6574" s="561" t="s">
        <v>25</v>
      </c>
    </row>
    <row r="6575" spans="1:12" x14ac:dyDescent="0.25">
      <c r="A6575" s="561" t="s">
        <v>6381</v>
      </c>
      <c r="B6575" s="561" t="s">
        <v>6382</v>
      </c>
      <c r="C6575" s="561" t="s">
        <v>6383</v>
      </c>
      <c r="D6575" s="561" t="s">
        <v>6384</v>
      </c>
      <c r="E6575" s="562" t="s">
        <v>22</v>
      </c>
      <c r="F6575" s="561" t="s">
        <v>22</v>
      </c>
      <c r="G6575" s="561" t="s">
        <v>35109</v>
      </c>
      <c r="H6575" s="561" t="s">
        <v>6392</v>
      </c>
      <c r="I6575" s="561" t="s">
        <v>33151</v>
      </c>
      <c r="J6575" s="561" t="s">
        <v>7063</v>
      </c>
      <c r="K6575" s="562" t="s">
        <v>7193</v>
      </c>
      <c r="L6575" s="561" t="s">
        <v>25</v>
      </c>
    </row>
    <row r="6576" spans="1:12" x14ac:dyDescent="0.25">
      <c r="A6576" s="561" t="s">
        <v>6381</v>
      </c>
      <c r="B6576" s="561" t="s">
        <v>6382</v>
      </c>
      <c r="C6576" s="561" t="s">
        <v>6383</v>
      </c>
      <c r="D6576" s="561" t="s">
        <v>6384</v>
      </c>
      <c r="E6576" s="562" t="s">
        <v>22</v>
      </c>
      <c r="F6576" s="561" t="s">
        <v>22</v>
      </c>
      <c r="G6576" s="561" t="s">
        <v>35110</v>
      </c>
      <c r="H6576" s="561" t="s">
        <v>6394</v>
      </c>
      <c r="I6576" s="561" t="s">
        <v>33151</v>
      </c>
      <c r="J6576" s="561" t="s">
        <v>7063</v>
      </c>
      <c r="K6576" s="562" t="s">
        <v>717</v>
      </c>
      <c r="L6576" s="561" t="s">
        <v>25</v>
      </c>
    </row>
    <row r="6577" spans="1:12" x14ac:dyDescent="0.25">
      <c r="A6577" s="561" t="s">
        <v>6381</v>
      </c>
      <c r="B6577" s="561" t="s">
        <v>6382</v>
      </c>
      <c r="C6577" s="561" t="s">
        <v>6383</v>
      </c>
      <c r="D6577" s="561" t="s">
        <v>6384</v>
      </c>
      <c r="E6577" s="562" t="s">
        <v>22</v>
      </c>
      <c r="F6577" s="561" t="s">
        <v>22</v>
      </c>
      <c r="G6577" s="561" t="s">
        <v>35111</v>
      </c>
      <c r="H6577" s="561" t="s">
        <v>6395</v>
      </c>
      <c r="I6577" s="561" t="s">
        <v>33151</v>
      </c>
      <c r="J6577" s="561" t="s">
        <v>7063</v>
      </c>
      <c r="K6577" s="562" t="s">
        <v>677</v>
      </c>
      <c r="L6577" s="561" t="s">
        <v>25</v>
      </c>
    </row>
    <row r="6578" spans="1:12" x14ac:dyDescent="0.25">
      <c r="A6578" s="561" t="s">
        <v>6381</v>
      </c>
      <c r="B6578" s="561" t="s">
        <v>6382</v>
      </c>
      <c r="C6578" s="561" t="s">
        <v>6383</v>
      </c>
      <c r="D6578" s="561" t="s">
        <v>6384</v>
      </c>
      <c r="E6578" s="562" t="s">
        <v>22</v>
      </c>
      <c r="F6578" s="561" t="s">
        <v>22</v>
      </c>
      <c r="G6578" s="561" t="s">
        <v>35112</v>
      </c>
      <c r="H6578" s="561" t="s">
        <v>6396</v>
      </c>
      <c r="I6578" s="561" t="s">
        <v>33151</v>
      </c>
      <c r="J6578" s="561" t="s">
        <v>7063</v>
      </c>
      <c r="K6578" s="562" t="s">
        <v>35164</v>
      </c>
      <c r="L6578" s="561" t="s">
        <v>25</v>
      </c>
    </row>
    <row r="6579" spans="1:12" x14ac:dyDescent="0.25">
      <c r="A6579" s="561" t="s">
        <v>6381</v>
      </c>
      <c r="B6579" s="561" t="s">
        <v>6382</v>
      </c>
      <c r="C6579" s="561" t="s">
        <v>6383</v>
      </c>
      <c r="D6579" s="561" t="s">
        <v>6384</v>
      </c>
      <c r="E6579" s="562" t="s">
        <v>22</v>
      </c>
      <c r="F6579" s="561" t="s">
        <v>22</v>
      </c>
      <c r="G6579" s="561" t="s">
        <v>35113</v>
      </c>
      <c r="H6579" s="561" t="s">
        <v>6397</v>
      </c>
      <c r="I6579" s="561" t="s">
        <v>33151</v>
      </c>
      <c r="J6579" s="561" t="s">
        <v>7063</v>
      </c>
      <c r="K6579" s="562" t="s">
        <v>6400</v>
      </c>
      <c r="L6579" s="561" t="s">
        <v>25</v>
      </c>
    </row>
    <row r="6580" spans="1:12" x14ac:dyDescent="0.25">
      <c r="A6580" s="561" t="s">
        <v>6381</v>
      </c>
      <c r="B6580" s="561" t="s">
        <v>6382</v>
      </c>
      <c r="C6580" s="561" t="s">
        <v>6383</v>
      </c>
      <c r="D6580" s="561" t="s">
        <v>6384</v>
      </c>
      <c r="E6580" s="562" t="s">
        <v>22</v>
      </c>
      <c r="F6580" s="561" t="s">
        <v>22</v>
      </c>
      <c r="G6580" s="561" t="s">
        <v>35114</v>
      </c>
      <c r="H6580" s="561" t="s">
        <v>6398</v>
      </c>
      <c r="I6580" s="561" t="s">
        <v>33151</v>
      </c>
      <c r="J6580" s="561" t="s">
        <v>7063</v>
      </c>
      <c r="K6580" s="562" t="s">
        <v>1343</v>
      </c>
      <c r="L6580" s="561" t="s">
        <v>25</v>
      </c>
    </row>
    <row r="6581" spans="1:12" x14ac:dyDescent="0.25">
      <c r="A6581" s="561" t="s">
        <v>6381</v>
      </c>
      <c r="B6581" s="561" t="s">
        <v>6382</v>
      </c>
      <c r="C6581" s="561" t="s">
        <v>6383</v>
      </c>
      <c r="D6581" s="561" t="s">
        <v>6384</v>
      </c>
      <c r="E6581" s="562" t="s">
        <v>22</v>
      </c>
      <c r="F6581" s="561" t="s">
        <v>22</v>
      </c>
      <c r="G6581" s="561" t="s">
        <v>35115</v>
      </c>
      <c r="H6581" s="561" t="s">
        <v>6399</v>
      </c>
      <c r="I6581" s="561" t="s">
        <v>34863</v>
      </c>
      <c r="J6581" s="561" t="s">
        <v>7063</v>
      </c>
      <c r="K6581" s="562" t="s">
        <v>763</v>
      </c>
      <c r="L6581" s="561" t="s">
        <v>25</v>
      </c>
    </row>
    <row r="6582" spans="1:12" x14ac:dyDescent="0.25">
      <c r="A6582" s="561" t="s">
        <v>6381</v>
      </c>
      <c r="B6582" s="561" t="s">
        <v>6382</v>
      </c>
      <c r="C6582" s="561" t="s">
        <v>6383</v>
      </c>
      <c r="D6582" s="561" t="s">
        <v>6384</v>
      </c>
      <c r="E6582" s="562" t="s">
        <v>22</v>
      </c>
      <c r="F6582" s="561" t="s">
        <v>22</v>
      </c>
      <c r="G6582" s="561" t="s">
        <v>35116</v>
      </c>
      <c r="H6582" s="561" t="s">
        <v>6401</v>
      </c>
      <c r="I6582" s="561" t="s">
        <v>34863</v>
      </c>
      <c r="J6582" s="561" t="s">
        <v>7063</v>
      </c>
      <c r="K6582" s="562" t="s">
        <v>6418</v>
      </c>
      <c r="L6582" s="561" t="s">
        <v>25</v>
      </c>
    </row>
    <row r="6583" spans="1:12" x14ac:dyDescent="0.25">
      <c r="A6583" s="561" t="s">
        <v>6381</v>
      </c>
      <c r="B6583" s="561" t="s">
        <v>6382</v>
      </c>
      <c r="C6583" s="561" t="s">
        <v>6383</v>
      </c>
      <c r="D6583" s="561" t="s">
        <v>6384</v>
      </c>
      <c r="E6583" s="562" t="s">
        <v>22</v>
      </c>
      <c r="F6583" s="561" t="s">
        <v>22</v>
      </c>
      <c r="G6583" s="561" t="s">
        <v>35117</v>
      </c>
      <c r="H6583" s="561" t="s">
        <v>6402</v>
      </c>
      <c r="I6583" s="561" t="s">
        <v>34863</v>
      </c>
      <c r="J6583" s="561" t="s">
        <v>7063</v>
      </c>
      <c r="K6583" s="562" t="s">
        <v>1090</v>
      </c>
      <c r="L6583" s="561" t="s">
        <v>25</v>
      </c>
    </row>
    <row r="6584" spans="1:12" x14ac:dyDescent="0.25">
      <c r="A6584" s="561" t="s">
        <v>6381</v>
      </c>
      <c r="B6584" s="561" t="s">
        <v>6382</v>
      </c>
      <c r="C6584" s="561" t="s">
        <v>6383</v>
      </c>
      <c r="D6584" s="561" t="s">
        <v>6384</v>
      </c>
      <c r="E6584" s="562" t="s">
        <v>22</v>
      </c>
      <c r="F6584" s="561" t="s">
        <v>22</v>
      </c>
      <c r="G6584" s="561" t="s">
        <v>35118</v>
      </c>
      <c r="H6584" s="561" t="s">
        <v>6403</v>
      </c>
      <c r="I6584" s="561" t="s">
        <v>33151</v>
      </c>
      <c r="J6584" s="561" t="s">
        <v>7063</v>
      </c>
      <c r="K6584" s="562" t="s">
        <v>7086</v>
      </c>
      <c r="L6584" s="561" t="s">
        <v>25</v>
      </c>
    </row>
    <row r="6585" spans="1:12" x14ac:dyDescent="0.25">
      <c r="A6585" s="561" t="s">
        <v>6381</v>
      </c>
      <c r="B6585" s="561" t="s">
        <v>6382</v>
      </c>
      <c r="C6585" s="561" t="s">
        <v>6383</v>
      </c>
      <c r="D6585" s="561" t="s">
        <v>6384</v>
      </c>
      <c r="E6585" s="562" t="s">
        <v>22</v>
      </c>
      <c r="F6585" s="561" t="s">
        <v>22</v>
      </c>
      <c r="G6585" s="561" t="s">
        <v>35119</v>
      </c>
      <c r="H6585" s="561" t="s">
        <v>6404</v>
      </c>
      <c r="I6585" s="561" t="s">
        <v>33151</v>
      </c>
      <c r="J6585" s="561" t="s">
        <v>7063</v>
      </c>
      <c r="K6585" s="562" t="s">
        <v>1474</v>
      </c>
      <c r="L6585" s="561" t="s">
        <v>25</v>
      </c>
    </row>
    <row r="6586" spans="1:12" x14ac:dyDescent="0.25">
      <c r="A6586" s="561" t="s">
        <v>6381</v>
      </c>
      <c r="B6586" s="561" t="s">
        <v>6382</v>
      </c>
      <c r="C6586" s="561" t="s">
        <v>6383</v>
      </c>
      <c r="D6586" s="561" t="s">
        <v>6384</v>
      </c>
      <c r="E6586" s="562" t="s">
        <v>22</v>
      </c>
      <c r="F6586" s="561" t="s">
        <v>22</v>
      </c>
      <c r="G6586" s="561" t="s">
        <v>35120</v>
      </c>
      <c r="H6586" s="561" t="s">
        <v>6405</v>
      </c>
      <c r="I6586" s="561" t="s">
        <v>33151</v>
      </c>
      <c r="J6586" s="561" t="s">
        <v>7063</v>
      </c>
      <c r="K6586" s="562" t="s">
        <v>5466</v>
      </c>
      <c r="L6586" s="561" t="s">
        <v>25</v>
      </c>
    </row>
    <row r="6587" spans="1:12" x14ac:dyDescent="0.25">
      <c r="A6587" s="561" t="s">
        <v>6381</v>
      </c>
      <c r="B6587" s="561" t="s">
        <v>6382</v>
      </c>
      <c r="C6587" s="561" t="s">
        <v>6383</v>
      </c>
      <c r="D6587" s="561" t="s">
        <v>6384</v>
      </c>
      <c r="E6587" s="562" t="s">
        <v>22</v>
      </c>
      <c r="F6587" s="561" t="s">
        <v>22</v>
      </c>
      <c r="G6587" s="561" t="s">
        <v>35121</v>
      </c>
      <c r="H6587" s="561" t="s">
        <v>6406</v>
      </c>
      <c r="I6587" s="561" t="s">
        <v>34863</v>
      </c>
      <c r="J6587" s="561" t="s">
        <v>7063</v>
      </c>
      <c r="K6587" s="562" t="s">
        <v>6418</v>
      </c>
      <c r="L6587" s="561" t="s">
        <v>25</v>
      </c>
    </row>
    <row r="6588" spans="1:12" x14ac:dyDescent="0.25">
      <c r="A6588" s="561" t="s">
        <v>6381</v>
      </c>
      <c r="B6588" s="561" t="s">
        <v>6382</v>
      </c>
      <c r="C6588" s="561" t="s">
        <v>6383</v>
      </c>
      <c r="D6588" s="561" t="s">
        <v>6384</v>
      </c>
      <c r="E6588" s="562" t="s">
        <v>22</v>
      </c>
      <c r="F6588" s="561" t="s">
        <v>22</v>
      </c>
      <c r="G6588" s="561" t="s">
        <v>35122</v>
      </c>
      <c r="H6588" s="561" t="s">
        <v>6407</v>
      </c>
      <c r="I6588" s="561" t="s">
        <v>34863</v>
      </c>
      <c r="J6588" s="561" t="s">
        <v>7063</v>
      </c>
      <c r="K6588" s="562" t="s">
        <v>928</v>
      </c>
      <c r="L6588" s="561" t="s">
        <v>25</v>
      </c>
    </row>
    <row r="6589" spans="1:12" x14ac:dyDescent="0.25">
      <c r="A6589" s="561" t="s">
        <v>6381</v>
      </c>
      <c r="B6589" s="561" t="s">
        <v>6382</v>
      </c>
      <c r="C6589" s="561" t="s">
        <v>6383</v>
      </c>
      <c r="D6589" s="561" t="s">
        <v>6384</v>
      </c>
      <c r="E6589" s="562" t="s">
        <v>22</v>
      </c>
      <c r="F6589" s="561" t="s">
        <v>22</v>
      </c>
      <c r="G6589" s="561" t="s">
        <v>35123</v>
      </c>
      <c r="H6589" s="561" t="s">
        <v>6408</v>
      </c>
      <c r="I6589" s="561" t="s">
        <v>34863</v>
      </c>
      <c r="J6589" s="561" t="s">
        <v>7063</v>
      </c>
      <c r="K6589" s="562" t="s">
        <v>1049</v>
      </c>
      <c r="L6589" s="561" t="s">
        <v>25</v>
      </c>
    </row>
    <row r="6590" spans="1:12" x14ac:dyDescent="0.25">
      <c r="A6590" s="561" t="s">
        <v>6381</v>
      </c>
      <c r="B6590" s="561" t="s">
        <v>6382</v>
      </c>
      <c r="C6590" s="561" t="s">
        <v>6383</v>
      </c>
      <c r="D6590" s="561" t="s">
        <v>6384</v>
      </c>
      <c r="E6590" s="562" t="s">
        <v>22</v>
      </c>
      <c r="F6590" s="561" t="s">
        <v>22</v>
      </c>
      <c r="G6590" s="561" t="s">
        <v>35125</v>
      </c>
      <c r="H6590" s="561" t="s">
        <v>6409</v>
      </c>
      <c r="I6590" s="561" t="s">
        <v>33151</v>
      </c>
      <c r="J6590" s="561" t="s">
        <v>7063</v>
      </c>
      <c r="K6590" s="562" t="s">
        <v>1474</v>
      </c>
      <c r="L6590" s="561" t="s">
        <v>25</v>
      </c>
    </row>
    <row r="6591" spans="1:12" x14ac:dyDescent="0.25">
      <c r="A6591" s="561" t="s">
        <v>6381</v>
      </c>
      <c r="B6591" s="561" t="s">
        <v>6382</v>
      </c>
      <c r="C6591" s="561" t="s">
        <v>6383</v>
      </c>
      <c r="D6591" s="561" t="s">
        <v>6384</v>
      </c>
      <c r="E6591" s="562" t="s">
        <v>22</v>
      </c>
      <c r="F6591" s="561" t="s">
        <v>22</v>
      </c>
      <c r="G6591" s="561" t="s">
        <v>35126</v>
      </c>
      <c r="H6591" s="561" t="s">
        <v>6410</v>
      </c>
      <c r="I6591" s="561" t="s">
        <v>33151</v>
      </c>
      <c r="J6591" s="561" t="s">
        <v>7063</v>
      </c>
      <c r="K6591" s="562" t="s">
        <v>38593</v>
      </c>
      <c r="L6591" s="561" t="s">
        <v>25</v>
      </c>
    </row>
    <row r="6592" spans="1:12" x14ac:dyDescent="0.25">
      <c r="A6592" s="561" t="s">
        <v>6381</v>
      </c>
      <c r="B6592" s="561" t="s">
        <v>6382</v>
      </c>
      <c r="C6592" s="561" t="s">
        <v>6383</v>
      </c>
      <c r="D6592" s="561" t="s">
        <v>6384</v>
      </c>
      <c r="E6592" s="562" t="s">
        <v>22</v>
      </c>
      <c r="F6592" s="561" t="s">
        <v>22</v>
      </c>
      <c r="G6592" s="561" t="s">
        <v>35127</v>
      </c>
      <c r="H6592" s="561" t="s">
        <v>6412</v>
      </c>
      <c r="I6592" s="561" t="s">
        <v>33151</v>
      </c>
      <c r="J6592" s="561" t="s">
        <v>7063</v>
      </c>
      <c r="K6592" s="562" t="s">
        <v>499</v>
      </c>
      <c r="L6592" s="561" t="s">
        <v>25</v>
      </c>
    </row>
    <row r="6593" spans="1:12" x14ac:dyDescent="0.25">
      <c r="A6593" s="561" t="s">
        <v>6381</v>
      </c>
      <c r="B6593" s="561" t="s">
        <v>6382</v>
      </c>
      <c r="C6593" s="561" t="s">
        <v>6383</v>
      </c>
      <c r="D6593" s="561" t="s">
        <v>6384</v>
      </c>
      <c r="E6593" s="562" t="s">
        <v>22</v>
      </c>
      <c r="F6593" s="561" t="s">
        <v>22</v>
      </c>
      <c r="G6593" s="561" t="s">
        <v>35128</v>
      </c>
      <c r="H6593" s="561" t="s">
        <v>6413</v>
      </c>
      <c r="I6593" s="561" t="s">
        <v>34863</v>
      </c>
      <c r="J6593" s="561" t="s">
        <v>7063</v>
      </c>
      <c r="K6593" s="562" t="s">
        <v>602</v>
      </c>
      <c r="L6593" s="561" t="s">
        <v>25</v>
      </c>
    </row>
    <row r="6594" spans="1:12" x14ac:dyDescent="0.25">
      <c r="A6594" s="561" t="s">
        <v>6381</v>
      </c>
      <c r="B6594" s="561" t="s">
        <v>6382</v>
      </c>
      <c r="C6594" s="561" t="s">
        <v>6383</v>
      </c>
      <c r="D6594" s="561" t="s">
        <v>6384</v>
      </c>
      <c r="E6594" s="562" t="s">
        <v>22</v>
      </c>
      <c r="F6594" s="561" t="s">
        <v>22</v>
      </c>
      <c r="G6594" s="561" t="s">
        <v>35129</v>
      </c>
      <c r="H6594" s="561" t="s">
        <v>6415</v>
      </c>
      <c r="I6594" s="561" t="s">
        <v>34863</v>
      </c>
      <c r="J6594" s="561" t="s">
        <v>7063</v>
      </c>
      <c r="K6594" s="562" t="s">
        <v>8036</v>
      </c>
      <c r="L6594" s="561" t="s">
        <v>25</v>
      </c>
    </row>
    <row r="6595" spans="1:12" x14ac:dyDescent="0.25">
      <c r="A6595" s="561" t="s">
        <v>6381</v>
      </c>
      <c r="B6595" s="561" t="s">
        <v>6382</v>
      </c>
      <c r="C6595" s="561" t="s">
        <v>6383</v>
      </c>
      <c r="D6595" s="561" t="s">
        <v>6384</v>
      </c>
      <c r="E6595" s="562" t="s">
        <v>22</v>
      </c>
      <c r="F6595" s="561" t="s">
        <v>22</v>
      </c>
      <c r="G6595" s="561" t="s">
        <v>35130</v>
      </c>
      <c r="H6595" s="561" t="s">
        <v>6417</v>
      </c>
      <c r="I6595" s="561" t="s">
        <v>34863</v>
      </c>
      <c r="J6595" s="561" t="s">
        <v>7063</v>
      </c>
      <c r="K6595" s="562" t="s">
        <v>6444</v>
      </c>
      <c r="L6595" s="561" t="s">
        <v>25</v>
      </c>
    </row>
    <row r="6596" spans="1:12" x14ac:dyDescent="0.25">
      <c r="A6596" s="561" t="s">
        <v>6381</v>
      </c>
      <c r="B6596" s="561" t="s">
        <v>6382</v>
      </c>
      <c r="C6596" s="561" t="s">
        <v>6383</v>
      </c>
      <c r="D6596" s="561" t="s">
        <v>6384</v>
      </c>
      <c r="E6596" s="562" t="s">
        <v>22</v>
      </c>
      <c r="F6596" s="561" t="s">
        <v>22</v>
      </c>
      <c r="G6596" s="561" t="s">
        <v>35131</v>
      </c>
      <c r="H6596" s="561" t="s">
        <v>6419</v>
      </c>
      <c r="I6596" s="561" t="s">
        <v>34863</v>
      </c>
      <c r="J6596" s="561" t="s">
        <v>7063</v>
      </c>
      <c r="K6596" s="562" t="s">
        <v>24298</v>
      </c>
      <c r="L6596" s="561" t="s">
        <v>25</v>
      </c>
    </row>
    <row r="6597" spans="1:12" x14ac:dyDescent="0.25">
      <c r="A6597" s="561" t="s">
        <v>6381</v>
      </c>
      <c r="B6597" s="561" t="s">
        <v>6382</v>
      </c>
      <c r="C6597" s="561" t="s">
        <v>6383</v>
      </c>
      <c r="D6597" s="561" t="s">
        <v>6384</v>
      </c>
      <c r="E6597" s="562" t="s">
        <v>22</v>
      </c>
      <c r="F6597" s="561" t="s">
        <v>22</v>
      </c>
      <c r="G6597" s="561" t="s">
        <v>35132</v>
      </c>
      <c r="H6597" s="561" t="s">
        <v>6420</v>
      </c>
      <c r="I6597" s="561" t="s">
        <v>34863</v>
      </c>
      <c r="J6597" s="561" t="s">
        <v>7063</v>
      </c>
      <c r="K6597" s="562" t="s">
        <v>2708</v>
      </c>
      <c r="L6597" s="561" t="s">
        <v>25</v>
      </c>
    </row>
    <row r="6598" spans="1:12" x14ac:dyDescent="0.25">
      <c r="A6598" s="561" t="s">
        <v>6381</v>
      </c>
      <c r="B6598" s="561" t="s">
        <v>6382</v>
      </c>
      <c r="C6598" s="561" t="s">
        <v>6383</v>
      </c>
      <c r="D6598" s="561" t="s">
        <v>6384</v>
      </c>
      <c r="E6598" s="562" t="s">
        <v>22</v>
      </c>
      <c r="F6598" s="561" t="s">
        <v>22</v>
      </c>
      <c r="G6598" s="561" t="s">
        <v>35133</v>
      </c>
      <c r="H6598" s="561" t="s">
        <v>6421</v>
      </c>
      <c r="I6598" s="561" t="s">
        <v>34863</v>
      </c>
      <c r="J6598" s="561" t="s">
        <v>7063</v>
      </c>
      <c r="K6598" s="562" t="s">
        <v>605</v>
      </c>
      <c r="L6598" s="561" t="s">
        <v>25</v>
      </c>
    </row>
    <row r="6599" spans="1:12" x14ac:dyDescent="0.25">
      <c r="A6599" s="561" t="s">
        <v>6381</v>
      </c>
      <c r="B6599" s="561" t="s">
        <v>6382</v>
      </c>
      <c r="C6599" s="561" t="s">
        <v>6383</v>
      </c>
      <c r="D6599" s="561" t="s">
        <v>6384</v>
      </c>
      <c r="E6599" s="562" t="s">
        <v>22</v>
      </c>
      <c r="F6599" s="561" t="s">
        <v>22</v>
      </c>
      <c r="G6599" s="561" t="s">
        <v>35134</v>
      </c>
      <c r="H6599" s="561" t="s">
        <v>6423</v>
      </c>
      <c r="I6599" s="561" t="s">
        <v>34863</v>
      </c>
      <c r="J6599" s="561" t="s">
        <v>7063</v>
      </c>
      <c r="K6599" s="562" t="s">
        <v>5042</v>
      </c>
      <c r="L6599" s="561" t="s">
        <v>25</v>
      </c>
    </row>
    <row r="6600" spans="1:12" x14ac:dyDescent="0.25">
      <c r="A6600" s="561" t="s">
        <v>6381</v>
      </c>
      <c r="B6600" s="561" t="s">
        <v>6382</v>
      </c>
      <c r="C6600" s="561" t="s">
        <v>6383</v>
      </c>
      <c r="D6600" s="561" t="s">
        <v>6384</v>
      </c>
      <c r="E6600" s="562" t="s">
        <v>22</v>
      </c>
      <c r="F6600" s="561" t="s">
        <v>22</v>
      </c>
      <c r="G6600" s="561" t="s">
        <v>35135</v>
      </c>
      <c r="H6600" s="561" t="s">
        <v>6424</v>
      </c>
      <c r="I6600" s="561" t="s">
        <v>34863</v>
      </c>
      <c r="J6600" s="561" t="s">
        <v>7063</v>
      </c>
      <c r="K6600" s="562" t="s">
        <v>7384</v>
      </c>
      <c r="L6600" s="561" t="s">
        <v>25</v>
      </c>
    </row>
    <row r="6601" spans="1:12" x14ac:dyDescent="0.25">
      <c r="A6601" s="561" t="s">
        <v>6381</v>
      </c>
      <c r="B6601" s="561" t="s">
        <v>6382</v>
      </c>
      <c r="C6601" s="561" t="s">
        <v>6383</v>
      </c>
      <c r="D6601" s="561" t="s">
        <v>6384</v>
      </c>
      <c r="E6601" s="562" t="s">
        <v>22</v>
      </c>
      <c r="F6601" s="561" t="s">
        <v>22</v>
      </c>
      <c r="G6601" s="561" t="s">
        <v>35136</v>
      </c>
      <c r="H6601" s="561" t="s">
        <v>6425</v>
      </c>
      <c r="I6601" s="561" t="s">
        <v>33151</v>
      </c>
      <c r="J6601" s="561" t="s">
        <v>7063</v>
      </c>
      <c r="K6601" s="562" t="s">
        <v>124</v>
      </c>
      <c r="L6601" s="561" t="s">
        <v>25</v>
      </c>
    </row>
    <row r="6602" spans="1:12" x14ac:dyDescent="0.25">
      <c r="A6602" s="561" t="s">
        <v>6381</v>
      </c>
      <c r="B6602" s="561" t="s">
        <v>6382</v>
      </c>
      <c r="C6602" s="561" t="s">
        <v>6383</v>
      </c>
      <c r="D6602" s="561" t="s">
        <v>6384</v>
      </c>
      <c r="E6602" s="562" t="s">
        <v>22</v>
      </c>
      <c r="F6602" s="561" t="s">
        <v>22</v>
      </c>
      <c r="G6602" s="561" t="s">
        <v>35137</v>
      </c>
      <c r="H6602" s="561" t="s">
        <v>6426</v>
      </c>
      <c r="I6602" s="561" t="s">
        <v>33151</v>
      </c>
      <c r="J6602" s="561" t="s">
        <v>7063</v>
      </c>
      <c r="K6602" s="562" t="s">
        <v>772</v>
      </c>
      <c r="L6602" s="561" t="s">
        <v>25</v>
      </c>
    </row>
    <row r="6603" spans="1:12" x14ac:dyDescent="0.25">
      <c r="A6603" s="561" t="s">
        <v>6381</v>
      </c>
      <c r="B6603" s="561" t="s">
        <v>6382</v>
      </c>
      <c r="C6603" s="561" t="s">
        <v>6383</v>
      </c>
      <c r="D6603" s="561" t="s">
        <v>6384</v>
      </c>
      <c r="E6603" s="562" t="s">
        <v>22</v>
      </c>
      <c r="F6603" s="561" t="s">
        <v>22</v>
      </c>
      <c r="G6603" s="561" t="s">
        <v>35138</v>
      </c>
      <c r="H6603" s="561" t="s">
        <v>6428</v>
      </c>
      <c r="I6603" s="561" t="s">
        <v>33151</v>
      </c>
      <c r="J6603" s="561" t="s">
        <v>7063</v>
      </c>
      <c r="K6603" s="562" t="s">
        <v>7192</v>
      </c>
      <c r="L6603" s="561" t="s">
        <v>25</v>
      </c>
    </row>
    <row r="6604" spans="1:12" x14ac:dyDescent="0.25">
      <c r="A6604" s="561" t="s">
        <v>6381</v>
      </c>
      <c r="B6604" s="561" t="s">
        <v>6382</v>
      </c>
      <c r="C6604" s="561" t="s">
        <v>6383</v>
      </c>
      <c r="D6604" s="561" t="s">
        <v>6384</v>
      </c>
      <c r="E6604" s="562" t="s">
        <v>22</v>
      </c>
      <c r="F6604" s="561" t="s">
        <v>22</v>
      </c>
      <c r="G6604" s="561" t="s">
        <v>35139</v>
      </c>
      <c r="H6604" s="561" t="s">
        <v>6430</v>
      </c>
      <c r="I6604" s="561" t="s">
        <v>33151</v>
      </c>
      <c r="J6604" s="561" t="s">
        <v>7063</v>
      </c>
      <c r="K6604" s="562" t="s">
        <v>38951</v>
      </c>
      <c r="L6604" s="561" t="s">
        <v>25</v>
      </c>
    </row>
    <row r="6605" spans="1:12" x14ac:dyDescent="0.25">
      <c r="A6605" s="561" t="s">
        <v>6381</v>
      </c>
      <c r="B6605" s="561" t="s">
        <v>6382</v>
      </c>
      <c r="C6605" s="561" t="s">
        <v>6383</v>
      </c>
      <c r="D6605" s="561" t="s">
        <v>6384</v>
      </c>
      <c r="E6605" s="562" t="s">
        <v>22</v>
      </c>
      <c r="F6605" s="561" t="s">
        <v>22</v>
      </c>
      <c r="G6605" s="561" t="s">
        <v>35140</v>
      </c>
      <c r="H6605" s="561" t="s">
        <v>6431</v>
      </c>
      <c r="I6605" s="561" t="s">
        <v>33151</v>
      </c>
      <c r="J6605" s="561" t="s">
        <v>7063</v>
      </c>
      <c r="K6605" s="562" t="s">
        <v>8012</v>
      </c>
      <c r="L6605" s="561" t="s">
        <v>25</v>
      </c>
    </row>
    <row r="6606" spans="1:12" x14ac:dyDescent="0.25">
      <c r="A6606" s="561" t="s">
        <v>6381</v>
      </c>
      <c r="B6606" s="561" t="s">
        <v>6382</v>
      </c>
      <c r="C6606" s="561" t="s">
        <v>6383</v>
      </c>
      <c r="D6606" s="561" t="s">
        <v>6384</v>
      </c>
      <c r="E6606" s="562" t="s">
        <v>22</v>
      </c>
      <c r="F6606" s="561" t="s">
        <v>22</v>
      </c>
      <c r="G6606" s="561" t="s">
        <v>35141</v>
      </c>
      <c r="H6606" s="561" t="s">
        <v>6432</v>
      </c>
      <c r="I6606" s="561" t="s">
        <v>33151</v>
      </c>
      <c r="J6606" s="561" t="s">
        <v>7063</v>
      </c>
      <c r="K6606" s="562" t="s">
        <v>6196</v>
      </c>
      <c r="L6606" s="561" t="s">
        <v>25</v>
      </c>
    </row>
    <row r="6607" spans="1:12" x14ac:dyDescent="0.25">
      <c r="A6607" s="561" t="s">
        <v>6381</v>
      </c>
      <c r="B6607" s="561" t="s">
        <v>6382</v>
      </c>
      <c r="C6607" s="561" t="s">
        <v>6383</v>
      </c>
      <c r="D6607" s="561" t="s">
        <v>6384</v>
      </c>
      <c r="E6607" s="562" t="s">
        <v>22</v>
      </c>
      <c r="F6607" s="561" t="s">
        <v>22</v>
      </c>
      <c r="G6607" s="561" t="s">
        <v>35142</v>
      </c>
      <c r="H6607" s="561" t="s">
        <v>6434</v>
      </c>
      <c r="I6607" s="561" t="s">
        <v>33151</v>
      </c>
      <c r="J6607" s="561" t="s">
        <v>7063</v>
      </c>
      <c r="K6607" s="562" t="s">
        <v>138</v>
      </c>
      <c r="L6607" s="561" t="s">
        <v>25</v>
      </c>
    </row>
    <row r="6608" spans="1:12" x14ac:dyDescent="0.25">
      <c r="A6608" s="561" t="s">
        <v>6381</v>
      </c>
      <c r="B6608" s="561" t="s">
        <v>6382</v>
      </c>
      <c r="C6608" s="561" t="s">
        <v>6383</v>
      </c>
      <c r="D6608" s="561" t="s">
        <v>6384</v>
      </c>
      <c r="E6608" s="562" t="s">
        <v>22</v>
      </c>
      <c r="F6608" s="561" t="s">
        <v>22</v>
      </c>
      <c r="G6608" s="561" t="s">
        <v>35143</v>
      </c>
      <c r="H6608" s="561" t="s">
        <v>6435</v>
      </c>
      <c r="I6608" s="561" t="s">
        <v>33151</v>
      </c>
      <c r="J6608" s="561" t="s">
        <v>7063</v>
      </c>
      <c r="K6608" s="562" t="s">
        <v>874</v>
      </c>
      <c r="L6608" s="561" t="s">
        <v>25</v>
      </c>
    </row>
    <row r="6609" spans="1:12" x14ac:dyDescent="0.25">
      <c r="A6609" s="561" t="s">
        <v>6381</v>
      </c>
      <c r="B6609" s="561" t="s">
        <v>6382</v>
      </c>
      <c r="C6609" s="561" t="s">
        <v>6383</v>
      </c>
      <c r="D6609" s="561" t="s">
        <v>6384</v>
      </c>
      <c r="E6609" s="562" t="s">
        <v>22</v>
      </c>
      <c r="F6609" s="561" t="s">
        <v>22</v>
      </c>
      <c r="G6609" s="561" t="s">
        <v>35144</v>
      </c>
      <c r="H6609" s="561" t="s">
        <v>6436</v>
      </c>
      <c r="I6609" s="561" t="s">
        <v>33151</v>
      </c>
      <c r="J6609" s="561" t="s">
        <v>7063</v>
      </c>
      <c r="K6609" s="562" t="s">
        <v>3679</v>
      </c>
      <c r="L6609" s="561" t="s">
        <v>25</v>
      </c>
    </row>
    <row r="6610" spans="1:12" x14ac:dyDescent="0.25">
      <c r="A6610" s="561" t="s">
        <v>6381</v>
      </c>
      <c r="B6610" s="561" t="s">
        <v>6382</v>
      </c>
      <c r="C6610" s="561" t="s">
        <v>6383</v>
      </c>
      <c r="D6610" s="561" t="s">
        <v>6384</v>
      </c>
      <c r="E6610" s="562" t="s">
        <v>22</v>
      </c>
      <c r="F6610" s="561" t="s">
        <v>22</v>
      </c>
      <c r="G6610" s="561" t="s">
        <v>35145</v>
      </c>
      <c r="H6610" s="561" t="s">
        <v>6437</v>
      </c>
      <c r="I6610" s="561" t="s">
        <v>33151</v>
      </c>
      <c r="J6610" s="561" t="s">
        <v>7063</v>
      </c>
      <c r="K6610" s="562" t="s">
        <v>34563</v>
      </c>
      <c r="L6610" s="561" t="s">
        <v>25</v>
      </c>
    </row>
    <row r="6611" spans="1:12" x14ac:dyDescent="0.25">
      <c r="A6611" s="561" t="s">
        <v>6381</v>
      </c>
      <c r="B6611" s="561" t="s">
        <v>6382</v>
      </c>
      <c r="C6611" s="561" t="s">
        <v>6383</v>
      </c>
      <c r="D6611" s="561" t="s">
        <v>6384</v>
      </c>
      <c r="E6611" s="562" t="s">
        <v>22</v>
      </c>
      <c r="F6611" s="561" t="s">
        <v>22</v>
      </c>
      <c r="G6611" s="561" t="s">
        <v>35146</v>
      </c>
      <c r="H6611" s="561" t="s">
        <v>6438</v>
      </c>
      <c r="I6611" s="561" t="s">
        <v>33151</v>
      </c>
      <c r="J6611" s="561" t="s">
        <v>7063</v>
      </c>
      <c r="K6611" s="562" t="s">
        <v>6429</v>
      </c>
      <c r="L6611" s="561" t="s">
        <v>25</v>
      </c>
    </row>
    <row r="6612" spans="1:12" x14ac:dyDescent="0.25">
      <c r="A6612" s="561" t="s">
        <v>6381</v>
      </c>
      <c r="B6612" s="561" t="s">
        <v>6382</v>
      </c>
      <c r="C6612" s="561" t="s">
        <v>6383</v>
      </c>
      <c r="D6612" s="561" t="s">
        <v>6384</v>
      </c>
      <c r="E6612" s="562" t="s">
        <v>22</v>
      </c>
      <c r="F6612" s="561" t="s">
        <v>22</v>
      </c>
      <c r="G6612" s="561" t="s">
        <v>35147</v>
      </c>
      <c r="H6612" s="561" t="s">
        <v>6439</v>
      </c>
      <c r="I6612" s="561" t="s">
        <v>33151</v>
      </c>
      <c r="J6612" s="561" t="s">
        <v>7063</v>
      </c>
      <c r="K6612" s="562" t="s">
        <v>2565</v>
      </c>
      <c r="L6612" s="561" t="s">
        <v>25</v>
      </c>
    </row>
    <row r="6613" spans="1:12" x14ac:dyDescent="0.25">
      <c r="A6613" s="561" t="s">
        <v>6381</v>
      </c>
      <c r="B6613" s="561" t="s">
        <v>6382</v>
      </c>
      <c r="C6613" s="561" t="s">
        <v>6383</v>
      </c>
      <c r="D6613" s="561" t="s">
        <v>6384</v>
      </c>
      <c r="E6613" s="562" t="s">
        <v>22</v>
      </c>
      <c r="F6613" s="561" t="s">
        <v>22</v>
      </c>
      <c r="G6613" s="561" t="s">
        <v>35148</v>
      </c>
      <c r="H6613" s="561" t="s">
        <v>6440</v>
      </c>
      <c r="I6613" s="561" t="s">
        <v>33151</v>
      </c>
      <c r="J6613" s="561" t="s">
        <v>7063</v>
      </c>
      <c r="K6613" s="562" t="s">
        <v>986</v>
      </c>
      <c r="L6613" s="561" t="s">
        <v>25</v>
      </c>
    </row>
    <row r="6614" spans="1:12" x14ac:dyDescent="0.25">
      <c r="A6614" s="561" t="s">
        <v>6381</v>
      </c>
      <c r="B6614" s="561" t="s">
        <v>6382</v>
      </c>
      <c r="C6614" s="561" t="s">
        <v>6383</v>
      </c>
      <c r="D6614" s="561" t="s">
        <v>6384</v>
      </c>
      <c r="E6614" s="562" t="s">
        <v>22</v>
      </c>
      <c r="F6614" s="561" t="s">
        <v>22</v>
      </c>
      <c r="G6614" s="561" t="s">
        <v>35149</v>
      </c>
      <c r="H6614" s="561" t="s">
        <v>6441</v>
      </c>
      <c r="I6614" s="561" t="s">
        <v>33151</v>
      </c>
      <c r="J6614" s="561" t="s">
        <v>7063</v>
      </c>
      <c r="K6614" s="562" t="s">
        <v>3184</v>
      </c>
      <c r="L6614" s="561" t="s">
        <v>25</v>
      </c>
    </row>
    <row r="6615" spans="1:12" x14ac:dyDescent="0.25">
      <c r="A6615" s="561" t="s">
        <v>6381</v>
      </c>
      <c r="B6615" s="561" t="s">
        <v>6382</v>
      </c>
      <c r="C6615" s="561" t="s">
        <v>6383</v>
      </c>
      <c r="D6615" s="561" t="s">
        <v>6384</v>
      </c>
      <c r="E6615" s="562" t="s">
        <v>22</v>
      </c>
      <c r="F6615" s="561" t="s">
        <v>22</v>
      </c>
      <c r="G6615" s="561" t="s">
        <v>35150</v>
      </c>
      <c r="H6615" s="561" t="s">
        <v>6442</v>
      </c>
      <c r="I6615" s="561" t="s">
        <v>34863</v>
      </c>
      <c r="J6615" s="561" t="s">
        <v>7063</v>
      </c>
      <c r="K6615" s="562" t="s">
        <v>8003</v>
      </c>
      <c r="L6615" s="561" t="s">
        <v>25</v>
      </c>
    </row>
    <row r="6616" spans="1:12" x14ac:dyDescent="0.25">
      <c r="A6616" s="561" t="s">
        <v>6381</v>
      </c>
      <c r="B6616" s="561" t="s">
        <v>6382</v>
      </c>
      <c r="C6616" s="561" t="s">
        <v>6383</v>
      </c>
      <c r="D6616" s="561" t="s">
        <v>6384</v>
      </c>
      <c r="E6616" s="562" t="s">
        <v>22</v>
      </c>
      <c r="F6616" s="561" t="s">
        <v>22</v>
      </c>
      <c r="G6616" s="561" t="s">
        <v>35151</v>
      </c>
      <c r="H6616" s="561" t="s">
        <v>6443</v>
      </c>
      <c r="I6616" s="561" t="s">
        <v>34863</v>
      </c>
      <c r="J6616" s="561" t="s">
        <v>7063</v>
      </c>
      <c r="K6616" s="562" t="s">
        <v>888</v>
      </c>
      <c r="L6616" s="561" t="s">
        <v>25</v>
      </c>
    </row>
    <row r="6617" spans="1:12" x14ac:dyDescent="0.25">
      <c r="A6617" s="561" t="s">
        <v>6381</v>
      </c>
      <c r="B6617" s="561" t="s">
        <v>6382</v>
      </c>
      <c r="C6617" s="561" t="s">
        <v>6383</v>
      </c>
      <c r="D6617" s="561" t="s">
        <v>6384</v>
      </c>
      <c r="E6617" s="562" t="s">
        <v>22</v>
      </c>
      <c r="F6617" s="561" t="s">
        <v>22</v>
      </c>
      <c r="G6617" s="561" t="s">
        <v>35152</v>
      </c>
      <c r="H6617" s="561" t="s">
        <v>6445</v>
      </c>
      <c r="I6617" s="561" t="s">
        <v>34863</v>
      </c>
      <c r="J6617" s="561" t="s">
        <v>7063</v>
      </c>
      <c r="K6617" s="562" t="s">
        <v>7187</v>
      </c>
      <c r="L6617" s="561" t="s">
        <v>25</v>
      </c>
    </row>
    <row r="6618" spans="1:12" x14ac:dyDescent="0.25">
      <c r="A6618" s="561" t="s">
        <v>6381</v>
      </c>
      <c r="B6618" s="561" t="s">
        <v>6382</v>
      </c>
      <c r="C6618" s="561" t="s">
        <v>6383</v>
      </c>
      <c r="D6618" s="561" t="s">
        <v>6384</v>
      </c>
      <c r="E6618" s="562" t="s">
        <v>22</v>
      </c>
      <c r="F6618" s="561" t="s">
        <v>22</v>
      </c>
      <c r="G6618" s="561" t="s">
        <v>35153</v>
      </c>
      <c r="H6618" s="561" t="s">
        <v>6447</v>
      </c>
      <c r="I6618" s="561" t="s">
        <v>34863</v>
      </c>
      <c r="J6618" s="561" t="s">
        <v>7063</v>
      </c>
      <c r="K6618" s="562" t="s">
        <v>7086</v>
      </c>
      <c r="L6618" s="561" t="s">
        <v>25</v>
      </c>
    </row>
    <row r="6619" spans="1:12" x14ac:dyDescent="0.25">
      <c r="A6619" s="561" t="s">
        <v>6381</v>
      </c>
      <c r="B6619" s="561" t="s">
        <v>6382</v>
      </c>
      <c r="C6619" s="561" t="s">
        <v>6383</v>
      </c>
      <c r="D6619" s="561" t="s">
        <v>6384</v>
      </c>
      <c r="E6619" s="562" t="s">
        <v>22</v>
      </c>
      <c r="F6619" s="561" t="s">
        <v>22</v>
      </c>
      <c r="G6619" s="561" t="s">
        <v>35154</v>
      </c>
      <c r="H6619" s="561" t="s">
        <v>6448</v>
      </c>
      <c r="I6619" s="561" t="s">
        <v>34863</v>
      </c>
      <c r="J6619" s="561" t="s">
        <v>7063</v>
      </c>
      <c r="K6619" s="562" t="s">
        <v>7643</v>
      </c>
      <c r="L6619" s="561" t="s">
        <v>25</v>
      </c>
    </row>
    <row r="6620" spans="1:12" x14ac:dyDescent="0.25">
      <c r="A6620" s="561" t="s">
        <v>6381</v>
      </c>
      <c r="B6620" s="561" t="s">
        <v>6382</v>
      </c>
      <c r="C6620" s="561" t="s">
        <v>6383</v>
      </c>
      <c r="D6620" s="561" t="s">
        <v>6384</v>
      </c>
      <c r="E6620" s="562" t="s">
        <v>22</v>
      </c>
      <c r="F6620" s="561" t="s">
        <v>22</v>
      </c>
      <c r="G6620" s="561" t="s">
        <v>35155</v>
      </c>
      <c r="H6620" s="561" t="s">
        <v>6450</v>
      </c>
      <c r="I6620" s="561" t="s">
        <v>34863</v>
      </c>
      <c r="J6620" s="561" t="s">
        <v>7063</v>
      </c>
      <c r="K6620" s="562" t="s">
        <v>602</v>
      </c>
      <c r="L6620" s="561" t="s">
        <v>25</v>
      </c>
    </row>
    <row r="6621" spans="1:12" x14ac:dyDescent="0.25">
      <c r="A6621" s="561" t="s">
        <v>6381</v>
      </c>
      <c r="B6621" s="561" t="s">
        <v>6382</v>
      </c>
      <c r="C6621" s="561" t="s">
        <v>6383</v>
      </c>
      <c r="D6621" s="561" t="s">
        <v>6384</v>
      </c>
      <c r="E6621" s="562" t="s">
        <v>22</v>
      </c>
      <c r="F6621" s="561" t="s">
        <v>22</v>
      </c>
      <c r="G6621" s="561" t="s">
        <v>35156</v>
      </c>
      <c r="H6621" s="561" t="s">
        <v>6451</v>
      </c>
      <c r="I6621" s="561" t="s">
        <v>34863</v>
      </c>
      <c r="J6621" s="561" t="s">
        <v>7063</v>
      </c>
      <c r="K6621" s="562" t="s">
        <v>8036</v>
      </c>
      <c r="L6621" s="561" t="s">
        <v>25</v>
      </c>
    </row>
    <row r="6622" spans="1:12" x14ac:dyDescent="0.25">
      <c r="A6622" s="561" t="s">
        <v>6381</v>
      </c>
      <c r="B6622" s="561" t="s">
        <v>6382</v>
      </c>
      <c r="C6622" s="561" t="s">
        <v>6383</v>
      </c>
      <c r="D6622" s="561" t="s">
        <v>6384</v>
      </c>
      <c r="E6622" s="562" t="s">
        <v>22</v>
      </c>
      <c r="F6622" s="561" t="s">
        <v>22</v>
      </c>
      <c r="G6622" s="561" t="s">
        <v>35157</v>
      </c>
      <c r="H6622" s="561" t="s">
        <v>6452</v>
      </c>
      <c r="I6622" s="561" t="s">
        <v>34863</v>
      </c>
      <c r="J6622" s="561" t="s">
        <v>7063</v>
      </c>
      <c r="K6622" s="562" t="s">
        <v>1198</v>
      </c>
      <c r="L6622" s="561" t="s">
        <v>25</v>
      </c>
    </row>
    <row r="6623" spans="1:12" x14ac:dyDescent="0.25">
      <c r="A6623" s="561" t="s">
        <v>6381</v>
      </c>
      <c r="B6623" s="561" t="s">
        <v>6382</v>
      </c>
      <c r="C6623" s="561" t="s">
        <v>6383</v>
      </c>
      <c r="D6623" s="561" t="s">
        <v>6384</v>
      </c>
      <c r="E6623" s="562" t="s">
        <v>22</v>
      </c>
      <c r="F6623" s="561" t="s">
        <v>22</v>
      </c>
      <c r="G6623" s="561" t="s">
        <v>35158</v>
      </c>
      <c r="H6623" s="561" t="s">
        <v>6453</v>
      </c>
      <c r="I6623" s="561" t="s">
        <v>34863</v>
      </c>
      <c r="J6623" s="561" t="s">
        <v>7063</v>
      </c>
      <c r="K6623" s="562" t="s">
        <v>1232</v>
      </c>
      <c r="L6623" s="561" t="s">
        <v>25</v>
      </c>
    </row>
    <row r="6624" spans="1:12" x14ac:dyDescent="0.25">
      <c r="A6624" s="561" t="s">
        <v>6381</v>
      </c>
      <c r="B6624" s="561" t="s">
        <v>6382</v>
      </c>
      <c r="C6624" s="561" t="s">
        <v>6383</v>
      </c>
      <c r="D6624" s="561" t="s">
        <v>6384</v>
      </c>
      <c r="E6624" s="562" t="s">
        <v>22</v>
      </c>
      <c r="F6624" s="561" t="s">
        <v>22</v>
      </c>
      <c r="G6624" s="561" t="s">
        <v>35159</v>
      </c>
      <c r="H6624" s="561" t="s">
        <v>6454</v>
      </c>
      <c r="I6624" s="561" t="s">
        <v>34863</v>
      </c>
      <c r="J6624" s="561" t="s">
        <v>7063</v>
      </c>
      <c r="K6624" s="562" t="s">
        <v>2769</v>
      </c>
      <c r="L6624" s="561" t="s">
        <v>25</v>
      </c>
    </row>
    <row r="6625" spans="1:12" x14ac:dyDescent="0.25">
      <c r="A6625" s="561" t="s">
        <v>6381</v>
      </c>
      <c r="B6625" s="561" t="s">
        <v>6382</v>
      </c>
      <c r="C6625" s="561" t="s">
        <v>6383</v>
      </c>
      <c r="D6625" s="561" t="s">
        <v>6384</v>
      </c>
      <c r="E6625" s="562" t="s">
        <v>22</v>
      </c>
      <c r="F6625" s="561" t="s">
        <v>22</v>
      </c>
      <c r="G6625" s="561" t="s">
        <v>35160</v>
      </c>
      <c r="H6625" s="561" t="s">
        <v>6455</v>
      </c>
      <c r="I6625" s="561" t="s">
        <v>25535</v>
      </c>
      <c r="J6625" s="561" t="s">
        <v>7063</v>
      </c>
      <c r="K6625" s="562" t="s">
        <v>1844</v>
      </c>
      <c r="L6625" s="561" t="s">
        <v>25</v>
      </c>
    </row>
    <row r="6626" spans="1:12" x14ac:dyDescent="0.25">
      <c r="A6626" s="561" t="s">
        <v>6381</v>
      </c>
      <c r="B6626" s="561" t="s">
        <v>6382</v>
      </c>
      <c r="C6626" s="561" t="s">
        <v>6383</v>
      </c>
      <c r="D6626" s="561" t="s">
        <v>6384</v>
      </c>
      <c r="E6626" s="562" t="s">
        <v>22</v>
      </c>
      <c r="F6626" s="561" t="s">
        <v>22</v>
      </c>
      <c r="G6626" s="561" t="s">
        <v>35161</v>
      </c>
      <c r="H6626" s="561" t="s">
        <v>6456</v>
      </c>
      <c r="I6626" s="561" t="s">
        <v>25535</v>
      </c>
      <c r="J6626" s="561" t="s">
        <v>7063</v>
      </c>
      <c r="K6626" s="562" t="s">
        <v>30580</v>
      </c>
      <c r="L6626" s="561" t="s">
        <v>25</v>
      </c>
    </row>
    <row r="6627" spans="1:12" x14ac:dyDescent="0.25">
      <c r="A6627" s="561" t="s">
        <v>6381</v>
      </c>
      <c r="B6627" s="561" t="s">
        <v>6382</v>
      </c>
      <c r="C6627" s="561" t="s">
        <v>6383</v>
      </c>
      <c r="D6627" s="561" t="s">
        <v>6384</v>
      </c>
      <c r="E6627" s="562" t="s">
        <v>22</v>
      </c>
      <c r="F6627" s="561" t="s">
        <v>22</v>
      </c>
      <c r="G6627" s="561" t="s">
        <v>35162</v>
      </c>
      <c r="H6627" s="561" t="s">
        <v>6458</v>
      </c>
      <c r="I6627" s="561" t="s">
        <v>25535</v>
      </c>
      <c r="J6627" s="561" t="s">
        <v>7063</v>
      </c>
      <c r="K6627" s="562" t="s">
        <v>688</v>
      </c>
      <c r="L6627" s="561" t="s">
        <v>25</v>
      </c>
    </row>
    <row r="6628" spans="1:12" x14ac:dyDescent="0.25">
      <c r="A6628" s="561" t="s">
        <v>6381</v>
      </c>
      <c r="B6628" s="561" t="s">
        <v>6382</v>
      </c>
      <c r="C6628" s="561" t="s">
        <v>6459</v>
      </c>
      <c r="D6628" s="561" t="s">
        <v>6460</v>
      </c>
      <c r="E6628" s="562" t="s">
        <v>22</v>
      </c>
      <c r="F6628" s="561" t="s">
        <v>22</v>
      </c>
      <c r="G6628" s="561" t="s">
        <v>35163</v>
      </c>
      <c r="H6628" s="561" t="s">
        <v>6462</v>
      </c>
      <c r="I6628" s="561" t="s">
        <v>33151</v>
      </c>
      <c r="J6628" s="561" t="s">
        <v>7063</v>
      </c>
      <c r="K6628" s="562" t="s">
        <v>805</v>
      </c>
      <c r="L6628" s="561" t="s">
        <v>25</v>
      </c>
    </row>
    <row r="6629" spans="1:12" x14ac:dyDescent="0.25">
      <c r="A6629" s="561" t="s">
        <v>6381</v>
      </c>
      <c r="B6629" s="561" t="s">
        <v>6382</v>
      </c>
      <c r="C6629" s="561" t="s">
        <v>6459</v>
      </c>
      <c r="D6629" s="561" t="s">
        <v>6460</v>
      </c>
      <c r="E6629" s="562" t="s">
        <v>22</v>
      </c>
      <c r="F6629" s="561" t="s">
        <v>22</v>
      </c>
      <c r="G6629" s="561" t="s">
        <v>35165</v>
      </c>
      <c r="H6629" s="561" t="s">
        <v>6463</v>
      </c>
      <c r="I6629" s="561" t="s">
        <v>33151</v>
      </c>
      <c r="J6629" s="561" t="s">
        <v>7063</v>
      </c>
      <c r="K6629" s="562" t="s">
        <v>5275</v>
      </c>
      <c r="L6629" s="561" t="s">
        <v>25</v>
      </c>
    </row>
    <row r="6630" spans="1:12" x14ac:dyDescent="0.25">
      <c r="A6630" s="561" t="s">
        <v>6381</v>
      </c>
      <c r="B6630" s="561" t="s">
        <v>6382</v>
      </c>
      <c r="C6630" s="561" t="s">
        <v>6459</v>
      </c>
      <c r="D6630" s="561" t="s">
        <v>6460</v>
      </c>
      <c r="E6630" s="562" t="s">
        <v>22</v>
      </c>
      <c r="F6630" s="561" t="s">
        <v>22</v>
      </c>
      <c r="G6630" s="561" t="s">
        <v>35166</v>
      </c>
      <c r="H6630" s="561" t="s">
        <v>6466</v>
      </c>
      <c r="I6630" s="561" t="s">
        <v>33151</v>
      </c>
      <c r="J6630" s="561" t="s">
        <v>7063</v>
      </c>
      <c r="K6630" s="562" t="s">
        <v>7523</v>
      </c>
      <c r="L6630" s="561" t="s">
        <v>25</v>
      </c>
    </row>
    <row r="6631" spans="1:12" x14ac:dyDescent="0.25">
      <c r="A6631" s="561" t="s">
        <v>6381</v>
      </c>
      <c r="B6631" s="561" t="s">
        <v>6382</v>
      </c>
      <c r="C6631" s="561" t="s">
        <v>6459</v>
      </c>
      <c r="D6631" s="561" t="s">
        <v>6460</v>
      </c>
      <c r="E6631" s="562" t="s">
        <v>22</v>
      </c>
      <c r="F6631" s="561" t="s">
        <v>22</v>
      </c>
      <c r="G6631" s="561" t="s">
        <v>35167</v>
      </c>
      <c r="H6631" s="561" t="s">
        <v>6467</v>
      </c>
      <c r="I6631" s="561" t="s">
        <v>33151</v>
      </c>
      <c r="J6631" s="561" t="s">
        <v>7063</v>
      </c>
      <c r="K6631" s="562" t="s">
        <v>6418</v>
      </c>
      <c r="L6631" s="561" t="s">
        <v>25</v>
      </c>
    </row>
    <row r="6632" spans="1:12" x14ac:dyDescent="0.25">
      <c r="A6632" s="561" t="s">
        <v>6381</v>
      </c>
      <c r="B6632" s="561" t="s">
        <v>6382</v>
      </c>
      <c r="C6632" s="561" t="s">
        <v>6459</v>
      </c>
      <c r="D6632" s="561" t="s">
        <v>6460</v>
      </c>
      <c r="E6632" s="562" t="s">
        <v>22</v>
      </c>
      <c r="F6632" s="561" t="s">
        <v>22</v>
      </c>
      <c r="G6632" s="561" t="s">
        <v>35168</v>
      </c>
      <c r="H6632" s="561" t="s">
        <v>6464</v>
      </c>
      <c r="I6632" s="561" t="s">
        <v>33151</v>
      </c>
      <c r="J6632" s="561" t="s">
        <v>7063</v>
      </c>
      <c r="K6632" s="562" t="s">
        <v>7141</v>
      </c>
      <c r="L6632" s="561" t="s">
        <v>25</v>
      </c>
    </row>
    <row r="6633" spans="1:12" x14ac:dyDescent="0.25">
      <c r="A6633" s="561" t="s">
        <v>6381</v>
      </c>
      <c r="B6633" s="561" t="s">
        <v>6382</v>
      </c>
      <c r="C6633" s="561" t="s">
        <v>6459</v>
      </c>
      <c r="D6633" s="561" t="s">
        <v>6460</v>
      </c>
      <c r="E6633" s="562" t="s">
        <v>22</v>
      </c>
      <c r="F6633" s="561" t="s">
        <v>22</v>
      </c>
      <c r="G6633" s="561" t="s">
        <v>35169</v>
      </c>
      <c r="H6633" s="561" t="s">
        <v>6465</v>
      </c>
      <c r="I6633" s="561" t="s">
        <v>33151</v>
      </c>
      <c r="J6633" s="561" t="s">
        <v>7063</v>
      </c>
      <c r="K6633" s="562" t="s">
        <v>1310</v>
      </c>
      <c r="L6633" s="561" t="s">
        <v>25</v>
      </c>
    </row>
    <row r="6634" spans="1:12" x14ac:dyDescent="0.25">
      <c r="A6634" s="561" t="s">
        <v>6381</v>
      </c>
      <c r="B6634" s="561" t="s">
        <v>6382</v>
      </c>
      <c r="C6634" s="561" t="s">
        <v>6459</v>
      </c>
      <c r="D6634" s="561" t="s">
        <v>6460</v>
      </c>
      <c r="E6634" s="562" t="s">
        <v>22</v>
      </c>
      <c r="F6634" s="561" t="s">
        <v>22</v>
      </c>
      <c r="G6634" s="561" t="s">
        <v>35170</v>
      </c>
      <c r="H6634" s="561" t="s">
        <v>6468</v>
      </c>
      <c r="I6634" s="561" t="s">
        <v>33151</v>
      </c>
      <c r="J6634" s="561" t="s">
        <v>7063</v>
      </c>
      <c r="K6634" s="562" t="s">
        <v>5408</v>
      </c>
      <c r="L6634" s="561" t="s">
        <v>25</v>
      </c>
    </row>
    <row r="6635" spans="1:12" x14ac:dyDescent="0.25">
      <c r="A6635" s="561" t="s">
        <v>6381</v>
      </c>
      <c r="B6635" s="561" t="s">
        <v>6382</v>
      </c>
      <c r="C6635" s="561" t="s">
        <v>6459</v>
      </c>
      <c r="D6635" s="561" t="s">
        <v>6460</v>
      </c>
      <c r="E6635" s="562" t="s">
        <v>22</v>
      </c>
      <c r="F6635" s="561" t="s">
        <v>22</v>
      </c>
      <c r="G6635" s="561" t="s">
        <v>35171</v>
      </c>
      <c r="H6635" s="561" t="s">
        <v>6469</v>
      </c>
      <c r="I6635" s="561" t="s">
        <v>33151</v>
      </c>
      <c r="J6635" s="561" t="s">
        <v>7063</v>
      </c>
      <c r="K6635" s="562" t="s">
        <v>1090</v>
      </c>
      <c r="L6635" s="561" t="s">
        <v>25</v>
      </c>
    </row>
    <row r="6636" spans="1:12" x14ac:dyDescent="0.25">
      <c r="A6636" s="561" t="s">
        <v>6381</v>
      </c>
      <c r="B6636" s="561" t="s">
        <v>6382</v>
      </c>
      <c r="C6636" s="561" t="s">
        <v>6470</v>
      </c>
      <c r="D6636" s="561" t="s">
        <v>6471</v>
      </c>
      <c r="E6636" s="562" t="s">
        <v>22</v>
      </c>
      <c r="F6636" s="561" t="s">
        <v>22</v>
      </c>
      <c r="G6636" s="561" t="s">
        <v>35172</v>
      </c>
      <c r="H6636" s="561" t="s">
        <v>6472</v>
      </c>
      <c r="I6636" s="561" t="s">
        <v>5500</v>
      </c>
      <c r="J6636" s="561" t="s">
        <v>7063</v>
      </c>
      <c r="K6636" s="562" t="s">
        <v>38952</v>
      </c>
      <c r="L6636" s="561" t="s">
        <v>25</v>
      </c>
    </row>
    <row r="6637" spans="1:12" x14ac:dyDescent="0.25">
      <c r="A6637" s="561" t="s">
        <v>6381</v>
      </c>
      <c r="B6637" s="561" t="s">
        <v>6382</v>
      </c>
      <c r="C6637" s="561" t="s">
        <v>6470</v>
      </c>
      <c r="D6637" s="561" t="s">
        <v>6471</v>
      </c>
      <c r="E6637" s="562" t="s">
        <v>22</v>
      </c>
      <c r="F6637" s="561" t="s">
        <v>22</v>
      </c>
      <c r="G6637" s="561" t="s">
        <v>35174</v>
      </c>
      <c r="H6637" s="561" t="s">
        <v>6473</v>
      </c>
      <c r="I6637" s="561" t="s">
        <v>5500</v>
      </c>
      <c r="J6637" s="561" t="s">
        <v>7063</v>
      </c>
      <c r="K6637" s="562" t="s">
        <v>38953</v>
      </c>
      <c r="L6637" s="561" t="s">
        <v>25</v>
      </c>
    </row>
    <row r="6638" spans="1:12" x14ac:dyDescent="0.25">
      <c r="A6638" s="561" t="s">
        <v>6381</v>
      </c>
      <c r="B6638" s="561" t="s">
        <v>6382</v>
      </c>
      <c r="C6638" s="561" t="s">
        <v>6470</v>
      </c>
      <c r="D6638" s="561" t="s">
        <v>6471</v>
      </c>
      <c r="E6638" s="562" t="s">
        <v>22</v>
      </c>
      <c r="F6638" s="561" t="s">
        <v>22</v>
      </c>
      <c r="G6638" s="561" t="s">
        <v>35176</v>
      </c>
      <c r="H6638" s="561" t="s">
        <v>35177</v>
      </c>
      <c r="I6638" s="561" t="s">
        <v>5500</v>
      </c>
      <c r="J6638" s="561" t="s">
        <v>7063</v>
      </c>
      <c r="K6638" s="562" t="s">
        <v>38954</v>
      </c>
      <c r="L6638" s="561" t="s">
        <v>25</v>
      </c>
    </row>
    <row r="6639" spans="1:12" x14ac:dyDescent="0.25">
      <c r="A6639" s="561" t="s">
        <v>6381</v>
      </c>
      <c r="B6639" s="561" t="s">
        <v>6382</v>
      </c>
      <c r="C6639" s="561" t="s">
        <v>6474</v>
      </c>
      <c r="D6639" s="561" t="s">
        <v>6475</v>
      </c>
      <c r="E6639" s="562" t="s">
        <v>22</v>
      </c>
      <c r="F6639" s="561" t="s">
        <v>22</v>
      </c>
      <c r="G6639" s="561" t="s">
        <v>35179</v>
      </c>
      <c r="H6639" s="561" t="s">
        <v>6476</v>
      </c>
      <c r="I6639" s="561" t="s">
        <v>25535</v>
      </c>
      <c r="J6639" s="561" t="s">
        <v>7063</v>
      </c>
      <c r="K6639" s="562" t="s">
        <v>1201</v>
      </c>
      <c r="L6639" s="561" t="s">
        <v>25</v>
      </c>
    </row>
    <row r="6640" spans="1:12" x14ac:dyDescent="0.25">
      <c r="A6640" s="561" t="s">
        <v>6381</v>
      </c>
      <c r="B6640" s="561" t="s">
        <v>6382</v>
      </c>
      <c r="C6640" s="561" t="s">
        <v>6474</v>
      </c>
      <c r="D6640" s="561" t="s">
        <v>6475</v>
      </c>
      <c r="E6640" s="562" t="s">
        <v>22</v>
      </c>
      <c r="F6640" s="561" t="s">
        <v>22</v>
      </c>
      <c r="G6640" s="561" t="s">
        <v>35180</v>
      </c>
      <c r="H6640" s="561" t="s">
        <v>6478</v>
      </c>
      <c r="I6640" s="561" t="s">
        <v>25535</v>
      </c>
      <c r="J6640" s="561" t="s">
        <v>7063</v>
      </c>
      <c r="K6640" s="562" t="s">
        <v>2470</v>
      </c>
      <c r="L6640" s="561" t="s">
        <v>25</v>
      </c>
    </row>
    <row r="6641" spans="1:12" x14ac:dyDescent="0.25">
      <c r="A6641" s="561" t="s">
        <v>6381</v>
      </c>
      <c r="B6641" s="561" t="s">
        <v>6382</v>
      </c>
      <c r="C6641" s="561" t="s">
        <v>6474</v>
      </c>
      <c r="D6641" s="561" t="s">
        <v>6475</v>
      </c>
      <c r="E6641" s="562" t="s">
        <v>22</v>
      </c>
      <c r="F6641" s="561" t="s">
        <v>22</v>
      </c>
      <c r="G6641" s="561" t="s">
        <v>35181</v>
      </c>
      <c r="H6641" s="561" t="s">
        <v>6480</v>
      </c>
      <c r="I6641" s="561" t="s">
        <v>25535</v>
      </c>
      <c r="J6641" s="561" t="s">
        <v>7063</v>
      </c>
      <c r="K6641" s="562" t="s">
        <v>8560</v>
      </c>
      <c r="L6641" s="561" t="s">
        <v>25</v>
      </c>
    </row>
    <row r="6642" spans="1:12" x14ac:dyDescent="0.25">
      <c r="A6642" s="561" t="s">
        <v>6381</v>
      </c>
      <c r="B6642" s="561" t="s">
        <v>6382</v>
      </c>
      <c r="C6642" s="561" t="s">
        <v>6474</v>
      </c>
      <c r="D6642" s="561" t="s">
        <v>6475</v>
      </c>
      <c r="E6642" s="562" t="s">
        <v>22</v>
      </c>
      <c r="F6642" s="561" t="s">
        <v>22</v>
      </c>
      <c r="G6642" s="561" t="s">
        <v>35182</v>
      </c>
      <c r="H6642" s="561" t="s">
        <v>6481</v>
      </c>
      <c r="I6642" s="561" t="s">
        <v>25535</v>
      </c>
      <c r="J6642" s="561" t="s">
        <v>7063</v>
      </c>
      <c r="K6642" s="562" t="s">
        <v>38955</v>
      </c>
      <c r="L6642" s="561" t="s">
        <v>25</v>
      </c>
    </row>
    <row r="6643" spans="1:12" x14ac:dyDescent="0.25">
      <c r="A6643" s="561" t="s">
        <v>6381</v>
      </c>
      <c r="B6643" s="561" t="s">
        <v>6382</v>
      </c>
      <c r="C6643" s="561" t="s">
        <v>6474</v>
      </c>
      <c r="D6643" s="561" t="s">
        <v>6475</v>
      </c>
      <c r="E6643" s="562" t="s">
        <v>22</v>
      </c>
      <c r="F6643" s="561" t="s">
        <v>22</v>
      </c>
      <c r="G6643" s="561">
        <v>100980</v>
      </c>
      <c r="H6643" s="561" t="s">
        <v>6482</v>
      </c>
      <c r="I6643" s="561" t="s">
        <v>25535</v>
      </c>
      <c r="J6643" s="561" t="s">
        <v>7063</v>
      </c>
      <c r="K6643" s="562" t="s">
        <v>24501</v>
      </c>
      <c r="L6643" s="561" t="s">
        <v>25</v>
      </c>
    </row>
    <row r="6644" spans="1:12" x14ac:dyDescent="0.25">
      <c r="A6644" s="561" t="s">
        <v>6381</v>
      </c>
      <c r="B6644" s="561" t="s">
        <v>6382</v>
      </c>
      <c r="C6644" s="561" t="s">
        <v>6474</v>
      </c>
      <c r="D6644" s="561" t="s">
        <v>6475</v>
      </c>
      <c r="E6644" s="562" t="s">
        <v>22</v>
      </c>
      <c r="F6644" s="561" t="s">
        <v>22</v>
      </c>
      <c r="G6644" s="561" t="s">
        <v>35183</v>
      </c>
      <c r="H6644" s="561" t="s">
        <v>6483</v>
      </c>
      <c r="I6644" s="561" t="s">
        <v>25535</v>
      </c>
      <c r="J6644" s="561" t="s">
        <v>7063</v>
      </c>
      <c r="K6644" s="562" t="s">
        <v>4521</v>
      </c>
      <c r="L6644" s="561" t="s">
        <v>25</v>
      </c>
    </row>
    <row r="6645" spans="1:12" x14ac:dyDescent="0.25">
      <c r="A6645" s="561" t="s">
        <v>6381</v>
      </c>
      <c r="B6645" s="561" t="s">
        <v>6382</v>
      </c>
      <c r="C6645" s="561" t="s">
        <v>6474</v>
      </c>
      <c r="D6645" s="561" t="s">
        <v>6475</v>
      </c>
      <c r="E6645" s="562" t="s">
        <v>22</v>
      </c>
      <c r="F6645" s="561" t="s">
        <v>22</v>
      </c>
      <c r="G6645" s="561" t="s">
        <v>35184</v>
      </c>
      <c r="H6645" s="561" t="s">
        <v>6484</v>
      </c>
      <c r="I6645" s="561" t="s">
        <v>25535</v>
      </c>
      <c r="J6645" s="561" t="s">
        <v>7063</v>
      </c>
      <c r="K6645" s="562" t="s">
        <v>2699</v>
      </c>
      <c r="L6645" s="561" t="s">
        <v>25</v>
      </c>
    </row>
    <row r="6646" spans="1:12" x14ac:dyDescent="0.25">
      <c r="A6646" s="561" t="s">
        <v>6381</v>
      </c>
      <c r="B6646" s="561" t="s">
        <v>6382</v>
      </c>
      <c r="C6646" s="561" t="s">
        <v>6474</v>
      </c>
      <c r="D6646" s="561" t="s">
        <v>6475</v>
      </c>
      <c r="E6646" s="562" t="s">
        <v>22</v>
      </c>
      <c r="F6646" s="561" t="s">
        <v>22</v>
      </c>
      <c r="G6646" s="561" t="s">
        <v>35185</v>
      </c>
      <c r="H6646" s="561" t="s">
        <v>6485</v>
      </c>
      <c r="I6646" s="561" t="s">
        <v>25535</v>
      </c>
      <c r="J6646" s="561" t="s">
        <v>7063</v>
      </c>
      <c r="K6646" s="562" t="s">
        <v>2464</v>
      </c>
      <c r="L6646" s="561" t="s">
        <v>25</v>
      </c>
    </row>
    <row r="6647" spans="1:12" x14ac:dyDescent="0.25">
      <c r="A6647" s="561" t="s">
        <v>6381</v>
      </c>
      <c r="B6647" s="561" t="s">
        <v>6382</v>
      </c>
      <c r="C6647" s="561" t="s">
        <v>6474</v>
      </c>
      <c r="D6647" s="561" t="s">
        <v>6475</v>
      </c>
      <c r="E6647" s="562" t="s">
        <v>22</v>
      </c>
      <c r="F6647" s="561" t="s">
        <v>22</v>
      </c>
      <c r="G6647" s="561" t="s">
        <v>35186</v>
      </c>
      <c r="H6647" s="561" t="s">
        <v>6486</v>
      </c>
      <c r="I6647" s="561" t="s">
        <v>25535</v>
      </c>
      <c r="J6647" s="561" t="s">
        <v>7063</v>
      </c>
      <c r="K6647" s="562" t="s">
        <v>2428</v>
      </c>
      <c r="L6647" s="561" t="s">
        <v>25</v>
      </c>
    </row>
    <row r="6648" spans="1:12" x14ac:dyDescent="0.25">
      <c r="A6648" s="561" t="s">
        <v>6381</v>
      </c>
      <c r="B6648" s="561" t="s">
        <v>6382</v>
      </c>
      <c r="C6648" s="561" t="s">
        <v>6474</v>
      </c>
      <c r="D6648" s="561" t="s">
        <v>6475</v>
      </c>
      <c r="E6648" s="562" t="s">
        <v>22</v>
      </c>
      <c r="F6648" s="561" t="s">
        <v>22</v>
      </c>
      <c r="G6648" s="561" t="s">
        <v>35187</v>
      </c>
      <c r="H6648" s="561" t="s">
        <v>6487</v>
      </c>
      <c r="I6648" s="561" t="s">
        <v>25535</v>
      </c>
      <c r="J6648" s="561" t="s">
        <v>7063</v>
      </c>
      <c r="K6648" s="562" t="s">
        <v>2346</v>
      </c>
      <c r="L6648" s="561" t="s">
        <v>25</v>
      </c>
    </row>
    <row r="6649" spans="1:12" x14ac:dyDescent="0.25">
      <c r="A6649" s="561" t="s">
        <v>6381</v>
      </c>
      <c r="B6649" s="561" t="s">
        <v>6382</v>
      </c>
      <c r="C6649" s="561" t="s">
        <v>6474</v>
      </c>
      <c r="D6649" s="561" t="s">
        <v>6475</v>
      </c>
      <c r="E6649" s="562" t="s">
        <v>22</v>
      </c>
      <c r="F6649" s="561" t="s">
        <v>22</v>
      </c>
      <c r="G6649" s="561" t="s">
        <v>35188</v>
      </c>
      <c r="H6649" s="561" t="s">
        <v>6489</v>
      </c>
      <c r="I6649" s="561" t="s">
        <v>25535</v>
      </c>
      <c r="J6649" s="561" t="s">
        <v>7063</v>
      </c>
      <c r="K6649" s="562" t="s">
        <v>5087</v>
      </c>
      <c r="L6649" s="561" t="s">
        <v>25</v>
      </c>
    </row>
    <row r="6650" spans="1:12" x14ac:dyDescent="0.25">
      <c r="A6650" s="561" t="s">
        <v>6381</v>
      </c>
      <c r="B6650" s="561" t="s">
        <v>6382</v>
      </c>
      <c r="C6650" s="561" t="s">
        <v>6474</v>
      </c>
      <c r="D6650" s="561" t="s">
        <v>6475</v>
      </c>
      <c r="E6650" s="562" t="s">
        <v>22</v>
      </c>
      <c r="F6650" s="561" t="s">
        <v>22</v>
      </c>
      <c r="G6650" s="561" t="s">
        <v>35189</v>
      </c>
      <c r="H6650" s="561" t="s">
        <v>6490</v>
      </c>
      <c r="I6650" s="561" t="s">
        <v>25535</v>
      </c>
      <c r="J6650" s="561" t="s">
        <v>7063</v>
      </c>
      <c r="K6650" s="562" t="s">
        <v>2355</v>
      </c>
      <c r="L6650" s="561" t="s">
        <v>25</v>
      </c>
    </row>
    <row r="6651" spans="1:12" x14ac:dyDescent="0.25">
      <c r="A6651" s="561" t="s">
        <v>6381</v>
      </c>
      <c r="B6651" s="561" t="s">
        <v>6382</v>
      </c>
      <c r="C6651" s="561" t="s">
        <v>6474</v>
      </c>
      <c r="D6651" s="561" t="s">
        <v>6475</v>
      </c>
      <c r="E6651" s="562" t="s">
        <v>22</v>
      </c>
      <c r="F6651" s="561" t="s">
        <v>22</v>
      </c>
      <c r="G6651" s="561" t="s">
        <v>35190</v>
      </c>
      <c r="H6651" s="561" t="s">
        <v>6492</v>
      </c>
      <c r="I6651" s="561" t="s">
        <v>25535</v>
      </c>
      <c r="J6651" s="561" t="s">
        <v>7063</v>
      </c>
      <c r="K6651" s="562" t="s">
        <v>60</v>
      </c>
      <c r="L6651" s="561" t="s">
        <v>25</v>
      </c>
    </row>
    <row r="6652" spans="1:12" x14ac:dyDescent="0.25">
      <c r="A6652" s="561" t="s">
        <v>6381</v>
      </c>
      <c r="B6652" s="561" t="s">
        <v>6382</v>
      </c>
      <c r="C6652" s="561" t="s">
        <v>6474</v>
      </c>
      <c r="D6652" s="561" t="s">
        <v>6475</v>
      </c>
      <c r="E6652" s="562" t="s">
        <v>22</v>
      </c>
      <c r="F6652" s="561" t="s">
        <v>22</v>
      </c>
      <c r="G6652" s="561" t="s">
        <v>35191</v>
      </c>
      <c r="H6652" s="561" t="s">
        <v>6493</v>
      </c>
      <c r="I6652" s="561" t="s">
        <v>5500</v>
      </c>
      <c r="J6652" s="561" t="s">
        <v>7063</v>
      </c>
      <c r="K6652" s="562" t="s">
        <v>115</v>
      </c>
      <c r="L6652" s="561" t="s">
        <v>25</v>
      </c>
    </row>
    <row r="6653" spans="1:12" x14ac:dyDescent="0.25">
      <c r="A6653" s="561" t="s">
        <v>6381</v>
      </c>
      <c r="B6653" s="561" t="s">
        <v>6382</v>
      </c>
      <c r="C6653" s="561" t="s">
        <v>6474</v>
      </c>
      <c r="D6653" s="561" t="s">
        <v>6475</v>
      </c>
      <c r="E6653" s="562" t="s">
        <v>22</v>
      </c>
      <c r="F6653" s="561" t="s">
        <v>22</v>
      </c>
      <c r="G6653" s="561" t="s">
        <v>35192</v>
      </c>
      <c r="H6653" s="561" t="s">
        <v>6494</v>
      </c>
      <c r="I6653" s="561" t="s">
        <v>5500</v>
      </c>
      <c r="J6653" s="561" t="s">
        <v>7063</v>
      </c>
      <c r="K6653" s="562" t="s">
        <v>36036</v>
      </c>
      <c r="L6653" s="561" t="s">
        <v>25</v>
      </c>
    </row>
    <row r="6654" spans="1:12" x14ac:dyDescent="0.25">
      <c r="A6654" s="561" t="s">
        <v>6381</v>
      </c>
      <c r="B6654" s="561" t="s">
        <v>6382</v>
      </c>
      <c r="C6654" s="561" t="s">
        <v>6474</v>
      </c>
      <c r="D6654" s="561" t="s">
        <v>6475</v>
      </c>
      <c r="E6654" s="562" t="s">
        <v>22</v>
      </c>
      <c r="F6654" s="561" t="s">
        <v>22</v>
      </c>
      <c r="G6654" s="561" t="s">
        <v>35194</v>
      </c>
      <c r="H6654" s="561" t="s">
        <v>6495</v>
      </c>
      <c r="I6654" s="561" t="s">
        <v>5500</v>
      </c>
      <c r="J6654" s="561" t="s">
        <v>7063</v>
      </c>
      <c r="K6654" s="562" t="s">
        <v>1111</v>
      </c>
      <c r="L6654" s="561" t="s">
        <v>25</v>
      </c>
    </row>
    <row r="6655" spans="1:12" x14ac:dyDescent="0.25">
      <c r="A6655" s="561" t="s">
        <v>6381</v>
      </c>
      <c r="B6655" s="561" t="s">
        <v>6382</v>
      </c>
      <c r="C6655" s="561" t="s">
        <v>6474</v>
      </c>
      <c r="D6655" s="561" t="s">
        <v>6475</v>
      </c>
      <c r="E6655" s="562" t="s">
        <v>22</v>
      </c>
      <c r="F6655" s="561" t="s">
        <v>22</v>
      </c>
      <c r="G6655" s="561" t="s">
        <v>35195</v>
      </c>
      <c r="H6655" s="561" t="s">
        <v>6496</v>
      </c>
      <c r="I6655" s="561" t="s">
        <v>5500</v>
      </c>
      <c r="J6655" s="561" t="s">
        <v>7063</v>
      </c>
      <c r="K6655" s="562" t="s">
        <v>337</v>
      </c>
      <c r="L6655" s="561" t="s">
        <v>25</v>
      </c>
    </row>
    <row r="6656" spans="1:12" x14ac:dyDescent="0.25">
      <c r="A6656" s="561" t="s">
        <v>6381</v>
      </c>
      <c r="B6656" s="561" t="s">
        <v>6382</v>
      </c>
      <c r="C6656" s="561" t="s">
        <v>6474</v>
      </c>
      <c r="D6656" s="561" t="s">
        <v>6475</v>
      </c>
      <c r="E6656" s="562" t="s">
        <v>22</v>
      </c>
      <c r="F6656" s="561" t="s">
        <v>22</v>
      </c>
      <c r="G6656" s="561" t="s">
        <v>35196</v>
      </c>
      <c r="H6656" s="561" t="s">
        <v>6498</v>
      </c>
      <c r="I6656" s="561" t="s">
        <v>5500</v>
      </c>
      <c r="J6656" s="561" t="s">
        <v>7063</v>
      </c>
      <c r="K6656" s="562" t="s">
        <v>38956</v>
      </c>
      <c r="L6656" s="561" t="s">
        <v>25</v>
      </c>
    </row>
    <row r="6657" spans="1:12" x14ac:dyDescent="0.25">
      <c r="A6657" s="561" t="s">
        <v>6381</v>
      </c>
      <c r="B6657" s="561" t="s">
        <v>6382</v>
      </c>
      <c r="C6657" s="561" t="s">
        <v>6474</v>
      </c>
      <c r="D6657" s="561" t="s">
        <v>6475</v>
      </c>
      <c r="E6657" s="562" t="s">
        <v>22</v>
      </c>
      <c r="F6657" s="561" t="s">
        <v>22</v>
      </c>
      <c r="G6657" s="561" t="s">
        <v>35197</v>
      </c>
      <c r="H6657" s="561" t="s">
        <v>6499</v>
      </c>
      <c r="I6657" s="561" t="s">
        <v>5500</v>
      </c>
      <c r="J6657" s="561" t="s">
        <v>7063</v>
      </c>
      <c r="K6657" s="562" t="s">
        <v>6213</v>
      </c>
      <c r="L6657" s="561" t="s">
        <v>25</v>
      </c>
    </row>
    <row r="6658" spans="1:12" x14ac:dyDescent="0.25">
      <c r="A6658" s="561" t="s">
        <v>6381</v>
      </c>
      <c r="B6658" s="561" t="s">
        <v>6382</v>
      </c>
      <c r="C6658" s="561" t="s">
        <v>6474</v>
      </c>
      <c r="D6658" s="561" t="s">
        <v>6475</v>
      </c>
      <c r="E6658" s="562" t="s">
        <v>22</v>
      </c>
      <c r="F6658" s="561" t="s">
        <v>22</v>
      </c>
      <c r="G6658" s="561" t="s">
        <v>35198</v>
      </c>
      <c r="H6658" s="561" t="s">
        <v>6500</v>
      </c>
      <c r="I6658" s="561" t="s">
        <v>5500</v>
      </c>
      <c r="J6658" s="561" t="s">
        <v>7063</v>
      </c>
      <c r="K6658" s="562" t="s">
        <v>3775</v>
      </c>
      <c r="L6658" s="561" t="s">
        <v>25</v>
      </c>
    </row>
    <row r="6659" spans="1:12" x14ac:dyDescent="0.25">
      <c r="A6659" s="561" t="s">
        <v>6381</v>
      </c>
      <c r="B6659" s="561" t="s">
        <v>6382</v>
      </c>
      <c r="C6659" s="561" t="s">
        <v>6474</v>
      </c>
      <c r="D6659" s="561" t="s">
        <v>6475</v>
      </c>
      <c r="E6659" s="562" t="s">
        <v>22</v>
      </c>
      <c r="F6659" s="561" t="s">
        <v>22</v>
      </c>
      <c r="G6659" s="561" t="s">
        <v>35199</v>
      </c>
      <c r="H6659" s="561" t="s">
        <v>6502</v>
      </c>
      <c r="I6659" s="561" t="s">
        <v>5500</v>
      </c>
      <c r="J6659" s="561" t="s">
        <v>7063</v>
      </c>
      <c r="K6659" s="562" t="s">
        <v>888</v>
      </c>
      <c r="L6659" s="561" t="s">
        <v>25</v>
      </c>
    </row>
    <row r="6660" spans="1:12" x14ac:dyDescent="0.25">
      <c r="A6660" s="561" t="s">
        <v>6381</v>
      </c>
      <c r="B6660" s="561" t="s">
        <v>6382</v>
      </c>
      <c r="C6660" s="561" t="s">
        <v>6474</v>
      </c>
      <c r="D6660" s="561" t="s">
        <v>6475</v>
      </c>
      <c r="E6660" s="562" t="s">
        <v>22</v>
      </c>
      <c r="F6660" s="561" t="s">
        <v>22</v>
      </c>
      <c r="G6660" s="561" t="s">
        <v>35200</v>
      </c>
      <c r="H6660" s="561" t="s">
        <v>6503</v>
      </c>
      <c r="I6660" s="561" t="s">
        <v>5500</v>
      </c>
      <c r="J6660" s="561" t="s">
        <v>7063</v>
      </c>
      <c r="K6660" s="562" t="s">
        <v>7839</v>
      </c>
      <c r="L6660" s="561" t="s">
        <v>25</v>
      </c>
    </row>
    <row r="6661" spans="1:12" x14ac:dyDescent="0.25">
      <c r="A6661" s="561" t="s">
        <v>6381</v>
      </c>
      <c r="B6661" s="561" t="s">
        <v>6382</v>
      </c>
      <c r="C6661" s="561" t="s">
        <v>6474</v>
      </c>
      <c r="D6661" s="561" t="s">
        <v>6475</v>
      </c>
      <c r="E6661" s="562" t="s">
        <v>22</v>
      </c>
      <c r="F6661" s="561" t="s">
        <v>22</v>
      </c>
      <c r="G6661" s="561" t="s">
        <v>35201</v>
      </c>
      <c r="H6661" s="561" t="s">
        <v>6505</v>
      </c>
      <c r="I6661" s="561" t="s">
        <v>5500</v>
      </c>
      <c r="J6661" s="561" t="s">
        <v>7063</v>
      </c>
      <c r="K6661" s="562" t="s">
        <v>378</v>
      </c>
      <c r="L6661" s="561" t="s">
        <v>25</v>
      </c>
    </row>
    <row r="6662" spans="1:12" x14ac:dyDescent="0.25">
      <c r="A6662" s="561" t="s">
        <v>6381</v>
      </c>
      <c r="B6662" s="561" t="s">
        <v>6382</v>
      </c>
      <c r="C6662" s="561" t="s">
        <v>6474</v>
      </c>
      <c r="D6662" s="561" t="s">
        <v>6475</v>
      </c>
      <c r="E6662" s="562" t="s">
        <v>22</v>
      </c>
      <c r="F6662" s="561" t="s">
        <v>22</v>
      </c>
      <c r="G6662" s="561" t="s">
        <v>35202</v>
      </c>
      <c r="H6662" s="561" t="s">
        <v>6506</v>
      </c>
      <c r="I6662" s="561" t="s">
        <v>5500</v>
      </c>
      <c r="J6662" s="561" t="s">
        <v>7063</v>
      </c>
      <c r="K6662" s="562" t="s">
        <v>2857</v>
      </c>
      <c r="L6662" s="561" t="s">
        <v>25</v>
      </c>
    </row>
    <row r="6663" spans="1:12" x14ac:dyDescent="0.25">
      <c r="A6663" s="561" t="s">
        <v>6381</v>
      </c>
      <c r="B6663" s="561" t="s">
        <v>6382</v>
      </c>
      <c r="C6663" s="561" t="s">
        <v>6474</v>
      </c>
      <c r="D6663" s="561" t="s">
        <v>6475</v>
      </c>
      <c r="E6663" s="562" t="s">
        <v>22</v>
      </c>
      <c r="F6663" s="561" t="s">
        <v>22</v>
      </c>
      <c r="G6663" s="561" t="s">
        <v>35203</v>
      </c>
      <c r="H6663" s="561" t="s">
        <v>6507</v>
      </c>
      <c r="I6663" s="561" t="s">
        <v>5500</v>
      </c>
      <c r="J6663" s="561" t="s">
        <v>7063</v>
      </c>
      <c r="K6663" s="562" t="s">
        <v>1088</v>
      </c>
      <c r="L6663" s="561" t="s">
        <v>25</v>
      </c>
    </row>
    <row r="6664" spans="1:12" x14ac:dyDescent="0.25">
      <c r="A6664" s="561" t="s">
        <v>6381</v>
      </c>
      <c r="B6664" s="561" t="s">
        <v>6382</v>
      </c>
      <c r="C6664" s="561" t="s">
        <v>6474</v>
      </c>
      <c r="D6664" s="561" t="s">
        <v>6475</v>
      </c>
      <c r="E6664" s="562" t="s">
        <v>22</v>
      </c>
      <c r="F6664" s="561" t="s">
        <v>22</v>
      </c>
      <c r="G6664" s="561" t="s">
        <v>35204</v>
      </c>
      <c r="H6664" s="561" t="s">
        <v>6508</v>
      </c>
      <c r="I6664" s="561" t="s">
        <v>5500</v>
      </c>
      <c r="J6664" s="561" t="s">
        <v>7063</v>
      </c>
      <c r="K6664" s="562" t="s">
        <v>7079</v>
      </c>
      <c r="L6664" s="561" t="s">
        <v>25</v>
      </c>
    </row>
    <row r="6665" spans="1:12" x14ac:dyDescent="0.25">
      <c r="A6665" s="561" t="s">
        <v>6381</v>
      </c>
      <c r="B6665" s="561" t="s">
        <v>6382</v>
      </c>
      <c r="C6665" s="561" t="s">
        <v>6474</v>
      </c>
      <c r="D6665" s="561" t="s">
        <v>6475</v>
      </c>
      <c r="E6665" s="562" t="s">
        <v>22</v>
      </c>
      <c r="F6665" s="561" t="s">
        <v>22</v>
      </c>
      <c r="G6665" s="561" t="s">
        <v>35205</v>
      </c>
      <c r="H6665" s="561" t="s">
        <v>6509</v>
      </c>
      <c r="I6665" s="561" t="s">
        <v>5500</v>
      </c>
      <c r="J6665" s="561" t="s">
        <v>7063</v>
      </c>
      <c r="K6665" s="562" t="s">
        <v>7918</v>
      </c>
      <c r="L6665" s="561" t="s">
        <v>25</v>
      </c>
    </row>
    <row r="6666" spans="1:12" x14ac:dyDescent="0.25">
      <c r="A6666" s="561" t="s">
        <v>6381</v>
      </c>
      <c r="B6666" s="561" t="s">
        <v>6382</v>
      </c>
      <c r="C6666" s="561" t="s">
        <v>6474</v>
      </c>
      <c r="D6666" s="561" t="s">
        <v>6475</v>
      </c>
      <c r="E6666" s="562" t="s">
        <v>22</v>
      </c>
      <c r="F6666" s="561" t="s">
        <v>22</v>
      </c>
      <c r="G6666" s="561" t="s">
        <v>35206</v>
      </c>
      <c r="H6666" s="561" t="s">
        <v>6510</v>
      </c>
      <c r="I6666" s="561" t="s">
        <v>5500</v>
      </c>
      <c r="J6666" s="561" t="s">
        <v>7063</v>
      </c>
      <c r="K6666" s="562" t="s">
        <v>7746</v>
      </c>
      <c r="L6666" s="561" t="s">
        <v>25</v>
      </c>
    </row>
    <row r="6667" spans="1:12" x14ac:dyDescent="0.25">
      <c r="A6667" s="561" t="s">
        <v>6381</v>
      </c>
      <c r="B6667" s="561" t="s">
        <v>6382</v>
      </c>
      <c r="C6667" s="561" t="s">
        <v>6474</v>
      </c>
      <c r="D6667" s="561" t="s">
        <v>6475</v>
      </c>
      <c r="E6667" s="562" t="s">
        <v>22</v>
      </c>
      <c r="F6667" s="561" t="s">
        <v>22</v>
      </c>
      <c r="G6667" s="561" t="s">
        <v>35207</v>
      </c>
      <c r="H6667" s="561" t="s">
        <v>6511</v>
      </c>
      <c r="I6667" s="561" t="s">
        <v>5500</v>
      </c>
      <c r="J6667" s="561" t="s">
        <v>7063</v>
      </c>
      <c r="K6667" s="562" t="s">
        <v>370</v>
      </c>
      <c r="L6667" s="561" t="s">
        <v>25</v>
      </c>
    </row>
    <row r="6668" spans="1:12" x14ac:dyDescent="0.25">
      <c r="A6668" s="561" t="s">
        <v>6381</v>
      </c>
      <c r="B6668" s="561" t="s">
        <v>6382</v>
      </c>
      <c r="C6668" s="561" t="s">
        <v>6474</v>
      </c>
      <c r="D6668" s="561" t="s">
        <v>6475</v>
      </c>
      <c r="E6668" s="562" t="s">
        <v>22</v>
      </c>
      <c r="F6668" s="561" t="s">
        <v>22</v>
      </c>
      <c r="G6668" s="561" t="s">
        <v>35208</v>
      </c>
      <c r="H6668" s="561" t="s">
        <v>6512</v>
      </c>
      <c r="I6668" s="561" t="s">
        <v>25535</v>
      </c>
      <c r="J6668" s="561" t="s">
        <v>7063</v>
      </c>
      <c r="K6668" s="562" t="s">
        <v>37975</v>
      </c>
      <c r="L6668" s="561" t="s">
        <v>25</v>
      </c>
    </row>
    <row r="6669" spans="1:12" x14ac:dyDescent="0.25">
      <c r="A6669" s="561" t="s">
        <v>6381</v>
      </c>
      <c r="B6669" s="561" t="s">
        <v>6382</v>
      </c>
      <c r="C6669" s="561" t="s">
        <v>6474</v>
      </c>
      <c r="D6669" s="561" t="s">
        <v>6475</v>
      </c>
      <c r="E6669" s="562" t="s">
        <v>22</v>
      </c>
      <c r="F6669" s="561" t="s">
        <v>22</v>
      </c>
      <c r="G6669" s="561" t="s">
        <v>35209</v>
      </c>
      <c r="H6669" s="561" t="s">
        <v>6514</v>
      </c>
      <c r="I6669" s="561" t="s">
        <v>25535</v>
      </c>
      <c r="J6669" s="561" t="s">
        <v>7063</v>
      </c>
      <c r="K6669" s="562" t="s">
        <v>7739</v>
      </c>
      <c r="L6669" s="561" t="s">
        <v>25</v>
      </c>
    </row>
    <row r="6670" spans="1:12" x14ac:dyDescent="0.25">
      <c r="A6670" s="561" t="s">
        <v>6381</v>
      </c>
      <c r="B6670" s="561" t="s">
        <v>6382</v>
      </c>
      <c r="C6670" s="561" t="s">
        <v>6474</v>
      </c>
      <c r="D6670" s="561" t="s">
        <v>6475</v>
      </c>
      <c r="E6670" s="562" t="s">
        <v>22</v>
      </c>
      <c r="F6670" s="561" t="s">
        <v>22</v>
      </c>
      <c r="G6670" s="561" t="s">
        <v>35210</v>
      </c>
      <c r="H6670" s="561" t="s">
        <v>6515</v>
      </c>
      <c r="I6670" s="561" t="s">
        <v>25535</v>
      </c>
      <c r="J6670" s="561" t="s">
        <v>7063</v>
      </c>
      <c r="K6670" s="562" t="s">
        <v>7217</v>
      </c>
      <c r="L6670" s="561" t="s">
        <v>25</v>
      </c>
    </row>
    <row r="6671" spans="1:12" x14ac:dyDescent="0.25">
      <c r="A6671" s="561" t="s">
        <v>6381</v>
      </c>
      <c r="B6671" s="561" t="s">
        <v>6382</v>
      </c>
      <c r="C6671" s="561" t="s">
        <v>6474</v>
      </c>
      <c r="D6671" s="561" t="s">
        <v>6475</v>
      </c>
      <c r="E6671" s="562" t="s">
        <v>22</v>
      </c>
      <c r="F6671" s="561" t="s">
        <v>22</v>
      </c>
      <c r="G6671" s="561" t="s">
        <v>35211</v>
      </c>
      <c r="H6671" s="561" t="s">
        <v>6516</v>
      </c>
      <c r="I6671" s="561" t="s">
        <v>25535</v>
      </c>
      <c r="J6671" s="561" t="s">
        <v>7063</v>
      </c>
      <c r="K6671" s="562" t="s">
        <v>1086</v>
      </c>
      <c r="L6671" s="561" t="s">
        <v>25</v>
      </c>
    </row>
    <row r="6672" spans="1:12" x14ac:dyDescent="0.25">
      <c r="A6672" s="561" t="s">
        <v>6381</v>
      </c>
      <c r="B6672" s="561" t="s">
        <v>6382</v>
      </c>
      <c r="C6672" s="561" t="s">
        <v>6474</v>
      </c>
      <c r="D6672" s="561" t="s">
        <v>6475</v>
      </c>
      <c r="E6672" s="562" t="s">
        <v>22</v>
      </c>
      <c r="F6672" s="561" t="s">
        <v>22</v>
      </c>
      <c r="G6672" s="561" t="s">
        <v>35212</v>
      </c>
      <c r="H6672" s="561" t="s">
        <v>6517</v>
      </c>
      <c r="I6672" s="561" t="s">
        <v>5500</v>
      </c>
      <c r="J6672" s="561" t="s">
        <v>7063</v>
      </c>
      <c r="K6672" s="562" t="s">
        <v>30769</v>
      </c>
      <c r="L6672" s="561" t="s">
        <v>25</v>
      </c>
    </row>
    <row r="6673" spans="1:12" x14ac:dyDescent="0.25">
      <c r="A6673" s="561" t="s">
        <v>6381</v>
      </c>
      <c r="B6673" s="561" t="s">
        <v>6382</v>
      </c>
      <c r="C6673" s="561" t="s">
        <v>6474</v>
      </c>
      <c r="D6673" s="561" t="s">
        <v>6475</v>
      </c>
      <c r="E6673" s="562" t="s">
        <v>22</v>
      </c>
      <c r="F6673" s="561" t="s">
        <v>22</v>
      </c>
      <c r="G6673" s="561" t="s">
        <v>35214</v>
      </c>
      <c r="H6673" s="561" t="s">
        <v>6518</v>
      </c>
      <c r="I6673" s="561" t="s">
        <v>5500</v>
      </c>
      <c r="J6673" s="561" t="s">
        <v>7063</v>
      </c>
      <c r="K6673" s="562" t="s">
        <v>7700</v>
      </c>
      <c r="L6673" s="561" t="s">
        <v>25</v>
      </c>
    </row>
    <row r="6674" spans="1:12" x14ac:dyDescent="0.25">
      <c r="A6674" s="561" t="s">
        <v>6381</v>
      </c>
      <c r="B6674" s="561" t="s">
        <v>6382</v>
      </c>
      <c r="C6674" s="561" t="s">
        <v>6474</v>
      </c>
      <c r="D6674" s="561" t="s">
        <v>6475</v>
      </c>
      <c r="E6674" s="562" t="s">
        <v>22</v>
      </c>
      <c r="F6674" s="561" t="s">
        <v>22</v>
      </c>
      <c r="G6674" s="561" t="s">
        <v>35215</v>
      </c>
      <c r="H6674" s="561" t="s">
        <v>6520</v>
      </c>
      <c r="I6674" s="561" t="s">
        <v>5500</v>
      </c>
      <c r="J6674" s="561" t="s">
        <v>7063</v>
      </c>
      <c r="K6674" s="562" t="s">
        <v>2213</v>
      </c>
      <c r="L6674" s="561" t="s">
        <v>25</v>
      </c>
    </row>
    <row r="6675" spans="1:12" x14ac:dyDescent="0.25">
      <c r="A6675" s="561" t="s">
        <v>6381</v>
      </c>
      <c r="B6675" s="561" t="s">
        <v>6382</v>
      </c>
      <c r="C6675" s="561" t="s">
        <v>6474</v>
      </c>
      <c r="D6675" s="561" t="s">
        <v>6475</v>
      </c>
      <c r="E6675" s="562" t="s">
        <v>22</v>
      </c>
      <c r="F6675" s="561" t="s">
        <v>22</v>
      </c>
      <c r="G6675" s="561" t="s">
        <v>35217</v>
      </c>
      <c r="H6675" s="561" t="s">
        <v>6521</v>
      </c>
      <c r="I6675" s="561" t="s">
        <v>5500</v>
      </c>
      <c r="J6675" s="561" t="s">
        <v>7063</v>
      </c>
      <c r="K6675" s="562" t="s">
        <v>7754</v>
      </c>
      <c r="L6675" s="561" t="s">
        <v>25</v>
      </c>
    </row>
    <row r="6676" spans="1:12" x14ac:dyDescent="0.25">
      <c r="A6676" s="561" t="s">
        <v>6381</v>
      </c>
      <c r="B6676" s="561" t="s">
        <v>6382</v>
      </c>
      <c r="C6676" s="561" t="s">
        <v>6474</v>
      </c>
      <c r="D6676" s="561" t="s">
        <v>6475</v>
      </c>
      <c r="E6676" s="562" t="s">
        <v>22</v>
      </c>
      <c r="F6676" s="561" t="s">
        <v>22</v>
      </c>
      <c r="G6676" s="561" t="s">
        <v>35219</v>
      </c>
      <c r="H6676" s="561" t="s">
        <v>6522</v>
      </c>
      <c r="I6676" s="561" t="s">
        <v>5500</v>
      </c>
      <c r="J6676" s="561" t="s">
        <v>7063</v>
      </c>
      <c r="K6676" s="562" t="s">
        <v>8014</v>
      </c>
      <c r="L6676" s="561" t="s">
        <v>25</v>
      </c>
    </row>
    <row r="6677" spans="1:12" x14ac:dyDescent="0.25">
      <c r="A6677" s="561" t="s">
        <v>6381</v>
      </c>
      <c r="B6677" s="561" t="s">
        <v>6382</v>
      </c>
      <c r="C6677" s="561" t="s">
        <v>6474</v>
      </c>
      <c r="D6677" s="561" t="s">
        <v>6475</v>
      </c>
      <c r="E6677" s="562" t="s">
        <v>22</v>
      </c>
      <c r="F6677" s="561" t="s">
        <v>22</v>
      </c>
      <c r="G6677" s="561" t="s">
        <v>35221</v>
      </c>
      <c r="H6677" s="561" t="s">
        <v>6523</v>
      </c>
      <c r="I6677" s="561" t="s">
        <v>5500</v>
      </c>
      <c r="J6677" s="561" t="s">
        <v>7063</v>
      </c>
      <c r="K6677" s="562" t="s">
        <v>38957</v>
      </c>
      <c r="L6677" s="561" t="s">
        <v>25</v>
      </c>
    </row>
    <row r="6678" spans="1:12" x14ac:dyDescent="0.25">
      <c r="A6678" s="561" t="s">
        <v>6381</v>
      </c>
      <c r="B6678" s="561" t="s">
        <v>6382</v>
      </c>
      <c r="C6678" s="561" t="s">
        <v>6474</v>
      </c>
      <c r="D6678" s="561" t="s">
        <v>6475</v>
      </c>
      <c r="E6678" s="562" t="s">
        <v>22</v>
      </c>
      <c r="F6678" s="561" t="s">
        <v>22</v>
      </c>
      <c r="G6678" s="561" t="s">
        <v>35222</v>
      </c>
      <c r="H6678" s="561" t="s">
        <v>6524</v>
      </c>
      <c r="I6678" s="561" t="s">
        <v>5500</v>
      </c>
      <c r="J6678" s="561" t="s">
        <v>7063</v>
      </c>
      <c r="K6678" s="562" t="s">
        <v>7971</v>
      </c>
      <c r="L6678" s="561" t="s">
        <v>25</v>
      </c>
    </row>
    <row r="6679" spans="1:12" x14ac:dyDescent="0.25">
      <c r="A6679" s="561" t="s">
        <v>6381</v>
      </c>
      <c r="B6679" s="561" t="s">
        <v>6382</v>
      </c>
      <c r="C6679" s="561" t="s">
        <v>6474</v>
      </c>
      <c r="D6679" s="561" t="s">
        <v>6475</v>
      </c>
      <c r="E6679" s="562" t="s">
        <v>22</v>
      </c>
      <c r="F6679" s="561" t="s">
        <v>22</v>
      </c>
      <c r="G6679" s="561" t="s">
        <v>35223</v>
      </c>
      <c r="H6679" s="561" t="s">
        <v>6525</v>
      </c>
      <c r="I6679" s="561" t="s">
        <v>5500</v>
      </c>
      <c r="J6679" s="561" t="s">
        <v>7063</v>
      </c>
      <c r="K6679" s="562" t="s">
        <v>3534</v>
      </c>
      <c r="L6679" s="561" t="s">
        <v>25</v>
      </c>
    </row>
    <row r="6680" spans="1:12" x14ac:dyDescent="0.25">
      <c r="A6680" s="561" t="s">
        <v>6381</v>
      </c>
      <c r="B6680" s="561" t="s">
        <v>6382</v>
      </c>
      <c r="C6680" s="561" t="s">
        <v>6474</v>
      </c>
      <c r="D6680" s="561" t="s">
        <v>6475</v>
      </c>
      <c r="E6680" s="562" t="s">
        <v>22</v>
      </c>
      <c r="F6680" s="561" t="s">
        <v>22</v>
      </c>
      <c r="G6680" s="561" t="s">
        <v>35224</v>
      </c>
      <c r="H6680" s="561" t="s">
        <v>6526</v>
      </c>
      <c r="I6680" s="561" t="s">
        <v>5500</v>
      </c>
      <c r="J6680" s="561" t="s">
        <v>7063</v>
      </c>
      <c r="K6680" s="562" t="s">
        <v>38958</v>
      </c>
      <c r="L6680" s="561" t="s">
        <v>25</v>
      </c>
    </row>
    <row r="6681" spans="1:12" x14ac:dyDescent="0.25">
      <c r="A6681" s="561" t="s">
        <v>6381</v>
      </c>
      <c r="B6681" s="561" t="s">
        <v>6382</v>
      </c>
      <c r="C6681" s="561" t="s">
        <v>6474</v>
      </c>
      <c r="D6681" s="561" t="s">
        <v>6475</v>
      </c>
      <c r="E6681" s="562" t="s">
        <v>22</v>
      </c>
      <c r="F6681" s="561" t="s">
        <v>22</v>
      </c>
      <c r="G6681" s="561" t="s">
        <v>35226</v>
      </c>
      <c r="H6681" s="561" t="s">
        <v>6528</v>
      </c>
      <c r="I6681" s="561" t="s">
        <v>5500</v>
      </c>
      <c r="J6681" s="561" t="s">
        <v>7063</v>
      </c>
      <c r="K6681" s="562" t="s">
        <v>27173</v>
      </c>
      <c r="L6681" s="561" t="s">
        <v>25</v>
      </c>
    </row>
    <row r="6682" spans="1:12" x14ac:dyDescent="0.25">
      <c r="A6682" s="561" t="s">
        <v>6381</v>
      </c>
      <c r="B6682" s="561" t="s">
        <v>6382</v>
      </c>
      <c r="C6682" s="561" t="s">
        <v>6474</v>
      </c>
      <c r="D6682" s="561" t="s">
        <v>6475</v>
      </c>
      <c r="E6682" s="562" t="s">
        <v>22</v>
      </c>
      <c r="F6682" s="561" t="s">
        <v>22</v>
      </c>
      <c r="G6682" s="561" t="s">
        <v>35227</v>
      </c>
      <c r="H6682" s="561" t="s">
        <v>6529</v>
      </c>
      <c r="I6682" s="561" t="s">
        <v>5500</v>
      </c>
      <c r="J6682" s="561" t="s">
        <v>7063</v>
      </c>
      <c r="K6682" s="562" t="s">
        <v>30566</v>
      </c>
      <c r="L6682" s="561" t="s">
        <v>25</v>
      </c>
    </row>
    <row r="6683" spans="1:12" x14ac:dyDescent="0.25">
      <c r="A6683" s="561" t="s">
        <v>6381</v>
      </c>
      <c r="B6683" s="561" t="s">
        <v>6382</v>
      </c>
      <c r="C6683" s="561" t="s">
        <v>6474</v>
      </c>
      <c r="D6683" s="561" t="s">
        <v>6475</v>
      </c>
      <c r="E6683" s="562" t="s">
        <v>22</v>
      </c>
      <c r="F6683" s="561" t="s">
        <v>22</v>
      </c>
      <c r="G6683" s="561" t="s">
        <v>35228</v>
      </c>
      <c r="H6683" s="561" t="s">
        <v>6530</v>
      </c>
      <c r="I6683" s="561" t="s">
        <v>5500</v>
      </c>
      <c r="J6683" s="561" t="s">
        <v>7063</v>
      </c>
      <c r="K6683" s="562" t="s">
        <v>8059</v>
      </c>
      <c r="L6683" s="561" t="s">
        <v>25</v>
      </c>
    </row>
    <row r="6684" spans="1:12" x14ac:dyDescent="0.25">
      <c r="A6684" s="561" t="s">
        <v>6381</v>
      </c>
      <c r="B6684" s="561" t="s">
        <v>6382</v>
      </c>
      <c r="C6684" s="561" t="s">
        <v>6474</v>
      </c>
      <c r="D6684" s="561" t="s">
        <v>6475</v>
      </c>
      <c r="E6684" s="562" t="s">
        <v>22</v>
      </c>
      <c r="F6684" s="561" t="s">
        <v>22</v>
      </c>
      <c r="G6684" s="561" t="s">
        <v>35230</v>
      </c>
      <c r="H6684" s="561" t="s">
        <v>6531</v>
      </c>
      <c r="I6684" s="561" t="s">
        <v>5500</v>
      </c>
      <c r="J6684" s="561" t="s">
        <v>7063</v>
      </c>
      <c r="K6684" s="562" t="s">
        <v>998</v>
      </c>
      <c r="L6684" s="561" t="s">
        <v>25</v>
      </c>
    </row>
    <row r="6685" spans="1:12" x14ac:dyDescent="0.25">
      <c r="A6685" s="561" t="s">
        <v>6381</v>
      </c>
      <c r="B6685" s="561" t="s">
        <v>6382</v>
      </c>
      <c r="C6685" s="561" t="s">
        <v>6474</v>
      </c>
      <c r="D6685" s="561" t="s">
        <v>6475</v>
      </c>
      <c r="E6685" s="562" t="s">
        <v>22</v>
      </c>
      <c r="F6685" s="561" t="s">
        <v>22</v>
      </c>
      <c r="G6685" s="561" t="s">
        <v>35232</v>
      </c>
      <c r="H6685" s="561" t="s">
        <v>6532</v>
      </c>
      <c r="I6685" s="561" t="s">
        <v>5500</v>
      </c>
      <c r="J6685" s="561" t="s">
        <v>7063</v>
      </c>
      <c r="K6685" s="562" t="s">
        <v>1656</v>
      </c>
      <c r="L6685" s="561" t="s">
        <v>25</v>
      </c>
    </row>
    <row r="6686" spans="1:12" x14ac:dyDescent="0.25">
      <c r="A6686" s="561" t="s">
        <v>6381</v>
      </c>
      <c r="B6686" s="561" t="s">
        <v>6382</v>
      </c>
      <c r="C6686" s="561" t="s">
        <v>6474</v>
      </c>
      <c r="D6686" s="561" t="s">
        <v>6475</v>
      </c>
      <c r="E6686" s="562" t="s">
        <v>22</v>
      </c>
      <c r="F6686" s="561" t="s">
        <v>22</v>
      </c>
      <c r="G6686" s="561" t="s">
        <v>35233</v>
      </c>
      <c r="H6686" s="561" t="s">
        <v>6533</v>
      </c>
      <c r="I6686" s="561" t="s">
        <v>5500</v>
      </c>
      <c r="J6686" s="561" t="s">
        <v>7063</v>
      </c>
      <c r="K6686" s="562" t="s">
        <v>38959</v>
      </c>
      <c r="L6686" s="561" t="s">
        <v>25</v>
      </c>
    </row>
    <row r="6687" spans="1:12" x14ac:dyDescent="0.25">
      <c r="A6687" s="561" t="s">
        <v>6381</v>
      </c>
      <c r="B6687" s="561" t="s">
        <v>6382</v>
      </c>
      <c r="C6687" s="561" t="s">
        <v>6474</v>
      </c>
      <c r="D6687" s="561" t="s">
        <v>6475</v>
      </c>
      <c r="E6687" s="562" t="s">
        <v>22</v>
      </c>
      <c r="F6687" s="561" t="s">
        <v>22</v>
      </c>
      <c r="G6687" s="561" t="s">
        <v>35234</v>
      </c>
      <c r="H6687" s="561" t="s">
        <v>6535</v>
      </c>
      <c r="I6687" s="561" t="s">
        <v>5500</v>
      </c>
      <c r="J6687" s="561" t="s">
        <v>7063</v>
      </c>
      <c r="K6687" s="562" t="s">
        <v>6680</v>
      </c>
      <c r="L6687" s="561" t="s">
        <v>25</v>
      </c>
    </row>
    <row r="6688" spans="1:12" x14ac:dyDescent="0.25">
      <c r="A6688" s="561" t="s">
        <v>6381</v>
      </c>
      <c r="B6688" s="561" t="s">
        <v>6382</v>
      </c>
      <c r="C6688" s="561" t="s">
        <v>6474</v>
      </c>
      <c r="D6688" s="561" t="s">
        <v>6475</v>
      </c>
      <c r="E6688" s="562" t="s">
        <v>22</v>
      </c>
      <c r="F6688" s="561" t="s">
        <v>22</v>
      </c>
      <c r="G6688" s="561" t="s">
        <v>35235</v>
      </c>
      <c r="H6688" s="561" t="s">
        <v>6536</v>
      </c>
      <c r="I6688" s="561" t="s">
        <v>5500</v>
      </c>
      <c r="J6688" s="561" t="s">
        <v>7063</v>
      </c>
      <c r="K6688" s="562" t="s">
        <v>3568</v>
      </c>
      <c r="L6688" s="561" t="s">
        <v>25</v>
      </c>
    </row>
    <row r="6689" spans="1:12" x14ac:dyDescent="0.25">
      <c r="A6689" s="561" t="s">
        <v>6381</v>
      </c>
      <c r="B6689" s="561" t="s">
        <v>6382</v>
      </c>
      <c r="C6689" s="561" t="s">
        <v>6474</v>
      </c>
      <c r="D6689" s="561" t="s">
        <v>6475</v>
      </c>
      <c r="E6689" s="562" t="s">
        <v>22</v>
      </c>
      <c r="F6689" s="561" t="s">
        <v>22</v>
      </c>
      <c r="G6689" s="561" t="s">
        <v>35236</v>
      </c>
      <c r="H6689" s="561" t="s">
        <v>6537</v>
      </c>
      <c r="I6689" s="561" t="s">
        <v>5500</v>
      </c>
      <c r="J6689" s="561" t="s">
        <v>7063</v>
      </c>
      <c r="K6689" s="562" t="s">
        <v>8727</v>
      </c>
      <c r="L6689" s="561" t="s">
        <v>25</v>
      </c>
    </row>
    <row r="6690" spans="1:12" x14ac:dyDescent="0.25">
      <c r="A6690" s="561" t="s">
        <v>6381</v>
      </c>
      <c r="B6690" s="561" t="s">
        <v>6382</v>
      </c>
      <c r="C6690" s="561" t="s">
        <v>6474</v>
      </c>
      <c r="D6690" s="561" t="s">
        <v>6475</v>
      </c>
      <c r="E6690" s="562" t="s">
        <v>22</v>
      </c>
      <c r="F6690" s="561" t="s">
        <v>22</v>
      </c>
      <c r="G6690" s="561" t="s">
        <v>35237</v>
      </c>
      <c r="H6690" s="561" t="s">
        <v>6539</v>
      </c>
      <c r="I6690" s="561" t="s">
        <v>5500</v>
      </c>
      <c r="J6690" s="561" t="s">
        <v>7063</v>
      </c>
      <c r="K6690" s="562" t="s">
        <v>35419</v>
      </c>
      <c r="L6690" s="561" t="s">
        <v>25</v>
      </c>
    </row>
    <row r="6691" spans="1:12" x14ac:dyDescent="0.25">
      <c r="A6691" s="561" t="s">
        <v>6381</v>
      </c>
      <c r="B6691" s="561" t="s">
        <v>6382</v>
      </c>
      <c r="C6691" s="561" t="s">
        <v>6474</v>
      </c>
      <c r="D6691" s="561" t="s">
        <v>6475</v>
      </c>
      <c r="E6691" s="562" t="s">
        <v>22</v>
      </c>
      <c r="F6691" s="561" t="s">
        <v>22</v>
      </c>
      <c r="G6691" s="561" t="s">
        <v>35238</v>
      </c>
      <c r="H6691" s="561" t="s">
        <v>6540</v>
      </c>
      <c r="I6691" s="561" t="s">
        <v>5500</v>
      </c>
      <c r="J6691" s="561" t="s">
        <v>7063</v>
      </c>
      <c r="K6691" s="562" t="s">
        <v>27008</v>
      </c>
      <c r="L6691" s="561" t="s">
        <v>25</v>
      </c>
    </row>
    <row r="6692" spans="1:12" x14ac:dyDescent="0.25">
      <c r="A6692" s="561" t="s">
        <v>6381</v>
      </c>
      <c r="B6692" s="561" t="s">
        <v>6382</v>
      </c>
      <c r="C6692" s="561" t="s">
        <v>6474</v>
      </c>
      <c r="D6692" s="561" t="s">
        <v>6475</v>
      </c>
      <c r="E6692" s="562" t="s">
        <v>22</v>
      </c>
      <c r="F6692" s="561" t="s">
        <v>22</v>
      </c>
      <c r="G6692" s="561" t="s">
        <v>35239</v>
      </c>
      <c r="H6692" s="561" t="s">
        <v>6542</v>
      </c>
      <c r="I6692" s="561" t="s">
        <v>5500</v>
      </c>
      <c r="J6692" s="561" t="s">
        <v>7063</v>
      </c>
      <c r="K6692" s="562" t="s">
        <v>4300</v>
      </c>
      <c r="L6692" s="561" t="s">
        <v>25</v>
      </c>
    </row>
    <row r="6693" spans="1:12" x14ac:dyDescent="0.25">
      <c r="A6693" s="561" t="s">
        <v>6381</v>
      </c>
      <c r="B6693" s="561" t="s">
        <v>6382</v>
      </c>
      <c r="C6693" s="561" t="s">
        <v>6474</v>
      </c>
      <c r="D6693" s="561" t="s">
        <v>6475</v>
      </c>
      <c r="E6693" s="562" t="s">
        <v>22</v>
      </c>
      <c r="F6693" s="561" t="s">
        <v>22</v>
      </c>
      <c r="G6693" s="561" t="s">
        <v>35240</v>
      </c>
      <c r="H6693" s="561" t="s">
        <v>6543</v>
      </c>
      <c r="I6693" s="561" t="s">
        <v>5500</v>
      </c>
      <c r="J6693" s="561" t="s">
        <v>7063</v>
      </c>
      <c r="K6693" s="562" t="s">
        <v>2881</v>
      </c>
      <c r="L6693" s="561" t="s">
        <v>25</v>
      </c>
    </row>
    <row r="6694" spans="1:12" x14ac:dyDescent="0.25">
      <c r="A6694" s="561" t="s">
        <v>6381</v>
      </c>
      <c r="B6694" s="561" t="s">
        <v>6382</v>
      </c>
      <c r="C6694" s="561" t="s">
        <v>6474</v>
      </c>
      <c r="D6694" s="561" t="s">
        <v>6475</v>
      </c>
      <c r="E6694" s="562" t="s">
        <v>22</v>
      </c>
      <c r="F6694" s="561" t="s">
        <v>22</v>
      </c>
      <c r="G6694" s="561" t="s">
        <v>35241</v>
      </c>
      <c r="H6694" s="561" t="s">
        <v>6544</v>
      </c>
      <c r="I6694" s="561" t="s">
        <v>5500</v>
      </c>
      <c r="J6694" s="561" t="s">
        <v>7063</v>
      </c>
      <c r="K6694" s="562" t="s">
        <v>62</v>
      </c>
      <c r="L6694" s="561" t="s">
        <v>25</v>
      </c>
    </row>
    <row r="6695" spans="1:12" x14ac:dyDescent="0.25">
      <c r="A6695" s="561" t="s">
        <v>6381</v>
      </c>
      <c r="B6695" s="561" t="s">
        <v>6382</v>
      </c>
      <c r="C6695" s="561" t="s">
        <v>6474</v>
      </c>
      <c r="D6695" s="561" t="s">
        <v>6475</v>
      </c>
      <c r="E6695" s="562" t="s">
        <v>22</v>
      </c>
      <c r="F6695" s="561" t="s">
        <v>22</v>
      </c>
      <c r="G6695" s="561" t="s">
        <v>35242</v>
      </c>
      <c r="H6695" s="561" t="s">
        <v>6546</v>
      </c>
      <c r="I6695" s="561" t="s">
        <v>5500</v>
      </c>
      <c r="J6695" s="561" t="s">
        <v>7063</v>
      </c>
      <c r="K6695" s="562" t="s">
        <v>1121</v>
      </c>
      <c r="L6695" s="561" t="s">
        <v>25</v>
      </c>
    </row>
    <row r="6696" spans="1:12" x14ac:dyDescent="0.25">
      <c r="A6696" s="561" t="s">
        <v>6381</v>
      </c>
      <c r="B6696" s="561" t="s">
        <v>6382</v>
      </c>
      <c r="C6696" s="561" t="s">
        <v>6474</v>
      </c>
      <c r="D6696" s="561" t="s">
        <v>6475</v>
      </c>
      <c r="E6696" s="562" t="s">
        <v>22</v>
      </c>
      <c r="F6696" s="561" t="s">
        <v>22</v>
      </c>
      <c r="G6696" s="561" t="s">
        <v>35243</v>
      </c>
      <c r="H6696" s="561" t="s">
        <v>6547</v>
      </c>
      <c r="I6696" s="561" t="s">
        <v>5500</v>
      </c>
      <c r="J6696" s="561" t="s">
        <v>7063</v>
      </c>
      <c r="K6696" s="562" t="s">
        <v>8376</v>
      </c>
      <c r="L6696" s="561" t="s">
        <v>25</v>
      </c>
    </row>
    <row r="6697" spans="1:12" x14ac:dyDescent="0.25">
      <c r="A6697" s="561" t="s">
        <v>6381</v>
      </c>
      <c r="B6697" s="561" t="s">
        <v>6382</v>
      </c>
      <c r="C6697" s="561" t="s">
        <v>6474</v>
      </c>
      <c r="D6697" s="561" t="s">
        <v>6475</v>
      </c>
      <c r="E6697" s="562" t="s">
        <v>22</v>
      </c>
      <c r="F6697" s="561" t="s">
        <v>22</v>
      </c>
      <c r="G6697" s="561" t="s">
        <v>35245</v>
      </c>
      <c r="H6697" s="561" t="s">
        <v>6548</v>
      </c>
      <c r="I6697" s="561" t="s">
        <v>5500</v>
      </c>
      <c r="J6697" s="561" t="s">
        <v>7063</v>
      </c>
      <c r="K6697" s="562" t="s">
        <v>26910</v>
      </c>
      <c r="L6697" s="561" t="s">
        <v>25</v>
      </c>
    </row>
    <row r="6698" spans="1:12" x14ac:dyDescent="0.25">
      <c r="A6698" s="561" t="s">
        <v>6381</v>
      </c>
      <c r="B6698" s="561" t="s">
        <v>6382</v>
      </c>
      <c r="C6698" s="561" t="s">
        <v>6474</v>
      </c>
      <c r="D6698" s="561" t="s">
        <v>6475</v>
      </c>
      <c r="E6698" s="562" t="s">
        <v>22</v>
      </c>
      <c r="F6698" s="561" t="s">
        <v>22</v>
      </c>
      <c r="G6698" s="561" t="s">
        <v>35246</v>
      </c>
      <c r="H6698" s="561" t="s">
        <v>35247</v>
      </c>
      <c r="I6698" s="561" t="s">
        <v>5500</v>
      </c>
      <c r="J6698" s="561" t="s">
        <v>7063</v>
      </c>
      <c r="K6698" s="562" t="s">
        <v>30763</v>
      </c>
      <c r="L6698" s="561" t="s">
        <v>25</v>
      </c>
    </row>
    <row r="6699" spans="1:12" x14ac:dyDescent="0.25">
      <c r="A6699" s="561" t="s">
        <v>6381</v>
      </c>
      <c r="B6699" s="561" t="s">
        <v>6382</v>
      </c>
      <c r="C6699" s="561" t="s">
        <v>6474</v>
      </c>
      <c r="D6699" s="561" t="s">
        <v>6475</v>
      </c>
      <c r="E6699" s="562" t="s">
        <v>22</v>
      </c>
      <c r="F6699" s="561" t="s">
        <v>22</v>
      </c>
      <c r="G6699" s="561" t="s">
        <v>35248</v>
      </c>
      <c r="H6699" s="561" t="s">
        <v>6549</v>
      </c>
      <c r="I6699" s="561" t="s">
        <v>5500</v>
      </c>
      <c r="J6699" s="561" t="s">
        <v>7063</v>
      </c>
      <c r="K6699" s="562" t="s">
        <v>38960</v>
      </c>
      <c r="L6699" s="561" t="s">
        <v>25</v>
      </c>
    </row>
    <row r="6700" spans="1:12" x14ac:dyDescent="0.25">
      <c r="A6700" s="561" t="s">
        <v>6381</v>
      </c>
      <c r="B6700" s="561" t="s">
        <v>6382</v>
      </c>
      <c r="C6700" s="561" t="s">
        <v>6474</v>
      </c>
      <c r="D6700" s="561" t="s">
        <v>6475</v>
      </c>
      <c r="E6700" s="562" t="s">
        <v>22</v>
      </c>
      <c r="F6700" s="561" t="s">
        <v>22</v>
      </c>
      <c r="G6700" s="561" t="s">
        <v>35249</v>
      </c>
      <c r="H6700" s="561" t="s">
        <v>6551</v>
      </c>
      <c r="I6700" s="561" t="s">
        <v>5500</v>
      </c>
      <c r="J6700" s="561" t="s">
        <v>7063</v>
      </c>
      <c r="K6700" s="562" t="s">
        <v>38961</v>
      </c>
      <c r="L6700" s="561" t="s">
        <v>25</v>
      </c>
    </row>
    <row r="6701" spans="1:12" x14ac:dyDescent="0.25">
      <c r="A6701" s="561" t="s">
        <v>6381</v>
      </c>
      <c r="B6701" s="561" t="s">
        <v>6382</v>
      </c>
      <c r="C6701" s="561" t="s">
        <v>6474</v>
      </c>
      <c r="D6701" s="561" t="s">
        <v>6475</v>
      </c>
      <c r="E6701" s="562" t="s">
        <v>22</v>
      </c>
      <c r="F6701" s="561" t="s">
        <v>22</v>
      </c>
      <c r="G6701" s="561" t="s">
        <v>35251</v>
      </c>
      <c r="H6701" s="561" t="s">
        <v>6552</v>
      </c>
      <c r="I6701" s="561" t="s">
        <v>5500</v>
      </c>
      <c r="J6701" s="561" t="s">
        <v>7063</v>
      </c>
      <c r="K6701" s="562" t="s">
        <v>38962</v>
      </c>
      <c r="L6701" s="561" t="s">
        <v>25</v>
      </c>
    </row>
    <row r="6702" spans="1:12" x14ac:dyDescent="0.25">
      <c r="A6702" s="561" t="s">
        <v>6381</v>
      </c>
      <c r="B6702" s="561" t="s">
        <v>6382</v>
      </c>
      <c r="C6702" s="561" t="s">
        <v>6474</v>
      </c>
      <c r="D6702" s="561" t="s">
        <v>6475</v>
      </c>
      <c r="E6702" s="562" t="s">
        <v>22</v>
      </c>
      <c r="F6702" s="561" t="s">
        <v>22</v>
      </c>
      <c r="G6702" s="561" t="s">
        <v>35253</v>
      </c>
      <c r="H6702" s="561" t="s">
        <v>6553</v>
      </c>
      <c r="I6702" s="561" t="s">
        <v>5500</v>
      </c>
      <c r="J6702" s="561" t="s">
        <v>7063</v>
      </c>
      <c r="K6702" s="562" t="s">
        <v>38963</v>
      </c>
      <c r="L6702" s="561" t="s">
        <v>25</v>
      </c>
    </row>
    <row r="6703" spans="1:12" x14ac:dyDescent="0.25">
      <c r="A6703" s="561" t="s">
        <v>6381</v>
      </c>
      <c r="B6703" s="561" t="s">
        <v>6382</v>
      </c>
      <c r="C6703" s="561" t="s">
        <v>6474</v>
      </c>
      <c r="D6703" s="561" t="s">
        <v>6475</v>
      </c>
      <c r="E6703" s="562" t="s">
        <v>22</v>
      </c>
      <c r="F6703" s="561" t="s">
        <v>22</v>
      </c>
      <c r="G6703" s="561" t="s">
        <v>35255</v>
      </c>
      <c r="H6703" s="561" t="s">
        <v>6554</v>
      </c>
      <c r="I6703" s="561" t="s">
        <v>5500</v>
      </c>
      <c r="J6703" s="561" t="s">
        <v>7063</v>
      </c>
      <c r="K6703" s="562" t="s">
        <v>37758</v>
      </c>
      <c r="L6703" s="561" t="s">
        <v>25</v>
      </c>
    </row>
    <row r="6704" spans="1:12" x14ac:dyDescent="0.25">
      <c r="A6704" s="561" t="s">
        <v>6381</v>
      </c>
      <c r="B6704" s="561" t="s">
        <v>6382</v>
      </c>
      <c r="C6704" s="561" t="s">
        <v>6474</v>
      </c>
      <c r="D6704" s="561" t="s">
        <v>6475</v>
      </c>
      <c r="E6704" s="562" t="s">
        <v>22</v>
      </c>
      <c r="F6704" s="561" t="s">
        <v>22</v>
      </c>
      <c r="G6704" s="561" t="s">
        <v>35257</v>
      </c>
      <c r="H6704" s="561" t="s">
        <v>6555</v>
      </c>
      <c r="I6704" s="561" t="s">
        <v>5500</v>
      </c>
      <c r="J6704" s="561" t="s">
        <v>7063</v>
      </c>
      <c r="K6704" s="562" t="s">
        <v>8726</v>
      </c>
      <c r="L6704" s="561" t="s">
        <v>25</v>
      </c>
    </row>
    <row r="6705" spans="1:12" x14ac:dyDescent="0.25">
      <c r="A6705" s="561" t="s">
        <v>6556</v>
      </c>
      <c r="B6705" s="561" t="s">
        <v>6557</v>
      </c>
      <c r="C6705" s="561" t="s">
        <v>6558</v>
      </c>
      <c r="D6705" s="561" t="s">
        <v>6559</v>
      </c>
      <c r="E6705" s="562" t="s">
        <v>22</v>
      </c>
      <c r="F6705" s="561" t="s">
        <v>22</v>
      </c>
      <c r="G6705" s="561" t="s">
        <v>35258</v>
      </c>
      <c r="H6705" s="561" t="s">
        <v>6560</v>
      </c>
      <c r="I6705" s="561" t="s">
        <v>23148</v>
      </c>
      <c r="J6705" s="561" t="s">
        <v>24</v>
      </c>
      <c r="K6705" s="562" t="s">
        <v>726</v>
      </c>
      <c r="L6705" s="561" t="s">
        <v>25</v>
      </c>
    </row>
    <row r="6706" spans="1:12" x14ac:dyDescent="0.25">
      <c r="A6706" s="561" t="s">
        <v>6556</v>
      </c>
      <c r="B6706" s="561" t="s">
        <v>6557</v>
      </c>
      <c r="C6706" s="561" t="s">
        <v>6558</v>
      </c>
      <c r="D6706" s="561" t="s">
        <v>6559</v>
      </c>
      <c r="E6706" s="562" t="s">
        <v>22</v>
      </c>
      <c r="F6706" s="561" t="s">
        <v>22</v>
      </c>
      <c r="G6706" s="561" t="s">
        <v>35259</v>
      </c>
      <c r="H6706" s="561" t="s">
        <v>6561</v>
      </c>
      <c r="I6706" s="561" t="s">
        <v>23148</v>
      </c>
      <c r="J6706" s="561" t="s">
        <v>7063</v>
      </c>
      <c r="K6706" s="562" t="s">
        <v>38964</v>
      </c>
      <c r="L6706" s="561" t="s">
        <v>25</v>
      </c>
    </row>
    <row r="6707" spans="1:12" x14ac:dyDescent="0.25">
      <c r="A6707" s="561" t="s">
        <v>6556</v>
      </c>
      <c r="B6707" s="561" t="s">
        <v>6557</v>
      </c>
      <c r="C6707" s="561" t="s">
        <v>6558</v>
      </c>
      <c r="D6707" s="561" t="s">
        <v>6559</v>
      </c>
      <c r="E6707" s="562" t="s">
        <v>22</v>
      </c>
      <c r="F6707" s="561" t="s">
        <v>22</v>
      </c>
      <c r="G6707" s="561" t="s">
        <v>35260</v>
      </c>
      <c r="H6707" s="561" t="s">
        <v>6563</v>
      </c>
      <c r="I6707" s="561" t="s">
        <v>23148</v>
      </c>
      <c r="J6707" s="561" t="s">
        <v>7063</v>
      </c>
      <c r="K6707" s="562" t="s">
        <v>38001</v>
      </c>
      <c r="L6707" s="561" t="s">
        <v>25</v>
      </c>
    </row>
    <row r="6708" spans="1:12" x14ac:dyDescent="0.25">
      <c r="A6708" s="561" t="s">
        <v>6556</v>
      </c>
      <c r="B6708" s="561" t="s">
        <v>6557</v>
      </c>
      <c r="C6708" s="561" t="s">
        <v>6558</v>
      </c>
      <c r="D6708" s="561" t="s">
        <v>6559</v>
      </c>
      <c r="E6708" s="562" t="s">
        <v>22</v>
      </c>
      <c r="F6708" s="561" t="s">
        <v>22</v>
      </c>
      <c r="G6708" s="561" t="s">
        <v>35261</v>
      </c>
      <c r="H6708" s="561" t="s">
        <v>6564</v>
      </c>
      <c r="I6708" s="561" t="s">
        <v>23148</v>
      </c>
      <c r="J6708" s="561" t="s">
        <v>7063</v>
      </c>
      <c r="K6708" s="562" t="s">
        <v>32048</v>
      </c>
      <c r="L6708" s="561" t="s">
        <v>25</v>
      </c>
    </row>
    <row r="6709" spans="1:12" x14ac:dyDescent="0.25">
      <c r="A6709" s="561" t="s">
        <v>6556</v>
      </c>
      <c r="B6709" s="561" t="s">
        <v>6557</v>
      </c>
      <c r="C6709" s="561" t="s">
        <v>6558</v>
      </c>
      <c r="D6709" s="561" t="s">
        <v>6559</v>
      </c>
      <c r="E6709" s="562" t="s">
        <v>22</v>
      </c>
      <c r="F6709" s="561" t="s">
        <v>22</v>
      </c>
      <c r="G6709" s="561" t="s">
        <v>35263</v>
      </c>
      <c r="H6709" s="561" t="s">
        <v>6565</v>
      </c>
      <c r="I6709" s="561" t="s">
        <v>23148</v>
      </c>
      <c r="J6709" s="561" t="s">
        <v>7063</v>
      </c>
      <c r="K6709" s="562" t="s">
        <v>38965</v>
      </c>
      <c r="L6709" s="561" t="s">
        <v>25</v>
      </c>
    </row>
    <row r="6710" spans="1:12" x14ac:dyDescent="0.25">
      <c r="A6710" s="561" t="s">
        <v>6556</v>
      </c>
      <c r="B6710" s="561" t="s">
        <v>6557</v>
      </c>
      <c r="C6710" s="561" t="s">
        <v>6558</v>
      </c>
      <c r="D6710" s="561" t="s">
        <v>6559</v>
      </c>
      <c r="E6710" s="562" t="s">
        <v>22</v>
      </c>
      <c r="F6710" s="561" t="s">
        <v>22</v>
      </c>
      <c r="G6710" s="561" t="s">
        <v>35264</v>
      </c>
      <c r="H6710" s="561" t="s">
        <v>6566</v>
      </c>
      <c r="I6710" s="561" t="s">
        <v>23148</v>
      </c>
      <c r="J6710" s="561" t="s">
        <v>7063</v>
      </c>
      <c r="K6710" s="562" t="s">
        <v>36330</v>
      </c>
      <c r="L6710" s="561" t="s">
        <v>25</v>
      </c>
    </row>
    <row r="6711" spans="1:12" x14ac:dyDescent="0.25">
      <c r="A6711" s="561" t="s">
        <v>6556</v>
      </c>
      <c r="B6711" s="561" t="s">
        <v>6557</v>
      </c>
      <c r="C6711" s="561" t="s">
        <v>6558</v>
      </c>
      <c r="D6711" s="561" t="s">
        <v>6559</v>
      </c>
      <c r="E6711" s="562" t="s">
        <v>22</v>
      </c>
      <c r="F6711" s="561" t="s">
        <v>22</v>
      </c>
      <c r="G6711" s="561" t="s">
        <v>35265</v>
      </c>
      <c r="H6711" s="561" t="s">
        <v>6567</v>
      </c>
      <c r="I6711" s="561" t="s">
        <v>23148</v>
      </c>
      <c r="J6711" s="561" t="s">
        <v>7063</v>
      </c>
      <c r="K6711" s="562" t="s">
        <v>38966</v>
      </c>
      <c r="L6711" s="561" t="s">
        <v>25</v>
      </c>
    </row>
    <row r="6712" spans="1:12" x14ac:dyDescent="0.25">
      <c r="A6712" s="561" t="s">
        <v>6556</v>
      </c>
      <c r="B6712" s="561" t="s">
        <v>6557</v>
      </c>
      <c r="C6712" s="561" t="s">
        <v>6558</v>
      </c>
      <c r="D6712" s="561" t="s">
        <v>6559</v>
      </c>
      <c r="E6712" s="562" t="s">
        <v>22</v>
      </c>
      <c r="F6712" s="561" t="s">
        <v>22</v>
      </c>
      <c r="G6712" s="561" t="s">
        <v>35267</v>
      </c>
      <c r="H6712" s="561" t="s">
        <v>6568</v>
      </c>
      <c r="I6712" s="561" t="s">
        <v>23148</v>
      </c>
      <c r="J6712" s="561" t="s">
        <v>7063</v>
      </c>
      <c r="K6712" s="562" t="s">
        <v>23469</v>
      </c>
      <c r="L6712" s="561" t="s">
        <v>25</v>
      </c>
    </row>
    <row r="6713" spans="1:12" x14ac:dyDescent="0.25">
      <c r="A6713" s="561" t="s">
        <v>6556</v>
      </c>
      <c r="B6713" s="561" t="s">
        <v>6557</v>
      </c>
      <c r="C6713" s="561" t="s">
        <v>6558</v>
      </c>
      <c r="D6713" s="561" t="s">
        <v>6559</v>
      </c>
      <c r="E6713" s="562" t="s">
        <v>22</v>
      </c>
      <c r="F6713" s="561" t="s">
        <v>22</v>
      </c>
      <c r="G6713" s="561" t="s">
        <v>35269</v>
      </c>
      <c r="H6713" s="561" t="s">
        <v>6569</v>
      </c>
      <c r="I6713" s="561" t="s">
        <v>23148</v>
      </c>
      <c r="J6713" s="561" t="s">
        <v>7063</v>
      </c>
      <c r="K6713" s="562" t="s">
        <v>38967</v>
      </c>
      <c r="L6713" s="561" t="s">
        <v>25</v>
      </c>
    </row>
    <row r="6714" spans="1:12" x14ac:dyDescent="0.25">
      <c r="A6714" s="561" t="s">
        <v>6556</v>
      </c>
      <c r="B6714" s="561" t="s">
        <v>6557</v>
      </c>
      <c r="C6714" s="561" t="s">
        <v>6558</v>
      </c>
      <c r="D6714" s="561" t="s">
        <v>6559</v>
      </c>
      <c r="E6714" s="562" t="s">
        <v>22</v>
      </c>
      <c r="F6714" s="561" t="s">
        <v>22</v>
      </c>
      <c r="G6714" s="561" t="s">
        <v>35270</v>
      </c>
      <c r="H6714" s="561" t="s">
        <v>6570</v>
      </c>
      <c r="I6714" s="561" t="s">
        <v>23148</v>
      </c>
      <c r="J6714" s="561" t="s">
        <v>7063</v>
      </c>
      <c r="K6714" s="562" t="s">
        <v>8603</v>
      </c>
      <c r="L6714" s="561" t="s">
        <v>25</v>
      </c>
    </row>
    <row r="6715" spans="1:12" x14ac:dyDescent="0.25">
      <c r="A6715" s="561" t="s">
        <v>6556</v>
      </c>
      <c r="B6715" s="561" t="s">
        <v>6557</v>
      </c>
      <c r="C6715" s="561" t="s">
        <v>6558</v>
      </c>
      <c r="D6715" s="561" t="s">
        <v>6559</v>
      </c>
      <c r="E6715" s="562" t="s">
        <v>22</v>
      </c>
      <c r="F6715" s="561" t="s">
        <v>22</v>
      </c>
      <c r="G6715" s="561" t="s">
        <v>35271</v>
      </c>
      <c r="H6715" s="561" t="s">
        <v>6571</v>
      </c>
      <c r="I6715" s="561" t="s">
        <v>23148</v>
      </c>
      <c r="J6715" s="561" t="s">
        <v>24</v>
      </c>
      <c r="K6715" s="562" t="s">
        <v>8203</v>
      </c>
      <c r="L6715" s="561" t="s">
        <v>25</v>
      </c>
    </row>
    <row r="6716" spans="1:12" x14ac:dyDescent="0.25">
      <c r="A6716" s="561" t="s">
        <v>6556</v>
      </c>
      <c r="B6716" s="561" t="s">
        <v>6557</v>
      </c>
      <c r="C6716" s="561" t="s">
        <v>6558</v>
      </c>
      <c r="D6716" s="561" t="s">
        <v>6559</v>
      </c>
      <c r="E6716" s="562" t="s">
        <v>22</v>
      </c>
      <c r="F6716" s="561" t="s">
        <v>22</v>
      </c>
      <c r="G6716" s="561" t="s">
        <v>35272</v>
      </c>
      <c r="H6716" s="561" t="s">
        <v>6572</v>
      </c>
      <c r="I6716" s="561" t="s">
        <v>23148</v>
      </c>
      <c r="J6716" s="561" t="s">
        <v>24</v>
      </c>
      <c r="K6716" s="562" t="s">
        <v>38968</v>
      </c>
      <c r="L6716" s="561" t="s">
        <v>25</v>
      </c>
    </row>
    <row r="6717" spans="1:12" x14ac:dyDescent="0.25">
      <c r="A6717" s="561" t="s">
        <v>6556</v>
      </c>
      <c r="B6717" s="561" t="s">
        <v>6557</v>
      </c>
      <c r="C6717" s="561" t="s">
        <v>6558</v>
      </c>
      <c r="D6717" s="561" t="s">
        <v>6559</v>
      </c>
      <c r="E6717" s="562" t="s">
        <v>22</v>
      </c>
      <c r="F6717" s="561" t="s">
        <v>22</v>
      </c>
      <c r="G6717" s="561" t="s">
        <v>35274</v>
      </c>
      <c r="H6717" s="561" t="s">
        <v>6573</v>
      </c>
      <c r="I6717" s="561" t="s">
        <v>23148</v>
      </c>
      <c r="J6717" s="561" t="s">
        <v>7063</v>
      </c>
      <c r="K6717" s="562" t="s">
        <v>7943</v>
      </c>
      <c r="L6717" s="561" t="s">
        <v>25</v>
      </c>
    </row>
    <row r="6718" spans="1:12" x14ac:dyDescent="0.25">
      <c r="A6718" s="561" t="s">
        <v>6556</v>
      </c>
      <c r="B6718" s="561" t="s">
        <v>6557</v>
      </c>
      <c r="C6718" s="561" t="s">
        <v>6558</v>
      </c>
      <c r="D6718" s="561" t="s">
        <v>6559</v>
      </c>
      <c r="E6718" s="562" t="s">
        <v>22</v>
      </c>
      <c r="F6718" s="561" t="s">
        <v>22</v>
      </c>
      <c r="G6718" s="561" t="s">
        <v>35275</v>
      </c>
      <c r="H6718" s="561" t="s">
        <v>6575</v>
      </c>
      <c r="I6718" s="561" t="s">
        <v>23148</v>
      </c>
      <c r="J6718" s="561" t="s">
        <v>7063</v>
      </c>
      <c r="K6718" s="562" t="s">
        <v>8385</v>
      </c>
      <c r="L6718" s="561" t="s">
        <v>25</v>
      </c>
    </row>
    <row r="6719" spans="1:12" x14ac:dyDescent="0.25">
      <c r="A6719" s="561" t="s">
        <v>6556</v>
      </c>
      <c r="B6719" s="561" t="s">
        <v>6557</v>
      </c>
      <c r="C6719" s="561" t="s">
        <v>6558</v>
      </c>
      <c r="D6719" s="561" t="s">
        <v>6559</v>
      </c>
      <c r="E6719" s="562" t="s">
        <v>22</v>
      </c>
      <c r="F6719" s="561" t="s">
        <v>22</v>
      </c>
      <c r="G6719" s="561" t="s">
        <v>35277</v>
      </c>
      <c r="H6719" s="561" t="s">
        <v>6577</v>
      </c>
      <c r="I6719" s="561" t="s">
        <v>23148</v>
      </c>
      <c r="J6719" s="561" t="s">
        <v>7063</v>
      </c>
      <c r="K6719" s="562" t="s">
        <v>7196</v>
      </c>
      <c r="L6719" s="561" t="s">
        <v>25</v>
      </c>
    </row>
    <row r="6720" spans="1:12" x14ac:dyDescent="0.25">
      <c r="A6720" s="561" t="s">
        <v>6556</v>
      </c>
      <c r="B6720" s="561" t="s">
        <v>6557</v>
      </c>
      <c r="C6720" s="561" t="s">
        <v>6558</v>
      </c>
      <c r="D6720" s="561" t="s">
        <v>6559</v>
      </c>
      <c r="E6720" s="562" t="s">
        <v>22</v>
      </c>
      <c r="F6720" s="561" t="s">
        <v>22</v>
      </c>
      <c r="G6720" s="561" t="s">
        <v>35279</v>
      </c>
      <c r="H6720" s="561" t="s">
        <v>6579</v>
      </c>
      <c r="I6720" s="561" t="s">
        <v>23148</v>
      </c>
      <c r="J6720" s="561" t="s">
        <v>7063</v>
      </c>
      <c r="K6720" s="562" t="s">
        <v>7943</v>
      </c>
      <c r="L6720" s="561" t="s">
        <v>25</v>
      </c>
    </row>
    <row r="6721" spans="1:12" x14ac:dyDescent="0.25">
      <c r="A6721" s="561" t="s">
        <v>6556</v>
      </c>
      <c r="B6721" s="561" t="s">
        <v>6557</v>
      </c>
      <c r="C6721" s="561" t="s">
        <v>6580</v>
      </c>
      <c r="D6721" s="561" t="s">
        <v>6581</v>
      </c>
      <c r="E6721" s="562" t="s">
        <v>22</v>
      </c>
      <c r="F6721" s="561" t="s">
        <v>22</v>
      </c>
      <c r="G6721" s="561" t="s">
        <v>35280</v>
      </c>
      <c r="H6721" s="561" t="s">
        <v>35281</v>
      </c>
      <c r="I6721" s="561" t="s">
        <v>23868</v>
      </c>
      <c r="J6721" s="561" t="s">
        <v>7063</v>
      </c>
      <c r="K6721" s="562" t="s">
        <v>8471</v>
      </c>
      <c r="L6721" s="561" t="s">
        <v>25</v>
      </c>
    </row>
    <row r="6722" spans="1:12" x14ac:dyDescent="0.25">
      <c r="A6722" s="561" t="s">
        <v>6556</v>
      </c>
      <c r="B6722" s="561" t="s">
        <v>6557</v>
      </c>
      <c r="C6722" s="561" t="s">
        <v>6580</v>
      </c>
      <c r="D6722" s="561" t="s">
        <v>6581</v>
      </c>
      <c r="E6722" s="562" t="s">
        <v>22</v>
      </c>
      <c r="F6722" s="561" t="s">
        <v>22</v>
      </c>
      <c r="G6722" s="561" t="s">
        <v>35283</v>
      </c>
      <c r="H6722" s="561" t="s">
        <v>35284</v>
      </c>
      <c r="I6722" s="561" t="s">
        <v>23868</v>
      </c>
      <c r="J6722" s="561" t="s">
        <v>7063</v>
      </c>
      <c r="K6722" s="562" t="s">
        <v>38969</v>
      </c>
      <c r="L6722" s="561" t="s">
        <v>25</v>
      </c>
    </row>
    <row r="6723" spans="1:12" x14ac:dyDescent="0.25">
      <c r="A6723" s="561" t="s">
        <v>6556</v>
      </c>
      <c r="B6723" s="561" t="s">
        <v>6557</v>
      </c>
      <c r="C6723" s="561" t="s">
        <v>6580</v>
      </c>
      <c r="D6723" s="561" t="s">
        <v>6581</v>
      </c>
      <c r="E6723" s="562" t="s">
        <v>22</v>
      </c>
      <c r="F6723" s="561" t="s">
        <v>22</v>
      </c>
      <c r="G6723" s="561" t="s">
        <v>35286</v>
      </c>
      <c r="H6723" s="561" t="s">
        <v>35287</v>
      </c>
      <c r="I6723" s="561" t="s">
        <v>23868</v>
      </c>
      <c r="J6723" s="561" t="s">
        <v>7063</v>
      </c>
      <c r="K6723" s="562" t="s">
        <v>38970</v>
      </c>
      <c r="L6723" s="561" t="s">
        <v>25</v>
      </c>
    </row>
    <row r="6724" spans="1:12" x14ac:dyDescent="0.25">
      <c r="A6724" s="561" t="s">
        <v>6556</v>
      </c>
      <c r="B6724" s="561" t="s">
        <v>6557</v>
      </c>
      <c r="C6724" s="561" t="s">
        <v>6582</v>
      </c>
      <c r="D6724" s="561" t="s">
        <v>6583</v>
      </c>
      <c r="E6724" s="562" t="s">
        <v>22</v>
      </c>
      <c r="F6724" s="561" t="s">
        <v>22</v>
      </c>
      <c r="G6724" s="561" t="s">
        <v>35289</v>
      </c>
      <c r="H6724" s="561" t="s">
        <v>6584</v>
      </c>
      <c r="I6724" s="561" t="s">
        <v>23270</v>
      </c>
      <c r="J6724" s="561" t="s">
        <v>24</v>
      </c>
      <c r="K6724" s="562" t="s">
        <v>8142</v>
      </c>
      <c r="L6724" s="561" t="s">
        <v>25</v>
      </c>
    </row>
    <row r="6725" spans="1:12" x14ac:dyDescent="0.25">
      <c r="A6725" s="561" t="s">
        <v>6556</v>
      </c>
      <c r="B6725" s="561" t="s">
        <v>6557</v>
      </c>
      <c r="C6725" s="561" t="s">
        <v>6582</v>
      </c>
      <c r="D6725" s="561" t="s">
        <v>6583</v>
      </c>
      <c r="E6725" s="562" t="s">
        <v>22</v>
      </c>
      <c r="F6725" s="561" t="s">
        <v>22</v>
      </c>
      <c r="G6725" s="561" t="s">
        <v>35290</v>
      </c>
      <c r="H6725" s="561" t="s">
        <v>6585</v>
      </c>
      <c r="I6725" s="561" t="s">
        <v>23270</v>
      </c>
      <c r="J6725" s="561" t="s">
        <v>24</v>
      </c>
      <c r="K6725" s="562" t="s">
        <v>38971</v>
      </c>
      <c r="L6725" s="561" t="s">
        <v>25</v>
      </c>
    </row>
    <row r="6726" spans="1:12" x14ac:dyDescent="0.25">
      <c r="A6726" s="561" t="s">
        <v>6556</v>
      </c>
      <c r="B6726" s="561" t="s">
        <v>6557</v>
      </c>
      <c r="C6726" s="561" t="s">
        <v>6582</v>
      </c>
      <c r="D6726" s="561" t="s">
        <v>6583</v>
      </c>
      <c r="E6726" s="562" t="s">
        <v>22</v>
      </c>
      <c r="F6726" s="561" t="s">
        <v>22</v>
      </c>
      <c r="G6726" s="561" t="s">
        <v>35292</v>
      </c>
      <c r="H6726" s="561" t="s">
        <v>6587</v>
      </c>
      <c r="I6726" s="561" t="s">
        <v>23270</v>
      </c>
      <c r="J6726" s="561" t="s">
        <v>24</v>
      </c>
      <c r="K6726" s="562" t="s">
        <v>30150</v>
      </c>
      <c r="L6726" s="561" t="s">
        <v>25</v>
      </c>
    </row>
    <row r="6727" spans="1:12" x14ac:dyDescent="0.25">
      <c r="A6727" s="561" t="s">
        <v>6556</v>
      </c>
      <c r="B6727" s="561" t="s">
        <v>6557</v>
      </c>
      <c r="C6727" s="561" t="s">
        <v>6582</v>
      </c>
      <c r="D6727" s="561" t="s">
        <v>6583</v>
      </c>
      <c r="E6727" s="562" t="s">
        <v>22</v>
      </c>
      <c r="F6727" s="561" t="s">
        <v>22</v>
      </c>
      <c r="G6727" s="561" t="s">
        <v>35294</v>
      </c>
      <c r="H6727" s="561" t="s">
        <v>6588</v>
      </c>
      <c r="I6727" s="561" t="s">
        <v>23270</v>
      </c>
      <c r="J6727" s="561" t="s">
        <v>7063</v>
      </c>
      <c r="K6727" s="562" t="s">
        <v>38972</v>
      </c>
      <c r="L6727" s="561" t="s">
        <v>25</v>
      </c>
    </row>
    <row r="6728" spans="1:12" x14ac:dyDescent="0.25">
      <c r="A6728" s="561" t="s">
        <v>6556</v>
      </c>
      <c r="B6728" s="561" t="s">
        <v>6557</v>
      </c>
      <c r="C6728" s="561" t="s">
        <v>6582</v>
      </c>
      <c r="D6728" s="561" t="s">
        <v>6583</v>
      </c>
      <c r="E6728" s="562" t="s">
        <v>22</v>
      </c>
      <c r="F6728" s="561" t="s">
        <v>22</v>
      </c>
      <c r="G6728" s="561" t="s">
        <v>35296</v>
      </c>
      <c r="H6728" s="561" t="s">
        <v>6589</v>
      </c>
      <c r="I6728" s="561" t="s">
        <v>23868</v>
      </c>
      <c r="J6728" s="561" t="s">
        <v>24</v>
      </c>
      <c r="K6728" s="562" t="s">
        <v>1057</v>
      </c>
      <c r="L6728" s="561" t="s">
        <v>25</v>
      </c>
    </row>
    <row r="6729" spans="1:12" x14ac:dyDescent="0.25">
      <c r="A6729" s="561" t="s">
        <v>6556</v>
      </c>
      <c r="B6729" s="561" t="s">
        <v>6557</v>
      </c>
      <c r="C6729" s="561" t="s">
        <v>6582</v>
      </c>
      <c r="D6729" s="561" t="s">
        <v>6583</v>
      </c>
      <c r="E6729" s="562" t="s">
        <v>22</v>
      </c>
      <c r="F6729" s="561" t="s">
        <v>22</v>
      </c>
      <c r="G6729" s="561" t="s">
        <v>35297</v>
      </c>
      <c r="H6729" s="561" t="s">
        <v>6591</v>
      </c>
      <c r="I6729" s="561" t="s">
        <v>23868</v>
      </c>
      <c r="J6729" s="561" t="s">
        <v>24</v>
      </c>
      <c r="K6729" s="562" t="s">
        <v>7217</v>
      </c>
      <c r="L6729" s="561" t="s">
        <v>25</v>
      </c>
    </row>
    <row r="6730" spans="1:12" x14ac:dyDescent="0.25">
      <c r="A6730" s="561" t="s">
        <v>6556</v>
      </c>
      <c r="B6730" s="561" t="s">
        <v>6557</v>
      </c>
      <c r="C6730" s="561" t="s">
        <v>6582</v>
      </c>
      <c r="D6730" s="561" t="s">
        <v>6583</v>
      </c>
      <c r="E6730" s="562" t="s">
        <v>22</v>
      </c>
      <c r="F6730" s="561" t="s">
        <v>22</v>
      </c>
      <c r="G6730" s="561" t="s">
        <v>35298</v>
      </c>
      <c r="H6730" s="561" t="s">
        <v>6592</v>
      </c>
      <c r="I6730" s="561" t="s">
        <v>23868</v>
      </c>
      <c r="J6730" s="561" t="s">
        <v>24</v>
      </c>
      <c r="K6730" s="562" t="s">
        <v>575</v>
      </c>
      <c r="L6730" s="561" t="s">
        <v>25</v>
      </c>
    </row>
    <row r="6731" spans="1:12" x14ac:dyDescent="0.25">
      <c r="A6731" s="561" t="s">
        <v>6556</v>
      </c>
      <c r="B6731" s="561" t="s">
        <v>6557</v>
      </c>
      <c r="C6731" s="561" t="s">
        <v>6582</v>
      </c>
      <c r="D6731" s="561" t="s">
        <v>6583</v>
      </c>
      <c r="E6731" s="562" t="s">
        <v>22</v>
      </c>
      <c r="F6731" s="561" t="s">
        <v>22</v>
      </c>
      <c r="G6731" s="561" t="s">
        <v>35299</v>
      </c>
      <c r="H6731" s="561" t="s">
        <v>6593</v>
      </c>
      <c r="I6731" s="561" t="s">
        <v>23148</v>
      </c>
      <c r="J6731" s="561" t="s">
        <v>7063</v>
      </c>
      <c r="K6731" s="562" t="s">
        <v>32388</v>
      </c>
      <c r="L6731" s="561" t="s">
        <v>25</v>
      </c>
    </row>
    <row r="6732" spans="1:12" x14ac:dyDescent="0.25">
      <c r="A6732" s="561" t="s">
        <v>6556</v>
      </c>
      <c r="B6732" s="561" t="s">
        <v>6557</v>
      </c>
      <c r="C6732" s="561" t="s">
        <v>6582</v>
      </c>
      <c r="D6732" s="561" t="s">
        <v>6583</v>
      </c>
      <c r="E6732" s="562" t="s">
        <v>22</v>
      </c>
      <c r="F6732" s="561" t="s">
        <v>22</v>
      </c>
      <c r="G6732" s="561" t="s">
        <v>35301</v>
      </c>
      <c r="H6732" s="561" t="s">
        <v>6594</v>
      </c>
      <c r="I6732" s="561" t="s">
        <v>23868</v>
      </c>
      <c r="J6732" s="561" t="s">
        <v>24</v>
      </c>
      <c r="K6732" s="562" t="s">
        <v>7120</v>
      </c>
      <c r="L6732" s="561" t="s">
        <v>25</v>
      </c>
    </row>
    <row r="6733" spans="1:12" x14ac:dyDescent="0.25">
      <c r="A6733" s="561" t="s">
        <v>6556</v>
      </c>
      <c r="B6733" s="561" t="s">
        <v>6557</v>
      </c>
      <c r="C6733" s="561" t="s">
        <v>6596</v>
      </c>
      <c r="D6733" s="561" t="s">
        <v>6597</v>
      </c>
      <c r="E6733" s="562" t="s">
        <v>22</v>
      </c>
      <c r="F6733" s="561" t="s">
        <v>22</v>
      </c>
      <c r="G6733" s="561" t="s">
        <v>35302</v>
      </c>
      <c r="H6733" s="561" t="s">
        <v>6598</v>
      </c>
      <c r="I6733" s="561" t="s">
        <v>23868</v>
      </c>
      <c r="J6733" s="561" t="s">
        <v>24</v>
      </c>
      <c r="K6733" s="562" t="s">
        <v>7743</v>
      </c>
      <c r="L6733" s="561" t="s">
        <v>25</v>
      </c>
    </row>
    <row r="6734" spans="1:12" x14ac:dyDescent="0.25">
      <c r="A6734" s="561" t="s">
        <v>6556</v>
      </c>
      <c r="B6734" s="561" t="s">
        <v>6557</v>
      </c>
      <c r="C6734" s="561" t="s">
        <v>6596</v>
      </c>
      <c r="D6734" s="561" t="s">
        <v>6597</v>
      </c>
      <c r="E6734" s="562" t="s">
        <v>22</v>
      </c>
      <c r="F6734" s="561" t="s">
        <v>22</v>
      </c>
      <c r="G6734" s="561" t="s">
        <v>35303</v>
      </c>
      <c r="H6734" s="561" t="s">
        <v>6599</v>
      </c>
      <c r="I6734" s="561" t="s">
        <v>23868</v>
      </c>
      <c r="J6734" s="561" t="s">
        <v>24</v>
      </c>
      <c r="K6734" s="562" t="s">
        <v>7391</v>
      </c>
      <c r="L6734" s="561" t="s">
        <v>25</v>
      </c>
    </row>
    <row r="6735" spans="1:12" x14ac:dyDescent="0.25">
      <c r="A6735" s="561" t="s">
        <v>6556</v>
      </c>
      <c r="B6735" s="561" t="s">
        <v>6557</v>
      </c>
      <c r="C6735" s="561" t="s">
        <v>6596</v>
      </c>
      <c r="D6735" s="561" t="s">
        <v>6597</v>
      </c>
      <c r="E6735" s="562" t="s">
        <v>22</v>
      </c>
      <c r="F6735" s="561" t="s">
        <v>22</v>
      </c>
      <c r="G6735" s="561" t="s">
        <v>35304</v>
      </c>
      <c r="H6735" s="561" t="s">
        <v>6600</v>
      </c>
      <c r="I6735" s="561" t="s">
        <v>23868</v>
      </c>
      <c r="J6735" s="561" t="s">
        <v>24</v>
      </c>
      <c r="K6735" s="562" t="s">
        <v>8402</v>
      </c>
      <c r="L6735" s="561" t="s">
        <v>25</v>
      </c>
    </row>
    <row r="6736" spans="1:12" x14ac:dyDescent="0.25">
      <c r="A6736" s="561" t="s">
        <v>6556</v>
      </c>
      <c r="B6736" s="561" t="s">
        <v>6557</v>
      </c>
      <c r="C6736" s="561" t="s">
        <v>35305</v>
      </c>
      <c r="D6736" s="561" t="s">
        <v>35306</v>
      </c>
      <c r="E6736" s="562" t="s">
        <v>22</v>
      </c>
      <c r="F6736" s="561" t="s">
        <v>22</v>
      </c>
      <c r="G6736" s="561" t="s">
        <v>35307</v>
      </c>
      <c r="H6736" s="561" t="s">
        <v>35308</v>
      </c>
      <c r="I6736" s="561" t="s">
        <v>23270</v>
      </c>
      <c r="J6736" s="561" t="s">
        <v>7063</v>
      </c>
      <c r="K6736" s="562" t="s">
        <v>38973</v>
      </c>
      <c r="L6736" s="561" t="s">
        <v>25</v>
      </c>
    </row>
    <row r="6737" spans="1:12" x14ac:dyDescent="0.25">
      <c r="A6737" s="561" t="s">
        <v>6556</v>
      </c>
      <c r="B6737" s="561" t="s">
        <v>6557</v>
      </c>
      <c r="C6737" s="561" t="s">
        <v>35305</v>
      </c>
      <c r="D6737" s="561" t="s">
        <v>35306</v>
      </c>
      <c r="E6737" s="562" t="s">
        <v>22</v>
      </c>
      <c r="F6737" s="561" t="s">
        <v>22</v>
      </c>
      <c r="G6737" s="561" t="s">
        <v>35310</v>
      </c>
      <c r="H6737" s="561" t="s">
        <v>35311</v>
      </c>
      <c r="I6737" s="561" t="s">
        <v>23270</v>
      </c>
      <c r="J6737" s="561" t="s">
        <v>7063</v>
      </c>
      <c r="K6737" s="562" t="s">
        <v>38974</v>
      </c>
      <c r="L6737" s="561" t="s">
        <v>25</v>
      </c>
    </row>
    <row r="6738" spans="1:12" x14ac:dyDescent="0.25">
      <c r="A6738" s="561" t="s">
        <v>6556</v>
      </c>
      <c r="B6738" s="561" t="s">
        <v>6557</v>
      </c>
      <c r="C6738" s="561" t="s">
        <v>35305</v>
      </c>
      <c r="D6738" s="561" t="s">
        <v>35306</v>
      </c>
      <c r="E6738" s="562" t="s">
        <v>22</v>
      </c>
      <c r="F6738" s="561" t="s">
        <v>22</v>
      </c>
      <c r="G6738" s="561" t="s">
        <v>35313</v>
      </c>
      <c r="H6738" s="561" t="s">
        <v>35314</v>
      </c>
      <c r="I6738" s="561" t="s">
        <v>23270</v>
      </c>
      <c r="J6738" s="561" t="s">
        <v>7063</v>
      </c>
      <c r="K6738" s="562" t="s">
        <v>38975</v>
      </c>
      <c r="L6738" s="561" t="s">
        <v>25</v>
      </c>
    </row>
    <row r="6739" spans="1:12" x14ac:dyDescent="0.25">
      <c r="A6739" s="561" t="s">
        <v>6556</v>
      </c>
      <c r="B6739" s="561" t="s">
        <v>6557</v>
      </c>
      <c r="C6739" s="561" t="s">
        <v>35305</v>
      </c>
      <c r="D6739" s="561" t="s">
        <v>35306</v>
      </c>
      <c r="E6739" s="562" t="s">
        <v>22</v>
      </c>
      <c r="F6739" s="561" t="s">
        <v>22</v>
      </c>
      <c r="G6739" s="561" t="s">
        <v>35316</v>
      </c>
      <c r="H6739" s="561" t="s">
        <v>35317</v>
      </c>
      <c r="I6739" s="561" t="s">
        <v>23270</v>
      </c>
      <c r="J6739" s="561" t="s">
        <v>7063</v>
      </c>
      <c r="K6739" s="562" t="s">
        <v>38976</v>
      </c>
      <c r="L6739" s="561" t="s">
        <v>25</v>
      </c>
    </row>
    <row r="6740" spans="1:12" x14ac:dyDescent="0.25">
      <c r="A6740" s="561" t="s">
        <v>6556</v>
      </c>
      <c r="B6740" s="561" t="s">
        <v>6557</v>
      </c>
      <c r="C6740" s="561" t="s">
        <v>35305</v>
      </c>
      <c r="D6740" s="561" t="s">
        <v>35306</v>
      </c>
      <c r="E6740" s="562" t="s">
        <v>22</v>
      </c>
      <c r="F6740" s="561" t="s">
        <v>22</v>
      </c>
      <c r="G6740" s="561" t="s">
        <v>35319</v>
      </c>
      <c r="H6740" s="561" t="s">
        <v>35320</v>
      </c>
      <c r="I6740" s="561" t="s">
        <v>23270</v>
      </c>
      <c r="J6740" s="561" t="s">
        <v>7063</v>
      </c>
      <c r="K6740" s="562" t="s">
        <v>38977</v>
      </c>
      <c r="L6740" s="561" t="s">
        <v>25</v>
      </c>
    </row>
    <row r="6741" spans="1:12" x14ac:dyDescent="0.25">
      <c r="A6741" s="561" t="s">
        <v>6556</v>
      </c>
      <c r="B6741" s="561" t="s">
        <v>6557</v>
      </c>
      <c r="C6741" s="561" t="s">
        <v>35305</v>
      </c>
      <c r="D6741" s="561" t="s">
        <v>35306</v>
      </c>
      <c r="E6741" s="562" t="s">
        <v>22</v>
      </c>
      <c r="F6741" s="561" t="s">
        <v>22</v>
      </c>
      <c r="G6741" s="561" t="s">
        <v>35322</v>
      </c>
      <c r="H6741" s="561" t="s">
        <v>35323</v>
      </c>
      <c r="I6741" s="561" t="s">
        <v>23270</v>
      </c>
      <c r="J6741" s="561" t="s">
        <v>7063</v>
      </c>
      <c r="K6741" s="562" t="s">
        <v>38978</v>
      </c>
      <c r="L6741" s="561" t="s">
        <v>25</v>
      </c>
    </row>
    <row r="6742" spans="1:12" x14ac:dyDescent="0.25">
      <c r="A6742" s="561" t="s">
        <v>6556</v>
      </c>
      <c r="B6742" s="561" t="s">
        <v>6557</v>
      </c>
      <c r="C6742" s="561" t="s">
        <v>35305</v>
      </c>
      <c r="D6742" s="561" t="s">
        <v>35306</v>
      </c>
      <c r="E6742" s="562" t="s">
        <v>22</v>
      </c>
      <c r="F6742" s="561" t="s">
        <v>22</v>
      </c>
      <c r="G6742" s="561" t="s">
        <v>35325</v>
      </c>
      <c r="H6742" s="561" t="s">
        <v>35326</v>
      </c>
      <c r="I6742" s="561" t="s">
        <v>23270</v>
      </c>
      <c r="J6742" s="561" t="s">
        <v>7063</v>
      </c>
      <c r="K6742" s="562" t="s">
        <v>38979</v>
      </c>
      <c r="L6742" s="561" t="s">
        <v>25</v>
      </c>
    </row>
    <row r="6743" spans="1:12" x14ac:dyDescent="0.25">
      <c r="A6743" s="561" t="s">
        <v>6556</v>
      </c>
      <c r="B6743" s="561" t="s">
        <v>6557</v>
      </c>
      <c r="C6743" s="561" t="s">
        <v>35305</v>
      </c>
      <c r="D6743" s="561" t="s">
        <v>35306</v>
      </c>
      <c r="E6743" s="562" t="s">
        <v>22</v>
      </c>
      <c r="F6743" s="561" t="s">
        <v>22</v>
      </c>
      <c r="G6743" s="561" t="s">
        <v>35328</v>
      </c>
      <c r="H6743" s="561" t="s">
        <v>35329</v>
      </c>
      <c r="I6743" s="561" t="s">
        <v>23270</v>
      </c>
      <c r="J6743" s="561" t="s">
        <v>7063</v>
      </c>
      <c r="K6743" s="562" t="s">
        <v>38980</v>
      </c>
      <c r="L6743" s="561" t="s">
        <v>25</v>
      </c>
    </row>
    <row r="6744" spans="1:12" x14ac:dyDescent="0.25">
      <c r="A6744" s="561" t="s">
        <v>6556</v>
      </c>
      <c r="B6744" s="561" t="s">
        <v>6557</v>
      </c>
      <c r="C6744" s="561" t="s">
        <v>35305</v>
      </c>
      <c r="D6744" s="561" t="s">
        <v>35306</v>
      </c>
      <c r="E6744" s="562" t="s">
        <v>22</v>
      </c>
      <c r="F6744" s="561" t="s">
        <v>22</v>
      </c>
      <c r="G6744" s="561" t="s">
        <v>35331</v>
      </c>
      <c r="H6744" s="561" t="s">
        <v>35332</v>
      </c>
      <c r="I6744" s="561" t="s">
        <v>23270</v>
      </c>
      <c r="J6744" s="561" t="s">
        <v>7063</v>
      </c>
      <c r="K6744" s="562" t="s">
        <v>38981</v>
      </c>
      <c r="L6744" s="561" t="s">
        <v>25</v>
      </c>
    </row>
    <row r="6745" spans="1:12" x14ac:dyDescent="0.25">
      <c r="A6745" s="561" t="s">
        <v>6556</v>
      </c>
      <c r="B6745" s="561" t="s">
        <v>6557</v>
      </c>
      <c r="C6745" s="561" t="s">
        <v>35305</v>
      </c>
      <c r="D6745" s="561" t="s">
        <v>35306</v>
      </c>
      <c r="E6745" s="562" t="s">
        <v>22</v>
      </c>
      <c r="F6745" s="561" t="s">
        <v>22</v>
      </c>
      <c r="G6745" s="561" t="s">
        <v>35334</v>
      </c>
      <c r="H6745" s="561" t="s">
        <v>35335</v>
      </c>
      <c r="I6745" s="561" t="s">
        <v>23270</v>
      </c>
      <c r="J6745" s="561" t="s">
        <v>7063</v>
      </c>
      <c r="K6745" s="562" t="s">
        <v>38982</v>
      </c>
      <c r="L6745" s="561" t="s">
        <v>25</v>
      </c>
    </row>
    <row r="6746" spans="1:12" x14ac:dyDescent="0.25">
      <c r="A6746" s="561" t="s">
        <v>6556</v>
      </c>
      <c r="B6746" s="561" t="s">
        <v>6557</v>
      </c>
      <c r="C6746" s="561" t="s">
        <v>35305</v>
      </c>
      <c r="D6746" s="561" t="s">
        <v>35306</v>
      </c>
      <c r="E6746" s="562" t="s">
        <v>22</v>
      </c>
      <c r="F6746" s="561" t="s">
        <v>22</v>
      </c>
      <c r="G6746" s="561" t="s">
        <v>35337</v>
      </c>
      <c r="H6746" s="561" t="s">
        <v>35338</v>
      </c>
      <c r="I6746" s="561" t="s">
        <v>23270</v>
      </c>
      <c r="J6746" s="561" t="s">
        <v>7063</v>
      </c>
      <c r="K6746" s="562" t="s">
        <v>38983</v>
      </c>
      <c r="L6746" s="561" t="s">
        <v>25</v>
      </c>
    </row>
    <row r="6747" spans="1:12" x14ac:dyDescent="0.25">
      <c r="A6747" s="561" t="s">
        <v>6556</v>
      </c>
      <c r="B6747" s="561" t="s">
        <v>6557</v>
      </c>
      <c r="C6747" s="561" t="s">
        <v>35305</v>
      </c>
      <c r="D6747" s="561" t="s">
        <v>35306</v>
      </c>
      <c r="E6747" s="562" t="s">
        <v>22</v>
      </c>
      <c r="F6747" s="561" t="s">
        <v>22</v>
      </c>
      <c r="G6747" s="561" t="s">
        <v>35340</v>
      </c>
      <c r="H6747" s="561" t="s">
        <v>35341</v>
      </c>
      <c r="I6747" s="561" t="s">
        <v>23270</v>
      </c>
      <c r="J6747" s="561" t="s">
        <v>7063</v>
      </c>
      <c r="K6747" s="562" t="s">
        <v>38984</v>
      </c>
      <c r="L6747" s="561" t="s">
        <v>25</v>
      </c>
    </row>
    <row r="6748" spans="1:12" x14ac:dyDescent="0.25">
      <c r="A6748" s="561" t="s">
        <v>6556</v>
      </c>
      <c r="B6748" s="561" t="s">
        <v>6557</v>
      </c>
      <c r="C6748" s="561" t="s">
        <v>35305</v>
      </c>
      <c r="D6748" s="561" t="s">
        <v>35306</v>
      </c>
      <c r="E6748" s="562" t="s">
        <v>22</v>
      </c>
      <c r="F6748" s="561" t="s">
        <v>22</v>
      </c>
      <c r="G6748" s="561" t="s">
        <v>35343</v>
      </c>
      <c r="H6748" s="561" t="s">
        <v>35344</v>
      </c>
      <c r="I6748" s="561" t="s">
        <v>23270</v>
      </c>
      <c r="J6748" s="561" t="s">
        <v>7063</v>
      </c>
      <c r="K6748" s="562" t="s">
        <v>38985</v>
      </c>
      <c r="L6748" s="561" t="s">
        <v>25</v>
      </c>
    </row>
    <row r="6749" spans="1:12" x14ac:dyDescent="0.25">
      <c r="A6749" s="561" t="s">
        <v>6556</v>
      </c>
      <c r="B6749" s="561" t="s">
        <v>6557</v>
      </c>
      <c r="C6749" s="561" t="s">
        <v>35305</v>
      </c>
      <c r="D6749" s="561" t="s">
        <v>35306</v>
      </c>
      <c r="E6749" s="562" t="s">
        <v>22</v>
      </c>
      <c r="F6749" s="561" t="s">
        <v>22</v>
      </c>
      <c r="G6749" s="561" t="s">
        <v>35346</v>
      </c>
      <c r="H6749" s="561" t="s">
        <v>35347</v>
      </c>
      <c r="I6749" s="561" t="s">
        <v>23270</v>
      </c>
      <c r="J6749" s="561" t="s">
        <v>7063</v>
      </c>
      <c r="K6749" s="562" t="s">
        <v>38986</v>
      </c>
      <c r="L6749" s="561" t="s">
        <v>25</v>
      </c>
    </row>
    <row r="6750" spans="1:12" x14ac:dyDescent="0.25">
      <c r="A6750" s="561" t="s">
        <v>6556</v>
      </c>
      <c r="B6750" s="561" t="s">
        <v>6557</v>
      </c>
      <c r="C6750" s="561" t="s">
        <v>35305</v>
      </c>
      <c r="D6750" s="561" t="s">
        <v>35306</v>
      </c>
      <c r="E6750" s="562" t="s">
        <v>22</v>
      </c>
      <c r="F6750" s="561" t="s">
        <v>22</v>
      </c>
      <c r="G6750" s="561" t="s">
        <v>35349</v>
      </c>
      <c r="H6750" s="561" t="s">
        <v>35350</v>
      </c>
      <c r="I6750" s="561" t="s">
        <v>23270</v>
      </c>
      <c r="J6750" s="561" t="s">
        <v>7063</v>
      </c>
      <c r="K6750" s="562" t="s">
        <v>38987</v>
      </c>
      <c r="L6750" s="561" t="s">
        <v>25</v>
      </c>
    </row>
    <row r="6751" spans="1:12" x14ac:dyDescent="0.25">
      <c r="A6751" s="561" t="s">
        <v>6556</v>
      </c>
      <c r="B6751" s="561" t="s">
        <v>6557</v>
      </c>
      <c r="C6751" s="561" t="s">
        <v>35305</v>
      </c>
      <c r="D6751" s="561" t="s">
        <v>35306</v>
      </c>
      <c r="E6751" s="562" t="s">
        <v>22</v>
      </c>
      <c r="F6751" s="561" t="s">
        <v>22</v>
      </c>
      <c r="G6751" s="561" t="s">
        <v>35352</v>
      </c>
      <c r="H6751" s="561" t="s">
        <v>35353</v>
      </c>
      <c r="I6751" s="561" t="s">
        <v>23270</v>
      </c>
      <c r="J6751" s="561" t="s">
        <v>7063</v>
      </c>
      <c r="K6751" s="562" t="s">
        <v>38988</v>
      </c>
      <c r="L6751" s="561" t="s">
        <v>25</v>
      </c>
    </row>
    <row r="6752" spans="1:12" x14ac:dyDescent="0.25">
      <c r="A6752" s="561" t="s">
        <v>6556</v>
      </c>
      <c r="B6752" s="561" t="s">
        <v>6557</v>
      </c>
      <c r="C6752" s="561" t="s">
        <v>35305</v>
      </c>
      <c r="D6752" s="561" t="s">
        <v>35306</v>
      </c>
      <c r="E6752" s="562" t="s">
        <v>22</v>
      </c>
      <c r="F6752" s="561" t="s">
        <v>22</v>
      </c>
      <c r="G6752" s="561" t="s">
        <v>35355</v>
      </c>
      <c r="H6752" s="561" t="s">
        <v>35356</v>
      </c>
      <c r="I6752" s="561" t="s">
        <v>23270</v>
      </c>
      <c r="J6752" s="561" t="s">
        <v>7063</v>
      </c>
      <c r="K6752" s="562" t="s">
        <v>38989</v>
      </c>
      <c r="L6752" s="561" t="s">
        <v>25</v>
      </c>
    </row>
    <row r="6753" spans="1:12" x14ac:dyDescent="0.25">
      <c r="A6753" s="561" t="s">
        <v>6556</v>
      </c>
      <c r="B6753" s="561" t="s">
        <v>6557</v>
      </c>
      <c r="C6753" s="561" t="s">
        <v>35305</v>
      </c>
      <c r="D6753" s="561" t="s">
        <v>35306</v>
      </c>
      <c r="E6753" s="562" t="s">
        <v>22</v>
      </c>
      <c r="F6753" s="561" t="s">
        <v>22</v>
      </c>
      <c r="G6753" s="561" t="s">
        <v>35358</v>
      </c>
      <c r="H6753" s="561" t="s">
        <v>35359</v>
      </c>
      <c r="I6753" s="561" t="s">
        <v>23270</v>
      </c>
      <c r="J6753" s="561" t="s">
        <v>7063</v>
      </c>
      <c r="K6753" s="562" t="s">
        <v>38990</v>
      </c>
      <c r="L6753" s="561" t="s">
        <v>25</v>
      </c>
    </row>
    <row r="6754" spans="1:12" x14ac:dyDescent="0.25">
      <c r="A6754" s="561" t="s">
        <v>6556</v>
      </c>
      <c r="B6754" s="561" t="s">
        <v>6557</v>
      </c>
      <c r="C6754" s="561" t="s">
        <v>35305</v>
      </c>
      <c r="D6754" s="561" t="s">
        <v>35306</v>
      </c>
      <c r="E6754" s="562" t="s">
        <v>22</v>
      </c>
      <c r="F6754" s="561" t="s">
        <v>22</v>
      </c>
      <c r="G6754" s="561" t="s">
        <v>35361</v>
      </c>
      <c r="H6754" s="561" t="s">
        <v>35362</v>
      </c>
      <c r="I6754" s="561" t="s">
        <v>23270</v>
      </c>
      <c r="J6754" s="561" t="s">
        <v>7063</v>
      </c>
      <c r="K6754" s="562" t="s">
        <v>38991</v>
      </c>
      <c r="L6754" s="561" t="s">
        <v>25</v>
      </c>
    </row>
    <row r="6755" spans="1:12" x14ac:dyDescent="0.25">
      <c r="A6755" s="561" t="s">
        <v>6556</v>
      </c>
      <c r="B6755" s="561" t="s">
        <v>6557</v>
      </c>
      <c r="C6755" s="561" t="s">
        <v>35305</v>
      </c>
      <c r="D6755" s="561" t="s">
        <v>35306</v>
      </c>
      <c r="E6755" s="562" t="s">
        <v>22</v>
      </c>
      <c r="F6755" s="561" t="s">
        <v>22</v>
      </c>
      <c r="G6755" s="561" t="s">
        <v>35364</v>
      </c>
      <c r="H6755" s="561" t="s">
        <v>35365</v>
      </c>
      <c r="I6755" s="561" t="s">
        <v>23270</v>
      </c>
      <c r="J6755" s="561" t="s">
        <v>7063</v>
      </c>
      <c r="K6755" s="562" t="s">
        <v>38992</v>
      </c>
      <c r="L6755" s="561" t="s">
        <v>25</v>
      </c>
    </row>
    <row r="6756" spans="1:12" x14ac:dyDescent="0.25">
      <c r="A6756" s="561" t="s">
        <v>6556</v>
      </c>
      <c r="B6756" s="561" t="s">
        <v>6557</v>
      </c>
      <c r="C6756" s="561" t="s">
        <v>35305</v>
      </c>
      <c r="D6756" s="561" t="s">
        <v>35306</v>
      </c>
      <c r="E6756" s="562" t="s">
        <v>22</v>
      </c>
      <c r="F6756" s="561" t="s">
        <v>22</v>
      </c>
      <c r="G6756" s="561" t="s">
        <v>35367</v>
      </c>
      <c r="H6756" s="561" t="s">
        <v>35368</v>
      </c>
      <c r="I6756" s="561" t="s">
        <v>23868</v>
      </c>
      <c r="J6756" s="561" t="s">
        <v>7063</v>
      </c>
      <c r="K6756" s="562" t="s">
        <v>38993</v>
      </c>
      <c r="L6756" s="561" t="s">
        <v>25</v>
      </c>
    </row>
    <row r="6757" spans="1:12" x14ac:dyDescent="0.25">
      <c r="A6757" s="561" t="s">
        <v>6556</v>
      </c>
      <c r="B6757" s="561" t="s">
        <v>6557</v>
      </c>
      <c r="C6757" s="561" t="s">
        <v>35305</v>
      </c>
      <c r="D6757" s="561" t="s">
        <v>35306</v>
      </c>
      <c r="E6757" s="562" t="s">
        <v>22</v>
      </c>
      <c r="F6757" s="561" t="s">
        <v>22</v>
      </c>
      <c r="G6757" s="561" t="s">
        <v>35370</v>
      </c>
      <c r="H6757" s="561" t="s">
        <v>35371</v>
      </c>
      <c r="I6757" s="561" t="s">
        <v>23868</v>
      </c>
      <c r="J6757" s="561" t="s">
        <v>24</v>
      </c>
      <c r="K6757" s="562" t="s">
        <v>38994</v>
      </c>
      <c r="L6757" s="561" t="s">
        <v>25</v>
      </c>
    </row>
    <row r="6758" spans="1:12" x14ac:dyDescent="0.25">
      <c r="A6758" s="561" t="s">
        <v>6556</v>
      </c>
      <c r="B6758" s="561" t="s">
        <v>6557</v>
      </c>
      <c r="C6758" s="561" t="s">
        <v>6601</v>
      </c>
      <c r="D6758" s="561" t="s">
        <v>6602</v>
      </c>
      <c r="E6758" s="562" t="s">
        <v>22</v>
      </c>
      <c r="F6758" s="561" t="s">
        <v>22</v>
      </c>
      <c r="G6758" s="561" t="s">
        <v>35373</v>
      </c>
      <c r="H6758" s="561" t="s">
        <v>6603</v>
      </c>
      <c r="I6758" s="561" t="s">
        <v>23868</v>
      </c>
      <c r="J6758" s="561" t="s">
        <v>7063</v>
      </c>
      <c r="K6758" s="562" t="s">
        <v>562</v>
      </c>
      <c r="L6758" s="561" t="s">
        <v>25</v>
      </c>
    </row>
    <row r="6759" spans="1:12" x14ac:dyDescent="0.25">
      <c r="A6759" s="561" t="s">
        <v>6556</v>
      </c>
      <c r="B6759" s="561" t="s">
        <v>6557</v>
      </c>
      <c r="C6759" s="561" t="s">
        <v>6601</v>
      </c>
      <c r="D6759" s="561" t="s">
        <v>6602</v>
      </c>
      <c r="E6759" s="562" t="s">
        <v>22</v>
      </c>
      <c r="F6759" s="561" t="s">
        <v>22</v>
      </c>
      <c r="G6759" s="561" t="s">
        <v>35374</v>
      </c>
      <c r="H6759" s="561" t="s">
        <v>6604</v>
      </c>
      <c r="I6759" s="561" t="s">
        <v>23270</v>
      </c>
      <c r="J6759" s="561" t="s">
        <v>24</v>
      </c>
      <c r="K6759" s="562" t="s">
        <v>38995</v>
      </c>
      <c r="L6759" s="561" t="s">
        <v>25</v>
      </c>
    </row>
    <row r="6760" spans="1:12" x14ac:dyDescent="0.25">
      <c r="A6760" s="561" t="s">
        <v>6556</v>
      </c>
      <c r="B6760" s="561" t="s">
        <v>6557</v>
      </c>
      <c r="C6760" s="561" t="s">
        <v>6601</v>
      </c>
      <c r="D6760" s="561" t="s">
        <v>6602</v>
      </c>
      <c r="E6760" s="562" t="s">
        <v>22</v>
      </c>
      <c r="F6760" s="561" t="s">
        <v>22</v>
      </c>
      <c r="G6760" s="561" t="s">
        <v>35376</v>
      </c>
      <c r="H6760" s="561" t="s">
        <v>6605</v>
      </c>
      <c r="I6760" s="561" t="s">
        <v>23270</v>
      </c>
      <c r="J6760" s="561" t="s">
        <v>24</v>
      </c>
      <c r="K6760" s="562" t="s">
        <v>38996</v>
      </c>
      <c r="L6760" s="561" t="s">
        <v>25</v>
      </c>
    </row>
    <row r="6761" spans="1:12" x14ac:dyDescent="0.25">
      <c r="A6761" s="561" t="s">
        <v>6556</v>
      </c>
      <c r="B6761" s="561" t="s">
        <v>6557</v>
      </c>
      <c r="C6761" s="561" t="s">
        <v>6601</v>
      </c>
      <c r="D6761" s="561" t="s">
        <v>6602</v>
      </c>
      <c r="E6761" s="562" t="s">
        <v>22</v>
      </c>
      <c r="F6761" s="561" t="s">
        <v>22</v>
      </c>
      <c r="G6761" s="561" t="s">
        <v>35378</v>
      </c>
      <c r="H6761" s="561" t="s">
        <v>6606</v>
      </c>
      <c r="I6761" s="561" t="s">
        <v>23270</v>
      </c>
      <c r="J6761" s="561" t="s">
        <v>24</v>
      </c>
      <c r="K6761" s="562" t="s">
        <v>8532</v>
      </c>
      <c r="L6761" s="561" t="s">
        <v>25</v>
      </c>
    </row>
    <row r="6762" spans="1:12" x14ac:dyDescent="0.25">
      <c r="A6762" s="561" t="s">
        <v>6556</v>
      </c>
      <c r="B6762" s="561" t="s">
        <v>6557</v>
      </c>
      <c r="C6762" s="561" t="s">
        <v>6601</v>
      </c>
      <c r="D6762" s="561" t="s">
        <v>6602</v>
      </c>
      <c r="E6762" s="562" t="s">
        <v>22</v>
      </c>
      <c r="F6762" s="561" t="s">
        <v>22</v>
      </c>
      <c r="G6762" s="561" t="s">
        <v>35380</v>
      </c>
      <c r="H6762" s="561" t="s">
        <v>6607</v>
      </c>
      <c r="I6762" s="561" t="s">
        <v>23270</v>
      </c>
      <c r="J6762" s="561" t="s">
        <v>24</v>
      </c>
      <c r="K6762" s="562" t="s">
        <v>560</v>
      </c>
      <c r="L6762" s="561" t="s">
        <v>25</v>
      </c>
    </row>
    <row r="6763" spans="1:12" x14ac:dyDescent="0.25">
      <c r="A6763" s="561" t="s">
        <v>6556</v>
      </c>
      <c r="B6763" s="561" t="s">
        <v>6557</v>
      </c>
      <c r="C6763" s="561" t="s">
        <v>6601</v>
      </c>
      <c r="D6763" s="561" t="s">
        <v>6602</v>
      </c>
      <c r="E6763" s="562" t="s">
        <v>22</v>
      </c>
      <c r="F6763" s="561" t="s">
        <v>22</v>
      </c>
      <c r="G6763" s="561" t="s">
        <v>35381</v>
      </c>
      <c r="H6763" s="561" t="s">
        <v>6608</v>
      </c>
      <c r="I6763" s="561" t="s">
        <v>23270</v>
      </c>
      <c r="J6763" s="561" t="s">
        <v>24</v>
      </c>
      <c r="K6763" s="562" t="s">
        <v>38997</v>
      </c>
      <c r="L6763" s="561" t="s">
        <v>25</v>
      </c>
    </row>
    <row r="6764" spans="1:12" x14ac:dyDescent="0.25">
      <c r="A6764" s="561" t="s">
        <v>6556</v>
      </c>
      <c r="B6764" s="561" t="s">
        <v>6557</v>
      </c>
      <c r="C6764" s="561" t="s">
        <v>6601</v>
      </c>
      <c r="D6764" s="561" t="s">
        <v>6602</v>
      </c>
      <c r="E6764" s="562" t="s">
        <v>22</v>
      </c>
      <c r="F6764" s="561" t="s">
        <v>22</v>
      </c>
      <c r="G6764" s="561" t="s">
        <v>35383</v>
      </c>
      <c r="H6764" s="561" t="s">
        <v>6609</v>
      </c>
      <c r="I6764" s="561" t="s">
        <v>23270</v>
      </c>
      <c r="J6764" s="561" t="s">
        <v>7063</v>
      </c>
      <c r="K6764" s="562" t="s">
        <v>38998</v>
      </c>
      <c r="L6764" s="561" t="s">
        <v>25</v>
      </c>
    </row>
    <row r="6765" spans="1:12" x14ac:dyDescent="0.25">
      <c r="A6765" s="561" t="s">
        <v>6556</v>
      </c>
      <c r="B6765" s="561" t="s">
        <v>6557</v>
      </c>
      <c r="C6765" s="561" t="s">
        <v>6601</v>
      </c>
      <c r="D6765" s="561" t="s">
        <v>6602</v>
      </c>
      <c r="E6765" s="562" t="s">
        <v>22</v>
      </c>
      <c r="F6765" s="561" t="s">
        <v>22</v>
      </c>
      <c r="G6765" s="561" t="s">
        <v>35385</v>
      </c>
      <c r="H6765" s="561" t="s">
        <v>6610</v>
      </c>
      <c r="I6765" s="561" t="s">
        <v>23270</v>
      </c>
      <c r="J6765" s="561" t="s">
        <v>7063</v>
      </c>
      <c r="K6765" s="562" t="s">
        <v>27418</v>
      </c>
      <c r="L6765" s="561" t="s">
        <v>25</v>
      </c>
    </row>
    <row r="6766" spans="1:12" x14ac:dyDescent="0.25">
      <c r="A6766" s="561" t="s">
        <v>6556</v>
      </c>
      <c r="B6766" s="561" t="s">
        <v>6557</v>
      </c>
      <c r="C6766" s="561" t="s">
        <v>6601</v>
      </c>
      <c r="D6766" s="561" t="s">
        <v>6602</v>
      </c>
      <c r="E6766" s="562" t="s">
        <v>22</v>
      </c>
      <c r="F6766" s="561" t="s">
        <v>22</v>
      </c>
      <c r="G6766" s="561" t="s">
        <v>35386</v>
      </c>
      <c r="H6766" s="561" t="s">
        <v>6612</v>
      </c>
      <c r="I6766" s="561" t="s">
        <v>23270</v>
      </c>
      <c r="J6766" s="561" t="s">
        <v>7063</v>
      </c>
      <c r="K6766" s="562" t="s">
        <v>38999</v>
      </c>
      <c r="L6766" s="561" t="s">
        <v>25</v>
      </c>
    </row>
    <row r="6767" spans="1:12" x14ac:dyDescent="0.25">
      <c r="A6767" s="561" t="s">
        <v>6556</v>
      </c>
      <c r="B6767" s="561" t="s">
        <v>6557</v>
      </c>
      <c r="C6767" s="561" t="s">
        <v>6601</v>
      </c>
      <c r="D6767" s="561" t="s">
        <v>6602</v>
      </c>
      <c r="E6767" s="562" t="s">
        <v>22</v>
      </c>
      <c r="F6767" s="561" t="s">
        <v>22</v>
      </c>
      <c r="G6767" s="561" t="s">
        <v>35388</v>
      </c>
      <c r="H6767" s="561" t="s">
        <v>6613</v>
      </c>
      <c r="I6767" s="561" t="s">
        <v>23270</v>
      </c>
      <c r="J6767" s="561" t="s">
        <v>7063</v>
      </c>
      <c r="K6767" s="562" t="s">
        <v>39000</v>
      </c>
      <c r="L6767" s="561" t="s">
        <v>25</v>
      </c>
    </row>
    <row r="6768" spans="1:12" x14ac:dyDescent="0.25">
      <c r="A6768" s="561" t="s">
        <v>6556</v>
      </c>
      <c r="B6768" s="561" t="s">
        <v>6557</v>
      </c>
      <c r="C6768" s="561" t="s">
        <v>6601</v>
      </c>
      <c r="D6768" s="561" t="s">
        <v>6602</v>
      </c>
      <c r="E6768" s="562" t="s">
        <v>22</v>
      </c>
      <c r="F6768" s="561" t="s">
        <v>22</v>
      </c>
      <c r="G6768" s="561" t="s">
        <v>35390</v>
      </c>
      <c r="H6768" s="561" t="s">
        <v>6614</v>
      </c>
      <c r="I6768" s="561" t="s">
        <v>23270</v>
      </c>
      <c r="J6768" s="561" t="s">
        <v>7063</v>
      </c>
      <c r="K6768" s="562" t="s">
        <v>39001</v>
      </c>
      <c r="L6768" s="561" t="s">
        <v>25</v>
      </c>
    </row>
    <row r="6769" spans="1:12" x14ac:dyDescent="0.25">
      <c r="A6769" s="561" t="s">
        <v>4922</v>
      </c>
      <c r="B6769" s="561" t="s">
        <v>6007</v>
      </c>
      <c r="C6769" s="561" t="s">
        <v>6284</v>
      </c>
      <c r="D6769" s="561" t="s">
        <v>6285</v>
      </c>
      <c r="E6769" s="562" t="s">
        <v>22</v>
      </c>
      <c r="F6769" s="561" t="s">
        <v>22</v>
      </c>
      <c r="G6769" s="561" t="s">
        <v>35392</v>
      </c>
      <c r="H6769" s="561" t="s">
        <v>6615</v>
      </c>
      <c r="I6769" s="561" t="s">
        <v>709</v>
      </c>
      <c r="J6769" s="561" t="s">
        <v>24</v>
      </c>
      <c r="K6769" s="562" t="s">
        <v>1754</v>
      </c>
      <c r="L6769" s="561" t="s">
        <v>6617</v>
      </c>
    </row>
    <row r="6770" spans="1:12" x14ac:dyDescent="0.25">
      <c r="A6770" s="561" t="s">
        <v>4922</v>
      </c>
      <c r="B6770" s="561" t="s">
        <v>6007</v>
      </c>
      <c r="C6770" s="561" t="s">
        <v>6284</v>
      </c>
      <c r="D6770" s="561" t="s">
        <v>6285</v>
      </c>
      <c r="E6770" s="562" t="s">
        <v>22</v>
      </c>
      <c r="F6770" s="561" t="s">
        <v>22</v>
      </c>
      <c r="G6770" s="561" t="s">
        <v>35394</v>
      </c>
      <c r="H6770" s="561" t="s">
        <v>6618</v>
      </c>
      <c r="I6770" s="561" t="s">
        <v>709</v>
      </c>
      <c r="J6770" s="561" t="s">
        <v>24</v>
      </c>
      <c r="K6770" s="562" t="s">
        <v>39002</v>
      </c>
      <c r="L6770" s="561" t="s">
        <v>6617</v>
      </c>
    </row>
    <row r="6771" spans="1:12" x14ac:dyDescent="0.25">
      <c r="A6771" s="561" t="s">
        <v>4922</v>
      </c>
      <c r="B6771" s="561" t="s">
        <v>6007</v>
      </c>
      <c r="C6771" s="561" t="s">
        <v>6284</v>
      </c>
      <c r="D6771" s="561" t="s">
        <v>6285</v>
      </c>
      <c r="E6771" s="562" t="s">
        <v>22</v>
      </c>
      <c r="F6771" s="561" t="s">
        <v>22</v>
      </c>
      <c r="G6771" s="561" t="s">
        <v>35395</v>
      </c>
      <c r="H6771" s="561" t="s">
        <v>6620</v>
      </c>
      <c r="I6771" s="561" t="s">
        <v>709</v>
      </c>
      <c r="J6771" s="561" t="s">
        <v>24</v>
      </c>
      <c r="K6771" s="562" t="s">
        <v>4661</v>
      </c>
      <c r="L6771" s="561" t="s">
        <v>6617</v>
      </c>
    </row>
    <row r="6772" spans="1:12" x14ac:dyDescent="0.25">
      <c r="A6772" s="561" t="s">
        <v>4922</v>
      </c>
      <c r="B6772" s="561" t="s">
        <v>6007</v>
      </c>
      <c r="C6772" s="561" t="s">
        <v>6284</v>
      </c>
      <c r="D6772" s="561" t="s">
        <v>6285</v>
      </c>
      <c r="E6772" s="562" t="s">
        <v>22</v>
      </c>
      <c r="F6772" s="561" t="s">
        <v>22</v>
      </c>
      <c r="G6772" s="561" t="s">
        <v>35396</v>
      </c>
      <c r="H6772" s="561" t="s">
        <v>6622</v>
      </c>
      <c r="I6772" s="561" t="s">
        <v>709</v>
      </c>
      <c r="J6772" s="561" t="s">
        <v>24</v>
      </c>
      <c r="K6772" s="562" t="s">
        <v>719</v>
      </c>
      <c r="L6772" s="561" t="s">
        <v>6617</v>
      </c>
    </row>
    <row r="6773" spans="1:12" x14ac:dyDescent="0.25">
      <c r="A6773" s="561" t="s">
        <v>4922</v>
      </c>
      <c r="B6773" s="561" t="s">
        <v>6007</v>
      </c>
      <c r="C6773" s="561" t="s">
        <v>6284</v>
      </c>
      <c r="D6773" s="561" t="s">
        <v>6285</v>
      </c>
      <c r="E6773" s="562" t="s">
        <v>22</v>
      </c>
      <c r="F6773" s="561" t="s">
        <v>22</v>
      </c>
      <c r="G6773" s="561" t="s">
        <v>35397</v>
      </c>
      <c r="H6773" s="561" t="s">
        <v>6623</v>
      </c>
      <c r="I6773" s="561" t="s">
        <v>709</v>
      </c>
      <c r="J6773" s="561" t="s">
        <v>24</v>
      </c>
      <c r="K6773" s="562" t="s">
        <v>8283</v>
      </c>
      <c r="L6773" s="561" t="s">
        <v>6617</v>
      </c>
    </row>
    <row r="6774" spans="1:12" x14ac:dyDescent="0.25">
      <c r="A6774" s="561" t="s">
        <v>4922</v>
      </c>
      <c r="B6774" s="561" t="s">
        <v>6007</v>
      </c>
      <c r="C6774" s="561" t="s">
        <v>6284</v>
      </c>
      <c r="D6774" s="561" t="s">
        <v>6285</v>
      </c>
      <c r="E6774" s="562" t="s">
        <v>22</v>
      </c>
      <c r="F6774" s="561" t="s">
        <v>22</v>
      </c>
      <c r="G6774" s="561" t="s">
        <v>35399</v>
      </c>
      <c r="H6774" s="561" t="s">
        <v>6624</v>
      </c>
      <c r="I6774" s="561" t="s">
        <v>709</v>
      </c>
      <c r="J6774" s="561" t="s">
        <v>24</v>
      </c>
      <c r="K6774" s="562" t="s">
        <v>32687</v>
      </c>
      <c r="L6774" s="561" t="s">
        <v>6617</v>
      </c>
    </row>
    <row r="6775" spans="1:12" x14ac:dyDescent="0.25">
      <c r="A6775" s="561" t="s">
        <v>4922</v>
      </c>
      <c r="B6775" s="561" t="s">
        <v>6007</v>
      </c>
      <c r="C6775" s="561" t="s">
        <v>6284</v>
      </c>
      <c r="D6775" s="561" t="s">
        <v>6285</v>
      </c>
      <c r="E6775" s="562" t="s">
        <v>22</v>
      </c>
      <c r="F6775" s="561" t="s">
        <v>22</v>
      </c>
      <c r="G6775" s="561" t="s">
        <v>35400</v>
      </c>
      <c r="H6775" s="561" t="s">
        <v>6626</v>
      </c>
      <c r="I6775" s="561" t="s">
        <v>709</v>
      </c>
      <c r="J6775" s="561" t="s">
        <v>24</v>
      </c>
      <c r="K6775" s="562" t="s">
        <v>7437</v>
      </c>
      <c r="L6775" s="561" t="s">
        <v>6617</v>
      </c>
    </row>
    <row r="6776" spans="1:12" x14ac:dyDescent="0.25">
      <c r="A6776" s="561" t="s">
        <v>4922</v>
      </c>
      <c r="B6776" s="561" t="s">
        <v>6007</v>
      </c>
      <c r="C6776" s="561" t="s">
        <v>6284</v>
      </c>
      <c r="D6776" s="561" t="s">
        <v>6285</v>
      </c>
      <c r="E6776" s="562" t="s">
        <v>22</v>
      </c>
      <c r="F6776" s="561" t="s">
        <v>22</v>
      </c>
      <c r="G6776" s="561" t="s">
        <v>35401</v>
      </c>
      <c r="H6776" s="561" t="s">
        <v>6627</v>
      </c>
      <c r="I6776" s="561" t="s">
        <v>709</v>
      </c>
      <c r="J6776" s="561" t="s">
        <v>24</v>
      </c>
      <c r="K6776" s="562" t="s">
        <v>8709</v>
      </c>
      <c r="L6776" s="561" t="s">
        <v>6617</v>
      </c>
    </row>
    <row r="6777" spans="1:12" x14ac:dyDescent="0.25">
      <c r="A6777" s="561" t="s">
        <v>4922</v>
      </c>
      <c r="B6777" s="561" t="s">
        <v>6007</v>
      </c>
      <c r="C6777" s="561" t="s">
        <v>6284</v>
      </c>
      <c r="D6777" s="561" t="s">
        <v>6285</v>
      </c>
      <c r="E6777" s="562" t="s">
        <v>22</v>
      </c>
      <c r="F6777" s="561" t="s">
        <v>22</v>
      </c>
      <c r="G6777" s="561" t="s">
        <v>35403</v>
      </c>
      <c r="H6777" s="561" t="s">
        <v>6629</v>
      </c>
      <c r="I6777" s="561" t="s">
        <v>709</v>
      </c>
      <c r="J6777" s="561" t="s">
        <v>24</v>
      </c>
      <c r="K6777" s="562" t="s">
        <v>32010</v>
      </c>
      <c r="L6777" s="561" t="s">
        <v>6617</v>
      </c>
    </row>
    <row r="6778" spans="1:12" x14ac:dyDescent="0.25">
      <c r="A6778" s="561" t="s">
        <v>4922</v>
      </c>
      <c r="B6778" s="561" t="s">
        <v>6007</v>
      </c>
      <c r="C6778" s="561" t="s">
        <v>6284</v>
      </c>
      <c r="D6778" s="561" t="s">
        <v>6285</v>
      </c>
      <c r="E6778" s="562" t="s">
        <v>22</v>
      </c>
      <c r="F6778" s="561" t="s">
        <v>22</v>
      </c>
      <c r="G6778" s="561" t="s">
        <v>35404</v>
      </c>
      <c r="H6778" s="561" t="s">
        <v>6631</v>
      </c>
      <c r="I6778" s="561" t="s">
        <v>709</v>
      </c>
      <c r="J6778" s="561" t="s">
        <v>24</v>
      </c>
      <c r="K6778" s="562" t="s">
        <v>8395</v>
      </c>
      <c r="L6778" s="561" t="s">
        <v>6617</v>
      </c>
    </row>
    <row r="6779" spans="1:12" x14ac:dyDescent="0.25">
      <c r="A6779" s="561" t="s">
        <v>4922</v>
      </c>
      <c r="B6779" s="561" t="s">
        <v>6007</v>
      </c>
      <c r="C6779" s="561" t="s">
        <v>6284</v>
      </c>
      <c r="D6779" s="561" t="s">
        <v>6285</v>
      </c>
      <c r="E6779" s="562" t="s">
        <v>22</v>
      </c>
      <c r="F6779" s="561" t="s">
        <v>22</v>
      </c>
      <c r="G6779" s="561" t="s">
        <v>35405</v>
      </c>
      <c r="H6779" s="561" t="s">
        <v>6633</v>
      </c>
      <c r="I6779" s="561" t="s">
        <v>709</v>
      </c>
      <c r="J6779" s="561" t="s">
        <v>24</v>
      </c>
      <c r="K6779" s="562" t="s">
        <v>39003</v>
      </c>
      <c r="L6779" s="561" t="s">
        <v>6617</v>
      </c>
    </row>
    <row r="6780" spans="1:12" x14ac:dyDescent="0.25">
      <c r="A6780" s="561" t="s">
        <v>4922</v>
      </c>
      <c r="B6780" s="561" t="s">
        <v>6007</v>
      </c>
      <c r="C6780" s="561" t="s">
        <v>6284</v>
      </c>
      <c r="D6780" s="561" t="s">
        <v>6285</v>
      </c>
      <c r="E6780" s="562" t="s">
        <v>22</v>
      </c>
      <c r="F6780" s="561" t="s">
        <v>22</v>
      </c>
      <c r="G6780" s="561" t="s">
        <v>35407</v>
      </c>
      <c r="H6780" s="561" t="s">
        <v>6634</v>
      </c>
      <c r="I6780" s="561" t="s">
        <v>709</v>
      </c>
      <c r="J6780" s="561" t="s">
        <v>24</v>
      </c>
      <c r="K6780" s="562" t="s">
        <v>5192</v>
      </c>
      <c r="L6780" s="561" t="s">
        <v>6617</v>
      </c>
    </row>
    <row r="6781" spans="1:12" x14ac:dyDescent="0.25">
      <c r="A6781" s="561" t="s">
        <v>4922</v>
      </c>
      <c r="B6781" s="561" t="s">
        <v>6007</v>
      </c>
      <c r="C6781" s="561" t="s">
        <v>6284</v>
      </c>
      <c r="D6781" s="561" t="s">
        <v>6285</v>
      </c>
      <c r="E6781" s="562" t="s">
        <v>22</v>
      </c>
      <c r="F6781" s="561" t="s">
        <v>22</v>
      </c>
      <c r="G6781" s="561" t="s">
        <v>35408</v>
      </c>
      <c r="H6781" s="561" t="s">
        <v>6635</v>
      </c>
      <c r="I6781" s="561" t="s">
        <v>709</v>
      </c>
      <c r="J6781" s="561" t="s">
        <v>24</v>
      </c>
      <c r="K6781" s="562" t="s">
        <v>39004</v>
      </c>
      <c r="L6781" s="561" t="s">
        <v>6617</v>
      </c>
    </row>
    <row r="6782" spans="1:12" x14ac:dyDescent="0.25">
      <c r="A6782" s="561" t="s">
        <v>4922</v>
      </c>
      <c r="B6782" s="561" t="s">
        <v>6007</v>
      </c>
      <c r="C6782" s="561" t="s">
        <v>6284</v>
      </c>
      <c r="D6782" s="561" t="s">
        <v>6285</v>
      </c>
      <c r="E6782" s="562" t="s">
        <v>22</v>
      </c>
      <c r="F6782" s="561" t="s">
        <v>22</v>
      </c>
      <c r="G6782" s="561" t="s">
        <v>35409</v>
      </c>
      <c r="H6782" s="561" t="s">
        <v>6636</v>
      </c>
      <c r="I6782" s="561" t="s">
        <v>709</v>
      </c>
      <c r="J6782" s="561" t="s">
        <v>24</v>
      </c>
      <c r="K6782" s="562" t="s">
        <v>4742</v>
      </c>
      <c r="L6782" s="561" t="s">
        <v>6617</v>
      </c>
    </row>
    <row r="6783" spans="1:12" x14ac:dyDescent="0.25">
      <c r="A6783" s="561" t="s">
        <v>4922</v>
      </c>
      <c r="B6783" s="561" t="s">
        <v>6007</v>
      </c>
      <c r="C6783" s="561" t="s">
        <v>6284</v>
      </c>
      <c r="D6783" s="561" t="s">
        <v>6285</v>
      </c>
      <c r="E6783" s="562" t="s">
        <v>22</v>
      </c>
      <c r="F6783" s="561" t="s">
        <v>22</v>
      </c>
      <c r="G6783" s="561" t="s">
        <v>35410</v>
      </c>
      <c r="H6783" s="561" t="s">
        <v>6637</v>
      </c>
      <c r="I6783" s="561" t="s">
        <v>709</v>
      </c>
      <c r="J6783" s="561" t="s">
        <v>24</v>
      </c>
      <c r="K6783" s="562" t="s">
        <v>1839</v>
      </c>
      <c r="L6783" s="561" t="s">
        <v>6617</v>
      </c>
    </row>
    <row r="6784" spans="1:12" x14ac:dyDescent="0.25">
      <c r="A6784" s="561" t="s">
        <v>4922</v>
      </c>
      <c r="B6784" s="561" t="s">
        <v>6007</v>
      </c>
      <c r="C6784" s="561" t="s">
        <v>6284</v>
      </c>
      <c r="D6784" s="561" t="s">
        <v>6285</v>
      </c>
      <c r="E6784" s="562" t="s">
        <v>22</v>
      </c>
      <c r="F6784" s="561" t="s">
        <v>22</v>
      </c>
      <c r="G6784" s="561" t="s">
        <v>35411</v>
      </c>
      <c r="H6784" s="561" t="s">
        <v>6638</v>
      </c>
      <c r="I6784" s="561" t="s">
        <v>709</v>
      </c>
      <c r="J6784" s="561" t="s">
        <v>24</v>
      </c>
      <c r="K6784" s="562" t="s">
        <v>4257</v>
      </c>
      <c r="L6784" s="561" t="s">
        <v>6617</v>
      </c>
    </row>
    <row r="6785" spans="1:12" x14ac:dyDescent="0.25">
      <c r="A6785" s="561" t="s">
        <v>4922</v>
      </c>
      <c r="B6785" s="561" t="s">
        <v>6007</v>
      </c>
      <c r="C6785" s="561" t="s">
        <v>6284</v>
      </c>
      <c r="D6785" s="561" t="s">
        <v>6285</v>
      </c>
      <c r="E6785" s="562" t="s">
        <v>22</v>
      </c>
      <c r="F6785" s="561" t="s">
        <v>22</v>
      </c>
      <c r="G6785" s="561" t="s">
        <v>35413</v>
      </c>
      <c r="H6785" s="561" t="s">
        <v>6639</v>
      </c>
      <c r="I6785" s="561" t="s">
        <v>709</v>
      </c>
      <c r="J6785" s="561" t="s">
        <v>24</v>
      </c>
      <c r="K6785" s="562" t="s">
        <v>5610</v>
      </c>
      <c r="L6785" s="561" t="s">
        <v>6617</v>
      </c>
    </row>
    <row r="6786" spans="1:12" x14ac:dyDescent="0.25">
      <c r="A6786" s="561" t="s">
        <v>4922</v>
      </c>
      <c r="B6786" s="561" t="s">
        <v>6007</v>
      </c>
      <c r="C6786" s="561" t="s">
        <v>6284</v>
      </c>
      <c r="D6786" s="561" t="s">
        <v>6285</v>
      </c>
      <c r="E6786" s="562" t="s">
        <v>22</v>
      </c>
      <c r="F6786" s="561" t="s">
        <v>22</v>
      </c>
      <c r="G6786" s="561" t="s">
        <v>35415</v>
      </c>
      <c r="H6786" s="561" t="s">
        <v>6641</v>
      </c>
      <c r="I6786" s="561" t="s">
        <v>709</v>
      </c>
      <c r="J6786" s="561" t="s">
        <v>24</v>
      </c>
      <c r="K6786" s="562" t="s">
        <v>39005</v>
      </c>
      <c r="L6786" s="561" t="s">
        <v>6617</v>
      </c>
    </row>
    <row r="6787" spans="1:12" x14ac:dyDescent="0.25">
      <c r="A6787" s="561" t="s">
        <v>4922</v>
      </c>
      <c r="B6787" s="561" t="s">
        <v>6007</v>
      </c>
      <c r="C6787" s="561" t="s">
        <v>6284</v>
      </c>
      <c r="D6787" s="561" t="s">
        <v>6285</v>
      </c>
      <c r="E6787" s="562" t="s">
        <v>22</v>
      </c>
      <c r="F6787" s="561" t="s">
        <v>22</v>
      </c>
      <c r="G6787" s="561" t="s">
        <v>35417</v>
      </c>
      <c r="H6787" s="561" t="s">
        <v>6643</v>
      </c>
      <c r="I6787" s="561" t="s">
        <v>709</v>
      </c>
      <c r="J6787" s="561" t="s">
        <v>24</v>
      </c>
      <c r="K6787" s="562" t="s">
        <v>5014</v>
      </c>
      <c r="L6787" s="561" t="s">
        <v>6617</v>
      </c>
    </row>
    <row r="6788" spans="1:12" x14ac:dyDescent="0.25">
      <c r="A6788" s="561" t="s">
        <v>4922</v>
      </c>
      <c r="B6788" s="561" t="s">
        <v>6007</v>
      </c>
      <c r="C6788" s="561" t="s">
        <v>6284</v>
      </c>
      <c r="D6788" s="561" t="s">
        <v>6285</v>
      </c>
      <c r="E6788" s="562" t="s">
        <v>22</v>
      </c>
      <c r="F6788" s="561" t="s">
        <v>22</v>
      </c>
      <c r="G6788" s="561" t="s">
        <v>35418</v>
      </c>
      <c r="H6788" s="561" t="s">
        <v>6645</v>
      </c>
      <c r="I6788" s="561" t="s">
        <v>709</v>
      </c>
      <c r="J6788" s="561" t="s">
        <v>24</v>
      </c>
      <c r="K6788" s="562" t="s">
        <v>37172</v>
      </c>
      <c r="L6788" s="561" t="s">
        <v>6617</v>
      </c>
    </row>
    <row r="6789" spans="1:12" x14ac:dyDescent="0.25">
      <c r="A6789" s="561" t="s">
        <v>4922</v>
      </c>
      <c r="B6789" s="561" t="s">
        <v>6007</v>
      </c>
      <c r="C6789" s="561" t="s">
        <v>6284</v>
      </c>
      <c r="D6789" s="561" t="s">
        <v>6285</v>
      </c>
      <c r="E6789" s="562" t="s">
        <v>22</v>
      </c>
      <c r="F6789" s="561" t="s">
        <v>22</v>
      </c>
      <c r="G6789" s="561" t="s">
        <v>35420</v>
      </c>
      <c r="H6789" s="561" t="s">
        <v>6646</v>
      </c>
      <c r="I6789" s="561" t="s">
        <v>709</v>
      </c>
      <c r="J6789" s="561" t="s">
        <v>24</v>
      </c>
      <c r="K6789" s="562" t="s">
        <v>723</v>
      </c>
      <c r="L6789" s="561" t="s">
        <v>6617</v>
      </c>
    </row>
    <row r="6790" spans="1:12" x14ac:dyDescent="0.25">
      <c r="A6790" s="561" t="s">
        <v>4922</v>
      </c>
      <c r="B6790" s="561" t="s">
        <v>6007</v>
      </c>
      <c r="C6790" s="561" t="s">
        <v>6284</v>
      </c>
      <c r="D6790" s="561" t="s">
        <v>6285</v>
      </c>
      <c r="E6790" s="562" t="s">
        <v>22</v>
      </c>
      <c r="F6790" s="561" t="s">
        <v>22</v>
      </c>
      <c r="G6790" s="561" t="s">
        <v>35421</v>
      </c>
      <c r="H6790" s="561" t="s">
        <v>6648</v>
      </c>
      <c r="I6790" s="561" t="s">
        <v>709</v>
      </c>
      <c r="J6790" s="561" t="s">
        <v>326</v>
      </c>
      <c r="K6790" s="562" t="s">
        <v>8060</v>
      </c>
      <c r="L6790" s="561" t="s">
        <v>6617</v>
      </c>
    </row>
    <row r="6791" spans="1:12" x14ac:dyDescent="0.25">
      <c r="A6791" s="561" t="s">
        <v>4922</v>
      </c>
      <c r="B6791" s="561" t="s">
        <v>6007</v>
      </c>
      <c r="C6791" s="561" t="s">
        <v>6284</v>
      </c>
      <c r="D6791" s="561" t="s">
        <v>6285</v>
      </c>
      <c r="E6791" s="562" t="s">
        <v>22</v>
      </c>
      <c r="F6791" s="561" t="s">
        <v>22</v>
      </c>
      <c r="G6791" s="561" t="s">
        <v>35422</v>
      </c>
      <c r="H6791" s="561" t="s">
        <v>6650</v>
      </c>
      <c r="I6791" s="561" t="s">
        <v>709</v>
      </c>
      <c r="J6791" s="561" t="s">
        <v>24</v>
      </c>
      <c r="K6791" s="562" t="s">
        <v>719</v>
      </c>
      <c r="L6791" s="561" t="s">
        <v>6617</v>
      </c>
    </row>
    <row r="6792" spans="1:12" x14ac:dyDescent="0.25">
      <c r="A6792" s="561" t="s">
        <v>4922</v>
      </c>
      <c r="B6792" s="561" t="s">
        <v>6007</v>
      </c>
      <c r="C6792" s="561" t="s">
        <v>6284</v>
      </c>
      <c r="D6792" s="561" t="s">
        <v>6285</v>
      </c>
      <c r="E6792" s="562" t="s">
        <v>22</v>
      </c>
      <c r="F6792" s="561" t="s">
        <v>22</v>
      </c>
      <c r="G6792" s="561" t="s">
        <v>35423</v>
      </c>
      <c r="H6792" s="561" t="s">
        <v>6651</v>
      </c>
      <c r="I6792" s="561" t="s">
        <v>709</v>
      </c>
      <c r="J6792" s="561" t="s">
        <v>326</v>
      </c>
      <c r="K6792" s="562" t="s">
        <v>1621</v>
      </c>
      <c r="L6792" s="561" t="s">
        <v>6617</v>
      </c>
    </row>
    <row r="6793" spans="1:12" x14ac:dyDescent="0.25">
      <c r="A6793" s="561" t="s">
        <v>4922</v>
      </c>
      <c r="B6793" s="561" t="s">
        <v>6007</v>
      </c>
      <c r="C6793" s="561" t="s">
        <v>6284</v>
      </c>
      <c r="D6793" s="561" t="s">
        <v>6285</v>
      </c>
      <c r="E6793" s="562" t="s">
        <v>22</v>
      </c>
      <c r="F6793" s="561" t="s">
        <v>22</v>
      </c>
      <c r="G6793" s="561" t="s">
        <v>35424</v>
      </c>
      <c r="H6793" s="561" t="s">
        <v>6653</v>
      </c>
      <c r="I6793" s="561" t="s">
        <v>709</v>
      </c>
      <c r="J6793" s="561" t="s">
        <v>24</v>
      </c>
      <c r="K6793" s="562" t="s">
        <v>39006</v>
      </c>
      <c r="L6793" s="561" t="s">
        <v>6617</v>
      </c>
    </row>
    <row r="6794" spans="1:12" x14ac:dyDescent="0.25">
      <c r="A6794" s="561" t="s">
        <v>4922</v>
      </c>
      <c r="B6794" s="561" t="s">
        <v>6007</v>
      </c>
      <c r="C6794" s="561" t="s">
        <v>6284</v>
      </c>
      <c r="D6794" s="561" t="s">
        <v>6285</v>
      </c>
      <c r="E6794" s="562" t="s">
        <v>22</v>
      </c>
      <c r="F6794" s="561" t="s">
        <v>22</v>
      </c>
      <c r="G6794" s="561" t="s">
        <v>35426</v>
      </c>
      <c r="H6794" s="561" t="s">
        <v>6654</v>
      </c>
      <c r="I6794" s="561" t="s">
        <v>709</v>
      </c>
      <c r="J6794" s="561" t="s">
        <v>24</v>
      </c>
      <c r="K6794" s="562" t="s">
        <v>8081</v>
      </c>
      <c r="L6794" s="561" t="s">
        <v>6617</v>
      </c>
    </row>
    <row r="6795" spans="1:12" x14ac:dyDescent="0.25">
      <c r="A6795" s="561" t="s">
        <v>4922</v>
      </c>
      <c r="B6795" s="561" t="s">
        <v>6007</v>
      </c>
      <c r="C6795" s="561" t="s">
        <v>6284</v>
      </c>
      <c r="D6795" s="561" t="s">
        <v>6285</v>
      </c>
      <c r="E6795" s="562" t="s">
        <v>22</v>
      </c>
      <c r="F6795" s="561" t="s">
        <v>22</v>
      </c>
      <c r="G6795" s="561" t="s">
        <v>35427</v>
      </c>
      <c r="H6795" s="561" t="s">
        <v>6656</v>
      </c>
      <c r="I6795" s="561" t="s">
        <v>709</v>
      </c>
      <c r="J6795" s="561" t="s">
        <v>326</v>
      </c>
      <c r="K6795" s="562" t="s">
        <v>4074</v>
      </c>
      <c r="L6795" s="561" t="s">
        <v>6617</v>
      </c>
    </row>
    <row r="6796" spans="1:12" x14ac:dyDescent="0.25">
      <c r="A6796" s="561" t="s">
        <v>4922</v>
      </c>
      <c r="B6796" s="561" t="s">
        <v>6007</v>
      </c>
      <c r="C6796" s="561" t="s">
        <v>6284</v>
      </c>
      <c r="D6796" s="561" t="s">
        <v>6285</v>
      </c>
      <c r="E6796" s="562" t="s">
        <v>22</v>
      </c>
      <c r="F6796" s="561" t="s">
        <v>22</v>
      </c>
      <c r="G6796" s="561" t="s">
        <v>35428</v>
      </c>
      <c r="H6796" s="561" t="s">
        <v>6657</v>
      </c>
      <c r="I6796" s="561" t="s">
        <v>709</v>
      </c>
      <c r="J6796" s="561" t="s">
        <v>24</v>
      </c>
      <c r="K6796" s="562" t="s">
        <v>1609</v>
      </c>
      <c r="L6796" s="561" t="s">
        <v>6617</v>
      </c>
    </row>
    <row r="6797" spans="1:12" x14ac:dyDescent="0.25">
      <c r="A6797" s="561" t="s">
        <v>4922</v>
      </c>
      <c r="B6797" s="561" t="s">
        <v>6007</v>
      </c>
      <c r="C6797" s="561" t="s">
        <v>6284</v>
      </c>
      <c r="D6797" s="561" t="s">
        <v>6285</v>
      </c>
      <c r="E6797" s="562" t="s">
        <v>22</v>
      </c>
      <c r="F6797" s="561" t="s">
        <v>22</v>
      </c>
      <c r="G6797" s="561" t="s">
        <v>35429</v>
      </c>
      <c r="H6797" s="561" t="s">
        <v>6658</v>
      </c>
      <c r="I6797" s="561" t="s">
        <v>709</v>
      </c>
      <c r="J6797" s="561" t="s">
        <v>24</v>
      </c>
      <c r="K6797" s="562" t="s">
        <v>7764</v>
      </c>
      <c r="L6797" s="561" t="s">
        <v>6617</v>
      </c>
    </row>
    <row r="6798" spans="1:12" x14ac:dyDescent="0.25">
      <c r="A6798" s="561" t="s">
        <v>4922</v>
      </c>
      <c r="B6798" s="561" t="s">
        <v>6007</v>
      </c>
      <c r="C6798" s="561" t="s">
        <v>6284</v>
      </c>
      <c r="D6798" s="561" t="s">
        <v>6285</v>
      </c>
      <c r="E6798" s="562" t="s">
        <v>22</v>
      </c>
      <c r="F6798" s="561" t="s">
        <v>22</v>
      </c>
      <c r="G6798" s="561" t="s">
        <v>35430</v>
      </c>
      <c r="H6798" s="561" t="s">
        <v>6659</v>
      </c>
      <c r="I6798" s="561" t="s">
        <v>709</v>
      </c>
      <c r="J6798" s="561" t="s">
        <v>24</v>
      </c>
      <c r="K6798" s="562" t="s">
        <v>25280</v>
      </c>
      <c r="L6798" s="561" t="s">
        <v>6617</v>
      </c>
    </row>
    <row r="6799" spans="1:12" x14ac:dyDescent="0.25">
      <c r="A6799" s="561" t="s">
        <v>4922</v>
      </c>
      <c r="B6799" s="561" t="s">
        <v>6007</v>
      </c>
      <c r="C6799" s="561" t="s">
        <v>6284</v>
      </c>
      <c r="D6799" s="561" t="s">
        <v>6285</v>
      </c>
      <c r="E6799" s="562" t="s">
        <v>22</v>
      </c>
      <c r="F6799" s="561" t="s">
        <v>22</v>
      </c>
      <c r="G6799" s="561" t="s">
        <v>35431</v>
      </c>
      <c r="H6799" s="561" t="s">
        <v>6660</v>
      </c>
      <c r="I6799" s="561" t="s">
        <v>709</v>
      </c>
      <c r="J6799" s="561" t="s">
        <v>24</v>
      </c>
      <c r="K6799" s="562" t="s">
        <v>4698</v>
      </c>
      <c r="L6799" s="561" t="s">
        <v>6617</v>
      </c>
    </row>
    <row r="6800" spans="1:12" x14ac:dyDescent="0.25">
      <c r="A6800" s="561" t="s">
        <v>4922</v>
      </c>
      <c r="B6800" s="561" t="s">
        <v>6007</v>
      </c>
      <c r="C6800" s="561" t="s">
        <v>6284</v>
      </c>
      <c r="D6800" s="561" t="s">
        <v>6285</v>
      </c>
      <c r="E6800" s="562" t="s">
        <v>22</v>
      </c>
      <c r="F6800" s="561" t="s">
        <v>22</v>
      </c>
      <c r="G6800" s="561" t="s">
        <v>35432</v>
      </c>
      <c r="H6800" s="561" t="s">
        <v>6661</v>
      </c>
      <c r="I6800" s="561" t="s">
        <v>709</v>
      </c>
      <c r="J6800" s="561" t="s">
        <v>24</v>
      </c>
      <c r="K6800" s="562" t="s">
        <v>1125</v>
      </c>
      <c r="L6800" s="561" t="s">
        <v>6617</v>
      </c>
    </row>
    <row r="6801" spans="1:12" x14ac:dyDescent="0.25">
      <c r="A6801" s="561" t="s">
        <v>4922</v>
      </c>
      <c r="B6801" s="561" t="s">
        <v>6007</v>
      </c>
      <c r="C6801" s="561" t="s">
        <v>6284</v>
      </c>
      <c r="D6801" s="561" t="s">
        <v>6285</v>
      </c>
      <c r="E6801" s="562" t="s">
        <v>22</v>
      </c>
      <c r="F6801" s="561" t="s">
        <v>22</v>
      </c>
      <c r="G6801" s="561" t="s">
        <v>35433</v>
      </c>
      <c r="H6801" s="561" t="s">
        <v>6662</v>
      </c>
      <c r="I6801" s="561" t="s">
        <v>709</v>
      </c>
      <c r="J6801" s="561" t="s">
        <v>24</v>
      </c>
      <c r="K6801" s="562" t="s">
        <v>39007</v>
      </c>
      <c r="L6801" s="561" t="s">
        <v>6617</v>
      </c>
    </row>
    <row r="6802" spans="1:12" x14ac:dyDescent="0.25">
      <c r="A6802" s="561" t="s">
        <v>4922</v>
      </c>
      <c r="B6802" s="561" t="s">
        <v>6007</v>
      </c>
      <c r="C6802" s="561" t="s">
        <v>6284</v>
      </c>
      <c r="D6802" s="561" t="s">
        <v>6285</v>
      </c>
      <c r="E6802" s="562" t="s">
        <v>22</v>
      </c>
      <c r="F6802" s="561" t="s">
        <v>22</v>
      </c>
      <c r="G6802" s="561" t="s">
        <v>35434</v>
      </c>
      <c r="H6802" s="561" t="s">
        <v>6663</v>
      </c>
      <c r="I6802" s="561" t="s">
        <v>709</v>
      </c>
      <c r="J6802" s="561" t="s">
        <v>24</v>
      </c>
      <c r="K6802" s="562" t="s">
        <v>37305</v>
      </c>
      <c r="L6802" s="561" t="s">
        <v>6617</v>
      </c>
    </row>
    <row r="6803" spans="1:12" x14ac:dyDescent="0.25">
      <c r="A6803" s="561" t="s">
        <v>4922</v>
      </c>
      <c r="B6803" s="561" t="s">
        <v>6007</v>
      </c>
      <c r="C6803" s="561" t="s">
        <v>6284</v>
      </c>
      <c r="D6803" s="561" t="s">
        <v>6285</v>
      </c>
      <c r="E6803" s="562" t="s">
        <v>22</v>
      </c>
      <c r="F6803" s="561" t="s">
        <v>22</v>
      </c>
      <c r="G6803" s="561" t="s">
        <v>35435</v>
      </c>
      <c r="H6803" s="561" t="s">
        <v>6664</v>
      </c>
      <c r="I6803" s="561" t="s">
        <v>709</v>
      </c>
      <c r="J6803" s="561" t="s">
        <v>24</v>
      </c>
      <c r="K6803" s="562" t="s">
        <v>6916</v>
      </c>
      <c r="L6803" s="561" t="s">
        <v>6617</v>
      </c>
    </row>
    <row r="6804" spans="1:12" x14ac:dyDescent="0.25">
      <c r="A6804" s="561" t="s">
        <v>4922</v>
      </c>
      <c r="B6804" s="561" t="s">
        <v>6007</v>
      </c>
      <c r="C6804" s="561" t="s">
        <v>6284</v>
      </c>
      <c r="D6804" s="561" t="s">
        <v>6285</v>
      </c>
      <c r="E6804" s="562" t="s">
        <v>22</v>
      </c>
      <c r="F6804" s="561" t="s">
        <v>22</v>
      </c>
      <c r="G6804" s="561" t="s">
        <v>35437</v>
      </c>
      <c r="H6804" s="561" t="s">
        <v>6665</v>
      </c>
      <c r="I6804" s="561" t="s">
        <v>709</v>
      </c>
      <c r="J6804" s="561" t="s">
        <v>24</v>
      </c>
      <c r="K6804" s="562" t="s">
        <v>8433</v>
      </c>
      <c r="L6804" s="561" t="s">
        <v>6617</v>
      </c>
    </row>
    <row r="6805" spans="1:12" x14ac:dyDescent="0.25">
      <c r="A6805" s="561" t="s">
        <v>4922</v>
      </c>
      <c r="B6805" s="561" t="s">
        <v>6007</v>
      </c>
      <c r="C6805" s="561" t="s">
        <v>6284</v>
      </c>
      <c r="D6805" s="561" t="s">
        <v>6285</v>
      </c>
      <c r="E6805" s="562" t="s">
        <v>22</v>
      </c>
      <c r="F6805" s="561" t="s">
        <v>22</v>
      </c>
      <c r="G6805" s="561" t="s">
        <v>35438</v>
      </c>
      <c r="H6805" s="561" t="s">
        <v>6666</v>
      </c>
      <c r="I6805" s="561" t="s">
        <v>709</v>
      </c>
      <c r="J6805" s="561" t="s">
        <v>24</v>
      </c>
      <c r="K6805" s="562" t="s">
        <v>8363</v>
      </c>
      <c r="L6805" s="561" t="s">
        <v>6617</v>
      </c>
    </row>
    <row r="6806" spans="1:12" x14ac:dyDescent="0.25">
      <c r="A6806" s="561" t="s">
        <v>4922</v>
      </c>
      <c r="B6806" s="561" t="s">
        <v>6007</v>
      </c>
      <c r="C6806" s="561" t="s">
        <v>6284</v>
      </c>
      <c r="D6806" s="561" t="s">
        <v>6285</v>
      </c>
      <c r="E6806" s="562" t="s">
        <v>22</v>
      </c>
      <c r="F6806" s="561" t="s">
        <v>22</v>
      </c>
      <c r="G6806" s="561" t="s">
        <v>35439</v>
      </c>
      <c r="H6806" s="561" t="s">
        <v>6667</v>
      </c>
      <c r="I6806" s="561" t="s">
        <v>709</v>
      </c>
      <c r="J6806" s="561" t="s">
        <v>24</v>
      </c>
      <c r="K6806" s="562" t="s">
        <v>7923</v>
      </c>
      <c r="L6806" s="561" t="s">
        <v>6617</v>
      </c>
    </row>
    <row r="6807" spans="1:12" x14ac:dyDescent="0.25">
      <c r="A6807" s="561" t="s">
        <v>4922</v>
      </c>
      <c r="B6807" s="561" t="s">
        <v>6007</v>
      </c>
      <c r="C6807" s="561" t="s">
        <v>6284</v>
      </c>
      <c r="D6807" s="561" t="s">
        <v>6285</v>
      </c>
      <c r="E6807" s="562" t="s">
        <v>22</v>
      </c>
      <c r="F6807" s="561" t="s">
        <v>22</v>
      </c>
      <c r="G6807" s="561" t="s">
        <v>35441</v>
      </c>
      <c r="H6807" s="561" t="s">
        <v>6668</v>
      </c>
      <c r="I6807" s="561" t="s">
        <v>709</v>
      </c>
      <c r="J6807" s="561" t="s">
        <v>24</v>
      </c>
      <c r="K6807" s="562" t="s">
        <v>39008</v>
      </c>
      <c r="L6807" s="561" t="s">
        <v>6617</v>
      </c>
    </row>
    <row r="6808" spans="1:12" x14ac:dyDescent="0.25">
      <c r="A6808" s="561" t="s">
        <v>4922</v>
      </c>
      <c r="B6808" s="561" t="s">
        <v>6007</v>
      </c>
      <c r="C6808" s="561" t="s">
        <v>6284</v>
      </c>
      <c r="D6808" s="561" t="s">
        <v>6285</v>
      </c>
      <c r="E6808" s="562" t="s">
        <v>22</v>
      </c>
      <c r="F6808" s="561" t="s">
        <v>22</v>
      </c>
      <c r="G6808" s="561" t="s">
        <v>35442</v>
      </c>
      <c r="H6808" s="561" t="s">
        <v>6669</v>
      </c>
      <c r="I6808" s="561" t="s">
        <v>709</v>
      </c>
      <c r="J6808" s="561" t="s">
        <v>24</v>
      </c>
      <c r="K6808" s="562" t="s">
        <v>8432</v>
      </c>
      <c r="L6808" s="561" t="s">
        <v>6617</v>
      </c>
    </row>
    <row r="6809" spans="1:12" x14ac:dyDescent="0.25">
      <c r="A6809" s="561" t="s">
        <v>4922</v>
      </c>
      <c r="B6809" s="561" t="s">
        <v>6007</v>
      </c>
      <c r="C6809" s="561" t="s">
        <v>6284</v>
      </c>
      <c r="D6809" s="561" t="s">
        <v>6285</v>
      </c>
      <c r="E6809" s="562" t="s">
        <v>22</v>
      </c>
      <c r="F6809" s="561" t="s">
        <v>22</v>
      </c>
      <c r="G6809" s="561" t="s">
        <v>35443</v>
      </c>
      <c r="H6809" s="561" t="s">
        <v>6670</v>
      </c>
      <c r="I6809" s="561" t="s">
        <v>709</v>
      </c>
      <c r="J6809" s="561" t="s">
        <v>24</v>
      </c>
      <c r="K6809" s="562" t="s">
        <v>8197</v>
      </c>
      <c r="L6809" s="561" t="s">
        <v>6617</v>
      </c>
    </row>
    <row r="6810" spans="1:12" x14ac:dyDescent="0.25">
      <c r="A6810" s="561" t="s">
        <v>4922</v>
      </c>
      <c r="B6810" s="561" t="s">
        <v>6007</v>
      </c>
      <c r="C6810" s="561" t="s">
        <v>6284</v>
      </c>
      <c r="D6810" s="561" t="s">
        <v>6285</v>
      </c>
      <c r="E6810" s="562" t="s">
        <v>22</v>
      </c>
      <c r="F6810" s="561" t="s">
        <v>22</v>
      </c>
      <c r="G6810" s="561" t="s">
        <v>35445</v>
      </c>
      <c r="H6810" s="561" t="s">
        <v>6671</v>
      </c>
      <c r="I6810" s="561" t="s">
        <v>709</v>
      </c>
      <c r="J6810" s="561" t="s">
        <v>24</v>
      </c>
      <c r="K6810" s="562" t="s">
        <v>8166</v>
      </c>
      <c r="L6810" s="561" t="s">
        <v>6617</v>
      </c>
    </row>
    <row r="6811" spans="1:12" x14ac:dyDescent="0.25">
      <c r="A6811" s="561" t="s">
        <v>4922</v>
      </c>
      <c r="B6811" s="561" t="s">
        <v>6007</v>
      </c>
      <c r="C6811" s="561" t="s">
        <v>6284</v>
      </c>
      <c r="D6811" s="561" t="s">
        <v>6285</v>
      </c>
      <c r="E6811" s="562" t="s">
        <v>22</v>
      </c>
      <c r="F6811" s="561" t="s">
        <v>22</v>
      </c>
      <c r="G6811" s="561" t="s">
        <v>35446</v>
      </c>
      <c r="H6811" s="561" t="s">
        <v>6672</v>
      </c>
      <c r="I6811" s="561" t="s">
        <v>709</v>
      </c>
      <c r="J6811" s="561" t="s">
        <v>24</v>
      </c>
      <c r="K6811" s="562" t="s">
        <v>7087</v>
      </c>
      <c r="L6811" s="561" t="s">
        <v>6617</v>
      </c>
    </row>
    <row r="6812" spans="1:12" x14ac:dyDescent="0.25">
      <c r="A6812" s="561" t="s">
        <v>4922</v>
      </c>
      <c r="B6812" s="561" t="s">
        <v>6007</v>
      </c>
      <c r="C6812" s="561" t="s">
        <v>6284</v>
      </c>
      <c r="D6812" s="561" t="s">
        <v>6285</v>
      </c>
      <c r="E6812" s="562" t="s">
        <v>22</v>
      </c>
      <c r="F6812" s="561" t="s">
        <v>22</v>
      </c>
      <c r="G6812" s="561" t="s">
        <v>35447</v>
      </c>
      <c r="H6812" s="561" t="s">
        <v>6673</v>
      </c>
      <c r="I6812" s="561" t="s">
        <v>709</v>
      </c>
      <c r="J6812" s="561" t="s">
        <v>24</v>
      </c>
      <c r="K6812" s="562" t="s">
        <v>39009</v>
      </c>
      <c r="L6812" s="561" t="s">
        <v>6617</v>
      </c>
    </row>
    <row r="6813" spans="1:12" x14ac:dyDescent="0.25">
      <c r="A6813" s="561" t="s">
        <v>4922</v>
      </c>
      <c r="B6813" s="561" t="s">
        <v>6007</v>
      </c>
      <c r="C6813" s="561" t="s">
        <v>6284</v>
      </c>
      <c r="D6813" s="561" t="s">
        <v>6285</v>
      </c>
      <c r="E6813" s="562" t="s">
        <v>22</v>
      </c>
      <c r="F6813" s="561" t="s">
        <v>22</v>
      </c>
      <c r="G6813" s="561" t="s">
        <v>35448</v>
      </c>
      <c r="H6813" s="561" t="s">
        <v>6674</v>
      </c>
      <c r="I6813" s="561" t="s">
        <v>709</v>
      </c>
      <c r="J6813" s="561" t="s">
        <v>24</v>
      </c>
      <c r="K6813" s="562" t="s">
        <v>3836</v>
      </c>
      <c r="L6813" s="561" t="s">
        <v>6617</v>
      </c>
    </row>
    <row r="6814" spans="1:12" x14ac:dyDescent="0.25">
      <c r="A6814" s="561" t="s">
        <v>4922</v>
      </c>
      <c r="B6814" s="561" t="s">
        <v>6007</v>
      </c>
      <c r="C6814" s="561" t="s">
        <v>6284</v>
      </c>
      <c r="D6814" s="561" t="s">
        <v>6285</v>
      </c>
      <c r="E6814" s="562" t="s">
        <v>22</v>
      </c>
      <c r="F6814" s="561" t="s">
        <v>22</v>
      </c>
      <c r="G6814" s="561" t="s">
        <v>35449</v>
      </c>
      <c r="H6814" s="561" t="s">
        <v>6675</v>
      </c>
      <c r="I6814" s="561" t="s">
        <v>709</v>
      </c>
      <c r="J6814" s="561" t="s">
        <v>24</v>
      </c>
      <c r="K6814" s="562" t="s">
        <v>37756</v>
      </c>
      <c r="L6814" s="561" t="s">
        <v>6617</v>
      </c>
    </row>
    <row r="6815" spans="1:12" x14ac:dyDescent="0.25">
      <c r="A6815" s="561" t="s">
        <v>4922</v>
      </c>
      <c r="B6815" s="561" t="s">
        <v>6007</v>
      </c>
      <c r="C6815" s="561" t="s">
        <v>6284</v>
      </c>
      <c r="D6815" s="561" t="s">
        <v>6285</v>
      </c>
      <c r="E6815" s="562" t="s">
        <v>22</v>
      </c>
      <c r="F6815" s="561" t="s">
        <v>22</v>
      </c>
      <c r="G6815" s="561" t="s">
        <v>35451</v>
      </c>
      <c r="H6815" s="561" t="s">
        <v>6676</v>
      </c>
      <c r="I6815" s="561" t="s">
        <v>709</v>
      </c>
      <c r="J6815" s="561" t="s">
        <v>326</v>
      </c>
      <c r="K6815" s="562" t="s">
        <v>35416</v>
      </c>
      <c r="L6815" s="561" t="s">
        <v>6617</v>
      </c>
    </row>
    <row r="6816" spans="1:12" x14ac:dyDescent="0.25">
      <c r="A6816" s="561" t="s">
        <v>4922</v>
      </c>
      <c r="B6816" s="561" t="s">
        <v>6007</v>
      </c>
      <c r="C6816" s="561" t="s">
        <v>6284</v>
      </c>
      <c r="D6816" s="561" t="s">
        <v>6285</v>
      </c>
      <c r="E6816" s="562" t="s">
        <v>22</v>
      </c>
      <c r="F6816" s="561" t="s">
        <v>22</v>
      </c>
      <c r="G6816" s="561" t="s">
        <v>35452</v>
      </c>
      <c r="H6816" s="561" t="s">
        <v>6677</v>
      </c>
      <c r="I6816" s="561" t="s">
        <v>709</v>
      </c>
      <c r="J6816" s="561" t="s">
        <v>24</v>
      </c>
      <c r="K6816" s="562" t="s">
        <v>8391</v>
      </c>
      <c r="L6816" s="561" t="s">
        <v>6617</v>
      </c>
    </row>
    <row r="6817" spans="1:12" x14ac:dyDescent="0.25">
      <c r="A6817" s="561" t="s">
        <v>4922</v>
      </c>
      <c r="B6817" s="561" t="s">
        <v>6007</v>
      </c>
      <c r="C6817" s="561" t="s">
        <v>6284</v>
      </c>
      <c r="D6817" s="561" t="s">
        <v>6285</v>
      </c>
      <c r="E6817" s="562" t="s">
        <v>22</v>
      </c>
      <c r="F6817" s="561" t="s">
        <v>22</v>
      </c>
      <c r="G6817" s="561" t="s">
        <v>35453</v>
      </c>
      <c r="H6817" s="561" t="s">
        <v>6678</v>
      </c>
      <c r="I6817" s="561" t="s">
        <v>709</v>
      </c>
      <c r="J6817" s="561" t="s">
        <v>24</v>
      </c>
      <c r="K6817" s="562" t="s">
        <v>7992</v>
      </c>
      <c r="L6817" s="561" t="s">
        <v>6617</v>
      </c>
    </row>
    <row r="6818" spans="1:12" x14ac:dyDescent="0.25">
      <c r="A6818" s="561" t="s">
        <v>4922</v>
      </c>
      <c r="B6818" s="561" t="s">
        <v>6007</v>
      </c>
      <c r="C6818" s="561" t="s">
        <v>6284</v>
      </c>
      <c r="D6818" s="561" t="s">
        <v>6285</v>
      </c>
      <c r="E6818" s="562" t="s">
        <v>22</v>
      </c>
      <c r="F6818" s="561" t="s">
        <v>22</v>
      </c>
      <c r="G6818" s="561" t="s">
        <v>35454</v>
      </c>
      <c r="H6818" s="561" t="s">
        <v>6679</v>
      </c>
      <c r="I6818" s="561" t="s">
        <v>709</v>
      </c>
      <c r="J6818" s="561" t="s">
        <v>24</v>
      </c>
      <c r="K6818" s="562" t="s">
        <v>25521</v>
      </c>
      <c r="L6818" s="561" t="s">
        <v>6617</v>
      </c>
    </row>
    <row r="6819" spans="1:12" x14ac:dyDescent="0.25">
      <c r="A6819" s="561" t="s">
        <v>4922</v>
      </c>
      <c r="B6819" s="561" t="s">
        <v>6007</v>
      </c>
      <c r="C6819" s="561" t="s">
        <v>6284</v>
      </c>
      <c r="D6819" s="561" t="s">
        <v>6285</v>
      </c>
      <c r="E6819" s="562" t="s">
        <v>22</v>
      </c>
      <c r="F6819" s="561" t="s">
        <v>22</v>
      </c>
      <c r="G6819" s="561" t="s">
        <v>35455</v>
      </c>
      <c r="H6819" s="561" t="s">
        <v>6681</v>
      </c>
      <c r="I6819" s="561" t="s">
        <v>709</v>
      </c>
      <c r="J6819" s="561" t="s">
        <v>24</v>
      </c>
      <c r="K6819" s="562" t="s">
        <v>4598</v>
      </c>
      <c r="L6819" s="561" t="s">
        <v>6617</v>
      </c>
    </row>
    <row r="6820" spans="1:12" x14ac:dyDescent="0.25">
      <c r="A6820" s="561" t="s">
        <v>4922</v>
      </c>
      <c r="B6820" s="561" t="s">
        <v>6007</v>
      </c>
      <c r="C6820" s="561" t="s">
        <v>6284</v>
      </c>
      <c r="D6820" s="561" t="s">
        <v>6285</v>
      </c>
      <c r="E6820" s="562" t="s">
        <v>22</v>
      </c>
      <c r="F6820" s="561" t="s">
        <v>22</v>
      </c>
      <c r="G6820" s="561" t="s">
        <v>35456</v>
      </c>
      <c r="H6820" s="561" t="s">
        <v>6682</v>
      </c>
      <c r="I6820" s="561" t="s">
        <v>709</v>
      </c>
      <c r="J6820" s="561" t="s">
        <v>24</v>
      </c>
      <c r="K6820" s="562" t="s">
        <v>7767</v>
      </c>
      <c r="L6820" s="561" t="s">
        <v>6617</v>
      </c>
    </row>
    <row r="6821" spans="1:12" x14ac:dyDescent="0.25">
      <c r="A6821" s="561" t="s">
        <v>4922</v>
      </c>
      <c r="B6821" s="561" t="s">
        <v>6007</v>
      </c>
      <c r="C6821" s="561" t="s">
        <v>6284</v>
      </c>
      <c r="D6821" s="561" t="s">
        <v>6285</v>
      </c>
      <c r="E6821" s="562" t="s">
        <v>22</v>
      </c>
      <c r="F6821" s="561" t="s">
        <v>22</v>
      </c>
      <c r="G6821" s="561" t="s">
        <v>35457</v>
      </c>
      <c r="H6821" s="561" t="s">
        <v>6684</v>
      </c>
      <c r="I6821" s="561" t="s">
        <v>709</v>
      </c>
      <c r="J6821" s="561" t="s">
        <v>24</v>
      </c>
      <c r="K6821" s="562" t="s">
        <v>7175</v>
      </c>
      <c r="L6821" s="561" t="s">
        <v>6617</v>
      </c>
    </row>
    <row r="6822" spans="1:12" x14ac:dyDescent="0.25">
      <c r="A6822" s="561" t="s">
        <v>4922</v>
      </c>
      <c r="B6822" s="561" t="s">
        <v>6007</v>
      </c>
      <c r="C6822" s="561" t="s">
        <v>6284</v>
      </c>
      <c r="D6822" s="561" t="s">
        <v>6285</v>
      </c>
      <c r="E6822" s="562" t="s">
        <v>22</v>
      </c>
      <c r="F6822" s="561" t="s">
        <v>22</v>
      </c>
      <c r="G6822" s="561" t="s">
        <v>35458</v>
      </c>
      <c r="H6822" s="561" t="s">
        <v>6685</v>
      </c>
      <c r="I6822" s="561" t="s">
        <v>709</v>
      </c>
      <c r="J6822" s="561" t="s">
        <v>24</v>
      </c>
      <c r="K6822" s="562" t="s">
        <v>28220</v>
      </c>
      <c r="L6822" s="561" t="s">
        <v>6617</v>
      </c>
    </row>
    <row r="6823" spans="1:12" x14ac:dyDescent="0.25">
      <c r="A6823" s="561" t="s">
        <v>4922</v>
      </c>
      <c r="B6823" s="561" t="s">
        <v>6007</v>
      </c>
      <c r="C6823" s="561" t="s">
        <v>6284</v>
      </c>
      <c r="D6823" s="561" t="s">
        <v>6285</v>
      </c>
      <c r="E6823" s="562" t="s">
        <v>22</v>
      </c>
      <c r="F6823" s="561" t="s">
        <v>22</v>
      </c>
      <c r="G6823" s="561" t="s">
        <v>35459</v>
      </c>
      <c r="H6823" s="561" t="s">
        <v>6687</v>
      </c>
      <c r="I6823" s="561" t="s">
        <v>709</v>
      </c>
      <c r="J6823" s="561" t="s">
        <v>24</v>
      </c>
      <c r="K6823" s="562" t="s">
        <v>36003</v>
      </c>
      <c r="L6823" s="561" t="s">
        <v>6617</v>
      </c>
    </row>
    <row r="6824" spans="1:12" x14ac:dyDescent="0.25">
      <c r="A6824" s="561" t="s">
        <v>4922</v>
      </c>
      <c r="B6824" s="561" t="s">
        <v>6007</v>
      </c>
      <c r="C6824" s="561" t="s">
        <v>6284</v>
      </c>
      <c r="D6824" s="561" t="s">
        <v>6285</v>
      </c>
      <c r="E6824" s="562" t="s">
        <v>22</v>
      </c>
      <c r="F6824" s="561" t="s">
        <v>22</v>
      </c>
      <c r="G6824" s="561" t="s">
        <v>35460</v>
      </c>
      <c r="H6824" s="561" t="s">
        <v>6689</v>
      </c>
      <c r="I6824" s="561" t="s">
        <v>709</v>
      </c>
      <c r="J6824" s="561" t="s">
        <v>24</v>
      </c>
      <c r="K6824" s="562" t="s">
        <v>8421</v>
      </c>
      <c r="L6824" s="561" t="s">
        <v>6617</v>
      </c>
    </row>
    <row r="6825" spans="1:12" x14ac:dyDescent="0.25">
      <c r="A6825" s="561" t="s">
        <v>4922</v>
      </c>
      <c r="B6825" s="561" t="s">
        <v>6007</v>
      </c>
      <c r="C6825" s="561" t="s">
        <v>6284</v>
      </c>
      <c r="D6825" s="561" t="s">
        <v>6285</v>
      </c>
      <c r="E6825" s="562" t="s">
        <v>22</v>
      </c>
      <c r="F6825" s="561" t="s">
        <v>22</v>
      </c>
      <c r="G6825" s="561" t="s">
        <v>35461</v>
      </c>
      <c r="H6825" s="561" t="s">
        <v>6690</v>
      </c>
      <c r="I6825" s="561" t="s">
        <v>709</v>
      </c>
      <c r="J6825" s="561" t="s">
        <v>24</v>
      </c>
      <c r="K6825" s="562" t="s">
        <v>30375</v>
      </c>
      <c r="L6825" s="561" t="s">
        <v>6617</v>
      </c>
    </row>
    <row r="6826" spans="1:12" x14ac:dyDescent="0.25">
      <c r="A6826" s="561" t="s">
        <v>4922</v>
      </c>
      <c r="B6826" s="561" t="s">
        <v>6007</v>
      </c>
      <c r="C6826" s="561" t="s">
        <v>6284</v>
      </c>
      <c r="D6826" s="561" t="s">
        <v>6285</v>
      </c>
      <c r="E6826" s="562" t="s">
        <v>22</v>
      </c>
      <c r="F6826" s="561" t="s">
        <v>22</v>
      </c>
      <c r="G6826" s="561" t="s">
        <v>35462</v>
      </c>
      <c r="H6826" s="561" t="s">
        <v>6692</v>
      </c>
      <c r="I6826" s="561" t="s">
        <v>709</v>
      </c>
      <c r="J6826" s="561" t="s">
        <v>24</v>
      </c>
      <c r="K6826" s="562" t="s">
        <v>35406</v>
      </c>
      <c r="L6826" s="561" t="s">
        <v>6617</v>
      </c>
    </row>
    <row r="6827" spans="1:12" x14ac:dyDescent="0.25">
      <c r="A6827" s="561" t="s">
        <v>4922</v>
      </c>
      <c r="B6827" s="561" t="s">
        <v>6007</v>
      </c>
      <c r="C6827" s="561" t="s">
        <v>6284</v>
      </c>
      <c r="D6827" s="561" t="s">
        <v>6285</v>
      </c>
      <c r="E6827" s="562" t="s">
        <v>22</v>
      </c>
      <c r="F6827" s="561" t="s">
        <v>22</v>
      </c>
      <c r="G6827" s="561" t="s">
        <v>35463</v>
      </c>
      <c r="H6827" s="561" t="s">
        <v>6693</v>
      </c>
      <c r="I6827" s="561" t="s">
        <v>709</v>
      </c>
      <c r="J6827" s="561" t="s">
        <v>24</v>
      </c>
      <c r="K6827" s="562" t="s">
        <v>2563</v>
      </c>
      <c r="L6827" s="561" t="s">
        <v>6617</v>
      </c>
    </row>
    <row r="6828" spans="1:12" x14ac:dyDescent="0.25">
      <c r="A6828" s="561" t="s">
        <v>4922</v>
      </c>
      <c r="B6828" s="561" t="s">
        <v>6007</v>
      </c>
      <c r="C6828" s="561" t="s">
        <v>6284</v>
      </c>
      <c r="D6828" s="561" t="s">
        <v>6285</v>
      </c>
      <c r="E6828" s="562" t="s">
        <v>22</v>
      </c>
      <c r="F6828" s="561" t="s">
        <v>22</v>
      </c>
      <c r="G6828" s="561" t="s">
        <v>35464</v>
      </c>
      <c r="H6828" s="561" t="s">
        <v>6694</v>
      </c>
      <c r="I6828" s="561" t="s">
        <v>709</v>
      </c>
      <c r="J6828" s="561" t="s">
        <v>24</v>
      </c>
      <c r="K6828" s="562" t="s">
        <v>5610</v>
      </c>
      <c r="L6828" s="561" t="s">
        <v>6617</v>
      </c>
    </row>
    <row r="6829" spans="1:12" x14ac:dyDescent="0.25">
      <c r="A6829" s="561" t="s">
        <v>4922</v>
      </c>
      <c r="B6829" s="561" t="s">
        <v>6007</v>
      </c>
      <c r="C6829" s="561" t="s">
        <v>6284</v>
      </c>
      <c r="D6829" s="561" t="s">
        <v>6285</v>
      </c>
      <c r="E6829" s="562" t="s">
        <v>22</v>
      </c>
      <c r="F6829" s="561" t="s">
        <v>22</v>
      </c>
      <c r="G6829" s="561" t="s">
        <v>35465</v>
      </c>
      <c r="H6829" s="561" t="s">
        <v>6695</v>
      </c>
      <c r="I6829" s="561" t="s">
        <v>709</v>
      </c>
      <c r="J6829" s="561" t="s">
        <v>326</v>
      </c>
      <c r="K6829" s="562" t="s">
        <v>7066</v>
      </c>
      <c r="L6829" s="561" t="s">
        <v>6617</v>
      </c>
    </row>
    <row r="6830" spans="1:12" x14ac:dyDescent="0.25">
      <c r="A6830" s="561" t="s">
        <v>4922</v>
      </c>
      <c r="B6830" s="561" t="s">
        <v>6007</v>
      </c>
      <c r="C6830" s="561" t="s">
        <v>6284</v>
      </c>
      <c r="D6830" s="561" t="s">
        <v>6285</v>
      </c>
      <c r="E6830" s="562" t="s">
        <v>22</v>
      </c>
      <c r="F6830" s="561" t="s">
        <v>22</v>
      </c>
      <c r="G6830" s="561" t="s">
        <v>35466</v>
      </c>
      <c r="H6830" s="561" t="s">
        <v>6696</v>
      </c>
      <c r="I6830" s="561" t="s">
        <v>709</v>
      </c>
      <c r="J6830" s="561" t="s">
        <v>326</v>
      </c>
      <c r="K6830" s="562" t="s">
        <v>32907</v>
      </c>
      <c r="L6830" s="561" t="s">
        <v>6617</v>
      </c>
    </row>
    <row r="6831" spans="1:12" x14ac:dyDescent="0.25">
      <c r="A6831" s="561" t="s">
        <v>4922</v>
      </c>
      <c r="B6831" s="561" t="s">
        <v>6007</v>
      </c>
      <c r="C6831" s="561" t="s">
        <v>6284</v>
      </c>
      <c r="D6831" s="561" t="s">
        <v>6285</v>
      </c>
      <c r="E6831" s="562" t="s">
        <v>22</v>
      </c>
      <c r="F6831" s="561" t="s">
        <v>22</v>
      </c>
      <c r="G6831" s="561" t="s">
        <v>35467</v>
      </c>
      <c r="H6831" s="561" t="s">
        <v>6697</v>
      </c>
      <c r="I6831" s="561" t="s">
        <v>709</v>
      </c>
      <c r="J6831" s="561" t="s">
        <v>24</v>
      </c>
      <c r="K6831" s="562" t="s">
        <v>8069</v>
      </c>
      <c r="L6831" s="561" t="s">
        <v>6617</v>
      </c>
    </row>
    <row r="6832" spans="1:12" x14ac:dyDescent="0.25">
      <c r="A6832" s="561" t="s">
        <v>4922</v>
      </c>
      <c r="B6832" s="561" t="s">
        <v>6007</v>
      </c>
      <c r="C6832" s="561" t="s">
        <v>6284</v>
      </c>
      <c r="D6832" s="561" t="s">
        <v>6285</v>
      </c>
      <c r="E6832" s="562" t="s">
        <v>22</v>
      </c>
      <c r="F6832" s="561" t="s">
        <v>22</v>
      </c>
      <c r="G6832" s="561" t="s">
        <v>35468</v>
      </c>
      <c r="H6832" s="561" t="s">
        <v>6698</v>
      </c>
      <c r="I6832" s="561" t="s">
        <v>709</v>
      </c>
      <c r="J6832" s="561" t="s">
        <v>24</v>
      </c>
      <c r="K6832" s="562" t="s">
        <v>8709</v>
      </c>
      <c r="L6832" s="561" t="s">
        <v>6617</v>
      </c>
    </row>
    <row r="6833" spans="1:12" x14ac:dyDescent="0.25">
      <c r="A6833" s="561" t="s">
        <v>4922</v>
      </c>
      <c r="B6833" s="561" t="s">
        <v>6007</v>
      </c>
      <c r="C6833" s="561" t="s">
        <v>6284</v>
      </c>
      <c r="D6833" s="561" t="s">
        <v>6285</v>
      </c>
      <c r="E6833" s="562" t="s">
        <v>22</v>
      </c>
      <c r="F6833" s="561" t="s">
        <v>22</v>
      </c>
      <c r="G6833" s="561" t="s">
        <v>35469</v>
      </c>
      <c r="H6833" s="561" t="s">
        <v>6699</v>
      </c>
      <c r="I6833" s="561" t="s">
        <v>709</v>
      </c>
      <c r="J6833" s="561" t="s">
        <v>24</v>
      </c>
      <c r="K6833" s="562" t="s">
        <v>672</v>
      </c>
      <c r="L6833" s="561" t="s">
        <v>6617</v>
      </c>
    </row>
    <row r="6834" spans="1:12" x14ac:dyDescent="0.25">
      <c r="A6834" s="561" t="s">
        <v>4922</v>
      </c>
      <c r="B6834" s="561" t="s">
        <v>6007</v>
      </c>
      <c r="C6834" s="561" t="s">
        <v>6284</v>
      </c>
      <c r="D6834" s="561" t="s">
        <v>6285</v>
      </c>
      <c r="E6834" s="562" t="s">
        <v>22</v>
      </c>
      <c r="F6834" s="561" t="s">
        <v>22</v>
      </c>
      <c r="G6834" s="561" t="s">
        <v>35470</v>
      </c>
      <c r="H6834" s="561" t="s">
        <v>6700</v>
      </c>
      <c r="I6834" s="561" t="s">
        <v>709</v>
      </c>
      <c r="J6834" s="561" t="s">
        <v>24</v>
      </c>
      <c r="K6834" s="562" t="s">
        <v>7101</v>
      </c>
      <c r="L6834" s="561" t="s">
        <v>6617</v>
      </c>
    </row>
    <row r="6835" spans="1:12" x14ac:dyDescent="0.25">
      <c r="A6835" s="561" t="s">
        <v>4922</v>
      </c>
      <c r="B6835" s="561" t="s">
        <v>6007</v>
      </c>
      <c r="C6835" s="561" t="s">
        <v>6284</v>
      </c>
      <c r="D6835" s="561" t="s">
        <v>6285</v>
      </c>
      <c r="E6835" s="562" t="s">
        <v>22</v>
      </c>
      <c r="F6835" s="561" t="s">
        <v>22</v>
      </c>
      <c r="G6835" s="561" t="s">
        <v>35471</v>
      </c>
      <c r="H6835" s="561" t="s">
        <v>6701</v>
      </c>
      <c r="I6835" s="561" t="s">
        <v>709</v>
      </c>
      <c r="J6835" s="561" t="s">
        <v>24</v>
      </c>
      <c r="K6835" s="562" t="s">
        <v>39010</v>
      </c>
      <c r="L6835" s="561" t="s">
        <v>6617</v>
      </c>
    </row>
    <row r="6836" spans="1:12" x14ac:dyDescent="0.25">
      <c r="A6836" s="561" t="s">
        <v>4922</v>
      </c>
      <c r="B6836" s="561" t="s">
        <v>6007</v>
      </c>
      <c r="C6836" s="561" t="s">
        <v>6284</v>
      </c>
      <c r="D6836" s="561" t="s">
        <v>6285</v>
      </c>
      <c r="E6836" s="562" t="s">
        <v>22</v>
      </c>
      <c r="F6836" s="561" t="s">
        <v>22</v>
      </c>
      <c r="G6836" s="561" t="s">
        <v>35473</v>
      </c>
      <c r="H6836" s="561" t="s">
        <v>6702</v>
      </c>
      <c r="I6836" s="561" t="s">
        <v>709</v>
      </c>
      <c r="J6836" s="561" t="s">
        <v>326</v>
      </c>
      <c r="K6836" s="562" t="s">
        <v>8692</v>
      </c>
      <c r="L6836" s="561" t="s">
        <v>6617</v>
      </c>
    </row>
    <row r="6837" spans="1:12" x14ac:dyDescent="0.25">
      <c r="A6837" s="561" t="s">
        <v>4922</v>
      </c>
      <c r="B6837" s="561" t="s">
        <v>6007</v>
      </c>
      <c r="C6837" s="561" t="s">
        <v>6284</v>
      </c>
      <c r="D6837" s="561" t="s">
        <v>6285</v>
      </c>
      <c r="E6837" s="562" t="s">
        <v>22</v>
      </c>
      <c r="F6837" s="561" t="s">
        <v>22</v>
      </c>
      <c r="G6837" s="561" t="s">
        <v>35474</v>
      </c>
      <c r="H6837" s="561" t="s">
        <v>6703</v>
      </c>
      <c r="I6837" s="561" t="s">
        <v>709</v>
      </c>
      <c r="J6837" s="561" t="s">
        <v>326</v>
      </c>
      <c r="K6837" s="562" t="s">
        <v>1458</v>
      </c>
      <c r="L6837" s="561" t="s">
        <v>6617</v>
      </c>
    </row>
    <row r="6838" spans="1:12" x14ac:dyDescent="0.25">
      <c r="A6838" s="561" t="s">
        <v>4922</v>
      </c>
      <c r="B6838" s="561" t="s">
        <v>6007</v>
      </c>
      <c r="C6838" s="561" t="s">
        <v>6284</v>
      </c>
      <c r="D6838" s="561" t="s">
        <v>6285</v>
      </c>
      <c r="E6838" s="562" t="s">
        <v>22</v>
      </c>
      <c r="F6838" s="561" t="s">
        <v>22</v>
      </c>
      <c r="G6838" s="561" t="s">
        <v>35475</v>
      </c>
      <c r="H6838" s="561" t="s">
        <v>6704</v>
      </c>
      <c r="I6838" s="561" t="s">
        <v>709</v>
      </c>
      <c r="J6838" s="561" t="s">
        <v>24</v>
      </c>
      <c r="K6838" s="562" t="s">
        <v>7574</v>
      </c>
      <c r="L6838" s="561" t="s">
        <v>6617</v>
      </c>
    </row>
    <row r="6839" spans="1:12" x14ac:dyDescent="0.25">
      <c r="A6839" s="561" t="s">
        <v>4922</v>
      </c>
      <c r="B6839" s="561" t="s">
        <v>6007</v>
      </c>
      <c r="C6839" s="561" t="s">
        <v>6284</v>
      </c>
      <c r="D6839" s="561" t="s">
        <v>6285</v>
      </c>
      <c r="E6839" s="562" t="s">
        <v>22</v>
      </c>
      <c r="F6839" s="561" t="s">
        <v>22</v>
      </c>
      <c r="G6839" s="561" t="s">
        <v>35477</v>
      </c>
      <c r="H6839" s="561" t="s">
        <v>6705</v>
      </c>
      <c r="I6839" s="561" t="s">
        <v>709</v>
      </c>
      <c r="J6839" s="561" t="s">
        <v>24</v>
      </c>
      <c r="K6839" s="562" t="s">
        <v>4897</v>
      </c>
      <c r="L6839" s="561" t="s">
        <v>6617</v>
      </c>
    </row>
    <row r="6840" spans="1:12" x14ac:dyDescent="0.25">
      <c r="A6840" s="561" t="s">
        <v>4922</v>
      </c>
      <c r="B6840" s="561" t="s">
        <v>6007</v>
      </c>
      <c r="C6840" s="561" t="s">
        <v>6284</v>
      </c>
      <c r="D6840" s="561" t="s">
        <v>6285</v>
      </c>
      <c r="E6840" s="562" t="s">
        <v>22</v>
      </c>
      <c r="F6840" s="561" t="s">
        <v>22</v>
      </c>
      <c r="G6840" s="561" t="s">
        <v>35478</v>
      </c>
      <c r="H6840" s="561" t="s">
        <v>6707</v>
      </c>
      <c r="I6840" s="561" t="s">
        <v>709</v>
      </c>
      <c r="J6840" s="561" t="s">
        <v>24</v>
      </c>
      <c r="K6840" s="562" t="s">
        <v>39011</v>
      </c>
      <c r="L6840" s="561" t="s">
        <v>6617</v>
      </c>
    </row>
    <row r="6841" spans="1:12" x14ac:dyDescent="0.25">
      <c r="A6841" s="561" t="s">
        <v>4922</v>
      </c>
      <c r="B6841" s="561" t="s">
        <v>6007</v>
      </c>
      <c r="C6841" s="561" t="s">
        <v>6284</v>
      </c>
      <c r="D6841" s="561" t="s">
        <v>6285</v>
      </c>
      <c r="E6841" s="562" t="s">
        <v>22</v>
      </c>
      <c r="F6841" s="561" t="s">
        <v>22</v>
      </c>
      <c r="G6841" s="561" t="s">
        <v>35480</v>
      </c>
      <c r="H6841" s="561" t="s">
        <v>6708</v>
      </c>
      <c r="I6841" s="561" t="s">
        <v>709</v>
      </c>
      <c r="J6841" s="561" t="s">
        <v>24</v>
      </c>
      <c r="K6841" s="562" t="s">
        <v>7227</v>
      </c>
      <c r="L6841" s="561" t="s">
        <v>6617</v>
      </c>
    </row>
    <row r="6842" spans="1:12" x14ac:dyDescent="0.25">
      <c r="A6842" s="561" t="s">
        <v>4922</v>
      </c>
      <c r="B6842" s="561" t="s">
        <v>6007</v>
      </c>
      <c r="C6842" s="561" t="s">
        <v>6284</v>
      </c>
      <c r="D6842" s="561" t="s">
        <v>6285</v>
      </c>
      <c r="E6842" s="562" t="s">
        <v>22</v>
      </c>
      <c r="F6842" s="561" t="s">
        <v>22</v>
      </c>
      <c r="G6842" s="561" t="s">
        <v>35481</v>
      </c>
      <c r="H6842" s="561" t="s">
        <v>6709</v>
      </c>
      <c r="I6842" s="561" t="s">
        <v>709</v>
      </c>
      <c r="J6842" s="561" t="s">
        <v>24</v>
      </c>
      <c r="K6842" s="562" t="s">
        <v>8711</v>
      </c>
      <c r="L6842" s="561" t="s">
        <v>6617</v>
      </c>
    </row>
    <row r="6843" spans="1:12" x14ac:dyDescent="0.25">
      <c r="A6843" s="561" t="s">
        <v>4922</v>
      </c>
      <c r="B6843" s="561" t="s">
        <v>6007</v>
      </c>
      <c r="C6843" s="561" t="s">
        <v>6284</v>
      </c>
      <c r="D6843" s="561" t="s">
        <v>6285</v>
      </c>
      <c r="E6843" s="562" t="s">
        <v>22</v>
      </c>
      <c r="F6843" s="561" t="s">
        <v>22</v>
      </c>
      <c r="G6843" s="561" t="s">
        <v>35482</v>
      </c>
      <c r="H6843" s="561" t="s">
        <v>6710</v>
      </c>
      <c r="I6843" s="561" t="s">
        <v>709</v>
      </c>
      <c r="J6843" s="561" t="s">
        <v>24</v>
      </c>
      <c r="K6843" s="562" t="s">
        <v>5250</v>
      </c>
      <c r="L6843" s="561" t="s">
        <v>6617</v>
      </c>
    </row>
    <row r="6844" spans="1:12" x14ac:dyDescent="0.25">
      <c r="A6844" s="561" t="s">
        <v>4922</v>
      </c>
      <c r="B6844" s="561" t="s">
        <v>6007</v>
      </c>
      <c r="C6844" s="561" t="s">
        <v>6284</v>
      </c>
      <c r="D6844" s="561" t="s">
        <v>6285</v>
      </c>
      <c r="E6844" s="562" t="s">
        <v>22</v>
      </c>
      <c r="F6844" s="561" t="s">
        <v>22</v>
      </c>
      <c r="G6844" s="561" t="s">
        <v>35483</v>
      </c>
      <c r="H6844" s="561" t="s">
        <v>6711</v>
      </c>
      <c r="I6844" s="561" t="s">
        <v>709</v>
      </c>
      <c r="J6844" s="561" t="s">
        <v>24</v>
      </c>
      <c r="K6844" s="562" t="s">
        <v>8163</v>
      </c>
      <c r="L6844" s="561" t="s">
        <v>6617</v>
      </c>
    </row>
    <row r="6845" spans="1:12" x14ac:dyDescent="0.25">
      <c r="A6845" s="561" t="s">
        <v>4922</v>
      </c>
      <c r="B6845" s="561" t="s">
        <v>6007</v>
      </c>
      <c r="C6845" s="561" t="s">
        <v>6284</v>
      </c>
      <c r="D6845" s="561" t="s">
        <v>6285</v>
      </c>
      <c r="E6845" s="562" t="s">
        <v>22</v>
      </c>
      <c r="F6845" s="561" t="s">
        <v>22</v>
      </c>
      <c r="G6845" s="561" t="s">
        <v>35484</v>
      </c>
      <c r="H6845" s="561" t="s">
        <v>6712</v>
      </c>
      <c r="I6845" s="561" t="s">
        <v>709</v>
      </c>
      <c r="J6845" s="561" t="s">
        <v>24</v>
      </c>
      <c r="K6845" s="562" t="s">
        <v>39012</v>
      </c>
      <c r="L6845" s="561" t="s">
        <v>6617</v>
      </c>
    </row>
    <row r="6846" spans="1:12" x14ac:dyDescent="0.25">
      <c r="A6846" s="561" t="s">
        <v>4922</v>
      </c>
      <c r="B6846" s="561" t="s">
        <v>6007</v>
      </c>
      <c r="C6846" s="561" t="s">
        <v>6284</v>
      </c>
      <c r="D6846" s="561" t="s">
        <v>6285</v>
      </c>
      <c r="E6846" s="562" t="s">
        <v>22</v>
      </c>
      <c r="F6846" s="561" t="s">
        <v>22</v>
      </c>
      <c r="G6846" s="561" t="s">
        <v>35485</v>
      </c>
      <c r="H6846" s="561" t="s">
        <v>6713</v>
      </c>
      <c r="I6846" s="561" t="s">
        <v>709</v>
      </c>
      <c r="J6846" s="561" t="s">
        <v>24</v>
      </c>
      <c r="K6846" s="562" t="s">
        <v>5550</v>
      </c>
      <c r="L6846" s="561" t="s">
        <v>6617</v>
      </c>
    </row>
    <row r="6847" spans="1:12" x14ac:dyDescent="0.25">
      <c r="A6847" s="561" t="s">
        <v>4922</v>
      </c>
      <c r="B6847" s="561" t="s">
        <v>6007</v>
      </c>
      <c r="C6847" s="561" t="s">
        <v>6284</v>
      </c>
      <c r="D6847" s="561" t="s">
        <v>6285</v>
      </c>
      <c r="E6847" s="562" t="s">
        <v>22</v>
      </c>
      <c r="F6847" s="561" t="s">
        <v>22</v>
      </c>
      <c r="G6847" s="561" t="s">
        <v>35486</v>
      </c>
      <c r="H6847" s="561" t="s">
        <v>6715</v>
      </c>
      <c r="I6847" s="561" t="s">
        <v>709</v>
      </c>
      <c r="J6847" s="561" t="s">
        <v>24</v>
      </c>
      <c r="K6847" s="562" t="s">
        <v>3818</v>
      </c>
      <c r="L6847" s="561" t="s">
        <v>6617</v>
      </c>
    </row>
    <row r="6848" spans="1:12" x14ac:dyDescent="0.25">
      <c r="A6848" s="561" t="s">
        <v>4922</v>
      </c>
      <c r="B6848" s="561" t="s">
        <v>6007</v>
      </c>
      <c r="C6848" s="561" t="s">
        <v>6284</v>
      </c>
      <c r="D6848" s="561" t="s">
        <v>6285</v>
      </c>
      <c r="E6848" s="562" t="s">
        <v>22</v>
      </c>
      <c r="F6848" s="561" t="s">
        <v>22</v>
      </c>
      <c r="G6848" s="561" t="s">
        <v>35487</v>
      </c>
      <c r="H6848" s="561" t="s">
        <v>6716</v>
      </c>
      <c r="I6848" s="561" t="s">
        <v>709</v>
      </c>
      <c r="J6848" s="561" t="s">
        <v>24</v>
      </c>
      <c r="K6848" s="562" t="s">
        <v>7241</v>
      </c>
      <c r="L6848" s="561" t="s">
        <v>6617</v>
      </c>
    </row>
    <row r="6849" spans="1:12" x14ac:dyDescent="0.25">
      <c r="A6849" s="561" t="s">
        <v>4922</v>
      </c>
      <c r="B6849" s="561" t="s">
        <v>6007</v>
      </c>
      <c r="C6849" s="561" t="s">
        <v>6284</v>
      </c>
      <c r="D6849" s="561" t="s">
        <v>6285</v>
      </c>
      <c r="E6849" s="562" t="s">
        <v>22</v>
      </c>
      <c r="F6849" s="561" t="s">
        <v>22</v>
      </c>
      <c r="G6849" s="561" t="s">
        <v>35488</v>
      </c>
      <c r="H6849" s="561" t="s">
        <v>6717</v>
      </c>
      <c r="I6849" s="561" t="s">
        <v>709</v>
      </c>
      <c r="J6849" s="561" t="s">
        <v>326</v>
      </c>
      <c r="K6849" s="562" t="s">
        <v>3005</v>
      </c>
      <c r="L6849" s="561" t="s">
        <v>6617</v>
      </c>
    </row>
    <row r="6850" spans="1:12" x14ac:dyDescent="0.25">
      <c r="A6850" s="561" t="s">
        <v>4922</v>
      </c>
      <c r="B6850" s="561" t="s">
        <v>6007</v>
      </c>
      <c r="C6850" s="561" t="s">
        <v>6284</v>
      </c>
      <c r="D6850" s="561" t="s">
        <v>6285</v>
      </c>
      <c r="E6850" s="562" t="s">
        <v>22</v>
      </c>
      <c r="F6850" s="561" t="s">
        <v>22</v>
      </c>
      <c r="G6850" s="561" t="s">
        <v>35490</v>
      </c>
      <c r="H6850" s="561" t="s">
        <v>6719</v>
      </c>
      <c r="I6850" s="561" t="s">
        <v>709</v>
      </c>
      <c r="J6850" s="561" t="s">
        <v>24</v>
      </c>
      <c r="K6850" s="562" t="s">
        <v>7557</v>
      </c>
      <c r="L6850" s="561" t="s">
        <v>6617</v>
      </c>
    </row>
    <row r="6851" spans="1:12" x14ac:dyDescent="0.25">
      <c r="A6851" s="561" t="s">
        <v>4922</v>
      </c>
      <c r="B6851" s="561" t="s">
        <v>6007</v>
      </c>
      <c r="C6851" s="561" t="s">
        <v>6284</v>
      </c>
      <c r="D6851" s="561" t="s">
        <v>6285</v>
      </c>
      <c r="E6851" s="562" t="s">
        <v>22</v>
      </c>
      <c r="F6851" s="561" t="s">
        <v>22</v>
      </c>
      <c r="G6851" s="561" t="s">
        <v>35492</v>
      </c>
      <c r="H6851" s="561" t="s">
        <v>6721</v>
      </c>
      <c r="I6851" s="561" t="s">
        <v>709</v>
      </c>
      <c r="J6851" s="561" t="s">
        <v>24</v>
      </c>
      <c r="K6851" s="562" t="s">
        <v>39013</v>
      </c>
      <c r="L6851" s="561" t="s">
        <v>6617</v>
      </c>
    </row>
    <row r="6852" spans="1:12" x14ac:dyDescent="0.25">
      <c r="A6852" s="561" t="s">
        <v>4922</v>
      </c>
      <c r="B6852" s="561" t="s">
        <v>6007</v>
      </c>
      <c r="C6852" s="561" t="s">
        <v>6284</v>
      </c>
      <c r="D6852" s="561" t="s">
        <v>6285</v>
      </c>
      <c r="E6852" s="562" t="s">
        <v>22</v>
      </c>
      <c r="F6852" s="561" t="s">
        <v>22</v>
      </c>
      <c r="G6852" s="561" t="s">
        <v>35494</v>
      </c>
      <c r="H6852" s="561" t="s">
        <v>6722</v>
      </c>
      <c r="I6852" s="561" t="s">
        <v>709</v>
      </c>
      <c r="J6852" s="561" t="s">
        <v>24</v>
      </c>
      <c r="K6852" s="562" t="s">
        <v>8593</v>
      </c>
      <c r="L6852" s="561" t="s">
        <v>6617</v>
      </c>
    </row>
    <row r="6853" spans="1:12" x14ac:dyDescent="0.25">
      <c r="A6853" s="561" t="s">
        <v>4922</v>
      </c>
      <c r="B6853" s="561" t="s">
        <v>6007</v>
      </c>
      <c r="C6853" s="561" t="s">
        <v>6284</v>
      </c>
      <c r="D6853" s="561" t="s">
        <v>6285</v>
      </c>
      <c r="E6853" s="562" t="s">
        <v>22</v>
      </c>
      <c r="F6853" s="561" t="s">
        <v>22</v>
      </c>
      <c r="G6853" s="561" t="s">
        <v>35496</v>
      </c>
      <c r="H6853" s="561" t="s">
        <v>6723</v>
      </c>
      <c r="I6853" s="561" t="s">
        <v>709</v>
      </c>
      <c r="J6853" s="561" t="s">
        <v>24</v>
      </c>
      <c r="K6853" s="562" t="s">
        <v>39014</v>
      </c>
      <c r="L6853" s="561" t="s">
        <v>6617</v>
      </c>
    </row>
    <row r="6854" spans="1:12" x14ac:dyDescent="0.25">
      <c r="A6854" s="561" t="s">
        <v>4922</v>
      </c>
      <c r="B6854" s="561" t="s">
        <v>6007</v>
      </c>
      <c r="C6854" s="561" t="s">
        <v>6284</v>
      </c>
      <c r="D6854" s="561" t="s">
        <v>6285</v>
      </c>
      <c r="E6854" s="562" t="s">
        <v>22</v>
      </c>
      <c r="F6854" s="561" t="s">
        <v>22</v>
      </c>
      <c r="G6854" s="561" t="s">
        <v>35498</v>
      </c>
      <c r="H6854" s="561" t="s">
        <v>6725</v>
      </c>
      <c r="I6854" s="561" t="s">
        <v>709</v>
      </c>
      <c r="J6854" s="561" t="s">
        <v>24</v>
      </c>
      <c r="K6854" s="562" t="s">
        <v>7129</v>
      </c>
      <c r="L6854" s="561" t="s">
        <v>6617</v>
      </c>
    </row>
    <row r="6855" spans="1:12" x14ac:dyDescent="0.25">
      <c r="A6855" s="561" t="s">
        <v>4922</v>
      </c>
      <c r="B6855" s="561" t="s">
        <v>6007</v>
      </c>
      <c r="C6855" s="561" t="s">
        <v>6284</v>
      </c>
      <c r="D6855" s="561" t="s">
        <v>6285</v>
      </c>
      <c r="E6855" s="562" t="s">
        <v>22</v>
      </c>
      <c r="F6855" s="561" t="s">
        <v>22</v>
      </c>
      <c r="G6855" s="561" t="s">
        <v>35500</v>
      </c>
      <c r="H6855" s="561" t="s">
        <v>6726</v>
      </c>
      <c r="I6855" s="561" t="s">
        <v>709</v>
      </c>
      <c r="J6855" s="561" t="s">
        <v>24</v>
      </c>
      <c r="K6855" s="562" t="s">
        <v>28502</v>
      </c>
      <c r="L6855" s="561" t="s">
        <v>6617</v>
      </c>
    </row>
    <row r="6856" spans="1:12" x14ac:dyDescent="0.25">
      <c r="A6856" s="561" t="s">
        <v>4922</v>
      </c>
      <c r="B6856" s="561" t="s">
        <v>6007</v>
      </c>
      <c r="C6856" s="561" t="s">
        <v>6284</v>
      </c>
      <c r="D6856" s="561" t="s">
        <v>6285</v>
      </c>
      <c r="E6856" s="562" t="s">
        <v>22</v>
      </c>
      <c r="F6856" s="561" t="s">
        <v>22</v>
      </c>
      <c r="G6856" s="561" t="s">
        <v>35501</v>
      </c>
      <c r="H6856" s="561" t="s">
        <v>6727</v>
      </c>
      <c r="I6856" s="561" t="s">
        <v>709</v>
      </c>
      <c r="J6856" s="561" t="s">
        <v>24</v>
      </c>
      <c r="K6856" s="562" t="s">
        <v>8666</v>
      </c>
      <c r="L6856" s="561" t="s">
        <v>6617</v>
      </c>
    </row>
    <row r="6857" spans="1:12" x14ac:dyDescent="0.25">
      <c r="A6857" s="561" t="s">
        <v>4922</v>
      </c>
      <c r="B6857" s="561" t="s">
        <v>6007</v>
      </c>
      <c r="C6857" s="561" t="s">
        <v>6284</v>
      </c>
      <c r="D6857" s="561" t="s">
        <v>6285</v>
      </c>
      <c r="E6857" s="562" t="s">
        <v>22</v>
      </c>
      <c r="F6857" s="561" t="s">
        <v>22</v>
      </c>
      <c r="G6857" s="561" t="s">
        <v>35502</v>
      </c>
      <c r="H6857" s="561" t="s">
        <v>6728</v>
      </c>
      <c r="I6857" s="561" t="s">
        <v>709</v>
      </c>
      <c r="J6857" s="561" t="s">
        <v>24</v>
      </c>
      <c r="K6857" s="562" t="s">
        <v>2553</v>
      </c>
      <c r="L6857" s="561" t="s">
        <v>6617</v>
      </c>
    </row>
    <row r="6858" spans="1:12" x14ac:dyDescent="0.25">
      <c r="A6858" s="561" t="s">
        <v>4922</v>
      </c>
      <c r="B6858" s="561" t="s">
        <v>6007</v>
      </c>
      <c r="C6858" s="561" t="s">
        <v>6284</v>
      </c>
      <c r="D6858" s="561" t="s">
        <v>6285</v>
      </c>
      <c r="E6858" s="562" t="s">
        <v>22</v>
      </c>
      <c r="F6858" s="561" t="s">
        <v>22</v>
      </c>
      <c r="G6858" s="561" t="s">
        <v>35503</v>
      </c>
      <c r="H6858" s="561" t="s">
        <v>6729</v>
      </c>
      <c r="I6858" s="561" t="s">
        <v>709</v>
      </c>
      <c r="J6858" s="561" t="s">
        <v>326</v>
      </c>
      <c r="K6858" s="562" t="s">
        <v>7673</v>
      </c>
      <c r="L6858" s="561" t="s">
        <v>6617</v>
      </c>
    </row>
    <row r="6859" spans="1:12" x14ac:dyDescent="0.25">
      <c r="A6859" s="561" t="s">
        <v>4922</v>
      </c>
      <c r="B6859" s="561" t="s">
        <v>6007</v>
      </c>
      <c r="C6859" s="561" t="s">
        <v>6284</v>
      </c>
      <c r="D6859" s="561" t="s">
        <v>6285</v>
      </c>
      <c r="E6859" s="562" t="s">
        <v>22</v>
      </c>
      <c r="F6859" s="561" t="s">
        <v>22</v>
      </c>
      <c r="G6859" s="561" t="s">
        <v>35504</v>
      </c>
      <c r="H6859" s="561" t="s">
        <v>6730</v>
      </c>
      <c r="I6859" s="561" t="s">
        <v>709</v>
      </c>
      <c r="J6859" s="561" t="s">
        <v>326</v>
      </c>
      <c r="K6859" s="562" t="s">
        <v>7345</v>
      </c>
      <c r="L6859" s="561" t="s">
        <v>6617</v>
      </c>
    </row>
    <row r="6860" spans="1:12" x14ac:dyDescent="0.25">
      <c r="A6860" s="561" t="s">
        <v>4922</v>
      </c>
      <c r="B6860" s="561" t="s">
        <v>6007</v>
      </c>
      <c r="C6860" s="561" t="s">
        <v>6284</v>
      </c>
      <c r="D6860" s="561" t="s">
        <v>6285</v>
      </c>
      <c r="E6860" s="562" t="s">
        <v>22</v>
      </c>
      <c r="F6860" s="561" t="s">
        <v>22</v>
      </c>
      <c r="G6860" s="561" t="s">
        <v>35506</v>
      </c>
      <c r="H6860" s="561" t="s">
        <v>6731</v>
      </c>
      <c r="I6860" s="561" t="s">
        <v>709</v>
      </c>
      <c r="J6860" s="561" t="s">
        <v>24</v>
      </c>
      <c r="K6860" s="562" t="s">
        <v>39015</v>
      </c>
      <c r="L6860" s="561" t="s">
        <v>6617</v>
      </c>
    </row>
    <row r="6861" spans="1:12" x14ac:dyDescent="0.25">
      <c r="A6861" s="561" t="s">
        <v>4922</v>
      </c>
      <c r="B6861" s="561" t="s">
        <v>6007</v>
      </c>
      <c r="C6861" s="561" t="s">
        <v>6284</v>
      </c>
      <c r="D6861" s="561" t="s">
        <v>6285</v>
      </c>
      <c r="E6861" s="562" t="s">
        <v>22</v>
      </c>
      <c r="F6861" s="561" t="s">
        <v>22</v>
      </c>
      <c r="G6861" s="561" t="s">
        <v>35507</v>
      </c>
      <c r="H6861" s="561" t="s">
        <v>6732</v>
      </c>
      <c r="I6861" s="561" t="s">
        <v>709</v>
      </c>
      <c r="J6861" s="561" t="s">
        <v>24</v>
      </c>
      <c r="K6861" s="562" t="s">
        <v>8189</v>
      </c>
      <c r="L6861" s="561" t="s">
        <v>6617</v>
      </c>
    </row>
    <row r="6862" spans="1:12" x14ac:dyDescent="0.25">
      <c r="A6862" s="561" t="s">
        <v>4922</v>
      </c>
      <c r="B6862" s="561" t="s">
        <v>6007</v>
      </c>
      <c r="C6862" s="561" t="s">
        <v>6284</v>
      </c>
      <c r="D6862" s="561" t="s">
        <v>6285</v>
      </c>
      <c r="E6862" s="562" t="s">
        <v>22</v>
      </c>
      <c r="F6862" s="561" t="s">
        <v>22</v>
      </c>
      <c r="G6862" s="561" t="s">
        <v>35509</v>
      </c>
      <c r="H6862" s="561" t="s">
        <v>6733</v>
      </c>
      <c r="I6862" s="561" t="s">
        <v>709</v>
      </c>
      <c r="J6862" s="561" t="s">
        <v>24</v>
      </c>
      <c r="K6862" s="562" t="s">
        <v>8489</v>
      </c>
      <c r="L6862" s="561" t="s">
        <v>6617</v>
      </c>
    </row>
    <row r="6863" spans="1:12" x14ac:dyDescent="0.25">
      <c r="A6863" s="561" t="s">
        <v>4922</v>
      </c>
      <c r="B6863" s="561" t="s">
        <v>6007</v>
      </c>
      <c r="C6863" s="561" t="s">
        <v>6284</v>
      </c>
      <c r="D6863" s="561" t="s">
        <v>6285</v>
      </c>
      <c r="E6863" s="562" t="s">
        <v>22</v>
      </c>
      <c r="F6863" s="561" t="s">
        <v>22</v>
      </c>
      <c r="G6863" s="561" t="s">
        <v>35511</v>
      </c>
      <c r="H6863" s="561" t="s">
        <v>6734</v>
      </c>
      <c r="I6863" s="561" t="s">
        <v>709</v>
      </c>
      <c r="J6863" s="561" t="s">
        <v>326</v>
      </c>
      <c r="K6863" s="562" t="s">
        <v>5609</v>
      </c>
      <c r="L6863" s="561" t="s">
        <v>6617</v>
      </c>
    </row>
    <row r="6864" spans="1:12" x14ac:dyDescent="0.25">
      <c r="A6864" s="561" t="s">
        <v>4922</v>
      </c>
      <c r="B6864" s="561" t="s">
        <v>6007</v>
      </c>
      <c r="C6864" s="561" t="s">
        <v>6284</v>
      </c>
      <c r="D6864" s="561" t="s">
        <v>6285</v>
      </c>
      <c r="E6864" s="562" t="s">
        <v>22</v>
      </c>
      <c r="F6864" s="561" t="s">
        <v>22</v>
      </c>
      <c r="G6864" s="561" t="s">
        <v>35512</v>
      </c>
      <c r="H6864" s="561" t="s">
        <v>6735</v>
      </c>
      <c r="I6864" s="561" t="s">
        <v>709</v>
      </c>
      <c r="J6864" s="561" t="s">
        <v>24</v>
      </c>
      <c r="K6864" s="562" t="s">
        <v>39016</v>
      </c>
      <c r="L6864" s="561" t="s">
        <v>6617</v>
      </c>
    </row>
    <row r="6865" spans="1:12" x14ac:dyDescent="0.25">
      <c r="A6865" s="561" t="s">
        <v>4922</v>
      </c>
      <c r="B6865" s="561" t="s">
        <v>6007</v>
      </c>
      <c r="C6865" s="561" t="s">
        <v>6284</v>
      </c>
      <c r="D6865" s="561" t="s">
        <v>6285</v>
      </c>
      <c r="E6865" s="562" t="s">
        <v>22</v>
      </c>
      <c r="F6865" s="561" t="s">
        <v>22</v>
      </c>
      <c r="G6865" s="561" t="s">
        <v>35514</v>
      </c>
      <c r="H6865" s="561" t="s">
        <v>6736</v>
      </c>
      <c r="I6865" s="561" t="s">
        <v>709</v>
      </c>
      <c r="J6865" s="561" t="s">
        <v>24</v>
      </c>
      <c r="K6865" s="562" t="s">
        <v>33328</v>
      </c>
      <c r="L6865" s="561" t="s">
        <v>6617</v>
      </c>
    </row>
    <row r="6866" spans="1:12" x14ac:dyDescent="0.25">
      <c r="A6866" s="561" t="s">
        <v>4922</v>
      </c>
      <c r="B6866" s="561" t="s">
        <v>6007</v>
      </c>
      <c r="C6866" s="561" t="s">
        <v>6284</v>
      </c>
      <c r="D6866" s="561" t="s">
        <v>6285</v>
      </c>
      <c r="E6866" s="562" t="s">
        <v>22</v>
      </c>
      <c r="F6866" s="561" t="s">
        <v>22</v>
      </c>
      <c r="G6866" s="561" t="s">
        <v>35516</v>
      </c>
      <c r="H6866" s="561" t="s">
        <v>6737</v>
      </c>
      <c r="I6866" s="561" t="s">
        <v>35517</v>
      </c>
      <c r="J6866" s="561" t="s">
        <v>24</v>
      </c>
      <c r="K6866" s="562" t="s">
        <v>39017</v>
      </c>
      <c r="L6866" s="561" t="s">
        <v>6617</v>
      </c>
    </row>
    <row r="6867" spans="1:12" x14ac:dyDescent="0.25">
      <c r="A6867" s="561" t="s">
        <v>4922</v>
      </c>
      <c r="B6867" s="561" t="s">
        <v>6007</v>
      </c>
      <c r="C6867" s="561" t="s">
        <v>6284</v>
      </c>
      <c r="D6867" s="561" t="s">
        <v>6285</v>
      </c>
      <c r="E6867" s="562" t="s">
        <v>22</v>
      </c>
      <c r="F6867" s="561" t="s">
        <v>22</v>
      </c>
      <c r="G6867" s="561" t="s">
        <v>35519</v>
      </c>
      <c r="H6867" s="561" t="s">
        <v>6716</v>
      </c>
      <c r="I6867" s="561" t="s">
        <v>35517</v>
      </c>
      <c r="J6867" s="561" t="s">
        <v>24</v>
      </c>
      <c r="K6867" s="562" t="s">
        <v>39018</v>
      </c>
      <c r="L6867" s="561" t="s">
        <v>6617</v>
      </c>
    </row>
    <row r="6868" spans="1:12" x14ac:dyDescent="0.25">
      <c r="A6868" s="561" t="s">
        <v>4922</v>
      </c>
      <c r="B6868" s="561" t="s">
        <v>6007</v>
      </c>
      <c r="C6868" s="561" t="s">
        <v>6284</v>
      </c>
      <c r="D6868" s="561" t="s">
        <v>6285</v>
      </c>
      <c r="E6868" s="562" t="s">
        <v>22</v>
      </c>
      <c r="F6868" s="561" t="s">
        <v>22</v>
      </c>
      <c r="G6868" s="561" t="s">
        <v>35521</v>
      </c>
      <c r="H6868" s="561" t="s">
        <v>6727</v>
      </c>
      <c r="I6868" s="561" t="s">
        <v>35517</v>
      </c>
      <c r="J6868" s="561" t="s">
        <v>24</v>
      </c>
      <c r="K6868" s="562" t="s">
        <v>39019</v>
      </c>
      <c r="L6868" s="561" t="s">
        <v>6617</v>
      </c>
    </row>
    <row r="6869" spans="1:12" x14ac:dyDescent="0.25">
      <c r="A6869" s="561" t="s">
        <v>4922</v>
      </c>
      <c r="B6869" s="561" t="s">
        <v>6007</v>
      </c>
      <c r="C6869" s="561" t="s">
        <v>6284</v>
      </c>
      <c r="D6869" s="561" t="s">
        <v>6285</v>
      </c>
      <c r="E6869" s="562" t="s">
        <v>22</v>
      </c>
      <c r="F6869" s="561" t="s">
        <v>22</v>
      </c>
      <c r="G6869" s="561" t="s">
        <v>35523</v>
      </c>
      <c r="H6869" s="561" t="s">
        <v>6728</v>
      </c>
      <c r="I6869" s="561" t="s">
        <v>35517</v>
      </c>
      <c r="J6869" s="561" t="s">
        <v>24</v>
      </c>
      <c r="K6869" s="562" t="s">
        <v>39020</v>
      </c>
      <c r="L6869" s="561" t="s">
        <v>6617</v>
      </c>
    </row>
    <row r="6870" spans="1:12" x14ac:dyDescent="0.25">
      <c r="A6870" s="561" t="s">
        <v>4922</v>
      </c>
      <c r="B6870" s="561" t="s">
        <v>6007</v>
      </c>
      <c r="C6870" s="561" t="s">
        <v>6284</v>
      </c>
      <c r="D6870" s="561" t="s">
        <v>6285</v>
      </c>
      <c r="E6870" s="562" t="s">
        <v>22</v>
      </c>
      <c r="F6870" s="561" t="s">
        <v>22</v>
      </c>
      <c r="G6870" s="561" t="s">
        <v>35525</v>
      </c>
      <c r="H6870" s="561" t="s">
        <v>6725</v>
      </c>
      <c r="I6870" s="561" t="s">
        <v>35517</v>
      </c>
      <c r="J6870" s="561" t="s">
        <v>24</v>
      </c>
      <c r="K6870" s="562" t="s">
        <v>39021</v>
      </c>
      <c r="L6870" s="561" t="s">
        <v>6617</v>
      </c>
    </row>
    <row r="6871" spans="1:12" x14ac:dyDescent="0.25">
      <c r="A6871" s="561" t="s">
        <v>4922</v>
      </c>
      <c r="B6871" s="561" t="s">
        <v>6007</v>
      </c>
      <c r="C6871" s="561" t="s">
        <v>6284</v>
      </c>
      <c r="D6871" s="561" t="s">
        <v>6285</v>
      </c>
      <c r="E6871" s="562" t="s">
        <v>22</v>
      </c>
      <c r="F6871" s="561" t="s">
        <v>22</v>
      </c>
      <c r="G6871" s="561" t="s">
        <v>35527</v>
      </c>
      <c r="H6871" s="561" t="s">
        <v>6717</v>
      </c>
      <c r="I6871" s="561" t="s">
        <v>35517</v>
      </c>
      <c r="J6871" s="561" t="s">
        <v>24</v>
      </c>
      <c r="K6871" s="562" t="s">
        <v>39022</v>
      </c>
      <c r="L6871" s="561" t="s">
        <v>6617</v>
      </c>
    </row>
    <row r="6872" spans="1:12" x14ac:dyDescent="0.25">
      <c r="A6872" s="561" t="s">
        <v>4922</v>
      </c>
      <c r="B6872" s="561" t="s">
        <v>6007</v>
      </c>
      <c r="C6872" s="561" t="s">
        <v>6284</v>
      </c>
      <c r="D6872" s="561" t="s">
        <v>6285</v>
      </c>
      <c r="E6872" s="562" t="s">
        <v>22</v>
      </c>
      <c r="F6872" s="561" t="s">
        <v>22</v>
      </c>
      <c r="G6872" s="561" t="s">
        <v>35529</v>
      </c>
      <c r="H6872" s="561" t="s">
        <v>6719</v>
      </c>
      <c r="I6872" s="561" t="s">
        <v>35517</v>
      </c>
      <c r="J6872" s="561" t="s">
        <v>24</v>
      </c>
      <c r="K6872" s="562" t="s">
        <v>39023</v>
      </c>
      <c r="L6872" s="561" t="s">
        <v>6617</v>
      </c>
    </row>
    <row r="6873" spans="1:12" x14ac:dyDescent="0.25">
      <c r="A6873" s="561" t="s">
        <v>4922</v>
      </c>
      <c r="B6873" s="561" t="s">
        <v>6007</v>
      </c>
      <c r="C6873" s="561" t="s">
        <v>6284</v>
      </c>
      <c r="D6873" s="561" t="s">
        <v>6285</v>
      </c>
      <c r="E6873" s="562" t="s">
        <v>22</v>
      </c>
      <c r="F6873" s="561" t="s">
        <v>22</v>
      </c>
      <c r="G6873" s="561" t="s">
        <v>35531</v>
      </c>
      <c r="H6873" s="561" t="s">
        <v>6730</v>
      </c>
      <c r="I6873" s="561" t="s">
        <v>35517</v>
      </c>
      <c r="J6873" s="561" t="s">
        <v>24</v>
      </c>
      <c r="K6873" s="562" t="s">
        <v>39024</v>
      </c>
      <c r="L6873" s="561" t="s">
        <v>6617</v>
      </c>
    </row>
    <row r="6874" spans="1:12" x14ac:dyDescent="0.25">
      <c r="A6874" s="561" t="s">
        <v>4922</v>
      </c>
      <c r="B6874" s="561" t="s">
        <v>6007</v>
      </c>
      <c r="C6874" s="561" t="s">
        <v>6284</v>
      </c>
      <c r="D6874" s="561" t="s">
        <v>6285</v>
      </c>
      <c r="E6874" s="562" t="s">
        <v>22</v>
      </c>
      <c r="F6874" s="561" t="s">
        <v>22</v>
      </c>
      <c r="G6874" s="561" t="s">
        <v>35533</v>
      </c>
      <c r="H6874" s="561" t="s">
        <v>6726</v>
      </c>
      <c r="I6874" s="561" t="s">
        <v>35517</v>
      </c>
      <c r="J6874" s="561" t="s">
        <v>24</v>
      </c>
      <c r="K6874" s="562" t="s">
        <v>39025</v>
      </c>
      <c r="L6874" s="561" t="s">
        <v>6617</v>
      </c>
    </row>
    <row r="6875" spans="1:12" x14ac:dyDescent="0.25">
      <c r="A6875" s="561" t="s">
        <v>4922</v>
      </c>
      <c r="B6875" s="561" t="s">
        <v>6007</v>
      </c>
      <c r="C6875" s="561" t="s">
        <v>6284</v>
      </c>
      <c r="D6875" s="561" t="s">
        <v>6285</v>
      </c>
      <c r="E6875" s="562" t="s">
        <v>22</v>
      </c>
      <c r="F6875" s="561" t="s">
        <v>22</v>
      </c>
      <c r="G6875" s="561" t="s">
        <v>35535</v>
      </c>
      <c r="H6875" s="561" t="s">
        <v>6731</v>
      </c>
      <c r="I6875" s="561" t="s">
        <v>35517</v>
      </c>
      <c r="J6875" s="561" t="s">
        <v>24</v>
      </c>
      <c r="K6875" s="562" t="s">
        <v>39026</v>
      </c>
      <c r="L6875" s="561" t="s">
        <v>6617</v>
      </c>
    </row>
    <row r="6876" spans="1:12" x14ac:dyDescent="0.25">
      <c r="A6876" s="561" t="s">
        <v>4922</v>
      </c>
      <c r="B6876" s="561" t="s">
        <v>6007</v>
      </c>
      <c r="C6876" s="561" t="s">
        <v>6284</v>
      </c>
      <c r="D6876" s="561" t="s">
        <v>6285</v>
      </c>
      <c r="E6876" s="562" t="s">
        <v>22</v>
      </c>
      <c r="F6876" s="561" t="s">
        <v>22</v>
      </c>
      <c r="G6876" s="561" t="s">
        <v>35537</v>
      </c>
      <c r="H6876" s="561" t="s">
        <v>6732</v>
      </c>
      <c r="I6876" s="561" t="s">
        <v>35517</v>
      </c>
      <c r="J6876" s="561" t="s">
        <v>24</v>
      </c>
      <c r="K6876" s="562" t="s">
        <v>39027</v>
      </c>
      <c r="L6876" s="561" t="s">
        <v>6617</v>
      </c>
    </row>
    <row r="6877" spans="1:12" x14ac:dyDescent="0.25">
      <c r="A6877" s="561" t="s">
        <v>4922</v>
      </c>
      <c r="B6877" s="561" t="s">
        <v>6007</v>
      </c>
      <c r="C6877" s="561" t="s">
        <v>6284</v>
      </c>
      <c r="D6877" s="561" t="s">
        <v>6285</v>
      </c>
      <c r="E6877" s="562" t="s">
        <v>22</v>
      </c>
      <c r="F6877" s="561" t="s">
        <v>22</v>
      </c>
      <c r="G6877" s="561" t="s">
        <v>35539</v>
      </c>
      <c r="H6877" s="561" t="s">
        <v>6738</v>
      </c>
      <c r="I6877" s="561" t="s">
        <v>35517</v>
      </c>
      <c r="J6877" s="561" t="s">
        <v>24</v>
      </c>
      <c r="K6877" s="562" t="s">
        <v>39028</v>
      </c>
      <c r="L6877" s="561" t="s">
        <v>6617</v>
      </c>
    </row>
    <row r="6878" spans="1:12" x14ac:dyDescent="0.25">
      <c r="A6878" s="561" t="s">
        <v>4922</v>
      </c>
      <c r="B6878" s="561" t="s">
        <v>6007</v>
      </c>
      <c r="C6878" s="561" t="s">
        <v>6284</v>
      </c>
      <c r="D6878" s="561" t="s">
        <v>6285</v>
      </c>
      <c r="E6878" s="562" t="s">
        <v>22</v>
      </c>
      <c r="F6878" s="561" t="s">
        <v>22</v>
      </c>
      <c r="G6878" s="561" t="s">
        <v>35541</v>
      </c>
      <c r="H6878" s="561" t="s">
        <v>6739</v>
      </c>
      <c r="I6878" s="561" t="s">
        <v>35517</v>
      </c>
      <c r="J6878" s="561" t="s">
        <v>24</v>
      </c>
      <c r="K6878" s="562" t="s">
        <v>39029</v>
      </c>
      <c r="L6878" s="561" t="s">
        <v>6617</v>
      </c>
    </row>
    <row r="6879" spans="1:12" x14ac:dyDescent="0.25">
      <c r="A6879" s="561" t="s">
        <v>4922</v>
      </c>
      <c r="B6879" s="561" t="s">
        <v>6007</v>
      </c>
      <c r="C6879" s="561" t="s">
        <v>6284</v>
      </c>
      <c r="D6879" s="561" t="s">
        <v>6285</v>
      </c>
      <c r="E6879" s="562" t="s">
        <v>22</v>
      </c>
      <c r="F6879" s="561" t="s">
        <v>22</v>
      </c>
      <c r="G6879" s="561" t="s">
        <v>35543</v>
      </c>
      <c r="H6879" s="561" t="s">
        <v>6740</v>
      </c>
      <c r="I6879" s="561" t="s">
        <v>35517</v>
      </c>
      <c r="J6879" s="561" t="s">
        <v>24</v>
      </c>
      <c r="K6879" s="562" t="s">
        <v>39030</v>
      </c>
      <c r="L6879" s="561" t="s">
        <v>6617</v>
      </c>
    </row>
    <row r="6880" spans="1:12" x14ac:dyDescent="0.25">
      <c r="A6880" s="561" t="s">
        <v>4922</v>
      </c>
      <c r="B6880" s="561" t="s">
        <v>6007</v>
      </c>
      <c r="C6880" s="561" t="s">
        <v>6284</v>
      </c>
      <c r="D6880" s="561" t="s">
        <v>6285</v>
      </c>
      <c r="E6880" s="562" t="s">
        <v>22</v>
      </c>
      <c r="F6880" s="561" t="s">
        <v>22</v>
      </c>
      <c r="G6880" s="561" t="s">
        <v>35545</v>
      </c>
      <c r="H6880" s="561" t="s">
        <v>6741</v>
      </c>
      <c r="I6880" s="561" t="s">
        <v>35517</v>
      </c>
      <c r="J6880" s="561" t="s">
        <v>24</v>
      </c>
      <c r="K6880" s="562" t="s">
        <v>39031</v>
      </c>
      <c r="L6880" s="561" t="s">
        <v>6617</v>
      </c>
    </row>
    <row r="6881" spans="1:12" x14ac:dyDescent="0.25">
      <c r="A6881" s="561" t="s">
        <v>4922</v>
      </c>
      <c r="B6881" s="561" t="s">
        <v>6007</v>
      </c>
      <c r="C6881" s="561" t="s">
        <v>6284</v>
      </c>
      <c r="D6881" s="561" t="s">
        <v>6285</v>
      </c>
      <c r="E6881" s="562" t="s">
        <v>22</v>
      </c>
      <c r="F6881" s="561" t="s">
        <v>22</v>
      </c>
      <c r="G6881" s="561" t="s">
        <v>35547</v>
      </c>
      <c r="H6881" s="561" t="s">
        <v>6733</v>
      </c>
      <c r="I6881" s="561" t="s">
        <v>35517</v>
      </c>
      <c r="J6881" s="561" t="s">
        <v>24</v>
      </c>
      <c r="K6881" s="562" t="s">
        <v>39032</v>
      </c>
      <c r="L6881" s="561" t="s">
        <v>6617</v>
      </c>
    </row>
    <row r="6882" spans="1:12" x14ac:dyDescent="0.25">
      <c r="A6882" s="561" t="s">
        <v>4922</v>
      </c>
      <c r="B6882" s="561" t="s">
        <v>6007</v>
      </c>
      <c r="C6882" s="561" t="s">
        <v>6284</v>
      </c>
      <c r="D6882" s="561" t="s">
        <v>6285</v>
      </c>
      <c r="E6882" s="562" t="s">
        <v>22</v>
      </c>
      <c r="F6882" s="561" t="s">
        <v>22</v>
      </c>
      <c r="G6882" s="561" t="s">
        <v>35549</v>
      </c>
      <c r="H6882" s="561" t="s">
        <v>6734</v>
      </c>
      <c r="I6882" s="561" t="s">
        <v>35517</v>
      </c>
      <c r="J6882" s="561" t="s">
        <v>24</v>
      </c>
      <c r="K6882" s="562" t="s">
        <v>39033</v>
      </c>
      <c r="L6882" s="561" t="s">
        <v>6617</v>
      </c>
    </row>
    <row r="6883" spans="1:12" x14ac:dyDescent="0.25">
      <c r="A6883" s="561" t="s">
        <v>4922</v>
      </c>
      <c r="B6883" s="561" t="s">
        <v>6007</v>
      </c>
      <c r="C6883" s="561" t="s">
        <v>6284</v>
      </c>
      <c r="D6883" s="561" t="s">
        <v>6285</v>
      </c>
      <c r="E6883" s="562" t="s">
        <v>22</v>
      </c>
      <c r="F6883" s="561" t="s">
        <v>22</v>
      </c>
      <c r="G6883" s="561" t="s">
        <v>35551</v>
      </c>
      <c r="H6883" s="561" t="s">
        <v>6742</v>
      </c>
      <c r="I6883" s="561" t="s">
        <v>709</v>
      </c>
      <c r="J6883" s="561" t="s">
        <v>24</v>
      </c>
      <c r="K6883" s="562" t="s">
        <v>1280</v>
      </c>
      <c r="L6883" s="561" t="s">
        <v>6617</v>
      </c>
    </row>
    <row r="6884" spans="1:12" x14ac:dyDescent="0.25">
      <c r="A6884" s="561" t="s">
        <v>4922</v>
      </c>
      <c r="B6884" s="561" t="s">
        <v>6007</v>
      </c>
      <c r="C6884" s="561" t="s">
        <v>6284</v>
      </c>
      <c r="D6884" s="561" t="s">
        <v>6285</v>
      </c>
      <c r="E6884" s="562" t="s">
        <v>22</v>
      </c>
      <c r="F6884" s="561" t="s">
        <v>22</v>
      </c>
      <c r="G6884" s="561" t="s">
        <v>35552</v>
      </c>
      <c r="H6884" s="561" t="s">
        <v>6743</v>
      </c>
      <c r="I6884" s="561" t="s">
        <v>709</v>
      </c>
      <c r="J6884" s="561" t="s">
        <v>24</v>
      </c>
      <c r="K6884" s="562" t="s">
        <v>1292</v>
      </c>
      <c r="L6884" s="561" t="s">
        <v>6617</v>
      </c>
    </row>
    <row r="6885" spans="1:12" x14ac:dyDescent="0.25">
      <c r="A6885" s="561" t="s">
        <v>4922</v>
      </c>
      <c r="B6885" s="561" t="s">
        <v>6007</v>
      </c>
      <c r="C6885" s="561" t="s">
        <v>6284</v>
      </c>
      <c r="D6885" s="561" t="s">
        <v>6285</v>
      </c>
      <c r="E6885" s="562" t="s">
        <v>22</v>
      </c>
      <c r="F6885" s="561" t="s">
        <v>22</v>
      </c>
      <c r="G6885" s="561" t="s">
        <v>35553</v>
      </c>
      <c r="H6885" s="561" t="s">
        <v>6744</v>
      </c>
      <c r="I6885" s="561" t="s">
        <v>709</v>
      </c>
      <c r="J6885" s="561" t="s">
        <v>24</v>
      </c>
      <c r="K6885" s="562" t="s">
        <v>1039</v>
      </c>
      <c r="L6885" s="561" t="s">
        <v>6617</v>
      </c>
    </row>
    <row r="6886" spans="1:12" x14ac:dyDescent="0.25">
      <c r="A6886" s="561" t="s">
        <v>4922</v>
      </c>
      <c r="B6886" s="561" t="s">
        <v>6007</v>
      </c>
      <c r="C6886" s="561" t="s">
        <v>6284</v>
      </c>
      <c r="D6886" s="561" t="s">
        <v>6285</v>
      </c>
      <c r="E6886" s="562" t="s">
        <v>22</v>
      </c>
      <c r="F6886" s="561" t="s">
        <v>22</v>
      </c>
      <c r="G6886" s="561" t="s">
        <v>35554</v>
      </c>
      <c r="H6886" s="561" t="s">
        <v>6745</v>
      </c>
      <c r="I6886" s="561" t="s">
        <v>709</v>
      </c>
      <c r="J6886" s="561" t="s">
        <v>24</v>
      </c>
      <c r="K6886" s="562" t="s">
        <v>988</v>
      </c>
      <c r="L6886" s="561" t="s">
        <v>6617</v>
      </c>
    </row>
    <row r="6887" spans="1:12" x14ac:dyDescent="0.25">
      <c r="A6887" s="561" t="s">
        <v>4922</v>
      </c>
      <c r="B6887" s="561" t="s">
        <v>6007</v>
      </c>
      <c r="C6887" s="561" t="s">
        <v>6284</v>
      </c>
      <c r="D6887" s="561" t="s">
        <v>6285</v>
      </c>
      <c r="E6887" s="562" t="s">
        <v>22</v>
      </c>
      <c r="F6887" s="561" t="s">
        <v>22</v>
      </c>
      <c r="G6887" s="561" t="s">
        <v>35555</v>
      </c>
      <c r="H6887" s="561" t="s">
        <v>6746</v>
      </c>
      <c r="I6887" s="561" t="s">
        <v>709</v>
      </c>
      <c r="J6887" s="561" t="s">
        <v>24</v>
      </c>
      <c r="K6887" s="562" t="s">
        <v>1039</v>
      </c>
      <c r="L6887" s="561" t="s">
        <v>6617</v>
      </c>
    </row>
    <row r="6888" spans="1:12" x14ac:dyDescent="0.25">
      <c r="A6888" s="561" t="s">
        <v>4922</v>
      </c>
      <c r="B6888" s="561" t="s">
        <v>6007</v>
      </c>
      <c r="C6888" s="561" t="s">
        <v>6284</v>
      </c>
      <c r="D6888" s="561" t="s">
        <v>6285</v>
      </c>
      <c r="E6888" s="562" t="s">
        <v>22</v>
      </c>
      <c r="F6888" s="561" t="s">
        <v>22</v>
      </c>
      <c r="G6888" s="561" t="s">
        <v>35556</v>
      </c>
      <c r="H6888" s="561" t="s">
        <v>6747</v>
      </c>
      <c r="I6888" s="561" t="s">
        <v>709</v>
      </c>
      <c r="J6888" s="561" t="s">
        <v>24</v>
      </c>
      <c r="K6888" s="562" t="s">
        <v>1422</v>
      </c>
      <c r="L6888" s="561" t="s">
        <v>6617</v>
      </c>
    </row>
    <row r="6889" spans="1:12" x14ac:dyDescent="0.25">
      <c r="A6889" s="561" t="s">
        <v>4922</v>
      </c>
      <c r="B6889" s="561" t="s">
        <v>6007</v>
      </c>
      <c r="C6889" s="561" t="s">
        <v>6284</v>
      </c>
      <c r="D6889" s="561" t="s">
        <v>6285</v>
      </c>
      <c r="E6889" s="562" t="s">
        <v>22</v>
      </c>
      <c r="F6889" s="561" t="s">
        <v>22</v>
      </c>
      <c r="G6889" s="561" t="s">
        <v>35557</v>
      </c>
      <c r="H6889" s="561" t="s">
        <v>6748</v>
      </c>
      <c r="I6889" s="561" t="s">
        <v>709</v>
      </c>
      <c r="J6889" s="561" t="s">
        <v>24</v>
      </c>
      <c r="K6889" s="562" t="s">
        <v>1292</v>
      </c>
      <c r="L6889" s="561" t="s">
        <v>6617</v>
      </c>
    </row>
    <row r="6890" spans="1:12" x14ac:dyDescent="0.25">
      <c r="A6890" s="561" t="s">
        <v>4922</v>
      </c>
      <c r="B6890" s="561" t="s">
        <v>6007</v>
      </c>
      <c r="C6890" s="561" t="s">
        <v>6284</v>
      </c>
      <c r="D6890" s="561" t="s">
        <v>6285</v>
      </c>
      <c r="E6890" s="562" t="s">
        <v>22</v>
      </c>
      <c r="F6890" s="561" t="s">
        <v>22</v>
      </c>
      <c r="G6890" s="561" t="s">
        <v>35558</v>
      </c>
      <c r="H6890" s="561" t="s">
        <v>6749</v>
      </c>
      <c r="I6890" s="561" t="s">
        <v>709</v>
      </c>
      <c r="J6890" s="561" t="s">
        <v>24</v>
      </c>
      <c r="K6890" s="562" t="s">
        <v>550</v>
      </c>
      <c r="L6890" s="561" t="s">
        <v>6617</v>
      </c>
    </row>
    <row r="6891" spans="1:12" x14ac:dyDescent="0.25">
      <c r="A6891" s="561" t="s">
        <v>4922</v>
      </c>
      <c r="B6891" s="561" t="s">
        <v>6007</v>
      </c>
      <c r="C6891" s="561" t="s">
        <v>6284</v>
      </c>
      <c r="D6891" s="561" t="s">
        <v>6285</v>
      </c>
      <c r="E6891" s="562" t="s">
        <v>22</v>
      </c>
      <c r="F6891" s="561" t="s">
        <v>22</v>
      </c>
      <c r="G6891" s="561" t="s">
        <v>35559</v>
      </c>
      <c r="H6891" s="561" t="s">
        <v>6750</v>
      </c>
      <c r="I6891" s="561" t="s">
        <v>709</v>
      </c>
      <c r="J6891" s="561" t="s">
        <v>24</v>
      </c>
      <c r="K6891" s="562" t="s">
        <v>8017</v>
      </c>
      <c r="L6891" s="561" t="s">
        <v>6617</v>
      </c>
    </row>
    <row r="6892" spans="1:12" x14ac:dyDescent="0.25">
      <c r="A6892" s="561" t="s">
        <v>4922</v>
      </c>
      <c r="B6892" s="561" t="s">
        <v>6007</v>
      </c>
      <c r="C6892" s="561" t="s">
        <v>6284</v>
      </c>
      <c r="D6892" s="561" t="s">
        <v>6285</v>
      </c>
      <c r="E6892" s="562" t="s">
        <v>22</v>
      </c>
      <c r="F6892" s="561" t="s">
        <v>22</v>
      </c>
      <c r="G6892" s="561" t="s">
        <v>35560</v>
      </c>
      <c r="H6892" s="561" t="s">
        <v>6751</v>
      </c>
      <c r="I6892" s="561" t="s">
        <v>709</v>
      </c>
      <c r="J6892" s="561" t="s">
        <v>24</v>
      </c>
      <c r="K6892" s="562" t="s">
        <v>699</v>
      </c>
      <c r="L6892" s="561" t="s">
        <v>6617</v>
      </c>
    </row>
    <row r="6893" spans="1:12" x14ac:dyDescent="0.25">
      <c r="A6893" s="561" t="s">
        <v>4922</v>
      </c>
      <c r="B6893" s="561" t="s">
        <v>6007</v>
      </c>
      <c r="C6893" s="561" t="s">
        <v>6284</v>
      </c>
      <c r="D6893" s="561" t="s">
        <v>6285</v>
      </c>
      <c r="E6893" s="562" t="s">
        <v>22</v>
      </c>
      <c r="F6893" s="561" t="s">
        <v>22</v>
      </c>
      <c r="G6893" s="561" t="s">
        <v>35561</v>
      </c>
      <c r="H6893" s="561" t="s">
        <v>6752</v>
      </c>
      <c r="I6893" s="561" t="s">
        <v>709</v>
      </c>
      <c r="J6893" s="561" t="s">
        <v>24</v>
      </c>
      <c r="K6893" s="562" t="s">
        <v>1039</v>
      </c>
      <c r="L6893" s="561" t="s">
        <v>6617</v>
      </c>
    </row>
    <row r="6894" spans="1:12" x14ac:dyDescent="0.25">
      <c r="A6894" s="561" t="s">
        <v>4922</v>
      </c>
      <c r="B6894" s="561" t="s">
        <v>6007</v>
      </c>
      <c r="C6894" s="561" t="s">
        <v>6284</v>
      </c>
      <c r="D6894" s="561" t="s">
        <v>6285</v>
      </c>
      <c r="E6894" s="562" t="s">
        <v>22</v>
      </c>
      <c r="F6894" s="561" t="s">
        <v>22</v>
      </c>
      <c r="G6894" s="561" t="s">
        <v>35562</v>
      </c>
      <c r="H6894" s="561" t="s">
        <v>6753</v>
      </c>
      <c r="I6894" s="561" t="s">
        <v>709</v>
      </c>
      <c r="J6894" s="561" t="s">
        <v>24</v>
      </c>
      <c r="K6894" s="562" t="s">
        <v>1039</v>
      </c>
      <c r="L6894" s="561" t="s">
        <v>6617</v>
      </c>
    </row>
    <row r="6895" spans="1:12" x14ac:dyDescent="0.25">
      <c r="A6895" s="561" t="s">
        <v>4922</v>
      </c>
      <c r="B6895" s="561" t="s">
        <v>6007</v>
      </c>
      <c r="C6895" s="561" t="s">
        <v>6284</v>
      </c>
      <c r="D6895" s="561" t="s">
        <v>6285</v>
      </c>
      <c r="E6895" s="562" t="s">
        <v>22</v>
      </c>
      <c r="F6895" s="561" t="s">
        <v>22</v>
      </c>
      <c r="G6895" s="561" t="s">
        <v>35563</v>
      </c>
      <c r="H6895" s="561" t="s">
        <v>6754</v>
      </c>
      <c r="I6895" s="561" t="s">
        <v>709</v>
      </c>
      <c r="J6895" s="561" t="s">
        <v>24</v>
      </c>
      <c r="K6895" s="562" t="s">
        <v>1039</v>
      </c>
      <c r="L6895" s="561" t="s">
        <v>6617</v>
      </c>
    </row>
    <row r="6896" spans="1:12" x14ac:dyDescent="0.25">
      <c r="A6896" s="561" t="s">
        <v>4922</v>
      </c>
      <c r="B6896" s="561" t="s">
        <v>6007</v>
      </c>
      <c r="C6896" s="561" t="s">
        <v>6284</v>
      </c>
      <c r="D6896" s="561" t="s">
        <v>6285</v>
      </c>
      <c r="E6896" s="562" t="s">
        <v>22</v>
      </c>
      <c r="F6896" s="561" t="s">
        <v>22</v>
      </c>
      <c r="G6896" s="561" t="s">
        <v>35564</v>
      </c>
      <c r="H6896" s="561" t="s">
        <v>6755</v>
      </c>
      <c r="I6896" s="561" t="s">
        <v>709</v>
      </c>
      <c r="J6896" s="561" t="s">
        <v>24</v>
      </c>
      <c r="K6896" s="562" t="s">
        <v>1280</v>
      </c>
      <c r="L6896" s="561" t="s">
        <v>6617</v>
      </c>
    </row>
    <row r="6897" spans="1:12" x14ac:dyDescent="0.25">
      <c r="A6897" s="561" t="s">
        <v>4922</v>
      </c>
      <c r="B6897" s="561" t="s">
        <v>6007</v>
      </c>
      <c r="C6897" s="561" t="s">
        <v>6284</v>
      </c>
      <c r="D6897" s="561" t="s">
        <v>6285</v>
      </c>
      <c r="E6897" s="562" t="s">
        <v>22</v>
      </c>
      <c r="F6897" s="561" t="s">
        <v>22</v>
      </c>
      <c r="G6897" s="561" t="s">
        <v>35565</v>
      </c>
      <c r="H6897" s="561" t="s">
        <v>6756</v>
      </c>
      <c r="I6897" s="561" t="s">
        <v>709</v>
      </c>
      <c r="J6897" s="561" t="s">
        <v>24</v>
      </c>
      <c r="K6897" s="562" t="s">
        <v>467</v>
      </c>
      <c r="L6897" s="561" t="s">
        <v>6617</v>
      </c>
    </row>
    <row r="6898" spans="1:12" x14ac:dyDescent="0.25">
      <c r="A6898" s="561" t="s">
        <v>4922</v>
      </c>
      <c r="B6898" s="561" t="s">
        <v>6007</v>
      </c>
      <c r="C6898" s="561" t="s">
        <v>6284</v>
      </c>
      <c r="D6898" s="561" t="s">
        <v>6285</v>
      </c>
      <c r="E6898" s="562" t="s">
        <v>22</v>
      </c>
      <c r="F6898" s="561" t="s">
        <v>22</v>
      </c>
      <c r="G6898" s="561" t="s">
        <v>35566</v>
      </c>
      <c r="H6898" s="561" t="s">
        <v>6757</v>
      </c>
      <c r="I6898" s="561" t="s">
        <v>709</v>
      </c>
      <c r="J6898" s="561" t="s">
        <v>24</v>
      </c>
      <c r="K6898" s="562" t="s">
        <v>906</v>
      </c>
      <c r="L6898" s="561" t="s">
        <v>6617</v>
      </c>
    </row>
    <row r="6899" spans="1:12" x14ac:dyDescent="0.25">
      <c r="A6899" s="561" t="s">
        <v>4922</v>
      </c>
      <c r="B6899" s="561" t="s">
        <v>6007</v>
      </c>
      <c r="C6899" s="561" t="s">
        <v>6284</v>
      </c>
      <c r="D6899" s="561" t="s">
        <v>6285</v>
      </c>
      <c r="E6899" s="562" t="s">
        <v>22</v>
      </c>
      <c r="F6899" s="561" t="s">
        <v>22</v>
      </c>
      <c r="G6899" s="561" t="s">
        <v>35567</v>
      </c>
      <c r="H6899" s="561" t="s">
        <v>6758</v>
      </c>
      <c r="I6899" s="561" t="s">
        <v>709</v>
      </c>
      <c r="J6899" s="561" t="s">
        <v>24</v>
      </c>
      <c r="K6899" s="562" t="s">
        <v>512</v>
      </c>
      <c r="L6899" s="561" t="s">
        <v>6617</v>
      </c>
    </row>
    <row r="6900" spans="1:12" x14ac:dyDescent="0.25">
      <c r="A6900" s="561" t="s">
        <v>4922</v>
      </c>
      <c r="B6900" s="561" t="s">
        <v>6007</v>
      </c>
      <c r="C6900" s="561" t="s">
        <v>6284</v>
      </c>
      <c r="D6900" s="561" t="s">
        <v>6285</v>
      </c>
      <c r="E6900" s="562" t="s">
        <v>22</v>
      </c>
      <c r="F6900" s="561" t="s">
        <v>22</v>
      </c>
      <c r="G6900" s="561" t="s">
        <v>35568</v>
      </c>
      <c r="H6900" s="561" t="s">
        <v>6759</v>
      </c>
      <c r="I6900" s="561" t="s">
        <v>709</v>
      </c>
      <c r="J6900" s="561" t="s">
        <v>24</v>
      </c>
      <c r="K6900" s="562" t="s">
        <v>1341</v>
      </c>
      <c r="L6900" s="561" t="s">
        <v>6617</v>
      </c>
    </row>
    <row r="6901" spans="1:12" x14ac:dyDescent="0.25">
      <c r="A6901" s="561" t="s">
        <v>4922</v>
      </c>
      <c r="B6901" s="561" t="s">
        <v>6007</v>
      </c>
      <c r="C6901" s="561" t="s">
        <v>6284</v>
      </c>
      <c r="D6901" s="561" t="s">
        <v>6285</v>
      </c>
      <c r="E6901" s="562" t="s">
        <v>22</v>
      </c>
      <c r="F6901" s="561" t="s">
        <v>22</v>
      </c>
      <c r="G6901" s="561" t="s">
        <v>35569</v>
      </c>
      <c r="H6901" s="561" t="s">
        <v>6760</v>
      </c>
      <c r="I6901" s="561" t="s">
        <v>709</v>
      </c>
      <c r="J6901" s="561" t="s">
        <v>24</v>
      </c>
      <c r="K6901" s="562" t="s">
        <v>1174</v>
      </c>
      <c r="L6901" s="561" t="s">
        <v>6617</v>
      </c>
    </row>
    <row r="6902" spans="1:12" x14ac:dyDescent="0.25">
      <c r="A6902" s="561" t="s">
        <v>4922</v>
      </c>
      <c r="B6902" s="561" t="s">
        <v>6007</v>
      </c>
      <c r="C6902" s="561" t="s">
        <v>6284</v>
      </c>
      <c r="D6902" s="561" t="s">
        <v>6285</v>
      </c>
      <c r="E6902" s="562" t="s">
        <v>22</v>
      </c>
      <c r="F6902" s="561" t="s">
        <v>22</v>
      </c>
      <c r="G6902" s="561" t="s">
        <v>35570</v>
      </c>
      <c r="H6902" s="561" t="s">
        <v>6761</v>
      </c>
      <c r="I6902" s="561" t="s">
        <v>709</v>
      </c>
      <c r="J6902" s="561" t="s">
        <v>24</v>
      </c>
      <c r="K6902" s="562" t="s">
        <v>1039</v>
      </c>
      <c r="L6902" s="561" t="s">
        <v>6617</v>
      </c>
    </row>
    <row r="6903" spans="1:12" x14ac:dyDescent="0.25">
      <c r="A6903" s="561" t="s">
        <v>4922</v>
      </c>
      <c r="B6903" s="561" t="s">
        <v>6007</v>
      </c>
      <c r="C6903" s="561" t="s">
        <v>6284</v>
      </c>
      <c r="D6903" s="561" t="s">
        <v>6285</v>
      </c>
      <c r="E6903" s="562" t="s">
        <v>22</v>
      </c>
      <c r="F6903" s="561" t="s">
        <v>22</v>
      </c>
      <c r="G6903" s="561" t="s">
        <v>35571</v>
      </c>
      <c r="H6903" s="561" t="s">
        <v>6762</v>
      </c>
      <c r="I6903" s="561" t="s">
        <v>709</v>
      </c>
      <c r="J6903" s="561" t="s">
        <v>24</v>
      </c>
      <c r="K6903" s="562" t="s">
        <v>439</v>
      </c>
      <c r="L6903" s="561" t="s">
        <v>6617</v>
      </c>
    </row>
    <row r="6904" spans="1:12" x14ac:dyDescent="0.25">
      <c r="A6904" s="561" t="s">
        <v>4922</v>
      </c>
      <c r="B6904" s="561" t="s">
        <v>6007</v>
      </c>
      <c r="C6904" s="561" t="s">
        <v>6284</v>
      </c>
      <c r="D6904" s="561" t="s">
        <v>6285</v>
      </c>
      <c r="E6904" s="562" t="s">
        <v>22</v>
      </c>
      <c r="F6904" s="561" t="s">
        <v>22</v>
      </c>
      <c r="G6904" s="561" t="s">
        <v>35572</v>
      </c>
      <c r="H6904" s="561" t="s">
        <v>6763</v>
      </c>
      <c r="I6904" s="561" t="s">
        <v>709</v>
      </c>
      <c r="J6904" s="561" t="s">
        <v>326</v>
      </c>
      <c r="K6904" s="562" t="s">
        <v>1292</v>
      </c>
      <c r="L6904" s="561" t="s">
        <v>6617</v>
      </c>
    </row>
    <row r="6905" spans="1:12" x14ac:dyDescent="0.25">
      <c r="A6905" s="561" t="s">
        <v>4922</v>
      </c>
      <c r="B6905" s="561" t="s">
        <v>6007</v>
      </c>
      <c r="C6905" s="561" t="s">
        <v>6284</v>
      </c>
      <c r="D6905" s="561" t="s">
        <v>6285</v>
      </c>
      <c r="E6905" s="562" t="s">
        <v>22</v>
      </c>
      <c r="F6905" s="561" t="s">
        <v>22</v>
      </c>
      <c r="G6905" s="561" t="s">
        <v>35573</v>
      </c>
      <c r="H6905" s="561" t="s">
        <v>6764</v>
      </c>
      <c r="I6905" s="561" t="s">
        <v>709</v>
      </c>
      <c r="J6905" s="561" t="s">
        <v>24</v>
      </c>
      <c r="K6905" s="562" t="s">
        <v>1422</v>
      </c>
      <c r="L6905" s="561" t="s">
        <v>6617</v>
      </c>
    </row>
    <row r="6906" spans="1:12" x14ac:dyDescent="0.25">
      <c r="A6906" s="561" t="s">
        <v>4922</v>
      </c>
      <c r="B6906" s="561" t="s">
        <v>6007</v>
      </c>
      <c r="C6906" s="561" t="s">
        <v>6284</v>
      </c>
      <c r="D6906" s="561" t="s">
        <v>6285</v>
      </c>
      <c r="E6906" s="562" t="s">
        <v>22</v>
      </c>
      <c r="F6906" s="561" t="s">
        <v>22</v>
      </c>
      <c r="G6906" s="561" t="s">
        <v>35574</v>
      </c>
      <c r="H6906" s="561" t="s">
        <v>6765</v>
      </c>
      <c r="I6906" s="561" t="s">
        <v>709</v>
      </c>
      <c r="J6906" s="561" t="s">
        <v>326</v>
      </c>
      <c r="K6906" s="562" t="s">
        <v>1109</v>
      </c>
      <c r="L6906" s="561" t="s">
        <v>6617</v>
      </c>
    </row>
    <row r="6907" spans="1:12" x14ac:dyDescent="0.25">
      <c r="A6907" s="561" t="s">
        <v>4922</v>
      </c>
      <c r="B6907" s="561" t="s">
        <v>6007</v>
      </c>
      <c r="C6907" s="561" t="s">
        <v>6284</v>
      </c>
      <c r="D6907" s="561" t="s">
        <v>6285</v>
      </c>
      <c r="E6907" s="562" t="s">
        <v>22</v>
      </c>
      <c r="F6907" s="561" t="s">
        <v>22</v>
      </c>
      <c r="G6907" s="561" t="s">
        <v>35575</v>
      </c>
      <c r="H6907" s="561" t="s">
        <v>6766</v>
      </c>
      <c r="I6907" s="561" t="s">
        <v>709</v>
      </c>
      <c r="J6907" s="561" t="s">
        <v>24</v>
      </c>
      <c r="K6907" s="562" t="s">
        <v>867</v>
      </c>
      <c r="L6907" s="561" t="s">
        <v>6617</v>
      </c>
    </row>
    <row r="6908" spans="1:12" x14ac:dyDescent="0.25">
      <c r="A6908" s="561" t="s">
        <v>4922</v>
      </c>
      <c r="B6908" s="561" t="s">
        <v>6007</v>
      </c>
      <c r="C6908" s="561" t="s">
        <v>6284</v>
      </c>
      <c r="D6908" s="561" t="s">
        <v>6285</v>
      </c>
      <c r="E6908" s="562" t="s">
        <v>22</v>
      </c>
      <c r="F6908" s="561" t="s">
        <v>22</v>
      </c>
      <c r="G6908" s="561" t="s">
        <v>35576</v>
      </c>
      <c r="H6908" s="561" t="s">
        <v>6767</v>
      </c>
      <c r="I6908" s="561" t="s">
        <v>709</v>
      </c>
      <c r="J6908" s="561" t="s">
        <v>24</v>
      </c>
      <c r="K6908" s="562" t="s">
        <v>1109</v>
      </c>
      <c r="L6908" s="561" t="s">
        <v>6617</v>
      </c>
    </row>
    <row r="6909" spans="1:12" x14ac:dyDescent="0.25">
      <c r="A6909" s="561" t="s">
        <v>4922</v>
      </c>
      <c r="B6909" s="561" t="s">
        <v>6007</v>
      </c>
      <c r="C6909" s="561" t="s">
        <v>6284</v>
      </c>
      <c r="D6909" s="561" t="s">
        <v>6285</v>
      </c>
      <c r="E6909" s="562" t="s">
        <v>22</v>
      </c>
      <c r="F6909" s="561" t="s">
        <v>22</v>
      </c>
      <c r="G6909" s="561" t="s">
        <v>35577</v>
      </c>
      <c r="H6909" s="561" t="s">
        <v>6768</v>
      </c>
      <c r="I6909" s="561" t="s">
        <v>709</v>
      </c>
      <c r="J6909" s="561" t="s">
        <v>326</v>
      </c>
      <c r="K6909" s="562" t="s">
        <v>906</v>
      </c>
      <c r="L6909" s="561" t="s">
        <v>6617</v>
      </c>
    </row>
    <row r="6910" spans="1:12" x14ac:dyDescent="0.25">
      <c r="A6910" s="561" t="s">
        <v>4922</v>
      </c>
      <c r="B6910" s="561" t="s">
        <v>6007</v>
      </c>
      <c r="C6910" s="561" t="s">
        <v>6284</v>
      </c>
      <c r="D6910" s="561" t="s">
        <v>6285</v>
      </c>
      <c r="E6910" s="562" t="s">
        <v>22</v>
      </c>
      <c r="F6910" s="561" t="s">
        <v>22</v>
      </c>
      <c r="G6910" s="561" t="s">
        <v>35578</v>
      </c>
      <c r="H6910" s="561" t="s">
        <v>6769</v>
      </c>
      <c r="I6910" s="561" t="s">
        <v>709</v>
      </c>
      <c r="J6910" s="561" t="s">
        <v>24</v>
      </c>
      <c r="K6910" s="562" t="s">
        <v>988</v>
      </c>
      <c r="L6910" s="561" t="s">
        <v>6617</v>
      </c>
    </row>
    <row r="6911" spans="1:12" x14ac:dyDescent="0.25">
      <c r="A6911" s="561" t="s">
        <v>4922</v>
      </c>
      <c r="B6911" s="561" t="s">
        <v>6007</v>
      </c>
      <c r="C6911" s="561" t="s">
        <v>6284</v>
      </c>
      <c r="D6911" s="561" t="s">
        <v>6285</v>
      </c>
      <c r="E6911" s="562" t="s">
        <v>22</v>
      </c>
      <c r="F6911" s="561" t="s">
        <v>22</v>
      </c>
      <c r="G6911" s="561" t="s">
        <v>35579</v>
      </c>
      <c r="H6911" s="561" t="s">
        <v>6770</v>
      </c>
      <c r="I6911" s="561" t="s">
        <v>709</v>
      </c>
      <c r="J6911" s="561" t="s">
        <v>24</v>
      </c>
      <c r="K6911" s="562" t="s">
        <v>1323</v>
      </c>
      <c r="L6911" s="561" t="s">
        <v>6617</v>
      </c>
    </row>
    <row r="6912" spans="1:12" x14ac:dyDescent="0.25">
      <c r="A6912" s="561" t="s">
        <v>4922</v>
      </c>
      <c r="B6912" s="561" t="s">
        <v>6007</v>
      </c>
      <c r="C6912" s="561" t="s">
        <v>6284</v>
      </c>
      <c r="D6912" s="561" t="s">
        <v>6285</v>
      </c>
      <c r="E6912" s="562" t="s">
        <v>22</v>
      </c>
      <c r="F6912" s="561" t="s">
        <v>22</v>
      </c>
      <c r="G6912" s="561" t="s">
        <v>35580</v>
      </c>
      <c r="H6912" s="561" t="s">
        <v>6771</v>
      </c>
      <c r="I6912" s="561" t="s">
        <v>709</v>
      </c>
      <c r="J6912" s="561" t="s">
        <v>24</v>
      </c>
      <c r="K6912" s="562" t="s">
        <v>1323</v>
      </c>
      <c r="L6912" s="561" t="s">
        <v>6617</v>
      </c>
    </row>
    <row r="6913" spans="1:12" x14ac:dyDescent="0.25">
      <c r="A6913" s="561" t="s">
        <v>4922</v>
      </c>
      <c r="B6913" s="561" t="s">
        <v>6007</v>
      </c>
      <c r="C6913" s="561" t="s">
        <v>6284</v>
      </c>
      <c r="D6913" s="561" t="s">
        <v>6285</v>
      </c>
      <c r="E6913" s="562" t="s">
        <v>22</v>
      </c>
      <c r="F6913" s="561" t="s">
        <v>22</v>
      </c>
      <c r="G6913" s="561" t="s">
        <v>35581</v>
      </c>
      <c r="H6913" s="561" t="s">
        <v>6772</v>
      </c>
      <c r="I6913" s="561" t="s">
        <v>709</v>
      </c>
      <c r="J6913" s="561" t="s">
        <v>24</v>
      </c>
      <c r="K6913" s="562" t="s">
        <v>512</v>
      </c>
      <c r="L6913" s="561" t="s">
        <v>6617</v>
      </c>
    </row>
    <row r="6914" spans="1:12" x14ac:dyDescent="0.25">
      <c r="A6914" s="561" t="s">
        <v>4922</v>
      </c>
      <c r="B6914" s="561" t="s">
        <v>6007</v>
      </c>
      <c r="C6914" s="561" t="s">
        <v>6284</v>
      </c>
      <c r="D6914" s="561" t="s">
        <v>6285</v>
      </c>
      <c r="E6914" s="562" t="s">
        <v>22</v>
      </c>
      <c r="F6914" s="561" t="s">
        <v>22</v>
      </c>
      <c r="G6914" s="561" t="s">
        <v>35582</v>
      </c>
      <c r="H6914" s="561" t="s">
        <v>6773</v>
      </c>
      <c r="I6914" s="561" t="s">
        <v>709</v>
      </c>
      <c r="J6914" s="561" t="s">
        <v>24</v>
      </c>
      <c r="K6914" s="562" t="s">
        <v>512</v>
      </c>
      <c r="L6914" s="561" t="s">
        <v>6617</v>
      </c>
    </row>
    <row r="6915" spans="1:12" x14ac:dyDescent="0.25">
      <c r="A6915" s="561" t="s">
        <v>4922</v>
      </c>
      <c r="B6915" s="561" t="s">
        <v>6007</v>
      </c>
      <c r="C6915" s="561" t="s">
        <v>6284</v>
      </c>
      <c r="D6915" s="561" t="s">
        <v>6285</v>
      </c>
      <c r="E6915" s="562" t="s">
        <v>22</v>
      </c>
      <c r="F6915" s="561" t="s">
        <v>22</v>
      </c>
      <c r="G6915" s="561" t="s">
        <v>35583</v>
      </c>
      <c r="H6915" s="561" t="s">
        <v>6774</v>
      </c>
      <c r="I6915" s="561" t="s">
        <v>709</v>
      </c>
      <c r="J6915" s="561" t="s">
        <v>24</v>
      </c>
      <c r="K6915" s="562" t="s">
        <v>703</v>
      </c>
      <c r="L6915" s="561" t="s">
        <v>6617</v>
      </c>
    </row>
    <row r="6916" spans="1:12" x14ac:dyDescent="0.25">
      <c r="A6916" s="561" t="s">
        <v>4922</v>
      </c>
      <c r="B6916" s="561" t="s">
        <v>6007</v>
      </c>
      <c r="C6916" s="561" t="s">
        <v>6284</v>
      </c>
      <c r="D6916" s="561" t="s">
        <v>6285</v>
      </c>
      <c r="E6916" s="562" t="s">
        <v>22</v>
      </c>
      <c r="F6916" s="561" t="s">
        <v>22</v>
      </c>
      <c r="G6916" s="561" t="s">
        <v>35584</v>
      </c>
      <c r="H6916" s="561" t="s">
        <v>6775</v>
      </c>
      <c r="I6916" s="561" t="s">
        <v>709</v>
      </c>
      <c r="J6916" s="561" t="s">
        <v>24</v>
      </c>
      <c r="K6916" s="562" t="s">
        <v>906</v>
      </c>
      <c r="L6916" s="561" t="s">
        <v>6617</v>
      </c>
    </row>
    <row r="6917" spans="1:12" x14ac:dyDescent="0.25">
      <c r="A6917" s="561" t="s">
        <v>4922</v>
      </c>
      <c r="B6917" s="561" t="s">
        <v>6007</v>
      </c>
      <c r="C6917" s="561" t="s">
        <v>6284</v>
      </c>
      <c r="D6917" s="561" t="s">
        <v>6285</v>
      </c>
      <c r="E6917" s="562" t="s">
        <v>22</v>
      </c>
      <c r="F6917" s="561" t="s">
        <v>22</v>
      </c>
      <c r="G6917" s="561" t="s">
        <v>35585</v>
      </c>
      <c r="H6917" s="561" t="s">
        <v>6776</v>
      </c>
      <c r="I6917" s="561" t="s">
        <v>709</v>
      </c>
      <c r="J6917" s="561" t="s">
        <v>24</v>
      </c>
      <c r="K6917" s="562" t="s">
        <v>439</v>
      </c>
      <c r="L6917" s="561" t="s">
        <v>6617</v>
      </c>
    </row>
    <row r="6918" spans="1:12" x14ac:dyDescent="0.25">
      <c r="A6918" s="561" t="s">
        <v>4922</v>
      </c>
      <c r="B6918" s="561" t="s">
        <v>6007</v>
      </c>
      <c r="C6918" s="561" t="s">
        <v>6284</v>
      </c>
      <c r="D6918" s="561" t="s">
        <v>6285</v>
      </c>
      <c r="E6918" s="562" t="s">
        <v>22</v>
      </c>
      <c r="F6918" s="561" t="s">
        <v>22</v>
      </c>
      <c r="G6918" s="561" t="s">
        <v>35586</v>
      </c>
      <c r="H6918" s="561" t="s">
        <v>6777</v>
      </c>
      <c r="I6918" s="561" t="s">
        <v>709</v>
      </c>
      <c r="J6918" s="561" t="s">
        <v>24</v>
      </c>
      <c r="K6918" s="562" t="s">
        <v>1090</v>
      </c>
      <c r="L6918" s="561" t="s">
        <v>6617</v>
      </c>
    </row>
    <row r="6919" spans="1:12" x14ac:dyDescent="0.25">
      <c r="A6919" s="561" t="s">
        <v>4922</v>
      </c>
      <c r="B6919" s="561" t="s">
        <v>6007</v>
      </c>
      <c r="C6919" s="561" t="s">
        <v>6284</v>
      </c>
      <c r="D6919" s="561" t="s">
        <v>6285</v>
      </c>
      <c r="E6919" s="562" t="s">
        <v>22</v>
      </c>
      <c r="F6919" s="561" t="s">
        <v>22</v>
      </c>
      <c r="G6919" s="561" t="s">
        <v>35587</v>
      </c>
      <c r="H6919" s="561" t="s">
        <v>6779</v>
      </c>
      <c r="I6919" s="561" t="s">
        <v>709</v>
      </c>
      <c r="J6919" s="561" t="s">
        <v>24</v>
      </c>
      <c r="K6919" s="562" t="s">
        <v>467</v>
      </c>
      <c r="L6919" s="561" t="s">
        <v>6617</v>
      </c>
    </row>
    <row r="6920" spans="1:12" x14ac:dyDescent="0.25">
      <c r="A6920" s="561" t="s">
        <v>4922</v>
      </c>
      <c r="B6920" s="561" t="s">
        <v>6007</v>
      </c>
      <c r="C6920" s="561" t="s">
        <v>6284</v>
      </c>
      <c r="D6920" s="561" t="s">
        <v>6285</v>
      </c>
      <c r="E6920" s="562" t="s">
        <v>22</v>
      </c>
      <c r="F6920" s="561" t="s">
        <v>22</v>
      </c>
      <c r="G6920" s="561" t="s">
        <v>35588</v>
      </c>
      <c r="H6920" s="561" t="s">
        <v>6780</v>
      </c>
      <c r="I6920" s="561" t="s">
        <v>709</v>
      </c>
      <c r="J6920" s="561" t="s">
        <v>24</v>
      </c>
      <c r="K6920" s="562" t="s">
        <v>638</v>
      </c>
      <c r="L6920" s="561" t="s">
        <v>6617</v>
      </c>
    </row>
    <row r="6921" spans="1:12" x14ac:dyDescent="0.25">
      <c r="A6921" s="561" t="s">
        <v>4922</v>
      </c>
      <c r="B6921" s="561" t="s">
        <v>6007</v>
      </c>
      <c r="C6921" s="561" t="s">
        <v>6284</v>
      </c>
      <c r="D6921" s="561" t="s">
        <v>6285</v>
      </c>
      <c r="E6921" s="562" t="s">
        <v>22</v>
      </c>
      <c r="F6921" s="561" t="s">
        <v>22</v>
      </c>
      <c r="G6921" s="561" t="s">
        <v>35589</v>
      </c>
      <c r="H6921" s="561" t="s">
        <v>6781</v>
      </c>
      <c r="I6921" s="561" t="s">
        <v>709</v>
      </c>
      <c r="J6921" s="561" t="s">
        <v>24</v>
      </c>
      <c r="K6921" s="562" t="s">
        <v>1280</v>
      </c>
      <c r="L6921" s="561" t="s">
        <v>6617</v>
      </c>
    </row>
    <row r="6922" spans="1:12" x14ac:dyDescent="0.25">
      <c r="A6922" s="561" t="s">
        <v>4922</v>
      </c>
      <c r="B6922" s="561" t="s">
        <v>6007</v>
      </c>
      <c r="C6922" s="561" t="s">
        <v>6284</v>
      </c>
      <c r="D6922" s="561" t="s">
        <v>6285</v>
      </c>
      <c r="E6922" s="562" t="s">
        <v>22</v>
      </c>
      <c r="F6922" s="561" t="s">
        <v>22</v>
      </c>
      <c r="G6922" s="561" t="s">
        <v>35590</v>
      </c>
      <c r="H6922" s="561" t="s">
        <v>6782</v>
      </c>
      <c r="I6922" s="561" t="s">
        <v>709</v>
      </c>
      <c r="J6922" s="561" t="s">
        <v>24</v>
      </c>
      <c r="K6922" s="562" t="s">
        <v>467</v>
      </c>
      <c r="L6922" s="561" t="s">
        <v>6617</v>
      </c>
    </row>
    <row r="6923" spans="1:12" x14ac:dyDescent="0.25">
      <c r="A6923" s="561" t="s">
        <v>4922</v>
      </c>
      <c r="B6923" s="561" t="s">
        <v>6007</v>
      </c>
      <c r="C6923" s="561" t="s">
        <v>6284</v>
      </c>
      <c r="D6923" s="561" t="s">
        <v>6285</v>
      </c>
      <c r="E6923" s="562" t="s">
        <v>22</v>
      </c>
      <c r="F6923" s="561" t="s">
        <v>22</v>
      </c>
      <c r="G6923" s="561" t="s">
        <v>35591</v>
      </c>
      <c r="H6923" s="561" t="s">
        <v>6783</v>
      </c>
      <c r="I6923" s="561" t="s">
        <v>709</v>
      </c>
      <c r="J6923" s="561" t="s">
        <v>24</v>
      </c>
      <c r="K6923" s="562" t="s">
        <v>876</v>
      </c>
      <c r="L6923" s="561" t="s">
        <v>6617</v>
      </c>
    </row>
    <row r="6924" spans="1:12" x14ac:dyDescent="0.25">
      <c r="A6924" s="561" t="s">
        <v>4922</v>
      </c>
      <c r="B6924" s="561" t="s">
        <v>6007</v>
      </c>
      <c r="C6924" s="561" t="s">
        <v>6284</v>
      </c>
      <c r="D6924" s="561" t="s">
        <v>6285</v>
      </c>
      <c r="E6924" s="562" t="s">
        <v>22</v>
      </c>
      <c r="F6924" s="561" t="s">
        <v>22</v>
      </c>
      <c r="G6924" s="561" t="s">
        <v>35592</v>
      </c>
      <c r="H6924" s="561" t="s">
        <v>6784</v>
      </c>
      <c r="I6924" s="561" t="s">
        <v>709</v>
      </c>
      <c r="J6924" s="561" t="s">
        <v>24</v>
      </c>
      <c r="K6924" s="562" t="s">
        <v>1341</v>
      </c>
      <c r="L6924" s="561" t="s">
        <v>6617</v>
      </c>
    </row>
    <row r="6925" spans="1:12" x14ac:dyDescent="0.25">
      <c r="A6925" s="561" t="s">
        <v>4922</v>
      </c>
      <c r="B6925" s="561" t="s">
        <v>6007</v>
      </c>
      <c r="C6925" s="561" t="s">
        <v>6284</v>
      </c>
      <c r="D6925" s="561" t="s">
        <v>6285</v>
      </c>
      <c r="E6925" s="562" t="s">
        <v>22</v>
      </c>
      <c r="F6925" s="561" t="s">
        <v>22</v>
      </c>
      <c r="G6925" s="561" t="s">
        <v>35593</v>
      </c>
      <c r="H6925" s="561" t="s">
        <v>6785</v>
      </c>
      <c r="I6925" s="561" t="s">
        <v>709</v>
      </c>
      <c r="J6925" s="561" t="s">
        <v>24</v>
      </c>
      <c r="K6925" s="562" t="s">
        <v>638</v>
      </c>
      <c r="L6925" s="561" t="s">
        <v>6617</v>
      </c>
    </row>
    <row r="6926" spans="1:12" x14ac:dyDescent="0.25">
      <c r="A6926" s="561" t="s">
        <v>4922</v>
      </c>
      <c r="B6926" s="561" t="s">
        <v>6007</v>
      </c>
      <c r="C6926" s="561" t="s">
        <v>6284</v>
      </c>
      <c r="D6926" s="561" t="s">
        <v>6285</v>
      </c>
      <c r="E6926" s="562" t="s">
        <v>22</v>
      </c>
      <c r="F6926" s="561" t="s">
        <v>22</v>
      </c>
      <c r="G6926" s="561" t="s">
        <v>35594</v>
      </c>
      <c r="H6926" s="561" t="s">
        <v>6786</v>
      </c>
      <c r="I6926" s="561" t="s">
        <v>709</v>
      </c>
      <c r="J6926" s="561" t="s">
        <v>24</v>
      </c>
      <c r="K6926" s="562" t="s">
        <v>988</v>
      </c>
      <c r="L6926" s="561" t="s">
        <v>6617</v>
      </c>
    </row>
    <row r="6927" spans="1:12" x14ac:dyDescent="0.25">
      <c r="A6927" s="561" t="s">
        <v>4922</v>
      </c>
      <c r="B6927" s="561" t="s">
        <v>6007</v>
      </c>
      <c r="C6927" s="561" t="s">
        <v>6284</v>
      </c>
      <c r="D6927" s="561" t="s">
        <v>6285</v>
      </c>
      <c r="E6927" s="562" t="s">
        <v>22</v>
      </c>
      <c r="F6927" s="561" t="s">
        <v>22</v>
      </c>
      <c r="G6927" s="561" t="s">
        <v>35595</v>
      </c>
      <c r="H6927" s="561" t="s">
        <v>6787</v>
      </c>
      <c r="I6927" s="561" t="s">
        <v>709</v>
      </c>
      <c r="J6927" s="561" t="s">
        <v>24</v>
      </c>
      <c r="K6927" s="562" t="s">
        <v>1039</v>
      </c>
      <c r="L6927" s="561" t="s">
        <v>6617</v>
      </c>
    </row>
    <row r="6928" spans="1:12" x14ac:dyDescent="0.25">
      <c r="A6928" s="561" t="s">
        <v>4922</v>
      </c>
      <c r="B6928" s="561" t="s">
        <v>6007</v>
      </c>
      <c r="C6928" s="561" t="s">
        <v>6284</v>
      </c>
      <c r="D6928" s="561" t="s">
        <v>6285</v>
      </c>
      <c r="E6928" s="562" t="s">
        <v>22</v>
      </c>
      <c r="F6928" s="561" t="s">
        <v>22</v>
      </c>
      <c r="G6928" s="561" t="s">
        <v>35596</v>
      </c>
      <c r="H6928" s="561" t="s">
        <v>6788</v>
      </c>
      <c r="I6928" s="561" t="s">
        <v>709</v>
      </c>
      <c r="J6928" s="561" t="s">
        <v>24</v>
      </c>
      <c r="K6928" s="562" t="s">
        <v>1039</v>
      </c>
      <c r="L6928" s="561" t="s">
        <v>6617</v>
      </c>
    </row>
    <row r="6929" spans="1:12" x14ac:dyDescent="0.25">
      <c r="A6929" s="561" t="s">
        <v>4922</v>
      </c>
      <c r="B6929" s="561" t="s">
        <v>6007</v>
      </c>
      <c r="C6929" s="561" t="s">
        <v>6284</v>
      </c>
      <c r="D6929" s="561" t="s">
        <v>6285</v>
      </c>
      <c r="E6929" s="562" t="s">
        <v>22</v>
      </c>
      <c r="F6929" s="561" t="s">
        <v>22</v>
      </c>
      <c r="G6929" s="561" t="s">
        <v>35597</v>
      </c>
      <c r="H6929" s="561" t="s">
        <v>6789</v>
      </c>
      <c r="I6929" s="561" t="s">
        <v>709</v>
      </c>
      <c r="J6929" s="561" t="s">
        <v>326</v>
      </c>
      <c r="K6929" s="562" t="s">
        <v>512</v>
      </c>
      <c r="L6929" s="561" t="s">
        <v>6617</v>
      </c>
    </row>
    <row r="6930" spans="1:12" x14ac:dyDescent="0.25">
      <c r="A6930" s="561" t="s">
        <v>4922</v>
      </c>
      <c r="B6930" s="561" t="s">
        <v>6007</v>
      </c>
      <c r="C6930" s="561" t="s">
        <v>6284</v>
      </c>
      <c r="D6930" s="561" t="s">
        <v>6285</v>
      </c>
      <c r="E6930" s="562" t="s">
        <v>22</v>
      </c>
      <c r="F6930" s="561" t="s">
        <v>22</v>
      </c>
      <c r="G6930" s="561" t="s">
        <v>35598</v>
      </c>
      <c r="H6930" s="561" t="s">
        <v>6790</v>
      </c>
      <c r="I6930" s="561" t="s">
        <v>709</v>
      </c>
      <c r="J6930" s="561" t="s">
        <v>24</v>
      </c>
      <c r="K6930" s="562" t="s">
        <v>784</v>
      </c>
      <c r="L6930" s="561" t="s">
        <v>6617</v>
      </c>
    </row>
    <row r="6931" spans="1:12" x14ac:dyDescent="0.25">
      <c r="A6931" s="561" t="s">
        <v>4922</v>
      </c>
      <c r="B6931" s="561" t="s">
        <v>6007</v>
      </c>
      <c r="C6931" s="561" t="s">
        <v>6284</v>
      </c>
      <c r="D6931" s="561" t="s">
        <v>6285</v>
      </c>
      <c r="E6931" s="562" t="s">
        <v>22</v>
      </c>
      <c r="F6931" s="561" t="s">
        <v>22</v>
      </c>
      <c r="G6931" s="561" t="s">
        <v>35599</v>
      </c>
      <c r="H6931" s="561" t="s">
        <v>6791</v>
      </c>
      <c r="I6931" s="561" t="s">
        <v>709</v>
      </c>
      <c r="J6931" s="561" t="s">
        <v>24</v>
      </c>
      <c r="K6931" s="562" t="s">
        <v>1172</v>
      </c>
      <c r="L6931" s="561" t="s">
        <v>6617</v>
      </c>
    </row>
    <row r="6932" spans="1:12" x14ac:dyDescent="0.25">
      <c r="A6932" s="561" t="s">
        <v>4922</v>
      </c>
      <c r="B6932" s="561" t="s">
        <v>6007</v>
      </c>
      <c r="C6932" s="561" t="s">
        <v>6284</v>
      </c>
      <c r="D6932" s="561" t="s">
        <v>6285</v>
      </c>
      <c r="E6932" s="562" t="s">
        <v>22</v>
      </c>
      <c r="F6932" s="561" t="s">
        <v>22</v>
      </c>
      <c r="G6932" s="561" t="s">
        <v>35600</v>
      </c>
      <c r="H6932" s="561" t="s">
        <v>6792</v>
      </c>
      <c r="I6932" s="561" t="s">
        <v>709</v>
      </c>
      <c r="J6932" s="561" t="s">
        <v>24</v>
      </c>
      <c r="K6932" s="562" t="s">
        <v>645</v>
      </c>
      <c r="L6932" s="561" t="s">
        <v>6617</v>
      </c>
    </row>
    <row r="6933" spans="1:12" x14ac:dyDescent="0.25">
      <c r="A6933" s="561" t="s">
        <v>4922</v>
      </c>
      <c r="B6933" s="561" t="s">
        <v>6007</v>
      </c>
      <c r="C6933" s="561" t="s">
        <v>6284</v>
      </c>
      <c r="D6933" s="561" t="s">
        <v>6285</v>
      </c>
      <c r="E6933" s="562" t="s">
        <v>22</v>
      </c>
      <c r="F6933" s="561" t="s">
        <v>22</v>
      </c>
      <c r="G6933" s="561" t="s">
        <v>35601</v>
      </c>
      <c r="H6933" s="561" t="s">
        <v>6793</v>
      </c>
      <c r="I6933" s="561" t="s">
        <v>709</v>
      </c>
      <c r="J6933" s="561" t="s">
        <v>24</v>
      </c>
      <c r="K6933" s="562" t="s">
        <v>467</v>
      </c>
      <c r="L6933" s="561" t="s">
        <v>6617</v>
      </c>
    </row>
    <row r="6934" spans="1:12" x14ac:dyDescent="0.25">
      <c r="A6934" s="561" t="s">
        <v>4922</v>
      </c>
      <c r="B6934" s="561" t="s">
        <v>6007</v>
      </c>
      <c r="C6934" s="561" t="s">
        <v>6284</v>
      </c>
      <c r="D6934" s="561" t="s">
        <v>6285</v>
      </c>
      <c r="E6934" s="562" t="s">
        <v>22</v>
      </c>
      <c r="F6934" s="561" t="s">
        <v>22</v>
      </c>
      <c r="G6934" s="561" t="s">
        <v>35602</v>
      </c>
      <c r="H6934" s="561" t="s">
        <v>6794</v>
      </c>
      <c r="I6934" s="561" t="s">
        <v>709</v>
      </c>
      <c r="J6934" s="561" t="s">
        <v>24</v>
      </c>
      <c r="K6934" s="562" t="s">
        <v>1039</v>
      </c>
      <c r="L6934" s="561" t="s">
        <v>6617</v>
      </c>
    </row>
    <row r="6935" spans="1:12" x14ac:dyDescent="0.25">
      <c r="A6935" s="561" t="s">
        <v>4922</v>
      </c>
      <c r="B6935" s="561" t="s">
        <v>6007</v>
      </c>
      <c r="C6935" s="561" t="s">
        <v>6284</v>
      </c>
      <c r="D6935" s="561" t="s">
        <v>6285</v>
      </c>
      <c r="E6935" s="562" t="s">
        <v>22</v>
      </c>
      <c r="F6935" s="561" t="s">
        <v>22</v>
      </c>
      <c r="G6935" s="561" t="s">
        <v>35603</v>
      </c>
      <c r="H6935" s="561" t="s">
        <v>6795</v>
      </c>
      <c r="I6935" s="561" t="s">
        <v>709</v>
      </c>
      <c r="J6935" s="561" t="s">
        <v>24</v>
      </c>
      <c r="K6935" s="562" t="s">
        <v>1292</v>
      </c>
      <c r="L6935" s="561" t="s">
        <v>6617</v>
      </c>
    </row>
    <row r="6936" spans="1:12" x14ac:dyDescent="0.25">
      <c r="A6936" s="561" t="s">
        <v>4922</v>
      </c>
      <c r="B6936" s="561" t="s">
        <v>6007</v>
      </c>
      <c r="C6936" s="561" t="s">
        <v>6284</v>
      </c>
      <c r="D6936" s="561" t="s">
        <v>6285</v>
      </c>
      <c r="E6936" s="562" t="s">
        <v>22</v>
      </c>
      <c r="F6936" s="561" t="s">
        <v>22</v>
      </c>
      <c r="G6936" s="561" t="s">
        <v>35604</v>
      </c>
      <c r="H6936" s="561" t="s">
        <v>6796</v>
      </c>
      <c r="I6936" s="561" t="s">
        <v>709</v>
      </c>
      <c r="J6936" s="561" t="s">
        <v>24</v>
      </c>
      <c r="K6936" s="562" t="s">
        <v>1039</v>
      </c>
      <c r="L6936" s="561" t="s">
        <v>6617</v>
      </c>
    </row>
    <row r="6937" spans="1:12" x14ac:dyDescent="0.25">
      <c r="A6937" s="561" t="s">
        <v>4922</v>
      </c>
      <c r="B6937" s="561" t="s">
        <v>6007</v>
      </c>
      <c r="C6937" s="561" t="s">
        <v>6284</v>
      </c>
      <c r="D6937" s="561" t="s">
        <v>6285</v>
      </c>
      <c r="E6937" s="562" t="s">
        <v>22</v>
      </c>
      <c r="F6937" s="561" t="s">
        <v>22</v>
      </c>
      <c r="G6937" s="561" t="s">
        <v>35605</v>
      </c>
      <c r="H6937" s="561" t="s">
        <v>6797</v>
      </c>
      <c r="I6937" s="561" t="s">
        <v>709</v>
      </c>
      <c r="J6937" s="561" t="s">
        <v>24</v>
      </c>
      <c r="K6937" s="562" t="s">
        <v>703</v>
      </c>
      <c r="L6937" s="561" t="s">
        <v>6617</v>
      </c>
    </row>
    <row r="6938" spans="1:12" x14ac:dyDescent="0.25">
      <c r="A6938" s="561" t="s">
        <v>4922</v>
      </c>
      <c r="B6938" s="561" t="s">
        <v>6007</v>
      </c>
      <c r="C6938" s="561" t="s">
        <v>6284</v>
      </c>
      <c r="D6938" s="561" t="s">
        <v>6285</v>
      </c>
      <c r="E6938" s="562" t="s">
        <v>22</v>
      </c>
      <c r="F6938" s="561" t="s">
        <v>22</v>
      </c>
      <c r="G6938" s="561" t="s">
        <v>35606</v>
      </c>
      <c r="H6938" s="561" t="s">
        <v>6798</v>
      </c>
      <c r="I6938" s="561" t="s">
        <v>709</v>
      </c>
      <c r="J6938" s="561" t="s">
        <v>24</v>
      </c>
      <c r="K6938" s="562" t="s">
        <v>988</v>
      </c>
      <c r="L6938" s="561" t="s">
        <v>6617</v>
      </c>
    </row>
    <row r="6939" spans="1:12" x14ac:dyDescent="0.25">
      <c r="A6939" s="561" t="s">
        <v>4922</v>
      </c>
      <c r="B6939" s="561" t="s">
        <v>6007</v>
      </c>
      <c r="C6939" s="561" t="s">
        <v>6284</v>
      </c>
      <c r="D6939" s="561" t="s">
        <v>6285</v>
      </c>
      <c r="E6939" s="562" t="s">
        <v>22</v>
      </c>
      <c r="F6939" s="561" t="s">
        <v>22</v>
      </c>
      <c r="G6939" s="561" t="s">
        <v>35607</v>
      </c>
      <c r="H6939" s="561" t="s">
        <v>6799</v>
      </c>
      <c r="I6939" s="561" t="s">
        <v>709</v>
      </c>
      <c r="J6939" s="561" t="s">
        <v>24</v>
      </c>
      <c r="K6939" s="562" t="s">
        <v>1422</v>
      </c>
      <c r="L6939" s="561" t="s">
        <v>6617</v>
      </c>
    </row>
    <row r="6940" spans="1:12" x14ac:dyDescent="0.25">
      <c r="A6940" s="561" t="s">
        <v>4922</v>
      </c>
      <c r="B6940" s="561" t="s">
        <v>6007</v>
      </c>
      <c r="C6940" s="561" t="s">
        <v>6284</v>
      </c>
      <c r="D6940" s="561" t="s">
        <v>6285</v>
      </c>
      <c r="E6940" s="562" t="s">
        <v>22</v>
      </c>
      <c r="F6940" s="561" t="s">
        <v>22</v>
      </c>
      <c r="G6940" s="561" t="s">
        <v>35608</v>
      </c>
      <c r="H6940" s="561" t="s">
        <v>6800</v>
      </c>
      <c r="I6940" s="561" t="s">
        <v>709</v>
      </c>
      <c r="J6940" s="561" t="s">
        <v>24</v>
      </c>
      <c r="K6940" s="562" t="s">
        <v>925</v>
      </c>
      <c r="L6940" s="561" t="s">
        <v>6617</v>
      </c>
    </row>
    <row r="6941" spans="1:12" x14ac:dyDescent="0.25">
      <c r="A6941" s="561" t="s">
        <v>4922</v>
      </c>
      <c r="B6941" s="561" t="s">
        <v>6007</v>
      </c>
      <c r="C6941" s="561" t="s">
        <v>6284</v>
      </c>
      <c r="D6941" s="561" t="s">
        <v>6285</v>
      </c>
      <c r="E6941" s="562" t="s">
        <v>22</v>
      </c>
      <c r="F6941" s="561" t="s">
        <v>22</v>
      </c>
      <c r="G6941" s="561" t="s">
        <v>35609</v>
      </c>
      <c r="H6941" s="561" t="s">
        <v>6801</v>
      </c>
      <c r="I6941" s="561" t="s">
        <v>709</v>
      </c>
      <c r="J6941" s="561" t="s">
        <v>24</v>
      </c>
      <c r="K6941" s="562" t="s">
        <v>699</v>
      </c>
      <c r="L6941" s="561" t="s">
        <v>6617</v>
      </c>
    </row>
    <row r="6942" spans="1:12" x14ac:dyDescent="0.25">
      <c r="A6942" s="561" t="s">
        <v>4922</v>
      </c>
      <c r="B6942" s="561" t="s">
        <v>6007</v>
      </c>
      <c r="C6942" s="561" t="s">
        <v>6284</v>
      </c>
      <c r="D6942" s="561" t="s">
        <v>6285</v>
      </c>
      <c r="E6942" s="562" t="s">
        <v>22</v>
      </c>
      <c r="F6942" s="561" t="s">
        <v>22</v>
      </c>
      <c r="G6942" s="561" t="s">
        <v>35610</v>
      </c>
      <c r="H6942" s="561" t="s">
        <v>6802</v>
      </c>
      <c r="I6942" s="561" t="s">
        <v>709</v>
      </c>
      <c r="J6942" s="561" t="s">
        <v>24</v>
      </c>
      <c r="K6942" s="562" t="s">
        <v>512</v>
      </c>
      <c r="L6942" s="561" t="s">
        <v>6617</v>
      </c>
    </row>
    <row r="6943" spans="1:12" x14ac:dyDescent="0.25">
      <c r="A6943" s="561" t="s">
        <v>4922</v>
      </c>
      <c r="B6943" s="561" t="s">
        <v>6007</v>
      </c>
      <c r="C6943" s="561" t="s">
        <v>6284</v>
      </c>
      <c r="D6943" s="561" t="s">
        <v>6285</v>
      </c>
      <c r="E6943" s="562" t="s">
        <v>22</v>
      </c>
      <c r="F6943" s="561" t="s">
        <v>22</v>
      </c>
      <c r="G6943" s="561" t="s">
        <v>35611</v>
      </c>
      <c r="H6943" s="561" t="s">
        <v>6803</v>
      </c>
      <c r="I6943" s="561" t="s">
        <v>709</v>
      </c>
      <c r="J6943" s="561" t="s">
        <v>326</v>
      </c>
      <c r="K6943" s="562" t="s">
        <v>865</v>
      </c>
      <c r="L6943" s="561" t="s">
        <v>6617</v>
      </c>
    </row>
    <row r="6944" spans="1:12" x14ac:dyDescent="0.25">
      <c r="A6944" s="561" t="s">
        <v>4922</v>
      </c>
      <c r="B6944" s="561" t="s">
        <v>6007</v>
      </c>
      <c r="C6944" s="561" t="s">
        <v>6284</v>
      </c>
      <c r="D6944" s="561" t="s">
        <v>6285</v>
      </c>
      <c r="E6944" s="562" t="s">
        <v>22</v>
      </c>
      <c r="F6944" s="561" t="s">
        <v>22</v>
      </c>
      <c r="G6944" s="561" t="s">
        <v>35612</v>
      </c>
      <c r="H6944" s="561" t="s">
        <v>6804</v>
      </c>
      <c r="I6944" s="561" t="s">
        <v>709</v>
      </c>
      <c r="J6944" s="561" t="s">
        <v>326</v>
      </c>
      <c r="K6944" s="562" t="s">
        <v>512</v>
      </c>
      <c r="L6944" s="561" t="s">
        <v>6617</v>
      </c>
    </row>
    <row r="6945" spans="1:12" x14ac:dyDescent="0.25">
      <c r="A6945" s="561" t="s">
        <v>4922</v>
      </c>
      <c r="B6945" s="561" t="s">
        <v>6007</v>
      </c>
      <c r="C6945" s="561" t="s">
        <v>6284</v>
      </c>
      <c r="D6945" s="561" t="s">
        <v>6285</v>
      </c>
      <c r="E6945" s="562" t="s">
        <v>22</v>
      </c>
      <c r="F6945" s="561" t="s">
        <v>22</v>
      </c>
      <c r="G6945" s="561" t="s">
        <v>35613</v>
      </c>
      <c r="H6945" s="561" t="s">
        <v>6805</v>
      </c>
      <c r="I6945" s="561" t="s">
        <v>709</v>
      </c>
      <c r="J6945" s="561" t="s">
        <v>24</v>
      </c>
      <c r="K6945" s="562" t="s">
        <v>1323</v>
      </c>
      <c r="L6945" s="561" t="s">
        <v>6617</v>
      </c>
    </row>
    <row r="6946" spans="1:12" x14ac:dyDescent="0.25">
      <c r="A6946" s="561" t="s">
        <v>4922</v>
      </c>
      <c r="B6946" s="561" t="s">
        <v>6007</v>
      </c>
      <c r="C6946" s="561" t="s">
        <v>6284</v>
      </c>
      <c r="D6946" s="561" t="s">
        <v>6285</v>
      </c>
      <c r="E6946" s="562" t="s">
        <v>22</v>
      </c>
      <c r="F6946" s="561" t="s">
        <v>22</v>
      </c>
      <c r="G6946" s="561" t="s">
        <v>35614</v>
      </c>
      <c r="H6946" s="561" t="s">
        <v>6806</v>
      </c>
      <c r="I6946" s="561" t="s">
        <v>709</v>
      </c>
      <c r="J6946" s="561" t="s">
        <v>24</v>
      </c>
      <c r="K6946" s="562" t="s">
        <v>906</v>
      </c>
      <c r="L6946" s="561" t="s">
        <v>6617</v>
      </c>
    </row>
    <row r="6947" spans="1:12" x14ac:dyDescent="0.25">
      <c r="A6947" s="561" t="s">
        <v>4922</v>
      </c>
      <c r="B6947" s="561" t="s">
        <v>6007</v>
      </c>
      <c r="C6947" s="561" t="s">
        <v>6284</v>
      </c>
      <c r="D6947" s="561" t="s">
        <v>6285</v>
      </c>
      <c r="E6947" s="562" t="s">
        <v>22</v>
      </c>
      <c r="F6947" s="561" t="s">
        <v>22</v>
      </c>
      <c r="G6947" s="561" t="s">
        <v>35615</v>
      </c>
      <c r="H6947" s="561" t="s">
        <v>6807</v>
      </c>
      <c r="I6947" s="561" t="s">
        <v>709</v>
      </c>
      <c r="J6947" s="561" t="s">
        <v>24</v>
      </c>
      <c r="K6947" s="562" t="s">
        <v>1341</v>
      </c>
      <c r="L6947" s="561" t="s">
        <v>6617</v>
      </c>
    </row>
    <row r="6948" spans="1:12" x14ac:dyDescent="0.25">
      <c r="A6948" s="561" t="s">
        <v>4922</v>
      </c>
      <c r="B6948" s="561" t="s">
        <v>6007</v>
      </c>
      <c r="C6948" s="561" t="s">
        <v>6284</v>
      </c>
      <c r="D6948" s="561" t="s">
        <v>6285</v>
      </c>
      <c r="E6948" s="562" t="s">
        <v>22</v>
      </c>
      <c r="F6948" s="561" t="s">
        <v>22</v>
      </c>
      <c r="G6948" s="561" t="s">
        <v>35616</v>
      </c>
      <c r="H6948" s="561" t="s">
        <v>6808</v>
      </c>
      <c r="I6948" s="561" t="s">
        <v>709</v>
      </c>
      <c r="J6948" s="561" t="s">
        <v>24</v>
      </c>
      <c r="K6948" s="562" t="s">
        <v>1174</v>
      </c>
      <c r="L6948" s="561" t="s">
        <v>6617</v>
      </c>
    </row>
    <row r="6949" spans="1:12" x14ac:dyDescent="0.25">
      <c r="A6949" s="561" t="s">
        <v>4922</v>
      </c>
      <c r="B6949" s="561" t="s">
        <v>6007</v>
      </c>
      <c r="C6949" s="561" t="s">
        <v>6284</v>
      </c>
      <c r="D6949" s="561" t="s">
        <v>6285</v>
      </c>
      <c r="E6949" s="562" t="s">
        <v>22</v>
      </c>
      <c r="F6949" s="561" t="s">
        <v>22</v>
      </c>
      <c r="G6949" s="561" t="s">
        <v>35617</v>
      </c>
      <c r="H6949" s="561" t="s">
        <v>6809</v>
      </c>
      <c r="I6949" s="561" t="s">
        <v>709</v>
      </c>
      <c r="J6949" s="561" t="s">
        <v>24</v>
      </c>
      <c r="K6949" s="562" t="s">
        <v>925</v>
      </c>
      <c r="L6949" s="561" t="s">
        <v>6617</v>
      </c>
    </row>
    <row r="6950" spans="1:12" x14ac:dyDescent="0.25">
      <c r="A6950" s="561" t="s">
        <v>4922</v>
      </c>
      <c r="B6950" s="561" t="s">
        <v>6007</v>
      </c>
      <c r="C6950" s="561" t="s">
        <v>6284</v>
      </c>
      <c r="D6950" s="561" t="s">
        <v>6285</v>
      </c>
      <c r="E6950" s="562" t="s">
        <v>22</v>
      </c>
      <c r="F6950" s="561" t="s">
        <v>22</v>
      </c>
      <c r="G6950" s="561" t="s">
        <v>35618</v>
      </c>
      <c r="H6950" s="561" t="s">
        <v>6810</v>
      </c>
      <c r="I6950" s="561" t="s">
        <v>709</v>
      </c>
      <c r="J6950" s="561" t="s">
        <v>326</v>
      </c>
      <c r="K6950" s="562" t="s">
        <v>925</v>
      </c>
      <c r="L6950" s="561" t="s">
        <v>6617</v>
      </c>
    </row>
    <row r="6951" spans="1:12" x14ac:dyDescent="0.25">
      <c r="A6951" s="561" t="s">
        <v>4922</v>
      </c>
      <c r="B6951" s="561" t="s">
        <v>6007</v>
      </c>
      <c r="C6951" s="561" t="s">
        <v>6284</v>
      </c>
      <c r="D6951" s="561" t="s">
        <v>6285</v>
      </c>
      <c r="E6951" s="562" t="s">
        <v>22</v>
      </c>
      <c r="F6951" s="561" t="s">
        <v>22</v>
      </c>
      <c r="G6951" s="561" t="s">
        <v>35619</v>
      </c>
      <c r="H6951" s="561" t="s">
        <v>6811</v>
      </c>
      <c r="I6951" s="561" t="s">
        <v>709</v>
      </c>
      <c r="J6951" s="561" t="s">
        <v>326</v>
      </c>
      <c r="K6951" s="562" t="s">
        <v>925</v>
      </c>
      <c r="L6951" s="561" t="s">
        <v>6617</v>
      </c>
    </row>
    <row r="6952" spans="1:12" x14ac:dyDescent="0.25">
      <c r="A6952" s="561" t="s">
        <v>4922</v>
      </c>
      <c r="B6952" s="561" t="s">
        <v>6007</v>
      </c>
      <c r="C6952" s="561" t="s">
        <v>6284</v>
      </c>
      <c r="D6952" s="561" t="s">
        <v>6285</v>
      </c>
      <c r="E6952" s="562" t="s">
        <v>22</v>
      </c>
      <c r="F6952" s="561" t="s">
        <v>22</v>
      </c>
      <c r="G6952" s="561" t="s">
        <v>35620</v>
      </c>
      <c r="H6952" s="561" t="s">
        <v>6812</v>
      </c>
      <c r="I6952" s="561" t="s">
        <v>709</v>
      </c>
      <c r="J6952" s="561" t="s">
        <v>24</v>
      </c>
      <c r="K6952" s="562" t="s">
        <v>645</v>
      </c>
      <c r="L6952" s="561" t="s">
        <v>6617</v>
      </c>
    </row>
    <row r="6953" spans="1:12" x14ac:dyDescent="0.25">
      <c r="A6953" s="561" t="s">
        <v>4922</v>
      </c>
      <c r="B6953" s="561" t="s">
        <v>6007</v>
      </c>
      <c r="C6953" s="561" t="s">
        <v>6284</v>
      </c>
      <c r="D6953" s="561" t="s">
        <v>6285</v>
      </c>
      <c r="E6953" s="562" t="s">
        <v>22</v>
      </c>
      <c r="F6953" s="561" t="s">
        <v>22</v>
      </c>
      <c r="G6953" s="561" t="s">
        <v>35621</v>
      </c>
      <c r="H6953" s="561" t="s">
        <v>6813</v>
      </c>
      <c r="I6953" s="561" t="s">
        <v>709</v>
      </c>
      <c r="J6953" s="561" t="s">
        <v>24</v>
      </c>
      <c r="K6953" s="562" t="s">
        <v>645</v>
      </c>
      <c r="L6953" s="561" t="s">
        <v>6617</v>
      </c>
    </row>
    <row r="6954" spans="1:12" x14ac:dyDescent="0.25">
      <c r="A6954" s="561" t="s">
        <v>4922</v>
      </c>
      <c r="B6954" s="561" t="s">
        <v>6007</v>
      </c>
      <c r="C6954" s="561" t="s">
        <v>6284</v>
      </c>
      <c r="D6954" s="561" t="s">
        <v>6285</v>
      </c>
      <c r="E6954" s="562" t="s">
        <v>22</v>
      </c>
      <c r="F6954" s="561" t="s">
        <v>22</v>
      </c>
      <c r="G6954" s="561" t="s">
        <v>35622</v>
      </c>
      <c r="H6954" s="561" t="s">
        <v>6814</v>
      </c>
      <c r="I6954" s="561" t="s">
        <v>709</v>
      </c>
      <c r="J6954" s="561" t="s">
        <v>24</v>
      </c>
      <c r="K6954" s="562" t="s">
        <v>1418</v>
      </c>
      <c r="L6954" s="561" t="s">
        <v>6617</v>
      </c>
    </row>
    <row r="6955" spans="1:12" x14ac:dyDescent="0.25">
      <c r="A6955" s="561" t="s">
        <v>4922</v>
      </c>
      <c r="B6955" s="561" t="s">
        <v>6007</v>
      </c>
      <c r="C6955" s="561" t="s">
        <v>6284</v>
      </c>
      <c r="D6955" s="561" t="s">
        <v>6285</v>
      </c>
      <c r="E6955" s="562" t="s">
        <v>22</v>
      </c>
      <c r="F6955" s="561" t="s">
        <v>22</v>
      </c>
      <c r="G6955" s="561" t="s">
        <v>35623</v>
      </c>
      <c r="H6955" s="561" t="s">
        <v>6815</v>
      </c>
      <c r="I6955" s="561" t="s">
        <v>709</v>
      </c>
      <c r="J6955" s="561" t="s">
        <v>24</v>
      </c>
      <c r="K6955" s="562" t="s">
        <v>784</v>
      </c>
      <c r="L6955" s="561" t="s">
        <v>6617</v>
      </c>
    </row>
    <row r="6956" spans="1:12" x14ac:dyDescent="0.25">
      <c r="A6956" s="561" t="s">
        <v>4922</v>
      </c>
      <c r="B6956" s="561" t="s">
        <v>6007</v>
      </c>
      <c r="C6956" s="561" t="s">
        <v>6284</v>
      </c>
      <c r="D6956" s="561" t="s">
        <v>6285</v>
      </c>
      <c r="E6956" s="562" t="s">
        <v>22</v>
      </c>
      <c r="F6956" s="561" t="s">
        <v>22</v>
      </c>
      <c r="G6956" s="561" t="s">
        <v>35624</v>
      </c>
      <c r="H6956" s="561" t="s">
        <v>6816</v>
      </c>
      <c r="I6956" s="561" t="s">
        <v>709</v>
      </c>
      <c r="J6956" s="561" t="s">
        <v>24</v>
      </c>
      <c r="K6956" s="562" t="s">
        <v>703</v>
      </c>
      <c r="L6956" s="561" t="s">
        <v>6617</v>
      </c>
    </row>
    <row r="6957" spans="1:12" x14ac:dyDescent="0.25">
      <c r="A6957" s="561" t="s">
        <v>4922</v>
      </c>
      <c r="B6957" s="561" t="s">
        <v>6007</v>
      </c>
      <c r="C6957" s="561" t="s">
        <v>6284</v>
      </c>
      <c r="D6957" s="561" t="s">
        <v>6285</v>
      </c>
      <c r="E6957" s="562" t="s">
        <v>22</v>
      </c>
      <c r="F6957" s="561" t="s">
        <v>22</v>
      </c>
      <c r="G6957" s="561" t="s">
        <v>35625</v>
      </c>
      <c r="H6957" s="561" t="s">
        <v>6817</v>
      </c>
      <c r="I6957" s="561" t="s">
        <v>709</v>
      </c>
      <c r="J6957" s="561" t="s">
        <v>24</v>
      </c>
      <c r="K6957" s="562" t="s">
        <v>906</v>
      </c>
      <c r="L6957" s="561" t="s">
        <v>6617</v>
      </c>
    </row>
    <row r="6958" spans="1:12" x14ac:dyDescent="0.25">
      <c r="A6958" s="561" t="s">
        <v>4922</v>
      </c>
      <c r="B6958" s="561" t="s">
        <v>6007</v>
      </c>
      <c r="C6958" s="561" t="s">
        <v>6284</v>
      </c>
      <c r="D6958" s="561" t="s">
        <v>6285</v>
      </c>
      <c r="E6958" s="562" t="s">
        <v>22</v>
      </c>
      <c r="F6958" s="561" t="s">
        <v>22</v>
      </c>
      <c r="G6958" s="561" t="s">
        <v>35626</v>
      </c>
      <c r="H6958" s="561" t="s">
        <v>6818</v>
      </c>
      <c r="I6958" s="561" t="s">
        <v>709</v>
      </c>
      <c r="J6958" s="561" t="s">
        <v>24</v>
      </c>
      <c r="K6958" s="562" t="s">
        <v>439</v>
      </c>
      <c r="L6958" s="561" t="s">
        <v>6617</v>
      </c>
    </row>
    <row r="6959" spans="1:12" x14ac:dyDescent="0.25">
      <c r="A6959" s="561" t="s">
        <v>4922</v>
      </c>
      <c r="B6959" s="561" t="s">
        <v>6007</v>
      </c>
      <c r="C6959" s="561" t="s">
        <v>6284</v>
      </c>
      <c r="D6959" s="561" t="s">
        <v>6285</v>
      </c>
      <c r="E6959" s="562" t="s">
        <v>22</v>
      </c>
      <c r="F6959" s="561" t="s">
        <v>22</v>
      </c>
      <c r="G6959" s="561" t="s">
        <v>35627</v>
      </c>
      <c r="H6959" s="561" t="s">
        <v>6819</v>
      </c>
      <c r="I6959" s="561" t="s">
        <v>709</v>
      </c>
      <c r="J6959" s="561" t="s">
        <v>24</v>
      </c>
      <c r="K6959" s="562" t="s">
        <v>1174</v>
      </c>
      <c r="L6959" s="561" t="s">
        <v>6617</v>
      </c>
    </row>
    <row r="6960" spans="1:12" x14ac:dyDescent="0.25">
      <c r="A6960" s="561" t="s">
        <v>4922</v>
      </c>
      <c r="B6960" s="561" t="s">
        <v>6007</v>
      </c>
      <c r="C6960" s="561" t="s">
        <v>6284</v>
      </c>
      <c r="D6960" s="561" t="s">
        <v>6285</v>
      </c>
      <c r="E6960" s="562" t="s">
        <v>22</v>
      </c>
      <c r="F6960" s="561" t="s">
        <v>22</v>
      </c>
      <c r="G6960" s="561" t="s">
        <v>35628</v>
      </c>
      <c r="H6960" s="561" t="s">
        <v>6820</v>
      </c>
      <c r="I6960" s="561" t="s">
        <v>709</v>
      </c>
      <c r="J6960" s="561" t="s">
        <v>24</v>
      </c>
      <c r="K6960" s="562" t="s">
        <v>1280</v>
      </c>
      <c r="L6960" s="561" t="s">
        <v>6617</v>
      </c>
    </row>
    <row r="6961" spans="1:12" x14ac:dyDescent="0.25">
      <c r="A6961" s="561" t="s">
        <v>4922</v>
      </c>
      <c r="B6961" s="561" t="s">
        <v>6007</v>
      </c>
      <c r="C6961" s="561" t="s">
        <v>6284</v>
      </c>
      <c r="D6961" s="561" t="s">
        <v>6285</v>
      </c>
      <c r="E6961" s="562" t="s">
        <v>22</v>
      </c>
      <c r="F6961" s="561" t="s">
        <v>22</v>
      </c>
      <c r="G6961" s="561" t="s">
        <v>35629</v>
      </c>
      <c r="H6961" s="561" t="s">
        <v>6821</v>
      </c>
      <c r="I6961" s="561" t="s">
        <v>709</v>
      </c>
      <c r="J6961" s="561" t="s">
        <v>24</v>
      </c>
      <c r="K6961" s="562" t="s">
        <v>1174</v>
      </c>
      <c r="L6961" s="561" t="s">
        <v>6617</v>
      </c>
    </row>
    <row r="6962" spans="1:12" x14ac:dyDescent="0.25">
      <c r="A6962" s="561" t="s">
        <v>4922</v>
      </c>
      <c r="B6962" s="561" t="s">
        <v>6007</v>
      </c>
      <c r="C6962" s="561" t="s">
        <v>6284</v>
      </c>
      <c r="D6962" s="561" t="s">
        <v>6285</v>
      </c>
      <c r="E6962" s="562" t="s">
        <v>22</v>
      </c>
      <c r="F6962" s="561" t="s">
        <v>22</v>
      </c>
      <c r="G6962" s="561" t="s">
        <v>35630</v>
      </c>
      <c r="H6962" s="561" t="s">
        <v>6822</v>
      </c>
      <c r="I6962" s="561" t="s">
        <v>709</v>
      </c>
      <c r="J6962" s="561" t="s">
        <v>24</v>
      </c>
      <c r="K6962" s="562" t="s">
        <v>1292</v>
      </c>
      <c r="L6962" s="561" t="s">
        <v>6617</v>
      </c>
    </row>
    <row r="6963" spans="1:12" x14ac:dyDescent="0.25">
      <c r="A6963" s="561" t="s">
        <v>4922</v>
      </c>
      <c r="B6963" s="561" t="s">
        <v>6007</v>
      </c>
      <c r="C6963" s="561" t="s">
        <v>6284</v>
      </c>
      <c r="D6963" s="561" t="s">
        <v>6285</v>
      </c>
      <c r="E6963" s="562" t="s">
        <v>22</v>
      </c>
      <c r="F6963" s="561" t="s">
        <v>22</v>
      </c>
      <c r="G6963" s="561" t="s">
        <v>35631</v>
      </c>
      <c r="H6963" s="561" t="s">
        <v>6823</v>
      </c>
      <c r="I6963" s="561" t="s">
        <v>709</v>
      </c>
      <c r="J6963" s="561" t="s">
        <v>326</v>
      </c>
      <c r="K6963" s="562" t="s">
        <v>638</v>
      </c>
      <c r="L6963" s="561" t="s">
        <v>6617</v>
      </c>
    </row>
    <row r="6964" spans="1:12" x14ac:dyDescent="0.25">
      <c r="A6964" s="561" t="s">
        <v>4922</v>
      </c>
      <c r="B6964" s="561" t="s">
        <v>6007</v>
      </c>
      <c r="C6964" s="561" t="s">
        <v>6284</v>
      </c>
      <c r="D6964" s="561" t="s">
        <v>6285</v>
      </c>
      <c r="E6964" s="562" t="s">
        <v>22</v>
      </c>
      <c r="F6964" s="561" t="s">
        <v>22</v>
      </c>
      <c r="G6964" s="561" t="s">
        <v>35632</v>
      </c>
      <c r="H6964" s="561" t="s">
        <v>6824</v>
      </c>
      <c r="I6964" s="561" t="s">
        <v>709</v>
      </c>
      <c r="J6964" s="561" t="s">
        <v>24</v>
      </c>
      <c r="K6964" s="562" t="s">
        <v>1103</v>
      </c>
      <c r="L6964" s="561" t="s">
        <v>6617</v>
      </c>
    </row>
    <row r="6965" spans="1:12" x14ac:dyDescent="0.25">
      <c r="A6965" s="561" t="s">
        <v>4922</v>
      </c>
      <c r="B6965" s="561" t="s">
        <v>6007</v>
      </c>
      <c r="C6965" s="561" t="s">
        <v>6284</v>
      </c>
      <c r="D6965" s="561" t="s">
        <v>6285</v>
      </c>
      <c r="E6965" s="562" t="s">
        <v>22</v>
      </c>
      <c r="F6965" s="561" t="s">
        <v>22</v>
      </c>
      <c r="G6965" s="561" t="s">
        <v>35633</v>
      </c>
      <c r="H6965" s="561" t="s">
        <v>6825</v>
      </c>
      <c r="I6965" s="561" t="s">
        <v>709</v>
      </c>
      <c r="J6965" s="561" t="s">
        <v>24</v>
      </c>
      <c r="K6965" s="562" t="s">
        <v>5466</v>
      </c>
      <c r="L6965" s="561" t="s">
        <v>6617</v>
      </c>
    </row>
    <row r="6966" spans="1:12" x14ac:dyDescent="0.25">
      <c r="A6966" s="561" t="s">
        <v>4922</v>
      </c>
      <c r="B6966" s="561" t="s">
        <v>6007</v>
      </c>
      <c r="C6966" s="561" t="s">
        <v>6284</v>
      </c>
      <c r="D6966" s="561" t="s">
        <v>6285</v>
      </c>
      <c r="E6966" s="562" t="s">
        <v>22</v>
      </c>
      <c r="F6966" s="561" t="s">
        <v>22</v>
      </c>
      <c r="G6966" s="561" t="s">
        <v>35634</v>
      </c>
      <c r="H6966" s="561" t="s">
        <v>6826</v>
      </c>
      <c r="I6966" s="561" t="s">
        <v>709</v>
      </c>
      <c r="J6966" s="561" t="s">
        <v>24</v>
      </c>
      <c r="K6966" s="562" t="s">
        <v>774</v>
      </c>
      <c r="L6966" s="561" t="s">
        <v>6617</v>
      </c>
    </row>
    <row r="6967" spans="1:12" x14ac:dyDescent="0.25">
      <c r="A6967" s="561" t="s">
        <v>4922</v>
      </c>
      <c r="B6967" s="561" t="s">
        <v>6007</v>
      </c>
      <c r="C6967" s="561" t="s">
        <v>6284</v>
      </c>
      <c r="D6967" s="561" t="s">
        <v>6285</v>
      </c>
      <c r="E6967" s="562" t="s">
        <v>22</v>
      </c>
      <c r="F6967" s="561" t="s">
        <v>22</v>
      </c>
      <c r="G6967" s="561" t="s">
        <v>35635</v>
      </c>
      <c r="H6967" s="561" t="s">
        <v>6827</v>
      </c>
      <c r="I6967" s="561" t="s">
        <v>709</v>
      </c>
      <c r="J6967" s="561" t="s">
        <v>24</v>
      </c>
      <c r="K6967" s="562" t="s">
        <v>1243</v>
      </c>
      <c r="L6967" s="561" t="s">
        <v>6617</v>
      </c>
    </row>
    <row r="6968" spans="1:12" x14ac:dyDescent="0.25">
      <c r="A6968" s="561" t="s">
        <v>4922</v>
      </c>
      <c r="B6968" s="561" t="s">
        <v>6007</v>
      </c>
      <c r="C6968" s="561" t="s">
        <v>6284</v>
      </c>
      <c r="D6968" s="561" t="s">
        <v>6285</v>
      </c>
      <c r="E6968" s="562" t="s">
        <v>22</v>
      </c>
      <c r="F6968" s="561" t="s">
        <v>22</v>
      </c>
      <c r="G6968" s="561" t="s">
        <v>35636</v>
      </c>
      <c r="H6968" s="561" t="s">
        <v>6828</v>
      </c>
      <c r="I6968" s="561" t="s">
        <v>709</v>
      </c>
      <c r="J6968" s="561" t="s">
        <v>24</v>
      </c>
      <c r="K6968" s="562" t="s">
        <v>988</v>
      </c>
      <c r="L6968" s="561" t="s">
        <v>6617</v>
      </c>
    </row>
    <row r="6969" spans="1:12" x14ac:dyDescent="0.25">
      <c r="A6969" s="561" t="s">
        <v>4922</v>
      </c>
      <c r="B6969" s="561" t="s">
        <v>6007</v>
      </c>
      <c r="C6969" s="561" t="s">
        <v>6284</v>
      </c>
      <c r="D6969" s="561" t="s">
        <v>6285</v>
      </c>
      <c r="E6969" s="562" t="s">
        <v>22</v>
      </c>
      <c r="F6969" s="561" t="s">
        <v>22</v>
      </c>
      <c r="G6969" s="561" t="s">
        <v>35637</v>
      </c>
      <c r="H6969" s="561" t="s">
        <v>6829</v>
      </c>
      <c r="I6969" s="561" t="s">
        <v>709</v>
      </c>
      <c r="J6969" s="561" t="s">
        <v>24</v>
      </c>
      <c r="K6969" s="562" t="s">
        <v>1174</v>
      </c>
      <c r="L6969" s="561" t="s">
        <v>6617</v>
      </c>
    </row>
    <row r="6970" spans="1:12" x14ac:dyDescent="0.25">
      <c r="A6970" s="561" t="s">
        <v>4922</v>
      </c>
      <c r="B6970" s="561" t="s">
        <v>6007</v>
      </c>
      <c r="C6970" s="561" t="s">
        <v>6284</v>
      </c>
      <c r="D6970" s="561" t="s">
        <v>6285</v>
      </c>
      <c r="E6970" s="562" t="s">
        <v>22</v>
      </c>
      <c r="F6970" s="561" t="s">
        <v>22</v>
      </c>
      <c r="G6970" s="561" t="s">
        <v>35638</v>
      </c>
      <c r="H6970" s="561" t="s">
        <v>6830</v>
      </c>
      <c r="I6970" s="561" t="s">
        <v>709</v>
      </c>
      <c r="J6970" s="561" t="s">
        <v>24</v>
      </c>
      <c r="K6970" s="562" t="s">
        <v>876</v>
      </c>
      <c r="L6970" s="561" t="s">
        <v>6617</v>
      </c>
    </row>
    <row r="6971" spans="1:12" x14ac:dyDescent="0.25">
      <c r="A6971" s="561" t="s">
        <v>4922</v>
      </c>
      <c r="B6971" s="561" t="s">
        <v>6007</v>
      </c>
      <c r="C6971" s="561" t="s">
        <v>6284</v>
      </c>
      <c r="D6971" s="561" t="s">
        <v>6285</v>
      </c>
      <c r="E6971" s="562" t="s">
        <v>22</v>
      </c>
      <c r="F6971" s="561" t="s">
        <v>22</v>
      </c>
      <c r="G6971" s="561" t="s">
        <v>35639</v>
      </c>
      <c r="H6971" s="561" t="s">
        <v>6831</v>
      </c>
      <c r="I6971" s="561" t="s">
        <v>709</v>
      </c>
      <c r="J6971" s="561" t="s">
        <v>24</v>
      </c>
      <c r="K6971" s="562" t="s">
        <v>1422</v>
      </c>
      <c r="L6971" s="561" t="s">
        <v>6617</v>
      </c>
    </row>
    <row r="6972" spans="1:12" x14ac:dyDescent="0.25">
      <c r="A6972" s="561" t="s">
        <v>4922</v>
      </c>
      <c r="B6972" s="561" t="s">
        <v>6007</v>
      </c>
      <c r="C6972" s="561" t="s">
        <v>6284</v>
      </c>
      <c r="D6972" s="561" t="s">
        <v>6285</v>
      </c>
      <c r="E6972" s="562" t="s">
        <v>22</v>
      </c>
      <c r="F6972" s="561" t="s">
        <v>22</v>
      </c>
      <c r="G6972" s="561" t="s">
        <v>35640</v>
      </c>
      <c r="H6972" s="561" t="s">
        <v>6832</v>
      </c>
      <c r="I6972" s="561" t="s">
        <v>709</v>
      </c>
      <c r="J6972" s="561" t="s">
        <v>326</v>
      </c>
      <c r="K6972" s="562" t="s">
        <v>1176</v>
      </c>
      <c r="L6972" s="561" t="s">
        <v>6617</v>
      </c>
    </row>
    <row r="6973" spans="1:12" x14ac:dyDescent="0.25">
      <c r="A6973" s="561" t="s">
        <v>4922</v>
      </c>
      <c r="B6973" s="561" t="s">
        <v>6007</v>
      </c>
      <c r="C6973" s="561" t="s">
        <v>6284</v>
      </c>
      <c r="D6973" s="561" t="s">
        <v>6285</v>
      </c>
      <c r="E6973" s="562" t="s">
        <v>22</v>
      </c>
      <c r="F6973" s="561" t="s">
        <v>22</v>
      </c>
      <c r="G6973" s="561" t="s">
        <v>35641</v>
      </c>
      <c r="H6973" s="561" t="s">
        <v>6833</v>
      </c>
      <c r="I6973" s="561" t="s">
        <v>709</v>
      </c>
      <c r="J6973" s="561" t="s">
        <v>326</v>
      </c>
      <c r="K6973" s="562" t="s">
        <v>24298</v>
      </c>
      <c r="L6973" s="561" t="s">
        <v>6617</v>
      </c>
    </row>
    <row r="6974" spans="1:12" x14ac:dyDescent="0.25">
      <c r="A6974" s="561" t="s">
        <v>4922</v>
      </c>
      <c r="B6974" s="561" t="s">
        <v>6007</v>
      </c>
      <c r="C6974" s="561" t="s">
        <v>6284</v>
      </c>
      <c r="D6974" s="561" t="s">
        <v>6285</v>
      </c>
      <c r="E6974" s="562" t="s">
        <v>22</v>
      </c>
      <c r="F6974" s="561" t="s">
        <v>22</v>
      </c>
      <c r="G6974" s="561" t="s">
        <v>35642</v>
      </c>
      <c r="H6974" s="561" t="s">
        <v>6834</v>
      </c>
      <c r="I6974" s="561" t="s">
        <v>709</v>
      </c>
      <c r="J6974" s="561" t="s">
        <v>24</v>
      </c>
      <c r="K6974" s="562" t="s">
        <v>494</v>
      </c>
      <c r="L6974" s="561" t="s">
        <v>6617</v>
      </c>
    </row>
    <row r="6975" spans="1:12" x14ac:dyDescent="0.25">
      <c r="A6975" s="561" t="s">
        <v>4922</v>
      </c>
      <c r="B6975" s="561" t="s">
        <v>6007</v>
      </c>
      <c r="C6975" s="561" t="s">
        <v>6284</v>
      </c>
      <c r="D6975" s="561" t="s">
        <v>6285</v>
      </c>
      <c r="E6975" s="562" t="s">
        <v>22</v>
      </c>
      <c r="F6975" s="561" t="s">
        <v>22</v>
      </c>
      <c r="G6975" s="561" t="s">
        <v>35643</v>
      </c>
      <c r="H6975" s="561" t="s">
        <v>6835</v>
      </c>
      <c r="I6975" s="561" t="s">
        <v>709</v>
      </c>
      <c r="J6975" s="561" t="s">
        <v>24</v>
      </c>
      <c r="K6975" s="562" t="s">
        <v>1066</v>
      </c>
      <c r="L6975" s="561" t="s">
        <v>6617</v>
      </c>
    </row>
    <row r="6976" spans="1:12" x14ac:dyDescent="0.25">
      <c r="A6976" s="561" t="s">
        <v>4922</v>
      </c>
      <c r="B6976" s="561" t="s">
        <v>6007</v>
      </c>
      <c r="C6976" s="561" t="s">
        <v>6284</v>
      </c>
      <c r="D6976" s="561" t="s">
        <v>6285</v>
      </c>
      <c r="E6976" s="562" t="s">
        <v>22</v>
      </c>
      <c r="F6976" s="561" t="s">
        <v>22</v>
      </c>
      <c r="G6976" s="561" t="s">
        <v>35645</v>
      </c>
      <c r="H6976" s="561" t="s">
        <v>6837</v>
      </c>
      <c r="I6976" s="561" t="s">
        <v>709</v>
      </c>
      <c r="J6976" s="561" t="s">
        <v>24</v>
      </c>
      <c r="K6976" s="562" t="s">
        <v>151</v>
      </c>
      <c r="L6976" s="561" t="s">
        <v>6617</v>
      </c>
    </row>
    <row r="6977" spans="1:12" x14ac:dyDescent="0.25">
      <c r="A6977" s="561" t="s">
        <v>4922</v>
      </c>
      <c r="B6977" s="561" t="s">
        <v>6007</v>
      </c>
      <c r="C6977" s="561" t="s">
        <v>6284</v>
      </c>
      <c r="D6977" s="561" t="s">
        <v>6285</v>
      </c>
      <c r="E6977" s="562" t="s">
        <v>22</v>
      </c>
      <c r="F6977" s="561" t="s">
        <v>22</v>
      </c>
      <c r="G6977" s="561" t="s">
        <v>35646</v>
      </c>
      <c r="H6977" s="561" t="s">
        <v>6838</v>
      </c>
      <c r="I6977" s="561" t="s">
        <v>709</v>
      </c>
      <c r="J6977" s="561" t="s">
        <v>326</v>
      </c>
      <c r="K6977" s="562" t="s">
        <v>1292</v>
      </c>
      <c r="L6977" s="561" t="s">
        <v>6617</v>
      </c>
    </row>
    <row r="6978" spans="1:12" x14ac:dyDescent="0.25">
      <c r="A6978" s="561" t="s">
        <v>4922</v>
      </c>
      <c r="B6978" s="561" t="s">
        <v>6007</v>
      </c>
      <c r="C6978" s="561" t="s">
        <v>6284</v>
      </c>
      <c r="D6978" s="561" t="s">
        <v>6285</v>
      </c>
      <c r="E6978" s="562" t="s">
        <v>22</v>
      </c>
      <c r="F6978" s="561" t="s">
        <v>22</v>
      </c>
      <c r="G6978" s="561" t="s">
        <v>35647</v>
      </c>
      <c r="H6978" s="561" t="s">
        <v>6839</v>
      </c>
      <c r="I6978" s="561" t="s">
        <v>709</v>
      </c>
      <c r="J6978" s="561" t="s">
        <v>24</v>
      </c>
      <c r="K6978" s="562" t="s">
        <v>8028</v>
      </c>
      <c r="L6978" s="561" t="s">
        <v>6617</v>
      </c>
    </row>
    <row r="6979" spans="1:12" x14ac:dyDescent="0.25">
      <c r="A6979" s="561" t="s">
        <v>4922</v>
      </c>
      <c r="B6979" s="561" t="s">
        <v>6007</v>
      </c>
      <c r="C6979" s="561" t="s">
        <v>6284</v>
      </c>
      <c r="D6979" s="561" t="s">
        <v>6285</v>
      </c>
      <c r="E6979" s="562" t="s">
        <v>22</v>
      </c>
      <c r="F6979" s="561" t="s">
        <v>22</v>
      </c>
      <c r="G6979" s="561" t="s">
        <v>35648</v>
      </c>
      <c r="H6979" s="561" t="s">
        <v>6841</v>
      </c>
      <c r="I6979" s="561" t="s">
        <v>35517</v>
      </c>
      <c r="J6979" s="561" t="s">
        <v>24</v>
      </c>
      <c r="K6979" s="562" t="s">
        <v>7361</v>
      </c>
      <c r="L6979" s="561" t="s">
        <v>6617</v>
      </c>
    </row>
    <row r="6980" spans="1:12" x14ac:dyDescent="0.25">
      <c r="A6980" s="561" t="s">
        <v>4922</v>
      </c>
      <c r="B6980" s="561" t="s">
        <v>6007</v>
      </c>
      <c r="C6980" s="561" t="s">
        <v>6284</v>
      </c>
      <c r="D6980" s="561" t="s">
        <v>6285</v>
      </c>
      <c r="E6980" s="562" t="s">
        <v>22</v>
      </c>
      <c r="F6980" s="561" t="s">
        <v>22</v>
      </c>
      <c r="G6980" s="561" t="s">
        <v>35649</v>
      </c>
      <c r="H6980" s="561" t="s">
        <v>6842</v>
      </c>
      <c r="I6980" s="561" t="s">
        <v>35517</v>
      </c>
      <c r="J6980" s="561" t="s">
        <v>24</v>
      </c>
      <c r="K6980" s="562" t="s">
        <v>6628</v>
      </c>
      <c r="L6980" s="561" t="s">
        <v>6617</v>
      </c>
    </row>
    <row r="6981" spans="1:12" x14ac:dyDescent="0.25">
      <c r="A6981" s="561" t="s">
        <v>4922</v>
      </c>
      <c r="B6981" s="561" t="s">
        <v>6007</v>
      </c>
      <c r="C6981" s="561" t="s">
        <v>6284</v>
      </c>
      <c r="D6981" s="561" t="s">
        <v>6285</v>
      </c>
      <c r="E6981" s="562" t="s">
        <v>22</v>
      </c>
      <c r="F6981" s="561" t="s">
        <v>22</v>
      </c>
      <c r="G6981" s="561" t="s">
        <v>35650</v>
      </c>
      <c r="H6981" s="561" t="s">
        <v>6843</v>
      </c>
      <c r="I6981" s="561" t="s">
        <v>35517</v>
      </c>
      <c r="J6981" s="561" t="s">
        <v>24</v>
      </c>
      <c r="K6981" s="562" t="s">
        <v>8089</v>
      </c>
      <c r="L6981" s="561" t="s">
        <v>6617</v>
      </c>
    </row>
    <row r="6982" spans="1:12" x14ac:dyDescent="0.25">
      <c r="A6982" s="561" t="s">
        <v>4922</v>
      </c>
      <c r="B6982" s="561" t="s">
        <v>6007</v>
      </c>
      <c r="C6982" s="561" t="s">
        <v>6284</v>
      </c>
      <c r="D6982" s="561" t="s">
        <v>6285</v>
      </c>
      <c r="E6982" s="562" t="s">
        <v>22</v>
      </c>
      <c r="F6982" s="561" t="s">
        <v>22</v>
      </c>
      <c r="G6982" s="561" t="s">
        <v>35651</v>
      </c>
      <c r="H6982" s="561" t="s">
        <v>6845</v>
      </c>
      <c r="I6982" s="561" t="s">
        <v>35517</v>
      </c>
      <c r="J6982" s="561" t="s">
        <v>24</v>
      </c>
      <c r="K6982" s="562" t="s">
        <v>27796</v>
      </c>
      <c r="L6982" s="561" t="s">
        <v>6617</v>
      </c>
    </row>
    <row r="6983" spans="1:12" x14ac:dyDescent="0.25">
      <c r="A6983" s="561" t="s">
        <v>4922</v>
      </c>
      <c r="B6983" s="561" t="s">
        <v>6007</v>
      </c>
      <c r="C6983" s="561" t="s">
        <v>6284</v>
      </c>
      <c r="D6983" s="561" t="s">
        <v>6285</v>
      </c>
      <c r="E6983" s="562" t="s">
        <v>22</v>
      </c>
      <c r="F6983" s="561" t="s">
        <v>22</v>
      </c>
      <c r="G6983" s="561" t="s">
        <v>35652</v>
      </c>
      <c r="H6983" s="561" t="s">
        <v>6846</v>
      </c>
      <c r="I6983" s="561" t="s">
        <v>35517</v>
      </c>
      <c r="J6983" s="561" t="s">
        <v>24</v>
      </c>
      <c r="K6983" s="562" t="s">
        <v>7047</v>
      </c>
      <c r="L6983" s="561" t="s">
        <v>6617</v>
      </c>
    </row>
    <row r="6984" spans="1:12" x14ac:dyDescent="0.25">
      <c r="A6984" s="561" t="s">
        <v>4922</v>
      </c>
      <c r="B6984" s="561" t="s">
        <v>6007</v>
      </c>
      <c r="C6984" s="561" t="s">
        <v>6284</v>
      </c>
      <c r="D6984" s="561" t="s">
        <v>6285</v>
      </c>
      <c r="E6984" s="562" t="s">
        <v>22</v>
      </c>
      <c r="F6984" s="561" t="s">
        <v>22</v>
      </c>
      <c r="G6984" s="561" t="s">
        <v>35653</v>
      </c>
      <c r="H6984" s="561" t="s">
        <v>6848</v>
      </c>
      <c r="I6984" s="561" t="s">
        <v>35517</v>
      </c>
      <c r="J6984" s="561" t="s">
        <v>24</v>
      </c>
      <c r="K6984" s="562" t="s">
        <v>5744</v>
      </c>
      <c r="L6984" s="561" t="s">
        <v>6617</v>
      </c>
    </row>
    <row r="6985" spans="1:12" x14ac:dyDescent="0.25">
      <c r="A6985" s="561" t="s">
        <v>4922</v>
      </c>
      <c r="B6985" s="561" t="s">
        <v>6007</v>
      </c>
      <c r="C6985" s="561" t="s">
        <v>6284</v>
      </c>
      <c r="D6985" s="561" t="s">
        <v>6285</v>
      </c>
      <c r="E6985" s="562" t="s">
        <v>22</v>
      </c>
      <c r="F6985" s="561" t="s">
        <v>22</v>
      </c>
      <c r="G6985" s="561" t="s">
        <v>35654</v>
      </c>
      <c r="H6985" s="561" t="s">
        <v>6849</v>
      </c>
      <c r="I6985" s="561" t="s">
        <v>35517</v>
      </c>
      <c r="J6985" s="561" t="s">
        <v>24</v>
      </c>
      <c r="K6985" s="562" t="s">
        <v>8667</v>
      </c>
      <c r="L6985" s="561" t="s">
        <v>6617</v>
      </c>
    </row>
    <row r="6986" spans="1:12" x14ac:dyDescent="0.25">
      <c r="A6986" s="561" t="s">
        <v>4922</v>
      </c>
      <c r="B6986" s="561" t="s">
        <v>6007</v>
      </c>
      <c r="C6986" s="561" t="s">
        <v>6284</v>
      </c>
      <c r="D6986" s="561" t="s">
        <v>6285</v>
      </c>
      <c r="E6986" s="562" t="s">
        <v>22</v>
      </c>
      <c r="F6986" s="561" t="s">
        <v>22</v>
      </c>
      <c r="G6986" s="561" t="s">
        <v>35656</v>
      </c>
      <c r="H6986" s="561" t="s">
        <v>6850</v>
      </c>
      <c r="I6986" s="561" t="s">
        <v>35517</v>
      </c>
      <c r="J6986" s="561" t="s">
        <v>24</v>
      </c>
      <c r="K6986" s="562" t="s">
        <v>39034</v>
      </c>
      <c r="L6986" s="561" t="s">
        <v>6617</v>
      </c>
    </row>
    <row r="6987" spans="1:12" x14ac:dyDescent="0.25">
      <c r="A6987" s="561" t="s">
        <v>4922</v>
      </c>
      <c r="B6987" s="561" t="s">
        <v>6007</v>
      </c>
      <c r="C6987" s="561" t="s">
        <v>6284</v>
      </c>
      <c r="D6987" s="561" t="s">
        <v>6285</v>
      </c>
      <c r="E6987" s="562" t="s">
        <v>22</v>
      </c>
      <c r="F6987" s="561" t="s">
        <v>22</v>
      </c>
      <c r="G6987" s="561" t="s">
        <v>35658</v>
      </c>
      <c r="H6987" s="561" t="s">
        <v>6851</v>
      </c>
      <c r="I6987" s="561" t="s">
        <v>35517</v>
      </c>
      <c r="J6987" s="561" t="s">
        <v>24</v>
      </c>
      <c r="K6987" s="562" t="s">
        <v>7698</v>
      </c>
      <c r="L6987" s="561" t="s">
        <v>6617</v>
      </c>
    </row>
    <row r="6988" spans="1:12" x14ac:dyDescent="0.25">
      <c r="A6988" s="561" t="s">
        <v>4922</v>
      </c>
      <c r="B6988" s="561" t="s">
        <v>6007</v>
      </c>
      <c r="C6988" s="561" t="s">
        <v>6284</v>
      </c>
      <c r="D6988" s="561" t="s">
        <v>6285</v>
      </c>
      <c r="E6988" s="562" t="s">
        <v>22</v>
      </c>
      <c r="F6988" s="561" t="s">
        <v>22</v>
      </c>
      <c r="G6988" s="561" t="s">
        <v>35660</v>
      </c>
      <c r="H6988" s="561" t="s">
        <v>6852</v>
      </c>
      <c r="I6988" s="561" t="s">
        <v>35517</v>
      </c>
      <c r="J6988" s="561" t="s">
        <v>24</v>
      </c>
      <c r="K6988" s="562" t="s">
        <v>7639</v>
      </c>
      <c r="L6988" s="561" t="s">
        <v>6617</v>
      </c>
    </row>
    <row r="6989" spans="1:12" x14ac:dyDescent="0.25">
      <c r="A6989" s="561" t="s">
        <v>4922</v>
      </c>
      <c r="B6989" s="561" t="s">
        <v>6007</v>
      </c>
      <c r="C6989" s="561" t="s">
        <v>6284</v>
      </c>
      <c r="D6989" s="561" t="s">
        <v>6285</v>
      </c>
      <c r="E6989" s="562" t="s">
        <v>22</v>
      </c>
      <c r="F6989" s="561" t="s">
        <v>22</v>
      </c>
      <c r="G6989" s="561" t="s">
        <v>35662</v>
      </c>
      <c r="H6989" s="561" t="s">
        <v>6853</v>
      </c>
      <c r="I6989" s="561" t="s">
        <v>35517</v>
      </c>
      <c r="J6989" s="561" t="s">
        <v>24</v>
      </c>
      <c r="K6989" s="562" t="s">
        <v>8172</v>
      </c>
      <c r="L6989" s="561" t="s">
        <v>6617</v>
      </c>
    </row>
    <row r="6990" spans="1:12" x14ac:dyDescent="0.25">
      <c r="A6990" s="561" t="s">
        <v>4922</v>
      </c>
      <c r="B6990" s="561" t="s">
        <v>6007</v>
      </c>
      <c r="C6990" s="561" t="s">
        <v>6284</v>
      </c>
      <c r="D6990" s="561" t="s">
        <v>6285</v>
      </c>
      <c r="E6990" s="562" t="s">
        <v>22</v>
      </c>
      <c r="F6990" s="561" t="s">
        <v>22</v>
      </c>
      <c r="G6990" s="561" t="s">
        <v>35664</v>
      </c>
      <c r="H6990" s="561" t="s">
        <v>6854</v>
      </c>
      <c r="I6990" s="561" t="s">
        <v>35517</v>
      </c>
      <c r="J6990" s="561" t="s">
        <v>24</v>
      </c>
      <c r="K6990" s="562" t="s">
        <v>7896</v>
      </c>
      <c r="L6990" s="561" t="s">
        <v>6617</v>
      </c>
    </row>
    <row r="6991" spans="1:12" x14ac:dyDescent="0.25">
      <c r="A6991" s="561" t="s">
        <v>4922</v>
      </c>
      <c r="B6991" s="561" t="s">
        <v>6007</v>
      </c>
      <c r="C6991" s="561" t="s">
        <v>6284</v>
      </c>
      <c r="D6991" s="561" t="s">
        <v>6285</v>
      </c>
      <c r="E6991" s="562" t="s">
        <v>22</v>
      </c>
      <c r="F6991" s="561" t="s">
        <v>22</v>
      </c>
      <c r="G6991" s="561" t="s">
        <v>35666</v>
      </c>
      <c r="H6991" s="561" t="s">
        <v>6855</v>
      </c>
      <c r="I6991" s="561" t="s">
        <v>35517</v>
      </c>
      <c r="J6991" s="561" t="s">
        <v>24</v>
      </c>
      <c r="K6991" s="562" t="s">
        <v>39035</v>
      </c>
      <c r="L6991" s="561" t="s">
        <v>6617</v>
      </c>
    </row>
    <row r="6992" spans="1:12" x14ac:dyDescent="0.25">
      <c r="A6992" s="561" t="s">
        <v>4922</v>
      </c>
      <c r="B6992" s="561" t="s">
        <v>6007</v>
      </c>
      <c r="C6992" s="561" t="s">
        <v>6284</v>
      </c>
      <c r="D6992" s="561" t="s">
        <v>6285</v>
      </c>
      <c r="E6992" s="562" t="s">
        <v>22</v>
      </c>
      <c r="F6992" s="561" t="s">
        <v>22</v>
      </c>
      <c r="G6992" s="561" t="s">
        <v>35668</v>
      </c>
      <c r="H6992" s="561" t="s">
        <v>6856</v>
      </c>
      <c r="I6992" s="561" t="s">
        <v>35517</v>
      </c>
      <c r="J6992" s="561" t="s">
        <v>24</v>
      </c>
      <c r="K6992" s="562" t="s">
        <v>39036</v>
      </c>
      <c r="L6992" s="561" t="s">
        <v>6617</v>
      </c>
    </row>
    <row r="6993" spans="1:12" x14ac:dyDescent="0.25">
      <c r="A6993" s="561" t="s">
        <v>4922</v>
      </c>
      <c r="B6993" s="561" t="s">
        <v>6007</v>
      </c>
      <c r="C6993" s="561" t="s">
        <v>6284</v>
      </c>
      <c r="D6993" s="561" t="s">
        <v>6285</v>
      </c>
      <c r="E6993" s="562" t="s">
        <v>22</v>
      </c>
      <c r="F6993" s="561" t="s">
        <v>22</v>
      </c>
      <c r="G6993" s="561" t="s">
        <v>35670</v>
      </c>
      <c r="H6993" s="561" t="s">
        <v>6857</v>
      </c>
      <c r="I6993" s="561" t="s">
        <v>35517</v>
      </c>
      <c r="J6993" s="561" t="s">
        <v>24</v>
      </c>
      <c r="K6993" s="562" t="s">
        <v>38764</v>
      </c>
      <c r="L6993" s="561" t="s">
        <v>6617</v>
      </c>
    </row>
    <row r="6994" spans="1:12" x14ac:dyDescent="0.25">
      <c r="A6994" s="561" t="s">
        <v>4922</v>
      </c>
      <c r="B6994" s="561" t="s">
        <v>6007</v>
      </c>
      <c r="C6994" s="561" t="s">
        <v>6284</v>
      </c>
      <c r="D6994" s="561" t="s">
        <v>6285</v>
      </c>
      <c r="E6994" s="562" t="s">
        <v>22</v>
      </c>
      <c r="F6994" s="561" t="s">
        <v>22</v>
      </c>
      <c r="G6994" s="561" t="s">
        <v>35672</v>
      </c>
      <c r="H6994" s="561" t="s">
        <v>6858</v>
      </c>
      <c r="I6994" s="561" t="s">
        <v>35517</v>
      </c>
      <c r="J6994" s="561" t="s">
        <v>24</v>
      </c>
      <c r="K6994" s="562" t="s">
        <v>39037</v>
      </c>
      <c r="L6994" s="561" t="s">
        <v>6617</v>
      </c>
    </row>
    <row r="6995" spans="1:12" x14ac:dyDescent="0.25">
      <c r="A6995" s="561" t="s">
        <v>4922</v>
      </c>
      <c r="B6995" s="561" t="s">
        <v>6007</v>
      </c>
      <c r="C6995" s="561" t="s">
        <v>6284</v>
      </c>
      <c r="D6995" s="561" t="s">
        <v>6285</v>
      </c>
      <c r="E6995" s="562" t="s">
        <v>22</v>
      </c>
      <c r="F6995" s="561" t="s">
        <v>22</v>
      </c>
      <c r="G6995" s="561" t="s">
        <v>35674</v>
      </c>
      <c r="H6995" s="561" t="s">
        <v>6859</v>
      </c>
      <c r="I6995" s="561" t="s">
        <v>35517</v>
      </c>
      <c r="J6995" s="561" t="s">
        <v>24</v>
      </c>
      <c r="K6995" s="562" t="s">
        <v>8266</v>
      </c>
      <c r="L6995" s="561" t="s">
        <v>6617</v>
      </c>
    </row>
    <row r="6996" spans="1:12" x14ac:dyDescent="0.25">
      <c r="A6996" s="561" t="s">
        <v>4922</v>
      </c>
      <c r="B6996" s="561" t="s">
        <v>6007</v>
      </c>
      <c r="C6996" s="561" t="s">
        <v>6284</v>
      </c>
      <c r="D6996" s="561" t="s">
        <v>6285</v>
      </c>
      <c r="E6996" s="562" t="s">
        <v>22</v>
      </c>
      <c r="F6996" s="561" t="s">
        <v>22</v>
      </c>
      <c r="G6996" s="561" t="s">
        <v>35675</v>
      </c>
      <c r="H6996" s="561" t="s">
        <v>6860</v>
      </c>
      <c r="I6996" s="561" t="s">
        <v>709</v>
      </c>
      <c r="J6996" s="561" t="s">
        <v>24</v>
      </c>
      <c r="K6996" s="562" t="s">
        <v>669</v>
      </c>
      <c r="L6996" s="561" t="s">
        <v>6617</v>
      </c>
    </row>
    <row r="6997" spans="1:12" x14ac:dyDescent="0.25">
      <c r="A6997" s="561" t="s">
        <v>4922</v>
      </c>
      <c r="B6997" s="561" t="s">
        <v>6007</v>
      </c>
      <c r="C6997" s="561" t="s">
        <v>6284</v>
      </c>
      <c r="D6997" s="561" t="s">
        <v>6285</v>
      </c>
      <c r="E6997" s="562" t="s">
        <v>22</v>
      </c>
      <c r="F6997" s="561" t="s">
        <v>22</v>
      </c>
      <c r="G6997" s="561" t="s">
        <v>35676</v>
      </c>
      <c r="H6997" s="561" t="s">
        <v>6861</v>
      </c>
      <c r="I6997" s="561" t="s">
        <v>709</v>
      </c>
      <c r="J6997" s="561" t="s">
        <v>24</v>
      </c>
      <c r="K6997" s="562" t="s">
        <v>8283</v>
      </c>
      <c r="L6997" s="561" t="s">
        <v>6617</v>
      </c>
    </row>
    <row r="6998" spans="1:12" x14ac:dyDescent="0.25">
      <c r="A6998" s="561" t="s">
        <v>4922</v>
      </c>
      <c r="B6998" s="561" t="s">
        <v>6007</v>
      </c>
      <c r="C6998" s="561" t="s">
        <v>6284</v>
      </c>
      <c r="D6998" s="561" t="s">
        <v>6285</v>
      </c>
      <c r="E6998" s="562" t="s">
        <v>22</v>
      </c>
      <c r="F6998" s="561" t="s">
        <v>22</v>
      </c>
      <c r="G6998" s="561" t="s">
        <v>35677</v>
      </c>
      <c r="H6998" s="561" t="s">
        <v>6862</v>
      </c>
      <c r="I6998" s="561" t="s">
        <v>709</v>
      </c>
      <c r="J6998" s="561" t="s">
        <v>24</v>
      </c>
      <c r="K6998" s="562" t="s">
        <v>1174</v>
      </c>
      <c r="L6998" s="561" t="s">
        <v>6617</v>
      </c>
    </row>
    <row r="6999" spans="1:12" x14ac:dyDescent="0.25">
      <c r="A6999" s="561" t="s">
        <v>4922</v>
      </c>
      <c r="B6999" s="561" t="s">
        <v>6007</v>
      </c>
      <c r="C6999" s="561" t="s">
        <v>6284</v>
      </c>
      <c r="D6999" s="561" t="s">
        <v>6285</v>
      </c>
      <c r="E6999" s="562" t="s">
        <v>22</v>
      </c>
      <c r="F6999" s="561" t="s">
        <v>22</v>
      </c>
      <c r="G6999" s="561" t="s">
        <v>35678</v>
      </c>
      <c r="H6999" s="561" t="s">
        <v>6863</v>
      </c>
      <c r="I6999" s="561" t="s">
        <v>709</v>
      </c>
      <c r="J6999" s="561" t="s">
        <v>24</v>
      </c>
      <c r="K6999" s="562" t="s">
        <v>699</v>
      </c>
      <c r="L6999" s="561" t="s">
        <v>6617</v>
      </c>
    </row>
    <row r="7000" spans="1:12" x14ac:dyDescent="0.25">
      <c r="A7000" s="561" t="s">
        <v>4922</v>
      </c>
      <c r="B7000" s="561" t="s">
        <v>6007</v>
      </c>
      <c r="C7000" s="561" t="s">
        <v>6284</v>
      </c>
      <c r="D7000" s="561" t="s">
        <v>6285</v>
      </c>
      <c r="E7000" s="562" t="s">
        <v>22</v>
      </c>
      <c r="F7000" s="561" t="s">
        <v>22</v>
      </c>
      <c r="G7000" s="561" t="s">
        <v>35679</v>
      </c>
      <c r="H7000" s="561" t="s">
        <v>6864</v>
      </c>
      <c r="I7000" s="561" t="s">
        <v>709</v>
      </c>
      <c r="J7000" s="561" t="s">
        <v>24</v>
      </c>
      <c r="K7000" s="562" t="s">
        <v>1343</v>
      </c>
      <c r="L7000" s="561" t="s">
        <v>6617</v>
      </c>
    </row>
    <row r="7001" spans="1:12" x14ac:dyDescent="0.25">
      <c r="A7001" s="561" t="s">
        <v>4922</v>
      </c>
      <c r="B7001" s="561" t="s">
        <v>6007</v>
      </c>
      <c r="C7001" s="561" t="s">
        <v>6284</v>
      </c>
      <c r="D7001" s="561" t="s">
        <v>6285</v>
      </c>
      <c r="E7001" s="562" t="s">
        <v>22</v>
      </c>
      <c r="F7001" s="561" t="s">
        <v>22</v>
      </c>
      <c r="G7001" s="561" t="s">
        <v>35680</v>
      </c>
      <c r="H7001" s="561" t="s">
        <v>6865</v>
      </c>
      <c r="I7001" s="561" t="s">
        <v>709</v>
      </c>
      <c r="J7001" s="561" t="s">
        <v>24</v>
      </c>
      <c r="K7001" s="562" t="s">
        <v>1039</v>
      </c>
      <c r="L7001" s="561" t="s">
        <v>6617</v>
      </c>
    </row>
    <row r="7002" spans="1:12" x14ac:dyDescent="0.25">
      <c r="A7002" s="561" t="s">
        <v>4922</v>
      </c>
      <c r="B7002" s="561" t="s">
        <v>6007</v>
      </c>
      <c r="C7002" s="561" t="s">
        <v>6284</v>
      </c>
      <c r="D7002" s="561" t="s">
        <v>6285</v>
      </c>
      <c r="E7002" s="562" t="s">
        <v>22</v>
      </c>
      <c r="F7002" s="561" t="s">
        <v>22</v>
      </c>
      <c r="G7002" s="561" t="s">
        <v>35681</v>
      </c>
      <c r="H7002" s="561" t="s">
        <v>6866</v>
      </c>
      <c r="I7002" s="561" t="s">
        <v>709</v>
      </c>
      <c r="J7002" s="561" t="s">
        <v>24</v>
      </c>
      <c r="K7002" s="562" t="s">
        <v>660</v>
      </c>
      <c r="L7002" s="561" t="s">
        <v>6617</v>
      </c>
    </row>
    <row r="7003" spans="1:12" x14ac:dyDescent="0.25">
      <c r="A7003" s="561" t="s">
        <v>4922</v>
      </c>
      <c r="B7003" s="561" t="s">
        <v>6007</v>
      </c>
      <c r="C7003" s="561" t="s">
        <v>6284</v>
      </c>
      <c r="D7003" s="561" t="s">
        <v>6285</v>
      </c>
      <c r="E7003" s="562" t="s">
        <v>22</v>
      </c>
      <c r="F7003" s="561" t="s">
        <v>22</v>
      </c>
      <c r="G7003" s="561" t="s">
        <v>35682</v>
      </c>
      <c r="H7003" s="561" t="s">
        <v>6867</v>
      </c>
      <c r="I7003" s="561" t="s">
        <v>709</v>
      </c>
      <c r="J7003" s="561" t="s">
        <v>24</v>
      </c>
      <c r="K7003" s="562" t="s">
        <v>5466</v>
      </c>
      <c r="L7003" s="561" t="s">
        <v>6617</v>
      </c>
    </row>
    <row r="7004" spans="1:12" x14ac:dyDescent="0.25">
      <c r="A7004" s="561" t="s">
        <v>4922</v>
      </c>
      <c r="B7004" s="561" t="s">
        <v>6007</v>
      </c>
      <c r="C7004" s="561" t="s">
        <v>6284</v>
      </c>
      <c r="D7004" s="561" t="s">
        <v>6285</v>
      </c>
      <c r="E7004" s="562" t="s">
        <v>22</v>
      </c>
      <c r="F7004" s="561" t="s">
        <v>22</v>
      </c>
      <c r="G7004" s="561" t="s">
        <v>35683</v>
      </c>
      <c r="H7004" s="561" t="s">
        <v>6868</v>
      </c>
      <c r="I7004" s="561" t="s">
        <v>709</v>
      </c>
      <c r="J7004" s="561" t="s">
        <v>24</v>
      </c>
      <c r="K7004" s="562" t="s">
        <v>1217</v>
      </c>
      <c r="L7004" s="561" t="s">
        <v>6617</v>
      </c>
    </row>
    <row r="7005" spans="1:12" x14ac:dyDescent="0.25">
      <c r="A7005" s="561" t="s">
        <v>4922</v>
      </c>
      <c r="B7005" s="561" t="s">
        <v>6007</v>
      </c>
      <c r="C7005" s="561" t="s">
        <v>6284</v>
      </c>
      <c r="D7005" s="561" t="s">
        <v>6285</v>
      </c>
      <c r="E7005" s="562" t="s">
        <v>22</v>
      </c>
      <c r="F7005" s="561" t="s">
        <v>22</v>
      </c>
      <c r="G7005" s="561" t="s">
        <v>35684</v>
      </c>
      <c r="H7005" s="561" t="s">
        <v>6869</v>
      </c>
      <c r="I7005" s="561" t="s">
        <v>709</v>
      </c>
      <c r="J7005" s="561" t="s">
        <v>24</v>
      </c>
      <c r="K7005" s="562" t="s">
        <v>1182</v>
      </c>
      <c r="L7005" s="561" t="s">
        <v>6617</v>
      </c>
    </row>
    <row r="7006" spans="1:12" x14ac:dyDescent="0.25">
      <c r="A7006" s="561" t="s">
        <v>4922</v>
      </c>
      <c r="B7006" s="561" t="s">
        <v>6007</v>
      </c>
      <c r="C7006" s="561" t="s">
        <v>6284</v>
      </c>
      <c r="D7006" s="561" t="s">
        <v>6285</v>
      </c>
      <c r="E7006" s="562" t="s">
        <v>22</v>
      </c>
      <c r="F7006" s="561" t="s">
        <v>22</v>
      </c>
      <c r="G7006" s="561" t="s">
        <v>35685</v>
      </c>
      <c r="H7006" s="561" t="s">
        <v>6870</v>
      </c>
      <c r="I7006" s="561" t="s">
        <v>709</v>
      </c>
      <c r="J7006" s="561" t="s">
        <v>24</v>
      </c>
      <c r="K7006" s="562" t="s">
        <v>594</v>
      </c>
      <c r="L7006" s="561" t="s">
        <v>6617</v>
      </c>
    </row>
    <row r="7007" spans="1:12" x14ac:dyDescent="0.25">
      <c r="A7007" s="561" t="s">
        <v>4922</v>
      </c>
      <c r="B7007" s="561" t="s">
        <v>6007</v>
      </c>
      <c r="C7007" s="561" t="s">
        <v>6284</v>
      </c>
      <c r="D7007" s="561" t="s">
        <v>6285</v>
      </c>
      <c r="E7007" s="562" t="s">
        <v>22</v>
      </c>
      <c r="F7007" s="561" t="s">
        <v>22</v>
      </c>
      <c r="G7007" s="561" t="s">
        <v>35686</v>
      </c>
      <c r="H7007" s="561" t="s">
        <v>6871</v>
      </c>
      <c r="I7007" s="561" t="s">
        <v>709</v>
      </c>
      <c r="J7007" s="561" t="s">
        <v>24</v>
      </c>
      <c r="K7007" s="562" t="s">
        <v>1263</v>
      </c>
      <c r="L7007" s="561" t="s">
        <v>6617</v>
      </c>
    </row>
    <row r="7008" spans="1:12" x14ac:dyDescent="0.25">
      <c r="A7008" s="561" t="s">
        <v>4922</v>
      </c>
      <c r="B7008" s="561" t="s">
        <v>6007</v>
      </c>
      <c r="C7008" s="561" t="s">
        <v>6284</v>
      </c>
      <c r="D7008" s="561" t="s">
        <v>6285</v>
      </c>
      <c r="E7008" s="562" t="s">
        <v>22</v>
      </c>
      <c r="F7008" s="561" t="s">
        <v>22</v>
      </c>
      <c r="G7008" s="561" t="s">
        <v>35687</v>
      </c>
      <c r="H7008" s="561" t="s">
        <v>6872</v>
      </c>
      <c r="I7008" s="561" t="s">
        <v>709</v>
      </c>
      <c r="J7008" s="561" t="s">
        <v>24</v>
      </c>
      <c r="K7008" s="562" t="s">
        <v>36365</v>
      </c>
      <c r="L7008" s="561" t="s">
        <v>6617</v>
      </c>
    </row>
    <row r="7009" spans="1:12" x14ac:dyDescent="0.25">
      <c r="A7009" s="561" t="s">
        <v>4922</v>
      </c>
      <c r="B7009" s="561" t="s">
        <v>6007</v>
      </c>
      <c r="C7009" s="561" t="s">
        <v>6284</v>
      </c>
      <c r="D7009" s="561" t="s">
        <v>6285</v>
      </c>
      <c r="E7009" s="562" t="s">
        <v>22</v>
      </c>
      <c r="F7009" s="561" t="s">
        <v>22</v>
      </c>
      <c r="G7009" s="561" t="s">
        <v>35688</v>
      </c>
      <c r="H7009" s="561" t="s">
        <v>6873</v>
      </c>
      <c r="I7009" s="561" t="s">
        <v>709</v>
      </c>
      <c r="J7009" s="561" t="s">
        <v>24</v>
      </c>
      <c r="K7009" s="562" t="s">
        <v>3534</v>
      </c>
      <c r="L7009" s="561" t="s">
        <v>6617</v>
      </c>
    </row>
    <row r="7010" spans="1:12" x14ac:dyDescent="0.25">
      <c r="A7010" s="561" t="s">
        <v>4922</v>
      </c>
      <c r="B7010" s="561" t="s">
        <v>6007</v>
      </c>
      <c r="C7010" s="561" t="s">
        <v>6284</v>
      </c>
      <c r="D7010" s="561" t="s">
        <v>6285</v>
      </c>
      <c r="E7010" s="562" t="s">
        <v>22</v>
      </c>
      <c r="F7010" s="561" t="s">
        <v>22</v>
      </c>
      <c r="G7010" s="561" t="s">
        <v>35689</v>
      </c>
      <c r="H7010" s="561" t="s">
        <v>6874</v>
      </c>
      <c r="I7010" s="561" t="s">
        <v>709</v>
      </c>
      <c r="J7010" s="561" t="s">
        <v>24</v>
      </c>
      <c r="K7010" s="562" t="s">
        <v>39038</v>
      </c>
      <c r="L7010" s="561" t="s">
        <v>6617</v>
      </c>
    </row>
    <row r="7011" spans="1:12" x14ac:dyDescent="0.25">
      <c r="A7011" s="561" t="s">
        <v>4922</v>
      </c>
      <c r="B7011" s="561" t="s">
        <v>6007</v>
      </c>
      <c r="C7011" s="561" t="s">
        <v>6284</v>
      </c>
      <c r="D7011" s="561" t="s">
        <v>6285</v>
      </c>
      <c r="E7011" s="562" t="s">
        <v>22</v>
      </c>
      <c r="F7011" s="561" t="s">
        <v>22</v>
      </c>
      <c r="G7011" s="561" t="s">
        <v>35691</v>
      </c>
      <c r="H7011" s="561" t="s">
        <v>6875</v>
      </c>
      <c r="I7011" s="561" t="s">
        <v>709</v>
      </c>
      <c r="J7011" s="561" t="s">
        <v>24</v>
      </c>
      <c r="K7011" s="562" t="s">
        <v>8283</v>
      </c>
      <c r="L7011" s="561" t="s">
        <v>6617</v>
      </c>
    </row>
    <row r="7012" spans="1:12" x14ac:dyDescent="0.25">
      <c r="A7012" s="561" t="s">
        <v>4922</v>
      </c>
      <c r="B7012" s="561" t="s">
        <v>6007</v>
      </c>
      <c r="C7012" s="561" t="s">
        <v>6284</v>
      </c>
      <c r="D7012" s="561" t="s">
        <v>6285</v>
      </c>
      <c r="E7012" s="562" t="s">
        <v>22</v>
      </c>
      <c r="F7012" s="561" t="s">
        <v>22</v>
      </c>
      <c r="G7012" s="561" t="s">
        <v>35692</v>
      </c>
      <c r="H7012" s="561" t="s">
        <v>6877</v>
      </c>
      <c r="I7012" s="561" t="s">
        <v>709</v>
      </c>
      <c r="J7012" s="561" t="s">
        <v>24</v>
      </c>
      <c r="K7012" s="562" t="s">
        <v>39039</v>
      </c>
      <c r="L7012" s="561" t="s">
        <v>6617</v>
      </c>
    </row>
    <row r="7013" spans="1:12" x14ac:dyDescent="0.25">
      <c r="A7013" s="561" t="s">
        <v>4922</v>
      </c>
      <c r="B7013" s="561" t="s">
        <v>6007</v>
      </c>
      <c r="C7013" s="561" t="s">
        <v>6284</v>
      </c>
      <c r="D7013" s="561" t="s">
        <v>6285</v>
      </c>
      <c r="E7013" s="562" t="s">
        <v>22</v>
      </c>
      <c r="F7013" s="561" t="s">
        <v>22</v>
      </c>
      <c r="G7013" s="561" t="s">
        <v>35694</v>
      </c>
      <c r="H7013" s="561" t="s">
        <v>6878</v>
      </c>
      <c r="I7013" s="561" t="s">
        <v>709</v>
      </c>
      <c r="J7013" s="561" t="s">
        <v>24</v>
      </c>
      <c r="K7013" s="562" t="s">
        <v>1778</v>
      </c>
      <c r="L7013" s="561" t="s">
        <v>6617</v>
      </c>
    </row>
    <row r="7014" spans="1:12" x14ac:dyDescent="0.25">
      <c r="A7014" s="561" t="s">
        <v>4922</v>
      </c>
      <c r="B7014" s="561" t="s">
        <v>6007</v>
      </c>
      <c r="C7014" s="561" t="s">
        <v>6284</v>
      </c>
      <c r="D7014" s="561" t="s">
        <v>6285</v>
      </c>
      <c r="E7014" s="562" t="s">
        <v>22</v>
      </c>
      <c r="F7014" s="561" t="s">
        <v>22</v>
      </c>
      <c r="G7014" s="561" t="s">
        <v>35695</v>
      </c>
      <c r="H7014" s="561" t="s">
        <v>6879</v>
      </c>
      <c r="I7014" s="561" t="s">
        <v>709</v>
      </c>
      <c r="J7014" s="561" t="s">
        <v>24</v>
      </c>
      <c r="K7014" s="562" t="s">
        <v>39040</v>
      </c>
      <c r="L7014" s="561" t="s">
        <v>6617</v>
      </c>
    </row>
    <row r="7015" spans="1:12" x14ac:dyDescent="0.25">
      <c r="A7015" s="561" t="s">
        <v>4922</v>
      </c>
      <c r="B7015" s="561" t="s">
        <v>6007</v>
      </c>
      <c r="C7015" s="561" t="s">
        <v>6284</v>
      </c>
      <c r="D7015" s="561" t="s">
        <v>6285</v>
      </c>
      <c r="E7015" s="562" t="s">
        <v>22</v>
      </c>
      <c r="F7015" s="561" t="s">
        <v>22</v>
      </c>
      <c r="G7015" s="561" t="s">
        <v>35696</v>
      </c>
      <c r="H7015" s="561" t="s">
        <v>6880</v>
      </c>
      <c r="I7015" s="561" t="s">
        <v>709</v>
      </c>
      <c r="J7015" s="561" t="s">
        <v>24</v>
      </c>
      <c r="K7015" s="562" t="s">
        <v>5575</v>
      </c>
      <c r="L7015" s="561" t="s">
        <v>6617</v>
      </c>
    </row>
    <row r="7016" spans="1:12" x14ac:dyDescent="0.25">
      <c r="A7016" s="561" t="s">
        <v>4922</v>
      </c>
      <c r="B7016" s="561" t="s">
        <v>6007</v>
      </c>
      <c r="C7016" s="561" t="s">
        <v>6284</v>
      </c>
      <c r="D7016" s="561" t="s">
        <v>6285</v>
      </c>
      <c r="E7016" s="562" t="s">
        <v>22</v>
      </c>
      <c r="F7016" s="561" t="s">
        <v>22</v>
      </c>
      <c r="G7016" s="561" t="s">
        <v>35697</v>
      </c>
      <c r="H7016" s="561" t="s">
        <v>6881</v>
      </c>
      <c r="I7016" s="561" t="s">
        <v>709</v>
      </c>
      <c r="J7016" s="561" t="s">
        <v>24</v>
      </c>
      <c r="K7016" s="562" t="s">
        <v>7173</v>
      </c>
      <c r="L7016" s="561" t="s">
        <v>6617</v>
      </c>
    </row>
    <row r="7017" spans="1:12" x14ac:dyDescent="0.25">
      <c r="A7017" s="561" t="s">
        <v>4922</v>
      </c>
      <c r="B7017" s="561" t="s">
        <v>6007</v>
      </c>
      <c r="C7017" s="561" t="s">
        <v>6284</v>
      </c>
      <c r="D7017" s="561" t="s">
        <v>6285</v>
      </c>
      <c r="E7017" s="562" t="s">
        <v>22</v>
      </c>
      <c r="F7017" s="561" t="s">
        <v>22</v>
      </c>
      <c r="G7017" s="561" t="s">
        <v>35698</v>
      </c>
      <c r="H7017" s="561" t="s">
        <v>6882</v>
      </c>
      <c r="I7017" s="561" t="s">
        <v>709</v>
      </c>
      <c r="J7017" s="561" t="s">
        <v>24</v>
      </c>
      <c r="K7017" s="562" t="s">
        <v>7699</v>
      </c>
      <c r="L7017" s="561" t="s">
        <v>6617</v>
      </c>
    </row>
    <row r="7018" spans="1:12" x14ac:dyDescent="0.25">
      <c r="A7018" s="561" t="s">
        <v>4922</v>
      </c>
      <c r="B7018" s="561" t="s">
        <v>6007</v>
      </c>
      <c r="C7018" s="561" t="s">
        <v>6284</v>
      </c>
      <c r="D7018" s="561" t="s">
        <v>6285</v>
      </c>
      <c r="E7018" s="562" t="s">
        <v>22</v>
      </c>
      <c r="F7018" s="561" t="s">
        <v>22</v>
      </c>
      <c r="G7018" s="561" t="s">
        <v>35699</v>
      </c>
      <c r="H7018" s="561" t="s">
        <v>6884</v>
      </c>
      <c r="I7018" s="561" t="s">
        <v>35517</v>
      </c>
      <c r="J7018" s="561" t="s">
        <v>24</v>
      </c>
      <c r="K7018" s="562" t="s">
        <v>7933</v>
      </c>
      <c r="L7018" s="561" t="s">
        <v>6617</v>
      </c>
    </row>
    <row r="7019" spans="1:12" x14ac:dyDescent="0.25">
      <c r="A7019" s="561" t="s">
        <v>4922</v>
      </c>
      <c r="B7019" s="561" t="s">
        <v>6007</v>
      </c>
      <c r="C7019" s="561" t="s">
        <v>6284</v>
      </c>
      <c r="D7019" s="561" t="s">
        <v>6285</v>
      </c>
      <c r="E7019" s="562" t="s">
        <v>22</v>
      </c>
      <c r="F7019" s="561" t="s">
        <v>22</v>
      </c>
      <c r="G7019" s="561" t="s">
        <v>35700</v>
      </c>
      <c r="H7019" s="561" t="s">
        <v>6885</v>
      </c>
      <c r="I7019" s="561" t="s">
        <v>35517</v>
      </c>
      <c r="J7019" s="561" t="s">
        <v>24</v>
      </c>
      <c r="K7019" s="562" t="s">
        <v>39041</v>
      </c>
      <c r="L7019" s="561" t="s">
        <v>6617</v>
      </c>
    </row>
    <row r="7020" spans="1:12" x14ac:dyDescent="0.25">
      <c r="A7020" s="561" t="s">
        <v>4922</v>
      </c>
      <c r="B7020" s="561" t="s">
        <v>6007</v>
      </c>
      <c r="C7020" s="561" t="s">
        <v>6284</v>
      </c>
      <c r="D7020" s="561" t="s">
        <v>6285</v>
      </c>
      <c r="E7020" s="562" t="s">
        <v>22</v>
      </c>
      <c r="F7020" s="561" t="s">
        <v>22</v>
      </c>
      <c r="G7020" s="561" t="s">
        <v>35701</v>
      </c>
      <c r="H7020" s="561" t="s">
        <v>6886</v>
      </c>
      <c r="I7020" s="561" t="s">
        <v>35517</v>
      </c>
      <c r="J7020" s="561" t="s">
        <v>24</v>
      </c>
      <c r="K7020" s="562" t="s">
        <v>39042</v>
      </c>
      <c r="L7020" s="561" t="s">
        <v>6617</v>
      </c>
    </row>
    <row r="7021" spans="1:12" x14ac:dyDescent="0.25">
      <c r="A7021" s="561" t="s">
        <v>4922</v>
      </c>
      <c r="B7021" s="561" t="s">
        <v>6007</v>
      </c>
      <c r="C7021" s="561" t="s">
        <v>6284</v>
      </c>
      <c r="D7021" s="561" t="s">
        <v>6285</v>
      </c>
      <c r="E7021" s="562" t="s">
        <v>22</v>
      </c>
      <c r="F7021" s="561" t="s">
        <v>22</v>
      </c>
      <c r="G7021" s="561" t="s">
        <v>35703</v>
      </c>
      <c r="H7021" s="561" t="s">
        <v>6887</v>
      </c>
      <c r="I7021" s="561" t="s">
        <v>35517</v>
      </c>
      <c r="J7021" s="561" t="s">
        <v>24</v>
      </c>
      <c r="K7021" s="562" t="s">
        <v>39043</v>
      </c>
      <c r="L7021" s="561" t="s">
        <v>6617</v>
      </c>
    </row>
    <row r="7022" spans="1:12" x14ac:dyDescent="0.25">
      <c r="A7022" s="561" t="s">
        <v>4922</v>
      </c>
      <c r="B7022" s="561" t="s">
        <v>6007</v>
      </c>
      <c r="C7022" s="561" t="s">
        <v>6284</v>
      </c>
      <c r="D7022" s="561" t="s">
        <v>6285</v>
      </c>
      <c r="E7022" s="562" t="s">
        <v>22</v>
      </c>
      <c r="F7022" s="561" t="s">
        <v>22</v>
      </c>
      <c r="G7022" s="561" t="s">
        <v>35705</v>
      </c>
      <c r="H7022" s="561" t="s">
        <v>6888</v>
      </c>
      <c r="I7022" s="561" t="s">
        <v>35517</v>
      </c>
      <c r="J7022" s="561" t="s">
        <v>24</v>
      </c>
      <c r="K7022" s="562" t="s">
        <v>39044</v>
      </c>
      <c r="L7022" s="561" t="s">
        <v>6617</v>
      </c>
    </row>
    <row r="7023" spans="1:12" x14ac:dyDescent="0.25">
      <c r="A7023" s="561" t="s">
        <v>4922</v>
      </c>
      <c r="B7023" s="561" t="s">
        <v>6007</v>
      </c>
      <c r="C7023" s="561" t="s">
        <v>6284</v>
      </c>
      <c r="D7023" s="561" t="s">
        <v>6285</v>
      </c>
      <c r="E7023" s="562" t="s">
        <v>22</v>
      </c>
      <c r="F7023" s="561" t="s">
        <v>22</v>
      </c>
      <c r="G7023" s="561" t="s">
        <v>35707</v>
      </c>
      <c r="H7023" s="561" t="s">
        <v>6889</v>
      </c>
      <c r="I7023" s="561" t="s">
        <v>35517</v>
      </c>
      <c r="J7023" s="561" t="s">
        <v>24</v>
      </c>
      <c r="K7023" s="562" t="s">
        <v>38376</v>
      </c>
      <c r="L7023" s="561" t="s">
        <v>6617</v>
      </c>
    </row>
    <row r="7024" spans="1:12" x14ac:dyDescent="0.25">
      <c r="A7024" s="561" t="s">
        <v>4922</v>
      </c>
      <c r="B7024" s="561" t="s">
        <v>6007</v>
      </c>
      <c r="C7024" s="561" t="s">
        <v>6284</v>
      </c>
      <c r="D7024" s="561" t="s">
        <v>6285</v>
      </c>
      <c r="E7024" s="562" t="s">
        <v>22</v>
      </c>
      <c r="F7024" s="561" t="s">
        <v>22</v>
      </c>
      <c r="G7024" s="561" t="s">
        <v>35709</v>
      </c>
      <c r="H7024" s="561" t="s">
        <v>6872</v>
      </c>
      <c r="I7024" s="561" t="s">
        <v>35517</v>
      </c>
      <c r="J7024" s="561" t="s">
        <v>24</v>
      </c>
      <c r="K7024" s="562" t="s">
        <v>39045</v>
      </c>
      <c r="L7024" s="561" t="s">
        <v>6617</v>
      </c>
    </row>
    <row r="7025" spans="1:12" x14ac:dyDescent="0.25">
      <c r="A7025" s="561" t="s">
        <v>4922</v>
      </c>
      <c r="B7025" s="561" t="s">
        <v>6007</v>
      </c>
      <c r="C7025" s="561" t="s">
        <v>6284</v>
      </c>
      <c r="D7025" s="561" t="s">
        <v>6285</v>
      </c>
      <c r="E7025" s="562" t="s">
        <v>22</v>
      </c>
      <c r="F7025" s="561" t="s">
        <v>22</v>
      </c>
      <c r="G7025" s="561" t="s">
        <v>35711</v>
      </c>
      <c r="H7025" s="561" t="s">
        <v>6890</v>
      </c>
      <c r="I7025" s="561" t="s">
        <v>35517</v>
      </c>
      <c r="J7025" s="561" t="s">
        <v>24</v>
      </c>
      <c r="K7025" s="562" t="s">
        <v>39046</v>
      </c>
      <c r="L7025" s="561" t="s">
        <v>6617</v>
      </c>
    </row>
    <row r="7026" spans="1:12" x14ac:dyDescent="0.25">
      <c r="A7026" s="561" t="s">
        <v>4922</v>
      </c>
      <c r="B7026" s="561" t="s">
        <v>6007</v>
      </c>
      <c r="C7026" s="561" t="s">
        <v>6284</v>
      </c>
      <c r="D7026" s="561" t="s">
        <v>6285</v>
      </c>
      <c r="E7026" s="562" t="s">
        <v>22</v>
      </c>
      <c r="F7026" s="561" t="s">
        <v>22</v>
      </c>
      <c r="G7026" s="561" t="s">
        <v>35713</v>
      </c>
      <c r="H7026" s="561" t="s">
        <v>6877</v>
      </c>
      <c r="I7026" s="561" t="s">
        <v>35517</v>
      </c>
      <c r="J7026" s="561" t="s">
        <v>24</v>
      </c>
      <c r="K7026" s="562" t="s">
        <v>39047</v>
      </c>
      <c r="L7026" s="561" t="s">
        <v>6617</v>
      </c>
    </row>
    <row r="7027" spans="1:12" x14ac:dyDescent="0.25">
      <c r="A7027" s="561" t="s">
        <v>4922</v>
      </c>
      <c r="B7027" s="561" t="s">
        <v>6007</v>
      </c>
      <c r="C7027" s="561" t="s">
        <v>6284</v>
      </c>
      <c r="D7027" s="561" t="s">
        <v>6285</v>
      </c>
      <c r="E7027" s="562" t="s">
        <v>22</v>
      </c>
      <c r="F7027" s="561" t="s">
        <v>22</v>
      </c>
      <c r="G7027" s="561" t="s">
        <v>35715</v>
      </c>
      <c r="H7027" s="561" t="s">
        <v>6878</v>
      </c>
      <c r="I7027" s="561" t="s">
        <v>35517</v>
      </c>
      <c r="J7027" s="561" t="s">
        <v>24</v>
      </c>
      <c r="K7027" s="562" t="s">
        <v>39048</v>
      </c>
      <c r="L7027" s="561" t="s">
        <v>6617</v>
      </c>
    </row>
    <row r="7028" spans="1:12" x14ac:dyDescent="0.25">
      <c r="A7028" s="561" t="s">
        <v>4922</v>
      </c>
      <c r="B7028" s="561" t="s">
        <v>6007</v>
      </c>
      <c r="C7028" s="561" t="s">
        <v>6284</v>
      </c>
      <c r="D7028" s="561" t="s">
        <v>6285</v>
      </c>
      <c r="E7028" s="562" t="s">
        <v>22</v>
      </c>
      <c r="F7028" s="561" t="s">
        <v>22</v>
      </c>
      <c r="G7028" s="561" t="s">
        <v>35717</v>
      </c>
      <c r="H7028" s="561" t="s">
        <v>6879</v>
      </c>
      <c r="I7028" s="561" t="s">
        <v>35517</v>
      </c>
      <c r="J7028" s="561" t="s">
        <v>24</v>
      </c>
      <c r="K7028" s="562" t="s">
        <v>39049</v>
      </c>
      <c r="L7028" s="561" t="s">
        <v>6617</v>
      </c>
    </row>
    <row r="7029" spans="1:12" x14ac:dyDescent="0.25">
      <c r="A7029" s="561" t="s">
        <v>4922</v>
      </c>
      <c r="B7029" s="561" t="s">
        <v>6007</v>
      </c>
      <c r="C7029" s="561" t="s">
        <v>6284</v>
      </c>
      <c r="D7029" s="561" t="s">
        <v>6285</v>
      </c>
      <c r="E7029" s="562" t="s">
        <v>22</v>
      </c>
      <c r="F7029" s="561" t="s">
        <v>22</v>
      </c>
      <c r="G7029" s="561" t="s">
        <v>35719</v>
      </c>
      <c r="H7029" s="561" t="s">
        <v>6882</v>
      </c>
      <c r="I7029" s="561" t="s">
        <v>35517</v>
      </c>
      <c r="J7029" s="561" t="s">
        <v>24</v>
      </c>
      <c r="K7029" s="562" t="s">
        <v>39050</v>
      </c>
      <c r="L7029" s="561" t="s">
        <v>6617</v>
      </c>
    </row>
    <row r="7030" spans="1:12" x14ac:dyDescent="0.25">
      <c r="A7030" s="561" t="s">
        <v>4922</v>
      </c>
      <c r="B7030" s="561" t="s">
        <v>6007</v>
      </c>
      <c r="C7030" s="561" t="s">
        <v>6284</v>
      </c>
      <c r="D7030" s="561" t="s">
        <v>6285</v>
      </c>
      <c r="E7030" s="562" t="s">
        <v>22</v>
      </c>
      <c r="F7030" s="561" t="s">
        <v>22</v>
      </c>
      <c r="G7030" s="561" t="s">
        <v>35721</v>
      </c>
      <c r="H7030" s="561" t="s">
        <v>6891</v>
      </c>
      <c r="I7030" s="561" t="s">
        <v>709</v>
      </c>
      <c r="J7030" s="561" t="s">
        <v>24</v>
      </c>
      <c r="K7030" s="562" t="s">
        <v>4683</v>
      </c>
      <c r="L7030" s="561" t="s">
        <v>6617</v>
      </c>
    </row>
    <row r="7031" spans="1:12" x14ac:dyDescent="0.25">
      <c r="A7031" s="561" t="s">
        <v>4922</v>
      </c>
      <c r="B7031" s="561" t="s">
        <v>6007</v>
      </c>
      <c r="C7031" s="561" t="s">
        <v>6284</v>
      </c>
      <c r="D7031" s="561" t="s">
        <v>6285</v>
      </c>
      <c r="E7031" s="562" t="s">
        <v>22</v>
      </c>
      <c r="F7031" s="561" t="s">
        <v>22</v>
      </c>
      <c r="G7031" s="561" t="s">
        <v>35723</v>
      </c>
      <c r="H7031" s="561" t="s">
        <v>6891</v>
      </c>
      <c r="I7031" s="561" t="s">
        <v>35517</v>
      </c>
      <c r="J7031" s="561" t="s">
        <v>24</v>
      </c>
      <c r="K7031" s="562" t="s">
        <v>39051</v>
      </c>
      <c r="L7031" s="561" t="s">
        <v>6617</v>
      </c>
    </row>
    <row r="7032" spans="1:12" x14ac:dyDescent="0.25">
      <c r="A7032" s="561" t="s">
        <v>4922</v>
      </c>
      <c r="B7032" s="561" t="s">
        <v>6007</v>
      </c>
      <c r="C7032" s="561" t="s">
        <v>6284</v>
      </c>
      <c r="D7032" s="561" t="s">
        <v>6285</v>
      </c>
      <c r="E7032" s="562" t="s">
        <v>22</v>
      </c>
      <c r="F7032" s="561" t="s">
        <v>22</v>
      </c>
      <c r="G7032" s="561" t="s">
        <v>35725</v>
      </c>
      <c r="H7032" s="561" t="s">
        <v>6892</v>
      </c>
      <c r="I7032" s="561" t="s">
        <v>709</v>
      </c>
      <c r="J7032" s="561" t="s">
        <v>24</v>
      </c>
      <c r="K7032" s="562" t="s">
        <v>1061</v>
      </c>
      <c r="L7032" s="561" t="s">
        <v>6617</v>
      </c>
    </row>
    <row r="7033" spans="1:12" x14ac:dyDescent="0.25">
      <c r="A7033" s="561" t="s">
        <v>4922</v>
      </c>
      <c r="B7033" s="561" t="s">
        <v>6007</v>
      </c>
      <c r="C7033" s="561" t="s">
        <v>6284</v>
      </c>
      <c r="D7033" s="561" t="s">
        <v>6285</v>
      </c>
      <c r="E7033" s="562" t="s">
        <v>22</v>
      </c>
      <c r="F7033" s="561" t="s">
        <v>22</v>
      </c>
      <c r="G7033" s="561" t="s">
        <v>35726</v>
      </c>
      <c r="H7033" s="561" t="s">
        <v>6893</v>
      </c>
      <c r="I7033" s="561" t="s">
        <v>35517</v>
      </c>
      <c r="J7033" s="561" t="s">
        <v>24</v>
      </c>
      <c r="K7033" s="562" t="s">
        <v>32155</v>
      </c>
      <c r="L7033" s="561" t="s">
        <v>6617</v>
      </c>
    </row>
    <row r="7034" spans="1:12" x14ac:dyDescent="0.25">
      <c r="A7034" s="561" t="s">
        <v>4922</v>
      </c>
      <c r="B7034" s="561" t="s">
        <v>6007</v>
      </c>
      <c r="C7034" s="561" t="s">
        <v>6284</v>
      </c>
      <c r="D7034" s="561" t="s">
        <v>6285</v>
      </c>
      <c r="E7034" s="562" t="s">
        <v>22</v>
      </c>
      <c r="F7034" s="561" t="s">
        <v>22</v>
      </c>
      <c r="G7034" s="561" t="s">
        <v>35728</v>
      </c>
      <c r="H7034" s="561" t="s">
        <v>6894</v>
      </c>
      <c r="I7034" s="561" t="s">
        <v>709</v>
      </c>
      <c r="J7034" s="561" t="s">
        <v>24</v>
      </c>
      <c r="K7034" s="562" t="s">
        <v>38406</v>
      </c>
      <c r="L7034" s="561" t="s">
        <v>6617</v>
      </c>
    </row>
    <row r="7035" spans="1:12" x14ac:dyDescent="0.25">
      <c r="A7035" s="561" t="s">
        <v>4922</v>
      </c>
      <c r="B7035" s="561" t="s">
        <v>6007</v>
      </c>
      <c r="C7035" s="561" t="s">
        <v>6284</v>
      </c>
      <c r="D7035" s="561" t="s">
        <v>6285</v>
      </c>
      <c r="E7035" s="562" t="s">
        <v>22</v>
      </c>
      <c r="F7035" s="561" t="s">
        <v>22</v>
      </c>
      <c r="G7035" s="561" t="s">
        <v>35729</v>
      </c>
      <c r="H7035" s="561" t="s">
        <v>6895</v>
      </c>
      <c r="I7035" s="561" t="s">
        <v>709</v>
      </c>
      <c r="J7035" s="561" t="s">
        <v>24</v>
      </c>
      <c r="K7035" s="562" t="s">
        <v>1103</v>
      </c>
      <c r="L7035" s="561" t="s">
        <v>6617</v>
      </c>
    </row>
    <row r="7036" spans="1:12" x14ac:dyDescent="0.25">
      <c r="A7036" s="561" t="s">
        <v>4922</v>
      </c>
      <c r="B7036" s="561" t="s">
        <v>6007</v>
      </c>
      <c r="C7036" s="561" t="s">
        <v>6284</v>
      </c>
      <c r="D7036" s="561" t="s">
        <v>6285</v>
      </c>
      <c r="E7036" s="562" t="s">
        <v>22</v>
      </c>
      <c r="F7036" s="561" t="s">
        <v>22</v>
      </c>
      <c r="G7036" s="561" t="s">
        <v>35730</v>
      </c>
      <c r="H7036" s="561" t="s">
        <v>6896</v>
      </c>
      <c r="I7036" s="561" t="s">
        <v>35517</v>
      </c>
      <c r="J7036" s="561" t="s">
        <v>24</v>
      </c>
      <c r="K7036" s="562" t="s">
        <v>7668</v>
      </c>
      <c r="L7036" s="561" t="s">
        <v>6617</v>
      </c>
    </row>
    <row r="7037" spans="1:12" x14ac:dyDescent="0.25">
      <c r="A7037" s="561" t="s">
        <v>4922</v>
      </c>
      <c r="B7037" s="561" t="s">
        <v>6007</v>
      </c>
      <c r="C7037" s="561" t="s">
        <v>6284</v>
      </c>
      <c r="D7037" s="561" t="s">
        <v>6285</v>
      </c>
      <c r="E7037" s="562" t="s">
        <v>22</v>
      </c>
      <c r="F7037" s="561" t="s">
        <v>22</v>
      </c>
      <c r="G7037" s="561" t="s">
        <v>35732</v>
      </c>
      <c r="H7037" s="561" t="s">
        <v>6897</v>
      </c>
      <c r="I7037" s="561" t="s">
        <v>35517</v>
      </c>
      <c r="J7037" s="561" t="s">
        <v>24</v>
      </c>
      <c r="K7037" s="562" t="s">
        <v>28562</v>
      </c>
      <c r="L7037" s="561" t="s">
        <v>6617</v>
      </c>
    </row>
    <row r="7038" spans="1:12" x14ac:dyDescent="0.25">
      <c r="A7038" s="561" t="s">
        <v>4922</v>
      </c>
      <c r="B7038" s="561" t="s">
        <v>6007</v>
      </c>
      <c r="C7038" s="561" t="s">
        <v>6284</v>
      </c>
      <c r="D7038" s="561" t="s">
        <v>6285</v>
      </c>
      <c r="E7038" s="562" t="s">
        <v>22</v>
      </c>
      <c r="F7038" s="561" t="s">
        <v>22</v>
      </c>
      <c r="G7038" s="561" t="s">
        <v>35733</v>
      </c>
      <c r="H7038" s="561" t="s">
        <v>6898</v>
      </c>
      <c r="I7038" s="561" t="s">
        <v>35517</v>
      </c>
      <c r="J7038" s="561" t="s">
        <v>24</v>
      </c>
      <c r="K7038" s="562" t="s">
        <v>32911</v>
      </c>
      <c r="L7038" s="561" t="s">
        <v>6617</v>
      </c>
    </row>
    <row r="7039" spans="1:12" x14ac:dyDescent="0.25">
      <c r="A7039" s="561" t="s">
        <v>4922</v>
      </c>
      <c r="B7039" s="561" t="s">
        <v>6007</v>
      </c>
      <c r="C7039" s="561" t="s">
        <v>6284</v>
      </c>
      <c r="D7039" s="561" t="s">
        <v>6285</v>
      </c>
      <c r="E7039" s="562" t="s">
        <v>22</v>
      </c>
      <c r="F7039" s="561" t="s">
        <v>22</v>
      </c>
      <c r="G7039" s="561" t="s">
        <v>35734</v>
      </c>
      <c r="H7039" s="561" t="s">
        <v>6900</v>
      </c>
      <c r="I7039" s="561" t="s">
        <v>35517</v>
      </c>
      <c r="J7039" s="561" t="s">
        <v>24</v>
      </c>
      <c r="K7039" s="562" t="s">
        <v>28513</v>
      </c>
      <c r="L7039" s="561" t="s">
        <v>6617</v>
      </c>
    </row>
    <row r="7040" spans="1:12" x14ac:dyDescent="0.25">
      <c r="A7040" s="561" t="s">
        <v>4922</v>
      </c>
      <c r="B7040" s="561" t="s">
        <v>6007</v>
      </c>
      <c r="C7040" s="561" t="s">
        <v>6284</v>
      </c>
      <c r="D7040" s="561" t="s">
        <v>6285</v>
      </c>
      <c r="E7040" s="562" t="s">
        <v>22</v>
      </c>
      <c r="F7040" s="561" t="s">
        <v>22</v>
      </c>
      <c r="G7040" s="561" t="s">
        <v>35735</v>
      </c>
      <c r="H7040" s="561" t="s">
        <v>6901</v>
      </c>
      <c r="I7040" s="561" t="s">
        <v>35517</v>
      </c>
      <c r="J7040" s="561" t="s">
        <v>24</v>
      </c>
      <c r="K7040" s="562" t="s">
        <v>8482</v>
      </c>
      <c r="L7040" s="561" t="s">
        <v>6617</v>
      </c>
    </row>
    <row r="7041" spans="1:12" x14ac:dyDescent="0.25">
      <c r="A7041" s="561" t="s">
        <v>4922</v>
      </c>
      <c r="B7041" s="561" t="s">
        <v>6007</v>
      </c>
      <c r="C7041" s="561" t="s">
        <v>6284</v>
      </c>
      <c r="D7041" s="561" t="s">
        <v>6285</v>
      </c>
      <c r="E7041" s="562" t="s">
        <v>22</v>
      </c>
      <c r="F7041" s="561" t="s">
        <v>22</v>
      </c>
      <c r="G7041" s="561" t="s">
        <v>35736</v>
      </c>
      <c r="H7041" s="561" t="s">
        <v>6902</v>
      </c>
      <c r="I7041" s="561" t="s">
        <v>35517</v>
      </c>
      <c r="J7041" s="561" t="s">
        <v>24</v>
      </c>
      <c r="K7041" s="562" t="s">
        <v>8059</v>
      </c>
      <c r="L7041" s="561" t="s">
        <v>6617</v>
      </c>
    </row>
    <row r="7042" spans="1:12" x14ac:dyDescent="0.25">
      <c r="A7042" s="561" t="s">
        <v>4922</v>
      </c>
      <c r="B7042" s="561" t="s">
        <v>6007</v>
      </c>
      <c r="C7042" s="561" t="s">
        <v>6284</v>
      </c>
      <c r="D7042" s="561" t="s">
        <v>6285</v>
      </c>
      <c r="E7042" s="562" t="s">
        <v>22</v>
      </c>
      <c r="F7042" s="561" t="s">
        <v>22</v>
      </c>
      <c r="G7042" s="561" t="s">
        <v>35737</v>
      </c>
      <c r="H7042" s="561" t="s">
        <v>6904</v>
      </c>
      <c r="I7042" s="561" t="s">
        <v>35517</v>
      </c>
      <c r="J7042" s="561" t="s">
        <v>24</v>
      </c>
      <c r="K7042" s="562" t="s">
        <v>4604</v>
      </c>
      <c r="L7042" s="561" t="s">
        <v>6617</v>
      </c>
    </row>
    <row r="7043" spans="1:12" x14ac:dyDescent="0.25">
      <c r="A7043" s="561" t="s">
        <v>4922</v>
      </c>
      <c r="B7043" s="561" t="s">
        <v>6007</v>
      </c>
      <c r="C7043" s="561" t="s">
        <v>6284</v>
      </c>
      <c r="D7043" s="561" t="s">
        <v>6285</v>
      </c>
      <c r="E7043" s="562" t="s">
        <v>22</v>
      </c>
      <c r="F7043" s="561" t="s">
        <v>22</v>
      </c>
      <c r="G7043" s="561" t="s">
        <v>35738</v>
      </c>
      <c r="H7043" s="561" t="s">
        <v>6905</v>
      </c>
      <c r="I7043" s="561" t="s">
        <v>35517</v>
      </c>
      <c r="J7043" s="561" t="s">
        <v>24</v>
      </c>
      <c r="K7043" s="562" t="s">
        <v>39052</v>
      </c>
      <c r="L7043" s="561" t="s">
        <v>6617</v>
      </c>
    </row>
    <row r="7044" spans="1:12" x14ac:dyDescent="0.25">
      <c r="A7044" s="561" t="s">
        <v>4922</v>
      </c>
      <c r="B7044" s="561" t="s">
        <v>6007</v>
      </c>
      <c r="C7044" s="561" t="s">
        <v>6284</v>
      </c>
      <c r="D7044" s="561" t="s">
        <v>6285</v>
      </c>
      <c r="E7044" s="562" t="s">
        <v>22</v>
      </c>
      <c r="F7044" s="561" t="s">
        <v>22</v>
      </c>
      <c r="G7044" s="561" t="s">
        <v>35739</v>
      </c>
      <c r="H7044" s="561" t="s">
        <v>6906</v>
      </c>
      <c r="I7044" s="561" t="s">
        <v>35517</v>
      </c>
      <c r="J7044" s="561" t="s">
        <v>24</v>
      </c>
      <c r="K7044" s="562" t="s">
        <v>30942</v>
      </c>
      <c r="L7044" s="561" t="s">
        <v>6617</v>
      </c>
    </row>
    <row r="7045" spans="1:12" x14ac:dyDescent="0.25">
      <c r="A7045" s="561" t="s">
        <v>4922</v>
      </c>
      <c r="B7045" s="561" t="s">
        <v>6007</v>
      </c>
      <c r="C7045" s="561" t="s">
        <v>6284</v>
      </c>
      <c r="D7045" s="561" t="s">
        <v>6285</v>
      </c>
      <c r="E7045" s="562" t="s">
        <v>22</v>
      </c>
      <c r="F7045" s="561" t="s">
        <v>22</v>
      </c>
      <c r="G7045" s="561" t="s">
        <v>35740</v>
      </c>
      <c r="H7045" s="561" t="s">
        <v>6907</v>
      </c>
      <c r="I7045" s="561" t="s">
        <v>35517</v>
      </c>
      <c r="J7045" s="561" t="s">
        <v>24</v>
      </c>
      <c r="K7045" s="562" t="s">
        <v>32840</v>
      </c>
      <c r="L7045" s="561" t="s">
        <v>6617</v>
      </c>
    </row>
    <row r="7046" spans="1:12" x14ac:dyDescent="0.25">
      <c r="A7046" s="561" t="s">
        <v>4922</v>
      </c>
      <c r="B7046" s="561" t="s">
        <v>6007</v>
      </c>
      <c r="C7046" s="561" t="s">
        <v>6284</v>
      </c>
      <c r="D7046" s="561" t="s">
        <v>6285</v>
      </c>
      <c r="E7046" s="562" t="s">
        <v>22</v>
      </c>
      <c r="F7046" s="561" t="s">
        <v>22</v>
      </c>
      <c r="G7046" s="561" t="s">
        <v>35741</v>
      </c>
      <c r="H7046" s="561" t="s">
        <v>6908</v>
      </c>
      <c r="I7046" s="561" t="s">
        <v>35517</v>
      </c>
      <c r="J7046" s="561" t="s">
        <v>24</v>
      </c>
      <c r="K7046" s="562" t="s">
        <v>8439</v>
      </c>
      <c r="L7046" s="561" t="s">
        <v>6617</v>
      </c>
    </row>
    <row r="7047" spans="1:12" x14ac:dyDescent="0.25">
      <c r="A7047" s="561" t="s">
        <v>4922</v>
      </c>
      <c r="B7047" s="561" t="s">
        <v>6007</v>
      </c>
      <c r="C7047" s="561" t="s">
        <v>6284</v>
      </c>
      <c r="D7047" s="561" t="s">
        <v>6285</v>
      </c>
      <c r="E7047" s="562" t="s">
        <v>22</v>
      </c>
      <c r="F7047" s="561" t="s">
        <v>22</v>
      </c>
      <c r="G7047" s="561" t="s">
        <v>35742</v>
      </c>
      <c r="H7047" s="561" t="s">
        <v>6909</v>
      </c>
      <c r="I7047" s="561" t="s">
        <v>35517</v>
      </c>
      <c r="J7047" s="561" t="s">
        <v>24</v>
      </c>
      <c r="K7047" s="562" t="s">
        <v>31990</v>
      </c>
      <c r="L7047" s="561" t="s">
        <v>6617</v>
      </c>
    </row>
    <row r="7048" spans="1:12" x14ac:dyDescent="0.25">
      <c r="A7048" s="561" t="s">
        <v>4922</v>
      </c>
      <c r="B7048" s="561" t="s">
        <v>6007</v>
      </c>
      <c r="C7048" s="561" t="s">
        <v>6284</v>
      </c>
      <c r="D7048" s="561" t="s">
        <v>6285</v>
      </c>
      <c r="E7048" s="562" t="s">
        <v>22</v>
      </c>
      <c r="F7048" s="561" t="s">
        <v>22</v>
      </c>
      <c r="G7048" s="561" t="s">
        <v>35743</v>
      </c>
      <c r="H7048" s="561" t="s">
        <v>6910</v>
      </c>
      <c r="I7048" s="561" t="s">
        <v>35517</v>
      </c>
      <c r="J7048" s="561" t="s">
        <v>24</v>
      </c>
      <c r="K7048" s="562" t="s">
        <v>7622</v>
      </c>
      <c r="L7048" s="561" t="s">
        <v>6617</v>
      </c>
    </row>
    <row r="7049" spans="1:12" x14ac:dyDescent="0.25">
      <c r="A7049" s="561" t="s">
        <v>4922</v>
      </c>
      <c r="B7049" s="561" t="s">
        <v>6007</v>
      </c>
      <c r="C7049" s="561" t="s">
        <v>6284</v>
      </c>
      <c r="D7049" s="561" t="s">
        <v>6285</v>
      </c>
      <c r="E7049" s="562" t="s">
        <v>22</v>
      </c>
      <c r="F7049" s="561" t="s">
        <v>22</v>
      </c>
      <c r="G7049" s="561" t="s">
        <v>35744</v>
      </c>
      <c r="H7049" s="561" t="s">
        <v>6911</v>
      </c>
      <c r="I7049" s="561" t="s">
        <v>35517</v>
      </c>
      <c r="J7049" s="561" t="s">
        <v>24</v>
      </c>
      <c r="K7049" s="562" t="s">
        <v>32840</v>
      </c>
      <c r="L7049" s="561" t="s">
        <v>6617</v>
      </c>
    </row>
    <row r="7050" spans="1:12" x14ac:dyDescent="0.25">
      <c r="A7050" s="561" t="s">
        <v>4922</v>
      </c>
      <c r="B7050" s="561" t="s">
        <v>6007</v>
      </c>
      <c r="C7050" s="561" t="s">
        <v>6284</v>
      </c>
      <c r="D7050" s="561" t="s">
        <v>6285</v>
      </c>
      <c r="E7050" s="562" t="s">
        <v>22</v>
      </c>
      <c r="F7050" s="561" t="s">
        <v>22</v>
      </c>
      <c r="G7050" s="561" t="s">
        <v>35745</v>
      </c>
      <c r="H7050" s="561" t="s">
        <v>6912</v>
      </c>
      <c r="I7050" s="561" t="s">
        <v>35517</v>
      </c>
      <c r="J7050" s="561" t="s">
        <v>24</v>
      </c>
      <c r="K7050" s="562" t="s">
        <v>8714</v>
      </c>
      <c r="L7050" s="561" t="s">
        <v>6617</v>
      </c>
    </row>
    <row r="7051" spans="1:12" x14ac:dyDescent="0.25">
      <c r="A7051" s="561" t="s">
        <v>4922</v>
      </c>
      <c r="B7051" s="561" t="s">
        <v>6007</v>
      </c>
      <c r="C7051" s="561" t="s">
        <v>6284</v>
      </c>
      <c r="D7051" s="561" t="s">
        <v>6285</v>
      </c>
      <c r="E7051" s="562" t="s">
        <v>22</v>
      </c>
      <c r="F7051" s="561" t="s">
        <v>22</v>
      </c>
      <c r="G7051" s="561" t="s">
        <v>35746</v>
      </c>
      <c r="H7051" s="561" t="s">
        <v>6913</v>
      </c>
      <c r="I7051" s="561" t="s">
        <v>35517</v>
      </c>
      <c r="J7051" s="561" t="s">
        <v>24</v>
      </c>
      <c r="K7051" s="562" t="s">
        <v>2169</v>
      </c>
      <c r="L7051" s="561" t="s">
        <v>6617</v>
      </c>
    </row>
    <row r="7052" spans="1:12" x14ac:dyDescent="0.25">
      <c r="A7052" s="561" t="s">
        <v>4922</v>
      </c>
      <c r="B7052" s="561" t="s">
        <v>6007</v>
      </c>
      <c r="C7052" s="561" t="s">
        <v>6284</v>
      </c>
      <c r="D7052" s="561" t="s">
        <v>6285</v>
      </c>
      <c r="E7052" s="562" t="s">
        <v>22</v>
      </c>
      <c r="F7052" s="561" t="s">
        <v>22</v>
      </c>
      <c r="G7052" s="561" t="s">
        <v>35747</v>
      </c>
      <c r="H7052" s="561" t="s">
        <v>6915</v>
      </c>
      <c r="I7052" s="561" t="s">
        <v>35517</v>
      </c>
      <c r="J7052" s="561" t="s">
        <v>24</v>
      </c>
      <c r="K7052" s="562" t="s">
        <v>7459</v>
      </c>
      <c r="L7052" s="561" t="s">
        <v>6617</v>
      </c>
    </row>
    <row r="7053" spans="1:12" x14ac:dyDescent="0.25">
      <c r="A7053" s="561" t="s">
        <v>4922</v>
      </c>
      <c r="B7053" s="561" t="s">
        <v>6007</v>
      </c>
      <c r="C7053" s="561" t="s">
        <v>6284</v>
      </c>
      <c r="D7053" s="561" t="s">
        <v>6285</v>
      </c>
      <c r="E7053" s="562" t="s">
        <v>22</v>
      </c>
      <c r="F7053" s="561" t="s">
        <v>22</v>
      </c>
      <c r="G7053" s="561" t="s">
        <v>35748</v>
      </c>
      <c r="H7053" s="561" t="s">
        <v>6917</v>
      </c>
      <c r="I7053" s="561" t="s">
        <v>35517</v>
      </c>
      <c r="J7053" s="561" t="s">
        <v>24</v>
      </c>
      <c r="K7053" s="562" t="s">
        <v>39053</v>
      </c>
      <c r="L7053" s="561" t="s">
        <v>6617</v>
      </c>
    </row>
    <row r="7054" spans="1:12" x14ac:dyDescent="0.25">
      <c r="A7054" s="561" t="s">
        <v>4922</v>
      </c>
      <c r="B7054" s="561" t="s">
        <v>6007</v>
      </c>
      <c r="C7054" s="561" t="s">
        <v>6284</v>
      </c>
      <c r="D7054" s="561" t="s">
        <v>6285</v>
      </c>
      <c r="E7054" s="562" t="s">
        <v>22</v>
      </c>
      <c r="F7054" s="561" t="s">
        <v>22</v>
      </c>
      <c r="G7054" s="561" t="s">
        <v>35749</v>
      </c>
      <c r="H7054" s="561" t="s">
        <v>6918</v>
      </c>
      <c r="I7054" s="561" t="s">
        <v>35517</v>
      </c>
      <c r="J7054" s="561" t="s">
        <v>24</v>
      </c>
      <c r="K7054" s="562" t="s">
        <v>469</v>
      </c>
      <c r="L7054" s="561" t="s">
        <v>6617</v>
      </c>
    </row>
    <row r="7055" spans="1:12" x14ac:dyDescent="0.25">
      <c r="A7055" s="561" t="s">
        <v>4922</v>
      </c>
      <c r="B7055" s="561" t="s">
        <v>6007</v>
      </c>
      <c r="C7055" s="561" t="s">
        <v>6284</v>
      </c>
      <c r="D7055" s="561" t="s">
        <v>6285</v>
      </c>
      <c r="E7055" s="562" t="s">
        <v>22</v>
      </c>
      <c r="F7055" s="561" t="s">
        <v>22</v>
      </c>
      <c r="G7055" s="561" t="s">
        <v>35750</v>
      </c>
      <c r="H7055" s="561" t="s">
        <v>6919</v>
      </c>
      <c r="I7055" s="561" t="s">
        <v>35517</v>
      </c>
      <c r="J7055" s="561" t="s">
        <v>24</v>
      </c>
      <c r="K7055" s="562" t="s">
        <v>39054</v>
      </c>
      <c r="L7055" s="561" t="s">
        <v>6617</v>
      </c>
    </row>
    <row r="7056" spans="1:12" x14ac:dyDescent="0.25">
      <c r="A7056" s="561" t="s">
        <v>4922</v>
      </c>
      <c r="B7056" s="561" t="s">
        <v>6007</v>
      </c>
      <c r="C7056" s="561" t="s">
        <v>6284</v>
      </c>
      <c r="D7056" s="561" t="s">
        <v>6285</v>
      </c>
      <c r="E7056" s="562" t="s">
        <v>22</v>
      </c>
      <c r="F7056" s="561" t="s">
        <v>22</v>
      </c>
      <c r="G7056" s="561" t="s">
        <v>35751</v>
      </c>
      <c r="H7056" s="561" t="s">
        <v>6922</v>
      </c>
      <c r="I7056" s="561" t="s">
        <v>35517</v>
      </c>
      <c r="J7056" s="561" t="s">
        <v>24</v>
      </c>
      <c r="K7056" s="562" t="s">
        <v>6876</v>
      </c>
      <c r="L7056" s="561" t="s">
        <v>6617</v>
      </c>
    </row>
    <row r="7057" spans="1:12" x14ac:dyDescent="0.25">
      <c r="A7057" s="561" t="s">
        <v>4922</v>
      </c>
      <c r="B7057" s="561" t="s">
        <v>6007</v>
      </c>
      <c r="C7057" s="561" t="s">
        <v>6284</v>
      </c>
      <c r="D7057" s="561" t="s">
        <v>6285</v>
      </c>
      <c r="E7057" s="562" t="s">
        <v>22</v>
      </c>
      <c r="F7057" s="561" t="s">
        <v>22</v>
      </c>
      <c r="G7057" s="561" t="s">
        <v>35752</v>
      </c>
      <c r="H7057" s="561" t="s">
        <v>6923</v>
      </c>
      <c r="I7057" s="561" t="s">
        <v>35517</v>
      </c>
      <c r="J7057" s="561" t="s">
        <v>24</v>
      </c>
      <c r="K7057" s="562" t="s">
        <v>1053</v>
      </c>
      <c r="L7057" s="561" t="s">
        <v>6617</v>
      </c>
    </row>
    <row r="7058" spans="1:12" x14ac:dyDescent="0.25">
      <c r="A7058" s="561" t="s">
        <v>4922</v>
      </c>
      <c r="B7058" s="561" t="s">
        <v>6007</v>
      </c>
      <c r="C7058" s="561" t="s">
        <v>6284</v>
      </c>
      <c r="D7058" s="561" t="s">
        <v>6285</v>
      </c>
      <c r="E7058" s="562" t="s">
        <v>22</v>
      </c>
      <c r="F7058" s="561" t="s">
        <v>22</v>
      </c>
      <c r="G7058" s="561" t="s">
        <v>35753</v>
      </c>
      <c r="H7058" s="561" t="s">
        <v>6925</v>
      </c>
      <c r="I7058" s="561" t="s">
        <v>35517</v>
      </c>
      <c r="J7058" s="561" t="s">
        <v>24</v>
      </c>
      <c r="K7058" s="562" t="s">
        <v>28507</v>
      </c>
      <c r="L7058" s="561" t="s">
        <v>6617</v>
      </c>
    </row>
    <row r="7059" spans="1:12" x14ac:dyDescent="0.25">
      <c r="A7059" s="561" t="s">
        <v>4922</v>
      </c>
      <c r="B7059" s="561" t="s">
        <v>6007</v>
      </c>
      <c r="C7059" s="561" t="s">
        <v>6284</v>
      </c>
      <c r="D7059" s="561" t="s">
        <v>6285</v>
      </c>
      <c r="E7059" s="562" t="s">
        <v>22</v>
      </c>
      <c r="F7059" s="561" t="s">
        <v>22</v>
      </c>
      <c r="G7059" s="561" t="s">
        <v>35754</v>
      </c>
      <c r="H7059" s="561" t="s">
        <v>6927</v>
      </c>
      <c r="I7059" s="561" t="s">
        <v>35517</v>
      </c>
      <c r="J7059" s="561" t="s">
        <v>24</v>
      </c>
      <c r="K7059" s="562" t="s">
        <v>30047</v>
      </c>
      <c r="L7059" s="561" t="s">
        <v>6617</v>
      </c>
    </row>
    <row r="7060" spans="1:12" x14ac:dyDescent="0.25">
      <c r="A7060" s="561" t="s">
        <v>4922</v>
      </c>
      <c r="B7060" s="561" t="s">
        <v>6007</v>
      </c>
      <c r="C7060" s="561" t="s">
        <v>6284</v>
      </c>
      <c r="D7060" s="561" t="s">
        <v>6285</v>
      </c>
      <c r="E7060" s="562" t="s">
        <v>22</v>
      </c>
      <c r="F7060" s="561" t="s">
        <v>22</v>
      </c>
      <c r="G7060" s="561" t="s">
        <v>35755</v>
      </c>
      <c r="H7060" s="561" t="s">
        <v>6928</v>
      </c>
      <c r="I7060" s="561" t="s">
        <v>35517</v>
      </c>
      <c r="J7060" s="561" t="s">
        <v>24</v>
      </c>
      <c r="K7060" s="562" t="s">
        <v>8266</v>
      </c>
      <c r="L7060" s="561" t="s">
        <v>6617</v>
      </c>
    </row>
    <row r="7061" spans="1:12" x14ac:dyDescent="0.25">
      <c r="A7061" s="561" t="s">
        <v>4922</v>
      </c>
      <c r="B7061" s="561" t="s">
        <v>6007</v>
      </c>
      <c r="C7061" s="561" t="s">
        <v>6284</v>
      </c>
      <c r="D7061" s="561" t="s">
        <v>6285</v>
      </c>
      <c r="E7061" s="562" t="s">
        <v>22</v>
      </c>
      <c r="F7061" s="561" t="s">
        <v>22</v>
      </c>
      <c r="G7061" s="561" t="s">
        <v>35756</v>
      </c>
      <c r="H7061" s="561" t="s">
        <v>6930</v>
      </c>
      <c r="I7061" s="561" t="s">
        <v>35517</v>
      </c>
      <c r="J7061" s="561" t="s">
        <v>24</v>
      </c>
      <c r="K7061" s="562" t="s">
        <v>7368</v>
      </c>
      <c r="L7061" s="561" t="s">
        <v>6617</v>
      </c>
    </row>
    <row r="7062" spans="1:12" x14ac:dyDescent="0.25">
      <c r="A7062" s="561" t="s">
        <v>4922</v>
      </c>
      <c r="B7062" s="561" t="s">
        <v>6007</v>
      </c>
      <c r="C7062" s="561" t="s">
        <v>6284</v>
      </c>
      <c r="D7062" s="561" t="s">
        <v>6285</v>
      </c>
      <c r="E7062" s="562" t="s">
        <v>22</v>
      </c>
      <c r="F7062" s="561" t="s">
        <v>22</v>
      </c>
      <c r="G7062" s="561" t="s">
        <v>35757</v>
      </c>
      <c r="H7062" s="561" t="s">
        <v>6932</v>
      </c>
      <c r="I7062" s="561" t="s">
        <v>35517</v>
      </c>
      <c r="J7062" s="561" t="s">
        <v>24</v>
      </c>
      <c r="K7062" s="562" t="s">
        <v>7319</v>
      </c>
      <c r="L7062" s="561" t="s">
        <v>6617</v>
      </c>
    </row>
    <row r="7063" spans="1:12" x14ac:dyDescent="0.25">
      <c r="A7063" s="561" t="s">
        <v>4922</v>
      </c>
      <c r="B7063" s="561" t="s">
        <v>6007</v>
      </c>
      <c r="C7063" s="561" t="s">
        <v>6284</v>
      </c>
      <c r="D7063" s="561" t="s">
        <v>6285</v>
      </c>
      <c r="E7063" s="562" t="s">
        <v>22</v>
      </c>
      <c r="F7063" s="561" t="s">
        <v>22</v>
      </c>
      <c r="G7063" s="561" t="s">
        <v>35759</v>
      </c>
      <c r="H7063" s="561" t="s">
        <v>6933</v>
      </c>
      <c r="I7063" s="561" t="s">
        <v>35517</v>
      </c>
      <c r="J7063" s="561" t="s">
        <v>24</v>
      </c>
      <c r="K7063" s="562" t="s">
        <v>7958</v>
      </c>
      <c r="L7063" s="561" t="s">
        <v>6617</v>
      </c>
    </row>
    <row r="7064" spans="1:12" x14ac:dyDescent="0.25">
      <c r="A7064" s="561" t="s">
        <v>4922</v>
      </c>
      <c r="B7064" s="561" t="s">
        <v>6007</v>
      </c>
      <c r="C7064" s="561" t="s">
        <v>6284</v>
      </c>
      <c r="D7064" s="561" t="s">
        <v>6285</v>
      </c>
      <c r="E7064" s="562" t="s">
        <v>22</v>
      </c>
      <c r="F7064" s="561" t="s">
        <v>22</v>
      </c>
      <c r="G7064" s="561" t="s">
        <v>35760</v>
      </c>
      <c r="H7064" s="561" t="s">
        <v>6934</v>
      </c>
      <c r="I7064" s="561" t="s">
        <v>35517</v>
      </c>
      <c r="J7064" s="561" t="s">
        <v>24</v>
      </c>
      <c r="K7064" s="562" t="s">
        <v>8118</v>
      </c>
      <c r="L7064" s="561" t="s">
        <v>6617</v>
      </c>
    </row>
    <row r="7065" spans="1:12" x14ac:dyDescent="0.25">
      <c r="A7065" s="561" t="s">
        <v>4922</v>
      </c>
      <c r="B7065" s="561" t="s">
        <v>6007</v>
      </c>
      <c r="C7065" s="561" t="s">
        <v>6284</v>
      </c>
      <c r="D7065" s="561" t="s">
        <v>6285</v>
      </c>
      <c r="E7065" s="562" t="s">
        <v>22</v>
      </c>
      <c r="F7065" s="561" t="s">
        <v>22</v>
      </c>
      <c r="G7065" s="561" t="s">
        <v>35761</v>
      </c>
      <c r="H7065" s="561" t="s">
        <v>6935</v>
      </c>
      <c r="I7065" s="561" t="s">
        <v>35517</v>
      </c>
      <c r="J7065" s="561" t="s">
        <v>24</v>
      </c>
      <c r="K7065" s="562" t="s">
        <v>1584</v>
      </c>
      <c r="L7065" s="561" t="s">
        <v>6617</v>
      </c>
    </row>
    <row r="7066" spans="1:12" x14ac:dyDescent="0.25">
      <c r="A7066" s="561" t="s">
        <v>4922</v>
      </c>
      <c r="B7066" s="561" t="s">
        <v>6007</v>
      </c>
      <c r="C7066" s="561" t="s">
        <v>6284</v>
      </c>
      <c r="D7066" s="561" t="s">
        <v>6285</v>
      </c>
      <c r="E7066" s="562" t="s">
        <v>22</v>
      </c>
      <c r="F7066" s="561" t="s">
        <v>22</v>
      </c>
      <c r="G7066" s="561" t="s">
        <v>35763</v>
      </c>
      <c r="H7066" s="561" t="s">
        <v>6936</v>
      </c>
      <c r="I7066" s="561" t="s">
        <v>35517</v>
      </c>
      <c r="J7066" s="561" t="s">
        <v>24</v>
      </c>
      <c r="K7066" s="562" t="s">
        <v>39055</v>
      </c>
      <c r="L7066" s="561" t="s">
        <v>6617</v>
      </c>
    </row>
    <row r="7067" spans="1:12" x14ac:dyDescent="0.25">
      <c r="A7067" s="561" t="s">
        <v>4922</v>
      </c>
      <c r="B7067" s="561" t="s">
        <v>6007</v>
      </c>
      <c r="C7067" s="561" t="s">
        <v>6284</v>
      </c>
      <c r="D7067" s="561" t="s">
        <v>6285</v>
      </c>
      <c r="E7067" s="562" t="s">
        <v>22</v>
      </c>
      <c r="F7067" s="561" t="s">
        <v>22</v>
      </c>
      <c r="G7067" s="561" t="s">
        <v>35764</v>
      </c>
      <c r="H7067" s="561" t="s">
        <v>6937</v>
      </c>
      <c r="I7067" s="561" t="s">
        <v>35517</v>
      </c>
      <c r="J7067" s="561" t="s">
        <v>24</v>
      </c>
      <c r="K7067" s="562" t="s">
        <v>39056</v>
      </c>
      <c r="L7067" s="561" t="s">
        <v>6617</v>
      </c>
    </row>
    <row r="7068" spans="1:12" x14ac:dyDescent="0.25">
      <c r="A7068" s="561" t="s">
        <v>4922</v>
      </c>
      <c r="B7068" s="561" t="s">
        <v>6007</v>
      </c>
      <c r="C7068" s="561" t="s">
        <v>6284</v>
      </c>
      <c r="D7068" s="561" t="s">
        <v>6285</v>
      </c>
      <c r="E7068" s="562" t="s">
        <v>22</v>
      </c>
      <c r="F7068" s="561" t="s">
        <v>22</v>
      </c>
      <c r="G7068" s="561" t="s">
        <v>35766</v>
      </c>
      <c r="H7068" s="561" t="s">
        <v>6938</v>
      </c>
      <c r="I7068" s="561" t="s">
        <v>35517</v>
      </c>
      <c r="J7068" s="561" t="s">
        <v>24</v>
      </c>
      <c r="K7068" s="562" t="s">
        <v>8087</v>
      </c>
      <c r="L7068" s="561" t="s">
        <v>6617</v>
      </c>
    </row>
    <row r="7069" spans="1:12" x14ac:dyDescent="0.25">
      <c r="A7069" s="561" t="s">
        <v>4922</v>
      </c>
      <c r="B7069" s="561" t="s">
        <v>6007</v>
      </c>
      <c r="C7069" s="561" t="s">
        <v>6284</v>
      </c>
      <c r="D7069" s="561" t="s">
        <v>6285</v>
      </c>
      <c r="E7069" s="562" t="s">
        <v>22</v>
      </c>
      <c r="F7069" s="561" t="s">
        <v>22</v>
      </c>
      <c r="G7069" s="561" t="s">
        <v>35767</v>
      </c>
      <c r="H7069" s="561" t="s">
        <v>6939</v>
      </c>
      <c r="I7069" s="561" t="s">
        <v>35517</v>
      </c>
      <c r="J7069" s="561" t="s">
        <v>24</v>
      </c>
      <c r="K7069" s="562" t="s">
        <v>6227</v>
      </c>
      <c r="L7069" s="561" t="s">
        <v>6617</v>
      </c>
    </row>
    <row r="7070" spans="1:12" x14ac:dyDescent="0.25">
      <c r="A7070" s="561" t="s">
        <v>4922</v>
      </c>
      <c r="B7070" s="561" t="s">
        <v>6007</v>
      </c>
      <c r="C7070" s="561" t="s">
        <v>6284</v>
      </c>
      <c r="D7070" s="561" t="s">
        <v>6285</v>
      </c>
      <c r="E7070" s="562" t="s">
        <v>22</v>
      </c>
      <c r="F7070" s="561" t="s">
        <v>22</v>
      </c>
      <c r="G7070" s="561" t="s">
        <v>35768</v>
      </c>
      <c r="H7070" s="561" t="s">
        <v>6940</v>
      </c>
      <c r="I7070" s="561" t="s">
        <v>35517</v>
      </c>
      <c r="J7070" s="561" t="s">
        <v>24</v>
      </c>
      <c r="K7070" s="562" t="s">
        <v>7756</v>
      </c>
      <c r="L7070" s="561" t="s">
        <v>6617</v>
      </c>
    </row>
    <row r="7071" spans="1:12" x14ac:dyDescent="0.25">
      <c r="A7071" s="561" t="s">
        <v>4922</v>
      </c>
      <c r="B7071" s="561" t="s">
        <v>6007</v>
      </c>
      <c r="C7071" s="561" t="s">
        <v>6284</v>
      </c>
      <c r="D7071" s="561" t="s">
        <v>6285</v>
      </c>
      <c r="E7071" s="562" t="s">
        <v>22</v>
      </c>
      <c r="F7071" s="561" t="s">
        <v>22</v>
      </c>
      <c r="G7071" s="561" t="s">
        <v>35770</v>
      </c>
      <c r="H7071" s="561" t="s">
        <v>6941</v>
      </c>
      <c r="I7071" s="561" t="s">
        <v>35517</v>
      </c>
      <c r="J7071" s="561" t="s">
        <v>24</v>
      </c>
      <c r="K7071" s="562" t="s">
        <v>30279</v>
      </c>
      <c r="L7071" s="561" t="s">
        <v>6617</v>
      </c>
    </row>
    <row r="7072" spans="1:12" x14ac:dyDescent="0.25">
      <c r="A7072" s="561" t="s">
        <v>4922</v>
      </c>
      <c r="B7072" s="561" t="s">
        <v>6007</v>
      </c>
      <c r="C7072" s="561" t="s">
        <v>6284</v>
      </c>
      <c r="D7072" s="561" t="s">
        <v>6285</v>
      </c>
      <c r="E7072" s="562" t="s">
        <v>22</v>
      </c>
      <c r="F7072" s="561" t="s">
        <v>22</v>
      </c>
      <c r="G7072" s="561" t="s">
        <v>35771</v>
      </c>
      <c r="H7072" s="561" t="s">
        <v>6942</v>
      </c>
      <c r="I7072" s="561" t="s">
        <v>35517</v>
      </c>
      <c r="J7072" s="561" t="s">
        <v>24</v>
      </c>
      <c r="K7072" s="562" t="s">
        <v>2711</v>
      </c>
      <c r="L7072" s="561" t="s">
        <v>6617</v>
      </c>
    </row>
    <row r="7073" spans="1:12" x14ac:dyDescent="0.25">
      <c r="A7073" s="561" t="s">
        <v>4922</v>
      </c>
      <c r="B7073" s="561" t="s">
        <v>6007</v>
      </c>
      <c r="C7073" s="561" t="s">
        <v>6284</v>
      </c>
      <c r="D7073" s="561" t="s">
        <v>6285</v>
      </c>
      <c r="E7073" s="562" t="s">
        <v>22</v>
      </c>
      <c r="F7073" s="561" t="s">
        <v>22</v>
      </c>
      <c r="G7073" s="561" t="s">
        <v>35772</v>
      </c>
      <c r="H7073" s="561" t="s">
        <v>6943</v>
      </c>
      <c r="I7073" s="561" t="s">
        <v>35517</v>
      </c>
      <c r="J7073" s="561" t="s">
        <v>24</v>
      </c>
      <c r="K7073" s="562" t="s">
        <v>36046</v>
      </c>
      <c r="L7073" s="561" t="s">
        <v>6617</v>
      </c>
    </row>
    <row r="7074" spans="1:12" x14ac:dyDescent="0.25">
      <c r="A7074" s="561" t="s">
        <v>4922</v>
      </c>
      <c r="B7074" s="561" t="s">
        <v>6007</v>
      </c>
      <c r="C7074" s="561" t="s">
        <v>6284</v>
      </c>
      <c r="D7074" s="561" t="s">
        <v>6285</v>
      </c>
      <c r="E7074" s="562" t="s">
        <v>22</v>
      </c>
      <c r="F7074" s="561" t="s">
        <v>22</v>
      </c>
      <c r="G7074" s="561" t="s">
        <v>35774</v>
      </c>
      <c r="H7074" s="561" t="s">
        <v>6944</v>
      </c>
      <c r="I7074" s="561" t="s">
        <v>35517</v>
      </c>
      <c r="J7074" s="561" t="s">
        <v>24</v>
      </c>
      <c r="K7074" s="562" t="s">
        <v>29045</v>
      </c>
      <c r="L7074" s="561" t="s">
        <v>6617</v>
      </c>
    </row>
    <row r="7075" spans="1:12" x14ac:dyDescent="0.25">
      <c r="A7075" s="561" t="s">
        <v>4922</v>
      </c>
      <c r="B7075" s="561" t="s">
        <v>6007</v>
      </c>
      <c r="C7075" s="561" t="s">
        <v>6284</v>
      </c>
      <c r="D7075" s="561" t="s">
        <v>6285</v>
      </c>
      <c r="E7075" s="562" t="s">
        <v>22</v>
      </c>
      <c r="F7075" s="561" t="s">
        <v>22</v>
      </c>
      <c r="G7075" s="561" t="s">
        <v>35775</v>
      </c>
      <c r="H7075" s="561" t="s">
        <v>6945</v>
      </c>
      <c r="I7075" s="561" t="s">
        <v>35517</v>
      </c>
      <c r="J7075" s="561" t="s">
        <v>24</v>
      </c>
      <c r="K7075" s="562" t="s">
        <v>2708</v>
      </c>
      <c r="L7075" s="561" t="s">
        <v>6617</v>
      </c>
    </row>
    <row r="7076" spans="1:12" x14ac:dyDescent="0.25">
      <c r="A7076" s="561" t="s">
        <v>4922</v>
      </c>
      <c r="B7076" s="561" t="s">
        <v>6007</v>
      </c>
      <c r="C7076" s="561" t="s">
        <v>6284</v>
      </c>
      <c r="D7076" s="561" t="s">
        <v>6285</v>
      </c>
      <c r="E7076" s="562" t="s">
        <v>22</v>
      </c>
      <c r="F7076" s="561" t="s">
        <v>22</v>
      </c>
      <c r="G7076" s="561" t="s">
        <v>35776</v>
      </c>
      <c r="H7076" s="561" t="s">
        <v>6946</v>
      </c>
      <c r="I7076" s="561" t="s">
        <v>35517</v>
      </c>
      <c r="J7076" s="561" t="s">
        <v>24</v>
      </c>
      <c r="K7076" s="562" t="s">
        <v>2570</v>
      </c>
      <c r="L7076" s="561" t="s">
        <v>6617</v>
      </c>
    </row>
    <row r="7077" spans="1:12" x14ac:dyDescent="0.25">
      <c r="A7077" s="561" t="s">
        <v>4922</v>
      </c>
      <c r="B7077" s="561" t="s">
        <v>6007</v>
      </c>
      <c r="C7077" s="561" t="s">
        <v>6284</v>
      </c>
      <c r="D7077" s="561" t="s">
        <v>6285</v>
      </c>
      <c r="E7077" s="562" t="s">
        <v>22</v>
      </c>
      <c r="F7077" s="561" t="s">
        <v>22</v>
      </c>
      <c r="G7077" s="561" t="s">
        <v>35777</v>
      </c>
      <c r="H7077" s="561" t="s">
        <v>6948</v>
      </c>
      <c r="I7077" s="561" t="s">
        <v>35517</v>
      </c>
      <c r="J7077" s="561" t="s">
        <v>24</v>
      </c>
      <c r="K7077" s="562" t="s">
        <v>8700</v>
      </c>
      <c r="L7077" s="561" t="s">
        <v>6617</v>
      </c>
    </row>
    <row r="7078" spans="1:12" x14ac:dyDescent="0.25">
      <c r="A7078" s="561" t="s">
        <v>4922</v>
      </c>
      <c r="B7078" s="561" t="s">
        <v>6007</v>
      </c>
      <c r="C7078" s="561" t="s">
        <v>6284</v>
      </c>
      <c r="D7078" s="561" t="s">
        <v>6285</v>
      </c>
      <c r="E7078" s="562" t="s">
        <v>22</v>
      </c>
      <c r="F7078" s="561" t="s">
        <v>22</v>
      </c>
      <c r="G7078" s="561" t="s">
        <v>35779</v>
      </c>
      <c r="H7078" s="561" t="s">
        <v>6949</v>
      </c>
      <c r="I7078" s="561" t="s">
        <v>35517</v>
      </c>
      <c r="J7078" s="561" t="s">
        <v>24</v>
      </c>
      <c r="K7078" s="562" t="s">
        <v>4153</v>
      </c>
      <c r="L7078" s="561" t="s">
        <v>6617</v>
      </c>
    </row>
    <row r="7079" spans="1:12" x14ac:dyDescent="0.25">
      <c r="A7079" s="561" t="s">
        <v>4922</v>
      </c>
      <c r="B7079" s="561" t="s">
        <v>6007</v>
      </c>
      <c r="C7079" s="561" t="s">
        <v>6284</v>
      </c>
      <c r="D7079" s="561" t="s">
        <v>6285</v>
      </c>
      <c r="E7079" s="562" t="s">
        <v>22</v>
      </c>
      <c r="F7079" s="561" t="s">
        <v>22</v>
      </c>
      <c r="G7079" s="561" t="s">
        <v>35781</v>
      </c>
      <c r="H7079" s="561" t="s">
        <v>6950</v>
      </c>
      <c r="I7079" s="561" t="s">
        <v>35517</v>
      </c>
      <c r="J7079" s="561" t="s">
        <v>24</v>
      </c>
      <c r="K7079" s="562" t="s">
        <v>29824</v>
      </c>
      <c r="L7079" s="561" t="s">
        <v>6617</v>
      </c>
    </row>
    <row r="7080" spans="1:12" x14ac:dyDescent="0.25">
      <c r="A7080" s="561" t="s">
        <v>4922</v>
      </c>
      <c r="B7080" s="561" t="s">
        <v>6007</v>
      </c>
      <c r="C7080" s="561" t="s">
        <v>6284</v>
      </c>
      <c r="D7080" s="561" t="s">
        <v>6285</v>
      </c>
      <c r="E7080" s="562" t="s">
        <v>22</v>
      </c>
      <c r="F7080" s="561" t="s">
        <v>22</v>
      </c>
      <c r="G7080" s="561" t="s">
        <v>35782</v>
      </c>
      <c r="H7080" s="561" t="s">
        <v>6951</v>
      </c>
      <c r="I7080" s="561" t="s">
        <v>35517</v>
      </c>
      <c r="J7080" s="561" t="s">
        <v>24</v>
      </c>
      <c r="K7080" s="562" t="s">
        <v>1958</v>
      </c>
      <c r="L7080" s="561" t="s">
        <v>6617</v>
      </c>
    </row>
    <row r="7081" spans="1:12" x14ac:dyDescent="0.25">
      <c r="A7081" s="561" t="s">
        <v>4922</v>
      </c>
      <c r="B7081" s="561" t="s">
        <v>6007</v>
      </c>
      <c r="C7081" s="561" t="s">
        <v>6284</v>
      </c>
      <c r="D7081" s="561" t="s">
        <v>6285</v>
      </c>
      <c r="E7081" s="562" t="s">
        <v>22</v>
      </c>
      <c r="F7081" s="561" t="s">
        <v>22</v>
      </c>
      <c r="G7081" s="561" t="s">
        <v>35783</v>
      </c>
      <c r="H7081" s="561" t="s">
        <v>6952</v>
      </c>
      <c r="I7081" s="561" t="s">
        <v>35517</v>
      </c>
      <c r="J7081" s="561" t="s">
        <v>24</v>
      </c>
      <c r="K7081" s="562" t="s">
        <v>1756</v>
      </c>
      <c r="L7081" s="561" t="s">
        <v>6617</v>
      </c>
    </row>
    <row r="7082" spans="1:12" x14ac:dyDescent="0.25">
      <c r="A7082" s="561" t="s">
        <v>4922</v>
      </c>
      <c r="B7082" s="561" t="s">
        <v>6007</v>
      </c>
      <c r="C7082" s="561" t="s">
        <v>6284</v>
      </c>
      <c r="D7082" s="561" t="s">
        <v>6285</v>
      </c>
      <c r="E7082" s="562" t="s">
        <v>22</v>
      </c>
      <c r="F7082" s="561" t="s">
        <v>22</v>
      </c>
      <c r="G7082" s="561" t="s">
        <v>35784</v>
      </c>
      <c r="H7082" s="561" t="s">
        <v>6953</v>
      </c>
      <c r="I7082" s="561" t="s">
        <v>35517</v>
      </c>
      <c r="J7082" s="561" t="s">
        <v>24</v>
      </c>
      <c r="K7082" s="562" t="s">
        <v>8555</v>
      </c>
      <c r="L7082" s="561" t="s">
        <v>6617</v>
      </c>
    </row>
    <row r="7083" spans="1:12" x14ac:dyDescent="0.25">
      <c r="A7083" s="561" t="s">
        <v>4922</v>
      </c>
      <c r="B7083" s="561" t="s">
        <v>6007</v>
      </c>
      <c r="C7083" s="561" t="s">
        <v>6284</v>
      </c>
      <c r="D7083" s="561" t="s">
        <v>6285</v>
      </c>
      <c r="E7083" s="562" t="s">
        <v>22</v>
      </c>
      <c r="F7083" s="561" t="s">
        <v>22</v>
      </c>
      <c r="G7083" s="561" t="s">
        <v>35786</v>
      </c>
      <c r="H7083" s="561" t="s">
        <v>6954</v>
      </c>
      <c r="I7083" s="561" t="s">
        <v>35517</v>
      </c>
      <c r="J7083" s="561" t="s">
        <v>24</v>
      </c>
      <c r="K7083" s="562" t="s">
        <v>803</v>
      </c>
      <c r="L7083" s="561" t="s">
        <v>6617</v>
      </c>
    </row>
    <row r="7084" spans="1:12" x14ac:dyDescent="0.25">
      <c r="A7084" s="561" t="s">
        <v>4922</v>
      </c>
      <c r="B7084" s="561" t="s">
        <v>6007</v>
      </c>
      <c r="C7084" s="561" t="s">
        <v>6284</v>
      </c>
      <c r="D7084" s="561" t="s">
        <v>6285</v>
      </c>
      <c r="E7084" s="562" t="s">
        <v>22</v>
      </c>
      <c r="F7084" s="561" t="s">
        <v>22</v>
      </c>
      <c r="G7084" s="561" t="s">
        <v>35787</v>
      </c>
      <c r="H7084" s="561" t="s">
        <v>6955</v>
      </c>
      <c r="I7084" s="561" t="s">
        <v>35517</v>
      </c>
      <c r="J7084" s="561" t="s">
        <v>24</v>
      </c>
      <c r="K7084" s="562" t="s">
        <v>4361</v>
      </c>
      <c r="L7084" s="561" t="s">
        <v>6617</v>
      </c>
    </row>
    <row r="7085" spans="1:12" x14ac:dyDescent="0.25">
      <c r="A7085" s="561" t="s">
        <v>4922</v>
      </c>
      <c r="B7085" s="561" t="s">
        <v>6007</v>
      </c>
      <c r="C7085" s="561" t="s">
        <v>6284</v>
      </c>
      <c r="D7085" s="561" t="s">
        <v>6285</v>
      </c>
      <c r="E7085" s="562" t="s">
        <v>22</v>
      </c>
      <c r="F7085" s="561" t="s">
        <v>22</v>
      </c>
      <c r="G7085" s="561" t="s">
        <v>35788</v>
      </c>
      <c r="H7085" s="561" t="s">
        <v>6957</v>
      </c>
      <c r="I7085" s="561" t="s">
        <v>35517</v>
      </c>
      <c r="J7085" s="561" t="s">
        <v>24</v>
      </c>
      <c r="K7085" s="562" t="s">
        <v>2718</v>
      </c>
      <c r="L7085" s="561" t="s">
        <v>6617</v>
      </c>
    </row>
    <row r="7086" spans="1:12" x14ac:dyDescent="0.25">
      <c r="A7086" s="561" t="s">
        <v>4922</v>
      </c>
      <c r="B7086" s="561" t="s">
        <v>6007</v>
      </c>
      <c r="C7086" s="561" t="s">
        <v>6284</v>
      </c>
      <c r="D7086" s="561" t="s">
        <v>6285</v>
      </c>
      <c r="E7086" s="562" t="s">
        <v>22</v>
      </c>
      <c r="F7086" s="561" t="s">
        <v>22</v>
      </c>
      <c r="G7086" s="561" t="s">
        <v>35789</v>
      </c>
      <c r="H7086" s="561" t="s">
        <v>6959</v>
      </c>
      <c r="I7086" s="561" t="s">
        <v>35517</v>
      </c>
      <c r="J7086" s="561" t="s">
        <v>24</v>
      </c>
      <c r="K7086" s="562" t="s">
        <v>39057</v>
      </c>
      <c r="L7086" s="561" t="s">
        <v>6617</v>
      </c>
    </row>
    <row r="7087" spans="1:12" x14ac:dyDescent="0.25">
      <c r="A7087" s="561" t="s">
        <v>4922</v>
      </c>
      <c r="B7087" s="561" t="s">
        <v>6007</v>
      </c>
      <c r="C7087" s="561" t="s">
        <v>6284</v>
      </c>
      <c r="D7087" s="561" t="s">
        <v>6285</v>
      </c>
      <c r="E7087" s="562" t="s">
        <v>22</v>
      </c>
      <c r="F7087" s="561" t="s">
        <v>22</v>
      </c>
      <c r="G7087" s="561" t="s">
        <v>35790</v>
      </c>
      <c r="H7087" s="561" t="s">
        <v>6960</v>
      </c>
      <c r="I7087" s="561" t="s">
        <v>35517</v>
      </c>
      <c r="J7087" s="561" t="s">
        <v>24</v>
      </c>
      <c r="K7087" s="562" t="s">
        <v>1484</v>
      </c>
      <c r="L7087" s="561" t="s">
        <v>6617</v>
      </c>
    </row>
    <row r="7088" spans="1:12" x14ac:dyDescent="0.25">
      <c r="A7088" s="561" t="s">
        <v>4922</v>
      </c>
      <c r="B7088" s="561" t="s">
        <v>6007</v>
      </c>
      <c r="C7088" s="561" t="s">
        <v>6284</v>
      </c>
      <c r="D7088" s="561" t="s">
        <v>6285</v>
      </c>
      <c r="E7088" s="562" t="s">
        <v>22</v>
      </c>
      <c r="F7088" s="561" t="s">
        <v>22</v>
      </c>
      <c r="G7088" s="561" t="s">
        <v>35791</v>
      </c>
      <c r="H7088" s="561" t="s">
        <v>6961</v>
      </c>
      <c r="I7088" s="561" t="s">
        <v>35517</v>
      </c>
      <c r="J7088" s="561" t="s">
        <v>24</v>
      </c>
      <c r="K7088" s="562" t="s">
        <v>7526</v>
      </c>
      <c r="L7088" s="561" t="s">
        <v>6617</v>
      </c>
    </row>
    <row r="7089" spans="1:12" x14ac:dyDescent="0.25">
      <c r="A7089" s="561" t="s">
        <v>4922</v>
      </c>
      <c r="B7089" s="561" t="s">
        <v>6007</v>
      </c>
      <c r="C7089" s="561" t="s">
        <v>6284</v>
      </c>
      <c r="D7089" s="561" t="s">
        <v>6285</v>
      </c>
      <c r="E7089" s="562" t="s">
        <v>22</v>
      </c>
      <c r="F7089" s="561" t="s">
        <v>22</v>
      </c>
      <c r="G7089" s="561" t="s">
        <v>35792</v>
      </c>
      <c r="H7089" s="561" t="s">
        <v>6962</v>
      </c>
      <c r="I7089" s="561" t="s">
        <v>35517</v>
      </c>
      <c r="J7089" s="561" t="s">
        <v>24</v>
      </c>
      <c r="K7089" s="562" t="s">
        <v>758</v>
      </c>
      <c r="L7089" s="561" t="s">
        <v>6617</v>
      </c>
    </row>
    <row r="7090" spans="1:12" x14ac:dyDescent="0.25">
      <c r="A7090" s="561" t="s">
        <v>4922</v>
      </c>
      <c r="B7090" s="561" t="s">
        <v>6007</v>
      </c>
      <c r="C7090" s="561" t="s">
        <v>6284</v>
      </c>
      <c r="D7090" s="561" t="s">
        <v>6285</v>
      </c>
      <c r="E7090" s="562" t="s">
        <v>22</v>
      </c>
      <c r="F7090" s="561" t="s">
        <v>22</v>
      </c>
      <c r="G7090" s="561" t="s">
        <v>35793</v>
      </c>
      <c r="H7090" s="561" t="s">
        <v>6964</v>
      </c>
      <c r="I7090" s="561" t="s">
        <v>35517</v>
      </c>
      <c r="J7090" s="561" t="s">
        <v>24</v>
      </c>
      <c r="K7090" s="562" t="s">
        <v>8059</v>
      </c>
      <c r="L7090" s="561" t="s">
        <v>6617</v>
      </c>
    </row>
    <row r="7091" spans="1:12" x14ac:dyDescent="0.25">
      <c r="A7091" s="561" t="s">
        <v>4922</v>
      </c>
      <c r="B7091" s="561" t="s">
        <v>6007</v>
      </c>
      <c r="C7091" s="561" t="s">
        <v>6284</v>
      </c>
      <c r="D7091" s="561" t="s">
        <v>6285</v>
      </c>
      <c r="E7091" s="562" t="s">
        <v>22</v>
      </c>
      <c r="F7091" s="561" t="s">
        <v>22</v>
      </c>
      <c r="G7091" s="561" t="s">
        <v>35794</v>
      </c>
      <c r="H7091" s="561" t="s">
        <v>6965</v>
      </c>
      <c r="I7091" s="561" t="s">
        <v>35517</v>
      </c>
      <c r="J7091" s="561" t="s">
        <v>24</v>
      </c>
      <c r="K7091" s="562" t="s">
        <v>7161</v>
      </c>
      <c r="L7091" s="561" t="s">
        <v>6617</v>
      </c>
    </row>
    <row r="7092" spans="1:12" x14ac:dyDescent="0.25">
      <c r="A7092" s="561" t="s">
        <v>4922</v>
      </c>
      <c r="B7092" s="561" t="s">
        <v>6007</v>
      </c>
      <c r="C7092" s="561" t="s">
        <v>6284</v>
      </c>
      <c r="D7092" s="561" t="s">
        <v>6285</v>
      </c>
      <c r="E7092" s="562" t="s">
        <v>22</v>
      </c>
      <c r="F7092" s="561" t="s">
        <v>22</v>
      </c>
      <c r="G7092" s="561" t="s">
        <v>35795</v>
      </c>
      <c r="H7092" s="561" t="s">
        <v>6966</v>
      </c>
      <c r="I7092" s="561" t="s">
        <v>35517</v>
      </c>
      <c r="J7092" s="561" t="s">
        <v>24</v>
      </c>
      <c r="K7092" s="562" t="s">
        <v>39058</v>
      </c>
      <c r="L7092" s="561" t="s">
        <v>6617</v>
      </c>
    </row>
    <row r="7093" spans="1:12" x14ac:dyDescent="0.25">
      <c r="A7093" s="561" t="s">
        <v>4922</v>
      </c>
      <c r="B7093" s="561" t="s">
        <v>6007</v>
      </c>
      <c r="C7093" s="561" t="s">
        <v>6284</v>
      </c>
      <c r="D7093" s="561" t="s">
        <v>6285</v>
      </c>
      <c r="E7093" s="562" t="s">
        <v>22</v>
      </c>
      <c r="F7093" s="561" t="s">
        <v>22</v>
      </c>
      <c r="G7093" s="561" t="s">
        <v>35797</v>
      </c>
      <c r="H7093" s="561" t="s">
        <v>6968</v>
      </c>
      <c r="I7093" s="561" t="s">
        <v>35517</v>
      </c>
      <c r="J7093" s="561" t="s">
        <v>24</v>
      </c>
      <c r="K7093" s="562" t="s">
        <v>4929</v>
      </c>
      <c r="L7093" s="561" t="s">
        <v>6617</v>
      </c>
    </row>
    <row r="7094" spans="1:12" x14ac:dyDescent="0.25">
      <c r="A7094" s="561" t="s">
        <v>4922</v>
      </c>
      <c r="B7094" s="561" t="s">
        <v>6007</v>
      </c>
      <c r="C7094" s="561" t="s">
        <v>6284</v>
      </c>
      <c r="D7094" s="561" t="s">
        <v>6285</v>
      </c>
      <c r="E7094" s="562" t="s">
        <v>22</v>
      </c>
      <c r="F7094" s="561" t="s">
        <v>22</v>
      </c>
      <c r="G7094" s="561" t="s">
        <v>35799</v>
      </c>
      <c r="H7094" s="561" t="s">
        <v>6969</v>
      </c>
      <c r="I7094" s="561" t="s">
        <v>35517</v>
      </c>
      <c r="J7094" s="561" t="s">
        <v>24</v>
      </c>
      <c r="K7094" s="562" t="s">
        <v>26594</v>
      </c>
      <c r="L7094" s="561" t="s">
        <v>6617</v>
      </c>
    </row>
    <row r="7095" spans="1:12" x14ac:dyDescent="0.25">
      <c r="A7095" s="561" t="s">
        <v>4922</v>
      </c>
      <c r="B7095" s="561" t="s">
        <v>6007</v>
      </c>
      <c r="C7095" s="561" t="s">
        <v>6284</v>
      </c>
      <c r="D7095" s="561" t="s">
        <v>6285</v>
      </c>
      <c r="E7095" s="562" t="s">
        <v>22</v>
      </c>
      <c r="F7095" s="561" t="s">
        <v>22</v>
      </c>
      <c r="G7095" s="561" t="s">
        <v>35800</v>
      </c>
      <c r="H7095" s="561" t="s">
        <v>6970</v>
      </c>
      <c r="I7095" s="561" t="s">
        <v>35517</v>
      </c>
      <c r="J7095" s="561" t="s">
        <v>24</v>
      </c>
      <c r="K7095" s="562" t="s">
        <v>744</v>
      </c>
      <c r="L7095" s="561" t="s">
        <v>6617</v>
      </c>
    </row>
    <row r="7096" spans="1:12" x14ac:dyDescent="0.25">
      <c r="A7096" s="561" t="s">
        <v>4922</v>
      </c>
      <c r="B7096" s="561" t="s">
        <v>6007</v>
      </c>
      <c r="C7096" s="561" t="s">
        <v>6284</v>
      </c>
      <c r="D7096" s="561" t="s">
        <v>6285</v>
      </c>
      <c r="E7096" s="562" t="s">
        <v>22</v>
      </c>
      <c r="F7096" s="561" t="s">
        <v>22</v>
      </c>
      <c r="G7096" s="561" t="s">
        <v>35801</v>
      </c>
      <c r="H7096" s="561" t="s">
        <v>6971</v>
      </c>
      <c r="I7096" s="561" t="s">
        <v>35517</v>
      </c>
      <c r="J7096" s="561" t="s">
        <v>24</v>
      </c>
      <c r="K7096" s="562" t="s">
        <v>5139</v>
      </c>
      <c r="L7096" s="561" t="s">
        <v>6617</v>
      </c>
    </row>
    <row r="7097" spans="1:12" x14ac:dyDescent="0.25">
      <c r="A7097" s="561" t="s">
        <v>4922</v>
      </c>
      <c r="B7097" s="561" t="s">
        <v>6007</v>
      </c>
      <c r="C7097" s="561" t="s">
        <v>6284</v>
      </c>
      <c r="D7097" s="561" t="s">
        <v>6285</v>
      </c>
      <c r="E7097" s="562" t="s">
        <v>22</v>
      </c>
      <c r="F7097" s="561" t="s">
        <v>22</v>
      </c>
      <c r="G7097" s="561" t="s">
        <v>35802</v>
      </c>
      <c r="H7097" s="561" t="s">
        <v>6972</v>
      </c>
      <c r="I7097" s="561" t="s">
        <v>35517</v>
      </c>
      <c r="J7097" s="561" t="s">
        <v>24</v>
      </c>
      <c r="K7097" s="562" t="s">
        <v>6632</v>
      </c>
      <c r="L7097" s="561" t="s">
        <v>6617</v>
      </c>
    </row>
    <row r="7098" spans="1:12" x14ac:dyDescent="0.25">
      <c r="A7098" s="561" t="s">
        <v>4922</v>
      </c>
      <c r="B7098" s="561" t="s">
        <v>6007</v>
      </c>
      <c r="C7098" s="561" t="s">
        <v>6284</v>
      </c>
      <c r="D7098" s="561" t="s">
        <v>6285</v>
      </c>
      <c r="E7098" s="562" t="s">
        <v>22</v>
      </c>
      <c r="F7098" s="561" t="s">
        <v>22</v>
      </c>
      <c r="G7098" s="561" t="s">
        <v>35803</v>
      </c>
      <c r="H7098" s="561" t="s">
        <v>6973</v>
      </c>
      <c r="I7098" s="561" t="s">
        <v>35517</v>
      </c>
      <c r="J7098" s="561" t="s">
        <v>24</v>
      </c>
      <c r="K7098" s="562" t="s">
        <v>4680</v>
      </c>
      <c r="L7098" s="561" t="s">
        <v>6617</v>
      </c>
    </row>
    <row r="7099" spans="1:12" x14ac:dyDescent="0.25">
      <c r="A7099" s="561" t="s">
        <v>4922</v>
      </c>
      <c r="B7099" s="561" t="s">
        <v>6007</v>
      </c>
      <c r="C7099" s="561" t="s">
        <v>6284</v>
      </c>
      <c r="D7099" s="561" t="s">
        <v>6285</v>
      </c>
      <c r="E7099" s="562" t="s">
        <v>22</v>
      </c>
      <c r="F7099" s="561" t="s">
        <v>22</v>
      </c>
      <c r="G7099" s="561" t="s">
        <v>35804</v>
      </c>
      <c r="H7099" s="561" t="s">
        <v>6974</v>
      </c>
      <c r="I7099" s="561" t="s">
        <v>35517</v>
      </c>
      <c r="J7099" s="561" t="s">
        <v>24</v>
      </c>
      <c r="K7099" s="562" t="s">
        <v>2308</v>
      </c>
      <c r="L7099" s="561" t="s">
        <v>6617</v>
      </c>
    </row>
    <row r="7100" spans="1:12" x14ac:dyDescent="0.25">
      <c r="A7100" s="561" t="s">
        <v>4922</v>
      </c>
      <c r="B7100" s="561" t="s">
        <v>6007</v>
      </c>
      <c r="C7100" s="561" t="s">
        <v>6284</v>
      </c>
      <c r="D7100" s="561" t="s">
        <v>6285</v>
      </c>
      <c r="E7100" s="562" t="s">
        <v>22</v>
      </c>
      <c r="F7100" s="561" t="s">
        <v>22</v>
      </c>
      <c r="G7100" s="561" t="s">
        <v>35805</v>
      </c>
      <c r="H7100" s="561" t="s">
        <v>6975</v>
      </c>
      <c r="I7100" s="561" t="s">
        <v>35517</v>
      </c>
      <c r="J7100" s="561" t="s">
        <v>24</v>
      </c>
      <c r="K7100" s="562" t="s">
        <v>4625</v>
      </c>
      <c r="L7100" s="561" t="s">
        <v>6617</v>
      </c>
    </row>
    <row r="7101" spans="1:12" x14ac:dyDescent="0.25">
      <c r="A7101" s="561" t="s">
        <v>4922</v>
      </c>
      <c r="B7101" s="561" t="s">
        <v>6007</v>
      </c>
      <c r="C7101" s="561" t="s">
        <v>6284</v>
      </c>
      <c r="D7101" s="561" t="s">
        <v>6285</v>
      </c>
      <c r="E7101" s="562" t="s">
        <v>22</v>
      </c>
      <c r="F7101" s="561" t="s">
        <v>22</v>
      </c>
      <c r="G7101" s="561" t="s">
        <v>35807</v>
      </c>
      <c r="H7101" s="561" t="s">
        <v>6976</v>
      </c>
      <c r="I7101" s="561" t="s">
        <v>35517</v>
      </c>
      <c r="J7101" s="561" t="s">
        <v>24</v>
      </c>
      <c r="K7101" s="562" t="s">
        <v>7225</v>
      </c>
      <c r="L7101" s="561" t="s">
        <v>6617</v>
      </c>
    </row>
    <row r="7102" spans="1:12" x14ac:dyDescent="0.25">
      <c r="A7102" s="561" t="s">
        <v>4922</v>
      </c>
      <c r="B7102" s="561" t="s">
        <v>6007</v>
      </c>
      <c r="C7102" s="561" t="s">
        <v>6284</v>
      </c>
      <c r="D7102" s="561" t="s">
        <v>6285</v>
      </c>
      <c r="E7102" s="562" t="s">
        <v>22</v>
      </c>
      <c r="F7102" s="561" t="s">
        <v>22</v>
      </c>
      <c r="G7102" s="561" t="s">
        <v>35808</v>
      </c>
      <c r="H7102" s="561" t="s">
        <v>6977</v>
      </c>
      <c r="I7102" s="561" t="s">
        <v>35517</v>
      </c>
      <c r="J7102" s="561" t="s">
        <v>24</v>
      </c>
      <c r="K7102" s="562" t="s">
        <v>7409</v>
      </c>
      <c r="L7102" s="561" t="s">
        <v>6617</v>
      </c>
    </row>
    <row r="7103" spans="1:12" x14ac:dyDescent="0.25">
      <c r="A7103" s="561" t="s">
        <v>4922</v>
      </c>
      <c r="B7103" s="561" t="s">
        <v>6007</v>
      </c>
      <c r="C7103" s="561" t="s">
        <v>6284</v>
      </c>
      <c r="D7103" s="561" t="s">
        <v>6285</v>
      </c>
      <c r="E7103" s="562" t="s">
        <v>22</v>
      </c>
      <c r="F7103" s="561" t="s">
        <v>22</v>
      </c>
      <c r="G7103" s="561" t="s">
        <v>35809</v>
      </c>
      <c r="H7103" s="561" t="s">
        <v>6979</v>
      </c>
      <c r="I7103" s="561" t="s">
        <v>35517</v>
      </c>
      <c r="J7103" s="561" t="s">
        <v>24</v>
      </c>
      <c r="K7103" s="562" t="s">
        <v>4646</v>
      </c>
      <c r="L7103" s="561" t="s">
        <v>6617</v>
      </c>
    </row>
    <row r="7104" spans="1:12" x14ac:dyDescent="0.25">
      <c r="A7104" s="561" t="s">
        <v>4922</v>
      </c>
      <c r="B7104" s="561" t="s">
        <v>6007</v>
      </c>
      <c r="C7104" s="561" t="s">
        <v>6284</v>
      </c>
      <c r="D7104" s="561" t="s">
        <v>6285</v>
      </c>
      <c r="E7104" s="562" t="s">
        <v>22</v>
      </c>
      <c r="F7104" s="561" t="s">
        <v>22</v>
      </c>
      <c r="G7104" s="561" t="s">
        <v>35810</v>
      </c>
      <c r="H7104" s="561" t="s">
        <v>6980</v>
      </c>
      <c r="I7104" s="561" t="s">
        <v>35517</v>
      </c>
      <c r="J7104" s="561" t="s">
        <v>24</v>
      </c>
      <c r="K7104" s="562" t="s">
        <v>469</v>
      </c>
      <c r="L7104" s="561" t="s">
        <v>6617</v>
      </c>
    </row>
    <row r="7105" spans="1:12" x14ac:dyDescent="0.25">
      <c r="A7105" s="561" t="s">
        <v>4922</v>
      </c>
      <c r="B7105" s="561" t="s">
        <v>6007</v>
      </c>
      <c r="C7105" s="561" t="s">
        <v>6284</v>
      </c>
      <c r="D7105" s="561" t="s">
        <v>6285</v>
      </c>
      <c r="E7105" s="562" t="s">
        <v>22</v>
      </c>
      <c r="F7105" s="561" t="s">
        <v>22</v>
      </c>
      <c r="G7105" s="561" t="s">
        <v>35811</v>
      </c>
      <c r="H7105" s="561" t="s">
        <v>6981</v>
      </c>
      <c r="I7105" s="561" t="s">
        <v>35517</v>
      </c>
      <c r="J7105" s="561" t="s">
        <v>24</v>
      </c>
      <c r="K7105" s="562" t="s">
        <v>30568</v>
      </c>
      <c r="L7105" s="561" t="s">
        <v>6617</v>
      </c>
    </row>
    <row r="7106" spans="1:12" x14ac:dyDescent="0.25">
      <c r="A7106" s="561" t="s">
        <v>4922</v>
      </c>
      <c r="B7106" s="561" t="s">
        <v>6007</v>
      </c>
      <c r="C7106" s="561" t="s">
        <v>6284</v>
      </c>
      <c r="D7106" s="561" t="s">
        <v>6285</v>
      </c>
      <c r="E7106" s="562" t="s">
        <v>22</v>
      </c>
      <c r="F7106" s="561" t="s">
        <v>22</v>
      </c>
      <c r="G7106" s="561" t="s">
        <v>35812</v>
      </c>
      <c r="H7106" s="561" t="s">
        <v>6982</v>
      </c>
      <c r="I7106" s="561" t="s">
        <v>35517</v>
      </c>
      <c r="J7106" s="561" t="s">
        <v>24</v>
      </c>
      <c r="K7106" s="562" t="s">
        <v>6956</v>
      </c>
      <c r="L7106" s="561" t="s">
        <v>6617</v>
      </c>
    </row>
    <row r="7107" spans="1:12" x14ac:dyDescent="0.25">
      <c r="A7107" s="561" t="s">
        <v>4922</v>
      </c>
      <c r="B7107" s="561" t="s">
        <v>6007</v>
      </c>
      <c r="C7107" s="561" t="s">
        <v>6284</v>
      </c>
      <c r="D7107" s="561" t="s">
        <v>6285</v>
      </c>
      <c r="E7107" s="562" t="s">
        <v>22</v>
      </c>
      <c r="F7107" s="561" t="s">
        <v>22</v>
      </c>
      <c r="G7107" s="561" t="s">
        <v>35813</v>
      </c>
      <c r="H7107" s="561" t="s">
        <v>6984</v>
      </c>
      <c r="I7107" s="561" t="s">
        <v>35517</v>
      </c>
      <c r="J7107" s="561" t="s">
        <v>24</v>
      </c>
      <c r="K7107" s="562" t="s">
        <v>34240</v>
      </c>
      <c r="L7107" s="561" t="s">
        <v>6617</v>
      </c>
    </row>
    <row r="7108" spans="1:12" x14ac:dyDescent="0.25">
      <c r="A7108" s="561" t="s">
        <v>4922</v>
      </c>
      <c r="B7108" s="561" t="s">
        <v>6007</v>
      </c>
      <c r="C7108" s="561" t="s">
        <v>6284</v>
      </c>
      <c r="D7108" s="561" t="s">
        <v>6285</v>
      </c>
      <c r="E7108" s="562" t="s">
        <v>22</v>
      </c>
      <c r="F7108" s="561" t="s">
        <v>22</v>
      </c>
      <c r="G7108" s="561" t="s">
        <v>35815</v>
      </c>
      <c r="H7108" s="561" t="s">
        <v>6985</v>
      </c>
      <c r="I7108" s="561" t="s">
        <v>35517</v>
      </c>
      <c r="J7108" s="561" t="s">
        <v>24</v>
      </c>
      <c r="K7108" s="562" t="s">
        <v>7439</v>
      </c>
      <c r="L7108" s="561" t="s">
        <v>6617</v>
      </c>
    </row>
    <row r="7109" spans="1:12" x14ac:dyDescent="0.25">
      <c r="A7109" s="561" t="s">
        <v>4922</v>
      </c>
      <c r="B7109" s="561" t="s">
        <v>6007</v>
      </c>
      <c r="C7109" s="561" t="s">
        <v>6284</v>
      </c>
      <c r="D7109" s="561" t="s">
        <v>6285</v>
      </c>
      <c r="E7109" s="562" t="s">
        <v>22</v>
      </c>
      <c r="F7109" s="561" t="s">
        <v>22</v>
      </c>
      <c r="G7109" s="561" t="s">
        <v>35816</v>
      </c>
      <c r="H7109" s="561" t="s">
        <v>6986</v>
      </c>
      <c r="I7109" s="561" t="s">
        <v>35517</v>
      </c>
      <c r="J7109" s="561" t="s">
        <v>24</v>
      </c>
      <c r="K7109" s="562" t="s">
        <v>30986</v>
      </c>
      <c r="L7109" s="561" t="s">
        <v>6617</v>
      </c>
    </row>
    <row r="7110" spans="1:12" x14ac:dyDescent="0.25">
      <c r="A7110" s="561" t="s">
        <v>4922</v>
      </c>
      <c r="B7110" s="561" t="s">
        <v>6007</v>
      </c>
      <c r="C7110" s="561" t="s">
        <v>6284</v>
      </c>
      <c r="D7110" s="561" t="s">
        <v>6285</v>
      </c>
      <c r="E7110" s="562" t="s">
        <v>22</v>
      </c>
      <c r="F7110" s="561" t="s">
        <v>22</v>
      </c>
      <c r="G7110" s="561" t="s">
        <v>35817</v>
      </c>
      <c r="H7110" s="561" t="s">
        <v>6987</v>
      </c>
      <c r="I7110" s="561" t="s">
        <v>35517</v>
      </c>
      <c r="J7110" s="561" t="s">
        <v>24</v>
      </c>
      <c r="K7110" s="562" t="s">
        <v>6545</v>
      </c>
      <c r="L7110" s="561" t="s">
        <v>6617</v>
      </c>
    </row>
    <row r="7111" spans="1:12" x14ac:dyDescent="0.25">
      <c r="A7111" s="561" t="s">
        <v>4922</v>
      </c>
      <c r="B7111" s="561" t="s">
        <v>6007</v>
      </c>
      <c r="C7111" s="561" t="s">
        <v>6284</v>
      </c>
      <c r="D7111" s="561" t="s">
        <v>6285</v>
      </c>
      <c r="E7111" s="562" t="s">
        <v>22</v>
      </c>
      <c r="F7111" s="561" t="s">
        <v>22</v>
      </c>
      <c r="G7111" s="561" t="s">
        <v>35818</v>
      </c>
      <c r="H7111" s="561" t="s">
        <v>6988</v>
      </c>
      <c r="I7111" s="561" t="s">
        <v>35517</v>
      </c>
      <c r="J7111" s="561" t="s">
        <v>24</v>
      </c>
      <c r="K7111" s="562" t="s">
        <v>7623</v>
      </c>
      <c r="L7111" s="561" t="s">
        <v>6617</v>
      </c>
    </row>
    <row r="7112" spans="1:12" x14ac:dyDescent="0.25">
      <c r="A7112" s="561" t="s">
        <v>4922</v>
      </c>
      <c r="B7112" s="561" t="s">
        <v>6007</v>
      </c>
      <c r="C7112" s="561" t="s">
        <v>6284</v>
      </c>
      <c r="D7112" s="561" t="s">
        <v>6285</v>
      </c>
      <c r="E7112" s="562" t="s">
        <v>22</v>
      </c>
      <c r="F7112" s="561" t="s">
        <v>22</v>
      </c>
      <c r="G7112" s="561" t="s">
        <v>35819</v>
      </c>
      <c r="H7112" s="561" t="s">
        <v>6989</v>
      </c>
      <c r="I7112" s="561" t="s">
        <v>35517</v>
      </c>
      <c r="J7112" s="561" t="s">
        <v>24</v>
      </c>
      <c r="K7112" s="562" t="s">
        <v>28555</v>
      </c>
      <c r="L7112" s="561" t="s">
        <v>6617</v>
      </c>
    </row>
    <row r="7113" spans="1:12" x14ac:dyDescent="0.25">
      <c r="A7113" s="561" t="s">
        <v>4922</v>
      </c>
      <c r="B7113" s="561" t="s">
        <v>6007</v>
      </c>
      <c r="C7113" s="561" t="s">
        <v>6284</v>
      </c>
      <c r="D7113" s="561" t="s">
        <v>6285</v>
      </c>
      <c r="E7113" s="562" t="s">
        <v>22</v>
      </c>
      <c r="F7113" s="561" t="s">
        <v>22</v>
      </c>
      <c r="G7113" s="561" t="s">
        <v>35820</v>
      </c>
      <c r="H7113" s="561" t="s">
        <v>6990</v>
      </c>
      <c r="I7113" s="561" t="s">
        <v>35517</v>
      </c>
      <c r="J7113" s="561" t="s">
        <v>24</v>
      </c>
      <c r="K7113" s="562" t="s">
        <v>7705</v>
      </c>
      <c r="L7113" s="561" t="s">
        <v>6617</v>
      </c>
    </row>
    <row r="7114" spans="1:12" x14ac:dyDescent="0.25">
      <c r="A7114" s="561" t="s">
        <v>4922</v>
      </c>
      <c r="B7114" s="561" t="s">
        <v>6007</v>
      </c>
      <c r="C7114" s="561" t="s">
        <v>6284</v>
      </c>
      <c r="D7114" s="561" t="s">
        <v>6285</v>
      </c>
      <c r="E7114" s="562" t="s">
        <v>22</v>
      </c>
      <c r="F7114" s="561" t="s">
        <v>22</v>
      </c>
      <c r="G7114" s="561" t="s">
        <v>35821</v>
      </c>
      <c r="H7114" s="561" t="s">
        <v>6991</v>
      </c>
      <c r="I7114" s="561" t="s">
        <v>35517</v>
      </c>
      <c r="J7114" s="561" t="s">
        <v>24</v>
      </c>
      <c r="K7114" s="562" t="s">
        <v>8709</v>
      </c>
      <c r="L7114" s="561" t="s">
        <v>6617</v>
      </c>
    </row>
    <row r="7115" spans="1:12" x14ac:dyDescent="0.25">
      <c r="A7115" s="561" t="s">
        <v>4922</v>
      </c>
      <c r="B7115" s="561" t="s">
        <v>6007</v>
      </c>
      <c r="C7115" s="561" t="s">
        <v>6284</v>
      </c>
      <c r="D7115" s="561" t="s">
        <v>6285</v>
      </c>
      <c r="E7115" s="562" t="s">
        <v>22</v>
      </c>
      <c r="F7115" s="561" t="s">
        <v>22</v>
      </c>
      <c r="G7115" s="561" t="s">
        <v>35822</v>
      </c>
      <c r="H7115" s="561" t="s">
        <v>6992</v>
      </c>
      <c r="I7115" s="561" t="s">
        <v>35517</v>
      </c>
      <c r="J7115" s="561" t="s">
        <v>24</v>
      </c>
      <c r="K7115" s="562" t="s">
        <v>8329</v>
      </c>
      <c r="L7115" s="561" t="s">
        <v>6617</v>
      </c>
    </row>
    <row r="7116" spans="1:12" x14ac:dyDescent="0.25">
      <c r="A7116" s="561" t="s">
        <v>4922</v>
      </c>
      <c r="B7116" s="561" t="s">
        <v>6007</v>
      </c>
      <c r="C7116" s="561" t="s">
        <v>6284</v>
      </c>
      <c r="D7116" s="561" t="s">
        <v>6285</v>
      </c>
      <c r="E7116" s="562" t="s">
        <v>22</v>
      </c>
      <c r="F7116" s="561" t="s">
        <v>22</v>
      </c>
      <c r="G7116" s="561" t="s">
        <v>35824</v>
      </c>
      <c r="H7116" s="561" t="s">
        <v>6993</v>
      </c>
      <c r="I7116" s="561" t="s">
        <v>35517</v>
      </c>
      <c r="J7116" s="561" t="s">
        <v>24</v>
      </c>
      <c r="K7116" s="562" t="s">
        <v>7382</v>
      </c>
      <c r="L7116" s="561" t="s">
        <v>6617</v>
      </c>
    </row>
    <row r="7117" spans="1:12" x14ac:dyDescent="0.25">
      <c r="A7117" s="561" t="s">
        <v>4922</v>
      </c>
      <c r="B7117" s="561" t="s">
        <v>6007</v>
      </c>
      <c r="C7117" s="561" t="s">
        <v>6284</v>
      </c>
      <c r="D7117" s="561" t="s">
        <v>6285</v>
      </c>
      <c r="E7117" s="562" t="s">
        <v>22</v>
      </c>
      <c r="F7117" s="561" t="s">
        <v>22</v>
      </c>
      <c r="G7117" s="561" t="s">
        <v>35825</v>
      </c>
      <c r="H7117" s="561" t="s">
        <v>6994</v>
      </c>
      <c r="I7117" s="561" t="s">
        <v>35517</v>
      </c>
      <c r="J7117" s="561" t="s">
        <v>24</v>
      </c>
      <c r="K7117" s="562" t="s">
        <v>36009</v>
      </c>
      <c r="L7117" s="561" t="s">
        <v>6617</v>
      </c>
    </row>
    <row r="7118" spans="1:12" x14ac:dyDescent="0.25">
      <c r="A7118" s="561" t="s">
        <v>4922</v>
      </c>
      <c r="B7118" s="561" t="s">
        <v>6007</v>
      </c>
      <c r="C7118" s="561" t="s">
        <v>6284</v>
      </c>
      <c r="D7118" s="561" t="s">
        <v>6285</v>
      </c>
      <c r="E7118" s="562" t="s">
        <v>22</v>
      </c>
      <c r="F7118" s="561" t="s">
        <v>22</v>
      </c>
      <c r="G7118" s="561" t="s">
        <v>35826</v>
      </c>
      <c r="H7118" s="561" t="s">
        <v>6996</v>
      </c>
      <c r="I7118" s="561" t="s">
        <v>35517</v>
      </c>
      <c r="J7118" s="561" t="s">
        <v>24</v>
      </c>
      <c r="K7118" s="562" t="s">
        <v>7563</v>
      </c>
      <c r="L7118" s="561" t="s">
        <v>6617</v>
      </c>
    </row>
    <row r="7119" spans="1:12" x14ac:dyDescent="0.25">
      <c r="A7119" s="561" t="s">
        <v>4922</v>
      </c>
      <c r="B7119" s="561" t="s">
        <v>6007</v>
      </c>
      <c r="C7119" s="561" t="s">
        <v>6284</v>
      </c>
      <c r="D7119" s="561" t="s">
        <v>6285</v>
      </c>
      <c r="E7119" s="562" t="s">
        <v>22</v>
      </c>
      <c r="F7119" s="561" t="s">
        <v>22</v>
      </c>
      <c r="G7119" s="561" t="s">
        <v>35827</v>
      </c>
      <c r="H7119" s="561" t="s">
        <v>6998</v>
      </c>
      <c r="I7119" s="561" t="s">
        <v>35517</v>
      </c>
      <c r="J7119" s="561" t="s">
        <v>24</v>
      </c>
      <c r="K7119" s="562" t="s">
        <v>3189</v>
      </c>
      <c r="L7119" s="561" t="s">
        <v>6617</v>
      </c>
    </row>
    <row r="7120" spans="1:12" x14ac:dyDescent="0.25">
      <c r="A7120" s="561" t="s">
        <v>4922</v>
      </c>
      <c r="B7120" s="561" t="s">
        <v>6007</v>
      </c>
      <c r="C7120" s="561" t="s">
        <v>6284</v>
      </c>
      <c r="D7120" s="561" t="s">
        <v>6285</v>
      </c>
      <c r="E7120" s="562" t="s">
        <v>22</v>
      </c>
      <c r="F7120" s="561" t="s">
        <v>22</v>
      </c>
      <c r="G7120" s="561" t="s">
        <v>35828</v>
      </c>
      <c r="H7120" s="561" t="s">
        <v>6999</v>
      </c>
      <c r="I7120" s="561" t="s">
        <v>35517</v>
      </c>
      <c r="J7120" s="561" t="s">
        <v>24</v>
      </c>
      <c r="K7120" s="562" t="s">
        <v>8690</v>
      </c>
      <c r="L7120" s="561" t="s">
        <v>6617</v>
      </c>
    </row>
    <row r="7121" spans="1:12" x14ac:dyDescent="0.25">
      <c r="A7121" s="561" t="s">
        <v>4922</v>
      </c>
      <c r="B7121" s="561" t="s">
        <v>6007</v>
      </c>
      <c r="C7121" s="561" t="s">
        <v>6284</v>
      </c>
      <c r="D7121" s="561" t="s">
        <v>6285</v>
      </c>
      <c r="E7121" s="562" t="s">
        <v>22</v>
      </c>
      <c r="F7121" s="561" t="s">
        <v>22</v>
      </c>
      <c r="G7121" s="561" t="s">
        <v>35829</v>
      </c>
      <c r="H7121" s="561" t="s">
        <v>7000</v>
      </c>
      <c r="I7121" s="561" t="s">
        <v>709</v>
      </c>
      <c r="J7121" s="561" t="s">
        <v>24</v>
      </c>
      <c r="K7121" s="562" t="s">
        <v>8378</v>
      </c>
      <c r="L7121" s="561" t="s">
        <v>6617</v>
      </c>
    </row>
    <row r="7122" spans="1:12" x14ac:dyDescent="0.25">
      <c r="A7122" s="561" t="s">
        <v>4922</v>
      </c>
      <c r="B7122" s="561" t="s">
        <v>6007</v>
      </c>
      <c r="C7122" s="561" t="s">
        <v>6284</v>
      </c>
      <c r="D7122" s="561" t="s">
        <v>6285</v>
      </c>
      <c r="E7122" s="562" t="s">
        <v>22</v>
      </c>
      <c r="F7122" s="561" t="s">
        <v>22</v>
      </c>
      <c r="G7122" s="561" t="s">
        <v>35831</v>
      </c>
      <c r="H7122" s="561" t="s">
        <v>6615</v>
      </c>
      <c r="I7122" s="561" t="s">
        <v>35517</v>
      </c>
      <c r="J7122" s="561" t="s">
        <v>24</v>
      </c>
      <c r="K7122" s="562" t="s">
        <v>39059</v>
      </c>
      <c r="L7122" s="561" t="s">
        <v>6617</v>
      </c>
    </row>
    <row r="7123" spans="1:12" x14ac:dyDescent="0.25">
      <c r="A7123" s="561" t="s">
        <v>4922</v>
      </c>
      <c r="B7123" s="561" t="s">
        <v>6007</v>
      </c>
      <c r="C7123" s="561" t="s">
        <v>6284</v>
      </c>
      <c r="D7123" s="561" t="s">
        <v>6285</v>
      </c>
      <c r="E7123" s="562" t="s">
        <v>22</v>
      </c>
      <c r="F7123" s="561" t="s">
        <v>22</v>
      </c>
      <c r="G7123" s="561" t="s">
        <v>35833</v>
      </c>
      <c r="H7123" s="561" t="s">
        <v>7001</v>
      </c>
      <c r="I7123" s="561" t="s">
        <v>35517</v>
      </c>
      <c r="J7123" s="561" t="s">
        <v>24</v>
      </c>
      <c r="K7123" s="562" t="s">
        <v>39060</v>
      </c>
      <c r="L7123" s="561" t="s">
        <v>6617</v>
      </c>
    </row>
    <row r="7124" spans="1:12" x14ac:dyDescent="0.25">
      <c r="A7124" s="561" t="s">
        <v>4922</v>
      </c>
      <c r="B7124" s="561" t="s">
        <v>6007</v>
      </c>
      <c r="C7124" s="561" t="s">
        <v>6284</v>
      </c>
      <c r="D7124" s="561" t="s">
        <v>6285</v>
      </c>
      <c r="E7124" s="562" t="s">
        <v>22</v>
      </c>
      <c r="F7124" s="561" t="s">
        <v>22</v>
      </c>
      <c r="G7124" s="561" t="s">
        <v>35835</v>
      </c>
      <c r="H7124" s="561" t="s">
        <v>7002</v>
      </c>
      <c r="I7124" s="561" t="s">
        <v>35517</v>
      </c>
      <c r="J7124" s="561" t="s">
        <v>24</v>
      </c>
      <c r="K7124" s="562" t="s">
        <v>39061</v>
      </c>
      <c r="L7124" s="561" t="s">
        <v>6617</v>
      </c>
    </row>
    <row r="7125" spans="1:12" x14ac:dyDescent="0.25">
      <c r="A7125" s="561" t="s">
        <v>4922</v>
      </c>
      <c r="B7125" s="561" t="s">
        <v>6007</v>
      </c>
      <c r="C7125" s="561" t="s">
        <v>6284</v>
      </c>
      <c r="D7125" s="561" t="s">
        <v>6285</v>
      </c>
      <c r="E7125" s="562" t="s">
        <v>22</v>
      </c>
      <c r="F7125" s="561" t="s">
        <v>22</v>
      </c>
      <c r="G7125" s="561" t="s">
        <v>35837</v>
      </c>
      <c r="H7125" s="561" t="s">
        <v>6622</v>
      </c>
      <c r="I7125" s="561" t="s">
        <v>35517</v>
      </c>
      <c r="J7125" s="561" t="s">
        <v>24</v>
      </c>
      <c r="K7125" s="562" t="s">
        <v>39062</v>
      </c>
      <c r="L7125" s="561" t="s">
        <v>6617</v>
      </c>
    </row>
    <row r="7126" spans="1:12" x14ac:dyDescent="0.25">
      <c r="A7126" s="561" t="s">
        <v>4922</v>
      </c>
      <c r="B7126" s="561" t="s">
        <v>6007</v>
      </c>
      <c r="C7126" s="561" t="s">
        <v>6284</v>
      </c>
      <c r="D7126" s="561" t="s">
        <v>6285</v>
      </c>
      <c r="E7126" s="562" t="s">
        <v>22</v>
      </c>
      <c r="F7126" s="561" t="s">
        <v>22</v>
      </c>
      <c r="G7126" s="561" t="s">
        <v>35839</v>
      </c>
      <c r="H7126" s="561" t="s">
        <v>6873</v>
      </c>
      <c r="I7126" s="561" t="s">
        <v>35517</v>
      </c>
      <c r="J7126" s="561" t="s">
        <v>24</v>
      </c>
      <c r="K7126" s="562" t="s">
        <v>39063</v>
      </c>
      <c r="L7126" s="561" t="s">
        <v>6617</v>
      </c>
    </row>
    <row r="7127" spans="1:12" x14ac:dyDescent="0.25">
      <c r="A7127" s="561" t="s">
        <v>4922</v>
      </c>
      <c r="B7127" s="561" t="s">
        <v>6007</v>
      </c>
      <c r="C7127" s="561" t="s">
        <v>6284</v>
      </c>
      <c r="D7127" s="561" t="s">
        <v>6285</v>
      </c>
      <c r="E7127" s="562" t="s">
        <v>22</v>
      </c>
      <c r="F7127" s="561" t="s">
        <v>22</v>
      </c>
      <c r="G7127" s="561" t="s">
        <v>35841</v>
      </c>
      <c r="H7127" s="561" t="s">
        <v>7003</v>
      </c>
      <c r="I7127" s="561" t="s">
        <v>35517</v>
      </c>
      <c r="J7127" s="561" t="s">
        <v>24</v>
      </c>
      <c r="K7127" s="562" t="s">
        <v>39064</v>
      </c>
      <c r="L7127" s="561" t="s">
        <v>6617</v>
      </c>
    </row>
    <row r="7128" spans="1:12" x14ac:dyDescent="0.25">
      <c r="A7128" s="561" t="s">
        <v>4922</v>
      </c>
      <c r="B7128" s="561" t="s">
        <v>6007</v>
      </c>
      <c r="C7128" s="561" t="s">
        <v>6284</v>
      </c>
      <c r="D7128" s="561" t="s">
        <v>6285</v>
      </c>
      <c r="E7128" s="562" t="s">
        <v>22</v>
      </c>
      <c r="F7128" s="561" t="s">
        <v>22</v>
      </c>
      <c r="G7128" s="561" t="s">
        <v>35843</v>
      </c>
      <c r="H7128" s="561" t="s">
        <v>6624</v>
      </c>
      <c r="I7128" s="561" t="s">
        <v>35517</v>
      </c>
      <c r="J7128" s="561" t="s">
        <v>24</v>
      </c>
      <c r="K7128" s="562" t="s">
        <v>39065</v>
      </c>
      <c r="L7128" s="561" t="s">
        <v>6617</v>
      </c>
    </row>
    <row r="7129" spans="1:12" x14ac:dyDescent="0.25">
      <c r="A7129" s="561" t="s">
        <v>4922</v>
      </c>
      <c r="B7129" s="561" t="s">
        <v>6007</v>
      </c>
      <c r="C7129" s="561" t="s">
        <v>6284</v>
      </c>
      <c r="D7129" s="561" t="s">
        <v>6285</v>
      </c>
      <c r="E7129" s="562" t="s">
        <v>22</v>
      </c>
      <c r="F7129" s="561" t="s">
        <v>22</v>
      </c>
      <c r="G7129" s="561" t="s">
        <v>35845</v>
      </c>
      <c r="H7129" s="561" t="s">
        <v>6626</v>
      </c>
      <c r="I7129" s="561" t="s">
        <v>35517</v>
      </c>
      <c r="J7129" s="561" t="s">
        <v>24</v>
      </c>
      <c r="K7129" s="562" t="s">
        <v>39066</v>
      </c>
      <c r="L7129" s="561" t="s">
        <v>6617</v>
      </c>
    </row>
    <row r="7130" spans="1:12" x14ac:dyDescent="0.25">
      <c r="A7130" s="561" t="s">
        <v>4922</v>
      </c>
      <c r="B7130" s="561" t="s">
        <v>6007</v>
      </c>
      <c r="C7130" s="561" t="s">
        <v>6284</v>
      </c>
      <c r="D7130" s="561" t="s">
        <v>6285</v>
      </c>
      <c r="E7130" s="562" t="s">
        <v>22</v>
      </c>
      <c r="F7130" s="561" t="s">
        <v>22</v>
      </c>
      <c r="G7130" s="561" t="s">
        <v>35847</v>
      </c>
      <c r="H7130" s="561" t="s">
        <v>7004</v>
      </c>
      <c r="I7130" s="561" t="s">
        <v>35517</v>
      </c>
      <c r="J7130" s="561" t="s">
        <v>24</v>
      </c>
      <c r="K7130" s="562" t="s">
        <v>39067</v>
      </c>
      <c r="L7130" s="561" t="s">
        <v>6617</v>
      </c>
    </row>
    <row r="7131" spans="1:12" x14ac:dyDescent="0.25">
      <c r="A7131" s="561" t="s">
        <v>4922</v>
      </c>
      <c r="B7131" s="561" t="s">
        <v>6007</v>
      </c>
      <c r="C7131" s="561" t="s">
        <v>6284</v>
      </c>
      <c r="D7131" s="561" t="s">
        <v>6285</v>
      </c>
      <c r="E7131" s="562" t="s">
        <v>22</v>
      </c>
      <c r="F7131" s="561" t="s">
        <v>22</v>
      </c>
      <c r="G7131" s="561" t="s">
        <v>35849</v>
      </c>
      <c r="H7131" s="561" t="s">
        <v>6875</v>
      </c>
      <c r="I7131" s="561" t="s">
        <v>35517</v>
      </c>
      <c r="J7131" s="561" t="s">
        <v>24</v>
      </c>
      <c r="K7131" s="562" t="s">
        <v>39068</v>
      </c>
      <c r="L7131" s="561" t="s">
        <v>6617</v>
      </c>
    </row>
    <row r="7132" spans="1:12" x14ac:dyDescent="0.25">
      <c r="A7132" s="561" t="s">
        <v>4922</v>
      </c>
      <c r="B7132" s="561" t="s">
        <v>6007</v>
      </c>
      <c r="C7132" s="561" t="s">
        <v>6284</v>
      </c>
      <c r="D7132" s="561" t="s">
        <v>6285</v>
      </c>
      <c r="E7132" s="562" t="s">
        <v>22</v>
      </c>
      <c r="F7132" s="561" t="s">
        <v>22</v>
      </c>
      <c r="G7132" s="561" t="s">
        <v>35851</v>
      </c>
      <c r="H7132" s="561" t="s">
        <v>6631</v>
      </c>
      <c r="I7132" s="561" t="s">
        <v>35517</v>
      </c>
      <c r="J7132" s="561" t="s">
        <v>24</v>
      </c>
      <c r="K7132" s="562" t="s">
        <v>39069</v>
      </c>
      <c r="L7132" s="561" t="s">
        <v>6617</v>
      </c>
    </row>
    <row r="7133" spans="1:12" x14ac:dyDescent="0.25">
      <c r="A7133" s="561" t="s">
        <v>4922</v>
      </c>
      <c r="B7133" s="561" t="s">
        <v>6007</v>
      </c>
      <c r="C7133" s="561" t="s">
        <v>6284</v>
      </c>
      <c r="D7133" s="561" t="s">
        <v>6285</v>
      </c>
      <c r="E7133" s="562" t="s">
        <v>22</v>
      </c>
      <c r="F7133" s="561" t="s">
        <v>22</v>
      </c>
      <c r="G7133" s="561" t="s">
        <v>35853</v>
      </c>
      <c r="H7133" s="561" t="s">
        <v>7005</v>
      </c>
      <c r="I7133" s="561" t="s">
        <v>35517</v>
      </c>
      <c r="J7133" s="561" t="s">
        <v>24</v>
      </c>
      <c r="K7133" s="562" t="s">
        <v>39070</v>
      </c>
      <c r="L7133" s="561" t="s">
        <v>6617</v>
      </c>
    </row>
    <row r="7134" spans="1:12" x14ac:dyDescent="0.25">
      <c r="A7134" s="561" t="s">
        <v>4922</v>
      </c>
      <c r="B7134" s="561" t="s">
        <v>6007</v>
      </c>
      <c r="C7134" s="561" t="s">
        <v>6284</v>
      </c>
      <c r="D7134" s="561" t="s">
        <v>6285</v>
      </c>
      <c r="E7134" s="562" t="s">
        <v>22</v>
      </c>
      <c r="F7134" s="561" t="s">
        <v>22</v>
      </c>
      <c r="G7134" s="561" t="s">
        <v>35855</v>
      </c>
      <c r="H7134" s="561" t="s">
        <v>6634</v>
      </c>
      <c r="I7134" s="561" t="s">
        <v>35517</v>
      </c>
      <c r="J7134" s="561" t="s">
        <v>24</v>
      </c>
      <c r="K7134" s="562" t="s">
        <v>39071</v>
      </c>
      <c r="L7134" s="561" t="s">
        <v>6617</v>
      </c>
    </row>
    <row r="7135" spans="1:12" x14ac:dyDescent="0.25">
      <c r="A7135" s="561" t="s">
        <v>4922</v>
      </c>
      <c r="B7135" s="561" t="s">
        <v>6007</v>
      </c>
      <c r="C7135" s="561" t="s">
        <v>6284</v>
      </c>
      <c r="D7135" s="561" t="s">
        <v>6285</v>
      </c>
      <c r="E7135" s="562" t="s">
        <v>22</v>
      </c>
      <c r="F7135" s="561" t="s">
        <v>22</v>
      </c>
      <c r="G7135" s="561" t="s">
        <v>35857</v>
      </c>
      <c r="H7135" s="561" t="s">
        <v>7006</v>
      </c>
      <c r="I7135" s="561" t="s">
        <v>35517</v>
      </c>
      <c r="J7135" s="561" t="s">
        <v>24</v>
      </c>
      <c r="K7135" s="562" t="s">
        <v>39068</v>
      </c>
      <c r="L7135" s="561" t="s">
        <v>6617</v>
      </c>
    </row>
    <row r="7136" spans="1:12" x14ac:dyDescent="0.25">
      <c r="A7136" s="561" t="s">
        <v>4922</v>
      </c>
      <c r="B7136" s="561" t="s">
        <v>6007</v>
      </c>
      <c r="C7136" s="561" t="s">
        <v>6284</v>
      </c>
      <c r="D7136" s="561" t="s">
        <v>6285</v>
      </c>
      <c r="E7136" s="562" t="s">
        <v>22</v>
      </c>
      <c r="F7136" s="561" t="s">
        <v>22</v>
      </c>
      <c r="G7136" s="561" t="s">
        <v>35858</v>
      </c>
      <c r="H7136" s="561" t="s">
        <v>6636</v>
      </c>
      <c r="I7136" s="561" t="s">
        <v>35517</v>
      </c>
      <c r="J7136" s="561" t="s">
        <v>24</v>
      </c>
      <c r="K7136" s="562" t="s">
        <v>39072</v>
      </c>
      <c r="L7136" s="561" t="s">
        <v>6617</v>
      </c>
    </row>
    <row r="7137" spans="1:12" x14ac:dyDescent="0.25">
      <c r="A7137" s="561" t="s">
        <v>4922</v>
      </c>
      <c r="B7137" s="561" t="s">
        <v>6007</v>
      </c>
      <c r="C7137" s="561" t="s">
        <v>6284</v>
      </c>
      <c r="D7137" s="561" t="s">
        <v>6285</v>
      </c>
      <c r="E7137" s="562" t="s">
        <v>22</v>
      </c>
      <c r="F7137" s="561" t="s">
        <v>22</v>
      </c>
      <c r="G7137" s="561" t="s">
        <v>35860</v>
      </c>
      <c r="H7137" s="561" t="s">
        <v>6637</v>
      </c>
      <c r="I7137" s="561" t="s">
        <v>35517</v>
      </c>
      <c r="J7137" s="561" t="s">
        <v>24</v>
      </c>
      <c r="K7137" s="562" t="s">
        <v>39073</v>
      </c>
      <c r="L7137" s="561" t="s">
        <v>6617</v>
      </c>
    </row>
    <row r="7138" spans="1:12" x14ac:dyDescent="0.25">
      <c r="A7138" s="561" t="s">
        <v>4922</v>
      </c>
      <c r="B7138" s="561" t="s">
        <v>6007</v>
      </c>
      <c r="C7138" s="561" t="s">
        <v>6284</v>
      </c>
      <c r="D7138" s="561" t="s">
        <v>6285</v>
      </c>
      <c r="E7138" s="562" t="s">
        <v>22</v>
      </c>
      <c r="F7138" s="561" t="s">
        <v>22</v>
      </c>
      <c r="G7138" s="561" t="s">
        <v>35862</v>
      </c>
      <c r="H7138" s="561" t="s">
        <v>7007</v>
      </c>
      <c r="I7138" s="561" t="s">
        <v>35517</v>
      </c>
      <c r="J7138" s="561" t="s">
        <v>24</v>
      </c>
      <c r="K7138" s="562" t="s">
        <v>39074</v>
      </c>
      <c r="L7138" s="561" t="s">
        <v>6617</v>
      </c>
    </row>
    <row r="7139" spans="1:12" x14ac:dyDescent="0.25">
      <c r="A7139" s="561" t="s">
        <v>4922</v>
      </c>
      <c r="B7139" s="561" t="s">
        <v>6007</v>
      </c>
      <c r="C7139" s="561" t="s">
        <v>6284</v>
      </c>
      <c r="D7139" s="561" t="s">
        <v>6285</v>
      </c>
      <c r="E7139" s="562" t="s">
        <v>22</v>
      </c>
      <c r="F7139" s="561" t="s">
        <v>22</v>
      </c>
      <c r="G7139" s="561" t="s">
        <v>35864</v>
      </c>
      <c r="H7139" s="561" t="s">
        <v>7008</v>
      </c>
      <c r="I7139" s="561" t="s">
        <v>35517</v>
      </c>
      <c r="J7139" s="561" t="s">
        <v>24</v>
      </c>
      <c r="K7139" s="562" t="s">
        <v>39075</v>
      </c>
      <c r="L7139" s="561" t="s">
        <v>6617</v>
      </c>
    </row>
    <row r="7140" spans="1:12" x14ac:dyDescent="0.25">
      <c r="A7140" s="561" t="s">
        <v>4922</v>
      </c>
      <c r="B7140" s="561" t="s">
        <v>6007</v>
      </c>
      <c r="C7140" s="561" t="s">
        <v>6284</v>
      </c>
      <c r="D7140" s="561" t="s">
        <v>6285</v>
      </c>
      <c r="E7140" s="562" t="s">
        <v>22</v>
      </c>
      <c r="F7140" s="561" t="s">
        <v>22</v>
      </c>
      <c r="G7140" s="561" t="s">
        <v>35866</v>
      </c>
      <c r="H7140" s="561" t="s">
        <v>7009</v>
      </c>
      <c r="I7140" s="561" t="s">
        <v>35517</v>
      </c>
      <c r="J7140" s="561" t="s">
        <v>24</v>
      </c>
      <c r="K7140" s="562" t="s">
        <v>39076</v>
      </c>
      <c r="L7140" s="561" t="s">
        <v>6617</v>
      </c>
    </row>
    <row r="7141" spans="1:12" x14ac:dyDescent="0.25">
      <c r="A7141" s="561" t="s">
        <v>4922</v>
      </c>
      <c r="B7141" s="561" t="s">
        <v>6007</v>
      </c>
      <c r="C7141" s="561" t="s">
        <v>6284</v>
      </c>
      <c r="D7141" s="561" t="s">
        <v>6285</v>
      </c>
      <c r="E7141" s="562" t="s">
        <v>22</v>
      </c>
      <c r="F7141" s="561" t="s">
        <v>22</v>
      </c>
      <c r="G7141" s="561" t="s">
        <v>35868</v>
      </c>
      <c r="H7141" s="561" t="s">
        <v>6645</v>
      </c>
      <c r="I7141" s="561" t="s">
        <v>35517</v>
      </c>
      <c r="J7141" s="561" t="s">
        <v>24</v>
      </c>
      <c r="K7141" s="562" t="s">
        <v>39077</v>
      </c>
      <c r="L7141" s="561" t="s">
        <v>6617</v>
      </c>
    </row>
    <row r="7142" spans="1:12" x14ac:dyDescent="0.25">
      <c r="A7142" s="561" t="s">
        <v>4922</v>
      </c>
      <c r="B7142" s="561" t="s">
        <v>6007</v>
      </c>
      <c r="C7142" s="561" t="s">
        <v>6284</v>
      </c>
      <c r="D7142" s="561" t="s">
        <v>6285</v>
      </c>
      <c r="E7142" s="562" t="s">
        <v>22</v>
      </c>
      <c r="F7142" s="561" t="s">
        <v>22</v>
      </c>
      <c r="G7142" s="561" t="s">
        <v>35870</v>
      </c>
      <c r="H7142" s="561" t="s">
        <v>7010</v>
      </c>
      <c r="I7142" s="561" t="s">
        <v>35517</v>
      </c>
      <c r="J7142" s="561" t="s">
        <v>24</v>
      </c>
      <c r="K7142" s="562" t="s">
        <v>39078</v>
      </c>
      <c r="L7142" s="561" t="s">
        <v>6617</v>
      </c>
    </row>
    <row r="7143" spans="1:12" x14ac:dyDescent="0.25">
      <c r="A7143" s="561" t="s">
        <v>4922</v>
      </c>
      <c r="B7143" s="561" t="s">
        <v>6007</v>
      </c>
      <c r="C7143" s="561" t="s">
        <v>6284</v>
      </c>
      <c r="D7143" s="561" t="s">
        <v>6285</v>
      </c>
      <c r="E7143" s="562" t="s">
        <v>22</v>
      </c>
      <c r="F7143" s="561" t="s">
        <v>22</v>
      </c>
      <c r="G7143" s="561" t="s">
        <v>35872</v>
      </c>
      <c r="H7143" s="561" t="s">
        <v>7011</v>
      </c>
      <c r="I7143" s="561" t="s">
        <v>35517</v>
      </c>
      <c r="J7143" s="561" t="s">
        <v>24</v>
      </c>
      <c r="K7143" s="562" t="s">
        <v>39079</v>
      </c>
      <c r="L7143" s="561" t="s">
        <v>6617</v>
      </c>
    </row>
    <row r="7144" spans="1:12" x14ac:dyDescent="0.25">
      <c r="A7144" s="561" t="s">
        <v>4922</v>
      </c>
      <c r="B7144" s="561" t="s">
        <v>6007</v>
      </c>
      <c r="C7144" s="561" t="s">
        <v>6284</v>
      </c>
      <c r="D7144" s="561" t="s">
        <v>6285</v>
      </c>
      <c r="E7144" s="562" t="s">
        <v>22</v>
      </c>
      <c r="F7144" s="561" t="s">
        <v>22</v>
      </c>
      <c r="G7144" s="561" t="s">
        <v>35874</v>
      </c>
      <c r="H7144" s="561" t="s">
        <v>6648</v>
      </c>
      <c r="I7144" s="561" t="s">
        <v>35517</v>
      </c>
      <c r="J7144" s="561" t="s">
        <v>24</v>
      </c>
      <c r="K7144" s="562" t="s">
        <v>39080</v>
      </c>
      <c r="L7144" s="561" t="s">
        <v>6617</v>
      </c>
    </row>
    <row r="7145" spans="1:12" x14ac:dyDescent="0.25">
      <c r="A7145" s="561" t="s">
        <v>4922</v>
      </c>
      <c r="B7145" s="561" t="s">
        <v>6007</v>
      </c>
      <c r="C7145" s="561" t="s">
        <v>6284</v>
      </c>
      <c r="D7145" s="561" t="s">
        <v>6285</v>
      </c>
      <c r="E7145" s="562" t="s">
        <v>22</v>
      </c>
      <c r="F7145" s="561" t="s">
        <v>22</v>
      </c>
      <c r="G7145" s="561" t="s">
        <v>35876</v>
      </c>
      <c r="H7145" s="561" t="s">
        <v>7012</v>
      </c>
      <c r="I7145" s="561" t="s">
        <v>35517</v>
      </c>
      <c r="J7145" s="561" t="s">
        <v>24</v>
      </c>
      <c r="K7145" s="562" t="s">
        <v>39081</v>
      </c>
      <c r="L7145" s="561" t="s">
        <v>6617</v>
      </c>
    </row>
    <row r="7146" spans="1:12" x14ac:dyDescent="0.25">
      <c r="A7146" s="561" t="s">
        <v>4922</v>
      </c>
      <c r="B7146" s="561" t="s">
        <v>6007</v>
      </c>
      <c r="C7146" s="561" t="s">
        <v>6284</v>
      </c>
      <c r="D7146" s="561" t="s">
        <v>6285</v>
      </c>
      <c r="E7146" s="562" t="s">
        <v>22</v>
      </c>
      <c r="F7146" s="561" t="s">
        <v>22</v>
      </c>
      <c r="G7146" s="561" t="s">
        <v>35878</v>
      </c>
      <c r="H7146" s="561" t="s">
        <v>6651</v>
      </c>
      <c r="I7146" s="561" t="s">
        <v>35517</v>
      </c>
      <c r="J7146" s="561" t="s">
        <v>24</v>
      </c>
      <c r="K7146" s="562" t="s">
        <v>39082</v>
      </c>
      <c r="L7146" s="561" t="s">
        <v>6617</v>
      </c>
    </row>
    <row r="7147" spans="1:12" x14ac:dyDescent="0.25">
      <c r="A7147" s="561" t="s">
        <v>4922</v>
      </c>
      <c r="B7147" s="561" t="s">
        <v>6007</v>
      </c>
      <c r="C7147" s="561" t="s">
        <v>6284</v>
      </c>
      <c r="D7147" s="561" t="s">
        <v>6285</v>
      </c>
      <c r="E7147" s="562" t="s">
        <v>22</v>
      </c>
      <c r="F7147" s="561" t="s">
        <v>22</v>
      </c>
      <c r="G7147" s="561" t="s">
        <v>35880</v>
      </c>
      <c r="H7147" s="561" t="s">
        <v>7013</v>
      </c>
      <c r="I7147" s="561" t="s">
        <v>35517</v>
      </c>
      <c r="J7147" s="561" t="s">
        <v>24</v>
      </c>
      <c r="K7147" s="562" t="s">
        <v>39083</v>
      </c>
      <c r="L7147" s="561" t="s">
        <v>6617</v>
      </c>
    </row>
    <row r="7148" spans="1:12" x14ac:dyDescent="0.25">
      <c r="A7148" s="561" t="s">
        <v>4922</v>
      </c>
      <c r="B7148" s="561" t="s">
        <v>6007</v>
      </c>
      <c r="C7148" s="561" t="s">
        <v>6284</v>
      </c>
      <c r="D7148" s="561" t="s">
        <v>6285</v>
      </c>
      <c r="E7148" s="562" t="s">
        <v>22</v>
      </c>
      <c r="F7148" s="561" t="s">
        <v>22</v>
      </c>
      <c r="G7148" s="561" t="s">
        <v>35882</v>
      </c>
      <c r="H7148" s="561" t="s">
        <v>6654</v>
      </c>
      <c r="I7148" s="561" t="s">
        <v>35517</v>
      </c>
      <c r="J7148" s="561" t="s">
        <v>24</v>
      </c>
      <c r="K7148" s="562" t="s">
        <v>39084</v>
      </c>
      <c r="L7148" s="561" t="s">
        <v>6617</v>
      </c>
    </row>
    <row r="7149" spans="1:12" x14ac:dyDescent="0.25">
      <c r="A7149" s="561" t="s">
        <v>4922</v>
      </c>
      <c r="B7149" s="561" t="s">
        <v>6007</v>
      </c>
      <c r="C7149" s="561" t="s">
        <v>6284</v>
      </c>
      <c r="D7149" s="561" t="s">
        <v>6285</v>
      </c>
      <c r="E7149" s="562" t="s">
        <v>22</v>
      </c>
      <c r="F7149" s="561" t="s">
        <v>22</v>
      </c>
      <c r="G7149" s="561" t="s">
        <v>35884</v>
      </c>
      <c r="H7149" s="561" t="s">
        <v>6656</v>
      </c>
      <c r="I7149" s="561" t="s">
        <v>35517</v>
      </c>
      <c r="J7149" s="561" t="s">
        <v>24</v>
      </c>
      <c r="K7149" s="562" t="s">
        <v>39085</v>
      </c>
      <c r="L7149" s="561" t="s">
        <v>6617</v>
      </c>
    </row>
    <row r="7150" spans="1:12" x14ac:dyDescent="0.25">
      <c r="A7150" s="561" t="s">
        <v>4922</v>
      </c>
      <c r="B7150" s="561" t="s">
        <v>6007</v>
      </c>
      <c r="C7150" s="561" t="s">
        <v>6284</v>
      </c>
      <c r="D7150" s="561" t="s">
        <v>6285</v>
      </c>
      <c r="E7150" s="562" t="s">
        <v>22</v>
      </c>
      <c r="F7150" s="561" t="s">
        <v>22</v>
      </c>
      <c r="G7150" s="561" t="s">
        <v>35886</v>
      </c>
      <c r="H7150" s="561" t="s">
        <v>7000</v>
      </c>
      <c r="I7150" s="561" t="s">
        <v>35517</v>
      </c>
      <c r="J7150" s="561" t="s">
        <v>24</v>
      </c>
      <c r="K7150" s="562" t="s">
        <v>39086</v>
      </c>
      <c r="L7150" s="561" t="s">
        <v>6617</v>
      </c>
    </row>
    <row r="7151" spans="1:12" x14ac:dyDescent="0.25">
      <c r="A7151" s="561" t="s">
        <v>4922</v>
      </c>
      <c r="B7151" s="561" t="s">
        <v>6007</v>
      </c>
      <c r="C7151" s="561" t="s">
        <v>6284</v>
      </c>
      <c r="D7151" s="561" t="s">
        <v>6285</v>
      </c>
      <c r="E7151" s="562" t="s">
        <v>22</v>
      </c>
      <c r="F7151" s="561" t="s">
        <v>22</v>
      </c>
      <c r="G7151" s="561" t="s">
        <v>35888</v>
      </c>
      <c r="H7151" s="561" t="s">
        <v>6735</v>
      </c>
      <c r="I7151" s="561" t="s">
        <v>35517</v>
      </c>
      <c r="J7151" s="561" t="s">
        <v>24</v>
      </c>
      <c r="K7151" s="562" t="s">
        <v>39087</v>
      </c>
      <c r="L7151" s="561" t="s">
        <v>6617</v>
      </c>
    </row>
    <row r="7152" spans="1:12" x14ac:dyDescent="0.25">
      <c r="A7152" s="561" t="s">
        <v>4922</v>
      </c>
      <c r="B7152" s="561" t="s">
        <v>6007</v>
      </c>
      <c r="C7152" s="561" t="s">
        <v>6284</v>
      </c>
      <c r="D7152" s="561" t="s">
        <v>6285</v>
      </c>
      <c r="E7152" s="562" t="s">
        <v>22</v>
      </c>
      <c r="F7152" s="561" t="s">
        <v>22</v>
      </c>
      <c r="G7152" s="561" t="s">
        <v>35890</v>
      </c>
      <c r="H7152" s="561" t="s">
        <v>6736</v>
      </c>
      <c r="I7152" s="561" t="s">
        <v>35517</v>
      </c>
      <c r="J7152" s="561" t="s">
        <v>24</v>
      </c>
      <c r="K7152" s="562" t="s">
        <v>39088</v>
      </c>
      <c r="L7152" s="561" t="s">
        <v>6617</v>
      </c>
    </row>
    <row r="7153" spans="1:12" x14ac:dyDescent="0.25">
      <c r="A7153" s="561" t="s">
        <v>4922</v>
      </c>
      <c r="B7153" s="561" t="s">
        <v>6007</v>
      </c>
      <c r="C7153" s="561" t="s">
        <v>6284</v>
      </c>
      <c r="D7153" s="561" t="s">
        <v>6285</v>
      </c>
      <c r="E7153" s="562" t="s">
        <v>22</v>
      </c>
      <c r="F7153" s="561" t="s">
        <v>22</v>
      </c>
      <c r="G7153" s="561" t="s">
        <v>35892</v>
      </c>
      <c r="H7153" s="561" t="s">
        <v>6657</v>
      </c>
      <c r="I7153" s="561" t="s">
        <v>35517</v>
      </c>
      <c r="J7153" s="561" t="s">
        <v>24</v>
      </c>
      <c r="K7153" s="562" t="s">
        <v>39089</v>
      </c>
      <c r="L7153" s="561" t="s">
        <v>6617</v>
      </c>
    </row>
    <row r="7154" spans="1:12" x14ac:dyDescent="0.25">
      <c r="A7154" s="561" t="s">
        <v>4922</v>
      </c>
      <c r="B7154" s="561" t="s">
        <v>6007</v>
      </c>
      <c r="C7154" s="561" t="s">
        <v>6284</v>
      </c>
      <c r="D7154" s="561" t="s">
        <v>6285</v>
      </c>
      <c r="E7154" s="562" t="s">
        <v>22</v>
      </c>
      <c r="F7154" s="561" t="s">
        <v>22</v>
      </c>
      <c r="G7154" s="561" t="s">
        <v>35894</v>
      </c>
      <c r="H7154" s="561" t="s">
        <v>6658</v>
      </c>
      <c r="I7154" s="561" t="s">
        <v>35517</v>
      </c>
      <c r="J7154" s="561" t="s">
        <v>24</v>
      </c>
      <c r="K7154" s="562" t="s">
        <v>39090</v>
      </c>
      <c r="L7154" s="561" t="s">
        <v>6617</v>
      </c>
    </row>
    <row r="7155" spans="1:12" x14ac:dyDescent="0.25">
      <c r="A7155" s="561" t="s">
        <v>4922</v>
      </c>
      <c r="B7155" s="561" t="s">
        <v>6007</v>
      </c>
      <c r="C7155" s="561" t="s">
        <v>6284</v>
      </c>
      <c r="D7155" s="561" t="s">
        <v>6285</v>
      </c>
      <c r="E7155" s="562" t="s">
        <v>22</v>
      </c>
      <c r="F7155" s="561" t="s">
        <v>22</v>
      </c>
      <c r="G7155" s="561" t="s">
        <v>35896</v>
      </c>
      <c r="H7155" s="561" t="s">
        <v>7014</v>
      </c>
      <c r="I7155" s="561" t="s">
        <v>35517</v>
      </c>
      <c r="J7155" s="561" t="s">
        <v>24</v>
      </c>
      <c r="K7155" s="562" t="s">
        <v>39091</v>
      </c>
      <c r="L7155" s="561" t="s">
        <v>6617</v>
      </c>
    </row>
    <row r="7156" spans="1:12" x14ac:dyDescent="0.25">
      <c r="A7156" s="561" t="s">
        <v>4922</v>
      </c>
      <c r="B7156" s="561" t="s">
        <v>6007</v>
      </c>
      <c r="C7156" s="561" t="s">
        <v>6284</v>
      </c>
      <c r="D7156" s="561" t="s">
        <v>6285</v>
      </c>
      <c r="E7156" s="562" t="s">
        <v>22</v>
      </c>
      <c r="F7156" s="561" t="s">
        <v>22</v>
      </c>
      <c r="G7156" s="561" t="s">
        <v>35898</v>
      </c>
      <c r="H7156" s="561" t="s">
        <v>6715</v>
      </c>
      <c r="I7156" s="561" t="s">
        <v>35517</v>
      </c>
      <c r="J7156" s="561" t="s">
        <v>24</v>
      </c>
      <c r="K7156" s="562" t="s">
        <v>39092</v>
      </c>
      <c r="L7156" s="561" t="s">
        <v>6617</v>
      </c>
    </row>
    <row r="7157" spans="1:12" x14ac:dyDescent="0.25">
      <c r="A7157" s="561" t="s">
        <v>4922</v>
      </c>
      <c r="B7157" s="561" t="s">
        <v>6007</v>
      </c>
      <c r="C7157" s="561" t="s">
        <v>6284</v>
      </c>
      <c r="D7157" s="561" t="s">
        <v>6285</v>
      </c>
      <c r="E7157" s="562" t="s">
        <v>22</v>
      </c>
      <c r="F7157" s="561" t="s">
        <v>22</v>
      </c>
      <c r="G7157" s="561" t="s">
        <v>35900</v>
      </c>
      <c r="H7157" s="561" t="s">
        <v>7015</v>
      </c>
      <c r="I7157" s="561" t="s">
        <v>35517</v>
      </c>
      <c r="J7157" s="561" t="s">
        <v>24</v>
      </c>
      <c r="K7157" s="562" t="s">
        <v>39093</v>
      </c>
      <c r="L7157" s="561" t="s">
        <v>6617</v>
      </c>
    </row>
    <row r="7158" spans="1:12" x14ac:dyDescent="0.25">
      <c r="A7158" s="561" t="s">
        <v>4922</v>
      </c>
      <c r="B7158" s="561" t="s">
        <v>6007</v>
      </c>
      <c r="C7158" s="561" t="s">
        <v>6284</v>
      </c>
      <c r="D7158" s="561" t="s">
        <v>6285</v>
      </c>
      <c r="E7158" s="562" t="s">
        <v>22</v>
      </c>
      <c r="F7158" s="561" t="s">
        <v>22</v>
      </c>
      <c r="G7158" s="561" t="s">
        <v>35902</v>
      </c>
      <c r="H7158" s="561" t="s">
        <v>7016</v>
      </c>
      <c r="I7158" s="561" t="s">
        <v>35517</v>
      </c>
      <c r="J7158" s="561" t="s">
        <v>24</v>
      </c>
      <c r="K7158" s="562" t="s">
        <v>39094</v>
      </c>
      <c r="L7158" s="561" t="s">
        <v>6617</v>
      </c>
    </row>
    <row r="7159" spans="1:12" x14ac:dyDescent="0.25">
      <c r="A7159" s="561" t="s">
        <v>4922</v>
      </c>
      <c r="B7159" s="561" t="s">
        <v>6007</v>
      </c>
      <c r="C7159" s="561" t="s">
        <v>6284</v>
      </c>
      <c r="D7159" s="561" t="s">
        <v>6285</v>
      </c>
      <c r="E7159" s="562" t="s">
        <v>22</v>
      </c>
      <c r="F7159" s="561" t="s">
        <v>22</v>
      </c>
      <c r="G7159" s="561" t="s">
        <v>35904</v>
      </c>
      <c r="H7159" s="561" t="s">
        <v>6660</v>
      </c>
      <c r="I7159" s="561" t="s">
        <v>35517</v>
      </c>
      <c r="J7159" s="561" t="s">
        <v>24</v>
      </c>
      <c r="K7159" s="562" t="s">
        <v>39095</v>
      </c>
      <c r="L7159" s="561" t="s">
        <v>6617</v>
      </c>
    </row>
    <row r="7160" spans="1:12" x14ac:dyDescent="0.25">
      <c r="A7160" s="561" t="s">
        <v>4922</v>
      </c>
      <c r="B7160" s="561" t="s">
        <v>6007</v>
      </c>
      <c r="C7160" s="561" t="s">
        <v>6284</v>
      </c>
      <c r="D7160" s="561" t="s">
        <v>6285</v>
      </c>
      <c r="E7160" s="562" t="s">
        <v>22</v>
      </c>
      <c r="F7160" s="561" t="s">
        <v>22</v>
      </c>
      <c r="G7160" s="561" t="s">
        <v>35906</v>
      </c>
      <c r="H7160" s="561" t="s">
        <v>7017</v>
      </c>
      <c r="I7160" s="561" t="s">
        <v>35517</v>
      </c>
      <c r="J7160" s="561" t="s">
        <v>24</v>
      </c>
      <c r="K7160" s="562" t="s">
        <v>39096</v>
      </c>
      <c r="L7160" s="561" t="s">
        <v>6617</v>
      </c>
    </row>
    <row r="7161" spans="1:12" x14ac:dyDescent="0.25">
      <c r="A7161" s="561" t="s">
        <v>4922</v>
      </c>
      <c r="B7161" s="561" t="s">
        <v>6007</v>
      </c>
      <c r="C7161" s="561" t="s">
        <v>6284</v>
      </c>
      <c r="D7161" s="561" t="s">
        <v>6285</v>
      </c>
      <c r="E7161" s="562" t="s">
        <v>22</v>
      </c>
      <c r="F7161" s="561" t="s">
        <v>22</v>
      </c>
      <c r="G7161" s="561" t="s">
        <v>35908</v>
      </c>
      <c r="H7161" s="561" t="s">
        <v>7018</v>
      </c>
      <c r="I7161" s="561" t="s">
        <v>35517</v>
      </c>
      <c r="J7161" s="561" t="s">
        <v>24</v>
      </c>
      <c r="K7161" s="562" t="s">
        <v>39097</v>
      </c>
      <c r="L7161" s="561" t="s">
        <v>6617</v>
      </c>
    </row>
    <row r="7162" spans="1:12" x14ac:dyDescent="0.25">
      <c r="A7162" s="561" t="s">
        <v>4922</v>
      </c>
      <c r="B7162" s="561" t="s">
        <v>6007</v>
      </c>
      <c r="C7162" s="561" t="s">
        <v>6284</v>
      </c>
      <c r="D7162" s="561" t="s">
        <v>6285</v>
      </c>
      <c r="E7162" s="562" t="s">
        <v>22</v>
      </c>
      <c r="F7162" s="561" t="s">
        <v>22</v>
      </c>
      <c r="G7162" s="561" t="s">
        <v>35910</v>
      </c>
      <c r="H7162" s="561" t="s">
        <v>6881</v>
      </c>
      <c r="I7162" s="561" t="s">
        <v>35517</v>
      </c>
      <c r="J7162" s="561" t="s">
        <v>24</v>
      </c>
      <c r="K7162" s="562" t="s">
        <v>39098</v>
      </c>
      <c r="L7162" s="561" t="s">
        <v>6617</v>
      </c>
    </row>
    <row r="7163" spans="1:12" x14ac:dyDescent="0.25">
      <c r="A7163" s="561" t="s">
        <v>4922</v>
      </c>
      <c r="B7163" s="561" t="s">
        <v>6007</v>
      </c>
      <c r="C7163" s="561" t="s">
        <v>6284</v>
      </c>
      <c r="D7163" s="561" t="s">
        <v>6285</v>
      </c>
      <c r="E7163" s="562" t="s">
        <v>22</v>
      </c>
      <c r="F7163" s="561" t="s">
        <v>22</v>
      </c>
      <c r="G7163" s="561" t="s">
        <v>35912</v>
      </c>
      <c r="H7163" s="561" t="s">
        <v>7019</v>
      </c>
      <c r="I7163" s="561" t="s">
        <v>35517</v>
      </c>
      <c r="J7163" s="561" t="s">
        <v>24</v>
      </c>
      <c r="K7163" s="562" t="s">
        <v>39099</v>
      </c>
      <c r="L7163" s="561" t="s">
        <v>6617</v>
      </c>
    </row>
    <row r="7164" spans="1:12" x14ac:dyDescent="0.25">
      <c r="A7164" s="561" t="s">
        <v>4922</v>
      </c>
      <c r="B7164" s="561" t="s">
        <v>6007</v>
      </c>
      <c r="C7164" s="561" t="s">
        <v>6284</v>
      </c>
      <c r="D7164" s="561" t="s">
        <v>6285</v>
      </c>
      <c r="E7164" s="562" t="s">
        <v>22</v>
      </c>
      <c r="F7164" s="561" t="s">
        <v>22</v>
      </c>
      <c r="G7164" s="561" t="s">
        <v>35914</v>
      </c>
      <c r="H7164" s="561" t="s">
        <v>7020</v>
      </c>
      <c r="I7164" s="561" t="s">
        <v>35517</v>
      </c>
      <c r="J7164" s="561" t="s">
        <v>24</v>
      </c>
      <c r="K7164" s="562" t="s">
        <v>39100</v>
      </c>
      <c r="L7164" s="561" t="s">
        <v>6617</v>
      </c>
    </row>
    <row r="7165" spans="1:12" x14ac:dyDescent="0.25">
      <c r="A7165" s="561" t="s">
        <v>4922</v>
      </c>
      <c r="B7165" s="561" t="s">
        <v>6007</v>
      </c>
      <c r="C7165" s="561" t="s">
        <v>6284</v>
      </c>
      <c r="D7165" s="561" t="s">
        <v>6285</v>
      </c>
      <c r="E7165" s="562" t="s">
        <v>22</v>
      </c>
      <c r="F7165" s="561" t="s">
        <v>22</v>
      </c>
      <c r="G7165" s="561" t="s">
        <v>35916</v>
      </c>
      <c r="H7165" s="561" t="s">
        <v>7021</v>
      </c>
      <c r="I7165" s="561" t="s">
        <v>35517</v>
      </c>
      <c r="J7165" s="561" t="s">
        <v>24</v>
      </c>
      <c r="K7165" s="562" t="s">
        <v>39101</v>
      </c>
      <c r="L7165" s="561" t="s">
        <v>6617</v>
      </c>
    </row>
    <row r="7166" spans="1:12" x14ac:dyDescent="0.25">
      <c r="A7166" s="561" t="s">
        <v>4922</v>
      </c>
      <c r="B7166" s="561" t="s">
        <v>6007</v>
      </c>
      <c r="C7166" s="561" t="s">
        <v>6284</v>
      </c>
      <c r="D7166" s="561" t="s">
        <v>6285</v>
      </c>
      <c r="E7166" s="562" t="s">
        <v>22</v>
      </c>
      <c r="F7166" s="561" t="s">
        <v>22</v>
      </c>
      <c r="G7166" s="561" t="s">
        <v>35918</v>
      </c>
      <c r="H7166" s="561" t="s">
        <v>7022</v>
      </c>
      <c r="I7166" s="561" t="s">
        <v>35517</v>
      </c>
      <c r="J7166" s="561" t="s">
        <v>24</v>
      </c>
      <c r="K7166" s="562" t="s">
        <v>39102</v>
      </c>
      <c r="L7166" s="561" t="s">
        <v>6617</v>
      </c>
    </row>
    <row r="7167" spans="1:12" x14ac:dyDescent="0.25">
      <c r="A7167" s="561" t="s">
        <v>4922</v>
      </c>
      <c r="B7167" s="561" t="s">
        <v>6007</v>
      </c>
      <c r="C7167" s="561" t="s">
        <v>6284</v>
      </c>
      <c r="D7167" s="561" t="s">
        <v>6285</v>
      </c>
      <c r="E7167" s="562" t="s">
        <v>22</v>
      </c>
      <c r="F7167" s="561" t="s">
        <v>22</v>
      </c>
      <c r="G7167" s="561" t="s">
        <v>35920</v>
      </c>
      <c r="H7167" s="561" t="s">
        <v>7023</v>
      </c>
      <c r="I7167" s="561" t="s">
        <v>35517</v>
      </c>
      <c r="J7167" s="561" t="s">
        <v>24</v>
      </c>
      <c r="K7167" s="562" t="s">
        <v>39103</v>
      </c>
      <c r="L7167" s="561" t="s">
        <v>6617</v>
      </c>
    </row>
    <row r="7168" spans="1:12" x14ac:dyDescent="0.25">
      <c r="A7168" s="561" t="s">
        <v>4922</v>
      </c>
      <c r="B7168" s="561" t="s">
        <v>6007</v>
      </c>
      <c r="C7168" s="561" t="s">
        <v>6284</v>
      </c>
      <c r="D7168" s="561" t="s">
        <v>6285</v>
      </c>
      <c r="E7168" s="562" t="s">
        <v>22</v>
      </c>
      <c r="F7168" s="561" t="s">
        <v>22</v>
      </c>
      <c r="G7168" s="561" t="s">
        <v>35922</v>
      </c>
      <c r="H7168" s="561" t="s">
        <v>7024</v>
      </c>
      <c r="I7168" s="561" t="s">
        <v>35517</v>
      </c>
      <c r="J7168" s="561" t="s">
        <v>24</v>
      </c>
      <c r="K7168" s="562" t="s">
        <v>39104</v>
      </c>
      <c r="L7168" s="561" t="s">
        <v>6617</v>
      </c>
    </row>
    <row r="7169" spans="1:12" x14ac:dyDescent="0.25">
      <c r="A7169" s="561" t="s">
        <v>4922</v>
      </c>
      <c r="B7169" s="561" t="s">
        <v>6007</v>
      </c>
      <c r="C7169" s="561" t="s">
        <v>6284</v>
      </c>
      <c r="D7169" s="561" t="s">
        <v>6285</v>
      </c>
      <c r="E7169" s="562" t="s">
        <v>22</v>
      </c>
      <c r="F7169" s="561" t="s">
        <v>22</v>
      </c>
      <c r="G7169" s="561" t="s">
        <v>35924</v>
      </c>
      <c r="H7169" s="561" t="s">
        <v>7025</v>
      </c>
      <c r="I7169" s="561" t="s">
        <v>35517</v>
      </c>
      <c r="J7169" s="561" t="s">
        <v>24</v>
      </c>
      <c r="K7169" s="562" t="s">
        <v>39105</v>
      </c>
      <c r="L7169" s="561" t="s">
        <v>6617</v>
      </c>
    </row>
    <row r="7170" spans="1:12" x14ac:dyDescent="0.25">
      <c r="A7170" s="561" t="s">
        <v>4922</v>
      </c>
      <c r="B7170" s="561" t="s">
        <v>6007</v>
      </c>
      <c r="C7170" s="561" t="s">
        <v>6284</v>
      </c>
      <c r="D7170" s="561" t="s">
        <v>6285</v>
      </c>
      <c r="E7170" s="562" t="s">
        <v>22</v>
      </c>
      <c r="F7170" s="561" t="s">
        <v>22</v>
      </c>
      <c r="G7170" s="561" t="s">
        <v>35926</v>
      </c>
      <c r="H7170" s="561" t="s">
        <v>7026</v>
      </c>
      <c r="I7170" s="561" t="s">
        <v>35517</v>
      </c>
      <c r="J7170" s="561" t="s">
        <v>24</v>
      </c>
      <c r="K7170" s="562" t="s">
        <v>39106</v>
      </c>
      <c r="L7170" s="561" t="s">
        <v>6617</v>
      </c>
    </row>
    <row r="7171" spans="1:12" x14ac:dyDescent="0.25">
      <c r="A7171" s="561" t="s">
        <v>4922</v>
      </c>
      <c r="B7171" s="561" t="s">
        <v>6007</v>
      </c>
      <c r="C7171" s="561" t="s">
        <v>6284</v>
      </c>
      <c r="D7171" s="561" t="s">
        <v>6285</v>
      </c>
      <c r="E7171" s="562" t="s">
        <v>22</v>
      </c>
      <c r="F7171" s="561" t="s">
        <v>22</v>
      </c>
      <c r="G7171" s="561" t="s">
        <v>35928</v>
      </c>
      <c r="H7171" s="561" t="s">
        <v>7027</v>
      </c>
      <c r="I7171" s="561" t="s">
        <v>35517</v>
      </c>
      <c r="J7171" s="561" t="s">
        <v>24</v>
      </c>
      <c r="K7171" s="562" t="s">
        <v>39107</v>
      </c>
      <c r="L7171" s="561" t="s">
        <v>6617</v>
      </c>
    </row>
    <row r="7172" spans="1:12" x14ac:dyDescent="0.25">
      <c r="A7172" s="561" t="s">
        <v>4922</v>
      </c>
      <c r="B7172" s="561" t="s">
        <v>6007</v>
      </c>
      <c r="C7172" s="561" t="s">
        <v>6284</v>
      </c>
      <c r="D7172" s="561" t="s">
        <v>6285</v>
      </c>
      <c r="E7172" s="562" t="s">
        <v>22</v>
      </c>
      <c r="F7172" s="561" t="s">
        <v>22</v>
      </c>
      <c r="G7172" s="561" t="s">
        <v>35930</v>
      </c>
      <c r="H7172" s="561" t="s">
        <v>7028</v>
      </c>
      <c r="I7172" s="561" t="s">
        <v>35517</v>
      </c>
      <c r="J7172" s="561" t="s">
        <v>24</v>
      </c>
      <c r="K7172" s="562" t="s">
        <v>39108</v>
      </c>
      <c r="L7172" s="561" t="s">
        <v>6617</v>
      </c>
    </row>
    <row r="7173" spans="1:12" x14ac:dyDescent="0.25">
      <c r="A7173" s="561" t="s">
        <v>4922</v>
      </c>
      <c r="B7173" s="561" t="s">
        <v>6007</v>
      </c>
      <c r="C7173" s="561" t="s">
        <v>6284</v>
      </c>
      <c r="D7173" s="561" t="s">
        <v>6285</v>
      </c>
      <c r="E7173" s="562" t="s">
        <v>22</v>
      </c>
      <c r="F7173" s="561" t="s">
        <v>22</v>
      </c>
      <c r="G7173" s="561" t="s">
        <v>35932</v>
      </c>
      <c r="H7173" s="561" t="s">
        <v>6673</v>
      </c>
      <c r="I7173" s="561" t="s">
        <v>35517</v>
      </c>
      <c r="J7173" s="561" t="s">
        <v>24</v>
      </c>
      <c r="K7173" s="562" t="s">
        <v>39109</v>
      </c>
      <c r="L7173" s="561" t="s">
        <v>6617</v>
      </c>
    </row>
    <row r="7174" spans="1:12" x14ac:dyDescent="0.25">
      <c r="A7174" s="561" t="s">
        <v>4922</v>
      </c>
      <c r="B7174" s="561" t="s">
        <v>6007</v>
      </c>
      <c r="C7174" s="561" t="s">
        <v>6284</v>
      </c>
      <c r="D7174" s="561" t="s">
        <v>6285</v>
      </c>
      <c r="E7174" s="562" t="s">
        <v>22</v>
      </c>
      <c r="F7174" s="561" t="s">
        <v>22</v>
      </c>
      <c r="G7174" s="561" t="s">
        <v>35934</v>
      </c>
      <c r="H7174" s="561" t="s">
        <v>7029</v>
      </c>
      <c r="I7174" s="561" t="s">
        <v>35517</v>
      </c>
      <c r="J7174" s="561" t="s">
        <v>24</v>
      </c>
      <c r="K7174" s="562" t="s">
        <v>39110</v>
      </c>
      <c r="L7174" s="561" t="s">
        <v>6617</v>
      </c>
    </row>
    <row r="7175" spans="1:12" x14ac:dyDescent="0.25">
      <c r="A7175" s="561" t="s">
        <v>4922</v>
      </c>
      <c r="B7175" s="561" t="s">
        <v>6007</v>
      </c>
      <c r="C7175" s="561" t="s">
        <v>6284</v>
      </c>
      <c r="D7175" s="561" t="s">
        <v>6285</v>
      </c>
      <c r="E7175" s="562" t="s">
        <v>22</v>
      </c>
      <c r="F7175" s="561" t="s">
        <v>22</v>
      </c>
      <c r="G7175" s="561" t="s">
        <v>35936</v>
      </c>
      <c r="H7175" s="561" t="s">
        <v>7030</v>
      </c>
      <c r="I7175" s="561" t="s">
        <v>35517</v>
      </c>
      <c r="J7175" s="561" t="s">
        <v>24</v>
      </c>
      <c r="K7175" s="562" t="s">
        <v>39111</v>
      </c>
      <c r="L7175" s="561" t="s">
        <v>6617</v>
      </c>
    </row>
    <row r="7176" spans="1:12" x14ac:dyDescent="0.25">
      <c r="A7176" s="561" t="s">
        <v>4922</v>
      </c>
      <c r="B7176" s="561" t="s">
        <v>6007</v>
      </c>
      <c r="C7176" s="561" t="s">
        <v>6284</v>
      </c>
      <c r="D7176" s="561" t="s">
        <v>6285</v>
      </c>
      <c r="E7176" s="562" t="s">
        <v>22</v>
      </c>
      <c r="F7176" s="561" t="s">
        <v>22</v>
      </c>
      <c r="G7176" s="561" t="s">
        <v>35938</v>
      </c>
      <c r="H7176" s="561" t="s">
        <v>7031</v>
      </c>
      <c r="I7176" s="561" t="s">
        <v>35517</v>
      </c>
      <c r="J7176" s="561" t="s">
        <v>24</v>
      </c>
      <c r="K7176" s="562" t="s">
        <v>39112</v>
      </c>
      <c r="L7176" s="561" t="s">
        <v>6617</v>
      </c>
    </row>
    <row r="7177" spans="1:12" x14ac:dyDescent="0.25">
      <c r="A7177" s="561" t="s">
        <v>4922</v>
      </c>
      <c r="B7177" s="561" t="s">
        <v>6007</v>
      </c>
      <c r="C7177" s="561" t="s">
        <v>6284</v>
      </c>
      <c r="D7177" s="561" t="s">
        <v>6285</v>
      </c>
      <c r="E7177" s="562" t="s">
        <v>22</v>
      </c>
      <c r="F7177" s="561" t="s">
        <v>22</v>
      </c>
      <c r="G7177" s="561" t="s">
        <v>35940</v>
      </c>
      <c r="H7177" s="561" t="s">
        <v>6676</v>
      </c>
      <c r="I7177" s="561" t="s">
        <v>35517</v>
      </c>
      <c r="J7177" s="561" t="s">
        <v>24</v>
      </c>
      <c r="K7177" s="562" t="s">
        <v>39113</v>
      </c>
      <c r="L7177" s="561" t="s">
        <v>6617</v>
      </c>
    </row>
    <row r="7178" spans="1:12" x14ac:dyDescent="0.25">
      <c r="A7178" s="561" t="s">
        <v>4922</v>
      </c>
      <c r="B7178" s="561" t="s">
        <v>6007</v>
      </c>
      <c r="C7178" s="561" t="s">
        <v>6284</v>
      </c>
      <c r="D7178" s="561" t="s">
        <v>6285</v>
      </c>
      <c r="E7178" s="562" t="s">
        <v>22</v>
      </c>
      <c r="F7178" s="561" t="s">
        <v>22</v>
      </c>
      <c r="G7178" s="561" t="s">
        <v>35942</v>
      </c>
      <c r="H7178" s="561" t="s">
        <v>7032</v>
      </c>
      <c r="I7178" s="561" t="s">
        <v>35517</v>
      </c>
      <c r="J7178" s="561" t="s">
        <v>24</v>
      </c>
      <c r="K7178" s="562" t="s">
        <v>39114</v>
      </c>
      <c r="L7178" s="561" t="s">
        <v>6617</v>
      </c>
    </row>
    <row r="7179" spans="1:12" x14ac:dyDescent="0.25">
      <c r="A7179" s="561" t="s">
        <v>4922</v>
      </c>
      <c r="B7179" s="561" t="s">
        <v>6007</v>
      </c>
      <c r="C7179" s="561" t="s">
        <v>6284</v>
      </c>
      <c r="D7179" s="561" t="s">
        <v>6285</v>
      </c>
      <c r="E7179" s="562" t="s">
        <v>22</v>
      </c>
      <c r="F7179" s="561" t="s">
        <v>22</v>
      </c>
      <c r="G7179" s="561" t="s">
        <v>35944</v>
      </c>
      <c r="H7179" s="561" t="s">
        <v>6678</v>
      </c>
      <c r="I7179" s="561" t="s">
        <v>35517</v>
      </c>
      <c r="J7179" s="561" t="s">
        <v>24</v>
      </c>
      <c r="K7179" s="562" t="s">
        <v>39115</v>
      </c>
      <c r="L7179" s="561" t="s">
        <v>6617</v>
      </c>
    </row>
    <row r="7180" spans="1:12" x14ac:dyDescent="0.25">
      <c r="A7180" s="561" t="s">
        <v>4922</v>
      </c>
      <c r="B7180" s="561" t="s">
        <v>6007</v>
      </c>
      <c r="C7180" s="561" t="s">
        <v>6284</v>
      </c>
      <c r="D7180" s="561" t="s">
        <v>6285</v>
      </c>
      <c r="E7180" s="562" t="s">
        <v>22</v>
      </c>
      <c r="F7180" s="561" t="s">
        <v>22</v>
      </c>
      <c r="G7180" s="561" t="s">
        <v>35946</v>
      </c>
      <c r="H7180" s="561" t="s">
        <v>7033</v>
      </c>
      <c r="I7180" s="561" t="s">
        <v>35517</v>
      </c>
      <c r="J7180" s="561" t="s">
        <v>24</v>
      </c>
      <c r="K7180" s="562" t="s">
        <v>39116</v>
      </c>
      <c r="L7180" s="561" t="s">
        <v>6617</v>
      </c>
    </row>
    <row r="7181" spans="1:12" x14ac:dyDescent="0.25">
      <c r="A7181" s="561" t="s">
        <v>4922</v>
      </c>
      <c r="B7181" s="561" t="s">
        <v>6007</v>
      </c>
      <c r="C7181" s="561" t="s">
        <v>6284</v>
      </c>
      <c r="D7181" s="561" t="s">
        <v>6285</v>
      </c>
      <c r="E7181" s="562" t="s">
        <v>22</v>
      </c>
      <c r="F7181" s="561" t="s">
        <v>22</v>
      </c>
      <c r="G7181" s="561" t="s">
        <v>35948</v>
      </c>
      <c r="H7181" s="561" t="s">
        <v>7034</v>
      </c>
      <c r="I7181" s="561" t="s">
        <v>35517</v>
      </c>
      <c r="J7181" s="561" t="s">
        <v>24</v>
      </c>
      <c r="K7181" s="562" t="s">
        <v>39117</v>
      </c>
      <c r="L7181" s="561" t="s">
        <v>6617</v>
      </c>
    </row>
    <row r="7182" spans="1:12" x14ac:dyDescent="0.25">
      <c r="A7182" s="561" t="s">
        <v>4922</v>
      </c>
      <c r="B7182" s="561" t="s">
        <v>6007</v>
      </c>
      <c r="C7182" s="561" t="s">
        <v>6284</v>
      </c>
      <c r="D7182" s="561" t="s">
        <v>6285</v>
      </c>
      <c r="E7182" s="562" t="s">
        <v>22</v>
      </c>
      <c r="F7182" s="561" t="s">
        <v>22</v>
      </c>
      <c r="G7182" s="561" t="s">
        <v>35950</v>
      </c>
      <c r="H7182" s="561" t="s">
        <v>6681</v>
      </c>
      <c r="I7182" s="561" t="s">
        <v>35517</v>
      </c>
      <c r="J7182" s="561" t="s">
        <v>24</v>
      </c>
      <c r="K7182" s="562" t="s">
        <v>39118</v>
      </c>
      <c r="L7182" s="561" t="s">
        <v>6617</v>
      </c>
    </row>
    <row r="7183" spans="1:12" x14ac:dyDescent="0.25">
      <c r="A7183" s="561" t="s">
        <v>4922</v>
      </c>
      <c r="B7183" s="561" t="s">
        <v>6007</v>
      </c>
      <c r="C7183" s="561" t="s">
        <v>6284</v>
      </c>
      <c r="D7183" s="561" t="s">
        <v>6285</v>
      </c>
      <c r="E7183" s="562" t="s">
        <v>22</v>
      </c>
      <c r="F7183" s="561" t="s">
        <v>22</v>
      </c>
      <c r="G7183" s="561" t="s">
        <v>35952</v>
      </c>
      <c r="H7183" s="561" t="s">
        <v>7035</v>
      </c>
      <c r="I7183" s="561" t="s">
        <v>35517</v>
      </c>
      <c r="J7183" s="561" t="s">
        <v>24</v>
      </c>
      <c r="K7183" s="562" t="s">
        <v>39119</v>
      </c>
      <c r="L7183" s="561" t="s">
        <v>6617</v>
      </c>
    </row>
    <row r="7184" spans="1:12" x14ac:dyDescent="0.25">
      <c r="A7184" s="561" t="s">
        <v>4922</v>
      </c>
      <c r="B7184" s="561" t="s">
        <v>6007</v>
      </c>
      <c r="C7184" s="561" t="s">
        <v>6284</v>
      </c>
      <c r="D7184" s="561" t="s">
        <v>6285</v>
      </c>
      <c r="E7184" s="562" t="s">
        <v>22</v>
      </c>
      <c r="F7184" s="561" t="s">
        <v>22</v>
      </c>
      <c r="G7184" s="561" t="s">
        <v>35954</v>
      </c>
      <c r="H7184" s="561" t="s">
        <v>6684</v>
      </c>
      <c r="I7184" s="561" t="s">
        <v>35517</v>
      </c>
      <c r="J7184" s="561" t="s">
        <v>24</v>
      </c>
      <c r="K7184" s="562" t="s">
        <v>39120</v>
      </c>
      <c r="L7184" s="561" t="s">
        <v>6617</v>
      </c>
    </row>
    <row r="7185" spans="1:12" x14ac:dyDescent="0.25">
      <c r="A7185" s="561" t="s">
        <v>4922</v>
      </c>
      <c r="B7185" s="561" t="s">
        <v>6007</v>
      </c>
      <c r="C7185" s="561" t="s">
        <v>6284</v>
      </c>
      <c r="D7185" s="561" t="s">
        <v>6285</v>
      </c>
      <c r="E7185" s="562" t="s">
        <v>22</v>
      </c>
      <c r="F7185" s="561" t="s">
        <v>22</v>
      </c>
      <c r="G7185" s="561" t="s">
        <v>35956</v>
      </c>
      <c r="H7185" s="561" t="s">
        <v>6685</v>
      </c>
      <c r="I7185" s="561" t="s">
        <v>35517</v>
      </c>
      <c r="J7185" s="561" t="s">
        <v>24</v>
      </c>
      <c r="K7185" s="562" t="s">
        <v>39121</v>
      </c>
      <c r="L7185" s="561" t="s">
        <v>6617</v>
      </c>
    </row>
    <row r="7186" spans="1:12" x14ac:dyDescent="0.25">
      <c r="A7186" s="561" t="s">
        <v>4922</v>
      </c>
      <c r="B7186" s="561" t="s">
        <v>6007</v>
      </c>
      <c r="C7186" s="561" t="s">
        <v>6284</v>
      </c>
      <c r="D7186" s="561" t="s">
        <v>6285</v>
      </c>
      <c r="E7186" s="562" t="s">
        <v>22</v>
      </c>
      <c r="F7186" s="561" t="s">
        <v>22</v>
      </c>
      <c r="G7186" s="561" t="s">
        <v>35958</v>
      </c>
      <c r="H7186" s="561" t="s">
        <v>7036</v>
      </c>
      <c r="I7186" s="561" t="s">
        <v>35517</v>
      </c>
      <c r="J7186" s="561" t="s">
        <v>24</v>
      </c>
      <c r="K7186" s="562" t="s">
        <v>39122</v>
      </c>
      <c r="L7186" s="561" t="s">
        <v>6617</v>
      </c>
    </row>
    <row r="7187" spans="1:12" x14ac:dyDescent="0.25">
      <c r="A7187" s="561" t="s">
        <v>4922</v>
      </c>
      <c r="B7187" s="561" t="s">
        <v>6007</v>
      </c>
      <c r="C7187" s="561" t="s">
        <v>6284</v>
      </c>
      <c r="D7187" s="561" t="s">
        <v>6285</v>
      </c>
      <c r="E7187" s="562" t="s">
        <v>22</v>
      </c>
      <c r="F7187" s="561" t="s">
        <v>22</v>
      </c>
      <c r="G7187" s="561" t="s">
        <v>35960</v>
      </c>
      <c r="H7187" s="561" t="s">
        <v>6689</v>
      </c>
      <c r="I7187" s="561" t="s">
        <v>35517</v>
      </c>
      <c r="J7187" s="561" t="s">
        <v>24</v>
      </c>
      <c r="K7187" s="562" t="s">
        <v>39123</v>
      </c>
      <c r="L7187" s="561" t="s">
        <v>6617</v>
      </c>
    </row>
    <row r="7188" spans="1:12" x14ac:dyDescent="0.25">
      <c r="A7188" s="561" t="s">
        <v>4922</v>
      </c>
      <c r="B7188" s="561" t="s">
        <v>6007</v>
      </c>
      <c r="C7188" s="561" t="s">
        <v>6284</v>
      </c>
      <c r="D7188" s="561" t="s">
        <v>6285</v>
      </c>
      <c r="E7188" s="562" t="s">
        <v>22</v>
      </c>
      <c r="F7188" s="561" t="s">
        <v>22</v>
      </c>
      <c r="G7188" s="561" t="s">
        <v>35962</v>
      </c>
      <c r="H7188" s="561" t="s">
        <v>7037</v>
      </c>
      <c r="I7188" s="561" t="s">
        <v>35517</v>
      </c>
      <c r="J7188" s="561" t="s">
        <v>24</v>
      </c>
      <c r="K7188" s="562" t="s">
        <v>39124</v>
      </c>
      <c r="L7188" s="561" t="s">
        <v>6617</v>
      </c>
    </row>
    <row r="7189" spans="1:12" x14ac:dyDescent="0.25">
      <c r="A7189" s="561" t="s">
        <v>4922</v>
      </c>
      <c r="B7189" s="561" t="s">
        <v>6007</v>
      </c>
      <c r="C7189" s="561" t="s">
        <v>6284</v>
      </c>
      <c r="D7189" s="561" t="s">
        <v>6285</v>
      </c>
      <c r="E7189" s="562" t="s">
        <v>22</v>
      </c>
      <c r="F7189" s="561" t="s">
        <v>22</v>
      </c>
      <c r="G7189" s="561" t="s">
        <v>35964</v>
      </c>
      <c r="H7189" s="561" t="s">
        <v>6690</v>
      </c>
      <c r="I7189" s="561" t="s">
        <v>35517</v>
      </c>
      <c r="J7189" s="561" t="s">
        <v>24</v>
      </c>
      <c r="K7189" s="562" t="s">
        <v>39125</v>
      </c>
      <c r="L7189" s="561" t="s">
        <v>6617</v>
      </c>
    </row>
    <row r="7190" spans="1:12" x14ac:dyDescent="0.25">
      <c r="A7190" s="561" t="s">
        <v>4922</v>
      </c>
      <c r="B7190" s="561" t="s">
        <v>6007</v>
      </c>
      <c r="C7190" s="561" t="s">
        <v>6284</v>
      </c>
      <c r="D7190" s="561" t="s">
        <v>6285</v>
      </c>
      <c r="E7190" s="562" t="s">
        <v>22</v>
      </c>
      <c r="F7190" s="561" t="s">
        <v>22</v>
      </c>
      <c r="G7190" s="561" t="s">
        <v>35966</v>
      </c>
      <c r="H7190" s="561" t="s">
        <v>6694</v>
      </c>
      <c r="I7190" s="561" t="s">
        <v>35517</v>
      </c>
      <c r="J7190" s="561" t="s">
        <v>24</v>
      </c>
      <c r="K7190" s="562" t="s">
        <v>39075</v>
      </c>
      <c r="L7190" s="561" t="s">
        <v>6617</v>
      </c>
    </row>
    <row r="7191" spans="1:12" x14ac:dyDescent="0.25">
      <c r="A7191" s="561" t="s">
        <v>4922</v>
      </c>
      <c r="B7191" s="561" t="s">
        <v>6007</v>
      </c>
      <c r="C7191" s="561" t="s">
        <v>6284</v>
      </c>
      <c r="D7191" s="561" t="s">
        <v>6285</v>
      </c>
      <c r="E7191" s="562" t="s">
        <v>22</v>
      </c>
      <c r="F7191" s="561" t="s">
        <v>22</v>
      </c>
      <c r="G7191" s="561" t="s">
        <v>35967</v>
      </c>
      <c r="H7191" s="561" t="s">
        <v>6695</v>
      </c>
      <c r="I7191" s="561" t="s">
        <v>35517</v>
      </c>
      <c r="J7191" s="561" t="s">
        <v>24</v>
      </c>
      <c r="K7191" s="562" t="s">
        <v>39126</v>
      </c>
      <c r="L7191" s="561" t="s">
        <v>6617</v>
      </c>
    </row>
    <row r="7192" spans="1:12" x14ac:dyDescent="0.25">
      <c r="A7192" s="561" t="s">
        <v>4922</v>
      </c>
      <c r="B7192" s="561" t="s">
        <v>6007</v>
      </c>
      <c r="C7192" s="561" t="s">
        <v>6284</v>
      </c>
      <c r="D7192" s="561" t="s">
        <v>6285</v>
      </c>
      <c r="E7192" s="562" t="s">
        <v>22</v>
      </c>
      <c r="F7192" s="561" t="s">
        <v>22</v>
      </c>
      <c r="G7192" s="561" t="s">
        <v>35969</v>
      </c>
      <c r="H7192" s="561" t="s">
        <v>6696</v>
      </c>
      <c r="I7192" s="561" t="s">
        <v>35517</v>
      </c>
      <c r="J7192" s="561" t="s">
        <v>24</v>
      </c>
      <c r="K7192" s="562" t="s">
        <v>39127</v>
      </c>
      <c r="L7192" s="561" t="s">
        <v>6617</v>
      </c>
    </row>
    <row r="7193" spans="1:12" x14ac:dyDescent="0.25">
      <c r="A7193" s="561" t="s">
        <v>4922</v>
      </c>
      <c r="B7193" s="561" t="s">
        <v>6007</v>
      </c>
      <c r="C7193" s="561" t="s">
        <v>6284</v>
      </c>
      <c r="D7193" s="561" t="s">
        <v>6285</v>
      </c>
      <c r="E7193" s="562" t="s">
        <v>22</v>
      </c>
      <c r="F7193" s="561" t="s">
        <v>22</v>
      </c>
      <c r="G7193" s="561" t="s">
        <v>35971</v>
      </c>
      <c r="H7193" s="561" t="s">
        <v>6697</v>
      </c>
      <c r="I7193" s="561" t="s">
        <v>35517</v>
      </c>
      <c r="J7193" s="561" t="s">
        <v>24</v>
      </c>
      <c r="K7193" s="562" t="s">
        <v>39128</v>
      </c>
      <c r="L7193" s="561" t="s">
        <v>6617</v>
      </c>
    </row>
    <row r="7194" spans="1:12" x14ac:dyDescent="0.25">
      <c r="A7194" s="561" t="s">
        <v>4922</v>
      </c>
      <c r="B7194" s="561" t="s">
        <v>6007</v>
      </c>
      <c r="C7194" s="561" t="s">
        <v>6284</v>
      </c>
      <c r="D7194" s="561" t="s">
        <v>6285</v>
      </c>
      <c r="E7194" s="562" t="s">
        <v>22</v>
      </c>
      <c r="F7194" s="561" t="s">
        <v>22</v>
      </c>
      <c r="G7194" s="561" t="s">
        <v>35973</v>
      </c>
      <c r="H7194" s="561" t="s">
        <v>6698</v>
      </c>
      <c r="I7194" s="561" t="s">
        <v>35517</v>
      </c>
      <c r="J7194" s="561" t="s">
        <v>24</v>
      </c>
      <c r="K7194" s="562" t="s">
        <v>39129</v>
      </c>
      <c r="L7194" s="561" t="s">
        <v>6617</v>
      </c>
    </row>
    <row r="7195" spans="1:12" x14ac:dyDescent="0.25">
      <c r="A7195" s="561" t="s">
        <v>4922</v>
      </c>
      <c r="B7195" s="561" t="s">
        <v>6007</v>
      </c>
      <c r="C7195" s="561" t="s">
        <v>6284</v>
      </c>
      <c r="D7195" s="561" t="s">
        <v>6285</v>
      </c>
      <c r="E7195" s="562" t="s">
        <v>22</v>
      </c>
      <c r="F7195" s="561" t="s">
        <v>22</v>
      </c>
      <c r="G7195" s="561" t="s">
        <v>35975</v>
      </c>
      <c r="H7195" s="561" t="s">
        <v>7038</v>
      </c>
      <c r="I7195" s="561" t="s">
        <v>35517</v>
      </c>
      <c r="J7195" s="561" t="s">
        <v>24</v>
      </c>
      <c r="K7195" s="562" t="s">
        <v>39130</v>
      </c>
      <c r="L7195" s="561" t="s">
        <v>6617</v>
      </c>
    </row>
    <row r="7196" spans="1:12" x14ac:dyDescent="0.25">
      <c r="A7196" s="561" t="s">
        <v>4922</v>
      </c>
      <c r="B7196" s="561" t="s">
        <v>6007</v>
      </c>
      <c r="C7196" s="561" t="s">
        <v>6284</v>
      </c>
      <c r="D7196" s="561" t="s">
        <v>6285</v>
      </c>
      <c r="E7196" s="562" t="s">
        <v>22</v>
      </c>
      <c r="F7196" s="561" t="s">
        <v>22</v>
      </c>
      <c r="G7196" s="561" t="s">
        <v>35977</v>
      </c>
      <c r="H7196" s="561" t="s">
        <v>6700</v>
      </c>
      <c r="I7196" s="561" t="s">
        <v>35517</v>
      </c>
      <c r="J7196" s="561" t="s">
        <v>24</v>
      </c>
      <c r="K7196" s="562" t="s">
        <v>39131</v>
      </c>
      <c r="L7196" s="561" t="s">
        <v>6617</v>
      </c>
    </row>
    <row r="7197" spans="1:12" x14ac:dyDescent="0.25">
      <c r="A7197" s="561" t="s">
        <v>4922</v>
      </c>
      <c r="B7197" s="561" t="s">
        <v>6007</v>
      </c>
      <c r="C7197" s="561" t="s">
        <v>6284</v>
      </c>
      <c r="D7197" s="561" t="s">
        <v>6285</v>
      </c>
      <c r="E7197" s="562" t="s">
        <v>22</v>
      </c>
      <c r="F7197" s="561" t="s">
        <v>22</v>
      </c>
      <c r="G7197" s="561" t="s">
        <v>35979</v>
      </c>
      <c r="H7197" s="561" t="s">
        <v>6701</v>
      </c>
      <c r="I7197" s="561" t="s">
        <v>35517</v>
      </c>
      <c r="J7197" s="561" t="s">
        <v>24</v>
      </c>
      <c r="K7197" s="562" t="s">
        <v>39132</v>
      </c>
      <c r="L7197" s="561" t="s">
        <v>6617</v>
      </c>
    </row>
    <row r="7198" spans="1:12" x14ac:dyDescent="0.25">
      <c r="A7198" s="561" t="s">
        <v>4922</v>
      </c>
      <c r="B7198" s="561" t="s">
        <v>6007</v>
      </c>
      <c r="C7198" s="561" t="s">
        <v>6284</v>
      </c>
      <c r="D7198" s="561" t="s">
        <v>6285</v>
      </c>
      <c r="E7198" s="562" t="s">
        <v>22</v>
      </c>
      <c r="F7198" s="561" t="s">
        <v>22</v>
      </c>
      <c r="G7198" s="561" t="s">
        <v>35981</v>
      </c>
      <c r="H7198" s="561" t="s">
        <v>7039</v>
      </c>
      <c r="I7198" s="561" t="s">
        <v>35517</v>
      </c>
      <c r="J7198" s="561" t="s">
        <v>24</v>
      </c>
      <c r="K7198" s="562" t="s">
        <v>39133</v>
      </c>
      <c r="L7198" s="561" t="s">
        <v>6617</v>
      </c>
    </row>
    <row r="7199" spans="1:12" x14ac:dyDescent="0.25">
      <c r="A7199" s="561" t="s">
        <v>4922</v>
      </c>
      <c r="B7199" s="561" t="s">
        <v>6007</v>
      </c>
      <c r="C7199" s="561" t="s">
        <v>6284</v>
      </c>
      <c r="D7199" s="561" t="s">
        <v>6285</v>
      </c>
      <c r="E7199" s="562" t="s">
        <v>22</v>
      </c>
      <c r="F7199" s="561" t="s">
        <v>22</v>
      </c>
      <c r="G7199" s="561" t="s">
        <v>35983</v>
      </c>
      <c r="H7199" s="561" t="s">
        <v>6703</v>
      </c>
      <c r="I7199" s="561" t="s">
        <v>35517</v>
      </c>
      <c r="J7199" s="561" t="s">
        <v>24</v>
      </c>
      <c r="K7199" s="562" t="s">
        <v>39134</v>
      </c>
      <c r="L7199" s="561" t="s">
        <v>6617</v>
      </c>
    </row>
    <row r="7200" spans="1:12" x14ac:dyDescent="0.25">
      <c r="A7200" s="561" t="s">
        <v>4922</v>
      </c>
      <c r="B7200" s="561" t="s">
        <v>6007</v>
      </c>
      <c r="C7200" s="561" t="s">
        <v>6284</v>
      </c>
      <c r="D7200" s="561" t="s">
        <v>6285</v>
      </c>
      <c r="E7200" s="562" t="s">
        <v>22</v>
      </c>
      <c r="F7200" s="561" t="s">
        <v>22</v>
      </c>
      <c r="G7200" s="561" t="s">
        <v>35985</v>
      </c>
      <c r="H7200" s="561" t="s">
        <v>7040</v>
      </c>
      <c r="I7200" s="561" t="s">
        <v>35517</v>
      </c>
      <c r="J7200" s="561" t="s">
        <v>24</v>
      </c>
      <c r="K7200" s="562" t="s">
        <v>39135</v>
      </c>
      <c r="L7200" s="561" t="s">
        <v>6617</v>
      </c>
    </row>
    <row r="7201" spans="1:12" x14ac:dyDescent="0.25">
      <c r="A7201" s="561" t="s">
        <v>4922</v>
      </c>
      <c r="B7201" s="561" t="s">
        <v>6007</v>
      </c>
      <c r="C7201" s="561" t="s">
        <v>6284</v>
      </c>
      <c r="D7201" s="561" t="s">
        <v>6285</v>
      </c>
      <c r="E7201" s="562" t="s">
        <v>22</v>
      </c>
      <c r="F7201" s="561" t="s">
        <v>22</v>
      </c>
      <c r="G7201" s="561" t="s">
        <v>35987</v>
      </c>
      <c r="H7201" s="561" t="s">
        <v>6705</v>
      </c>
      <c r="I7201" s="561" t="s">
        <v>35517</v>
      </c>
      <c r="J7201" s="561" t="s">
        <v>24</v>
      </c>
      <c r="K7201" s="562" t="s">
        <v>39136</v>
      </c>
      <c r="L7201" s="561" t="s">
        <v>6617</v>
      </c>
    </row>
    <row r="7202" spans="1:12" x14ac:dyDescent="0.25">
      <c r="A7202" s="561" t="s">
        <v>4922</v>
      </c>
      <c r="B7202" s="561" t="s">
        <v>6007</v>
      </c>
      <c r="C7202" s="561" t="s">
        <v>6284</v>
      </c>
      <c r="D7202" s="561" t="s">
        <v>6285</v>
      </c>
      <c r="E7202" s="562" t="s">
        <v>22</v>
      </c>
      <c r="F7202" s="561" t="s">
        <v>22</v>
      </c>
      <c r="G7202" s="561" t="s">
        <v>35989</v>
      </c>
      <c r="H7202" s="561" t="s">
        <v>7041</v>
      </c>
      <c r="I7202" s="561" t="s">
        <v>35517</v>
      </c>
      <c r="J7202" s="561" t="s">
        <v>24</v>
      </c>
      <c r="K7202" s="562" t="s">
        <v>39137</v>
      </c>
      <c r="L7202" s="561" t="s">
        <v>6617</v>
      </c>
    </row>
    <row r="7203" spans="1:12" x14ac:dyDescent="0.25">
      <c r="A7203" s="561" t="s">
        <v>4922</v>
      </c>
      <c r="B7203" s="561" t="s">
        <v>6007</v>
      </c>
      <c r="C7203" s="561" t="s">
        <v>6284</v>
      </c>
      <c r="D7203" s="561" t="s">
        <v>6285</v>
      </c>
      <c r="E7203" s="562" t="s">
        <v>22</v>
      </c>
      <c r="F7203" s="561" t="s">
        <v>22</v>
      </c>
      <c r="G7203" s="561" t="s">
        <v>35991</v>
      </c>
      <c r="H7203" s="561" t="s">
        <v>7042</v>
      </c>
      <c r="I7203" s="561" t="s">
        <v>35517</v>
      </c>
      <c r="J7203" s="561" t="s">
        <v>24</v>
      </c>
      <c r="K7203" s="562" t="s">
        <v>39138</v>
      </c>
      <c r="L7203" s="561" t="s">
        <v>6617</v>
      </c>
    </row>
    <row r="7204" spans="1:12" x14ac:dyDescent="0.25">
      <c r="A7204" s="561" t="s">
        <v>4922</v>
      </c>
      <c r="B7204" s="561" t="s">
        <v>6007</v>
      </c>
      <c r="C7204" s="561" t="s">
        <v>6284</v>
      </c>
      <c r="D7204" s="561" t="s">
        <v>6285</v>
      </c>
      <c r="E7204" s="562" t="s">
        <v>22</v>
      </c>
      <c r="F7204" s="561" t="s">
        <v>22</v>
      </c>
      <c r="G7204" s="561" t="s">
        <v>35993</v>
      </c>
      <c r="H7204" s="561" t="s">
        <v>7043</v>
      </c>
      <c r="I7204" s="561" t="s">
        <v>35517</v>
      </c>
      <c r="J7204" s="561" t="s">
        <v>24</v>
      </c>
      <c r="K7204" s="562" t="s">
        <v>39139</v>
      </c>
      <c r="L7204" s="561" t="s">
        <v>6617</v>
      </c>
    </row>
    <row r="7205" spans="1:12" x14ac:dyDescent="0.25">
      <c r="A7205" s="561" t="s">
        <v>4922</v>
      </c>
      <c r="B7205" s="561" t="s">
        <v>6007</v>
      </c>
      <c r="C7205" s="561" t="s">
        <v>6284</v>
      </c>
      <c r="D7205" s="561" t="s">
        <v>6285</v>
      </c>
      <c r="E7205" s="562" t="s">
        <v>22</v>
      </c>
      <c r="F7205" s="561" t="s">
        <v>22</v>
      </c>
      <c r="G7205" s="561" t="s">
        <v>35995</v>
      </c>
      <c r="H7205" s="561" t="s">
        <v>6711</v>
      </c>
      <c r="I7205" s="561" t="s">
        <v>35517</v>
      </c>
      <c r="J7205" s="561" t="s">
        <v>24</v>
      </c>
      <c r="K7205" s="562" t="s">
        <v>39140</v>
      </c>
      <c r="L7205" s="561" t="s">
        <v>6617</v>
      </c>
    </row>
    <row r="7206" spans="1:12" x14ac:dyDescent="0.25">
      <c r="A7206" s="561" t="s">
        <v>4922</v>
      </c>
      <c r="B7206" s="561" t="s">
        <v>6007</v>
      </c>
      <c r="C7206" s="561" t="s">
        <v>6284</v>
      </c>
      <c r="D7206" s="561" t="s">
        <v>6285</v>
      </c>
      <c r="E7206" s="562" t="s">
        <v>22</v>
      </c>
      <c r="F7206" s="561" t="s">
        <v>22</v>
      </c>
      <c r="G7206" s="561" t="s">
        <v>35997</v>
      </c>
      <c r="H7206" s="561" t="s">
        <v>6861</v>
      </c>
      <c r="I7206" s="561" t="s">
        <v>35517</v>
      </c>
      <c r="J7206" s="561" t="s">
        <v>24</v>
      </c>
      <c r="K7206" s="562" t="s">
        <v>39141</v>
      </c>
      <c r="L7206" s="561" t="s">
        <v>6617</v>
      </c>
    </row>
  </sheetData>
  <mergeCells count="3">
    <mergeCell ref="A1:M1"/>
    <mergeCell ref="A2:M2"/>
    <mergeCell ref="A3:M3"/>
  </mergeCells>
  <pageMargins left="0.511811024" right="0.511811024" top="0.78740157499999996" bottom="0.78740157499999996" header="0.31496062000000002" footer="0.31496062000000002"/>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D844-3AEB-476A-AA24-6F9AF2BB103E}">
  <sheetPr>
    <tabColor theme="5"/>
  </sheetPr>
  <dimension ref="A1:AB4098"/>
  <sheetViews>
    <sheetView workbookViewId="0">
      <selection activeCell="F9" sqref="F9"/>
    </sheetView>
  </sheetViews>
  <sheetFormatPr defaultColWidth="6.85546875" defaultRowHeight="11.25" x14ac:dyDescent="0.25"/>
  <cols>
    <col min="1" max="1" width="7.85546875" style="28" bestFit="1" customWidth="1"/>
    <col min="2" max="2" width="54.28515625" style="29" customWidth="1"/>
    <col min="3" max="3" width="6.42578125" style="30" customWidth="1"/>
    <col min="4" max="4" width="12.42578125" style="31" customWidth="1"/>
    <col min="5" max="5" width="14.42578125" style="32" customWidth="1"/>
    <col min="6" max="6" width="14.28515625" style="33" customWidth="1"/>
    <col min="7" max="7" width="19.140625" style="38" customWidth="1"/>
    <col min="8" max="8" width="11.85546875" style="32" customWidth="1"/>
    <col min="9" max="9" width="11.28515625" style="32" customWidth="1"/>
    <col min="10" max="11" width="11.42578125" style="32" customWidth="1"/>
    <col min="12" max="12" width="10.85546875" style="33" customWidth="1"/>
    <col min="13" max="13" width="6.85546875" style="33"/>
    <col min="14" max="14" width="11.85546875" style="32" customWidth="1"/>
    <col min="15" max="15" width="11.28515625" style="32" customWidth="1"/>
    <col min="16" max="17" width="11.42578125" style="32" customWidth="1"/>
    <col min="18" max="18" width="11.85546875" style="32" customWidth="1"/>
    <col min="19" max="19" width="11.28515625" style="32" customWidth="1"/>
    <col min="20" max="21" width="11.42578125" style="32" customWidth="1"/>
    <col min="22" max="22" width="10.85546875" style="33" customWidth="1"/>
    <col min="23" max="23" width="6.85546875" style="33"/>
    <col min="24" max="24" width="11.85546875" style="32" customWidth="1"/>
    <col min="25" max="25" width="11.28515625" style="32" customWidth="1"/>
    <col min="26" max="26" width="11.42578125" style="32" customWidth="1"/>
    <col min="27" max="27" width="10.85546875" style="33" customWidth="1"/>
    <col min="28" max="28" width="12" style="37" customWidth="1"/>
    <col min="29" max="16384" width="6.85546875" style="38"/>
  </cols>
  <sheetData>
    <row r="1" spans="1:28" x14ac:dyDescent="0.25">
      <c r="G1" s="34" t="s">
        <v>12839</v>
      </c>
      <c r="H1" s="35">
        <f>F4098</f>
        <v>113843.01</v>
      </c>
      <c r="I1" s="36" t="s">
        <v>12840</v>
      </c>
      <c r="N1" s="35"/>
      <c r="R1" s="35"/>
      <c r="S1" s="36"/>
      <c r="X1" s="35"/>
    </row>
    <row r="2" spans="1:28" x14ac:dyDescent="0.25">
      <c r="B2" s="39" t="s">
        <v>8747</v>
      </c>
      <c r="C2" s="40"/>
      <c r="D2" s="41"/>
      <c r="F2" s="42"/>
      <c r="G2" s="34" t="s">
        <v>12841</v>
      </c>
      <c r="H2" s="35">
        <v>1.0000000000000001E-9</v>
      </c>
      <c r="I2" s="32" t="s">
        <v>12842</v>
      </c>
      <c r="N2" s="35"/>
      <c r="R2" s="35"/>
      <c r="X2" s="35"/>
    </row>
    <row r="3" spans="1:28" x14ac:dyDescent="0.25">
      <c r="B3" s="42" t="s">
        <v>12843</v>
      </c>
      <c r="G3" s="34" t="s">
        <v>12844</v>
      </c>
      <c r="H3" s="43">
        <v>98.38</v>
      </c>
      <c r="I3" s="32" t="s">
        <v>12845</v>
      </c>
      <c r="N3" s="35"/>
      <c r="R3" s="43"/>
      <c r="X3" s="35"/>
    </row>
    <row r="4" spans="1:28" x14ac:dyDescent="0.25">
      <c r="B4" s="44" t="s">
        <v>12846</v>
      </c>
      <c r="F4" s="42"/>
      <c r="G4" s="34"/>
      <c r="H4" s="43"/>
      <c r="N4" s="35"/>
      <c r="R4" s="35"/>
      <c r="X4" s="813" t="s">
        <v>12847</v>
      </c>
      <c r="Y4" s="814"/>
      <c r="Z4" s="815"/>
    </row>
    <row r="5" spans="1:28" ht="11.25" customHeight="1" x14ac:dyDescent="0.25">
      <c r="B5" s="816"/>
      <c r="C5" s="816"/>
      <c r="D5" s="816"/>
      <c r="H5" s="813" t="s">
        <v>12848</v>
      </c>
      <c r="I5" s="814"/>
      <c r="J5" s="814"/>
      <c r="K5" s="814"/>
      <c r="L5" s="815"/>
      <c r="N5" s="813" t="s">
        <v>12849</v>
      </c>
      <c r="O5" s="814"/>
      <c r="P5" s="815"/>
      <c r="Q5" s="45"/>
      <c r="R5" s="813" t="s">
        <v>12850</v>
      </c>
      <c r="S5" s="814"/>
      <c r="T5" s="814"/>
      <c r="U5" s="814"/>
      <c r="V5" s="815"/>
      <c r="X5" s="813" t="s">
        <v>12851</v>
      </c>
      <c r="Y5" s="814"/>
      <c r="Z5" s="815"/>
    </row>
    <row r="6" spans="1:28" s="56" customFormat="1" ht="22.5" x14ac:dyDescent="0.25">
      <c r="A6" s="46" t="s">
        <v>8737</v>
      </c>
      <c r="B6" s="46" t="s">
        <v>8745</v>
      </c>
      <c r="C6" s="47" t="s">
        <v>12852</v>
      </c>
      <c r="D6" s="47" t="s">
        <v>12853</v>
      </c>
      <c r="E6" s="48" t="s">
        <v>12854</v>
      </c>
      <c r="F6" s="47" t="s">
        <v>12855</v>
      </c>
      <c r="G6" s="49"/>
      <c r="H6" s="50" t="s">
        <v>12856</v>
      </c>
      <c r="I6" s="50" t="s">
        <v>12857</v>
      </c>
      <c r="J6" s="51" t="s">
        <v>12858</v>
      </c>
      <c r="K6" s="52" t="s">
        <v>12859</v>
      </c>
      <c r="L6" s="53" t="s">
        <v>12860</v>
      </c>
      <c r="M6" s="29"/>
      <c r="N6" s="50" t="s">
        <v>12856</v>
      </c>
      <c r="O6" s="50" t="s">
        <v>12857</v>
      </c>
      <c r="P6" s="50" t="s">
        <v>12861</v>
      </c>
      <c r="Q6" s="54"/>
      <c r="R6" s="50" t="s">
        <v>12862</v>
      </c>
      <c r="S6" s="50" t="s">
        <v>12863</v>
      </c>
      <c r="T6" s="51" t="s">
        <v>12858</v>
      </c>
      <c r="U6" s="51" t="s">
        <v>12859</v>
      </c>
      <c r="V6" s="53" t="s">
        <v>12864</v>
      </c>
      <c r="W6" s="29"/>
      <c r="X6" s="50" t="s">
        <v>12862</v>
      </c>
      <c r="Y6" s="50" t="s">
        <v>12863</v>
      </c>
      <c r="Z6" s="50" t="s">
        <v>12865</v>
      </c>
      <c r="AA6" s="29"/>
      <c r="AB6" s="55" t="s">
        <v>12866</v>
      </c>
    </row>
    <row r="7" spans="1:28" x14ac:dyDescent="0.25">
      <c r="A7" s="57" t="s">
        <v>8748</v>
      </c>
      <c r="B7" s="58" t="s">
        <v>8749</v>
      </c>
      <c r="C7" s="59"/>
      <c r="D7" s="60"/>
      <c r="E7" s="61"/>
      <c r="F7" s="62"/>
      <c r="H7" s="61"/>
      <c r="I7" s="61"/>
      <c r="J7" s="61"/>
      <c r="K7" s="61"/>
      <c r="L7" s="62"/>
      <c r="N7" s="61"/>
      <c r="O7" s="61"/>
      <c r="P7" s="61"/>
      <c r="Q7" s="63"/>
      <c r="R7" s="61"/>
      <c r="S7" s="61"/>
      <c r="T7" s="61"/>
      <c r="U7" s="61"/>
      <c r="V7" s="62"/>
      <c r="X7" s="61"/>
      <c r="Y7" s="61"/>
      <c r="Z7" s="61"/>
      <c r="AB7" s="64"/>
    </row>
    <row r="8" spans="1:28" x14ac:dyDescent="0.25">
      <c r="A8" s="65" t="s">
        <v>8750</v>
      </c>
      <c r="B8" s="66" t="s">
        <v>8751</v>
      </c>
      <c r="C8" s="67"/>
      <c r="D8" s="68"/>
      <c r="E8" s="69"/>
      <c r="F8" s="70"/>
      <c r="H8" s="69"/>
      <c r="I8" s="69"/>
      <c r="J8" s="69"/>
      <c r="K8" s="69"/>
      <c r="L8" s="70"/>
      <c r="N8" s="69"/>
      <c r="O8" s="69"/>
      <c r="P8" s="69"/>
      <c r="Q8" s="63"/>
      <c r="R8" s="69"/>
      <c r="S8" s="69"/>
      <c r="T8" s="69"/>
      <c r="U8" s="69"/>
      <c r="V8" s="70"/>
      <c r="X8" s="69"/>
      <c r="Y8" s="69"/>
      <c r="Z8" s="69"/>
      <c r="AB8" s="64"/>
    </row>
    <row r="9" spans="1:28" ht="33.75" x14ac:dyDescent="0.25">
      <c r="A9" s="71" t="s">
        <v>8752</v>
      </c>
      <c r="B9" s="72" t="s">
        <v>13748</v>
      </c>
      <c r="C9" s="73" t="s">
        <v>8753</v>
      </c>
      <c r="D9" s="74">
        <v>1</v>
      </c>
      <c r="E9" s="69">
        <v>4314.5300000000007</v>
      </c>
      <c r="F9" s="75">
        <f t="shared" ref="F9:F18" si="0">ROUND(D9*E9,2)</f>
        <v>4314.53</v>
      </c>
      <c r="G9" s="76"/>
      <c r="H9" s="69">
        <f>N9</f>
        <v>0</v>
      </c>
      <c r="I9" s="69">
        <f>O9</f>
        <v>4314.5300000000007</v>
      </c>
      <c r="J9" s="69">
        <f>H9+I9</f>
        <v>4314.5300000000007</v>
      </c>
      <c r="K9" s="69">
        <v>0</v>
      </c>
      <c r="L9" s="75">
        <f>SUM(J9:K9)</f>
        <v>4314.5300000000007</v>
      </c>
      <c r="N9" s="69">
        <v>0</v>
      </c>
      <c r="O9" s="69">
        <v>4314.5300000000007</v>
      </c>
      <c r="P9" s="69">
        <f>SUM(N9:O9)</f>
        <v>4314.5300000000007</v>
      </c>
      <c r="Q9" s="63"/>
      <c r="R9" s="69">
        <f t="shared" ref="R9:S13" si="1">X9</f>
        <v>0</v>
      </c>
      <c r="S9" s="69">
        <f t="shared" si="1"/>
        <v>4314.53</v>
      </c>
      <c r="T9" s="69">
        <f>R9+S9</f>
        <v>4314.53</v>
      </c>
      <c r="U9" s="69">
        <f>ROUND(Z9*$H$2,2)/100</f>
        <v>0</v>
      </c>
      <c r="V9" s="77">
        <f>SUM(T9:U9)</f>
        <v>4314.53</v>
      </c>
      <c r="X9" s="69">
        <v>0</v>
      </c>
      <c r="Y9" s="69">
        <v>4314.53</v>
      </c>
      <c r="Z9" s="69">
        <v>4314.53</v>
      </c>
      <c r="AA9" s="78"/>
      <c r="AB9" s="79">
        <f>P9-Z9</f>
        <v>0</v>
      </c>
    </row>
    <row r="10" spans="1:28" ht="33.75" x14ac:dyDescent="0.25">
      <c r="A10" s="71" t="s">
        <v>8754</v>
      </c>
      <c r="B10" s="72" t="s">
        <v>13749</v>
      </c>
      <c r="C10" s="73" t="s">
        <v>8753</v>
      </c>
      <c r="D10" s="74">
        <v>1</v>
      </c>
      <c r="E10" s="69">
        <v>5737.49</v>
      </c>
      <c r="F10" s="75">
        <f t="shared" si="0"/>
        <v>5737.49</v>
      </c>
      <c r="G10" s="76"/>
      <c r="H10" s="69">
        <f t="shared" ref="H10:I13" si="2">ROUND(N10+(N10*$H$2/100),2)</f>
        <v>0</v>
      </c>
      <c r="I10" s="69">
        <f t="shared" si="2"/>
        <v>5737.49</v>
      </c>
      <c r="J10" s="69">
        <f>H10+I10</f>
        <v>5737.49</v>
      </c>
      <c r="K10" s="69">
        <v>0</v>
      </c>
      <c r="L10" s="75">
        <f>SUM(J10:K10)</f>
        <v>5737.49</v>
      </c>
      <c r="N10" s="69">
        <v>0</v>
      </c>
      <c r="O10" s="69">
        <v>5737.49</v>
      </c>
      <c r="P10" s="69">
        <f>SUM(N10:O10)</f>
        <v>5737.49</v>
      </c>
      <c r="Q10" s="63"/>
      <c r="R10" s="69">
        <f t="shared" si="1"/>
        <v>0</v>
      </c>
      <c r="S10" s="69">
        <f t="shared" si="1"/>
        <v>5737.49</v>
      </c>
      <c r="T10" s="69">
        <f>R10+S10</f>
        <v>5737.49</v>
      </c>
      <c r="U10" s="69">
        <f>ROUND(Z10*$H$2,2)/100</f>
        <v>0</v>
      </c>
      <c r="V10" s="77">
        <f>SUM(T10:U10)</f>
        <v>5737.49</v>
      </c>
      <c r="X10" s="69">
        <v>0</v>
      </c>
      <c r="Y10" s="69">
        <v>5737.49</v>
      </c>
      <c r="Z10" s="69">
        <v>5737.49</v>
      </c>
      <c r="AA10" s="78"/>
      <c r="AB10" s="79">
        <f t="shared" ref="AB10:AB73" si="3">P10-Z10</f>
        <v>0</v>
      </c>
    </row>
    <row r="11" spans="1:28" ht="33.75" x14ac:dyDescent="0.25">
      <c r="A11" s="71" t="s">
        <v>8755</v>
      </c>
      <c r="B11" s="72" t="s">
        <v>13750</v>
      </c>
      <c r="C11" s="73" t="s">
        <v>8753</v>
      </c>
      <c r="D11" s="74">
        <v>1</v>
      </c>
      <c r="E11" s="69">
        <v>9800.9</v>
      </c>
      <c r="F11" s="75">
        <f t="shared" si="0"/>
        <v>9800.9</v>
      </c>
      <c r="G11" s="76"/>
      <c r="H11" s="69">
        <f t="shared" si="2"/>
        <v>0</v>
      </c>
      <c r="I11" s="69">
        <f t="shared" si="2"/>
        <v>9800.9</v>
      </c>
      <c r="J11" s="69">
        <f>H11+I11</f>
        <v>9800.9</v>
      </c>
      <c r="K11" s="69">
        <v>0</v>
      </c>
      <c r="L11" s="75">
        <f>SUM(J11:K11)</f>
        <v>9800.9</v>
      </c>
      <c r="N11" s="69">
        <v>0</v>
      </c>
      <c r="O11" s="69">
        <v>9800.9</v>
      </c>
      <c r="P11" s="69">
        <f>SUM(N11:O11)</f>
        <v>9800.9</v>
      </c>
      <c r="Q11" s="63"/>
      <c r="R11" s="69">
        <f t="shared" si="1"/>
        <v>0</v>
      </c>
      <c r="S11" s="69">
        <f t="shared" si="1"/>
        <v>9800.91</v>
      </c>
      <c r="T11" s="69">
        <f>R11+S11</f>
        <v>9800.91</v>
      </c>
      <c r="U11" s="69">
        <f>ROUND(Z11*$H$2,2)/100</f>
        <v>0</v>
      </c>
      <c r="V11" s="77">
        <f>SUM(T11:U11)</f>
        <v>9800.91</v>
      </c>
      <c r="X11" s="69">
        <v>0</v>
      </c>
      <c r="Y11" s="69">
        <v>9800.91</v>
      </c>
      <c r="Z11" s="69">
        <v>9800.91</v>
      </c>
      <c r="AA11" s="78"/>
      <c r="AB11" s="79">
        <f t="shared" si="3"/>
        <v>-1.0000000000218279E-2</v>
      </c>
    </row>
    <row r="12" spans="1:28" ht="33.75" x14ac:dyDescent="0.25">
      <c r="A12" s="71" t="s">
        <v>8756</v>
      </c>
      <c r="B12" s="72" t="s">
        <v>13751</v>
      </c>
      <c r="C12" s="73" t="s">
        <v>8753</v>
      </c>
      <c r="D12" s="74">
        <v>1</v>
      </c>
      <c r="E12" s="69">
        <v>13438.2</v>
      </c>
      <c r="F12" s="75">
        <f t="shared" si="0"/>
        <v>13438.2</v>
      </c>
      <c r="G12" s="76"/>
      <c r="H12" s="69">
        <f t="shared" si="2"/>
        <v>0</v>
      </c>
      <c r="I12" s="69">
        <f t="shared" si="2"/>
        <v>13438.2</v>
      </c>
      <c r="J12" s="69">
        <f>H12+I12</f>
        <v>13438.2</v>
      </c>
      <c r="K12" s="69">
        <v>0</v>
      </c>
      <c r="L12" s="75">
        <f>SUM(J12:K12)</f>
        <v>13438.2</v>
      </c>
      <c r="N12" s="69">
        <v>0</v>
      </c>
      <c r="O12" s="69">
        <v>13438.2</v>
      </c>
      <c r="P12" s="69">
        <f>SUM(N12:O12)</f>
        <v>13438.2</v>
      </c>
      <c r="Q12" s="63"/>
      <c r="R12" s="69">
        <f t="shared" si="1"/>
        <v>0</v>
      </c>
      <c r="S12" s="69">
        <f t="shared" si="1"/>
        <v>13438.21</v>
      </c>
      <c r="T12" s="69">
        <f>R12+S12</f>
        <v>13438.21</v>
      </c>
      <c r="U12" s="69">
        <f>ROUND(Z12*$H$2,2)/100</f>
        <v>0</v>
      </c>
      <c r="V12" s="77">
        <f>SUM(T12:U12)</f>
        <v>13438.21</v>
      </c>
      <c r="X12" s="69">
        <v>0</v>
      </c>
      <c r="Y12" s="69">
        <v>13438.21</v>
      </c>
      <c r="Z12" s="69">
        <v>13438.21</v>
      </c>
      <c r="AA12" s="78"/>
      <c r="AB12" s="79">
        <f t="shared" si="3"/>
        <v>-9.9999999983992893E-3</v>
      </c>
    </row>
    <row r="13" spans="1:28" x14ac:dyDescent="0.25">
      <c r="A13" s="71" t="s">
        <v>8757</v>
      </c>
      <c r="B13" s="72" t="s">
        <v>13752</v>
      </c>
      <c r="C13" s="73" t="s">
        <v>8753</v>
      </c>
      <c r="D13" s="74">
        <v>1</v>
      </c>
      <c r="E13" s="69">
        <v>15660.14</v>
      </c>
      <c r="F13" s="75">
        <f t="shared" si="0"/>
        <v>15660.14</v>
      </c>
      <c r="G13" s="76"/>
      <c r="H13" s="69">
        <f t="shared" si="2"/>
        <v>0</v>
      </c>
      <c r="I13" s="69">
        <f t="shared" si="2"/>
        <v>15660.14</v>
      </c>
      <c r="J13" s="69">
        <f>H13+I13</f>
        <v>15660.14</v>
      </c>
      <c r="K13" s="69">
        <v>0</v>
      </c>
      <c r="L13" s="75">
        <f>SUM(J13:K13)</f>
        <v>15660.14</v>
      </c>
      <c r="N13" s="69">
        <v>0</v>
      </c>
      <c r="O13" s="69">
        <v>15660.14</v>
      </c>
      <c r="P13" s="69">
        <f>SUM(N13:O13)</f>
        <v>15660.14</v>
      </c>
      <c r="Q13" s="63"/>
      <c r="R13" s="69">
        <f t="shared" si="1"/>
        <v>0</v>
      </c>
      <c r="S13" s="69">
        <f t="shared" si="1"/>
        <v>15660.15</v>
      </c>
      <c r="T13" s="69">
        <f>R13+S13</f>
        <v>15660.15</v>
      </c>
      <c r="U13" s="69">
        <f>ROUND(Z13*$H$2,2)/100</f>
        <v>0</v>
      </c>
      <c r="V13" s="77">
        <f>SUM(T13:U13)</f>
        <v>15660.15</v>
      </c>
      <c r="X13" s="69">
        <v>0</v>
      </c>
      <c r="Y13" s="69">
        <v>15660.15</v>
      </c>
      <c r="Z13" s="69">
        <v>15660.15</v>
      </c>
      <c r="AA13" s="80"/>
      <c r="AB13" s="79">
        <f t="shared" si="3"/>
        <v>-1.0000000000218279E-2</v>
      </c>
    </row>
    <row r="14" spans="1:28" ht="33.75" x14ac:dyDescent="0.25">
      <c r="A14" s="65" t="s">
        <v>8758</v>
      </c>
      <c r="B14" s="66" t="s">
        <v>13753</v>
      </c>
      <c r="C14" s="67"/>
      <c r="D14" s="68"/>
      <c r="E14" s="69">
        <v>0</v>
      </c>
      <c r="F14" s="70">
        <f t="shared" si="0"/>
        <v>0</v>
      </c>
      <c r="H14" s="69"/>
      <c r="I14" s="69"/>
      <c r="J14" s="69"/>
      <c r="K14" s="69"/>
      <c r="L14" s="75"/>
      <c r="N14" s="69"/>
      <c r="O14" s="69"/>
      <c r="P14" s="69"/>
      <c r="Q14" s="63"/>
      <c r="R14" s="69"/>
      <c r="S14" s="69"/>
      <c r="T14" s="69"/>
      <c r="U14" s="69"/>
      <c r="V14" s="77"/>
      <c r="X14" s="69"/>
      <c r="Y14" s="69"/>
      <c r="Z14" s="69"/>
      <c r="AA14" s="78"/>
      <c r="AB14" s="79">
        <f t="shared" si="3"/>
        <v>0</v>
      </c>
    </row>
    <row r="15" spans="1:28" ht="45" x14ac:dyDescent="0.25">
      <c r="A15" s="71" t="s">
        <v>8759</v>
      </c>
      <c r="B15" s="72" t="s">
        <v>13754</v>
      </c>
      <c r="C15" s="73" t="s">
        <v>8753</v>
      </c>
      <c r="D15" s="74">
        <v>1</v>
      </c>
      <c r="E15" s="69">
        <v>5705.59</v>
      </c>
      <c r="F15" s="75">
        <f t="shared" si="0"/>
        <v>5705.59</v>
      </c>
      <c r="G15" s="76"/>
      <c r="H15" s="69">
        <f t="shared" ref="H15:I18" si="4">ROUND(N15+(N15*$H$2/100),2)</f>
        <v>0</v>
      </c>
      <c r="I15" s="69">
        <f t="shared" si="4"/>
        <v>5705.59</v>
      </c>
      <c r="J15" s="69">
        <f>H15+I15</f>
        <v>5705.59</v>
      </c>
      <c r="K15" s="69">
        <v>0</v>
      </c>
      <c r="L15" s="75">
        <f>SUM(J15:K15)</f>
        <v>5705.59</v>
      </c>
      <c r="N15" s="69">
        <v>0</v>
      </c>
      <c r="O15" s="69">
        <v>5705.59</v>
      </c>
      <c r="P15" s="69">
        <f>SUM(N15:O15)</f>
        <v>5705.59</v>
      </c>
      <c r="Q15" s="63"/>
      <c r="R15" s="69">
        <f t="shared" ref="R15:S18" si="5">X15</f>
        <v>0</v>
      </c>
      <c r="S15" s="69">
        <f t="shared" si="5"/>
        <v>5705.6</v>
      </c>
      <c r="T15" s="69">
        <f>R15+S15</f>
        <v>5705.6</v>
      </c>
      <c r="U15" s="69">
        <f>ROUND(Z15*$H$2,2)/100</f>
        <v>0</v>
      </c>
      <c r="V15" s="77">
        <f>SUM(T15:U15)</f>
        <v>5705.6</v>
      </c>
      <c r="X15" s="69">
        <v>0</v>
      </c>
      <c r="Y15" s="69">
        <v>5705.6</v>
      </c>
      <c r="Z15" s="69">
        <v>5705.6</v>
      </c>
      <c r="AA15" s="78"/>
      <c r="AB15" s="79">
        <f t="shared" si="3"/>
        <v>-1.0000000000218279E-2</v>
      </c>
    </row>
    <row r="16" spans="1:28" ht="33.75" x14ac:dyDescent="0.25">
      <c r="A16" s="71" t="s">
        <v>8760</v>
      </c>
      <c r="B16" s="72" t="s">
        <v>13755</v>
      </c>
      <c r="C16" s="73" t="s">
        <v>8753</v>
      </c>
      <c r="D16" s="74">
        <v>1</v>
      </c>
      <c r="E16" s="69">
        <v>9664.0999999999985</v>
      </c>
      <c r="F16" s="75">
        <f t="shared" si="0"/>
        <v>9664.1</v>
      </c>
      <c r="G16" s="76"/>
      <c r="H16" s="69">
        <f t="shared" si="4"/>
        <v>0</v>
      </c>
      <c r="I16" s="69">
        <f t="shared" si="4"/>
        <v>9664.1</v>
      </c>
      <c r="J16" s="69">
        <f>H16+I16</f>
        <v>9664.1</v>
      </c>
      <c r="K16" s="69">
        <v>0</v>
      </c>
      <c r="L16" s="75">
        <f>SUM(J16:K16)</f>
        <v>9664.1</v>
      </c>
      <c r="N16" s="69">
        <v>0</v>
      </c>
      <c r="O16" s="69">
        <v>9664.0999999999985</v>
      </c>
      <c r="P16" s="69">
        <f>SUM(N16:O16)</f>
        <v>9664.0999999999985</v>
      </c>
      <c r="Q16" s="63"/>
      <c r="R16" s="69">
        <f t="shared" si="5"/>
        <v>0</v>
      </c>
      <c r="S16" s="69">
        <f t="shared" si="5"/>
        <v>9664.1</v>
      </c>
      <c r="T16" s="69">
        <f>R16+S16</f>
        <v>9664.1</v>
      </c>
      <c r="U16" s="69">
        <f>ROUND(Z16*$H$2,2)/100</f>
        <v>0</v>
      </c>
      <c r="V16" s="77">
        <f>SUM(T16:U16)</f>
        <v>9664.1</v>
      </c>
      <c r="X16" s="69">
        <v>0</v>
      </c>
      <c r="Y16" s="69">
        <v>9664.1</v>
      </c>
      <c r="Z16" s="69">
        <v>9664.1</v>
      </c>
      <c r="AA16" s="78"/>
      <c r="AB16" s="79">
        <f t="shared" si="3"/>
        <v>0</v>
      </c>
    </row>
    <row r="17" spans="1:28" ht="33.75" x14ac:dyDescent="0.25">
      <c r="A17" s="71" t="s">
        <v>8761</v>
      </c>
      <c r="B17" s="72" t="s">
        <v>13756</v>
      </c>
      <c r="C17" s="73" t="s">
        <v>8753</v>
      </c>
      <c r="D17" s="74">
        <v>1</v>
      </c>
      <c r="E17" s="69">
        <v>13077.39</v>
      </c>
      <c r="F17" s="75">
        <f t="shared" si="0"/>
        <v>13077.39</v>
      </c>
      <c r="G17" s="76"/>
      <c r="H17" s="69">
        <f t="shared" si="4"/>
        <v>0</v>
      </c>
      <c r="I17" s="69">
        <f t="shared" si="4"/>
        <v>13077.39</v>
      </c>
      <c r="J17" s="69">
        <f>H17+I17</f>
        <v>13077.39</v>
      </c>
      <c r="K17" s="69">
        <v>0</v>
      </c>
      <c r="L17" s="75">
        <f>SUM(J17:K17)</f>
        <v>13077.39</v>
      </c>
      <c r="N17" s="69">
        <v>0</v>
      </c>
      <c r="O17" s="69">
        <v>13077.39</v>
      </c>
      <c r="P17" s="69">
        <f>SUM(N17:O17)</f>
        <v>13077.39</v>
      </c>
      <c r="Q17" s="63"/>
      <c r="R17" s="69">
        <f t="shared" si="5"/>
        <v>0</v>
      </c>
      <c r="S17" s="69">
        <f t="shared" si="5"/>
        <v>13077.4</v>
      </c>
      <c r="T17" s="69">
        <f>R17+S17</f>
        <v>13077.4</v>
      </c>
      <c r="U17" s="69">
        <f>ROUND(Z17*$H$2,2)/100</f>
        <v>0</v>
      </c>
      <c r="V17" s="77">
        <f>SUM(T17:U17)</f>
        <v>13077.4</v>
      </c>
      <c r="X17" s="69">
        <v>0</v>
      </c>
      <c r="Y17" s="69">
        <v>13077.4</v>
      </c>
      <c r="Z17" s="69">
        <v>13077.4</v>
      </c>
      <c r="AA17" s="78"/>
      <c r="AB17" s="79">
        <f t="shared" si="3"/>
        <v>-1.0000000000218279E-2</v>
      </c>
    </row>
    <row r="18" spans="1:28" x14ac:dyDescent="0.25">
      <c r="A18" s="71" t="s">
        <v>8762</v>
      </c>
      <c r="B18" s="72" t="s">
        <v>13757</v>
      </c>
      <c r="C18" s="73" t="s">
        <v>8753</v>
      </c>
      <c r="D18" s="74">
        <v>1</v>
      </c>
      <c r="E18" s="69">
        <v>17394.489999999998</v>
      </c>
      <c r="F18" s="75">
        <f t="shared" si="0"/>
        <v>17394.490000000002</v>
      </c>
      <c r="G18" s="76"/>
      <c r="H18" s="69">
        <f t="shared" si="4"/>
        <v>0</v>
      </c>
      <c r="I18" s="69">
        <f t="shared" si="4"/>
        <v>17394.490000000002</v>
      </c>
      <c r="J18" s="69">
        <f>H18+I18</f>
        <v>17394.490000000002</v>
      </c>
      <c r="K18" s="69">
        <v>0</v>
      </c>
      <c r="L18" s="75">
        <f>SUM(J18:K18)</f>
        <v>17394.490000000002</v>
      </c>
      <c r="N18" s="69">
        <v>0</v>
      </c>
      <c r="O18" s="69">
        <v>17394.489999999998</v>
      </c>
      <c r="P18" s="69">
        <f>SUM(N18:O18)</f>
        <v>17394.489999999998</v>
      </c>
      <c r="Q18" s="63"/>
      <c r="R18" s="69">
        <f t="shared" si="5"/>
        <v>0</v>
      </c>
      <c r="S18" s="69">
        <f t="shared" si="5"/>
        <v>17394.5</v>
      </c>
      <c r="T18" s="69">
        <f>R18+S18</f>
        <v>17394.5</v>
      </c>
      <c r="U18" s="69">
        <f>ROUND(Z18*$H$2,2)/100</f>
        <v>0</v>
      </c>
      <c r="V18" s="77">
        <f>SUM(T18:U18)</f>
        <v>17394.5</v>
      </c>
      <c r="X18" s="69">
        <v>0</v>
      </c>
      <c r="Y18" s="69">
        <v>17394.5</v>
      </c>
      <c r="Z18" s="69">
        <v>17394.5</v>
      </c>
      <c r="AA18" s="78"/>
      <c r="AB18" s="79">
        <f t="shared" si="3"/>
        <v>-1.0000000002037268E-2</v>
      </c>
    </row>
    <row r="19" spans="1:28" x14ac:dyDescent="0.25">
      <c r="A19" s="65" t="s">
        <v>8763</v>
      </c>
      <c r="B19" s="66" t="s">
        <v>13758</v>
      </c>
      <c r="C19" s="67"/>
      <c r="D19" s="68"/>
      <c r="E19" s="69"/>
      <c r="F19" s="70"/>
      <c r="H19" s="69"/>
      <c r="I19" s="69"/>
      <c r="J19" s="69"/>
      <c r="K19" s="69"/>
      <c r="L19" s="75"/>
      <c r="N19" s="69"/>
      <c r="O19" s="69"/>
      <c r="P19" s="69"/>
      <c r="Q19" s="63"/>
      <c r="R19" s="69"/>
      <c r="S19" s="69"/>
      <c r="T19" s="69"/>
      <c r="U19" s="69"/>
      <c r="V19" s="77"/>
      <c r="X19" s="69"/>
      <c r="Y19" s="69"/>
      <c r="Z19" s="69"/>
      <c r="AA19" s="78"/>
      <c r="AB19" s="79">
        <f t="shared" si="3"/>
        <v>0</v>
      </c>
    </row>
    <row r="20" spans="1:28" x14ac:dyDescent="0.25">
      <c r="A20" s="71" t="s">
        <v>8764</v>
      </c>
      <c r="B20" s="72" t="s">
        <v>13759</v>
      </c>
      <c r="C20" s="73" t="s">
        <v>8753</v>
      </c>
      <c r="D20" s="74">
        <v>1</v>
      </c>
      <c r="E20" s="69">
        <v>2212.8900000000003</v>
      </c>
      <c r="F20" s="75">
        <f t="shared" ref="F20:F31" si="6">ROUND(D20*E20,2)</f>
        <v>2212.89</v>
      </c>
      <c r="G20" s="81"/>
      <c r="H20" s="69">
        <f t="shared" ref="H20:I31" si="7">ROUND(N20+(N20*$H$2/100),2)</f>
        <v>0</v>
      </c>
      <c r="I20" s="69">
        <f t="shared" si="7"/>
        <v>2212.89</v>
      </c>
      <c r="J20" s="69">
        <f t="shared" ref="J20:J31" si="8">H20+I20</f>
        <v>2212.89</v>
      </c>
      <c r="K20" s="69">
        <v>0</v>
      </c>
      <c r="L20" s="75">
        <f t="shared" ref="L20:L31" si="9">SUM(J20:K20)</f>
        <v>2212.89</v>
      </c>
      <c r="N20" s="69">
        <v>0</v>
      </c>
      <c r="O20" s="69">
        <v>2212.8900000000003</v>
      </c>
      <c r="P20" s="69">
        <f t="shared" ref="P20:P31" si="10">SUM(N20:O20)</f>
        <v>2212.8900000000003</v>
      </c>
      <c r="Q20" s="63"/>
      <c r="R20" s="69">
        <f t="shared" ref="R20:S31" si="11">X20</f>
        <v>0</v>
      </c>
      <c r="S20" s="69">
        <f t="shared" si="11"/>
        <v>2212.89</v>
      </c>
      <c r="T20" s="69">
        <f t="shared" ref="T20:T31" si="12">R20+S20</f>
        <v>2212.89</v>
      </c>
      <c r="U20" s="69">
        <f t="shared" ref="U20:U31" si="13">ROUND(Z20*$H$2,2)/100</f>
        <v>0</v>
      </c>
      <c r="V20" s="77">
        <f t="shared" ref="V20:V31" si="14">SUM(T20:U20)</f>
        <v>2212.89</v>
      </c>
      <c r="X20" s="69">
        <v>0</v>
      </c>
      <c r="Y20" s="69">
        <v>2212.89</v>
      </c>
      <c r="Z20" s="69">
        <v>2212.89</v>
      </c>
      <c r="AA20" s="78"/>
      <c r="AB20" s="79">
        <f t="shared" si="3"/>
        <v>0</v>
      </c>
    </row>
    <row r="21" spans="1:28" x14ac:dyDescent="0.25">
      <c r="A21" s="71" t="s">
        <v>8765</v>
      </c>
      <c r="B21" s="72" t="s">
        <v>13760</v>
      </c>
      <c r="C21" s="73" t="s">
        <v>8753</v>
      </c>
      <c r="D21" s="74">
        <v>1</v>
      </c>
      <c r="E21" s="69">
        <v>2983.08</v>
      </c>
      <c r="F21" s="75">
        <f t="shared" si="6"/>
        <v>2983.08</v>
      </c>
      <c r="G21" s="76"/>
      <c r="H21" s="69">
        <f t="shared" si="7"/>
        <v>0</v>
      </c>
      <c r="I21" s="69">
        <f t="shared" si="7"/>
        <v>2983.08</v>
      </c>
      <c r="J21" s="69">
        <f t="shared" si="8"/>
        <v>2983.08</v>
      </c>
      <c r="K21" s="69">
        <v>0</v>
      </c>
      <c r="L21" s="75">
        <f t="shared" si="9"/>
        <v>2983.08</v>
      </c>
      <c r="N21" s="69">
        <v>0</v>
      </c>
      <c r="O21" s="69">
        <v>2983.08</v>
      </c>
      <c r="P21" s="69">
        <f t="shared" si="10"/>
        <v>2983.08</v>
      </c>
      <c r="Q21" s="63"/>
      <c r="R21" s="69">
        <f t="shared" si="11"/>
        <v>0</v>
      </c>
      <c r="S21" s="69">
        <f t="shared" si="11"/>
        <v>2983.08</v>
      </c>
      <c r="T21" s="69">
        <f t="shared" si="12"/>
        <v>2983.08</v>
      </c>
      <c r="U21" s="69">
        <f t="shared" si="13"/>
        <v>0</v>
      </c>
      <c r="V21" s="77">
        <f t="shared" si="14"/>
        <v>2983.08</v>
      </c>
      <c r="X21" s="69">
        <v>0</v>
      </c>
      <c r="Y21" s="69">
        <v>2983.08</v>
      </c>
      <c r="Z21" s="69">
        <v>2983.08</v>
      </c>
      <c r="AA21" s="78"/>
      <c r="AB21" s="79">
        <f t="shared" si="3"/>
        <v>0</v>
      </c>
    </row>
    <row r="22" spans="1:28" x14ac:dyDescent="0.25">
      <c r="A22" s="71" t="s">
        <v>8766</v>
      </c>
      <c r="B22" s="72" t="s">
        <v>13761</v>
      </c>
      <c r="C22" s="73" t="s">
        <v>8753</v>
      </c>
      <c r="D22" s="74">
        <v>1</v>
      </c>
      <c r="E22" s="69">
        <v>1631.83</v>
      </c>
      <c r="F22" s="75">
        <f t="shared" si="6"/>
        <v>1631.83</v>
      </c>
      <c r="G22" s="76"/>
      <c r="H22" s="69">
        <f t="shared" si="7"/>
        <v>0</v>
      </c>
      <c r="I22" s="69">
        <f t="shared" si="7"/>
        <v>1631.83</v>
      </c>
      <c r="J22" s="69">
        <f t="shared" si="8"/>
        <v>1631.83</v>
      </c>
      <c r="K22" s="69">
        <v>0</v>
      </c>
      <c r="L22" s="75">
        <f t="shared" si="9"/>
        <v>1631.83</v>
      </c>
      <c r="N22" s="69">
        <v>0</v>
      </c>
      <c r="O22" s="69">
        <v>1631.83</v>
      </c>
      <c r="P22" s="69">
        <f t="shared" si="10"/>
        <v>1631.83</v>
      </c>
      <c r="Q22" s="63"/>
      <c r="R22" s="69">
        <f t="shared" si="11"/>
        <v>0</v>
      </c>
      <c r="S22" s="69">
        <f t="shared" si="11"/>
        <v>1631.85</v>
      </c>
      <c r="T22" s="69">
        <f t="shared" si="12"/>
        <v>1631.85</v>
      </c>
      <c r="U22" s="69">
        <f t="shared" si="13"/>
        <v>0</v>
      </c>
      <c r="V22" s="77">
        <f t="shared" si="14"/>
        <v>1631.85</v>
      </c>
      <c r="X22" s="69">
        <v>0</v>
      </c>
      <c r="Y22" s="69">
        <v>1631.85</v>
      </c>
      <c r="Z22" s="69">
        <v>1631.85</v>
      </c>
      <c r="AA22" s="78"/>
      <c r="AB22" s="79">
        <f t="shared" si="3"/>
        <v>-1.999999999998181E-2</v>
      </c>
    </row>
    <row r="23" spans="1:28" x14ac:dyDescent="0.25">
      <c r="A23" s="71" t="s">
        <v>8767</v>
      </c>
      <c r="B23" s="72" t="s">
        <v>13762</v>
      </c>
      <c r="C23" s="73" t="s">
        <v>8753</v>
      </c>
      <c r="D23" s="74">
        <v>1</v>
      </c>
      <c r="E23" s="69">
        <v>2227.73</v>
      </c>
      <c r="F23" s="75">
        <f t="shared" si="6"/>
        <v>2227.73</v>
      </c>
      <c r="G23" s="76"/>
      <c r="H23" s="69">
        <f t="shared" si="7"/>
        <v>0</v>
      </c>
      <c r="I23" s="69">
        <f t="shared" si="7"/>
        <v>2227.73</v>
      </c>
      <c r="J23" s="69">
        <f t="shared" si="8"/>
        <v>2227.73</v>
      </c>
      <c r="K23" s="69">
        <v>0</v>
      </c>
      <c r="L23" s="75">
        <f t="shared" si="9"/>
        <v>2227.73</v>
      </c>
      <c r="N23" s="69">
        <v>0</v>
      </c>
      <c r="O23" s="69">
        <v>2227.73</v>
      </c>
      <c r="P23" s="69">
        <f t="shared" si="10"/>
        <v>2227.73</v>
      </c>
      <c r="Q23" s="63"/>
      <c r="R23" s="69">
        <f t="shared" si="11"/>
        <v>0</v>
      </c>
      <c r="S23" s="69">
        <f t="shared" si="11"/>
        <v>2227.73</v>
      </c>
      <c r="T23" s="69">
        <f t="shared" si="12"/>
        <v>2227.73</v>
      </c>
      <c r="U23" s="69">
        <f t="shared" si="13"/>
        <v>0</v>
      </c>
      <c r="V23" s="77">
        <f t="shared" si="14"/>
        <v>2227.73</v>
      </c>
      <c r="X23" s="69">
        <v>0</v>
      </c>
      <c r="Y23" s="69">
        <v>2227.73</v>
      </c>
      <c r="Z23" s="69">
        <v>2227.73</v>
      </c>
      <c r="AA23" s="78"/>
      <c r="AB23" s="79">
        <f t="shared" si="3"/>
        <v>0</v>
      </c>
    </row>
    <row r="24" spans="1:28" x14ac:dyDescent="0.25">
      <c r="A24" s="71" t="s">
        <v>8768</v>
      </c>
      <c r="B24" s="72" t="s">
        <v>13763</v>
      </c>
      <c r="C24" s="73" t="s">
        <v>8753</v>
      </c>
      <c r="D24" s="74">
        <v>1</v>
      </c>
      <c r="E24" s="69">
        <v>700.18000000000006</v>
      </c>
      <c r="F24" s="75">
        <f t="shared" si="6"/>
        <v>700.18</v>
      </c>
      <c r="G24" s="76"/>
      <c r="H24" s="69">
        <f t="shared" si="7"/>
        <v>0</v>
      </c>
      <c r="I24" s="69">
        <f t="shared" si="7"/>
        <v>700.18</v>
      </c>
      <c r="J24" s="69">
        <f t="shared" si="8"/>
        <v>700.18</v>
      </c>
      <c r="K24" s="69">
        <v>0</v>
      </c>
      <c r="L24" s="75">
        <f t="shared" si="9"/>
        <v>700.18</v>
      </c>
      <c r="N24" s="69">
        <v>0</v>
      </c>
      <c r="O24" s="69">
        <v>700.18000000000006</v>
      </c>
      <c r="P24" s="69">
        <f t="shared" si="10"/>
        <v>700.18000000000006</v>
      </c>
      <c r="Q24" s="63"/>
      <c r="R24" s="69">
        <f t="shared" si="11"/>
        <v>0</v>
      </c>
      <c r="S24" s="69">
        <f t="shared" si="11"/>
        <v>700.18</v>
      </c>
      <c r="T24" s="69">
        <f t="shared" si="12"/>
        <v>700.18</v>
      </c>
      <c r="U24" s="69">
        <f t="shared" si="13"/>
        <v>0</v>
      </c>
      <c r="V24" s="77">
        <f t="shared" si="14"/>
        <v>700.18</v>
      </c>
      <c r="X24" s="69">
        <v>0</v>
      </c>
      <c r="Y24" s="69">
        <v>700.18</v>
      </c>
      <c r="Z24" s="69">
        <v>700.18</v>
      </c>
      <c r="AA24" s="78"/>
      <c r="AB24" s="79">
        <f t="shared" si="3"/>
        <v>0</v>
      </c>
    </row>
    <row r="25" spans="1:28" x14ac:dyDescent="0.25">
      <c r="A25" s="71" t="s">
        <v>8769</v>
      </c>
      <c r="B25" s="72" t="s">
        <v>13764</v>
      </c>
      <c r="C25" s="73" t="s">
        <v>8753</v>
      </c>
      <c r="D25" s="74">
        <v>1</v>
      </c>
      <c r="E25" s="69">
        <v>930.64</v>
      </c>
      <c r="F25" s="75">
        <f t="shared" si="6"/>
        <v>930.64</v>
      </c>
      <c r="G25" s="76"/>
      <c r="H25" s="69">
        <f t="shared" si="7"/>
        <v>0</v>
      </c>
      <c r="I25" s="69">
        <f t="shared" si="7"/>
        <v>930.64</v>
      </c>
      <c r="J25" s="69">
        <f t="shared" si="8"/>
        <v>930.64</v>
      </c>
      <c r="K25" s="69">
        <v>0</v>
      </c>
      <c r="L25" s="75">
        <f t="shared" si="9"/>
        <v>930.64</v>
      </c>
      <c r="N25" s="69">
        <v>0</v>
      </c>
      <c r="O25" s="69">
        <v>930.64</v>
      </c>
      <c r="P25" s="69">
        <f t="shared" si="10"/>
        <v>930.64</v>
      </c>
      <c r="Q25" s="63"/>
      <c r="R25" s="69">
        <f t="shared" si="11"/>
        <v>0</v>
      </c>
      <c r="S25" s="69">
        <f t="shared" si="11"/>
        <v>930.65</v>
      </c>
      <c r="T25" s="69">
        <f t="shared" si="12"/>
        <v>930.65</v>
      </c>
      <c r="U25" s="69">
        <f t="shared" si="13"/>
        <v>0</v>
      </c>
      <c r="V25" s="77">
        <f t="shared" si="14"/>
        <v>930.65</v>
      </c>
      <c r="X25" s="69">
        <v>0</v>
      </c>
      <c r="Y25" s="69">
        <v>930.65</v>
      </c>
      <c r="Z25" s="69">
        <v>930.65</v>
      </c>
      <c r="AA25" s="78"/>
      <c r="AB25" s="79">
        <f t="shared" si="3"/>
        <v>-9.9999999999909051E-3</v>
      </c>
    </row>
    <row r="26" spans="1:28" x14ac:dyDescent="0.25">
      <c r="A26" s="71" t="s">
        <v>8770</v>
      </c>
      <c r="B26" s="72" t="s">
        <v>13765</v>
      </c>
      <c r="C26" s="73" t="s">
        <v>8753</v>
      </c>
      <c r="D26" s="74">
        <v>1</v>
      </c>
      <c r="E26" s="69">
        <v>780.72</v>
      </c>
      <c r="F26" s="75">
        <f t="shared" si="6"/>
        <v>780.72</v>
      </c>
      <c r="G26" s="76"/>
      <c r="H26" s="69">
        <f t="shared" si="7"/>
        <v>0</v>
      </c>
      <c r="I26" s="69">
        <f t="shared" si="7"/>
        <v>780.72</v>
      </c>
      <c r="J26" s="69">
        <f t="shared" si="8"/>
        <v>780.72</v>
      </c>
      <c r="K26" s="69">
        <v>0</v>
      </c>
      <c r="L26" s="75">
        <f t="shared" si="9"/>
        <v>780.72</v>
      </c>
      <c r="N26" s="69">
        <v>0</v>
      </c>
      <c r="O26" s="69">
        <v>780.72</v>
      </c>
      <c r="P26" s="69">
        <f t="shared" si="10"/>
        <v>780.72</v>
      </c>
      <c r="Q26" s="63"/>
      <c r="R26" s="69">
        <f t="shared" si="11"/>
        <v>0</v>
      </c>
      <c r="S26" s="69">
        <f t="shared" si="11"/>
        <v>780.73</v>
      </c>
      <c r="T26" s="69">
        <f t="shared" si="12"/>
        <v>780.73</v>
      </c>
      <c r="U26" s="69">
        <f t="shared" si="13"/>
        <v>0</v>
      </c>
      <c r="V26" s="77">
        <f t="shared" si="14"/>
        <v>780.73</v>
      </c>
      <c r="X26" s="69">
        <v>0</v>
      </c>
      <c r="Y26" s="69">
        <v>780.73</v>
      </c>
      <c r="Z26" s="69">
        <v>780.73</v>
      </c>
      <c r="AA26" s="78"/>
      <c r="AB26" s="79">
        <f t="shared" si="3"/>
        <v>-9.9999999999909051E-3</v>
      </c>
    </row>
    <row r="27" spans="1:28" x14ac:dyDescent="0.25">
      <c r="A27" s="71" t="s">
        <v>8771</v>
      </c>
      <c r="B27" s="72" t="s">
        <v>13766</v>
      </c>
      <c r="C27" s="73" t="s">
        <v>8753</v>
      </c>
      <c r="D27" s="74">
        <v>1</v>
      </c>
      <c r="E27" s="69">
        <v>1080.9299999999998</v>
      </c>
      <c r="F27" s="75">
        <f t="shared" si="6"/>
        <v>1080.93</v>
      </c>
      <c r="G27" s="76"/>
      <c r="H27" s="69">
        <f t="shared" si="7"/>
        <v>0</v>
      </c>
      <c r="I27" s="69">
        <f t="shared" si="7"/>
        <v>1080.93</v>
      </c>
      <c r="J27" s="69">
        <f t="shared" si="8"/>
        <v>1080.93</v>
      </c>
      <c r="K27" s="69">
        <v>0</v>
      </c>
      <c r="L27" s="75">
        <f t="shared" si="9"/>
        <v>1080.93</v>
      </c>
      <c r="N27" s="69">
        <v>0</v>
      </c>
      <c r="O27" s="69">
        <v>1080.9299999999998</v>
      </c>
      <c r="P27" s="69">
        <f t="shared" si="10"/>
        <v>1080.9299999999998</v>
      </c>
      <c r="Q27" s="63"/>
      <c r="R27" s="69">
        <f t="shared" si="11"/>
        <v>0</v>
      </c>
      <c r="S27" s="69">
        <f t="shared" si="11"/>
        <v>1080.92</v>
      </c>
      <c r="T27" s="69">
        <f t="shared" si="12"/>
        <v>1080.92</v>
      </c>
      <c r="U27" s="69">
        <f t="shared" si="13"/>
        <v>0</v>
      </c>
      <c r="V27" s="77">
        <f t="shared" si="14"/>
        <v>1080.92</v>
      </c>
      <c r="X27" s="69">
        <v>0</v>
      </c>
      <c r="Y27" s="69">
        <v>1080.92</v>
      </c>
      <c r="Z27" s="69">
        <v>1080.92</v>
      </c>
      <c r="AA27" s="78"/>
      <c r="AB27" s="79">
        <f t="shared" si="3"/>
        <v>9.9999999997635314E-3</v>
      </c>
    </row>
    <row r="28" spans="1:28" x14ac:dyDescent="0.25">
      <c r="A28" s="71" t="s">
        <v>8772</v>
      </c>
      <c r="B28" s="72" t="s">
        <v>13767</v>
      </c>
      <c r="C28" s="73" t="s">
        <v>8753</v>
      </c>
      <c r="D28" s="74">
        <v>1</v>
      </c>
      <c r="E28" s="69">
        <v>1507.47</v>
      </c>
      <c r="F28" s="75">
        <f t="shared" si="6"/>
        <v>1507.47</v>
      </c>
      <c r="G28" s="76"/>
      <c r="H28" s="69">
        <f t="shared" si="7"/>
        <v>0</v>
      </c>
      <c r="I28" s="69">
        <f t="shared" si="7"/>
        <v>1507.47</v>
      </c>
      <c r="J28" s="69">
        <f t="shared" si="8"/>
        <v>1507.47</v>
      </c>
      <c r="K28" s="69">
        <v>0</v>
      </c>
      <c r="L28" s="75">
        <f t="shared" si="9"/>
        <v>1507.47</v>
      </c>
      <c r="N28" s="69">
        <v>0</v>
      </c>
      <c r="O28" s="69">
        <v>1507.47</v>
      </c>
      <c r="P28" s="69">
        <f t="shared" si="10"/>
        <v>1507.47</v>
      </c>
      <c r="Q28" s="63"/>
      <c r="R28" s="69">
        <f t="shared" si="11"/>
        <v>0</v>
      </c>
      <c r="S28" s="69">
        <f t="shared" si="11"/>
        <v>1507.47</v>
      </c>
      <c r="T28" s="69">
        <f t="shared" si="12"/>
        <v>1507.47</v>
      </c>
      <c r="U28" s="69">
        <f t="shared" si="13"/>
        <v>0</v>
      </c>
      <c r="V28" s="77">
        <f t="shared" si="14"/>
        <v>1507.47</v>
      </c>
      <c r="X28" s="69">
        <v>0</v>
      </c>
      <c r="Y28" s="69">
        <v>1507.47</v>
      </c>
      <c r="Z28" s="69">
        <v>1507.47</v>
      </c>
      <c r="AA28" s="78"/>
      <c r="AB28" s="79">
        <f t="shared" si="3"/>
        <v>0</v>
      </c>
    </row>
    <row r="29" spans="1:28" x14ac:dyDescent="0.25">
      <c r="A29" s="71" t="s">
        <v>8773</v>
      </c>
      <c r="B29" s="72" t="s">
        <v>13768</v>
      </c>
      <c r="C29" s="73" t="s">
        <v>8753</v>
      </c>
      <c r="D29" s="74">
        <v>1</v>
      </c>
      <c r="E29" s="69">
        <v>2054.13</v>
      </c>
      <c r="F29" s="75">
        <f t="shared" si="6"/>
        <v>2054.13</v>
      </c>
      <c r="G29" s="76"/>
      <c r="H29" s="69">
        <f t="shared" si="7"/>
        <v>0</v>
      </c>
      <c r="I29" s="69">
        <f t="shared" si="7"/>
        <v>2054.13</v>
      </c>
      <c r="J29" s="69">
        <f t="shared" si="8"/>
        <v>2054.13</v>
      </c>
      <c r="K29" s="69">
        <v>0</v>
      </c>
      <c r="L29" s="75">
        <f t="shared" si="9"/>
        <v>2054.13</v>
      </c>
      <c r="N29" s="69">
        <v>0</v>
      </c>
      <c r="O29" s="69">
        <v>2054.13</v>
      </c>
      <c r="P29" s="69">
        <f t="shared" si="10"/>
        <v>2054.13</v>
      </c>
      <c r="Q29" s="63"/>
      <c r="R29" s="69">
        <f t="shared" si="11"/>
        <v>0</v>
      </c>
      <c r="S29" s="69">
        <f t="shared" si="11"/>
        <v>2054.12</v>
      </c>
      <c r="T29" s="69">
        <f t="shared" si="12"/>
        <v>2054.12</v>
      </c>
      <c r="U29" s="69">
        <f t="shared" si="13"/>
        <v>0</v>
      </c>
      <c r="V29" s="77">
        <f t="shared" si="14"/>
        <v>2054.12</v>
      </c>
      <c r="X29" s="69">
        <v>0</v>
      </c>
      <c r="Y29" s="69">
        <v>2054.12</v>
      </c>
      <c r="Z29" s="69">
        <v>2054.12</v>
      </c>
      <c r="AA29" s="78"/>
      <c r="AB29" s="79">
        <f t="shared" si="3"/>
        <v>1.0000000000218279E-2</v>
      </c>
    </row>
    <row r="30" spans="1:28" x14ac:dyDescent="0.25">
      <c r="A30" s="71" t="s">
        <v>8774</v>
      </c>
      <c r="B30" s="72" t="s">
        <v>13769</v>
      </c>
      <c r="C30" s="73" t="s">
        <v>8753</v>
      </c>
      <c r="D30" s="74">
        <v>1</v>
      </c>
      <c r="E30" s="69">
        <v>1268.6999999999998</v>
      </c>
      <c r="F30" s="75">
        <f t="shared" si="6"/>
        <v>1268.7</v>
      </c>
      <c r="G30" s="76"/>
      <c r="H30" s="69">
        <f t="shared" si="7"/>
        <v>0</v>
      </c>
      <c r="I30" s="69">
        <f t="shared" si="7"/>
        <v>1268.7</v>
      </c>
      <c r="J30" s="69">
        <f t="shared" si="8"/>
        <v>1268.7</v>
      </c>
      <c r="K30" s="69">
        <v>0</v>
      </c>
      <c r="L30" s="75">
        <f t="shared" si="9"/>
        <v>1268.7</v>
      </c>
      <c r="N30" s="69">
        <v>0</v>
      </c>
      <c r="O30" s="69">
        <v>1268.6999999999998</v>
      </c>
      <c r="P30" s="69">
        <f t="shared" si="10"/>
        <v>1268.6999999999998</v>
      </c>
      <c r="Q30" s="63"/>
      <c r="R30" s="69">
        <f t="shared" si="11"/>
        <v>0</v>
      </c>
      <c r="S30" s="69">
        <f t="shared" si="11"/>
        <v>1268.68</v>
      </c>
      <c r="T30" s="69">
        <f t="shared" si="12"/>
        <v>1268.68</v>
      </c>
      <c r="U30" s="69">
        <f t="shared" si="13"/>
        <v>0</v>
      </c>
      <c r="V30" s="77">
        <f t="shared" si="14"/>
        <v>1268.68</v>
      </c>
      <c r="X30" s="69">
        <v>0</v>
      </c>
      <c r="Y30" s="69">
        <v>1268.68</v>
      </c>
      <c r="Z30" s="69">
        <v>1268.68</v>
      </c>
      <c r="AA30" s="78"/>
      <c r="AB30" s="79">
        <f t="shared" si="3"/>
        <v>1.9999999999754436E-2</v>
      </c>
    </row>
    <row r="31" spans="1:28" x14ac:dyDescent="0.25">
      <c r="A31" s="71" t="s">
        <v>8775</v>
      </c>
      <c r="B31" s="72" t="s">
        <v>13770</v>
      </c>
      <c r="C31" s="73" t="s">
        <v>8753</v>
      </c>
      <c r="D31" s="74">
        <v>1</v>
      </c>
      <c r="E31" s="69">
        <v>1640.88</v>
      </c>
      <c r="F31" s="75">
        <f t="shared" si="6"/>
        <v>1640.88</v>
      </c>
      <c r="G31" s="76"/>
      <c r="H31" s="69">
        <f t="shared" si="7"/>
        <v>0</v>
      </c>
      <c r="I31" s="69">
        <f t="shared" si="7"/>
        <v>1640.88</v>
      </c>
      <c r="J31" s="69">
        <f t="shared" si="8"/>
        <v>1640.88</v>
      </c>
      <c r="K31" s="69">
        <v>0</v>
      </c>
      <c r="L31" s="75">
        <f t="shared" si="9"/>
        <v>1640.88</v>
      </c>
      <c r="N31" s="69">
        <v>0</v>
      </c>
      <c r="O31" s="69">
        <v>1640.88</v>
      </c>
      <c r="P31" s="69">
        <f t="shared" si="10"/>
        <v>1640.88</v>
      </c>
      <c r="Q31" s="63"/>
      <c r="R31" s="69">
        <f t="shared" si="11"/>
        <v>0</v>
      </c>
      <c r="S31" s="69">
        <f t="shared" si="11"/>
        <v>1640.87</v>
      </c>
      <c r="T31" s="69">
        <f t="shared" si="12"/>
        <v>1640.87</v>
      </c>
      <c r="U31" s="69">
        <f t="shared" si="13"/>
        <v>0</v>
      </c>
      <c r="V31" s="77">
        <f t="shared" si="14"/>
        <v>1640.87</v>
      </c>
      <c r="X31" s="69">
        <v>0</v>
      </c>
      <c r="Y31" s="69">
        <v>1640.87</v>
      </c>
      <c r="Z31" s="69">
        <v>1640.87</v>
      </c>
      <c r="AA31" s="78"/>
      <c r="AB31" s="79">
        <f t="shared" si="3"/>
        <v>1.0000000000218279E-2</v>
      </c>
    </row>
    <row r="32" spans="1:28" ht="22.5" x14ac:dyDescent="0.25">
      <c r="A32" s="65" t="s">
        <v>8776</v>
      </c>
      <c r="B32" s="66" t="s">
        <v>13771</v>
      </c>
      <c r="C32" s="67"/>
      <c r="D32" s="68"/>
      <c r="E32" s="69"/>
      <c r="F32" s="70"/>
      <c r="H32" s="69"/>
      <c r="I32" s="69"/>
      <c r="J32" s="69"/>
      <c r="K32" s="69"/>
      <c r="L32" s="75"/>
      <c r="N32" s="69"/>
      <c r="O32" s="69"/>
      <c r="P32" s="69"/>
      <c r="Q32" s="63"/>
      <c r="R32" s="69"/>
      <c r="S32" s="69"/>
      <c r="T32" s="69"/>
      <c r="U32" s="69"/>
      <c r="V32" s="77"/>
      <c r="X32" s="69"/>
      <c r="Y32" s="69"/>
      <c r="Z32" s="69"/>
      <c r="AA32" s="78"/>
      <c r="AB32" s="79">
        <f t="shared" si="3"/>
        <v>0</v>
      </c>
    </row>
    <row r="33" spans="1:28" ht="33.75" x14ac:dyDescent="0.25">
      <c r="A33" s="71" t="s">
        <v>8777</v>
      </c>
      <c r="B33" s="72" t="s">
        <v>13772</v>
      </c>
      <c r="C33" s="73" t="s">
        <v>8778</v>
      </c>
      <c r="D33" s="74">
        <v>0</v>
      </c>
      <c r="E33" s="69">
        <v>1141.1500000000001</v>
      </c>
      <c r="F33" s="75">
        <f t="shared" ref="F33:F57" si="15">ROUND(D33*E33,2)</f>
        <v>0</v>
      </c>
      <c r="G33" s="76"/>
      <c r="H33" s="69">
        <f t="shared" ref="H33:I57" si="16">ROUND(N33+(N33*$H$2/100),2)</f>
        <v>1141.1500000000001</v>
      </c>
      <c r="I33" s="69">
        <f t="shared" si="16"/>
        <v>0</v>
      </c>
      <c r="J33" s="69">
        <f t="shared" ref="J33:J57" si="17">H33+I33</f>
        <v>1141.1500000000001</v>
      </c>
      <c r="K33" s="69">
        <v>0</v>
      </c>
      <c r="L33" s="75">
        <f t="shared" ref="L33:L57" si="18">SUM(J33:K33)</f>
        <v>1141.1500000000001</v>
      </c>
      <c r="N33" s="69">
        <v>1141.1500000000001</v>
      </c>
      <c r="O33" s="69">
        <v>0</v>
      </c>
      <c r="P33" s="69">
        <f t="shared" ref="P33:P57" si="19">SUM(N33:O33)</f>
        <v>1141.1500000000001</v>
      </c>
      <c r="Q33" s="63"/>
      <c r="R33" s="69">
        <f t="shared" ref="R33:S57" si="20">X33</f>
        <v>1141.1500000000001</v>
      </c>
      <c r="S33" s="69">
        <f t="shared" si="20"/>
        <v>0</v>
      </c>
      <c r="T33" s="69">
        <f t="shared" ref="T33:T57" si="21">R33+S33</f>
        <v>1141.1500000000001</v>
      </c>
      <c r="U33" s="69">
        <f t="shared" ref="U33:U57" si="22">ROUND(Z33*$H$2,2)/100</f>
        <v>0</v>
      </c>
      <c r="V33" s="77">
        <f t="shared" ref="V33:V57" si="23">SUM(T33:U33)</f>
        <v>1141.1500000000001</v>
      </c>
      <c r="X33" s="69">
        <v>1141.1500000000001</v>
      </c>
      <c r="Y33" s="69">
        <v>0</v>
      </c>
      <c r="Z33" s="69">
        <v>1141.1500000000001</v>
      </c>
      <c r="AA33" s="78"/>
      <c r="AB33" s="79">
        <f t="shared" si="3"/>
        <v>0</v>
      </c>
    </row>
    <row r="34" spans="1:28" ht="33.75" x14ac:dyDescent="0.25">
      <c r="A34" s="71" t="s">
        <v>8779</v>
      </c>
      <c r="B34" s="72" t="s">
        <v>13773</v>
      </c>
      <c r="C34" s="73" t="s">
        <v>8780</v>
      </c>
      <c r="D34" s="74">
        <v>0</v>
      </c>
      <c r="E34" s="69">
        <v>0.67999999999999994</v>
      </c>
      <c r="F34" s="75">
        <f t="shared" si="15"/>
        <v>0</v>
      </c>
      <c r="G34" s="28"/>
      <c r="H34" s="69">
        <f t="shared" si="16"/>
        <v>0.32</v>
      </c>
      <c r="I34" s="69">
        <f t="shared" si="16"/>
        <v>0.36</v>
      </c>
      <c r="J34" s="69">
        <f t="shared" si="17"/>
        <v>0.67999999999999994</v>
      </c>
      <c r="K34" s="69">
        <v>0</v>
      </c>
      <c r="L34" s="75">
        <f t="shared" si="18"/>
        <v>0.67999999999999994</v>
      </c>
      <c r="N34" s="74">
        <v>0.31999999999999995</v>
      </c>
      <c r="O34" s="74">
        <v>0.36</v>
      </c>
      <c r="P34" s="69">
        <f t="shared" si="19"/>
        <v>0.67999999999999994</v>
      </c>
      <c r="Q34" s="63"/>
      <c r="R34" s="69">
        <f t="shared" si="20"/>
        <v>0.32</v>
      </c>
      <c r="S34" s="69">
        <f t="shared" si="20"/>
        <v>0.36</v>
      </c>
      <c r="T34" s="69">
        <f t="shared" si="21"/>
        <v>0.67999999999999994</v>
      </c>
      <c r="U34" s="69">
        <f t="shared" si="22"/>
        <v>0</v>
      </c>
      <c r="V34" s="77">
        <f t="shared" si="23"/>
        <v>0.67999999999999994</v>
      </c>
      <c r="X34" s="74">
        <v>0.32</v>
      </c>
      <c r="Y34" s="74">
        <v>0.36</v>
      </c>
      <c r="Z34" s="69">
        <v>0.68</v>
      </c>
      <c r="AA34" s="78"/>
      <c r="AB34" s="79">
        <f t="shared" si="3"/>
        <v>0</v>
      </c>
    </row>
    <row r="35" spans="1:28" ht="22.5" x14ac:dyDescent="0.25">
      <c r="A35" s="71" t="s">
        <v>8781</v>
      </c>
      <c r="B35" s="72" t="s">
        <v>13774</v>
      </c>
      <c r="C35" s="73" t="s">
        <v>8780</v>
      </c>
      <c r="D35" s="74">
        <v>0</v>
      </c>
      <c r="E35" s="69">
        <v>0.54</v>
      </c>
      <c r="F35" s="75">
        <f t="shared" si="15"/>
        <v>0</v>
      </c>
      <c r="G35" s="28"/>
      <c r="H35" s="69">
        <f t="shared" si="16"/>
        <v>0.26</v>
      </c>
      <c r="I35" s="69">
        <f t="shared" si="16"/>
        <v>0.28000000000000003</v>
      </c>
      <c r="J35" s="69">
        <f t="shared" si="17"/>
        <v>0.54</v>
      </c>
      <c r="K35" s="69">
        <v>0</v>
      </c>
      <c r="L35" s="75">
        <f t="shared" si="18"/>
        <v>0.54</v>
      </c>
      <c r="N35" s="74">
        <v>0.26</v>
      </c>
      <c r="O35" s="74">
        <v>0.28000000000000003</v>
      </c>
      <c r="P35" s="69">
        <f t="shared" si="19"/>
        <v>0.54</v>
      </c>
      <c r="Q35" s="63"/>
      <c r="R35" s="69">
        <f t="shared" si="20"/>
        <v>0.26</v>
      </c>
      <c r="S35" s="69">
        <f t="shared" si="20"/>
        <v>0.28000000000000003</v>
      </c>
      <c r="T35" s="69">
        <f t="shared" si="21"/>
        <v>0.54</v>
      </c>
      <c r="U35" s="69">
        <f t="shared" si="22"/>
        <v>0</v>
      </c>
      <c r="V35" s="77">
        <f t="shared" si="23"/>
        <v>0.54</v>
      </c>
      <c r="X35" s="74">
        <v>0.26</v>
      </c>
      <c r="Y35" s="74">
        <v>0.28000000000000003</v>
      </c>
      <c r="Z35" s="69">
        <v>0.54</v>
      </c>
      <c r="AA35" s="78"/>
      <c r="AB35" s="79">
        <f t="shared" si="3"/>
        <v>0</v>
      </c>
    </row>
    <row r="36" spans="1:28" ht="22.5" x14ac:dyDescent="0.25">
      <c r="A36" s="71" t="s">
        <v>8782</v>
      </c>
      <c r="B36" s="72" t="s">
        <v>13775</v>
      </c>
      <c r="C36" s="73" t="s">
        <v>8780</v>
      </c>
      <c r="D36" s="74">
        <v>0</v>
      </c>
      <c r="E36" s="69">
        <v>0.45</v>
      </c>
      <c r="F36" s="75">
        <f t="shared" si="15"/>
        <v>0</v>
      </c>
      <c r="G36" s="28"/>
      <c r="H36" s="69">
        <f t="shared" si="16"/>
        <v>0.21</v>
      </c>
      <c r="I36" s="69">
        <f t="shared" si="16"/>
        <v>0.24</v>
      </c>
      <c r="J36" s="69">
        <f t="shared" si="17"/>
        <v>0.44999999999999996</v>
      </c>
      <c r="K36" s="69">
        <v>0</v>
      </c>
      <c r="L36" s="75">
        <f t="shared" si="18"/>
        <v>0.44999999999999996</v>
      </c>
      <c r="N36" s="74">
        <v>0.21</v>
      </c>
      <c r="O36" s="74">
        <v>0.24</v>
      </c>
      <c r="P36" s="69">
        <f t="shared" si="19"/>
        <v>0.44999999999999996</v>
      </c>
      <c r="Q36" s="63"/>
      <c r="R36" s="69">
        <f t="shared" si="20"/>
        <v>0.21</v>
      </c>
      <c r="S36" s="69">
        <f t="shared" si="20"/>
        <v>0.24</v>
      </c>
      <c r="T36" s="69">
        <f t="shared" si="21"/>
        <v>0.44999999999999996</v>
      </c>
      <c r="U36" s="69">
        <f t="shared" si="22"/>
        <v>0</v>
      </c>
      <c r="V36" s="77">
        <f t="shared" si="23"/>
        <v>0.44999999999999996</v>
      </c>
      <c r="X36" s="74">
        <v>0.21</v>
      </c>
      <c r="Y36" s="74">
        <v>0.24</v>
      </c>
      <c r="Z36" s="69">
        <v>0.45</v>
      </c>
      <c r="AA36" s="78"/>
      <c r="AB36" s="79">
        <f t="shared" si="3"/>
        <v>0</v>
      </c>
    </row>
    <row r="37" spans="1:28" ht="22.5" x14ac:dyDescent="0.25">
      <c r="A37" s="71" t="s">
        <v>8783</v>
      </c>
      <c r="B37" s="72" t="s">
        <v>13776</v>
      </c>
      <c r="C37" s="73" t="s">
        <v>8780</v>
      </c>
      <c r="D37" s="74">
        <v>0</v>
      </c>
      <c r="E37" s="69">
        <v>0.60000000000000009</v>
      </c>
      <c r="F37" s="75">
        <f t="shared" si="15"/>
        <v>0</v>
      </c>
      <c r="G37" s="28"/>
      <c r="H37" s="69">
        <f t="shared" si="16"/>
        <v>0.28000000000000003</v>
      </c>
      <c r="I37" s="69">
        <f t="shared" si="16"/>
        <v>0.32</v>
      </c>
      <c r="J37" s="69">
        <f t="shared" si="17"/>
        <v>0.60000000000000009</v>
      </c>
      <c r="K37" s="69">
        <v>0</v>
      </c>
      <c r="L37" s="75">
        <f t="shared" si="18"/>
        <v>0.60000000000000009</v>
      </c>
      <c r="N37" s="74">
        <v>0.28000000000000003</v>
      </c>
      <c r="O37" s="74">
        <v>0.32</v>
      </c>
      <c r="P37" s="69">
        <f t="shared" si="19"/>
        <v>0.60000000000000009</v>
      </c>
      <c r="Q37" s="63"/>
      <c r="R37" s="69">
        <f t="shared" si="20"/>
        <v>0.28000000000000003</v>
      </c>
      <c r="S37" s="69">
        <f t="shared" si="20"/>
        <v>0.31</v>
      </c>
      <c r="T37" s="69">
        <f t="shared" si="21"/>
        <v>0.59000000000000008</v>
      </c>
      <c r="U37" s="69">
        <f t="shared" si="22"/>
        <v>0</v>
      </c>
      <c r="V37" s="77">
        <f t="shared" si="23"/>
        <v>0.59000000000000008</v>
      </c>
      <c r="X37" s="74">
        <v>0.28000000000000003</v>
      </c>
      <c r="Y37" s="74">
        <v>0.31</v>
      </c>
      <c r="Z37" s="69">
        <v>0.59</v>
      </c>
      <c r="AA37" s="78"/>
      <c r="AB37" s="79">
        <f t="shared" si="3"/>
        <v>1.000000000000012E-2</v>
      </c>
    </row>
    <row r="38" spans="1:28" ht="22.5" x14ac:dyDescent="0.25">
      <c r="A38" s="71" t="s">
        <v>8784</v>
      </c>
      <c r="B38" s="72" t="s">
        <v>13777</v>
      </c>
      <c r="C38" s="73" t="s">
        <v>8780</v>
      </c>
      <c r="D38" s="74">
        <v>0</v>
      </c>
      <c r="E38" s="69">
        <v>0.47000000000000003</v>
      </c>
      <c r="F38" s="75">
        <f t="shared" si="15"/>
        <v>0</v>
      </c>
      <c r="G38" s="28"/>
      <c r="H38" s="69">
        <f t="shared" si="16"/>
        <v>0.13</v>
      </c>
      <c r="I38" s="69">
        <f t="shared" si="16"/>
        <v>0.34</v>
      </c>
      <c r="J38" s="69">
        <f t="shared" si="17"/>
        <v>0.47000000000000003</v>
      </c>
      <c r="K38" s="69">
        <v>0</v>
      </c>
      <c r="L38" s="75">
        <f t="shared" si="18"/>
        <v>0.47000000000000003</v>
      </c>
      <c r="N38" s="74">
        <v>0.13</v>
      </c>
      <c r="O38" s="74">
        <v>0.34</v>
      </c>
      <c r="P38" s="69">
        <f t="shared" si="19"/>
        <v>0.47000000000000003</v>
      </c>
      <c r="Q38" s="63"/>
      <c r="R38" s="69">
        <f t="shared" si="20"/>
        <v>0.13</v>
      </c>
      <c r="S38" s="69">
        <f t="shared" si="20"/>
        <v>0.34</v>
      </c>
      <c r="T38" s="69">
        <f t="shared" si="21"/>
        <v>0.47000000000000003</v>
      </c>
      <c r="U38" s="69">
        <f t="shared" si="22"/>
        <v>0</v>
      </c>
      <c r="V38" s="77">
        <f t="shared" si="23"/>
        <v>0.47000000000000003</v>
      </c>
      <c r="X38" s="74">
        <v>0.13</v>
      </c>
      <c r="Y38" s="74">
        <v>0.34</v>
      </c>
      <c r="Z38" s="69">
        <v>0.47</v>
      </c>
      <c r="AA38" s="78"/>
      <c r="AB38" s="79">
        <f t="shared" si="3"/>
        <v>0</v>
      </c>
    </row>
    <row r="39" spans="1:28" ht="22.5" x14ac:dyDescent="0.25">
      <c r="A39" s="71" t="s">
        <v>8785</v>
      </c>
      <c r="B39" s="72" t="s">
        <v>13778</v>
      </c>
      <c r="C39" s="73" t="s">
        <v>8780</v>
      </c>
      <c r="D39" s="74">
        <v>0</v>
      </c>
      <c r="E39" s="69">
        <v>0.36</v>
      </c>
      <c r="F39" s="75">
        <f t="shared" si="15"/>
        <v>0</v>
      </c>
      <c r="G39" s="28"/>
      <c r="H39" s="69">
        <f t="shared" si="16"/>
        <v>0.18</v>
      </c>
      <c r="I39" s="69">
        <f t="shared" si="16"/>
        <v>0.18</v>
      </c>
      <c r="J39" s="69">
        <f t="shared" si="17"/>
        <v>0.36</v>
      </c>
      <c r="K39" s="69">
        <v>0</v>
      </c>
      <c r="L39" s="75">
        <f t="shared" si="18"/>
        <v>0.36</v>
      </c>
      <c r="N39" s="74">
        <v>0.18</v>
      </c>
      <c r="O39" s="74">
        <v>0.18</v>
      </c>
      <c r="P39" s="69">
        <f t="shared" si="19"/>
        <v>0.36</v>
      </c>
      <c r="Q39" s="63"/>
      <c r="R39" s="69">
        <f t="shared" si="20"/>
        <v>0.18</v>
      </c>
      <c r="S39" s="69">
        <f t="shared" si="20"/>
        <v>0.18</v>
      </c>
      <c r="T39" s="69">
        <f t="shared" si="21"/>
        <v>0.36</v>
      </c>
      <c r="U39" s="69">
        <f t="shared" si="22"/>
        <v>0</v>
      </c>
      <c r="V39" s="77">
        <f t="shared" si="23"/>
        <v>0.36</v>
      </c>
      <c r="X39" s="74">
        <v>0.18</v>
      </c>
      <c r="Y39" s="74">
        <v>0.18</v>
      </c>
      <c r="Z39" s="69">
        <v>0.36</v>
      </c>
      <c r="AA39" s="78"/>
      <c r="AB39" s="79">
        <f t="shared" si="3"/>
        <v>0</v>
      </c>
    </row>
    <row r="40" spans="1:28" ht="22.5" x14ac:dyDescent="0.25">
      <c r="A40" s="71" t="s">
        <v>8786</v>
      </c>
      <c r="B40" s="72" t="s">
        <v>13779</v>
      </c>
      <c r="C40" s="73" t="s">
        <v>8780</v>
      </c>
      <c r="D40" s="74">
        <v>0</v>
      </c>
      <c r="E40" s="69">
        <v>0.53</v>
      </c>
      <c r="F40" s="75">
        <f t="shared" si="15"/>
        <v>0</v>
      </c>
      <c r="G40" s="28"/>
      <c r="H40" s="69">
        <f t="shared" si="16"/>
        <v>0.25</v>
      </c>
      <c r="I40" s="69">
        <f t="shared" si="16"/>
        <v>0.28000000000000003</v>
      </c>
      <c r="J40" s="69">
        <f t="shared" si="17"/>
        <v>0.53</v>
      </c>
      <c r="K40" s="69">
        <v>0</v>
      </c>
      <c r="L40" s="75">
        <f t="shared" si="18"/>
        <v>0.53</v>
      </c>
      <c r="N40" s="74">
        <v>0.25</v>
      </c>
      <c r="O40" s="74">
        <v>0.28000000000000003</v>
      </c>
      <c r="P40" s="69">
        <f t="shared" si="19"/>
        <v>0.53</v>
      </c>
      <c r="Q40" s="63"/>
      <c r="R40" s="69">
        <f t="shared" si="20"/>
        <v>0.25</v>
      </c>
      <c r="S40" s="69">
        <f t="shared" si="20"/>
        <v>0.28000000000000003</v>
      </c>
      <c r="T40" s="69">
        <f t="shared" si="21"/>
        <v>0.53</v>
      </c>
      <c r="U40" s="69">
        <f t="shared" si="22"/>
        <v>0</v>
      </c>
      <c r="V40" s="77">
        <f t="shared" si="23"/>
        <v>0.53</v>
      </c>
      <c r="X40" s="74">
        <v>0.25</v>
      </c>
      <c r="Y40" s="74">
        <v>0.28000000000000003</v>
      </c>
      <c r="Z40" s="69">
        <v>0.53</v>
      </c>
      <c r="AA40" s="78"/>
      <c r="AB40" s="79">
        <f t="shared" si="3"/>
        <v>0</v>
      </c>
    </row>
    <row r="41" spans="1:28" ht="22.5" x14ac:dyDescent="0.25">
      <c r="A41" s="71" t="s">
        <v>8787</v>
      </c>
      <c r="B41" s="72" t="s">
        <v>13780</v>
      </c>
      <c r="C41" s="73" t="s">
        <v>8780</v>
      </c>
      <c r="D41" s="74">
        <v>0</v>
      </c>
      <c r="E41" s="69">
        <v>0.45</v>
      </c>
      <c r="F41" s="75">
        <f t="shared" si="15"/>
        <v>0</v>
      </c>
      <c r="G41" s="28"/>
      <c r="H41" s="69">
        <f t="shared" si="16"/>
        <v>0.21</v>
      </c>
      <c r="I41" s="69">
        <f t="shared" si="16"/>
        <v>0.24</v>
      </c>
      <c r="J41" s="69">
        <f t="shared" si="17"/>
        <v>0.44999999999999996</v>
      </c>
      <c r="K41" s="69">
        <v>0</v>
      </c>
      <c r="L41" s="75">
        <f t="shared" si="18"/>
        <v>0.44999999999999996</v>
      </c>
      <c r="N41" s="74">
        <v>0.21</v>
      </c>
      <c r="O41" s="74">
        <v>0.24</v>
      </c>
      <c r="P41" s="69">
        <f t="shared" si="19"/>
        <v>0.44999999999999996</v>
      </c>
      <c r="Q41" s="63"/>
      <c r="R41" s="69">
        <f t="shared" si="20"/>
        <v>0.21</v>
      </c>
      <c r="S41" s="69">
        <f t="shared" si="20"/>
        <v>0.24</v>
      </c>
      <c r="T41" s="69">
        <f t="shared" si="21"/>
        <v>0.44999999999999996</v>
      </c>
      <c r="U41" s="69">
        <f t="shared" si="22"/>
        <v>0</v>
      </c>
      <c r="V41" s="77">
        <f t="shared" si="23"/>
        <v>0.44999999999999996</v>
      </c>
      <c r="X41" s="74">
        <v>0.21</v>
      </c>
      <c r="Y41" s="74">
        <v>0.24</v>
      </c>
      <c r="Z41" s="69">
        <v>0.45</v>
      </c>
      <c r="AA41" s="78"/>
      <c r="AB41" s="79">
        <f t="shared" si="3"/>
        <v>0</v>
      </c>
    </row>
    <row r="42" spans="1:28" ht="33.75" x14ac:dyDescent="0.25">
      <c r="A42" s="71" t="s">
        <v>8788</v>
      </c>
      <c r="B42" s="72" t="s">
        <v>13781</v>
      </c>
      <c r="C42" s="73" t="s">
        <v>8780</v>
      </c>
      <c r="D42" s="74">
        <v>0</v>
      </c>
      <c r="E42" s="69">
        <v>0.45</v>
      </c>
      <c r="F42" s="75">
        <f t="shared" si="15"/>
        <v>0</v>
      </c>
      <c r="G42" s="28"/>
      <c r="H42" s="69">
        <f t="shared" si="16"/>
        <v>0.21</v>
      </c>
      <c r="I42" s="69">
        <f t="shared" si="16"/>
        <v>0.24</v>
      </c>
      <c r="J42" s="69">
        <f t="shared" si="17"/>
        <v>0.44999999999999996</v>
      </c>
      <c r="K42" s="69">
        <v>0</v>
      </c>
      <c r="L42" s="75">
        <f t="shared" si="18"/>
        <v>0.44999999999999996</v>
      </c>
      <c r="N42" s="74">
        <v>0.21</v>
      </c>
      <c r="O42" s="74">
        <v>0.24</v>
      </c>
      <c r="P42" s="69">
        <f t="shared" si="19"/>
        <v>0.44999999999999996</v>
      </c>
      <c r="Q42" s="63"/>
      <c r="R42" s="69">
        <f t="shared" si="20"/>
        <v>0.21</v>
      </c>
      <c r="S42" s="69">
        <f t="shared" si="20"/>
        <v>0.24</v>
      </c>
      <c r="T42" s="69">
        <f t="shared" si="21"/>
        <v>0.44999999999999996</v>
      </c>
      <c r="U42" s="69">
        <f t="shared" si="22"/>
        <v>0</v>
      </c>
      <c r="V42" s="77">
        <f t="shared" si="23"/>
        <v>0.44999999999999996</v>
      </c>
      <c r="X42" s="74">
        <v>0.21</v>
      </c>
      <c r="Y42" s="74">
        <v>0.24</v>
      </c>
      <c r="Z42" s="69">
        <v>0.45</v>
      </c>
      <c r="AA42" s="78"/>
      <c r="AB42" s="79">
        <f t="shared" si="3"/>
        <v>0</v>
      </c>
    </row>
    <row r="43" spans="1:28" ht="33.75" x14ac:dyDescent="0.25">
      <c r="A43" s="71" t="s">
        <v>8789</v>
      </c>
      <c r="B43" s="72" t="s">
        <v>13782</v>
      </c>
      <c r="C43" s="73" t="s">
        <v>8780</v>
      </c>
      <c r="D43" s="74">
        <v>0</v>
      </c>
      <c r="E43" s="69">
        <v>0.76</v>
      </c>
      <c r="F43" s="75">
        <f t="shared" si="15"/>
        <v>0</v>
      </c>
      <c r="G43" s="28"/>
      <c r="H43" s="69">
        <f t="shared" si="16"/>
        <v>0.36</v>
      </c>
      <c r="I43" s="69">
        <f t="shared" si="16"/>
        <v>0.4</v>
      </c>
      <c r="J43" s="69">
        <f t="shared" si="17"/>
        <v>0.76</v>
      </c>
      <c r="K43" s="69">
        <v>0</v>
      </c>
      <c r="L43" s="75">
        <f t="shared" si="18"/>
        <v>0.76</v>
      </c>
      <c r="N43" s="74">
        <v>0.36</v>
      </c>
      <c r="O43" s="74">
        <v>0.4</v>
      </c>
      <c r="P43" s="69">
        <f t="shared" si="19"/>
        <v>0.76</v>
      </c>
      <c r="Q43" s="63"/>
      <c r="R43" s="69">
        <f t="shared" si="20"/>
        <v>0.36</v>
      </c>
      <c r="S43" s="69">
        <f t="shared" si="20"/>
        <v>0.39</v>
      </c>
      <c r="T43" s="69">
        <f t="shared" si="21"/>
        <v>0.75</v>
      </c>
      <c r="U43" s="69">
        <f t="shared" si="22"/>
        <v>0</v>
      </c>
      <c r="V43" s="77">
        <f t="shared" si="23"/>
        <v>0.75</v>
      </c>
      <c r="X43" s="74">
        <v>0.36</v>
      </c>
      <c r="Y43" s="74">
        <v>0.39</v>
      </c>
      <c r="Z43" s="69">
        <v>0.75</v>
      </c>
      <c r="AA43" s="78"/>
      <c r="AB43" s="79">
        <f t="shared" si="3"/>
        <v>1.0000000000000009E-2</v>
      </c>
    </row>
    <row r="44" spans="1:28" ht="33.75" x14ac:dyDescent="0.25">
      <c r="A44" s="71" t="s">
        <v>8790</v>
      </c>
      <c r="B44" s="72" t="s">
        <v>13783</v>
      </c>
      <c r="C44" s="73" t="s">
        <v>8780</v>
      </c>
      <c r="D44" s="74">
        <v>0</v>
      </c>
      <c r="E44" s="69">
        <v>0.58000000000000007</v>
      </c>
      <c r="F44" s="75">
        <f t="shared" si="15"/>
        <v>0</v>
      </c>
      <c r="G44" s="28"/>
      <c r="H44" s="69">
        <f t="shared" si="16"/>
        <v>0.28000000000000003</v>
      </c>
      <c r="I44" s="69">
        <f t="shared" si="16"/>
        <v>0.3</v>
      </c>
      <c r="J44" s="69">
        <f t="shared" si="17"/>
        <v>0.58000000000000007</v>
      </c>
      <c r="K44" s="69">
        <v>0</v>
      </c>
      <c r="L44" s="75">
        <f t="shared" si="18"/>
        <v>0.58000000000000007</v>
      </c>
      <c r="N44" s="74">
        <v>0.28000000000000003</v>
      </c>
      <c r="O44" s="74">
        <v>0.3</v>
      </c>
      <c r="P44" s="69">
        <f t="shared" si="19"/>
        <v>0.58000000000000007</v>
      </c>
      <c r="Q44" s="63"/>
      <c r="R44" s="69">
        <f t="shared" si="20"/>
        <v>0.28000000000000003</v>
      </c>
      <c r="S44" s="69">
        <f t="shared" si="20"/>
        <v>0.28999999999999998</v>
      </c>
      <c r="T44" s="69">
        <f t="shared" si="21"/>
        <v>0.57000000000000006</v>
      </c>
      <c r="U44" s="69">
        <f t="shared" si="22"/>
        <v>0</v>
      </c>
      <c r="V44" s="77">
        <f t="shared" si="23"/>
        <v>0.57000000000000006</v>
      </c>
      <c r="X44" s="74">
        <v>0.28000000000000003</v>
      </c>
      <c r="Y44" s="74">
        <v>0.28999999999999998</v>
      </c>
      <c r="Z44" s="69">
        <v>0.56999999999999995</v>
      </c>
      <c r="AA44" s="78"/>
      <c r="AB44" s="79">
        <f t="shared" si="3"/>
        <v>1.000000000000012E-2</v>
      </c>
    </row>
    <row r="45" spans="1:28" ht="22.5" x14ac:dyDescent="0.25">
      <c r="A45" s="71" t="s">
        <v>8791</v>
      </c>
      <c r="B45" s="72" t="s">
        <v>13784</v>
      </c>
      <c r="C45" s="73" t="s">
        <v>8780</v>
      </c>
      <c r="D45" s="74">
        <v>0</v>
      </c>
      <c r="E45" s="69">
        <v>0.45</v>
      </c>
      <c r="F45" s="75">
        <f t="shared" si="15"/>
        <v>0</v>
      </c>
      <c r="G45" s="28"/>
      <c r="H45" s="69">
        <f t="shared" si="16"/>
        <v>0.21</v>
      </c>
      <c r="I45" s="69">
        <f t="shared" si="16"/>
        <v>0.24</v>
      </c>
      <c r="J45" s="69">
        <f t="shared" si="17"/>
        <v>0.44999999999999996</v>
      </c>
      <c r="K45" s="69">
        <v>0</v>
      </c>
      <c r="L45" s="75">
        <f t="shared" si="18"/>
        <v>0.44999999999999996</v>
      </c>
      <c r="N45" s="74">
        <v>0.21</v>
      </c>
      <c r="O45" s="74">
        <v>0.24</v>
      </c>
      <c r="P45" s="69">
        <f t="shared" si="19"/>
        <v>0.44999999999999996</v>
      </c>
      <c r="Q45" s="63"/>
      <c r="R45" s="69">
        <f t="shared" si="20"/>
        <v>0.21</v>
      </c>
      <c r="S45" s="69">
        <f t="shared" si="20"/>
        <v>0.24</v>
      </c>
      <c r="T45" s="69">
        <f t="shared" si="21"/>
        <v>0.44999999999999996</v>
      </c>
      <c r="U45" s="69">
        <f t="shared" si="22"/>
        <v>0</v>
      </c>
      <c r="V45" s="77">
        <f t="shared" si="23"/>
        <v>0.44999999999999996</v>
      </c>
      <c r="X45" s="74">
        <v>0.21</v>
      </c>
      <c r="Y45" s="74">
        <v>0.24</v>
      </c>
      <c r="Z45" s="69">
        <v>0.45</v>
      </c>
      <c r="AA45" s="78"/>
      <c r="AB45" s="79">
        <f t="shared" si="3"/>
        <v>0</v>
      </c>
    </row>
    <row r="46" spans="1:28" ht="22.5" x14ac:dyDescent="0.25">
      <c r="A46" s="71" t="s">
        <v>8792</v>
      </c>
      <c r="B46" s="72" t="s">
        <v>13785</v>
      </c>
      <c r="C46" s="73" t="s">
        <v>8780</v>
      </c>
      <c r="D46" s="74">
        <v>0</v>
      </c>
      <c r="E46" s="69">
        <v>0.6100000000000001</v>
      </c>
      <c r="F46" s="75">
        <f t="shared" si="15"/>
        <v>0</v>
      </c>
      <c r="G46" s="28"/>
      <c r="H46" s="69">
        <f t="shared" si="16"/>
        <v>0.28999999999999998</v>
      </c>
      <c r="I46" s="69">
        <f t="shared" si="16"/>
        <v>0.32</v>
      </c>
      <c r="J46" s="69">
        <f t="shared" si="17"/>
        <v>0.61</v>
      </c>
      <c r="K46" s="69">
        <v>0</v>
      </c>
      <c r="L46" s="75">
        <f t="shared" si="18"/>
        <v>0.61</v>
      </c>
      <c r="N46" s="74">
        <v>0.29000000000000004</v>
      </c>
      <c r="O46" s="74">
        <v>0.32</v>
      </c>
      <c r="P46" s="69">
        <f t="shared" si="19"/>
        <v>0.6100000000000001</v>
      </c>
      <c r="Q46" s="63"/>
      <c r="R46" s="69">
        <f t="shared" si="20"/>
        <v>0.28999999999999998</v>
      </c>
      <c r="S46" s="69">
        <f t="shared" si="20"/>
        <v>0.32</v>
      </c>
      <c r="T46" s="69">
        <f t="shared" si="21"/>
        <v>0.61</v>
      </c>
      <c r="U46" s="69">
        <f t="shared" si="22"/>
        <v>0</v>
      </c>
      <c r="V46" s="77">
        <f t="shared" si="23"/>
        <v>0.61</v>
      </c>
      <c r="X46" s="74">
        <v>0.28999999999999998</v>
      </c>
      <c r="Y46" s="74">
        <v>0.32</v>
      </c>
      <c r="Z46" s="69">
        <v>0.61</v>
      </c>
      <c r="AA46" s="78"/>
      <c r="AB46" s="79">
        <f t="shared" si="3"/>
        <v>0</v>
      </c>
    </row>
    <row r="47" spans="1:28" ht="22.5" x14ac:dyDescent="0.25">
      <c r="A47" s="71" t="s">
        <v>8793</v>
      </c>
      <c r="B47" s="72" t="s">
        <v>13786</v>
      </c>
      <c r="C47" s="73" t="s">
        <v>8780</v>
      </c>
      <c r="D47" s="74">
        <v>0</v>
      </c>
      <c r="E47" s="69">
        <v>0.51</v>
      </c>
      <c r="F47" s="75">
        <f t="shared" si="15"/>
        <v>0</v>
      </c>
      <c r="G47" s="28"/>
      <c r="H47" s="69">
        <f t="shared" si="16"/>
        <v>0.23</v>
      </c>
      <c r="I47" s="69">
        <f t="shared" si="16"/>
        <v>0.28000000000000003</v>
      </c>
      <c r="J47" s="69">
        <f t="shared" si="17"/>
        <v>0.51</v>
      </c>
      <c r="K47" s="69">
        <v>0</v>
      </c>
      <c r="L47" s="75">
        <f t="shared" si="18"/>
        <v>0.51</v>
      </c>
      <c r="N47" s="74">
        <v>0.22999999999999998</v>
      </c>
      <c r="O47" s="74">
        <v>0.28000000000000003</v>
      </c>
      <c r="P47" s="69">
        <f t="shared" si="19"/>
        <v>0.51</v>
      </c>
      <c r="Q47" s="63"/>
      <c r="R47" s="69">
        <f t="shared" si="20"/>
        <v>0.23</v>
      </c>
      <c r="S47" s="69">
        <f t="shared" si="20"/>
        <v>0.28000000000000003</v>
      </c>
      <c r="T47" s="69">
        <f t="shared" si="21"/>
        <v>0.51</v>
      </c>
      <c r="U47" s="69">
        <f t="shared" si="22"/>
        <v>0</v>
      </c>
      <c r="V47" s="77">
        <f t="shared" si="23"/>
        <v>0.51</v>
      </c>
      <c r="X47" s="74">
        <v>0.23</v>
      </c>
      <c r="Y47" s="74">
        <v>0.28000000000000003</v>
      </c>
      <c r="Z47" s="69">
        <v>0.51</v>
      </c>
      <c r="AA47" s="78"/>
      <c r="AB47" s="79">
        <f t="shared" si="3"/>
        <v>0</v>
      </c>
    </row>
    <row r="48" spans="1:28" ht="22.5" x14ac:dyDescent="0.25">
      <c r="A48" s="71" t="s">
        <v>8794</v>
      </c>
      <c r="B48" s="72" t="s">
        <v>13787</v>
      </c>
      <c r="C48" s="73" t="s">
        <v>8780</v>
      </c>
      <c r="D48" s="74">
        <v>0</v>
      </c>
      <c r="E48" s="69">
        <v>0.44</v>
      </c>
      <c r="F48" s="75">
        <f t="shared" si="15"/>
        <v>0</v>
      </c>
      <c r="G48" s="28"/>
      <c r="H48" s="69">
        <f t="shared" si="16"/>
        <v>0.2</v>
      </c>
      <c r="I48" s="69">
        <f t="shared" si="16"/>
        <v>0.24</v>
      </c>
      <c r="J48" s="69">
        <f t="shared" si="17"/>
        <v>0.44</v>
      </c>
      <c r="K48" s="69">
        <v>0</v>
      </c>
      <c r="L48" s="75">
        <f t="shared" si="18"/>
        <v>0.44</v>
      </c>
      <c r="N48" s="74">
        <v>0.19999999999999998</v>
      </c>
      <c r="O48" s="74">
        <v>0.24</v>
      </c>
      <c r="P48" s="69">
        <f t="shared" si="19"/>
        <v>0.43999999999999995</v>
      </c>
      <c r="Q48" s="63"/>
      <c r="R48" s="69">
        <f t="shared" si="20"/>
        <v>0.2</v>
      </c>
      <c r="S48" s="69">
        <f t="shared" si="20"/>
        <v>0.24</v>
      </c>
      <c r="T48" s="69">
        <f t="shared" si="21"/>
        <v>0.44</v>
      </c>
      <c r="U48" s="69">
        <f t="shared" si="22"/>
        <v>0</v>
      </c>
      <c r="V48" s="77">
        <f t="shared" si="23"/>
        <v>0.44</v>
      </c>
      <c r="X48" s="74">
        <v>0.2</v>
      </c>
      <c r="Y48" s="74">
        <v>0.24</v>
      </c>
      <c r="Z48" s="69">
        <v>0.44</v>
      </c>
      <c r="AA48" s="78"/>
      <c r="AB48" s="79">
        <f t="shared" si="3"/>
        <v>0</v>
      </c>
    </row>
    <row r="49" spans="1:28" ht="22.5" x14ac:dyDescent="0.25">
      <c r="A49" s="71" t="s">
        <v>8795</v>
      </c>
      <c r="B49" s="72" t="s">
        <v>13788</v>
      </c>
      <c r="C49" s="73" t="s">
        <v>8780</v>
      </c>
      <c r="D49" s="74">
        <v>0</v>
      </c>
      <c r="E49" s="69">
        <v>0.72</v>
      </c>
      <c r="F49" s="75">
        <f t="shared" si="15"/>
        <v>0</v>
      </c>
      <c r="G49" s="28"/>
      <c r="H49" s="69">
        <f t="shared" si="16"/>
        <v>0.34</v>
      </c>
      <c r="I49" s="69">
        <f t="shared" si="16"/>
        <v>0.38</v>
      </c>
      <c r="J49" s="69">
        <f t="shared" si="17"/>
        <v>0.72</v>
      </c>
      <c r="K49" s="69">
        <v>0</v>
      </c>
      <c r="L49" s="75">
        <f t="shared" si="18"/>
        <v>0.72</v>
      </c>
      <c r="N49" s="74">
        <v>0.33999999999999997</v>
      </c>
      <c r="O49" s="74">
        <v>0.38</v>
      </c>
      <c r="P49" s="69">
        <f t="shared" si="19"/>
        <v>0.72</v>
      </c>
      <c r="Q49" s="63"/>
      <c r="R49" s="69">
        <f t="shared" si="20"/>
        <v>0.34</v>
      </c>
      <c r="S49" s="69">
        <f t="shared" si="20"/>
        <v>0.38</v>
      </c>
      <c r="T49" s="69">
        <f t="shared" si="21"/>
        <v>0.72</v>
      </c>
      <c r="U49" s="69">
        <f t="shared" si="22"/>
        <v>0</v>
      </c>
      <c r="V49" s="77">
        <f t="shared" si="23"/>
        <v>0.72</v>
      </c>
      <c r="X49" s="74">
        <v>0.34</v>
      </c>
      <c r="Y49" s="74">
        <v>0.38</v>
      </c>
      <c r="Z49" s="69">
        <v>0.72</v>
      </c>
      <c r="AA49" s="78"/>
      <c r="AB49" s="79">
        <f t="shared" si="3"/>
        <v>0</v>
      </c>
    </row>
    <row r="50" spans="1:28" ht="22.5" x14ac:dyDescent="0.25">
      <c r="A50" s="71" t="s">
        <v>8796</v>
      </c>
      <c r="B50" s="72" t="s">
        <v>13789</v>
      </c>
      <c r="C50" s="73" t="s">
        <v>8780</v>
      </c>
      <c r="D50" s="74">
        <v>0</v>
      </c>
      <c r="E50" s="69">
        <v>0.48000000000000004</v>
      </c>
      <c r="F50" s="75">
        <f t="shared" si="15"/>
        <v>0</v>
      </c>
      <c r="G50" s="28"/>
      <c r="H50" s="69">
        <f t="shared" si="16"/>
        <v>0.22</v>
      </c>
      <c r="I50" s="69">
        <f t="shared" si="16"/>
        <v>0.26</v>
      </c>
      <c r="J50" s="69">
        <f t="shared" si="17"/>
        <v>0.48</v>
      </c>
      <c r="K50" s="69">
        <v>0</v>
      </c>
      <c r="L50" s="75">
        <f t="shared" si="18"/>
        <v>0.48</v>
      </c>
      <c r="N50" s="74">
        <v>0.22</v>
      </c>
      <c r="O50" s="74">
        <v>0.26</v>
      </c>
      <c r="P50" s="69">
        <f t="shared" si="19"/>
        <v>0.48</v>
      </c>
      <c r="Q50" s="63"/>
      <c r="R50" s="69">
        <f t="shared" si="20"/>
        <v>0.22</v>
      </c>
      <c r="S50" s="69">
        <f t="shared" si="20"/>
        <v>0.26</v>
      </c>
      <c r="T50" s="69">
        <f t="shared" si="21"/>
        <v>0.48</v>
      </c>
      <c r="U50" s="69">
        <f t="shared" si="22"/>
        <v>0</v>
      </c>
      <c r="V50" s="77">
        <f t="shared" si="23"/>
        <v>0.48</v>
      </c>
      <c r="X50" s="74">
        <v>0.22</v>
      </c>
      <c r="Y50" s="74">
        <v>0.26</v>
      </c>
      <c r="Z50" s="69">
        <v>0.48</v>
      </c>
      <c r="AA50" s="78"/>
      <c r="AB50" s="79">
        <f t="shared" si="3"/>
        <v>0</v>
      </c>
    </row>
    <row r="51" spans="1:28" ht="22.5" x14ac:dyDescent="0.25">
      <c r="A51" s="71" t="s">
        <v>8797</v>
      </c>
      <c r="B51" s="72" t="s">
        <v>13790</v>
      </c>
      <c r="C51" s="73" t="s">
        <v>8780</v>
      </c>
      <c r="D51" s="74">
        <v>0</v>
      </c>
      <c r="E51" s="69">
        <v>0.39</v>
      </c>
      <c r="F51" s="75">
        <f t="shared" si="15"/>
        <v>0</v>
      </c>
      <c r="G51" s="28"/>
      <c r="H51" s="69">
        <f t="shared" si="16"/>
        <v>0.13</v>
      </c>
      <c r="I51" s="69">
        <f t="shared" si="16"/>
        <v>0.26</v>
      </c>
      <c r="J51" s="69">
        <f t="shared" si="17"/>
        <v>0.39</v>
      </c>
      <c r="K51" s="69">
        <v>0</v>
      </c>
      <c r="L51" s="75">
        <f t="shared" si="18"/>
        <v>0.39</v>
      </c>
      <c r="N51" s="74">
        <v>0.13</v>
      </c>
      <c r="O51" s="74">
        <v>0.26</v>
      </c>
      <c r="P51" s="69">
        <f t="shared" si="19"/>
        <v>0.39</v>
      </c>
      <c r="Q51" s="63"/>
      <c r="R51" s="69">
        <f t="shared" si="20"/>
        <v>0.13</v>
      </c>
      <c r="S51" s="69">
        <f t="shared" si="20"/>
        <v>0.26</v>
      </c>
      <c r="T51" s="69">
        <f t="shared" si="21"/>
        <v>0.39</v>
      </c>
      <c r="U51" s="69">
        <f t="shared" si="22"/>
        <v>0</v>
      </c>
      <c r="V51" s="77">
        <f t="shared" si="23"/>
        <v>0.39</v>
      </c>
      <c r="X51" s="74">
        <v>0.13</v>
      </c>
      <c r="Y51" s="74">
        <v>0.26</v>
      </c>
      <c r="Z51" s="69">
        <v>0.39</v>
      </c>
      <c r="AA51" s="78"/>
      <c r="AB51" s="79">
        <f t="shared" si="3"/>
        <v>0</v>
      </c>
    </row>
    <row r="52" spans="1:28" ht="22.5" x14ac:dyDescent="0.25">
      <c r="A52" s="71" t="s">
        <v>8798</v>
      </c>
      <c r="B52" s="72" t="s">
        <v>13791</v>
      </c>
      <c r="C52" s="73" t="s">
        <v>8780</v>
      </c>
      <c r="D52" s="74">
        <v>0</v>
      </c>
      <c r="E52" s="69">
        <v>0.28000000000000003</v>
      </c>
      <c r="F52" s="75">
        <f t="shared" si="15"/>
        <v>0</v>
      </c>
      <c r="G52" s="28"/>
      <c r="H52" s="69">
        <f t="shared" si="16"/>
        <v>0.14000000000000001</v>
      </c>
      <c r="I52" s="69">
        <f t="shared" si="16"/>
        <v>0.14000000000000001</v>
      </c>
      <c r="J52" s="69">
        <f t="shared" si="17"/>
        <v>0.28000000000000003</v>
      </c>
      <c r="K52" s="69">
        <v>0</v>
      </c>
      <c r="L52" s="75">
        <f t="shared" si="18"/>
        <v>0.28000000000000003</v>
      </c>
      <c r="N52" s="74">
        <v>0.14000000000000001</v>
      </c>
      <c r="O52" s="74">
        <v>0.14000000000000001</v>
      </c>
      <c r="P52" s="69">
        <f t="shared" si="19"/>
        <v>0.28000000000000003</v>
      </c>
      <c r="Q52" s="63"/>
      <c r="R52" s="69">
        <f t="shared" si="20"/>
        <v>0.14000000000000001</v>
      </c>
      <c r="S52" s="69">
        <f t="shared" si="20"/>
        <v>0.14000000000000001</v>
      </c>
      <c r="T52" s="69">
        <f t="shared" si="21"/>
        <v>0.28000000000000003</v>
      </c>
      <c r="U52" s="69">
        <f t="shared" si="22"/>
        <v>0</v>
      </c>
      <c r="V52" s="77">
        <f t="shared" si="23"/>
        <v>0.28000000000000003</v>
      </c>
      <c r="X52" s="74">
        <v>0.14000000000000001</v>
      </c>
      <c r="Y52" s="74">
        <v>0.14000000000000001</v>
      </c>
      <c r="Z52" s="69">
        <v>0.28000000000000003</v>
      </c>
      <c r="AA52" s="78"/>
      <c r="AB52" s="79">
        <f t="shared" si="3"/>
        <v>0</v>
      </c>
    </row>
    <row r="53" spans="1:28" ht="22.5" x14ac:dyDescent="0.25">
      <c r="A53" s="71" t="s">
        <v>8799</v>
      </c>
      <c r="B53" s="72" t="s">
        <v>13792</v>
      </c>
      <c r="C53" s="73" t="s">
        <v>8780</v>
      </c>
      <c r="D53" s="74">
        <v>0</v>
      </c>
      <c r="E53" s="69">
        <v>0.22</v>
      </c>
      <c r="F53" s="75">
        <f t="shared" si="15"/>
        <v>0</v>
      </c>
      <c r="G53" s="28"/>
      <c r="H53" s="69">
        <f t="shared" si="16"/>
        <v>0.1</v>
      </c>
      <c r="I53" s="69">
        <f t="shared" si="16"/>
        <v>0.12</v>
      </c>
      <c r="J53" s="69">
        <f t="shared" si="17"/>
        <v>0.22</v>
      </c>
      <c r="K53" s="69">
        <v>0</v>
      </c>
      <c r="L53" s="75">
        <f t="shared" si="18"/>
        <v>0.22</v>
      </c>
      <c r="N53" s="74">
        <v>9.9999999999999992E-2</v>
      </c>
      <c r="O53" s="74">
        <v>0.12</v>
      </c>
      <c r="P53" s="69">
        <f t="shared" si="19"/>
        <v>0.21999999999999997</v>
      </c>
      <c r="Q53" s="63"/>
      <c r="R53" s="69">
        <f t="shared" si="20"/>
        <v>0.1</v>
      </c>
      <c r="S53" s="69">
        <f t="shared" si="20"/>
        <v>0.12</v>
      </c>
      <c r="T53" s="69">
        <f t="shared" si="21"/>
        <v>0.22</v>
      </c>
      <c r="U53" s="69">
        <f t="shared" si="22"/>
        <v>0</v>
      </c>
      <c r="V53" s="77">
        <f t="shared" si="23"/>
        <v>0.22</v>
      </c>
      <c r="X53" s="74">
        <v>0.1</v>
      </c>
      <c r="Y53" s="74">
        <v>0.12</v>
      </c>
      <c r="Z53" s="69">
        <v>0.22</v>
      </c>
      <c r="AA53" s="78"/>
      <c r="AB53" s="79">
        <f t="shared" si="3"/>
        <v>0</v>
      </c>
    </row>
    <row r="54" spans="1:28" ht="22.5" x14ac:dyDescent="0.25">
      <c r="A54" s="71" t="s">
        <v>8800</v>
      </c>
      <c r="B54" s="72" t="s">
        <v>13793</v>
      </c>
      <c r="C54" s="73" t="s">
        <v>8780</v>
      </c>
      <c r="D54" s="74">
        <v>0</v>
      </c>
      <c r="E54" s="69">
        <v>0.18000000000000002</v>
      </c>
      <c r="F54" s="75">
        <f t="shared" si="15"/>
        <v>0</v>
      </c>
      <c r="G54" s="28"/>
      <c r="H54" s="69">
        <f t="shared" si="16"/>
        <v>0.08</v>
      </c>
      <c r="I54" s="69">
        <f t="shared" si="16"/>
        <v>0.1</v>
      </c>
      <c r="J54" s="69">
        <f t="shared" si="17"/>
        <v>0.18</v>
      </c>
      <c r="K54" s="69">
        <v>0</v>
      </c>
      <c r="L54" s="75">
        <f t="shared" si="18"/>
        <v>0.18</v>
      </c>
      <c r="N54" s="74">
        <v>0.08</v>
      </c>
      <c r="O54" s="74">
        <v>0.1</v>
      </c>
      <c r="P54" s="69">
        <f t="shared" si="19"/>
        <v>0.18</v>
      </c>
      <c r="Q54" s="63"/>
      <c r="R54" s="69">
        <f t="shared" si="20"/>
        <v>0.08</v>
      </c>
      <c r="S54" s="69">
        <f t="shared" si="20"/>
        <v>0.1</v>
      </c>
      <c r="T54" s="69">
        <f t="shared" si="21"/>
        <v>0.18</v>
      </c>
      <c r="U54" s="69">
        <f t="shared" si="22"/>
        <v>0</v>
      </c>
      <c r="V54" s="77">
        <f t="shared" si="23"/>
        <v>0.18</v>
      </c>
      <c r="X54" s="74">
        <v>0.08</v>
      </c>
      <c r="Y54" s="74">
        <v>0.1</v>
      </c>
      <c r="Z54" s="69">
        <v>0.18</v>
      </c>
      <c r="AA54" s="78"/>
      <c r="AB54" s="79">
        <f t="shared" si="3"/>
        <v>0</v>
      </c>
    </row>
    <row r="55" spans="1:28" ht="22.5" x14ac:dyDescent="0.25">
      <c r="A55" s="71" t="s">
        <v>8801</v>
      </c>
      <c r="B55" s="72" t="s">
        <v>13794</v>
      </c>
      <c r="C55" s="73" t="s">
        <v>8780</v>
      </c>
      <c r="D55" s="74">
        <v>0</v>
      </c>
      <c r="E55" s="69">
        <v>0.17</v>
      </c>
      <c r="F55" s="75">
        <f t="shared" si="15"/>
        <v>0</v>
      </c>
      <c r="G55" s="28"/>
      <c r="H55" s="69">
        <f t="shared" si="16"/>
        <v>7.0000000000000007E-2</v>
      </c>
      <c r="I55" s="69">
        <f t="shared" si="16"/>
        <v>0.1</v>
      </c>
      <c r="J55" s="69">
        <f t="shared" si="17"/>
        <v>0.17</v>
      </c>
      <c r="K55" s="69">
        <v>0</v>
      </c>
      <c r="L55" s="75">
        <f t="shared" si="18"/>
        <v>0.17</v>
      </c>
      <c r="N55" s="74">
        <v>6.9999999999999993E-2</v>
      </c>
      <c r="O55" s="74">
        <v>0.1</v>
      </c>
      <c r="P55" s="69">
        <f t="shared" si="19"/>
        <v>0.16999999999999998</v>
      </c>
      <c r="Q55" s="63"/>
      <c r="R55" s="69">
        <f t="shared" si="20"/>
        <v>7.0000000000000007E-2</v>
      </c>
      <c r="S55" s="69">
        <f t="shared" si="20"/>
        <v>0.1</v>
      </c>
      <c r="T55" s="69">
        <f t="shared" si="21"/>
        <v>0.17</v>
      </c>
      <c r="U55" s="69">
        <f t="shared" si="22"/>
        <v>0</v>
      </c>
      <c r="V55" s="77">
        <f t="shared" si="23"/>
        <v>0.17</v>
      </c>
      <c r="X55" s="74">
        <v>7.0000000000000007E-2</v>
      </c>
      <c r="Y55" s="74">
        <v>0.1</v>
      </c>
      <c r="Z55" s="69">
        <v>0.17</v>
      </c>
      <c r="AA55" s="78"/>
      <c r="AB55" s="79">
        <f t="shared" si="3"/>
        <v>0</v>
      </c>
    </row>
    <row r="56" spans="1:28" ht="22.5" x14ac:dyDescent="0.25">
      <c r="A56" s="71" t="s">
        <v>8802</v>
      </c>
      <c r="B56" s="72" t="s">
        <v>13795</v>
      </c>
      <c r="C56" s="73" t="s">
        <v>8743</v>
      </c>
      <c r="D56" s="74">
        <v>0</v>
      </c>
      <c r="E56" s="69">
        <v>974.28</v>
      </c>
      <c r="F56" s="75">
        <f t="shared" si="15"/>
        <v>0</v>
      </c>
      <c r="G56" s="28"/>
      <c r="H56" s="69">
        <f t="shared" si="16"/>
        <v>519.95000000000005</v>
      </c>
      <c r="I56" s="69">
        <f t="shared" si="16"/>
        <v>454.33</v>
      </c>
      <c r="J56" s="69">
        <f t="shared" si="17"/>
        <v>974.28</v>
      </c>
      <c r="K56" s="69">
        <v>0</v>
      </c>
      <c r="L56" s="75">
        <f t="shared" si="18"/>
        <v>974.28</v>
      </c>
      <c r="N56" s="74">
        <v>519.95000000000005</v>
      </c>
      <c r="O56" s="74">
        <v>454.33</v>
      </c>
      <c r="P56" s="69">
        <f t="shared" si="19"/>
        <v>974.28</v>
      </c>
      <c r="Q56" s="63"/>
      <c r="R56" s="69">
        <f t="shared" si="20"/>
        <v>519.95000000000005</v>
      </c>
      <c r="S56" s="69">
        <f t="shared" si="20"/>
        <v>454.32</v>
      </c>
      <c r="T56" s="69">
        <f t="shared" si="21"/>
        <v>974.27</v>
      </c>
      <c r="U56" s="69">
        <f t="shared" si="22"/>
        <v>0</v>
      </c>
      <c r="V56" s="77">
        <f t="shared" si="23"/>
        <v>974.27</v>
      </c>
      <c r="X56" s="74">
        <v>519.95000000000005</v>
      </c>
      <c r="Y56" s="74">
        <v>454.32</v>
      </c>
      <c r="Z56" s="69">
        <v>974.27</v>
      </c>
      <c r="AA56" s="78"/>
      <c r="AB56" s="79">
        <f t="shared" si="3"/>
        <v>9.9999999999909051E-3</v>
      </c>
    </row>
    <row r="57" spans="1:28" x14ac:dyDescent="0.25">
      <c r="A57" s="71" t="s">
        <v>8803</v>
      </c>
      <c r="B57" s="72" t="s">
        <v>13796</v>
      </c>
      <c r="C57" s="73" t="s">
        <v>8753</v>
      </c>
      <c r="D57" s="74">
        <v>0</v>
      </c>
      <c r="E57" s="69">
        <v>897.06999999999994</v>
      </c>
      <c r="F57" s="75">
        <f t="shared" si="15"/>
        <v>0</v>
      </c>
      <c r="G57" s="28"/>
      <c r="H57" s="69">
        <f t="shared" si="16"/>
        <v>586.53</v>
      </c>
      <c r="I57" s="69">
        <f t="shared" si="16"/>
        <v>310.54000000000002</v>
      </c>
      <c r="J57" s="69">
        <f t="shared" si="17"/>
        <v>897.06999999999994</v>
      </c>
      <c r="K57" s="69">
        <v>0</v>
      </c>
      <c r="L57" s="75">
        <f t="shared" si="18"/>
        <v>897.06999999999994</v>
      </c>
      <c r="N57" s="74">
        <v>586.53</v>
      </c>
      <c r="O57" s="74">
        <v>310.53999999999996</v>
      </c>
      <c r="P57" s="69">
        <f t="shared" si="19"/>
        <v>897.06999999999994</v>
      </c>
      <c r="Q57" s="63"/>
      <c r="R57" s="69">
        <f t="shared" si="20"/>
        <v>586.53</v>
      </c>
      <c r="S57" s="69">
        <f t="shared" si="20"/>
        <v>310.54000000000002</v>
      </c>
      <c r="T57" s="69">
        <f t="shared" si="21"/>
        <v>897.06999999999994</v>
      </c>
      <c r="U57" s="69">
        <f t="shared" si="22"/>
        <v>0</v>
      </c>
      <c r="V57" s="77">
        <f t="shared" si="23"/>
        <v>897.06999999999994</v>
      </c>
      <c r="X57" s="74">
        <v>586.53</v>
      </c>
      <c r="Y57" s="74">
        <v>310.54000000000002</v>
      </c>
      <c r="Z57" s="69">
        <v>897.07</v>
      </c>
      <c r="AA57" s="78"/>
      <c r="AB57" s="79">
        <f t="shared" si="3"/>
        <v>0</v>
      </c>
    </row>
    <row r="58" spans="1:28" ht="22.5" x14ac:dyDescent="0.25">
      <c r="A58" s="65" t="s">
        <v>8804</v>
      </c>
      <c r="B58" s="66" t="s">
        <v>13797</v>
      </c>
      <c r="C58" s="67"/>
      <c r="D58" s="68"/>
      <c r="E58" s="69"/>
      <c r="F58" s="70"/>
      <c r="H58" s="69"/>
      <c r="I58" s="69"/>
      <c r="J58" s="69"/>
      <c r="K58" s="69"/>
      <c r="L58" s="75"/>
      <c r="N58" s="69"/>
      <c r="O58" s="69"/>
      <c r="P58" s="69"/>
      <c r="Q58" s="63"/>
      <c r="R58" s="69"/>
      <c r="S58" s="69"/>
      <c r="T58" s="69"/>
      <c r="U58" s="69"/>
      <c r="V58" s="77"/>
      <c r="X58" s="69"/>
      <c r="Y58" s="69"/>
      <c r="Z58" s="69"/>
      <c r="AA58" s="78"/>
      <c r="AB58" s="79">
        <f t="shared" si="3"/>
        <v>0</v>
      </c>
    </row>
    <row r="59" spans="1:28" ht="22.5" x14ac:dyDescent="0.25">
      <c r="A59" s="71" t="s">
        <v>8805</v>
      </c>
      <c r="B59" s="72" t="s">
        <v>13798</v>
      </c>
      <c r="C59" s="73" t="s">
        <v>8778</v>
      </c>
      <c r="D59" s="74">
        <v>0</v>
      </c>
      <c r="E59" s="69">
        <v>886.42</v>
      </c>
      <c r="F59" s="75">
        <f t="shared" ref="F59:F65" si="24">ROUND(D59*E59,2)</f>
        <v>0</v>
      </c>
      <c r="G59" s="76"/>
      <c r="H59" s="69">
        <f t="shared" ref="H59:I65" si="25">ROUND(N59+(N59*$H$2/100),2)</f>
        <v>886.42</v>
      </c>
      <c r="I59" s="69">
        <f t="shared" si="25"/>
        <v>0</v>
      </c>
      <c r="J59" s="69">
        <f t="shared" ref="J59:J65" si="26">H59+I59</f>
        <v>886.42</v>
      </c>
      <c r="K59" s="69">
        <v>0</v>
      </c>
      <c r="L59" s="75">
        <f t="shared" ref="L59:L65" si="27">SUM(J59:K59)</f>
        <v>886.42</v>
      </c>
      <c r="N59" s="69">
        <v>886.42</v>
      </c>
      <c r="O59" s="69">
        <v>0</v>
      </c>
      <c r="P59" s="69">
        <f t="shared" ref="P59:P65" si="28">SUM(N59:O59)</f>
        <v>886.42</v>
      </c>
      <c r="Q59" s="63"/>
      <c r="R59" s="69">
        <f t="shared" ref="R59:S65" si="29">X59</f>
        <v>886.42</v>
      </c>
      <c r="S59" s="69">
        <f t="shared" si="29"/>
        <v>0</v>
      </c>
      <c r="T59" s="69">
        <f t="shared" ref="T59:T65" si="30">R59+S59</f>
        <v>886.42</v>
      </c>
      <c r="U59" s="69">
        <f t="shared" ref="U59:U65" si="31">ROUND(Z59*$H$2,2)/100</f>
        <v>0</v>
      </c>
      <c r="V59" s="77">
        <f t="shared" ref="V59:V65" si="32">SUM(T59:U59)</f>
        <v>886.42</v>
      </c>
      <c r="X59" s="69">
        <v>886.42</v>
      </c>
      <c r="Y59" s="69">
        <v>0</v>
      </c>
      <c r="Z59" s="69">
        <v>886.42</v>
      </c>
      <c r="AA59" s="78"/>
      <c r="AB59" s="79">
        <f t="shared" si="3"/>
        <v>0</v>
      </c>
    </row>
    <row r="60" spans="1:28" x14ac:dyDescent="0.25">
      <c r="A60" s="71" t="s">
        <v>8806</v>
      </c>
      <c r="B60" s="72" t="s">
        <v>13799</v>
      </c>
      <c r="C60" s="73" t="s">
        <v>8778</v>
      </c>
      <c r="D60" s="74">
        <v>0</v>
      </c>
      <c r="E60" s="69">
        <v>4536.63</v>
      </c>
      <c r="F60" s="75">
        <f t="shared" si="24"/>
        <v>0</v>
      </c>
      <c r="G60" s="76"/>
      <c r="H60" s="69">
        <f t="shared" si="25"/>
        <v>4536.63</v>
      </c>
      <c r="I60" s="69">
        <f t="shared" si="25"/>
        <v>0</v>
      </c>
      <c r="J60" s="69">
        <f t="shared" si="26"/>
        <v>4536.63</v>
      </c>
      <c r="K60" s="69">
        <v>0</v>
      </c>
      <c r="L60" s="75">
        <f t="shared" si="27"/>
        <v>4536.63</v>
      </c>
      <c r="N60" s="69">
        <v>4536.63</v>
      </c>
      <c r="O60" s="69">
        <v>0</v>
      </c>
      <c r="P60" s="69">
        <f t="shared" si="28"/>
        <v>4536.63</v>
      </c>
      <c r="Q60" s="63"/>
      <c r="R60" s="69">
        <f t="shared" si="29"/>
        <v>4536.63</v>
      </c>
      <c r="S60" s="69">
        <f t="shared" si="29"/>
        <v>0</v>
      </c>
      <c r="T60" s="69">
        <f t="shared" si="30"/>
        <v>4536.63</v>
      </c>
      <c r="U60" s="69">
        <f t="shared" si="31"/>
        <v>0</v>
      </c>
      <c r="V60" s="77">
        <f t="shared" si="32"/>
        <v>4536.63</v>
      </c>
      <c r="X60" s="69">
        <v>4536.63</v>
      </c>
      <c r="Y60" s="69">
        <v>0</v>
      </c>
      <c r="Z60" s="69">
        <v>4536.63</v>
      </c>
      <c r="AA60" s="78"/>
      <c r="AB60" s="79">
        <f t="shared" si="3"/>
        <v>0</v>
      </c>
    </row>
    <row r="61" spans="1:28" x14ac:dyDescent="0.25">
      <c r="A61" s="71" t="s">
        <v>8807</v>
      </c>
      <c r="B61" s="72" t="s">
        <v>13800</v>
      </c>
      <c r="C61" s="73" t="s">
        <v>8808</v>
      </c>
      <c r="D61" s="74">
        <v>0</v>
      </c>
      <c r="E61" s="69">
        <v>75.78</v>
      </c>
      <c r="F61" s="75">
        <f t="shared" si="24"/>
        <v>0</v>
      </c>
      <c r="G61" s="76"/>
      <c r="H61" s="69">
        <f t="shared" si="25"/>
        <v>75.78</v>
      </c>
      <c r="I61" s="69">
        <f t="shared" si="25"/>
        <v>0</v>
      </c>
      <c r="J61" s="69">
        <f t="shared" si="26"/>
        <v>75.78</v>
      </c>
      <c r="K61" s="69">
        <v>0</v>
      </c>
      <c r="L61" s="75">
        <f t="shared" si="27"/>
        <v>75.78</v>
      </c>
      <c r="N61" s="69">
        <v>75.78</v>
      </c>
      <c r="O61" s="69">
        <v>0</v>
      </c>
      <c r="P61" s="69">
        <f t="shared" si="28"/>
        <v>75.78</v>
      </c>
      <c r="Q61" s="63"/>
      <c r="R61" s="69">
        <f t="shared" si="29"/>
        <v>75.78</v>
      </c>
      <c r="S61" s="69">
        <f t="shared" si="29"/>
        <v>0</v>
      </c>
      <c r="T61" s="69">
        <f t="shared" si="30"/>
        <v>75.78</v>
      </c>
      <c r="U61" s="69">
        <f t="shared" si="31"/>
        <v>0</v>
      </c>
      <c r="V61" s="77">
        <f t="shared" si="32"/>
        <v>75.78</v>
      </c>
      <c r="X61" s="69">
        <v>75.78</v>
      </c>
      <c r="Y61" s="69">
        <v>0</v>
      </c>
      <c r="Z61" s="69">
        <v>75.78</v>
      </c>
      <c r="AA61" s="78"/>
      <c r="AB61" s="79">
        <f t="shared" si="3"/>
        <v>0</v>
      </c>
    </row>
    <row r="62" spans="1:28" x14ac:dyDescent="0.25">
      <c r="A62" s="71" t="s">
        <v>8809</v>
      </c>
      <c r="B62" s="72" t="s">
        <v>13801</v>
      </c>
      <c r="C62" s="73" t="s">
        <v>8808</v>
      </c>
      <c r="D62" s="74">
        <v>0</v>
      </c>
      <c r="E62" s="69">
        <v>83.55</v>
      </c>
      <c r="F62" s="75">
        <f t="shared" si="24"/>
        <v>0</v>
      </c>
      <c r="G62" s="76"/>
      <c r="H62" s="69">
        <f t="shared" si="25"/>
        <v>83.55</v>
      </c>
      <c r="I62" s="69">
        <f t="shared" si="25"/>
        <v>0</v>
      </c>
      <c r="J62" s="69">
        <f t="shared" si="26"/>
        <v>83.55</v>
      </c>
      <c r="K62" s="69">
        <v>0</v>
      </c>
      <c r="L62" s="75">
        <f t="shared" si="27"/>
        <v>83.55</v>
      </c>
      <c r="N62" s="69">
        <v>83.55</v>
      </c>
      <c r="O62" s="69">
        <v>0</v>
      </c>
      <c r="P62" s="69">
        <f t="shared" si="28"/>
        <v>83.55</v>
      </c>
      <c r="Q62" s="63"/>
      <c r="R62" s="69">
        <f t="shared" si="29"/>
        <v>83.55</v>
      </c>
      <c r="S62" s="69">
        <f t="shared" si="29"/>
        <v>0</v>
      </c>
      <c r="T62" s="69">
        <f t="shared" si="30"/>
        <v>83.55</v>
      </c>
      <c r="U62" s="69">
        <f t="shared" si="31"/>
        <v>0</v>
      </c>
      <c r="V62" s="77">
        <f t="shared" si="32"/>
        <v>83.55</v>
      </c>
      <c r="X62" s="69">
        <v>83.55</v>
      </c>
      <c r="Y62" s="69">
        <v>0</v>
      </c>
      <c r="Z62" s="69">
        <v>83.55</v>
      </c>
      <c r="AA62" s="78"/>
      <c r="AB62" s="79">
        <f t="shared" si="3"/>
        <v>0</v>
      </c>
    </row>
    <row r="63" spans="1:28" x14ac:dyDescent="0.25">
      <c r="A63" s="71" t="s">
        <v>8810</v>
      </c>
      <c r="B63" s="72" t="s">
        <v>13802</v>
      </c>
      <c r="C63" s="73" t="s">
        <v>8808</v>
      </c>
      <c r="D63" s="74">
        <v>0</v>
      </c>
      <c r="E63" s="69">
        <v>300.10000000000002</v>
      </c>
      <c r="F63" s="75">
        <f t="shared" si="24"/>
        <v>0</v>
      </c>
      <c r="G63" s="76"/>
      <c r="H63" s="69">
        <f t="shared" si="25"/>
        <v>300.10000000000002</v>
      </c>
      <c r="I63" s="69">
        <f t="shared" si="25"/>
        <v>0</v>
      </c>
      <c r="J63" s="69">
        <f t="shared" si="26"/>
        <v>300.10000000000002</v>
      </c>
      <c r="K63" s="69">
        <v>0</v>
      </c>
      <c r="L63" s="75">
        <f t="shared" si="27"/>
        <v>300.10000000000002</v>
      </c>
      <c r="N63" s="69">
        <v>300.10000000000002</v>
      </c>
      <c r="O63" s="69">
        <v>0</v>
      </c>
      <c r="P63" s="69">
        <f t="shared" si="28"/>
        <v>300.10000000000002</v>
      </c>
      <c r="Q63" s="63"/>
      <c r="R63" s="69">
        <f t="shared" si="29"/>
        <v>300.10000000000002</v>
      </c>
      <c r="S63" s="69">
        <f t="shared" si="29"/>
        <v>0</v>
      </c>
      <c r="T63" s="69">
        <f t="shared" si="30"/>
        <v>300.10000000000002</v>
      </c>
      <c r="U63" s="69">
        <f t="shared" si="31"/>
        <v>0</v>
      </c>
      <c r="V63" s="77">
        <f t="shared" si="32"/>
        <v>300.10000000000002</v>
      </c>
      <c r="X63" s="69">
        <v>300.10000000000002</v>
      </c>
      <c r="Y63" s="69">
        <v>0</v>
      </c>
      <c r="Z63" s="69">
        <v>300.10000000000002</v>
      </c>
      <c r="AA63" s="78"/>
      <c r="AB63" s="79">
        <f t="shared" si="3"/>
        <v>0</v>
      </c>
    </row>
    <row r="64" spans="1:28" ht="22.5" x14ac:dyDescent="0.25">
      <c r="A64" s="71" t="s">
        <v>8811</v>
      </c>
      <c r="B64" s="72" t="s">
        <v>13803</v>
      </c>
      <c r="C64" s="73" t="s">
        <v>8808</v>
      </c>
      <c r="D64" s="74">
        <v>0</v>
      </c>
      <c r="E64" s="69">
        <v>834.77</v>
      </c>
      <c r="F64" s="75">
        <f t="shared" si="24"/>
        <v>0</v>
      </c>
      <c r="G64" s="76"/>
      <c r="H64" s="69">
        <f t="shared" si="25"/>
        <v>834.77</v>
      </c>
      <c r="I64" s="69">
        <f t="shared" si="25"/>
        <v>0</v>
      </c>
      <c r="J64" s="69">
        <f t="shared" si="26"/>
        <v>834.77</v>
      </c>
      <c r="K64" s="69">
        <v>0</v>
      </c>
      <c r="L64" s="75">
        <f t="shared" si="27"/>
        <v>834.77</v>
      </c>
      <c r="N64" s="69">
        <v>834.77</v>
      </c>
      <c r="O64" s="69">
        <v>0</v>
      </c>
      <c r="P64" s="69">
        <f t="shared" si="28"/>
        <v>834.77</v>
      </c>
      <c r="Q64" s="63"/>
      <c r="R64" s="69">
        <f t="shared" si="29"/>
        <v>834.77</v>
      </c>
      <c r="S64" s="69">
        <f t="shared" si="29"/>
        <v>0</v>
      </c>
      <c r="T64" s="69">
        <f t="shared" si="30"/>
        <v>834.77</v>
      </c>
      <c r="U64" s="69">
        <f t="shared" si="31"/>
        <v>0</v>
      </c>
      <c r="V64" s="77">
        <f t="shared" si="32"/>
        <v>834.77</v>
      </c>
      <c r="X64" s="69">
        <v>834.77</v>
      </c>
      <c r="Y64" s="69">
        <v>0</v>
      </c>
      <c r="Z64" s="69">
        <v>834.77</v>
      </c>
      <c r="AA64" s="78"/>
      <c r="AB64" s="79">
        <f t="shared" si="3"/>
        <v>0</v>
      </c>
    </row>
    <row r="65" spans="1:28" x14ac:dyDescent="0.25">
      <c r="A65" s="71" t="s">
        <v>8812</v>
      </c>
      <c r="B65" s="72" t="s">
        <v>13804</v>
      </c>
      <c r="C65" s="73" t="s">
        <v>8808</v>
      </c>
      <c r="D65" s="74">
        <v>0</v>
      </c>
      <c r="E65" s="69">
        <v>76.08</v>
      </c>
      <c r="F65" s="75">
        <f t="shared" si="24"/>
        <v>0</v>
      </c>
      <c r="G65" s="76"/>
      <c r="H65" s="69">
        <f t="shared" si="25"/>
        <v>76.08</v>
      </c>
      <c r="I65" s="69">
        <f t="shared" si="25"/>
        <v>0</v>
      </c>
      <c r="J65" s="69">
        <f t="shared" si="26"/>
        <v>76.08</v>
      </c>
      <c r="K65" s="69">
        <v>0</v>
      </c>
      <c r="L65" s="75">
        <f t="shared" si="27"/>
        <v>76.08</v>
      </c>
      <c r="N65" s="69">
        <v>76.08</v>
      </c>
      <c r="O65" s="69">
        <v>0</v>
      </c>
      <c r="P65" s="69">
        <f t="shared" si="28"/>
        <v>76.08</v>
      </c>
      <c r="Q65" s="63"/>
      <c r="R65" s="69">
        <f t="shared" si="29"/>
        <v>76.08</v>
      </c>
      <c r="S65" s="69">
        <f t="shared" si="29"/>
        <v>0</v>
      </c>
      <c r="T65" s="69">
        <f t="shared" si="30"/>
        <v>76.08</v>
      </c>
      <c r="U65" s="69">
        <f t="shared" si="31"/>
        <v>0</v>
      </c>
      <c r="V65" s="77">
        <f t="shared" si="32"/>
        <v>76.08</v>
      </c>
      <c r="X65" s="69">
        <v>76.08</v>
      </c>
      <c r="Y65" s="69">
        <v>0</v>
      </c>
      <c r="Z65" s="69">
        <v>76.08</v>
      </c>
      <c r="AA65" s="78"/>
      <c r="AB65" s="79">
        <f t="shared" si="3"/>
        <v>0</v>
      </c>
    </row>
    <row r="66" spans="1:28" ht="22.5" x14ac:dyDescent="0.25">
      <c r="A66" s="65" t="s">
        <v>8813</v>
      </c>
      <c r="B66" s="66" t="s">
        <v>13805</v>
      </c>
      <c r="C66" s="67"/>
      <c r="D66" s="68"/>
      <c r="E66" s="69"/>
      <c r="F66" s="70"/>
      <c r="H66" s="69"/>
      <c r="I66" s="69"/>
      <c r="J66" s="69"/>
      <c r="K66" s="69"/>
      <c r="L66" s="75"/>
      <c r="N66" s="69"/>
      <c r="O66" s="69"/>
      <c r="P66" s="69"/>
      <c r="Q66" s="63"/>
      <c r="R66" s="69"/>
      <c r="S66" s="69"/>
      <c r="T66" s="69"/>
      <c r="U66" s="69"/>
      <c r="V66" s="77"/>
      <c r="X66" s="69"/>
      <c r="Y66" s="69"/>
      <c r="Z66" s="69"/>
      <c r="AA66" s="78"/>
      <c r="AB66" s="79">
        <f t="shared" si="3"/>
        <v>0</v>
      </c>
    </row>
    <row r="67" spans="1:28" x14ac:dyDescent="0.25">
      <c r="A67" s="71" t="s">
        <v>8814</v>
      </c>
      <c r="B67" s="72" t="s">
        <v>13806</v>
      </c>
      <c r="C67" s="73" t="s">
        <v>8778</v>
      </c>
      <c r="D67" s="74">
        <v>0</v>
      </c>
      <c r="E67" s="69">
        <v>295.87</v>
      </c>
      <c r="F67" s="75">
        <f t="shared" ref="F67:F99" si="33">ROUND(D67*E67,2)</f>
        <v>0</v>
      </c>
      <c r="G67" s="76"/>
      <c r="H67" s="69">
        <f t="shared" ref="H67:I99" si="34">ROUND(N67+(N67*$H$2/100),2)</f>
        <v>295.87</v>
      </c>
      <c r="I67" s="69">
        <f t="shared" si="34"/>
        <v>0</v>
      </c>
      <c r="J67" s="69">
        <f t="shared" ref="J67:J99" si="35">H67+I67</f>
        <v>295.87</v>
      </c>
      <c r="K67" s="69">
        <v>0</v>
      </c>
      <c r="L67" s="75">
        <f t="shared" ref="L67:L99" si="36">SUM(J67:K67)</f>
        <v>295.87</v>
      </c>
      <c r="N67" s="69">
        <v>295.87</v>
      </c>
      <c r="O67" s="69">
        <v>0</v>
      </c>
      <c r="P67" s="69">
        <f t="shared" ref="P67:P99" si="37">SUM(N67:O67)</f>
        <v>295.87</v>
      </c>
      <c r="Q67" s="63"/>
      <c r="R67" s="69">
        <f t="shared" ref="R67:S99" si="38">X67</f>
        <v>295.87</v>
      </c>
      <c r="S67" s="69">
        <f t="shared" si="38"/>
        <v>0</v>
      </c>
      <c r="T67" s="69">
        <f t="shared" ref="T67:T99" si="39">R67+S67</f>
        <v>295.87</v>
      </c>
      <c r="U67" s="69">
        <f t="shared" ref="U67:U99" si="40">ROUND(Z67*$H$2,2)/100</f>
        <v>0</v>
      </c>
      <c r="V67" s="77">
        <f t="shared" ref="V67:V99" si="41">SUM(T67:U67)</f>
        <v>295.87</v>
      </c>
      <c r="X67" s="69">
        <v>295.87</v>
      </c>
      <c r="Y67" s="69">
        <v>0</v>
      </c>
      <c r="Z67" s="69">
        <v>295.87</v>
      </c>
      <c r="AA67" s="78"/>
      <c r="AB67" s="79">
        <f t="shared" si="3"/>
        <v>0</v>
      </c>
    </row>
    <row r="68" spans="1:28" x14ac:dyDescent="0.25">
      <c r="A68" s="71" t="s">
        <v>8815</v>
      </c>
      <c r="B68" s="72" t="s">
        <v>13807</v>
      </c>
      <c r="C68" s="73" t="s">
        <v>8780</v>
      </c>
      <c r="D68" s="74">
        <v>0</v>
      </c>
      <c r="E68" s="69">
        <v>5.92</v>
      </c>
      <c r="F68" s="75">
        <f t="shared" si="33"/>
        <v>0</v>
      </c>
      <c r="G68" s="76"/>
      <c r="H68" s="69">
        <f t="shared" si="34"/>
        <v>1.83</v>
      </c>
      <c r="I68" s="69">
        <f t="shared" si="34"/>
        <v>4.09</v>
      </c>
      <c r="J68" s="69">
        <f t="shared" si="35"/>
        <v>5.92</v>
      </c>
      <c r="K68" s="69">
        <v>0</v>
      </c>
      <c r="L68" s="75">
        <f t="shared" si="36"/>
        <v>5.92</v>
      </c>
      <c r="N68" s="69">
        <v>1.83</v>
      </c>
      <c r="O68" s="69">
        <v>4.09</v>
      </c>
      <c r="P68" s="69">
        <f t="shared" si="37"/>
        <v>5.92</v>
      </c>
      <c r="Q68" s="63"/>
      <c r="R68" s="69">
        <f t="shared" si="38"/>
        <v>1.83</v>
      </c>
      <c r="S68" s="69">
        <f t="shared" si="38"/>
        <v>4.09</v>
      </c>
      <c r="T68" s="69">
        <f t="shared" si="39"/>
        <v>5.92</v>
      </c>
      <c r="U68" s="69">
        <f t="shared" si="40"/>
        <v>0</v>
      </c>
      <c r="V68" s="77">
        <f t="shared" si="41"/>
        <v>5.92</v>
      </c>
      <c r="X68" s="69">
        <v>1.83</v>
      </c>
      <c r="Y68" s="69">
        <v>4.09</v>
      </c>
      <c r="Z68" s="69">
        <v>5.92</v>
      </c>
      <c r="AA68" s="78"/>
      <c r="AB68" s="79">
        <f t="shared" si="3"/>
        <v>0</v>
      </c>
    </row>
    <row r="69" spans="1:28" s="33" customFormat="1" ht="22.5" x14ac:dyDescent="0.25">
      <c r="A69" s="71" t="s">
        <v>8816</v>
      </c>
      <c r="B69" s="72" t="s">
        <v>13808</v>
      </c>
      <c r="C69" s="73" t="s">
        <v>8780</v>
      </c>
      <c r="D69" s="74">
        <v>0</v>
      </c>
      <c r="E69" s="69">
        <v>115.57000000000001</v>
      </c>
      <c r="F69" s="75">
        <f t="shared" si="33"/>
        <v>0</v>
      </c>
      <c r="G69" s="76"/>
      <c r="H69" s="69">
        <f t="shared" si="34"/>
        <v>85.32</v>
      </c>
      <c r="I69" s="69">
        <f t="shared" si="34"/>
        <v>30.25</v>
      </c>
      <c r="J69" s="69">
        <f t="shared" si="35"/>
        <v>115.57</v>
      </c>
      <c r="K69" s="69">
        <v>0</v>
      </c>
      <c r="L69" s="75">
        <f t="shared" si="36"/>
        <v>115.57</v>
      </c>
      <c r="N69" s="69">
        <v>85.320000000000007</v>
      </c>
      <c r="O69" s="69">
        <v>30.25</v>
      </c>
      <c r="P69" s="69">
        <f t="shared" si="37"/>
        <v>115.57000000000001</v>
      </c>
      <c r="Q69" s="63"/>
      <c r="R69" s="69">
        <f t="shared" si="38"/>
        <v>85.32</v>
      </c>
      <c r="S69" s="69">
        <f t="shared" si="38"/>
        <v>30.25</v>
      </c>
      <c r="T69" s="69">
        <f t="shared" si="39"/>
        <v>115.57</v>
      </c>
      <c r="U69" s="69">
        <f t="shared" si="40"/>
        <v>0</v>
      </c>
      <c r="V69" s="77">
        <f t="shared" si="41"/>
        <v>115.57</v>
      </c>
      <c r="X69" s="69">
        <v>85.32</v>
      </c>
      <c r="Y69" s="69">
        <v>30.25</v>
      </c>
      <c r="Z69" s="69">
        <v>115.57</v>
      </c>
      <c r="AA69" s="78"/>
      <c r="AB69" s="79">
        <f t="shared" si="3"/>
        <v>0</v>
      </c>
    </row>
    <row r="70" spans="1:28" ht="22.5" x14ac:dyDescent="0.25">
      <c r="A70" s="71" t="s">
        <v>8817</v>
      </c>
      <c r="B70" s="72" t="s">
        <v>13809</v>
      </c>
      <c r="C70" s="73" t="s">
        <v>8780</v>
      </c>
      <c r="D70" s="74">
        <v>0</v>
      </c>
      <c r="E70" s="69">
        <v>39.89</v>
      </c>
      <c r="F70" s="75">
        <f t="shared" si="33"/>
        <v>0</v>
      </c>
      <c r="G70" s="76"/>
      <c r="H70" s="69">
        <f t="shared" si="34"/>
        <v>13.43</v>
      </c>
      <c r="I70" s="69">
        <f t="shared" si="34"/>
        <v>26.46</v>
      </c>
      <c r="J70" s="69">
        <f t="shared" si="35"/>
        <v>39.89</v>
      </c>
      <c r="K70" s="69">
        <v>0</v>
      </c>
      <c r="L70" s="75">
        <f t="shared" si="36"/>
        <v>39.89</v>
      </c>
      <c r="N70" s="69">
        <v>13.43</v>
      </c>
      <c r="O70" s="69">
        <v>26.46</v>
      </c>
      <c r="P70" s="69">
        <f t="shared" si="37"/>
        <v>39.89</v>
      </c>
      <c r="Q70" s="63"/>
      <c r="R70" s="69">
        <f t="shared" si="38"/>
        <v>13.43</v>
      </c>
      <c r="S70" s="69">
        <f t="shared" si="38"/>
        <v>26.46</v>
      </c>
      <c r="T70" s="69">
        <f t="shared" si="39"/>
        <v>39.89</v>
      </c>
      <c r="U70" s="69">
        <f t="shared" si="40"/>
        <v>0</v>
      </c>
      <c r="V70" s="77">
        <f t="shared" si="41"/>
        <v>39.89</v>
      </c>
      <c r="X70" s="69">
        <v>13.43</v>
      </c>
      <c r="Y70" s="69">
        <v>26.46</v>
      </c>
      <c r="Z70" s="69">
        <v>39.89</v>
      </c>
      <c r="AA70" s="78"/>
      <c r="AB70" s="79">
        <f t="shared" si="3"/>
        <v>0</v>
      </c>
    </row>
    <row r="71" spans="1:28" x14ac:dyDescent="0.25">
      <c r="A71" s="71" t="s">
        <v>8818</v>
      </c>
      <c r="B71" s="72" t="s">
        <v>13810</v>
      </c>
      <c r="C71" s="73" t="s">
        <v>8780</v>
      </c>
      <c r="D71" s="74">
        <v>0</v>
      </c>
      <c r="E71" s="69">
        <v>20.47</v>
      </c>
      <c r="F71" s="75">
        <f t="shared" si="33"/>
        <v>0</v>
      </c>
      <c r="G71" s="76"/>
      <c r="H71" s="69">
        <f t="shared" si="34"/>
        <v>0</v>
      </c>
      <c r="I71" s="69">
        <f t="shared" si="34"/>
        <v>20.47</v>
      </c>
      <c r="J71" s="69">
        <f t="shared" si="35"/>
        <v>20.47</v>
      </c>
      <c r="K71" s="69">
        <v>0</v>
      </c>
      <c r="L71" s="75">
        <f t="shared" si="36"/>
        <v>20.47</v>
      </c>
      <c r="N71" s="69">
        <v>0</v>
      </c>
      <c r="O71" s="69">
        <v>20.47</v>
      </c>
      <c r="P71" s="69">
        <f t="shared" si="37"/>
        <v>20.47</v>
      </c>
      <c r="Q71" s="63"/>
      <c r="R71" s="69">
        <f t="shared" si="38"/>
        <v>0</v>
      </c>
      <c r="S71" s="69">
        <f t="shared" si="38"/>
        <v>20.48</v>
      </c>
      <c r="T71" s="69">
        <f t="shared" si="39"/>
        <v>20.48</v>
      </c>
      <c r="U71" s="69">
        <f t="shared" si="40"/>
        <v>0</v>
      </c>
      <c r="V71" s="77">
        <f t="shared" si="41"/>
        <v>20.48</v>
      </c>
      <c r="X71" s="69">
        <v>0</v>
      </c>
      <c r="Y71" s="69">
        <v>20.48</v>
      </c>
      <c r="Z71" s="69">
        <v>20.48</v>
      </c>
      <c r="AA71" s="78"/>
      <c r="AB71" s="79">
        <f t="shared" si="3"/>
        <v>-1.0000000000001563E-2</v>
      </c>
    </row>
    <row r="72" spans="1:28" ht="22.5" x14ac:dyDescent="0.25">
      <c r="A72" s="71" t="s">
        <v>8819</v>
      </c>
      <c r="B72" s="72" t="s">
        <v>13811</v>
      </c>
      <c r="C72" s="73" t="s">
        <v>8808</v>
      </c>
      <c r="D72" s="74">
        <v>0</v>
      </c>
      <c r="E72" s="69">
        <v>3.71</v>
      </c>
      <c r="F72" s="75">
        <f t="shared" si="33"/>
        <v>0</v>
      </c>
      <c r="G72" s="76"/>
      <c r="H72" s="69">
        <f t="shared" si="34"/>
        <v>0.67</v>
      </c>
      <c r="I72" s="69">
        <f t="shared" si="34"/>
        <v>3.04</v>
      </c>
      <c r="J72" s="69">
        <f t="shared" si="35"/>
        <v>3.71</v>
      </c>
      <c r="K72" s="69">
        <v>0</v>
      </c>
      <c r="L72" s="75">
        <f t="shared" si="36"/>
        <v>3.71</v>
      </c>
      <c r="N72" s="69">
        <v>0.67</v>
      </c>
      <c r="O72" s="69">
        <v>3.04</v>
      </c>
      <c r="P72" s="69">
        <f t="shared" si="37"/>
        <v>3.71</v>
      </c>
      <c r="Q72" s="63"/>
      <c r="R72" s="69">
        <f t="shared" si="38"/>
        <v>0.67</v>
      </c>
      <c r="S72" s="69">
        <f t="shared" si="38"/>
        <v>3.03</v>
      </c>
      <c r="T72" s="69">
        <f t="shared" si="39"/>
        <v>3.6999999999999997</v>
      </c>
      <c r="U72" s="69">
        <f t="shared" si="40"/>
        <v>0</v>
      </c>
      <c r="V72" s="77">
        <f t="shared" si="41"/>
        <v>3.6999999999999997</v>
      </c>
      <c r="X72" s="69">
        <v>0.67</v>
      </c>
      <c r="Y72" s="69">
        <v>3.03</v>
      </c>
      <c r="Z72" s="69">
        <v>3.7</v>
      </c>
      <c r="AA72" s="78"/>
      <c r="AB72" s="79">
        <f t="shared" si="3"/>
        <v>9.9999999999997868E-3</v>
      </c>
    </row>
    <row r="73" spans="1:28" x14ac:dyDescent="0.25">
      <c r="A73" s="71" t="s">
        <v>8820</v>
      </c>
      <c r="B73" s="71" t="s">
        <v>13812</v>
      </c>
      <c r="C73" s="73" t="s">
        <v>8740</v>
      </c>
      <c r="D73" s="74">
        <v>0</v>
      </c>
      <c r="E73" s="69">
        <v>309</v>
      </c>
      <c r="F73" s="75">
        <f t="shared" si="33"/>
        <v>0</v>
      </c>
      <c r="G73" s="28"/>
      <c r="H73" s="69">
        <f t="shared" si="34"/>
        <v>0</v>
      </c>
      <c r="I73" s="69">
        <f t="shared" si="34"/>
        <v>309</v>
      </c>
      <c r="J73" s="69">
        <f t="shared" si="35"/>
        <v>309</v>
      </c>
      <c r="K73" s="69">
        <v>0</v>
      </c>
      <c r="L73" s="75">
        <f t="shared" si="36"/>
        <v>309</v>
      </c>
      <c r="N73" s="69">
        <v>0</v>
      </c>
      <c r="O73" s="69">
        <v>309</v>
      </c>
      <c r="P73" s="69">
        <f t="shared" si="37"/>
        <v>309</v>
      </c>
      <c r="Q73" s="63"/>
      <c r="R73" s="69">
        <f t="shared" si="38"/>
        <v>0</v>
      </c>
      <c r="S73" s="69">
        <f t="shared" si="38"/>
        <v>309.02999999999997</v>
      </c>
      <c r="T73" s="69">
        <f t="shared" si="39"/>
        <v>309.02999999999997</v>
      </c>
      <c r="U73" s="69">
        <f t="shared" si="40"/>
        <v>0</v>
      </c>
      <c r="V73" s="77">
        <f t="shared" si="41"/>
        <v>309.02999999999997</v>
      </c>
      <c r="X73" s="69">
        <v>0</v>
      </c>
      <c r="Y73" s="69">
        <v>309.02999999999997</v>
      </c>
      <c r="Z73" s="69">
        <v>309.02999999999997</v>
      </c>
      <c r="AA73" s="78"/>
      <c r="AB73" s="79">
        <f t="shared" si="3"/>
        <v>-2.9999999999972715E-2</v>
      </c>
    </row>
    <row r="74" spans="1:28" s="82" customFormat="1" x14ac:dyDescent="0.25">
      <c r="A74" s="71" t="s">
        <v>8821</v>
      </c>
      <c r="B74" s="72" t="s">
        <v>13813</v>
      </c>
      <c r="C74" s="73" t="s">
        <v>8808</v>
      </c>
      <c r="D74" s="74">
        <v>0</v>
      </c>
      <c r="E74" s="69">
        <v>156.36000000000001</v>
      </c>
      <c r="F74" s="75">
        <f t="shared" si="33"/>
        <v>0</v>
      </c>
      <c r="G74" s="76"/>
      <c r="H74" s="69">
        <f t="shared" si="34"/>
        <v>156.36000000000001</v>
      </c>
      <c r="I74" s="69">
        <f t="shared" si="34"/>
        <v>0</v>
      </c>
      <c r="J74" s="69">
        <f t="shared" si="35"/>
        <v>156.36000000000001</v>
      </c>
      <c r="K74" s="69">
        <v>0</v>
      </c>
      <c r="L74" s="75">
        <f t="shared" si="36"/>
        <v>156.36000000000001</v>
      </c>
      <c r="M74" s="33"/>
      <c r="N74" s="69">
        <v>156.36000000000001</v>
      </c>
      <c r="O74" s="69">
        <v>0</v>
      </c>
      <c r="P74" s="69">
        <f t="shared" si="37"/>
        <v>156.36000000000001</v>
      </c>
      <c r="Q74" s="63"/>
      <c r="R74" s="69">
        <f t="shared" si="38"/>
        <v>156.36000000000001</v>
      </c>
      <c r="S74" s="69">
        <f t="shared" si="38"/>
        <v>0</v>
      </c>
      <c r="T74" s="69">
        <f t="shared" si="39"/>
        <v>156.36000000000001</v>
      </c>
      <c r="U74" s="69">
        <f t="shared" si="40"/>
        <v>0</v>
      </c>
      <c r="V74" s="77">
        <f t="shared" si="41"/>
        <v>156.36000000000001</v>
      </c>
      <c r="W74" s="33"/>
      <c r="X74" s="69">
        <v>156.36000000000001</v>
      </c>
      <c r="Y74" s="69">
        <v>0</v>
      </c>
      <c r="Z74" s="69">
        <v>156.36000000000001</v>
      </c>
      <c r="AA74" s="78"/>
      <c r="AB74" s="79">
        <f t="shared" ref="AB74:AB137" si="42">P74-Z74</f>
        <v>0</v>
      </c>
    </row>
    <row r="75" spans="1:28" x14ac:dyDescent="0.25">
      <c r="A75" s="71" t="s">
        <v>8822</v>
      </c>
      <c r="B75" s="72" t="s">
        <v>13814</v>
      </c>
      <c r="C75" s="73" t="s">
        <v>8808</v>
      </c>
      <c r="D75" s="74">
        <v>0</v>
      </c>
      <c r="E75" s="69">
        <v>162.41</v>
      </c>
      <c r="F75" s="75">
        <f t="shared" si="33"/>
        <v>0</v>
      </c>
      <c r="G75" s="76"/>
      <c r="H75" s="69">
        <f t="shared" si="34"/>
        <v>162.41</v>
      </c>
      <c r="I75" s="69">
        <f t="shared" si="34"/>
        <v>0</v>
      </c>
      <c r="J75" s="69">
        <f t="shared" si="35"/>
        <v>162.41</v>
      </c>
      <c r="K75" s="69">
        <v>0</v>
      </c>
      <c r="L75" s="75">
        <f t="shared" si="36"/>
        <v>162.41</v>
      </c>
      <c r="N75" s="69">
        <v>162.41</v>
      </c>
      <c r="O75" s="69">
        <v>0</v>
      </c>
      <c r="P75" s="69">
        <f t="shared" si="37"/>
        <v>162.41</v>
      </c>
      <c r="Q75" s="63"/>
      <c r="R75" s="69">
        <f t="shared" si="38"/>
        <v>162.41</v>
      </c>
      <c r="S75" s="69">
        <f t="shared" si="38"/>
        <v>0</v>
      </c>
      <c r="T75" s="69">
        <f t="shared" si="39"/>
        <v>162.41</v>
      </c>
      <c r="U75" s="69">
        <f t="shared" si="40"/>
        <v>0</v>
      </c>
      <c r="V75" s="77">
        <f t="shared" si="41"/>
        <v>162.41</v>
      </c>
      <c r="X75" s="69">
        <v>162.41</v>
      </c>
      <c r="Y75" s="69">
        <v>0</v>
      </c>
      <c r="Z75" s="69">
        <v>162.41</v>
      </c>
      <c r="AA75" s="78"/>
      <c r="AB75" s="79">
        <f t="shared" si="42"/>
        <v>0</v>
      </c>
    </row>
    <row r="76" spans="1:28" x14ac:dyDescent="0.25">
      <c r="A76" s="71" t="s">
        <v>8823</v>
      </c>
      <c r="B76" s="72" t="s">
        <v>13815</v>
      </c>
      <c r="C76" s="73" t="s">
        <v>8808</v>
      </c>
      <c r="D76" s="74">
        <v>0</v>
      </c>
      <c r="E76" s="69">
        <v>187.75</v>
      </c>
      <c r="F76" s="75">
        <f t="shared" si="33"/>
        <v>0</v>
      </c>
      <c r="G76" s="76"/>
      <c r="H76" s="69">
        <f t="shared" si="34"/>
        <v>187.75</v>
      </c>
      <c r="I76" s="69">
        <f t="shared" si="34"/>
        <v>0</v>
      </c>
      <c r="J76" s="69">
        <f t="shared" si="35"/>
        <v>187.75</v>
      </c>
      <c r="K76" s="69">
        <v>0</v>
      </c>
      <c r="L76" s="75">
        <f t="shared" si="36"/>
        <v>187.75</v>
      </c>
      <c r="N76" s="69">
        <v>187.75</v>
      </c>
      <c r="O76" s="69">
        <v>0</v>
      </c>
      <c r="P76" s="69">
        <f t="shared" si="37"/>
        <v>187.75</v>
      </c>
      <c r="Q76" s="63"/>
      <c r="R76" s="69">
        <f t="shared" si="38"/>
        <v>187.75</v>
      </c>
      <c r="S76" s="69">
        <f t="shared" si="38"/>
        <v>0</v>
      </c>
      <c r="T76" s="69">
        <f t="shared" si="39"/>
        <v>187.75</v>
      </c>
      <c r="U76" s="69">
        <f t="shared" si="40"/>
        <v>0</v>
      </c>
      <c r="V76" s="77">
        <f t="shared" si="41"/>
        <v>187.75</v>
      </c>
      <c r="X76" s="69">
        <v>187.75</v>
      </c>
      <c r="Y76" s="69">
        <v>0</v>
      </c>
      <c r="Z76" s="69">
        <v>187.75</v>
      </c>
      <c r="AA76" s="78"/>
      <c r="AB76" s="79">
        <f t="shared" si="42"/>
        <v>0</v>
      </c>
    </row>
    <row r="77" spans="1:28" ht="22.5" x14ac:dyDescent="0.25">
      <c r="A77" s="71" t="s">
        <v>8824</v>
      </c>
      <c r="B77" s="72" t="s">
        <v>13816</v>
      </c>
      <c r="C77" s="73" t="s">
        <v>8808</v>
      </c>
      <c r="D77" s="74">
        <v>0</v>
      </c>
      <c r="E77" s="69">
        <v>193.62</v>
      </c>
      <c r="F77" s="75">
        <f t="shared" si="33"/>
        <v>0</v>
      </c>
      <c r="G77" s="76"/>
      <c r="H77" s="69">
        <f t="shared" si="34"/>
        <v>193.62</v>
      </c>
      <c r="I77" s="69">
        <f t="shared" si="34"/>
        <v>0</v>
      </c>
      <c r="J77" s="69">
        <f t="shared" si="35"/>
        <v>193.62</v>
      </c>
      <c r="K77" s="69">
        <v>0</v>
      </c>
      <c r="L77" s="75">
        <f t="shared" si="36"/>
        <v>193.62</v>
      </c>
      <c r="N77" s="69">
        <v>193.62</v>
      </c>
      <c r="O77" s="69">
        <v>0</v>
      </c>
      <c r="P77" s="69">
        <f t="shared" si="37"/>
        <v>193.62</v>
      </c>
      <c r="Q77" s="63"/>
      <c r="R77" s="69">
        <f t="shared" si="38"/>
        <v>193.62</v>
      </c>
      <c r="S77" s="69">
        <f t="shared" si="38"/>
        <v>0</v>
      </c>
      <c r="T77" s="69">
        <f t="shared" si="39"/>
        <v>193.62</v>
      </c>
      <c r="U77" s="69">
        <f t="shared" si="40"/>
        <v>0</v>
      </c>
      <c r="V77" s="77">
        <f t="shared" si="41"/>
        <v>193.62</v>
      </c>
      <c r="X77" s="69">
        <v>193.62</v>
      </c>
      <c r="Y77" s="69">
        <v>0</v>
      </c>
      <c r="Z77" s="69">
        <v>193.62</v>
      </c>
      <c r="AA77" s="78"/>
      <c r="AB77" s="79">
        <f t="shared" si="42"/>
        <v>0</v>
      </c>
    </row>
    <row r="78" spans="1:28" s="33" customFormat="1" ht="22.5" x14ac:dyDescent="0.25">
      <c r="A78" s="71" t="s">
        <v>8825</v>
      </c>
      <c r="B78" s="72" t="s">
        <v>13817</v>
      </c>
      <c r="C78" s="73" t="s">
        <v>8778</v>
      </c>
      <c r="D78" s="74">
        <v>0</v>
      </c>
      <c r="E78" s="69">
        <v>159.75</v>
      </c>
      <c r="F78" s="75">
        <f t="shared" si="33"/>
        <v>0</v>
      </c>
      <c r="G78" s="76"/>
      <c r="H78" s="69">
        <f t="shared" si="34"/>
        <v>159.75</v>
      </c>
      <c r="I78" s="69">
        <f t="shared" si="34"/>
        <v>0</v>
      </c>
      <c r="J78" s="69">
        <f t="shared" si="35"/>
        <v>159.75</v>
      </c>
      <c r="K78" s="69">
        <v>0</v>
      </c>
      <c r="L78" s="75">
        <f t="shared" si="36"/>
        <v>159.75</v>
      </c>
      <c r="N78" s="69">
        <v>159.75</v>
      </c>
      <c r="O78" s="69">
        <v>0</v>
      </c>
      <c r="P78" s="69">
        <f t="shared" si="37"/>
        <v>159.75</v>
      </c>
      <c r="Q78" s="63"/>
      <c r="R78" s="69">
        <f t="shared" si="38"/>
        <v>159.75</v>
      </c>
      <c r="S78" s="69">
        <f t="shared" si="38"/>
        <v>0</v>
      </c>
      <c r="T78" s="69">
        <f t="shared" si="39"/>
        <v>159.75</v>
      </c>
      <c r="U78" s="69">
        <f t="shared" si="40"/>
        <v>0</v>
      </c>
      <c r="V78" s="77">
        <f t="shared" si="41"/>
        <v>159.75</v>
      </c>
      <c r="X78" s="69">
        <v>159.75</v>
      </c>
      <c r="Y78" s="69">
        <v>0</v>
      </c>
      <c r="Z78" s="69">
        <v>159.75</v>
      </c>
      <c r="AA78" s="78"/>
      <c r="AB78" s="79">
        <f t="shared" si="42"/>
        <v>0</v>
      </c>
    </row>
    <row r="79" spans="1:28" ht="22.5" x14ac:dyDescent="0.25">
      <c r="A79" s="71" t="s">
        <v>8826</v>
      </c>
      <c r="B79" s="72" t="s">
        <v>13818</v>
      </c>
      <c r="C79" s="73" t="s">
        <v>8753</v>
      </c>
      <c r="D79" s="74">
        <v>0</v>
      </c>
      <c r="E79" s="69">
        <v>6.55</v>
      </c>
      <c r="F79" s="75">
        <f t="shared" si="33"/>
        <v>0</v>
      </c>
      <c r="G79" s="28"/>
      <c r="H79" s="69">
        <f t="shared" si="34"/>
        <v>6.55</v>
      </c>
      <c r="I79" s="69">
        <f t="shared" si="34"/>
        <v>0</v>
      </c>
      <c r="J79" s="69">
        <f t="shared" si="35"/>
        <v>6.55</v>
      </c>
      <c r="K79" s="69">
        <v>0</v>
      </c>
      <c r="L79" s="75">
        <f t="shared" si="36"/>
        <v>6.55</v>
      </c>
      <c r="N79" s="69">
        <v>6.55</v>
      </c>
      <c r="O79" s="69">
        <v>0</v>
      </c>
      <c r="P79" s="69">
        <f t="shared" si="37"/>
        <v>6.55</v>
      </c>
      <c r="Q79" s="63"/>
      <c r="R79" s="69">
        <f t="shared" si="38"/>
        <v>6.55</v>
      </c>
      <c r="S79" s="69">
        <f t="shared" si="38"/>
        <v>0</v>
      </c>
      <c r="T79" s="69">
        <f t="shared" si="39"/>
        <v>6.55</v>
      </c>
      <c r="U79" s="69">
        <f t="shared" si="40"/>
        <v>0</v>
      </c>
      <c r="V79" s="77">
        <f t="shared" si="41"/>
        <v>6.55</v>
      </c>
      <c r="X79" s="69">
        <v>6.55</v>
      </c>
      <c r="Y79" s="69">
        <v>0</v>
      </c>
      <c r="Z79" s="69">
        <v>6.55</v>
      </c>
      <c r="AA79" s="78"/>
      <c r="AB79" s="79">
        <f t="shared" si="42"/>
        <v>0</v>
      </c>
    </row>
    <row r="80" spans="1:28" s="33" customFormat="1" ht="22.5" x14ac:dyDescent="0.25">
      <c r="A80" s="71" t="s">
        <v>8827</v>
      </c>
      <c r="B80" s="72" t="s">
        <v>13819</v>
      </c>
      <c r="C80" s="73" t="s">
        <v>8753</v>
      </c>
      <c r="D80" s="74">
        <v>0</v>
      </c>
      <c r="E80" s="69">
        <v>7.51</v>
      </c>
      <c r="F80" s="75">
        <f t="shared" si="33"/>
        <v>0</v>
      </c>
      <c r="G80" s="28"/>
      <c r="H80" s="69">
        <f t="shared" si="34"/>
        <v>7.51</v>
      </c>
      <c r="I80" s="69">
        <f t="shared" si="34"/>
        <v>0</v>
      </c>
      <c r="J80" s="69">
        <f t="shared" si="35"/>
        <v>7.51</v>
      </c>
      <c r="K80" s="69">
        <v>0</v>
      </c>
      <c r="L80" s="75">
        <f t="shared" si="36"/>
        <v>7.51</v>
      </c>
      <c r="N80" s="69">
        <v>7.51</v>
      </c>
      <c r="O80" s="69">
        <v>0</v>
      </c>
      <c r="P80" s="69">
        <f t="shared" si="37"/>
        <v>7.51</v>
      </c>
      <c r="Q80" s="63"/>
      <c r="R80" s="69">
        <f t="shared" si="38"/>
        <v>7.51</v>
      </c>
      <c r="S80" s="69">
        <f t="shared" si="38"/>
        <v>0</v>
      </c>
      <c r="T80" s="69">
        <f t="shared" si="39"/>
        <v>7.51</v>
      </c>
      <c r="U80" s="69">
        <f t="shared" si="40"/>
        <v>0</v>
      </c>
      <c r="V80" s="77">
        <f t="shared" si="41"/>
        <v>7.51</v>
      </c>
      <c r="X80" s="69">
        <v>7.51</v>
      </c>
      <c r="Y80" s="69">
        <v>0</v>
      </c>
      <c r="Z80" s="69">
        <v>7.51</v>
      </c>
      <c r="AA80" s="78"/>
      <c r="AB80" s="79">
        <f t="shared" si="42"/>
        <v>0</v>
      </c>
    </row>
    <row r="81" spans="1:28" s="33" customFormat="1" ht="22.5" x14ac:dyDescent="0.25">
      <c r="A81" s="71" t="s">
        <v>8828</v>
      </c>
      <c r="B81" s="72" t="s">
        <v>13820</v>
      </c>
      <c r="C81" s="73" t="s">
        <v>8753</v>
      </c>
      <c r="D81" s="74">
        <v>0</v>
      </c>
      <c r="E81" s="69">
        <v>9.49</v>
      </c>
      <c r="F81" s="75">
        <f t="shared" si="33"/>
        <v>0</v>
      </c>
      <c r="G81" s="28"/>
      <c r="H81" s="69">
        <f t="shared" si="34"/>
        <v>9.49</v>
      </c>
      <c r="I81" s="69">
        <f t="shared" si="34"/>
        <v>0</v>
      </c>
      <c r="J81" s="69">
        <f t="shared" si="35"/>
        <v>9.49</v>
      </c>
      <c r="K81" s="69">
        <v>0</v>
      </c>
      <c r="L81" s="75">
        <f t="shared" si="36"/>
        <v>9.49</v>
      </c>
      <c r="N81" s="69">
        <v>9.49</v>
      </c>
      <c r="O81" s="69">
        <v>0</v>
      </c>
      <c r="P81" s="69">
        <f t="shared" si="37"/>
        <v>9.49</v>
      </c>
      <c r="Q81" s="63"/>
      <c r="R81" s="69">
        <f t="shared" si="38"/>
        <v>9.49</v>
      </c>
      <c r="S81" s="69">
        <f t="shared" si="38"/>
        <v>0</v>
      </c>
      <c r="T81" s="69">
        <f t="shared" si="39"/>
        <v>9.49</v>
      </c>
      <c r="U81" s="69">
        <f t="shared" si="40"/>
        <v>0</v>
      </c>
      <c r="V81" s="77">
        <f t="shared" si="41"/>
        <v>9.49</v>
      </c>
      <c r="X81" s="69">
        <v>9.49</v>
      </c>
      <c r="Y81" s="69">
        <v>0</v>
      </c>
      <c r="Z81" s="69">
        <v>9.49</v>
      </c>
      <c r="AA81" s="78"/>
      <c r="AB81" s="79">
        <f t="shared" si="42"/>
        <v>0</v>
      </c>
    </row>
    <row r="82" spans="1:28" s="33" customFormat="1" ht="22.5" x14ac:dyDescent="0.25">
      <c r="A82" s="71" t="s">
        <v>8829</v>
      </c>
      <c r="B82" s="72" t="s">
        <v>13821</v>
      </c>
      <c r="C82" s="73" t="s">
        <v>8753</v>
      </c>
      <c r="D82" s="74">
        <v>0</v>
      </c>
      <c r="E82" s="69">
        <v>9.49</v>
      </c>
      <c r="F82" s="75">
        <f t="shared" si="33"/>
        <v>0</v>
      </c>
      <c r="G82" s="28"/>
      <c r="H82" s="69">
        <f t="shared" si="34"/>
        <v>9.49</v>
      </c>
      <c r="I82" s="69">
        <f t="shared" si="34"/>
        <v>0</v>
      </c>
      <c r="J82" s="69">
        <f t="shared" si="35"/>
        <v>9.49</v>
      </c>
      <c r="K82" s="69">
        <v>0</v>
      </c>
      <c r="L82" s="75">
        <f t="shared" si="36"/>
        <v>9.49</v>
      </c>
      <c r="N82" s="69">
        <v>9.49</v>
      </c>
      <c r="O82" s="69">
        <v>0</v>
      </c>
      <c r="P82" s="69">
        <f t="shared" si="37"/>
        <v>9.49</v>
      </c>
      <c r="Q82" s="63"/>
      <c r="R82" s="69">
        <f t="shared" si="38"/>
        <v>9.49</v>
      </c>
      <c r="S82" s="69">
        <f t="shared" si="38"/>
        <v>0</v>
      </c>
      <c r="T82" s="69">
        <f t="shared" si="39"/>
        <v>9.49</v>
      </c>
      <c r="U82" s="69">
        <f t="shared" si="40"/>
        <v>0</v>
      </c>
      <c r="V82" s="77">
        <f t="shared" si="41"/>
        <v>9.49</v>
      </c>
      <c r="X82" s="69">
        <v>9.49</v>
      </c>
      <c r="Y82" s="69">
        <v>0</v>
      </c>
      <c r="Z82" s="69">
        <v>9.49</v>
      </c>
      <c r="AA82" s="78"/>
      <c r="AB82" s="79">
        <f t="shared" si="42"/>
        <v>0</v>
      </c>
    </row>
    <row r="83" spans="1:28" s="33" customFormat="1" ht="22.5" x14ac:dyDescent="0.25">
      <c r="A83" s="71" t="s">
        <v>8830</v>
      </c>
      <c r="B83" s="72" t="s">
        <v>13822</v>
      </c>
      <c r="C83" s="73" t="s">
        <v>8753</v>
      </c>
      <c r="D83" s="74">
        <v>0</v>
      </c>
      <c r="E83" s="69">
        <v>11.56</v>
      </c>
      <c r="F83" s="75">
        <f t="shared" si="33"/>
        <v>0</v>
      </c>
      <c r="G83" s="28"/>
      <c r="H83" s="69">
        <f t="shared" si="34"/>
        <v>11.56</v>
      </c>
      <c r="I83" s="69">
        <f t="shared" si="34"/>
        <v>0</v>
      </c>
      <c r="J83" s="69">
        <f t="shared" si="35"/>
        <v>11.56</v>
      </c>
      <c r="K83" s="69">
        <v>0</v>
      </c>
      <c r="L83" s="75">
        <f t="shared" si="36"/>
        <v>11.56</v>
      </c>
      <c r="N83" s="69">
        <v>11.56</v>
      </c>
      <c r="O83" s="69">
        <v>0</v>
      </c>
      <c r="P83" s="69">
        <f t="shared" si="37"/>
        <v>11.56</v>
      </c>
      <c r="Q83" s="63"/>
      <c r="R83" s="69">
        <f t="shared" si="38"/>
        <v>11.56</v>
      </c>
      <c r="S83" s="69">
        <f t="shared" si="38"/>
        <v>0</v>
      </c>
      <c r="T83" s="69">
        <f t="shared" si="39"/>
        <v>11.56</v>
      </c>
      <c r="U83" s="69">
        <f t="shared" si="40"/>
        <v>0</v>
      </c>
      <c r="V83" s="77">
        <f t="shared" si="41"/>
        <v>11.56</v>
      </c>
      <c r="X83" s="69">
        <v>11.56</v>
      </c>
      <c r="Y83" s="69">
        <v>0</v>
      </c>
      <c r="Z83" s="69">
        <v>11.56</v>
      </c>
      <c r="AA83" s="78"/>
      <c r="AB83" s="79">
        <f t="shared" si="42"/>
        <v>0</v>
      </c>
    </row>
    <row r="84" spans="1:28" s="33" customFormat="1" ht="22.5" x14ac:dyDescent="0.25">
      <c r="A84" s="71" t="s">
        <v>8831</v>
      </c>
      <c r="B84" s="72" t="s">
        <v>13823</v>
      </c>
      <c r="C84" s="73" t="s">
        <v>8753</v>
      </c>
      <c r="D84" s="74">
        <v>0</v>
      </c>
      <c r="E84" s="69">
        <v>14.79</v>
      </c>
      <c r="F84" s="75">
        <f t="shared" si="33"/>
        <v>0</v>
      </c>
      <c r="G84" s="28"/>
      <c r="H84" s="69">
        <f t="shared" si="34"/>
        <v>14.79</v>
      </c>
      <c r="I84" s="69">
        <f t="shared" si="34"/>
        <v>0</v>
      </c>
      <c r="J84" s="69">
        <f t="shared" si="35"/>
        <v>14.79</v>
      </c>
      <c r="K84" s="69">
        <v>0</v>
      </c>
      <c r="L84" s="75">
        <f t="shared" si="36"/>
        <v>14.79</v>
      </c>
      <c r="N84" s="69">
        <v>14.79</v>
      </c>
      <c r="O84" s="69">
        <v>0</v>
      </c>
      <c r="P84" s="69">
        <f t="shared" si="37"/>
        <v>14.79</v>
      </c>
      <c r="Q84" s="63"/>
      <c r="R84" s="69">
        <f t="shared" si="38"/>
        <v>14.79</v>
      </c>
      <c r="S84" s="69">
        <f t="shared" si="38"/>
        <v>0</v>
      </c>
      <c r="T84" s="69">
        <f t="shared" si="39"/>
        <v>14.79</v>
      </c>
      <c r="U84" s="69">
        <f t="shared" si="40"/>
        <v>0</v>
      </c>
      <c r="V84" s="77">
        <f t="shared" si="41"/>
        <v>14.79</v>
      </c>
      <c r="X84" s="69">
        <v>14.79</v>
      </c>
      <c r="Y84" s="69">
        <v>0</v>
      </c>
      <c r="Z84" s="69">
        <v>14.79</v>
      </c>
      <c r="AA84" s="78"/>
      <c r="AB84" s="79">
        <f t="shared" si="42"/>
        <v>0</v>
      </c>
    </row>
    <row r="85" spans="1:28" s="33" customFormat="1" ht="22.5" x14ac:dyDescent="0.25">
      <c r="A85" s="71" t="s">
        <v>8832</v>
      </c>
      <c r="B85" s="72" t="s">
        <v>13824</v>
      </c>
      <c r="C85" s="73" t="s">
        <v>8753</v>
      </c>
      <c r="D85" s="74">
        <v>0</v>
      </c>
      <c r="E85" s="69">
        <v>16.899999999999999</v>
      </c>
      <c r="F85" s="75">
        <f t="shared" si="33"/>
        <v>0</v>
      </c>
      <c r="G85" s="28"/>
      <c r="H85" s="69">
        <f t="shared" si="34"/>
        <v>16.899999999999999</v>
      </c>
      <c r="I85" s="69">
        <f t="shared" si="34"/>
        <v>0</v>
      </c>
      <c r="J85" s="69">
        <f t="shared" si="35"/>
        <v>16.899999999999999</v>
      </c>
      <c r="K85" s="69">
        <v>0</v>
      </c>
      <c r="L85" s="75">
        <f t="shared" si="36"/>
        <v>16.899999999999999</v>
      </c>
      <c r="N85" s="69">
        <v>16.899999999999999</v>
      </c>
      <c r="O85" s="69">
        <v>0</v>
      </c>
      <c r="P85" s="69">
        <f t="shared" si="37"/>
        <v>16.899999999999999</v>
      </c>
      <c r="Q85" s="63"/>
      <c r="R85" s="69">
        <f t="shared" si="38"/>
        <v>16.899999999999999</v>
      </c>
      <c r="S85" s="69">
        <f t="shared" si="38"/>
        <v>0</v>
      </c>
      <c r="T85" s="69">
        <f t="shared" si="39"/>
        <v>16.899999999999999</v>
      </c>
      <c r="U85" s="69">
        <f t="shared" si="40"/>
        <v>0</v>
      </c>
      <c r="V85" s="77">
        <f t="shared" si="41"/>
        <v>16.899999999999999</v>
      </c>
      <c r="X85" s="69">
        <v>16.899999999999999</v>
      </c>
      <c r="Y85" s="69">
        <v>0</v>
      </c>
      <c r="Z85" s="69">
        <v>16.899999999999999</v>
      </c>
      <c r="AA85" s="78"/>
      <c r="AB85" s="79">
        <f t="shared" si="42"/>
        <v>0</v>
      </c>
    </row>
    <row r="86" spans="1:28" s="33" customFormat="1" ht="22.5" x14ac:dyDescent="0.25">
      <c r="A86" s="71" t="s">
        <v>8833</v>
      </c>
      <c r="B86" s="72" t="s">
        <v>13825</v>
      </c>
      <c r="C86" s="73" t="s">
        <v>8753</v>
      </c>
      <c r="D86" s="74">
        <v>0</v>
      </c>
      <c r="E86" s="69">
        <v>13.1</v>
      </c>
      <c r="F86" s="75">
        <f t="shared" si="33"/>
        <v>0</v>
      </c>
      <c r="G86" s="28"/>
      <c r="H86" s="69">
        <f t="shared" si="34"/>
        <v>13.1</v>
      </c>
      <c r="I86" s="69">
        <f t="shared" si="34"/>
        <v>0</v>
      </c>
      <c r="J86" s="69">
        <f t="shared" si="35"/>
        <v>13.1</v>
      </c>
      <c r="K86" s="69">
        <v>0</v>
      </c>
      <c r="L86" s="75">
        <f t="shared" si="36"/>
        <v>13.1</v>
      </c>
      <c r="N86" s="69">
        <v>13.1</v>
      </c>
      <c r="O86" s="69">
        <v>0</v>
      </c>
      <c r="P86" s="69">
        <f t="shared" si="37"/>
        <v>13.1</v>
      </c>
      <c r="Q86" s="63"/>
      <c r="R86" s="69">
        <f t="shared" si="38"/>
        <v>13.1</v>
      </c>
      <c r="S86" s="69">
        <f t="shared" si="38"/>
        <v>0</v>
      </c>
      <c r="T86" s="69">
        <f t="shared" si="39"/>
        <v>13.1</v>
      </c>
      <c r="U86" s="69">
        <f t="shared" si="40"/>
        <v>0</v>
      </c>
      <c r="V86" s="77">
        <f t="shared" si="41"/>
        <v>13.1</v>
      </c>
      <c r="X86" s="69">
        <v>13.1</v>
      </c>
      <c r="Y86" s="69">
        <v>0</v>
      </c>
      <c r="Z86" s="69">
        <v>13.1</v>
      </c>
      <c r="AA86" s="78"/>
      <c r="AB86" s="79">
        <f t="shared" si="42"/>
        <v>0</v>
      </c>
    </row>
    <row r="87" spans="1:28" s="33" customFormat="1" ht="22.5" x14ac:dyDescent="0.25">
      <c r="A87" s="71" t="s">
        <v>8834</v>
      </c>
      <c r="B87" s="72" t="s">
        <v>13826</v>
      </c>
      <c r="C87" s="73" t="s">
        <v>8753</v>
      </c>
      <c r="D87" s="74">
        <v>0</v>
      </c>
      <c r="E87" s="69">
        <v>15.15</v>
      </c>
      <c r="F87" s="75">
        <f t="shared" si="33"/>
        <v>0</v>
      </c>
      <c r="G87" s="28"/>
      <c r="H87" s="69">
        <f t="shared" si="34"/>
        <v>15.15</v>
      </c>
      <c r="I87" s="69">
        <f t="shared" si="34"/>
        <v>0</v>
      </c>
      <c r="J87" s="69">
        <f t="shared" si="35"/>
        <v>15.15</v>
      </c>
      <c r="K87" s="69">
        <v>0</v>
      </c>
      <c r="L87" s="75">
        <f t="shared" si="36"/>
        <v>15.15</v>
      </c>
      <c r="N87" s="69">
        <v>15.15</v>
      </c>
      <c r="O87" s="69">
        <v>0</v>
      </c>
      <c r="P87" s="69">
        <f t="shared" si="37"/>
        <v>15.15</v>
      </c>
      <c r="Q87" s="63"/>
      <c r="R87" s="69">
        <f t="shared" si="38"/>
        <v>15.15</v>
      </c>
      <c r="S87" s="69">
        <f t="shared" si="38"/>
        <v>0</v>
      </c>
      <c r="T87" s="69">
        <f t="shared" si="39"/>
        <v>15.15</v>
      </c>
      <c r="U87" s="69">
        <f t="shared" si="40"/>
        <v>0</v>
      </c>
      <c r="V87" s="77">
        <f t="shared" si="41"/>
        <v>15.15</v>
      </c>
      <c r="X87" s="69">
        <v>15.15</v>
      </c>
      <c r="Y87" s="69">
        <v>0</v>
      </c>
      <c r="Z87" s="69">
        <v>15.15</v>
      </c>
      <c r="AA87" s="78"/>
      <c r="AB87" s="79">
        <f t="shared" si="42"/>
        <v>0</v>
      </c>
    </row>
    <row r="88" spans="1:28" s="33" customFormat="1" ht="22.5" x14ac:dyDescent="0.25">
      <c r="A88" s="71" t="s">
        <v>8835</v>
      </c>
      <c r="B88" s="72" t="s">
        <v>13827</v>
      </c>
      <c r="C88" s="73" t="s">
        <v>8753</v>
      </c>
      <c r="D88" s="74">
        <v>0</v>
      </c>
      <c r="E88" s="69">
        <v>19.38</v>
      </c>
      <c r="F88" s="75">
        <f t="shared" si="33"/>
        <v>0</v>
      </c>
      <c r="G88" s="28"/>
      <c r="H88" s="69">
        <f t="shared" si="34"/>
        <v>19.38</v>
      </c>
      <c r="I88" s="69">
        <f t="shared" si="34"/>
        <v>0</v>
      </c>
      <c r="J88" s="69">
        <f t="shared" si="35"/>
        <v>19.38</v>
      </c>
      <c r="K88" s="69">
        <v>0</v>
      </c>
      <c r="L88" s="75">
        <f t="shared" si="36"/>
        <v>19.38</v>
      </c>
      <c r="N88" s="69">
        <v>19.38</v>
      </c>
      <c r="O88" s="69">
        <v>0</v>
      </c>
      <c r="P88" s="69">
        <f t="shared" si="37"/>
        <v>19.38</v>
      </c>
      <c r="Q88" s="63"/>
      <c r="R88" s="69">
        <f t="shared" si="38"/>
        <v>19.38</v>
      </c>
      <c r="S88" s="69">
        <f t="shared" si="38"/>
        <v>0</v>
      </c>
      <c r="T88" s="69">
        <f t="shared" si="39"/>
        <v>19.38</v>
      </c>
      <c r="U88" s="69">
        <f t="shared" si="40"/>
        <v>0</v>
      </c>
      <c r="V88" s="77">
        <f t="shared" si="41"/>
        <v>19.38</v>
      </c>
      <c r="X88" s="69">
        <v>19.38</v>
      </c>
      <c r="Y88" s="69">
        <v>0</v>
      </c>
      <c r="Z88" s="69">
        <v>19.38</v>
      </c>
      <c r="AA88" s="78"/>
      <c r="AB88" s="79">
        <f t="shared" si="42"/>
        <v>0</v>
      </c>
    </row>
    <row r="89" spans="1:28" s="33" customFormat="1" x14ac:dyDescent="0.25">
      <c r="A89" s="71" t="s">
        <v>8836</v>
      </c>
      <c r="B89" s="72" t="s">
        <v>13828</v>
      </c>
      <c r="C89" s="73" t="s">
        <v>8753</v>
      </c>
      <c r="D89" s="74">
        <v>0</v>
      </c>
      <c r="E89" s="69">
        <v>23.5</v>
      </c>
      <c r="F89" s="75">
        <f t="shared" si="33"/>
        <v>0</v>
      </c>
      <c r="G89" s="28"/>
      <c r="H89" s="69">
        <f t="shared" si="34"/>
        <v>23.5</v>
      </c>
      <c r="I89" s="69">
        <f t="shared" si="34"/>
        <v>0</v>
      </c>
      <c r="J89" s="69">
        <f t="shared" si="35"/>
        <v>23.5</v>
      </c>
      <c r="K89" s="69">
        <v>0</v>
      </c>
      <c r="L89" s="75">
        <f t="shared" si="36"/>
        <v>23.5</v>
      </c>
      <c r="N89" s="69">
        <v>23.5</v>
      </c>
      <c r="O89" s="69">
        <v>0</v>
      </c>
      <c r="P89" s="69">
        <f t="shared" si="37"/>
        <v>23.5</v>
      </c>
      <c r="Q89" s="63"/>
      <c r="R89" s="69">
        <f t="shared" si="38"/>
        <v>23.5</v>
      </c>
      <c r="S89" s="69">
        <f t="shared" si="38"/>
        <v>0</v>
      </c>
      <c r="T89" s="69">
        <f t="shared" si="39"/>
        <v>23.5</v>
      </c>
      <c r="U89" s="69">
        <f t="shared" si="40"/>
        <v>0</v>
      </c>
      <c r="V89" s="77">
        <f t="shared" si="41"/>
        <v>23.5</v>
      </c>
      <c r="X89" s="69">
        <v>23.5</v>
      </c>
      <c r="Y89" s="69">
        <v>0</v>
      </c>
      <c r="Z89" s="69">
        <v>23.5</v>
      </c>
      <c r="AA89" s="78"/>
      <c r="AB89" s="79">
        <f t="shared" si="42"/>
        <v>0</v>
      </c>
    </row>
    <row r="90" spans="1:28" s="33" customFormat="1" x14ac:dyDescent="0.25">
      <c r="A90" s="71" t="s">
        <v>8837</v>
      </c>
      <c r="B90" s="72" t="s">
        <v>13829</v>
      </c>
      <c r="C90" s="73" t="s">
        <v>8808</v>
      </c>
      <c r="D90" s="74">
        <v>0</v>
      </c>
      <c r="E90" s="69">
        <v>179.04</v>
      </c>
      <c r="F90" s="75">
        <f t="shared" si="33"/>
        <v>0</v>
      </c>
      <c r="G90" s="28"/>
      <c r="H90" s="69">
        <f t="shared" si="34"/>
        <v>179.04</v>
      </c>
      <c r="I90" s="69">
        <f t="shared" si="34"/>
        <v>0</v>
      </c>
      <c r="J90" s="69">
        <f t="shared" si="35"/>
        <v>179.04</v>
      </c>
      <c r="K90" s="69">
        <v>0</v>
      </c>
      <c r="L90" s="75">
        <f t="shared" si="36"/>
        <v>179.04</v>
      </c>
      <c r="N90" s="69">
        <v>179.04</v>
      </c>
      <c r="O90" s="69">
        <v>0</v>
      </c>
      <c r="P90" s="69">
        <f t="shared" si="37"/>
        <v>179.04</v>
      </c>
      <c r="Q90" s="63"/>
      <c r="R90" s="69">
        <f t="shared" si="38"/>
        <v>179.04</v>
      </c>
      <c r="S90" s="69">
        <f t="shared" si="38"/>
        <v>0</v>
      </c>
      <c r="T90" s="69">
        <f t="shared" si="39"/>
        <v>179.04</v>
      </c>
      <c r="U90" s="69">
        <f t="shared" si="40"/>
        <v>0</v>
      </c>
      <c r="V90" s="77">
        <f t="shared" si="41"/>
        <v>179.04</v>
      </c>
      <c r="X90" s="69">
        <v>179.04</v>
      </c>
      <c r="Y90" s="69">
        <v>0</v>
      </c>
      <c r="Z90" s="69">
        <v>179.04</v>
      </c>
      <c r="AA90" s="78"/>
      <c r="AB90" s="79">
        <f t="shared" si="42"/>
        <v>0</v>
      </c>
    </row>
    <row r="91" spans="1:28" s="82" customFormat="1" x14ac:dyDescent="0.25">
      <c r="A91" s="71" t="s">
        <v>8838</v>
      </c>
      <c r="B91" s="72" t="s">
        <v>13830</v>
      </c>
      <c r="C91" s="73" t="s">
        <v>8808</v>
      </c>
      <c r="D91" s="74">
        <v>0</v>
      </c>
      <c r="E91" s="69">
        <v>202.65</v>
      </c>
      <c r="F91" s="75">
        <f t="shared" si="33"/>
        <v>0</v>
      </c>
      <c r="G91" s="76"/>
      <c r="H91" s="69">
        <f t="shared" si="34"/>
        <v>202.65</v>
      </c>
      <c r="I91" s="69">
        <f t="shared" si="34"/>
        <v>0</v>
      </c>
      <c r="J91" s="69">
        <f t="shared" si="35"/>
        <v>202.65</v>
      </c>
      <c r="K91" s="69">
        <v>0</v>
      </c>
      <c r="L91" s="75">
        <f t="shared" si="36"/>
        <v>202.65</v>
      </c>
      <c r="M91" s="33"/>
      <c r="N91" s="69">
        <v>202.65</v>
      </c>
      <c r="O91" s="69">
        <v>0</v>
      </c>
      <c r="P91" s="69">
        <f t="shared" si="37"/>
        <v>202.65</v>
      </c>
      <c r="Q91" s="63"/>
      <c r="R91" s="69">
        <f t="shared" si="38"/>
        <v>202.65</v>
      </c>
      <c r="S91" s="69">
        <f t="shared" si="38"/>
        <v>0</v>
      </c>
      <c r="T91" s="69">
        <f t="shared" si="39"/>
        <v>202.65</v>
      </c>
      <c r="U91" s="69">
        <f t="shared" si="40"/>
        <v>0</v>
      </c>
      <c r="V91" s="77">
        <f t="shared" si="41"/>
        <v>202.65</v>
      </c>
      <c r="W91" s="33"/>
      <c r="X91" s="69">
        <v>202.65</v>
      </c>
      <c r="Y91" s="69">
        <v>0</v>
      </c>
      <c r="Z91" s="69">
        <v>202.65</v>
      </c>
      <c r="AA91" s="78"/>
      <c r="AB91" s="79">
        <f t="shared" si="42"/>
        <v>0</v>
      </c>
    </row>
    <row r="92" spans="1:28" s="33" customFormat="1" x14ac:dyDescent="0.25">
      <c r="A92" s="71" t="s">
        <v>8839</v>
      </c>
      <c r="B92" s="72" t="s">
        <v>13831</v>
      </c>
      <c r="C92" s="73" t="s">
        <v>8808</v>
      </c>
      <c r="D92" s="74">
        <v>0</v>
      </c>
      <c r="E92" s="69">
        <v>232.83</v>
      </c>
      <c r="F92" s="75">
        <f t="shared" si="33"/>
        <v>0</v>
      </c>
      <c r="G92" s="28"/>
      <c r="H92" s="69">
        <f t="shared" si="34"/>
        <v>232.83</v>
      </c>
      <c r="I92" s="69">
        <f t="shared" si="34"/>
        <v>0</v>
      </c>
      <c r="J92" s="69">
        <f t="shared" si="35"/>
        <v>232.83</v>
      </c>
      <c r="K92" s="69">
        <v>0</v>
      </c>
      <c r="L92" s="75">
        <f t="shared" si="36"/>
        <v>232.83</v>
      </c>
      <c r="N92" s="69">
        <v>232.83</v>
      </c>
      <c r="O92" s="69">
        <v>0</v>
      </c>
      <c r="P92" s="69">
        <f t="shared" si="37"/>
        <v>232.83</v>
      </c>
      <c r="Q92" s="63"/>
      <c r="R92" s="69">
        <f t="shared" si="38"/>
        <v>232.83</v>
      </c>
      <c r="S92" s="69">
        <f t="shared" si="38"/>
        <v>0</v>
      </c>
      <c r="T92" s="69">
        <f t="shared" si="39"/>
        <v>232.83</v>
      </c>
      <c r="U92" s="69">
        <f t="shared" si="40"/>
        <v>0</v>
      </c>
      <c r="V92" s="77">
        <f t="shared" si="41"/>
        <v>232.83</v>
      </c>
      <c r="X92" s="69">
        <v>232.83</v>
      </c>
      <c r="Y92" s="69">
        <v>0</v>
      </c>
      <c r="Z92" s="69">
        <v>232.83</v>
      </c>
      <c r="AA92" s="78"/>
      <c r="AB92" s="79">
        <f t="shared" si="42"/>
        <v>0</v>
      </c>
    </row>
    <row r="93" spans="1:28" s="82" customFormat="1" x14ac:dyDescent="0.25">
      <c r="A93" s="71" t="s">
        <v>8840</v>
      </c>
      <c r="B93" s="72" t="s">
        <v>13832</v>
      </c>
      <c r="C93" s="73" t="s">
        <v>8808</v>
      </c>
      <c r="D93" s="74">
        <v>0</v>
      </c>
      <c r="E93" s="69">
        <v>266.01</v>
      </c>
      <c r="F93" s="75">
        <f t="shared" si="33"/>
        <v>0</v>
      </c>
      <c r="G93" s="76"/>
      <c r="H93" s="69">
        <f t="shared" si="34"/>
        <v>266.01</v>
      </c>
      <c r="I93" s="69">
        <f t="shared" si="34"/>
        <v>0</v>
      </c>
      <c r="J93" s="69">
        <f t="shared" si="35"/>
        <v>266.01</v>
      </c>
      <c r="K93" s="69">
        <v>0</v>
      </c>
      <c r="L93" s="75">
        <f t="shared" si="36"/>
        <v>266.01</v>
      </c>
      <c r="M93" s="33"/>
      <c r="N93" s="69">
        <v>266.01</v>
      </c>
      <c r="O93" s="69">
        <v>0</v>
      </c>
      <c r="P93" s="69">
        <f t="shared" si="37"/>
        <v>266.01</v>
      </c>
      <c r="Q93" s="63"/>
      <c r="R93" s="69">
        <f t="shared" si="38"/>
        <v>266.01</v>
      </c>
      <c r="S93" s="69">
        <f t="shared" si="38"/>
        <v>0</v>
      </c>
      <c r="T93" s="69">
        <f t="shared" si="39"/>
        <v>266.01</v>
      </c>
      <c r="U93" s="69">
        <f t="shared" si="40"/>
        <v>0</v>
      </c>
      <c r="V93" s="77">
        <f t="shared" si="41"/>
        <v>266.01</v>
      </c>
      <c r="W93" s="33"/>
      <c r="X93" s="69">
        <v>266.01</v>
      </c>
      <c r="Y93" s="69">
        <v>0</v>
      </c>
      <c r="Z93" s="69">
        <v>266.01</v>
      </c>
      <c r="AA93" s="78"/>
      <c r="AB93" s="79">
        <f t="shared" si="42"/>
        <v>0</v>
      </c>
    </row>
    <row r="94" spans="1:28" x14ac:dyDescent="0.25">
      <c r="A94" s="71" t="s">
        <v>8841</v>
      </c>
      <c r="B94" s="72" t="s">
        <v>13833</v>
      </c>
      <c r="C94" s="73" t="s">
        <v>8808</v>
      </c>
      <c r="D94" s="74">
        <v>0</v>
      </c>
      <c r="E94" s="69">
        <v>309.01</v>
      </c>
      <c r="F94" s="75">
        <f t="shared" si="33"/>
        <v>0</v>
      </c>
      <c r="G94" s="28"/>
      <c r="H94" s="69">
        <f t="shared" si="34"/>
        <v>309.01</v>
      </c>
      <c r="I94" s="69">
        <f t="shared" si="34"/>
        <v>0</v>
      </c>
      <c r="J94" s="69">
        <f t="shared" si="35"/>
        <v>309.01</v>
      </c>
      <c r="K94" s="69">
        <v>0</v>
      </c>
      <c r="L94" s="75">
        <f t="shared" si="36"/>
        <v>309.01</v>
      </c>
      <c r="N94" s="69">
        <v>309.01</v>
      </c>
      <c r="O94" s="69">
        <v>0</v>
      </c>
      <c r="P94" s="69">
        <f t="shared" si="37"/>
        <v>309.01</v>
      </c>
      <c r="Q94" s="63"/>
      <c r="R94" s="69">
        <f t="shared" si="38"/>
        <v>309.01</v>
      </c>
      <c r="S94" s="69">
        <f t="shared" si="38"/>
        <v>0</v>
      </c>
      <c r="T94" s="69">
        <f t="shared" si="39"/>
        <v>309.01</v>
      </c>
      <c r="U94" s="69">
        <f t="shared" si="40"/>
        <v>0</v>
      </c>
      <c r="V94" s="77">
        <f t="shared" si="41"/>
        <v>309.01</v>
      </c>
      <c r="X94" s="69">
        <v>309.01</v>
      </c>
      <c r="Y94" s="69">
        <v>0</v>
      </c>
      <c r="Z94" s="69">
        <v>309.01</v>
      </c>
      <c r="AA94" s="78"/>
      <c r="AB94" s="79">
        <f t="shared" si="42"/>
        <v>0</v>
      </c>
    </row>
    <row r="95" spans="1:28" s="82" customFormat="1" x14ac:dyDescent="0.25">
      <c r="A95" s="71" t="s">
        <v>8842</v>
      </c>
      <c r="B95" s="72" t="s">
        <v>13834</v>
      </c>
      <c r="C95" s="73" t="s">
        <v>8808</v>
      </c>
      <c r="D95" s="74">
        <v>0</v>
      </c>
      <c r="E95" s="69">
        <v>364.19</v>
      </c>
      <c r="F95" s="75">
        <f t="shared" si="33"/>
        <v>0</v>
      </c>
      <c r="G95" s="76"/>
      <c r="H95" s="69">
        <f t="shared" si="34"/>
        <v>364.19</v>
      </c>
      <c r="I95" s="69">
        <f t="shared" si="34"/>
        <v>0</v>
      </c>
      <c r="J95" s="69">
        <f t="shared" si="35"/>
        <v>364.19</v>
      </c>
      <c r="K95" s="69">
        <v>0</v>
      </c>
      <c r="L95" s="75">
        <f t="shared" si="36"/>
        <v>364.19</v>
      </c>
      <c r="M95" s="33"/>
      <c r="N95" s="69">
        <v>364.19</v>
      </c>
      <c r="O95" s="69">
        <v>0</v>
      </c>
      <c r="P95" s="69">
        <f t="shared" si="37"/>
        <v>364.19</v>
      </c>
      <c r="Q95" s="63"/>
      <c r="R95" s="69">
        <f t="shared" si="38"/>
        <v>364.19</v>
      </c>
      <c r="S95" s="69">
        <f t="shared" si="38"/>
        <v>0</v>
      </c>
      <c r="T95" s="69">
        <f t="shared" si="39"/>
        <v>364.19</v>
      </c>
      <c r="U95" s="69">
        <f t="shared" si="40"/>
        <v>0</v>
      </c>
      <c r="V95" s="77">
        <f t="shared" si="41"/>
        <v>364.19</v>
      </c>
      <c r="W95" s="33"/>
      <c r="X95" s="69">
        <v>364.19</v>
      </c>
      <c r="Y95" s="69">
        <v>0</v>
      </c>
      <c r="Z95" s="69">
        <v>364.19</v>
      </c>
      <c r="AA95" s="78"/>
      <c r="AB95" s="79">
        <f t="shared" si="42"/>
        <v>0</v>
      </c>
    </row>
    <row r="96" spans="1:28" ht="22.5" x14ac:dyDescent="0.25">
      <c r="A96" s="71" t="s">
        <v>8843</v>
      </c>
      <c r="B96" s="72" t="s">
        <v>13835</v>
      </c>
      <c r="C96" s="73" t="s">
        <v>8808</v>
      </c>
      <c r="D96" s="74">
        <v>0</v>
      </c>
      <c r="E96" s="69">
        <v>181.62</v>
      </c>
      <c r="F96" s="75">
        <f t="shared" si="33"/>
        <v>0</v>
      </c>
      <c r="G96" s="76"/>
      <c r="H96" s="69">
        <f t="shared" si="34"/>
        <v>181.62</v>
      </c>
      <c r="I96" s="69">
        <f t="shared" si="34"/>
        <v>0</v>
      </c>
      <c r="J96" s="69">
        <f t="shared" si="35"/>
        <v>181.62</v>
      </c>
      <c r="K96" s="69">
        <v>0</v>
      </c>
      <c r="L96" s="75">
        <f t="shared" si="36"/>
        <v>181.62</v>
      </c>
      <c r="N96" s="69">
        <v>181.62</v>
      </c>
      <c r="O96" s="69">
        <v>0</v>
      </c>
      <c r="P96" s="69">
        <f t="shared" si="37"/>
        <v>181.62</v>
      </c>
      <c r="Q96" s="63"/>
      <c r="R96" s="69">
        <f t="shared" si="38"/>
        <v>181.62</v>
      </c>
      <c r="S96" s="69">
        <f t="shared" si="38"/>
        <v>0</v>
      </c>
      <c r="T96" s="69">
        <f t="shared" si="39"/>
        <v>181.62</v>
      </c>
      <c r="U96" s="69">
        <f t="shared" si="40"/>
        <v>0</v>
      </c>
      <c r="V96" s="77">
        <f t="shared" si="41"/>
        <v>181.62</v>
      </c>
      <c r="X96" s="69">
        <v>181.62</v>
      </c>
      <c r="Y96" s="69">
        <v>0</v>
      </c>
      <c r="Z96" s="69">
        <v>181.62</v>
      </c>
      <c r="AA96" s="78"/>
      <c r="AB96" s="79">
        <f t="shared" si="42"/>
        <v>0</v>
      </c>
    </row>
    <row r="97" spans="1:28" ht="22.5" x14ac:dyDescent="0.25">
      <c r="A97" s="71" t="s">
        <v>8844</v>
      </c>
      <c r="B97" s="72" t="s">
        <v>13836</v>
      </c>
      <c r="C97" s="73" t="s">
        <v>8778</v>
      </c>
      <c r="D97" s="74">
        <v>0</v>
      </c>
      <c r="E97" s="69">
        <v>3746.18</v>
      </c>
      <c r="F97" s="75">
        <f t="shared" si="33"/>
        <v>0</v>
      </c>
      <c r="G97" s="76"/>
      <c r="H97" s="69">
        <f t="shared" si="34"/>
        <v>975.68</v>
      </c>
      <c r="I97" s="69">
        <f t="shared" si="34"/>
        <v>2770.5</v>
      </c>
      <c r="J97" s="69">
        <f t="shared" si="35"/>
        <v>3746.18</v>
      </c>
      <c r="K97" s="69">
        <v>0</v>
      </c>
      <c r="L97" s="75">
        <f t="shared" si="36"/>
        <v>3746.18</v>
      </c>
      <c r="N97" s="69">
        <v>975.68</v>
      </c>
      <c r="O97" s="69">
        <v>2770.5</v>
      </c>
      <c r="P97" s="69">
        <f t="shared" si="37"/>
        <v>3746.18</v>
      </c>
      <c r="Q97" s="63"/>
      <c r="R97" s="69">
        <f t="shared" si="38"/>
        <v>975.68</v>
      </c>
      <c r="S97" s="69">
        <f t="shared" si="38"/>
        <v>2770.35</v>
      </c>
      <c r="T97" s="69">
        <f t="shared" si="39"/>
        <v>3746.0299999999997</v>
      </c>
      <c r="U97" s="69">
        <f t="shared" si="40"/>
        <v>0</v>
      </c>
      <c r="V97" s="77">
        <f t="shared" si="41"/>
        <v>3746.0299999999997</v>
      </c>
      <c r="X97" s="69">
        <v>975.68</v>
      </c>
      <c r="Y97" s="69">
        <v>2770.35</v>
      </c>
      <c r="Z97" s="69">
        <v>3746.03</v>
      </c>
      <c r="AA97" s="78"/>
      <c r="AB97" s="79">
        <f t="shared" si="42"/>
        <v>0.1499999999996362</v>
      </c>
    </row>
    <row r="98" spans="1:28" ht="22.5" x14ac:dyDescent="0.25">
      <c r="A98" s="71" t="s">
        <v>8845</v>
      </c>
      <c r="B98" s="72" t="s">
        <v>13837</v>
      </c>
      <c r="C98" s="73" t="s">
        <v>8780</v>
      </c>
      <c r="D98" s="74">
        <v>0</v>
      </c>
      <c r="E98" s="69">
        <v>34.449999999999996</v>
      </c>
      <c r="F98" s="75">
        <f t="shared" si="33"/>
        <v>0</v>
      </c>
      <c r="G98" s="76"/>
      <c r="H98" s="69">
        <f t="shared" si="34"/>
        <v>4.87</v>
      </c>
      <c r="I98" s="69">
        <f t="shared" si="34"/>
        <v>29.58</v>
      </c>
      <c r="J98" s="69">
        <f t="shared" si="35"/>
        <v>34.449999999999996</v>
      </c>
      <c r="K98" s="69">
        <v>0</v>
      </c>
      <c r="L98" s="75">
        <f t="shared" si="36"/>
        <v>34.449999999999996</v>
      </c>
      <c r="N98" s="69">
        <v>4.87</v>
      </c>
      <c r="O98" s="69">
        <v>29.58</v>
      </c>
      <c r="P98" s="69">
        <f t="shared" si="37"/>
        <v>34.449999999999996</v>
      </c>
      <c r="Q98" s="63"/>
      <c r="R98" s="69">
        <f t="shared" si="38"/>
        <v>4.87</v>
      </c>
      <c r="S98" s="69">
        <f t="shared" si="38"/>
        <v>29.57</v>
      </c>
      <c r="T98" s="69">
        <f t="shared" si="39"/>
        <v>34.44</v>
      </c>
      <c r="U98" s="69">
        <f t="shared" si="40"/>
        <v>0</v>
      </c>
      <c r="V98" s="77">
        <f t="shared" si="41"/>
        <v>34.44</v>
      </c>
      <c r="X98" s="69">
        <v>4.87</v>
      </c>
      <c r="Y98" s="69">
        <v>29.57</v>
      </c>
      <c r="Z98" s="69">
        <v>34.44</v>
      </c>
      <c r="AA98" s="78"/>
      <c r="AB98" s="79">
        <f t="shared" si="42"/>
        <v>9.9999999999980105E-3</v>
      </c>
    </row>
    <row r="99" spans="1:28" x14ac:dyDescent="0.25">
      <c r="A99" s="71" t="s">
        <v>8846</v>
      </c>
      <c r="B99" s="72" t="s">
        <v>13838</v>
      </c>
      <c r="C99" s="73" t="s">
        <v>8780</v>
      </c>
      <c r="D99" s="74">
        <v>0</v>
      </c>
      <c r="E99" s="69">
        <v>371.6</v>
      </c>
      <c r="F99" s="75">
        <f t="shared" si="33"/>
        <v>0</v>
      </c>
      <c r="G99" s="76"/>
      <c r="H99" s="69">
        <f t="shared" si="34"/>
        <v>160.94</v>
      </c>
      <c r="I99" s="69">
        <f t="shared" si="34"/>
        <v>210.66</v>
      </c>
      <c r="J99" s="69">
        <f t="shared" si="35"/>
        <v>371.6</v>
      </c>
      <c r="K99" s="69">
        <v>0</v>
      </c>
      <c r="L99" s="75">
        <f t="shared" si="36"/>
        <v>371.6</v>
      </c>
      <c r="N99" s="69">
        <v>160.94</v>
      </c>
      <c r="O99" s="69">
        <v>210.66000000000003</v>
      </c>
      <c r="P99" s="69">
        <f t="shared" si="37"/>
        <v>371.6</v>
      </c>
      <c r="Q99" s="63"/>
      <c r="R99" s="69">
        <f t="shared" si="38"/>
        <v>160.94</v>
      </c>
      <c r="S99" s="69">
        <f t="shared" si="38"/>
        <v>210.67</v>
      </c>
      <c r="T99" s="69">
        <f t="shared" si="39"/>
        <v>371.61</v>
      </c>
      <c r="U99" s="69">
        <f t="shared" si="40"/>
        <v>0</v>
      </c>
      <c r="V99" s="77">
        <f t="shared" si="41"/>
        <v>371.61</v>
      </c>
      <c r="X99" s="69">
        <v>160.94</v>
      </c>
      <c r="Y99" s="69">
        <v>210.67</v>
      </c>
      <c r="Z99" s="69">
        <v>371.61</v>
      </c>
      <c r="AA99" s="78"/>
      <c r="AB99" s="79">
        <f t="shared" si="42"/>
        <v>-9.9999999999909051E-3</v>
      </c>
    </row>
    <row r="100" spans="1:28" ht="22.5" x14ac:dyDescent="0.25">
      <c r="A100" s="65" t="s">
        <v>8847</v>
      </c>
      <c r="B100" s="66" t="s">
        <v>13839</v>
      </c>
      <c r="C100" s="67"/>
      <c r="D100" s="74"/>
      <c r="E100" s="69"/>
      <c r="F100" s="75"/>
      <c r="G100" s="76"/>
      <c r="H100" s="69"/>
      <c r="I100" s="69"/>
      <c r="J100" s="69"/>
      <c r="K100" s="69"/>
      <c r="L100" s="75"/>
      <c r="N100" s="69"/>
      <c r="O100" s="69"/>
      <c r="P100" s="69"/>
      <c r="Q100" s="63"/>
      <c r="R100" s="69"/>
      <c r="S100" s="69"/>
      <c r="T100" s="69"/>
      <c r="U100" s="69"/>
      <c r="V100" s="77"/>
      <c r="X100" s="69"/>
      <c r="Y100" s="69"/>
      <c r="Z100" s="69"/>
      <c r="AA100" s="78"/>
      <c r="AB100" s="79">
        <f t="shared" si="42"/>
        <v>0</v>
      </c>
    </row>
    <row r="101" spans="1:28" x14ac:dyDescent="0.25">
      <c r="A101" s="71" t="s">
        <v>8848</v>
      </c>
      <c r="B101" s="72" t="s">
        <v>13840</v>
      </c>
      <c r="C101" s="73" t="s">
        <v>8753</v>
      </c>
      <c r="D101" s="74">
        <v>0</v>
      </c>
      <c r="E101" s="69">
        <v>6214.87</v>
      </c>
      <c r="F101" s="75">
        <f t="shared" ref="F101:F108" si="43">ROUND(D101*E101,2)</f>
        <v>0</v>
      </c>
      <c r="G101" s="76"/>
      <c r="H101" s="69">
        <f t="shared" ref="H101:I108" si="44">ROUND(N101+(N101*$H$2/100),2)</f>
        <v>144.69999999999999</v>
      </c>
      <c r="I101" s="69">
        <f t="shared" si="44"/>
        <v>6070.17</v>
      </c>
      <c r="J101" s="69">
        <f t="shared" ref="J101:J108" si="45">H101+I101</f>
        <v>6214.87</v>
      </c>
      <c r="K101" s="69">
        <v>0</v>
      </c>
      <c r="L101" s="75">
        <f t="shared" ref="L101:L108" si="46">SUM(J101:K101)</f>
        <v>6214.87</v>
      </c>
      <c r="N101" s="69">
        <v>144.69999999999999</v>
      </c>
      <c r="O101" s="69">
        <v>6070.17</v>
      </c>
      <c r="P101" s="69">
        <f t="shared" ref="P101:P108" si="47">SUM(N101:O101)</f>
        <v>6214.87</v>
      </c>
      <c r="Q101" s="63"/>
      <c r="R101" s="69">
        <f t="shared" ref="R101:S108" si="48">X101</f>
        <v>144.69999999999999</v>
      </c>
      <c r="S101" s="69">
        <f t="shared" si="48"/>
        <v>6070.33</v>
      </c>
      <c r="T101" s="69">
        <f t="shared" ref="T101:T108" si="49">R101+S101</f>
        <v>6215.03</v>
      </c>
      <c r="U101" s="69">
        <f t="shared" ref="U101:U108" si="50">ROUND(Z101*$H$2,2)/100</f>
        <v>0</v>
      </c>
      <c r="V101" s="77">
        <f t="shared" ref="V101:V108" si="51">SUM(T101:U101)</f>
        <v>6215.03</v>
      </c>
      <c r="X101" s="69">
        <v>144.69999999999999</v>
      </c>
      <c r="Y101" s="69">
        <v>6070.33</v>
      </c>
      <c r="Z101" s="69">
        <v>6215.03</v>
      </c>
      <c r="AA101" s="78"/>
      <c r="AB101" s="79">
        <f t="shared" si="42"/>
        <v>-0.15999999999985448</v>
      </c>
    </row>
    <row r="102" spans="1:28" x14ac:dyDescent="0.25">
      <c r="A102" s="71" t="s">
        <v>8849</v>
      </c>
      <c r="B102" s="72" t="s">
        <v>13841</v>
      </c>
      <c r="C102" s="73" t="s">
        <v>8753</v>
      </c>
      <c r="D102" s="74">
        <v>0</v>
      </c>
      <c r="E102" s="69">
        <v>8324.3000000000011</v>
      </c>
      <c r="F102" s="75">
        <f t="shared" si="43"/>
        <v>0</v>
      </c>
      <c r="G102" s="76"/>
      <c r="H102" s="69">
        <f t="shared" si="44"/>
        <v>144.69999999999999</v>
      </c>
      <c r="I102" s="69">
        <f t="shared" si="44"/>
        <v>8179.6</v>
      </c>
      <c r="J102" s="69">
        <f t="shared" si="45"/>
        <v>8324.3000000000011</v>
      </c>
      <c r="K102" s="69">
        <v>0</v>
      </c>
      <c r="L102" s="75">
        <f t="shared" si="46"/>
        <v>8324.3000000000011</v>
      </c>
      <c r="N102" s="69">
        <v>144.69999999999999</v>
      </c>
      <c r="O102" s="69">
        <v>8179.6</v>
      </c>
      <c r="P102" s="69">
        <f t="shared" si="47"/>
        <v>8324.3000000000011</v>
      </c>
      <c r="Q102" s="63"/>
      <c r="R102" s="69">
        <f t="shared" si="48"/>
        <v>144.69999999999999</v>
      </c>
      <c r="S102" s="69">
        <f t="shared" si="48"/>
        <v>8179.79</v>
      </c>
      <c r="T102" s="69">
        <f t="shared" si="49"/>
        <v>8324.49</v>
      </c>
      <c r="U102" s="69">
        <f t="shared" si="50"/>
        <v>0</v>
      </c>
      <c r="V102" s="77">
        <f t="shared" si="51"/>
        <v>8324.49</v>
      </c>
      <c r="X102" s="69">
        <v>144.69999999999999</v>
      </c>
      <c r="Y102" s="69">
        <v>8179.79</v>
      </c>
      <c r="Z102" s="69">
        <v>8324.49</v>
      </c>
      <c r="AA102" s="78"/>
      <c r="AB102" s="79">
        <f t="shared" si="42"/>
        <v>-0.18999999999869033</v>
      </c>
    </row>
    <row r="103" spans="1:28" x14ac:dyDescent="0.25">
      <c r="A103" s="71" t="s">
        <v>8850</v>
      </c>
      <c r="B103" s="72" t="s">
        <v>13842</v>
      </c>
      <c r="C103" s="73" t="s">
        <v>8753</v>
      </c>
      <c r="D103" s="74">
        <v>0</v>
      </c>
      <c r="E103" s="69">
        <v>7387.79</v>
      </c>
      <c r="F103" s="75">
        <f t="shared" si="43"/>
        <v>0</v>
      </c>
      <c r="G103" s="76"/>
      <c r="H103" s="69">
        <f t="shared" si="44"/>
        <v>144.69999999999999</v>
      </c>
      <c r="I103" s="69">
        <f t="shared" si="44"/>
        <v>7243.09</v>
      </c>
      <c r="J103" s="69">
        <f t="shared" si="45"/>
        <v>7387.79</v>
      </c>
      <c r="K103" s="69">
        <v>0</v>
      </c>
      <c r="L103" s="75">
        <f t="shared" si="46"/>
        <v>7387.79</v>
      </c>
      <c r="N103" s="69">
        <v>144.69999999999999</v>
      </c>
      <c r="O103" s="69">
        <v>7243.09</v>
      </c>
      <c r="P103" s="69">
        <f t="shared" si="47"/>
        <v>7387.79</v>
      </c>
      <c r="Q103" s="63"/>
      <c r="R103" s="69">
        <f t="shared" si="48"/>
        <v>144.69999999999999</v>
      </c>
      <c r="S103" s="69">
        <f t="shared" si="48"/>
        <v>7243.23</v>
      </c>
      <c r="T103" s="69">
        <f t="shared" si="49"/>
        <v>7387.9299999999994</v>
      </c>
      <c r="U103" s="69">
        <f t="shared" si="50"/>
        <v>0</v>
      </c>
      <c r="V103" s="77">
        <f t="shared" si="51"/>
        <v>7387.9299999999994</v>
      </c>
      <c r="X103" s="69">
        <v>144.69999999999999</v>
      </c>
      <c r="Y103" s="69">
        <v>7243.23</v>
      </c>
      <c r="Z103" s="69">
        <v>7387.93</v>
      </c>
      <c r="AA103" s="78"/>
      <c r="AB103" s="79">
        <f t="shared" si="42"/>
        <v>-0.14000000000032742</v>
      </c>
    </row>
    <row r="104" spans="1:28" x14ac:dyDescent="0.25">
      <c r="A104" s="71" t="s">
        <v>8851</v>
      </c>
      <c r="B104" s="72" t="s">
        <v>13843</v>
      </c>
      <c r="C104" s="73" t="s">
        <v>8753</v>
      </c>
      <c r="D104" s="74">
        <v>0</v>
      </c>
      <c r="E104" s="69">
        <v>17126.330000000002</v>
      </c>
      <c r="F104" s="75">
        <f t="shared" si="43"/>
        <v>0</v>
      </c>
      <c r="G104" s="76"/>
      <c r="H104" s="69">
        <f t="shared" si="44"/>
        <v>417.7</v>
      </c>
      <c r="I104" s="69">
        <f t="shared" si="44"/>
        <v>16708.63</v>
      </c>
      <c r="J104" s="69">
        <f t="shared" si="45"/>
        <v>17126.330000000002</v>
      </c>
      <c r="K104" s="69">
        <v>0</v>
      </c>
      <c r="L104" s="75">
        <f t="shared" si="46"/>
        <v>17126.330000000002</v>
      </c>
      <c r="N104" s="69">
        <v>417.7</v>
      </c>
      <c r="O104" s="69">
        <v>16708.63</v>
      </c>
      <c r="P104" s="69">
        <f t="shared" si="47"/>
        <v>17126.330000000002</v>
      </c>
      <c r="Q104" s="63"/>
      <c r="R104" s="69">
        <f t="shared" si="48"/>
        <v>417.7</v>
      </c>
      <c r="S104" s="69">
        <f t="shared" si="48"/>
        <v>16709.12</v>
      </c>
      <c r="T104" s="69">
        <f t="shared" si="49"/>
        <v>17126.82</v>
      </c>
      <c r="U104" s="69">
        <f t="shared" si="50"/>
        <v>0</v>
      </c>
      <c r="V104" s="77">
        <f t="shared" si="51"/>
        <v>17126.82</v>
      </c>
      <c r="X104" s="69">
        <v>417.7</v>
      </c>
      <c r="Y104" s="69">
        <v>16709.12</v>
      </c>
      <c r="Z104" s="69">
        <v>17126.82</v>
      </c>
      <c r="AA104" s="78"/>
      <c r="AB104" s="79">
        <f t="shared" si="42"/>
        <v>-0.48999999999796273</v>
      </c>
    </row>
    <row r="105" spans="1:28" ht="22.5" x14ac:dyDescent="0.25">
      <c r="A105" s="71" t="s">
        <v>8852</v>
      </c>
      <c r="B105" s="72" t="s">
        <v>13844</v>
      </c>
      <c r="C105" s="73" t="s">
        <v>8753</v>
      </c>
      <c r="D105" s="74">
        <v>0</v>
      </c>
      <c r="E105" s="69">
        <v>26078.210000000003</v>
      </c>
      <c r="F105" s="75">
        <f t="shared" si="43"/>
        <v>0</v>
      </c>
      <c r="G105" s="76"/>
      <c r="H105" s="69">
        <f t="shared" si="44"/>
        <v>417.7</v>
      </c>
      <c r="I105" s="69">
        <f t="shared" si="44"/>
        <v>25660.51</v>
      </c>
      <c r="J105" s="69">
        <f t="shared" si="45"/>
        <v>26078.21</v>
      </c>
      <c r="K105" s="69">
        <v>0</v>
      </c>
      <c r="L105" s="75">
        <f t="shared" si="46"/>
        <v>26078.21</v>
      </c>
      <c r="N105" s="69">
        <v>417.7</v>
      </c>
      <c r="O105" s="69">
        <v>25660.510000000002</v>
      </c>
      <c r="P105" s="69">
        <f t="shared" si="47"/>
        <v>26078.210000000003</v>
      </c>
      <c r="Q105" s="63"/>
      <c r="R105" s="69">
        <f t="shared" si="48"/>
        <v>417.7</v>
      </c>
      <c r="S105" s="69">
        <f t="shared" si="48"/>
        <v>25661.26</v>
      </c>
      <c r="T105" s="69">
        <f t="shared" si="49"/>
        <v>26078.959999999999</v>
      </c>
      <c r="U105" s="69">
        <f t="shared" si="50"/>
        <v>0</v>
      </c>
      <c r="V105" s="77">
        <f t="shared" si="51"/>
        <v>26078.959999999999</v>
      </c>
      <c r="X105" s="69">
        <v>417.7</v>
      </c>
      <c r="Y105" s="69">
        <v>25661.26</v>
      </c>
      <c r="Z105" s="69">
        <v>26078.959999999999</v>
      </c>
      <c r="AA105" s="78"/>
      <c r="AB105" s="79">
        <f t="shared" si="42"/>
        <v>-0.74999999999636202</v>
      </c>
    </row>
    <row r="106" spans="1:28" x14ac:dyDescent="0.25">
      <c r="A106" s="83" t="s">
        <v>8853</v>
      </c>
      <c r="B106" s="72" t="s">
        <v>13845</v>
      </c>
      <c r="C106" s="73" t="s">
        <v>8753</v>
      </c>
      <c r="D106" s="74">
        <v>0</v>
      </c>
      <c r="E106" s="69">
        <v>10612.84</v>
      </c>
      <c r="F106" s="75">
        <f t="shared" si="43"/>
        <v>0</v>
      </c>
      <c r="G106" s="76"/>
      <c r="H106" s="69">
        <f t="shared" si="44"/>
        <v>417.7</v>
      </c>
      <c r="I106" s="69">
        <f t="shared" si="44"/>
        <v>10195.14</v>
      </c>
      <c r="J106" s="69">
        <f t="shared" si="45"/>
        <v>10612.84</v>
      </c>
      <c r="K106" s="69">
        <v>0</v>
      </c>
      <c r="L106" s="75">
        <f t="shared" si="46"/>
        <v>10612.84</v>
      </c>
      <c r="N106" s="69">
        <v>417.7</v>
      </c>
      <c r="O106" s="69">
        <v>10195.14</v>
      </c>
      <c r="P106" s="69">
        <f t="shared" si="47"/>
        <v>10612.84</v>
      </c>
      <c r="Q106" s="63"/>
      <c r="R106" s="69">
        <f t="shared" si="48"/>
        <v>417.7</v>
      </c>
      <c r="S106" s="69">
        <f t="shared" si="48"/>
        <v>10195.41</v>
      </c>
      <c r="T106" s="69">
        <f t="shared" si="49"/>
        <v>10613.11</v>
      </c>
      <c r="U106" s="69">
        <f t="shared" si="50"/>
        <v>0</v>
      </c>
      <c r="V106" s="77">
        <f t="shared" si="51"/>
        <v>10613.11</v>
      </c>
      <c r="X106" s="69">
        <v>417.7</v>
      </c>
      <c r="Y106" s="69">
        <v>10195.41</v>
      </c>
      <c r="Z106" s="69">
        <v>10613.11</v>
      </c>
      <c r="AA106" s="78"/>
      <c r="AB106" s="79">
        <f t="shared" si="42"/>
        <v>-0.27000000000043656</v>
      </c>
    </row>
    <row r="107" spans="1:28" x14ac:dyDescent="0.25">
      <c r="A107" s="83" t="s">
        <v>8854</v>
      </c>
      <c r="B107" s="72" t="s">
        <v>13846</v>
      </c>
      <c r="C107" s="73" t="s">
        <v>8753</v>
      </c>
      <c r="D107" s="74">
        <v>0</v>
      </c>
      <c r="E107" s="69">
        <v>12583.04</v>
      </c>
      <c r="F107" s="75">
        <f t="shared" si="43"/>
        <v>0</v>
      </c>
      <c r="G107" s="76"/>
      <c r="H107" s="69">
        <f t="shared" si="44"/>
        <v>339.7</v>
      </c>
      <c r="I107" s="69">
        <f t="shared" si="44"/>
        <v>12243.34</v>
      </c>
      <c r="J107" s="69">
        <f t="shared" si="45"/>
        <v>12583.04</v>
      </c>
      <c r="K107" s="69">
        <v>0</v>
      </c>
      <c r="L107" s="75">
        <f t="shared" si="46"/>
        <v>12583.04</v>
      </c>
      <c r="N107" s="69">
        <v>339.7</v>
      </c>
      <c r="O107" s="69">
        <v>12243.34</v>
      </c>
      <c r="P107" s="69">
        <f t="shared" si="47"/>
        <v>12583.04</v>
      </c>
      <c r="Q107" s="63"/>
      <c r="R107" s="69">
        <f t="shared" si="48"/>
        <v>339.7</v>
      </c>
      <c r="S107" s="69">
        <f t="shared" si="48"/>
        <v>12243.65</v>
      </c>
      <c r="T107" s="69">
        <f t="shared" si="49"/>
        <v>12583.35</v>
      </c>
      <c r="U107" s="69">
        <f t="shared" si="50"/>
        <v>0</v>
      </c>
      <c r="V107" s="77">
        <f t="shared" si="51"/>
        <v>12583.35</v>
      </c>
      <c r="X107" s="69">
        <v>339.7</v>
      </c>
      <c r="Y107" s="69">
        <v>12243.65</v>
      </c>
      <c r="Z107" s="69">
        <v>12583.35</v>
      </c>
      <c r="AA107" s="78"/>
      <c r="AB107" s="79">
        <f t="shared" si="42"/>
        <v>-0.30999999999949068</v>
      </c>
    </row>
    <row r="108" spans="1:28" x14ac:dyDescent="0.25">
      <c r="A108" s="83" t="s">
        <v>8855</v>
      </c>
      <c r="B108" s="72" t="s">
        <v>13847</v>
      </c>
      <c r="C108" s="73" t="s">
        <v>8753</v>
      </c>
      <c r="D108" s="74">
        <v>0</v>
      </c>
      <c r="E108" s="69">
        <v>20042.460000000003</v>
      </c>
      <c r="F108" s="75">
        <f t="shared" si="43"/>
        <v>0</v>
      </c>
      <c r="G108" s="28"/>
      <c r="H108" s="69">
        <f t="shared" si="44"/>
        <v>207.1</v>
      </c>
      <c r="I108" s="69">
        <f t="shared" si="44"/>
        <v>19835.36</v>
      </c>
      <c r="J108" s="69">
        <f t="shared" si="45"/>
        <v>20042.46</v>
      </c>
      <c r="K108" s="69">
        <v>0</v>
      </c>
      <c r="L108" s="75">
        <f t="shared" si="46"/>
        <v>20042.46</v>
      </c>
      <c r="N108" s="69">
        <v>207.1</v>
      </c>
      <c r="O108" s="69">
        <v>19835.36</v>
      </c>
      <c r="P108" s="69">
        <f t="shared" si="47"/>
        <v>20042.46</v>
      </c>
      <c r="Q108" s="63"/>
      <c r="R108" s="69">
        <f t="shared" si="48"/>
        <v>207.1</v>
      </c>
      <c r="S108" s="69">
        <f t="shared" si="48"/>
        <v>19835.86</v>
      </c>
      <c r="T108" s="69">
        <f t="shared" si="49"/>
        <v>20042.96</v>
      </c>
      <c r="U108" s="69">
        <f t="shared" si="50"/>
        <v>0</v>
      </c>
      <c r="V108" s="77">
        <f t="shared" si="51"/>
        <v>20042.96</v>
      </c>
      <c r="X108" s="69">
        <v>207.1</v>
      </c>
      <c r="Y108" s="69">
        <v>19835.86</v>
      </c>
      <c r="Z108" s="69">
        <v>20042.96</v>
      </c>
      <c r="AA108" s="78"/>
      <c r="AB108" s="79">
        <f t="shared" si="42"/>
        <v>-0.5</v>
      </c>
    </row>
    <row r="109" spans="1:28" s="33" customFormat="1" ht="33.75" x14ac:dyDescent="0.25">
      <c r="A109" s="65" t="s">
        <v>8856</v>
      </c>
      <c r="B109" s="66" t="s">
        <v>13848</v>
      </c>
      <c r="C109" s="67"/>
      <c r="D109" s="74"/>
      <c r="E109" s="69"/>
      <c r="F109" s="75"/>
      <c r="G109" s="76"/>
      <c r="H109" s="69"/>
      <c r="I109" s="69"/>
      <c r="J109" s="69"/>
      <c r="K109" s="69"/>
      <c r="L109" s="75"/>
      <c r="N109" s="69"/>
      <c r="O109" s="69"/>
      <c r="P109" s="69"/>
      <c r="Q109" s="63"/>
      <c r="R109" s="69"/>
      <c r="S109" s="69"/>
      <c r="T109" s="69"/>
      <c r="U109" s="69"/>
      <c r="V109" s="77"/>
      <c r="X109" s="69"/>
      <c r="Y109" s="69"/>
      <c r="Z109" s="69"/>
      <c r="AA109" s="78"/>
      <c r="AB109" s="79">
        <f t="shared" si="42"/>
        <v>0</v>
      </c>
    </row>
    <row r="110" spans="1:28" ht="33.75" x14ac:dyDescent="0.25">
      <c r="A110" s="71" t="s">
        <v>8857</v>
      </c>
      <c r="B110" s="72" t="s">
        <v>13849</v>
      </c>
      <c r="C110" s="73" t="s">
        <v>8778</v>
      </c>
      <c r="D110" s="74">
        <v>0</v>
      </c>
      <c r="E110" s="69">
        <v>8382.84</v>
      </c>
      <c r="F110" s="75">
        <f t="shared" ref="F110:F168" si="52">ROUND(D110*E110,2)</f>
        <v>0</v>
      </c>
      <c r="G110" s="76"/>
      <c r="H110" s="69">
        <f t="shared" ref="H110:I141" si="53">ROUND(N110+(N110*$H$2/100),2)</f>
        <v>8382.84</v>
      </c>
      <c r="I110" s="69">
        <f t="shared" si="53"/>
        <v>0</v>
      </c>
      <c r="J110" s="69">
        <f t="shared" ref="J110:J168" si="54">H110+I110</f>
        <v>8382.84</v>
      </c>
      <c r="K110" s="69">
        <v>0</v>
      </c>
      <c r="L110" s="75">
        <f t="shared" ref="L110:L168" si="55">SUM(J110:K110)</f>
        <v>8382.84</v>
      </c>
      <c r="N110" s="69">
        <v>8382.84</v>
      </c>
      <c r="O110" s="69">
        <v>0</v>
      </c>
      <c r="P110" s="69">
        <f t="shared" ref="P110:P168" si="56">SUM(N110:O110)</f>
        <v>8382.84</v>
      </c>
      <c r="Q110" s="63"/>
      <c r="R110" s="69">
        <f t="shared" ref="R110:S141" si="57">X110</f>
        <v>8382.84</v>
      </c>
      <c r="S110" s="69">
        <f t="shared" si="57"/>
        <v>0</v>
      </c>
      <c r="T110" s="69">
        <f t="shared" ref="T110:T168" si="58">R110+S110</f>
        <v>8382.84</v>
      </c>
      <c r="U110" s="69">
        <f t="shared" ref="U110:U168" si="59">ROUND(Z110*$H$2,2)/100</f>
        <v>0</v>
      </c>
      <c r="V110" s="77">
        <f t="shared" ref="V110:V168" si="60">SUM(T110:U110)</f>
        <v>8382.84</v>
      </c>
      <c r="X110" s="69">
        <v>8382.84</v>
      </c>
      <c r="Y110" s="69">
        <v>0</v>
      </c>
      <c r="Z110" s="69">
        <v>8382.84</v>
      </c>
      <c r="AA110" s="78"/>
      <c r="AB110" s="79">
        <f t="shared" si="42"/>
        <v>0</v>
      </c>
    </row>
    <row r="111" spans="1:28" ht="33.75" x14ac:dyDescent="0.25">
      <c r="A111" s="71" t="s">
        <v>8858</v>
      </c>
      <c r="B111" s="72" t="s">
        <v>13850</v>
      </c>
      <c r="C111" s="73" t="s">
        <v>8778</v>
      </c>
      <c r="D111" s="74">
        <v>0</v>
      </c>
      <c r="E111" s="69">
        <v>10542.95</v>
      </c>
      <c r="F111" s="75">
        <f t="shared" si="52"/>
        <v>0</v>
      </c>
      <c r="G111" s="76"/>
      <c r="H111" s="69">
        <f t="shared" si="53"/>
        <v>10542.95</v>
      </c>
      <c r="I111" s="69">
        <f t="shared" si="53"/>
        <v>0</v>
      </c>
      <c r="J111" s="69">
        <f t="shared" si="54"/>
        <v>10542.95</v>
      </c>
      <c r="K111" s="69">
        <v>0</v>
      </c>
      <c r="L111" s="75">
        <f t="shared" si="55"/>
        <v>10542.95</v>
      </c>
      <c r="N111" s="69">
        <v>10542.95</v>
      </c>
      <c r="O111" s="69">
        <v>0</v>
      </c>
      <c r="P111" s="69">
        <f t="shared" si="56"/>
        <v>10542.95</v>
      </c>
      <c r="Q111" s="63"/>
      <c r="R111" s="69">
        <f t="shared" si="57"/>
        <v>10542.95</v>
      </c>
      <c r="S111" s="69">
        <f t="shared" si="57"/>
        <v>0</v>
      </c>
      <c r="T111" s="69">
        <f t="shared" si="58"/>
        <v>10542.95</v>
      </c>
      <c r="U111" s="69">
        <f t="shared" si="59"/>
        <v>0</v>
      </c>
      <c r="V111" s="77">
        <f t="shared" si="60"/>
        <v>10542.95</v>
      </c>
      <c r="X111" s="69">
        <v>10542.95</v>
      </c>
      <c r="Y111" s="69">
        <v>0</v>
      </c>
      <c r="Z111" s="69">
        <v>10542.95</v>
      </c>
      <c r="AA111" s="78"/>
      <c r="AB111" s="79">
        <f t="shared" si="42"/>
        <v>0</v>
      </c>
    </row>
    <row r="112" spans="1:28" ht="22.5" x14ac:dyDescent="0.25">
      <c r="A112" s="71" t="s">
        <v>8859</v>
      </c>
      <c r="B112" s="72" t="s">
        <v>13851</v>
      </c>
      <c r="C112" s="73" t="s">
        <v>8778</v>
      </c>
      <c r="D112" s="74">
        <v>0</v>
      </c>
      <c r="E112" s="69">
        <v>15396.56</v>
      </c>
      <c r="F112" s="75">
        <f t="shared" si="52"/>
        <v>0</v>
      </c>
      <c r="G112" s="76"/>
      <c r="H112" s="69">
        <f t="shared" si="53"/>
        <v>15396.56</v>
      </c>
      <c r="I112" s="69">
        <f t="shared" si="53"/>
        <v>0</v>
      </c>
      <c r="J112" s="69">
        <f t="shared" si="54"/>
        <v>15396.56</v>
      </c>
      <c r="K112" s="69">
        <v>0</v>
      </c>
      <c r="L112" s="75">
        <f t="shared" si="55"/>
        <v>15396.56</v>
      </c>
      <c r="N112" s="69">
        <v>15396.56</v>
      </c>
      <c r="O112" s="69">
        <v>0</v>
      </c>
      <c r="P112" s="69">
        <f t="shared" si="56"/>
        <v>15396.56</v>
      </c>
      <c r="Q112" s="63"/>
      <c r="R112" s="69">
        <f t="shared" si="57"/>
        <v>15396.56</v>
      </c>
      <c r="S112" s="69">
        <f t="shared" si="57"/>
        <v>0</v>
      </c>
      <c r="T112" s="69">
        <f t="shared" si="58"/>
        <v>15396.56</v>
      </c>
      <c r="U112" s="69">
        <f t="shared" si="59"/>
        <v>0</v>
      </c>
      <c r="V112" s="77">
        <f t="shared" si="60"/>
        <v>15396.56</v>
      </c>
      <c r="X112" s="69">
        <v>15396.56</v>
      </c>
      <c r="Y112" s="69">
        <v>0</v>
      </c>
      <c r="Z112" s="69">
        <v>15396.56</v>
      </c>
      <c r="AA112" s="78"/>
      <c r="AB112" s="79">
        <f t="shared" si="42"/>
        <v>0</v>
      </c>
    </row>
    <row r="113" spans="1:28" ht="33.75" x14ac:dyDescent="0.25">
      <c r="A113" s="71" t="s">
        <v>8860</v>
      </c>
      <c r="B113" s="72" t="s">
        <v>13852</v>
      </c>
      <c r="C113" s="73" t="s">
        <v>8808</v>
      </c>
      <c r="D113" s="74">
        <v>0</v>
      </c>
      <c r="E113" s="69">
        <v>378.81</v>
      </c>
      <c r="F113" s="75">
        <f t="shared" si="52"/>
        <v>0</v>
      </c>
      <c r="G113" s="76"/>
      <c r="H113" s="69">
        <f t="shared" si="53"/>
        <v>378.81</v>
      </c>
      <c r="I113" s="69">
        <f t="shared" si="53"/>
        <v>0</v>
      </c>
      <c r="J113" s="69">
        <f t="shared" si="54"/>
        <v>378.81</v>
      </c>
      <c r="K113" s="69">
        <v>0</v>
      </c>
      <c r="L113" s="75">
        <f t="shared" si="55"/>
        <v>378.81</v>
      </c>
      <c r="N113" s="69">
        <v>378.81</v>
      </c>
      <c r="O113" s="69">
        <v>0</v>
      </c>
      <c r="P113" s="69">
        <f t="shared" si="56"/>
        <v>378.81</v>
      </c>
      <c r="Q113" s="63"/>
      <c r="R113" s="69">
        <f t="shared" si="57"/>
        <v>378.81</v>
      </c>
      <c r="S113" s="69">
        <f t="shared" si="57"/>
        <v>0</v>
      </c>
      <c r="T113" s="69">
        <f t="shared" si="58"/>
        <v>378.81</v>
      </c>
      <c r="U113" s="69">
        <f t="shared" si="59"/>
        <v>0</v>
      </c>
      <c r="V113" s="77">
        <f t="shared" si="60"/>
        <v>378.81</v>
      </c>
      <c r="X113" s="69">
        <v>378.81</v>
      </c>
      <c r="Y113" s="69">
        <v>0</v>
      </c>
      <c r="Z113" s="69">
        <v>378.81</v>
      </c>
      <c r="AA113" s="78"/>
      <c r="AB113" s="79">
        <f t="shared" si="42"/>
        <v>0</v>
      </c>
    </row>
    <row r="114" spans="1:28" ht="33.75" x14ac:dyDescent="0.25">
      <c r="A114" s="71" t="s">
        <v>8861</v>
      </c>
      <c r="B114" s="72" t="s">
        <v>13853</v>
      </c>
      <c r="C114" s="73" t="s">
        <v>8808</v>
      </c>
      <c r="D114" s="74">
        <v>0</v>
      </c>
      <c r="E114" s="69">
        <v>403.03</v>
      </c>
      <c r="F114" s="75">
        <f t="shared" si="52"/>
        <v>0</v>
      </c>
      <c r="G114" s="76"/>
      <c r="H114" s="69">
        <f t="shared" si="53"/>
        <v>403.03</v>
      </c>
      <c r="I114" s="69">
        <f t="shared" si="53"/>
        <v>0</v>
      </c>
      <c r="J114" s="69">
        <f t="shared" si="54"/>
        <v>403.03</v>
      </c>
      <c r="K114" s="69">
        <v>0</v>
      </c>
      <c r="L114" s="75">
        <f t="shared" si="55"/>
        <v>403.03</v>
      </c>
      <c r="N114" s="69">
        <v>403.03</v>
      </c>
      <c r="O114" s="69">
        <v>0</v>
      </c>
      <c r="P114" s="69">
        <f t="shared" si="56"/>
        <v>403.03</v>
      </c>
      <c r="Q114" s="63"/>
      <c r="R114" s="69">
        <f t="shared" si="57"/>
        <v>403.03</v>
      </c>
      <c r="S114" s="69">
        <f t="shared" si="57"/>
        <v>0</v>
      </c>
      <c r="T114" s="69">
        <f t="shared" si="58"/>
        <v>403.03</v>
      </c>
      <c r="U114" s="69">
        <f t="shared" si="59"/>
        <v>0</v>
      </c>
      <c r="V114" s="77">
        <f t="shared" si="60"/>
        <v>403.03</v>
      </c>
      <c r="X114" s="69">
        <v>403.03</v>
      </c>
      <c r="Y114" s="69">
        <v>0</v>
      </c>
      <c r="Z114" s="69">
        <v>403.03</v>
      </c>
      <c r="AA114" s="78"/>
      <c r="AB114" s="79">
        <f t="shared" si="42"/>
        <v>0</v>
      </c>
    </row>
    <row r="115" spans="1:28" ht="33.75" x14ac:dyDescent="0.25">
      <c r="A115" s="71" t="s">
        <v>8862</v>
      </c>
      <c r="B115" s="72" t="s">
        <v>13854</v>
      </c>
      <c r="C115" s="73" t="s">
        <v>8808</v>
      </c>
      <c r="D115" s="74">
        <v>0</v>
      </c>
      <c r="E115" s="69">
        <v>520.1</v>
      </c>
      <c r="F115" s="75">
        <f t="shared" si="52"/>
        <v>0</v>
      </c>
      <c r="G115" s="76"/>
      <c r="H115" s="69">
        <f t="shared" si="53"/>
        <v>520.1</v>
      </c>
      <c r="I115" s="69">
        <f t="shared" si="53"/>
        <v>0</v>
      </c>
      <c r="J115" s="69">
        <f t="shared" si="54"/>
        <v>520.1</v>
      </c>
      <c r="K115" s="69">
        <v>0</v>
      </c>
      <c r="L115" s="75">
        <f t="shared" si="55"/>
        <v>520.1</v>
      </c>
      <c r="N115" s="69">
        <v>520.1</v>
      </c>
      <c r="O115" s="69">
        <v>0</v>
      </c>
      <c r="P115" s="69">
        <f t="shared" si="56"/>
        <v>520.1</v>
      </c>
      <c r="Q115" s="63"/>
      <c r="R115" s="69">
        <f t="shared" si="57"/>
        <v>520.1</v>
      </c>
      <c r="S115" s="69">
        <f t="shared" si="57"/>
        <v>0</v>
      </c>
      <c r="T115" s="69">
        <f t="shared" si="58"/>
        <v>520.1</v>
      </c>
      <c r="U115" s="69">
        <f t="shared" si="59"/>
        <v>0</v>
      </c>
      <c r="V115" s="77">
        <f t="shared" si="60"/>
        <v>520.1</v>
      </c>
      <c r="X115" s="69">
        <v>520.1</v>
      </c>
      <c r="Y115" s="69">
        <v>0</v>
      </c>
      <c r="Z115" s="69">
        <v>520.1</v>
      </c>
      <c r="AA115" s="78"/>
      <c r="AB115" s="79">
        <f t="shared" si="42"/>
        <v>0</v>
      </c>
    </row>
    <row r="116" spans="1:28" ht="33.75" x14ac:dyDescent="0.25">
      <c r="A116" s="71" t="s">
        <v>8863</v>
      </c>
      <c r="B116" s="72" t="s">
        <v>13855</v>
      </c>
      <c r="C116" s="73" t="s">
        <v>8808</v>
      </c>
      <c r="D116" s="74">
        <v>0</v>
      </c>
      <c r="E116" s="69">
        <v>750.21</v>
      </c>
      <c r="F116" s="75">
        <f t="shared" si="52"/>
        <v>0</v>
      </c>
      <c r="G116" s="76"/>
      <c r="H116" s="69">
        <f t="shared" si="53"/>
        <v>750.21</v>
      </c>
      <c r="I116" s="69">
        <f t="shared" si="53"/>
        <v>0</v>
      </c>
      <c r="J116" s="69">
        <f t="shared" si="54"/>
        <v>750.21</v>
      </c>
      <c r="K116" s="69">
        <v>0</v>
      </c>
      <c r="L116" s="75">
        <f t="shared" si="55"/>
        <v>750.21</v>
      </c>
      <c r="M116" s="42"/>
      <c r="N116" s="69">
        <v>750.21</v>
      </c>
      <c r="O116" s="69">
        <v>0</v>
      </c>
      <c r="P116" s="69">
        <f t="shared" si="56"/>
        <v>750.21</v>
      </c>
      <c r="Q116" s="63"/>
      <c r="R116" s="69">
        <f t="shared" si="57"/>
        <v>750.21</v>
      </c>
      <c r="S116" s="69">
        <f t="shared" si="57"/>
        <v>0</v>
      </c>
      <c r="T116" s="69">
        <f t="shared" si="58"/>
        <v>750.21</v>
      </c>
      <c r="U116" s="69">
        <f t="shared" si="59"/>
        <v>0</v>
      </c>
      <c r="V116" s="77">
        <f t="shared" si="60"/>
        <v>750.21</v>
      </c>
      <c r="W116" s="42"/>
      <c r="X116" s="69">
        <v>750.21</v>
      </c>
      <c r="Y116" s="69">
        <v>0</v>
      </c>
      <c r="Z116" s="69">
        <v>750.21</v>
      </c>
      <c r="AA116" s="78"/>
      <c r="AB116" s="79">
        <f t="shared" si="42"/>
        <v>0</v>
      </c>
    </row>
    <row r="117" spans="1:28" ht="33.75" x14ac:dyDescent="0.25">
      <c r="A117" s="71" t="s">
        <v>8864</v>
      </c>
      <c r="B117" s="72" t="s">
        <v>13856</v>
      </c>
      <c r="C117" s="73" t="s">
        <v>8808</v>
      </c>
      <c r="D117" s="74">
        <v>0</v>
      </c>
      <c r="E117" s="69">
        <v>917.09</v>
      </c>
      <c r="F117" s="75">
        <f t="shared" si="52"/>
        <v>0</v>
      </c>
      <c r="G117" s="76"/>
      <c r="H117" s="69">
        <f t="shared" si="53"/>
        <v>917.09</v>
      </c>
      <c r="I117" s="69">
        <f t="shared" si="53"/>
        <v>0</v>
      </c>
      <c r="J117" s="69">
        <f t="shared" si="54"/>
        <v>917.09</v>
      </c>
      <c r="K117" s="69">
        <v>0</v>
      </c>
      <c r="L117" s="75">
        <f t="shared" si="55"/>
        <v>917.09</v>
      </c>
      <c r="N117" s="69">
        <v>917.09</v>
      </c>
      <c r="O117" s="69">
        <v>0</v>
      </c>
      <c r="P117" s="69">
        <f t="shared" si="56"/>
        <v>917.09</v>
      </c>
      <c r="Q117" s="63"/>
      <c r="R117" s="69">
        <f t="shared" si="57"/>
        <v>917.09</v>
      </c>
      <c r="S117" s="69">
        <f t="shared" si="57"/>
        <v>0</v>
      </c>
      <c r="T117" s="69">
        <f t="shared" si="58"/>
        <v>917.09</v>
      </c>
      <c r="U117" s="69">
        <f t="shared" si="59"/>
        <v>0</v>
      </c>
      <c r="V117" s="77">
        <f t="shared" si="60"/>
        <v>917.09</v>
      </c>
      <c r="X117" s="69">
        <v>917.09</v>
      </c>
      <c r="Y117" s="69">
        <v>0</v>
      </c>
      <c r="Z117" s="69">
        <v>917.09</v>
      </c>
      <c r="AA117" s="78"/>
      <c r="AB117" s="79">
        <f t="shared" si="42"/>
        <v>0</v>
      </c>
    </row>
    <row r="118" spans="1:28" ht="33.75" x14ac:dyDescent="0.25">
      <c r="A118" s="71" t="s">
        <v>8865</v>
      </c>
      <c r="B118" s="72" t="s">
        <v>13857</v>
      </c>
      <c r="C118" s="73" t="s">
        <v>8808</v>
      </c>
      <c r="D118" s="74">
        <v>0</v>
      </c>
      <c r="E118" s="69">
        <v>1158.05</v>
      </c>
      <c r="F118" s="75">
        <f t="shared" si="52"/>
        <v>0</v>
      </c>
      <c r="G118" s="76"/>
      <c r="H118" s="69">
        <f t="shared" si="53"/>
        <v>1158.05</v>
      </c>
      <c r="I118" s="69">
        <f t="shared" si="53"/>
        <v>0</v>
      </c>
      <c r="J118" s="69">
        <f t="shared" si="54"/>
        <v>1158.05</v>
      </c>
      <c r="K118" s="69">
        <v>0</v>
      </c>
      <c r="L118" s="75">
        <f t="shared" si="55"/>
        <v>1158.05</v>
      </c>
      <c r="N118" s="69">
        <v>1158.05</v>
      </c>
      <c r="O118" s="69">
        <v>0</v>
      </c>
      <c r="P118" s="69">
        <f t="shared" si="56"/>
        <v>1158.05</v>
      </c>
      <c r="Q118" s="63"/>
      <c r="R118" s="69">
        <f t="shared" si="57"/>
        <v>1158.05</v>
      </c>
      <c r="S118" s="69">
        <f t="shared" si="57"/>
        <v>0</v>
      </c>
      <c r="T118" s="69">
        <f t="shared" si="58"/>
        <v>1158.05</v>
      </c>
      <c r="U118" s="69">
        <f t="shared" si="59"/>
        <v>0</v>
      </c>
      <c r="V118" s="77">
        <f t="shared" si="60"/>
        <v>1158.05</v>
      </c>
      <c r="X118" s="69">
        <v>1158.05</v>
      </c>
      <c r="Y118" s="69">
        <v>0</v>
      </c>
      <c r="Z118" s="69">
        <v>1158.05</v>
      </c>
      <c r="AA118" s="78"/>
      <c r="AB118" s="79">
        <f t="shared" si="42"/>
        <v>0</v>
      </c>
    </row>
    <row r="119" spans="1:28" ht="33.75" x14ac:dyDescent="0.25">
      <c r="A119" s="71" t="s">
        <v>8866</v>
      </c>
      <c r="B119" s="72" t="s">
        <v>13858</v>
      </c>
      <c r="C119" s="73" t="s">
        <v>8808</v>
      </c>
      <c r="D119" s="74">
        <v>0</v>
      </c>
      <c r="E119" s="69">
        <v>1131.06</v>
      </c>
      <c r="F119" s="75">
        <f t="shared" si="52"/>
        <v>0</v>
      </c>
      <c r="G119" s="76"/>
      <c r="H119" s="69">
        <f t="shared" si="53"/>
        <v>1131.06</v>
      </c>
      <c r="I119" s="69">
        <f t="shared" si="53"/>
        <v>0</v>
      </c>
      <c r="J119" s="69">
        <f t="shared" si="54"/>
        <v>1131.06</v>
      </c>
      <c r="K119" s="69">
        <v>0</v>
      </c>
      <c r="L119" s="75">
        <f t="shared" si="55"/>
        <v>1131.06</v>
      </c>
      <c r="N119" s="69">
        <v>1131.06</v>
      </c>
      <c r="O119" s="69">
        <v>0</v>
      </c>
      <c r="P119" s="69">
        <f t="shared" si="56"/>
        <v>1131.06</v>
      </c>
      <c r="Q119" s="63"/>
      <c r="R119" s="69">
        <f t="shared" si="57"/>
        <v>1131.06</v>
      </c>
      <c r="S119" s="69">
        <f t="shared" si="57"/>
        <v>0</v>
      </c>
      <c r="T119" s="69">
        <f t="shared" si="58"/>
        <v>1131.06</v>
      </c>
      <c r="U119" s="69">
        <f t="shared" si="59"/>
        <v>0</v>
      </c>
      <c r="V119" s="77">
        <f t="shared" si="60"/>
        <v>1131.06</v>
      </c>
      <c r="X119" s="69">
        <v>1131.06</v>
      </c>
      <c r="Y119" s="69">
        <v>0</v>
      </c>
      <c r="Z119" s="69">
        <v>1131.06</v>
      </c>
      <c r="AA119" s="78"/>
      <c r="AB119" s="79">
        <f t="shared" si="42"/>
        <v>0</v>
      </c>
    </row>
    <row r="120" spans="1:28" ht="33.75" x14ac:dyDescent="0.25">
      <c r="A120" s="71" t="s">
        <v>8867</v>
      </c>
      <c r="B120" s="72" t="s">
        <v>13859</v>
      </c>
      <c r="C120" s="73" t="s">
        <v>8808</v>
      </c>
      <c r="D120" s="74">
        <v>0</v>
      </c>
      <c r="E120" s="69">
        <v>1314.81</v>
      </c>
      <c r="F120" s="75">
        <f t="shared" si="52"/>
        <v>0</v>
      </c>
      <c r="G120" s="76"/>
      <c r="H120" s="69">
        <f t="shared" si="53"/>
        <v>1314.81</v>
      </c>
      <c r="I120" s="69">
        <f t="shared" si="53"/>
        <v>0</v>
      </c>
      <c r="J120" s="69">
        <f t="shared" si="54"/>
        <v>1314.81</v>
      </c>
      <c r="K120" s="69">
        <v>0</v>
      </c>
      <c r="L120" s="75">
        <f t="shared" si="55"/>
        <v>1314.81</v>
      </c>
      <c r="N120" s="69">
        <v>1314.81</v>
      </c>
      <c r="O120" s="69">
        <v>0</v>
      </c>
      <c r="P120" s="69">
        <f t="shared" si="56"/>
        <v>1314.81</v>
      </c>
      <c r="Q120" s="63"/>
      <c r="R120" s="69">
        <f t="shared" si="57"/>
        <v>1314.81</v>
      </c>
      <c r="S120" s="69">
        <f t="shared" si="57"/>
        <v>0</v>
      </c>
      <c r="T120" s="69">
        <f t="shared" si="58"/>
        <v>1314.81</v>
      </c>
      <c r="U120" s="69">
        <f t="shared" si="59"/>
        <v>0</v>
      </c>
      <c r="V120" s="77">
        <f t="shared" si="60"/>
        <v>1314.81</v>
      </c>
      <c r="X120" s="69">
        <v>1314.81</v>
      </c>
      <c r="Y120" s="69">
        <v>0</v>
      </c>
      <c r="Z120" s="69">
        <v>1314.81</v>
      </c>
      <c r="AA120" s="78"/>
      <c r="AB120" s="79">
        <f t="shared" si="42"/>
        <v>0</v>
      </c>
    </row>
    <row r="121" spans="1:28" ht="33.75" x14ac:dyDescent="0.25">
      <c r="A121" s="71" t="s">
        <v>8868</v>
      </c>
      <c r="B121" s="72" t="s">
        <v>13860</v>
      </c>
      <c r="C121" s="73" t="s">
        <v>8808</v>
      </c>
      <c r="D121" s="74">
        <v>0</v>
      </c>
      <c r="E121" s="69">
        <v>1804.35</v>
      </c>
      <c r="F121" s="75">
        <f t="shared" si="52"/>
        <v>0</v>
      </c>
      <c r="G121" s="76"/>
      <c r="H121" s="69">
        <f t="shared" si="53"/>
        <v>1804.35</v>
      </c>
      <c r="I121" s="69">
        <f t="shared" si="53"/>
        <v>0</v>
      </c>
      <c r="J121" s="69">
        <f t="shared" si="54"/>
        <v>1804.35</v>
      </c>
      <c r="K121" s="69">
        <v>0</v>
      </c>
      <c r="L121" s="75">
        <f t="shared" si="55"/>
        <v>1804.35</v>
      </c>
      <c r="N121" s="69">
        <v>1804.35</v>
      </c>
      <c r="O121" s="69">
        <v>0</v>
      </c>
      <c r="P121" s="69">
        <f t="shared" si="56"/>
        <v>1804.35</v>
      </c>
      <c r="Q121" s="63"/>
      <c r="R121" s="69">
        <f t="shared" si="57"/>
        <v>1804.35</v>
      </c>
      <c r="S121" s="69">
        <f t="shared" si="57"/>
        <v>0</v>
      </c>
      <c r="T121" s="69">
        <f t="shared" si="58"/>
        <v>1804.35</v>
      </c>
      <c r="U121" s="69">
        <f t="shared" si="59"/>
        <v>0</v>
      </c>
      <c r="V121" s="77">
        <f t="shared" si="60"/>
        <v>1804.35</v>
      </c>
      <c r="X121" s="69">
        <v>1804.35</v>
      </c>
      <c r="Y121" s="69">
        <v>0</v>
      </c>
      <c r="Z121" s="69">
        <v>1804.35</v>
      </c>
      <c r="AA121" s="78"/>
      <c r="AB121" s="79">
        <f t="shared" si="42"/>
        <v>0</v>
      </c>
    </row>
    <row r="122" spans="1:28" ht="22.5" x14ac:dyDescent="0.25">
      <c r="A122" s="71" t="s">
        <v>8869</v>
      </c>
      <c r="B122" s="72" t="s">
        <v>13861</v>
      </c>
      <c r="C122" s="73" t="s">
        <v>8808</v>
      </c>
      <c r="D122" s="74">
        <v>0</v>
      </c>
      <c r="E122" s="69">
        <v>688.43</v>
      </c>
      <c r="F122" s="75">
        <f t="shared" si="52"/>
        <v>0</v>
      </c>
      <c r="G122" s="76"/>
      <c r="H122" s="69">
        <f t="shared" si="53"/>
        <v>688.43</v>
      </c>
      <c r="I122" s="69">
        <f t="shared" si="53"/>
        <v>0</v>
      </c>
      <c r="J122" s="69">
        <f t="shared" si="54"/>
        <v>688.43</v>
      </c>
      <c r="K122" s="69">
        <v>0</v>
      </c>
      <c r="L122" s="75">
        <f t="shared" si="55"/>
        <v>688.43</v>
      </c>
      <c r="N122" s="69">
        <v>688.43</v>
      </c>
      <c r="O122" s="69">
        <v>0</v>
      </c>
      <c r="P122" s="69">
        <f t="shared" si="56"/>
        <v>688.43</v>
      </c>
      <c r="Q122" s="63"/>
      <c r="R122" s="69">
        <f t="shared" si="57"/>
        <v>688.43</v>
      </c>
      <c r="S122" s="69">
        <f t="shared" si="57"/>
        <v>0</v>
      </c>
      <c r="T122" s="69">
        <f t="shared" si="58"/>
        <v>688.43</v>
      </c>
      <c r="U122" s="69">
        <f t="shared" si="59"/>
        <v>0</v>
      </c>
      <c r="V122" s="77">
        <f t="shared" si="60"/>
        <v>688.43</v>
      </c>
      <c r="X122" s="69">
        <v>688.43</v>
      </c>
      <c r="Y122" s="69">
        <v>0</v>
      </c>
      <c r="Z122" s="69">
        <v>688.43</v>
      </c>
      <c r="AA122" s="78"/>
      <c r="AB122" s="79">
        <f t="shared" si="42"/>
        <v>0</v>
      </c>
    </row>
    <row r="123" spans="1:28" ht="22.5" x14ac:dyDescent="0.25">
      <c r="A123" s="71" t="s">
        <v>8870</v>
      </c>
      <c r="B123" s="72" t="s">
        <v>13862</v>
      </c>
      <c r="C123" s="73" t="s">
        <v>8808</v>
      </c>
      <c r="D123" s="74">
        <v>0</v>
      </c>
      <c r="E123" s="69">
        <v>950.34</v>
      </c>
      <c r="F123" s="75">
        <f t="shared" si="52"/>
        <v>0</v>
      </c>
      <c r="G123" s="76"/>
      <c r="H123" s="69">
        <f t="shared" si="53"/>
        <v>950.34</v>
      </c>
      <c r="I123" s="69">
        <f t="shared" si="53"/>
        <v>0</v>
      </c>
      <c r="J123" s="69">
        <f t="shared" si="54"/>
        <v>950.34</v>
      </c>
      <c r="K123" s="69">
        <v>0</v>
      </c>
      <c r="L123" s="75">
        <f t="shared" si="55"/>
        <v>950.34</v>
      </c>
      <c r="N123" s="69">
        <v>950.34</v>
      </c>
      <c r="O123" s="69">
        <v>0</v>
      </c>
      <c r="P123" s="69">
        <f t="shared" si="56"/>
        <v>950.34</v>
      </c>
      <c r="Q123" s="63"/>
      <c r="R123" s="69">
        <f t="shared" si="57"/>
        <v>950.34</v>
      </c>
      <c r="S123" s="69">
        <f t="shared" si="57"/>
        <v>0</v>
      </c>
      <c r="T123" s="69">
        <f t="shared" si="58"/>
        <v>950.34</v>
      </c>
      <c r="U123" s="69">
        <f t="shared" si="59"/>
        <v>0</v>
      </c>
      <c r="V123" s="77">
        <f t="shared" si="60"/>
        <v>950.34</v>
      </c>
      <c r="X123" s="69">
        <v>950.34</v>
      </c>
      <c r="Y123" s="69">
        <v>0</v>
      </c>
      <c r="Z123" s="69">
        <v>950.34</v>
      </c>
      <c r="AA123" s="78"/>
      <c r="AB123" s="79">
        <f t="shared" si="42"/>
        <v>0</v>
      </c>
    </row>
    <row r="124" spans="1:28" ht="22.5" x14ac:dyDescent="0.25">
      <c r="A124" s="71" t="s">
        <v>8871</v>
      </c>
      <c r="B124" s="72" t="s">
        <v>13863</v>
      </c>
      <c r="C124" s="73" t="s">
        <v>8808</v>
      </c>
      <c r="D124" s="74">
        <v>0</v>
      </c>
      <c r="E124" s="69">
        <v>2930.09</v>
      </c>
      <c r="F124" s="75">
        <f t="shared" si="52"/>
        <v>0</v>
      </c>
      <c r="G124" s="76"/>
      <c r="H124" s="69">
        <f t="shared" si="53"/>
        <v>2930.09</v>
      </c>
      <c r="I124" s="69">
        <f t="shared" si="53"/>
        <v>0</v>
      </c>
      <c r="J124" s="69">
        <f t="shared" si="54"/>
        <v>2930.09</v>
      </c>
      <c r="K124" s="69">
        <v>0</v>
      </c>
      <c r="L124" s="75">
        <f t="shared" si="55"/>
        <v>2930.09</v>
      </c>
      <c r="N124" s="69">
        <v>2930.09</v>
      </c>
      <c r="O124" s="69">
        <v>0</v>
      </c>
      <c r="P124" s="69">
        <f t="shared" si="56"/>
        <v>2930.09</v>
      </c>
      <c r="Q124" s="63"/>
      <c r="R124" s="69">
        <f t="shared" si="57"/>
        <v>2930.09</v>
      </c>
      <c r="S124" s="69">
        <f t="shared" si="57"/>
        <v>0</v>
      </c>
      <c r="T124" s="69">
        <f t="shared" si="58"/>
        <v>2930.09</v>
      </c>
      <c r="U124" s="69">
        <f t="shared" si="59"/>
        <v>0</v>
      </c>
      <c r="V124" s="77">
        <f t="shared" si="60"/>
        <v>2930.09</v>
      </c>
      <c r="X124" s="69">
        <v>2930.09</v>
      </c>
      <c r="Y124" s="69">
        <v>0</v>
      </c>
      <c r="Z124" s="69">
        <v>2930.09</v>
      </c>
      <c r="AA124" s="78"/>
      <c r="AB124" s="79">
        <f t="shared" si="42"/>
        <v>0</v>
      </c>
    </row>
    <row r="125" spans="1:28" ht="22.5" x14ac:dyDescent="0.25">
      <c r="A125" s="71" t="s">
        <v>8872</v>
      </c>
      <c r="B125" s="72" t="s">
        <v>13864</v>
      </c>
      <c r="C125" s="73" t="s">
        <v>8808</v>
      </c>
      <c r="D125" s="74">
        <v>0</v>
      </c>
      <c r="E125" s="69">
        <v>283.58999999999997</v>
      </c>
      <c r="F125" s="75">
        <f t="shared" si="52"/>
        <v>0</v>
      </c>
      <c r="G125" s="76"/>
      <c r="H125" s="69">
        <f t="shared" si="53"/>
        <v>283.58999999999997</v>
      </c>
      <c r="I125" s="69">
        <f t="shared" si="53"/>
        <v>0</v>
      </c>
      <c r="J125" s="69">
        <f t="shared" si="54"/>
        <v>283.58999999999997</v>
      </c>
      <c r="K125" s="69">
        <v>0</v>
      </c>
      <c r="L125" s="75">
        <f t="shared" si="55"/>
        <v>283.58999999999997</v>
      </c>
      <c r="N125" s="69">
        <v>283.58999999999997</v>
      </c>
      <c r="O125" s="69">
        <v>0</v>
      </c>
      <c r="P125" s="69">
        <f t="shared" si="56"/>
        <v>283.58999999999997</v>
      </c>
      <c r="Q125" s="63"/>
      <c r="R125" s="69">
        <f t="shared" si="57"/>
        <v>283.58999999999997</v>
      </c>
      <c r="S125" s="69">
        <f t="shared" si="57"/>
        <v>0</v>
      </c>
      <c r="T125" s="69">
        <f t="shared" si="58"/>
        <v>283.58999999999997</v>
      </c>
      <c r="U125" s="69">
        <f t="shared" si="59"/>
        <v>0</v>
      </c>
      <c r="V125" s="77">
        <f t="shared" si="60"/>
        <v>283.58999999999997</v>
      </c>
      <c r="X125" s="69">
        <v>283.58999999999997</v>
      </c>
      <c r="Y125" s="69">
        <v>0</v>
      </c>
      <c r="Z125" s="69">
        <v>283.58999999999997</v>
      </c>
      <c r="AA125" s="78"/>
      <c r="AB125" s="79">
        <f t="shared" si="42"/>
        <v>0</v>
      </c>
    </row>
    <row r="126" spans="1:28" ht="22.5" x14ac:dyDescent="0.25">
      <c r="A126" s="71" t="s">
        <v>8873</v>
      </c>
      <c r="B126" s="72" t="s">
        <v>13865</v>
      </c>
      <c r="C126" s="73" t="s">
        <v>8808</v>
      </c>
      <c r="D126" s="74">
        <v>0</v>
      </c>
      <c r="E126" s="69">
        <v>400.8</v>
      </c>
      <c r="F126" s="75">
        <f t="shared" si="52"/>
        <v>0</v>
      </c>
      <c r="G126" s="76"/>
      <c r="H126" s="69">
        <f t="shared" si="53"/>
        <v>400.8</v>
      </c>
      <c r="I126" s="69">
        <f t="shared" si="53"/>
        <v>0</v>
      </c>
      <c r="J126" s="69">
        <f t="shared" si="54"/>
        <v>400.8</v>
      </c>
      <c r="K126" s="69">
        <v>0</v>
      </c>
      <c r="L126" s="75">
        <f t="shared" si="55"/>
        <v>400.8</v>
      </c>
      <c r="N126" s="69">
        <v>400.8</v>
      </c>
      <c r="O126" s="69">
        <v>0</v>
      </c>
      <c r="P126" s="69">
        <f t="shared" si="56"/>
        <v>400.8</v>
      </c>
      <c r="Q126" s="63"/>
      <c r="R126" s="69">
        <f t="shared" si="57"/>
        <v>400.8</v>
      </c>
      <c r="S126" s="69">
        <f t="shared" si="57"/>
        <v>0</v>
      </c>
      <c r="T126" s="69">
        <f t="shared" si="58"/>
        <v>400.8</v>
      </c>
      <c r="U126" s="69">
        <f t="shared" si="59"/>
        <v>0</v>
      </c>
      <c r="V126" s="77">
        <f t="shared" si="60"/>
        <v>400.8</v>
      </c>
      <c r="X126" s="69">
        <v>400.8</v>
      </c>
      <c r="Y126" s="69">
        <v>0</v>
      </c>
      <c r="Z126" s="69">
        <v>400.8</v>
      </c>
      <c r="AA126" s="78"/>
      <c r="AB126" s="79">
        <f t="shared" si="42"/>
        <v>0</v>
      </c>
    </row>
    <row r="127" spans="1:28" ht="22.5" x14ac:dyDescent="0.25">
      <c r="A127" s="71" t="s">
        <v>8874</v>
      </c>
      <c r="B127" s="72" t="s">
        <v>13866</v>
      </c>
      <c r="C127" s="73" t="s">
        <v>8808</v>
      </c>
      <c r="D127" s="74">
        <v>0</v>
      </c>
      <c r="E127" s="69">
        <v>447.89</v>
      </c>
      <c r="F127" s="75">
        <f t="shared" si="52"/>
        <v>0</v>
      </c>
      <c r="G127" s="76"/>
      <c r="H127" s="69">
        <f t="shared" si="53"/>
        <v>447.89</v>
      </c>
      <c r="I127" s="69">
        <f t="shared" si="53"/>
        <v>0</v>
      </c>
      <c r="J127" s="69">
        <f t="shared" si="54"/>
        <v>447.89</v>
      </c>
      <c r="K127" s="69">
        <v>0</v>
      </c>
      <c r="L127" s="75">
        <f t="shared" si="55"/>
        <v>447.89</v>
      </c>
      <c r="N127" s="69">
        <v>447.89</v>
      </c>
      <c r="O127" s="69">
        <v>0</v>
      </c>
      <c r="P127" s="69">
        <f t="shared" si="56"/>
        <v>447.89</v>
      </c>
      <c r="Q127" s="63"/>
      <c r="R127" s="69">
        <f t="shared" si="57"/>
        <v>447.89</v>
      </c>
      <c r="S127" s="69">
        <f t="shared" si="57"/>
        <v>0</v>
      </c>
      <c r="T127" s="69">
        <f t="shared" si="58"/>
        <v>447.89</v>
      </c>
      <c r="U127" s="69">
        <f t="shared" si="59"/>
        <v>0</v>
      </c>
      <c r="V127" s="77">
        <f t="shared" si="60"/>
        <v>447.89</v>
      </c>
      <c r="X127" s="69">
        <v>447.89</v>
      </c>
      <c r="Y127" s="69">
        <v>0</v>
      </c>
      <c r="Z127" s="69">
        <v>447.89</v>
      </c>
      <c r="AA127" s="78"/>
      <c r="AB127" s="79">
        <f t="shared" si="42"/>
        <v>0</v>
      </c>
    </row>
    <row r="128" spans="1:28" ht="22.5" x14ac:dyDescent="0.25">
      <c r="A128" s="71" t="s">
        <v>8875</v>
      </c>
      <c r="B128" s="72" t="s">
        <v>13867</v>
      </c>
      <c r="C128" s="73" t="s">
        <v>8808</v>
      </c>
      <c r="D128" s="74">
        <v>0</v>
      </c>
      <c r="E128" s="69">
        <v>256.89</v>
      </c>
      <c r="F128" s="75">
        <f t="shared" si="52"/>
        <v>0</v>
      </c>
      <c r="G128" s="76"/>
      <c r="H128" s="69">
        <f t="shared" si="53"/>
        <v>256.89</v>
      </c>
      <c r="I128" s="69">
        <f t="shared" si="53"/>
        <v>0</v>
      </c>
      <c r="J128" s="69">
        <f t="shared" si="54"/>
        <v>256.89</v>
      </c>
      <c r="K128" s="69">
        <v>0</v>
      </c>
      <c r="L128" s="75">
        <f t="shared" si="55"/>
        <v>256.89</v>
      </c>
      <c r="N128" s="69">
        <v>256.89</v>
      </c>
      <c r="O128" s="69">
        <v>0</v>
      </c>
      <c r="P128" s="69">
        <f t="shared" si="56"/>
        <v>256.89</v>
      </c>
      <c r="Q128" s="63"/>
      <c r="R128" s="69">
        <f t="shared" si="57"/>
        <v>256.89</v>
      </c>
      <c r="S128" s="69">
        <f t="shared" si="57"/>
        <v>0</v>
      </c>
      <c r="T128" s="69">
        <f t="shared" si="58"/>
        <v>256.89</v>
      </c>
      <c r="U128" s="69">
        <f t="shared" si="59"/>
        <v>0</v>
      </c>
      <c r="V128" s="77">
        <f t="shared" si="60"/>
        <v>256.89</v>
      </c>
      <c r="X128" s="69">
        <v>256.89</v>
      </c>
      <c r="Y128" s="69">
        <v>0</v>
      </c>
      <c r="Z128" s="69">
        <v>256.89</v>
      </c>
      <c r="AA128" s="78"/>
      <c r="AB128" s="79">
        <f t="shared" si="42"/>
        <v>0</v>
      </c>
    </row>
    <row r="129" spans="1:28" ht="22.5" x14ac:dyDescent="0.25">
      <c r="A129" s="71" t="s">
        <v>8876</v>
      </c>
      <c r="B129" s="72" t="s">
        <v>13868</v>
      </c>
      <c r="C129" s="73" t="s">
        <v>8808</v>
      </c>
      <c r="D129" s="74">
        <v>0</v>
      </c>
      <c r="E129" s="69">
        <v>396.94</v>
      </c>
      <c r="F129" s="75">
        <f t="shared" si="52"/>
        <v>0</v>
      </c>
      <c r="G129" s="76"/>
      <c r="H129" s="69">
        <f t="shared" si="53"/>
        <v>396.94</v>
      </c>
      <c r="I129" s="69">
        <f t="shared" si="53"/>
        <v>0</v>
      </c>
      <c r="J129" s="69">
        <f t="shared" si="54"/>
        <v>396.94</v>
      </c>
      <c r="K129" s="69">
        <v>0</v>
      </c>
      <c r="L129" s="75">
        <f t="shared" si="55"/>
        <v>396.94</v>
      </c>
      <c r="N129" s="69">
        <v>396.94</v>
      </c>
      <c r="O129" s="69">
        <v>0</v>
      </c>
      <c r="P129" s="69">
        <f t="shared" si="56"/>
        <v>396.94</v>
      </c>
      <c r="Q129" s="63"/>
      <c r="R129" s="69">
        <f t="shared" si="57"/>
        <v>396.94</v>
      </c>
      <c r="S129" s="69">
        <f t="shared" si="57"/>
        <v>0</v>
      </c>
      <c r="T129" s="69">
        <f t="shared" si="58"/>
        <v>396.94</v>
      </c>
      <c r="U129" s="69">
        <f t="shared" si="59"/>
        <v>0</v>
      </c>
      <c r="V129" s="77">
        <f t="shared" si="60"/>
        <v>396.94</v>
      </c>
      <c r="X129" s="69">
        <v>396.94</v>
      </c>
      <c r="Y129" s="69">
        <v>0</v>
      </c>
      <c r="Z129" s="69">
        <v>396.94</v>
      </c>
      <c r="AA129" s="78"/>
      <c r="AB129" s="79">
        <f t="shared" si="42"/>
        <v>0</v>
      </c>
    </row>
    <row r="130" spans="1:28" ht="22.5" x14ac:dyDescent="0.25">
      <c r="A130" s="71" t="s">
        <v>8877</v>
      </c>
      <c r="B130" s="72" t="s">
        <v>13869</v>
      </c>
      <c r="C130" s="73" t="s">
        <v>8808</v>
      </c>
      <c r="D130" s="74">
        <v>0</v>
      </c>
      <c r="E130" s="69">
        <v>589.39</v>
      </c>
      <c r="F130" s="75">
        <f t="shared" si="52"/>
        <v>0</v>
      </c>
      <c r="H130" s="69">
        <f t="shared" si="53"/>
        <v>589.39</v>
      </c>
      <c r="I130" s="69">
        <f t="shared" si="53"/>
        <v>0</v>
      </c>
      <c r="J130" s="69">
        <f t="shared" si="54"/>
        <v>589.39</v>
      </c>
      <c r="K130" s="69">
        <v>0</v>
      </c>
      <c r="L130" s="75">
        <f t="shared" si="55"/>
        <v>589.39</v>
      </c>
      <c r="N130" s="69">
        <v>589.39</v>
      </c>
      <c r="O130" s="69">
        <v>0</v>
      </c>
      <c r="P130" s="69">
        <f t="shared" si="56"/>
        <v>589.39</v>
      </c>
      <c r="Q130" s="63"/>
      <c r="R130" s="69">
        <f t="shared" si="57"/>
        <v>589.39</v>
      </c>
      <c r="S130" s="69">
        <f t="shared" si="57"/>
        <v>0</v>
      </c>
      <c r="T130" s="69">
        <f t="shared" si="58"/>
        <v>589.39</v>
      </c>
      <c r="U130" s="69">
        <f t="shared" si="59"/>
        <v>0</v>
      </c>
      <c r="V130" s="77">
        <f t="shared" si="60"/>
        <v>589.39</v>
      </c>
      <c r="X130" s="69">
        <v>589.39</v>
      </c>
      <c r="Y130" s="69">
        <v>0</v>
      </c>
      <c r="Z130" s="69">
        <v>589.39</v>
      </c>
      <c r="AA130" s="78"/>
      <c r="AB130" s="79">
        <f t="shared" si="42"/>
        <v>0</v>
      </c>
    </row>
    <row r="131" spans="1:28" ht="22.5" x14ac:dyDescent="0.25">
      <c r="A131" s="71" t="s">
        <v>8878</v>
      </c>
      <c r="B131" s="72" t="s">
        <v>13870</v>
      </c>
      <c r="C131" s="73" t="s">
        <v>8808</v>
      </c>
      <c r="D131" s="74">
        <v>0</v>
      </c>
      <c r="E131" s="69">
        <v>1469.67</v>
      </c>
      <c r="F131" s="75">
        <f t="shared" si="52"/>
        <v>0</v>
      </c>
      <c r="G131" s="76"/>
      <c r="H131" s="69">
        <f t="shared" si="53"/>
        <v>1469.67</v>
      </c>
      <c r="I131" s="69">
        <f t="shared" si="53"/>
        <v>0</v>
      </c>
      <c r="J131" s="69">
        <f t="shared" si="54"/>
        <v>1469.67</v>
      </c>
      <c r="K131" s="69">
        <v>0</v>
      </c>
      <c r="L131" s="75">
        <f t="shared" si="55"/>
        <v>1469.67</v>
      </c>
      <c r="N131" s="69">
        <v>1469.67</v>
      </c>
      <c r="O131" s="69">
        <v>0</v>
      </c>
      <c r="P131" s="69">
        <f t="shared" si="56"/>
        <v>1469.67</v>
      </c>
      <c r="Q131" s="63"/>
      <c r="R131" s="69">
        <f t="shared" si="57"/>
        <v>1469.67</v>
      </c>
      <c r="S131" s="69">
        <f t="shared" si="57"/>
        <v>0</v>
      </c>
      <c r="T131" s="69">
        <f t="shared" si="58"/>
        <v>1469.67</v>
      </c>
      <c r="U131" s="69">
        <f t="shared" si="59"/>
        <v>0</v>
      </c>
      <c r="V131" s="77">
        <f t="shared" si="60"/>
        <v>1469.67</v>
      </c>
      <c r="X131" s="69">
        <v>1469.67</v>
      </c>
      <c r="Y131" s="69">
        <v>0</v>
      </c>
      <c r="Z131" s="69">
        <v>1469.67</v>
      </c>
      <c r="AA131" s="78"/>
      <c r="AB131" s="79">
        <f t="shared" si="42"/>
        <v>0</v>
      </c>
    </row>
    <row r="132" spans="1:28" ht="22.5" x14ac:dyDescent="0.25">
      <c r="A132" s="71" t="s">
        <v>8879</v>
      </c>
      <c r="B132" s="72" t="s">
        <v>13871</v>
      </c>
      <c r="C132" s="73" t="s">
        <v>8808</v>
      </c>
      <c r="D132" s="74">
        <v>0</v>
      </c>
      <c r="E132" s="69">
        <v>1679.45</v>
      </c>
      <c r="F132" s="75">
        <f t="shared" si="52"/>
        <v>0</v>
      </c>
      <c r="G132" s="76"/>
      <c r="H132" s="69">
        <f t="shared" si="53"/>
        <v>1679.45</v>
      </c>
      <c r="I132" s="69">
        <f t="shared" si="53"/>
        <v>0</v>
      </c>
      <c r="J132" s="69">
        <f t="shared" si="54"/>
        <v>1679.45</v>
      </c>
      <c r="K132" s="69">
        <v>0</v>
      </c>
      <c r="L132" s="75">
        <f t="shared" si="55"/>
        <v>1679.45</v>
      </c>
      <c r="N132" s="69">
        <v>1679.45</v>
      </c>
      <c r="O132" s="69">
        <v>0</v>
      </c>
      <c r="P132" s="69">
        <f t="shared" si="56"/>
        <v>1679.45</v>
      </c>
      <c r="Q132" s="63"/>
      <c r="R132" s="69">
        <f t="shared" si="57"/>
        <v>1679.45</v>
      </c>
      <c r="S132" s="69">
        <f t="shared" si="57"/>
        <v>0</v>
      </c>
      <c r="T132" s="69">
        <f t="shared" si="58"/>
        <v>1679.45</v>
      </c>
      <c r="U132" s="69">
        <f t="shared" si="59"/>
        <v>0</v>
      </c>
      <c r="V132" s="77">
        <f t="shared" si="60"/>
        <v>1679.45</v>
      </c>
      <c r="X132" s="69">
        <v>1679.45</v>
      </c>
      <c r="Y132" s="69">
        <v>0</v>
      </c>
      <c r="Z132" s="69">
        <v>1679.45</v>
      </c>
      <c r="AA132" s="78"/>
      <c r="AB132" s="79">
        <f t="shared" si="42"/>
        <v>0</v>
      </c>
    </row>
    <row r="133" spans="1:28" ht="22.5" x14ac:dyDescent="0.25">
      <c r="A133" s="71" t="s">
        <v>8880</v>
      </c>
      <c r="B133" s="72" t="s">
        <v>13872</v>
      </c>
      <c r="C133" s="73" t="s">
        <v>8808</v>
      </c>
      <c r="D133" s="74">
        <v>0</v>
      </c>
      <c r="E133" s="69">
        <v>2423.2800000000002</v>
      </c>
      <c r="F133" s="75">
        <f t="shared" si="52"/>
        <v>0</v>
      </c>
      <c r="G133" s="76"/>
      <c r="H133" s="69">
        <f t="shared" si="53"/>
        <v>2423.2800000000002</v>
      </c>
      <c r="I133" s="69">
        <f t="shared" si="53"/>
        <v>0</v>
      </c>
      <c r="J133" s="69">
        <f t="shared" si="54"/>
        <v>2423.2800000000002</v>
      </c>
      <c r="K133" s="69">
        <v>0</v>
      </c>
      <c r="L133" s="75">
        <f t="shared" si="55"/>
        <v>2423.2800000000002</v>
      </c>
      <c r="N133" s="69">
        <v>2423.2800000000002</v>
      </c>
      <c r="O133" s="69">
        <v>0</v>
      </c>
      <c r="P133" s="69">
        <f t="shared" si="56"/>
        <v>2423.2800000000002</v>
      </c>
      <c r="Q133" s="63"/>
      <c r="R133" s="69">
        <f t="shared" si="57"/>
        <v>2423.2800000000002</v>
      </c>
      <c r="S133" s="69">
        <f t="shared" si="57"/>
        <v>0</v>
      </c>
      <c r="T133" s="69">
        <f t="shared" si="58"/>
        <v>2423.2800000000002</v>
      </c>
      <c r="U133" s="69">
        <f t="shared" si="59"/>
        <v>0</v>
      </c>
      <c r="V133" s="77">
        <f t="shared" si="60"/>
        <v>2423.2800000000002</v>
      </c>
      <c r="X133" s="69">
        <v>2423.2800000000002</v>
      </c>
      <c r="Y133" s="69">
        <v>0</v>
      </c>
      <c r="Z133" s="69">
        <v>2423.2800000000002</v>
      </c>
      <c r="AA133" s="78"/>
      <c r="AB133" s="79">
        <f t="shared" si="42"/>
        <v>0</v>
      </c>
    </row>
    <row r="134" spans="1:28" ht="22.5" x14ac:dyDescent="0.25">
      <c r="A134" s="71" t="s">
        <v>8881</v>
      </c>
      <c r="B134" s="72" t="s">
        <v>13873</v>
      </c>
      <c r="C134" s="73" t="s">
        <v>8808</v>
      </c>
      <c r="D134" s="74">
        <v>0</v>
      </c>
      <c r="E134" s="69">
        <v>412.54</v>
      </c>
      <c r="F134" s="75">
        <f t="shared" si="52"/>
        <v>0</v>
      </c>
      <c r="G134" s="76"/>
      <c r="H134" s="69">
        <f t="shared" si="53"/>
        <v>412.54</v>
      </c>
      <c r="I134" s="69">
        <f t="shared" si="53"/>
        <v>0</v>
      </c>
      <c r="J134" s="69">
        <f t="shared" si="54"/>
        <v>412.54</v>
      </c>
      <c r="K134" s="69">
        <v>0</v>
      </c>
      <c r="L134" s="75">
        <f t="shared" si="55"/>
        <v>412.54</v>
      </c>
      <c r="N134" s="69">
        <v>412.54</v>
      </c>
      <c r="O134" s="69">
        <v>0</v>
      </c>
      <c r="P134" s="69">
        <f t="shared" si="56"/>
        <v>412.54</v>
      </c>
      <c r="Q134" s="63"/>
      <c r="R134" s="69">
        <f t="shared" si="57"/>
        <v>412.54</v>
      </c>
      <c r="S134" s="69">
        <f t="shared" si="57"/>
        <v>0</v>
      </c>
      <c r="T134" s="69">
        <f t="shared" si="58"/>
        <v>412.54</v>
      </c>
      <c r="U134" s="69">
        <f t="shared" si="59"/>
        <v>0</v>
      </c>
      <c r="V134" s="77">
        <f t="shared" si="60"/>
        <v>412.54</v>
      </c>
      <c r="X134" s="69">
        <v>412.54</v>
      </c>
      <c r="Y134" s="69">
        <v>0</v>
      </c>
      <c r="Z134" s="69">
        <v>412.54</v>
      </c>
      <c r="AA134" s="78"/>
      <c r="AB134" s="79">
        <f t="shared" si="42"/>
        <v>0</v>
      </c>
    </row>
    <row r="135" spans="1:28" ht="22.5" x14ac:dyDescent="0.25">
      <c r="A135" s="71" t="s">
        <v>8882</v>
      </c>
      <c r="B135" s="72" t="s">
        <v>13874</v>
      </c>
      <c r="C135" s="73" t="s">
        <v>8808</v>
      </c>
      <c r="D135" s="74">
        <v>0</v>
      </c>
      <c r="E135" s="69">
        <v>287.99</v>
      </c>
      <c r="F135" s="75">
        <f t="shared" si="52"/>
        <v>0</v>
      </c>
      <c r="G135" s="76"/>
      <c r="H135" s="69">
        <f t="shared" si="53"/>
        <v>287.99</v>
      </c>
      <c r="I135" s="69">
        <f t="shared" si="53"/>
        <v>0</v>
      </c>
      <c r="J135" s="69">
        <f t="shared" si="54"/>
        <v>287.99</v>
      </c>
      <c r="K135" s="69">
        <v>0</v>
      </c>
      <c r="L135" s="75">
        <f t="shared" si="55"/>
        <v>287.99</v>
      </c>
      <c r="N135" s="69">
        <v>287.99</v>
      </c>
      <c r="O135" s="69">
        <v>0</v>
      </c>
      <c r="P135" s="69">
        <f t="shared" si="56"/>
        <v>287.99</v>
      </c>
      <c r="Q135" s="63"/>
      <c r="R135" s="69">
        <f t="shared" si="57"/>
        <v>287.99</v>
      </c>
      <c r="S135" s="69">
        <f t="shared" si="57"/>
        <v>0</v>
      </c>
      <c r="T135" s="69">
        <f t="shared" si="58"/>
        <v>287.99</v>
      </c>
      <c r="U135" s="69">
        <f t="shared" si="59"/>
        <v>0</v>
      </c>
      <c r="V135" s="77">
        <f t="shared" si="60"/>
        <v>287.99</v>
      </c>
      <c r="X135" s="69">
        <v>287.99</v>
      </c>
      <c r="Y135" s="69">
        <v>0</v>
      </c>
      <c r="Z135" s="69">
        <v>287.99</v>
      </c>
      <c r="AA135" s="78"/>
      <c r="AB135" s="79">
        <f t="shared" si="42"/>
        <v>0</v>
      </c>
    </row>
    <row r="136" spans="1:28" ht="22.5" x14ac:dyDescent="0.25">
      <c r="A136" s="71" t="s">
        <v>8883</v>
      </c>
      <c r="B136" s="72" t="s">
        <v>13875</v>
      </c>
      <c r="C136" s="73" t="s">
        <v>8808</v>
      </c>
      <c r="D136" s="74">
        <v>0</v>
      </c>
      <c r="E136" s="69">
        <v>564.55999999999995</v>
      </c>
      <c r="F136" s="75">
        <f t="shared" si="52"/>
        <v>0</v>
      </c>
      <c r="G136" s="28"/>
      <c r="H136" s="69">
        <f t="shared" si="53"/>
        <v>564.55999999999995</v>
      </c>
      <c r="I136" s="69">
        <f t="shared" si="53"/>
        <v>0</v>
      </c>
      <c r="J136" s="69">
        <f t="shared" si="54"/>
        <v>564.55999999999995</v>
      </c>
      <c r="K136" s="69">
        <v>0</v>
      </c>
      <c r="L136" s="75">
        <f t="shared" si="55"/>
        <v>564.55999999999995</v>
      </c>
      <c r="N136" s="74">
        <v>564.55999999999995</v>
      </c>
      <c r="O136" s="74">
        <v>0</v>
      </c>
      <c r="P136" s="69">
        <f t="shared" si="56"/>
        <v>564.55999999999995</v>
      </c>
      <c r="Q136" s="63"/>
      <c r="R136" s="69">
        <f t="shared" si="57"/>
        <v>564.55999999999995</v>
      </c>
      <c r="S136" s="69">
        <f t="shared" si="57"/>
        <v>0</v>
      </c>
      <c r="T136" s="69">
        <f t="shared" si="58"/>
        <v>564.55999999999995</v>
      </c>
      <c r="U136" s="69">
        <f t="shared" si="59"/>
        <v>0</v>
      </c>
      <c r="V136" s="77">
        <f t="shared" si="60"/>
        <v>564.55999999999995</v>
      </c>
      <c r="X136" s="74">
        <v>564.55999999999995</v>
      </c>
      <c r="Y136" s="74">
        <v>0</v>
      </c>
      <c r="Z136" s="69">
        <v>564.55999999999995</v>
      </c>
      <c r="AA136" s="78"/>
      <c r="AB136" s="79">
        <f t="shared" si="42"/>
        <v>0</v>
      </c>
    </row>
    <row r="137" spans="1:28" ht="22.5" x14ac:dyDescent="0.25">
      <c r="A137" s="71" t="s">
        <v>8884</v>
      </c>
      <c r="B137" s="72" t="s">
        <v>13876</v>
      </c>
      <c r="C137" s="73" t="s">
        <v>8808</v>
      </c>
      <c r="D137" s="74">
        <v>0</v>
      </c>
      <c r="E137" s="69">
        <v>372.12</v>
      </c>
      <c r="F137" s="75">
        <f t="shared" si="52"/>
        <v>0</v>
      </c>
      <c r="G137" s="76"/>
      <c r="H137" s="69">
        <f t="shared" si="53"/>
        <v>372.12</v>
      </c>
      <c r="I137" s="69">
        <f t="shared" si="53"/>
        <v>0</v>
      </c>
      <c r="J137" s="69">
        <f t="shared" si="54"/>
        <v>372.12</v>
      </c>
      <c r="K137" s="69">
        <v>0</v>
      </c>
      <c r="L137" s="75">
        <f t="shared" si="55"/>
        <v>372.12</v>
      </c>
      <c r="N137" s="69">
        <v>372.12</v>
      </c>
      <c r="O137" s="69">
        <v>0</v>
      </c>
      <c r="P137" s="69">
        <f t="shared" si="56"/>
        <v>372.12</v>
      </c>
      <c r="Q137" s="63"/>
      <c r="R137" s="69">
        <f t="shared" si="57"/>
        <v>372.12</v>
      </c>
      <c r="S137" s="69">
        <f t="shared" si="57"/>
        <v>0</v>
      </c>
      <c r="T137" s="69">
        <f t="shared" si="58"/>
        <v>372.12</v>
      </c>
      <c r="U137" s="69">
        <f t="shared" si="59"/>
        <v>0</v>
      </c>
      <c r="V137" s="77">
        <f t="shared" si="60"/>
        <v>372.12</v>
      </c>
      <c r="X137" s="69">
        <v>372.12</v>
      </c>
      <c r="Y137" s="69">
        <v>0</v>
      </c>
      <c r="Z137" s="69">
        <v>372.12</v>
      </c>
      <c r="AA137" s="78"/>
      <c r="AB137" s="79">
        <f t="shared" si="42"/>
        <v>0</v>
      </c>
    </row>
    <row r="138" spans="1:28" ht="22.5" x14ac:dyDescent="0.25">
      <c r="A138" s="71" t="s">
        <v>8885</v>
      </c>
      <c r="B138" s="72" t="s">
        <v>13877</v>
      </c>
      <c r="C138" s="73" t="s">
        <v>8808</v>
      </c>
      <c r="D138" s="74">
        <v>0</v>
      </c>
      <c r="E138" s="69">
        <v>377.95</v>
      </c>
      <c r="F138" s="75">
        <f t="shared" si="52"/>
        <v>0</v>
      </c>
      <c r="G138" s="76"/>
      <c r="H138" s="69">
        <f t="shared" si="53"/>
        <v>377.95</v>
      </c>
      <c r="I138" s="69">
        <f t="shared" si="53"/>
        <v>0</v>
      </c>
      <c r="J138" s="69">
        <f t="shared" si="54"/>
        <v>377.95</v>
      </c>
      <c r="K138" s="69">
        <v>0</v>
      </c>
      <c r="L138" s="75">
        <f t="shared" si="55"/>
        <v>377.95</v>
      </c>
      <c r="N138" s="69">
        <v>377.95</v>
      </c>
      <c r="O138" s="69">
        <v>0</v>
      </c>
      <c r="P138" s="69">
        <f t="shared" si="56"/>
        <v>377.95</v>
      </c>
      <c r="Q138" s="63"/>
      <c r="R138" s="69">
        <f t="shared" si="57"/>
        <v>377.95</v>
      </c>
      <c r="S138" s="69">
        <f t="shared" si="57"/>
        <v>0</v>
      </c>
      <c r="T138" s="69">
        <f t="shared" si="58"/>
        <v>377.95</v>
      </c>
      <c r="U138" s="69">
        <f t="shared" si="59"/>
        <v>0</v>
      </c>
      <c r="V138" s="77">
        <f t="shared" si="60"/>
        <v>377.95</v>
      </c>
      <c r="X138" s="69">
        <v>377.95</v>
      </c>
      <c r="Y138" s="69">
        <v>0</v>
      </c>
      <c r="Z138" s="69">
        <v>377.95</v>
      </c>
      <c r="AA138" s="78"/>
      <c r="AB138" s="79">
        <f t="shared" ref="AB138:AB201" si="61">P138-Z138</f>
        <v>0</v>
      </c>
    </row>
    <row r="139" spans="1:28" ht="22.5" x14ac:dyDescent="0.25">
      <c r="A139" s="71" t="s">
        <v>8886</v>
      </c>
      <c r="B139" s="72" t="s">
        <v>13878</v>
      </c>
      <c r="C139" s="73" t="s">
        <v>8808</v>
      </c>
      <c r="D139" s="74">
        <v>0</v>
      </c>
      <c r="E139" s="69">
        <v>575</v>
      </c>
      <c r="F139" s="75">
        <f t="shared" si="52"/>
        <v>0</v>
      </c>
      <c r="G139" s="76"/>
      <c r="H139" s="69">
        <f t="shared" si="53"/>
        <v>575</v>
      </c>
      <c r="I139" s="69">
        <f t="shared" si="53"/>
        <v>0</v>
      </c>
      <c r="J139" s="69">
        <f t="shared" si="54"/>
        <v>575</v>
      </c>
      <c r="K139" s="69">
        <v>0</v>
      </c>
      <c r="L139" s="75">
        <f t="shared" si="55"/>
        <v>575</v>
      </c>
      <c r="N139" s="69">
        <v>575</v>
      </c>
      <c r="O139" s="69">
        <v>0</v>
      </c>
      <c r="P139" s="69">
        <f t="shared" si="56"/>
        <v>575</v>
      </c>
      <c r="Q139" s="63"/>
      <c r="R139" s="69">
        <f t="shared" si="57"/>
        <v>575</v>
      </c>
      <c r="S139" s="69">
        <f t="shared" si="57"/>
        <v>0</v>
      </c>
      <c r="T139" s="69">
        <f t="shared" si="58"/>
        <v>575</v>
      </c>
      <c r="U139" s="69">
        <f t="shared" si="59"/>
        <v>0</v>
      </c>
      <c r="V139" s="77">
        <f t="shared" si="60"/>
        <v>575</v>
      </c>
      <c r="X139" s="69">
        <v>575</v>
      </c>
      <c r="Y139" s="69">
        <v>0</v>
      </c>
      <c r="Z139" s="69">
        <v>575</v>
      </c>
      <c r="AA139" s="78"/>
      <c r="AB139" s="79">
        <f t="shared" si="61"/>
        <v>0</v>
      </c>
    </row>
    <row r="140" spans="1:28" ht="22.5" x14ac:dyDescent="0.25">
      <c r="A140" s="71" t="s">
        <v>8887</v>
      </c>
      <c r="B140" s="72" t="s">
        <v>13879</v>
      </c>
      <c r="C140" s="73" t="s">
        <v>8808</v>
      </c>
      <c r="D140" s="74">
        <v>0</v>
      </c>
      <c r="E140" s="69">
        <v>877.84</v>
      </c>
      <c r="F140" s="75">
        <f t="shared" si="52"/>
        <v>0</v>
      </c>
      <c r="G140" s="76"/>
      <c r="H140" s="69">
        <f t="shared" si="53"/>
        <v>877.84</v>
      </c>
      <c r="I140" s="69">
        <f t="shared" si="53"/>
        <v>0</v>
      </c>
      <c r="J140" s="69">
        <f t="shared" si="54"/>
        <v>877.84</v>
      </c>
      <c r="K140" s="69">
        <v>0</v>
      </c>
      <c r="L140" s="75">
        <f t="shared" si="55"/>
        <v>877.84</v>
      </c>
      <c r="N140" s="69">
        <v>877.84</v>
      </c>
      <c r="O140" s="69">
        <v>0</v>
      </c>
      <c r="P140" s="69">
        <f t="shared" si="56"/>
        <v>877.84</v>
      </c>
      <c r="Q140" s="63"/>
      <c r="R140" s="69">
        <f t="shared" si="57"/>
        <v>877.84</v>
      </c>
      <c r="S140" s="69">
        <f t="shared" si="57"/>
        <v>0</v>
      </c>
      <c r="T140" s="69">
        <f t="shared" si="58"/>
        <v>877.84</v>
      </c>
      <c r="U140" s="69">
        <f t="shared" si="59"/>
        <v>0</v>
      </c>
      <c r="V140" s="77">
        <f t="shared" si="60"/>
        <v>877.84</v>
      </c>
      <c r="X140" s="69">
        <v>877.84</v>
      </c>
      <c r="Y140" s="69">
        <v>0</v>
      </c>
      <c r="Z140" s="69">
        <v>877.84</v>
      </c>
      <c r="AA140" s="78"/>
      <c r="AB140" s="79">
        <f t="shared" si="61"/>
        <v>0</v>
      </c>
    </row>
    <row r="141" spans="1:28" ht="22.5" x14ac:dyDescent="0.25">
      <c r="A141" s="71" t="s">
        <v>8888</v>
      </c>
      <c r="B141" s="72" t="s">
        <v>13880</v>
      </c>
      <c r="C141" s="73" t="s">
        <v>8808</v>
      </c>
      <c r="D141" s="74">
        <v>0</v>
      </c>
      <c r="E141" s="69">
        <v>765.48</v>
      </c>
      <c r="F141" s="75">
        <f t="shared" si="52"/>
        <v>0</v>
      </c>
      <c r="G141" s="76"/>
      <c r="H141" s="69">
        <f t="shared" si="53"/>
        <v>765.48</v>
      </c>
      <c r="I141" s="69">
        <f t="shared" si="53"/>
        <v>0</v>
      </c>
      <c r="J141" s="69">
        <f t="shared" si="54"/>
        <v>765.48</v>
      </c>
      <c r="K141" s="69">
        <v>0</v>
      </c>
      <c r="L141" s="75">
        <f t="shared" si="55"/>
        <v>765.48</v>
      </c>
      <c r="N141" s="69">
        <v>765.48</v>
      </c>
      <c r="O141" s="69">
        <v>0</v>
      </c>
      <c r="P141" s="69">
        <f t="shared" si="56"/>
        <v>765.48</v>
      </c>
      <c r="Q141" s="63"/>
      <c r="R141" s="69">
        <f t="shared" si="57"/>
        <v>765.48</v>
      </c>
      <c r="S141" s="69">
        <f t="shared" si="57"/>
        <v>0</v>
      </c>
      <c r="T141" s="69">
        <f t="shared" si="58"/>
        <v>765.48</v>
      </c>
      <c r="U141" s="69">
        <f t="shared" si="59"/>
        <v>0</v>
      </c>
      <c r="V141" s="77">
        <f t="shared" si="60"/>
        <v>765.48</v>
      </c>
      <c r="X141" s="69">
        <v>765.48</v>
      </c>
      <c r="Y141" s="69">
        <v>0</v>
      </c>
      <c r="Z141" s="69">
        <v>765.48</v>
      </c>
      <c r="AA141" s="78"/>
      <c r="AB141" s="79">
        <f t="shared" si="61"/>
        <v>0</v>
      </c>
    </row>
    <row r="142" spans="1:28" ht="22.5" x14ac:dyDescent="0.25">
      <c r="A142" s="71" t="s">
        <v>8889</v>
      </c>
      <c r="B142" s="72" t="s">
        <v>13881</v>
      </c>
      <c r="C142" s="73" t="s">
        <v>8808</v>
      </c>
      <c r="D142" s="74">
        <v>0</v>
      </c>
      <c r="E142" s="69">
        <v>830.81</v>
      </c>
      <c r="F142" s="75">
        <f t="shared" si="52"/>
        <v>0</v>
      </c>
      <c r="G142" s="76"/>
      <c r="H142" s="69">
        <f t="shared" ref="H142:I168" si="62">ROUND(N142+(N142*$H$2/100),2)</f>
        <v>830.81</v>
      </c>
      <c r="I142" s="69">
        <f t="shared" si="62"/>
        <v>0</v>
      </c>
      <c r="J142" s="69">
        <f t="shared" si="54"/>
        <v>830.81</v>
      </c>
      <c r="K142" s="69">
        <v>0</v>
      </c>
      <c r="L142" s="75">
        <f t="shared" si="55"/>
        <v>830.81</v>
      </c>
      <c r="N142" s="69">
        <v>830.81</v>
      </c>
      <c r="O142" s="69">
        <v>0</v>
      </c>
      <c r="P142" s="69">
        <f t="shared" si="56"/>
        <v>830.81</v>
      </c>
      <c r="Q142" s="63"/>
      <c r="R142" s="69">
        <f t="shared" ref="R142:S168" si="63">X142</f>
        <v>830.81</v>
      </c>
      <c r="S142" s="69">
        <f t="shared" si="63"/>
        <v>0</v>
      </c>
      <c r="T142" s="69">
        <f t="shared" si="58"/>
        <v>830.81</v>
      </c>
      <c r="U142" s="69">
        <f t="shared" si="59"/>
        <v>0</v>
      </c>
      <c r="V142" s="77">
        <f t="shared" si="60"/>
        <v>830.81</v>
      </c>
      <c r="X142" s="69">
        <v>830.81</v>
      </c>
      <c r="Y142" s="69">
        <v>0</v>
      </c>
      <c r="Z142" s="69">
        <v>830.81</v>
      </c>
      <c r="AA142" s="78"/>
      <c r="AB142" s="79">
        <f t="shared" si="61"/>
        <v>0</v>
      </c>
    </row>
    <row r="143" spans="1:28" ht="22.5" x14ac:dyDescent="0.25">
      <c r="A143" s="71" t="s">
        <v>8890</v>
      </c>
      <c r="B143" s="72" t="s">
        <v>13882</v>
      </c>
      <c r="C143" s="73" t="s">
        <v>8808</v>
      </c>
      <c r="D143" s="74">
        <v>0</v>
      </c>
      <c r="E143" s="69">
        <v>974.04</v>
      </c>
      <c r="F143" s="75">
        <f t="shared" si="52"/>
        <v>0</v>
      </c>
      <c r="G143" s="76"/>
      <c r="H143" s="69">
        <f t="shared" si="62"/>
        <v>974.04</v>
      </c>
      <c r="I143" s="69">
        <f t="shared" si="62"/>
        <v>0</v>
      </c>
      <c r="J143" s="69">
        <f t="shared" si="54"/>
        <v>974.04</v>
      </c>
      <c r="K143" s="69">
        <v>0</v>
      </c>
      <c r="L143" s="75">
        <f t="shared" si="55"/>
        <v>974.04</v>
      </c>
      <c r="N143" s="69">
        <v>974.04</v>
      </c>
      <c r="O143" s="69">
        <v>0</v>
      </c>
      <c r="P143" s="69">
        <f t="shared" si="56"/>
        <v>974.04</v>
      </c>
      <c r="Q143" s="63"/>
      <c r="R143" s="69">
        <f t="shared" si="63"/>
        <v>974.04</v>
      </c>
      <c r="S143" s="69">
        <f t="shared" si="63"/>
        <v>0</v>
      </c>
      <c r="T143" s="69">
        <f t="shared" si="58"/>
        <v>974.04</v>
      </c>
      <c r="U143" s="69">
        <f t="shared" si="59"/>
        <v>0</v>
      </c>
      <c r="V143" s="77">
        <f t="shared" si="60"/>
        <v>974.04</v>
      </c>
      <c r="X143" s="69">
        <v>974.04</v>
      </c>
      <c r="Y143" s="69">
        <v>0</v>
      </c>
      <c r="Z143" s="69">
        <v>974.04</v>
      </c>
      <c r="AA143" s="78"/>
      <c r="AB143" s="79">
        <f t="shared" si="61"/>
        <v>0</v>
      </c>
    </row>
    <row r="144" spans="1:28" ht="22.5" x14ac:dyDescent="0.25">
      <c r="A144" s="71" t="s">
        <v>8891</v>
      </c>
      <c r="B144" s="72" t="s">
        <v>13883</v>
      </c>
      <c r="C144" s="73" t="s">
        <v>8808</v>
      </c>
      <c r="D144" s="74">
        <v>0</v>
      </c>
      <c r="E144" s="69">
        <v>947.5</v>
      </c>
      <c r="F144" s="75">
        <f t="shared" si="52"/>
        <v>0</v>
      </c>
      <c r="G144" s="76"/>
      <c r="H144" s="69">
        <f t="shared" si="62"/>
        <v>947.5</v>
      </c>
      <c r="I144" s="69">
        <f t="shared" si="62"/>
        <v>0</v>
      </c>
      <c r="J144" s="69">
        <f t="shared" si="54"/>
        <v>947.5</v>
      </c>
      <c r="K144" s="69">
        <v>0</v>
      </c>
      <c r="L144" s="75">
        <f t="shared" si="55"/>
        <v>947.5</v>
      </c>
      <c r="N144" s="69">
        <v>947.5</v>
      </c>
      <c r="O144" s="69">
        <v>0</v>
      </c>
      <c r="P144" s="69">
        <f t="shared" si="56"/>
        <v>947.5</v>
      </c>
      <c r="Q144" s="63"/>
      <c r="R144" s="69">
        <f t="shared" si="63"/>
        <v>947.5</v>
      </c>
      <c r="S144" s="69">
        <f t="shared" si="63"/>
        <v>0</v>
      </c>
      <c r="T144" s="69">
        <f t="shared" si="58"/>
        <v>947.5</v>
      </c>
      <c r="U144" s="69">
        <f t="shared" si="59"/>
        <v>0</v>
      </c>
      <c r="V144" s="77">
        <f t="shared" si="60"/>
        <v>947.5</v>
      </c>
      <c r="X144" s="69">
        <v>947.5</v>
      </c>
      <c r="Y144" s="69">
        <v>0</v>
      </c>
      <c r="Z144" s="69">
        <v>947.5</v>
      </c>
      <c r="AA144" s="78"/>
      <c r="AB144" s="79">
        <f t="shared" si="61"/>
        <v>0</v>
      </c>
    </row>
    <row r="145" spans="1:28" ht="22.5" x14ac:dyDescent="0.25">
      <c r="A145" s="71" t="s">
        <v>8892</v>
      </c>
      <c r="B145" s="72" t="s">
        <v>13884</v>
      </c>
      <c r="C145" s="73" t="s">
        <v>8808</v>
      </c>
      <c r="D145" s="74">
        <v>0</v>
      </c>
      <c r="E145" s="69">
        <v>388.67</v>
      </c>
      <c r="F145" s="75">
        <f t="shared" si="52"/>
        <v>0</v>
      </c>
      <c r="G145" s="76"/>
      <c r="H145" s="69">
        <f t="shared" si="62"/>
        <v>388.67</v>
      </c>
      <c r="I145" s="69">
        <f t="shared" si="62"/>
        <v>0</v>
      </c>
      <c r="J145" s="69">
        <f t="shared" si="54"/>
        <v>388.67</v>
      </c>
      <c r="K145" s="69">
        <v>0</v>
      </c>
      <c r="L145" s="75">
        <f t="shared" si="55"/>
        <v>388.67</v>
      </c>
      <c r="N145" s="69">
        <v>388.67</v>
      </c>
      <c r="O145" s="69">
        <v>0</v>
      </c>
      <c r="P145" s="69">
        <f t="shared" si="56"/>
        <v>388.67</v>
      </c>
      <c r="Q145" s="63"/>
      <c r="R145" s="69">
        <f t="shared" si="63"/>
        <v>388.67</v>
      </c>
      <c r="S145" s="69">
        <f t="shared" si="63"/>
        <v>0</v>
      </c>
      <c r="T145" s="69">
        <f t="shared" si="58"/>
        <v>388.67</v>
      </c>
      <c r="U145" s="69">
        <f t="shared" si="59"/>
        <v>0</v>
      </c>
      <c r="V145" s="77">
        <f t="shared" si="60"/>
        <v>388.67</v>
      </c>
      <c r="X145" s="69">
        <v>388.67</v>
      </c>
      <c r="Y145" s="69">
        <v>0</v>
      </c>
      <c r="Z145" s="69">
        <v>388.67</v>
      </c>
      <c r="AA145" s="78"/>
      <c r="AB145" s="79">
        <f t="shared" si="61"/>
        <v>0</v>
      </c>
    </row>
    <row r="146" spans="1:28" ht="22.5" x14ac:dyDescent="0.25">
      <c r="A146" s="71" t="s">
        <v>8893</v>
      </c>
      <c r="B146" s="72" t="s">
        <v>13885</v>
      </c>
      <c r="C146" s="73" t="s">
        <v>8808</v>
      </c>
      <c r="D146" s="74">
        <v>0</v>
      </c>
      <c r="E146" s="69">
        <v>673.09</v>
      </c>
      <c r="F146" s="75">
        <f t="shared" si="52"/>
        <v>0</v>
      </c>
      <c r="G146" s="76"/>
      <c r="H146" s="69">
        <f t="shared" si="62"/>
        <v>673.09</v>
      </c>
      <c r="I146" s="69">
        <f t="shared" si="62"/>
        <v>0</v>
      </c>
      <c r="J146" s="69">
        <f t="shared" si="54"/>
        <v>673.09</v>
      </c>
      <c r="K146" s="69">
        <v>0</v>
      </c>
      <c r="L146" s="75">
        <f t="shared" si="55"/>
        <v>673.09</v>
      </c>
      <c r="N146" s="69">
        <v>673.09</v>
      </c>
      <c r="O146" s="69">
        <v>0</v>
      </c>
      <c r="P146" s="69">
        <f t="shared" si="56"/>
        <v>673.09</v>
      </c>
      <c r="Q146" s="63"/>
      <c r="R146" s="69">
        <f t="shared" si="63"/>
        <v>673.09</v>
      </c>
      <c r="S146" s="69">
        <f t="shared" si="63"/>
        <v>0</v>
      </c>
      <c r="T146" s="69">
        <f t="shared" si="58"/>
        <v>673.09</v>
      </c>
      <c r="U146" s="69">
        <f t="shared" si="59"/>
        <v>0</v>
      </c>
      <c r="V146" s="77">
        <f t="shared" si="60"/>
        <v>673.09</v>
      </c>
      <c r="X146" s="69">
        <v>673.09</v>
      </c>
      <c r="Y146" s="69">
        <v>0</v>
      </c>
      <c r="Z146" s="69">
        <v>673.09</v>
      </c>
      <c r="AA146" s="78"/>
      <c r="AB146" s="79">
        <f t="shared" si="61"/>
        <v>0</v>
      </c>
    </row>
    <row r="147" spans="1:28" ht="22.5" x14ac:dyDescent="0.25">
      <c r="A147" s="71" t="s">
        <v>8894</v>
      </c>
      <c r="B147" s="72" t="s">
        <v>13886</v>
      </c>
      <c r="C147" s="73" t="s">
        <v>8808</v>
      </c>
      <c r="D147" s="74">
        <v>0</v>
      </c>
      <c r="E147" s="69">
        <v>730.89</v>
      </c>
      <c r="F147" s="75">
        <f t="shared" si="52"/>
        <v>0</v>
      </c>
      <c r="G147" s="76"/>
      <c r="H147" s="69">
        <f t="shared" si="62"/>
        <v>730.89</v>
      </c>
      <c r="I147" s="69">
        <f t="shared" si="62"/>
        <v>0</v>
      </c>
      <c r="J147" s="69">
        <f t="shared" si="54"/>
        <v>730.89</v>
      </c>
      <c r="K147" s="69">
        <v>0</v>
      </c>
      <c r="L147" s="75">
        <f t="shared" si="55"/>
        <v>730.89</v>
      </c>
      <c r="N147" s="69">
        <v>730.89</v>
      </c>
      <c r="O147" s="69">
        <v>0</v>
      </c>
      <c r="P147" s="69">
        <f t="shared" si="56"/>
        <v>730.89</v>
      </c>
      <c r="Q147" s="63"/>
      <c r="R147" s="69">
        <f t="shared" si="63"/>
        <v>730.89</v>
      </c>
      <c r="S147" s="69">
        <f t="shared" si="63"/>
        <v>0</v>
      </c>
      <c r="T147" s="69">
        <f t="shared" si="58"/>
        <v>730.89</v>
      </c>
      <c r="U147" s="69">
        <f t="shared" si="59"/>
        <v>0</v>
      </c>
      <c r="V147" s="77">
        <f t="shared" si="60"/>
        <v>730.89</v>
      </c>
      <c r="X147" s="69">
        <v>730.89</v>
      </c>
      <c r="Y147" s="69">
        <v>0</v>
      </c>
      <c r="Z147" s="69">
        <v>730.89</v>
      </c>
      <c r="AA147" s="78"/>
      <c r="AB147" s="79">
        <f t="shared" si="61"/>
        <v>0</v>
      </c>
    </row>
    <row r="148" spans="1:28" ht="22.5" x14ac:dyDescent="0.25">
      <c r="A148" s="71" t="s">
        <v>8895</v>
      </c>
      <c r="B148" s="72" t="s">
        <v>13887</v>
      </c>
      <c r="C148" s="73" t="s">
        <v>8808</v>
      </c>
      <c r="D148" s="74">
        <v>0</v>
      </c>
      <c r="E148" s="69">
        <v>886.18</v>
      </c>
      <c r="F148" s="75">
        <f t="shared" si="52"/>
        <v>0</v>
      </c>
      <c r="G148" s="76"/>
      <c r="H148" s="69">
        <f t="shared" si="62"/>
        <v>886.18</v>
      </c>
      <c r="I148" s="69">
        <f t="shared" si="62"/>
        <v>0</v>
      </c>
      <c r="J148" s="69">
        <f t="shared" si="54"/>
        <v>886.18</v>
      </c>
      <c r="K148" s="69">
        <v>0</v>
      </c>
      <c r="L148" s="75">
        <f t="shared" si="55"/>
        <v>886.18</v>
      </c>
      <c r="N148" s="69">
        <v>886.18</v>
      </c>
      <c r="O148" s="69">
        <v>0</v>
      </c>
      <c r="P148" s="69">
        <f t="shared" si="56"/>
        <v>886.18</v>
      </c>
      <c r="Q148" s="63"/>
      <c r="R148" s="69">
        <f t="shared" si="63"/>
        <v>886.18</v>
      </c>
      <c r="S148" s="69">
        <f t="shared" si="63"/>
        <v>0</v>
      </c>
      <c r="T148" s="69">
        <f t="shared" si="58"/>
        <v>886.18</v>
      </c>
      <c r="U148" s="69">
        <f t="shared" si="59"/>
        <v>0</v>
      </c>
      <c r="V148" s="77">
        <f t="shared" si="60"/>
        <v>886.18</v>
      </c>
      <c r="X148" s="69">
        <v>886.18</v>
      </c>
      <c r="Y148" s="69">
        <v>0</v>
      </c>
      <c r="Z148" s="69">
        <v>886.18</v>
      </c>
      <c r="AA148" s="78"/>
      <c r="AB148" s="79">
        <f t="shared" si="61"/>
        <v>0</v>
      </c>
    </row>
    <row r="149" spans="1:28" ht="22.5" x14ac:dyDescent="0.25">
      <c r="A149" s="71" t="s">
        <v>8896</v>
      </c>
      <c r="B149" s="72" t="s">
        <v>13888</v>
      </c>
      <c r="C149" s="73" t="s">
        <v>8808</v>
      </c>
      <c r="D149" s="74">
        <v>0</v>
      </c>
      <c r="E149" s="69">
        <v>1736.01</v>
      </c>
      <c r="F149" s="75">
        <f t="shared" si="52"/>
        <v>0</v>
      </c>
      <c r="G149" s="76"/>
      <c r="H149" s="69">
        <f t="shared" si="62"/>
        <v>1736.01</v>
      </c>
      <c r="I149" s="69">
        <f t="shared" si="62"/>
        <v>0</v>
      </c>
      <c r="J149" s="69">
        <f t="shared" si="54"/>
        <v>1736.01</v>
      </c>
      <c r="K149" s="69">
        <v>0</v>
      </c>
      <c r="L149" s="75">
        <f t="shared" si="55"/>
        <v>1736.01</v>
      </c>
      <c r="N149" s="69">
        <v>1736.01</v>
      </c>
      <c r="O149" s="69">
        <v>0</v>
      </c>
      <c r="P149" s="69">
        <f t="shared" si="56"/>
        <v>1736.01</v>
      </c>
      <c r="Q149" s="63"/>
      <c r="R149" s="69">
        <f t="shared" si="63"/>
        <v>1736.01</v>
      </c>
      <c r="S149" s="69">
        <f t="shared" si="63"/>
        <v>0</v>
      </c>
      <c r="T149" s="69">
        <f t="shared" si="58"/>
        <v>1736.01</v>
      </c>
      <c r="U149" s="69">
        <f t="shared" si="59"/>
        <v>0</v>
      </c>
      <c r="V149" s="77">
        <f t="shared" si="60"/>
        <v>1736.01</v>
      </c>
      <c r="X149" s="69">
        <v>1736.01</v>
      </c>
      <c r="Y149" s="69">
        <v>0</v>
      </c>
      <c r="Z149" s="69">
        <v>1736.01</v>
      </c>
      <c r="AA149" s="78"/>
      <c r="AB149" s="79">
        <f t="shared" si="61"/>
        <v>0</v>
      </c>
    </row>
    <row r="150" spans="1:28" x14ac:dyDescent="0.25">
      <c r="A150" s="71" t="s">
        <v>8897</v>
      </c>
      <c r="B150" s="72" t="s">
        <v>13889</v>
      </c>
      <c r="C150" s="73" t="s">
        <v>8808</v>
      </c>
      <c r="D150" s="74">
        <v>0</v>
      </c>
      <c r="E150" s="69">
        <v>599.78</v>
      </c>
      <c r="F150" s="75">
        <f t="shared" si="52"/>
        <v>0</v>
      </c>
      <c r="G150" s="76"/>
      <c r="H150" s="69">
        <f t="shared" si="62"/>
        <v>599.78</v>
      </c>
      <c r="I150" s="69">
        <f t="shared" si="62"/>
        <v>0</v>
      </c>
      <c r="J150" s="69">
        <f t="shared" si="54"/>
        <v>599.78</v>
      </c>
      <c r="K150" s="69">
        <v>0</v>
      </c>
      <c r="L150" s="75">
        <f t="shared" si="55"/>
        <v>599.78</v>
      </c>
      <c r="N150" s="69">
        <v>599.78</v>
      </c>
      <c r="O150" s="69">
        <v>0</v>
      </c>
      <c r="P150" s="69">
        <f t="shared" si="56"/>
        <v>599.78</v>
      </c>
      <c r="Q150" s="63"/>
      <c r="R150" s="69">
        <f t="shared" si="63"/>
        <v>599.78</v>
      </c>
      <c r="S150" s="69">
        <f t="shared" si="63"/>
        <v>0</v>
      </c>
      <c r="T150" s="69">
        <f t="shared" si="58"/>
        <v>599.78</v>
      </c>
      <c r="U150" s="69">
        <f t="shared" si="59"/>
        <v>0</v>
      </c>
      <c r="V150" s="77">
        <f t="shared" si="60"/>
        <v>599.78</v>
      </c>
      <c r="X150" s="69">
        <v>599.78</v>
      </c>
      <c r="Y150" s="69">
        <v>0</v>
      </c>
      <c r="Z150" s="69">
        <v>599.78</v>
      </c>
      <c r="AA150" s="78"/>
      <c r="AB150" s="79">
        <f t="shared" si="61"/>
        <v>0</v>
      </c>
    </row>
    <row r="151" spans="1:28" x14ac:dyDescent="0.25">
      <c r="A151" s="71" t="s">
        <v>8898</v>
      </c>
      <c r="B151" s="72" t="s">
        <v>13890</v>
      </c>
      <c r="C151" s="73" t="s">
        <v>8740</v>
      </c>
      <c r="D151" s="74">
        <v>0</v>
      </c>
      <c r="E151" s="69">
        <v>1323.97</v>
      </c>
      <c r="F151" s="75">
        <f t="shared" si="52"/>
        <v>0</v>
      </c>
      <c r="G151" s="76"/>
      <c r="H151" s="69">
        <f t="shared" si="62"/>
        <v>1323.97</v>
      </c>
      <c r="I151" s="69">
        <f t="shared" si="62"/>
        <v>0</v>
      </c>
      <c r="J151" s="69">
        <f t="shared" si="54"/>
        <v>1323.97</v>
      </c>
      <c r="K151" s="69">
        <v>0</v>
      </c>
      <c r="L151" s="75">
        <f t="shared" si="55"/>
        <v>1323.97</v>
      </c>
      <c r="N151" s="69">
        <v>1323.97</v>
      </c>
      <c r="O151" s="69">
        <v>0</v>
      </c>
      <c r="P151" s="69">
        <f t="shared" si="56"/>
        <v>1323.97</v>
      </c>
      <c r="Q151" s="63"/>
      <c r="R151" s="69">
        <f t="shared" si="63"/>
        <v>1323.97</v>
      </c>
      <c r="S151" s="69">
        <f t="shared" si="63"/>
        <v>0</v>
      </c>
      <c r="T151" s="69">
        <f t="shared" si="58"/>
        <v>1323.97</v>
      </c>
      <c r="U151" s="69">
        <f t="shared" si="59"/>
        <v>0</v>
      </c>
      <c r="V151" s="77">
        <f t="shared" si="60"/>
        <v>1323.97</v>
      </c>
      <c r="X151" s="69">
        <v>1323.97</v>
      </c>
      <c r="Y151" s="69">
        <v>0</v>
      </c>
      <c r="Z151" s="69">
        <v>1323.97</v>
      </c>
      <c r="AA151" s="78"/>
      <c r="AB151" s="79">
        <f t="shared" si="61"/>
        <v>0</v>
      </c>
    </row>
    <row r="152" spans="1:28" x14ac:dyDescent="0.25">
      <c r="A152" s="71" t="s">
        <v>8899</v>
      </c>
      <c r="B152" s="72" t="s">
        <v>13891</v>
      </c>
      <c r="C152" s="73" t="s">
        <v>8740</v>
      </c>
      <c r="D152" s="74">
        <v>0</v>
      </c>
      <c r="E152" s="69">
        <v>1163.3800000000001</v>
      </c>
      <c r="F152" s="75">
        <f t="shared" si="52"/>
        <v>0</v>
      </c>
      <c r="G152" s="76"/>
      <c r="H152" s="69">
        <f t="shared" si="62"/>
        <v>1163.3800000000001</v>
      </c>
      <c r="I152" s="69">
        <f t="shared" si="62"/>
        <v>0</v>
      </c>
      <c r="J152" s="69">
        <f t="shared" si="54"/>
        <v>1163.3800000000001</v>
      </c>
      <c r="K152" s="69">
        <v>0</v>
      </c>
      <c r="L152" s="75">
        <f t="shared" si="55"/>
        <v>1163.3800000000001</v>
      </c>
      <c r="N152" s="69">
        <v>1163.3800000000001</v>
      </c>
      <c r="O152" s="69">
        <v>0</v>
      </c>
      <c r="P152" s="69">
        <f t="shared" si="56"/>
        <v>1163.3800000000001</v>
      </c>
      <c r="Q152" s="63"/>
      <c r="R152" s="69">
        <f t="shared" si="63"/>
        <v>1163.3800000000001</v>
      </c>
      <c r="S152" s="69">
        <f t="shared" si="63"/>
        <v>0</v>
      </c>
      <c r="T152" s="69">
        <f t="shared" si="58"/>
        <v>1163.3800000000001</v>
      </c>
      <c r="U152" s="69">
        <f t="shared" si="59"/>
        <v>0</v>
      </c>
      <c r="V152" s="77">
        <f t="shared" si="60"/>
        <v>1163.3800000000001</v>
      </c>
      <c r="X152" s="69">
        <v>1163.3800000000001</v>
      </c>
      <c r="Y152" s="69">
        <v>0</v>
      </c>
      <c r="Z152" s="69">
        <v>1163.3800000000001</v>
      </c>
      <c r="AA152" s="78"/>
      <c r="AB152" s="79">
        <f t="shared" si="61"/>
        <v>0</v>
      </c>
    </row>
    <row r="153" spans="1:28" x14ac:dyDescent="0.25">
      <c r="A153" s="71" t="s">
        <v>8900</v>
      </c>
      <c r="B153" s="72" t="s">
        <v>13892</v>
      </c>
      <c r="C153" s="73" t="s">
        <v>8808</v>
      </c>
      <c r="D153" s="74">
        <v>0</v>
      </c>
      <c r="E153" s="69">
        <v>62</v>
      </c>
      <c r="F153" s="75">
        <f t="shared" si="52"/>
        <v>0</v>
      </c>
      <c r="H153" s="69">
        <f t="shared" si="62"/>
        <v>62</v>
      </c>
      <c r="I153" s="69">
        <f t="shared" si="62"/>
        <v>0</v>
      </c>
      <c r="J153" s="69">
        <f t="shared" si="54"/>
        <v>62</v>
      </c>
      <c r="K153" s="69">
        <v>0</v>
      </c>
      <c r="L153" s="75">
        <f t="shared" si="55"/>
        <v>62</v>
      </c>
      <c r="N153" s="69">
        <v>62</v>
      </c>
      <c r="O153" s="69">
        <v>0</v>
      </c>
      <c r="P153" s="69">
        <f t="shared" si="56"/>
        <v>62</v>
      </c>
      <c r="Q153" s="63"/>
      <c r="R153" s="69">
        <f t="shared" si="63"/>
        <v>62</v>
      </c>
      <c r="S153" s="69">
        <f t="shared" si="63"/>
        <v>0</v>
      </c>
      <c r="T153" s="69">
        <f t="shared" si="58"/>
        <v>62</v>
      </c>
      <c r="U153" s="69">
        <f t="shared" si="59"/>
        <v>0</v>
      </c>
      <c r="V153" s="77">
        <f t="shared" si="60"/>
        <v>62</v>
      </c>
      <c r="X153" s="69">
        <v>62</v>
      </c>
      <c r="Y153" s="69">
        <v>0</v>
      </c>
      <c r="Z153" s="69">
        <v>62</v>
      </c>
      <c r="AB153" s="79">
        <f t="shared" si="61"/>
        <v>0</v>
      </c>
    </row>
    <row r="154" spans="1:28" ht="33.75" x14ac:dyDescent="0.25">
      <c r="A154" s="71" t="s">
        <v>8901</v>
      </c>
      <c r="B154" s="72" t="s">
        <v>13893</v>
      </c>
      <c r="C154" s="73" t="s">
        <v>8808</v>
      </c>
      <c r="D154" s="74">
        <v>0</v>
      </c>
      <c r="E154" s="69">
        <v>120.86</v>
      </c>
      <c r="F154" s="75">
        <f t="shared" si="52"/>
        <v>0</v>
      </c>
      <c r="H154" s="69">
        <f t="shared" si="62"/>
        <v>120.86</v>
      </c>
      <c r="I154" s="69">
        <f t="shared" si="62"/>
        <v>0</v>
      </c>
      <c r="J154" s="69">
        <f t="shared" si="54"/>
        <v>120.86</v>
      </c>
      <c r="K154" s="69">
        <v>0</v>
      </c>
      <c r="L154" s="75">
        <f t="shared" si="55"/>
        <v>120.86</v>
      </c>
      <c r="M154" s="42"/>
      <c r="N154" s="69">
        <v>120.86</v>
      </c>
      <c r="O154" s="69">
        <v>0</v>
      </c>
      <c r="P154" s="69">
        <f t="shared" si="56"/>
        <v>120.86</v>
      </c>
      <c r="Q154" s="63"/>
      <c r="R154" s="69">
        <f t="shared" si="63"/>
        <v>120.86</v>
      </c>
      <c r="S154" s="69">
        <f t="shared" si="63"/>
        <v>0</v>
      </c>
      <c r="T154" s="69">
        <f t="shared" si="58"/>
        <v>120.86</v>
      </c>
      <c r="U154" s="69">
        <f t="shared" si="59"/>
        <v>0</v>
      </c>
      <c r="V154" s="77">
        <f t="shared" si="60"/>
        <v>120.86</v>
      </c>
      <c r="W154" s="42"/>
      <c r="X154" s="69">
        <v>120.86</v>
      </c>
      <c r="Y154" s="69">
        <v>0</v>
      </c>
      <c r="Z154" s="69">
        <v>120.86</v>
      </c>
      <c r="AB154" s="79">
        <f t="shared" si="61"/>
        <v>0</v>
      </c>
    </row>
    <row r="155" spans="1:28" x14ac:dyDescent="0.25">
      <c r="A155" s="71" t="s">
        <v>8902</v>
      </c>
      <c r="B155" s="72" t="s">
        <v>13894</v>
      </c>
      <c r="C155" s="73" t="s">
        <v>8778</v>
      </c>
      <c r="D155" s="74">
        <v>0</v>
      </c>
      <c r="E155" s="69">
        <v>2937.36</v>
      </c>
      <c r="F155" s="75">
        <f t="shared" si="52"/>
        <v>0</v>
      </c>
      <c r="H155" s="69">
        <f t="shared" si="62"/>
        <v>2937.36</v>
      </c>
      <c r="I155" s="69">
        <f t="shared" si="62"/>
        <v>0</v>
      </c>
      <c r="J155" s="69">
        <f t="shared" si="54"/>
        <v>2937.36</v>
      </c>
      <c r="K155" s="69">
        <v>0</v>
      </c>
      <c r="L155" s="75">
        <f t="shared" si="55"/>
        <v>2937.36</v>
      </c>
      <c r="M155" s="42"/>
      <c r="N155" s="69">
        <v>2937.36</v>
      </c>
      <c r="O155" s="69">
        <v>0</v>
      </c>
      <c r="P155" s="69">
        <f t="shared" si="56"/>
        <v>2937.36</v>
      </c>
      <c r="Q155" s="63"/>
      <c r="R155" s="69">
        <f t="shared" si="63"/>
        <v>2937.36</v>
      </c>
      <c r="S155" s="69">
        <f t="shared" si="63"/>
        <v>0</v>
      </c>
      <c r="T155" s="69">
        <f t="shared" si="58"/>
        <v>2937.36</v>
      </c>
      <c r="U155" s="69">
        <f t="shared" si="59"/>
        <v>0</v>
      </c>
      <c r="V155" s="77">
        <f t="shared" si="60"/>
        <v>2937.36</v>
      </c>
      <c r="W155" s="42"/>
      <c r="X155" s="69">
        <v>2937.36</v>
      </c>
      <c r="Y155" s="69">
        <v>0</v>
      </c>
      <c r="Z155" s="69">
        <v>2937.36</v>
      </c>
      <c r="AB155" s="79">
        <f t="shared" si="61"/>
        <v>0</v>
      </c>
    </row>
    <row r="156" spans="1:28" ht="22.5" x14ac:dyDescent="0.25">
      <c r="A156" s="71" t="s">
        <v>8903</v>
      </c>
      <c r="B156" s="72" t="s">
        <v>13895</v>
      </c>
      <c r="C156" s="73" t="s">
        <v>8904</v>
      </c>
      <c r="D156" s="74">
        <v>0</v>
      </c>
      <c r="E156" s="69">
        <v>285.58999999999997</v>
      </c>
      <c r="F156" s="75">
        <f t="shared" si="52"/>
        <v>0</v>
      </c>
      <c r="H156" s="69">
        <f t="shared" si="62"/>
        <v>285.58999999999997</v>
      </c>
      <c r="I156" s="69">
        <f t="shared" si="62"/>
        <v>0</v>
      </c>
      <c r="J156" s="69">
        <f t="shared" si="54"/>
        <v>285.58999999999997</v>
      </c>
      <c r="K156" s="69">
        <v>0</v>
      </c>
      <c r="L156" s="75">
        <f t="shared" si="55"/>
        <v>285.58999999999997</v>
      </c>
      <c r="M156" s="42"/>
      <c r="N156" s="69">
        <v>285.58999999999997</v>
      </c>
      <c r="O156" s="69">
        <v>0</v>
      </c>
      <c r="P156" s="69">
        <f t="shared" si="56"/>
        <v>285.58999999999997</v>
      </c>
      <c r="Q156" s="63"/>
      <c r="R156" s="69">
        <f t="shared" si="63"/>
        <v>285.58999999999997</v>
      </c>
      <c r="S156" s="69">
        <f t="shared" si="63"/>
        <v>0</v>
      </c>
      <c r="T156" s="69">
        <f t="shared" si="58"/>
        <v>285.58999999999997</v>
      </c>
      <c r="U156" s="69">
        <f t="shared" si="59"/>
        <v>0</v>
      </c>
      <c r="V156" s="77">
        <f t="shared" si="60"/>
        <v>285.58999999999997</v>
      </c>
      <c r="W156" s="42"/>
      <c r="X156" s="69">
        <v>285.58999999999997</v>
      </c>
      <c r="Y156" s="69">
        <v>0</v>
      </c>
      <c r="Z156" s="69">
        <v>285.58999999999997</v>
      </c>
      <c r="AB156" s="79">
        <f t="shared" si="61"/>
        <v>0</v>
      </c>
    </row>
    <row r="157" spans="1:28" x14ac:dyDescent="0.25">
      <c r="A157" s="71" t="s">
        <v>8905</v>
      </c>
      <c r="B157" s="72" t="s">
        <v>13896</v>
      </c>
      <c r="C157" s="73" t="s">
        <v>8904</v>
      </c>
      <c r="D157" s="74">
        <v>0</v>
      </c>
      <c r="E157" s="69">
        <v>260.94</v>
      </c>
      <c r="F157" s="75">
        <f t="shared" si="52"/>
        <v>0</v>
      </c>
      <c r="H157" s="69">
        <f t="shared" si="62"/>
        <v>260.94</v>
      </c>
      <c r="I157" s="69">
        <f t="shared" si="62"/>
        <v>0</v>
      </c>
      <c r="J157" s="69">
        <f t="shared" si="54"/>
        <v>260.94</v>
      </c>
      <c r="K157" s="69">
        <v>0</v>
      </c>
      <c r="L157" s="75">
        <f t="shared" si="55"/>
        <v>260.94</v>
      </c>
      <c r="M157" s="42"/>
      <c r="N157" s="69">
        <v>260.94</v>
      </c>
      <c r="O157" s="69">
        <v>0</v>
      </c>
      <c r="P157" s="69">
        <f t="shared" si="56"/>
        <v>260.94</v>
      </c>
      <c r="Q157" s="63"/>
      <c r="R157" s="69">
        <f t="shared" si="63"/>
        <v>260.94</v>
      </c>
      <c r="S157" s="69">
        <f t="shared" si="63"/>
        <v>0</v>
      </c>
      <c r="T157" s="69">
        <f t="shared" si="58"/>
        <v>260.94</v>
      </c>
      <c r="U157" s="69">
        <f t="shared" si="59"/>
        <v>0</v>
      </c>
      <c r="V157" s="77">
        <f t="shared" si="60"/>
        <v>260.94</v>
      </c>
      <c r="W157" s="42"/>
      <c r="X157" s="69">
        <v>260.94</v>
      </c>
      <c r="Y157" s="69">
        <v>0</v>
      </c>
      <c r="Z157" s="69">
        <v>260.94</v>
      </c>
      <c r="AB157" s="79">
        <f t="shared" si="61"/>
        <v>0</v>
      </c>
    </row>
    <row r="158" spans="1:28" x14ac:dyDescent="0.25">
      <c r="A158" s="71" t="s">
        <v>8906</v>
      </c>
      <c r="B158" s="72" t="s">
        <v>13897</v>
      </c>
      <c r="C158" s="73" t="s">
        <v>8904</v>
      </c>
      <c r="D158" s="74">
        <v>0</v>
      </c>
      <c r="E158" s="69">
        <v>286.67</v>
      </c>
      <c r="F158" s="75">
        <f t="shared" si="52"/>
        <v>0</v>
      </c>
      <c r="H158" s="69">
        <f t="shared" si="62"/>
        <v>286.67</v>
      </c>
      <c r="I158" s="69">
        <f t="shared" si="62"/>
        <v>0</v>
      </c>
      <c r="J158" s="69">
        <f t="shared" si="54"/>
        <v>286.67</v>
      </c>
      <c r="K158" s="69">
        <v>0</v>
      </c>
      <c r="L158" s="75">
        <f t="shared" si="55"/>
        <v>286.67</v>
      </c>
      <c r="M158" s="42"/>
      <c r="N158" s="69">
        <v>286.67</v>
      </c>
      <c r="O158" s="69">
        <v>0</v>
      </c>
      <c r="P158" s="69">
        <f t="shared" si="56"/>
        <v>286.67</v>
      </c>
      <c r="Q158" s="63"/>
      <c r="R158" s="69">
        <f t="shared" si="63"/>
        <v>286.67</v>
      </c>
      <c r="S158" s="69">
        <f t="shared" si="63"/>
        <v>0</v>
      </c>
      <c r="T158" s="69">
        <f t="shared" si="58"/>
        <v>286.67</v>
      </c>
      <c r="U158" s="69">
        <f t="shared" si="59"/>
        <v>0</v>
      </c>
      <c r="V158" s="77">
        <f t="shared" si="60"/>
        <v>286.67</v>
      </c>
      <c r="W158" s="42"/>
      <c r="X158" s="69">
        <v>286.67</v>
      </c>
      <c r="Y158" s="69">
        <v>0</v>
      </c>
      <c r="Z158" s="69">
        <v>286.67</v>
      </c>
      <c r="AB158" s="79">
        <f t="shared" si="61"/>
        <v>0</v>
      </c>
    </row>
    <row r="159" spans="1:28" x14ac:dyDescent="0.25">
      <c r="A159" s="71" t="s">
        <v>8907</v>
      </c>
      <c r="B159" s="72" t="s">
        <v>13898</v>
      </c>
      <c r="C159" s="73" t="s">
        <v>8904</v>
      </c>
      <c r="D159" s="74">
        <v>0</v>
      </c>
      <c r="E159" s="69">
        <v>282.02</v>
      </c>
      <c r="F159" s="75">
        <f t="shared" si="52"/>
        <v>0</v>
      </c>
      <c r="H159" s="69">
        <f t="shared" si="62"/>
        <v>282.02</v>
      </c>
      <c r="I159" s="69">
        <f t="shared" si="62"/>
        <v>0</v>
      </c>
      <c r="J159" s="69">
        <f t="shared" si="54"/>
        <v>282.02</v>
      </c>
      <c r="K159" s="69">
        <v>0</v>
      </c>
      <c r="L159" s="75">
        <f t="shared" si="55"/>
        <v>282.02</v>
      </c>
      <c r="M159" s="42"/>
      <c r="N159" s="69">
        <v>282.02</v>
      </c>
      <c r="O159" s="69">
        <v>0</v>
      </c>
      <c r="P159" s="69">
        <f t="shared" si="56"/>
        <v>282.02</v>
      </c>
      <c r="Q159" s="63"/>
      <c r="R159" s="69">
        <f t="shared" si="63"/>
        <v>282.02</v>
      </c>
      <c r="S159" s="69">
        <f t="shared" si="63"/>
        <v>0</v>
      </c>
      <c r="T159" s="69">
        <f t="shared" si="58"/>
        <v>282.02</v>
      </c>
      <c r="U159" s="69">
        <f t="shared" si="59"/>
        <v>0</v>
      </c>
      <c r="V159" s="77">
        <f t="shared" si="60"/>
        <v>282.02</v>
      </c>
      <c r="W159" s="42"/>
      <c r="X159" s="69">
        <v>282.02</v>
      </c>
      <c r="Y159" s="69">
        <v>0</v>
      </c>
      <c r="Z159" s="69">
        <v>282.02</v>
      </c>
      <c r="AB159" s="79">
        <f t="shared" si="61"/>
        <v>0</v>
      </c>
    </row>
    <row r="160" spans="1:28" ht="22.5" x14ac:dyDescent="0.25">
      <c r="A160" s="71" t="s">
        <v>8908</v>
      </c>
      <c r="B160" s="72" t="s">
        <v>13899</v>
      </c>
      <c r="C160" s="73" t="s">
        <v>8753</v>
      </c>
      <c r="D160" s="74">
        <v>0</v>
      </c>
      <c r="E160" s="69">
        <v>1572.45</v>
      </c>
      <c r="F160" s="75">
        <f t="shared" si="52"/>
        <v>0</v>
      </c>
      <c r="H160" s="69">
        <f t="shared" si="62"/>
        <v>1572.45</v>
      </c>
      <c r="I160" s="69">
        <f t="shared" si="62"/>
        <v>0</v>
      </c>
      <c r="J160" s="69">
        <f t="shared" si="54"/>
        <v>1572.45</v>
      </c>
      <c r="K160" s="69">
        <v>0</v>
      </c>
      <c r="L160" s="75">
        <f t="shared" si="55"/>
        <v>1572.45</v>
      </c>
      <c r="M160" s="42"/>
      <c r="N160" s="69">
        <v>1572.45</v>
      </c>
      <c r="O160" s="69">
        <v>0</v>
      </c>
      <c r="P160" s="69">
        <f t="shared" si="56"/>
        <v>1572.45</v>
      </c>
      <c r="Q160" s="63"/>
      <c r="R160" s="69">
        <f t="shared" si="63"/>
        <v>1572.45</v>
      </c>
      <c r="S160" s="69">
        <f t="shared" si="63"/>
        <v>0</v>
      </c>
      <c r="T160" s="69">
        <f t="shared" si="58"/>
        <v>1572.45</v>
      </c>
      <c r="U160" s="69">
        <f t="shared" si="59"/>
        <v>0</v>
      </c>
      <c r="V160" s="77">
        <f t="shared" si="60"/>
        <v>1572.45</v>
      </c>
      <c r="W160" s="42"/>
      <c r="X160" s="69">
        <v>1572.45</v>
      </c>
      <c r="Y160" s="69">
        <v>0</v>
      </c>
      <c r="Z160" s="69">
        <v>1572.45</v>
      </c>
      <c r="AB160" s="79">
        <f t="shared" si="61"/>
        <v>0</v>
      </c>
    </row>
    <row r="161" spans="1:28" ht="22.5" x14ac:dyDescent="0.25">
      <c r="A161" s="71" t="s">
        <v>8909</v>
      </c>
      <c r="B161" s="72" t="s">
        <v>13900</v>
      </c>
      <c r="C161" s="73" t="s">
        <v>8910</v>
      </c>
      <c r="D161" s="74">
        <v>0</v>
      </c>
      <c r="E161" s="69">
        <v>3083.9</v>
      </c>
      <c r="F161" s="75">
        <f t="shared" si="52"/>
        <v>0</v>
      </c>
      <c r="H161" s="69">
        <f t="shared" si="62"/>
        <v>3083.9</v>
      </c>
      <c r="I161" s="69">
        <f t="shared" si="62"/>
        <v>0</v>
      </c>
      <c r="J161" s="69">
        <f t="shared" si="54"/>
        <v>3083.9</v>
      </c>
      <c r="K161" s="69">
        <v>0</v>
      </c>
      <c r="L161" s="75">
        <f t="shared" si="55"/>
        <v>3083.9</v>
      </c>
      <c r="M161" s="42"/>
      <c r="N161" s="69">
        <v>3083.9</v>
      </c>
      <c r="O161" s="69">
        <v>0</v>
      </c>
      <c r="P161" s="69">
        <f t="shared" si="56"/>
        <v>3083.9</v>
      </c>
      <c r="Q161" s="63"/>
      <c r="R161" s="69">
        <f t="shared" si="63"/>
        <v>3083.9</v>
      </c>
      <c r="S161" s="69">
        <f t="shared" si="63"/>
        <v>0</v>
      </c>
      <c r="T161" s="69">
        <f t="shared" si="58"/>
        <v>3083.9</v>
      </c>
      <c r="U161" s="69">
        <f t="shared" si="59"/>
        <v>0</v>
      </c>
      <c r="V161" s="77">
        <f t="shared" si="60"/>
        <v>3083.9</v>
      </c>
      <c r="W161" s="42"/>
      <c r="X161" s="69">
        <v>3083.9</v>
      </c>
      <c r="Y161" s="69">
        <v>0</v>
      </c>
      <c r="Z161" s="69">
        <v>3083.9</v>
      </c>
      <c r="AB161" s="79">
        <f t="shared" si="61"/>
        <v>0</v>
      </c>
    </row>
    <row r="162" spans="1:28" ht="22.5" x14ac:dyDescent="0.25">
      <c r="A162" s="71" t="s">
        <v>8911</v>
      </c>
      <c r="B162" s="72" t="s">
        <v>13901</v>
      </c>
      <c r="C162" s="73" t="s">
        <v>8753</v>
      </c>
      <c r="D162" s="74">
        <v>0</v>
      </c>
      <c r="E162" s="69">
        <v>275.33</v>
      </c>
      <c r="F162" s="75">
        <f t="shared" si="52"/>
        <v>0</v>
      </c>
      <c r="H162" s="69">
        <f t="shared" si="62"/>
        <v>275.33</v>
      </c>
      <c r="I162" s="69">
        <f t="shared" si="62"/>
        <v>0</v>
      </c>
      <c r="J162" s="69">
        <f t="shared" si="54"/>
        <v>275.33</v>
      </c>
      <c r="K162" s="69">
        <v>0</v>
      </c>
      <c r="L162" s="75">
        <f t="shared" si="55"/>
        <v>275.33</v>
      </c>
      <c r="M162" s="42"/>
      <c r="N162" s="69">
        <v>275.33</v>
      </c>
      <c r="O162" s="69">
        <v>0</v>
      </c>
      <c r="P162" s="69">
        <f t="shared" si="56"/>
        <v>275.33</v>
      </c>
      <c r="Q162" s="63"/>
      <c r="R162" s="69">
        <f t="shared" si="63"/>
        <v>275.33</v>
      </c>
      <c r="S162" s="69">
        <f t="shared" si="63"/>
        <v>0</v>
      </c>
      <c r="T162" s="69">
        <f t="shared" si="58"/>
        <v>275.33</v>
      </c>
      <c r="U162" s="69">
        <f t="shared" si="59"/>
        <v>0</v>
      </c>
      <c r="V162" s="77">
        <f t="shared" si="60"/>
        <v>275.33</v>
      </c>
      <c r="W162" s="42"/>
      <c r="X162" s="69">
        <v>275.33</v>
      </c>
      <c r="Y162" s="69">
        <v>0</v>
      </c>
      <c r="Z162" s="69">
        <v>275.33</v>
      </c>
      <c r="AB162" s="79">
        <f t="shared" si="61"/>
        <v>0</v>
      </c>
    </row>
    <row r="163" spans="1:28" ht="22.5" x14ac:dyDescent="0.25">
      <c r="A163" s="71" t="s">
        <v>8912</v>
      </c>
      <c r="B163" s="72" t="s">
        <v>13902</v>
      </c>
      <c r="C163" s="73" t="s">
        <v>8740</v>
      </c>
      <c r="D163" s="74">
        <v>0</v>
      </c>
      <c r="E163" s="69">
        <v>1546.18</v>
      </c>
      <c r="F163" s="75">
        <f t="shared" si="52"/>
        <v>0</v>
      </c>
      <c r="H163" s="69">
        <f t="shared" si="62"/>
        <v>1546.18</v>
      </c>
      <c r="I163" s="69">
        <f t="shared" si="62"/>
        <v>0</v>
      </c>
      <c r="J163" s="69">
        <f t="shared" si="54"/>
        <v>1546.18</v>
      </c>
      <c r="K163" s="69">
        <v>0</v>
      </c>
      <c r="L163" s="75">
        <f t="shared" si="55"/>
        <v>1546.18</v>
      </c>
      <c r="M163" s="42"/>
      <c r="N163" s="69">
        <v>1546.18</v>
      </c>
      <c r="O163" s="69">
        <v>0</v>
      </c>
      <c r="P163" s="69">
        <f t="shared" si="56"/>
        <v>1546.18</v>
      </c>
      <c r="Q163" s="63"/>
      <c r="R163" s="69">
        <f t="shared" si="63"/>
        <v>1546.18</v>
      </c>
      <c r="S163" s="69">
        <f t="shared" si="63"/>
        <v>0</v>
      </c>
      <c r="T163" s="69">
        <f t="shared" si="58"/>
        <v>1546.18</v>
      </c>
      <c r="U163" s="69">
        <f t="shared" si="59"/>
        <v>0</v>
      </c>
      <c r="V163" s="77">
        <f t="shared" si="60"/>
        <v>1546.18</v>
      </c>
      <c r="W163" s="42"/>
      <c r="X163" s="69">
        <v>1546.18</v>
      </c>
      <c r="Y163" s="69">
        <v>0</v>
      </c>
      <c r="Z163" s="69">
        <v>1546.18</v>
      </c>
      <c r="AB163" s="79">
        <f t="shared" si="61"/>
        <v>0</v>
      </c>
    </row>
    <row r="164" spans="1:28" x14ac:dyDescent="0.25">
      <c r="A164" s="71" t="s">
        <v>8913</v>
      </c>
      <c r="B164" s="72" t="s">
        <v>13903</v>
      </c>
      <c r="C164" s="73" t="s">
        <v>8753</v>
      </c>
      <c r="D164" s="74">
        <v>0</v>
      </c>
      <c r="E164" s="69">
        <v>1029.6499999999999</v>
      </c>
      <c r="F164" s="75">
        <f t="shared" si="52"/>
        <v>0</v>
      </c>
      <c r="H164" s="69">
        <f t="shared" si="62"/>
        <v>674.35</v>
      </c>
      <c r="I164" s="69">
        <f t="shared" si="62"/>
        <v>355.3</v>
      </c>
      <c r="J164" s="69">
        <f t="shared" si="54"/>
        <v>1029.6500000000001</v>
      </c>
      <c r="K164" s="69">
        <v>0</v>
      </c>
      <c r="L164" s="75">
        <f t="shared" si="55"/>
        <v>1029.6500000000001</v>
      </c>
      <c r="N164" s="69">
        <v>674.35</v>
      </c>
      <c r="O164" s="69">
        <v>355.29999999999995</v>
      </c>
      <c r="P164" s="69">
        <f t="shared" si="56"/>
        <v>1029.6500000000001</v>
      </c>
      <c r="Q164" s="63"/>
      <c r="R164" s="69">
        <f t="shared" si="63"/>
        <v>674.35</v>
      </c>
      <c r="S164" s="69">
        <f t="shared" si="63"/>
        <v>355.28</v>
      </c>
      <c r="T164" s="69">
        <f t="shared" si="58"/>
        <v>1029.6300000000001</v>
      </c>
      <c r="U164" s="69">
        <f t="shared" si="59"/>
        <v>0</v>
      </c>
      <c r="V164" s="77">
        <f t="shared" si="60"/>
        <v>1029.6300000000001</v>
      </c>
      <c r="X164" s="69">
        <v>674.35</v>
      </c>
      <c r="Y164" s="69">
        <v>355.28</v>
      </c>
      <c r="Z164" s="69">
        <v>1029.6300000000001</v>
      </c>
      <c r="AB164" s="79">
        <f t="shared" si="61"/>
        <v>1.999999999998181E-2</v>
      </c>
    </row>
    <row r="165" spans="1:28" x14ac:dyDescent="0.25">
      <c r="A165" s="71" t="s">
        <v>8914</v>
      </c>
      <c r="B165" s="72" t="s">
        <v>13904</v>
      </c>
      <c r="C165" s="73" t="s">
        <v>8753</v>
      </c>
      <c r="D165" s="74">
        <v>0</v>
      </c>
      <c r="E165" s="69">
        <v>748.7</v>
      </c>
      <c r="F165" s="75">
        <f t="shared" si="52"/>
        <v>0</v>
      </c>
      <c r="H165" s="69">
        <f t="shared" si="62"/>
        <v>748.7</v>
      </c>
      <c r="I165" s="69">
        <f t="shared" si="62"/>
        <v>0</v>
      </c>
      <c r="J165" s="69">
        <f t="shared" si="54"/>
        <v>748.7</v>
      </c>
      <c r="K165" s="69">
        <v>0</v>
      </c>
      <c r="L165" s="75">
        <f t="shared" si="55"/>
        <v>748.7</v>
      </c>
      <c r="M165" s="42"/>
      <c r="N165" s="69">
        <v>748.7</v>
      </c>
      <c r="O165" s="69">
        <v>0</v>
      </c>
      <c r="P165" s="69">
        <f t="shared" si="56"/>
        <v>748.7</v>
      </c>
      <c r="Q165" s="63"/>
      <c r="R165" s="69">
        <f t="shared" si="63"/>
        <v>748.7</v>
      </c>
      <c r="S165" s="69">
        <f t="shared" si="63"/>
        <v>0</v>
      </c>
      <c r="T165" s="69">
        <f t="shared" si="58"/>
        <v>748.7</v>
      </c>
      <c r="U165" s="69">
        <f t="shared" si="59"/>
        <v>0</v>
      </c>
      <c r="V165" s="77">
        <f t="shared" si="60"/>
        <v>748.7</v>
      </c>
      <c r="W165" s="42"/>
      <c r="X165" s="69">
        <v>748.7</v>
      </c>
      <c r="Y165" s="69">
        <v>0</v>
      </c>
      <c r="Z165" s="69">
        <v>748.7</v>
      </c>
      <c r="AB165" s="79">
        <f t="shared" si="61"/>
        <v>0</v>
      </c>
    </row>
    <row r="166" spans="1:28" x14ac:dyDescent="0.25">
      <c r="A166" s="71" t="s">
        <v>8915</v>
      </c>
      <c r="B166" s="72" t="s">
        <v>13905</v>
      </c>
      <c r="C166" s="73" t="s">
        <v>8753</v>
      </c>
      <c r="D166" s="74">
        <v>0</v>
      </c>
      <c r="E166" s="69">
        <v>5511.75</v>
      </c>
      <c r="F166" s="75">
        <f t="shared" si="52"/>
        <v>0</v>
      </c>
      <c r="H166" s="69">
        <f t="shared" si="62"/>
        <v>5511.75</v>
      </c>
      <c r="I166" s="69">
        <f t="shared" si="62"/>
        <v>0</v>
      </c>
      <c r="J166" s="69">
        <f t="shared" si="54"/>
        <v>5511.75</v>
      </c>
      <c r="K166" s="69">
        <v>0</v>
      </c>
      <c r="L166" s="75">
        <f t="shared" si="55"/>
        <v>5511.75</v>
      </c>
      <c r="M166" s="42"/>
      <c r="N166" s="69">
        <v>5511.75</v>
      </c>
      <c r="O166" s="69">
        <v>0</v>
      </c>
      <c r="P166" s="69">
        <f t="shared" si="56"/>
        <v>5511.75</v>
      </c>
      <c r="Q166" s="63"/>
      <c r="R166" s="69">
        <f t="shared" si="63"/>
        <v>5511.75</v>
      </c>
      <c r="S166" s="69">
        <f t="shared" si="63"/>
        <v>0</v>
      </c>
      <c r="T166" s="69">
        <f t="shared" si="58"/>
        <v>5511.75</v>
      </c>
      <c r="U166" s="69">
        <f t="shared" si="59"/>
        <v>0</v>
      </c>
      <c r="V166" s="77">
        <f t="shared" si="60"/>
        <v>5511.75</v>
      </c>
      <c r="W166" s="42"/>
      <c r="X166" s="69">
        <v>5511.75</v>
      </c>
      <c r="Y166" s="69">
        <v>0</v>
      </c>
      <c r="Z166" s="69">
        <v>5511.75</v>
      </c>
      <c r="AB166" s="79">
        <f t="shared" si="61"/>
        <v>0</v>
      </c>
    </row>
    <row r="167" spans="1:28" x14ac:dyDescent="0.25">
      <c r="A167" s="71" t="s">
        <v>8916</v>
      </c>
      <c r="B167" s="72" t="s">
        <v>13906</v>
      </c>
      <c r="C167" s="73" t="s">
        <v>8753</v>
      </c>
      <c r="D167" s="74">
        <v>0</v>
      </c>
      <c r="E167" s="69">
        <v>3661.3</v>
      </c>
      <c r="F167" s="75">
        <f t="shared" si="52"/>
        <v>0</v>
      </c>
      <c r="H167" s="69">
        <f t="shared" si="62"/>
        <v>3661.3</v>
      </c>
      <c r="I167" s="69">
        <f t="shared" si="62"/>
        <v>0</v>
      </c>
      <c r="J167" s="69">
        <f t="shared" si="54"/>
        <v>3661.3</v>
      </c>
      <c r="K167" s="69">
        <v>0</v>
      </c>
      <c r="L167" s="75">
        <f t="shared" si="55"/>
        <v>3661.3</v>
      </c>
      <c r="M167" s="42"/>
      <c r="N167" s="69">
        <v>3661.3</v>
      </c>
      <c r="O167" s="69">
        <v>0</v>
      </c>
      <c r="P167" s="69">
        <f t="shared" si="56"/>
        <v>3661.3</v>
      </c>
      <c r="Q167" s="63"/>
      <c r="R167" s="69">
        <f t="shared" si="63"/>
        <v>3661.3</v>
      </c>
      <c r="S167" s="69">
        <f t="shared" si="63"/>
        <v>0</v>
      </c>
      <c r="T167" s="69">
        <f t="shared" si="58"/>
        <v>3661.3</v>
      </c>
      <c r="U167" s="69">
        <f t="shared" si="59"/>
        <v>0</v>
      </c>
      <c r="V167" s="77">
        <f t="shared" si="60"/>
        <v>3661.3</v>
      </c>
      <c r="W167" s="42"/>
      <c r="X167" s="69">
        <v>3661.3</v>
      </c>
      <c r="Y167" s="69">
        <v>0</v>
      </c>
      <c r="Z167" s="69">
        <v>3661.3</v>
      </c>
      <c r="AB167" s="79">
        <f t="shared" si="61"/>
        <v>0</v>
      </c>
    </row>
    <row r="168" spans="1:28" x14ac:dyDescent="0.25">
      <c r="A168" s="83" t="s">
        <v>8917</v>
      </c>
      <c r="B168" s="84" t="s">
        <v>8919</v>
      </c>
      <c r="C168" s="85" t="s">
        <v>8753</v>
      </c>
      <c r="D168" s="74">
        <v>0</v>
      </c>
      <c r="E168" s="69">
        <v>5522.7</v>
      </c>
      <c r="F168" s="75">
        <f t="shared" si="52"/>
        <v>0</v>
      </c>
      <c r="H168" s="69">
        <f t="shared" si="62"/>
        <v>5522.7</v>
      </c>
      <c r="I168" s="69">
        <f t="shared" si="62"/>
        <v>0</v>
      </c>
      <c r="J168" s="69">
        <f t="shared" si="54"/>
        <v>5522.7</v>
      </c>
      <c r="K168" s="69">
        <v>0</v>
      </c>
      <c r="L168" s="75">
        <f t="shared" si="55"/>
        <v>5522.7</v>
      </c>
      <c r="M168" s="42"/>
      <c r="N168" s="69">
        <v>5522.7</v>
      </c>
      <c r="O168" s="69">
        <v>0</v>
      </c>
      <c r="P168" s="69">
        <f t="shared" si="56"/>
        <v>5522.7</v>
      </c>
      <c r="Q168" s="63"/>
      <c r="R168" s="69">
        <f t="shared" si="63"/>
        <v>5522.7</v>
      </c>
      <c r="S168" s="69">
        <f t="shared" si="63"/>
        <v>0</v>
      </c>
      <c r="T168" s="69">
        <f t="shared" si="58"/>
        <v>5522.7</v>
      </c>
      <c r="U168" s="69">
        <f t="shared" si="59"/>
        <v>0</v>
      </c>
      <c r="V168" s="77">
        <f t="shared" si="60"/>
        <v>5522.7</v>
      </c>
      <c r="W168" s="42"/>
      <c r="X168" s="69">
        <v>5522.7</v>
      </c>
      <c r="Y168" s="69">
        <v>0</v>
      </c>
      <c r="Z168" s="69">
        <v>5522.7</v>
      </c>
      <c r="AB168" s="79">
        <f t="shared" si="61"/>
        <v>0</v>
      </c>
    </row>
    <row r="169" spans="1:28" x14ac:dyDescent="0.25">
      <c r="A169" s="65" t="s">
        <v>8918</v>
      </c>
      <c r="B169" s="66" t="s">
        <v>13907</v>
      </c>
      <c r="C169" s="67"/>
      <c r="D169" s="68"/>
      <c r="E169" s="69"/>
      <c r="F169" s="70"/>
      <c r="H169" s="69"/>
      <c r="I169" s="69"/>
      <c r="J169" s="69"/>
      <c r="K169" s="69"/>
      <c r="L169" s="75"/>
      <c r="N169" s="69"/>
      <c r="O169" s="69"/>
      <c r="P169" s="69"/>
      <c r="Q169" s="63"/>
      <c r="R169" s="69"/>
      <c r="S169" s="69"/>
      <c r="T169" s="69"/>
      <c r="U169" s="69"/>
      <c r="V169" s="77"/>
      <c r="X169" s="69"/>
      <c r="Y169" s="69"/>
      <c r="Z169" s="69"/>
      <c r="AA169" s="78"/>
      <c r="AB169" s="79">
        <f t="shared" si="61"/>
        <v>0</v>
      </c>
    </row>
    <row r="170" spans="1:28" ht="22.5" x14ac:dyDescent="0.25">
      <c r="A170" s="65" t="s">
        <v>8920</v>
      </c>
      <c r="B170" s="66" t="s">
        <v>13908</v>
      </c>
      <c r="C170" s="67"/>
      <c r="D170" s="68"/>
      <c r="E170" s="69"/>
      <c r="F170" s="70"/>
      <c r="H170" s="69"/>
      <c r="I170" s="69"/>
      <c r="J170" s="69"/>
      <c r="K170" s="69"/>
      <c r="L170" s="75"/>
      <c r="N170" s="69"/>
      <c r="O170" s="69"/>
      <c r="P170" s="69"/>
      <c r="Q170" s="63"/>
      <c r="R170" s="69"/>
      <c r="S170" s="69"/>
      <c r="T170" s="69"/>
      <c r="U170" s="69"/>
      <c r="V170" s="77"/>
      <c r="X170" s="69"/>
      <c r="Y170" s="69"/>
      <c r="Z170" s="69"/>
      <c r="AA170" s="78"/>
      <c r="AB170" s="79">
        <f t="shared" si="61"/>
        <v>0</v>
      </c>
    </row>
    <row r="171" spans="1:28" x14ac:dyDescent="0.25">
      <c r="A171" s="71" t="s">
        <v>8921</v>
      </c>
      <c r="B171" s="72" t="s">
        <v>13909</v>
      </c>
      <c r="C171" s="73" t="s">
        <v>8780</v>
      </c>
      <c r="D171" s="74">
        <v>0</v>
      </c>
      <c r="E171" s="69">
        <v>300.64999999999998</v>
      </c>
      <c r="F171" s="75">
        <f>ROUND(D171*E171,2)</f>
        <v>0</v>
      </c>
      <c r="G171" s="76"/>
      <c r="H171" s="69">
        <f t="shared" ref="H171:I174" si="64">ROUND(N171+(N171*$H$2/100),2)</f>
        <v>214.61</v>
      </c>
      <c r="I171" s="69">
        <f t="shared" si="64"/>
        <v>86.04</v>
      </c>
      <c r="J171" s="69">
        <f>H171+I171</f>
        <v>300.65000000000003</v>
      </c>
      <c r="K171" s="69">
        <v>0</v>
      </c>
      <c r="L171" s="75">
        <f>SUM(J171:K171)</f>
        <v>300.65000000000003</v>
      </c>
      <c r="N171" s="69">
        <v>214.60999999999999</v>
      </c>
      <c r="O171" s="69">
        <v>86.039999999999992</v>
      </c>
      <c r="P171" s="69">
        <f>SUM(N171:O171)</f>
        <v>300.64999999999998</v>
      </c>
      <c r="Q171" s="63"/>
      <c r="R171" s="69">
        <f t="shared" ref="R171:S174" si="65">X171</f>
        <v>214.61</v>
      </c>
      <c r="S171" s="69">
        <f t="shared" si="65"/>
        <v>86.03</v>
      </c>
      <c r="T171" s="69">
        <f>R171+S171</f>
        <v>300.64</v>
      </c>
      <c r="U171" s="69">
        <f>ROUND(Z171*$H$2,2)/100</f>
        <v>0</v>
      </c>
      <c r="V171" s="77">
        <f>SUM(T171:U171)</f>
        <v>300.64</v>
      </c>
      <c r="X171" s="69">
        <v>214.61</v>
      </c>
      <c r="Y171" s="69">
        <v>86.03</v>
      </c>
      <c r="Z171" s="69">
        <v>300.64</v>
      </c>
      <c r="AA171" s="78"/>
      <c r="AB171" s="79">
        <f t="shared" si="61"/>
        <v>9.9999999999909051E-3</v>
      </c>
    </row>
    <row r="172" spans="1:28" s="33" customFormat="1" ht="22.5" x14ac:dyDescent="0.25">
      <c r="A172" s="71" t="s">
        <v>8922</v>
      </c>
      <c r="B172" s="72" t="s">
        <v>13910</v>
      </c>
      <c r="C172" s="73" t="s">
        <v>8780</v>
      </c>
      <c r="D172" s="74">
        <v>0</v>
      </c>
      <c r="E172" s="69">
        <v>587.11999999999989</v>
      </c>
      <c r="F172" s="75">
        <f>ROUND(D172*E172,2)</f>
        <v>0</v>
      </c>
      <c r="G172" s="28"/>
      <c r="H172" s="69">
        <f t="shared" si="64"/>
        <v>367.83</v>
      </c>
      <c r="I172" s="69">
        <f t="shared" si="64"/>
        <v>219.29</v>
      </c>
      <c r="J172" s="69">
        <f>H172+I172</f>
        <v>587.12</v>
      </c>
      <c r="K172" s="69">
        <v>0</v>
      </c>
      <c r="L172" s="75">
        <f>SUM(J172:K172)</f>
        <v>587.12</v>
      </c>
      <c r="N172" s="69">
        <v>367.83</v>
      </c>
      <c r="O172" s="69">
        <v>219.29000000000002</v>
      </c>
      <c r="P172" s="69">
        <f>SUM(N172:O172)</f>
        <v>587.12</v>
      </c>
      <c r="Q172" s="63"/>
      <c r="R172" s="69">
        <f t="shared" si="65"/>
        <v>367.83</v>
      </c>
      <c r="S172" s="69">
        <f t="shared" si="65"/>
        <v>219.28</v>
      </c>
      <c r="T172" s="69">
        <f>R172+S172</f>
        <v>587.11</v>
      </c>
      <c r="U172" s="69">
        <f>ROUND(Z172*$H$2,2)/100</f>
        <v>0</v>
      </c>
      <c r="V172" s="77">
        <f>SUM(T172:U172)</f>
        <v>587.11</v>
      </c>
      <c r="X172" s="69">
        <v>367.83</v>
      </c>
      <c r="Y172" s="69">
        <v>219.28</v>
      </c>
      <c r="Z172" s="69">
        <v>587.11</v>
      </c>
      <c r="AA172" s="78"/>
      <c r="AB172" s="79">
        <f t="shared" si="61"/>
        <v>9.9999999999909051E-3</v>
      </c>
    </row>
    <row r="173" spans="1:28" x14ac:dyDescent="0.25">
      <c r="A173" s="71" t="s">
        <v>8923</v>
      </c>
      <c r="B173" s="72" t="s">
        <v>13911</v>
      </c>
      <c r="C173" s="73" t="s">
        <v>8924</v>
      </c>
      <c r="D173" s="74">
        <v>0</v>
      </c>
      <c r="E173" s="69">
        <v>562.86</v>
      </c>
      <c r="F173" s="75">
        <f>ROUND(D173*E173,2)</f>
        <v>0</v>
      </c>
      <c r="G173" s="76"/>
      <c r="H173" s="69">
        <f t="shared" si="64"/>
        <v>562.86</v>
      </c>
      <c r="I173" s="69">
        <f t="shared" si="64"/>
        <v>0</v>
      </c>
      <c r="J173" s="69">
        <f>H173+I173</f>
        <v>562.86</v>
      </c>
      <c r="K173" s="69">
        <v>0</v>
      </c>
      <c r="L173" s="75">
        <f>SUM(J173:K173)</f>
        <v>562.86</v>
      </c>
      <c r="M173" s="42"/>
      <c r="N173" s="69">
        <v>562.86</v>
      </c>
      <c r="O173" s="69">
        <v>0</v>
      </c>
      <c r="P173" s="69">
        <f>SUM(N173:O173)</f>
        <v>562.86</v>
      </c>
      <c r="Q173" s="63"/>
      <c r="R173" s="69">
        <f t="shared" si="65"/>
        <v>562.86</v>
      </c>
      <c r="S173" s="69">
        <f t="shared" si="65"/>
        <v>0</v>
      </c>
      <c r="T173" s="69">
        <f>R173+S173</f>
        <v>562.86</v>
      </c>
      <c r="U173" s="69">
        <f>ROUND(Z173*$H$2,2)/100</f>
        <v>0</v>
      </c>
      <c r="V173" s="77">
        <f>SUM(T173:U173)</f>
        <v>562.86</v>
      </c>
      <c r="W173" s="42"/>
      <c r="X173" s="69">
        <v>562.86</v>
      </c>
      <c r="Y173" s="69">
        <v>0</v>
      </c>
      <c r="Z173" s="69">
        <v>562.86</v>
      </c>
      <c r="AA173" s="78"/>
      <c r="AB173" s="79">
        <f t="shared" si="61"/>
        <v>0</v>
      </c>
    </row>
    <row r="174" spans="1:28" x14ac:dyDescent="0.25">
      <c r="A174" s="71" t="s">
        <v>8925</v>
      </c>
      <c r="B174" s="72" t="s">
        <v>13912</v>
      </c>
      <c r="C174" s="73" t="s">
        <v>8780</v>
      </c>
      <c r="D174" s="74">
        <v>0</v>
      </c>
      <c r="E174" s="69">
        <v>14.36</v>
      </c>
      <c r="F174" s="75">
        <f>ROUND(D174*E174,2)</f>
        <v>0</v>
      </c>
      <c r="G174" s="76"/>
      <c r="H174" s="69">
        <f t="shared" si="64"/>
        <v>9.56</v>
      </c>
      <c r="I174" s="69">
        <f t="shared" si="64"/>
        <v>4.8</v>
      </c>
      <c r="J174" s="69">
        <f>H174+I174</f>
        <v>14.36</v>
      </c>
      <c r="K174" s="69">
        <v>0</v>
      </c>
      <c r="L174" s="75">
        <f>SUM(J174:K174)</f>
        <v>14.36</v>
      </c>
      <c r="N174" s="69">
        <v>9.56</v>
      </c>
      <c r="O174" s="69">
        <v>4.8</v>
      </c>
      <c r="P174" s="69">
        <f>SUM(N174:O174)</f>
        <v>14.36</v>
      </c>
      <c r="Q174" s="63"/>
      <c r="R174" s="69">
        <f t="shared" si="65"/>
        <v>9.56</v>
      </c>
      <c r="S174" s="69">
        <f t="shared" si="65"/>
        <v>4.8</v>
      </c>
      <c r="T174" s="69">
        <f>R174+S174</f>
        <v>14.36</v>
      </c>
      <c r="U174" s="69">
        <f>ROUND(Z174*$H$2,2)/100</f>
        <v>0</v>
      </c>
      <c r="V174" s="77">
        <f>SUM(T174:U174)</f>
        <v>14.36</v>
      </c>
      <c r="X174" s="69">
        <v>9.56</v>
      </c>
      <c r="Y174" s="69">
        <v>4.8</v>
      </c>
      <c r="Z174" s="69">
        <v>14.36</v>
      </c>
      <c r="AA174" s="78"/>
      <c r="AB174" s="79">
        <f t="shared" si="61"/>
        <v>0</v>
      </c>
    </row>
    <row r="175" spans="1:28" ht="22.5" x14ac:dyDescent="0.25">
      <c r="A175" s="65" t="s">
        <v>8926</v>
      </c>
      <c r="B175" s="66" t="s">
        <v>13913</v>
      </c>
      <c r="C175" s="67"/>
      <c r="D175" s="68"/>
      <c r="E175" s="69"/>
      <c r="F175" s="70"/>
      <c r="H175" s="69"/>
      <c r="I175" s="69"/>
      <c r="J175" s="69"/>
      <c r="K175" s="69"/>
      <c r="L175" s="75"/>
      <c r="N175" s="69"/>
      <c r="O175" s="69"/>
      <c r="P175" s="69"/>
      <c r="Q175" s="63"/>
      <c r="R175" s="69"/>
      <c r="S175" s="69"/>
      <c r="T175" s="69"/>
      <c r="U175" s="69"/>
      <c r="V175" s="77"/>
      <c r="X175" s="69"/>
      <c r="Y175" s="69"/>
      <c r="Z175" s="69"/>
      <c r="AA175" s="78"/>
      <c r="AB175" s="79">
        <f t="shared" si="61"/>
        <v>0</v>
      </c>
    </row>
    <row r="176" spans="1:28" ht="22.5" x14ac:dyDescent="0.25">
      <c r="A176" s="71" t="s">
        <v>8927</v>
      </c>
      <c r="B176" s="72" t="s">
        <v>13914</v>
      </c>
      <c r="C176" s="73" t="s">
        <v>8924</v>
      </c>
      <c r="D176" s="74">
        <v>0</v>
      </c>
      <c r="E176" s="69">
        <v>516.65</v>
      </c>
      <c r="F176" s="75">
        <f>ROUND(D176*E176,2)</f>
        <v>0</v>
      </c>
      <c r="G176" s="76"/>
      <c r="H176" s="69">
        <f t="shared" ref="H176:I180" si="66">ROUND(N176+(N176*$H$2/100),2)</f>
        <v>460.93</v>
      </c>
      <c r="I176" s="69">
        <f t="shared" si="66"/>
        <v>55.72</v>
      </c>
      <c r="J176" s="69">
        <f>H176+I176</f>
        <v>516.65</v>
      </c>
      <c r="K176" s="69">
        <v>0</v>
      </c>
      <c r="L176" s="75">
        <f>SUM(J176:K176)</f>
        <v>516.65</v>
      </c>
      <c r="N176" s="69">
        <v>460.93</v>
      </c>
      <c r="O176" s="69">
        <v>55.72</v>
      </c>
      <c r="P176" s="69">
        <f>SUM(N176:O176)</f>
        <v>516.65</v>
      </c>
      <c r="Q176" s="63"/>
      <c r="R176" s="69">
        <f t="shared" ref="R176:S180" si="67">X176</f>
        <v>460.93</v>
      </c>
      <c r="S176" s="69">
        <f t="shared" si="67"/>
        <v>55.74</v>
      </c>
      <c r="T176" s="69">
        <f>R176+S176</f>
        <v>516.66999999999996</v>
      </c>
      <c r="U176" s="69">
        <f>ROUND(Z176*$H$2,2)/100</f>
        <v>0</v>
      </c>
      <c r="V176" s="77">
        <f>SUM(T176:U176)</f>
        <v>516.66999999999996</v>
      </c>
      <c r="X176" s="69">
        <v>460.93</v>
      </c>
      <c r="Y176" s="69">
        <v>55.74</v>
      </c>
      <c r="Z176" s="69">
        <v>516.66999999999996</v>
      </c>
      <c r="AA176" s="78"/>
      <c r="AB176" s="79">
        <f t="shared" si="61"/>
        <v>-1.999999999998181E-2</v>
      </c>
    </row>
    <row r="177" spans="1:28" ht="33.75" x14ac:dyDescent="0.25">
      <c r="A177" s="71" t="s">
        <v>8928</v>
      </c>
      <c r="B177" s="72" t="s">
        <v>13915</v>
      </c>
      <c r="C177" s="73" t="s">
        <v>8924</v>
      </c>
      <c r="D177" s="74">
        <v>0</v>
      </c>
      <c r="E177" s="69">
        <v>844.3900000000001</v>
      </c>
      <c r="F177" s="75">
        <f>ROUND(D177*E177,2)</f>
        <v>0</v>
      </c>
      <c r="G177" s="76"/>
      <c r="H177" s="69">
        <f t="shared" si="66"/>
        <v>750.95</v>
      </c>
      <c r="I177" s="69">
        <f t="shared" si="66"/>
        <v>93.44</v>
      </c>
      <c r="J177" s="69">
        <f>H177+I177</f>
        <v>844.3900000000001</v>
      </c>
      <c r="K177" s="69">
        <v>0</v>
      </c>
      <c r="L177" s="75">
        <f>SUM(J177:K177)</f>
        <v>844.3900000000001</v>
      </c>
      <c r="N177" s="69">
        <v>750.95</v>
      </c>
      <c r="O177" s="69">
        <v>93.44</v>
      </c>
      <c r="P177" s="69">
        <f>SUM(N177:O177)</f>
        <v>844.3900000000001</v>
      </c>
      <c r="Q177" s="63"/>
      <c r="R177" s="69">
        <f t="shared" si="67"/>
        <v>750.95</v>
      </c>
      <c r="S177" s="69">
        <f t="shared" si="67"/>
        <v>93.46</v>
      </c>
      <c r="T177" s="69">
        <f>R177+S177</f>
        <v>844.41000000000008</v>
      </c>
      <c r="U177" s="69">
        <f>ROUND(Z177*$H$2,2)/100</f>
        <v>0</v>
      </c>
      <c r="V177" s="77">
        <f>SUM(T177:U177)</f>
        <v>844.41000000000008</v>
      </c>
      <c r="X177" s="69">
        <v>750.95</v>
      </c>
      <c r="Y177" s="69">
        <v>93.46</v>
      </c>
      <c r="Z177" s="69">
        <v>844.41</v>
      </c>
      <c r="AA177" s="78"/>
      <c r="AB177" s="79">
        <f t="shared" si="61"/>
        <v>-1.9999999999868123E-2</v>
      </c>
    </row>
    <row r="178" spans="1:28" x14ac:dyDescent="0.25">
      <c r="A178" s="71" t="s">
        <v>8929</v>
      </c>
      <c r="B178" s="72" t="s">
        <v>13916</v>
      </c>
      <c r="C178" s="73" t="s">
        <v>8924</v>
      </c>
      <c r="D178" s="74">
        <v>0</v>
      </c>
      <c r="E178" s="69">
        <v>788.08999999999992</v>
      </c>
      <c r="F178" s="75">
        <f>ROUND(D178*E178,2)</f>
        <v>0</v>
      </c>
      <c r="G178" s="76"/>
      <c r="H178" s="69">
        <f t="shared" si="66"/>
        <v>694.65</v>
      </c>
      <c r="I178" s="69">
        <f t="shared" si="66"/>
        <v>93.44</v>
      </c>
      <c r="J178" s="69">
        <f>H178+I178</f>
        <v>788.08999999999992</v>
      </c>
      <c r="K178" s="69">
        <v>0</v>
      </c>
      <c r="L178" s="75">
        <f>SUM(J178:K178)</f>
        <v>788.08999999999992</v>
      </c>
      <c r="N178" s="69">
        <v>694.65</v>
      </c>
      <c r="O178" s="69">
        <v>93.44</v>
      </c>
      <c r="P178" s="69">
        <f>SUM(N178:O178)</f>
        <v>788.08999999999992</v>
      </c>
      <c r="Q178" s="63"/>
      <c r="R178" s="69">
        <f t="shared" si="67"/>
        <v>694.65</v>
      </c>
      <c r="S178" s="69">
        <f t="shared" si="67"/>
        <v>93.46</v>
      </c>
      <c r="T178" s="69">
        <f>R178+S178</f>
        <v>788.11</v>
      </c>
      <c r="U178" s="69">
        <f>ROUND(Z178*$H$2,2)/100</f>
        <v>0</v>
      </c>
      <c r="V178" s="77">
        <f>SUM(T178:U178)</f>
        <v>788.11</v>
      </c>
      <c r="X178" s="69">
        <v>694.65</v>
      </c>
      <c r="Y178" s="69">
        <v>93.46</v>
      </c>
      <c r="Z178" s="69">
        <v>788.11</v>
      </c>
      <c r="AA178" s="78"/>
      <c r="AB178" s="79">
        <f t="shared" si="61"/>
        <v>-2.0000000000095497E-2</v>
      </c>
    </row>
    <row r="179" spans="1:28" x14ac:dyDescent="0.25">
      <c r="A179" s="71" t="s">
        <v>8930</v>
      </c>
      <c r="B179" s="72" t="s">
        <v>13917</v>
      </c>
      <c r="C179" s="73" t="s">
        <v>8924</v>
      </c>
      <c r="D179" s="74">
        <v>0</v>
      </c>
      <c r="E179" s="69">
        <v>519.59</v>
      </c>
      <c r="F179" s="75">
        <f>ROUND(D179*E179,2)</f>
        <v>0</v>
      </c>
      <c r="G179" s="76"/>
      <c r="H179" s="69">
        <f t="shared" si="66"/>
        <v>463.87</v>
      </c>
      <c r="I179" s="69">
        <f t="shared" si="66"/>
        <v>55.72</v>
      </c>
      <c r="J179" s="69">
        <f>H179+I179</f>
        <v>519.59</v>
      </c>
      <c r="K179" s="69">
        <v>0</v>
      </c>
      <c r="L179" s="75">
        <f>SUM(J179:K179)</f>
        <v>519.59</v>
      </c>
      <c r="N179" s="69">
        <v>463.87</v>
      </c>
      <c r="O179" s="69">
        <v>55.72</v>
      </c>
      <c r="P179" s="69">
        <f>SUM(N179:O179)</f>
        <v>519.59</v>
      </c>
      <c r="Q179" s="63"/>
      <c r="R179" s="69">
        <f t="shared" si="67"/>
        <v>463.87</v>
      </c>
      <c r="S179" s="69">
        <f t="shared" si="67"/>
        <v>55.74</v>
      </c>
      <c r="T179" s="69">
        <f>R179+S179</f>
        <v>519.61</v>
      </c>
      <c r="U179" s="69">
        <f>ROUND(Z179*$H$2,2)/100</f>
        <v>0</v>
      </c>
      <c r="V179" s="77">
        <f>SUM(T179:U179)</f>
        <v>519.61</v>
      </c>
      <c r="X179" s="69">
        <v>463.87</v>
      </c>
      <c r="Y179" s="69">
        <v>55.74</v>
      </c>
      <c r="Z179" s="69">
        <v>519.61</v>
      </c>
      <c r="AA179" s="78"/>
      <c r="AB179" s="79">
        <f t="shared" si="61"/>
        <v>-1.999999999998181E-2</v>
      </c>
    </row>
    <row r="180" spans="1:28" x14ac:dyDescent="0.25">
      <c r="A180" s="71" t="s">
        <v>8931</v>
      </c>
      <c r="B180" s="72" t="s">
        <v>13918</v>
      </c>
      <c r="C180" s="73" t="s">
        <v>8924</v>
      </c>
      <c r="D180" s="74">
        <v>0</v>
      </c>
      <c r="E180" s="69">
        <v>390.08</v>
      </c>
      <c r="F180" s="75">
        <f>ROUND(D180*E180,2)</f>
        <v>0</v>
      </c>
      <c r="G180" s="76"/>
      <c r="H180" s="69">
        <f t="shared" si="66"/>
        <v>371.49</v>
      </c>
      <c r="I180" s="69">
        <f t="shared" si="66"/>
        <v>18.59</v>
      </c>
      <c r="J180" s="69">
        <f>H180+I180</f>
        <v>390.08</v>
      </c>
      <c r="K180" s="69">
        <v>0</v>
      </c>
      <c r="L180" s="75">
        <f>SUM(J180:K180)</f>
        <v>390.08</v>
      </c>
      <c r="N180" s="69">
        <v>371.49</v>
      </c>
      <c r="O180" s="69">
        <v>18.59</v>
      </c>
      <c r="P180" s="69">
        <f>SUM(N180:O180)</f>
        <v>390.08</v>
      </c>
      <c r="Q180" s="63"/>
      <c r="R180" s="69">
        <f t="shared" si="67"/>
        <v>371.49</v>
      </c>
      <c r="S180" s="69">
        <f t="shared" si="67"/>
        <v>18.59</v>
      </c>
      <c r="T180" s="69">
        <f>R180+S180</f>
        <v>390.08</v>
      </c>
      <c r="U180" s="69">
        <f>ROUND(Z180*$H$2,2)/100</f>
        <v>0</v>
      </c>
      <c r="V180" s="77">
        <f>SUM(T180:U180)</f>
        <v>390.08</v>
      </c>
      <c r="X180" s="69">
        <v>371.49</v>
      </c>
      <c r="Y180" s="69">
        <v>18.59</v>
      </c>
      <c r="Z180" s="69">
        <v>390.08</v>
      </c>
      <c r="AA180" s="78"/>
      <c r="AB180" s="79">
        <f t="shared" si="61"/>
        <v>0</v>
      </c>
    </row>
    <row r="181" spans="1:28" x14ac:dyDescent="0.25">
      <c r="A181" s="65" t="s">
        <v>8932</v>
      </c>
      <c r="B181" s="66" t="s">
        <v>13919</v>
      </c>
      <c r="C181" s="67"/>
      <c r="D181" s="68"/>
      <c r="E181" s="69"/>
      <c r="F181" s="70"/>
      <c r="H181" s="69"/>
      <c r="I181" s="69"/>
      <c r="J181" s="69"/>
      <c r="K181" s="69"/>
      <c r="L181" s="75"/>
      <c r="N181" s="69"/>
      <c r="O181" s="69"/>
      <c r="P181" s="69"/>
      <c r="Q181" s="63"/>
      <c r="R181" s="69"/>
      <c r="S181" s="69"/>
      <c r="T181" s="69"/>
      <c r="U181" s="69"/>
      <c r="V181" s="77"/>
      <c r="X181" s="69"/>
      <c r="Y181" s="69"/>
      <c r="Z181" s="69"/>
      <c r="AA181" s="78"/>
      <c r="AB181" s="79">
        <f t="shared" si="61"/>
        <v>0</v>
      </c>
    </row>
    <row r="182" spans="1:28" x14ac:dyDescent="0.25">
      <c r="A182" s="71" t="s">
        <v>8933</v>
      </c>
      <c r="B182" s="72" t="s">
        <v>13920</v>
      </c>
      <c r="C182" s="73" t="s">
        <v>8780</v>
      </c>
      <c r="D182" s="74">
        <v>0</v>
      </c>
      <c r="E182" s="69">
        <v>1.81</v>
      </c>
      <c r="F182" s="75">
        <f t="shared" ref="F182:F192" si="68">ROUND(D182*E182,2)</f>
        <v>0</v>
      </c>
      <c r="G182" s="76"/>
      <c r="H182" s="69">
        <f t="shared" ref="H182:I192" si="69">ROUND(N182+(N182*$H$2/100),2)</f>
        <v>0.44</v>
      </c>
      <c r="I182" s="69">
        <f t="shared" si="69"/>
        <v>1.37</v>
      </c>
      <c r="J182" s="69">
        <f t="shared" ref="J182:J192" si="70">H182+I182</f>
        <v>1.81</v>
      </c>
      <c r="K182" s="69">
        <v>0</v>
      </c>
      <c r="L182" s="75">
        <f t="shared" ref="L182:L192" si="71">SUM(J182:K182)</f>
        <v>1.81</v>
      </c>
      <c r="N182" s="69">
        <v>0.44</v>
      </c>
      <c r="O182" s="69">
        <v>1.37</v>
      </c>
      <c r="P182" s="69">
        <f t="shared" ref="P182:P192" si="72">SUM(N182:O182)</f>
        <v>1.81</v>
      </c>
      <c r="Q182" s="63"/>
      <c r="R182" s="69">
        <f t="shared" ref="R182:S192" si="73">X182</f>
        <v>0.44</v>
      </c>
      <c r="S182" s="69">
        <f t="shared" si="73"/>
        <v>1.37</v>
      </c>
      <c r="T182" s="69">
        <f t="shared" ref="T182:T192" si="74">R182+S182</f>
        <v>1.81</v>
      </c>
      <c r="U182" s="69">
        <f t="shared" ref="U182:U192" si="75">ROUND(Z182*$H$2,2)/100</f>
        <v>0</v>
      </c>
      <c r="V182" s="77">
        <f t="shared" ref="V182:V192" si="76">SUM(T182:U182)</f>
        <v>1.81</v>
      </c>
      <c r="X182" s="69">
        <v>0.44</v>
      </c>
      <c r="Y182" s="69">
        <v>1.37</v>
      </c>
      <c r="Z182" s="69">
        <v>1.81</v>
      </c>
      <c r="AA182" s="78"/>
      <c r="AB182" s="79">
        <f t="shared" si="61"/>
        <v>0</v>
      </c>
    </row>
    <row r="183" spans="1:28" ht="22.5" x14ac:dyDescent="0.25">
      <c r="A183" s="71" t="s">
        <v>8934</v>
      </c>
      <c r="B183" s="72" t="s">
        <v>13921</v>
      </c>
      <c r="C183" s="73" t="s">
        <v>8780</v>
      </c>
      <c r="D183" s="74">
        <v>0</v>
      </c>
      <c r="E183" s="69">
        <v>16.679999999999996</v>
      </c>
      <c r="F183" s="75">
        <f t="shared" si="68"/>
        <v>0</v>
      </c>
      <c r="G183" s="76"/>
      <c r="H183" s="69">
        <f t="shared" si="69"/>
        <v>3.21</v>
      </c>
      <c r="I183" s="69">
        <f t="shared" si="69"/>
        <v>13.47</v>
      </c>
      <c r="J183" s="69">
        <f t="shared" si="70"/>
        <v>16.68</v>
      </c>
      <c r="K183" s="69">
        <v>0</v>
      </c>
      <c r="L183" s="75">
        <f t="shared" si="71"/>
        <v>16.68</v>
      </c>
      <c r="N183" s="69">
        <v>3.21</v>
      </c>
      <c r="O183" s="69">
        <v>13.469999999999999</v>
      </c>
      <c r="P183" s="69">
        <f t="shared" si="72"/>
        <v>16.68</v>
      </c>
      <c r="Q183" s="63"/>
      <c r="R183" s="69">
        <f t="shared" si="73"/>
        <v>3.21</v>
      </c>
      <c r="S183" s="69">
        <f t="shared" si="73"/>
        <v>13.47</v>
      </c>
      <c r="T183" s="69">
        <f t="shared" si="74"/>
        <v>16.68</v>
      </c>
      <c r="U183" s="69">
        <f t="shared" si="75"/>
        <v>0</v>
      </c>
      <c r="V183" s="77">
        <f t="shared" si="76"/>
        <v>16.68</v>
      </c>
      <c r="X183" s="69">
        <v>3.21</v>
      </c>
      <c r="Y183" s="69">
        <v>13.47</v>
      </c>
      <c r="Z183" s="69">
        <v>16.68</v>
      </c>
      <c r="AA183" s="78"/>
      <c r="AB183" s="79">
        <f t="shared" si="61"/>
        <v>0</v>
      </c>
    </row>
    <row r="184" spans="1:28" x14ac:dyDescent="0.25">
      <c r="A184" s="71" t="s">
        <v>8935</v>
      </c>
      <c r="B184" s="72" t="s">
        <v>13922</v>
      </c>
      <c r="C184" s="73" t="s">
        <v>8780</v>
      </c>
      <c r="D184" s="74">
        <v>0</v>
      </c>
      <c r="E184" s="69">
        <v>28.469999999999995</v>
      </c>
      <c r="F184" s="75">
        <f t="shared" si="68"/>
        <v>0</v>
      </c>
      <c r="G184" s="76"/>
      <c r="H184" s="69">
        <f t="shared" si="69"/>
        <v>9.27</v>
      </c>
      <c r="I184" s="69">
        <f t="shared" si="69"/>
        <v>19.2</v>
      </c>
      <c r="J184" s="69">
        <f t="shared" si="70"/>
        <v>28.47</v>
      </c>
      <c r="K184" s="69">
        <v>0</v>
      </c>
      <c r="L184" s="75">
        <f t="shared" si="71"/>
        <v>28.47</v>
      </c>
      <c r="N184" s="69">
        <v>9.27</v>
      </c>
      <c r="O184" s="69">
        <v>19.2</v>
      </c>
      <c r="P184" s="69">
        <f t="shared" si="72"/>
        <v>28.47</v>
      </c>
      <c r="Q184" s="63"/>
      <c r="R184" s="69">
        <f t="shared" si="73"/>
        <v>9.27</v>
      </c>
      <c r="S184" s="69">
        <f t="shared" si="73"/>
        <v>19.2</v>
      </c>
      <c r="T184" s="69">
        <f t="shared" si="74"/>
        <v>28.47</v>
      </c>
      <c r="U184" s="69">
        <f t="shared" si="75"/>
        <v>0</v>
      </c>
      <c r="V184" s="77">
        <f t="shared" si="76"/>
        <v>28.47</v>
      </c>
      <c r="X184" s="69">
        <v>9.27</v>
      </c>
      <c r="Y184" s="69">
        <v>19.2</v>
      </c>
      <c r="Z184" s="69">
        <v>28.47</v>
      </c>
      <c r="AA184" s="78"/>
      <c r="AB184" s="79">
        <f t="shared" si="61"/>
        <v>0</v>
      </c>
    </row>
    <row r="185" spans="1:28" x14ac:dyDescent="0.25">
      <c r="A185" s="71" t="s">
        <v>8936</v>
      </c>
      <c r="B185" s="72" t="s">
        <v>13923</v>
      </c>
      <c r="C185" s="73" t="s">
        <v>8780</v>
      </c>
      <c r="D185" s="74">
        <v>0</v>
      </c>
      <c r="E185" s="69">
        <v>65.820000000000007</v>
      </c>
      <c r="F185" s="75">
        <f t="shared" si="68"/>
        <v>0</v>
      </c>
      <c r="G185" s="76"/>
      <c r="H185" s="69">
        <f t="shared" si="69"/>
        <v>30.31</v>
      </c>
      <c r="I185" s="69">
        <f t="shared" si="69"/>
        <v>35.51</v>
      </c>
      <c r="J185" s="69">
        <f t="shared" si="70"/>
        <v>65.819999999999993</v>
      </c>
      <c r="K185" s="69">
        <v>0</v>
      </c>
      <c r="L185" s="75">
        <f t="shared" si="71"/>
        <v>65.819999999999993</v>
      </c>
      <c r="N185" s="69">
        <v>30.31</v>
      </c>
      <c r="O185" s="69">
        <v>35.510000000000005</v>
      </c>
      <c r="P185" s="69">
        <f t="shared" si="72"/>
        <v>65.820000000000007</v>
      </c>
      <c r="Q185" s="63"/>
      <c r="R185" s="69">
        <f t="shared" si="73"/>
        <v>30.31</v>
      </c>
      <c r="S185" s="69">
        <f t="shared" si="73"/>
        <v>35.520000000000003</v>
      </c>
      <c r="T185" s="69">
        <f t="shared" si="74"/>
        <v>65.83</v>
      </c>
      <c r="U185" s="69">
        <f t="shared" si="75"/>
        <v>0</v>
      </c>
      <c r="V185" s="77">
        <f t="shared" si="76"/>
        <v>65.83</v>
      </c>
      <c r="X185" s="69">
        <v>30.31</v>
      </c>
      <c r="Y185" s="69">
        <v>35.520000000000003</v>
      </c>
      <c r="Z185" s="69">
        <v>65.83</v>
      </c>
      <c r="AA185" s="78"/>
      <c r="AB185" s="79">
        <f t="shared" si="61"/>
        <v>-9.9999999999909051E-3</v>
      </c>
    </row>
    <row r="186" spans="1:28" ht="22.5" x14ac:dyDescent="0.25">
      <c r="A186" s="71" t="s">
        <v>8937</v>
      </c>
      <c r="B186" s="72" t="s">
        <v>13924</v>
      </c>
      <c r="C186" s="73" t="s">
        <v>8780</v>
      </c>
      <c r="D186" s="74">
        <v>0</v>
      </c>
      <c r="E186" s="69">
        <v>65.599999999999994</v>
      </c>
      <c r="F186" s="75">
        <f t="shared" si="68"/>
        <v>0</v>
      </c>
      <c r="G186" s="76"/>
      <c r="H186" s="69">
        <f t="shared" si="69"/>
        <v>30.31</v>
      </c>
      <c r="I186" s="69">
        <f t="shared" si="69"/>
        <v>35.29</v>
      </c>
      <c r="J186" s="69">
        <f t="shared" si="70"/>
        <v>65.599999999999994</v>
      </c>
      <c r="K186" s="69">
        <v>0</v>
      </c>
      <c r="L186" s="75">
        <f t="shared" si="71"/>
        <v>65.599999999999994</v>
      </c>
      <c r="N186" s="69">
        <v>30.31</v>
      </c>
      <c r="O186" s="69">
        <v>35.29</v>
      </c>
      <c r="P186" s="69">
        <f t="shared" si="72"/>
        <v>65.599999999999994</v>
      </c>
      <c r="Q186" s="63"/>
      <c r="R186" s="69">
        <f t="shared" si="73"/>
        <v>30.31</v>
      </c>
      <c r="S186" s="69">
        <f t="shared" si="73"/>
        <v>35.28</v>
      </c>
      <c r="T186" s="69">
        <f t="shared" si="74"/>
        <v>65.59</v>
      </c>
      <c r="U186" s="69">
        <f t="shared" si="75"/>
        <v>0</v>
      </c>
      <c r="V186" s="77">
        <f t="shared" si="76"/>
        <v>65.59</v>
      </c>
      <c r="X186" s="69">
        <v>30.31</v>
      </c>
      <c r="Y186" s="69">
        <v>35.28</v>
      </c>
      <c r="Z186" s="69">
        <v>65.59</v>
      </c>
      <c r="AA186" s="78"/>
      <c r="AB186" s="79">
        <f t="shared" si="61"/>
        <v>9.9999999999909051E-3</v>
      </c>
    </row>
    <row r="187" spans="1:28" x14ac:dyDescent="0.25">
      <c r="A187" s="71" t="s">
        <v>8938</v>
      </c>
      <c r="B187" s="72" t="s">
        <v>13925</v>
      </c>
      <c r="C187" s="73" t="s">
        <v>8939</v>
      </c>
      <c r="D187" s="74">
        <v>0</v>
      </c>
      <c r="E187" s="69">
        <v>21.75</v>
      </c>
      <c r="F187" s="75">
        <f t="shared" si="68"/>
        <v>0</v>
      </c>
      <c r="G187" s="76"/>
      <c r="H187" s="69">
        <f t="shared" si="69"/>
        <v>21.08</v>
      </c>
      <c r="I187" s="69">
        <f t="shared" si="69"/>
        <v>0.67</v>
      </c>
      <c r="J187" s="69">
        <f t="shared" si="70"/>
        <v>21.75</v>
      </c>
      <c r="K187" s="69">
        <v>0</v>
      </c>
      <c r="L187" s="75">
        <f t="shared" si="71"/>
        <v>21.75</v>
      </c>
      <c r="N187" s="69">
        <v>21.080000000000002</v>
      </c>
      <c r="O187" s="69">
        <v>0.67</v>
      </c>
      <c r="P187" s="69">
        <f t="shared" si="72"/>
        <v>21.750000000000004</v>
      </c>
      <c r="Q187" s="63"/>
      <c r="R187" s="69">
        <f t="shared" si="73"/>
        <v>21.08</v>
      </c>
      <c r="S187" s="69">
        <f t="shared" si="73"/>
        <v>0.68</v>
      </c>
      <c r="T187" s="69">
        <f t="shared" si="74"/>
        <v>21.759999999999998</v>
      </c>
      <c r="U187" s="69">
        <f t="shared" si="75"/>
        <v>0</v>
      </c>
      <c r="V187" s="77">
        <f t="shared" si="76"/>
        <v>21.759999999999998</v>
      </c>
      <c r="X187" s="69">
        <v>21.08</v>
      </c>
      <c r="Y187" s="69">
        <v>0.68</v>
      </c>
      <c r="Z187" s="69">
        <v>21.76</v>
      </c>
      <c r="AA187" s="78"/>
      <c r="AB187" s="79">
        <f t="shared" si="61"/>
        <v>-9.9999999999980105E-3</v>
      </c>
    </row>
    <row r="188" spans="1:28" x14ac:dyDescent="0.25">
      <c r="A188" s="71" t="s">
        <v>8940</v>
      </c>
      <c r="B188" s="72" t="s">
        <v>13926</v>
      </c>
      <c r="C188" s="73" t="s">
        <v>8780</v>
      </c>
      <c r="D188" s="74">
        <v>0</v>
      </c>
      <c r="E188" s="69">
        <v>10.68</v>
      </c>
      <c r="F188" s="75">
        <f t="shared" si="68"/>
        <v>0</v>
      </c>
      <c r="G188" s="76"/>
      <c r="H188" s="69">
        <f t="shared" si="69"/>
        <v>7.94</v>
      </c>
      <c r="I188" s="69">
        <f t="shared" si="69"/>
        <v>2.74</v>
      </c>
      <c r="J188" s="69">
        <f t="shared" si="70"/>
        <v>10.68</v>
      </c>
      <c r="K188" s="69">
        <v>0</v>
      </c>
      <c r="L188" s="75">
        <f t="shared" si="71"/>
        <v>10.68</v>
      </c>
      <c r="N188" s="69">
        <v>7.94</v>
      </c>
      <c r="O188" s="69">
        <v>2.74</v>
      </c>
      <c r="P188" s="69">
        <f t="shared" si="72"/>
        <v>10.68</v>
      </c>
      <c r="Q188" s="63"/>
      <c r="R188" s="69">
        <f t="shared" si="73"/>
        <v>7.94</v>
      </c>
      <c r="S188" s="69">
        <f t="shared" si="73"/>
        <v>2.73</v>
      </c>
      <c r="T188" s="69">
        <f t="shared" si="74"/>
        <v>10.67</v>
      </c>
      <c r="U188" s="69">
        <f t="shared" si="75"/>
        <v>0</v>
      </c>
      <c r="V188" s="77">
        <f t="shared" si="76"/>
        <v>10.67</v>
      </c>
      <c r="X188" s="69">
        <v>7.94</v>
      </c>
      <c r="Y188" s="69">
        <v>2.73</v>
      </c>
      <c r="Z188" s="69">
        <v>10.67</v>
      </c>
      <c r="AA188" s="78"/>
      <c r="AB188" s="79">
        <f t="shared" si="61"/>
        <v>9.9999999999997868E-3</v>
      </c>
    </row>
    <row r="189" spans="1:28" x14ac:dyDescent="0.25">
      <c r="A189" s="71" t="s">
        <v>8941</v>
      </c>
      <c r="B189" s="72" t="s">
        <v>13927</v>
      </c>
      <c r="C189" s="73" t="s">
        <v>8780</v>
      </c>
      <c r="D189" s="74">
        <v>0</v>
      </c>
      <c r="E189" s="69">
        <v>66.7</v>
      </c>
      <c r="F189" s="75">
        <f t="shared" si="68"/>
        <v>0</v>
      </c>
      <c r="G189" s="76"/>
      <c r="H189" s="69">
        <f t="shared" si="69"/>
        <v>40.67</v>
      </c>
      <c r="I189" s="69">
        <f t="shared" si="69"/>
        <v>26.03</v>
      </c>
      <c r="J189" s="69">
        <f t="shared" si="70"/>
        <v>66.7</v>
      </c>
      <c r="K189" s="69">
        <v>0</v>
      </c>
      <c r="L189" s="75">
        <f t="shared" si="71"/>
        <v>66.7</v>
      </c>
      <c r="N189" s="69">
        <v>40.67</v>
      </c>
      <c r="O189" s="69">
        <v>26.03</v>
      </c>
      <c r="P189" s="69">
        <f t="shared" si="72"/>
        <v>66.7</v>
      </c>
      <c r="Q189" s="63"/>
      <c r="R189" s="69">
        <f t="shared" si="73"/>
        <v>40.67</v>
      </c>
      <c r="S189" s="69">
        <f t="shared" si="73"/>
        <v>26.03</v>
      </c>
      <c r="T189" s="69">
        <f t="shared" si="74"/>
        <v>66.7</v>
      </c>
      <c r="U189" s="69">
        <f t="shared" si="75"/>
        <v>0</v>
      </c>
      <c r="V189" s="77">
        <f t="shared" si="76"/>
        <v>66.7</v>
      </c>
      <c r="X189" s="69">
        <v>40.67</v>
      </c>
      <c r="Y189" s="69">
        <v>26.03</v>
      </c>
      <c r="Z189" s="69">
        <v>66.7</v>
      </c>
      <c r="AA189" s="78"/>
      <c r="AB189" s="79">
        <f t="shared" si="61"/>
        <v>0</v>
      </c>
    </row>
    <row r="190" spans="1:28" x14ac:dyDescent="0.25">
      <c r="A190" s="71" t="s">
        <v>8942</v>
      </c>
      <c r="B190" s="72" t="s">
        <v>13928</v>
      </c>
      <c r="C190" s="73" t="s">
        <v>8780</v>
      </c>
      <c r="D190" s="74">
        <v>0</v>
      </c>
      <c r="E190" s="69">
        <v>70.710000000000008</v>
      </c>
      <c r="F190" s="75">
        <f t="shared" si="68"/>
        <v>0</v>
      </c>
      <c r="G190" s="76"/>
      <c r="H190" s="69">
        <f t="shared" si="69"/>
        <v>44.68</v>
      </c>
      <c r="I190" s="69">
        <f t="shared" si="69"/>
        <v>26.03</v>
      </c>
      <c r="J190" s="69">
        <f t="shared" si="70"/>
        <v>70.710000000000008</v>
      </c>
      <c r="K190" s="69">
        <v>0</v>
      </c>
      <c r="L190" s="75">
        <f t="shared" si="71"/>
        <v>70.710000000000008</v>
      </c>
      <c r="N190" s="69">
        <v>44.68</v>
      </c>
      <c r="O190" s="69">
        <v>26.03</v>
      </c>
      <c r="P190" s="69">
        <f t="shared" si="72"/>
        <v>70.710000000000008</v>
      </c>
      <c r="Q190" s="63"/>
      <c r="R190" s="69">
        <f t="shared" si="73"/>
        <v>44.68</v>
      </c>
      <c r="S190" s="69">
        <f t="shared" si="73"/>
        <v>26.03</v>
      </c>
      <c r="T190" s="69">
        <f t="shared" si="74"/>
        <v>70.710000000000008</v>
      </c>
      <c r="U190" s="69">
        <f t="shared" si="75"/>
        <v>0</v>
      </c>
      <c r="V190" s="77">
        <f t="shared" si="76"/>
        <v>70.710000000000008</v>
      </c>
      <c r="X190" s="69">
        <v>44.68</v>
      </c>
      <c r="Y190" s="69">
        <v>26.03</v>
      </c>
      <c r="Z190" s="69">
        <v>70.709999999999994</v>
      </c>
      <c r="AA190" s="78"/>
      <c r="AB190" s="79">
        <f t="shared" si="61"/>
        <v>0</v>
      </c>
    </row>
    <row r="191" spans="1:28" ht="22.5" x14ac:dyDescent="0.25">
      <c r="A191" s="71" t="s">
        <v>8943</v>
      </c>
      <c r="B191" s="72" t="s">
        <v>13929</v>
      </c>
      <c r="C191" s="73" t="s">
        <v>8780</v>
      </c>
      <c r="D191" s="74">
        <v>0</v>
      </c>
      <c r="E191" s="69">
        <v>74.210000000000008</v>
      </c>
      <c r="F191" s="75">
        <f t="shared" si="68"/>
        <v>0</v>
      </c>
      <c r="G191" s="76"/>
      <c r="H191" s="69">
        <f t="shared" si="69"/>
        <v>48.18</v>
      </c>
      <c r="I191" s="69">
        <f t="shared" si="69"/>
        <v>26.03</v>
      </c>
      <c r="J191" s="69">
        <f t="shared" si="70"/>
        <v>74.210000000000008</v>
      </c>
      <c r="K191" s="69">
        <v>0</v>
      </c>
      <c r="L191" s="75">
        <f t="shared" si="71"/>
        <v>74.210000000000008</v>
      </c>
      <c r="N191" s="69">
        <v>48.18</v>
      </c>
      <c r="O191" s="69">
        <v>26.03</v>
      </c>
      <c r="P191" s="69">
        <f t="shared" si="72"/>
        <v>74.210000000000008</v>
      </c>
      <c r="Q191" s="63"/>
      <c r="R191" s="69">
        <f t="shared" si="73"/>
        <v>48.18</v>
      </c>
      <c r="S191" s="69">
        <f t="shared" si="73"/>
        <v>26.03</v>
      </c>
      <c r="T191" s="69">
        <f t="shared" si="74"/>
        <v>74.210000000000008</v>
      </c>
      <c r="U191" s="69">
        <f t="shared" si="75"/>
        <v>0</v>
      </c>
      <c r="V191" s="77">
        <f t="shared" si="76"/>
        <v>74.210000000000008</v>
      </c>
      <c r="X191" s="69">
        <v>48.18</v>
      </c>
      <c r="Y191" s="69">
        <v>26.03</v>
      </c>
      <c r="Z191" s="69">
        <v>74.209999999999994</v>
      </c>
      <c r="AA191" s="78"/>
      <c r="AB191" s="79">
        <f t="shared" si="61"/>
        <v>0</v>
      </c>
    </row>
    <row r="192" spans="1:28" s="33" customFormat="1" x14ac:dyDescent="0.25">
      <c r="A192" s="71" t="s">
        <v>8944</v>
      </c>
      <c r="B192" s="72" t="s">
        <v>13930</v>
      </c>
      <c r="C192" s="73" t="s">
        <v>8740</v>
      </c>
      <c r="D192" s="74">
        <v>0</v>
      </c>
      <c r="E192" s="69">
        <v>57.930000000000007</v>
      </c>
      <c r="F192" s="75">
        <f t="shared" si="68"/>
        <v>0</v>
      </c>
      <c r="G192" s="28"/>
      <c r="H192" s="69">
        <f t="shared" si="69"/>
        <v>27.9</v>
      </c>
      <c r="I192" s="69">
        <f t="shared" si="69"/>
        <v>30.03</v>
      </c>
      <c r="J192" s="69">
        <f t="shared" si="70"/>
        <v>57.93</v>
      </c>
      <c r="K192" s="69">
        <v>0</v>
      </c>
      <c r="L192" s="75">
        <f t="shared" si="71"/>
        <v>57.93</v>
      </c>
      <c r="N192" s="69">
        <v>27.9</v>
      </c>
      <c r="O192" s="69">
        <v>30.03</v>
      </c>
      <c r="P192" s="69">
        <f t="shared" si="72"/>
        <v>57.93</v>
      </c>
      <c r="Q192" s="63"/>
      <c r="R192" s="69">
        <f t="shared" si="73"/>
        <v>27.9</v>
      </c>
      <c r="S192" s="69">
        <f t="shared" si="73"/>
        <v>30.03</v>
      </c>
      <c r="T192" s="69">
        <f t="shared" si="74"/>
        <v>57.93</v>
      </c>
      <c r="U192" s="69">
        <f t="shared" si="75"/>
        <v>0</v>
      </c>
      <c r="V192" s="77">
        <f t="shared" si="76"/>
        <v>57.93</v>
      </c>
      <c r="X192" s="69">
        <v>27.9</v>
      </c>
      <c r="Y192" s="69">
        <v>30.03</v>
      </c>
      <c r="Z192" s="69">
        <v>57.93</v>
      </c>
      <c r="AA192" s="78"/>
      <c r="AB192" s="79">
        <f t="shared" si="61"/>
        <v>0</v>
      </c>
    </row>
    <row r="193" spans="1:28" ht="22.5" x14ac:dyDescent="0.25">
      <c r="A193" s="65" t="s">
        <v>8945</v>
      </c>
      <c r="B193" s="66" t="s">
        <v>13931</v>
      </c>
      <c r="C193" s="67"/>
      <c r="D193" s="68"/>
      <c r="E193" s="69"/>
      <c r="F193" s="70"/>
      <c r="H193" s="69"/>
      <c r="I193" s="69"/>
      <c r="J193" s="69"/>
      <c r="K193" s="69"/>
      <c r="L193" s="75"/>
      <c r="N193" s="69"/>
      <c r="O193" s="69"/>
      <c r="P193" s="69"/>
      <c r="Q193" s="63"/>
      <c r="R193" s="69"/>
      <c r="S193" s="69"/>
      <c r="T193" s="69"/>
      <c r="U193" s="69"/>
      <c r="V193" s="77"/>
      <c r="X193" s="69"/>
      <c r="Y193" s="69"/>
      <c r="Z193" s="69"/>
      <c r="AA193" s="78"/>
      <c r="AB193" s="79">
        <f t="shared" si="61"/>
        <v>0</v>
      </c>
    </row>
    <row r="194" spans="1:28" ht="22.5" x14ac:dyDescent="0.25">
      <c r="A194" s="71" t="s">
        <v>8946</v>
      </c>
      <c r="B194" s="72" t="s">
        <v>13932</v>
      </c>
      <c r="C194" s="73" t="s">
        <v>8808</v>
      </c>
      <c r="D194" s="74">
        <v>0</v>
      </c>
      <c r="E194" s="69">
        <v>8.33</v>
      </c>
      <c r="F194" s="75">
        <f t="shared" ref="F194:F200" si="77">ROUND(D194*E194,2)</f>
        <v>0</v>
      </c>
      <c r="G194" s="76"/>
      <c r="H194" s="69">
        <f t="shared" ref="H194:I200" si="78">ROUND(N194+(N194*$H$2/100),2)</f>
        <v>0</v>
      </c>
      <c r="I194" s="69">
        <f t="shared" si="78"/>
        <v>8.33</v>
      </c>
      <c r="J194" s="69">
        <f t="shared" ref="J194:J200" si="79">H194+I194</f>
        <v>8.33</v>
      </c>
      <c r="K194" s="69">
        <v>0</v>
      </c>
      <c r="L194" s="75">
        <f t="shared" ref="L194:L200" si="80">SUM(J194:K194)</f>
        <v>8.33</v>
      </c>
      <c r="N194" s="69">
        <v>0</v>
      </c>
      <c r="O194" s="69">
        <v>8.33</v>
      </c>
      <c r="P194" s="69">
        <f t="shared" ref="P194:P200" si="81">SUM(N194:O194)</f>
        <v>8.33</v>
      </c>
      <c r="Q194" s="63"/>
      <c r="R194" s="69">
        <f t="shared" ref="R194:S200" si="82">X194</f>
        <v>0</v>
      </c>
      <c r="S194" s="69">
        <f t="shared" si="82"/>
        <v>8.34</v>
      </c>
      <c r="T194" s="69">
        <f t="shared" ref="T194:T200" si="83">R194+S194</f>
        <v>8.34</v>
      </c>
      <c r="U194" s="69">
        <f t="shared" ref="U194:U200" si="84">ROUND(Z194*$H$2,2)/100</f>
        <v>0</v>
      </c>
      <c r="V194" s="77">
        <f t="shared" ref="V194:V200" si="85">SUM(T194:U194)</f>
        <v>8.34</v>
      </c>
      <c r="X194" s="69">
        <v>0</v>
      </c>
      <c r="Y194" s="69">
        <v>8.34</v>
      </c>
      <c r="Z194" s="69">
        <v>8.34</v>
      </c>
      <c r="AA194" s="78"/>
      <c r="AB194" s="79">
        <f t="shared" si="61"/>
        <v>-9.9999999999997868E-3</v>
      </c>
    </row>
    <row r="195" spans="1:28" ht="22.5" x14ac:dyDescent="0.25">
      <c r="A195" s="71" t="s">
        <v>8947</v>
      </c>
      <c r="B195" s="72" t="s">
        <v>13933</v>
      </c>
      <c r="C195" s="73" t="s">
        <v>8808</v>
      </c>
      <c r="D195" s="74">
        <v>0</v>
      </c>
      <c r="E195" s="69">
        <v>21.03</v>
      </c>
      <c r="F195" s="75">
        <f t="shared" si="77"/>
        <v>0</v>
      </c>
      <c r="G195" s="76"/>
      <c r="H195" s="69">
        <f t="shared" si="78"/>
        <v>0</v>
      </c>
      <c r="I195" s="69">
        <f t="shared" si="78"/>
        <v>21.03</v>
      </c>
      <c r="J195" s="69">
        <f t="shared" si="79"/>
        <v>21.03</v>
      </c>
      <c r="K195" s="69">
        <v>0</v>
      </c>
      <c r="L195" s="75">
        <f t="shared" si="80"/>
        <v>21.03</v>
      </c>
      <c r="N195" s="69">
        <v>0</v>
      </c>
      <c r="O195" s="69">
        <v>21.03</v>
      </c>
      <c r="P195" s="69">
        <f t="shared" si="81"/>
        <v>21.03</v>
      </c>
      <c r="Q195" s="63"/>
      <c r="R195" s="69">
        <f t="shared" si="82"/>
        <v>0</v>
      </c>
      <c r="S195" s="69">
        <f t="shared" si="82"/>
        <v>21.03</v>
      </c>
      <c r="T195" s="69">
        <f t="shared" si="83"/>
        <v>21.03</v>
      </c>
      <c r="U195" s="69">
        <f t="shared" si="84"/>
        <v>0</v>
      </c>
      <c r="V195" s="77">
        <f t="shared" si="85"/>
        <v>21.03</v>
      </c>
      <c r="X195" s="69">
        <v>0</v>
      </c>
      <c r="Y195" s="69">
        <v>21.03</v>
      </c>
      <c r="Z195" s="69">
        <v>21.03</v>
      </c>
      <c r="AA195" s="78"/>
      <c r="AB195" s="79">
        <f t="shared" si="61"/>
        <v>0</v>
      </c>
    </row>
    <row r="196" spans="1:28" ht="22.5" x14ac:dyDescent="0.25">
      <c r="A196" s="71" t="s">
        <v>8948</v>
      </c>
      <c r="B196" s="72" t="s">
        <v>13934</v>
      </c>
      <c r="C196" s="73" t="s">
        <v>8780</v>
      </c>
      <c r="D196" s="74">
        <v>0</v>
      </c>
      <c r="E196" s="69">
        <v>8.33</v>
      </c>
      <c r="F196" s="75">
        <f t="shared" si="77"/>
        <v>0</v>
      </c>
      <c r="G196" s="76"/>
      <c r="H196" s="69">
        <f t="shared" si="78"/>
        <v>0</v>
      </c>
      <c r="I196" s="69">
        <f t="shared" si="78"/>
        <v>8.33</v>
      </c>
      <c r="J196" s="69">
        <f t="shared" si="79"/>
        <v>8.33</v>
      </c>
      <c r="K196" s="69">
        <v>0</v>
      </c>
      <c r="L196" s="75">
        <f t="shared" si="80"/>
        <v>8.33</v>
      </c>
      <c r="N196" s="69">
        <v>0</v>
      </c>
      <c r="O196" s="69">
        <v>8.33</v>
      </c>
      <c r="P196" s="69">
        <f t="shared" si="81"/>
        <v>8.33</v>
      </c>
      <c r="Q196" s="63"/>
      <c r="R196" s="69">
        <f t="shared" si="82"/>
        <v>0</v>
      </c>
      <c r="S196" s="69">
        <f t="shared" si="82"/>
        <v>8.34</v>
      </c>
      <c r="T196" s="69">
        <f t="shared" si="83"/>
        <v>8.34</v>
      </c>
      <c r="U196" s="69">
        <f t="shared" si="84"/>
        <v>0</v>
      </c>
      <c r="V196" s="77">
        <f t="shared" si="85"/>
        <v>8.34</v>
      </c>
      <c r="X196" s="69">
        <v>0</v>
      </c>
      <c r="Y196" s="69">
        <v>8.34</v>
      </c>
      <c r="Z196" s="69">
        <v>8.34</v>
      </c>
      <c r="AA196" s="78"/>
      <c r="AB196" s="79">
        <f t="shared" si="61"/>
        <v>-9.9999999999997868E-3</v>
      </c>
    </row>
    <row r="197" spans="1:28" ht="22.5" x14ac:dyDescent="0.25">
      <c r="A197" s="71" t="s">
        <v>8949</v>
      </c>
      <c r="B197" s="72" t="s">
        <v>13935</v>
      </c>
      <c r="C197" s="73" t="s">
        <v>8780</v>
      </c>
      <c r="D197" s="74">
        <v>0</v>
      </c>
      <c r="E197" s="69">
        <v>21.03</v>
      </c>
      <c r="F197" s="75">
        <f t="shared" si="77"/>
        <v>0</v>
      </c>
      <c r="G197" s="76"/>
      <c r="H197" s="69">
        <f t="shared" si="78"/>
        <v>0</v>
      </c>
      <c r="I197" s="69">
        <f t="shared" si="78"/>
        <v>21.03</v>
      </c>
      <c r="J197" s="69">
        <f t="shared" si="79"/>
        <v>21.03</v>
      </c>
      <c r="K197" s="69">
        <v>0</v>
      </c>
      <c r="L197" s="75">
        <f t="shared" si="80"/>
        <v>21.03</v>
      </c>
      <c r="N197" s="69">
        <v>0</v>
      </c>
      <c r="O197" s="69">
        <v>21.03</v>
      </c>
      <c r="P197" s="69">
        <f t="shared" si="81"/>
        <v>21.03</v>
      </c>
      <c r="Q197" s="63"/>
      <c r="R197" s="69">
        <f t="shared" si="82"/>
        <v>0</v>
      </c>
      <c r="S197" s="69">
        <f t="shared" si="82"/>
        <v>21.03</v>
      </c>
      <c r="T197" s="69">
        <f t="shared" si="83"/>
        <v>21.03</v>
      </c>
      <c r="U197" s="69">
        <f t="shared" si="84"/>
        <v>0</v>
      </c>
      <c r="V197" s="77">
        <f t="shared" si="85"/>
        <v>21.03</v>
      </c>
      <c r="X197" s="69">
        <v>0</v>
      </c>
      <c r="Y197" s="69">
        <v>21.03</v>
      </c>
      <c r="Z197" s="69">
        <v>21.03</v>
      </c>
      <c r="AA197" s="78"/>
      <c r="AB197" s="79">
        <f t="shared" si="61"/>
        <v>0</v>
      </c>
    </row>
    <row r="198" spans="1:28" x14ac:dyDescent="0.25">
      <c r="A198" s="71" t="s">
        <v>8950</v>
      </c>
      <c r="B198" s="72" t="s">
        <v>13936</v>
      </c>
      <c r="C198" s="73" t="s">
        <v>8924</v>
      </c>
      <c r="D198" s="74">
        <v>0</v>
      </c>
      <c r="E198" s="69">
        <v>1344.3</v>
      </c>
      <c r="F198" s="75">
        <f t="shared" si="77"/>
        <v>0</v>
      </c>
      <c r="G198" s="28"/>
      <c r="H198" s="69">
        <f t="shared" si="78"/>
        <v>1344.3</v>
      </c>
      <c r="I198" s="69">
        <f t="shared" si="78"/>
        <v>0</v>
      </c>
      <c r="J198" s="69">
        <f t="shared" si="79"/>
        <v>1344.3</v>
      </c>
      <c r="K198" s="69">
        <v>0</v>
      </c>
      <c r="L198" s="75">
        <f t="shared" si="80"/>
        <v>1344.3</v>
      </c>
      <c r="N198" s="69">
        <v>1344.3</v>
      </c>
      <c r="O198" s="69">
        <v>0</v>
      </c>
      <c r="P198" s="69">
        <f t="shared" si="81"/>
        <v>1344.3</v>
      </c>
      <c r="Q198" s="63"/>
      <c r="R198" s="69">
        <f t="shared" si="82"/>
        <v>1344.3</v>
      </c>
      <c r="S198" s="69">
        <f t="shared" si="82"/>
        <v>0</v>
      </c>
      <c r="T198" s="69">
        <f t="shared" si="83"/>
        <v>1344.3</v>
      </c>
      <c r="U198" s="69">
        <f t="shared" si="84"/>
        <v>0</v>
      </c>
      <c r="V198" s="77">
        <f t="shared" si="85"/>
        <v>1344.3</v>
      </c>
      <c r="X198" s="69">
        <v>1344.3</v>
      </c>
      <c r="Y198" s="69">
        <v>0</v>
      </c>
      <c r="Z198" s="69">
        <v>1344.3</v>
      </c>
      <c r="AA198" s="78"/>
      <c r="AB198" s="79">
        <f t="shared" si="61"/>
        <v>0</v>
      </c>
    </row>
    <row r="199" spans="1:28" ht="22.5" x14ac:dyDescent="0.25">
      <c r="A199" s="83" t="s">
        <v>8951</v>
      </c>
      <c r="B199" s="72" t="s">
        <v>13937</v>
      </c>
      <c r="C199" s="73" t="s">
        <v>8952</v>
      </c>
      <c r="D199" s="74">
        <v>0</v>
      </c>
      <c r="E199" s="69">
        <v>18.16</v>
      </c>
      <c r="F199" s="75">
        <f t="shared" si="77"/>
        <v>0</v>
      </c>
      <c r="G199" s="28"/>
      <c r="H199" s="69">
        <f t="shared" si="78"/>
        <v>14.89</v>
      </c>
      <c r="I199" s="69">
        <f t="shared" si="78"/>
        <v>3.27</v>
      </c>
      <c r="J199" s="69">
        <f t="shared" si="79"/>
        <v>18.16</v>
      </c>
      <c r="K199" s="69">
        <v>0</v>
      </c>
      <c r="L199" s="75">
        <f t="shared" si="80"/>
        <v>18.16</v>
      </c>
      <c r="N199" s="69">
        <v>14.89</v>
      </c>
      <c r="O199" s="69">
        <v>3.27</v>
      </c>
      <c r="P199" s="69">
        <f t="shared" si="81"/>
        <v>18.16</v>
      </c>
      <c r="Q199" s="63"/>
      <c r="R199" s="69">
        <f t="shared" si="82"/>
        <v>14.89</v>
      </c>
      <c r="S199" s="69">
        <f t="shared" si="82"/>
        <v>3.27</v>
      </c>
      <c r="T199" s="69">
        <f t="shared" si="83"/>
        <v>18.16</v>
      </c>
      <c r="U199" s="69">
        <f t="shared" si="84"/>
        <v>0</v>
      </c>
      <c r="V199" s="77">
        <f t="shared" si="85"/>
        <v>18.16</v>
      </c>
      <c r="X199" s="69">
        <v>14.89</v>
      </c>
      <c r="Y199" s="69">
        <v>3.27</v>
      </c>
      <c r="Z199" s="69">
        <v>18.16</v>
      </c>
      <c r="AA199" s="78"/>
      <c r="AB199" s="79">
        <f t="shared" si="61"/>
        <v>0</v>
      </c>
    </row>
    <row r="200" spans="1:28" s="33" customFormat="1" x14ac:dyDescent="0.25">
      <c r="A200" s="83" t="s">
        <v>8953</v>
      </c>
      <c r="B200" s="72" t="s">
        <v>13938</v>
      </c>
      <c r="C200" s="73" t="s">
        <v>8939</v>
      </c>
      <c r="D200" s="74">
        <v>0</v>
      </c>
      <c r="E200" s="69">
        <v>9.5500000000000007</v>
      </c>
      <c r="F200" s="75">
        <f t="shared" si="77"/>
        <v>0</v>
      </c>
      <c r="G200" s="28"/>
      <c r="H200" s="69">
        <f t="shared" si="78"/>
        <v>6.28</v>
      </c>
      <c r="I200" s="69">
        <f t="shared" si="78"/>
        <v>3.27</v>
      </c>
      <c r="J200" s="69">
        <f t="shared" si="79"/>
        <v>9.5500000000000007</v>
      </c>
      <c r="K200" s="69">
        <v>0</v>
      </c>
      <c r="L200" s="75">
        <f t="shared" si="80"/>
        <v>9.5500000000000007</v>
      </c>
      <c r="N200" s="69">
        <v>6.28</v>
      </c>
      <c r="O200" s="69">
        <v>3.27</v>
      </c>
      <c r="P200" s="69">
        <f t="shared" si="81"/>
        <v>9.5500000000000007</v>
      </c>
      <c r="Q200" s="63"/>
      <c r="R200" s="69">
        <f t="shared" si="82"/>
        <v>6.28</v>
      </c>
      <c r="S200" s="69">
        <f t="shared" si="82"/>
        <v>3.27</v>
      </c>
      <c r="T200" s="69">
        <f t="shared" si="83"/>
        <v>9.5500000000000007</v>
      </c>
      <c r="U200" s="69">
        <f t="shared" si="84"/>
        <v>0</v>
      </c>
      <c r="V200" s="77">
        <f t="shared" si="85"/>
        <v>9.5500000000000007</v>
      </c>
      <c r="X200" s="69">
        <v>6.28</v>
      </c>
      <c r="Y200" s="69">
        <v>3.27</v>
      </c>
      <c r="Z200" s="69">
        <v>9.5500000000000007</v>
      </c>
      <c r="AA200" s="78"/>
      <c r="AB200" s="79">
        <f t="shared" si="61"/>
        <v>0</v>
      </c>
    </row>
    <row r="201" spans="1:28" s="33" customFormat="1" ht="33.75" x14ac:dyDescent="0.25">
      <c r="A201" s="65" t="s">
        <v>8954</v>
      </c>
      <c r="B201" s="66" t="s">
        <v>13939</v>
      </c>
      <c r="C201" s="67"/>
      <c r="D201" s="74"/>
      <c r="E201" s="69"/>
      <c r="F201" s="75"/>
      <c r="G201" s="28"/>
      <c r="H201" s="69"/>
      <c r="I201" s="69"/>
      <c r="J201" s="69"/>
      <c r="K201" s="69"/>
      <c r="L201" s="75"/>
      <c r="N201" s="69"/>
      <c r="O201" s="69"/>
      <c r="P201" s="69"/>
      <c r="Q201" s="63"/>
      <c r="R201" s="69"/>
      <c r="S201" s="69"/>
      <c r="T201" s="69"/>
      <c r="U201" s="69"/>
      <c r="V201" s="77"/>
      <c r="X201" s="69"/>
      <c r="Y201" s="69"/>
      <c r="Z201" s="69"/>
      <c r="AA201" s="78"/>
      <c r="AB201" s="79">
        <f t="shared" si="61"/>
        <v>0</v>
      </c>
    </row>
    <row r="202" spans="1:28" ht="22.5" x14ac:dyDescent="0.25">
      <c r="A202" s="71" t="s">
        <v>8955</v>
      </c>
      <c r="B202" s="72" t="s">
        <v>13940</v>
      </c>
      <c r="C202" s="73" t="s">
        <v>8924</v>
      </c>
      <c r="D202" s="74">
        <v>0</v>
      </c>
      <c r="E202" s="69">
        <v>8312.84</v>
      </c>
      <c r="F202" s="75">
        <f>ROUND(D202*E202,2)</f>
        <v>0</v>
      </c>
      <c r="G202" s="28"/>
      <c r="H202" s="69">
        <f>ROUND(N202+(N202*$H$2/100),2)</f>
        <v>5975.73</v>
      </c>
      <c r="I202" s="69">
        <f>ROUND(O202+(O202*$H$2/100),2)</f>
        <v>2337.11</v>
      </c>
      <c r="J202" s="69">
        <f>H202+I202</f>
        <v>8312.84</v>
      </c>
      <c r="K202" s="69">
        <v>0</v>
      </c>
      <c r="L202" s="75">
        <f>SUM(J202:K202)</f>
        <v>8312.84</v>
      </c>
      <c r="N202" s="74">
        <v>5975.73</v>
      </c>
      <c r="O202" s="74">
        <v>2337.1099999999997</v>
      </c>
      <c r="P202" s="69">
        <f>SUM(N202:O202)</f>
        <v>8312.84</v>
      </c>
      <c r="Q202" s="63"/>
      <c r="R202" s="69">
        <f>X202</f>
        <v>5975.73</v>
      </c>
      <c r="S202" s="69">
        <f>Y202</f>
        <v>2337.3000000000002</v>
      </c>
      <c r="T202" s="69">
        <f>R202+S202</f>
        <v>8313.0299999999988</v>
      </c>
      <c r="U202" s="69">
        <f>ROUND(Z202*$H$2,2)/100</f>
        <v>0</v>
      </c>
      <c r="V202" s="77">
        <f>SUM(T202:U202)</f>
        <v>8313.0299999999988</v>
      </c>
      <c r="X202" s="74">
        <v>5975.73</v>
      </c>
      <c r="Y202" s="74">
        <v>2337.3000000000002</v>
      </c>
      <c r="Z202" s="69">
        <v>8313.0300000000007</v>
      </c>
      <c r="AA202" s="78"/>
      <c r="AB202" s="79">
        <f t="shared" ref="AB202:AB265" si="86">P202-Z202</f>
        <v>-0.19000000000050932</v>
      </c>
    </row>
    <row r="203" spans="1:28" x14ac:dyDescent="0.25">
      <c r="A203" s="71" t="s">
        <v>8956</v>
      </c>
      <c r="B203" s="72" t="s">
        <v>13941</v>
      </c>
      <c r="C203" s="73" t="s">
        <v>8924</v>
      </c>
      <c r="D203" s="74">
        <v>0</v>
      </c>
      <c r="E203" s="69">
        <v>13129.48</v>
      </c>
      <c r="F203" s="75">
        <f>ROUND(D203*E203,2)</f>
        <v>0</v>
      </c>
      <c r="G203" s="28"/>
      <c r="H203" s="69">
        <f>ROUND(N203+(N203*$H$2/100),2)</f>
        <v>10792.37</v>
      </c>
      <c r="I203" s="69">
        <f>ROUND(O203+(O203*$H$2/100),2)</f>
        <v>2337.11</v>
      </c>
      <c r="J203" s="69">
        <f>H203+I203</f>
        <v>13129.480000000001</v>
      </c>
      <c r="K203" s="69">
        <v>0</v>
      </c>
      <c r="L203" s="75">
        <f>SUM(J203:K203)</f>
        <v>13129.480000000001</v>
      </c>
      <c r="N203" s="74">
        <v>10792.37</v>
      </c>
      <c r="O203" s="74">
        <v>2337.1099999999997</v>
      </c>
      <c r="P203" s="69">
        <f>SUM(N203:O203)</f>
        <v>13129.48</v>
      </c>
      <c r="Q203" s="63"/>
      <c r="R203" s="69">
        <f>X203</f>
        <v>10792.37</v>
      </c>
      <c r="S203" s="69">
        <f>Y203</f>
        <v>2337.3000000000002</v>
      </c>
      <c r="T203" s="69">
        <f>R203+S203</f>
        <v>13129.670000000002</v>
      </c>
      <c r="U203" s="69">
        <f>ROUND(Z203*$H$2,2)/100</f>
        <v>0</v>
      </c>
      <c r="V203" s="77">
        <f>SUM(T203:U203)</f>
        <v>13129.670000000002</v>
      </c>
      <c r="X203" s="74">
        <v>10792.37</v>
      </c>
      <c r="Y203" s="74">
        <v>2337.3000000000002</v>
      </c>
      <c r="Z203" s="69">
        <v>13129.67</v>
      </c>
      <c r="AA203" s="78"/>
      <c r="AB203" s="79">
        <f t="shared" si="86"/>
        <v>-0.19000000000050932</v>
      </c>
    </row>
    <row r="204" spans="1:28" x14ac:dyDescent="0.25">
      <c r="A204" s="65" t="s">
        <v>8957</v>
      </c>
      <c r="B204" s="66" t="s">
        <v>13942</v>
      </c>
      <c r="C204" s="67"/>
      <c r="D204" s="68"/>
      <c r="E204" s="69"/>
      <c r="F204" s="70"/>
      <c r="H204" s="69"/>
      <c r="I204" s="69"/>
      <c r="J204" s="69"/>
      <c r="K204" s="69"/>
      <c r="L204" s="75"/>
      <c r="N204" s="69"/>
      <c r="O204" s="69"/>
      <c r="P204" s="69"/>
      <c r="Q204" s="63"/>
      <c r="R204" s="69"/>
      <c r="S204" s="69"/>
      <c r="T204" s="69"/>
      <c r="U204" s="69"/>
      <c r="V204" s="77"/>
      <c r="X204" s="69"/>
      <c r="Y204" s="69"/>
      <c r="Z204" s="69"/>
      <c r="AA204" s="78"/>
      <c r="AB204" s="79">
        <f t="shared" si="86"/>
        <v>0</v>
      </c>
    </row>
    <row r="205" spans="1:28" x14ac:dyDescent="0.25">
      <c r="A205" s="71" t="s">
        <v>8958</v>
      </c>
      <c r="B205" s="72" t="s">
        <v>13943</v>
      </c>
      <c r="C205" s="73" t="s">
        <v>8780</v>
      </c>
      <c r="D205" s="74">
        <v>0</v>
      </c>
      <c r="E205" s="69">
        <v>506.43999999999994</v>
      </c>
      <c r="F205" s="75">
        <f>ROUND(D205*E205,2)</f>
        <v>0</v>
      </c>
      <c r="G205" s="76"/>
      <c r="H205" s="69">
        <f t="shared" ref="H205:I207" si="87">ROUND(N205+(N205*$H$2/100),2)</f>
        <v>443.73</v>
      </c>
      <c r="I205" s="69">
        <f t="shared" si="87"/>
        <v>62.71</v>
      </c>
      <c r="J205" s="69">
        <f>H205+I205</f>
        <v>506.44</v>
      </c>
      <c r="K205" s="69">
        <v>0</v>
      </c>
      <c r="L205" s="75">
        <f>SUM(J205:K205)</f>
        <v>506.44</v>
      </c>
      <c r="N205" s="69">
        <v>443.72999999999996</v>
      </c>
      <c r="O205" s="69">
        <v>62.71</v>
      </c>
      <c r="P205" s="69">
        <f>SUM(N205:O205)</f>
        <v>506.43999999999994</v>
      </c>
      <c r="Q205" s="63"/>
      <c r="R205" s="69">
        <f t="shared" ref="R205:S207" si="88">X205</f>
        <v>443.73</v>
      </c>
      <c r="S205" s="69">
        <f t="shared" si="88"/>
        <v>62.7</v>
      </c>
      <c r="T205" s="69">
        <f>R205+S205</f>
        <v>506.43</v>
      </c>
      <c r="U205" s="69">
        <f>ROUND(Z205*$H$2,2)/100</f>
        <v>0</v>
      </c>
      <c r="V205" s="77">
        <f>SUM(T205:U205)</f>
        <v>506.43</v>
      </c>
      <c r="X205" s="69">
        <v>443.73</v>
      </c>
      <c r="Y205" s="69">
        <v>62.7</v>
      </c>
      <c r="Z205" s="69">
        <v>506.43</v>
      </c>
      <c r="AA205" s="78"/>
      <c r="AB205" s="79">
        <f t="shared" si="86"/>
        <v>9.9999999999340616E-3</v>
      </c>
    </row>
    <row r="206" spans="1:28" x14ac:dyDescent="0.25">
      <c r="A206" s="71" t="s">
        <v>8959</v>
      </c>
      <c r="B206" s="72" t="s">
        <v>13944</v>
      </c>
      <c r="C206" s="73" t="s">
        <v>8780</v>
      </c>
      <c r="D206" s="74">
        <v>0</v>
      </c>
      <c r="E206" s="69">
        <v>278.83</v>
      </c>
      <c r="F206" s="75">
        <f>ROUND(D206*E206,2)</f>
        <v>0</v>
      </c>
      <c r="G206" s="28"/>
      <c r="H206" s="69">
        <f t="shared" si="87"/>
        <v>261.08999999999997</v>
      </c>
      <c r="I206" s="69">
        <f t="shared" si="87"/>
        <v>17.739999999999998</v>
      </c>
      <c r="J206" s="69">
        <f>H206+I206</f>
        <v>278.83</v>
      </c>
      <c r="K206" s="69">
        <v>0</v>
      </c>
      <c r="L206" s="75">
        <f>SUM(J206:K206)</f>
        <v>278.83</v>
      </c>
      <c r="N206" s="69">
        <v>261.08999999999997</v>
      </c>
      <c r="O206" s="69">
        <v>17.740000000000002</v>
      </c>
      <c r="P206" s="69">
        <f>SUM(N206:O206)</f>
        <v>278.83</v>
      </c>
      <c r="Q206" s="63"/>
      <c r="R206" s="69">
        <f t="shared" si="88"/>
        <v>261.08999999999997</v>
      </c>
      <c r="S206" s="69">
        <f t="shared" si="88"/>
        <v>17.739999999999998</v>
      </c>
      <c r="T206" s="69">
        <f>R206+S206</f>
        <v>278.83</v>
      </c>
      <c r="U206" s="69">
        <f>ROUND(Z206*$H$2,2)/100</f>
        <v>0</v>
      </c>
      <c r="V206" s="77">
        <f>SUM(T206:U206)</f>
        <v>278.83</v>
      </c>
      <c r="X206" s="69">
        <v>261.08999999999997</v>
      </c>
      <c r="Y206" s="69">
        <v>17.739999999999998</v>
      </c>
      <c r="Z206" s="69">
        <v>278.83</v>
      </c>
      <c r="AA206" s="78"/>
      <c r="AB206" s="79">
        <f t="shared" si="86"/>
        <v>0</v>
      </c>
    </row>
    <row r="207" spans="1:28" s="33" customFormat="1" x14ac:dyDescent="0.25">
      <c r="A207" s="71" t="s">
        <v>8960</v>
      </c>
      <c r="B207" s="72" t="s">
        <v>13945</v>
      </c>
      <c r="C207" s="73" t="s">
        <v>8780</v>
      </c>
      <c r="D207" s="74">
        <v>0</v>
      </c>
      <c r="E207" s="69">
        <v>139.28</v>
      </c>
      <c r="F207" s="75">
        <f>ROUND(D207*E207,2)</f>
        <v>0</v>
      </c>
      <c r="G207" s="28"/>
      <c r="H207" s="69">
        <f t="shared" si="87"/>
        <v>104.35</v>
      </c>
      <c r="I207" s="69">
        <f t="shared" si="87"/>
        <v>34.93</v>
      </c>
      <c r="J207" s="69">
        <f>H207+I207</f>
        <v>139.28</v>
      </c>
      <c r="K207" s="69">
        <v>0</v>
      </c>
      <c r="L207" s="75">
        <f>SUM(J207:K207)</f>
        <v>139.28</v>
      </c>
      <c r="N207" s="69">
        <v>104.35</v>
      </c>
      <c r="O207" s="69">
        <v>34.930000000000007</v>
      </c>
      <c r="P207" s="69">
        <f>SUM(N207:O207)</f>
        <v>139.28</v>
      </c>
      <c r="Q207" s="63"/>
      <c r="R207" s="69">
        <f t="shared" si="88"/>
        <v>104.35</v>
      </c>
      <c r="S207" s="69">
        <f t="shared" si="88"/>
        <v>34.92</v>
      </c>
      <c r="T207" s="69">
        <f>R207+S207</f>
        <v>139.26999999999998</v>
      </c>
      <c r="U207" s="69">
        <f>ROUND(Z207*$H$2,2)/100</f>
        <v>0</v>
      </c>
      <c r="V207" s="77">
        <f>SUM(T207:U207)</f>
        <v>139.26999999999998</v>
      </c>
      <c r="X207" s="69">
        <v>104.35</v>
      </c>
      <c r="Y207" s="69">
        <v>34.92</v>
      </c>
      <c r="Z207" s="69">
        <v>139.27000000000001</v>
      </c>
      <c r="AA207" s="78"/>
      <c r="AB207" s="79">
        <f t="shared" si="86"/>
        <v>9.9999999999909051E-3</v>
      </c>
    </row>
    <row r="208" spans="1:28" s="33" customFormat="1" ht="33.75" x14ac:dyDescent="0.25">
      <c r="A208" s="65" t="s">
        <v>8961</v>
      </c>
      <c r="B208" s="66" t="s">
        <v>13946</v>
      </c>
      <c r="C208" s="67"/>
      <c r="D208" s="68"/>
      <c r="E208" s="69"/>
      <c r="F208" s="70"/>
      <c r="G208" s="38"/>
      <c r="H208" s="69"/>
      <c r="I208" s="69"/>
      <c r="J208" s="69"/>
      <c r="K208" s="69"/>
      <c r="L208" s="75"/>
      <c r="N208" s="69"/>
      <c r="O208" s="69"/>
      <c r="P208" s="69"/>
      <c r="Q208" s="63"/>
      <c r="R208" s="69"/>
      <c r="S208" s="69"/>
      <c r="T208" s="69"/>
      <c r="U208" s="69"/>
      <c r="V208" s="77"/>
      <c r="X208" s="69"/>
      <c r="Y208" s="69"/>
      <c r="Z208" s="69"/>
      <c r="AA208" s="78"/>
      <c r="AB208" s="79">
        <f t="shared" si="86"/>
        <v>0</v>
      </c>
    </row>
    <row r="209" spans="1:28" ht="33.75" x14ac:dyDescent="0.25">
      <c r="A209" s="71" t="s">
        <v>8962</v>
      </c>
      <c r="B209" s="72" t="s">
        <v>13947</v>
      </c>
      <c r="C209" s="73" t="s">
        <v>8780</v>
      </c>
      <c r="D209" s="74">
        <v>0</v>
      </c>
      <c r="E209" s="69">
        <v>4.9400000000000004</v>
      </c>
      <c r="F209" s="75">
        <f>ROUND(D209*E209,2)</f>
        <v>0</v>
      </c>
      <c r="G209" s="76"/>
      <c r="H209" s="69">
        <f t="shared" ref="H209:I213" si="89">ROUND(N209+(N209*$H$2/100),2)</f>
        <v>1.53</v>
      </c>
      <c r="I209" s="69">
        <f t="shared" si="89"/>
        <v>3.41</v>
      </c>
      <c r="J209" s="69">
        <f>H209+I209</f>
        <v>4.9400000000000004</v>
      </c>
      <c r="K209" s="69">
        <v>0</v>
      </c>
      <c r="L209" s="75">
        <f>SUM(J209:K209)</f>
        <v>4.9400000000000004</v>
      </c>
      <c r="N209" s="69">
        <v>1.53</v>
      </c>
      <c r="O209" s="69">
        <v>3.41</v>
      </c>
      <c r="P209" s="69">
        <f>SUM(N209:O209)</f>
        <v>4.9400000000000004</v>
      </c>
      <c r="Q209" s="63"/>
      <c r="R209" s="69">
        <f t="shared" ref="R209:S213" si="90">X209</f>
        <v>1.53</v>
      </c>
      <c r="S209" s="69">
        <f t="shared" si="90"/>
        <v>3.41</v>
      </c>
      <c r="T209" s="69">
        <f>R209+S209</f>
        <v>4.9400000000000004</v>
      </c>
      <c r="U209" s="69">
        <f>ROUND(Z209*$H$2,2)/100</f>
        <v>0</v>
      </c>
      <c r="V209" s="77">
        <f>SUM(T209:U209)</f>
        <v>4.9400000000000004</v>
      </c>
      <c r="X209" s="69">
        <v>1.53</v>
      </c>
      <c r="Y209" s="69">
        <v>3.41</v>
      </c>
      <c r="Z209" s="69">
        <v>4.9400000000000004</v>
      </c>
      <c r="AA209" s="78"/>
      <c r="AB209" s="79">
        <f t="shared" si="86"/>
        <v>0</v>
      </c>
    </row>
    <row r="210" spans="1:28" ht="33.75" x14ac:dyDescent="0.25">
      <c r="A210" s="71" t="s">
        <v>8963</v>
      </c>
      <c r="B210" s="72" t="s">
        <v>13948</v>
      </c>
      <c r="C210" s="73" t="s">
        <v>8780</v>
      </c>
      <c r="D210" s="74">
        <v>0</v>
      </c>
      <c r="E210" s="69">
        <v>2.44</v>
      </c>
      <c r="F210" s="75">
        <f>ROUND(D210*E210,2)</f>
        <v>0</v>
      </c>
      <c r="G210" s="76"/>
      <c r="H210" s="69">
        <f t="shared" si="89"/>
        <v>2.3199999999999998</v>
      </c>
      <c r="I210" s="69">
        <f t="shared" si="89"/>
        <v>0.12</v>
      </c>
      <c r="J210" s="69">
        <f>H210+I210</f>
        <v>2.44</v>
      </c>
      <c r="K210" s="69">
        <v>0</v>
      </c>
      <c r="L210" s="75">
        <f>SUM(J210:K210)</f>
        <v>2.44</v>
      </c>
      <c r="N210" s="69">
        <v>2.3200000000000003</v>
      </c>
      <c r="O210" s="69">
        <v>0.12</v>
      </c>
      <c r="P210" s="69">
        <f>SUM(N210:O210)</f>
        <v>2.4400000000000004</v>
      </c>
      <c r="Q210" s="63"/>
      <c r="R210" s="69">
        <f t="shared" si="90"/>
        <v>2.3199999999999998</v>
      </c>
      <c r="S210" s="69">
        <f t="shared" si="90"/>
        <v>0.11</v>
      </c>
      <c r="T210" s="69">
        <f>R210+S210</f>
        <v>2.4299999999999997</v>
      </c>
      <c r="U210" s="69">
        <f>ROUND(Z210*$H$2,2)/100</f>
        <v>0</v>
      </c>
      <c r="V210" s="77">
        <f>SUM(T210:U210)</f>
        <v>2.4299999999999997</v>
      </c>
      <c r="X210" s="69">
        <v>2.3199999999999998</v>
      </c>
      <c r="Y210" s="69">
        <v>0.11</v>
      </c>
      <c r="Z210" s="69">
        <v>2.4300000000000002</v>
      </c>
      <c r="AA210" s="78"/>
      <c r="AB210" s="79">
        <f t="shared" si="86"/>
        <v>1.0000000000000231E-2</v>
      </c>
    </row>
    <row r="211" spans="1:28" x14ac:dyDescent="0.25">
      <c r="A211" s="71" t="s">
        <v>8964</v>
      </c>
      <c r="B211" s="72" t="s">
        <v>13949</v>
      </c>
      <c r="C211" s="73" t="s">
        <v>8780</v>
      </c>
      <c r="D211" s="74">
        <v>0</v>
      </c>
      <c r="E211" s="69">
        <v>2.6</v>
      </c>
      <c r="F211" s="75">
        <f>ROUND(D211*E211,2)</f>
        <v>0</v>
      </c>
      <c r="G211" s="76"/>
      <c r="H211" s="69">
        <f t="shared" si="89"/>
        <v>2.48</v>
      </c>
      <c r="I211" s="69">
        <f t="shared" si="89"/>
        <v>0.12</v>
      </c>
      <c r="J211" s="69">
        <f>H211+I211</f>
        <v>2.6</v>
      </c>
      <c r="K211" s="69">
        <v>0</v>
      </c>
      <c r="L211" s="75">
        <f>SUM(J211:K211)</f>
        <v>2.6</v>
      </c>
      <c r="N211" s="69">
        <v>2.48</v>
      </c>
      <c r="O211" s="69">
        <v>0.12</v>
      </c>
      <c r="P211" s="69">
        <f>SUM(N211:O211)</f>
        <v>2.6</v>
      </c>
      <c r="Q211" s="63"/>
      <c r="R211" s="69">
        <f t="shared" si="90"/>
        <v>2.48</v>
      </c>
      <c r="S211" s="69">
        <f t="shared" si="90"/>
        <v>0.11</v>
      </c>
      <c r="T211" s="69">
        <f>R211+S211</f>
        <v>2.59</v>
      </c>
      <c r="U211" s="69">
        <f>ROUND(Z211*$H$2,2)/100</f>
        <v>0</v>
      </c>
      <c r="V211" s="77">
        <f>SUM(T211:U211)</f>
        <v>2.59</v>
      </c>
      <c r="X211" s="69">
        <v>2.48</v>
      </c>
      <c r="Y211" s="69">
        <v>0.11</v>
      </c>
      <c r="Z211" s="69">
        <v>2.59</v>
      </c>
      <c r="AA211" s="78"/>
      <c r="AB211" s="79">
        <f t="shared" si="86"/>
        <v>1.0000000000000231E-2</v>
      </c>
    </row>
    <row r="212" spans="1:28" ht="22.5" x14ac:dyDescent="0.25">
      <c r="A212" s="71" t="s">
        <v>8965</v>
      </c>
      <c r="B212" s="72" t="s">
        <v>13950</v>
      </c>
      <c r="C212" s="73" t="s">
        <v>8740</v>
      </c>
      <c r="D212" s="74">
        <v>0</v>
      </c>
      <c r="E212" s="69">
        <v>56.45</v>
      </c>
      <c r="F212" s="75">
        <f>ROUND(D212*E212,2)</f>
        <v>0</v>
      </c>
      <c r="G212" s="28"/>
      <c r="H212" s="69">
        <f t="shared" si="89"/>
        <v>50.3</v>
      </c>
      <c r="I212" s="69">
        <f t="shared" si="89"/>
        <v>6.15</v>
      </c>
      <c r="J212" s="69">
        <f>H212+I212</f>
        <v>56.449999999999996</v>
      </c>
      <c r="K212" s="69">
        <v>0</v>
      </c>
      <c r="L212" s="75">
        <f>SUM(J212:K212)</f>
        <v>56.449999999999996</v>
      </c>
      <c r="N212" s="69">
        <v>50.3</v>
      </c>
      <c r="O212" s="69">
        <v>6.15</v>
      </c>
      <c r="P212" s="69">
        <f>SUM(N212:O212)</f>
        <v>56.449999999999996</v>
      </c>
      <c r="Q212" s="63"/>
      <c r="R212" s="69">
        <f t="shared" si="90"/>
        <v>50.3</v>
      </c>
      <c r="S212" s="69">
        <f t="shared" si="90"/>
        <v>6.15</v>
      </c>
      <c r="T212" s="69">
        <f>R212+S212</f>
        <v>56.449999999999996</v>
      </c>
      <c r="U212" s="69">
        <f>ROUND(Z212*$H$2,2)/100</f>
        <v>0</v>
      </c>
      <c r="V212" s="77">
        <f>SUM(T212:U212)</f>
        <v>56.449999999999996</v>
      </c>
      <c r="X212" s="69">
        <v>50.3</v>
      </c>
      <c r="Y212" s="69">
        <v>6.15</v>
      </c>
      <c r="Z212" s="69">
        <v>56.45</v>
      </c>
      <c r="AA212" s="78"/>
      <c r="AB212" s="79">
        <f t="shared" si="86"/>
        <v>0</v>
      </c>
    </row>
    <row r="213" spans="1:28" x14ac:dyDescent="0.25">
      <c r="A213" s="71" t="s">
        <v>8966</v>
      </c>
      <c r="B213" s="72" t="s">
        <v>13951</v>
      </c>
      <c r="C213" s="73" t="s">
        <v>8740</v>
      </c>
      <c r="D213" s="74">
        <v>0</v>
      </c>
      <c r="E213" s="69">
        <v>66.47</v>
      </c>
      <c r="F213" s="75">
        <f>ROUND(D213*E213,2)</f>
        <v>0</v>
      </c>
      <c r="G213" s="76"/>
      <c r="H213" s="69">
        <f t="shared" si="89"/>
        <v>59.23</v>
      </c>
      <c r="I213" s="69">
        <f t="shared" si="89"/>
        <v>7.24</v>
      </c>
      <c r="J213" s="69">
        <f>H213+I213</f>
        <v>66.47</v>
      </c>
      <c r="K213" s="69">
        <v>0</v>
      </c>
      <c r="L213" s="75">
        <f>SUM(J213:K213)</f>
        <v>66.47</v>
      </c>
      <c r="N213" s="69">
        <v>59.230000000000004</v>
      </c>
      <c r="O213" s="69">
        <v>7.24</v>
      </c>
      <c r="P213" s="69">
        <f>SUM(N213:O213)</f>
        <v>66.47</v>
      </c>
      <c r="Q213" s="63"/>
      <c r="R213" s="69">
        <f t="shared" si="90"/>
        <v>59.23</v>
      </c>
      <c r="S213" s="69">
        <f t="shared" si="90"/>
        <v>7.24</v>
      </c>
      <c r="T213" s="69">
        <f>R213+S213</f>
        <v>66.47</v>
      </c>
      <c r="U213" s="69">
        <f>ROUND(Z213*$H$2,2)/100</f>
        <v>0</v>
      </c>
      <c r="V213" s="77">
        <f>SUM(T213:U213)</f>
        <v>66.47</v>
      </c>
      <c r="X213" s="69">
        <v>59.23</v>
      </c>
      <c r="Y213" s="69">
        <v>7.24</v>
      </c>
      <c r="Z213" s="69">
        <v>66.47</v>
      </c>
      <c r="AA213" s="78"/>
      <c r="AB213" s="79">
        <f t="shared" si="86"/>
        <v>0</v>
      </c>
    </row>
    <row r="214" spans="1:28" x14ac:dyDescent="0.25">
      <c r="A214" s="65" t="s">
        <v>8967</v>
      </c>
      <c r="B214" s="66" t="s">
        <v>13952</v>
      </c>
      <c r="C214" s="67"/>
      <c r="D214" s="68"/>
      <c r="E214" s="69"/>
      <c r="F214" s="70"/>
      <c r="H214" s="69"/>
      <c r="I214" s="69"/>
      <c r="J214" s="69"/>
      <c r="K214" s="69"/>
      <c r="L214" s="75"/>
      <c r="N214" s="69"/>
      <c r="O214" s="69"/>
      <c r="P214" s="69"/>
      <c r="Q214" s="63"/>
      <c r="R214" s="69"/>
      <c r="S214" s="69"/>
      <c r="T214" s="69"/>
      <c r="U214" s="69"/>
      <c r="V214" s="77"/>
      <c r="X214" s="69"/>
      <c r="Y214" s="69"/>
      <c r="Z214" s="69"/>
      <c r="AA214" s="78"/>
      <c r="AB214" s="79">
        <f t="shared" si="86"/>
        <v>0</v>
      </c>
    </row>
    <row r="215" spans="1:28" x14ac:dyDescent="0.25">
      <c r="A215" s="71" t="s">
        <v>8968</v>
      </c>
      <c r="B215" s="72" t="s">
        <v>13953</v>
      </c>
      <c r="C215" s="73" t="s">
        <v>8780</v>
      </c>
      <c r="D215" s="74">
        <v>0</v>
      </c>
      <c r="E215" s="69">
        <v>9.2800000000000011</v>
      </c>
      <c r="F215" s="75">
        <f>ROUND(D215*E215,2)</f>
        <v>0</v>
      </c>
      <c r="G215" s="76"/>
      <c r="H215" s="69">
        <f t="shared" ref="H215:I218" si="91">ROUND(N215+(N215*$H$2/100),2)</f>
        <v>5.35</v>
      </c>
      <c r="I215" s="69">
        <f t="shared" si="91"/>
        <v>3.93</v>
      </c>
      <c r="J215" s="69">
        <f>H215+I215</f>
        <v>9.2799999999999994</v>
      </c>
      <c r="K215" s="69">
        <v>0</v>
      </c>
      <c r="L215" s="75">
        <f>SUM(J215:K215)</f>
        <v>9.2799999999999994</v>
      </c>
      <c r="N215" s="69">
        <v>5.3499999999999988</v>
      </c>
      <c r="O215" s="69">
        <v>3.9299999999999997</v>
      </c>
      <c r="P215" s="69">
        <f>SUM(N215:O215)</f>
        <v>9.2799999999999976</v>
      </c>
      <c r="Q215" s="63"/>
      <c r="R215" s="69">
        <f t="shared" ref="R215:S218" si="92">X215</f>
        <v>5.35</v>
      </c>
      <c r="S215" s="69">
        <f t="shared" si="92"/>
        <v>3.93</v>
      </c>
      <c r="T215" s="69">
        <f>R215+S215</f>
        <v>9.2799999999999994</v>
      </c>
      <c r="U215" s="69">
        <f>ROUND(Z215*$H$2,2)/100</f>
        <v>0</v>
      </c>
      <c r="V215" s="77">
        <f>SUM(T215:U215)</f>
        <v>9.2799999999999994</v>
      </c>
      <c r="X215" s="69">
        <v>5.35</v>
      </c>
      <c r="Y215" s="69">
        <v>3.93</v>
      </c>
      <c r="Z215" s="69">
        <v>9.2799999999999994</v>
      </c>
      <c r="AA215" s="78"/>
      <c r="AB215" s="79">
        <f t="shared" si="86"/>
        <v>0</v>
      </c>
    </row>
    <row r="216" spans="1:28" x14ac:dyDescent="0.25">
      <c r="A216" s="71" t="s">
        <v>8969</v>
      </c>
      <c r="B216" s="72" t="s">
        <v>13954</v>
      </c>
      <c r="C216" s="73" t="s">
        <v>8808</v>
      </c>
      <c r="D216" s="74">
        <v>0</v>
      </c>
      <c r="E216" s="69">
        <v>0.89</v>
      </c>
      <c r="F216" s="75">
        <f>ROUND(D216*E216,2)</f>
        <v>0</v>
      </c>
      <c r="G216" s="76"/>
      <c r="H216" s="69">
        <f t="shared" si="91"/>
        <v>0.61</v>
      </c>
      <c r="I216" s="69">
        <f t="shared" si="91"/>
        <v>0.28000000000000003</v>
      </c>
      <c r="J216" s="69">
        <f>H216+I216</f>
        <v>0.89</v>
      </c>
      <c r="K216" s="69">
        <v>0</v>
      </c>
      <c r="L216" s="75">
        <f>SUM(J216:K216)</f>
        <v>0.89</v>
      </c>
      <c r="N216" s="69">
        <v>0.61</v>
      </c>
      <c r="O216" s="69">
        <v>0.28000000000000003</v>
      </c>
      <c r="P216" s="69">
        <f>SUM(N216:O216)</f>
        <v>0.89</v>
      </c>
      <c r="Q216" s="63"/>
      <c r="R216" s="69">
        <f t="shared" si="92"/>
        <v>0.61</v>
      </c>
      <c r="S216" s="69">
        <f t="shared" si="92"/>
        <v>0.28000000000000003</v>
      </c>
      <c r="T216" s="69">
        <f>R216+S216</f>
        <v>0.89</v>
      </c>
      <c r="U216" s="69">
        <f>ROUND(Z216*$H$2,2)/100</f>
        <v>0</v>
      </c>
      <c r="V216" s="77">
        <f>SUM(T216:U216)</f>
        <v>0.89</v>
      </c>
      <c r="X216" s="69">
        <v>0.61</v>
      </c>
      <c r="Y216" s="69">
        <v>0.28000000000000003</v>
      </c>
      <c r="Z216" s="69">
        <v>0.89</v>
      </c>
      <c r="AA216" s="78"/>
      <c r="AB216" s="79">
        <f t="shared" si="86"/>
        <v>0</v>
      </c>
    </row>
    <row r="217" spans="1:28" x14ac:dyDescent="0.25">
      <c r="A217" s="71" t="s">
        <v>8970</v>
      </c>
      <c r="B217" s="72" t="s">
        <v>13955</v>
      </c>
      <c r="C217" s="73" t="s">
        <v>8808</v>
      </c>
      <c r="D217" s="74">
        <v>0</v>
      </c>
      <c r="E217" s="69">
        <v>0.89</v>
      </c>
      <c r="F217" s="75">
        <f>ROUND(D217*E217,2)</f>
        <v>0</v>
      </c>
      <c r="G217" s="76"/>
      <c r="H217" s="69">
        <f t="shared" si="91"/>
        <v>0.61</v>
      </c>
      <c r="I217" s="69">
        <f t="shared" si="91"/>
        <v>0.28000000000000003</v>
      </c>
      <c r="J217" s="69">
        <f>H217+I217</f>
        <v>0.89</v>
      </c>
      <c r="K217" s="69">
        <v>0</v>
      </c>
      <c r="L217" s="75">
        <f>SUM(J217:K217)</f>
        <v>0.89</v>
      </c>
      <c r="N217" s="69">
        <v>0.61</v>
      </c>
      <c r="O217" s="69">
        <v>0.28000000000000003</v>
      </c>
      <c r="P217" s="69">
        <f>SUM(N217:O217)</f>
        <v>0.89</v>
      </c>
      <c r="Q217" s="63"/>
      <c r="R217" s="69">
        <f t="shared" si="92"/>
        <v>0.61</v>
      </c>
      <c r="S217" s="69">
        <f t="shared" si="92"/>
        <v>0.28000000000000003</v>
      </c>
      <c r="T217" s="69">
        <f>R217+S217</f>
        <v>0.89</v>
      </c>
      <c r="U217" s="69">
        <f>ROUND(Z217*$H$2,2)/100</f>
        <v>0</v>
      </c>
      <c r="V217" s="77">
        <f>SUM(T217:U217)</f>
        <v>0.89</v>
      </c>
      <c r="X217" s="69">
        <v>0.61</v>
      </c>
      <c r="Y217" s="69">
        <v>0.28000000000000003</v>
      </c>
      <c r="Z217" s="69">
        <v>0.89</v>
      </c>
      <c r="AA217" s="78"/>
      <c r="AB217" s="79">
        <f t="shared" si="86"/>
        <v>0</v>
      </c>
    </row>
    <row r="218" spans="1:28" x14ac:dyDescent="0.25">
      <c r="A218" s="71" t="s">
        <v>8971</v>
      </c>
      <c r="B218" s="72" t="s">
        <v>8973</v>
      </c>
      <c r="C218" s="73" t="s">
        <v>8780</v>
      </c>
      <c r="D218" s="74">
        <v>0</v>
      </c>
      <c r="E218" s="69">
        <v>1.1400000000000001</v>
      </c>
      <c r="F218" s="75">
        <f>ROUND(D218*E218,2)</f>
        <v>0</v>
      </c>
      <c r="G218" s="76"/>
      <c r="H218" s="69">
        <f t="shared" si="91"/>
        <v>0.56000000000000005</v>
      </c>
      <c r="I218" s="69">
        <f t="shared" si="91"/>
        <v>0.57999999999999996</v>
      </c>
      <c r="J218" s="69">
        <f>H218+I218</f>
        <v>1.1400000000000001</v>
      </c>
      <c r="K218" s="69">
        <v>0</v>
      </c>
      <c r="L218" s="75">
        <f>SUM(J218:K218)</f>
        <v>1.1400000000000001</v>
      </c>
      <c r="N218" s="69">
        <v>0.56000000000000005</v>
      </c>
      <c r="O218" s="69">
        <v>0.58000000000000007</v>
      </c>
      <c r="P218" s="69">
        <f>SUM(N218:O218)</f>
        <v>1.1400000000000001</v>
      </c>
      <c r="Q218" s="63"/>
      <c r="R218" s="69">
        <f t="shared" si="92"/>
        <v>0.56000000000000005</v>
      </c>
      <c r="S218" s="69">
        <f t="shared" si="92"/>
        <v>0.56000000000000005</v>
      </c>
      <c r="T218" s="69">
        <f>R218+S218</f>
        <v>1.1200000000000001</v>
      </c>
      <c r="U218" s="69">
        <f>ROUND(Z218*$H$2,2)/100</f>
        <v>0</v>
      </c>
      <c r="V218" s="77">
        <f>SUM(T218:U218)</f>
        <v>1.1200000000000001</v>
      </c>
      <c r="X218" s="69">
        <v>0.56000000000000005</v>
      </c>
      <c r="Y218" s="69">
        <v>0.56000000000000005</v>
      </c>
      <c r="Z218" s="69">
        <v>1.1200000000000001</v>
      </c>
      <c r="AA218" s="78"/>
      <c r="AB218" s="79">
        <f t="shared" si="86"/>
        <v>2.0000000000000018E-2</v>
      </c>
    </row>
    <row r="219" spans="1:28" x14ac:dyDescent="0.25">
      <c r="A219" s="65" t="s">
        <v>8972</v>
      </c>
      <c r="B219" s="66" t="s">
        <v>13956</v>
      </c>
      <c r="C219" s="67"/>
      <c r="D219" s="68"/>
      <c r="E219" s="69"/>
      <c r="F219" s="70"/>
      <c r="H219" s="69"/>
      <c r="I219" s="69"/>
      <c r="J219" s="69"/>
      <c r="K219" s="69"/>
      <c r="L219" s="75"/>
      <c r="N219" s="69"/>
      <c r="O219" s="69"/>
      <c r="P219" s="69"/>
      <c r="Q219" s="63"/>
      <c r="R219" s="69"/>
      <c r="S219" s="69"/>
      <c r="T219" s="69"/>
      <c r="U219" s="69"/>
      <c r="V219" s="77"/>
      <c r="X219" s="69"/>
      <c r="Y219" s="69"/>
      <c r="Z219" s="69"/>
      <c r="AA219" s="78"/>
      <c r="AB219" s="79">
        <f t="shared" si="86"/>
        <v>0</v>
      </c>
    </row>
    <row r="220" spans="1:28" x14ac:dyDescent="0.25">
      <c r="A220" s="65" t="s">
        <v>8974</v>
      </c>
      <c r="B220" s="66" t="s">
        <v>13957</v>
      </c>
      <c r="C220" s="67"/>
      <c r="D220" s="68"/>
      <c r="E220" s="69"/>
      <c r="F220" s="70"/>
      <c r="H220" s="69"/>
      <c r="I220" s="69"/>
      <c r="J220" s="69"/>
      <c r="K220" s="69"/>
      <c r="L220" s="75"/>
      <c r="N220" s="69"/>
      <c r="O220" s="69"/>
      <c r="P220" s="69"/>
      <c r="Q220" s="63"/>
      <c r="R220" s="69"/>
      <c r="S220" s="69"/>
      <c r="T220" s="69"/>
      <c r="U220" s="69"/>
      <c r="V220" s="77"/>
      <c r="X220" s="69"/>
      <c r="Y220" s="69"/>
      <c r="Z220" s="69"/>
      <c r="AA220" s="78"/>
      <c r="AB220" s="79">
        <f t="shared" si="86"/>
        <v>0</v>
      </c>
    </row>
    <row r="221" spans="1:28" x14ac:dyDescent="0.25">
      <c r="A221" s="71" t="s">
        <v>8975</v>
      </c>
      <c r="B221" s="72" t="s">
        <v>13958</v>
      </c>
      <c r="C221" s="73" t="s">
        <v>8740</v>
      </c>
      <c r="D221" s="74">
        <v>0</v>
      </c>
      <c r="E221" s="69">
        <v>150.13</v>
      </c>
      <c r="F221" s="75">
        <f t="shared" ref="F221:F231" si="93">ROUND(D221*E221,2)</f>
        <v>0</v>
      </c>
      <c r="G221" s="76"/>
      <c r="H221" s="69">
        <f t="shared" ref="H221:I231" si="94">ROUND(N221+(N221*$H$2/100),2)</f>
        <v>0</v>
      </c>
      <c r="I221" s="69">
        <f t="shared" si="94"/>
        <v>150.13</v>
      </c>
      <c r="J221" s="69">
        <f t="shared" ref="J221:J231" si="95">H221+I221</f>
        <v>150.13</v>
      </c>
      <c r="K221" s="69">
        <v>0</v>
      </c>
      <c r="L221" s="75">
        <f t="shared" ref="L221:L231" si="96">SUM(J221:K221)</f>
        <v>150.13</v>
      </c>
      <c r="N221" s="69">
        <v>0</v>
      </c>
      <c r="O221" s="69">
        <v>150.13</v>
      </c>
      <c r="P221" s="69">
        <f t="shared" ref="P221:P231" si="97">SUM(N221:O221)</f>
        <v>150.13</v>
      </c>
      <c r="Q221" s="63"/>
      <c r="R221" s="69">
        <f t="shared" ref="R221:S231" si="98">X221</f>
        <v>0</v>
      </c>
      <c r="S221" s="69">
        <f t="shared" si="98"/>
        <v>150.15</v>
      </c>
      <c r="T221" s="69">
        <f t="shared" ref="T221:T231" si="99">R221+S221</f>
        <v>150.15</v>
      </c>
      <c r="U221" s="69">
        <f t="shared" ref="U221:U231" si="100">ROUND(Z221*$H$2,2)/100</f>
        <v>0</v>
      </c>
      <c r="V221" s="77">
        <f t="shared" ref="V221:V231" si="101">SUM(T221:U221)</f>
        <v>150.15</v>
      </c>
      <c r="X221" s="69">
        <v>0</v>
      </c>
      <c r="Y221" s="69">
        <v>150.15</v>
      </c>
      <c r="Z221" s="69">
        <v>150.15</v>
      </c>
      <c r="AA221" s="78"/>
      <c r="AB221" s="79">
        <f t="shared" si="86"/>
        <v>-2.0000000000010232E-2</v>
      </c>
    </row>
    <row r="222" spans="1:28" ht="22.5" x14ac:dyDescent="0.25">
      <c r="A222" s="71" t="s">
        <v>8976</v>
      </c>
      <c r="B222" s="72" t="s">
        <v>13959</v>
      </c>
      <c r="C222" s="73" t="s">
        <v>8740</v>
      </c>
      <c r="D222" s="74">
        <v>0</v>
      </c>
      <c r="E222" s="69">
        <v>272.97000000000003</v>
      </c>
      <c r="F222" s="75">
        <f t="shared" si="93"/>
        <v>0</v>
      </c>
      <c r="G222" s="76"/>
      <c r="H222" s="69">
        <f t="shared" si="94"/>
        <v>0</v>
      </c>
      <c r="I222" s="69">
        <f t="shared" si="94"/>
        <v>272.97000000000003</v>
      </c>
      <c r="J222" s="69">
        <f t="shared" si="95"/>
        <v>272.97000000000003</v>
      </c>
      <c r="K222" s="69">
        <v>0</v>
      </c>
      <c r="L222" s="75">
        <f t="shared" si="96"/>
        <v>272.97000000000003</v>
      </c>
      <c r="N222" s="69">
        <v>0</v>
      </c>
      <c r="O222" s="69">
        <v>272.97000000000003</v>
      </c>
      <c r="P222" s="69">
        <f t="shared" si="97"/>
        <v>272.97000000000003</v>
      </c>
      <c r="Q222" s="63"/>
      <c r="R222" s="69">
        <f t="shared" si="98"/>
        <v>0</v>
      </c>
      <c r="S222" s="69">
        <f t="shared" si="98"/>
        <v>273</v>
      </c>
      <c r="T222" s="69">
        <f t="shared" si="99"/>
        <v>273</v>
      </c>
      <c r="U222" s="69">
        <f t="shared" si="100"/>
        <v>0</v>
      </c>
      <c r="V222" s="77">
        <f t="shared" si="101"/>
        <v>273</v>
      </c>
      <c r="X222" s="69">
        <v>0</v>
      </c>
      <c r="Y222" s="69">
        <v>273</v>
      </c>
      <c r="Z222" s="69">
        <v>273</v>
      </c>
      <c r="AA222" s="78"/>
      <c r="AB222" s="79">
        <f t="shared" si="86"/>
        <v>-2.9999999999972715E-2</v>
      </c>
    </row>
    <row r="223" spans="1:28" ht="33.75" x14ac:dyDescent="0.25">
      <c r="A223" s="71" t="s">
        <v>8977</v>
      </c>
      <c r="B223" s="72" t="s">
        <v>13960</v>
      </c>
      <c r="C223" s="73" t="s">
        <v>8780</v>
      </c>
      <c r="D223" s="74">
        <v>0</v>
      </c>
      <c r="E223" s="69">
        <v>20.47</v>
      </c>
      <c r="F223" s="75">
        <f t="shared" si="93"/>
        <v>0</v>
      </c>
      <c r="G223" s="76"/>
      <c r="H223" s="69">
        <f t="shared" si="94"/>
        <v>0</v>
      </c>
      <c r="I223" s="69">
        <f t="shared" si="94"/>
        <v>20.47</v>
      </c>
      <c r="J223" s="69">
        <f t="shared" si="95"/>
        <v>20.47</v>
      </c>
      <c r="K223" s="69">
        <v>0</v>
      </c>
      <c r="L223" s="75">
        <f t="shared" si="96"/>
        <v>20.47</v>
      </c>
      <c r="N223" s="69">
        <v>0</v>
      </c>
      <c r="O223" s="69">
        <v>20.47</v>
      </c>
      <c r="P223" s="69">
        <f t="shared" si="97"/>
        <v>20.47</v>
      </c>
      <c r="Q223" s="63"/>
      <c r="R223" s="69">
        <f t="shared" si="98"/>
        <v>0</v>
      </c>
      <c r="S223" s="69">
        <f t="shared" si="98"/>
        <v>20.48</v>
      </c>
      <c r="T223" s="69">
        <f t="shared" si="99"/>
        <v>20.48</v>
      </c>
      <c r="U223" s="69">
        <f t="shared" si="100"/>
        <v>0</v>
      </c>
      <c r="V223" s="77">
        <f t="shared" si="101"/>
        <v>20.48</v>
      </c>
      <c r="X223" s="69">
        <v>0</v>
      </c>
      <c r="Y223" s="69">
        <v>20.48</v>
      </c>
      <c r="Z223" s="69">
        <v>20.48</v>
      </c>
      <c r="AA223" s="78"/>
      <c r="AB223" s="79">
        <f t="shared" si="86"/>
        <v>-1.0000000000001563E-2</v>
      </c>
    </row>
    <row r="224" spans="1:28" ht="22.5" x14ac:dyDescent="0.25">
      <c r="A224" s="71" t="s">
        <v>8978</v>
      </c>
      <c r="B224" s="72" t="s">
        <v>13961</v>
      </c>
      <c r="C224" s="73" t="s">
        <v>8740</v>
      </c>
      <c r="D224" s="74">
        <v>0</v>
      </c>
      <c r="E224" s="69">
        <v>352.72</v>
      </c>
      <c r="F224" s="75">
        <f t="shared" si="93"/>
        <v>0</v>
      </c>
      <c r="G224" s="76"/>
      <c r="H224" s="69">
        <f t="shared" si="94"/>
        <v>270.83</v>
      </c>
      <c r="I224" s="69">
        <f t="shared" si="94"/>
        <v>81.89</v>
      </c>
      <c r="J224" s="69">
        <f t="shared" si="95"/>
        <v>352.71999999999997</v>
      </c>
      <c r="K224" s="69">
        <v>0</v>
      </c>
      <c r="L224" s="75">
        <f t="shared" si="96"/>
        <v>352.71999999999997</v>
      </c>
      <c r="N224" s="69">
        <v>270.83000000000004</v>
      </c>
      <c r="O224" s="69">
        <v>81.89</v>
      </c>
      <c r="P224" s="69">
        <f t="shared" si="97"/>
        <v>352.72</v>
      </c>
      <c r="Q224" s="63"/>
      <c r="R224" s="69">
        <f t="shared" si="98"/>
        <v>270.83</v>
      </c>
      <c r="S224" s="69">
        <f t="shared" si="98"/>
        <v>81.900000000000006</v>
      </c>
      <c r="T224" s="69">
        <f t="shared" si="99"/>
        <v>352.73</v>
      </c>
      <c r="U224" s="69">
        <f t="shared" si="100"/>
        <v>0</v>
      </c>
      <c r="V224" s="77">
        <f t="shared" si="101"/>
        <v>352.73</v>
      </c>
      <c r="X224" s="69">
        <v>270.83</v>
      </c>
      <c r="Y224" s="69">
        <v>81.900000000000006</v>
      </c>
      <c r="Z224" s="69">
        <v>352.73</v>
      </c>
      <c r="AA224" s="78"/>
      <c r="AB224" s="79">
        <f t="shared" si="86"/>
        <v>-9.9999999999909051E-3</v>
      </c>
    </row>
    <row r="225" spans="1:28" ht="33.75" x14ac:dyDescent="0.25">
      <c r="A225" s="71" t="s">
        <v>8979</v>
      </c>
      <c r="B225" s="72" t="s">
        <v>13962</v>
      </c>
      <c r="C225" s="73" t="s">
        <v>8740</v>
      </c>
      <c r="D225" s="74">
        <v>0</v>
      </c>
      <c r="E225" s="69">
        <v>340.63</v>
      </c>
      <c r="F225" s="75">
        <f t="shared" si="93"/>
        <v>0</v>
      </c>
      <c r="G225" s="76"/>
      <c r="H225" s="69">
        <f t="shared" si="94"/>
        <v>258.74</v>
      </c>
      <c r="I225" s="69">
        <f t="shared" si="94"/>
        <v>81.89</v>
      </c>
      <c r="J225" s="69">
        <f t="shared" si="95"/>
        <v>340.63</v>
      </c>
      <c r="K225" s="69">
        <v>0</v>
      </c>
      <c r="L225" s="75">
        <f t="shared" si="96"/>
        <v>340.63</v>
      </c>
      <c r="N225" s="69">
        <v>258.74</v>
      </c>
      <c r="O225" s="69">
        <v>81.89</v>
      </c>
      <c r="P225" s="69">
        <f t="shared" si="97"/>
        <v>340.63</v>
      </c>
      <c r="Q225" s="63"/>
      <c r="R225" s="69">
        <f t="shared" si="98"/>
        <v>258.74</v>
      </c>
      <c r="S225" s="69">
        <f t="shared" si="98"/>
        <v>81.900000000000006</v>
      </c>
      <c r="T225" s="69">
        <f t="shared" si="99"/>
        <v>340.64</v>
      </c>
      <c r="U225" s="69">
        <f t="shared" si="100"/>
        <v>0</v>
      </c>
      <c r="V225" s="77">
        <f t="shared" si="101"/>
        <v>340.64</v>
      </c>
      <c r="X225" s="69">
        <v>258.74</v>
      </c>
      <c r="Y225" s="69">
        <v>81.900000000000006</v>
      </c>
      <c r="Z225" s="69">
        <v>340.64</v>
      </c>
      <c r="AA225" s="78"/>
      <c r="AB225" s="79">
        <f t="shared" si="86"/>
        <v>-9.9999999999909051E-3</v>
      </c>
    </row>
    <row r="226" spans="1:28" ht="22.5" x14ac:dyDescent="0.25">
      <c r="A226" s="71" t="s">
        <v>8980</v>
      </c>
      <c r="B226" s="72" t="s">
        <v>13963</v>
      </c>
      <c r="C226" s="73" t="s">
        <v>8740</v>
      </c>
      <c r="D226" s="74">
        <v>0</v>
      </c>
      <c r="E226" s="69">
        <v>196.05</v>
      </c>
      <c r="F226" s="75">
        <f t="shared" si="93"/>
        <v>0</v>
      </c>
      <c r="G226" s="76"/>
      <c r="H226" s="69">
        <f t="shared" si="94"/>
        <v>141.46</v>
      </c>
      <c r="I226" s="69">
        <f t="shared" si="94"/>
        <v>54.59</v>
      </c>
      <c r="J226" s="69">
        <f t="shared" si="95"/>
        <v>196.05</v>
      </c>
      <c r="K226" s="69">
        <v>0</v>
      </c>
      <c r="L226" s="75">
        <f t="shared" si="96"/>
        <v>196.05</v>
      </c>
      <c r="N226" s="69">
        <v>141.46</v>
      </c>
      <c r="O226" s="69">
        <v>54.59</v>
      </c>
      <c r="P226" s="69">
        <f t="shared" si="97"/>
        <v>196.05</v>
      </c>
      <c r="Q226" s="63"/>
      <c r="R226" s="69">
        <f t="shared" si="98"/>
        <v>141.46</v>
      </c>
      <c r="S226" s="69">
        <f t="shared" si="98"/>
        <v>54.6</v>
      </c>
      <c r="T226" s="69">
        <f t="shared" si="99"/>
        <v>196.06</v>
      </c>
      <c r="U226" s="69">
        <f t="shared" si="100"/>
        <v>0</v>
      </c>
      <c r="V226" s="77">
        <f t="shared" si="101"/>
        <v>196.06</v>
      </c>
      <c r="X226" s="69">
        <v>141.46</v>
      </c>
      <c r="Y226" s="69">
        <v>54.6</v>
      </c>
      <c r="Z226" s="69">
        <v>196.06</v>
      </c>
      <c r="AA226" s="78"/>
      <c r="AB226" s="79">
        <f t="shared" si="86"/>
        <v>-9.9999999999909051E-3</v>
      </c>
    </row>
    <row r="227" spans="1:28" ht="33.75" x14ac:dyDescent="0.25">
      <c r="A227" s="71" t="s">
        <v>8981</v>
      </c>
      <c r="B227" s="72" t="s">
        <v>13964</v>
      </c>
      <c r="C227" s="73" t="s">
        <v>8740</v>
      </c>
      <c r="D227" s="74">
        <v>0</v>
      </c>
      <c r="E227" s="69">
        <v>183.96</v>
      </c>
      <c r="F227" s="75">
        <f t="shared" si="93"/>
        <v>0</v>
      </c>
      <c r="G227" s="76"/>
      <c r="H227" s="69">
        <f t="shared" si="94"/>
        <v>129.37</v>
      </c>
      <c r="I227" s="69">
        <f t="shared" si="94"/>
        <v>54.59</v>
      </c>
      <c r="J227" s="69">
        <f t="shared" si="95"/>
        <v>183.96</v>
      </c>
      <c r="K227" s="69">
        <v>0</v>
      </c>
      <c r="L227" s="75">
        <f t="shared" si="96"/>
        <v>183.96</v>
      </c>
      <c r="N227" s="69">
        <v>129.37</v>
      </c>
      <c r="O227" s="69">
        <v>54.59</v>
      </c>
      <c r="P227" s="69">
        <f t="shared" si="97"/>
        <v>183.96</v>
      </c>
      <c r="Q227" s="63"/>
      <c r="R227" s="69">
        <f t="shared" si="98"/>
        <v>129.37</v>
      </c>
      <c r="S227" s="69">
        <f t="shared" si="98"/>
        <v>54.6</v>
      </c>
      <c r="T227" s="69">
        <f t="shared" si="99"/>
        <v>183.97</v>
      </c>
      <c r="U227" s="69">
        <f t="shared" si="100"/>
        <v>0</v>
      </c>
      <c r="V227" s="77">
        <f t="shared" si="101"/>
        <v>183.97</v>
      </c>
      <c r="X227" s="69">
        <v>129.37</v>
      </c>
      <c r="Y227" s="69">
        <v>54.6</v>
      </c>
      <c r="Z227" s="69">
        <v>183.97</v>
      </c>
      <c r="AA227" s="78"/>
      <c r="AB227" s="79">
        <f t="shared" si="86"/>
        <v>-9.9999999999909051E-3</v>
      </c>
    </row>
    <row r="228" spans="1:28" ht="22.5" x14ac:dyDescent="0.25">
      <c r="A228" s="71" t="s">
        <v>8982</v>
      </c>
      <c r="B228" s="72" t="s">
        <v>13965</v>
      </c>
      <c r="C228" s="73" t="s">
        <v>8780</v>
      </c>
      <c r="D228" s="74">
        <v>0</v>
      </c>
      <c r="E228" s="69">
        <v>19.349999999999998</v>
      </c>
      <c r="F228" s="75">
        <f t="shared" si="93"/>
        <v>0</v>
      </c>
      <c r="G228" s="76"/>
      <c r="H228" s="69">
        <f t="shared" si="94"/>
        <v>13.89</v>
      </c>
      <c r="I228" s="69">
        <f t="shared" si="94"/>
        <v>5.46</v>
      </c>
      <c r="J228" s="69">
        <f t="shared" si="95"/>
        <v>19.350000000000001</v>
      </c>
      <c r="K228" s="69">
        <v>0</v>
      </c>
      <c r="L228" s="75">
        <f t="shared" si="96"/>
        <v>19.350000000000001</v>
      </c>
      <c r="N228" s="69">
        <v>13.89</v>
      </c>
      <c r="O228" s="69">
        <v>5.46</v>
      </c>
      <c r="P228" s="69">
        <f t="shared" si="97"/>
        <v>19.350000000000001</v>
      </c>
      <c r="Q228" s="63"/>
      <c r="R228" s="69">
        <f t="shared" si="98"/>
        <v>13.89</v>
      </c>
      <c r="S228" s="69">
        <f t="shared" si="98"/>
        <v>5.46</v>
      </c>
      <c r="T228" s="69">
        <f t="shared" si="99"/>
        <v>19.350000000000001</v>
      </c>
      <c r="U228" s="69">
        <f t="shared" si="100"/>
        <v>0</v>
      </c>
      <c r="V228" s="77">
        <f t="shared" si="101"/>
        <v>19.350000000000001</v>
      </c>
      <c r="X228" s="69">
        <v>13.89</v>
      </c>
      <c r="Y228" s="69">
        <v>5.46</v>
      </c>
      <c r="Z228" s="69">
        <v>19.350000000000001</v>
      </c>
      <c r="AA228" s="78"/>
      <c r="AB228" s="79">
        <f t="shared" si="86"/>
        <v>0</v>
      </c>
    </row>
    <row r="229" spans="1:28" ht="33.75" x14ac:dyDescent="0.25">
      <c r="A229" s="71" t="s">
        <v>8983</v>
      </c>
      <c r="B229" s="72" t="s">
        <v>13966</v>
      </c>
      <c r="C229" s="73" t="s">
        <v>8780</v>
      </c>
      <c r="D229" s="74">
        <v>0</v>
      </c>
      <c r="E229" s="69">
        <v>18.399999999999999</v>
      </c>
      <c r="F229" s="75">
        <f t="shared" si="93"/>
        <v>0</v>
      </c>
      <c r="G229" s="76"/>
      <c r="H229" s="69">
        <f t="shared" si="94"/>
        <v>12.94</v>
      </c>
      <c r="I229" s="69">
        <f t="shared" si="94"/>
        <v>5.46</v>
      </c>
      <c r="J229" s="69">
        <f t="shared" si="95"/>
        <v>18.399999999999999</v>
      </c>
      <c r="K229" s="69">
        <v>0</v>
      </c>
      <c r="L229" s="75">
        <f t="shared" si="96"/>
        <v>18.399999999999999</v>
      </c>
      <c r="N229" s="69">
        <v>12.940000000000001</v>
      </c>
      <c r="O229" s="69">
        <v>5.46</v>
      </c>
      <c r="P229" s="69">
        <f t="shared" si="97"/>
        <v>18.400000000000002</v>
      </c>
      <c r="Q229" s="63"/>
      <c r="R229" s="69">
        <f t="shared" si="98"/>
        <v>12.94</v>
      </c>
      <c r="S229" s="69">
        <f t="shared" si="98"/>
        <v>5.46</v>
      </c>
      <c r="T229" s="69">
        <f t="shared" si="99"/>
        <v>18.399999999999999</v>
      </c>
      <c r="U229" s="69">
        <f t="shared" si="100"/>
        <v>0</v>
      </c>
      <c r="V229" s="77">
        <f t="shared" si="101"/>
        <v>18.399999999999999</v>
      </c>
      <c r="X229" s="69">
        <v>12.94</v>
      </c>
      <c r="Y229" s="69">
        <v>5.46</v>
      </c>
      <c r="Z229" s="69">
        <v>18.399999999999999</v>
      </c>
      <c r="AA229" s="78"/>
      <c r="AB229" s="79">
        <f t="shared" si="86"/>
        <v>0</v>
      </c>
    </row>
    <row r="230" spans="1:28" ht="22.5" x14ac:dyDescent="0.25">
      <c r="A230" s="71" t="s">
        <v>8984</v>
      </c>
      <c r="B230" s="72" t="s">
        <v>13967</v>
      </c>
      <c r="C230" s="73" t="s">
        <v>8740</v>
      </c>
      <c r="D230" s="74">
        <v>0</v>
      </c>
      <c r="E230" s="69">
        <v>193.45000000000002</v>
      </c>
      <c r="F230" s="75">
        <f t="shared" si="93"/>
        <v>0</v>
      </c>
      <c r="G230" s="76"/>
      <c r="H230" s="69">
        <f t="shared" si="94"/>
        <v>138.86000000000001</v>
      </c>
      <c r="I230" s="69">
        <f t="shared" si="94"/>
        <v>54.59</v>
      </c>
      <c r="J230" s="69">
        <f t="shared" si="95"/>
        <v>193.45000000000002</v>
      </c>
      <c r="K230" s="69">
        <v>0</v>
      </c>
      <c r="L230" s="75">
        <f t="shared" si="96"/>
        <v>193.45000000000002</v>
      </c>
      <c r="N230" s="69">
        <v>138.86000000000001</v>
      </c>
      <c r="O230" s="69">
        <v>54.59</v>
      </c>
      <c r="P230" s="69">
        <f t="shared" si="97"/>
        <v>193.45000000000002</v>
      </c>
      <c r="Q230" s="63"/>
      <c r="R230" s="69">
        <f t="shared" si="98"/>
        <v>138.86000000000001</v>
      </c>
      <c r="S230" s="69">
        <f t="shared" si="98"/>
        <v>54.6</v>
      </c>
      <c r="T230" s="69">
        <f t="shared" si="99"/>
        <v>193.46</v>
      </c>
      <c r="U230" s="69">
        <f t="shared" si="100"/>
        <v>0</v>
      </c>
      <c r="V230" s="77">
        <f t="shared" si="101"/>
        <v>193.46</v>
      </c>
      <c r="X230" s="69">
        <v>138.86000000000001</v>
      </c>
      <c r="Y230" s="69">
        <v>54.6</v>
      </c>
      <c r="Z230" s="69">
        <v>193.46</v>
      </c>
      <c r="AA230" s="78"/>
      <c r="AB230" s="79">
        <f t="shared" si="86"/>
        <v>-9.9999999999909051E-3</v>
      </c>
    </row>
    <row r="231" spans="1:28" x14ac:dyDescent="0.25">
      <c r="A231" s="71" t="s">
        <v>8985</v>
      </c>
      <c r="B231" s="72" t="s">
        <v>13530</v>
      </c>
      <c r="C231" s="73" t="s">
        <v>8740</v>
      </c>
      <c r="D231" s="74">
        <v>0</v>
      </c>
      <c r="E231" s="69">
        <v>183.96</v>
      </c>
      <c r="F231" s="75">
        <f t="shared" si="93"/>
        <v>0</v>
      </c>
      <c r="G231" s="76"/>
      <c r="H231" s="69">
        <f t="shared" si="94"/>
        <v>129.37</v>
      </c>
      <c r="I231" s="69">
        <f t="shared" si="94"/>
        <v>54.59</v>
      </c>
      <c r="J231" s="69">
        <f t="shared" si="95"/>
        <v>183.96</v>
      </c>
      <c r="K231" s="69">
        <v>0</v>
      </c>
      <c r="L231" s="75">
        <f t="shared" si="96"/>
        <v>183.96</v>
      </c>
      <c r="N231" s="69">
        <v>129.37</v>
      </c>
      <c r="O231" s="69">
        <v>54.59</v>
      </c>
      <c r="P231" s="69">
        <f t="shared" si="97"/>
        <v>183.96</v>
      </c>
      <c r="Q231" s="63"/>
      <c r="R231" s="69">
        <f t="shared" si="98"/>
        <v>129.37</v>
      </c>
      <c r="S231" s="69">
        <f t="shared" si="98"/>
        <v>54.6</v>
      </c>
      <c r="T231" s="69">
        <f t="shared" si="99"/>
        <v>183.97</v>
      </c>
      <c r="U231" s="69">
        <f t="shared" si="100"/>
        <v>0</v>
      </c>
      <c r="V231" s="77">
        <f t="shared" si="101"/>
        <v>183.97</v>
      </c>
      <c r="X231" s="69">
        <v>129.37</v>
      </c>
      <c r="Y231" s="69">
        <v>54.6</v>
      </c>
      <c r="Z231" s="69">
        <v>183.97</v>
      </c>
      <c r="AA231" s="78"/>
      <c r="AB231" s="79">
        <f t="shared" si="86"/>
        <v>-9.9999999999909051E-3</v>
      </c>
    </row>
    <row r="232" spans="1:28" x14ac:dyDescent="0.25">
      <c r="A232" s="65" t="s">
        <v>8986</v>
      </c>
      <c r="B232" s="66" t="s">
        <v>13968</v>
      </c>
      <c r="C232" s="67"/>
      <c r="D232" s="68"/>
      <c r="E232" s="69"/>
      <c r="F232" s="70"/>
      <c r="H232" s="69"/>
      <c r="I232" s="69"/>
      <c r="J232" s="69"/>
      <c r="K232" s="69"/>
      <c r="L232" s="75"/>
      <c r="N232" s="69"/>
      <c r="O232" s="69"/>
      <c r="P232" s="69"/>
      <c r="Q232" s="63"/>
      <c r="R232" s="69"/>
      <c r="S232" s="69"/>
      <c r="T232" s="69"/>
      <c r="U232" s="69"/>
      <c r="V232" s="77"/>
      <c r="X232" s="69"/>
      <c r="Y232" s="69"/>
      <c r="Z232" s="69"/>
      <c r="AA232" s="78"/>
      <c r="AB232" s="79">
        <f t="shared" si="86"/>
        <v>0</v>
      </c>
    </row>
    <row r="233" spans="1:28" ht="22.5" x14ac:dyDescent="0.25">
      <c r="A233" s="71" t="s">
        <v>8987</v>
      </c>
      <c r="B233" s="72" t="s">
        <v>13969</v>
      </c>
      <c r="C233" s="73" t="s">
        <v>8740</v>
      </c>
      <c r="D233" s="74">
        <v>0</v>
      </c>
      <c r="E233" s="69">
        <v>81.89</v>
      </c>
      <c r="F233" s="75">
        <f>ROUND(D233*E233,2)</f>
        <v>0</v>
      </c>
      <c r="G233" s="76"/>
      <c r="H233" s="69">
        <f>ROUND(N233+(N233*$H$2/100),2)</f>
        <v>0</v>
      </c>
      <c r="I233" s="69">
        <f>ROUND(O233+(O233*$H$2/100),2)</f>
        <v>81.89</v>
      </c>
      <c r="J233" s="69">
        <f>H233+I233</f>
        <v>81.89</v>
      </c>
      <c r="K233" s="69">
        <v>0</v>
      </c>
      <c r="L233" s="75">
        <f>SUM(J233:K233)</f>
        <v>81.89</v>
      </c>
      <c r="N233" s="69">
        <v>0</v>
      </c>
      <c r="O233" s="69">
        <v>81.89</v>
      </c>
      <c r="P233" s="69">
        <f>SUM(N233:O233)</f>
        <v>81.89</v>
      </c>
      <c r="Q233" s="63"/>
      <c r="R233" s="69">
        <f>X233</f>
        <v>0</v>
      </c>
      <c r="S233" s="69">
        <f>Y233</f>
        <v>81.900000000000006</v>
      </c>
      <c r="T233" s="69">
        <f>R233+S233</f>
        <v>81.900000000000006</v>
      </c>
      <c r="U233" s="69">
        <f>ROUND(Z233*$H$2,2)/100</f>
        <v>0</v>
      </c>
      <c r="V233" s="77">
        <f>SUM(T233:U233)</f>
        <v>81.900000000000006</v>
      </c>
      <c r="X233" s="69">
        <v>0</v>
      </c>
      <c r="Y233" s="69">
        <v>81.900000000000006</v>
      </c>
      <c r="Z233" s="69">
        <v>81.900000000000006</v>
      </c>
      <c r="AA233" s="78"/>
      <c r="AB233" s="79">
        <f t="shared" si="86"/>
        <v>-1.0000000000005116E-2</v>
      </c>
    </row>
    <row r="234" spans="1:28" x14ac:dyDescent="0.25">
      <c r="A234" s="71" t="s">
        <v>8988</v>
      </c>
      <c r="B234" s="72" t="s">
        <v>13970</v>
      </c>
      <c r="C234" s="73" t="s">
        <v>8740</v>
      </c>
      <c r="D234" s="74">
        <v>0</v>
      </c>
      <c r="E234" s="69">
        <v>54.59</v>
      </c>
      <c r="F234" s="75">
        <f>ROUND(D234*E234,2)</f>
        <v>0</v>
      </c>
      <c r="G234" s="76"/>
      <c r="H234" s="69">
        <f>ROUND(N234+(N234*$H$2/100),2)</f>
        <v>0</v>
      </c>
      <c r="I234" s="69">
        <f>ROUND(O234+(O234*$H$2/100),2)</f>
        <v>54.59</v>
      </c>
      <c r="J234" s="69">
        <f>H234+I234</f>
        <v>54.59</v>
      </c>
      <c r="K234" s="69">
        <v>0</v>
      </c>
      <c r="L234" s="75">
        <f>SUM(J234:K234)</f>
        <v>54.59</v>
      </c>
      <c r="N234" s="69">
        <v>0</v>
      </c>
      <c r="O234" s="69">
        <v>54.59</v>
      </c>
      <c r="P234" s="69">
        <f>SUM(N234:O234)</f>
        <v>54.59</v>
      </c>
      <c r="Q234" s="63"/>
      <c r="R234" s="69">
        <f>X234</f>
        <v>0</v>
      </c>
      <c r="S234" s="69">
        <f>Y234</f>
        <v>54.6</v>
      </c>
      <c r="T234" s="69">
        <f>R234+S234</f>
        <v>54.6</v>
      </c>
      <c r="U234" s="69">
        <f>ROUND(Z234*$H$2,2)/100</f>
        <v>0</v>
      </c>
      <c r="V234" s="77">
        <f>SUM(T234:U234)</f>
        <v>54.6</v>
      </c>
      <c r="X234" s="69">
        <v>0</v>
      </c>
      <c r="Y234" s="69">
        <v>54.6</v>
      </c>
      <c r="Z234" s="69">
        <v>54.6</v>
      </c>
      <c r="AA234" s="78"/>
      <c r="AB234" s="79">
        <f t="shared" si="86"/>
        <v>-9.9999999999980105E-3</v>
      </c>
    </row>
    <row r="235" spans="1:28" x14ac:dyDescent="0.25">
      <c r="A235" s="65" t="s">
        <v>8989</v>
      </c>
      <c r="B235" s="66" t="s">
        <v>13971</v>
      </c>
      <c r="C235" s="67"/>
      <c r="D235" s="68"/>
      <c r="E235" s="69"/>
      <c r="F235" s="70"/>
      <c r="H235" s="69"/>
      <c r="I235" s="69"/>
      <c r="J235" s="69"/>
      <c r="K235" s="69"/>
      <c r="L235" s="75"/>
      <c r="N235" s="69"/>
      <c r="O235" s="69"/>
      <c r="P235" s="69"/>
      <c r="Q235" s="63"/>
      <c r="R235" s="69"/>
      <c r="S235" s="69"/>
      <c r="T235" s="69"/>
      <c r="U235" s="69"/>
      <c r="V235" s="77"/>
      <c r="X235" s="69"/>
      <c r="Y235" s="69"/>
      <c r="Z235" s="69"/>
      <c r="AA235" s="78"/>
      <c r="AB235" s="79">
        <f t="shared" si="86"/>
        <v>0</v>
      </c>
    </row>
    <row r="236" spans="1:28" ht="22.5" x14ac:dyDescent="0.25">
      <c r="A236" s="71" t="s">
        <v>8990</v>
      </c>
      <c r="B236" s="72" t="s">
        <v>13972</v>
      </c>
      <c r="C236" s="73" t="s">
        <v>8780</v>
      </c>
      <c r="D236" s="74">
        <v>0</v>
      </c>
      <c r="E236" s="69">
        <v>2.04</v>
      </c>
      <c r="F236" s="75">
        <f>ROUND(D236*E236,2)</f>
        <v>0</v>
      </c>
      <c r="G236" s="76"/>
      <c r="H236" s="69">
        <f t="shared" ref="H236:I238" si="102">ROUND(N236+(N236*$H$2/100),2)</f>
        <v>0</v>
      </c>
      <c r="I236" s="69">
        <f t="shared" si="102"/>
        <v>2.04</v>
      </c>
      <c r="J236" s="69">
        <f>H236+I236</f>
        <v>2.04</v>
      </c>
      <c r="K236" s="69">
        <v>0</v>
      </c>
      <c r="L236" s="75">
        <f>SUM(J236:K236)</f>
        <v>2.04</v>
      </c>
      <c r="N236" s="69">
        <v>0</v>
      </c>
      <c r="O236" s="69">
        <v>2.04</v>
      </c>
      <c r="P236" s="69">
        <f>SUM(N236:O236)</f>
        <v>2.04</v>
      </c>
      <c r="Q236" s="63"/>
      <c r="R236" s="69">
        <f t="shared" ref="R236:S238" si="103">X236</f>
        <v>0</v>
      </c>
      <c r="S236" s="69">
        <f t="shared" si="103"/>
        <v>2.0499999999999998</v>
      </c>
      <c r="T236" s="69">
        <f>R236+S236</f>
        <v>2.0499999999999998</v>
      </c>
      <c r="U236" s="69">
        <f>ROUND(Z236*$H$2,2)/100</f>
        <v>0</v>
      </c>
      <c r="V236" s="77">
        <f>SUM(T236:U236)</f>
        <v>2.0499999999999998</v>
      </c>
      <c r="X236" s="69">
        <v>0</v>
      </c>
      <c r="Y236" s="69">
        <v>2.0499999999999998</v>
      </c>
      <c r="Z236" s="69">
        <v>2.0499999999999998</v>
      </c>
      <c r="AA236" s="78"/>
      <c r="AB236" s="79">
        <f t="shared" si="86"/>
        <v>-9.9999999999997868E-3</v>
      </c>
    </row>
    <row r="237" spans="1:28" x14ac:dyDescent="0.25">
      <c r="A237" s="71" t="s">
        <v>8991</v>
      </c>
      <c r="B237" s="72" t="s">
        <v>13973</v>
      </c>
      <c r="C237" s="73" t="s">
        <v>8780</v>
      </c>
      <c r="D237" s="74">
        <v>0</v>
      </c>
      <c r="E237" s="69">
        <v>4.09</v>
      </c>
      <c r="F237" s="75">
        <f>ROUND(D237*E237,2)</f>
        <v>0</v>
      </c>
      <c r="G237" s="76"/>
      <c r="H237" s="69">
        <f t="shared" si="102"/>
        <v>0</v>
      </c>
      <c r="I237" s="69">
        <f t="shared" si="102"/>
        <v>4.09</v>
      </c>
      <c r="J237" s="69">
        <f>H237+I237</f>
        <v>4.09</v>
      </c>
      <c r="K237" s="69">
        <v>0</v>
      </c>
      <c r="L237" s="75">
        <f>SUM(J237:K237)</f>
        <v>4.09</v>
      </c>
      <c r="N237" s="69">
        <v>0</v>
      </c>
      <c r="O237" s="69">
        <v>4.09</v>
      </c>
      <c r="P237" s="69">
        <f>SUM(N237:O237)</f>
        <v>4.09</v>
      </c>
      <c r="Q237" s="63"/>
      <c r="R237" s="69">
        <f t="shared" si="103"/>
        <v>0</v>
      </c>
      <c r="S237" s="69">
        <f t="shared" si="103"/>
        <v>4.09</v>
      </c>
      <c r="T237" s="69">
        <f>R237+S237</f>
        <v>4.09</v>
      </c>
      <c r="U237" s="69">
        <f>ROUND(Z237*$H$2,2)/100</f>
        <v>0</v>
      </c>
      <c r="V237" s="77">
        <f>SUM(T237:U237)</f>
        <v>4.09</v>
      </c>
      <c r="X237" s="69">
        <v>0</v>
      </c>
      <c r="Y237" s="69">
        <v>4.09</v>
      </c>
      <c r="Z237" s="69">
        <v>4.09</v>
      </c>
      <c r="AA237" s="78"/>
      <c r="AB237" s="79">
        <f t="shared" si="86"/>
        <v>0</v>
      </c>
    </row>
    <row r="238" spans="1:28" x14ac:dyDescent="0.25">
      <c r="A238" s="71" t="s">
        <v>8992</v>
      </c>
      <c r="B238" s="72" t="s">
        <v>13974</v>
      </c>
      <c r="C238" s="73" t="s">
        <v>8780</v>
      </c>
      <c r="D238" s="74">
        <v>0</v>
      </c>
      <c r="E238" s="69">
        <v>6.82</v>
      </c>
      <c r="F238" s="75">
        <f>ROUND(D238*E238,2)</f>
        <v>0</v>
      </c>
      <c r="G238" s="76"/>
      <c r="H238" s="69">
        <f t="shared" si="102"/>
        <v>0</v>
      </c>
      <c r="I238" s="69">
        <f t="shared" si="102"/>
        <v>6.82</v>
      </c>
      <c r="J238" s="69">
        <f>H238+I238</f>
        <v>6.82</v>
      </c>
      <c r="K238" s="69">
        <v>0</v>
      </c>
      <c r="L238" s="75">
        <f>SUM(J238:K238)</f>
        <v>6.82</v>
      </c>
      <c r="N238" s="69">
        <v>0</v>
      </c>
      <c r="O238" s="69">
        <v>6.82</v>
      </c>
      <c r="P238" s="69">
        <f>SUM(N238:O238)</f>
        <v>6.82</v>
      </c>
      <c r="Q238" s="63"/>
      <c r="R238" s="69">
        <f t="shared" si="103"/>
        <v>0</v>
      </c>
      <c r="S238" s="69">
        <f t="shared" si="103"/>
        <v>6.83</v>
      </c>
      <c r="T238" s="69">
        <f>R238+S238</f>
        <v>6.83</v>
      </c>
      <c r="U238" s="69">
        <f>ROUND(Z238*$H$2,2)/100</f>
        <v>0</v>
      </c>
      <c r="V238" s="77">
        <f>SUM(T238:U238)</f>
        <v>6.83</v>
      </c>
      <c r="X238" s="69">
        <v>0</v>
      </c>
      <c r="Y238" s="69">
        <v>6.83</v>
      </c>
      <c r="Z238" s="69">
        <v>6.83</v>
      </c>
      <c r="AA238" s="78"/>
      <c r="AB238" s="79">
        <f t="shared" si="86"/>
        <v>-9.9999999999997868E-3</v>
      </c>
    </row>
    <row r="239" spans="1:28" ht="22.5" x14ac:dyDescent="0.25">
      <c r="A239" s="65" t="s">
        <v>8993</v>
      </c>
      <c r="B239" s="66" t="s">
        <v>13975</v>
      </c>
      <c r="C239" s="67"/>
      <c r="D239" s="68"/>
      <c r="E239" s="69"/>
      <c r="F239" s="70"/>
      <c r="H239" s="69"/>
      <c r="I239" s="69"/>
      <c r="J239" s="69"/>
      <c r="K239" s="69"/>
      <c r="L239" s="75"/>
      <c r="N239" s="69"/>
      <c r="O239" s="69"/>
      <c r="P239" s="69"/>
      <c r="Q239" s="63"/>
      <c r="R239" s="69"/>
      <c r="S239" s="69"/>
      <c r="T239" s="69"/>
      <c r="U239" s="69"/>
      <c r="V239" s="77"/>
      <c r="X239" s="69"/>
      <c r="Y239" s="69"/>
      <c r="Z239" s="69"/>
      <c r="AA239" s="78"/>
      <c r="AB239" s="79">
        <f t="shared" si="86"/>
        <v>0</v>
      </c>
    </row>
    <row r="240" spans="1:28" ht="22.5" x14ac:dyDescent="0.25">
      <c r="A240" s="71" t="s">
        <v>8994</v>
      </c>
      <c r="B240" s="72" t="s">
        <v>13976</v>
      </c>
      <c r="C240" s="73" t="s">
        <v>8780</v>
      </c>
      <c r="D240" s="74">
        <v>0</v>
      </c>
      <c r="E240" s="69">
        <v>8.19</v>
      </c>
      <c r="F240" s="75">
        <f>ROUND(D240*E240,2)</f>
        <v>0</v>
      </c>
      <c r="G240" s="76"/>
      <c r="H240" s="69">
        <f t="shared" ref="H240:I242" si="104">ROUND(N240+(N240*$H$2/100),2)</f>
        <v>0</v>
      </c>
      <c r="I240" s="69">
        <f t="shared" si="104"/>
        <v>8.19</v>
      </c>
      <c r="J240" s="69">
        <f>H240+I240</f>
        <v>8.19</v>
      </c>
      <c r="K240" s="69">
        <v>0</v>
      </c>
      <c r="L240" s="75">
        <f>SUM(J240:K240)</f>
        <v>8.19</v>
      </c>
      <c r="N240" s="69">
        <v>0</v>
      </c>
      <c r="O240" s="69">
        <v>8.19</v>
      </c>
      <c r="P240" s="69">
        <f>SUM(N240:O240)</f>
        <v>8.19</v>
      </c>
      <c r="Q240" s="63"/>
      <c r="R240" s="69">
        <f t="shared" ref="R240:S242" si="105">X240</f>
        <v>0</v>
      </c>
      <c r="S240" s="69">
        <f t="shared" si="105"/>
        <v>8.19</v>
      </c>
      <c r="T240" s="69">
        <f>R240+S240</f>
        <v>8.19</v>
      </c>
      <c r="U240" s="69">
        <f>ROUND(Z240*$H$2,2)/100</f>
        <v>0</v>
      </c>
      <c r="V240" s="77">
        <f>SUM(T240:U240)</f>
        <v>8.19</v>
      </c>
      <c r="X240" s="69">
        <v>0</v>
      </c>
      <c r="Y240" s="69">
        <v>8.19</v>
      </c>
      <c r="Z240" s="69">
        <v>8.19</v>
      </c>
      <c r="AA240" s="78"/>
      <c r="AB240" s="79">
        <f t="shared" si="86"/>
        <v>0</v>
      </c>
    </row>
    <row r="241" spans="1:28" ht="22.5" x14ac:dyDescent="0.25">
      <c r="A241" s="71" t="s">
        <v>8995</v>
      </c>
      <c r="B241" s="72" t="s">
        <v>13977</v>
      </c>
      <c r="C241" s="73" t="s">
        <v>8780</v>
      </c>
      <c r="D241" s="74">
        <v>0</v>
      </c>
      <c r="E241" s="69">
        <v>6.82</v>
      </c>
      <c r="F241" s="75">
        <f>ROUND(D241*E241,2)</f>
        <v>0</v>
      </c>
      <c r="G241" s="76"/>
      <c r="H241" s="69">
        <f t="shared" si="104"/>
        <v>0</v>
      </c>
      <c r="I241" s="69">
        <f t="shared" si="104"/>
        <v>6.82</v>
      </c>
      <c r="J241" s="69">
        <f>H241+I241</f>
        <v>6.82</v>
      </c>
      <c r="K241" s="69">
        <v>0</v>
      </c>
      <c r="L241" s="75">
        <f>SUM(J241:K241)</f>
        <v>6.82</v>
      </c>
      <c r="N241" s="69">
        <v>0</v>
      </c>
      <c r="O241" s="69">
        <v>6.82</v>
      </c>
      <c r="P241" s="69">
        <f>SUM(N241:O241)</f>
        <v>6.82</v>
      </c>
      <c r="Q241" s="63"/>
      <c r="R241" s="69">
        <f t="shared" si="105"/>
        <v>0</v>
      </c>
      <c r="S241" s="69">
        <f t="shared" si="105"/>
        <v>6.83</v>
      </c>
      <c r="T241" s="69">
        <f>R241+S241</f>
        <v>6.83</v>
      </c>
      <c r="U241" s="69">
        <f>ROUND(Z241*$H$2,2)/100</f>
        <v>0</v>
      </c>
      <c r="V241" s="77">
        <f>SUM(T241:U241)</f>
        <v>6.83</v>
      </c>
      <c r="X241" s="69">
        <v>0</v>
      </c>
      <c r="Y241" s="69">
        <v>6.83</v>
      </c>
      <c r="Z241" s="69">
        <v>6.83</v>
      </c>
      <c r="AA241" s="78"/>
      <c r="AB241" s="79">
        <f t="shared" si="86"/>
        <v>-9.9999999999997868E-3</v>
      </c>
    </row>
    <row r="242" spans="1:28" x14ac:dyDescent="0.25">
      <c r="A242" s="71" t="s">
        <v>8996</v>
      </c>
      <c r="B242" s="72" t="s">
        <v>13978</v>
      </c>
      <c r="C242" s="73" t="s">
        <v>8808</v>
      </c>
      <c r="D242" s="74">
        <v>0</v>
      </c>
      <c r="E242" s="69">
        <v>2.04</v>
      </c>
      <c r="F242" s="75">
        <f>ROUND(D242*E242,2)</f>
        <v>0</v>
      </c>
      <c r="G242" s="76"/>
      <c r="H242" s="69">
        <f t="shared" si="104"/>
        <v>0</v>
      </c>
      <c r="I242" s="69">
        <f t="shared" si="104"/>
        <v>2.04</v>
      </c>
      <c r="J242" s="69">
        <f>H242+I242</f>
        <v>2.04</v>
      </c>
      <c r="K242" s="69">
        <v>0</v>
      </c>
      <c r="L242" s="75">
        <f>SUM(J242:K242)</f>
        <v>2.04</v>
      </c>
      <c r="N242" s="69">
        <v>0</v>
      </c>
      <c r="O242" s="69">
        <v>2.04</v>
      </c>
      <c r="P242" s="69">
        <f>SUM(N242:O242)</f>
        <v>2.04</v>
      </c>
      <c r="Q242" s="63"/>
      <c r="R242" s="69">
        <f t="shared" si="105"/>
        <v>0</v>
      </c>
      <c r="S242" s="69">
        <f t="shared" si="105"/>
        <v>2.0499999999999998</v>
      </c>
      <c r="T242" s="69">
        <f>R242+S242</f>
        <v>2.0499999999999998</v>
      </c>
      <c r="U242" s="69">
        <f>ROUND(Z242*$H$2,2)/100</f>
        <v>0</v>
      </c>
      <c r="V242" s="77">
        <f>SUM(T242:U242)</f>
        <v>2.0499999999999998</v>
      </c>
      <c r="X242" s="69">
        <v>0</v>
      </c>
      <c r="Y242" s="69">
        <v>2.0499999999999998</v>
      </c>
      <c r="Z242" s="69">
        <v>2.0499999999999998</v>
      </c>
      <c r="AA242" s="78"/>
      <c r="AB242" s="79">
        <f t="shared" si="86"/>
        <v>-9.9999999999997868E-3</v>
      </c>
    </row>
    <row r="243" spans="1:28" ht="22.5" x14ac:dyDescent="0.25">
      <c r="A243" s="65" t="s">
        <v>8997</v>
      </c>
      <c r="B243" s="66" t="s">
        <v>13979</v>
      </c>
      <c r="C243" s="67"/>
      <c r="D243" s="68"/>
      <c r="E243" s="69"/>
      <c r="F243" s="70"/>
      <c r="H243" s="69"/>
      <c r="I243" s="69"/>
      <c r="J243" s="69"/>
      <c r="K243" s="69"/>
      <c r="L243" s="75"/>
      <c r="N243" s="69"/>
      <c r="O243" s="69"/>
      <c r="P243" s="69"/>
      <c r="Q243" s="63"/>
      <c r="R243" s="69"/>
      <c r="S243" s="69"/>
      <c r="T243" s="69"/>
      <c r="U243" s="69"/>
      <c r="V243" s="77"/>
      <c r="X243" s="69"/>
      <c r="Y243" s="69"/>
      <c r="Z243" s="69"/>
      <c r="AA243" s="78"/>
      <c r="AB243" s="79">
        <f t="shared" si="86"/>
        <v>0</v>
      </c>
    </row>
    <row r="244" spans="1:28" x14ac:dyDescent="0.25">
      <c r="A244" s="71" t="s">
        <v>8998</v>
      </c>
      <c r="B244" s="72" t="s">
        <v>13980</v>
      </c>
      <c r="C244" s="73" t="s">
        <v>8780</v>
      </c>
      <c r="D244" s="74">
        <v>0</v>
      </c>
      <c r="E244" s="69">
        <v>5.46</v>
      </c>
      <c r="F244" s="75">
        <f>ROUND(D244*E244,2)</f>
        <v>0</v>
      </c>
      <c r="G244" s="76"/>
      <c r="H244" s="69">
        <f>ROUND(N244+(N244*$H$2/100),2)</f>
        <v>0</v>
      </c>
      <c r="I244" s="69">
        <f>ROUND(O244+(O244*$H$2/100),2)</f>
        <v>5.46</v>
      </c>
      <c r="J244" s="69">
        <f>H244+I244</f>
        <v>5.46</v>
      </c>
      <c r="K244" s="69">
        <v>0</v>
      </c>
      <c r="L244" s="75">
        <f>SUM(J244:K244)</f>
        <v>5.46</v>
      </c>
      <c r="N244" s="69">
        <v>0</v>
      </c>
      <c r="O244" s="69">
        <v>5.46</v>
      </c>
      <c r="P244" s="69">
        <f>SUM(N244:O244)</f>
        <v>5.46</v>
      </c>
      <c r="Q244" s="63"/>
      <c r="R244" s="69">
        <f>X244</f>
        <v>0</v>
      </c>
      <c r="S244" s="69">
        <f>Y244</f>
        <v>5.46</v>
      </c>
      <c r="T244" s="69">
        <f>R244+S244</f>
        <v>5.46</v>
      </c>
      <c r="U244" s="69">
        <f>ROUND(Z244*$H$2,2)/100</f>
        <v>0</v>
      </c>
      <c r="V244" s="77">
        <f>SUM(T244:U244)</f>
        <v>5.46</v>
      </c>
      <c r="X244" s="69">
        <v>0</v>
      </c>
      <c r="Y244" s="69">
        <v>5.46</v>
      </c>
      <c r="Z244" s="69">
        <v>5.46</v>
      </c>
      <c r="AA244" s="78"/>
      <c r="AB244" s="79">
        <f t="shared" si="86"/>
        <v>0</v>
      </c>
    </row>
    <row r="245" spans="1:28" ht="45" x14ac:dyDescent="0.25">
      <c r="A245" s="65" t="s">
        <v>8999</v>
      </c>
      <c r="B245" s="66" t="s">
        <v>13981</v>
      </c>
      <c r="C245" s="67"/>
      <c r="D245" s="68"/>
      <c r="E245" s="69"/>
      <c r="F245" s="70"/>
      <c r="H245" s="69"/>
      <c r="I245" s="69"/>
      <c r="J245" s="69"/>
      <c r="K245" s="69"/>
      <c r="L245" s="75"/>
      <c r="N245" s="69"/>
      <c r="O245" s="69"/>
      <c r="P245" s="69"/>
      <c r="Q245" s="63"/>
      <c r="R245" s="69"/>
      <c r="S245" s="69"/>
      <c r="T245" s="69"/>
      <c r="U245" s="69"/>
      <c r="V245" s="77"/>
      <c r="X245" s="69"/>
      <c r="Y245" s="69"/>
      <c r="Z245" s="69"/>
      <c r="AA245" s="78"/>
      <c r="AB245" s="79">
        <f t="shared" si="86"/>
        <v>0</v>
      </c>
    </row>
    <row r="246" spans="1:28" ht="33.75" x14ac:dyDescent="0.25">
      <c r="A246" s="71" t="s">
        <v>9000</v>
      </c>
      <c r="B246" s="72" t="s">
        <v>13982</v>
      </c>
      <c r="C246" s="73" t="s">
        <v>8780</v>
      </c>
      <c r="D246" s="74">
        <v>0</v>
      </c>
      <c r="E246" s="69">
        <v>16.52</v>
      </c>
      <c r="F246" s="75">
        <f>ROUND(D246*E246,2)</f>
        <v>0</v>
      </c>
      <c r="G246" s="76"/>
      <c r="H246" s="69">
        <f>ROUND(N246+(N246*$H$2/100),2)</f>
        <v>9.6999999999999993</v>
      </c>
      <c r="I246" s="69">
        <f>ROUND(O246+(O246*$H$2/100),2)</f>
        <v>6.82</v>
      </c>
      <c r="J246" s="69">
        <f>H246+I246</f>
        <v>16.52</v>
      </c>
      <c r="K246" s="69">
        <v>0</v>
      </c>
      <c r="L246" s="75">
        <f>SUM(J246:K246)</f>
        <v>16.52</v>
      </c>
      <c r="N246" s="69">
        <v>9.6999999999999993</v>
      </c>
      <c r="O246" s="69">
        <v>6.82</v>
      </c>
      <c r="P246" s="69">
        <f>SUM(N246:O246)</f>
        <v>16.52</v>
      </c>
      <c r="Q246" s="63"/>
      <c r="R246" s="69">
        <f>X246</f>
        <v>9.6999999999999993</v>
      </c>
      <c r="S246" s="69">
        <f>Y246</f>
        <v>6.83</v>
      </c>
      <c r="T246" s="69">
        <f>R246+S246</f>
        <v>16.53</v>
      </c>
      <c r="U246" s="69">
        <f>ROUND(Z246*$H$2,2)/100</f>
        <v>0</v>
      </c>
      <c r="V246" s="77">
        <f>SUM(T246:U246)</f>
        <v>16.53</v>
      </c>
      <c r="X246" s="69">
        <v>9.6999999999999993</v>
      </c>
      <c r="Y246" s="69">
        <v>6.83</v>
      </c>
      <c r="Z246" s="69">
        <v>16.53</v>
      </c>
      <c r="AA246" s="78"/>
      <c r="AB246" s="79">
        <f t="shared" si="86"/>
        <v>-1.0000000000001563E-2</v>
      </c>
    </row>
    <row r="247" spans="1:28" x14ac:dyDescent="0.25">
      <c r="A247" s="71" t="s">
        <v>9001</v>
      </c>
      <c r="B247" s="72" t="s">
        <v>13983</v>
      </c>
      <c r="C247" s="73" t="s">
        <v>8780</v>
      </c>
      <c r="D247" s="74">
        <v>0</v>
      </c>
      <c r="E247" s="69">
        <v>7.73</v>
      </c>
      <c r="F247" s="75">
        <f>ROUND(D247*E247,2)</f>
        <v>0</v>
      </c>
      <c r="G247" s="76"/>
      <c r="H247" s="69">
        <f>ROUND(N247+(N247*$H$2/100),2)</f>
        <v>0.91</v>
      </c>
      <c r="I247" s="69">
        <f>ROUND(O247+(O247*$H$2/100),2)</f>
        <v>6.82</v>
      </c>
      <c r="J247" s="69">
        <f>H247+I247</f>
        <v>7.73</v>
      </c>
      <c r="K247" s="69">
        <v>0</v>
      </c>
      <c r="L247" s="75">
        <f>SUM(J247:K247)</f>
        <v>7.73</v>
      </c>
      <c r="N247" s="69">
        <v>0.91</v>
      </c>
      <c r="O247" s="69">
        <v>6.82</v>
      </c>
      <c r="P247" s="69">
        <f>SUM(N247:O247)</f>
        <v>7.73</v>
      </c>
      <c r="Q247" s="63"/>
      <c r="R247" s="69">
        <f>X247</f>
        <v>0.91</v>
      </c>
      <c r="S247" s="69">
        <f>Y247</f>
        <v>6.83</v>
      </c>
      <c r="T247" s="69">
        <f>R247+S247</f>
        <v>7.74</v>
      </c>
      <c r="U247" s="69">
        <f>ROUND(Z247*$H$2,2)/100</f>
        <v>0</v>
      </c>
      <c r="V247" s="77">
        <f>SUM(T247:U247)</f>
        <v>7.74</v>
      </c>
      <c r="X247" s="69">
        <v>0.91</v>
      </c>
      <c r="Y247" s="69">
        <v>6.83</v>
      </c>
      <c r="Z247" s="69">
        <v>7.74</v>
      </c>
      <c r="AA247" s="78"/>
      <c r="AB247" s="79">
        <f t="shared" si="86"/>
        <v>-9.9999999999997868E-3</v>
      </c>
    </row>
    <row r="248" spans="1:28" ht="33.75" x14ac:dyDescent="0.25">
      <c r="A248" s="65" t="s">
        <v>9002</v>
      </c>
      <c r="B248" s="66" t="s">
        <v>13984</v>
      </c>
      <c r="C248" s="67"/>
      <c r="D248" s="68"/>
      <c r="E248" s="69"/>
      <c r="F248" s="70"/>
      <c r="H248" s="69"/>
      <c r="I248" s="69"/>
      <c r="J248" s="69"/>
      <c r="K248" s="69"/>
      <c r="L248" s="75"/>
      <c r="N248" s="69"/>
      <c r="O248" s="69"/>
      <c r="P248" s="69"/>
      <c r="Q248" s="63"/>
      <c r="R248" s="69"/>
      <c r="S248" s="69"/>
      <c r="T248" s="69"/>
      <c r="U248" s="69"/>
      <c r="V248" s="77"/>
      <c r="X248" s="69"/>
      <c r="Y248" s="69"/>
      <c r="Z248" s="69"/>
      <c r="AA248" s="78"/>
      <c r="AB248" s="79">
        <f t="shared" si="86"/>
        <v>0</v>
      </c>
    </row>
    <row r="249" spans="1:28" ht="33.75" x14ac:dyDescent="0.25">
      <c r="A249" s="71" t="s">
        <v>9003</v>
      </c>
      <c r="B249" s="72" t="s">
        <v>13985</v>
      </c>
      <c r="C249" s="73" t="s">
        <v>8780</v>
      </c>
      <c r="D249" s="74">
        <v>0</v>
      </c>
      <c r="E249" s="69">
        <v>17</v>
      </c>
      <c r="F249" s="75">
        <f>ROUND(D249*E249,2)</f>
        <v>0</v>
      </c>
      <c r="G249" s="76"/>
      <c r="H249" s="69">
        <f t="shared" ref="H249:I253" si="106">ROUND(N249+(N249*$H$2/100),2)</f>
        <v>14.26</v>
      </c>
      <c r="I249" s="69">
        <f t="shared" si="106"/>
        <v>2.74</v>
      </c>
      <c r="J249" s="69">
        <f>H249+I249</f>
        <v>17</v>
      </c>
      <c r="K249" s="69">
        <v>0</v>
      </c>
      <c r="L249" s="75">
        <f>SUM(J249:K249)</f>
        <v>17</v>
      </c>
      <c r="N249" s="69">
        <v>14.260000000000002</v>
      </c>
      <c r="O249" s="69">
        <v>2.74</v>
      </c>
      <c r="P249" s="69">
        <f>SUM(N249:O249)</f>
        <v>17</v>
      </c>
      <c r="Q249" s="63"/>
      <c r="R249" s="69">
        <f t="shared" ref="R249:S253" si="107">X249</f>
        <v>14.26</v>
      </c>
      <c r="S249" s="69">
        <f t="shared" si="107"/>
        <v>2.73</v>
      </c>
      <c r="T249" s="69">
        <f>R249+S249</f>
        <v>16.989999999999998</v>
      </c>
      <c r="U249" s="69">
        <f>ROUND(Z249*$H$2,2)/100</f>
        <v>0</v>
      </c>
      <c r="V249" s="77">
        <f>SUM(T249:U249)</f>
        <v>16.989999999999998</v>
      </c>
      <c r="X249" s="69">
        <v>14.26</v>
      </c>
      <c r="Y249" s="69">
        <v>2.73</v>
      </c>
      <c r="Z249" s="69">
        <v>16.989999999999998</v>
      </c>
      <c r="AA249" s="78"/>
      <c r="AB249" s="79">
        <f t="shared" si="86"/>
        <v>1.0000000000001563E-2</v>
      </c>
    </row>
    <row r="250" spans="1:28" ht="33.75" x14ac:dyDescent="0.25">
      <c r="A250" s="71" t="s">
        <v>9004</v>
      </c>
      <c r="B250" s="72" t="s">
        <v>13986</v>
      </c>
      <c r="C250" s="73" t="s">
        <v>8780</v>
      </c>
      <c r="D250" s="74">
        <v>0</v>
      </c>
      <c r="E250" s="69">
        <v>15.68</v>
      </c>
      <c r="F250" s="75">
        <f>ROUND(D250*E250,2)</f>
        <v>0</v>
      </c>
      <c r="G250" s="76"/>
      <c r="H250" s="69">
        <f t="shared" si="106"/>
        <v>12.94</v>
      </c>
      <c r="I250" s="69">
        <f t="shared" si="106"/>
        <v>2.74</v>
      </c>
      <c r="J250" s="69">
        <f>H250+I250</f>
        <v>15.68</v>
      </c>
      <c r="K250" s="69">
        <v>0</v>
      </c>
      <c r="L250" s="75">
        <f>SUM(J250:K250)</f>
        <v>15.68</v>
      </c>
      <c r="N250" s="69">
        <v>12.940000000000001</v>
      </c>
      <c r="O250" s="69">
        <v>2.74</v>
      </c>
      <c r="P250" s="69">
        <f>SUM(N250:O250)</f>
        <v>15.680000000000001</v>
      </c>
      <c r="Q250" s="63"/>
      <c r="R250" s="69">
        <f t="shared" si="107"/>
        <v>12.94</v>
      </c>
      <c r="S250" s="69">
        <f t="shared" si="107"/>
        <v>2.73</v>
      </c>
      <c r="T250" s="69">
        <f>R250+S250</f>
        <v>15.67</v>
      </c>
      <c r="U250" s="69">
        <f>ROUND(Z250*$H$2,2)/100</f>
        <v>0</v>
      </c>
      <c r="V250" s="77">
        <f>SUM(T250:U250)</f>
        <v>15.67</v>
      </c>
      <c r="X250" s="69">
        <v>12.94</v>
      </c>
      <c r="Y250" s="69">
        <v>2.73</v>
      </c>
      <c r="Z250" s="69">
        <v>15.67</v>
      </c>
      <c r="AA250" s="78"/>
      <c r="AB250" s="79">
        <f t="shared" si="86"/>
        <v>1.0000000000001563E-2</v>
      </c>
    </row>
    <row r="251" spans="1:28" ht="22.5" x14ac:dyDescent="0.25">
      <c r="A251" s="71" t="s">
        <v>9005</v>
      </c>
      <c r="B251" s="72" t="s">
        <v>13987</v>
      </c>
      <c r="C251" s="73" t="s">
        <v>8780</v>
      </c>
      <c r="D251" s="74">
        <v>0</v>
      </c>
      <c r="E251" s="69">
        <v>7.13</v>
      </c>
      <c r="F251" s="75">
        <f>ROUND(D251*E251,2)</f>
        <v>0</v>
      </c>
      <c r="G251" s="76"/>
      <c r="H251" s="69">
        <f t="shared" si="106"/>
        <v>6.18</v>
      </c>
      <c r="I251" s="69">
        <f t="shared" si="106"/>
        <v>0.95</v>
      </c>
      <c r="J251" s="69">
        <f>H251+I251</f>
        <v>7.13</v>
      </c>
      <c r="K251" s="69">
        <v>0</v>
      </c>
      <c r="L251" s="75">
        <f>SUM(J251:K251)</f>
        <v>7.13</v>
      </c>
      <c r="N251" s="69">
        <v>6.18</v>
      </c>
      <c r="O251" s="69">
        <v>0.95</v>
      </c>
      <c r="P251" s="69">
        <f>SUM(N251:O251)</f>
        <v>7.13</v>
      </c>
      <c r="Q251" s="63"/>
      <c r="R251" s="69">
        <f t="shared" si="107"/>
        <v>6.18</v>
      </c>
      <c r="S251" s="69">
        <f t="shared" si="107"/>
        <v>0.95</v>
      </c>
      <c r="T251" s="69">
        <f>R251+S251</f>
        <v>7.13</v>
      </c>
      <c r="U251" s="69">
        <f>ROUND(Z251*$H$2,2)/100</f>
        <v>0</v>
      </c>
      <c r="V251" s="77">
        <f>SUM(T251:U251)</f>
        <v>7.13</v>
      </c>
      <c r="X251" s="69">
        <v>6.18</v>
      </c>
      <c r="Y251" s="69">
        <v>0.95</v>
      </c>
      <c r="Z251" s="69">
        <v>7.13</v>
      </c>
      <c r="AA251" s="78"/>
      <c r="AB251" s="79">
        <f t="shared" si="86"/>
        <v>0</v>
      </c>
    </row>
    <row r="252" spans="1:28" ht="33.75" x14ac:dyDescent="0.25">
      <c r="A252" s="71" t="s">
        <v>9006</v>
      </c>
      <c r="B252" s="72" t="s">
        <v>13988</v>
      </c>
      <c r="C252" s="73" t="s">
        <v>8780</v>
      </c>
      <c r="D252" s="74">
        <v>0</v>
      </c>
      <c r="E252" s="69">
        <v>5.67</v>
      </c>
      <c r="F252" s="75">
        <f>ROUND(D252*E252,2)</f>
        <v>0</v>
      </c>
      <c r="G252" s="76"/>
      <c r="H252" s="69">
        <f t="shared" si="106"/>
        <v>4.72</v>
      </c>
      <c r="I252" s="69">
        <f t="shared" si="106"/>
        <v>0.95</v>
      </c>
      <c r="J252" s="69">
        <f>H252+I252</f>
        <v>5.67</v>
      </c>
      <c r="K252" s="69">
        <v>0</v>
      </c>
      <c r="L252" s="75">
        <f>SUM(J252:K252)</f>
        <v>5.67</v>
      </c>
      <c r="N252" s="69">
        <v>4.7200000000000006</v>
      </c>
      <c r="O252" s="69">
        <v>0.95</v>
      </c>
      <c r="P252" s="69">
        <f>SUM(N252:O252)</f>
        <v>5.6700000000000008</v>
      </c>
      <c r="Q252" s="63"/>
      <c r="R252" s="69">
        <f t="shared" si="107"/>
        <v>4.72</v>
      </c>
      <c r="S252" s="69">
        <f t="shared" si="107"/>
        <v>0.95</v>
      </c>
      <c r="T252" s="69">
        <f>R252+S252</f>
        <v>5.67</v>
      </c>
      <c r="U252" s="69">
        <f>ROUND(Z252*$H$2,2)/100</f>
        <v>0</v>
      </c>
      <c r="V252" s="77">
        <f>SUM(T252:U252)</f>
        <v>5.67</v>
      </c>
      <c r="X252" s="69">
        <v>4.72</v>
      </c>
      <c r="Y252" s="69">
        <v>0.95</v>
      </c>
      <c r="Z252" s="69">
        <v>5.67</v>
      </c>
      <c r="AA252" s="78"/>
      <c r="AB252" s="79">
        <f t="shared" si="86"/>
        <v>0</v>
      </c>
    </row>
    <row r="253" spans="1:28" x14ac:dyDescent="0.25">
      <c r="A253" s="71" t="s">
        <v>9007</v>
      </c>
      <c r="B253" s="72" t="s">
        <v>13989</v>
      </c>
      <c r="C253" s="73" t="s">
        <v>8780</v>
      </c>
      <c r="D253" s="74">
        <v>0</v>
      </c>
      <c r="E253" s="69">
        <v>8.5300000000000011</v>
      </c>
      <c r="F253" s="75">
        <f>ROUND(D253*E253,2)</f>
        <v>0</v>
      </c>
      <c r="G253" s="76"/>
      <c r="H253" s="69">
        <f t="shared" si="106"/>
        <v>8.11</v>
      </c>
      <c r="I253" s="69">
        <f t="shared" si="106"/>
        <v>0.42</v>
      </c>
      <c r="J253" s="69">
        <f>H253+I253</f>
        <v>8.5299999999999994</v>
      </c>
      <c r="K253" s="69">
        <v>0</v>
      </c>
      <c r="L253" s="75">
        <f>SUM(J253:K253)</f>
        <v>8.5299999999999994</v>
      </c>
      <c r="N253" s="69">
        <v>8.11</v>
      </c>
      <c r="O253" s="69">
        <v>0.42</v>
      </c>
      <c r="P253" s="69">
        <f>SUM(N253:O253)</f>
        <v>8.5299999999999994</v>
      </c>
      <c r="Q253" s="63"/>
      <c r="R253" s="69">
        <f t="shared" si="107"/>
        <v>8.11</v>
      </c>
      <c r="S253" s="69">
        <f t="shared" si="107"/>
        <v>0.41</v>
      </c>
      <c r="T253" s="69">
        <f>R253+S253</f>
        <v>8.52</v>
      </c>
      <c r="U253" s="69">
        <f>ROUND(Z253*$H$2,2)/100</f>
        <v>0</v>
      </c>
      <c r="V253" s="77">
        <f>SUM(T253:U253)</f>
        <v>8.52</v>
      </c>
      <c r="X253" s="69">
        <v>8.11</v>
      </c>
      <c r="Y253" s="69">
        <v>0.41</v>
      </c>
      <c r="Z253" s="69">
        <v>8.52</v>
      </c>
      <c r="AA253" s="78"/>
      <c r="AB253" s="79">
        <f t="shared" si="86"/>
        <v>9.9999999999997868E-3</v>
      </c>
    </row>
    <row r="254" spans="1:28" ht="22.5" x14ac:dyDescent="0.25">
      <c r="A254" s="65" t="s">
        <v>9008</v>
      </c>
      <c r="B254" s="66" t="s">
        <v>13990</v>
      </c>
      <c r="C254" s="67"/>
      <c r="D254" s="68"/>
      <c r="E254" s="69"/>
      <c r="F254" s="70"/>
      <c r="H254" s="69"/>
      <c r="I254" s="69"/>
      <c r="J254" s="69"/>
      <c r="K254" s="69"/>
      <c r="L254" s="75"/>
      <c r="N254" s="69"/>
      <c r="O254" s="69"/>
      <c r="P254" s="69"/>
      <c r="Q254" s="63"/>
      <c r="R254" s="69"/>
      <c r="S254" s="69"/>
      <c r="T254" s="69"/>
      <c r="U254" s="69"/>
      <c r="V254" s="77"/>
      <c r="X254" s="69"/>
      <c r="Y254" s="69"/>
      <c r="Z254" s="69"/>
      <c r="AA254" s="78"/>
      <c r="AB254" s="79">
        <f t="shared" si="86"/>
        <v>0</v>
      </c>
    </row>
    <row r="255" spans="1:28" ht="22.5" x14ac:dyDescent="0.25">
      <c r="A255" s="71" t="s">
        <v>9009</v>
      </c>
      <c r="B255" s="72" t="s">
        <v>13991</v>
      </c>
      <c r="C255" s="73" t="s">
        <v>8780</v>
      </c>
      <c r="D255" s="74">
        <v>0</v>
      </c>
      <c r="E255" s="69">
        <v>7.1</v>
      </c>
      <c r="F255" s="75">
        <f>ROUND(D255*E255,2)</f>
        <v>0</v>
      </c>
      <c r="G255" s="76"/>
      <c r="H255" s="69">
        <f t="shared" ref="H255:I258" si="108">ROUND(N255+(N255*$H$2/100),2)</f>
        <v>0</v>
      </c>
      <c r="I255" s="69">
        <f t="shared" si="108"/>
        <v>7.1</v>
      </c>
      <c r="J255" s="69">
        <f>H255+I255</f>
        <v>7.1</v>
      </c>
      <c r="K255" s="69">
        <v>0</v>
      </c>
      <c r="L255" s="75">
        <f>SUM(J255:K255)</f>
        <v>7.1</v>
      </c>
      <c r="N255" s="69">
        <v>0</v>
      </c>
      <c r="O255" s="69">
        <v>7.1</v>
      </c>
      <c r="P255" s="69">
        <f>SUM(N255:O255)</f>
        <v>7.1</v>
      </c>
      <c r="Q255" s="63"/>
      <c r="R255" s="69">
        <f t="shared" ref="R255:S258" si="109">X255</f>
        <v>0</v>
      </c>
      <c r="S255" s="69">
        <f t="shared" si="109"/>
        <v>7.1</v>
      </c>
      <c r="T255" s="69">
        <f>R255+S255</f>
        <v>7.1</v>
      </c>
      <c r="U255" s="69">
        <f>ROUND(Z255*$H$2,2)/100</f>
        <v>0</v>
      </c>
      <c r="V255" s="77">
        <f>SUM(T255:U255)</f>
        <v>7.1</v>
      </c>
      <c r="X255" s="69">
        <v>0</v>
      </c>
      <c r="Y255" s="69">
        <v>7.1</v>
      </c>
      <c r="Z255" s="69">
        <v>7.1</v>
      </c>
      <c r="AA255" s="78"/>
      <c r="AB255" s="79">
        <f t="shared" si="86"/>
        <v>0</v>
      </c>
    </row>
    <row r="256" spans="1:28" ht="22.5" x14ac:dyDescent="0.25">
      <c r="A256" s="71" t="s">
        <v>9010</v>
      </c>
      <c r="B256" s="72" t="s">
        <v>13992</v>
      </c>
      <c r="C256" s="73" t="s">
        <v>8780</v>
      </c>
      <c r="D256" s="74">
        <v>0</v>
      </c>
      <c r="E256" s="69">
        <v>4.09</v>
      </c>
      <c r="F256" s="75">
        <f>ROUND(D256*E256,2)</f>
        <v>0</v>
      </c>
      <c r="G256" s="76"/>
      <c r="H256" s="69">
        <f t="shared" si="108"/>
        <v>0</v>
      </c>
      <c r="I256" s="69">
        <f t="shared" si="108"/>
        <v>4.09</v>
      </c>
      <c r="J256" s="69">
        <f>H256+I256</f>
        <v>4.09</v>
      </c>
      <c r="K256" s="69">
        <v>0</v>
      </c>
      <c r="L256" s="75">
        <f>SUM(J256:K256)</f>
        <v>4.09</v>
      </c>
      <c r="N256" s="69">
        <v>0</v>
      </c>
      <c r="O256" s="69">
        <v>4.09</v>
      </c>
      <c r="P256" s="69">
        <f>SUM(N256:O256)</f>
        <v>4.09</v>
      </c>
      <c r="Q256" s="63"/>
      <c r="R256" s="69">
        <f t="shared" si="109"/>
        <v>0</v>
      </c>
      <c r="S256" s="69">
        <f t="shared" si="109"/>
        <v>4.09</v>
      </c>
      <c r="T256" s="69">
        <f>R256+S256</f>
        <v>4.09</v>
      </c>
      <c r="U256" s="69">
        <f>ROUND(Z256*$H$2,2)/100</f>
        <v>0</v>
      </c>
      <c r="V256" s="77">
        <f>SUM(T256:U256)</f>
        <v>4.09</v>
      </c>
      <c r="X256" s="69">
        <v>0</v>
      </c>
      <c r="Y256" s="69">
        <v>4.09</v>
      </c>
      <c r="Z256" s="69">
        <v>4.09</v>
      </c>
      <c r="AA256" s="78"/>
      <c r="AB256" s="79">
        <f t="shared" si="86"/>
        <v>0</v>
      </c>
    </row>
    <row r="257" spans="1:28" ht="22.5" x14ac:dyDescent="0.25">
      <c r="A257" s="71" t="s">
        <v>9011</v>
      </c>
      <c r="B257" s="72" t="s">
        <v>13993</v>
      </c>
      <c r="C257" s="73" t="s">
        <v>8780</v>
      </c>
      <c r="D257" s="74">
        <v>0</v>
      </c>
      <c r="E257" s="69">
        <v>4.09</v>
      </c>
      <c r="F257" s="75">
        <f>ROUND(D257*E257,2)</f>
        <v>0</v>
      </c>
      <c r="G257" s="76"/>
      <c r="H257" s="69">
        <f t="shared" si="108"/>
        <v>0</v>
      </c>
      <c r="I257" s="69">
        <f t="shared" si="108"/>
        <v>4.09</v>
      </c>
      <c r="J257" s="69">
        <f>H257+I257</f>
        <v>4.09</v>
      </c>
      <c r="K257" s="69">
        <v>0</v>
      </c>
      <c r="L257" s="75">
        <f>SUM(J257:K257)</f>
        <v>4.09</v>
      </c>
      <c r="N257" s="69">
        <v>0</v>
      </c>
      <c r="O257" s="69">
        <v>4.09</v>
      </c>
      <c r="P257" s="69">
        <f>SUM(N257:O257)</f>
        <v>4.09</v>
      </c>
      <c r="Q257" s="63"/>
      <c r="R257" s="69">
        <f t="shared" si="109"/>
        <v>0</v>
      </c>
      <c r="S257" s="69">
        <f t="shared" si="109"/>
        <v>4.09</v>
      </c>
      <c r="T257" s="69">
        <f>R257+S257</f>
        <v>4.09</v>
      </c>
      <c r="U257" s="69">
        <f>ROUND(Z257*$H$2,2)/100</f>
        <v>0</v>
      </c>
      <c r="V257" s="77">
        <f>SUM(T257:U257)</f>
        <v>4.09</v>
      </c>
      <c r="X257" s="69">
        <v>0</v>
      </c>
      <c r="Y257" s="69">
        <v>4.09</v>
      </c>
      <c r="Z257" s="69">
        <v>4.09</v>
      </c>
      <c r="AA257" s="78"/>
      <c r="AB257" s="79">
        <f t="shared" si="86"/>
        <v>0</v>
      </c>
    </row>
    <row r="258" spans="1:28" x14ac:dyDescent="0.25">
      <c r="A258" s="71" t="s">
        <v>9012</v>
      </c>
      <c r="B258" s="72" t="s">
        <v>13994</v>
      </c>
      <c r="C258" s="73" t="s">
        <v>8780</v>
      </c>
      <c r="D258" s="74">
        <v>0</v>
      </c>
      <c r="E258" s="69">
        <v>4.5</v>
      </c>
      <c r="F258" s="75">
        <f>ROUND(D258*E258,2)</f>
        <v>0</v>
      </c>
      <c r="G258" s="76"/>
      <c r="H258" s="69">
        <f t="shared" si="108"/>
        <v>0</v>
      </c>
      <c r="I258" s="69">
        <f t="shared" si="108"/>
        <v>4.5</v>
      </c>
      <c r="J258" s="69">
        <f>H258+I258</f>
        <v>4.5</v>
      </c>
      <c r="K258" s="69">
        <v>0</v>
      </c>
      <c r="L258" s="75">
        <f>SUM(J258:K258)</f>
        <v>4.5</v>
      </c>
      <c r="N258" s="69">
        <v>0</v>
      </c>
      <c r="O258" s="69">
        <v>4.5</v>
      </c>
      <c r="P258" s="69">
        <f>SUM(N258:O258)</f>
        <v>4.5</v>
      </c>
      <c r="Q258" s="63"/>
      <c r="R258" s="69">
        <f t="shared" si="109"/>
        <v>0</v>
      </c>
      <c r="S258" s="69">
        <f t="shared" si="109"/>
        <v>4.5</v>
      </c>
      <c r="T258" s="69">
        <f>R258+S258</f>
        <v>4.5</v>
      </c>
      <c r="U258" s="69">
        <f>ROUND(Z258*$H$2,2)/100</f>
        <v>0</v>
      </c>
      <c r="V258" s="77">
        <f>SUM(T258:U258)</f>
        <v>4.5</v>
      </c>
      <c r="X258" s="69">
        <v>0</v>
      </c>
      <c r="Y258" s="69">
        <v>4.5</v>
      </c>
      <c r="Z258" s="69">
        <v>4.5</v>
      </c>
      <c r="AA258" s="78"/>
      <c r="AB258" s="79">
        <f t="shared" si="86"/>
        <v>0</v>
      </c>
    </row>
    <row r="259" spans="1:28" x14ac:dyDescent="0.25">
      <c r="A259" s="65" t="s">
        <v>9013</v>
      </c>
      <c r="B259" s="66" t="s">
        <v>13995</v>
      </c>
      <c r="C259" s="67"/>
      <c r="D259" s="68"/>
      <c r="E259" s="69"/>
      <c r="F259" s="70"/>
      <c r="H259" s="69"/>
      <c r="I259" s="69"/>
      <c r="J259" s="69"/>
      <c r="K259" s="69"/>
      <c r="L259" s="75"/>
      <c r="N259" s="69"/>
      <c r="O259" s="69"/>
      <c r="P259" s="69"/>
      <c r="Q259" s="63"/>
      <c r="R259" s="69"/>
      <c r="S259" s="69"/>
      <c r="T259" s="69"/>
      <c r="U259" s="69"/>
      <c r="V259" s="77"/>
      <c r="X259" s="69"/>
      <c r="Y259" s="69"/>
      <c r="Z259" s="69"/>
      <c r="AA259" s="78"/>
      <c r="AB259" s="79">
        <f t="shared" si="86"/>
        <v>0</v>
      </c>
    </row>
    <row r="260" spans="1:28" ht="22.5" x14ac:dyDescent="0.25">
      <c r="A260" s="71" t="s">
        <v>9014</v>
      </c>
      <c r="B260" s="72" t="s">
        <v>13996</v>
      </c>
      <c r="C260" s="73" t="s">
        <v>8780</v>
      </c>
      <c r="D260" s="74">
        <v>0</v>
      </c>
      <c r="E260" s="69">
        <v>10.969999999999999</v>
      </c>
      <c r="F260" s="75">
        <f>ROUND(D260*E260,2)</f>
        <v>0</v>
      </c>
      <c r="G260" s="76"/>
      <c r="H260" s="69">
        <f t="shared" ref="H260:I262" si="110">ROUND(N260+(N260*$H$2/100),2)</f>
        <v>0</v>
      </c>
      <c r="I260" s="69">
        <f t="shared" si="110"/>
        <v>10.97</v>
      </c>
      <c r="J260" s="69">
        <f>H260+I260</f>
        <v>10.97</v>
      </c>
      <c r="K260" s="69">
        <v>0</v>
      </c>
      <c r="L260" s="75">
        <f>SUM(J260:K260)</f>
        <v>10.97</v>
      </c>
      <c r="N260" s="69">
        <v>0</v>
      </c>
      <c r="O260" s="69">
        <v>10.969999999999999</v>
      </c>
      <c r="P260" s="69">
        <f>SUM(N260:O260)</f>
        <v>10.969999999999999</v>
      </c>
      <c r="Q260" s="63"/>
      <c r="R260" s="69">
        <f t="shared" ref="R260:S262" si="111">X260</f>
        <v>0</v>
      </c>
      <c r="S260" s="69">
        <f t="shared" si="111"/>
        <v>10.98</v>
      </c>
      <c r="T260" s="69">
        <f>R260+S260</f>
        <v>10.98</v>
      </c>
      <c r="U260" s="69">
        <f>ROUND(Z260*$H$2,2)/100</f>
        <v>0</v>
      </c>
      <c r="V260" s="77">
        <f>SUM(T260:U260)</f>
        <v>10.98</v>
      </c>
      <c r="X260" s="69">
        <v>0</v>
      </c>
      <c r="Y260" s="69">
        <v>10.98</v>
      </c>
      <c r="Z260" s="69">
        <v>10.98</v>
      </c>
      <c r="AA260" s="78"/>
      <c r="AB260" s="79">
        <f t="shared" si="86"/>
        <v>-1.0000000000001563E-2</v>
      </c>
    </row>
    <row r="261" spans="1:28" ht="22.5" x14ac:dyDescent="0.25">
      <c r="A261" s="71" t="s">
        <v>9015</v>
      </c>
      <c r="B261" s="72" t="s">
        <v>13997</v>
      </c>
      <c r="C261" s="73" t="s">
        <v>8780</v>
      </c>
      <c r="D261" s="74">
        <v>0</v>
      </c>
      <c r="E261" s="69">
        <v>13.17</v>
      </c>
      <c r="F261" s="75">
        <f>ROUND(D261*E261,2)</f>
        <v>0</v>
      </c>
      <c r="G261" s="76"/>
      <c r="H261" s="69">
        <f t="shared" si="110"/>
        <v>0</v>
      </c>
      <c r="I261" s="69">
        <f t="shared" si="110"/>
        <v>13.17</v>
      </c>
      <c r="J261" s="69">
        <f>H261+I261</f>
        <v>13.17</v>
      </c>
      <c r="K261" s="69">
        <v>0</v>
      </c>
      <c r="L261" s="75">
        <f>SUM(J261:K261)</f>
        <v>13.17</v>
      </c>
      <c r="N261" s="69">
        <v>0</v>
      </c>
      <c r="O261" s="69">
        <v>13.17</v>
      </c>
      <c r="P261" s="69">
        <f>SUM(N261:O261)</f>
        <v>13.17</v>
      </c>
      <c r="Q261" s="63"/>
      <c r="R261" s="69">
        <f t="shared" si="111"/>
        <v>0</v>
      </c>
      <c r="S261" s="69">
        <f t="shared" si="111"/>
        <v>13.17</v>
      </c>
      <c r="T261" s="69">
        <f>R261+S261</f>
        <v>13.17</v>
      </c>
      <c r="U261" s="69">
        <f>ROUND(Z261*$H$2,2)/100</f>
        <v>0</v>
      </c>
      <c r="V261" s="77">
        <f>SUM(T261:U261)</f>
        <v>13.17</v>
      </c>
      <c r="X261" s="69">
        <v>0</v>
      </c>
      <c r="Y261" s="69">
        <v>13.17</v>
      </c>
      <c r="Z261" s="69">
        <v>13.17</v>
      </c>
      <c r="AA261" s="78"/>
      <c r="AB261" s="79">
        <f t="shared" si="86"/>
        <v>0</v>
      </c>
    </row>
    <row r="262" spans="1:28" x14ac:dyDescent="0.25">
      <c r="A262" s="71" t="s">
        <v>9016</v>
      </c>
      <c r="B262" s="72" t="s">
        <v>13998</v>
      </c>
      <c r="C262" s="73" t="s">
        <v>8808</v>
      </c>
      <c r="D262" s="74">
        <v>0</v>
      </c>
      <c r="E262" s="69">
        <v>4.4000000000000004</v>
      </c>
      <c r="F262" s="75">
        <f>ROUND(D262*E262,2)</f>
        <v>0</v>
      </c>
      <c r="G262" s="76"/>
      <c r="H262" s="69">
        <f t="shared" si="110"/>
        <v>0</v>
      </c>
      <c r="I262" s="69">
        <f t="shared" si="110"/>
        <v>4.4000000000000004</v>
      </c>
      <c r="J262" s="69">
        <f>H262+I262</f>
        <v>4.4000000000000004</v>
      </c>
      <c r="K262" s="69">
        <v>0</v>
      </c>
      <c r="L262" s="75">
        <f>SUM(J262:K262)</f>
        <v>4.4000000000000004</v>
      </c>
      <c r="N262" s="69">
        <v>0</v>
      </c>
      <c r="O262" s="69">
        <v>4.4000000000000004</v>
      </c>
      <c r="P262" s="69">
        <f>SUM(N262:O262)</f>
        <v>4.4000000000000004</v>
      </c>
      <c r="Q262" s="63"/>
      <c r="R262" s="69">
        <f t="shared" si="111"/>
        <v>0</v>
      </c>
      <c r="S262" s="69">
        <f t="shared" si="111"/>
        <v>4.3899999999999997</v>
      </c>
      <c r="T262" s="69">
        <f>R262+S262</f>
        <v>4.3899999999999997</v>
      </c>
      <c r="U262" s="69">
        <f>ROUND(Z262*$H$2,2)/100</f>
        <v>0</v>
      </c>
      <c r="V262" s="77">
        <f>SUM(T262:U262)</f>
        <v>4.3899999999999997</v>
      </c>
      <c r="X262" s="69">
        <v>0</v>
      </c>
      <c r="Y262" s="69">
        <v>4.3899999999999997</v>
      </c>
      <c r="Z262" s="69">
        <v>4.3899999999999997</v>
      </c>
      <c r="AA262" s="78"/>
      <c r="AB262" s="79">
        <f t="shared" si="86"/>
        <v>1.0000000000000675E-2</v>
      </c>
    </row>
    <row r="263" spans="1:28" ht="22.5" x14ac:dyDescent="0.25">
      <c r="A263" s="65" t="s">
        <v>9017</v>
      </c>
      <c r="B263" s="66" t="s">
        <v>13999</v>
      </c>
      <c r="C263" s="67"/>
      <c r="D263" s="68"/>
      <c r="E263" s="69"/>
      <c r="F263" s="70"/>
      <c r="H263" s="69"/>
      <c r="I263" s="69"/>
      <c r="J263" s="69"/>
      <c r="K263" s="69"/>
      <c r="L263" s="75"/>
      <c r="N263" s="69"/>
      <c r="O263" s="69"/>
      <c r="P263" s="69"/>
      <c r="Q263" s="63"/>
      <c r="R263" s="69"/>
      <c r="S263" s="69"/>
      <c r="T263" s="69"/>
      <c r="U263" s="69"/>
      <c r="V263" s="77"/>
      <c r="X263" s="69"/>
      <c r="Y263" s="69"/>
      <c r="Z263" s="69"/>
      <c r="AA263" s="78"/>
      <c r="AB263" s="79">
        <f t="shared" si="86"/>
        <v>0</v>
      </c>
    </row>
    <row r="264" spans="1:28" ht="22.5" x14ac:dyDescent="0.25">
      <c r="A264" s="71" t="s">
        <v>9018</v>
      </c>
      <c r="B264" s="72" t="s">
        <v>14000</v>
      </c>
      <c r="C264" s="73" t="s">
        <v>8808</v>
      </c>
      <c r="D264" s="74">
        <v>0</v>
      </c>
      <c r="E264" s="69">
        <v>0.90999999999999992</v>
      </c>
      <c r="F264" s="75">
        <f t="shared" ref="F264:F269" si="112">ROUND(D264*E264,2)</f>
        <v>0</v>
      </c>
      <c r="G264" s="76"/>
      <c r="H264" s="69">
        <f t="shared" ref="H264:I269" si="113">ROUND(N264+(N264*$H$2/100),2)</f>
        <v>0.06</v>
      </c>
      <c r="I264" s="69">
        <f t="shared" si="113"/>
        <v>0.85</v>
      </c>
      <c r="J264" s="69">
        <f t="shared" ref="J264:J269" si="114">H264+I264</f>
        <v>0.90999999999999992</v>
      </c>
      <c r="K264" s="69">
        <v>0</v>
      </c>
      <c r="L264" s="75">
        <f t="shared" ref="L264:L269" si="115">SUM(J264:K264)</f>
        <v>0.90999999999999992</v>
      </c>
      <c r="N264" s="69">
        <v>0.06</v>
      </c>
      <c r="O264" s="69">
        <v>0.85</v>
      </c>
      <c r="P264" s="69">
        <f t="shared" ref="P264:P269" si="116">SUM(N264:O264)</f>
        <v>0.90999999999999992</v>
      </c>
      <c r="Q264" s="63"/>
      <c r="R264" s="69">
        <f t="shared" ref="R264:S269" si="117">X264</f>
        <v>0.06</v>
      </c>
      <c r="S264" s="69">
        <f t="shared" si="117"/>
        <v>0.85</v>
      </c>
      <c r="T264" s="69">
        <f t="shared" ref="T264:T269" si="118">R264+S264</f>
        <v>0.90999999999999992</v>
      </c>
      <c r="U264" s="69">
        <f t="shared" ref="U264:U269" si="119">ROUND(Z264*$H$2,2)/100</f>
        <v>0</v>
      </c>
      <c r="V264" s="77">
        <f t="shared" ref="V264:V269" si="120">SUM(T264:U264)</f>
        <v>0.90999999999999992</v>
      </c>
      <c r="X264" s="69">
        <v>0.06</v>
      </c>
      <c r="Y264" s="69">
        <v>0.85</v>
      </c>
      <c r="Z264" s="69">
        <v>0.91</v>
      </c>
      <c r="AA264" s="78"/>
      <c r="AB264" s="79">
        <f t="shared" si="86"/>
        <v>0</v>
      </c>
    </row>
    <row r="265" spans="1:28" ht="22.5" x14ac:dyDescent="0.25">
      <c r="A265" s="71" t="s">
        <v>9019</v>
      </c>
      <c r="B265" s="72" t="s">
        <v>14001</v>
      </c>
      <c r="C265" s="73" t="s">
        <v>8808</v>
      </c>
      <c r="D265" s="74">
        <v>0</v>
      </c>
      <c r="E265" s="69">
        <v>1.37</v>
      </c>
      <c r="F265" s="75">
        <f t="shared" si="112"/>
        <v>0</v>
      </c>
      <c r="G265" s="76"/>
      <c r="H265" s="69">
        <f t="shared" si="113"/>
        <v>0.52</v>
      </c>
      <c r="I265" s="69">
        <f t="shared" si="113"/>
        <v>0.85</v>
      </c>
      <c r="J265" s="69">
        <f t="shared" si="114"/>
        <v>1.37</v>
      </c>
      <c r="K265" s="69">
        <v>0</v>
      </c>
      <c r="L265" s="75">
        <f t="shared" si="115"/>
        <v>1.37</v>
      </c>
      <c r="N265" s="69">
        <v>0.52</v>
      </c>
      <c r="O265" s="69">
        <v>0.85</v>
      </c>
      <c r="P265" s="69">
        <f t="shared" si="116"/>
        <v>1.37</v>
      </c>
      <c r="Q265" s="63"/>
      <c r="R265" s="69">
        <f t="shared" si="117"/>
        <v>0.52</v>
      </c>
      <c r="S265" s="69">
        <f t="shared" si="117"/>
        <v>0.85</v>
      </c>
      <c r="T265" s="69">
        <f t="shared" si="118"/>
        <v>1.37</v>
      </c>
      <c r="U265" s="69">
        <f t="shared" si="119"/>
        <v>0</v>
      </c>
      <c r="V265" s="77">
        <f t="shared" si="120"/>
        <v>1.37</v>
      </c>
      <c r="X265" s="69">
        <v>0.52</v>
      </c>
      <c r="Y265" s="69">
        <v>0.85</v>
      </c>
      <c r="Z265" s="69">
        <v>1.37</v>
      </c>
      <c r="AA265" s="78"/>
      <c r="AB265" s="79">
        <f t="shared" si="86"/>
        <v>0</v>
      </c>
    </row>
    <row r="266" spans="1:28" ht="22.5" x14ac:dyDescent="0.25">
      <c r="A266" s="71" t="s">
        <v>9020</v>
      </c>
      <c r="B266" s="72" t="s">
        <v>14002</v>
      </c>
      <c r="C266" s="73" t="s">
        <v>8780</v>
      </c>
      <c r="D266" s="74">
        <v>0</v>
      </c>
      <c r="E266" s="69">
        <v>9.43</v>
      </c>
      <c r="F266" s="75">
        <f t="shared" si="112"/>
        <v>0</v>
      </c>
      <c r="G266" s="76"/>
      <c r="H266" s="69">
        <f t="shared" si="113"/>
        <v>2.59</v>
      </c>
      <c r="I266" s="69">
        <f t="shared" si="113"/>
        <v>6.84</v>
      </c>
      <c r="J266" s="69">
        <f t="shared" si="114"/>
        <v>9.43</v>
      </c>
      <c r="K266" s="69">
        <v>0</v>
      </c>
      <c r="L266" s="75">
        <f t="shared" si="115"/>
        <v>9.43</v>
      </c>
      <c r="N266" s="69">
        <v>2.59</v>
      </c>
      <c r="O266" s="69">
        <v>6.84</v>
      </c>
      <c r="P266" s="69">
        <f t="shared" si="116"/>
        <v>9.43</v>
      </c>
      <c r="Q266" s="63"/>
      <c r="R266" s="69">
        <f t="shared" si="117"/>
        <v>2.59</v>
      </c>
      <c r="S266" s="69">
        <f t="shared" si="117"/>
        <v>6.85</v>
      </c>
      <c r="T266" s="69">
        <f t="shared" si="118"/>
        <v>9.44</v>
      </c>
      <c r="U266" s="69">
        <f t="shared" si="119"/>
        <v>0</v>
      </c>
      <c r="V266" s="77">
        <f t="shared" si="120"/>
        <v>9.44</v>
      </c>
      <c r="X266" s="69">
        <v>2.59</v>
      </c>
      <c r="Y266" s="69">
        <v>6.85</v>
      </c>
      <c r="Z266" s="69">
        <v>9.44</v>
      </c>
      <c r="AA266" s="78"/>
      <c r="AB266" s="79">
        <f t="shared" ref="AB266:AB329" si="121">P266-Z266</f>
        <v>-9.9999999999997868E-3</v>
      </c>
    </row>
    <row r="267" spans="1:28" x14ac:dyDescent="0.25">
      <c r="A267" s="71" t="s">
        <v>9021</v>
      </c>
      <c r="B267" s="72" t="s">
        <v>14003</v>
      </c>
      <c r="C267" s="73" t="s">
        <v>8780</v>
      </c>
      <c r="D267" s="74">
        <v>0</v>
      </c>
      <c r="E267" s="69">
        <v>5.43</v>
      </c>
      <c r="F267" s="75">
        <f t="shared" si="112"/>
        <v>0</v>
      </c>
      <c r="G267" s="76"/>
      <c r="H267" s="69">
        <f t="shared" si="113"/>
        <v>0.28999999999999998</v>
      </c>
      <c r="I267" s="69">
        <f t="shared" si="113"/>
        <v>5.14</v>
      </c>
      <c r="J267" s="69">
        <f t="shared" si="114"/>
        <v>5.43</v>
      </c>
      <c r="K267" s="69">
        <v>0</v>
      </c>
      <c r="L267" s="75">
        <f t="shared" si="115"/>
        <v>5.43</v>
      </c>
      <c r="N267" s="69">
        <v>0.28999999999999998</v>
      </c>
      <c r="O267" s="69">
        <v>5.14</v>
      </c>
      <c r="P267" s="69">
        <f t="shared" si="116"/>
        <v>5.43</v>
      </c>
      <c r="Q267" s="63"/>
      <c r="R267" s="69">
        <f t="shared" si="117"/>
        <v>0.28999999999999998</v>
      </c>
      <c r="S267" s="69">
        <f t="shared" si="117"/>
        <v>5.14</v>
      </c>
      <c r="T267" s="69">
        <f t="shared" si="118"/>
        <v>5.43</v>
      </c>
      <c r="U267" s="69">
        <f t="shared" si="119"/>
        <v>0</v>
      </c>
      <c r="V267" s="77">
        <f t="shared" si="120"/>
        <v>5.43</v>
      </c>
      <c r="X267" s="69">
        <v>0.28999999999999998</v>
      </c>
      <c r="Y267" s="69">
        <v>5.14</v>
      </c>
      <c r="Z267" s="69">
        <v>5.43</v>
      </c>
      <c r="AA267" s="78"/>
      <c r="AB267" s="79">
        <f t="shared" si="121"/>
        <v>0</v>
      </c>
    </row>
    <row r="268" spans="1:28" x14ac:dyDescent="0.25">
      <c r="A268" s="71" t="s">
        <v>9022</v>
      </c>
      <c r="B268" s="72" t="s">
        <v>14004</v>
      </c>
      <c r="C268" s="73" t="s">
        <v>8780</v>
      </c>
      <c r="D268" s="74">
        <v>0</v>
      </c>
      <c r="E268" s="69">
        <v>7.7299999999999995</v>
      </c>
      <c r="F268" s="75">
        <f t="shared" si="112"/>
        <v>0</v>
      </c>
      <c r="G268" s="76"/>
      <c r="H268" s="69">
        <f t="shared" si="113"/>
        <v>2.59</v>
      </c>
      <c r="I268" s="69">
        <f t="shared" si="113"/>
        <v>5.14</v>
      </c>
      <c r="J268" s="69">
        <f t="shared" si="114"/>
        <v>7.7299999999999995</v>
      </c>
      <c r="K268" s="69">
        <v>0</v>
      </c>
      <c r="L268" s="75">
        <f t="shared" si="115"/>
        <v>7.7299999999999995</v>
      </c>
      <c r="N268" s="69">
        <v>2.59</v>
      </c>
      <c r="O268" s="69">
        <v>5.14</v>
      </c>
      <c r="P268" s="69">
        <f t="shared" si="116"/>
        <v>7.7299999999999995</v>
      </c>
      <c r="Q268" s="63"/>
      <c r="R268" s="69">
        <f t="shared" si="117"/>
        <v>2.59</v>
      </c>
      <c r="S268" s="69">
        <f t="shared" si="117"/>
        <v>5.14</v>
      </c>
      <c r="T268" s="69">
        <f t="shared" si="118"/>
        <v>7.7299999999999995</v>
      </c>
      <c r="U268" s="69">
        <f t="shared" si="119"/>
        <v>0</v>
      </c>
      <c r="V268" s="77">
        <f t="shared" si="120"/>
        <v>7.7299999999999995</v>
      </c>
      <c r="X268" s="69">
        <v>2.59</v>
      </c>
      <c r="Y268" s="69">
        <v>5.14</v>
      </c>
      <c r="Z268" s="69">
        <v>7.73</v>
      </c>
      <c r="AA268" s="78"/>
      <c r="AB268" s="79">
        <f t="shared" si="121"/>
        <v>0</v>
      </c>
    </row>
    <row r="269" spans="1:28" x14ac:dyDescent="0.25">
      <c r="A269" s="71" t="s">
        <v>9023</v>
      </c>
      <c r="B269" s="72" t="s">
        <v>14005</v>
      </c>
      <c r="C269" s="73" t="s">
        <v>8780</v>
      </c>
      <c r="D269" s="74">
        <v>0</v>
      </c>
      <c r="E269" s="69">
        <v>3.7199999999999998</v>
      </c>
      <c r="F269" s="75">
        <f t="shared" si="112"/>
        <v>0</v>
      </c>
      <c r="G269" s="76"/>
      <c r="H269" s="69">
        <f t="shared" si="113"/>
        <v>0.28999999999999998</v>
      </c>
      <c r="I269" s="69">
        <f t="shared" si="113"/>
        <v>3.43</v>
      </c>
      <c r="J269" s="69">
        <f t="shared" si="114"/>
        <v>3.72</v>
      </c>
      <c r="K269" s="69">
        <v>0</v>
      </c>
      <c r="L269" s="75">
        <f t="shared" si="115"/>
        <v>3.72</v>
      </c>
      <c r="N269" s="69">
        <v>0.28999999999999998</v>
      </c>
      <c r="O269" s="69">
        <v>3.4299999999999997</v>
      </c>
      <c r="P269" s="69">
        <f t="shared" si="116"/>
        <v>3.7199999999999998</v>
      </c>
      <c r="Q269" s="63"/>
      <c r="R269" s="69">
        <f t="shared" si="117"/>
        <v>0.28999999999999998</v>
      </c>
      <c r="S269" s="69">
        <f t="shared" si="117"/>
        <v>3.43</v>
      </c>
      <c r="T269" s="69">
        <f t="shared" si="118"/>
        <v>3.72</v>
      </c>
      <c r="U269" s="69">
        <f t="shared" si="119"/>
        <v>0</v>
      </c>
      <c r="V269" s="77">
        <f t="shared" si="120"/>
        <v>3.72</v>
      </c>
      <c r="X269" s="69">
        <v>0.28999999999999998</v>
      </c>
      <c r="Y269" s="69">
        <v>3.43</v>
      </c>
      <c r="Z269" s="69">
        <v>3.72</v>
      </c>
      <c r="AA269" s="78"/>
      <c r="AB269" s="79">
        <f t="shared" si="121"/>
        <v>0</v>
      </c>
    </row>
    <row r="270" spans="1:28" x14ac:dyDescent="0.25">
      <c r="A270" s="65" t="s">
        <v>12867</v>
      </c>
      <c r="B270" s="66" t="s">
        <v>14006</v>
      </c>
      <c r="C270" s="73"/>
      <c r="D270" s="74"/>
      <c r="E270" s="69"/>
      <c r="F270" s="75"/>
      <c r="G270" s="76"/>
      <c r="H270" s="69"/>
      <c r="I270" s="69"/>
      <c r="J270" s="69"/>
      <c r="K270" s="69"/>
      <c r="L270" s="75"/>
      <c r="N270" s="69"/>
      <c r="O270" s="69"/>
      <c r="P270" s="69"/>
      <c r="Q270" s="63"/>
      <c r="R270" s="69"/>
      <c r="S270" s="69"/>
      <c r="T270" s="69"/>
      <c r="U270" s="69"/>
      <c r="V270" s="77"/>
      <c r="X270" s="69"/>
      <c r="Y270" s="69"/>
      <c r="Z270" s="69"/>
      <c r="AA270" s="78"/>
      <c r="AB270" s="79">
        <f t="shared" si="121"/>
        <v>0</v>
      </c>
    </row>
    <row r="271" spans="1:28" s="33" customFormat="1" x14ac:dyDescent="0.25">
      <c r="A271" s="83" t="s">
        <v>12868</v>
      </c>
      <c r="B271" s="84" t="s">
        <v>14007</v>
      </c>
      <c r="C271" s="85" t="s">
        <v>8780</v>
      </c>
      <c r="D271" s="86">
        <v>0</v>
      </c>
      <c r="E271" s="87">
        <v>100.5</v>
      </c>
      <c r="F271" s="75">
        <f>ROUND(D271*E271,2)</f>
        <v>0</v>
      </c>
      <c r="G271" s="28"/>
      <c r="H271" s="87">
        <v>0.28000000000000003</v>
      </c>
      <c r="I271" s="87">
        <v>3.97</v>
      </c>
      <c r="J271" s="87">
        <v>4.25</v>
      </c>
      <c r="K271" s="87">
        <v>0</v>
      </c>
      <c r="L271" s="75">
        <v>4.25</v>
      </c>
      <c r="N271" s="87">
        <v>100.5</v>
      </c>
      <c r="O271" s="87">
        <v>0</v>
      </c>
      <c r="P271" s="69">
        <f>SUM(N271:O271)</f>
        <v>100.5</v>
      </c>
      <c r="Q271" s="88"/>
      <c r="R271" s="87">
        <v>0.28000000000000003</v>
      </c>
      <c r="S271" s="87">
        <v>3.92</v>
      </c>
      <c r="T271" s="87">
        <v>4.2</v>
      </c>
      <c r="U271" s="87">
        <v>0</v>
      </c>
      <c r="V271" s="77">
        <v>4.2</v>
      </c>
      <c r="X271" s="87">
        <v>100.5</v>
      </c>
      <c r="Y271" s="87">
        <v>0</v>
      </c>
      <c r="Z271" s="87">
        <v>100.5</v>
      </c>
      <c r="AA271" s="78"/>
      <c r="AB271" s="79">
        <f t="shared" si="121"/>
        <v>0</v>
      </c>
    </row>
    <row r="272" spans="1:28" s="33" customFormat="1" x14ac:dyDescent="0.25">
      <c r="A272" s="83" t="s">
        <v>12869</v>
      </c>
      <c r="B272" s="84" t="s">
        <v>9025</v>
      </c>
      <c r="C272" s="85" t="s">
        <v>8753</v>
      </c>
      <c r="D272" s="86">
        <v>0</v>
      </c>
      <c r="E272" s="87">
        <v>7.87</v>
      </c>
      <c r="F272" s="75">
        <f>ROUND(D272*E272,2)</f>
        <v>0</v>
      </c>
      <c r="G272" s="28"/>
      <c r="H272" s="87">
        <v>0.28000000000000003</v>
      </c>
      <c r="I272" s="87">
        <v>3.97</v>
      </c>
      <c r="J272" s="87">
        <v>4.25</v>
      </c>
      <c r="K272" s="87">
        <v>0</v>
      </c>
      <c r="L272" s="75">
        <v>4.25</v>
      </c>
      <c r="N272" s="87">
        <v>1.82</v>
      </c>
      <c r="O272" s="87">
        <v>6.05</v>
      </c>
      <c r="P272" s="69">
        <f>SUM(N272:O272)</f>
        <v>7.87</v>
      </c>
      <c r="Q272" s="88"/>
      <c r="R272" s="87">
        <v>0.28000000000000003</v>
      </c>
      <c r="S272" s="87">
        <v>3.92</v>
      </c>
      <c r="T272" s="87">
        <v>4.2</v>
      </c>
      <c r="U272" s="87">
        <v>0</v>
      </c>
      <c r="V272" s="77">
        <v>4.2</v>
      </c>
      <c r="X272" s="87">
        <v>1.82</v>
      </c>
      <c r="Y272" s="87">
        <v>6.05</v>
      </c>
      <c r="Z272" s="87">
        <v>7.87</v>
      </c>
      <c r="AA272" s="78"/>
      <c r="AB272" s="79">
        <f t="shared" si="121"/>
        <v>0</v>
      </c>
    </row>
    <row r="273" spans="1:28" x14ac:dyDescent="0.25">
      <c r="A273" s="65" t="s">
        <v>9024</v>
      </c>
      <c r="B273" s="66" t="s">
        <v>14008</v>
      </c>
      <c r="C273" s="67"/>
      <c r="D273" s="68"/>
      <c r="E273" s="69"/>
      <c r="F273" s="70"/>
      <c r="H273" s="69"/>
      <c r="I273" s="69"/>
      <c r="J273" s="69"/>
      <c r="K273" s="69"/>
      <c r="L273" s="75"/>
      <c r="N273" s="69"/>
      <c r="O273" s="69"/>
      <c r="P273" s="69"/>
      <c r="Q273" s="63"/>
      <c r="R273" s="69"/>
      <c r="S273" s="69"/>
      <c r="T273" s="69"/>
      <c r="U273" s="69"/>
      <c r="V273" s="77"/>
      <c r="X273" s="69"/>
      <c r="Y273" s="69"/>
      <c r="Z273" s="69"/>
      <c r="AA273" s="78"/>
      <c r="AB273" s="79">
        <f t="shared" si="121"/>
        <v>0</v>
      </c>
    </row>
    <row r="274" spans="1:28" ht="22.5" x14ac:dyDescent="0.25">
      <c r="A274" s="65" t="s">
        <v>9026</v>
      </c>
      <c r="B274" s="66" t="s">
        <v>14009</v>
      </c>
      <c r="C274" s="67"/>
      <c r="D274" s="68"/>
      <c r="E274" s="69"/>
      <c r="F274" s="70"/>
      <c r="H274" s="69"/>
      <c r="I274" s="69"/>
      <c r="J274" s="69"/>
      <c r="K274" s="69"/>
      <c r="L274" s="75"/>
      <c r="N274" s="69"/>
      <c r="O274" s="69"/>
      <c r="P274" s="69"/>
      <c r="Q274" s="63"/>
      <c r="R274" s="69"/>
      <c r="S274" s="69"/>
      <c r="T274" s="69"/>
      <c r="U274" s="69"/>
      <c r="V274" s="77"/>
      <c r="X274" s="69"/>
      <c r="Y274" s="69"/>
      <c r="Z274" s="69"/>
      <c r="AA274" s="78"/>
      <c r="AB274" s="79">
        <f t="shared" si="121"/>
        <v>0</v>
      </c>
    </row>
    <row r="275" spans="1:28" ht="22.5" x14ac:dyDescent="0.25">
      <c r="A275" s="71" t="s">
        <v>9027</v>
      </c>
      <c r="B275" s="72" t="s">
        <v>14010</v>
      </c>
      <c r="C275" s="73" t="s">
        <v>8780</v>
      </c>
      <c r="D275" s="74">
        <v>0</v>
      </c>
      <c r="E275" s="69">
        <v>24.92</v>
      </c>
      <c r="F275" s="75">
        <f t="shared" ref="F275:F280" si="122">ROUND(D275*E275,2)</f>
        <v>0</v>
      </c>
      <c r="G275" s="76"/>
      <c r="H275" s="69">
        <f t="shared" ref="H275:I280" si="123">ROUND(N275+(N275*$H$2/100),2)</f>
        <v>0</v>
      </c>
      <c r="I275" s="69">
        <f t="shared" si="123"/>
        <v>24.92</v>
      </c>
      <c r="J275" s="69">
        <f t="shared" ref="J275:J280" si="124">H275+I275</f>
        <v>24.92</v>
      </c>
      <c r="K275" s="69">
        <v>0</v>
      </c>
      <c r="L275" s="75">
        <f t="shared" ref="L275:L280" si="125">SUM(J275:K275)</f>
        <v>24.92</v>
      </c>
      <c r="N275" s="69">
        <v>0</v>
      </c>
      <c r="O275" s="69">
        <v>24.92</v>
      </c>
      <c r="P275" s="69">
        <f t="shared" ref="P275:P280" si="126">SUM(N275:O275)</f>
        <v>24.92</v>
      </c>
      <c r="Q275" s="63"/>
      <c r="R275" s="69">
        <f t="shared" ref="R275:S280" si="127">X275</f>
        <v>0</v>
      </c>
      <c r="S275" s="69">
        <f t="shared" si="127"/>
        <v>24.91</v>
      </c>
      <c r="T275" s="69">
        <f t="shared" ref="T275:T280" si="128">R275+S275</f>
        <v>24.91</v>
      </c>
      <c r="U275" s="69">
        <f t="shared" ref="U275:U280" si="129">ROUND(Z275*$H$2,2)/100</f>
        <v>0</v>
      </c>
      <c r="V275" s="77">
        <f t="shared" ref="V275:V280" si="130">SUM(T275:U275)</f>
        <v>24.91</v>
      </c>
      <c r="X275" s="69">
        <v>0</v>
      </c>
      <c r="Y275" s="69">
        <v>24.91</v>
      </c>
      <c r="Z275" s="69">
        <v>24.91</v>
      </c>
      <c r="AA275" s="78"/>
      <c r="AB275" s="79">
        <f t="shared" si="121"/>
        <v>1.0000000000001563E-2</v>
      </c>
    </row>
    <row r="276" spans="1:28" ht="22.5" x14ac:dyDescent="0.25">
      <c r="A276" s="71" t="s">
        <v>9028</v>
      </c>
      <c r="B276" s="72" t="s">
        <v>14011</v>
      </c>
      <c r="C276" s="73" t="s">
        <v>8780</v>
      </c>
      <c r="D276" s="74">
        <v>0</v>
      </c>
      <c r="E276" s="69">
        <v>21.58</v>
      </c>
      <c r="F276" s="75">
        <f t="shared" si="122"/>
        <v>0</v>
      </c>
      <c r="G276" s="76"/>
      <c r="H276" s="69">
        <f t="shared" si="123"/>
        <v>0</v>
      </c>
      <c r="I276" s="69">
        <f t="shared" si="123"/>
        <v>21.58</v>
      </c>
      <c r="J276" s="69">
        <f t="shared" si="124"/>
        <v>21.58</v>
      </c>
      <c r="K276" s="69">
        <v>0</v>
      </c>
      <c r="L276" s="75">
        <f t="shared" si="125"/>
        <v>21.58</v>
      </c>
      <c r="N276" s="69">
        <v>0</v>
      </c>
      <c r="O276" s="69">
        <v>21.58</v>
      </c>
      <c r="P276" s="69">
        <f t="shared" si="126"/>
        <v>21.58</v>
      </c>
      <c r="Q276" s="63"/>
      <c r="R276" s="69">
        <f t="shared" si="127"/>
        <v>0</v>
      </c>
      <c r="S276" s="69">
        <f t="shared" si="127"/>
        <v>21.58</v>
      </c>
      <c r="T276" s="69">
        <f t="shared" si="128"/>
        <v>21.58</v>
      </c>
      <c r="U276" s="69">
        <f t="shared" si="129"/>
        <v>0</v>
      </c>
      <c r="V276" s="77">
        <f t="shared" si="130"/>
        <v>21.58</v>
      </c>
      <c r="X276" s="69">
        <v>0</v>
      </c>
      <c r="Y276" s="69">
        <v>21.58</v>
      </c>
      <c r="Z276" s="69">
        <v>21.58</v>
      </c>
      <c r="AA276" s="78"/>
      <c r="AB276" s="79">
        <f t="shared" si="121"/>
        <v>0</v>
      </c>
    </row>
    <row r="277" spans="1:28" ht="22.5" x14ac:dyDescent="0.25">
      <c r="A277" s="71" t="s">
        <v>9029</v>
      </c>
      <c r="B277" s="72" t="s">
        <v>14012</v>
      </c>
      <c r="C277" s="73" t="s">
        <v>8780</v>
      </c>
      <c r="D277" s="74">
        <v>0</v>
      </c>
      <c r="E277" s="69">
        <v>13.29</v>
      </c>
      <c r="F277" s="75">
        <f t="shared" si="122"/>
        <v>0</v>
      </c>
      <c r="G277" s="76"/>
      <c r="H277" s="69">
        <f t="shared" si="123"/>
        <v>0</v>
      </c>
      <c r="I277" s="69">
        <f t="shared" si="123"/>
        <v>13.29</v>
      </c>
      <c r="J277" s="69">
        <f t="shared" si="124"/>
        <v>13.29</v>
      </c>
      <c r="K277" s="69">
        <v>0</v>
      </c>
      <c r="L277" s="75">
        <f t="shared" si="125"/>
        <v>13.29</v>
      </c>
      <c r="N277" s="69">
        <v>0</v>
      </c>
      <c r="O277" s="69">
        <v>13.29</v>
      </c>
      <c r="P277" s="69">
        <f t="shared" si="126"/>
        <v>13.29</v>
      </c>
      <c r="Q277" s="63"/>
      <c r="R277" s="69">
        <f t="shared" si="127"/>
        <v>0</v>
      </c>
      <c r="S277" s="69">
        <f t="shared" si="127"/>
        <v>13.28</v>
      </c>
      <c r="T277" s="69">
        <f t="shared" si="128"/>
        <v>13.28</v>
      </c>
      <c r="U277" s="69">
        <f t="shared" si="129"/>
        <v>0</v>
      </c>
      <c r="V277" s="77">
        <f t="shared" si="130"/>
        <v>13.28</v>
      </c>
      <c r="X277" s="69">
        <v>0</v>
      </c>
      <c r="Y277" s="69">
        <v>13.28</v>
      </c>
      <c r="Z277" s="69">
        <v>13.28</v>
      </c>
      <c r="AA277" s="78"/>
      <c r="AB277" s="79">
        <f t="shared" si="121"/>
        <v>9.9999999999997868E-3</v>
      </c>
    </row>
    <row r="278" spans="1:28" ht="22.5" x14ac:dyDescent="0.25">
      <c r="A278" s="71" t="s">
        <v>9030</v>
      </c>
      <c r="B278" s="72" t="s">
        <v>14013</v>
      </c>
      <c r="C278" s="73" t="s">
        <v>8780</v>
      </c>
      <c r="D278" s="74">
        <v>0</v>
      </c>
      <c r="E278" s="69">
        <v>2</v>
      </c>
      <c r="F278" s="75">
        <f t="shared" si="122"/>
        <v>0</v>
      </c>
      <c r="G278" s="76"/>
      <c r="H278" s="69">
        <f t="shared" si="123"/>
        <v>1.54</v>
      </c>
      <c r="I278" s="69">
        <f t="shared" si="123"/>
        <v>0.46</v>
      </c>
      <c r="J278" s="69">
        <f t="shared" si="124"/>
        <v>2</v>
      </c>
      <c r="K278" s="69">
        <v>0</v>
      </c>
      <c r="L278" s="75">
        <f t="shared" si="125"/>
        <v>2</v>
      </c>
      <c r="N278" s="69">
        <v>1.54</v>
      </c>
      <c r="O278" s="69">
        <v>0.46</v>
      </c>
      <c r="P278" s="69">
        <f t="shared" si="126"/>
        <v>2</v>
      </c>
      <c r="Q278" s="63"/>
      <c r="R278" s="69">
        <f t="shared" si="127"/>
        <v>1.54</v>
      </c>
      <c r="S278" s="69">
        <f t="shared" si="127"/>
        <v>0.46</v>
      </c>
      <c r="T278" s="69">
        <f t="shared" si="128"/>
        <v>2</v>
      </c>
      <c r="U278" s="69">
        <f t="shared" si="129"/>
        <v>0</v>
      </c>
      <c r="V278" s="77">
        <f t="shared" si="130"/>
        <v>2</v>
      </c>
      <c r="X278" s="69">
        <v>1.54</v>
      </c>
      <c r="Y278" s="69">
        <v>0.46</v>
      </c>
      <c r="Z278" s="69">
        <v>2</v>
      </c>
      <c r="AA278" s="78"/>
      <c r="AB278" s="79">
        <f t="shared" si="121"/>
        <v>0</v>
      </c>
    </row>
    <row r="279" spans="1:28" x14ac:dyDescent="0.25">
      <c r="A279" s="71" t="s">
        <v>9031</v>
      </c>
      <c r="B279" s="72" t="s">
        <v>14014</v>
      </c>
      <c r="C279" s="73" t="s">
        <v>8808</v>
      </c>
      <c r="D279" s="74">
        <v>0</v>
      </c>
      <c r="E279" s="69">
        <v>2.88</v>
      </c>
      <c r="F279" s="75">
        <f t="shared" si="122"/>
        <v>0</v>
      </c>
      <c r="G279" s="76"/>
      <c r="H279" s="69">
        <f t="shared" si="123"/>
        <v>0</v>
      </c>
      <c r="I279" s="69">
        <f t="shared" si="123"/>
        <v>2.88</v>
      </c>
      <c r="J279" s="69">
        <f t="shared" si="124"/>
        <v>2.88</v>
      </c>
      <c r="K279" s="69">
        <v>0</v>
      </c>
      <c r="L279" s="75">
        <f t="shared" si="125"/>
        <v>2.88</v>
      </c>
      <c r="N279" s="69">
        <v>0</v>
      </c>
      <c r="O279" s="69">
        <v>2.88</v>
      </c>
      <c r="P279" s="69">
        <f t="shared" si="126"/>
        <v>2.88</v>
      </c>
      <c r="Q279" s="63"/>
      <c r="R279" s="69">
        <f t="shared" si="127"/>
        <v>0</v>
      </c>
      <c r="S279" s="69">
        <f t="shared" si="127"/>
        <v>2.88</v>
      </c>
      <c r="T279" s="69">
        <f t="shared" si="128"/>
        <v>2.88</v>
      </c>
      <c r="U279" s="69">
        <f t="shared" si="129"/>
        <v>0</v>
      </c>
      <c r="V279" s="77">
        <f t="shared" si="130"/>
        <v>2.88</v>
      </c>
      <c r="X279" s="69">
        <v>0</v>
      </c>
      <c r="Y279" s="69">
        <v>2.88</v>
      </c>
      <c r="Z279" s="69">
        <v>2.88</v>
      </c>
      <c r="AA279" s="78"/>
      <c r="AB279" s="79">
        <f t="shared" si="121"/>
        <v>0</v>
      </c>
    </row>
    <row r="280" spans="1:28" ht="22.5" x14ac:dyDescent="0.25">
      <c r="A280" s="71" t="s">
        <v>9032</v>
      </c>
      <c r="B280" s="72" t="s">
        <v>14015</v>
      </c>
      <c r="C280" s="73" t="s">
        <v>8808</v>
      </c>
      <c r="D280" s="74">
        <v>0</v>
      </c>
      <c r="E280" s="69">
        <v>8.4699999999999989</v>
      </c>
      <c r="F280" s="75">
        <f t="shared" si="122"/>
        <v>0</v>
      </c>
      <c r="G280" s="76"/>
      <c r="H280" s="69">
        <f t="shared" si="123"/>
        <v>0</v>
      </c>
      <c r="I280" s="69">
        <f t="shared" si="123"/>
        <v>8.4700000000000006</v>
      </c>
      <c r="J280" s="69">
        <f t="shared" si="124"/>
        <v>8.4700000000000006</v>
      </c>
      <c r="K280" s="69">
        <v>0</v>
      </c>
      <c r="L280" s="75">
        <f t="shared" si="125"/>
        <v>8.4700000000000006</v>
      </c>
      <c r="N280" s="69">
        <v>0</v>
      </c>
      <c r="O280" s="69">
        <v>8.4699999999999989</v>
      </c>
      <c r="P280" s="69">
        <f t="shared" si="126"/>
        <v>8.4699999999999989</v>
      </c>
      <c r="Q280" s="63"/>
      <c r="R280" s="69">
        <f t="shared" si="127"/>
        <v>0</v>
      </c>
      <c r="S280" s="69">
        <f t="shared" si="127"/>
        <v>8.4700000000000006</v>
      </c>
      <c r="T280" s="69">
        <f t="shared" si="128"/>
        <v>8.4700000000000006</v>
      </c>
      <c r="U280" s="69">
        <f t="shared" si="129"/>
        <v>0</v>
      </c>
      <c r="V280" s="77">
        <f t="shared" si="130"/>
        <v>8.4700000000000006</v>
      </c>
      <c r="X280" s="69">
        <v>0</v>
      </c>
      <c r="Y280" s="69">
        <v>8.4700000000000006</v>
      </c>
      <c r="Z280" s="69">
        <v>8.4700000000000006</v>
      </c>
      <c r="AA280" s="78"/>
      <c r="AB280" s="79">
        <f t="shared" si="121"/>
        <v>0</v>
      </c>
    </row>
    <row r="281" spans="1:28" ht="22.5" x14ac:dyDescent="0.25">
      <c r="A281" s="65" t="s">
        <v>9033</v>
      </c>
      <c r="B281" s="66" t="s">
        <v>14016</v>
      </c>
      <c r="C281" s="67"/>
      <c r="D281" s="68"/>
      <c r="E281" s="69"/>
      <c r="F281" s="70"/>
      <c r="H281" s="69"/>
      <c r="I281" s="69"/>
      <c r="J281" s="69"/>
      <c r="K281" s="69"/>
      <c r="L281" s="75"/>
      <c r="N281" s="69"/>
      <c r="O281" s="69"/>
      <c r="P281" s="69"/>
      <c r="Q281" s="63"/>
      <c r="R281" s="69"/>
      <c r="S281" s="69"/>
      <c r="T281" s="69"/>
      <c r="U281" s="69"/>
      <c r="V281" s="77"/>
      <c r="X281" s="69"/>
      <c r="Y281" s="69"/>
      <c r="Z281" s="69"/>
      <c r="AA281" s="78"/>
      <c r="AB281" s="79">
        <f t="shared" si="121"/>
        <v>0</v>
      </c>
    </row>
    <row r="282" spans="1:28" ht="22.5" x14ac:dyDescent="0.25">
      <c r="A282" s="71" t="s">
        <v>9034</v>
      </c>
      <c r="B282" s="72" t="s">
        <v>14017</v>
      </c>
      <c r="C282" s="73" t="s">
        <v>8808</v>
      </c>
      <c r="D282" s="74">
        <v>0</v>
      </c>
      <c r="E282" s="69">
        <v>0.90999999999999992</v>
      </c>
      <c r="F282" s="75">
        <f t="shared" ref="F282:F288" si="131">ROUND(D282*E282,2)</f>
        <v>0</v>
      </c>
      <c r="G282" s="76"/>
      <c r="H282" s="69">
        <f t="shared" ref="H282:I288" si="132">ROUND(N282+(N282*$H$2/100),2)</f>
        <v>0</v>
      </c>
      <c r="I282" s="69">
        <f t="shared" si="132"/>
        <v>0.91</v>
      </c>
      <c r="J282" s="69">
        <f t="shared" ref="J282:J288" si="133">H282+I282</f>
        <v>0.91</v>
      </c>
      <c r="K282" s="69">
        <v>0</v>
      </c>
      <c r="L282" s="75">
        <f t="shared" ref="L282:L288" si="134">SUM(J282:K282)</f>
        <v>0.91</v>
      </c>
      <c r="N282" s="69">
        <v>0</v>
      </c>
      <c r="O282" s="69">
        <v>0.90999999999999992</v>
      </c>
      <c r="P282" s="69">
        <f t="shared" ref="P282:P288" si="135">SUM(N282:O282)</f>
        <v>0.90999999999999992</v>
      </c>
      <c r="Q282" s="63"/>
      <c r="R282" s="69">
        <f t="shared" ref="R282:S288" si="136">X282</f>
        <v>0</v>
      </c>
      <c r="S282" s="69">
        <f t="shared" si="136"/>
        <v>0.91</v>
      </c>
      <c r="T282" s="69">
        <f t="shared" ref="T282:T288" si="137">R282+S282</f>
        <v>0.91</v>
      </c>
      <c r="U282" s="69">
        <f t="shared" ref="U282:U288" si="138">ROUND(Z282*$H$2,2)/100</f>
        <v>0</v>
      </c>
      <c r="V282" s="77">
        <f t="shared" ref="V282:V288" si="139">SUM(T282:U282)</f>
        <v>0.91</v>
      </c>
      <c r="X282" s="69">
        <v>0</v>
      </c>
      <c r="Y282" s="69">
        <v>0.91</v>
      </c>
      <c r="Z282" s="69">
        <v>0.91</v>
      </c>
      <c r="AA282" s="78"/>
      <c r="AB282" s="79">
        <f t="shared" si="121"/>
        <v>0</v>
      </c>
    </row>
    <row r="283" spans="1:28" x14ac:dyDescent="0.25">
      <c r="A283" s="71" t="s">
        <v>9035</v>
      </c>
      <c r="B283" s="72" t="s">
        <v>14018</v>
      </c>
      <c r="C283" s="73" t="s">
        <v>8808</v>
      </c>
      <c r="D283" s="74">
        <v>0</v>
      </c>
      <c r="E283" s="69">
        <v>3.04</v>
      </c>
      <c r="F283" s="75">
        <f t="shared" si="131"/>
        <v>0</v>
      </c>
      <c r="G283" s="76"/>
      <c r="H283" s="69">
        <f t="shared" si="132"/>
        <v>0</v>
      </c>
      <c r="I283" s="69">
        <f t="shared" si="132"/>
        <v>3.04</v>
      </c>
      <c r="J283" s="69">
        <f t="shared" si="133"/>
        <v>3.04</v>
      </c>
      <c r="K283" s="69">
        <v>0</v>
      </c>
      <c r="L283" s="75">
        <f t="shared" si="134"/>
        <v>3.04</v>
      </c>
      <c r="N283" s="69">
        <v>0</v>
      </c>
      <c r="O283" s="69">
        <v>3.04</v>
      </c>
      <c r="P283" s="69">
        <f t="shared" si="135"/>
        <v>3.04</v>
      </c>
      <c r="Q283" s="63"/>
      <c r="R283" s="69">
        <f t="shared" si="136"/>
        <v>0</v>
      </c>
      <c r="S283" s="69">
        <f t="shared" si="136"/>
        <v>3.03</v>
      </c>
      <c r="T283" s="69">
        <f t="shared" si="137"/>
        <v>3.03</v>
      </c>
      <c r="U283" s="69">
        <f t="shared" si="138"/>
        <v>0</v>
      </c>
      <c r="V283" s="77">
        <f t="shared" si="139"/>
        <v>3.03</v>
      </c>
      <c r="X283" s="69">
        <v>0</v>
      </c>
      <c r="Y283" s="69">
        <v>3.03</v>
      </c>
      <c r="Z283" s="69">
        <v>3.03</v>
      </c>
      <c r="AA283" s="78"/>
      <c r="AB283" s="79">
        <f t="shared" si="121"/>
        <v>1.0000000000000231E-2</v>
      </c>
    </row>
    <row r="284" spans="1:28" ht="22.5" x14ac:dyDescent="0.25">
      <c r="A284" s="71" t="s">
        <v>9036</v>
      </c>
      <c r="B284" s="72" t="s">
        <v>14019</v>
      </c>
      <c r="C284" s="73" t="s">
        <v>8780</v>
      </c>
      <c r="D284" s="74">
        <v>0</v>
      </c>
      <c r="E284" s="69">
        <v>16.619999999999997</v>
      </c>
      <c r="F284" s="75">
        <f t="shared" si="131"/>
        <v>0</v>
      </c>
      <c r="G284" s="76"/>
      <c r="H284" s="69">
        <f t="shared" si="132"/>
        <v>0</v>
      </c>
      <c r="I284" s="69">
        <f t="shared" si="132"/>
        <v>16.62</v>
      </c>
      <c r="J284" s="69">
        <f t="shared" si="133"/>
        <v>16.62</v>
      </c>
      <c r="K284" s="69">
        <v>0</v>
      </c>
      <c r="L284" s="75">
        <f t="shared" si="134"/>
        <v>16.62</v>
      </c>
      <c r="N284" s="69">
        <v>0</v>
      </c>
      <c r="O284" s="69">
        <v>16.619999999999997</v>
      </c>
      <c r="P284" s="69">
        <f t="shared" si="135"/>
        <v>16.619999999999997</v>
      </c>
      <c r="Q284" s="63"/>
      <c r="R284" s="69">
        <f t="shared" si="136"/>
        <v>0</v>
      </c>
      <c r="S284" s="69">
        <f t="shared" si="136"/>
        <v>16.63</v>
      </c>
      <c r="T284" s="69">
        <f t="shared" si="137"/>
        <v>16.63</v>
      </c>
      <c r="U284" s="69">
        <f t="shared" si="138"/>
        <v>0</v>
      </c>
      <c r="V284" s="77">
        <f t="shared" si="139"/>
        <v>16.63</v>
      </c>
      <c r="X284" s="69">
        <v>0</v>
      </c>
      <c r="Y284" s="69">
        <v>16.63</v>
      </c>
      <c r="Z284" s="69">
        <v>16.63</v>
      </c>
      <c r="AA284" s="78"/>
      <c r="AB284" s="79">
        <f t="shared" si="121"/>
        <v>-1.0000000000001563E-2</v>
      </c>
    </row>
    <row r="285" spans="1:28" ht="22.5" x14ac:dyDescent="0.25">
      <c r="A285" s="71" t="s">
        <v>9037</v>
      </c>
      <c r="B285" s="72" t="s">
        <v>14020</v>
      </c>
      <c r="C285" s="73" t="s">
        <v>8780</v>
      </c>
      <c r="D285" s="74">
        <v>0</v>
      </c>
      <c r="E285" s="69">
        <v>13.629999999999999</v>
      </c>
      <c r="F285" s="75">
        <f t="shared" si="131"/>
        <v>0</v>
      </c>
      <c r="G285" s="76"/>
      <c r="H285" s="69">
        <f t="shared" si="132"/>
        <v>0</v>
      </c>
      <c r="I285" s="69">
        <f t="shared" si="132"/>
        <v>13.63</v>
      </c>
      <c r="J285" s="69">
        <f t="shared" si="133"/>
        <v>13.63</v>
      </c>
      <c r="K285" s="69">
        <v>0</v>
      </c>
      <c r="L285" s="75">
        <f t="shared" si="134"/>
        <v>13.63</v>
      </c>
      <c r="N285" s="69">
        <v>0</v>
      </c>
      <c r="O285" s="69">
        <v>13.629999999999999</v>
      </c>
      <c r="P285" s="69">
        <f t="shared" si="135"/>
        <v>13.629999999999999</v>
      </c>
      <c r="Q285" s="63"/>
      <c r="R285" s="69">
        <f t="shared" si="136"/>
        <v>0</v>
      </c>
      <c r="S285" s="69">
        <f t="shared" si="136"/>
        <v>13.62</v>
      </c>
      <c r="T285" s="69">
        <f t="shared" si="137"/>
        <v>13.62</v>
      </c>
      <c r="U285" s="69">
        <f t="shared" si="138"/>
        <v>0</v>
      </c>
      <c r="V285" s="77">
        <f t="shared" si="139"/>
        <v>13.62</v>
      </c>
      <c r="X285" s="69">
        <v>0</v>
      </c>
      <c r="Y285" s="69">
        <v>13.62</v>
      </c>
      <c r="Z285" s="69">
        <v>13.62</v>
      </c>
      <c r="AA285" s="78"/>
      <c r="AB285" s="79">
        <f t="shared" si="121"/>
        <v>9.9999999999997868E-3</v>
      </c>
    </row>
    <row r="286" spans="1:28" ht="22.5" x14ac:dyDescent="0.25">
      <c r="A286" s="71" t="s">
        <v>9038</v>
      </c>
      <c r="B286" s="72" t="s">
        <v>14021</v>
      </c>
      <c r="C286" s="73" t="s">
        <v>8780</v>
      </c>
      <c r="D286" s="74">
        <v>0</v>
      </c>
      <c r="E286" s="69">
        <v>12.1</v>
      </c>
      <c r="F286" s="75">
        <f t="shared" si="131"/>
        <v>0</v>
      </c>
      <c r="G286" s="76"/>
      <c r="H286" s="69">
        <f t="shared" si="132"/>
        <v>0</v>
      </c>
      <c r="I286" s="69">
        <f t="shared" si="132"/>
        <v>12.1</v>
      </c>
      <c r="J286" s="69">
        <f t="shared" si="133"/>
        <v>12.1</v>
      </c>
      <c r="K286" s="69">
        <v>0</v>
      </c>
      <c r="L286" s="75">
        <f t="shared" si="134"/>
        <v>12.1</v>
      </c>
      <c r="N286" s="69">
        <v>0</v>
      </c>
      <c r="O286" s="69">
        <v>12.1</v>
      </c>
      <c r="P286" s="69">
        <f t="shared" si="135"/>
        <v>12.1</v>
      </c>
      <c r="Q286" s="63"/>
      <c r="R286" s="69">
        <f t="shared" si="136"/>
        <v>0</v>
      </c>
      <c r="S286" s="69">
        <f t="shared" si="136"/>
        <v>12.1</v>
      </c>
      <c r="T286" s="69">
        <f t="shared" si="137"/>
        <v>12.1</v>
      </c>
      <c r="U286" s="69">
        <f t="shared" si="138"/>
        <v>0</v>
      </c>
      <c r="V286" s="77">
        <f t="shared" si="139"/>
        <v>12.1</v>
      </c>
      <c r="X286" s="69">
        <v>0</v>
      </c>
      <c r="Y286" s="69">
        <v>12.1</v>
      </c>
      <c r="Z286" s="69">
        <v>12.1</v>
      </c>
      <c r="AA286" s="78"/>
      <c r="AB286" s="79">
        <f t="shared" si="121"/>
        <v>0</v>
      </c>
    </row>
    <row r="287" spans="1:28" x14ac:dyDescent="0.25">
      <c r="A287" s="71" t="s">
        <v>9039</v>
      </c>
      <c r="B287" s="72" t="s">
        <v>14022</v>
      </c>
      <c r="C287" s="73" t="s">
        <v>8780</v>
      </c>
      <c r="D287" s="74">
        <v>0</v>
      </c>
      <c r="E287" s="69">
        <v>9.07</v>
      </c>
      <c r="F287" s="75">
        <f t="shared" si="131"/>
        <v>0</v>
      </c>
      <c r="G287" s="76"/>
      <c r="H287" s="69">
        <f t="shared" si="132"/>
        <v>0</v>
      </c>
      <c r="I287" s="69">
        <f t="shared" si="132"/>
        <v>9.07</v>
      </c>
      <c r="J287" s="69">
        <f t="shared" si="133"/>
        <v>9.07</v>
      </c>
      <c r="K287" s="69">
        <v>0</v>
      </c>
      <c r="L287" s="75">
        <f t="shared" si="134"/>
        <v>9.07</v>
      </c>
      <c r="N287" s="69">
        <v>0</v>
      </c>
      <c r="O287" s="69">
        <v>9.07</v>
      </c>
      <c r="P287" s="69">
        <f t="shared" si="135"/>
        <v>9.07</v>
      </c>
      <c r="Q287" s="63"/>
      <c r="R287" s="69">
        <f t="shared" si="136"/>
        <v>0</v>
      </c>
      <c r="S287" s="69">
        <f t="shared" si="136"/>
        <v>9.07</v>
      </c>
      <c r="T287" s="69">
        <f t="shared" si="137"/>
        <v>9.07</v>
      </c>
      <c r="U287" s="69">
        <f t="shared" si="138"/>
        <v>0</v>
      </c>
      <c r="V287" s="77">
        <f t="shared" si="139"/>
        <v>9.07</v>
      </c>
      <c r="X287" s="69">
        <v>0</v>
      </c>
      <c r="Y287" s="69">
        <v>9.07</v>
      </c>
      <c r="Z287" s="69">
        <v>9.07</v>
      </c>
      <c r="AA287" s="78"/>
      <c r="AB287" s="79">
        <f t="shared" si="121"/>
        <v>0</v>
      </c>
    </row>
    <row r="288" spans="1:28" x14ac:dyDescent="0.25">
      <c r="A288" s="71" t="s">
        <v>9040</v>
      </c>
      <c r="B288" s="72" t="s">
        <v>14023</v>
      </c>
      <c r="C288" s="73" t="s">
        <v>9041</v>
      </c>
      <c r="D288" s="74">
        <v>0</v>
      </c>
      <c r="E288" s="69">
        <v>1.44</v>
      </c>
      <c r="F288" s="75">
        <f t="shared" si="131"/>
        <v>0</v>
      </c>
      <c r="G288" s="76"/>
      <c r="H288" s="69">
        <f t="shared" si="132"/>
        <v>1.44</v>
      </c>
      <c r="I288" s="69">
        <f t="shared" si="132"/>
        <v>0</v>
      </c>
      <c r="J288" s="69">
        <f t="shared" si="133"/>
        <v>1.44</v>
      </c>
      <c r="K288" s="69">
        <v>0</v>
      </c>
      <c r="L288" s="75">
        <f t="shared" si="134"/>
        <v>1.44</v>
      </c>
      <c r="N288" s="69">
        <v>1.44</v>
      </c>
      <c r="O288" s="69">
        <v>0</v>
      </c>
      <c r="P288" s="69">
        <f t="shared" si="135"/>
        <v>1.44</v>
      </c>
      <c r="Q288" s="63"/>
      <c r="R288" s="69">
        <f t="shared" si="136"/>
        <v>1.44</v>
      </c>
      <c r="S288" s="69">
        <f t="shared" si="136"/>
        <v>0</v>
      </c>
      <c r="T288" s="69">
        <f t="shared" si="137"/>
        <v>1.44</v>
      </c>
      <c r="U288" s="69">
        <f t="shared" si="138"/>
        <v>0</v>
      </c>
      <c r="V288" s="77">
        <f t="shared" si="139"/>
        <v>1.44</v>
      </c>
      <c r="X288" s="69">
        <v>1.44</v>
      </c>
      <c r="Y288" s="69">
        <v>0</v>
      </c>
      <c r="Z288" s="69">
        <v>1.44</v>
      </c>
      <c r="AA288" s="78"/>
      <c r="AB288" s="79">
        <f t="shared" si="121"/>
        <v>0</v>
      </c>
    </row>
    <row r="289" spans="1:28" x14ac:dyDescent="0.25">
      <c r="A289" s="65" t="s">
        <v>9042</v>
      </c>
      <c r="B289" s="66" t="s">
        <v>14024</v>
      </c>
      <c r="C289" s="67"/>
      <c r="D289" s="68"/>
      <c r="E289" s="69"/>
      <c r="F289" s="70"/>
      <c r="H289" s="69"/>
      <c r="I289" s="69"/>
      <c r="J289" s="69"/>
      <c r="K289" s="69"/>
      <c r="L289" s="75"/>
      <c r="N289" s="69"/>
      <c r="O289" s="69"/>
      <c r="P289" s="69"/>
      <c r="Q289" s="63"/>
      <c r="R289" s="69"/>
      <c r="S289" s="69"/>
      <c r="T289" s="69"/>
      <c r="U289" s="69"/>
      <c r="V289" s="77"/>
      <c r="X289" s="69"/>
      <c r="Y289" s="69"/>
      <c r="Z289" s="69"/>
      <c r="AA289" s="78"/>
      <c r="AB289" s="79">
        <f t="shared" si="121"/>
        <v>0</v>
      </c>
    </row>
    <row r="290" spans="1:28" ht="22.5" x14ac:dyDescent="0.25">
      <c r="A290" s="71" t="s">
        <v>9043</v>
      </c>
      <c r="B290" s="72" t="s">
        <v>14025</v>
      </c>
      <c r="C290" s="73" t="s">
        <v>8780</v>
      </c>
      <c r="D290" s="74">
        <v>0</v>
      </c>
      <c r="E290" s="69">
        <v>10.91</v>
      </c>
      <c r="F290" s="75">
        <f>ROUND(D290*E290,2)</f>
        <v>0</v>
      </c>
      <c r="G290" s="76"/>
      <c r="H290" s="69">
        <f t="shared" ref="H290:I294" si="140">ROUND(N290+(N290*$H$2/100),2)</f>
        <v>0</v>
      </c>
      <c r="I290" s="69">
        <f t="shared" si="140"/>
        <v>10.91</v>
      </c>
      <c r="J290" s="69">
        <f>H290+I290</f>
        <v>10.91</v>
      </c>
      <c r="K290" s="69">
        <v>0</v>
      </c>
      <c r="L290" s="75">
        <f>SUM(J290:K290)</f>
        <v>10.91</v>
      </c>
      <c r="N290" s="69">
        <v>0</v>
      </c>
      <c r="O290" s="69">
        <v>10.91</v>
      </c>
      <c r="P290" s="69">
        <f>SUM(N290:O290)</f>
        <v>10.91</v>
      </c>
      <c r="Q290" s="63"/>
      <c r="R290" s="69">
        <f t="shared" ref="R290:S294" si="141">X290</f>
        <v>0</v>
      </c>
      <c r="S290" s="69">
        <f t="shared" si="141"/>
        <v>10.92</v>
      </c>
      <c r="T290" s="69">
        <f>R290+S290</f>
        <v>10.92</v>
      </c>
      <c r="U290" s="69">
        <f>ROUND(Z290*$H$2,2)/100</f>
        <v>0</v>
      </c>
      <c r="V290" s="77">
        <f>SUM(T290:U290)</f>
        <v>10.92</v>
      </c>
      <c r="X290" s="69">
        <v>0</v>
      </c>
      <c r="Y290" s="69">
        <v>10.92</v>
      </c>
      <c r="Z290" s="69">
        <v>10.92</v>
      </c>
      <c r="AA290" s="78"/>
      <c r="AB290" s="79">
        <f t="shared" si="121"/>
        <v>-9.9999999999997868E-3</v>
      </c>
    </row>
    <row r="291" spans="1:28" x14ac:dyDescent="0.25">
      <c r="A291" s="71" t="s">
        <v>9044</v>
      </c>
      <c r="B291" s="72" t="s">
        <v>14026</v>
      </c>
      <c r="C291" s="73" t="s">
        <v>8780</v>
      </c>
      <c r="D291" s="74">
        <v>0</v>
      </c>
      <c r="E291" s="69">
        <v>5.46</v>
      </c>
      <c r="F291" s="75">
        <f>ROUND(D291*E291,2)</f>
        <v>0</v>
      </c>
      <c r="G291" s="76"/>
      <c r="H291" s="69">
        <f t="shared" si="140"/>
        <v>0</v>
      </c>
      <c r="I291" s="69">
        <f t="shared" si="140"/>
        <v>5.46</v>
      </c>
      <c r="J291" s="69">
        <f>H291+I291</f>
        <v>5.46</v>
      </c>
      <c r="K291" s="69">
        <v>0</v>
      </c>
      <c r="L291" s="75">
        <f>SUM(J291:K291)</f>
        <v>5.46</v>
      </c>
      <c r="N291" s="69">
        <v>0</v>
      </c>
      <c r="O291" s="69">
        <v>5.46</v>
      </c>
      <c r="P291" s="69">
        <f>SUM(N291:O291)</f>
        <v>5.46</v>
      </c>
      <c r="Q291" s="63"/>
      <c r="R291" s="69">
        <f t="shared" si="141"/>
        <v>0</v>
      </c>
      <c r="S291" s="69">
        <f t="shared" si="141"/>
        <v>5.46</v>
      </c>
      <c r="T291" s="69">
        <f>R291+S291</f>
        <v>5.46</v>
      </c>
      <c r="U291" s="69">
        <f>ROUND(Z291*$H$2,2)/100</f>
        <v>0</v>
      </c>
      <c r="V291" s="77">
        <f>SUM(T291:U291)</f>
        <v>5.46</v>
      </c>
      <c r="X291" s="69">
        <v>0</v>
      </c>
      <c r="Y291" s="69">
        <v>5.46</v>
      </c>
      <c r="Z291" s="69">
        <v>5.46</v>
      </c>
      <c r="AA291" s="78"/>
      <c r="AB291" s="79">
        <f t="shared" si="121"/>
        <v>0</v>
      </c>
    </row>
    <row r="292" spans="1:28" x14ac:dyDescent="0.25">
      <c r="A292" s="71" t="s">
        <v>9045</v>
      </c>
      <c r="B292" s="72" t="s">
        <v>14027</v>
      </c>
      <c r="C292" s="73" t="s">
        <v>8808</v>
      </c>
      <c r="D292" s="74">
        <v>0</v>
      </c>
      <c r="E292" s="69">
        <v>4.09</v>
      </c>
      <c r="F292" s="75">
        <f>ROUND(D292*E292,2)</f>
        <v>0</v>
      </c>
      <c r="G292" s="76"/>
      <c r="H292" s="69">
        <f t="shared" si="140"/>
        <v>0</v>
      </c>
      <c r="I292" s="69">
        <f t="shared" si="140"/>
        <v>4.09</v>
      </c>
      <c r="J292" s="69">
        <f>H292+I292</f>
        <v>4.09</v>
      </c>
      <c r="K292" s="69">
        <v>0</v>
      </c>
      <c r="L292" s="75">
        <f>SUM(J292:K292)</f>
        <v>4.09</v>
      </c>
      <c r="N292" s="69">
        <v>0</v>
      </c>
      <c r="O292" s="69">
        <v>4.09</v>
      </c>
      <c r="P292" s="69">
        <f>SUM(N292:O292)</f>
        <v>4.09</v>
      </c>
      <c r="Q292" s="63"/>
      <c r="R292" s="69">
        <f t="shared" si="141"/>
        <v>0</v>
      </c>
      <c r="S292" s="69">
        <f t="shared" si="141"/>
        <v>4.09</v>
      </c>
      <c r="T292" s="69">
        <f>R292+S292</f>
        <v>4.09</v>
      </c>
      <c r="U292" s="69">
        <f>ROUND(Z292*$H$2,2)/100</f>
        <v>0</v>
      </c>
      <c r="V292" s="77">
        <f>SUM(T292:U292)</f>
        <v>4.09</v>
      </c>
      <c r="X292" s="69">
        <v>0</v>
      </c>
      <c r="Y292" s="69">
        <v>4.09</v>
      </c>
      <c r="Z292" s="69">
        <v>4.09</v>
      </c>
      <c r="AA292" s="78"/>
      <c r="AB292" s="79">
        <f t="shared" si="121"/>
        <v>0</v>
      </c>
    </row>
    <row r="293" spans="1:28" ht="22.5" x14ac:dyDescent="0.25">
      <c r="A293" s="71" t="s">
        <v>9046</v>
      </c>
      <c r="B293" s="72" t="s">
        <v>14028</v>
      </c>
      <c r="C293" s="73" t="s">
        <v>8808</v>
      </c>
      <c r="D293" s="74">
        <v>0</v>
      </c>
      <c r="E293" s="69">
        <v>6.82</v>
      </c>
      <c r="F293" s="75">
        <f>ROUND(D293*E293,2)</f>
        <v>0</v>
      </c>
      <c r="G293" s="76"/>
      <c r="H293" s="69">
        <f t="shared" si="140"/>
        <v>0</v>
      </c>
      <c r="I293" s="69">
        <f t="shared" si="140"/>
        <v>6.82</v>
      </c>
      <c r="J293" s="69">
        <f>H293+I293</f>
        <v>6.82</v>
      </c>
      <c r="K293" s="69">
        <v>0</v>
      </c>
      <c r="L293" s="75">
        <f>SUM(J293:K293)</f>
        <v>6.82</v>
      </c>
      <c r="N293" s="69">
        <v>0</v>
      </c>
      <c r="O293" s="69">
        <v>6.82</v>
      </c>
      <c r="P293" s="69">
        <f>SUM(N293:O293)</f>
        <v>6.82</v>
      </c>
      <c r="Q293" s="63"/>
      <c r="R293" s="69">
        <f t="shared" si="141"/>
        <v>0</v>
      </c>
      <c r="S293" s="69">
        <f t="shared" si="141"/>
        <v>6.83</v>
      </c>
      <c r="T293" s="69">
        <f>R293+S293</f>
        <v>6.83</v>
      </c>
      <c r="U293" s="69">
        <f>ROUND(Z293*$H$2,2)/100</f>
        <v>0</v>
      </c>
      <c r="V293" s="77">
        <f>SUM(T293:U293)</f>
        <v>6.83</v>
      </c>
      <c r="X293" s="69">
        <v>0</v>
      </c>
      <c r="Y293" s="69">
        <v>6.83</v>
      </c>
      <c r="Z293" s="69">
        <v>6.83</v>
      </c>
      <c r="AA293" s="78"/>
      <c r="AB293" s="79">
        <f t="shared" si="121"/>
        <v>-9.9999999999997868E-3</v>
      </c>
    </row>
    <row r="294" spans="1:28" x14ac:dyDescent="0.25">
      <c r="A294" s="71" t="s">
        <v>9047</v>
      </c>
      <c r="B294" s="72" t="s">
        <v>14029</v>
      </c>
      <c r="C294" s="73" t="s">
        <v>8780</v>
      </c>
      <c r="D294" s="74">
        <v>0</v>
      </c>
      <c r="E294" s="69">
        <v>8.31</v>
      </c>
      <c r="F294" s="75">
        <f>ROUND(D294*E294,2)</f>
        <v>0</v>
      </c>
      <c r="G294" s="76"/>
      <c r="H294" s="69">
        <f t="shared" si="140"/>
        <v>0</v>
      </c>
      <c r="I294" s="69">
        <f t="shared" si="140"/>
        <v>8.31</v>
      </c>
      <c r="J294" s="69">
        <f>H294+I294</f>
        <v>8.31</v>
      </c>
      <c r="K294" s="69">
        <v>0</v>
      </c>
      <c r="L294" s="75">
        <f>SUM(J294:K294)</f>
        <v>8.31</v>
      </c>
      <c r="N294" s="69">
        <v>0</v>
      </c>
      <c r="O294" s="69">
        <v>8.31</v>
      </c>
      <c r="P294" s="69">
        <f>SUM(N294:O294)</f>
        <v>8.31</v>
      </c>
      <c r="Q294" s="63"/>
      <c r="R294" s="69">
        <f t="shared" si="141"/>
        <v>0</v>
      </c>
      <c r="S294" s="69">
        <f t="shared" si="141"/>
        <v>8.31</v>
      </c>
      <c r="T294" s="69">
        <f>R294+S294</f>
        <v>8.31</v>
      </c>
      <c r="U294" s="69">
        <f>ROUND(Z294*$H$2,2)/100</f>
        <v>0</v>
      </c>
      <c r="V294" s="77">
        <f>SUM(T294:U294)</f>
        <v>8.31</v>
      </c>
      <c r="X294" s="69">
        <v>0</v>
      </c>
      <c r="Y294" s="69">
        <v>8.31</v>
      </c>
      <c r="Z294" s="69">
        <v>8.31</v>
      </c>
      <c r="AA294" s="78"/>
      <c r="AB294" s="79">
        <f t="shared" si="121"/>
        <v>0</v>
      </c>
    </row>
    <row r="295" spans="1:28" ht="22.5" x14ac:dyDescent="0.25">
      <c r="A295" s="65" t="s">
        <v>9048</v>
      </c>
      <c r="B295" s="66" t="s">
        <v>14030</v>
      </c>
      <c r="C295" s="67"/>
      <c r="D295" s="68"/>
      <c r="E295" s="69"/>
      <c r="F295" s="70"/>
      <c r="H295" s="69"/>
      <c r="I295" s="69"/>
      <c r="J295" s="69"/>
      <c r="K295" s="69"/>
      <c r="L295" s="75"/>
      <c r="N295" s="69"/>
      <c r="O295" s="69"/>
      <c r="P295" s="69"/>
      <c r="Q295" s="63"/>
      <c r="R295" s="69"/>
      <c r="S295" s="69"/>
      <c r="T295" s="69"/>
      <c r="U295" s="69"/>
      <c r="V295" s="77"/>
      <c r="X295" s="69"/>
      <c r="Y295" s="69"/>
      <c r="Z295" s="69"/>
      <c r="AA295" s="78"/>
      <c r="AB295" s="79">
        <f t="shared" si="121"/>
        <v>0</v>
      </c>
    </row>
    <row r="296" spans="1:28" ht="22.5" x14ac:dyDescent="0.25">
      <c r="A296" s="71" t="s">
        <v>9049</v>
      </c>
      <c r="B296" s="72" t="s">
        <v>14031</v>
      </c>
      <c r="C296" s="73" t="s">
        <v>8780</v>
      </c>
      <c r="D296" s="74">
        <v>0</v>
      </c>
      <c r="E296" s="69">
        <v>29.18</v>
      </c>
      <c r="F296" s="75">
        <f>ROUND(D296*E296,2)</f>
        <v>0</v>
      </c>
      <c r="G296" s="76"/>
      <c r="H296" s="69">
        <f t="shared" ref="H296:I300" si="142">ROUND(N296+(N296*$H$2/100),2)</f>
        <v>0</v>
      </c>
      <c r="I296" s="69">
        <f t="shared" si="142"/>
        <v>29.18</v>
      </c>
      <c r="J296" s="69">
        <f>H296+I296</f>
        <v>29.18</v>
      </c>
      <c r="K296" s="69">
        <v>0</v>
      </c>
      <c r="L296" s="75">
        <f>SUM(J296:K296)</f>
        <v>29.18</v>
      </c>
      <c r="N296" s="69">
        <v>0</v>
      </c>
      <c r="O296" s="69">
        <v>29.18</v>
      </c>
      <c r="P296" s="69">
        <f>SUM(N296:O296)</f>
        <v>29.18</v>
      </c>
      <c r="Q296" s="63"/>
      <c r="R296" s="69">
        <f t="shared" ref="R296:S300" si="143">X296</f>
        <v>0</v>
      </c>
      <c r="S296" s="69">
        <f t="shared" si="143"/>
        <v>29.19</v>
      </c>
      <c r="T296" s="69">
        <f>R296+S296</f>
        <v>29.19</v>
      </c>
      <c r="U296" s="69">
        <f>ROUND(Z296*$H$2,2)/100</f>
        <v>0</v>
      </c>
      <c r="V296" s="77">
        <f>SUM(T296:U296)</f>
        <v>29.19</v>
      </c>
      <c r="X296" s="69">
        <v>0</v>
      </c>
      <c r="Y296" s="69">
        <v>29.19</v>
      </c>
      <c r="Z296" s="69">
        <v>29.19</v>
      </c>
      <c r="AA296" s="78"/>
      <c r="AB296" s="79">
        <f t="shared" si="121"/>
        <v>-1.0000000000001563E-2</v>
      </c>
    </row>
    <row r="297" spans="1:28" x14ac:dyDescent="0.25">
      <c r="A297" s="71" t="s">
        <v>9050</v>
      </c>
      <c r="B297" s="72" t="s">
        <v>14032</v>
      </c>
      <c r="C297" s="73" t="s">
        <v>8780</v>
      </c>
      <c r="D297" s="74">
        <v>0</v>
      </c>
      <c r="E297" s="69">
        <v>17.740000000000002</v>
      </c>
      <c r="F297" s="75">
        <f>ROUND(D297*E297,2)</f>
        <v>0</v>
      </c>
      <c r="G297" s="76"/>
      <c r="H297" s="69">
        <f t="shared" si="142"/>
        <v>0</v>
      </c>
      <c r="I297" s="69">
        <f t="shared" si="142"/>
        <v>17.739999999999998</v>
      </c>
      <c r="J297" s="69">
        <f>H297+I297</f>
        <v>17.739999999999998</v>
      </c>
      <c r="K297" s="69">
        <v>0</v>
      </c>
      <c r="L297" s="75">
        <f>SUM(J297:K297)</f>
        <v>17.739999999999998</v>
      </c>
      <c r="N297" s="69">
        <v>0</v>
      </c>
      <c r="O297" s="69">
        <v>17.740000000000002</v>
      </c>
      <c r="P297" s="69">
        <f>SUM(N297:O297)</f>
        <v>17.740000000000002</v>
      </c>
      <c r="Q297" s="63"/>
      <c r="R297" s="69">
        <f t="shared" si="143"/>
        <v>0</v>
      </c>
      <c r="S297" s="69">
        <f t="shared" si="143"/>
        <v>17.739999999999998</v>
      </c>
      <c r="T297" s="69">
        <f>R297+S297</f>
        <v>17.739999999999998</v>
      </c>
      <c r="U297" s="69">
        <f>ROUND(Z297*$H$2,2)/100</f>
        <v>0</v>
      </c>
      <c r="V297" s="77">
        <f>SUM(T297:U297)</f>
        <v>17.739999999999998</v>
      </c>
      <c r="X297" s="69">
        <v>0</v>
      </c>
      <c r="Y297" s="69">
        <v>17.739999999999998</v>
      </c>
      <c r="Z297" s="69">
        <v>17.739999999999998</v>
      </c>
      <c r="AA297" s="78"/>
      <c r="AB297" s="79">
        <f t="shared" si="121"/>
        <v>0</v>
      </c>
    </row>
    <row r="298" spans="1:28" x14ac:dyDescent="0.25">
      <c r="A298" s="71" t="s">
        <v>9051</v>
      </c>
      <c r="B298" s="72" t="s">
        <v>14033</v>
      </c>
      <c r="C298" s="73" t="s">
        <v>8808</v>
      </c>
      <c r="D298" s="74">
        <v>0</v>
      </c>
      <c r="E298" s="69">
        <v>12.280000000000001</v>
      </c>
      <c r="F298" s="75">
        <f>ROUND(D298*E298,2)</f>
        <v>0</v>
      </c>
      <c r="G298" s="76"/>
      <c r="H298" s="69">
        <f t="shared" si="142"/>
        <v>0</v>
      </c>
      <c r="I298" s="69">
        <f t="shared" si="142"/>
        <v>12.28</v>
      </c>
      <c r="J298" s="69">
        <f>H298+I298</f>
        <v>12.28</v>
      </c>
      <c r="K298" s="69">
        <v>0</v>
      </c>
      <c r="L298" s="75">
        <f>SUM(J298:K298)</f>
        <v>12.28</v>
      </c>
      <c r="N298" s="69">
        <v>0</v>
      </c>
      <c r="O298" s="69">
        <v>12.280000000000001</v>
      </c>
      <c r="P298" s="69">
        <f>SUM(N298:O298)</f>
        <v>12.280000000000001</v>
      </c>
      <c r="Q298" s="63"/>
      <c r="R298" s="69">
        <f t="shared" si="143"/>
        <v>0</v>
      </c>
      <c r="S298" s="69">
        <f t="shared" si="143"/>
        <v>12.28</v>
      </c>
      <c r="T298" s="69">
        <f>R298+S298</f>
        <v>12.28</v>
      </c>
      <c r="U298" s="69">
        <f>ROUND(Z298*$H$2,2)/100</f>
        <v>0</v>
      </c>
      <c r="V298" s="77">
        <f>SUM(T298:U298)</f>
        <v>12.28</v>
      </c>
      <c r="X298" s="69">
        <v>0</v>
      </c>
      <c r="Y298" s="69">
        <v>12.28</v>
      </c>
      <c r="Z298" s="69">
        <v>12.28</v>
      </c>
      <c r="AA298" s="78"/>
      <c r="AB298" s="79">
        <f t="shared" si="121"/>
        <v>0</v>
      </c>
    </row>
    <row r="299" spans="1:28" x14ac:dyDescent="0.25">
      <c r="A299" s="71" t="s">
        <v>9052</v>
      </c>
      <c r="B299" s="72" t="s">
        <v>14034</v>
      </c>
      <c r="C299" s="73" t="s">
        <v>8808</v>
      </c>
      <c r="D299" s="74">
        <v>0</v>
      </c>
      <c r="E299" s="69">
        <v>13.649999999999999</v>
      </c>
      <c r="F299" s="75">
        <f>ROUND(D299*E299,2)</f>
        <v>0</v>
      </c>
      <c r="G299" s="76"/>
      <c r="H299" s="69">
        <f t="shared" si="142"/>
        <v>0</v>
      </c>
      <c r="I299" s="69">
        <f t="shared" si="142"/>
        <v>13.65</v>
      </c>
      <c r="J299" s="69">
        <f>H299+I299</f>
        <v>13.65</v>
      </c>
      <c r="K299" s="69">
        <v>0</v>
      </c>
      <c r="L299" s="75">
        <f>SUM(J299:K299)</f>
        <v>13.65</v>
      </c>
      <c r="N299" s="69">
        <v>0</v>
      </c>
      <c r="O299" s="69">
        <v>13.649999999999999</v>
      </c>
      <c r="P299" s="69">
        <f>SUM(N299:O299)</f>
        <v>13.649999999999999</v>
      </c>
      <c r="Q299" s="63"/>
      <c r="R299" s="69">
        <f t="shared" si="143"/>
        <v>0</v>
      </c>
      <c r="S299" s="69">
        <f t="shared" si="143"/>
        <v>13.65</v>
      </c>
      <c r="T299" s="69">
        <f>R299+S299</f>
        <v>13.65</v>
      </c>
      <c r="U299" s="69">
        <f>ROUND(Z299*$H$2,2)/100</f>
        <v>0</v>
      </c>
      <c r="V299" s="77">
        <f>SUM(T299:U299)</f>
        <v>13.65</v>
      </c>
      <c r="X299" s="69">
        <v>0</v>
      </c>
      <c r="Y299" s="69">
        <v>13.65</v>
      </c>
      <c r="Z299" s="69">
        <v>13.65</v>
      </c>
      <c r="AA299" s="78"/>
      <c r="AB299" s="79">
        <f t="shared" si="121"/>
        <v>0</v>
      </c>
    </row>
    <row r="300" spans="1:28" x14ac:dyDescent="0.25">
      <c r="A300" s="71" t="s">
        <v>9053</v>
      </c>
      <c r="B300" s="72" t="s">
        <v>14035</v>
      </c>
      <c r="C300" s="73" t="s">
        <v>8808</v>
      </c>
      <c r="D300" s="74">
        <v>0</v>
      </c>
      <c r="E300" s="69">
        <v>10.91</v>
      </c>
      <c r="F300" s="75">
        <f>ROUND(D300*E300,2)</f>
        <v>0</v>
      </c>
      <c r="G300" s="76"/>
      <c r="H300" s="69">
        <f t="shared" si="142"/>
        <v>0</v>
      </c>
      <c r="I300" s="69">
        <f t="shared" si="142"/>
        <v>10.91</v>
      </c>
      <c r="J300" s="69">
        <f>H300+I300</f>
        <v>10.91</v>
      </c>
      <c r="K300" s="69">
        <v>0</v>
      </c>
      <c r="L300" s="75">
        <f>SUM(J300:K300)</f>
        <v>10.91</v>
      </c>
      <c r="N300" s="69">
        <v>0</v>
      </c>
      <c r="O300" s="69">
        <v>10.91</v>
      </c>
      <c r="P300" s="69">
        <f>SUM(N300:O300)</f>
        <v>10.91</v>
      </c>
      <c r="Q300" s="63"/>
      <c r="R300" s="69">
        <f t="shared" si="143"/>
        <v>0</v>
      </c>
      <c r="S300" s="69">
        <f t="shared" si="143"/>
        <v>10.92</v>
      </c>
      <c r="T300" s="69">
        <f>R300+S300</f>
        <v>10.92</v>
      </c>
      <c r="U300" s="69">
        <f>ROUND(Z300*$H$2,2)/100</f>
        <v>0</v>
      </c>
      <c r="V300" s="77">
        <f>SUM(T300:U300)</f>
        <v>10.92</v>
      </c>
      <c r="X300" s="69">
        <v>0</v>
      </c>
      <c r="Y300" s="69">
        <v>10.92</v>
      </c>
      <c r="Z300" s="69">
        <v>10.92</v>
      </c>
      <c r="AA300" s="78"/>
      <c r="AB300" s="79">
        <f t="shared" si="121"/>
        <v>-9.9999999999997868E-3</v>
      </c>
    </row>
    <row r="301" spans="1:28" x14ac:dyDescent="0.25">
      <c r="A301" s="65" t="s">
        <v>9054</v>
      </c>
      <c r="B301" s="66" t="s">
        <v>14036</v>
      </c>
      <c r="C301" s="67"/>
      <c r="D301" s="68"/>
      <c r="E301" s="69"/>
      <c r="F301" s="70"/>
      <c r="H301" s="69"/>
      <c r="I301" s="69"/>
      <c r="J301" s="69"/>
      <c r="K301" s="69"/>
      <c r="L301" s="75"/>
      <c r="N301" s="69"/>
      <c r="O301" s="69"/>
      <c r="P301" s="69"/>
      <c r="Q301" s="63"/>
      <c r="R301" s="69"/>
      <c r="S301" s="69"/>
      <c r="T301" s="69"/>
      <c r="U301" s="69"/>
      <c r="V301" s="77"/>
      <c r="X301" s="69"/>
      <c r="Y301" s="69"/>
      <c r="Z301" s="69"/>
      <c r="AA301" s="78"/>
      <c r="AB301" s="79">
        <f t="shared" si="121"/>
        <v>0</v>
      </c>
    </row>
    <row r="302" spans="1:28" x14ac:dyDescent="0.25">
      <c r="A302" s="71" t="s">
        <v>9055</v>
      </c>
      <c r="B302" s="72" t="s">
        <v>14037</v>
      </c>
      <c r="C302" s="73" t="s">
        <v>8780</v>
      </c>
      <c r="D302" s="74">
        <v>0</v>
      </c>
      <c r="E302" s="69">
        <v>38.269999999999996</v>
      </c>
      <c r="F302" s="75">
        <f t="shared" ref="F302:F307" si="144">ROUND(D302*E302,2)</f>
        <v>0</v>
      </c>
      <c r="G302" s="76"/>
      <c r="H302" s="69">
        <f t="shared" ref="H302:I307" si="145">ROUND(N302+(N302*$H$2/100),2)</f>
        <v>0</v>
      </c>
      <c r="I302" s="69">
        <f t="shared" si="145"/>
        <v>38.270000000000003</v>
      </c>
      <c r="J302" s="69">
        <f t="shared" ref="J302:J307" si="146">H302+I302</f>
        <v>38.270000000000003</v>
      </c>
      <c r="K302" s="69">
        <v>0</v>
      </c>
      <c r="L302" s="75">
        <f t="shared" ref="L302:L307" si="147">SUM(J302:K302)</f>
        <v>38.270000000000003</v>
      </c>
      <c r="N302" s="69">
        <v>0</v>
      </c>
      <c r="O302" s="69">
        <v>38.269999999999996</v>
      </c>
      <c r="P302" s="69">
        <f t="shared" ref="P302:P307" si="148">SUM(N302:O302)</f>
        <v>38.269999999999996</v>
      </c>
      <c r="Q302" s="63"/>
      <c r="R302" s="69">
        <f t="shared" ref="R302:S307" si="149">X302</f>
        <v>0</v>
      </c>
      <c r="S302" s="69">
        <f t="shared" si="149"/>
        <v>38.28</v>
      </c>
      <c r="T302" s="69">
        <f t="shared" ref="T302:T307" si="150">R302+S302</f>
        <v>38.28</v>
      </c>
      <c r="U302" s="69">
        <f t="shared" ref="U302:U307" si="151">ROUND(Z302*$H$2,2)/100</f>
        <v>0</v>
      </c>
      <c r="V302" s="77">
        <f t="shared" ref="V302:V307" si="152">SUM(T302:U302)</f>
        <v>38.28</v>
      </c>
      <c r="X302" s="69">
        <v>0</v>
      </c>
      <c r="Y302" s="69">
        <v>38.28</v>
      </c>
      <c r="Z302" s="69">
        <v>38.28</v>
      </c>
      <c r="AA302" s="78"/>
      <c r="AB302" s="79">
        <f t="shared" si="121"/>
        <v>-1.0000000000005116E-2</v>
      </c>
    </row>
    <row r="303" spans="1:28" x14ac:dyDescent="0.25">
      <c r="A303" s="71" t="s">
        <v>9056</v>
      </c>
      <c r="B303" s="72" t="s">
        <v>14038</v>
      </c>
      <c r="C303" s="73" t="s">
        <v>8780</v>
      </c>
      <c r="D303" s="74">
        <v>0</v>
      </c>
      <c r="E303" s="69">
        <v>8.19</v>
      </c>
      <c r="F303" s="75">
        <f t="shared" si="144"/>
        <v>0</v>
      </c>
      <c r="G303" s="76"/>
      <c r="H303" s="69">
        <f t="shared" si="145"/>
        <v>0</v>
      </c>
      <c r="I303" s="69">
        <f t="shared" si="145"/>
        <v>8.19</v>
      </c>
      <c r="J303" s="69">
        <f t="shared" si="146"/>
        <v>8.19</v>
      </c>
      <c r="K303" s="69">
        <v>0</v>
      </c>
      <c r="L303" s="75">
        <f t="shared" si="147"/>
        <v>8.19</v>
      </c>
      <c r="N303" s="69">
        <v>0</v>
      </c>
      <c r="O303" s="69">
        <v>8.19</v>
      </c>
      <c r="P303" s="69">
        <f t="shared" si="148"/>
        <v>8.19</v>
      </c>
      <c r="Q303" s="63"/>
      <c r="R303" s="69">
        <f t="shared" si="149"/>
        <v>0</v>
      </c>
      <c r="S303" s="69">
        <f t="shared" si="149"/>
        <v>8.19</v>
      </c>
      <c r="T303" s="69">
        <f t="shared" si="150"/>
        <v>8.19</v>
      </c>
      <c r="U303" s="69">
        <f t="shared" si="151"/>
        <v>0</v>
      </c>
      <c r="V303" s="77">
        <f t="shared" si="152"/>
        <v>8.19</v>
      </c>
      <c r="X303" s="69">
        <v>0</v>
      </c>
      <c r="Y303" s="69">
        <v>8.19</v>
      </c>
      <c r="Z303" s="69">
        <v>8.19</v>
      </c>
      <c r="AA303" s="78"/>
      <c r="AB303" s="79">
        <f t="shared" si="121"/>
        <v>0</v>
      </c>
    </row>
    <row r="304" spans="1:28" x14ac:dyDescent="0.25">
      <c r="A304" s="71" t="s">
        <v>9057</v>
      </c>
      <c r="B304" s="72" t="s">
        <v>14039</v>
      </c>
      <c r="C304" s="73" t="s">
        <v>8780</v>
      </c>
      <c r="D304" s="74">
        <v>0</v>
      </c>
      <c r="E304" s="69">
        <v>10.59</v>
      </c>
      <c r="F304" s="75">
        <f t="shared" si="144"/>
        <v>0</v>
      </c>
      <c r="G304" s="76"/>
      <c r="H304" s="69">
        <f t="shared" si="145"/>
        <v>0</v>
      </c>
      <c r="I304" s="69">
        <f t="shared" si="145"/>
        <v>10.59</v>
      </c>
      <c r="J304" s="69">
        <f t="shared" si="146"/>
        <v>10.59</v>
      </c>
      <c r="K304" s="69">
        <v>0</v>
      </c>
      <c r="L304" s="75">
        <f t="shared" si="147"/>
        <v>10.59</v>
      </c>
      <c r="N304" s="69">
        <v>0</v>
      </c>
      <c r="O304" s="69">
        <v>10.59</v>
      </c>
      <c r="P304" s="69">
        <f t="shared" si="148"/>
        <v>10.59</v>
      </c>
      <c r="Q304" s="63"/>
      <c r="R304" s="69">
        <f t="shared" si="149"/>
        <v>0</v>
      </c>
      <c r="S304" s="69">
        <f t="shared" si="149"/>
        <v>10.59</v>
      </c>
      <c r="T304" s="69">
        <f t="shared" si="150"/>
        <v>10.59</v>
      </c>
      <c r="U304" s="69">
        <f t="shared" si="151"/>
        <v>0</v>
      </c>
      <c r="V304" s="77">
        <f t="shared" si="152"/>
        <v>10.59</v>
      </c>
      <c r="X304" s="69">
        <v>0</v>
      </c>
      <c r="Y304" s="69">
        <v>10.59</v>
      </c>
      <c r="Z304" s="69">
        <v>10.59</v>
      </c>
      <c r="AA304" s="78"/>
      <c r="AB304" s="79">
        <f t="shared" si="121"/>
        <v>0</v>
      </c>
    </row>
    <row r="305" spans="1:28" x14ac:dyDescent="0.25">
      <c r="A305" s="71" t="s">
        <v>9058</v>
      </c>
      <c r="B305" s="72" t="s">
        <v>14040</v>
      </c>
      <c r="C305" s="73" t="s">
        <v>8780</v>
      </c>
      <c r="D305" s="74">
        <v>0</v>
      </c>
      <c r="E305" s="69">
        <v>18.149999999999999</v>
      </c>
      <c r="F305" s="75">
        <f t="shared" si="144"/>
        <v>0</v>
      </c>
      <c r="G305" s="76"/>
      <c r="H305" s="69">
        <f t="shared" si="145"/>
        <v>0</v>
      </c>
      <c r="I305" s="69">
        <f t="shared" si="145"/>
        <v>18.149999999999999</v>
      </c>
      <c r="J305" s="69">
        <f t="shared" si="146"/>
        <v>18.149999999999999</v>
      </c>
      <c r="K305" s="69">
        <v>0</v>
      </c>
      <c r="L305" s="75">
        <f t="shared" si="147"/>
        <v>18.149999999999999</v>
      </c>
      <c r="N305" s="69">
        <v>0</v>
      </c>
      <c r="O305" s="69">
        <v>18.149999999999999</v>
      </c>
      <c r="P305" s="69">
        <f t="shared" si="148"/>
        <v>18.149999999999999</v>
      </c>
      <c r="Q305" s="63"/>
      <c r="R305" s="69">
        <f t="shared" si="149"/>
        <v>0</v>
      </c>
      <c r="S305" s="69">
        <f t="shared" si="149"/>
        <v>18.149999999999999</v>
      </c>
      <c r="T305" s="69">
        <f t="shared" si="150"/>
        <v>18.149999999999999</v>
      </c>
      <c r="U305" s="69">
        <f t="shared" si="151"/>
        <v>0</v>
      </c>
      <c r="V305" s="77">
        <f t="shared" si="152"/>
        <v>18.149999999999999</v>
      </c>
      <c r="X305" s="69">
        <v>0</v>
      </c>
      <c r="Y305" s="69">
        <v>18.149999999999999</v>
      </c>
      <c r="Z305" s="69">
        <v>18.149999999999999</v>
      </c>
      <c r="AA305" s="78"/>
      <c r="AB305" s="79">
        <f t="shared" si="121"/>
        <v>0</v>
      </c>
    </row>
    <row r="306" spans="1:28" x14ac:dyDescent="0.25">
      <c r="A306" s="71" t="s">
        <v>9059</v>
      </c>
      <c r="B306" s="72" t="s">
        <v>14041</v>
      </c>
      <c r="C306" s="73" t="s">
        <v>8808</v>
      </c>
      <c r="D306" s="74">
        <v>0</v>
      </c>
      <c r="E306" s="69">
        <v>9.07</v>
      </c>
      <c r="F306" s="75">
        <f t="shared" si="144"/>
        <v>0</v>
      </c>
      <c r="G306" s="76"/>
      <c r="H306" s="69">
        <f t="shared" si="145"/>
        <v>0</v>
      </c>
      <c r="I306" s="69">
        <f t="shared" si="145"/>
        <v>9.07</v>
      </c>
      <c r="J306" s="69">
        <f t="shared" si="146"/>
        <v>9.07</v>
      </c>
      <c r="K306" s="69">
        <v>0</v>
      </c>
      <c r="L306" s="75">
        <f t="shared" si="147"/>
        <v>9.07</v>
      </c>
      <c r="N306" s="69">
        <v>0</v>
      </c>
      <c r="O306" s="69">
        <v>9.07</v>
      </c>
      <c r="P306" s="69">
        <f t="shared" si="148"/>
        <v>9.07</v>
      </c>
      <c r="Q306" s="63"/>
      <c r="R306" s="69">
        <f t="shared" si="149"/>
        <v>0</v>
      </c>
      <c r="S306" s="69">
        <f t="shared" si="149"/>
        <v>9.07</v>
      </c>
      <c r="T306" s="69">
        <f t="shared" si="150"/>
        <v>9.07</v>
      </c>
      <c r="U306" s="69">
        <f t="shared" si="151"/>
        <v>0</v>
      </c>
      <c r="V306" s="77">
        <f t="shared" si="152"/>
        <v>9.07</v>
      </c>
      <c r="X306" s="69">
        <v>0</v>
      </c>
      <c r="Y306" s="69">
        <v>9.07</v>
      </c>
      <c r="Z306" s="69">
        <v>9.07</v>
      </c>
      <c r="AA306" s="78"/>
      <c r="AB306" s="79">
        <f t="shared" si="121"/>
        <v>0</v>
      </c>
    </row>
    <row r="307" spans="1:28" x14ac:dyDescent="0.25">
      <c r="A307" s="71" t="s">
        <v>9060</v>
      </c>
      <c r="B307" s="72" t="s">
        <v>14042</v>
      </c>
      <c r="C307" s="73" t="s">
        <v>8808</v>
      </c>
      <c r="D307" s="74">
        <v>0</v>
      </c>
      <c r="E307" s="69">
        <v>2.04</v>
      </c>
      <c r="F307" s="75">
        <f t="shared" si="144"/>
        <v>0</v>
      </c>
      <c r="G307" s="76"/>
      <c r="H307" s="69">
        <f t="shared" si="145"/>
        <v>0</v>
      </c>
      <c r="I307" s="69">
        <f t="shared" si="145"/>
        <v>2.04</v>
      </c>
      <c r="J307" s="69">
        <f t="shared" si="146"/>
        <v>2.04</v>
      </c>
      <c r="K307" s="69">
        <v>0</v>
      </c>
      <c r="L307" s="75">
        <f t="shared" si="147"/>
        <v>2.04</v>
      </c>
      <c r="N307" s="69">
        <v>0</v>
      </c>
      <c r="O307" s="69">
        <v>2.04</v>
      </c>
      <c r="P307" s="69">
        <f t="shared" si="148"/>
        <v>2.04</v>
      </c>
      <c r="Q307" s="63"/>
      <c r="R307" s="69">
        <f t="shared" si="149"/>
        <v>0</v>
      </c>
      <c r="S307" s="69">
        <f t="shared" si="149"/>
        <v>2.0499999999999998</v>
      </c>
      <c r="T307" s="69">
        <f t="shared" si="150"/>
        <v>2.0499999999999998</v>
      </c>
      <c r="U307" s="69">
        <f t="shared" si="151"/>
        <v>0</v>
      </c>
      <c r="V307" s="77">
        <f t="shared" si="152"/>
        <v>2.0499999999999998</v>
      </c>
      <c r="X307" s="69">
        <v>0</v>
      </c>
      <c r="Y307" s="69">
        <v>2.0499999999999998</v>
      </c>
      <c r="Z307" s="69">
        <v>2.0499999999999998</v>
      </c>
      <c r="AA307" s="78"/>
      <c r="AB307" s="79">
        <f t="shared" si="121"/>
        <v>-9.9999999999997868E-3</v>
      </c>
    </row>
    <row r="308" spans="1:28" x14ac:dyDescent="0.25">
      <c r="A308" s="65" t="s">
        <v>9061</v>
      </c>
      <c r="B308" s="66" t="s">
        <v>14043</v>
      </c>
      <c r="C308" s="67"/>
      <c r="D308" s="68"/>
      <c r="E308" s="69"/>
      <c r="F308" s="70"/>
      <c r="H308" s="69"/>
      <c r="I308" s="69"/>
      <c r="J308" s="69"/>
      <c r="K308" s="69"/>
      <c r="L308" s="75"/>
      <c r="N308" s="69"/>
      <c r="O308" s="69"/>
      <c r="P308" s="69"/>
      <c r="Q308" s="63"/>
      <c r="R308" s="69"/>
      <c r="S308" s="69"/>
      <c r="T308" s="69"/>
      <c r="U308" s="69"/>
      <c r="V308" s="77"/>
      <c r="X308" s="69"/>
      <c r="Y308" s="69"/>
      <c r="Z308" s="69"/>
      <c r="AA308" s="78"/>
      <c r="AB308" s="79">
        <f t="shared" si="121"/>
        <v>0</v>
      </c>
    </row>
    <row r="309" spans="1:28" x14ac:dyDescent="0.25">
      <c r="A309" s="71" t="s">
        <v>9062</v>
      </c>
      <c r="B309" s="72" t="s">
        <v>14044</v>
      </c>
      <c r="C309" s="73" t="s">
        <v>8780</v>
      </c>
      <c r="D309" s="74">
        <v>0</v>
      </c>
      <c r="E309" s="69">
        <v>38.269999999999996</v>
      </c>
      <c r="F309" s="75">
        <f>ROUND(D309*E309,2)</f>
        <v>0</v>
      </c>
      <c r="G309" s="76"/>
      <c r="H309" s="69">
        <f t="shared" ref="H309:I313" si="153">ROUND(N309+(N309*$H$2/100),2)</f>
        <v>0</v>
      </c>
      <c r="I309" s="69">
        <f t="shared" si="153"/>
        <v>38.270000000000003</v>
      </c>
      <c r="J309" s="69">
        <f>H309+I309</f>
        <v>38.270000000000003</v>
      </c>
      <c r="K309" s="69">
        <v>0</v>
      </c>
      <c r="L309" s="75">
        <f>SUM(J309:K309)</f>
        <v>38.270000000000003</v>
      </c>
      <c r="N309" s="69">
        <v>0</v>
      </c>
      <c r="O309" s="69">
        <v>38.269999999999996</v>
      </c>
      <c r="P309" s="69">
        <f>SUM(N309:O309)</f>
        <v>38.269999999999996</v>
      </c>
      <c r="Q309" s="63"/>
      <c r="R309" s="69">
        <f t="shared" ref="R309:S313" si="154">X309</f>
        <v>0</v>
      </c>
      <c r="S309" s="69">
        <f t="shared" si="154"/>
        <v>38.28</v>
      </c>
      <c r="T309" s="69">
        <f>R309+S309</f>
        <v>38.28</v>
      </c>
      <c r="U309" s="69">
        <f>ROUND(Z309*$H$2,2)/100</f>
        <v>0</v>
      </c>
      <c r="V309" s="77">
        <f>SUM(T309:U309)</f>
        <v>38.28</v>
      </c>
      <c r="X309" s="69">
        <v>0</v>
      </c>
      <c r="Y309" s="69">
        <v>38.28</v>
      </c>
      <c r="Z309" s="69">
        <v>38.28</v>
      </c>
      <c r="AA309" s="78"/>
      <c r="AB309" s="79">
        <f t="shared" si="121"/>
        <v>-1.0000000000005116E-2</v>
      </c>
    </row>
    <row r="310" spans="1:28" x14ac:dyDescent="0.25">
      <c r="A310" s="71" t="s">
        <v>9063</v>
      </c>
      <c r="B310" s="72" t="s">
        <v>14045</v>
      </c>
      <c r="C310" s="73" t="s">
        <v>8780</v>
      </c>
      <c r="D310" s="74">
        <v>0</v>
      </c>
      <c r="E310" s="69">
        <v>3.04</v>
      </c>
      <c r="F310" s="75">
        <f>ROUND(D310*E310,2)</f>
        <v>0</v>
      </c>
      <c r="G310" s="76"/>
      <c r="H310" s="69">
        <f t="shared" si="153"/>
        <v>0</v>
      </c>
      <c r="I310" s="69">
        <f t="shared" si="153"/>
        <v>3.04</v>
      </c>
      <c r="J310" s="69">
        <f>H310+I310</f>
        <v>3.04</v>
      </c>
      <c r="K310" s="69">
        <v>0</v>
      </c>
      <c r="L310" s="75">
        <f>SUM(J310:K310)</f>
        <v>3.04</v>
      </c>
      <c r="N310" s="69">
        <v>0</v>
      </c>
      <c r="O310" s="69">
        <v>3.04</v>
      </c>
      <c r="P310" s="69">
        <f>SUM(N310:O310)</f>
        <v>3.04</v>
      </c>
      <c r="Q310" s="63"/>
      <c r="R310" s="69">
        <f t="shared" si="154"/>
        <v>0</v>
      </c>
      <c r="S310" s="69">
        <f t="shared" si="154"/>
        <v>3.03</v>
      </c>
      <c r="T310" s="69">
        <f>R310+S310</f>
        <v>3.03</v>
      </c>
      <c r="U310" s="69">
        <f>ROUND(Z310*$H$2,2)/100</f>
        <v>0</v>
      </c>
      <c r="V310" s="77">
        <f>SUM(T310:U310)</f>
        <v>3.03</v>
      </c>
      <c r="X310" s="69">
        <v>0</v>
      </c>
      <c r="Y310" s="69">
        <v>3.03</v>
      </c>
      <c r="Z310" s="69">
        <v>3.03</v>
      </c>
      <c r="AA310" s="78"/>
      <c r="AB310" s="79">
        <f t="shared" si="121"/>
        <v>1.0000000000000231E-2</v>
      </c>
    </row>
    <row r="311" spans="1:28" x14ac:dyDescent="0.25">
      <c r="A311" s="71" t="s">
        <v>9064</v>
      </c>
      <c r="B311" s="72" t="s">
        <v>14046</v>
      </c>
      <c r="C311" s="73" t="s">
        <v>8808</v>
      </c>
      <c r="D311" s="74">
        <v>0</v>
      </c>
      <c r="E311" s="69">
        <v>2.8</v>
      </c>
      <c r="F311" s="75">
        <f>ROUND(D311*E311,2)</f>
        <v>0</v>
      </c>
      <c r="G311" s="76"/>
      <c r="H311" s="69">
        <f t="shared" si="153"/>
        <v>0</v>
      </c>
      <c r="I311" s="69">
        <f t="shared" si="153"/>
        <v>2.8</v>
      </c>
      <c r="J311" s="69">
        <f>H311+I311</f>
        <v>2.8</v>
      </c>
      <c r="K311" s="69">
        <v>0</v>
      </c>
      <c r="L311" s="75">
        <f>SUM(J311:K311)</f>
        <v>2.8</v>
      </c>
      <c r="N311" s="69">
        <v>0</v>
      </c>
      <c r="O311" s="69">
        <v>2.8</v>
      </c>
      <c r="P311" s="69">
        <f>SUM(N311:O311)</f>
        <v>2.8</v>
      </c>
      <c r="Q311" s="63"/>
      <c r="R311" s="69">
        <f t="shared" si="154"/>
        <v>0</v>
      </c>
      <c r="S311" s="69">
        <f t="shared" si="154"/>
        <v>2.81</v>
      </c>
      <c r="T311" s="69">
        <f>R311+S311</f>
        <v>2.81</v>
      </c>
      <c r="U311" s="69">
        <f>ROUND(Z311*$H$2,2)/100</f>
        <v>0</v>
      </c>
      <c r="V311" s="77">
        <f>SUM(T311:U311)</f>
        <v>2.81</v>
      </c>
      <c r="X311" s="69">
        <v>0</v>
      </c>
      <c r="Y311" s="69">
        <v>2.81</v>
      </c>
      <c r="Z311" s="69">
        <v>2.81</v>
      </c>
      <c r="AA311" s="78"/>
      <c r="AB311" s="79">
        <f t="shared" si="121"/>
        <v>-1.0000000000000231E-2</v>
      </c>
    </row>
    <row r="312" spans="1:28" ht="22.5" x14ac:dyDescent="0.25">
      <c r="A312" s="71" t="s">
        <v>9065</v>
      </c>
      <c r="B312" s="72" t="s">
        <v>14047</v>
      </c>
      <c r="C312" s="73" t="s">
        <v>8808</v>
      </c>
      <c r="D312" s="74">
        <v>0</v>
      </c>
      <c r="E312" s="69">
        <v>0.67</v>
      </c>
      <c r="F312" s="75">
        <f>ROUND(D312*E312,2)</f>
        <v>0</v>
      </c>
      <c r="G312" s="76"/>
      <c r="H312" s="69">
        <f t="shared" si="153"/>
        <v>0</v>
      </c>
      <c r="I312" s="69">
        <f t="shared" si="153"/>
        <v>0.67</v>
      </c>
      <c r="J312" s="69">
        <f>H312+I312</f>
        <v>0.67</v>
      </c>
      <c r="K312" s="69">
        <v>0</v>
      </c>
      <c r="L312" s="75">
        <f>SUM(J312:K312)</f>
        <v>0.67</v>
      </c>
      <c r="N312" s="69">
        <v>0</v>
      </c>
      <c r="O312" s="69">
        <v>0.67</v>
      </c>
      <c r="P312" s="69">
        <f>SUM(N312:O312)</f>
        <v>0.67</v>
      </c>
      <c r="Q312" s="63"/>
      <c r="R312" s="69">
        <f t="shared" si="154"/>
        <v>0</v>
      </c>
      <c r="S312" s="69">
        <f t="shared" si="154"/>
        <v>0.68</v>
      </c>
      <c r="T312" s="69">
        <f>R312+S312</f>
        <v>0.68</v>
      </c>
      <c r="U312" s="69">
        <f>ROUND(Z312*$H$2,2)/100</f>
        <v>0</v>
      </c>
      <c r="V312" s="77">
        <f>SUM(T312:U312)</f>
        <v>0.68</v>
      </c>
      <c r="X312" s="69">
        <v>0</v>
      </c>
      <c r="Y312" s="69">
        <v>0.68</v>
      </c>
      <c r="Z312" s="69">
        <v>0.68</v>
      </c>
      <c r="AA312" s="78"/>
      <c r="AB312" s="79">
        <f t="shared" si="121"/>
        <v>-1.0000000000000009E-2</v>
      </c>
    </row>
    <row r="313" spans="1:28" x14ac:dyDescent="0.25">
      <c r="A313" s="71" t="s">
        <v>9066</v>
      </c>
      <c r="B313" s="72" t="s">
        <v>14048</v>
      </c>
      <c r="C313" s="73" t="s">
        <v>8780</v>
      </c>
      <c r="D313" s="74">
        <v>0</v>
      </c>
      <c r="E313" s="69">
        <v>33.290000000000006</v>
      </c>
      <c r="F313" s="75">
        <f>ROUND(D313*E313,2)</f>
        <v>0</v>
      </c>
      <c r="G313" s="76"/>
      <c r="H313" s="69">
        <f t="shared" si="153"/>
        <v>0</v>
      </c>
      <c r="I313" s="69">
        <f t="shared" si="153"/>
        <v>33.29</v>
      </c>
      <c r="J313" s="69">
        <f>H313+I313</f>
        <v>33.29</v>
      </c>
      <c r="K313" s="69">
        <v>0</v>
      </c>
      <c r="L313" s="75">
        <f>SUM(J313:K313)</f>
        <v>33.29</v>
      </c>
      <c r="N313" s="69">
        <v>0</v>
      </c>
      <c r="O313" s="69">
        <v>33.290000000000006</v>
      </c>
      <c r="P313" s="69">
        <f>SUM(N313:O313)</f>
        <v>33.290000000000006</v>
      </c>
      <c r="Q313" s="63"/>
      <c r="R313" s="69">
        <f t="shared" si="154"/>
        <v>0</v>
      </c>
      <c r="S313" s="69">
        <f t="shared" si="154"/>
        <v>33.29</v>
      </c>
      <c r="T313" s="69">
        <f>R313+S313</f>
        <v>33.29</v>
      </c>
      <c r="U313" s="69">
        <f>ROUND(Z313*$H$2,2)/100</f>
        <v>0</v>
      </c>
      <c r="V313" s="77">
        <f>SUM(T313:U313)</f>
        <v>33.29</v>
      </c>
      <c r="X313" s="69">
        <v>0</v>
      </c>
      <c r="Y313" s="69">
        <v>33.29</v>
      </c>
      <c r="Z313" s="69">
        <v>33.29</v>
      </c>
      <c r="AA313" s="78"/>
      <c r="AB313" s="79">
        <f t="shared" si="121"/>
        <v>0</v>
      </c>
    </row>
    <row r="314" spans="1:28" x14ac:dyDescent="0.25">
      <c r="A314" s="65" t="s">
        <v>9067</v>
      </c>
      <c r="B314" s="66" t="s">
        <v>14049</v>
      </c>
      <c r="C314" s="67"/>
      <c r="D314" s="68"/>
      <c r="E314" s="69"/>
      <c r="F314" s="70"/>
      <c r="H314" s="69"/>
      <c r="I314" s="69"/>
      <c r="J314" s="69"/>
      <c r="K314" s="69"/>
      <c r="L314" s="75"/>
      <c r="N314" s="69"/>
      <c r="O314" s="69"/>
      <c r="P314" s="69"/>
      <c r="Q314" s="63"/>
      <c r="R314" s="69"/>
      <c r="S314" s="69"/>
      <c r="T314" s="69"/>
      <c r="U314" s="69"/>
      <c r="V314" s="77"/>
      <c r="X314" s="69"/>
      <c r="Y314" s="69"/>
      <c r="Z314" s="69"/>
      <c r="AA314" s="78"/>
      <c r="AB314" s="79">
        <f t="shared" si="121"/>
        <v>0</v>
      </c>
    </row>
    <row r="315" spans="1:28" x14ac:dyDescent="0.25">
      <c r="A315" s="71" t="s">
        <v>9068</v>
      </c>
      <c r="B315" s="72" t="s">
        <v>14050</v>
      </c>
      <c r="C315" s="73" t="s">
        <v>8780</v>
      </c>
      <c r="D315" s="74">
        <v>0</v>
      </c>
      <c r="E315" s="69">
        <v>8.4699999999999989</v>
      </c>
      <c r="F315" s="75">
        <f>ROUND(D315*E315,2)</f>
        <v>0</v>
      </c>
      <c r="G315" s="76"/>
      <c r="H315" s="69">
        <f t="shared" ref="H315:I317" si="155">ROUND(N315+(N315*$H$2/100),2)</f>
        <v>0</v>
      </c>
      <c r="I315" s="69">
        <f t="shared" si="155"/>
        <v>8.4700000000000006</v>
      </c>
      <c r="J315" s="69">
        <f>H315+I315</f>
        <v>8.4700000000000006</v>
      </c>
      <c r="K315" s="69">
        <v>0</v>
      </c>
      <c r="L315" s="75">
        <f>SUM(J315:K315)</f>
        <v>8.4700000000000006</v>
      </c>
      <c r="N315" s="69">
        <v>0</v>
      </c>
      <c r="O315" s="69">
        <v>8.4699999999999989</v>
      </c>
      <c r="P315" s="69">
        <f>SUM(N315:O315)</f>
        <v>8.4699999999999989</v>
      </c>
      <c r="Q315" s="63"/>
      <c r="R315" s="69">
        <f t="shared" ref="R315:S317" si="156">X315</f>
        <v>0</v>
      </c>
      <c r="S315" s="69">
        <f t="shared" si="156"/>
        <v>8.4700000000000006</v>
      </c>
      <c r="T315" s="69">
        <f>R315+S315</f>
        <v>8.4700000000000006</v>
      </c>
      <c r="U315" s="69">
        <f>ROUND(Z315*$H$2,2)/100</f>
        <v>0</v>
      </c>
      <c r="V315" s="77">
        <f>SUM(T315:U315)</f>
        <v>8.4700000000000006</v>
      </c>
      <c r="X315" s="69">
        <v>0</v>
      </c>
      <c r="Y315" s="69">
        <v>8.4700000000000006</v>
      </c>
      <c r="Z315" s="69">
        <v>8.4700000000000006</v>
      </c>
      <c r="AA315" s="78"/>
      <c r="AB315" s="79">
        <f t="shared" si="121"/>
        <v>0</v>
      </c>
    </row>
    <row r="316" spans="1:28" x14ac:dyDescent="0.25">
      <c r="A316" s="71" t="s">
        <v>9069</v>
      </c>
      <c r="B316" s="72" t="s">
        <v>14051</v>
      </c>
      <c r="C316" s="73" t="s">
        <v>8780</v>
      </c>
      <c r="D316" s="74">
        <v>0</v>
      </c>
      <c r="E316" s="69">
        <v>4.54</v>
      </c>
      <c r="F316" s="75">
        <f>ROUND(D316*E316,2)</f>
        <v>0</v>
      </c>
      <c r="G316" s="76"/>
      <c r="H316" s="69">
        <f t="shared" si="155"/>
        <v>0</v>
      </c>
      <c r="I316" s="69">
        <f t="shared" si="155"/>
        <v>4.54</v>
      </c>
      <c r="J316" s="69">
        <f>H316+I316</f>
        <v>4.54</v>
      </c>
      <c r="K316" s="69">
        <v>0</v>
      </c>
      <c r="L316" s="75">
        <f>SUM(J316:K316)</f>
        <v>4.54</v>
      </c>
      <c r="N316" s="69">
        <v>0</v>
      </c>
      <c r="O316" s="69">
        <v>4.54</v>
      </c>
      <c r="P316" s="69">
        <f>SUM(N316:O316)</f>
        <v>4.54</v>
      </c>
      <c r="Q316" s="63"/>
      <c r="R316" s="69">
        <f t="shared" si="156"/>
        <v>0</v>
      </c>
      <c r="S316" s="69">
        <f t="shared" si="156"/>
        <v>4.54</v>
      </c>
      <c r="T316" s="69">
        <f>R316+S316</f>
        <v>4.54</v>
      </c>
      <c r="U316" s="69">
        <f>ROUND(Z316*$H$2,2)/100</f>
        <v>0</v>
      </c>
      <c r="V316" s="77">
        <f>SUM(T316:U316)</f>
        <v>4.54</v>
      </c>
      <c r="X316" s="69">
        <v>0</v>
      </c>
      <c r="Y316" s="69">
        <v>4.54</v>
      </c>
      <c r="Z316" s="69">
        <v>4.54</v>
      </c>
      <c r="AA316" s="78"/>
      <c r="AB316" s="79">
        <f t="shared" si="121"/>
        <v>0</v>
      </c>
    </row>
    <row r="317" spans="1:28" x14ac:dyDescent="0.25">
      <c r="A317" s="71" t="s">
        <v>9070</v>
      </c>
      <c r="B317" s="72" t="s">
        <v>14052</v>
      </c>
      <c r="C317" s="73" t="s">
        <v>8780</v>
      </c>
      <c r="D317" s="74">
        <v>0</v>
      </c>
      <c r="E317" s="69">
        <v>3.41</v>
      </c>
      <c r="F317" s="75">
        <f>ROUND(D317*E317,2)</f>
        <v>0</v>
      </c>
      <c r="G317" s="76"/>
      <c r="H317" s="69">
        <f t="shared" si="155"/>
        <v>0</v>
      </c>
      <c r="I317" s="69">
        <f t="shared" si="155"/>
        <v>3.41</v>
      </c>
      <c r="J317" s="69">
        <f>H317+I317</f>
        <v>3.41</v>
      </c>
      <c r="K317" s="69">
        <v>0</v>
      </c>
      <c r="L317" s="75">
        <f>SUM(J317:K317)</f>
        <v>3.41</v>
      </c>
      <c r="N317" s="69">
        <v>0</v>
      </c>
      <c r="O317" s="69">
        <v>3.41</v>
      </c>
      <c r="P317" s="69">
        <f>SUM(N317:O317)</f>
        <v>3.41</v>
      </c>
      <c r="Q317" s="63"/>
      <c r="R317" s="69">
        <f t="shared" si="156"/>
        <v>0</v>
      </c>
      <c r="S317" s="69">
        <f t="shared" si="156"/>
        <v>3.41</v>
      </c>
      <c r="T317" s="69">
        <f>R317+S317</f>
        <v>3.41</v>
      </c>
      <c r="U317" s="69">
        <f>ROUND(Z317*$H$2,2)/100</f>
        <v>0</v>
      </c>
      <c r="V317" s="77">
        <f>SUM(T317:U317)</f>
        <v>3.41</v>
      </c>
      <c r="X317" s="69">
        <v>0</v>
      </c>
      <c r="Y317" s="69">
        <v>3.41</v>
      </c>
      <c r="Z317" s="69">
        <v>3.41</v>
      </c>
      <c r="AA317" s="78"/>
      <c r="AB317" s="79">
        <f t="shared" si="121"/>
        <v>0</v>
      </c>
    </row>
    <row r="318" spans="1:28" x14ac:dyDescent="0.25">
      <c r="A318" s="65" t="s">
        <v>9071</v>
      </c>
      <c r="B318" s="66" t="s">
        <v>14053</v>
      </c>
      <c r="C318" s="67"/>
      <c r="D318" s="68"/>
      <c r="E318" s="69"/>
      <c r="F318" s="70"/>
      <c r="H318" s="69"/>
      <c r="I318" s="69"/>
      <c r="J318" s="69"/>
      <c r="K318" s="69"/>
      <c r="L318" s="75"/>
      <c r="N318" s="69"/>
      <c r="O318" s="69"/>
      <c r="P318" s="69"/>
      <c r="Q318" s="63"/>
      <c r="R318" s="69"/>
      <c r="S318" s="69"/>
      <c r="T318" s="69"/>
      <c r="U318" s="69"/>
      <c r="V318" s="77"/>
      <c r="X318" s="69"/>
      <c r="Y318" s="69"/>
      <c r="Z318" s="69"/>
      <c r="AA318" s="78"/>
      <c r="AB318" s="79">
        <f t="shared" si="121"/>
        <v>0</v>
      </c>
    </row>
    <row r="319" spans="1:28" ht="22.5" x14ac:dyDescent="0.25">
      <c r="A319" s="71" t="s">
        <v>9072</v>
      </c>
      <c r="B319" s="72" t="s">
        <v>14054</v>
      </c>
      <c r="C319" s="73" t="s">
        <v>8753</v>
      </c>
      <c r="D319" s="74">
        <v>0</v>
      </c>
      <c r="E319" s="69">
        <v>15.14</v>
      </c>
      <c r="F319" s="75">
        <f>ROUND(D319*E319,2)</f>
        <v>0</v>
      </c>
      <c r="G319" s="76"/>
      <c r="H319" s="69">
        <f t="shared" ref="H319:I323" si="157">ROUND(N319+(N319*$H$2/100),2)</f>
        <v>0</v>
      </c>
      <c r="I319" s="69">
        <f t="shared" si="157"/>
        <v>15.14</v>
      </c>
      <c r="J319" s="69">
        <f>H319+I319</f>
        <v>15.14</v>
      </c>
      <c r="K319" s="69">
        <v>0</v>
      </c>
      <c r="L319" s="75">
        <f>SUM(J319:K319)</f>
        <v>15.14</v>
      </c>
      <c r="N319" s="69">
        <v>0</v>
      </c>
      <c r="O319" s="69">
        <v>15.14</v>
      </c>
      <c r="P319" s="69">
        <f>SUM(N319:O319)</f>
        <v>15.14</v>
      </c>
      <c r="Q319" s="63"/>
      <c r="R319" s="69">
        <f t="shared" ref="R319:S323" si="158">X319</f>
        <v>0</v>
      </c>
      <c r="S319" s="69">
        <f t="shared" si="158"/>
        <v>15.14</v>
      </c>
      <c r="T319" s="69">
        <f>R319+S319</f>
        <v>15.14</v>
      </c>
      <c r="U319" s="69">
        <f>ROUND(Z319*$H$2,2)/100</f>
        <v>0</v>
      </c>
      <c r="V319" s="77">
        <f>SUM(T319:U319)</f>
        <v>15.14</v>
      </c>
      <c r="X319" s="69">
        <v>0</v>
      </c>
      <c r="Y319" s="69">
        <v>15.14</v>
      </c>
      <c r="Z319" s="69">
        <v>15.14</v>
      </c>
      <c r="AA319" s="78"/>
      <c r="AB319" s="79">
        <f t="shared" si="121"/>
        <v>0</v>
      </c>
    </row>
    <row r="320" spans="1:28" ht="22.5" x14ac:dyDescent="0.25">
      <c r="A320" s="71" t="s">
        <v>9073</v>
      </c>
      <c r="B320" s="72" t="s">
        <v>14055</v>
      </c>
      <c r="C320" s="73" t="s">
        <v>8808</v>
      </c>
      <c r="D320" s="74">
        <v>0</v>
      </c>
      <c r="E320" s="69">
        <v>1.17</v>
      </c>
      <c r="F320" s="75">
        <f>ROUND(D320*E320,2)</f>
        <v>0</v>
      </c>
      <c r="G320" s="76"/>
      <c r="H320" s="69">
        <f t="shared" si="157"/>
        <v>0</v>
      </c>
      <c r="I320" s="69">
        <f t="shared" si="157"/>
        <v>1.17</v>
      </c>
      <c r="J320" s="69">
        <f>H320+I320</f>
        <v>1.17</v>
      </c>
      <c r="K320" s="69">
        <v>0</v>
      </c>
      <c r="L320" s="75">
        <f>SUM(J320:K320)</f>
        <v>1.17</v>
      </c>
      <c r="N320" s="69">
        <v>0</v>
      </c>
      <c r="O320" s="69">
        <v>1.17</v>
      </c>
      <c r="P320" s="69">
        <f>SUM(N320:O320)</f>
        <v>1.17</v>
      </c>
      <c r="Q320" s="63"/>
      <c r="R320" s="69">
        <f t="shared" si="158"/>
        <v>0</v>
      </c>
      <c r="S320" s="69">
        <f t="shared" si="158"/>
        <v>1.17</v>
      </c>
      <c r="T320" s="69">
        <f>R320+S320</f>
        <v>1.17</v>
      </c>
      <c r="U320" s="69">
        <f>ROUND(Z320*$H$2,2)/100</f>
        <v>0</v>
      </c>
      <c r="V320" s="77">
        <f>SUM(T320:U320)</f>
        <v>1.17</v>
      </c>
      <c r="X320" s="69">
        <v>0</v>
      </c>
      <c r="Y320" s="69">
        <v>1.17</v>
      </c>
      <c r="Z320" s="69">
        <v>1.17</v>
      </c>
      <c r="AA320" s="78"/>
      <c r="AB320" s="79">
        <f t="shared" si="121"/>
        <v>0</v>
      </c>
    </row>
    <row r="321" spans="1:28" ht="22.5" x14ac:dyDescent="0.25">
      <c r="A321" s="71" t="s">
        <v>9074</v>
      </c>
      <c r="B321" s="72" t="s">
        <v>14056</v>
      </c>
      <c r="C321" s="73" t="s">
        <v>8808</v>
      </c>
      <c r="D321" s="74">
        <v>0</v>
      </c>
      <c r="E321" s="69">
        <v>9.07</v>
      </c>
      <c r="F321" s="75">
        <f>ROUND(D321*E321,2)</f>
        <v>0</v>
      </c>
      <c r="G321" s="76"/>
      <c r="H321" s="69">
        <f t="shared" si="157"/>
        <v>0</v>
      </c>
      <c r="I321" s="69">
        <f t="shared" si="157"/>
        <v>9.07</v>
      </c>
      <c r="J321" s="69">
        <f>H321+I321</f>
        <v>9.07</v>
      </c>
      <c r="K321" s="69">
        <v>0</v>
      </c>
      <c r="L321" s="75">
        <f>SUM(J321:K321)</f>
        <v>9.07</v>
      </c>
      <c r="N321" s="69">
        <v>0</v>
      </c>
      <c r="O321" s="69">
        <v>9.07</v>
      </c>
      <c r="P321" s="69">
        <f>SUM(N321:O321)</f>
        <v>9.07</v>
      </c>
      <c r="Q321" s="63"/>
      <c r="R321" s="69">
        <f t="shared" si="158"/>
        <v>0</v>
      </c>
      <c r="S321" s="69">
        <f t="shared" si="158"/>
        <v>9.07</v>
      </c>
      <c r="T321" s="69">
        <f>R321+S321</f>
        <v>9.07</v>
      </c>
      <c r="U321" s="69">
        <f>ROUND(Z321*$H$2,2)/100</f>
        <v>0</v>
      </c>
      <c r="V321" s="77">
        <f>SUM(T321:U321)</f>
        <v>9.07</v>
      </c>
      <c r="X321" s="69">
        <v>0</v>
      </c>
      <c r="Y321" s="69">
        <v>9.07</v>
      </c>
      <c r="Z321" s="69">
        <v>9.07</v>
      </c>
      <c r="AA321" s="78"/>
      <c r="AB321" s="79">
        <f t="shared" si="121"/>
        <v>0</v>
      </c>
    </row>
    <row r="322" spans="1:28" s="33" customFormat="1" x14ac:dyDescent="0.25">
      <c r="A322" s="71" t="s">
        <v>9075</v>
      </c>
      <c r="B322" s="72" t="s">
        <v>14057</v>
      </c>
      <c r="C322" s="73" t="s">
        <v>8780</v>
      </c>
      <c r="D322" s="74">
        <v>0</v>
      </c>
      <c r="E322" s="69">
        <v>4.09</v>
      </c>
      <c r="F322" s="75">
        <f>ROUND(D322*E322,2)</f>
        <v>0</v>
      </c>
      <c r="G322" s="28"/>
      <c r="H322" s="69">
        <f t="shared" si="157"/>
        <v>0</v>
      </c>
      <c r="I322" s="69">
        <f t="shared" si="157"/>
        <v>4.09</v>
      </c>
      <c r="J322" s="69">
        <f>H322+I322</f>
        <v>4.09</v>
      </c>
      <c r="K322" s="69">
        <v>0</v>
      </c>
      <c r="L322" s="75">
        <f>SUM(J322:K322)</f>
        <v>4.09</v>
      </c>
      <c r="N322" s="69">
        <v>0</v>
      </c>
      <c r="O322" s="69">
        <v>4.09</v>
      </c>
      <c r="P322" s="69">
        <f>SUM(N322:O322)</f>
        <v>4.09</v>
      </c>
      <c r="Q322" s="63"/>
      <c r="R322" s="69">
        <f t="shared" si="158"/>
        <v>0</v>
      </c>
      <c r="S322" s="69">
        <f t="shared" si="158"/>
        <v>4.09</v>
      </c>
      <c r="T322" s="69">
        <f>R322+S322</f>
        <v>4.09</v>
      </c>
      <c r="U322" s="69">
        <f>ROUND(Z322*$H$2,2)/100</f>
        <v>0</v>
      </c>
      <c r="V322" s="77">
        <f>SUM(T322:U322)</f>
        <v>4.09</v>
      </c>
      <c r="X322" s="69">
        <v>0</v>
      </c>
      <c r="Y322" s="69">
        <v>4.09</v>
      </c>
      <c r="Z322" s="69">
        <v>4.09</v>
      </c>
      <c r="AA322" s="78"/>
      <c r="AB322" s="79">
        <f t="shared" si="121"/>
        <v>0</v>
      </c>
    </row>
    <row r="323" spans="1:28" x14ac:dyDescent="0.25">
      <c r="A323" s="71" t="s">
        <v>9076</v>
      </c>
      <c r="B323" s="72" t="s">
        <v>14058</v>
      </c>
      <c r="C323" s="73" t="s">
        <v>8780</v>
      </c>
      <c r="D323" s="74">
        <v>0</v>
      </c>
      <c r="E323" s="69">
        <v>13.629999999999999</v>
      </c>
      <c r="F323" s="75">
        <f>ROUND(D323*E323,2)</f>
        <v>0</v>
      </c>
      <c r="G323" s="76"/>
      <c r="H323" s="69">
        <f t="shared" si="157"/>
        <v>0</v>
      </c>
      <c r="I323" s="69">
        <f t="shared" si="157"/>
        <v>13.63</v>
      </c>
      <c r="J323" s="69">
        <f>H323+I323</f>
        <v>13.63</v>
      </c>
      <c r="K323" s="69">
        <v>0</v>
      </c>
      <c r="L323" s="75">
        <f>SUM(J323:K323)</f>
        <v>13.63</v>
      </c>
      <c r="N323" s="69">
        <v>0</v>
      </c>
      <c r="O323" s="69">
        <v>13.629999999999999</v>
      </c>
      <c r="P323" s="69">
        <f>SUM(N323:O323)</f>
        <v>13.629999999999999</v>
      </c>
      <c r="Q323" s="63"/>
      <c r="R323" s="69">
        <f t="shared" si="158"/>
        <v>0</v>
      </c>
      <c r="S323" s="69">
        <f t="shared" si="158"/>
        <v>13.62</v>
      </c>
      <c r="T323" s="69">
        <f>R323+S323</f>
        <v>13.62</v>
      </c>
      <c r="U323" s="69">
        <f>ROUND(Z323*$H$2,2)/100</f>
        <v>0</v>
      </c>
      <c r="V323" s="77">
        <f>SUM(T323:U323)</f>
        <v>13.62</v>
      </c>
      <c r="X323" s="69">
        <v>0</v>
      </c>
      <c r="Y323" s="69">
        <v>13.62</v>
      </c>
      <c r="Z323" s="69">
        <v>13.62</v>
      </c>
      <c r="AA323" s="78"/>
      <c r="AB323" s="79">
        <f t="shared" si="121"/>
        <v>9.9999999999997868E-3</v>
      </c>
    </row>
    <row r="324" spans="1:28" s="89" customFormat="1" x14ac:dyDescent="0.25">
      <c r="A324" s="65" t="s">
        <v>9077</v>
      </c>
      <c r="B324" s="66" t="s">
        <v>14059</v>
      </c>
      <c r="C324" s="67"/>
      <c r="D324" s="68"/>
      <c r="E324" s="69"/>
      <c r="F324" s="70"/>
      <c r="G324" s="38"/>
      <c r="H324" s="69"/>
      <c r="I324" s="69"/>
      <c r="J324" s="69"/>
      <c r="K324" s="69"/>
      <c r="L324" s="75"/>
      <c r="M324" s="33"/>
      <c r="N324" s="69"/>
      <c r="O324" s="69"/>
      <c r="P324" s="69"/>
      <c r="Q324" s="63"/>
      <c r="R324" s="69"/>
      <c r="S324" s="69"/>
      <c r="T324" s="69"/>
      <c r="U324" s="69"/>
      <c r="V324" s="77"/>
      <c r="W324" s="33"/>
      <c r="X324" s="69"/>
      <c r="Y324" s="69"/>
      <c r="Z324" s="69"/>
      <c r="AA324" s="78"/>
      <c r="AB324" s="79">
        <f t="shared" si="121"/>
        <v>0</v>
      </c>
    </row>
    <row r="325" spans="1:28" x14ac:dyDescent="0.25">
      <c r="A325" s="71" t="s">
        <v>9078</v>
      </c>
      <c r="B325" s="72" t="s">
        <v>14060</v>
      </c>
      <c r="C325" s="73" t="s">
        <v>8780</v>
      </c>
      <c r="D325" s="74">
        <v>0</v>
      </c>
      <c r="E325" s="69">
        <v>21.189999999999998</v>
      </c>
      <c r="F325" s="75">
        <f t="shared" ref="F325:F332" si="159">ROUND(D325*E325,2)</f>
        <v>0</v>
      </c>
      <c r="G325" s="76"/>
      <c r="H325" s="69">
        <f t="shared" ref="H325:I332" si="160">ROUND(N325+(N325*$H$2/100),2)</f>
        <v>0</v>
      </c>
      <c r="I325" s="69">
        <f t="shared" si="160"/>
        <v>21.19</v>
      </c>
      <c r="J325" s="69">
        <f t="shared" ref="J325:J332" si="161">H325+I325</f>
        <v>21.19</v>
      </c>
      <c r="K325" s="69">
        <v>0</v>
      </c>
      <c r="L325" s="75">
        <f t="shared" ref="L325:L332" si="162">SUM(J325:K325)</f>
        <v>21.19</v>
      </c>
      <c r="N325" s="69">
        <v>0</v>
      </c>
      <c r="O325" s="69">
        <v>21.189999999999998</v>
      </c>
      <c r="P325" s="69">
        <f t="shared" ref="P325:P332" si="163">SUM(N325:O325)</f>
        <v>21.189999999999998</v>
      </c>
      <c r="Q325" s="63"/>
      <c r="R325" s="69">
        <f t="shared" ref="R325:S332" si="164">X325</f>
        <v>0</v>
      </c>
      <c r="S325" s="69">
        <f t="shared" si="164"/>
        <v>21.18</v>
      </c>
      <c r="T325" s="69">
        <f t="shared" ref="T325:T332" si="165">R325+S325</f>
        <v>21.18</v>
      </c>
      <c r="U325" s="69">
        <f t="shared" ref="U325:U332" si="166">ROUND(Z325*$H$2,2)/100</f>
        <v>0</v>
      </c>
      <c r="V325" s="77">
        <f t="shared" ref="V325:V332" si="167">SUM(T325:U325)</f>
        <v>21.18</v>
      </c>
      <c r="X325" s="69">
        <v>0</v>
      </c>
      <c r="Y325" s="69">
        <v>21.18</v>
      </c>
      <c r="Z325" s="69">
        <v>21.18</v>
      </c>
      <c r="AA325" s="78"/>
      <c r="AB325" s="79">
        <f t="shared" si="121"/>
        <v>9.9999999999980105E-3</v>
      </c>
    </row>
    <row r="326" spans="1:28" ht="22.5" x14ac:dyDescent="0.25">
      <c r="A326" s="71" t="s">
        <v>9079</v>
      </c>
      <c r="B326" s="72" t="s">
        <v>14061</v>
      </c>
      <c r="C326" s="73" t="s">
        <v>8753</v>
      </c>
      <c r="D326" s="74">
        <v>0</v>
      </c>
      <c r="E326" s="69">
        <v>17.740000000000002</v>
      </c>
      <c r="F326" s="75">
        <f t="shared" si="159"/>
        <v>0</v>
      </c>
      <c r="G326" s="76"/>
      <c r="H326" s="69">
        <f t="shared" si="160"/>
        <v>0</v>
      </c>
      <c r="I326" s="69">
        <f t="shared" si="160"/>
        <v>17.739999999999998</v>
      </c>
      <c r="J326" s="69">
        <f t="shared" si="161"/>
        <v>17.739999999999998</v>
      </c>
      <c r="K326" s="69">
        <v>0</v>
      </c>
      <c r="L326" s="75">
        <f t="shared" si="162"/>
        <v>17.739999999999998</v>
      </c>
      <c r="N326" s="69">
        <v>0</v>
      </c>
      <c r="O326" s="69">
        <v>17.740000000000002</v>
      </c>
      <c r="P326" s="69">
        <f t="shared" si="163"/>
        <v>17.740000000000002</v>
      </c>
      <c r="Q326" s="63"/>
      <c r="R326" s="69">
        <f t="shared" si="164"/>
        <v>0</v>
      </c>
      <c r="S326" s="69">
        <f t="shared" si="164"/>
        <v>17.739999999999998</v>
      </c>
      <c r="T326" s="69">
        <f t="shared" si="165"/>
        <v>17.739999999999998</v>
      </c>
      <c r="U326" s="69">
        <f t="shared" si="166"/>
        <v>0</v>
      </c>
      <c r="V326" s="77">
        <f t="shared" si="167"/>
        <v>17.739999999999998</v>
      </c>
      <c r="X326" s="69">
        <v>0</v>
      </c>
      <c r="Y326" s="69">
        <v>17.739999999999998</v>
      </c>
      <c r="Z326" s="69">
        <v>17.739999999999998</v>
      </c>
      <c r="AA326" s="78"/>
      <c r="AB326" s="79">
        <f t="shared" si="121"/>
        <v>0</v>
      </c>
    </row>
    <row r="327" spans="1:28" ht="22.5" x14ac:dyDescent="0.25">
      <c r="A327" s="71" t="s">
        <v>9080</v>
      </c>
      <c r="B327" s="72" t="s">
        <v>14062</v>
      </c>
      <c r="C327" s="73" t="s">
        <v>8808</v>
      </c>
      <c r="D327" s="74">
        <v>0</v>
      </c>
      <c r="E327" s="69">
        <v>7.26</v>
      </c>
      <c r="F327" s="75">
        <f t="shared" si="159"/>
        <v>0</v>
      </c>
      <c r="G327" s="76"/>
      <c r="H327" s="69">
        <f t="shared" si="160"/>
        <v>0</v>
      </c>
      <c r="I327" s="69">
        <f t="shared" si="160"/>
        <v>7.26</v>
      </c>
      <c r="J327" s="69">
        <f t="shared" si="161"/>
        <v>7.26</v>
      </c>
      <c r="K327" s="69">
        <v>0</v>
      </c>
      <c r="L327" s="75">
        <f t="shared" si="162"/>
        <v>7.26</v>
      </c>
      <c r="N327" s="69">
        <v>0</v>
      </c>
      <c r="O327" s="69">
        <v>7.26</v>
      </c>
      <c r="P327" s="69">
        <f t="shared" si="163"/>
        <v>7.26</v>
      </c>
      <c r="Q327" s="63"/>
      <c r="R327" s="69">
        <f t="shared" si="164"/>
        <v>0</v>
      </c>
      <c r="S327" s="69">
        <f t="shared" si="164"/>
        <v>7.26</v>
      </c>
      <c r="T327" s="69">
        <f t="shared" si="165"/>
        <v>7.26</v>
      </c>
      <c r="U327" s="69">
        <f t="shared" si="166"/>
        <v>0</v>
      </c>
      <c r="V327" s="77">
        <f t="shared" si="167"/>
        <v>7.26</v>
      </c>
      <c r="X327" s="69">
        <v>0</v>
      </c>
      <c r="Y327" s="69">
        <v>7.26</v>
      </c>
      <c r="Z327" s="69">
        <v>7.26</v>
      </c>
      <c r="AA327" s="78"/>
      <c r="AB327" s="79">
        <f t="shared" si="121"/>
        <v>0</v>
      </c>
    </row>
    <row r="328" spans="1:28" x14ac:dyDescent="0.25">
      <c r="A328" s="71" t="s">
        <v>9081</v>
      </c>
      <c r="B328" s="72" t="s">
        <v>14063</v>
      </c>
      <c r="C328" s="73" t="s">
        <v>8808</v>
      </c>
      <c r="D328" s="74">
        <v>0</v>
      </c>
      <c r="E328" s="69">
        <v>4.9800000000000004</v>
      </c>
      <c r="F328" s="75">
        <f t="shared" si="159"/>
        <v>0</v>
      </c>
      <c r="G328" s="76"/>
      <c r="H328" s="69">
        <f t="shared" si="160"/>
        <v>0</v>
      </c>
      <c r="I328" s="69">
        <f t="shared" si="160"/>
        <v>4.9800000000000004</v>
      </c>
      <c r="J328" s="69">
        <f t="shared" si="161"/>
        <v>4.9800000000000004</v>
      </c>
      <c r="K328" s="69">
        <v>0</v>
      </c>
      <c r="L328" s="75">
        <f t="shared" si="162"/>
        <v>4.9800000000000004</v>
      </c>
      <c r="N328" s="69">
        <v>0</v>
      </c>
      <c r="O328" s="69">
        <v>4.9800000000000004</v>
      </c>
      <c r="P328" s="69">
        <f t="shared" si="163"/>
        <v>4.9800000000000004</v>
      </c>
      <c r="Q328" s="63"/>
      <c r="R328" s="69">
        <f t="shared" si="164"/>
        <v>0</v>
      </c>
      <c r="S328" s="69">
        <f t="shared" si="164"/>
        <v>4.9800000000000004</v>
      </c>
      <c r="T328" s="69">
        <f t="shared" si="165"/>
        <v>4.9800000000000004</v>
      </c>
      <c r="U328" s="69">
        <f t="shared" si="166"/>
        <v>0</v>
      </c>
      <c r="V328" s="77">
        <f t="shared" si="167"/>
        <v>4.9800000000000004</v>
      </c>
      <c r="X328" s="69">
        <v>0</v>
      </c>
      <c r="Y328" s="69">
        <v>4.9800000000000004</v>
      </c>
      <c r="Z328" s="69">
        <v>4.9800000000000004</v>
      </c>
      <c r="AA328" s="78"/>
      <c r="AB328" s="79">
        <f t="shared" si="121"/>
        <v>0</v>
      </c>
    </row>
    <row r="329" spans="1:28" x14ac:dyDescent="0.25">
      <c r="A329" s="71" t="s">
        <v>9082</v>
      </c>
      <c r="B329" s="72" t="s">
        <v>14064</v>
      </c>
      <c r="C329" s="73" t="s">
        <v>8780</v>
      </c>
      <c r="D329" s="74">
        <v>0</v>
      </c>
      <c r="E329" s="69">
        <v>21.189999999999998</v>
      </c>
      <c r="F329" s="75">
        <f t="shared" si="159"/>
        <v>0</v>
      </c>
      <c r="G329" s="76"/>
      <c r="H329" s="69">
        <f t="shared" si="160"/>
        <v>0</v>
      </c>
      <c r="I329" s="69">
        <f t="shared" si="160"/>
        <v>21.19</v>
      </c>
      <c r="J329" s="69">
        <f t="shared" si="161"/>
        <v>21.19</v>
      </c>
      <c r="K329" s="69">
        <v>0</v>
      </c>
      <c r="L329" s="75">
        <f t="shared" si="162"/>
        <v>21.19</v>
      </c>
      <c r="N329" s="69">
        <v>0</v>
      </c>
      <c r="O329" s="69">
        <v>21.189999999999998</v>
      </c>
      <c r="P329" s="69">
        <f t="shared" si="163"/>
        <v>21.189999999999998</v>
      </c>
      <c r="Q329" s="63"/>
      <c r="R329" s="69">
        <f t="shared" si="164"/>
        <v>0</v>
      </c>
      <c r="S329" s="69">
        <f t="shared" si="164"/>
        <v>21.18</v>
      </c>
      <c r="T329" s="69">
        <f t="shared" si="165"/>
        <v>21.18</v>
      </c>
      <c r="U329" s="69">
        <f t="shared" si="166"/>
        <v>0</v>
      </c>
      <c r="V329" s="77">
        <f t="shared" si="167"/>
        <v>21.18</v>
      </c>
      <c r="X329" s="69">
        <v>0</v>
      </c>
      <c r="Y329" s="69">
        <v>21.18</v>
      </c>
      <c r="Z329" s="69">
        <v>21.18</v>
      </c>
      <c r="AA329" s="78"/>
      <c r="AB329" s="79">
        <f t="shared" si="121"/>
        <v>9.9999999999980105E-3</v>
      </c>
    </row>
    <row r="330" spans="1:28" ht="22.5" x14ac:dyDescent="0.25">
      <c r="A330" s="71" t="s">
        <v>9083</v>
      </c>
      <c r="B330" s="72" t="s">
        <v>14065</v>
      </c>
      <c r="C330" s="73" t="s">
        <v>8808</v>
      </c>
      <c r="D330" s="74">
        <v>0</v>
      </c>
      <c r="E330" s="69">
        <v>24.2</v>
      </c>
      <c r="F330" s="75">
        <f t="shared" si="159"/>
        <v>0</v>
      </c>
      <c r="G330" s="76"/>
      <c r="H330" s="69">
        <f t="shared" si="160"/>
        <v>0</v>
      </c>
      <c r="I330" s="69">
        <f t="shared" si="160"/>
        <v>24.2</v>
      </c>
      <c r="J330" s="69">
        <f t="shared" si="161"/>
        <v>24.2</v>
      </c>
      <c r="K330" s="69">
        <v>0</v>
      </c>
      <c r="L330" s="75">
        <f t="shared" si="162"/>
        <v>24.2</v>
      </c>
      <c r="N330" s="69">
        <v>0</v>
      </c>
      <c r="O330" s="69">
        <v>24.2</v>
      </c>
      <c r="P330" s="69">
        <f t="shared" si="163"/>
        <v>24.2</v>
      </c>
      <c r="Q330" s="63"/>
      <c r="R330" s="69">
        <f t="shared" si="164"/>
        <v>0</v>
      </c>
      <c r="S330" s="69">
        <f t="shared" si="164"/>
        <v>24.2</v>
      </c>
      <c r="T330" s="69">
        <f t="shared" si="165"/>
        <v>24.2</v>
      </c>
      <c r="U330" s="69">
        <f t="shared" si="166"/>
        <v>0</v>
      </c>
      <c r="V330" s="77">
        <f t="shared" si="167"/>
        <v>24.2</v>
      </c>
      <c r="X330" s="69">
        <v>0</v>
      </c>
      <c r="Y330" s="69">
        <v>24.2</v>
      </c>
      <c r="Z330" s="69">
        <v>24.2</v>
      </c>
      <c r="AA330" s="78"/>
      <c r="AB330" s="79">
        <f t="shared" ref="AB330:AB393" si="168">P330-Z330</f>
        <v>0</v>
      </c>
    </row>
    <row r="331" spans="1:28" x14ac:dyDescent="0.25">
      <c r="A331" s="71" t="s">
        <v>9084</v>
      </c>
      <c r="B331" s="72" t="s">
        <v>14066</v>
      </c>
      <c r="C331" s="73" t="s">
        <v>8753</v>
      </c>
      <c r="D331" s="74">
        <v>0</v>
      </c>
      <c r="E331" s="69">
        <v>17.740000000000002</v>
      </c>
      <c r="F331" s="75">
        <f t="shared" si="159"/>
        <v>0</v>
      </c>
      <c r="G331" s="76"/>
      <c r="H331" s="69">
        <f t="shared" si="160"/>
        <v>0</v>
      </c>
      <c r="I331" s="69">
        <f t="shared" si="160"/>
        <v>17.739999999999998</v>
      </c>
      <c r="J331" s="69">
        <f t="shared" si="161"/>
        <v>17.739999999999998</v>
      </c>
      <c r="K331" s="69">
        <v>0</v>
      </c>
      <c r="L331" s="75">
        <f t="shared" si="162"/>
        <v>17.739999999999998</v>
      </c>
      <c r="N331" s="69">
        <v>0</v>
      </c>
      <c r="O331" s="69">
        <v>17.740000000000002</v>
      </c>
      <c r="P331" s="69">
        <f t="shared" si="163"/>
        <v>17.740000000000002</v>
      </c>
      <c r="Q331" s="63"/>
      <c r="R331" s="69">
        <f t="shared" si="164"/>
        <v>0</v>
      </c>
      <c r="S331" s="69">
        <f t="shared" si="164"/>
        <v>17.739999999999998</v>
      </c>
      <c r="T331" s="69">
        <f t="shared" si="165"/>
        <v>17.739999999999998</v>
      </c>
      <c r="U331" s="69">
        <f t="shared" si="166"/>
        <v>0</v>
      </c>
      <c r="V331" s="77">
        <f t="shared" si="167"/>
        <v>17.739999999999998</v>
      </c>
      <c r="X331" s="69">
        <v>0</v>
      </c>
      <c r="Y331" s="69">
        <v>17.739999999999998</v>
      </c>
      <c r="Z331" s="69">
        <v>17.739999999999998</v>
      </c>
      <c r="AA331" s="78"/>
      <c r="AB331" s="79">
        <f t="shared" si="168"/>
        <v>0</v>
      </c>
    </row>
    <row r="332" spans="1:28" x14ac:dyDescent="0.25">
      <c r="A332" s="71" t="s">
        <v>9085</v>
      </c>
      <c r="B332" s="72" t="s">
        <v>14067</v>
      </c>
      <c r="C332" s="73" t="s">
        <v>8780</v>
      </c>
      <c r="D332" s="74">
        <v>0</v>
      </c>
      <c r="E332" s="69">
        <v>2.88</v>
      </c>
      <c r="F332" s="75">
        <f t="shared" si="159"/>
        <v>0</v>
      </c>
      <c r="G332" s="76"/>
      <c r="H332" s="69">
        <f t="shared" si="160"/>
        <v>0</v>
      </c>
      <c r="I332" s="69">
        <f t="shared" si="160"/>
        <v>2.88</v>
      </c>
      <c r="J332" s="69">
        <f t="shared" si="161"/>
        <v>2.88</v>
      </c>
      <c r="K332" s="69">
        <v>0</v>
      </c>
      <c r="L332" s="75">
        <f t="shared" si="162"/>
        <v>2.88</v>
      </c>
      <c r="N332" s="69">
        <v>0</v>
      </c>
      <c r="O332" s="69">
        <v>2.88</v>
      </c>
      <c r="P332" s="69">
        <f t="shared" si="163"/>
        <v>2.88</v>
      </c>
      <c r="Q332" s="63"/>
      <c r="R332" s="69">
        <f t="shared" si="164"/>
        <v>0</v>
      </c>
      <c r="S332" s="69">
        <f t="shared" si="164"/>
        <v>2.88</v>
      </c>
      <c r="T332" s="69">
        <f t="shared" si="165"/>
        <v>2.88</v>
      </c>
      <c r="U332" s="69">
        <f t="shared" si="166"/>
        <v>0</v>
      </c>
      <c r="V332" s="77">
        <f t="shared" si="167"/>
        <v>2.88</v>
      </c>
      <c r="X332" s="69">
        <v>0</v>
      </c>
      <c r="Y332" s="69">
        <v>2.88</v>
      </c>
      <c r="Z332" s="69">
        <v>2.88</v>
      </c>
      <c r="AA332" s="78"/>
      <c r="AB332" s="79">
        <f t="shared" si="168"/>
        <v>0</v>
      </c>
    </row>
    <row r="333" spans="1:28" x14ac:dyDescent="0.25">
      <c r="A333" s="65" t="s">
        <v>9086</v>
      </c>
      <c r="B333" s="66" t="s">
        <v>14068</v>
      </c>
      <c r="C333" s="67"/>
      <c r="D333" s="68"/>
      <c r="E333" s="69"/>
      <c r="F333" s="70"/>
      <c r="H333" s="69"/>
      <c r="I333" s="69"/>
      <c r="J333" s="69"/>
      <c r="K333" s="69"/>
      <c r="L333" s="75"/>
      <c r="N333" s="69"/>
      <c r="O333" s="69"/>
      <c r="P333" s="69"/>
      <c r="Q333" s="63"/>
      <c r="R333" s="69"/>
      <c r="S333" s="69"/>
      <c r="T333" s="69"/>
      <c r="U333" s="69"/>
      <c r="V333" s="77"/>
      <c r="X333" s="69"/>
      <c r="Y333" s="69"/>
      <c r="Z333" s="69"/>
      <c r="AA333" s="78"/>
      <c r="AB333" s="79">
        <f t="shared" si="168"/>
        <v>0</v>
      </c>
    </row>
    <row r="334" spans="1:28" x14ac:dyDescent="0.25">
      <c r="A334" s="71" t="s">
        <v>9087</v>
      </c>
      <c r="B334" s="72" t="s">
        <v>14069</v>
      </c>
      <c r="C334" s="73" t="s">
        <v>8753</v>
      </c>
      <c r="D334" s="74">
        <v>0</v>
      </c>
      <c r="E334" s="69">
        <v>8.31</v>
      </c>
      <c r="F334" s="75">
        <f>ROUND(D334*E334,2)</f>
        <v>0</v>
      </c>
      <c r="G334" s="76"/>
      <c r="H334" s="69">
        <f t="shared" ref="H334:I337" si="169">ROUND(N334+(N334*$H$2/100),2)</f>
        <v>0</v>
      </c>
      <c r="I334" s="69">
        <f t="shared" si="169"/>
        <v>8.31</v>
      </c>
      <c r="J334" s="69">
        <f>H334+I334</f>
        <v>8.31</v>
      </c>
      <c r="K334" s="69">
        <v>0</v>
      </c>
      <c r="L334" s="75">
        <f>SUM(J334:K334)</f>
        <v>8.31</v>
      </c>
      <c r="N334" s="69">
        <v>0</v>
      </c>
      <c r="O334" s="69">
        <v>8.31</v>
      </c>
      <c r="P334" s="69">
        <f>SUM(N334:O334)</f>
        <v>8.31</v>
      </c>
      <c r="Q334" s="63"/>
      <c r="R334" s="69">
        <f t="shared" ref="R334:S337" si="170">X334</f>
        <v>0</v>
      </c>
      <c r="S334" s="69">
        <f t="shared" si="170"/>
        <v>8.31</v>
      </c>
      <c r="T334" s="69">
        <f>R334+S334</f>
        <v>8.31</v>
      </c>
      <c r="U334" s="69">
        <f>ROUND(Z334*$H$2,2)/100</f>
        <v>0</v>
      </c>
      <c r="V334" s="77">
        <f>SUM(T334:U334)</f>
        <v>8.31</v>
      </c>
      <c r="X334" s="69">
        <v>0</v>
      </c>
      <c r="Y334" s="69">
        <v>8.31</v>
      </c>
      <c r="Z334" s="69">
        <v>8.31</v>
      </c>
      <c r="AA334" s="78"/>
      <c r="AB334" s="79">
        <f t="shared" si="168"/>
        <v>0</v>
      </c>
    </row>
    <row r="335" spans="1:28" x14ac:dyDescent="0.25">
      <c r="A335" s="71" t="s">
        <v>9088</v>
      </c>
      <c r="B335" s="72" t="s">
        <v>14070</v>
      </c>
      <c r="C335" s="73" t="s">
        <v>8753</v>
      </c>
      <c r="D335" s="74">
        <v>0</v>
      </c>
      <c r="E335" s="69">
        <v>3.3099999999999996</v>
      </c>
      <c r="F335" s="75">
        <f>ROUND(D335*E335,2)</f>
        <v>0</v>
      </c>
      <c r="G335" s="76"/>
      <c r="H335" s="69">
        <f t="shared" si="169"/>
        <v>0</v>
      </c>
      <c r="I335" s="69">
        <f t="shared" si="169"/>
        <v>3.31</v>
      </c>
      <c r="J335" s="69">
        <f>H335+I335</f>
        <v>3.31</v>
      </c>
      <c r="K335" s="69">
        <v>0</v>
      </c>
      <c r="L335" s="75">
        <f>SUM(J335:K335)</f>
        <v>3.31</v>
      </c>
      <c r="N335" s="69">
        <v>0</v>
      </c>
      <c r="O335" s="69">
        <v>3.3099999999999996</v>
      </c>
      <c r="P335" s="69">
        <f>SUM(N335:O335)</f>
        <v>3.3099999999999996</v>
      </c>
      <c r="Q335" s="63"/>
      <c r="R335" s="69">
        <f t="shared" si="170"/>
        <v>0</v>
      </c>
      <c r="S335" s="69">
        <f t="shared" si="170"/>
        <v>3.32</v>
      </c>
      <c r="T335" s="69">
        <f>R335+S335</f>
        <v>3.32</v>
      </c>
      <c r="U335" s="69">
        <f>ROUND(Z335*$H$2,2)/100</f>
        <v>0</v>
      </c>
      <c r="V335" s="77">
        <f>SUM(T335:U335)</f>
        <v>3.32</v>
      </c>
      <c r="X335" s="69">
        <v>0</v>
      </c>
      <c r="Y335" s="69">
        <v>3.32</v>
      </c>
      <c r="Z335" s="69">
        <v>3.32</v>
      </c>
      <c r="AA335" s="78"/>
      <c r="AB335" s="79">
        <f t="shared" si="168"/>
        <v>-1.0000000000000231E-2</v>
      </c>
    </row>
    <row r="336" spans="1:28" ht="22.5" x14ac:dyDescent="0.25">
      <c r="A336" s="71" t="s">
        <v>9089</v>
      </c>
      <c r="B336" s="72" t="s">
        <v>14071</v>
      </c>
      <c r="C336" s="73" t="s">
        <v>8753</v>
      </c>
      <c r="D336" s="74">
        <v>0</v>
      </c>
      <c r="E336" s="69">
        <v>1.67</v>
      </c>
      <c r="F336" s="75">
        <f>ROUND(D336*E336,2)</f>
        <v>0</v>
      </c>
      <c r="G336" s="76"/>
      <c r="H336" s="69">
        <f t="shared" si="169"/>
        <v>0</v>
      </c>
      <c r="I336" s="69">
        <f t="shared" si="169"/>
        <v>1.67</v>
      </c>
      <c r="J336" s="69">
        <f>H336+I336</f>
        <v>1.67</v>
      </c>
      <c r="K336" s="69">
        <v>0</v>
      </c>
      <c r="L336" s="75">
        <f>SUM(J336:K336)</f>
        <v>1.67</v>
      </c>
      <c r="N336" s="69">
        <v>0</v>
      </c>
      <c r="O336" s="69">
        <v>1.67</v>
      </c>
      <c r="P336" s="69">
        <f>SUM(N336:O336)</f>
        <v>1.67</v>
      </c>
      <c r="Q336" s="63"/>
      <c r="R336" s="69">
        <f t="shared" si="170"/>
        <v>0</v>
      </c>
      <c r="S336" s="69">
        <f t="shared" si="170"/>
        <v>1.66</v>
      </c>
      <c r="T336" s="69">
        <f>R336+S336</f>
        <v>1.66</v>
      </c>
      <c r="U336" s="69">
        <f>ROUND(Z336*$H$2,2)/100</f>
        <v>0</v>
      </c>
      <c r="V336" s="77">
        <f>SUM(T336:U336)</f>
        <v>1.66</v>
      </c>
      <c r="X336" s="69">
        <v>0</v>
      </c>
      <c r="Y336" s="69">
        <v>1.66</v>
      </c>
      <c r="Z336" s="69">
        <v>1.66</v>
      </c>
      <c r="AA336" s="78"/>
      <c r="AB336" s="79">
        <f t="shared" si="168"/>
        <v>1.0000000000000009E-2</v>
      </c>
    </row>
    <row r="337" spans="1:28" x14ac:dyDescent="0.25">
      <c r="A337" s="71" t="s">
        <v>9090</v>
      </c>
      <c r="B337" s="72" t="s">
        <v>14072</v>
      </c>
      <c r="C337" s="73" t="s">
        <v>8753</v>
      </c>
      <c r="D337" s="74">
        <v>0</v>
      </c>
      <c r="E337" s="69">
        <v>13.09</v>
      </c>
      <c r="F337" s="75">
        <f>ROUND(D337*E337,2)</f>
        <v>0</v>
      </c>
      <c r="G337" s="76"/>
      <c r="H337" s="69">
        <f t="shared" si="169"/>
        <v>0</v>
      </c>
      <c r="I337" s="69">
        <f t="shared" si="169"/>
        <v>13.09</v>
      </c>
      <c r="J337" s="69">
        <f>H337+I337</f>
        <v>13.09</v>
      </c>
      <c r="K337" s="69">
        <v>0</v>
      </c>
      <c r="L337" s="75">
        <f>SUM(J337:K337)</f>
        <v>13.09</v>
      </c>
      <c r="N337" s="69">
        <v>0</v>
      </c>
      <c r="O337" s="69">
        <v>13.09</v>
      </c>
      <c r="P337" s="69">
        <f>SUM(N337:O337)</f>
        <v>13.09</v>
      </c>
      <c r="Q337" s="63"/>
      <c r="R337" s="69">
        <f t="shared" si="170"/>
        <v>0</v>
      </c>
      <c r="S337" s="69">
        <f t="shared" si="170"/>
        <v>13.09</v>
      </c>
      <c r="T337" s="69">
        <f>R337+S337</f>
        <v>13.09</v>
      </c>
      <c r="U337" s="69">
        <f>ROUND(Z337*$H$2,2)/100</f>
        <v>0</v>
      </c>
      <c r="V337" s="77">
        <f>SUM(T337:U337)</f>
        <v>13.09</v>
      </c>
      <c r="X337" s="69">
        <v>0</v>
      </c>
      <c r="Y337" s="69">
        <v>13.09</v>
      </c>
      <c r="Z337" s="69">
        <v>13.09</v>
      </c>
      <c r="AA337" s="78"/>
      <c r="AB337" s="79">
        <f t="shared" si="168"/>
        <v>0</v>
      </c>
    </row>
    <row r="338" spans="1:28" x14ac:dyDescent="0.25">
      <c r="A338" s="65" t="s">
        <v>9091</v>
      </c>
      <c r="B338" s="66" t="s">
        <v>14073</v>
      </c>
      <c r="C338" s="67"/>
      <c r="D338" s="68"/>
      <c r="E338" s="69"/>
      <c r="F338" s="70"/>
      <c r="H338" s="69"/>
      <c r="I338" s="69"/>
      <c r="J338" s="69"/>
      <c r="K338" s="69"/>
      <c r="L338" s="75"/>
      <c r="N338" s="69"/>
      <c r="O338" s="69"/>
      <c r="P338" s="69"/>
      <c r="Q338" s="63"/>
      <c r="R338" s="69"/>
      <c r="S338" s="69"/>
      <c r="T338" s="69"/>
      <c r="U338" s="69"/>
      <c r="V338" s="77"/>
      <c r="X338" s="69"/>
      <c r="Y338" s="69"/>
      <c r="Z338" s="69"/>
      <c r="AA338" s="78"/>
      <c r="AB338" s="79">
        <f t="shared" si="168"/>
        <v>0</v>
      </c>
    </row>
    <row r="339" spans="1:28" x14ac:dyDescent="0.25">
      <c r="A339" s="71" t="s">
        <v>9092</v>
      </c>
      <c r="B339" s="72" t="s">
        <v>14074</v>
      </c>
      <c r="C339" s="73" t="s">
        <v>8753</v>
      </c>
      <c r="D339" s="74">
        <v>0</v>
      </c>
      <c r="E339" s="69">
        <v>29.86</v>
      </c>
      <c r="F339" s="75">
        <f t="shared" ref="F339:F348" si="171">ROUND(D339*E339,2)</f>
        <v>0</v>
      </c>
      <c r="G339" s="76"/>
      <c r="H339" s="69">
        <f t="shared" ref="H339:I348" si="172">ROUND(N339+(N339*$H$2/100),2)</f>
        <v>0</v>
      </c>
      <c r="I339" s="69">
        <f t="shared" si="172"/>
        <v>29.86</v>
      </c>
      <c r="J339" s="69">
        <f t="shared" ref="J339:J348" si="173">H339+I339</f>
        <v>29.86</v>
      </c>
      <c r="K339" s="69">
        <v>0</v>
      </c>
      <c r="L339" s="75">
        <f t="shared" ref="L339:L348" si="174">SUM(J339:K339)</f>
        <v>29.86</v>
      </c>
      <c r="N339" s="69">
        <v>0</v>
      </c>
      <c r="O339" s="69">
        <v>29.86</v>
      </c>
      <c r="P339" s="69">
        <f t="shared" ref="P339:P348" si="175">SUM(N339:O339)</f>
        <v>29.86</v>
      </c>
      <c r="Q339" s="63"/>
      <c r="R339" s="69">
        <f t="shared" ref="R339:S348" si="176">X339</f>
        <v>0</v>
      </c>
      <c r="S339" s="69">
        <f t="shared" si="176"/>
        <v>29.86</v>
      </c>
      <c r="T339" s="69">
        <f t="shared" ref="T339:T348" si="177">R339+S339</f>
        <v>29.86</v>
      </c>
      <c r="U339" s="69">
        <f t="shared" ref="U339:U348" si="178">ROUND(Z339*$H$2,2)/100</f>
        <v>0</v>
      </c>
      <c r="V339" s="77">
        <f t="shared" ref="V339:V348" si="179">SUM(T339:U339)</f>
        <v>29.86</v>
      </c>
      <c r="X339" s="69">
        <v>0</v>
      </c>
      <c r="Y339" s="69">
        <v>29.86</v>
      </c>
      <c r="Z339" s="69">
        <v>29.86</v>
      </c>
      <c r="AA339" s="78"/>
      <c r="AB339" s="79">
        <f t="shared" si="168"/>
        <v>0</v>
      </c>
    </row>
    <row r="340" spans="1:28" x14ac:dyDescent="0.25">
      <c r="A340" s="71" t="s">
        <v>9093</v>
      </c>
      <c r="B340" s="72" t="s">
        <v>14075</v>
      </c>
      <c r="C340" s="73" t="s">
        <v>8780</v>
      </c>
      <c r="D340" s="74">
        <v>0</v>
      </c>
      <c r="E340" s="69">
        <v>42.35</v>
      </c>
      <c r="F340" s="75">
        <f t="shared" si="171"/>
        <v>0</v>
      </c>
      <c r="G340" s="76"/>
      <c r="H340" s="69">
        <f t="shared" si="172"/>
        <v>0</v>
      </c>
      <c r="I340" s="69">
        <f t="shared" si="172"/>
        <v>42.35</v>
      </c>
      <c r="J340" s="69">
        <f t="shared" si="173"/>
        <v>42.35</v>
      </c>
      <c r="K340" s="69">
        <v>0</v>
      </c>
      <c r="L340" s="75">
        <f t="shared" si="174"/>
        <v>42.35</v>
      </c>
      <c r="N340" s="69">
        <v>0</v>
      </c>
      <c r="O340" s="69">
        <v>42.35</v>
      </c>
      <c r="P340" s="69">
        <f t="shared" si="175"/>
        <v>42.35</v>
      </c>
      <c r="Q340" s="63"/>
      <c r="R340" s="69">
        <f t="shared" si="176"/>
        <v>0</v>
      </c>
      <c r="S340" s="69">
        <f t="shared" si="176"/>
        <v>42.35</v>
      </c>
      <c r="T340" s="69">
        <f t="shared" si="177"/>
        <v>42.35</v>
      </c>
      <c r="U340" s="69">
        <f t="shared" si="178"/>
        <v>0</v>
      </c>
      <c r="V340" s="77">
        <f t="shared" si="179"/>
        <v>42.35</v>
      </c>
      <c r="X340" s="69">
        <v>0</v>
      </c>
      <c r="Y340" s="69">
        <v>42.35</v>
      </c>
      <c r="Z340" s="69">
        <v>42.35</v>
      </c>
      <c r="AA340" s="78"/>
      <c r="AB340" s="79">
        <f t="shared" si="168"/>
        <v>0</v>
      </c>
    </row>
    <row r="341" spans="1:28" x14ac:dyDescent="0.25">
      <c r="A341" s="71" t="s">
        <v>9094</v>
      </c>
      <c r="B341" s="72" t="s">
        <v>14076</v>
      </c>
      <c r="C341" s="73" t="s">
        <v>8753</v>
      </c>
      <c r="D341" s="74">
        <v>0</v>
      </c>
      <c r="E341" s="69">
        <v>9.9600000000000009</v>
      </c>
      <c r="F341" s="75">
        <f t="shared" si="171"/>
        <v>0</v>
      </c>
      <c r="G341" s="76"/>
      <c r="H341" s="69">
        <f t="shared" si="172"/>
        <v>0</v>
      </c>
      <c r="I341" s="69">
        <f t="shared" si="172"/>
        <v>9.9600000000000009</v>
      </c>
      <c r="J341" s="69">
        <f t="shared" si="173"/>
        <v>9.9600000000000009</v>
      </c>
      <c r="K341" s="69">
        <v>0</v>
      </c>
      <c r="L341" s="75">
        <f t="shared" si="174"/>
        <v>9.9600000000000009</v>
      </c>
      <c r="N341" s="69">
        <v>0</v>
      </c>
      <c r="O341" s="69">
        <v>9.9600000000000009</v>
      </c>
      <c r="P341" s="69">
        <f t="shared" si="175"/>
        <v>9.9600000000000009</v>
      </c>
      <c r="Q341" s="63"/>
      <c r="R341" s="69">
        <f t="shared" si="176"/>
        <v>0</v>
      </c>
      <c r="S341" s="69">
        <f t="shared" si="176"/>
        <v>9.9600000000000009</v>
      </c>
      <c r="T341" s="69">
        <f t="shared" si="177"/>
        <v>9.9600000000000009</v>
      </c>
      <c r="U341" s="69">
        <f t="shared" si="178"/>
        <v>0</v>
      </c>
      <c r="V341" s="77">
        <f t="shared" si="179"/>
        <v>9.9600000000000009</v>
      </c>
      <c r="X341" s="69">
        <v>0</v>
      </c>
      <c r="Y341" s="69">
        <v>9.9600000000000009</v>
      </c>
      <c r="Z341" s="69">
        <v>9.9600000000000009</v>
      </c>
      <c r="AA341" s="78"/>
      <c r="AB341" s="79">
        <f t="shared" si="168"/>
        <v>0</v>
      </c>
    </row>
    <row r="342" spans="1:28" x14ac:dyDescent="0.25">
      <c r="A342" s="71" t="s">
        <v>9095</v>
      </c>
      <c r="B342" s="72" t="s">
        <v>14077</v>
      </c>
      <c r="C342" s="73" t="s">
        <v>8753</v>
      </c>
      <c r="D342" s="74">
        <v>0</v>
      </c>
      <c r="E342" s="69">
        <v>4.1500000000000004</v>
      </c>
      <c r="F342" s="75">
        <f t="shared" si="171"/>
        <v>0</v>
      </c>
      <c r="G342" s="76"/>
      <c r="H342" s="69">
        <f t="shared" si="172"/>
        <v>0</v>
      </c>
      <c r="I342" s="69">
        <f t="shared" si="172"/>
        <v>4.1500000000000004</v>
      </c>
      <c r="J342" s="69">
        <f t="shared" si="173"/>
        <v>4.1500000000000004</v>
      </c>
      <c r="K342" s="69">
        <v>0</v>
      </c>
      <c r="L342" s="75">
        <f t="shared" si="174"/>
        <v>4.1500000000000004</v>
      </c>
      <c r="N342" s="69">
        <v>0</v>
      </c>
      <c r="O342" s="69">
        <v>4.1500000000000004</v>
      </c>
      <c r="P342" s="69">
        <f t="shared" si="175"/>
        <v>4.1500000000000004</v>
      </c>
      <c r="Q342" s="63"/>
      <c r="R342" s="69">
        <f t="shared" si="176"/>
        <v>0</v>
      </c>
      <c r="S342" s="69">
        <f t="shared" si="176"/>
        <v>4.1500000000000004</v>
      </c>
      <c r="T342" s="69">
        <f t="shared" si="177"/>
        <v>4.1500000000000004</v>
      </c>
      <c r="U342" s="69">
        <f t="shared" si="178"/>
        <v>0</v>
      </c>
      <c r="V342" s="77">
        <f t="shared" si="179"/>
        <v>4.1500000000000004</v>
      </c>
      <c r="X342" s="69">
        <v>0</v>
      </c>
      <c r="Y342" s="69">
        <v>4.1500000000000004</v>
      </c>
      <c r="Z342" s="69">
        <v>4.1500000000000004</v>
      </c>
      <c r="AA342" s="78"/>
      <c r="AB342" s="79">
        <f t="shared" si="168"/>
        <v>0</v>
      </c>
    </row>
    <row r="343" spans="1:28" x14ac:dyDescent="0.25">
      <c r="A343" s="71" t="s">
        <v>9096</v>
      </c>
      <c r="B343" s="72" t="s">
        <v>14078</v>
      </c>
      <c r="C343" s="73" t="s">
        <v>8753</v>
      </c>
      <c r="D343" s="74">
        <v>0</v>
      </c>
      <c r="E343" s="69">
        <v>38.17</v>
      </c>
      <c r="F343" s="75">
        <f t="shared" si="171"/>
        <v>0</v>
      </c>
      <c r="G343" s="76"/>
      <c r="H343" s="69">
        <f t="shared" si="172"/>
        <v>0</v>
      </c>
      <c r="I343" s="69">
        <f t="shared" si="172"/>
        <v>38.17</v>
      </c>
      <c r="J343" s="69">
        <f t="shared" si="173"/>
        <v>38.17</v>
      </c>
      <c r="K343" s="69">
        <v>0</v>
      </c>
      <c r="L343" s="75">
        <f t="shared" si="174"/>
        <v>38.17</v>
      </c>
      <c r="N343" s="69">
        <v>0</v>
      </c>
      <c r="O343" s="69">
        <v>38.17</v>
      </c>
      <c r="P343" s="69">
        <f t="shared" si="175"/>
        <v>38.17</v>
      </c>
      <c r="Q343" s="63"/>
      <c r="R343" s="69">
        <f t="shared" si="176"/>
        <v>0</v>
      </c>
      <c r="S343" s="69">
        <f t="shared" si="176"/>
        <v>38.17</v>
      </c>
      <c r="T343" s="69">
        <f t="shared" si="177"/>
        <v>38.17</v>
      </c>
      <c r="U343" s="69">
        <f t="shared" si="178"/>
        <v>0</v>
      </c>
      <c r="V343" s="77">
        <f t="shared" si="179"/>
        <v>38.17</v>
      </c>
      <c r="X343" s="69">
        <v>0</v>
      </c>
      <c r="Y343" s="69">
        <v>38.17</v>
      </c>
      <c r="Z343" s="69">
        <v>38.17</v>
      </c>
      <c r="AA343" s="78"/>
      <c r="AB343" s="79">
        <f t="shared" si="168"/>
        <v>0</v>
      </c>
    </row>
    <row r="344" spans="1:28" x14ac:dyDescent="0.25">
      <c r="A344" s="71" t="s">
        <v>9097</v>
      </c>
      <c r="B344" s="72" t="s">
        <v>14079</v>
      </c>
      <c r="C344" s="73" t="s">
        <v>8753</v>
      </c>
      <c r="D344" s="74">
        <v>0</v>
      </c>
      <c r="E344" s="69">
        <v>21.88</v>
      </c>
      <c r="F344" s="75">
        <f t="shared" si="171"/>
        <v>0</v>
      </c>
      <c r="G344" s="76"/>
      <c r="H344" s="69">
        <f t="shared" si="172"/>
        <v>0</v>
      </c>
      <c r="I344" s="69">
        <f t="shared" si="172"/>
        <v>21.88</v>
      </c>
      <c r="J344" s="69">
        <f t="shared" si="173"/>
        <v>21.88</v>
      </c>
      <c r="K344" s="69">
        <v>0</v>
      </c>
      <c r="L344" s="75">
        <f t="shared" si="174"/>
        <v>21.88</v>
      </c>
      <c r="N344" s="69">
        <v>0</v>
      </c>
      <c r="O344" s="69">
        <v>21.88</v>
      </c>
      <c r="P344" s="69">
        <f t="shared" si="175"/>
        <v>21.88</v>
      </c>
      <c r="Q344" s="63"/>
      <c r="R344" s="69">
        <f t="shared" si="176"/>
        <v>0</v>
      </c>
      <c r="S344" s="69">
        <f t="shared" si="176"/>
        <v>21.89</v>
      </c>
      <c r="T344" s="69">
        <f t="shared" si="177"/>
        <v>21.89</v>
      </c>
      <c r="U344" s="69">
        <f t="shared" si="178"/>
        <v>0</v>
      </c>
      <c r="V344" s="77">
        <f t="shared" si="179"/>
        <v>21.89</v>
      </c>
      <c r="X344" s="69">
        <v>0</v>
      </c>
      <c r="Y344" s="69">
        <v>21.89</v>
      </c>
      <c r="Z344" s="69">
        <v>21.89</v>
      </c>
      <c r="AA344" s="78"/>
      <c r="AB344" s="79">
        <f t="shared" si="168"/>
        <v>-1.0000000000001563E-2</v>
      </c>
    </row>
    <row r="345" spans="1:28" x14ac:dyDescent="0.25">
      <c r="A345" s="71" t="s">
        <v>9098</v>
      </c>
      <c r="B345" s="72" t="s">
        <v>14080</v>
      </c>
      <c r="C345" s="73" t="s">
        <v>8753</v>
      </c>
      <c r="D345" s="74">
        <v>0</v>
      </c>
      <c r="E345" s="69">
        <v>21.88</v>
      </c>
      <c r="F345" s="75">
        <f t="shared" si="171"/>
        <v>0</v>
      </c>
      <c r="G345" s="28"/>
      <c r="H345" s="69">
        <f t="shared" si="172"/>
        <v>0</v>
      </c>
      <c r="I345" s="69">
        <f t="shared" si="172"/>
        <v>21.88</v>
      </c>
      <c r="J345" s="69">
        <f t="shared" si="173"/>
        <v>21.88</v>
      </c>
      <c r="K345" s="69">
        <v>0</v>
      </c>
      <c r="L345" s="75">
        <f t="shared" si="174"/>
        <v>21.88</v>
      </c>
      <c r="N345" s="69">
        <v>0</v>
      </c>
      <c r="O345" s="74">
        <v>21.88</v>
      </c>
      <c r="P345" s="69">
        <f t="shared" si="175"/>
        <v>21.88</v>
      </c>
      <c r="Q345" s="63"/>
      <c r="R345" s="69">
        <f t="shared" si="176"/>
        <v>0</v>
      </c>
      <c r="S345" s="69">
        <f t="shared" si="176"/>
        <v>21.89</v>
      </c>
      <c r="T345" s="69">
        <f t="shared" si="177"/>
        <v>21.89</v>
      </c>
      <c r="U345" s="69">
        <f t="shared" si="178"/>
        <v>0</v>
      </c>
      <c r="V345" s="77">
        <f t="shared" si="179"/>
        <v>21.89</v>
      </c>
      <c r="X345" s="69">
        <v>0</v>
      </c>
      <c r="Y345" s="74">
        <v>21.89</v>
      </c>
      <c r="Z345" s="69">
        <v>21.89</v>
      </c>
      <c r="AA345" s="78"/>
      <c r="AB345" s="79">
        <f t="shared" si="168"/>
        <v>-1.0000000000001563E-2</v>
      </c>
    </row>
    <row r="346" spans="1:28" x14ac:dyDescent="0.25">
      <c r="A346" s="71" t="s">
        <v>9099</v>
      </c>
      <c r="B346" s="72" t="s">
        <v>14081</v>
      </c>
      <c r="C346" s="73" t="s">
        <v>8753</v>
      </c>
      <c r="D346" s="74">
        <v>0</v>
      </c>
      <c r="E346" s="69">
        <v>5.18</v>
      </c>
      <c r="F346" s="75">
        <f t="shared" si="171"/>
        <v>0</v>
      </c>
      <c r="G346" s="76"/>
      <c r="H346" s="69">
        <f t="shared" si="172"/>
        <v>0</v>
      </c>
      <c r="I346" s="69">
        <f t="shared" si="172"/>
        <v>5.18</v>
      </c>
      <c r="J346" s="69">
        <f t="shared" si="173"/>
        <v>5.18</v>
      </c>
      <c r="K346" s="69">
        <v>0</v>
      </c>
      <c r="L346" s="75">
        <f t="shared" si="174"/>
        <v>5.18</v>
      </c>
      <c r="N346" s="69">
        <v>0</v>
      </c>
      <c r="O346" s="69">
        <v>5.18</v>
      </c>
      <c r="P346" s="69">
        <f t="shared" si="175"/>
        <v>5.18</v>
      </c>
      <c r="Q346" s="63"/>
      <c r="R346" s="69">
        <f t="shared" si="176"/>
        <v>0</v>
      </c>
      <c r="S346" s="69">
        <f t="shared" si="176"/>
        <v>5.18</v>
      </c>
      <c r="T346" s="69">
        <f t="shared" si="177"/>
        <v>5.18</v>
      </c>
      <c r="U346" s="69">
        <f t="shared" si="178"/>
        <v>0</v>
      </c>
      <c r="V346" s="77">
        <f t="shared" si="179"/>
        <v>5.18</v>
      </c>
      <c r="X346" s="69">
        <v>0</v>
      </c>
      <c r="Y346" s="69">
        <v>5.18</v>
      </c>
      <c r="Z346" s="69">
        <v>5.18</v>
      </c>
      <c r="AA346" s="78"/>
      <c r="AB346" s="79">
        <f t="shared" si="168"/>
        <v>0</v>
      </c>
    </row>
    <row r="347" spans="1:28" x14ac:dyDescent="0.25">
      <c r="A347" s="71" t="s">
        <v>9100</v>
      </c>
      <c r="B347" s="72" t="s">
        <v>14082</v>
      </c>
      <c r="C347" s="73" t="s">
        <v>8753</v>
      </c>
      <c r="D347" s="74">
        <v>0</v>
      </c>
      <c r="E347" s="69">
        <v>7.96</v>
      </c>
      <c r="F347" s="75">
        <f t="shared" si="171"/>
        <v>0</v>
      </c>
      <c r="G347" s="76"/>
      <c r="H347" s="69">
        <f t="shared" si="172"/>
        <v>0</v>
      </c>
      <c r="I347" s="69">
        <f t="shared" si="172"/>
        <v>7.96</v>
      </c>
      <c r="J347" s="69">
        <f t="shared" si="173"/>
        <v>7.96</v>
      </c>
      <c r="K347" s="69">
        <v>0</v>
      </c>
      <c r="L347" s="75">
        <f t="shared" si="174"/>
        <v>7.96</v>
      </c>
      <c r="N347" s="69">
        <v>0</v>
      </c>
      <c r="O347" s="69">
        <v>7.96</v>
      </c>
      <c r="P347" s="69">
        <f t="shared" si="175"/>
        <v>7.96</v>
      </c>
      <c r="Q347" s="63"/>
      <c r="R347" s="69">
        <f t="shared" si="176"/>
        <v>0</v>
      </c>
      <c r="S347" s="69">
        <f t="shared" si="176"/>
        <v>7.96</v>
      </c>
      <c r="T347" s="69">
        <f t="shared" si="177"/>
        <v>7.96</v>
      </c>
      <c r="U347" s="69">
        <f t="shared" si="178"/>
        <v>0</v>
      </c>
      <c r="V347" s="77">
        <f t="shared" si="179"/>
        <v>7.96</v>
      </c>
      <c r="X347" s="69">
        <v>0</v>
      </c>
      <c r="Y347" s="69">
        <v>7.96</v>
      </c>
      <c r="Z347" s="69">
        <v>7.96</v>
      </c>
      <c r="AA347" s="78"/>
      <c r="AB347" s="79">
        <f t="shared" si="168"/>
        <v>0</v>
      </c>
    </row>
    <row r="348" spans="1:28" x14ac:dyDescent="0.25">
      <c r="A348" s="71" t="s">
        <v>9101</v>
      </c>
      <c r="B348" s="72" t="s">
        <v>14083</v>
      </c>
      <c r="C348" s="73" t="s">
        <v>8753</v>
      </c>
      <c r="D348" s="74">
        <v>0</v>
      </c>
      <c r="E348" s="69">
        <v>15.120000000000001</v>
      </c>
      <c r="F348" s="75">
        <f t="shared" si="171"/>
        <v>0</v>
      </c>
      <c r="G348" s="76"/>
      <c r="H348" s="69">
        <f t="shared" si="172"/>
        <v>0</v>
      </c>
      <c r="I348" s="69">
        <f t="shared" si="172"/>
        <v>15.12</v>
      </c>
      <c r="J348" s="69">
        <f t="shared" si="173"/>
        <v>15.12</v>
      </c>
      <c r="K348" s="69">
        <v>0</v>
      </c>
      <c r="L348" s="75">
        <f t="shared" si="174"/>
        <v>15.12</v>
      </c>
      <c r="N348" s="69">
        <v>0</v>
      </c>
      <c r="O348" s="69">
        <v>15.120000000000001</v>
      </c>
      <c r="P348" s="69">
        <f t="shared" si="175"/>
        <v>15.120000000000001</v>
      </c>
      <c r="Q348" s="63"/>
      <c r="R348" s="69">
        <f t="shared" si="176"/>
        <v>0</v>
      </c>
      <c r="S348" s="69">
        <f t="shared" si="176"/>
        <v>15.12</v>
      </c>
      <c r="T348" s="69">
        <f t="shared" si="177"/>
        <v>15.12</v>
      </c>
      <c r="U348" s="69">
        <f t="shared" si="178"/>
        <v>0</v>
      </c>
      <c r="V348" s="77">
        <f t="shared" si="179"/>
        <v>15.12</v>
      </c>
      <c r="X348" s="69">
        <v>0</v>
      </c>
      <c r="Y348" s="69">
        <v>15.12</v>
      </c>
      <c r="Z348" s="69">
        <v>15.12</v>
      </c>
      <c r="AA348" s="78"/>
      <c r="AB348" s="79">
        <f t="shared" si="168"/>
        <v>0</v>
      </c>
    </row>
    <row r="349" spans="1:28" x14ac:dyDescent="0.25">
      <c r="A349" s="65" t="s">
        <v>9102</v>
      </c>
      <c r="B349" s="66" t="s">
        <v>14084</v>
      </c>
      <c r="C349" s="67"/>
      <c r="D349" s="68"/>
      <c r="E349" s="69"/>
      <c r="F349" s="70"/>
      <c r="H349" s="69"/>
      <c r="I349" s="69"/>
      <c r="J349" s="69"/>
      <c r="K349" s="69"/>
      <c r="L349" s="75"/>
      <c r="N349" s="69"/>
      <c r="O349" s="69"/>
      <c r="P349" s="69"/>
      <c r="Q349" s="63"/>
      <c r="R349" s="69"/>
      <c r="S349" s="69"/>
      <c r="T349" s="69"/>
      <c r="U349" s="69"/>
      <c r="V349" s="77"/>
      <c r="X349" s="69"/>
      <c r="Y349" s="69"/>
      <c r="Z349" s="69"/>
      <c r="AA349" s="78"/>
      <c r="AB349" s="79">
        <f t="shared" si="168"/>
        <v>0</v>
      </c>
    </row>
    <row r="350" spans="1:28" x14ac:dyDescent="0.25">
      <c r="A350" s="71" t="s">
        <v>9103</v>
      </c>
      <c r="B350" s="72" t="s">
        <v>14085</v>
      </c>
      <c r="C350" s="73" t="s">
        <v>8753</v>
      </c>
      <c r="D350" s="74">
        <v>0</v>
      </c>
      <c r="E350" s="69">
        <v>63.4</v>
      </c>
      <c r="F350" s="75">
        <f>ROUND(D350*E350,2)</f>
        <v>0</v>
      </c>
      <c r="G350" s="76"/>
      <c r="H350" s="69">
        <f>ROUND(N350+(N350*$H$2/100),2)</f>
        <v>0</v>
      </c>
      <c r="I350" s="69">
        <f>ROUND(O350+(O350*$H$2/100),2)</f>
        <v>63.4</v>
      </c>
      <c r="J350" s="69">
        <f>H350+I350</f>
        <v>63.4</v>
      </c>
      <c r="K350" s="69">
        <v>0</v>
      </c>
      <c r="L350" s="75">
        <f>SUM(J350:K350)</f>
        <v>63.4</v>
      </c>
      <c r="N350" s="69">
        <v>0</v>
      </c>
      <c r="O350" s="69">
        <v>63.4</v>
      </c>
      <c r="P350" s="69">
        <f>SUM(N350:O350)</f>
        <v>63.4</v>
      </c>
      <c r="Q350" s="63"/>
      <c r="R350" s="69">
        <f>X350</f>
        <v>0</v>
      </c>
      <c r="S350" s="69">
        <f>Y350</f>
        <v>63.41</v>
      </c>
      <c r="T350" s="69">
        <f>R350+S350</f>
        <v>63.41</v>
      </c>
      <c r="U350" s="69">
        <f>ROUND(Z350*$H$2,2)/100</f>
        <v>0</v>
      </c>
      <c r="V350" s="77">
        <f>SUM(T350:U350)</f>
        <v>63.41</v>
      </c>
      <c r="X350" s="69">
        <v>0</v>
      </c>
      <c r="Y350" s="69">
        <v>63.41</v>
      </c>
      <c r="Z350" s="69">
        <v>63.41</v>
      </c>
      <c r="AA350" s="78"/>
      <c r="AB350" s="79">
        <f t="shared" si="168"/>
        <v>-9.9999999999980105E-3</v>
      </c>
    </row>
    <row r="351" spans="1:28" x14ac:dyDescent="0.25">
      <c r="A351" s="71" t="s">
        <v>9104</v>
      </c>
      <c r="B351" s="72" t="s">
        <v>14086</v>
      </c>
      <c r="C351" s="73" t="s">
        <v>8753</v>
      </c>
      <c r="D351" s="74">
        <v>0</v>
      </c>
      <c r="E351" s="69">
        <v>50.33</v>
      </c>
      <c r="F351" s="75">
        <f>ROUND(D351*E351,2)</f>
        <v>0</v>
      </c>
      <c r="G351" s="76"/>
      <c r="H351" s="69">
        <f>ROUND(N351+(N351*$H$2/100),2)</f>
        <v>0</v>
      </c>
      <c r="I351" s="69">
        <f>ROUND(O351+(O351*$H$2/100),2)</f>
        <v>50.33</v>
      </c>
      <c r="J351" s="69">
        <f>H351+I351</f>
        <v>50.33</v>
      </c>
      <c r="K351" s="69">
        <v>0</v>
      </c>
      <c r="L351" s="75">
        <f>SUM(J351:K351)</f>
        <v>50.33</v>
      </c>
      <c r="N351" s="69">
        <v>0</v>
      </c>
      <c r="O351" s="69">
        <v>50.33</v>
      </c>
      <c r="P351" s="69">
        <f>SUM(N351:O351)</f>
        <v>50.33</v>
      </c>
      <c r="Q351" s="63"/>
      <c r="R351" s="69">
        <f>X351</f>
        <v>0</v>
      </c>
      <c r="S351" s="69">
        <f>Y351</f>
        <v>50.34</v>
      </c>
      <c r="T351" s="69">
        <f>R351+S351</f>
        <v>50.34</v>
      </c>
      <c r="U351" s="69">
        <f>ROUND(Z351*$H$2,2)/100</f>
        <v>0</v>
      </c>
      <c r="V351" s="77">
        <f>SUM(T351:U351)</f>
        <v>50.34</v>
      </c>
      <c r="X351" s="69">
        <v>0</v>
      </c>
      <c r="Y351" s="69">
        <v>50.34</v>
      </c>
      <c r="Z351" s="69">
        <v>50.34</v>
      </c>
      <c r="AA351" s="78"/>
      <c r="AB351" s="79">
        <f t="shared" si="168"/>
        <v>-1.0000000000005116E-2</v>
      </c>
    </row>
    <row r="352" spans="1:28" x14ac:dyDescent="0.25">
      <c r="A352" s="65" t="s">
        <v>9105</v>
      </c>
      <c r="B352" s="66" t="s">
        <v>14087</v>
      </c>
      <c r="C352" s="67"/>
      <c r="D352" s="68"/>
      <c r="E352" s="69"/>
      <c r="F352" s="70"/>
      <c r="H352" s="69"/>
      <c r="I352" s="69"/>
      <c r="J352" s="69"/>
      <c r="K352" s="69"/>
      <c r="L352" s="75"/>
      <c r="N352" s="69"/>
      <c r="O352" s="69"/>
      <c r="P352" s="69"/>
      <c r="Q352" s="63"/>
      <c r="R352" s="69"/>
      <c r="S352" s="69"/>
      <c r="T352" s="69"/>
      <c r="U352" s="69"/>
      <c r="V352" s="77"/>
      <c r="X352" s="69"/>
      <c r="Y352" s="69"/>
      <c r="Z352" s="69"/>
      <c r="AA352" s="78"/>
      <c r="AB352" s="79">
        <f t="shared" si="168"/>
        <v>0</v>
      </c>
    </row>
    <row r="353" spans="1:28" x14ac:dyDescent="0.25">
      <c r="A353" s="71" t="s">
        <v>9106</v>
      </c>
      <c r="B353" s="72" t="s">
        <v>14088</v>
      </c>
      <c r="C353" s="73" t="s">
        <v>8780</v>
      </c>
      <c r="D353" s="74">
        <v>0</v>
      </c>
      <c r="E353" s="69">
        <v>4.09</v>
      </c>
      <c r="F353" s="75">
        <f>ROUND(D353*E353,2)</f>
        <v>0</v>
      </c>
      <c r="G353" s="76"/>
      <c r="H353" s="69">
        <f>ROUND(N353+(N353*$H$2/100),2)</f>
        <v>0</v>
      </c>
      <c r="I353" s="69">
        <f>ROUND(O353+(O353*$H$2/100),2)</f>
        <v>4.09</v>
      </c>
      <c r="J353" s="69">
        <f>H353+I353</f>
        <v>4.09</v>
      </c>
      <c r="K353" s="69">
        <v>0</v>
      </c>
      <c r="L353" s="75">
        <f>SUM(J353:K353)</f>
        <v>4.09</v>
      </c>
      <c r="N353" s="69">
        <v>0</v>
      </c>
      <c r="O353" s="69">
        <v>4.09</v>
      </c>
      <c r="P353" s="69">
        <f>SUM(N353:O353)</f>
        <v>4.09</v>
      </c>
      <c r="Q353" s="63"/>
      <c r="R353" s="69">
        <f>X353</f>
        <v>0</v>
      </c>
      <c r="S353" s="69">
        <f>Y353</f>
        <v>4.09</v>
      </c>
      <c r="T353" s="69">
        <f>R353+S353</f>
        <v>4.09</v>
      </c>
      <c r="U353" s="69">
        <f>ROUND(Z353*$H$2,2)/100</f>
        <v>0</v>
      </c>
      <c r="V353" s="77">
        <f>SUM(T353:U353)</f>
        <v>4.09</v>
      </c>
      <c r="X353" s="69">
        <v>0</v>
      </c>
      <c r="Y353" s="69">
        <v>4.09</v>
      </c>
      <c r="Z353" s="69">
        <v>4.09</v>
      </c>
      <c r="AA353" s="78"/>
      <c r="AB353" s="79">
        <f t="shared" si="168"/>
        <v>0</v>
      </c>
    </row>
    <row r="354" spans="1:28" x14ac:dyDescent="0.25">
      <c r="A354" s="71" t="s">
        <v>9107</v>
      </c>
      <c r="B354" s="72" t="s">
        <v>14089</v>
      </c>
      <c r="C354" s="73" t="s">
        <v>8780</v>
      </c>
      <c r="D354" s="74">
        <v>0</v>
      </c>
      <c r="E354" s="69">
        <v>0.67</v>
      </c>
      <c r="F354" s="75">
        <f>ROUND(D354*E354,2)</f>
        <v>0</v>
      </c>
      <c r="G354" s="76"/>
      <c r="H354" s="69">
        <f>ROUND(N354+(N354*$H$2/100),2)</f>
        <v>0</v>
      </c>
      <c r="I354" s="69">
        <f>ROUND(O354+(O354*$H$2/100),2)</f>
        <v>0.67</v>
      </c>
      <c r="J354" s="69">
        <f>H354+I354</f>
        <v>0.67</v>
      </c>
      <c r="K354" s="69">
        <v>0</v>
      </c>
      <c r="L354" s="75">
        <f>SUM(J354:K354)</f>
        <v>0.67</v>
      </c>
      <c r="N354" s="69">
        <v>0</v>
      </c>
      <c r="O354" s="69">
        <v>0.67</v>
      </c>
      <c r="P354" s="69">
        <f>SUM(N354:O354)</f>
        <v>0.67</v>
      </c>
      <c r="Q354" s="63"/>
      <c r="R354" s="69">
        <f>X354</f>
        <v>0</v>
      </c>
      <c r="S354" s="69">
        <f>Y354</f>
        <v>0.68</v>
      </c>
      <c r="T354" s="69">
        <f>R354+S354</f>
        <v>0.68</v>
      </c>
      <c r="U354" s="69">
        <f>ROUND(Z354*$H$2,2)/100</f>
        <v>0</v>
      </c>
      <c r="V354" s="77">
        <f>SUM(T354:U354)</f>
        <v>0.68</v>
      </c>
      <c r="X354" s="69">
        <v>0</v>
      </c>
      <c r="Y354" s="69">
        <v>0.68</v>
      </c>
      <c r="Z354" s="69">
        <v>0.68</v>
      </c>
      <c r="AA354" s="78"/>
      <c r="AB354" s="79">
        <f t="shared" si="168"/>
        <v>-1.0000000000000009E-2</v>
      </c>
    </row>
    <row r="355" spans="1:28" ht="22.5" x14ac:dyDescent="0.25">
      <c r="A355" s="65" t="s">
        <v>9108</v>
      </c>
      <c r="B355" s="66" t="s">
        <v>14090</v>
      </c>
      <c r="C355" s="67"/>
      <c r="D355" s="68"/>
      <c r="E355" s="69"/>
      <c r="F355" s="70"/>
      <c r="H355" s="69"/>
      <c r="I355" s="69"/>
      <c r="J355" s="69"/>
      <c r="K355" s="69"/>
      <c r="L355" s="75"/>
      <c r="N355" s="69"/>
      <c r="O355" s="69"/>
      <c r="P355" s="69"/>
      <c r="Q355" s="63"/>
      <c r="R355" s="69"/>
      <c r="S355" s="69"/>
      <c r="T355" s="69"/>
      <c r="U355" s="69"/>
      <c r="V355" s="77"/>
      <c r="X355" s="69"/>
      <c r="Y355" s="69"/>
      <c r="Z355" s="69"/>
      <c r="AA355" s="78"/>
      <c r="AB355" s="79">
        <f t="shared" si="168"/>
        <v>0</v>
      </c>
    </row>
    <row r="356" spans="1:28" x14ac:dyDescent="0.25">
      <c r="A356" s="71" t="s">
        <v>9109</v>
      </c>
      <c r="B356" s="72" t="s">
        <v>14091</v>
      </c>
      <c r="C356" s="73" t="s">
        <v>8780</v>
      </c>
      <c r="D356" s="74">
        <v>0</v>
      </c>
      <c r="E356" s="69">
        <v>9.9600000000000009</v>
      </c>
      <c r="F356" s="75">
        <f>ROUND(D356*E356,2)</f>
        <v>0</v>
      </c>
      <c r="G356" s="76"/>
      <c r="H356" s="69">
        <f>ROUND(N356+(N356*$H$2/100),2)</f>
        <v>0</v>
      </c>
      <c r="I356" s="69">
        <f>ROUND(O356+(O356*$H$2/100),2)</f>
        <v>9.9600000000000009</v>
      </c>
      <c r="J356" s="69">
        <f>H356+I356</f>
        <v>9.9600000000000009</v>
      </c>
      <c r="K356" s="69">
        <v>0</v>
      </c>
      <c r="L356" s="75">
        <f>SUM(J356:K356)</f>
        <v>9.9600000000000009</v>
      </c>
      <c r="N356" s="69">
        <v>0</v>
      </c>
      <c r="O356" s="69">
        <v>9.9600000000000009</v>
      </c>
      <c r="P356" s="69">
        <f>SUM(N356:O356)</f>
        <v>9.9600000000000009</v>
      </c>
      <c r="Q356" s="63"/>
      <c r="R356" s="69">
        <f>X356</f>
        <v>0</v>
      </c>
      <c r="S356" s="69">
        <f>Y356</f>
        <v>9.9600000000000009</v>
      </c>
      <c r="T356" s="69">
        <f>R356+S356</f>
        <v>9.9600000000000009</v>
      </c>
      <c r="U356" s="69">
        <f>ROUND(Z356*$H$2,2)/100</f>
        <v>0</v>
      </c>
      <c r="V356" s="77">
        <f>SUM(T356:U356)</f>
        <v>9.9600000000000009</v>
      </c>
      <c r="X356" s="69">
        <v>0</v>
      </c>
      <c r="Y356" s="69">
        <v>9.9600000000000009</v>
      </c>
      <c r="Z356" s="69">
        <v>9.9600000000000009</v>
      </c>
      <c r="AA356" s="78"/>
      <c r="AB356" s="79">
        <f t="shared" si="168"/>
        <v>0</v>
      </c>
    </row>
    <row r="357" spans="1:28" x14ac:dyDescent="0.25">
      <c r="A357" s="71" t="s">
        <v>9110</v>
      </c>
      <c r="B357" s="72" t="s">
        <v>14092</v>
      </c>
      <c r="C357" s="73" t="s">
        <v>8780</v>
      </c>
      <c r="D357" s="74">
        <v>0</v>
      </c>
      <c r="E357" s="69">
        <v>30.25</v>
      </c>
      <c r="F357" s="75">
        <f>ROUND(D357*E357,2)</f>
        <v>0</v>
      </c>
      <c r="G357" s="76"/>
      <c r="H357" s="69">
        <f>ROUND(N357+(N357*$H$2/100),2)</f>
        <v>0</v>
      </c>
      <c r="I357" s="69">
        <f>ROUND(O357+(O357*$H$2/100),2)</f>
        <v>30.25</v>
      </c>
      <c r="J357" s="69">
        <f>H357+I357</f>
        <v>30.25</v>
      </c>
      <c r="K357" s="69">
        <v>0</v>
      </c>
      <c r="L357" s="75">
        <f>SUM(J357:K357)</f>
        <v>30.25</v>
      </c>
      <c r="N357" s="69">
        <v>0</v>
      </c>
      <c r="O357" s="69">
        <v>30.25</v>
      </c>
      <c r="P357" s="69">
        <f>SUM(N357:O357)</f>
        <v>30.25</v>
      </c>
      <c r="Q357" s="63"/>
      <c r="R357" s="69">
        <f>X357</f>
        <v>0</v>
      </c>
      <c r="S357" s="69">
        <f>Y357</f>
        <v>30.25</v>
      </c>
      <c r="T357" s="69">
        <f>R357+S357</f>
        <v>30.25</v>
      </c>
      <c r="U357" s="69">
        <f>ROUND(Z357*$H$2,2)/100</f>
        <v>0</v>
      </c>
      <c r="V357" s="77">
        <f>SUM(T357:U357)</f>
        <v>30.25</v>
      </c>
      <c r="X357" s="69">
        <v>0</v>
      </c>
      <c r="Y357" s="69">
        <v>30.25</v>
      </c>
      <c r="Z357" s="69">
        <v>30.25</v>
      </c>
      <c r="AA357" s="78"/>
      <c r="AB357" s="79">
        <f t="shared" si="168"/>
        <v>0</v>
      </c>
    </row>
    <row r="358" spans="1:28" ht="22.5" x14ac:dyDescent="0.25">
      <c r="A358" s="65" t="s">
        <v>9111</v>
      </c>
      <c r="B358" s="66" t="s">
        <v>14093</v>
      </c>
      <c r="C358" s="67"/>
      <c r="D358" s="68"/>
      <c r="E358" s="69"/>
      <c r="F358" s="70"/>
      <c r="H358" s="69"/>
      <c r="I358" s="69"/>
      <c r="J358" s="69"/>
      <c r="K358" s="69"/>
      <c r="L358" s="75"/>
      <c r="N358" s="69"/>
      <c r="O358" s="69"/>
      <c r="P358" s="69"/>
      <c r="Q358" s="63"/>
      <c r="R358" s="69"/>
      <c r="S358" s="69"/>
      <c r="T358" s="69"/>
      <c r="U358" s="69"/>
      <c r="V358" s="77"/>
      <c r="X358" s="69"/>
      <c r="Y358" s="69"/>
      <c r="Z358" s="69"/>
      <c r="AA358" s="78"/>
      <c r="AB358" s="79">
        <f t="shared" si="168"/>
        <v>0</v>
      </c>
    </row>
    <row r="359" spans="1:28" ht="22.5" x14ac:dyDescent="0.25">
      <c r="A359" s="71" t="s">
        <v>9112</v>
      </c>
      <c r="B359" s="72" t="s">
        <v>14094</v>
      </c>
      <c r="C359" s="73" t="s">
        <v>8753</v>
      </c>
      <c r="D359" s="74">
        <v>0</v>
      </c>
      <c r="E359" s="69">
        <v>13.41</v>
      </c>
      <c r="F359" s="75">
        <f t="shared" ref="F359:F370" si="180">ROUND(D359*E359,2)</f>
        <v>0</v>
      </c>
      <c r="G359" s="76"/>
      <c r="H359" s="69">
        <f t="shared" ref="H359:I370" si="181">ROUND(N359+(N359*$H$2/100),2)</f>
        <v>0</v>
      </c>
      <c r="I359" s="69">
        <f t="shared" si="181"/>
        <v>13.41</v>
      </c>
      <c r="J359" s="69">
        <f t="shared" ref="J359:J370" si="182">H359+I359</f>
        <v>13.41</v>
      </c>
      <c r="K359" s="69">
        <v>0</v>
      </c>
      <c r="L359" s="75">
        <f t="shared" ref="L359:L370" si="183">SUM(J359:K359)</f>
        <v>13.41</v>
      </c>
      <c r="N359" s="69">
        <v>0</v>
      </c>
      <c r="O359" s="69">
        <v>13.41</v>
      </c>
      <c r="P359" s="69">
        <f t="shared" ref="P359:P370" si="184">SUM(N359:O359)</f>
        <v>13.41</v>
      </c>
      <c r="Q359" s="63"/>
      <c r="R359" s="69">
        <f t="shared" ref="R359:S370" si="185">X359</f>
        <v>0</v>
      </c>
      <c r="S359" s="69">
        <f t="shared" si="185"/>
        <v>13.42</v>
      </c>
      <c r="T359" s="69">
        <f t="shared" ref="T359:T370" si="186">R359+S359</f>
        <v>13.42</v>
      </c>
      <c r="U359" s="69">
        <f t="shared" ref="U359:U370" si="187">ROUND(Z359*$H$2,2)/100</f>
        <v>0</v>
      </c>
      <c r="V359" s="77">
        <f t="shared" ref="V359:V370" si="188">SUM(T359:U359)</f>
        <v>13.42</v>
      </c>
      <c r="X359" s="69">
        <v>0</v>
      </c>
      <c r="Y359" s="69">
        <v>13.42</v>
      </c>
      <c r="Z359" s="69">
        <v>13.42</v>
      </c>
      <c r="AA359" s="78"/>
      <c r="AB359" s="79">
        <f t="shared" si="168"/>
        <v>-9.9999999999997868E-3</v>
      </c>
    </row>
    <row r="360" spans="1:28" x14ac:dyDescent="0.25">
      <c r="A360" s="71" t="s">
        <v>9113</v>
      </c>
      <c r="B360" s="72" t="s">
        <v>14095</v>
      </c>
      <c r="C360" s="73" t="s">
        <v>8753</v>
      </c>
      <c r="D360" s="74">
        <v>0</v>
      </c>
      <c r="E360" s="69">
        <v>50.33</v>
      </c>
      <c r="F360" s="75">
        <f t="shared" si="180"/>
        <v>0</v>
      </c>
      <c r="G360" s="76"/>
      <c r="H360" s="69">
        <f t="shared" si="181"/>
        <v>0</v>
      </c>
      <c r="I360" s="69">
        <f t="shared" si="181"/>
        <v>50.33</v>
      </c>
      <c r="J360" s="69">
        <f t="shared" si="182"/>
        <v>50.33</v>
      </c>
      <c r="K360" s="69">
        <v>0</v>
      </c>
      <c r="L360" s="75">
        <f t="shared" si="183"/>
        <v>50.33</v>
      </c>
      <c r="N360" s="69">
        <v>0</v>
      </c>
      <c r="O360" s="69">
        <v>50.33</v>
      </c>
      <c r="P360" s="69">
        <f t="shared" si="184"/>
        <v>50.33</v>
      </c>
      <c r="Q360" s="63"/>
      <c r="R360" s="69">
        <f t="shared" si="185"/>
        <v>0</v>
      </c>
      <c r="S360" s="69">
        <f t="shared" si="185"/>
        <v>50.34</v>
      </c>
      <c r="T360" s="69">
        <f t="shared" si="186"/>
        <v>50.34</v>
      </c>
      <c r="U360" s="69">
        <f t="shared" si="187"/>
        <v>0</v>
      </c>
      <c r="V360" s="77">
        <f t="shared" si="188"/>
        <v>50.34</v>
      </c>
      <c r="X360" s="69">
        <v>0</v>
      </c>
      <c r="Y360" s="69">
        <v>50.34</v>
      </c>
      <c r="Z360" s="69">
        <v>50.34</v>
      </c>
      <c r="AA360" s="78"/>
      <c r="AB360" s="79">
        <f t="shared" si="168"/>
        <v>-1.0000000000005116E-2</v>
      </c>
    </row>
    <row r="361" spans="1:28" x14ac:dyDescent="0.25">
      <c r="A361" s="71" t="s">
        <v>9114</v>
      </c>
      <c r="B361" s="72" t="s">
        <v>14096</v>
      </c>
      <c r="C361" s="73" t="s">
        <v>8753</v>
      </c>
      <c r="D361" s="74">
        <v>0</v>
      </c>
      <c r="E361" s="69">
        <v>16.78</v>
      </c>
      <c r="F361" s="75">
        <f t="shared" si="180"/>
        <v>0</v>
      </c>
      <c r="G361" s="76"/>
      <c r="H361" s="69">
        <f t="shared" si="181"/>
        <v>0</v>
      </c>
      <c r="I361" s="69">
        <f t="shared" si="181"/>
        <v>16.78</v>
      </c>
      <c r="J361" s="69">
        <f t="shared" si="182"/>
        <v>16.78</v>
      </c>
      <c r="K361" s="69">
        <v>0</v>
      </c>
      <c r="L361" s="75">
        <f t="shared" si="183"/>
        <v>16.78</v>
      </c>
      <c r="N361" s="69">
        <v>0</v>
      </c>
      <c r="O361" s="69">
        <v>16.78</v>
      </c>
      <c r="P361" s="69">
        <f t="shared" si="184"/>
        <v>16.78</v>
      </c>
      <c r="Q361" s="63"/>
      <c r="R361" s="69">
        <f t="shared" si="185"/>
        <v>0</v>
      </c>
      <c r="S361" s="69">
        <f t="shared" si="185"/>
        <v>16.79</v>
      </c>
      <c r="T361" s="69">
        <f t="shared" si="186"/>
        <v>16.79</v>
      </c>
      <c r="U361" s="69">
        <f t="shared" si="187"/>
        <v>0</v>
      </c>
      <c r="V361" s="77">
        <f t="shared" si="188"/>
        <v>16.79</v>
      </c>
      <c r="X361" s="69">
        <v>0</v>
      </c>
      <c r="Y361" s="69">
        <v>16.79</v>
      </c>
      <c r="Z361" s="69">
        <v>16.79</v>
      </c>
      <c r="AA361" s="78"/>
      <c r="AB361" s="79">
        <f t="shared" si="168"/>
        <v>-9.9999999999980105E-3</v>
      </c>
    </row>
    <row r="362" spans="1:28" x14ac:dyDescent="0.25">
      <c r="A362" s="71" t="s">
        <v>9115</v>
      </c>
      <c r="B362" s="72" t="s">
        <v>14097</v>
      </c>
      <c r="C362" s="73" t="s">
        <v>8808</v>
      </c>
      <c r="D362" s="74">
        <v>0</v>
      </c>
      <c r="E362" s="69">
        <v>13.41</v>
      </c>
      <c r="F362" s="75">
        <f t="shared" si="180"/>
        <v>0</v>
      </c>
      <c r="G362" s="76"/>
      <c r="H362" s="69">
        <f t="shared" si="181"/>
        <v>0</v>
      </c>
      <c r="I362" s="69">
        <f t="shared" si="181"/>
        <v>13.41</v>
      </c>
      <c r="J362" s="69">
        <f t="shared" si="182"/>
        <v>13.41</v>
      </c>
      <c r="K362" s="69">
        <v>0</v>
      </c>
      <c r="L362" s="75">
        <f t="shared" si="183"/>
        <v>13.41</v>
      </c>
      <c r="N362" s="69">
        <v>0</v>
      </c>
      <c r="O362" s="69">
        <v>13.41</v>
      </c>
      <c r="P362" s="69">
        <f t="shared" si="184"/>
        <v>13.41</v>
      </c>
      <c r="Q362" s="63"/>
      <c r="R362" s="69">
        <f t="shared" si="185"/>
        <v>0</v>
      </c>
      <c r="S362" s="69">
        <f t="shared" si="185"/>
        <v>13.42</v>
      </c>
      <c r="T362" s="69">
        <f t="shared" si="186"/>
        <v>13.42</v>
      </c>
      <c r="U362" s="69">
        <f t="shared" si="187"/>
        <v>0</v>
      </c>
      <c r="V362" s="77">
        <f t="shared" si="188"/>
        <v>13.42</v>
      </c>
      <c r="X362" s="69">
        <v>0</v>
      </c>
      <c r="Y362" s="69">
        <v>13.42</v>
      </c>
      <c r="Z362" s="69">
        <v>13.42</v>
      </c>
      <c r="AA362" s="78"/>
      <c r="AB362" s="79">
        <f t="shared" si="168"/>
        <v>-9.9999999999997868E-3</v>
      </c>
    </row>
    <row r="363" spans="1:28" x14ac:dyDescent="0.25">
      <c r="A363" s="71" t="s">
        <v>9116</v>
      </c>
      <c r="B363" s="72" t="s">
        <v>14098</v>
      </c>
      <c r="C363" s="73" t="s">
        <v>8753</v>
      </c>
      <c r="D363" s="74">
        <v>0</v>
      </c>
      <c r="E363" s="69">
        <v>5.0200000000000005</v>
      </c>
      <c r="F363" s="75">
        <f t="shared" si="180"/>
        <v>0</v>
      </c>
      <c r="G363" s="76"/>
      <c r="H363" s="69">
        <f t="shared" si="181"/>
        <v>0</v>
      </c>
      <c r="I363" s="69">
        <f t="shared" si="181"/>
        <v>5.0199999999999996</v>
      </c>
      <c r="J363" s="69">
        <f t="shared" si="182"/>
        <v>5.0199999999999996</v>
      </c>
      <c r="K363" s="69">
        <v>0</v>
      </c>
      <c r="L363" s="75">
        <f t="shared" si="183"/>
        <v>5.0199999999999996</v>
      </c>
      <c r="N363" s="69">
        <v>0</v>
      </c>
      <c r="O363" s="69">
        <v>5.0200000000000005</v>
      </c>
      <c r="P363" s="69">
        <f t="shared" si="184"/>
        <v>5.0200000000000005</v>
      </c>
      <c r="Q363" s="63"/>
      <c r="R363" s="69">
        <f t="shared" si="185"/>
        <v>0</v>
      </c>
      <c r="S363" s="69">
        <f t="shared" si="185"/>
        <v>5.03</v>
      </c>
      <c r="T363" s="69">
        <f t="shared" si="186"/>
        <v>5.03</v>
      </c>
      <c r="U363" s="69">
        <f t="shared" si="187"/>
        <v>0</v>
      </c>
      <c r="V363" s="77">
        <f t="shared" si="188"/>
        <v>5.03</v>
      </c>
      <c r="X363" s="69">
        <v>0</v>
      </c>
      <c r="Y363" s="69">
        <v>5.03</v>
      </c>
      <c r="Z363" s="69">
        <v>5.03</v>
      </c>
      <c r="AA363" s="78"/>
      <c r="AB363" s="79">
        <f t="shared" si="168"/>
        <v>-9.9999999999997868E-3</v>
      </c>
    </row>
    <row r="364" spans="1:28" x14ac:dyDescent="0.25">
      <c r="A364" s="71" t="s">
        <v>9117</v>
      </c>
      <c r="B364" s="72" t="s">
        <v>14099</v>
      </c>
      <c r="C364" s="73" t="s">
        <v>8753</v>
      </c>
      <c r="D364" s="74">
        <v>0</v>
      </c>
      <c r="E364" s="69">
        <v>5.0200000000000005</v>
      </c>
      <c r="F364" s="75">
        <f t="shared" si="180"/>
        <v>0</v>
      </c>
      <c r="G364" s="76"/>
      <c r="H364" s="69">
        <f t="shared" si="181"/>
        <v>0</v>
      </c>
      <c r="I364" s="69">
        <f t="shared" si="181"/>
        <v>5.0199999999999996</v>
      </c>
      <c r="J364" s="69">
        <f t="shared" si="182"/>
        <v>5.0199999999999996</v>
      </c>
      <c r="K364" s="69">
        <v>0</v>
      </c>
      <c r="L364" s="75">
        <f t="shared" si="183"/>
        <v>5.0199999999999996</v>
      </c>
      <c r="N364" s="69">
        <v>0</v>
      </c>
      <c r="O364" s="69">
        <v>5.0200000000000005</v>
      </c>
      <c r="P364" s="69">
        <f t="shared" si="184"/>
        <v>5.0200000000000005</v>
      </c>
      <c r="Q364" s="63"/>
      <c r="R364" s="69">
        <f t="shared" si="185"/>
        <v>0</v>
      </c>
      <c r="S364" s="69">
        <f t="shared" si="185"/>
        <v>5.03</v>
      </c>
      <c r="T364" s="69">
        <f t="shared" si="186"/>
        <v>5.03</v>
      </c>
      <c r="U364" s="69">
        <f t="shared" si="187"/>
        <v>0</v>
      </c>
      <c r="V364" s="77">
        <f t="shared" si="188"/>
        <v>5.03</v>
      </c>
      <c r="X364" s="69">
        <v>0</v>
      </c>
      <c r="Y364" s="69">
        <v>5.03</v>
      </c>
      <c r="Z364" s="69">
        <v>5.03</v>
      </c>
      <c r="AA364" s="78"/>
      <c r="AB364" s="79">
        <f t="shared" si="168"/>
        <v>-9.9999999999997868E-3</v>
      </c>
    </row>
    <row r="365" spans="1:28" x14ac:dyDescent="0.25">
      <c r="A365" s="71" t="s">
        <v>9118</v>
      </c>
      <c r="B365" s="72" t="s">
        <v>14100</v>
      </c>
      <c r="C365" s="73" t="s">
        <v>8753</v>
      </c>
      <c r="D365" s="74">
        <v>0</v>
      </c>
      <c r="E365" s="69">
        <v>33.549999999999997</v>
      </c>
      <c r="F365" s="75">
        <f t="shared" si="180"/>
        <v>0</v>
      </c>
      <c r="G365" s="76"/>
      <c r="H365" s="69">
        <f t="shared" si="181"/>
        <v>0</v>
      </c>
      <c r="I365" s="69">
        <f t="shared" si="181"/>
        <v>33.549999999999997</v>
      </c>
      <c r="J365" s="69">
        <f t="shared" si="182"/>
        <v>33.549999999999997</v>
      </c>
      <c r="K365" s="69">
        <v>0</v>
      </c>
      <c r="L365" s="75">
        <f t="shared" si="183"/>
        <v>33.549999999999997</v>
      </c>
      <c r="N365" s="69">
        <v>0</v>
      </c>
      <c r="O365" s="69">
        <v>33.549999999999997</v>
      </c>
      <c r="P365" s="69">
        <f t="shared" si="184"/>
        <v>33.549999999999997</v>
      </c>
      <c r="Q365" s="63"/>
      <c r="R365" s="69">
        <f t="shared" si="185"/>
        <v>0</v>
      </c>
      <c r="S365" s="69">
        <f t="shared" si="185"/>
        <v>33.549999999999997</v>
      </c>
      <c r="T365" s="69">
        <f t="shared" si="186"/>
        <v>33.549999999999997</v>
      </c>
      <c r="U365" s="69">
        <f t="shared" si="187"/>
        <v>0</v>
      </c>
      <c r="V365" s="77">
        <f t="shared" si="188"/>
        <v>33.549999999999997</v>
      </c>
      <c r="X365" s="69">
        <v>0</v>
      </c>
      <c r="Y365" s="69">
        <v>33.549999999999997</v>
      </c>
      <c r="Z365" s="69">
        <v>33.549999999999997</v>
      </c>
      <c r="AA365" s="78"/>
      <c r="AB365" s="79">
        <f t="shared" si="168"/>
        <v>0</v>
      </c>
    </row>
    <row r="366" spans="1:28" x14ac:dyDescent="0.25">
      <c r="A366" s="71" t="s">
        <v>9119</v>
      </c>
      <c r="B366" s="72" t="s">
        <v>14101</v>
      </c>
      <c r="C366" s="73" t="s">
        <v>8753</v>
      </c>
      <c r="D366" s="74">
        <v>0</v>
      </c>
      <c r="E366" s="69">
        <v>16.78</v>
      </c>
      <c r="F366" s="75">
        <f t="shared" si="180"/>
        <v>0</v>
      </c>
      <c r="G366" s="76"/>
      <c r="H366" s="69">
        <f t="shared" si="181"/>
        <v>0</v>
      </c>
      <c r="I366" s="69">
        <f t="shared" si="181"/>
        <v>16.78</v>
      </c>
      <c r="J366" s="69">
        <f t="shared" si="182"/>
        <v>16.78</v>
      </c>
      <c r="K366" s="69">
        <v>0</v>
      </c>
      <c r="L366" s="75">
        <f t="shared" si="183"/>
        <v>16.78</v>
      </c>
      <c r="N366" s="69">
        <v>0</v>
      </c>
      <c r="O366" s="69">
        <v>16.78</v>
      </c>
      <c r="P366" s="69">
        <f t="shared" si="184"/>
        <v>16.78</v>
      </c>
      <c r="Q366" s="63"/>
      <c r="R366" s="69">
        <f t="shared" si="185"/>
        <v>0</v>
      </c>
      <c r="S366" s="69">
        <f t="shared" si="185"/>
        <v>16.79</v>
      </c>
      <c r="T366" s="69">
        <f t="shared" si="186"/>
        <v>16.79</v>
      </c>
      <c r="U366" s="69">
        <f t="shared" si="187"/>
        <v>0</v>
      </c>
      <c r="V366" s="77">
        <f t="shared" si="188"/>
        <v>16.79</v>
      </c>
      <c r="X366" s="69">
        <v>0</v>
      </c>
      <c r="Y366" s="69">
        <v>16.79</v>
      </c>
      <c r="Z366" s="69">
        <v>16.79</v>
      </c>
      <c r="AA366" s="78"/>
      <c r="AB366" s="79">
        <f t="shared" si="168"/>
        <v>-9.9999999999980105E-3</v>
      </c>
    </row>
    <row r="367" spans="1:28" x14ac:dyDescent="0.25">
      <c r="A367" s="71" t="s">
        <v>9120</v>
      </c>
      <c r="B367" s="72" t="s">
        <v>14102</v>
      </c>
      <c r="C367" s="73" t="s">
        <v>8753</v>
      </c>
      <c r="D367" s="74">
        <v>0</v>
      </c>
      <c r="E367" s="69">
        <v>15.1</v>
      </c>
      <c r="F367" s="75">
        <f t="shared" si="180"/>
        <v>0</v>
      </c>
      <c r="G367" s="76"/>
      <c r="H367" s="69">
        <f t="shared" si="181"/>
        <v>0</v>
      </c>
      <c r="I367" s="69">
        <f t="shared" si="181"/>
        <v>15.1</v>
      </c>
      <c r="J367" s="69">
        <f t="shared" si="182"/>
        <v>15.1</v>
      </c>
      <c r="K367" s="69">
        <v>0</v>
      </c>
      <c r="L367" s="75">
        <f t="shared" si="183"/>
        <v>15.1</v>
      </c>
      <c r="N367" s="69">
        <v>0</v>
      </c>
      <c r="O367" s="69">
        <v>15.1</v>
      </c>
      <c r="P367" s="69">
        <f t="shared" si="184"/>
        <v>15.1</v>
      </c>
      <c r="Q367" s="63"/>
      <c r="R367" s="69">
        <f t="shared" si="185"/>
        <v>0</v>
      </c>
      <c r="S367" s="69">
        <f t="shared" si="185"/>
        <v>15.1</v>
      </c>
      <c r="T367" s="69">
        <f t="shared" si="186"/>
        <v>15.1</v>
      </c>
      <c r="U367" s="69">
        <f t="shared" si="187"/>
        <v>0</v>
      </c>
      <c r="V367" s="77">
        <f t="shared" si="188"/>
        <v>15.1</v>
      </c>
      <c r="X367" s="69">
        <v>0</v>
      </c>
      <c r="Y367" s="69">
        <v>15.1</v>
      </c>
      <c r="Z367" s="69">
        <v>15.1</v>
      </c>
      <c r="AA367" s="78"/>
      <c r="AB367" s="79">
        <f t="shared" si="168"/>
        <v>0</v>
      </c>
    </row>
    <row r="368" spans="1:28" x14ac:dyDescent="0.25">
      <c r="A368" s="71" t="s">
        <v>9121</v>
      </c>
      <c r="B368" s="72" t="s">
        <v>14103</v>
      </c>
      <c r="C368" s="73" t="s">
        <v>8753</v>
      </c>
      <c r="D368" s="74">
        <v>0</v>
      </c>
      <c r="E368" s="69">
        <v>13.41</v>
      </c>
      <c r="F368" s="75">
        <f t="shared" si="180"/>
        <v>0</v>
      </c>
      <c r="G368" s="76"/>
      <c r="H368" s="69">
        <f t="shared" si="181"/>
        <v>0</v>
      </c>
      <c r="I368" s="69">
        <f t="shared" si="181"/>
        <v>13.41</v>
      </c>
      <c r="J368" s="69">
        <f t="shared" si="182"/>
        <v>13.41</v>
      </c>
      <c r="K368" s="69">
        <v>0</v>
      </c>
      <c r="L368" s="75">
        <f t="shared" si="183"/>
        <v>13.41</v>
      </c>
      <c r="N368" s="69">
        <v>0</v>
      </c>
      <c r="O368" s="69">
        <v>13.41</v>
      </c>
      <c r="P368" s="69">
        <f t="shared" si="184"/>
        <v>13.41</v>
      </c>
      <c r="Q368" s="63"/>
      <c r="R368" s="69">
        <f t="shared" si="185"/>
        <v>0</v>
      </c>
      <c r="S368" s="69">
        <f t="shared" si="185"/>
        <v>13.42</v>
      </c>
      <c r="T368" s="69">
        <f t="shared" si="186"/>
        <v>13.42</v>
      </c>
      <c r="U368" s="69">
        <f t="shared" si="187"/>
        <v>0</v>
      </c>
      <c r="V368" s="77">
        <f t="shared" si="188"/>
        <v>13.42</v>
      </c>
      <c r="X368" s="69">
        <v>0</v>
      </c>
      <c r="Y368" s="69">
        <v>13.42</v>
      </c>
      <c r="Z368" s="69">
        <v>13.42</v>
      </c>
      <c r="AA368" s="78"/>
      <c r="AB368" s="79">
        <f t="shared" si="168"/>
        <v>-9.9999999999997868E-3</v>
      </c>
    </row>
    <row r="369" spans="1:28" x14ac:dyDescent="0.25">
      <c r="A369" s="71" t="s">
        <v>9122</v>
      </c>
      <c r="B369" s="72" t="s">
        <v>14104</v>
      </c>
      <c r="C369" s="73" t="s">
        <v>8753</v>
      </c>
      <c r="D369" s="74">
        <v>0</v>
      </c>
      <c r="E369" s="69">
        <v>13.41</v>
      </c>
      <c r="F369" s="75">
        <f t="shared" si="180"/>
        <v>0</v>
      </c>
      <c r="G369" s="76"/>
      <c r="H369" s="69">
        <f t="shared" si="181"/>
        <v>0</v>
      </c>
      <c r="I369" s="69">
        <f t="shared" si="181"/>
        <v>13.41</v>
      </c>
      <c r="J369" s="69">
        <f t="shared" si="182"/>
        <v>13.41</v>
      </c>
      <c r="K369" s="69">
        <v>0</v>
      </c>
      <c r="L369" s="75">
        <f t="shared" si="183"/>
        <v>13.41</v>
      </c>
      <c r="N369" s="69">
        <v>0</v>
      </c>
      <c r="O369" s="69">
        <v>13.41</v>
      </c>
      <c r="P369" s="69">
        <f t="shared" si="184"/>
        <v>13.41</v>
      </c>
      <c r="Q369" s="63"/>
      <c r="R369" s="69">
        <f t="shared" si="185"/>
        <v>0</v>
      </c>
      <c r="S369" s="69">
        <f t="shared" si="185"/>
        <v>13.42</v>
      </c>
      <c r="T369" s="69">
        <f t="shared" si="186"/>
        <v>13.42</v>
      </c>
      <c r="U369" s="69">
        <f t="shared" si="187"/>
        <v>0</v>
      </c>
      <c r="V369" s="77">
        <f t="shared" si="188"/>
        <v>13.42</v>
      </c>
      <c r="X369" s="69">
        <v>0</v>
      </c>
      <c r="Y369" s="69">
        <v>13.42</v>
      </c>
      <c r="Z369" s="69">
        <v>13.42</v>
      </c>
      <c r="AA369" s="78"/>
      <c r="AB369" s="79">
        <f t="shared" si="168"/>
        <v>-9.9999999999997868E-3</v>
      </c>
    </row>
    <row r="370" spans="1:28" x14ac:dyDescent="0.25">
      <c r="A370" s="71" t="s">
        <v>9123</v>
      </c>
      <c r="B370" s="72" t="s">
        <v>14105</v>
      </c>
      <c r="C370" s="73" t="s">
        <v>8753</v>
      </c>
      <c r="D370" s="74">
        <v>0</v>
      </c>
      <c r="E370" s="69">
        <v>10.06</v>
      </c>
      <c r="F370" s="75">
        <f t="shared" si="180"/>
        <v>0</v>
      </c>
      <c r="G370" s="76"/>
      <c r="H370" s="69">
        <f t="shared" si="181"/>
        <v>0</v>
      </c>
      <c r="I370" s="69">
        <f t="shared" si="181"/>
        <v>10.06</v>
      </c>
      <c r="J370" s="69">
        <f t="shared" si="182"/>
        <v>10.06</v>
      </c>
      <c r="K370" s="69">
        <v>0</v>
      </c>
      <c r="L370" s="75">
        <f t="shared" si="183"/>
        <v>10.06</v>
      </c>
      <c r="N370" s="69">
        <v>0</v>
      </c>
      <c r="O370" s="69">
        <v>10.06</v>
      </c>
      <c r="P370" s="69">
        <f t="shared" si="184"/>
        <v>10.06</v>
      </c>
      <c r="Q370" s="63"/>
      <c r="R370" s="69">
        <f t="shared" si="185"/>
        <v>0</v>
      </c>
      <c r="S370" s="69">
        <f t="shared" si="185"/>
        <v>10.06</v>
      </c>
      <c r="T370" s="69">
        <f t="shared" si="186"/>
        <v>10.06</v>
      </c>
      <c r="U370" s="69">
        <f t="shared" si="187"/>
        <v>0</v>
      </c>
      <c r="V370" s="77">
        <f t="shared" si="188"/>
        <v>10.06</v>
      </c>
      <c r="X370" s="69">
        <v>0</v>
      </c>
      <c r="Y370" s="69">
        <v>10.06</v>
      </c>
      <c r="Z370" s="69">
        <v>10.06</v>
      </c>
      <c r="AA370" s="78"/>
      <c r="AB370" s="79">
        <f t="shared" si="168"/>
        <v>0</v>
      </c>
    </row>
    <row r="371" spans="1:28" x14ac:dyDescent="0.25">
      <c r="A371" s="65" t="s">
        <v>9124</v>
      </c>
      <c r="B371" s="66" t="s">
        <v>14106</v>
      </c>
      <c r="C371" s="67"/>
      <c r="D371" s="68"/>
      <c r="E371" s="69"/>
      <c r="F371" s="70"/>
      <c r="H371" s="69"/>
      <c r="I371" s="69"/>
      <c r="J371" s="69"/>
      <c r="K371" s="69"/>
      <c r="L371" s="75"/>
      <c r="N371" s="69"/>
      <c r="O371" s="69"/>
      <c r="P371" s="69"/>
      <c r="Q371" s="63"/>
      <c r="R371" s="69"/>
      <c r="S371" s="69"/>
      <c r="T371" s="69"/>
      <c r="U371" s="69"/>
      <c r="V371" s="77"/>
      <c r="X371" s="69"/>
      <c r="Y371" s="69"/>
      <c r="Z371" s="69"/>
      <c r="AA371" s="78"/>
      <c r="AB371" s="79">
        <f t="shared" si="168"/>
        <v>0</v>
      </c>
    </row>
    <row r="372" spans="1:28" x14ac:dyDescent="0.25">
      <c r="A372" s="71" t="s">
        <v>9125</v>
      </c>
      <c r="B372" s="72" t="s">
        <v>14107</v>
      </c>
      <c r="C372" s="73" t="s">
        <v>8753</v>
      </c>
      <c r="D372" s="74">
        <v>0</v>
      </c>
      <c r="E372" s="69">
        <v>8.39</v>
      </c>
      <c r="F372" s="75">
        <f t="shared" ref="F372:F401" si="189">ROUND(D372*E372,2)</f>
        <v>0</v>
      </c>
      <c r="G372" s="76"/>
      <c r="H372" s="69">
        <f t="shared" ref="H372:I401" si="190">ROUND(N372+(N372*$H$2/100),2)</f>
        <v>0</v>
      </c>
      <c r="I372" s="69">
        <f t="shared" si="190"/>
        <v>8.39</v>
      </c>
      <c r="J372" s="69">
        <f t="shared" ref="J372:J401" si="191">H372+I372</f>
        <v>8.39</v>
      </c>
      <c r="K372" s="69">
        <v>0</v>
      </c>
      <c r="L372" s="75">
        <f t="shared" ref="L372:L401" si="192">SUM(J372:K372)</f>
        <v>8.39</v>
      </c>
      <c r="N372" s="69">
        <v>0</v>
      </c>
      <c r="O372" s="69">
        <v>8.39</v>
      </c>
      <c r="P372" s="69">
        <f t="shared" ref="P372:P401" si="193">SUM(N372:O372)</f>
        <v>8.39</v>
      </c>
      <c r="Q372" s="63"/>
      <c r="R372" s="69">
        <f t="shared" ref="R372:S401" si="194">X372</f>
        <v>0</v>
      </c>
      <c r="S372" s="69">
        <f t="shared" si="194"/>
        <v>8.39</v>
      </c>
      <c r="T372" s="69">
        <f t="shared" ref="T372:T401" si="195">R372+S372</f>
        <v>8.39</v>
      </c>
      <c r="U372" s="69">
        <f t="shared" ref="U372:U401" si="196">ROUND(Z372*$H$2,2)/100</f>
        <v>0</v>
      </c>
      <c r="V372" s="77">
        <f t="shared" ref="V372:V401" si="197">SUM(T372:U372)</f>
        <v>8.39</v>
      </c>
      <c r="X372" s="69">
        <v>0</v>
      </c>
      <c r="Y372" s="69">
        <v>8.39</v>
      </c>
      <c r="Z372" s="69">
        <v>8.39</v>
      </c>
      <c r="AA372" s="78"/>
      <c r="AB372" s="79">
        <f t="shared" si="168"/>
        <v>0</v>
      </c>
    </row>
    <row r="373" spans="1:28" ht="22.5" x14ac:dyDescent="0.25">
      <c r="A373" s="71" t="s">
        <v>9126</v>
      </c>
      <c r="B373" s="72" t="s">
        <v>14108</v>
      </c>
      <c r="C373" s="73" t="s">
        <v>8808</v>
      </c>
      <c r="D373" s="74">
        <v>0</v>
      </c>
      <c r="E373" s="69">
        <v>11.74</v>
      </c>
      <c r="F373" s="75">
        <f t="shared" si="189"/>
        <v>0</v>
      </c>
      <c r="G373" s="76"/>
      <c r="H373" s="69">
        <f t="shared" si="190"/>
        <v>0</v>
      </c>
      <c r="I373" s="69">
        <f t="shared" si="190"/>
        <v>11.74</v>
      </c>
      <c r="J373" s="69">
        <f t="shared" si="191"/>
        <v>11.74</v>
      </c>
      <c r="K373" s="69">
        <v>0</v>
      </c>
      <c r="L373" s="75">
        <f t="shared" si="192"/>
        <v>11.74</v>
      </c>
      <c r="N373" s="69">
        <v>0</v>
      </c>
      <c r="O373" s="69">
        <v>11.74</v>
      </c>
      <c r="P373" s="69">
        <f t="shared" si="193"/>
        <v>11.74</v>
      </c>
      <c r="Q373" s="63"/>
      <c r="R373" s="69">
        <f t="shared" si="194"/>
        <v>0</v>
      </c>
      <c r="S373" s="69">
        <f t="shared" si="194"/>
        <v>11.74</v>
      </c>
      <c r="T373" s="69">
        <f t="shared" si="195"/>
        <v>11.74</v>
      </c>
      <c r="U373" s="69">
        <f t="shared" si="196"/>
        <v>0</v>
      </c>
      <c r="V373" s="77">
        <f t="shared" si="197"/>
        <v>11.74</v>
      </c>
      <c r="X373" s="69">
        <v>0</v>
      </c>
      <c r="Y373" s="69">
        <v>11.74</v>
      </c>
      <c r="Z373" s="69">
        <v>11.74</v>
      </c>
      <c r="AA373" s="78"/>
      <c r="AB373" s="79">
        <f t="shared" si="168"/>
        <v>0</v>
      </c>
    </row>
    <row r="374" spans="1:28" ht="22.5" x14ac:dyDescent="0.25">
      <c r="A374" s="71" t="s">
        <v>9127</v>
      </c>
      <c r="B374" s="72" t="s">
        <v>14109</v>
      </c>
      <c r="C374" s="73" t="s">
        <v>8753</v>
      </c>
      <c r="D374" s="74">
        <v>0</v>
      </c>
      <c r="E374" s="69">
        <v>167.73000000000002</v>
      </c>
      <c r="F374" s="75">
        <f t="shared" si="189"/>
        <v>0</v>
      </c>
      <c r="G374" s="76"/>
      <c r="H374" s="69">
        <f t="shared" si="190"/>
        <v>0</v>
      </c>
      <c r="I374" s="69">
        <f t="shared" si="190"/>
        <v>167.73</v>
      </c>
      <c r="J374" s="69">
        <f t="shared" si="191"/>
        <v>167.73</v>
      </c>
      <c r="K374" s="69">
        <v>0</v>
      </c>
      <c r="L374" s="75">
        <f t="shared" si="192"/>
        <v>167.73</v>
      </c>
      <c r="N374" s="69">
        <v>0</v>
      </c>
      <c r="O374" s="69">
        <v>167.73000000000002</v>
      </c>
      <c r="P374" s="69">
        <f t="shared" si="193"/>
        <v>167.73000000000002</v>
      </c>
      <c r="Q374" s="63"/>
      <c r="R374" s="69">
        <f t="shared" si="194"/>
        <v>0</v>
      </c>
      <c r="S374" s="69">
        <f t="shared" si="194"/>
        <v>167.75</v>
      </c>
      <c r="T374" s="69">
        <f t="shared" si="195"/>
        <v>167.75</v>
      </c>
      <c r="U374" s="69">
        <f t="shared" si="196"/>
        <v>0</v>
      </c>
      <c r="V374" s="77">
        <f t="shared" si="197"/>
        <v>167.75</v>
      </c>
      <c r="X374" s="69">
        <v>0</v>
      </c>
      <c r="Y374" s="69">
        <v>167.75</v>
      </c>
      <c r="Z374" s="69">
        <v>167.75</v>
      </c>
      <c r="AA374" s="78"/>
      <c r="AB374" s="79">
        <f t="shared" si="168"/>
        <v>-1.999999999998181E-2</v>
      </c>
    </row>
    <row r="375" spans="1:28" x14ac:dyDescent="0.25">
      <c r="A375" s="71" t="s">
        <v>9128</v>
      </c>
      <c r="B375" s="72" t="s">
        <v>14110</v>
      </c>
      <c r="C375" s="73" t="s">
        <v>8753</v>
      </c>
      <c r="D375" s="74">
        <v>0</v>
      </c>
      <c r="E375" s="69">
        <v>134.18</v>
      </c>
      <c r="F375" s="75">
        <f t="shared" si="189"/>
        <v>0</v>
      </c>
      <c r="G375" s="76"/>
      <c r="H375" s="69">
        <f t="shared" si="190"/>
        <v>0</v>
      </c>
      <c r="I375" s="69">
        <f t="shared" si="190"/>
        <v>134.18</v>
      </c>
      <c r="J375" s="69">
        <f t="shared" si="191"/>
        <v>134.18</v>
      </c>
      <c r="K375" s="69">
        <v>0</v>
      </c>
      <c r="L375" s="75">
        <f t="shared" si="192"/>
        <v>134.18</v>
      </c>
      <c r="N375" s="69">
        <v>0</v>
      </c>
      <c r="O375" s="69">
        <v>134.18</v>
      </c>
      <c r="P375" s="69">
        <f t="shared" si="193"/>
        <v>134.18</v>
      </c>
      <c r="Q375" s="63"/>
      <c r="R375" s="69">
        <f t="shared" si="194"/>
        <v>0</v>
      </c>
      <c r="S375" s="69">
        <f t="shared" si="194"/>
        <v>134.19999999999999</v>
      </c>
      <c r="T375" s="69">
        <f t="shared" si="195"/>
        <v>134.19999999999999</v>
      </c>
      <c r="U375" s="69">
        <f t="shared" si="196"/>
        <v>0</v>
      </c>
      <c r="V375" s="77">
        <f t="shared" si="197"/>
        <v>134.19999999999999</v>
      </c>
      <c r="X375" s="69">
        <v>0</v>
      </c>
      <c r="Y375" s="69">
        <v>134.19999999999999</v>
      </c>
      <c r="Z375" s="69">
        <v>134.19999999999999</v>
      </c>
      <c r="AA375" s="78"/>
      <c r="AB375" s="79">
        <f t="shared" si="168"/>
        <v>-1.999999999998181E-2</v>
      </c>
    </row>
    <row r="376" spans="1:28" x14ac:dyDescent="0.25">
      <c r="A376" s="71" t="s">
        <v>9129</v>
      </c>
      <c r="B376" s="72" t="s">
        <v>14111</v>
      </c>
      <c r="C376" s="73" t="s">
        <v>8753</v>
      </c>
      <c r="D376" s="74">
        <v>0</v>
      </c>
      <c r="E376" s="69">
        <v>67.09</v>
      </c>
      <c r="F376" s="75">
        <f t="shared" si="189"/>
        <v>0</v>
      </c>
      <c r="G376" s="76"/>
      <c r="H376" s="69">
        <f t="shared" si="190"/>
        <v>0</v>
      </c>
      <c r="I376" s="69">
        <f t="shared" si="190"/>
        <v>67.09</v>
      </c>
      <c r="J376" s="69">
        <f t="shared" si="191"/>
        <v>67.09</v>
      </c>
      <c r="K376" s="69">
        <v>0</v>
      </c>
      <c r="L376" s="75">
        <f t="shared" si="192"/>
        <v>67.09</v>
      </c>
      <c r="N376" s="69">
        <v>0</v>
      </c>
      <c r="O376" s="69">
        <v>67.09</v>
      </c>
      <c r="P376" s="69">
        <f t="shared" si="193"/>
        <v>67.09</v>
      </c>
      <c r="Q376" s="63"/>
      <c r="R376" s="69">
        <f t="shared" si="194"/>
        <v>0</v>
      </c>
      <c r="S376" s="69">
        <f t="shared" si="194"/>
        <v>67.099999999999994</v>
      </c>
      <c r="T376" s="69">
        <f t="shared" si="195"/>
        <v>67.099999999999994</v>
      </c>
      <c r="U376" s="69">
        <f t="shared" si="196"/>
        <v>0</v>
      </c>
      <c r="V376" s="77">
        <f t="shared" si="197"/>
        <v>67.099999999999994</v>
      </c>
      <c r="X376" s="69">
        <v>0</v>
      </c>
      <c r="Y376" s="69">
        <v>67.099999999999994</v>
      </c>
      <c r="Z376" s="69">
        <v>67.099999999999994</v>
      </c>
      <c r="AA376" s="78"/>
      <c r="AB376" s="79">
        <f t="shared" si="168"/>
        <v>-9.9999999999909051E-3</v>
      </c>
    </row>
    <row r="377" spans="1:28" x14ac:dyDescent="0.25">
      <c r="A377" s="71" t="s">
        <v>9130</v>
      </c>
      <c r="B377" s="72" t="s">
        <v>14112</v>
      </c>
      <c r="C377" s="73" t="s">
        <v>8753</v>
      </c>
      <c r="D377" s="74">
        <v>0</v>
      </c>
      <c r="E377" s="69">
        <v>37.260000000000005</v>
      </c>
      <c r="F377" s="75">
        <f t="shared" si="189"/>
        <v>0</v>
      </c>
      <c r="G377" s="76"/>
      <c r="H377" s="69">
        <f t="shared" si="190"/>
        <v>0</v>
      </c>
      <c r="I377" s="69">
        <f t="shared" si="190"/>
        <v>37.26</v>
      </c>
      <c r="J377" s="69">
        <f t="shared" si="191"/>
        <v>37.26</v>
      </c>
      <c r="K377" s="69">
        <v>0</v>
      </c>
      <c r="L377" s="75">
        <f t="shared" si="192"/>
        <v>37.26</v>
      </c>
      <c r="N377" s="69">
        <v>0</v>
      </c>
      <c r="O377" s="69">
        <v>37.260000000000005</v>
      </c>
      <c r="P377" s="69">
        <f t="shared" si="193"/>
        <v>37.260000000000005</v>
      </c>
      <c r="Q377" s="63"/>
      <c r="R377" s="69">
        <f t="shared" si="194"/>
        <v>0</v>
      </c>
      <c r="S377" s="69">
        <f t="shared" si="194"/>
        <v>37.26</v>
      </c>
      <c r="T377" s="69">
        <f t="shared" si="195"/>
        <v>37.26</v>
      </c>
      <c r="U377" s="69">
        <f t="shared" si="196"/>
        <v>0</v>
      </c>
      <c r="V377" s="77">
        <f t="shared" si="197"/>
        <v>37.26</v>
      </c>
      <c r="X377" s="69">
        <v>0</v>
      </c>
      <c r="Y377" s="69">
        <v>37.26</v>
      </c>
      <c r="Z377" s="69">
        <v>37.26</v>
      </c>
      <c r="AA377" s="78"/>
      <c r="AB377" s="79">
        <f t="shared" si="168"/>
        <v>0</v>
      </c>
    </row>
    <row r="378" spans="1:28" ht="22.5" x14ac:dyDescent="0.25">
      <c r="A378" s="71" t="s">
        <v>9131</v>
      </c>
      <c r="B378" s="72" t="s">
        <v>14113</v>
      </c>
      <c r="C378" s="73" t="s">
        <v>8753</v>
      </c>
      <c r="D378" s="74">
        <v>0</v>
      </c>
      <c r="E378" s="69">
        <v>4.9800000000000004</v>
      </c>
      <c r="F378" s="75">
        <f t="shared" si="189"/>
        <v>0</v>
      </c>
      <c r="G378" s="76"/>
      <c r="H378" s="69">
        <f t="shared" si="190"/>
        <v>0</v>
      </c>
      <c r="I378" s="69">
        <f t="shared" si="190"/>
        <v>4.9800000000000004</v>
      </c>
      <c r="J378" s="69">
        <f t="shared" si="191"/>
        <v>4.9800000000000004</v>
      </c>
      <c r="K378" s="69">
        <v>0</v>
      </c>
      <c r="L378" s="75">
        <f t="shared" si="192"/>
        <v>4.9800000000000004</v>
      </c>
      <c r="N378" s="69">
        <v>0</v>
      </c>
      <c r="O378" s="69">
        <v>4.9800000000000004</v>
      </c>
      <c r="P378" s="69">
        <f t="shared" si="193"/>
        <v>4.9800000000000004</v>
      </c>
      <c r="Q378" s="63"/>
      <c r="R378" s="69">
        <f t="shared" si="194"/>
        <v>0</v>
      </c>
      <c r="S378" s="69">
        <f t="shared" si="194"/>
        <v>4.9800000000000004</v>
      </c>
      <c r="T378" s="69">
        <f t="shared" si="195"/>
        <v>4.9800000000000004</v>
      </c>
      <c r="U378" s="69">
        <f t="shared" si="196"/>
        <v>0</v>
      </c>
      <c r="V378" s="77">
        <f t="shared" si="197"/>
        <v>4.9800000000000004</v>
      </c>
      <c r="X378" s="69">
        <v>0</v>
      </c>
      <c r="Y378" s="69">
        <v>4.9800000000000004</v>
      </c>
      <c r="Z378" s="69">
        <v>4.9800000000000004</v>
      </c>
      <c r="AA378" s="78"/>
      <c r="AB378" s="79">
        <f t="shared" si="168"/>
        <v>0</v>
      </c>
    </row>
    <row r="379" spans="1:28" x14ac:dyDescent="0.25">
      <c r="A379" s="71" t="s">
        <v>9132</v>
      </c>
      <c r="B379" s="72" t="s">
        <v>14114</v>
      </c>
      <c r="C379" s="73" t="s">
        <v>8753</v>
      </c>
      <c r="D379" s="74">
        <v>0</v>
      </c>
      <c r="E379" s="69">
        <v>5.97</v>
      </c>
      <c r="F379" s="75">
        <f t="shared" si="189"/>
        <v>0</v>
      </c>
      <c r="G379" s="76"/>
      <c r="H379" s="69">
        <f t="shared" si="190"/>
        <v>0</v>
      </c>
      <c r="I379" s="69">
        <f t="shared" si="190"/>
        <v>5.97</v>
      </c>
      <c r="J379" s="69">
        <f t="shared" si="191"/>
        <v>5.97</v>
      </c>
      <c r="K379" s="69">
        <v>0</v>
      </c>
      <c r="L379" s="75">
        <f t="shared" si="192"/>
        <v>5.97</v>
      </c>
      <c r="N379" s="69">
        <v>0</v>
      </c>
      <c r="O379" s="69">
        <v>5.97</v>
      </c>
      <c r="P379" s="69">
        <f t="shared" si="193"/>
        <v>5.97</v>
      </c>
      <c r="Q379" s="63"/>
      <c r="R379" s="69">
        <f t="shared" si="194"/>
        <v>0</v>
      </c>
      <c r="S379" s="69">
        <f t="shared" si="194"/>
        <v>5.97</v>
      </c>
      <c r="T379" s="69">
        <f t="shared" si="195"/>
        <v>5.97</v>
      </c>
      <c r="U379" s="69">
        <f t="shared" si="196"/>
        <v>0</v>
      </c>
      <c r="V379" s="77">
        <f t="shared" si="197"/>
        <v>5.97</v>
      </c>
      <c r="X379" s="69">
        <v>0</v>
      </c>
      <c r="Y379" s="69">
        <v>5.97</v>
      </c>
      <c r="Z379" s="69">
        <v>5.97</v>
      </c>
      <c r="AA379" s="78"/>
      <c r="AB379" s="79">
        <f t="shared" si="168"/>
        <v>0</v>
      </c>
    </row>
    <row r="380" spans="1:28" x14ac:dyDescent="0.25">
      <c r="A380" s="71" t="s">
        <v>9133</v>
      </c>
      <c r="B380" s="72" t="s">
        <v>14115</v>
      </c>
      <c r="C380" s="73" t="s">
        <v>8753</v>
      </c>
      <c r="D380" s="74">
        <v>0</v>
      </c>
      <c r="E380" s="69">
        <v>37.260000000000005</v>
      </c>
      <c r="F380" s="75">
        <f t="shared" si="189"/>
        <v>0</v>
      </c>
      <c r="G380" s="76"/>
      <c r="H380" s="69">
        <f t="shared" si="190"/>
        <v>0</v>
      </c>
      <c r="I380" s="69">
        <f t="shared" si="190"/>
        <v>37.26</v>
      </c>
      <c r="J380" s="69">
        <f t="shared" si="191"/>
        <v>37.26</v>
      </c>
      <c r="K380" s="69">
        <v>0</v>
      </c>
      <c r="L380" s="75">
        <f t="shared" si="192"/>
        <v>37.26</v>
      </c>
      <c r="N380" s="69">
        <v>0</v>
      </c>
      <c r="O380" s="69">
        <v>37.260000000000005</v>
      </c>
      <c r="P380" s="69">
        <f t="shared" si="193"/>
        <v>37.260000000000005</v>
      </c>
      <c r="Q380" s="63"/>
      <c r="R380" s="69">
        <f t="shared" si="194"/>
        <v>0</v>
      </c>
      <c r="S380" s="69">
        <f t="shared" si="194"/>
        <v>37.26</v>
      </c>
      <c r="T380" s="69">
        <f t="shared" si="195"/>
        <v>37.26</v>
      </c>
      <c r="U380" s="69">
        <f t="shared" si="196"/>
        <v>0</v>
      </c>
      <c r="V380" s="77">
        <f t="shared" si="197"/>
        <v>37.26</v>
      </c>
      <c r="X380" s="69">
        <v>0</v>
      </c>
      <c r="Y380" s="69">
        <v>37.26</v>
      </c>
      <c r="Z380" s="69">
        <v>37.26</v>
      </c>
      <c r="AA380" s="78"/>
      <c r="AB380" s="79">
        <f t="shared" si="168"/>
        <v>0</v>
      </c>
    </row>
    <row r="381" spans="1:28" x14ac:dyDescent="0.25">
      <c r="A381" s="71" t="s">
        <v>9134</v>
      </c>
      <c r="B381" s="72" t="s">
        <v>14116</v>
      </c>
      <c r="C381" s="73" t="s">
        <v>8808</v>
      </c>
      <c r="D381" s="74">
        <v>0</v>
      </c>
      <c r="E381" s="69">
        <v>8.39</v>
      </c>
      <c r="F381" s="75">
        <f t="shared" si="189"/>
        <v>0</v>
      </c>
      <c r="G381" s="76"/>
      <c r="H381" s="69">
        <f t="shared" si="190"/>
        <v>0</v>
      </c>
      <c r="I381" s="69">
        <f t="shared" si="190"/>
        <v>8.39</v>
      </c>
      <c r="J381" s="69">
        <f t="shared" si="191"/>
        <v>8.39</v>
      </c>
      <c r="K381" s="69">
        <v>0</v>
      </c>
      <c r="L381" s="75">
        <f t="shared" si="192"/>
        <v>8.39</v>
      </c>
      <c r="N381" s="69">
        <v>0</v>
      </c>
      <c r="O381" s="69">
        <v>8.39</v>
      </c>
      <c r="P381" s="69">
        <f t="shared" si="193"/>
        <v>8.39</v>
      </c>
      <c r="Q381" s="63"/>
      <c r="R381" s="69">
        <f t="shared" si="194"/>
        <v>0</v>
      </c>
      <c r="S381" s="69">
        <f t="shared" si="194"/>
        <v>8.39</v>
      </c>
      <c r="T381" s="69">
        <f t="shared" si="195"/>
        <v>8.39</v>
      </c>
      <c r="U381" s="69">
        <f t="shared" si="196"/>
        <v>0</v>
      </c>
      <c r="V381" s="77">
        <f t="shared" si="197"/>
        <v>8.39</v>
      </c>
      <c r="X381" s="69">
        <v>0</v>
      </c>
      <c r="Y381" s="69">
        <v>8.39</v>
      </c>
      <c r="Z381" s="69">
        <v>8.39</v>
      </c>
      <c r="AA381" s="78"/>
      <c r="AB381" s="79">
        <f t="shared" si="168"/>
        <v>0</v>
      </c>
    </row>
    <row r="382" spans="1:28" x14ac:dyDescent="0.25">
      <c r="A382" s="71" t="s">
        <v>9135</v>
      </c>
      <c r="B382" s="72" t="s">
        <v>14117</v>
      </c>
      <c r="C382" s="73" t="s">
        <v>8753</v>
      </c>
      <c r="D382" s="74">
        <v>0</v>
      </c>
      <c r="E382" s="69">
        <v>16.78</v>
      </c>
      <c r="F382" s="75">
        <f t="shared" si="189"/>
        <v>0</v>
      </c>
      <c r="G382" s="76"/>
      <c r="H382" s="69">
        <f t="shared" si="190"/>
        <v>0</v>
      </c>
      <c r="I382" s="69">
        <f t="shared" si="190"/>
        <v>16.78</v>
      </c>
      <c r="J382" s="69">
        <f t="shared" si="191"/>
        <v>16.78</v>
      </c>
      <c r="K382" s="69">
        <v>0</v>
      </c>
      <c r="L382" s="75">
        <f t="shared" si="192"/>
        <v>16.78</v>
      </c>
      <c r="N382" s="69">
        <v>0</v>
      </c>
      <c r="O382" s="69">
        <v>16.78</v>
      </c>
      <c r="P382" s="69">
        <f t="shared" si="193"/>
        <v>16.78</v>
      </c>
      <c r="Q382" s="63"/>
      <c r="R382" s="69">
        <f t="shared" si="194"/>
        <v>0</v>
      </c>
      <c r="S382" s="69">
        <f t="shared" si="194"/>
        <v>16.79</v>
      </c>
      <c r="T382" s="69">
        <f t="shared" si="195"/>
        <v>16.79</v>
      </c>
      <c r="U382" s="69">
        <f t="shared" si="196"/>
        <v>0</v>
      </c>
      <c r="V382" s="77">
        <f t="shared" si="197"/>
        <v>16.79</v>
      </c>
      <c r="X382" s="69">
        <v>0</v>
      </c>
      <c r="Y382" s="69">
        <v>16.79</v>
      </c>
      <c r="Z382" s="69">
        <v>16.79</v>
      </c>
      <c r="AA382" s="78"/>
      <c r="AB382" s="79">
        <f t="shared" si="168"/>
        <v>-9.9999999999980105E-3</v>
      </c>
    </row>
    <row r="383" spans="1:28" x14ac:dyDescent="0.25">
      <c r="A383" s="71" t="s">
        <v>9136</v>
      </c>
      <c r="B383" s="72" t="s">
        <v>14118</v>
      </c>
      <c r="C383" s="73" t="s">
        <v>8753</v>
      </c>
      <c r="D383" s="74">
        <v>0</v>
      </c>
      <c r="E383" s="69">
        <v>13.41</v>
      </c>
      <c r="F383" s="75">
        <f t="shared" si="189"/>
        <v>0</v>
      </c>
      <c r="G383" s="76"/>
      <c r="H383" s="69">
        <f t="shared" si="190"/>
        <v>0</v>
      </c>
      <c r="I383" s="69">
        <f t="shared" si="190"/>
        <v>13.41</v>
      </c>
      <c r="J383" s="69">
        <f t="shared" si="191"/>
        <v>13.41</v>
      </c>
      <c r="K383" s="69">
        <v>0</v>
      </c>
      <c r="L383" s="75">
        <f t="shared" si="192"/>
        <v>13.41</v>
      </c>
      <c r="N383" s="69">
        <v>0</v>
      </c>
      <c r="O383" s="69">
        <v>13.41</v>
      </c>
      <c r="P383" s="69">
        <f t="shared" si="193"/>
        <v>13.41</v>
      </c>
      <c r="Q383" s="63"/>
      <c r="R383" s="69">
        <f t="shared" si="194"/>
        <v>0</v>
      </c>
      <c r="S383" s="69">
        <f t="shared" si="194"/>
        <v>13.42</v>
      </c>
      <c r="T383" s="69">
        <f t="shared" si="195"/>
        <v>13.42</v>
      </c>
      <c r="U383" s="69">
        <f t="shared" si="196"/>
        <v>0</v>
      </c>
      <c r="V383" s="77">
        <f t="shared" si="197"/>
        <v>13.42</v>
      </c>
      <c r="X383" s="69">
        <v>0</v>
      </c>
      <c r="Y383" s="69">
        <v>13.42</v>
      </c>
      <c r="Z383" s="69">
        <v>13.42</v>
      </c>
      <c r="AA383" s="78"/>
      <c r="AB383" s="79">
        <f t="shared" si="168"/>
        <v>-9.9999999999997868E-3</v>
      </c>
    </row>
    <row r="384" spans="1:28" x14ac:dyDescent="0.25">
      <c r="A384" s="71" t="s">
        <v>9137</v>
      </c>
      <c r="B384" s="72" t="s">
        <v>14119</v>
      </c>
      <c r="C384" s="73" t="s">
        <v>8753</v>
      </c>
      <c r="D384" s="74">
        <v>0</v>
      </c>
      <c r="E384" s="69">
        <v>20.14</v>
      </c>
      <c r="F384" s="75">
        <f t="shared" si="189"/>
        <v>0</v>
      </c>
      <c r="G384" s="76"/>
      <c r="H384" s="69">
        <f t="shared" si="190"/>
        <v>0</v>
      </c>
      <c r="I384" s="69">
        <f t="shared" si="190"/>
        <v>20.14</v>
      </c>
      <c r="J384" s="69">
        <f t="shared" si="191"/>
        <v>20.14</v>
      </c>
      <c r="K384" s="69">
        <v>0</v>
      </c>
      <c r="L384" s="75">
        <f t="shared" si="192"/>
        <v>20.14</v>
      </c>
      <c r="N384" s="69">
        <v>0</v>
      </c>
      <c r="O384" s="69">
        <v>20.14</v>
      </c>
      <c r="P384" s="69">
        <f t="shared" si="193"/>
        <v>20.14</v>
      </c>
      <c r="Q384" s="63"/>
      <c r="R384" s="69">
        <f t="shared" si="194"/>
        <v>0</v>
      </c>
      <c r="S384" s="69">
        <f t="shared" si="194"/>
        <v>20.13</v>
      </c>
      <c r="T384" s="69">
        <f t="shared" si="195"/>
        <v>20.13</v>
      </c>
      <c r="U384" s="69">
        <f t="shared" si="196"/>
        <v>0</v>
      </c>
      <c r="V384" s="77">
        <f t="shared" si="197"/>
        <v>20.13</v>
      </c>
      <c r="X384" s="69">
        <v>0</v>
      </c>
      <c r="Y384" s="69">
        <v>20.13</v>
      </c>
      <c r="Z384" s="69">
        <v>20.13</v>
      </c>
      <c r="AA384" s="78"/>
      <c r="AB384" s="79">
        <f t="shared" si="168"/>
        <v>1.0000000000001563E-2</v>
      </c>
    </row>
    <row r="385" spans="1:28" ht="22.5" x14ac:dyDescent="0.25">
      <c r="A385" s="71" t="s">
        <v>9138</v>
      </c>
      <c r="B385" s="72" t="s">
        <v>14120</v>
      </c>
      <c r="C385" s="73" t="s">
        <v>8753</v>
      </c>
      <c r="D385" s="74">
        <v>0</v>
      </c>
      <c r="E385" s="69">
        <v>16.78</v>
      </c>
      <c r="F385" s="75">
        <f t="shared" si="189"/>
        <v>0</v>
      </c>
      <c r="G385" s="76"/>
      <c r="H385" s="69">
        <f t="shared" si="190"/>
        <v>0</v>
      </c>
      <c r="I385" s="69">
        <f t="shared" si="190"/>
        <v>16.78</v>
      </c>
      <c r="J385" s="69">
        <f t="shared" si="191"/>
        <v>16.78</v>
      </c>
      <c r="K385" s="69">
        <v>0</v>
      </c>
      <c r="L385" s="75">
        <f t="shared" si="192"/>
        <v>16.78</v>
      </c>
      <c r="N385" s="69">
        <v>0</v>
      </c>
      <c r="O385" s="69">
        <v>16.78</v>
      </c>
      <c r="P385" s="69">
        <f t="shared" si="193"/>
        <v>16.78</v>
      </c>
      <c r="Q385" s="63"/>
      <c r="R385" s="69">
        <f t="shared" si="194"/>
        <v>0</v>
      </c>
      <c r="S385" s="69">
        <f t="shared" si="194"/>
        <v>16.79</v>
      </c>
      <c r="T385" s="69">
        <f t="shared" si="195"/>
        <v>16.79</v>
      </c>
      <c r="U385" s="69">
        <f t="shared" si="196"/>
        <v>0</v>
      </c>
      <c r="V385" s="77">
        <f t="shared" si="197"/>
        <v>16.79</v>
      </c>
      <c r="X385" s="69">
        <v>0</v>
      </c>
      <c r="Y385" s="69">
        <v>16.79</v>
      </c>
      <c r="Z385" s="69">
        <v>16.79</v>
      </c>
      <c r="AA385" s="78"/>
      <c r="AB385" s="79">
        <f t="shared" si="168"/>
        <v>-9.9999999999980105E-3</v>
      </c>
    </row>
    <row r="386" spans="1:28" x14ac:dyDescent="0.25">
      <c r="A386" s="71" t="s">
        <v>9139</v>
      </c>
      <c r="B386" s="72" t="s">
        <v>14121</v>
      </c>
      <c r="C386" s="73" t="s">
        <v>8753</v>
      </c>
      <c r="D386" s="74">
        <v>0</v>
      </c>
      <c r="E386" s="69">
        <v>33.549999999999997</v>
      </c>
      <c r="F386" s="75">
        <f t="shared" si="189"/>
        <v>0</v>
      </c>
      <c r="G386" s="76"/>
      <c r="H386" s="69">
        <f t="shared" si="190"/>
        <v>0</v>
      </c>
      <c r="I386" s="69">
        <f t="shared" si="190"/>
        <v>33.549999999999997</v>
      </c>
      <c r="J386" s="69">
        <f t="shared" si="191"/>
        <v>33.549999999999997</v>
      </c>
      <c r="K386" s="69">
        <v>0</v>
      </c>
      <c r="L386" s="75">
        <f t="shared" si="192"/>
        <v>33.549999999999997</v>
      </c>
      <c r="N386" s="69">
        <v>0</v>
      </c>
      <c r="O386" s="69">
        <v>33.549999999999997</v>
      </c>
      <c r="P386" s="69">
        <f t="shared" si="193"/>
        <v>33.549999999999997</v>
      </c>
      <c r="Q386" s="63"/>
      <c r="R386" s="69">
        <f t="shared" si="194"/>
        <v>0</v>
      </c>
      <c r="S386" s="69">
        <f t="shared" si="194"/>
        <v>33.549999999999997</v>
      </c>
      <c r="T386" s="69">
        <f t="shared" si="195"/>
        <v>33.549999999999997</v>
      </c>
      <c r="U386" s="69">
        <f t="shared" si="196"/>
        <v>0</v>
      </c>
      <c r="V386" s="77">
        <f t="shared" si="197"/>
        <v>33.549999999999997</v>
      </c>
      <c r="X386" s="69">
        <v>0</v>
      </c>
      <c r="Y386" s="69">
        <v>33.549999999999997</v>
      </c>
      <c r="Z386" s="69">
        <v>33.549999999999997</v>
      </c>
      <c r="AA386" s="78"/>
      <c r="AB386" s="79">
        <f t="shared" si="168"/>
        <v>0</v>
      </c>
    </row>
    <row r="387" spans="1:28" ht="22.5" x14ac:dyDescent="0.25">
      <c r="A387" s="71" t="s">
        <v>9140</v>
      </c>
      <c r="B387" s="72" t="s">
        <v>14122</v>
      </c>
      <c r="C387" s="73" t="s">
        <v>8753</v>
      </c>
      <c r="D387" s="74">
        <v>0</v>
      </c>
      <c r="E387" s="69">
        <v>50.33</v>
      </c>
      <c r="F387" s="75">
        <f t="shared" si="189"/>
        <v>0</v>
      </c>
      <c r="G387" s="76"/>
      <c r="H387" s="69">
        <f t="shared" si="190"/>
        <v>0</v>
      </c>
      <c r="I387" s="69">
        <f t="shared" si="190"/>
        <v>50.33</v>
      </c>
      <c r="J387" s="69">
        <f t="shared" si="191"/>
        <v>50.33</v>
      </c>
      <c r="K387" s="69">
        <v>0</v>
      </c>
      <c r="L387" s="75">
        <f t="shared" si="192"/>
        <v>50.33</v>
      </c>
      <c r="N387" s="69">
        <v>0</v>
      </c>
      <c r="O387" s="69">
        <v>50.33</v>
      </c>
      <c r="P387" s="69">
        <f t="shared" si="193"/>
        <v>50.33</v>
      </c>
      <c r="Q387" s="63"/>
      <c r="R387" s="69">
        <f t="shared" si="194"/>
        <v>0</v>
      </c>
      <c r="S387" s="69">
        <f t="shared" si="194"/>
        <v>50.34</v>
      </c>
      <c r="T387" s="69">
        <f t="shared" si="195"/>
        <v>50.34</v>
      </c>
      <c r="U387" s="69">
        <f t="shared" si="196"/>
        <v>0</v>
      </c>
      <c r="V387" s="77">
        <f t="shared" si="197"/>
        <v>50.34</v>
      </c>
      <c r="X387" s="69">
        <v>0</v>
      </c>
      <c r="Y387" s="69">
        <v>50.34</v>
      </c>
      <c r="Z387" s="69">
        <v>50.34</v>
      </c>
      <c r="AA387" s="78"/>
      <c r="AB387" s="79">
        <f t="shared" si="168"/>
        <v>-1.0000000000005116E-2</v>
      </c>
    </row>
    <row r="388" spans="1:28" x14ac:dyDescent="0.25">
      <c r="A388" s="71" t="s">
        <v>9141</v>
      </c>
      <c r="B388" s="72" t="s">
        <v>14123</v>
      </c>
      <c r="C388" s="73" t="s">
        <v>8753</v>
      </c>
      <c r="D388" s="74">
        <v>0</v>
      </c>
      <c r="E388" s="69">
        <v>94.39</v>
      </c>
      <c r="F388" s="75">
        <f t="shared" si="189"/>
        <v>0</v>
      </c>
      <c r="G388" s="76"/>
      <c r="H388" s="69">
        <f t="shared" si="190"/>
        <v>0</v>
      </c>
      <c r="I388" s="69">
        <f t="shared" si="190"/>
        <v>94.39</v>
      </c>
      <c r="J388" s="69">
        <f t="shared" si="191"/>
        <v>94.39</v>
      </c>
      <c r="K388" s="69">
        <v>0</v>
      </c>
      <c r="L388" s="75">
        <f t="shared" si="192"/>
        <v>94.39</v>
      </c>
      <c r="N388" s="69">
        <v>0</v>
      </c>
      <c r="O388" s="69">
        <v>94.39</v>
      </c>
      <c r="P388" s="69">
        <f t="shared" si="193"/>
        <v>94.39</v>
      </c>
      <c r="Q388" s="63"/>
      <c r="R388" s="69">
        <f t="shared" si="194"/>
        <v>0</v>
      </c>
      <c r="S388" s="69">
        <f t="shared" si="194"/>
        <v>94.4</v>
      </c>
      <c r="T388" s="69">
        <f t="shared" si="195"/>
        <v>94.4</v>
      </c>
      <c r="U388" s="69">
        <f t="shared" si="196"/>
        <v>0</v>
      </c>
      <c r="V388" s="77">
        <f t="shared" si="197"/>
        <v>94.4</v>
      </c>
      <c r="X388" s="69">
        <v>0</v>
      </c>
      <c r="Y388" s="69">
        <v>94.4</v>
      </c>
      <c r="Z388" s="69">
        <v>94.4</v>
      </c>
      <c r="AA388" s="78"/>
      <c r="AB388" s="79">
        <f t="shared" si="168"/>
        <v>-1.0000000000005116E-2</v>
      </c>
    </row>
    <row r="389" spans="1:28" ht="22.5" x14ac:dyDescent="0.25">
      <c r="A389" s="71" t="s">
        <v>9142</v>
      </c>
      <c r="B389" s="72" t="s">
        <v>14124</v>
      </c>
      <c r="C389" s="73" t="s">
        <v>8753</v>
      </c>
      <c r="D389" s="74">
        <v>0</v>
      </c>
      <c r="E389" s="69">
        <v>25.15</v>
      </c>
      <c r="F389" s="75">
        <f t="shared" si="189"/>
        <v>0</v>
      </c>
      <c r="G389" s="76"/>
      <c r="H389" s="69">
        <f t="shared" si="190"/>
        <v>0</v>
      </c>
      <c r="I389" s="69">
        <f t="shared" si="190"/>
        <v>25.15</v>
      </c>
      <c r="J389" s="69">
        <f t="shared" si="191"/>
        <v>25.15</v>
      </c>
      <c r="K389" s="69">
        <v>0</v>
      </c>
      <c r="L389" s="75">
        <f t="shared" si="192"/>
        <v>25.15</v>
      </c>
      <c r="N389" s="69">
        <v>0</v>
      </c>
      <c r="O389" s="69">
        <v>25.15</v>
      </c>
      <c r="P389" s="69">
        <f t="shared" si="193"/>
        <v>25.15</v>
      </c>
      <c r="Q389" s="63"/>
      <c r="R389" s="69">
        <f t="shared" si="194"/>
        <v>0</v>
      </c>
      <c r="S389" s="69">
        <f t="shared" si="194"/>
        <v>25.16</v>
      </c>
      <c r="T389" s="69">
        <f t="shared" si="195"/>
        <v>25.16</v>
      </c>
      <c r="U389" s="69">
        <f t="shared" si="196"/>
        <v>0</v>
      </c>
      <c r="V389" s="77">
        <f t="shared" si="197"/>
        <v>25.16</v>
      </c>
      <c r="X389" s="69">
        <v>0</v>
      </c>
      <c r="Y389" s="69">
        <v>25.16</v>
      </c>
      <c r="Z389" s="69">
        <v>25.16</v>
      </c>
      <c r="AA389" s="78"/>
      <c r="AB389" s="79">
        <f t="shared" si="168"/>
        <v>-1.0000000000001563E-2</v>
      </c>
    </row>
    <row r="390" spans="1:28" x14ac:dyDescent="0.25">
      <c r="A390" s="71" t="s">
        <v>9143</v>
      </c>
      <c r="B390" s="72" t="s">
        <v>14125</v>
      </c>
      <c r="C390" s="73" t="s">
        <v>8753</v>
      </c>
      <c r="D390" s="74">
        <v>0</v>
      </c>
      <c r="E390" s="69">
        <v>6.82</v>
      </c>
      <c r="F390" s="75">
        <f t="shared" si="189"/>
        <v>0</v>
      </c>
      <c r="G390" s="76"/>
      <c r="H390" s="69">
        <f t="shared" si="190"/>
        <v>0</v>
      </c>
      <c r="I390" s="69">
        <f t="shared" si="190"/>
        <v>6.82</v>
      </c>
      <c r="J390" s="69">
        <f t="shared" si="191"/>
        <v>6.82</v>
      </c>
      <c r="K390" s="69">
        <v>0</v>
      </c>
      <c r="L390" s="75">
        <f t="shared" si="192"/>
        <v>6.82</v>
      </c>
      <c r="N390" s="69">
        <v>0</v>
      </c>
      <c r="O390" s="69">
        <v>6.82</v>
      </c>
      <c r="P390" s="69">
        <f t="shared" si="193"/>
        <v>6.82</v>
      </c>
      <c r="Q390" s="63"/>
      <c r="R390" s="69">
        <f t="shared" si="194"/>
        <v>0</v>
      </c>
      <c r="S390" s="69">
        <f t="shared" si="194"/>
        <v>6.83</v>
      </c>
      <c r="T390" s="69">
        <f t="shared" si="195"/>
        <v>6.83</v>
      </c>
      <c r="U390" s="69">
        <f t="shared" si="196"/>
        <v>0</v>
      </c>
      <c r="V390" s="77">
        <f t="shared" si="197"/>
        <v>6.83</v>
      </c>
      <c r="X390" s="69">
        <v>0</v>
      </c>
      <c r="Y390" s="69">
        <v>6.83</v>
      </c>
      <c r="Z390" s="69">
        <v>6.83</v>
      </c>
      <c r="AA390" s="78"/>
      <c r="AB390" s="79">
        <f t="shared" si="168"/>
        <v>-9.9999999999997868E-3</v>
      </c>
    </row>
    <row r="391" spans="1:28" ht="22.5" x14ac:dyDescent="0.25">
      <c r="A391" s="71" t="s">
        <v>9144</v>
      </c>
      <c r="B391" s="72" t="s">
        <v>14126</v>
      </c>
      <c r="C391" s="73" t="s">
        <v>8753</v>
      </c>
      <c r="D391" s="74">
        <v>0</v>
      </c>
      <c r="E391" s="69">
        <v>13.37</v>
      </c>
      <c r="F391" s="75">
        <f t="shared" si="189"/>
        <v>0</v>
      </c>
      <c r="G391" s="76"/>
      <c r="H391" s="69">
        <f t="shared" si="190"/>
        <v>0</v>
      </c>
      <c r="I391" s="69">
        <f t="shared" si="190"/>
        <v>13.37</v>
      </c>
      <c r="J391" s="69">
        <f t="shared" si="191"/>
        <v>13.37</v>
      </c>
      <c r="K391" s="69">
        <v>0</v>
      </c>
      <c r="L391" s="75">
        <f t="shared" si="192"/>
        <v>13.37</v>
      </c>
      <c r="N391" s="69">
        <v>0</v>
      </c>
      <c r="O391" s="69">
        <v>13.37</v>
      </c>
      <c r="P391" s="69">
        <f t="shared" si="193"/>
        <v>13.37</v>
      </c>
      <c r="Q391" s="63"/>
      <c r="R391" s="69">
        <f t="shared" si="194"/>
        <v>0</v>
      </c>
      <c r="S391" s="69">
        <f t="shared" si="194"/>
        <v>13.37</v>
      </c>
      <c r="T391" s="69">
        <f t="shared" si="195"/>
        <v>13.37</v>
      </c>
      <c r="U391" s="69">
        <f t="shared" si="196"/>
        <v>0</v>
      </c>
      <c r="V391" s="77">
        <f t="shared" si="197"/>
        <v>13.37</v>
      </c>
      <c r="X391" s="69">
        <v>0</v>
      </c>
      <c r="Y391" s="69">
        <v>13.37</v>
      </c>
      <c r="Z391" s="69">
        <v>13.37</v>
      </c>
      <c r="AA391" s="78"/>
      <c r="AB391" s="79">
        <f t="shared" si="168"/>
        <v>0</v>
      </c>
    </row>
    <row r="392" spans="1:28" x14ac:dyDescent="0.25">
      <c r="A392" s="71" t="s">
        <v>9145</v>
      </c>
      <c r="B392" s="72" t="s">
        <v>14127</v>
      </c>
      <c r="C392" s="73" t="s">
        <v>8808</v>
      </c>
      <c r="D392" s="74">
        <v>0</v>
      </c>
      <c r="E392" s="69">
        <v>4.0299999999999994</v>
      </c>
      <c r="F392" s="75">
        <f t="shared" si="189"/>
        <v>0</v>
      </c>
      <c r="G392" s="76"/>
      <c r="H392" s="69">
        <f t="shared" si="190"/>
        <v>0</v>
      </c>
      <c r="I392" s="69">
        <f t="shared" si="190"/>
        <v>4.03</v>
      </c>
      <c r="J392" s="69">
        <f t="shared" si="191"/>
        <v>4.03</v>
      </c>
      <c r="K392" s="69">
        <v>0</v>
      </c>
      <c r="L392" s="75">
        <f t="shared" si="192"/>
        <v>4.03</v>
      </c>
      <c r="N392" s="69">
        <v>0</v>
      </c>
      <c r="O392" s="69">
        <v>4.0299999999999994</v>
      </c>
      <c r="P392" s="69">
        <f t="shared" si="193"/>
        <v>4.0299999999999994</v>
      </c>
      <c r="Q392" s="63"/>
      <c r="R392" s="69">
        <f t="shared" si="194"/>
        <v>0</v>
      </c>
      <c r="S392" s="69">
        <f t="shared" si="194"/>
        <v>4.0199999999999996</v>
      </c>
      <c r="T392" s="69">
        <f t="shared" si="195"/>
        <v>4.0199999999999996</v>
      </c>
      <c r="U392" s="69">
        <f t="shared" si="196"/>
        <v>0</v>
      </c>
      <c r="V392" s="77">
        <f t="shared" si="197"/>
        <v>4.0199999999999996</v>
      </c>
      <c r="X392" s="69">
        <v>0</v>
      </c>
      <c r="Y392" s="69">
        <v>4.0199999999999996</v>
      </c>
      <c r="Z392" s="69">
        <v>4.0199999999999996</v>
      </c>
      <c r="AA392" s="78"/>
      <c r="AB392" s="79">
        <f t="shared" si="168"/>
        <v>9.9999999999997868E-3</v>
      </c>
    </row>
    <row r="393" spans="1:28" ht="22.5" x14ac:dyDescent="0.25">
      <c r="A393" s="71" t="s">
        <v>9146</v>
      </c>
      <c r="B393" s="72" t="s">
        <v>14128</v>
      </c>
      <c r="C393" s="73" t="s">
        <v>8808</v>
      </c>
      <c r="D393" s="74">
        <v>0</v>
      </c>
      <c r="E393" s="69">
        <v>2</v>
      </c>
      <c r="F393" s="75">
        <f t="shared" si="189"/>
        <v>0</v>
      </c>
      <c r="G393" s="76"/>
      <c r="H393" s="69">
        <f t="shared" si="190"/>
        <v>0</v>
      </c>
      <c r="I393" s="69">
        <f t="shared" si="190"/>
        <v>2</v>
      </c>
      <c r="J393" s="69">
        <f t="shared" si="191"/>
        <v>2</v>
      </c>
      <c r="K393" s="69">
        <v>0</v>
      </c>
      <c r="L393" s="75">
        <f t="shared" si="192"/>
        <v>2</v>
      </c>
      <c r="N393" s="69">
        <v>0</v>
      </c>
      <c r="O393" s="69">
        <v>2</v>
      </c>
      <c r="P393" s="69">
        <f t="shared" si="193"/>
        <v>2</v>
      </c>
      <c r="Q393" s="63"/>
      <c r="R393" s="69">
        <f t="shared" si="194"/>
        <v>0</v>
      </c>
      <c r="S393" s="69">
        <f t="shared" si="194"/>
        <v>2.0099999999999998</v>
      </c>
      <c r="T393" s="69">
        <f t="shared" si="195"/>
        <v>2.0099999999999998</v>
      </c>
      <c r="U393" s="69">
        <f t="shared" si="196"/>
        <v>0</v>
      </c>
      <c r="V393" s="77">
        <f t="shared" si="197"/>
        <v>2.0099999999999998</v>
      </c>
      <c r="X393" s="69">
        <v>0</v>
      </c>
      <c r="Y393" s="69">
        <v>2.0099999999999998</v>
      </c>
      <c r="Z393" s="69">
        <v>2.0099999999999998</v>
      </c>
      <c r="AA393" s="78"/>
      <c r="AB393" s="79">
        <f t="shared" si="168"/>
        <v>-9.9999999999997868E-3</v>
      </c>
    </row>
    <row r="394" spans="1:28" x14ac:dyDescent="0.25">
      <c r="A394" s="71" t="s">
        <v>9147</v>
      </c>
      <c r="B394" s="72" t="s">
        <v>14129</v>
      </c>
      <c r="C394" s="73" t="s">
        <v>8808</v>
      </c>
      <c r="D394" s="74">
        <v>0</v>
      </c>
      <c r="E394" s="69">
        <v>3.3499999999999996</v>
      </c>
      <c r="F394" s="75">
        <f t="shared" si="189"/>
        <v>0</v>
      </c>
      <c r="G394" s="76"/>
      <c r="H394" s="69">
        <f t="shared" si="190"/>
        <v>0</v>
      </c>
      <c r="I394" s="69">
        <f t="shared" si="190"/>
        <v>3.35</v>
      </c>
      <c r="J394" s="69">
        <f t="shared" si="191"/>
        <v>3.35</v>
      </c>
      <c r="K394" s="69">
        <v>0</v>
      </c>
      <c r="L394" s="75">
        <f t="shared" si="192"/>
        <v>3.35</v>
      </c>
      <c r="N394" s="69">
        <v>0</v>
      </c>
      <c r="O394" s="69">
        <v>3.3499999999999996</v>
      </c>
      <c r="P394" s="69">
        <f t="shared" si="193"/>
        <v>3.3499999999999996</v>
      </c>
      <c r="Q394" s="63"/>
      <c r="R394" s="69">
        <f t="shared" si="194"/>
        <v>0</v>
      </c>
      <c r="S394" s="69">
        <f t="shared" si="194"/>
        <v>3.36</v>
      </c>
      <c r="T394" s="69">
        <f t="shared" si="195"/>
        <v>3.36</v>
      </c>
      <c r="U394" s="69">
        <f t="shared" si="196"/>
        <v>0</v>
      </c>
      <c r="V394" s="77">
        <f t="shared" si="197"/>
        <v>3.36</v>
      </c>
      <c r="X394" s="69">
        <v>0</v>
      </c>
      <c r="Y394" s="69">
        <v>3.36</v>
      </c>
      <c r="Z394" s="69">
        <v>3.36</v>
      </c>
      <c r="AA394" s="78"/>
      <c r="AB394" s="79">
        <f t="shared" ref="AB394:AB457" si="198">P394-Z394</f>
        <v>-1.0000000000000231E-2</v>
      </c>
    </row>
    <row r="395" spans="1:28" x14ac:dyDescent="0.25">
      <c r="A395" s="71" t="s">
        <v>9148</v>
      </c>
      <c r="B395" s="72" t="s">
        <v>14130</v>
      </c>
      <c r="C395" s="73" t="s">
        <v>8808</v>
      </c>
      <c r="D395" s="74">
        <v>0</v>
      </c>
      <c r="E395" s="69">
        <v>1.67</v>
      </c>
      <c r="F395" s="75">
        <f t="shared" si="189"/>
        <v>0</v>
      </c>
      <c r="G395" s="76"/>
      <c r="H395" s="69">
        <f t="shared" si="190"/>
        <v>0</v>
      </c>
      <c r="I395" s="69">
        <f t="shared" si="190"/>
        <v>1.67</v>
      </c>
      <c r="J395" s="69">
        <f t="shared" si="191"/>
        <v>1.67</v>
      </c>
      <c r="K395" s="69">
        <v>0</v>
      </c>
      <c r="L395" s="75">
        <f t="shared" si="192"/>
        <v>1.67</v>
      </c>
      <c r="N395" s="69">
        <v>0</v>
      </c>
      <c r="O395" s="69">
        <v>1.67</v>
      </c>
      <c r="P395" s="69">
        <f t="shared" si="193"/>
        <v>1.67</v>
      </c>
      <c r="Q395" s="63"/>
      <c r="R395" s="69">
        <f t="shared" si="194"/>
        <v>0</v>
      </c>
      <c r="S395" s="69">
        <f t="shared" si="194"/>
        <v>1.67</v>
      </c>
      <c r="T395" s="69">
        <f t="shared" si="195"/>
        <v>1.67</v>
      </c>
      <c r="U395" s="69">
        <f t="shared" si="196"/>
        <v>0</v>
      </c>
      <c r="V395" s="77">
        <f t="shared" si="197"/>
        <v>1.67</v>
      </c>
      <c r="X395" s="69">
        <v>0</v>
      </c>
      <c r="Y395" s="69">
        <v>1.67</v>
      </c>
      <c r="Z395" s="69">
        <v>1.67</v>
      </c>
      <c r="AA395" s="78"/>
      <c r="AB395" s="79">
        <f t="shared" si="198"/>
        <v>0</v>
      </c>
    </row>
    <row r="396" spans="1:28" x14ac:dyDescent="0.25">
      <c r="A396" s="71" t="s">
        <v>9149</v>
      </c>
      <c r="B396" s="72" t="s">
        <v>14131</v>
      </c>
      <c r="C396" s="73" t="s">
        <v>8808</v>
      </c>
      <c r="D396" s="74">
        <v>0</v>
      </c>
      <c r="E396" s="69">
        <v>23.61</v>
      </c>
      <c r="F396" s="75">
        <f t="shared" si="189"/>
        <v>0</v>
      </c>
      <c r="G396" s="76"/>
      <c r="H396" s="69">
        <f t="shared" si="190"/>
        <v>0</v>
      </c>
      <c r="I396" s="69">
        <f t="shared" si="190"/>
        <v>23.61</v>
      </c>
      <c r="J396" s="69">
        <f t="shared" si="191"/>
        <v>23.61</v>
      </c>
      <c r="K396" s="69">
        <v>0</v>
      </c>
      <c r="L396" s="75">
        <f t="shared" si="192"/>
        <v>23.61</v>
      </c>
      <c r="N396" s="69">
        <v>0</v>
      </c>
      <c r="O396" s="69">
        <v>23.61</v>
      </c>
      <c r="P396" s="69">
        <f t="shared" si="193"/>
        <v>23.61</v>
      </c>
      <c r="Q396" s="63"/>
      <c r="R396" s="69">
        <f t="shared" si="194"/>
        <v>0</v>
      </c>
      <c r="S396" s="69">
        <f t="shared" si="194"/>
        <v>23.61</v>
      </c>
      <c r="T396" s="69">
        <f t="shared" si="195"/>
        <v>23.61</v>
      </c>
      <c r="U396" s="69">
        <f t="shared" si="196"/>
        <v>0</v>
      </c>
      <c r="V396" s="77">
        <f t="shared" si="197"/>
        <v>23.61</v>
      </c>
      <c r="X396" s="69">
        <v>0</v>
      </c>
      <c r="Y396" s="69">
        <v>23.61</v>
      </c>
      <c r="Z396" s="69">
        <v>23.61</v>
      </c>
      <c r="AA396" s="78"/>
      <c r="AB396" s="79">
        <f t="shared" si="198"/>
        <v>0</v>
      </c>
    </row>
    <row r="397" spans="1:28" x14ac:dyDescent="0.25">
      <c r="A397" s="71" t="s">
        <v>9150</v>
      </c>
      <c r="B397" s="72" t="s">
        <v>14132</v>
      </c>
      <c r="C397" s="73" t="s">
        <v>8808</v>
      </c>
      <c r="D397" s="74">
        <v>0</v>
      </c>
      <c r="E397" s="69">
        <v>6.7299999999999995</v>
      </c>
      <c r="F397" s="75">
        <f t="shared" si="189"/>
        <v>0</v>
      </c>
      <c r="G397" s="76"/>
      <c r="H397" s="69">
        <f t="shared" si="190"/>
        <v>0</v>
      </c>
      <c r="I397" s="69">
        <f t="shared" si="190"/>
        <v>6.73</v>
      </c>
      <c r="J397" s="69">
        <f t="shared" si="191"/>
        <v>6.73</v>
      </c>
      <c r="K397" s="69">
        <v>0</v>
      </c>
      <c r="L397" s="75">
        <f t="shared" si="192"/>
        <v>6.73</v>
      </c>
      <c r="N397" s="69">
        <v>0</v>
      </c>
      <c r="O397" s="69">
        <v>6.7299999999999995</v>
      </c>
      <c r="P397" s="69">
        <f t="shared" si="193"/>
        <v>6.7299999999999995</v>
      </c>
      <c r="Q397" s="63"/>
      <c r="R397" s="69">
        <f t="shared" si="194"/>
        <v>0</v>
      </c>
      <c r="S397" s="69">
        <f t="shared" si="194"/>
        <v>6.71</v>
      </c>
      <c r="T397" s="69">
        <f t="shared" si="195"/>
        <v>6.71</v>
      </c>
      <c r="U397" s="69">
        <f t="shared" si="196"/>
        <v>0</v>
      </c>
      <c r="V397" s="77">
        <f t="shared" si="197"/>
        <v>6.71</v>
      </c>
      <c r="X397" s="69">
        <v>0</v>
      </c>
      <c r="Y397" s="69">
        <v>6.71</v>
      </c>
      <c r="Z397" s="69">
        <v>6.71</v>
      </c>
      <c r="AA397" s="78"/>
      <c r="AB397" s="79">
        <f t="shared" si="198"/>
        <v>1.9999999999999574E-2</v>
      </c>
    </row>
    <row r="398" spans="1:28" x14ac:dyDescent="0.25">
      <c r="A398" s="71" t="s">
        <v>9151</v>
      </c>
      <c r="B398" s="72" t="s">
        <v>14133</v>
      </c>
      <c r="C398" s="73" t="s">
        <v>8753</v>
      </c>
      <c r="D398" s="74">
        <v>0</v>
      </c>
      <c r="E398" s="69">
        <v>33.549999999999997</v>
      </c>
      <c r="F398" s="75">
        <f t="shared" si="189"/>
        <v>0</v>
      </c>
      <c r="G398" s="76"/>
      <c r="H398" s="69">
        <f t="shared" si="190"/>
        <v>0</v>
      </c>
      <c r="I398" s="69">
        <f t="shared" si="190"/>
        <v>33.549999999999997</v>
      </c>
      <c r="J398" s="69">
        <f t="shared" si="191"/>
        <v>33.549999999999997</v>
      </c>
      <c r="K398" s="69">
        <v>0</v>
      </c>
      <c r="L398" s="75">
        <f t="shared" si="192"/>
        <v>33.549999999999997</v>
      </c>
      <c r="N398" s="69">
        <v>0</v>
      </c>
      <c r="O398" s="69">
        <v>33.549999999999997</v>
      </c>
      <c r="P398" s="69">
        <f t="shared" si="193"/>
        <v>33.549999999999997</v>
      </c>
      <c r="Q398" s="63"/>
      <c r="R398" s="69">
        <f t="shared" si="194"/>
        <v>0</v>
      </c>
      <c r="S398" s="69">
        <f t="shared" si="194"/>
        <v>33.549999999999997</v>
      </c>
      <c r="T398" s="69">
        <f t="shared" si="195"/>
        <v>33.549999999999997</v>
      </c>
      <c r="U398" s="69">
        <f t="shared" si="196"/>
        <v>0</v>
      </c>
      <c r="V398" s="77">
        <f t="shared" si="197"/>
        <v>33.549999999999997</v>
      </c>
      <c r="X398" s="69">
        <v>0</v>
      </c>
      <c r="Y398" s="69">
        <v>33.549999999999997</v>
      </c>
      <c r="Z398" s="69">
        <v>33.549999999999997</v>
      </c>
      <c r="AA398" s="78"/>
      <c r="AB398" s="79">
        <f t="shared" si="198"/>
        <v>0</v>
      </c>
    </row>
    <row r="399" spans="1:28" x14ac:dyDescent="0.25">
      <c r="A399" s="71" t="s">
        <v>9152</v>
      </c>
      <c r="B399" s="72" t="s">
        <v>14134</v>
      </c>
      <c r="C399" s="73" t="s">
        <v>8753</v>
      </c>
      <c r="D399" s="74">
        <v>0</v>
      </c>
      <c r="E399" s="69">
        <v>6.7299999999999995</v>
      </c>
      <c r="F399" s="75">
        <f t="shared" si="189"/>
        <v>0</v>
      </c>
      <c r="G399" s="76"/>
      <c r="H399" s="69">
        <f t="shared" si="190"/>
        <v>0</v>
      </c>
      <c r="I399" s="69">
        <f t="shared" si="190"/>
        <v>6.73</v>
      </c>
      <c r="J399" s="69">
        <f t="shared" si="191"/>
        <v>6.73</v>
      </c>
      <c r="K399" s="69">
        <v>0</v>
      </c>
      <c r="L399" s="75">
        <f t="shared" si="192"/>
        <v>6.73</v>
      </c>
      <c r="N399" s="69">
        <v>0</v>
      </c>
      <c r="O399" s="69">
        <v>6.7299999999999995</v>
      </c>
      <c r="P399" s="69">
        <f t="shared" si="193"/>
        <v>6.7299999999999995</v>
      </c>
      <c r="Q399" s="63"/>
      <c r="R399" s="69">
        <f t="shared" si="194"/>
        <v>0</v>
      </c>
      <c r="S399" s="69">
        <f t="shared" si="194"/>
        <v>6.71</v>
      </c>
      <c r="T399" s="69">
        <f t="shared" si="195"/>
        <v>6.71</v>
      </c>
      <c r="U399" s="69">
        <f t="shared" si="196"/>
        <v>0</v>
      </c>
      <c r="V399" s="77">
        <f t="shared" si="197"/>
        <v>6.71</v>
      </c>
      <c r="X399" s="69">
        <v>0</v>
      </c>
      <c r="Y399" s="69">
        <v>6.71</v>
      </c>
      <c r="Z399" s="69">
        <v>6.71</v>
      </c>
      <c r="AA399" s="78"/>
      <c r="AB399" s="79">
        <f t="shared" si="198"/>
        <v>1.9999999999999574E-2</v>
      </c>
    </row>
    <row r="400" spans="1:28" x14ac:dyDescent="0.25">
      <c r="A400" s="71" t="s">
        <v>9153</v>
      </c>
      <c r="B400" s="72" t="s">
        <v>14135</v>
      </c>
      <c r="C400" s="73" t="s">
        <v>8753</v>
      </c>
      <c r="D400" s="74">
        <v>0</v>
      </c>
      <c r="E400" s="69">
        <v>50.33</v>
      </c>
      <c r="F400" s="75">
        <f t="shared" si="189"/>
        <v>0</v>
      </c>
      <c r="G400" s="76"/>
      <c r="H400" s="69">
        <f t="shared" si="190"/>
        <v>0</v>
      </c>
      <c r="I400" s="69">
        <f t="shared" si="190"/>
        <v>50.33</v>
      </c>
      <c r="J400" s="69">
        <f t="shared" si="191"/>
        <v>50.33</v>
      </c>
      <c r="K400" s="69">
        <v>0</v>
      </c>
      <c r="L400" s="75">
        <f t="shared" si="192"/>
        <v>50.33</v>
      </c>
      <c r="N400" s="69">
        <v>0</v>
      </c>
      <c r="O400" s="69">
        <v>50.33</v>
      </c>
      <c r="P400" s="69">
        <f t="shared" si="193"/>
        <v>50.33</v>
      </c>
      <c r="Q400" s="63"/>
      <c r="R400" s="69">
        <f t="shared" si="194"/>
        <v>0</v>
      </c>
      <c r="S400" s="69">
        <f t="shared" si="194"/>
        <v>50.34</v>
      </c>
      <c r="T400" s="69">
        <f t="shared" si="195"/>
        <v>50.34</v>
      </c>
      <c r="U400" s="69">
        <f t="shared" si="196"/>
        <v>0</v>
      </c>
      <c r="V400" s="77">
        <f t="shared" si="197"/>
        <v>50.34</v>
      </c>
      <c r="X400" s="69">
        <v>0</v>
      </c>
      <c r="Y400" s="69">
        <v>50.34</v>
      </c>
      <c r="Z400" s="69">
        <v>50.34</v>
      </c>
      <c r="AA400" s="78"/>
      <c r="AB400" s="79">
        <f t="shared" si="198"/>
        <v>-1.0000000000005116E-2</v>
      </c>
    </row>
    <row r="401" spans="1:28" x14ac:dyDescent="0.25">
      <c r="A401" s="71" t="s">
        <v>9154</v>
      </c>
      <c r="B401" s="72" t="s">
        <v>14136</v>
      </c>
      <c r="C401" s="73" t="s">
        <v>8753</v>
      </c>
      <c r="D401" s="74">
        <v>0</v>
      </c>
      <c r="E401" s="69">
        <v>70.8</v>
      </c>
      <c r="F401" s="75">
        <f t="shared" si="189"/>
        <v>0</v>
      </c>
      <c r="G401" s="76"/>
      <c r="H401" s="69">
        <f t="shared" si="190"/>
        <v>0</v>
      </c>
      <c r="I401" s="69">
        <f t="shared" si="190"/>
        <v>70.8</v>
      </c>
      <c r="J401" s="69">
        <f t="shared" si="191"/>
        <v>70.8</v>
      </c>
      <c r="K401" s="69">
        <v>0</v>
      </c>
      <c r="L401" s="75">
        <f t="shared" si="192"/>
        <v>70.8</v>
      </c>
      <c r="N401" s="69">
        <v>0</v>
      </c>
      <c r="O401" s="69">
        <v>70.8</v>
      </c>
      <c r="P401" s="69">
        <f t="shared" si="193"/>
        <v>70.8</v>
      </c>
      <c r="Q401" s="63"/>
      <c r="R401" s="69">
        <f t="shared" si="194"/>
        <v>0</v>
      </c>
      <c r="S401" s="69">
        <f t="shared" si="194"/>
        <v>70.81</v>
      </c>
      <c r="T401" s="69">
        <f t="shared" si="195"/>
        <v>70.81</v>
      </c>
      <c r="U401" s="69">
        <f t="shared" si="196"/>
        <v>0</v>
      </c>
      <c r="V401" s="77">
        <f t="shared" si="197"/>
        <v>70.81</v>
      </c>
      <c r="X401" s="69">
        <v>0</v>
      </c>
      <c r="Y401" s="69">
        <v>70.81</v>
      </c>
      <c r="Z401" s="69">
        <v>70.81</v>
      </c>
      <c r="AA401" s="78"/>
      <c r="AB401" s="79">
        <f t="shared" si="198"/>
        <v>-1.0000000000005116E-2</v>
      </c>
    </row>
    <row r="402" spans="1:28" x14ac:dyDescent="0.25">
      <c r="A402" s="65" t="s">
        <v>9155</v>
      </c>
      <c r="B402" s="66" t="s">
        <v>14137</v>
      </c>
      <c r="C402" s="67"/>
      <c r="D402" s="68"/>
      <c r="E402" s="69"/>
      <c r="F402" s="70"/>
      <c r="H402" s="69"/>
      <c r="I402" s="69"/>
      <c r="J402" s="69"/>
      <c r="K402" s="69"/>
      <c r="L402" s="75"/>
      <c r="N402" s="69"/>
      <c r="O402" s="69"/>
      <c r="P402" s="69"/>
      <c r="Q402" s="63"/>
      <c r="R402" s="69"/>
      <c r="S402" s="69"/>
      <c r="T402" s="69"/>
      <c r="U402" s="69"/>
      <c r="V402" s="77"/>
      <c r="X402" s="69"/>
      <c r="Y402" s="69"/>
      <c r="Z402" s="69"/>
      <c r="AA402" s="78"/>
      <c r="AB402" s="79">
        <f t="shared" si="198"/>
        <v>0</v>
      </c>
    </row>
    <row r="403" spans="1:28" x14ac:dyDescent="0.25">
      <c r="A403" s="71" t="s">
        <v>9156</v>
      </c>
      <c r="B403" s="72" t="s">
        <v>14138</v>
      </c>
      <c r="C403" s="73" t="s">
        <v>8753</v>
      </c>
      <c r="D403" s="74">
        <v>0</v>
      </c>
      <c r="E403" s="69">
        <v>138.11000000000001</v>
      </c>
      <c r="F403" s="75">
        <f t="shared" ref="F403:F412" si="199">ROUND(D403*E403,2)</f>
        <v>0</v>
      </c>
      <c r="G403" s="76"/>
      <c r="H403" s="69">
        <f t="shared" ref="H403:I411" si="200">ROUND(N403+(N403*$H$2/100),2)</f>
        <v>0</v>
      </c>
      <c r="I403" s="69">
        <f t="shared" si="200"/>
        <v>138.11000000000001</v>
      </c>
      <c r="J403" s="69">
        <f t="shared" ref="J403:J411" si="201">H403+I403</f>
        <v>138.11000000000001</v>
      </c>
      <c r="K403" s="69">
        <v>0</v>
      </c>
      <c r="L403" s="75">
        <f t="shared" ref="L403:L411" si="202">SUM(J403:K403)</f>
        <v>138.11000000000001</v>
      </c>
      <c r="N403" s="69">
        <v>0</v>
      </c>
      <c r="O403" s="69">
        <v>138.11000000000001</v>
      </c>
      <c r="P403" s="69">
        <f t="shared" ref="P403:P412" si="203">SUM(N403:O403)</f>
        <v>138.11000000000001</v>
      </c>
      <c r="Q403" s="63"/>
      <c r="R403" s="69">
        <f t="shared" ref="R403:S412" si="204">X403</f>
        <v>0</v>
      </c>
      <c r="S403" s="69">
        <f t="shared" si="204"/>
        <v>138.12</v>
      </c>
      <c r="T403" s="69">
        <f t="shared" ref="T403:T412" si="205">R403+S403</f>
        <v>138.12</v>
      </c>
      <c r="U403" s="69">
        <f t="shared" ref="U403:U412" si="206">ROUND(Z403*$H$2,2)/100</f>
        <v>0</v>
      </c>
      <c r="V403" s="77">
        <f t="shared" ref="V403:V412" si="207">SUM(T403:U403)</f>
        <v>138.12</v>
      </c>
      <c r="X403" s="69">
        <v>0</v>
      </c>
      <c r="Y403" s="69">
        <v>138.12</v>
      </c>
      <c r="Z403" s="69">
        <v>138.12</v>
      </c>
      <c r="AA403" s="78"/>
      <c r="AB403" s="79">
        <f t="shared" si="198"/>
        <v>-9.9999999999909051E-3</v>
      </c>
    </row>
    <row r="404" spans="1:28" x14ac:dyDescent="0.25">
      <c r="A404" s="71" t="s">
        <v>9157</v>
      </c>
      <c r="B404" s="72" t="s">
        <v>14139</v>
      </c>
      <c r="C404" s="73" t="s">
        <v>8753</v>
      </c>
      <c r="D404" s="74">
        <v>0</v>
      </c>
      <c r="E404" s="69">
        <v>33.549999999999997</v>
      </c>
      <c r="F404" s="75">
        <f t="shared" si="199"/>
        <v>0</v>
      </c>
      <c r="G404" s="76"/>
      <c r="H404" s="69">
        <f t="shared" si="200"/>
        <v>0</v>
      </c>
      <c r="I404" s="69">
        <f t="shared" si="200"/>
        <v>33.549999999999997</v>
      </c>
      <c r="J404" s="69">
        <f t="shared" si="201"/>
        <v>33.549999999999997</v>
      </c>
      <c r="K404" s="69">
        <v>0</v>
      </c>
      <c r="L404" s="75">
        <f t="shared" si="202"/>
        <v>33.549999999999997</v>
      </c>
      <c r="N404" s="69">
        <v>0</v>
      </c>
      <c r="O404" s="69">
        <v>33.549999999999997</v>
      </c>
      <c r="P404" s="69">
        <f t="shared" si="203"/>
        <v>33.549999999999997</v>
      </c>
      <c r="Q404" s="63"/>
      <c r="R404" s="69">
        <f t="shared" si="204"/>
        <v>0</v>
      </c>
      <c r="S404" s="69">
        <f t="shared" si="204"/>
        <v>33.549999999999997</v>
      </c>
      <c r="T404" s="69">
        <f t="shared" si="205"/>
        <v>33.549999999999997</v>
      </c>
      <c r="U404" s="69">
        <f t="shared" si="206"/>
        <v>0</v>
      </c>
      <c r="V404" s="77">
        <f t="shared" si="207"/>
        <v>33.549999999999997</v>
      </c>
      <c r="X404" s="69">
        <v>0</v>
      </c>
      <c r="Y404" s="69">
        <v>33.549999999999997</v>
      </c>
      <c r="Z404" s="69">
        <v>33.549999999999997</v>
      </c>
      <c r="AA404" s="78"/>
      <c r="AB404" s="79">
        <f t="shared" si="198"/>
        <v>0</v>
      </c>
    </row>
    <row r="405" spans="1:28" ht="22.5" x14ac:dyDescent="0.25">
      <c r="A405" s="71" t="s">
        <v>9158</v>
      </c>
      <c r="B405" s="72" t="s">
        <v>14140</v>
      </c>
      <c r="C405" s="73" t="s">
        <v>8753</v>
      </c>
      <c r="D405" s="74">
        <v>0</v>
      </c>
      <c r="E405" s="69">
        <v>8.39</v>
      </c>
      <c r="F405" s="75">
        <f t="shared" si="199"/>
        <v>0</v>
      </c>
      <c r="G405" s="76"/>
      <c r="H405" s="69">
        <f t="shared" si="200"/>
        <v>0</v>
      </c>
      <c r="I405" s="69">
        <f t="shared" si="200"/>
        <v>8.39</v>
      </c>
      <c r="J405" s="69">
        <f t="shared" si="201"/>
        <v>8.39</v>
      </c>
      <c r="K405" s="69">
        <v>0</v>
      </c>
      <c r="L405" s="75">
        <f t="shared" si="202"/>
        <v>8.39</v>
      </c>
      <c r="N405" s="69">
        <v>0</v>
      </c>
      <c r="O405" s="69">
        <v>8.39</v>
      </c>
      <c r="P405" s="69">
        <f t="shared" si="203"/>
        <v>8.39</v>
      </c>
      <c r="Q405" s="63"/>
      <c r="R405" s="69">
        <f t="shared" si="204"/>
        <v>0</v>
      </c>
      <c r="S405" s="69">
        <f t="shared" si="204"/>
        <v>8.39</v>
      </c>
      <c r="T405" s="69">
        <f t="shared" si="205"/>
        <v>8.39</v>
      </c>
      <c r="U405" s="69">
        <f t="shared" si="206"/>
        <v>0</v>
      </c>
      <c r="V405" s="77">
        <f t="shared" si="207"/>
        <v>8.39</v>
      </c>
      <c r="X405" s="69">
        <v>0</v>
      </c>
      <c r="Y405" s="69">
        <v>8.39</v>
      </c>
      <c r="Z405" s="69">
        <v>8.39</v>
      </c>
      <c r="AA405" s="78"/>
      <c r="AB405" s="79">
        <f t="shared" si="198"/>
        <v>0</v>
      </c>
    </row>
    <row r="406" spans="1:28" x14ac:dyDescent="0.25">
      <c r="A406" s="71" t="s">
        <v>9159</v>
      </c>
      <c r="B406" s="72" t="s">
        <v>14141</v>
      </c>
      <c r="C406" s="73" t="s">
        <v>8780</v>
      </c>
      <c r="D406" s="74">
        <v>0</v>
      </c>
      <c r="E406" s="69">
        <v>33.549999999999997</v>
      </c>
      <c r="F406" s="75">
        <f t="shared" si="199"/>
        <v>0</v>
      </c>
      <c r="G406" s="76"/>
      <c r="H406" s="69">
        <f t="shared" si="200"/>
        <v>0</v>
      </c>
      <c r="I406" s="69">
        <f t="shared" si="200"/>
        <v>33.549999999999997</v>
      </c>
      <c r="J406" s="69">
        <f t="shared" si="201"/>
        <v>33.549999999999997</v>
      </c>
      <c r="K406" s="69">
        <v>0</v>
      </c>
      <c r="L406" s="75">
        <f t="shared" si="202"/>
        <v>33.549999999999997</v>
      </c>
      <c r="N406" s="69">
        <v>0</v>
      </c>
      <c r="O406" s="69">
        <v>33.549999999999997</v>
      </c>
      <c r="P406" s="69">
        <f t="shared" si="203"/>
        <v>33.549999999999997</v>
      </c>
      <c r="Q406" s="63"/>
      <c r="R406" s="69">
        <f t="shared" si="204"/>
        <v>0</v>
      </c>
      <c r="S406" s="69">
        <f t="shared" si="204"/>
        <v>33.549999999999997</v>
      </c>
      <c r="T406" s="69">
        <f t="shared" si="205"/>
        <v>33.549999999999997</v>
      </c>
      <c r="U406" s="69">
        <f t="shared" si="206"/>
        <v>0</v>
      </c>
      <c r="V406" s="77">
        <f t="shared" si="207"/>
        <v>33.549999999999997</v>
      </c>
      <c r="X406" s="69">
        <v>0</v>
      </c>
      <c r="Y406" s="69">
        <v>33.549999999999997</v>
      </c>
      <c r="Z406" s="69">
        <v>33.549999999999997</v>
      </c>
      <c r="AA406" s="78"/>
      <c r="AB406" s="79">
        <f t="shared" si="198"/>
        <v>0</v>
      </c>
    </row>
    <row r="407" spans="1:28" ht="22.5" x14ac:dyDescent="0.25">
      <c r="A407" s="71" t="s">
        <v>9160</v>
      </c>
      <c r="B407" s="72" t="s">
        <v>14142</v>
      </c>
      <c r="C407" s="73" t="s">
        <v>8753</v>
      </c>
      <c r="D407" s="74">
        <v>0</v>
      </c>
      <c r="E407" s="69">
        <v>6.7299999999999995</v>
      </c>
      <c r="F407" s="75">
        <f t="shared" si="199"/>
        <v>0</v>
      </c>
      <c r="G407" s="76"/>
      <c r="H407" s="69">
        <f t="shared" si="200"/>
        <v>0</v>
      </c>
      <c r="I407" s="69">
        <f t="shared" si="200"/>
        <v>6.73</v>
      </c>
      <c r="J407" s="69">
        <f t="shared" si="201"/>
        <v>6.73</v>
      </c>
      <c r="K407" s="69">
        <v>0</v>
      </c>
      <c r="L407" s="75">
        <f t="shared" si="202"/>
        <v>6.73</v>
      </c>
      <c r="N407" s="69">
        <v>0</v>
      </c>
      <c r="O407" s="69">
        <v>6.7299999999999995</v>
      </c>
      <c r="P407" s="69">
        <f t="shared" si="203"/>
        <v>6.7299999999999995</v>
      </c>
      <c r="Q407" s="63"/>
      <c r="R407" s="69">
        <f t="shared" si="204"/>
        <v>0</v>
      </c>
      <c r="S407" s="69">
        <f t="shared" si="204"/>
        <v>6.71</v>
      </c>
      <c r="T407" s="69">
        <f t="shared" si="205"/>
        <v>6.71</v>
      </c>
      <c r="U407" s="69">
        <f t="shared" si="206"/>
        <v>0</v>
      </c>
      <c r="V407" s="77">
        <f t="shared" si="207"/>
        <v>6.71</v>
      </c>
      <c r="X407" s="69">
        <v>0</v>
      </c>
      <c r="Y407" s="69">
        <v>6.71</v>
      </c>
      <c r="Z407" s="69">
        <v>6.71</v>
      </c>
      <c r="AA407" s="78"/>
      <c r="AB407" s="79">
        <f t="shared" si="198"/>
        <v>1.9999999999999574E-2</v>
      </c>
    </row>
    <row r="408" spans="1:28" x14ac:dyDescent="0.25">
      <c r="A408" s="71" t="s">
        <v>9161</v>
      </c>
      <c r="B408" s="72" t="s">
        <v>14143</v>
      </c>
      <c r="C408" s="73" t="s">
        <v>8753</v>
      </c>
      <c r="D408" s="74">
        <v>0</v>
      </c>
      <c r="E408" s="69">
        <v>13.41</v>
      </c>
      <c r="F408" s="75">
        <f t="shared" si="199"/>
        <v>0</v>
      </c>
      <c r="G408" s="76"/>
      <c r="H408" s="69">
        <f t="shared" si="200"/>
        <v>0</v>
      </c>
      <c r="I408" s="69">
        <f t="shared" si="200"/>
        <v>13.41</v>
      </c>
      <c r="J408" s="69">
        <f t="shared" si="201"/>
        <v>13.41</v>
      </c>
      <c r="K408" s="69">
        <v>0</v>
      </c>
      <c r="L408" s="75">
        <f t="shared" si="202"/>
        <v>13.41</v>
      </c>
      <c r="N408" s="69">
        <v>0</v>
      </c>
      <c r="O408" s="69">
        <v>13.41</v>
      </c>
      <c r="P408" s="69">
        <f t="shared" si="203"/>
        <v>13.41</v>
      </c>
      <c r="Q408" s="63"/>
      <c r="R408" s="69">
        <f t="shared" si="204"/>
        <v>0</v>
      </c>
      <c r="S408" s="69">
        <f t="shared" si="204"/>
        <v>13.42</v>
      </c>
      <c r="T408" s="69">
        <f t="shared" si="205"/>
        <v>13.42</v>
      </c>
      <c r="U408" s="69">
        <f t="shared" si="206"/>
        <v>0</v>
      </c>
      <c r="V408" s="77">
        <f t="shared" si="207"/>
        <v>13.42</v>
      </c>
      <c r="X408" s="69">
        <v>0</v>
      </c>
      <c r="Y408" s="69">
        <v>13.42</v>
      </c>
      <c r="Z408" s="69">
        <v>13.42</v>
      </c>
      <c r="AA408" s="78"/>
      <c r="AB408" s="79">
        <f t="shared" si="198"/>
        <v>-9.9999999999997868E-3</v>
      </c>
    </row>
    <row r="409" spans="1:28" ht="22.5" x14ac:dyDescent="0.25">
      <c r="A409" s="71" t="s">
        <v>9162</v>
      </c>
      <c r="B409" s="72" t="s">
        <v>14144</v>
      </c>
      <c r="C409" s="73" t="s">
        <v>8753</v>
      </c>
      <c r="D409" s="74">
        <v>0</v>
      </c>
      <c r="E409" s="69">
        <v>3.3499999999999996</v>
      </c>
      <c r="F409" s="75">
        <f t="shared" si="199"/>
        <v>0</v>
      </c>
      <c r="G409" s="76"/>
      <c r="H409" s="69">
        <f t="shared" si="200"/>
        <v>0</v>
      </c>
      <c r="I409" s="69">
        <f t="shared" si="200"/>
        <v>3.35</v>
      </c>
      <c r="J409" s="69">
        <f t="shared" si="201"/>
        <v>3.35</v>
      </c>
      <c r="K409" s="69">
        <v>0</v>
      </c>
      <c r="L409" s="75">
        <f t="shared" si="202"/>
        <v>3.35</v>
      </c>
      <c r="N409" s="69">
        <v>0</v>
      </c>
      <c r="O409" s="69">
        <v>3.3499999999999996</v>
      </c>
      <c r="P409" s="69">
        <f t="shared" si="203"/>
        <v>3.3499999999999996</v>
      </c>
      <c r="Q409" s="63"/>
      <c r="R409" s="69">
        <f t="shared" si="204"/>
        <v>0</v>
      </c>
      <c r="S409" s="69">
        <f t="shared" si="204"/>
        <v>3.36</v>
      </c>
      <c r="T409" s="69">
        <f t="shared" si="205"/>
        <v>3.36</v>
      </c>
      <c r="U409" s="69">
        <f t="shared" si="206"/>
        <v>0</v>
      </c>
      <c r="V409" s="77">
        <f t="shared" si="207"/>
        <v>3.36</v>
      </c>
      <c r="X409" s="69">
        <v>0</v>
      </c>
      <c r="Y409" s="69">
        <v>3.36</v>
      </c>
      <c r="Z409" s="69">
        <v>3.36</v>
      </c>
      <c r="AA409" s="78"/>
      <c r="AB409" s="79">
        <f t="shared" si="198"/>
        <v>-1.0000000000000231E-2</v>
      </c>
    </row>
    <row r="410" spans="1:28" x14ac:dyDescent="0.25">
      <c r="A410" s="71" t="s">
        <v>9163</v>
      </c>
      <c r="B410" s="72" t="s">
        <v>14145</v>
      </c>
      <c r="C410" s="73" t="s">
        <v>8753</v>
      </c>
      <c r="D410" s="74">
        <v>0</v>
      </c>
      <c r="E410" s="69">
        <v>5.0200000000000005</v>
      </c>
      <c r="F410" s="75">
        <f t="shared" si="199"/>
        <v>0</v>
      </c>
      <c r="G410" s="76"/>
      <c r="H410" s="69">
        <f t="shared" si="200"/>
        <v>0</v>
      </c>
      <c r="I410" s="69">
        <f t="shared" si="200"/>
        <v>5.0199999999999996</v>
      </c>
      <c r="J410" s="69">
        <f t="shared" si="201"/>
        <v>5.0199999999999996</v>
      </c>
      <c r="K410" s="69">
        <v>0</v>
      </c>
      <c r="L410" s="75">
        <f t="shared" si="202"/>
        <v>5.0199999999999996</v>
      </c>
      <c r="N410" s="69">
        <v>0</v>
      </c>
      <c r="O410" s="69">
        <v>5.0200000000000005</v>
      </c>
      <c r="P410" s="69">
        <f t="shared" si="203"/>
        <v>5.0200000000000005</v>
      </c>
      <c r="Q410" s="63"/>
      <c r="R410" s="69">
        <f t="shared" si="204"/>
        <v>0</v>
      </c>
      <c r="S410" s="69">
        <f t="shared" si="204"/>
        <v>5.03</v>
      </c>
      <c r="T410" s="69">
        <f t="shared" si="205"/>
        <v>5.03</v>
      </c>
      <c r="U410" s="69">
        <f t="shared" si="206"/>
        <v>0</v>
      </c>
      <c r="V410" s="77">
        <f t="shared" si="207"/>
        <v>5.03</v>
      </c>
      <c r="X410" s="69">
        <v>0</v>
      </c>
      <c r="Y410" s="69">
        <v>5.03</v>
      </c>
      <c r="Z410" s="69">
        <v>5.03</v>
      </c>
      <c r="AA410" s="78"/>
      <c r="AB410" s="79">
        <f t="shared" si="198"/>
        <v>-9.9999999999997868E-3</v>
      </c>
    </row>
    <row r="411" spans="1:28" x14ac:dyDescent="0.25">
      <c r="A411" s="71" t="s">
        <v>9164</v>
      </c>
      <c r="B411" s="72" t="s">
        <v>14146</v>
      </c>
      <c r="C411" s="73" t="s">
        <v>8753</v>
      </c>
      <c r="D411" s="74">
        <v>0</v>
      </c>
      <c r="E411" s="69">
        <v>8.39</v>
      </c>
      <c r="F411" s="75">
        <f t="shared" si="199"/>
        <v>0</v>
      </c>
      <c r="G411" s="76"/>
      <c r="H411" s="69">
        <f t="shared" si="200"/>
        <v>0</v>
      </c>
      <c r="I411" s="69">
        <f t="shared" si="200"/>
        <v>8.39</v>
      </c>
      <c r="J411" s="69">
        <f t="shared" si="201"/>
        <v>8.39</v>
      </c>
      <c r="K411" s="69">
        <v>0</v>
      </c>
      <c r="L411" s="75">
        <f t="shared" si="202"/>
        <v>8.39</v>
      </c>
      <c r="N411" s="69">
        <v>0</v>
      </c>
      <c r="O411" s="69">
        <v>8.39</v>
      </c>
      <c r="P411" s="69">
        <f t="shared" si="203"/>
        <v>8.39</v>
      </c>
      <c r="Q411" s="63"/>
      <c r="R411" s="69">
        <f t="shared" si="204"/>
        <v>0</v>
      </c>
      <c r="S411" s="69">
        <f t="shared" si="204"/>
        <v>8.39</v>
      </c>
      <c r="T411" s="69">
        <f t="shared" si="205"/>
        <v>8.39</v>
      </c>
      <c r="U411" s="69">
        <f t="shared" si="206"/>
        <v>0</v>
      </c>
      <c r="V411" s="77">
        <f t="shared" si="207"/>
        <v>8.39</v>
      </c>
      <c r="X411" s="69">
        <v>0</v>
      </c>
      <c r="Y411" s="69">
        <v>8.39</v>
      </c>
      <c r="Z411" s="69">
        <v>8.39</v>
      </c>
      <c r="AA411" s="78"/>
      <c r="AB411" s="79">
        <f t="shared" si="198"/>
        <v>0</v>
      </c>
    </row>
    <row r="412" spans="1:28" x14ac:dyDescent="0.25">
      <c r="A412" s="90" t="s">
        <v>9165</v>
      </c>
      <c r="B412" s="90" t="s">
        <v>14147</v>
      </c>
      <c r="C412" s="91" t="s">
        <v>8753</v>
      </c>
      <c r="D412" s="74">
        <v>0</v>
      </c>
      <c r="E412" s="69">
        <v>8.39</v>
      </c>
      <c r="F412" s="75">
        <f t="shared" si="199"/>
        <v>0</v>
      </c>
      <c r="H412" s="69">
        <f>ROUND(N412+(N412*$H$2/100),2)</f>
        <v>0</v>
      </c>
      <c r="I412" s="69"/>
      <c r="J412" s="69"/>
      <c r="K412" s="69"/>
      <c r="L412" s="70"/>
      <c r="N412" s="69">
        <v>0</v>
      </c>
      <c r="O412" s="69">
        <v>8.39</v>
      </c>
      <c r="P412" s="69">
        <f t="shared" si="203"/>
        <v>8.39</v>
      </c>
      <c r="R412" s="69">
        <f t="shared" si="204"/>
        <v>0</v>
      </c>
      <c r="S412" s="69">
        <f t="shared" si="204"/>
        <v>8.39</v>
      </c>
      <c r="T412" s="69">
        <f t="shared" si="205"/>
        <v>8.39</v>
      </c>
      <c r="U412" s="69">
        <f t="shared" si="206"/>
        <v>0</v>
      </c>
      <c r="V412" s="77">
        <f t="shared" si="207"/>
        <v>8.39</v>
      </c>
      <c r="X412" s="69">
        <v>0</v>
      </c>
      <c r="Y412" s="69">
        <v>8.39</v>
      </c>
      <c r="Z412" s="69">
        <v>8.39</v>
      </c>
      <c r="AB412" s="79">
        <f t="shared" si="198"/>
        <v>0</v>
      </c>
    </row>
    <row r="413" spans="1:28" ht="22.5" x14ac:dyDescent="0.25">
      <c r="A413" s="65" t="s">
        <v>9166</v>
      </c>
      <c r="B413" s="66" t="s">
        <v>14148</v>
      </c>
      <c r="C413" s="67"/>
      <c r="D413" s="68"/>
      <c r="E413" s="69"/>
      <c r="F413" s="70"/>
      <c r="H413" s="69"/>
      <c r="I413" s="69"/>
      <c r="J413" s="69"/>
      <c r="K413" s="69"/>
      <c r="L413" s="75"/>
      <c r="N413" s="69"/>
      <c r="O413" s="69"/>
      <c r="P413" s="69"/>
      <c r="Q413" s="63"/>
      <c r="R413" s="69"/>
      <c r="S413" s="69"/>
      <c r="T413" s="69"/>
      <c r="U413" s="69"/>
      <c r="V413" s="77"/>
      <c r="X413" s="69"/>
      <c r="Y413" s="69"/>
      <c r="Z413" s="69"/>
      <c r="AA413" s="78"/>
      <c r="AB413" s="79">
        <f t="shared" si="198"/>
        <v>0</v>
      </c>
    </row>
    <row r="414" spans="1:28" x14ac:dyDescent="0.25">
      <c r="A414" s="71" t="s">
        <v>9167</v>
      </c>
      <c r="B414" s="72" t="s">
        <v>14149</v>
      </c>
      <c r="C414" s="73" t="s">
        <v>8753</v>
      </c>
      <c r="D414" s="74">
        <v>0</v>
      </c>
      <c r="E414" s="69">
        <v>23.61</v>
      </c>
      <c r="F414" s="75">
        <f t="shared" ref="F414:F419" si="208">ROUND(D414*E414,2)</f>
        <v>0</v>
      </c>
      <c r="G414" s="76"/>
      <c r="H414" s="69">
        <f t="shared" ref="H414:I419" si="209">ROUND(N414+(N414*$H$2/100),2)</f>
        <v>0</v>
      </c>
      <c r="I414" s="69">
        <f t="shared" si="209"/>
        <v>23.61</v>
      </c>
      <c r="J414" s="69">
        <f t="shared" ref="J414:J419" si="210">H414+I414</f>
        <v>23.61</v>
      </c>
      <c r="K414" s="69">
        <v>0</v>
      </c>
      <c r="L414" s="75">
        <f t="shared" ref="L414:L419" si="211">SUM(J414:K414)</f>
        <v>23.61</v>
      </c>
      <c r="N414" s="69">
        <v>0</v>
      </c>
      <c r="O414" s="69">
        <v>23.61</v>
      </c>
      <c r="P414" s="69">
        <f t="shared" ref="P414:P419" si="212">SUM(N414:O414)</f>
        <v>23.61</v>
      </c>
      <c r="Q414" s="63"/>
      <c r="R414" s="69">
        <f t="shared" ref="R414:S419" si="213">X414</f>
        <v>0</v>
      </c>
      <c r="S414" s="69">
        <f t="shared" si="213"/>
        <v>23.61</v>
      </c>
      <c r="T414" s="69">
        <f t="shared" ref="T414:T419" si="214">R414+S414</f>
        <v>23.61</v>
      </c>
      <c r="U414" s="69">
        <f t="shared" ref="U414:U419" si="215">ROUND(Z414*$H$2,2)/100</f>
        <v>0</v>
      </c>
      <c r="V414" s="77">
        <f t="shared" ref="V414:V419" si="216">SUM(T414:U414)</f>
        <v>23.61</v>
      </c>
      <c r="X414" s="69">
        <v>0</v>
      </c>
      <c r="Y414" s="69">
        <v>23.61</v>
      </c>
      <c r="Z414" s="69">
        <v>23.61</v>
      </c>
      <c r="AA414" s="78"/>
      <c r="AB414" s="79">
        <f t="shared" si="198"/>
        <v>0</v>
      </c>
    </row>
    <row r="415" spans="1:28" x14ac:dyDescent="0.25">
      <c r="A415" s="71" t="s">
        <v>9168</v>
      </c>
      <c r="B415" s="72" t="s">
        <v>14150</v>
      </c>
      <c r="C415" s="73" t="s">
        <v>8753</v>
      </c>
      <c r="D415" s="74">
        <v>0</v>
      </c>
      <c r="E415" s="69">
        <v>2.74</v>
      </c>
      <c r="F415" s="75">
        <f t="shared" si="208"/>
        <v>0</v>
      </c>
      <c r="G415" s="76"/>
      <c r="H415" s="69">
        <f t="shared" si="209"/>
        <v>0</v>
      </c>
      <c r="I415" s="69">
        <f t="shared" si="209"/>
        <v>2.74</v>
      </c>
      <c r="J415" s="69">
        <f t="shared" si="210"/>
        <v>2.74</v>
      </c>
      <c r="K415" s="69">
        <v>0</v>
      </c>
      <c r="L415" s="75">
        <f t="shared" si="211"/>
        <v>2.74</v>
      </c>
      <c r="N415" s="69">
        <v>0</v>
      </c>
      <c r="O415" s="69">
        <v>2.74</v>
      </c>
      <c r="P415" s="69">
        <f t="shared" si="212"/>
        <v>2.74</v>
      </c>
      <c r="Q415" s="63"/>
      <c r="R415" s="69">
        <f t="shared" si="213"/>
        <v>0</v>
      </c>
      <c r="S415" s="69">
        <f t="shared" si="213"/>
        <v>2.73</v>
      </c>
      <c r="T415" s="69">
        <f t="shared" si="214"/>
        <v>2.73</v>
      </c>
      <c r="U415" s="69">
        <f t="shared" si="215"/>
        <v>0</v>
      </c>
      <c r="V415" s="77">
        <f t="shared" si="216"/>
        <v>2.73</v>
      </c>
      <c r="X415" s="69">
        <v>0</v>
      </c>
      <c r="Y415" s="69">
        <v>2.73</v>
      </c>
      <c r="Z415" s="69">
        <v>2.73</v>
      </c>
      <c r="AA415" s="78"/>
      <c r="AB415" s="79">
        <f t="shared" si="198"/>
        <v>1.0000000000000231E-2</v>
      </c>
    </row>
    <row r="416" spans="1:28" x14ac:dyDescent="0.25">
      <c r="A416" s="71" t="s">
        <v>9169</v>
      </c>
      <c r="B416" s="72" t="s">
        <v>14151</v>
      </c>
      <c r="C416" s="73" t="s">
        <v>8753</v>
      </c>
      <c r="D416" s="74">
        <v>0</v>
      </c>
      <c r="E416" s="69">
        <v>33.549999999999997</v>
      </c>
      <c r="F416" s="75">
        <f t="shared" si="208"/>
        <v>0</v>
      </c>
      <c r="G416" s="76"/>
      <c r="H416" s="69">
        <f t="shared" si="209"/>
        <v>0</v>
      </c>
      <c r="I416" s="69">
        <f t="shared" si="209"/>
        <v>33.549999999999997</v>
      </c>
      <c r="J416" s="69">
        <f t="shared" si="210"/>
        <v>33.549999999999997</v>
      </c>
      <c r="K416" s="69">
        <v>0</v>
      </c>
      <c r="L416" s="75">
        <f t="shared" si="211"/>
        <v>33.549999999999997</v>
      </c>
      <c r="N416" s="69">
        <v>0</v>
      </c>
      <c r="O416" s="69">
        <v>33.549999999999997</v>
      </c>
      <c r="P416" s="69">
        <f t="shared" si="212"/>
        <v>33.549999999999997</v>
      </c>
      <c r="Q416" s="63"/>
      <c r="R416" s="69">
        <f t="shared" si="213"/>
        <v>0</v>
      </c>
      <c r="S416" s="69">
        <f t="shared" si="213"/>
        <v>33.549999999999997</v>
      </c>
      <c r="T416" s="69">
        <f t="shared" si="214"/>
        <v>33.549999999999997</v>
      </c>
      <c r="U416" s="69">
        <f t="shared" si="215"/>
        <v>0</v>
      </c>
      <c r="V416" s="77">
        <f t="shared" si="216"/>
        <v>33.549999999999997</v>
      </c>
      <c r="X416" s="69">
        <v>0</v>
      </c>
      <c r="Y416" s="69">
        <v>33.549999999999997</v>
      </c>
      <c r="Z416" s="69">
        <v>33.549999999999997</v>
      </c>
      <c r="AA416" s="78"/>
      <c r="AB416" s="79">
        <f t="shared" si="198"/>
        <v>0</v>
      </c>
    </row>
    <row r="417" spans="1:28" x14ac:dyDescent="0.25">
      <c r="A417" s="71" t="s">
        <v>9170</v>
      </c>
      <c r="B417" s="72" t="s">
        <v>14152</v>
      </c>
      <c r="C417" s="73" t="s">
        <v>8753</v>
      </c>
      <c r="D417" s="74">
        <v>0</v>
      </c>
      <c r="E417" s="69">
        <v>16.78</v>
      </c>
      <c r="F417" s="75">
        <f t="shared" si="208"/>
        <v>0</v>
      </c>
      <c r="G417" s="76"/>
      <c r="H417" s="69">
        <f t="shared" si="209"/>
        <v>0</v>
      </c>
      <c r="I417" s="69">
        <f t="shared" si="209"/>
        <v>16.78</v>
      </c>
      <c r="J417" s="69">
        <f t="shared" si="210"/>
        <v>16.78</v>
      </c>
      <c r="K417" s="69">
        <v>0</v>
      </c>
      <c r="L417" s="75">
        <f t="shared" si="211"/>
        <v>16.78</v>
      </c>
      <c r="N417" s="69">
        <v>0</v>
      </c>
      <c r="O417" s="69">
        <v>16.78</v>
      </c>
      <c r="P417" s="69">
        <f t="shared" si="212"/>
        <v>16.78</v>
      </c>
      <c r="Q417" s="63"/>
      <c r="R417" s="69">
        <f t="shared" si="213"/>
        <v>0</v>
      </c>
      <c r="S417" s="69">
        <f t="shared" si="213"/>
        <v>16.79</v>
      </c>
      <c r="T417" s="69">
        <f t="shared" si="214"/>
        <v>16.79</v>
      </c>
      <c r="U417" s="69">
        <f t="shared" si="215"/>
        <v>0</v>
      </c>
      <c r="V417" s="77">
        <f t="shared" si="216"/>
        <v>16.79</v>
      </c>
      <c r="X417" s="69">
        <v>0</v>
      </c>
      <c r="Y417" s="69">
        <v>16.79</v>
      </c>
      <c r="Z417" s="69">
        <v>16.79</v>
      </c>
      <c r="AA417" s="78"/>
      <c r="AB417" s="79">
        <f t="shared" si="198"/>
        <v>-9.9999999999980105E-3</v>
      </c>
    </row>
    <row r="418" spans="1:28" x14ac:dyDescent="0.25">
      <c r="A418" s="71" t="s">
        <v>9171</v>
      </c>
      <c r="B418" s="72" t="s">
        <v>14153</v>
      </c>
      <c r="C418" s="73" t="s">
        <v>8753</v>
      </c>
      <c r="D418" s="74">
        <v>0</v>
      </c>
      <c r="E418" s="69">
        <v>13.649999999999999</v>
      </c>
      <c r="F418" s="75">
        <f t="shared" si="208"/>
        <v>0</v>
      </c>
      <c r="G418" s="76"/>
      <c r="H418" s="69">
        <f t="shared" si="209"/>
        <v>0</v>
      </c>
      <c r="I418" s="69">
        <f t="shared" si="209"/>
        <v>13.65</v>
      </c>
      <c r="J418" s="69">
        <f t="shared" si="210"/>
        <v>13.65</v>
      </c>
      <c r="K418" s="69">
        <v>0</v>
      </c>
      <c r="L418" s="75">
        <f t="shared" si="211"/>
        <v>13.65</v>
      </c>
      <c r="N418" s="69">
        <v>0</v>
      </c>
      <c r="O418" s="69">
        <v>13.649999999999999</v>
      </c>
      <c r="P418" s="69">
        <f t="shared" si="212"/>
        <v>13.649999999999999</v>
      </c>
      <c r="Q418" s="63"/>
      <c r="R418" s="69">
        <f t="shared" si="213"/>
        <v>0</v>
      </c>
      <c r="S418" s="69">
        <f t="shared" si="213"/>
        <v>13.65</v>
      </c>
      <c r="T418" s="69">
        <f t="shared" si="214"/>
        <v>13.65</v>
      </c>
      <c r="U418" s="69">
        <f t="shared" si="215"/>
        <v>0</v>
      </c>
      <c r="V418" s="77">
        <f t="shared" si="216"/>
        <v>13.65</v>
      </c>
      <c r="X418" s="69">
        <v>0</v>
      </c>
      <c r="Y418" s="69">
        <v>13.65</v>
      </c>
      <c r="Z418" s="69">
        <v>13.65</v>
      </c>
      <c r="AA418" s="78"/>
      <c r="AB418" s="79">
        <f t="shared" si="198"/>
        <v>0</v>
      </c>
    </row>
    <row r="419" spans="1:28" x14ac:dyDescent="0.25">
      <c r="A419" s="71" t="s">
        <v>9172</v>
      </c>
      <c r="B419" s="72" t="s">
        <v>14154</v>
      </c>
      <c r="C419" s="73" t="s">
        <v>8753</v>
      </c>
      <c r="D419" s="74">
        <v>0</v>
      </c>
      <c r="E419" s="69">
        <v>47.19</v>
      </c>
      <c r="F419" s="75">
        <f t="shared" si="208"/>
        <v>0</v>
      </c>
      <c r="G419" s="76"/>
      <c r="H419" s="69">
        <f t="shared" si="209"/>
        <v>0</v>
      </c>
      <c r="I419" s="69">
        <f t="shared" si="209"/>
        <v>47.19</v>
      </c>
      <c r="J419" s="69">
        <f t="shared" si="210"/>
        <v>47.19</v>
      </c>
      <c r="K419" s="69">
        <v>0</v>
      </c>
      <c r="L419" s="75">
        <f t="shared" si="211"/>
        <v>47.19</v>
      </c>
      <c r="N419" s="69">
        <v>0</v>
      </c>
      <c r="O419" s="69">
        <v>47.19</v>
      </c>
      <c r="P419" s="69">
        <f t="shared" si="212"/>
        <v>47.19</v>
      </c>
      <c r="Q419" s="63"/>
      <c r="R419" s="69">
        <f t="shared" si="213"/>
        <v>0</v>
      </c>
      <c r="S419" s="69">
        <f t="shared" si="213"/>
        <v>47.2</v>
      </c>
      <c r="T419" s="69">
        <f t="shared" si="214"/>
        <v>47.2</v>
      </c>
      <c r="U419" s="69">
        <f t="shared" si="215"/>
        <v>0</v>
      </c>
      <c r="V419" s="77">
        <f t="shared" si="216"/>
        <v>47.2</v>
      </c>
      <c r="X419" s="69">
        <v>0</v>
      </c>
      <c r="Y419" s="69">
        <v>47.2</v>
      </c>
      <c r="Z419" s="69">
        <v>47.2</v>
      </c>
      <c r="AA419" s="78"/>
      <c r="AB419" s="79">
        <f t="shared" si="198"/>
        <v>-1.0000000000005116E-2</v>
      </c>
    </row>
    <row r="420" spans="1:28" x14ac:dyDescent="0.25">
      <c r="A420" s="65" t="s">
        <v>9173</v>
      </c>
      <c r="B420" s="66" t="s">
        <v>14155</v>
      </c>
      <c r="C420" s="67"/>
      <c r="D420" s="68"/>
      <c r="E420" s="69"/>
      <c r="F420" s="70"/>
      <c r="H420" s="69"/>
      <c r="I420" s="69"/>
      <c r="J420" s="69"/>
      <c r="K420" s="69"/>
      <c r="L420" s="75"/>
      <c r="N420" s="69"/>
      <c r="O420" s="69"/>
      <c r="P420" s="69"/>
      <c r="Q420" s="63"/>
      <c r="R420" s="69"/>
      <c r="S420" s="69"/>
      <c r="T420" s="69"/>
      <c r="U420" s="69"/>
      <c r="V420" s="77"/>
      <c r="X420" s="69"/>
      <c r="Y420" s="69"/>
      <c r="Z420" s="69"/>
      <c r="AA420" s="78"/>
      <c r="AB420" s="79">
        <f t="shared" si="198"/>
        <v>0</v>
      </c>
    </row>
    <row r="421" spans="1:28" x14ac:dyDescent="0.25">
      <c r="A421" s="71" t="s">
        <v>9174</v>
      </c>
      <c r="B421" s="72" t="s">
        <v>14156</v>
      </c>
      <c r="C421" s="73" t="s">
        <v>9175</v>
      </c>
      <c r="D421" s="74">
        <v>0</v>
      </c>
      <c r="E421" s="69">
        <v>0.56000000000000005</v>
      </c>
      <c r="F421" s="75">
        <f t="shared" ref="F421:F435" si="217">ROUND(D421*E421,2)</f>
        <v>0</v>
      </c>
      <c r="G421" s="76"/>
      <c r="H421" s="69">
        <f t="shared" ref="H421:I435" si="218">ROUND(N421+(N421*$H$2/100),2)</f>
        <v>0</v>
      </c>
      <c r="I421" s="69">
        <f t="shared" si="218"/>
        <v>0.56000000000000005</v>
      </c>
      <c r="J421" s="69">
        <f t="shared" ref="J421:J435" si="219">H421+I421</f>
        <v>0.56000000000000005</v>
      </c>
      <c r="K421" s="69">
        <v>0</v>
      </c>
      <c r="L421" s="75">
        <f t="shared" ref="L421:L435" si="220">SUM(J421:K421)</f>
        <v>0.56000000000000005</v>
      </c>
      <c r="N421" s="69">
        <v>0</v>
      </c>
      <c r="O421" s="69">
        <v>0.56000000000000005</v>
      </c>
      <c r="P421" s="69">
        <f t="shared" ref="P421:P435" si="221">SUM(N421:O421)</f>
        <v>0.56000000000000005</v>
      </c>
      <c r="Q421" s="63"/>
      <c r="R421" s="69">
        <f t="shared" ref="R421:S435" si="222">X421</f>
        <v>0</v>
      </c>
      <c r="S421" s="69">
        <f t="shared" si="222"/>
        <v>0.55000000000000004</v>
      </c>
      <c r="T421" s="69">
        <f t="shared" ref="T421:T435" si="223">R421+S421</f>
        <v>0.55000000000000004</v>
      </c>
      <c r="U421" s="69">
        <f t="shared" ref="U421:U435" si="224">ROUND(Z421*$H$2,2)/100</f>
        <v>0</v>
      </c>
      <c r="V421" s="77">
        <f t="shared" ref="V421:V435" si="225">SUM(T421:U421)</f>
        <v>0.55000000000000004</v>
      </c>
      <c r="X421" s="69">
        <v>0</v>
      </c>
      <c r="Y421" s="69">
        <v>0.55000000000000004</v>
      </c>
      <c r="Z421" s="69">
        <v>0.55000000000000004</v>
      </c>
      <c r="AA421" s="78"/>
      <c r="AB421" s="79">
        <f t="shared" si="198"/>
        <v>1.0000000000000009E-2</v>
      </c>
    </row>
    <row r="422" spans="1:28" ht="22.5" x14ac:dyDescent="0.25">
      <c r="A422" s="71" t="s">
        <v>9176</v>
      </c>
      <c r="B422" s="72" t="s">
        <v>14157</v>
      </c>
      <c r="C422" s="73" t="s">
        <v>8753</v>
      </c>
      <c r="D422" s="74">
        <v>0</v>
      </c>
      <c r="E422" s="69">
        <v>50.33</v>
      </c>
      <c r="F422" s="75">
        <f t="shared" si="217"/>
        <v>0</v>
      </c>
      <c r="G422" s="76"/>
      <c r="H422" s="69">
        <f t="shared" si="218"/>
        <v>0</v>
      </c>
      <c r="I422" s="69">
        <f t="shared" si="218"/>
        <v>50.33</v>
      </c>
      <c r="J422" s="69">
        <f t="shared" si="219"/>
        <v>50.33</v>
      </c>
      <c r="K422" s="69">
        <v>0</v>
      </c>
      <c r="L422" s="75">
        <f t="shared" si="220"/>
        <v>50.33</v>
      </c>
      <c r="N422" s="69">
        <v>0</v>
      </c>
      <c r="O422" s="69">
        <v>50.33</v>
      </c>
      <c r="P422" s="69">
        <f t="shared" si="221"/>
        <v>50.33</v>
      </c>
      <c r="Q422" s="63"/>
      <c r="R422" s="69">
        <f t="shared" si="222"/>
        <v>0</v>
      </c>
      <c r="S422" s="69">
        <f t="shared" si="222"/>
        <v>50.34</v>
      </c>
      <c r="T422" s="69">
        <f t="shared" si="223"/>
        <v>50.34</v>
      </c>
      <c r="U422" s="69">
        <f t="shared" si="224"/>
        <v>0</v>
      </c>
      <c r="V422" s="77">
        <f t="shared" si="225"/>
        <v>50.34</v>
      </c>
      <c r="X422" s="69">
        <v>0</v>
      </c>
      <c r="Y422" s="69">
        <v>50.34</v>
      </c>
      <c r="Z422" s="69">
        <v>50.34</v>
      </c>
      <c r="AA422" s="78"/>
      <c r="AB422" s="79">
        <f t="shared" si="198"/>
        <v>-1.0000000000005116E-2</v>
      </c>
    </row>
    <row r="423" spans="1:28" x14ac:dyDescent="0.25">
      <c r="A423" s="71" t="s">
        <v>9177</v>
      </c>
      <c r="B423" s="72" t="s">
        <v>14158</v>
      </c>
      <c r="C423" s="73" t="s">
        <v>8753</v>
      </c>
      <c r="D423" s="74">
        <v>0</v>
      </c>
      <c r="E423" s="69">
        <v>67.09</v>
      </c>
      <c r="F423" s="75">
        <f t="shared" si="217"/>
        <v>0</v>
      </c>
      <c r="G423" s="76"/>
      <c r="H423" s="69">
        <f t="shared" si="218"/>
        <v>0</v>
      </c>
      <c r="I423" s="69">
        <f t="shared" si="218"/>
        <v>67.09</v>
      </c>
      <c r="J423" s="69">
        <f t="shared" si="219"/>
        <v>67.09</v>
      </c>
      <c r="K423" s="69">
        <v>0</v>
      </c>
      <c r="L423" s="75">
        <f t="shared" si="220"/>
        <v>67.09</v>
      </c>
      <c r="N423" s="69">
        <v>0</v>
      </c>
      <c r="O423" s="69">
        <v>67.09</v>
      </c>
      <c r="P423" s="69">
        <f t="shared" si="221"/>
        <v>67.09</v>
      </c>
      <c r="Q423" s="63"/>
      <c r="R423" s="69">
        <f t="shared" si="222"/>
        <v>0</v>
      </c>
      <c r="S423" s="69">
        <f t="shared" si="222"/>
        <v>67.099999999999994</v>
      </c>
      <c r="T423" s="69">
        <f t="shared" si="223"/>
        <v>67.099999999999994</v>
      </c>
      <c r="U423" s="69">
        <f t="shared" si="224"/>
        <v>0</v>
      </c>
      <c r="V423" s="77">
        <f t="shared" si="225"/>
        <v>67.099999999999994</v>
      </c>
      <c r="X423" s="69">
        <v>0</v>
      </c>
      <c r="Y423" s="69">
        <v>67.099999999999994</v>
      </c>
      <c r="Z423" s="69">
        <v>67.099999999999994</v>
      </c>
      <c r="AA423" s="78"/>
      <c r="AB423" s="79">
        <f t="shared" si="198"/>
        <v>-9.9999999999909051E-3</v>
      </c>
    </row>
    <row r="424" spans="1:28" x14ac:dyDescent="0.25">
      <c r="A424" s="71" t="s">
        <v>9178</v>
      </c>
      <c r="B424" s="72" t="s">
        <v>14159</v>
      </c>
      <c r="C424" s="73" t="s">
        <v>8808</v>
      </c>
      <c r="D424" s="74">
        <v>0</v>
      </c>
      <c r="E424" s="69">
        <v>13.41</v>
      </c>
      <c r="F424" s="75">
        <f t="shared" si="217"/>
        <v>0</v>
      </c>
      <c r="G424" s="76"/>
      <c r="H424" s="69">
        <f t="shared" si="218"/>
        <v>0</v>
      </c>
      <c r="I424" s="69">
        <f t="shared" si="218"/>
        <v>13.41</v>
      </c>
      <c r="J424" s="69">
        <f t="shared" si="219"/>
        <v>13.41</v>
      </c>
      <c r="K424" s="69">
        <v>0</v>
      </c>
      <c r="L424" s="75">
        <f t="shared" si="220"/>
        <v>13.41</v>
      </c>
      <c r="N424" s="69">
        <v>0</v>
      </c>
      <c r="O424" s="69">
        <v>13.41</v>
      </c>
      <c r="P424" s="69">
        <f t="shared" si="221"/>
        <v>13.41</v>
      </c>
      <c r="Q424" s="63"/>
      <c r="R424" s="69">
        <f t="shared" si="222"/>
        <v>0</v>
      </c>
      <c r="S424" s="69">
        <f t="shared" si="222"/>
        <v>13.42</v>
      </c>
      <c r="T424" s="69">
        <f t="shared" si="223"/>
        <v>13.42</v>
      </c>
      <c r="U424" s="69">
        <f t="shared" si="224"/>
        <v>0</v>
      </c>
      <c r="V424" s="77">
        <f t="shared" si="225"/>
        <v>13.42</v>
      </c>
      <c r="X424" s="69">
        <v>0</v>
      </c>
      <c r="Y424" s="69">
        <v>13.42</v>
      </c>
      <c r="Z424" s="69">
        <v>13.42</v>
      </c>
      <c r="AA424" s="78"/>
      <c r="AB424" s="79">
        <f t="shared" si="198"/>
        <v>-9.9999999999997868E-3</v>
      </c>
    </row>
    <row r="425" spans="1:28" x14ac:dyDescent="0.25">
      <c r="A425" s="71" t="s">
        <v>9179</v>
      </c>
      <c r="B425" s="72" t="s">
        <v>14160</v>
      </c>
      <c r="C425" s="73" t="s">
        <v>8780</v>
      </c>
      <c r="D425" s="74">
        <v>0</v>
      </c>
      <c r="E425" s="69">
        <v>33.549999999999997</v>
      </c>
      <c r="F425" s="75">
        <f t="shared" si="217"/>
        <v>0</v>
      </c>
      <c r="G425" s="76"/>
      <c r="H425" s="69">
        <f t="shared" si="218"/>
        <v>0</v>
      </c>
      <c r="I425" s="69">
        <f t="shared" si="218"/>
        <v>33.549999999999997</v>
      </c>
      <c r="J425" s="69">
        <f t="shared" si="219"/>
        <v>33.549999999999997</v>
      </c>
      <c r="K425" s="69">
        <v>0</v>
      </c>
      <c r="L425" s="75">
        <f t="shared" si="220"/>
        <v>33.549999999999997</v>
      </c>
      <c r="N425" s="69">
        <v>0</v>
      </c>
      <c r="O425" s="69">
        <v>33.549999999999997</v>
      </c>
      <c r="P425" s="69">
        <f t="shared" si="221"/>
        <v>33.549999999999997</v>
      </c>
      <c r="Q425" s="63"/>
      <c r="R425" s="69">
        <f t="shared" si="222"/>
        <v>0</v>
      </c>
      <c r="S425" s="69">
        <f t="shared" si="222"/>
        <v>33.549999999999997</v>
      </c>
      <c r="T425" s="69">
        <f t="shared" si="223"/>
        <v>33.549999999999997</v>
      </c>
      <c r="U425" s="69">
        <f t="shared" si="224"/>
        <v>0</v>
      </c>
      <c r="V425" s="77">
        <f t="shared" si="225"/>
        <v>33.549999999999997</v>
      </c>
      <c r="X425" s="69">
        <v>0</v>
      </c>
      <c r="Y425" s="69">
        <v>33.549999999999997</v>
      </c>
      <c r="Z425" s="69">
        <v>33.549999999999997</v>
      </c>
      <c r="AA425" s="78"/>
      <c r="AB425" s="79">
        <f t="shared" si="198"/>
        <v>0</v>
      </c>
    </row>
    <row r="426" spans="1:28" x14ac:dyDescent="0.25">
      <c r="A426" s="71" t="s">
        <v>9180</v>
      </c>
      <c r="B426" s="72" t="s">
        <v>14161</v>
      </c>
      <c r="C426" s="73" t="s">
        <v>8753</v>
      </c>
      <c r="D426" s="74">
        <v>0</v>
      </c>
      <c r="E426" s="69">
        <v>167.92000000000002</v>
      </c>
      <c r="F426" s="75">
        <f t="shared" si="217"/>
        <v>0</v>
      </c>
      <c r="G426" s="76"/>
      <c r="H426" s="69">
        <f t="shared" si="218"/>
        <v>73.53</v>
      </c>
      <c r="I426" s="69">
        <f t="shared" si="218"/>
        <v>94.39</v>
      </c>
      <c r="J426" s="69">
        <f t="shared" si="219"/>
        <v>167.92000000000002</v>
      </c>
      <c r="K426" s="69">
        <v>0</v>
      </c>
      <c r="L426" s="75">
        <f t="shared" si="220"/>
        <v>167.92000000000002</v>
      </c>
      <c r="N426" s="69">
        <v>73.53</v>
      </c>
      <c r="O426" s="69">
        <v>94.39</v>
      </c>
      <c r="P426" s="69">
        <f t="shared" si="221"/>
        <v>167.92000000000002</v>
      </c>
      <c r="Q426" s="63"/>
      <c r="R426" s="69">
        <f t="shared" si="222"/>
        <v>73.53</v>
      </c>
      <c r="S426" s="69">
        <f t="shared" si="222"/>
        <v>94.4</v>
      </c>
      <c r="T426" s="69">
        <f t="shared" si="223"/>
        <v>167.93</v>
      </c>
      <c r="U426" s="69">
        <f t="shared" si="224"/>
        <v>0</v>
      </c>
      <c r="V426" s="77">
        <f t="shared" si="225"/>
        <v>167.93</v>
      </c>
      <c r="X426" s="69">
        <v>73.53</v>
      </c>
      <c r="Y426" s="69">
        <v>94.4</v>
      </c>
      <c r="Z426" s="69">
        <v>167.93</v>
      </c>
      <c r="AA426" s="78"/>
      <c r="AB426" s="79">
        <f t="shared" si="198"/>
        <v>-9.9999999999909051E-3</v>
      </c>
    </row>
    <row r="427" spans="1:28" x14ac:dyDescent="0.25">
      <c r="A427" s="71" t="s">
        <v>9181</v>
      </c>
      <c r="B427" s="72" t="s">
        <v>14162</v>
      </c>
      <c r="C427" s="73" t="s">
        <v>8753</v>
      </c>
      <c r="D427" s="74">
        <v>0</v>
      </c>
      <c r="E427" s="69">
        <v>167.92000000000002</v>
      </c>
      <c r="F427" s="75">
        <f t="shared" si="217"/>
        <v>0</v>
      </c>
      <c r="G427" s="76"/>
      <c r="H427" s="69">
        <f t="shared" si="218"/>
        <v>73.53</v>
      </c>
      <c r="I427" s="69">
        <f t="shared" si="218"/>
        <v>94.39</v>
      </c>
      <c r="J427" s="69">
        <f t="shared" si="219"/>
        <v>167.92000000000002</v>
      </c>
      <c r="K427" s="69">
        <v>0</v>
      </c>
      <c r="L427" s="75">
        <f t="shared" si="220"/>
        <v>167.92000000000002</v>
      </c>
      <c r="N427" s="69">
        <v>73.53</v>
      </c>
      <c r="O427" s="69">
        <v>94.39</v>
      </c>
      <c r="P427" s="69">
        <f t="shared" si="221"/>
        <v>167.92000000000002</v>
      </c>
      <c r="Q427" s="63"/>
      <c r="R427" s="69">
        <f t="shared" si="222"/>
        <v>73.53</v>
      </c>
      <c r="S427" s="69">
        <f t="shared" si="222"/>
        <v>94.4</v>
      </c>
      <c r="T427" s="69">
        <f t="shared" si="223"/>
        <v>167.93</v>
      </c>
      <c r="U427" s="69">
        <f t="shared" si="224"/>
        <v>0</v>
      </c>
      <c r="V427" s="77">
        <f t="shared" si="225"/>
        <v>167.93</v>
      </c>
      <c r="X427" s="69">
        <v>73.53</v>
      </c>
      <c r="Y427" s="69">
        <v>94.4</v>
      </c>
      <c r="Z427" s="69">
        <v>167.93</v>
      </c>
      <c r="AA427" s="78"/>
      <c r="AB427" s="79">
        <f t="shared" si="198"/>
        <v>-9.9999999999909051E-3</v>
      </c>
    </row>
    <row r="428" spans="1:28" ht="22.5" x14ac:dyDescent="0.25">
      <c r="A428" s="71" t="s">
        <v>9182</v>
      </c>
      <c r="B428" s="72" t="s">
        <v>14163</v>
      </c>
      <c r="C428" s="73" t="s">
        <v>8753</v>
      </c>
      <c r="D428" s="74">
        <v>0</v>
      </c>
      <c r="E428" s="69">
        <v>105.72</v>
      </c>
      <c r="F428" s="75">
        <f t="shared" si="217"/>
        <v>0</v>
      </c>
      <c r="G428" s="76"/>
      <c r="H428" s="69">
        <f t="shared" si="218"/>
        <v>0</v>
      </c>
      <c r="I428" s="69">
        <f t="shared" si="218"/>
        <v>105.72</v>
      </c>
      <c r="J428" s="69">
        <f t="shared" si="219"/>
        <v>105.72</v>
      </c>
      <c r="K428" s="69">
        <v>0</v>
      </c>
      <c r="L428" s="75">
        <f t="shared" si="220"/>
        <v>105.72</v>
      </c>
      <c r="N428" s="69">
        <v>0</v>
      </c>
      <c r="O428" s="69">
        <v>105.72</v>
      </c>
      <c r="P428" s="69">
        <f t="shared" si="221"/>
        <v>105.72</v>
      </c>
      <c r="Q428" s="63"/>
      <c r="R428" s="69">
        <f t="shared" si="222"/>
        <v>0</v>
      </c>
      <c r="S428" s="69">
        <f t="shared" si="222"/>
        <v>105.73</v>
      </c>
      <c r="T428" s="69">
        <f t="shared" si="223"/>
        <v>105.73</v>
      </c>
      <c r="U428" s="69">
        <f t="shared" si="224"/>
        <v>0</v>
      </c>
      <c r="V428" s="77">
        <f t="shared" si="225"/>
        <v>105.73</v>
      </c>
      <c r="X428" s="69">
        <v>0</v>
      </c>
      <c r="Y428" s="69">
        <v>105.73</v>
      </c>
      <c r="Z428" s="69">
        <v>105.73</v>
      </c>
      <c r="AA428" s="78"/>
      <c r="AB428" s="79">
        <f t="shared" si="198"/>
        <v>-1.0000000000005116E-2</v>
      </c>
    </row>
    <row r="429" spans="1:28" x14ac:dyDescent="0.25">
      <c r="A429" s="71" t="s">
        <v>9183</v>
      </c>
      <c r="B429" s="72" t="s">
        <v>14164</v>
      </c>
      <c r="C429" s="73" t="s">
        <v>8780</v>
      </c>
      <c r="D429" s="74">
        <v>0</v>
      </c>
      <c r="E429" s="69">
        <v>67.09</v>
      </c>
      <c r="F429" s="75">
        <f t="shared" si="217"/>
        <v>0</v>
      </c>
      <c r="G429" s="76"/>
      <c r="H429" s="69">
        <f t="shared" si="218"/>
        <v>0</v>
      </c>
      <c r="I429" s="69">
        <f t="shared" si="218"/>
        <v>67.09</v>
      </c>
      <c r="J429" s="69">
        <f t="shared" si="219"/>
        <v>67.09</v>
      </c>
      <c r="K429" s="69">
        <v>0</v>
      </c>
      <c r="L429" s="75">
        <f t="shared" si="220"/>
        <v>67.09</v>
      </c>
      <c r="N429" s="69">
        <v>0</v>
      </c>
      <c r="O429" s="69">
        <v>67.09</v>
      </c>
      <c r="P429" s="69">
        <f t="shared" si="221"/>
        <v>67.09</v>
      </c>
      <c r="Q429" s="63"/>
      <c r="R429" s="69">
        <f t="shared" si="222"/>
        <v>0</v>
      </c>
      <c r="S429" s="69">
        <f t="shared" si="222"/>
        <v>67.099999999999994</v>
      </c>
      <c r="T429" s="69">
        <f t="shared" si="223"/>
        <v>67.099999999999994</v>
      </c>
      <c r="U429" s="69">
        <f t="shared" si="224"/>
        <v>0</v>
      </c>
      <c r="V429" s="77">
        <f t="shared" si="225"/>
        <v>67.099999999999994</v>
      </c>
      <c r="X429" s="69">
        <v>0</v>
      </c>
      <c r="Y429" s="69">
        <v>67.099999999999994</v>
      </c>
      <c r="Z429" s="69">
        <v>67.099999999999994</v>
      </c>
      <c r="AA429" s="78"/>
      <c r="AB429" s="79">
        <f t="shared" si="198"/>
        <v>-9.9999999999909051E-3</v>
      </c>
    </row>
    <row r="430" spans="1:28" x14ac:dyDescent="0.25">
      <c r="A430" s="71" t="s">
        <v>9184</v>
      </c>
      <c r="B430" s="72" t="s">
        <v>14165</v>
      </c>
      <c r="C430" s="73" t="s">
        <v>8753</v>
      </c>
      <c r="D430" s="74">
        <v>0</v>
      </c>
      <c r="E430" s="69">
        <v>11.799999999999999</v>
      </c>
      <c r="F430" s="75">
        <f t="shared" si="217"/>
        <v>0</v>
      </c>
      <c r="G430" s="76"/>
      <c r="H430" s="69">
        <f t="shared" si="218"/>
        <v>0</v>
      </c>
      <c r="I430" s="69">
        <f t="shared" si="218"/>
        <v>11.8</v>
      </c>
      <c r="J430" s="69">
        <f t="shared" si="219"/>
        <v>11.8</v>
      </c>
      <c r="K430" s="69">
        <v>0</v>
      </c>
      <c r="L430" s="75">
        <f t="shared" si="220"/>
        <v>11.8</v>
      </c>
      <c r="N430" s="69">
        <v>0</v>
      </c>
      <c r="O430" s="69">
        <v>11.799999999999999</v>
      </c>
      <c r="P430" s="69">
        <f t="shared" si="221"/>
        <v>11.799999999999999</v>
      </c>
      <c r="Q430" s="63"/>
      <c r="R430" s="69">
        <f t="shared" si="222"/>
        <v>0</v>
      </c>
      <c r="S430" s="69">
        <f t="shared" si="222"/>
        <v>11.81</v>
      </c>
      <c r="T430" s="69">
        <f t="shared" si="223"/>
        <v>11.81</v>
      </c>
      <c r="U430" s="69">
        <f t="shared" si="224"/>
        <v>0</v>
      </c>
      <c r="V430" s="77">
        <f t="shared" si="225"/>
        <v>11.81</v>
      </c>
      <c r="X430" s="69">
        <v>0</v>
      </c>
      <c r="Y430" s="69">
        <v>11.81</v>
      </c>
      <c r="Z430" s="69">
        <v>11.81</v>
      </c>
      <c r="AA430" s="78"/>
      <c r="AB430" s="79">
        <f t="shared" si="198"/>
        <v>-1.0000000000001563E-2</v>
      </c>
    </row>
    <row r="431" spans="1:28" x14ac:dyDescent="0.25">
      <c r="A431" s="71" t="s">
        <v>9185</v>
      </c>
      <c r="B431" s="72" t="s">
        <v>14166</v>
      </c>
      <c r="C431" s="73" t="s">
        <v>8753</v>
      </c>
      <c r="D431" s="74">
        <v>0</v>
      </c>
      <c r="E431" s="69">
        <v>67.09</v>
      </c>
      <c r="F431" s="75">
        <f t="shared" si="217"/>
        <v>0</v>
      </c>
      <c r="G431" s="76"/>
      <c r="H431" s="69">
        <f t="shared" si="218"/>
        <v>0</v>
      </c>
      <c r="I431" s="69">
        <f t="shared" si="218"/>
        <v>67.09</v>
      </c>
      <c r="J431" s="69">
        <f t="shared" si="219"/>
        <v>67.09</v>
      </c>
      <c r="K431" s="69">
        <v>0</v>
      </c>
      <c r="L431" s="75">
        <f t="shared" si="220"/>
        <v>67.09</v>
      </c>
      <c r="N431" s="69">
        <v>0</v>
      </c>
      <c r="O431" s="69">
        <v>67.09</v>
      </c>
      <c r="P431" s="69">
        <f t="shared" si="221"/>
        <v>67.09</v>
      </c>
      <c r="Q431" s="63"/>
      <c r="R431" s="69">
        <f t="shared" si="222"/>
        <v>0</v>
      </c>
      <c r="S431" s="69">
        <f t="shared" si="222"/>
        <v>67.099999999999994</v>
      </c>
      <c r="T431" s="69">
        <f t="shared" si="223"/>
        <v>67.099999999999994</v>
      </c>
      <c r="U431" s="69">
        <f t="shared" si="224"/>
        <v>0</v>
      </c>
      <c r="V431" s="77">
        <f t="shared" si="225"/>
        <v>67.099999999999994</v>
      </c>
      <c r="X431" s="69">
        <v>0</v>
      </c>
      <c r="Y431" s="69">
        <v>67.099999999999994</v>
      </c>
      <c r="Z431" s="69">
        <v>67.099999999999994</v>
      </c>
      <c r="AA431" s="78"/>
      <c r="AB431" s="79">
        <f t="shared" si="198"/>
        <v>-9.9999999999909051E-3</v>
      </c>
    </row>
    <row r="432" spans="1:28" x14ac:dyDescent="0.25">
      <c r="A432" s="71" t="s">
        <v>9186</v>
      </c>
      <c r="B432" s="72" t="s">
        <v>14167</v>
      </c>
      <c r="C432" s="73" t="s">
        <v>8753</v>
      </c>
      <c r="D432" s="74">
        <v>0</v>
      </c>
      <c r="E432" s="69">
        <v>15.91</v>
      </c>
      <c r="F432" s="75">
        <f t="shared" si="217"/>
        <v>0</v>
      </c>
      <c r="G432" s="76"/>
      <c r="H432" s="69">
        <f t="shared" si="218"/>
        <v>0</v>
      </c>
      <c r="I432" s="69">
        <f t="shared" si="218"/>
        <v>15.91</v>
      </c>
      <c r="J432" s="69">
        <f t="shared" si="219"/>
        <v>15.91</v>
      </c>
      <c r="K432" s="69">
        <v>0</v>
      </c>
      <c r="L432" s="75">
        <f t="shared" si="220"/>
        <v>15.91</v>
      </c>
      <c r="N432" s="69">
        <v>0</v>
      </c>
      <c r="O432" s="69">
        <v>15.91</v>
      </c>
      <c r="P432" s="69">
        <f t="shared" si="221"/>
        <v>15.91</v>
      </c>
      <c r="Q432" s="63"/>
      <c r="R432" s="69">
        <f t="shared" si="222"/>
        <v>0</v>
      </c>
      <c r="S432" s="69">
        <f t="shared" si="222"/>
        <v>15.92</v>
      </c>
      <c r="T432" s="69">
        <f t="shared" si="223"/>
        <v>15.92</v>
      </c>
      <c r="U432" s="69">
        <f t="shared" si="224"/>
        <v>0</v>
      </c>
      <c r="V432" s="77">
        <f t="shared" si="225"/>
        <v>15.92</v>
      </c>
      <c r="X432" s="69">
        <v>0</v>
      </c>
      <c r="Y432" s="69">
        <v>15.92</v>
      </c>
      <c r="Z432" s="69">
        <v>15.92</v>
      </c>
      <c r="AA432" s="78"/>
      <c r="AB432" s="79">
        <f t="shared" si="198"/>
        <v>-9.9999999999997868E-3</v>
      </c>
    </row>
    <row r="433" spans="1:28" x14ac:dyDescent="0.25">
      <c r="A433" s="71" t="s">
        <v>9187</v>
      </c>
      <c r="B433" s="72" t="s">
        <v>14168</v>
      </c>
      <c r="C433" s="73" t="s">
        <v>8753</v>
      </c>
      <c r="D433" s="74">
        <v>0</v>
      </c>
      <c r="E433" s="69">
        <v>2.74</v>
      </c>
      <c r="F433" s="75">
        <f t="shared" si="217"/>
        <v>0</v>
      </c>
      <c r="G433" s="76"/>
      <c r="H433" s="69">
        <f t="shared" si="218"/>
        <v>0</v>
      </c>
      <c r="I433" s="69">
        <f t="shared" si="218"/>
        <v>2.74</v>
      </c>
      <c r="J433" s="69">
        <f t="shared" si="219"/>
        <v>2.74</v>
      </c>
      <c r="K433" s="69">
        <v>0</v>
      </c>
      <c r="L433" s="75">
        <f t="shared" si="220"/>
        <v>2.74</v>
      </c>
      <c r="N433" s="69">
        <v>0</v>
      </c>
      <c r="O433" s="69">
        <v>2.74</v>
      </c>
      <c r="P433" s="69">
        <f t="shared" si="221"/>
        <v>2.74</v>
      </c>
      <c r="Q433" s="63"/>
      <c r="R433" s="69">
        <f t="shared" si="222"/>
        <v>0</v>
      </c>
      <c r="S433" s="69">
        <f t="shared" si="222"/>
        <v>2.73</v>
      </c>
      <c r="T433" s="69">
        <f t="shared" si="223"/>
        <v>2.73</v>
      </c>
      <c r="U433" s="69">
        <f t="shared" si="224"/>
        <v>0</v>
      </c>
      <c r="V433" s="77">
        <f t="shared" si="225"/>
        <v>2.73</v>
      </c>
      <c r="X433" s="69">
        <v>0</v>
      </c>
      <c r="Y433" s="69">
        <v>2.73</v>
      </c>
      <c r="Z433" s="69">
        <v>2.73</v>
      </c>
      <c r="AA433" s="78"/>
      <c r="AB433" s="79">
        <f t="shared" si="198"/>
        <v>1.0000000000000231E-2</v>
      </c>
    </row>
    <row r="434" spans="1:28" ht="22.5" x14ac:dyDescent="0.25">
      <c r="A434" s="71" t="s">
        <v>9188</v>
      </c>
      <c r="B434" s="72" t="s">
        <v>14169</v>
      </c>
      <c r="C434" s="73" t="s">
        <v>8753</v>
      </c>
      <c r="D434" s="74">
        <v>0</v>
      </c>
      <c r="E434" s="69">
        <v>2.74</v>
      </c>
      <c r="F434" s="75">
        <f t="shared" si="217"/>
        <v>0</v>
      </c>
      <c r="G434" s="76"/>
      <c r="H434" s="69">
        <f t="shared" si="218"/>
        <v>0</v>
      </c>
      <c r="I434" s="69">
        <f t="shared" si="218"/>
        <v>2.74</v>
      </c>
      <c r="J434" s="69">
        <f t="shared" si="219"/>
        <v>2.74</v>
      </c>
      <c r="K434" s="69">
        <v>0</v>
      </c>
      <c r="L434" s="75">
        <f t="shared" si="220"/>
        <v>2.74</v>
      </c>
      <c r="N434" s="69">
        <v>0</v>
      </c>
      <c r="O434" s="69">
        <v>2.74</v>
      </c>
      <c r="P434" s="69">
        <f t="shared" si="221"/>
        <v>2.74</v>
      </c>
      <c r="Q434" s="63"/>
      <c r="R434" s="69">
        <f t="shared" si="222"/>
        <v>0</v>
      </c>
      <c r="S434" s="69">
        <f t="shared" si="222"/>
        <v>2.73</v>
      </c>
      <c r="T434" s="69">
        <f t="shared" si="223"/>
        <v>2.73</v>
      </c>
      <c r="U434" s="69">
        <f t="shared" si="224"/>
        <v>0</v>
      </c>
      <c r="V434" s="77">
        <f t="shared" si="225"/>
        <v>2.73</v>
      </c>
      <c r="X434" s="69">
        <v>0</v>
      </c>
      <c r="Y434" s="69">
        <v>2.73</v>
      </c>
      <c r="Z434" s="69">
        <v>2.73</v>
      </c>
      <c r="AA434" s="78"/>
      <c r="AB434" s="79">
        <f t="shared" si="198"/>
        <v>1.0000000000000231E-2</v>
      </c>
    </row>
    <row r="435" spans="1:28" x14ac:dyDescent="0.25">
      <c r="A435" s="71" t="s">
        <v>9189</v>
      </c>
      <c r="B435" s="72" t="s">
        <v>14170</v>
      </c>
      <c r="C435" s="73" t="s">
        <v>8753</v>
      </c>
      <c r="D435" s="74">
        <v>0</v>
      </c>
      <c r="E435" s="69">
        <v>21.84</v>
      </c>
      <c r="F435" s="75">
        <f t="shared" si="217"/>
        <v>0</v>
      </c>
      <c r="G435" s="76"/>
      <c r="H435" s="69">
        <f t="shared" si="218"/>
        <v>0</v>
      </c>
      <c r="I435" s="69">
        <f t="shared" si="218"/>
        <v>21.84</v>
      </c>
      <c r="J435" s="69">
        <f t="shared" si="219"/>
        <v>21.84</v>
      </c>
      <c r="K435" s="69">
        <v>0</v>
      </c>
      <c r="L435" s="75">
        <f t="shared" si="220"/>
        <v>21.84</v>
      </c>
      <c r="N435" s="69">
        <v>0</v>
      </c>
      <c r="O435" s="69">
        <v>21.84</v>
      </c>
      <c r="P435" s="69">
        <f t="shared" si="221"/>
        <v>21.84</v>
      </c>
      <c r="Q435" s="63"/>
      <c r="R435" s="69">
        <f t="shared" si="222"/>
        <v>0</v>
      </c>
      <c r="S435" s="69">
        <f t="shared" si="222"/>
        <v>21.84</v>
      </c>
      <c r="T435" s="69">
        <f t="shared" si="223"/>
        <v>21.84</v>
      </c>
      <c r="U435" s="69">
        <f t="shared" si="224"/>
        <v>0</v>
      </c>
      <c r="V435" s="77">
        <f t="shared" si="225"/>
        <v>21.84</v>
      </c>
      <c r="X435" s="69">
        <v>0</v>
      </c>
      <c r="Y435" s="69">
        <v>21.84</v>
      </c>
      <c r="Z435" s="69">
        <v>21.84</v>
      </c>
      <c r="AA435" s="78"/>
      <c r="AB435" s="79">
        <f t="shared" si="198"/>
        <v>0</v>
      </c>
    </row>
    <row r="436" spans="1:28" x14ac:dyDescent="0.25">
      <c r="A436" s="65" t="s">
        <v>9190</v>
      </c>
      <c r="B436" s="66" t="s">
        <v>14171</v>
      </c>
      <c r="C436" s="67"/>
      <c r="D436" s="68"/>
      <c r="E436" s="69"/>
      <c r="F436" s="70"/>
      <c r="H436" s="69"/>
      <c r="I436" s="69"/>
      <c r="J436" s="69"/>
      <c r="K436" s="69"/>
      <c r="L436" s="75"/>
      <c r="N436" s="69"/>
      <c r="O436" s="69"/>
      <c r="P436" s="69"/>
      <c r="Q436" s="63"/>
      <c r="R436" s="69"/>
      <c r="S436" s="69"/>
      <c r="T436" s="69"/>
      <c r="U436" s="69"/>
      <c r="V436" s="77"/>
      <c r="X436" s="69"/>
      <c r="Y436" s="69"/>
      <c r="Z436" s="69"/>
      <c r="AA436" s="78"/>
      <c r="AB436" s="79">
        <f t="shared" si="198"/>
        <v>0</v>
      </c>
    </row>
    <row r="437" spans="1:28" x14ac:dyDescent="0.25">
      <c r="A437" s="71" t="s">
        <v>9191</v>
      </c>
      <c r="B437" s="72" t="s">
        <v>14172</v>
      </c>
      <c r="C437" s="73" t="s">
        <v>8753</v>
      </c>
      <c r="D437" s="74">
        <v>0</v>
      </c>
      <c r="E437" s="69">
        <v>3.41</v>
      </c>
      <c r="F437" s="75">
        <f t="shared" ref="F437:F445" si="226">ROUND(D437*E437,2)</f>
        <v>0</v>
      </c>
      <c r="G437" s="76"/>
      <c r="H437" s="69">
        <f t="shared" ref="H437:I445" si="227">ROUND(N437+(N437*$H$2/100),2)</f>
        <v>0</v>
      </c>
      <c r="I437" s="69">
        <f t="shared" si="227"/>
        <v>3.41</v>
      </c>
      <c r="J437" s="69">
        <f t="shared" ref="J437:J445" si="228">H437+I437</f>
        <v>3.41</v>
      </c>
      <c r="K437" s="69">
        <v>0</v>
      </c>
      <c r="L437" s="75">
        <f t="shared" ref="L437:L445" si="229">SUM(J437:K437)</f>
        <v>3.41</v>
      </c>
      <c r="N437" s="69">
        <v>0</v>
      </c>
      <c r="O437" s="69">
        <v>3.41</v>
      </c>
      <c r="P437" s="69">
        <f t="shared" ref="P437:P445" si="230">SUM(N437:O437)</f>
        <v>3.41</v>
      </c>
      <c r="Q437" s="63"/>
      <c r="R437" s="69">
        <f t="shared" ref="R437:S445" si="231">X437</f>
        <v>0</v>
      </c>
      <c r="S437" s="69">
        <f t="shared" si="231"/>
        <v>3.41</v>
      </c>
      <c r="T437" s="69">
        <f t="shared" ref="T437:T445" si="232">R437+S437</f>
        <v>3.41</v>
      </c>
      <c r="U437" s="69">
        <f t="shared" ref="U437:U445" si="233">ROUND(Z437*$H$2,2)/100</f>
        <v>0</v>
      </c>
      <c r="V437" s="77">
        <f t="shared" ref="V437:V445" si="234">SUM(T437:U437)</f>
        <v>3.41</v>
      </c>
      <c r="X437" s="69">
        <v>0</v>
      </c>
      <c r="Y437" s="69">
        <v>3.41</v>
      </c>
      <c r="Z437" s="69">
        <v>3.41</v>
      </c>
      <c r="AA437" s="78"/>
      <c r="AB437" s="79">
        <f t="shared" si="198"/>
        <v>0</v>
      </c>
    </row>
    <row r="438" spans="1:28" x14ac:dyDescent="0.25">
      <c r="A438" s="71" t="s">
        <v>9192</v>
      </c>
      <c r="B438" s="72" t="s">
        <v>14173</v>
      </c>
      <c r="C438" s="73" t="s">
        <v>8753</v>
      </c>
      <c r="D438" s="74">
        <v>0</v>
      </c>
      <c r="E438" s="69">
        <v>232.5</v>
      </c>
      <c r="F438" s="75">
        <f t="shared" si="226"/>
        <v>0</v>
      </c>
      <c r="G438" s="76"/>
      <c r="H438" s="69">
        <f t="shared" si="227"/>
        <v>0</v>
      </c>
      <c r="I438" s="69">
        <f t="shared" si="227"/>
        <v>232.5</v>
      </c>
      <c r="J438" s="69">
        <f t="shared" si="228"/>
        <v>232.5</v>
      </c>
      <c r="K438" s="69">
        <v>0</v>
      </c>
      <c r="L438" s="75">
        <f t="shared" si="229"/>
        <v>232.5</v>
      </c>
      <c r="N438" s="69">
        <v>0</v>
      </c>
      <c r="O438" s="69">
        <v>232.5</v>
      </c>
      <c r="P438" s="69">
        <f t="shared" si="230"/>
        <v>232.5</v>
      </c>
      <c r="Q438" s="63"/>
      <c r="R438" s="69">
        <f t="shared" si="231"/>
        <v>0</v>
      </c>
      <c r="S438" s="69">
        <f t="shared" si="231"/>
        <v>232.52</v>
      </c>
      <c r="T438" s="69">
        <f t="shared" si="232"/>
        <v>232.52</v>
      </c>
      <c r="U438" s="69">
        <f t="shared" si="233"/>
        <v>0</v>
      </c>
      <c r="V438" s="77">
        <f t="shared" si="234"/>
        <v>232.52</v>
      </c>
      <c r="X438" s="69">
        <v>0</v>
      </c>
      <c r="Y438" s="69">
        <v>232.52</v>
      </c>
      <c r="Z438" s="69">
        <v>232.52</v>
      </c>
      <c r="AA438" s="78"/>
      <c r="AB438" s="79">
        <f t="shared" si="198"/>
        <v>-2.0000000000010232E-2</v>
      </c>
    </row>
    <row r="439" spans="1:28" ht="22.5" x14ac:dyDescent="0.25">
      <c r="A439" s="71" t="s">
        <v>9193</v>
      </c>
      <c r="B439" s="72" t="s">
        <v>14174</v>
      </c>
      <c r="C439" s="73" t="s">
        <v>8753</v>
      </c>
      <c r="D439" s="74">
        <v>0</v>
      </c>
      <c r="E439" s="69">
        <v>21.799999999999997</v>
      </c>
      <c r="F439" s="75">
        <f t="shared" si="226"/>
        <v>0</v>
      </c>
      <c r="G439" s="76"/>
      <c r="H439" s="69">
        <f t="shared" si="227"/>
        <v>0</v>
      </c>
      <c r="I439" s="69">
        <f t="shared" si="227"/>
        <v>21.8</v>
      </c>
      <c r="J439" s="69">
        <f t="shared" si="228"/>
        <v>21.8</v>
      </c>
      <c r="K439" s="69">
        <v>0</v>
      </c>
      <c r="L439" s="75">
        <f t="shared" si="229"/>
        <v>21.8</v>
      </c>
      <c r="N439" s="69">
        <v>0</v>
      </c>
      <c r="O439" s="69">
        <v>21.799999999999997</v>
      </c>
      <c r="P439" s="69">
        <f t="shared" si="230"/>
        <v>21.799999999999997</v>
      </c>
      <c r="Q439" s="63"/>
      <c r="R439" s="69">
        <f t="shared" si="231"/>
        <v>0</v>
      </c>
      <c r="S439" s="69">
        <f t="shared" si="231"/>
        <v>21.81</v>
      </c>
      <c r="T439" s="69">
        <f t="shared" si="232"/>
        <v>21.81</v>
      </c>
      <c r="U439" s="69">
        <f t="shared" si="233"/>
        <v>0</v>
      </c>
      <c r="V439" s="77">
        <f t="shared" si="234"/>
        <v>21.81</v>
      </c>
      <c r="X439" s="69">
        <v>0</v>
      </c>
      <c r="Y439" s="69">
        <v>21.81</v>
      </c>
      <c r="Z439" s="69">
        <v>21.81</v>
      </c>
      <c r="AA439" s="78"/>
      <c r="AB439" s="79">
        <f t="shared" si="198"/>
        <v>-1.0000000000001563E-2</v>
      </c>
    </row>
    <row r="440" spans="1:28" ht="22.5" x14ac:dyDescent="0.25">
      <c r="A440" s="71" t="s">
        <v>9194</v>
      </c>
      <c r="B440" s="72" t="s">
        <v>14175</v>
      </c>
      <c r="C440" s="73" t="s">
        <v>8753</v>
      </c>
      <c r="D440" s="74">
        <v>0</v>
      </c>
      <c r="E440" s="69">
        <v>415.43</v>
      </c>
      <c r="F440" s="75">
        <f t="shared" si="226"/>
        <v>0</v>
      </c>
      <c r="G440" s="76"/>
      <c r="H440" s="69">
        <f t="shared" si="227"/>
        <v>147.06</v>
      </c>
      <c r="I440" s="69">
        <f t="shared" si="227"/>
        <v>268.37</v>
      </c>
      <c r="J440" s="69">
        <f t="shared" si="228"/>
        <v>415.43</v>
      </c>
      <c r="K440" s="69">
        <v>0</v>
      </c>
      <c r="L440" s="75">
        <f t="shared" si="229"/>
        <v>415.43</v>
      </c>
      <c r="N440" s="69">
        <v>147.06</v>
      </c>
      <c r="O440" s="69">
        <v>268.37</v>
      </c>
      <c r="P440" s="69">
        <f t="shared" si="230"/>
        <v>415.43</v>
      </c>
      <c r="Q440" s="63"/>
      <c r="R440" s="69">
        <f t="shared" si="231"/>
        <v>147.06</v>
      </c>
      <c r="S440" s="69">
        <f t="shared" si="231"/>
        <v>268.39999999999998</v>
      </c>
      <c r="T440" s="69">
        <f t="shared" si="232"/>
        <v>415.46</v>
      </c>
      <c r="U440" s="69">
        <f t="shared" si="233"/>
        <v>0</v>
      </c>
      <c r="V440" s="77">
        <f t="shared" si="234"/>
        <v>415.46</v>
      </c>
      <c r="X440" s="69">
        <v>147.06</v>
      </c>
      <c r="Y440" s="69">
        <v>268.39999999999998</v>
      </c>
      <c r="Z440" s="69">
        <v>415.46</v>
      </c>
      <c r="AA440" s="78"/>
      <c r="AB440" s="79">
        <f t="shared" si="198"/>
        <v>-2.9999999999972715E-2</v>
      </c>
    </row>
    <row r="441" spans="1:28" ht="22.5" x14ac:dyDescent="0.25">
      <c r="A441" s="71" t="s">
        <v>9195</v>
      </c>
      <c r="B441" s="72" t="s">
        <v>14176</v>
      </c>
      <c r="C441" s="73" t="s">
        <v>8808</v>
      </c>
      <c r="D441" s="74">
        <v>0</v>
      </c>
      <c r="E441" s="69">
        <v>16.78</v>
      </c>
      <c r="F441" s="75">
        <f t="shared" si="226"/>
        <v>0</v>
      </c>
      <c r="G441" s="76"/>
      <c r="H441" s="69">
        <f t="shared" si="227"/>
        <v>0</v>
      </c>
      <c r="I441" s="69">
        <f t="shared" si="227"/>
        <v>16.78</v>
      </c>
      <c r="J441" s="69">
        <f t="shared" si="228"/>
        <v>16.78</v>
      </c>
      <c r="K441" s="69">
        <v>0</v>
      </c>
      <c r="L441" s="75">
        <f t="shared" si="229"/>
        <v>16.78</v>
      </c>
      <c r="N441" s="69">
        <v>0</v>
      </c>
      <c r="O441" s="69">
        <v>16.78</v>
      </c>
      <c r="P441" s="69">
        <f t="shared" si="230"/>
        <v>16.78</v>
      </c>
      <c r="Q441" s="63"/>
      <c r="R441" s="69">
        <f t="shared" si="231"/>
        <v>0</v>
      </c>
      <c r="S441" s="69">
        <f t="shared" si="231"/>
        <v>16.79</v>
      </c>
      <c r="T441" s="69">
        <f t="shared" si="232"/>
        <v>16.79</v>
      </c>
      <c r="U441" s="69">
        <f t="shared" si="233"/>
        <v>0</v>
      </c>
      <c r="V441" s="77">
        <f t="shared" si="234"/>
        <v>16.79</v>
      </c>
      <c r="X441" s="69">
        <v>0</v>
      </c>
      <c r="Y441" s="69">
        <v>16.79</v>
      </c>
      <c r="Z441" s="69">
        <v>16.79</v>
      </c>
      <c r="AA441" s="78"/>
      <c r="AB441" s="79">
        <f t="shared" si="198"/>
        <v>-9.9999999999980105E-3</v>
      </c>
    </row>
    <row r="442" spans="1:28" ht="22.5" x14ac:dyDescent="0.25">
      <c r="A442" s="71" t="s">
        <v>9196</v>
      </c>
      <c r="B442" s="72" t="s">
        <v>14177</v>
      </c>
      <c r="C442" s="73" t="s">
        <v>8808</v>
      </c>
      <c r="D442" s="74">
        <v>0</v>
      </c>
      <c r="E442" s="69">
        <v>8.39</v>
      </c>
      <c r="F442" s="75">
        <f t="shared" si="226"/>
        <v>0</v>
      </c>
      <c r="G442" s="76"/>
      <c r="H442" s="69">
        <f t="shared" si="227"/>
        <v>0</v>
      </c>
      <c r="I442" s="69">
        <f t="shared" si="227"/>
        <v>8.39</v>
      </c>
      <c r="J442" s="69">
        <f t="shared" si="228"/>
        <v>8.39</v>
      </c>
      <c r="K442" s="69">
        <v>0</v>
      </c>
      <c r="L442" s="75">
        <f t="shared" si="229"/>
        <v>8.39</v>
      </c>
      <c r="N442" s="69">
        <v>0</v>
      </c>
      <c r="O442" s="69">
        <v>8.39</v>
      </c>
      <c r="P442" s="69">
        <f t="shared" si="230"/>
        <v>8.39</v>
      </c>
      <c r="Q442" s="63"/>
      <c r="R442" s="69">
        <f t="shared" si="231"/>
        <v>0</v>
      </c>
      <c r="S442" s="69">
        <f t="shared" si="231"/>
        <v>8.39</v>
      </c>
      <c r="T442" s="69">
        <f t="shared" si="232"/>
        <v>8.39</v>
      </c>
      <c r="U442" s="69">
        <f t="shared" si="233"/>
        <v>0</v>
      </c>
      <c r="V442" s="77">
        <f t="shared" si="234"/>
        <v>8.39</v>
      </c>
      <c r="X442" s="69">
        <v>0</v>
      </c>
      <c r="Y442" s="69">
        <v>8.39</v>
      </c>
      <c r="Z442" s="69">
        <v>8.39</v>
      </c>
      <c r="AA442" s="78"/>
      <c r="AB442" s="79">
        <f t="shared" si="198"/>
        <v>0</v>
      </c>
    </row>
    <row r="443" spans="1:28" ht="22.5" x14ac:dyDescent="0.25">
      <c r="A443" s="71" t="s">
        <v>9197</v>
      </c>
      <c r="B443" s="72" t="s">
        <v>14178</v>
      </c>
      <c r="C443" s="73" t="s">
        <v>8808</v>
      </c>
      <c r="D443" s="74">
        <v>0</v>
      </c>
      <c r="E443" s="69">
        <v>33.549999999999997</v>
      </c>
      <c r="F443" s="75">
        <f t="shared" si="226"/>
        <v>0</v>
      </c>
      <c r="G443" s="76"/>
      <c r="H443" s="69">
        <f t="shared" si="227"/>
        <v>0</v>
      </c>
      <c r="I443" s="69">
        <f t="shared" si="227"/>
        <v>33.549999999999997</v>
      </c>
      <c r="J443" s="69">
        <f t="shared" si="228"/>
        <v>33.549999999999997</v>
      </c>
      <c r="K443" s="69">
        <v>0</v>
      </c>
      <c r="L443" s="75">
        <f t="shared" si="229"/>
        <v>33.549999999999997</v>
      </c>
      <c r="N443" s="69">
        <v>0</v>
      </c>
      <c r="O443" s="69">
        <v>33.549999999999997</v>
      </c>
      <c r="P443" s="69">
        <f t="shared" si="230"/>
        <v>33.549999999999997</v>
      </c>
      <c r="Q443" s="63"/>
      <c r="R443" s="69">
        <f t="shared" si="231"/>
        <v>0</v>
      </c>
      <c r="S443" s="69">
        <f t="shared" si="231"/>
        <v>33.549999999999997</v>
      </c>
      <c r="T443" s="69">
        <f t="shared" si="232"/>
        <v>33.549999999999997</v>
      </c>
      <c r="U443" s="69">
        <f t="shared" si="233"/>
        <v>0</v>
      </c>
      <c r="V443" s="77">
        <f t="shared" si="234"/>
        <v>33.549999999999997</v>
      </c>
      <c r="X443" s="69">
        <v>0</v>
      </c>
      <c r="Y443" s="69">
        <v>33.549999999999997</v>
      </c>
      <c r="Z443" s="69">
        <v>33.549999999999997</v>
      </c>
      <c r="AA443" s="78"/>
      <c r="AB443" s="79">
        <f t="shared" si="198"/>
        <v>0</v>
      </c>
    </row>
    <row r="444" spans="1:28" x14ac:dyDescent="0.25">
      <c r="A444" s="71" t="s">
        <v>9198</v>
      </c>
      <c r="B444" s="72" t="s">
        <v>14179</v>
      </c>
      <c r="C444" s="73" t="s">
        <v>8808</v>
      </c>
      <c r="D444" s="74">
        <v>0</v>
      </c>
      <c r="E444" s="69">
        <v>16.78</v>
      </c>
      <c r="F444" s="75">
        <f t="shared" si="226"/>
        <v>0</v>
      </c>
      <c r="G444" s="76"/>
      <c r="H444" s="69">
        <f t="shared" si="227"/>
        <v>0</v>
      </c>
      <c r="I444" s="69">
        <f t="shared" si="227"/>
        <v>16.78</v>
      </c>
      <c r="J444" s="69">
        <f t="shared" si="228"/>
        <v>16.78</v>
      </c>
      <c r="K444" s="69">
        <v>0</v>
      </c>
      <c r="L444" s="75">
        <f t="shared" si="229"/>
        <v>16.78</v>
      </c>
      <c r="N444" s="69">
        <v>0</v>
      </c>
      <c r="O444" s="69">
        <v>16.78</v>
      </c>
      <c r="P444" s="69">
        <f t="shared" si="230"/>
        <v>16.78</v>
      </c>
      <c r="Q444" s="63"/>
      <c r="R444" s="69">
        <f t="shared" si="231"/>
        <v>0</v>
      </c>
      <c r="S444" s="69">
        <f t="shared" si="231"/>
        <v>16.79</v>
      </c>
      <c r="T444" s="69">
        <f t="shared" si="232"/>
        <v>16.79</v>
      </c>
      <c r="U444" s="69">
        <f t="shared" si="233"/>
        <v>0</v>
      </c>
      <c r="V444" s="77">
        <f t="shared" si="234"/>
        <v>16.79</v>
      </c>
      <c r="X444" s="69">
        <v>0</v>
      </c>
      <c r="Y444" s="69">
        <v>16.79</v>
      </c>
      <c r="Z444" s="69">
        <v>16.79</v>
      </c>
      <c r="AA444" s="78"/>
      <c r="AB444" s="79">
        <f t="shared" si="198"/>
        <v>-9.9999999999980105E-3</v>
      </c>
    </row>
    <row r="445" spans="1:28" x14ac:dyDescent="0.25">
      <c r="A445" s="71" t="s">
        <v>9199</v>
      </c>
      <c r="B445" s="72" t="s">
        <v>14180</v>
      </c>
      <c r="C445" s="73" t="s">
        <v>8808</v>
      </c>
      <c r="D445" s="74">
        <v>0</v>
      </c>
      <c r="E445" s="69">
        <v>6.7299999999999995</v>
      </c>
      <c r="F445" s="75">
        <f t="shared" si="226"/>
        <v>0</v>
      </c>
      <c r="G445" s="76"/>
      <c r="H445" s="69">
        <f t="shared" si="227"/>
        <v>0</v>
      </c>
      <c r="I445" s="69">
        <f t="shared" si="227"/>
        <v>6.73</v>
      </c>
      <c r="J445" s="69">
        <f t="shared" si="228"/>
        <v>6.73</v>
      </c>
      <c r="K445" s="69">
        <v>0</v>
      </c>
      <c r="L445" s="75">
        <f t="shared" si="229"/>
        <v>6.73</v>
      </c>
      <c r="N445" s="69">
        <v>0</v>
      </c>
      <c r="O445" s="69">
        <v>6.7299999999999995</v>
      </c>
      <c r="P445" s="69">
        <f t="shared" si="230"/>
        <v>6.7299999999999995</v>
      </c>
      <c r="Q445" s="63"/>
      <c r="R445" s="69">
        <f t="shared" si="231"/>
        <v>0</v>
      </c>
      <c r="S445" s="69">
        <f t="shared" si="231"/>
        <v>6.71</v>
      </c>
      <c r="T445" s="69">
        <f t="shared" si="232"/>
        <v>6.71</v>
      </c>
      <c r="U445" s="69">
        <f t="shared" si="233"/>
        <v>0</v>
      </c>
      <c r="V445" s="77">
        <f t="shared" si="234"/>
        <v>6.71</v>
      </c>
      <c r="X445" s="69">
        <v>0</v>
      </c>
      <c r="Y445" s="69">
        <v>6.71</v>
      </c>
      <c r="Z445" s="69">
        <v>6.71</v>
      </c>
      <c r="AA445" s="78"/>
      <c r="AB445" s="79">
        <f t="shared" si="198"/>
        <v>1.9999999999999574E-2</v>
      </c>
    </row>
    <row r="446" spans="1:28" x14ac:dyDescent="0.25">
      <c r="A446" s="65" t="s">
        <v>9200</v>
      </c>
      <c r="B446" s="66" t="s">
        <v>14181</v>
      </c>
      <c r="C446" s="67"/>
      <c r="D446" s="68"/>
      <c r="E446" s="69"/>
      <c r="F446" s="70"/>
      <c r="H446" s="69"/>
      <c r="I446" s="69"/>
      <c r="J446" s="69"/>
      <c r="K446" s="69"/>
      <c r="L446" s="75"/>
      <c r="N446" s="69"/>
      <c r="O446" s="69"/>
      <c r="P446" s="69"/>
      <c r="Q446" s="63"/>
      <c r="R446" s="69"/>
      <c r="S446" s="69"/>
      <c r="T446" s="69"/>
      <c r="U446" s="69"/>
      <c r="V446" s="77"/>
      <c r="X446" s="69"/>
      <c r="Y446" s="69"/>
      <c r="Z446" s="69"/>
      <c r="AA446" s="78"/>
      <c r="AB446" s="79">
        <f t="shared" si="198"/>
        <v>0</v>
      </c>
    </row>
    <row r="447" spans="1:28" x14ac:dyDescent="0.25">
      <c r="A447" s="71" t="s">
        <v>9201</v>
      </c>
      <c r="B447" s="72" t="s">
        <v>14182</v>
      </c>
      <c r="C447" s="73" t="s">
        <v>8808</v>
      </c>
      <c r="D447" s="74">
        <v>0</v>
      </c>
      <c r="E447" s="69">
        <v>3.13</v>
      </c>
      <c r="F447" s="75">
        <f>ROUND(D447*E447,2)</f>
        <v>0</v>
      </c>
      <c r="G447" s="76"/>
      <c r="H447" s="69">
        <f t="shared" ref="H447:I451" si="235">ROUND(N447+(N447*$H$2/100),2)</f>
        <v>0</v>
      </c>
      <c r="I447" s="69">
        <f t="shared" si="235"/>
        <v>3.13</v>
      </c>
      <c r="J447" s="69">
        <f>H447+I447</f>
        <v>3.13</v>
      </c>
      <c r="K447" s="69">
        <v>0</v>
      </c>
      <c r="L447" s="75">
        <f>SUM(J447:K447)</f>
        <v>3.13</v>
      </c>
      <c r="N447" s="69">
        <v>0</v>
      </c>
      <c r="O447" s="69">
        <v>3.13</v>
      </c>
      <c r="P447" s="69">
        <f>SUM(N447:O447)</f>
        <v>3.13</v>
      </c>
      <c r="Q447" s="63"/>
      <c r="R447" s="69">
        <f t="shared" ref="R447:S451" si="236">X447</f>
        <v>0</v>
      </c>
      <c r="S447" s="69">
        <f t="shared" si="236"/>
        <v>3.14</v>
      </c>
      <c r="T447" s="69">
        <f>R447+S447</f>
        <v>3.14</v>
      </c>
      <c r="U447" s="69">
        <f>ROUND(Z447*$H$2,2)/100</f>
        <v>0</v>
      </c>
      <c r="V447" s="77">
        <f>SUM(T447:U447)</f>
        <v>3.14</v>
      </c>
      <c r="X447" s="69">
        <v>0</v>
      </c>
      <c r="Y447" s="69">
        <v>3.14</v>
      </c>
      <c r="Z447" s="69">
        <v>3.14</v>
      </c>
      <c r="AA447" s="78"/>
      <c r="AB447" s="79">
        <f t="shared" si="198"/>
        <v>-1.0000000000000231E-2</v>
      </c>
    </row>
    <row r="448" spans="1:28" ht="22.5" x14ac:dyDescent="0.25">
      <c r="A448" s="71" t="s">
        <v>9202</v>
      </c>
      <c r="B448" s="72" t="s">
        <v>14183</v>
      </c>
      <c r="C448" s="73" t="s">
        <v>8808</v>
      </c>
      <c r="D448" s="74">
        <v>0</v>
      </c>
      <c r="E448" s="69">
        <v>2.04</v>
      </c>
      <c r="F448" s="75">
        <f>ROUND(D448*E448,2)</f>
        <v>0</v>
      </c>
      <c r="G448" s="76"/>
      <c r="H448" s="69">
        <f t="shared" si="235"/>
        <v>0</v>
      </c>
      <c r="I448" s="69">
        <f t="shared" si="235"/>
        <v>2.04</v>
      </c>
      <c r="J448" s="69">
        <f>H448+I448</f>
        <v>2.04</v>
      </c>
      <c r="K448" s="69">
        <v>0</v>
      </c>
      <c r="L448" s="75">
        <f>SUM(J448:K448)</f>
        <v>2.04</v>
      </c>
      <c r="N448" s="69">
        <v>0</v>
      </c>
      <c r="O448" s="69">
        <v>2.04</v>
      </c>
      <c r="P448" s="69">
        <f>SUM(N448:O448)</f>
        <v>2.04</v>
      </c>
      <c r="Q448" s="63"/>
      <c r="R448" s="69">
        <f t="shared" si="236"/>
        <v>0</v>
      </c>
      <c r="S448" s="69">
        <f t="shared" si="236"/>
        <v>2.0499999999999998</v>
      </c>
      <c r="T448" s="69">
        <f>R448+S448</f>
        <v>2.0499999999999998</v>
      </c>
      <c r="U448" s="69">
        <f>ROUND(Z448*$H$2,2)/100</f>
        <v>0</v>
      </c>
      <c r="V448" s="77">
        <f>SUM(T448:U448)</f>
        <v>2.0499999999999998</v>
      </c>
      <c r="X448" s="69">
        <v>0</v>
      </c>
      <c r="Y448" s="69">
        <v>2.0499999999999998</v>
      </c>
      <c r="Z448" s="69">
        <v>2.0499999999999998</v>
      </c>
      <c r="AA448" s="78"/>
      <c r="AB448" s="79">
        <f t="shared" si="198"/>
        <v>-9.9999999999997868E-3</v>
      </c>
    </row>
    <row r="449" spans="1:28" x14ac:dyDescent="0.25">
      <c r="A449" s="71" t="s">
        <v>9203</v>
      </c>
      <c r="B449" s="72" t="s">
        <v>14184</v>
      </c>
      <c r="C449" s="73" t="s">
        <v>8808</v>
      </c>
      <c r="D449" s="74">
        <v>0</v>
      </c>
      <c r="E449" s="69">
        <v>5.46</v>
      </c>
      <c r="F449" s="75">
        <f>ROUND(D449*E449,2)</f>
        <v>0</v>
      </c>
      <c r="G449" s="76"/>
      <c r="H449" s="69">
        <f t="shared" si="235"/>
        <v>0</v>
      </c>
      <c r="I449" s="69">
        <f t="shared" si="235"/>
        <v>5.46</v>
      </c>
      <c r="J449" s="69">
        <f>H449+I449</f>
        <v>5.46</v>
      </c>
      <c r="K449" s="69">
        <v>0</v>
      </c>
      <c r="L449" s="75">
        <f>SUM(J449:K449)</f>
        <v>5.46</v>
      </c>
      <c r="N449" s="69">
        <v>0</v>
      </c>
      <c r="O449" s="69">
        <v>5.46</v>
      </c>
      <c r="P449" s="69">
        <f>SUM(N449:O449)</f>
        <v>5.46</v>
      </c>
      <c r="Q449" s="63"/>
      <c r="R449" s="69">
        <f t="shared" si="236"/>
        <v>0</v>
      </c>
      <c r="S449" s="69">
        <f t="shared" si="236"/>
        <v>5.46</v>
      </c>
      <c r="T449" s="69">
        <f>R449+S449</f>
        <v>5.46</v>
      </c>
      <c r="U449" s="69">
        <f>ROUND(Z449*$H$2,2)/100</f>
        <v>0</v>
      </c>
      <c r="V449" s="77">
        <f>SUM(T449:U449)</f>
        <v>5.46</v>
      </c>
      <c r="X449" s="69">
        <v>0</v>
      </c>
      <c r="Y449" s="69">
        <v>5.46</v>
      </c>
      <c r="Z449" s="69">
        <v>5.46</v>
      </c>
      <c r="AA449" s="78"/>
      <c r="AB449" s="79">
        <f t="shared" si="198"/>
        <v>0</v>
      </c>
    </row>
    <row r="450" spans="1:28" x14ac:dyDescent="0.25">
      <c r="A450" s="71" t="s">
        <v>9204</v>
      </c>
      <c r="B450" s="72" t="s">
        <v>14185</v>
      </c>
      <c r="C450" s="73" t="s">
        <v>8753</v>
      </c>
      <c r="D450" s="74">
        <v>0</v>
      </c>
      <c r="E450" s="69">
        <v>59.69</v>
      </c>
      <c r="F450" s="75">
        <f>ROUND(D450*E450,2)</f>
        <v>0</v>
      </c>
      <c r="G450" s="76"/>
      <c r="H450" s="69">
        <f t="shared" si="235"/>
        <v>0</v>
      </c>
      <c r="I450" s="69">
        <f t="shared" si="235"/>
        <v>59.69</v>
      </c>
      <c r="J450" s="69">
        <f>H450+I450</f>
        <v>59.69</v>
      </c>
      <c r="K450" s="69">
        <v>0</v>
      </c>
      <c r="L450" s="75">
        <f>SUM(J450:K450)</f>
        <v>59.69</v>
      </c>
      <c r="N450" s="69">
        <v>0</v>
      </c>
      <c r="O450" s="69">
        <v>59.69</v>
      </c>
      <c r="P450" s="69">
        <f>SUM(N450:O450)</f>
        <v>59.69</v>
      </c>
      <c r="Q450" s="63"/>
      <c r="R450" s="69">
        <f t="shared" si="236"/>
        <v>0</v>
      </c>
      <c r="S450" s="69">
        <f t="shared" si="236"/>
        <v>59.7</v>
      </c>
      <c r="T450" s="69">
        <f>R450+S450</f>
        <v>59.7</v>
      </c>
      <c r="U450" s="69">
        <f>ROUND(Z450*$H$2,2)/100</f>
        <v>0</v>
      </c>
      <c r="V450" s="77">
        <f>SUM(T450:U450)</f>
        <v>59.7</v>
      </c>
      <c r="X450" s="69">
        <v>0</v>
      </c>
      <c r="Y450" s="69">
        <v>59.7</v>
      </c>
      <c r="Z450" s="69">
        <v>59.7</v>
      </c>
      <c r="AA450" s="78"/>
      <c r="AB450" s="79">
        <f t="shared" si="198"/>
        <v>-1.0000000000005116E-2</v>
      </c>
    </row>
    <row r="451" spans="1:28" x14ac:dyDescent="0.25">
      <c r="A451" s="71" t="s">
        <v>9205</v>
      </c>
      <c r="B451" s="72" t="s">
        <v>14186</v>
      </c>
      <c r="C451" s="73" t="s">
        <v>8753</v>
      </c>
      <c r="D451" s="74">
        <v>0</v>
      </c>
      <c r="E451" s="69">
        <v>100.64</v>
      </c>
      <c r="F451" s="75">
        <f>ROUND(D451*E451,2)</f>
        <v>0</v>
      </c>
      <c r="G451" s="76"/>
      <c r="H451" s="69">
        <f t="shared" si="235"/>
        <v>0</v>
      </c>
      <c r="I451" s="69">
        <f t="shared" si="235"/>
        <v>100.64</v>
      </c>
      <c r="J451" s="69">
        <f>H451+I451</f>
        <v>100.64</v>
      </c>
      <c r="K451" s="69">
        <v>0</v>
      </c>
      <c r="L451" s="75">
        <f>SUM(J451:K451)</f>
        <v>100.64</v>
      </c>
      <c r="N451" s="69">
        <v>0</v>
      </c>
      <c r="O451" s="69">
        <v>100.64</v>
      </c>
      <c r="P451" s="69">
        <f>SUM(N451:O451)</f>
        <v>100.64</v>
      </c>
      <c r="Q451" s="63"/>
      <c r="R451" s="69">
        <f t="shared" si="236"/>
        <v>0</v>
      </c>
      <c r="S451" s="69">
        <f t="shared" si="236"/>
        <v>100.65</v>
      </c>
      <c r="T451" s="69">
        <f>R451+S451</f>
        <v>100.65</v>
      </c>
      <c r="U451" s="69">
        <f>ROUND(Z451*$H$2,2)/100</f>
        <v>0</v>
      </c>
      <c r="V451" s="77">
        <f>SUM(T451:U451)</f>
        <v>100.65</v>
      </c>
      <c r="X451" s="69">
        <v>0</v>
      </c>
      <c r="Y451" s="69">
        <v>100.65</v>
      </c>
      <c r="Z451" s="69">
        <v>100.65</v>
      </c>
      <c r="AA451" s="78"/>
      <c r="AB451" s="79">
        <f t="shared" si="198"/>
        <v>-1.0000000000005116E-2</v>
      </c>
    </row>
    <row r="452" spans="1:28" x14ac:dyDescent="0.25">
      <c r="A452" s="65" t="s">
        <v>9206</v>
      </c>
      <c r="B452" s="66" t="s">
        <v>14187</v>
      </c>
      <c r="C452" s="67"/>
      <c r="D452" s="74"/>
      <c r="E452" s="69"/>
      <c r="F452" s="75"/>
      <c r="G452" s="28"/>
      <c r="H452" s="69"/>
      <c r="I452" s="69"/>
      <c r="J452" s="69"/>
      <c r="K452" s="69"/>
      <c r="L452" s="75"/>
      <c r="N452" s="69"/>
      <c r="O452" s="69"/>
      <c r="P452" s="69"/>
      <c r="Q452" s="63"/>
      <c r="R452" s="69"/>
      <c r="S452" s="69"/>
      <c r="T452" s="69"/>
      <c r="U452" s="69"/>
      <c r="V452" s="77"/>
      <c r="X452" s="69"/>
      <c r="Y452" s="69"/>
      <c r="Z452" s="69"/>
      <c r="AA452" s="78"/>
      <c r="AB452" s="79">
        <f t="shared" si="198"/>
        <v>0</v>
      </c>
    </row>
    <row r="453" spans="1:28" x14ac:dyDescent="0.25">
      <c r="A453" s="71" t="s">
        <v>9207</v>
      </c>
      <c r="B453" s="72" t="s">
        <v>14188</v>
      </c>
      <c r="C453" s="73" t="s">
        <v>8753</v>
      </c>
      <c r="D453" s="74">
        <v>0</v>
      </c>
      <c r="E453" s="69">
        <v>9.44</v>
      </c>
      <c r="F453" s="75">
        <f>ROUND(D453*E453,2)</f>
        <v>0</v>
      </c>
      <c r="G453" s="28"/>
      <c r="H453" s="69">
        <f>ROUND(N453+(N453*$H$2/100),2)</f>
        <v>0</v>
      </c>
      <c r="I453" s="69">
        <f>ROUND(O453+(O453*$H$2/100),2)</f>
        <v>9.44</v>
      </c>
      <c r="J453" s="69">
        <f>H453+I453</f>
        <v>9.44</v>
      </c>
      <c r="K453" s="69">
        <v>0</v>
      </c>
      <c r="L453" s="75">
        <f>SUM(J453:K453)</f>
        <v>9.44</v>
      </c>
      <c r="N453" s="74">
        <v>0</v>
      </c>
      <c r="O453" s="74">
        <v>9.44</v>
      </c>
      <c r="P453" s="69">
        <f>SUM(N453:O453)</f>
        <v>9.44</v>
      </c>
      <c r="Q453" s="63"/>
      <c r="R453" s="69">
        <f>X453</f>
        <v>0</v>
      </c>
      <c r="S453" s="69">
        <f>Y453</f>
        <v>9.44</v>
      </c>
      <c r="T453" s="69">
        <f>R453+S453</f>
        <v>9.44</v>
      </c>
      <c r="U453" s="69">
        <f>ROUND(Z453*$H$2,2)/100</f>
        <v>0</v>
      </c>
      <c r="V453" s="77">
        <f>SUM(T453:U453)</f>
        <v>9.44</v>
      </c>
      <c r="X453" s="74">
        <v>0</v>
      </c>
      <c r="Y453" s="74">
        <v>9.44</v>
      </c>
      <c r="Z453" s="69">
        <v>9.44</v>
      </c>
      <c r="AA453" s="78"/>
      <c r="AB453" s="79">
        <f t="shared" si="198"/>
        <v>0</v>
      </c>
    </row>
    <row r="454" spans="1:28" x14ac:dyDescent="0.25">
      <c r="A454" s="65" t="s">
        <v>9208</v>
      </c>
      <c r="B454" s="66" t="s">
        <v>14189</v>
      </c>
      <c r="C454" s="67"/>
      <c r="D454" s="68"/>
      <c r="E454" s="69"/>
      <c r="F454" s="70"/>
      <c r="H454" s="69"/>
      <c r="I454" s="69"/>
      <c r="J454" s="69"/>
      <c r="K454" s="69"/>
      <c r="L454" s="75"/>
      <c r="N454" s="69"/>
      <c r="O454" s="69"/>
      <c r="P454" s="69"/>
      <c r="Q454" s="63"/>
      <c r="R454" s="69"/>
      <c r="S454" s="69"/>
      <c r="T454" s="69"/>
      <c r="U454" s="69"/>
      <c r="V454" s="77"/>
      <c r="X454" s="69"/>
      <c r="Y454" s="69"/>
      <c r="Z454" s="69"/>
      <c r="AA454" s="78"/>
      <c r="AB454" s="79">
        <f t="shared" si="198"/>
        <v>0</v>
      </c>
    </row>
    <row r="455" spans="1:28" x14ac:dyDescent="0.25">
      <c r="A455" s="71" t="s">
        <v>9209</v>
      </c>
      <c r="B455" s="72" t="s">
        <v>14190</v>
      </c>
      <c r="C455" s="73" t="s">
        <v>8753</v>
      </c>
      <c r="D455" s="74">
        <v>0</v>
      </c>
      <c r="E455" s="69">
        <v>15.219999999999999</v>
      </c>
      <c r="F455" s="75">
        <f>ROUND(D455*E455,2)</f>
        <v>0</v>
      </c>
      <c r="G455" s="76"/>
      <c r="H455" s="69">
        <f>ROUND(N455+(N455*$H$2/100),2)</f>
        <v>0</v>
      </c>
      <c r="I455" s="69">
        <f>ROUND(O455+(O455*$H$2/100),2)</f>
        <v>15.22</v>
      </c>
      <c r="J455" s="69">
        <f>H455+I455</f>
        <v>15.22</v>
      </c>
      <c r="K455" s="69">
        <v>0</v>
      </c>
      <c r="L455" s="75">
        <f>SUM(J455:K455)</f>
        <v>15.22</v>
      </c>
      <c r="N455" s="69">
        <v>0</v>
      </c>
      <c r="O455" s="69">
        <v>15.219999999999999</v>
      </c>
      <c r="P455" s="69">
        <f>SUM(N455:O455)</f>
        <v>15.219999999999999</v>
      </c>
      <c r="Q455" s="63"/>
      <c r="R455" s="69">
        <f>X455</f>
        <v>0</v>
      </c>
      <c r="S455" s="69">
        <f>Y455</f>
        <v>15.22</v>
      </c>
      <c r="T455" s="69">
        <f>R455+S455</f>
        <v>15.22</v>
      </c>
      <c r="U455" s="69">
        <f>ROUND(Z455*$H$2,2)/100</f>
        <v>0</v>
      </c>
      <c r="V455" s="77">
        <f>SUM(T455:U455)</f>
        <v>15.22</v>
      </c>
      <c r="X455" s="69">
        <v>0</v>
      </c>
      <c r="Y455" s="69">
        <v>15.22</v>
      </c>
      <c r="Z455" s="69">
        <v>15.22</v>
      </c>
      <c r="AA455" s="78"/>
      <c r="AB455" s="79">
        <f t="shared" si="198"/>
        <v>0</v>
      </c>
    </row>
    <row r="456" spans="1:28" ht="33.75" x14ac:dyDescent="0.25">
      <c r="A456" s="65" t="s">
        <v>9210</v>
      </c>
      <c r="B456" s="66" t="s">
        <v>14191</v>
      </c>
      <c r="C456" s="67"/>
      <c r="D456" s="68"/>
      <c r="E456" s="69"/>
      <c r="F456" s="70"/>
      <c r="H456" s="69"/>
      <c r="I456" s="69"/>
      <c r="J456" s="69"/>
      <c r="K456" s="69"/>
      <c r="L456" s="75"/>
      <c r="N456" s="69"/>
      <c r="O456" s="69"/>
      <c r="P456" s="69"/>
      <c r="Q456" s="63"/>
      <c r="R456" s="69"/>
      <c r="S456" s="69"/>
      <c r="T456" s="69"/>
      <c r="U456" s="69"/>
      <c r="V456" s="77"/>
      <c r="X456" s="69"/>
      <c r="Y456" s="69"/>
      <c r="Z456" s="69"/>
      <c r="AA456" s="78"/>
      <c r="AB456" s="79">
        <f t="shared" si="198"/>
        <v>0</v>
      </c>
    </row>
    <row r="457" spans="1:28" x14ac:dyDescent="0.25">
      <c r="A457" s="71" t="s">
        <v>9211</v>
      </c>
      <c r="B457" s="72" t="s">
        <v>14192</v>
      </c>
      <c r="C457" s="73" t="s">
        <v>8808</v>
      </c>
      <c r="D457" s="74">
        <v>0</v>
      </c>
      <c r="E457" s="69">
        <v>5.96</v>
      </c>
      <c r="F457" s="75">
        <f>ROUND(D457*E457,2)</f>
        <v>0</v>
      </c>
      <c r="G457" s="76"/>
      <c r="H457" s="69">
        <f t="shared" ref="H457:I461" si="237">ROUND(N457+(N457*$H$2/100),2)</f>
        <v>0.5</v>
      </c>
      <c r="I457" s="69">
        <f t="shared" si="237"/>
        <v>5.46</v>
      </c>
      <c r="J457" s="69">
        <f>H457+I457</f>
        <v>5.96</v>
      </c>
      <c r="K457" s="69">
        <v>0</v>
      </c>
      <c r="L457" s="75">
        <f>SUM(J457:K457)</f>
        <v>5.96</v>
      </c>
      <c r="N457" s="69">
        <v>0.5</v>
      </c>
      <c r="O457" s="69">
        <v>5.46</v>
      </c>
      <c r="P457" s="69">
        <f>SUM(N457:O457)</f>
        <v>5.96</v>
      </c>
      <c r="Q457" s="63"/>
      <c r="R457" s="69">
        <f t="shared" ref="R457:S461" si="238">X457</f>
        <v>0.5</v>
      </c>
      <c r="S457" s="69">
        <f t="shared" si="238"/>
        <v>5.46</v>
      </c>
      <c r="T457" s="69">
        <f>R457+S457</f>
        <v>5.96</v>
      </c>
      <c r="U457" s="69">
        <f>ROUND(Z457*$H$2,2)/100</f>
        <v>0</v>
      </c>
      <c r="V457" s="77">
        <f>SUM(T457:U457)</f>
        <v>5.96</v>
      </c>
      <c r="X457" s="69">
        <v>0.5</v>
      </c>
      <c r="Y457" s="69">
        <v>5.46</v>
      </c>
      <c r="Z457" s="69">
        <v>5.96</v>
      </c>
      <c r="AA457" s="78"/>
      <c r="AB457" s="79">
        <f t="shared" si="198"/>
        <v>0</v>
      </c>
    </row>
    <row r="458" spans="1:28" ht="22.5" x14ac:dyDescent="0.25">
      <c r="A458" s="71" t="s">
        <v>9212</v>
      </c>
      <c r="B458" s="72" t="s">
        <v>14193</v>
      </c>
      <c r="C458" s="73" t="s">
        <v>8808</v>
      </c>
      <c r="D458" s="74">
        <v>0</v>
      </c>
      <c r="E458" s="69">
        <v>2.74</v>
      </c>
      <c r="F458" s="75">
        <f>ROUND(D458*E458,2)</f>
        <v>0</v>
      </c>
      <c r="G458" s="76"/>
      <c r="H458" s="69">
        <f t="shared" si="237"/>
        <v>0</v>
      </c>
      <c r="I458" s="69">
        <f t="shared" si="237"/>
        <v>2.74</v>
      </c>
      <c r="J458" s="69">
        <f>H458+I458</f>
        <v>2.74</v>
      </c>
      <c r="K458" s="69">
        <v>0</v>
      </c>
      <c r="L458" s="75">
        <f>SUM(J458:K458)</f>
        <v>2.74</v>
      </c>
      <c r="N458" s="69">
        <v>0</v>
      </c>
      <c r="O458" s="69">
        <v>2.74</v>
      </c>
      <c r="P458" s="69">
        <f>SUM(N458:O458)</f>
        <v>2.74</v>
      </c>
      <c r="Q458" s="63"/>
      <c r="R458" s="69">
        <f t="shared" si="238"/>
        <v>0</v>
      </c>
      <c r="S458" s="69">
        <f t="shared" si="238"/>
        <v>2.73</v>
      </c>
      <c r="T458" s="69">
        <f>R458+S458</f>
        <v>2.73</v>
      </c>
      <c r="U458" s="69">
        <f>ROUND(Z458*$H$2,2)/100</f>
        <v>0</v>
      </c>
      <c r="V458" s="77">
        <f>SUM(T458:U458)</f>
        <v>2.73</v>
      </c>
      <c r="X458" s="69">
        <v>0</v>
      </c>
      <c r="Y458" s="69">
        <v>2.73</v>
      </c>
      <c r="Z458" s="69">
        <v>2.73</v>
      </c>
      <c r="AA458" s="78"/>
      <c r="AB458" s="79">
        <f t="shared" ref="AB458:AB521" si="239">P458-Z458</f>
        <v>1.0000000000000231E-2</v>
      </c>
    </row>
    <row r="459" spans="1:28" ht="33.75" x14ac:dyDescent="0.25">
      <c r="A459" s="71" t="s">
        <v>9213</v>
      </c>
      <c r="B459" s="72" t="s">
        <v>14194</v>
      </c>
      <c r="C459" s="73" t="s">
        <v>8808</v>
      </c>
      <c r="D459" s="74">
        <v>0</v>
      </c>
      <c r="E459" s="69">
        <v>5.46</v>
      </c>
      <c r="F459" s="75">
        <f>ROUND(D459*E459,2)</f>
        <v>0</v>
      </c>
      <c r="G459" s="76"/>
      <c r="H459" s="69">
        <f t="shared" si="237"/>
        <v>0</v>
      </c>
      <c r="I459" s="69">
        <f t="shared" si="237"/>
        <v>5.46</v>
      </c>
      <c r="J459" s="69">
        <f>H459+I459</f>
        <v>5.46</v>
      </c>
      <c r="K459" s="69">
        <v>0</v>
      </c>
      <c r="L459" s="75">
        <f>SUM(J459:K459)</f>
        <v>5.46</v>
      </c>
      <c r="N459" s="69">
        <v>0</v>
      </c>
      <c r="O459" s="69">
        <v>5.46</v>
      </c>
      <c r="P459" s="69">
        <f>SUM(N459:O459)</f>
        <v>5.46</v>
      </c>
      <c r="Q459" s="63"/>
      <c r="R459" s="69">
        <f t="shared" si="238"/>
        <v>0</v>
      </c>
      <c r="S459" s="69">
        <f t="shared" si="238"/>
        <v>5.46</v>
      </c>
      <c r="T459" s="69">
        <f>R459+S459</f>
        <v>5.46</v>
      </c>
      <c r="U459" s="69">
        <f>ROUND(Z459*$H$2,2)/100</f>
        <v>0</v>
      </c>
      <c r="V459" s="77">
        <f>SUM(T459:U459)</f>
        <v>5.46</v>
      </c>
      <c r="X459" s="69">
        <v>0</v>
      </c>
      <c r="Y459" s="69">
        <v>5.46</v>
      </c>
      <c r="Z459" s="69">
        <v>5.46</v>
      </c>
      <c r="AA459" s="78"/>
      <c r="AB459" s="79">
        <f t="shared" si="239"/>
        <v>0</v>
      </c>
    </row>
    <row r="460" spans="1:28" ht="22.5" x14ac:dyDescent="0.25">
      <c r="A460" s="71" t="s">
        <v>9214</v>
      </c>
      <c r="B460" s="72" t="s">
        <v>14195</v>
      </c>
      <c r="C460" s="73" t="s">
        <v>8780</v>
      </c>
      <c r="D460" s="74">
        <v>0</v>
      </c>
      <c r="E460" s="69">
        <v>12.16</v>
      </c>
      <c r="F460" s="75">
        <f>ROUND(D460*E460,2)</f>
        <v>0</v>
      </c>
      <c r="G460" s="76"/>
      <c r="H460" s="69">
        <f t="shared" si="237"/>
        <v>3.97</v>
      </c>
      <c r="I460" s="69">
        <f t="shared" si="237"/>
        <v>8.19</v>
      </c>
      <c r="J460" s="69">
        <f>H460+I460</f>
        <v>12.16</v>
      </c>
      <c r="K460" s="69">
        <v>0</v>
      </c>
      <c r="L460" s="75">
        <f>SUM(J460:K460)</f>
        <v>12.16</v>
      </c>
      <c r="N460" s="69">
        <v>3.97</v>
      </c>
      <c r="O460" s="69">
        <v>8.19</v>
      </c>
      <c r="P460" s="69">
        <f>SUM(N460:O460)</f>
        <v>12.16</v>
      </c>
      <c r="Q460" s="63"/>
      <c r="R460" s="69">
        <f t="shared" si="238"/>
        <v>3.97</v>
      </c>
      <c r="S460" s="69">
        <f t="shared" si="238"/>
        <v>8.19</v>
      </c>
      <c r="T460" s="69">
        <f>R460+S460</f>
        <v>12.16</v>
      </c>
      <c r="U460" s="69">
        <f>ROUND(Z460*$H$2,2)/100</f>
        <v>0</v>
      </c>
      <c r="V460" s="77">
        <f>SUM(T460:U460)</f>
        <v>12.16</v>
      </c>
      <c r="X460" s="69">
        <v>3.97</v>
      </c>
      <c r="Y460" s="69">
        <v>8.19</v>
      </c>
      <c r="Z460" s="69">
        <v>12.16</v>
      </c>
      <c r="AA460" s="78"/>
      <c r="AB460" s="79">
        <f t="shared" si="239"/>
        <v>0</v>
      </c>
    </row>
    <row r="461" spans="1:28" x14ac:dyDescent="0.25">
      <c r="A461" s="71" t="s">
        <v>9215</v>
      </c>
      <c r="B461" s="72" t="s">
        <v>9217</v>
      </c>
      <c r="C461" s="73" t="s">
        <v>8780</v>
      </c>
      <c r="D461" s="74">
        <v>0</v>
      </c>
      <c r="E461" s="69">
        <v>8.19</v>
      </c>
      <c r="F461" s="75">
        <f>ROUND(D461*E461,2)</f>
        <v>0</v>
      </c>
      <c r="G461" s="76"/>
      <c r="H461" s="69">
        <f t="shared" si="237"/>
        <v>0</v>
      </c>
      <c r="I461" s="69">
        <f t="shared" si="237"/>
        <v>8.19</v>
      </c>
      <c r="J461" s="69">
        <f>H461+I461</f>
        <v>8.19</v>
      </c>
      <c r="K461" s="69">
        <v>0</v>
      </c>
      <c r="L461" s="75">
        <f>SUM(J461:K461)</f>
        <v>8.19</v>
      </c>
      <c r="N461" s="69">
        <v>0</v>
      </c>
      <c r="O461" s="69">
        <v>8.19</v>
      </c>
      <c r="P461" s="69">
        <f>SUM(N461:O461)</f>
        <v>8.19</v>
      </c>
      <c r="Q461" s="63"/>
      <c r="R461" s="69">
        <f t="shared" si="238"/>
        <v>0</v>
      </c>
      <c r="S461" s="69">
        <f t="shared" si="238"/>
        <v>8.19</v>
      </c>
      <c r="T461" s="69">
        <f>R461+S461</f>
        <v>8.19</v>
      </c>
      <c r="U461" s="69">
        <f>ROUND(Z461*$H$2,2)/100</f>
        <v>0</v>
      </c>
      <c r="V461" s="77">
        <f>SUM(T461:U461)</f>
        <v>8.19</v>
      </c>
      <c r="X461" s="69">
        <v>0</v>
      </c>
      <c r="Y461" s="69">
        <v>8.19</v>
      </c>
      <c r="Z461" s="69">
        <v>8.19</v>
      </c>
      <c r="AA461" s="78"/>
      <c r="AB461" s="79">
        <f t="shared" si="239"/>
        <v>0</v>
      </c>
    </row>
    <row r="462" spans="1:28" x14ac:dyDescent="0.25">
      <c r="A462" s="65" t="s">
        <v>9216</v>
      </c>
      <c r="B462" s="66" t="s">
        <v>14196</v>
      </c>
      <c r="C462" s="67"/>
      <c r="D462" s="68"/>
      <c r="E462" s="69"/>
      <c r="F462" s="70"/>
      <c r="H462" s="69"/>
      <c r="I462" s="69"/>
      <c r="J462" s="69"/>
      <c r="K462" s="69"/>
      <c r="L462" s="75"/>
      <c r="N462" s="69"/>
      <c r="O462" s="69"/>
      <c r="P462" s="69"/>
      <c r="Q462" s="63"/>
      <c r="R462" s="69"/>
      <c r="S462" s="69"/>
      <c r="T462" s="69"/>
      <c r="U462" s="69"/>
      <c r="V462" s="77"/>
      <c r="X462" s="69"/>
      <c r="Y462" s="69"/>
      <c r="Z462" s="69"/>
      <c r="AA462" s="78"/>
      <c r="AB462" s="79">
        <f t="shared" si="239"/>
        <v>0</v>
      </c>
    </row>
    <row r="463" spans="1:28" ht="22.5" x14ac:dyDescent="0.25">
      <c r="A463" s="65" t="s">
        <v>9218</v>
      </c>
      <c r="B463" s="66" t="s">
        <v>14197</v>
      </c>
      <c r="C463" s="67"/>
      <c r="D463" s="68"/>
      <c r="E463" s="69"/>
      <c r="F463" s="70"/>
      <c r="H463" s="69"/>
      <c r="I463" s="69"/>
      <c r="J463" s="69"/>
      <c r="K463" s="69"/>
      <c r="L463" s="75"/>
      <c r="N463" s="69"/>
      <c r="O463" s="69"/>
      <c r="P463" s="69"/>
      <c r="Q463" s="63"/>
      <c r="R463" s="69"/>
      <c r="S463" s="69"/>
      <c r="T463" s="69"/>
      <c r="U463" s="69"/>
      <c r="V463" s="77"/>
      <c r="X463" s="69"/>
      <c r="Y463" s="69"/>
      <c r="Z463" s="69"/>
      <c r="AA463" s="78"/>
      <c r="AB463" s="79">
        <f t="shared" si="239"/>
        <v>0</v>
      </c>
    </row>
    <row r="464" spans="1:28" x14ac:dyDescent="0.25">
      <c r="A464" s="71" t="s">
        <v>9219</v>
      </c>
      <c r="B464" s="72" t="s">
        <v>14198</v>
      </c>
      <c r="C464" s="73" t="s">
        <v>8740</v>
      </c>
      <c r="D464" s="74">
        <v>0</v>
      </c>
      <c r="E464" s="69">
        <v>87.649999999999991</v>
      </c>
      <c r="F464" s="75">
        <f>ROUND(D464*E464,2)</f>
        <v>0</v>
      </c>
      <c r="G464" s="76"/>
      <c r="H464" s="69">
        <f>ROUND(N464+(N464*$H$2/100),2)</f>
        <v>13.95</v>
      </c>
      <c r="I464" s="69">
        <f>ROUND(O464+(O464*$H$2/100),2)</f>
        <v>73.7</v>
      </c>
      <c r="J464" s="69">
        <f>H464+I464</f>
        <v>87.65</v>
      </c>
      <c r="K464" s="69">
        <v>0</v>
      </c>
      <c r="L464" s="75">
        <f>SUM(J464:K464)</f>
        <v>87.65</v>
      </c>
      <c r="N464" s="69">
        <v>13.95</v>
      </c>
      <c r="O464" s="69">
        <v>73.699999999999989</v>
      </c>
      <c r="P464" s="69">
        <f>SUM(N464:O464)</f>
        <v>87.649999999999991</v>
      </c>
      <c r="Q464" s="63"/>
      <c r="R464" s="69">
        <f>X464</f>
        <v>13.95</v>
      </c>
      <c r="S464" s="69">
        <f>Y464</f>
        <v>73.709999999999994</v>
      </c>
      <c r="T464" s="69">
        <f>R464+S464</f>
        <v>87.66</v>
      </c>
      <c r="U464" s="69">
        <f>ROUND(Z464*$H$2,2)/100</f>
        <v>0</v>
      </c>
      <c r="V464" s="77">
        <f>SUM(T464:U464)</f>
        <v>87.66</v>
      </c>
      <c r="X464" s="69">
        <v>13.95</v>
      </c>
      <c r="Y464" s="69">
        <v>73.709999999999994</v>
      </c>
      <c r="Z464" s="69">
        <v>87.66</v>
      </c>
      <c r="AA464" s="78"/>
      <c r="AB464" s="79">
        <f t="shared" si="239"/>
        <v>-1.0000000000005116E-2</v>
      </c>
    </row>
    <row r="465" spans="1:28" ht="33.75" x14ac:dyDescent="0.25">
      <c r="A465" s="65" t="s">
        <v>9220</v>
      </c>
      <c r="B465" s="66" t="s">
        <v>14199</v>
      </c>
      <c r="C465" s="67"/>
      <c r="D465" s="68"/>
      <c r="E465" s="69"/>
      <c r="F465" s="70"/>
      <c r="H465" s="69"/>
      <c r="I465" s="69"/>
      <c r="J465" s="69"/>
      <c r="K465" s="69"/>
      <c r="L465" s="75"/>
      <c r="N465" s="69"/>
      <c r="O465" s="69"/>
      <c r="P465" s="69"/>
      <c r="Q465" s="63"/>
      <c r="R465" s="69"/>
      <c r="S465" s="69"/>
      <c r="T465" s="69"/>
      <c r="U465" s="69"/>
      <c r="V465" s="77"/>
      <c r="X465" s="69"/>
      <c r="Y465" s="69"/>
      <c r="Z465" s="69"/>
      <c r="AA465" s="78"/>
      <c r="AB465" s="79">
        <f t="shared" si="239"/>
        <v>0</v>
      </c>
    </row>
    <row r="466" spans="1:28" ht="33.75" x14ac:dyDescent="0.25">
      <c r="A466" s="71" t="s">
        <v>9221</v>
      </c>
      <c r="B466" s="72" t="s">
        <v>14200</v>
      </c>
      <c r="C466" s="73" t="s">
        <v>8740</v>
      </c>
      <c r="D466" s="74">
        <v>0</v>
      </c>
      <c r="E466" s="69">
        <v>88.009999999999991</v>
      </c>
      <c r="F466" s="75">
        <f>ROUND(D466*E466,2)</f>
        <v>0</v>
      </c>
      <c r="G466" s="28"/>
      <c r="H466" s="69">
        <f t="shared" ref="H466:I469" si="240">ROUND(N466+(N466*$H$2/100),2)</f>
        <v>79.819999999999993</v>
      </c>
      <c r="I466" s="69">
        <f t="shared" si="240"/>
        <v>8.19</v>
      </c>
      <c r="J466" s="69">
        <f>H466+I466</f>
        <v>88.009999999999991</v>
      </c>
      <c r="K466" s="69">
        <v>0</v>
      </c>
      <c r="L466" s="75">
        <f>SUM(J466:K466)</f>
        <v>88.009999999999991</v>
      </c>
      <c r="N466" s="74">
        <v>79.819999999999993</v>
      </c>
      <c r="O466" s="74">
        <v>8.19</v>
      </c>
      <c r="P466" s="69">
        <f>SUM(N466:O466)</f>
        <v>88.009999999999991</v>
      </c>
      <c r="Q466" s="63"/>
      <c r="R466" s="69">
        <f t="shared" ref="R466:S469" si="241">X466</f>
        <v>79.819999999999993</v>
      </c>
      <c r="S466" s="69">
        <f t="shared" si="241"/>
        <v>8.19</v>
      </c>
      <c r="T466" s="69">
        <f>R466+S466</f>
        <v>88.009999999999991</v>
      </c>
      <c r="U466" s="69">
        <f>ROUND(Z466*$H$2,2)/100</f>
        <v>0</v>
      </c>
      <c r="V466" s="77">
        <f>SUM(T466:U466)</f>
        <v>88.009999999999991</v>
      </c>
      <c r="X466" s="74">
        <v>79.819999999999993</v>
      </c>
      <c r="Y466" s="74">
        <v>8.19</v>
      </c>
      <c r="Z466" s="69">
        <v>88.01</v>
      </c>
      <c r="AA466" s="78"/>
      <c r="AB466" s="79">
        <f t="shared" si="239"/>
        <v>0</v>
      </c>
    </row>
    <row r="467" spans="1:28" ht="33.75" x14ac:dyDescent="0.25">
      <c r="A467" s="71" t="s">
        <v>9222</v>
      </c>
      <c r="B467" s="72" t="s">
        <v>14201</v>
      </c>
      <c r="C467" s="73" t="s">
        <v>8740</v>
      </c>
      <c r="D467" s="74">
        <v>0</v>
      </c>
      <c r="E467" s="69">
        <v>88.59</v>
      </c>
      <c r="F467" s="75">
        <f>ROUND(D467*E467,2)</f>
        <v>0</v>
      </c>
      <c r="G467" s="28"/>
      <c r="H467" s="69">
        <f t="shared" si="240"/>
        <v>80.400000000000006</v>
      </c>
      <c r="I467" s="69">
        <f t="shared" si="240"/>
        <v>8.19</v>
      </c>
      <c r="J467" s="69">
        <f>H467+I467</f>
        <v>88.59</v>
      </c>
      <c r="K467" s="69">
        <v>0</v>
      </c>
      <c r="L467" s="75">
        <f>SUM(J467:K467)</f>
        <v>88.59</v>
      </c>
      <c r="N467" s="74">
        <v>80.400000000000006</v>
      </c>
      <c r="O467" s="74">
        <v>8.19</v>
      </c>
      <c r="P467" s="69">
        <f>SUM(N467:O467)</f>
        <v>88.59</v>
      </c>
      <c r="Q467" s="63"/>
      <c r="R467" s="69">
        <f t="shared" si="241"/>
        <v>80.400000000000006</v>
      </c>
      <c r="S467" s="69">
        <f t="shared" si="241"/>
        <v>8.19</v>
      </c>
      <c r="T467" s="69">
        <f>R467+S467</f>
        <v>88.59</v>
      </c>
      <c r="U467" s="69">
        <f>ROUND(Z467*$H$2,2)/100</f>
        <v>0</v>
      </c>
      <c r="V467" s="77">
        <f>SUM(T467:U467)</f>
        <v>88.59</v>
      </c>
      <c r="X467" s="74">
        <v>80.400000000000006</v>
      </c>
      <c r="Y467" s="74">
        <v>8.19</v>
      </c>
      <c r="Z467" s="69">
        <v>88.59</v>
      </c>
      <c r="AA467" s="78"/>
      <c r="AB467" s="79">
        <f t="shared" si="239"/>
        <v>0</v>
      </c>
    </row>
    <row r="468" spans="1:28" ht="22.5" x14ac:dyDescent="0.25">
      <c r="A468" s="71" t="s">
        <v>9223</v>
      </c>
      <c r="B468" s="72" t="s">
        <v>14202</v>
      </c>
      <c r="C468" s="73" t="s">
        <v>8740</v>
      </c>
      <c r="D468" s="74">
        <v>0</v>
      </c>
      <c r="E468" s="69">
        <v>100.00999999999999</v>
      </c>
      <c r="F468" s="75">
        <f>ROUND(D468*E468,2)</f>
        <v>0</v>
      </c>
      <c r="G468" s="28"/>
      <c r="H468" s="69">
        <f t="shared" si="240"/>
        <v>91.82</v>
      </c>
      <c r="I468" s="69">
        <f t="shared" si="240"/>
        <v>8.19</v>
      </c>
      <c r="J468" s="69">
        <f>H468+I468</f>
        <v>100.00999999999999</v>
      </c>
      <c r="K468" s="69">
        <v>0</v>
      </c>
      <c r="L468" s="75">
        <f>SUM(J468:K468)</f>
        <v>100.00999999999999</v>
      </c>
      <c r="N468" s="74">
        <v>91.82</v>
      </c>
      <c r="O468" s="74">
        <v>8.19</v>
      </c>
      <c r="P468" s="69">
        <f>SUM(N468:O468)</f>
        <v>100.00999999999999</v>
      </c>
      <c r="Q468" s="63"/>
      <c r="R468" s="69">
        <f t="shared" si="241"/>
        <v>91.82</v>
      </c>
      <c r="S468" s="69">
        <f t="shared" si="241"/>
        <v>8.19</v>
      </c>
      <c r="T468" s="69">
        <f>R468+S468</f>
        <v>100.00999999999999</v>
      </c>
      <c r="U468" s="69">
        <f>ROUND(Z468*$H$2,2)/100</f>
        <v>0</v>
      </c>
      <c r="V468" s="77">
        <f>SUM(T468:U468)</f>
        <v>100.00999999999999</v>
      </c>
      <c r="X468" s="74">
        <v>91.82</v>
      </c>
      <c r="Y468" s="74">
        <v>8.19</v>
      </c>
      <c r="Z468" s="69">
        <v>100.01</v>
      </c>
      <c r="AA468" s="78"/>
      <c r="AB468" s="79">
        <f t="shared" si="239"/>
        <v>0</v>
      </c>
    </row>
    <row r="469" spans="1:28" x14ac:dyDescent="0.25">
      <c r="A469" s="71" t="s">
        <v>9224</v>
      </c>
      <c r="B469" s="72" t="s">
        <v>14203</v>
      </c>
      <c r="C469" s="73" t="s">
        <v>8740</v>
      </c>
      <c r="D469" s="74">
        <v>0</v>
      </c>
      <c r="E469" s="69">
        <v>92.39</v>
      </c>
      <c r="F469" s="75">
        <f>ROUND(D469*E469,2)</f>
        <v>0</v>
      </c>
      <c r="G469" s="28"/>
      <c r="H469" s="69">
        <f t="shared" si="240"/>
        <v>84.2</v>
      </c>
      <c r="I469" s="69">
        <f t="shared" si="240"/>
        <v>8.19</v>
      </c>
      <c r="J469" s="69">
        <f>H469+I469</f>
        <v>92.39</v>
      </c>
      <c r="K469" s="69">
        <v>0</v>
      </c>
      <c r="L469" s="75">
        <f>SUM(J469:K469)</f>
        <v>92.39</v>
      </c>
      <c r="N469" s="74">
        <v>84.2</v>
      </c>
      <c r="O469" s="74">
        <v>8.19</v>
      </c>
      <c r="P469" s="69">
        <f>SUM(N469:O469)</f>
        <v>92.39</v>
      </c>
      <c r="Q469" s="63"/>
      <c r="R469" s="69">
        <f t="shared" si="241"/>
        <v>84.2</v>
      </c>
      <c r="S469" s="69">
        <f t="shared" si="241"/>
        <v>8.19</v>
      </c>
      <c r="T469" s="69">
        <f>R469+S469</f>
        <v>92.39</v>
      </c>
      <c r="U469" s="69">
        <f>ROUND(Z469*$H$2,2)/100</f>
        <v>0</v>
      </c>
      <c r="V469" s="77">
        <f>SUM(T469:U469)</f>
        <v>92.39</v>
      </c>
      <c r="X469" s="74">
        <v>84.2</v>
      </c>
      <c r="Y469" s="74">
        <v>8.19</v>
      </c>
      <c r="Z469" s="69">
        <v>92.39</v>
      </c>
      <c r="AA469" s="78"/>
      <c r="AB469" s="79">
        <f t="shared" si="239"/>
        <v>0</v>
      </c>
    </row>
    <row r="470" spans="1:28" ht="22.5" x14ac:dyDescent="0.25">
      <c r="A470" s="65" t="s">
        <v>9225</v>
      </c>
      <c r="B470" s="66" t="s">
        <v>14204</v>
      </c>
      <c r="C470" s="67"/>
      <c r="D470" s="68"/>
      <c r="E470" s="69"/>
      <c r="F470" s="70"/>
      <c r="H470" s="69"/>
      <c r="I470" s="69"/>
      <c r="J470" s="69"/>
      <c r="K470" s="69"/>
      <c r="L470" s="75"/>
      <c r="N470" s="69"/>
      <c r="O470" s="69"/>
      <c r="P470" s="69"/>
      <c r="Q470" s="63"/>
      <c r="R470" s="69"/>
      <c r="S470" s="69"/>
      <c r="T470" s="69"/>
      <c r="U470" s="69"/>
      <c r="V470" s="77"/>
      <c r="X470" s="69"/>
      <c r="Y470" s="69"/>
      <c r="Z470" s="69"/>
      <c r="AA470" s="78"/>
      <c r="AB470" s="79">
        <f t="shared" si="239"/>
        <v>0</v>
      </c>
    </row>
    <row r="471" spans="1:28" ht="22.5" x14ac:dyDescent="0.25">
      <c r="A471" s="71" t="s">
        <v>9226</v>
      </c>
      <c r="B471" s="72" t="s">
        <v>14205</v>
      </c>
      <c r="C471" s="73" t="s">
        <v>8740</v>
      </c>
      <c r="D471" s="74">
        <v>0</v>
      </c>
      <c r="E471" s="69">
        <v>12.05</v>
      </c>
      <c r="F471" s="75">
        <f t="shared" ref="F471:F476" si="242">ROUND(D471*E471,2)</f>
        <v>0</v>
      </c>
      <c r="G471" s="76"/>
      <c r="H471" s="69">
        <f t="shared" ref="H471:I476" si="243">ROUND(N471+(N471*$H$2/100),2)</f>
        <v>12.05</v>
      </c>
      <c r="I471" s="69">
        <f t="shared" si="243"/>
        <v>0</v>
      </c>
      <c r="J471" s="69">
        <f t="shared" ref="J471:J476" si="244">H471+I471</f>
        <v>12.05</v>
      </c>
      <c r="K471" s="69">
        <v>0</v>
      </c>
      <c r="L471" s="75">
        <f t="shared" ref="L471:L476" si="245">SUM(J471:K471)</f>
        <v>12.05</v>
      </c>
      <c r="N471" s="69">
        <v>12.05</v>
      </c>
      <c r="O471" s="69">
        <v>0</v>
      </c>
      <c r="P471" s="69">
        <f t="shared" ref="P471:P476" si="246">SUM(N471:O471)</f>
        <v>12.05</v>
      </c>
      <c r="Q471" s="63"/>
      <c r="R471" s="69">
        <f t="shared" ref="R471:S476" si="247">X471</f>
        <v>12.05</v>
      </c>
      <c r="S471" s="69">
        <f t="shared" si="247"/>
        <v>0</v>
      </c>
      <c r="T471" s="69">
        <f t="shared" ref="T471:T476" si="248">R471+S471</f>
        <v>12.05</v>
      </c>
      <c r="U471" s="69">
        <f t="shared" ref="U471:U476" si="249">ROUND(Z471*$H$2,2)/100</f>
        <v>0</v>
      </c>
      <c r="V471" s="77">
        <f t="shared" ref="V471:V476" si="250">SUM(T471:U471)</f>
        <v>12.05</v>
      </c>
      <c r="X471" s="69">
        <v>12.05</v>
      </c>
      <c r="Y471" s="69">
        <v>0</v>
      </c>
      <c r="Z471" s="69">
        <v>12.05</v>
      </c>
      <c r="AA471" s="78"/>
      <c r="AB471" s="79">
        <f t="shared" si="239"/>
        <v>0</v>
      </c>
    </row>
    <row r="472" spans="1:28" ht="22.5" x14ac:dyDescent="0.25">
      <c r="A472" s="71" t="s">
        <v>9227</v>
      </c>
      <c r="B472" s="72" t="s">
        <v>14206</v>
      </c>
      <c r="C472" s="73" t="s">
        <v>8740</v>
      </c>
      <c r="D472" s="74">
        <v>0</v>
      </c>
      <c r="E472" s="69">
        <v>22.59</v>
      </c>
      <c r="F472" s="75">
        <f t="shared" si="242"/>
        <v>0</v>
      </c>
      <c r="G472" s="76"/>
      <c r="H472" s="69">
        <f t="shared" si="243"/>
        <v>22.59</v>
      </c>
      <c r="I472" s="69">
        <f t="shared" si="243"/>
        <v>0</v>
      </c>
      <c r="J472" s="69">
        <f t="shared" si="244"/>
        <v>22.59</v>
      </c>
      <c r="K472" s="69">
        <v>0</v>
      </c>
      <c r="L472" s="75">
        <f t="shared" si="245"/>
        <v>22.59</v>
      </c>
      <c r="N472" s="69">
        <v>22.59</v>
      </c>
      <c r="O472" s="69">
        <v>0</v>
      </c>
      <c r="P472" s="69">
        <f t="shared" si="246"/>
        <v>22.59</v>
      </c>
      <c r="Q472" s="63"/>
      <c r="R472" s="69">
        <f t="shared" si="247"/>
        <v>22.59</v>
      </c>
      <c r="S472" s="69">
        <f t="shared" si="247"/>
        <v>0</v>
      </c>
      <c r="T472" s="69">
        <f t="shared" si="248"/>
        <v>22.59</v>
      </c>
      <c r="U472" s="69">
        <f t="shared" si="249"/>
        <v>0</v>
      </c>
      <c r="V472" s="77">
        <f t="shared" si="250"/>
        <v>22.59</v>
      </c>
      <c r="X472" s="69">
        <v>22.59</v>
      </c>
      <c r="Y472" s="69">
        <v>0</v>
      </c>
      <c r="Z472" s="69">
        <v>22.59</v>
      </c>
      <c r="AA472" s="78"/>
      <c r="AB472" s="79">
        <f t="shared" si="239"/>
        <v>0</v>
      </c>
    </row>
    <row r="473" spans="1:28" ht="22.5" x14ac:dyDescent="0.25">
      <c r="A473" s="71" t="s">
        <v>9228</v>
      </c>
      <c r="B473" s="72" t="s">
        <v>14207</v>
      </c>
      <c r="C473" s="73" t="s">
        <v>8740</v>
      </c>
      <c r="D473" s="74">
        <v>0</v>
      </c>
      <c r="E473" s="69">
        <v>28.05</v>
      </c>
      <c r="F473" s="75">
        <f t="shared" si="242"/>
        <v>0</v>
      </c>
      <c r="G473" s="76"/>
      <c r="H473" s="69">
        <f t="shared" si="243"/>
        <v>28.05</v>
      </c>
      <c r="I473" s="69">
        <f t="shared" si="243"/>
        <v>0</v>
      </c>
      <c r="J473" s="69">
        <f t="shared" si="244"/>
        <v>28.05</v>
      </c>
      <c r="K473" s="69">
        <v>0</v>
      </c>
      <c r="L473" s="75">
        <f t="shared" si="245"/>
        <v>28.05</v>
      </c>
      <c r="N473" s="69">
        <v>28.05</v>
      </c>
      <c r="O473" s="69">
        <v>0</v>
      </c>
      <c r="P473" s="69">
        <f t="shared" si="246"/>
        <v>28.05</v>
      </c>
      <c r="Q473" s="63"/>
      <c r="R473" s="69">
        <f t="shared" si="247"/>
        <v>28.05</v>
      </c>
      <c r="S473" s="69">
        <f t="shared" si="247"/>
        <v>0</v>
      </c>
      <c r="T473" s="69">
        <f t="shared" si="248"/>
        <v>28.05</v>
      </c>
      <c r="U473" s="69">
        <f t="shared" si="249"/>
        <v>0</v>
      </c>
      <c r="V473" s="77">
        <f t="shared" si="250"/>
        <v>28.05</v>
      </c>
      <c r="X473" s="69">
        <v>28.05</v>
      </c>
      <c r="Y473" s="69">
        <v>0</v>
      </c>
      <c r="Z473" s="69">
        <v>28.05</v>
      </c>
      <c r="AA473" s="78"/>
      <c r="AB473" s="79">
        <f t="shared" si="239"/>
        <v>0</v>
      </c>
    </row>
    <row r="474" spans="1:28" x14ac:dyDescent="0.25">
      <c r="A474" s="71" t="s">
        <v>9229</v>
      </c>
      <c r="B474" s="72" t="s">
        <v>14208</v>
      </c>
      <c r="C474" s="73" t="s">
        <v>8740</v>
      </c>
      <c r="D474" s="74">
        <v>0</v>
      </c>
      <c r="E474" s="69">
        <v>31.9</v>
      </c>
      <c r="F474" s="75">
        <f t="shared" si="242"/>
        <v>0</v>
      </c>
      <c r="G474" s="76"/>
      <c r="H474" s="69">
        <f t="shared" si="243"/>
        <v>31.9</v>
      </c>
      <c r="I474" s="69">
        <f t="shared" si="243"/>
        <v>0</v>
      </c>
      <c r="J474" s="69">
        <f t="shared" si="244"/>
        <v>31.9</v>
      </c>
      <c r="K474" s="69">
        <v>0</v>
      </c>
      <c r="L474" s="75">
        <f t="shared" si="245"/>
        <v>31.9</v>
      </c>
      <c r="N474" s="69">
        <v>31.9</v>
      </c>
      <c r="O474" s="69">
        <v>0</v>
      </c>
      <c r="P474" s="69">
        <f t="shared" si="246"/>
        <v>31.9</v>
      </c>
      <c r="Q474" s="63"/>
      <c r="R474" s="69">
        <f t="shared" si="247"/>
        <v>31.9</v>
      </c>
      <c r="S474" s="69">
        <f t="shared" si="247"/>
        <v>0</v>
      </c>
      <c r="T474" s="69">
        <f t="shared" si="248"/>
        <v>31.9</v>
      </c>
      <c r="U474" s="69">
        <f t="shared" si="249"/>
        <v>0</v>
      </c>
      <c r="V474" s="77">
        <f t="shared" si="250"/>
        <v>31.9</v>
      </c>
      <c r="X474" s="69">
        <v>31.9</v>
      </c>
      <c r="Y474" s="69">
        <v>0</v>
      </c>
      <c r="Z474" s="69">
        <v>31.9</v>
      </c>
      <c r="AA474" s="78"/>
      <c r="AB474" s="79">
        <f t="shared" si="239"/>
        <v>0</v>
      </c>
    </row>
    <row r="475" spans="1:28" ht="22.5" x14ac:dyDescent="0.25">
      <c r="A475" s="71" t="s">
        <v>9230</v>
      </c>
      <c r="B475" s="72" t="s">
        <v>14209</v>
      </c>
      <c r="C475" s="73" t="s">
        <v>9231</v>
      </c>
      <c r="D475" s="74">
        <v>0</v>
      </c>
      <c r="E475" s="69">
        <v>1.6</v>
      </c>
      <c r="F475" s="75">
        <f t="shared" si="242"/>
        <v>0</v>
      </c>
      <c r="G475" s="76"/>
      <c r="H475" s="69">
        <f t="shared" si="243"/>
        <v>1.6</v>
      </c>
      <c r="I475" s="69">
        <f t="shared" si="243"/>
        <v>0</v>
      </c>
      <c r="J475" s="69">
        <f t="shared" si="244"/>
        <v>1.6</v>
      </c>
      <c r="K475" s="69">
        <v>0</v>
      </c>
      <c r="L475" s="75">
        <f t="shared" si="245"/>
        <v>1.6</v>
      </c>
      <c r="N475" s="69">
        <v>1.6</v>
      </c>
      <c r="O475" s="69">
        <v>0</v>
      </c>
      <c r="P475" s="69">
        <f t="shared" si="246"/>
        <v>1.6</v>
      </c>
      <c r="Q475" s="63"/>
      <c r="R475" s="69">
        <f t="shared" si="247"/>
        <v>1.6</v>
      </c>
      <c r="S475" s="69">
        <f t="shared" si="247"/>
        <v>0</v>
      </c>
      <c r="T475" s="69">
        <f t="shared" si="248"/>
        <v>1.6</v>
      </c>
      <c r="U475" s="69">
        <f t="shared" si="249"/>
        <v>0</v>
      </c>
      <c r="V475" s="77">
        <f t="shared" si="250"/>
        <v>1.6</v>
      </c>
      <c r="X475" s="69">
        <v>1.6</v>
      </c>
      <c r="Y475" s="69">
        <v>0</v>
      </c>
      <c r="Z475" s="69">
        <v>1.6</v>
      </c>
      <c r="AA475" s="78"/>
      <c r="AB475" s="79">
        <f t="shared" si="239"/>
        <v>0</v>
      </c>
    </row>
    <row r="476" spans="1:28" x14ac:dyDescent="0.25">
      <c r="A476" s="71" t="s">
        <v>9232</v>
      </c>
      <c r="B476" s="72" t="s">
        <v>14210</v>
      </c>
      <c r="C476" s="73" t="s">
        <v>8740</v>
      </c>
      <c r="D476" s="74">
        <v>0</v>
      </c>
      <c r="E476" s="69">
        <v>9.9600000000000009</v>
      </c>
      <c r="F476" s="75">
        <f t="shared" si="242"/>
        <v>0</v>
      </c>
      <c r="G476" s="76"/>
      <c r="H476" s="69">
        <f t="shared" si="243"/>
        <v>9.9600000000000009</v>
      </c>
      <c r="I476" s="69">
        <f t="shared" si="243"/>
        <v>0</v>
      </c>
      <c r="J476" s="69">
        <f t="shared" si="244"/>
        <v>9.9600000000000009</v>
      </c>
      <c r="K476" s="69">
        <v>0</v>
      </c>
      <c r="L476" s="75">
        <f t="shared" si="245"/>
        <v>9.9600000000000009</v>
      </c>
      <c r="N476" s="69">
        <v>9.9600000000000009</v>
      </c>
      <c r="O476" s="69">
        <v>0</v>
      </c>
      <c r="P476" s="69">
        <f t="shared" si="246"/>
        <v>9.9600000000000009</v>
      </c>
      <c r="Q476" s="63"/>
      <c r="R476" s="69">
        <f t="shared" si="247"/>
        <v>9.9600000000000009</v>
      </c>
      <c r="S476" s="69">
        <f t="shared" si="247"/>
        <v>0</v>
      </c>
      <c r="T476" s="69">
        <f t="shared" si="248"/>
        <v>9.9600000000000009</v>
      </c>
      <c r="U476" s="69">
        <f t="shared" si="249"/>
        <v>0</v>
      </c>
      <c r="V476" s="77">
        <f t="shared" si="250"/>
        <v>9.9600000000000009</v>
      </c>
      <c r="X476" s="69">
        <v>9.9600000000000009</v>
      </c>
      <c r="Y476" s="69">
        <v>0</v>
      </c>
      <c r="Z476" s="69">
        <v>9.9600000000000009</v>
      </c>
      <c r="AA476" s="78"/>
      <c r="AB476" s="79">
        <f t="shared" si="239"/>
        <v>0</v>
      </c>
    </row>
    <row r="477" spans="1:28" x14ac:dyDescent="0.25">
      <c r="A477" s="65" t="s">
        <v>9233</v>
      </c>
      <c r="B477" s="66" t="s">
        <v>14211</v>
      </c>
      <c r="C477" s="73"/>
      <c r="D477" s="74"/>
      <c r="E477" s="69"/>
      <c r="F477" s="75"/>
      <c r="G477" s="76"/>
      <c r="H477" s="69"/>
      <c r="I477" s="69"/>
      <c r="J477" s="69"/>
      <c r="K477" s="69"/>
      <c r="L477" s="75"/>
      <c r="N477" s="69"/>
      <c r="O477" s="69"/>
      <c r="P477" s="69"/>
      <c r="Q477" s="63"/>
      <c r="R477" s="69"/>
      <c r="S477" s="69"/>
      <c r="T477" s="69"/>
      <c r="U477" s="69"/>
      <c r="V477" s="77"/>
      <c r="X477" s="69"/>
      <c r="Y477" s="69"/>
      <c r="Z477" s="69"/>
      <c r="AA477" s="78"/>
      <c r="AB477" s="79">
        <f t="shared" si="239"/>
        <v>0</v>
      </c>
    </row>
    <row r="478" spans="1:28" ht="22.5" x14ac:dyDescent="0.25">
      <c r="A478" s="71" t="s">
        <v>9234</v>
      </c>
      <c r="B478" s="72" t="s">
        <v>14212</v>
      </c>
      <c r="C478" s="73" t="s">
        <v>9235</v>
      </c>
      <c r="D478" s="74">
        <v>0</v>
      </c>
      <c r="E478" s="69">
        <v>29.85</v>
      </c>
      <c r="F478" s="75">
        <f>ROUND(D478*E478,2)</f>
        <v>0</v>
      </c>
      <c r="G478" s="76"/>
      <c r="H478" s="69">
        <f t="shared" ref="H478:I480" si="251">ROUND(N478+(N478*$H$2/100),2)</f>
        <v>29.85</v>
      </c>
      <c r="I478" s="69">
        <f t="shared" si="251"/>
        <v>0</v>
      </c>
      <c r="J478" s="69">
        <f>H478+I478</f>
        <v>29.85</v>
      </c>
      <c r="K478" s="69">
        <v>0</v>
      </c>
      <c r="L478" s="75">
        <f>SUM(J478:K478)</f>
        <v>29.85</v>
      </c>
      <c r="N478" s="69">
        <v>29.85</v>
      </c>
      <c r="O478" s="69">
        <v>0</v>
      </c>
      <c r="P478" s="69">
        <f>SUM(N478:O478)</f>
        <v>29.85</v>
      </c>
      <c r="Q478" s="63"/>
      <c r="R478" s="69">
        <f t="shared" ref="R478:S480" si="252">X478</f>
        <v>29.85</v>
      </c>
      <c r="S478" s="69">
        <f t="shared" si="252"/>
        <v>0</v>
      </c>
      <c r="T478" s="69">
        <f>R478+S478</f>
        <v>29.85</v>
      </c>
      <c r="U478" s="69">
        <f>ROUND(Z478*$H$2,2)/100</f>
        <v>0</v>
      </c>
      <c r="V478" s="77">
        <f>SUM(T478:U478)</f>
        <v>29.85</v>
      </c>
      <c r="X478" s="69">
        <v>29.85</v>
      </c>
      <c r="Y478" s="69">
        <v>0</v>
      </c>
      <c r="Z478" s="69">
        <v>29.85</v>
      </c>
      <c r="AA478" s="78"/>
      <c r="AB478" s="79">
        <f t="shared" si="239"/>
        <v>0</v>
      </c>
    </row>
    <row r="479" spans="1:28" ht="22.5" x14ac:dyDescent="0.25">
      <c r="A479" s="71" t="s">
        <v>9236</v>
      </c>
      <c r="B479" s="72" t="s">
        <v>14213</v>
      </c>
      <c r="C479" s="73" t="s">
        <v>8740</v>
      </c>
      <c r="D479" s="74">
        <v>0</v>
      </c>
      <c r="E479" s="69">
        <v>22.87</v>
      </c>
      <c r="F479" s="75">
        <f>ROUND(D479*E479,2)</f>
        <v>0</v>
      </c>
      <c r="G479" s="76"/>
      <c r="H479" s="69">
        <f t="shared" si="251"/>
        <v>22.87</v>
      </c>
      <c r="I479" s="69">
        <f t="shared" si="251"/>
        <v>0</v>
      </c>
      <c r="J479" s="69">
        <f>H479+I479</f>
        <v>22.87</v>
      </c>
      <c r="K479" s="69">
        <v>0</v>
      </c>
      <c r="L479" s="75">
        <f>SUM(J479:K479)</f>
        <v>22.87</v>
      </c>
      <c r="N479" s="69">
        <v>22.87</v>
      </c>
      <c r="O479" s="69">
        <v>0</v>
      </c>
      <c r="P479" s="69">
        <f>SUM(N479:O479)</f>
        <v>22.87</v>
      </c>
      <c r="Q479" s="63"/>
      <c r="R479" s="69">
        <f t="shared" si="252"/>
        <v>22.87</v>
      </c>
      <c r="S479" s="69">
        <f t="shared" si="252"/>
        <v>0</v>
      </c>
      <c r="T479" s="69">
        <f>R479+S479</f>
        <v>22.87</v>
      </c>
      <c r="U479" s="69">
        <f>ROUND(Z479*$H$2,2)/100</f>
        <v>0</v>
      </c>
      <c r="V479" s="77">
        <f>SUM(T479:U479)</f>
        <v>22.87</v>
      </c>
      <c r="X479" s="69">
        <v>22.87</v>
      </c>
      <c r="Y479" s="69">
        <v>0</v>
      </c>
      <c r="Z479" s="69">
        <v>22.87</v>
      </c>
      <c r="AA479" s="78"/>
      <c r="AB479" s="79">
        <f t="shared" si="239"/>
        <v>0</v>
      </c>
    </row>
    <row r="480" spans="1:28" x14ac:dyDescent="0.25">
      <c r="A480" s="71" t="s">
        <v>9237</v>
      </c>
      <c r="B480" s="72" t="s">
        <v>14214</v>
      </c>
      <c r="C480" s="73" t="s">
        <v>9235</v>
      </c>
      <c r="D480" s="74">
        <v>0</v>
      </c>
      <c r="E480" s="69">
        <v>766.67</v>
      </c>
      <c r="F480" s="75">
        <v>31</v>
      </c>
      <c r="G480" s="76"/>
      <c r="H480" s="69">
        <f t="shared" si="251"/>
        <v>766.67</v>
      </c>
      <c r="I480" s="69">
        <f t="shared" si="251"/>
        <v>0</v>
      </c>
      <c r="J480" s="69">
        <f>H480+I480</f>
        <v>766.67</v>
      </c>
      <c r="K480" s="69">
        <v>0</v>
      </c>
      <c r="L480" s="75">
        <f>SUM(J480:K480)</f>
        <v>766.67</v>
      </c>
      <c r="N480" s="69">
        <v>766.67</v>
      </c>
      <c r="O480" s="69">
        <v>0</v>
      </c>
      <c r="P480" s="69">
        <f>SUM(N480:O480)</f>
        <v>766.67</v>
      </c>
      <c r="Q480" s="63"/>
      <c r="R480" s="69">
        <f t="shared" si="252"/>
        <v>766.67</v>
      </c>
      <c r="S480" s="69">
        <f t="shared" si="252"/>
        <v>0</v>
      </c>
      <c r="T480" s="69">
        <f>R480+S480</f>
        <v>766.67</v>
      </c>
      <c r="U480" s="69">
        <f>ROUND(Z480*$H$2,2)/100</f>
        <v>0</v>
      </c>
      <c r="V480" s="77">
        <f>SUM(T480:U480)</f>
        <v>766.67</v>
      </c>
      <c r="X480" s="69">
        <v>766.67</v>
      </c>
      <c r="Y480" s="69">
        <v>0</v>
      </c>
      <c r="Z480" s="69">
        <v>766.67</v>
      </c>
      <c r="AA480" s="78"/>
      <c r="AB480" s="79">
        <f t="shared" si="239"/>
        <v>0</v>
      </c>
    </row>
    <row r="481" spans="1:28" x14ac:dyDescent="0.25">
      <c r="A481" s="65" t="s">
        <v>9238</v>
      </c>
      <c r="B481" s="66" t="s">
        <v>14215</v>
      </c>
      <c r="C481" s="67"/>
      <c r="D481" s="68"/>
      <c r="E481" s="69"/>
      <c r="F481" s="70"/>
      <c r="H481" s="69"/>
      <c r="I481" s="69"/>
      <c r="J481" s="69"/>
      <c r="K481" s="69"/>
      <c r="L481" s="75"/>
      <c r="N481" s="69"/>
      <c r="O481" s="69"/>
      <c r="P481" s="69"/>
      <c r="Q481" s="63"/>
      <c r="R481" s="69"/>
      <c r="S481" s="69"/>
      <c r="T481" s="69"/>
      <c r="U481" s="69"/>
      <c r="V481" s="77"/>
      <c r="X481" s="69"/>
      <c r="Y481" s="69"/>
      <c r="Z481" s="69"/>
      <c r="AA481" s="78"/>
      <c r="AB481" s="79">
        <f t="shared" si="239"/>
        <v>0</v>
      </c>
    </row>
    <row r="482" spans="1:28" ht="22.5" x14ac:dyDescent="0.25">
      <c r="A482" s="71" t="s">
        <v>9239</v>
      </c>
      <c r="B482" s="72" t="s">
        <v>14216</v>
      </c>
      <c r="C482" s="73" t="s">
        <v>8740</v>
      </c>
      <c r="D482" s="74">
        <v>0</v>
      </c>
      <c r="E482" s="69">
        <v>3.37</v>
      </c>
      <c r="F482" s="75">
        <f t="shared" ref="F482:F496" si="253">ROUND(D482*E482,2)</f>
        <v>0</v>
      </c>
      <c r="G482" s="33"/>
      <c r="H482" s="69">
        <f t="shared" ref="H482:I496" si="254">ROUND(N482+(N482*$H$2/100),2)</f>
        <v>3.37</v>
      </c>
      <c r="I482" s="69">
        <f t="shared" si="254"/>
        <v>0</v>
      </c>
      <c r="J482" s="69">
        <f t="shared" ref="J482:J496" si="255">H482+I482</f>
        <v>3.37</v>
      </c>
      <c r="K482" s="69">
        <v>0</v>
      </c>
      <c r="L482" s="75">
        <f t="shared" ref="L482:L496" si="256">SUM(J482:K482)</f>
        <v>3.37</v>
      </c>
      <c r="N482" s="69">
        <v>3.37</v>
      </c>
      <c r="O482" s="69">
        <v>0</v>
      </c>
      <c r="P482" s="69">
        <f t="shared" ref="P482:P496" si="257">SUM(N482:O482)</f>
        <v>3.37</v>
      </c>
      <c r="Q482" s="63"/>
      <c r="R482" s="69">
        <f t="shared" ref="R482:S496" si="258">X482</f>
        <v>3.37</v>
      </c>
      <c r="S482" s="69">
        <f t="shared" si="258"/>
        <v>0</v>
      </c>
      <c r="T482" s="69">
        <f t="shared" ref="T482:T496" si="259">R482+S482</f>
        <v>3.37</v>
      </c>
      <c r="U482" s="69">
        <f t="shared" ref="U482:U496" si="260">ROUND(Z482*$H$2,2)/100</f>
        <v>0</v>
      </c>
      <c r="V482" s="77">
        <f t="shared" ref="V482:V496" si="261">SUM(T482:U482)</f>
        <v>3.37</v>
      </c>
      <c r="X482" s="69">
        <v>3.37</v>
      </c>
      <c r="Y482" s="69">
        <v>0</v>
      </c>
      <c r="Z482" s="69">
        <v>3.37</v>
      </c>
      <c r="AA482" s="78"/>
      <c r="AB482" s="79">
        <f t="shared" si="239"/>
        <v>0</v>
      </c>
    </row>
    <row r="483" spans="1:28" s="33" customFormat="1" ht="22.5" x14ac:dyDescent="0.25">
      <c r="A483" s="71" t="s">
        <v>9240</v>
      </c>
      <c r="B483" s="72" t="s">
        <v>14217</v>
      </c>
      <c r="C483" s="73" t="s">
        <v>8740</v>
      </c>
      <c r="D483" s="74">
        <v>0</v>
      </c>
      <c r="E483" s="69">
        <v>4.82</v>
      </c>
      <c r="F483" s="75">
        <f t="shared" si="253"/>
        <v>0</v>
      </c>
      <c r="G483" s="76"/>
      <c r="H483" s="69">
        <f t="shared" si="254"/>
        <v>4.82</v>
      </c>
      <c r="I483" s="69">
        <f t="shared" si="254"/>
        <v>0</v>
      </c>
      <c r="J483" s="69">
        <f t="shared" si="255"/>
        <v>4.82</v>
      </c>
      <c r="K483" s="69">
        <v>0</v>
      </c>
      <c r="L483" s="75">
        <f t="shared" si="256"/>
        <v>4.82</v>
      </c>
      <c r="N483" s="69">
        <v>4.82</v>
      </c>
      <c r="O483" s="69">
        <v>0</v>
      </c>
      <c r="P483" s="69">
        <f t="shared" si="257"/>
        <v>4.82</v>
      </c>
      <c r="Q483" s="63"/>
      <c r="R483" s="69">
        <f t="shared" si="258"/>
        <v>4.82</v>
      </c>
      <c r="S483" s="69">
        <f t="shared" si="258"/>
        <v>0</v>
      </c>
      <c r="T483" s="69">
        <f t="shared" si="259"/>
        <v>4.82</v>
      </c>
      <c r="U483" s="69">
        <f t="shared" si="260"/>
        <v>0</v>
      </c>
      <c r="V483" s="77">
        <f t="shared" si="261"/>
        <v>4.82</v>
      </c>
      <c r="X483" s="69">
        <v>4.82</v>
      </c>
      <c r="Y483" s="69">
        <v>0</v>
      </c>
      <c r="Z483" s="69">
        <v>4.82</v>
      </c>
      <c r="AA483" s="78"/>
      <c r="AB483" s="79">
        <f t="shared" si="239"/>
        <v>0</v>
      </c>
    </row>
    <row r="484" spans="1:28" ht="22.5" x14ac:dyDescent="0.25">
      <c r="A484" s="71" t="s">
        <v>9241</v>
      </c>
      <c r="B484" s="72" t="s">
        <v>14218</v>
      </c>
      <c r="C484" s="73" t="s">
        <v>8740</v>
      </c>
      <c r="D484" s="74">
        <v>0</v>
      </c>
      <c r="E484" s="69">
        <v>7.2</v>
      </c>
      <c r="F484" s="75">
        <f t="shared" si="253"/>
        <v>0</v>
      </c>
      <c r="G484" s="76"/>
      <c r="H484" s="69">
        <f t="shared" si="254"/>
        <v>7.2</v>
      </c>
      <c r="I484" s="69">
        <f t="shared" si="254"/>
        <v>0</v>
      </c>
      <c r="J484" s="69">
        <f t="shared" si="255"/>
        <v>7.2</v>
      </c>
      <c r="K484" s="69">
        <v>0</v>
      </c>
      <c r="L484" s="75">
        <f t="shared" si="256"/>
        <v>7.2</v>
      </c>
      <c r="N484" s="69">
        <v>7.2</v>
      </c>
      <c r="O484" s="69">
        <v>0</v>
      </c>
      <c r="P484" s="69">
        <f t="shared" si="257"/>
        <v>7.2</v>
      </c>
      <c r="Q484" s="63"/>
      <c r="R484" s="69">
        <f t="shared" si="258"/>
        <v>7.2</v>
      </c>
      <c r="S484" s="69">
        <f t="shared" si="258"/>
        <v>0</v>
      </c>
      <c r="T484" s="69">
        <f t="shared" si="259"/>
        <v>7.2</v>
      </c>
      <c r="U484" s="69">
        <f t="shared" si="260"/>
        <v>0</v>
      </c>
      <c r="V484" s="77">
        <f t="shared" si="261"/>
        <v>7.2</v>
      </c>
      <c r="X484" s="69">
        <v>7.2</v>
      </c>
      <c r="Y484" s="69">
        <v>0</v>
      </c>
      <c r="Z484" s="69">
        <v>7.2</v>
      </c>
      <c r="AA484" s="78"/>
      <c r="AB484" s="79">
        <f t="shared" si="239"/>
        <v>0</v>
      </c>
    </row>
    <row r="485" spans="1:28" ht="22.5" x14ac:dyDescent="0.25">
      <c r="A485" s="71" t="s">
        <v>9242</v>
      </c>
      <c r="B485" s="72" t="s">
        <v>14219</v>
      </c>
      <c r="C485" s="73" t="s">
        <v>8740</v>
      </c>
      <c r="D485" s="74">
        <v>0</v>
      </c>
      <c r="E485" s="69">
        <v>7.96</v>
      </c>
      <c r="F485" s="75">
        <f t="shared" si="253"/>
        <v>0</v>
      </c>
      <c r="G485" s="76"/>
      <c r="H485" s="69">
        <f t="shared" si="254"/>
        <v>7.96</v>
      </c>
      <c r="I485" s="69">
        <f t="shared" si="254"/>
        <v>0</v>
      </c>
      <c r="J485" s="69">
        <f t="shared" si="255"/>
        <v>7.96</v>
      </c>
      <c r="K485" s="69">
        <v>0</v>
      </c>
      <c r="L485" s="75">
        <f t="shared" si="256"/>
        <v>7.96</v>
      </c>
      <c r="N485" s="69">
        <v>7.96</v>
      </c>
      <c r="O485" s="69">
        <v>0</v>
      </c>
      <c r="P485" s="69">
        <f t="shared" si="257"/>
        <v>7.96</v>
      </c>
      <c r="Q485" s="63"/>
      <c r="R485" s="69">
        <f t="shared" si="258"/>
        <v>7.95</v>
      </c>
      <c r="S485" s="69">
        <f t="shared" si="258"/>
        <v>0</v>
      </c>
      <c r="T485" s="69">
        <f t="shared" si="259"/>
        <v>7.95</v>
      </c>
      <c r="U485" s="69">
        <f t="shared" si="260"/>
        <v>0</v>
      </c>
      <c r="V485" s="77">
        <f t="shared" si="261"/>
        <v>7.95</v>
      </c>
      <c r="X485" s="69">
        <v>7.95</v>
      </c>
      <c r="Y485" s="69">
        <v>0</v>
      </c>
      <c r="Z485" s="69">
        <v>7.95</v>
      </c>
      <c r="AA485" s="78"/>
      <c r="AB485" s="79">
        <f t="shared" si="239"/>
        <v>9.9999999999997868E-3</v>
      </c>
    </row>
    <row r="486" spans="1:28" ht="22.5" x14ac:dyDescent="0.25">
      <c r="A486" s="71" t="s">
        <v>9243</v>
      </c>
      <c r="B486" s="72" t="s">
        <v>14220</v>
      </c>
      <c r="C486" s="73" t="s">
        <v>8740</v>
      </c>
      <c r="D486" s="74">
        <v>0</v>
      </c>
      <c r="E486" s="69">
        <v>10.63</v>
      </c>
      <c r="F486" s="75">
        <f t="shared" si="253"/>
        <v>0</v>
      </c>
      <c r="G486" s="76"/>
      <c r="H486" s="69">
        <f t="shared" si="254"/>
        <v>10.63</v>
      </c>
      <c r="I486" s="69">
        <f t="shared" si="254"/>
        <v>0</v>
      </c>
      <c r="J486" s="69">
        <f t="shared" si="255"/>
        <v>10.63</v>
      </c>
      <c r="K486" s="69">
        <v>0</v>
      </c>
      <c r="L486" s="75">
        <f t="shared" si="256"/>
        <v>10.63</v>
      </c>
      <c r="N486" s="69">
        <v>10.63</v>
      </c>
      <c r="O486" s="69">
        <v>0</v>
      </c>
      <c r="P486" s="69">
        <f t="shared" si="257"/>
        <v>10.63</v>
      </c>
      <c r="Q486" s="63"/>
      <c r="R486" s="69">
        <f t="shared" si="258"/>
        <v>10.63</v>
      </c>
      <c r="S486" s="69">
        <f t="shared" si="258"/>
        <v>0</v>
      </c>
      <c r="T486" s="69">
        <f t="shared" si="259"/>
        <v>10.63</v>
      </c>
      <c r="U486" s="69">
        <f t="shared" si="260"/>
        <v>0</v>
      </c>
      <c r="V486" s="77">
        <f t="shared" si="261"/>
        <v>10.63</v>
      </c>
      <c r="X486" s="69">
        <v>10.63</v>
      </c>
      <c r="Y486" s="69">
        <v>0</v>
      </c>
      <c r="Z486" s="69">
        <v>10.63</v>
      </c>
      <c r="AA486" s="78"/>
      <c r="AB486" s="79">
        <f t="shared" si="239"/>
        <v>0</v>
      </c>
    </row>
    <row r="487" spans="1:28" ht="22.5" x14ac:dyDescent="0.25">
      <c r="A487" s="71" t="s">
        <v>9244</v>
      </c>
      <c r="B487" s="72" t="s">
        <v>14221</v>
      </c>
      <c r="C487" s="73" t="s">
        <v>8740</v>
      </c>
      <c r="D487" s="74">
        <v>0</v>
      </c>
      <c r="E487" s="69">
        <v>15.93</v>
      </c>
      <c r="F487" s="75">
        <f t="shared" si="253"/>
        <v>0</v>
      </c>
      <c r="G487" s="76"/>
      <c r="H487" s="69">
        <f t="shared" si="254"/>
        <v>15.93</v>
      </c>
      <c r="I487" s="69">
        <f t="shared" si="254"/>
        <v>0</v>
      </c>
      <c r="J487" s="69">
        <f t="shared" si="255"/>
        <v>15.93</v>
      </c>
      <c r="K487" s="69">
        <v>0</v>
      </c>
      <c r="L487" s="75">
        <f t="shared" si="256"/>
        <v>15.93</v>
      </c>
      <c r="N487" s="69">
        <v>15.93</v>
      </c>
      <c r="O487" s="69">
        <v>0</v>
      </c>
      <c r="P487" s="69">
        <f t="shared" si="257"/>
        <v>15.93</v>
      </c>
      <c r="Q487" s="63"/>
      <c r="R487" s="69">
        <f t="shared" si="258"/>
        <v>15.93</v>
      </c>
      <c r="S487" s="69">
        <f t="shared" si="258"/>
        <v>0</v>
      </c>
      <c r="T487" s="69">
        <f t="shared" si="259"/>
        <v>15.93</v>
      </c>
      <c r="U487" s="69">
        <f t="shared" si="260"/>
        <v>0</v>
      </c>
      <c r="V487" s="77">
        <f t="shared" si="261"/>
        <v>15.93</v>
      </c>
      <c r="X487" s="69">
        <v>15.93</v>
      </c>
      <c r="Y487" s="69">
        <v>0</v>
      </c>
      <c r="Z487" s="69">
        <v>15.93</v>
      </c>
      <c r="AA487" s="78"/>
      <c r="AB487" s="79">
        <f t="shared" si="239"/>
        <v>0</v>
      </c>
    </row>
    <row r="488" spans="1:28" ht="22.5" x14ac:dyDescent="0.25">
      <c r="A488" s="71" t="s">
        <v>9245</v>
      </c>
      <c r="B488" s="72" t="s">
        <v>14222</v>
      </c>
      <c r="C488" s="73" t="s">
        <v>8740</v>
      </c>
      <c r="D488" s="74">
        <v>0</v>
      </c>
      <c r="E488" s="69">
        <v>21.23</v>
      </c>
      <c r="F488" s="75">
        <f t="shared" si="253"/>
        <v>0</v>
      </c>
      <c r="G488" s="76"/>
      <c r="H488" s="69">
        <f t="shared" si="254"/>
        <v>21.23</v>
      </c>
      <c r="I488" s="69">
        <f t="shared" si="254"/>
        <v>0</v>
      </c>
      <c r="J488" s="69">
        <f t="shared" si="255"/>
        <v>21.23</v>
      </c>
      <c r="K488" s="69">
        <v>0</v>
      </c>
      <c r="L488" s="75">
        <f t="shared" si="256"/>
        <v>21.23</v>
      </c>
      <c r="N488" s="69">
        <v>21.23</v>
      </c>
      <c r="O488" s="69">
        <v>0</v>
      </c>
      <c r="P488" s="69">
        <f t="shared" si="257"/>
        <v>21.23</v>
      </c>
      <c r="Q488" s="63"/>
      <c r="R488" s="69">
        <f t="shared" si="258"/>
        <v>21.22</v>
      </c>
      <c r="S488" s="69">
        <f t="shared" si="258"/>
        <v>0</v>
      </c>
      <c r="T488" s="69">
        <f t="shared" si="259"/>
        <v>21.22</v>
      </c>
      <c r="U488" s="69">
        <f t="shared" si="260"/>
        <v>0</v>
      </c>
      <c r="V488" s="77">
        <f t="shared" si="261"/>
        <v>21.22</v>
      </c>
      <c r="X488" s="69">
        <v>21.22</v>
      </c>
      <c r="Y488" s="69">
        <v>0</v>
      </c>
      <c r="Z488" s="69">
        <v>21.22</v>
      </c>
      <c r="AA488" s="78"/>
      <c r="AB488" s="79">
        <f t="shared" si="239"/>
        <v>1.0000000000001563E-2</v>
      </c>
    </row>
    <row r="489" spans="1:28" x14ac:dyDescent="0.25">
      <c r="A489" s="71" t="s">
        <v>9246</v>
      </c>
      <c r="B489" s="72" t="s">
        <v>14223</v>
      </c>
      <c r="C489" s="73" t="s">
        <v>9231</v>
      </c>
      <c r="D489" s="74">
        <v>0</v>
      </c>
      <c r="E489" s="69">
        <v>1.02</v>
      </c>
      <c r="F489" s="75">
        <f t="shared" si="253"/>
        <v>0</v>
      </c>
      <c r="G489" s="76"/>
      <c r="H489" s="69">
        <f t="shared" si="254"/>
        <v>1.02</v>
      </c>
      <c r="I489" s="69">
        <f t="shared" si="254"/>
        <v>0</v>
      </c>
      <c r="J489" s="69">
        <f t="shared" si="255"/>
        <v>1.02</v>
      </c>
      <c r="K489" s="69">
        <v>0</v>
      </c>
      <c r="L489" s="75">
        <f t="shared" si="256"/>
        <v>1.02</v>
      </c>
      <c r="N489" s="69">
        <v>1.02</v>
      </c>
      <c r="O489" s="69">
        <v>0</v>
      </c>
      <c r="P489" s="69">
        <f t="shared" si="257"/>
        <v>1.02</v>
      </c>
      <c r="Q489" s="63"/>
      <c r="R489" s="69">
        <f t="shared" si="258"/>
        <v>1.02</v>
      </c>
      <c r="S489" s="69">
        <f t="shared" si="258"/>
        <v>0</v>
      </c>
      <c r="T489" s="69">
        <f t="shared" si="259"/>
        <v>1.02</v>
      </c>
      <c r="U489" s="69">
        <f t="shared" si="260"/>
        <v>0</v>
      </c>
      <c r="V489" s="77">
        <f t="shared" si="261"/>
        <v>1.02</v>
      </c>
      <c r="X489" s="69">
        <v>1.02</v>
      </c>
      <c r="Y489" s="69">
        <v>0</v>
      </c>
      <c r="Z489" s="69">
        <v>1.02</v>
      </c>
      <c r="AA489" s="78"/>
      <c r="AB489" s="79">
        <f t="shared" si="239"/>
        <v>0</v>
      </c>
    </row>
    <row r="490" spans="1:28" ht="22.5" x14ac:dyDescent="0.25">
      <c r="A490" s="71" t="s">
        <v>9247</v>
      </c>
      <c r="B490" s="72" t="s">
        <v>14224</v>
      </c>
      <c r="C490" s="73" t="s">
        <v>8740</v>
      </c>
      <c r="D490" s="74">
        <v>0</v>
      </c>
      <c r="E490" s="69">
        <v>8.2899999999999991</v>
      </c>
      <c r="F490" s="75">
        <f t="shared" si="253"/>
        <v>0</v>
      </c>
      <c r="G490" s="76"/>
      <c r="H490" s="69">
        <f t="shared" si="254"/>
        <v>8.2899999999999991</v>
      </c>
      <c r="I490" s="69">
        <f t="shared" si="254"/>
        <v>0</v>
      </c>
      <c r="J490" s="69">
        <f t="shared" si="255"/>
        <v>8.2899999999999991</v>
      </c>
      <c r="K490" s="69">
        <v>0</v>
      </c>
      <c r="L490" s="75">
        <f t="shared" si="256"/>
        <v>8.2899999999999991</v>
      </c>
      <c r="N490" s="69">
        <v>8.2899999999999991</v>
      </c>
      <c r="O490" s="69">
        <v>0</v>
      </c>
      <c r="P490" s="69">
        <f t="shared" si="257"/>
        <v>8.2899999999999991</v>
      </c>
      <c r="Q490" s="63"/>
      <c r="R490" s="69">
        <f t="shared" si="258"/>
        <v>8.2899999999999991</v>
      </c>
      <c r="S490" s="69">
        <f t="shared" si="258"/>
        <v>0</v>
      </c>
      <c r="T490" s="69">
        <f t="shared" si="259"/>
        <v>8.2899999999999991</v>
      </c>
      <c r="U490" s="69">
        <f t="shared" si="260"/>
        <v>0</v>
      </c>
      <c r="V490" s="77">
        <f t="shared" si="261"/>
        <v>8.2899999999999991</v>
      </c>
      <c r="X490" s="69">
        <v>8.2899999999999991</v>
      </c>
      <c r="Y490" s="69">
        <v>0</v>
      </c>
      <c r="Z490" s="69">
        <v>8.2899999999999991</v>
      </c>
      <c r="AA490" s="78"/>
      <c r="AB490" s="79">
        <f t="shared" si="239"/>
        <v>0</v>
      </c>
    </row>
    <row r="491" spans="1:28" ht="22.5" x14ac:dyDescent="0.25">
      <c r="A491" s="71" t="s">
        <v>9248</v>
      </c>
      <c r="B491" s="72" t="s">
        <v>14225</v>
      </c>
      <c r="C491" s="73" t="s">
        <v>8740</v>
      </c>
      <c r="D491" s="74">
        <v>0</v>
      </c>
      <c r="E491" s="69">
        <v>11.44</v>
      </c>
      <c r="F491" s="75">
        <f t="shared" si="253"/>
        <v>0</v>
      </c>
      <c r="G491" s="76"/>
      <c r="H491" s="69">
        <f t="shared" si="254"/>
        <v>11.44</v>
      </c>
      <c r="I491" s="69">
        <f t="shared" si="254"/>
        <v>0</v>
      </c>
      <c r="J491" s="69">
        <f t="shared" si="255"/>
        <v>11.44</v>
      </c>
      <c r="K491" s="69">
        <v>0</v>
      </c>
      <c r="L491" s="75">
        <f t="shared" si="256"/>
        <v>11.44</v>
      </c>
      <c r="N491" s="69">
        <v>11.44</v>
      </c>
      <c r="O491" s="69">
        <v>0</v>
      </c>
      <c r="P491" s="69">
        <f t="shared" si="257"/>
        <v>11.44</v>
      </c>
      <c r="Q491" s="63"/>
      <c r="R491" s="69">
        <f t="shared" si="258"/>
        <v>11.44</v>
      </c>
      <c r="S491" s="69">
        <f t="shared" si="258"/>
        <v>0</v>
      </c>
      <c r="T491" s="69">
        <f t="shared" si="259"/>
        <v>11.44</v>
      </c>
      <c r="U491" s="69">
        <f t="shared" si="260"/>
        <v>0</v>
      </c>
      <c r="V491" s="77">
        <f t="shared" si="261"/>
        <v>11.44</v>
      </c>
      <c r="X491" s="69">
        <v>11.44</v>
      </c>
      <c r="Y491" s="69">
        <v>0</v>
      </c>
      <c r="Z491" s="69">
        <v>11.44</v>
      </c>
      <c r="AA491" s="78"/>
      <c r="AB491" s="79">
        <f t="shared" si="239"/>
        <v>0</v>
      </c>
    </row>
    <row r="492" spans="1:28" ht="22.5" x14ac:dyDescent="0.25">
      <c r="A492" s="71" t="s">
        <v>9249</v>
      </c>
      <c r="B492" s="72" t="s">
        <v>14226</v>
      </c>
      <c r="C492" s="73" t="s">
        <v>8740</v>
      </c>
      <c r="D492" s="74">
        <v>0</v>
      </c>
      <c r="E492" s="69">
        <v>11.94</v>
      </c>
      <c r="F492" s="75">
        <f t="shared" si="253"/>
        <v>0</v>
      </c>
      <c r="G492" s="76"/>
      <c r="H492" s="69">
        <f t="shared" si="254"/>
        <v>11.94</v>
      </c>
      <c r="I492" s="69">
        <f t="shared" si="254"/>
        <v>0</v>
      </c>
      <c r="J492" s="69">
        <f t="shared" si="255"/>
        <v>11.94</v>
      </c>
      <c r="K492" s="69">
        <v>0</v>
      </c>
      <c r="L492" s="75">
        <f t="shared" si="256"/>
        <v>11.94</v>
      </c>
      <c r="N492" s="69">
        <v>11.94</v>
      </c>
      <c r="O492" s="69">
        <v>0</v>
      </c>
      <c r="P492" s="69">
        <f t="shared" si="257"/>
        <v>11.94</v>
      </c>
      <c r="Q492" s="63"/>
      <c r="R492" s="69">
        <f t="shared" si="258"/>
        <v>11.94</v>
      </c>
      <c r="S492" s="69">
        <f t="shared" si="258"/>
        <v>0</v>
      </c>
      <c r="T492" s="69">
        <f t="shared" si="259"/>
        <v>11.94</v>
      </c>
      <c r="U492" s="69">
        <f t="shared" si="260"/>
        <v>0</v>
      </c>
      <c r="V492" s="77">
        <f t="shared" si="261"/>
        <v>11.94</v>
      </c>
      <c r="X492" s="69">
        <v>11.94</v>
      </c>
      <c r="Y492" s="69">
        <v>0</v>
      </c>
      <c r="Z492" s="69">
        <v>11.94</v>
      </c>
      <c r="AA492" s="78"/>
      <c r="AB492" s="79">
        <f t="shared" si="239"/>
        <v>0</v>
      </c>
    </row>
    <row r="493" spans="1:28" ht="22.5" x14ac:dyDescent="0.25">
      <c r="A493" s="71" t="s">
        <v>9250</v>
      </c>
      <c r="B493" s="72" t="s">
        <v>14227</v>
      </c>
      <c r="C493" s="73" t="s">
        <v>8740</v>
      </c>
      <c r="D493" s="74">
        <v>0</v>
      </c>
      <c r="E493" s="69">
        <v>15.26</v>
      </c>
      <c r="F493" s="75">
        <f t="shared" si="253"/>
        <v>0</v>
      </c>
      <c r="G493" s="76"/>
      <c r="H493" s="69">
        <f t="shared" si="254"/>
        <v>15.26</v>
      </c>
      <c r="I493" s="69">
        <f t="shared" si="254"/>
        <v>0</v>
      </c>
      <c r="J493" s="69">
        <f t="shared" si="255"/>
        <v>15.26</v>
      </c>
      <c r="K493" s="69">
        <v>0</v>
      </c>
      <c r="L493" s="75">
        <f t="shared" si="256"/>
        <v>15.26</v>
      </c>
      <c r="N493" s="69">
        <v>15.26</v>
      </c>
      <c r="O493" s="69">
        <v>0</v>
      </c>
      <c r="P493" s="69">
        <f t="shared" si="257"/>
        <v>15.26</v>
      </c>
      <c r="Q493" s="63"/>
      <c r="R493" s="69">
        <f t="shared" si="258"/>
        <v>15.26</v>
      </c>
      <c r="S493" s="69">
        <f t="shared" si="258"/>
        <v>0</v>
      </c>
      <c r="T493" s="69">
        <f t="shared" si="259"/>
        <v>15.26</v>
      </c>
      <c r="U493" s="69">
        <f t="shared" si="260"/>
        <v>0</v>
      </c>
      <c r="V493" s="77">
        <f t="shared" si="261"/>
        <v>15.26</v>
      </c>
      <c r="X493" s="69">
        <v>15.26</v>
      </c>
      <c r="Y493" s="69">
        <v>0</v>
      </c>
      <c r="Z493" s="69">
        <v>15.26</v>
      </c>
      <c r="AA493" s="78"/>
      <c r="AB493" s="79">
        <f t="shared" si="239"/>
        <v>0</v>
      </c>
    </row>
    <row r="494" spans="1:28" ht="22.5" x14ac:dyDescent="0.25">
      <c r="A494" s="71" t="s">
        <v>9251</v>
      </c>
      <c r="B494" s="72" t="s">
        <v>14228</v>
      </c>
      <c r="C494" s="73" t="s">
        <v>8740</v>
      </c>
      <c r="D494" s="74">
        <v>0</v>
      </c>
      <c r="E494" s="69">
        <v>22.87</v>
      </c>
      <c r="F494" s="75">
        <f t="shared" si="253"/>
        <v>0</v>
      </c>
      <c r="G494" s="76"/>
      <c r="H494" s="69">
        <f t="shared" si="254"/>
        <v>22.87</v>
      </c>
      <c r="I494" s="69">
        <f t="shared" si="254"/>
        <v>0</v>
      </c>
      <c r="J494" s="69">
        <f t="shared" si="255"/>
        <v>22.87</v>
      </c>
      <c r="K494" s="69">
        <v>0</v>
      </c>
      <c r="L494" s="75">
        <f t="shared" si="256"/>
        <v>22.87</v>
      </c>
      <c r="N494" s="69">
        <v>22.87</v>
      </c>
      <c r="O494" s="69">
        <v>0</v>
      </c>
      <c r="P494" s="69">
        <f t="shared" si="257"/>
        <v>22.87</v>
      </c>
      <c r="Q494" s="63"/>
      <c r="R494" s="69">
        <f t="shared" si="258"/>
        <v>22.87</v>
      </c>
      <c r="S494" s="69">
        <f t="shared" si="258"/>
        <v>0</v>
      </c>
      <c r="T494" s="69">
        <f t="shared" si="259"/>
        <v>22.87</v>
      </c>
      <c r="U494" s="69">
        <f t="shared" si="260"/>
        <v>0</v>
      </c>
      <c r="V494" s="77">
        <f t="shared" si="261"/>
        <v>22.87</v>
      </c>
      <c r="X494" s="69">
        <v>22.87</v>
      </c>
      <c r="Y494" s="69">
        <v>0</v>
      </c>
      <c r="Z494" s="69">
        <v>22.87</v>
      </c>
      <c r="AA494" s="78"/>
      <c r="AB494" s="79">
        <f t="shared" si="239"/>
        <v>0</v>
      </c>
    </row>
    <row r="495" spans="1:28" ht="22.5" x14ac:dyDescent="0.25">
      <c r="A495" s="71" t="s">
        <v>9252</v>
      </c>
      <c r="B495" s="72" t="s">
        <v>14229</v>
      </c>
      <c r="C495" s="73" t="s">
        <v>8740</v>
      </c>
      <c r="D495" s="74">
        <v>0</v>
      </c>
      <c r="E495" s="69">
        <v>30.49</v>
      </c>
      <c r="F495" s="75">
        <f t="shared" si="253"/>
        <v>0</v>
      </c>
      <c r="G495" s="76"/>
      <c r="H495" s="69">
        <f t="shared" si="254"/>
        <v>30.49</v>
      </c>
      <c r="I495" s="69">
        <f t="shared" si="254"/>
        <v>0</v>
      </c>
      <c r="J495" s="69">
        <f t="shared" si="255"/>
        <v>30.49</v>
      </c>
      <c r="K495" s="69">
        <v>0</v>
      </c>
      <c r="L495" s="75">
        <f t="shared" si="256"/>
        <v>30.49</v>
      </c>
      <c r="N495" s="69">
        <v>30.49</v>
      </c>
      <c r="O495" s="69">
        <v>0</v>
      </c>
      <c r="P495" s="69">
        <f t="shared" si="257"/>
        <v>30.49</v>
      </c>
      <c r="Q495" s="63"/>
      <c r="R495" s="69">
        <f t="shared" si="258"/>
        <v>30.49</v>
      </c>
      <c r="S495" s="69">
        <f t="shared" si="258"/>
        <v>0</v>
      </c>
      <c r="T495" s="69">
        <f t="shared" si="259"/>
        <v>30.49</v>
      </c>
      <c r="U495" s="69">
        <f t="shared" si="260"/>
        <v>0</v>
      </c>
      <c r="V495" s="77">
        <f t="shared" si="261"/>
        <v>30.49</v>
      </c>
      <c r="X495" s="69">
        <v>30.49</v>
      </c>
      <c r="Y495" s="69">
        <v>0</v>
      </c>
      <c r="Z495" s="69">
        <v>30.49</v>
      </c>
      <c r="AA495" s="78"/>
      <c r="AB495" s="79">
        <f t="shared" si="239"/>
        <v>0</v>
      </c>
    </row>
    <row r="496" spans="1:28" x14ac:dyDescent="0.25">
      <c r="A496" s="71" t="s">
        <v>9253</v>
      </c>
      <c r="B496" s="72" t="s">
        <v>9255</v>
      </c>
      <c r="C496" s="73" t="s">
        <v>9231</v>
      </c>
      <c r="D496" s="74">
        <v>0</v>
      </c>
      <c r="E496" s="69">
        <v>1.48</v>
      </c>
      <c r="F496" s="75">
        <f t="shared" si="253"/>
        <v>0</v>
      </c>
      <c r="G496" s="76"/>
      <c r="H496" s="69">
        <f t="shared" si="254"/>
        <v>1.48</v>
      </c>
      <c r="I496" s="69">
        <f t="shared" si="254"/>
        <v>0</v>
      </c>
      <c r="J496" s="69">
        <f t="shared" si="255"/>
        <v>1.48</v>
      </c>
      <c r="K496" s="69">
        <v>0</v>
      </c>
      <c r="L496" s="75">
        <f t="shared" si="256"/>
        <v>1.48</v>
      </c>
      <c r="N496" s="69">
        <v>1.48</v>
      </c>
      <c r="O496" s="69">
        <v>0</v>
      </c>
      <c r="P496" s="69">
        <f t="shared" si="257"/>
        <v>1.48</v>
      </c>
      <c r="Q496" s="63"/>
      <c r="R496" s="69">
        <f t="shared" si="258"/>
        <v>1.48</v>
      </c>
      <c r="S496" s="69">
        <f t="shared" si="258"/>
        <v>0</v>
      </c>
      <c r="T496" s="69">
        <f t="shared" si="259"/>
        <v>1.48</v>
      </c>
      <c r="U496" s="69">
        <f t="shared" si="260"/>
        <v>0</v>
      </c>
      <c r="V496" s="77">
        <f t="shared" si="261"/>
        <v>1.48</v>
      </c>
      <c r="X496" s="69">
        <v>1.48</v>
      </c>
      <c r="Y496" s="69">
        <v>0</v>
      </c>
      <c r="Z496" s="69">
        <v>1.48</v>
      </c>
      <c r="AA496" s="78"/>
      <c r="AB496" s="79">
        <f t="shared" si="239"/>
        <v>0</v>
      </c>
    </row>
    <row r="497" spans="1:28" ht="22.5" x14ac:dyDescent="0.25">
      <c r="A497" s="65" t="s">
        <v>9254</v>
      </c>
      <c r="B497" s="66" t="s">
        <v>14230</v>
      </c>
      <c r="C497" s="67"/>
      <c r="D497" s="68"/>
      <c r="E497" s="69"/>
      <c r="F497" s="70"/>
      <c r="H497" s="69"/>
      <c r="I497" s="69"/>
      <c r="J497" s="69"/>
      <c r="K497" s="69"/>
      <c r="L497" s="75"/>
      <c r="N497" s="69"/>
      <c r="O497" s="69"/>
      <c r="P497" s="69"/>
      <c r="Q497" s="63"/>
      <c r="R497" s="69"/>
      <c r="S497" s="69"/>
      <c r="T497" s="69"/>
      <c r="U497" s="69"/>
      <c r="V497" s="77"/>
      <c r="X497" s="69"/>
      <c r="Y497" s="69"/>
      <c r="Z497" s="69"/>
      <c r="AA497" s="78"/>
      <c r="AB497" s="79">
        <f t="shared" si="239"/>
        <v>0</v>
      </c>
    </row>
    <row r="498" spans="1:28" ht="22.5" x14ac:dyDescent="0.25">
      <c r="A498" s="65" t="s">
        <v>9256</v>
      </c>
      <c r="B498" s="66" t="s">
        <v>14231</v>
      </c>
      <c r="C498" s="67"/>
      <c r="D498" s="68"/>
      <c r="E498" s="69"/>
      <c r="F498" s="70"/>
      <c r="H498" s="69"/>
      <c r="I498" s="69"/>
      <c r="J498" s="69"/>
      <c r="K498" s="69"/>
      <c r="L498" s="75"/>
      <c r="N498" s="69"/>
      <c r="O498" s="69"/>
      <c r="P498" s="69"/>
      <c r="Q498" s="63"/>
      <c r="R498" s="69"/>
      <c r="S498" s="69"/>
      <c r="T498" s="69"/>
      <c r="U498" s="69"/>
      <c r="V498" s="77"/>
      <c r="X498" s="69"/>
      <c r="Y498" s="69"/>
      <c r="Z498" s="69"/>
      <c r="AA498" s="78"/>
      <c r="AB498" s="79">
        <f t="shared" si="239"/>
        <v>0</v>
      </c>
    </row>
    <row r="499" spans="1:28" x14ac:dyDescent="0.25">
      <c r="A499" s="71" t="s">
        <v>9257</v>
      </c>
      <c r="B499" s="72" t="s">
        <v>14232</v>
      </c>
      <c r="C499" s="73" t="s">
        <v>8740</v>
      </c>
      <c r="D499" s="74">
        <v>0</v>
      </c>
      <c r="E499" s="69">
        <v>34.120000000000005</v>
      </c>
      <c r="F499" s="75">
        <f>ROUND(D499*E499,2)</f>
        <v>0</v>
      </c>
      <c r="G499" s="76"/>
      <c r="H499" s="69">
        <f>ROUND(N499+(N499*$H$2/100),2)</f>
        <v>0</v>
      </c>
      <c r="I499" s="69">
        <f>ROUND(O499+(O499*$H$2/100),2)</f>
        <v>34.119999999999997</v>
      </c>
      <c r="J499" s="69">
        <f>H499+I499</f>
        <v>34.119999999999997</v>
      </c>
      <c r="K499" s="69">
        <v>0</v>
      </c>
      <c r="L499" s="75">
        <f>SUM(J499:K499)</f>
        <v>34.119999999999997</v>
      </c>
      <c r="N499" s="69">
        <v>0</v>
      </c>
      <c r="O499" s="69">
        <v>34.120000000000005</v>
      </c>
      <c r="P499" s="69">
        <f>SUM(N499:O499)</f>
        <v>34.120000000000005</v>
      </c>
      <c r="Q499" s="63"/>
      <c r="R499" s="69">
        <f>X499</f>
        <v>0</v>
      </c>
      <c r="S499" s="69">
        <f>Y499</f>
        <v>34.130000000000003</v>
      </c>
      <c r="T499" s="69">
        <f>R499+S499</f>
        <v>34.130000000000003</v>
      </c>
      <c r="U499" s="69">
        <f>ROUND(Z499*$H$2,2)/100</f>
        <v>0</v>
      </c>
      <c r="V499" s="77">
        <f>SUM(T499:U499)</f>
        <v>34.130000000000003</v>
      </c>
      <c r="X499" s="69">
        <v>0</v>
      </c>
      <c r="Y499" s="69">
        <v>34.130000000000003</v>
      </c>
      <c r="Z499" s="69">
        <v>34.130000000000003</v>
      </c>
      <c r="AA499" s="78"/>
      <c r="AB499" s="79">
        <f t="shared" si="239"/>
        <v>-9.9999999999980105E-3</v>
      </c>
    </row>
    <row r="500" spans="1:28" ht="22.5" x14ac:dyDescent="0.25">
      <c r="A500" s="71" t="s">
        <v>9258</v>
      </c>
      <c r="B500" s="72" t="s">
        <v>14233</v>
      </c>
      <c r="C500" s="73" t="s">
        <v>8740</v>
      </c>
      <c r="D500" s="74">
        <v>0</v>
      </c>
      <c r="E500" s="69">
        <v>42.59</v>
      </c>
      <c r="F500" s="75">
        <f>ROUND(D500*E500,2)</f>
        <v>0</v>
      </c>
      <c r="G500" s="76"/>
      <c r="H500" s="69">
        <f>ROUND(N500+(N500*$H$2/100),2)</f>
        <v>0</v>
      </c>
      <c r="I500" s="69">
        <f>ROUND(O500+(O500*$H$2/100),2)</f>
        <v>42.59</v>
      </c>
      <c r="J500" s="69">
        <f>H500+I500</f>
        <v>42.59</v>
      </c>
      <c r="K500" s="69">
        <v>0</v>
      </c>
      <c r="L500" s="75">
        <f>SUM(J500:K500)</f>
        <v>42.59</v>
      </c>
      <c r="N500" s="69">
        <v>0</v>
      </c>
      <c r="O500" s="69">
        <v>42.59</v>
      </c>
      <c r="P500" s="69">
        <f>SUM(N500:O500)</f>
        <v>42.59</v>
      </c>
      <c r="Q500" s="63"/>
      <c r="R500" s="69">
        <f>X500</f>
        <v>0</v>
      </c>
      <c r="S500" s="69">
        <f>Y500</f>
        <v>42.59</v>
      </c>
      <c r="T500" s="69">
        <f>R500+S500</f>
        <v>42.59</v>
      </c>
      <c r="U500" s="69">
        <f>ROUND(Z500*$H$2,2)/100</f>
        <v>0</v>
      </c>
      <c r="V500" s="77">
        <f>SUM(T500:U500)</f>
        <v>42.59</v>
      </c>
      <c r="X500" s="69">
        <v>0</v>
      </c>
      <c r="Y500" s="69">
        <v>42.59</v>
      </c>
      <c r="Z500" s="69">
        <v>42.59</v>
      </c>
      <c r="AA500" s="78"/>
      <c r="AB500" s="79">
        <f t="shared" si="239"/>
        <v>0</v>
      </c>
    </row>
    <row r="501" spans="1:28" ht="22.5" x14ac:dyDescent="0.25">
      <c r="A501" s="65" t="s">
        <v>9259</v>
      </c>
      <c r="B501" s="66" t="s">
        <v>14234</v>
      </c>
      <c r="C501" s="67"/>
      <c r="D501" s="68"/>
      <c r="E501" s="69"/>
      <c r="F501" s="70"/>
      <c r="H501" s="69"/>
      <c r="I501" s="69"/>
      <c r="J501" s="69"/>
      <c r="K501" s="69"/>
      <c r="L501" s="75"/>
      <c r="N501" s="69"/>
      <c r="O501" s="69"/>
      <c r="P501" s="69"/>
      <c r="Q501" s="63"/>
      <c r="R501" s="69"/>
      <c r="S501" s="69"/>
      <c r="T501" s="69"/>
      <c r="U501" s="69"/>
      <c r="V501" s="77"/>
      <c r="X501" s="69"/>
      <c r="Y501" s="69"/>
      <c r="Z501" s="69"/>
      <c r="AA501" s="78"/>
      <c r="AB501" s="79">
        <f t="shared" si="239"/>
        <v>0</v>
      </c>
    </row>
    <row r="502" spans="1:28" ht="22.5" x14ac:dyDescent="0.25">
      <c r="A502" s="71" t="s">
        <v>9260</v>
      </c>
      <c r="B502" s="72" t="s">
        <v>14235</v>
      </c>
      <c r="C502" s="73" t="s">
        <v>8740</v>
      </c>
      <c r="D502" s="74">
        <v>0</v>
      </c>
      <c r="E502" s="69">
        <v>40.950000000000003</v>
      </c>
      <c r="F502" s="75">
        <f>ROUND(D502*E502,2)</f>
        <v>0</v>
      </c>
      <c r="G502" s="76"/>
      <c r="H502" s="69">
        <f>ROUND(N502+(N502*$H$2/100),2)</f>
        <v>0</v>
      </c>
      <c r="I502" s="69">
        <f>ROUND(O502+(O502*$H$2/100),2)</f>
        <v>40.950000000000003</v>
      </c>
      <c r="J502" s="69">
        <f>H502+I502</f>
        <v>40.950000000000003</v>
      </c>
      <c r="K502" s="69">
        <v>0</v>
      </c>
      <c r="L502" s="75">
        <f>SUM(J502:K502)</f>
        <v>40.950000000000003</v>
      </c>
      <c r="N502" s="69">
        <v>0</v>
      </c>
      <c r="O502" s="69">
        <v>40.950000000000003</v>
      </c>
      <c r="P502" s="69">
        <f>SUM(N502:O502)</f>
        <v>40.950000000000003</v>
      </c>
      <c r="Q502" s="63"/>
      <c r="R502" s="69">
        <f>X502</f>
        <v>0</v>
      </c>
      <c r="S502" s="69">
        <f>Y502</f>
        <v>40.950000000000003</v>
      </c>
      <c r="T502" s="69">
        <f>R502+S502</f>
        <v>40.950000000000003</v>
      </c>
      <c r="U502" s="69">
        <f>ROUND(Z502*$H$2,2)/100</f>
        <v>0</v>
      </c>
      <c r="V502" s="77">
        <f>SUM(T502:U502)</f>
        <v>40.950000000000003</v>
      </c>
      <c r="X502" s="69">
        <v>0</v>
      </c>
      <c r="Y502" s="69">
        <v>40.950000000000003</v>
      </c>
      <c r="Z502" s="69">
        <v>40.950000000000003</v>
      </c>
      <c r="AA502" s="78"/>
      <c r="AB502" s="79">
        <f t="shared" si="239"/>
        <v>0</v>
      </c>
    </row>
    <row r="503" spans="1:28" x14ac:dyDescent="0.25">
      <c r="A503" s="71" t="s">
        <v>9261</v>
      </c>
      <c r="B503" s="72" t="s">
        <v>14236</v>
      </c>
      <c r="C503" s="73" t="s">
        <v>8740</v>
      </c>
      <c r="D503" s="74">
        <v>0</v>
      </c>
      <c r="E503" s="69">
        <v>52.95</v>
      </c>
      <c r="F503" s="75">
        <f>ROUND(D503*E503,2)</f>
        <v>0</v>
      </c>
      <c r="G503" s="76"/>
      <c r="H503" s="69">
        <f>ROUND(N503+(N503*$H$2/100),2)</f>
        <v>0</v>
      </c>
      <c r="I503" s="69">
        <f>ROUND(O503+(O503*$H$2/100),2)</f>
        <v>52.95</v>
      </c>
      <c r="J503" s="69">
        <f>H503+I503</f>
        <v>52.95</v>
      </c>
      <c r="K503" s="69">
        <v>0</v>
      </c>
      <c r="L503" s="75">
        <f>SUM(J503:K503)</f>
        <v>52.95</v>
      </c>
      <c r="N503" s="69">
        <v>0</v>
      </c>
      <c r="O503" s="69">
        <v>52.95</v>
      </c>
      <c r="P503" s="69">
        <f>SUM(N503:O503)</f>
        <v>52.95</v>
      </c>
      <c r="Q503" s="63"/>
      <c r="R503" s="69">
        <f>X503</f>
        <v>0</v>
      </c>
      <c r="S503" s="69">
        <f>Y503</f>
        <v>52.96</v>
      </c>
      <c r="T503" s="69">
        <f>R503+S503</f>
        <v>52.96</v>
      </c>
      <c r="U503" s="69">
        <f>ROUND(Z503*$H$2,2)/100</f>
        <v>0</v>
      </c>
      <c r="V503" s="77">
        <f>SUM(T503:U503)</f>
        <v>52.96</v>
      </c>
      <c r="X503" s="69">
        <v>0</v>
      </c>
      <c r="Y503" s="69">
        <v>52.96</v>
      </c>
      <c r="Z503" s="69">
        <v>52.96</v>
      </c>
      <c r="AA503" s="78"/>
      <c r="AB503" s="79">
        <f t="shared" si="239"/>
        <v>-9.9999999999980105E-3</v>
      </c>
    </row>
    <row r="504" spans="1:28" ht="22.5" x14ac:dyDescent="0.25">
      <c r="A504" s="65" t="s">
        <v>9262</v>
      </c>
      <c r="B504" s="66" t="s">
        <v>14237</v>
      </c>
      <c r="C504" s="67"/>
      <c r="D504" s="68"/>
      <c r="E504" s="69"/>
      <c r="F504" s="70"/>
      <c r="H504" s="69"/>
      <c r="I504" s="69"/>
      <c r="J504" s="69"/>
      <c r="K504" s="69"/>
      <c r="L504" s="75"/>
      <c r="N504" s="69"/>
      <c r="O504" s="69"/>
      <c r="P504" s="69"/>
      <c r="Q504" s="63"/>
      <c r="R504" s="69"/>
      <c r="S504" s="69"/>
      <c r="T504" s="69"/>
      <c r="U504" s="69"/>
      <c r="V504" s="77"/>
      <c r="X504" s="69"/>
      <c r="Y504" s="69"/>
      <c r="Z504" s="69"/>
      <c r="AA504" s="78"/>
      <c r="AB504" s="79">
        <f t="shared" si="239"/>
        <v>0</v>
      </c>
    </row>
    <row r="505" spans="1:28" x14ac:dyDescent="0.25">
      <c r="A505" s="71" t="s">
        <v>9263</v>
      </c>
      <c r="B505" s="72" t="s">
        <v>14238</v>
      </c>
      <c r="C505" s="73" t="s">
        <v>8740</v>
      </c>
      <c r="D505" s="74">
        <v>0</v>
      </c>
      <c r="E505" s="69">
        <v>5.87</v>
      </c>
      <c r="F505" s="75">
        <f>ROUND(D505*E505,2)</f>
        <v>0</v>
      </c>
      <c r="G505" s="76"/>
      <c r="H505" s="69">
        <f t="shared" ref="H505:I507" si="262">ROUND(N505+(N505*$H$2/100),2)</f>
        <v>0</v>
      </c>
      <c r="I505" s="69">
        <f t="shared" si="262"/>
        <v>5.87</v>
      </c>
      <c r="J505" s="69">
        <f>H505+I505</f>
        <v>5.87</v>
      </c>
      <c r="K505" s="69">
        <v>0</v>
      </c>
      <c r="L505" s="75">
        <f>SUM(J505:K505)</f>
        <v>5.87</v>
      </c>
      <c r="N505" s="69">
        <v>0</v>
      </c>
      <c r="O505" s="69">
        <v>5.87</v>
      </c>
      <c r="P505" s="69">
        <f>SUM(N505:O505)</f>
        <v>5.87</v>
      </c>
      <c r="Q505" s="63"/>
      <c r="R505" s="69">
        <f t="shared" ref="R505:S507" si="263">X505</f>
        <v>0</v>
      </c>
      <c r="S505" s="69">
        <f t="shared" si="263"/>
        <v>5.87</v>
      </c>
      <c r="T505" s="69">
        <f>R505+S505</f>
        <v>5.87</v>
      </c>
      <c r="U505" s="69">
        <f>ROUND(Z505*$H$2,2)/100</f>
        <v>0</v>
      </c>
      <c r="V505" s="77">
        <f>SUM(T505:U505)</f>
        <v>5.87</v>
      </c>
      <c r="X505" s="69">
        <v>0</v>
      </c>
      <c r="Y505" s="69">
        <v>5.87</v>
      </c>
      <c r="Z505" s="69">
        <v>5.87</v>
      </c>
      <c r="AA505" s="78"/>
      <c r="AB505" s="79">
        <f t="shared" si="239"/>
        <v>0</v>
      </c>
    </row>
    <row r="506" spans="1:28" s="33" customFormat="1" x14ac:dyDescent="0.25">
      <c r="A506" s="71" t="s">
        <v>9264</v>
      </c>
      <c r="B506" s="72" t="s">
        <v>14239</v>
      </c>
      <c r="C506" s="73" t="s">
        <v>8740</v>
      </c>
      <c r="D506" s="74">
        <v>0</v>
      </c>
      <c r="E506" s="69">
        <v>12.74</v>
      </c>
      <c r="F506" s="75">
        <f>ROUND(D506*E506,2)</f>
        <v>0</v>
      </c>
      <c r="G506" s="76"/>
      <c r="H506" s="69">
        <f t="shared" si="262"/>
        <v>0</v>
      </c>
      <c r="I506" s="69">
        <f t="shared" si="262"/>
        <v>12.74</v>
      </c>
      <c r="J506" s="69">
        <f>H506+I506</f>
        <v>12.74</v>
      </c>
      <c r="K506" s="69">
        <v>0</v>
      </c>
      <c r="L506" s="75">
        <f>SUM(J506:K506)</f>
        <v>12.74</v>
      </c>
      <c r="N506" s="69">
        <v>0</v>
      </c>
      <c r="O506" s="69">
        <v>12.74</v>
      </c>
      <c r="P506" s="69">
        <f>SUM(N506:O506)</f>
        <v>12.74</v>
      </c>
      <c r="Q506" s="63"/>
      <c r="R506" s="69">
        <f t="shared" si="263"/>
        <v>0</v>
      </c>
      <c r="S506" s="69">
        <f t="shared" si="263"/>
        <v>12.73</v>
      </c>
      <c r="T506" s="69">
        <f>R506+S506</f>
        <v>12.73</v>
      </c>
      <c r="U506" s="69">
        <f>ROUND(Z506*$H$2,2)/100</f>
        <v>0</v>
      </c>
      <c r="V506" s="77">
        <f>SUM(T506:U506)</f>
        <v>12.73</v>
      </c>
      <c r="X506" s="69">
        <v>0</v>
      </c>
      <c r="Y506" s="69">
        <v>12.73</v>
      </c>
      <c r="Z506" s="69">
        <v>12.73</v>
      </c>
      <c r="AA506" s="78"/>
      <c r="AB506" s="79">
        <f t="shared" si="239"/>
        <v>9.9999999999997868E-3</v>
      </c>
    </row>
    <row r="507" spans="1:28" s="33" customFormat="1" x14ac:dyDescent="0.25">
      <c r="A507" s="71" t="s">
        <v>9265</v>
      </c>
      <c r="B507" s="72" t="s">
        <v>14240</v>
      </c>
      <c r="C507" s="73" t="s">
        <v>8740</v>
      </c>
      <c r="D507" s="74">
        <v>0</v>
      </c>
      <c r="E507" s="69">
        <v>56.95</v>
      </c>
      <c r="F507" s="75">
        <f>ROUND(D507*E507,2)</f>
        <v>0</v>
      </c>
      <c r="G507" s="76"/>
      <c r="H507" s="69">
        <f t="shared" si="262"/>
        <v>11.08</v>
      </c>
      <c r="I507" s="69">
        <f t="shared" si="262"/>
        <v>45.87</v>
      </c>
      <c r="J507" s="69">
        <f>H507+I507</f>
        <v>56.949999999999996</v>
      </c>
      <c r="K507" s="69">
        <v>0</v>
      </c>
      <c r="L507" s="75">
        <f>SUM(J507:K507)</f>
        <v>56.949999999999996</v>
      </c>
      <c r="N507" s="69">
        <v>11.08</v>
      </c>
      <c r="O507" s="69">
        <v>45.870000000000005</v>
      </c>
      <c r="P507" s="69">
        <f>SUM(N507:O507)</f>
        <v>56.95</v>
      </c>
      <c r="Q507" s="63"/>
      <c r="R507" s="69">
        <f t="shared" si="263"/>
        <v>11.08</v>
      </c>
      <c r="S507" s="69">
        <f t="shared" si="263"/>
        <v>45.87</v>
      </c>
      <c r="T507" s="69">
        <f>R507+S507</f>
        <v>56.949999999999996</v>
      </c>
      <c r="U507" s="69">
        <f>ROUND(Z507*$H$2,2)/100</f>
        <v>0</v>
      </c>
      <c r="V507" s="77">
        <f>SUM(T507:U507)</f>
        <v>56.949999999999996</v>
      </c>
      <c r="X507" s="69">
        <v>11.08</v>
      </c>
      <c r="Y507" s="69">
        <v>45.87</v>
      </c>
      <c r="Z507" s="69">
        <v>56.95</v>
      </c>
      <c r="AA507" s="78"/>
      <c r="AB507" s="79">
        <f t="shared" si="239"/>
        <v>0</v>
      </c>
    </row>
    <row r="508" spans="1:28" s="33" customFormat="1" x14ac:dyDescent="0.25">
      <c r="A508" s="65" t="s">
        <v>9266</v>
      </c>
      <c r="B508" s="66" t="s">
        <v>14241</v>
      </c>
      <c r="C508" s="67"/>
      <c r="D508" s="68"/>
      <c r="E508" s="69"/>
      <c r="F508" s="70"/>
      <c r="G508" s="38"/>
      <c r="H508" s="69"/>
      <c r="I508" s="69"/>
      <c r="J508" s="69"/>
      <c r="K508" s="69"/>
      <c r="L508" s="75"/>
      <c r="N508" s="69"/>
      <c r="O508" s="69"/>
      <c r="P508" s="69"/>
      <c r="Q508" s="63"/>
      <c r="R508" s="69"/>
      <c r="S508" s="69"/>
      <c r="T508" s="69"/>
      <c r="U508" s="69"/>
      <c r="V508" s="77"/>
      <c r="X508" s="69"/>
      <c r="Y508" s="69"/>
      <c r="Z508" s="69"/>
      <c r="AA508" s="78"/>
      <c r="AB508" s="79">
        <f t="shared" si="239"/>
        <v>0</v>
      </c>
    </row>
    <row r="509" spans="1:28" x14ac:dyDescent="0.25">
      <c r="A509" s="71" t="s">
        <v>9267</v>
      </c>
      <c r="B509" s="72" t="s">
        <v>14242</v>
      </c>
      <c r="C509" s="73" t="s">
        <v>8740</v>
      </c>
      <c r="D509" s="74">
        <v>0</v>
      </c>
      <c r="E509" s="69">
        <v>42.16</v>
      </c>
      <c r="F509" s="75">
        <f>ROUND(D509*E509,2)</f>
        <v>0</v>
      </c>
      <c r="G509" s="76"/>
      <c r="H509" s="69">
        <f>ROUND(N509+(N509*$H$2/100),2)</f>
        <v>0</v>
      </c>
      <c r="I509" s="69">
        <f>ROUND(O509+(O509*$H$2/100),2)</f>
        <v>42.16</v>
      </c>
      <c r="J509" s="69">
        <f>H509+I509</f>
        <v>42.16</v>
      </c>
      <c r="K509" s="69">
        <v>0</v>
      </c>
      <c r="L509" s="75">
        <f>SUM(J509:K509)</f>
        <v>42.16</v>
      </c>
      <c r="N509" s="69">
        <v>0</v>
      </c>
      <c r="O509" s="69">
        <v>42.16</v>
      </c>
      <c r="P509" s="69">
        <f>SUM(N509:O509)</f>
        <v>42.16</v>
      </c>
      <c r="Q509" s="63"/>
      <c r="R509" s="69">
        <f>X509</f>
        <v>0</v>
      </c>
      <c r="S509" s="69">
        <f>Y509</f>
        <v>42.16</v>
      </c>
      <c r="T509" s="69">
        <f>R509+S509</f>
        <v>42.16</v>
      </c>
      <c r="U509" s="69">
        <f>ROUND(Z509*$H$2,2)/100</f>
        <v>0</v>
      </c>
      <c r="V509" s="77">
        <f>SUM(T509:U509)</f>
        <v>42.16</v>
      </c>
      <c r="X509" s="69">
        <v>0</v>
      </c>
      <c r="Y509" s="69">
        <v>42.16</v>
      </c>
      <c r="Z509" s="69">
        <v>42.16</v>
      </c>
      <c r="AA509" s="78"/>
      <c r="AB509" s="79">
        <f t="shared" si="239"/>
        <v>0</v>
      </c>
    </row>
    <row r="510" spans="1:28" x14ac:dyDescent="0.25">
      <c r="A510" s="65" t="s">
        <v>9268</v>
      </c>
      <c r="B510" s="66" t="s">
        <v>14243</v>
      </c>
      <c r="C510" s="67"/>
      <c r="D510" s="68"/>
      <c r="E510" s="69"/>
      <c r="F510" s="70"/>
      <c r="H510" s="69"/>
      <c r="I510" s="69"/>
      <c r="J510" s="69"/>
      <c r="K510" s="69"/>
      <c r="L510" s="75"/>
      <c r="N510" s="69"/>
      <c r="O510" s="69"/>
      <c r="P510" s="69"/>
      <c r="Q510" s="63"/>
      <c r="R510" s="69"/>
      <c r="S510" s="69"/>
      <c r="T510" s="69"/>
      <c r="U510" s="69"/>
      <c r="V510" s="77"/>
      <c r="X510" s="69"/>
      <c r="Y510" s="69"/>
      <c r="Z510" s="69"/>
      <c r="AA510" s="78"/>
      <c r="AB510" s="79">
        <f t="shared" si="239"/>
        <v>0</v>
      </c>
    </row>
    <row r="511" spans="1:28" x14ac:dyDescent="0.25">
      <c r="A511" s="71" t="s">
        <v>9269</v>
      </c>
      <c r="B511" s="72" t="s">
        <v>9271</v>
      </c>
      <c r="C511" s="73" t="s">
        <v>8740</v>
      </c>
      <c r="D511" s="74">
        <v>0</v>
      </c>
      <c r="E511" s="69">
        <v>8.19</v>
      </c>
      <c r="F511" s="75">
        <f>ROUND(D511*E511,2)</f>
        <v>0</v>
      </c>
      <c r="G511" s="76"/>
      <c r="H511" s="69">
        <f>ROUND(N511+(N511*$H$2/100),2)</f>
        <v>0</v>
      </c>
      <c r="I511" s="69">
        <f>ROUND(O511+(O511*$H$2/100),2)</f>
        <v>8.19</v>
      </c>
      <c r="J511" s="69">
        <f>H511+I511</f>
        <v>8.19</v>
      </c>
      <c r="K511" s="69">
        <v>0</v>
      </c>
      <c r="L511" s="75">
        <f>SUM(J511:K511)</f>
        <v>8.19</v>
      </c>
      <c r="N511" s="69">
        <v>0</v>
      </c>
      <c r="O511" s="69">
        <v>8.19</v>
      </c>
      <c r="P511" s="69">
        <f>SUM(N511:O511)</f>
        <v>8.19</v>
      </c>
      <c r="Q511" s="63"/>
      <c r="R511" s="69">
        <f>X511</f>
        <v>0</v>
      </c>
      <c r="S511" s="69">
        <f>Y511</f>
        <v>8.19</v>
      </c>
      <c r="T511" s="69">
        <f>R511+S511</f>
        <v>8.19</v>
      </c>
      <c r="U511" s="69">
        <f>ROUND(Z511*$H$2,2)/100</f>
        <v>0</v>
      </c>
      <c r="V511" s="77">
        <f>SUM(T511:U511)</f>
        <v>8.19</v>
      </c>
      <c r="X511" s="69">
        <v>0</v>
      </c>
      <c r="Y511" s="69">
        <v>8.19</v>
      </c>
      <c r="Z511" s="69">
        <v>8.19</v>
      </c>
      <c r="AA511" s="78"/>
      <c r="AB511" s="79">
        <f t="shared" si="239"/>
        <v>0</v>
      </c>
    </row>
    <row r="512" spans="1:28" ht="22.5" x14ac:dyDescent="0.25">
      <c r="A512" s="65" t="s">
        <v>9270</v>
      </c>
      <c r="B512" s="66" t="s">
        <v>14244</v>
      </c>
      <c r="C512" s="67"/>
      <c r="D512" s="68"/>
      <c r="E512" s="69"/>
      <c r="F512" s="70"/>
      <c r="H512" s="69"/>
      <c r="I512" s="69"/>
      <c r="J512" s="69"/>
      <c r="K512" s="69"/>
      <c r="L512" s="75"/>
      <c r="N512" s="69"/>
      <c r="O512" s="69"/>
      <c r="P512" s="69"/>
      <c r="Q512" s="63"/>
      <c r="R512" s="69"/>
      <c r="S512" s="69"/>
      <c r="T512" s="69"/>
      <c r="U512" s="69"/>
      <c r="V512" s="77"/>
      <c r="X512" s="69"/>
      <c r="Y512" s="69"/>
      <c r="Z512" s="69"/>
      <c r="AA512" s="78"/>
      <c r="AB512" s="79">
        <f t="shared" si="239"/>
        <v>0</v>
      </c>
    </row>
    <row r="513" spans="1:28" ht="22.5" x14ac:dyDescent="0.25">
      <c r="A513" s="65" t="s">
        <v>9272</v>
      </c>
      <c r="B513" s="66" t="s">
        <v>14245</v>
      </c>
      <c r="C513" s="67"/>
      <c r="D513" s="68"/>
      <c r="E513" s="69"/>
      <c r="F513" s="70"/>
      <c r="H513" s="69"/>
      <c r="I513" s="69"/>
      <c r="J513" s="69"/>
      <c r="K513" s="69"/>
      <c r="L513" s="75"/>
      <c r="N513" s="69"/>
      <c r="O513" s="69"/>
      <c r="P513" s="69"/>
      <c r="Q513" s="63"/>
      <c r="R513" s="69"/>
      <c r="S513" s="69"/>
      <c r="T513" s="69"/>
      <c r="U513" s="69"/>
      <c r="V513" s="77"/>
      <c r="X513" s="69"/>
      <c r="Y513" s="69"/>
      <c r="Z513" s="69"/>
      <c r="AA513" s="78"/>
      <c r="AB513" s="79">
        <f t="shared" si="239"/>
        <v>0</v>
      </c>
    </row>
    <row r="514" spans="1:28" ht="22.5" x14ac:dyDescent="0.25">
      <c r="A514" s="71" t="s">
        <v>9273</v>
      </c>
      <c r="B514" s="72" t="s">
        <v>14246</v>
      </c>
      <c r="C514" s="73" t="s">
        <v>8740</v>
      </c>
      <c r="D514" s="74">
        <v>0</v>
      </c>
      <c r="E514" s="69">
        <v>9.2100000000000009</v>
      </c>
      <c r="F514" s="75">
        <f>ROUND(D514*E514,2)</f>
        <v>0</v>
      </c>
      <c r="G514" s="76"/>
      <c r="H514" s="69">
        <f t="shared" ref="H514:I517" si="264">ROUND(N514+(N514*$H$2/100),2)</f>
        <v>9.01</v>
      </c>
      <c r="I514" s="69">
        <f t="shared" si="264"/>
        <v>0.2</v>
      </c>
      <c r="J514" s="69">
        <f>H514+I514</f>
        <v>9.2099999999999991</v>
      </c>
      <c r="K514" s="69">
        <v>0</v>
      </c>
      <c r="L514" s="75">
        <f>SUM(J514:K514)</f>
        <v>9.2099999999999991</v>
      </c>
      <c r="N514" s="69">
        <v>9.01</v>
      </c>
      <c r="O514" s="69">
        <v>0.2</v>
      </c>
      <c r="P514" s="69">
        <f>SUM(N514:O514)</f>
        <v>9.2099999999999991</v>
      </c>
      <c r="Q514" s="63"/>
      <c r="R514" s="69">
        <f t="shared" ref="R514:S517" si="265">X514</f>
        <v>9.01</v>
      </c>
      <c r="S514" s="69">
        <f t="shared" si="265"/>
        <v>0.19</v>
      </c>
      <c r="T514" s="69">
        <f>R514+S514</f>
        <v>9.1999999999999993</v>
      </c>
      <c r="U514" s="69">
        <f>ROUND(Z514*$H$2,2)/100</f>
        <v>0</v>
      </c>
      <c r="V514" s="77">
        <f>SUM(T514:U514)</f>
        <v>9.1999999999999993</v>
      </c>
      <c r="X514" s="69">
        <v>9.01</v>
      </c>
      <c r="Y514" s="69">
        <v>0.19</v>
      </c>
      <c r="Z514" s="69">
        <v>9.1999999999999993</v>
      </c>
      <c r="AA514" s="78"/>
      <c r="AB514" s="79">
        <f t="shared" si="239"/>
        <v>9.9999999999997868E-3</v>
      </c>
    </row>
    <row r="515" spans="1:28" ht="22.5" x14ac:dyDescent="0.25">
      <c r="A515" s="71" t="s">
        <v>9274</v>
      </c>
      <c r="B515" s="72" t="s">
        <v>14247</v>
      </c>
      <c r="C515" s="73" t="s">
        <v>8740</v>
      </c>
      <c r="D515" s="74">
        <v>0</v>
      </c>
      <c r="E515" s="69">
        <v>9.4500000000000011</v>
      </c>
      <c r="F515" s="75">
        <f>ROUND(D515*E515,2)</f>
        <v>0</v>
      </c>
      <c r="G515" s="76"/>
      <c r="H515" s="69">
        <f t="shared" si="264"/>
        <v>9.25</v>
      </c>
      <c r="I515" s="69">
        <f t="shared" si="264"/>
        <v>0.2</v>
      </c>
      <c r="J515" s="69">
        <f>H515+I515</f>
        <v>9.4499999999999993</v>
      </c>
      <c r="K515" s="69">
        <v>0</v>
      </c>
      <c r="L515" s="75">
        <f>SUM(J515:K515)</f>
        <v>9.4499999999999993</v>
      </c>
      <c r="N515" s="69">
        <v>9.25</v>
      </c>
      <c r="O515" s="69">
        <v>0.2</v>
      </c>
      <c r="P515" s="69">
        <f>SUM(N515:O515)</f>
        <v>9.4499999999999993</v>
      </c>
      <c r="Q515" s="63"/>
      <c r="R515" s="69">
        <f t="shared" si="265"/>
        <v>9.25</v>
      </c>
      <c r="S515" s="69">
        <f t="shared" si="265"/>
        <v>0.19</v>
      </c>
      <c r="T515" s="69">
        <f>R515+S515</f>
        <v>9.44</v>
      </c>
      <c r="U515" s="69">
        <f>ROUND(Z515*$H$2,2)/100</f>
        <v>0</v>
      </c>
      <c r="V515" s="77">
        <f>SUM(T515:U515)</f>
        <v>9.44</v>
      </c>
      <c r="X515" s="69">
        <v>9.25</v>
      </c>
      <c r="Y515" s="69">
        <v>0.19</v>
      </c>
      <c r="Z515" s="69">
        <v>9.44</v>
      </c>
      <c r="AA515" s="78"/>
      <c r="AB515" s="79">
        <f t="shared" si="239"/>
        <v>9.9999999999997868E-3</v>
      </c>
    </row>
    <row r="516" spans="1:28" x14ac:dyDescent="0.25">
      <c r="A516" s="71" t="s">
        <v>9275</v>
      </c>
      <c r="B516" s="72" t="s">
        <v>14248</v>
      </c>
      <c r="C516" s="73" t="s">
        <v>8740</v>
      </c>
      <c r="D516" s="74">
        <v>0</v>
      </c>
      <c r="E516" s="69">
        <v>15.88</v>
      </c>
      <c r="F516" s="75">
        <f>ROUND(D516*E516,2)</f>
        <v>0</v>
      </c>
      <c r="G516" s="76"/>
      <c r="H516" s="69">
        <f t="shared" si="264"/>
        <v>15.25</v>
      </c>
      <c r="I516" s="69">
        <f t="shared" si="264"/>
        <v>0.63</v>
      </c>
      <c r="J516" s="69">
        <f>H516+I516</f>
        <v>15.88</v>
      </c>
      <c r="K516" s="69">
        <v>0</v>
      </c>
      <c r="L516" s="75">
        <f>SUM(J516:K516)</f>
        <v>15.88</v>
      </c>
      <c r="N516" s="69">
        <v>15.25</v>
      </c>
      <c r="O516" s="69">
        <v>0.63</v>
      </c>
      <c r="P516" s="69">
        <f>SUM(N516:O516)</f>
        <v>15.88</v>
      </c>
      <c r="Q516" s="63"/>
      <c r="R516" s="69">
        <f t="shared" si="265"/>
        <v>15.25</v>
      </c>
      <c r="S516" s="69">
        <f t="shared" si="265"/>
        <v>0.64</v>
      </c>
      <c r="T516" s="69">
        <f>R516+S516</f>
        <v>15.89</v>
      </c>
      <c r="U516" s="69">
        <f>ROUND(Z516*$H$2,2)/100</f>
        <v>0</v>
      </c>
      <c r="V516" s="77">
        <f>SUM(T516:U516)</f>
        <v>15.89</v>
      </c>
      <c r="X516" s="69">
        <v>15.25</v>
      </c>
      <c r="Y516" s="69">
        <v>0.64</v>
      </c>
      <c r="Z516" s="69">
        <v>15.89</v>
      </c>
      <c r="AA516" s="78"/>
      <c r="AB516" s="79">
        <f t="shared" si="239"/>
        <v>-9.9999999999997868E-3</v>
      </c>
    </row>
    <row r="517" spans="1:28" ht="22.5" x14ac:dyDescent="0.25">
      <c r="A517" s="71" t="s">
        <v>9276</v>
      </c>
      <c r="B517" s="72" t="s">
        <v>14249</v>
      </c>
      <c r="C517" s="73" t="s">
        <v>8740</v>
      </c>
      <c r="D517" s="74">
        <v>0</v>
      </c>
      <c r="E517" s="69">
        <v>8.7899999999999991</v>
      </c>
      <c r="F517" s="75">
        <f>ROUND(D517*E517,2)</f>
        <v>0</v>
      </c>
      <c r="G517" s="76"/>
      <c r="H517" s="69">
        <f t="shared" si="264"/>
        <v>8.7899999999999991</v>
      </c>
      <c r="I517" s="69">
        <f t="shared" si="264"/>
        <v>0</v>
      </c>
      <c r="J517" s="69">
        <f>H517+I517</f>
        <v>8.7899999999999991</v>
      </c>
      <c r="K517" s="69">
        <v>0</v>
      </c>
      <c r="L517" s="75">
        <f>SUM(J517:K517)</f>
        <v>8.7899999999999991</v>
      </c>
      <c r="N517" s="69">
        <v>8.7899999999999991</v>
      </c>
      <c r="O517" s="69">
        <v>0</v>
      </c>
      <c r="P517" s="69">
        <f>SUM(N517:O517)</f>
        <v>8.7899999999999991</v>
      </c>
      <c r="Q517" s="63"/>
      <c r="R517" s="69">
        <f t="shared" si="265"/>
        <v>8.7899999999999991</v>
      </c>
      <c r="S517" s="69">
        <f t="shared" si="265"/>
        <v>0</v>
      </c>
      <c r="T517" s="69">
        <f>R517+S517</f>
        <v>8.7899999999999991</v>
      </c>
      <c r="U517" s="69">
        <f>ROUND(Z517*$H$2,2)/100</f>
        <v>0</v>
      </c>
      <c r="V517" s="77">
        <f>SUM(T517:U517)</f>
        <v>8.7899999999999991</v>
      </c>
      <c r="X517" s="69">
        <v>8.7899999999999991</v>
      </c>
      <c r="Y517" s="69">
        <v>0</v>
      </c>
      <c r="Z517" s="69">
        <v>8.7899999999999991</v>
      </c>
      <c r="AA517" s="78"/>
      <c r="AB517" s="79">
        <f t="shared" si="239"/>
        <v>0</v>
      </c>
    </row>
    <row r="518" spans="1:28" ht="22.5" x14ac:dyDescent="0.25">
      <c r="A518" s="65" t="s">
        <v>9277</v>
      </c>
      <c r="B518" s="66" t="s">
        <v>14250</v>
      </c>
      <c r="C518" s="67"/>
      <c r="D518" s="68"/>
      <c r="E518" s="69"/>
      <c r="F518" s="70"/>
      <c r="H518" s="69"/>
      <c r="I518" s="69"/>
      <c r="J518" s="69"/>
      <c r="K518" s="69"/>
      <c r="L518" s="75"/>
      <c r="N518" s="69"/>
      <c r="O518" s="69"/>
      <c r="P518" s="69"/>
      <c r="Q518" s="63"/>
      <c r="R518" s="69"/>
      <c r="S518" s="69"/>
      <c r="T518" s="69"/>
      <c r="U518" s="69"/>
      <c r="V518" s="77"/>
      <c r="X518" s="69"/>
      <c r="Y518" s="69"/>
      <c r="Z518" s="69"/>
      <c r="AA518" s="78"/>
      <c r="AB518" s="79">
        <f t="shared" si="239"/>
        <v>0</v>
      </c>
    </row>
    <row r="519" spans="1:28" ht="22.5" x14ac:dyDescent="0.25">
      <c r="A519" s="71" t="s">
        <v>9278</v>
      </c>
      <c r="B519" s="72" t="s">
        <v>14251</v>
      </c>
      <c r="C519" s="73" t="s">
        <v>8740</v>
      </c>
      <c r="D519" s="74">
        <v>0</v>
      </c>
      <c r="E519" s="69">
        <v>6.71</v>
      </c>
      <c r="F519" s="75">
        <f>ROUND(D519*E519,2)</f>
        <v>0</v>
      </c>
      <c r="G519" s="76"/>
      <c r="H519" s="69">
        <f t="shared" ref="H519:I522" si="266">ROUND(N519+(N519*$H$2/100),2)</f>
        <v>5.84</v>
      </c>
      <c r="I519" s="69">
        <f t="shared" si="266"/>
        <v>0.87</v>
      </c>
      <c r="J519" s="69">
        <f>H519+I519</f>
        <v>6.71</v>
      </c>
      <c r="K519" s="69">
        <v>0</v>
      </c>
      <c r="L519" s="75">
        <f>SUM(J519:K519)</f>
        <v>6.71</v>
      </c>
      <c r="N519" s="69">
        <v>5.84</v>
      </c>
      <c r="O519" s="69">
        <v>0.87</v>
      </c>
      <c r="P519" s="69">
        <f>SUM(N519:O519)</f>
        <v>6.71</v>
      </c>
      <c r="Q519" s="63"/>
      <c r="R519" s="69">
        <f t="shared" ref="R519:S522" si="267">X519</f>
        <v>5.84</v>
      </c>
      <c r="S519" s="69">
        <f t="shared" si="267"/>
        <v>0.88</v>
      </c>
      <c r="T519" s="69">
        <f>R519+S519</f>
        <v>6.72</v>
      </c>
      <c r="U519" s="69">
        <f>ROUND(Z519*$H$2,2)/100</f>
        <v>0</v>
      </c>
      <c r="V519" s="77">
        <f>SUM(T519:U519)</f>
        <v>6.72</v>
      </c>
      <c r="X519" s="69">
        <v>5.84</v>
      </c>
      <c r="Y519" s="69">
        <v>0.88</v>
      </c>
      <c r="Z519" s="69">
        <v>6.72</v>
      </c>
      <c r="AA519" s="78"/>
      <c r="AB519" s="79">
        <f t="shared" si="239"/>
        <v>-9.9999999999997868E-3</v>
      </c>
    </row>
    <row r="520" spans="1:28" ht="22.5" x14ac:dyDescent="0.25">
      <c r="A520" s="71" t="s">
        <v>9279</v>
      </c>
      <c r="B520" s="72" t="s">
        <v>14252</v>
      </c>
      <c r="C520" s="73" t="s">
        <v>8740</v>
      </c>
      <c r="D520" s="74">
        <v>0</v>
      </c>
      <c r="E520" s="69">
        <v>7.57</v>
      </c>
      <c r="F520" s="75">
        <f>ROUND(D520*E520,2)</f>
        <v>0</v>
      </c>
      <c r="G520" s="76"/>
      <c r="H520" s="69">
        <f t="shared" si="266"/>
        <v>6.58</v>
      </c>
      <c r="I520" s="69">
        <f t="shared" si="266"/>
        <v>0.99</v>
      </c>
      <c r="J520" s="69">
        <f>H520+I520</f>
        <v>7.57</v>
      </c>
      <c r="K520" s="69">
        <v>0</v>
      </c>
      <c r="L520" s="75">
        <f>SUM(J520:K520)</f>
        <v>7.57</v>
      </c>
      <c r="N520" s="69">
        <v>6.58</v>
      </c>
      <c r="O520" s="69">
        <v>0.99</v>
      </c>
      <c r="P520" s="69">
        <f>SUM(N520:O520)</f>
        <v>7.57</v>
      </c>
      <c r="Q520" s="63"/>
      <c r="R520" s="69">
        <f t="shared" si="267"/>
        <v>6.58</v>
      </c>
      <c r="S520" s="69">
        <f t="shared" si="267"/>
        <v>0.99</v>
      </c>
      <c r="T520" s="69">
        <f>R520+S520</f>
        <v>7.57</v>
      </c>
      <c r="U520" s="69">
        <f>ROUND(Z520*$H$2,2)/100</f>
        <v>0</v>
      </c>
      <c r="V520" s="77">
        <f>SUM(T520:U520)</f>
        <v>7.57</v>
      </c>
      <c r="X520" s="69">
        <v>6.58</v>
      </c>
      <c r="Y520" s="69">
        <v>0.99</v>
      </c>
      <c r="Z520" s="69">
        <v>7.57</v>
      </c>
      <c r="AA520" s="78"/>
      <c r="AB520" s="79">
        <f t="shared" si="239"/>
        <v>0</v>
      </c>
    </row>
    <row r="521" spans="1:28" ht="22.5" x14ac:dyDescent="0.25">
      <c r="A521" s="71" t="s">
        <v>9280</v>
      </c>
      <c r="B521" s="72" t="s">
        <v>14253</v>
      </c>
      <c r="C521" s="73" t="s">
        <v>8740</v>
      </c>
      <c r="D521" s="74">
        <v>0</v>
      </c>
      <c r="E521" s="69">
        <v>11.62</v>
      </c>
      <c r="F521" s="75">
        <f>ROUND(D521*E521,2)</f>
        <v>0</v>
      </c>
      <c r="G521" s="76"/>
      <c r="H521" s="69">
        <f t="shared" si="266"/>
        <v>11.04</v>
      </c>
      <c r="I521" s="69">
        <f t="shared" si="266"/>
        <v>0.57999999999999996</v>
      </c>
      <c r="J521" s="69">
        <f>H521+I521</f>
        <v>11.62</v>
      </c>
      <c r="K521" s="69">
        <v>0</v>
      </c>
      <c r="L521" s="75">
        <f>SUM(J521:K521)</f>
        <v>11.62</v>
      </c>
      <c r="N521" s="69">
        <v>11.04</v>
      </c>
      <c r="O521" s="69">
        <v>0.57999999999999996</v>
      </c>
      <c r="P521" s="69">
        <f>SUM(N521:O521)</f>
        <v>11.62</v>
      </c>
      <c r="Q521" s="63"/>
      <c r="R521" s="69">
        <f t="shared" si="267"/>
        <v>11.04</v>
      </c>
      <c r="S521" s="69">
        <f t="shared" si="267"/>
        <v>0.56999999999999995</v>
      </c>
      <c r="T521" s="69">
        <f>R521+S521</f>
        <v>11.61</v>
      </c>
      <c r="U521" s="69">
        <f>ROUND(Z521*$H$2,2)/100</f>
        <v>0</v>
      </c>
      <c r="V521" s="77">
        <f>SUM(T521:U521)</f>
        <v>11.61</v>
      </c>
      <c r="X521" s="69">
        <v>11.04</v>
      </c>
      <c r="Y521" s="69">
        <v>0.56999999999999995</v>
      </c>
      <c r="Z521" s="69">
        <v>11.61</v>
      </c>
      <c r="AA521" s="78"/>
      <c r="AB521" s="79">
        <f t="shared" si="239"/>
        <v>9.9999999999997868E-3</v>
      </c>
    </row>
    <row r="522" spans="1:28" x14ac:dyDescent="0.25">
      <c r="A522" s="71" t="s">
        <v>9281</v>
      </c>
      <c r="B522" s="72" t="s">
        <v>14254</v>
      </c>
      <c r="C522" s="73" t="s">
        <v>8740</v>
      </c>
      <c r="D522" s="74">
        <v>0</v>
      </c>
      <c r="E522" s="69">
        <v>12.32</v>
      </c>
      <c r="F522" s="75">
        <f>ROUND(D522*E522,2)</f>
        <v>0</v>
      </c>
      <c r="G522" s="76"/>
      <c r="H522" s="69">
        <f t="shared" si="266"/>
        <v>11.78</v>
      </c>
      <c r="I522" s="69">
        <f t="shared" si="266"/>
        <v>0.54</v>
      </c>
      <c r="J522" s="69">
        <f>H522+I522</f>
        <v>12.32</v>
      </c>
      <c r="K522" s="69">
        <v>0</v>
      </c>
      <c r="L522" s="75">
        <f>SUM(J522:K522)</f>
        <v>12.32</v>
      </c>
      <c r="N522" s="69">
        <v>11.78</v>
      </c>
      <c r="O522" s="69">
        <v>0.54</v>
      </c>
      <c r="P522" s="69">
        <f>SUM(N522:O522)</f>
        <v>12.32</v>
      </c>
      <c r="Q522" s="63"/>
      <c r="R522" s="69">
        <f t="shared" si="267"/>
        <v>11.78</v>
      </c>
      <c r="S522" s="69">
        <f t="shared" si="267"/>
        <v>0.54</v>
      </c>
      <c r="T522" s="69">
        <f>R522+S522</f>
        <v>12.32</v>
      </c>
      <c r="U522" s="69">
        <f>ROUND(Z522*$H$2,2)/100</f>
        <v>0</v>
      </c>
      <c r="V522" s="77">
        <f>SUM(T522:U522)</f>
        <v>12.32</v>
      </c>
      <c r="X522" s="69">
        <v>11.78</v>
      </c>
      <c r="Y522" s="69">
        <v>0.54</v>
      </c>
      <c r="Z522" s="69">
        <v>12.32</v>
      </c>
      <c r="AA522" s="78"/>
      <c r="AB522" s="79">
        <f t="shared" ref="AB522:AB585" si="268">P522-Z522</f>
        <v>0</v>
      </c>
    </row>
    <row r="523" spans="1:28" x14ac:dyDescent="0.25">
      <c r="A523" s="65" t="s">
        <v>9282</v>
      </c>
      <c r="B523" s="66" t="s">
        <v>14255</v>
      </c>
      <c r="C523" s="67"/>
      <c r="D523" s="68"/>
      <c r="E523" s="69"/>
      <c r="F523" s="70"/>
      <c r="H523" s="69"/>
      <c r="I523" s="69"/>
      <c r="J523" s="69"/>
      <c r="K523" s="69"/>
      <c r="L523" s="75"/>
      <c r="N523" s="69"/>
      <c r="O523" s="69"/>
      <c r="P523" s="69"/>
      <c r="Q523" s="63"/>
      <c r="R523" s="69"/>
      <c r="S523" s="69"/>
      <c r="T523" s="69"/>
      <c r="U523" s="69"/>
      <c r="V523" s="77"/>
      <c r="X523" s="69"/>
      <c r="Y523" s="69"/>
      <c r="Z523" s="69"/>
      <c r="AA523" s="78"/>
      <c r="AB523" s="79">
        <f t="shared" si="268"/>
        <v>0</v>
      </c>
    </row>
    <row r="524" spans="1:28" x14ac:dyDescent="0.25">
      <c r="A524" s="71" t="s">
        <v>9283</v>
      </c>
      <c r="B524" s="72" t="s">
        <v>14256</v>
      </c>
      <c r="C524" s="73" t="s">
        <v>8740</v>
      </c>
      <c r="D524" s="74">
        <v>0</v>
      </c>
      <c r="E524" s="69">
        <v>25.74</v>
      </c>
      <c r="F524" s="75">
        <f>ROUND(D524*E524,2)</f>
        <v>0</v>
      </c>
      <c r="G524" s="76"/>
      <c r="H524" s="69">
        <f>ROUND(N524+(N524*$H$2/100),2)</f>
        <v>24.47</v>
      </c>
      <c r="I524" s="69">
        <f>ROUND(O524+(O524*$H$2/100),2)</f>
        <v>1.27</v>
      </c>
      <c r="J524" s="69">
        <f>H524+I524</f>
        <v>25.74</v>
      </c>
      <c r="K524" s="69">
        <v>0</v>
      </c>
      <c r="L524" s="75">
        <f>SUM(J524:K524)</f>
        <v>25.74</v>
      </c>
      <c r="N524" s="69">
        <v>24.47</v>
      </c>
      <c r="O524" s="69">
        <v>1.27</v>
      </c>
      <c r="P524" s="69">
        <f>SUM(N524:O524)</f>
        <v>25.74</v>
      </c>
      <c r="Q524" s="63"/>
      <c r="R524" s="69">
        <f>X524</f>
        <v>24.47</v>
      </c>
      <c r="S524" s="69">
        <f>Y524</f>
        <v>1.27</v>
      </c>
      <c r="T524" s="69">
        <f>R524+S524</f>
        <v>25.74</v>
      </c>
      <c r="U524" s="69">
        <f>ROUND(Z524*$H$2,2)/100</f>
        <v>0</v>
      </c>
      <c r="V524" s="77">
        <f>SUM(T524:U524)</f>
        <v>25.74</v>
      </c>
      <c r="X524" s="69">
        <v>24.47</v>
      </c>
      <c r="Y524" s="69">
        <v>1.27</v>
      </c>
      <c r="Z524" s="69">
        <v>25.74</v>
      </c>
      <c r="AA524" s="78"/>
      <c r="AB524" s="79">
        <f t="shared" si="268"/>
        <v>0</v>
      </c>
    </row>
    <row r="525" spans="1:28" x14ac:dyDescent="0.25">
      <c r="A525" s="71" t="s">
        <v>9284</v>
      </c>
      <c r="B525" s="72" t="s">
        <v>14257</v>
      </c>
      <c r="C525" s="73" t="s">
        <v>8740</v>
      </c>
      <c r="D525" s="74">
        <v>0</v>
      </c>
      <c r="E525" s="69">
        <v>21.82</v>
      </c>
      <c r="F525" s="75">
        <f>ROUND(D525*E525,2)</f>
        <v>0</v>
      </c>
      <c r="G525" s="76"/>
      <c r="H525" s="69">
        <f>ROUND(N525+(N525*$H$2/100),2)</f>
        <v>20.79</v>
      </c>
      <c r="I525" s="69">
        <f>ROUND(O525+(O525*$H$2/100),2)</f>
        <v>1.03</v>
      </c>
      <c r="J525" s="69">
        <f>H525+I525</f>
        <v>21.82</v>
      </c>
      <c r="K525" s="69">
        <v>0</v>
      </c>
      <c r="L525" s="75">
        <f>SUM(J525:K525)</f>
        <v>21.82</v>
      </c>
      <c r="N525" s="69">
        <v>20.79</v>
      </c>
      <c r="O525" s="69">
        <v>1.03</v>
      </c>
      <c r="P525" s="69">
        <f>SUM(N525:O525)</f>
        <v>21.82</v>
      </c>
      <c r="Q525" s="63"/>
      <c r="R525" s="69">
        <f>X525</f>
        <v>20.79</v>
      </c>
      <c r="S525" s="69">
        <f>Y525</f>
        <v>1.03</v>
      </c>
      <c r="T525" s="69">
        <f>R525+S525</f>
        <v>21.82</v>
      </c>
      <c r="U525" s="69">
        <f>ROUND(Z525*$H$2,2)/100</f>
        <v>0</v>
      </c>
      <c r="V525" s="77">
        <f>SUM(T525:U525)</f>
        <v>21.82</v>
      </c>
      <c r="X525" s="69">
        <v>20.79</v>
      </c>
      <c r="Y525" s="69">
        <v>1.03</v>
      </c>
      <c r="Z525" s="69">
        <v>21.82</v>
      </c>
      <c r="AA525" s="78"/>
      <c r="AB525" s="79">
        <f t="shared" si="268"/>
        <v>0</v>
      </c>
    </row>
    <row r="526" spans="1:28" ht="22.5" x14ac:dyDescent="0.25">
      <c r="A526" s="65" t="s">
        <v>9285</v>
      </c>
      <c r="B526" s="66" t="s">
        <v>14258</v>
      </c>
      <c r="C526" s="73"/>
      <c r="D526" s="74"/>
      <c r="E526" s="69"/>
      <c r="F526" s="75"/>
      <c r="G526" s="76"/>
      <c r="H526" s="69"/>
      <c r="I526" s="69"/>
      <c r="J526" s="69"/>
      <c r="K526" s="69"/>
      <c r="L526" s="75"/>
      <c r="N526" s="69"/>
      <c r="O526" s="69"/>
      <c r="P526" s="69"/>
      <c r="Q526" s="63"/>
      <c r="R526" s="69"/>
      <c r="S526" s="69"/>
      <c r="T526" s="69"/>
      <c r="U526" s="69"/>
      <c r="V526" s="77"/>
      <c r="X526" s="69"/>
      <c r="Y526" s="69"/>
      <c r="Z526" s="69"/>
      <c r="AA526" s="78"/>
      <c r="AB526" s="79">
        <f t="shared" si="268"/>
        <v>0</v>
      </c>
    </row>
    <row r="527" spans="1:28" x14ac:dyDescent="0.25">
      <c r="A527" s="71" t="s">
        <v>9286</v>
      </c>
      <c r="B527" s="72" t="s">
        <v>14259</v>
      </c>
      <c r="C527" s="73" t="s">
        <v>8740</v>
      </c>
      <c r="D527" s="74">
        <v>0</v>
      </c>
      <c r="E527" s="69">
        <v>265.87</v>
      </c>
      <c r="F527" s="75">
        <f>ROUND(D527*E527,2)</f>
        <v>0</v>
      </c>
      <c r="G527" s="76"/>
      <c r="H527" s="69">
        <f>ROUND(N527+(N527*$H$2/100),2)</f>
        <v>265.87</v>
      </c>
      <c r="I527" s="69">
        <f>ROUND(O527+(O527*$H$2/100),2)</f>
        <v>0</v>
      </c>
      <c r="J527" s="69">
        <f>H527+I527</f>
        <v>265.87</v>
      </c>
      <c r="K527" s="69">
        <v>0</v>
      </c>
      <c r="L527" s="75">
        <f>SUM(J527:K527)</f>
        <v>265.87</v>
      </c>
      <c r="N527" s="69">
        <v>265.87</v>
      </c>
      <c r="O527" s="69">
        <v>0</v>
      </c>
      <c r="P527" s="69">
        <f>SUM(N527:O527)</f>
        <v>265.87</v>
      </c>
      <c r="Q527" s="63"/>
      <c r="R527" s="69">
        <f>X527</f>
        <v>265.87</v>
      </c>
      <c r="S527" s="69">
        <f>Y527</f>
        <v>0</v>
      </c>
      <c r="T527" s="69">
        <f>R527+S527</f>
        <v>265.87</v>
      </c>
      <c r="U527" s="69">
        <f>ROUND(Z527*$H$2,2)/100</f>
        <v>0</v>
      </c>
      <c r="V527" s="77">
        <f>SUM(T527:U527)</f>
        <v>265.87</v>
      </c>
      <c r="X527" s="69">
        <v>265.87</v>
      </c>
      <c r="Y527" s="69">
        <v>0</v>
      </c>
      <c r="Z527" s="69">
        <v>265.87</v>
      </c>
      <c r="AA527" s="78"/>
      <c r="AB527" s="79">
        <f t="shared" si="268"/>
        <v>0</v>
      </c>
    </row>
    <row r="528" spans="1:28" ht="22.5" x14ac:dyDescent="0.25">
      <c r="A528" s="65" t="s">
        <v>9287</v>
      </c>
      <c r="B528" s="66" t="s">
        <v>14260</v>
      </c>
      <c r="C528" s="67"/>
      <c r="D528" s="68"/>
      <c r="E528" s="69"/>
      <c r="F528" s="70"/>
      <c r="H528" s="69"/>
      <c r="I528" s="69"/>
      <c r="J528" s="69"/>
      <c r="K528" s="69"/>
      <c r="L528" s="75"/>
      <c r="N528" s="69"/>
      <c r="O528" s="69"/>
      <c r="P528" s="69"/>
      <c r="Q528" s="63"/>
      <c r="R528" s="69"/>
      <c r="S528" s="69"/>
      <c r="T528" s="69"/>
      <c r="U528" s="69"/>
      <c r="V528" s="77"/>
      <c r="X528" s="69"/>
      <c r="Y528" s="69"/>
      <c r="Z528" s="69"/>
      <c r="AA528" s="78"/>
      <c r="AB528" s="79">
        <f t="shared" si="268"/>
        <v>0</v>
      </c>
    </row>
    <row r="529" spans="1:28" x14ac:dyDescent="0.25">
      <c r="A529" s="71" t="s">
        <v>9288</v>
      </c>
      <c r="B529" s="72" t="s">
        <v>14261</v>
      </c>
      <c r="C529" s="73" t="s">
        <v>8740</v>
      </c>
      <c r="D529" s="74">
        <v>0</v>
      </c>
      <c r="E529" s="69">
        <v>3.3499999999999996</v>
      </c>
      <c r="F529" s="75">
        <f>ROUND(D529*E529,2)</f>
        <v>0</v>
      </c>
      <c r="G529" s="76"/>
      <c r="H529" s="69">
        <f>ROUND(N529+(N529*$H$2/100),2)</f>
        <v>3.27</v>
      </c>
      <c r="I529" s="69">
        <f>ROUND(O529+(O529*$H$2/100),2)</f>
        <v>0.08</v>
      </c>
      <c r="J529" s="69">
        <f>H529+I529</f>
        <v>3.35</v>
      </c>
      <c r="K529" s="69">
        <v>0</v>
      </c>
      <c r="L529" s="75">
        <f>SUM(J529:K529)</f>
        <v>3.35</v>
      </c>
      <c r="N529" s="69">
        <v>3.2699999999999996</v>
      </c>
      <c r="O529" s="69">
        <v>0.08</v>
      </c>
      <c r="P529" s="69">
        <f>SUM(N529:O529)</f>
        <v>3.3499999999999996</v>
      </c>
      <c r="Q529" s="63"/>
      <c r="R529" s="69">
        <f>X529</f>
        <v>3.27</v>
      </c>
      <c r="S529" s="69">
        <f>Y529</f>
        <v>0.08</v>
      </c>
      <c r="T529" s="69">
        <f>R529+S529</f>
        <v>3.35</v>
      </c>
      <c r="U529" s="69">
        <f>ROUND(Z529*$H$2,2)/100</f>
        <v>0</v>
      </c>
      <c r="V529" s="77">
        <f>SUM(T529:U529)</f>
        <v>3.35</v>
      </c>
      <c r="X529" s="69">
        <v>3.27</v>
      </c>
      <c r="Y529" s="69">
        <v>0.08</v>
      </c>
      <c r="Z529" s="69">
        <v>3.35</v>
      </c>
      <c r="AA529" s="78"/>
      <c r="AB529" s="79">
        <f t="shared" si="268"/>
        <v>0</v>
      </c>
    </row>
    <row r="530" spans="1:28" ht="22.5" x14ac:dyDescent="0.25">
      <c r="A530" s="65" t="s">
        <v>9289</v>
      </c>
      <c r="B530" s="66" t="s">
        <v>14262</v>
      </c>
      <c r="C530" s="67"/>
      <c r="D530" s="68"/>
      <c r="E530" s="69"/>
      <c r="F530" s="70"/>
      <c r="H530" s="69"/>
      <c r="I530" s="69"/>
      <c r="J530" s="69"/>
      <c r="K530" s="69"/>
      <c r="L530" s="75"/>
      <c r="N530" s="69"/>
      <c r="O530" s="69"/>
      <c r="P530" s="69"/>
      <c r="Q530" s="63"/>
      <c r="R530" s="69"/>
      <c r="S530" s="69"/>
      <c r="T530" s="69"/>
      <c r="U530" s="69"/>
      <c r="V530" s="77"/>
      <c r="X530" s="69"/>
      <c r="Y530" s="69"/>
      <c r="Z530" s="69"/>
      <c r="AA530" s="78"/>
      <c r="AB530" s="79">
        <f t="shared" si="268"/>
        <v>0</v>
      </c>
    </row>
    <row r="531" spans="1:28" ht="22.5" x14ac:dyDescent="0.25">
      <c r="A531" s="71" t="s">
        <v>9290</v>
      </c>
      <c r="B531" s="72" t="s">
        <v>14263</v>
      </c>
      <c r="C531" s="73" t="s">
        <v>8740</v>
      </c>
      <c r="D531" s="74">
        <v>0</v>
      </c>
      <c r="E531" s="69">
        <v>4.5199999999999996</v>
      </c>
      <c r="F531" s="75">
        <f>ROUND(D531*E531,2)</f>
        <v>0</v>
      </c>
      <c r="G531" s="76"/>
      <c r="H531" s="69">
        <f>ROUND(N531+(N531*$H$2/100),2)</f>
        <v>2.62</v>
      </c>
      <c r="I531" s="69">
        <f>ROUND(O531+(O531*$H$2/100),2)</f>
        <v>1.9</v>
      </c>
      <c r="J531" s="69">
        <f>H531+I531</f>
        <v>4.5199999999999996</v>
      </c>
      <c r="K531" s="69">
        <v>0</v>
      </c>
      <c r="L531" s="75">
        <f>SUM(J531:K531)</f>
        <v>4.5199999999999996</v>
      </c>
      <c r="N531" s="69">
        <v>2.62</v>
      </c>
      <c r="O531" s="69">
        <v>1.9</v>
      </c>
      <c r="P531" s="69">
        <f>SUM(N531:O531)</f>
        <v>4.5199999999999996</v>
      </c>
      <c r="Q531" s="63"/>
      <c r="R531" s="69">
        <f>X531</f>
        <v>2.62</v>
      </c>
      <c r="S531" s="69">
        <f>Y531</f>
        <v>1.9</v>
      </c>
      <c r="T531" s="69">
        <f>R531+S531</f>
        <v>4.5199999999999996</v>
      </c>
      <c r="U531" s="69">
        <f>ROUND(Z531*$H$2,2)/100</f>
        <v>0</v>
      </c>
      <c r="V531" s="77">
        <f>SUM(T531:U531)</f>
        <v>4.5199999999999996</v>
      </c>
      <c r="X531" s="69">
        <v>2.62</v>
      </c>
      <c r="Y531" s="69">
        <v>1.9</v>
      </c>
      <c r="Z531" s="69">
        <v>4.5199999999999996</v>
      </c>
      <c r="AA531" s="78"/>
      <c r="AB531" s="79">
        <f t="shared" si="268"/>
        <v>0</v>
      </c>
    </row>
    <row r="532" spans="1:28" x14ac:dyDescent="0.25">
      <c r="A532" s="71" t="s">
        <v>9291</v>
      </c>
      <c r="B532" s="72" t="s">
        <v>14264</v>
      </c>
      <c r="C532" s="73" t="s">
        <v>8740</v>
      </c>
      <c r="D532" s="74">
        <v>0</v>
      </c>
      <c r="E532" s="69">
        <v>13.67</v>
      </c>
      <c r="F532" s="75">
        <f>ROUND(D532*E532,2)</f>
        <v>0</v>
      </c>
      <c r="G532" s="76"/>
      <c r="H532" s="69">
        <f>ROUND(N532+(N532*$H$2/100),2)</f>
        <v>11.92</v>
      </c>
      <c r="I532" s="69">
        <f>ROUND(O532+(O532*$H$2/100),2)</f>
        <v>1.75</v>
      </c>
      <c r="J532" s="69">
        <f>H532+I532</f>
        <v>13.67</v>
      </c>
      <c r="K532" s="69">
        <v>0</v>
      </c>
      <c r="L532" s="75">
        <f>SUM(J532:K532)</f>
        <v>13.67</v>
      </c>
      <c r="N532" s="69">
        <v>11.92</v>
      </c>
      <c r="O532" s="69">
        <v>1.75</v>
      </c>
      <c r="P532" s="69">
        <f>SUM(N532:O532)</f>
        <v>13.67</v>
      </c>
      <c r="Q532" s="63"/>
      <c r="R532" s="69">
        <f>X532</f>
        <v>11.92</v>
      </c>
      <c r="S532" s="69">
        <f>Y532</f>
        <v>1.75</v>
      </c>
      <c r="T532" s="69">
        <f>R532+S532</f>
        <v>13.67</v>
      </c>
      <c r="U532" s="69">
        <f>ROUND(Z532*$H$2,2)/100</f>
        <v>0</v>
      </c>
      <c r="V532" s="77">
        <f>SUM(T532:U532)</f>
        <v>13.67</v>
      </c>
      <c r="X532" s="69">
        <v>11.92</v>
      </c>
      <c r="Y532" s="69">
        <v>1.75</v>
      </c>
      <c r="Z532" s="69">
        <v>13.67</v>
      </c>
      <c r="AA532" s="78"/>
      <c r="AB532" s="79">
        <f t="shared" si="268"/>
        <v>0</v>
      </c>
    </row>
    <row r="533" spans="1:28" ht="22.5" x14ac:dyDescent="0.25">
      <c r="A533" s="65" t="s">
        <v>9292</v>
      </c>
      <c r="B533" s="66" t="s">
        <v>14265</v>
      </c>
      <c r="C533" s="67"/>
      <c r="D533" s="68"/>
      <c r="E533" s="69"/>
      <c r="F533" s="70"/>
      <c r="H533" s="69"/>
      <c r="I533" s="69"/>
      <c r="J533" s="69"/>
      <c r="K533" s="69"/>
      <c r="L533" s="75"/>
      <c r="N533" s="69"/>
      <c r="O533" s="69"/>
      <c r="P533" s="69"/>
      <c r="Q533" s="63"/>
      <c r="R533" s="69"/>
      <c r="S533" s="69"/>
      <c r="T533" s="69"/>
      <c r="U533" s="69"/>
      <c r="V533" s="77"/>
      <c r="X533" s="69"/>
      <c r="Y533" s="69"/>
      <c r="Z533" s="69"/>
      <c r="AA533" s="78"/>
      <c r="AB533" s="79">
        <f t="shared" si="268"/>
        <v>0</v>
      </c>
    </row>
    <row r="534" spans="1:28" ht="22.5" x14ac:dyDescent="0.25">
      <c r="A534" s="71" t="s">
        <v>9293</v>
      </c>
      <c r="B534" s="72" t="s">
        <v>14266</v>
      </c>
      <c r="C534" s="73" t="s">
        <v>8740</v>
      </c>
      <c r="D534" s="74">
        <v>0</v>
      </c>
      <c r="E534" s="69">
        <v>9.7100000000000009</v>
      </c>
      <c r="F534" s="75">
        <f>ROUND(D534*E534,2)</f>
        <v>0</v>
      </c>
      <c r="G534" s="76"/>
      <c r="H534" s="69">
        <f t="shared" ref="H534:I537" si="269">ROUND(N534+(N534*$H$2/100),2)</f>
        <v>9.41</v>
      </c>
      <c r="I534" s="69">
        <f t="shared" si="269"/>
        <v>0.3</v>
      </c>
      <c r="J534" s="69">
        <f>H534+I534</f>
        <v>9.7100000000000009</v>
      </c>
      <c r="K534" s="69">
        <v>0</v>
      </c>
      <c r="L534" s="75">
        <f>SUM(J534:K534)</f>
        <v>9.7100000000000009</v>
      </c>
      <c r="N534" s="69">
        <v>9.41</v>
      </c>
      <c r="O534" s="69">
        <v>0.3</v>
      </c>
      <c r="P534" s="69">
        <f>SUM(N534:O534)</f>
        <v>9.7100000000000009</v>
      </c>
      <c r="Q534" s="63"/>
      <c r="R534" s="69">
        <f t="shared" ref="R534:S537" si="270">X534</f>
        <v>9.41</v>
      </c>
      <c r="S534" s="69">
        <f t="shared" si="270"/>
        <v>0.28999999999999998</v>
      </c>
      <c r="T534" s="69">
        <f>R534+S534</f>
        <v>9.6999999999999993</v>
      </c>
      <c r="U534" s="69">
        <f>ROUND(Z534*$H$2,2)/100</f>
        <v>0</v>
      </c>
      <c r="V534" s="77">
        <f>SUM(T534:U534)</f>
        <v>9.6999999999999993</v>
      </c>
      <c r="X534" s="69">
        <v>9.41</v>
      </c>
      <c r="Y534" s="69">
        <v>0.28999999999999998</v>
      </c>
      <c r="Z534" s="69">
        <v>9.6999999999999993</v>
      </c>
      <c r="AA534" s="78"/>
      <c r="AB534" s="79">
        <f t="shared" si="268"/>
        <v>1.0000000000001563E-2</v>
      </c>
    </row>
    <row r="535" spans="1:28" ht="22.5" x14ac:dyDescent="0.25">
      <c r="A535" s="71" t="s">
        <v>9294</v>
      </c>
      <c r="B535" s="72" t="s">
        <v>14267</v>
      </c>
      <c r="C535" s="73" t="s">
        <v>8740</v>
      </c>
      <c r="D535" s="74">
        <v>0</v>
      </c>
      <c r="E535" s="69">
        <v>6.8900000000000006</v>
      </c>
      <c r="F535" s="75">
        <f>ROUND(D535*E535,2)</f>
        <v>0</v>
      </c>
      <c r="G535" s="76"/>
      <c r="H535" s="69">
        <f t="shared" si="269"/>
        <v>6.69</v>
      </c>
      <c r="I535" s="69">
        <f t="shared" si="269"/>
        <v>0.2</v>
      </c>
      <c r="J535" s="69">
        <f>H535+I535</f>
        <v>6.8900000000000006</v>
      </c>
      <c r="K535" s="69">
        <v>0</v>
      </c>
      <c r="L535" s="75">
        <f>SUM(J535:K535)</f>
        <v>6.8900000000000006</v>
      </c>
      <c r="N535" s="69">
        <v>6.69</v>
      </c>
      <c r="O535" s="69">
        <v>0.2</v>
      </c>
      <c r="P535" s="69">
        <f>SUM(N535:O535)</f>
        <v>6.8900000000000006</v>
      </c>
      <c r="Q535" s="63"/>
      <c r="R535" s="69">
        <f t="shared" si="270"/>
        <v>6.69</v>
      </c>
      <c r="S535" s="69">
        <f t="shared" si="270"/>
        <v>0.2</v>
      </c>
      <c r="T535" s="69">
        <f>R535+S535</f>
        <v>6.8900000000000006</v>
      </c>
      <c r="U535" s="69">
        <f>ROUND(Z535*$H$2,2)/100</f>
        <v>0</v>
      </c>
      <c r="V535" s="77">
        <f>SUM(T535:U535)</f>
        <v>6.8900000000000006</v>
      </c>
      <c r="X535" s="69">
        <v>6.69</v>
      </c>
      <c r="Y535" s="69">
        <v>0.2</v>
      </c>
      <c r="Z535" s="69">
        <v>6.89</v>
      </c>
      <c r="AA535" s="78"/>
      <c r="AB535" s="79">
        <f t="shared" si="268"/>
        <v>0</v>
      </c>
    </row>
    <row r="536" spans="1:28" ht="22.5" x14ac:dyDescent="0.25">
      <c r="A536" s="71" t="s">
        <v>9295</v>
      </c>
      <c r="B536" s="72" t="s">
        <v>14268</v>
      </c>
      <c r="C536" s="73" t="s">
        <v>8740</v>
      </c>
      <c r="D536" s="74">
        <v>0</v>
      </c>
      <c r="E536" s="69">
        <v>6.89</v>
      </c>
      <c r="F536" s="75">
        <f>ROUND(D536*E536,2)</f>
        <v>0</v>
      </c>
      <c r="G536" s="76"/>
      <c r="H536" s="69">
        <f t="shared" si="269"/>
        <v>6.79</v>
      </c>
      <c r="I536" s="69">
        <f t="shared" si="269"/>
        <v>0.1</v>
      </c>
      <c r="J536" s="69">
        <f>H536+I536</f>
        <v>6.89</v>
      </c>
      <c r="K536" s="69">
        <v>0</v>
      </c>
      <c r="L536" s="75">
        <f>SUM(J536:K536)</f>
        <v>6.89</v>
      </c>
      <c r="N536" s="69">
        <v>6.79</v>
      </c>
      <c r="O536" s="69">
        <v>0.1</v>
      </c>
      <c r="P536" s="69">
        <f>SUM(N536:O536)</f>
        <v>6.89</v>
      </c>
      <c r="Q536" s="63"/>
      <c r="R536" s="69">
        <f t="shared" si="270"/>
        <v>6.79</v>
      </c>
      <c r="S536" s="69">
        <f t="shared" si="270"/>
        <v>0.09</v>
      </c>
      <c r="T536" s="69">
        <f>R536+S536</f>
        <v>6.88</v>
      </c>
      <c r="U536" s="69">
        <f>ROUND(Z536*$H$2,2)/100</f>
        <v>0</v>
      </c>
      <c r="V536" s="77">
        <f>SUM(T536:U536)</f>
        <v>6.88</v>
      </c>
      <c r="X536" s="69">
        <v>6.79</v>
      </c>
      <c r="Y536" s="69">
        <v>0.09</v>
      </c>
      <c r="Z536" s="69">
        <v>6.88</v>
      </c>
      <c r="AA536" s="78"/>
      <c r="AB536" s="79">
        <f t="shared" si="268"/>
        <v>9.9999999999997868E-3</v>
      </c>
    </row>
    <row r="537" spans="1:28" x14ac:dyDescent="0.25">
      <c r="A537" s="71" t="s">
        <v>9296</v>
      </c>
      <c r="B537" s="72" t="s">
        <v>9298</v>
      </c>
      <c r="C537" s="73" t="s">
        <v>8740</v>
      </c>
      <c r="D537" s="74">
        <v>0</v>
      </c>
      <c r="E537" s="69">
        <v>11.82</v>
      </c>
      <c r="F537" s="75">
        <f>ROUND(D537*E537,2)</f>
        <v>0</v>
      </c>
      <c r="G537" s="76"/>
      <c r="H537" s="69">
        <f t="shared" si="269"/>
        <v>11.54</v>
      </c>
      <c r="I537" s="69">
        <f t="shared" si="269"/>
        <v>0.28000000000000003</v>
      </c>
      <c r="J537" s="69">
        <f>H537+I537</f>
        <v>11.819999999999999</v>
      </c>
      <c r="K537" s="69">
        <v>0</v>
      </c>
      <c r="L537" s="75">
        <f>SUM(J537:K537)</f>
        <v>11.819999999999999</v>
      </c>
      <c r="N537" s="69">
        <v>11.540000000000001</v>
      </c>
      <c r="O537" s="69">
        <v>0.28000000000000003</v>
      </c>
      <c r="P537" s="69">
        <f>SUM(N537:O537)</f>
        <v>11.82</v>
      </c>
      <c r="Q537" s="63"/>
      <c r="R537" s="69">
        <f t="shared" si="270"/>
        <v>11.54</v>
      </c>
      <c r="S537" s="69">
        <f t="shared" si="270"/>
        <v>0.27</v>
      </c>
      <c r="T537" s="69">
        <f>R537+S537</f>
        <v>11.809999999999999</v>
      </c>
      <c r="U537" s="69">
        <f>ROUND(Z537*$H$2,2)/100</f>
        <v>0</v>
      </c>
      <c r="V537" s="77">
        <f>SUM(T537:U537)</f>
        <v>11.809999999999999</v>
      </c>
      <c r="X537" s="69">
        <v>11.54</v>
      </c>
      <c r="Y537" s="69">
        <v>0.27</v>
      </c>
      <c r="Z537" s="69">
        <v>11.81</v>
      </c>
      <c r="AA537" s="78"/>
      <c r="AB537" s="79">
        <f t="shared" si="268"/>
        <v>9.9999999999997868E-3</v>
      </c>
    </row>
    <row r="538" spans="1:28" x14ac:dyDescent="0.25">
      <c r="A538" s="65" t="s">
        <v>9297</v>
      </c>
      <c r="B538" s="66" t="s">
        <v>1909</v>
      </c>
      <c r="C538" s="67"/>
      <c r="D538" s="68"/>
      <c r="E538" s="69"/>
      <c r="F538" s="70"/>
      <c r="H538" s="69"/>
      <c r="I538" s="69"/>
      <c r="J538" s="69"/>
      <c r="K538" s="69"/>
      <c r="L538" s="75"/>
      <c r="N538" s="69"/>
      <c r="O538" s="69"/>
      <c r="P538" s="69"/>
      <c r="Q538" s="63"/>
      <c r="R538" s="69"/>
      <c r="S538" s="69"/>
      <c r="T538" s="69"/>
      <c r="U538" s="69"/>
      <c r="V538" s="77"/>
      <c r="X538" s="69"/>
      <c r="Y538" s="69"/>
      <c r="Z538" s="69"/>
      <c r="AA538" s="78"/>
      <c r="AB538" s="79">
        <f t="shared" si="268"/>
        <v>0</v>
      </c>
    </row>
    <row r="539" spans="1:28" x14ac:dyDescent="0.25">
      <c r="A539" s="65" t="s">
        <v>9299</v>
      </c>
      <c r="B539" s="66" t="s">
        <v>14269</v>
      </c>
      <c r="C539" s="67"/>
      <c r="D539" s="68"/>
      <c r="E539" s="69"/>
      <c r="F539" s="70"/>
      <c r="H539" s="69"/>
      <c r="I539" s="69"/>
      <c r="J539" s="69"/>
      <c r="K539" s="69"/>
      <c r="L539" s="75"/>
      <c r="N539" s="69"/>
      <c r="O539" s="69"/>
      <c r="P539" s="69"/>
      <c r="Q539" s="63"/>
      <c r="R539" s="69"/>
      <c r="S539" s="69"/>
      <c r="T539" s="69"/>
      <c r="U539" s="69"/>
      <c r="V539" s="77"/>
      <c r="X539" s="69"/>
      <c r="Y539" s="69"/>
      <c r="Z539" s="69"/>
      <c r="AA539" s="78"/>
      <c r="AB539" s="79">
        <f t="shared" si="268"/>
        <v>0</v>
      </c>
    </row>
    <row r="540" spans="1:28" x14ac:dyDescent="0.25">
      <c r="A540" s="71" t="s">
        <v>9300</v>
      </c>
      <c r="B540" s="72" t="s">
        <v>14270</v>
      </c>
      <c r="C540" s="73" t="s">
        <v>8780</v>
      </c>
      <c r="D540" s="74">
        <v>0</v>
      </c>
      <c r="E540" s="69">
        <v>59.92</v>
      </c>
      <c r="F540" s="75">
        <f t="shared" ref="F540:F546" si="271">ROUND(D540*E540,2)</f>
        <v>0</v>
      </c>
      <c r="G540" s="76"/>
      <c r="H540" s="69">
        <f t="shared" ref="H540:I546" si="272">ROUND(N540+(N540*$H$2/100),2)</f>
        <v>19.690000000000001</v>
      </c>
      <c r="I540" s="69">
        <f t="shared" si="272"/>
        <v>40.229999999999997</v>
      </c>
      <c r="J540" s="69">
        <f t="shared" ref="J540:J546" si="273">H540+I540</f>
        <v>59.92</v>
      </c>
      <c r="K540" s="69">
        <v>0</v>
      </c>
      <c r="L540" s="75">
        <f t="shared" ref="L540:L546" si="274">SUM(J540:K540)</f>
        <v>59.92</v>
      </c>
      <c r="N540" s="69">
        <v>19.690000000000001</v>
      </c>
      <c r="O540" s="69">
        <v>40.230000000000004</v>
      </c>
      <c r="P540" s="69">
        <f t="shared" ref="P540:P546" si="275">SUM(N540:O540)</f>
        <v>59.92</v>
      </c>
      <c r="Q540" s="63"/>
      <c r="R540" s="69">
        <f t="shared" ref="R540:S546" si="276">X540</f>
        <v>19.690000000000001</v>
      </c>
      <c r="S540" s="69">
        <f t="shared" si="276"/>
        <v>40.229999999999997</v>
      </c>
      <c r="T540" s="69">
        <f t="shared" ref="T540:T546" si="277">R540+S540</f>
        <v>59.92</v>
      </c>
      <c r="U540" s="69">
        <f t="shared" ref="U540:U546" si="278">ROUND(Z540*$H$2,2)/100</f>
        <v>0</v>
      </c>
      <c r="V540" s="77">
        <f t="shared" ref="V540:V546" si="279">SUM(T540:U540)</f>
        <v>59.92</v>
      </c>
      <c r="X540" s="69">
        <v>19.690000000000001</v>
      </c>
      <c r="Y540" s="69">
        <v>40.229999999999997</v>
      </c>
      <c r="Z540" s="69">
        <v>59.92</v>
      </c>
      <c r="AA540" s="78"/>
      <c r="AB540" s="79">
        <f t="shared" si="268"/>
        <v>0</v>
      </c>
    </row>
    <row r="541" spans="1:28" x14ac:dyDescent="0.25">
      <c r="A541" s="71" t="s">
        <v>9301</v>
      </c>
      <c r="B541" s="72" t="s">
        <v>14271</v>
      </c>
      <c r="C541" s="73" t="s">
        <v>8780</v>
      </c>
      <c r="D541" s="74">
        <v>0</v>
      </c>
      <c r="E541" s="69">
        <v>35.299999999999997</v>
      </c>
      <c r="F541" s="75">
        <f t="shared" si="271"/>
        <v>0</v>
      </c>
      <c r="G541" s="76"/>
      <c r="H541" s="69">
        <f t="shared" si="272"/>
        <v>11.1</v>
      </c>
      <c r="I541" s="69">
        <f t="shared" si="272"/>
        <v>24.2</v>
      </c>
      <c r="J541" s="69">
        <f t="shared" si="273"/>
        <v>35.299999999999997</v>
      </c>
      <c r="K541" s="69">
        <v>0</v>
      </c>
      <c r="L541" s="75">
        <f t="shared" si="274"/>
        <v>35.299999999999997</v>
      </c>
      <c r="N541" s="69">
        <v>11.100000000000001</v>
      </c>
      <c r="O541" s="69">
        <v>24.2</v>
      </c>
      <c r="P541" s="69">
        <f t="shared" si="275"/>
        <v>35.299999999999997</v>
      </c>
      <c r="Q541" s="63"/>
      <c r="R541" s="69">
        <f t="shared" si="276"/>
        <v>11.1</v>
      </c>
      <c r="S541" s="69">
        <f t="shared" si="276"/>
        <v>24.2</v>
      </c>
      <c r="T541" s="69">
        <f t="shared" si="277"/>
        <v>35.299999999999997</v>
      </c>
      <c r="U541" s="69">
        <f t="shared" si="278"/>
        <v>0</v>
      </c>
      <c r="V541" s="77">
        <f t="shared" si="279"/>
        <v>35.299999999999997</v>
      </c>
      <c r="X541" s="69">
        <v>11.1</v>
      </c>
      <c r="Y541" s="69">
        <v>24.2</v>
      </c>
      <c r="Z541" s="69">
        <v>35.299999999999997</v>
      </c>
      <c r="AA541" s="78"/>
      <c r="AB541" s="79">
        <f t="shared" si="268"/>
        <v>0</v>
      </c>
    </row>
    <row r="542" spans="1:28" x14ac:dyDescent="0.25">
      <c r="A542" s="71" t="s">
        <v>9302</v>
      </c>
      <c r="B542" s="72" t="s">
        <v>14272</v>
      </c>
      <c r="C542" s="73" t="s">
        <v>8780</v>
      </c>
      <c r="D542" s="74">
        <v>0</v>
      </c>
      <c r="E542" s="69">
        <v>13.22</v>
      </c>
      <c r="F542" s="75">
        <f t="shared" si="271"/>
        <v>0</v>
      </c>
      <c r="G542" s="76"/>
      <c r="H542" s="69">
        <f t="shared" si="272"/>
        <v>7.37</v>
      </c>
      <c r="I542" s="69">
        <f t="shared" si="272"/>
        <v>5.85</v>
      </c>
      <c r="J542" s="69">
        <f t="shared" si="273"/>
        <v>13.219999999999999</v>
      </c>
      <c r="K542" s="69">
        <v>0</v>
      </c>
      <c r="L542" s="75">
        <f t="shared" si="274"/>
        <v>13.219999999999999</v>
      </c>
      <c r="N542" s="69">
        <v>7.3699999999999992</v>
      </c>
      <c r="O542" s="69">
        <v>5.85</v>
      </c>
      <c r="P542" s="69">
        <f t="shared" si="275"/>
        <v>13.219999999999999</v>
      </c>
      <c r="Q542" s="63"/>
      <c r="R542" s="69">
        <f t="shared" si="276"/>
        <v>7.37</v>
      </c>
      <c r="S542" s="69">
        <f t="shared" si="276"/>
        <v>5.85</v>
      </c>
      <c r="T542" s="69">
        <f t="shared" si="277"/>
        <v>13.219999999999999</v>
      </c>
      <c r="U542" s="69">
        <f t="shared" si="278"/>
        <v>0</v>
      </c>
      <c r="V542" s="77">
        <f t="shared" si="279"/>
        <v>13.219999999999999</v>
      </c>
      <c r="X542" s="69">
        <v>7.37</v>
      </c>
      <c r="Y542" s="69">
        <v>5.85</v>
      </c>
      <c r="Z542" s="69">
        <v>13.22</v>
      </c>
      <c r="AA542" s="78"/>
      <c r="AB542" s="79">
        <f t="shared" si="268"/>
        <v>0</v>
      </c>
    </row>
    <row r="543" spans="1:28" ht="22.5" x14ac:dyDescent="0.25">
      <c r="A543" s="71" t="s">
        <v>9303</v>
      </c>
      <c r="B543" s="72" t="s">
        <v>14273</v>
      </c>
      <c r="C543" s="73" t="s">
        <v>8780</v>
      </c>
      <c r="D543" s="74">
        <v>0</v>
      </c>
      <c r="E543" s="69">
        <v>71.28</v>
      </c>
      <c r="F543" s="75">
        <f t="shared" si="271"/>
        <v>0</v>
      </c>
      <c r="G543" s="76"/>
      <c r="H543" s="69">
        <f t="shared" si="272"/>
        <v>24.44</v>
      </c>
      <c r="I543" s="69">
        <f t="shared" si="272"/>
        <v>46.84</v>
      </c>
      <c r="J543" s="69">
        <f t="shared" si="273"/>
        <v>71.28</v>
      </c>
      <c r="K543" s="69">
        <v>0</v>
      </c>
      <c r="L543" s="75">
        <f t="shared" si="274"/>
        <v>71.28</v>
      </c>
      <c r="N543" s="69">
        <v>24.44</v>
      </c>
      <c r="O543" s="69">
        <v>46.84</v>
      </c>
      <c r="P543" s="69">
        <f t="shared" si="275"/>
        <v>71.28</v>
      </c>
      <c r="Q543" s="63"/>
      <c r="R543" s="69">
        <f t="shared" si="276"/>
        <v>24.44</v>
      </c>
      <c r="S543" s="69">
        <f t="shared" si="276"/>
        <v>46.83</v>
      </c>
      <c r="T543" s="69">
        <f t="shared" si="277"/>
        <v>71.27</v>
      </c>
      <c r="U543" s="69">
        <f t="shared" si="278"/>
        <v>0</v>
      </c>
      <c r="V543" s="77">
        <f t="shared" si="279"/>
        <v>71.27</v>
      </c>
      <c r="X543" s="69">
        <v>24.44</v>
      </c>
      <c r="Y543" s="69">
        <v>46.83</v>
      </c>
      <c r="Z543" s="69">
        <v>71.27</v>
      </c>
      <c r="AA543" s="78"/>
      <c r="AB543" s="79">
        <f t="shared" si="268"/>
        <v>1.0000000000005116E-2</v>
      </c>
    </row>
    <row r="544" spans="1:28" ht="22.5" x14ac:dyDescent="0.25">
      <c r="A544" s="71" t="s">
        <v>9304</v>
      </c>
      <c r="B544" s="72" t="s">
        <v>14274</v>
      </c>
      <c r="C544" s="73" t="s">
        <v>8780</v>
      </c>
      <c r="D544" s="74">
        <v>0</v>
      </c>
      <c r="E544" s="69">
        <v>133.66</v>
      </c>
      <c r="F544" s="75">
        <f t="shared" si="271"/>
        <v>0</v>
      </c>
      <c r="G544" s="76"/>
      <c r="H544" s="69">
        <f t="shared" si="272"/>
        <v>133.66</v>
      </c>
      <c r="I544" s="69">
        <f t="shared" si="272"/>
        <v>0</v>
      </c>
      <c r="J544" s="69">
        <f t="shared" si="273"/>
        <v>133.66</v>
      </c>
      <c r="K544" s="69">
        <v>0</v>
      </c>
      <c r="L544" s="75">
        <f t="shared" si="274"/>
        <v>133.66</v>
      </c>
      <c r="N544" s="69">
        <v>133.66</v>
      </c>
      <c r="O544" s="69">
        <v>0</v>
      </c>
      <c r="P544" s="69">
        <f t="shared" si="275"/>
        <v>133.66</v>
      </c>
      <c r="Q544" s="63"/>
      <c r="R544" s="69">
        <f t="shared" si="276"/>
        <v>133.66</v>
      </c>
      <c r="S544" s="69">
        <f t="shared" si="276"/>
        <v>0</v>
      </c>
      <c r="T544" s="69">
        <f t="shared" si="277"/>
        <v>133.66</v>
      </c>
      <c r="U544" s="69">
        <f t="shared" si="278"/>
        <v>0</v>
      </c>
      <c r="V544" s="77">
        <f t="shared" si="279"/>
        <v>133.66</v>
      </c>
      <c r="X544" s="69">
        <v>133.66</v>
      </c>
      <c r="Y544" s="69">
        <v>0</v>
      </c>
      <c r="Z544" s="69">
        <v>133.66</v>
      </c>
      <c r="AA544" s="78"/>
      <c r="AB544" s="79">
        <f t="shared" si="268"/>
        <v>0</v>
      </c>
    </row>
    <row r="545" spans="1:28" ht="22.5" x14ac:dyDescent="0.25">
      <c r="A545" s="71" t="s">
        <v>9305</v>
      </c>
      <c r="B545" s="72" t="s">
        <v>14275</v>
      </c>
      <c r="C545" s="73" t="s">
        <v>8780</v>
      </c>
      <c r="D545" s="74">
        <v>0</v>
      </c>
      <c r="E545" s="69">
        <v>146.93</v>
      </c>
      <c r="F545" s="75">
        <f t="shared" si="271"/>
        <v>0</v>
      </c>
      <c r="G545" s="76"/>
      <c r="H545" s="69">
        <f t="shared" si="272"/>
        <v>146.93</v>
      </c>
      <c r="I545" s="69">
        <f t="shared" si="272"/>
        <v>0</v>
      </c>
      <c r="J545" s="69">
        <f t="shared" si="273"/>
        <v>146.93</v>
      </c>
      <c r="K545" s="69">
        <v>0</v>
      </c>
      <c r="L545" s="75">
        <f t="shared" si="274"/>
        <v>146.93</v>
      </c>
      <c r="N545" s="69">
        <v>146.93</v>
      </c>
      <c r="O545" s="69">
        <v>0</v>
      </c>
      <c r="P545" s="69">
        <f t="shared" si="275"/>
        <v>146.93</v>
      </c>
      <c r="Q545" s="63"/>
      <c r="R545" s="69">
        <f t="shared" si="276"/>
        <v>146.93</v>
      </c>
      <c r="S545" s="69">
        <f t="shared" si="276"/>
        <v>0</v>
      </c>
      <c r="T545" s="69">
        <f t="shared" si="277"/>
        <v>146.93</v>
      </c>
      <c r="U545" s="69">
        <f t="shared" si="278"/>
        <v>0</v>
      </c>
      <c r="V545" s="77">
        <f t="shared" si="279"/>
        <v>146.93</v>
      </c>
      <c r="X545" s="69">
        <v>146.93</v>
      </c>
      <c r="Y545" s="69">
        <v>0</v>
      </c>
      <c r="Z545" s="69">
        <v>146.93</v>
      </c>
      <c r="AA545" s="78"/>
      <c r="AB545" s="79">
        <f t="shared" si="268"/>
        <v>0</v>
      </c>
    </row>
    <row r="546" spans="1:28" x14ac:dyDescent="0.25">
      <c r="A546" s="71" t="s">
        <v>9306</v>
      </c>
      <c r="B546" s="72" t="s">
        <v>14276</v>
      </c>
      <c r="C546" s="73" t="s">
        <v>8780</v>
      </c>
      <c r="D546" s="74">
        <v>0</v>
      </c>
      <c r="E546" s="69">
        <v>163.11000000000001</v>
      </c>
      <c r="F546" s="75">
        <f t="shared" si="271"/>
        <v>0</v>
      </c>
      <c r="G546" s="76"/>
      <c r="H546" s="69">
        <f t="shared" si="272"/>
        <v>163.11000000000001</v>
      </c>
      <c r="I546" s="69">
        <f t="shared" si="272"/>
        <v>0</v>
      </c>
      <c r="J546" s="69">
        <f t="shared" si="273"/>
        <v>163.11000000000001</v>
      </c>
      <c r="K546" s="69">
        <v>0</v>
      </c>
      <c r="L546" s="75">
        <f t="shared" si="274"/>
        <v>163.11000000000001</v>
      </c>
      <c r="N546" s="69">
        <v>163.11000000000001</v>
      </c>
      <c r="O546" s="69">
        <v>0</v>
      </c>
      <c r="P546" s="69">
        <f t="shared" si="275"/>
        <v>163.11000000000001</v>
      </c>
      <c r="Q546" s="63"/>
      <c r="R546" s="69">
        <f t="shared" si="276"/>
        <v>163.11000000000001</v>
      </c>
      <c r="S546" s="69">
        <f t="shared" si="276"/>
        <v>0</v>
      </c>
      <c r="T546" s="69">
        <f t="shared" si="277"/>
        <v>163.11000000000001</v>
      </c>
      <c r="U546" s="69">
        <f t="shared" si="278"/>
        <v>0</v>
      </c>
      <c r="V546" s="77">
        <f t="shared" si="279"/>
        <v>163.11000000000001</v>
      </c>
      <c r="X546" s="69">
        <v>163.11000000000001</v>
      </c>
      <c r="Y546" s="69">
        <v>0</v>
      </c>
      <c r="Z546" s="69">
        <v>163.11000000000001</v>
      </c>
      <c r="AA546" s="78"/>
      <c r="AB546" s="79">
        <f t="shared" si="268"/>
        <v>0</v>
      </c>
    </row>
    <row r="547" spans="1:28" x14ac:dyDescent="0.25">
      <c r="A547" s="65" t="s">
        <v>9307</v>
      </c>
      <c r="B547" s="66" t="s">
        <v>14277</v>
      </c>
      <c r="C547" s="67"/>
      <c r="D547" s="68"/>
      <c r="E547" s="69"/>
      <c r="F547" s="70"/>
      <c r="H547" s="69"/>
      <c r="I547" s="69"/>
      <c r="J547" s="69"/>
      <c r="K547" s="69"/>
      <c r="L547" s="75"/>
      <c r="N547" s="69"/>
      <c r="O547" s="69"/>
      <c r="P547" s="69"/>
      <c r="Q547" s="63"/>
      <c r="R547" s="69"/>
      <c r="S547" s="69"/>
      <c r="T547" s="69"/>
      <c r="U547" s="69"/>
      <c r="V547" s="77"/>
      <c r="X547" s="69"/>
      <c r="Y547" s="69"/>
      <c r="Z547" s="69"/>
      <c r="AA547" s="78"/>
      <c r="AB547" s="79">
        <f t="shared" si="268"/>
        <v>0</v>
      </c>
    </row>
    <row r="548" spans="1:28" x14ac:dyDescent="0.25">
      <c r="A548" s="71" t="s">
        <v>9308</v>
      </c>
      <c r="B548" s="72" t="s">
        <v>14278</v>
      </c>
      <c r="C548" s="73" t="s">
        <v>8740</v>
      </c>
      <c r="D548" s="74">
        <v>0</v>
      </c>
      <c r="E548" s="69">
        <v>34.769999999999996</v>
      </c>
      <c r="F548" s="75">
        <f>ROUND(D548*E548,2)</f>
        <v>0</v>
      </c>
      <c r="G548" s="76"/>
      <c r="H548" s="69">
        <f t="shared" ref="H548:I551" si="280">ROUND(N548+(N548*$H$2/100),2)</f>
        <v>12.81</v>
      </c>
      <c r="I548" s="69">
        <f t="shared" si="280"/>
        <v>21.96</v>
      </c>
      <c r="J548" s="69">
        <f>H548+I548</f>
        <v>34.770000000000003</v>
      </c>
      <c r="K548" s="69">
        <v>0</v>
      </c>
      <c r="L548" s="75">
        <f>SUM(J548:K548)</f>
        <v>34.770000000000003</v>
      </c>
      <c r="N548" s="69">
        <v>12.810000000000002</v>
      </c>
      <c r="O548" s="69">
        <v>21.96</v>
      </c>
      <c r="P548" s="69">
        <f>SUM(N548:O548)</f>
        <v>34.770000000000003</v>
      </c>
      <c r="Q548" s="63"/>
      <c r="R548" s="69">
        <f t="shared" ref="R548:S551" si="281">X548</f>
        <v>12.81</v>
      </c>
      <c r="S548" s="69">
        <f t="shared" si="281"/>
        <v>21.96</v>
      </c>
      <c r="T548" s="69">
        <f>R548+S548</f>
        <v>34.770000000000003</v>
      </c>
      <c r="U548" s="69">
        <f>ROUND(Z548*$H$2,2)/100</f>
        <v>0</v>
      </c>
      <c r="V548" s="77">
        <f>SUM(T548:U548)</f>
        <v>34.770000000000003</v>
      </c>
      <c r="X548" s="69">
        <v>12.81</v>
      </c>
      <c r="Y548" s="69">
        <v>21.96</v>
      </c>
      <c r="Z548" s="69">
        <v>34.770000000000003</v>
      </c>
      <c r="AA548" s="78"/>
      <c r="AB548" s="79">
        <f t="shared" si="268"/>
        <v>0</v>
      </c>
    </row>
    <row r="549" spans="1:28" x14ac:dyDescent="0.25">
      <c r="A549" s="71" t="s">
        <v>9309</v>
      </c>
      <c r="B549" s="72" t="s">
        <v>14279</v>
      </c>
      <c r="C549" s="73" t="s">
        <v>9041</v>
      </c>
      <c r="D549" s="74">
        <v>0</v>
      </c>
      <c r="E549" s="69">
        <v>4.83</v>
      </c>
      <c r="F549" s="75">
        <f>ROUND(D549*E549,2)</f>
        <v>0</v>
      </c>
      <c r="G549" s="76"/>
      <c r="H549" s="69">
        <f t="shared" si="280"/>
        <v>3.32</v>
      </c>
      <c r="I549" s="69">
        <f t="shared" si="280"/>
        <v>1.51</v>
      </c>
      <c r="J549" s="69">
        <f>H549+I549</f>
        <v>4.83</v>
      </c>
      <c r="K549" s="69">
        <v>0</v>
      </c>
      <c r="L549" s="75">
        <f>SUM(J549:K549)</f>
        <v>4.83</v>
      </c>
      <c r="N549" s="69">
        <v>3.32</v>
      </c>
      <c r="O549" s="69">
        <v>1.51</v>
      </c>
      <c r="P549" s="69">
        <f>SUM(N549:O549)</f>
        <v>4.83</v>
      </c>
      <c r="Q549" s="63"/>
      <c r="R549" s="69">
        <f t="shared" si="281"/>
        <v>3.32</v>
      </c>
      <c r="S549" s="69">
        <f t="shared" si="281"/>
        <v>1.51</v>
      </c>
      <c r="T549" s="69">
        <f>R549+S549</f>
        <v>4.83</v>
      </c>
      <c r="U549" s="69">
        <f>ROUND(Z549*$H$2,2)/100</f>
        <v>0</v>
      </c>
      <c r="V549" s="77">
        <f>SUM(T549:U549)</f>
        <v>4.83</v>
      </c>
      <c r="X549" s="69">
        <v>3.32</v>
      </c>
      <c r="Y549" s="69">
        <v>1.51</v>
      </c>
      <c r="Z549" s="69">
        <v>4.83</v>
      </c>
      <c r="AA549" s="78"/>
      <c r="AB549" s="79">
        <f t="shared" si="268"/>
        <v>0</v>
      </c>
    </row>
    <row r="550" spans="1:28" x14ac:dyDescent="0.25">
      <c r="A550" s="71" t="s">
        <v>9310</v>
      </c>
      <c r="B550" s="72" t="s">
        <v>14280</v>
      </c>
      <c r="C550" s="73" t="s">
        <v>9311</v>
      </c>
      <c r="D550" s="74">
        <v>0</v>
      </c>
      <c r="E550" s="69">
        <v>4.32</v>
      </c>
      <c r="F550" s="75">
        <f>ROUND(D550*E550,2)</f>
        <v>0</v>
      </c>
      <c r="G550" s="76"/>
      <c r="H550" s="69">
        <f t="shared" si="280"/>
        <v>2.95</v>
      </c>
      <c r="I550" s="69">
        <f t="shared" si="280"/>
        <v>1.37</v>
      </c>
      <c r="J550" s="69">
        <f>H550+I550</f>
        <v>4.32</v>
      </c>
      <c r="K550" s="69">
        <v>0</v>
      </c>
      <c r="L550" s="75">
        <f>SUM(J550:K550)</f>
        <v>4.32</v>
      </c>
      <c r="N550" s="69">
        <v>2.95</v>
      </c>
      <c r="O550" s="69">
        <v>1.37</v>
      </c>
      <c r="P550" s="69">
        <f>SUM(N550:O550)</f>
        <v>4.32</v>
      </c>
      <c r="Q550" s="63"/>
      <c r="R550" s="69">
        <f t="shared" si="281"/>
        <v>2.95</v>
      </c>
      <c r="S550" s="69">
        <f t="shared" si="281"/>
        <v>1.37</v>
      </c>
      <c r="T550" s="69">
        <f>R550+S550</f>
        <v>4.32</v>
      </c>
      <c r="U550" s="69">
        <f>ROUND(Z550*$H$2,2)/100</f>
        <v>0</v>
      </c>
      <c r="V550" s="77">
        <f>SUM(T550:U550)</f>
        <v>4.32</v>
      </c>
      <c r="X550" s="69">
        <v>2.95</v>
      </c>
      <c r="Y550" s="69">
        <v>1.37</v>
      </c>
      <c r="Z550" s="69">
        <v>4.32</v>
      </c>
      <c r="AA550" s="78"/>
      <c r="AB550" s="79">
        <f t="shared" si="268"/>
        <v>0</v>
      </c>
    </row>
    <row r="551" spans="1:28" x14ac:dyDescent="0.25">
      <c r="A551" s="71" t="s">
        <v>9312</v>
      </c>
      <c r="B551" s="72" t="s">
        <v>14281</v>
      </c>
      <c r="C551" s="73" t="s">
        <v>8740</v>
      </c>
      <c r="D551" s="74">
        <v>0</v>
      </c>
      <c r="E551" s="69">
        <v>10.38</v>
      </c>
      <c r="F551" s="75">
        <f>ROUND(D551*E551,2)</f>
        <v>0</v>
      </c>
      <c r="G551" s="76"/>
      <c r="H551" s="69">
        <f t="shared" si="280"/>
        <v>0</v>
      </c>
      <c r="I551" s="69">
        <f t="shared" si="280"/>
        <v>10.38</v>
      </c>
      <c r="J551" s="69">
        <f>H551+I551</f>
        <v>10.38</v>
      </c>
      <c r="K551" s="69">
        <v>0</v>
      </c>
      <c r="L551" s="75">
        <f>SUM(J551:K551)</f>
        <v>10.38</v>
      </c>
      <c r="N551" s="69">
        <v>0</v>
      </c>
      <c r="O551" s="69">
        <v>10.38</v>
      </c>
      <c r="P551" s="69">
        <f>SUM(N551:O551)</f>
        <v>10.38</v>
      </c>
      <c r="Q551" s="63"/>
      <c r="R551" s="69">
        <f t="shared" si="281"/>
        <v>0</v>
      </c>
      <c r="S551" s="69">
        <f t="shared" si="281"/>
        <v>10.37</v>
      </c>
      <c r="T551" s="69">
        <f>R551+S551</f>
        <v>10.37</v>
      </c>
      <c r="U551" s="69">
        <f>ROUND(Z551*$H$2,2)/100</f>
        <v>0</v>
      </c>
      <c r="V551" s="77">
        <f>SUM(T551:U551)</f>
        <v>10.37</v>
      </c>
      <c r="X551" s="69">
        <v>0</v>
      </c>
      <c r="Y551" s="69">
        <v>10.37</v>
      </c>
      <c r="Z551" s="69">
        <v>10.37</v>
      </c>
      <c r="AA551" s="78"/>
      <c r="AB551" s="79">
        <f t="shared" si="268"/>
        <v>1.0000000000001563E-2</v>
      </c>
    </row>
    <row r="552" spans="1:28" x14ac:dyDescent="0.25">
      <c r="A552" s="65" t="s">
        <v>9313</v>
      </c>
      <c r="B552" s="66" t="s">
        <v>14282</v>
      </c>
      <c r="C552" s="67"/>
      <c r="D552" s="68"/>
      <c r="E552" s="69"/>
      <c r="F552" s="70"/>
      <c r="H552" s="69"/>
      <c r="I552" s="69"/>
      <c r="J552" s="69"/>
      <c r="K552" s="69"/>
      <c r="L552" s="75"/>
      <c r="N552" s="69"/>
      <c r="O552" s="69"/>
      <c r="P552" s="69"/>
      <c r="Q552" s="63"/>
      <c r="R552" s="69"/>
      <c r="S552" s="69"/>
      <c r="T552" s="69"/>
      <c r="U552" s="69"/>
      <c r="V552" s="77"/>
      <c r="X552" s="69"/>
      <c r="Y552" s="69"/>
      <c r="Z552" s="69"/>
      <c r="AA552" s="78"/>
      <c r="AB552" s="79">
        <f t="shared" si="268"/>
        <v>0</v>
      </c>
    </row>
    <row r="553" spans="1:28" x14ac:dyDescent="0.25">
      <c r="A553" s="71" t="s">
        <v>9314</v>
      </c>
      <c r="B553" s="72" t="s">
        <v>14283</v>
      </c>
      <c r="C553" s="73" t="s">
        <v>8740</v>
      </c>
      <c r="D553" s="74">
        <v>0</v>
      </c>
      <c r="E553" s="69">
        <v>6.05</v>
      </c>
      <c r="F553" s="75">
        <f>ROUND(D553*E553,2)</f>
        <v>0</v>
      </c>
      <c r="G553" s="76"/>
      <c r="H553" s="69">
        <f>ROUND(N553+(N553*$H$2/100),2)</f>
        <v>0</v>
      </c>
      <c r="I553" s="69">
        <f>ROUND(O553+(O553*$H$2/100),2)</f>
        <v>6.05</v>
      </c>
      <c r="J553" s="69">
        <f>H553+I553</f>
        <v>6.05</v>
      </c>
      <c r="K553" s="69">
        <v>0</v>
      </c>
      <c r="L553" s="75">
        <f>SUM(J553:K553)</f>
        <v>6.05</v>
      </c>
      <c r="N553" s="69">
        <v>0</v>
      </c>
      <c r="O553" s="69">
        <v>6.05</v>
      </c>
      <c r="P553" s="69">
        <f>SUM(N553:O553)</f>
        <v>6.05</v>
      </c>
      <c r="Q553" s="63"/>
      <c r="R553" s="69">
        <f>X553</f>
        <v>0</v>
      </c>
      <c r="S553" s="69">
        <f>Y553</f>
        <v>6.05</v>
      </c>
      <c r="T553" s="69">
        <f>R553+S553</f>
        <v>6.05</v>
      </c>
      <c r="U553" s="69">
        <f>ROUND(Z553*$H$2,2)/100</f>
        <v>0</v>
      </c>
      <c r="V553" s="77">
        <f>SUM(T553:U553)</f>
        <v>6.05</v>
      </c>
      <c r="X553" s="69">
        <v>0</v>
      </c>
      <c r="Y553" s="69">
        <v>6.05</v>
      </c>
      <c r="Z553" s="69">
        <v>6.05</v>
      </c>
      <c r="AA553" s="78"/>
      <c r="AB553" s="79">
        <f t="shared" si="268"/>
        <v>0</v>
      </c>
    </row>
    <row r="554" spans="1:28" ht="22.5" x14ac:dyDescent="0.25">
      <c r="A554" s="65" t="s">
        <v>9315</v>
      </c>
      <c r="B554" s="66" t="s">
        <v>14284</v>
      </c>
      <c r="C554" s="67"/>
      <c r="D554" s="68"/>
      <c r="E554" s="69"/>
      <c r="F554" s="70"/>
      <c r="H554" s="69"/>
      <c r="I554" s="69"/>
      <c r="J554" s="69"/>
      <c r="K554" s="69"/>
      <c r="L554" s="75"/>
      <c r="N554" s="69"/>
      <c r="O554" s="69"/>
      <c r="P554" s="69"/>
      <c r="Q554" s="63"/>
      <c r="R554" s="69"/>
      <c r="S554" s="69"/>
      <c r="T554" s="69"/>
      <c r="U554" s="69"/>
      <c r="V554" s="77"/>
      <c r="X554" s="69"/>
      <c r="Y554" s="69"/>
      <c r="Z554" s="69"/>
      <c r="AA554" s="78"/>
      <c r="AB554" s="79">
        <f t="shared" si="268"/>
        <v>0</v>
      </c>
    </row>
    <row r="555" spans="1:28" x14ac:dyDescent="0.25">
      <c r="A555" s="71" t="s">
        <v>9316</v>
      </c>
      <c r="B555" s="72" t="s">
        <v>14285</v>
      </c>
      <c r="C555" s="73" t="s">
        <v>8780</v>
      </c>
      <c r="D555" s="74">
        <v>0</v>
      </c>
      <c r="E555" s="69">
        <v>18.09</v>
      </c>
      <c r="F555" s="75">
        <f t="shared" ref="F555:F560" si="282">ROUND(D555*E555,2)</f>
        <v>0</v>
      </c>
      <c r="G555" s="76"/>
      <c r="H555" s="69">
        <f t="shared" ref="H555:I560" si="283">ROUND(N555+(N555*$H$2/100),2)</f>
        <v>17.57</v>
      </c>
      <c r="I555" s="69">
        <f t="shared" si="283"/>
        <v>0.52</v>
      </c>
      <c r="J555" s="69">
        <f t="shared" ref="J555:J560" si="284">H555+I555</f>
        <v>18.09</v>
      </c>
      <c r="K555" s="69">
        <v>0</v>
      </c>
      <c r="L555" s="75">
        <f t="shared" ref="L555:L560" si="285">SUM(J555:K555)</f>
        <v>18.09</v>
      </c>
      <c r="N555" s="69">
        <v>17.57</v>
      </c>
      <c r="O555" s="69">
        <v>0.52</v>
      </c>
      <c r="P555" s="69">
        <f t="shared" ref="P555:P560" si="286">SUM(N555:O555)</f>
        <v>18.09</v>
      </c>
      <c r="Q555" s="63"/>
      <c r="R555" s="69">
        <f t="shared" ref="R555:S560" si="287">X555</f>
        <v>17.57</v>
      </c>
      <c r="S555" s="69">
        <f t="shared" si="287"/>
        <v>0.51</v>
      </c>
      <c r="T555" s="69">
        <f t="shared" ref="T555:T560" si="288">R555+S555</f>
        <v>18.080000000000002</v>
      </c>
      <c r="U555" s="69">
        <f t="shared" ref="U555:U560" si="289">ROUND(Z555*$H$2,2)/100</f>
        <v>0</v>
      </c>
      <c r="V555" s="77">
        <f t="shared" ref="V555:V560" si="290">SUM(T555:U555)</f>
        <v>18.080000000000002</v>
      </c>
      <c r="X555" s="69">
        <v>17.57</v>
      </c>
      <c r="Y555" s="69">
        <v>0.51</v>
      </c>
      <c r="Z555" s="69">
        <v>18.079999999999998</v>
      </c>
      <c r="AA555" s="78"/>
      <c r="AB555" s="79">
        <f t="shared" si="268"/>
        <v>1.0000000000001563E-2</v>
      </c>
    </row>
    <row r="556" spans="1:28" x14ac:dyDescent="0.25">
      <c r="A556" s="71" t="s">
        <v>9317</v>
      </c>
      <c r="B556" s="72" t="s">
        <v>14286</v>
      </c>
      <c r="C556" s="73" t="s">
        <v>8740</v>
      </c>
      <c r="D556" s="74">
        <v>0</v>
      </c>
      <c r="E556" s="69">
        <v>90.64</v>
      </c>
      <c r="F556" s="75">
        <f t="shared" si="282"/>
        <v>0</v>
      </c>
      <c r="G556" s="76"/>
      <c r="H556" s="69">
        <f t="shared" si="283"/>
        <v>75.5</v>
      </c>
      <c r="I556" s="69">
        <f t="shared" si="283"/>
        <v>15.14</v>
      </c>
      <c r="J556" s="69">
        <f t="shared" si="284"/>
        <v>90.64</v>
      </c>
      <c r="K556" s="69">
        <v>0</v>
      </c>
      <c r="L556" s="75">
        <f t="shared" si="285"/>
        <v>90.64</v>
      </c>
      <c r="N556" s="69">
        <v>75.5</v>
      </c>
      <c r="O556" s="69">
        <v>15.14</v>
      </c>
      <c r="P556" s="69">
        <f t="shared" si="286"/>
        <v>90.64</v>
      </c>
      <c r="Q556" s="63"/>
      <c r="R556" s="69">
        <f t="shared" si="287"/>
        <v>75.5</v>
      </c>
      <c r="S556" s="69">
        <f t="shared" si="287"/>
        <v>15.14</v>
      </c>
      <c r="T556" s="69">
        <f t="shared" si="288"/>
        <v>90.64</v>
      </c>
      <c r="U556" s="69">
        <f t="shared" si="289"/>
        <v>0</v>
      </c>
      <c r="V556" s="77">
        <f t="shared" si="290"/>
        <v>90.64</v>
      </c>
      <c r="X556" s="69">
        <v>75.5</v>
      </c>
      <c r="Y556" s="69">
        <v>15.14</v>
      </c>
      <c r="Z556" s="69">
        <v>90.64</v>
      </c>
      <c r="AA556" s="78"/>
      <c r="AB556" s="79">
        <f t="shared" si="268"/>
        <v>0</v>
      </c>
    </row>
    <row r="557" spans="1:28" ht="22.5" x14ac:dyDescent="0.25">
      <c r="A557" s="71" t="s">
        <v>9318</v>
      </c>
      <c r="B557" s="72" t="s">
        <v>14287</v>
      </c>
      <c r="C557" s="73" t="s">
        <v>8740</v>
      </c>
      <c r="D557" s="74">
        <v>0</v>
      </c>
      <c r="E557" s="69">
        <v>106.21000000000001</v>
      </c>
      <c r="F557" s="75">
        <f t="shared" si="282"/>
        <v>0</v>
      </c>
      <c r="G557" s="76"/>
      <c r="H557" s="69">
        <f t="shared" si="283"/>
        <v>97.14</v>
      </c>
      <c r="I557" s="69">
        <f t="shared" si="283"/>
        <v>9.07</v>
      </c>
      <c r="J557" s="69">
        <f t="shared" si="284"/>
        <v>106.21000000000001</v>
      </c>
      <c r="K557" s="69">
        <v>0</v>
      </c>
      <c r="L557" s="75">
        <f t="shared" si="285"/>
        <v>106.21000000000001</v>
      </c>
      <c r="N557" s="69">
        <v>97.14</v>
      </c>
      <c r="O557" s="69">
        <v>9.07</v>
      </c>
      <c r="P557" s="69">
        <f t="shared" si="286"/>
        <v>106.21000000000001</v>
      </c>
      <c r="Q557" s="63"/>
      <c r="R557" s="69">
        <f t="shared" si="287"/>
        <v>97.14</v>
      </c>
      <c r="S557" s="69">
        <f t="shared" si="287"/>
        <v>9.07</v>
      </c>
      <c r="T557" s="69">
        <f t="shared" si="288"/>
        <v>106.21000000000001</v>
      </c>
      <c r="U557" s="69">
        <f t="shared" si="289"/>
        <v>0</v>
      </c>
      <c r="V557" s="77">
        <f t="shared" si="290"/>
        <v>106.21000000000001</v>
      </c>
      <c r="X557" s="69">
        <v>97.14</v>
      </c>
      <c r="Y557" s="69">
        <v>9.07</v>
      </c>
      <c r="Z557" s="69">
        <v>106.21</v>
      </c>
      <c r="AA557" s="78"/>
      <c r="AB557" s="79">
        <f t="shared" si="268"/>
        <v>0</v>
      </c>
    </row>
    <row r="558" spans="1:28" ht="22.5" x14ac:dyDescent="0.25">
      <c r="A558" s="71" t="s">
        <v>9319</v>
      </c>
      <c r="B558" s="72" t="s">
        <v>14288</v>
      </c>
      <c r="C558" s="73" t="s">
        <v>8780</v>
      </c>
      <c r="D558" s="74">
        <v>0</v>
      </c>
      <c r="E558" s="69">
        <v>12.290000000000001</v>
      </c>
      <c r="F558" s="75">
        <f t="shared" si="282"/>
        <v>0</v>
      </c>
      <c r="G558" s="76"/>
      <c r="H558" s="69">
        <f t="shared" si="283"/>
        <v>3.22</v>
      </c>
      <c r="I558" s="69">
        <f t="shared" si="283"/>
        <v>9.07</v>
      </c>
      <c r="J558" s="69">
        <f t="shared" si="284"/>
        <v>12.290000000000001</v>
      </c>
      <c r="K558" s="69">
        <v>0</v>
      </c>
      <c r="L558" s="75">
        <f t="shared" si="285"/>
        <v>12.290000000000001</v>
      </c>
      <c r="N558" s="69">
        <v>3.22</v>
      </c>
      <c r="O558" s="69">
        <v>9.07</v>
      </c>
      <c r="P558" s="69">
        <f t="shared" si="286"/>
        <v>12.290000000000001</v>
      </c>
      <c r="Q558" s="63"/>
      <c r="R558" s="69">
        <f t="shared" si="287"/>
        <v>3.22</v>
      </c>
      <c r="S558" s="69">
        <f t="shared" si="287"/>
        <v>9.07</v>
      </c>
      <c r="T558" s="69">
        <f t="shared" si="288"/>
        <v>12.290000000000001</v>
      </c>
      <c r="U558" s="69">
        <f t="shared" si="289"/>
        <v>0</v>
      </c>
      <c r="V558" s="77">
        <f t="shared" si="290"/>
        <v>12.290000000000001</v>
      </c>
      <c r="X558" s="69">
        <v>3.22</v>
      </c>
      <c r="Y558" s="69">
        <v>9.07</v>
      </c>
      <c r="Z558" s="69">
        <v>12.29</v>
      </c>
      <c r="AA558" s="78"/>
      <c r="AB558" s="79">
        <f t="shared" si="268"/>
        <v>0</v>
      </c>
    </row>
    <row r="559" spans="1:28" ht="22.5" x14ac:dyDescent="0.25">
      <c r="A559" s="71" t="s">
        <v>9320</v>
      </c>
      <c r="B559" s="72" t="s">
        <v>14289</v>
      </c>
      <c r="C559" s="73" t="s">
        <v>8780</v>
      </c>
      <c r="D559" s="74">
        <v>0</v>
      </c>
      <c r="E559" s="69">
        <v>13.01</v>
      </c>
      <c r="F559" s="75">
        <f t="shared" si="282"/>
        <v>0</v>
      </c>
      <c r="G559" s="28"/>
      <c r="H559" s="69">
        <f t="shared" si="283"/>
        <v>3.94</v>
      </c>
      <c r="I559" s="69">
        <f t="shared" si="283"/>
        <v>9.07</v>
      </c>
      <c r="J559" s="69">
        <f t="shared" si="284"/>
        <v>13.01</v>
      </c>
      <c r="K559" s="69">
        <v>0</v>
      </c>
      <c r="L559" s="75">
        <f t="shared" si="285"/>
        <v>13.01</v>
      </c>
      <c r="N559" s="69">
        <v>3.94</v>
      </c>
      <c r="O559" s="69">
        <v>9.07</v>
      </c>
      <c r="P559" s="69">
        <f t="shared" si="286"/>
        <v>13.01</v>
      </c>
      <c r="Q559" s="63"/>
      <c r="R559" s="69">
        <f t="shared" si="287"/>
        <v>3.94</v>
      </c>
      <c r="S559" s="69">
        <f t="shared" si="287"/>
        <v>9.07</v>
      </c>
      <c r="T559" s="69">
        <f t="shared" si="288"/>
        <v>13.01</v>
      </c>
      <c r="U559" s="69">
        <f t="shared" si="289"/>
        <v>0</v>
      </c>
      <c r="V559" s="77">
        <f t="shared" si="290"/>
        <v>13.01</v>
      </c>
      <c r="X559" s="69">
        <v>3.94</v>
      </c>
      <c r="Y559" s="69">
        <v>9.07</v>
      </c>
      <c r="Z559" s="69">
        <v>13.01</v>
      </c>
      <c r="AA559" s="78"/>
      <c r="AB559" s="79">
        <f t="shared" si="268"/>
        <v>0</v>
      </c>
    </row>
    <row r="560" spans="1:28" s="33" customFormat="1" x14ac:dyDescent="0.25">
      <c r="A560" s="71" t="s">
        <v>9321</v>
      </c>
      <c r="B560" s="72" t="s">
        <v>14290</v>
      </c>
      <c r="C560" s="73" t="s">
        <v>8780</v>
      </c>
      <c r="D560" s="74">
        <v>0</v>
      </c>
      <c r="E560" s="69">
        <v>17.149999999999999</v>
      </c>
      <c r="F560" s="75">
        <f t="shared" si="282"/>
        <v>0</v>
      </c>
      <c r="G560" s="28"/>
      <c r="H560" s="69">
        <f t="shared" si="283"/>
        <v>8.08</v>
      </c>
      <c r="I560" s="69">
        <f t="shared" si="283"/>
        <v>9.07</v>
      </c>
      <c r="J560" s="69">
        <f t="shared" si="284"/>
        <v>17.149999999999999</v>
      </c>
      <c r="K560" s="69">
        <v>0</v>
      </c>
      <c r="L560" s="75">
        <f t="shared" si="285"/>
        <v>17.149999999999999</v>
      </c>
      <c r="N560" s="69">
        <v>8.08</v>
      </c>
      <c r="O560" s="69">
        <v>9.07</v>
      </c>
      <c r="P560" s="69">
        <f t="shared" si="286"/>
        <v>17.149999999999999</v>
      </c>
      <c r="Q560" s="63"/>
      <c r="R560" s="69">
        <f t="shared" si="287"/>
        <v>8.08</v>
      </c>
      <c r="S560" s="69">
        <f t="shared" si="287"/>
        <v>9.07</v>
      </c>
      <c r="T560" s="69">
        <f t="shared" si="288"/>
        <v>17.149999999999999</v>
      </c>
      <c r="U560" s="69">
        <f t="shared" si="289"/>
        <v>0</v>
      </c>
      <c r="V560" s="77">
        <f t="shared" si="290"/>
        <v>17.149999999999999</v>
      </c>
      <c r="X560" s="69">
        <v>8.08</v>
      </c>
      <c r="Y560" s="69">
        <v>9.07</v>
      </c>
      <c r="Z560" s="69">
        <v>17.149999999999999</v>
      </c>
      <c r="AA560" s="78"/>
      <c r="AB560" s="79">
        <f t="shared" si="268"/>
        <v>0</v>
      </c>
    </row>
    <row r="561" spans="1:28" s="82" customFormat="1" x14ac:dyDescent="0.25">
      <c r="A561" s="65" t="s">
        <v>9322</v>
      </c>
      <c r="B561" s="66" t="s">
        <v>14291</v>
      </c>
      <c r="C561" s="67"/>
      <c r="D561" s="68"/>
      <c r="E561" s="69"/>
      <c r="F561" s="70"/>
      <c r="G561" s="38"/>
      <c r="H561" s="69"/>
      <c r="I561" s="69"/>
      <c r="J561" s="69"/>
      <c r="K561" s="69"/>
      <c r="L561" s="75"/>
      <c r="M561" s="33"/>
      <c r="N561" s="69"/>
      <c r="O561" s="69"/>
      <c r="P561" s="69"/>
      <c r="Q561" s="63"/>
      <c r="R561" s="69"/>
      <c r="S561" s="69"/>
      <c r="T561" s="69"/>
      <c r="U561" s="69"/>
      <c r="V561" s="77"/>
      <c r="W561" s="33"/>
      <c r="X561" s="69"/>
      <c r="Y561" s="69"/>
      <c r="Z561" s="69"/>
      <c r="AA561" s="78"/>
      <c r="AB561" s="79">
        <f t="shared" si="268"/>
        <v>0</v>
      </c>
    </row>
    <row r="562" spans="1:28" s="82" customFormat="1" x14ac:dyDescent="0.25">
      <c r="A562" s="71" t="s">
        <v>9323</v>
      </c>
      <c r="B562" s="72" t="s">
        <v>14292</v>
      </c>
      <c r="C562" s="73" t="s">
        <v>8808</v>
      </c>
      <c r="D562" s="74">
        <v>0</v>
      </c>
      <c r="E562" s="69">
        <v>17.89</v>
      </c>
      <c r="F562" s="75">
        <f>ROUND(D562*E562,2)</f>
        <v>0</v>
      </c>
      <c r="G562" s="76"/>
      <c r="H562" s="69">
        <f t="shared" ref="H562:I564" si="291">ROUND(N562+(N562*$H$2/100),2)</f>
        <v>7.3</v>
      </c>
      <c r="I562" s="69">
        <f t="shared" si="291"/>
        <v>10.59</v>
      </c>
      <c r="J562" s="69">
        <f>H562+I562</f>
        <v>17.89</v>
      </c>
      <c r="K562" s="69">
        <v>0</v>
      </c>
      <c r="L562" s="75">
        <f>SUM(J562:K562)</f>
        <v>17.89</v>
      </c>
      <c r="M562" s="33"/>
      <c r="N562" s="69">
        <v>7.3</v>
      </c>
      <c r="O562" s="69">
        <v>10.59</v>
      </c>
      <c r="P562" s="69">
        <f>SUM(N562:O562)</f>
        <v>17.89</v>
      </c>
      <c r="Q562" s="63"/>
      <c r="R562" s="69">
        <f t="shared" ref="R562:S564" si="292">X562</f>
        <v>7.3</v>
      </c>
      <c r="S562" s="69">
        <f t="shared" si="292"/>
        <v>10.59</v>
      </c>
      <c r="T562" s="69">
        <f>R562+S562</f>
        <v>17.89</v>
      </c>
      <c r="U562" s="69">
        <f>ROUND(Z562*$H$2,2)/100</f>
        <v>0</v>
      </c>
      <c r="V562" s="77">
        <f>SUM(T562:U562)</f>
        <v>17.89</v>
      </c>
      <c r="W562" s="33"/>
      <c r="X562" s="69">
        <v>7.3</v>
      </c>
      <c r="Y562" s="69">
        <v>10.59</v>
      </c>
      <c r="Z562" s="69">
        <v>17.89</v>
      </c>
      <c r="AA562" s="78"/>
      <c r="AB562" s="79">
        <f t="shared" si="268"/>
        <v>0</v>
      </c>
    </row>
    <row r="563" spans="1:28" x14ac:dyDescent="0.25">
      <c r="A563" s="71" t="s">
        <v>9324</v>
      </c>
      <c r="B563" s="72" t="s">
        <v>14293</v>
      </c>
      <c r="C563" s="73" t="s">
        <v>8808</v>
      </c>
      <c r="D563" s="74">
        <v>0</v>
      </c>
      <c r="E563" s="69">
        <v>22.13</v>
      </c>
      <c r="F563" s="75">
        <f>ROUND(D563*E563,2)</f>
        <v>0</v>
      </c>
      <c r="G563" s="76"/>
      <c r="H563" s="69">
        <f t="shared" si="291"/>
        <v>10.029999999999999</v>
      </c>
      <c r="I563" s="69">
        <f t="shared" si="291"/>
        <v>12.1</v>
      </c>
      <c r="J563" s="69">
        <f>H563+I563</f>
        <v>22.13</v>
      </c>
      <c r="K563" s="69">
        <v>0</v>
      </c>
      <c r="L563" s="75">
        <f>SUM(J563:K563)</f>
        <v>22.13</v>
      </c>
      <c r="N563" s="69">
        <v>10.029999999999999</v>
      </c>
      <c r="O563" s="69">
        <v>12.1</v>
      </c>
      <c r="P563" s="69">
        <f>SUM(N563:O563)</f>
        <v>22.13</v>
      </c>
      <c r="Q563" s="63"/>
      <c r="R563" s="69">
        <f t="shared" si="292"/>
        <v>10.029999999999999</v>
      </c>
      <c r="S563" s="69">
        <f t="shared" si="292"/>
        <v>12.1</v>
      </c>
      <c r="T563" s="69">
        <f>R563+S563</f>
        <v>22.13</v>
      </c>
      <c r="U563" s="69">
        <f>ROUND(Z563*$H$2,2)/100</f>
        <v>0</v>
      </c>
      <c r="V563" s="77">
        <f>SUM(T563:U563)</f>
        <v>22.13</v>
      </c>
      <c r="X563" s="69">
        <v>10.029999999999999</v>
      </c>
      <c r="Y563" s="69">
        <v>12.1</v>
      </c>
      <c r="Z563" s="69">
        <v>22.13</v>
      </c>
      <c r="AA563" s="78"/>
      <c r="AB563" s="79">
        <f t="shared" si="268"/>
        <v>0</v>
      </c>
    </row>
    <row r="564" spans="1:28" x14ac:dyDescent="0.25">
      <c r="A564" s="71" t="s">
        <v>9325</v>
      </c>
      <c r="B564" s="72" t="s">
        <v>14294</v>
      </c>
      <c r="C564" s="73" t="s">
        <v>8808</v>
      </c>
      <c r="D564" s="74">
        <v>0</v>
      </c>
      <c r="E564" s="69">
        <v>25.1</v>
      </c>
      <c r="F564" s="75">
        <f>ROUND(D564*E564,2)</f>
        <v>0</v>
      </c>
      <c r="G564" s="76"/>
      <c r="H564" s="69">
        <f t="shared" si="291"/>
        <v>9.9600000000000009</v>
      </c>
      <c r="I564" s="69">
        <f t="shared" si="291"/>
        <v>15.14</v>
      </c>
      <c r="J564" s="69">
        <f>H564+I564</f>
        <v>25.1</v>
      </c>
      <c r="K564" s="69">
        <v>0</v>
      </c>
      <c r="L564" s="75">
        <f>SUM(J564:K564)</f>
        <v>25.1</v>
      </c>
      <c r="N564" s="69">
        <v>9.9599999999999991</v>
      </c>
      <c r="O564" s="69">
        <v>15.14</v>
      </c>
      <c r="P564" s="69">
        <f>SUM(N564:O564)</f>
        <v>25.1</v>
      </c>
      <c r="Q564" s="63"/>
      <c r="R564" s="69">
        <f t="shared" si="292"/>
        <v>9.9600000000000009</v>
      </c>
      <c r="S564" s="69">
        <f t="shared" si="292"/>
        <v>15.14</v>
      </c>
      <c r="T564" s="69">
        <f>R564+S564</f>
        <v>25.1</v>
      </c>
      <c r="U564" s="69">
        <f>ROUND(Z564*$H$2,2)/100</f>
        <v>0</v>
      </c>
      <c r="V564" s="77">
        <f>SUM(T564:U564)</f>
        <v>25.1</v>
      </c>
      <c r="X564" s="69">
        <v>9.9600000000000009</v>
      </c>
      <c r="Y564" s="69">
        <v>15.14</v>
      </c>
      <c r="Z564" s="69">
        <v>25.1</v>
      </c>
      <c r="AA564" s="78"/>
      <c r="AB564" s="79">
        <f t="shared" si="268"/>
        <v>0</v>
      </c>
    </row>
    <row r="565" spans="1:28" ht="22.5" x14ac:dyDescent="0.25">
      <c r="A565" s="65" t="s">
        <v>9326</v>
      </c>
      <c r="B565" s="66" t="s">
        <v>14295</v>
      </c>
      <c r="C565" s="67"/>
      <c r="D565" s="68"/>
      <c r="E565" s="69"/>
      <c r="F565" s="70"/>
      <c r="H565" s="69"/>
      <c r="I565" s="69"/>
      <c r="J565" s="69"/>
      <c r="K565" s="69"/>
      <c r="L565" s="75"/>
      <c r="N565" s="69"/>
      <c r="O565" s="69"/>
      <c r="P565" s="69"/>
      <c r="Q565" s="63"/>
      <c r="R565" s="69"/>
      <c r="S565" s="69"/>
      <c r="T565" s="69"/>
      <c r="U565" s="69"/>
      <c r="V565" s="77"/>
      <c r="X565" s="69"/>
      <c r="Y565" s="69"/>
      <c r="Z565" s="69"/>
      <c r="AA565" s="78"/>
      <c r="AB565" s="79">
        <f t="shared" si="268"/>
        <v>0</v>
      </c>
    </row>
    <row r="566" spans="1:28" ht="33.75" x14ac:dyDescent="0.25">
      <c r="A566" s="71" t="s">
        <v>9327</v>
      </c>
      <c r="B566" s="72" t="s">
        <v>14296</v>
      </c>
      <c r="C566" s="73" t="s">
        <v>8778</v>
      </c>
      <c r="D566" s="74">
        <v>0</v>
      </c>
      <c r="E566" s="69">
        <v>6881.21</v>
      </c>
      <c r="F566" s="75">
        <f>ROUND(D566*E566,2)</f>
        <v>0</v>
      </c>
      <c r="G566" s="76"/>
      <c r="H566" s="69">
        <f t="shared" ref="H566:I569" si="293">ROUND(N566+(N566*$H$2/100),2)</f>
        <v>6881.21</v>
      </c>
      <c r="I566" s="69">
        <f t="shared" si="293"/>
        <v>0</v>
      </c>
      <c r="J566" s="69">
        <f>H566+I566</f>
        <v>6881.21</v>
      </c>
      <c r="K566" s="69">
        <v>0</v>
      </c>
      <c r="L566" s="75">
        <f>SUM(J566:K566)</f>
        <v>6881.21</v>
      </c>
      <c r="N566" s="69">
        <v>6881.21</v>
      </c>
      <c r="O566" s="69">
        <v>0</v>
      </c>
      <c r="P566" s="69">
        <f>SUM(N566:O566)</f>
        <v>6881.21</v>
      </c>
      <c r="Q566" s="63"/>
      <c r="R566" s="69">
        <f t="shared" ref="R566:S569" si="294">X566</f>
        <v>6881.21</v>
      </c>
      <c r="S566" s="69">
        <f t="shared" si="294"/>
        <v>0</v>
      </c>
      <c r="T566" s="69">
        <f>R566+S566</f>
        <v>6881.21</v>
      </c>
      <c r="U566" s="69">
        <f>ROUND(Z566*$H$2,2)/100</f>
        <v>0</v>
      </c>
      <c r="V566" s="77">
        <f>SUM(T566:U566)</f>
        <v>6881.21</v>
      </c>
      <c r="X566" s="69">
        <v>6881.21</v>
      </c>
      <c r="Y566" s="69">
        <v>0</v>
      </c>
      <c r="Z566" s="69">
        <v>6881.21</v>
      </c>
      <c r="AA566" s="78"/>
      <c r="AB566" s="79">
        <f t="shared" si="268"/>
        <v>0</v>
      </c>
    </row>
    <row r="567" spans="1:28" x14ac:dyDescent="0.25">
      <c r="A567" s="71" t="s">
        <v>9328</v>
      </c>
      <c r="B567" s="72" t="s">
        <v>14297</v>
      </c>
      <c r="C567" s="73" t="s">
        <v>9329</v>
      </c>
      <c r="D567" s="74">
        <v>0</v>
      </c>
      <c r="E567" s="69">
        <v>541.64</v>
      </c>
      <c r="F567" s="75">
        <f>ROUND(D567*E567,2)</f>
        <v>0</v>
      </c>
      <c r="G567" s="76"/>
      <c r="H567" s="69">
        <f t="shared" si="293"/>
        <v>541.64</v>
      </c>
      <c r="I567" s="69">
        <f t="shared" si="293"/>
        <v>0</v>
      </c>
      <c r="J567" s="69">
        <f>H567+I567</f>
        <v>541.64</v>
      </c>
      <c r="K567" s="69">
        <v>0</v>
      </c>
      <c r="L567" s="75">
        <f>SUM(J567:K567)</f>
        <v>541.64</v>
      </c>
      <c r="N567" s="69">
        <v>541.64</v>
      </c>
      <c r="O567" s="69">
        <v>0</v>
      </c>
      <c r="P567" s="69">
        <f>SUM(N567:O567)</f>
        <v>541.64</v>
      </c>
      <c r="Q567" s="63"/>
      <c r="R567" s="69">
        <f t="shared" si="294"/>
        <v>541.64</v>
      </c>
      <c r="S567" s="69">
        <f t="shared" si="294"/>
        <v>0</v>
      </c>
      <c r="T567" s="69">
        <f>R567+S567</f>
        <v>541.64</v>
      </c>
      <c r="U567" s="69">
        <f>ROUND(Z567*$H$2,2)/100</f>
        <v>0</v>
      </c>
      <c r="V567" s="77">
        <f>SUM(T567:U567)</f>
        <v>541.64</v>
      </c>
      <c r="X567" s="69">
        <v>541.64</v>
      </c>
      <c r="Y567" s="69">
        <v>0</v>
      </c>
      <c r="Z567" s="69">
        <v>541.64</v>
      </c>
      <c r="AA567" s="78"/>
      <c r="AB567" s="79">
        <f t="shared" si="268"/>
        <v>0</v>
      </c>
    </row>
    <row r="568" spans="1:28" s="33" customFormat="1" ht="22.5" x14ac:dyDescent="0.25">
      <c r="A568" s="71" t="s">
        <v>9330</v>
      </c>
      <c r="B568" s="72" t="s">
        <v>14298</v>
      </c>
      <c r="C568" s="73" t="s">
        <v>8753</v>
      </c>
      <c r="D568" s="74">
        <v>0</v>
      </c>
      <c r="E568" s="69">
        <v>330.86</v>
      </c>
      <c r="F568" s="75">
        <f>ROUND(D568*E568,2)</f>
        <v>0</v>
      </c>
      <c r="G568" s="76"/>
      <c r="H568" s="69">
        <f t="shared" si="293"/>
        <v>330.86</v>
      </c>
      <c r="I568" s="69">
        <f t="shared" si="293"/>
        <v>0</v>
      </c>
      <c r="J568" s="69">
        <f>H568+I568</f>
        <v>330.86</v>
      </c>
      <c r="K568" s="69">
        <v>0</v>
      </c>
      <c r="L568" s="75">
        <f>SUM(J568:K568)</f>
        <v>330.86</v>
      </c>
      <c r="N568" s="69">
        <v>330.86</v>
      </c>
      <c r="O568" s="69">
        <v>0</v>
      </c>
      <c r="P568" s="69">
        <f>SUM(N568:O568)</f>
        <v>330.86</v>
      </c>
      <c r="Q568" s="63"/>
      <c r="R568" s="69">
        <f t="shared" si="294"/>
        <v>330.86</v>
      </c>
      <c r="S568" s="69">
        <f t="shared" si="294"/>
        <v>0</v>
      </c>
      <c r="T568" s="69">
        <f>R568+S568</f>
        <v>330.86</v>
      </c>
      <c r="U568" s="69">
        <f>ROUND(Z568*$H$2,2)/100</f>
        <v>0</v>
      </c>
      <c r="V568" s="77">
        <f>SUM(T568:U568)</f>
        <v>330.86</v>
      </c>
      <c r="X568" s="69">
        <v>330.86</v>
      </c>
      <c r="Y568" s="69">
        <v>0</v>
      </c>
      <c r="Z568" s="69">
        <v>330.86</v>
      </c>
      <c r="AA568" s="78"/>
      <c r="AB568" s="79">
        <f t="shared" si="268"/>
        <v>0</v>
      </c>
    </row>
    <row r="569" spans="1:28" s="33" customFormat="1" x14ac:dyDescent="0.25">
      <c r="A569" s="71" t="s">
        <v>9331</v>
      </c>
      <c r="B569" s="72" t="s">
        <v>14299</v>
      </c>
      <c r="C569" s="73" t="s">
        <v>9332</v>
      </c>
      <c r="D569" s="74">
        <v>0</v>
      </c>
      <c r="E569" s="69">
        <v>5.01</v>
      </c>
      <c r="F569" s="75">
        <f>ROUND(D569*E569,2)</f>
        <v>0</v>
      </c>
      <c r="G569" s="76"/>
      <c r="H569" s="69">
        <f t="shared" si="293"/>
        <v>2.27</v>
      </c>
      <c r="I569" s="69">
        <f t="shared" si="293"/>
        <v>2.74</v>
      </c>
      <c r="J569" s="69">
        <f>H569+I569</f>
        <v>5.01</v>
      </c>
      <c r="K569" s="69">
        <v>0</v>
      </c>
      <c r="L569" s="75">
        <f>SUM(J569:K569)</f>
        <v>5.01</v>
      </c>
      <c r="N569" s="69">
        <v>2.27</v>
      </c>
      <c r="O569" s="69">
        <v>2.74</v>
      </c>
      <c r="P569" s="69">
        <f>SUM(N569:O569)</f>
        <v>5.01</v>
      </c>
      <c r="Q569" s="63"/>
      <c r="R569" s="69">
        <f t="shared" si="294"/>
        <v>2.27</v>
      </c>
      <c r="S569" s="69">
        <f t="shared" si="294"/>
        <v>2.73</v>
      </c>
      <c r="T569" s="69">
        <f>R569+S569</f>
        <v>5</v>
      </c>
      <c r="U569" s="69">
        <f>ROUND(Z569*$H$2,2)/100</f>
        <v>0</v>
      </c>
      <c r="V569" s="77">
        <f>SUM(T569:U569)</f>
        <v>5</v>
      </c>
      <c r="X569" s="69">
        <v>2.27</v>
      </c>
      <c r="Y569" s="69">
        <v>2.73</v>
      </c>
      <c r="Z569" s="69">
        <v>5</v>
      </c>
      <c r="AA569" s="78"/>
      <c r="AB569" s="79">
        <f t="shared" si="268"/>
        <v>9.9999999999997868E-3</v>
      </c>
    </row>
    <row r="570" spans="1:28" s="33" customFormat="1" x14ac:dyDescent="0.25">
      <c r="A570" s="65" t="s">
        <v>9333</v>
      </c>
      <c r="B570" s="66" t="s">
        <v>14300</v>
      </c>
      <c r="C570" s="67"/>
      <c r="D570" s="68"/>
      <c r="E570" s="69"/>
      <c r="F570" s="70"/>
      <c r="G570" s="38"/>
      <c r="H570" s="69"/>
      <c r="I570" s="69"/>
      <c r="J570" s="69"/>
      <c r="K570" s="69"/>
      <c r="L570" s="75"/>
      <c r="N570" s="69"/>
      <c r="O570" s="69"/>
      <c r="P570" s="69"/>
      <c r="Q570" s="63"/>
      <c r="R570" s="69"/>
      <c r="S570" s="69"/>
      <c r="T570" s="69"/>
      <c r="U570" s="69"/>
      <c r="V570" s="77"/>
      <c r="X570" s="69"/>
      <c r="Y570" s="69"/>
      <c r="Z570" s="69"/>
      <c r="AA570" s="78"/>
      <c r="AB570" s="79">
        <f t="shared" si="268"/>
        <v>0</v>
      </c>
    </row>
    <row r="571" spans="1:28" s="33" customFormat="1" x14ac:dyDescent="0.25">
      <c r="A571" s="71" t="s">
        <v>9334</v>
      </c>
      <c r="B571" s="72" t="s">
        <v>14301</v>
      </c>
      <c r="C571" s="73" t="s">
        <v>8740</v>
      </c>
      <c r="D571" s="74">
        <v>0</v>
      </c>
      <c r="E571" s="69">
        <v>177.45</v>
      </c>
      <c r="F571" s="75">
        <f>ROUND(D571*E571,2)</f>
        <v>0</v>
      </c>
      <c r="G571" s="76"/>
      <c r="H571" s="69">
        <f t="shared" ref="H571:I574" si="295">ROUND(N571+(N571*$H$2/100),2)</f>
        <v>86.69</v>
      </c>
      <c r="I571" s="69">
        <f t="shared" si="295"/>
        <v>90.76</v>
      </c>
      <c r="J571" s="69">
        <f>H571+I571</f>
        <v>177.45</v>
      </c>
      <c r="K571" s="69">
        <v>0</v>
      </c>
      <c r="L571" s="75">
        <f>SUM(J571:K571)</f>
        <v>177.45</v>
      </c>
      <c r="N571" s="69">
        <v>86.69</v>
      </c>
      <c r="O571" s="69">
        <v>90.759999999999991</v>
      </c>
      <c r="P571" s="69">
        <f>SUM(N571:O571)</f>
        <v>177.45</v>
      </c>
      <c r="Q571" s="63"/>
      <c r="R571" s="69">
        <f t="shared" ref="R571:S574" si="296">X571</f>
        <v>86.69</v>
      </c>
      <c r="S571" s="69">
        <f t="shared" si="296"/>
        <v>90.75</v>
      </c>
      <c r="T571" s="69">
        <f>R571+S571</f>
        <v>177.44</v>
      </c>
      <c r="U571" s="69">
        <f>ROUND(Z571*$H$2,2)/100</f>
        <v>0</v>
      </c>
      <c r="V571" s="77">
        <f>SUM(T571:U571)</f>
        <v>177.44</v>
      </c>
      <c r="X571" s="69">
        <v>86.69</v>
      </c>
      <c r="Y571" s="69">
        <v>90.75</v>
      </c>
      <c r="Z571" s="69">
        <v>177.44</v>
      </c>
      <c r="AA571" s="78"/>
      <c r="AB571" s="79">
        <f t="shared" si="268"/>
        <v>9.9999999999909051E-3</v>
      </c>
    </row>
    <row r="572" spans="1:28" s="33" customFormat="1" ht="33.75" x14ac:dyDescent="0.25">
      <c r="A572" s="71" t="s">
        <v>9335</v>
      </c>
      <c r="B572" s="72" t="s">
        <v>14302</v>
      </c>
      <c r="C572" s="73" t="s">
        <v>8740</v>
      </c>
      <c r="D572" s="74">
        <v>0</v>
      </c>
      <c r="E572" s="69">
        <v>345.24</v>
      </c>
      <c r="F572" s="75">
        <f>ROUND(D572*E572,2)</f>
        <v>0</v>
      </c>
      <c r="G572" s="76"/>
      <c r="H572" s="69">
        <f t="shared" si="295"/>
        <v>169.63</v>
      </c>
      <c r="I572" s="69">
        <f t="shared" si="295"/>
        <v>175.61</v>
      </c>
      <c r="J572" s="69">
        <f>H572+I572</f>
        <v>345.24</v>
      </c>
      <c r="K572" s="69">
        <v>0</v>
      </c>
      <c r="L572" s="75">
        <f>SUM(J572:K572)</f>
        <v>345.24</v>
      </c>
      <c r="N572" s="69">
        <v>169.63</v>
      </c>
      <c r="O572" s="69">
        <v>175.61</v>
      </c>
      <c r="P572" s="69">
        <f>SUM(N572:O572)</f>
        <v>345.24</v>
      </c>
      <c r="Q572" s="63"/>
      <c r="R572" s="69">
        <f t="shared" si="296"/>
        <v>169.63</v>
      </c>
      <c r="S572" s="69">
        <f t="shared" si="296"/>
        <v>175.6</v>
      </c>
      <c r="T572" s="69">
        <f>R572+S572</f>
        <v>345.23</v>
      </c>
      <c r="U572" s="69">
        <f>ROUND(Z572*$H$2,2)/100</f>
        <v>0</v>
      </c>
      <c r="V572" s="77">
        <f>SUM(T572:U572)</f>
        <v>345.23</v>
      </c>
      <c r="X572" s="69">
        <v>169.63</v>
      </c>
      <c r="Y572" s="69">
        <v>175.6</v>
      </c>
      <c r="Z572" s="69">
        <v>345.23</v>
      </c>
      <c r="AA572" s="78"/>
      <c r="AB572" s="79">
        <f t="shared" si="268"/>
        <v>9.9999999999909051E-3</v>
      </c>
    </row>
    <row r="573" spans="1:28" s="33" customFormat="1" ht="33.75" x14ac:dyDescent="0.25">
      <c r="A573" s="71" t="s">
        <v>9336</v>
      </c>
      <c r="B573" s="72" t="s">
        <v>14303</v>
      </c>
      <c r="C573" s="73" t="s">
        <v>8740</v>
      </c>
      <c r="D573" s="74">
        <v>0</v>
      </c>
      <c r="E573" s="69">
        <v>602.54999999999995</v>
      </c>
      <c r="F573" s="75">
        <f>ROUND(D573*E573,2)</f>
        <v>0</v>
      </c>
      <c r="G573" s="76"/>
      <c r="H573" s="69">
        <f t="shared" si="295"/>
        <v>520.9</v>
      </c>
      <c r="I573" s="69">
        <f t="shared" si="295"/>
        <v>81.650000000000006</v>
      </c>
      <c r="J573" s="69">
        <f>H573+I573</f>
        <v>602.54999999999995</v>
      </c>
      <c r="K573" s="69">
        <v>0</v>
      </c>
      <c r="L573" s="75">
        <f>SUM(J573:K573)</f>
        <v>602.54999999999995</v>
      </c>
      <c r="N573" s="69">
        <v>520.9</v>
      </c>
      <c r="O573" s="69">
        <v>81.650000000000006</v>
      </c>
      <c r="P573" s="69">
        <f>SUM(N573:O573)</f>
        <v>602.54999999999995</v>
      </c>
      <c r="Q573" s="63"/>
      <c r="R573" s="69">
        <f t="shared" si="296"/>
        <v>520.9</v>
      </c>
      <c r="S573" s="69">
        <f t="shared" si="296"/>
        <v>81.650000000000006</v>
      </c>
      <c r="T573" s="69">
        <f>R573+S573</f>
        <v>602.54999999999995</v>
      </c>
      <c r="U573" s="69">
        <f>ROUND(Z573*$H$2,2)/100</f>
        <v>0</v>
      </c>
      <c r="V573" s="77">
        <f>SUM(T573:U573)</f>
        <v>602.54999999999995</v>
      </c>
      <c r="X573" s="69">
        <v>520.9</v>
      </c>
      <c r="Y573" s="69">
        <v>81.650000000000006</v>
      </c>
      <c r="Z573" s="69">
        <v>602.54999999999995</v>
      </c>
      <c r="AA573" s="78"/>
      <c r="AB573" s="79">
        <f t="shared" si="268"/>
        <v>0</v>
      </c>
    </row>
    <row r="574" spans="1:28" s="33" customFormat="1" x14ac:dyDescent="0.25">
      <c r="A574" s="71" t="s">
        <v>9337</v>
      </c>
      <c r="B574" s="72" t="s">
        <v>9339</v>
      </c>
      <c r="C574" s="73" t="s">
        <v>8740</v>
      </c>
      <c r="D574" s="74">
        <v>0</v>
      </c>
      <c r="E574" s="69">
        <v>504.22</v>
      </c>
      <c r="F574" s="75">
        <f>ROUND(D574*E574,2)</f>
        <v>0</v>
      </c>
      <c r="G574" s="76"/>
      <c r="H574" s="69">
        <f t="shared" si="295"/>
        <v>403.94</v>
      </c>
      <c r="I574" s="69">
        <f t="shared" si="295"/>
        <v>100.28</v>
      </c>
      <c r="J574" s="69">
        <f>H574+I574</f>
        <v>504.22</v>
      </c>
      <c r="K574" s="69">
        <v>0</v>
      </c>
      <c r="L574" s="75">
        <f>SUM(J574:K574)</f>
        <v>504.22</v>
      </c>
      <c r="N574" s="69">
        <v>403.94</v>
      </c>
      <c r="O574" s="69">
        <v>100.28</v>
      </c>
      <c r="P574" s="69">
        <f>SUM(N574:O574)</f>
        <v>504.22</v>
      </c>
      <c r="Q574" s="63"/>
      <c r="R574" s="69">
        <f t="shared" si="296"/>
        <v>403.94</v>
      </c>
      <c r="S574" s="69">
        <f t="shared" si="296"/>
        <v>100.28</v>
      </c>
      <c r="T574" s="69">
        <f>R574+S574</f>
        <v>504.22</v>
      </c>
      <c r="U574" s="69">
        <f>ROUND(Z574*$H$2,2)/100</f>
        <v>0</v>
      </c>
      <c r="V574" s="77">
        <f>SUM(T574:U574)</f>
        <v>504.22</v>
      </c>
      <c r="X574" s="69">
        <v>403.94</v>
      </c>
      <c r="Y574" s="69">
        <v>100.28</v>
      </c>
      <c r="Z574" s="69">
        <v>504.22</v>
      </c>
      <c r="AA574" s="78"/>
      <c r="AB574" s="79">
        <f t="shared" si="268"/>
        <v>0</v>
      </c>
    </row>
    <row r="575" spans="1:28" x14ac:dyDescent="0.25">
      <c r="A575" s="65" t="s">
        <v>9338</v>
      </c>
      <c r="B575" s="66" t="s">
        <v>14304</v>
      </c>
      <c r="C575" s="67"/>
      <c r="D575" s="68"/>
      <c r="E575" s="69"/>
      <c r="F575" s="70"/>
      <c r="H575" s="69"/>
      <c r="I575" s="69"/>
      <c r="J575" s="69"/>
      <c r="K575" s="69"/>
      <c r="L575" s="75"/>
      <c r="N575" s="69"/>
      <c r="O575" s="69"/>
      <c r="P575" s="69"/>
      <c r="Q575" s="63"/>
      <c r="R575" s="69"/>
      <c r="S575" s="69"/>
      <c r="T575" s="69"/>
      <c r="U575" s="69"/>
      <c r="V575" s="77"/>
      <c r="X575" s="69"/>
      <c r="Y575" s="69"/>
      <c r="Z575" s="69"/>
      <c r="AA575" s="78"/>
      <c r="AB575" s="79">
        <f t="shared" si="268"/>
        <v>0</v>
      </c>
    </row>
    <row r="576" spans="1:28" x14ac:dyDescent="0.25">
      <c r="A576" s="65" t="s">
        <v>9340</v>
      </c>
      <c r="B576" s="66" t="s">
        <v>14305</v>
      </c>
      <c r="C576" s="67"/>
      <c r="D576" s="68"/>
      <c r="E576" s="69"/>
      <c r="F576" s="70"/>
      <c r="H576" s="69"/>
      <c r="I576" s="69"/>
      <c r="J576" s="69"/>
      <c r="K576" s="69"/>
      <c r="L576" s="75"/>
      <c r="N576" s="69"/>
      <c r="O576" s="69"/>
      <c r="P576" s="69"/>
      <c r="Q576" s="63"/>
      <c r="R576" s="69"/>
      <c r="S576" s="69"/>
      <c r="T576" s="69"/>
      <c r="U576" s="69"/>
      <c r="V576" s="77"/>
      <c r="X576" s="69"/>
      <c r="Y576" s="69"/>
      <c r="Z576" s="69"/>
      <c r="AA576" s="78"/>
      <c r="AB576" s="79">
        <f t="shared" si="268"/>
        <v>0</v>
      </c>
    </row>
    <row r="577" spans="1:28" x14ac:dyDescent="0.25">
      <c r="A577" s="71" t="s">
        <v>9341</v>
      </c>
      <c r="B577" s="72" t="s">
        <v>14306</v>
      </c>
      <c r="C577" s="73" t="s">
        <v>8780</v>
      </c>
      <c r="D577" s="74">
        <v>0</v>
      </c>
      <c r="E577" s="69">
        <v>60.949999999999996</v>
      </c>
      <c r="F577" s="75">
        <f>ROUND(D577*E577,2)</f>
        <v>0</v>
      </c>
      <c r="G577" s="76"/>
      <c r="H577" s="69">
        <f t="shared" ref="H577:I581" si="297">ROUND(N577+(N577*$H$2/100),2)</f>
        <v>21.63</v>
      </c>
      <c r="I577" s="69">
        <f t="shared" si="297"/>
        <v>39.32</v>
      </c>
      <c r="J577" s="69">
        <f>H577+I577</f>
        <v>60.95</v>
      </c>
      <c r="K577" s="69">
        <v>0</v>
      </c>
      <c r="L577" s="75">
        <f>SUM(J577:K577)</f>
        <v>60.95</v>
      </c>
      <c r="N577" s="69">
        <v>21.63</v>
      </c>
      <c r="O577" s="69">
        <v>39.32</v>
      </c>
      <c r="P577" s="69">
        <f>SUM(N577:O577)</f>
        <v>60.95</v>
      </c>
      <c r="Q577" s="63"/>
      <c r="R577" s="69">
        <f t="shared" ref="R577:S581" si="298">X577</f>
        <v>21.63</v>
      </c>
      <c r="S577" s="69">
        <f t="shared" si="298"/>
        <v>39.32</v>
      </c>
      <c r="T577" s="69">
        <f>R577+S577</f>
        <v>60.95</v>
      </c>
      <c r="U577" s="69">
        <f>ROUND(Z577*$H$2,2)/100</f>
        <v>0</v>
      </c>
      <c r="V577" s="77">
        <f>SUM(T577:U577)</f>
        <v>60.95</v>
      </c>
      <c r="X577" s="69">
        <v>21.63</v>
      </c>
      <c r="Y577" s="69">
        <v>39.32</v>
      </c>
      <c r="Z577" s="69">
        <v>60.95</v>
      </c>
      <c r="AA577" s="78"/>
      <c r="AB577" s="79">
        <f t="shared" si="268"/>
        <v>0</v>
      </c>
    </row>
    <row r="578" spans="1:28" x14ac:dyDescent="0.25">
      <c r="A578" s="71" t="s">
        <v>9342</v>
      </c>
      <c r="B578" s="72" t="s">
        <v>14307</v>
      </c>
      <c r="C578" s="73" t="s">
        <v>8780</v>
      </c>
      <c r="D578" s="74">
        <v>0</v>
      </c>
      <c r="E578" s="69">
        <v>139.34000000000003</v>
      </c>
      <c r="F578" s="75">
        <f>ROUND(D578*E578,2)</f>
        <v>0</v>
      </c>
      <c r="G578" s="76"/>
      <c r="H578" s="69">
        <f t="shared" si="297"/>
        <v>93.95</v>
      </c>
      <c r="I578" s="69">
        <f t="shared" si="297"/>
        <v>45.39</v>
      </c>
      <c r="J578" s="69">
        <f>H578+I578</f>
        <v>139.34</v>
      </c>
      <c r="K578" s="69">
        <v>0</v>
      </c>
      <c r="L578" s="75">
        <f>SUM(J578:K578)</f>
        <v>139.34</v>
      </c>
      <c r="N578" s="69">
        <v>93.950000000000017</v>
      </c>
      <c r="O578" s="69">
        <v>45.39</v>
      </c>
      <c r="P578" s="69">
        <f>SUM(N578:O578)</f>
        <v>139.34000000000003</v>
      </c>
      <c r="Q578" s="63"/>
      <c r="R578" s="69">
        <f t="shared" si="298"/>
        <v>93.95</v>
      </c>
      <c r="S578" s="69">
        <f t="shared" si="298"/>
        <v>45.39</v>
      </c>
      <c r="T578" s="69">
        <f>R578+S578</f>
        <v>139.34</v>
      </c>
      <c r="U578" s="69">
        <f>ROUND(Z578*$H$2,2)/100</f>
        <v>0</v>
      </c>
      <c r="V578" s="77">
        <f>SUM(T578:U578)</f>
        <v>139.34</v>
      </c>
      <c r="X578" s="69">
        <v>93.95</v>
      </c>
      <c r="Y578" s="69">
        <v>45.39</v>
      </c>
      <c r="Z578" s="69">
        <v>139.34</v>
      </c>
      <c r="AA578" s="78"/>
      <c r="AB578" s="79">
        <f t="shared" si="268"/>
        <v>0</v>
      </c>
    </row>
    <row r="579" spans="1:28" ht="22.5" x14ac:dyDescent="0.25">
      <c r="A579" s="71" t="s">
        <v>9343</v>
      </c>
      <c r="B579" s="72" t="s">
        <v>14308</v>
      </c>
      <c r="C579" s="73" t="s">
        <v>8780</v>
      </c>
      <c r="D579" s="74">
        <v>0</v>
      </c>
      <c r="E579" s="69">
        <v>67.06</v>
      </c>
      <c r="F579" s="75">
        <f>ROUND(D579*E579,2)</f>
        <v>0</v>
      </c>
      <c r="G579" s="76"/>
      <c r="H579" s="69">
        <f t="shared" si="297"/>
        <v>30.76</v>
      </c>
      <c r="I579" s="69">
        <f t="shared" si="297"/>
        <v>36.299999999999997</v>
      </c>
      <c r="J579" s="69">
        <f>H579+I579</f>
        <v>67.06</v>
      </c>
      <c r="K579" s="69">
        <v>0</v>
      </c>
      <c r="L579" s="75">
        <f>SUM(J579:K579)</f>
        <v>67.06</v>
      </c>
      <c r="N579" s="69">
        <v>30.76</v>
      </c>
      <c r="O579" s="69">
        <v>36.299999999999997</v>
      </c>
      <c r="P579" s="69">
        <f>SUM(N579:O579)</f>
        <v>67.06</v>
      </c>
      <c r="Q579" s="63"/>
      <c r="R579" s="69">
        <f t="shared" si="298"/>
        <v>30.76</v>
      </c>
      <c r="S579" s="69">
        <f t="shared" si="298"/>
        <v>36.299999999999997</v>
      </c>
      <c r="T579" s="69">
        <f>R579+S579</f>
        <v>67.06</v>
      </c>
      <c r="U579" s="69">
        <f>ROUND(Z579*$H$2,2)/100</f>
        <v>0</v>
      </c>
      <c r="V579" s="77">
        <f>SUM(T579:U579)</f>
        <v>67.06</v>
      </c>
      <c r="X579" s="69">
        <v>30.76</v>
      </c>
      <c r="Y579" s="69">
        <v>36.299999999999997</v>
      </c>
      <c r="Z579" s="69">
        <v>67.06</v>
      </c>
      <c r="AA579" s="78"/>
      <c r="AB579" s="79">
        <f t="shared" si="268"/>
        <v>0</v>
      </c>
    </row>
    <row r="580" spans="1:28" ht="22.5" x14ac:dyDescent="0.25">
      <c r="A580" s="71" t="s">
        <v>9344</v>
      </c>
      <c r="B580" s="72" t="s">
        <v>14309</v>
      </c>
      <c r="C580" s="73" t="s">
        <v>8780</v>
      </c>
      <c r="D580" s="74">
        <v>0</v>
      </c>
      <c r="E580" s="69">
        <v>4.66</v>
      </c>
      <c r="F580" s="75">
        <f>ROUND(D580*E580,2)</f>
        <v>0</v>
      </c>
      <c r="G580" s="76"/>
      <c r="H580" s="69">
        <f t="shared" si="297"/>
        <v>0</v>
      </c>
      <c r="I580" s="69">
        <f t="shared" si="297"/>
        <v>4.66</v>
      </c>
      <c r="J580" s="69">
        <f>H580+I580</f>
        <v>4.66</v>
      </c>
      <c r="K580" s="69">
        <v>0</v>
      </c>
      <c r="L580" s="75">
        <f>SUM(J580:K580)</f>
        <v>4.66</v>
      </c>
      <c r="N580" s="69">
        <v>0</v>
      </c>
      <c r="O580" s="69">
        <v>4.66</v>
      </c>
      <c r="P580" s="69">
        <f>SUM(N580:O580)</f>
        <v>4.66</v>
      </c>
      <c r="Q580" s="63"/>
      <c r="R580" s="69">
        <f t="shared" si="298"/>
        <v>0</v>
      </c>
      <c r="S580" s="69">
        <f t="shared" si="298"/>
        <v>4.66</v>
      </c>
      <c r="T580" s="69">
        <f>R580+S580</f>
        <v>4.66</v>
      </c>
      <c r="U580" s="69">
        <f>ROUND(Z580*$H$2,2)/100</f>
        <v>0</v>
      </c>
      <c r="V580" s="77">
        <f>SUM(T580:U580)</f>
        <v>4.66</v>
      </c>
      <c r="X580" s="69">
        <v>0</v>
      </c>
      <c r="Y580" s="69">
        <v>4.66</v>
      </c>
      <c r="Z580" s="69">
        <v>4.66</v>
      </c>
      <c r="AA580" s="78"/>
      <c r="AB580" s="79">
        <f t="shared" si="268"/>
        <v>0</v>
      </c>
    </row>
    <row r="581" spans="1:28" s="33" customFormat="1" x14ac:dyDescent="0.25">
      <c r="A581" s="71" t="s">
        <v>9345</v>
      </c>
      <c r="B581" s="72" t="s">
        <v>14310</v>
      </c>
      <c r="C581" s="73" t="s">
        <v>8780</v>
      </c>
      <c r="D581" s="74">
        <v>0</v>
      </c>
      <c r="E581" s="69">
        <v>5.53</v>
      </c>
      <c r="F581" s="75">
        <f>ROUND(D581*E581,2)</f>
        <v>0</v>
      </c>
      <c r="G581" s="76"/>
      <c r="H581" s="69">
        <f t="shared" si="297"/>
        <v>0</v>
      </c>
      <c r="I581" s="69">
        <f t="shared" si="297"/>
        <v>5.53</v>
      </c>
      <c r="J581" s="69">
        <f>H581+I581</f>
        <v>5.53</v>
      </c>
      <c r="K581" s="69">
        <v>0</v>
      </c>
      <c r="L581" s="75">
        <f>SUM(J581:K581)</f>
        <v>5.53</v>
      </c>
      <c r="N581" s="69">
        <v>0</v>
      </c>
      <c r="O581" s="69">
        <v>5.53</v>
      </c>
      <c r="P581" s="69">
        <f>SUM(N581:O581)</f>
        <v>5.53</v>
      </c>
      <c r="Q581" s="63"/>
      <c r="R581" s="69">
        <f t="shared" si="298"/>
        <v>0</v>
      </c>
      <c r="S581" s="69">
        <f t="shared" si="298"/>
        <v>5.54</v>
      </c>
      <c r="T581" s="69">
        <f>R581+S581</f>
        <v>5.54</v>
      </c>
      <c r="U581" s="69">
        <f>ROUND(Z581*$H$2,2)/100</f>
        <v>0</v>
      </c>
      <c r="V581" s="77">
        <f>SUM(T581:U581)</f>
        <v>5.54</v>
      </c>
      <c r="X581" s="69">
        <v>0</v>
      </c>
      <c r="Y581" s="69">
        <v>5.54</v>
      </c>
      <c r="Z581" s="69">
        <v>5.54</v>
      </c>
      <c r="AA581" s="78"/>
      <c r="AB581" s="79">
        <f t="shared" si="268"/>
        <v>-9.9999999999997868E-3</v>
      </c>
    </row>
    <row r="582" spans="1:28" s="33" customFormat="1" ht="22.5" x14ac:dyDescent="0.25">
      <c r="A582" s="65" t="s">
        <v>9346</v>
      </c>
      <c r="B582" s="66" t="s">
        <v>14311</v>
      </c>
      <c r="C582" s="67"/>
      <c r="D582" s="68"/>
      <c r="E582" s="69"/>
      <c r="F582" s="70"/>
      <c r="G582" s="38"/>
      <c r="H582" s="69"/>
      <c r="I582" s="69"/>
      <c r="J582" s="69"/>
      <c r="K582" s="69"/>
      <c r="L582" s="75"/>
      <c r="N582" s="69"/>
      <c r="O582" s="69"/>
      <c r="P582" s="69"/>
      <c r="Q582" s="63"/>
      <c r="R582" s="69"/>
      <c r="S582" s="69"/>
      <c r="T582" s="69"/>
      <c r="U582" s="69"/>
      <c r="V582" s="77"/>
      <c r="X582" s="69"/>
      <c r="Y582" s="69"/>
      <c r="Z582" s="69"/>
      <c r="AA582" s="78"/>
      <c r="AB582" s="79">
        <f t="shared" si="268"/>
        <v>0</v>
      </c>
    </row>
    <row r="583" spans="1:28" s="33" customFormat="1" x14ac:dyDescent="0.25">
      <c r="A583" s="71" t="s">
        <v>9347</v>
      </c>
      <c r="B583" s="72" t="s">
        <v>14312</v>
      </c>
      <c r="C583" s="73" t="s">
        <v>8780</v>
      </c>
      <c r="D583" s="74">
        <v>0</v>
      </c>
      <c r="E583" s="69">
        <v>109.47000000000001</v>
      </c>
      <c r="F583" s="75">
        <f t="shared" ref="F583:F591" si="299">ROUND(D583*E583,2)</f>
        <v>0</v>
      </c>
      <c r="G583" s="76"/>
      <c r="H583" s="69">
        <f t="shared" ref="H583:I591" si="300">ROUND(N583+(N583*$H$2/100),2)</f>
        <v>67.12</v>
      </c>
      <c r="I583" s="69">
        <f t="shared" si="300"/>
        <v>42.35</v>
      </c>
      <c r="J583" s="69">
        <f t="shared" ref="J583:J591" si="301">H583+I583</f>
        <v>109.47</v>
      </c>
      <c r="K583" s="69">
        <v>0</v>
      </c>
      <c r="L583" s="75">
        <f t="shared" ref="L583:L591" si="302">SUM(J583:K583)</f>
        <v>109.47</v>
      </c>
      <c r="N583" s="69">
        <v>67.12</v>
      </c>
      <c r="O583" s="69">
        <v>42.35</v>
      </c>
      <c r="P583" s="69">
        <f t="shared" ref="P583:P591" si="303">SUM(N583:O583)</f>
        <v>109.47</v>
      </c>
      <c r="Q583" s="63"/>
      <c r="R583" s="69">
        <f t="shared" ref="R583:S591" si="304">X583</f>
        <v>67.12</v>
      </c>
      <c r="S583" s="69">
        <f t="shared" si="304"/>
        <v>42.35</v>
      </c>
      <c r="T583" s="69">
        <f t="shared" ref="T583:T591" si="305">R583+S583</f>
        <v>109.47</v>
      </c>
      <c r="U583" s="69">
        <f t="shared" ref="U583:U591" si="306">ROUND(Z583*$H$2,2)/100</f>
        <v>0</v>
      </c>
      <c r="V583" s="77">
        <f t="shared" ref="V583:V591" si="307">SUM(T583:U583)</f>
        <v>109.47</v>
      </c>
      <c r="X583" s="69">
        <v>67.12</v>
      </c>
      <c r="Y583" s="69">
        <v>42.35</v>
      </c>
      <c r="Z583" s="69">
        <v>109.47</v>
      </c>
      <c r="AA583" s="78"/>
      <c r="AB583" s="79">
        <f t="shared" si="268"/>
        <v>0</v>
      </c>
    </row>
    <row r="584" spans="1:28" s="33" customFormat="1" x14ac:dyDescent="0.25">
      <c r="A584" s="71" t="s">
        <v>9348</v>
      </c>
      <c r="B584" s="72" t="s">
        <v>14313</v>
      </c>
      <c r="C584" s="73" t="s">
        <v>8780</v>
      </c>
      <c r="D584" s="74">
        <v>0</v>
      </c>
      <c r="E584" s="69">
        <v>112.95000000000002</v>
      </c>
      <c r="F584" s="75">
        <f t="shared" si="299"/>
        <v>0</v>
      </c>
      <c r="G584" s="76"/>
      <c r="H584" s="69">
        <f t="shared" si="300"/>
        <v>70.599999999999994</v>
      </c>
      <c r="I584" s="69">
        <f t="shared" si="300"/>
        <v>42.35</v>
      </c>
      <c r="J584" s="69">
        <f t="shared" si="301"/>
        <v>112.94999999999999</v>
      </c>
      <c r="K584" s="69">
        <v>0</v>
      </c>
      <c r="L584" s="75">
        <f t="shared" si="302"/>
        <v>112.94999999999999</v>
      </c>
      <c r="N584" s="69">
        <v>70.600000000000009</v>
      </c>
      <c r="O584" s="69">
        <v>42.35</v>
      </c>
      <c r="P584" s="69">
        <f t="shared" si="303"/>
        <v>112.95000000000002</v>
      </c>
      <c r="Q584" s="63"/>
      <c r="R584" s="69">
        <f t="shared" si="304"/>
        <v>70.599999999999994</v>
      </c>
      <c r="S584" s="69">
        <f t="shared" si="304"/>
        <v>42.35</v>
      </c>
      <c r="T584" s="69">
        <f t="shared" si="305"/>
        <v>112.94999999999999</v>
      </c>
      <c r="U584" s="69">
        <f t="shared" si="306"/>
        <v>0</v>
      </c>
      <c r="V584" s="77">
        <f t="shared" si="307"/>
        <v>112.94999999999999</v>
      </c>
      <c r="X584" s="69">
        <v>70.599999999999994</v>
      </c>
      <c r="Y584" s="69">
        <v>42.35</v>
      </c>
      <c r="Z584" s="69">
        <v>112.95</v>
      </c>
      <c r="AA584" s="78"/>
      <c r="AB584" s="79">
        <f t="shared" si="268"/>
        <v>0</v>
      </c>
    </row>
    <row r="585" spans="1:28" s="33" customFormat="1" ht="22.5" x14ac:dyDescent="0.25">
      <c r="A585" s="71" t="s">
        <v>9349</v>
      </c>
      <c r="B585" s="72" t="s">
        <v>14314</v>
      </c>
      <c r="C585" s="73" t="s">
        <v>8780</v>
      </c>
      <c r="D585" s="74">
        <v>0</v>
      </c>
      <c r="E585" s="69">
        <v>139.17999999999998</v>
      </c>
      <c r="F585" s="75">
        <f t="shared" si="299"/>
        <v>0</v>
      </c>
      <c r="G585" s="76"/>
      <c r="H585" s="69">
        <f t="shared" si="300"/>
        <v>63.54</v>
      </c>
      <c r="I585" s="69">
        <f t="shared" si="300"/>
        <v>75.64</v>
      </c>
      <c r="J585" s="69">
        <f t="shared" si="301"/>
        <v>139.18</v>
      </c>
      <c r="K585" s="69">
        <v>0</v>
      </c>
      <c r="L585" s="75">
        <f t="shared" si="302"/>
        <v>139.18</v>
      </c>
      <c r="N585" s="69">
        <v>63.539999999999992</v>
      </c>
      <c r="O585" s="69">
        <v>75.639999999999986</v>
      </c>
      <c r="P585" s="69">
        <f t="shared" si="303"/>
        <v>139.17999999999998</v>
      </c>
      <c r="Q585" s="63"/>
      <c r="R585" s="69">
        <f t="shared" si="304"/>
        <v>63.54</v>
      </c>
      <c r="S585" s="69">
        <f t="shared" si="304"/>
        <v>75.64</v>
      </c>
      <c r="T585" s="69">
        <f t="shared" si="305"/>
        <v>139.18</v>
      </c>
      <c r="U585" s="69">
        <f t="shared" si="306"/>
        <v>0</v>
      </c>
      <c r="V585" s="77">
        <f t="shared" si="307"/>
        <v>139.18</v>
      </c>
      <c r="X585" s="69">
        <v>63.54</v>
      </c>
      <c r="Y585" s="69">
        <v>75.64</v>
      </c>
      <c r="Z585" s="69">
        <v>139.18</v>
      </c>
      <c r="AA585" s="78"/>
      <c r="AB585" s="79">
        <f t="shared" si="268"/>
        <v>0</v>
      </c>
    </row>
    <row r="586" spans="1:28" s="33" customFormat="1" x14ac:dyDescent="0.25">
      <c r="A586" s="71" t="s">
        <v>9350</v>
      </c>
      <c r="B586" s="72" t="s">
        <v>14315</v>
      </c>
      <c r="C586" s="73" t="s">
        <v>8780</v>
      </c>
      <c r="D586" s="74">
        <v>0</v>
      </c>
      <c r="E586" s="69">
        <v>81.14</v>
      </c>
      <c r="F586" s="75">
        <f t="shared" si="299"/>
        <v>0</v>
      </c>
      <c r="G586" s="76"/>
      <c r="H586" s="69">
        <f t="shared" si="300"/>
        <v>40.29</v>
      </c>
      <c r="I586" s="69">
        <f t="shared" si="300"/>
        <v>40.85</v>
      </c>
      <c r="J586" s="69">
        <f t="shared" si="301"/>
        <v>81.14</v>
      </c>
      <c r="K586" s="69">
        <v>0</v>
      </c>
      <c r="L586" s="75">
        <f t="shared" si="302"/>
        <v>81.14</v>
      </c>
      <c r="N586" s="69">
        <v>40.29</v>
      </c>
      <c r="O586" s="69">
        <v>40.85</v>
      </c>
      <c r="P586" s="69">
        <f t="shared" si="303"/>
        <v>81.14</v>
      </c>
      <c r="Q586" s="63"/>
      <c r="R586" s="69">
        <f t="shared" si="304"/>
        <v>40.29</v>
      </c>
      <c r="S586" s="69">
        <f t="shared" si="304"/>
        <v>40.840000000000003</v>
      </c>
      <c r="T586" s="69">
        <f t="shared" si="305"/>
        <v>81.13</v>
      </c>
      <c r="U586" s="69">
        <f t="shared" si="306"/>
        <v>0</v>
      </c>
      <c r="V586" s="77">
        <f t="shared" si="307"/>
        <v>81.13</v>
      </c>
      <c r="X586" s="69">
        <v>40.29</v>
      </c>
      <c r="Y586" s="69">
        <v>40.840000000000003</v>
      </c>
      <c r="Z586" s="69">
        <v>81.13</v>
      </c>
      <c r="AA586" s="78"/>
      <c r="AB586" s="79">
        <f t="shared" ref="AB586:AB649" si="308">P586-Z586</f>
        <v>1.0000000000005116E-2</v>
      </c>
    </row>
    <row r="587" spans="1:28" s="33" customFormat="1" x14ac:dyDescent="0.25">
      <c r="A587" s="71" t="s">
        <v>9351</v>
      </c>
      <c r="B587" s="72" t="s">
        <v>14316</v>
      </c>
      <c r="C587" s="73" t="s">
        <v>8780</v>
      </c>
      <c r="D587" s="74">
        <v>0</v>
      </c>
      <c r="E587" s="69">
        <v>55.800000000000004</v>
      </c>
      <c r="F587" s="75">
        <f t="shared" si="299"/>
        <v>0</v>
      </c>
      <c r="G587" s="76"/>
      <c r="H587" s="69">
        <f t="shared" si="300"/>
        <v>22.51</v>
      </c>
      <c r="I587" s="69">
        <f t="shared" si="300"/>
        <v>33.29</v>
      </c>
      <c r="J587" s="69">
        <f t="shared" si="301"/>
        <v>55.8</v>
      </c>
      <c r="K587" s="69">
        <v>0</v>
      </c>
      <c r="L587" s="75">
        <f t="shared" si="302"/>
        <v>55.8</v>
      </c>
      <c r="N587" s="69">
        <v>22.509999999999998</v>
      </c>
      <c r="O587" s="69">
        <v>33.290000000000006</v>
      </c>
      <c r="P587" s="69">
        <f t="shared" si="303"/>
        <v>55.800000000000004</v>
      </c>
      <c r="Q587" s="63"/>
      <c r="R587" s="69">
        <f t="shared" si="304"/>
        <v>22.51</v>
      </c>
      <c r="S587" s="69">
        <f t="shared" si="304"/>
        <v>33.28</v>
      </c>
      <c r="T587" s="69">
        <f t="shared" si="305"/>
        <v>55.790000000000006</v>
      </c>
      <c r="U587" s="69">
        <f t="shared" si="306"/>
        <v>0</v>
      </c>
      <c r="V587" s="77">
        <f t="shared" si="307"/>
        <v>55.790000000000006</v>
      </c>
      <c r="X587" s="69">
        <v>22.51</v>
      </c>
      <c r="Y587" s="69">
        <v>33.28</v>
      </c>
      <c r="Z587" s="69">
        <v>55.79</v>
      </c>
      <c r="AA587" s="78"/>
      <c r="AB587" s="79">
        <f t="shared" si="308"/>
        <v>1.0000000000005116E-2</v>
      </c>
    </row>
    <row r="588" spans="1:28" s="33" customFormat="1" ht="22.5" x14ac:dyDescent="0.25">
      <c r="A588" s="71" t="s">
        <v>9352</v>
      </c>
      <c r="B588" s="72" t="s">
        <v>14317</v>
      </c>
      <c r="C588" s="73" t="s">
        <v>8780</v>
      </c>
      <c r="D588" s="74">
        <v>0</v>
      </c>
      <c r="E588" s="69">
        <v>121.80999999999999</v>
      </c>
      <c r="F588" s="75">
        <f t="shared" si="299"/>
        <v>0</v>
      </c>
      <c r="H588" s="69">
        <f t="shared" si="300"/>
        <v>55.61</v>
      </c>
      <c r="I588" s="69">
        <f t="shared" si="300"/>
        <v>66.2</v>
      </c>
      <c r="J588" s="69">
        <f t="shared" si="301"/>
        <v>121.81</v>
      </c>
      <c r="K588" s="69">
        <v>0</v>
      </c>
      <c r="L588" s="75">
        <f t="shared" si="302"/>
        <v>121.81</v>
      </c>
      <c r="N588" s="69">
        <v>55.61</v>
      </c>
      <c r="O588" s="69">
        <v>66.199999999999989</v>
      </c>
      <c r="P588" s="69">
        <f t="shared" si="303"/>
        <v>121.80999999999999</v>
      </c>
      <c r="Q588" s="63"/>
      <c r="R588" s="69">
        <f t="shared" si="304"/>
        <v>55.61</v>
      </c>
      <c r="S588" s="69">
        <f t="shared" si="304"/>
        <v>66.180000000000007</v>
      </c>
      <c r="T588" s="69">
        <f t="shared" si="305"/>
        <v>121.79</v>
      </c>
      <c r="U588" s="69">
        <f t="shared" si="306"/>
        <v>0</v>
      </c>
      <c r="V588" s="77">
        <f t="shared" si="307"/>
        <v>121.79</v>
      </c>
      <c r="X588" s="69">
        <v>55.61</v>
      </c>
      <c r="Y588" s="69">
        <v>66.180000000000007</v>
      </c>
      <c r="Z588" s="69">
        <v>121.79</v>
      </c>
      <c r="AB588" s="79">
        <f t="shared" si="308"/>
        <v>1.999999999998181E-2</v>
      </c>
    </row>
    <row r="589" spans="1:28" s="33" customFormat="1" ht="22.5" x14ac:dyDescent="0.25">
      <c r="A589" s="71" t="s">
        <v>9353</v>
      </c>
      <c r="B589" s="72" t="s">
        <v>14318</v>
      </c>
      <c r="C589" s="73" t="s">
        <v>8780</v>
      </c>
      <c r="D589" s="74">
        <v>0</v>
      </c>
      <c r="E589" s="69">
        <v>74.14</v>
      </c>
      <c r="F589" s="75">
        <f t="shared" si="299"/>
        <v>0</v>
      </c>
      <c r="H589" s="69">
        <f t="shared" si="300"/>
        <v>48.09</v>
      </c>
      <c r="I589" s="69">
        <f t="shared" si="300"/>
        <v>26.05</v>
      </c>
      <c r="J589" s="69">
        <f t="shared" si="301"/>
        <v>74.14</v>
      </c>
      <c r="K589" s="69">
        <v>0</v>
      </c>
      <c r="L589" s="75">
        <f t="shared" si="302"/>
        <v>74.14</v>
      </c>
      <c r="N589" s="69">
        <v>48.09</v>
      </c>
      <c r="O589" s="69">
        <v>26.05</v>
      </c>
      <c r="P589" s="69">
        <f t="shared" si="303"/>
        <v>74.14</v>
      </c>
      <c r="Q589" s="63"/>
      <c r="R589" s="69">
        <f t="shared" si="304"/>
        <v>48.09</v>
      </c>
      <c r="S589" s="69">
        <f t="shared" si="304"/>
        <v>26.05</v>
      </c>
      <c r="T589" s="69">
        <f t="shared" si="305"/>
        <v>74.14</v>
      </c>
      <c r="U589" s="69">
        <f t="shared" si="306"/>
        <v>0</v>
      </c>
      <c r="V589" s="77">
        <f t="shared" si="307"/>
        <v>74.14</v>
      </c>
      <c r="X589" s="69">
        <v>48.09</v>
      </c>
      <c r="Y589" s="69">
        <v>26.05</v>
      </c>
      <c r="Z589" s="69">
        <v>74.14</v>
      </c>
      <c r="AB589" s="79">
        <f t="shared" si="308"/>
        <v>0</v>
      </c>
    </row>
    <row r="590" spans="1:28" ht="22.5" x14ac:dyDescent="0.25">
      <c r="A590" s="71" t="s">
        <v>9354</v>
      </c>
      <c r="B590" s="72" t="s">
        <v>14319</v>
      </c>
      <c r="C590" s="73" t="s">
        <v>8780</v>
      </c>
      <c r="D590" s="74">
        <v>0</v>
      </c>
      <c r="E590" s="69">
        <v>94.53</v>
      </c>
      <c r="F590" s="75">
        <f t="shared" si="299"/>
        <v>0</v>
      </c>
      <c r="G590" s="33"/>
      <c r="H590" s="69">
        <f t="shared" si="300"/>
        <v>48.09</v>
      </c>
      <c r="I590" s="69">
        <f t="shared" si="300"/>
        <v>46.44</v>
      </c>
      <c r="J590" s="69">
        <f t="shared" si="301"/>
        <v>94.53</v>
      </c>
      <c r="K590" s="69">
        <v>0</v>
      </c>
      <c r="L590" s="75">
        <f t="shared" si="302"/>
        <v>94.53</v>
      </c>
      <c r="N590" s="69">
        <v>48.09</v>
      </c>
      <c r="O590" s="69">
        <v>46.44</v>
      </c>
      <c r="P590" s="69">
        <f t="shared" si="303"/>
        <v>94.53</v>
      </c>
      <c r="Q590" s="63"/>
      <c r="R590" s="69">
        <f t="shared" si="304"/>
        <v>48.09</v>
      </c>
      <c r="S590" s="69">
        <f t="shared" si="304"/>
        <v>46.44</v>
      </c>
      <c r="T590" s="69">
        <f t="shared" si="305"/>
        <v>94.53</v>
      </c>
      <c r="U590" s="69">
        <f t="shared" si="306"/>
        <v>0</v>
      </c>
      <c r="V590" s="77">
        <f t="shared" si="307"/>
        <v>94.53</v>
      </c>
      <c r="X590" s="69">
        <v>48.09</v>
      </c>
      <c r="Y590" s="69">
        <v>46.44</v>
      </c>
      <c r="Z590" s="69">
        <v>94.53</v>
      </c>
      <c r="AB590" s="79">
        <f t="shared" si="308"/>
        <v>0</v>
      </c>
    </row>
    <row r="591" spans="1:28" x14ac:dyDescent="0.25">
      <c r="A591" s="71" t="s">
        <v>9355</v>
      </c>
      <c r="B591" s="72" t="s">
        <v>14320</v>
      </c>
      <c r="C591" s="73" t="s">
        <v>8780</v>
      </c>
      <c r="D591" s="74">
        <v>0</v>
      </c>
      <c r="E591" s="69">
        <v>110.11999999999999</v>
      </c>
      <c r="F591" s="75">
        <f t="shared" si="299"/>
        <v>0</v>
      </c>
      <c r="G591" s="33"/>
      <c r="H591" s="69">
        <f t="shared" si="300"/>
        <v>30.39</v>
      </c>
      <c r="I591" s="69">
        <f t="shared" si="300"/>
        <v>79.73</v>
      </c>
      <c r="J591" s="69">
        <f t="shared" si="301"/>
        <v>110.12</v>
      </c>
      <c r="K591" s="69">
        <v>0</v>
      </c>
      <c r="L591" s="75">
        <f t="shared" si="302"/>
        <v>110.12</v>
      </c>
      <c r="N591" s="69">
        <v>30.39</v>
      </c>
      <c r="O591" s="69">
        <v>79.72999999999999</v>
      </c>
      <c r="P591" s="69">
        <f t="shared" si="303"/>
        <v>110.11999999999999</v>
      </c>
      <c r="Q591" s="63"/>
      <c r="R591" s="69">
        <f t="shared" si="304"/>
        <v>30.39</v>
      </c>
      <c r="S591" s="69">
        <f t="shared" si="304"/>
        <v>79.73</v>
      </c>
      <c r="T591" s="69">
        <f t="shared" si="305"/>
        <v>110.12</v>
      </c>
      <c r="U591" s="69">
        <f t="shared" si="306"/>
        <v>0</v>
      </c>
      <c r="V591" s="77">
        <f t="shared" si="307"/>
        <v>110.12</v>
      </c>
      <c r="X591" s="69">
        <v>30.39</v>
      </c>
      <c r="Y591" s="69">
        <v>79.73</v>
      </c>
      <c r="Z591" s="69">
        <v>110.12</v>
      </c>
      <c r="AB591" s="79">
        <f t="shared" si="308"/>
        <v>0</v>
      </c>
    </row>
    <row r="592" spans="1:28" x14ac:dyDescent="0.25">
      <c r="A592" s="65" t="s">
        <v>9356</v>
      </c>
      <c r="B592" s="66" t="s">
        <v>14321</v>
      </c>
      <c r="C592" s="67"/>
      <c r="D592" s="68"/>
      <c r="E592" s="69"/>
      <c r="F592" s="70"/>
      <c r="H592" s="69"/>
      <c r="I592" s="69"/>
      <c r="J592" s="69"/>
      <c r="K592" s="69"/>
      <c r="L592" s="75"/>
      <c r="N592" s="69"/>
      <c r="O592" s="69"/>
      <c r="P592" s="69"/>
      <c r="Q592" s="63"/>
      <c r="R592" s="69"/>
      <c r="S592" s="69"/>
      <c r="T592" s="69"/>
      <c r="U592" s="69"/>
      <c r="V592" s="77"/>
      <c r="X592" s="69"/>
      <c r="Y592" s="69"/>
      <c r="Z592" s="69"/>
      <c r="AA592" s="78"/>
      <c r="AB592" s="79">
        <f t="shared" si="308"/>
        <v>0</v>
      </c>
    </row>
    <row r="593" spans="1:28" x14ac:dyDescent="0.25">
      <c r="A593" s="71" t="s">
        <v>9357</v>
      </c>
      <c r="B593" s="72" t="s">
        <v>14322</v>
      </c>
      <c r="C593" s="73" t="s">
        <v>8808</v>
      </c>
      <c r="D593" s="74">
        <v>0</v>
      </c>
      <c r="E593" s="69">
        <v>69.7</v>
      </c>
      <c r="F593" s="75">
        <f>ROUND(D593*E593,2)</f>
        <v>0</v>
      </c>
      <c r="G593" s="76"/>
      <c r="H593" s="69">
        <f t="shared" ref="H593:I597" si="309">ROUND(N593+(N593*$H$2/100),2)</f>
        <v>62.52</v>
      </c>
      <c r="I593" s="69">
        <f t="shared" si="309"/>
        <v>7.18</v>
      </c>
      <c r="J593" s="69">
        <f>H593+I593</f>
        <v>69.7</v>
      </c>
      <c r="K593" s="69">
        <v>0</v>
      </c>
      <c r="L593" s="75">
        <f>SUM(J593:K593)</f>
        <v>69.7</v>
      </c>
      <c r="N593" s="69">
        <v>62.52</v>
      </c>
      <c r="O593" s="69">
        <v>7.18</v>
      </c>
      <c r="P593" s="69">
        <f>SUM(N593:O593)</f>
        <v>69.7</v>
      </c>
      <c r="Q593" s="63"/>
      <c r="R593" s="69">
        <f t="shared" ref="R593:S597" si="310">X593</f>
        <v>62.52</v>
      </c>
      <c r="S593" s="69">
        <f t="shared" si="310"/>
        <v>7.18</v>
      </c>
      <c r="T593" s="69">
        <f>R593+S593</f>
        <v>69.7</v>
      </c>
      <c r="U593" s="69">
        <f>ROUND(Z593*$H$2,2)/100</f>
        <v>0</v>
      </c>
      <c r="V593" s="77">
        <f>SUM(T593:U593)</f>
        <v>69.7</v>
      </c>
      <c r="X593" s="69">
        <v>62.52</v>
      </c>
      <c r="Y593" s="69">
        <v>7.18</v>
      </c>
      <c r="Z593" s="69">
        <v>69.7</v>
      </c>
      <c r="AA593" s="78"/>
      <c r="AB593" s="79">
        <f t="shared" si="308"/>
        <v>0</v>
      </c>
    </row>
    <row r="594" spans="1:28" x14ac:dyDescent="0.25">
      <c r="A594" s="71" t="s">
        <v>9358</v>
      </c>
      <c r="B594" s="72" t="s">
        <v>14323</v>
      </c>
      <c r="C594" s="73" t="s">
        <v>8808</v>
      </c>
      <c r="D594" s="74">
        <v>0</v>
      </c>
      <c r="E594" s="69">
        <v>81.459999999999994</v>
      </c>
      <c r="F594" s="75">
        <f>ROUND(D594*E594,2)</f>
        <v>0</v>
      </c>
      <c r="G594" s="76"/>
      <c r="H594" s="69">
        <f t="shared" si="309"/>
        <v>74.28</v>
      </c>
      <c r="I594" s="69">
        <f t="shared" si="309"/>
        <v>7.18</v>
      </c>
      <c r="J594" s="69">
        <f>H594+I594</f>
        <v>81.460000000000008</v>
      </c>
      <c r="K594" s="69">
        <v>0</v>
      </c>
      <c r="L594" s="75">
        <f>SUM(J594:K594)</f>
        <v>81.460000000000008</v>
      </c>
      <c r="N594" s="69">
        <v>74.28</v>
      </c>
      <c r="O594" s="69">
        <v>7.18</v>
      </c>
      <c r="P594" s="69">
        <f>SUM(N594:O594)</f>
        <v>81.460000000000008</v>
      </c>
      <c r="Q594" s="63"/>
      <c r="R594" s="69">
        <f t="shared" si="310"/>
        <v>74.28</v>
      </c>
      <c r="S594" s="69">
        <f t="shared" si="310"/>
        <v>7.18</v>
      </c>
      <c r="T594" s="69">
        <f>R594+S594</f>
        <v>81.460000000000008</v>
      </c>
      <c r="U594" s="69">
        <f>ROUND(Z594*$H$2,2)/100</f>
        <v>0</v>
      </c>
      <c r="V594" s="77">
        <f>SUM(T594:U594)</f>
        <v>81.460000000000008</v>
      </c>
      <c r="X594" s="69">
        <v>74.28</v>
      </c>
      <c r="Y594" s="69">
        <v>7.18</v>
      </c>
      <c r="Z594" s="69">
        <v>81.459999999999994</v>
      </c>
      <c r="AA594" s="78"/>
      <c r="AB594" s="79">
        <f t="shared" si="308"/>
        <v>0</v>
      </c>
    </row>
    <row r="595" spans="1:28" x14ac:dyDescent="0.25">
      <c r="A595" s="71" t="s">
        <v>9359</v>
      </c>
      <c r="B595" s="72" t="s">
        <v>14324</v>
      </c>
      <c r="C595" s="73" t="s">
        <v>8808</v>
      </c>
      <c r="D595" s="74">
        <v>0</v>
      </c>
      <c r="E595" s="69">
        <v>98.82</v>
      </c>
      <c r="F595" s="75">
        <f>ROUND(D595*E595,2)</f>
        <v>0</v>
      </c>
      <c r="G595" s="76"/>
      <c r="H595" s="69">
        <f t="shared" si="309"/>
        <v>91.64</v>
      </c>
      <c r="I595" s="69">
        <f t="shared" si="309"/>
        <v>7.18</v>
      </c>
      <c r="J595" s="69">
        <f>H595+I595</f>
        <v>98.82</v>
      </c>
      <c r="K595" s="69">
        <v>0</v>
      </c>
      <c r="L595" s="75">
        <f>SUM(J595:K595)</f>
        <v>98.82</v>
      </c>
      <c r="N595" s="69">
        <v>91.64</v>
      </c>
      <c r="O595" s="69">
        <v>7.18</v>
      </c>
      <c r="P595" s="69">
        <f>SUM(N595:O595)</f>
        <v>98.82</v>
      </c>
      <c r="Q595" s="63"/>
      <c r="R595" s="69">
        <f t="shared" si="310"/>
        <v>91.64</v>
      </c>
      <c r="S595" s="69">
        <f t="shared" si="310"/>
        <v>7.18</v>
      </c>
      <c r="T595" s="69">
        <f>R595+S595</f>
        <v>98.82</v>
      </c>
      <c r="U595" s="69">
        <f>ROUND(Z595*$H$2,2)/100</f>
        <v>0</v>
      </c>
      <c r="V595" s="77">
        <f>SUM(T595:U595)</f>
        <v>98.82</v>
      </c>
      <c r="X595" s="69">
        <v>91.64</v>
      </c>
      <c r="Y595" s="69">
        <v>7.18</v>
      </c>
      <c r="Z595" s="69">
        <v>98.82</v>
      </c>
      <c r="AA595" s="78"/>
      <c r="AB595" s="79">
        <f t="shared" si="308"/>
        <v>0</v>
      </c>
    </row>
    <row r="596" spans="1:28" x14ac:dyDescent="0.25">
      <c r="A596" s="71" t="s">
        <v>9360</v>
      </c>
      <c r="B596" s="72" t="s">
        <v>14325</v>
      </c>
      <c r="C596" s="73" t="s">
        <v>8808</v>
      </c>
      <c r="D596" s="74">
        <v>0</v>
      </c>
      <c r="E596" s="69">
        <v>116.14999999999999</v>
      </c>
      <c r="F596" s="75">
        <f>ROUND(D596*E596,2)</f>
        <v>0</v>
      </c>
      <c r="G596" s="76"/>
      <c r="H596" s="69">
        <f t="shared" si="309"/>
        <v>108.97</v>
      </c>
      <c r="I596" s="69">
        <f t="shared" si="309"/>
        <v>7.18</v>
      </c>
      <c r="J596" s="69">
        <f>H596+I596</f>
        <v>116.15</v>
      </c>
      <c r="K596" s="69">
        <v>0</v>
      </c>
      <c r="L596" s="75">
        <f>SUM(J596:K596)</f>
        <v>116.15</v>
      </c>
      <c r="N596" s="69">
        <v>108.97</v>
      </c>
      <c r="O596" s="69">
        <v>7.18</v>
      </c>
      <c r="P596" s="69">
        <f>SUM(N596:O596)</f>
        <v>116.15</v>
      </c>
      <c r="Q596" s="63"/>
      <c r="R596" s="69">
        <f t="shared" si="310"/>
        <v>108.97</v>
      </c>
      <c r="S596" s="69">
        <f t="shared" si="310"/>
        <v>7.18</v>
      </c>
      <c r="T596" s="69">
        <f>R596+S596</f>
        <v>116.15</v>
      </c>
      <c r="U596" s="69">
        <f>ROUND(Z596*$H$2,2)/100</f>
        <v>0</v>
      </c>
      <c r="V596" s="77">
        <f>SUM(T596:U596)</f>
        <v>116.15</v>
      </c>
      <c r="X596" s="69">
        <v>108.97</v>
      </c>
      <c r="Y596" s="69">
        <v>7.18</v>
      </c>
      <c r="Z596" s="69">
        <v>116.15</v>
      </c>
      <c r="AA596" s="78"/>
      <c r="AB596" s="79">
        <f t="shared" si="308"/>
        <v>0</v>
      </c>
    </row>
    <row r="597" spans="1:28" x14ac:dyDescent="0.25">
      <c r="A597" s="71" t="s">
        <v>9361</v>
      </c>
      <c r="B597" s="72" t="s">
        <v>14326</v>
      </c>
      <c r="C597" s="73" t="s">
        <v>8808</v>
      </c>
      <c r="D597" s="74">
        <v>0</v>
      </c>
      <c r="E597" s="69">
        <v>136.63999999999999</v>
      </c>
      <c r="F597" s="75">
        <f>ROUND(D597*E597,2)</f>
        <v>0</v>
      </c>
      <c r="G597" s="76"/>
      <c r="H597" s="69">
        <f t="shared" si="309"/>
        <v>129.46</v>
      </c>
      <c r="I597" s="69">
        <f t="shared" si="309"/>
        <v>7.18</v>
      </c>
      <c r="J597" s="69">
        <f>H597+I597</f>
        <v>136.64000000000001</v>
      </c>
      <c r="K597" s="69">
        <v>0</v>
      </c>
      <c r="L597" s="75">
        <f>SUM(J597:K597)</f>
        <v>136.64000000000001</v>
      </c>
      <c r="N597" s="69">
        <v>129.45999999999998</v>
      </c>
      <c r="O597" s="69">
        <v>7.18</v>
      </c>
      <c r="P597" s="69">
        <f>SUM(N597:O597)</f>
        <v>136.63999999999999</v>
      </c>
      <c r="Q597" s="63"/>
      <c r="R597" s="69">
        <f t="shared" si="310"/>
        <v>129.46</v>
      </c>
      <c r="S597" s="69">
        <f t="shared" si="310"/>
        <v>7.18</v>
      </c>
      <c r="T597" s="69">
        <f>R597+S597</f>
        <v>136.64000000000001</v>
      </c>
      <c r="U597" s="69">
        <f>ROUND(Z597*$H$2,2)/100</f>
        <v>0</v>
      </c>
      <c r="V597" s="77">
        <f>SUM(T597:U597)</f>
        <v>136.64000000000001</v>
      </c>
      <c r="X597" s="69">
        <v>129.46</v>
      </c>
      <c r="Y597" s="69">
        <v>7.18</v>
      </c>
      <c r="Z597" s="69">
        <v>136.63999999999999</v>
      </c>
      <c r="AA597" s="78"/>
      <c r="AB597" s="79">
        <f t="shared" si="308"/>
        <v>0</v>
      </c>
    </row>
    <row r="598" spans="1:28" ht="22.5" x14ac:dyDescent="0.25">
      <c r="A598" s="65" t="s">
        <v>9362</v>
      </c>
      <c r="B598" s="66" t="s">
        <v>14327</v>
      </c>
      <c r="C598" s="67"/>
      <c r="D598" s="74"/>
      <c r="E598" s="69"/>
      <c r="F598" s="75"/>
      <c r="G598" s="76"/>
      <c r="H598" s="69"/>
      <c r="I598" s="69"/>
      <c r="J598" s="69"/>
      <c r="K598" s="69"/>
      <c r="L598" s="75"/>
      <c r="N598" s="69"/>
      <c r="O598" s="69"/>
      <c r="P598" s="69"/>
      <c r="Q598" s="63"/>
      <c r="R598" s="69"/>
      <c r="S598" s="69"/>
      <c r="T598" s="69"/>
      <c r="U598" s="69"/>
      <c r="V598" s="77"/>
      <c r="X598" s="69"/>
      <c r="Y598" s="69"/>
      <c r="Z598" s="69"/>
      <c r="AA598" s="78"/>
      <c r="AB598" s="79">
        <f t="shared" si="308"/>
        <v>0</v>
      </c>
    </row>
    <row r="599" spans="1:28" x14ac:dyDescent="0.25">
      <c r="A599" s="71" t="s">
        <v>9363</v>
      </c>
      <c r="B599" s="72" t="s">
        <v>9365</v>
      </c>
      <c r="C599" s="73" t="s">
        <v>8740</v>
      </c>
      <c r="D599" s="74">
        <v>0</v>
      </c>
      <c r="E599" s="69">
        <v>302.96999999999997</v>
      </c>
      <c r="F599" s="75">
        <f>ROUND(D599*E599,2)</f>
        <v>0</v>
      </c>
      <c r="G599" s="28"/>
      <c r="H599" s="69">
        <f>ROUND(N599+(N599*$H$2/100),2)</f>
        <v>250.02</v>
      </c>
      <c r="I599" s="69">
        <f>ROUND(O599+(O599*$H$2/100),2)</f>
        <v>52.95</v>
      </c>
      <c r="J599" s="69">
        <f>H599+I599</f>
        <v>302.97000000000003</v>
      </c>
      <c r="K599" s="69">
        <v>0</v>
      </c>
      <c r="L599" s="75">
        <f>SUM(J599:K599)</f>
        <v>302.97000000000003</v>
      </c>
      <c r="N599" s="69">
        <v>250.01999999999998</v>
      </c>
      <c r="O599" s="69">
        <v>52.95</v>
      </c>
      <c r="P599" s="69">
        <f>SUM(N599:O599)</f>
        <v>302.96999999999997</v>
      </c>
      <c r="Q599" s="63"/>
      <c r="R599" s="69">
        <f>X599</f>
        <v>250.02</v>
      </c>
      <c r="S599" s="69">
        <f>Y599</f>
        <v>52.95</v>
      </c>
      <c r="T599" s="69">
        <f>R599+S599</f>
        <v>302.97000000000003</v>
      </c>
      <c r="U599" s="69">
        <f>ROUND(Z599*$H$2,2)/100</f>
        <v>0</v>
      </c>
      <c r="V599" s="77">
        <f>SUM(T599:U599)</f>
        <v>302.97000000000003</v>
      </c>
      <c r="X599" s="69">
        <v>250.02</v>
      </c>
      <c r="Y599" s="69">
        <v>52.95</v>
      </c>
      <c r="Z599" s="69">
        <v>302.97000000000003</v>
      </c>
      <c r="AA599" s="78"/>
      <c r="AB599" s="79">
        <f t="shared" si="308"/>
        <v>0</v>
      </c>
    </row>
    <row r="600" spans="1:28" x14ac:dyDescent="0.25">
      <c r="A600" s="65" t="s">
        <v>9364</v>
      </c>
      <c r="B600" s="66" t="s">
        <v>14328</v>
      </c>
      <c r="C600" s="67"/>
      <c r="D600" s="68"/>
      <c r="E600" s="69"/>
      <c r="F600" s="70"/>
      <c r="H600" s="69"/>
      <c r="I600" s="69"/>
      <c r="J600" s="69"/>
      <c r="K600" s="69"/>
      <c r="L600" s="75"/>
      <c r="N600" s="69"/>
      <c r="O600" s="69"/>
      <c r="P600" s="69"/>
      <c r="Q600" s="63"/>
      <c r="R600" s="69"/>
      <c r="S600" s="69"/>
      <c r="T600" s="69"/>
      <c r="U600" s="69"/>
      <c r="V600" s="77"/>
      <c r="X600" s="69"/>
      <c r="Y600" s="69"/>
      <c r="Z600" s="69"/>
      <c r="AA600" s="78"/>
      <c r="AB600" s="79">
        <f t="shared" si="308"/>
        <v>0</v>
      </c>
    </row>
    <row r="601" spans="1:28" x14ac:dyDescent="0.25">
      <c r="A601" s="65" t="s">
        <v>9366</v>
      </c>
      <c r="B601" s="66" t="s">
        <v>14329</v>
      </c>
      <c r="C601" s="67"/>
      <c r="D601" s="68"/>
      <c r="E601" s="69"/>
      <c r="F601" s="70"/>
      <c r="H601" s="69"/>
      <c r="I601" s="69"/>
      <c r="J601" s="69"/>
      <c r="K601" s="69"/>
      <c r="L601" s="75"/>
      <c r="N601" s="69"/>
      <c r="O601" s="69"/>
      <c r="P601" s="69"/>
      <c r="Q601" s="63"/>
      <c r="R601" s="69"/>
      <c r="S601" s="69"/>
      <c r="T601" s="69"/>
      <c r="U601" s="69"/>
      <c r="V601" s="77"/>
      <c r="X601" s="69"/>
      <c r="Y601" s="69"/>
      <c r="Z601" s="69"/>
      <c r="AA601" s="78"/>
      <c r="AB601" s="79">
        <f t="shared" si="308"/>
        <v>0</v>
      </c>
    </row>
    <row r="602" spans="1:28" x14ac:dyDescent="0.25">
      <c r="A602" s="71" t="s">
        <v>9367</v>
      </c>
      <c r="B602" s="72" t="s">
        <v>14330</v>
      </c>
      <c r="C602" s="73" t="s">
        <v>9041</v>
      </c>
      <c r="D602" s="74">
        <v>0</v>
      </c>
      <c r="E602" s="69">
        <v>6.61</v>
      </c>
      <c r="F602" s="75">
        <f>ROUND(D602*E602,2)</f>
        <v>0</v>
      </c>
      <c r="G602" s="76"/>
      <c r="H602" s="69">
        <f t="shared" ref="H602:I604" si="311">ROUND(N602+(N602*$H$2/100),2)</f>
        <v>4.8600000000000003</v>
      </c>
      <c r="I602" s="69">
        <f t="shared" si="311"/>
        <v>1.75</v>
      </c>
      <c r="J602" s="69">
        <f>H602+I602</f>
        <v>6.61</v>
      </c>
      <c r="K602" s="69">
        <v>0</v>
      </c>
      <c r="L602" s="75">
        <f>SUM(J602:K602)</f>
        <v>6.61</v>
      </c>
      <c r="N602" s="69">
        <v>4.8600000000000003</v>
      </c>
      <c r="O602" s="69">
        <v>1.75</v>
      </c>
      <c r="P602" s="69">
        <f>SUM(N602:O602)</f>
        <v>6.61</v>
      </c>
      <c r="Q602" s="63"/>
      <c r="R602" s="69">
        <f t="shared" ref="R602:S604" si="312">X602</f>
        <v>4.8600000000000003</v>
      </c>
      <c r="S602" s="69">
        <f t="shared" si="312"/>
        <v>1.75</v>
      </c>
      <c r="T602" s="69">
        <f>R602+S602</f>
        <v>6.61</v>
      </c>
      <c r="U602" s="69">
        <f>ROUND(Z602*$H$2,2)/100</f>
        <v>0</v>
      </c>
      <c r="V602" s="77">
        <f>SUM(T602:U602)</f>
        <v>6.61</v>
      </c>
      <c r="X602" s="69">
        <v>4.8600000000000003</v>
      </c>
      <c r="Y602" s="69">
        <v>1.75</v>
      </c>
      <c r="Z602" s="69">
        <v>6.61</v>
      </c>
      <c r="AA602" s="78"/>
      <c r="AB602" s="79">
        <f t="shared" si="308"/>
        <v>0</v>
      </c>
    </row>
    <row r="603" spans="1:28" x14ac:dyDescent="0.25">
      <c r="A603" s="71" t="s">
        <v>9368</v>
      </c>
      <c r="B603" s="72" t="s">
        <v>14331</v>
      </c>
      <c r="C603" s="73" t="s">
        <v>9041</v>
      </c>
      <c r="D603" s="74">
        <v>0</v>
      </c>
      <c r="E603" s="69">
        <v>6.24</v>
      </c>
      <c r="F603" s="75">
        <f>ROUND(D603*E603,2)</f>
        <v>0</v>
      </c>
      <c r="G603" s="76"/>
      <c r="H603" s="69">
        <f t="shared" si="311"/>
        <v>4.49</v>
      </c>
      <c r="I603" s="69">
        <f t="shared" si="311"/>
        <v>1.75</v>
      </c>
      <c r="J603" s="69">
        <f>H603+I603</f>
        <v>6.24</v>
      </c>
      <c r="K603" s="69">
        <v>0</v>
      </c>
      <c r="L603" s="75">
        <f>SUM(J603:K603)</f>
        <v>6.24</v>
      </c>
      <c r="N603" s="69">
        <v>4.49</v>
      </c>
      <c r="O603" s="69">
        <v>1.75</v>
      </c>
      <c r="P603" s="69">
        <f>SUM(N603:O603)</f>
        <v>6.24</v>
      </c>
      <c r="Q603" s="63"/>
      <c r="R603" s="69">
        <f t="shared" si="312"/>
        <v>4.49</v>
      </c>
      <c r="S603" s="69">
        <f t="shared" si="312"/>
        <v>1.75</v>
      </c>
      <c r="T603" s="69">
        <f>R603+S603</f>
        <v>6.24</v>
      </c>
      <c r="U603" s="69">
        <f>ROUND(Z603*$H$2,2)/100</f>
        <v>0</v>
      </c>
      <c r="V603" s="77">
        <f>SUM(T603:U603)</f>
        <v>6.24</v>
      </c>
      <c r="X603" s="69">
        <v>4.49</v>
      </c>
      <c r="Y603" s="69">
        <v>1.75</v>
      </c>
      <c r="Z603" s="69">
        <v>6.24</v>
      </c>
      <c r="AA603" s="78"/>
      <c r="AB603" s="79">
        <f t="shared" si="308"/>
        <v>0</v>
      </c>
    </row>
    <row r="604" spans="1:28" x14ac:dyDescent="0.25">
      <c r="A604" s="71" t="s">
        <v>9369</v>
      </c>
      <c r="B604" s="72" t="s">
        <v>14332</v>
      </c>
      <c r="C604" s="73" t="s">
        <v>9041</v>
      </c>
      <c r="D604" s="74">
        <v>0</v>
      </c>
      <c r="E604" s="69">
        <v>6.84</v>
      </c>
      <c r="F604" s="75">
        <f>ROUND(D604*E604,2)</f>
        <v>0</v>
      </c>
      <c r="G604" s="76"/>
      <c r="H604" s="69">
        <f t="shared" si="311"/>
        <v>5.09</v>
      </c>
      <c r="I604" s="69">
        <f t="shared" si="311"/>
        <v>1.75</v>
      </c>
      <c r="J604" s="69">
        <f>H604+I604</f>
        <v>6.84</v>
      </c>
      <c r="K604" s="69">
        <v>0</v>
      </c>
      <c r="L604" s="75">
        <f>SUM(J604:K604)</f>
        <v>6.84</v>
      </c>
      <c r="N604" s="69">
        <v>5.09</v>
      </c>
      <c r="O604" s="69">
        <v>1.75</v>
      </c>
      <c r="P604" s="69">
        <f>SUM(N604:O604)</f>
        <v>6.84</v>
      </c>
      <c r="Q604" s="63"/>
      <c r="R604" s="69">
        <f t="shared" si="312"/>
        <v>5.09</v>
      </c>
      <c r="S604" s="69">
        <f t="shared" si="312"/>
        <v>1.75</v>
      </c>
      <c r="T604" s="69">
        <f>R604+S604</f>
        <v>6.84</v>
      </c>
      <c r="U604" s="69">
        <f>ROUND(Z604*$H$2,2)/100</f>
        <v>0</v>
      </c>
      <c r="V604" s="77">
        <f>SUM(T604:U604)</f>
        <v>6.84</v>
      </c>
      <c r="X604" s="69">
        <v>5.09</v>
      </c>
      <c r="Y604" s="69">
        <v>1.75</v>
      </c>
      <c r="Z604" s="69">
        <v>6.84</v>
      </c>
      <c r="AA604" s="78"/>
      <c r="AB604" s="79">
        <f t="shared" si="308"/>
        <v>0</v>
      </c>
    </row>
    <row r="605" spans="1:28" x14ac:dyDescent="0.25">
      <c r="A605" s="65" t="s">
        <v>9370</v>
      </c>
      <c r="B605" s="66" t="s">
        <v>14333</v>
      </c>
      <c r="C605" s="67"/>
      <c r="D605" s="68"/>
      <c r="E605" s="69"/>
      <c r="F605" s="70"/>
      <c r="H605" s="69"/>
      <c r="I605" s="69"/>
      <c r="J605" s="69"/>
      <c r="K605" s="69"/>
      <c r="L605" s="75"/>
      <c r="N605" s="69"/>
      <c r="O605" s="69"/>
      <c r="P605" s="69"/>
      <c r="Q605" s="63"/>
      <c r="R605" s="69"/>
      <c r="S605" s="69"/>
      <c r="T605" s="69"/>
      <c r="U605" s="69"/>
      <c r="V605" s="77"/>
      <c r="X605" s="69"/>
      <c r="Y605" s="69"/>
      <c r="Z605" s="69"/>
      <c r="AA605" s="78"/>
      <c r="AB605" s="79">
        <f t="shared" si="308"/>
        <v>0</v>
      </c>
    </row>
    <row r="606" spans="1:28" x14ac:dyDescent="0.25">
      <c r="A606" s="71" t="s">
        <v>9371</v>
      </c>
      <c r="B606" s="72" t="s">
        <v>9373</v>
      </c>
      <c r="C606" s="73" t="s">
        <v>9041</v>
      </c>
      <c r="D606" s="74">
        <v>0</v>
      </c>
      <c r="E606" s="69">
        <v>7.22</v>
      </c>
      <c r="F606" s="75">
        <f>ROUND(D606*E606,2)</f>
        <v>0</v>
      </c>
      <c r="G606" s="76"/>
      <c r="H606" s="69">
        <f>ROUND(N606+(N606*$H$2/100),2)</f>
        <v>6.33</v>
      </c>
      <c r="I606" s="69">
        <f>ROUND(O606+(O606*$H$2/100),2)</f>
        <v>0.89</v>
      </c>
      <c r="J606" s="69">
        <f>H606+I606</f>
        <v>7.22</v>
      </c>
      <c r="K606" s="69">
        <v>0</v>
      </c>
      <c r="L606" s="75">
        <f>SUM(J606:K606)</f>
        <v>7.22</v>
      </c>
      <c r="N606" s="69">
        <v>6.33</v>
      </c>
      <c r="O606" s="69">
        <v>0.89000000000000012</v>
      </c>
      <c r="P606" s="69">
        <f>SUM(N606:O606)</f>
        <v>7.2200000000000006</v>
      </c>
      <c r="Q606" s="63"/>
      <c r="R606" s="69">
        <f>X606</f>
        <v>6.33</v>
      </c>
      <c r="S606" s="69">
        <f>Y606</f>
        <v>0.88</v>
      </c>
      <c r="T606" s="69">
        <f>R606+S606</f>
        <v>7.21</v>
      </c>
      <c r="U606" s="69">
        <f>ROUND(Z606*$H$2,2)/100</f>
        <v>0</v>
      </c>
      <c r="V606" s="77">
        <f>SUM(T606:U606)</f>
        <v>7.21</v>
      </c>
      <c r="X606" s="69">
        <v>6.33</v>
      </c>
      <c r="Y606" s="69">
        <v>0.88</v>
      </c>
      <c r="Z606" s="69">
        <v>7.21</v>
      </c>
      <c r="AA606" s="78"/>
      <c r="AB606" s="79">
        <f t="shared" si="308"/>
        <v>1.0000000000000675E-2</v>
      </c>
    </row>
    <row r="607" spans="1:28" ht="22.5" x14ac:dyDescent="0.25">
      <c r="A607" s="65" t="s">
        <v>9372</v>
      </c>
      <c r="B607" s="66" t="s">
        <v>14334</v>
      </c>
      <c r="C607" s="67"/>
      <c r="D607" s="68"/>
      <c r="E607" s="69"/>
      <c r="F607" s="70"/>
      <c r="H607" s="69"/>
      <c r="I607" s="69"/>
      <c r="J607" s="69"/>
      <c r="K607" s="69"/>
      <c r="L607" s="75"/>
      <c r="N607" s="69"/>
      <c r="O607" s="69"/>
      <c r="P607" s="69"/>
      <c r="Q607" s="63"/>
      <c r="R607" s="69"/>
      <c r="S607" s="69"/>
      <c r="T607" s="69"/>
      <c r="U607" s="69"/>
      <c r="V607" s="77"/>
      <c r="X607" s="69"/>
      <c r="Y607" s="69"/>
      <c r="Z607" s="69"/>
      <c r="AA607" s="78"/>
      <c r="AB607" s="79">
        <f t="shared" si="308"/>
        <v>0</v>
      </c>
    </row>
    <row r="608" spans="1:28" x14ac:dyDescent="0.25">
      <c r="A608" s="65" t="s">
        <v>9374</v>
      </c>
      <c r="B608" s="66" t="s">
        <v>14335</v>
      </c>
      <c r="C608" s="67"/>
      <c r="D608" s="68"/>
      <c r="E608" s="69"/>
      <c r="F608" s="70"/>
      <c r="H608" s="69"/>
      <c r="I608" s="69"/>
      <c r="J608" s="69"/>
      <c r="K608" s="69"/>
      <c r="L608" s="75"/>
      <c r="N608" s="69"/>
      <c r="O608" s="69"/>
      <c r="P608" s="69"/>
      <c r="Q608" s="63"/>
      <c r="R608" s="69"/>
      <c r="S608" s="69"/>
      <c r="T608" s="69"/>
      <c r="U608" s="69"/>
      <c r="V608" s="77"/>
      <c r="X608" s="69"/>
      <c r="Y608" s="69"/>
      <c r="Z608" s="69"/>
      <c r="AA608" s="78"/>
      <c r="AB608" s="79">
        <f t="shared" si="308"/>
        <v>0</v>
      </c>
    </row>
    <row r="609" spans="1:28" x14ac:dyDescent="0.25">
      <c r="A609" s="71" t="s">
        <v>9375</v>
      </c>
      <c r="B609" s="72" t="s">
        <v>14336</v>
      </c>
      <c r="C609" s="73" t="s">
        <v>8740</v>
      </c>
      <c r="D609" s="74">
        <v>0</v>
      </c>
      <c r="E609" s="69">
        <v>278.13</v>
      </c>
      <c r="F609" s="75">
        <f t="shared" ref="F609:F620" si="313">ROUND(D609*E609,2)</f>
        <v>0</v>
      </c>
      <c r="G609" s="92"/>
      <c r="H609" s="69">
        <f t="shared" ref="H609:I620" si="314">ROUND(N609+(N609*$H$2/100),2)</f>
        <v>278.13</v>
      </c>
      <c r="I609" s="69">
        <f t="shared" si="314"/>
        <v>0</v>
      </c>
      <c r="J609" s="69">
        <f t="shared" ref="J609:J620" si="315">H609+I609</f>
        <v>278.13</v>
      </c>
      <c r="K609" s="69">
        <v>0</v>
      </c>
      <c r="L609" s="75">
        <f t="shared" ref="L609:L620" si="316">SUM(J609:K609)</f>
        <v>278.13</v>
      </c>
      <c r="N609" s="69">
        <v>278.13</v>
      </c>
      <c r="O609" s="69">
        <v>0</v>
      </c>
      <c r="P609" s="69">
        <f t="shared" ref="P609:P620" si="317">SUM(N609:O609)</f>
        <v>278.13</v>
      </c>
      <c r="Q609" s="63"/>
      <c r="R609" s="69">
        <f t="shared" ref="R609:S620" si="318">X609</f>
        <v>278.13</v>
      </c>
      <c r="S609" s="69">
        <f t="shared" si="318"/>
        <v>0</v>
      </c>
      <c r="T609" s="69">
        <f t="shared" ref="T609:T620" si="319">R609+S609</f>
        <v>278.13</v>
      </c>
      <c r="U609" s="69">
        <f t="shared" ref="U609:U620" si="320">ROUND(Z609*$H$2,2)/100</f>
        <v>0</v>
      </c>
      <c r="V609" s="77">
        <f t="shared" ref="V609:V620" si="321">SUM(T609:U609)</f>
        <v>278.13</v>
      </c>
      <c r="X609" s="69">
        <v>278.13</v>
      </c>
      <c r="Y609" s="69">
        <v>0</v>
      </c>
      <c r="Z609" s="69">
        <v>278.13</v>
      </c>
      <c r="AA609" s="78"/>
      <c r="AB609" s="79">
        <f t="shared" si="308"/>
        <v>0</v>
      </c>
    </row>
    <row r="610" spans="1:28" x14ac:dyDescent="0.25">
      <c r="A610" s="71" t="s">
        <v>9376</v>
      </c>
      <c r="B610" s="72" t="s">
        <v>14337</v>
      </c>
      <c r="C610" s="73" t="s">
        <v>8740</v>
      </c>
      <c r="D610" s="74">
        <v>0</v>
      </c>
      <c r="E610" s="69">
        <v>288.39999999999998</v>
      </c>
      <c r="F610" s="75">
        <f t="shared" si="313"/>
        <v>0</v>
      </c>
      <c r="G610" s="92"/>
      <c r="H610" s="69">
        <f t="shared" si="314"/>
        <v>288.39999999999998</v>
      </c>
      <c r="I610" s="69">
        <f t="shared" si="314"/>
        <v>0</v>
      </c>
      <c r="J610" s="69">
        <f t="shared" si="315"/>
        <v>288.39999999999998</v>
      </c>
      <c r="K610" s="69">
        <v>0</v>
      </c>
      <c r="L610" s="75">
        <f t="shared" si="316"/>
        <v>288.39999999999998</v>
      </c>
      <c r="N610" s="69">
        <v>288.39999999999998</v>
      </c>
      <c r="O610" s="69">
        <v>0</v>
      </c>
      <c r="P610" s="69">
        <f t="shared" si="317"/>
        <v>288.39999999999998</v>
      </c>
      <c r="Q610" s="63"/>
      <c r="R610" s="69">
        <f t="shared" si="318"/>
        <v>288.39999999999998</v>
      </c>
      <c r="S610" s="69">
        <f t="shared" si="318"/>
        <v>0</v>
      </c>
      <c r="T610" s="69">
        <f t="shared" si="319"/>
        <v>288.39999999999998</v>
      </c>
      <c r="U610" s="69">
        <f t="shared" si="320"/>
        <v>0</v>
      </c>
      <c r="V610" s="77">
        <f t="shared" si="321"/>
        <v>288.39999999999998</v>
      </c>
      <c r="X610" s="69">
        <v>288.39999999999998</v>
      </c>
      <c r="Y610" s="69">
        <v>0</v>
      </c>
      <c r="Z610" s="69">
        <v>288.39999999999998</v>
      </c>
      <c r="AA610" s="78"/>
      <c r="AB610" s="79">
        <f t="shared" si="308"/>
        <v>0</v>
      </c>
    </row>
    <row r="611" spans="1:28" s="33" customFormat="1" x14ac:dyDescent="0.25">
      <c r="A611" s="71" t="s">
        <v>9377</v>
      </c>
      <c r="B611" s="72" t="s">
        <v>14338</v>
      </c>
      <c r="C611" s="73" t="s">
        <v>8740</v>
      </c>
      <c r="D611" s="74">
        <v>0</v>
      </c>
      <c r="E611" s="69">
        <v>299.05</v>
      </c>
      <c r="F611" s="75">
        <f t="shared" si="313"/>
        <v>0</v>
      </c>
      <c r="G611" s="92"/>
      <c r="H611" s="69">
        <f t="shared" si="314"/>
        <v>299.05</v>
      </c>
      <c r="I611" s="69">
        <f t="shared" si="314"/>
        <v>0</v>
      </c>
      <c r="J611" s="69">
        <f t="shared" si="315"/>
        <v>299.05</v>
      </c>
      <c r="K611" s="69">
        <v>0</v>
      </c>
      <c r="L611" s="75">
        <f t="shared" si="316"/>
        <v>299.05</v>
      </c>
      <c r="N611" s="69">
        <v>299.05</v>
      </c>
      <c r="O611" s="69">
        <v>0</v>
      </c>
      <c r="P611" s="69">
        <f t="shared" si="317"/>
        <v>299.05</v>
      </c>
      <c r="Q611" s="63"/>
      <c r="R611" s="69">
        <f t="shared" si="318"/>
        <v>299.05</v>
      </c>
      <c r="S611" s="69">
        <f t="shared" si="318"/>
        <v>0</v>
      </c>
      <c r="T611" s="69">
        <f t="shared" si="319"/>
        <v>299.05</v>
      </c>
      <c r="U611" s="69">
        <f t="shared" si="320"/>
        <v>0</v>
      </c>
      <c r="V611" s="77">
        <f t="shared" si="321"/>
        <v>299.05</v>
      </c>
      <c r="X611" s="69">
        <v>299.05</v>
      </c>
      <c r="Y611" s="69">
        <v>0</v>
      </c>
      <c r="Z611" s="69">
        <v>299.05</v>
      </c>
      <c r="AA611" s="78"/>
      <c r="AB611" s="79">
        <f t="shared" si="308"/>
        <v>0</v>
      </c>
    </row>
    <row r="612" spans="1:28" s="33" customFormat="1" x14ac:dyDescent="0.25">
      <c r="A612" s="71" t="s">
        <v>9378</v>
      </c>
      <c r="B612" s="72" t="s">
        <v>14339</v>
      </c>
      <c r="C612" s="73" t="s">
        <v>8740</v>
      </c>
      <c r="D612" s="74">
        <v>0</v>
      </c>
      <c r="E612" s="69">
        <v>310.10000000000002</v>
      </c>
      <c r="F612" s="75">
        <f t="shared" si="313"/>
        <v>0</v>
      </c>
      <c r="G612" s="92"/>
      <c r="H612" s="69">
        <f t="shared" si="314"/>
        <v>310.10000000000002</v>
      </c>
      <c r="I612" s="69">
        <f t="shared" si="314"/>
        <v>0</v>
      </c>
      <c r="J612" s="69">
        <f t="shared" si="315"/>
        <v>310.10000000000002</v>
      </c>
      <c r="K612" s="69">
        <v>0</v>
      </c>
      <c r="L612" s="75">
        <f t="shared" si="316"/>
        <v>310.10000000000002</v>
      </c>
      <c r="N612" s="69">
        <v>310.10000000000002</v>
      </c>
      <c r="O612" s="69">
        <v>0</v>
      </c>
      <c r="P612" s="69">
        <f t="shared" si="317"/>
        <v>310.10000000000002</v>
      </c>
      <c r="Q612" s="63"/>
      <c r="R612" s="69">
        <f t="shared" si="318"/>
        <v>310.10000000000002</v>
      </c>
      <c r="S612" s="69">
        <f t="shared" si="318"/>
        <v>0</v>
      </c>
      <c r="T612" s="69">
        <f t="shared" si="319"/>
        <v>310.10000000000002</v>
      </c>
      <c r="U612" s="69">
        <f t="shared" si="320"/>
        <v>0</v>
      </c>
      <c r="V612" s="77">
        <f t="shared" si="321"/>
        <v>310.10000000000002</v>
      </c>
      <c r="X612" s="69">
        <v>310.10000000000002</v>
      </c>
      <c r="Y612" s="69">
        <v>0</v>
      </c>
      <c r="Z612" s="69">
        <v>310.10000000000002</v>
      </c>
      <c r="AA612" s="78"/>
      <c r="AB612" s="79">
        <f t="shared" si="308"/>
        <v>0</v>
      </c>
    </row>
    <row r="613" spans="1:28" s="33" customFormat="1" x14ac:dyDescent="0.25">
      <c r="A613" s="71" t="s">
        <v>9379</v>
      </c>
      <c r="B613" s="72" t="s">
        <v>14340</v>
      </c>
      <c r="C613" s="73" t="s">
        <v>8740</v>
      </c>
      <c r="D613" s="74">
        <v>0</v>
      </c>
      <c r="E613" s="69">
        <v>321.55</v>
      </c>
      <c r="F613" s="75">
        <f t="shared" si="313"/>
        <v>0</v>
      </c>
      <c r="G613" s="92"/>
      <c r="H613" s="69">
        <f t="shared" si="314"/>
        <v>321.55</v>
      </c>
      <c r="I613" s="69">
        <f t="shared" si="314"/>
        <v>0</v>
      </c>
      <c r="J613" s="69">
        <f t="shared" si="315"/>
        <v>321.55</v>
      </c>
      <c r="K613" s="69">
        <v>0</v>
      </c>
      <c r="L613" s="75">
        <f t="shared" si="316"/>
        <v>321.55</v>
      </c>
      <c r="N613" s="69">
        <v>321.55</v>
      </c>
      <c r="O613" s="69">
        <v>0</v>
      </c>
      <c r="P613" s="69">
        <f t="shared" si="317"/>
        <v>321.55</v>
      </c>
      <c r="Q613" s="63"/>
      <c r="R613" s="69">
        <f t="shared" si="318"/>
        <v>321.55</v>
      </c>
      <c r="S613" s="69">
        <f t="shared" si="318"/>
        <v>0</v>
      </c>
      <c r="T613" s="69">
        <f t="shared" si="319"/>
        <v>321.55</v>
      </c>
      <c r="U613" s="69">
        <f t="shared" si="320"/>
        <v>0</v>
      </c>
      <c r="V613" s="77">
        <f t="shared" si="321"/>
        <v>321.55</v>
      </c>
      <c r="X613" s="69">
        <v>321.55</v>
      </c>
      <c r="Y613" s="69">
        <v>0</v>
      </c>
      <c r="Z613" s="69">
        <v>321.55</v>
      </c>
      <c r="AA613" s="78"/>
      <c r="AB613" s="79">
        <f t="shared" si="308"/>
        <v>0</v>
      </c>
    </row>
    <row r="614" spans="1:28" s="33" customFormat="1" x14ac:dyDescent="0.25">
      <c r="A614" s="71" t="s">
        <v>9380</v>
      </c>
      <c r="B614" s="72" t="s">
        <v>14341</v>
      </c>
      <c r="C614" s="73" t="s">
        <v>8740</v>
      </c>
      <c r="D614" s="74">
        <v>0</v>
      </c>
      <c r="E614" s="69">
        <v>315.66000000000003</v>
      </c>
      <c r="F614" s="75">
        <f t="shared" si="313"/>
        <v>0</v>
      </c>
      <c r="G614" s="92"/>
      <c r="H614" s="69">
        <f t="shared" si="314"/>
        <v>315.66000000000003</v>
      </c>
      <c r="I614" s="69">
        <f t="shared" si="314"/>
        <v>0</v>
      </c>
      <c r="J614" s="69">
        <f t="shared" si="315"/>
        <v>315.66000000000003</v>
      </c>
      <c r="K614" s="69">
        <v>0</v>
      </c>
      <c r="L614" s="75">
        <f t="shared" si="316"/>
        <v>315.66000000000003</v>
      </c>
      <c r="N614" s="69">
        <v>315.66000000000003</v>
      </c>
      <c r="O614" s="69">
        <v>0</v>
      </c>
      <c r="P614" s="69">
        <f t="shared" si="317"/>
        <v>315.66000000000003</v>
      </c>
      <c r="Q614" s="63"/>
      <c r="R614" s="69">
        <f t="shared" si="318"/>
        <v>315.66000000000003</v>
      </c>
      <c r="S614" s="69">
        <f t="shared" si="318"/>
        <v>0</v>
      </c>
      <c r="T614" s="69">
        <f t="shared" si="319"/>
        <v>315.66000000000003</v>
      </c>
      <c r="U614" s="69">
        <f t="shared" si="320"/>
        <v>0</v>
      </c>
      <c r="V614" s="77">
        <f t="shared" si="321"/>
        <v>315.66000000000003</v>
      </c>
      <c r="X614" s="69">
        <v>315.66000000000003</v>
      </c>
      <c r="Y614" s="69">
        <v>0</v>
      </c>
      <c r="Z614" s="69">
        <v>315.66000000000003</v>
      </c>
      <c r="AA614" s="78"/>
      <c r="AB614" s="79">
        <f t="shared" si="308"/>
        <v>0</v>
      </c>
    </row>
    <row r="615" spans="1:28" s="33" customFormat="1" x14ac:dyDescent="0.25">
      <c r="A615" s="71" t="s">
        <v>9381</v>
      </c>
      <c r="B615" s="72" t="s">
        <v>14342</v>
      </c>
      <c r="C615" s="73" t="s">
        <v>8740</v>
      </c>
      <c r="D615" s="74">
        <v>0</v>
      </c>
      <c r="E615" s="69">
        <v>326.01</v>
      </c>
      <c r="F615" s="75">
        <f t="shared" si="313"/>
        <v>0</v>
      </c>
      <c r="G615" s="92"/>
      <c r="H615" s="69">
        <f t="shared" si="314"/>
        <v>326.01</v>
      </c>
      <c r="I615" s="69">
        <f t="shared" si="314"/>
        <v>0</v>
      </c>
      <c r="J615" s="69">
        <f t="shared" si="315"/>
        <v>326.01</v>
      </c>
      <c r="K615" s="69">
        <v>0</v>
      </c>
      <c r="L615" s="75">
        <f t="shared" si="316"/>
        <v>326.01</v>
      </c>
      <c r="N615" s="69">
        <v>326.01</v>
      </c>
      <c r="O615" s="69">
        <v>0</v>
      </c>
      <c r="P615" s="69">
        <f t="shared" si="317"/>
        <v>326.01</v>
      </c>
      <c r="Q615" s="63"/>
      <c r="R615" s="69">
        <f t="shared" si="318"/>
        <v>326.01</v>
      </c>
      <c r="S615" s="69">
        <f t="shared" si="318"/>
        <v>0</v>
      </c>
      <c r="T615" s="69">
        <f t="shared" si="319"/>
        <v>326.01</v>
      </c>
      <c r="U615" s="69">
        <f t="shared" si="320"/>
        <v>0</v>
      </c>
      <c r="V615" s="77">
        <f t="shared" si="321"/>
        <v>326.01</v>
      </c>
      <c r="X615" s="69">
        <v>326.01</v>
      </c>
      <c r="Y615" s="69">
        <v>0</v>
      </c>
      <c r="Z615" s="69">
        <v>326.01</v>
      </c>
      <c r="AA615" s="78"/>
      <c r="AB615" s="79">
        <f t="shared" si="308"/>
        <v>0</v>
      </c>
    </row>
    <row r="616" spans="1:28" s="33" customFormat="1" x14ac:dyDescent="0.25">
      <c r="A616" s="71" t="s">
        <v>9382</v>
      </c>
      <c r="B616" s="72" t="s">
        <v>14343</v>
      </c>
      <c r="C616" s="73" t="s">
        <v>8740</v>
      </c>
      <c r="D616" s="74">
        <v>0</v>
      </c>
      <c r="E616" s="69">
        <v>336.72</v>
      </c>
      <c r="F616" s="75">
        <f t="shared" si="313"/>
        <v>0</v>
      </c>
      <c r="G616" s="92"/>
      <c r="H616" s="69">
        <f t="shared" si="314"/>
        <v>336.72</v>
      </c>
      <c r="I616" s="69">
        <f t="shared" si="314"/>
        <v>0</v>
      </c>
      <c r="J616" s="69">
        <f t="shared" si="315"/>
        <v>336.72</v>
      </c>
      <c r="K616" s="69">
        <v>0</v>
      </c>
      <c r="L616" s="75">
        <f t="shared" si="316"/>
        <v>336.72</v>
      </c>
      <c r="N616" s="69">
        <v>336.72</v>
      </c>
      <c r="O616" s="69">
        <v>0</v>
      </c>
      <c r="P616" s="69">
        <f t="shared" si="317"/>
        <v>336.72</v>
      </c>
      <c r="Q616" s="63"/>
      <c r="R616" s="69">
        <f t="shared" si="318"/>
        <v>336.72</v>
      </c>
      <c r="S616" s="69">
        <f t="shared" si="318"/>
        <v>0</v>
      </c>
      <c r="T616" s="69">
        <f t="shared" si="319"/>
        <v>336.72</v>
      </c>
      <c r="U616" s="69">
        <f t="shared" si="320"/>
        <v>0</v>
      </c>
      <c r="V616" s="77">
        <f t="shared" si="321"/>
        <v>336.72</v>
      </c>
      <c r="X616" s="69">
        <v>336.72</v>
      </c>
      <c r="Y616" s="69">
        <v>0</v>
      </c>
      <c r="Z616" s="69">
        <v>336.72</v>
      </c>
      <c r="AA616" s="78"/>
      <c r="AB616" s="79">
        <f t="shared" si="308"/>
        <v>0</v>
      </c>
    </row>
    <row r="617" spans="1:28" s="33" customFormat="1" x14ac:dyDescent="0.25">
      <c r="A617" s="71" t="s">
        <v>9383</v>
      </c>
      <c r="B617" s="72" t="s">
        <v>14344</v>
      </c>
      <c r="C617" s="73" t="s">
        <v>8740</v>
      </c>
      <c r="D617" s="74">
        <v>0</v>
      </c>
      <c r="E617" s="69">
        <v>347.83</v>
      </c>
      <c r="F617" s="75">
        <f t="shared" si="313"/>
        <v>0</v>
      </c>
      <c r="G617" s="92"/>
      <c r="H617" s="69">
        <f t="shared" si="314"/>
        <v>347.83</v>
      </c>
      <c r="I617" s="69">
        <f t="shared" si="314"/>
        <v>0</v>
      </c>
      <c r="J617" s="69">
        <f t="shared" si="315"/>
        <v>347.83</v>
      </c>
      <c r="K617" s="69">
        <v>0</v>
      </c>
      <c r="L617" s="75">
        <f t="shared" si="316"/>
        <v>347.83</v>
      </c>
      <c r="N617" s="69">
        <v>347.83</v>
      </c>
      <c r="O617" s="69">
        <v>0</v>
      </c>
      <c r="P617" s="69">
        <f t="shared" si="317"/>
        <v>347.83</v>
      </c>
      <c r="Q617" s="63"/>
      <c r="R617" s="69">
        <f t="shared" si="318"/>
        <v>347.83</v>
      </c>
      <c r="S617" s="69">
        <f t="shared" si="318"/>
        <v>0</v>
      </c>
      <c r="T617" s="69">
        <f t="shared" si="319"/>
        <v>347.83</v>
      </c>
      <c r="U617" s="69">
        <f t="shared" si="320"/>
        <v>0</v>
      </c>
      <c r="V617" s="77">
        <f t="shared" si="321"/>
        <v>347.83</v>
      </c>
      <c r="X617" s="69">
        <v>347.83</v>
      </c>
      <c r="Y617" s="69">
        <v>0</v>
      </c>
      <c r="Z617" s="69">
        <v>347.83</v>
      </c>
      <c r="AA617" s="78"/>
      <c r="AB617" s="79">
        <f t="shared" si="308"/>
        <v>0</v>
      </c>
    </row>
    <row r="618" spans="1:28" s="33" customFormat="1" ht="22.5" x14ac:dyDescent="0.25">
      <c r="A618" s="71" t="s">
        <v>9384</v>
      </c>
      <c r="B618" s="72" t="s">
        <v>14345</v>
      </c>
      <c r="C618" s="73" t="s">
        <v>8740</v>
      </c>
      <c r="D618" s="74">
        <v>0</v>
      </c>
      <c r="E618" s="69">
        <v>358.96</v>
      </c>
      <c r="F618" s="75">
        <f t="shared" si="313"/>
        <v>0</v>
      </c>
      <c r="G618" s="92"/>
      <c r="H618" s="69">
        <f t="shared" si="314"/>
        <v>358.96</v>
      </c>
      <c r="I618" s="69">
        <f t="shared" si="314"/>
        <v>0</v>
      </c>
      <c r="J618" s="69">
        <f t="shared" si="315"/>
        <v>358.96</v>
      </c>
      <c r="K618" s="69">
        <v>0</v>
      </c>
      <c r="L618" s="75">
        <f t="shared" si="316"/>
        <v>358.96</v>
      </c>
      <c r="N618" s="69">
        <v>358.96</v>
      </c>
      <c r="O618" s="69">
        <v>0</v>
      </c>
      <c r="P618" s="69">
        <f t="shared" si="317"/>
        <v>358.96</v>
      </c>
      <c r="Q618" s="63"/>
      <c r="R618" s="69">
        <f t="shared" si="318"/>
        <v>358.96</v>
      </c>
      <c r="S618" s="69">
        <f t="shared" si="318"/>
        <v>0</v>
      </c>
      <c r="T618" s="69">
        <f t="shared" si="319"/>
        <v>358.96</v>
      </c>
      <c r="U618" s="69">
        <f t="shared" si="320"/>
        <v>0</v>
      </c>
      <c r="V618" s="77">
        <f t="shared" si="321"/>
        <v>358.96</v>
      </c>
      <c r="X618" s="69">
        <v>358.96</v>
      </c>
      <c r="Y618" s="69">
        <v>0</v>
      </c>
      <c r="Z618" s="69">
        <v>358.96</v>
      </c>
      <c r="AA618" s="78"/>
      <c r="AB618" s="79">
        <f t="shared" si="308"/>
        <v>0</v>
      </c>
    </row>
    <row r="619" spans="1:28" s="33" customFormat="1" x14ac:dyDescent="0.25">
      <c r="A619" s="71" t="s">
        <v>9385</v>
      </c>
      <c r="B619" s="72" t="s">
        <v>14346</v>
      </c>
      <c r="C619" s="73" t="s">
        <v>8740</v>
      </c>
      <c r="D619" s="74">
        <v>0</v>
      </c>
      <c r="E619" s="69">
        <v>349.13</v>
      </c>
      <c r="F619" s="75">
        <f t="shared" si="313"/>
        <v>0</v>
      </c>
      <c r="G619" s="92"/>
      <c r="H619" s="69">
        <f t="shared" si="314"/>
        <v>349.13</v>
      </c>
      <c r="I619" s="69">
        <f t="shared" si="314"/>
        <v>0</v>
      </c>
      <c r="J619" s="69">
        <f t="shared" si="315"/>
        <v>349.13</v>
      </c>
      <c r="K619" s="69">
        <v>0</v>
      </c>
      <c r="L619" s="75">
        <f t="shared" si="316"/>
        <v>349.13</v>
      </c>
      <c r="N619" s="69">
        <v>349.13</v>
      </c>
      <c r="O619" s="69">
        <v>0</v>
      </c>
      <c r="P619" s="69">
        <f t="shared" si="317"/>
        <v>349.13</v>
      </c>
      <c r="Q619" s="63"/>
      <c r="R619" s="69">
        <f t="shared" si="318"/>
        <v>349.13</v>
      </c>
      <c r="S619" s="69">
        <f t="shared" si="318"/>
        <v>0</v>
      </c>
      <c r="T619" s="69">
        <f t="shared" si="319"/>
        <v>349.13</v>
      </c>
      <c r="U619" s="69">
        <f t="shared" si="320"/>
        <v>0</v>
      </c>
      <c r="V619" s="77">
        <f t="shared" si="321"/>
        <v>349.13</v>
      </c>
      <c r="X619" s="69">
        <v>349.13</v>
      </c>
      <c r="Y619" s="69">
        <v>0</v>
      </c>
      <c r="Z619" s="69">
        <v>349.13</v>
      </c>
      <c r="AA619" s="78"/>
      <c r="AB619" s="79">
        <f t="shared" si="308"/>
        <v>0</v>
      </c>
    </row>
    <row r="620" spans="1:28" x14ac:dyDescent="0.25">
      <c r="A620" s="71" t="s">
        <v>9386</v>
      </c>
      <c r="B620" s="72" t="s">
        <v>14347</v>
      </c>
      <c r="C620" s="73" t="s">
        <v>8740</v>
      </c>
      <c r="D620" s="74">
        <v>0</v>
      </c>
      <c r="E620" s="69">
        <v>313.66000000000003</v>
      </c>
      <c r="F620" s="75">
        <f t="shared" si="313"/>
        <v>0</v>
      </c>
      <c r="G620" s="92"/>
      <c r="H620" s="69">
        <f t="shared" si="314"/>
        <v>313.66000000000003</v>
      </c>
      <c r="I620" s="69">
        <f t="shared" si="314"/>
        <v>0</v>
      </c>
      <c r="J620" s="69">
        <f t="shared" si="315"/>
        <v>313.66000000000003</v>
      </c>
      <c r="K620" s="69">
        <v>0</v>
      </c>
      <c r="L620" s="75">
        <f t="shared" si="316"/>
        <v>313.66000000000003</v>
      </c>
      <c r="N620" s="69">
        <v>313.66000000000003</v>
      </c>
      <c r="O620" s="69">
        <v>0</v>
      </c>
      <c r="P620" s="69">
        <f t="shared" si="317"/>
        <v>313.66000000000003</v>
      </c>
      <c r="Q620" s="63"/>
      <c r="R620" s="69">
        <f t="shared" si="318"/>
        <v>313.66000000000003</v>
      </c>
      <c r="S620" s="69">
        <f t="shared" si="318"/>
        <v>0</v>
      </c>
      <c r="T620" s="69">
        <f t="shared" si="319"/>
        <v>313.66000000000003</v>
      </c>
      <c r="U620" s="69">
        <f t="shared" si="320"/>
        <v>0</v>
      </c>
      <c r="V620" s="77">
        <f t="shared" si="321"/>
        <v>313.66000000000003</v>
      </c>
      <c r="X620" s="69">
        <v>313.66000000000003</v>
      </c>
      <c r="Y620" s="69">
        <v>0</v>
      </c>
      <c r="Z620" s="69">
        <v>313.66000000000003</v>
      </c>
      <c r="AA620" s="78"/>
      <c r="AB620" s="79">
        <f t="shared" si="308"/>
        <v>0</v>
      </c>
    </row>
    <row r="621" spans="1:28" ht="22.5" x14ac:dyDescent="0.25">
      <c r="A621" s="65" t="s">
        <v>9387</v>
      </c>
      <c r="B621" s="66" t="s">
        <v>14348</v>
      </c>
      <c r="C621" s="67"/>
      <c r="D621" s="68"/>
      <c r="E621" s="69"/>
      <c r="F621" s="70"/>
      <c r="H621" s="69"/>
      <c r="I621" s="69"/>
      <c r="J621" s="69"/>
      <c r="K621" s="69"/>
      <c r="L621" s="75"/>
      <c r="N621" s="69"/>
      <c r="O621" s="69"/>
      <c r="P621" s="69"/>
      <c r="Q621" s="63"/>
      <c r="R621" s="69"/>
      <c r="S621" s="69"/>
      <c r="T621" s="69"/>
      <c r="U621" s="69"/>
      <c r="V621" s="77"/>
      <c r="X621" s="69"/>
      <c r="Y621" s="69"/>
      <c r="Z621" s="69"/>
      <c r="AA621" s="78"/>
      <c r="AB621" s="79">
        <f t="shared" si="308"/>
        <v>0</v>
      </c>
    </row>
    <row r="622" spans="1:28" x14ac:dyDescent="0.25">
      <c r="A622" s="71" t="s">
        <v>9388</v>
      </c>
      <c r="B622" s="72" t="s">
        <v>14349</v>
      </c>
      <c r="C622" s="73" t="s">
        <v>8740</v>
      </c>
      <c r="D622" s="74">
        <v>0</v>
      </c>
      <c r="E622" s="69">
        <v>295.35000000000002</v>
      </c>
      <c r="F622" s="75">
        <f>ROUND(D622*E622,2)</f>
        <v>0</v>
      </c>
      <c r="G622" s="92"/>
      <c r="H622" s="69">
        <f t="shared" ref="H622:I624" si="322">ROUND(N622+(N622*$H$2/100),2)</f>
        <v>295.35000000000002</v>
      </c>
      <c r="I622" s="69">
        <f t="shared" si="322"/>
        <v>0</v>
      </c>
      <c r="J622" s="69">
        <f>H622+I622</f>
        <v>295.35000000000002</v>
      </c>
      <c r="K622" s="69">
        <v>0</v>
      </c>
      <c r="L622" s="75">
        <f>SUM(J622:K622)</f>
        <v>295.35000000000002</v>
      </c>
      <c r="N622" s="69">
        <v>295.35000000000002</v>
      </c>
      <c r="O622" s="69">
        <v>0</v>
      </c>
      <c r="P622" s="69">
        <f>SUM(N622:O622)</f>
        <v>295.35000000000002</v>
      </c>
      <c r="Q622" s="63"/>
      <c r="R622" s="69">
        <f t="shared" ref="R622:S624" si="323">X622</f>
        <v>295.35000000000002</v>
      </c>
      <c r="S622" s="69">
        <f t="shared" si="323"/>
        <v>0</v>
      </c>
      <c r="T622" s="69">
        <f>R622+S622</f>
        <v>295.35000000000002</v>
      </c>
      <c r="U622" s="69">
        <f>ROUND(Z622*$H$2,2)/100</f>
        <v>0</v>
      </c>
      <c r="V622" s="77">
        <f>SUM(T622:U622)</f>
        <v>295.35000000000002</v>
      </c>
      <c r="X622" s="69">
        <v>295.35000000000002</v>
      </c>
      <c r="Y622" s="69">
        <v>0</v>
      </c>
      <c r="Z622" s="69">
        <v>295.35000000000002</v>
      </c>
      <c r="AA622" s="78"/>
      <c r="AB622" s="79">
        <f t="shared" si="308"/>
        <v>0</v>
      </c>
    </row>
    <row r="623" spans="1:28" x14ac:dyDescent="0.25">
      <c r="A623" s="71" t="s">
        <v>9389</v>
      </c>
      <c r="B623" s="72" t="s">
        <v>14350</v>
      </c>
      <c r="C623" s="73" t="s">
        <v>8740</v>
      </c>
      <c r="D623" s="74">
        <v>0</v>
      </c>
      <c r="E623" s="69">
        <v>309.8</v>
      </c>
      <c r="F623" s="75">
        <f>ROUND(D623*E623,2)</f>
        <v>0</v>
      </c>
      <c r="G623" s="92"/>
      <c r="H623" s="69">
        <f t="shared" si="322"/>
        <v>309.8</v>
      </c>
      <c r="I623" s="69">
        <f t="shared" si="322"/>
        <v>0</v>
      </c>
      <c r="J623" s="69">
        <f>H623+I623</f>
        <v>309.8</v>
      </c>
      <c r="K623" s="69">
        <v>0</v>
      </c>
      <c r="L623" s="75">
        <f>SUM(J623:K623)</f>
        <v>309.8</v>
      </c>
      <c r="N623" s="69">
        <v>309.8</v>
      </c>
      <c r="O623" s="69">
        <v>0</v>
      </c>
      <c r="P623" s="69">
        <f>SUM(N623:O623)</f>
        <v>309.8</v>
      </c>
      <c r="Q623" s="63"/>
      <c r="R623" s="69">
        <f t="shared" si="323"/>
        <v>309.8</v>
      </c>
      <c r="S623" s="69">
        <f t="shared" si="323"/>
        <v>0</v>
      </c>
      <c r="T623" s="69">
        <f>R623+S623</f>
        <v>309.8</v>
      </c>
      <c r="U623" s="69">
        <f>ROUND(Z623*$H$2,2)/100</f>
        <v>0</v>
      </c>
      <c r="V623" s="77">
        <f>SUM(T623:U623)</f>
        <v>309.8</v>
      </c>
      <c r="X623" s="69">
        <v>309.8</v>
      </c>
      <c r="Y623" s="69">
        <v>0</v>
      </c>
      <c r="Z623" s="69">
        <v>309.8</v>
      </c>
      <c r="AA623" s="78"/>
      <c r="AB623" s="79">
        <f t="shared" si="308"/>
        <v>0</v>
      </c>
    </row>
    <row r="624" spans="1:28" ht="22.5" x14ac:dyDescent="0.25">
      <c r="A624" s="71" t="s">
        <v>9390</v>
      </c>
      <c r="B624" s="72" t="s">
        <v>14351</v>
      </c>
      <c r="C624" s="73" t="s">
        <v>8740</v>
      </c>
      <c r="D624" s="74">
        <v>0</v>
      </c>
      <c r="E624" s="69">
        <v>300.01</v>
      </c>
      <c r="F624" s="75">
        <f>ROUND(D624*E624,2)</f>
        <v>0</v>
      </c>
      <c r="G624" s="92"/>
      <c r="H624" s="69">
        <f t="shared" si="322"/>
        <v>300.01</v>
      </c>
      <c r="I624" s="69">
        <f t="shared" si="322"/>
        <v>0</v>
      </c>
      <c r="J624" s="69">
        <f>H624+I624</f>
        <v>300.01</v>
      </c>
      <c r="K624" s="69">
        <v>0</v>
      </c>
      <c r="L624" s="75">
        <f>SUM(J624:K624)</f>
        <v>300.01</v>
      </c>
      <c r="N624" s="69">
        <v>300.01</v>
      </c>
      <c r="O624" s="69">
        <v>0</v>
      </c>
      <c r="P624" s="69">
        <f>SUM(N624:O624)</f>
        <v>300.01</v>
      </c>
      <c r="Q624" s="63"/>
      <c r="R624" s="69">
        <f t="shared" si="323"/>
        <v>300.01</v>
      </c>
      <c r="S624" s="69">
        <f t="shared" si="323"/>
        <v>0</v>
      </c>
      <c r="T624" s="69">
        <f>R624+S624</f>
        <v>300.01</v>
      </c>
      <c r="U624" s="69">
        <f>ROUND(Z624*$H$2,2)/100</f>
        <v>0</v>
      </c>
      <c r="V624" s="77">
        <f>SUM(T624:U624)</f>
        <v>300.01</v>
      </c>
      <c r="X624" s="69">
        <v>300.01</v>
      </c>
      <c r="Y624" s="69">
        <v>0</v>
      </c>
      <c r="Z624" s="69">
        <v>300.01</v>
      </c>
      <c r="AA624" s="78"/>
      <c r="AB624" s="79">
        <f t="shared" si="308"/>
        <v>0</v>
      </c>
    </row>
    <row r="625" spans="1:28" x14ac:dyDescent="0.25">
      <c r="A625" s="65" t="s">
        <v>9391</v>
      </c>
      <c r="B625" s="66" t="s">
        <v>14352</v>
      </c>
      <c r="C625" s="67"/>
      <c r="D625" s="68"/>
      <c r="E625" s="69"/>
      <c r="F625" s="70"/>
      <c r="H625" s="69"/>
      <c r="I625" s="69"/>
      <c r="J625" s="69"/>
      <c r="K625" s="69"/>
      <c r="L625" s="75"/>
      <c r="N625" s="69"/>
      <c r="O625" s="69"/>
      <c r="P625" s="69"/>
      <c r="Q625" s="63"/>
      <c r="R625" s="69"/>
      <c r="S625" s="69"/>
      <c r="T625" s="69"/>
      <c r="U625" s="69"/>
      <c r="V625" s="77"/>
      <c r="X625" s="69"/>
      <c r="Y625" s="69"/>
      <c r="Z625" s="69"/>
      <c r="AA625" s="78"/>
      <c r="AB625" s="79">
        <f t="shared" si="308"/>
        <v>0</v>
      </c>
    </row>
    <row r="626" spans="1:28" x14ac:dyDescent="0.25">
      <c r="A626" s="71" t="s">
        <v>9392</v>
      </c>
      <c r="B626" s="72" t="s">
        <v>14353</v>
      </c>
      <c r="C626" s="73" t="s">
        <v>8740</v>
      </c>
      <c r="D626" s="74">
        <v>0</v>
      </c>
      <c r="E626" s="69">
        <v>319.12</v>
      </c>
      <c r="F626" s="75">
        <f>ROUND(D626*E626,2)</f>
        <v>0</v>
      </c>
      <c r="G626" s="92"/>
      <c r="H626" s="69">
        <f>ROUND(N626+(N626*$H$2/100),2)</f>
        <v>237.23</v>
      </c>
      <c r="I626" s="69">
        <f>ROUND(O626+(O626*$H$2/100),2)</f>
        <v>81.89</v>
      </c>
      <c r="J626" s="69">
        <f>H626+I626</f>
        <v>319.12</v>
      </c>
      <c r="K626" s="69">
        <v>0</v>
      </c>
      <c r="L626" s="75">
        <f>SUM(J626:K626)</f>
        <v>319.12</v>
      </c>
      <c r="N626" s="69">
        <v>237.23</v>
      </c>
      <c r="O626" s="69">
        <v>81.89</v>
      </c>
      <c r="P626" s="69">
        <f>SUM(N626:O626)</f>
        <v>319.12</v>
      </c>
      <c r="Q626" s="63"/>
      <c r="R626" s="69">
        <f>X626</f>
        <v>237.23</v>
      </c>
      <c r="S626" s="69">
        <f>Y626</f>
        <v>81.900000000000006</v>
      </c>
      <c r="T626" s="69">
        <f>R626+S626</f>
        <v>319.13</v>
      </c>
      <c r="U626" s="69">
        <f>ROUND(Z626*$H$2,2)/100</f>
        <v>0</v>
      </c>
      <c r="V626" s="77">
        <f>SUM(T626:U626)</f>
        <v>319.13</v>
      </c>
      <c r="X626" s="69">
        <v>237.23</v>
      </c>
      <c r="Y626" s="69">
        <v>81.900000000000006</v>
      </c>
      <c r="Z626" s="69">
        <v>319.13</v>
      </c>
      <c r="AA626" s="78"/>
      <c r="AB626" s="79">
        <f t="shared" si="308"/>
        <v>-9.9999999999909051E-3</v>
      </c>
    </row>
    <row r="627" spans="1:28" ht="22.5" x14ac:dyDescent="0.25">
      <c r="A627" s="71" t="s">
        <v>9393</v>
      </c>
      <c r="B627" s="72" t="s">
        <v>14354</v>
      </c>
      <c r="C627" s="73" t="s">
        <v>8740</v>
      </c>
      <c r="D627" s="74">
        <v>0</v>
      </c>
      <c r="E627" s="69">
        <v>348.47</v>
      </c>
      <c r="F627" s="75">
        <f>ROUND(D627*E627,2)</f>
        <v>0</v>
      </c>
      <c r="G627" s="92"/>
      <c r="H627" s="69">
        <f>ROUND(N627+(N627*$H$2/100),2)</f>
        <v>266.58</v>
      </c>
      <c r="I627" s="69">
        <f>ROUND(O627+(O627*$H$2/100),2)</f>
        <v>81.89</v>
      </c>
      <c r="J627" s="69">
        <f>H627+I627</f>
        <v>348.46999999999997</v>
      </c>
      <c r="K627" s="69">
        <v>0</v>
      </c>
      <c r="L627" s="75">
        <f>SUM(J627:K627)</f>
        <v>348.46999999999997</v>
      </c>
      <c r="N627" s="69">
        <v>266.58</v>
      </c>
      <c r="O627" s="69">
        <v>81.89</v>
      </c>
      <c r="P627" s="69">
        <f>SUM(N627:O627)</f>
        <v>348.46999999999997</v>
      </c>
      <c r="Q627" s="63"/>
      <c r="R627" s="69">
        <f>X627</f>
        <v>266.58</v>
      </c>
      <c r="S627" s="69">
        <f>Y627</f>
        <v>81.900000000000006</v>
      </c>
      <c r="T627" s="69">
        <f>R627+S627</f>
        <v>348.48</v>
      </c>
      <c r="U627" s="69">
        <f>ROUND(Z627*$H$2,2)/100</f>
        <v>0</v>
      </c>
      <c r="V627" s="77">
        <f>SUM(T627:U627)</f>
        <v>348.48</v>
      </c>
      <c r="X627" s="69">
        <v>266.58</v>
      </c>
      <c r="Y627" s="69">
        <v>81.900000000000006</v>
      </c>
      <c r="Z627" s="69">
        <v>348.48</v>
      </c>
      <c r="AA627" s="78"/>
      <c r="AB627" s="79">
        <f t="shared" si="308"/>
        <v>-1.0000000000047748E-2</v>
      </c>
    </row>
    <row r="628" spans="1:28" ht="22.5" x14ac:dyDescent="0.25">
      <c r="A628" s="65" t="s">
        <v>9394</v>
      </c>
      <c r="B628" s="66" t="s">
        <v>14355</v>
      </c>
      <c r="C628" s="67"/>
      <c r="D628" s="68"/>
      <c r="E628" s="69"/>
      <c r="F628" s="70"/>
      <c r="H628" s="69"/>
      <c r="I628" s="69"/>
      <c r="J628" s="69"/>
      <c r="K628" s="69"/>
      <c r="L628" s="75"/>
      <c r="N628" s="69"/>
      <c r="O628" s="69"/>
      <c r="P628" s="69"/>
      <c r="Q628" s="63"/>
      <c r="R628" s="69"/>
      <c r="S628" s="69"/>
      <c r="T628" s="69"/>
      <c r="U628" s="69"/>
      <c r="V628" s="77"/>
      <c r="X628" s="69"/>
      <c r="Y628" s="69"/>
      <c r="Z628" s="69"/>
      <c r="AA628" s="78"/>
      <c r="AB628" s="79">
        <f t="shared" si="308"/>
        <v>0</v>
      </c>
    </row>
    <row r="629" spans="1:28" ht="22.5" x14ac:dyDescent="0.25">
      <c r="A629" s="71" t="s">
        <v>9395</v>
      </c>
      <c r="B629" s="72" t="s">
        <v>14356</v>
      </c>
      <c r="C629" s="73" t="s">
        <v>8740</v>
      </c>
      <c r="D629" s="74">
        <v>0</v>
      </c>
      <c r="E629" s="69">
        <v>224.64000000000001</v>
      </c>
      <c r="F629" s="75">
        <f>ROUND(D629*E629,2)</f>
        <v>0</v>
      </c>
      <c r="G629" s="92"/>
      <c r="H629" s="69">
        <f t="shared" ref="H629:I631" si="324">ROUND(N629+(N629*$H$2/100),2)</f>
        <v>190.52</v>
      </c>
      <c r="I629" s="69">
        <f t="shared" si="324"/>
        <v>34.119999999999997</v>
      </c>
      <c r="J629" s="69">
        <f>H629+I629</f>
        <v>224.64000000000001</v>
      </c>
      <c r="K629" s="69">
        <v>0</v>
      </c>
      <c r="L629" s="75">
        <f>SUM(J629:K629)</f>
        <v>224.64000000000001</v>
      </c>
      <c r="N629" s="69">
        <v>190.52</v>
      </c>
      <c r="O629" s="69">
        <v>34.120000000000005</v>
      </c>
      <c r="P629" s="69">
        <f>SUM(N629:O629)</f>
        <v>224.64000000000001</v>
      </c>
      <c r="Q629" s="63"/>
      <c r="R629" s="69">
        <f t="shared" ref="R629:S631" si="325">X629</f>
        <v>190.52</v>
      </c>
      <c r="S629" s="69">
        <f t="shared" si="325"/>
        <v>34.130000000000003</v>
      </c>
      <c r="T629" s="69">
        <f>R629+S629</f>
        <v>224.65</v>
      </c>
      <c r="U629" s="69">
        <f>ROUND(Z629*$H$2,2)/100</f>
        <v>0</v>
      </c>
      <c r="V629" s="77">
        <f>SUM(T629:U629)</f>
        <v>224.65</v>
      </c>
      <c r="X629" s="69">
        <v>190.52</v>
      </c>
      <c r="Y629" s="69">
        <v>34.130000000000003</v>
      </c>
      <c r="Z629" s="69">
        <v>224.65</v>
      </c>
      <c r="AA629" s="78"/>
      <c r="AB629" s="79">
        <f t="shared" si="308"/>
        <v>-9.9999999999909051E-3</v>
      </c>
    </row>
    <row r="630" spans="1:28" ht="22.5" x14ac:dyDescent="0.25">
      <c r="A630" s="71" t="s">
        <v>9396</v>
      </c>
      <c r="B630" s="72" t="s">
        <v>14357</v>
      </c>
      <c r="C630" s="73" t="s">
        <v>8740</v>
      </c>
      <c r="D630" s="74">
        <v>0</v>
      </c>
      <c r="E630" s="69">
        <v>244.14000000000001</v>
      </c>
      <c r="F630" s="75">
        <f>ROUND(D630*E630,2)</f>
        <v>0</v>
      </c>
      <c r="G630" s="92"/>
      <c r="H630" s="69">
        <f t="shared" si="324"/>
        <v>210.02</v>
      </c>
      <c r="I630" s="69">
        <f t="shared" si="324"/>
        <v>34.119999999999997</v>
      </c>
      <c r="J630" s="69">
        <f>H630+I630</f>
        <v>244.14000000000001</v>
      </c>
      <c r="K630" s="69">
        <v>0</v>
      </c>
      <c r="L630" s="75">
        <f>SUM(J630:K630)</f>
        <v>244.14000000000001</v>
      </c>
      <c r="N630" s="69">
        <v>210.02</v>
      </c>
      <c r="O630" s="69">
        <v>34.120000000000005</v>
      </c>
      <c r="P630" s="69">
        <f>SUM(N630:O630)</f>
        <v>244.14000000000001</v>
      </c>
      <c r="Q630" s="63"/>
      <c r="R630" s="69">
        <f t="shared" si="325"/>
        <v>210.02</v>
      </c>
      <c r="S630" s="69">
        <f t="shared" si="325"/>
        <v>34.130000000000003</v>
      </c>
      <c r="T630" s="69">
        <f>R630+S630</f>
        <v>244.15</v>
      </c>
      <c r="U630" s="69">
        <f>ROUND(Z630*$H$2,2)/100</f>
        <v>0</v>
      </c>
      <c r="V630" s="77">
        <f>SUM(T630:U630)</f>
        <v>244.15</v>
      </c>
      <c r="X630" s="69">
        <v>210.02</v>
      </c>
      <c r="Y630" s="69">
        <v>34.130000000000003</v>
      </c>
      <c r="Z630" s="69">
        <v>244.15</v>
      </c>
      <c r="AA630" s="78"/>
      <c r="AB630" s="79">
        <f t="shared" si="308"/>
        <v>-9.9999999999909051E-3</v>
      </c>
    </row>
    <row r="631" spans="1:28" x14ac:dyDescent="0.25">
      <c r="A631" s="71" t="s">
        <v>9397</v>
      </c>
      <c r="B631" s="72" t="s">
        <v>14358</v>
      </c>
      <c r="C631" s="73" t="s">
        <v>8740</v>
      </c>
      <c r="D631" s="74">
        <v>0</v>
      </c>
      <c r="E631" s="69">
        <v>285.41000000000003</v>
      </c>
      <c r="F631" s="75">
        <f>ROUND(D631*E631,2)</f>
        <v>0</v>
      </c>
      <c r="G631" s="92"/>
      <c r="H631" s="69">
        <f t="shared" si="324"/>
        <v>251.29</v>
      </c>
      <c r="I631" s="69">
        <f t="shared" si="324"/>
        <v>34.119999999999997</v>
      </c>
      <c r="J631" s="69">
        <f>H631+I631</f>
        <v>285.40999999999997</v>
      </c>
      <c r="K631" s="69">
        <v>0</v>
      </c>
      <c r="L631" s="75">
        <f>SUM(J631:K631)</f>
        <v>285.40999999999997</v>
      </c>
      <c r="N631" s="69">
        <v>251.29</v>
      </c>
      <c r="O631" s="69">
        <v>34.120000000000005</v>
      </c>
      <c r="P631" s="69">
        <f>SUM(N631:O631)</f>
        <v>285.40999999999997</v>
      </c>
      <c r="Q631" s="63"/>
      <c r="R631" s="69">
        <f t="shared" si="325"/>
        <v>251.29</v>
      </c>
      <c r="S631" s="69">
        <f t="shared" si="325"/>
        <v>34.130000000000003</v>
      </c>
      <c r="T631" s="69">
        <f>R631+S631</f>
        <v>285.42</v>
      </c>
      <c r="U631" s="69">
        <f>ROUND(Z631*$H$2,2)/100</f>
        <v>0</v>
      </c>
      <c r="V631" s="77">
        <f>SUM(T631:U631)</f>
        <v>285.42</v>
      </c>
      <c r="X631" s="69">
        <v>251.29</v>
      </c>
      <c r="Y631" s="69">
        <v>34.130000000000003</v>
      </c>
      <c r="Z631" s="69">
        <v>285.42</v>
      </c>
      <c r="AA631" s="78"/>
      <c r="AB631" s="79">
        <f t="shared" si="308"/>
        <v>-1.0000000000047748E-2</v>
      </c>
    </row>
    <row r="632" spans="1:28" x14ac:dyDescent="0.25">
      <c r="A632" s="65" t="s">
        <v>9398</v>
      </c>
      <c r="B632" s="66" t="s">
        <v>14359</v>
      </c>
      <c r="C632" s="67"/>
      <c r="D632" s="68"/>
      <c r="E632" s="69"/>
      <c r="F632" s="70"/>
      <c r="H632" s="69"/>
      <c r="I632" s="69"/>
      <c r="J632" s="69"/>
      <c r="K632" s="69"/>
      <c r="L632" s="75"/>
      <c r="N632" s="69"/>
      <c r="O632" s="69"/>
      <c r="P632" s="69"/>
      <c r="Q632" s="63"/>
      <c r="R632" s="69"/>
      <c r="S632" s="69"/>
      <c r="T632" s="69"/>
      <c r="U632" s="69"/>
      <c r="V632" s="77"/>
      <c r="X632" s="69"/>
      <c r="Y632" s="69"/>
      <c r="Z632" s="69"/>
      <c r="AA632" s="78"/>
      <c r="AB632" s="79">
        <f t="shared" si="308"/>
        <v>0</v>
      </c>
    </row>
    <row r="633" spans="1:28" ht="22.5" x14ac:dyDescent="0.25">
      <c r="A633" s="71" t="s">
        <v>9399</v>
      </c>
      <c r="B633" s="72" t="s">
        <v>14360</v>
      </c>
      <c r="C633" s="73" t="s">
        <v>8740</v>
      </c>
      <c r="D633" s="74">
        <v>0</v>
      </c>
      <c r="E633" s="69">
        <v>82.860000000000014</v>
      </c>
      <c r="F633" s="75">
        <f>ROUND(D633*E633,2)</f>
        <v>0</v>
      </c>
      <c r="G633" s="92"/>
      <c r="H633" s="69">
        <f t="shared" ref="H633:I637" si="326">ROUND(N633+(N633*$H$2/100),2)</f>
        <v>48.74</v>
      </c>
      <c r="I633" s="69">
        <f t="shared" si="326"/>
        <v>34.119999999999997</v>
      </c>
      <c r="J633" s="69">
        <f>H633+I633</f>
        <v>82.86</v>
      </c>
      <c r="K633" s="69">
        <v>0</v>
      </c>
      <c r="L633" s="75">
        <f>SUM(J633:K633)</f>
        <v>82.86</v>
      </c>
      <c r="N633" s="69">
        <v>48.74</v>
      </c>
      <c r="O633" s="69">
        <v>34.120000000000005</v>
      </c>
      <c r="P633" s="69">
        <f>SUM(N633:O633)</f>
        <v>82.860000000000014</v>
      </c>
      <c r="Q633" s="63"/>
      <c r="R633" s="69">
        <f t="shared" ref="R633:S637" si="327">X633</f>
        <v>48.74</v>
      </c>
      <c r="S633" s="69">
        <f t="shared" si="327"/>
        <v>34.130000000000003</v>
      </c>
      <c r="T633" s="69">
        <f>R633+S633</f>
        <v>82.87</v>
      </c>
      <c r="U633" s="69">
        <f>ROUND(Z633*$H$2,2)/100</f>
        <v>0</v>
      </c>
      <c r="V633" s="77">
        <f>SUM(T633:U633)</f>
        <v>82.87</v>
      </c>
      <c r="X633" s="69">
        <v>48.74</v>
      </c>
      <c r="Y633" s="69">
        <v>34.130000000000003</v>
      </c>
      <c r="Z633" s="69">
        <v>82.87</v>
      </c>
      <c r="AA633" s="78"/>
      <c r="AB633" s="79">
        <f t="shared" si="308"/>
        <v>-9.9999999999909051E-3</v>
      </c>
    </row>
    <row r="634" spans="1:28" x14ac:dyDescent="0.25">
      <c r="A634" s="71" t="s">
        <v>9400</v>
      </c>
      <c r="B634" s="72" t="s">
        <v>14361</v>
      </c>
      <c r="C634" s="73" t="s">
        <v>8740</v>
      </c>
      <c r="D634" s="74">
        <v>0</v>
      </c>
      <c r="E634" s="69">
        <v>2608.06</v>
      </c>
      <c r="F634" s="75">
        <f>ROUND(D634*E634,2)</f>
        <v>0</v>
      </c>
      <c r="G634" s="92"/>
      <c r="H634" s="69">
        <f t="shared" si="326"/>
        <v>2569.79</v>
      </c>
      <c r="I634" s="69">
        <f t="shared" si="326"/>
        <v>38.270000000000003</v>
      </c>
      <c r="J634" s="69">
        <f>H634+I634</f>
        <v>2608.06</v>
      </c>
      <c r="K634" s="69">
        <v>0</v>
      </c>
      <c r="L634" s="75">
        <f>SUM(J634:K634)</f>
        <v>2608.06</v>
      </c>
      <c r="N634" s="69">
        <v>2569.79</v>
      </c>
      <c r="O634" s="69">
        <v>38.269999999999996</v>
      </c>
      <c r="P634" s="69">
        <f>SUM(N634:O634)</f>
        <v>2608.06</v>
      </c>
      <c r="Q634" s="63"/>
      <c r="R634" s="69">
        <f t="shared" si="327"/>
        <v>2569.79</v>
      </c>
      <c r="S634" s="69">
        <f t="shared" si="327"/>
        <v>38.28</v>
      </c>
      <c r="T634" s="69">
        <f>R634+S634</f>
        <v>2608.0700000000002</v>
      </c>
      <c r="U634" s="69">
        <f>ROUND(Z634*$H$2,2)/100</f>
        <v>0</v>
      </c>
      <c r="V634" s="77">
        <f>SUM(T634:U634)</f>
        <v>2608.0700000000002</v>
      </c>
      <c r="X634" s="69">
        <v>2569.79</v>
      </c>
      <c r="Y634" s="69">
        <v>38.28</v>
      </c>
      <c r="Z634" s="69">
        <v>2608.0700000000002</v>
      </c>
      <c r="AA634" s="78"/>
      <c r="AB634" s="79">
        <f t="shared" si="308"/>
        <v>-1.0000000000218279E-2</v>
      </c>
    </row>
    <row r="635" spans="1:28" ht="22.5" x14ac:dyDescent="0.25">
      <c r="A635" s="71" t="s">
        <v>9401</v>
      </c>
      <c r="B635" s="72" t="s">
        <v>14362</v>
      </c>
      <c r="C635" s="73" t="s">
        <v>8740</v>
      </c>
      <c r="D635" s="74">
        <v>0</v>
      </c>
      <c r="E635" s="69">
        <v>259.45999999999998</v>
      </c>
      <c r="F635" s="75">
        <f>ROUND(D635*E635,2)</f>
        <v>0</v>
      </c>
      <c r="G635" s="92"/>
      <c r="H635" s="69">
        <f t="shared" si="326"/>
        <v>221.19</v>
      </c>
      <c r="I635" s="69">
        <f t="shared" si="326"/>
        <v>38.270000000000003</v>
      </c>
      <c r="J635" s="69">
        <f>H635+I635</f>
        <v>259.45999999999998</v>
      </c>
      <c r="K635" s="69">
        <v>0</v>
      </c>
      <c r="L635" s="75">
        <f>SUM(J635:K635)</f>
        <v>259.45999999999998</v>
      </c>
      <c r="N635" s="69">
        <v>221.19</v>
      </c>
      <c r="O635" s="69">
        <v>38.269999999999996</v>
      </c>
      <c r="P635" s="69">
        <f>SUM(N635:O635)</f>
        <v>259.45999999999998</v>
      </c>
      <c r="Q635" s="63"/>
      <c r="R635" s="69">
        <f t="shared" si="327"/>
        <v>221.19</v>
      </c>
      <c r="S635" s="69">
        <f t="shared" si="327"/>
        <v>38.28</v>
      </c>
      <c r="T635" s="69">
        <f>R635+S635</f>
        <v>259.47000000000003</v>
      </c>
      <c r="U635" s="69">
        <f>ROUND(Z635*$H$2,2)/100</f>
        <v>0</v>
      </c>
      <c r="V635" s="77">
        <f>SUM(T635:U635)</f>
        <v>259.47000000000003</v>
      </c>
      <c r="X635" s="69">
        <v>221.19</v>
      </c>
      <c r="Y635" s="69">
        <v>38.28</v>
      </c>
      <c r="Z635" s="69">
        <v>259.47000000000003</v>
      </c>
      <c r="AA635" s="78"/>
      <c r="AB635" s="79">
        <f t="shared" si="308"/>
        <v>-1.0000000000047748E-2</v>
      </c>
    </row>
    <row r="636" spans="1:28" ht="22.5" x14ac:dyDescent="0.25">
      <c r="A636" s="71" t="s">
        <v>9402</v>
      </c>
      <c r="B636" s="72" t="s">
        <v>14363</v>
      </c>
      <c r="C636" s="73" t="s">
        <v>8740</v>
      </c>
      <c r="D636" s="74">
        <v>0</v>
      </c>
      <c r="E636" s="69">
        <v>470.66999999999996</v>
      </c>
      <c r="F636" s="75">
        <f>ROUND(D636*E636,2)</f>
        <v>0</v>
      </c>
      <c r="G636" s="92"/>
      <c r="H636" s="69">
        <f t="shared" si="326"/>
        <v>219.08</v>
      </c>
      <c r="I636" s="69">
        <f t="shared" si="326"/>
        <v>251.59</v>
      </c>
      <c r="J636" s="69">
        <f>H636+I636</f>
        <v>470.67</v>
      </c>
      <c r="K636" s="69">
        <v>0</v>
      </c>
      <c r="L636" s="75">
        <f>SUM(J636:K636)</f>
        <v>470.67</v>
      </c>
      <c r="N636" s="69">
        <v>219.08</v>
      </c>
      <c r="O636" s="69">
        <v>251.58999999999997</v>
      </c>
      <c r="P636" s="69">
        <f>SUM(N636:O636)</f>
        <v>470.66999999999996</v>
      </c>
      <c r="Q636" s="63"/>
      <c r="R636" s="69">
        <f t="shared" si="327"/>
        <v>219.08</v>
      </c>
      <c r="S636" s="69">
        <f t="shared" si="327"/>
        <v>251.6</v>
      </c>
      <c r="T636" s="69">
        <f>R636+S636</f>
        <v>470.68</v>
      </c>
      <c r="U636" s="69">
        <f>ROUND(Z636*$H$2,2)/100</f>
        <v>0</v>
      </c>
      <c r="V636" s="77">
        <f>SUM(T636:U636)</f>
        <v>470.68</v>
      </c>
      <c r="X636" s="69">
        <v>219.08</v>
      </c>
      <c r="Y636" s="69">
        <v>251.6</v>
      </c>
      <c r="Z636" s="69">
        <v>470.68</v>
      </c>
      <c r="AA636" s="78"/>
      <c r="AB636" s="79">
        <f t="shared" si="308"/>
        <v>-1.0000000000047748E-2</v>
      </c>
    </row>
    <row r="637" spans="1:28" x14ac:dyDescent="0.25">
      <c r="A637" s="71" t="s">
        <v>9403</v>
      </c>
      <c r="B637" s="72" t="s">
        <v>14364</v>
      </c>
      <c r="C637" s="73" t="s">
        <v>8740</v>
      </c>
      <c r="D637" s="74">
        <v>0</v>
      </c>
      <c r="E637" s="69">
        <v>1833.6100000000001</v>
      </c>
      <c r="F637" s="75">
        <f>ROUND(D637*E637,2)</f>
        <v>0</v>
      </c>
      <c r="G637" s="92"/>
      <c r="H637" s="69">
        <f t="shared" si="326"/>
        <v>1373.21</v>
      </c>
      <c r="I637" s="69">
        <f t="shared" si="326"/>
        <v>460.4</v>
      </c>
      <c r="J637" s="69">
        <f>H637+I637</f>
        <v>1833.6100000000001</v>
      </c>
      <c r="K637" s="69">
        <v>0</v>
      </c>
      <c r="L637" s="75">
        <f>SUM(J637:K637)</f>
        <v>1833.6100000000001</v>
      </c>
      <c r="N637" s="69">
        <v>1373.21</v>
      </c>
      <c r="O637" s="69">
        <v>460.4</v>
      </c>
      <c r="P637" s="69">
        <f>SUM(N637:O637)</f>
        <v>1833.6100000000001</v>
      </c>
      <c r="Q637" s="63"/>
      <c r="R637" s="69">
        <f t="shared" si="327"/>
        <v>1373.21</v>
      </c>
      <c r="S637" s="69">
        <f t="shared" si="327"/>
        <v>460.4</v>
      </c>
      <c r="T637" s="69">
        <f>R637+S637</f>
        <v>1833.6100000000001</v>
      </c>
      <c r="U637" s="69">
        <f>ROUND(Z637*$H$2,2)/100</f>
        <v>0</v>
      </c>
      <c r="V637" s="77">
        <f>SUM(T637:U637)</f>
        <v>1833.6100000000001</v>
      </c>
      <c r="X637" s="69">
        <v>1373.21</v>
      </c>
      <c r="Y637" s="69">
        <v>460.4</v>
      </c>
      <c r="Z637" s="69">
        <v>1833.61</v>
      </c>
      <c r="AA637" s="78"/>
      <c r="AB637" s="79">
        <f t="shared" si="308"/>
        <v>0</v>
      </c>
    </row>
    <row r="638" spans="1:28" ht="22.5" x14ac:dyDescent="0.25">
      <c r="A638" s="65" t="s">
        <v>9404</v>
      </c>
      <c r="B638" s="66" t="s">
        <v>14365</v>
      </c>
      <c r="C638" s="67"/>
      <c r="D638" s="68"/>
      <c r="E638" s="69"/>
      <c r="F638" s="70"/>
      <c r="H638" s="69"/>
      <c r="I638" s="69"/>
      <c r="J638" s="69"/>
      <c r="K638" s="69"/>
      <c r="L638" s="75"/>
      <c r="N638" s="69"/>
      <c r="O638" s="69"/>
      <c r="P638" s="69"/>
      <c r="Q638" s="63"/>
      <c r="R638" s="69"/>
      <c r="S638" s="69"/>
      <c r="T638" s="69"/>
      <c r="U638" s="69"/>
      <c r="V638" s="77"/>
      <c r="X638" s="69"/>
      <c r="Y638" s="69"/>
      <c r="Z638" s="69"/>
      <c r="AA638" s="78"/>
      <c r="AB638" s="79">
        <f t="shared" si="308"/>
        <v>0</v>
      </c>
    </row>
    <row r="639" spans="1:28" ht="22.5" x14ac:dyDescent="0.25">
      <c r="A639" s="71" t="s">
        <v>9405</v>
      </c>
      <c r="B639" s="72" t="s">
        <v>14366</v>
      </c>
      <c r="C639" s="73" t="s">
        <v>8740</v>
      </c>
      <c r="D639" s="74">
        <v>0</v>
      </c>
      <c r="E639" s="69">
        <v>57.55</v>
      </c>
      <c r="F639" s="75">
        <f>ROUND(D639*E639,2)</f>
        <v>0</v>
      </c>
      <c r="G639" s="92"/>
      <c r="H639" s="69">
        <f t="shared" ref="H639:I643" si="328">ROUND(N639+(N639*$H$2/100),2)</f>
        <v>0</v>
      </c>
      <c r="I639" s="69">
        <f t="shared" si="328"/>
        <v>57.55</v>
      </c>
      <c r="J639" s="69">
        <f>H639+I639</f>
        <v>57.55</v>
      </c>
      <c r="K639" s="69">
        <v>0</v>
      </c>
      <c r="L639" s="75">
        <f>SUM(J639:K639)</f>
        <v>57.55</v>
      </c>
      <c r="N639" s="69">
        <v>0</v>
      </c>
      <c r="O639" s="69">
        <v>57.55</v>
      </c>
      <c r="P639" s="69">
        <f>SUM(N639:O639)</f>
        <v>57.55</v>
      </c>
      <c r="Q639" s="63"/>
      <c r="R639" s="69">
        <f t="shared" ref="R639:S643" si="329">X639</f>
        <v>0</v>
      </c>
      <c r="S639" s="69">
        <f t="shared" si="329"/>
        <v>57.55</v>
      </c>
      <c r="T639" s="69">
        <f>R639+S639</f>
        <v>57.55</v>
      </c>
      <c r="U639" s="69">
        <f>ROUND(Z639*$H$2,2)/100</f>
        <v>0</v>
      </c>
      <c r="V639" s="77">
        <f>SUM(T639:U639)</f>
        <v>57.55</v>
      </c>
      <c r="X639" s="69">
        <v>0</v>
      </c>
      <c r="Y639" s="69">
        <v>57.55</v>
      </c>
      <c r="Z639" s="69">
        <v>57.55</v>
      </c>
      <c r="AA639" s="78"/>
      <c r="AB639" s="79">
        <f t="shared" si="308"/>
        <v>0</v>
      </c>
    </row>
    <row r="640" spans="1:28" ht="22.5" x14ac:dyDescent="0.25">
      <c r="A640" s="71" t="s">
        <v>9406</v>
      </c>
      <c r="B640" s="72" t="s">
        <v>14367</v>
      </c>
      <c r="C640" s="73" t="s">
        <v>8740</v>
      </c>
      <c r="D640" s="74">
        <v>0</v>
      </c>
      <c r="E640" s="69">
        <v>115.1</v>
      </c>
      <c r="F640" s="75">
        <f>ROUND(D640*E640,2)</f>
        <v>0</v>
      </c>
      <c r="G640" s="92"/>
      <c r="H640" s="69">
        <f t="shared" si="328"/>
        <v>0</v>
      </c>
      <c r="I640" s="69">
        <f t="shared" si="328"/>
        <v>115.1</v>
      </c>
      <c r="J640" s="69">
        <f>H640+I640</f>
        <v>115.1</v>
      </c>
      <c r="K640" s="69">
        <v>0</v>
      </c>
      <c r="L640" s="75">
        <f>SUM(J640:K640)</f>
        <v>115.1</v>
      </c>
      <c r="N640" s="69">
        <v>0</v>
      </c>
      <c r="O640" s="69">
        <v>115.1</v>
      </c>
      <c r="P640" s="69">
        <f>SUM(N640:O640)</f>
        <v>115.1</v>
      </c>
      <c r="Q640" s="63"/>
      <c r="R640" s="69">
        <f t="shared" si="329"/>
        <v>0</v>
      </c>
      <c r="S640" s="69">
        <f t="shared" si="329"/>
        <v>115.1</v>
      </c>
      <c r="T640" s="69">
        <f>R640+S640</f>
        <v>115.1</v>
      </c>
      <c r="U640" s="69">
        <f>ROUND(Z640*$H$2,2)/100</f>
        <v>0</v>
      </c>
      <c r="V640" s="77">
        <f>SUM(T640:U640)</f>
        <v>115.1</v>
      </c>
      <c r="X640" s="69">
        <v>0</v>
      </c>
      <c r="Y640" s="69">
        <v>115.1</v>
      </c>
      <c r="Z640" s="69">
        <v>115.1</v>
      </c>
      <c r="AA640" s="78"/>
      <c r="AB640" s="79">
        <f t="shared" si="308"/>
        <v>0</v>
      </c>
    </row>
    <row r="641" spans="1:28" ht="22.5" x14ac:dyDescent="0.25">
      <c r="A641" s="71" t="s">
        <v>9407</v>
      </c>
      <c r="B641" s="72" t="s">
        <v>14368</v>
      </c>
      <c r="C641" s="73" t="s">
        <v>8740</v>
      </c>
      <c r="D641" s="74">
        <v>0</v>
      </c>
      <c r="E641" s="69">
        <v>79.509999999999991</v>
      </c>
      <c r="F641" s="75">
        <f>ROUND(D641*E641,2)</f>
        <v>0</v>
      </c>
      <c r="G641" s="92"/>
      <c r="H641" s="69">
        <f t="shared" si="328"/>
        <v>0</v>
      </c>
      <c r="I641" s="69">
        <f t="shared" si="328"/>
        <v>79.510000000000005</v>
      </c>
      <c r="J641" s="69">
        <f>H641+I641</f>
        <v>79.510000000000005</v>
      </c>
      <c r="K641" s="69">
        <v>0</v>
      </c>
      <c r="L641" s="75">
        <f>SUM(J641:K641)</f>
        <v>79.510000000000005</v>
      </c>
      <c r="N641" s="69">
        <v>0</v>
      </c>
      <c r="O641" s="69">
        <v>79.509999999999991</v>
      </c>
      <c r="P641" s="69">
        <f>SUM(N641:O641)</f>
        <v>79.509999999999991</v>
      </c>
      <c r="Q641" s="63"/>
      <c r="R641" s="69">
        <f t="shared" si="329"/>
        <v>0</v>
      </c>
      <c r="S641" s="69">
        <f t="shared" si="329"/>
        <v>79.510000000000005</v>
      </c>
      <c r="T641" s="69">
        <f>R641+S641</f>
        <v>79.510000000000005</v>
      </c>
      <c r="U641" s="69">
        <f>ROUND(Z641*$H$2,2)/100</f>
        <v>0</v>
      </c>
      <c r="V641" s="77">
        <f>SUM(T641:U641)</f>
        <v>79.510000000000005</v>
      </c>
      <c r="X641" s="69">
        <v>0</v>
      </c>
      <c r="Y641" s="69">
        <v>79.510000000000005</v>
      </c>
      <c r="Z641" s="69">
        <v>79.510000000000005</v>
      </c>
      <c r="AA641" s="78"/>
      <c r="AB641" s="79">
        <f t="shared" si="308"/>
        <v>0</v>
      </c>
    </row>
    <row r="642" spans="1:28" x14ac:dyDescent="0.25">
      <c r="A642" s="71" t="s">
        <v>9408</v>
      </c>
      <c r="B642" s="72" t="s">
        <v>14369</v>
      </c>
      <c r="C642" s="73" t="s">
        <v>8740</v>
      </c>
      <c r="D642" s="74">
        <v>0</v>
      </c>
      <c r="E642" s="69">
        <v>122.56</v>
      </c>
      <c r="F642" s="75">
        <f>ROUND(D642*E642,2)</f>
        <v>0</v>
      </c>
      <c r="G642" s="92"/>
      <c r="H642" s="69">
        <f t="shared" si="328"/>
        <v>34.76</v>
      </c>
      <c r="I642" s="69">
        <f t="shared" si="328"/>
        <v>87.8</v>
      </c>
      <c r="J642" s="69">
        <f>H642+I642</f>
        <v>122.56</v>
      </c>
      <c r="K642" s="69">
        <v>0</v>
      </c>
      <c r="L642" s="75">
        <f>SUM(J642:K642)</f>
        <v>122.56</v>
      </c>
      <c r="N642" s="69">
        <v>34.76</v>
      </c>
      <c r="O642" s="69">
        <v>87.8</v>
      </c>
      <c r="P642" s="69">
        <f>SUM(N642:O642)</f>
        <v>122.56</v>
      </c>
      <c r="Q642" s="63"/>
      <c r="R642" s="69">
        <f t="shared" si="329"/>
        <v>34.76</v>
      </c>
      <c r="S642" s="69">
        <f t="shared" si="329"/>
        <v>87.8</v>
      </c>
      <c r="T642" s="69">
        <f>R642+S642</f>
        <v>122.56</v>
      </c>
      <c r="U642" s="69">
        <f>ROUND(Z642*$H$2,2)/100</f>
        <v>0</v>
      </c>
      <c r="V642" s="77">
        <f>SUM(T642:U642)</f>
        <v>122.56</v>
      </c>
      <c r="X642" s="69">
        <v>34.76</v>
      </c>
      <c r="Y642" s="69">
        <v>87.8</v>
      </c>
      <c r="Z642" s="69">
        <v>122.56</v>
      </c>
      <c r="AA642" s="78"/>
      <c r="AB642" s="79">
        <f t="shared" si="308"/>
        <v>0</v>
      </c>
    </row>
    <row r="643" spans="1:28" s="33" customFormat="1" x14ac:dyDescent="0.25">
      <c r="A643" s="71" t="s">
        <v>9409</v>
      </c>
      <c r="B643" s="72" t="s">
        <v>14370</v>
      </c>
      <c r="C643" s="73" t="s">
        <v>8780</v>
      </c>
      <c r="D643" s="74">
        <v>0</v>
      </c>
      <c r="E643" s="69">
        <v>11.57</v>
      </c>
      <c r="F643" s="75">
        <f>ROUND(D643*E643,2)</f>
        <v>0</v>
      </c>
      <c r="G643" s="76"/>
      <c r="H643" s="69">
        <f t="shared" si="328"/>
        <v>11.57</v>
      </c>
      <c r="I643" s="69">
        <f t="shared" si="328"/>
        <v>0</v>
      </c>
      <c r="J643" s="69">
        <f>H643+I643</f>
        <v>11.57</v>
      </c>
      <c r="K643" s="69">
        <v>0</v>
      </c>
      <c r="L643" s="75">
        <f>SUM(J643:K643)</f>
        <v>11.57</v>
      </c>
      <c r="N643" s="69">
        <v>11.57</v>
      </c>
      <c r="O643" s="69">
        <v>0</v>
      </c>
      <c r="P643" s="69">
        <f>SUM(N643:O643)</f>
        <v>11.57</v>
      </c>
      <c r="Q643" s="63"/>
      <c r="R643" s="69">
        <f t="shared" si="329"/>
        <v>11.57</v>
      </c>
      <c r="S643" s="69">
        <f t="shared" si="329"/>
        <v>0</v>
      </c>
      <c r="T643" s="69">
        <f>R643+S643</f>
        <v>11.57</v>
      </c>
      <c r="U643" s="69">
        <f>ROUND(Z643*$H$2,2)/100</f>
        <v>0</v>
      </c>
      <c r="V643" s="77">
        <f>SUM(T643:U643)</f>
        <v>11.57</v>
      </c>
      <c r="X643" s="69">
        <v>11.57</v>
      </c>
      <c r="Y643" s="69">
        <v>0</v>
      </c>
      <c r="Z643" s="69">
        <v>11.57</v>
      </c>
      <c r="AA643" s="78"/>
      <c r="AB643" s="79">
        <f t="shared" si="308"/>
        <v>0</v>
      </c>
    </row>
    <row r="644" spans="1:28" x14ac:dyDescent="0.25">
      <c r="A644" s="65" t="s">
        <v>9410</v>
      </c>
      <c r="B644" s="66" t="s">
        <v>14371</v>
      </c>
      <c r="C644" s="67"/>
      <c r="D644" s="68"/>
      <c r="E644" s="69"/>
      <c r="F644" s="70"/>
      <c r="H644" s="69"/>
      <c r="I644" s="69"/>
      <c r="J644" s="69"/>
      <c r="K644" s="69"/>
      <c r="L644" s="75"/>
      <c r="N644" s="69"/>
      <c r="O644" s="69"/>
      <c r="P644" s="69"/>
      <c r="Q644" s="63"/>
      <c r="R644" s="69"/>
      <c r="S644" s="69"/>
      <c r="T644" s="69"/>
      <c r="U644" s="69"/>
      <c r="V644" s="77"/>
      <c r="X644" s="69"/>
      <c r="Y644" s="69"/>
      <c r="Z644" s="69"/>
      <c r="AA644" s="78"/>
      <c r="AB644" s="79">
        <f t="shared" si="308"/>
        <v>0</v>
      </c>
    </row>
    <row r="645" spans="1:28" x14ac:dyDescent="0.25">
      <c r="A645" s="71" t="s">
        <v>9411</v>
      </c>
      <c r="B645" s="72" t="s">
        <v>14372</v>
      </c>
      <c r="C645" s="73" t="s">
        <v>8740</v>
      </c>
      <c r="D645" s="74">
        <v>0</v>
      </c>
      <c r="E645" s="69">
        <v>158.82999999999998</v>
      </c>
      <c r="F645" s="75">
        <f t="shared" ref="F645:F656" si="330">ROUND(D645*E645,2)</f>
        <v>0</v>
      </c>
      <c r="G645" s="76"/>
      <c r="H645" s="69">
        <f t="shared" ref="H645:I656" si="331">ROUND(N645+(N645*$H$2/100),2)</f>
        <v>111.06</v>
      </c>
      <c r="I645" s="69">
        <f t="shared" si="331"/>
        <v>47.77</v>
      </c>
      <c r="J645" s="69">
        <f t="shared" ref="J645:J656" si="332">H645+I645</f>
        <v>158.83000000000001</v>
      </c>
      <c r="K645" s="69">
        <v>0</v>
      </c>
      <c r="L645" s="75">
        <f t="shared" ref="L645:L656" si="333">SUM(J645:K645)</f>
        <v>158.83000000000001</v>
      </c>
      <c r="N645" s="69">
        <v>111.06</v>
      </c>
      <c r="O645" s="69">
        <v>47.769999999999996</v>
      </c>
      <c r="P645" s="69">
        <f t="shared" ref="P645:P656" si="334">SUM(N645:O645)</f>
        <v>158.82999999999998</v>
      </c>
      <c r="Q645" s="63"/>
      <c r="R645" s="69">
        <f t="shared" ref="R645:S656" si="335">X645</f>
        <v>111.06</v>
      </c>
      <c r="S645" s="69">
        <f t="shared" si="335"/>
        <v>47.78</v>
      </c>
      <c r="T645" s="69">
        <f t="shared" ref="T645:T656" si="336">R645+S645</f>
        <v>158.84</v>
      </c>
      <c r="U645" s="69">
        <f t="shared" ref="U645:U656" si="337">ROUND(Z645*$H$2,2)/100</f>
        <v>0</v>
      </c>
      <c r="V645" s="77">
        <f t="shared" ref="V645:V656" si="338">SUM(T645:U645)</f>
        <v>158.84</v>
      </c>
      <c r="X645" s="69">
        <v>111.06</v>
      </c>
      <c r="Y645" s="69">
        <v>47.78</v>
      </c>
      <c r="Z645" s="69">
        <v>158.84</v>
      </c>
      <c r="AA645" s="78"/>
      <c r="AB645" s="79">
        <f t="shared" si="308"/>
        <v>-1.0000000000019327E-2</v>
      </c>
    </row>
    <row r="646" spans="1:28" x14ac:dyDescent="0.25">
      <c r="A646" s="71" t="s">
        <v>9412</v>
      </c>
      <c r="B646" s="72" t="s">
        <v>12952</v>
      </c>
      <c r="C646" s="73" t="s">
        <v>8740</v>
      </c>
      <c r="D646" s="74">
        <v>0</v>
      </c>
      <c r="E646" s="69">
        <v>111.07</v>
      </c>
      <c r="F646" s="75">
        <f t="shared" si="330"/>
        <v>0</v>
      </c>
      <c r="G646" s="76"/>
      <c r="H646" s="69">
        <f t="shared" si="331"/>
        <v>90.6</v>
      </c>
      <c r="I646" s="69">
        <f t="shared" si="331"/>
        <v>20.47</v>
      </c>
      <c r="J646" s="69">
        <f t="shared" si="332"/>
        <v>111.07</v>
      </c>
      <c r="K646" s="69">
        <v>0</v>
      </c>
      <c r="L646" s="75">
        <f t="shared" si="333"/>
        <v>111.07</v>
      </c>
      <c r="N646" s="69">
        <v>90.6</v>
      </c>
      <c r="O646" s="69">
        <v>20.47</v>
      </c>
      <c r="P646" s="69">
        <f t="shared" si="334"/>
        <v>111.07</v>
      </c>
      <c r="Q646" s="63"/>
      <c r="R646" s="69">
        <f t="shared" si="335"/>
        <v>90.6</v>
      </c>
      <c r="S646" s="69">
        <f t="shared" si="335"/>
        <v>20.48</v>
      </c>
      <c r="T646" s="69">
        <f t="shared" si="336"/>
        <v>111.08</v>
      </c>
      <c r="U646" s="69">
        <f t="shared" si="337"/>
        <v>0</v>
      </c>
      <c r="V646" s="77">
        <f t="shared" si="338"/>
        <v>111.08</v>
      </c>
      <c r="X646" s="69">
        <v>90.6</v>
      </c>
      <c r="Y646" s="69">
        <v>20.48</v>
      </c>
      <c r="Z646" s="69">
        <v>111.08</v>
      </c>
      <c r="AA646" s="78"/>
      <c r="AB646" s="79">
        <f t="shared" si="308"/>
        <v>-1.0000000000005116E-2</v>
      </c>
    </row>
    <row r="647" spans="1:28" s="33" customFormat="1" ht="22.5" x14ac:dyDescent="0.25">
      <c r="A647" s="71" t="s">
        <v>9413</v>
      </c>
      <c r="B647" s="72" t="s">
        <v>14373</v>
      </c>
      <c r="C647" s="73" t="s">
        <v>8780</v>
      </c>
      <c r="D647" s="74">
        <v>0</v>
      </c>
      <c r="E647" s="69">
        <v>2</v>
      </c>
      <c r="F647" s="75">
        <f t="shared" si="330"/>
        <v>0</v>
      </c>
      <c r="G647" s="76"/>
      <c r="H647" s="69">
        <f t="shared" si="331"/>
        <v>1.58</v>
      </c>
      <c r="I647" s="69">
        <f t="shared" si="331"/>
        <v>0.42</v>
      </c>
      <c r="J647" s="69">
        <f t="shared" si="332"/>
        <v>2</v>
      </c>
      <c r="K647" s="69">
        <v>0</v>
      </c>
      <c r="L647" s="75">
        <f t="shared" si="333"/>
        <v>2</v>
      </c>
      <c r="N647" s="69">
        <v>1.58</v>
      </c>
      <c r="O647" s="69">
        <v>0.42</v>
      </c>
      <c r="P647" s="69">
        <f t="shared" si="334"/>
        <v>2</v>
      </c>
      <c r="Q647" s="63"/>
      <c r="R647" s="69">
        <f t="shared" si="335"/>
        <v>1.58</v>
      </c>
      <c r="S647" s="69">
        <f t="shared" si="335"/>
        <v>0.41</v>
      </c>
      <c r="T647" s="69">
        <f t="shared" si="336"/>
        <v>1.99</v>
      </c>
      <c r="U647" s="69">
        <f t="shared" si="337"/>
        <v>0</v>
      </c>
      <c r="V647" s="77">
        <f t="shared" si="338"/>
        <v>1.99</v>
      </c>
      <c r="X647" s="69">
        <v>1.58</v>
      </c>
      <c r="Y647" s="69">
        <v>0.41</v>
      </c>
      <c r="Z647" s="69">
        <v>1.99</v>
      </c>
      <c r="AA647" s="78"/>
      <c r="AB647" s="79">
        <f t="shared" si="308"/>
        <v>1.0000000000000009E-2</v>
      </c>
    </row>
    <row r="648" spans="1:28" s="33" customFormat="1" x14ac:dyDescent="0.25">
      <c r="A648" s="71" t="s">
        <v>9414</v>
      </c>
      <c r="B648" s="72" t="s">
        <v>14374</v>
      </c>
      <c r="C648" s="73" t="s">
        <v>8740</v>
      </c>
      <c r="D648" s="74">
        <v>0</v>
      </c>
      <c r="E648" s="69">
        <v>381.59000000000003</v>
      </c>
      <c r="F648" s="75">
        <f t="shared" si="330"/>
        <v>0</v>
      </c>
      <c r="G648" s="76"/>
      <c r="H648" s="69">
        <f t="shared" si="331"/>
        <v>345.98</v>
      </c>
      <c r="I648" s="69">
        <f t="shared" si="331"/>
        <v>35.61</v>
      </c>
      <c r="J648" s="69">
        <f t="shared" si="332"/>
        <v>381.59000000000003</v>
      </c>
      <c r="K648" s="69">
        <v>0</v>
      </c>
      <c r="L648" s="75">
        <f t="shared" si="333"/>
        <v>381.59000000000003</v>
      </c>
      <c r="N648" s="69">
        <v>345.98</v>
      </c>
      <c r="O648" s="69">
        <v>35.61</v>
      </c>
      <c r="P648" s="69">
        <f t="shared" si="334"/>
        <v>381.59000000000003</v>
      </c>
      <c r="Q648" s="63"/>
      <c r="R648" s="69">
        <f t="shared" si="335"/>
        <v>345.98</v>
      </c>
      <c r="S648" s="69">
        <f t="shared" si="335"/>
        <v>35.61</v>
      </c>
      <c r="T648" s="69">
        <f t="shared" si="336"/>
        <v>381.59000000000003</v>
      </c>
      <c r="U648" s="69">
        <f t="shared" si="337"/>
        <v>0</v>
      </c>
      <c r="V648" s="77">
        <f t="shared" si="338"/>
        <v>381.59000000000003</v>
      </c>
      <c r="X648" s="69">
        <v>345.98</v>
      </c>
      <c r="Y648" s="69">
        <v>35.61</v>
      </c>
      <c r="Z648" s="69">
        <v>381.59</v>
      </c>
      <c r="AA648" s="78"/>
      <c r="AB648" s="79">
        <f t="shared" si="308"/>
        <v>0</v>
      </c>
    </row>
    <row r="649" spans="1:28" s="33" customFormat="1" ht="22.5" x14ac:dyDescent="0.25">
      <c r="A649" s="71" t="s">
        <v>9415</v>
      </c>
      <c r="B649" s="72" t="s">
        <v>14375</v>
      </c>
      <c r="C649" s="73" t="s">
        <v>8740</v>
      </c>
      <c r="D649" s="74">
        <v>0</v>
      </c>
      <c r="E649" s="69">
        <v>203.18</v>
      </c>
      <c r="F649" s="75">
        <f t="shared" si="330"/>
        <v>0</v>
      </c>
      <c r="G649" s="76"/>
      <c r="H649" s="69">
        <f t="shared" si="331"/>
        <v>175.88</v>
      </c>
      <c r="I649" s="69">
        <f t="shared" si="331"/>
        <v>27.3</v>
      </c>
      <c r="J649" s="69">
        <f t="shared" si="332"/>
        <v>203.18</v>
      </c>
      <c r="K649" s="69">
        <v>0</v>
      </c>
      <c r="L649" s="75">
        <f t="shared" si="333"/>
        <v>203.18</v>
      </c>
      <c r="N649" s="69">
        <v>175.88</v>
      </c>
      <c r="O649" s="69">
        <v>27.299999999999997</v>
      </c>
      <c r="P649" s="69">
        <f t="shared" si="334"/>
        <v>203.18</v>
      </c>
      <c r="Q649" s="63"/>
      <c r="R649" s="69">
        <f t="shared" si="335"/>
        <v>175.88</v>
      </c>
      <c r="S649" s="69">
        <f t="shared" si="335"/>
        <v>27.3</v>
      </c>
      <c r="T649" s="69">
        <f t="shared" si="336"/>
        <v>203.18</v>
      </c>
      <c r="U649" s="69">
        <f t="shared" si="337"/>
        <v>0</v>
      </c>
      <c r="V649" s="77">
        <f t="shared" si="338"/>
        <v>203.18</v>
      </c>
      <c r="X649" s="69">
        <v>175.88</v>
      </c>
      <c r="Y649" s="69">
        <v>27.3</v>
      </c>
      <c r="Z649" s="69">
        <v>203.18</v>
      </c>
      <c r="AA649" s="78"/>
      <c r="AB649" s="79">
        <f t="shared" si="308"/>
        <v>0</v>
      </c>
    </row>
    <row r="650" spans="1:28" s="33" customFormat="1" x14ac:dyDescent="0.25">
      <c r="A650" s="71" t="s">
        <v>9416</v>
      </c>
      <c r="B650" s="72" t="s">
        <v>14376</v>
      </c>
      <c r="C650" s="73" t="s">
        <v>8740</v>
      </c>
      <c r="D650" s="74">
        <v>0</v>
      </c>
      <c r="E650" s="69">
        <v>27.299999999999997</v>
      </c>
      <c r="F650" s="75">
        <f t="shared" si="330"/>
        <v>0</v>
      </c>
      <c r="G650" s="76"/>
      <c r="H650" s="69">
        <f t="shared" si="331"/>
        <v>0</v>
      </c>
      <c r="I650" s="69">
        <f t="shared" si="331"/>
        <v>27.3</v>
      </c>
      <c r="J650" s="69">
        <f t="shared" si="332"/>
        <v>27.3</v>
      </c>
      <c r="K650" s="69">
        <v>0</v>
      </c>
      <c r="L650" s="75">
        <f t="shared" si="333"/>
        <v>27.3</v>
      </c>
      <c r="N650" s="69">
        <v>0</v>
      </c>
      <c r="O650" s="69">
        <v>27.299999999999997</v>
      </c>
      <c r="P650" s="69">
        <f t="shared" si="334"/>
        <v>27.299999999999997</v>
      </c>
      <c r="Q650" s="63"/>
      <c r="R650" s="69">
        <f t="shared" si="335"/>
        <v>0</v>
      </c>
      <c r="S650" s="69">
        <f t="shared" si="335"/>
        <v>27.3</v>
      </c>
      <c r="T650" s="69">
        <f t="shared" si="336"/>
        <v>27.3</v>
      </c>
      <c r="U650" s="69">
        <f t="shared" si="337"/>
        <v>0</v>
      </c>
      <c r="V650" s="77">
        <f t="shared" si="338"/>
        <v>27.3</v>
      </c>
      <c r="X650" s="69">
        <v>0</v>
      </c>
      <c r="Y650" s="69">
        <v>27.3</v>
      </c>
      <c r="Z650" s="69">
        <v>27.3</v>
      </c>
      <c r="AA650" s="78"/>
      <c r="AB650" s="79">
        <f t="shared" ref="AB650:AB713" si="339">P650-Z650</f>
        <v>0</v>
      </c>
    </row>
    <row r="651" spans="1:28" s="33" customFormat="1" x14ac:dyDescent="0.25">
      <c r="A651" s="71" t="s">
        <v>9417</v>
      </c>
      <c r="B651" s="72" t="s">
        <v>14377</v>
      </c>
      <c r="C651" s="73" t="s">
        <v>8740</v>
      </c>
      <c r="D651" s="74">
        <v>0</v>
      </c>
      <c r="E651" s="69">
        <v>124.33</v>
      </c>
      <c r="F651" s="75">
        <f t="shared" si="330"/>
        <v>0</v>
      </c>
      <c r="G651" s="76"/>
      <c r="H651" s="69">
        <f t="shared" si="331"/>
        <v>110.68</v>
      </c>
      <c r="I651" s="69">
        <f t="shared" si="331"/>
        <v>13.65</v>
      </c>
      <c r="J651" s="69">
        <f t="shared" si="332"/>
        <v>124.33000000000001</v>
      </c>
      <c r="K651" s="69">
        <v>0</v>
      </c>
      <c r="L651" s="75">
        <f t="shared" si="333"/>
        <v>124.33000000000001</v>
      </c>
      <c r="N651" s="69">
        <v>110.68</v>
      </c>
      <c r="O651" s="69">
        <v>13.649999999999999</v>
      </c>
      <c r="P651" s="69">
        <f t="shared" si="334"/>
        <v>124.33000000000001</v>
      </c>
      <c r="Q651" s="63"/>
      <c r="R651" s="69">
        <f t="shared" si="335"/>
        <v>110.68</v>
      </c>
      <c r="S651" s="69">
        <f t="shared" si="335"/>
        <v>13.65</v>
      </c>
      <c r="T651" s="69">
        <f t="shared" si="336"/>
        <v>124.33000000000001</v>
      </c>
      <c r="U651" s="69">
        <f t="shared" si="337"/>
        <v>0</v>
      </c>
      <c r="V651" s="77">
        <f t="shared" si="338"/>
        <v>124.33000000000001</v>
      </c>
      <c r="X651" s="69">
        <v>110.68</v>
      </c>
      <c r="Y651" s="69">
        <v>13.65</v>
      </c>
      <c r="Z651" s="69">
        <v>124.33</v>
      </c>
      <c r="AA651" s="78"/>
      <c r="AB651" s="79">
        <f t="shared" si="339"/>
        <v>0</v>
      </c>
    </row>
    <row r="652" spans="1:28" s="33" customFormat="1" x14ac:dyDescent="0.25">
      <c r="A652" s="71" t="s">
        <v>9418</v>
      </c>
      <c r="B652" s="72" t="s">
        <v>14378</v>
      </c>
      <c r="C652" s="73" t="s">
        <v>8740</v>
      </c>
      <c r="D652" s="74">
        <v>0</v>
      </c>
      <c r="E652" s="69">
        <v>134.55999999999997</v>
      </c>
      <c r="F652" s="75">
        <f t="shared" si="330"/>
        <v>0</v>
      </c>
      <c r="G652" s="76"/>
      <c r="H652" s="69">
        <f t="shared" si="331"/>
        <v>93.61</v>
      </c>
      <c r="I652" s="69">
        <f t="shared" si="331"/>
        <v>40.950000000000003</v>
      </c>
      <c r="J652" s="69">
        <f t="shared" si="332"/>
        <v>134.56</v>
      </c>
      <c r="K652" s="69">
        <v>0</v>
      </c>
      <c r="L652" s="75">
        <f t="shared" si="333"/>
        <v>134.56</v>
      </c>
      <c r="N652" s="69">
        <v>93.61</v>
      </c>
      <c r="O652" s="69">
        <v>40.950000000000003</v>
      </c>
      <c r="P652" s="69">
        <f t="shared" si="334"/>
        <v>134.56</v>
      </c>
      <c r="Q652" s="63"/>
      <c r="R652" s="69">
        <f t="shared" si="335"/>
        <v>93.61</v>
      </c>
      <c r="S652" s="69">
        <f t="shared" si="335"/>
        <v>40.950000000000003</v>
      </c>
      <c r="T652" s="69">
        <f t="shared" si="336"/>
        <v>134.56</v>
      </c>
      <c r="U652" s="69">
        <f t="shared" si="337"/>
        <v>0</v>
      </c>
      <c r="V652" s="77">
        <f t="shared" si="338"/>
        <v>134.56</v>
      </c>
      <c r="X652" s="69">
        <v>93.61</v>
      </c>
      <c r="Y652" s="69">
        <v>40.950000000000003</v>
      </c>
      <c r="Z652" s="69">
        <v>134.56</v>
      </c>
      <c r="AA652" s="78"/>
      <c r="AB652" s="79">
        <f t="shared" si="339"/>
        <v>0</v>
      </c>
    </row>
    <row r="653" spans="1:28" x14ac:dyDescent="0.25">
      <c r="A653" s="71" t="s">
        <v>9419</v>
      </c>
      <c r="B653" s="72" t="s">
        <v>14379</v>
      </c>
      <c r="C653" s="73" t="s">
        <v>8740</v>
      </c>
      <c r="D653" s="74">
        <v>0</v>
      </c>
      <c r="E653" s="69">
        <v>175.43</v>
      </c>
      <c r="F653" s="75">
        <f t="shared" si="330"/>
        <v>0</v>
      </c>
      <c r="G653" s="76"/>
      <c r="H653" s="69">
        <f t="shared" si="331"/>
        <v>111.06</v>
      </c>
      <c r="I653" s="69">
        <f t="shared" si="331"/>
        <v>64.37</v>
      </c>
      <c r="J653" s="69">
        <f t="shared" si="332"/>
        <v>175.43</v>
      </c>
      <c r="K653" s="69">
        <v>0</v>
      </c>
      <c r="L653" s="75">
        <f t="shared" si="333"/>
        <v>175.43</v>
      </c>
      <c r="N653" s="69">
        <v>111.06</v>
      </c>
      <c r="O653" s="69">
        <v>64.37</v>
      </c>
      <c r="P653" s="69">
        <f t="shared" si="334"/>
        <v>175.43</v>
      </c>
      <c r="Q653" s="63"/>
      <c r="R653" s="69">
        <f t="shared" si="335"/>
        <v>111.06</v>
      </c>
      <c r="S653" s="69">
        <f t="shared" si="335"/>
        <v>64.38</v>
      </c>
      <c r="T653" s="69">
        <f t="shared" si="336"/>
        <v>175.44</v>
      </c>
      <c r="U653" s="69">
        <f t="shared" si="337"/>
        <v>0</v>
      </c>
      <c r="V653" s="77">
        <f t="shared" si="338"/>
        <v>175.44</v>
      </c>
      <c r="X653" s="69">
        <v>111.06</v>
      </c>
      <c r="Y653" s="69">
        <v>64.38</v>
      </c>
      <c r="Z653" s="69">
        <v>175.44</v>
      </c>
      <c r="AA653" s="78"/>
      <c r="AB653" s="79">
        <f t="shared" si="339"/>
        <v>-9.9999999999909051E-3</v>
      </c>
    </row>
    <row r="654" spans="1:28" x14ac:dyDescent="0.25">
      <c r="A654" s="71" t="s">
        <v>9420</v>
      </c>
      <c r="B654" s="72" t="s">
        <v>14380</v>
      </c>
      <c r="C654" s="73" t="s">
        <v>8740</v>
      </c>
      <c r="D654" s="74">
        <v>0</v>
      </c>
      <c r="E654" s="69">
        <v>121.85</v>
      </c>
      <c r="F654" s="75">
        <f t="shared" si="330"/>
        <v>0</v>
      </c>
      <c r="G654" s="76"/>
      <c r="H654" s="69">
        <f t="shared" si="331"/>
        <v>121.71</v>
      </c>
      <c r="I654" s="69">
        <f t="shared" si="331"/>
        <v>0.14000000000000001</v>
      </c>
      <c r="J654" s="69">
        <f t="shared" si="332"/>
        <v>121.85</v>
      </c>
      <c r="K654" s="69">
        <v>0</v>
      </c>
      <c r="L654" s="75">
        <f t="shared" si="333"/>
        <v>121.85</v>
      </c>
      <c r="N654" s="69">
        <v>121.71</v>
      </c>
      <c r="O654" s="69">
        <v>0.14000000000000001</v>
      </c>
      <c r="P654" s="69">
        <f t="shared" si="334"/>
        <v>121.85</v>
      </c>
      <c r="Q654" s="63"/>
      <c r="R654" s="69">
        <f t="shared" si="335"/>
        <v>121.71</v>
      </c>
      <c r="S654" s="69">
        <f t="shared" si="335"/>
        <v>0.14000000000000001</v>
      </c>
      <c r="T654" s="69">
        <f t="shared" si="336"/>
        <v>121.85</v>
      </c>
      <c r="U654" s="69">
        <f t="shared" si="337"/>
        <v>0</v>
      </c>
      <c r="V654" s="77">
        <f t="shared" si="338"/>
        <v>121.85</v>
      </c>
      <c r="X654" s="69">
        <v>121.71</v>
      </c>
      <c r="Y654" s="69">
        <v>0.14000000000000001</v>
      </c>
      <c r="Z654" s="69">
        <v>121.85</v>
      </c>
      <c r="AA654" s="78"/>
      <c r="AB654" s="79">
        <f t="shared" si="339"/>
        <v>0</v>
      </c>
    </row>
    <row r="655" spans="1:28" x14ac:dyDescent="0.25">
      <c r="A655" s="71" t="s">
        <v>9421</v>
      </c>
      <c r="B655" s="72" t="s">
        <v>14381</v>
      </c>
      <c r="C655" s="73" t="s">
        <v>8740</v>
      </c>
      <c r="D655" s="74">
        <v>0</v>
      </c>
      <c r="E655" s="69">
        <v>242.84</v>
      </c>
      <c r="F655" s="75">
        <f t="shared" si="330"/>
        <v>0</v>
      </c>
      <c r="G655" s="28"/>
      <c r="H655" s="69">
        <f t="shared" si="331"/>
        <v>231.93</v>
      </c>
      <c r="I655" s="69">
        <f t="shared" si="331"/>
        <v>10.91</v>
      </c>
      <c r="J655" s="69">
        <f t="shared" si="332"/>
        <v>242.84</v>
      </c>
      <c r="K655" s="69">
        <v>0</v>
      </c>
      <c r="L655" s="75">
        <f t="shared" si="333"/>
        <v>242.84</v>
      </c>
      <c r="N655" s="69">
        <v>231.93</v>
      </c>
      <c r="O655" s="69">
        <v>10.91</v>
      </c>
      <c r="P655" s="69">
        <f t="shared" si="334"/>
        <v>242.84</v>
      </c>
      <c r="Q655" s="63"/>
      <c r="R655" s="69">
        <f t="shared" si="335"/>
        <v>231.93</v>
      </c>
      <c r="S655" s="69">
        <f t="shared" si="335"/>
        <v>10.92</v>
      </c>
      <c r="T655" s="69">
        <f t="shared" si="336"/>
        <v>242.85</v>
      </c>
      <c r="U655" s="69">
        <f t="shared" si="337"/>
        <v>0</v>
      </c>
      <c r="V655" s="77">
        <f t="shared" si="338"/>
        <v>242.85</v>
      </c>
      <c r="X655" s="69">
        <v>231.93</v>
      </c>
      <c r="Y655" s="69">
        <v>10.92</v>
      </c>
      <c r="Z655" s="69">
        <v>242.85</v>
      </c>
      <c r="AA655" s="78"/>
      <c r="AB655" s="79">
        <f t="shared" si="339"/>
        <v>-9.9999999999909051E-3</v>
      </c>
    </row>
    <row r="656" spans="1:28" s="82" customFormat="1" x14ac:dyDescent="0.25">
      <c r="A656" s="93" t="s">
        <v>12870</v>
      </c>
      <c r="B656" s="94" t="s">
        <v>14382</v>
      </c>
      <c r="C656" s="95" t="s">
        <v>8740</v>
      </c>
      <c r="D656" s="96">
        <v>0</v>
      </c>
      <c r="E656" s="97">
        <v>408.47</v>
      </c>
      <c r="F656" s="98">
        <f t="shared" si="330"/>
        <v>0</v>
      </c>
      <c r="G656" s="92"/>
      <c r="H656" s="97">
        <f t="shared" si="331"/>
        <v>397.56</v>
      </c>
      <c r="I656" s="97">
        <f t="shared" si="331"/>
        <v>10.91</v>
      </c>
      <c r="J656" s="97">
        <f t="shared" si="332"/>
        <v>408.47</v>
      </c>
      <c r="K656" s="97">
        <v>0</v>
      </c>
      <c r="L656" s="98">
        <f t="shared" si="333"/>
        <v>408.47</v>
      </c>
      <c r="N656" s="97">
        <v>397.56</v>
      </c>
      <c r="O656" s="97">
        <v>10.91</v>
      </c>
      <c r="P656" s="97">
        <f t="shared" si="334"/>
        <v>408.47</v>
      </c>
      <c r="Q656" s="99"/>
      <c r="R656" s="97">
        <f t="shared" si="335"/>
        <v>397.56</v>
      </c>
      <c r="S656" s="97">
        <f t="shared" si="335"/>
        <v>10.92</v>
      </c>
      <c r="T656" s="97">
        <f t="shared" si="336"/>
        <v>408.48</v>
      </c>
      <c r="U656" s="97">
        <f t="shared" si="337"/>
        <v>0</v>
      </c>
      <c r="V656" s="100">
        <f t="shared" si="338"/>
        <v>408.48</v>
      </c>
      <c r="X656" s="97">
        <v>397.56</v>
      </c>
      <c r="Y656" s="97">
        <v>10.92</v>
      </c>
      <c r="Z656" s="97">
        <v>408.48</v>
      </c>
      <c r="AA656" s="101"/>
      <c r="AB656" s="79">
        <f t="shared" si="339"/>
        <v>-9.9999999999909051E-3</v>
      </c>
    </row>
    <row r="657" spans="1:28" x14ac:dyDescent="0.25">
      <c r="A657" s="65" t="s">
        <v>9422</v>
      </c>
      <c r="B657" s="66" t="s">
        <v>14383</v>
      </c>
      <c r="C657" s="67"/>
      <c r="D657" s="68"/>
      <c r="E657" s="69"/>
      <c r="F657" s="70"/>
      <c r="H657" s="69"/>
      <c r="I657" s="69"/>
      <c r="J657" s="69"/>
      <c r="K657" s="69"/>
      <c r="L657" s="75"/>
      <c r="N657" s="69"/>
      <c r="O657" s="69"/>
      <c r="P657" s="69"/>
      <c r="Q657" s="63"/>
      <c r="R657" s="69"/>
      <c r="S657" s="69"/>
      <c r="T657" s="69"/>
      <c r="U657" s="69"/>
      <c r="V657" s="77"/>
      <c r="X657" s="69"/>
      <c r="Y657" s="69"/>
      <c r="Z657" s="69"/>
      <c r="AA657" s="78"/>
      <c r="AB657" s="79">
        <f t="shared" si="339"/>
        <v>0</v>
      </c>
    </row>
    <row r="658" spans="1:28" ht="22.5" x14ac:dyDescent="0.25">
      <c r="A658" s="71" t="s">
        <v>9423</v>
      </c>
      <c r="B658" s="72" t="s">
        <v>14384</v>
      </c>
      <c r="C658" s="73" t="s">
        <v>8780</v>
      </c>
      <c r="D658" s="74">
        <v>0</v>
      </c>
      <c r="E658" s="69">
        <v>4.57</v>
      </c>
      <c r="F658" s="75">
        <f>ROUND(D658*E658,2)</f>
        <v>0</v>
      </c>
      <c r="G658" s="76"/>
      <c r="H658" s="69">
        <f t="shared" ref="H658:I662" si="340">ROUND(N658+(N658*$H$2/100),2)</f>
        <v>1.1599999999999999</v>
      </c>
      <c r="I658" s="69">
        <f t="shared" si="340"/>
        <v>3.41</v>
      </c>
      <c r="J658" s="69">
        <f>H658+I658</f>
        <v>4.57</v>
      </c>
      <c r="K658" s="69">
        <v>0</v>
      </c>
      <c r="L658" s="75">
        <f>SUM(J658:K658)</f>
        <v>4.57</v>
      </c>
      <c r="N658" s="69">
        <v>1.1599999999999999</v>
      </c>
      <c r="O658" s="69">
        <v>3.41</v>
      </c>
      <c r="P658" s="69">
        <f>SUM(N658:O658)</f>
        <v>4.57</v>
      </c>
      <c r="Q658" s="63"/>
      <c r="R658" s="69">
        <f t="shared" ref="R658:S662" si="341">X658</f>
        <v>1.1599999999999999</v>
      </c>
      <c r="S658" s="69">
        <f t="shared" si="341"/>
        <v>3.41</v>
      </c>
      <c r="T658" s="69">
        <f>R658+S658</f>
        <v>4.57</v>
      </c>
      <c r="U658" s="69">
        <f>ROUND(Z658*$H$2,2)/100</f>
        <v>0</v>
      </c>
      <c r="V658" s="77">
        <f>SUM(T658:U658)</f>
        <v>4.57</v>
      </c>
      <c r="X658" s="69">
        <v>1.1599999999999999</v>
      </c>
      <c r="Y658" s="69">
        <v>3.41</v>
      </c>
      <c r="Z658" s="69">
        <v>4.57</v>
      </c>
      <c r="AA658" s="78"/>
      <c r="AB658" s="79">
        <f t="shared" si="339"/>
        <v>0</v>
      </c>
    </row>
    <row r="659" spans="1:28" x14ac:dyDescent="0.25">
      <c r="A659" s="71" t="s">
        <v>9424</v>
      </c>
      <c r="B659" s="72" t="s">
        <v>14385</v>
      </c>
      <c r="C659" s="73" t="s">
        <v>8808</v>
      </c>
      <c r="D659" s="74">
        <v>0</v>
      </c>
      <c r="E659" s="69">
        <v>13.22</v>
      </c>
      <c r="F659" s="75">
        <f>ROUND(D659*E659,2)</f>
        <v>0</v>
      </c>
      <c r="G659" s="76"/>
      <c r="H659" s="69">
        <f t="shared" si="340"/>
        <v>13.22</v>
      </c>
      <c r="I659" s="69">
        <f t="shared" si="340"/>
        <v>0</v>
      </c>
      <c r="J659" s="69">
        <f>H659+I659</f>
        <v>13.22</v>
      </c>
      <c r="K659" s="69">
        <v>0</v>
      </c>
      <c r="L659" s="75">
        <f>SUM(J659:K659)</f>
        <v>13.22</v>
      </c>
      <c r="N659" s="69">
        <v>13.22</v>
      </c>
      <c r="O659" s="69">
        <v>0</v>
      </c>
      <c r="P659" s="69">
        <f>SUM(N659:O659)</f>
        <v>13.22</v>
      </c>
      <c r="Q659" s="63"/>
      <c r="R659" s="69">
        <f t="shared" si="341"/>
        <v>13.22</v>
      </c>
      <c r="S659" s="69">
        <f t="shared" si="341"/>
        <v>0</v>
      </c>
      <c r="T659" s="69">
        <f>R659+S659</f>
        <v>13.22</v>
      </c>
      <c r="U659" s="69">
        <f>ROUND(Z659*$H$2,2)/100</f>
        <v>0</v>
      </c>
      <c r="V659" s="77">
        <f>SUM(T659:U659)</f>
        <v>13.22</v>
      </c>
      <c r="X659" s="69">
        <v>13.22</v>
      </c>
      <c r="Y659" s="69">
        <v>0</v>
      </c>
      <c r="Z659" s="69">
        <v>13.22</v>
      </c>
      <c r="AA659" s="78"/>
      <c r="AB659" s="79">
        <f t="shared" si="339"/>
        <v>0</v>
      </c>
    </row>
    <row r="660" spans="1:28" ht="22.5" x14ac:dyDescent="0.25">
      <c r="A660" s="71" t="s">
        <v>9425</v>
      </c>
      <c r="B660" s="72" t="s">
        <v>14386</v>
      </c>
      <c r="C660" s="73" t="s">
        <v>8780</v>
      </c>
      <c r="D660" s="74">
        <v>0</v>
      </c>
      <c r="E660" s="69">
        <v>5.9</v>
      </c>
      <c r="F660" s="75">
        <f>ROUND(D660*E660,2)</f>
        <v>0</v>
      </c>
      <c r="G660" s="76"/>
      <c r="H660" s="69">
        <f t="shared" si="340"/>
        <v>2.4900000000000002</v>
      </c>
      <c r="I660" s="69">
        <f t="shared" si="340"/>
        <v>3.41</v>
      </c>
      <c r="J660" s="69">
        <f>H660+I660</f>
        <v>5.9</v>
      </c>
      <c r="K660" s="69">
        <v>0</v>
      </c>
      <c r="L660" s="75">
        <f>SUM(J660:K660)</f>
        <v>5.9</v>
      </c>
      <c r="N660" s="69">
        <v>2.4900000000000002</v>
      </c>
      <c r="O660" s="69">
        <v>3.41</v>
      </c>
      <c r="P660" s="69">
        <f>SUM(N660:O660)</f>
        <v>5.9</v>
      </c>
      <c r="Q660" s="63"/>
      <c r="R660" s="69">
        <f t="shared" si="341"/>
        <v>2.4900000000000002</v>
      </c>
      <c r="S660" s="69">
        <f t="shared" si="341"/>
        <v>3.41</v>
      </c>
      <c r="T660" s="69">
        <f>R660+S660</f>
        <v>5.9</v>
      </c>
      <c r="U660" s="69">
        <f>ROUND(Z660*$H$2,2)/100</f>
        <v>0</v>
      </c>
      <c r="V660" s="77">
        <f>SUM(T660:U660)</f>
        <v>5.9</v>
      </c>
      <c r="X660" s="69">
        <v>2.4900000000000002</v>
      </c>
      <c r="Y660" s="69">
        <v>3.41</v>
      </c>
      <c r="Z660" s="69">
        <v>5.9</v>
      </c>
      <c r="AA660" s="78"/>
      <c r="AB660" s="79">
        <f t="shared" si="339"/>
        <v>0</v>
      </c>
    </row>
    <row r="661" spans="1:28" ht="22.5" x14ac:dyDescent="0.25">
      <c r="A661" s="71" t="s">
        <v>9426</v>
      </c>
      <c r="B661" s="72" t="s">
        <v>14387</v>
      </c>
      <c r="C661" s="73" t="s">
        <v>8740</v>
      </c>
      <c r="D661" s="74">
        <v>0</v>
      </c>
      <c r="E661" s="69">
        <v>6634.85</v>
      </c>
      <c r="F661" s="75">
        <f>ROUND(D661*E661,2)</f>
        <v>0</v>
      </c>
      <c r="G661" s="76"/>
      <c r="H661" s="69">
        <f t="shared" si="340"/>
        <v>5449.77</v>
      </c>
      <c r="I661" s="69">
        <f t="shared" si="340"/>
        <v>1185.08</v>
      </c>
      <c r="J661" s="69">
        <f>H661+I661</f>
        <v>6634.85</v>
      </c>
      <c r="K661" s="69">
        <v>0</v>
      </c>
      <c r="L661" s="75">
        <f>SUM(J661:K661)</f>
        <v>6634.85</v>
      </c>
      <c r="N661" s="69">
        <v>5449.77</v>
      </c>
      <c r="O661" s="69">
        <v>1185.08</v>
      </c>
      <c r="P661" s="69">
        <f>SUM(N661:O661)</f>
        <v>6634.85</v>
      </c>
      <c r="Q661" s="63"/>
      <c r="R661" s="69">
        <f t="shared" si="341"/>
        <v>5449.68</v>
      </c>
      <c r="S661" s="69">
        <f t="shared" si="341"/>
        <v>1184.9000000000001</v>
      </c>
      <c r="T661" s="69">
        <f>R661+S661</f>
        <v>6634.58</v>
      </c>
      <c r="U661" s="69">
        <f>ROUND(Z661*$H$2,2)/100</f>
        <v>0</v>
      </c>
      <c r="V661" s="77">
        <f>SUM(T661:U661)</f>
        <v>6634.58</v>
      </c>
      <c r="X661" s="69">
        <v>5449.68</v>
      </c>
      <c r="Y661" s="69">
        <v>1184.9000000000001</v>
      </c>
      <c r="Z661" s="69">
        <v>6634.58</v>
      </c>
      <c r="AA661" s="78"/>
      <c r="AB661" s="79">
        <f t="shared" si="339"/>
        <v>0.27000000000043656</v>
      </c>
    </row>
    <row r="662" spans="1:28" x14ac:dyDescent="0.25">
      <c r="A662" s="71" t="s">
        <v>9427</v>
      </c>
      <c r="B662" s="72" t="s">
        <v>9429</v>
      </c>
      <c r="C662" s="73" t="s">
        <v>8808</v>
      </c>
      <c r="D662" s="74">
        <v>0</v>
      </c>
      <c r="E662" s="69">
        <v>180.95999999999998</v>
      </c>
      <c r="F662" s="75">
        <f>ROUND(D662*E662,2)</f>
        <v>0</v>
      </c>
      <c r="G662" s="76"/>
      <c r="H662" s="69">
        <f t="shared" si="340"/>
        <v>90.2</v>
      </c>
      <c r="I662" s="69">
        <f t="shared" si="340"/>
        <v>90.76</v>
      </c>
      <c r="J662" s="69">
        <f>H662+I662</f>
        <v>180.96</v>
      </c>
      <c r="K662" s="69">
        <v>0</v>
      </c>
      <c r="L662" s="75">
        <f>SUM(J662:K662)</f>
        <v>180.96</v>
      </c>
      <c r="N662" s="69">
        <v>90.2</v>
      </c>
      <c r="O662" s="69">
        <v>90.759999999999991</v>
      </c>
      <c r="P662" s="69">
        <f>SUM(N662:O662)</f>
        <v>180.95999999999998</v>
      </c>
      <c r="Q662" s="63"/>
      <c r="R662" s="69">
        <f t="shared" si="341"/>
        <v>90.2</v>
      </c>
      <c r="S662" s="69">
        <f t="shared" si="341"/>
        <v>90.75</v>
      </c>
      <c r="T662" s="69">
        <f>R662+S662</f>
        <v>180.95</v>
      </c>
      <c r="U662" s="69">
        <f>ROUND(Z662*$H$2,2)/100</f>
        <v>0</v>
      </c>
      <c r="V662" s="77">
        <f>SUM(T662:U662)</f>
        <v>180.95</v>
      </c>
      <c r="X662" s="69">
        <v>90.2</v>
      </c>
      <c r="Y662" s="69">
        <v>90.75</v>
      </c>
      <c r="Z662" s="69">
        <v>180.95</v>
      </c>
      <c r="AA662" s="78"/>
      <c r="AB662" s="79">
        <f t="shared" si="339"/>
        <v>9.9999999999909051E-3</v>
      </c>
    </row>
    <row r="663" spans="1:28" x14ac:dyDescent="0.25">
      <c r="A663" s="65" t="s">
        <v>9428</v>
      </c>
      <c r="B663" s="66" t="s">
        <v>14388</v>
      </c>
      <c r="C663" s="67"/>
      <c r="D663" s="68"/>
      <c r="E663" s="69"/>
      <c r="F663" s="70"/>
      <c r="H663" s="69"/>
      <c r="I663" s="69"/>
      <c r="J663" s="69"/>
      <c r="K663" s="69"/>
      <c r="L663" s="75"/>
      <c r="N663" s="69"/>
      <c r="O663" s="69"/>
      <c r="P663" s="69"/>
      <c r="Q663" s="63"/>
      <c r="R663" s="69"/>
      <c r="S663" s="69"/>
      <c r="T663" s="69"/>
      <c r="U663" s="69"/>
      <c r="V663" s="77"/>
      <c r="X663" s="69"/>
      <c r="Y663" s="69"/>
      <c r="Z663" s="69"/>
      <c r="AA663" s="78"/>
      <c r="AB663" s="79">
        <f t="shared" si="339"/>
        <v>0</v>
      </c>
    </row>
    <row r="664" spans="1:28" x14ac:dyDescent="0.25">
      <c r="A664" s="65" t="s">
        <v>9430</v>
      </c>
      <c r="B664" s="66" t="s">
        <v>14389</v>
      </c>
      <c r="C664" s="67"/>
      <c r="D664" s="68"/>
      <c r="E664" s="69"/>
      <c r="F664" s="70"/>
      <c r="H664" s="69"/>
      <c r="I664" s="69"/>
      <c r="J664" s="69"/>
      <c r="K664" s="69"/>
      <c r="L664" s="75"/>
      <c r="N664" s="69"/>
      <c r="O664" s="69"/>
      <c r="P664" s="69"/>
      <c r="Q664" s="63"/>
      <c r="R664" s="69"/>
      <c r="S664" s="69"/>
      <c r="T664" s="69"/>
      <c r="U664" s="69"/>
      <c r="V664" s="77"/>
      <c r="X664" s="69"/>
      <c r="Y664" s="69"/>
      <c r="Z664" s="69"/>
      <c r="AA664" s="78"/>
      <c r="AB664" s="79">
        <f t="shared" si="339"/>
        <v>0</v>
      </c>
    </row>
    <row r="665" spans="1:28" x14ac:dyDescent="0.25">
      <c r="A665" s="71" t="s">
        <v>9431</v>
      </c>
      <c r="B665" s="72" t="s">
        <v>14390</v>
      </c>
      <c r="C665" s="73" t="s">
        <v>8808</v>
      </c>
      <c r="D665" s="74">
        <v>0</v>
      </c>
      <c r="E665" s="69">
        <v>44.52000000000001</v>
      </c>
      <c r="F665" s="75">
        <f>ROUND(D665*E665,2)</f>
        <v>0</v>
      </c>
      <c r="G665" s="76"/>
      <c r="H665" s="69">
        <f t="shared" ref="H665:I667" si="342">ROUND(N665+(N665*$H$2/100),2)</f>
        <v>12.66</v>
      </c>
      <c r="I665" s="69">
        <f t="shared" si="342"/>
        <v>31.86</v>
      </c>
      <c r="J665" s="69">
        <f>H665+I665</f>
        <v>44.519999999999996</v>
      </c>
      <c r="K665" s="69">
        <v>0</v>
      </c>
      <c r="L665" s="75">
        <f>SUM(J665:K665)</f>
        <v>44.519999999999996</v>
      </c>
      <c r="N665" s="69">
        <v>12.66</v>
      </c>
      <c r="O665" s="69">
        <v>31.860000000000003</v>
      </c>
      <c r="P665" s="69">
        <f>SUM(N665:O665)</f>
        <v>44.52</v>
      </c>
      <c r="Q665" s="63"/>
      <c r="R665" s="69">
        <f t="shared" ref="R665:S667" si="343">X665</f>
        <v>12.66</v>
      </c>
      <c r="S665" s="69">
        <f t="shared" si="343"/>
        <v>31.86</v>
      </c>
      <c r="T665" s="69">
        <f>R665+S665</f>
        <v>44.519999999999996</v>
      </c>
      <c r="U665" s="69">
        <f>ROUND(Z665*$H$2,2)/100</f>
        <v>0</v>
      </c>
      <c r="V665" s="77">
        <f>SUM(T665:U665)</f>
        <v>44.519999999999996</v>
      </c>
      <c r="X665" s="69">
        <v>12.66</v>
      </c>
      <c r="Y665" s="69">
        <v>31.86</v>
      </c>
      <c r="Z665" s="69">
        <v>44.52</v>
      </c>
      <c r="AA665" s="78"/>
      <c r="AB665" s="79">
        <f t="shared" si="339"/>
        <v>0</v>
      </c>
    </row>
    <row r="666" spans="1:28" x14ac:dyDescent="0.25">
      <c r="A666" s="71" t="s">
        <v>9432</v>
      </c>
      <c r="B666" s="72" t="s">
        <v>14391</v>
      </c>
      <c r="C666" s="73" t="s">
        <v>8808</v>
      </c>
      <c r="D666" s="74">
        <v>0</v>
      </c>
      <c r="E666" s="69">
        <v>51.71</v>
      </c>
      <c r="F666" s="75">
        <f>ROUND(D666*E666,2)</f>
        <v>0</v>
      </c>
      <c r="G666" s="76"/>
      <c r="H666" s="69">
        <f t="shared" si="342"/>
        <v>17.61</v>
      </c>
      <c r="I666" s="69">
        <f t="shared" si="342"/>
        <v>34.1</v>
      </c>
      <c r="J666" s="69">
        <f>H666+I666</f>
        <v>51.71</v>
      </c>
      <c r="K666" s="69">
        <v>0</v>
      </c>
      <c r="L666" s="75">
        <f>SUM(J666:K666)</f>
        <v>51.71</v>
      </c>
      <c r="N666" s="69">
        <v>17.61</v>
      </c>
      <c r="O666" s="69">
        <v>34.099999999999994</v>
      </c>
      <c r="P666" s="69">
        <f>SUM(N666:O666)</f>
        <v>51.709999999999994</v>
      </c>
      <c r="Q666" s="63"/>
      <c r="R666" s="69">
        <f t="shared" si="343"/>
        <v>17.61</v>
      </c>
      <c r="S666" s="69">
        <f t="shared" si="343"/>
        <v>34.11</v>
      </c>
      <c r="T666" s="69">
        <f>R666+S666</f>
        <v>51.72</v>
      </c>
      <c r="U666" s="69">
        <f>ROUND(Z666*$H$2,2)/100</f>
        <v>0</v>
      </c>
      <c r="V666" s="77">
        <f>SUM(T666:U666)</f>
        <v>51.72</v>
      </c>
      <c r="X666" s="69">
        <v>17.61</v>
      </c>
      <c r="Y666" s="69">
        <v>34.11</v>
      </c>
      <c r="Z666" s="69">
        <v>51.72</v>
      </c>
      <c r="AA666" s="78"/>
      <c r="AB666" s="79">
        <f t="shared" si="339"/>
        <v>-1.0000000000005116E-2</v>
      </c>
    </row>
    <row r="667" spans="1:28" x14ac:dyDescent="0.25">
      <c r="A667" s="71" t="s">
        <v>9433</v>
      </c>
      <c r="B667" s="72" t="s">
        <v>14392</v>
      </c>
      <c r="C667" s="73" t="s">
        <v>8808</v>
      </c>
      <c r="D667" s="74">
        <v>0</v>
      </c>
      <c r="E667" s="69">
        <v>62.059999999999995</v>
      </c>
      <c r="F667" s="75">
        <f>ROUND(D667*E667,2)</f>
        <v>0</v>
      </c>
      <c r="G667" s="76"/>
      <c r="H667" s="69">
        <f t="shared" si="342"/>
        <v>24.86</v>
      </c>
      <c r="I667" s="69">
        <f t="shared" si="342"/>
        <v>37.200000000000003</v>
      </c>
      <c r="J667" s="69">
        <f>H667+I667</f>
        <v>62.06</v>
      </c>
      <c r="K667" s="69">
        <v>0</v>
      </c>
      <c r="L667" s="75">
        <f>SUM(J667:K667)</f>
        <v>62.06</v>
      </c>
      <c r="N667" s="69">
        <v>24.86</v>
      </c>
      <c r="O667" s="69">
        <v>37.200000000000003</v>
      </c>
      <c r="P667" s="69">
        <f>SUM(N667:O667)</f>
        <v>62.06</v>
      </c>
      <c r="Q667" s="63"/>
      <c r="R667" s="69">
        <f t="shared" si="343"/>
        <v>24.86</v>
      </c>
      <c r="S667" s="69">
        <f t="shared" si="343"/>
        <v>37.19</v>
      </c>
      <c r="T667" s="69">
        <f>R667+S667</f>
        <v>62.05</v>
      </c>
      <c r="U667" s="69">
        <f>ROUND(Z667*$H$2,2)/100</f>
        <v>0</v>
      </c>
      <c r="V667" s="77">
        <f>SUM(T667:U667)</f>
        <v>62.05</v>
      </c>
      <c r="X667" s="69">
        <v>24.86</v>
      </c>
      <c r="Y667" s="69">
        <v>37.19</v>
      </c>
      <c r="Z667" s="69">
        <v>62.05</v>
      </c>
      <c r="AA667" s="78"/>
      <c r="AB667" s="79">
        <f t="shared" si="339"/>
        <v>1.0000000000005116E-2</v>
      </c>
    </row>
    <row r="668" spans="1:28" ht="22.5" x14ac:dyDescent="0.25">
      <c r="A668" s="65" t="s">
        <v>9434</v>
      </c>
      <c r="B668" s="66" t="s">
        <v>14393</v>
      </c>
      <c r="C668" s="67"/>
      <c r="D668" s="68"/>
      <c r="E668" s="69"/>
      <c r="F668" s="70"/>
      <c r="H668" s="69"/>
      <c r="I668" s="69"/>
      <c r="J668" s="69"/>
      <c r="K668" s="69"/>
      <c r="L668" s="75"/>
      <c r="N668" s="69"/>
      <c r="O668" s="69"/>
      <c r="P668" s="69"/>
      <c r="Q668" s="63"/>
      <c r="R668" s="69"/>
      <c r="S668" s="69"/>
      <c r="T668" s="69"/>
      <c r="U668" s="69"/>
      <c r="V668" s="77"/>
      <c r="X668" s="69"/>
      <c r="Y668" s="69"/>
      <c r="Z668" s="69"/>
      <c r="AA668" s="78"/>
      <c r="AB668" s="79">
        <f t="shared" si="339"/>
        <v>0</v>
      </c>
    </row>
    <row r="669" spans="1:28" x14ac:dyDescent="0.25">
      <c r="A669" s="71" t="s">
        <v>9435</v>
      </c>
      <c r="B669" s="72" t="s">
        <v>14394</v>
      </c>
      <c r="C669" s="73" t="s">
        <v>8778</v>
      </c>
      <c r="D669" s="74">
        <v>0</v>
      </c>
      <c r="E669" s="69">
        <v>7690.35</v>
      </c>
      <c r="F669" s="75">
        <f t="shared" ref="F669:F675" si="344">ROUND(D669*E669,2)</f>
        <v>0</v>
      </c>
      <c r="G669" s="76"/>
      <c r="H669" s="69">
        <f t="shared" ref="H669:I675" si="345">ROUND(N669+(N669*$H$2/100),2)</f>
        <v>7690.35</v>
      </c>
      <c r="I669" s="69">
        <f t="shared" si="345"/>
        <v>0</v>
      </c>
      <c r="J669" s="69">
        <f t="shared" ref="J669:J675" si="346">H669+I669</f>
        <v>7690.35</v>
      </c>
      <c r="K669" s="69">
        <v>0</v>
      </c>
      <c r="L669" s="75">
        <f t="shared" ref="L669:L675" si="347">SUM(J669:K669)</f>
        <v>7690.35</v>
      </c>
      <c r="N669" s="69">
        <v>7690.35</v>
      </c>
      <c r="O669" s="69">
        <v>0</v>
      </c>
      <c r="P669" s="69">
        <f t="shared" ref="P669:P675" si="348">SUM(N669:O669)</f>
        <v>7690.35</v>
      </c>
      <c r="Q669" s="63"/>
      <c r="R669" s="69">
        <f t="shared" ref="R669:S675" si="349">X669</f>
        <v>7690.35</v>
      </c>
      <c r="S669" s="69">
        <f t="shared" si="349"/>
        <v>0</v>
      </c>
      <c r="T669" s="69">
        <f t="shared" ref="T669:T675" si="350">R669+S669</f>
        <v>7690.35</v>
      </c>
      <c r="U669" s="69">
        <f t="shared" ref="U669:U675" si="351">ROUND(Z669*$H$2,2)/100</f>
        <v>0</v>
      </c>
      <c r="V669" s="77">
        <f t="shared" ref="V669:V675" si="352">SUM(T669:U669)</f>
        <v>7690.35</v>
      </c>
      <c r="X669" s="69">
        <v>7690.35</v>
      </c>
      <c r="Y669" s="69">
        <v>0</v>
      </c>
      <c r="Z669" s="69">
        <v>7690.35</v>
      </c>
      <c r="AA669" s="78"/>
      <c r="AB669" s="79">
        <f t="shared" si="339"/>
        <v>0</v>
      </c>
    </row>
    <row r="670" spans="1:28" x14ac:dyDescent="0.25">
      <c r="A670" s="71" t="s">
        <v>9436</v>
      </c>
      <c r="B670" s="72" t="s">
        <v>14395</v>
      </c>
      <c r="C670" s="73" t="s">
        <v>8808</v>
      </c>
      <c r="D670" s="74">
        <v>0</v>
      </c>
      <c r="E670" s="69">
        <v>60.36</v>
      </c>
      <c r="F670" s="75">
        <f t="shared" si="344"/>
        <v>0</v>
      </c>
      <c r="G670" s="76"/>
      <c r="H670" s="69">
        <f t="shared" si="345"/>
        <v>58.99</v>
      </c>
      <c r="I670" s="69">
        <f t="shared" si="345"/>
        <v>1.37</v>
      </c>
      <c r="J670" s="69">
        <f t="shared" si="346"/>
        <v>60.36</v>
      </c>
      <c r="K670" s="69">
        <v>0</v>
      </c>
      <c r="L670" s="75">
        <f t="shared" si="347"/>
        <v>60.36</v>
      </c>
      <c r="N670" s="69">
        <v>58.99</v>
      </c>
      <c r="O670" s="69">
        <v>1.37</v>
      </c>
      <c r="P670" s="69">
        <f t="shared" si="348"/>
        <v>60.36</v>
      </c>
      <c r="Q670" s="63"/>
      <c r="R670" s="69">
        <f t="shared" si="349"/>
        <v>58.99</v>
      </c>
      <c r="S670" s="69">
        <f t="shared" si="349"/>
        <v>1.37</v>
      </c>
      <c r="T670" s="69">
        <f t="shared" si="350"/>
        <v>60.36</v>
      </c>
      <c r="U670" s="69">
        <f t="shared" si="351"/>
        <v>0</v>
      </c>
      <c r="V670" s="77">
        <f t="shared" si="352"/>
        <v>60.36</v>
      </c>
      <c r="X670" s="69">
        <v>58.99</v>
      </c>
      <c r="Y670" s="69">
        <v>1.37</v>
      </c>
      <c r="Z670" s="69">
        <v>60.36</v>
      </c>
      <c r="AA670" s="78"/>
      <c r="AB670" s="79">
        <f t="shared" si="339"/>
        <v>0</v>
      </c>
    </row>
    <row r="671" spans="1:28" x14ac:dyDescent="0.25">
      <c r="A671" s="71" t="s">
        <v>9437</v>
      </c>
      <c r="B671" s="72" t="s">
        <v>14396</v>
      </c>
      <c r="C671" s="73" t="s">
        <v>8808</v>
      </c>
      <c r="D671" s="74">
        <v>0</v>
      </c>
      <c r="E671" s="69">
        <v>71.800000000000011</v>
      </c>
      <c r="F671" s="75">
        <f t="shared" si="344"/>
        <v>0</v>
      </c>
      <c r="G671" s="76"/>
      <c r="H671" s="69">
        <f t="shared" si="345"/>
        <v>70.430000000000007</v>
      </c>
      <c r="I671" s="69">
        <f t="shared" si="345"/>
        <v>1.37</v>
      </c>
      <c r="J671" s="69">
        <f t="shared" si="346"/>
        <v>71.800000000000011</v>
      </c>
      <c r="K671" s="69">
        <v>0</v>
      </c>
      <c r="L671" s="75">
        <f t="shared" si="347"/>
        <v>71.800000000000011</v>
      </c>
      <c r="N671" s="69">
        <v>70.430000000000007</v>
      </c>
      <c r="O671" s="69">
        <v>1.37</v>
      </c>
      <c r="P671" s="69">
        <f t="shared" si="348"/>
        <v>71.800000000000011</v>
      </c>
      <c r="Q671" s="63"/>
      <c r="R671" s="69">
        <f t="shared" si="349"/>
        <v>70.430000000000007</v>
      </c>
      <c r="S671" s="69">
        <f t="shared" si="349"/>
        <v>1.37</v>
      </c>
      <c r="T671" s="69">
        <f t="shared" si="350"/>
        <v>71.800000000000011</v>
      </c>
      <c r="U671" s="69">
        <f t="shared" si="351"/>
        <v>0</v>
      </c>
      <c r="V671" s="77">
        <f t="shared" si="352"/>
        <v>71.800000000000011</v>
      </c>
      <c r="X671" s="69">
        <v>70.430000000000007</v>
      </c>
      <c r="Y671" s="69">
        <v>1.37</v>
      </c>
      <c r="Z671" s="69">
        <v>71.8</v>
      </c>
      <c r="AA671" s="78"/>
      <c r="AB671" s="79">
        <f t="shared" si="339"/>
        <v>0</v>
      </c>
    </row>
    <row r="672" spans="1:28" x14ac:dyDescent="0.25">
      <c r="A672" s="71" t="s">
        <v>9438</v>
      </c>
      <c r="B672" s="72" t="s">
        <v>14397</v>
      </c>
      <c r="C672" s="73" t="s">
        <v>8808</v>
      </c>
      <c r="D672" s="74">
        <v>0</v>
      </c>
      <c r="E672" s="69">
        <v>87.58</v>
      </c>
      <c r="F672" s="75">
        <f t="shared" si="344"/>
        <v>0</v>
      </c>
      <c r="G672" s="76"/>
      <c r="H672" s="69">
        <f t="shared" si="345"/>
        <v>86.21</v>
      </c>
      <c r="I672" s="69">
        <f t="shared" si="345"/>
        <v>1.37</v>
      </c>
      <c r="J672" s="69">
        <f t="shared" si="346"/>
        <v>87.58</v>
      </c>
      <c r="K672" s="69">
        <v>0</v>
      </c>
      <c r="L672" s="75">
        <f t="shared" si="347"/>
        <v>87.58</v>
      </c>
      <c r="N672" s="69">
        <v>86.21</v>
      </c>
      <c r="O672" s="69">
        <v>1.37</v>
      </c>
      <c r="P672" s="69">
        <f t="shared" si="348"/>
        <v>87.58</v>
      </c>
      <c r="Q672" s="63"/>
      <c r="R672" s="69">
        <f t="shared" si="349"/>
        <v>86.21</v>
      </c>
      <c r="S672" s="69">
        <f t="shared" si="349"/>
        <v>1.37</v>
      </c>
      <c r="T672" s="69">
        <f t="shared" si="350"/>
        <v>87.58</v>
      </c>
      <c r="U672" s="69">
        <f t="shared" si="351"/>
        <v>0</v>
      </c>
      <c r="V672" s="77">
        <f t="shared" si="352"/>
        <v>87.58</v>
      </c>
      <c r="X672" s="69">
        <v>86.21</v>
      </c>
      <c r="Y672" s="69">
        <v>1.37</v>
      </c>
      <c r="Z672" s="69">
        <v>87.58</v>
      </c>
      <c r="AA672" s="78"/>
      <c r="AB672" s="79">
        <f t="shared" si="339"/>
        <v>0</v>
      </c>
    </row>
    <row r="673" spans="1:28" x14ac:dyDescent="0.25">
      <c r="A673" s="71" t="s">
        <v>9439</v>
      </c>
      <c r="B673" s="72" t="s">
        <v>14398</v>
      </c>
      <c r="C673" s="73" t="s">
        <v>8808</v>
      </c>
      <c r="D673" s="74">
        <v>0</v>
      </c>
      <c r="E673" s="69">
        <v>98.94</v>
      </c>
      <c r="F673" s="75">
        <f t="shared" si="344"/>
        <v>0</v>
      </c>
      <c r="G673" s="76"/>
      <c r="H673" s="69">
        <f t="shared" si="345"/>
        <v>97.57</v>
      </c>
      <c r="I673" s="69">
        <f t="shared" si="345"/>
        <v>1.37</v>
      </c>
      <c r="J673" s="69">
        <f t="shared" si="346"/>
        <v>98.94</v>
      </c>
      <c r="K673" s="69">
        <v>0</v>
      </c>
      <c r="L673" s="75">
        <f t="shared" si="347"/>
        <v>98.94</v>
      </c>
      <c r="N673" s="69">
        <v>97.57</v>
      </c>
      <c r="O673" s="69">
        <v>1.37</v>
      </c>
      <c r="P673" s="69">
        <f t="shared" si="348"/>
        <v>98.94</v>
      </c>
      <c r="Q673" s="63"/>
      <c r="R673" s="69">
        <f t="shared" si="349"/>
        <v>97.57</v>
      </c>
      <c r="S673" s="69">
        <f t="shared" si="349"/>
        <v>1.37</v>
      </c>
      <c r="T673" s="69">
        <f t="shared" si="350"/>
        <v>98.94</v>
      </c>
      <c r="U673" s="69">
        <f t="shared" si="351"/>
        <v>0</v>
      </c>
      <c r="V673" s="77">
        <f t="shared" si="352"/>
        <v>98.94</v>
      </c>
      <c r="X673" s="69">
        <v>97.57</v>
      </c>
      <c r="Y673" s="69">
        <v>1.37</v>
      </c>
      <c r="Z673" s="69">
        <v>98.94</v>
      </c>
      <c r="AA673" s="78"/>
      <c r="AB673" s="79">
        <f t="shared" si="339"/>
        <v>0</v>
      </c>
    </row>
    <row r="674" spans="1:28" x14ac:dyDescent="0.25">
      <c r="A674" s="71" t="s">
        <v>9440</v>
      </c>
      <c r="B674" s="72" t="s">
        <v>14399</v>
      </c>
      <c r="C674" s="73" t="s">
        <v>8808</v>
      </c>
      <c r="D674" s="74">
        <v>0</v>
      </c>
      <c r="E674" s="69">
        <v>135.02000000000001</v>
      </c>
      <c r="F674" s="75">
        <f t="shared" si="344"/>
        <v>0</v>
      </c>
      <c r="G674" s="76"/>
      <c r="H674" s="69">
        <f t="shared" si="345"/>
        <v>133.65</v>
      </c>
      <c r="I674" s="69">
        <f t="shared" si="345"/>
        <v>1.37</v>
      </c>
      <c r="J674" s="69">
        <f t="shared" si="346"/>
        <v>135.02000000000001</v>
      </c>
      <c r="K674" s="69">
        <v>0</v>
      </c>
      <c r="L674" s="75">
        <f t="shared" si="347"/>
        <v>135.02000000000001</v>
      </c>
      <c r="N674" s="69">
        <v>133.65</v>
      </c>
      <c r="O674" s="69">
        <v>1.37</v>
      </c>
      <c r="P674" s="69">
        <f t="shared" si="348"/>
        <v>135.02000000000001</v>
      </c>
      <c r="Q674" s="63"/>
      <c r="R674" s="69">
        <f t="shared" si="349"/>
        <v>133.65</v>
      </c>
      <c r="S674" s="69">
        <f t="shared" si="349"/>
        <v>1.37</v>
      </c>
      <c r="T674" s="69">
        <f t="shared" si="350"/>
        <v>135.02000000000001</v>
      </c>
      <c r="U674" s="69">
        <f t="shared" si="351"/>
        <v>0</v>
      </c>
      <c r="V674" s="77">
        <f t="shared" si="352"/>
        <v>135.02000000000001</v>
      </c>
      <c r="X674" s="69">
        <v>133.65</v>
      </c>
      <c r="Y674" s="69">
        <v>1.37</v>
      </c>
      <c r="Z674" s="69">
        <v>135.02000000000001</v>
      </c>
      <c r="AA674" s="78"/>
      <c r="AB674" s="79">
        <f t="shared" si="339"/>
        <v>0</v>
      </c>
    </row>
    <row r="675" spans="1:28" x14ac:dyDescent="0.25">
      <c r="A675" s="71" t="s">
        <v>9441</v>
      </c>
      <c r="B675" s="72" t="s">
        <v>14400</v>
      </c>
      <c r="C675" s="73" t="s">
        <v>8808</v>
      </c>
      <c r="D675" s="74">
        <v>0</v>
      </c>
      <c r="E675" s="69">
        <v>128.53</v>
      </c>
      <c r="F675" s="75">
        <f t="shared" si="344"/>
        <v>0</v>
      </c>
      <c r="G675" s="76"/>
      <c r="H675" s="69">
        <f t="shared" si="345"/>
        <v>127.16</v>
      </c>
      <c r="I675" s="69">
        <f t="shared" si="345"/>
        <v>1.37</v>
      </c>
      <c r="J675" s="69">
        <f t="shared" si="346"/>
        <v>128.53</v>
      </c>
      <c r="K675" s="69">
        <v>0</v>
      </c>
      <c r="L675" s="75">
        <f t="shared" si="347"/>
        <v>128.53</v>
      </c>
      <c r="N675" s="69">
        <v>127.16</v>
      </c>
      <c r="O675" s="69">
        <v>1.37</v>
      </c>
      <c r="P675" s="69">
        <f t="shared" si="348"/>
        <v>128.53</v>
      </c>
      <c r="Q675" s="63"/>
      <c r="R675" s="69">
        <f t="shared" si="349"/>
        <v>127.16</v>
      </c>
      <c r="S675" s="69">
        <f t="shared" si="349"/>
        <v>1.37</v>
      </c>
      <c r="T675" s="69">
        <f t="shared" si="350"/>
        <v>128.53</v>
      </c>
      <c r="U675" s="69">
        <f t="shared" si="351"/>
        <v>0</v>
      </c>
      <c r="V675" s="77">
        <f t="shared" si="352"/>
        <v>128.53</v>
      </c>
      <c r="X675" s="69">
        <v>127.16</v>
      </c>
      <c r="Y675" s="69">
        <v>1.37</v>
      </c>
      <c r="Z675" s="69">
        <v>128.53</v>
      </c>
      <c r="AA675" s="78"/>
      <c r="AB675" s="79">
        <f t="shared" si="339"/>
        <v>0</v>
      </c>
    </row>
    <row r="676" spans="1:28" ht="22.5" x14ac:dyDescent="0.25">
      <c r="A676" s="65" t="s">
        <v>9442</v>
      </c>
      <c r="B676" s="66" t="s">
        <v>14401</v>
      </c>
      <c r="C676" s="67"/>
      <c r="D676" s="68"/>
      <c r="E676" s="69"/>
      <c r="F676" s="70"/>
      <c r="H676" s="69"/>
      <c r="I676" s="69"/>
      <c r="J676" s="69"/>
      <c r="K676" s="69"/>
      <c r="L676" s="75"/>
      <c r="N676" s="69"/>
      <c r="O676" s="69"/>
      <c r="P676" s="69"/>
      <c r="Q676" s="63"/>
      <c r="R676" s="69"/>
      <c r="S676" s="69"/>
      <c r="T676" s="69"/>
      <c r="U676" s="69"/>
      <c r="V676" s="77"/>
      <c r="X676" s="69"/>
      <c r="Y676" s="69"/>
      <c r="Z676" s="69"/>
      <c r="AA676" s="78"/>
      <c r="AB676" s="79">
        <f t="shared" si="339"/>
        <v>0</v>
      </c>
    </row>
    <row r="677" spans="1:28" x14ac:dyDescent="0.25">
      <c r="A677" s="71" t="s">
        <v>9443</v>
      </c>
      <c r="B677" s="72" t="s">
        <v>14402</v>
      </c>
      <c r="C677" s="73" t="s">
        <v>8778</v>
      </c>
      <c r="D677" s="74">
        <v>0</v>
      </c>
      <c r="E677" s="69">
        <v>1818.38</v>
      </c>
      <c r="F677" s="75">
        <f>ROUND(D677*E677,2)</f>
        <v>0</v>
      </c>
      <c r="G677" s="76"/>
      <c r="H677" s="69">
        <f t="shared" ref="H677:I681" si="353">ROUND(N677+(N677*$H$2/100),2)</f>
        <v>1818.38</v>
      </c>
      <c r="I677" s="69">
        <f t="shared" si="353"/>
        <v>0</v>
      </c>
      <c r="J677" s="69">
        <f>H677+I677</f>
        <v>1818.38</v>
      </c>
      <c r="K677" s="69">
        <v>0</v>
      </c>
      <c r="L677" s="75">
        <f>SUM(J677:K677)</f>
        <v>1818.38</v>
      </c>
      <c r="N677" s="69">
        <v>1818.38</v>
      </c>
      <c r="O677" s="69">
        <v>0</v>
      </c>
      <c r="P677" s="69">
        <f>SUM(N677:O677)</f>
        <v>1818.38</v>
      </c>
      <c r="Q677" s="63"/>
      <c r="R677" s="69">
        <f t="shared" ref="R677:S681" si="354">X677</f>
        <v>1818.38</v>
      </c>
      <c r="S677" s="69">
        <f t="shared" si="354"/>
        <v>0</v>
      </c>
      <c r="T677" s="69">
        <f>R677+S677</f>
        <v>1818.38</v>
      </c>
      <c r="U677" s="69">
        <f>ROUND(Z677*$H$2,2)/100</f>
        <v>0</v>
      </c>
      <c r="V677" s="77">
        <f>SUM(T677:U677)</f>
        <v>1818.38</v>
      </c>
      <c r="X677" s="69">
        <v>1818.38</v>
      </c>
      <c r="Y677" s="69">
        <v>0</v>
      </c>
      <c r="Z677" s="69">
        <v>1818.38</v>
      </c>
      <c r="AA677" s="78"/>
      <c r="AB677" s="79">
        <f t="shared" si="339"/>
        <v>0</v>
      </c>
    </row>
    <row r="678" spans="1:28" x14ac:dyDescent="0.25">
      <c r="A678" s="71" t="s">
        <v>9444</v>
      </c>
      <c r="B678" s="72" t="s">
        <v>14403</v>
      </c>
      <c r="C678" s="73" t="s">
        <v>8808</v>
      </c>
      <c r="D678" s="74">
        <v>0</v>
      </c>
      <c r="E678" s="69">
        <v>36.409999999999997</v>
      </c>
      <c r="F678" s="75">
        <f>ROUND(D678*E678,2)</f>
        <v>0</v>
      </c>
      <c r="G678" s="76"/>
      <c r="H678" s="69">
        <f t="shared" si="353"/>
        <v>26.33</v>
      </c>
      <c r="I678" s="69">
        <f t="shared" si="353"/>
        <v>10.08</v>
      </c>
      <c r="J678" s="69">
        <f>H678+I678</f>
        <v>36.409999999999997</v>
      </c>
      <c r="K678" s="69">
        <v>0</v>
      </c>
      <c r="L678" s="75">
        <f>SUM(J678:K678)</f>
        <v>36.409999999999997</v>
      </c>
      <c r="N678" s="69">
        <v>26.33</v>
      </c>
      <c r="O678" s="69">
        <v>10.08</v>
      </c>
      <c r="P678" s="69">
        <f>SUM(N678:O678)</f>
        <v>36.409999999999997</v>
      </c>
      <c r="Q678" s="63"/>
      <c r="R678" s="69">
        <f t="shared" si="354"/>
        <v>26.33</v>
      </c>
      <c r="S678" s="69">
        <f t="shared" si="354"/>
        <v>10.09</v>
      </c>
      <c r="T678" s="69">
        <f>R678+S678</f>
        <v>36.42</v>
      </c>
      <c r="U678" s="69">
        <f>ROUND(Z678*$H$2,2)/100</f>
        <v>0</v>
      </c>
      <c r="V678" s="77">
        <f>SUM(T678:U678)</f>
        <v>36.42</v>
      </c>
      <c r="X678" s="69">
        <v>26.33</v>
      </c>
      <c r="Y678" s="69">
        <v>10.09</v>
      </c>
      <c r="Z678" s="69">
        <v>36.42</v>
      </c>
      <c r="AA678" s="78"/>
      <c r="AB678" s="79">
        <f t="shared" si="339"/>
        <v>-1.0000000000005116E-2</v>
      </c>
    </row>
    <row r="679" spans="1:28" x14ac:dyDescent="0.25">
      <c r="A679" s="71" t="s">
        <v>9445</v>
      </c>
      <c r="B679" s="72" t="s">
        <v>14404</v>
      </c>
      <c r="C679" s="73" t="s">
        <v>8808</v>
      </c>
      <c r="D679" s="74">
        <v>0</v>
      </c>
      <c r="E679" s="69">
        <v>49.500000000000007</v>
      </c>
      <c r="F679" s="75">
        <f>ROUND(D679*E679,2)</f>
        <v>0</v>
      </c>
      <c r="G679" s="76"/>
      <c r="H679" s="69">
        <f t="shared" si="353"/>
        <v>34.92</v>
      </c>
      <c r="I679" s="69">
        <f t="shared" si="353"/>
        <v>14.58</v>
      </c>
      <c r="J679" s="69">
        <f>H679+I679</f>
        <v>49.5</v>
      </c>
      <c r="K679" s="69">
        <v>0</v>
      </c>
      <c r="L679" s="75">
        <f>SUM(J679:K679)</f>
        <v>49.5</v>
      </c>
      <c r="N679" s="69">
        <v>34.920000000000009</v>
      </c>
      <c r="O679" s="69">
        <v>14.58</v>
      </c>
      <c r="P679" s="69">
        <f>SUM(N679:O679)</f>
        <v>49.500000000000007</v>
      </c>
      <c r="Q679" s="63"/>
      <c r="R679" s="69">
        <f t="shared" si="354"/>
        <v>34.92</v>
      </c>
      <c r="S679" s="69">
        <f t="shared" si="354"/>
        <v>14.57</v>
      </c>
      <c r="T679" s="69">
        <f>R679+S679</f>
        <v>49.49</v>
      </c>
      <c r="U679" s="69">
        <f>ROUND(Z679*$H$2,2)/100</f>
        <v>0</v>
      </c>
      <c r="V679" s="77">
        <f>SUM(T679:U679)</f>
        <v>49.49</v>
      </c>
      <c r="X679" s="69">
        <v>34.92</v>
      </c>
      <c r="Y679" s="69">
        <v>14.57</v>
      </c>
      <c r="Z679" s="69">
        <v>49.49</v>
      </c>
      <c r="AA679" s="78"/>
      <c r="AB679" s="79">
        <f t="shared" si="339"/>
        <v>1.0000000000005116E-2</v>
      </c>
    </row>
    <row r="680" spans="1:28" x14ac:dyDescent="0.25">
      <c r="A680" s="71" t="s">
        <v>9446</v>
      </c>
      <c r="B680" s="72" t="s">
        <v>14405</v>
      </c>
      <c r="C680" s="73" t="s">
        <v>8808</v>
      </c>
      <c r="D680" s="74">
        <v>0</v>
      </c>
      <c r="E680" s="69">
        <v>65.05</v>
      </c>
      <c r="F680" s="75">
        <f>ROUND(D680*E680,2)</f>
        <v>0</v>
      </c>
      <c r="G680" s="76"/>
      <c r="H680" s="69">
        <f t="shared" si="353"/>
        <v>45.09</v>
      </c>
      <c r="I680" s="69">
        <f t="shared" si="353"/>
        <v>19.96</v>
      </c>
      <c r="J680" s="69">
        <f>H680+I680</f>
        <v>65.050000000000011</v>
      </c>
      <c r="K680" s="69">
        <v>0</v>
      </c>
      <c r="L680" s="75">
        <f>SUM(J680:K680)</f>
        <v>65.050000000000011</v>
      </c>
      <c r="N680" s="69">
        <v>45.089999999999996</v>
      </c>
      <c r="O680" s="69">
        <v>19.96</v>
      </c>
      <c r="P680" s="69">
        <f>SUM(N680:O680)</f>
        <v>65.05</v>
      </c>
      <c r="Q680" s="63"/>
      <c r="R680" s="69">
        <f t="shared" si="354"/>
        <v>45.09</v>
      </c>
      <c r="S680" s="69">
        <f t="shared" si="354"/>
        <v>19.95</v>
      </c>
      <c r="T680" s="69">
        <f>R680+S680</f>
        <v>65.040000000000006</v>
      </c>
      <c r="U680" s="69">
        <f>ROUND(Z680*$H$2,2)/100</f>
        <v>0</v>
      </c>
      <c r="V680" s="77">
        <f>SUM(T680:U680)</f>
        <v>65.040000000000006</v>
      </c>
      <c r="X680" s="69">
        <v>45.09</v>
      </c>
      <c r="Y680" s="69">
        <v>19.95</v>
      </c>
      <c r="Z680" s="69">
        <v>65.040000000000006</v>
      </c>
      <c r="AA680" s="78"/>
      <c r="AB680" s="79">
        <f t="shared" si="339"/>
        <v>9.9999999999909051E-3</v>
      </c>
    </row>
    <row r="681" spans="1:28" x14ac:dyDescent="0.25">
      <c r="A681" s="71" t="s">
        <v>9447</v>
      </c>
      <c r="B681" s="72" t="s">
        <v>14406</v>
      </c>
      <c r="C681" s="73" t="s">
        <v>8808</v>
      </c>
      <c r="D681" s="74">
        <v>0</v>
      </c>
      <c r="E681" s="69">
        <v>84.39</v>
      </c>
      <c r="F681" s="75">
        <f>ROUND(D681*E681,2)</f>
        <v>0</v>
      </c>
      <c r="G681" s="76"/>
      <c r="H681" s="69">
        <f t="shared" si="353"/>
        <v>57.97</v>
      </c>
      <c r="I681" s="69">
        <f t="shared" si="353"/>
        <v>26.42</v>
      </c>
      <c r="J681" s="69">
        <f>H681+I681</f>
        <v>84.39</v>
      </c>
      <c r="K681" s="69">
        <v>0</v>
      </c>
      <c r="L681" s="75">
        <f>SUM(J681:K681)</f>
        <v>84.39</v>
      </c>
      <c r="N681" s="69">
        <v>57.97</v>
      </c>
      <c r="O681" s="69">
        <v>26.42</v>
      </c>
      <c r="P681" s="69">
        <f>SUM(N681:O681)</f>
        <v>84.39</v>
      </c>
      <c r="Q681" s="63"/>
      <c r="R681" s="69">
        <f t="shared" si="354"/>
        <v>57.97</v>
      </c>
      <c r="S681" s="69">
        <f t="shared" si="354"/>
        <v>26.42</v>
      </c>
      <c r="T681" s="69">
        <f>R681+S681</f>
        <v>84.39</v>
      </c>
      <c r="U681" s="69">
        <f>ROUND(Z681*$H$2,2)/100</f>
        <v>0</v>
      </c>
      <c r="V681" s="77">
        <f>SUM(T681:U681)</f>
        <v>84.39</v>
      </c>
      <c r="X681" s="69">
        <v>57.97</v>
      </c>
      <c r="Y681" s="69">
        <v>26.42</v>
      </c>
      <c r="Z681" s="69">
        <v>84.39</v>
      </c>
      <c r="AA681" s="78"/>
      <c r="AB681" s="79">
        <f t="shared" si="339"/>
        <v>0</v>
      </c>
    </row>
    <row r="682" spans="1:28" ht="22.5" x14ac:dyDescent="0.25">
      <c r="A682" s="65" t="s">
        <v>9448</v>
      </c>
      <c r="B682" s="66" t="s">
        <v>14407</v>
      </c>
      <c r="C682" s="67"/>
      <c r="D682" s="68"/>
      <c r="E682" s="69"/>
      <c r="F682" s="70"/>
      <c r="H682" s="69"/>
      <c r="I682" s="69"/>
      <c r="J682" s="69"/>
      <c r="K682" s="69"/>
      <c r="L682" s="75"/>
      <c r="N682" s="69"/>
      <c r="O682" s="69"/>
      <c r="P682" s="69"/>
      <c r="Q682" s="63"/>
      <c r="R682" s="69"/>
      <c r="S682" s="69"/>
      <c r="T682" s="69"/>
      <c r="U682" s="69"/>
      <c r="V682" s="77"/>
      <c r="X682" s="69"/>
      <c r="Y682" s="69"/>
      <c r="Z682" s="69"/>
      <c r="AA682" s="78"/>
      <c r="AB682" s="79">
        <f t="shared" si="339"/>
        <v>0</v>
      </c>
    </row>
    <row r="683" spans="1:28" x14ac:dyDescent="0.25">
      <c r="A683" s="71" t="s">
        <v>9449</v>
      </c>
      <c r="B683" s="72" t="s">
        <v>14408</v>
      </c>
      <c r="C683" s="73" t="s">
        <v>8778</v>
      </c>
      <c r="D683" s="74">
        <v>0</v>
      </c>
      <c r="E683" s="69">
        <v>2083.7399999999998</v>
      </c>
      <c r="F683" s="75">
        <f>ROUND(D683*E683,2)</f>
        <v>0</v>
      </c>
      <c r="G683" s="76"/>
      <c r="H683" s="69">
        <f t="shared" ref="H683:I687" si="355">ROUND(N683+(N683*$H$2/100),2)</f>
        <v>2083.7399999999998</v>
      </c>
      <c r="I683" s="69">
        <f t="shared" si="355"/>
        <v>0</v>
      </c>
      <c r="J683" s="69">
        <f>H683+I683</f>
        <v>2083.7399999999998</v>
      </c>
      <c r="K683" s="69">
        <v>0</v>
      </c>
      <c r="L683" s="75">
        <f>SUM(J683:K683)</f>
        <v>2083.7399999999998</v>
      </c>
      <c r="N683" s="69">
        <v>2083.7399999999998</v>
      </c>
      <c r="O683" s="69">
        <v>0</v>
      </c>
      <c r="P683" s="69">
        <f>SUM(N683:O683)</f>
        <v>2083.7399999999998</v>
      </c>
      <c r="Q683" s="63"/>
      <c r="R683" s="69">
        <f t="shared" ref="R683:S687" si="356">X683</f>
        <v>2083.7399999999998</v>
      </c>
      <c r="S683" s="69">
        <f t="shared" si="356"/>
        <v>0</v>
      </c>
      <c r="T683" s="69">
        <f>R683+S683</f>
        <v>2083.7399999999998</v>
      </c>
      <c r="U683" s="69">
        <f>ROUND(Z683*$H$2,2)/100</f>
        <v>0</v>
      </c>
      <c r="V683" s="77">
        <f>SUM(T683:U683)</f>
        <v>2083.7399999999998</v>
      </c>
      <c r="X683" s="69">
        <v>2083.7399999999998</v>
      </c>
      <c r="Y683" s="69">
        <v>0</v>
      </c>
      <c r="Z683" s="69">
        <v>2083.7399999999998</v>
      </c>
      <c r="AA683" s="78"/>
      <c r="AB683" s="79">
        <f t="shared" si="339"/>
        <v>0</v>
      </c>
    </row>
    <row r="684" spans="1:28" x14ac:dyDescent="0.25">
      <c r="A684" s="71" t="s">
        <v>9450</v>
      </c>
      <c r="B684" s="72" t="s">
        <v>14409</v>
      </c>
      <c r="C684" s="73" t="s">
        <v>8808</v>
      </c>
      <c r="D684" s="74">
        <v>0</v>
      </c>
      <c r="E684" s="69">
        <v>54.88</v>
      </c>
      <c r="F684" s="75">
        <f>ROUND(D684*E684,2)</f>
        <v>0</v>
      </c>
      <c r="G684" s="76"/>
      <c r="H684" s="69">
        <f t="shared" si="355"/>
        <v>46.39</v>
      </c>
      <c r="I684" s="69">
        <f t="shared" si="355"/>
        <v>8.49</v>
      </c>
      <c r="J684" s="69">
        <f>H684+I684</f>
        <v>54.88</v>
      </c>
      <c r="K684" s="69">
        <v>0</v>
      </c>
      <c r="L684" s="75">
        <f>SUM(J684:K684)</f>
        <v>54.88</v>
      </c>
      <c r="N684" s="69">
        <v>46.39</v>
      </c>
      <c r="O684" s="69">
        <v>8.4899999999999984</v>
      </c>
      <c r="P684" s="69">
        <f>SUM(N684:O684)</f>
        <v>54.879999999999995</v>
      </c>
      <c r="Q684" s="63"/>
      <c r="R684" s="69">
        <f t="shared" si="356"/>
        <v>46.39</v>
      </c>
      <c r="S684" s="69">
        <f t="shared" si="356"/>
        <v>8.49</v>
      </c>
      <c r="T684" s="69">
        <f>R684+S684</f>
        <v>54.88</v>
      </c>
      <c r="U684" s="69">
        <f>ROUND(Z684*$H$2,2)/100</f>
        <v>0</v>
      </c>
      <c r="V684" s="77">
        <f>SUM(T684:U684)</f>
        <v>54.88</v>
      </c>
      <c r="X684" s="69">
        <v>46.39</v>
      </c>
      <c r="Y684" s="69">
        <v>8.49</v>
      </c>
      <c r="Z684" s="69">
        <v>54.88</v>
      </c>
      <c r="AA684" s="78"/>
      <c r="AB684" s="79">
        <f t="shared" si="339"/>
        <v>0</v>
      </c>
    </row>
    <row r="685" spans="1:28" x14ac:dyDescent="0.25">
      <c r="A685" s="71" t="s">
        <v>9451</v>
      </c>
      <c r="B685" s="72" t="s">
        <v>14410</v>
      </c>
      <c r="C685" s="73" t="s">
        <v>8808</v>
      </c>
      <c r="D685" s="74">
        <v>0</v>
      </c>
      <c r="E685" s="69">
        <v>69.559999999999988</v>
      </c>
      <c r="F685" s="75">
        <f>ROUND(D685*E685,2)</f>
        <v>0</v>
      </c>
      <c r="G685" s="76"/>
      <c r="H685" s="69">
        <f t="shared" si="355"/>
        <v>57.28</v>
      </c>
      <c r="I685" s="69">
        <f t="shared" si="355"/>
        <v>12.28</v>
      </c>
      <c r="J685" s="69">
        <f>H685+I685</f>
        <v>69.56</v>
      </c>
      <c r="K685" s="69">
        <v>0</v>
      </c>
      <c r="L685" s="75">
        <f>SUM(J685:K685)</f>
        <v>69.56</v>
      </c>
      <c r="N685" s="69">
        <v>57.279999999999994</v>
      </c>
      <c r="O685" s="69">
        <v>12.28</v>
      </c>
      <c r="P685" s="69">
        <f>SUM(N685:O685)</f>
        <v>69.559999999999988</v>
      </c>
      <c r="Q685" s="63"/>
      <c r="R685" s="69">
        <f t="shared" si="356"/>
        <v>57.28</v>
      </c>
      <c r="S685" s="69">
        <f t="shared" si="356"/>
        <v>12.26</v>
      </c>
      <c r="T685" s="69">
        <f>R685+S685</f>
        <v>69.540000000000006</v>
      </c>
      <c r="U685" s="69">
        <f>ROUND(Z685*$H$2,2)/100</f>
        <v>0</v>
      </c>
      <c r="V685" s="77">
        <f>SUM(T685:U685)</f>
        <v>69.540000000000006</v>
      </c>
      <c r="X685" s="69">
        <v>57.28</v>
      </c>
      <c r="Y685" s="69">
        <v>12.26</v>
      </c>
      <c r="Z685" s="69">
        <v>69.540000000000006</v>
      </c>
      <c r="AA685" s="78"/>
      <c r="AB685" s="79">
        <f t="shared" si="339"/>
        <v>1.999999999998181E-2</v>
      </c>
    </row>
    <row r="686" spans="1:28" x14ac:dyDescent="0.25">
      <c r="A686" s="71" t="s">
        <v>9452</v>
      </c>
      <c r="B686" s="72" t="s">
        <v>14411</v>
      </c>
      <c r="C686" s="73" t="s">
        <v>8808</v>
      </c>
      <c r="D686" s="74">
        <v>0</v>
      </c>
      <c r="E686" s="69">
        <v>89.36</v>
      </c>
      <c r="F686" s="75">
        <f>ROUND(D686*E686,2)</f>
        <v>0</v>
      </c>
      <c r="G686" s="76"/>
      <c r="H686" s="69">
        <f t="shared" si="355"/>
        <v>72.66</v>
      </c>
      <c r="I686" s="69">
        <f t="shared" si="355"/>
        <v>16.7</v>
      </c>
      <c r="J686" s="69">
        <f>H686+I686</f>
        <v>89.36</v>
      </c>
      <c r="K686" s="69">
        <v>0</v>
      </c>
      <c r="L686" s="75">
        <f>SUM(J686:K686)</f>
        <v>89.36</v>
      </c>
      <c r="N686" s="69">
        <v>72.660000000000011</v>
      </c>
      <c r="O686" s="69">
        <v>16.7</v>
      </c>
      <c r="P686" s="69">
        <f>SUM(N686:O686)</f>
        <v>89.360000000000014</v>
      </c>
      <c r="Q686" s="63"/>
      <c r="R686" s="69">
        <f t="shared" si="356"/>
        <v>72.66</v>
      </c>
      <c r="S686" s="69">
        <f t="shared" si="356"/>
        <v>16.71</v>
      </c>
      <c r="T686" s="69">
        <f>R686+S686</f>
        <v>89.37</v>
      </c>
      <c r="U686" s="69">
        <f>ROUND(Z686*$H$2,2)/100</f>
        <v>0</v>
      </c>
      <c r="V686" s="77">
        <f>SUM(T686:U686)</f>
        <v>89.37</v>
      </c>
      <c r="X686" s="69">
        <v>72.66</v>
      </c>
      <c r="Y686" s="69">
        <v>16.71</v>
      </c>
      <c r="Z686" s="69">
        <v>89.37</v>
      </c>
      <c r="AA686" s="78"/>
      <c r="AB686" s="79">
        <f t="shared" si="339"/>
        <v>-9.9999999999909051E-3</v>
      </c>
    </row>
    <row r="687" spans="1:28" x14ac:dyDescent="0.25">
      <c r="A687" s="71" t="s">
        <v>9453</v>
      </c>
      <c r="B687" s="72" t="s">
        <v>14412</v>
      </c>
      <c r="C687" s="73" t="s">
        <v>8808</v>
      </c>
      <c r="D687" s="74">
        <v>0</v>
      </c>
      <c r="E687" s="69">
        <v>135.38999999999999</v>
      </c>
      <c r="F687" s="75">
        <f>ROUND(D687*E687,2)</f>
        <v>0</v>
      </c>
      <c r="G687" s="76"/>
      <c r="H687" s="69">
        <f t="shared" si="355"/>
        <v>113.61</v>
      </c>
      <c r="I687" s="69">
        <f t="shared" si="355"/>
        <v>21.78</v>
      </c>
      <c r="J687" s="69">
        <f>H687+I687</f>
        <v>135.38999999999999</v>
      </c>
      <c r="K687" s="69">
        <v>0</v>
      </c>
      <c r="L687" s="75">
        <f>SUM(J687:K687)</f>
        <v>135.38999999999999</v>
      </c>
      <c r="N687" s="69">
        <v>113.61</v>
      </c>
      <c r="O687" s="69">
        <v>21.78</v>
      </c>
      <c r="P687" s="69">
        <f>SUM(N687:O687)</f>
        <v>135.38999999999999</v>
      </c>
      <c r="Q687" s="63"/>
      <c r="R687" s="69">
        <f t="shared" si="356"/>
        <v>113.61</v>
      </c>
      <c r="S687" s="69">
        <f t="shared" si="356"/>
        <v>21.8</v>
      </c>
      <c r="T687" s="69">
        <f>R687+S687</f>
        <v>135.41</v>
      </c>
      <c r="U687" s="69">
        <f>ROUND(Z687*$H$2,2)/100</f>
        <v>0</v>
      </c>
      <c r="V687" s="77">
        <f>SUM(T687:U687)</f>
        <v>135.41</v>
      </c>
      <c r="X687" s="69">
        <v>113.61</v>
      </c>
      <c r="Y687" s="69">
        <v>21.8</v>
      </c>
      <c r="Z687" s="69">
        <v>135.41</v>
      </c>
      <c r="AA687" s="78"/>
      <c r="AB687" s="79">
        <f t="shared" si="339"/>
        <v>-2.0000000000010232E-2</v>
      </c>
    </row>
    <row r="688" spans="1:28" ht="22.5" x14ac:dyDescent="0.25">
      <c r="A688" s="65" t="s">
        <v>9454</v>
      </c>
      <c r="B688" s="66" t="s">
        <v>14413</v>
      </c>
      <c r="C688" s="67"/>
      <c r="D688" s="68"/>
      <c r="E688" s="69"/>
      <c r="F688" s="70"/>
      <c r="H688" s="69"/>
      <c r="I688" s="69"/>
      <c r="J688" s="69"/>
      <c r="K688" s="69"/>
      <c r="L688" s="75"/>
      <c r="N688" s="69"/>
      <c r="O688" s="69"/>
      <c r="P688" s="69"/>
      <c r="Q688" s="63"/>
      <c r="R688" s="69"/>
      <c r="S688" s="69"/>
      <c r="T688" s="69"/>
      <c r="U688" s="69"/>
      <c r="V688" s="77"/>
      <c r="X688" s="69"/>
      <c r="Y688" s="69"/>
      <c r="Z688" s="69"/>
      <c r="AA688" s="78"/>
      <c r="AB688" s="79">
        <f t="shared" si="339"/>
        <v>0</v>
      </c>
    </row>
    <row r="689" spans="1:28" x14ac:dyDescent="0.25">
      <c r="A689" s="71" t="s">
        <v>9455</v>
      </c>
      <c r="B689" s="72" t="s">
        <v>14414</v>
      </c>
      <c r="C689" s="73" t="s">
        <v>8778</v>
      </c>
      <c r="D689" s="74">
        <v>0</v>
      </c>
      <c r="E689" s="69">
        <v>15813.91</v>
      </c>
      <c r="F689" s="75">
        <f t="shared" ref="F689:F703" si="357">ROUND(D689*E689,2)</f>
        <v>0</v>
      </c>
      <c r="G689" s="76"/>
      <c r="H689" s="69">
        <f t="shared" ref="H689:I703" si="358">ROUND(N689+(N689*$H$2/100),2)</f>
        <v>15813.91</v>
      </c>
      <c r="I689" s="69">
        <f t="shared" si="358"/>
        <v>0</v>
      </c>
      <c r="J689" s="69">
        <f t="shared" ref="J689:J703" si="359">H689+I689</f>
        <v>15813.91</v>
      </c>
      <c r="K689" s="69">
        <v>0</v>
      </c>
      <c r="L689" s="75">
        <f t="shared" ref="L689:L703" si="360">SUM(J689:K689)</f>
        <v>15813.91</v>
      </c>
      <c r="N689" s="69">
        <v>15813.91</v>
      </c>
      <c r="O689" s="69">
        <v>0</v>
      </c>
      <c r="P689" s="69">
        <f t="shared" ref="P689:P703" si="361">SUM(N689:O689)</f>
        <v>15813.91</v>
      </c>
      <c r="Q689" s="63"/>
      <c r="R689" s="69">
        <f t="shared" ref="R689:S703" si="362">X689</f>
        <v>15813.91</v>
      </c>
      <c r="S689" s="69">
        <f t="shared" si="362"/>
        <v>0</v>
      </c>
      <c r="T689" s="69">
        <f t="shared" ref="T689:T703" si="363">R689+S689</f>
        <v>15813.91</v>
      </c>
      <c r="U689" s="69">
        <f t="shared" ref="U689:U703" si="364">ROUND(Z689*$H$2,2)/100</f>
        <v>0</v>
      </c>
      <c r="V689" s="77">
        <f t="shared" ref="V689:V703" si="365">SUM(T689:U689)</f>
        <v>15813.91</v>
      </c>
      <c r="X689" s="69">
        <v>15813.91</v>
      </c>
      <c r="Y689" s="69">
        <v>0</v>
      </c>
      <c r="Z689" s="69">
        <v>15813.91</v>
      </c>
      <c r="AA689" s="78"/>
      <c r="AB689" s="79">
        <f t="shared" si="339"/>
        <v>0</v>
      </c>
    </row>
    <row r="690" spans="1:28" x14ac:dyDescent="0.25">
      <c r="A690" s="71" t="s">
        <v>9456</v>
      </c>
      <c r="B690" s="72" t="s">
        <v>14415</v>
      </c>
      <c r="C690" s="73" t="s">
        <v>8808</v>
      </c>
      <c r="D690" s="74">
        <v>0</v>
      </c>
      <c r="E690" s="69">
        <v>160.22999999999999</v>
      </c>
      <c r="F690" s="75">
        <f t="shared" si="357"/>
        <v>0</v>
      </c>
      <c r="G690" s="76"/>
      <c r="H690" s="69">
        <f t="shared" si="358"/>
        <v>154.04</v>
      </c>
      <c r="I690" s="69">
        <f t="shared" si="358"/>
        <v>6.19</v>
      </c>
      <c r="J690" s="69">
        <f t="shared" si="359"/>
        <v>160.22999999999999</v>
      </c>
      <c r="K690" s="69">
        <v>0</v>
      </c>
      <c r="L690" s="75">
        <f t="shared" si="360"/>
        <v>160.22999999999999</v>
      </c>
      <c r="N690" s="69">
        <v>154.04</v>
      </c>
      <c r="O690" s="69">
        <v>6.1899999999999995</v>
      </c>
      <c r="P690" s="69">
        <f t="shared" si="361"/>
        <v>160.22999999999999</v>
      </c>
      <c r="Q690" s="63"/>
      <c r="R690" s="69">
        <f t="shared" si="362"/>
        <v>154.04</v>
      </c>
      <c r="S690" s="69">
        <f t="shared" si="362"/>
        <v>6.18</v>
      </c>
      <c r="T690" s="69">
        <f t="shared" si="363"/>
        <v>160.22</v>
      </c>
      <c r="U690" s="69">
        <f t="shared" si="364"/>
        <v>0</v>
      </c>
      <c r="V690" s="77">
        <f t="shared" si="365"/>
        <v>160.22</v>
      </c>
      <c r="X690" s="69">
        <v>154.04</v>
      </c>
      <c r="Y690" s="69">
        <v>6.18</v>
      </c>
      <c r="Z690" s="69">
        <v>160.22</v>
      </c>
      <c r="AA690" s="78"/>
      <c r="AB690" s="79">
        <f t="shared" si="339"/>
        <v>9.9999999999909051E-3</v>
      </c>
    </row>
    <row r="691" spans="1:28" x14ac:dyDescent="0.25">
      <c r="A691" s="71" t="s">
        <v>9457</v>
      </c>
      <c r="B691" s="72" t="s">
        <v>14416</v>
      </c>
      <c r="C691" s="73" t="s">
        <v>8808</v>
      </c>
      <c r="D691" s="74">
        <v>0</v>
      </c>
      <c r="E691" s="69">
        <v>152.86000000000001</v>
      </c>
      <c r="F691" s="75">
        <f t="shared" si="357"/>
        <v>0</v>
      </c>
      <c r="G691" s="76"/>
      <c r="H691" s="69">
        <f t="shared" si="358"/>
        <v>145.1</v>
      </c>
      <c r="I691" s="69">
        <f t="shared" si="358"/>
        <v>7.76</v>
      </c>
      <c r="J691" s="69">
        <f t="shared" si="359"/>
        <v>152.85999999999999</v>
      </c>
      <c r="K691" s="69">
        <v>0</v>
      </c>
      <c r="L691" s="75">
        <f t="shared" si="360"/>
        <v>152.85999999999999</v>
      </c>
      <c r="N691" s="69">
        <v>145.10000000000002</v>
      </c>
      <c r="O691" s="69">
        <v>7.76</v>
      </c>
      <c r="P691" s="69">
        <f t="shared" si="361"/>
        <v>152.86000000000001</v>
      </c>
      <c r="Q691" s="63"/>
      <c r="R691" s="69">
        <f t="shared" si="362"/>
        <v>145.1</v>
      </c>
      <c r="S691" s="69">
        <f t="shared" si="362"/>
        <v>7.75</v>
      </c>
      <c r="T691" s="69">
        <f t="shared" si="363"/>
        <v>152.85</v>
      </c>
      <c r="U691" s="69">
        <f t="shared" si="364"/>
        <v>0</v>
      </c>
      <c r="V691" s="77">
        <f t="shared" si="365"/>
        <v>152.85</v>
      </c>
      <c r="X691" s="69">
        <v>145.1</v>
      </c>
      <c r="Y691" s="69">
        <v>7.75</v>
      </c>
      <c r="Z691" s="69">
        <v>152.85</v>
      </c>
      <c r="AA691" s="78"/>
      <c r="AB691" s="79">
        <f t="shared" si="339"/>
        <v>1.0000000000019327E-2</v>
      </c>
    </row>
    <row r="692" spans="1:28" x14ac:dyDescent="0.25">
      <c r="A692" s="71" t="s">
        <v>9458</v>
      </c>
      <c r="B692" s="72" t="s">
        <v>14417</v>
      </c>
      <c r="C692" s="73" t="s">
        <v>8808</v>
      </c>
      <c r="D692" s="74">
        <v>0</v>
      </c>
      <c r="E692" s="69">
        <v>181.50999999999996</v>
      </c>
      <c r="F692" s="75">
        <f t="shared" si="357"/>
        <v>0</v>
      </c>
      <c r="G692" s="76"/>
      <c r="H692" s="69">
        <f t="shared" si="358"/>
        <v>169.81</v>
      </c>
      <c r="I692" s="69">
        <f t="shared" si="358"/>
        <v>11.7</v>
      </c>
      <c r="J692" s="69">
        <f t="shared" si="359"/>
        <v>181.51</v>
      </c>
      <c r="K692" s="69">
        <v>0</v>
      </c>
      <c r="L692" s="75">
        <f t="shared" si="360"/>
        <v>181.51</v>
      </c>
      <c r="N692" s="69">
        <v>169.80999999999997</v>
      </c>
      <c r="O692" s="69">
        <v>11.7</v>
      </c>
      <c r="P692" s="69">
        <f t="shared" si="361"/>
        <v>181.50999999999996</v>
      </c>
      <c r="Q692" s="63"/>
      <c r="R692" s="69">
        <f t="shared" si="362"/>
        <v>169.81</v>
      </c>
      <c r="S692" s="69">
        <f t="shared" si="362"/>
        <v>11.71</v>
      </c>
      <c r="T692" s="69">
        <f t="shared" si="363"/>
        <v>181.52</v>
      </c>
      <c r="U692" s="69">
        <f t="shared" si="364"/>
        <v>0</v>
      </c>
      <c r="V692" s="77">
        <f t="shared" si="365"/>
        <v>181.52</v>
      </c>
      <c r="X692" s="69">
        <v>169.81</v>
      </c>
      <c r="Y692" s="69">
        <v>11.71</v>
      </c>
      <c r="Z692" s="69">
        <v>181.52</v>
      </c>
      <c r="AA692" s="78"/>
      <c r="AB692" s="79">
        <f t="shared" si="339"/>
        <v>-1.0000000000047748E-2</v>
      </c>
    </row>
    <row r="693" spans="1:28" x14ac:dyDescent="0.25">
      <c r="A693" s="71" t="s">
        <v>9459</v>
      </c>
      <c r="B693" s="72" t="s">
        <v>14418</v>
      </c>
      <c r="C693" s="73" t="s">
        <v>8808</v>
      </c>
      <c r="D693" s="74">
        <v>0</v>
      </c>
      <c r="E693" s="69">
        <v>209.95000000000002</v>
      </c>
      <c r="F693" s="75">
        <f t="shared" si="357"/>
        <v>0</v>
      </c>
      <c r="G693" s="76"/>
      <c r="H693" s="69">
        <f t="shared" si="358"/>
        <v>193.54</v>
      </c>
      <c r="I693" s="69">
        <f t="shared" si="358"/>
        <v>16.41</v>
      </c>
      <c r="J693" s="69">
        <f t="shared" si="359"/>
        <v>209.95</v>
      </c>
      <c r="K693" s="69">
        <v>0</v>
      </c>
      <c r="L693" s="75">
        <f t="shared" si="360"/>
        <v>209.95</v>
      </c>
      <c r="N693" s="69">
        <v>193.54000000000002</v>
      </c>
      <c r="O693" s="69">
        <v>16.410000000000004</v>
      </c>
      <c r="P693" s="69">
        <f t="shared" si="361"/>
        <v>209.95000000000002</v>
      </c>
      <c r="Q693" s="63"/>
      <c r="R693" s="69">
        <f t="shared" si="362"/>
        <v>193.54</v>
      </c>
      <c r="S693" s="69">
        <f t="shared" si="362"/>
        <v>16.399999999999999</v>
      </c>
      <c r="T693" s="69">
        <f t="shared" si="363"/>
        <v>209.94</v>
      </c>
      <c r="U693" s="69">
        <f t="shared" si="364"/>
        <v>0</v>
      </c>
      <c r="V693" s="77">
        <f t="shared" si="365"/>
        <v>209.94</v>
      </c>
      <c r="X693" s="69">
        <v>193.54</v>
      </c>
      <c r="Y693" s="69">
        <v>16.399999999999999</v>
      </c>
      <c r="Z693" s="69">
        <v>209.94</v>
      </c>
      <c r="AA693" s="78"/>
      <c r="AB693" s="79">
        <f t="shared" si="339"/>
        <v>1.0000000000019327E-2</v>
      </c>
    </row>
    <row r="694" spans="1:28" x14ac:dyDescent="0.25">
      <c r="A694" s="71" t="s">
        <v>9460</v>
      </c>
      <c r="B694" s="72" t="s">
        <v>14419</v>
      </c>
      <c r="C694" s="73" t="s">
        <v>8808</v>
      </c>
      <c r="D694" s="74">
        <v>0</v>
      </c>
      <c r="E694" s="69">
        <v>259.87</v>
      </c>
      <c r="F694" s="75">
        <f t="shared" si="357"/>
        <v>0</v>
      </c>
      <c r="G694" s="76"/>
      <c r="H694" s="69">
        <f t="shared" si="358"/>
        <v>234.79</v>
      </c>
      <c r="I694" s="69">
        <f t="shared" si="358"/>
        <v>25.08</v>
      </c>
      <c r="J694" s="69">
        <f t="shared" si="359"/>
        <v>259.87</v>
      </c>
      <c r="K694" s="69">
        <v>0</v>
      </c>
      <c r="L694" s="75">
        <f t="shared" si="360"/>
        <v>259.87</v>
      </c>
      <c r="N694" s="69">
        <v>234.79000000000002</v>
      </c>
      <c r="O694" s="69">
        <v>25.08</v>
      </c>
      <c r="P694" s="69">
        <f t="shared" si="361"/>
        <v>259.87</v>
      </c>
      <c r="Q694" s="63"/>
      <c r="R694" s="69">
        <f t="shared" si="362"/>
        <v>234.79</v>
      </c>
      <c r="S694" s="69">
        <f t="shared" si="362"/>
        <v>25.07</v>
      </c>
      <c r="T694" s="69">
        <f t="shared" si="363"/>
        <v>259.86</v>
      </c>
      <c r="U694" s="69">
        <f t="shared" si="364"/>
        <v>0</v>
      </c>
      <c r="V694" s="77">
        <f t="shared" si="365"/>
        <v>259.86</v>
      </c>
      <c r="X694" s="69">
        <v>234.79</v>
      </c>
      <c r="Y694" s="69">
        <v>25.07</v>
      </c>
      <c r="Z694" s="69">
        <v>259.86</v>
      </c>
      <c r="AA694" s="78"/>
      <c r="AB694" s="79">
        <f t="shared" si="339"/>
        <v>9.9999999999909051E-3</v>
      </c>
    </row>
    <row r="695" spans="1:28" x14ac:dyDescent="0.25">
      <c r="A695" s="71" t="s">
        <v>9461</v>
      </c>
      <c r="B695" s="72" t="s">
        <v>14420</v>
      </c>
      <c r="C695" s="73" t="s">
        <v>8808</v>
      </c>
      <c r="D695" s="74">
        <v>0</v>
      </c>
      <c r="E695" s="69">
        <v>307.06000000000006</v>
      </c>
      <c r="F695" s="75">
        <f t="shared" si="357"/>
        <v>0</v>
      </c>
      <c r="G695" s="76"/>
      <c r="H695" s="69">
        <f t="shared" si="358"/>
        <v>277.68</v>
      </c>
      <c r="I695" s="69">
        <f t="shared" si="358"/>
        <v>29.38</v>
      </c>
      <c r="J695" s="69">
        <f t="shared" si="359"/>
        <v>307.06</v>
      </c>
      <c r="K695" s="69">
        <v>0</v>
      </c>
      <c r="L695" s="75">
        <f t="shared" si="360"/>
        <v>307.06</v>
      </c>
      <c r="N695" s="69">
        <v>277.68000000000006</v>
      </c>
      <c r="O695" s="69">
        <v>29.380000000000003</v>
      </c>
      <c r="P695" s="69">
        <f t="shared" si="361"/>
        <v>307.06000000000006</v>
      </c>
      <c r="Q695" s="63"/>
      <c r="R695" s="69">
        <f t="shared" si="362"/>
        <v>277.68</v>
      </c>
      <c r="S695" s="69">
        <f t="shared" si="362"/>
        <v>29.38</v>
      </c>
      <c r="T695" s="69">
        <f t="shared" si="363"/>
        <v>307.06</v>
      </c>
      <c r="U695" s="69">
        <f t="shared" si="364"/>
        <v>0</v>
      </c>
      <c r="V695" s="77">
        <f t="shared" si="365"/>
        <v>307.06</v>
      </c>
      <c r="X695" s="69">
        <v>277.68</v>
      </c>
      <c r="Y695" s="69">
        <v>29.38</v>
      </c>
      <c r="Z695" s="69">
        <v>307.06</v>
      </c>
      <c r="AA695" s="78"/>
      <c r="AB695" s="79">
        <f t="shared" si="339"/>
        <v>0</v>
      </c>
    </row>
    <row r="696" spans="1:28" x14ac:dyDescent="0.25">
      <c r="A696" s="71" t="s">
        <v>9462</v>
      </c>
      <c r="B696" s="72" t="s">
        <v>14421</v>
      </c>
      <c r="C696" s="73" t="s">
        <v>8808</v>
      </c>
      <c r="D696" s="74">
        <v>0</v>
      </c>
      <c r="E696" s="69">
        <v>362.21</v>
      </c>
      <c r="F696" s="75">
        <f t="shared" si="357"/>
        <v>0</v>
      </c>
      <c r="G696" s="76"/>
      <c r="H696" s="69">
        <f t="shared" si="358"/>
        <v>327.45</v>
      </c>
      <c r="I696" s="69">
        <f t="shared" si="358"/>
        <v>34.76</v>
      </c>
      <c r="J696" s="69">
        <f t="shared" si="359"/>
        <v>362.21</v>
      </c>
      <c r="K696" s="69">
        <v>0</v>
      </c>
      <c r="L696" s="75">
        <f t="shared" si="360"/>
        <v>362.21</v>
      </c>
      <c r="N696" s="69">
        <v>327.45</v>
      </c>
      <c r="O696" s="69">
        <v>34.76</v>
      </c>
      <c r="P696" s="69">
        <f t="shared" si="361"/>
        <v>362.21</v>
      </c>
      <c r="Q696" s="63"/>
      <c r="R696" s="69">
        <f t="shared" si="362"/>
        <v>327.45</v>
      </c>
      <c r="S696" s="69">
        <f t="shared" si="362"/>
        <v>34.76</v>
      </c>
      <c r="T696" s="69">
        <f t="shared" si="363"/>
        <v>362.21</v>
      </c>
      <c r="U696" s="69">
        <f t="shared" si="364"/>
        <v>0</v>
      </c>
      <c r="V696" s="77">
        <f t="shared" si="365"/>
        <v>362.21</v>
      </c>
      <c r="X696" s="69">
        <v>327.45</v>
      </c>
      <c r="Y696" s="69">
        <v>34.76</v>
      </c>
      <c r="Z696" s="69">
        <v>362.21</v>
      </c>
      <c r="AA696" s="78"/>
      <c r="AB696" s="79">
        <f t="shared" si="339"/>
        <v>0</v>
      </c>
    </row>
    <row r="697" spans="1:28" x14ac:dyDescent="0.25">
      <c r="A697" s="71" t="s">
        <v>9463</v>
      </c>
      <c r="B697" s="72" t="s">
        <v>14422</v>
      </c>
      <c r="C697" s="73" t="s">
        <v>8808</v>
      </c>
      <c r="D697" s="74">
        <v>0</v>
      </c>
      <c r="E697" s="69">
        <v>432.53000000000003</v>
      </c>
      <c r="F697" s="75">
        <f t="shared" si="357"/>
        <v>0</v>
      </c>
      <c r="G697" s="76"/>
      <c r="H697" s="69">
        <f t="shared" si="358"/>
        <v>403.15</v>
      </c>
      <c r="I697" s="69">
        <f t="shared" si="358"/>
        <v>29.38</v>
      </c>
      <c r="J697" s="69">
        <f t="shared" si="359"/>
        <v>432.53</v>
      </c>
      <c r="K697" s="69">
        <v>0</v>
      </c>
      <c r="L697" s="75">
        <f t="shared" si="360"/>
        <v>432.53</v>
      </c>
      <c r="N697" s="69">
        <v>403.15000000000003</v>
      </c>
      <c r="O697" s="69">
        <v>29.380000000000003</v>
      </c>
      <c r="P697" s="69">
        <f t="shared" si="361"/>
        <v>432.53000000000003</v>
      </c>
      <c r="Q697" s="63"/>
      <c r="R697" s="69">
        <f t="shared" si="362"/>
        <v>403.15</v>
      </c>
      <c r="S697" s="69">
        <f t="shared" si="362"/>
        <v>29.38</v>
      </c>
      <c r="T697" s="69">
        <f t="shared" si="363"/>
        <v>432.53</v>
      </c>
      <c r="U697" s="69">
        <f t="shared" si="364"/>
        <v>0</v>
      </c>
      <c r="V697" s="77">
        <f t="shared" si="365"/>
        <v>432.53</v>
      </c>
      <c r="X697" s="69">
        <v>403.15</v>
      </c>
      <c r="Y697" s="69">
        <v>29.38</v>
      </c>
      <c r="Z697" s="69">
        <v>432.53</v>
      </c>
      <c r="AA697" s="78"/>
      <c r="AB697" s="79">
        <f t="shared" si="339"/>
        <v>0</v>
      </c>
    </row>
    <row r="698" spans="1:28" x14ac:dyDescent="0.25">
      <c r="A698" s="71" t="s">
        <v>9464</v>
      </c>
      <c r="B698" s="72" t="s">
        <v>14423</v>
      </c>
      <c r="C698" s="73" t="s">
        <v>8808</v>
      </c>
      <c r="D698" s="74">
        <v>0</v>
      </c>
      <c r="E698" s="69">
        <v>208.81</v>
      </c>
      <c r="F698" s="75">
        <f t="shared" si="357"/>
        <v>0</v>
      </c>
      <c r="G698" s="28"/>
      <c r="H698" s="69">
        <f t="shared" si="358"/>
        <v>208.81</v>
      </c>
      <c r="I698" s="69">
        <f t="shared" si="358"/>
        <v>0</v>
      </c>
      <c r="J698" s="69">
        <f t="shared" si="359"/>
        <v>208.81</v>
      </c>
      <c r="K698" s="69">
        <v>0</v>
      </c>
      <c r="L698" s="75">
        <f t="shared" si="360"/>
        <v>208.81</v>
      </c>
      <c r="N698" s="69">
        <v>208.81</v>
      </c>
      <c r="O698" s="69">
        <v>0</v>
      </c>
      <c r="P698" s="69">
        <f t="shared" si="361"/>
        <v>208.81</v>
      </c>
      <c r="Q698" s="63"/>
      <c r="R698" s="69">
        <f t="shared" si="362"/>
        <v>208.81</v>
      </c>
      <c r="S698" s="69">
        <f t="shared" si="362"/>
        <v>0</v>
      </c>
      <c r="T698" s="69">
        <f t="shared" si="363"/>
        <v>208.81</v>
      </c>
      <c r="U698" s="69">
        <f t="shared" si="364"/>
        <v>0</v>
      </c>
      <c r="V698" s="77">
        <f t="shared" si="365"/>
        <v>208.81</v>
      </c>
      <c r="X698" s="69">
        <v>208.81</v>
      </c>
      <c r="Y698" s="69">
        <v>0</v>
      </c>
      <c r="Z698" s="69">
        <v>208.81</v>
      </c>
      <c r="AA698" s="78"/>
      <c r="AB698" s="79">
        <f t="shared" si="339"/>
        <v>0</v>
      </c>
    </row>
    <row r="699" spans="1:28" s="82" customFormat="1" ht="22.5" x14ac:dyDescent="0.25">
      <c r="A699" s="71" t="s">
        <v>9465</v>
      </c>
      <c r="B699" s="72" t="s">
        <v>14424</v>
      </c>
      <c r="C699" s="73" t="s">
        <v>8808</v>
      </c>
      <c r="D699" s="74">
        <v>0</v>
      </c>
      <c r="E699" s="69">
        <v>398.49</v>
      </c>
      <c r="F699" s="75">
        <f t="shared" si="357"/>
        <v>0</v>
      </c>
      <c r="G699" s="28"/>
      <c r="H699" s="69">
        <f t="shared" si="358"/>
        <v>398.49</v>
      </c>
      <c r="I699" s="69">
        <f t="shared" si="358"/>
        <v>0</v>
      </c>
      <c r="J699" s="69">
        <f t="shared" si="359"/>
        <v>398.49</v>
      </c>
      <c r="K699" s="69">
        <v>0</v>
      </c>
      <c r="L699" s="75">
        <f t="shared" si="360"/>
        <v>398.49</v>
      </c>
      <c r="M699" s="33"/>
      <c r="N699" s="69">
        <v>398.49</v>
      </c>
      <c r="O699" s="69">
        <v>0</v>
      </c>
      <c r="P699" s="69">
        <f t="shared" si="361"/>
        <v>398.49</v>
      </c>
      <c r="Q699" s="63"/>
      <c r="R699" s="69">
        <f t="shared" si="362"/>
        <v>398.49</v>
      </c>
      <c r="S699" s="69">
        <f t="shared" si="362"/>
        <v>0</v>
      </c>
      <c r="T699" s="69">
        <f t="shared" si="363"/>
        <v>398.49</v>
      </c>
      <c r="U699" s="69">
        <f t="shared" si="364"/>
        <v>0</v>
      </c>
      <c r="V699" s="77">
        <f t="shared" si="365"/>
        <v>398.49</v>
      </c>
      <c r="W699" s="33"/>
      <c r="X699" s="69">
        <v>398.49</v>
      </c>
      <c r="Y699" s="69">
        <v>0</v>
      </c>
      <c r="Z699" s="69">
        <v>398.49</v>
      </c>
      <c r="AA699" s="78"/>
      <c r="AB699" s="79">
        <f t="shared" si="339"/>
        <v>0</v>
      </c>
    </row>
    <row r="700" spans="1:28" s="82" customFormat="1" x14ac:dyDescent="0.25">
      <c r="A700" s="71" t="s">
        <v>9466</v>
      </c>
      <c r="B700" s="72" t="s">
        <v>14425</v>
      </c>
      <c r="C700" s="73" t="s">
        <v>8778</v>
      </c>
      <c r="D700" s="74">
        <v>0</v>
      </c>
      <c r="E700" s="69">
        <v>15813.91</v>
      </c>
      <c r="F700" s="75">
        <f t="shared" si="357"/>
        <v>0</v>
      </c>
      <c r="G700" s="28"/>
      <c r="H700" s="69">
        <f t="shared" si="358"/>
        <v>15813.91</v>
      </c>
      <c r="I700" s="69">
        <f t="shared" si="358"/>
        <v>0</v>
      </c>
      <c r="J700" s="69">
        <f t="shared" si="359"/>
        <v>15813.91</v>
      </c>
      <c r="K700" s="69">
        <v>0</v>
      </c>
      <c r="L700" s="75">
        <f t="shared" si="360"/>
        <v>15813.91</v>
      </c>
      <c r="M700" s="33"/>
      <c r="N700" s="69">
        <v>15813.91</v>
      </c>
      <c r="O700" s="69">
        <v>0</v>
      </c>
      <c r="P700" s="69">
        <f t="shared" si="361"/>
        <v>15813.91</v>
      </c>
      <c r="Q700" s="63"/>
      <c r="R700" s="69">
        <f t="shared" si="362"/>
        <v>15813.91</v>
      </c>
      <c r="S700" s="69">
        <f t="shared" si="362"/>
        <v>0</v>
      </c>
      <c r="T700" s="69">
        <f t="shared" si="363"/>
        <v>15813.91</v>
      </c>
      <c r="U700" s="69">
        <f t="shared" si="364"/>
        <v>0</v>
      </c>
      <c r="V700" s="77">
        <f t="shared" si="365"/>
        <v>15813.91</v>
      </c>
      <c r="W700" s="33"/>
      <c r="X700" s="69">
        <v>15813.91</v>
      </c>
      <c r="Y700" s="69">
        <v>0</v>
      </c>
      <c r="Z700" s="69">
        <v>15813.91</v>
      </c>
      <c r="AA700" s="78"/>
      <c r="AB700" s="79">
        <f t="shared" si="339"/>
        <v>0</v>
      </c>
    </row>
    <row r="701" spans="1:28" s="82" customFormat="1" x14ac:dyDescent="0.25">
      <c r="A701" s="71" t="s">
        <v>9467</v>
      </c>
      <c r="B701" s="72" t="s">
        <v>14426</v>
      </c>
      <c r="C701" s="73" t="s">
        <v>8808</v>
      </c>
      <c r="D701" s="74">
        <v>0</v>
      </c>
      <c r="E701" s="69">
        <v>764.9</v>
      </c>
      <c r="F701" s="75">
        <f t="shared" si="357"/>
        <v>0</v>
      </c>
      <c r="G701" s="28"/>
      <c r="H701" s="69">
        <f t="shared" si="358"/>
        <v>764.9</v>
      </c>
      <c r="I701" s="69">
        <f t="shared" si="358"/>
        <v>0</v>
      </c>
      <c r="J701" s="69">
        <f t="shared" si="359"/>
        <v>764.9</v>
      </c>
      <c r="K701" s="69">
        <v>0</v>
      </c>
      <c r="L701" s="75">
        <f t="shared" si="360"/>
        <v>764.9</v>
      </c>
      <c r="M701" s="33"/>
      <c r="N701" s="69">
        <v>764.9</v>
      </c>
      <c r="O701" s="69">
        <v>0</v>
      </c>
      <c r="P701" s="69">
        <f t="shared" si="361"/>
        <v>764.9</v>
      </c>
      <c r="Q701" s="63"/>
      <c r="R701" s="69">
        <f t="shared" si="362"/>
        <v>764.9</v>
      </c>
      <c r="S701" s="69">
        <f t="shared" si="362"/>
        <v>0</v>
      </c>
      <c r="T701" s="69">
        <f t="shared" si="363"/>
        <v>764.9</v>
      </c>
      <c r="U701" s="69">
        <f t="shared" si="364"/>
        <v>0</v>
      </c>
      <c r="V701" s="77">
        <f t="shared" si="365"/>
        <v>764.9</v>
      </c>
      <c r="W701" s="33"/>
      <c r="X701" s="69">
        <v>764.9</v>
      </c>
      <c r="Y701" s="69">
        <v>0</v>
      </c>
      <c r="Z701" s="69">
        <v>764.9</v>
      </c>
      <c r="AA701" s="78"/>
      <c r="AB701" s="79">
        <f t="shared" si="339"/>
        <v>0</v>
      </c>
    </row>
    <row r="702" spans="1:28" s="82" customFormat="1" x14ac:dyDescent="0.25">
      <c r="A702" s="71" t="s">
        <v>9468</v>
      </c>
      <c r="B702" s="72" t="s">
        <v>14427</v>
      </c>
      <c r="C702" s="73" t="s">
        <v>8808</v>
      </c>
      <c r="D702" s="74">
        <v>0</v>
      </c>
      <c r="E702" s="69">
        <v>961.2</v>
      </c>
      <c r="F702" s="75">
        <f t="shared" si="357"/>
        <v>0</v>
      </c>
      <c r="G702" s="28"/>
      <c r="H702" s="69">
        <f t="shared" si="358"/>
        <v>961.2</v>
      </c>
      <c r="I702" s="69">
        <f t="shared" si="358"/>
        <v>0</v>
      </c>
      <c r="J702" s="69">
        <f t="shared" si="359"/>
        <v>961.2</v>
      </c>
      <c r="K702" s="69">
        <v>0</v>
      </c>
      <c r="L702" s="75">
        <f t="shared" si="360"/>
        <v>961.2</v>
      </c>
      <c r="M702" s="33"/>
      <c r="N702" s="69">
        <v>961.2</v>
      </c>
      <c r="O702" s="69">
        <v>0</v>
      </c>
      <c r="P702" s="69">
        <f t="shared" si="361"/>
        <v>961.2</v>
      </c>
      <c r="Q702" s="63"/>
      <c r="R702" s="69">
        <f t="shared" si="362"/>
        <v>961.2</v>
      </c>
      <c r="S702" s="69">
        <f t="shared" si="362"/>
        <v>0</v>
      </c>
      <c r="T702" s="69">
        <f t="shared" si="363"/>
        <v>961.2</v>
      </c>
      <c r="U702" s="69">
        <f t="shared" si="364"/>
        <v>0</v>
      </c>
      <c r="V702" s="77">
        <f t="shared" si="365"/>
        <v>961.2</v>
      </c>
      <c r="W702" s="33"/>
      <c r="X702" s="69">
        <v>961.2</v>
      </c>
      <c r="Y702" s="69">
        <v>0</v>
      </c>
      <c r="Z702" s="69">
        <v>961.2</v>
      </c>
      <c r="AA702" s="78"/>
      <c r="AB702" s="79">
        <f t="shared" si="339"/>
        <v>0</v>
      </c>
    </row>
    <row r="703" spans="1:28" s="82" customFormat="1" x14ac:dyDescent="0.25">
      <c r="A703" s="71" t="s">
        <v>9469</v>
      </c>
      <c r="B703" s="72" t="s">
        <v>14428</v>
      </c>
      <c r="C703" s="73" t="s">
        <v>8808</v>
      </c>
      <c r="D703" s="74">
        <v>0</v>
      </c>
      <c r="E703" s="69">
        <v>1147.92</v>
      </c>
      <c r="F703" s="75">
        <f t="shared" si="357"/>
        <v>0</v>
      </c>
      <c r="G703" s="28"/>
      <c r="H703" s="69">
        <f t="shared" si="358"/>
        <v>1147.92</v>
      </c>
      <c r="I703" s="69">
        <f t="shared" si="358"/>
        <v>0</v>
      </c>
      <c r="J703" s="69">
        <f t="shared" si="359"/>
        <v>1147.92</v>
      </c>
      <c r="K703" s="69">
        <v>0</v>
      </c>
      <c r="L703" s="75">
        <f t="shared" si="360"/>
        <v>1147.92</v>
      </c>
      <c r="M703" s="33"/>
      <c r="N703" s="69">
        <v>1147.92</v>
      </c>
      <c r="O703" s="69">
        <v>0</v>
      </c>
      <c r="P703" s="69">
        <f t="shared" si="361"/>
        <v>1147.92</v>
      </c>
      <c r="Q703" s="63"/>
      <c r="R703" s="69">
        <f t="shared" si="362"/>
        <v>1147.92</v>
      </c>
      <c r="S703" s="69">
        <f t="shared" si="362"/>
        <v>0</v>
      </c>
      <c r="T703" s="69">
        <f t="shared" si="363"/>
        <v>1147.92</v>
      </c>
      <c r="U703" s="69">
        <f t="shared" si="364"/>
        <v>0</v>
      </c>
      <c r="V703" s="77">
        <f t="shared" si="365"/>
        <v>1147.92</v>
      </c>
      <c r="W703" s="33"/>
      <c r="X703" s="69">
        <v>1147.92</v>
      </c>
      <c r="Y703" s="69">
        <v>0</v>
      </c>
      <c r="Z703" s="69">
        <v>1147.92</v>
      </c>
      <c r="AA703" s="78"/>
      <c r="AB703" s="79">
        <f t="shared" si="339"/>
        <v>0</v>
      </c>
    </row>
    <row r="704" spans="1:28" s="82" customFormat="1" ht="22.5" x14ac:dyDescent="0.25">
      <c r="A704" s="65" t="s">
        <v>9470</v>
      </c>
      <c r="B704" s="66" t="s">
        <v>14429</v>
      </c>
      <c r="C704" s="67"/>
      <c r="D704" s="68"/>
      <c r="E704" s="69"/>
      <c r="F704" s="70"/>
      <c r="G704" s="38"/>
      <c r="H704" s="69"/>
      <c r="I704" s="69"/>
      <c r="J704" s="69"/>
      <c r="K704" s="69"/>
      <c r="L704" s="75"/>
      <c r="M704" s="33"/>
      <c r="N704" s="69"/>
      <c r="O704" s="69"/>
      <c r="P704" s="69"/>
      <c r="Q704" s="63"/>
      <c r="R704" s="69"/>
      <c r="S704" s="69"/>
      <c r="T704" s="69"/>
      <c r="U704" s="69"/>
      <c r="V704" s="77"/>
      <c r="W704" s="33"/>
      <c r="X704" s="69"/>
      <c r="Y704" s="69"/>
      <c r="Z704" s="69"/>
      <c r="AA704" s="78"/>
      <c r="AB704" s="79">
        <f t="shared" si="339"/>
        <v>0</v>
      </c>
    </row>
    <row r="705" spans="1:28" x14ac:dyDescent="0.25">
      <c r="A705" s="71" t="s">
        <v>9471</v>
      </c>
      <c r="B705" s="72" t="s">
        <v>14430</v>
      </c>
      <c r="C705" s="73" t="s">
        <v>8778</v>
      </c>
      <c r="D705" s="74">
        <v>0</v>
      </c>
      <c r="E705" s="69">
        <v>1529.67</v>
      </c>
      <c r="F705" s="75">
        <f>ROUND(D705*E705,2)</f>
        <v>0</v>
      </c>
      <c r="G705" s="76"/>
      <c r="H705" s="69">
        <f t="shared" ref="H705:I709" si="366">ROUND(N705+(N705*$H$2/100),2)</f>
        <v>1529.67</v>
      </c>
      <c r="I705" s="69">
        <f t="shared" si="366"/>
        <v>0</v>
      </c>
      <c r="J705" s="69">
        <f>H705+I705</f>
        <v>1529.67</v>
      </c>
      <c r="K705" s="69">
        <v>0</v>
      </c>
      <c r="L705" s="75">
        <f>SUM(J705:K705)</f>
        <v>1529.67</v>
      </c>
      <c r="N705" s="69">
        <v>1529.67</v>
      </c>
      <c r="O705" s="69">
        <v>0</v>
      </c>
      <c r="P705" s="69">
        <f>SUM(N705:O705)</f>
        <v>1529.67</v>
      </c>
      <c r="Q705" s="63"/>
      <c r="R705" s="69">
        <f t="shared" ref="R705:S709" si="367">X705</f>
        <v>1529.67</v>
      </c>
      <c r="S705" s="69">
        <f t="shared" si="367"/>
        <v>0</v>
      </c>
      <c r="T705" s="69">
        <f>R705+S705</f>
        <v>1529.67</v>
      </c>
      <c r="U705" s="69">
        <f>ROUND(Z705*$H$2,2)/100</f>
        <v>0</v>
      </c>
      <c r="V705" s="77">
        <f>SUM(T705:U705)</f>
        <v>1529.67</v>
      </c>
      <c r="X705" s="69">
        <v>1529.67</v>
      </c>
      <c r="Y705" s="69">
        <v>0</v>
      </c>
      <c r="Z705" s="69">
        <v>1529.67</v>
      </c>
      <c r="AA705" s="78"/>
      <c r="AB705" s="79">
        <f t="shared" si="339"/>
        <v>0</v>
      </c>
    </row>
    <row r="706" spans="1:28" x14ac:dyDescent="0.25">
      <c r="A706" s="71" t="s">
        <v>9472</v>
      </c>
      <c r="B706" s="72" t="s">
        <v>14431</v>
      </c>
      <c r="C706" s="73" t="s">
        <v>8808</v>
      </c>
      <c r="D706" s="74">
        <v>0</v>
      </c>
      <c r="E706" s="69">
        <v>25.48</v>
      </c>
      <c r="F706" s="75">
        <f>ROUND(D706*E706,2)</f>
        <v>0</v>
      </c>
      <c r="G706" s="76"/>
      <c r="H706" s="69">
        <f t="shared" si="366"/>
        <v>25.48</v>
      </c>
      <c r="I706" s="69">
        <f t="shared" si="366"/>
        <v>0</v>
      </c>
      <c r="J706" s="69">
        <f>H706+I706</f>
        <v>25.48</v>
      </c>
      <c r="K706" s="69">
        <v>0</v>
      </c>
      <c r="L706" s="75">
        <f>SUM(J706:K706)</f>
        <v>25.48</v>
      </c>
      <c r="N706" s="69">
        <v>25.48</v>
      </c>
      <c r="O706" s="69">
        <v>0</v>
      </c>
      <c r="P706" s="69">
        <f>SUM(N706:O706)</f>
        <v>25.48</v>
      </c>
      <c r="Q706" s="63"/>
      <c r="R706" s="69">
        <f t="shared" si="367"/>
        <v>25.48</v>
      </c>
      <c r="S706" s="69">
        <f t="shared" si="367"/>
        <v>0</v>
      </c>
      <c r="T706" s="69">
        <f>R706+S706</f>
        <v>25.48</v>
      </c>
      <c r="U706" s="69">
        <f>ROUND(Z706*$H$2,2)/100</f>
        <v>0</v>
      </c>
      <c r="V706" s="77">
        <f>SUM(T706:U706)</f>
        <v>25.48</v>
      </c>
      <c r="X706" s="69">
        <v>25.48</v>
      </c>
      <c r="Y706" s="69">
        <v>0</v>
      </c>
      <c r="Z706" s="69">
        <v>25.48</v>
      </c>
      <c r="AA706" s="78"/>
      <c r="AB706" s="79">
        <f t="shared" si="339"/>
        <v>0</v>
      </c>
    </row>
    <row r="707" spans="1:28" x14ac:dyDescent="0.25">
      <c r="A707" s="71" t="s">
        <v>9473</v>
      </c>
      <c r="B707" s="72" t="s">
        <v>14432</v>
      </c>
      <c r="C707" s="73" t="s">
        <v>8808</v>
      </c>
      <c r="D707" s="74">
        <v>0</v>
      </c>
      <c r="E707" s="69">
        <v>28.64</v>
      </c>
      <c r="F707" s="75">
        <f>ROUND(D707*E707,2)</f>
        <v>0</v>
      </c>
      <c r="G707" s="76"/>
      <c r="H707" s="69">
        <f t="shared" si="366"/>
        <v>28.64</v>
      </c>
      <c r="I707" s="69">
        <f t="shared" si="366"/>
        <v>0</v>
      </c>
      <c r="J707" s="69">
        <f>H707+I707</f>
        <v>28.64</v>
      </c>
      <c r="K707" s="69">
        <v>0</v>
      </c>
      <c r="L707" s="75">
        <f>SUM(J707:K707)</f>
        <v>28.64</v>
      </c>
      <c r="N707" s="69">
        <v>28.64</v>
      </c>
      <c r="O707" s="69">
        <v>0</v>
      </c>
      <c r="P707" s="69">
        <f>SUM(N707:O707)</f>
        <v>28.64</v>
      </c>
      <c r="Q707" s="63"/>
      <c r="R707" s="69">
        <f t="shared" si="367"/>
        <v>28.64</v>
      </c>
      <c r="S707" s="69">
        <f t="shared" si="367"/>
        <v>0</v>
      </c>
      <c r="T707" s="69">
        <f>R707+S707</f>
        <v>28.64</v>
      </c>
      <c r="U707" s="69">
        <f>ROUND(Z707*$H$2,2)/100</f>
        <v>0</v>
      </c>
      <c r="V707" s="77">
        <f>SUM(T707:U707)</f>
        <v>28.64</v>
      </c>
      <c r="X707" s="69">
        <v>28.64</v>
      </c>
      <c r="Y707" s="69">
        <v>0</v>
      </c>
      <c r="Z707" s="69">
        <v>28.64</v>
      </c>
      <c r="AA707" s="78"/>
      <c r="AB707" s="79">
        <f t="shared" si="339"/>
        <v>0</v>
      </c>
    </row>
    <row r="708" spans="1:28" ht="22.5" x14ac:dyDescent="0.25">
      <c r="A708" s="71" t="s">
        <v>9474</v>
      </c>
      <c r="B708" s="72" t="s">
        <v>14433</v>
      </c>
      <c r="C708" s="73" t="s">
        <v>8808</v>
      </c>
      <c r="D708" s="74">
        <v>0</v>
      </c>
      <c r="E708" s="69">
        <v>47.13</v>
      </c>
      <c r="F708" s="75">
        <f>ROUND(D708*E708,2)</f>
        <v>0</v>
      </c>
      <c r="G708" s="76"/>
      <c r="H708" s="69">
        <f t="shared" si="366"/>
        <v>47.13</v>
      </c>
      <c r="I708" s="69">
        <f t="shared" si="366"/>
        <v>0</v>
      </c>
      <c r="J708" s="69">
        <f>H708+I708</f>
        <v>47.13</v>
      </c>
      <c r="K708" s="69">
        <v>0</v>
      </c>
      <c r="L708" s="75">
        <f>SUM(J708:K708)</f>
        <v>47.13</v>
      </c>
      <c r="N708" s="69">
        <v>47.13</v>
      </c>
      <c r="O708" s="69">
        <v>0</v>
      </c>
      <c r="P708" s="69">
        <f>SUM(N708:O708)</f>
        <v>47.13</v>
      </c>
      <c r="Q708" s="63"/>
      <c r="R708" s="69">
        <f t="shared" si="367"/>
        <v>47.13</v>
      </c>
      <c r="S708" s="69">
        <f t="shared" si="367"/>
        <v>0</v>
      </c>
      <c r="T708" s="69">
        <f>R708+S708</f>
        <v>47.13</v>
      </c>
      <c r="U708" s="69">
        <f>ROUND(Z708*$H$2,2)/100</f>
        <v>0</v>
      </c>
      <c r="V708" s="77">
        <f>SUM(T708:U708)</f>
        <v>47.13</v>
      </c>
      <c r="X708" s="69">
        <v>47.13</v>
      </c>
      <c r="Y708" s="69">
        <v>0</v>
      </c>
      <c r="Z708" s="69">
        <v>47.13</v>
      </c>
      <c r="AA708" s="78"/>
      <c r="AB708" s="79">
        <f t="shared" si="339"/>
        <v>0</v>
      </c>
    </row>
    <row r="709" spans="1:28" x14ac:dyDescent="0.25">
      <c r="A709" s="71" t="s">
        <v>9475</v>
      </c>
      <c r="B709" s="72" t="s">
        <v>14434</v>
      </c>
      <c r="C709" s="73" t="s">
        <v>8740</v>
      </c>
      <c r="D709" s="74">
        <v>0</v>
      </c>
      <c r="E709" s="69">
        <v>335.41999999999996</v>
      </c>
      <c r="F709" s="75">
        <f>ROUND(D709*E709,2)</f>
        <v>0</v>
      </c>
      <c r="G709" s="28"/>
      <c r="H709" s="69">
        <f t="shared" si="366"/>
        <v>0</v>
      </c>
      <c r="I709" s="69">
        <f t="shared" si="366"/>
        <v>335.42</v>
      </c>
      <c r="J709" s="69">
        <f>H709+I709</f>
        <v>335.42</v>
      </c>
      <c r="K709" s="69">
        <v>0</v>
      </c>
      <c r="L709" s="75">
        <f>SUM(J709:K709)</f>
        <v>335.42</v>
      </c>
      <c r="N709" s="69">
        <v>0</v>
      </c>
      <c r="O709" s="69">
        <v>335.41999999999996</v>
      </c>
      <c r="P709" s="69">
        <f>SUM(N709:O709)</f>
        <v>335.41999999999996</v>
      </c>
      <c r="Q709" s="63"/>
      <c r="R709" s="69">
        <f t="shared" si="367"/>
        <v>0</v>
      </c>
      <c r="S709" s="69">
        <f t="shared" si="367"/>
        <v>335.5</v>
      </c>
      <c r="T709" s="69">
        <f>R709+S709</f>
        <v>335.5</v>
      </c>
      <c r="U709" s="69">
        <f>ROUND(Z709*$H$2,2)/100</f>
        <v>0</v>
      </c>
      <c r="V709" s="77">
        <f>SUM(T709:U709)</f>
        <v>335.5</v>
      </c>
      <c r="X709" s="69">
        <v>0</v>
      </c>
      <c r="Y709" s="69">
        <v>335.5</v>
      </c>
      <c r="Z709" s="69">
        <v>335.5</v>
      </c>
      <c r="AA709" s="78"/>
      <c r="AB709" s="79">
        <f t="shared" si="339"/>
        <v>-8.0000000000040927E-2</v>
      </c>
    </row>
    <row r="710" spans="1:28" s="33" customFormat="1" ht="22.5" x14ac:dyDescent="0.25">
      <c r="A710" s="65" t="s">
        <v>9476</v>
      </c>
      <c r="B710" s="66" t="s">
        <v>14435</v>
      </c>
      <c r="C710" s="67"/>
      <c r="D710" s="68"/>
      <c r="E710" s="69"/>
      <c r="F710" s="70"/>
      <c r="G710" s="38"/>
      <c r="H710" s="69"/>
      <c r="I710" s="69"/>
      <c r="J710" s="69"/>
      <c r="K710" s="69"/>
      <c r="L710" s="75"/>
      <c r="N710" s="69"/>
      <c r="O710" s="69"/>
      <c r="P710" s="69"/>
      <c r="Q710" s="63"/>
      <c r="R710" s="69"/>
      <c r="S710" s="69"/>
      <c r="T710" s="69"/>
      <c r="U710" s="69"/>
      <c r="V710" s="77"/>
      <c r="X710" s="69"/>
      <c r="Y710" s="69"/>
      <c r="Z710" s="69"/>
      <c r="AA710" s="78"/>
      <c r="AB710" s="79">
        <f t="shared" si="339"/>
        <v>0</v>
      </c>
    </row>
    <row r="711" spans="1:28" x14ac:dyDescent="0.25">
      <c r="A711" s="71" t="s">
        <v>9477</v>
      </c>
      <c r="B711" s="72" t="s">
        <v>14436</v>
      </c>
      <c r="C711" s="73" t="s">
        <v>8778</v>
      </c>
      <c r="D711" s="74">
        <v>0</v>
      </c>
      <c r="E711" s="69">
        <v>9000</v>
      </c>
      <c r="F711" s="75">
        <f t="shared" ref="F711:F719" si="368">ROUND(D711*E711,2)</f>
        <v>0</v>
      </c>
      <c r="G711" s="76"/>
      <c r="H711" s="69">
        <f t="shared" ref="H711:I719" si="369">ROUND(N711+(N711*$H$2/100),2)</f>
        <v>9000</v>
      </c>
      <c r="I711" s="69">
        <f t="shared" si="369"/>
        <v>0</v>
      </c>
      <c r="J711" s="69">
        <f t="shared" ref="J711:J719" si="370">H711+I711</f>
        <v>9000</v>
      </c>
      <c r="K711" s="69">
        <v>0</v>
      </c>
      <c r="L711" s="75">
        <f t="shared" ref="L711:L719" si="371">SUM(J711:K711)</f>
        <v>9000</v>
      </c>
      <c r="N711" s="69">
        <v>9000</v>
      </c>
      <c r="O711" s="69">
        <v>0</v>
      </c>
      <c r="P711" s="69">
        <f t="shared" ref="P711:P719" si="372">SUM(N711:O711)</f>
        <v>9000</v>
      </c>
      <c r="Q711" s="63"/>
      <c r="R711" s="69">
        <f t="shared" ref="R711:S719" si="373">X711</f>
        <v>9000</v>
      </c>
      <c r="S711" s="69">
        <f t="shared" si="373"/>
        <v>0</v>
      </c>
      <c r="T711" s="69">
        <f t="shared" ref="T711:T719" si="374">R711+S711</f>
        <v>9000</v>
      </c>
      <c r="U711" s="69">
        <f t="shared" ref="U711:U719" si="375">ROUND(Z711*$H$2,2)/100</f>
        <v>0</v>
      </c>
      <c r="V711" s="77">
        <f t="shared" ref="V711:V719" si="376">SUM(T711:U711)</f>
        <v>9000</v>
      </c>
      <c r="X711" s="69">
        <v>9000</v>
      </c>
      <c r="Y711" s="69">
        <v>0</v>
      </c>
      <c r="Z711" s="69">
        <v>9000</v>
      </c>
      <c r="AA711" s="78"/>
      <c r="AB711" s="79">
        <f t="shared" si="339"/>
        <v>0</v>
      </c>
    </row>
    <row r="712" spans="1:28" x14ac:dyDescent="0.25">
      <c r="A712" s="71" t="s">
        <v>9478</v>
      </c>
      <c r="B712" s="72" t="s">
        <v>14437</v>
      </c>
      <c r="C712" s="73" t="s">
        <v>8808</v>
      </c>
      <c r="D712" s="74">
        <v>0</v>
      </c>
      <c r="E712" s="69">
        <v>33.9</v>
      </c>
      <c r="F712" s="75">
        <f t="shared" si="368"/>
        <v>0</v>
      </c>
      <c r="G712" s="28"/>
      <c r="H712" s="69">
        <f t="shared" si="369"/>
        <v>30.27</v>
      </c>
      <c r="I712" s="69">
        <f t="shared" si="369"/>
        <v>3.63</v>
      </c>
      <c r="J712" s="69">
        <f t="shared" si="370"/>
        <v>33.9</v>
      </c>
      <c r="K712" s="69">
        <v>0</v>
      </c>
      <c r="L712" s="75">
        <f t="shared" si="371"/>
        <v>33.9</v>
      </c>
      <c r="N712" s="69">
        <v>30.27</v>
      </c>
      <c r="O712" s="69">
        <v>3.63</v>
      </c>
      <c r="P712" s="69">
        <f t="shared" si="372"/>
        <v>33.9</v>
      </c>
      <c r="Q712" s="63"/>
      <c r="R712" s="69">
        <f t="shared" si="373"/>
        <v>30.27</v>
      </c>
      <c r="S712" s="69">
        <f t="shared" si="373"/>
        <v>3.64</v>
      </c>
      <c r="T712" s="69">
        <f t="shared" si="374"/>
        <v>33.909999999999997</v>
      </c>
      <c r="U712" s="69">
        <f t="shared" si="375"/>
        <v>0</v>
      </c>
      <c r="V712" s="77">
        <f t="shared" si="376"/>
        <v>33.909999999999997</v>
      </c>
      <c r="X712" s="69">
        <v>30.27</v>
      </c>
      <c r="Y712" s="69">
        <v>3.64</v>
      </c>
      <c r="Z712" s="69">
        <v>33.909999999999997</v>
      </c>
      <c r="AA712" s="78"/>
      <c r="AB712" s="79">
        <f t="shared" si="339"/>
        <v>-9.9999999999980105E-3</v>
      </c>
    </row>
    <row r="713" spans="1:28" s="82" customFormat="1" x14ac:dyDescent="0.25">
      <c r="A713" s="71" t="s">
        <v>9479</v>
      </c>
      <c r="B713" s="72" t="s">
        <v>14438</v>
      </c>
      <c r="C713" s="73" t="s">
        <v>8808</v>
      </c>
      <c r="D713" s="74">
        <v>0</v>
      </c>
      <c r="E713" s="69">
        <v>36.6</v>
      </c>
      <c r="F713" s="75">
        <f t="shared" si="368"/>
        <v>0</v>
      </c>
      <c r="G713" s="28"/>
      <c r="H713" s="69">
        <f t="shared" si="369"/>
        <v>32.97</v>
      </c>
      <c r="I713" s="69">
        <f t="shared" si="369"/>
        <v>3.63</v>
      </c>
      <c r="J713" s="69">
        <f t="shared" si="370"/>
        <v>36.6</v>
      </c>
      <c r="K713" s="69">
        <v>0</v>
      </c>
      <c r="L713" s="75">
        <f t="shared" si="371"/>
        <v>36.6</v>
      </c>
      <c r="M713" s="33"/>
      <c r="N713" s="69">
        <v>32.97</v>
      </c>
      <c r="O713" s="69">
        <v>3.63</v>
      </c>
      <c r="P713" s="69">
        <f t="shared" si="372"/>
        <v>36.6</v>
      </c>
      <c r="Q713" s="63"/>
      <c r="R713" s="69">
        <f t="shared" si="373"/>
        <v>32.97</v>
      </c>
      <c r="S713" s="69">
        <f t="shared" si="373"/>
        <v>3.64</v>
      </c>
      <c r="T713" s="69">
        <f t="shared" si="374"/>
        <v>36.61</v>
      </c>
      <c r="U713" s="69">
        <f t="shared" si="375"/>
        <v>0</v>
      </c>
      <c r="V713" s="77">
        <f t="shared" si="376"/>
        <v>36.61</v>
      </c>
      <c r="W713" s="33"/>
      <c r="X713" s="69">
        <v>32.97</v>
      </c>
      <c r="Y713" s="69">
        <v>3.64</v>
      </c>
      <c r="Z713" s="69">
        <v>36.61</v>
      </c>
      <c r="AA713" s="78"/>
      <c r="AB713" s="79">
        <f t="shared" si="339"/>
        <v>-9.9999999999980105E-3</v>
      </c>
    </row>
    <row r="714" spans="1:28" s="82" customFormat="1" x14ac:dyDescent="0.25">
      <c r="A714" s="71" t="s">
        <v>9480</v>
      </c>
      <c r="B714" s="72" t="s">
        <v>14439</v>
      </c>
      <c r="C714" s="73" t="s">
        <v>8808</v>
      </c>
      <c r="D714" s="74">
        <v>0</v>
      </c>
      <c r="E714" s="69">
        <v>39.440000000000005</v>
      </c>
      <c r="F714" s="75">
        <f t="shared" si="368"/>
        <v>0</v>
      </c>
      <c r="G714" s="28"/>
      <c r="H714" s="69">
        <f t="shared" si="369"/>
        <v>35.81</v>
      </c>
      <c r="I714" s="69">
        <f t="shared" si="369"/>
        <v>3.63</v>
      </c>
      <c r="J714" s="69">
        <f t="shared" si="370"/>
        <v>39.440000000000005</v>
      </c>
      <c r="K714" s="69">
        <v>0</v>
      </c>
      <c r="L714" s="75">
        <f t="shared" si="371"/>
        <v>39.440000000000005</v>
      </c>
      <c r="M714" s="33"/>
      <c r="N714" s="69">
        <v>35.81</v>
      </c>
      <c r="O714" s="69">
        <v>3.63</v>
      </c>
      <c r="P714" s="69">
        <f t="shared" si="372"/>
        <v>39.440000000000005</v>
      </c>
      <c r="Q714" s="63"/>
      <c r="R714" s="69">
        <f t="shared" si="373"/>
        <v>35.81</v>
      </c>
      <c r="S714" s="69">
        <f t="shared" si="373"/>
        <v>3.64</v>
      </c>
      <c r="T714" s="69">
        <f t="shared" si="374"/>
        <v>39.450000000000003</v>
      </c>
      <c r="U714" s="69">
        <f t="shared" si="375"/>
        <v>0</v>
      </c>
      <c r="V714" s="77">
        <f t="shared" si="376"/>
        <v>39.450000000000003</v>
      </c>
      <c r="W714" s="33"/>
      <c r="X714" s="69">
        <v>35.81</v>
      </c>
      <c r="Y714" s="69">
        <v>3.64</v>
      </c>
      <c r="Z714" s="69">
        <v>39.450000000000003</v>
      </c>
      <c r="AA714" s="78"/>
      <c r="AB714" s="79">
        <f t="shared" ref="AB714:AB777" si="377">P714-Z714</f>
        <v>-9.9999999999980105E-3</v>
      </c>
    </row>
    <row r="715" spans="1:28" s="33" customFormat="1" x14ac:dyDescent="0.25">
      <c r="A715" s="71" t="s">
        <v>9481</v>
      </c>
      <c r="B715" s="72" t="s">
        <v>14440</v>
      </c>
      <c r="C715" s="73" t="s">
        <v>8808</v>
      </c>
      <c r="D715" s="74">
        <v>0</v>
      </c>
      <c r="E715" s="69">
        <v>43.95</v>
      </c>
      <c r="F715" s="75">
        <f t="shared" si="368"/>
        <v>0</v>
      </c>
      <c r="G715" s="28"/>
      <c r="H715" s="69">
        <f t="shared" si="369"/>
        <v>40.32</v>
      </c>
      <c r="I715" s="69">
        <f t="shared" si="369"/>
        <v>3.63</v>
      </c>
      <c r="J715" s="69">
        <f t="shared" si="370"/>
        <v>43.95</v>
      </c>
      <c r="K715" s="69">
        <v>0</v>
      </c>
      <c r="L715" s="75">
        <f t="shared" si="371"/>
        <v>43.95</v>
      </c>
      <c r="N715" s="69">
        <v>40.32</v>
      </c>
      <c r="O715" s="69">
        <v>3.63</v>
      </c>
      <c r="P715" s="69">
        <f t="shared" si="372"/>
        <v>43.95</v>
      </c>
      <c r="Q715" s="63"/>
      <c r="R715" s="69">
        <f t="shared" si="373"/>
        <v>40.32</v>
      </c>
      <c r="S715" s="69">
        <f t="shared" si="373"/>
        <v>3.64</v>
      </c>
      <c r="T715" s="69">
        <f t="shared" si="374"/>
        <v>43.96</v>
      </c>
      <c r="U715" s="69">
        <f t="shared" si="375"/>
        <v>0</v>
      </c>
      <c r="V715" s="77">
        <f t="shared" si="376"/>
        <v>43.96</v>
      </c>
      <c r="X715" s="69">
        <v>40.32</v>
      </c>
      <c r="Y715" s="69">
        <v>3.64</v>
      </c>
      <c r="Z715" s="69">
        <v>43.96</v>
      </c>
      <c r="AA715" s="78"/>
      <c r="AB715" s="79">
        <f t="shared" si="377"/>
        <v>-9.9999999999980105E-3</v>
      </c>
    </row>
    <row r="716" spans="1:28" s="33" customFormat="1" x14ac:dyDescent="0.25">
      <c r="A716" s="71" t="s">
        <v>9482</v>
      </c>
      <c r="B716" s="72" t="s">
        <v>14441</v>
      </c>
      <c r="C716" s="73" t="s">
        <v>8808</v>
      </c>
      <c r="D716" s="74">
        <v>0</v>
      </c>
      <c r="E716" s="69">
        <v>58.39</v>
      </c>
      <c r="F716" s="75">
        <f t="shared" si="368"/>
        <v>0</v>
      </c>
      <c r="G716" s="28"/>
      <c r="H716" s="69">
        <f t="shared" si="369"/>
        <v>54.76</v>
      </c>
      <c r="I716" s="69">
        <f t="shared" si="369"/>
        <v>3.63</v>
      </c>
      <c r="J716" s="69">
        <f t="shared" si="370"/>
        <v>58.39</v>
      </c>
      <c r="K716" s="69">
        <v>0</v>
      </c>
      <c r="L716" s="75">
        <f t="shared" si="371"/>
        <v>58.39</v>
      </c>
      <c r="N716" s="69">
        <v>54.76</v>
      </c>
      <c r="O716" s="69">
        <v>3.63</v>
      </c>
      <c r="P716" s="69">
        <f t="shared" si="372"/>
        <v>58.39</v>
      </c>
      <c r="Q716" s="63"/>
      <c r="R716" s="69">
        <f t="shared" si="373"/>
        <v>54.76</v>
      </c>
      <c r="S716" s="69">
        <f t="shared" si="373"/>
        <v>3.64</v>
      </c>
      <c r="T716" s="69">
        <f t="shared" si="374"/>
        <v>58.4</v>
      </c>
      <c r="U716" s="69">
        <f t="shared" si="375"/>
        <v>0</v>
      </c>
      <c r="V716" s="77">
        <f t="shared" si="376"/>
        <v>58.4</v>
      </c>
      <c r="X716" s="69">
        <v>54.76</v>
      </c>
      <c r="Y716" s="69">
        <v>3.64</v>
      </c>
      <c r="Z716" s="69">
        <v>58.4</v>
      </c>
      <c r="AA716" s="78"/>
      <c r="AB716" s="79">
        <f t="shared" si="377"/>
        <v>-9.9999999999980105E-3</v>
      </c>
    </row>
    <row r="717" spans="1:28" s="33" customFormat="1" x14ac:dyDescent="0.25">
      <c r="A717" s="71" t="s">
        <v>9483</v>
      </c>
      <c r="B717" s="72" t="s">
        <v>14442</v>
      </c>
      <c r="C717" s="73" t="s">
        <v>8808</v>
      </c>
      <c r="D717" s="74">
        <v>0</v>
      </c>
      <c r="E717" s="69">
        <v>73.400000000000006</v>
      </c>
      <c r="F717" s="75">
        <f t="shared" si="368"/>
        <v>0</v>
      </c>
      <c r="G717" s="28"/>
      <c r="H717" s="69">
        <f t="shared" si="369"/>
        <v>69.77</v>
      </c>
      <c r="I717" s="69">
        <f t="shared" si="369"/>
        <v>3.63</v>
      </c>
      <c r="J717" s="69">
        <f t="shared" si="370"/>
        <v>73.399999999999991</v>
      </c>
      <c r="K717" s="69">
        <v>0</v>
      </c>
      <c r="L717" s="75">
        <f t="shared" si="371"/>
        <v>73.399999999999991</v>
      </c>
      <c r="N717" s="69">
        <v>69.77000000000001</v>
      </c>
      <c r="O717" s="69">
        <v>3.63</v>
      </c>
      <c r="P717" s="69">
        <f t="shared" si="372"/>
        <v>73.400000000000006</v>
      </c>
      <c r="Q717" s="63"/>
      <c r="R717" s="69">
        <f t="shared" si="373"/>
        <v>69.77</v>
      </c>
      <c r="S717" s="69">
        <f t="shared" si="373"/>
        <v>3.64</v>
      </c>
      <c r="T717" s="69">
        <f t="shared" si="374"/>
        <v>73.41</v>
      </c>
      <c r="U717" s="69">
        <f t="shared" si="375"/>
        <v>0</v>
      </c>
      <c r="V717" s="77">
        <f t="shared" si="376"/>
        <v>73.41</v>
      </c>
      <c r="X717" s="69">
        <v>69.77</v>
      </c>
      <c r="Y717" s="69">
        <v>3.64</v>
      </c>
      <c r="Z717" s="69">
        <v>73.41</v>
      </c>
      <c r="AA717" s="78"/>
      <c r="AB717" s="79">
        <f t="shared" si="377"/>
        <v>-9.9999999999909051E-3</v>
      </c>
    </row>
    <row r="718" spans="1:28" s="33" customFormat="1" x14ac:dyDescent="0.25">
      <c r="A718" s="71" t="s">
        <v>9484</v>
      </c>
      <c r="B718" s="72" t="s">
        <v>14443</v>
      </c>
      <c r="C718" s="73" t="s">
        <v>8808</v>
      </c>
      <c r="D718" s="74">
        <v>0</v>
      </c>
      <c r="E718" s="69">
        <v>88.77</v>
      </c>
      <c r="F718" s="75">
        <f t="shared" si="368"/>
        <v>0</v>
      </c>
      <c r="G718" s="28"/>
      <c r="H718" s="69">
        <f t="shared" si="369"/>
        <v>85.14</v>
      </c>
      <c r="I718" s="69">
        <f t="shared" si="369"/>
        <v>3.63</v>
      </c>
      <c r="J718" s="69">
        <f t="shared" si="370"/>
        <v>88.77</v>
      </c>
      <c r="K718" s="69">
        <v>0</v>
      </c>
      <c r="L718" s="75">
        <f t="shared" si="371"/>
        <v>88.77</v>
      </c>
      <c r="N718" s="69">
        <v>85.14</v>
      </c>
      <c r="O718" s="69">
        <v>3.63</v>
      </c>
      <c r="P718" s="69">
        <f t="shared" si="372"/>
        <v>88.77</v>
      </c>
      <c r="Q718" s="63"/>
      <c r="R718" s="69">
        <f t="shared" si="373"/>
        <v>85.14</v>
      </c>
      <c r="S718" s="69">
        <f t="shared" si="373"/>
        <v>3.64</v>
      </c>
      <c r="T718" s="69">
        <f t="shared" si="374"/>
        <v>88.78</v>
      </c>
      <c r="U718" s="69">
        <f t="shared" si="375"/>
        <v>0</v>
      </c>
      <c r="V718" s="77">
        <f t="shared" si="376"/>
        <v>88.78</v>
      </c>
      <c r="X718" s="69">
        <v>85.14</v>
      </c>
      <c r="Y718" s="69">
        <v>3.64</v>
      </c>
      <c r="Z718" s="69">
        <v>88.78</v>
      </c>
      <c r="AA718" s="78"/>
      <c r="AB718" s="79">
        <f t="shared" si="377"/>
        <v>-1.0000000000005116E-2</v>
      </c>
    </row>
    <row r="719" spans="1:28" x14ac:dyDescent="0.25">
      <c r="A719" s="71" t="s">
        <v>9485</v>
      </c>
      <c r="B719" s="72" t="s">
        <v>14444</v>
      </c>
      <c r="C719" s="73" t="s">
        <v>8808</v>
      </c>
      <c r="D719" s="74">
        <v>0</v>
      </c>
      <c r="E719" s="69">
        <v>108.5</v>
      </c>
      <c r="F719" s="75">
        <f t="shared" si="368"/>
        <v>0</v>
      </c>
      <c r="G719" s="28"/>
      <c r="H719" s="69">
        <f t="shared" si="369"/>
        <v>104.87</v>
      </c>
      <c r="I719" s="69">
        <f t="shared" si="369"/>
        <v>3.63</v>
      </c>
      <c r="J719" s="69">
        <f t="shared" si="370"/>
        <v>108.5</v>
      </c>
      <c r="K719" s="69">
        <v>0</v>
      </c>
      <c r="L719" s="75">
        <f t="shared" si="371"/>
        <v>108.5</v>
      </c>
      <c r="N719" s="69">
        <v>104.87</v>
      </c>
      <c r="O719" s="69">
        <v>3.63</v>
      </c>
      <c r="P719" s="69">
        <f t="shared" si="372"/>
        <v>108.5</v>
      </c>
      <c r="Q719" s="63"/>
      <c r="R719" s="69">
        <f t="shared" si="373"/>
        <v>104.87</v>
      </c>
      <c r="S719" s="69">
        <f t="shared" si="373"/>
        <v>3.64</v>
      </c>
      <c r="T719" s="69">
        <f t="shared" si="374"/>
        <v>108.51</v>
      </c>
      <c r="U719" s="69">
        <f t="shared" si="375"/>
        <v>0</v>
      </c>
      <c r="V719" s="77">
        <f t="shared" si="376"/>
        <v>108.51</v>
      </c>
      <c r="X719" s="69">
        <v>104.87</v>
      </c>
      <c r="Y719" s="69">
        <v>3.64</v>
      </c>
      <c r="Z719" s="69">
        <v>108.51</v>
      </c>
      <c r="AA719" s="78"/>
      <c r="AB719" s="79">
        <f t="shared" si="377"/>
        <v>-1.0000000000005116E-2</v>
      </c>
    </row>
    <row r="720" spans="1:28" s="82" customFormat="1" ht="33.75" x14ac:dyDescent="0.25">
      <c r="A720" s="65" t="s">
        <v>9486</v>
      </c>
      <c r="B720" s="66" t="s">
        <v>14445</v>
      </c>
      <c r="C720" s="67"/>
      <c r="D720" s="74"/>
      <c r="E720" s="69"/>
      <c r="F720" s="75"/>
      <c r="G720" s="76"/>
      <c r="H720" s="69"/>
      <c r="I720" s="69"/>
      <c r="J720" s="69"/>
      <c r="K720" s="69"/>
      <c r="L720" s="75"/>
      <c r="M720" s="33"/>
      <c r="N720" s="69"/>
      <c r="O720" s="69"/>
      <c r="P720" s="69"/>
      <c r="Q720" s="63"/>
      <c r="R720" s="69"/>
      <c r="S720" s="69"/>
      <c r="T720" s="69"/>
      <c r="U720" s="69"/>
      <c r="V720" s="77"/>
      <c r="W720" s="33"/>
      <c r="X720" s="69"/>
      <c r="Y720" s="69"/>
      <c r="Z720" s="69"/>
      <c r="AA720" s="78"/>
      <c r="AB720" s="79">
        <f t="shared" si="377"/>
        <v>0</v>
      </c>
    </row>
    <row r="721" spans="1:28" ht="22.5" x14ac:dyDescent="0.25">
      <c r="A721" s="71" t="s">
        <v>9487</v>
      </c>
      <c r="B721" s="72" t="s">
        <v>14446</v>
      </c>
      <c r="C721" s="73" t="s">
        <v>8778</v>
      </c>
      <c r="D721" s="74">
        <v>0</v>
      </c>
      <c r="E721" s="69">
        <v>16196.47</v>
      </c>
      <c r="F721" s="75">
        <f>ROUND(D721*E721,2)</f>
        <v>0</v>
      </c>
      <c r="G721" s="28"/>
      <c r="H721" s="69">
        <f t="shared" ref="H721:I724" si="378">ROUND(N721+(N721*$H$2/100),2)</f>
        <v>16196.47</v>
      </c>
      <c r="I721" s="69">
        <f t="shared" si="378"/>
        <v>0</v>
      </c>
      <c r="J721" s="69">
        <f>H721+I721</f>
        <v>16196.47</v>
      </c>
      <c r="K721" s="69">
        <v>0</v>
      </c>
      <c r="L721" s="75">
        <f>SUM(J721:K721)</f>
        <v>16196.47</v>
      </c>
      <c r="N721" s="69">
        <v>16196.47</v>
      </c>
      <c r="O721" s="69">
        <v>0</v>
      </c>
      <c r="P721" s="69">
        <f>SUM(N721:O721)</f>
        <v>16196.47</v>
      </c>
      <c r="Q721" s="63"/>
      <c r="R721" s="69">
        <f t="shared" ref="R721:S724" si="379">X721</f>
        <v>16196.47</v>
      </c>
      <c r="S721" s="69">
        <f t="shared" si="379"/>
        <v>0</v>
      </c>
      <c r="T721" s="69">
        <f>R721+S721</f>
        <v>16196.47</v>
      </c>
      <c r="U721" s="69">
        <f>ROUND(Z721*$H$2,2)/100</f>
        <v>0</v>
      </c>
      <c r="V721" s="77">
        <f>SUM(T721:U721)</f>
        <v>16196.47</v>
      </c>
      <c r="X721" s="69">
        <v>16196.47</v>
      </c>
      <c r="Y721" s="69">
        <v>0</v>
      </c>
      <c r="Z721" s="69">
        <v>16196.47</v>
      </c>
      <c r="AA721" s="78"/>
      <c r="AB721" s="79">
        <f t="shared" si="377"/>
        <v>0</v>
      </c>
    </row>
    <row r="722" spans="1:28" s="33" customFormat="1" ht="22.5" x14ac:dyDescent="0.25">
      <c r="A722" s="71" t="s">
        <v>9488</v>
      </c>
      <c r="B722" s="72" t="s">
        <v>14447</v>
      </c>
      <c r="C722" s="73" t="s">
        <v>8808</v>
      </c>
      <c r="D722" s="74">
        <v>0</v>
      </c>
      <c r="E722" s="69">
        <v>200.9</v>
      </c>
      <c r="F722" s="75">
        <f>ROUND(D722*E722,2)</f>
        <v>0</v>
      </c>
      <c r="G722" s="28"/>
      <c r="H722" s="69">
        <f t="shared" si="378"/>
        <v>184.49</v>
      </c>
      <c r="I722" s="69">
        <f t="shared" si="378"/>
        <v>16.41</v>
      </c>
      <c r="J722" s="69">
        <f>H722+I722</f>
        <v>200.9</v>
      </c>
      <c r="K722" s="69">
        <v>0</v>
      </c>
      <c r="L722" s="75">
        <f>SUM(J722:K722)</f>
        <v>200.9</v>
      </c>
      <c r="N722" s="69">
        <v>184.49</v>
      </c>
      <c r="O722" s="69">
        <v>16.410000000000004</v>
      </c>
      <c r="P722" s="69">
        <f>SUM(N722:O722)</f>
        <v>200.9</v>
      </c>
      <c r="Q722" s="63"/>
      <c r="R722" s="69">
        <f t="shared" si="379"/>
        <v>184.49</v>
      </c>
      <c r="S722" s="69">
        <f t="shared" si="379"/>
        <v>16.399999999999999</v>
      </c>
      <c r="T722" s="69">
        <f>R722+S722</f>
        <v>200.89000000000001</v>
      </c>
      <c r="U722" s="69">
        <f>ROUND(Z722*$H$2,2)/100</f>
        <v>0</v>
      </c>
      <c r="V722" s="77">
        <f>SUM(T722:U722)</f>
        <v>200.89000000000001</v>
      </c>
      <c r="X722" s="69">
        <v>184.49</v>
      </c>
      <c r="Y722" s="69">
        <v>16.399999999999999</v>
      </c>
      <c r="Z722" s="69">
        <v>200.89</v>
      </c>
      <c r="AA722" s="78"/>
      <c r="AB722" s="79">
        <f t="shared" si="377"/>
        <v>1.0000000000019327E-2</v>
      </c>
    </row>
    <row r="723" spans="1:28" s="33" customFormat="1" ht="22.5" x14ac:dyDescent="0.25">
      <c r="A723" s="71" t="s">
        <v>9489</v>
      </c>
      <c r="B723" s="72" t="s">
        <v>14448</v>
      </c>
      <c r="C723" s="73" t="s">
        <v>8808</v>
      </c>
      <c r="D723" s="74">
        <v>0</v>
      </c>
      <c r="E723" s="69">
        <v>251.12</v>
      </c>
      <c r="F723" s="75">
        <f>ROUND(D723*E723,2)</f>
        <v>0</v>
      </c>
      <c r="G723" s="28"/>
      <c r="H723" s="69">
        <f t="shared" si="378"/>
        <v>226.04</v>
      </c>
      <c r="I723" s="69">
        <f t="shared" si="378"/>
        <v>25.08</v>
      </c>
      <c r="J723" s="69">
        <f>H723+I723</f>
        <v>251.12</v>
      </c>
      <c r="K723" s="69">
        <v>0</v>
      </c>
      <c r="L723" s="75">
        <f>SUM(J723:K723)</f>
        <v>251.12</v>
      </c>
      <c r="N723" s="69">
        <v>226.04000000000002</v>
      </c>
      <c r="O723" s="69">
        <v>25.08</v>
      </c>
      <c r="P723" s="69">
        <f>SUM(N723:O723)</f>
        <v>251.12</v>
      </c>
      <c r="Q723" s="63"/>
      <c r="R723" s="69">
        <f t="shared" si="379"/>
        <v>226.04</v>
      </c>
      <c r="S723" s="69">
        <f t="shared" si="379"/>
        <v>25.07</v>
      </c>
      <c r="T723" s="69">
        <f>R723+S723</f>
        <v>251.10999999999999</v>
      </c>
      <c r="U723" s="69">
        <f>ROUND(Z723*$H$2,2)/100</f>
        <v>0</v>
      </c>
      <c r="V723" s="77">
        <f>SUM(T723:U723)</f>
        <v>251.10999999999999</v>
      </c>
      <c r="X723" s="69">
        <v>226.04</v>
      </c>
      <c r="Y723" s="69">
        <v>25.07</v>
      </c>
      <c r="Z723" s="69">
        <v>251.11</v>
      </c>
      <c r="AA723" s="78"/>
      <c r="AB723" s="79">
        <f t="shared" si="377"/>
        <v>9.9999999999909051E-3</v>
      </c>
    </row>
    <row r="724" spans="1:28" s="33" customFormat="1" x14ac:dyDescent="0.25">
      <c r="A724" s="71" t="s">
        <v>9490</v>
      </c>
      <c r="B724" s="72" t="s">
        <v>9492</v>
      </c>
      <c r="C724" s="73" t="s">
        <v>8808</v>
      </c>
      <c r="D724" s="74">
        <v>0</v>
      </c>
      <c r="E724" s="69">
        <v>293.96000000000004</v>
      </c>
      <c r="F724" s="75">
        <f>ROUND(D724*E724,2)</f>
        <v>0</v>
      </c>
      <c r="G724" s="28"/>
      <c r="H724" s="69">
        <f t="shared" si="378"/>
        <v>264.58</v>
      </c>
      <c r="I724" s="69">
        <f t="shared" si="378"/>
        <v>29.38</v>
      </c>
      <c r="J724" s="69">
        <f>H724+I724</f>
        <v>293.95999999999998</v>
      </c>
      <c r="K724" s="69">
        <v>0</v>
      </c>
      <c r="L724" s="75">
        <f>SUM(J724:K724)</f>
        <v>293.95999999999998</v>
      </c>
      <c r="N724" s="69">
        <v>264.58000000000004</v>
      </c>
      <c r="O724" s="69">
        <v>29.380000000000003</v>
      </c>
      <c r="P724" s="69">
        <f>SUM(N724:O724)</f>
        <v>293.96000000000004</v>
      </c>
      <c r="Q724" s="63"/>
      <c r="R724" s="69">
        <f t="shared" si="379"/>
        <v>264.58</v>
      </c>
      <c r="S724" s="69">
        <f t="shared" si="379"/>
        <v>29.38</v>
      </c>
      <c r="T724" s="69">
        <f>R724+S724</f>
        <v>293.95999999999998</v>
      </c>
      <c r="U724" s="69">
        <f>ROUND(Z724*$H$2,2)/100</f>
        <v>0</v>
      </c>
      <c r="V724" s="77">
        <f>SUM(T724:U724)</f>
        <v>293.95999999999998</v>
      </c>
      <c r="X724" s="69">
        <v>264.58</v>
      </c>
      <c r="Y724" s="69">
        <v>29.38</v>
      </c>
      <c r="Z724" s="69">
        <v>293.95999999999998</v>
      </c>
      <c r="AA724" s="78"/>
      <c r="AB724" s="79">
        <f t="shared" si="377"/>
        <v>0</v>
      </c>
    </row>
    <row r="725" spans="1:28" s="33" customFormat="1" x14ac:dyDescent="0.25">
      <c r="A725" s="65" t="s">
        <v>9491</v>
      </c>
      <c r="B725" s="66" t="s">
        <v>14449</v>
      </c>
      <c r="C725" s="67"/>
      <c r="D725" s="68"/>
      <c r="E725" s="69"/>
      <c r="F725" s="70"/>
      <c r="G725" s="38"/>
      <c r="H725" s="69"/>
      <c r="I725" s="69"/>
      <c r="J725" s="69"/>
      <c r="K725" s="69"/>
      <c r="L725" s="75"/>
      <c r="N725" s="69"/>
      <c r="O725" s="69"/>
      <c r="P725" s="69"/>
      <c r="Q725" s="63"/>
      <c r="R725" s="69"/>
      <c r="S725" s="69"/>
      <c r="T725" s="69"/>
      <c r="U725" s="69"/>
      <c r="V725" s="77"/>
      <c r="X725" s="69"/>
      <c r="Y725" s="69"/>
      <c r="Z725" s="69"/>
      <c r="AA725" s="78"/>
      <c r="AB725" s="79">
        <f t="shared" si="377"/>
        <v>0</v>
      </c>
    </row>
    <row r="726" spans="1:28" ht="22.5" x14ac:dyDescent="0.25">
      <c r="A726" s="65" t="s">
        <v>9493</v>
      </c>
      <c r="B726" s="66" t="s">
        <v>14450</v>
      </c>
      <c r="C726" s="67"/>
      <c r="D726" s="68"/>
      <c r="E726" s="69"/>
      <c r="F726" s="70"/>
      <c r="H726" s="69"/>
      <c r="I726" s="69"/>
      <c r="J726" s="69"/>
      <c r="K726" s="69"/>
      <c r="L726" s="75"/>
      <c r="N726" s="69"/>
      <c r="O726" s="69"/>
      <c r="P726" s="69"/>
      <c r="Q726" s="63"/>
      <c r="R726" s="69"/>
      <c r="S726" s="69"/>
      <c r="T726" s="69"/>
      <c r="U726" s="69"/>
      <c r="V726" s="77"/>
      <c r="X726" s="69"/>
      <c r="Y726" s="69"/>
      <c r="Z726" s="69"/>
      <c r="AA726" s="78"/>
      <c r="AB726" s="79">
        <f t="shared" si="377"/>
        <v>0</v>
      </c>
    </row>
    <row r="727" spans="1:28" ht="22.5" x14ac:dyDescent="0.25">
      <c r="A727" s="71" t="s">
        <v>9494</v>
      </c>
      <c r="B727" s="72" t="s">
        <v>14451</v>
      </c>
      <c r="C727" s="73" t="s">
        <v>8780</v>
      </c>
      <c r="D727" s="74">
        <v>0</v>
      </c>
      <c r="E727" s="69">
        <v>86.449999999999989</v>
      </c>
      <c r="F727" s="75">
        <f t="shared" ref="F727:F736" si="380">ROUND(D727*E727,2)</f>
        <v>0</v>
      </c>
      <c r="G727" s="76"/>
      <c r="H727" s="69">
        <f t="shared" ref="H727:I736" si="381">ROUND(N727+(N727*$H$2/100),2)</f>
        <v>64.430000000000007</v>
      </c>
      <c r="I727" s="69">
        <f t="shared" si="381"/>
        <v>22.02</v>
      </c>
      <c r="J727" s="69">
        <f t="shared" ref="J727:J736" si="382">H727+I727</f>
        <v>86.45</v>
      </c>
      <c r="K727" s="69">
        <v>0</v>
      </c>
      <c r="L727" s="75">
        <f t="shared" ref="L727:L736" si="383">SUM(J727:K727)</f>
        <v>86.45</v>
      </c>
      <c r="N727" s="69">
        <v>64.429999999999993</v>
      </c>
      <c r="O727" s="69">
        <v>22.020000000000003</v>
      </c>
      <c r="P727" s="69">
        <f t="shared" ref="P727:P736" si="384">SUM(N727:O727)</f>
        <v>86.449999999999989</v>
      </c>
      <c r="Q727" s="63"/>
      <c r="R727" s="69">
        <f t="shared" ref="R727:S736" si="385">X727</f>
        <v>64.430000000000007</v>
      </c>
      <c r="S727" s="69">
        <f t="shared" si="385"/>
        <v>22.02</v>
      </c>
      <c r="T727" s="69">
        <f t="shared" ref="T727:T736" si="386">R727+S727</f>
        <v>86.45</v>
      </c>
      <c r="U727" s="69">
        <f t="shared" ref="U727:U736" si="387">ROUND(Z727*$H$2,2)/100</f>
        <v>0</v>
      </c>
      <c r="V727" s="77">
        <f t="shared" ref="V727:V736" si="388">SUM(T727:U727)</f>
        <v>86.45</v>
      </c>
      <c r="X727" s="69">
        <v>64.430000000000007</v>
      </c>
      <c r="Y727" s="69">
        <v>22.02</v>
      </c>
      <c r="Z727" s="69">
        <v>86.45</v>
      </c>
      <c r="AA727" s="78"/>
      <c r="AB727" s="79">
        <f t="shared" si="377"/>
        <v>0</v>
      </c>
    </row>
    <row r="728" spans="1:28" ht="22.5" x14ac:dyDescent="0.25">
      <c r="A728" s="71" t="s">
        <v>9495</v>
      </c>
      <c r="B728" s="72" t="s">
        <v>14452</v>
      </c>
      <c r="C728" s="73" t="s">
        <v>8780</v>
      </c>
      <c r="D728" s="74">
        <v>0</v>
      </c>
      <c r="E728" s="69">
        <v>103.76999999999998</v>
      </c>
      <c r="F728" s="75">
        <f t="shared" si="380"/>
        <v>0</v>
      </c>
      <c r="G728" s="76"/>
      <c r="H728" s="69">
        <f t="shared" si="381"/>
        <v>79.569999999999993</v>
      </c>
      <c r="I728" s="69">
        <f t="shared" si="381"/>
        <v>24.2</v>
      </c>
      <c r="J728" s="69">
        <f t="shared" si="382"/>
        <v>103.77</v>
      </c>
      <c r="K728" s="69">
        <v>0</v>
      </c>
      <c r="L728" s="75">
        <f t="shared" si="383"/>
        <v>103.77</v>
      </c>
      <c r="N728" s="69">
        <v>79.569999999999993</v>
      </c>
      <c r="O728" s="69">
        <v>24.2</v>
      </c>
      <c r="P728" s="69">
        <f t="shared" si="384"/>
        <v>103.77</v>
      </c>
      <c r="Q728" s="63"/>
      <c r="R728" s="69">
        <f t="shared" si="385"/>
        <v>79.569999999999993</v>
      </c>
      <c r="S728" s="69">
        <f t="shared" si="385"/>
        <v>24.21</v>
      </c>
      <c r="T728" s="69">
        <f t="shared" si="386"/>
        <v>103.78</v>
      </c>
      <c r="U728" s="69">
        <f t="shared" si="387"/>
        <v>0</v>
      </c>
      <c r="V728" s="77">
        <f t="shared" si="388"/>
        <v>103.78</v>
      </c>
      <c r="X728" s="69">
        <v>79.569999999999993</v>
      </c>
      <c r="Y728" s="69">
        <v>24.21</v>
      </c>
      <c r="Z728" s="69">
        <v>103.78</v>
      </c>
      <c r="AA728" s="78"/>
      <c r="AB728" s="79">
        <f t="shared" si="377"/>
        <v>-1.0000000000005116E-2</v>
      </c>
    </row>
    <row r="729" spans="1:28" ht="22.5" x14ac:dyDescent="0.25">
      <c r="A729" s="71" t="s">
        <v>9496</v>
      </c>
      <c r="B729" s="72" t="s">
        <v>14453</v>
      </c>
      <c r="C729" s="73" t="s">
        <v>8780</v>
      </c>
      <c r="D729" s="74">
        <v>0</v>
      </c>
      <c r="E729" s="69">
        <v>119.67999999999999</v>
      </c>
      <c r="F729" s="75">
        <f t="shared" si="380"/>
        <v>0</v>
      </c>
      <c r="G729" s="76"/>
      <c r="H729" s="69">
        <f t="shared" si="381"/>
        <v>93.28</v>
      </c>
      <c r="I729" s="69">
        <f t="shared" si="381"/>
        <v>26.4</v>
      </c>
      <c r="J729" s="69">
        <f t="shared" si="382"/>
        <v>119.68</v>
      </c>
      <c r="K729" s="69">
        <v>0</v>
      </c>
      <c r="L729" s="75">
        <f t="shared" si="383"/>
        <v>119.68</v>
      </c>
      <c r="N729" s="69">
        <v>93.28</v>
      </c>
      <c r="O729" s="69">
        <v>26.4</v>
      </c>
      <c r="P729" s="69">
        <f t="shared" si="384"/>
        <v>119.68</v>
      </c>
      <c r="Q729" s="63"/>
      <c r="R729" s="69">
        <f t="shared" si="385"/>
        <v>93.28</v>
      </c>
      <c r="S729" s="69">
        <f t="shared" si="385"/>
        <v>26.4</v>
      </c>
      <c r="T729" s="69">
        <f t="shared" si="386"/>
        <v>119.68</v>
      </c>
      <c r="U729" s="69">
        <f t="shared" si="387"/>
        <v>0</v>
      </c>
      <c r="V729" s="77">
        <f t="shared" si="388"/>
        <v>119.68</v>
      </c>
      <c r="X729" s="69">
        <v>93.28</v>
      </c>
      <c r="Y729" s="69">
        <v>26.4</v>
      </c>
      <c r="Z729" s="69">
        <v>119.68</v>
      </c>
      <c r="AA729" s="78"/>
      <c r="AB729" s="79">
        <f t="shared" si="377"/>
        <v>0</v>
      </c>
    </row>
    <row r="730" spans="1:28" ht="22.5" x14ac:dyDescent="0.25">
      <c r="A730" s="71" t="s">
        <v>9497</v>
      </c>
      <c r="B730" s="72" t="s">
        <v>14454</v>
      </c>
      <c r="C730" s="73" t="s">
        <v>8780</v>
      </c>
      <c r="D730" s="74">
        <v>0</v>
      </c>
      <c r="E730" s="69">
        <v>133.16999999999999</v>
      </c>
      <c r="F730" s="75">
        <f t="shared" si="380"/>
        <v>0</v>
      </c>
      <c r="G730" s="76"/>
      <c r="H730" s="69">
        <f t="shared" si="381"/>
        <v>104.56</v>
      </c>
      <c r="I730" s="69">
        <f t="shared" si="381"/>
        <v>28.61</v>
      </c>
      <c r="J730" s="69">
        <f t="shared" si="382"/>
        <v>133.17000000000002</v>
      </c>
      <c r="K730" s="69">
        <v>0</v>
      </c>
      <c r="L730" s="75">
        <f t="shared" si="383"/>
        <v>133.17000000000002</v>
      </c>
      <c r="N730" s="69">
        <v>104.56</v>
      </c>
      <c r="O730" s="69">
        <v>28.61</v>
      </c>
      <c r="P730" s="69">
        <f t="shared" si="384"/>
        <v>133.17000000000002</v>
      </c>
      <c r="Q730" s="63"/>
      <c r="R730" s="69">
        <f t="shared" si="385"/>
        <v>104.56</v>
      </c>
      <c r="S730" s="69">
        <f t="shared" si="385"/>
        <v>28.61</v>
      </c>
      <c r="T730" s="69">
        <f t="shared" si="386"/>
        <v>133.17000000000002</v>
      </c>
      <c r="U730" s="69">
        <f t="shared" si="387"/>
        <v>0</v>
      </c>
      <c r="V730" s="77">
        <f t="shared" si="388"/>
        <v>133.17000000000002</v>
      </c>
      <c r="X730" s="69">
        <v>104.56</v>
      </c>
      <c r="Y730" s="69">
        <v>28.61</v>
      </c>
      <c r="Z730" s="69">
        <v>133.16999999999999</v>
      </c>
      <c r="AA730" s="78"/>
      <c r="AB730" s="79">
        <f t="shared" si="377"/>
        <v>0</v>
      </c>
    </row>
    <row r="731" spans="1:28" ht="22.5" x14ac:dyDescent="0.25">
      <c r="A731" s="71" t="s">
        <v>9498</v>
      </c>
      <c r="B731" s="72" t="s">
        <v>14455</v>
      </c>
      <c r="C731" s="73" t="s">
        <v>8780</v>
      </c>
      <c r="D731" s="74">
        <v>0</v>
      </c>
      <c r="E731" s="69">
        <v>161.44</v>
      </c>
      <c r="F731" s="75">
        <f t="shared" si="380"/>
        <v>0</v>
      </c>
      <c r="G731" s="76"/>
      <c r="H731" s="69">
        <f t="shared" si="381"/>
        <v>130.04</v>
      </c>
      <c r="I731" s="69">
        <f t="shared" si="381"/>
        <v>31.4</v>
      </c>
      <c r="J731" s="69">
        <f t="shared" si="382"/>
        <v>161.44</v>
      </c>
      <c r="K731" s="69">
        <v>0</v>
      </c>
      <c r="L731" s="75">
        <f t="shared" si="383"/>
        <v>161.44</v>
      </c>
      <c r="N731" s="69">
        <v>130.04</v>
      </c>
      <c r="O731" s="69">
        <v>31.4</v>
      </c>
      <c r="P731" s="69">
        <f t="shared" si="384"/>
        <v>161.44</v>
      </c>
      <c r="Q731" s="63"/>
      <c r="R731" s="69">
        <f t="shared" si="385"/>
        <v>130.04</v>
      </c>
      <c r="S731" s="69">
        <f t="shared" si="385"/>
        <v>31.41</v>
      </c>
      <c r="T731" s="69">
        <f t="shared" si="386"/>
        <v>161.44999999999999</v>
      </c>
      <c r="U731" s="69">
        <f t="shared" si="387"/>
        <v>0</v>
      </c>
      <c r="V731" s="77">
        <f t="shared" si="388"/>
        <v>161.44999999999999</v>
      </c>
      <c r="X731" s="69">
        <v>130.04</v>
      </c>
      <c r="Y731" s="69">
        <v>31.41</v>
      </c>
      <c r="Z731" s="69">
        <v>161.44999999999999</v>
      </c>
      <c r="AA731" s="78"/>
      <c r="AB731" s="79">
        <f t="shared" si="377"/>
        <v>-9.9999999999909051E-3</v>
      </c>
    </row>
    <row r="732" spans="1:28" ht="22.5" x14ac:dyDescent="0.25">
      <c r="A732" s="71" t="s">
        <v>9499</v>
      </c>
      <c r="B732" s="72" t="s">
        <v>14456</v>
      </c>
      <c r="C732" s="73" t="s">
        <v>8780</v>
      </c>
      <c r="D732" s="74">
        <v>0</v>
      </c>
      <c r="E732" s="69">
        <v>97.279999999999987</v>
      </c>
      <c r="F732" s="75">
        <f t="shared" si="380"/>
        <v>0</v>
      </c>
      <c r="H732" s="69">
        <f t="shared" si="381"/>
        <v>73.08</v>
      </c>
      <c r="I732" s="69">
        <f t="shared" si="381"/>
        <v>24.2</v>
      </c>
      <c r="J732" s="69">
        <f t="shared" si="382"/>
        <v>97.28</v>
      </c>
      <c r="K732" s="69">
        <v>0</v>
      </c>
      <c r="L732" s="75">
        <f t="shared" si="383"/>
        <v>97.28</v>
      </c>
      <c r="N732" s="69">
        <v>73.079999999999984</v>
      </c>
      <c r="O732" s="69">
        <v>24.2</v>
      </c>
      <c r="P732" s="69">
        <f t="shared" si="384"/>
        <v>97.279999999999987</v>
      </c>
      <c r="Q732" s="63"/>
      <c r="R732" s="69">
        <f t="shared" si="385"/>
        <v>73.08</v>
      </c>
      <c r="S732" s="69">
        <f t="shared" si="385"/>
        <v>24.21</v>
      </c>
      <c r="T732" s="69">
        <f t="shared" si="386"/>
        <v>97.289999999999992</v>
      </c>
      <c r="U732" s="69">
        <f t="shared" si="387"/>
        <v>0</v>
      </c>
      <c r="V732" s="77">
        <f t="shared" si="388"/>
        <v>97.289999999999992</v>
      </c>
      <c r="X732" s="69">
        <v>73.08</v>
      </c>
      <c r="Y732" s="69">
        <v>24.21</v>
      </c>
      <c r="Z732" s="69">
        <v>97.29</v>
      </c>
      <c r="AB732" s="79">
        <f t="shared" si="377"/>
        <v>-1.0000000000019327E-2</v>
      </c>
    </row>
    <row r="733" spans="1:28" ht="22.5" x14ac:dyDescent="0.25">
      <c r="A733" s="71" t="s">
        <v>9500</v>
      </c>
      <c r="B733" s="72" t="s">
        <v>14457</v>
      </c>
      <c r="C733" s="73" t="s">
        <v>8780</v>
      </c>
      <c r="D733" s="74">
        <v>0</v>
      </c>
      <c r="E733" s="69">
        <v>109.99000000000001</v>
      </c>
      <c r="F733" s="75">
        <f t="shared" si="380"/>
        <v>0</v>
      </c>
      <c r="H733" s="69">
        <f t="shared" si="381"/>
        <v>85.79</v>
      </c>
      <c r="I733" s="69">
        <f t="shared" si="381"/>
        <v>24.2</v>
      </c>
      <c r="J733" s="69">
        <f t="shared" si="382"/>
        <v>109.99000000000001</v>
      </c>
      <c r="K733" s="69">
        <v>0</v>
      </c>
      <c r="L733" s="75">
        <f t="shared" si="383"/>
        <v>109.99000000000001</v>
      </c>
      <c r="N733" s="69">
        <v>85.789999999999992</v>
      </c>
      <c r="O733" s="69">
        <v>24.2</v>
      </c>
      <c r="P733" s="69">
        <f t="shared" si="384"/>
        <v>109.99</v>
      </c>
      <c r="Q733" s="63"/>
      <c r="R733" s="69">
        <f t="shared" si="385"/>
        <v>85.79</v>
      </c>
      <c r="S733" s="69">
        <f t="shared" si="385"/>
        <v>24.21</v>
      </c>
      <c r="T733" s="69">
        <f t="shared" si="386"/>
        <v>110</v>
      </c>
      <c r="U733" s="69">
        <f t="shared" si="387"/>
        <v>0</v>
      </c>
      <c r="V733" s="77">
        <f t="shared" si="388"/>
        <v>110</v>
      </c>
      <c r="X733" s="69">
        <v>85.79</v>
      </c>
      <c r="Y733" s="69">
        <v>24.21</v>
      </c>
      <c r="Z733" s="69">
        <v>110</v>
      </c>
      <c r="AB733" s="79">
        <f t="shared" si="377"/>
        <v>-1.0000000000005116E-2</v>
      </c>
    </row>
    <row r="734" spans="1:28" ht="22.5" x14ac:dyDescent="0.25">
      <c r="A734" s="71" t="s">
        <v>9501</v>
      </c>
      <c r="B734" s="72" t="s">
        <v>14458</v>
      </c>
      <c r="C734" s="73" t="s">
        <v>8780</v>
      </c>
      <c r="D734" s="74">
        <v>0</v>
      </c>
      <c r="E734" s="69">
        <v>122.25</v>
      </c>
      <c r="F734" s="75">
        <f t="shared" si="380"/>
        <v>0</v>
      </c>
      <c r="H734" s="69">
        <f t="shared" si="381"/>
        <v>95.85</v>
      </c>
      <c r="I734" s="69">
        <f t="shared" si="381"/>
        <v>26.4</v>
      </c>
      <c r="J734" s="69">
        <f t="shared" si="382"/>
        <v>122.25</v>
      </c>
      <c r="K734" s="69">
        <v>0</v>
      </c>
      <c r="L734" s="75">
        <f t="shared" si="383"/>
        <v>122.25</v>
      </c>
      <c r="N734" s="69">
        <v>95.85</v>
      </c>
      <c r="O734" s="69">
        <v>26.4</v>
      </c>
      <c r="P734" s="69">
        <f t="shared" si="384"/>
        <v>122.25</v>
      </c>
      <c r="Q734" s="63"/>
      <c r="R734" s="69">
        <f t="shared" si="385"/>
        <v>95.85</v>
      </c>
      <c r="S734" s="69">
        <f t="shared" si="385"/>
        <v>26.4</v>
      </c>
      <c r="T734" s="69">
        <f t="shared" si="386"/>
        <v>122.25</v>
      </c>
      <c r="U734" s="69">
        <f t="shared" si="387"/>
        <v>0</v>
      </c>
      <c r="V734" s="77">
        <f t="shared" si="388"/>
        <v>122.25</v>
      </c>
      <c r="X734" s="69">
        <v>95.85</v>
      </c>
      <c r="Y734" s="69">
        <v>26.4</v>
      </c>
      <c r="Z734" s="69">
        <v>122.25</v>
      </c>
      <c r="AB734" s="79">
        <f t="shared" si="377"/>
        <v>0</v>
      </c>
    </row>
    <row r="735" spans="1:28" ht="22.5" x14ac:dyDescent="0.25">
      <c r="A735" s="71" t="s">
        <v>9502</v>
      </c>
      <c r="B735" s="72" t="s">
        <v>14459</v>
      </c>
      <c r="C735" s="73" t="s">
        <v>8780</v>
      </c>
      <c r="D735" s="74">
        <v>0</v>
      </c>
      <c r="E735" s="69">
        <v>138.47999999999999</v>
      </c>
      <c r="F735" s="75">
        <f t="shared" si="380"/>
        <v>0</v>
      </c>
      <c r="H735" s="69">
        <f t="shared" si="381"/>
        <v>109.87</v>
      </c>
      <c r="I735" s="69">
        <f t="shared" si="381"/>
        <v>28.61</v>
      </c>
      <c r="J735" s="69">
        <f t="shared" si="382"/>
        <v>138.48000000000002</v>
      </c>
      <c r="K735" s="69">
        <v>0</v>
      </c>
      <c r="L735" s="75">
        <f t="shared" si="383"/>
        <v>138.48000000000002</v>
      </c>
      <c r="N735" s="69">
        <v>109.86999999999999</v>
      </c>
      <c r="O735" s="69">
        <v>28.61</v>
      </c>
      <c r="P735" s="69">
        <f t="shared" si="384"/>
        <v>138.47999999999999</v>
      </c>
      <c r="Q735" s="63"/>
      <c r="R735" s="69">
        <f t="shared" si="385"/>
        <v>109.87</v>
      </c>
      <c r="S735" s="69">
        <f t="shared" si="385"/>
        <v>28.61</v>
      </c>
      <c r="T735" s="69">
        <f t="shared" si="386"/>
        <v>138.48000000000002</v>
      </c>
      <c r="U735" s="69">
        <f t="shared" si="387"/>
        <v>0</v>
      </c>
      <c r="V735" s="77">
        <f t="shared" si="388"/>
        <v>138.48000000000002</v>
      </c>
      <c r="X735" s="69">
        <v>109.87</v>
      </c>
      <c r="Y735" s="69">
        <v>28.61</v>
      </c>
      <c r="Z735" s="69">
        <v>138.47999999999999</v>
      </c>
      <c r="AB735" s="79">
        <f t="shared" si="377"/>
        <v>0</v>
      </c>
    </row>
    <row r="736" spans="1:28" x14ac:dyDescent="0.25">
      <c r="A736" s="71" t="s">
        <v>9503</v>
      </c>
      <c r="B736" s="72" t="s">
        <v>14460</v>
      </c>
      <c r="C736" s="73" t="s">
        <v>8780</v>
      </c>
      <c r="D736" s="74">
        <v>0</v>
      </c>
      <c r="E736" s="69">
        <v>198.57</v>
      </c>
      <c r="F736" s="75">
        <f t="shared" si="380"/>
        <v>0</v>
      </c>
      <c r="H736" s="69">
        <f t="shared" si="381"/>
        <v>167.17</v>
      </c>
      <c r="I736" s="69">
        <f t="shared" si="381"/>
        <v>31.4</v>
      </c>
      <c r="J736" s="69">
        <f t="shared" si="382"/>
        <v>198.57</v>
      </c>
      <c r="K736" s="69">
        <v>0</v>
      </c>
      <c r="L736" s="75">
        <f t="shared" si="383"/>
        <v>198.57</v>
      </c>
      <c r="N736" s="69">
        <v>167.17</v>
      </c>
      <c r="O736" s="69">
        <v>31.4</v>
      </c>
      <c r="P736" s="69">
        <f t="shared" si="384"/>
        <v>198.57</v>
      </c>
      <c r="Q736" s="63"/>
      <c r="R736" s="69">
        <f t="shared" si="385"/>
        <v>167.17</v>
      </c>
      <c r="S736" s="69">
        <f t="shared" si="385"/>
        <v>31.41</v>
      </c>
      <c r="T736" s="69">
        <f t="shared" si="386"/>
        <v>198.57999999999998</v>
      </c>
      <c r="U736" s="69">
        <f t="shared" si="387"/>
        <v>0</v>
      </c>
      <c r="V736" s="77">
        <f t="shared" si="388"/>
        <v>198.57999999999998</v>
      </c>
      <c r="X736" s="69">
        <v>167.17</v>
      </c>
      <c r="Y736" s="69">
        <v>31.41</v>
      </c>
      <c r="Z736" s="69">
        <v>198.58</v>
      </c>
      <c r="AB736" s="79">
        <f t="shared" si="377"/>
        <v>-1.0000000000019327E-2</v>
      </c>
    </row>
    <row r="737" spans="1:28" ht="22.5" x14ac:dyDescent="0.25">
      <c r="A737" s="65" t="s">
        <v>9504</v>
      </c>
      <c r="B737" s="66" t="s">
        <v>14461</v>
      </c>
      <c r="C737" s="67"/>
      <c r="D737" s="68"/>
      <c r="E737" s="69"/>
      <c r="F737" s="70"/>
      <c r="H737" s="69"/>
      <c r="I737" s="69"/>
      <c r="J737" s="69"/>
      <c r="K737" s="69"/>
      <c r="L737" s="75"/>
      <c r="N737" s="69"/>
      <c r="O737" s="69"/>
      <c r="P737" s="69"/>
      <c r="Q737" s="63"/>
      <c r="R737" s="69"/>
      <c r="S737" s="69"/>
      <c r="T737" s="69"/>
      <c r="U737" s="69"/>
      <c r="V737" s="77"/>
      <c r="X737" s="69"/>
      <c r="Y737" s="69"/>
      <c r="Z737" s="69"/>
      <c r="AA737" s="78"/>
      <c r="AB737" s="79">
        <f t="shared" si="377"/>
        <v>0</v>
      </c>
    </row>
    <row r="738" spans="1:28" ht="22.5" x14ac:dyDescent="0.25">
      <c r="A738" s="71" t="s">
        <v>9505</v>
      </c>
      <c r="B738" s="72" t="s">
        <v>14462</v>
      </c>
      <c r="C738" s="73" t="s">
        <v>8780</v>
      </c>
      <c r="D738" s="74">
        <v>0</v>
      </c>
      <c r="E738" s="69">
        <v>110.41</v>
      </c>
      <c r="F738" s="75">
        <f>ROUND(D738*E738,2)</f>
        <v>0</v>
      </c>
      <c r="H738" s="69">
        <f t="shared" ref="H738:I741" si="389">ROUND(N738+(N738*$H$2/100),2)</f>
        <v>86.21</v>
      </c>
      <c r="I738" s="69">
        <f t="shared" si="389"/>
        <v>24.2</v>
      </c>
      <c r="J738" s="69">
        <f>H738+I738</f>
        <v>110.41</v>
      </c>
      <c r="K738" s="69">
        <v>0</v>
      </c>
      <c r="L738" s="75">
        <f>SUM(J738:K738)</f>
        <v>110.41</v>
      </c>
      <c r="N738" s="69">
        <v>86.21</v>
      </c>
      <c r="O738" s="69">
        <v>24.2</v>
      </c>
      <c r="P738" s="69">
        <f>SUM(N738:O738)</f>
        <v>110.41</v>
      </c>
      <c r="Q738" s="63"/>
      <c r="R738" s="69">
        <f t="shared" ref="R738:S741" si="390">X738</f>
        <v>86.21</v>
      </c>
      <c r="S738" s="69">
        <f t="shared" si="390"/>
        <v>24.21</v>
      </c>
      <c r="T738" s="69">
        <f>R738+S738</f>
        <v>110.41999999999999</v>
      </c>
      <c r="U738" s="69">
        <f>ROUND(Z738*$H$2,2)/100</f>
        <v>0</v>
      </c>
      <c r="V738" s="77">
        <f>SUM(T738:U738)</f>
        <v>110.41999999999999</v>
      </c>
      <c r="X738" s="69">
        <v>86.21</v>
      </c>
      <c r="Y738" s="69">
        <v>24.21</v>
      </c>
      <c r="Z738" s="69">
        <v>110.42</v>
      </c>
      <c r="AB738" s="79">
        <f t="shared" si="377"/>
        <v>-1.0000000000005116E-2</v>
      </c>
    </row>
    <row r="739" spans="1:28" ht="22.5" x14ac:dyDescent="0.25">
      <c r="A739" s="71" t="s">
        <v>9506</v>
      </c>
      <c r="B739" s="72" t="s">
        <v>14463</v>
      </c>
      <c r="C739" s="73" t="s">
        <v>8780</v>
      </c>
      <c r="D739" s="74">
        <v>0</v>
      </c>
      <c r="E739" s="69">
        <v>121.35999999999999</v>
      </c>
      <c r="F739" s="75">
        <f>ROUND(D739*E739,2)</f>
        <v>0</v>
      </c>
      <c r="H739" s="69">
        <f t="shared" si="389"/>
        <v>94.96</v>
      </c>
      <c r="I739" s="69">
        <f t="shared" si="389"/>
        <v>26.4</v>
      </c>
      <c r="J739" s="69">
        <f>H739+I739</f>
        <v>121.35999999999999</v>
      </c>
      <c r="K739" s="69">
        <v>0</v>
      </c>
      <c r="L739" s="75">
        <f>SUM(J739:K739)</f>
        <v>121.35999999999999</v>
      </c>
      <c r="N739" s="69">
        <v>94.96</v>
      </c>
      <c r="O739" s="69">
        <v>26.4</v>
      </c>
      <c r="P739" s="69">
        <f>SUM(N739:O739)</f>
        <v>121.35999999999999</v>
      </c>
      <c r="Q739" s="63"/>
      <c r="R739" s="69">
        <f t="shared" si="390"/>
        <v>94.96</v>
      </c>
      <c r="S739" s="69">
        <f t="shared" si="390"/>
        <v>26.4</v>
      </c>
      <c r="T739" s="69">
        <f>R739+S739</f>
        <v>121.35999999999999</v>
      </c>
      <c r="U739" s="69">
        <f>ROUND(Z739*$H$2,2)/100</f>
        <v>0</v>
      </c>
      <c r="V739" s="77">
        <f>SUM(T739:U739)</f>
        <v>121.35999999999999</v>
      </c>
      <c r="X739" s="69">
        <v>94.96</v>
      </c>
      <c r="Y739" s="69">
        <v>26.4</v>
      </c>
      <c r="Z739" s="69">
        <v>121.36</v>
      </c>
      <c r="AB739" s="79">
        <f t="shared" si="377"/>
        <v>0</v>
      </c>
    </row>
    <row r="740" spans="1:28" ht="22.5" x14ac:dyDescent="0.25">
      <c r="A740" s="71" t="s">
        <v>9507</v>
      </c>
      <c r="B740" s="72" t="s">
        <v>14464</v>
      </c>
      <c r="C740" s="73" t="s">
        <v>8780</v>
      </c>
      <c r="D740" s="74">
        <v>0</v>
      </c>
      <c r="E740" s="69">
        <v>129.91999999999999</v>
      </c>
      <c r="F740" s="75">
        <f>ROUND(D740*E740,2)</f>
        <v>0</v>
      </c>
      <c r="H740" s="69">
        <f t="shared" si="389"/>
        <v>101.31</v>
      </c>
      <c r="I740" s="69">
        <f t="shared" si="389"/>
        <v>28.61</v>
      </c>
      <c r="J740" s="69">
        <f>H740+I740</f>
        <v>129.92000000000002</v>
      </c>
      <c r="K740" s="69">
        <v>0</v>
      </c>
      <c r="L740" s="75">
        <f>SUM(J740:K740)</f>
        <v>129.92000000000002</v>
      </c>
      <c r="N740" s="69">
        <v>101.31</v>
      </c>
      <c r="O740" s="69">
        <v>28.61</v>
      </c>
      <c r="P740" s="69">
        <f>SUM(N740:O740)</f>
        <v>129.92000000000002</v>
      </c>
      <c r="Q740" s="63"/>
      <c r="R740" s="69">
        <f t="shared" si="390"/>
        <v>101.31</v>
      </c>
      <c r="S740" s="69">
        <f t="shared" si="390"/>
        <v>28.61</v>
      </c>
      <c r="T740" s="69">
        <f>R740+S740</f>
        <v>129.92000000000002</v>
      </c>
      <c r="U740" s="69">
        <f>ROUND(Z740*$H$2,2)/100</f>
        <v>0</v>
      </c>
      <c r="V740" s="77">
        <f>SUM(T740:U740)</f>
        <v>129.92000000000002</v>
      </c>
      <c r="X740" s="69">
        <v>101.31</v>
      </c>
      <c r="Y740" s="69">
        <v>28.61</v>
      </c>
      <c r="Z740" s="69">
        <v>129.91999999999999</v>
      </c>
      <c r="AB740" s="79">
        <f t="shared" si="377"/>
        <v>0</v>
      </c>
    </row>
    <row r="741" spans="1:28" x14ac:dyDescent="0.25">
      <c r="A741" s="71" t="s">
        <v>9508</v>
      </c>
      <c r="B741" s="72" t="s">
        <v>14465</v>
      </c>
      <c r="C741" s="73" t="s">
        <v>8780</v>
      </c>
      <c r="D741" s="74">
        <v>0</v>
      </c>
      <c r="E741" s="69">
        <v>143.29999999999998</v>
      </c>
      <c r="F741" s="75">
        <f>ROUND(D741*E741,2)</f>
        <v>0</v>
      </c>
      <c r="H741" s="69">
        <f t="shared" si="389"/>
        <v>111.9</v>
      </c>
      <c r="I741" s="69">
        <f t="shared" si="389"/>
        <v>31.4</v>
      </c>
      <c r="J741" s="69">
        <f>H741+I741</f>
        <v>143.30000000000001</v>
      </c>
      <c r="K741" s="69">
        <v>0</v>
      </c>
      <c r="L741" s="75">
        <f>SUM(J741:K741)</f>
        <v>143.30000000000001</v>
      </c>
      <c r="N741" s="69">
        <v>111.9</v>
      </c>
      <c r="O741" s="69">
        <v>31.4</v>
      </c>
      <c r="P741" s="69">
        <f>SUM(N741:O741)</f>
        <v>143.30000000000001</v>
      </c>
      <c r="Q741" s="63"/>
      <c r="R741" s="69">
        <f t="shared" si="390"/>
        <v>111.9</v>
      </c>
      <c r="S741" s="69">
        <f t="shared" si="390"/>
        <v>31.41</v>
      </c>
      <c r="T741" s="69">
        <f>R741+S741</f>
        <v>143.31</v>
      </c>
      <c r="U741" s="69">
        <f>ROUND(Z741*$H$2,2)/100</f>
        <v>0</v>
      </c>
      <c r="V741" s="77">
        <f>SUM(T741:U741)</f>
        <v>143.31</v>
      </c>
      <c r="X741" s="69">
        <v>111.9</v>
      </c>
      <c r="Y741" s="69">
        <v>31.41</v>
      </c>
      <c r="Z741" s="69">
        <v>143.31</v>
      </c>
      <c r="AB741" s="79">
        <f t="shared" si="377"/>
        <v>-9.9999999999909051E-3</v>
      </c>
    </row>
    <row r="742" spans="1:28" ht="22.5" x14ac:dyDescent="0.25">
      <c r="A742" s="65" t="s">
        <v>9509</v>
      </c>
      <c r="B742" s="66" t="s">
        <v>14466</v>
      </c>
      <c r="C742" s="67"/>
      <c r="D742" s="68"/>
      <c r="E742" s="69"/>
      <c r="F742" s="70"/>
      <c r="H742" s="69"/>
      <c r="I742" s="69"/>
      <c r="J742" s="69"/>
      <c r="K742" s="69"/>
      <c r="L742" s="75"/>
      <c r="N742" s="69"/>
      <c r="O742" s="69"/>
      <c r="P742" s="69"/>
      <c r="Q742" s="63"/>
      <c r="R742" s="69"/>
      <c r="S742" s="69"/>
      <c r="T742" s="69"/>
      <c r="U742" s="69"/>
      <c r="V742" s="77"/>
      <c r="X742" s="69"/>
      <c r="Y742" s="69"/>
      <c r="Z742" s="69"/>
      <c r="AA742" s="78"/>
      <c r="AB742" s="79">
        <f t="shared" si="377"/>
        <v>0</v>
      </c>
    </row>
    <row r="743" spans="1:28" x14ac:dyDescent="0.25">
      <c r="A743" s="71" t="s">
        <v>9510</v>
      </c>
      <c r="B743" s="72" t="s">
        <v>14467</v>
      </c>
      <c r="C743" s="73" t="s">
        <v>8780</v>
      </c>
      <c r="D743" s="74">
        <v>0</v>
      </c>
      <c r="E743" s="69">
        <v>96.159999999999982</v>
      </c>
      <c r="F743" s="75">
        <f t="shared" ref="F743:F748" si="391">ROUND(D743*E743,2)</f>
        <v>0</v>
      </c>
      <c r="G743" s="28"/>
      <c r="H743" s="69">
        <f t="shared" ref="H743:I748" si="392">ROUND(N743+(N743*$H$2/100),2)</f>
        <v>88.78</v>
      </c>
      <c r="I743" s="69">
        <f t="shared" si="392"/>
        <v>7.38</v>
      </c>
      <c r="J743" s="69">
        <f t="shared" ref="J743:J748" si="393">H743+I743</f>
        <v>96.16</v>
      </c>
      <c r="K743" s="69">
        <v>0</v>
      </c>
      <c r="L743" s="75">
        <f t="shared" ref="L743:L748" si="394">SUM(J743:K743)</f>
        <v>96.16</v>
      </c>
      <c r="N743" s="69">
        <v>88.779999999999987</v>
      </c>
      <c r="O743" s="69">
        <v>7.38</v>
      </c>
      <c r="P743" s="69">
        <f t="shared" ref="P743:P748" si="395">SUM(N743:O743)</f>
        <v>96.159999999999982</v>
      </c>
      <c r="Q743" s="63"/>
      <c r="R743" s="69">
        <f t="shared" ref="R743:S748" si="396">X743</f>
        <v>88.78</v>
      </c>
      <c r="S743" s="69">
        <f t="shared" si="396"/>
        <v>7.38</v>
      </c>
      <c r="T743" s="69">
        <f t="shared" ref="T743:T748" si="397">R743+S743</f>
        <v>96.16</v>
      </c>
      <c r="U743" s="69">
        <f t="shared" ref="U743:U748" si="398">ROUND(Z743*$H$2,2)/100</f>
        <v>0</v>
      </c>
      <c r="V743" s="77">
        <f t="shared" ref="V743:V748" si="399">SUM(T743:U743)</f>
        <v>96.16</v>
      </c>
      <c r="X743" s="69">
        <v>88.78</v>
      </c>
      <c r="Y743" s="69">
        <v>7.38</v>
      </c>
      <c r="Z743" s="69">
        <v>96.16</v>
      </c>
      <c r="AA743" s="78"/>
      <c r="AB743" s="79">
        <f t="shared" si="377"/>
        <v>0</v>
      </c>
    </row>
    <row r="744" spans="1:28" s="82" customFormat="1" x14ac:dyDescent="0.25">
      <c r="A744" s="71" t="s">
        <v>9511</v>
      </c>
      <c r="B744" s="72" t="s">
        <v>14468</v>
      </c>
      <c r="C744" s="73" t="s">
        <v>8780</v>
      </c>
      <c r="D744" s="74">
        <v>0</v>
      </c>
      <c r="E744" s="69">
        <v>102.66</v>
      </c>
      <c r="F744" s="75">
        <f t="shared" si="391"/>
        <v>0</v>
      </c>
      <c r="G744" s="28"/>
      <c r="H744" s="69">
        <f t="shared" si="392"/>
        <v>94.88</v>
      </c>
      <c r="I744" s="69">
        <f t="shared" si="392"/>
        <v>7.78</v>
      </c>
      <c r="J744" s="69">
        <f t="shared" si="393"/>
        <v>102.66</v>
      </c>
      <c r="K744" s="69">
        <v>0</v>
      </c>
      <c r="L744" s="75">
        <f t="shared" si="394"/>
        <v>102.66</v>
      </c>
      <c r="M744" s="33"/>
      <c r="N744" s="69">
        <v>94.88</v>
      </c>
      <c r="O744" s="69">
        <v>7.7799999999999994</v>
      </c>
      <c r="P744" s="69">
        <f t="shared" si="395"/>
        <v>102.66</v>
      </c>
      <c r="Q744" s="63"/>
      <c r="R744" s="69">
        <f t="shared" si="396"/>
        <v>94.88</v>
      </c>
      <c r="S744" s="69">
        <f t="shared" si="396"/>
        <v>7.77</v>
      </c>
      <c r="T744" s="69">
        <f t="shared" si="397"/>
        <v>102.64999999999999</v>
      </c>
      <c r="U744" s="69">
        <f t="shared" si="398"/>
        <v>0</v>
      </c>
      <c r="V744" s="77">
        <f t="shared" si="399"/>
        <v>102.64999999999999</v>
      </c>
      <c r="W744" s="33"/>
      <c r="X744" s="69">
        <v>94.88</v>
      </c>
      <c r="Y744" s="69">
        <v>7.77</v>
      </c>
      <c r="Z744" s="69">
        <v>102.65</v>
      </c>
      <c r="AA744" s="78"/>
      <c r="AB744" s="79">
        <f t="shared" si="377"/>
        <v>9.9999999999909051E-3</v>
      </c>
    </row>
    <row r="745" spans="1:28" x14ac:dyDescent="0.25">
      <c r="A745" s="71" t="s">
        <v>9512</v>
      </c>
      <c r="B745" s="72" t="s">
        <v>14469</v>
      </c>
      <c r="C745" s="73" t="s">
        <v>8780</v>
      </c>
      <c r="D745" s="74">
        <v>0</v>
      </c>
      <c r="E745" s="69">
        <v>111.26999999999998</v>
      </c>
      <c r="F745" s="75">
        <f t="shared" si="391"/>
        <v>0</v>
      </c>
      <c r="G745" s="28"/>
      <c r="H745" s="69">
        <f t="shared" si="392"/>
        <v>103.12</v>
      </c>
      <c r="I745" s="69">
        <f t="shared" si="392"/>
        <v>8.15</v>
      </c>
      <c r="J745" s="69">
        <f t="shared" si="393"/>
        <v>111.27000000000001</v>
      </c>
      <c r="K745" s="69">
        <v>0</v>
      </c>
      <c r="L745" s="75">
        <f t="shared" si="394"/>
        <v>111.27000000000001</v>
      </c>
      <c r="N745" s="69">
        <v>103.12</v>
      </c>
      <c r="O745" s="69">
        <v>8.1499999999999986</v>
      </c>
      <c r="P745" s="69">
        <f t="shared" si="395"/>
        <v>111.27000000000001</v>
      </c>
      <c r="Q745" s="63"/>
      <c r="R745" s="69">
        <f t="shared" si="396"/>
        <v>103.12</v>
      </c>
      <c r="S745" s="69">
        <f t="shared" si="396"/>
        <v>8.15</v>
      </c>
      <c r="T745" s="69">
        <f t="shared" si="397"/>
        <v>111.27000000000001</v>
      </c>
      <c r="U745" s="69">
        <f t="shared" si="398"/>
        <v>0</v>
      </c>
      <c r="V745" s="77">
        <f t="shared" si="399"/>
        <v>111.27000000000001</v>
      </c>
      <c r="X745" s="69">
        <v>103.12</v>
      </c>
      <c r="Y745" s="69">
        <v>8.15</v>
      </c>
      <c r="Z745" s="69">
        <v>111.27</v>
      </c>
      <c r="AA745" s="78"/>
      <c r="AB745" s="79">
        <f t="shared" si="377"/>
        <v>0</v>
      </c>
    </row>
    <row r="746" spans="1:28" x14ac:dyDescent="0.25">
      <c r="A746" s="71" t="s">
        <v>9513</v>
      </c>
      <c r="B746" s="72" t="s">
        <v>14470</v>
      </c>
      <c r="C746" s="73" t="s">
        <v>8780</v>
      </c>
      <c r="D746" s="74">
        <v>0</v>
      </c>
      <c r="E746" s="69">
        <v>127.17</v>
      </c>
      <c r="F746" s="75">
        <f t="shared" si="391"/>
        <v>0</v>
      </c>
      <c r="G746" s="28"/>
      <c r="H746" s="69">
        <f t="shared" si="392"/>
        <v>118.88</v>
      </c>
      <c r="I746" s="69">
        <f t="shared" si="392"/>
        <v>8.2899999999999991</v>
      </c>
      <c r="J746" s="69">
        <f t="shared" si="393"/>
        <v>127.16999999999999</v>
      </c>
      <c r="K746" s="69">
        <v>0</v>
      </c>
      <c r="L746" s="75">
        <f t="shared" si="394"/>
        <v>127.16999999999999</v>
      </c>
      <c r="N746" s="69">
        <v>118.88</v>
      </c>
      <c r="O746" s="69">
        <v>8.2899999999999991</v>
      </c>
      <c r="P746" s="69">
        <f t="shared" si="395"/>
        <v>127.16999999999999</v>
      </c>
      <c r="Q746" s="63"/>
      <c r="R746" s="69">
        <f t="shared" si="396"/>
        <v>118.88</v>
      </c>
      <c r="S746" s="69">
        <f t="shared" si="396"/>
        <v>8.2899999999999991</v>
      </c>
      <c r="T746" s="69">
        <f t="shared" si="397"/>
        <v>127.16999999999999</v>
      </c>
      <c r="U746" s="69">
        <f t="shared" si="398"/>
        <v>0</v>
      </c>
      <c r="V746" s="77">
        <f t="shared" si="399"/>
        <v>127.16999999999999</v>
      </c>
      <c r="X746" s="69">
        <v>118.88</v>
      </c>
      <c r="Y746" s="69">
        <v>8.2899999999999991</v>
      </c>
      <c r="Z746" s="69">
        <v>127.17</v>
      </c>
      <c r="AA746" s="78"/>
      <c r="AB746" s="79">
        <f t="shared" si="377"/>
        <v>0</v>
      </c>
    </row>
    <row r="747" spans="1:28" s="82" customFormat="1" x14ac:dyDescent="0.25">
      <c r="A747" s="71" t="s">
        <v>9514</v>
      </c>
      <c r="B747" s="72" t="s">
        <v>14471</v>
      </c>
      <c r="C747" s="73" t="s">
        <v>8780</v>
      </c>
      <c r="D747" s="74">
        <v>0</v>
      </c>
      <c r="E747" s="69">
        <v>93.189999999999984</v>
      </c>
      <c r="F747" s="75">
        <f t="shared" si="391"/>
        <v>0</v>
      </c>
      <c r="G747" s="76"/>
      <c r="H747" s="69">
        <f t="shared" si="392"/>
        <v>85.81</v>
      </c>
      <c r="I747" s="69">
        <f t="shared" si="392"/>
        <v>7.38</v>
      </c>
      <c r="J747" s="69">
        <f t="shared" si="393"/>
        <v>93.19</v>
      </c>
      <c r="K747" s="69">
        <v>0</v>
      </c>
      <c r="L747" s="75">
        <f t="shared" si="394"/>
        <v>93.19</v>
      </c>
      <c r="M747" s="33"/>
      <c r="N747" s="69">
        <v>85.809999999999988</v>
      </c>
      <c r="O747" s="69">
        <v>7.38</v>
      </c>
      <c r="P747" s="69">
        <f t="shared" si="395"/>
        <v>93.189999999999984</v>
      </c>
      <c r="Q747" s="63"/>
      <c r="R747" s="69">
        <f t="shared" si="396"/>
        <v>85.81</v>
      </c>
      <c r="S747" s="69">
        <f t="shared" si="396"/>
        <v>7.38</v>
      </c>
      <c r="T747" s="69">
        <f t="shared" si="397"/>
        <v>93.19</v>
      </c>
      <c r="U747" s="69">
        <f t="shared" si="398"/>
        <v>0</v>
      </c>
      <c r="V747" s="77">
        <f t="shared" si="399"/>
        <v>93.19</v>
      </c>
      <c r="W747" s="33"/>
      <c r="X747" s="69">
        <v>85.81</v>
      </c>
      <c r="Y747" s="69">
        <v>7.38</v>
      </c>
      <c r="Z747" s="69">
        <v>93.19</v>
      </c>
      <c r="AA747" s="78"/>
      <c r="AB747" s="79">
        <f t="shared" si="377"/>
        <v>0</v>
      </c>
    </row>
    <row r="748" spans="1:28" x14ac:dyDescent="0.25">
      <c r="A748" s="71" t="s">
        <v>9515</v>
      </c>
      <c r="B748" s="72" t="s">
        <v>9517</v>
      </c>
      <c r="C748" s="73" t="s">
        <v>8780</v>
      </c>
      <c r="D748" s="74">
        <v>0</v>
      </c>
      <c r="E748" s="69">
        <v>103.91</v>
      </c>
      <c r="F748" s="75">
        <f t="shared" si="391"/>
        <v>0</v>
      </c>
      <c r="G748" s="76"/>
      <c r="H748" s="69">
        <f t="shared" si="392"/>
        <v>96.15</v>
      </c>
      <c r="I748" s="69">
        <f t="shared" si="392"/>
        <v>7.76</v>
      </c>
      <c r="J748" s="69">
        <f t="shared" si="393"/>
        <v>103.91000000000001</v>
      </c>
      <c r="K748" s="69">
        <v>0</v>
      </c>
      <c r="L748" s="75">
        <f t="shared" si="394"/>
        <v>103.91000000000001</v>
      </c>
      <c r="N748" s="69">
        <v>96.149999999999991</v>
      </c>
      <c r="O748" s="69">
        <v>7.76</v>
      </c>
      <c r="P748" s="69">
        <f t="shared" si="395"/>
        <v>103.91</v>
      </c>
      <c r="Q748" s="63"/>
      <c r="R748" s="69">
        <f t="shared" si="396"/>
        <v>96.15</v>
      </c>
      <c r="S748" s="69">
        <f t="shared" si="396"/>
        <v>7.76</v>
      </c>
      <c r="T748" s="69">
        <f t="shared" si="397"/>
        <v>103.91000000000001</v>
      </c>
      <c r="U748" s="69">
        <f t="shared" si="398"/>
        <v>0</v>
      </c>
      <c r="V748" s="77">
        <f t="shared" si="399"/>
        <v>103.91000000000001</v>
      </c>
      <c r="X748" s="69">
        <v>96.15</v>
      </c>
      <c r="Y748" s="69">
        <v>7.76</v>
      </c>
      <c r="Z748" s="69">
        <v>103.91</v>
      </c>
      <c r="AA748" s="78"/>
      <c r="AB748" s="79">
        <f t="shared" si="377"/>
        <v>0</v>
      </c>
    </row>
    <row r="749" spans="1:28" x14ac:dyDescent="0.25">
      <c r="A749" s="65" t="s">
        <v>9516</v>
      </c>
      <c r="B749" s="66" t="s">
        <v>14472</v>
      </c>
      <c r="C749" s="67"/>
      <c r="D749" s="68"/>
      <c r="E749" s="69"/>
      <c r="F749" s="70"/>
      <c r="H749" s="69"/>
      <c r="I749" s="69"/>
      <c r="J749" s="69"/>
      <c r="K749" s="69"/>
      <c r="L749" s="75"/>
      <c r="N749" s="69"/>
      <c r="O749" s="69"/>
      <c r="P749" s="69"/>
      <c r="Q749" s="63"/>
      <c r="R749" s="69"/>
      <c r="S749" s="69"/>
      <c r="T749" s="69"/>
      <c r="U749" s="69"/>
      <c r="V749" s="77"/>
      <c r="X749" s="69"/>
      <c r="Y749" s="69"/>
      <c r="Z749" s="69"/>
      <c r="AA749" s="78"/>
      <c r="AB749" s="79">
        <f t="shared" si="377"/>
        <v>0</v>
      </c>
    </row>
    <row r="750" spans="1:28" x14ac:dyDescent="0.25">
      <c r="A750" s="65" t="s">
        <v>9518</v>
      </c>
      <c r="B750" s="66" t="s">
        <v>14473</v>
      </c>
      <c r="C750" s="67"/>
      <c r="D750" s="68"/>
      <c r="E750" s="69"/>
      <c r="F750" s="70"/>
      <c r="H750" s="69"/>
      <c r="I750" s="69"/>
      <c r="J750" s="69"/>
      <c r="K750" s="69"/>
      <c r="L750" s="75"/>
      <c r="N750" s="69"/>
      <c r="O750" s="69"/>
      <c r="P750" s="69"/>
      <c r="Q750" s="63"/>
      <c r="R750" s="69"/>
      <c r="S750" s="69"/>
      <c r="T750" s="69"/>
      <c r="U750" s="69"/>
      <c r="V750" s="77"/>
      <c r="X750" s="69"/>
      <c r="Y750" s="69"/>
      <c r="Z750" s="69"/>
      <c r="AA750" s="78"/>
      <c r="AB750" s="79">
        <f t="shared" si="377"/>
        <v>0</v>
      </c>
    </row>
    <row r="751" spans="1:28" ht="22.5" x14ac:dyDescent="0.25">
      <c r="A751" s="71" t="s">
        <v>9519</v>
      </c>
      <c r="B751" s="72" t="s">
        <v>14474</v>
      </c>
      <c r="C751" s="73" t="s">
        <v>8740</v>
      </c>
      <c r="D751" s="74">
        <v>0</v>
      </c>
      <c r="E751" s="69">
        <v>604.57000000000005</v>
      </c>
      <c r="F751" s="75">
        <f>ROUND(D751*E751,2)</f>
        <v>0</v>
      </c>
      <c r="G751" s="76"/>
      <c r="H751" s="69">
        <f t="shared" ref="H751:I753" si="400">ROUND(N751+(N751*$H$2/100),2)</f>
        <v>353.9</v>
      </c>
      <c r="I751" s="69">
        <f t="shared" si="400"/>
        <v>250.67</v>
      </c>
      <c r="J751" s="69">
        <f>H751+I751</f>
        <v>604.56999999999994</v>
      </c>
      <c r="K751" s="69">
        <v>0</v>
      </c>
      <c r="L751" s="75">
        <f>SUM(J751:K751)</f>
        <v>604.56999999999994</v>
      </c>
      <c r="N751" s="69">
        <v>353.9</v>
      </c>
      <c r="O751" s="69">
        <v>250.67000000000002</v>
      </c>
      <c r="P751" s="69">
        <f>SUM(N751:O751)</f>
        <v>604.56999999999994</v>
      </c>
      <c r="Q751" s="63"/>
      <c r="R751" s="69">
        <f t="shared" ref="R751:S753" si="401">X751</f>
        <v>353.9</v>
      </c>
      <c r="S751" s="69">
        <f t="shared" si="401"/>
        <v>250.65</v>
      </c>
      <c r="T751" s="69">
        <f>R751+S751</f>
        <v>604.54999999999995</v>
      </c>
      <c r="U751" s="69">
        <f>ROUND(Z751*$H$2,2)/100</f>
        <v>0</v>
      </c>
      <c r="V751" s="77">
        <f>SUM(T751:U751)</f>
        <v>604.54999999999995</v>
      </c>
      <c r="X751" s="69">
        <v>353.9</v>
      </c>
      <c r="Y751" s="69">
        <v>250.65</v>
      </c>
      <c r="Z751" s="69">
        <v>604.54999999999995</v>
      </c>
      <c r="AA751" s="78"/>
      <c r="AB751" s="79">
        <f t="shared" si="377"/>
        <v>1.999999999998181E-2</v>
      </c>
    </row>
    <row r="752" spans="1:28" ht="22.5" x14ac:dyDescent="0.25">
      <c r="A752" s="71" t="s">
        <v>9520</v>
      </c>
      <c r="B752" s="72" t="s">
        <v>14475</v>
      </c>
      <c r="C752" s="73" t="s">
        <v>8780</v>
      </c>
      <c r="D752" s="74">
        <v>0</v>
      </c>
      <c r="E752" s="69">
        <v>61.14</v>
      </c>
      <c r="F752" s="75">
        <f>ROUND(D752*E752,2)</f>
        <v>0</v>
      </c>
      <c r="G752" s="76"/>
      <c r="H752" s="69">
        <f t="shared" si="400"/>
        <v>37.08</v>
      </c>
      <c r="I752" s="69">
        <f t="shared" si="400"/>
        <v>24.06</v>
      </c>
      <c r="J752" s="69">
        <f>H752+I752</f>
        <v>61.14</v>
      </c>
      <c r="K752" s="69">
        <v>0</v>
      </c>
      <c r="L752" s="75">
        <f>SUM(J752:K752)</f>
        <v>61.14</v>
      </c>
      <c r="N752" s="69">
        <v>37.08</v>
      </c>
      <c r="O752" s="69">
        <v>24.06</v>
      </c>
      <c r="P752" s="69">
        <f>SUM(N752:O752)</f>
        <v>61.14</v>
      </c>
      <c r="Q752" s="63"/>
      <c r="R752" s="69">
        <f t="shared" si="401"/>
        <v>37.08</v>
      </c>
      <c r="S752" s="69">
        <f t="shared" si="401"/>
        <v>24.05</v>
      </c>
      <c r="T752" s="69">
        <f>R752+S752</f>
        <v>61.129999999999995</v>
      </c>
      <c r="U752" s="69">
        <f>ROUND(Z752*$H$2,2)/100</f>
        <v>0</v>
      </c>
      <c r="V752" s="77">
        <f>SUM(T752:U752)</f>
        <v>61.129999999999995</v>
      </c>
      <c r="X752" s="69">
        <v>37.08</v>
      </c>
      <c r="Y752" s="69">
        <v>24.05</v>
      </c>
      <c r="Z752" s="69">
        <v>61.13</v>
      </c>
      <c r="AA752" s="78"/>
      <c r="AB752" s="79">
        <f t="shared" si="377"/>
        <v>9.9999999999980105E-3</v>
      </c>
    </row>
    <row r="753" spans="1:28" x14ac:dyDescent="0.25">
      <c r="A753" s="71" t="s">
        <v>9521</v>
      </c>
      <c r="B753" s="72" t="s">
        <v>14476</v>
      </c>
      <c r="C753" s="73" t="s">
        <v>8780</v>
      </c>
      <c r="D753" s="74">
        <v>0</v>
      </c>
      <c r="E753" s="69">
        <v>73.180000000000007</v>
      </c>
      <c r="F753" s="75">
        <f>ROUND(D753*E753,2)</f>
        <v>0</v>
      </c>
      <c r="G753" s="76"/>
      <c r="H753" s="69">
        <f t="shared" si="400"/>
        <v>48.58</v>
      </c>
      <c r="I753" s="69">
        <f t="shared" si="400"/>
        <v>24.6</v>
      </c>
      <c r="J753" s="69">
        <f>H753+I753</f>
        <v>73.180000000000007</v>
      </c>
      <c r="K753" s="69">
        <v>0</v>
      </c>
      <c r="L753" s="75">
        <f>SUM(J753:K753)</f>
        <v>73.180000000000007</v>
      </c>
      <c r="N753" s="69">
        <v>48.58</v>
      </c>
      <c r="O753" s="69">
        <v>24.6</v>
      </c>
      <c r="P753" s="69">
        <f>SUM(N753:O753)</f>
        <v>73.180000000000007</v>
      </c>
      <c r="Q753" s="63"/>
      <c r="R753" s="69">
        <f t="shared" si="401"/>
        <v>48.58</v>
      </c>
      <c r="S753" s="69">
        <f t="shared" si="401"/>
        <v>24.6</v>
      </c>
      <c r="T753" s="69">
        <f>R753+S753</f>
        <v>73.180000000000007</v>
      </c>
      <c r="U753" s="69">
        <f>ROUND(Z753*$H$2,2)/100</f>
        <v>0</v>
      </c>
      <c r="V753" s="77">
        <f>SUM(T753:U753)</f>
        <v>73.180000000000007</v>
      </c>
      <c r="X753" s="69">
        <v>48.58</v>
      </c>
      <c r="Y753" s="69">
        <v>24.6</v>
      </c>
      <c r="Z753" s="69">
        <v>73.180000000000007</v>
      </c>
      <c r="AA753" s="78"/>
      <c r="AB753" s="79">
        <f t="shared" si="377"/>
        <v>0</v>
      </c>
    </row>
    <row r="754" spans="1:28" x14ac:dyDescent="0.25">
      <c r="A754" s="65" t="s">
        <v>9522</v>
      </c>
      <c r="B754" s="66" t="s">
        <v>14477</v>
      </c>
      <c r="C754" s="67"/>
      <c r="D754" s="68"/>
      <c r="E754" s="69"/>
      <c r="F754" s="70"/>
      <c r="H754" s="69"/>
      <c r="I754" s="69"/>
      <c r="J754" s="69"/>
      <c r="K754" s="69"/>
      <c r="L754" s="75"/>
      <c r="N754" s="69"/>
      <c r="O754" s="69"/>
      <c r="P754" s="69"/>
      <c r="Q754" s="63"/>
      <c r="R754" s="69"/>
      <c r="S754" s="69"/>
      <c r="T754" s="69"/>
      <c r="U754" s="69"/>
      <c r="V754" s="77"/>
      <c r="X754" s="69"/>
      <c r="Y754" s="69"/>
      <c r="Z754" s="69"/>
      <c r="AA754" s="78"/>
      <c r="AB754" s="79">
        <f t="shared" si="377"/>
        <v>0</v>
      </c>
    </row>
    <row r="755" spans="1:28" x14ac:dyDescent="0.25">
      <c r="A755" s="71" t="s">
        <v>9523</v>
      </c>
      <c r="B755" s="72" t="s">
        <v>14478</v>
      </c>
      <c r="C755" s="73" t="s">
        <v>8780</v>
      </c>
      <c r="D755" s="74">
        <v>0</v>
      </c>
      <c r="E755" s="69">
        <v>52.72</v>
      </c>
      <c r="F755" s="75">
        <f t="shared" ref="F755:F760" si="402">ROUND(D755*E755,2)</f>
        <v>0</v>
      </c>
      <c r="G755" s="76"/>
      <c r="H755" s="69">
        <f t="shared" ref="H755:I760" si="403">ROUND(N755+(N755*$H$2/100),2)</f>
        <v>21.75</v>
      </c>
      <c r="I755" s="69">
        <f t="shared" si="403"/>
        <v>30.97</v>
      </c>
      <c r="J755" s="69">
        <f t="shared" ref="J755:J760" si="404">H755+I755</f>
        <v>52.72</v>
      </c>
      <c r="K755" s="69">
        <v>0</v>
      </c>
      <c r="L755" s="75">
        <f t="shared" ref="L755:L760" si="405">SUM(J755:K755)</f>
        <v>52.72</v>
      </c>
      <c r="N755" s="69">
        <v>21.75</v>
      </c>
      <c r="O755" s="69">
        <v>30.97</v>
      </c>
      <c r="P755" s="69">
        <f t="shared" ref="P755:P760" si="406">SUM(N755:O755)</f>
        <v>52.72</v>
      </c>
      <c r="Q755" s="63"/>
      <c r="R755" s="69">
        <f t="shared" ref="R755:S760" si="407">X755</f>
        <v>21.75</v>
      </c>
      <c r="S755" s="69">
        <f t="shared" si="407"/>
        <v>30.96</v>
      </c>
      <c r="T755" s="69">
        <f t="shared" ref="T755:T760" si="408">R755+S755</f>
        <v>52.71</v>
      </c>
      <c r="U755" s="69">
        <f t="shared" ref="U755:U760" si="409">ROUND(Z755*$H$2,2)/100</f>
        <v>0</v>
      </c>
      <c r="V755" s="77">
        <f t="shared" ref="V755:V760" si="410">SUM(T755:U755)</f>
        <v>52.71</v>
      </c>
      <c r="X755" s="69">
        <v>21.75</v>
      </c>
      <c r="Y755" s="69">
        <v>30.96</v>
      </c>
      <c r="Z755" s="69">
        <v>52.71</v>
      </c>
      <c r="AA755" s="78"/>
      <c r="AB755" s="79">
        <f t="shared" si="377"/>
        <v>9.9999999999980105E-3</v>
      </c>
    </row>
    <row r="756" spans="1:28" x14ac:dyDescent="0.25">
      <c r="A756" s="71" t="s">
        <v>9524</v>
      </c>
      <c r="B756" s="72" t="s">
        <v>14479</v>
      </c>
      <c r="C756" s="73" t="s">
        <v>8780</v>
      </c>
      <c r="D756" s="74">
        <v>0</v>
      </c>
      <c r="E756" s="69">
        <v>79.070000000000022</v>
      </c>
      <c r="F756" s="75">
        <f t="shared" si="402"/>
        <v>0</v>
      </c>
      <c r="G756" s="76"/>
      <c r="H756" s="69">
        <f t="shared" si="403"/>
        <v>30.09</v>
      </c>
      <c r="I756" s="69">
        <f t="shared" si="403"/>
        <v>48.98</v>
      </c>
      <c r="J756" s="69">
        <f t="shared" si="404"/>
        <v>79.069999999999993</v>
      </c>
      <c r="K756" s="69">
        <v>0</v>
      </c>
      <c r="L756" s="75">
        <f t="shared" si="405"/>
        <v>79.069999999999993</v>
      </c>
      <c r="N756" s="69">
        <v>30.090000000000003</v>
      </c>
      <c r="O756" s="69">
        <v>48.980000000000004</v>
      </c>
      <c r="P756" s="69">
        <f t="shared" si="406"/>
        <v>79.070000000000007</v>
      </c>
      <c r="Q756" s="63"/>
      <c r="R756" s="69">
        <f t="shared" si="407"/>
        <v>30.09</v>
      </c>
      <c r="S756" s="69">
        <f t="shared" si="407"/>
        <v>48.98</v>
      </c>
      <c r="T756" s="69">
        <f t="shared" si="408"/>
        <v>79.069999999999993</v>
      </c>
      <c r="U756" s="69">
        <f t="shared" si="409"/>
        <v>0</v>
      </c>
      <c r="V756" s="77">
        <f t="shared" si="410"/>
        <v>79.069999999999993</v>
      </c>
      <c r="X756" s="69">
        <v>30.09</v>
      </c>
      <c r="Y756" s="69">
        <v>48.98</v>
      </c>
      <c r="Z756" s="69">
        <v>79.069999999999993</v>
      </c>
      <c r="AA756" s="78"/>
      <c r="AB756" s="79">
        <f t="shared" si="377"/>
        <v>0</v>
      </c>
    </row>
    <row r="757" spans="1:28" x14ac:dyDescent="0.25">
      <c r="A757" s="71" t="s">
        <v>9525</v>
      </c>
      <c r="B757" s="72" t="s">
        <v>14480</v>
      </c>
      <c r="C757" s="73" t="s">
        <v>8780</v>
      </c>
      <c r="D757" s="74">
        <v>0</v>
      </c>
      <c r="E757" s="69">
        <v>145.74</v>
      </c>
      <c r="F757" s="75">
        <f t="shared" si="402"/>
        <v>0</v>
      </c>
      <c r="G757" s="76"/>
      <c r="H757" s="69">
        <f t="shared" si="403"/>
        <v>66.25</v>
      </c>
      <c r="I757" s="69">
        <f t="shared" si="403"/>
        <v>79.489999999999995</v>
      </c>
      <c r="J757" s="69">
        <f t="shared" si="404"/>
        <v>145.74</v>
      </c>
      <c r="K757" s="69">
        <v>0</v>
      </c>
      <c r="L757" s="75">
        <f t="shared" si="405"/>
        <v>145.74</v>
      </c>
      <c r="N757" s="69">
        <v>66.25</v>
      </c>
      <c r="O757" s="69">
        <v>79.490000000000009</v>
      </c>
      <c r="P757" s="69">
        <f t="shared" si="406"/>
        <v>145.74</v>
      </c>
      <c r="Q757" s="63"/>
      <c r="R757" s="69">
        <f t="shared" si="407"/>
        <v>66.25</v>
      </c>
      <c r="S757" s="69">
        <f t="shared" si="407"/>
        <v>79.489999999999995</v>
      </c>
      <c r="T757" s="69">
        <f t="shared" si="408"/>
        <v>145.74</v>
      </c>
      <c r="U757" s="69">
        <f t="shared" si="409"/>
        <v>0</v>
      </c>
      <c r="V757" s="77">
        <f t="shared" si="410"/>
        <v>145.74</v>
      </c>
      <c r="X757" s="69">
        <v>66.25</v>
      </c>
      <c r="Y757" s="69">
        <v>79.489999999999995</v>
      </c>
      <c r="Z757" s="69">
        <v>145.74</v>
      </c>
      <c r="AA757" s="78"/>
      <c r="AB757" s="79">
        <f t="shared" si="377"/>
        <v>0</v>
      </c>
    </row>
    <row r="758" spans="1:28" x14ac:dyDescent="0.25">
      <c r="A758" s="71" t="s">
        <v>9526</v>
      </c>
      <c r="B758" s="72" t="s">
        <v>14481</v>
      </c>
      <c r="C758" s="73" t="s">
        <v>8780</v>
      </c>
      <c r="D758" s="74">
        <v>0</v>
      </c>
      <c r="E758" s="69">
        <v>193.85</v>
      </c>
      <c r="F758" s="75">
        <f t="shared" si="402"/>
        <v>0</v>
      </c>
      <c r="G758" s="76"/>
      <c r="H758" s="69">
        <f t="shared" si="403"/>
        <v>95.83</v>
      </c>
      <c r="I758" s="69">
        <f t="shared" si="403"/>
        <v>98.02</v>
      </c>
      <c r="J758" s="69">
        <f t="shared" si="404"/>
        <v>193.85</v>
      </c>
      <c r="K758" s="69">
        <v>0</v>
      </c>
      <c r="L758" s="75">
        <f t="shared" si="405"/>
        <v>193.85</v>
      </c>
      <c r="N758" s="69">
        <v>95.83</v>
      </c>
      <c r="O758" s="69">
        <v>98.02</v>
      </c>
      <c r="P758" s="69">
        <f t="shared" si="406"/>
        <v>193.85</v>
      </c>
      <c r="Q758" s="63"/>
      <c r="R758" s="69">
        <f t="shared" si="407"/>
        <v>95.83</v>
      </c>
      <c r="S758" s="69">
        <f t="shared" si="407"/>
        <v>98.02</v>
      </c>
      <c r="T758" s="69">
        <f t="shared" si="408"/>
        <v>193.85</v>
      </c>
      <c r="U758" s="69">
        <f t="shared" si="409"/>
        <v>0</v>
      </c>
      <c r="V758" s="77">
        <f t="shared" si="410"/>
        <v>193.85</v>
      </c>
      <c r="X758" s="69">
        <v>95.83</v>
      </c>
      <c r="Y758" s="69">
        <v>98.02</v>
      </c>
      <c r="Z758" s="69">
        <v>193.85</v>
      </c>
      <c r="AA758" s="78"/>
      <c r="AB758" s="79">
        <f t="shared" si="377"/>
        <v>0</v>
      </c>
    </row>
    <row r="759" spans="1:28" x14ac:dyDescent="0.25">
      <c r="A759" s="71" t="s">
        <v>9527</v>
      </c>
      <c r="B759" s="72" t="s">
        <v>14482</v>
      </c>
      <c r="C759" s="73" t="s">
        <v>8780</v>
      </c>
      <c r="D759" s="74">
        <v>0</v>
      </c>
      <c r="E759" s="69">
        <v>139.37</v>
      </c>
      <c r="F759" s="75">
        <f t="shared" si="402"/>
        <v>0</v>
      </c>
      <c r="G759" s="76"/>
      <c r="H759" s="69">
        <f t="shared" si="403"/>
        <v>90.39</v>
      </c>
      <c r="I759" s="69">
        <f t="shared" si="403"/>
        <v>48.98</v>
      </c>
      <c r="J759" s="69">
        <f t="shared" si="404"/>
        <v>139.37</v>
      </c>
      <c r="K759" s="69">
        <v>0</v>
      </c>
      <c r="L759" s="75">
        <f t="shared" si="405"/>
        <v>139.37</v>
      </c>
      <c r="N759" s="69">
        <v>90.39</v>
      </c>
      <c r="O759" s="69">
        <v>48.980000000000004</v>
      </c>
      <c r="P759" s="69">
        <f t="shared" si="406"/>
        <v>139.37</v>
      </c>
      <c r="Q759" s="63"/>
      <c r="R759" s="69">
        <f t="shared" si="407"/>
        <v>90.39</v>
      </c>
      <c r="S759" s="69">
        <f t="shared" si="407"/>
        <v>48.98</v>
      </c>
      <c r="T759" s="69">
        <f t="shared" si="408"/>
        <v>139.37</v>
      </c>
      <c r="U759" s="69">
        <f t="shared" si="409"/>
        <v>0</v>
      </c>
      <c r="V759" s="77">
        <f t="shared" si="410"/>
        <v>139.37</v>
      </c>
      <c r="X759" s="69">
        <v>90.39</v>
      </c>
      <c r="Y759" s="69">
        <v>48.98</v>
      </c>
      <c r="Z759" s="69">
        <v>139.37</v>
      </c>
      <c r="AA759" s="78"/>
      <c r="AB759" s="79">
        <f t="shared" si="377"/>
        <v>0</v>
      </c>
    </row>
    <row r="760" spans="1:28" x14ac:dyDescent="0.25">
      <c r="A760" s="71" t="s">
        <v>9528</v>
      </c>
      <c r="B760" s="72" t="s">
        <v>14483</v>
      </c>
      <c r="C760" s="73" t="s">
        <v>8780</v>
      </c>
      <c r="D760" s="74">
        <v>0</v>
      </c>
      <c r="E760" s="69">
        <v>284.34000000000003</v>
      </c>
      <c r="F760" s="75">
        <f t="shared" si="402"/>
        <v>0</v>
      </c>
      <c r="G760" s="76"/>
      <c r="H760" s="69">
        <f t="shared" si="403"/>
        <v>204.85</v>
      </c>
      <c r="I760" s="69">
        <f t="shared" si="403"/>
        <v>79.489999999999995</v>
      </c>
      <c r="J760" s="69">
        <f t="shared" si="404"/>
        <v>284.33999999999997</v>
      </c>
      <c r="K760" s="69">
        <v>0</v>
      </c>
      <c r="L760" s="75">
        <f t="shared" si="405"/>
        <v>284.33999999999997</v>
      </c>
      <c r="N760" s="69">
        <v>204.85000000000002</v>
      </c>
      <c r="O760" s="69">
        <v>79.490000000000009</v>
      </c>
      <c r="P760" s="69">
        <f t="shared" si="406"/>
        <v>284.34000000000003</v>
      </c>
      <c r="Q760" s="63"/>
      <c r="R760" s="69">
        <f t="shared" si="407"/>
        <v>204.85</v>
      </c>
      <c r="S760" s="69">
        <f t="shared" si="407"/>
        <v>79.489999999999995</v>
      </c>
      <c r="T760" s="69">
        <f t="shared" si="408"/>
        <v>284.33999999999997</v>
      </c>
      <c r="U760" s="69">
        <f t="shared" si="409"/>
        <v>0</v>
      </c>
      <c r="V760" s="77">
        <f t="shared" si="410"/>
        <v>284.33999999999997</v>
      </c>
      <c r="X760" s="69">
        <v>204.85</v>
      </c>
      <c r="Y760" s="69">
        <v>79.489999999999995</v>
      </c>
      <c r="Z760" s="69">
        <v>284.33999999999997</v>
      </c>
      <c r="AA760" s="78"/>
      <c r="AB760" s="79">
        <f t="shared" si="377"/>
        <v>0</v>
      </c>
    </row>
    <row r="761" spans="1:28" x14ac:dyDescent="0.25">
      <c r="A761" s="65" t="s">
        <v>9529</v>
      </c>
      <c r="B761" s="66" t="s">
        <v>14484</v>
      </c>
      <c r="C761" s="67"/>
      <c r="D761" s="68"/>
      <c r="E761" s="69"/>
      <c r="F761" s="70"/>
      <c r="H761" s="69"/>
      <c r="I761" s="69"/>
      <c r="J761" s="69"/>
      <c r="K761" s="69"/>
      <c r="L761" s="75"/>
      <c r="N761" s="69"/>
      <c r="O761" s="69"/>
      <c r="P761" s="69"/>
      <c r="Q761" s="63"/>
      <c r="R761" s="69"/>
      <c r="S761" s="69"/>
      <c r="T761" s="69"/>
      <c r="U761" s="69"/>
      <c r="V761" s="77"/>
      <c r="X761" s="69"/>
      <c r="Y761" s="69"/>
      <c r="Z761" s="69"/>
      <c r="AA761" s="78"/>
      <c r="AB761" s="79">
        <f t="shared" si="377"/>
        <v>0</v>
      </c>
    </row>
    <row r="762" spans="1:28" x14ac:dyDescent="0.25">
      <c r="A762" s="71" t="s">
        <v>9530</v>
      </c>
      <c r="B762" s="72" t="s">
        <v>14485</v>
      </c>
      <c r="C762" s="73" t="s">
        <v>8780</v>
      </c>
      <c r="D762" s="74">
        <v>0</v>
      </c>
      <c r="E762" s="69">
        <v>111.34</v>
      </c>
      <c r="F762" s="75">
        <f>ROUND(D762*E762,2)</f>
        <v>0</v>
      </c>
      <c r="G762" s="76"/>
      <c r="H762" s="69">
        <f t="shared" ref="H762:I764" si="411">ROUND(N762+(N762*$H$2/100),2)</f>
        <v>67.680000000000007</v>
      </c>
      <c r="I762" s="69">
        <f t="shared" si="411"/>
        <v>43.66</v>
      </c>
      <c r="J762" s="69">
        <f>H762+I762</f>
        <v>111.34</v>
      </c>
      <c r="K762" s="69">
        <v>0</v>
      </c>
      <c r="L762" s="75">
        <f>SUM(J762:K762)</f>
        <v>111.34</v>
      </c>
      <c r="N762" s="69">
        <v>67.680000000000007</v>
      </c>
      <c r="O762" s="69">
        <v>43.66</v>
      </c>
      <c r="P762" s="69">
        <f>SUM(N762:O762)</f>
        <v>111.34</v>
      </c>
      <c r="Q762" s="63"/>
      <c r="R762" s="69">
        <f t="shared" ref="R762:S764" si="412">X762</f>
        <v>67.680000000000007</v>
      </c>
      <c r="S762" s="69">
        <f t="shared" si="412"/>
        <v>43.66</v>
      </c>
      <c r="T762" s="69">
        <f>R762+S762</f>
        <v>111.34</v>
      </c>
      <c r="U762" s="69">
        <f>ROUND(Z762*$H$2,2)/100</f>
        <v>0</v>
      </c>
      <c r="V762" s="77">
        <f>SUM(T762:U762)</f>
        <v>111.34</v>
      </c>
      <c r="X762" s="69">
        <v>67.680000000000007</v>
      </c>
      <c r="Y762" s="69">
        <v>43.66</v>
      </c>
      <c r="Z762" s="69">
        <v>111.34</v>
      </c>
      <c r="AA762" s="78"/>
      <c r="AB762" s="79">
        <f t="shared" si="377"/>
        <v>0</v>
      </c>
    </row>
    <row r="763" spans="1:28" x14ac:dyDescent="0.25">
      <c r="A763" s="71" t="s">
        <v>9531</v>
      </c>
      <c r="B763" s="72" t="s">
        <v>14486</v>
      </c>
      <c r="C763" s="73" t="s">
        <v>8780</v>
      </c>
      <c r="D763" s="74">
        <v>0</v>
      </c>
      <c r="E763" s="69">
        <v>210.08</v>
      </c>
      <c r="F763" s="75">
        <f>ROUND(D763*E763,2)</f>
        <v>0</v>
      </c>
      <c r="G763" s="76"/>
      <c r="H763" s="69">
        <f t="shared" si="411"/>
        <v>127.73</v>
      </c>
      <c r="I763" s="69">
        <f t="shared" si="411"/>
        <v>82.35</v>
      </c>
      <c r="J763" s="69">
        <f>H763+I763</f>
        <v>210.07999999999998</v>
      </c>
      <c r="K763" s="69">
        <v>0</v>
      </c>
      <c r="L763" s="75">
        <f>SUM(J763:K763)</f>
        <v>210.07999999999998</v>
      </c>
      <c r="N763" s="69">
        <v>127.73</v>
      </c>
      <c r="O763" s="69">
        <v>82.350000000000009</v>
      </c>
      <c r="P763" s="69">
        <f>SUM(N763:O763)</f>
        <v>210.08</v>
      </c>
      <c r="Q763" s="63"/>
      <c r="R763" s="69">
        <f t="shared" si="412"/>
        <v>127.73</v>
      </c>
      <c r="S763" s="69">
        <f t="shared" si="412"/>
        <v>82.34</v>
      </c>
      <c r="T763" s="69">
        <f>R763+S763</f>
        <v>210.07</v>
      </c>
      <c r="U763" s="69">
        <f>ROUND(Z763*$H$2,2)/100</f>
        <v>0</v>
      </c>
      <c r="V763" s="77">
        <f>SUM(T763:U763)</f>
        <v>210.07</v>
      </c>
      <c r="X763" s="69">
        <v>127.73</v>
      </c>
      <c r="Y763" s="69">
        <v>82.34</v>
      </c>
      <c r="Z763" s="69">
        <v>210.07</v>
      </c>
      <c r="AA763" s="78"/>
      <c r="AB763" s="79">
        <f t="shared" si="377"/>
        <v>1.0000000000019327E-2</v>
      </c>
    </row>
    <row r="764" spans="1:28" x14ac:dyDescent="0.25">
      <c r="A764" s="71" t="s">
        <v>9532</v>
      </c>
      <c r="B764" s="72" t="s">
        <v>14487</v>
      </c>
      <c r="C764" s="73" t="s">
        <v>8780</v>
      </c>
      <c r="D764" s="74">
        <v>0</v>
      </c>
      <c r="E764" s="69">
        <v>380.15999999999997</v>
      </c>
      <c r="F764" s="75">
        <f>ROUND(D764*E764,2)</f>
        <v>0</v>
      </c>
      <c r="G764" s="76"/>
      <c r="H764" s="69">
        <f t="shared" si="411"/>
        <v>264.98</v>
      </c>
      <c r="I764" s="69">
        <f t="shared" si="411"/>
        <v>115.18</v>
      </c>
      <c r="J764" s="69">
        <f>H764+I764</f>
        <v>380.16</v>
      </c>
      <c r="K764" s="69">
        <v>0</v>
      </c>
      <c r="L764" s="75">
        <f>SUM(J764:K764)</f>
        <v>380.16</v>
      </c>
      <c r="N764" s="69">
        <v>264.98</v>
      </c>
      <c r="O764" s="69">
        <v>115.18</v>
      </c>
      <c r="P764" s="69">
        <f>SUM(N764:O764)</f>
        <v>380.16</v>
      </c>
      <c r="Q764" s="63"/>
      <c r="R764" s="69">
        <f t="shared" si="412"/>
        <v>264.98</v>
      </c>
      <c r="S764" s="69">
        <f t="shared" si="412"/>
        <v>115.17</v>
      </c>
      <c r="T764" s="69">
        <f>R764+S764</f>
        <v>380.15000000000003</v>
      </c>
      <c r="U764" s="69">
        <f>ROUND(Z764*$H$2,2)/100</f>
        <v>0</v>
      </c>
      <c r="V764" s="77">
        <f>SUM(T764:U764)</f>
        <v>380.15000000000003</v>
      </c>
      <c r="X764" s="69">
        <v>264.98</v>
      </c>
      <c r="Y764" s="69">
        <v>115.17</v>
      </c>
      <c r="Z764" s="69">
        <v>380.15</v>
      </c>
      <c r="AA764" s="78"/>
      <c r="AB764" s="79">
        <f t="shared" si="377"/>
        <v>1.0000000000047748E-2</v>
      </c>
    </row>
    <row r="765" spans="1:28" ht="22.5" x14ac:dyDescent="0.25">
      <c r="A765" s="65" t="s">
        <v>9533</v>
      </c>
      <c r="B765" s="66" t="s">
        <v>14488</v>
      </c>
      <c r="C765" s="67"/>
      <c r="D765" s="68"/>
      <c r="E765" s="69"/>
      <c r="F765" s="70"/>
      <c r="H765" s="69"/>
      <c r="I765" s="69"/>
      <c r="J765" s="69"/>
      <c r="K765" s="69"/>
      <c r="L765" s="75"/>
      <c r="N765" s="69"/>
      <c r="O765" s="69"/>
      <c r="P765" s="69"/>
      <c r="Q765" s="63"/>
      <c r="R765" s="69"/>
      <c r="S765" s="69"/>
      <c r="T765" s="69"/>
      <c r="U765" s="69"/>
      <c r="V765" s="77"/>
      <c r="X765" s="69"/>
      <c r="Y765" s="69"/>
      <c r="Z765" s="69"/>
      <c r="AA765" s="78"/>
      <c r="AB765" s="79">
        <f t="shared" si="377"/>
        <v>0</v>
      </c>
    </row>
    <row r="766" spans="1:28" ht="22.5" x14ac:dyDescent="0.25">
      <c r="A766" s="71" t="s">
        <v>9534</v>
      </c>
      <c r="B766" s="72" t="s">
        <v>14489</v>
      </c>
      <c r="C766" s="73" t="s">
        <v>8780</v>
      </c>
      <c r="D766" s="74">
        <v>0</v>
      </c>
      <c r="E766" s="69">
        <v>43.81</v>
      </c>
      <c r="F766" s="75">
        <f>ROUND(D766*E766,2)</f>
        <v>0</v>
      </c>
      <c r="G766" s="76"/>
      <c r="H766" s="69">
        <f t="shared" ref="H766:I768" si="413">ROUND(N766+(N766*$H$2/100),2)</f>
        <v>21.65</v>
      </c>
      <c r="I766" s="69">
        <f t="shared" si="413"/>
        <v>22.16</v>
      </c>
      <c r="J766" s="69">
        <f>H766+I766</f>
        <v>43.81</v>
      </c>
      <c r="K766" s="69">
        <v>0</v>
      </c>
      <c r="L766" s="75">
        <f>SUM(J766:K766)</f>
        <v>43.81</v>
      </c>
      <c r="N766" s="69">
        <v>21.65</v>
      </c>
      <c r="O766" s="69">
        <v>22.160000000000004</v>
      </c>
      <c r="P766" s="69">
        <f>SUM(N766:O766)</f>
        <v>43.81</v>
      </c>
      <c r="Q766" s="63"/>
      <c r="R766" s="69">
        <f t="shared" ref="R766:S768" si="414">X766</f>
        <v>21.65</v>
      </c>
      <c r="S766" s="69">
        <f t="shared" si="414"/>
        <v>22.16</v>
      </c>
      <c r="T766" s="69">
        <f>R766+S766</f>
        <v>43.81</v>
      </c>
      <c r="U766" s="69">
        <f>ROUND(Z766*$H$2,2)/100</f>
        <v>0</v>
      </c>
      <c r="V766" s="77">
        <f>SUM(T766:U766)</f>
        <v>43.81</v>
      </c>
      <c r="X766" s="69">
        <v>21.65</v>
      </c>
      <c r="Y766" s="69">
        <v>22.16</v>
      </c>
      <c r="Z766" s="69">
        <v>43.81</v>
      </c>
      <c r="AA766" s="78"/>
      <c r="AB766" s="79">
        <f t="shared" si="377"/>
        <v>0</v>
      </c>
    </row>
    <row r="767" spans="1:28" ht="22.5" x14ac:dyDescent="0.25">
      <c r="A767" s="71" t="s">
        <v>9535</v>
      </c>
      <c r="B767" s="72" t="s">
        <v>14490</v>
      </c>
      <c r="C767" s="73" t="s">
        <v>8780</v>
      </c>
      <c r="D767" s="74">
        <v>0</v>
      </c>
      <c r="E767" s="69">
        <v>53.730000000000004</v>
      </c>
      <c r="F767" s="75">
        <f>ROUND(D767*E767,2)</f>
        <v>0</v>
      </c>
      <c r="G767" s="76"/>
      <c r="H767" s="69">
        <f t="shared" si="413"/>
        <v>29.67</v>
      </c>
      <c r="I767" s="69">
        <f t="shared" si="413"/>
        <v>24.06</v>
      </c>
      <c r="J767" s="69">
        <f>H767+I767</f>
        <v>53.730000000000004</v>
      </c>
      <c r="K767" s="69">
        <v>0</v>
      </c>
      <c r="L767" s="75">
        <f>SUM(J767:K767)</f>
        <v>53.730000000000004</v>
      </c>
      <c r="N767" s="69">
        <v>29.67</v>
      </c>
      <c r="O767" s="69">
        <v>24.06</v>
      </c>
      <c r="P767" s="69">
        <f>SUM(N767:O767)</f>
        <v>53.730000000000004</v>
      </c>
      <c r="Q767" s="63"/>
      <c r="R767" s="69">
        <f t="shared" si="414"/>
        <v>29.67</v>
      </c>
      <c r="S767" s="69">
        <f t="shared" si="414"/>
        <v>24.05</v>
      </c>
      <c r="T767" s="69">
        <f>R767+S767</f>
        <v>53.72</v>
      </c>
      <c r="U767" s="69">
        <f>ROUND(Z767*$H$2,2)/100</f>
        <v>0</v>
      </c>
      <c r="V767" s="77">
        <f>SUM(T767:U767)</f>
        <v>53.72</v>
      </c>
      <c r="X767" s="69">
        <v>29.67</v>
      </c>
      <c r="Y767" s="69">
        <v>24.05</v>
      </c>
      <c r="Z767" s="69">
        <v>53.72</v>
      </c>
      <c r="AA767" s="78"/>
      <c r="AB767" s="79">
        <f t="shared" si="377"/>
        <v>1.0000000000005116E-2</v>
      </c>
    </row>
    <row r="768" spans="1:28" x14ac:dyDescent="0.25">
      <c r="A768" s="71" t="s">
        <v>9536</v>
      </c>
      <c r="B768" s="72" t="s">
        <v>14491</v>
      </c>
      <c r="C768" s="73" t="s">
        <v>8780</v>
      </c>
      <c r="D768" s="74">
        <v>0</v>
      </c>
      <c r="E768" s="69">
        <v>58.010000000000005</v>
      </c>
      <c r="F768" s="75">
        <f>ROUND(D768*E768,2)</f>
        <v>0</v>
      </c>
      <c r="G768" s="76"/>
      <c r="H768" s="69">
        <f t="shared" si="413"/>
        <v>32.200000000000003</v>
      </c>
      <c r="I768" s="69">
        <f t="shared" si="413"/>
        <v>25.81</v>
      </c>
      <c r="J768" s="69">
        <f>H768+I768</f>
        <v>58.010000000000005</v>
      </c>
      <c r="K768" s="69">
        <v>0</v>
      </c>
      <c r="L768" s="75">
        <f>SUM(J768:K768)</f>
        <v>58.010000000000005</v>
      </c>
      <c r="N768" s="69">
        <v>32.199999999999996</v>
      </c>
      <c r="O768" s="69">
        <v>25.810000000000002</v>
      </c>
      <c r="P768" s="69">
        <f>SUM(N768:O768)</f>
        <v>58.01</v>
      </c>
      <c r="Q768" s="63"/>
      <c r="R768" s="69">
        <f t="shared" si="414"/>
        <v>32.200000000000003</v>
      </c>
      <c r="S768" s="69">
        <f t="shared" si="414"/>
        <v>25.81</v>
      </c>
      <c r="T768" s="69">
        <f>R768+S768</f>
        <v>58.010000000000005</v>
      </c>
      <c r="U768" s="69">
        <f>ROUND(Z768*$H$2,2)/100</f>
        <v>0</v>
      </c>
      <c r="V768" s="77">
        <f>SUM(T768:U768)</f>
        <v>58.010000000000005</v>
      </c>
      <c r="X768" s="69">
        <v>32.200000000000003</v>
      </c>
      <c r="Y768" s="69">
        <v>25.81</v>
      </c>
      <c r="Z768" s="69">
        <v>58.01</v>
      </c>
      <c r="AA768" s="78"/>
      <c r="AB768" s="79">
        <f t="shared" si="377"/>
        <v>0</v>
      </c>
    </row>
    <row r="769" spans="1:28" ht="22.5" x14ac:dyDescent="0.25">
      <c r="A769" s="65" t="s">
        <v>9537</v>
      </c>
      <c r="B769" s="66" t="s">
        <v>14492</v>
      </c>
      <c r="C769" s="67"/>
      <c r="D769" s="68"/>
      <c r="E769" s="69"/>
      <c r="F769" s="70"/>
      <c r="H769" s="69"/>
      <c r="I769" s="69"/>
      <c r="J769" s="69"/>
      <c r="K769" s="69"/>
      <c r="L769" s="75"/>
      <c r="N769" s="69"/>
      <c r="O769" s="69"/>
      <c r="P769" s="69"/>
      <c r="Q769" s="63"/>
      <c r="R769" s="69"/>
      <c r="S769" s="69"/>
      <c r="T769" s="69"/>
      <c r="U769" s="69"/>
      <c r="V769" s="77"/>
      <c r="X769" s="69"/>
      <c r="Y769" s="69"/>
      <c r="Z769" s="69"/>
      <c r="AA769" s="78"/>
      <c r="AB769" s="79">
        <f t="shared" si="377"/>
        <v>0</v>
      </c>
    </row>
    <row r="770" spans="1:28" ht="22.5" x14ac:dyDescent="0.25">
      <c r="A770" s="71" t="s">
        <v>9538</v>
      </c>
      <c r="B770" s="72" t="s">
        <v>14493</v>
      </c>
      <c r="C770" s="73" t="s">
        <v>8780</v>
      </c>
      <c r="D770" s="74">
        <v>0</v>
      </c>
      <c r="E770" s="69">
        <v>49.379999999999995</v>
      </c>
      <c r="F770" s="75">
        <f>ROUND(D770*E770,2)</f>
        <v>0</v>
      </c>
      <c r="G770" s="76"/>
      <c r="H770" s="69">
        <f>ROUND(N770+(N770*$H$2/100),2)</f>
        <v>25.32</v>
      </c>
      <c r="I770" s="69">
        <f>ROUND(O770+(O770*$H$2/100),2)</f>
        <v>24.06</v>
      </c>
      <c r="J770" s="69">
        <f>H770+I770</f>
        <v>49.379999999999995</v>
      </c>
      <c r="K770" s="69">
        <v>0</v>
      </c>
      <c r="L770" s="75">
        <f>SUM(J770:K770)</f>
        <v>49.379999999999995</v>
      </c>
      <c r="N770" s="69">
        <v>25.32</v>
      </c>
      <c r="O770" s="69">
        <v>24.06</v>
      </c>
      <c r="P770" s="69">
        <f>SUM(N770:O770)</f>
        <v>49.379999999999995</v>
      </c>
      <c r="Q770" s="63"/>
      <c r="R770" s="69">
        <f>X770</f>
        <v>25.32</v>
      </c>
      <c r="S770" s="69">
        <f>Y770</f>
        <v>24.05</v>
      </c>
      <c r="T770" s="69">
        <f>R770+S770</f>
        <v>49.370000000000005</v>
      </c>
      <c r="U770" s="69">
        <f>ROUND(Z770*$H$2,2)/100</f>
        <v>0</v>
      </c>
      <c r="V770" s="77">
        <f>SUM(T770:U770)</f>
        <v>49.370000000000005</v>
      </c>
      <c r="X770" s="69">
        <v>25.32</v>
      </c>
      <c r="Y770" s="69">
        <v>24.05</v>
      </c>
      <c r="Z770" s="69">
        <v>49.37</v>
      </c>
      <c r="AA770" s="78"/>
      <c r="AB770" s="79">
        <f t="shared" si="377"/>
        <v>9.9999999999980105E-3</v>
      </c>
    </row>
    <row r="771" spans="1:28" x14ac:dyDescent="0.25">
      <c r="A771" s="71" t="s">
        <v>9539</v>
      </c>
      <c r="B771" s="72" t="s">
        <v>14494</v>
      </c>
      <c r="C771" s="73" t="s">
        <v>8780</v>
      </c>
      <c r="D771" s="74">
        <v>0</v>
      </c>
      <c r="E771" s="69">
        <v>58.13</v>
      </c>
      <c r="F771" s="75">
        <f>ROUND(D771*E771,2)</f>
        <v>0</v>
      </c>
      <c r="G771" s="76"/>
      <c r="H771" s="69">
        <f>ROUND(N771+(N771*$H$2/100),2)</f>
        <v>32.32</v>
      </c>
      <c r="I771" s="69">
        <f>ROUND(O771+(O771*$H$2/100),2)</f>
        <v>25.81</v>
      </c>
      <c r="J771" s="69">
        <f>H771+I771</f>
        <v>58.129999999999995</v>
      </c>
      <c r="K771" s="69">
        <v>0</v>
      </c>
      <c r="L771" s="75">
        <f>SUM(J771:K771)</f>
        <v>58.129999999999995</v>
      </c>
      <c r="N771" s="69">
        <v>32.32</v>
      </c>
      <c r="O771" s="69">
        <v>25.810000000000002</v>
      </c>
      <c r="P771" s="69">
        <f>SUM(N771:O771)</f>
        <v>58.13</v>
      </c>
      <c r="Q771" s="63"/>
      <c r="R771" s="69">
        <f>X771</f>
        <v>32.32</v>
      </c>
      <c r="S771" s="69">
        <f>Y771</f>
        <v>25.81</v>
      </c>
      <c r="T771" s="69">
        <f>R771+S771</f>
        <v>58.129999999999995</v>
      </c>
      <c r="U771" s="69">
        <f>ROUND(Z771*$H$2,2)/100</f>
        <v>0</v>
      </c>
      <c r="V771" s="77">
        <f>SUM(T771:U771)</f>
        <v>58.129999999999995</v>
      </c>
      <c r="X771" s="69">
        <v>32.32</v>
      </c>
      <c r="Y771" s="69">
        <v>25.81</v>
      </c>
      <c r="Z771" s="69">
        <v>58.13</v>
      </c>
      <c r="AA771" s="78"/>
      <c r="AB771" s="79">
        <f t="shared" si="377"/>
        <v>0</v>
      </c>
    </row>
    <row r="772" spans="1:28" ht="22.5" x14ac:dyDescent="0.25">
      <c r="A772" s="65" t="s">
        <v>9540</v>
      </c>
      <c r="B772" s="66" t="s">
        <v>14495</v>
      </c>
      <c r="C772" s="67"/>
      <c r="D772" s="68"/>
      <c r="E772" s="69"/>
      <c r="F772" s="70"/>
      <c r="H772" s="69"/>
      <c r="I772" s="69"/>
      <c r="J772" s="69"/>
      <c r="K772" s="69"/>
      <c r="L772" s="75"/>
      <c r="N772" s="69"/>
      <c r="O772" s="69"/>
      <c r="P772" s="69"/>
      <c r="Q772" s="63"/>
      <c r="R772" s="69"/>
      <c r="S772" s="69"/>
      <c r="T772" s="69"/>
      <c r="U772" s="69"/>
      <c r="V772" s="77"/>
      <c r="X772" s="69"/>
      <c r="Y772" s="69"/>
      <c r="Z772" s="69"/>
      <c r="AA772" s="78"/>
      <c r="AB772" s="79">
        <f t="shared" si="377"/>
        <v>0</v>
      </c>
    </row>
    <row r="773" spans="1:28" ht="22.5" x14ac:dyDescent="0.25">
      <c r="A773" s="71" t="s">
        <v>9541</v>
      </c>
      <c r="B773" s="72" t="s">
        <v>14496</v>
      </c>
      <c r="C773" s="73" t="s">
        <v>8780</v>
      </c>
      <c r="D773" s="74">
        <v>0</v>
      </c>
      <c r="E773" s="69">
        <v>43.320000000000007</v>
      </c>
      <c r="F773" s="75">
        <f>ROUND(D773*E773,2)</f>
        <v>0</v>
      </c>
      <c r="G773" s="76"/>
      <c r="H773" s="69">
        <f t="shared" ref="H773:I775" si="415">ROUND(N773+(N773*$H$2/100),2)</f>
        <v>21.16</v>
      </c>
      <c r="I773" s="69">
        <f t="shared" si="415"/>
        <v>22.16</v>
      </c>
      <c r="J773" s="69">
        <f>H773+I773</f>
        <v>43.32</v>
      </c>
      <c r="K773" s="69">
        <v>0</v>
      </c>
      <c r="L773" s="75">
        <f>SUM(J773:K773)</f>
        <v>43.32</v>
      </c>
      <c r="N773" s="69">
        <v>21.16</v>
      </c>
      <c r="O773" s="69">
        <v>22.160000000000004</v>
      </c>
      <c r="P773" s="69">
        <f>SUM(N773:O773)</f>
        <v>43.320000000000007</v>
      </c>
      <c r="Q773" s="63"/>
      <c r="R773" s="69">
        <f t="shared" ref="R773:S775" si="416">X773</f>
        <v>21.16</v>
      </c>
      <c r="S773" s="69">
        <f t="shared" si="416"/>
        <v>22.16</v>
      </c>
      <c r="T773" s="69">
        <f>R773+S773</f>
        <v>43.32</v>
      </c>
      <c r="U773" s="69">
        <f>ROUND(Z773*$H$2,2)/100</f>
        <v>0</v>
      </c>
      <c r="V773" s="77">
        <f>SUM(T773:U773)</f>
        <v>43.32</v>
      </c>
      <c r="X773" s="69">
        <v>21.16</v>
      </c>
      <c r="Y773" s="69">
        <v>22.16</v>
      </c>
      <c r="Z773" s="69">
        <v>43.32</v>
      </c>
      <c r="AA773" s="78"/>
      <c r="AB773" s="79">
        <f t="shared" si="377"/>
        <v>0</v>
      </c>
    </row>
    <row r="774" spans="1:28" ht="22.5" x14ac:dyDescent="0.25">
      <c r="A774" s="71" t="s">
        <v>9542</v>
      </c>
      <c r="B774" s="72" t="s">
        <v>14497</v>
      </c>
      <c r="C774" s="73" t="s">
        <v>8780</v>
      </c>
      <c r="D774" s="74">
        <v>0</v>
      </c>
      <c r="E774" s="69">
        <v>50.230000000000004</v>
      </c>
      <c r="F774" s="75">
        <f>ROUND(D774*E774,2)</f>
        <v>0</v>
      </c>
      <c r="G774" s="76"/>
      <c r="H774" s="69">
        <f t="shared" si="415"/>
        <v>26.17</v>
      </c>
      <c r="I774" s="69">
        <f t="shared" si="415"/>
        <v>24.06</v>
      </c>
      <c r="J774" s="69">
        <f>H774+I774</f>
        <v>50.230000000000004</v>
      </c>
      <c r="K774" s="69">
        <v>0</v>
      </c>
      <c r="L774" s="75">
        <f>SUM(J774:K774)</f>
        <v>50.230000000000004</v>
      </c>
      <c r="N774" s="69">
        <v>26.17</v>
      </c>
      <c r="O774" s="69">
        <v>24.06</v>
      </c>
      <c r="P774" s="69">
        <f>SUM(N774:O774)</f>
        <v>50.230000000000004</v>
      </c>
      <c r="Q774" s="63"/>
      <c r="R774" s="69">
        <f t="shared" si="416"/>
        <v>26.17</v>
      </c>
      <c r="S774" s="69">
        <f t="shared" si="416"/>
        <v>24.05</v>
      </c>
      <c r="T774" s="69">
        <f>R774+S774</f>
        <v>50.22</v>
      </c>
      <c r="U774" s="69">
        <f>ROUND(Z774*$H$2,2)/100</f>
        <v>0</v>
      </c>
      <c r="V774" s="77">
        <f>SUM(T774:U774)</f>
        <v>50.22</v>
      </c>
      <c r="X774" s="69">
        <v>26.17</v>
      </c>
      <c r="Y774" s="69">
        <v>24.05</v>
      </c>
      <c r="Z774" s="69">
        <v>50.22</v>
      </c>
      <c r="AA774" s="78"/>
      <c r="AB774" s="79">
        <f t="shared" si="377"/>
        <v>1.0000000000005116E-2</v>
      </c>
    </row>
    <row r="775" spans="1:28" x14ac:dyDescent="0.25">
      <c r="A775" s="71" t="s">
        <v>9543</v>
      </c>
      <c r="B775" s="72" t="s">
        <v>14498</v>
      </c>
      <c r="C775" s="73" t="s">
        <v>8780</v>
      </c>
      <c r="D775" s="74">
        <v>0</v>
      </c>
      <c r="E775" s="69">
        <v>58.17</v>
      </c>
      <c r="F775" s="75">
        <f>ROUND(D775*E775,2)</f>
        <v>0</v>
      </c>
      <c r="G775" s="76"/>
      <c r="H775" s="69">
        <f t="shared" si="415"/>
        <v>33.57</v>
      </c>
      <c r="I775" s="69">
        <f t="shared" si="415"/>
        <v>24.6</v>
      </c>
      <c r="J775" s="69">
        <f>H775+I775</f>
        <v>58.17</v>
      </c>
      <c r="K775" s="69">
        <v>0</v>
      </c>
      <c r="L775" s="75">
        <f>SUM(J775:K775)</f>
        <v>58.17</v>
      </c>
      <c r="N775" s="69">
        <v>33.57</v>
      </c>
      <c r="O775" s="69">
        <v>24.6</v>
      </c>
      <c r="P775" s="69">
        <f>SUM(N775:O775)</f>
        <v>58.17</v>
      </c>
      <c r="Q775" s="63"/>
      <c r="R775" s="69">
        <f t="shared" si="416"/>
        <v>33.57</v>
      </c>
      <c r="S775" s="69">
        <f t="shared" si="416"/>
        <v>24.6</v>
      </c>
      <c r="T775" s="69">
        <f>R775+S775</f>
        <v>58.17</v>
      </c>
      <c r="U775" s="69">
        <f>ROUND(Z775*$H$2,2)/100</f>
        <v>0</v>
      </c>
      <c r="V775" s="77">
        <f>SUM(T775:U775)</f>
        <v>58.17</v>
      </c>
      <c r="X775" s="69">
        <v>33.57</v>
      </c>
      <c r="Y775" s="69">
        <v>24.6</v>
      </c>
      <c r="Z775" s="69">
        <v>58.17</v>
      </c>
      <c r="AA775" s="78"/>
      <c r="AB775" s="79">
        <f t="shared" si="377"/>
        <v>0</v>
      </c>
    </row>
    <row r="776" spans="1:28" ht="22.5" x14ac:dyDescent="0.25">
      <c r="A776" s="65" t="s">
        <v>9544</v>
      </c>
      <c r="B776" s="66" t="s">
        <v>14499</v>
      </c>
      <c r="C776" s="67"/>
      <c r="D776" s="68"/>
      <c r="E776" s="69"/>
      <c r="F776" s="70"/>
      <c r="H776" s="69"/>
      <c r="I776" s="69"/>
      <c r="J776" s="69"/>
      <c r="K776" s="69"/>
      <c r="L776" s="75"/>
      <c r="N776" s="69"/>
      <c r="O776" s="69"/>
      <c r="P776" s="69"/>
      <c r="Q776" s="63"/>
      <c r="R776" s="69"/>
      <c r="S776" s="69"/>
      <c r="T776" s="69"/>
      <c r="U776" s="69"/>
      <c r="V776" s="77"/>
      <c r="X776" s="69"/>
      <c r="Y776" s="69"/>
      <c r="Z776" s="69"/>
      <c r="AA776" s="78"/>
      <c r="AB776" s="79">
        <f t="shared" si="377"/>
        <v>0</v>
      </c>
    </row>
    <row r="777" spans="1:28" ht="22.5" x14ac:dyDescent="0.25">
      <c r="A777" s="71" t="s">
        <v>9545</v>
      </c>
      <c r="B777" s="72" t="s">
        <v>14500</v>
      </c>
      <c r="C777" s="73" t="s">
        <v>8780</v>
      </c>
      <c r="D777" s="74">
        <v>0</v>
      </c>
      <c r="E777" s="69">
        <v>59.58</v>
      </c>
      <c r="F777" s="75">
        <f>ROUND(D777*E777,2)</f>
        <v>0</v>
      </c>
      <c r="G777" s="76"/>
      <c r="H777" s="69">
        <f t="shared" ref="H777:I780" si="417">ROUND(N777+(N777*$H$2/100),2)</f>
        <v>32.5</v>
      </c>
      <c r="I777" s="69">
        <f t="shared" si="417"/>
        <v>27.08</v>
      </c>
      <c r="J777" s="69">
        <f>H777+I777</f>
        <v>59.58</v>
      </c>
      <c r="K777" s="69">
        <v>0</v>
      </c>
      <c r="L777" s="75">
        <f>SUM(J777:K777)</f>
        <v>59.58</v>
      </c>
      <c r="N777" s="69">
        <v>32.5</v>
      </c>
      <c r="O777" s="69">
        <v>27.08</v>
      </c>
      <c r="P777" s="69">
        <f>SUM(N777:O777)</f>
        <v>59.58</v>
      </c>
      <c r="Q777" s="63"/>
      <c r="R777" s="69">
        <f t="shared" ref="R777:S780" si="418">X777</f>
        <v>32.5</v>
      </c>
      <c r="S777" s="69">
        <f t="shared" si="418"/>
        <v>27.08</v>
      </c>
      <c r="T777" s="69">
        <f>R777+S777</f>
        <v>59.58</v>
      </c>
      <c r="U777" s="69">
        <f>ROUND(Z777*$H$2,2)/100</f>
        <v>0</v>
      </c>
      <c r="V777" s="77">
        <f>SUM(T777:U777)</f>
        <v>59.58</v>
      </c>
      <c r="X777" s="69">
        <v>32.5</v>
      </c>
      <c r="Y777" s="69">
        <v>27.08</v>
      </c>
      <c r="Z777" s="69">
        <v>59.58</v>
      </c>
      <c r="AA777" s="78"/>
      <c r="AB777" s="79">
        <f t="shared" si="377"/>
        <v>0</v>
      </c>
    </row>
    <row r="778" spans="1:28" ht="22.5" x14ac:dyDescent="0.25">
      <c r="A778" s="71" t="s">
        <v>9546</v>
      </c>
      <c r="B778" s="72" t="s">
        <v>14501</v>
      </c>
      <c r="C778" s="73" t="s">
        <v>8780</v>
      </c>
      <c r="D778" s="74">
        <v>0</v>
      </c>
      <c r="E778" s="69">
        <v>68.97999999999999</v>
      </c>
      <c r="F778" s="75">
        <f>ROUND(D778*E778,2)</f>
        <v>0</v>
      </c>
      <c r="G778" s="76"/>
      <c r="H778" s="69">
        <f t="shared" si="417"/>
        <v>41.23</v>
      </c>
      <c r="I778" s="69">
        <f t="shared" si="417"/>
        <v>27.75</v>
      </c>
      <c r="J778" s="69">
        <f>H778+I778</f>
        <v>68.97999999999999</v>
      </c>
      <c r="K778" s="69">
        <v>0</v>
      </c>
      <c r="L778" s="75">
        <f>SUM(J778:K778)</f>
        <v>68.97999999999999</v>
      </c>
      <c r="N778" s="69">
        <v>41.23</v>
      </c>
      <c r="O778" s="69">
        <v>27.75</v>
      </c>
      <c r="P778" s="69">
        <f>SUM(N778:O778)</f>
        <v>68.97999999999999</v>
      </c>
      <c r="Q778" s="63"/>
      <c r="R778" s="69">
        <f t="shared" si="418"/>
        <v>41.23</v>
      </c>
      <c r="S778" s="69">
        <f t="shared" si="418"/>
        <v>27.76</v>
      </c>
      <c r="T778" s="69">
        <f>R778+S778</f>
        <v>68.989999999999995</v>
      </c>
      <c r="U778" s="69">
        <f>ROUND(Z778*$H$2,2)/100</f>
        <v>0</v>
      </c>
      <c r="V778" s="77">
        <f>SUM(T778:U778)</f>
        <v>68.989999999999995</v>
      </c>
      <c r="X778" s="69">
        <v>41.23</v>
      </c>
      <c r="Y778" s="69">
        <v>27.76</v>
      </c>
      <c r="Z778" s="69">
        <v>68.989999999999995</v>
      </c>
      <c r="AA778" s="78"/>
      <c r="AB778" s="79">
        <f t="shared" ref="AB778:AB841" si="419">P778-Z778</f>
        <v>-1.0000000000005116E-2</v>
      </c>
    </row>
    <row r="779" spans="1:28" ht="22.5" x14ac:dyDescent="0.25">
      <c r="A779" s="71" t="s">
        <v>9547</v>
      </c>
      <c r="B779" s="72" t="s">
        <v>14502</v>
      </c>
      <c r="C779" s="73" t="s">
        <v>8780</v>
      </c>
      <c r="D779" s="74">
        <v>0</v>
      </c>
      <c r="E779" s="69">
        <v>73.42</v>
      </c>
      <c r="F779" s="75">
        <f>ROUND(D779*E779,2)</f>
        <v>0</v>
      </c>
      <c r="G779" s="76"/>
      <c r="H779" s="69">
        <f t="shared" si="417"/>
        <v>37.57</v>
      </c>
      <c r="I779" s="69">
        <f t="shared" si="417"/>
        <v>35.85</v>
      </c>
      <c r="J779" s="69">
        <f>H779+I779</f>
        <v>73.42</v>
      </c>
      <c r="K779" s="69">
        <v>0</v>
      </c>
      <c r="L779" s="75">
        <f>SUM(J779:K779)</f>
        <v>73.42</v>
      </c>
      <c r="N779" s="69">
        <v>37.57</v>
      </c>
      <c r="O779" s="69">
        <v>35.85</v>
      </c>
      <c r="P779" s="69">
        <f>SUM(N779:O779)</f>
        <v>73.42</v>
      </c>
      <c r="Q779" s="63"/>
      <c r="R779" s="69">
        <f t="shared" si="418"/>
        <v>37.57</v>
      </c>
      <c r="S779" s="69">
        <f t="shared" si="418"/>
        <v>35.840000000000003</v>
      </c>
      <c r="T779" s="69">
        <f>R779+S779</f>
        <v>73.41</v>
      </c>
      <c r="U779" s="69">
        <f>ROUND(Z779*$H$2,2)/100</f>
        <v>0</v>
      </c>
      <c r="V779" s="77">
        <f>SUM(T779:U779)</f>
        <v>73.41</v>
      </c>
      <c r="X779" s="69">
        <v>37.57</v>
      </c>
      <c r="Y779" s="69">
        <v>35.840000000000003</v>
      </c>
      <c r="Z779" s="69">
        <v>73.41</v>
      </c>
      <c r="AA779" s="78"/>
      <c r="AB779" s="79">
        <f t="shared" si="419"/>
        <v>1.0000000000005116E-2</v>
      </c>
    </row>
    <row r="780" spans="1:28" x14ac:dyDescent="0.25">
      <c r="A780" s="71" t="s">
        <v>9548</v>
      </c>
      <c r="B780" s="72" t="s">
        <v>14503</v>
      </c>
      <c r="C780" s="73" t="s">
        <v>8780</v>
      </c>
      <c r="D780" s="74">
        <v>0</v>
      </c>
      <c r="E780" s="69">
        <v>87.5</v>
      </c>
      <c r="F780" s="75">
        <f>ROUND(D780*E780,2)</f>
        <v>0</v>
      </c>
      <c r="G780" s="76"/>
      <c r="H780" s="69">
        <f t="shared" si="417"/>
        <v>49.29</v>
      </c>
      <c r="I780" s="69">
        <f t="shared" si="417"/>
        <v>38.21</v>
      </c>
      <c r="J780" s="69">
        <f>H780+I780</f>
        <v>87.5</v>
      </c>
      <c r="K780" s="69">
        <v>0</v>
      </c>
      <c r="L780" s="75">
        <f>SUM(J780:K780)</f>
        <v>87.5</v>
      </c>
      <c r="N780" s="69">
        <v>49.29</v>
      </c>
      <c r="O780" s="69">
        <v>38.209999999999994</v>
      </c>
      <c r="P780" s="69">
        <f>SUM(N780:O780)</f>
        <v>87.5</v>
      </c>
      <c r="Q780" s="63"/>
      <c r="R780" s="69">
        <f t="shared" si="418"/>
        <v>49.29</v>
      </c>
      <c r="S780" s="69">
        <f t="shared" si="418"/>
        <v>38.21</v>
      </c>
      <c r="T780" s="69">
        <f>R780+S780</f>
        <v>87.5</v>
      </c>
      <c r="U780" s="69">
        <f>ROUND(Z780*$H$2,2)/100</f>
        <v>0</v>
      </c>
      <c r="V780" s="77">
        <f>SUM(T780:U780)</f>
        <v>87.5</v>
      </c>
      <c r="X780" s="69">
        <v>49.29</v>
      </c>
      <c r="Y780" s="69">
        <v>38.21</v>
      </c>
      <c r="Z780" s="69">
        <v>87.5</v>
      </c>
      <c r="AA780" s="78"/>
      <c r="AB780" s="79">
        <f t="shared" si="419"/>
        <v>0</v>
      </c>
    </row>
    <row r="781" spans="1:28" ht="22.5" x14ac:dyDescent="0.25">
      <c r="A781" s="65" t="s">
        <v>9549</v>
      </c>
      <c r="B781" s="66" t="s">
        <v>14504</v>
      </c>
      <c r="C781" s="67"/>
      <c r="D781" s="68"/>
      <c r="E781" s="69"/>
      <c r="F781" s="70"/>
      <c r="H781" s="69"/>
      <c r="I781" s="69"/>
      <c r="J781" s="69"/>
      <c r="K781" s="69"/>
      <c r="L781" s="75"/>
      <c r="N781" s="69"/>
      <c r="O781" s="69"/>
      <c r="P781" s="69"/>
      <c r="Q781" s="63"/>
      <c r="R781" s="69"/>
      <c r="S781" s="69"/>
      <c r="T781" s="69"/>
      <c r="U781" s="69"/>
      <c r="V781" s="77"/>
      <c r="X781" s="69"/>
      <c r="Y781" s="69"/>
      <c r="Z781" s="69"/>
      <c r="AA781" s="78"/>
      <c r="AB781" s="79">
        <f t="shared" si="419"/>
        <v>0</v>
      </c>
    </row>
    <row r="782" spans="1:28" ht="22.5" x14ac:dyDescent="0.25">
      <c r="A782" s="71" t="s">
        <v>9550</v>
      </c>
      <c r="B782" s="72" t="s">
        <v>14505</v>
      </c>
      <c r="C782" s="73" t="s">
        <v>8780</v>
      </c>
      <c r="D782" s="74">
        <v>0</v>
      </c>
      <c r="E782" s="69">
        <v>69.010000000000005</v>
      </c>
      <c r="F782" s="75">
        <f>ROUND(D782*E782,2)</f>
        <v>0</v>
      </c>
      <c r="G782" s="76"/>
      <c r="H782" s="69">
        <f t="shared" ref="H782:I785" si="420">ROUND(N782+(N782*$H$2/100),2)</f>
        <v>58.52</v>
      </c>
      <c r="I782" s="69">
        <f t="shared" si="420"/>
        <v>10.49</v>
      </c>
      <c r="J782" s="69">
        <f>H782+I782</f>
        <v>69.010000000000005</v>
      </c>
      <c r="K782" s="69">
        <v>0</v>
      </c>
      <c r="L782" s="75">
        <f>SUM(J782:K782)</f>
        <v>69.010000000000005</v>
      </c>
      <c r="N782" s="69">
        <v>58.519999999999996</v>
      </c>
      <c r="O782" s="69">
        <v>10.49</v>
      </c>
      <c r="P782" s="69">
        <f>SUM(N782:O782)</f>
        <v>69.009999999999991</v>
      </c>
      <c r="Q782" s="63"/>
      <c r="R782" s="69">
        <f t="shared" ref="R782:S785" si="421">X782</f>
        <v>58.52</v>
      </c>
      <c r="S782" s="69">
        <f t="shared" si="421"/>
        <v>10.49</v>
      </c>
      <c r="T782" s="69">
        <f>R782+S782</f>
        <v>69.010000000000005</v>
      </c>
      <c r="U782" s="69">
        <f>ROUND(Z782*$H$2,2)/100</f>
        <v>0</v>
      </c>
      <c r="V782" s="77">
        <f>SUM(T782:U782)</f>
        <v>69.010000000000005</v>
      </c>
      <c r="X782" s="69">
        <v>58.52</v>
      </c>
      <c r="Y782" s="69">
        <v>10.49</v>
      </c>
      <c r="Z782" s="69">
        <v>69.010000000000005</v>
      </c>
      <c r="AA782" s="78"/>
      <c r="AB782" s="79">
        <f t="shared" si="419"/>
        <v>0</v>
      </c>
    </row>
    <row r="783" spans="1:28" ht="22.5" x14ac:dyDescent="0.25">
      <c r="A783" s="71" t="s">
        <v>9551</v>
      </c>
      <c r="B783" s="72" t="s">
        <v>14506</v>
      </c>
      <c r="C783" s="73" t="s">
        <v>8780</v>
      </c>
      <c r="D783" s="74">
        <v>0</v>
      </c>
      <c r="E783" s="69">
        <v>81.39</v>
      </c>
      <c r="F783" s="75">
        <f>ROUND(D783*E783,2)</f>
        <v>0</v>
      </c>
      <c r="G783" s="76"/>
      <c r="H783" s="69">
        <f t="shared" si="420"/>
        <v>70.62</v>
      </c>
      <c r="I783" s="69">
        <f t="shared" si="420"/>
        <v>10.77</v>
      </c>
      <c r="J783" s="69">
        <f>H783+I783</f>
        <v>81.39</v>
      </c>
      <c r="K783" s="69">
        <v>0</v>
      </c>
      <c r="L783" s="75">
        <f>SUM(J783:K783)</f>
        <v>81.39</v>
      </c>
      <c r="N783" s="69">
        <v>70.61999999999999</v>
      </c>
      <c r="O783" s="69">
        <v>10.77</v>
      </c>
      <c r="P783" s="69">
        <f>SUM(N783:O783)</f>
        <v>81.389999999999986</v>
      </c>
      <c r="Q783" s="63"/>
      <c r="R783" s="69">
        <f t="shared" si="421"/>
        <v>70.62</v>
      </c>
      <c r="S783" s="69">
        <f t="shared" si="421"/>
        <v>10.77</v>
      </c>
      <c r="T783" s="69">
        <f>R783+S783</f>
        <v>81.39</v>
      </c>
      <c r="U783" s="69">
        <f>ROUND(Z783*$H$2,2)/100</f>
        <v>0</v>
      </c>
      <c r="V783" s="77">
        <f>SUM(T783:U783)</f>
        <v>81.39</v>
      </c>
      <c r="X783" s="69">
        <v>70.62</v>
      </c>
      <c r="Y783" s="69">
        <v>10.77</v>
      </c>
      <c r="Z783" s="69">
        <v>81.39</v>
      </c>
      <c r="AA783" s="78"/>
      <c r="AB783" s="79">
        <f t="shared" si="419"/>
        <v>0</v>
      </c>
    </row>
    <row r="784" spans="1:28" ht="22.5" x14ac:dyDescent="0.25">
      <c r="A784" s="71" t="s">
        <v>9552</v>
      </c>
      <c r="B784" s="72" t="s">
        <v>14507</v>
      </c>
      <c r="C784" s="73" t="s">
        <v>8780</v>
      </c>
      <c r="D784" s="74">
        <v>0</v>
      </c>
      <c r="E784" s="69">
        <v>97.18</v>
      </c>
      <c r="F784" s="75">
        <f>ROUND(D784*E784,2)</f>
        <v>0</v>
      </c>
      <c r="G784" s="76"/>
      <c r="H784" s="69">
        <f t="shared" si="420"/>
        <v>86.27</v>
      </c>
      <c r="I784" s="69">
        <f t="shared" si="420"/>
        <v>10.91</v>
      </c>
      <c r="J784" s="69">
        <f>H784+I784</f>
        <v>97.179999999999993</v>
      </c>
      <c r="K784" s="69">
        <v>0</v>
      </c>
      <c r="L784" s="75">
        <f>SUM(J784:K784)</f>
        <v>97.179999999999993</v>
      </c>
      <c r="N784" s="69">
        <v>86.27</v>
      </c>
      <c r="O784" s="69">
        <v>10.91</v>
      </c>
      <c r="P784" s="69">
        <f>SUM(N784:O784)</f>
        <v>97.179999999999993</v>
      </c>
      <c r="Q784" s="63"/>
      <c r="R784" s="69">
        <f t="shared" si="421"/>
        <v>86.27</v>
      </c>
      <c r="S784" s="69">
        <f t="shared" si="421"/>
        <v>10.91</v>
      </c>
      <c r="T784" s="69">
        <f>R784+S784</f>
        <v>97.179999999999993</v>
      </c>
      <c r="U784" s="69">
        <f>ROUND(Z784*$H$2,2)/100</f>
        <v>0</v>
      </c>
      <c r="V784" s="77">
        <f>SUM(T784:U784)</f>
        <v>97.179999999999993</v>
      </c>
      <c r="X784" s="69">
        <v>86.27</v>
      </c>
      <c r="Y784" s="69">
        <v>10.91</v>
      </c>
      <c r="Z784" s="69">
        <v>97.18</v>
      </c>
      <c r="AA784" s="78"/>
      <c r="AB784" s="79">
        <f t="shared" si="419"/>
        <v>0</v>
      </c>
    </row>
    <row r="785" spans="1:28" x14ac:dyDescent="0.25">
      <c r="A785" s="71" t="s">
        <v>9553</v>
      </c>
      <c r="B785" s="72" t="s">
        <v>14508</v>
      </c>
      <c r="C785" s="73" t="s">
        <v>8780</v>
      </c>
      <c r="D785" s="74">
        <v>0</v>
      </c>
      <c r="E785" s="69">
        <v>124.61</v>
      </c>
      <c r="F785" s="75">
        <f>ROUND(D785*E785,2)</f>
        <v>0</v>
      </c>
      <c r="G785" s="76"/>
      <c r="H785" s="69">
        <f t="shared" si="420"/>
        <v>113.28</v>
      </c>
      <c r="I785" s="69">
        <f t="shared" si="420"/>
        <v>11.33</v>
      </c>
      <c r="J785" s="69">
        <f>H785+I785</f>
        <v>124.61</v>
      </c>
      <c r="K785" s="69">
        <v>0</v>
      </c>
      <c r="L785" s="75">
        <f>SUM(J785:K785)</f>
        <v>124.61</v>
      </c>
      <c r="N785" s="69">
        <v>113.28</v>
      </c>
      <c r="O785" s="69">
        <v>11.33</v>
      </c>
      <c r="P785" s="69">
        <f>SUM(N785:O785)</f>
        <v>124.61</v>
      </c>
      <c r="Q785" s="63"/>
      <c r="R785" s="69">
        <f t="shared" si="421"/>
        <v>113.28</v>
      </c>
      <c r="S785" s="69">
        <f t="shared" si="421"/>
        <v>11.32</v>
      </c>
      <c r="T785" s="69">
        <f>R785+S785</f>
        <v>124.6</v>
      </c>
      <c r="U785" s="69">
        <f>ROUND(Z785*$H$2,2)/100</f>
        <v>0</v>
      </c>
      <c r="V785" s="77">
        <f>SUM(T785:U785)</f>
        <v>124.6</v>
      </c>
      <c r="X785" s="69">
        <v>113.28</v>
      </c>
      <c r="Y785" s="69">
        <v>11.32</v>
      </c>
      <c r="Z785" s="69">
        <v>124.6</v>
      </c>
      <c r="AA785" s="78"/>
      <c r="AB785" s="79">
        <f t="shared" si="419"/>
        <v>1.0000000000005116E-2</v>
      </c>
    </row>
    <row r="786" spans="1:28" x14ac:dyDescent="0.25">
      <c r="A786" s="65" t="s">
        <v>9554</v>
      </c>
      <c r="B786" s="66" t="s">
        <v>14509</v>
      </c>
      <c r="C786" s="67"/>
      <c r="D786" s="68"/>
      <c r="E786" s="69"/>
      <c r="F786" s="70"/>
      <c r="H786" s="69"/>
      <c r="I786" s="69"/>
      <c r="J786" s="69"/>
      <c r="K786" s="69"/>
      <c r="L786" s="75"/>
      <c r="N786" s="69"/>
      <c r="O786" s="69"/>
      <c r="P786" s="69"/>
      <c r="Q786" s="63"/>
      <c r="R786" s="69"/>
      <c r="S786" s="69"/>
      <c r="T786" s="69"/>
      <c r="U786" s="69"/>
      <c r="V786" s="77"/>
      <c r="X786" s="69"/>
      <c r="Y786" s="69"/>
      <c r="Z786" s="69"/>
      <c r="AA786" s="78"/>
      <c r="AB786" s="79">
        <f t="shared" si="419"/>
        <v>0</v>
      </c>
    </row>
    <row r="787" spans="1:28" x14ac:dyDescent="0.25">
      <c r="A787" s="71" t="s">
        <v>9555</v>
      </c>
      <c r="B787" s="72" t="s">
        <v>14510</v>
      </c>
      <c r="C787" s="73" t="s">
        <v>8740</v>
      </c>
      <c r="D787" s="74">
        <v>0</v>
      </c>
      <c r="E787" s="69">
        <v>1112.8499999999999</v>
      </c>
      <c r="F787" s="75">
        <f>ROUND(D787*E787,2)</f>
        <v>0</v>
      </c>
      <c r="G787" s="76"/>
      <c r="H787" s="69">
        <f>ROUND(N787+(N787*$H$2/100),2)</f>
        <v>540.72</v>
      </c>
      <c r="I787" s="69">
        <f>ROUND(O787+(O787*$H$2/100),2)</f>
        <v>572.13</v>
      </c>
      <c r="J787" s="69">
        <f>H787+I787</f>
        <v>1112.8499999999999</v>
      </c>
      <c r="K787" s="69">
        <v>0</v>
      </c>
      <c r="L787" s="75">
        <f>SUM(J787:K787)</f>
        <v>1112.8499999999999</v>
      </c>
      <c r="N787" s="69">
        <v>540.71999999999991</v>
      </c>
      <c r="O787" s="69">
        <v>572.13</v>
      </c>
      <c r="P787" s="69">
        <f>SUM(N787:O787)</f>
        <v>1112.8499999999999</v>
      </c>
      <c r="Q787" s="63"/>
      <c r="R787" s="69">
        <f>X787</f>
        <v>540.72</v>
      </c>
      <c r="S787" s="69">
        <f>Y787</f>
        <v>572.1</v>
      </c>
      <c r="T787" s="69">
        <f>R787+S787</f>
        <v>1112.8200000000002</v>
      </c>
      <c r="U787" s="69">
        <f>ROUND(Z787*$H$2,2)/100</f>
        <v>0</v>
      </c>
      <c r="V787" s="77">
        <f>SUM(T787:U787)</f>
        <v>1112.8200000000002</v>
      </c>
      <c r="X787" s="69">
        <v>540.72</v>
      </c>
      <c r="Y787" s="69">
        <v>572.1</v>
      </c>
      <c r="Z787" s="69">
        <v>1112.82</v>
      </c>
      <c r="AA787" s="78"/>
      <c r="AB787" s="79">
        <f t="shared" si="419"/>
        <v>2.9999999999972715E-2</v>
      </c>
    </row>
    <row r="788" spans="1:28" x14ac:dyDescent="0.25">
      <c r="A788" s="71" t="s">
        <v>9556</v>
      </c>
      <c r="B788" s="72" t="s">
        <v>14511</v>
      </c>
      <c r="C788" s="73" t="s">
        <v>8808</v>
      </c>
      <c r="D788" s="74">
        <v>0</v>
      </c>
      <c r="E788" s="69">
        <v>7.4999999999999991</v>
      </c>
      <c r="F788" s="75">
        <f>ROUND(D788*E788,2)</f>
        <v>0</v>
      </c>
      <c r="G788" s="76"/>
      <c r="H788" s="69">
        <f>ROUND(N788+(N788*$H$2/100),2)</f>
        <v>2.3199999999999998</v>
      </c>
      <c r="I788" s="69">
        <f>ROUND(O788+(O788*$H$2/100),2)</f>
        <v>5.18</v>
      </c>
      <c r="J788" s="69">
        <f>H788+I788</f>
        <v>7.5</v>
      </c>
      <c r="K788" s="69">
        <v>0</v>
      </c>
      <c r="L788" s="75">
        <f>SUM(J788:K788)</f>
        <v>7.5</v>
      </c>
      <c r="N788" s="69">
        <v>2.3199999999999998</v>
      </c>
      <c r="O788" s="69">
        <v>5.18</v>
      </c>
      <c r="P788" s="69">
        <f>SUM(N788:O788)</f>
        <v>7.5</v>
      </c>
      <c r="Q788" s="63"/>
      <c r="R788" s="69">
        <f>X788</f>
        <v>2.3199999999999998</v>
      </c>
      <c r="S788" s="69">
        <f>Y788</f>
        <v>5.17</v>
      </c>
      <c r="T788" s="69">
        <f>R788+S788</f>
        <v>7.49</v>
      </c>
      <c r="U788" s="69">
        <f>ROUND(Z788*$H$2,2)/100</f>
        <v>0</v>
      </c>
      <c r="V788" s="77">
        <f>SUM(T788:U788)</f>
        <v>7.49</v>
      </c>
      <c r="X788" s="69">
        <v>2.3199999999999998</v>
      </c>
      <c r="Y788" s="69">
        <v>5.17</v>
      </c>
      <c r="Z788" s="69">
        <v>7.49</v>
      </c>
      <c r="AA788" s="78"/>
      <c r="AB788" s="79">
        <f t="shared" si="419"/>
        <v>9.9999999999997868E-3</v>
      </c>
    </row>
    <row r="789" spans="1:28" ht="22.5" x14ac:dyDescent="0.25">
      <c r="A789" s="65" t="s">
        <v>9557</v>
      </c>
      <c r="B789" s="66" t="s">
        <v>14512</v>
      </c>
      <c r="C789" s="67"/>
      <c r="D789" s="68"/>
      <c r="E789" s="69"/>
      <c r="F789" s="70"/>
      <c r="H789" s="69"/>
      <c r="I789" s="69"/>
      <c r="J789" s="69"/>
      <c r="K789" s="69"/>
      <c r="L789" s="75"/>
      <c r="N789" s="69"/>
      <c r="O789" s="69"/>
      <c r="P789" s="69"/>
      <c r="Q789" s="63"/>
      <c r="R789" s="69"/>
      <c r="S789" s="69"/>
      <c r="T789" s="69"/>
      <c r="U789" s="69"/>
      <c r="V789" s="77"/>
      <c r="X789" s="69"/>
      <c r="Y789" s="69"/>
      <c r="Z789" s="69"/>
      <c r="AA789" s="78"/>
      <c r="AB789" s="79">
        <f t="shared" si="419"/>
        <v>0</v>
      </c>
    </row>
    <row r="790" spans="1:28" ht="22.5" x14ac:dyDescent="0.25">
      <c r="A790" s="71" t="s">
        <v>9558</v>
      </c>
      <c r="B790" s="72" t="s">
        <v>14513</v>
      </c>
      <c r="C790" s="73" t="s">
        <v>8780</v>
      </c>
      <c r="D790" s="74">
        <v>0</v>
      </c>
      <c r="E790" s="69">
        <v>147.62</v>
      </c>
      <c r="F790" s="75">
        <f>ROUND(D790*E790,2)</f>
        <v>0</v>
      </c>
      <c r="G790" s="76"/>
      <c r="H790" s="69">
        <f t="shared" ref="H790:I793" si="422">ROUND(N790+(N790*$H$2/100),2)</f>
        <v>102.45</v>
      </c>
      <c r="I790" s="69">
        <f t="shared" si="422"/>
        <v>45.17</v>
      </c>
      <c r="J790" s="69">
        <f>H790+I790</f>
        <v>147.62</v>
      </c>
      <c r="K790" s="69">
        <v>0</v>
      </c>
      <c r="L790" s="75">
        <f>SUM(J790:K790)</f>
        <v>147.62</v>
      </c>
      <c r="N790" s="69">
        <v>102.44999999999999</v>
      </c>
      <c r="O790" s="69">
        <v>45.17</v>
      </c>
      <c r="P790" s="69">
        <f>SUM(N790:O790)</f>
        <v>147.62</v>
      </c>
      <c r="Q790" s="63"/>
      <c r="R790" s="69">
        <f t="shared" ref="R790:S793" si="423">X790</f>
        <v>102.45</v>
      </c>
      <c r="S790" s="69">
        <f t="shared" si="423"/>
        <v>45.16</v>
      </c>
      <c r="T790" s="69">
        <f>R790+S790</f>
        <v>147.61000000000001</v>
      </c>
      <c r="U790" s="69">
        <f>ROUND(Z790*$H$2,2)/100</f>
        <v>0</v>
      </c>
      <c r="V790" s="77">
        <f>SUM(T790:U790)</f>
        <v>147.61000000000001</v>
      </c>
      <c r="X790" s="69">
        <v>102.45</v>
      </c>
      <c r="Y790" s="69">
        <v>45.16</v>
      </c>
      <c r="Z790" s="69">
        <v>147.61000000000001</v>
      </c>
      <c r="AA790" s="78"/>
      <c r="AB790" s="79">
        <f t="shared" si="419"/>
        <v>9.9999999999909051E-3</v>
      </c>
    </row>
    <row r="791" spans="1:28" ht="22.5" x14ac:dyDescent="0.25">
      <c r="A791" s="71" t="s">
        <v>9559</v>
      </c>
      <c r="B791" s="72" t="s">
        <v>14514</v>
      </c>
      <c r="C791" s="73" t="s">
        <v>8780</v>
      </c>
      <c r="D791" s="74">
        <v>0</v>
      </c>
      <c r="E791" s="69">
        <v>1213.76</v>
      </c>
      <c r="F791" s="75">
        <f>ROUND(D791*E791,2)</f>
        <v>0</v>
      </c>
      <c r="G791" s="76"/>
      <c r="H791" s="69">
        <f t="shared" si="422"/>
        <v>1091.26</v>
      </c>
      <c r="I791" s="69">
        <f t="shared" si="422"/>
        <v>122.5</v>
      </c>
      <c r="J791" s="69">
        <f>H791+I791</f>
        <v>1213.76</v>
      </c>
      <c r="K791" s="69">
        <v>0</v>
      </c>
      <c r="L791" s="75">
        <f>SUM(J791:K791)</f>
        <v>1213.76</v>
      </c>
      <c r="N791" s="69">
        <v>1091.26</v>
      </c>
      <c r="O791" s="69">
        <v>122.5</v>
      </c>
      <c r="P791" s="69">
        <f>SUM(N791:O791)</f>
        <v>1213.76</v>
      </c>
      <c r="Q791" s="63"/>
      <c r="R791" s="69">
        <f t="shared" si="423"/>
        <v>1091.26</v>
      </c>
      <c r="S791" s="69">
        <f t="shared" si="423"/>
        <v>122.48</v>
      </c>
      <c r="T791" s="69">
        <f>R791+S791</f>
        <v>1213.74</v>
      </c>
      <c r="U791" s="69">
        <f>ROUND(Z791*$H$2,2)/100</f>
        <v>0</v>
      </c>
      <c r="V791" s="77">
        <f>SUM(T791:U791)</f>
        <v>1213.74</v>
      </c>
      <c r="X791" s="69">
        <v>1091.26</v>
      </c>
      <c r="Y791" s="69">
        <v>122.48</v>
      </c>
      <c r="Z791" s="69">
        <v>1213.74</v>
      </c>
      <c r="AA791" s="78"/>
      <c r="AB791" s="79">
        <f t="shared" si="419"/>
        <v>1.999999999998181E-2</v>
      </c>
    </row>
    <row r="792" spans="1:28" x14ac:dyDescent="0.25">
      <c r="A792" s="71" t="s">
        <v>9560</v>
      </c>
      <c r="B792" s="72" t="s">
        <v>14515</v>
      </c>
      <c r="C792" s="73" t="s">
        <v>8780</v>
      </c>
      <c r="D792" s="74">
        <v>0</v>
      </c>
      <c r="E792" s="69">
        <v>198.68</v>
      </c>
      <c r="F792" s="75">
        <f>ROUND(D792*E792,2)</f>
        <v>0</v>
      </c>
      <c r="G792" s="102"/>
      <c r="H792" s="69">
        <f t="shared" si="422"/>
        <v>153.51</v>
      </c>
      <c r="I792" s="69">
        <f t="shared" si="422"/>
        <v>45.17</v>
      </c>
      <c r="J792" s="69">
        <f>H792+I792</f>
        <v>198.68</v>
      </c>
      <c r="K792" s="69">
        <v>0</v>
      </c>
      <c r="L792" s="75">
        <f>SUM(J792:K792)</f>
        <v>198.68</v>
      </c>
      <c r="N792" s="69">
        <v>153.51000000000002</v>
      </c>
      <c r="O792" s="69">
        <v>45.17</v>
      </c>
      <c r="P792" s="69">
        <f>SUM(N792:O792)</f>
        <v>198.68</v>
      </c>
      <c r="Q792" s="63"/>
      <c r="R792" s="69">
        <f t="shared" si="423"/>
        <v>153.51</v>
      </c>
      <c r="S792" s="69">
        <f t="shared" si="423"/>
        <v>45.16</v>
      </c>
      <c r="T792" s="69">
        <f>R792+S792</f>
        <v>198.67</v>
      </c>
      <c r="U792" s="69">
        <f>ROUND(Z792*$H$2,2)/100</f>
        <v>0</v>
      </c>
      <c r="V792" s="77">
        <f>SUM(T792:U792)</f>
        <v>198.67</v>
      </c>
      <c r="X792" s="69">
        <v>153.51</v>
      </c>
      <c r="Y792" s="69">
        <v>45.16</v>
      </c>
      <c r="Z792" s="69">
        <v>198.67</v>
      </c>
      <c r="AA792" s="78"/>
      <c r="AB792" s="79">
        <f t="shared" si="419"/>
        <v>1.0000000000019327E-2</v>
      </c>
    </row>
    <row r="793" spans="1:28" x14ac:dyDescent="0.25">
      <c r="A793" s="71" t="s">
        <v>9561</v>
      </c>
      <c r="B793" s="72" t="s">
        <v>14516</v>
      </c>
      <c r="C793" s="73" t="s">
        <v>8780</v>
      </c>
      <c r="D793" s="74">
        <v>0</v>
      </c>
      <c r="E793" s="69">
        <v>701.9</v>
      </c>
      <c r="F793" s="75">
        <f>ROUND(D793*E793,2)</f>
        <v>0</v>
      </c>
      <c r="G793" s="76"/>
      <c r="H793" s="69">
        <f t="shared" si="422"/>
        <v>620.55999999999995</v>
      </c>
      <c r="I793" s="69">
        <f t="shared" si="422"/>
        <v>81.34</v>
      </c>
      <c r="J793" s="69">
        <f>H793+I793</f>
        <v>701.9</v>
      </c>
      <c r="K793" s="69">
        <v>0</v>
      </c>
      <c r="L793" s="75">
        <f>SUM(J793:K793)</f>
        <v>701.9</v>
      </c>
      <c r="N793" s="69">
        <v>620.55999999999995</v>
      </c>
      <c r="O793" s="69">
        <v>81.34</v>
      </c>
      <c r="P793" s="69">
        <f>SUM(N793:O793)</f>
        <v>701.9</v>
      </c>
      <c r="Q793" s="63"/>
      <c r="R793" s="69">
        <f t="shared" si="423"/>
        <v>620.55999999999995</v>
      </c>
      <c r="S793" s="69">
        <f t="shared" si="423"/>
        <v>81.319999999999993</v>
      </c>
      <c r="T793" s="69">
        <f>R793+S793</f>
        <v>701.87999999999988</v>
      </c>
      <c r="U793" s="69">
        <f>ROUND(Z793*$H$2,2)/100</f>
        <v>0</v>
      </c>
      <c r="V793" s="77">
        <f>SUM(T793:U793)</f>
        <v>701.87999999999988</v>
      </c>
      <c r="X793" s="69">
        <v>620.55999999999995</v>
      </c>
      <c r="Y793" s="69">
        <v>81.319999999999993</v>
      </c>
      <c r="Z793" s="69">
        <v>701.88</v>
      </c>
      <c r="AA793" s="78"/>
      <c r="AB793" s="79">
        <f t="shared" si="419"/>
        <v>1.999999999998181E-2</v>
      </c>
    </row>
    <row r="794" spans="1:28" x14ac:dyDescent="0.25">
      <c r="A794" s="65" t="s">
        <v>9562</v>
      </c>
      <c r="B794" s="66" t="s">
        <v>14517</v>
      </c>
      <c r="C794" s="67"/>
      <c r="D794" s="68"/>
      <c r="E794" s="69"/>
      <c r="F794" s="70"/>
      <c r="H794" s="69"/>
      <c r="I794" s="69"/>
      <c r="J794" s="69"/>
      <c r="K794" s="69"/>
      <c r="L794" s="75"/>
      <c r="N794" s="69"/>
      <c r="O794" s="69"/>
      <c r="P794" s="69"/>
      <c r="Q794" s="63"/>
      <c r="R794" s="69"/>
      <c r="S794" s="69"/>
      <c r="T794" s="69"/>
      <c r="U794" s="69"/>
      <c r="V794" s="77"/>
      <c r="X794" s="69"/>
      <c r="Y794" s="69"/>
      <c r="Z794" s="69"/>
      <c r="AA794" s="78"/>
      <c r="AB794" s="79">
        <f t="shared" si="419"/>
        <v>0</v>
      </c>
    </row>
    <row r="795" spans="1:28" x14ac:dyDescent="0.25">
      <c r="A795" s="71" t="s">
        <v>9563</v>
      </c>
      <c r="B795" s="72" t="s">
        <v>14518</v>
      </c>
      <c r="C795" s="73" t="s">
        <v>8780</v>
      </c>
      <c r="D795" s="74">
        <v>0</v>
      </c>
      <c r="E795" s="69">
        <v>790.35</v>
      </c>
      <c r="F795" s="75">
        <f t="shared" ref="F795:F819" si="424">ROUND(D795*E795,2)</f>
        <v>0</v>
      </c>
      <c r="G795" s="76"/>
      <c r="H795" s="69">
        <f t="shared" ref="H795:I819" si="425">ROUND(N795+(N795*$H$2/100),2)</f>
        <v>737.68</v>
      </c>
      <c r="I795" s="69">
        <f t="shared" si="425"/>
        <v>52.67</v>
      </c>
      <c r="J795" s="69">
        <f t="shared" ref="J795:J819" si="426">H795+I795</f>
        <v>790.34999999999991</v>
      </c>
      <c r="K795" s="69">
        <v>0</v>
      </c>
      <c r="L795" s="75">
        <f t="shared" ref="L795:L819" si="427">SUM(J795:K795)</f>
        <v>790.34999999999991</v>
      </c>
      <c r="N795" s="69">
        <v>737.68</v>
      </c>
      <c r="O795" s="69">
        <v>52.67</v>
      </c>
      <c r="P795" s="69">
        <f t="shared" ref="P795:P819" si="428">SUM(N795:O795)</f>
        <v>790.34999999999991</v>
      </c>
      <c r="Q795" s="63"/>
      <c r="R795" s="69">
        <f t="shared" ref="R795:S819" si="429">X795</f>
        <v>737.68</v>
      </c>
      <c r="S795" s="69">
        <f t="shared" si="429"/>
        <v>52.68</v>
      </c>
      <c r="T795" s="69">
        <f t="shared" ref="T795:T819" si="430">R795+S795</f>
        <v>790.3599999999999</v>
      </c>
      <c r="U795" s="69">
        <f t="shared" ref="U795:U819" si="431">ROUND(Z795*$H$2,2)/100</f>
        <v>0</v>
      </c>
      <c r="V795" s="77">
        <f t="shared" ref="V795:V819" si="432">SUM(T795:U795)</f>
        <v>790.3599999999999</v>
      </c>
      <c r="X795" s="69">
        <v>737.68</v>
      </c>
      <c r="Y795" s="69">
        <v>52.68</v>
      </c>
      <c r="Z795" s="69">
        <v>790.36</v>
      </c>
      <c r="AA795" s="78"/>
      <c r="AB795" s="79">
        <f t="shared" si="419"/>
        <v>-1.0000000000104592E-2</v>
      </c>
    </row>
    <row r="796" spans="1:28" ht="33.75" x14ac:dyDescent="0.25">
      <c r="A796" s="71" t="s">
        <v>9564</v>
      </c>
      <c r="B796" s="72" t="s">
        <v>14519</v>
      </c>
      <c r="C796" s="73" t="s">
        <v>8780</v>
      </c>
      <c r="D796" s="74">
        <v>0</v>
      </c>
      <c r="E796" s="69">
        <v>178.07</v>
      </c>
      <c r="F796" s="75">
        <f t="shared" si="424"/>
        <v>0</v>
      </c>
      <c r="G796" s="76"/>
      <c r="H796" s="69">
        <f t="shared" si="425"/>
        <v>178.07</v>
      </c>
      <c r="I796" s="69">
        <f t="shared" si="425"/>
        <v>0</v>
      </c>
      <c r="J796" s="69">
        <f t="shared" si="426"/>
        <v>178.07</v>
      </c>
      <c r="K796" s="69">
        <v>0</v>
      </c>
      <c r="L796" s="75">
        <f t="shared" si="427"/>
        <v>178.07</v>
      </c>
      <c r="N796" s="69">
        <v>178.07</v>
      </c>
      <c r="O796" s="69">
        <v>0</v>
      </c>
      <c r="P796" s="69">
        <f t="shared" si="428"/>
        <v>178.07</v>
      </c>
      <c r="Q796" s="63"/>
      <c r="R796" s="69">
        <f t="shared" si="429"/>
        <v>178.07</v>
      </c>
      <c r="S796" s="69">
        <f t="shared" si="429"/>
        <v>0</v>
      </c>
      <c r="T796" s="69">
        <f t="shared" si="430"/>
        <v>178.07</v>
      </c>
      <c r="U796" s="69">
        <f t="shared" si="431"/>
        <v>0</v>
      </c>
      <c r="V796" s="77">
        <f t="shared" si="432"/>
        <v>178.07</v>
      </c>
      <c r="X796" s="69">
        <v>178.07</v>
      </c>
      <c r="Y796" s="69">
        <v>0</v>
      </c>
      <c r="Z796" s="69">
        <v>178.07</v>
      </c>
      <c r="AA796" s="78"/>
      <c r="AB796" s="79">
        <f t="shared" si="419"/>
        <v>0</v>
      </c>
    </row>
    <row r="797" spans="1:28" ht="22.5" x14ac:dyDescent="0.25">
      <c r="A797" s="71" t="s">
        <v>9565</v>
      </c>
      <c r="B797" s="72" t="s">
        <v>14520</v>
      </c>
      <c r="C797" s="73" t="s">
        <v>8780</v>
      </c>
      <c r="D797" s="74">
        <v>0</v>
      </c>
      <c r="E797" s="69">
        <v>493.02</v>
      </c>
      <c r="F797" s="75">
        <f t="shared" si="424"/>
        <v>0</v>
      </c>
      <c r="G797" s="76"/>
      <c r="H797" s="69">
        <f t="shared" si="425"/>
        <v>493.02</v>
      </c>
      <c r="I797" s="69">
        <f t="shared" si="425"/>
        <v>0</v>
      </c>
      <c r="J797" s="69">
        <f t="shared" si="426"/>
        <v>493.02</v>
      </c>
      <c r="K797" s="69">
        <v>0</v>
      </c>
      <c r="L797" s="75">
        <f t="shared" si="427"/>
        <v>493.02</v>
      </c>
      <c r="N797" s="69">
        <v>493.02</v>
      </c>
      <c r="O797" s="69">
        <v>0</v>
      </c>
      <c r="P797" s="69">
        <f t="shared" si="428"/>
        <v>493.02</v>
      </c>
      <c r="Q797" s="63"/>
      <c r="R797" s="69">
        <f t="shared" si="429"/>
        <v>493.02</v>
      </c>
      <c r="S797" s="69">
        <f t="shared" si="429"/>
        <v>0</v>
      </c>
      <c r="T797" s="69">
        <f t="shared" si="430"/>
        <v>493.02</v>
      </c>
      <c r="U797" s="69">
        <f t="shared" si="431"/>
        <v>0</v>
      </c>
      <c r="V797" s="77">
        <f t="shared" si="432"/>
        <v>493.02</v>
      </c>
      <c r="X797" s="69">
        <v>493.02</v>
      </c>
      <c r="Y797" s="69">
        <v>0</v>
      </c>
      <c r="Z797" s="69">
        <v>493.02</v>
      </c>
      <c r="AA797" s="78"/>
      <c r="AB797" s="79">
        <f t="shared" si="419"/>
        <v>0</v>
      </c>
    </row>
    <row r="798" spans="1:28" ht="22.5" x14ac:dyDescent="0.25">
      <c r="A798" s="71" t="s">
        <v>9566</v>
      </c>
      <c r="B798" s="72" t="s">
        <v>14521</v>
      </c>
      <c r="C798" s="73" t="s">
        <v>8780</v>
      </c>
      <c r="D798" s="74">
        <v>0</v>
      </c>
      <c r="E798" s="69">
        <v>925.88</v>
      </c>
      <c r="F798" s="75">
        <f t="shared" si="424"/>
        <v>0</v>
      </c>
      <c r="G798" s="76"/>
      <c r="H798" s="69">
        <f t="shared" si="425"/>
        <v>873.21</v>
      </c>
      <c r="I798" s="69">
        <f t="shared" si="425"/>
        <v>52.67</v>
      </c>
      <c r="J798" s="69">
        <f t="shared" si="426"/>
        <v>925.88</v>
      </c>
      <c r="K798" s="69">
        <v>0</v>
      </c>
      <c r="L798" s="75">
        <f t="shared" si="427"/>
        <v>925.88</v>
      </c>
      <c r="N798" s="69">
        <v>873.20999999999992</v>
      </c>
      <c r="O798" s="69">
        <v>52.67</v>
      </c>
      <c r="P798" s="69">
        <f t="shared" si="428"/>
        <v>925.87999999999988</v>
      </c>
      <c r="Q798" s="63"/>
      <c r="R798" s="69">
        <f t="shared" si="429"/>
        <v>873.21</v>
      </c>
      <c r="S798" s="69">
        <f t="shared" si="429"/>
        <v>52.68</v>
      </c>
      <c r="T798" s="69">
        <f t="shared" si="430"/>
        <v>925.89</v>
      </c>
      <c r="U798" s="69">
        <f t="shared" si="431"/>
        <v>0</v>
      </c>
      <c r="V798" s="77">
        <f t="shared" si="432"/>
        <v>925.89</v>
      </c>
      <c r="X798" s="69">
        <v>873.21</v>
      </c>
      <c r="Y798" s="69">
        <v>52.68</v>
      </c>
      <c r="Z798" s="69">
        <v>925.89</v>
      </c>
      <c r="AA798" s="78"/>
      <c r="AB798" s="79">
        <f t="shared" si="419"/>
        <v>-1.0000000000104592E-2</v>
      </c>
    </row>
    <row r="799" spans="1:28" ht="22.5" x14ac:dyDescent="0.25">
      <c r="A799" s="71" t="s">
        <v>9567</v>
      </c>
      <c r="B799" s="72" t="s">
        <v>14522</v>
      </c>
      <c r="C799" s="73" t="s">
        <v>8780</v>
      </c>
      <c r="D799" s="74">
        <v>0</v>
      </c>
      <c r="E799" s="69">
        <v>90.64</v>
      </c>
      <c r="F799" s="75">
        <f t="shared" si="424"/>
        <v>0</v>
      </c>
      <c r="G799" s="76"/>
      <c r="H799" s="69">
        <f t="shared" si="425"/>
        <v>90.64</v>
      </c>
      <c r="I799" s="69">
        <f t="shared" si="425"/>
        <v>0</v>
      </c>
      <c r="J799" s="69">
        <f t="shared" si="426"/>
        <v>90.64</v>
      </c>
      <c r="K799" s="69">
        <v>0</v>
      </c>
      <c r="L799" s="75">
        <f t="shared" si="427"/>
        <v>90.64</v>
      </c>
      <c r="N799" s="69">
        <v>90.64</v>
      </c>
      <c r="O799" s="69">
        <v>0</v>
      </c>
      <c r="P799" s="69">
        <f t="shared" si="428"/>
        <v>90.64</v>
      </c>
      <c r="Q799" s="63"/>
      <c r="R799" s="69">
        <f t="shared" si="429"/>
        <v>90.64</v>
      </c>
      <c r="S799" s="69">
        <f t="shared" si="429"/>
        <v>0</v>
      </c>
      <c r="T799" s="69">
        <f t="shared" si="430"/>
        <v>90.64</v>
      </c>
      <c r="U799" s="69">
        <f t="shared" si="431"/>
        <v>0</v>
      </c>
      <c r="V799" s="77">
        <f t="shared" si="432"/>
        <v>90.64</v>
      </c>
      <c r="X799" s="69">
        <v>90.64</v>
      </c>
      <c r="Y799" s="69">
        <v>0</v>
      </c>
      <c r="Z799" s="69">
        <v>90.64</v>
      </c>
      <c r="AA799" s="78"/>
      <c r="AB799" s="79">
        <f t="shared" si="419"/>
        <v>0</v>
      </c>
    </row>
    <row r="800" spans="1:28" ht="22.5" x14ac:dyDescent="0.25">
      <c r="A800" s="71" t="s">
        <v>9568</v>
      </c>
      <c r="B800" s="72" t="s">
        <v>14523</v>
      </c>
      <c r="C800" s="73" t="s">
        <v>8780</v>
      </c>
      <c r="D800" s="74">
        <v>0</v>
      </c>
      <c r="E800" s="69">
        <v>116.18</v>
      </c>
      <c r="F800" s="75">
        <f t="shared" si="424"/>
        <v>0</v>
      </c>
      <c r="G800" s="76"/>
      <c r="H800" s="69">
        <f t="shared" si="425"/>
        <v>116.18</v>
      </c>
      <c r="I800" s="69">
        <f t="shared" si="425"/>
        <v>0</v>
      </c>
      <c r="J800" s="69">
        <f t="shared" si="426"/>
        <v>116.18</v>
      </c>
      <c r="K800" s="69">
        <v>0</v>
      </c>
      <c r="L800" s="75">
        <f t="shared" si="427"/>
        <v>116.18</v>
      </c>
      <c r="N800" s="69">
        <v>116.18</v>
      </c>
      <c r="O800" s="69">
        <v>0</v>
      </c>
      <c r="P800" s="69">
        <f t="shared" si="428"/>
        <v>116.18</v>
      </c>
      <c r="Q800" s="63"/>
      <c r="R800" s="69">
        <f t="shared" si="429"/>
        <v>116.18</v>
      </c>
      <c r="S800" s="69">
        <f t="shared" si="429"/>
        <v>0</v>
      </c>
      <c r="T800" s="69">
        <f t="shared" si="430"/>
        <v>116.18</v>
      </c>
      <c r="U800" s="69">
        <f t="shared" si="431"/>
        <v>0</v>
      </c>
      <c r="V800" s="77">
        <f t="shared" si="432"/>
        <v>116.18</v>
      </c>
      <c r="X800" s="69">
        <v>116.18</v>
      </c>
      <c r="Y800" s="69">
        <v>0</v>
      </c>
      <c r="Z800" s="69">
        <v>116.18</v>
      </c>
      <c r="AA800" s="78"/>
      <c r="AB800" s="79">
        <f t="shared" si="419"/>
        <v>0</v>
      </c>
    </row>
    <row r="801" spans="1:28" ht="22.5" x14ac:dyDescent="0.25">
      <c r="A801" s="71" t="s">
        <v>9569</v>
      </c>
      <c r="B801" s="72" t="s">
        <v>14524</v>
      </c>
      <c r="C801" s="73" t="s">
        <v>8780</v>
      </c>
      <c r="D801" s="74">
        <v>0</v>
      </c>
      <c r="E801" s="69">
        <v>133.65</v>
      </c>
      <c r="F801" s="75">
        <f t="shared" si="424"/>
        <v>0</v>
      </c>
      <c r="G801" s="76"/>
      <c r="H801" s="69">
        <f t="shared" si="425"/>
        <v>133.65</v>
      </c>
      <c r="I801" s="69">
        <f t="shared" si="425"/>
        <v>0</v>
      </c>
      <c r="J801" s="69">
        <f t="shared" si="426"/>
        <v>133.65</v>
      </c>
      <c r="K801" s="69">
        <v>0</v>
      </c>
      <c r="L801" s="75">
        <f t="shared" si="427"/>
        <v>133.65</v>
      </c>
      <c r="N801" s="69">
        <v>133.65</v>
      </c>
      <c r="O801" s="69">
        <v>0</v>
      </c>
      <c r="P801" s="69">
        <f t="shared" si="428"/>
        <v>133.65</v>
      </c>
      <c r="Q801" s="63"/>
      <c r="R801" s="69">
        <f t="shared" si="429"/>
        <v>133.65</v>
      </c>
      <c r="S801" s="69">
        <f t="shared" si="429"/>
        <v>0</v>
      </c>
      <c r="T801" s="69">
        <f t="shared" si="430"/>
        <v>133.65</v>
      </c>
      <c r="U801" s="69">
        <f t="shared" si="431"/>
        <v>0</v>
      </c>
      <c r="V801" s="77">
        <f t="shared" si="432"/>
        <v>133.65</v>
      </c>
      <c r="X801" s="69">
        <v>133.65</v>
      </c>
      <c r="Y801" s="69">
        <v>0</v>
      </c>
      <c r="Z801" s="69">
        <v>133.65</v>
      </c>
      <c r="AA801" s="78"/>
      <c r="AB801" s="79">
        <f t="shared" si="419"/>
        <v>0</v>
      </c>
    </row>
    <row r="802" spans="1:28" ht="22.5" x14ac:dyDescent="0.25">
      <c r="A802" s="71" t="s">
        <v>9570</v>
      </c>
      <c r="B802" s="72" t="s">
        <v>14525</v>
      </c>
      <c r="C802" s="73" t="s">
        <v>8780</v>
      </c>
      <c r="D802" s="74">
        <v>0</v>
      </c>
      <c r="E802" s="69">
        <v>120.91</v>
      </c>
      <c r="F802" s="75">
        <f t="shared" si="424"/>
        <v>0</v>
      </c>
      <c r="G802" s="76"/>
      <c r="H802" s="69">
        <f t="shared" si="425"/>
        <v>120.91</v>
      </c>
      <c r="I802" s="69">
        <f t="shared" si="425"/>
        <v>0</v>
      </c>
      <c r="J802" s="69">
        <f t="shared" si="426"/>
        <v>120.91</v>
      </c>
      <c r="K802" s="69">
        <v>0</v>
      </c>
      <c r="L802" s="75">
        <f t="shared" si="427"/>
        <v>120.91</v>
      </c>
      <c r="N802" s="69">
        <v>120.91</v>
      </c>
      <c r="O802" s="69">
        <v>0</v>
      </c>
      <c r="P802" s="69">
        <f t="shared" si="428"/>
        <v>120.91</v>
      </c>
      <c r="Q802" s="63"/>
      <c r="R802" s="69">
        <f t="shared" si="429"/>
        <v>120.91</v>
      </c>
      <c r="S802" s="69">
        <f t="shared" si="429"/>
        <v>0</v>
      </c>
      <c r="T802" s="69">
        <f t="shared" si="430"/>
        <v>120.91</v>
      </c>
      <c r="U802" s="69">
        <f t="shared" si="431"/>
        <v>0</v>
      </c>
      <c r="V802" s="77">
        <f t="shared" si="432"/>
        <v>120.91</v>
      </c>
      <c r="X802" s="69">
        <v>120.91</v>
      </c>
      <c r="Y802" s="69">
        <v>0</v>
      </c>
      <c r="Z802" s="69">
        <v>120.91</v>
      </c>
      <c r="AA802" s="78"/>
      <c r="AB802" s="79">
        <f t="shared" si="419"/>
        <v>0</v>
      </c>
    </row>
    <row r="803" spans="1:28" ht="22.5" x14ac:dyDescent="0.25">
      <c r="A803" s="71" t="s">
        <v>9571</v>
      </c>
      <c r="B803" s="72" t="s">
        <v>14526</v>
      </c>
      <c r="C803" s="73" t="s">
        <v>8780</v>
      </c>
      <c r="D803" s="74">
        <v>0</v>
      </c>
      <c r="E803" s="69">
        <v>109.29</v>
      </c>
      <c r="F803" s="75">
        <f t="shared" si="424"/>
        <v>0</v>
      </c>
      <c r="G803" s="76"/>
      <c r="H803" s="69">
        <f t="shared" si="425"/>
        <v>109.29</v>
      </c>
      <c r="I803" s="69">
        <f t="shared" si="425"/>
        <v>0</v>
      </c>
      <c r="J803" s="69">
        <f t="shared" si="426"/>
        <v>109.29</v>
      </c>
      <c r="K803" s="69">
        <v>0</v>
      </c>
      <c r="L803" s="75">
        <f t="shared" si="427"/>
        <v>109.29</v>
      </c>
      <c r="N803" s="69">
        <v>109.29</v>
      </c>
      <c r="O803" s="69">
        <v>0</v>
      </c>
      <c r="P803" s="69">
        <f t="shared" si="428"/>
        <v>109.29</v>
      </c>
      <c r="Q803" s="63"/>
      <c r="R803" s="69">
        <f t="shared" si="429"/>
        <v>109.29</v>
      </c>
      <c r="S803" s="69">
        <f t="shared" si="429"/>
        <v>0</v>
      </c>
      <c r="T803" s="69">
        <f t="shared" si="430"/>
        <v>109.29</v>
      </c>
      <c r="U803" s="69">
        <f t="shared" si="431"/>
        <v>0</v>
      </c>
      <c r="V803" s="77">
        <f t="shared" si="432"/>
        <v>109.29</v>
      </c>
      <c r="X803" s="69">
        <v>109.29</v>
      </c>
      <c r="Y803" s="69">
        <v>0</v>
      </c>
      <c r="Z803" s="69">
        <v>109.29</v>
      </c>
      <c r="AA803" s="78"/>
      <c r="AB803" s="79">
        <f t="shared" si="419"/>
        <v>0</v>
      </c>
    </row>
    <row r="804" spans="1:28" ht="22.5" x14ac:dyDescent="0.25">
      <c r="A804" s="71" t="s">
        <v>9572</v>
      </c>
      <c r="B804" s="72" t="s">
        <v>14527</v>
      </c>
      <c r="C804" s="73" t="s">
        <v>8780</v>
      </c>
      <c r="D804" s="74">
        <v>0</v>
      </c>
      <c r="E804" s="69">
        <v>98.97</v>
      </c>
      <c r="F804" s="75">
        <f t="shared" si="424"/>
        <v>0</v>
      </c>
      <c r="G804" s="76"/>
      <c r="H804" s="69">
        <f t="shared" si="425"/>
        <v>98.97</v>
      </c>
      <c r="I804" s="69">
        <f t="shared" si="425"/>
        <v>0</v>
      </c>
      <c r="J804" s="69">
        <f t="shared" si="426"/>
        <v>98.97</v>
      </c>
      <c r="K804" s="69">
        <v>0</v>
      </c>
      <c r="L804" s="75">
        <f t="shared" si="427"/>
        <v>98.97</v>
      </c>
      <c r="N804" s="69">
        <v>98.97</v>
      </c>
      <c r="O804" s="69">
        <v>0</v>
      </c>
      <c r="P804" s="69">
        <f t="shared" si="428"/>
        <v>98.97</v>
      </c>
      <c r="Q804" s="63"/>
      <c r="R804" s="69">
        <f t="shared" si="429"/>
        <v>98.97</v>
      </c>
      <c r="S804" s="69">
        <f t="shared" si="429"/>
        <v>0</v>
      </c>
      <c r="T804" s="69">
        <f t="shared" si="430"/>
        <v>98.97</v>
      </c>
      <c r="U804" s="69">
        <f t="shared" si="431"/>
        <v>0</v>
      </c>
      <c r="V804" s="77">
        <f t="shared" si="432"/>
        <v>98.97</v>
      </c>
      <c r="X804" s="69">
        <v>98.97</v>
      </c>
      <c r="Y804" s="69">
        <v>0</v>
      </c>
      <c r="Z804" s="69">
        <v>98.97</v>
      </c>
      <c r="AA804" s="78"/>
      <c r="AB804" s="79">
        <f t="shared" si="419"/>
        <v>0</v>
      </c>
    </row>
    <row r="805" spans="1:28" ht="22.5" x14ac:dyDescent="0.25">
      <c r="A805" s="71" t="s">
        <v>9573</v>
      </c>
      <c r="B805" s="72" t="s">
        <v>14528</v>
      </c>
      <c r="C805" s="73" t="s">
        <v>8780</v>
      </c>
      <c r="D805" s="74">
        <v>0</v>
      </c>
      <c r="E805" s="69">
        <v>135.97999999999999</v>
      </c>
      <c r="F805" s="75">
        <f t="shared" si="424"/>
        <v>0</v>
      </c>
      <c r="G805" s="76"/>
      <c r="H805" s="69">
        <f t="shared" si="425"/>
        <v>135.97999999999999</v>
      </c>
      <c r="I805" s="69">
        <f t="shared" si="425"/>
        <v>0</v>
      </c>
      <c r="J805" s="69">
        <f t="shared" si="426"/>
        <v>135.97999999999999</v>
      </c>
      <c r="K805" s="69">
        <v>0</v>
      </c>
      <c r="L805" s="75">
        <f t="shared" si="427"/>
        <v>135.97999999999999</v>
      </c>
      <c r="N805" s="69">
        <v>135.97999999999999</v>
      </c>
      <c r="O805" s="69">
        <v>0</v>
      </c>
      <c r="P805" s="69">
        <f t="shared" si="428"/>
        <v>135.97999999999999</v>
      </c>
      <c r="Q805" s="63"/>
      <c r="R805" s="69">
        <f t="shared" si="429"/>
        <v>135.97999999999999</v>
      </c>
      <c r="S805" s="69">
        <f t="shared" si="429"/>
        <v>0</v>
      </c>
      <c r="T805" s="69">
        <f t="shared" si="430"/>
        <v>135.97999999999999</v>
      </c>
      <c r="U805" s="69">
        <f t="shared" si="431"/>
        <v>0</v>
      </c>
      <c r="V805" s="77">
        <f t="shared" si="432"/>
        <v>135.97999999999999</v>
      </c>
      <c r="X805" s="69">
        <v>135.97999999999999</v>
      </c>
      <c r="Y805" s="69">
        <v>0</v>
      </c>
      <c r="Z805" s="69">
        <v>135.97999999999999</v>
      </c>
      <c r="AA805" s="78"/>
      <c r="AB805" s="79">
        <f t="shared" si="419"/>
        <v>0</v>
      </c>
    </row>
    <row r="806" spans="1:28" ht="22.5" x14ac:dyDescent="0.25">
      <c r="A806" s="71" t="s">
        <v>9574</v>
      </c>
      <c r="B806" s="72" t="s">
        <v>14529</v>
      </c>
      <c r="C806" s="73" t="s">
        <v>8780</v>
      </c>
      <c r="D806" s="74">
        <v>0</v>
      </c>
      <c r="E806" s="69">
        <v>99.62</v>
      </c>
      <c r="F806" s="75">
        <f t="shared" si="424"/>
        <v>0</v>
      </c>
      <c r="G806" s="76"/>
      <c r="H806" s="69">
        <f t="shared" si="425"/>
        <v>99.62</v>
      </c>
      <c r="I806" s="69">
        <f t="shared" si="425"/>
        <v>0</v>
      </c>
      <c r="J806" s="69">
        <f t="shared" si="426"/>
        <v>99.62</v>
      </c>
      <c r="K806" s="69">
        <v>0</v>
      </c>
      <c r="L806" s="75">
        <f t="shared" si="427"/>
        <v>99.62</v>
      </c>
      <c r="N806" s="69">
        <v>99.62</v>
      </c>
      <c r="O806" s="69">
        <v>0</v>
      </c>
      <c r="P806" s="69">
        <f t="shared" si="428"/>
        <v>99.62</v>
      </c>
      <c r="Q806" s="63"/>
      <c r="R806" s="69">
        <f t="shared" si="429"/>
        <v>99.62</v>
      </c>
      <c r="S806" s="69">
        <f t="shared" si="429"/>
        <v>0</v>
      </c>
      <c r="T806" s="69">
        <f t="shared" si="430"/>
        <v>99.62</v>
      </c>
      <c r="U806" s="69">
        <f t="shared" si="431"/>
        <v>0</v>
      </c>
      <c r="V806" s="77">
        <f t="shared" si="432"/>
        <v>99.62</v>
      </c>
      <c r="X806" s="69">
        <v>99.62</v>
      </c>
      <c r="Y806" s="69">
        <v>0</v>
      </c>
      <c r="Z806" s="69">
        <v>99.62</v>
      </c>
      <c r="AA806" s="78"/>
      <c r="AB806" s="79">
        <f t="shared" si="419"/>
        <v>0</v>
      </c>
    </row>
    <row r="807" spans="1:28" ht="22.5" x14ac:dyDescent="0.25">
      <c r="A807" s="71" t="s">
        <v>9575</v>
      </c>
      <c r="B807" s="72" t="s">
        <v>14530</v>
      </c>
      <c r="C807" s="73" t="s">
        <v>8780</v>
      </c>
      <c r="D807" s="74">
        <v>0</v>
      </c>
      <c r="E807" s="69">
        <v>157.56</v>
      </c>
      <c r="F807" s="75">
        <f t="shared" si="424"/>
        <v>0</v>
      </c>
      <c r="G807" s="76"/>
      <c r="H807" s="69">
        <f t="shared" si="425"/>
        <v>157.56</v>
      </c>
      <c r="I807" s="69">
        <f t="shared" si="425"/>
        <v>0</v>
      </c>
      <c r="J807" s="69">
        <f t="shared" si="426"/>
        <v>157.56</v>
      </c>
      <c r="K807" s="69">
        <v>0</v>
      </c>
      <c r="L807" s="75">
        <f t="shared" si="427"/>
        <v>157.56</v>
      </c>
      <c r="N807" s="69">
        <v>157.56</v>
      </c>
      <c r="O807" s="69">
        <v>0</v>
      </c>
      <c r="P807" s="69">
        <f t="shared" si="428"/>
        <v>157.56</v>
      </c>
      <c r="Q807" s="63"/>
      <c r="R807" s="69">
        <f t="shared" si="429"/>
        <v>157.56</v>
      </c>
      <c r="S807" s="69">
        <f t="shared" si="429"/>
        <v>0</v>
      </c>
      <c r="T807" s="69">
        <f t="shared" si="430"/>
        <v>157.56</v>
      </c>
      <c r="U807" s="69">
        <f t="shared" si="431"/>
        <v>0</v>
      </c>
      <c r="V807" s="77">
        <f t="shared" si="432"/>
        <v>157.56</v>
      </c>
      <c r="X807" s="69">
        <v>157.56</v>
      </c>
      <c r="Y807" s="69">
        <v>0</v>
      </c>
      <c r="Z807" s="69">
        <v>157.56</v>
      </c>
      <c r="AA807" s="78"/>
      <c r="AB807" s="79">
        <f t="shared" si="419"/>
        <v>0</v>
      </c>
    </row>
    <row r="808" spans="1:28" ht="22.5" x14ac:dyDescent="0.25">
      <c r="A808" s="71" t="s">
        <v>9576</v>
      </c>
      <c r="B808" s="72" t="s">
        <v>14531</v>
      </c>
      <c r="C808" s="73" t="s">
        <v>8780</v>
      </c>
      <c r="D808" s="74">
        <v>0</v>
      </c>
      <c r="E808" s="69">
        <v>148.61000000000001</v>
      </c>
      <c r="F808" s="75">
        <f t="shared" si="424"/>
        <v>0</v>
      </c>
      <c r="G808" s="76"/>
      <c r="H808" s="69">
        <f t="shared" si="425"/>
        <v>148.61000000000001</v>
      </c>
      <c r="I808" s="69">
        <f t="shared" si="425"/>
        <v>0</v>
      </c>
      <c r="J808" s="69">
        <f t="shared" si="426"/>
        <v>148.61000000000001</v>
      </c>
      <c r="K808" s="69">
        <v>0</v>
      </c>
      <c r="L808" s="75">
        <f t="shared" si="427"/>
        <v>148.61000000000001</v>
      </c>
      <c r="N808" s="69">
        <v>148.61000000000001</v>
      </c>
      <c r="O808" s="69">
        <v>0</v>
      </c>
      <c r="P808" s="69">
        <f t="shared" si="428"/>
        <v>148.61000000000001</v>
      </c>
      <c r="Q808" s="63"/>
      <c r="R808" s="69">
        <f t="shared" si="429"/>
        <v>148.61000000000001</v>
      </c>
      <c r="S808" s="69">
        <f t="shared" si="429"/>
        <v>0</v>
      </c>
      <c r="T808" s="69">
        <f t="shared" si="430"/>
        <v>148.61000000000001</v>
      </c>
      <c r="U808" s="69">
        <f t="shared" si="431"/>
        <v>0</v>
      </c>
      <c r="V808" s="77">
        <f t="shared" si="432"/>
        <v>148.61000000000001</v>
      </c>
      <c r="X808" s="69">
        <v>148.61000000000001</v>
      </c>
      <c r="Y808" s="69">
        <v>0</v>
      </c>
      <c r="Z808" s="69">
        <v>148.61000000000001</v>
      </c>
      <c r="AA808" s="78"/>
      <c r="AB808" s="79">
        <f t="shared" si="419"/>
        <v>0</v>
      </c>
    </row>
    <row r="809" spans="1:28" ht="22.5" x14ac:dyDescent="0.25">
      <c r="A809" s="71" t="s">
        <v>9577</v>
      </c>
      <c r="B809" s="72" t="s">
        <v>14532</v>
      </c>
      <c r="C809" s="73" t="s">
        <v>8780</v>
      </c>
      <c r="D809" s="74">
        <v>0</v>
      </c>
      <c r="E809" s="69">
        <v>562.64</v>
      </c>
      <c r="F809" s="75">
        <f t="shared" si="424"/>
        <v>0</v>
      </c>
      <c r="G809" s="28"/>
      <c r="H809" s="69">
        <f t="shared" si="425"/>
        <v>562.64</v>
      </c>
      <c r="I809" s="69">
        <f t="shared" si="425"/>
        <v>0</v>
      </c>
      <c r="J809" s="69">
        <f t="shared" si="426"/>
        <v>562.64</v>
      </c>
      <c r="K809" s="69">
        <v>0</v>
      </c>
      <c r="L809" s="75">
        <f t="shared" si="427"/>
        <v>562.64</v>
      </c>
      <c r="N809" s="69">
        <v>562.64</v>
      </c>
      <c r="O809" s="69">
        <v>0</v>
      </c>
      <c r="P809" s="69">
        <f t="shared" si="428"/>
        <v>562.64</v>
      </c>
      <c r="Q809" s="63"/>
      <c r="R809" s="69">
        <f t="shared" si="429"/>
        <v>562.64</v>
      </c>
      <c r="S809" s="69">
        <f t="shared" si="429"/>
        <v>0</v>
      </c>
      <c r="T809" s="69">
        <f t="shared" si="430"/>
        <v>562.64</v>
      </c>
      <c r="U809" s="69">
        <f t="shared" si="431"/>
        <v>0</v>
      </c>
      <c r="V809" s="77">
        <f t="shared" si="432"/>
        <v>562.64</v>
      </c>
      <c r="X809" s="69">
        <v>562.64</v>
      </c>
      <c r="Y809" s="69">
        <v>0</v>
      </c>
      <c r="Z809" s="69">
        <v>562.64</v>
      </c>
      <c r="AA809" s="78"/>
      <c r="AB809" s="79">
        <f t="shared" si="419"/>
        <v>0</v>
      </c>
    </row>
    <row r="810" spans="1:28" s="82" customFormat="1" ht="22.5" x14ac:dyDescent="0.25">
      <c r="A810" s="71" t="s">
        <v>9578</v>
      </c>
      <c r="B810" s="72" t="s">
        <v>14533</v>
      </c>
      <c r="C810" s="73" t="s">
        <v>8780</v>
      </c>
      <c r="D810" s="74">
        <v>0</v>
      </c>
      <c r="E810" s="69">
        <v>483.6</v>
      </c>
      <c r="F810" s="75">
        <f t="shared" si="424"/>
        <v>0</v>
      </c>
      <c r="G810" s="28"/>
      <c r="H810" s="69">
        <f t="shared" si="425"/>
        <v>483.6</v>
      </c>
      <c r="I810" s="69">
        <f t="shared" si="425"/>
        <v>0</v>
      </c>
      <c r="J810" s="69">
        <f t="shared" si="426"/>
        <v>483.6</v>
      </c>
      <c r="K810" s="69">
        <v>0</v>
      </c>
      <c r="L810" s="75">
        <f t="shared" si="427"/>
        <v>483.6</v>
      </c>
      <c r="M810" s="33"/>
      <c r="N810" s="69">
        <v>483.6</v>
      </c>
      <c r="O810" s="69">
        <v>0</v>
      </c>
      <c r="P810" s="69">
        <f t="shared" si="428"/>
        <v>483.6</v>
      </c>
      <c r="Q810" s="63"/>
      <c r="R810" s="69">
        <f t="shared" si="429"/>
        <v>483.6</v>
      </c>
      <c r="S810" s="69">
        <f t="shared" si="429"/>
        <v>0</v>
      </c>
      <c r="T810" s="69">
        <f t="shared" si="430"/>
        <v>483.6</v>
      </c>
      <c r="U810" s="69">
        <f t="shared" si="431"/>
        <v>0</v>
      </c>
      <c r="V810" s="77">
        <f t="shared" si="432"/>
        <v>483.6</v>
      </c>
      <c r="W810" s="33"/>
      <c r="X810" s="69">
        <v>483.6</v>
      </c>
      <c r="Y810" s="69">
        <v>0</v>
      </c>
      <c r="Z810" s="69">
        <v>483.6</v>
      </c>
      <c r="AA810" s="78"/>
      <c r="AB810" s="79">
        <f t="shared" si="419"/>
        <v>0</v>
      </c>
    </row>
    <row r="811" spans="1:28" s="82" customFormat="1" ht="33.75" x14ac:dyDescent="0.25">
      <c r="A811" s="71" t="s">
        <v>9579</v>
      </c>
      <c r="B811" s="72" t="s">
        <v>14534</v>
      </c>
      <c r="C811" s="73" t="s">
        <v>8780</v>
      </c>
      <c r="D811" s="74">
        <v>0</v>
      </c>
      <c r="E811" s="69">
        <v>1379.47</v>
      </c>
      <c r="F811" s="75">
        <f t="shared" si="424"/>
        <v>0</v>
      </c>
      <c r="G811" s="28"/>
      <c r="H811" s="69">
        <f t="shared" si="425"/>
        <v>1379.47</v>
      </c>
      <c r="I811" s="69">
        <f t="shared" si="425"/>
        <v>0</v>
      </c>
      <c r="J811" s="69">
        <f t="shared" si="426"/>
        <v>1379.47</v>
      </c>
      <c r="K811" s="69">
        <v>0</v>
      </c>
      <c r="L811" s="75">
        <f t="shared" si="427"/>
        <v>1379.47</v>
      </c>
      <c r="M811" s="33"/>
      <c r="N811" s="69">
        <v>1379.47</v>
      </c>
      <c r="O811" s="69">
        <v>0</v>
      </c>
      <c r="P811" s="69">
        <f t="shared" si="428"/>
        <v>1379.47</v>
      </c>
      <c r="Q811" s="63"/>
      <c r="R811" s="69">
        <f t="shared" si="429"/>
        <v>1379.47</v>
      </c>
      <c r="S811" s="69">
        <f t="shared" si="429"/>
        <v>0</v>
      </c>
      <c r="T811" s="69">
        <f t="shared" si="430"/>
        <v>1379.47</v>
      </c>
      <c r="U811" s="69">
        <f t="shared" si="431"/>
        <v>0</v>
      </c>
      <c r="V811" s="77">
        <f t="shared" si="432"/>
        <v>1379.47</v>
      </c>
      <c r="W811" s="33"/>
      <c r="X811" s="69">
        <v>1379.47</v>
      </c>
      <c r="Y811" s="69">
        <v>0</v>
      </c>
      <c r="Z811" s="69">
        <v>1379.47</v>
      </c>
      <c r="AA811" s="78"/>
      <c r="AB811" s="79">
        <f t="shared" si="419"/>
        <v>0</v>
      </c>
    </row>
    <row r="812" spans="1:28" s="82" customFormat="1" x14ac:dyDescent="0.25">
      <c r="A812" s="71" t="s">
        <v>9580</v>
      </c>
      <c r="B812" s="72" t="s">
        <v>14535</v>
      </c>
      <c r="C812" s="73" t="s">
        <v>8753</v>
      </c>
      <c r="D812" s="74">
        <v>0</v>
      </c>
      <c r="E812" s="69">
        <v>1943.76</v>
      </c>
      <c r="F812" s="75">
        <f t="shared" si="424"/>
        <v>0</v>
      </c>
      <c r="G812" s="28"/>
      <c r="H812" s="69">
        <f t="shared" si="425"/>
        <v>1943.76</v>
      </c>
      <c r="I812" s="69">
        <f t="shared" si="425"/>
        <v>0</v>
      </c>
      <c r="J812" s="69">
        <f t="shared" si="426"/>
        <v>1943.76</v>
      </c>
      <c r="K812" s="69">
        <v>0</v>
      </c>
      <c r="L812" s="75">
        <f t="shared" si="427"/>
        <v>1943.76</v>
      </c>
      <c r="M812" s="33"/>
      <c r="N812" s="69">
        <v>1943.76</v>
      </c>
      <c r="O812" s="69">
        <v>0</v>
      </c>
      <c r="P812" s="69">
        <f t="shared" si="428"/>
        <v>1943.76</v>
      </c>
      <c r="Q812" s="63"/>
      <c r="R812" s="69">
        <f t="shared" si="429"/>
        <v>1943.76</v>
      </c>
      <c r="S812" s="69">
        <f t="shared" si="429"/>
        <v>0</v>
      </c>
      <c r="T812" s="69">
        <f t="shared" si="430"/>
        <v>1943.76</v>
      </c>
      <c r="U812" s="69">
        <f t="shared" si="431"/>
        <v>0</v>
      </c>
      <c r="V812" s="77">
        <f t="shared" si="432"/>
        <v>1943.76</v>
      </c>
      <c r="W812" s="33"/>
      <c r="X812" s="69">
        <v>1943.76</v>
      </c>
      <c r="Y812" s="69">
        <v>0</v>
      </c>
      <c r="Z812" s="69">
        <v>1943.76</v>
      </c>
      <c r="AA812" s="78"/>
      <c r="AB812" s="79">
        <f t="shared" si="419"/>
        <v>0</v>
      </c>
    </row>
    <row r="813" spans="1:28" s="82" customFormat="1" ht="22.5" x14ac:dyDescent="0.25">
      <c r="A813" s="71" t="s">
        <v>9581</v>
      </c>
      <c r="B813" s="72" t="s">
        <v>14536</v>
      </c>
      <c r="C813" s="73" t="s">
        <v>8780</v>
      </c>
      <c r="D813" s="74">
        <v>0</v>
      </c>
      <c r="E813" s="69">
        <v>238.84</v>
      </c>
      <c r="F813" s="75">
        <f t="shared" si="424"/>
        <v>0</v>
      </c>
      <c r="G813" s="76"/>
      <c r="H813" s="69">
        <f t="shared" si="425"/>
        <v>189.96</v>
      </c>
      <c r="I813" s="69">
        <f t="shared" si="425"/>
        <v>48.88</v>
      </c>
      <c r="J813" s="69">
        <f t="shared" si="426"/>
        <v>238.84</v>
      </c>
      <c r="K813" s="69">
        <v>0</v>
      </c>
      <c r="L813" s="75">
        <f t="shared" si="427"/>
        <v>238.84</v>
      </c>
      <c r="M813" s="33"/>
      <c r="N813" s="69">
        <v>189.96</v>
      </c>
      <c r="O813" s="69">
        <v>48.879999999999995</v>
      </c>
      <c r="P813" s="69">
        <f t="shared" si="428"/>
        <v>238.84</v>
      </c>
      <c r="Q813" s="63"/>
      <c r="R813" s="69">
        <f t="shared" si="429"/>
        <v>189.96</v>
      </c>
      <c r="S813" s="69">
        <f t="shared" si="429"/>
        <v>48.88</v>
      </c>
      <c r="T813" s="69">
        <f t="shared" si="430"/>
        <v>238.84</v>
      </c>
      <c r="U813" s="69">
        <f t="shared" si="431"/>
        <v>0</v>
      </c>
      <c r="V813" s="77">
        <f t="shared" si="432"/>
        <v>238.84</v>
      </c>
      <c r="W813" s="33"/>
      <c r="X813" s="69">
        <v>189.96</v>
      </c>
      <c r="Y813" s="69">
        <v>48.88</v>
      </c>
      <c r="Z813" s="69">
        <v>238.84</v>
      </c>
      <c r="AA813" s="78"/>
      <c r="AB813" s="79">
        <f t="shared" si="419"/>
        <v>0</v>
      </c>
    </row>
    <row r="814" spans="1:28" ht="22.5" x14ac:dyDescent="0.25">
      <c r="A814" s="71" t="s">
        <v>9582</v>
      </c>
      <c r="B814" s="72" t="s">
        <v>14537</v>
      </c>
      <c r="C814" s="73" t="s">
        <v>8780</v>
      </c>
      <c r="D814" s="74">
        <v>0</v>
      </c>
      <c r="E814" s="69">
        <v>185.05</v>
      </c>
      <c r="F814" s="75">
        <f t="shared" si="424"/>
        <v>0</v>
      </c>
      <c r="G814" s="76"/>
      <c r="H814" s="69">
        <f t="shared" si="425"/>
        <v>185.05</v>
      </c>
      <c r="I814" s="69">
        <f t="shared" si="425"/>
        <v>0</v>
      </c>
      <c r="J814" s="69">
        <f t="shared" si="426"/>
        <v>185.05</v>
      </c>
      <c r="K814" s="69">
        <v>0</v>
      </c>
      <c r="L814" s="75">
        <f t="shared" si="427"/>
        <v>185.05</v>
      </c>
      <c r="N814" s="69">
        <v>185.05</v>
      </c>
      <c r="O814" s="69">
        <v>0</v>
      </c>
      <c r="P814" s="69">
        <f t="shared" si="428"/>
        <v>185.05</v>
      </c>
      <c r="Q814" s="63"/>
      <c r="R814" s="69">
        <f t="shared" si="429"/>
        <v>185.05</v>
      </c>
      <c r="S814" s="69">
        <f t="shared" si="429"/>
        <v>0</v>
      </c>
      <c r="T814" s="69">
        <f t="shared" si="430"/>
        <v>185.05</v>
      </c>
      <c r="U814" s="69">
        <f t="shared" si="431"/>
        <v>0</v>
      </c>
      <c r="V814" s="77">
        <f t="shared" si="432"/>
        <v>185.05</v>
      </c>
      <c r="X814" s="69">
        <v>185.05</v>
      </c>
      <c r="Y814" s="69">
        <v>0</v>
      </c>
      <c r="Z814" s="69">
        <v>185.05</v>
      </c>
      <c r="AA814" s="78"/>
      <c r="AB814" s="79">
        <f t="shared" si="419"/>
        <v>0</v>
      </c>
    </row>
    <row r="815" spans="1:28" ht="22.5" x14ac:dyDescent="0.25">
      <c r="A815" s="71" t="s">
        <v>9583</v>
      </c>
      <c r="B815" s="72" t="s">
        <v>14538</v>
      </c>
      <c r="C815" s="73" t="s">
        <v>8780</v>
      </c>
      <c r="D815" s="74">
        <v>0</v>
      </c>
      <c r="E815" s="69">
        <v>160.97</v>
      </c>
      <c r="F815" s="75">
        <f t="shared" si="424"/>
        <v>0</v>
      </c>
      <c r="G815" s="76"/>
      <c r="H815" s="69">
        <f t="shared" si="425"/>
        <v>160.97</v>
      </c>
      <c r="I815" s="69">
        <f t="shared" si="425"/>
        <v>0</v>
      </c>
      <c r="J815" s="69">
        <f t="shared" si="426"/>
        <v>160.97</v>
      </c>
      <c r="K815" s="69">
        <v>0</v>
      </c>
      <c r="L815" s="75">
        <f t="shared" si="427"/>
        <v>160.97</v>
      </c>
      <c r="N815" s="69">
        <v>160.97</v>
      </c>
      <c r="O815" s="69">
        <v>0</v>
      </c>
      <c r="P815" s="69">
        <f t="shared" si="428"/>
        <v>160.97</v>
      </c>
      <c r="Q815" s="63"/>
      <c r="R815" s="69">
        <f t="shared" si="429"/>
        <v>160.97</v>
      </c>
      <c r="S815" s="69">
        <f t="shared" si="429"/>
        <v>0</v>
      </c>
      <c r="T815" s="69">
        <f t="shared" si="430"/>
        <v>160.97</v>
      </c>
      <c r="U815" s="69">
        <f t="shared" si="431"/>
        <v>0</v>
      </c>
      <c r="V815" s="77">
        <f t="shared" si="432"/>
        <v>160.97</v>
      </c>
      <c r="X815" s="69">
        <v>160.97</v>
      </c>
      <c r="Y815" s="69">
        <v>0</v>
      </c>
      <c r="Z815" s="69">
        <v>160.97</v>
      </c>
      <c r="AA815" s="78"/>
      <c r="AB815" s="79">
        <f t="shared" si="419"/>
        <v>0</v>
      </c>
    </row>
    <row r="816" spans="1:28" ht="22.5" x14ac:dyDescent="0.25">
      <c r="A816" s="71" t="s">
        <v>9584</v>
      </c>
      <c r="B816" s="72" t="s">
        <v>14539</v>
      </c>
      <c r="C816" s="73" t="s">
        <v>8780</v>
      </c>
      <c r="D816" s="74">
        <v>0</v>
      </c>
      <c r="E816" s="69">
        <v>165.9</v>
      </c>
      <c r="F816" s="75">
        <f t="shared" si="424"/>
        <v>0</v>
      </c>
      <c r="G816" s="76"/>
      <c r="H816" s="69">
        <f t="shared" si="425"/>
        <v>165.9</v>
      </c>
      <c r="I816" s="69">
        <f t="shared" si="425"/>
        <v>0</v>
      </c>
      <c r="J816" s="69">
        <f t="shared" si="426"/>
        <v>165.9</v>
      </c>
      <c r="K816" s="69">
        <v>0</v>
      </c>
      <c r="L816" s="75">
        <f t="shared" si="427"/>
        <v>165.9</v>
      </c>
      <c r="N816" s="69">
        <v>165.9</v>
      </c>
      <c r="O816" s="69">
        <v>0</v>
      </c>
      <c r="P816" s="69">
        <f t="shared" si="428"/>
        <v>165.9</v>
      </c>
      <c r="Q816" s="63"/>
      <c r="R816" s="69">
        <f t="shared" si="429"/>
        <v>165.9</v>
      </c>
      <c r="S816" s="69">
        <f t="shared" si="429"/>
        <v>0</v>
      </c>
      <c r="T816" s="69">
        <f t="shared" si="430"/>
        <v>165.9</v>
      </c>
      <c r="U816" s="69">
        <f t="shared" si="431"/>
        <v>0</v>
      </c>
      <c r="V816" s="77">
        <f t="shared" si="432"/>
        <v>165.9</v>
      </c>
      <c r="X816" s="69">
        <v>165.9</v>
      </c>
      <c r="Y816" s="69">
        <v>0</v>
      </c>
      <c r="Z816" s="69">
        <v>165.9</v>
      </c>
      <c r="AA816" s="78"/>
      <c r="AB816" s="79">
        <f t="shared" si="419"/>
        <v>0</v>
      </c>
    </row>
    <row r="817" spans="1:28" ht="22.5" x14ac:dyDescent="0.25">
      <c r="A817" s="71" t="s">
        <v>9585</v>
      </c>
      <c r="B817" s="72" t="s">
        <v>14540</v>
      </c>
      <c r="C817" s="73" t="s">
        <v>8780</v>
      </c>
      <c r="D817" s="74">
        <v>0</v>
      </c>
      <c r="E817" s="69">
        <v>177.51</v>
      </c>
      <c r="F817" s="75">
        <f t="shared" si="424"/>
        <v>0</v>
      </c>
      <c r="G817" s="76"/>
      <c r="H817" s="69">
        <f t="shared" si="425"/>
        <v>177.51</v>
      </c>
      <c r="I817" s="69">
        <f t="shared" si="425"/>
        <v>0</v>
      </c>
      <c r="J817" s="69">
        <f t="shared" si="426"/>
        <v>177.51</v>
      </c>
      <c r="K817" s="69">
        <v>0</v>
      </c>
      <c r="L817" s="75">
        <f t="shared" si="427"/>
        <v>177.51</v>
      </c>
      <c r="N817" s="69">
        <v>177.51</v>
      </c>
      <c r="O817" s="69">
        <v>0</v>
      </c>
      <c r="P817" s="69">
        <f t="shared" si="428"/>
        <v>177.51</v>
      </c>
      <c r="Q817" s="63"/>
      <c r="R817" s="69">
        <f t="shared" si="429"/>
        <v>177.51</v>
      </c>
      <c r="S817" s="69">
        <f t="shared" si="429"/>
        <v>0</v>
      </c>
      <c r="T817" s="69">
        <f t="shared" si="430"/>
        <v>177.51</v>
      </c>
      <c r="U817" s="69">
        <f t="shared" si="431"/>
        <v>0</v>
      </c>
      <c r="V817" s="77">
        <f t="shared" si="432"/>
        <v>177.51</v>
      </c>
      <c r="X817" s="69">
        <v>177.51</v>
      </c>
      <c r="Y817" s="69">
        <v>0</v>
      </c>
      <c r="Z817" s="69">
        <v>177.51</v>
      </c>
      <c r="AA817" s="78"/>
      <c r="AB817" s="79">
        <f t="shared" si="419"/>
        <v>0</v>
      </c>
    </row>
    <row r="818" spans="1:28" ht="22.5" x14ac:dyDescent="0.25">
      <c r="A818" s="71" t="s">
        <v>9586</v>
      </c>
      <c r="B818" s="72" t="s">
        <v>14541</v>
      </c>
      <c r="C818" s="73" t="s">
        <v>8780</v>
      </c>
      <c r="D818" s="74">
        <v>0</v>
      </c>
      <c r="E818" s="69">
        <v>194.28</v>
      </c>
      <c r="F818" s="75">
        <f t="shared" si="424"/>
        <v>0</v>
      </c>
      <c r="G818" s="76"/>
      <c r="H818" s="69">
        <f t="shared" si="425"/>
        <v>194.28</v>
      </c>
      <c r="I818" s="69">
        <f t="shared" si="425"/>
        <v>0</v>
      </c>
      <c r="J818" s="69">
        <f t="shared" si="426"/>
        <v>194.28</v>
      </c>
      <c r="K818" s="69">
        <v>0</v>
      </c>
      <c r="L818" s="75">
        <f t="shared" si="427"/>
        <v>194.28</v>
      </c>
      <c r="N818" s="69">
        <v>194.28</v>
      </c>
      <c r="O818" s="69">
        <v>0</v>
      </c>
      <c r="P818" s="69">
        <f t="shared" si="428"/>
        <v>194.28</v>
      </c>
      <c r="Q818" s="63"/>
      <c r="R818" s="69">
        <f t="shared" si="429"/>
        <v>194.28</v>
      </c>
      <c r="S818" s="69">
        <f t="shared" si="429"/>
        <v>0</v>
      </c>
      <c r="T818" s="69">
        <f t="shared" si="430"/>
        <v>194.28</v>
      </c>
      <c r="U818" s="69">
        <f t="shared" si="431"/>
        <v>0</v>
      </c>
      <c r="V818" s="77">
        <f t="shared" si="432"/>
        <v>194.28</v>
      </c>
      <c r="X818" s="69">
        <v>194.28</v>
      </c>
      <c r="Y818" s="69">
        <v>0</v>
      </c>
      <c r="Z818" s="69">
        <v>194.28</v>
      </c>
      <c r="AA818" s="78"/>
      <c r="AB818" s="79">
        <f t="shared" si="419"/>
        <v>0</v>
      </c>
    </row>
    <row r="819" spans="1:28" x14ac:dyDescent="0.25">
      <c r="A819" s="71" t="s">
        <v>9587</v>
      </c>
      <c r="B819" s="72" t="s">
        <v>14542</v>
      </c>
      <c r="C819" s="73" t="s">
        <v>8780</v>
      </c>
      <c r="D819" s="74">
        <v>0</v>
      </c>
      <c r="E819" s="69">
        <v>175.71</v>
      </c>
      <c r="F819" s="75">
        <f t="shared" si="424"/>
        <v>0</v>
      </c>
      <c r="G819" s="76"/>
      <c r="H819" s="69">
        <f t="shared" si="425"/>
        <v>175.71</v>
      </c>
      <c r="I819" s="69">
        <f t="shared" si="425"/>
        <v>0</v>
      </c>
      <c r="J819" s="69">
        <f t="shared" si="426"/>
        <v>175.71</v>
      </c>
      <c r="K819" s="69">
        <v>0</v>
      </c>
      <c r="L819" s="75">
        <f t="shared" si="427"/>
        <v>175.71</v>
      </c>
      <c r="N819" s="69">
        <v>175.71</v>
      </c>
      <c r="O819" s="69">
        <v>0</v>
      </c>
      <c r="P819" s="69">
        <f t="shared" si="428"/>
        <v>175.71</v>
      </c>
      <c r="Q819" s="63"/>
      <c r="R819" s="69">
        <f t="shared" si="429"/>
        <v>175.71</v>
      </c>
      <c r="S819" s="69">
        <f t="shared" si="429"/>
        <v>0</v>
      </c>
      <c r="T819" s="69">
        <f t="shared" si="430"/>
        <v>175.71</v>
      </c>
      <c r="U819" s="69">
        <f t="shared" si="431"/>
        <v>0</v>
      </c>
      <c r="V819" s="77">
        <f t="shared" si="432"/>
        <v>175.71</v>
      </c>
      <c r="X819" s="69">
        <v>175.71</v>
      </c>
      <c r="Y819" s="69">
        <v>0</v>
      </c>
      <c r="Z819" s="69">
        <v>175.71</v>
      </c>
      <c r="AA819" s="78"/>
      <c r="AB819" s="79">
        <f t="shared" si="419"/>
        <v>0</v>
      </c>
    </row>
    <row r="820" spans="1:28" x14ac:dyDescent="0.25">
      <c r="A820" s="65" t="s">
        <v>9588</v>
      </c>
      <c r="B820" s="66" t="s">
        <v>14543</v>
      </c>
      <c r="C820" s="67"/>
      <c r="D820" s="103"/>
      <c r="E820" s="104"/>
      <c r="F820" s="105"/>
      <c r="G820" s="106"/>
      <c r="H820" s="69"/>
      <c r="I820" s="69"/>
      <c r="J820" s="69"/>
      <c r="K820" s="69"/>
      <c r="L820" s="75"/>
      <c r="M820" s="42"/>
      <c r="N820" s="69"/>
      <c r="O820" s="69"/>
      <c r="P820" s="69"/>
      <c r="Q820" s="63"/>
      <c r="R820" s="69"/>
      <c r="S820" s="69"/>
      <c r="T820" s="69"/>
      <c r="U820" s="69"/>
      <c r="V820" s="77"/>
      <c r="W820" s="42"/>
      <c r="X820" s="69"/>
      <c r="Y820" s="69"/>
      <c r="Z820" s="69"/>
      <c r="AA820" s="78"/>
      <c r="AB820" s="79">
        <f t="shared" si="419"/>
        <v>0</v>
      </c>
    </row>
    <row r="821" spans="1:28" x14ac:dyDescent="0.25">
      <c r="A821" s="71" t="s">
        <v>9589</v>
      </c>
      <c r="B821" s="72" t="s">
        <v>14544</v>
      </c>
      <c r="C821" s="73" t="s">
        <v>8780</v>
      </c>
      <c r="D821" s="74">
        <v>0</v>
      </c>
      <c r="E821" s="69">
        <v>148.66999999999999</v>
      </c>
      <c r="F821" s="75">
        <f>ROUND(D821*E821,2)</f>
        <v>0</v>
      </c>
      <c r="G821" s="28"/>
      <c r="H821" s="69">
        <f>ROUND(N821+(N821*$H$2/100),2)</f>
        <v>61.12</v>
      </c>
      <c r="I821" s="69">
        <f>ROUND(O821+(O821*$H$2/100),2)</f>
        <v>87.55</v>
      </c>
      <c r="J821" s="69">
        <f>H821+I821</f>
        <v>148.66999999999999</v>
      </c>
      <c r="K821" s="69">
        <v>0</v>
      </c>
      <c r="L821" s="75">
        <f>SUM(J821:K821)</f>
        <v>148.66999999999999</v>
      </c>
      <c r="N821" s="69">
        <v>61.120000000000005</v>
      </c>
      <c r="O821" s="69">
        <v>87.55</v>
      </c>
      <c r="P821" s="69">
        <f>SUM(N821:O821)</f>
        <v>148.67000000000002</v>
      </c>
      <c r="Q821" s="63"/>
      <c r="R821" s="69">
        <f>X821</f>
        <v>61.12</v>
      </c>
      <c r="S821" s="69">
        <f>Y821</f>
        <v>87.54</v>
      </c>
      <c r="T821" s="69">
        <f>R821+S821</f>
        <v>148.66</v>
      </c>
      <c r="U821" s="69">
        <f>ROUND(Z821*$H$2,2)/100</f>
        <v>0</v>
      </c>
      <c r="V821" s="77">
        <f>SUM(T821:U821)</f>
        <v>148.66</v>
      </c>
      <c r="X821" s="69">
        <v>61.12</v>
      </c>
      <c r="Y821" s="69">
        <v>87.54</v>
      </c>
      <c r="Z821" s="69">
        <v>148.66</v>
      </c>
      <c r="AA821" s="78"/>
      <c r="AB821" s="79">
        <f t="shared" si="419"/>
        <v>1.0000000000019327E-2</v>
      </c>
    </row>
    <row r="822" spans="1:28" ht="22.5" x14ac:dyDescent="0.25">
      <c r="A822" s="65" t="s">
        <v>9590</v>
      </c>
      <c r="B822" s="66" t="s">
        <v>14545</v>
      </c>
      <c r="C822" s="67"/>
      <c r="D822" s="68"/>
      <c r="E822" s="69"/>
      <c r="F822" s="70"/>
      <c r="H822" s="69"/>
      <c r="I822" s="69"/>
      <c r="J822" s="69"/>
      <c r="K822" s="69"/>
      <c r="L822" s="75"/>
      <c r="N822" s="69"/>
      <c r="O822" s="69"/>
      <c r="P822" s="69"/>
      <c r="Q822" s="63"/>
      <c r="R822" s="69"/>
      <c r="S822" s="69"/>
      <c r="T822" s="69"/>
      <c r="U822" s="69"/>
      <c r="V822" s="77"/>
      <c r="X822" s="69"/>
      <c r="Y822" s="69"/>
      <c r="Z822" s="69"/>
      <c r="AA822" s="78"/>
      <c r="AB822" s="79">
        <f t="shared" si="419"/>
        <v>0</v>
      </c>
    </row>
    <row r="823" spans="1:28" ht="22.5" x14ac:dyDescent="0.25">
      <c r="A823" s="71" t="s">
        <v>9591</v>
      </c>
      <c r="B823" s="72" t="s">
        <v>14546</v>
      </c>
      <c r="C823" s="73" t="s">
        <v>8780</v>
      </c>
      <c r="D823" s="74">
        <v>0</v>
      </c>
      <c r="E823" s="69">
        <v>30.25</v>
      </c>
      <c r="F823" s="75">
        <f t="shared" ref="F823:F828" si="433">ROUND(D823*E823,2)</f>
        <v>0</v>
      </c>
      <c r="G823" s="76"/>
      <c r="H823" s="69">
        <f t="shared" ref="H823:I828" si="434">ROUND(N823+(N823*$H$2/100),2)</f>
        <v>0</v>
      </c>
      <c r="I823" s="69">
        <f t="shared" si="434"/>
        <v>30.25</v>
      </c>
      <c r="J823" s="69">
        <f t="shared" ref="J823:J828" si="435">H823+I823</f>
        <v>30.25</v>
      </c>
      <c r="K823" s="69">
        <v>0</v>
      </c>
      <c r="L823" s="75">
        <f t="shared" ref="L823:L828" si="436">SUM(J823:K823)</f>
        <v>30.25</v>
      </c>
      <c r="N823" s="69">
        <v>0</v>
      </c>
      <c r="O823" s="69">
        <v>30.25</v>
      </c>
      <c r="P823" s="69">
        <f t="shared" ref="P823:P828" si="437">SUM(N823:O823)</f>
        <v>30.25</v>
      </c>
      <c r="Q823" s="63"/>
      <c r="R823" s="69">
        <f t="shared" ref="R823:S828" si="438">X823</f>
        <v>0</v>
      </c>
      <c r="S823" s="69">
        <f t="shared" si="438"/>
        <v>30.25</v>
      </c>
      <c r="T823" s="69">
        <f t="shared" ref="T823:T828" si="439">R823+S823</f>
        <v>30.25</v>
      </c>
      <c r="U823" s="69">
        <f t="shared" ref="U823:U828" si="440">ROUND(Z823*$H$2,2)/100</f>
        <v>0</v>
      </c>
      <c r="V823" s="77">
        <f t="shared" ref="V823:V828" si="441">SUM(T823:U823)</f>
        <v>30.25</v>
      </c>
      <c r="X823" s="69">
        <v>0</v>
      </c>
      <c r="Y823" s="69">
        <v>30.25</v>
      </c>
      <c r="Z823" s="69">
        <v>30.25</v>
      </c>
      <c r="AA823" s="78"/>
      <c r="AB823" s="79">
        <f t="shared" si="419"/>
        <v>0</v>
      </c>
    </row>
    <row r="824" spans="1:28" ht="22.5" x14ac:dyDescent="0.25">
      <c r="A824" s="71" t="s">
        <v>9592</v>
      </c>
      <c r="B824" s="72" t="s">
        <v>14547</v>
      </c>
      <c r="C824" s="73" t="s">
        <v>8753</v>
      </c>
      <c r="D824" s="74">
        <v>0</v>
      </c>
      <c r="E824" s="69">
        <v>5.2200000000000006</v>
      </c>
      <c r="F824" s="75">
        <f t="shared" si="433"/>
        <v>0</v>
      </c>
      <c r="G824" s="28"/>
      <c r="H824" s="69">
        <f t="shared" si="434"/>
        <v>1.07</v>
      </c>
      <c r="I824" s="69">
        <f t="shared" si="434"/>
        <v>4.1500000000000004</v>
      </c>
      <c r="J824" s="69">
        <f t="shared" si="435"/>
        <v>5.2200000000000006</v>
      </c>
      <c r="K824" s="69">
        <v>0</v>
      </c>
      <c r="L824" s="75">
        <f t="shared" si="436"/>
        <v>5.2200000000000006</v>
      </c>
      <c r="N824" s="69">
        <v>1.0699999999999998</v>
      </c>
      <c r="O824" s="69">
        <v>4.1500000000000004</v>
      </c>
      <c r="P824" s="69">
        <f t="shared" si="437"/>
        <v>5.2200000000000006</v>
      </c>
      <c r="Q824" s="63"/>
      <c r="R824" s="69">
        <f t="shared" si="438"/>
        <v>1.07</v>
      </c>
      <c r="S824" s="69">
        <f t="shared" si="438"/>
        <v>4.1500000000000004</v>
      </c>
      <c r="T824" s="69">
        <f t="shared" si="439"/>
        <v>5.2200000000000006</v>
      </c>
      <c r="U824" s="69">
        <f t="shared" si="440"/>
        <v>0</v>
      </c>
      <c r="V824" s="77">
        <f t="shared" si="441"/>
        <v>5.2200000000000006</v>
      </c>
      <c r="X824" s="69">
        <v>1.07</v>
      </c>
      <c r="Y824" s="69">
        <v>4.1500000000000004</v>
      </c>
      <c r="Z824" s="69">
        <v>5.22</v>
      </c>
      <c r="AA824" s="78"/>
      <c r="AB824" s="79">
        <f t="shared" si="419"/>
        <v>0</v>
      </c>
    </row>
    <row r="825" spans="1:28" ht="22.5" x14ac:dyDescent="0.25">
      <c r="A825" s="71" t="s">
        <v>9593</v>
      </c>
      <c r="B825" s="72" t="s">
        <v>14548</v>
      </c>
      <c r="C825" s="73" t="s">
        <v>8753</v>
      </c>
      <c r="D825" s="74">
        <v>0</v>
      </c>
      <c r="E825" s="69">
        <v>5.5100000000000007</v>
      </c>
      <c r="F825" s="75">
        <f t="shared" si="433"/>
        <v>0</v>
      </c>
      <c r="G825" s="28"/>
      <c r="H825" s="69">
        <f t="shared" si="434"/>
        <v>1.36</v>
      </c>
      <c r="I825" s="69">
        <f t="shared" si="434"/>
        <v>4.1500000000000004</v>
      </c>
      <c r="J825" s="69">
        <f t="shared" si="435"/>
        <v>5.5100000000000007</v>
      </c>
      <c r="K825" s="69">
        <v>0</v>
      </c>
      <c r="L825" s="75">
        <f t="shared" si="436"/>
        <v>5.5100000000000007</v>
      </c>
      <c r="N825" s="69">
        <v>1.3599999999999999</v>
      </c>
      <c r="O825" s="69">
        <v>4.1500000000000004</v>
      </c>
      <c r="P825" s="69">
        <f t="shared" si="437"/>
        <v>5.51</v>
      </c>
      <c r="Q825" s="63"/>
      <c r="R825" s="69">
        <f t="shared" si="438"/>
        <v>1.36</v>
      </c>
      <c r="S825" s="69">
        <f t="shared" si="438"/>
        <v>4.1500000000000004</v>
      </c>
      <c r="T825" s="69">
        <f t="shared" si="439"/>
        <v>5.5100000000000007</v>
      </c>
      <c r="U825" s="69">
        <f t="shared" si="440"/>
        <v>0</v>
      </c>
      <c r="V825" s="77">
        <f t="shared" si="441"/>
        <v>5.5100000000000007</v>
      </c>
      <c r="X825" s="69">
        <v>1.36</v>
      </c>
      <c r="Y825" s="69">
        <v>4.1500000000000004</v>
      </c>
      <c r="Z825" s="69">
        <v>5.51</v>
      </c>
      <c r="AA825" s="78"/>
      <c r="AB825" s="79">
        <f t="shared" si="419"/>
        <v>0</v>
      </c>
    </row>
    <row r="826" spans="1:28" ht="22.5" x14ac:dyDescent="0.25">
      <c r="A826" s="71" t="s">
        <v>9594</v>
      </c>
      <c r="B826" s="72" t="s">
        <v>14549</v>
      </c>
      <c r="C826" s="73" t="s">
        <v>8753</v>
      </c>
      <c r="D826" s="74">
        <v>0</v>
      </c>
      <c r="E826" s="69">
        <v>5.9</v>
      </c>
      <c r="F826" s="75">
        <f t="shared" si="433"/>
        <v>0</v>
      </c>
      <c r="G826" s="28"/>
      <c r="H826" s="69">
        <f t="shared" si="434"/>
        <v>1.75</v>
      </c>
      <c r="I826" s="69">
        <f t="shared" si="434"/>
        <v>4.1500000000000004</v>
      </c>
      <c r="J826" s="69">
        <f t="shared" si="435"/>
        <v>5.9</v>
      </c>
      <c r="K826" s="69">
        <v>0</v>
      </c>
      <c r="L826" s="75">
        <f t="shared" si="436"/>
        <v>5.9</v>
      </c>
      <c r="N826" s="69">
        <v>1.75</v>
      </c>
      <c r="O826" s="69">
        <v>4.1500000000000004</v>
      </c>
      <c r="P826" s="69">
        <f t="shared" si="437"/>
        <v>5.9</v>
      </c>
      <c r="Q826" s="63"/>
      <c r="R826" s="69">
        <f t="shared" si="438"/>
        <v>1.75</v>
      </c>
      <c r="S826" s="69">
        <f t="shared" si="438"/>
        <v>4.1500000000000004</v>
      </c>
      <c r="T826" s="69">
        <f t="shared" si="439"/>
        <v>5.9</v>
      </c>
      <c r="U826" s="69">
        <f t="shared" si="440"/>
        <v>0</v>
      </c>
      <c r="V826" s="77">
        <f t="shared" si="441"/>
        <v>5.9</v>
      </c>
      <c r="X826" s="69">
        <v>1.75</v>
      </c>
      <c r="Y826" s="69">
        <v>4.1500000000000004</v>
      </c>
      <c r="Z826" s="69">
        <v>5.9</v>
      </c>
      <c r="AA826" s="78"/>
      <c r="AB826" s="79">
        <f t="shared" si="419"/>
        <v>0</v>
      </c>
    </row>
    <row r="827" spans="1:28" ht="22.5" x14ac:dyDescent="0.25">
      <c r="A827" s="71" t="s">
        <v>9595</v>
      </c>
      <c r="B827" s="72" t="s">
        <v>14550</v>
      </c>
      <c r="C827" s="73" t="s">
        <v>8753</v>
      </c>
      <c r="D827" s="74">
        <v>0</v>
      </c>
      <c r="E827" s="69">
        <v>6.0200000000000005</v>
      </c>
      <c r="F827" s="75">
        <f t="shared" si="433"/>
        <v>0</v>
      </c>
      <c r="G827" s="28"/>
      <c r="H827" s="69">
        <f t="shared" si="434"/>
        <v>1.87</v>
      </c>
      <c r="I827" s="69">
        <f t="shared" si="434"/>
        <v>4.1500000000000004</v>
      </c>
      <c r="J827" s="69">
        <f t="shared" si="435"/>
        <v>6.0200000000000005</v>
      </c>
      <c r="K827" s="69">
        <v>0</v>
      </c>
      <c r="L827" s="75">
        <f t="shared" si="436"/>
        <v>6.0200000000000005</v>
      </c>
      <c r="N827" s="69">
        <v>1.87</v>
      </c>
      <c r="O827" s="69">
        <v>4.1500000000000004</v>
      </c>
      <c r="P827" s="69">
        <f t="shared" si="437"/>
        <v>6.0200000000000005</v>
      </c>
      <c r="Q827" s="63"/>
      <c r="R827" s="69">
        <f t="shared" si="438"/>
        <v>1.87</v>
      </c>
      <c r="S827" s="69">
        <f t="shared" si="438"/>
        <v>4.1500000000000004</v>
      </c>
      <c r="T827" s="69">
        <f t="shared" si="439"/>
        <v>6.0200000000000005</v>
      </c>
      <c r="U827" s="69">
        <f t="shared" si="440"/>
        <v>0</v>
      </c>
      <c r="V827" s="77">
        <f t="shared" si="441"/>
        <v>6.0200000000000005</v>
      </c>
      <c r="X827" s="69">
        <v>1.87</v>
      </c>
      <c r="Y827" s="69">
        <v>4.1500000000000004</v>
      </c>
      <c r="Z827" s="69">
        <v>6.02</v>
      </c>
      <c r="AA827" s="78"/>
      <c r="AB827" s="79">
        <f t="shared" si="419"/>
        <v>0</v>
      </c>
    </row>
    <row r="828" spans="1:28" x14ac:dyDescent="0.25">
      <c r="A828" s="71" t="s">
        <v>9596</v>
      </c>
      <c r="B828" s="72" t="s">
        <v>9598</v>
      </c>
      <c r="C828" s="73" t="s">
        <v>8753</v>
      </c>
      <c r="D828" s="74">
        <v>0</v>
      </c>
      <c r="E828" s="69">
        <v>6.73</v>
      </c>
      <c r="F828" s="75">
        <f t="shared" si="433"/>
        <v>0</v>
      </c>
      <c r="G828" s="28"/>
      <c r="H828" s="69">
        <f t="shared" si="434"/>
        <v>2.58</v>
      </c>
      <c r="I828" s="69">
        <f t="shared" si="434"/>
        <v>4.1500000000000004</v>
      </c>
      <c r="J828" s="69">
        <f t="shared" si="435"/>
        <v>6.73</v>
      </c>
      <c r="K828" s="69">
        <v>0</v>
      </c>
      <c r="L828" s="75">
        <f t="shared" si="436"/>
        <v>6.73</v>
      </c>
      <c r="N828" s="69">
        <v>2.58</v>
      </c>
      <c r="O828" s="69">
        <v>4.1500000000000004</v>
      </c>
      <c r="P828" s="69">
        <f t="shared" si="437"/>
        <v>6.73</v>
      </c>
      <c r="Q828" s="63"/>
      <c r="R828" s="69">
        <f t="shared" si="438"/>
        <v>2.58</v>
      </c>
      <c r="S828" s="69">
        <f t="shared" si="438"/>
        <v>4.1500000000000004</v>
      </c>
      <c r="T828" s="69">
        <f t="shared" si="439"/>
        <v>6.73</v>
      </c>
      <c r="U828" s="69">
        <f t="shared" si="440"/>
        <v>0</v>
      </c>
      <c r="V828" s="77">
        <f t="shared" si="441"/>
        <v>6.73</v>
      </c>
      <c r="X828" s="69">
        <v>2.58</v>
      </c>
      <c r="Y828" s="69">
        <v>4.1500000000000004</v>
      </c>
      <c r="Z828" s="69">
        <v>6.73</v>
      </c>
      <c r="AA828" s="78"/>
      <c r="AB828" s="79">
        <f t="shared" si="419"/>
        <v>0</v>
      </c>
    </row>
    <row r="829" spans="1:28" x14ac:dyDescent="0.25">
      <c r="A829" s="65" t="s">
        <v>9597</v>
      </c>
      <c r="B829" s="66" t="s">
        <v>14551</v>
      </c>
      <c r="C829" s="67"/>
      <c r="D829" s="68"/>
      <c r="E829" s="69"/>
      <c r="F829" s="70"/>
      <c r="H829" s="69"/>
      <c r="I829" s="69"/>
      <c r="J829" s="69"/>
      <c r="K829" s="69"/>
      <c r="L829" s="75"/>
      <c r="N829" s="69"/>
      <c r="O829" s="69"/>
      <c r="P829" s="69"/>
      <c r="Q829" s="63"/>
      <c r="R829" s="69"/>
      <c r="S829" s="69"/>
      <c r="T829" s="69"/>
      <c r="U829" s="69"/>
      <c r="V829" s="77"/>
      <c r="X829" s="69"/>
      <c r="Y829" s="69"/>
      <c r="Z829" s="69"/>
      <c r="AA829" s="78"/>
      <c r="AB829" s="79">
        <f t="shared" si="419"/>
        <v>0</v>
      </c>
    </row>
    <row r="830" spans="1:28" ht="22.5" x14ac:dyDescent="0.25">
      <c r="A830" s="65" t="s">
        <v>9599</v>
      </c>
      <c r="B830" s="66" t="s">
        <v>14552</v>
      </c>
      <c r="C830" s="67"/>
      <c r="D830" s="68"/>
      <c r="E830" s="69"/>
      <c r="F830" s="70"/>
      <c r="H830" s="69"/>
      <c r="I830" s="69"/>
      <c r="J830" s="69"/>
      <c r="K830" s="69"/>
      <c r="L830" s="75"/>
      <c r="N830" s="69"/>
      <c r="O830" s="69"/>
      <c r="P830" s="69"/>
      <c r="Q830" s="63"/>
      <c r="R830" s="69"/>
      <c r="S830" s="69"/>
      <c r="T830" s="69"/>
      <c r="U830" s="69"/>
      <c r="V830" s="77"/>
      <c r="X830" s="69"/>
      <c r="Y830" s="69"/>
      <c r="Z830" s="69"/>
      <c r="AA830" s="78"/>
      <c r="AB830" s="79">
        <f t="shared" si="419"/>
        <v>0</v>
      </c>
    </row>
    <row r="831" spans="1:28" ht="22.5" x14ac:dyDescent="0.25">
      <c r="A831" s="71" t="s">
        <v>9600</v>
      </c>
      <c r="B831" s="72" t="s">
        <v>14553</v>
      </c>
      <c r="C831" s="73" t="s">
        <v>8780</v>
      </c>
      <c r="D831" s="74">
        <v>0</v>
      </c>
      <c r="E831" s="69">
        <v>95.530000000000015</v>
      </c>
      <c r="F831" s="75">
        <f t="shared" ref="F831:F843" si="442">ROUND(D831*E831,2)</f>
        <v>0</v>
      </c>
      <c r="G831" s="76"/>
      <c r="H831" s="69">
        <f t="shared" ref="H831:I843" si="443">ROUND(N831+(N831*$H$2/100),2)</f>
        <v>57.72</v>
      </c>
      <c r="I831" s="69">
        <f t="shared" si="443"/>
        <v>37.81</v>
      </c>
      <c r="J831" s="69">
        <f t="shared" ref="J831:J843" si="444">H831+I831</f>
        <v>95.53</v>
      </c>
      <c r="K831" s="69">
        <v>0</v>
      </c>
      <c r="L831" s="75">
        <f t="shared" ref="L831:L843" si="445">SUM(J831:K831)</f>
        <v>95.53</v>
      </c>
      <c r="N831" s="69">
        <v>57.72</v>
      </c>
      <c r="O831" s="69">
        <v>37.81</v>
      </c>
      <c r="P831" s="69">
        <f t="shared" ref="P831:P843" si="446">SUM(N831:O831)</f>
        <v>95.53</v>
      </c>
      <c r="Q831" s="63"/>
      <c r="R831" s="69">
        <f t="shared" ref="R831:S843" si="447">X831</f>
        <v>57.72</v>
      </c>
      <c r="S831" s="69">
        <f t="shared" si="447"/>
        <v>37.81</v>
      </c>
      <c r="T831" s="69">
        <f t="shared" ref="T831:T843" si="448">R831+S831</f>
        <v>95.53</v>
      </c>
      <c r="U831" s="69">
        <f t="shared" ref="U831:U843" si="449">ROUND(Z831*$H$2,2)/100</f>
        <v>0</v>
      </c>
      <c r="V831" s="77">
        <f t="shared" ref="V831:V843" si="450">SUM(T831:U831)</f>
        <v>95.53</v>
      </c>
      <c r="X831" s="69">
        <v>57.72</v>
      </c>
      <c r="Y831" s="69">
        <v>37.81</v>
      </c>
      <c r="Z831" s="69">
        <v>95.53</v>
      </c>
      <c r="AA831" s="78"/>
      <c r="AB831" s="79">
        <f t="shared" si="419"/>
        <v>0</v>
      </c>
    </row>
    <row r="832" spans="1:28" ht="22.5" x14ac:dyDescent="0.25">
      <c r="A832" s="71" t="s">
        <v>9601</v>
      </c>
      <c r="B832" s="72" t="s">
        <v>14554</v>
      </c>
      <c r="C832" s="73" t="s">
        <v>8780</v>
      </c>
      <c r="D832" s="74">
        <v>0</v>
      </c>
      <c r="E832" s="69">
        <v>101.22999999999999</v>
      </c>
      <c r="F832" s="75">
        <f t="shared" si="442"/>
        <v>0</v>
      </c>
      <c r="G832" s="76"/>
      <c r="H832" s="69">
        <f t="shared" si="443"/>
        <v>61.91</v>
      </c>
      <c r="I832" s="69">
        <f t="shared" si="443"/>
        <v>39.32</v>
      </c>
      <c r="J832" s="69">
        <f t="shared" si="444"/>
        <v>101.22999999999999</v>
      </c>
      <c r="K832" s="69">
        <v>0</v>
      </c>
      <c r="L832" s="75">
        <f t="shared" si="445"/>
        <v>101.22999999999999</v>
      </c>
      <c r="N832" s="69">
        <v>61.91</v>
      </c>
      <c r="O832" s="69">
        <v>39.32</v>
      </c>
      <c r="P832" s="69">
        <f t="shared" si="446"/>
        <v>101.22999999999999</v>
      </c>
      <c r="Q832" s="63"/>
      <c r="R832" s="69">
        <f t="shared" si="447"/>
        <v>61.91</v>
      </c>
      <c r="S832" s="69">
        <f t="shared" si="447"/>
        <v>39.32</v>
      </c>
      <c r="T832" s="69">
        <f t="shared" si="448"/>
        <v>101.22999999999999</v>
      </c>
      <c r="U832" s="69">
        <f t="shared" si="449"/>
        <v>0</v>
      </c>
      <c r="V832" s="77">
        <f t="shared" si="450"/>
        <v>101.22999999999999</v>
      </c>
      <c r="X832" s="69">
        <v>61.91</v>
      </c>
      <c r="Y832" s="69">
        <v>39.32</v>
      </c>
      <c r="Z832" s="69">
        <v>101.23</v>
      </c>
      <c r="AA832" s="78"/>
      <c r="AB832" s="79">
        <f t="shared" si="419"/>
        <v>0</v>
      </c>
    </row>
    <row r="833" spans="1:28" ht="22.5" x14ac:dyDescent="0.25">
      <c r="A833" s="71" t="s">
        <v>9602</v>
      </c>
      <c r="B833" s="72" t="s">
        <v>14555</v>
      </c>
      <c r="C833" s="73" t="s">
        <v>8780</v>
      </c>
      <c r="D833" s="74">
        <v>0</v>
      </c>
      <c r="E833" s="69">
        <v>106.97</v>
      </c>
      <c r="F833" s="75">
        <f t="shared" si="442"/>
        <v>0</v>
      </c>
      <c r="G833" s="76"/>
      <c r="H833" s="69">
        <f t="shared" si="443"/>
        <v>66.12</v>
      </c>
      <c r="I833" s="69">
        <f t="shared" si="443"/>
        <v>40.85</v>
      </c>
      <c r="J833" s="69">
        <f t="shared" si="444"/>
        <v>106.97</v>
      </c>
      <c r="K833" s="69">
        <v>0</v>
      </c>
      <c r="L833" s="75">
        <f t="shared" si="445"/>
        <v>106.97</v>
      </c>
      <c r="N833" s="69">
        <v>66.12</v>
      </c>
      <c r="O833" s="69">
        <v>40.85</v>
      </c>
      <c r="P833" s="69">
        <f t="shared" si="446"/>
        <v>106.97</v>
      </c>
      <c r="Q833" s="63"/>
      <c r="R833" s="69">
        <f t="shared" si="447"/>
        <v>66.12</v>
      </c>
      <c r="S833" s="69">
        <f t="shared" si="447"/>
        <v>40.840000000000003</v>
      </c>
      <c r="T833" s="69">
        <f t="shared" si="448"/>
        <v>106.96000000000001</v>
      </c>
      <c r="U833" s="69">
        <f t="shared" si="449"/>
        <v>0</v>
      </c>
      <c r="V833" s="77">
        <f t="shared" si="450"/>
        <v>106.96000000000001</v>
      </c>
      <c r="X833" s="69">
        <v>66.12</v>
      </c>
      <c r="Y833" s="69">
        <v>40.840000000000003</v>
      </c>
      <c r="Z833" s="69">
        <v>106.96</v>
      </c>
      <c r="AA833" s="78"/>
      <c r="AB833" s="79">
        <f t="shared" si="419"/>
        <v>1.0000000000005116E-2</v>
      </c>
    </row>
    <row r="834" spans="1:28" ht="22.5" x14ac:dyDescent="0.25">
      <c r="A834" s="71" t="s">
        <v>9603</v>
      </c>
      <c r="B834" s="72" t="s">
        <v>14556</v>
      </c>
      <c r="C834" s="73" t="s">
        <v>8780</v>
      </c>
      <c r="D834" s="74">
        <v>0</v>
      </c>
      <c r="E834" s="69">
        <v>116.41</v>
      </c>
      <c r="F834" s="75">
        <f t="shared" si="442"/>
        <v>0</v>
      </c>
      <c r="G834" s="76"/>
      <c r="H834" s="69">
        <f t="shared" si="443"/>
        <v>72.53</v>
      </c>
      <c r="I834" s="69">
        <f t="shared" si="443"/>
        <v>43.88</v>
      </c>
      <c r="J834" s="69">
        <f t="shared" si="444"/>
        <v>116.41</v>
      </c>
      <c r="K834" s="69">
        <v>0</v>
      </c>
      <c r="L834" s="75">
        <f t="shared" si="445"/>
        <v>116.41</v>
      </c>
      <c r="N834" s="69">
        <v>72.53</v>
      </c>
      <c r="O834" s="69">
        <v>43.88</v>
      </c>
      <c r="P834" s="69">
        <f t="shared" si="446"/>
        <v>116.41</v>
      </c>
      <c r="Q834" s="63"/>
      <c r="R834" s="69">
        <f t="shared" si="447"/>
        <v>72.53</v>
      </c>
      <c r="S834" s="69">
        <f t="shared" si="447"/>
        <v>43.87</v>
      </c>
      <c r="T834" s="69">
        <f t="shared" si="448"/>
        <v>116.4</v>
      </c>
      <c r="U834" s="69">
        <f t="shared" si="449"/>
        <v>0</v>
      </c>
      <c r="V834" s="77">
        <f t="shared" si="450"/>
        <v>116.4</v>
      </c>
      <c r="X834" s="69">
        <v>72.53</v>
      </c>
      <c r="Y834" s="69">
        <v>43.87</v>
      </c>
      <c r="Z834" s="69">
        <v>116.4</v>
      </c>
      <c r="AA834" s="78"/>
      <c r="AB834" s="79">
        <f t="shared" si="419"/>
        <v>9.9999999999909051E-3</v>
      </c>
    </row>
    <row r="835" spans="1:28" ht="22.5" x14ac:dyDescent="0.25">
      <c r="A835" s="71" t="s">
        <v>9604</v>
      </c>
      <c r="B835" s="72" t="s">
        <v>14557</v>
      </c>
      <c r="C835" s="73" t="s">
        <v>8780</v>
      </c>
      <c r="D835" s="74">
        <v>0</v>
      </c>
      <c r="E835" s="69">
        <v>68.430000000000021</v>
      </c>
      <c r="F835" s="75">
        <f t="shared" si="442"/>
        <v>0</v>
      </c>
      <c r="G835" s="76"/>
      <c r="H835" s="69">
        <f t="shared" si="443"/>
        <v>39.68</v>
      </c>
      <c r="I835" s="69">
        <f t="shared" si="443"/>
        <v>28.75</v>
      </c>
      <c r="J835" s="69">
        <f t="shared" si="444"/>
        <v>68.430000000000007</v>
      </c>
      <c r="K835" s="69">
        <v>0</v>
      </c>
      <c r="L835" s="75">
        <f t="shared" si="445"/>
        <v>68.430000000000007</v>
      </c>
      <c r="N835" s="69">
        <v>39.68</v>
      </c>
      <c r="O835" s="69">
        <v>28.75</v>
      </c>
      <c r="P835" s="69">
        <f t="shared" si="446"/>
        <v>68.430000000000007</v>
      </c>
      <c r="Q835" s="63"/>
      <c r="R835" s="69">
        <f t="shared" si="447"/>
        <v>39.68</v>
      </c>
      <c r="S835" s="69">
        <f t="shared" si="447"/>
        <v>28.74</v>
      </c>
      <c r="T835" s="69">
        <f t="shared" si="448"/>
        <v>68.42</v>
      </c>
      <c r="U835" s="69">
        <f t="shared" si="449"/>
        <v>0</v>
      </c>
      <c r="V835" s="77">
        <f t="shared" si="450"/>
        <v>68.42</v>
      </c>
      <c r="X835" s="69">
        <v>39.68</v>
      </c>
      <c r="Y835" s="69">
        <v>28.74</v>
      </c>
      <c r="Z835" s="69">
        <v>68.42</v>
      </c>
      <c r="AA835" s="78"/>
      <c r="AB835" s="79">
        <f t="shared" si="419"/>
        <v>1.0000000000005116E-2</v>
      </c>
    </row>
    <row r="836" spans="1:28" ht="22.5" x14ac:dyDescent="0.25">
      <c r="A836" s="71" t="s">
        <v>9605</v>
      </c>
      <c r="B836" s="72" t="s">
        <v>14558</v>
      </c>
      <c r="C836" s="73" t="s">
        <v>8780</v>
      </c>
      <c r="D836" s="74">
        <v>0</v>
      </c>
      <c r="E836" s="69">
        <v>74.12</v>
      </c>
      <c r="F836" s="75">
        <f t="shared" si="442"/>
        <v>0</v>
      </c>
      <c r="G836" s="76"/>
      <c r="H836" s="69">
        <f t="shared" si="443"/>
        <v>43.87</v>
      </c>
      <c r="I836" s="69">
        <f t="shared" si="443"/>
        <v>30.25</v>
      </c>
      <c r="J836" s="69">
        <f t="shared" si="444"/>
        <v>74.12</v>
      </c>
      <c r="K836" s="69">
        <v>0</v>
      </c>
      <c r="L836" s="75">
        <f t="shared" si="445"/>
        <v>74.12</v>
      </c>
      <c r="N836" s="69">
        <v>43.870000000000005</v>
      </c>
      <c r="O836" s="69">
        <v>30.25</v>
      </c>
      <c r="P836" s="69">
        <f t="shared" si="446"/>
        <v>74.12</v>
      </c>
      <c r="Q836" s="63"/>
      <c r="R836" s="69">
        <f t="shared" si="447"/>
        <v>43.87</v>
      </c>
      <c r="S836" s="69">
        <f t="shared" si="447"/>
        <v>30.25</v>
      </c>
      <c r="T836" s="69">
        <f t="shared" si="448"/>
        <v>74.12</v>
      </c>
      <c r="U836" s="69">
        <f t="shared" si="449"/>
        <v>0</v>
      </c>
      <c r="V836" s="77">
        <f t="shared" si="450"/>
        <v>74.12</v>
      </c>
      <c r="X836" s="69">
        <v>43.87</v>
      </c>
      <c r="Y836" s="69">
        <v>30.25</v>
      </c>
      <c r="Z836" s="69">
        <v>74.12</v>
      </c>
      <c r="AA836" s="78"/>
      <c r="AB836" s="79">
        <f t="shared" si="419"/>
        <v>0</v>
      </c>
    </row>
    <row r="837" spans="1:28" ht="22.5" x14ac:dyDescent="0.25">
      <c r="A837" s="71" t="s">
        <v>9606</v>
      </c>
      <c r="B837" s="72" t="s">
        <v>14559</v>
      </c>
      <c r="C837" s="73" t="s">
        <v>8780</v>
      </c>
      <c r="D837" s="74">
        <v>0</v>
      </c>
      <c r="E837" s="69">
        <v>79.83</v>
      </c>
      <c r="F837" s="75">
        <f t="shared" si="442"/>
        <v>0</v>
      </c>
      <c r="G837" s="76"/>
      <c r="H837" s="69">
        <f t="shared" si="443"/>
        <v>48.07</v>
      </c>
      <c r="I837" s="69">
        <f t="shared" si="443"/>
        <v>31.76</v>
      </c>
      <c r="J837" s="69">
        <f t="shared" si="444"/>
        <v>79.83</v>
      </c>
      <c r="K837" s="69">
        <v>0</v>
      </c>
      <c r="L837" s="75">
        <f t="shared" si="445"/>
        <v>79.83</v>
      </c>
      <c r="N837" s="69">
        <v>48.07</v>
      </c>
      <c r="O837" s="69">
        <v>31.759999999999998</v>
      </c>
      <c r="P837" s="69">
        <f t="shared" si="446"/>
        <v>79.83</v>
      </c>
      <c r="Q837" s="63"/>
      <c r="R837" s="69">
        <f t="shared" si="447"/>
        <v>48.07</v>
      </c>
      <c r="S837" s="69">
        <f t="shared" si="447"/>
        <v>31.76</v>
      </c>
      <c r="T837" s="69">
        <f t="shared" si="448"/>
        <v>79.83</v>
      </c>
      <c r="U837" s="69">
        <f t="shared" si="449"/>
        <v>0</v>
      </c>
      <c r="V837" s="77">
        <f t="shared" si="450"/>
        <v>79.83</v>
      </c>
      <c r="X837" s="69">
        <v>48.07</v>
      </c>
      <c r="Y837" s="69">
        <v>31.76</v>
      </c>
      <c r="Z837" s="69">
        <v>79.83</v>
      </c>
      <c r="AA837" s="78"/>
      <c r="AB837" s="79">
        <f t="shared" si="419"/>
        <v>0</v>
      </c>
    </row>
    <row r="838" spans="1:28" x14ac:dyDescent="0.25">
      <c r="A838" s="71" t="s">
        <v>9607</v>
      </c>
      <c r="B838" s="72" t="s">
        <v>14560</v>
      </c>
      <c r="C838" s="73" t="s">
        <v>8780</v>
      </c>
      <c r="D838" s="74">
        <v>0</v>
      </c>
      <c r="E838" s="69">
        <v>87.289999999999992</v>
      </c>
      <c r="F838" s="75">
        <f t="shared" si="442"/>
        <v>0</v>
      </c>
      <c r="G838" s="76"/>
      <c r="H838" s="69">
        <f t="shared" si="443"/>
        <v>52.49</v>
      </c>
      <c r="I838" s="69">
        <f t="shared" si="443"/>
        <v>34.799999999999997</v>
      </c>
      <c r="J838" s="69">
        <f t="shared" si="444"/>
        <v>87.289999999999992</v>
      </c>
      <c r="K838" s="69">
        <v>0</v>
      </c>
      <c r="L838" s="75">
        <f t="shared" si="445"/>
        <v>87.289999999999992</v>
      </c>
      <c r="N838" s="69">
        <v>52.489999999999995</v>
      </c>
      <c r="O838" s="69">
        <v>34.799999999999997</v>
      </c>
      <c r="P838" s="69">
        <f t="shared" si="446"/>
        <v>87.289999999999992</v>
      </c>
      <c r="Q838" s="63"/>
      <c r="R838" s="69">
        <f t="shared" si="447"/>
        <v>52.49</v>
      </c>
      <c r="S838" s="69">
        <f t="shared" si="447"/>
        <v>34.79</v>
      </c>
      <c r="T838" s="69">
        <f t="shared" si="448"/>
        <v>87.28</v>
      </c>
      <c r="U838" s="69">
        <f t="shared" si="449"/>
        <v>0</v>
      </c>
      <c r="V838" s="77">
        <f t="shared" si="450"/>
        <v>87.28</v>
      </c>
      <c r="X838" s="69">
        <v>52.49</v>
      </c>
      <c r="Y838" s="69">
        <v>34.79</v>
      </c>
      <c r="Z838" s="69">
        <v>87.28</v>
      </c>
      <c r="AA838" s="78"/>
      <c r="AB838" s="79">
        <f t="shared" si="419"/>
        <v>9.9999999999909051E-3</v>
      </c>
    </row>
    <row r="839" spans="1:28" x14ac:dyDescent="0.25">
      <c r="A839" s="71" t="s">
        <v>9608</v>
      </c>
      <c r="B839" s="72" t="s">
        <v>14561</v>
      </c>
      <c r="C839" s="73" t="s">
        <v>8780</v>
      </c>
      <c r="D839" s="74">
        <v>0</v>
      </c>
      <c r="E839" s="69">
        <v>79.98</v>
      </c>
      <c r="F839" s="75">
        <f t="shared" si="442"/>
        <v>0</v>
      </c>
      <c r="G839" s="76"/>
      <c r="H839" s="69">
        <f t="shared" si="443"/>
        <v>43.68</v>
      </c>
      <c r="I839" s="69">
        <f t="shared" si="443"/>
        <v>36.299999999999997</v>
      </c>
      <c r="J839" s="69">
        <f t="shared" si="444"/>
        <v>79.97999999999999</v>
      </c>
      <c r="K839" s="69">
        <v>0</v>
      </c>
      <c r="L839" s="75">
        <f t="shared" si="445"/>
        <v>79.97999999999999</v>
      </c>
      <c r="N839" s="69">
        <v>43.68</v>
      </c>
      <c r="O839" s="69">
        <v>36.299999999999997</v>
      </c>
      <c r="P839" s="69">
        <f t="shared" si="446"/>
        <v>79.97999999999999</v>
      </c>
      <c r="Q839" s="63"/>
      <c r="R839" s="69">
        <f t="shared" si="447"/>
        <v>43.68</v>
      </c>
      <c r="S839" s="69">
        <f t="shared" si="447"/>
        <v>36.299999999999997</v>
      </c>
      <c r="T839" s="69">
        <f t="shared" si="448"/>
        <v>79.97999999999999</v>
      </c>
      <c r="U839" s="69">
        <f t="shared" si="449"/>
        <v>0</v>
      </c>
      <c r="V839" s="77">
        <f t="shared" si="450"/>
        <v>79.97999999999999</v>
      </c>
      <c r="X839" s="69">
        <v>43.68</v>
      </c>
      <c r="Y839" s="69">
        <v>36.299999999999997</v>
      </c>
      <c r="Z839" s="69">
        <v>79.98</v>
      </c>
      <c r="AA839" s="78"/>
      <c r="AB839" s="79">
        <f t="shared" si="419"/>
        <v>0</v>
      </c>
    </row>
    <row r="840" spans="1:28" x14ac:dyDescent="0.25">
      <c r="A840" s="71" t="s">
        <v>9609</v>
      </c>
      <c r="B840" s="72" t="s">
        <v>14562</v>
      </c>
      <c r="C840" s="73" t="s">
        <v>8780</v>
      </c>
      <c r="D840" s="74">
        <v>0</v>
      </c>
      <c r="E840" s="69">
        <v>59.98</v>
      </c>
      <c r="F840" s="75">
        <f t="shared" si="442"/>
        <v>0</v>
      </c>
      <c r="G840" s="76"/>
      <c r="H840" s="69">
        <f t="shared" si="443"/>
        <v>32.76</v>
      </c>
      <c r="I840" s="69">
        <f t="shared" si="443"/>
        <v>27.22</v>
      </c>
      <c r="J840" s="69">
        <f t="shared" si="444"/>
        <v>59.98</v>
      </c>
      <c r="K840" s="69">
        <v>0</v>
      </c>
      <c r="L840" s="75">
        <f t="shared" si="445"/>
        <v>59.98</v>
      </c>
      <c r="N840" s="69">
        <v>32.76</v>
      </c>
      <c r="O840" s="69">
        <v>27.22</v>
      </c>
      <c r="P840" s="69">
        <f t="shared" si="446"/>
        <v>59.98</v>
      </c>
      <c r="Q840" s="63"/>
      <c r="R840" s="69">
        <f t="shared" si="447"/>
        <v>32.76</v>
      </c>
      <c r="S840" s="69">
        <f t="shared" si="447"/>
        <v>27.22</v>
      </c>
      <c r="T840" s="69">
        <f t="shared" si="448"/>
        <v>59.98</v>
      </c>
      <c r="U840" s="69">
        <f t="shared" si="449"/>
        <v>0</v>
      </c>
      <c r="V840" s="77">
        <f t="shared" si="450"/>
        <v>59.98</v>
      </c>
      <c r="X840" s="69">
        <v>32.76</v>
      </c>
      <c r="Y840" s="69">
        <v>27.22</v>
      </c>
      <c r="Z840" s="69">
        <v>59.98</v>
      </c>
      <c r="AA840" s="78"/>
      <c r="AB840" s="79">
        <f t="shared" si="419"/>
        <v>0</v>
      </c>
    </row>
    <row r="841" spans="1:28" ht="22.5" x14ac:dyDescent="0.25">
      <c r="A841" s="71" t="s">
        <v>9610</v>
      </c>
      <c r="B841" s="72" t="s">
        <v>14563</v>
      </c>
      <c r="C841" s="73" t="s">
        <v>8780</v>
      </c>
      <c r="D841" s="74">
        <v>0</v>
      </c>
      <c r="E841" s="69">
        <v>59.890000000000008</v>
      </c>
      <c r="F841" s="75">
        <f t="shared" si="442"/>
        <v>0</v>
      </c>
      <c r="G841" s="76"/>
      <c r="H841" s="69">
        <f t="shared" si="443"/>
        <v>40.229999999999997</v>
      </c>
      <c r="I841" s="69">
        <f t="shared" si="443"/>
        <v>19.66</v>
      </c>
      <c r="J841" s="69">
        <f t="shared" si="444"/>
        <v>59.89</v>
      </c>
      <c r="K841" s="69">
        <v>0</v>
      </c>
      <c r="L841" s="75">
        <f t="shared" si="445"/>
        <v>59.89</v>
      </c>
      <c r="N841" s="69">
        <v>40.230000000000004</v>
      </c>
      <c r="O841" s="69">
        <v>19.66</v>
      </c>
      <c r="P841" s="69">
        <f t="shared" si="446"/>
        <v>59.89</v>
      </c>
      <c r="Q841" s="63"/>
      <c r="R841" s="69">
        <f t="shared" si="447"/>
        <v>40.229999999999997</v>
      </c>
      <c r="S841" s="69">
        <f t="shared" si="447"/>
        <v>19.66</v>
      </c>
      <c r="T841" s="69">
        <f t="shared" si="448"/>
        <v>59.89</v>
      </c>
      <c r="U841" s="69">
        <f t="shared" si="449"/>
        <v>0</v>
      </c>
      <c r="V841" s="77">
        <f t="shared" si="450"/>
        <v>59.89</v>
      </c>
      <c r="X841" s="69">
        <v>40.229999999999997</v>
      </c>
      <c r="Y841" s="69">
        <v>19.66</v>
      </c>
      <c r="Z841" s="69">
        <v>59.89</v>
      </c>
      <c r="AA841" s="78"/>
      <c r="AB841" s="79">
        <f t="shared" si="419"/>
        <v>0</v>
      </c>
    </row>
    <row r="842" spans="1:28" x14ac:dyDescent="0.25">
      <c r="A842" s="71" t="s">
        <v>9611</v>
      </c>
      <c r="B842" s="72" t="s">
        <v>14564</v>
      </c>
      <c r="C842" s="73" t="s">
        <v>8780</v>
      </c>
      <c r="D842" s="74">
        <v>0</v>
      </c>
      <c r="E842" s="69">
        <v>16.2</v>
      </c>
      <c r="F842" s="75">
        <f t="shared" si="442"/>
        <v>0</v>
      </c>
      <c r="G842" s="76"/>
      <c r="H842" s="69">
        <f t="shared" si="443"/>
        <v>12.33</v>
      </c>
      <c r="I842" s="69">
        <f t="shared" si="443"/>
        <v>3.87</v>
      </c>
      <c r="J842" s="69">
        <f t="shared" si="444"/>
        <v>16.2</v>
      </c>
      <c r="K842" s="69">
        <v>0</v>
      </c>
      <c r="L842" s="75">
        <f t="shared" si="445"/>
        <v>16.2</v>
      </c>
      <c r="N842" s="69">
        <v>12.33</v>
      </c>
      <c r="O842" s="69">
        <v>3.87</v>
      </c>
      <c r="P842" s="69">
        <f t="shared" si="446"/>
        <v>16.2</v>
      </c>
      <c r="Q842" s="63"/>
      <c r="R842" s="69">
        <f t="shared" si="447"/>
        <v>12.33</v>
      </c>
      <c r="S842" s="69">
        <f t="shared" si="447"/>
        <v>3.86</v>
      </c>
      <c r="T842" s="69">
        <f t="shared" si="448"/>
        <v>16.190000000000001</v>
      </c>
      <c r="U842" s="69">
        <f t="shared" si="449"/>
        <v>0</v>
      </c>
      <c r="V842" s="77">
        <f t="shared" si="450"/>
        <v>16.190000000000001</v>
      </c>
      <c r="X842" s="69">
        <v>12.33</v>
      </c>
      <c r="Y842" s="69">
        <v>3.86</v>
      </c>
      <c r="Z842" s="69">
        <v>16.190000000000001</v>
      </c>
      <c r="AA842" s="78"/>
      <c r="AB842" s="79">
        <f t="shared" ref="AB842:AB905" si="451">P842-Z842</f>
        <v>9.9999999999980105E-3</v>
      </c>
    </row>
    <row r="843" spans="1:28" x14ac:dyDescent="0.25">
      <c r="A843" s="71" t="s">
        <v>9612</v>
      </c>
      <c r="B843" s="72" t="s">
        <v>14565</v>
      </c>
      <c r="C843" s="73" t="s">
        <v>8780</v>
      </c>
      <c r="D843" s="74">
        <v>0</v>
      </c>
      <c r="E843" s="69">
        <v>11.629999999999999</v>
      </c>
      <c r="F843" s="75">
        <f t="shared" si="442"/>
        <v>0</v>
      </c>
      <c r="G843" s="76"/>
      <c r="H843" s="69">
        <f t="shared" si="443"/>
        <v>7.76</v>
      </c>
      <c r="I843" s="69">
        <f t="shared" si="443"/>
        <v>3.87</v>
      </c>
      <c r="J843" s="69">
        <f t="shared" si="444"/>
        <v>11.629999999999999</v>
      </c>
      <c r="K843" s="69">
        <v>0</v>
      </c>
      <c r="L843" s="75">
        <f t="shared" si="445"/>
        <v>11.629999999999999</v>
      </c>
      <c r="N843" s="69">
        <v>7.76</v>
      </c>
      <c r="O843" s="69">
        <v>3.87</v>
      </c>
      <c r="P843" s="69">
        <f t="shared" si="446"/>
        <v>11.629999999999999</v>
      </c>
      <c r="Q843" s="63"/>
      <c r="R843" s="69">
        <f t="shared" si="447"/>
        <v>7.76</v>
      </c>
      <c r="S843" s="69">
        <f t="shared" si="447"/>
        <v>3.86</v>
      </c>
      <c r="T843" s="69">
        <f t="shared" si="448"/>
        <v>11.62</v>
      </c>
      <c r="U843" s="69">
        <f t="shared" si="449"/>
        <v>0</v>
      </c>
      <c r="V843" s="77">
        <f t="shared" si="450"/>
        <v>11.62</v>
      </c>
      <c r="X843" s="69">
        <v>7.76</v>
      </c>
      <c r="Y843" s="69">
        <v>3.86</v>
      </c>
      <c r="Z843" s="69">
        <v>11.62</v>
      </c>
      <c r="AA843" s="78"/>
      <c r="AB843" s="79">
        <f t="shared" si="451"/>
        <v>9.9999999999997868E-3</v>
      </c>
    </row>
    <row r="844" spans="1:28" ht="22.5" x14ac:dyDescent="0.25">
      <c r="A844" s="65" t="s">
        <v>9613</v>
      </c>
      <c r="B844" s="66" t="s">
        <v>14566</v>
      </c>
      <c r="C844" s="67"/>
      <c r="D844" s="68"/>
      <c r="E844" s="69"/>
      <c r="F844" s="70"/>
      <c r="H844" s="69"/>
      <c r="I844" s="69"/>
      <c r="J844" s="69"/>
      <c r="K844" s="69"/>
      <c r="L844" s="75"/>
      <c r="N844" s="69"/>
      <c r="O844" s="69"/>
      <c r="P844" s="69"/>
      <c r="Q844" s="63"/>
      <c r="R844" s="69"/>
      <c r="S844" s="69"/>
      <c r="T844" s="69"/>
      <c r="U844" s="69"/>
      <c r="V844" s="77"/>
      <c r="X844" s="69"/>
      <c r="Y844" s="69"/>
      <c r="Z844" s="69"/>
      <c r="AA844" s="78"/>
      <c r="AB844" s="79">
        <f t="shared" si="451"/>
        <v>0</v>
      </c>
    </row>
    <row r="845" spans="1:28" x14ac:dyDescent="0.25">
      <c r="A845" s="71" t="s">
        <v>9614</v>
      </c>
      <c r="B845" s="72" t="s">
        <v>14567</v>
      </c>
      <c r="C845" s="73" t="s">
        <v>9041</v>
      </c>
      <c r="D845" s="74">
        <v>0</v>
      </c>
      <c r="E845" s="69">
        <v>14.44</v>
      </c>
      <c r="F845" s="75">
        <f t="shared" ref="F845:F850" si="452">ROUND(D845*E845,2)</f>
        <v>0</v>
      </c>
      <c r="G845" s="76"/>
      <c r="H845" s="69">
        <f t="shared" ref="H845:I850" si="453">ROUND(N845+(N845*$H$2/100),2)</f>
        <v>14.44</v>
      </c>
      <c r="I845" s="69">
        <f t="shared" si="453"/>
        <v>0</v>
      </c>
      <c r="J845" s="69">
        <f t="shared" ref="J845:J850" si="454">H845+I845</f>
        <v>14.44</v>
      </c>
      <c r="K845" s="69">
        <v>0</v>
      </c>
      <c r="L845" s="75">
        <f t="shared" ref="L845:L850" si="455">SUM(J845:K845)</f>
        <v>14.44</v>
      </c>
      <c r="N845" s="69">
        <v>14.44</v>
      </c>
      <c r="O845" s="69">
        <v>0</v>
      </c>
      <c r="P845" s="69">
        <f t="shared" ref="P845:P850" si="456">SUM(N845:O845)</f>
        <v>14.44</v>
      </c>
      <c r="Q845" s="63"/>
      <c r="R845" s="69">
        <f t="shared" ref="R845:S850" si="457">X845</f>
        <v>14.44</v>
      </c>
      <c r="S845" s="69">
        <f t="shared" si="457"/>
        <v>0</v>
      </c>
      <c r="T845" s="69">
        <f t="shared" ref="T845:T850" si="458">R845+S845</f>
        <v>14.44</v>
      </c>
      <c r="U845" s="69">
        <f t="shared" ref="U845:U850" si="459">ROUND(Z845*$H$2,2)/100</f>
        <v>0</v>
      </c>
      <c r="V845" s="77">
        <f t="shared" ref="V845:V850" si="460">SUM(T845:U845)</f>
        <v>14.44</v>
      </c>
      <c r="X845" s="69">
        <v>14.44</v>
      </c>
      <c r="Y845" s="69">
        <v>0</v>
      </c>
      <c r="Z845" s="69">
        <v>14.44</v>
      </c>
      <c r="AA845" s="78"/>
      <c r="AB845" s="79">
        <f t="shared" si="451"/>
        <v>0</v>
      </c>
    </row>
    <row r="846" spans="1:28" ht="22.5" x14ac:dyDescent="0.25">
      <c r="A846" s="71" t="s">
        <v>9615</v>
      </c>
      <c r="B846" s="72" t="s">
        <v>14568</v>
      </c>
      <c r="C846" s="73" t="s">
        <v>9041</v>
      </c>
      <c r="D846" s="74">
        <v>0</v>
      </c>
      <c r="E846" s="69">
        <v>3.91</v>
      </c>
      <c r="F846" s="75">
        <f t="shared" si="452"/>
        <v>0</v>
      </c>
      <c r="G846" s="28"/>
      <c r="H846" s="69">
        <f t="shared" si="453"/>
        <v>0</v>
      </c>
      <c r="I846" s="69">
        <f t="shared" si="453"/>
        <v>3.91</v>
      </c>
      <c r="J846" s="69">
        <f t="shared" si="454"/>
        <v>3.91</v>
      </c>
      <c r="K846" s="69">
        <v>0</v>
      </c>
      <c r="L846" s="75">
        <f t="shared" si="455"/>
        <v>3.91</v>
      </c>
      <c r="N846" s="69">
        <v>0</v>
      </c>
      <c r="O846" s="69">
        <v>3.91</v>
      </c>
      <c r="P846" s="69">
        <f t="shared" si="456"/>
        <v>3.91</v>
      </c>
      <c r="Q846" s="63"/>
      <c r="R846" s="69">
        <f t="shared" si="457"/>
        <v>0</v>
      </c>
      <c r="S846" s="69">
        <f t="shared" si="457"/>
        <v>3.9</v>
      </c>
      <c r="T846" s="69">
        <f t="shared" si="458"/>
        <v>3.9</v>
      </c>
      <c r="U846" s="69">
        <f t="shared" si="459"/>
        <v>0</v>
      </c>
      <c r="V846" s="77">
        <f t="shared" si="460"/>
        <v>3.9</v>
      </c>
      <c r="X846" s="69">
        <v>0</v>
      </c>
      <c r="Y846" s="69">
        <v>3.9</v>
      </c>
      <c r="Z846" s="69">
        <v>3.9</v>
      </c>
      <c r="AA846" s="78"/>
      <c r="AB846" s="79">
        <f t="shared" si="451"/>
        <v>1.0000000000000231E-2</v>
      </c>
    </row>
    <row r="847" spans="1:28" ht="22.5" x14ac:dyDescent="0.25">
      <c r="A847" s="71" t="s">
        <v>9616</v>
      </c>
      <c r="B847" s="72" t="s">
        <v>14569</v>
      </c>
      <c r="C847" s="73" t="s">
        <v>9041</v>
      </c>
      <c r="D847" s="74">
        <v>0</v>
      </c>
      <c r="E847" s="69">
        <v>16.260000000000002</v>
      </c>
      <c r="F847" s="75">
        <f t="shared" si="452"/>
        <v>0</v>
      </c>
      <c r="G847" s="76"/>
      <c r="H847" s="69">
        <f t="shared" si="453"/>
        <v>16.260000000000002</v>
      </c>
      <c r="I847" s="69">
        <f t="shared" si="453"/>
        <v>0</v>
      </c>
      <c r="J847" s="69">
        <f t="shared" si="454"/>
        <v>16.260000000000002</v>
      </c>
      <c r="K847" s="69">
        <v>0</v>
      </c>
      <c r="L847" s="75">
        <f t="shared" si="455"/>
        <v>16.260000000000002</v>
      </c>
      <c r="N847" s="69">
        <v>16.260000000000002</v>
      </c>
      <c r="O847" s="69">
        <v>0</v>
      </c>
      <c r="P847" s="69">
        <f t="shared" si="456"/>
        <v>16.260000000000002</v>
      </c>
      <c r="Q847" s="63"/>
      <c r="R847" s="69">
        <f t="shared" si="457"/>
        <v>16.260000000000002</v>
      </c>
      <c r="S847" s="69">
        <f t="shared" si="457"/>
        <v>0</v>
      </c>
      <c r="T847" s="69">
        <f t="shared" si="458"/>
        <v>16.260000000000002</v>
      </c>
      <c r="U847" s="69">
        <f t="shared" si="459"/>
        <v>0</v>
      </c>
      <c r="V847" s="77">
        <f t="shared" si="460"/>
        <v>16.260000000000002</v>
      </c>
      <c r="X847" s="69">
        <v>16.260000000000002</v>
      </c>
      <c r="Y847" s="69">
        <v>0</v>
      </c>
      <c r="Z847" s="69">
        <v>16.260000000000002</v>
      </c>
      <c r="AA847" s="78"/>
      <c r="AB847" s="79">
        <f t="shared" si="451"/>
        <v>0</v>
      </c>
    </row>
    <row r="848" spans="1:28" ht="22.5" x14ac:dyDescent="0.25">
      <c r="A848" s="71" t="s">
        <v>9617</v>
      </c>
      <c r="B848" s="72" t="s">
        <v>14570</v>
      </c>
      <c r="C848" s="73" t="s">
        <v>9041</v>
      </c>
      <c r="D848" s="74">
        <v>0</v>
      </c>
      <c r="E848" s="69">
        <v>21.69</v>
      </c>
      <c r="F848" s="75">
        <f t="shared" si="452"/>
        <v>0</v>
      </c>
      <c r="G848" s="28"/>
      <c r="H848" s="69">
        <f t="shared" si="453"/>
        <v>21.69</v>
      </c>
      <c r="I848" s="69">
        <f t="shared" si="453"/>
        <v>0</v>
      </c>
      <c r="J848" s="69">
        <f t="shared" si="454"/>
        <v>21.69</v>
      </c>
      <c r="K848" s="69">
        <v>0</v>
      </c>
      <c r="L848" s="75">
        <f t="shared" si="455"/>
        <v>21.69</v>
      </c>
      <c r="N848" s="69">
        <v>21.69</v>
      </c>
      <c r="O848" s="69">
        <v>0</v>
      </c>
      <c r="P848" s="69">
        <f t="shared" si="456"/>
        <v>21.69</v>
      </c>
      <c r="Q848" s="63"/>
      <c r="R848" s="69">
        <f t="shared" si="457"/>
        <v>21.69</v>
      </c>
      <c r="S848" s="69">
        <f t="shared" si="457"/>
        <v>0</v>
      </c>
      <c r="T848" s="69">
        <f t="shared" si="458"/>
        <v>21.69</v>
      </c>
      <c r="U848" s="69">
        <f t="shared" si="459"/>
        <v>0</v>
      </c>
      <c r="V848" s="77">
        <f t="shared" si="460"/>
        <v>21.69</v>
      </c>
      <c r="X848" s="69">
        <v>21.69</v>
      </c>
      <c r="Y848" s="69">
        <v>0</v>
      </c>
      <c r="Z848" s="69">
        <v>21.69</v>
      </c>
      <c r="AA848" s="78"/>
      <c r="AB848" s="79">
        <f t="shared" si="451"/>
        <v>0</v>
      </c>
    </row>
    <row r="849" spans="1:28" ht="22.5" x14ac:dyDescent="0.25">
      <c r="A849" s="71" t="s">
        <v>9618</v>
      </c>
      <c r="B849" s="72" t="s">
        <v>14571</v>
      </c>
      <c r="C849" s="73" t="s">
        <v>9041</v>
      </c>
      <c r="D849" s="74">
        <v>0</v>
      </c>
      <c r="E849" s="69">
        <v>21.24</v>
      </c>
      <c r="F849" s="75">
        <f t="shared" si="452"/>
        <v>0</v>
      </c>
      <c r="G849" s="28"/>
      <c r="H849" s="69">
        <f t="shared" si="453"/>
        <v>21.24</v>
      </c>
      <c r="I849" s="69">
        <f t="shared" si="453"/>
        <v>0</v>
      </c>
      <c r="J849" s="69">
        <f t="shared" si="454"/>
        <v>21.24</v>
      </c>
      <c r="K849" s="69">
        <v>0</v>
      </c>
      <c r="L849" s="75">
        <f t="shared" si="455"/>
        <v>21.24</v>
      </c>
      <c r="N849" s="69">
        <v>21.24</v>
      </c>
      <c r="O849" s="69">
        <v>0</v>
      </c>
      <c r="P849" s="69">
        <f t="shared" si="456"/>
        <v>21.24</v>
      </c>
      <c r="Q849" s="63"/>
      <c r="R849" s="69">
        <f t="shared" si="457"/>
        <v>21.24</v>
      </c>
      <c r="S849" s="69">
        <f t="shared" si="457"/>
        <v>0</v>
      </c>
      <c r="T849" s="69">
        <f t="shared" si="458"/>
        <v>21.24</v>
      </c>
      <c r="U849" s="69">
        <f t="shared" si="459"/>
        <v>0</v>
      </c>
      <c r="V849" s="77">
        <f t="shared" si="460"/>
        <v>21.24</v>
      </c>
      <c r="X849" s="69">
        <v>21.24</v>
      </c>
      <c r="Y849" s="69">
        <v>0</v>
      </c>
      <c r="Z849" s="69">
        <v>21.24</v>
      </c>
      <c r="AA849" s="78"/>
      <c r="AB849" s="79">
        <f t="shared" si="451"/>
        <v>0</v>
      </c>
    </row>
    <row r="850" spans="1:28" s="82" customFormat="1" x14ac:dyDescent="0.25">
      <c r="A850" s="71" t="s">
        <v>9619</v>
      </c>
      <c r="B850" s="72" t="s">
        <v>14572</v>
      </c>
      <c r="C850" s="73" t="s">
        <v>9041</v>
      </c>
      <c r="D850" s="74">
        <v>0</v>
      </c>
      <c r="E850" s="69">
        <v>10.59</v>
      </c>
      <c r="F850" s="75">
        <f t="shared" si="452"/>
        <v>0</v>
      </c>
      <c r="G850" s="28"/>
      <c r="H850" s="69">
        <f t="shared" si="453"/>
        <v>6.68</v>
      </c>
      <c r="I850" s="69">
        <f t="shared" si="453"/>
        <v>3.91</v>
      </c>
      <c r="J850" s="69">
        <f t="shared" si="454"/>
        <v>10.59</v>
      </c>
      <c r="K850" s="69">
        <v>0</v>
      </c>
      <c r="L850" s="75">
        <f t="shared" si="455"/>
        <v>10.59</v>
      </c>
      <c r="M850" s="33"/>
      <c r="N850" s="69">
        <v>6.68</v>
      </c>
      <c r="O850" s="69">
        <v>3.91</v>
      </c>
      <c r="P850" s="69">
        <f t="shared" si="456"/>
        <v>10.59</v>
      </c>
      <c r="Q850" s="63"/>
      <c r="R850" s="69">
        <f t="shared" si="457"/>
        <v>6.68</v>
      </c>
      <c r="S850" s="69">
        <f t="shared" si="457"/>
        <v>3.9</v>
      </c>
      <c r="T850" s="69">
        <f t="shared" si="458"/>
        <v>10.58</v>
      </c>
      <c r="U850" s="69">
        <f t="shared" si="459"/>
        <v>0</v>
      </c>
      <c r="V850" s="77">
        <f t="shared" si="460"/>
        <v>10.58</v>
      </c>
      <c r="W850" s="33"/>
      <c r="X850" s="69">
        <v>6.68</v>
      </c>
      <c r="Y850" s="69">
        <v>3.9</v>
      </c>
      <c r="Z850" s="69">
        <v>10.58</v>
      </c>
      <c r="AA850" s="78"/>
      <c r="AB850" s="79">
        <f t="shared" si="451"/>
        <v>9.9999999999997868E-3</v>
      </c>
    </row>
    <row r="851" spans="1:28" s="82" customFormat="1" ht="22.5" x14ac:dyDescent="0.25">
      <c r="A851" s="65" t="s">
        <v>9620</v>
      </c>
      <c r="B851" s="66" t="s">
        <v>14573</v>
      </c>
      <c r="C851" s="67"/>
      <c r="D851" s="68"/>
      <c r="E851" s="69"/>
      <c r="F851" s="70"/>
      <c r="G851" s="38"/>
      <c r="H851" s="69"/>
      <c r="I851" s="69"/>
      <c r="J851" s="69"/>
      <c r="K851" s="69"/>
      <c r="L851" s="75"/>
      <c r="M851" s="33"/>
      <c r="N851" s="69"/>
      <c r="O851" s="69"/>
      <c r="P851" s="69"/>
      <c r="Q851" s="63"/>
      <c r="R851" s="69"/>
      <c r="S851" s="69"/>
      <c r="T851" s="69"/>
      <c r="U851" s="69"/>
      <c r="V851" s="77"/>
      <c r="W851" s="33"/>
      <c r="X851" s="69"/>
      <c r="Y851" s="69"/>
      <c r="Z851" s="69"/>
      <c r="AA851" s="78"/>
      <c r="AB851" s="79">
        <f t="shared" si="451"/>
        <v>0</v>
      </c>
    </row>
    <row r="852" spans="1:28" x14ac:dyDescent="0.25">
      <c r="A852" s="71" t="s">
        <v>9621</v>
      </c>
      <c r="B852" s="72" t="s">
        <v>14574</v>
      </c>
      <c r="C852" s="73" t="s">
        <v>8740</v>
      </c>
      <c r="D852" s="74">
        <v>0</v>
      </c>
      <c r="E852" s="69">
        <v>2160.2700000000009</v>
      </c>
      <c r="F852" s="75">
        <f>ROUND(D852*E852,2)</f>
        <v>0</v>
      </c>
      <c r="G852" s="76"/>
      <c r="H852" s="69">
        <f t="shared" ref="H852:I856" si="461">ROUND(N852+(N852*$H$2/100),2)</f>
        <v>1576.36</v>
      </c>
      <c r="I852" s="69">
        <f t="shared" si="461"/>
        <v>583.91</v>
      </c>
      <c r="J852" s="69">
        <f>H852+I852</f>
        <v>2160.27</v>
      </c>
      <c r="K852" s="69">
        <v>0</v>
      </c>
      <c r="L852" s="75">
        <f>SUM(J852:K852)</f>
        <v>2160.27</v>
      </c>
      <c r="N852" s="69">
        <v>1576.3600000000001</v>
      </c>
      <c r="O852" s="69">
        <v>583.91000000000008</v>
      </c>
      <c r="P852" s="69">
        <f>SUM(N852:O852)</f>
        <v>2160.2700000000004</v>
      </c>
      <c r="Q852" s="63"/>
      <c r="R852" s="69">
        <f t="shared" ref="R852:S856" si="462">X852</f>
        <v>1576.36</v>
      </c>
      <c r="S852" s="69">
        <f t="shared" si="462"/>
        <v>583.86</v>
      </c>
      <c r="T852" s="69">
        <f>R852+S852</f>
        <v>2160.2199999999998</v>
      </c>
      <c r="U852" s="69">
        <f>ROUND(Z852*$H$2,2)/100</f>
        <v>0</v>
      </c>
      <c r="V852" s="77">
        <f>SUM(T852:U852)</f>
        <v>2160.2199999999998</v>
      </c>
      <c r="X852" s="69">
        <v>1576.36</v>
      </c>
      <c r="Y852" s="69">
        <v>583.86</v>
      </c>
      <c r="Z852" s="69">
        <v>2160.2199999999998</v>
      </c>
      <c r="AA852" s="78"/>
      <c r="AB852" s="79">
        <f t="shared" si="451"/>
        <v>5.0000000000636646E-2</v>
      </c>
    </row>
    <row r="853" spans="1:28" ht="22.5" x14ac:dyDescent="0.25">
      <c r="A853" s="71" t="s">
        <v>9622</v>
      </c>
      <c r="B853" s="72" t="s">
        <v>14575</v>
      </c>
      <c r="C853" s="73" t="s">
        <v>8740</v>
      </c>
      <c r="D853" s="74">
        <v>0</v>
      </c>
      <c r="E853" s="69">
        <v>2179.1499999999996</v>
      </c>
      <c r="F853" s="75">
        <f>ROUND(D853*E853,2)</f>
        <v>0</v>
      </c>
      <c r="G853" s="76"/>
      <c r="H853" s="69">
        <f t="shared" si="461"/>
        <v>1535.13</v>
      </c>
      <c r="I853" s="69">
        <f t="shared" si="461"/>
        <v>644.02</v>
      </c>
      <c r="J853" s="69">
        <f>H853+I853</f>
        <v>2179.15</v>
      </c>
      <c r="K853" s="69">
        <v>0</v>
      </c>
      <c r="L853" s="75">
        <f>SUM(J853:K853)</f>
        <v>2179.15</v>
      </c>
      <c r="N853" s="69">
        <v>1535.1299999999997</v>
      </c>
      <c r="O853" s="69">
        <v>644.02</v>
      </c>
      <c r="P853" s="69">
        <f>SUM(N853:O853)</f>
        <v>2179.1499999999996</v>
      </c>
      <c r="Q853" s="63"/>
      <c r="R853" s="69">
        <f t="shared" si="462"/>
        <v>1535.13</v>
      </c>
      <c r="S853" s="69">
        <f t="shared" si="462"/>
        <v>643.97</v>
      </c>
      <c r="T853" s="69">
        <f>R853+S853</f>
        <v>2179.1000000000004</v>
      </c>
      <c r="U853" s="69">
        <f>ROUND(Z853*$H$2,2)/100</f>
        <v>0</v>
      </c>
      <c r="V853" s="77">
        <f>SUM(T853:U853)</f>
        <v>2179.1000000000004</v>
      </c>
      <c r="X853" s="69">
        <v>1535.13</v>
      </c>
      <c r="Y853" s="69">
        <v>643.97</v>
      </c>
      <c r="Z853" s="69">
        <v>2179.1</v>
      </c>
      <c r="AA853" s="78"/>
      <c r="AB853" s="79">
        <f t="shared" si="451"/>
        <v>4.9999999999727152E-2</v>
      </c>
    </row>
    <row r="854" spans="1:28" ht="22.5" x14ac:dyDescent="0.25">
      <c r="A854" s="71" t="s">
        <v>9623</v>
      </c>
      <c r="B854" s="72" t="s">
        <v>14576</v>
      </c>
      <c r="C854" s="73" t="s">
        <v>8740</v>
      </c>
      <c r="D854" s="74">
        <v>0</v>
      </c>
      <c r="E854" s="69">
        <v>1933.8899999999996</v>
      </c>
      <c r="F854" s="75">
        <f>ROUND(D854*E854,2)</f>
        <v>0</v>
      </c>
      <c r="G854" s="76"/>
      <c r="H854" s="69">
        <f t="shared" si="461"/>
        <v>1378.7</v>
      </c>
      <c r="I854" s="69">
        <f t="shared" si="461"/>
        <v>555.19000000000005</v>
      </c>
      <c r="J854" s="69">
        <f>H854+I854</f>
        <v>1933.89</v>
      </c>
      <c r="K854" s="69">
        <v>0</v>
      </c>
      <c r="L854" s="75">
        <f>SUM(J854:K854)</f>
        <v>1933.89</v>
      </c>
      <c r="N854" s="69">
        <v>1378.6999999999998</v>
      </c>
      <c r="O854" s="69">
        <v>555.19000000000005</v>
      </c>
      <c r="P854" s="69">
        <f>SUM(N854:O854)</f>
        <v>1933.8899999999999</v>
      </c>
      <c r="Q854" s="63"/>
      <c r="R854" s="69">
        <f t="shared" si="462"/>
        <v>1378.7</v>
      </c>
      <c r="S854" s="69">
        <f t="shared" si="462"/>
        <v>555.14</v>
      </c>
      <c r="T854" s="69">
        <f>R854+S854</f>
        <v>1933.8400000000001</v>
      </c>
      <c r="U854" s="69">
        <f>ROUND(Z854*$H$2,2)/100</f>
        <v>0</v>
      </c>
      <c r="V854" s="77">
        <f>SUM(T854:U854)</f>
        <v>1933.8400000000001</v>
      </c>
      <c r="X854" s="69">
        <v>1378.7</v>
      </c>
      <c r="Y854" s="69">
        <v>555.14</v>
      </c>
      <c r="Z854" s="69">
        <v>1933.84</v>
      </c>
      <c r="AA854" s="78"/>
      <c r="AB854" s="79">
        <f t="shared" si="451"/>
        <v>4.9999999999954525E-2</v>
      </c>
    </row>
    <row r="855" spans="1:28" x14ac:dyDescent="0.25">
      <c r="A855" s="71" t="s">
        <v>9624</v>
      </c>
      <c r="B855" s="72" t="s">
        <v>14577</v>
      </c>
      <c r="C855" s="73" t="s">
        <v>8740</v>
      </c>
      <c r="D855" s="74">
        <v>0</v>
      </c>
      <c r="E855" s="69">
        <v>1791.45</v>
      </c>
      <c r="F855" s="75">
        <f>ROUND(D855*E855,2)</f>
        <v>0</v>
      </c>
      <c r="G855" s="76"/>
      <c r="H855" s="69">
        <f t="shared" si="461"/>
        <v>1241.8599999999999</v>
      </c>
      <c r="I855" s="69">
        <f t="shared" si="461"/>
        <v>549.59</v>
      </c>
      <c r="J855" s="69">
        <f>H855+I855</f>
        <v>1791.4499999999998</v>
      </c>
      <c r="K855" s="69">
        <v>0</v>
      </c>
      <c r="L855" s="75">
        <f>SUM(J855:K855)</f>
        <v>1791.4499999999998</v>
      </c>
      <c r="N855" s="69">
        <v>1241.8599999999999</v>
      </c>
      <c r="O855" s="69">
        <v>549.59</v>
      </c>
      <c r="P855" s="69">
        <f>SUM(N855:O855)</f>
        <v>1791.4499999999998</v>
      </c>
      <c r="Q855" s="63"/>
      <c r="R855" s="69">
        <f t="shared" si="462"/>
        <v>1241.8599999999999</v>
      </c>
      <c r="S855" s="69">
        <f t="shared" si="462"/>
        <v>549.54999999999995</v>
      </c>
      <c r="T855" s="69">
        <f>R855+S855</f>
        <v>1791.4099999999999</v>
      </c>
      <c r="U855" s="69">
        <f>ROUND(Z855*$H$2,2)/100</f>
        <v>0</v>
      </c>
      <c r="V855" s="77">
        <f>SUM(T855:U855)</f>
        <v>1791.4099999999999</v>
      </c>
      <c r="X855" s="69">
        <v>1241.8599999999999</v>
      </c>
      <c r="Y855" s="69">
        <v>549.54999999999995</v>
      </c>
      <c r="Z855" s="69">
        <v>1791.41</v>
      </c>
      <c r="AA855" s="78"/>
      <c r="AB855" s="79">
        <f t="shared" si="451"/>
        <v>3.9999999999736247E-2</v>
      </c>
    </row>
    <row r="856" spans="1:28" x14ac:dyDescent="0.25">
      <c r="A856" s="71" t="s">
        <v>9625</v>
      </c>
      <c r="B856" s="72" t="s">
        <v>14578</v>
      </c>
      <c r="C856" s="73" t="s">
        <v>8740</v>
      </c>
      <c r="D856" s="74">
        <v>0</v>
      </c>
      <c r="E856" s="69">
        <v>1957.2400000000002</v>
      </c>
      <c r="F856" s="75">
        <f>ROUND(D856*E856,2)</f>
        <v>0</v>
      </c>
      <c r="G856" s="76"/>
      <c r="H856" s="69">
        <f t="shared" si="461"/>
        <v>1368.45</v>
      </c>
      <c r="I856" s="69">
        <f t="shared" si="461"/>
        <v>588.79</v>
      </c>
      <c r="J856" s="69">
        <f>H856+I856</f>
        <v>1957.24</v>
      </c>
      <c r="K856" s="69">
        <v>0</v>
      </c>
      <c r="L856" s="75">
        <f>SUM(J856:K856)</f>
        <v>1957.24</v>
      </c>
      <c r="N856" s="69">
        <v>1368.4500000000003</v>
      </c>
      <c r="O856" s="69">
        <v>588.79</v>
      </c>
      <c r="P856" s="69">
        <f>SUM(N856:O856)</f>
        <v>1957.2400000000002</v>
      </c>
      <c r="Q856" s="63"/>
      <c r="R856" s="69">
        <f t="shared" si="462"/>
        <v>1368.45</v>
      </c>
      <c r="S856" s="69">
        <f t="shared" si="462"/>
        <v>588.74</v>
      </c>
      <c r="T856" s="69">
        <f>R856+S856</f>
        <v>1957.19</v>
      </c>
      <c r="U856" s="69">
        <f>ROUND(Z856*$H$2,2)/100</f>
        <v>0</v>
      </c>
      <c r="V856" s="77">
        <f>SUM(T856:U856)</f>
        <v>1957.19</v>
      </c>
      <c r="X856" s="69">
        <v>1368.45</v>
      </c>
      <c r="Y856" s="69">
        <v>588.74</v>
      </c>
      <c r="Z856" s="69">
        <v>1957.19</v>
      </c>
      <c r="AA856" s="78"/>
      <c r="AB856" s="79">
        <f t="shared" si="451"/>
        <v>5.0000000000181899E-2</v>
      </c>
    </row>
    <row r="857" spans="1:28" ht="22.5" x14ac:dyDescent="0.25">
      <c r="A857" s="65" t="s">
        <v>9626</v>
      </c>
      <c r="B857" s="66" t="s">
        <v>14579</v>
      </c>
      <c r="C857" s="67"/>
      <c r="D857" s="68"/>
      <c r="E857" s="69"/>
      <c r="F857" s="70"/>
      <c r="H857" s="69"/>
      <c r="I857" s="69"/>
      <c r="J857" s="69"/>
      <c r="K857" s="69"/>
      <c r="L857" s="75"/>
      <c r="N857" s="69"/>
      <c r="O857" s="69"/>
      <c r="P857" s="69"/>
      <c r="Q857" s="63"/>
      <c r="R857" s="69"/>
      <c r="S857" s="69"/>
      <c r="T857" s="69"/>
      <c r="U857" s="69"/>
      <c r="V857" s="77"/>
      <c r="X857" s="69"/>
      <c r="Y857" s="69"/>
      <c r="Z857" s="69"/>
      <c r="AA857" s="78"/>
      <c r="AB857" s="79">
        <f t="shared" si="451"/>
        <v>0</v>
      </c>
    </row>
    <row r="858" spans="1:28" ht="22.5" x14ac:dyDescent="0.25">
      <c r="A858" s="71" t="s">
        <v>9627</v>
      </c>
      <c r="B858" s="72" t="s">
        <v>14580</v>
      </c>
      <c r="C858" s="73" t="s">
        <v>8740</v>
      </c>
      <c r="D858" s="74">
        <v>0</v>
      </c>
      <c r="E858" s="69">
        <v>2918.9399999999996</v>
      </c>
      <c r="F858" s="75">
        <f>ROUND(D858*E858,2)</f>
        <v>0</v>
      </c>
      <c r="G858" s="76"/>
      <c r="H858" s="69">
        <f t="shared" ref="H858:I860" si="463">ROUND(N858+(N858*$H$2/100),2)</f>
        <v>2011.35</v>
      </c>
      <c r="I858" s="69">
        <f t="shared" si="463"/>
        <v>907.59</v>
      </c>
      <c r="J858" s="69">
        <f>H858+I858</f>
        <v>2918.94</v>
      </c>
      <c r="K858" s="69">
        <v>0</v>
      </c>
      <c r="L858" s="75">
        <f>SUM(J858:K858)</f>
        <v>2918.94</v>
      </c>
      <c r="N858" s="69">
        <v>2011.35</v>
      </c>
      <c r="O858" s="69">
        <v>907.58999999999992</v>
      </c>
      <c r="P858" s="69">
        <f>SUM(N858:O858)</f>
        <v>2918.9399999999996</v>
      </c>
      <c r="Q858" s="63"/>
      <c r="R858" s="69">
        <f t="shared" ref="R858:S860" si="464">X858</f>
        <v>2011.35</v>
      </c>
      <c r="S858" s="69">
        <f t="shared" si="464"/>
        <v>907.5</v>
      </c>
      <c r="T858" s="69">
        <f>R858+S858</f>
        <v>2918.85</v>
      </c>
      <c r="U858" s="69">
        <f>ROUND(Z858*$H$2,2)/100</f>
        <v>0</v>
      </c>
      <c r="V858" s="77">
        <f>SUM(T858:U858)</f>
        <v>2918.85</v>
      </c>
      <c r="X858" s="69">
        <v>2011.35</v>
      </c>
      <c r="Y858" s="69">
        <v>907.5</v>
      </c>
      <c r="Z858" s="69">
        <v>2918.85</v>
      </c>
      <c r="AA858" s="78"/>
      <c r="AB858" s="79">
        <f t="shared" si="451"/>
        <v>8.9999999999690772E-2</v>
      </c>
    </row>
    <row r="859" spans="1:28" ht="22.5" x14ac:dyDescent="0.25">
      <c r="A859" s="71" t="s">
        <v>9628</v>
      </c>
      <c r="B859" s="72" t="s">
        <v>14581</v>
      </c>
      <c r="C859" s="73" t="s">
        <v>8808</v>
      </c>
      <c r="D859" s="74">
        <v>0</v>
      </c>
      <c r="E859" s="69">
        <v>4.3100000000000005</v>
      </c>
      <c r="F859" s="75">
        <f>ROUND(D859*E859,2)</f>
        <v>0</v>
      </c>
      <c r="G859" s="76"/>
      <c r="H859" s="69">
        <f t="shared" si="463"/>
        <v>0.08</v>
      </c>
      <c r="I859" s="69">
        <f t="shared" si="463"/>
        <v>4.2300000000000004</v>
      </c>
      <c r="J859" s="69">
        <f>H859+I859</f>
        <v>4.3100000000000005</v>
      </c>
      <c r="K859" s="69">
        <v>0</v>
      </c>
      <c r="L859" s="75">
        <f>SUM(J859:K859)</f>
        <v>4.3100000000000005</v>
      </c>
      <c r="N859" s="69">
        <v>0.08</v>
      </c>
      <c r="O859" s="69">
        <v>4.2300000000000004</v>
      </c>
      <c r="P859" s="69">
        <f>SUM(N859:O859)</f>
        <v>4.3100000000000005</v>
      </c>
      <c r="Q859" s="63"/>
      <c r="R859" s="69">
        <f t="shared" si="464"/>
        <v>0.08</v>
      </c>
      <c r="S859" s="69">
        <f t="shared" si="464"/>
        <v>4.2300000000000004</v>
      </c>
      <c r="T859" s="69">
        <f>R859+S859</f>
        <v>4.3100000000000005</v>
      </c>
      <c r="U859" s="69">
        <f>ROUND(Z859*$H$2,2)/100</f>
        <v>0</v>
      </c>
      <c r="V859" s="77">
        <f>SUM(T859:U859)</f>
        <v>4.3100000000000005</v>
      </c>
      <c r="X859" s="69">
        <v>0.08</v>
      </c>
      <c r="Y859" s="69">
        <v>4.2300000000000004</v>
      </c>
      <c r="Z859" s="69">
        <v>4.3099999999999996</v>
      </c>
      <c r="AA859" s="78"/>
      <c r="AB859" s="79">
        <f t="shared" si="451"/>
        <v>0</v>
      </c>
    </row>
    <row r="860" spans="1:28" x14ac:dyDescent="0.25">
      <c r="A860" s="71" t="s">
        <v>9629</v>
      </c>
      <c r="B860" s="72" t="s">
        <v>9631</v>
      </c>
      <c r="C860" s="73" t="s">
        <v>8808</v>
      </c>
      <c r="D860" s="74">
        <v>0</v>
      </c>
      <c r="E860" s="69">
        <v>11.41</v>
      </c>
      <c r="F860" s="75">
        <f>ROUND(D860*E860,2)</f>
        <v>0</v>
      </c>
      <c r="G860" s="76"/>
      <c r="H860" s="69">
        <f t="shared" si="463"/>
        <v>0.2</v>
      </c>
      <c r="I860" s="69">
        <f t="shared" si="463"/>
        <v>11.21</v>
      </c>
      <c r="J860" s="69">
        <f>H860+I860</f>
        <v>11.41</v>
      </c>
      <c r="K860" s="69">
        <v>0</v>
      </c>
      <c r="L860" s="75">
        <f>SUM(J860:K860)</f>
        <v>11.41</v>
      </c>
      <c r="N860" s="69">
        <v>0.2</v>
      </c>
      <c r="O860" s="69">
        <v>11.21</v>
      </c>
      <c r="P860" s="69">
        <f>SUM(N860:O860)</f>
        <v>11.41</v>
      </c>
      <c r="Q860" s="63"/>
      <c r="R860" s="69">
        <f t="shared" si="464"/>
        <v>0.2</v>
      </c>
      <c r="S860" s="69">
        <f t="shared" si="464"/>
        <v>11.2</v>
      </c>
      <c r="T860" s="69">
        <f>R860+S860</f>
        <v>11.399999999999999</v>
      </c>
      <c r="U860" s="69">
        <f>ROUND(Z860*$H$2,2)/100</f>
        <v>0</v>
      </c>
      <c r="V860" s="77">
        <f>SUM(T860:U860)</f>
        <v>11.399999999999999</v>
      </c>
      <c r="X860" s="69">
        <v>0.2</v>
      </c>
      <c r="Y860" s="69">
        <v>11.2</v>
      </c>
      <c r="Z860" s="69">
        <v>11.4</v>
      </c>
      <c r="AA860" s="78"/>
      <c r="AB860" s="79">
        <f t="shared" si="451"/>
        <v>9.9999999999997868E-3</v>
      </c>
    </row>
    <row r="861" spans="1:28" x14ac:dyDescent="0.25">
      <c r="A861" s="65" t="s">
        <v>9630</v>
      </c>
      <c r="B861" s="66" t="s">
        <v>14582</v>
      </c>
      <c r="C861" s="67"/>
      <c r="D861" s="68"/>
      <c r="E861" s="69"/>
      <c r="F861" s="70"/>
      <c r="H861" s="69"/>
      <c r="I861" s="69"/>
      <c r="J861" s="69"/>
      <c r="K861" s="69"/>
      <c r="L861" s="75"/>
      <c r="N861" s="69"/>
      <c r="O861" s="69"/>
      <c r="P861" s="69"/>
      <c r="Q861" s="63"/>
      <c r="R861" s="69"/>
      <c r="S861" s="69"/>
      <c r="T861" s="69"/>
      <c r="U861" s="69"/>
      <c r="V861" s="77"/>
      <c r="X861" s="69"/>
      <c r="Y861" s="69"/>
      <c r="Z861" s="69"/>
      <c r="AA861" s="78"/>
      <c r="AB861" s="79">
        <f t="shared" si="451"/>
        <v>0</v>
      </c>
    </row>
    <row r="862" spans="1:28" x14ac:dyDescent="0.25">
      <c r="A862" s="65" t="s">
        <v>9632</v>
      </c>
      <c r="B862" s="66" t="s">
        <v>14583</v>
      </c>
      <c r="C862" s="67"/>
      <c r="D862" s="68"/>
      <c r="E862" s="69"/>
      <c r="F862" s="70"/>
      <c r="H862" s="69"/>
      <c r="I862" s="69"/>
      <c r="J862" s="69"/>
      <c r="K862" s="69"/>
      <c r="L862" s="75"/>
      <c r="N862" s="69"/>
      <c r="O862" s="69"/>
      <c r="P862" s="69"/>
      <c r="Q862" s="63"/>
      <c r="R862" s="69"/>
      <c r="S862" s="69"/>
      <c r="T862" s="69"/>
      <c r="U862" s="69"/>
      <c r="V862" s="77"/>
      <c r="X862" s="69"/>
      <c r="Y862" s="69"/>
      <c r="Z862" s="69"/>
      <c r="AA862" s="78"/>
      <c r="AB862" s="79">
        <f t="shared" si="451"/>
        <v>0</v>
      </c>
    </row>
    <row r="863" spans="1:28" x14ac:dyDescent="0.25">
      <c r="A863" s="71" t="s">
        <v>9633</v>
      </c>
      <c r="B863" s="72" t="s">
        <v>14584</v>
      </c>
      <c r="C863" s="73" t="s">
        <v>8780</v>
      </c>
      <c r="D863" s="74">
        <v>0</v>
      </c>
      <c r="E863" s="69">
        <v>42.92</v>
      </c>
      <c r="F863" s="75">
        <f t="shared" ref="F863:F870" si="465">ROUND(D863*E863,2)</f>
        <v>0</v>
      </c>
      <c r="G863" s="76"/>
      <c r="H863" s="69">
        <f t="shared" ref="H863:I870" si="466">ROUND(N863+(N863*$H$2/100),2)</f>
        <v>20.96</v>
      </c>
      <c r="I863" s="69">
        <f t="shared" si="466"/>
        <v>21.96</v>
      </c>
      <c r="J863" s="69">
        <f t="shared" ref="J863:J870" si="467">H863+I863</f>
        <v>42.92</v>
      </c>
      <c r="K863" s="69">
        <v>0</v>
      </c>
      <c r="L863" s="75">
        <f t="shared" ref="L863:L870" si="468">SUM(J863:K863)</f>
        <v>42.92</v>
      </c>
      <c r="N863" s="69">
        <v>20.96</v>
      </c>
      <c r="O863" s="69">
        <v>21.96</v>
      </c>
      <c r="P863" s="69">
        <f t="shared" ref="P863:P870" si="469">SUM(N863:O863)</f>
        <v>42.92</v>
      </c>
      <c r="Q863" s="63"/>
      <c r="R863" s="69">
        <f t="shared" ref="R863:S870" si="470">X863</f>
        <v>20.96</v>
      </c>
      <c r="S863" s="69">
        <f t="shared" si="470"/>
        <v>21.96</v>
      </c>
      <c r="T863" s="69">
        <f t="shared" ref="T863:T870" si="471">R863+S863</f>
        <v>42.92</v>
      </c>
      <c r="U863" s="69">
        <f t="shared" ref="U863:U870" si="472">ROUND(Z863*$H$2,2)/100</f>
        <v>0</v>
      </c>
      <c r="V863" s="77">
        <f t="shared" ref="V863:V870" si="473">SUM(T863:U863)</f>
        <v>42.92</v>
      </c>
      <c r="X863" s="69">
        <v>20.96</v>
      </c>
      <c r="Y863" s="69">
        <v>21.96</v>
      </c>
      <c r="Z863" s="69">
        <v>42.92</v>
      </c>
      <c r="AA863" s="78"/>
      <c r="AB863" s="79">
        <f t="shared" si="451"/>
        <v>0</v>
      </c>
    </row>
    <row r="864" spans="1:28" x14ac:dyDescent="0.25">
      <c r="A864" s="71" t="s">
        <v>9634</v>
      </c>
      <c r="B864" s="72" t="s">
        <v>14585</v>
      </c>
      <c r="C864" s="73" t="s">
        <v>8780</v>
      </c>
      <c r="D864" s="74">
        <v>0</v>
      </c>
      <c r="E864" s="69">
        <v>55.72</v>
      </c>
      <c r="F864" s="75">
        <f t="shared" si="465"/>
        <v>0</v>
      </c>
      <c r="G864" s="76"/>
      <c r="H864" s="69">
        <f t="shared" si="466"/>
        <v>33.76</v>
      </c>
      <c r="I864" s="69">
        <f t="shared" si="466"/>
        <v>21.96</v>
      </c>
      <c r="J864" s="69">
        <f t="shared" si="467"/>
        <v>55.72</v>
      </c>
      <c r="K864" s="69">
        <v>0</v>
      </c>
      <c r="L864" s="75">
        <f t="shared" si="468"/>
        <v>55.72</v>
      </c>
      <c r="N864" s="69">
        <v>33.76</v>
      </c>
      <c r="O864" s="69">
        <v>21.96</v>
      </c>
      <c r="P864" s="69">
        <f t="shared" si="469"/>
        <v>55.72</v>
      </c>
      <c r="Q864" s="63"/>
      <c r="R864" s="69">
        <f t="shared" si="470"/>
        <v>33.76</v>
      </c>
      <c r="S864" s="69">
        <f t="shared" si="470"/>
        <v>21.96</v>
      </c>
      <c r="T864" s="69">
        <f t="shared" si="471"/>
        <v>55.72</v>
      </c>
      <c r="U864" s="69">
        <f t="shared" si="472"/>
        <v>0</v>
      </c>
      <c r="V864" s="77">
        <f t="shared" si="473"/>
        <v>55.72</v>
      </c>
      <c r="X864" s="69">
        <v>33.76</v>
      </c>
      <c r="Y864" s="69">
        <v>21.96</v>
      </c>
      <c r="Z864" s="69">
        <v>55.72</v>
      </c>
      <c r="AA864" s="78"/>
      <c r="AB864" s="79">
        <f t="shared" si="451"/>
        <v>0</v>
      </c>
    </row>
    <row r="865" spans="1:28" x14ac:dyDescent="0.25">
      <c r="A865" s="71" t="s">
        <v>9635</v>
      </c>
      <c r="B865" s="72" t="s">
        <v>14586</v>
      </c>
      <c r="C865" s="73" t="s">
        <v>8780</v>
      </c>
      <c r="D865" s="74">
        <v>0</v>
      </c>
      <c r="E865" s="69">
        <v>42.6</v>
      </c>
      <c r="F865" s="75">
        <f t="shared" si="465"/>
        <v>0</v>
      </c>
      <c r="G865" s="76"/>
      <c r="H865" s="69">
        <f t="shared" si="466"/>
        <v>20.64</v>
      </c>
      <c r="I865" s="69">
        <f t="shared" si="466"/>
        <v>21.96</v>
      </c>
      <c r="J865" s="69">
        <f t="shared" si="467"/>
        <v>42.6</v>
      </c>
      <c r="K865" s="69">
        <v>0</v>
      </c>
      <c r="L865" s="75">
        <f t="shared" si="468"/>
        <v>42.6</v>
      </c>
      <c r="N865" s="69">
        <v>20.64</v>
      </c>
      <c r="O865" s="69">
        <v>21.96</v>
      </c>
      <c r="P865" s="69">
        <f t="shared" si="469"/>
        <v>42.6</v>
      </c>
      <c r="Q865" s="63"/>
      <c r="R865" s="69">
        <f t="shared" si="470"/>
        <v>20.64</v>
      </c>
      <c r="S865" s="69">
        <f t="shared" si="470"/>
        <v>21.96</v>
      </c>
      <c r="T865" s="69">
        <f t="shared" si="471"/>
        <v>42.6</v>
      </c>
      <c r="U865" s="69">
        <f t="shared" si="472"/>
        <v>0</v>
      </c>
      <c r="V865" s="77">
        <f t="shared" si="473"/>
        <v>42.6</v>
      </c>
      <c r="X865" s="69">
        <v>20.64</v>
      </c>
      <c r="Y865" s="69">
        <v>21.96</v>
      </c>
      <c r="Z865" s="69">
        <v>42.6</v>
      </c>
      <c r="AA865" s="78"/>
      <c r="AB865" s="79">
        <f t="shared" si="451"/>
        <v>0</v>
      </c>
    </row>
    <row r="866" spans="1:28" x14ac:dyDescent="0.25">
      <c r="A866" s="71" t="s">
        <v>9636</v>
      </c>
      <c r="B866" s="72" t="s">
        <v>14587</v>
      </c>
      <c r="C866" s="73" t="s">
        <v>8780</v>
      </c>
      <c r="D866" s="74">
        <v>0</v>
      </c>
      <c r="E866" s="69">
        <v>91.25</v>
      </c>
      <c r="F866" s="75">
        <f t="shared" si="465"/>
        <v>0</v>
      </c>
      <c r="G866" s="76"/>
      <c r="H866" s="69">
        <f t="shared" si="466"/>
        <v>58.32</v>
      </c>
      <c r="I866" s="69">
        <f t="shared" si="466"/>
        <v>32.93</v>
      </c>
      <c r="J866" s="69">
        <f t="shared" si="467"/>
        <v>91.25</v>
      </c>
      <c r="K866" s="69">
        <v>0</v>
      </c>
      <c r="L866" s="75">
        <f t="shared" si="468"/>
        <v>91.25</v>
      </c>
      <c r="N866" s="69">
        <v>58.32</v>
      </c>
      <c r="O866" s="69">
        <v>32.93</v>
      </c>
      <c r="P866" s="69">
        <f t="shared" si="469"/>
        <v>91.25</v>
      </c>
      <c r="Q866" s="63"/>
      <c r="R866" s="69">
        <f t="shared" si="470"/>
        <v>58.32</v>
      </c>
      <c r="S866" s="69">
        <f t="shared" si="470"/>
        <v>32.93</v>
      </c>
      <c r="T866" s="69">
        <f t="shared" si="471"/>
        <v>91.25</v>
      </c>
      <c r="U866" s="69">
        <f t="shared" si="472"/>
        <v>0</v>
      </c>
      <c r="V866" s="77">
        <f t="shared" si="473"/>
        <v>91.25</v>
      </c>
      <c r="X866" s="69">
        <v>58.32</v>
      </c>
      <c r="Y866" s="69">
        <v>32.93</v>
      </c>
      <c r="Z866" s="69">
        <v>91.25</v>
      </c>
      <c r="AA866" s="78"/>
      <c r="AB866" s="79">
        <f t="shared" si="451"/>
        <v>0</v>
      </c>
    </row>
    <row r="867" spans="1:28" x14ac:dyDescent="0.25">
      <c r="A867" s="71" t="s">
        <v>9637</v>
      </c>
      <c r="B867" s="72" t="s">
        <v>14588</v>
      </c>
      <c r="C867" s="73" t="s">
        <v>8780</v>
      </c>
      <c r="D867" s="74">
        <v>0</v>
      </c>
      <c r="E867" s="69">
        <v>91.25</v>
      </c>
      <c r="F867" s="75">
        <f t="shared" si="465"/>
        <v>0</v>
      </c>
      <c r="G867" s="76"/>
      <c r="H867" s="69">
        <f t="shared" si="466"/>
        <v>58.32</v>
      </c>
      <c r="I867" s="69">
        <f t="shared" si="466"/>
        <v>32.93</v>
      </c>
      <c r="J867" s="69">
        <f t="shared" si="467"/>
        <v>91.25</v>
      </c>
      <c r="K867" s="69">
        <v>0</v>
      </c>
      <c r="L867" s="75">
        <f t="shared" si="468"/>
        <v>91.25</v>
      </c>
      <c r="N867" s="69">
        <v>58.32</v>
      </c>
      <c r="O867" s="69">
        <v>32.93</v>
      </c>
      <c r="P867" s="69">
        <f t="shared" si="469"/>
        <v>91.25</v>
      </c>
      <c r="Q867" s="63"/>
      <c r="R867" s="69">
        <f t="shared" si="470"/>
        <v>58.32</v>
      </c>
      <c r="S867" s="69">
        <f t="shared" si="470"/>
        <v>32.93</v>
      </c>
      <c r="T867" s="69">
        <f t="shared" si="471"/>
        <v>91.25</v>
      </c>
      <c r="U867" s="69">
        <f t="shared" si="472"/>
        <v>0</v>
      </c>
      <c r="V867" s="77">
        <f t="shared" si="473"/>
        <v>91.25</v>
      </c>
      <c r="X867" s="69">
        <v>58.32</v>
      </c>
      <c r="Y867" s="69">
        <v>32.93</v>
      </c>
      <c r="Z867" s="69">
        <v>91.25</v>
      </c>
      <c r="AA867" s="78"/>
      <c r="AB867" s="79">
        <f t="shared" si="451"/>
        <v>0</v>
      </c>
    </row>
    <row r="868" spans="1:28" ht="22.5" x14ac:dyDescent="0.25">
      <c r="A868" s="71" t="s">
        <v>9638</v>
      </c>
      <c r="B868" s="72" t="s">
        <v>14589</v>
      </c>
      <c r="C868" s="73" t="s">
        <v>8808</v>
      </c>
      <c r="D868" s="74">
        <v>0</v>
      </c>
      <c r="E868" s="69">
        <v>10.29</v>
      </c>
      <c r="F868" s="75">
        <f t="shared" si="465"/>
        <v>0</v>
      </c>
      <c r="G868" s="76"/>
      <c r="H868" s="69">
        <f t="shared" si="466"/>
        <v>0.61</v>
      </c>
      <c r="I868" s="69">
        <f t="shared" si="466"/>
        <v>9.68</v>
      </c>
      <c r="J868" s="69">
        <f t="shared" si="467"/>
        <v>10.29</v>
      </c>
      <c r="K868" s="69">
        <v>0</v>
      </c>
      <c r="L868" s="75">
        <f t="shared" si="468"/>
        <v>10.29</v>
      </c>
      <c r="N868" s="69">
        <v>0.61</v>
      </c>
      <c r="O868" s="69">
        <v>9.68</v>
      </c>
      <c r="P868" s="69">
        <f t="shared" si="469"/>
        <v>10.29</v>
      </c>
      <c r="Q868" s="63"/>
      <c r="R868" s="69">
        <f t="shared" si="470"/>
        <v>0.61</v>
      </c>
      <c r="S868" s="69">
        <f t="shared" si="470"/>
        <v>9.68</v>
      </c>
      <c r="T868" s="69">
        <f t="shared" si="471"/>
        <v>10.29</v>
      </c>
      <c r="U868" s="69">
        <f t="shared" si="472"/>
        <v>0</v>
      </c>
      <c r="V868" s="77">
        <f t="shared" si="473"/>
        <v>10.29</v>
      </c>
      <c r="X868" s="69">
        <v>0.61</v>
      </c>
      <c r="Y868" s="69">
        <v>9.68</v>
      </c>
      <c r="Z868" s="69">
        <v>10.29</v>
      </c>
      <c r="AA868" s="78"/>
      <c r="AB868" s="79">
        <f t="shared" si="451"/>
        <v>0</v>
      </c>
    </row>
    <row r="869" spans="1:28" x14ac:dyDescent="0.25">
      <c r="A869" s="71" t="s">
        <v>9639</v>
      </c>
      <c r="B869" s="72" t="s">
        <v>14590</v>
      </c>
      <c r="C869" s="73" t="s">
        <v>8808</v>
      </c>
      <c r="D869" s="74">
        <v>0</v>
      </c>
      <c r="E869" s="69">
        <v>20.64</v>
      </c>
      <c r="F869" s="75">
        <f t="shared" si="465"/>
        <v>0</v>
      </c>
      <c r="G869" s="76"/>
      <c r="H869" s="69">
        <f t="shared" si="466"/>
        <v>8.5399999999999991</v>
      </c>
      <c r="I869" s="69">
        <f t="shared" si="466"/>
        <v>12.1</v>
      </c>
      <c r="J869" s="69">
        <f t="shared" si="467"/>
        <v>20.64</v>
      </c>
      <c r="K869" s="69">
        <v>0</v>
      </c>
      <c r="L869" s="75">
        <f t="shared" si="468"/>
        <v>20.64</v>
      </c>
      <c r="N869" s="69">
        <v>8.5400000000000009</v>
      </c>
      <c r="O869" s="69">
        <v>12.1</v>
      </c>
      <c r="P869" s="69">
        <f t="shared" si="469"/>
        <v>20.64</v>
      </c>
      <c r="Q869" s="63"/>
      <c r="R869" s="69">
        <f t="shared" si="470"/>
        <v>8.5399999999999991</v>
      </c>
      <c r="S869" s="69">
        <f t="shared" si="470"/>
        <v>12.1</v>
      </c>
      <c r="T869" s="69">
        <f t="shared" si="471"/>
        <v>20.64</v>
      </c>
      <c r="U869" s="69">
        <f t="shared" si="472"/>
        <v>0</v>
      </c>
      <c r="V869" s="77">
        <f t="shared" si="473"/>
        <v>20.64</v>
      </c>
      <c r="X869" s="69">
        <v>8.5399999999999991</v>
      </c>
      <c r="Y869" s="69">
        <v>12.1</v>
      </c>
      <c r="Z869" s="69">
        <v>20.64</v>
      </c>
      <c r="AA869" s="78"/>
      <c r="AB869" s="79">
        <f t="shared" si="451"/>
        <v>0</v>
      </c>
    </row>
    <row r="870" spans="1:28" x14ac:dyDescent="0.25">
      <c r="A870" s="71" t="s">
        <v>9640</v>
      </c>
      <c r="B870" s="72" t="s">
        <v>14591</v>
      </c>
      <c r="C870" s="73" t="s">
        <v>8808</v>
      </c>
      <c r="D870" s="74">
        <v>0</v>
      </c>
      <c r="E870" s="69">
        <v>24.790000000000003</v>
      </c>
      <c r="F870" s="75">
        <f t="shared" si="465"/>
        <v>0</v>
      </c>
      <c r="G870" s="76"/>
      <c r="H870" s="69">
        <f t="shared" si="466"/>
        <v>12.69</v>
      </c>
      <c r="I870" s="69">
        <f t="shared" si="466"/>
        <v>12.1</v>
      </c>
      <c r="J870" s="69">
        <f t="shared" si="467"/>
        <v>24.79</v>
      </c>
      <c r="K870" s="69">
        <v>0</v>
      </c>
      <c r="L870" s="75">
        <f t="shared" si="468"/>
        <v>24.79</v>
      </c>
      <c r="N870" s="69">
        <v>12.690000000000001</v>
      </c>
      <c r="O870" s="69">
        <v>12.1</v>
      </c>
      <c r="P870" s="69">
        <f t="shared" si="469"/>
        <v>24.79</v>
      </c>
      <c r="Q870" s="63"/>
      <c r="R870" s="69">
        <f t="shared" si="470"/>
        <v>12.69</v>
      </c>
      <c r="S870" s="69">
        <f t="shared" si="470"/>
        <v>12.1</v>
      </c>
      <c r="T870" s="69">
        <f t="shared" si="471"/>
        <v>24.79</v>
      </c>
      <c r="U870" s="69">
        <f t="shared" si="472"/>
        <v>0</v>
      </c>
      <c r="V870" s="77">
        <f t="shared" si="473"/>
        <v>24.79</v>
      </c>
      <c r="X870" s="69">
        <v>12.69</v>
      </c>
      <c r="Y870" s="69">
        <v>12.1</v>
      </c>
      <c r="Z870" s="69">
        <v>24.79</v>
      </c>
      <c r="AA870" s="78"/>
      <c r="AB870" s="79">
        <f t="shared" si="451"/>
        <v>0</v>
      </c>
    </row>
    <row r="871" spans="1:28" ht="22.5" x14ac:dyDescent="0.25">
      <c r="A871" s="65" t="s">
        <v>9641</v>
      </c>
      <c r="B871" s="66" t="s">
        <v>14592</v>
      </c>
      <c r="C871" s="67"/>
      <c r="D871" s="68"/>
      <c r="E871" s="69"/>
      <c r="F871" s="70"/>
      <c r="H871" s="69"/>
      <c r="I871" s="69"/>
      <c r="J871" s="69"/>
      <c r="K871" s="69"/>
      <c r="L871" s="75"/>
      <c r="N871" s="69"/>
      <c r="O871" s="69"/>
      <c r="P871" s="69"/>
      <c r="Q871" s="63"/>
      <c r="R871" s="69"/>
      <c r="S871" s="69"/>
      <c r="T871" s="69"/>
      <c r="U871" s="69"/>
      <c r="V871" s="77"/>
      <c r="X871" s="69"/>
      <c r="Y871" s="69"/>
      <c r="Z871" s="69"/>
      <c r="AA871" s="78"/>
      <c r="AB871" s="79">
        <f t="shared" si="451"/>
        <v>0</v>
      </c>
    </row>
    <row r="872" spans="1:28" ht="22.5" x14ac:dyDescent="0.25">
      <c r="A872" s="71" t="s">
        <v>9642</v>
      </c>
      <c r="B872" s="72" t="s">
        <v>14593</v>
      </c>
      <c r="C872" s="73" t="s">
        <v>8780</v>
      </c>
      <c r="D872" s="74">
        <v>0</v>
      </c>
      <c r="E872" s="69">
        <v>39.199999999999996</v>
      </c>
      <c r="F872" s="75">
        <f t="shared" ref="F872:F882" si="474">ROUND(D872*E872,2)</f>
        <v>0</v>
      </c>
      <c r="G872" s="76"/>
      <c r="H872" s="69">
        <f t="shared" ref="H872:I882" si="475">ROUND(N872+(N872*$H$2/100),2)</f>
        <v>27.1</v>
      </c>
      <c r="I872" s="69">
        <f t="shared" si="475"/>
        <v>12.1</v>
      </c>
      <c r="J872" s="69">
        <f t="shared" ref="J872:J882" si="476">H872+I872</f>
        <v>39.200000000000003</v>
      </c>
      <c r="K872" s="69">
        <v>0</v>
      </c>
      <c r="L872" s="75">
        <f t="shared" ref="L872:L882" si="477">SUM(J872:K872)</f>
        <v>39.200000000000003</v>
      </c>
      <c r="N872" s="69">
        <v>27.1</v>
      </c>
      <c r="O872" s="69">
        <v>12.1</v>
      </c>
      <c r="P872" s="69">
        <f t="shared" ref="P872:P882" si="478">SUM(N872:O872)</f>
        <v>39.200000000000003</v>
      </c>
      <c r="Q872" s="63"/>
      <c r="R872" s="69">
        <f t="shared" ref="R872:S882" si="479">X872</f>
        <v>27.1</v>
      </c>
      <c r="S872" s="69">
        <f t="shared" si="479"/>
        <v>12.1</v>
      </c>
      <c r="T872" s="69">
        <f t="shared" ref="T872:T882" si="480">R872+S872</f>
        <v>39.200000000000003</v>
      </c>
      <c r="U872" s="69">
        <f t="shared" ref="U872:U882" si="481">ROUND(Z872*$H$2,2)/100</f>
        <v>0</v>
      </c>
      <c r="V872" s="77">
        <f t="shared" ref="V872:V882" si="482">SUM(T872:U872)</f>
        <v>39.200000000000003</v>
      </c>
      <c r="X872" s="69">
        <v>27.1</v>
      </c>
      <c r="Y872" s="69">
        <v>12.1</v>
      </c>
      <c r="Z872" s="69">
        <v>39.200000000000003</v>
      </c>
      <c r="AA872" s="78"/>
      <c r="AB872" s="79">
        <f t="shared" si="451"/>
        <v>0</v>
      </c>
    </row>
    <row r="873" spans="1:28" ht="22.5" x14ac:dyDescent="0.25">
      <c r="A873" s="71" t="s">
        <v>9643</v>
      </c>
      <c r="B873" s="72" t="s">
        <v>14594</v>
      </c>
      <c r="C873" s="73" t="s">
        <v>8780</v>
      </c>
      <c r="D873" s="74">
        <v>0</v>
      </c>
      <c r="E873" s="69">
        <v>49.839999999999996</v>
      </c>
      <c r="F873" s="75">
        <f t="shared" si="474"/>
        <v>0</v>
      </c>
      <c r="G873" s="76"/>
      <c r="H873" s="69">
        <f t="shared" si="475"/>
        <v>37.74</v>
      </c>
      <c r="I873" s="69">
        <f t="shared" si="475"/>
        <v>12.1</v>
      </c>
      <c r="J873" s="69">
        <f t="shared" si="476"/>
        <v>49.84</v>
      </c>
      <c r="K873" s="69">
        <v>0</v>
      </c>
      <c r="L873" s="75">
        <f t="shared" si="477"/>
        <v>49.84</v>
      </c>
      <c r="N873" s="69">
        <v>37.739999999999995</v>
      </c>
      <c r="O873" s="69">
        <v>12.1</v>
      </c>
      <c r="P873" s="69">
        <f t="shared" si="478"/>
        <v>49.839999999999996</v>
      </c>
      <c r="Q873" s="63"/>
      <c r="R873" s="69">
        <f t="shared" si="479"/>
        <v>37.74</v>
      </c>
      <c r="S873" s="69">
        <f t="shared" si="479"/>
        <v>12.1</v>
      </c>
      <c r="T873" s="69">
        <f t="shared" si="480"/>
        <v>49.84</v>
      </c>
      <c r="U873" s="69">
        <f t="shared" si="481"/>
        <v>0</v>
      </c>
      <c r="V873" s="77">
        <f t="shared" si="482"/>
        <v>49.84</v>
      </c>
      <c r="X873" s="69">
        <v>37.74</v>
      </c>
      <c r="Y873" s="69">
        <v>12.1</v>
      </c>
      <c r="Z873" s="69">
        <v>49.84</v>
      </c>
      <c r="AA873" s="78"/>
      <c r="AB873" s="79">
        <f t="shared" si="451"/>
        <v>0</v>
      </c>
    </row>
    <row r="874" spans="1:28" ht="22.5" x14ac:dyDescent="0.25">
      <c r="A874" s="71" t="s">
        <v>9644</v>
      </c>
      <c r="B874" s="72" t="s">
        <v>14595</v>
      </c>
      <c r="C874" s="73" t="s">
        <v>8780</v>
      </c>
      <c r="D874" s="74">
        <v>0</v>
      </c>
      <c r="E874" s="69">
        <v>91.1</v>
      </c>
      <c r="F874" s="75">
        <f t="shared" si="474"/>
        <v>0</v>
      </c>
      <c r="G874" s="76"/>
      <c r="H874" s="69">
        <f t="shared" si="475"/>
        <v>79</v>
      </c>
      <c r="I874" s="69">
        <f t="shared" si="475"/>
        <v>12.1</v>
      </c>
      <c r="J874" s="69">
        <f t="shared" si="476"/>
        <v>91.1</v>
      </c>
      <c r="K874" s="69">
        <v>0</v>
      </c>
      <c r="L874" s="75">
        <f t="shared" si="477"/>
        <v>91.1</v>
      </c>
      <c r="N874" s="69">
        <v>79</v>
      </c>
      <c r="O874" s="69">
        <v>12.1</v>
      </c>
      <c r="P874" s="69">
        <f t="shared" si="478"/>
        <v>91.1</v>
      </c>
      <c r="Q874" s="63"/>
      <c r="R874" s="69">
        <f t="shared" si="479"/>
        <v>79</v>
      </c>
      <c r="S874" s="69">
        <f t="shared" si="479"/>
        <v>12.1</v>
      </c>
      <c r="T874" s="69">
        <f t="shared" si="480"/>
        <v>91.1</v>
      </c>
      <c r="U874" s="69">
        <f t="shared" si="481"/>
        <v>0</v>
      </c>
      <c r="V874" s="77">
        <f t="shared" si="482"/>
        <v>91.1</v>
      </c>
      <c r="X874" s="69">
        <v>79</v>
      </c>
      <c r="Y874" s="69">
        <v>12.1</v>
      </c>
      <c r="Z874" s="69">
        <v>91.1</v>
      </c>
      <c r="AA874" s="78"/>
      <c r="AB874" s="79">
        <f t="shared" si="451"/>
        <v>0</v>
      </c>
    </row>
    <row r="875" spans="1:28" ht="22.5" x14ac:dyDescent="0.25">
      <c r="A875" s="71" t="s">
        <v>9645</v>
      </c>
      <c r="B875" s="72" t="s">
        <v>14596</v>
      </c>
      <c r="C875" s="73" t="s">
        <v>8780</v>
      </c>
      <c r="D875" s="74">
        <v>0</v>
      </c>
      <c r="E875" s="69">
        <v>94.01</v>
      </c>
      <c r="F875" s="75">
        <f t="shared" si="474"/>
        <v>0</v>
      </c>
      <c r="G875" s="76"/>
      <c r="H875" s="69">
        <f t="shared" si="475"/>
        <v>81.91</v>
      </c>
      <c r="I875" s="69">
        <f t="shared" si="475"/>
        <v>12.1</v>
      </c>
      <c r="J875" s="69">
        <f t="shared" si="476"/>
        <v>94.009999999999991</v>
      </c>
      <c r="K875" s="69">
        <v>0</v>
      </c>
      <c r="L875" s="75">
        <f t="shared" si="477"/>
        <v>94.009999999999991</v>
      </c>
      <c r="N875" s="69">
        <v>81.910000000000011</v>
      </c>
      <c r="O875" s="69">
        <v>12.1</v>
      </c>
      <c r="P875" s="69">
        <f t="shared" si="478"/>
        <v>94.01</v>
      </c>
      <c r="Q875" s="63"/>
      <c r="R875" s="69">
        <f t="shared" si="479"/>
        <v>81.91</v>
      </c>
      <c r="S875" s="69">
        <f t="shared" si="479"/>
        <v>12.1</v>
      </c>
      <c r="T875" s="69">
        <f t="shared" si="480"/>
        <v>94.009999999999991</v>
      </c>
      <c r="U875" s="69">
        <f t="shared" si="481"/>
        <v>0</v>
      </c>
      <c r="V875" s="77">
        <f t="shared" si="482"/>
        <v>94.009999999999991</v>
      </c>
      <c r="X875" s="69">
        <v>81.91</v>
      </c>
      <c r="Y875" s="69">
        <v>12.1</v>
      </c>
      <c r="Z875" s="69">
        <v>94.01</v>
      </c>
      <c r="AA875" s="78"/>
      <c r="AB875" s="79">
        <f t="shared" si="451"/>
        <v>0</v>
      </c>
    </row>
    <row r="876" spans="1:28" ht="22.5" x14ac:dyDescent="0.25">
      <c r="A876" s="71" t="s">
        <v>9646</v>
      </c>
      <c r="B876" s="72" t="s">
        <v>14597</v>
      </c>
      <c r="C876" s="73" t="s">
        <v>8808</v>
      </c>
      <c r="D876" s="74">
        <v>0</v>
      </c>
      <c r="E876" s="69">
        <v>53.26</v>
      </c>
      <c r="F876" s="75">
        <f t="shared" si="474"/>
        <v>0</v>
      </c>
      <c r="G876" s="76"/>
      <c r="H876" s="69">
        <f t="shared" si="475"/>
        <v>47.21</v>
      </c>
      <c r="I876" s="69">
        <f t="shared" si="475"/>
        <v>6.05</v>
      </c>
      <c r="J876" s="69">
        <f t="shared" si="476"/>
        <v>53.26</v>
      </c>
      <c r="K876" s="69">
        <v>0</v>
      </c>
      <c r="L876" s="75">
        <f t="shared" si="477"/>
        <v>53.26</v>
      </c>
      <c r="N876" s="69">
        <v>47.21</v>
      </c>
      <c r="O876" s="69">
        <v>6.05</v>
      </c>
      <c r="P876" s="69">
        <f t="shared" si="478"/>
        <v>53.26</v>
      </c>
      <c r="Q876" s="63"/>
      <c r="R876" s="69">
        <f t="shared" si="479"/>
        <v>47.21</v>
      </c>
      <c r="S876" s="69">
        <f t="shared" si="479"/>
        <v>6.05</v>
      </c>
      <c r="T876" s="69">
        <f t="shared" si="480"/>
        <v>53.26</v>
      </c>
      <c r="U876" s="69">
        <f t="shared" si="481"/>
        <v>0</v>
      </c>
      <c r="V876" s="77">
        <f t="shared" si="482"/>
        <v>53.26</v>
      </c>
      <c r="X876" s="69">
        <v>47.21</v>
      </c>
      <c r="Y876" s="69">
        <v>6.05</v>
      </c>
      <c r="Z876" s="69">
        <v>53.26</v>
      </c>
      <c r="AA876" s="78"/>
      <c r="AB876" s="79">
        <f t="shared" si="451"/>
        <v>0</v>
      </c>
    </row>
    <row r="877" spans="1:28" ht="22.5" x14ac:dyDescent="0.25">
      <c r="A877" s="71" t="s">
        <v>9647</v>
      </c>
      <c r="B877" s="72" t="s">
        <v>14598</v>
      </c>
      <c r="C877" s="73" t="s">
        <v>8808</v>
      </c>
      <c r="D877" s="74">
        <v>0</v>
      </c>
      <c r="E877" s="69">
        <v>47.68</v>
      </c>
      <c r="F877" s="75">
        <f t="shared" si="474"/>
        <v>0</v>
      </c>
      <c r="G877" s="76"/>
      <c r="H877" s="69">
        <f t="shared" si="475"/>
        <v>41.63</v>
      </c>
      <c r="I877" s="69">
        <f t="shared" si="475"/>
        <v>6.05</v>
      </c>
      <c r="J877" s="69">
        <f t="shared" si="476"/>
        <v>47.68</v>
      </c>
      <c r="K877" s="69">
        <v>0</v>
      </c>
      <c r="L877" s="75">
        <f t="shared" si="477"/>
        <v>47.68</v>
      </c>
      <c r="N877" s="69">
        <v>41.63</v>
      </c>
      <c r="O877" s="69">
        <v>6.05</v>
      </c>
      <c r="P877" s="69">
        <f t="shared" si="478"/>
        <v>47.68</v>
      </c>
      <c r="Q877" s="63"/>
      <c r="R877" s="69">
        <f t="shared" si="479"/>
        <v>41.63</v>
      </c>
      <c r="S877" s="69">
        <f t="shared" si="479"/>
        <v>6.05</v>
      </c>
      <c r="T877" s="69">
        <f t="shared" si="480"/>
        <v>47.68</v>
      </c>
      <c r="U877" s="69">
        <f t="shared" si="481"/>
        <v>0</v>
      </c>
      <c r="V877" s="77">
        <f t="shared" si="482"/>
        <v>47.68</v>
      </c>
      <c r="X877" s="69">
        <v>41.63</v>
      </c>
      <c r="Y877" s="69">
        <v>6.05</v>
      </c>
      <c r="Z877" s="69">
        <v>47.68</v>
      </c>
      <c r="AA877" s="78"/>
      <c r="AB877" s="79">
        <f t="shared" si="451"/>
        <v>0</v>
      </c>
    </row>
    <row r="878" spans="1:28" ht="22.5" x14ac:dyDescent="0.25">
      <c r="A878" s="71" t="s">
        <v>9648</v>
      </c>
      <c r="B878" s="72" t="s">
        <v>14599</v>
      </c>
      <c r="C878" s="73" t="s">
        <v>8808</v>
      </c>
      <c r="D878" s="74">
        <v>0</v>
      </c>
      <c r="E878" s="69">
        <v>68.259999999999991</v>
      </c>
      <c r="F878" s="75">
        <f t="shared" si="474"/>
        <v>0</v>
      </c>
      <c r="G878" s="76"/>
      <c r="H878" s="69">
        <f t="shared" si="475"/>
        <v>62.21</v>
      </c>
      <c r="I878" s="69">
        <f t="shared" si="475"/>
        <v>6.05</v>
      </c>
      <c r="J878" s="69">
        <f t="shared" si="476"/>
        <v>68.260000000000005</v>
      </c>
      <c r="K878" s="69">
        <v>0</v>
      </c>
      <c r="L878" s="75">
        <f t="shared" si="477"/>
        <v>68.260000000000005</v>
      </c>
      <c r="N878" s="69">
        <v>62.209999999999994</v>
      </c>
      <c r="O878" s="69">
        <v>6.05</v>
      </c>
      <c r="P878" s="69">
        <f t="shared" si="478"/>
        <v>68.259999999999991</v>
      </c>
      <c r="Q878" s="63"/>
      <c r="R878" s="69">
        <f t="shared" si="479"/>
        <v>62.21</v>
      </c>
      <c r="S878" s="69">
        <f t="shared" si="479"/>
        <v>6.05</v>
      </c>
      <c r="T878" s="69">
        <f t="shared" si="480"/>
        <v>68.260000000000005</v>
      </c>
      <c r="U878" s="69">
        <f t="shared" si="481"/>
        <v>0</v>
      </c>
      <c r="V878" s="77">
        <f t="shared" si="482"/>
        <v>68.260000000000005</v>
      </c>
      <c r="X878" s="69">
        <v>62.21</v>
      </c>
      <c r="Y878" s="69">
        <v>6.05</v>
      </c>
      <c r="Z878" s="69">
        <v>68.260000000000005</v>
      </c>
      <c r="AA878" s="78"/>
      <c r="AB878" s="79">
        <f t="shared" si="451"/>
        <v>0</v>
      </c>
    </row>
    <row r="879" spans="1:28" ht="22.5" x14ac:dyDescent="0.25">
      <c r="A879" s="71" t="s">
        <v>9649</v>
      </c>
      <c r="B879" s="72" t="s">
        <v>14600</v>
      </c>
      <c r="C879" s="73" t="s">
        <v>8808</v>
      </c>
      <c r="D879" s="74">
        <v>0</v>
      </c>
      <c r="E879" s="69">
        <v>92.8</v>
      </c>
      <c r="F879" s="75">
        <f t="shared" si="474"/>
        <v>0</v>
      </c>
      <c r="G879" s="76"/>
      <c r="H879" s="69">
        <f t="shared" si="475"/>
        <v>86.75</v>
      </c>
      <c r="I879" s="69">
        <f t="shared" si="475"/>
        <v>6.05</v>
      </c>
      <c r="J879" s="69">
        <f t="shared" si="476"/>
        <v>92.8</v>
      </c>
      <c r="K879" s="69">
        <v>0</v>
      </c>
      <c r="L879" s="75">
        <f t="shared" si="477"/>
        <v>92.8</v>
      </c>
      <c r="N879" s="69">
        <v>86.75</v>
      </c>
      <c r="O879" s="69">
        <v>6.05</v>
      </c>
      <c r="P879" s="69">
        <f t="shared" si="478"/>
        <v>92.8</v>
      </c>
      <c r="Q879" s="63"/>
      <c r="R879" s="69">
        <f t="shared" si="479"/>
        <v>86.75</v>
      </c>
      <c r="S879" s="69">
        <f t="shared" si="479"/>
        <v>6.05</v>
      </c>
      <c r="T879" s="69">
        <f t="shared" si="480"/>
        <v>92.8</v>
      </c>
      <c r="U879" s="69">
        <f t="shared" si="481"/>
        <v>0</v>
      </c>
      <c r="V879" s="77">
        <f t="shared" si="482"/>
        <v>92.8</v>
      </c>
      <c r="X879" s="69">
        <v>86.75</v>
      </c>
      <c r="Y879" s="69">
        <v>6.05</v>
      </c>
      <c r="Z879" s="69">
        <v>92.8</v>
      </c>
      <c r="AA879" s="78"/>
      <c r="AB879" s="79">
        <f t="shared" si="451"/>
        <v>0</v>
      </c>
    </row>
    <row r="880" spans="1:28" ht="22.5" x14ac:dyDescent="0.25">
      <c r="A880" s="71" t="s">
        <v>9650</v>
      </c>
      <c r="B880" s="72" t="s">
        <v>14601</v>
      </c>
      <c r="C880" s="73" t="s">
        <v>8808</v>
      </c>
      <c r="D880" s="74">
        <v>0</v>
      </c>
      <c r="E880" s="69">
        <v>34.909999999999997</v>
      </c>
      <c r="F880" s="75">
        <f t="shared" si="474"/>
        <v>0</v>
      </c>
      <c r="G880" s="76"/>
      <c r="H880" s="69">
        <f t="shared" si="475"/>
        <v>28.86</v>
      </c>
      <c r="I880" s="69">
        <f t="shared" si="475"/>
        <v>6.05</v>
      </c>
      <c r="J880" s="69">
        <f t="shared" si="476"/>
        <v>34.909999999999997</v>
      </c>
      <c r="K880" s="69">
        <v>0</v>
      </c>
      <c r="L880" s="75">
        <f t="shared" si="477"/>
        <v>34.909999999999997</v>
      </c>
      <c r="N880" s="69">
        <v>28.86</v>
      </c>
      <c r="O880" s="69">
        <v>6.05</v>
      </c>
      <c r="P880" s="69">
        <f t="shared" si="478"/>
        <v>34.909999999999997</v>
      </c>
      <c r="Q880" s="63"/>
      <c r="R880" s="69">
        <f t="shared" si="479"/>
        <v>28.86</v>
      </c>
      <c r="S880" s="69">
        <f t="shared" si="479"/>
        <v>6.05</v>
      </c>
      <c r="T880" s="69">
        <f t="shared" si="480"/>
        <v>34.909999999999997</v>
      </c>
      <c r="U880" s="69">
        <f t="shared" si="481"/>
        <v>0</v>
      </c>
      <c r="V880" s="77">
        <f t="shared" si="482"/>
        <v>34.909999999999997</v>
      </c>
      <c r="X880" s="69">
        <v>28.86</v>
      </c>
      <c r="Y880" s="69">
        <v>6.05</v>
      </c>
      <c r="Z880" s="69">
        <v>34.909999999999997</v>
      </c>
      <c r="AA880" s="78"/>
      <c r="AB880" s="79">
        <f t="shared" si="451"/>
        <v>0</v>
      </c>
    </row>
    <row r="881" spans="1:28" ht="22.5" x14ac:dyDescent="0.25">
      <c r="A881" s="71" t="s">
        <v>9651</v>
      </c>
      <c r="B881" s="72" t="s">
        <v>14602</v>
      </c>
      <c r="C881" s="73" t="s">
        <v>8808</v>
      </c>
      <c r="D881" s="74">
        <v>0</v>
      </c>
      <c r="E881" s="69">
        <v>45.93</v>
      </c>
      <c r="F881" s="75">
        <f t="shared" si="474"/>
        <v>0</v>
      </c>
      <c r="G881" s="76"/>
      <c r="H881" s="69">
        <f t="shared" si="475"/>
        <v>39.880000000000003</v>
      </c>
      <c r="I881" s="69">
        <f t="shared" si="475"/>
        <v>6.05</v>
      </c>
      <c r="J881" s="69">
        <f t="shared" si="476"/>
        <v>45.93</v>
      </c>
      <c r="K881" s="69">
        <v>0</v>
      </c>
      <c r="L881" s="75">
        <f t="shared" si="477"/>
        <v>45.93</v>
      </c>
      <c r="N881" s="69">
        <v>39.880000000000003</v>
      </c>
      <c r="O881" s="69">
        <v>6.05</v>
      </c>
      <c r="P881" s="69">
        <f t="shared" si="478"/>
        <v>45.93</v>
      </c>
      <c r="Q881" s="63"/>
      <c r="R881" s="69">
        <f t="shared" si="479"/>
        <v>39.880000000000003</v>
      </c>
      <c r="S881" s="69">
        <f t="shared" si="479"/>
        <v>6.05</v>
      </c>
      <c r="T881" s="69">
        <f t="shared" si="480"/>
        <v>45.93</v>
      </c>
      <c r="U881" s="69">
        <f t="shared" si="481"/>
        <v>0</v>
      </c>
      <c r="V881" s="77">
        <f t="shared" si="482"/>
        <v>45.93</v>
      </c>
      <c r="X881" s="69">
        <v>39.880000000000003</v>
      </c>
      <c r="Y881" s="69">
        <v>6.05</v>
      </c>
      <c r="Z881" s="69">
        <v>45.93</v>
      </c>
      <c r="AA881" s="78"/>
      <c r="AB881" s="79">
        <f t="shared" si="451"/>
        <v>0</v>
      </c>
    </row>
    <row r="882" spans="1:28" x14ac:dyDescent="0.25">
      <c r="A882" s="71" t="s">
        <v>9652</v>
      </c>
      <c r="B882" s="72" t="s">
        <v>14603</v>
      </c>
      <c r="C882" s="73" t="s">
        <v>8808</v>
      </c>
      <c r="D882" s="74">
        <v>0</v>
      </c>
      <c r="E882" s="69">
        <v>46.12</v>
      </c>
      <c r="F882" s="75">
        <f t="shared" si="474"/>
        <v>0</v>
      </c>
      <c r="G882" s="76"/>
      <c r="H882" s="69">
        <f t="shared" si="475"/>
        <v>40.07</v>
      </c>
      <c r="I882" s="69">
        <f t="shared" si="475"/>
        <v>6.05</v>
      </c>
      <c r="J882" s="69">
        <f t="shared" si="476"/>
        <v>46.12</v>
      </c>
      <c r="K882" s="69">
        <v>0</v>
      </c>
      <c r="L882" s="75">
        <f t="shared" si="477"/>
        <v>46.12</v>
      </c>
      <c r="N882" s="69">
        <v>40.07</v>
      </c>
      <c r="O882" s="69">
        <v>6.05</v>
      </c>
      <c r="P882" s="69">
        <f t="shared" si="478"/>
        <v>46.12</v>
      </c>
      <c r="Q882" s="63"/>
      <c r="R882" s="69">
        <f t="shared" si="479"/>
        <v>40.07</v>
      </c>
      <c r="S882" s="69">
        <f t="shared" si="479"/>
        <v>6.05</v>
      </c>
      <c r="T882" s="69">
        <f t="shared" si="480"/>
        <v>46.12</v>
      </c>
      <c r="U882" s="69">
        <f t="shared" si="481"/>
        <v>0</v>
      </c>
      <c r="V882" s="77">
        <f t="shared" si="482"/>
        <v>46.12</v>
      </c>
      <c r="X882" s="69">
        <v>40.07</v>
      </c>
      <c r="Y882" s="69">
        <v>6.05</v>
      </c>
      <c r="Z882" s="69">
        <v>46.12</v>
      </c>
      <c r="AA882" s="78"/>
      <c r="AB882" s="79">
        <f t="shared" si="451"/>
        <v>0</v>
      </c>
    </row>
    <row r="883" spans="1:28" ht="22.5" x14ac:dyDescent="0.25">
      <c r="A883" s="65" t="s">
        <v>9653</v>
      </c>
      <c r="B883" s="66" t="s">
        <v>14604</v>
      </c>
      <c r="C883" s="67"/>
      <c r="D883" s="68"/>
      <c r="E883" s="69"/>
      <c r="F883" s="70"/>
      <c r="H883" s="69"/>
      <c r="I883" s="69"/>
      <c r="J883" s="69"/>
      <c r="K883" s="69"/>
      <c r="L883" s="75"/>
      <c r="N883" s="69"/>
      <c r="O883" s="69"/>
      <c r="P883" s="69"/>
      <c r="Q883" s="63"/>
      <c r="R883" s="69"/>
      <c r="S883" s="69"/>
      <c r="T883" s="69"/>
      <c r="U883" s="69"/>
      <c r="V883" s="77"/>
      <c r="X883" s="69"/>
      <c r="Y883" s="69"/>
      <c r="Z883" s="69"/>
      <c r="AA883" s="78"/>
      <c r="AB883" s="79">
        <f t="shared" si="451"/>
        <v>0</v>
      </c>
    </row>
    <row r="884" spans="1:28" x14ac:dyDescent="0.25">
      <c r="A884" s="71" t="s">
        <v>9654</v>
      </c>
      <c r="B884" s="72" t="s">
        <v>14605</v>
      </c>
      <c r="C884" s="73" t="s">
        <v>8780</v>
      </c>
      <c r="D884" s="74">
        <v>0</v>
      </c>
      <c r="E884" s="69">
        <v>64.73</v>
      </c>
      <c r="F884" s="75">
        <f>ROUND(D884*E884,2)</f>
        <v>0</v>
      </c>
      <c r="G884" s="76"/>
      <c r="H884" s="69">
        <f>ROUND(N884+(N884*$H$2/100),2)</f>
        <v>45.07</v>
      </c>
      <c r="I884" s="69">
        <f>ROUND(O884+(O884*$H$2/100),2)</f>
        <v>19.66</v>
      </c>
      <c r="J884" s="69">
        <f>H884+I884</f>
        <v>64.73</v>
      </c>
      <c r="K884" s="69">
        <v>0</v>
      </c>
      <c r="L884" s="75">
        <f>SUM(J884:K884)</f>
        <v>64.73</v>
      </c>
      <c r="N884" s="69">
        <v>45.07</v>
      </c>
      <c r="O884" s="69">
        <v>19.66</v>
      </c>
      <c r="P884" s="69">
        <f>SUM(N884:O884)</f>
        <v>64.73</v>
      </c>
      <c r="Q884" s="63"/>
      <c r="R884" s="69">
        <f>X884</f>
        <v>45.07</v>
      </c>
      <c r="S884" s="69">
        <f>Y884</f>
        <v>19.66</v>
      </c>
      <c r="T884" s="69">
        <f>R884+S884</f>
        <v>64.73</v>
      </c>
      <c r="U884" s="69">
        <f>ROUND(Z884*$H$2,2)/100</f>
        <v>0</v>
      </c>
      <c r="V884" s="77">
        <f>SUM(T884:U884)</f>
        <v>64.73</v>
      </c>
      <c r="X884" s="69">
        <v>45.07</v>
      </c>
      <c r="Y884" s="69">
        <v>19.66</v>
      </c>
      <c r="Z884" s="69">
        <v>64.73</v>
      </c>
      <c r="AA884" s="78"/>
      <c r="AB884" s="79">
        <f t="shared" si="451"/>
        <v>0</v>
      </c>
    </row>
    <row r="885" spans="1:28" x14ac:dyDescent="0.25">
      <c r="A885" s="71" t="s">
        <v>9655</v>
      </c>
      <c r="B885" s="72" t="s">
        <v>14606</v>
      </c>
      <c r="C885" s="73" t="s">
        <v>8808</v>
      </c>
      <c r="D885" s="74">
        <v>0</v>
      </c>
      <c r="E885" s="69">
        <v>88.000000000000014</v>
      </c>
      <c r="F885" s="75">
        <f>ROUND(D885*E885,2)</f>
        <v>0</v>
      </c>
      <c r="G885" s="76"/>
      <c r="H885" s="69">
        <f>ROUND(N885+(N885*$H$2/100),2)</f>
        <v>81.349999999999994</v>
      </c>
      <c r="I885" s="69">
        <f>ROUND(O885+(O885*$H$2/100),2)</f>
        <v>6.65</v>
      </c>
      <c r="J885" s="69">
        <f>H885+I885</f>
        <v>88</v>
      </c>
      <c r="K885" s="69">
        <v>0</v>
      </c>
      <c r="L885" s="75">
        <f>SUM(J885:K885)</f>
        <v>88</v>
      </c>
      <c r="N885" s="69">
        <v>81.350000000000009</v>
      </c>
      <c r="O885" s="69">
        <v>6.65</v>
      </c>
      <c r="P885" s="69">
        <f>SUM(N885:O885)</f>
        <v>88.000000000000014</v>
      </c>
      <c r="Q885" s="63"/>
      <c r="R885" s="69">
        <f>X885</f>
        <v>81.349999999999994</v>
      </c>
      <c r="S885" s="69">
        <f>Y885</f>
        <v>6.65</v>
      </c>
      <c r="T885" s="69">
        <f>R885+S885</f>
        <v>88</v>
      </c>
      <c r="U885" s="69">
        <f>ROUND(Z885*$H$2,2)/100</f>
        <v>0</v>
      </c>
      <c r="V885" s="77">
        <f>SUM(T885:U885)</f>
        <v>88</v>
      </c>
      <c r="X885" s="69">
        <v>81.349999999999994</v>
      </c>
      <c r="Y885" s="69">
        <v>6.65</v>
      </c>
      <c r="Z885" s="69">
        <v>88</v>
      </c>
      <c r="AA885" s="78"/>
      <c r="AB885" s="79">
        <f t="shared" si="451"/>
        <v>0</v>
      </c>
    </row>
    <row r="886" spans="1:28" ht="22.5" x14ac:dyDescent="0.25">
      <c r="A886" s="65" t="s">
        <v>9656</v>
      </c>
      <c r="B886" s="66" t="s">
        <v>14607</v>
      </c>
      <c r="C886" s="67"/>
      <c r="D886" s="68"/>
      <c r="E886" s="69"/>
      <c r="F886" s="70"/>
      <c r="H886" s="69"/>
      <c r="I886" s="69"/>
      <c r="J886" s="69"/>
      <c r="K886" s="69"/>
      <c r="L886" s="75"/>
      <c r="N886" s="69"/>
      <c r="O886" s="69"/>
      <c r="P886" s="69"/>
      <c r="Q886" s="63"/>
      <c r="R886" s="69"/>
      <c r="S886" s="69"/>
      <c r="T886" s="69"/>
      <c r="U886" s="69"/>
      <c r="V886" s="77"/>
      <c r="X886" s="69"/>
      <c r="Y886" s="69"/>
      <c r="Z886" s="69"/>
      <c r="AA886" s="78"/>
      <c r="AB886" s="79">
        <f t="shared" si="451"/>
        <v>0</v>
      </c>
    </row>
    <row r="887" spans="1:28" ht="22.5" x14ac:dyDescent="0.25">
      <c r="A887" s="71" t="s">
        <v>9657</v>
      </c>
      <c r="B887" s="72" t="s">
        <v>14608</v>
      </c>
      <c r="C887" s="73" t="s">
        <v>8780</v>
      </c>
      <c r="D887" s="74">
        <v>0</v>
      </c>
      <c r="E887" s="69">
        <v>70.510000000000005</v>
      </c>
      <c r="F887" s="75">
        <f t="shared" ref="F887:F892" si="483">ROUND(D887*E887,2)</f>
        <v>0</v>
      </c>
      <c r="G887" s="76"/>
      <c r="H887" s="69">
        <f t="shared" ref="H887:I892" si="484">ROUND(N887+(N887*$H$2/100),2)</f>
        <v>58.41</v>
      </c>
      <c r="I887" s="69">
        <f t="shared" si="484"/>
        <v>12.1</v>
      </c>
      <c r="J887" s="69">
        <f t="shared" ref="J887:J892" si="485">H887+I887</f>
        <v>70.509999999999991</v>
      </c>
      <c r="K887" s="69">
        <v>0</v>
      </c>
      <c r="L887" s="75">
        <f t="shared" ref="L887:L892" si="486">SUM(J887:K887)</f>
        <v>70.509999999999991</v>
      </c>
      <c r="N887" s="69">
        <v>58.41</v>
      </c>
      <c r="O887" s="69">
        <v>12.1</v>
      </c>
      <c r="P887" s="69">
        <f t="shared" ref="P887:P892" si="487">SUM(N887:O887)</f>
        <v>70.509999999999991</v>
      </c>
      <c r="Q887" s="63"/>
      <c r="R887" s="69">
        <f t="shared" ref="R887:S892" si="488">X887</f>
        <v>58.41</v>
      </c>
      <c r="S887" s="69">
        <f t="shared" si="488"/>
        <v>12.1</v>
      </c>
      <c r="T887" s="69">
        <f t="shared" ref="T887:T892" si="489">R887+S887</f>
        <v>70.509999999999991</v>
      </c>
      <c r="U887" s="69">
        <f t="shared" ref="U887:U892" si="490">ROUND(Z887*$H$2,2)/100</f>
        <v>0</v>
      </c>
      <c r="V887" s="77">
        <f t="shared" ref="V887:V892" si="491">SUM(T887:U887)</f>
        <v>70.509999999999991</v>
      </c>
      <c r="X887" s="69">
        <v>58.41</v>
      </c>
      <c r="Y887" s="69">
        <v>12.1</v>
      </c>
      <c r="Z887" s="69">
        <v>70.510000000000005</v>
      </c>
      <c r="AA887" s="78"/>
      <c r="AB887" s="79">
        <f t="shared" si="451"/>
        <v>0</v>
      </c>
    </row>
    <row r="888" spans="1:28" ht="33.75" x14ac:dyDescent="0.25">
      <c r="A888" s="71" t="s">
        <v>9658</v>
      </c>
      <c r="B888" s="72" t="s">
        <v>14609</v>
      </c>
      <c r="C888" s="73" t="s">
        <v>8780</v>
      </c>
      <c r="D888" s="74">
        <v>0</v>
      </c>
      <c r="E888" s="69">
        <v>133.29</v>
      </c>
      <c r="F888" s="75">
        <f t="shared" si="483"/>
        <v>0</v>
      </c>
      <c r="G888" s="76"/>
      <c r="H888" s="69">
        <f t="shared" si="484"/>
        <v>121.19</v>
      </c>
      <c r="I888" s="69">
        <f t="shared" si="484"/>
        <v>12.1</v>
      </c>
      <c r="J888" s="69">
        <f t="shared" si="485"/>
        <v>133.29</v>
      </c>
      <c r="K888" s="69">
        <v>0</v>
      </c>
      <c r="L888" s="75">
        <f t="shared" si="486"/>
        <v>133.29</v>
      </c>
      <c r="N888" s="69">
        <v>121.19</v>
      </c>
      <c r="O888" s="69">
        <v>12.1</v>
      </c>
      <c r="P888" s="69">
        <f t="shared" si="487"/>
        <v>133.29</v>
      </c>
      <c r="Q888" s="63"/>
      <c r="R888" s="69">
        <f t="shared" si="488"/>
        <v>121.19</v>
      </c>
      <c r="S888" s="69">
        <f t="shared" si="488"/>
        <v>12.1</v>
      </c>
      <c r="T888" s="69">
        <f t="shared" si="489"/>
        <v>133.29</v>
      </c>
      <c r="U888" s="69">
        <f t="shared" si="490"/>
        <v>0</v>
      </c>
      <c r="V888" s="77">
        <f t="shared" si="491"/>
        <v>133.29</v>
      </c>
      <c r="X888" s="69">
        <v>121.19</v>
      </c>
      <c r="Y888" s="69">
        <v>12.1</v>
      </c>
      <c r="Z888" s="69">
        <v>133.29</v>
      </c>
      <c r="AA888" s="78"/>
      <c r="AB888" s="79">
        <f t="shared" si="451"/>
        <v>0</v>
      </c>
    </row>
    <row r="889" spans="1:28" ht="22.5" x14ac:dyDescent="0.25">
      <c r="A889" s="71" t="s">
        <v>9659</v>
      </c>
      <c r="B889" s="72" t="s">
        <v>14610</v>
      </c>
      <c r="C889" s="73" t="s">
        <v>8780</v>
      </c>
      <c r="D889" s="74">
        <v>0</v>
      </c>
      <c r="E889" s="69">
        <v>93.2</v>
      </c>
      <c r="F889" s="75">
        <f t="shared" si="483"/>
        <v>0</v>
      </c>
      <c r="G889" s="76"/>
      <c r="H889" s="69">
        <f t="shared" si="484"/>
        <v>81.099999999999994</v>
      </c>
      <c r="I889" s="69">
        <f t="shared" si="484"/>
        <v>12.1</v>
      </c>
      <c r="J889" s="69">
        <f t="shared" si="485"/>
        <v>93.199999999999989</v>
      </c>
      <c r="K889" s="69">
        <v>0</v>
      </c>
      <c r="L889" s="75">
        <f t="shared" si="486"/>
        <v>93.199999999999989</v>
      </c>
      <c r="N889" s="69">
        <v>81.100000000000009</v>
      </c>
      <c r="O889" s="69">
        <v>12.1</v>
      </c>
      <c r="P889" s="69">
        <f t="shared" si="487"/>
        <v>93.2</v>
      </c>
      <c r="Q889" s="63"/>
      <c r="R889" s="69">
        <f t="shared" si="488"/>
        <v>81.099999999999994</v>
      </c>
      <c r="S889" s="69">
        <f t="shared" si="488"/>
        <v>12.1</v>
      </c>
      <c r="T889" s="69">
        <f t="shared" si="489"/>
        <v>93.199999999999989</v>
      </c>
      <c r="U889" s="69">
        <f t="shared" si="490"/>
        <v>0</v>
      </c>
      <c r="V889" s="77">
        <f t="shared" si="491"/>
        <v>93.199999999999989</v>
      </c>
      <c r="X889" s="69">
        <v>81.099999999999994</v>
      </c>
      <c r="Y889" s="69">
        <v>12.1</v>
      </c>
      <c r="Z889" s="69">
        <v>93.2</v>
      </c>
      <c r="AA889" s="78"/>
      <c r="AB889" s="79">
        <f t="shared" si="451"/>
        <v>0</v>
      </c>
    </row>
    <row r="890" spans="1:28" ht="22.5" x14ac:dyDescent="0.25">
      <c r="A890" s="71" t="s">
        <v>9660</v>
      </c>
      <c r="B890" s="72" t="s">
        <v>14611</v>
      </c>
      <c r="C890" s="73" t="s">
        <v>8780</v>
      </c>
      <c r="D890" s="74">
        <v>0</v>
      </c>
      <c r="E890" s="69">
        <v>78.12</v>
      </c>
      <c r="F890" s="75">
        <f t="shared" si="483"/>
        <v>0</v>
      </c>
      <c r="G890" s="76"/>
      <c r="H890" s="69">
        <f t="shared" si="484"/>
        <v>66.02</v>
      </c>
      <c r="I890" s="69">
        <f t="shared" si="484"/>
        <v>12.1</v>
      </c>
      <c r="J890" s="69">
        <f t="shared" si="485"/>
        <v>78.11999999999999</v>
      </c>
      <c r="K890" s="69">
        <v>0</v>
      </c>
      <c r="L890" s="75">
        <f t="shared" si="486"/>
        <v>78.11999999999999</v>
      </c>
      <c r="N890" s="69">
        <v>66.02</v>
      </c>
      <c r="O890" s="69">
        <v>12.1</v>
      </c>
      <c r="P890" s="69">
        <f t="shared" si="487"/>
        <v>78.11999999999999</v>
      </c>
      <c r="Q890" s="63"/>
      <c r="R890" s="69">
        <f t="shared" si="488"/>
        <v>66.02</v>
      </c>
      <c r="S890" s="69">
        <f t="shared" si="488"/>
        <v>12.1</v>
      </c>
      <c r="T890" s="69">
        <f t="shared" si="489"/>
        <v>78.11999999999999</v>
      </c>
      <c r="U890" s="69">
        <f t="shared" si="490"/>
        <v>0</v>
      </c>
      <c r="V890" s="77">
        <f t="shared" si="491"/>
        <v>78.11999999999999</v>
      </c>
      <c r="X890" s="69">
        <v>66.02</v>
      </c>
      <c r="Y890" s="69">
        <v>12.1</v>
      </c>
      <c r="Z890" s="69">
        <v>78.12</v>
      </c>
      <c r="AA890" s="78"/>
      <c r="AB890" s="79">
        <f t="shared" si="451"/>
        <v>0</v>
      </c>
    </row>
    <row r="891" spans="1:28" ht="22.5" x14ac:dyDescent="0.25">
      <c r="A891" s="71" t="s">
        <v>9661</v>
      </c>
      <c r="B891" s="72" t="s">
        <v>14612</v>
      </c>
      <c r="C891" s="73" t="s">
        <v>8808</v>
      </c>
      <c r="D891" s="74">
        <v>0</v>
      </c>
      <c r="E891" s="69">
        <v>61.679999999999993</v>
      </c>
      <c r="F891" s="75">
        <f t="shared" si="483"/>
        <v>0</v>
      </c>
      <c r="G891" s="76"/>
      <c r="H891" s="69">
        <f t="shared" si="484"/>
        <v>55.63</v>
      </c>
      <c r="I891" s="69">
        <f t="shared" si="484"/>
        <v>6.05</v>
      </c>
      <c r="J891" s="69">
        <f t="shared" si="485"/>
        <v>61.68</v>
      </c>
      <c r="K891" s="69">
        <v>0</v>
      </c>
      <c r="L891" s="75">
        <f t="shared" si="486"/>
        <v>61.68</v>
      </c>
      <c r="N891" s="69">
        <v>55.629999999999995</v>
      </c>
      <c r="O891" s="69">
        <v>6.05</v>
      </c>
      <c r="P891" s="69">
        <f t="shared" si="487"/>
        <v>61.679999999999993</v>
      </c>
      <c r="Q891" s="63"/>
      <c r="R891" s="69">
        <f t="shared" si="488"/>
        <v>55.63</v>
      </c>
      <c r="S891" s="69">
        <f t="shared" si="488"/>
        <v>6.05</v>
      </c>
      <c r="T891" s="69">
        <f t="shared" si="489"/>
        <v>61.68</v>
      </c>
      <c r="U891" s="69">
        <f t="shared" si="490"/>
        <v>0</v>
      </c>
      <c r="V891" s="77">
        <f t="shared" si="491"/>
        <v>61.68</v>
      </c>
      <c r="X891" s="69">
        <v>55.63</v>
      </c>
      <c r="Y891" s="69">
        <v>6.05</v>
      </c>
      <c r="Z891" s="69">
        <v>61.68</v>
      </c>
      <c r="AA891" s="78"/>
      <c r="AB891" s="79">
        <f t="shared" si="451"/>
        <v>0</v>
      </c>
    </row>
    <row r="892" spans="1:28" x14ac:dyDescent="0.25">
      <c r="A892" s="71" t="s">
        <v>9662</v>
      </c>
      <c r="B892" s="72" t="s">
        <v>14613</v>
      </c>
      <c r="C892" s="73" t="s">
        <v>8808</v>
      </c>
      <c r="D892" s="74">
        <v>0</v>
      </c>
      <c r="E892" s="69">
        <v>58.819999999999993</v>
      </c>
      <c r="F892" s="75">
        <f t="shared" si="483"/>
        <v>0</v>
      </c>
      <c r="G892" s="76"/>
      <c r="H892" s="69">
        <f t="shared" si="484"/>
        <v>52.77</v>
      </c>
      <c r="I892" s="69">
        <f t="shared" si="484"/>
        <v>6.05</v>
      </c>
      <c r="J892" s="69">
        <f t="shared" si="485"/>
        <v>58.82</v>
      </c>
      <c r="K892" s="69">
        <v>0</v>
      </c>
      <c r="L892" s="75">
        <f t="shared" si="486"/>
        <v>58.82</v>
      </c>
      <c r="N892" s="69">
        <v>52.769999999999996</v>
      </c>
      <c r="O892" s="69">
        <v>6.05</v>
      </c>
      <c r="P892" s="69">
        <f t="shared" si="487"/>
        <v>58.819999999999993</v>
      </c>
      <c r="Q892" s="63"/>
      <c r="R892" s="69">
        <f t="shared" si="488"/>
        <v>52.77</v>
      </c>
      <c r="S892" s="69">
        <f t="shared" si="488"/>
        <v>6.05</v>
      </c>
      <c r="T892" s="69">
        <f t="shared" si="489"/>
        <v>58.82</v>
      </c>
      <c r="U892" s="69">
        <f t="shared" si="490"/>
        <v>0</v>
      </c>
      <c r="V892" s="77">
        <f t="shared" si="491"/>
        <v>58.82</v>
      </c>
      <c r="X892" s="69">
        <v>52.77</v>
      </c>
      <c r="Y892" s="69">
        <v>6.05</v>
      </c>
      <c r="Z892" s="69">
        <v>58.82</v>
      </c>
      <c r="AA892" s="78"/>
      <c r="AB892" s="79">
        <f t="shared" si="451"/>
        <v>0</v>
      </c>
    </row>
    <row r="893" spans="1:28" ht="33.75" x14ac:dyDescent="0.25">
      <c r="A893" s="65" t="s">
        <v>9663</v>
      </c>
      <c r="B893" s="66" t="s">
        <v>14614</v>
      </c>
      <c r="C893" s="67"/>
      <c r="D893" s="68"/>
      <c r="E893" s="69"/>
      <c r="F893" s="70"/>
      <c r="H893" s="69"/>
      <c r="I893" s="69"/>
      <c r="J893" s="69"/>
      <c r="K893" s="69"/>
      <c r="L893" s="75"/>
      <c r="N893" s="69"/>
      <c r="O893" s="69"/>
      <c r="P893" s="69"/>
      <c r="Q893" s="63"/>
      <c r="R893" s="69"/>
      <c r="S893" s="69"/>
      <c r="T893" s="69"/>
      <c r="U893" s="69"/>
      <c r="V893" s="77"/>
      <c r="X893" s="69"/>
      <c r="Y893" s="69"/>
      <c r="Z893" s="69"/>
      <c r="AA893" s="78"/>
      <c r="AB893" s="79">
        <f t="shared" si="451"/>
        <v>0</v>
      </c>
    </row>
    <row r="894" spans="1:28" ht="22.5" x14ac:dyDescent="0.25">
      <c r="A894" s="71" t="s">
        <v>9664</v>
      </c>
      <c r="B894" s="72" t="s">
        <v>14615</v>
      </c>
      <c r="C894" s="73" t="s">
        <v>8780</v>
      </c>
      <c r="D894" s="74">
        <v>0</v>
      </c>
      <c r="E894" s="69">
        <v>172.05</v>
      </c>
      <c r="F894" s="75">
        <f>ROUND(D894*E894,2)</f>
        <v>0</v>
      </c>
      <c r="G894" s="76"/>
      <c r="H894" s="69">
        <f t="shared" ref="H894:I897" si="492">ROUND(N894+(N894*$H$2/100),2)</f>
        <v>141.62</v>
      </c>
      <c r="I894" s="69">
        <f t="shared" si="492"/>
        <v>30.43</v>
      </c>
      <c r="J894" s="69">
        <f>H894+I894</f>
        <v>172.05</v>
      </c>
      <c r="K894" s="69">
        <v>0</v>
      </c>
      <c r="L894" s="75">
        <f>SUM(J894:K894)</f>
        <v>172.05</v>
      </c>
      <c r="N894" s="69">
        <v>141.62</v>
      </c>
      <c r="O894" s="69">
        <v>30.43</v>
      </c>
      <c r="P894" s="69">
        <f>SUM(N894:O894)</f>
        <v>172.05</v>
      </c>
      <c r="Q894" s="63"/>
      <c r="R894" s="69">
        <f t="shared" ref="R894:S897" si="493">X894</f>
        <v>141.62</v>
      </c>
      <c r="S894" s="69">
        <f t="shared" si="493"/>
        <v>30.44</v>
      </c>
      <c r="T894" s="69">
        <f>R894+S894</f>
        <v>172.06</v>
      </c>
      <c r="U894" s="69">
        <f>ROUND(Z894*$H$2,2)/100</f>
        <v>0</v>
      </c>
      <c r="V894" s="77">
        <f>SUM(T894:U894)</f>
        <v>172.06</v>
      </c>
      <c r="X894" s="69">
        <v>141.62</v>
      </c>
      <c r="Y894" s="69">
        <v>30.44</v>
      </c>
      <c r="Z894" s="69">
        <v>172.06</v>
      </c>
      <c r="AA894" s="78"/>
      <c r="AB894" s="79">
        <f t="shared" si="451"/>
        <v>-9.9999999999909051E-3</v>
      </c>
    </row>
    <row r="895" spans="1:28" ht="22.5" x14ac:dyDescent="0.25">
      <c r="A895" s="71" t="s">
        <v>9665</v>
      </c>
      <c r="B895" s="72" t="s">
        <v>14616</v>
      </c>
      <c r="C895" s="73" t="s">
        <v>8780</v>
      </c>
      <c r="D895" s="74">
        <v>0</v>
      </c>
      <c r="E895" s="69">
        <v>127.83</v>
      </c>
      <c r="F895" s="75">
        <f>ROUND(D895*E895,2)</f>
        <v>0</v>
      </c>
      <c r="G895" s="76"/>
      <c r="H895" s="69">
        <f t="shared" si="492"/>
        <v>114.66</v>
      </c>
      <c r="I895" s="69">
        <f t="shared" si="492"/>
        <v>13.17</v>
      </c>
      <c r="J895" s="69">
        <f>H895+I895</f>
        <v>127.83</v>
      </c>
      <c r="K895" s="69">
        <v>0</v>
      </c>
      <c r="L895" s="75">
        <f>SUM(J895:K895)</f>
        <v>127.83</v>
      </c>
      <c r="N895" s="69">
        <v>114.66</v>
      </c>
      <c r="O895" s="69">
        <v>13.17</v>
      </c>
      <c r="P895" s="69">
        <f>SUM(N895:O895)</f>
        <v>127.83</v>
      </c>
      <c r="Q895" s="63"/>
      <c r="R895" s="69">
        <f t="shared" si="493"/>
        <v>114.66</v>
      </c>
      <c r="S895" s="69">
        <f t="shared" si="493"/>
        <v>13.17</v>
      </c>
      <c r="T895" s="69">
        <f>R895+S895</f>
        <v>127.83</v>
      </c>
      <c r="U895" s="69">
        <f>ROUND(Z895*$H$2,2)/100</f>
        <v>0</v>
      </c>
      <c r="V895" s="77">
        <f>SUM(T895:U895)</f>
        <v>127.83</v>
      </c>
      <c r="X895" s="69">
        <v>114.66</v>
      </c>
      <c r="Y895" s="69">
        <v>13.17</v>
      </c>
      <c r="Z895" s="69">
        <v>127.83</v>
      </c>
      <c r="AA895" s="78"/>
      <c r="AB895" s="79">
        <f t="shared" si="451"/>
        <v>0</v>
      </c>
    </row>
    <row r="896" spans="1:28" ht="33.75" x14ac:dyDescent="0.25">
      <c r="A896" s="71" t="s">
        <v>9666</v>
      </c>
      <c r="B896" s="72" t="s">
        <v>14617</v>
      </c>
      <c r="C896" s="73" t="s">
        <v>8780</v>
      </c>
      <c r="D896" s="74">
        <v>0</v>
      </c>
      <c r="E896" s="69">
        <v>121.65</v>
      </c>
      <c r="F896" s="75">
        <f>ROUND(D896*E896,2)</f>
        <v>0</v>
      </c>
      <c r="G896" s="76"/>
      <c r="H896" s="69">
        <f t="shared" si="492"/>
        <v>108.48</v>
      </c>
      <c r="I896" s="69">
        <f t="shared" si="492"/>
        <v>13.17</v>
      </c>
      <c r="J896" s="69">
        <f>H896+I896</f>
        <v>121.65</v>
      </c>
      <c r="K896" s="69">
        <v>0</v>
      </c>
      <c r="L896" s="75">
        <f>SUM(J896:K896)</f>
        <v>121.65</v>
      </c>
      <c r="N896" s="69">
        <v>108.48</v>
      </c>
      <c r="O896" s="69">
        <v>13.17</v>
      </c>
      <c r="P896" s="69">
        <f>SUM(N896:O896)</f>
        <v>121.65</v>
      </c>
      <c r="Q896" s="63"/>
      <c r="R896" s="69">
        <f t="shared" si="493"/>
        <v>108.48</v>
      </c>
      <c r="S896" s="69">
        <f t="shared" si="493"/>
        <v>13.17</v>
      </c>
      <c r="T896" s="69">
        <f>R896+S896</f>
        <v>121.65</v>
      </c>
      <c r="U896" s="69">
        <f>ROUND(Z896*$H$2,2)/100</f>
        <v>0</v>
      </c>
      <c r="V896" s="77">
        <f>SUM(T896:U896)</f>
        <v>121.65</v>
      </c>
      <c r="X896" s="69">
        <v>108.48</v>
      </c>
      <c r="Y896" s="69">
        <v>13.17</v>
      </c>
      <c r="Z896" s="69">
        <v>121.65</v>
      </c>
      <c r="AA896" s="78"/>
      <c r="AB896" s="79">
        <f t="shared" si="451"/>
        <v>0</v>
      </c>
    </row>
    <row r="897" spans="1:28" x14ac:dyDescent="0.25">
      <c r="A897" s="71" t="s">
        <v>9667</v>
      </c>
      <c r="B897" s="72" t="s">
        <v>14618</v>
      </c>
      <c r="C897" s="73" t="s">
        <v>8780</v>
      </c>
      <c r="D897" s="74">
        <v>0</v>
      </c>
      <c r="E897" s="69">
        <v>84.259999999999991</v>
      </c>
      <c r="F897" s="75">
        <f>ROUND(D897*E897,2)</f>
        <v>0</v>
      </c>
      <c r="G897" s="76"/>
      <c r="H897" s="69">
        <f t="shared" si="492"/>
        <v>72.16</v>
      </c>
      <c r="I897" s="69">
        <f t="shared" si="492"/>
        <v>12.1</v>
      </c>
      <c r="J897" s="69">
        <f>H897+I897</f>
        <v>84.259999999999991</v>
      </c>
      <c r="K897" s="69">
        <v>0</v>
      </c>
      <c r="L897" s="75">
        <f>SUM(J897:K897)</f>
        <v>84.259999999999991</v>
      </c>
      <c r="N897" s="69">
        <v>72.16</v>
      </c>
      <c r="O897" s="69">
        <v>12.1</v>
      </c>
      <c r="P897" s="69">
        <f>SUM(N897:O897)</f>
        <v>84.259999999999991</v>
      </c>
      <c r="Q897" s="63"/>
      <c r="R897" s="69">
        <f t="shared" si="493"/>
        <v>72.16</v>
      </c>
      <c r="S897" s="69">
        <f t="shared" si="493"/>
        <v>12.1</v>
      </c>
      <c r="T897" s="69">
        <f>R897+S897</f>
        <v>84.259999999999991</v>
      </c>
      <c r="U897" s="69">
        <f>ROUND(Z897*$H$2,2)/100</f>
        <v>0</v>
      </c>
      <c r="V897" s="77">
        <f>SUM(T897:U897)</f>
        <v>84.259999999999991</v>
      </c>
      <c r="X897" s="69">
        <v>72.16</v>
      </c>
      <c r="Y897" s="69">
        <v>12.1</v>
      </c>
      <c r="Z897" s="69">
        <v>84.26</v>
      </c>
      <c r="AA897" s="78"/>
      <c r="AB897" s="79">
        <f t="shared" si="451"/>
        <v>0</v>
      </c>
    </row>
    <row r="898" spans="1:28" x14ac:dyDescent="0.25">
      <c r="A898" s="65" t="s">
        <v>9668</v>
      </c>
      <c r="B898" s="66" t="s">
        <v>14619</v>
      </c>
      <c r="C898" s="67"/>
      <c r="D898" s="68"/>
      <c r="E898" s="69"/>
      <c r="F898" s="70"/>
      <c r="H898" s="69"/>
      <c r="I898" s="69"/>
      <c r="J898" s="69"/>
      <c r="K898" s="69"/>
      <c r="L898" s="75"/>
      <c r="N898" s="69"/>
      <c r="O898" s="69"/>
      <c r="P898" s="69"/>
      <c r="Q898" s="63"/>
      <c r="R898" s="69"/>
      <c r="S898" s="69"/>
      <c r="T898" s="69"/>
      <c r="U898" s="69"/>
      <c r="V898" s="77"/>
      <c r="X898" s="69"/>
      <c r="Y898" s="69"/>
      <c r="Z898" s="69"/>
      <c r="AA898" s="78"/>
      <c r="AB898" s="79">
        <f t="shared" si="451"/>
        <v>0</v>
      </c>
    </row>
    <row r="899" spans="1:28" ht="22.5" x14ac:dyDescent="0.25">
      <c r="A899" s="71" t="s">
        <v>9669</v>
      </c>
      <c r="B899" s="72" t="s">
        <v>14620</v>
      </c>
      <c r="C899" s="73" t="s">
        <v>8780</v>
      </c>
      <c r="D899" s="74">
        <v>0</v>
      </c>
      <c r="E899" s="69">
        <v>55.35</v>
      </c>
      <c r="F899" s="75">
        <f>ROUND(D899*E899,2)</f>
        <v>0</v>
      </c>
      <c r="G899" s="76"/>
      <c r="H899" s="69">
        <f t="shared" ref="H899:I901" si="494">ROUND(N899+(N899*$H$2/100),2)</f>
        <v>43.25</v>
      </c>
      <c r="I899" s="69">
        <f t="shared" si="494"/>
        <v>12.1</v>
      </c>
      <c r="J899" s="69">
        <f>H899+I899</f>
        <v>55.35</v>
      </c>
      <c r="K899" s="69">
        <v>0</v>
      </c>
      <c r="L899" s="75">
        <f>SUM(J899:K899)</f>
        <v>55.35</v>
      </c>
      <c r="N899" s="69">
        <v>43.25</v>
      </c>
      <c r="O899" s="69">
        <v>12.1</v>
      </c>
      <c r="P899" s="69">
        <f>SUM(N899:O899)</f>
        <v>55.35</v>
      </c>
      <c r="Q899" s="63"/>
      <c r="R899" s="69">
        <f t="shared" ref="R899:S901" si="495">X899</f>
        <v>43.25</v>
      </c>
      <c r="S899" s="69">
        <f t="shared" si="495"/>
        <v>12.1</v>
      </c>
      <c r="T899" s="69">
        <f>R899+S899</f>
        <v>55.35</v>
      </c>
      <c r="U899" s="69">
        <f>ROUND(Z899*$H$2,2)/100</f>
        <v>0</v>
      </c>
      <c r="V899" s="77">
        <f>SUM(T899:U899)</f>
        <v>55.35</v>
      </c>
      <c r="X899" s="69">
        <v>43.25</v>
      </c>
      <c r="Y899" s="69">
        <v>12.1</v>
      </c>
      <c r="Z899" s="69">
        <v>55.35</v>
      </c>
      <c r="AA899" s="78"/>
      <c r="AB899" s="79">
        <f t="shared" si="451"/>
        <v>0</v>
      </c>
    </row>
    <row r="900" spans="1:28" x14ac:dyDescent="0.25">
      <c r="A900" s="71" t="s">
        <v>9670</v>
      </c>
      <c r="B900" s="72" t="s">
        <v>14621</v>
      </c>
      <c r="C900" s="73" t="s">
        <v>8780</v>
      </c>
      <c r="D900" s="74">
        <v>0</v>
      </c>
      <c r="E900" s="69">
        <v>83.850000000000009</v>
      </c>
      <c r="F900" s="75">
        <f>ROUND(D900*E900,2)</f>
        <v>0</v>
      </c>
      <c r="G900" s="76"/>
      <c r="H900" s="69">
        <f t="shared" si="494"/>
        <v>71.75</v>
      </c>
      <c r="I900" s="69">
        <f t="shared" si="494"/>
        <v>12.1</v>
      </c>
      <c r="J900" s="69">
        <f>H900+I900</f>
        <v>83.85</v>
      </c>
      <c r="K900" s="69">
        <v>0</v>
      </c>
      <c r="L900" s="75">
        <f>SUM(J900:K900)</f>
        <v>83.85</v>
      </c>
      <c r="N900" s="69">
        <v>71.750000000000014</v>
      </c>
      <c r="O900" s="69">
        <v>12.1</v>
      </c>
      <c r="P900" s="69">
        <f>SUM(N900:O900)</f>
        <v>83.850000000000009</v>
      </c>
      <c r="Q900" s="63"/>
      <c r="R900" s="69">
        <f t="shared" si="495"/>
        <v>71.75</v>
      </c>
      <c r="S900" s="69">
        <f t="shared" si="495"/>
        <v>12.1</v>
      </c>
      <c r="T900" s="69">
        <f>R900+S900</f>
        <v>83.85</v>
      </c>
      <c r="U900" s="69">
        <f>ROUND(Z900*$H$2,2)/100</f>
        <v>0</v>
      </c>
      <c r="V900" s="77">
        <f>SUM(T900:U900)</f>
        <v>83.85</v>
      </c>
      <c r="X900" s="69">
        <v>71.75</v>
      </c>
      <c r="Y900" s="69">
        <v>12.1</v>
      </c>
      <c r="Z900" s="69">
        <v>83.85</v>
      </c>
      <c r="AA900" s="78"/>
      <c r="AB900" s="79">
        <f t="shared" si="451"/>
        <v>0</v>
      </c>
    </row>
    <row r="901" spans="1:28" x14ac:dyDescent="0.25">
      <c r="A901" s="71" t="s">
        <v>9671</v>
      </c>
      <c r="B901" s="72" t="s">
        <v>14622</v>
      </c>
      <c r="C901" s="73" t="s">
        <v>8808</v>
      </c>
      <c r="D901" s="74">
        <v>0</v>
      </c>
      <c r="E901" s="69">
        <v>110.7</v>
      </c>
      <c r="F901" s="75">
        <f>ROUND(D901*E901,2)</f>
        <v>0</v>
      </c>
      <c r="G901" s="76"/>
      <c r="H901" s="69">
        <f t="shared" si="494"/>
        <v>104.65</v>
      </c>
      <c r="I901" s="69">
        <f t="shared" si="494"/>
        <v>6.05</v>
      </c>
      <c r="J901" s="69">
        <f>H901+I901</f>
        <v>110.7</v>
      </c>
      <c r="K901" s="69">
        <v>0</v>
      </c>
      <c r="L901" s="75">
        <f>SUM(J901:K901)</f>
        <v>110.7</v>
      </c>
      <c r="N901" s="69">
        <v>104.65</v>
      </c>
      <c r="O901" s="69">
        <v>6.05</v>
      </c>
      <c r="P901" s="69">
        <f>SUM(N901:O901)</f>
        <v>110.7</v>
      </c>
      <c r="Q901" s="63"/>
      <c r="R901" s="69">
        <f t="shared" si="495"/>
        <v>104.65</v>
      </c>
      <c r="S901" s="69">
        <f t="shared" si="495"/>
        <v>6.05</v>
      </c>
      <c r="T901" s="69">
        <f>R901+S901</f>
        <v>110.7</v>
      </c>
      <c r="U901" s="69">
        <f>ROUND(Z901*$H$2,2)/100</f>
        <v>0</v>
      </c>
      <c r="V901" s="77">
        <f>SUM(T901:U901)</f>
        <v>110.7</v>
      </c>
      <c r="X901" s="69">
        <v>104.65</v>
      </c>
      <c r="Y901" s="69">
        <v>6.05</v>
      </c>
      <c r="Z901" s="69">
        <v>110.7</v>
      </c>
      <c r="AA901" s="78"/>
      <c r="AB901" s="79">
        <f t="shared" si="451"/>
        <v>0</v>
      </c>
    </row>
    <row r="902" spans="1:28" x14ac:dyDescent="0.25">
      <c r="A902" s="65" t="s">
        <v>9672</v>
      </c>
      <c r="B902" s="66" t="s">
        <v>14623</v>
      </c>
      <c r="C902" s="67"/>
      <c r="D902" s="68"/>
      <c r="E902" s="69"/>
      <c r="F902" s="70"/>
      <c r="H902" s="69"/>
      <c r="I902" s="69"/>
      <c r="J902" s="69"/>
      <c r="K902" s="69"/>
      <c r="L902" s="75"/>
      <c r="N902" s="69"/>
      <c r="O902" s="69"/>
      <c r="P902" s="69"/>
      <c r="Q902" s="63"/>
      <c r="R902" s="69"/>
      <c r="S902" s="69"/>
      <c r="T902" s="69"/>
      <c r="U902" s="69"/>
      <c r="V902" s="77"/>
      <c r="X902" s="69"/>
      <c r="Y902" s="69"/>
      <c r="Z902" s="69"/>
      <c r="AA902" s="78"/>
      <c r="AB902" s="79">
        <f t="shared" si="451"/>
        <v>0</v>
      </c>
    </row>
    <row r="903" spans="1:28" x14ac:dyDescent="0.25">
      <c r="A903" s="71" t="s">
        <v>9673</v>
      </c>
      <c r="B903" s="72" t="s">
        <v>14624</v>
      </c>
      <c r="C903" s="73" t="s">
        <v>8753</v>
      </c>
      <c r="D903" s="74">
        <v>0</v>
      </c>
      <c r="E903" s="69">
        <v>49.81</v>
      </c>
      <c r="F903" s="75">
        <f>ROUND(D903*E903,2)</f>
        <v>0</v>
      </c>
      <c r="G903" s="76"/>
      <c r="H903" s="69">
        <f>ROUND(N903+(N903*$H$2/100),2)</f>
        <v>46.77</v>
      </c>
      <c r="I903" s="69">
        <f>ROUND(O903+(O903*$H$2/100),2)</f>
        <v>3.04</v>
      </c>
      <c r="J903" s="69">
        <f>H903+I903</f>
        <v>49.81</v>
      </c>
      <c r="K903" s="69">
        <v>0</v>
      </c>
      <c r="L903" s="75">
        <f>SUM(J903:K903)</f>
        <v>49.81</v>
      </c>
      <c r="N903" s="69">
        <v>46.77</v>
      </c>
      <c r="O903" s="69">
        <v>3.04</v>
      </c>
      <c r="P903" s="69">
        <f>SUM(N903:O903)</f>
        <v>49.81</v>
      </c>
      <c r="Q903" s="63"/>
      <c r="R903" s="69">
        <f>X903</f>
        <v>46.77</v>
      </c>
      <c r="S903" s="69">
        <f>Y903</f>
        <v>3.03</v>
      </c>
      <c r="T903" s="69">
        <f>R903+S903</f>
        <v>49.800000000000004</v>
      </c>
      <c r="U903" s="69">
        <f>ROUND(Z903*$H$2,2)/100</f>
        <v>0</v>
      </c>
      <c r="V903" s="77">
        <f>SUM(T903:U903)</f>
        <v>49.800000000000004</v>
      </c>
      <c r="X903" s="69">
        <v>46.77</v>
      </c>
      <c r="Y903" s="69">
        <v>3.03</v>
      </c>
      <c r="Z903" s="69">
        <v>49.8</v>
      </c>
      <c r="AA903" s="78"/>
      <c r="AB903" s="79">
        <f t="shared" si="451"/>
        <v>1.0000000000005116E-2</v>
      </c>
    </row>
    <row r="904" spans="1:28" x14ac:dyDescent="0.25">
      <c r="A904" s="71" t="s">
        <v>9674</v>
      </c>
      <c r="B904" s="72" t="s">
        <v>14625</v>
      </c>
      <c r="C904" s="73" t="s">
        <v>8753</v>
      </c>
      <c r="D904" s="74">
        <v>0</v>
      </c>
      <c r="E904" s="69">
        <v>49.81</v>
      </c>
      <c r="F904" s="75">
        <f>ROUND(D904*E904,2)</f>
        <v>0</v>
      </c>
      <c r="G904" s="76"/>
      <c r="H904" s="69">
        <f>ROUND(N904+(N904*$H$2/100),2)</f>
        <v>46.77</v>
      </c>
      <c r="I904" s="69">
        <f>ROUND(O904+(O904*$H$2/100),2)</f>
        <v>3.04</v>
      </c>
      <c r="J904" s="69">
        <f>H904+I904</f>
        <v>49.81</v>
      </c>
      <c r="K904" s="69">
        <v>0</v>
      </c>
      <c r="L904" s="75">
        <f>SUM(J904:K904)</f>
        <v>49.81</v>
      </c>
      <c r="N904" s="69">
        <v>46.77</v>
      </c>
      <c r="O904" s="69">
        <v>3.04</v>
      </c>
      <c r="P904" s="69">
        <f>SUM(N904:O904)</f>
        <v>49.81</v>
      </c>
      <c r="Q904" s="63"/>
      <c r="R904" s="69">
        <f>X904</f>
        <v>46.77</v>
      </c>
      <c r="S904" s="69">
        <f>Y904</f>
        <v>3.03</v>
      </c>
      <c r="T904" s="69">
        <f>R904+S904</f>
        <v>49.800000000000004</v>
      </c>
      <c r="U904" s="69">
        <f>ROUND(Z904*$H$2,2)/100</f>
        <v>0</v>
      </c>
      <c r="V904" s="77">
        <f>SUM(T904:U904)</f>
        <v>49.800000000000004</v>
      </c>
      <c r="X904" s="69">
        <v>46.77</v>
      </c>
      <c r="Y904" s="69">
        <v>3.03</v>
      </c>
      <c r="Z904" s="69">
        <v>49.8</v>
      </c>
      <c r="AA904" s="78"/>
      <c r="AB904" s="79">
        <f t="shared" si="451"/>
        <v>1.0000000000005116E-2</v>
      </c>
    </row>
    <row r="905" spans="1:28" x14ac:dyDescent="0.25">
      <c r="A905" s="65" t="s">
        <v>9675</v>
      </c>
      <c r="B905" s="66" t="s">
        <v>14626</v>
      </c>
      <c r="C905" s="67"/>
      <c r="D905" s="68"/>
      <c r="E905" s="69"/>
      <c r="F905" s="70"/>
      <c r="H905" s="69"/>
      <c r="I905" s="69"/>
      <c r="J905" s="69"/>
      <c r="K905" s="69"/>
      <c r="L905" s="75"/>
      <c r="N905" s="69"/>
      <c r="O905" s="69"/>
      <c r="P905" s="69"/>
      <c r="Q905" s="63"/>
      <c r="R905" s="69"/>
      <c r="S905" s="69"/>
      <c r="T905" s="69"/>
      <c r="U905" s="69"/>
      <c r="V905" s="77"/>
      <c r="X905" s="69"/>
      <c r="Y905" s="69"/>
      <c r="Z905" s="69"/>
      <c r="AA905" s="78"/>
      <c r="AB905" s="79">
        <f t="shared" si="451"/>
        <v>0</v>
      </c>
    </row>
    <row r="906" spans="1:28" x14ac:dyDescent="0.25">
      <c r="A906" s="71" t="s">
        <v>9676</v>
      </c>
      <c r="B906" s="72" t="s">
        <v>14627</v>
      </c>
      <c r="C906" s="73" t="s">
        <v>8780</v>
      </c>
      <c r="D906" s="74">
        <v>0</v>
      </c>
      <c r="E906" s="69">
        <v>526.87</v>
      </c>
      <c r="F906" s="75">
        <f>ROUND(D906*E906,2)</f>
        <v>0</v>
      </c>
      <c r="G906" s="76"/>
      <c r="H906" s="69">
        <f>ROUND(N906+(N906*$H$2/100),2)</f>
        <v>526.87</v>
      </c>
      <c r="I906" s="69">
        <f>ROUND(O906+(O906*$H$2/100),2)</f>
        <v>0</v>
      </c>
      <c r="J906" s="69">
        <f>H906+I906</f>
        <v>526.87</v>
      </c>
      <c r="K906" s="69">
        <v>0</v>
      </c>
      <c r="L906" s="75">
        <f>SUM(J906:K906)</f>
        <v>526.87</v>
      </c>
      <c r="N906" s="69">
        <v>526.87</v>
      </c>
      <c r="O906" s="69">
        <v>0</v>
      </c>
      <c r="P906" s="69">
        <f>SUM(N906:O906)</f>
        <v>526.87</v>
      </c>
      <c r="Q906" s="63"/>
      <c r="R906" s="69">
        <f>X906</f>
        <v>526.87</v>
      </c>
      <c r="S906" s="69">
        <f>Y906</f>
        <v>0</v>
      </c>
      <c r="T906" s="69">
        <f>R906+S906</f>
        <v>526.87</v>
      </c>
      <c r="U906" s="69">
        <f>ROUND(Z906*$H$2,2)/100</f>
        <v>0</v>
      </c>
      <c r="V906" s="77">
        <f>SUM(T906:U906)</f>
        <v>526.87</v>
      </c>
      <c r="X906" s="69">
        <v>526.87</v>
      </c>
      <c r="Y906" s="69">
        <v>0</v>
      </c>
      <c r="Z906" s="69">
        <v>526.87</v>
      </c>
      <c r="AA906" s="78"/>
      <c r="AB906" s="79">
        <f t="shared" ref="AB906:AB969" si="496">P906-Z906</f>
        <v>0</v>
      </c>
    </row>
    <row r="907" spans="1:28" ht="22.5" x14ac:dyDescent="0.25">
      <c r="A907" s="65" t="s">
        <v>9677</v>
      </c>
      <c r="B907" s="66" t="s">
        <v>14628</v>
      </c>
      <c r="C907" s="67"/>
      <c r="D907" s="68"/>
      <c r="E907" s="69"/>
      <c r="F907" s="70"/>
      <c r="H907" s="69"/>
      <c r="I907" s="69"/>
      <c r="J907" s="69"/>
      <c r="K907" s="69"/>
      <c r="L907" s="75"/>
      <c r="N907" s="69"/>
      <c r="O907" s="69"/>
      <c r="P907" s="69"/>
      <c r="Q907" s="63"/>
      <c r="R907" s="69"/>
      <c r="S907" s="69"/>
      <c r="T907" s="69"/>
      <c r="U907" s="69"/>
      <c r="V907" s="77"/>
      <c r="X907" s="69"/>
      <c r="Y907" s="69"/>
      <c r="Z907" s="69"/>
      <c r="AA907" s="78"/>
      <c r="AB907" s="79">
        <f t="shared" si="496"/>
        <v>0</v>
      </c>
    </row>
    <row r="908" spans="1:28" ht="22.5" x14ac:dyDescent="0.25">
      <c r="A908" s="71" t="s">
        <v>9678</v>
      </c>
      <c r="B908" s="72" t="s">
        <v>14629</v>
      </c>
      <c r="C908" s="73" t="s">
        <v>8780</v>
      </c>
      <c r="D908" s="74">
        <v>0</v>
      </c>
      <c r="E908" s="69">
        <v>144.92000000000002</v>
      </c>
      <c r="F908" s="75">
        <f>ROUND(D908*E908,2)</f>
        <v>0</v>
      </c>
      <c r="G908" s="76"/>
      <c r="H908" s="69">
        <f t="shared" ref="H908:I910" si="497">ROUND(N908+(N908*$H$2/100),2)</f>
        <v>82.99</v>
      </c>
      <c r="I908" s="69">
        <f t="shared" si="497"/>
        <v>61.93</v>
      </c>
      <c r="J908" s="69">
        <f>H908+I908</f>
        <v>144.91999999999999</v>
      </c>
      <c r="K908" s="69">
        <v>0</v>
      </c>
      <c r="L908" s="75">
        <f>SUM(J908:K908)</f>
        <v>144.91999999999999</v>
      </c>
      <c r="N908" s="69">
        <v>82.99</v>
      </c>
      <c r="O908" s="69">
        <v>61.93</v>
      </c>
      <c r="P908" s="69">
        <f>SUM(N908:O908)</f>
        <v>144.91999999999999</v>
      </c>
      <c r="Q908" s="63"/>
      <c r="R908" s="69">
        <f t="shared" ref="R908:S910" si="498">X908</f>
        <v>82.99</v>
      </c>
      <c r="S908" s="69">
        <f t="shared" si="498"/>
        <v>61.94</v>
      </c>
      <c r="T908" s="69">
        <f>R908+S908</f>
        <v>144.93</v>
      </c>
      <c r="U908" s="69">
        <f>ROUND(Z908*$H$2,2)/100</f>
        <v>0</v>
      </c>
      <c r="V908" s="77">
        <f>SUM(T908:U908)</f>
        <v>144.93</v>
      </c>
      <c r="X908" s="69">
        <v>82.99</v>
      </c>
      <c r="Y908" s="69">
        <v>61.94</v>
      </c>
      <c r="Z908" s="69">
        <v>144.93</v>
      </c>
      <c r="AA908" s="78"/>
      <c r="AB908" s="79">
        <f t="shared" si="496"/>
        <v>-1.0000000000019327E-2</v>
      </c>
    </row>
    <row r="909" spans="1:28" ht="22.5" x14ac:dyDescent="0.25">
      <c r="A909" s="71" t="s">
        <v>9679</v>
      </c>
      <c r="B909" s="72" t="s">
        <v>14630</v>
      </c>
      <c r="C909" s="73" t="s">
        <v>8780</v>
      </c>
      <c r="D909" s="74">
        <v>0</v>
      </c>
      <c r="E909" s="69">
        <v>201.63</v>
      </c>
      <c r="F909" s="75">
        <f>ROUND(D909*E909,2)</f>
        <v>0</v>
      </c>
      <c r="G909" s="76"/>
      <c r="H909" s="69">
        <f t="shared" si="497"/>
        <v>145.88999999999999</v>
      </c>
      <c r="I909" s="69">
        <f t="shared" si="497"/>
        <v>55.74</v>
      </c>
      <c r="J909" s="69">
        <f>H909+I909</f>
        <v>201.63</v>
      </c>
      <c r="K909" s="69">
        <v>0</v>
      </c>
      <c r="L909" s="75">
        <f>SUM(J909:K909)</f>
        <v>201.63</v>
      </c>
      <c r="N909" s="69">
        <v>145.89000000000001</v>
      </c>
      <c r="O909" s="69">
        <v>55.74</v>
      </c>
      <c r="P909" s="69">
        <f>SUM(N909:O909)</f>
        <v>201.63000000000002</v>
      </c>
      <c r="Q909" s="63"/>
      <c r="R909" s="69">
        <f t="shared" si="498"/>
        <v>145.88999999999999</v>
      </c>
      <c r="S909" s="69">
        <f t="shared" si="498"/>
        <v>55.74</v>
      </c>
      <c r="T909" s="69">
        <f>R909+S909</f>
        <v>201.63</v>
      </c>
      <c r="U909" s="69">
        <f>ROUND(Z909*$H$2,2)/100</f>
        <v>0</v>
      </c>
      <c r="V909" s="77">
        <f>SUM(T909:U909)</f>
        <v>201.63</v>
      </c>
      <c r="X909" s="69">
        <v>145.88999999999999</v>
      </c>
      <c r="Y909" s="69">
        <v>55.74</v>
      </c>
      <c r="Z909" s="69">
        <v>201.63</v>
      </c>
      <c r="AA909" s="78"/>
      <c r="AB909" s="79">
        <f t="shared" si="496"/>
        <v>0</v>
      </c>
    </row>
    <row r="910" spans="1:28" x14ac:dyDescent="0.25">
      <c r="A910" s="71" t="s">
        <v>9680</v>
      </c>
      <c r="B910" s="72" t="s">
        <v>14631</v>
      </c>
      <c r="C910" s="73" t="s">
        <v>8780</v>
      </c>
      <c r="D910" s="74">
        <v>0</v>
      </c>
      <c r="E910" s="69">
        <v>206.93</v>
      </c>
      <c r="F910" s="75">
        <f>ROUND(D910*E910,2)</f>
        <v>0</v>
      </c>
      <c r="G910" s="76"/>
      <c r="H910" s="69">
        <f t="shared" si="497"/>
        <v>145</v>
      </c>
      <c r="I910" s="69">
        <f t="shared" si="497"/>
        <v>61.93</v>
      </c>
      <c r="J910" s="69">
        <f>H910+I910</f>
        <v>206.93</v>
      </c>
      <c r="K910" s="69">
        <v>0</v>
      </c>
      <c r="L910" s="75">
        <f>SUM(J910:K910)</f>
        <v>206.93</v>
      </c>
      <c r="N910" s="69">
        <v>145</v>
      </c>
      <c r="O910" s="69">
        <v>61.93</v>
      </c>
      <c r="P910" s="69">
        <f>SUM(N910:O910)</f>
        <v>206.93</v>
      </c>
      <c r="Q910" s="63"/>
      <c r="R910" s="69">
        <f t="shared" si="498"/>
        <v>145</v>
      </c>
      <c r="S910" s="69">
        <f t="shared" si="498"/>
        <v>61.94</v>
      </c>
      <c r="T910" s="69">
        <f>R910+S910</f>
        <v>206.94</v>
      </c>
      <c r="U910" s="69">
        <f>ROUND(Z910*$H$2,2)/100</f>
        <v>0</v>
      </c>
      <c r="V910" s="77">
        <f>SUM(T910:U910)</f>
        <v>206.94</v>
      </c>
      <c r="X910" s="69">
        <v>145</v>
      </c>
      <c r="Y910" s="69">
        <v>61.94</v>
      </c>
      <c r="Z910" s="69">
        <v>206.94</v>
      </c>
      <c r="AA910" s="78"/>
      <c r="AB910" s="79">
        <f t="shared" si="496"/>
        <v>-9.9999999999909051E-3</v>
      </c>
    </row>
    <row r="911" spans="1:28" x14ac:dyDescent="0.25">
      <c r="A911" s="65" t="s">
        <v>9681</v>
      </c>
      <c r="B911" s="66" t="s">
        <v>14632</v>
      </c>
      <c r="C911" s="67"/>
      <c r="D911" s="68"/>
      <c r="E911" s="69"/>
      <c r="F911" s="70"/>
      <c r="H911" s="69"/>
      <c r="I911" s="69"/>
      <c r="J911" s="69"/>
      <c r="K911" s="69"/>
      <c r="L911" s="75"/>
      <c r="N911" s="69"/>
      <c r="O911" s="69"/>
      <c r="P911" s="69"/>
      <c r="Q911" s="63"/>
      <c r="R911" s="69"/>
      <c r="S911" s="69"/>
      <c r="T911" s="69"/>
      <c r="U911" s="69"/>
      <c r="V911" s="77"/>
      <c r="X911" s="69"/>
      <c r="Y911" s="69"/>
      <c r="Z911" s="69"/>
      <c r="AA911" s="78"/>
      <c r="AB911" s="79">
        <f t="shared" si="496"/>
        <v>0</v>
      </c>
    </row>
    <row r="912" spans="1:28" x14ac:dyDescent="0.25">
      <c r="A912" s="83" t="s">
        <v>9682</v>
      </c>
      <c r="B912" s="72" t="s">
        <v>14633</v>
      </c>
      <c r="C912" s="73" t="s">
        <v>8808</v>
      </c>
      <c r="D912" s="74">
        <v>0</v>
      </c>
      <c r="E912" s="69">
        <v>62.52</v>
      </c>
      <c r="F912" s="75">
        <f t="shared" ref="F912:F918" si="499">ROUND(D912*E912,2)</f>
        <v>0</v>
      </c>
      <c r="G912" s="76"/>
      <c r="H912" s="69">
        <f t="shared" ref="H912:I918" si="500">ROUND(N912+(N912*$H$2/100),2)</f>
        <v>25.62</v>
      </c>
      <c r="I912" s="69">
        <f t="shared" si="500"/>
        <v>36.9</v>
      </c>
      <c r="J912" s="69">
        <f t="shared" ref="J912:J918" si="501">H912+I912</f>
        <v>62.519999999999996</v>
      </c>
      <c r="K912" s="69">
        <v>0</v>
      </c>
      <c r="L912" s="75">
        <f t="shared" ref="L912:L918" si="502">SUM(J912:K912)</f>
        <v>62.519999999999996</v>
      </c>
      <c r="N912" s="69">
        <v>25.62</v>
      </c>
      <c r="O912" s="69">
        <v>36.900000000000006</v>
      </c>
      <c r="P912" s="69">
        <f t="shared" ref="P912:P918" si="503">SUM(N912:O912)</f>
        <v>62.52000000000001</v>
      </c>
      <c r="Q912" s="63"/>
      <c r="R912" s="69">
        <f t="shared" ref="R912:S918" si="504">X912</f>
        <v>25.62</v>
      </c>
      <c r="S912" s="69">
        <f t="shared" si="504"/>
        <v>36.909999999999997</v>
      </c>
      <c r="T912" s="69">
        <f t="shared" ref="T912:T918" si="505">R912+S912</f>
        <v>62.53</v>
      </c>
      <c r="U912" s="69">
        <f t="shared" ref="U912:U918" si="506">ROUND(Z912*$H$2,2)/100</f>
        <v>0</v>
      </c>
      <c r="V912" s="77">
        <f t="shared" ref="V912:V918" si="507">SUM(T912:U912)</f>
        <v>62.53</v>
      </c>
      <c r="X912" s="69">
        <v>25.62</v>
      </c>
      <c r="Y912" s="69">
        <v>36.909999999999997</v>
      </c>
      <c r="Z912" s="69">
        <v>62.53</v>
      </c>
      <c r="AA912" s="78"/>
      <c r="AB912" s="79">
        <f t="shared" si="496"/>
        <v>-9.9999999999909051E-3</v>
      </c>
    </row>
    <row r="913" spans="1:28" x14ac:dyDescent="0.25">
      <c r="A913" s="83" t="s">
        <v>9683</v>
      </c>
      <c r="B913" s="72" t="s">
        <v>14634</v>
      </c>
      <c r="C913" s="73" t="s">
        <v>8808</v>
      </c>
      <c r="D913" s="74">
        <v>0</v>
      </c>
      <c r="E913" s="69">
        <v>83.399999999999991</v>
      </c>
      <c r="F913" s="75">
        <f t="shared" si="499"/>
        <v>0</v>
      </c>
      <c r="G913" s="76"/>
      <c r="H913" s="69">
        <f t="shared" si="500"/>
        <v>39.799999999999997</v>
      </c>
      <c r="I913" s="69">
        <f t="shared" si="500"/>
        <v>43.6</v>
      </c>
      <c r="J913" s="69">
        <f t="shared" si="501"/>
        <v>83.4</v>
      </c>
      <c r="K913" s="69">
        <v>0</v>
      </c>
      <c r="L913" s="75">
        <f t="shared" si="502"/>
        <v>83.4</v>
      </c>
      <c r="N913" s="69">
        <v>39.800000000000004</v>
      </c>
      <c r="O913" s="69">
        <v>43.599999999999994</v>
      </c>
      <c r="P913" s="69">
        <f t="shared" si="503"/>
        <v>83.4</v>
      </c>
      <c r="Q913" s="63"/>
      <c r="R913" s="69">
        <f t="shared" si="504"/>
        <v>39.799999999999997</v>
      </c>
      <c r="S913" s="69">
        <f t="shared" si="504"/>
        <v>43.61</v>
      </c>
      <c r="T913" s="69">
        <f t="shared" si="505"/>
        <v>83.41</v>
      </c>
      <c r="U913" s="69">
        <f t="shared" si="506"/>
        <v>0</v>
      </c>
      <c r="V913" s="77">
        <f t="shared" si="507"/>
        <v>83.41</v>
      </c>
      <c r="X913" s="69">
        <v>39.799999999999997</v>
      </c>
      <c r="Y913" s="69">
        <v>43.61</v>
      </c>
      <c r="Z913" s="69">
        <v>83.41</v>
      </c>
      <c r="AA913" s="78"/>
      <c r="AB913" s="79">
        <f t="shared" si="496"/>
        <v>-9.9999999999909051E-3</v>
      </c>
    </row>
    <row r="914" spans="1:28" x14ac:dyDescent="0.25">
      <c r="A914" s="83" t="s">
        <v>9684</v>
      </c>
      <c r="B914" s="72" t="s">
        <v>14635</v>
      </c>
      <c r="C914" s="73" t="s">
        <v>8808</v>
      </c>
      <c r="D914" s="74">
        <v>0</v>
      </c>
      <c r="E914" s="69">
        <v>125.92</v>
      </c>
      <c r="F914" s="75">
        <f t="shared" si="499"/>
        <v>0</v>
      </c>
      <c r="G914" s="76"/>
      <c r="H914" s="69">
        <f t="shared" si="500"/>
        <v>78.959999999999994</v>
      </c>
      <c r="I914" s="69">
        <f t="shared" si="500"/>
        <v>46.96</v>
      </c>
      <c r="J914" s="69">
        <f t="shared" si="501"/>
        <v>125.91999999999999</v>
      </c>
      <c r="K914" s="69">
        <v>0</v>
      </c>
      <c r="L914" s="75">
        <f t="shared" si="502"/>
        <v>125.91999999999999</v>
      </c>
      <c r="N914" s="69">
        <v>78.960000000000008</v>
      </c>
      <c r="O914" s="69">
        <v>46.96</v>
      </c>
      <c r="P914" s="69">
        <f t="shared" si="503"/>
        <v>125.92000000000002</v>
      </c>
      <c r="Q914" s="63"/>
      <c r="R914" s="69">
        <f t="shared" si="504"/>
        <v>78.959999999999994</v>
      </c>
      <c r="S914" s="69">
        <f t="shared" si="504"/>
        <v>46.97</v>
      </c>
      <c r="T914" s="69">
        <f t="shared" si="505"/>
        <v>125.92999999999999</v>
      </c>
      <c r="U914" s="69">
        <f t="shared" si="506"/>
        <v>0</v>
      </c>
      <c r="V914" s="77">
        <f t="shared" si="507"/>
        <v>125.92999999999999</v>
      </c>
      <c r="X914" s="69">
        <v>78.959999999999994</v>
      </c>
      <c r="Y914" s="69">
        <v>46.97</v>
      </c>
      <c r="Z914" s="69">
        <v>125.93</v>
      </c>
      <c r="AA914" s="78"/>
      <c r="AB914" s="79">
        <f t="shared" si="496"/>
        <v>-9.9999999999909051E-3</v>
      </c>
    </row>
    <row r="915" spans="1:28" x14ac:dyDescent="0.25">
      <c r="A915" s="83" t="s">
        <v>9685</v>
      </c>
      <c r="B915" s="72" t="s">
        <v>14636</v>
      </c>
      <c r="C915" s="73" t="s">
        <v>8808</v>
      </c>
      <c r="D915" s="74">
        <v>0</v>
      </c>
      <c r="E915" s="69">
        <v>56.760000000000012</v>
      </c>
      <c r="F915" s="75">
        <f t="shared" si="499"/>
        <v>0</v>
      </c>
      <c r="G915" s="76"/>
      <c r="H915" s="69">
        <f t="shared" si="500"/>
        <v>19.86</v>
      </c>
      <c r="I915" s="69">
        <f t="shared" si="500"/>
        <v>36.9</v>
      </c>
      <c r="J915" s="69">
        <f t="shared" si="501"/>
        <v>56.76</v>
      </c>
      <c r="K915" s="69">
        <v>0</v>
      </c>
      <c r="L915" s="75">
        <f t="shared" si="502"/>
        <v>56.76</v>
      </c>
      <c r="N915" s="69">
        <v>19.860000000000003</v>
      </c>
      <c r="O915" s="69">
        <v>36.900000000000006</v>
      </c>
      <c r="P915" s="69">
        <f t="shared" si="503"/>
        <v>56.760000000000005</v>
      </c>
      <c r="Q915" s="63"/>
      <c r="R915" s="69">
        <f t="shared" si="504"/>
        <v>19.86</v>
      </c>
      <c r="S915" s="69">
        <f t="shared" si="504"/>
        <v>36.909999999999997</v>
      </c>
      <c r="T915" s="69">
        <f t="shared" si="505"/>
        <v>56.769999999999996</v>
      </c>
      <c r="U915" s="69">
        <f t="shared" si="506"/>
        <v>0</v>
      </c>
      <c r="V915" s="77">
        <f t="shared" si="507"/>
        <v>56.769999999999996</v>
      </c>
      <c r="X915" s="69">
        <v>19.86</v>
      </c>
      <c r="Y915" s="69">
        <v>36.909999999999997</v>
      </c>
      <c r="Z915" s="69">
        <v>56.77</v>
      </c>
      <c r="AA915" s="78"/>
      <c r="AB915" s="79">
        <f t="shared" si="496"/>
        <v>-9.9999999999980105E-3</v>
      </c>
    </row>
    <row r="916" spans="1:28" x14ac:dyDescent="0.25">
      <c r="A916" s="83" t="s">
        <v>9686</v>
      </c>
      <c r="B916" s="72" t="s">
        <v>14637</v>
      </c>
      <c r="C916" s="73" t="s">
        <v>8808</v>
      </c>
      <c r="D916" s="74">
        <v>0</v>
      </c>
      <c r="E916" s="69">
        <v>74.819999999999979</v>
      </c>
      <c r="F916" s="75">
        <f t="shared" si="499"/>
        <v>0</v>
      </c>
      <c r="G916" s="76"/>
      <c r="H916" s="69">
        <f t="shared" si="500"/>
        <v>31.22</v>
      </c>
      <c r="I916" s="69">
        <f t="shared" si="500"/>
        <v>43.6</v>
      </c>
      <c r="J916" s="69">
        <f t="shared" si="501"/>
        <v>74.819999999999993</v>
      </c>
      <c r="K916" s="69">
        <v>0</v>
      </c>
      <c r="L916" s="75">
        <f t="shared" si="502"/>
        <v>74.819999999999993</v>
      </c>
      <c r="N916" s="69">
        <v>31.22</v>
      </c>
      <c r="O916" s="69">
        <v>43.599999999999994</v>
      </c>
      <c r="P916" s="69">
        <f t="shared" si="503"/>
        <v>74.819999999999993</v>
      </c>
      <c r="Q916" s="63"/>
      <c r="R916" s="69">
        <f t="shared" si="504"/>
        <v>31.22</v>
      </c>
      <c r="S916" s="69">
        <f t="shared" si="504"/>
        <v>43.61</v>
      </c>
      <c r="T916" s="69">
        <f t="shared" si="505"/>
        <v>74.83</v>
      </c>
      <c r="U916" s="69">
        <f t="shared" si="506"/>
        <v>0</v>
      </c>
      <c r="V916" s="77">
        <f t="shared" si="507"/>
        <v>74.83</v>
      </c>
      <c r="X916" s="69">
        <v>31.22</v>
      </c>
      <c r="Y916" s="69">
        <v>43.61</v>
      </c>
      <c r="Z916" s="69">
        <v>74.83</v>
      </c>
      <c r="AA916" s="78"/>
      <c r="AB916" s="79">
        <f t="shared" si="496"/>
        <v>-1.0000000000005116E-2</v>
      </c>
    </row>
    <row r="917" spans="1:28" x14ac:dyDescent="0.25">
      <c r="A917" s="71" t="s">
        <v>9687</v>
      </c>
      <c r="B917" s="72" t="s">
        <v>14638</v>
      </c>
      <c r="C917" s="73" t="s">
        <v>8753</v>
      </c>
      <c r="D917" s="74">
        <v>0</v>
      </c>
      <c r="E917" s="69">
        <v>10.96</v>
      </c>
      <c r="F917" s="75">
        <f t="shared" si="499"/>
        <v>0</v>
      </c>
      <c r="G917" s="76"/>
      <c r="H917" s="69">
        <f t="shared" si="500"/>
        <v>10.01</v>
      </c>
      <c r="I917" s="69">
        <f t="shared" si="500"/>
        <v>0.95</v>
      </c>
      <c r="J917" s="69">
        <f t="shared" si="501"/>
        <v>10.959999999999999</v>
      </c>
      <c r="K917" s="69">
        <v>0</v>
      </c>
      <c r="L917" s="75">
        <f t="shared" si="502"/>
        <v>10.959999999999999</v>
      </c>
      <c r="N917" s="69">
        <v>10.010000000000002</v>
      </c>
      <c r="O917" s="69">
        <v>0.95</v>
      </c>
      <c r="P917" s="69">
        <f t="shared" si="503"/>
        <v>10.96</v>
      </c>
      <c r="Q917" s="63"/>
      <c r="R917" s="69">
        <f t="shared" si="504"/>
        <v>10.01</v>
      </c>
      <c r="S917" s="69">
        <f t="shared" si="504"/>
        <v>0.95</v>
      </c>
      <c r="T917" s="69">
        <f t="shared" si="505"/>
        <v>10.959999999999999</v>
      </c>
      <c r="U917" s="69">
        <f t="shared" si="506"/>
        <v>0</v>
      </c>
      <c r="V917" s="77">
        <f t="shared" si="507"/>
        <v>10.959999999999999</v>
      </c>
      <c r="X917" s="69">
        <v>10.01</v>
      </c>
      <c r="Y917" s="69">
        <v>0.95</v>
      </c>
      <c r="Z917" s="69">
        <v>10.96</v>
      </c>
      <c r="AA917" s="78"/>
      <c r="AB917" s="79">
        <f t="shared" si="496"/>
        <v>0</v>
      </c>
    </row>
    <row r="918" spans="1:28" x14ac:dyDescent="0.25">
      <c r="A918" s="71" t="s">
        <v>9688</v>
      </c>
      <c r="B918" s="72" t="s">
        <v>14639</v>
      </c>
      <c r="C918" s="73" t="s">
        <v>8753</v>
      </c>
      <c r="D918" s="74">
        <v>0</v>
      </c>
      <c r="E918" s="69">
        <v>12.93</v>
      </c>
      <c r="F918" s="75">
        <f t="shared" si="499"/>
        <v>0</v>
      </c>
      <c r="G918" s="76"/>
      <c r="H918" s="69">
        <f t="shared" si="500"/>
        <v>11.56</v>
      </c>
      <c r="I918" s="69">
        <f t="shared" si="500"/>
        <v>1.37</v>
      </c>
      <c r="J918" s="69">
        <f t="shared" si="501"/>
        <v>12.93</v>
      </c>
      <c r="K918" s="69">
        <v>0</v>
      </c>
      <c r="L918" s="75">
        <f t="shared" si="502"/>
        <v>12.93</v>
      </c>
      <c r="N918" s="69">
        <v>11.559999999999999</v>
      </c>
      <c r="O918" s="69">
        <v>1.37</v>
      </c>
      <c r="P918" s="69">
        <f t="shared" si="503"/>
        <v>12.93</v>
      </c>
      <c r="Q918" s="63"/>
      <c r="R918" s="69">
        <f t="shared" si="504"/>
        <v>11.56</v>
      </c>
      <c r="S918" s="69">
        <f t="shared" si="504"/>
        <v>1.37</v>
      </c>
      <c r="T918" s="69">
        <f t="shared" si="505"/>
        <v>12.93</v>
      </c>
      <c r="U918" s="69">
        <f t="shared" si="506"/>
        <v>0</v>
      </c>
      <c r="V918" s="77">
        <f t="shared" si="507"/>
        <v>12.93</v>
      </c>
      <c r="X918" s="69">
        <v>11.56</v>
      </c>
      <c r="Y918" s="69">
        <v>1.37</v>
      </c>
      <c r="Z918" s="69">
        <v>12.93</v>
      </c>
      <c r="AA918" s="78"/>
      <c r="AB918" s="79">
        <f t="shared" si="496"/>
        <v>0</v>
      </c>
    </row>
    <row r="919" spans="1:28" x14ac:dyDescent="0.25">
      <c r="A919" s="65" t="s">
        <v>9689</v>
      </c>
      <c r="B919" s="66" t="s">
        <v>14640</v>
      </c>
      <c r="C919" s="67"/>
      <c r="D919" s="68"/>
      <c r="E919" s="69"/>
      <c r="F919" s="70"/>
      <c r="H919" s="69"/>
      <c r="I919" s="69"/>
      <c r="J919" s="69"/>
      <c r="K919" s="69"/>
      <c r="L919" s="75"/>
      <c r="N919" s="69"/>
      <c r="O919" s="69"/>
      <c r="P919" s="69"/>
      <c r="Q919" s="63"/>
      <c r="R919" s="69"/>
      <c r="S919" s="69"/>
      <c r="T919" s="69"/>
      <c r="U919" s="69"/>
      <c r="V919" s="77"/>
      <c r="X919" s="69"/>
      <c r="Y919" s="69"/>
      <c r="Z919" s="69"/>
      <c r="AA919" s="78"/>
      <c r="AB919" s="79">
        <f t="shared" si="496"/>
        <v>0</v>
      </c>
    </row>
    <row r="920" spans="1:28" x14ac:dyDescent="0.25">
      <c r="A920" s="71" t="s">
        <v>9690</v>
      </c>
      <c r="B920" s="72" t="s">
        <v>14641</v>
      </c>
      <c r="C920" s="73" t="s">
        <v>8808</v>
      </c>
      <c r="D920" s="74">
        <v>0</v>
      </c>
      <c r="E920" s="69">
        <v>13.65</v>
      </c>
      <c r="F920" s="75">
        <f t="shared" ref="F920:F926" si="508">ROUND(D920*E920,2)</f>
        <v>0</v>
      </c>
      <c r="G920" s="76"/>
      <c r="H920" s="69">
        <f t="shared" ref="H920:I926" si="509">ROUND(N920+(N920*$H$2/100),2)</f>
        <v>1.55</v>
      </c>
      <c r="I920" s="69">
        <f t="shared" si="509"/>
        <v>12.1</v>
      </c>
      <c r="J920" s="69">
        <f t="shared" ref="J920:J926" si="510">H920+I920</f>
        <v>13.65</v>
      </c>
      <c r="K920" s="69">
        <v>0</v>
      </c>
      <c r="L920" s="75">
        <f t="shared" ref="L920:L926" si="511">SUM(J920:K920)</f>
        <v>13.65</v>
      </c>
      <c r="N920" s="69">
        <v>1.55</v>
      </c>
      <c r="O920" s="69">
        <v>12.1</v>
      </c>
      <c r="P920" s="69">
        <f t="shared" ref="P920:P926" si="512">SUM(N920:O920)</f>
        <v>13.65</v>
      </c>
      <c r="Q920" s="63"/>
      <c r="R920" s="69">
        <f t="shared" ref="R920:S926" si="513">X920</f>
        <v>1.55</v>
      </c>
      <c r="S920" s="69">
        <f t="shared" si="513"/>
        <v>12.1</v>
      </c>
      <c r="T920" s="69">
        <f t="shared" ref="T920:T926" si="514">R920+S920</f>
        <v>13.65</v>
      </c>
      <c r="U920" s="69">
        <f t="shared" ref="U920:U926" si="515">ROUND(Z920*$H$2,2)/100</f>
        <v>0</v>
      </c>
      <c r="V920" s="77">
        <f t="shared" ref="V920:V926" si="516">SUM(T920:U920)</f>
        <v>13.65</v>
      </c>
      <c r="X920" s="69">
        <v>1.55</v>
      </c>
      <c r="Y920" s="69">
        <v>12.1</v>
      </c>
      <c r="Z920" s="69">
        <v>13.65</v>
      </c>
      <c r="AA920" s="78"/>
      <c r="AB920" s="79">
        <f t="shared" si="496"/>
        <v>0</v>
      </c>
    </row>
    <row r="921" spans="1:28" x14ac:dyDescent="0.25">
      <c r="A921" s="71" t="s">
        <v>9691</v>
      </c>
      <c r="B921" s="72" t="s">
        <v>14642</v>
      </c>
      <c r="C921" s="73" t="s">
        <v>8780</v>
      </c>
      <c r="D921" s="74">
        <v>0</v>
      </c>
      <c r="E921" s="69">
        <v>32.93</v>
      </c>
      <c r="F921" s="75">
        <f t="shared" si="508"/>
        <v>0</v>
      </c>
      <c r="G921" s="76"/>
      <c r="H921" s="69">
        <f t="shared" si="509"/>
        <v>0</v>
      </c>
      <c r="I921" s="69">
        <f t="shared" si="509"/>
        <v>32.93</v>
      </c>
      <c r="J921" s="69">
        <f t="shared" si="510"/>
        <v>32.93</v>
      </c>
      <c r="K921" s="69">
        <v>0</v>
      </c>
      <c r="L921" s="75">
        <f t="shared" si="511"/>
        <v>32.93</v>
      </c>
      <c r="N921" s="69">
        <v>0</v>
      </c>
      <c r="O921" s="69">
        <v>32.93</v>
      </c>
      <c r="P921" s="69">
        <f t="shared" si="512"/>
        <v>32.93</v>
      </c>
      <c r="Q921" s="63"/>
      <c r="R921" s="69">
        <f t="shared" si="513"/>
        <v>0</v>
      </c>
      <c r="S921" s="69">
        <f t="shared" si="513"/>
        <v>32.93</v>
      </c>
      <c r="T921" s="69">
        <f t="shared" si="514"/>
        <v>32.93</v>
      </c>
      <c r="U921" s="69">
        <f t="shared" si="515"/>
        <v>0</v>
      </c>
      <c r="V921" s="77">
        <f t="shared" si="516"/>
        <v>32.93</v>
      </c>
      <c r="X921" s="69">
        <v>0</v>
      </c>
      <c r="Y921" s="69">
        <v>32.93</v>
      </c>
      <c r="Z921" s="69">
        <v>32.93</v>
      </c>
      <c r="AA921" s="78"/>
      <c r="AB921" s="79">
        <f t="shared" si="496"/>
        <v>0</v>
      </c>
    </row>
    <row r="922" spans="1:28" ht="22.5" x14ac:dyDescent="0.25">
      <c r="A922" s="71" t="s">
        <v>9692</v>
      </c>
      <c r="B922" s="72" t="s">
        <v>14643</v>
      </c>
      <c r="C922" s="73" t="s">
        <v>8780</v>
      </c>
      <c r="D922" s="74">
        <v>0</v>
      </c>
      <c r="E922" s="69">
        <v>32.93</v>
      </c>
      <c r="F922" s="75">
        <f t="shared" si="508"/>
        <v>0</v>
      </c>
      <c r="G922" s="76"/>
      <c r="H922" s="69">
        <f t="shared" si="509"/>
        <v>0</v>
      </c>
      <c r="I922" s="69">
        <f t="shared" si="509"/>
        <v>32.93</v>
      </c>
      <c r="J922" s="69">
        <f t="shared" si="510"/>
        <v>32.93</v>
      </c>
      <c r="K922" s="69">
        <v>0</v>
      </c>
      <c r="L922" s="75">
        <f t="shared" si="511"/>
        <v>32.93</v>
      </c>
      <c r="N922" s="69">
        <v>0</v>
      </c>
      <c r="O922" s="69">
        <v>32.93</v>
      </c>
      <c r="P922" s="69">
        <f t="shared" si="512"/>
        <v>32.93</v>
      </c>
      <c r="Q922" s="63"/>
      <c r="R922" s="69">
        <f t="shared" si="513"/>
        <v>0</v>
      </c>
      <c r="S922" s="69">
        <f t="shared" si="513"/>
        <v>32.93</v>
      </c>
      <c r="T922" s="69">
        <f t="shared" si="514"/>
        <v>32.93</v>
      </c>
      <c r="U922" s="69">
        <f t="shared" si="515"/>
        <v>0</v>
      </c>
      <c r="V922" s="77">
        <f t="shared" si="516"/>
        <v>32.93</v>
      </c>
      <c r="X922" s="69">
        <v>0</v>
      </c>
      <c r="Y922" s="69">
        <v>32.93</v>
      </c>
      <c r="Z922" s="69">
        <v>32.93</v>
      </c>
      <c r="AA922" s="78"/>
      <c r="AB922" s="79">
        <f t="shared" si="496"/>
        <v>0</v>
      </c>
    </row>
    <row r="923" spans="1:28" x14ac:dyDescent="0.25">
      <c r="A923" s="71" t="s">
        <v>9693</v>
      </c>
      <c r="B923" s="72" t="s">
        <v>14644</v>
      </c>
      <c r="C923" s="73" t="s">
        <v>8780</v>
      </c>
      <c r="D923" s="74">
        <v>0</v>
      </c>
      <c r="E923" s="69">
        <v>15.14</v>
      </c>
      <c r="F923" s="75">
        <f t="shared" si="508"/>
        <v>0</v>
      </c>
      <c r="G923" s="76"/>
      <c r="H923" s="69">
        <f t="shared" si="509"/>
        <v>0</v>
      </c>
      <c r="I923" s="69">
        <f t="shared" si="509"/>
        <v>15.14</v>
      </c>
      <c r="J923" s="69">
        <f t="shared" si="510"/>
        <v>15.14</v>
      </c>
      <c r="K923" s="69">
        <v>0</v>
      </c>
      <c r="L923" s="75">
        <f t="shared" si="511"/>
        <v>15.14</v>
      </c>
      <c r="N923" s="69">
        <v>0</v>
      </c>
      <c r="O923" s="69">
        <v>15.14</v>
      </c>
      <c r="P923" s="69">
        <f t="shared" si="512"/>
        <v>15.14</v>
      </c>
      <c r="Q923" s="63"/>
      <c r="R923" s="69">
        <f t="shared" si="513"/>
        <v>0</v>
      </c>
      <c r="S923" s="69">
        <f t="shared" si="513"/>
        <v>15.14</v>
      </c>
      <c r="T923" s="69">
        <f t="shared" si="514"/>
        <v>15.14</v>
      </c>
      <c r="U923" s="69">
        <f t="shared" si="515"/>
        <v>0</v>
      </c>
      <c r="V923" s="77">
        <f t="shared" si="516"/>
        <v>15.14</v>
      </c>
      <c r="X923" s="69">
        <v>0</v>
      </c>
      <c r="Y923" s="69">
        <v>15.14</v>
      </c>
      <c r="Z923" s="69">
        <v>15.14</v>
      </c>
      <c r="AA923" s="78"/>
      <c r="AB923" s="79">
        <f t="shared" si="496"/>
        <v>0</v>
      </c>
    </row>
    <row r="924" spans="1:28" ht="22.5" x14ac:dyDescent="0.25">
      <c r="A924" s="71" t="s">
        <v>9694</v>
      </c>
      <c r="B924" s="72" t="s">
        <v>14645</v>
      </c>
      <c r="C924" s="73" t="s">
        <v>8780</v>
      </c>
      <c r="D924" s="74">
        <v>0</v>
      </c>
      <c r="E924" s="69">
        <v>21.96</v>
      </c>
      <c r="F924" s="75">
        <f t="shared" si="508"/>
        <v>0</v>
      </c>
      <c r="G924" s="76"/>
      <c r="H924" s="69">
        <f t="shared" si="509"/>
        <v>0</v>
      </c>
      <c r="I924" s="69">
        <f t="shared" si="509"/>
        <v>21.96</v>
      </c>
      <c r="J924" s="69">
        <f t="shared" si="510"/>
        <v>21.96</v>
      </c>
      <c r="K924" s="69">
        <v>0</v>
      </c>
      <c r="L924" s="75">
        <f t="shared" si="511"/>
        <v>21.96</v>
      </c>
      <c r="N924" s="69">
        <v>0</v>
      </c>
      <c r="O924" s="69">
        <v>21.96</v>
      </c>
      <c r="P924" s="69">
        <f t="shared" si="512"/>
        <v>21.96</v>
      </c>
      <c r="Q924" s="63"/>
      <c r="R924" s="69">
        <f t="shared" si="513"/>
        <v>0</v>
      </c>
      <c r="S924" s="69">
        <f t="shared" si="513"/>
        <v>21.96</v>
      </c>
      <c r="T924" s="69">
        <f t="shared" si="514"/>
        <v>21.96</v>
      </c>
      <c r="U924" s="69">
        <f t="shared" si="515"/>
        <v>0</v>
      </c>
      <c r="V924" s="77">
        <f t="shared" si="516"/>
        <v>21.96</v>
      </c>
      <c r="X924" s="69">
        <v>0</v>
      </c>
      <c r="Y924" s="69">
        <v>21.96</v>
      </c>
      <c r="Z924" s="69">
        <v>21.96</v>
      </c>
      <c r="AA924" s="78"/>
      <c r="AB924" s="79">
        <f t="shared" si="496"/>
        <v>0</v>
      </c>
    </row>
    <row r="925" spans="1:28" ht="22.5" x14ac:dyDescent="0.25">
      <c r="A925" s="71" t="s">
        <v>9695</v>
      </c>
      <c r="B925" s="72" t="s">
        <v>14646</v>
      </c>
      <c r="C925" s="73" t="s">
        <v>8780</v>
      </c>
      <c r="D925" s="74">
        <v>0</v>
      </c>
      <c r="E925" s="69">
        <v>13.9</v>
      </c>
      <c r="F925" s="75">
        <f t="shared" si="508"/>
        <v>0</v>
      </c>
      <c r="G925" s="76"/>
      <c r="H925" s="69">
        <f t="shared" si="509"/>
        <v>1.8</v>
      </c>
      <c r="I925" s="69">
        <f t="shared" si="509"/>
        <v>12.1</v>
      </c>
      <c r="J925" s="69">
        <f t="shared" si="510"/>
        <v>13.9</v>
      </c>
      <c r="K925" s="69">
        <v>0</v>
      </c>
      <c r="L925" s="75">
        <f t="shared" si="511"/>
        <v>13.9</v>
      </c>
      <c r="N925" s="69">
        <v>1.8</v>
      </c>
      <c r="O925" s="69">
        <v>12.1</v>
      </c>
      <c r="P925" s="69">
        <f t="shared" si="512"/>
        <v>13.9</v>
      </c>
      <c r="Q925" s="63"/>
      <c r="R925" s="69">
        <f t="shared" si="513"/>
        <v>1.8</v>
      </c>
      <c r="S925" s="69">
        <f t="shared" si="513"/>
        <v>12.1</v>
      </c>
      <c r="T925" s="69">
        <f t="shared" si="514"/>
        <v>13.9</v>
      </c>
      <c r="U925" s="69">
        <f t="shared" si="515"/>
        <v>0</v>
      </c>
      <c r="V925" s="77">
        <f t="shared" si="516"/>
        <v>13.9</v>
      </c>
      <c r="X925" s="69">
        <v>1.8</v>
      </c>
      <c r="Y925" s="69">
        <v>12.1</v>
      </c>
      <c r="Z925" s="69">
        <v>13.9</v>
      </c>
      <c r="AA925" s="78"/>
      <c r="AB925" s="79">
        <f t="shared" si="496"/>
        <v>0</v>
      </c>
    </row>
    <row r="926" spans="1:28" x14ac:dyDescent="0.25">
      <c r="A926" s="71" t="s">
        <v>9696</v>
      </c>
      <c r="B926" s="72" t="s">
        <v>9698</v>
      </c>
      <c r="C926" s="73" t="s">
        <v>8780</v>
      </c>
      <c r="D926" s="74">
        <v>0</v>
      </c>
      <c r="E926" s="69">
        <v>17.5</v>
      </c>
      <c r="F926" s="75">
        <f t="shared" si="508"/>
        <v>0</v>
      </c>
      <c r="G926" s="76"/>
      <c r="H926" s="69">
        <f t="shared" si="509"/>
        <v>5.4</v>
      </c>
      <c r="I926" s="69">
        <f t="shared" si="509"/>
        <v>12.1</v>
      </c>
      <c r="J926" s="69">
        <f t="shared" si="510"/>
        <v>17.5</v>
      </c>
      <c r="K926" s="69">
        <v>0</v>
      </c>
      <c r="L926" s="75">
        <f t="shared" si="511"/>
        <v>17.5</v>
      </c>
      <c r="N926" s="69">
        <v>5.4</v>
      </c>
      <c r="O926" s="69">
        <v>12.1</v>
      </c>
      <c r="P926" s="69">
        <f t="shared" si="512"/>
        <v>17.5</v>
      </c>
      <c r="Q926" s="63"/>
      <c r="R926" s="69">
        <f t="shared" si="513"/>
        <v>5.4</v>
      </c>
      <c r="S926" s="69">
        <f t="shared" si="513"/>
        <v>12.1</v>
      </c>
      <c r="T926" s="69">
        <f t="shared" si="514"/>
        <v>17.5</v>
      </c>
      <c r="U926" s="69">
        <f t="shared" si="515"/>
        <v>0</v>
      </c>
      <c r="V926" s="77">
        <f t="shared" si="516"/>
        <v>17.5</v>
      </c>
      <c r="X926" s="69">
        <v>5.4</v>
      </c>
      <c r="Y926" s="69">
        <v>12.1</v>
      </c>
      <c r="Z926" s="69">
        <v>17.5</v>
      </c>
      <c r="AA926" s="78"/>
      <c r="AB926" s="79">
        <f t="shared" si="496"/>
        <v>0</v>
      </c>
    </row>
    <row r="927" spans="1:28" x14ac:dyDescent="0.25">
      <c r="A927" s="65" t="s">
        <v>9697</v>
      </c>
      <c r="B927" s="66" t="s">
        <v>14647</v>
      </c>
      <c r="C927" s="67"/>
      <c r="D927" s="68"/>
      <c r="E927" s="69"/>
      <c r="F927" s="70"/>
      <c r="H927" s="69"/>
      <c r="I927" s="69"/>
      <c r="J927" s="69"/>
      <c r="K927" s="69"/>
      <c r="L927" s="75"/>
      <c r="N927" s="69"/>
      <c r="O927" s="69"/>
      <c r="P927" s="69"/>
      <c r="Q927" s="63"/>
      <c r="R927" s="69"/>
      <c r="S927" s="69"/>
      <c r="T927" s="69"/>
      <c r="U927" s="69"/>
      <c r="V927" s="77"/>
      <c r="X927" s="69"/>
      <c r="Y927" s="69"/>
      <c r="Z927" s="69"/>
      <c r="AA927" s="78"/>
      <c r="AB927" s="79">
        <f t="shared" si="496"/>
        <v>0</v>
      </c>
    </row>
    <row r="928" spans="1:28" x14ac:dyDescent="0.25">
      <c r="A928" s="65" t="s">
        <v>9699</v>
      </c>
      <c r="B928" s="66" t="s">
        <v>14648</v>
      </c>
      <c r="C928" s="67"/>
      <c r="D928" s="68"/>
      <c r="E928" s="69"/>
      <c r="F928" s="70"/>
      <c r="H928" s="69"/>
      <c r="I928" s="69"/>
      <c r="J928" s="69"/>
      <c r="K928" s="69"/>
      <c r="L928" s="75"/>
      <c r="N928" s="69"/>
      <c r="O928" s="69"/>
      <c r="P928" s="69"/>
      <c r="Q928" s="63"/>
      <c r="R928" s="69"/>
      <c r="S928" s="69"/>
      <c r="T928" s="69"/>
      <c r="U928" s="69"/>
      <c r="V928" s="77"/>
      <c r="X928" s="69"/>
      <c r="Y928" s="69"/>
      <c r="Z928" s="69"/>
      <c r="AA928" s="78"/>
      <c r="AB928" s="79">
        <f t="shared" si="496"/>
        <v>0</v>
      </c>
    </row>
    <row r="929" spans="1:28" x14ac:dyDescent="0.25">
      <c r="A929" s="71" t="s">
        <v>9700</v>
      </c>
      <c r="B929" s="72" t="s">
        <v>14649</v>
      </c>
      <c r="C929" s="73" t="s">
        <v>8740</v>
      </c>
      <c r="D929" s="74">
        <v>0</v>
      </c>
      <c r="E929" s="69">
        <v>832.36999999999989</v>
      </c>
      <c r="F929" s="75">
        <f t="shared" ref="F929:F934" si="517">ROUND(D929*E929,2)</f>
        <v>0</v>
      </c>
      <c r="G929" s="76"/>
      <c r="H929" s="69">
        <f t="shared" ref="H929:I934" si="518">ROUND(N929+(N929*$H$2/100),2)</f>
        <v>616.73</v>
      </c>
      <c r="I929" s="69">
        <f t="shared" si="518"/>
        <v>215.64</v>
      </c>
      <c r="J929" s="69">
        <f t="shared" ref="J929:J934" si="519">H929+I929</f>
        <v>832.37</v>
      </c>
      <c r="K929" s="69">
        <v>0</v>
      </c>
      <c r="L929" s="75">
        <f t="shared" ref="L929:L934" si="520">SUM(J929:K929)</f>
        <v>832.37</v>
      </c>
      <c r="N929" s="69">
        <v>616.73</v>
      </c>
      <c r="O929" s="69">
        <v>215.64</v>
      </c>
      <c r="P929" s="69">
        <f t="shared" ref="P929:P934" si="521">SUM(N929:O929)</f>
        <v>832.37</v>
      </c>
      <c r="Q929" s="63"/>
      <c r="R929" s="69">
        <f t="shared" ref="R929:S934" si="522">X929</f>
        <v>616.73</v>
      </c>
      <c r="S929" s="69">
        <f t="shared" si="522"/>
        <v>215.63</v>
      </c>
      <c r="T929" s="69">
        <f t="shared" ref="T929:T934" si="523">R929+S929</f>
        <v>832.36</v>
      </c>
      <c r="U929" s="69">
        <f t="shared" ref="U929:U934" si="524">ROUND(Z929*$H$2,2)/100</f>
        <v>0</v>
      </c>
      <c r="V929" s="77">
        <f t="shared" ref="V929:V934" si="525">SUM(T929:U929)</f>
        <v>832.36</v>
      </c>
      <c r="X929" s="69">
        <v>616.73</v>
      </c>
      <c r="Y929" s="69">
        <v>215.63</v>
      </c>
      <c r="Z929" s="69">
        <v>832.36</v>
      </c>
      <c r="AA929" s="78"/>
      <c r="AB929" s="79">
        <f t="shared" si="496"/>
        <v>9.9999999999909051E-3</v>
      </c>
    </row>
    <row r="930" spans="1:28" x14ac:dyDescent="0.25">
      <c r="A930" s="71" t="s">
        <v>9701</v>
      </c>
      <c r="B930" s="72" t="s">
        <v>14650</v>
      </c>
      <c r="C930" s="73" t="s">
        <v>8740</v>
      </c>
      <c r="D930" s="74">
        <v>0</v>
      </c>
      <c r="E930" s="69">
        <v>501.02000000000004</v>
      </c>
      <c r="F930" s="75">
        <f t="shared" si="517"/>
        <v>0</v>
      </c>
      <c r="G930" s="76"/>
      <c r="H930" s="69">
        <f t="shared" si="518"/>
        <v>285.38</v>
      </c>
      <c r="I930" s="69">
        <f t="shared" si="518"/>
        <v>215.64</v>
      </c>
      <c r="J930" s="69">
        <f t="shared" si="519"/>
        <v>501.02</v>
      </c>
      <c r="K930" s="69">
        <v>0</v>
      </c>
      <c r="L930" s="75">
        <f t="shared" si="520"/>
        <v>501.02</v>
      </c>
      <c r="N930" s="69">
        <v>285.38</v>
      </c>
      <c r="O930" s="69">
        <v>215.64</v>
      </c>
      <c r="P930" s="69">
        <f t="shared" si="521"/>
        <v>501.02</v>
      </c>
      <c r="Q930" s="63"/>
      <c r="R930" s="69">
        <f t="shared" si="522"/>
        <v>285.38</v>
      </c>
      <c r="S930" s="69">
        <f t="shared" si="522"/>
        <v>215.63</v>
      </c>
      <c r="T930" s="69">
        <f t="shared" si="523"/>
        <v>501.01</v>
      </c>
      <c r="U930" s="69">
        <f t="shared" si="524"/>
        <v>0</v>
      </c>
      <c r="V930" s="77">
        <f t="shared" si="525"/>
        <v>501.01</v>
      </c>
      <c r="X930" s="69">
        <v>285.38</v>
      </c>
      <c r="Y930" s="69">
        <v>215.63</v>
      </c>
      <c r="Z930" s="69">
        <v>501.01</v>
      </c>
      <c r="AA930" s="78"/>
      <c r="AB930" s="79">
        <f t="shared" si="496"/>
        <v>9.9999999999909051E-3</v>
      </c>
    </row>
    <row r="931" spans="1:28" x14ac:dyDescent="0.25">
      <c r="A931" s="71" t="s">
        <v>9702</v>
      </c>
      <c r="B931" s="72" t="s">
        <v>14651</v>
      </c>
      <c r="C931" s="73" t="s">
        <v>8740</v>
      </c>
      <c r="D931" s="74">
        <v>0</v>
      </c>
      <c r="E931" s="69">
        <v>460.69</v>
      </c>
      <c r="F931" s="75">
        <f t="shared" si="517"/>
        <v>0</v>
      </c>
      <c r="G931" s="76"/>
      <c r="H931" s="69">
        <f t="shared" si="518"/>
        <v>245.05</v>
      </c>
      <c r="I931" s="69">
        <f t="shared" si="518"/>
        <v>215.64</v>
      </c>
      <c r="J931" s="69">
        <f t="shared" si="519"/>
        <v>460.69</v>
      </c>
      <c r="K931" s="69">
        <v>0</v>
      </c>
      <c r="L931" s="75">
        <f t="shared" si="520"/>
        <v>460.69</v>
      </c>
      <c r="N931" s="69">
        <v>245.04999999999998</v>
      </c>
      <c r="O931" s="69">
        <v>215.64</v>
      </c>
      <c r="P931" s="69">
        <f t="shared" si="521"/>
        <v>460.68999999999994</v>
      </c>
      <c r="Q931" s="63"/>
      <c r="R931" s="69">
        <f t="shared" si="522"/>
        <v>245.05</v>
      </c>
      <c r="S931" s="69">
        <f t="shared" si="522"/>
        <v>215.63</v>
      </c>
      <c r="T931" s="69">
        <f t="shared" si="523"/>
        <v>460.68</v>
      </c>
      <c r="U931" s="69">
        <f t="shared" si="524"/>
        <v>0</v>
      </c>
      <c r="V931" s="77">
        <f t="shared" si="525"/>
        <v>460.68</v>
      </c>
      <c r="X931" s="69">
        <v>245.05</v>
      </c>
      <c r="Y931" s="69">
        <v>215.63</v>
      </c>
      <c r="Z931" s="69">
        <v>460.68</v>
      </c>
      <c r="AA931" s="78"/>
      <c r="AB931" s="79">
        <f t="shared" si="496"/>
        <v>9.9999999999340616E-3</v>
      </c>
    </row>
    <row r="932" spans="1:28" x14ac:dyDescent="0.25">
      <c r="A932" s="71" t="s">
        <v>9703</v>
      </c>
      <c r="B932" s="72" t="s">
        <v>14652</v>
      </c>
      <c r="C932" s="73" t="s">
        <v>8780</v>
      </c>
      <c r="D932" s="74">
        <v>0</v>
      </c>
      <c r="E932" s="69">
        <v>19.170000000000002</v>
      </c>
      <c r="F932" s="75">
        <f t="shared" si="517"/>
        <v>0</v>
      </c>
      <c r="G932" s="76"/>
      <c r="H932" s="69">
        <f t="shared" si="518"/>
        <v>2.39</v>
      </c>
      <c r="I932" s="69">
        <f t="shared" si="518"/>
        <v>16.78</v>
      </c>
      <c r="J932" s="69">
        <f t="shared" si="519"/>
        <v>19.170000000000002</v>
      </c>
      <c r="K932" s="69">
        <v>0</v>
      </c>
      <c r="L932" s="75">
        <f t="shared" si="520"/>
        <v>19.170000000000002</v>
      </c>
      <c r="N932" s="69">
        <v>2.39</v>
      </c>
      <c r="O932" s="69">
        <v>16.78</v>
      </c>
      <c r="P932" s="69">
        <f t="shared" si="521"/>
        <v>19.170000000000002</v>
      </c>
      <c r="Q932" s="63"/>
      <c r="R932" s="69">
        <f t="shared" si="522"/>
        <v>2.39</v>
      </c>
      <c r="S932" s="69">
        <f t="shared" si="522"/>
        <v>16.79</v>
      </c>
      <c r="T932" s="69">
        <f t="shared" si="523"/>
        <v>19.18</v>
      </c>
      <c r="U932" s="69">
        <f t="shared" si="524"/>
        <v>0</v>
      </c>
      <c r="V932" s="77">
        <f t="shared" si="525"/>
        <v>19.18</v>
      </c>
      <c r="X932" s="69">
        <v>2.39</v>
      </c>
      <c r="Y932" s="69">
        <v>16.79</v>
      </c>
      <c r="Z932" s="69">
        <v>19.18</v>
      </c>
      <c r="AA932" s="78"/>
      <c r="AB932" s="79">
        <f t="shared" si="496"/>
        <v>-9.9999999999980105E-3</v>
      </c>
    </row>
    <row r="933" spans="1:28" x14ac:dyDescent="0.25">
      <c r="A933" s="71" t="s">
        <v>9704</v>
      </c>
      <c r="B933" s="72" t="s">
        <v>14653</v>
      </c>
      <c r="C933" s="73" t="s">
        <v>8780</v>
      </c>
      <c r="D933" s="74">
        <v>0</v>
      </c>
      <c r="E933" s="69">
        <v>22.099999999999998</v>
      </c>
      <c r="F933" s="75">
        <f t="shared" si="517"/>
        <v>0</v>
      </c>
      <c r="G933" s="76"/>
      <c r="H933" s="69">
        <f t="shared" si="518"/>
        <v>5.59</v>
      </c>
      <c r="I933" s="69">
        <f t="shared" si="518"/>
        <v>16.510000000000002</v>
      </c>
      <c r="J933" s="69">
        <f t="shared" si="519"/>
        <v>22.1</v>
      </c>
      <c r="K933" s="69">
        <v>0</v>
      </c>
      <c r="L933" s="75">
        <f t="shared" si="520"/>
        <v>22.1</v>
      </c>
      <c r="N933" s="69">
        <v>5.59</v>
      </c>
      <c r="O933" s="69">
        <v>16.509999999999998</v>
      </c>
      <c r="P933" s="69">
        <f t="shared" si="521"/>
        <v>22.099999999999998</v>
      </c>
      <c r="Q933" s="63"/>
      <c r="R933" s="69">
        <f t="shared" si="522"/>
        <v>5.59</v>
      </c>
      <c r="S933" s="69">
        <f t="shared" si="522"/>
        <v>16.5</v>
      </c>
      <c r="T933" s="69">
        <f t="shared" si="523"/>
        <v>22.09</v>
      </c>
      <c r="U933" s="69">
        <f t="shared" si="524"/>
        <v>0</v>
      </c>
      <c r="V933" s="77">
        <f t="shared" si="525"/>
        <v>22.09</v>
      </c>
      <c r="X933" s="69">
        <v>5.59</v>
      </c>
      <c r="Y933" s="69">
        <v>16.5</v>
      </c>
      <c r="Z933" s="69">
        <v>22.09</v>
      </c>
      <c r="AA933" s="78"/>
      <c r="AB933" s="79">
        <f t="shared" si="496"/>
        <v>9.9999999999980105E-3</v>
      </c>
    </row>
    <row r="934" spans="1:28" x14ac:dyDescent="0.25">
      <c r="A934" s="71" t="s">
        <v>9705</v>
      </c>
      <c r="B934" s="72" t="s">
        <v>14654</v>
      </c>
      <c r="C934" s="73" t="s">
        <v>8740</v>
      </c>
      <c r="D934" s="74">
        <v>0</v>
      </c>
      <c r="E934" s="69">
        <v>980.9</v>
      </c>
      <c r="F934" s="75">
        <f t="shared" si="517"/>
        <v>0</v>
      </c>
      <c r="G934" s="76"/>
      <c r="H934" s="69">
        <f t="shared" si="518"/>
        <v>765.26</v>
      </c>
      <c r="I934" s="69">
        <f t="shared" si="518"/>
        <v>215.64</v>
      </c>
      <c r="J934" s="69">
        <f t="shared" si="519"/>
        <v>980.9</v>
      </c>
      <c r="K934" s="69">
        <v>0</v>
      </c>
      <c r="L934" s="75">
        <f t="shared" si="520"/>
        <v>980.9</v>
      </c>
      <c r="N934" s="69">
        <v>765.26</v>
      </c>
      <c r="O934" s="69">
        <v>215.64</v>
      </c>
      <c r="P934" s="69">
        <f t="shared" si="521"/>
        <v>980.9</v>
      </c>
      <c r="Q934" s="63"/>
      <c r="R934" s="69">
        <f t="shared" si="522"/>
        <v>765.26</v>
      </c>
      <c r="S934" s="69">
        <f t="shared" si="522"/>
        <v>215.63</v>
      </c>
      <c r="T934" s="69">
        <f t="shared" si="523"/>
        <v>980.89</v>
      </c>
      <c r="U934" s="69">
        <f t="shared" si="524"/>
        <v>0</v>
      </c>
      <c r="V934" s="77">
        <f t="shared" si="525"/>
        <v>980.89</v>
      </c>
      <c r="X934" s="69">
        <v>765.26</v>
      </c>
      <c r="Y934" s="69">
        <v>215.63</v>
      </c>
      <c r="Z934" s="69">
        <v>980.89</v>
      </c>
      <c r="AA934" s="78"/>
      <c r="AB934" s="79">
        <f t="shared" si="496"/>
        <v>9.9999999999909051E-3</v>
      </c>
    </row>
    <row r="935" spans="1:28" x14ac:dyDescent="0.25">
      <c r="A935" s="65" t="s">
        <v>9706</v>
      </c>
      <c r="B935" s="66" t="s">
        <v>5740</v>
      </c>
      <c r="C935" s="67"/>
      <c r="D935" s="68"/>
      <c r="E935" s="69"/>
      <c r="F935" s="70"/>
      <c r="H935" s="69"/>
      <c r="I935" s="69"/>
      <c r="J935" s="69"/>
      <c r="K935" s="69"/>
      <c r="L935" s="75"/>
      <c r="N935" s="69"/>
      <c r="O935" s="69"/>
      <c r="P935" s="69"/>
      <c r="Q935" s="63"/>
      <c r="R935" s="69"/>
      <c r="S935" s="69"/>
      <c r="T935" s="69"/>
      <c r="U935" s="69"/>
      <c r="V935" s="77"/>
      <c r="X935" s="69"/>
      <c r="Y935" s="69"/>
      <c r="Z935" s="69"/>
      <c r="AA935" s="78"/>
      <c r="AB935" s="79">
        <f t="shared" si="496"/>
        <v>0</v>
      </c>
    </row>
    <row r="936" spans="1:28" x14ac:dyDescent="0.25">
      <c r="A936" s="71" t="s">
        <v>9707</v>
      </c>
      <c r="B936" s="72" t="s">
        <v>14655</v>
      </c>
      <c r="C936" s="73" t="s">
        <v>8780</v>
      </c>
      <c r="D936" s="74">
        <v>0</v>
      </c>
      <c r="E936" s="69">
        <v>4.6100000000000003</v>
      </c>
      <c r="F936" s="75">
        <f t="shared" ref="F936:F945" si="526">ROUND(D936*E936,2)</f>
        <v>0</v>
      </c>
      <c r="G936" s="76"/>
      <c r="H936" s="69">
        <f t="shared" ref="H936:I942" si="527">ROUND(N936+(N936*$H$2/100),2)</f>
        <v>1.42</v>
      </c>
      <c r="I936" s="69">
        <f t="shared" si="527"/>
        <v>3.19</v>
      </c>
      <c r="J936" s="69">
        <f t="shared" ref="J936:J942" si="528">H936+I936</f>
        <v>4.6099999999999994</v>
      </c>
      <c r="K936" s="69">
        <v>0</v>
      </c>
      <c r="L936" s="75">
        <f t="shared" ref="L936:L942" si="529">SUM(J936:K936)</f>
        <v>4.6099999999999994</v>
      </c>
      <c r="N936" s="69">
        <v>1.42</v>
      </c>
      <c r="O936" s="69">
        <v>3.19</v>
      </c>
      <c r="P936" s="69">
        <f t="shared" ref="P936:P945" si="530">SUM(N936:O936)</f>
        <v>4.6099999999999994</v>
      </c>
      <c r="Q936" s="63"/>
      <c r="R936" s="69">
        <f t="shared" ref="R936:S942" si="531">X936</f>
        <v>1.42</v>
      </c>
      <c r="S936" s="69">
        <f t="shared" si="531"/>
        <v>3.19</v>
      </c>
      <c r="T936" s="69">
        <f t="shared" ref="T936:T942" si="532">R936+S936</f>
        <v>4.6099999999999994</v>
      </c>
      <c r="U936" s="69">
        <f t="shared" ref="U936:U942" si="533">ROUND(Z936*$H$2,2)/100</f>
        <v>0</v>
      </c>
      <c r="V936" s="77">
        <f t="shared" ref="V936:V942" si="534">SUM(T936:U936)</f>
        <v>4.6099999999999994</v>
      </c>
      <c r="X936" s="69">
        <v>1.42</v>
      </c>
      <c r="Y936" s="69">
        <v>3.19</v>
      </c>
      <c r="Z936" s="69">
        <v>4.6100000000000003</v>
      </c>
      <c r="AA936" s="78"/>
      <c r="AB936" s="79">
        <f t="shared" si="496"/>
        <v>0</v>
      </c>
    </row>
    <row r="937" spans="1:28" x14ac:dyDescent="0.25">
      <c r="A937" s="71" t="s">
        <v>9708</v>
      </c>
      <c r="B937" s="72" t="s">
        <v>14656</v>
      </c>
      <c r="C937" s="73" t="s">
        <v>8780</v>
      </c>
      <c r="D937" s="74">
        <v>0</v>
      </c>
      <c r="E937" s="69">
        <v>4.09</v>
      </c>
      <c r="F937" s="75">
        <f t="shared" si="526"/>
        <v>0</v>
      </c>
      <c r="G937" s="76"/>
      <c r="H937" s="69">
        <f t="shared" si="527"/>
        <v>0.9</v>
      </c>
      <c r="I937" s="69">
        <f t="shared" si="527"/>
        <v>3.19</v>
      </c>
      <c r="J937" s="69">
        <f t="shared" si="528"/>
        <v>4.09</v>
      </c>
      <c r="K937" s="69">
        <v>0</v>
      </c>
      <c r="L937" s="75">
        <f t="shared" si="529"/>
        <v>4.09</v>
      </c>
      <c r="N937" s="69">
        <v>0.9</v>
      </c>
      <c r="O937" s="69">
        <v>3.19</v>
      </c>
      <c r="P937" s="69">
        <f t="shared" si="530"/>
        <v>4.09</v>
      </c>
      <c r="Q937" s="63"/>
      <c r="R937" s="69">
        <f t="shared" si="531"/>
        <v>0.9</v>
      </c>
      <c r="S937" s="69">
        <f t="shared" si="531"/>
        <v>3.19</v>
      </c>
      <c r="T937" s="69">
        <f t="shared" si="532"/>
        <v>4.09</v>
      </c>
      <c r="U937" s="69">
        <f t="shared" si="533"/>
        <v>0</v>
      </c>
      <c r="V937" s="77">
        <f t="shared" si="534"/>
        <v>4.09</v>
      </c>
      <c r="X937" s="69">
        <v>0.9</v>
      </c>
      <c r="Y937" s="69">
        <v>3.19</v>
      </c>
      <c r="Z937" s="69">
        <v>4.09</v>
      </c>
      <c r="AA937" s="78"/>
      <c r="AB937" s="79">
        <f t="shared" si="496"/>
        <v>0</v>
      </c>
    </row>
    <row r="938" spans="1:28" x14ac:dyDescent="0.25">
      <c r="A938" s="71" t="s">
        <v>9709</v>
      </c>
      <c r="B938" s="72" t="s">
        <v>14657</v>
      </c>
      <c r="C938" s="73" t="s">
        <v>8780</v>
      </c>
      <c r="D938" s="74">
        <v>0</v>
      </c>
      <c r="E938" s="69">
        <v>7.6800000000000006</v>
      </c>
      <c r="F938" s="75">
        <f t="shared" si="526"/>
        <v>0</v>
      </c>
      <c r="G938" s="76"/>
      <c r="H938" s="69">
        <f t="shared" si="527"/>
        <v>4.49</v>
      </c>
      <c r="I938" s="69">
        <f t="shared" si="527"/>
        <v>3.19</v>
      </c>
      <c r="J938" s="69">
        <f t="shared" si="528"/>
        <v>7.68</v>
      </c>
      <c r="K938" s="69">
        <v>0</v>
      </c>
      <c r="L938" s="75">
        <f t="shared" si="529"/>
        <v>7.68</v>
      </c>
      <c r="N938" s="69">
        <v>4.4899999999999993</v>
      </c>
      <c r="O938" s="69">
        <v>3.19</v>
      </c>
      <c r="P938" s="69">
        <f t="shared" si="530"/>
        <v>7.68</v>
      </c>
      <c r="Q938" s="63"/>
      <c r="R938" s="69">
        <f t="shared" si="531"/>
        <v>4.49</v>
      </c>
      <c r="S938" s="69">
        <f t="shared" si="531"/>
        <v>3.19</v>
      </c>
      <c r="T938" s="69">
        <f t="shared" si="532"/>
        <v>7.68</v>
      </c>
      <c r="U938" s="69">
        <f t="shared" si="533"/>
        <v>0</v>
      </c>
      <c r="V938" s="77">
        <f t="shared" si="534"/>
        <v>7.68</v>
      </c>
      <c r="X938" s="69">
        <v>4.49</v>
      </c>
      <c r="Y938" s="69">
        <v>3.19</v>
      </c>
      <c r="Z938" s="69">
        <v>7.68</v>
      </c>
      <c r="AA938" s="78"/>
      <c r="AB938" s="79">
        <f t="shared" si="496"/>
        <v>0</v>
      </c>
    </row>
    <row r="939" spans="1:28" x14ac:dyDescent="0.25">
      <c r="A939" s="71" t="s">
        <v>9710</v>
      </c>
      <c r="B939" s="72" t="s">
        <v>14658</v>
      </c>
      <c r="C939" s="73" t="s">
        <v>8780</v>
      </c>
      <c r="D939" s="74">
        <v>0</v>
      </c>
      <c r="E939" s="69">
        <v>6.11</v>
      </c>
      <c r="F939" s="75">
        <f t="shared" si="526"/>
        <v>0</v>
      </c>
      <c r="G939" s="76"/>
      <c r="H939" s="69">
        <f t="shared" si="527"/>
        <v>1.45</v>
      </c>
      <c r="I939" s="69">
        <f t="shared" si="527"/>
        <v>4.66</v>
      </c>
      <c r="J939" s="69">
        <f t="shared" si="528"/>
        <v>6.11</v>
      </c>
      <c r="K939" s="69">
        <v>0</v>
      </c>
      <c r="L939" s="75">
        <f t="shared" si="529"/>
        <v>6.11</v>
      </c>
      <c r="N939" s="69">
        <v>1.4500000000000002</v>
      </c>
      <c r="O939" s="69">
        <v>4.66</v>
      </c>
      <c r="P939" s="69">
        <f t="shared" si="530"/>
        <v>6.11</v>
      </c>
      <c r="Q939" s="63"/>
      <c r="R939" s="69">
        <f t="shared" si="531"/>
        <v>1.45</v>
      </c>
      <c r="S939" s="69">
        <f t="shared" si="531"/>
        <v>4.66</v>
      </c>
      <c r="T939" s="69">
        <f t="shared" si="532"/>
        <v>6.11</v>
      </c>
      <c r="U939" s="69">
        <f t="shared" si="533"/>
        <v>0</v>
      </c>
      <c r="V939" s="77">
        <f t="shared" si="534"/>
        <v>6.11</v>
      </c>
      <c r="X939" s="69">
        <v>1.45</v>
      </c>
      <c r="Y939" s="69">
        <v>4.66</v>
      </c>
      <c r="Z939" s="69">
        <v>6.11</v>
      </c>
      <c r="AA939" s="78"/>
      <c r="AB939" s="79">
        <f t="shared" si="496"/>
        <v>0</v>
      </c>
    </row>
    <row r="940" spans="1:28" x14ac:dyDescent="0.25">
      <c r="A940" s="71" t="s">
        <v>9711</v>
      </c>
      <c r="B940" s="72" t="s">
        <v>14659</v>
      </c>
      <c r="C940" s="73" t="s">
        <v>8780</v>
      </c>
      <c r="D940" s="74">
        <v>0</v>
      </c>
      <c r="E940" s="69">
        <v>7.4</v>
      </c>
      <c r="F940" s="75">
        <f t="shared" si="526"/>
        <v>0</v>
      </c>
      <c r="G940" s="76"/>
      <c r="H940" s="69">
        <f t="shared" si="527"/>
        <v>2.44</v>
      </c>
      <c r="I940" s="69">
        <f t="shared" si="527"/>
        <v>4.96</v>
      </c>
      <c r="J940" s="69">
        <f t="shared" si="528"/>
        <v>7.4</v>
      </c>
      <c r="K940" s="69">
        <v>0</v>
      </c>
      <c r="L940" s="75">
        <f t="shared" si="529"/>
        <v>7.4</v>
      </c>
      <c r="N940" s="69">
        <v>2.44</v>
      </c>
      <c r="O940" s="69">
        <v>4.96</v>
      </c>
      <c r="P940" s="69">
        <f t="shared" si="530"/>
        <v>7.4</v>
      </c>
      <c r="Q940" s="63"/>
      <c r="R940" s="69">
        <f t="shared" si="531"/>
        <v>2.44</v>
      </c>
      <c r="S940" s="69">
        <f t="shared" si="531"/>
        <v>4.95</v>
      </c>
      <c r="T940" s="69">
        <f t="shared" si="532"/>
        <v>7.3900000000000006</v>
      </c>
      <c r="U940" s="69">
        <f t="shared" si="533"/>
        <v>0</v>
      </c>
      <c r="V940" s="77">
        <f t="shared" si="534"/>
        <v>7.3900000000000006</v>
      </c>
      <c r="X940" s="69">
        <v>2.44</v>
      </c>
      <c r="Y940" s="69">
        <v>4.95</v>
      </c>
      <c r="Z940" s="69">
        <v>7.39</v>
      </c>
      <c r="AA940" s="78"/>
      <c r="AB940" s="79">
        <f t="shared" si="496"/>
        <v>1.0000000000000675E-2</v>
      </c>
    </row>
    <row r="941" spans="1:28" x14ac:dyDescent="0.25">
      <c r="A941" s="71" t="s">
        <v>9712</v>
      </c>
      <c r="B941" s="72" t="s">
        <v>14660</v>
      </c>
      <c r="C941" s="73" t="s">
        <v>8780</v>
      </c>
      <c r="D941" s="74">
        <v>0</v>
      </c>
      <c r="E941" s="69">
        <v>14.870000000000001</v>
      </c>
      <c r="F941" s="75">
        <f t="shared" si="526"/>
        <v>0</v>
      </c>
      <c r="G941" s="76"/>
      <c r="H941" s="69">
        <f t="shared" si="527"/>
        <v>6.1</v>
      </c>
      <c r="I941" s="69">
        <f t="shared" si="527"/>
        <v>8.77</v>
      </c>
      <c r="J941" s="69">
        <f t="shared" si="528"/>
        <v>14.87</v>
      </c>
      <c r="K941" s="69">
        <v>0</v>
      </c>
      <c r="L941" s="75">
        <f t="shared" si="529"/>
        <v>14.87</v>
      </c>
      <c r="N941" s="69">
        <v>6.1</v>
      </c>
      <c r="O941" s="69">
        <v>8.77</v>
      </c>
      <c r="P941" s="69">
        <f t="shared" si="530"/>
        <v>14.87</v>
      </c>
      <c r="Q941" s="63"/>
      <c r="R941" s="69">
        <f t="shared" si="531"/>
        <v>6.1</v>
      </c>
      <c r="S941" s="69">
        <f t="shared" si="531"/>
        <v>8.7799999999999994</v>
      </c>
      <c r="T941" s="69">
        <f t="shared" si="532"/>
        <v>14.879999999999999</v>
      </c>
      <c r="U941" s="69">
        <f t="shared" si="533"/>
        <v>0</v>
      </c>
      <c r="V941" s="77">
        <f t="shared" si="534"/>
        <v>14.879999999999999</v>
      </c>
      <c r="X941" s="69">
        <v>6.1</v>
      </c>
      <c r="Y941" s="69">
        <v>8.7799999999999994</v>
      </c>
      <c r="Z941" s="69">
        <v>14.88</v>
      </c>
      <c r="AA941" s="78"/>
      <c r="AB941" s="79">
        <f t="shared" si="496"/>
        <v>-1.0000000000001563E-2</v>
      </c>
    </row>
    <row r="942" spans="1:28" x14ac:dyDescent="0.25">
      <c r="A942" s="71" t="s">
        <v>9713</v>
      </c>
      <c r="B942" s="72" t="s">
        <v>14661</v>
      </c>
      <c r="C942" s="73" t="s">
        <v>8780</v>
      </c>
      <c r="D942" s="74">
        <v>0</v>
      </c>
      <c r="E942" s="69">
        <v>18.2</v>
      </c>
      <c r="F942" s="75">
        <f t="shared" si="526"/>
        <v>0</v>
      </c>
      <c r="G942" s="76"/>
      <c r="H942" s="69">
        <f t="shared" si="527"/>
        <v>6.1</v>
      </c>
      <c r="I942" s="69">
        <f t="shared" si="527"/>
        <v>12.1</v>
      </c>
      <c r="J942" s="69">
        <f t="shared" si="528"/>
        <v>18.2</v>
      </c>
      <c r="K942" s="69">
        <v>0</v>
      </c>
      <c r="L942" s="75">
        <f t="shared" si="529"/>
        <v>18.2</v>
      </c>
      <c r="N942" s="69">
        <v>6.1</v>
      </c>
      <c r="O942" s="69">
        <v>12.1</v>
      </c>
      <c r="P942" s="69">
        <f t="shared" si="530"/>
        <v>18.2</v>
      </c>
      <c r="Q942" s="63"/>
      <c r="R942" s="69">
        <f t="shared" si="531"/>
        <v>6.1</v>
      </c>
      <c r="S942" s="69">
        <f t="shared" si="531"/>
        <v>12.1</v>
      </c>
      <c r="T942" s="69">
        <f t="shared" si="532"/>
        <v>18.2</v>
      </c>
      <c r="U942" s="69">
        <f t="shared" si="533"/>
        <v>0</v>
      </c>
      <c r="V942" s="77">
        <f t="shared" si="534"/>
        <v>18.2</v>
      </c>
      <c r="X942" s="69">
        <v>6.1</v>
      </c>
      <c r="Y942" s="69">
        <v>12.1</v>
      </c>
      <c r="Z942" s="69">
        <v>18.2</v>
      </c>
      <c r="AA942" s="78"/>
      <c r="AB942" s="79">
        <f t="shared" si="496"/>
        <v>0</v>
      </c>
    </row>
    <row r="943" spans="1:28" x14ac:dyDescent="0.25">
      <c r="A943" s="83" t="s">
        <v>12871</v>
      </c>
      <c r="B943" s="84" t="s">
        <v>13519</v>
      </c>
      <c r="C943" s="85" t="s">
        <v>8780</v>
      </c>
      <c r="D943" s="86">
        <v>0</v>
      </c>
      <c r="E943" s="87">
        <v>30.509999999999998</v>
      </c>
      <c r="F943" s="75">
        <f t="shared" si="526"/>
        <v>0</v>
      </c>
      <c r="G943" s="76"/>
      <c r="H943" s="87"/>
      <c r="I943" s="87"/>
      <c r="J943" s="87"/>
      <c r="K943" s="87"/>
      <c r="L943" s="75"/>
      <c r="N943" s="87">
        <v>22.95</v>
      </c>
      <c r="O943" s="87">
        <v>7.56</v>
      </c>
      <c r="P943" s="87">
        <f t="shared" si="530"/>
        <v>30.509999999999998</v>
      </c>
      <c r="Q943" s="88"/>
      <c r="R943" s="87"/>
      <c r="S943" s="87"/>
      <c r="T943" s="87"/>
      <c r="U943" s="87"/>
      <c r="V943" s="77"/>
      <c r="X943" s="87">
        <v>22.95</v>
      </c>
      <c r="Y943" s="87">
        <v>7.56</v>
      </c>
      <c r="Z943" s="87">
        <v>30.51</v>
      </c>
      <c r="AA943" s="78"/>
      <c r="AB943" s="79">
        <f t="shared" si="496"/>
        <v>0</v>
      </c>
    </row>
    <row r="944" spans="1:28" x14ac:dyDescent="0.25">
      <c r="A944" s="71" t="s">
        <v>9714</v>
      </c>
      <c r="B944" s="72" t="s">
        <v>14662</v>
      </c>
      <c r="C944" s="73" t="s">
        <v>8780</v>
      </c>
      <c r="D944" s="74">
        <v>0</v>
      </c>
      <c r="E944" s="69">
        <v>8.879999999999999</v>
      </c>
      <c r="F944" s="75">
        <f t="shared" si="526"/>
        <v>0</v>
      </c>
      <c r="G944" s="76"/>
      <c r="H944" s="69">
        <f>ROUND(N944+(N944*$H$2/100),2)</f>
        <v>1.32</v>
      </c>
      <c r="I944" s="69">
        <f>ROUND(O944+(O944*$H$2/100),2)</f>
        <v>7.56</v>
      </c>
      <c r="J944" s="69">
        <f>H944+I944</f>
        <v>8.879999999999999</v>
      </c>
      <c r="K944" s="69">
        <v>0</v>
      </c>
      <c r="L944" s="75">
        <f>SUM(J944:K944)</f>
        <v>8.879999999999999</v>
      </c>
      <c r="N944" s="69">
        <v>1.32</v>
      </c>
      <c r="O944" s="69">
        <v>7.56</v>
      </c>
      <c r="P944" s="69">
        <f t="shared" si="530"/>
        <v>8.879999999999999</v>
      </c>
      <c r="Q944" s="63"/>
      <c r="R944" s="69">
        <f>X944</f>
        <v>1.32</v>
      </c>
      <c r="S944" s="69">
        <f>Y944</f>
        <v>7.56</v>
      </c>
      <c r="T944" s="69">
        <f>R944+S944</f>
        <v>8.879999999999999</v>
      </c>
      <c r="U944" s="69">
        <f>ROUND(Z944*$H$2,2)/100</f>
        <v>0</v>
      </c>
      <c r="V944" s="77">
        <f>SUM(T944:U944)</f>
        <v>8.879999999999999</v>
      </c>
      <c r="X944" s="69">
        <v>1.32</v>
      </c>
      <c r="Y944" s="69">
        <v>7.56</v>
      </c>
      <c r="Z944" s="69">
        <v>8.8800000000000008</v>
      </c>
      <c r="AA944" s="78"/>
      <c r="AB944" s="79">
        <f t="shared" si="496"/>
        <v>0</v>
      </c>
    </row>
    <row r="945" spans="1:28" x14ac:dyDescent="0.25">
      <c r="A945" s="71" t="s">
        <v>9715</v>
      </c>
      <c r="B945" s="72" t="s">
        <v>14663</v>
      </c>
      <c r="C945" s="73" t="s">
        <v>8780</v>
      </c>
      <c r="D945" s="74">
        <v>0</v>
      </c>
      <c r="E945" s="69">
        <v>25.53</v>
      </c>
      <c r="F945" s="75">
        <f t="shared" si="526"/>
        <v>0</v>
      </c>
      <c r="G945" s="76"/>
      <c r="H945" s="69">
        <f>ROUND(N945+(N945*$H$2/100),2)</f>
        <v>5.87</v>
      </c>
      <c r="I945" s="69">
        <f>ROUND(O945+(O945*$H$2/100),2)</f>
        <v>19.66</v>
      </c>
      <c r="J945" s="69">
        <f>H945+I945</f>
        <v>25.53</v>
      </c>
      <c r="K945" s="69">
        <v>0</v>
      </c>
      <c r="L945" s="75">
        <f>SUM(J945:K945)</f>
        <v>25.53</v>
      </c>
      <c r="N945" s="69">
        <v>5.87</v>
      </c>
      <c r="O945" s="69">
        <v>19.66</v>
      </c>
      <c r="P945" s="69">
        <f t="shared" si="530"/>
        <v>25.53</v>
      </c>
      <c r="Q945" s="63"/>
      <c r="R945" s="69">
        <f>X945</f>
        <v>5.87</v>
      </c>
      <c r="S945" s="69">
        <f>Y945</f>
        <v>19.66</v>
      </c>
      <c r="T945" s="69">
        <f>R945+S945</f>
        <v>25.53</v>
      </c>
      <c r="U945" s="69">
        <f>ROUND(Z945*$H$2,2)/100</f>
        <v>0</v>
      </c>
      <c r="V945" s="77">
        <f>SUM(T945:U945)</f>
        <v>25.53</v>
      </c>
      <c r="X945" s="69">
        <v>5.87</v>
      </c>
      <c r="Y945" s="69">
        <v>19.66</v>
      </c>
      <c r="Z945" s="69">
        <v>25.53</v>
      </c>
      <c r="AA945" s="78"/>
      <c r="AB945" s="79">
        <f t="shared" si="496"/>
        <v>0</v>
      </c>
    </row>
    <row r="946" spans="1:28" x14ac:dyDescent="0.25">
      <c r="A946" s="65" t="s">
        <v>9716</v>
      </c>
      <c r="B946" s="66" t="s">
        <v>14664</v>
      </c>
      <c r="C946" s="67"/>
      <c r="D946" s="68"/>
      <c r="E946" s="69"/>
      <c r="F946" s="70"/>
      <c r="H946" s="69"/>
      <c r="I946" s="69"/>
      <c r="J946" s="69"/>
      <c r="K946" s="69"/>
      <c r="L946" s="75"/>
      <c r="N946" s="69"/>
      <c r="O946" s="69"/>
      <c r="P946" s="69"/>
      <c r="Q946" s="63"/>
      <c r="R946" s="69"/>
      <c r="S946" s="69"/>
      <c r="T946" s="69"/>
      <c r="U946" s="69"/>
      <c r="V946" s="77"/>
      <c r="X946" s="69"/>
      <c r="Y946" s="69"/>
      <c r="Z946" s="69"/>
      <c r="AA946" s="78"/>
      <c r="AB946" s="79">
        <f t="shared" si="496"/>
        <v>0</v>
      </c>
    </row>
    <row r="947" spans="1:28" x14ac:dyDescent="0.25">
      <c r="A947" s="71" t="s">
        <v>9717</v>
      </c>
      <c r="B947" s="72" t="s">
        <v>14665</v>
      </c>
      <c r="C947" s="73" t="s">
        <v>8780</v>
      </c>
      <c r="D947" s="74">
        <v>0</v>
      </c>
      <c r="E947" s="69">
        <v>22.33</v>
      </c>
      <c r="F947" s="75">
        <f t="shared" ref="F947:F956" si="535">ROUND(D947*E947,2)</f>
        <v>0</v>
      </c>
      <c r="G947" s="76"/>
      <c r="H947" s="69">
        <f t="shared" ref="H947:I956" si="536">ROUND(N947+(N947*$H$2/100),2)</f>
        <v>5.71</v>
      </c>
      <c r="I947" s="69">
        <f t="shared" si="536"/>
        <v>16.62</v>
      </c>
      <c r="J947" s="69">
        <f t="shared" ref="J947:J956" si="537">H947+I947</f>
        <v>22.330000000000002</v>
      </c>
      <c r="K947" s="69">
        <v>0</v>
      </c>
      <c r="L947" s="75">
        <f t="shared" ref="L947:L956" si="538">SUM(J947:K947)</f>
        <v>22.330000000000002</v>
      </c>
      <c r="N947" s="69">
        <v>5.71</v>
      </c>
      <c r="O947" s="69">
        <v>16.619999999999997</v>
      </c>
      <c r="P947" s="69">
        <f t="shared" ref="P947:P956" si="539">SUM(N947:O947)</f>
        <v>22.33</v>
      </c>
      <c r="Q947" s="63"/>
      <c r="R947" s="69">
        <f t="shared" ref="R947:S956" si="540">X947</f>
        <v>5.71</v>
      </c>
      <c r="S947" s="69">
        <f t="shared" si="540"/>
        <v>16.63</v>
      </c>
      <c r="T947" s="69">
        <f t="shared" ref="T947:T956" si="541">R947+S947</f>
        <v>22.34</v>
      </c>
      <c r="U947" s="69">
        <f t="shared" ref="U947:U956" si="542">ROUND(Z947*$H$2,2)/100</f>
        <v>0</v>
      </c>
      <c r="V947" s="77">
        <f t="shared" ref="V947:V956" si="543">SUM(T947:U947)</f>
        <v>22.34</v>
      </c>
      <c r="X947" s="69">
        <v>5.71</v>
      </c>
      <c r="Y947" s="69">
        <v>16.63</v>
      </c>
      <c r="Z947" s="69">
        <v>22.34</v>
      </c>
      <c r="AA947" s="78"/>
      <c r="AB947" s="79">
        <f t="shared" si="496"/>
        <v>-1.0000000000001563E-2</v>
      </c>
    </row>
    <row r="948" spans="1:28" x14ac:dyDescent="0.25">
      <c r="A948" s="71" t="s">
        <v>9718</v>
      </c>
      <c r="B948" s="72" t="s">
        <v>14666</v>
      </c>
      <c r="C948" s="73" t="s">
        <v>8780</v>
      </c>
      <c r="D948" s="74">
        <v>0</v>
      </c>
      <c r="E948" s="69">
        <v>25.76</v>
      </c>
      <c r="F948" s="75">
        <f t="shared" si="535"/>
        <v>0</v>
      </c>
      <c r="G948" s="76"/>
      <c r="H948" s="69">
        <f t="shared" si="536"/>
        <v>6.1</v>
      </c>
      <c r="I948" s="69">
        <f t="shared" si="536"/>
        <v>19.66</v>
      </c>
      <c r="J948" s="69">
        <f t="shared" si="537"/>
        <v>25.759999999999998</v>
      </c>
      <c r="K948" s="69">
        <v>0</v>
      </c>
      <c r="L948" s="75">
        <f t="shared" si="538"/>
        <v>25.759999999999998</v>
      </c>
      <c r="N948" s="69">
        <v>6.1</v>
      </c>
      <c r="O948" s="69">
        <v>19.66</v>
      </c>
      <c r="P948" s="69">
        <f t="shared" si="539"/>
        <v>25.759999999999998</v>
      </c>
      <c r="Q948" s="63"/>
      <c r="R948" s="69">
        <f t="shared" si="540"/>
        <v>6.1</v>
      </c>
      <c r="S948" s="69">
        <f t="shared" si="540"/>
        <v>19.66</v>
      </c>
      <c r="T948" s="69">
        <f t="shared" si="541"/>
        <v>25.759999999999998</v>
      </c>
      <c r="U948" s="69">
        <f t="shared" si="542"/>
        <v>0</v>
      </c>
      <c r="V948" s="77">
        <f t="shared" si="543"/>
        <v>25.759999999999998</v>
      </c>
      <c r="X948" s="69">
        <v>6.1</v>
      </c>
      <c r="Y948" s="69">
        <v>19.66</v>
      </c>
      <c r="Z948" s="69">
        <v>25.76</v>
      </c>
      <c r="AA948" s="78"/>
      <c r="AB948" s="79">
        <f t="shared" si="496"/>
        <v>0</v>
      </c>
    </row>
    <row r="949" spans="1:28" s="89" customFormat="1" x14ac:dyDescent="0.25">
      <c r="A949" s="71" t="s">
        <v>9719</v>
      </c>
      <c r="B949" s="72" t="s">
        <v>14667</v>
      </c>
      <c r="C949" s="73" t="s">
        <v>8780</v>
      </c>
      <c r="D949" s="74">
        <v>0</v>
      </c>
      <c r="E949" s="69">
        <v>38.519999999999996</v>
      </c>
      <c r="F949" s="75">
        <f t="shared" si="535"/>
        <v>0</v>
      </c>
      <c r="G949" s="76"/>
      <c r="H949" s="69">
        <f t="shared" si="536"/>
        <v>18.86</v>
      </c>
      <c r="I949" s="69">
        <f t="shared" si="536"/>
        <v>19.66</v>
      </c>
      <c r="J949" s="69">
        <f t="shared" si="537"/>
        <v>38.519999999999996</v>
      </c>
      <c r="K949" s="69">
        <v>0</v>
      </c>
      <c r="L949" s="75">
        <f t="shared" si="538"/>
        <v>38.519999999999996</v>
      </c>
      <c r="M949" s="33"/>
      <c r="N949" s="69">
        <v>18.86</v>
      </c>
      <c r="O949" s="69">
        <v>19.66</v>
      </c>
      <c r="P949" s="69">
        <f t="shared" si="539"/>
        <v>38.519999999999996</v>
      </c>
      <c r="Q949" s="63"/>
      <c r="R949" s="69">
        <f t="shared" si="540"/>
        <v>18.86</v>
      </c>
      <c r="S949" s="69">
        <f t="shared" si="540"/>
        <v>19.66</v>
      </c>
      <c r="T949" s="69">
        <f t="shared" si="541"/>
        <v>38.519999999999996</v>
      </c>
      <c r="U949" s="69">
        <f t="shared" si="542"/>
        <v>0</v>
      </c>
      <c r="V949" s="77">
        <f t="shared" si="543"/>
        <v>38.519999999999996</v>
      </c>
      <c r="W949" s="33"/>
      <c r="X949" s="69">
        <v>18.86</v>
      </c>
      <c r="Y949" s="69">
        <v>19.66</v>
      </c>
      <c r="Z949" s="69">
        <v>38.520000000000003</v>
      </c>
      <c r="AA949" s="78"/>
      <c r="AB949" s="79">
        <f t="shared" si="496"/>
        <v>0</v>
      </c>
    </row>
    <row r="950" spans="1:28" x14ac:dyDescent="0.25">
      <c r="A950" s="71" t="s">
        <v>9720</v>
      </c>
      <c r="B950" s="72" t="s">
        <v>14668</v>
      </c>
      <c r="C950" s="73" t="s">
        <v>8780</v>
      </c>
      <c r="D950" s="74">
        <v>0</v>
      </c>
      <c r="E950" s="69">
        <v>17.809999999999999</v>
      </c>
      <c r="F950" s="75">
        <f t="shared" si="535"/>
        <v>0</v>
      </c>
      <c r="G950" s="76"/>
      <c r="H950" s="69">
        <f t="shared" si="536"/>
        <v>5.71</v>
      </c>
      <c r="I950" s="69">
        <f t="shared" si="536"/>
        <v>12.1</v>
      </c>
      <c r="J950" s="69">
        <f t="shared" si="537"/>
        <v>17.809999999999999</v>
      </c>
      <c r="K950" s="69">
        <v>0</v>
      </c>
      <c r="L950" s="75">
        <f t="shared" si="538"/>
        <v>17.809999999999999</v>
      </c>
      <c r="N950" s="69">
        <v>5.71</v>
      </c>
      <c r="O950" s="69">
        <v>12.1</v>
      </c>
      <c r="P950" s="69">
        <f t="shared" si="539"/>
        <v>17.809999999999999</v>
      </c>
      <c r="Q950" s="63"/>
      <c r="R950" s="69">
        <f t="shared" si="540"/>
        <v>5.71</v>
      </c>
      <c r="S950" s="69">
        <f t="shared" si="540"/>
        <v>12.1</v>
      </c>
      <c r="T950" s="69">
        <f t="shared" si="541"/>
        <v>17.809999999999999</v>
      </c>
      <c r="U950" s="69">
        <f t="shared" si="542"/>
        <v>0</v>
      </c>
      <c r="V950" s="77">
        <f t="shared" si="543"/>
        <v>17.809999999999999</v>
      </c>
      <c r="X950" s="69">
        <v>5.71</v>
      </c>
      <c r="Y950" s="69">
        <v>12.1</v>
      </c>
      <c r="Z950" s="69">
        <v>17.809999999999999</v>
      </c>
      <c r="AA950" s="78"/>
      <c r="AB950" s="79">
        <f t="shared" si="496"/>
        <v>0</v>
      </c>
    </row>
    <row r="951" spans="1:28" x14ac:dyDescent="0.25">
      <c r="A951" s="71" t="s">
        <v>9721</v>
      </c>
      <c r="B951" s="72" t="s">
        <v>14669</v>
      </c>
      <c r="C951" s="73" t="s">
        <v>8780</v>
      </c>
      <c r="D951" s="74">
        <v>0</v>
      </c>
      <c r="E951" s="69">
        <v>26.9</v>
      </c>
      <c r="F951" s="75">
        <f t="shared" si="535"/>
        <v>0</v>
      </c>
      <c r="G951" s="76"/>
      <c r="H951" s="69">
        <f t="shared" si="536"/>
        <v>5.71</v>
      </c>
      <c r="I951" s="69">
        <f t="shared" si="536"/>
        <v>21.19</v>
      </c>
      <c r="J951" s="69">
        <f t="shared" si="537"/>
        <v>26.900000000000002</v>
      </c>
      <c r="K951" s="69">
        <v>0</v>
      </c>
      <c r="L951" s="75">
        <f t="shared" si="538"/>
        <v>26.900000000000002</v>
      </c>
      <c r="N951" s="69">
        <v>5.71</v>
      </c>
      <c r="O951" s="69">
        <v>21.189999999999998</v>
      </c>
      <c r="P951" s="69">
        <f t="shared" si="539"/>
        <v>26.9</v>
      </c>
      <c r="Q951" s="63"/>
      <c r="R951" s="69">
        <f t="shared" si="540"/>
        <v>5.71</v>
      </c>
      <c r="S951" s="69">
        <f t="shared" si="540"/>
        <v>21.18</v>
      </c>
      <c r="T951" s="69">
        <f t="shared" si="541"/>
        <v>26.89</v>
      </c>
      <c r="U951" s="69">
        <f t="shared" si="542"/>
        <v>0</v>
      </c>
      <c r="V951" s="77">
        <f t="shared" si="543"/>
        <v>26.89</v>
      </c>
      <c r="X951" s="69">
        <v>5.71</v>
      </c>
      <c r="Y951" s="69">
        <v>21.18</v>
      </c>
      <c r="Z951" s="69">
        <v>26.89</v>
      </c>
      <c r="AA951" s="78"/>
      <c r="AB951" s="79">
        <f t="shared" si="496"/>
        <v>9.9999999999980105E-3</v>
      </c>
    </row>
    <row r="952" spans="1:28" s="89" customFormat="1" x14ac:dyDescent="0.25">
      <c r="A952" s="71" t="s">
        <v>9722</v>
      </c>
      <c r="B952" s="72" t="s">
        <v>14670</v>
      </c>
      <c r="C952" s="73" t="s">
        <v>8808</v>
      </c>
      <c r="D952" s="74">
        <v>0</v>
      </c>
      <c r="E952" s="69">
        <v>38.339999999999996</v>
      </c>
      <c r="F952" s="75">
        <f t="shared" si="535"/>
        <v>0</v>
      </c>
      <c r="G952" s="76"/>
      <c r="H952" s="69">
        <f t="shared" si="536"/>
        <v>4.0999999999999996</v>
      </c>
      <c r="I952" s="69">
        <f t="shared" si="536"/>
        <v>34.24</v>
      </c>
      <c r="J952" s="69">
        <f t="shared" si="537"/>
        <v>38.340000000000003</v>
      </c>
      <c r="K952" s="69">
        <v>0</v>
      </c>
      <c r="L952" s="75">
        <f t="shared" si="538"/>
        <v>38.340000000000003</v>
      </c>
      <c r="M952" s="33"/>
      <c r="N952" s="69">
        <v>4.1000000000000005</v>
      </c>
      <c r="O952" s="69">
        <v>34.239999999999995</v>
      </c>
      <c r="P952" s="69">
        <f t="shared" si="539"/>
        <v>38.339999999999996</v>
      </c>
      <c r="Q952" s="63"/>
      <c r="R952" s="69">
        <f t="shared" si="540"/>
        <v>4.0999999999999996</v>
      </c>
      <c r="S952" s="69">
        <f t="shared" si="540"/>
        <v>34.25</v>
      </c>
      <c r="T952" s="69">
        <f t="shared" si="541"/>
        <v>38.35</v>
      </c>
      <c r="U952" s="69">
        <f t="shared" si="542"/>
        <v>0</v>
      </c>
      <c r="V952" s="77">
        <f t="shared" si="543"/>
        <v>38.35</v>
      </c>
      <c r="W952" s="33"/>
      <c r="X952" s="69">
        <v>4.0999999999999996</v>
      </c>
      <c r="Y952" s="69">
        <v>34.25</v>
      </c>
      <c r="Z952" s="69">
        <v>38.35</v>
      </c>
      <c r="AA952" s="78"/>
      <c r="AB952" s="79">
        <f t="shared" si="496"/>
        <v>-1.0000000000005116E-2</v>
      </c>
    </row>
    <row r="953" spans="1:28" x14ac:dyDescent="0.25">
      <c r="A953" s="71" t="s">
        <v>9723</v>
      </c>
      <c r="B953" s="72" t="s">
        <v>14671</v>
      </c>
      <c r="C953" s="73" t="s">
        <v>8808</v>
      </c>
      <c r="D953" s="74">
        <v>0</v>
      </c>
      <c r="E953" s="69">
        <v>16.740000000000002</v>
      </c>
      <c r="F953" s="75">
        <f t="shared" si="535"/>
        <v>0</v>
      </c>
      <c r="G953" s="76"/>
      <c r="H953" s="69">
        <f t="shared" si="536"/>
        <v>0.79</v>
      </c>
      <c r="I953" s="69">
        <f t="shared" si="536"/>
        <v>15.95</v>
      </c>
      <c r="J953" s="69">
        <f t="shared" si="537"/>
        <v>16.739999999999998</v>
      </c>
      <c r="K953" s="69">
        <v>0</v>
      </c>
      <c r="L953" s="75">
        <f t="shared" si="538"/>
        <v>16.739999999999998</v>
      </c>
      <c r="N953" s="69">
        <v>0.79</v>
      </c>
      <c r="O953" s="69">
        <v>15.950000000000001</v>
      </c>
      <c r="P953" s="69">
        <f t="shared" si="539"/>
        <v>16.740000000000002</v>
      </c>
      <c r="Q953" s="63"/>
      <c r="R953" s="69">
        <f t="shared" si="540"/>
        <v>0.79</v>
      </c>
      <c r="S953" s="69">
        <f t="shared" si="540"/>
        <v>15.95</v>
      </c>
      <c r="T953" s="69">
        <f t="shared" si="541"/>
        <v>16.739999999999998</v>
      </c>
      <c r="U953" s="69">
        <f t="shared" si="542"/>
        <v>0</v>
      </c>
      <c r="V953" s="77">
        <f t="shared" si="543"/>
        <v>16.739999999999998</v>
      </c>
      <c r="X953" s="69">
        <v>0.79</v>
      </c>
      <c r="Y953" s="69">
        <v>15.95</v>
      </c>
      <c r="Z953" s="69">
        <v>16.739999999999998</v>
      </c>
      <c r="AA953" s="78"/>
      <c r="AB953" s="79">
        <f t="shared" si="496"/>
        <v>0</v>
      </c>
    </row>
    <row r="954" spans="1:28" x14ac:dyDescent="0.25">
      <c r="A954" s="71" t="s">
        <v>9724</v>
      </c>
      <c r="B954" s="72" t="s">
        <v>14672</v>
      </c>
      <c r="C954" s="73" t="s">
        <v>8808</v>
      </c>
      <c r="D954" s="74">
        <v>0</v>
      </c>
      <c r="E954" s="69">
        <v>16.84</v>
      </c>
      <c r="F954" s="75">
        <f t="shared" si="535"/>
        <v>0</v>
      </c>
      <c r="G954" s="76"/>
      <c r="H954" s="69">
        <f t="shared" si="536"/>
        <v>0.89</v>
      </c>
      <c r="I954" s="69">
        <f t="shared" si="536"/>
        <v>15.95</v>
      </c>
      <c r="J954" s="69">
        <f t="shared" si="537"/>
        <v>16.84</v>
      </c>
      <c r="K954" s="69">
        <v>0</v>
      </c>
      <c r="L954" s="75">
        <f t="shared" si="538"/>
        <v>16.84</v>
      </c>
      <c r="N954" s="69">
        <v>0.8899999999999999</v>
      </c>
      <c r="O954" s="69">
        <v>15.950000000000001</v>
      </c>
      <c r="P954" s="69">
        <f t="shared" si="539"/>
        <v>16.84</v>
      </c>
      <c r="Q954" s="63"/>
      <c r="R954" s="69">
        <f t="shared" si="540"/>
        <v>0.89</v>
      </c>
      <c r="S954" s="69">
        <f t="shared" si="540"/>
        <v>15.95</v>
      </c>
      <c r="T954" s="69">
        <f t="shared" si="541"/>
        <v>16.84</v>
      </c>
      <c r="U954" s="69">
        <f t="shared" si="542"/>
        <v>0</v>
      </c>
      <c r="V954" s="77">
        <f t="shared" si="543"/>
        <v>16.84</v>
      </c>
      <c r="X954" s="69">
        <v>0.89</v>
      </c>
      <c r="Y954" s="69">
        <v>15.95</v>
      </c>
      <c r="Z954" s="69">
        <v>16.84</v>
      </c>
      <c r="AA954" s="78"/>
      <c r="AB954" s="79">
        <f t="shared" si="496"/>
        <v>0</v>
      </c>
    </row>
    <row r="955" spans="1:28" x14ac:dyDescent="0.25">
      <c r="A955" s="71" t="s">
        <v>9725</v>
      </c>
      <c r="B955" s="72" t="s">
        <v>14673</v>
      </c>
      <c r="C955" s="73" t="s">
        <v>8808</v>
      </c>
      <c r="D955" s="74">
        <v>0</v>
      </c>
      <c r="E955" s="69">
        <v>16.989999999999998</v>
      </c>
      <c r="F955" s="75">
        <f t="shared" si="535"/>
        <v>0</v>
      </c>
      <c r="G955" s="76"/>
      <c r="H955" s="69">
        <f t="shared" si="536"/>
        <v>1.04</v>
      </c>
      <c r="I955" s="69">
        <f t="shared" si="536"/>
        <v>15.95</v>
      </c>
      <c r="J955" s="69">
        <f t="shared" si="537"/>
        <v>16.989999999999998</v>
      </c>
      <c r="K955" s="69">
        <v>0</v>
      </c>
      <c r="L955" s="75">
        <f t="shared" si="538"/>
        <v>16.989999999999998</v>
      </c>
      <c r="N955" s="69">
        <v>1.04</v>
      </c>
      <c r="O955" s="69">
        <v>15.950000000000001</v>
      </c>
      <c r="P955" s="69">
        <f t="shared" si="539"/>
        <v>16.990000000000002</v>
      </c>
      <c r="Q955" s="63"/>
      <c r="R955" s="69">
        <f t="shared" si="540"/>
        <v>1.04</v>
      </c>
      <c r="S955" s="69">
        <f t="shared" si="540"/>
        <v>15.95</v>
      </c>
      <c r="T955" s="69">
        <f t="shared" si="541"/>
        <v>16.989999999999998</v>
      </c>
      <c r="U955" s="69">
        <f t="shared" si="542"/>
        <v>0</v>
      </c>
      <c r="V955" s="77">
        <f t="shared" si="543"/>
        <v>16.989999999999998</v>
      </c>
      <c r="X955" s="69">
        <v>1.04</v>
      </c>
      <c r="Y955" s="69">
        <v>15.95</v>
      </c>
      <c r="Z955" s="69">
        <v>16.989999999999998</v>
      </c>
      <c r="AA955" s="78"/>
      <c r="AB955" s="79">
        <f t="shared" si="496"/>
        <v>0</v>
      </c>
    </row>
    <row r="956" spans="1:28" x14ac:dyDescent="0.25">
      <c r="A956" s="71" t="s">
        <v>9726</v>
      </c>
      <c r="B956" s="72" t="s">
        <v>14674</v>
      </c>
      <c r="C956" s="73" t="s">
        <v>8808</v>
      </c>
      <c r="D956" s="74">
        <v>0</v>
      </c>
      <c r="E956" s="69">
        <v>17.28</v>
      </c>
      <c r="F956" s="75">
        <f t="shared" si="535"/>
        <v>0</v>
      </c>
      <c r="G956" s="76"/>
      <c r="H956" s="69">
        <f t="shared" si="536"/>
        <v>1.33</v>
      </c>
      <c r="I956" s="69">
        <f t="shared" si="536"/>
        <v>15.95</v>
      </c>
      <c r="J956" s="69">
        <f t="shared" si="537"/>
        <v>17.28</v>
      </c>
      <c r="K956" s="69">
        <v>0</v>
      </c>
      <c r="L956" s="75">
        <f t="shared" si="538"/>
        <v>17.28</v>
      </c>
      <c r="N956" s="69">
        <v>1.33</v>
      </c>
      <c r="O956" s="69">
        <v>15.950000000000001</v>
      </c>
      <c r="P956" s="69">
        <f t="shared" si="539"/>
        <v>17.28</v>
      </c>
      <c r="Q956" s="63"/>
      <c r="R956" s="69">
        <f t="shared" si="540"/>
        <v>1.33</v>
      </c>
      <c r="S956" s="69">
        <f t="shared" si="540"/>
        <v>15.95</v>
      </c>
      <c r="T956" s="69">
        <f t="shared" si="541"/>
        <v>17.28</v>
      </c>
      <c r="U956" s="69">
        <f t="shared" si="542"/>
        <v>0</v>
      </c>
      <c r="V956" s="77">
        <f t="shared" si="543"/>
        <v>17.28</v>
      </c>
      <c r="X956" s="69">
        <v>1.33</v>
      </c>
      <c r="Y956" s="69">
        <v>15.95</v>
      </c>
      <c r="Z956" s="69">
        <v>17.28</v>
      </c>
      <c r="AA956" s="78"/>
      <c r="AB956" s="79">
        <f t="shared" si="496"/>
        <v>0</v>
      </c>
    </row>
    <row r="957" spans="1:28" x14ac:dyDescent="0.25">
      <c r="A957" s="65" t="s">
        <v>9727</v>
      </c>
      <c r="B957" s="66" t="s">
        <v>14675</v>
      </c>
      <c r="C957" s="67"/>
      <c r="D957" s="68"/>
      <c r="E957" s="69"/>
      <c r="F957" s="70"/>
      <c r="H957" s="69"/>
      <c r="I957" s="69"/>
      <c r="J957" s="69"/>
      <c r="K957" s="69"/>
      <c r="L957" s="75"/>
      <c r="N957" s="69"/>
      <c r="O957" s="69"/>
      <c r="P957" s="69"/>
      <c r="Q957" s="63"/>
      <c r="R957" s="69"/>
      <c r="S957" s="69"/>
      <c r="T957" s="69"/>
      <c r="U957" s="69"/>
      <c r="V957" s="77"/>
      <c r="X957" s="69"/>
      <c r="Y957" s="69"/>
      <c r="Z957" s="69"/>
      <c r="AA957" s="78"/>
      <c r="AB957" s="79">
        <f t="shared" si="496"/>
        <v>0</v>
      </c>
    </row>
    <row r="958" spans="1:28" x14ac:dyDescent="0.25">
      <c r="A958" s="71" t="s">
        <v>9728</v>
      </c>
      <c r="B958" s="72" t="s">
        <v>14676</v>
      </c>
      <c r="C958" s="73" t="s">
        <v>8780</v>
      </c>
      <c r="D958" s="74">
        <v>0</v>
      </c>
      <c r="E958" s="69">
        <v>13.71</v>
      </c>
      <c r="F958" s="75">
        <f>ROUND(D958*E958,2)</f>
        <v>0</v>
      </c>
      <c r="G958" s="76"/>
      <c r="H958" s="69">
        <f>ROUND(N958+(N958*$H$2/100),2)</f>
        <v>3.65</v>
      </c>
      <c r="I958" s="69">
        <f>ROUND(O958+(O958*$H$2/100),2)</f>
        <v>10.06</v>
      </c>
      <c r="J958" s="69">
        <f>H958+I958</f>
        <v>13.71</v>
      </c>
      <c r="K958" s="69">
        <v>0</v>
      </c>
      <c r="L958" s="75">
        <f>SUM(J958:K958)</f>
        <v>13.71</v>
      </c>
      <c r="N958" s="69">
        <v>3.65</v>
      </c>
      <c r="O958" s="69">
        <v>10.06</v>
      </c>
      <c r="P958" s="69">
        <f>SUM(N958:O958)</f>
        <v>13.71</v>
      </c>
      <c r="Q958" s="63"/>
      <c r="R958" s="69">
        <f>X958</f>
        <v>3.65</v>
      </c>
      <c r="S958" s="69">
        <f>Y958</f>
        <v>10.050000000000001</v>
      </c>
      <c r="T958" s="69">
        <f>R958+S958</f>
        <v>13.700000000000001</v>
      </c>
      <c r="U958" s="69">
        <f>ROUND(Z958*$H$2,2)/100</f>
        <v>0</v>
      </c>
      <c r="V958" s="77">
        <f>SUM(T958:U958)</f>
        <v>13.700000000000001</v>
      </c>
      <c r="X958" s="69">
        <v>3.65</v>
      </c>
      <c r="Y958" s="69">
        <v>10.050000000000001</v>
      </c>
      <c r="Z958" s="69">
        <v>13.7</v>
      </c>
      <c r="AA958" s="78"/>
      <c r="AB958" s="79">
        <f t="shared" si="496"/>
        <v>1.0000000000001563E-2</v>
      </c>
    </row>
    <row r="959" spans="1:28" x14ac:dyDescent="0.25">
      <c r="A959" s="71" t="s">
        <v>9729</v>
      </c>
      <c r="B959" s="72" t="s">
        <v>14677</v>
      </c>
      <c r="C959" s="73" t="s">
        <v>8780</v>
      </c>
      <c r="D959" s="74">
        <v>0</v>
      </c>
      <c r="E959" s="69">
        <v>15.170000000000002</v>
      </c>
      <c r="F959" s="75">
        <f>ROUND(D959*E959,2)</f>
        <v>0</v>
      </c>
      <c r="G959" s="76"/>
      <c r="H959" s="69">
        <f>ROUND(N959+(N959*$H$2/100),2)</f>
        <v>5.1100000000000003</v>
      </c>
      <c r="I959" s="69">
        <f>ROUND(O959+(O959*$H$2/100),2)</f>
        <v>10.06</v>
      </c>
      <c r="J959" s="69">
        <f>H959+I959</f>
        <v>15.170000000000002</v>
      </c>
      <c r="K959" s="69">
        <v>0</v>
      </c>
      <c r="L959" s="75">
        <f>SUM(J959:K959)</f>
        <v>15.170000000000002</v>
      </c>
      <c r="N959" s="69">
        <v>5.1100000000000003</v>
      </c>
      <c r="O959" s="69">
        <v>10.06</v>
      </c>
      <c r="P959" s="69">
        <f>SUM(N959:O959)</f>
        <v>15.170000000000002</v>
      </c>
      <c r="Q959" s="63"/>
      <c r="R959" s="69">
        <f>X959</f>
        <v>5.1100000000000003</v>
      </c>
      <c r="S959" s="69">
        <f>Y959</f>
        <v>10.050000000000001</v>
      </c>
      <c r="T959" s="69">
        <f>R959+S959</f>
        <v>15.16</v>
      </c>
      <c r="U959" s="69">
        <f>ROUND(Z959*$H$2,2)/100</f>
        <v>0</v>
      </c>
      <c r="V959" s="77">
        <f>SUM(T959:U959)</f>
        <v>15.16</v>
      </c>
      <c r="X959" s="69">
        <v>5.1100000000000003</v>
      </c>
      <c r="Y959" s="69">
        <v>10.050000000000001</v>
      </c>
      <c r="Z959" s="69">
        <v>15.16</v>
      </c>
      <c r="AA959" s="78"/>
      <c r="AB959" s="79">
        <f t="shared" si="496"/>
        <v>1.0000000000001563E-2</v>
      </c>
    </row>
    <row r="960" spans="1:28" ht="22.5" x14ac:dyDescent="0.25">
      <c r="A960" s="65" t="s">
        <v>9730</v>
      </c>
      <c r="B960" s="66" t="s">
        <v>14678</v>
      </c>
      <c r="C960" s="67"/>
      <c r="D960" s="68"/>
      <c r="E960" s="69"/>
      <c r="F960" s="70"/>
      <c r="H960" s="69"/>
      <c r="I960" s="69"/>
      <c r="J960" s="69"/>
      <c r="K960" s="69"/>
      <c r="L960" s="75"/>
      <c r="N960" s="69"/>
      <c r="O960" s="69"/>
      <c r="P960" s="69"/>
      <c r="Q960" s="63"/>
      <c r="R960" s="69"/>
      <c r="S960" s="69"/>
      <c r="T960" s="69"/>
      <c r="U960" s="69"/>
      <c r="V960" s="77"/>
      <c r="X960" s="69"/>
      <c r="Y960" s="69"/>
      <c r="Z960" s="69"/>
      <c r="AA960" s="78"/>
      <c r="AB960" s="79">
        <f t="shared" si="496"/>
        <v>0</v>
      </c>
    </row>
    <row r="961" spans="1:28" ht="22.5" x14ac:dyDescent="0.25">
      <c r="A961" s="71" t="s">
        <v>9731</v>
      </c>
      <c r="B961" s="72" t="s">
        <v>14679</v>
      </c>
      <c r="C961" s="73" t="s">
        <v>8740</v>
      </c>
      <c r="D961" s="74">
        <v>0</v>
      </c>
      <c r="E961" s="69">
        <v>559.9</v>
      </c>
      <c r="F961" s="75">
        <f>ROUND(D961*E961,2)</f>
        <v>0</v>
      </c>
      <c r="G961" s="76"/>
      <c r="H961" s="69">
        <f t="shared" ref="H961:I965" si="544">ROUND(N961+(N961*$H$2/100),2)</f>
        <v>269.52999999999997</v>
      </c>
      <c r="I961" s="69">
        <f t="shared" si="544"/>
        <v>290.37</v>
      </c>
      <c r="J961" s="69">
        <f>H961+I961</f>
        <v>559.9</v>
      </c>
      <c r="K961" s="69">
        <v>0</v>
      </c>
      <c r="L961" s="75">
        <f>SUM(J961:K961)</f>
        <v>559.9</v>
      </c>
      <c r="N961" s="69">
        <v>269.53000000000003</v>
      </c>
      <c r="O961" s="69">
        <v>290.37</v>
      </c>
      <c r="P961" s="69">
        <f>SUM(N961:O961)</f>
        <v>559.90000000000009</v>
      </c>
      <c r="Q961" s="63"/>
      <c r="R961" s="69">
        <f t="shared" ref="R961:S965" si="545">X961</f>
        <v>269.52999999999997</v>
      </c>
      <c r="S961" s="69">
        <f t="shared" si="545"/>
        <v>290.33999999999997</v>
      </c>
      <c r="T961" s="69">
        <f>R961+S961</f>
        <v>559.86999999999989</v>
      </c>
      <c r="U961" s="69">
        <f>ROUND(Z961*$H$2,2)/100</f>
        <v>0</v>
      </c>
      <c r="V961" s="77">
        <f>SUM(T961:U961)</f>
        <v>559.86999999999989</v>
      </c>
      <c r="X961" s="69">
        <v>269.52999999999997</v>
      </c>
      <c r="Y961" s="69">
        <v>290.33999999999997</v>
      </c>
      <c r="Z961" s="69">
        <v>559.87</v>
      </c>
      <c r="AA961" s="78"/>
      <c r="AB961" s="79">
        <f t="shared" si="496"/>
        <v>3.0000000000086402E-2</v>
      </c>
    </row>
    <row r="962" spans="1:28" ht="22.5" x14ac:dyDescent="0.25">
      <c r="A962" s="71" t="s">
        <v>9732</v>
      </c>
      <c r="B962" s="72" t="s">
        <v>14680</v>
      </c>
      <c r="C962" s="73" t="s">
        <v>8740</v>
      </c>
      <c r="D962" s="74">
        <v>0</v>
      </c>
      <c r="E962" s="69">
        <v>605.45000000000005</v>
      </c>
      <c r="F962" s="75">
        <f>ROUND(D962*E962,2)</f>
        <v>0</v>
      </c>
      <c r="G962" s="76"/>
      <c r="H962" s="69">
        <f t="shared" si="544"/>
        <v>315.08</v>
      </c>
      <c r="I962" s="69">
        <f t="shared" si="544"/>
        <v>290.37</v>
      </c>
      <c r="J962" s="69">
        <f>H962+I962</f>
        <v>605.45000000000005</v>
      </c>
      <c r="K962" s="69">
        <v>0</v>
      </c>
      <c r="L962" s="75">
        <f>SUM(J962:K962)</f>
        <v>605.45000000000005</v>
      </c>
      <c r="N962" s="69">
        <v>315.08</v>
      </c>
      <c r="O962" s="69">
        <v>290.37</v>
      </c>
      <c r="P962" s="69">
        <f>SUM(N962:O962)</f>
        <v>605.45000000000005</v>
      </c>
      <c r="Q962" s="63"/>
      <c r="R962" s="69">
        <f t="shared" si="545"/>
        <v>315.08</v>
      </c>
      <c r="S962" s="69">
        <f t="shared" si="545"/>
        <v>290.33999999999997</v>
      </c>
      <c r="T962" s="69">
        <f>R962+S962</f>
        <v>605.41999999999996</v>
      </c>
      <c r="U962" s="69">
        <f>ROUND(Z962*$H$2,2)/100</f>
        <v>0</v>
      </c>
      <c r="V962" s="77">
        <f>SUM(T962:U962)</f>
        <v>605.41999999999996</v>
      </c>
      <c r="X962" s="69">
        <v>315.08</v>
      </c>
      <c r="Y962" s="69">
        <v>290.33999999999997</v>
      </c>
      <c r="Z962" s="69">
        <v>605.41999999999996</v>
      </c>
      <c r="AA962" s="78"/>
      <c r="AB962" s="79">
        <f t="shared" si="496"/>
        <v>3.0000000000086402E-2</v>
      </c>
    </row>
    <row r="963" spans="1:28" x14ac:dyDescent="0.25">
      <c r="A963" s="71" t="s">
        <v>9733</v>
      </c>
      <c r="B963" s="72" t="s">
        <v>14681</v>
      </c>
      <c r="C963" s="73" t="s">
        <v>8740</v>
      </c>
      <c r="D963" s="74">
        <v>0</v>
      </c>
      <c r="E963" s="69">
        <v>627.09</v>
      </c>
      <c r="F963" s="75">
        <f>ROUND(D963*E963,2)</f>
        <v>0</v>
      </c>
      <c r="G963" s="76"/>
      <c r="H963" s="69">
        <f t="shared" si="544"/>
        <v>336.72</v>
      </c>
      <c r="I963" s="69">
        <f t="shared" si="544"/>
        <v>290.37</v>
      </c>
      <c r="J963" s="69">
        <f>H963+I963</f>
        <v>627.09</v>
      </c>
      <c r="K963" s="69">
        <v>0</v>
      </c>
      <c r="L963" s="75">
        <f>SUM(J963:K963)</f>
        <v>627.09</v>
      </c>
      <c r="N963" s="69">
        <v>336.72</v>
      </c>
      <c r="O963" s="69">
        <v>290.37</v>
      </c>
      <c r="P963" s="69">
        <f>SUM(N963:O963)</f>
        <v>627.09</v>
      </c>
      <c r="Q963" s="63"/>
      <c r="R963" s="69">
        <f t="shared" si="545"/>
        <v>336.72</v>
      </c>
      <c r="S963" s="69">
        <f t="shared" si="545"/>
        <v>290.33999999999997</v>
      </c>
      <c r="T963" s="69">
        <f>R963+S963</f>
        <v>627.05999999999995</v>
      </c>
      <c r="U963" s="69">
        <f>ROUND(Z963*$H$2,2)/100</f>
        <v>0</v>
      </c>
      <c r="V963" s="77">
        <f>SUM(T963:U963)</f>
        <v>627.05999999999995</v>
      </c>
      <c r="X963" s="69">
        <v>336.72</v>
      </c>
      <c r="Y963" s="69">
        <v>290.33999999999997</v>
      </c>
      <c r="Z963" s="69">
        <v>627.05999999999995</v>
      </c>
      <c r="AA963" s="78"/>
      <c r="AB963" s="79">
        <f t="shared" si="496"/>
        <v>3.0000000000086402E-2</v>
      </c>
    </row>
    <row r="964" spans="1:28" x14ac:dyDescent="0.25">
      <c r="A964" s="71" t="s">
        <v>9734</v>
      </c>
      <c r="B964" s="72" t="s">
        <v>14682</v>
      </c>
      <c r="C964" s="73" t="s">
        <v>8808</v>
      </c>
      <c r="D964" s="74">
        <v>0</v>
      </c>
      <c r="E964" s="69">
        <v>49.319999999999993</v>
      </c>
      <c r="F964" s="75">
        <f>ROUND(D964*E964,2)</f>
        <v>0</v>
      </c>
      <c r="G964" s="76"/>
      <c r="H964" s="69">
        <f t="shared" si="544"/>
        <v>15.58</v>
      </c>
      <c r="I964" s="69">
        <f t="shared" si="544"/>
        <v>33.74</v>
      </c>
      <c r="J964" s="69">
        <f>H964+I964</f>
        <v>49.32</v>
      </c>
      <c r="K964" s="69">
        <v>0</v>
      </c>
      <c r="L964" s="75">
        <f>SUM(J964:K964)</f>
        <v>49.32</v>
      </c>
      <c r="N964" s="69">
        <v>15.579999999999998</v>
      </c>
      <c r="O964" s="69">
        <v>33.739999999999995</v>
      </c>
      <c r="P964" s="69">
        <f>SUM(N964:O964)</f>
        <v>49.319999999999993</v>
      </c>
      <c r="Q964" s="63"/>
      <c r="R964" s="69">
        <f t="shared" si="545"/>
        <v>15.58</v>
      </c>
      <c r="S964" s="69">
        <f t="shared" si="545"/>
        <v>33.75</v>
      </c>
      <c r="T964" s="69">
        <f>R964+S964</f>
        <v>49.33</v>
      </c>
      <c r="U964" s="69">
        <f>ROUND(Z964*$H$2,2)/100</f>
        <v>0</v>
      </c>
      <c r="V964" s="77">
        <f>SUM(T964:U964)</f>
        <v>49.33</v>
      </c>
      <c r="X964" s="69">
        <v>15.58</v>
      </c>
      <c r="Y964" s="69">
        <v>33.75</v>
      </c>
      <c r="Z964" s="69">
        <v>49.33</v>
      </c>
      <c r="AA964" s="78"/>
      <c r="AB964" s="79">
        <f t="shared" si="496"/>
        <v>-1.0000000000005116E-2</v>
      </c>
    </row>
    <row r="965" spans="1:28" x14ac:dyDescent="0.25">
      <c r="A965" s="71" t="s">
        <v>9735</v>
      </c>
      <c r="B965" s="72" t="s">
        <v>14683</v>
      </c>
      <c r="C965" s="73" t="s">
        <v>8808</v>
      </c>
      <c r="D965" s="74">
        <v>0</v>
      </c>
      <c r="E965" s="69">
        <v>53.46</v>
      </c>
      <c r="F965" s="75">
        <f>ROUND(D965*E965,2)</f>
        <v>0</v>
      </c>
      <c r="G965" s="76"/>
      <c r="H965" s="69">
        <f t="shared" si="544"/>
        <v>7.54</v>
      </c>
      <c r="I965" s="69">
        <f t="shared" si="544"/>
        <v>45.92</v>
      </c>
      <c r="J965" s="69">
        <f>H965+I965</f>
        <v>53.46</v>
      </c>
      <c r="K965" s="69">
        <v>0</v>
      </c>
      <c r="L965" s="75">
        <f>SUM(J965:K965)</f>
        <v>53.46</v>
      </c>
      <c r="N965" s="69">
        <v>7.5399999999999991</v>
      </c>
      <c r="O965" s="69">
        <v>45.92</v>
      </c>
      <c r="P965" s="69">
        <f>SUM(N965:O965)</f>
        <v>53.46</v>
      </c>
      <c r="Q965" s="63"/>
      <c r="R965" s="69">
        <f t="shared" si="545"/>
        <v>7.54</v>
      </c>
      <c r="S965" s="69">
        <f t="shared" si="545"/>
        <v>45.92</v>
      </c>
      <c r="T965" s="69">
        <f>R965+S965</f>
        <v>53.46</v>
      </c>
      <c r="U965" s="69">
        <f>ROUND(Z965*$H$2,2)/100</f>
        <v>0</v>
      </c>
      <c r="V965" s="77">
        <f>SUM(T965:U965)</f>
        <v>53.46</v>
      </c>
      <c r="X965" s="69">
        <v>7.54</v>
      </c>
      <c r="Y965" s="69">
        <v>45.92</v>
      </c>
      <c r="Z965" s="69">
        <v>53.46</v>
      </c>
      <c r="AA965" s="78"/>
      <c r="AB965" s="79">
        <f t="shared" si="496"/>
        <v>0</v>
      </c>
    </row>
    <row r="966" spans="1:28" x14ac:dyDescent="0.25">
      <c r="A966" s="65" t="s">
        <v>9736</v>
      </c>
      <c r="B966" s="66" t="s">
        <v>14684</v>
      </c>
      <c r="C966" s="67"/>
      <c r="D966" s="68"/>
      <c r="E966" s="69"/>
      <c r="F966" s="70"/>
      <c r="H966" s="69"/>
      <c r="I966" s="69"/>
      <c r="J966" s="69"/>
      <c r="K966" s="69"/>
      <c r="L966" s="75"/>
      <c r="N966" s="69"/>
      <c r="O966" s="69"/>
      <c r="P966" s="69"/>
      <c r="Q966" s="63"/>
      <c r="R966" s="69"/>
      <c r="S966" s="69"/>
      <c r="T966" s="69"/>
      <c r="U966" s="69"/>
      <c r="V966" s="77"/>
      <c r="X966" s="69"/>
      <c r="Y966" s="69"/>
      <c r="Z966" s="69"/>
      <c r="AA966" s="78"/>
      <c r="AB966" s="79">
        <f t="shared" si="496"/>
        <v>0</v>
      </c>
    </row>
    <row r="967" spans="1:28" x14ac:dyDescent="0.25">
      <c r="A967" s="71" t="s">
        <v>9737</v>
      </c>
      <c r="B967" s="72" t="s">
        <v>14685</v>
      </c>
      <c r="C967" s="73" t="s">
        <v>8780</v>
      </c>
      <c r="D967" s="74">
        <v>0</v>
      </c>
      <c r="E967" s="69">
        <v>67.64</v>
      </c>
      <c r="F967" s="75">
        <f t="shared" ref="F967:F972" si="546">ROUND(D967*E967,2)</f>
        <v>0</v>
      </c>
      <c r="G967" s="76"/>
      <c r="H967" s="69">
        <f t="shared" ref="H967:I972" si="547">ROUND(N967+(N967*$H$2/100),2)</f>
        <v>62.18</v>
      </c>
      <c r="I967" s="69">
        <f t="shared" si="547"/>
        <v>5.46</v>
      </c>
      <c r="J967" s="69">
        <f t="shared" ref="J967:J972" si="548">H967+I967</f>
        <v>67.64</v>
      </c>
      <c r="K967" s="69">
        <v>0</v>
      </c>
      <c r="L967" s="75">
        <f t="shared" ref="L967:L972" si="549">SUM(J967:K967)</f>
        <v>67.64</v>
      </c>
      <c r="N967" s="69">
        <v>62.18</v>
      </c>
      <c r="O967" s="69">
        <v>5.46</v>
      </c>
      <c r="P967" s="69">
        <f t="shared" ref="P967:P972" si="550">SUM(N967:O967)</f>
        <v>67.64</v>
      </c>
      <c r="Q967" s="63"/>
      <c r="R967" s="69">
        <f t="shared" ref="R967:S972" si="551">X967</f>
        <v>62.18</v>
      </c>
      <c r="S967" s="69">
        <f t="shared" si="551"/>
        <v>5.46</v>
      </c>
      <c r="T967" s="69">
        <f t="shared" ref="T967:T972" si="552">R967+S967</f>
        <v>67.64</v>
      </c>
      <c r="U967" s="69">
        <f t="shared" ref="U967:U972" si="553">ROUND(Z967*$H$2,2)/100</f>
        <v>0</v>
      </c>
      <c r="V967" s="77">
        <f t="shared" ref="V967:V972" si="554">SUM(T967:U967)</f>
        <v>67.64</v>
      </c>
      <c r="X967" s="69">
        <v>62.18</v>
      </c>
      <c r="Y967" s="69">
        <v>5.46</v>
      </c>
      <c r="Z967" s="69">
        <v>67.64</v>
      </c>
      <c r="AA967" s="78"/>
      <c r="AB967" s="79">
        <f t="shared" si="496"/>
        <v>0</v>
      </c>
    </row>
    <row r="968" spans="1:28" x14ac:dyDescent="0.25">
      <c r="A968" s="71" t="s">
        <v>9738</v>
      </c>
      <c r="B968" s="72" t="s">
        <v>14686</v>
      </c>
      <c r="C968" s="73" t="s">
        <v>8808</v>
      </c>
      <c r="D968" s="74">
        <v>0</v>
      </c>
      <c r="E968" s="69">
        <v>37.190000000000005</v>
      </c>
      <c r="F968" s="75">
        <f t="shared" si="546"/>
        <v>0</v>
      </c>
      <c r="G968" s="76"/>
      <c r="H968" s="69">
        <f t="shared" si="547"/>
        <v>35.82</v>
      </c>
      <c r="I968" s="69">
        <f t="shared" si="547"/>
        <v>1.37</v>
      </c>
      <c r="J968" s="69">
        <f t="shared" si="548"/>
        <v>37.19</v>
      </c>
      <c r="K968" s="69">
        <v>0</v>
      </c>
      <c r="L968" s="75">
        <f t="shared" si="549"/>
        <v>37.19</v>
      </c>
      <c r="N968" s="69">
        <v>35.82</v>
      </c>
      <c r="O968" s="69">
        <v>1.37</v>
      </c>
      <c r="P968" s="69">
        <f t="shared" si="550"/>
        <v>37.19</v>
      </c>
      <c r="Q968" s="63"/>
      <c r="R968" s="69">
        <f t="shared" si="551"/>
        <v>35.82</v>
      </c>
      <c r="S968" s="69">
        <f t="shared" si="551"/>
        <v>1.37</v>
      </c>
      <c r="T968" s="69">
        <f t="shared" si="552"/>
        <v>37.19</v>
      </c>
      <c r="U968" s="69">
        <f t="shared" si="553"/>
        <v>0</v>
      </c>
      <c r="V968" s="77">
        <f t="shared" si="554"/>
        <v>37.19</v>
      </c>
      <c r="X968" s="69">
        <v>35.82</v>
      </c>
      <c r="Y968" s="69">
        <v>1.37</v>
      </c>
      <c r="Z968" s="69">
        <v>37.19</v>
      </c>
      <c r="AA968" s="78"/>
      <c r="AB968" s="79">
        <f t="shared" si="496"/>
        <v>0</v>
      </c>
    </row>
    <row r="969" spans="1:28" x14ac:dyDescent="0.25">
      <c r="A969" s="71" t="s">
        <v>9739</v>
      </c>
      <c r="B969" s="72" t="s">
        <v>14687</v>
      </c>
      <c r="C969" s="73" t="s">
        <v>8808</v>
      </c>
      <c r="D969" s="74">
        <v>0</v>
      </c>
      <c r="E969" s="69">
        <v>56.71</v>
      </c>
      <c r="F969" s="75">
        <f t="shared" si="546"/>
        <v>0</v>
      </c>
      <c r="G969" s="76"/>
      <c r="H969" s="69">
        <f t="shared" si="547"/>
        <v>55.06</v>
      </c>
      <c r="I969" s="69">
        <f t="shared" si="547"/>
        <v>1.65</v>
      </c>
      <c r="J969" s="69">
        <f t="shared" si="548"/>
        <v>56.71</v>
      </c>
      <c r="K969" s="69">
        <v>0</v>
      </c>
      <c r="L969" s="75">
        <f t="shared" si="549"/>
        <v>56.71</v>
      </c>
      <c r="N969" s="69">
        <v>55.06</v>
      </c>
      <c r="O969" s="69">
        <v>1.65</v>
      </c>
      <c r="P969" s="69">
        <f t="shared" si="550"/>
        <v>56.71</v>
      </c>
      <c r="Q969" s="63"/>
      <c r="R969" s="69">
        <f t="shared" si="551"/>
        <v>55.06</v>
      </c>
      <c r="S969" s="69">
        <f t="shared" si="551"/>
        <v>1.64</v>
      </c>
      <c r="T969" s="69">
        <f t="shared" si="552"/>
        <v>56.7</v>
      </c>
      <c r="U969" s="69">
        <f t="shared" si="553"/>
        <v>0</v>
      </c>
      <c r="V969" s="77">
        <f t="shared" si="554"/>
        <v>56.7</v>
      </c>
      <c r="X969" s="69">
        <v>55.06</v>
      </c>
      <c r="Y969" s="69">
        <v>1.64</v>
      </c>
      <c r="Z969" s="69">
        <v>56.7</v>
      </c>
      <c r="AA969" s="78"/>
      <c r="AB969" s="79">
        <f t="shared" si="496"/>
        <v>9.9999999999980105E-3</v>
      </c>
    </row>
    <row r="970" spans="1:28" ht="22.5" x14ac:dyDescent="0.25">
      <c r="A970" s="71" t="s">
        <v>9740</v>
      </c>
      <c r="B970" s="72" t="s">
        <v>14688</v>
      </c>
      <c r="C970" s="73" t="s">
        <v>8808</v>
      </c>
      <c r="D970" s="74">
        <v>0</v>
      </c>
      <c r="E970" s="69">
        <v>32.43</v>
      </c>
      <c r="F970" s="75">
        <f t="shared" si="546"/>
        <v>0</v>
      </c>
      <c r="G970" s="76"/>
      <c r="H970" s="69">
        <f t="shared" si="547"/>
        <v>29.69</v>
      </c>
      <c r="I970" s="69">
        <f t="shared" si="547"/>
        <v>2.74</v>
      </c>
      <c r="J970" s="69">
        <f t="shared" si="548"/>
        <v>32.43</v>
      </c>
      <c r="K970" s="69">
        <v>0</v>
      </c>
      <c r="L970" s="75">
        <f t="shared" si="549"/>
        <v>32.43</v>
      </c>
      <c r="N970" s="69">
        <v>29.689999999999998</v>
      </c>
      <c r="O970" s="69">
        <v>2.74</v>
      </c>
      <c r="P970" s="69">
        <f t="shared" si="550"/>
        <v>32.43</v>
      </c>
      <c r="Q970" s="63"/>
      <c r="R970" s="69">
        <f t="shared" si="551"/>
        <v>29.69</v>
      </c>
      <c r="S970" s="69">
        <f t="shared" si="551"/>
        <v>2.73</v>
      </c>
      <c r="T970" s="69">
        <f t="shared" si="552"/>
        <v>32.42</v>
      </c>
      <c r="U970" s="69">
        <f t="shared" si="553"/>
        <v>0</v>
      </c>
      <c r="V970" s="77">
        <f t="shared" si="554"/>
        <v>32.42</v>
      </c>
      <c r="X970" s="69">
        <v>29.69</v>
      </c>
      <c r="Y970" s="69">
        <v>2.73</v>
      </c>
      <c r="Z970" s="69">
        <v>32.42</v>
      </c>
      <c r="AA970" s="78"/>
      <c r="AB970" s="79">
        <f t="shared" ref="AB970:AB1033" si="555">P970-Z970</f>
        <v>9.9999999999980105E-3</v>
      </c>
    </row>
    <row r="971" spans="1:28" x14ac:dyDescent="0.25">
      <c r="A971" s="71" t="s">
        <v>9741</v>
      </c>
      <c r="B971" s="72" t="s">
        <v>14689</v>
      </c>
      <c r="C971" s="73" t="s">
        <v>8808</v>
      </c>
      <c r="D971" s="74">
        <v>0</v>
      </c>
      <c r="E971" s="69">
        <v>78.05</v>
      </c>
      <c r="F971" s="75">
        <f t="shared" si="546"/>
        <v>0</v>
      </c>
      <c r="G971" s="76"/>
      <c r="H971" s="69">
        <f t="shared" si="547"/>
        <v>77.709999999999994</v>
      </c>
      <c r="I971" s="69">
        <f t="shared" si="547"/>
        <v>0.34</v>
      </c>
      <c r="J971" s="69">
        <f t="shared" si="548"/>
        <v>78.05</v>
      </c>
      <c r="K971" s="69">
        <v>0</v>
      </c>
      <c r="L971" s="75">
        <f t="shared" si="549"/>
        <v>78.05</v>
      </c>
      <c r="N971" s="69">
        <v>77.709999999999994</v>
      </c>
      <c r="O971" s="69">
        <v>0.34</v>
      </c>
      <c r="P971" s="69">
        <f t="shared" si="550"/>
        <v>78.05</v>
      </c>
      <c r="Q971" s="63"/>
      <c r="R971" s="69">
        <f t="shared" si="551"/>
        <v>77.709999999999994</v>
      </c>
      <c r="S971" s="69">
        <f t="shared" si="551"/>
        <v>0.33</v>
      </c>
      <c r="T971" s="69">
        <f t="shared" si="552"/>
        <v>78.039999999999992</v>
      </c>
      <c r="U971" s="69">
        <f t="shared" si="553"/>
        <v>0</v>
      </c>
      <c r="V971" s="77">
        <f t="shared" si="554"/>
        <v>78.039999999999992</v>
      </c>
      <c r="X971" s="69">
        <v>77.709999999999994</v>
      </c>
      <c r="Y971" s="69">
        <v>0.33</v>
      </c>
      <c r="Z971" s="69">
        <v>78.040000000000006</v>
      </c>
      <c r="AA971" s="78"/>
      <c r="AB971" s="79">
        <f t="shared" si="555"/>
        <v>9.9999999999909051E-3</v>
      </c>
    </row>
    <row r="972" spans="1:28" x14ac:dyDescent="0.25">
      <c r="A972" s="71" t="s">
        <v>9742</v>
      </c>
      <c r="B972" s="72" t="s">
        <v>14690</v>
      </c>
      <c r="C972" s="73" t="s">
        <v>8780</v>
      </c>
      <c r="D972" s="74">
        <v>0</v>
      </c>
      <c r="E972" s="69">
        <v>165.51000000000002</v>
      </c>
      <c r="F972" s="75">
        <f t="shared" si="546"/>
        <v>0</v>
      </c>
      <c r="G972" s="76"/>
      <c r="H972" s="69">
        <f t="shared" si="547"/>
        <v>162.24</v>
      </c>
      <c r="I972" s="69">
        <f t="shared" si="547"/>
        <v>3.27</v>
      </c>
      <c r="J972" s="69">
        <f t="shared" si="548"/>
        <v>165.51000000000002</v>
      </c>
      <c r="K972" s="69">
        <v>0</v>
      </c>
      <c r="L972" s="75">
        <f t="shared" si="549"/>
        <v>165.51000000000002</v>
      </c>
      <c r="N972" s="69">
        <v>162.24</v>
      </c>
      <c r="O972" s="69">
        <v>3.27</v>
      </c>
      <c r="P972" s="69">
        <f t="shared" si="550"/>
        <v>165.51000000000002</v>
      </c>
      <c r="Q972" s="63"/>
      <c r="R972" s="69">
        <f t="shared" si="551"/>
        <v>162.24</v>
      </c>
      <c r="S972" s="69">
        <f t="shared" si="551"/>
        <v>3.27</v>
      </c>
      <c r="T972" s="69">
        <f t="shared" si="552"/>
        <v>165.51000000000002</v>
      </c>
      <c r="U972" s="69">
        <f t="shared" si="553"/>
        <v>0</v>
      </c>
      <c r="V972" s="77">
        <f t="shared" si="554"/>
        <v>165.51000000000002</v>
      </c>
      <c r="X972" s="69">
        <v>162.24</v>
      </c>
      <c r="Y972" s="69">
        <v>3.27</v>
      </c>
      <c r="Z972" s="69">
        <v>165.51</v>
      </c>
      <c r="AA972" s="78"/>
      <c r="AB972" s="79">
        <f t="shared" si="555"/>
        <v>0</v>
      </c>
    </row>
    <row r="973" spans="1:28" x14ac:dyDescent="0.25">
      <c r="A973" s="65" t="s">
        <v>9743</v>
      </c>
      <c r="B973" s="66" t="s">
        <v>14691</v>
      </c>
      <c r="C973" s="67"/>
      <c r="D973" s="68"/>
      <c r="E973" s="69"/>
      <c r="F973" s="70"/>
      <c r="H973" s="69"/>
      <c r="I973" s="69"/>
      <c r="J973" s="69"/>
      <c r="K973" s="69"/>
      <c r="L973" s="75"/>
      <c r="N973" s="69"/>
      <c r="O973" s="69"/>
      <c r="P973" s="69"/>
      <c r="Q973" s="63"/>
      <c r="R973" s="69"/>
      <c r="S973" s="69"/>
      <c r="T973" s="69"/>
      <c r="U973" s="69"/>
      <c r="V973" s="77"/>
      <c r="X973" s="69"/>
      <c r="Y973" s="69"/>
      <c r="Z973" s="69"/>
      <c r="AA973" s="78"/>
      <c r="AB973" s="79">
        <f t="shared" si="555"/>
        <v>0</v>
      </c>
    </row>
    <row r="974" spans="1:28" x14ac:dyDescent="0.25">
      <c r="A974" s="71" t="s">
        <v>9744</v>
      </c>
      <c r="B974" s="72" t="s">
        <v>14692</v>
      </c>
      <c r="C974" s="73" t="s">
        <v>8780</v>
      </c>
      <c r="D974" s="74">
        <v>0</v>
      </c>
      <c r="E974" s="69">
        <v>78.150000000000006</v>
      </c>
      <c r="F974" s="75">
        <f>ROUND(D974*E974,2)</f>
        <v>0</v>
      </c>
      <c r="G974" s="76"/>
      <c r="H974" s="69">
        <f t="shared" ref="H974:I978" si="556">ROUND(N974+(N974*$H$2/100),2)</f>
        <v>72.69</v>
      </c>
      <c r="I974" s="69">
        <f t="shared" si="556"/>
        <v>5.46</v>
      </c>
      <c r="J974" s="69">
        <f>H974+I974</f>
        <v>78.149999999999991</v>
      </c>
      <c r="K974" s="69">
        <v>0</v>
      </c>
      <c r="L974" s="75">
        <f>SUM(J974:K974)</f>
        <v>78.149999999999991</v>
      </c>
      <c r="N974" s="69">
        <v>72.69</v>
      </c>
      <c r="O974" s="69">
        <v>5.46</v>
      </c>
      <c r="P974" s="69">
        <f>SUM(N974:O974)</f>
        <v>78.149999999999991</v>
      </c>
      <c r="Q974" s="63"/>
      <c r="R974" s="69">
        <f t="shared" ref="R974:S978" si="557">X974</f>
        <v>72.69</v>
      </c>
      <c r="S974" s="69">
        <f t="shared" si="557"/>
        <v>5.46</v>
      </c>
      <c r="T974" s="69">
        <f>R974+S974</f>
        <v>78.149999999999991</v>
      </c>
      <c r="U974" s="69">
        <f>ROUND(Z974*$H$2,2)/100</f>
        <v>0</v>
      </c>
      <c r="V974" s="77">
        <f>SUM(T974:U974)</f>
        <v>78.149999999999991</v>
      </c>
      <c r="X974" s="69">
        <v>72.69</v>
      </c>
      <c r="Y974" s="69">
        <v>5.46</v>
      </c>
      <c r="Z974" s="69">
        <v>78.150000000000006</v>
      </c>
      <c r="AA974" s="78"/>
      <c r="AB974" s="79">
        <f t="shared" si="555"/>
        <v>0</v>
      </c>
    </row>
    <row r="975" spans="1:28" x14ac:dyDescent="0.25">
      <c r="A975" s="71" t="s">
        <v>9745</v>
      </c>
      <c r="B975" s="72" t="s">
        <v>14693</v>
      </c>
      <c r="C975" s="73" t="s">
        <v>8808</v>
      </c>
      <c r="D975" s="74">
        <v>0</v>
      </c>
      <c r="E975" s="69">
        <v>32.81</v>
      </c>
      <c r="F975" s="75">
        <f>ROUND(D975*E975,2)</f>
        <v>0</v>
      </c>
      <c r="G975" s="76"/>
      <c r="H975" s="69">
        <f t="shared" si="556"/>
        <v>31.44</v>
      </c>
      <c r="I975" s="69">
        <f t="shared" si="556"/>
        <v>1.37</v>
      </c>
      <c r="J975" s="69">
        <f>H975+I975</f>
        <v>32.81</v>
      </c>
      <c r="K975" s="69">
        <v>0</v>
      </c>
      <c r="L975" s="75">
        <f>SUM(J975:K975)</f>
        <v>32.81</v>
      </c>
      <c r="N975" s="69">
        <v>31.44</v>
      </c>
      <c r="O975" s="69">
        <v>1.37</v>
      </c>
      <c r="P975" s="69">
        <f>SUM(N975:O975)</f>
        <v>32.81</v>
      </c>
      <c r="Q975" s="63"/>
      <c r="R975" s="69">
        <f t="shared" si="557"/>
        <v>31.44</v>
      </c>
      <c r="S975" s="69">
        <f t="shared" si="557"/>
        <v>1.37</v>
      </c>
      <c r="T975" s="69">
        <f>R975+S975</f>
        <v>32.81</v>
      </c>
      <c r="U975" s="69">
        <f>ROUND(Z975*$H$2,2)/100</f>
        <v>0</v>
      </c>
      <c r="V975" s="77">
        <f>SUM(T975:U975)</f>
        <v>32.81</v>
      </c>
      <c r="X975" s="69">
        <v>31.44</v>
      </c>
      <c r="Y975" s="69">
        <v>1.37</v>
      </c>
      <c r="Z975" s="69">
        <v>32.81</v>
      </c>
      <c r="AA975" s="78"/>
      <c r="AB975" s="79">
        <f t="shared" si="555"/>
        <v>0</v>
      </c>
    </row>
    <row r="976" spans="1:28" x14ac:dyDescent="0.25">
      <c r="A976" s="71" t="s">
        <v>9746</v>
      </c>
      <c r="B976" s="72" t="s">
        <v>14694</v>
      </c>
      <c r="C976" s="73" t="s">
        <v>8808</v>
      </c>
      <c r="D976" s="74">
        <v>0</v>
      </c>
      <c r="E976" s="69">
        <v>61.14</v>
      </c>
      <c r="F976" s="75">
        <f>ROUND(D976*E976,2)</f>
        <v>0</v>
      </c>
      <c r="G976" s="76"/>
      <c r="H976" s="69">
        <f t="shared" si="556"/>
        <v>59.49</v>
      </c>
      <c r="I976" s="69">
        <f t="shared" si="556"/>
        <v>1.65</v>
      </c>
      <c r="J976" s="69">
        <f>H976+I976</f>
        <v>61.14</v>
      </c>
      <c r="K976" s="69">
        <v>0</v>
      </c>
      <c r="L976" s="75">
        <f>SUM(J976:K976)</f>
        <v>61.14</v>
      </c>
      <c r="N976" s="69">
        <v>59.49</v>
      </c>
      <c r="O976" s="69">
        <v>1.65</v>
      </c>
      <c r="P976" s="69">
        <f>SUM(N976:O976)</f>
        <v>61.14</v>
      </c>
      <c r="Q976" s="63"/>
      <c r="R976" s="69">
        <f t="shared" si="557"/>
        <v>59.49</v>
      </c>
      <c r="S976" s="69">
        <f t="shared" si="557"/>
        <v>1.64</v>
      </c>
      <c r="T976" s="69">
        <f>R976+S976</f>
        <v>61.13</v>
      </c>
      <c r="U976" s="69">
        <f>ROUND(Z976*$H$2,2)/100</f>
        <v>0</v>
      </c>
      <c r="V976" s="77">
        <f>SUM(T976:U976)</f>
        <v>61.13</v>
      </c>
      <c r="X976" s="69">
        <v>59.49</v>
      </c>
      <c r="Y976" s="69">
        <v>1.64</v>
      </c>
      <c r="Z976" s="69">
        <v>61.13</v>
      </c>
      <c r="AA976" s="78"/>
      <c r="AB976" s="79">
        <f t="shared" si="555"/>
        <v>9.9999999999980105E-3</v>
      </c>
    </row>
    <row r="977" spans="1:28" ht="22.5" x14ac:dyDescent="0.25">
      <c r="A977" s="71" t="s">
        <v>9747</v>
      </c>
      <c r="B977" s="72" t="s">
        <v>14695</v>
      </c>
      <c r="C977" s="73" t="s">
        <v>8808</v>
      </c>
      <c r="D977" s="74">
        <v>0</v>
      </c>
      <c r="E977" s="69">
        <v>66.81</v>
      </c>
      <c r="F977" s="75">
        <f>ROUND(D977*E977,2)</f>
        <v>0</v>
      </c>
      <c r="G977" s="76"/>
      <c r="H977" s="69">
        <f t="shared" si="556"/>
        <v>65.16</v>
      </c>
      <c r="I977" s="69">
        <f t="shared" si="556"/>
        <v>1.65</v>
      </c>
      <c r="J977" s="69">
        <f>H977+I977</f>
        <v>66.81</v>
      </c>
      <c r="K977" s="69">
        <v>0</v>
      </c>
      <c r="L977" s="75">
        <f>SUM(J977:K977)</f>
        <v>66.81</v>
      </c>
      <c r="N977" s="69">
        <v>65.16</v>
      </c>
      <c r="O977" s="69">
        <v>1.65</v>
      </c>
      <c r="P977" s="69">
        <f>SUM(N977:O977)</f>
        <v>66.81</v>
      </c>
      <c r="Q977" s="63"/>
      <c r="R977" s="69">
        <f t="shared" si="557"/>
        <v>65.16</v>
      </c>
      <c r="S977" s="69">
        <f t="shared" si="557"/>
        <v>1.64</v>
      </c>
      <c r="T977" s="69">
        <f>R977+S977</f>
        <v>66.8</v>
      </c>
      <c r="U977" s="69">
        <f>ROUND(Z977*$H$2,2)/100</f>
        <v>0</v>
      </c>
      <c r="V977" s="77">
        <f>SUM(T977:U977)</f>
        <v>66.8</v>
      </c>
      <c r="X977" s="69">
        <v>65.16</v>
      </c>
      <c r="Y977" s="69">
        <v>1.64</v>
      </c>
      <c r="Z977" s="69">
        <v>66.8</v>
      </c>
      <c r="AA977" s="78"/>
      <c r="AB977" s="79">
        <f t="shared" si="555"/>
        <v>1.0000000000005116E-2</v>
      </c>
    </row>
    <row r="978" spans="1:28" x14ac:dyDescent="0.25">
      <c r="A978" s="71" t="s">
        <v>9748</v>
      </c>
      <c r="B978" s="72" t="s">
        <v>14696</v>
      </c>
      <c r="C978" s="73" t="s">
        <v>8808</v>
      </c>
      <c r="D978" s="74">
        <v>0</v>
      </c>
      <c r="E978" s="69">
        <v>36.950000000000003</v>
      </c>
      <c r="F978" s="75">
        <f>ROUND(D978*E978,2)</f>
        <v>0</v>
      </c>
      <c r="G978" s="76"/>
      <c r="H978" s="69">
        <f t="shared" si="556"/>
        <v>34.21</v>
      </c>
      <c r="I978" s="69">
        <f t="shared" si="556"/>
        <v>2.74</v>
      </c>
      <c r="J978" s="69">
        <f>H978+I978</f>
        <v>36.950000000000003</v>
      </c>
      <c r="K978" s="69">
        <v>0</v>
      </c>
      <c r="L978" s="75">
        <f>SUM(J978:K978)</f>
        <v>36.950000000000003</v>
      </c>
      <c r="N978" s="69">
        <v>34.21</v>
      </c>
      <c r="O978" s="69">
        <v>2.74</v>
      </c>
      <c r="P978" s="69">
        <f>SUM(N978:O978)</f>
        <v>36.950000000000003</v>
      </c>
      <c r="Q978" s="63"/>
      <c r="R978" s="69">
        <f t="shared" si="557"/>
        <v>34.21</v>
      </c>
      <c r="S978" s="69">
        <f t="shared" si="557"/>
        <v>2.73</v>
      </c>
      <c r="T978" s="69">
        <f>R978+S978</f>
        <v>36.94</v>
      </c>
      <c r="U978" s="69">
        <f>ROUND(Z978*$H$2,2)/100</f>
        <v>0</v>
      </c>
      <c r="V978" s="77">
        <f>SUM(T978:U978)</f>
        <v>36.94</v>
      </c>
      <c r="X978" s="69">
        <v>34.21</v>
      </c>
      <c r="Y978" s="69">
        <v>2.73</v>
      </c>
      <c r="Z978" s="69">
        <v>36.94</v>
      </c>
      <c r="AA978" s="78"/>
      <c r="AB978" s="79">
        <f t="shared" si="555"/>
        <v>1.0000000000005116E-2</v>
      </c>
    </row>
    <row r="979" spans="1:28" x14ac:dyDescent="0.25">
      <c r="A979" s="65" t="s">
        <v>9749</v>
      </c>
      <c r="B979" s="66" t="s">
        <v>14697</v>
      </c>
      <c r="C979" s="67"/>
      <c r="D979" s="68"/>
      <c r="E979" s="69"/>
      <c r="F979" s="70"/>
      <c r="H979" s="69"/>
      <c r="I979" s="69"/>
      <c r="J979" s="69"/>
      <c r="K979" s="69"/>
      <c r="L979" s="75"/>
      <c r="N979" s="69"/>
      <c r="O979" s="69"/>
      <c r="P979" s="69"/>
      <c r="Q979" s="63"/>
      <c r="R979" s="69"/>
      <c r="S979" s="69"/>
      <c r="T979" s="69"/>
      <c r="U979" s="69"/>
      <c r="V979" s="77"/>
      <c r="X979" s="69"/>
      <c r="Y979" s="69"/>
      <c r="Z979" s="69"/>
      <c r="AA979" s="78"/>
      <c r="AB979" s="79">
        <f t="shared" si="555"/>
        <v>0</v>
      </c>
    </row>
    <row r="980" spans="1:28" ht="22.5" x14ac:dyDescent="0.25">
      <c r="A980" s="71" t="s">
        <v>9750</v>
      </c>
      <c r="B980" s="72" t="s">
        <v>14698</v>
      </c>
      <c r="C980" s="73" t="s">
        <v>8780</v>
      </c>
      <c r="D980" s="74">
        <v>0</v>
      </c>
      <c r="E980" s="69">
        <v>79.649999999999991</v>
      </c>
      <c r="F980" s="75">
        <f>ROUND(D980*E980,2)</f>
        <v>0</v>
      </c>
      <c r="G980" s="76"/>
      <c r="H980" s="69">
        <f t="shared" ref="H980:I984" si="558">ROUND(N980+(N980*$H$2/100),2)</f>
        <v>41.3</v>
      </c>
      <c r="I980" s="69">
        <f t="shared" si="558"/>
        <v>38.35</v>
      </c>
      <c r="J980" s="69">
        <f>H980+I980</f>
        <v>79.650000000000006</v>
      </c>
      <c r="K980" s="69">
        <v>0</v>
      </c>
      <c r="L980" s="75">
        <f>SUM(J980:K980)</f>
        <v>79.650000000000006</v>
      </c>
      <c r="N980" s="69">
        <v>41.3</v>
      </c>
      <c r="O980" s="69">
        <v>38.349999999999994</v>
      </c>
      <c r="P980" s="69">
        <f>SUM(N980:O980)</f>
        <v>79.649999999999991</v>
      </c>
      <c r="Q980" s="63"/>
      <c r="R980" s="69">
        <f t="shared" ref="R980:S984" si="559">X980</f>
        <v>41.3</v>
      </c>
      <c r="S980" s="69">
        <f t="shared" si="559"/>
        <v>38.35</v>
      </c>
      <c r="T980" s="69">
        <f>R980+S980</f>
        <v>79.650000000000006</v>
      </c>
      <c r="U980" s="69">
        <f>ROUND(Z980*$H$2,2)/100</f>
        <v>0</v>
      </c>
      <c r="V980" s="77">
        <f>SUM(T980:U980)</f>
        <v>79.650000000000006</v>
      </c>
      <c r="X980" s="69">
        <v>41.3</v>
      </c>
      <c r="Y980" s="69">
        <v>38.35</v>
      </c>
      <c r="Z980" s="69">
        <v>79.650000000000006</v>
      </c>
      <c r="AA980" s="78"/>
      <c r="AB980" s="79">
        <f t="shared" si="555"/>
        <v>0</v>
      </c>
    </row>
    <row r="981" spans="1:28" ht="22.5" x14ac:dyDescent="0.25">
      <c r="A981" s="71" t="s">
        <v>9751</v>
      </c>
      <c r="B981" s="72" t="s">
        <v>14699</v>
      </c>
      <c r="C981" s="73" t="s">
        <v>8808</v>
      </c>
      <c r="D981" s="74">
        <v>0</v>
      </c>
      <c r="E981" s="69">
        <v>67.5</v>
      </c>
      <c r="F981" s="75">
        <f>ROUND(D981*E981,2)</f>
        <v>0</v>
      </c>
      <c r="G981" s="76"/>
      <c r="H981" s="69">
        <f t="shared" si="558"/>
        <v>53.85</v>
      </c>
      <c r="I981" s="69">
        <f t="shared" si="558"/>
        <v>13.65</v>
      </c>
      <c r="J981" s="69">
        <f>H981+I981</f>
        <v>67.5</v>
      </c>
      <c r="K981" s="69">
        <v>0</v>
      </c>
      <c r="L981" s="75">
        <f>SUM(J981:K981)</f>
        <v>67.5</v>
      </c>
      <c r="N981" s="69">
        <v>53.85</v>
      </c>
      <c r="O981" s="69">
        <v>13.649999999999999</v>
      </c>
      <c r="P981" s="69">
        <f>SUM(N981:O981)</f>
        <v>67.5</v>
      </c>
      <c r="Q981" s="63"/>
      <c r="R981" s="69">
        <f t="shared" si="559"/>
        <v>53.85</v>
      </c>
      <c r="S981" s="69">
        <f t="shared" si="559"/>
        <v>13.65</v>
      </c>
      <c r="T981" s="69">
        <f>R981+S981</f>
        <v>67.5</v>
      </c>
      <c r="U981" s="69">
        <f>ROUND(Z981*$H$2,2)/100</f>
        <v>0</v>
      </c>
      <c r="V981" s="77">
        <f>SUM(T981:U981)</f>
        <v>67.5</v>
      </c>
      <c r="X981" s="69">
        <v>53.85</v>
      </c>
      <c r="Y981" s="69">
        <v>13.65</v>
      </c>
      <c r="Z981" s="69">
        <v>67.5</v>
      </c>
      <c r="AA981" s="78"/>
      <c r="AB981" s="79">
        <f t="shared" si="555"/>
        <v>0</v>
      </c>
    </row>
    <row r="982" spans="1:28" x14ac:dyDescent="0.25">
      <c r="A982" s="71" t="s">
        <v>9752</v>
      </c>
      <c r="B982" s="72" t="s">
        <v>14700</v>
      </c>
      <c r="C982" s="73" t="s">
        <v>8808</v>
      </c>
      <c r="D982" s="74">
        <v>0</v>
      </c>
      <c r="E982" s="69">
        <v>8.31</v>
      </c>
      <c r="F982" s="75">
        <f>ROUND(D982*E982,2)</f>
        <v>0</v>
      </c>
      <c r="G982" s="76"/>
      <c r="H982" s="69">
        <f t="shared" si="558"/>
        <v>8.31</v>
      </c>
      <c r="I982" s="69">
        <f t="shared" si="558"/>
        <v>0</v>
      </c>
      <c r="J982" s="69">
        <f>H982+I982</f>
        <v>8.31</v>
      </c>
      <c r="K982" s="69">
        <v>0</v>
      </c>
      <c r="L982" s="75">
        <f>SUM(J982:K982)</f>
        <v>8.31</v>
      </c>
      <c r="N982" s="69">
        <v>8.31</v>
      </c>
      <c r="O982" s="69">
        <v>0</v>
      </c>
      <c r="P982" s="69">
        <f>SUM(N982:O982)</f>
        <v>8.31</v>
      </c>
      <c r="Q982" s="63"/>
      <c r="R982" s="69">
        <f t="shared" si="559"/>
        <v>8.31</v>
      </c>
      <c r="S982" s="69">
        <f t="shared" si="559"/>
        <v>0</v>
      </c>
      <c r="T982" s="69">
        <f>R982+S982</f>
        <v>8.31</v>
      </c>
      <c r="U982" s="69">
        <f>ROUND(Z982*$H$2,2)/100</f>
        <v>0</v>
      </c>
      <c r="V982" s="77">
        <f>SUM(T982:U982)</f>
        <v>8.31</v>
      </c>
      <c r="X982" s="69">
        <v>8.31</v>
      </c>
      <c r="Y982" s="69">
        <v>0</v>
      </c>
      <c r="Z982" s="69">
        <v>8.31</v>
      </c>
      <c r="AA982" s="78"/>
      <c r="AB982" s="79">
        <f t="shared" si="555"/>
        <v>0</v>
      </c>
    </row>
    <row r="983" spans="1:28" ht="22.5" x14ac:dyDescent="0.25">
      <c r="A983" s="71" t="s">
        <v>9753</v>
      </c>
      <c r="B983" s="72" t="s">
        <v>14701</v>
      </c>
      <c r="C983" s="73" t="s">
        <v>8780</v>
      </c>
      <c r="D983" s="74">
        <v>0</v>
      </c>
      <c r="E983" s="69">
        <v>117.62</v>
      </c>
      <c r="F983" s="75">
        <f>ROUND(D983*E983,2)</f>
        <v>0</v>
      </c>
      <c r="G983" s="76"/>
      <c r="H983" s="69">
        <f t="shared" si="558"/>
        <v>103.97</v>
      </c>
      <c r="I983" s="69">
        <f t="shared" si="558"/>
        <v>13.65</v>
      </c>
      <c r="J983" s="69">
        <f>H983+I983</f>
        <v>117.62</v>
      </c>
      <c r="K983" s="69">
        <v>0</v>
      </c>
      <c r="L983" s="75">
        <f>SUM(J983:K983)</f>
        <v>117.62</v>
      </c>
      <c r="N983" s="69">
        <v>103.97</v>
      </c>
      <c r="O983" s="69">
        <v>13.649999999999999</v>
      </c>
      <c r="P983" s="69">
        <f>SUM(N983:O983)</f>
        <v>117.62</v>
      </c>
      <c r="Q983" s="63"/>
      <c r="R983" s="69">
        <f t="shared" si="559"/>
        <v>103.97</v>
      </c>
      <c r="S983" s="69">
        <f t="shared" si="559"/>
        <v>13.65</v>
      </c>
      <c r="T983" s="69">
        <f>R983+S983</f>
        <v>117.62</v>
      </c>
      <c r="U983" s="69">
        <f>ROUND(Z983*$H$2,2)/100</f>
        <v>0</v>
      </c>
      <c r="V983" s="77">
        <f>SUM(T983:U983)</f>
        <v>117.62</v>
      </c>
      <c r="X983" s="69">
        <v>103.97</v>
      </c>
      <c r="Y983" s="69">
        <v>13.65</v>
      </c>
      <c r="Z983" s="69">
        <v>117.62</v>
      </c>
      <c r="AA983" s="78"/>
      <c r="AB983" s="79">
        <f t="shared" si="555"/>
        <v>0</v>
      </c>
    </row>
    <row r="984" spans="1:28" x14ac:dyDescent="0.25">
      <c r="A984" s="71" t="s">
        <v>9754</v>
      </c>
      <c r="B984" s="72" t="s">
        <v>14702</v>
      </c>
      <c r="C984" s="73" t="s">
        <v>8780</v>
      </c>
      <c r="D984" s="74">
        <v>0</v>
      </c>
      <c r="E984" s="69">
        <v>21.35</v>
      </c>
      <c r="F984" s="75">
        <f>ROUND(D984*E984,2)</f>
        <v>0</v>
      </c>
      <c r="G984" s="76"/>
      <c r="H984" s="69">
        <f t="shared" si="558"/>
        <v>8</v>
      </c>
      <c r="I984" s="69">
        <f t="shared" si="558"/>
        <v>13.35</v>
      </c>
      <c r="J984" s="69">
        <f>H984+I984</f>
        <v>21.35</v>
      </c>
      <c r="K984" s="69">
        <v>0</v>
      </c>
      <c r="L984" s="75">
        <f>SUM(J984:K984)</f>
        <v>21.35</v>
      </c>
      <c r="N984" s="69">
        <v>8</v>
      </c>
      <c r="O984" s="69">
        <v>13.35</v>
      </c>
      <c r="P984" s="69">
        <f>SUM(N984:O984)</f>
        <v>21.35</v>
      </c>
      <c r="Q984" s="63"/>
      <c r="R984" s="69">
        <f t="shared" si="559"/>
        <v>8</v>
      </c>
      <c r="S984" s="69">
        <f t="shared" si="559"/>
        <v>13.36</v>
      </c>
      <c r="T984" s="69">
        <f>R984+S984</f>
        <v>21.36</v>
      </c>
      <c r="U984" s="69">
        <f>ROUND(Z984*$H$2,2)/100</f>
        <v>0</v>
      </c>
      <c r="V984" s="77">
        <f>SUM(T984:U984)</f>
        <v>21.36</v>
      </c>
      <c r="X984" s="69">
        <v>8</v>
      </c>
      <c r="Y984" s="69">
        <v>13.36</v>
      </c>
      <c r="Z984" s="69">
        <v>21.36</v>
      </c>
      <c r="AA984" s="78"/>
      <c r="AB984" s="79">
        <f t="shared" si="555"/>
        <v>-9.9999999999980105E-3</v>
      </c>
    </row>
    <row r="985" spans="1:28" x14ac:dyDescent="0.25">
      <c r="A985" s="65" t="s">
        <v>9755</v>
      </c>
      <c r="B985" s="66" t="s">
        <v>14703</v>
      </c>
      <c r="C985" s="67"/>
      <c r="D985" s="68"/>
      <c r="E985" s="69"/>
      <c r="F985" s="70"/>
      <c r="H985" s="69"/>
      <c r="I985" s="69"/>
      <c r="J985" s="69"/>
      <c r="K985" s="69"/>
      <c r="L985" s="75"/>
      <c r="N985" s="69"/>
      <c r="O985" s="69"/>
      <c r="P985" s="69"/>
      <c r="Q985" s="63"/>
      <c r="R985" s="69"/>
      <c r="S985" s="69"/>
      <c r="T985" s="69"/>
      <c r="U985" s="69"/>
      <c r="V985" s="77"/>
      <c r="X985" s="69"/>
      <c r="Y985" s="69"/>
      <c r="Z985" s="69"/>
      <c r="AA985" s="78"/>
      <c r="AB985" s="79">
        <f t="shared" si="555"/>
        <v>0</v>
      </c>
    </row>
    <row r="986" spans="1:28" ht="22.5" x14ac:dyDescent="0.25">
      <c r="A986" s="71" t="s">
        <v>9756</v>
      </c>
      <c r="B986" s="72" t="s">
        <v>14704</v>
      </c>
      <c r="C986" s="73" t="s">
        <v>8780</v>
      </c>
      <c r="D986" s="74">
        <v>0</v>
      </c>
      <c r="E986" s="69">
        <v>30.46</v>
      </c>
      <c r="F986" s="75">
        <f t="shared" ref="F986:F994" si="560">ROUND(D986*E986,2)</f>
        <v>0</v>
      </c>
      <c r="G986" s="76"/>
      <c r="H986" s="69">
        <f t="shared" ref="H986:I994" si="561">ROUND(N986+(N986*$H$2/100),2)</f>
        <v>30.46</v>
      </c>
      <c r="I986" s="69">
        <f t="shared" si="561"/>
        <v>0</v>
      </c>
      <c r="J986" s="69">
        <f t="shared" ref="J986:J994" si="562">H986+I986</f>
        <v>30.46</v>
      </c>
      <c r="K986" s="69">
        <v>0</v>
      </c>
      <c r="L986" s="75">
        <f t="shared" ref="L986:L994" si="563">SUM(J986:K986)</f>
        <v>30.46</v>
      </c>
      <c r="N986" s="69">
        <v>30.46</v>
      </c>
      <c r="O986" s="69">
        <v>0</v>
      </c>
      <c r="P986" s="69">
        <f t="shared" ref="P986:P994" si="564">SUM(N986:O986)</f>
        <v>30.46</v>
      </c>
      <c r="Q986" s="63"/>
      <c r="R986" s="69">
        <f t="shared" ref="R986:S994" si="565">X986</f>
        <v>30.46</v>
      </c>
      <c r="S986" s="69">
        <f t="shared" si="565"/>
        <v>0</v>
      </c>
      <c r="T986" s="69">
        <f t="shared" ref="T986:T994" si="566">R986+S986</f>
        <v>30.46</v>
      </c>
      <c r="U986" s="69">
        <f t="shared" ref="U986:U994" si="567">ROUND(Z986*$H$2,2)/100</f>
        <v>0</v>
      </c>
      <c r="V986" s="77">
        <f t="shared" ref="V986:V994" si="568">SUM(T986:U986)</f>
        <v>30.46</v>
      </c>
      <c r="X986" s="69">
        <v>30.46</v>
      </c>
      <c r="Y986" s="69">
        <v>0</v>
      </c>
      <c r="Z986" s="69">
        <v>30.46</v>
      </c>
      <c r="AA986" s="78"/>
      <c r="AB986" s="79">
        <f t="shared" si="555"/>
        <v>0</v>
      </c>
    </row>
    <row r="987" spans="1:28" ht="22.5" x14ac:dyDescent="0.25">
      <c r="A987" s="71" t="s">
        <v>9757</v>
      </c>
      <c r="B987" s="72" t="s">
        <v>14705</v>
      </c>
      <c r="C987" s="73" t="s">
        <v>8780</v>
      </c>
      <c r="D987" s="74">
        <v>0</v>
      </c>
      <c r="E987" s="69">
        <v>28.94</v>
      </c>
      <c r="F987" s="75">
        <f t="shared" si="560"/>
        <v>0</v>
      </c>
      <c r="G987" s="76"/>
      <c r="H987" s="69">
        <f t="shared" si="561"/>
        <v>28.94</v>
      </c>
      <c r="I987" s="69">
        <f t="shared" si="561"/>
        <v>0</v>
      </c>
      <c r="J987" s="69">
        <f t="shared" si="562"/>
        <v>28.94</v>
      </c>
      <c r="K987" s="69">
        <v>0</v>
      </c>
      <c r="L987" s="75">
        <f t="shared" si="563"/>
        <v>28.94</v>
      </c>
      <c r="N987" s="69">
        <v>28.94</v>
      </c>
      <c r="O987" s="69">
        <v>0</v>
      </c>
      <c r="P987" s="69">
        <f t="shared" si="564"/>
        <v>28.94</v>
      </c>
      <c r="Q987" s="63"/>
      <c r="R987" s="69">
        <f t="shared" si="565"/>
        <v>28.94</v>
      </c>
      <c r="S987" s="69">
        <f t="shared" si="565"/>
        <v>0</v>
      </c>
      <c r="T987" s="69">
        <f t="shared" si="566"/>
        <v>28.94</v>
      </c>
      <c r="U987" s="69">
        <f t="shared" si="567"/>
        <v>0</v>
      </c>
      <c r="V987" s="77">
        <f t="shared" si="568"/>
        <v>28.94</v>
      </c>
      <c r="X987" s="69">
        <v>28.94</v>
      </c>
      <c r="Y987" s="69">
        <v>0</v>
      </c>
      <c r="Z987" s="69">
        <v>28.94</v>
      </c>
      <c r="AA987" s="78"/>
      <c r="AB987" s="79">
        <f t="shared" si="555"/>
        <v>0</v>
      </c>
    </row>
    <row r="988" spans="1:28" x14ac:dyDescent="0.25">
      <c r="A988" s="71" t="s">
        <v>9758</v>
      </c>
      <c r="B988" s="72" t="s">
        <v>14706</v>
      </c>
      <c r="C988" s="73" t="s">
        <v>8808</v>
      </c>
      <c r="D988" s="74">
        <v>0</v>
      </c>
      <c r="E988" s="69">
        <v>27.82</v>
      </c>
      <c r="F988" s="75">
        <f t="shared" si="560"/>
        <v>0</v>
      </c>
      <c r="G988" s="76"/>
      <c r="H988" s="69">
        <f t="shared" si="561"/>
        <v>27.82</v>
      </c>
      <c r="I988" s="69">
        <f t="shared" si="561"/>
        <v>0</v>
      </c>
      <c r="J988" s="69">
        <f t="shared" si="562"/>
        <v>27.82</v>
      </c>
      <c r="K988" s="69">
        <v>0</v>
      </c>
      <c r="L988" s="75">
        <f t="shared" si="563"/>
        <v>27.82</v>
      </c>
      <c r="N988" s="69">
        <v>27.82</v>
      </c>
      <c r="O988" s="69">
        <v>0</v>
      </c>
      <c r="P988" s="69">
        <f t="shared" si="564"/>
        <v>27.82</v>
      </c>
      <c r="Q988" s="63"/>
      <c r="R988" s="69">
        <f t="shared" si="565"/>
        <v>27.82</v>
      </c>
      <c r="S988" s="69">
        <f t="shared" si="565"/>
        <v>0</v>
      </c>
      <c r="T988" s="69">
        <f t="shared" si="566"/>
        <v>27.82</v>
      </c>
      <c r="U988" s="69">
        <f t="shared" si="567"/>
        <v>0</v>
      </c>
      <c r="V988" s="77">
        <f t="shared" si="568"/>
        <v>27.82</v>
      </c>
      <c r="X988" s="69">
        <v>27.82</v>
      </c>
      <c r="Y988" s="69">
        <v>0</v>
      </c>
      <c r="Z988" s="69">
        <v>27.82</v>
      </c>
      <c r="AA988" s="78"/>
      <c r="AB988" s="79">
        <f t="shared" si="555"/>
        <v>0</v>
      </c>
    </row>
    <row r="989" spans="1:28" ht="22.5" x14ac:dyDescent="0.25">
      <c r="A989" s="71" t="s">
        <v>9759</v>
      </c>
      <c r="B989" s="72" t="s">
        <v>14707</v>
      </c>
      <c r="C989" s="73" t="s">
        <v>8808</v>
      </c>
      <c r="D989" s="74">
        <v>0</v>
      </c>
      <c r="E989" s="69">
        <v>22.11</v>
      </c>
      <c r="F989" s="75">
        <f t="shared" si="560"/>
        <v>0</v>
      </c>
      <c r="G989" s="76"/>
      <c r="H989" s="69">
        <f t="shared" si="561"/>
        <v>22.11</v>
      </c>
      <c r="I989" s="69">
        <f t="shared" si="561"/>
        <v>0</v>
      </c>
      <c r="J989" s="69">
        <f t="shared" si="562"/>
        <v>22.11</v>
      </c>
      <c r="K989" s="69">
        <v>0</v>
      </c>
      <c r="L989" s="75">
        <f t="shared" si="563"/>
        <v>22.11</v>
      </c>
      <c r="N989" s="69">
        <v>22.11</v>
      </c>
      <c r="O989" s="69">
        <v>0</v>
      </c>
      <c r="P989" s="69">
        <f t="shared" si="564"/>
        <v>22.11</v>
      </c>
      <c r="Q989" s="63"/>
      <c r="R989" s="69">
        <f t="shared" si="565"/>
        <v>22.11</v>
      </c>
      <c r="S989" s="69">
        <f t="shared" si="565"/>
        <v>0</v>
      </c>
      <c r="T989" s="69">
        <f t="shared" si="566"/>
        <v>22.11</v>
      </c>
      <c r="U989" s="69">
        <f t="shared" si="567"/>
        <v>0</v>
      </c>
      <c r="V989" s="77">
        <f t="shared" si="568"/>
        <v>22.11</v>
      </c>
      <c r="X989" s="69">
        <v>22.11</v>
      </c>
      <c r="Y989" s="69">
        <v>0</v>
      </c>
      <c r="Z989" s="69">
        <v>22.11</v>
      </c>
      <c r="AA989" s="78"/>
      <c r="AB989" s="79">
        <f t="shared" si="555"/>
        <v>0</v>
      </c>
    </row>
    <row r="990" spans="1:28" x14ac:dyDescent="0.25">
      <c r="A990" s="71" t="s">
        <v>9760</v>
      </c>
      <c r="B990" s="72" t="s">
        <v>14708</v>
      </c>
      <c r="C990" s="73" t="s">
        <v>8808</v>
      </c>
      <c r="D990" s="74">
        <v>0</v>
      </c>
      <c r="E990" s="69">
        <v>30.25</v>
      </c>
      <c r="F990" s="75">
        <f t="shared" si="560"/>
        <v>0</v>
      </c>
      <c r="G990" s="76"/>
      <c r="H990" s="69">
        <f t="shared" si="561"/>
        <v>0</v>
      </c>
      <c r="I990" s="69">
        <f t="shared" si="561"/>
        <v>30.25</v>
      </c>
      <c r="J990" s="69">
        <f t="shared" si="562"/>
        <v>30.25</v>
      </c>
      <c r="K990" s="69">
        <v>0</v>
      </c>
      <c r="L990" s="75">
        <f t="shared" si="563"/>
        <v>30.25</v>
      </c>
      <c r="N990" s="69">
        <v>0</v>
      </c>
      <c r="O990" s="69">
        <v>30.25</v>
      </c>
      <c r="P990" s="69">
        <f t="shared" si="564"/>
        <v>30.25</v>
      </c>
      <c r="Q990" s="63"/>
      <c r="R990" s="69">
        <f t="shared" si="565"/>
        <v>0</v>
      </c>
      <c r="S990" s="69">
        <f t="shared" si="565"/>
        <v>30.25</v>
      </c>
      <c r="T990" s="69">
        <f t="shared" si="566"/>
        <v>30.25</v>
      </c>
      <c r="U990" s="69">
        <f t="shared" si="567"/>
        <v>0</v>
      </c>
      <c r="V990" s="77">
        <f t="shared" si="568"/>
        <v>30.25</v>
      </c>
      <c r="X990" s="69">
        <v>0</v>
      </c>
      <c r="Y990" s="69">
        <v>30.25</v>
      </c>
      <c r="Z990" s="69">
        <v>30.25</v>
      </c>
      <c r="AA990" s="78"/>
      <c r="AB990" s="79">
        <f t="shared" si="555"/>
        <v>0</v>
      </c>
    </row>
    <row r="991" spans="1:28" x14ac:dyDescent="0.25">
      <c r="A991" s="71" t="s">
        <v>9761</v>
      </c>
      <c r="B991" s="72" t="s">
        <v>14709</v>
      </c>
      <c r="C991" s="73" t="s">
        <v>8780</v>
      </c>
      <c r="D991" s="74">
        <v>0</v>
      </c>
      <c r="E991" s="69">
        <v>19.87</v>
      </c>
      <c r="F991" s="75">
        <f t="shared" si="560"/>
        <v>0</v>
      </c>
      <c r="G991" s="28"/>
      <c r="H991" s="69">
        <f t="shared" si="561"/>
        <v>5.84</v>
      </c>
      <c r="I991" s="69">
        <f t="shared" si="561"/>
        <v>14.03</v>
      </c>
      <c r="J991" s="69">
        <f t="shared" si="562"/>
        <v>19.869999999999997</v>
      </c>
      <c r="K991" s="69">
        <v>0</v>
      </c>
      <c r="L991" s="75">
        <f t="shared" si="563"/>
        <v>19.869999999999997</v>
      </c>
      <c r="N991" s="69">
        <v>5.84</v>
      </c>
      <c r="O991" s="69">
        <v>14.030000000000001</v>
      </c>
      <c r="P991" s="69">
        <f t="shared" si="564"/>
        <v>19.87</v>
      </c>
      <c r="Q991" s="63"/>
      <c r="R991" s="69">
        <f t="shared" si="565"/>
        <v>5.84</v>
      </c>
      <c r="S991" s="69">
        <f t="shared" si="565"/>
        <v>14.03</v>
      </c>
      <c r="T991" s="69">
        <f t="shared" si="566"/>
        <v>19.869999999999997</v>
      </c>
      <c r="U991" s="69">
        <f t="shared" si="567"/>
        <v>0</v>
      </c>
      <c r="V991" s="77">
        <f t="shared" si="568"/>
        <v>19.869999999999997</v>
      </c>
      <c r="X991" s="69">
        <v>5.84</v>
      </c>
      <c r="Y991" s="69">
        <v>14.03</v>
      </c>
      <c r="Z991" s="69">
        <v>19.87</v>
      </c>
      <c r="AA991" s="78"/>
      <c r="AB991" s="79">
        <f t="shared" si="555"/>
        <v>0</v>
      </c>
    </row>
    <row r="992" spans="1:28" s="33" customFormat="1" x14ac:dyDescent="0.25">
      <c r="A992" s="71" t="s">
        <v>9762</v>
      </c>
      <c r="B992" s="72" t="s">
        <v>14710</v>
      </c>
      <c r="C992" s="73" t="s">
        <v>8780</v>
      </c>
      <c r="D992" s="74">
        <v>0</v>
      </c>
      <c r="E992" s="69">
        <v>25.75</v>
      </c>
      <c r="F992" s="75">
        <f t="shared" si="560"/>
        <v>0</v>
      </c>
      <c r="G992" s="28"/>
      <c r="H992" s="69">
        <f t="shared" si="561"/>
        <v>11.72</v>
      </c>
      <c r="I992" s="69">
        <f t="shared" si="561"/>
        <v>14.03</v>
      </c>
      <c r="J992" s="69">
        <f t="shared" si="562"/>
        <v>25.75</v>
      </c>
      <c r="K992" s="69">
        <v>0</v>
      </c>
      <c r="L992" s="75">
        <f t="shared" si="563"/>
        <v>25.75</v>
      </c>
      <c r="N992" s="69">
        <v>11.72</v>
      </c>
      <c r="O992" s="69">
        <v>14.030000000000001</v>
      </c>
      <c r="P992" s="69">
        <f t="shared" si="564"/>
        <v>25.75</v>
      </c>
      <c r="Q992" s="63"/>
      <c r="R992" s="69">
        <f t="shared" si="565"/>
        <v>11.72</v>
      </c>
      <c r="S992" s="69">
        <f t="shared" si="565"/>
        <v>14.03</v>
      </c>
      <c r="T992" s="69">
        <f t="shared" si="566"/>
        <v>25.75</v>
      </c>
      <c r="U992" s="69">
        <f t="shared" si="567"/>
        <v>0</v>
      </c>
      <c r="V992" s="77">
        <f t="shared" si="568"/>
        <v>25.75</v>
      </c>
      <c r="X992" s="69">
        <v>11.72</v>
      </c>
      <c r="Y992" s="69">
        <v>14.03</v>
      </c>
      <c r="Z992" s="69">
        <v>25.75</v>
      </c>
      <c r="AA992" s="78"/>
      <c r="AB992" s="79">
        <f t="shared" si="555"/>
        <v>0</v>
      </c>
    </row>
    <row r="993" spans="1:28" s="33" customFormat="1" x14ac:dyDescent="0.25">
      <c r="A993" s="71" t="s">
        <v>9763</v>
      </c>
      <c r="B993" s="72" t="s">
        <v>14711</v>
      </c>
      <c r="C993" s="73" t="s">
        <v>8808</v>
      </c>
      <c r="D993" s="74">
        <v>0</v>
      </c>
      <c r="E993" s="69">
        <v>10.420000000000002</v>
      </c>
      <c r="F993" s="75">
        <f t="shared" si="560"/>
        <v>0</v>
      </c>
      <c r="G993" s="28"/>
      <c r="H993" s="69">
        <f t="shared" si="561"/>
        <v>3.12</v>
      </c>
      <c r="I993" s="69">
        <f t="shared" si="561"/>
        <v>7.3</v>
      </c>
      <c r="J993" s="69">
        <f t="shared" si="562"/>
        <v>10.42</v>
      </c>
      <c r="K993" s="69">
        <v>0</v>
      </c>
      <c r="L993" s="75">
        <f t="shared" si="563"/>
        <v>10.42</v>
      </c>
      <c r="N993" s="69">
        <v>3.12</v>
      </c>
      <c r="O993" s="69">
        <v>7.3000000000000007</v>
      </c>
      <c r="P993" s="69">
        <f t="shared" si="564"/>
        <v>10.420000000000002</v>
      </c>
      <c r="Q993" s="63"/>
      <c r="R993" s="69">
        <f t="shared" si="565"/>
        <v>3.12</v>
      </c>
      <c r="S993" s="69">
        <f t="shared" si="565"/>
        <v>7.31</v>
      </c>
      <c r="T993" s="69">
        <f t="shared" si="566"/>
        <v>10.43</v>
      </c>
      <c r="U993" s="69">
        <f t="shared" si="567"/>
        <v>0</v>
      </c>
      <c r="V993" s="77">
        <f t="shared" si="568"/>
        <v>10.43</v>
      </c>
      <c r="X993" s="69">
        <v>3.12</v>
      </c>
      <c r="Y993" s="69">
        <v>7.31</v>
      </c>
      <c r="Z993" s="69">
        <v>10.43</v>
      </c>
      <c r="AA993" s="78"/>
      <c r="AB993" s="79">
        <f t="shared" si="555"/>
        <v>-9.9999999999980105E-3</v>
      </c>
    </row>
    <row r="994" spans="1:28" s="33" customFormat="1" x14ac:dyDescent="0.25">
      <c r="A994" s="71" t="s">
        <v>9764</v>
      </c>
      <c r="B994" s="72" t="s">
        <v>9766</v>
      </c>
      <c r="C994" s="73" t="s">
        <v>8808</v>
      </c>
      <c r="D994" s="74">
        <v>0</v>
      </c>
      <c r="E994" s="69">
        <v>13.55</v>
      </c>
      <c r="F994" s="75">
        <f t="shared" si="560"/>
        <v>0</v>
      </c>
      <c r="G994" s="28"/>
      <c r="H994" s="69">
        <f t="shared" si="561"/>
        <v>6.25</v>
      </c>
      <c r="I994" s="69">
        <f t="shared" si="561"/>
        <v>7.3</v>
      </c>
      <c r="J994" s="69">
        <f t="shared" si="562"/>
        <v>13.55</v>
      </c>
      <c r="K994" s="69">
        <v>0</v>
      </c>
      <c r="L994" s="75">
        <f t="shared" si="563"/>
        <v>13.55</v>
      </c>
      <c r="N994" s="69">
        <v>6.25</v>
      </c>
      <c r="O994" s="69">
        <v>7.3000000000000007</v>
      </c>
      <c r="P994" s="69">
        <f t="shared" si="564"/>
        <v>13.55</v>
      </c>
      <c r="Q994" s="63"/>
      <c r="R994" s="69">
        <f t="shared" si="565"/>
        <v>6.25</v>
      </c>
      <c r="S994" s="69">
        <f t="shared" si="565"/>
        <v>7.31</v>
      </c>
      <c r="T994" s="69">
        <f t="shared" si="566"/>
        <v>13.559999999999999</v>
      </c>
      <c r="U994" s="69">
        <f t="shared" si="567"/>
        <v>0</v>
      </c>
      <c r="V994" s="77">
        <f t="shared" si="568"/>
        <v>13.559999999999999</v>
      </c>
      <c r="X994" s="69">
        <v>6.25</v>
      </c>
      <c r="Y994" s="69">
        <v>7.31</v>
      </c>
      <c r="Z994" s="69">
        <v>13.56</v>
      </c>
      <c r="AA994" s="78"/>
      <c r="AB994" s="79">
        <f t="shared" si="555"/>
        <v>-9.9999999999997868E-3</v>
      </c>
    </row>
    <row r="995" spans="1:28" s="33" customFormat="1" x14ac:dyDescent="0.25">
      <c r="A995" s="65" t="s">
        <v>9765</v>
      </c>
      <c r="B995" s="66" t="s">
        <v>14712</v>
      </c>
      <c r="C995" s="67"/>
      <c r="D995" s="68"/>
      <c r="E995" s="69"/>
      <c r="F995" s="70"/>
      <c r="G995" s="38"/>
      <c r="H995" s="69"/>
      <c r="I995" s="69"/>
      <c r="J995" s="69"/>
      <c r="K995" s="69"/>
      <c r="L995" s="75"/>
      <c r="N995" s="69"/>
      <c r="O995" s="69"/>
      <c r="P995" s="69"/>
      <c r="Q995" s="63"/>
      <c r="R995" s="69"/>
      <c r="S995" s="69"/>
      <c r="T995" s="69"/>
      <c r="U995" s="69"/>
      <c r="V995" s="77"/>
      <c r="X995" s="69"/>
      <c r="Y995" s="69"/>
      <c r="Z995" s="69"/>
      <c r="AA995" s="78"/>
      <c r="AB995" s="79">
        <f t="shared" si="555"/>
        <v>0</v>
      </c>
    </row>
    <row r="996" spans="1:28" s="33" customFormat="1" ht="22.5" x14ac:dyDescent="0.25">
      <c r="A996" s="65" t="s">
        <v>9767</v>
      </c>
      <c r="B996" s="66" t="s">
        <v>14713</v>
      </c>
      <c r="C996" s="67"/>
      <c r="D996" s="68"/>
      <c r="E996" s="69"/>
      <c r="F996" s="70"/>
      <c r="G996" s="38"/>
      <c r="H996" s="69"/>
      <c r="I996" s="69"/>
      <c r="J996" s="69"/>
      <c r="K996" s="69"/>
      <c r="L996" s="75"/>
      <c r="N996" s="69"/>
      <c r="O996" s="69"/>
      <c r="P996" s="69"/>
      <c r="Q996" s="63"/>
      <c r="R996" s="69"/>
      <c r="S996" s="69"/>
      <c r="T996" s="69"/>
      <c r="U996" s="69"/>
      <c r="V996" s="77"/>
      <c r="X996" s="69"/>
      <c r="Y996" s="69"/>
      <c r="Z996" s="69"/>
      <c r="AA996" s="78"/>
      <c r="AB996" s="79">
        <f t="shared" si="555"/>
        <v>0</v>
      </c>
    </row>
    <row r="997" spans="1:28" x14ac:dyDescent="0.25">
      <c r="A997" s="71" t="s">
        <v>9768</v>
      </c>
      <c r="B997" s="72" t="s">
        <v>14714</v>
      </c>
      <c r="C997" s="73" t="s">
        <v>8780</v>
      </c>
      <c r="D997" s="74">
        <v>0</v>
      </c>
      <c r="E997" s="69">
        <v>83.919999999999987</v>
      </c>
      <c r="F997" s="75">
        <f>ROUND(D997*E997,2)</f>
        <v>0</v>
      </c>
      <c r="G997" s="33"/>
      <c r="H997" s="69">
        <f>ROUND(N997+(N997*$H$2/100),2)</f>
        <v>75.209999999999994</v>
      </c>
      <c r="I997" s="69">
        <f>ROUND(O997+(O997*$H$2/100),2)</f>
        <v>8.7100000000000009</v>
      </c>
      <c r="J997" s="69">
        <f>H997+I997</f>
        <v>83.919999999999987</v>
      </c>
      <c r="K997" s="69">
        <v>0</v>
      </c>
      <c r="L997" s="75">
        <f>SUM(J997:K997)</f>
        <v>83.919999999999987</v>
      </c>
      <c r="N997" s="69">
        <v>75.209999999999994</v>
      </c>
      <c r="O997" s="69">
        <v>8.7100000000000009</v>
      </c>
      <c r="P997" s="69">
        <f>SUM(N997:O997)</f>
        <v>83.919999999999987</v>
      </c>
      <c r="Q997" s="63"/>
      <c r="R997" s="69">
        <f>X997</f>
        <v>75.209999999999994</v>
      </c>
      <c r="S997" s="69">
        <f>Y997</f>
        <v>8.6999999999999993</v>
      </c>
      <c r="T997" s="69">
        <f>R997+S997</f>
        <v>83.91</v>
      </c>
      <c r="U997" s="69">
        <f>ROUND(Z997*$H$2,2)/100</f>
        <v>0</v>
      </c>
      <c r="V997" s="77">
        <f>SUM(T997:U997)</f>
        <v>83.91</v>
      </c>
      <c r="X997" s="69">
        <v>75.209999999999994</v>
      </c>
      <c r="Y997" s="69">
        <v>8.6999999999999993</v>
      </c>
      <c r="Z997" s="69">
        <v>83.91</v>
      </c>
      <c r="AA997" s="78"/>
      <c r="AB997" s="79">
        <f t="shared" si="555"/>
        <v>9.9999999999909051E-3</v>
      </c>
    </row>
    <row r="998" spans="1:28" ht="33.75" x14ac:dyDescent="0.25">
      <c r="A998" s="65" t="s">
        <v>9769</v>
      </c>
      <c r="B998" s="66" t="s">
        <v>14715</v>
      </c>
      <c r="C998" s="67"/>
      <c r="D998" s="68"/>
      <c r="E998" s="69"/>
      <c r="F998" s="70"/>
      <c r="H998" s="69"/>
      <c r="I998" s="69"/>
      <c r="J998" s="69"/>
      <c r="K998" s="69"/>
      <c r="L998" s="75"/>
      <c r="N998" s="69"/>
      <c r="O998" s="69"/>
      <c r="P998" s="69"/>
      <c r="Q998" s="63"/>
      <c r="R998" s="69"/>
      <c r="S998" s="69"/>
      <c r="T998" s="69"/>
      <c r="U998" s="69"/>
      <c r="V998" s="77"/>
      <c r="X998" s="69"/>
      <c r="Y998" s="69"/>
      <c r="Z998" s="69"/>
      <c r="AA998" s="78"/>
      <c r="AB998" s="79">
        <f t="shared" si="555"/>
        <v>0</v>
      </c>
    </row>
    <row r="999" spans="1:28" ht="33.75" x14ac:dyDescent="0.25">
      <c r="A999" s="71" t="s">
        <v>9770</v>
      </c>
      <c r="B999" s="72" t="s">
        <v>14716</v>
      </c>
      <c r="C999" s="73" t="s">
        <v>8780</v>
      </c>
      <c r="D999" s="74">
        <v>0</v>
      </c>
      <c r="E999" s="69">
        <v>35.700000000000003</v>
      </c>
      <c r="F999" s="75">
        <f t="shared" ref="F999:F1021" si="569">ROUND(D999*E999,2)</f>
        <v>0</v>
      </c>
      <c r="G999" s="76"/>
      <c r="H999" s="69">
        <f t="shared" ref="H999:I1021" si="570">ROUND(N999+(N999*$H$2/100),2)</f>
        <v>25.4</v>
      </c>
      <c r="I999" s="69">
        <f t="shared" si="570"/>
        <v>10.3</v>
      </c>
      <c r="J999" s="69">
        <f t="shared" ref="J999:J1021" si="571">H999+I999</f>
        <v>35.700000000000003</v>
      </c>
      <c r="K999" s="69">
        <v>0</v>
      </c>
      <c r="L999" s="75">
        <f t="shared" ref="L999:L1021" si="572">SUM(J999:K999)</f>
        <v>35.700000000000003</v>
      </c>
      <c r="N999" s="69">
        <v>25.4</v>
      </c>
      <c r="O999" s="69">
        <v>10.3</v>
      </c>
      <c r="P999" s="69">
        <f t="shared" ref="P999:P1021" si="573">SUM(N999:O999)</f>
        <v>35.700000000000003</v>
      </c>
      <c r="Q999" s="63"/>
      <c r="R999" s="69">
        <f t="shared" ref="R999:S1021" si="574">X999</f>
        <v>25.4</v>
      </c>
      <c r="S999" s="69">
        <f t="shared" si="574"/>
        <v>10.3</v>
      </c>
      <c r="T999" s="69">
        <f t="shared" ref="T999:T1021" si="575">R999+S999</f>
        <v>35.700000000000003</v>
      </c>
      <c r="U999" s="69">
        <f t="shared" ref="U999:U1021" si="576">ROUND(Z999*$H$2,2)/100</f>
        <v>0</v>
      </c>
      <c r="V999" s="77">
        <f t="shared" ref="V999:V1021" si="577">SUM(T999:U999)</f>
        <v>35.700000000000003</v>
      </c>
      <c r="X999" s="69">
        <v>25.4</v>
      </c>
      <c r="Y999" s="69">
        <v>10.3</v>
      </c>
      <c r="Z999" s="69">
        <v>35.700000000000003</v>
      </c>
      <c r="AA999" s="78"/>
      <c r="AB999" s="79">
        <f t="shared" si="555"/>
        <v>0</v>
      </c>
    </row>
    <row r="1000" spans="1:28" ht="45" x14ac:dyDescent="0.25">
      <c r="A1000" s="71" t="s">
        <v>9771</v>
      </c>
      <c r="B1000" s="72" t="s">
        <v>14717</v>
      </c>
      <c r="C1000" s="73" t="s">
        <v>8808</v>
      </c>
      <c r="D1000" s="74">
        <v>0</v>
      </c>
      <c r="E1000" s="69">
        <v>5.0199999999999996</v>
      </c>
      <c r="F1000" s="75">
        <f t="shared" si="569"/>
        <v>0</v>
      </c>
      <c r="G1000" s="76"/>
      <c r="H1000" s="69">
        <f t="shared" si="570"/>
        <v>4.21</v>
      </c>
      <c r="I1000" s="69">
        <f t="shared" si="570"/>
        <v>0.81</v>
      </c>
      <c r="J1000" s="69">
        <f t="shared" si="571"/>
        <v>5.0199999999999996</v>
      </c>
      <c r="K1000" s="69">
        <v>0</v>
      </c>
      <c r="L1000" s="75">
        <f t="shared" si="572"/>
        <v>5.0199999999999996</v>
      </c>
      <c r="N1000" s="69">
        <v>4.21</v>
      </c>
      <c r="O1000" s="69">
        <v>0.81</v>
      </c>
      <c r="P1000" s="69">
        <f t="shared" si="573"/>
        <v>5.0199999999999996</v>
      </c>
      <c r="Q1000" s="63"/>
      <c r="R1000" s="69">
        <f t="shared" si="574"/>
        <v>4.21</v>
      </c>
      <c r="S1000" s="69">
        <f t="shared" si="574"/>
        <v>0.82</v>
      </c>
      <c r="T1000" s="69">
        <f t="shared" si="575"/>
        <v>5.03</v>
      </c>
      <c r="U1000" s="69">
        <f t="shared" si="576"/>
        <v>0</v>
      </c>
      <c r="V1000" s="77">
        <f t="shared" si="577"/>
        <v>5.03</v>
      </c>
      <c r="X1000" s="69">
        <v>4.21</v>
      </c>
      <c r="Y1000" s="69">
        <v>0.82</v>
      </c>
      <c r="Z1000" s="69">
        <v>5.03</v>
      </c>
      <c r="AA1000" s="78"/>
      <c r="AB1000" s="79">
        <f t="shared" si="555"/>
        <v>-1.0000000000000675E-2</v>
      </c>
    </row>
    <row r="1001" spans="1:28" ht="45" x14ac:dyDescent="0.25">
      <c r="A1001" s="71" t="s">
        <v>9772</v>
      </c>
      <c r="B1001" s="72" t="s">
        <v>14718</v>
      </c>
      <c r="C1001" s="73" t="s">
        <v>8780</v>
      </c>
      <c r="D1001" s="74">
        <v>0</v>
      </c>
      <c r="E1001" s="69">
        <v>41.45</v>
      </c>
      <c r="F1001" s="75">
        <f t="shared" si="569"/>
        <v>0</v>
      </c>
      <c r="G1001" s="76"/>
      <c r="H1001" s="69">
        <f t="shared" si="570"/>
        <v>31.15</v>
      </c>
      <c r="I1001" s="69">
        <f t="shared" si="570"/>
        <v>10.3</v>
      </c>
      <c r="J1001" s="69">
        <f t="shared" si="571"/>
        <v>41.45</v>
      </c>
      <c r="K1001" s="69">
        <v>0</v>
      </c>
      <c r="L1001" s="75">
        <f t="shared" si="572"/>
        <v>41.45</v>
      </c>
      <c r="N1001" s="69">
        <v>31.15</v>
      </c>
      <c r="O1001" s="69">
        <v>10.3</v>
      </c>
      <c r="P1001" s="69">
        <f t="shared" si="573"/>
        <v>41.45</v>
      </c>
      <c r="Q1001" s="63"/>
      <c r="R1001" s="69">
        <f t="shared" si="574"/>
        <v>31.15</v>
      </c>
      <c r="S1001" s="69">
        <f t="shared" si="574"/>
        <v>10.3</v>
      </c>
      <c r="T1001" s="69">
        <f t="shared" si="575"/>
        <v>41.45</v>
      </c>
      <c r="U1001" s="69">
        <f t="shared" si="576"/>
        <v>0</v>
      </c>
      <c r="V1001" s="77">
        <f t="shared" si="577"/>
        <v>41.45</v>
      </c>
      <c r="X1001" s="69">
        <v>31.15</v>
      </c>
      <c r="Y1001" s="69">
        <v>10.3</v>
      </c>
      <c r="Z1001" s="69">
        <v>41.45</v>
      </c>
      <c r="AA1001" s="78"/>
      <c r="AB1001" s="79">
        <f t="shared" si="555"/>
        <v>0</v>
      </c>
    </row>
    <row r="1002" spans="1:28" ht="33.75" x14ac:dyDescent="0.25">
      <c r="A1002" s="71" t="s">
        <v>9773</v>
      </c>
      <c r="B1002" s="72" t="s">
        <v>14719</v>
      </c>
      <c r="C1002" s="73" t="s">
        <v>8808</v>
      </c>
      <c r="D1002" s="74">
        <v>0</v>
      </c>
      <c r="E1002" s="69">
        <v>10.71</v>
      </c>
      <c r="F1002" s="75">
        <f t="shared" si="569"/>
        <v>0</v>
      </c>
      <c r="G1002" s="76"/>
      <c r="H1002" s="69">
        <f t="shared" si="570"/>
        <v>5.2</v>
      </c>
      <c r="I1002" s="69">
        <f t="shared" si="570"/>
        <v>5.51</v>
      </c>
      <c r="J1002" s="69">
        <f t="shared" si="571"/>
        <v>10.71</v>
      </c>
      <c r="K1002" s="69">
        <v>0</v>
      </c>
      <c r="L1002" s="75">
        <f t="shared" si="572"/>
        <v>10.71</v>
      </c>
      <c r="N1002" s="69">
        <v>5.2</v>
      </c>
      <c r="O1002" s="69">
        <v>5.51</v>
      </c>
      <c r="P1002" s="69">
        <f t="shared" si="573"/>
        <v>10.71</v>
      </c>
      <c r="Q1002" s="63"/>
      <c r="R1002" s="69">
        <f t="shared" si="574"/>
        <v>5.2</v>
      </c>
      <c r="S1002" s="69">
        <f t="shared" si="574"/>
        <v>5.52</v>
      </c>
      <c r="T1002" s="69">
        <f t="shared" si="575"/>
        <v>10.719999999999999</v>
      </c>
      <c r="U1002" s="69">
        <f t="shared" si="576"/>
        <v>0</v>
      </c>
      <c r="V1002" s="77">
        <f t="shared" si="577"/>
        <v>10.719999999999999</v>
      </c>
      <c r="X1002" s="69">
        <v>5.2</v>
      </c>
      <c r="Y1002" s="69">
        <v>5.52</v>
      </c>
      <c r="Z1002" s="69">
        <v>10.72</v>
      </c>
      <c r="AA1002" s="78"/>
      <c r="AB1002" s="79">
        <f t="shared" si="555"/>
        <v>-9.9999999999997868E-3</v>
      </c>
    </row>
    <row r="1003" spans="1:28" ht="33.75" x14ac:dyDescent="0.25">
      <c r="A1003" s="71" t="s">
        <v>9774</v>
      </c>
      <c r="B1003" s="72" t="s">
        <v>14720</v>
      </c>
      <c r="C1003" s="73" t="s">
        <v>8780</v>
      </c>
      <c r="D1003" s="74">
        <v>0</v>
      </c>
      <c r="E1003" s="69">
        <v>31.73</v>
      </c>
      <c r="F1003" s="75">
        <f t="shared" si="569"/>
        <v>0</v>
      </c>
      <c r="G1003" s="76"/>
      <c r="H1003" s="69">
        <f t="shared" si="570"/>
        <v>21.43</v>
      </c>
      <c r="I1003" s="69">
        <f t="shared" si="570"/>
        <v>10.3</v>
      </c>
      <c r="J1003" s="69">
        <f t="shared" si="571"/>
        <v>31.73</v>
      </c>
      <c r="K1003" s="69">
        <v>0</v>
      </c>
      <c r="L1003" s="75">
        <f t="shared" si="572"/>
        <v>31.73</v>
      </c>
      <c r="N1003" s="69">
        <v>21.43</v>
      </c>
      <c r="O1003" s="69">
        <v>10.3</v>
      </c>
      <c r="P1003" s="69">
        <f t="shared" si="573"/>
        <v>31.73</v>
      </c>
      <c r="Q1003" s="63"/>
      <c r="R1003" s="69">
        <f t="shared" si="574"/>
        <v>21.43</v>
      </c>
      <c r="S1003" s="69">
        <f t="shared" si="574"/>
        <v>10.3</v>
      </c>
      <c r="T1003" s="69">
        <f t="shared" si="575"/>
        <v>31.73</v>
      </c>
      <c r="U1003" s="69">
        <f t="shared" si="576"/>
        <v>0</v>
      </c>
      <c r="V1003" s="77">
        <f t="shared" si="577"/>
        <v>31.73</v>
      </c>
      <c r="X1003" s="69">
        <v>21.43</v>
      </c>
      <c r="Y1003" s="69">
        <v>10.3</v>
      </c>
      <c r="Z1003" s="69">
        <v>31.73</v>
      </c>
      <c r="AA1003" s="78"/>
      <c r="AB1003" s="79">
        <f t="shared" si="555"/>
        <v>0</v>
      </c>
    </row>
    <row r="1004" spans="1:28" ht="45" x14ac:dyDescent="0.25">
      <c r="A1004" s="71" t="s">
        <v>9775</v>
      </c>
      <c r="B1004" s="72" t="s">
        <v>14721</v>
      </c>
      <c r="C1004" s="73" t="s">
        <v>8808</v>
      </c>
      <c r="D1004" s="74">
        <v>0</v>
      </c>
      <c r="E1004" s="69">
        <v>4.3499999999999996</v>
      </c>
      <c r="F1004" s="75">
        <f t="shared" si="569"/>
        <v>0</v>
      </c>
      <c r="G1004" s="76"/>
      <c r="H1004" s="69">
        <f t="shared" si="570"/>
        <v>3.54</v>
      </c>
      <c r="I1004" s="69">
        <f t="shared" si="570"/>
        <v>0.81</v>
      </c>
      <c r="J1004" s="69">
        <f t="shared" si="571"/>
        <v>4.3499999999999996</v>
      </c>
      <c r="K1004" s="69">
        <v>0</v>
      </c>
      <c r="L1004" s="75">
        <f t="shared" si="572"/>
        <v>4.3499999999999996</v>
      </c>
      <c r="N1004" s="69">
        <v>3.54</v>
      </c>
      <c r="O1004" s="69">
        <v>0.81</v>
      </c>
      <c r="P1004" s="69">
        <f t="shared" si="573"/>
        <v>4.3499999999999996</v>
      </c>
      <c r="Q1004" s="63"/>
      <c r="R1004" s="69">
        <f t="shared" si="574"/>
        <v>3.54</v>
      </c>
      <c r="S1004" s="69">
        <f t="shared" si="574"/>
        <v>0.82</v>
      </c>
      <c r="T1004" s="69">
        <f t="shared" si="575"/>
        <v>4.3600000000000003</v>
      </c>
      <c r="U1004" s="69">
        <f t="shared" si="576"/>
        <v>0</v>
      </c>
      <c r="V1004" s="77">
        <f t="shared" si="577"/>
        <v>4.3600000000000003</v>
      </c>
      <c r="X1004" s="69">
        <v>3.54</v>
      </c>
      <c r="Y1004" s="69">
        <v>0.82</v>
      </c>
      <c r="Z1004" s="69">
        <v>4.3600000000000003</v>
      </c>
      <c r="AA1004" s="78"/>
      <c r="AB1004" s="79">
        <f t="shared" si="555"/>
        <v>-1.0000000000000675E-2</v>
      </c>
    </row>
    <row r="1005" spans="1:28" ht="45" x14ac:dyDescent="0.25">
      <c r="A1005" s="71" t="s">
        <v>9776</v>
      </c>
      <c r="B1005" s="72" t="s">
        <v>14722</v>
      </c>
      <c r="C1005" s="73" t="s">
        <v>8780</v>
      </c>
      <c r="D1005" s="74">
        <v>0</v>
      </c>
      <c r="E1005" s="69">
        <v>46.069999999999993</v>
      </c>
      <c r="F1005" s="75">
        <f t="shared" si="569"/>
        <v>0</v>
      </c>
      <c r="G1005" s="76"/>
      <c r="H1005" s="69">
        <f t="shared" si="570"/>
        <v>35.770000000000003</v>
      </c>
      <c r="I1005" s="69">
        <f t="shared" si="570"/>
        <v>10.3</v>
      </c>
      <c r="J1005" s="69">
        <f t="shared" si="571"/>
        <v>46.070000000000007</v>
      </c>
      <c r="K1005" s="69">
        <v>0</v>
      </c>
      <c r="L1005" s="75">
        <f t="shared" si="572"/>
        <v>46.070000000000007</v>
      </c>
      <c r="N1005" s="69">
        <v>35.769999999999996</v>
      </c>
      <c r="O1005" s="69">
        <v>10.3</v>
      </c>
      <c r="P1005" s="69">
        <f t="shared" si="573"/>
        <v>46.069999999999993</v>
      </c>
      <c r="Q1005" s="63"/>
      <c r="R1005" s="69">
        <f t="shared" si="574"/>
        <v>35.770000000000003</v>
      </c>
      <c r="S1005" s="69">
        <f t="shared" si="574"/>
        <v>10.3</v>
      </c>
      <c r="T1005" s="69">
        <f t="shared" si="575"/>
        <v>46.070000000000007</v>
      </c>
      <c r="U1005" s="69">
        <f t="shared" si="576"/>
        <v>0</v>
      </c>
      <c r="V1005" s="77">
        <f t="shared" si="577"/>
        <v>46.070000000000007</v>
      </c>
      <c r="X1005" s="69">
        <v>35.770000000000003</v>
      </c>
      <c r="Y1005" s="69">
        <v>10.3</v>
      </c>
      <c r="Z1005" s="69">
        <v>46.07</v>
      </c>
      <c r="AA1005" s="78"/>
      <c r="AB1005" s="79">
        <f t="shared" si="555"/>
        <v>0</v>
      </c>
    </row>
    <row r="1006" spans="1:28" ht="45" x14ac:dyDescent="0.25">
      <c r="A1006" s="71" t="s">
        <v>9777</v>
      </c>
      <c r="B1006" s="72" t="s">
        <v>14723</v>
      </c>
      <c r="C1006" s="73" t="s">
        <v>8808</v>
      </c>
      <c r="D1006" s="74">
        <v>0</v>
      </c>
      <c r="E1006" s="69">
        <v>6.660000000000001</v>
      </c>
      <c r="F1006" s="75">
        <f t="shared" si="569"/>
        <v>0</v>
      </c>
      <c r="G1006" s="76"/>
      <c r="H1006" s="69">
        <f t="shared" si="570"/>
        <v>5.85</v>
      </c>
      <c r="I1006" s="69">
        <f t="shared" si="570"/>
        <v>0.81</v>
      </c>
      <c r="J1006" s="69">
        <f t="shared" si="571"/>
        <v>6.66</v>
      </c>
      <c r="K1006" s="69">
        <v>0</v>
      </c>
      <c r="L1006" s="75">
        <f t="shared" si="572"/>
        <v>6.66</v>
      </c>
      <c r="N1006" s="69">
        <v>5.8500000000000005</v>
      </c>
      <c r="O1006" s="69">
        <v>0.81</v>
      </c>
      <c r="P1006" s="69">
        <f t="shared" si="573"/>
        <v>6.66</v>
      </c>
      <c r="Q1006" s="63"/>
      <c r="R1006" s="69">
        <f t="shared" si="574"/>
        <v>5.85</v>
      </c>
      <c r="S1006" s="69">
        <f t="shared" si="574"/>
        <v>0.82</v>
      </c>
      <c r="T1006" s="69">
        <f t="shared" si="575"/>
        <v>6.67</v>
      </c>
      <c r="U1006" s="69">
        <f t="shared" si="576"/>
        <v>0</v>
      </c>
      <c r="V1006" s="77">
        <f t="shared" si="577"/>
        <v>6.67</v>
      </c>
      <c r="X1006" s="69">
        <v>5.85</v>
      </c>
      <c r="Y1006" s="69">
        <v>0.82</v>
      </c>
      <c r="Z1006" s="69">
        <v>6.67</v>
      </c>
      <c r="AA1006" s="78"/>
      <c r="AB1006" s="79">
        <f t="shared" si="555"/>
        <v>-9.9999999999997868E-3</v>
      </c>
    </row>
    <row r="1007" spans="1:28" ht="45" x14ac:dyDescent="0.25">
      <c r="A1007" s="71" t="s">
        <v>9778</v>
      </c>
      <c r="B1007" s="72" t="s">
        <v>14724</v>
      </c>
      <c r="C1007" s="73" t="s">
        <v>8780</v>
      </c>
      <c r="D1007" s="74">
        <v>0</v>
      </c>
      <c r="E1007" s="69">
        <v>32.93</v>
      </c>
      <c r="F1007" s="75">
        <f t="shared" si="569"/>
        <v>0</v>
      </c>
      <c r="G1007" s="76"/>
      <c r="H1007" s="69">
        <f t="shared" si="570"/>
        <v>22.63</v>
      </c>
      <c r="I1007" s="69">
        <f t="shared" si="570"/>
        <v>10.3</v>
      </c>
      <c r="J1007" s="69">
        <f t="shared" si="571"/>
        <v>32.93</v>
      </c>
      <c r="K1007" s="69">
        <v>0</v>
      </c>
      <c r="L1007" s="75">
        <f t="shared" si="572"/>
        <v>32.93</v>
      </c>
      <c r="N1007" s="69">
        <v>22.63</v>
      </c>
      <c r="O1007" s="69">
        <v>10.3</v>
      </c>
      <c r="P1007" s="69">
        <f t="shared" si="573"/>
        <v>32.93</v>
      </c>
      <c r="Q1007" s="63"/>
      <c r="R1007" s="69">
        <f t="shared" si="574"/>
        <v>22.63</v>
      </c>
      <c r="S1007" s="69">
        <f t="shared" si="574"/>
        <v>10.3</v>
      </c>
      <c r="T1007" s="69">
        <f t="shared" si="575"/>
        <v>32.93</v>
      </c>
      <c r="U1007" s="69">
        <f t="shared" si="576"/>
        <v>0</v>
      </c>
      <c r="V1007" s="77">
        <f t="shared" si="577"/>
        <v>32.93</v>
      </c>
      <c r="X1007" s="69">
        <v>22.63</v>
      </c>
      <c r="Y1007" s="69">
        <v>10.3</v>
      </c>
      <c r="Z1007" s="69">
        <v>32.93</v>
      </c>
      <c r="AA1007" s="78"/>
      <c r="AB1007" s="79">
        <f t="shared" si="555"/>
        <v>0</v>
      </c>
    </row>
    <row r="1008" spans="1:28" ht="33.75" x14ac:dyDescent="0.25">
      <c r="A1008" s="71" t="s">
        <v>9779</v>
      </c>
      <c r="B1008" s="72" t="s">
        <v>14725</v>
      </c>
      <c r="C1008" s="73" t="s">
        <v>8808</v>
      </c>
      <c r="D1008" s="74">
        <v>0</v>
      </c>
      <c r="E1008" s="69">
        <v>4.41</v>
      </c>
      <c r="F1008" s="75">
        <f t="shared" si="569"/>
        <v>0</v>
      </c>
      <c r="G1008" s="76"/>
      <c r="H1008" s="69">
        <f t="shared" si="570"/>
        <v>3.6</v>
      </c>
      <c r="I1008" s="69">
        <f t="shared" si="570"/>
        <v>0.81</v>
      </c>
      <c r="J1008" s="69">
        <f t="shared" si="571"/>
        <v>4.41</v>
      </c>
      <c r="K1008" s="69">
        <v>0</v>
      </c>
      <c r="L1008" s="75">
        <f t="shared" si="572"/>
        <v>4.41</v>
      </c>
      <c r="N1008" s="69">
        <v>3.5999999999999996</v>
      </c>
      <c r="O1008" s="69">
        <v>0.81</v>
      </c>
      <c r="P1008" s="69">
        <f t="shared" si="573"/>
        <v>4.41</v>
      </c>
      <c r="Q1008" s="63"/>
      <c r="R1008" s="69">
        <f t="shared" si="574"/>
        <v>3.6</v>
      </c>
      <c r="S1008" s="69">
        <f t="shared" si="574"/>
        <v>0.82</v>
      </c>
      <c r="T1008" s="69">
        <f t="shared" si="575"/>
        <v>4.42</v>
      </c>
      <c r="U1008" s="69">
        <f t="shared" si="576"/>
        <v>0</v>
      </c>
      <c r="V1008" s="77">
        <f t="shared" si="577"/>
        <v>4.42</v>
      </c>
      <c r="X1008" s="69">
        <v>3.6</v>
      </c>
      <c r="Y1008" s="69">
        <v>0.82</v>
      </c>
      <c r="Z1008" s="69">
        <v>4.42</v>
      </c>
      <c r="AA1008" s="78"/>
      <c r="AB1008" s="79">
        <f t="shared" si="555"/>
        <v>-9.9999999999997868E-3</v>
      </c>
    </row>
    <row r="1009" spans="1:28" ht="33.75" x14ac:dyDescent="0.25">
      <c r="A1009" s="71" t="s">
        <v>9780</v>
      </c>
      <c r="B1009" s="72" t="s">
        <v>14726</v>
      </c>
      <c r="C1009" s="73" t="s">
        <v>8780</v>
      </c>
      <c r="D1009" s="74">
        <v>0</v>
      </c>
      <c r="E1009" s="69">
        <v>63.03</v>
      </c>
      <c r="F1009" s="75">
        <f t="shared" si="569"/>
        <v>0</v>
      </c>
      <c r="G1009" s="76"/>
      <c r="H1009" s="69">
        <f t="shared" si="570"/>
        <v>52.73</v>
      </c>
      <c r="I1009" s="69">
        <f t="shared" si="570"/>
        <v>10.3</v>
      </c>
      <c r="J1009" s="69">
        <f t="shared" si="571"/>
        <v>63.03</v>
      </c>
      <c r="K1009" s="69">
        <v>0</v>
      </c>
      <c r="L1009" s="75">
        <f t="shared" si="572"/>
        <v>63.03</v>
      </c>
      <c r="N1009" s="69">
        <v>52.730000000000004</v>
      </c>
      <c r="O1009" s="69">
        <v>10.3</v>
      </c>
      <c r="P1009" s="69">
        <f t="shared" si="573"/>
        <v>63.03</v>
      </c>
      <c r="Q1009" s="63"/>
      <c r="R1009" s="69">
        <f t="shared" si="574"/>
        <v>52.73</v>
      </c>
      <c r="S1009" s="69">
        <f t="shared" si="574"/>
        <v>10.3</v>
      </c>
      <c r="T1009" s="69">
        <f t="shared" si="575"/>
        <v>63.03</v>
      </c>
      <c r="U1009" s="69">
        <f t="shared" si="576"/>
        <v>0</v>
      </c>
      <c r="V1009" s="77">
        <f t="shared" si="577"/>
        <v>63.03</v>
      </c>
      <c r="X1009" s="69">
        <v>52.73</v>
      </c>
      <c r="Y1009" s="69">
        <v>10.3</v>
      </c>
      <c r="Z1009" s="69">
        <v>63.03</v>
      </c>
      <c r="AA1009" s="78"/>
      <c r="AB1009" s="79">
        <f t="shared" si="555"/>
        <v>0</v>
      </c>
    </row>
    <row r="1010" spans="1:28" ht="33.75" x14ac:dyDescent="0.25">
      <c r="A1010" s="71" t="s">
        <v>9781</v>
      </c>
      <c r="B1010" s="72" t="s">
        <v>14727</v>
      </c>
      <c r="C1010" s="73" t="s">
        <v>8808</v>
      </c>
      <c r="D1010" s="74">
        <v>0</v>
      </c>
      <c r="E1010" s="69">
        <v>14.26</v>
      </c>
      <c r="F1010" s="75">
        <f t="shared" si="569"/>
        <v>0</v>
      </c>
      <c r="G1010" s="76"/>
      <c r="H1010" s="69">
        <f t="shared" si="570"/>
        <v>8.75</v>
      </c>
      <c r="I1010" s="69">
        <f t="shared" si="570"/>
        <v>5.51</v>
      </c>
      <c r="J1010" s="69">
        <f t="shared" si="571"/>
        <v>14.26</v>
      </c>
      <c r="K1010" s="69">
        <v>0</v>
      </c>
      <c r="L1010" s="75">
        <f t="shared" si="572"/>
        <v>14.26</v>
      </c>
      <c r="N1010" s="69">
        <v>8.75</v>
      </c>
      <c r="O1010" s="69">
        <v>5.51</v>
      </c>
      <c r="P1010" s="69">
        <f t="shared" si="573"/>
        <v>14.26</v>
      </c>
      <c r="Q1010" s="63"/>
      <c r="R1010" s="69">
        <f t="shared" si="574"/>
        <v>8.75</v>
      </c>
      <c r="S1010" s="69">
        <f t="shared" si="574"/>
        <v>5.52</v>
      </c>
      <c r="T1010" s="69">
        <f t="shared" si="575"/>
        <v>14.27</v>
      </c>
      <c r="U1010" s="69">
        <f t="shared" si="576"/>
        <v>0</v>
      </c>
      <c r="V1010" s="77">
        <f t="shared" si="577"/>
        <v>14.27</v>
      </c>
      <c r="X1010" s="69">
        <v>8.75</v>
      </c>
      <c r="Y1010" s="69">
        <v>5.52</v>
      </c>
      <c r="Z1010" s="69">
        <v>14.27</v>
      </c>
      <c r="AA1010" s="78"/>
      <c r="AB1010" s="79">
        <f t="shared" si="555"/>
        <v>-9.9999999999997868E-3</v>
      </c>
    </row>
    <row r="1011" spans="1:28" ht="45" x14ac:dyDescent="0.25">
      <c r="A1011" s="71" t="s">
        <v>9782</v>
      </c>
      <c r="B1011" s="72" t="s">
        <v>14728</v>
      </c>
      <c r="C1011" s="73" t="s">
        <v>8780</v>
      </c>
      <c r="D1011" s="74">
        <v>0</v>
      </c>
      <c r="E1011" s="69">
        <v>57.879999999999995</v>
      </c>
      <c r="F1011" s="75">
        <f t="shared" si="569"/>
        <v>0</v>
      </c>
      <c r="G1011" s="76"/>
      <c r="H1011" s="69">
        <f t="shared" si="570"/>
        <v>47.58</v>
      </c>
      <c r="I1011" s="69">
        <f t="shared" si="570"/>
        <v>10.3</v>
      </c>
      <c r="J1011" s="69">
        <f t="shared" si="571"/>
        <v>57.879999999999995</v>
      </c>
      <c r="K1011" s="69">
        <v>0</v>
      </c>
      <c r="L1011" s="75">
        <f t="shared" si="572"/>
        <v>57.879999999999995</v>
      </c>
      <c r="N1011" s="69">
        <v>47.58</v>
      </c>
      <c r="O1011" s="69">
        <v>10.3</v>
      </c>
      <c r="P1011" s="69">
        <f t="shared" si="573"/>
        <v>57.879999999999995</v>
      </c>
      <c r="Q1011" s="63"/>
      <c r="R1011" s="69">
        <f t="shared" si="574"/>
        <v>47.58</v>
      </c>
      <c r="S1011" s="69">
        <f t="shared" si="574"/>
        <v>10.3</v>
      </c>
      <c r="T1011" s="69">
        <f t="shared" si="575"/>
        <v>57.879999999999995</v>
      </c>
      <c r="U1011" s="69">
        <f t="shared" si="576"/>
        <v>0</v>
      </c>
      <c r="V1011" s="77">
        <f t="shared" si="577"/>
        <v>57.879999999999995</v>
      </c>
      <c r="X1011" s="69">
        <v>47.58</v>
      </c>
      <c r="Y1011" s="69">
        <v>10.3</v>
      </c>
      <c r="Z1011" s="69">
        <v>57.88</v>
      </c>
      <c r="AA1011" s="78"/>
      <c r="AB1011" s="79">
        <f t="shared" si="555"/>
        <v>0</v>
      </c>
    </row>
    <row r="1012" spans="1:28" ht="22.5" x14ac:dyDescent="0.25">
      <c r="A1012" s="71" t="s">
        <v>9783</v>
      </c>
      <c r="B1012" s="72" t="s">
        <v>14729</v>
      </c>
      <c r="C1012" s="73" t="s">
        <v>8808</v>
      </c>
      <c r="D1012" s="74">
        <v>0</v>
      </c>
      <c r="E1012" s="69">
        <v>13.379999999999999</v>
      </c>
      <c r="F1012" s="75">
        <f t="shared" si="569"/>
        <v>0</v>
      </c>
      <c r="G1012" s="76"/>
      <c r="H1012" s="69">
        <f t="shared" si="570"/>
        <v>7.87</v>
      </c>
      <c r="I1012" s="69">
        <f t="shared" si="570"/>
        <v>5.51</v>
      </c>
      <c r="J1012" s="69">
        <f t="shared" si="571"/>
        <v>13.379999999999999</v>
      </c>
      <c r="K1012" s="69">
        <v>0</v>
      </c>
      <c r="L1012" s="75">
        <f t="shared" si="572"/>
        <v>13.379999999999999</v>
      </c>
      <c r="N1012" s="69">
        <v>7.87</v>
      </c>
      <c r="O1012" s="69">
        <v>5.51</v>
      </c>
      <c r="P1012" s="69">
        <f t="shared" si="573"/>
        <v>13.379999999999999</v>
      </c>
      <c r="Q1012" s="63"/>
      <c r="R1012" s="69">
        <f t="shared" si="574"/>
        <v>7.87</v>
      </c>
      <c r="S1012" s="69">
        <f t="shared" si="574"/>
        <v>5.52</v>
      </c>
      <c r="T1012" s="69">
        <f t="shared" si="575"/>
        <v>13.39</v>
      </c>
      <c r="U1012" s="69">
        <f t="shared" si="576"/>
        <v>0</v>
      </c>
      <c r="V1012" s="77">
        <f t="shared" si="577"/>
        <v>13.39</v>
      </c>
      <c r="X1012" s="69">
        <v>7.87</v>
      </c>
      <c r="Y1012" s="69">
        <v>5.52</v>
      </c>
      <c r="Z1012" s="69">
        <v>13.39</v>
      </c>
      <c r="AA1012" s="78"/>
      <c r="AB1012" s="79">
        <f t="shared" si="555"/>
        <v>-1.0000000000001563E-2</v>
      </c>
    </row>
    <row r="1013" spans="1:28" ht="22.5" x14ac:dyDescent="0.25">
      <c r="A1013" s="71" t="s">
        <v>9784</v>
      </c>
      <c r="B1013" s="72" t="s">
        <v>14730</v>
      </c>
      <c r="C1013" s="73" t="s">
        <v>8780</v>
      </c>
      <c r="D1013" s="74">
        <v>0</v>
      </c>
      <c r="E1013" s="69">
        <v>50.68</v>
      </c>
      <c r="F1013" s="75">
        <f t="shared" si="569"/>
        <v>0</v>
      </c>
      <c r="G1013" s="76"/>
      <c r="H1013" s="69">
        <f t="shared" si="570"/>
        <v>7.33</v>
      </c>
      <c r="I1013" s="69">
        <f t="shared" si="570"/>
        <v>43.35</v>
      </c>
      <c r="J1013" s="69">
        <f t="shared" si="571"/>
        <v>50.68</v>
      </c>
      <c r="K1013" s="69">
        <v>0</v>
      </c>
      <c r="L1013" s="75">
        <f t="shared" si="572"/>
        <v>50.68</v>
      </c>
      <c r="N1013" s="69">
        <v>7.33</v>
      </c>
      <c r="O1013" s="69">
        <v>43.35</v>
      </c>
      <c r="P1013" s="69">
        <f t="shared" si="573"/>
        <v>50.68</v>
      </c>
      <c r="Q1013" s="63"/>
      <c r="R1013" s="69">
        <f t="shared" si="574"/>
        <v>7.33</v>
      </c>
      <c r="S1013" s="69">
        <f t="shared" si="574"/>
        <v>43.34</v>
      </c>
      <c r="T1013" s="69">
        <f t="shared" si="575"/>
        <v>50.67</v>
      </c>
      <c r="U1013" s="69">
        <f t="shared" si="576"/>
        <v>0</v>
      </c>
      <c r="V1013" s="77">
        <f t="shared" si="577"/>
        <v>50.67</v>
      </c>
      <c r="X1013" s="69">
        <v>7.33</v>
      </c>
      <c r="Y1013" s="69">
        <v>43.34</v>
      </c>
      <c r="Z1013" s="69">
        <v>50.67</v>
      </c>
      <c r="AA1013" s="78"/>
      <c r="AB1013" s="79">
        <f t="shared" si="555"/>
        <v>9.9999999999980105E-3</v>
      </c>
    </row>
    <row r="1014" spans="1:28" ht="22.5" x14ac:dyDescent="0.25">
      <c r="A1014" s="71" t="s">
        <v>9785</v>
      </c>
      <c r="B1014" s="72" t="s">
        <v>14731</v>
      </c>
      <c r="C1014" s="73" t="s">
        <v>8780</v>
      </c>
      <c r="D1014" s="74">
        <v>0</v>
      </c>
      <c r="E1014" s="69">
        <v>7.57</v>
      </c>
      <c r="F1014" s="75">
        <f t="shared" si="569"/>
        <v>0</v>
      </c>
      <c r="G1014" s="76"/>
      <c r="H1014" s="69">
        <f t="shared" si="570"/>
        <v>0.69</v>
      </c>
      <c r="I1014" s="69">
        <f t="shared" si="570"/>
        <v>6.88</v>
      </c>
      <c r="J1014" s="69">
        <f t="shared" si="571"/>
        <v>7.57</v>
      </c>
      <c r="K1014" s="69">
        <v>0</v>
      </c>
      <c r="L1014" s="75">
        <f t="shared" si="572"/>
        <v>7.57</v>
      </c>
      <c r="N1014" s="69">
        <v>0.69</v>
      </c>
      <c r="O1014" s="69">
        <v>6.88</v>
      </c>
      <c r="P1014" s="69">
        <f t="shared" si="573"/>
        <v>7.57</v>
      </c>
      <c r="Q1014" s="63"/>
      <c r="R1014" s="69">
        <f t="shared" si="574"/>
        <v>0.69</v>
      </c>
      <c r="S1014" s="69">
        <f t="shared" si="574"/>
        <v>6.88</v>
      </c>
      <c r="T1014" s="69">
        <f t="shared" si="575"/>
        <v>7.57</v>
      </c>
      <c r="U1014" s="69">
        <f t="shared" si="576"/>
        <v>0</v>
      </c>
      <c r="V1014" s="77">
        <f t="shared" si="577"/>
        <v>7.57</v>
      </c>
      <c r="X1014" s="69">
        <v>0.69</v>
      </c>
      <c r="Y1014" s="69">
        <v>6.88</v>
      </c>
      <c r="Z1014" s="69">
        <v>7.57</v>
      </c>
      <c r="AA1014" s="78"/>
      <c r="AB1014" s="79">
        <f t="shared" si="555"/>
        <v>0</v>
      </c>
    </row>
    <row r="1015" spans="1:28" ht="22.5" x14ac:dyDescent="0.25">
      <c r="A1015" s="71" t="s">
        <v>9786</v>
      </c>
      <c r="B1015" s="72" t="s">
        <v>14732</v>
      </c>
      <c r="C1015" s="73" t="s">
        <v>8780</v>
      </c>
      <c r="D1015" s="74">
        <v>0</v>
      </c>
      <c r="E1015" s="69">
        <v>8.35</v>
      </c>
      <c r="F1015" s="75">
        <f t="shared" si="569"/>
        <v>0</v>
      </c>
      <c r="G1015" s="76"/>
      <c r="H1015" s="69">
        <f t="shared" si="570"/>
        <v>1.47</v>
      </c>
      <c r="I1015" s="69">
        <f t="shared" si="570"/>
        <v>6.88</v>
      </c>
      <c r="J1015" s="69">
        <f t="shared" si="571"/>
        <v>8.35</v>
      </c>
      <c r="K1015" s="69">
        <v>0</v>
      </c>
      <c r="L1015" s="75">
        <f t="shared" si="572"/>
        <v>8.35</v>
      </c>
      <c r="N1015" s="69">
        <v>1.47</v>
      </c>
      <c r="O1015" s="69">
        <v>6.88</v>
      </c>
      <c r="P1015" s="69">
        <f t="shared" si="573"/>
        <v>8.35</v>
      </c>
      <c r="Q1015" s="63"/>
      <c r="R1015" s="69">
        <f t="shared" si="574"/>
        <v>1.47</v>
      </c>
      <c r="S1015" s="69">
        <f t="shared" si="574"/>
        <v>6.88</v>
      </c>
      <c r="T1015" s="69">
        <f t="shared" si="575"/>
        <v>8.35</v>
      </c>
      <c r="U1015" s="69">
        <f t="shared" si="576"/>
        <v>0</v>
      </c>
      <c r="V1015" s="77">
        <f t="shared" si="577"/>
        <v>8.35</v>
      </c>
      <c r="X1015" s="69">
        <v>1.47</v>
      </c>
      <c r="Y1015" s="69">
        <v>6.88</v>
      </c>
      <c r="Z1015" s="69">
        <v>8.35</v>
      </c>
      <c r="AA1015" s="78"/>
      <c r="AB1015" s="79">
        <f t="shared" si="555"/>
        <v>0</v>
      </c>
    </row>
    <row r="1016" spans="1:28" ht="22.5" x14ac:dyDescent="0.25">
      <c r="A1016" s="71" t="s">
        <v>9787</v>
      </c>
      <c r="B1016" s="72" t="s">
        <v>14733</v>
      </c>
      <c r="C1016" s="73" t="s">
        <v>8780</v>
      </c>
      <c r="D1016" s="74">
        <v>0</v>
      </c>
      <c r="E1016" s="69">
        <v>8.27</v>
      </c>
      <c r="F1016" s="75">
        <f t="shared" si="569"/>
        <v>0</v>
      </c>
      <c r="G1016" s="76"/>
      <c r="H1016" s="69">
        <f t="shared" si="570"/>
        <v>1.39</v>
      </c>
      <c r="I1016" s="69">
        <f t="shared" si="570"/>
        <v>6.88</v>
      </c>
      <c r="J1016" s="69">
        <f t="shared" si="571"/>
        <v>8.27</v>
      </c>
      <c r="K1016" s="69">
        <v>0</v>
      </c>
      <c r="L1016" s="75">
        <f t="shared" si="572"/>
        <v>8.27</v>
      </c>
      <c r="N1016" s="69">
        <v>1.39</v>
      </c>
      <c r="O1016" s="69">
        <v>6.88</v>
      </c>
      <c r="P1016" s="69">
        <f t="shared" si="573"/>
        <v>8.27</v>
      </c>
      <c r="Q1016" s="63"/>
      <c r="R1016" s="69">
        <f t="shared" si="574"/>
        <v>1.39</v>
      </c>
      <c r="S1016" s="69">
        <f t="shared" si="574"/>
        <v>6.88</v>
      </c>
      <c r="T1016" s="69">
        <f t="shared" si="575"/>
        <v>8.27</v>
      </c>
      <c r="U1016" s="69">
        <f t="shared" si="576"/>
        <v>0</v>
      </c>
      <c r="V1016" s="77">
        <f t="shared" si="577"/>
        <v>8.27</v>
      </c>
      <c r="X1016" s="69">
        <v>1.39</v>
      </c>
      <c r="Y1016" s="69">
        <v>6.88</v>
      </c>
      <c r="Z1016" s="69">
        <v>8.27</v>
      </c>
      <c r="AA1016" s="78"/>
      <c r="AB1016" s="79">
        <f t="shared" si="555"/>
        <v>0</v>
      </c>
    </row>
    <row r="1017" spans="1:28" ht="22.5" x14ac:dyDescent="0.25">
      <c r="A1017" s="71" t="s">
        <v>9788</v>
      </c>
      <c r="B1017" s="72" t="s">
        <v>14734</v>
      </c>
      <c r="C1017" s="73" t="s">
        <v>8780</v>
      </c>
      <c r="D1017" s="74">
        <v>0</v>
      </c>
      <c r="E1017" s="69">
        <v>10.56</v>
      </c>
      <c r="F1017" s="75">
        <f t="shared" si="569"/>
        <v>0</v>
      </c>
      <c r="G1017" s="76"/>
      <c r="H1017" s="69">
        <f t="shared" si="570"/>
        <v>3.68</v>
      </c>
      <c r="I1017" s="69">
        <f t="shared" si="570"/>
        <v>6.88</v>
      </c>
      <c r="J1017" s="69">
        <f t="shared" si="571"/>
        <v>10.56</v>
      </c>
      <c r="K1017" s="69">
        <v>0</v>
      </c>
      <c r="L1017" s="75">
        <f t="shared" si="572"/>
        <v>10.56</v>
      </c>
      <c r="N1017" s="69">
        <v>3.68</v>
      </c>
      <c r="O1017" s="69">
        <v>6.88</v>
      </c>
      <c r="P1017" s="69">
        <f t="shared" si="573"/>
        <v>10.56</v>
      </c>
      <c r="Q1017" s="63"/>
      <c r="R1017" s="69">
        <f t="shared" si="574"/>
        <v>3.68</v>
      </c>
      <c r="S1017" s="69">
        <f t="shared" si="574"/>
        <v>6.88</v>
      </c>
      <c r="T1017" s="69">
        <f t="shared" si="575"/>
        <v>10.56</v>
      </c>
      <c r="U1017" s="69">
        <f t="shared" si="576"/>
        <v>0</v>
      </c>
      <c r="V1017" s="77">
        <f t="shared" si="577"/>
        <v>10.56</v>
      </c>
      <c r="X1017" s="69">
        <v>3.68</v>
      </c>
      <c r="Y1017" s="69">
        <v>6.88</v>
      </c>
      <c r="Z1017" s="69">
        <v>10.56</v>
      </c>
      <c r="AA1017" s="78"/>
      <c r="AB1017" s="79">
        <f t="shared" si="555"/>
        <v>0</v>
      </c>
    </row>
    <row r="1018" spans="1:28" ht="33.75" x14ac:dyDescent="0.25">
      <c r="A1018" s="71" t="s">
        <v>9789</v>
      </c>
      <c r="B1018" s="72" t="s">
        <v>14735</v>
      </c>
      <c r="C1018" s="73" t="s">
        <v>8808</v>
      </c>
      <c r="D1018" s="74">
        <v>0</v>
      </c>
      <c r="E1018" s="69">
        <v>0.84000000000000008</v>
      </c>
      <c r="F1018" s="75">
        <f t="shared" si="569"/>
        <v>0</v>
      </c>
      <c r="G1018" s="76"/>
      <c r="H1018" s="69">
        <f t="shared" si="570"/>
        <v>7.0000000000000007E-2</v>
      </c>
      <c r="I1018" s="69">
        <f t="shared" si="570"/>
        <v>0.77</v>
      </c>
      <c r="J1018" s="69">
        <f t="shared" si="571"/>
        <v>0.84000000000000008</v>
      </c>
      <c r="K1018" s="69">
        <v>0</v>
      </c>
      <c r="L1018" s="75">
        <f t="shared" si="572"/>
        <v>0.84000000000000008</v>
      </c>
      <c r="N1018" s="69">
        <v>7.0000000000000007E-2</v>
      </c>
      <c r="O1018" s="69">
        <v>0.77</v>
      </c>
      <c r="P1018" s="69">
        <f t="shared" si="573"/>
        <v>0.84000000000000008</v>
      </c>
      <c r="Q1018" s="63"/>
      <c r="R1018" s="69">
        <f t="shared" si="574"/>
        <v>7.0000000000000007E-2</v>
      </c>
      <c r="S1018" s="69">
        <f t="shared" si="574"/>
        <v>0.78</v>
      </c>
      <c r="T1018" s="69">
        <f t="shared" si="575"/>
        <v>0.85000000000000009</v>
      </c>
      <c r="U1018" s="69">
        <f t="shared" si="576"/>
        <v>0</v>
      </c>
      <c r="V1018" s="77">
        <f t="shared" si="577"/>
        <v>0.85000000000000009</v>
      </c>
      <c r="X1018" s="69">
        <v>7.0000000000000007E-2</v>
      </c>
      <c r="Y1018" s="69">
        <v>0.78</v>
      </c>
      <c r="Z1018" s="69">
        <v>0.85</v>
      </c>
      <c r="AA1018" s="78"/>
      <c r="AB1018" s="79">
        <f t="shared" si="555"/>
        <v>-9.9999999999998979E-3</v>
      </c>
    </row>
    <row r="1019" spans="1:28" ht="22.5" x14ac:dyDescent="0.25">
      <c r="A1019" s="71" t="s">
        <v>9790</v>
      </c>
      <c r="B1019" s="72" t="s">
        <v>14736</v>
      </c>
      <c r="C1019" s="73" t="s">
        <v>8808</v>
      </c>
      <c r="D1019" s="74">
        <v>0</v>
      </c>
      <c r="E1019" s="69">
        <v>0.92</v>
      </c>
      <c r="F1019" s="75">
        <f t="shared" si="569"/>
        <v>0</v>
      </c>
      <c r="G1019" s="76"/>
      <c r="H1019" s="69">
        <f t="shared" si="570"/>
        <v>0.15</v>
      </c>
      <c r="I1019" s="69">
        <f t="shared" si="570"/>
        <v>0.77</v>
      </c>
      <c r="J1019" s="69">
        <f t="shared" si="571"/>
        <v>0.92</v>
      </c>
      <c r="K1019" s="69">
        <v>0</v>
      </c>
      <c r="L1019" s="75">
        <f t="shared" si="572"/>
        <v>0.92</v>
      </c>
      <c r="N1019" s="69">
        <v>0.15</v>
      </c>
      <c r="O1019" s="69">
        <v>0.77</v>
      </c>
      <c r="P1019" s="69">
        <f t="shared" si="573"/>
        <v>0.92</v>
      </c>
      <c r="Q1019" s="63"/>
      <c r="R1019" s="69">
        <f t="shared" si="574"/>
        <v>0.15</v>
      </c>
      <c r="S1019" s="69">
        <f t="shared" si="574"/>
        <v>0.78</v>
      </c>
      <c r="T1019" s="69">
        <f t="shared" si="575"/>
        <v>0.93</v>
      </c>
      <c r="U1019" s="69">
        <f t="shared" si="576"/>
        <v>0</v>
      </c>
      <c r="V1019" s="77">
        <f t="shared" si="577"/>
        <v>0.93</v>
      </c>
      <c r="X1019" s="69">
        <v>0.15</v>
      </c>
      <c r="Y1019" s="69">
        <v>0.78</v>
      </c>
      <c r="Z1019" s="69">
        <v>0.93</v>
      </c>
      <c r="AA1019" s="78"/>
      <c r="AB1019" s="79">
        <f t="shared" si="555"/>
        <v>-1.0000000000000009E-2</v>
      </c>
    </row>
    <row r="1020" spans="1:28" ht="33.75" x14ac:dyDescent="0.25">
      <c r="A1020" s="71" t="s">
        <v>9791</v>
      </c>
      <c r="B1020" s="72" t="s">
        <v>14737</v>
      </c>
      <c r="C1020" s="73" t="s">
        <v>8808</v>
      </c>
      <c r="D1020" s="74">
        <v>0</v>
      </c>
      <c r="E1020" s="69">
        <v>0.91</v>
      </c>
      <c r="F1020" s="75">
        <f t="shared" si="569"/>
        <v>0</v>
      </c>
      <c r="G1020" s="76"/>
      <c r="H1020" s="69">
        <f t="shared" si="570"/>
        <v>0.14000000000000001</v>
      </c>
      <c r="I1020" s="69">
        <f t="shared" si="570"/>
        <v>0.77</v>
      </c>
      <c r="J1020" s="69">
        <f t="shared" si="571"/>
        <v>0.91</v>
      </c>
      <c r="K1020" s="69">
        <v>0</v>
      </c>
      <c r="L1020" s="75">
        <f t="shared" si="572"/>
        <v>0.91</v>
      </c>
      <c r="N1020" s="69">
        <v>0.14000000000000001</v>
      </c>
      <c r="O1020" s="69">
        <v>0.77</v>
      </c>
      <c r="P1020" s="69">
        <f t="shared" si="573"/>
        <v>0.91</v>
      </c>
      <c r="Q1020" s="63"/>
      <c r="R1020" s="69">
        <f t="shared" si="574"/>
        <v>0.14000000000000001</v>
      </c>
      <c r="S1020" s="69">
        <f t="shared" si="574"/>
        <v>0.78</v>
      </c>
      <c r="T1020" s="69">
        <f t="shared" si="575"/>
        <v>0.92</v>
      </c>
      <c r="U1020" s="69">
        <f t="shared" si="576"/>
        <v>0</v>
      </c>
      <c r="V1020" s="77">
        <f t="shared" si="577"/>
        <v>0.92</v>
      </c>
      <c r="X1020" s="69">
        <v>0.14000000000000001</v>
      </c>
      <c r="Y1020" s="69">
        <v>0.78</v>
      </c>
      <c r="Z1020" s="69">
        <v>0.92</v>
      </c>
      <c r="AA1020" s="78"/>
      <c r="AB1020" s="79">
        <f t="shared" si="555"/>
        <v>-1.0000000000000009E-2</v>
      </c>
    </row>
    <row r="1021" spans="1:28" x14ac:dyDescent="0.25">
      <c r="A1021" s="71" t="s">
        <v>9792</v>
      </c>
      <c r="B1021" s="72" t="s">
        <v>14738</v>
      </c>
      <c r="C1021" s="73" t="s">
        <v>8808</v>
      </c>
      <c r="D1021" s="74">
        <v>0</v>
      </c>
      <c r="E1021" s="69">
        <v>1.1400000000000001</v>
      </c>
      <c r="F1021" s="75">
        <f t="shared" si="569"/>
        <v>0</v>
      </c>
      <c r="G1021" s="76"/>
      <c r="H1021" s="69">
        <f t="shared" si="570"/>
        <v>0.37</v>
      </c>
      <c r="I1021" s="69">
        <f t="shared" si="570"/>
        <v>0.77</v>
      </c>
      <c r="J1021" s="69">
        <f t="shared" si="571"/>
        <v>1.1400000000000001</v>
      </c>
      <c r="K1021" s="69">
        <v>0</v>
      </c>
      <c r="L1021" s="75">
        <f t="shared" si="572"/>
        <v>1.1400000000000001</v>
      </c>
      <c r="N1021" s="69">
        <v>0.37</v>
      </c>
      <c r="O1021" s="69">
        <v>0.77</v>
      </c>
      <c r="P1021" s="69">
        <f t="shared" si="573"/>
        <v>1.1400000000000001</v>
      </c>
      <c r="Q1021" s="63"/>
      <c r="R1021" s="69">
        <f t="shared" si="574"/>
        <v>0.37</v>
      </c>
      <c r="S1021" s="69">
        <f t="shared" si="574"/>
        <v>0.78</v>
      </c>
      <c r="T1021" s="69">
        <f t="shared" si="575"/>
        <v>1.1499999999999999</v>
      </c>
      <c r="U1021" s="69">
        <f t="shared" si="576"/>
        <v>0</v>
      </c>
      <c r="V1021" s="77">
        <f t="shared" si="577"/>
        <v>1.1499999999999999</v>
      </c>
      <c r="X1021" s="69">
        <v>0.37</v>
      </c>
      <c r="Y1021" s="69">
        <v>0.78</v>
      </c>
      <c r="Z1021" s="69">
        <v>1.1499999999999999</v>
      </c>
      <c r="AA1021" s="78"/>
      <c r="AB1021" s="79">
        <f t="shared" si="555"/>
        <v>-9.9999999999997868E-3</v>
      </c>
    </row>
    <row r="1022" spans="1:28" ht="45" x14ac:dyDescent="0.25">
      <c r="A1022" s="65" t="s">
        <v>9793</v>
      </c>
      <c r="B1022" s="66" t="s">
        <v>14739</v>
      </c>
      <c r="C1022" s="67"/>
      <c r="D1022" s="68"/>
      <c r="E1022" s="69"/>
      <c r="F1022" s="70"/>
      <c r="H1022" s="69"/>
      <c r="I1022" s="69"/>
      <c r="J1022" s="69"/>
      <c r="K1022" s="69"/>
      <c r="L1022" s="75"/>
      <c r="N1022" s="69"/>
      <c r="O1022" s="69"/>
      <c r="P1022" s="69"/>
      <c r="Q1022" s="63"/>
      <c r="R1022" s="69"/>
      <c r="S1022" s="69"/>
      <c r="T1022" s="69"/>
      <c r="U1022" s="69"/>
      <c r="V1022" s="77"/>
      <c r="X1022" s="69"/>
      <c r="Y1022" s="69"/>
      <c r="Z1022" s="69"/>
      <c r="AA1022" s="78"/>
      <c r="AB1022" s="79">
        <f t="shared" si="555"/>
        <v>0</v>
      </c>
    </row>
    <row r="1023" spans="1:28" ht="33.75" x14ac:dyDescent="0.25">
      <c r="A1023" s="71" t="s">
        <v>9794</v>
      </c>
      <c r="B1023" s="72" t="s">
        <v>14740</v>
      </c>
      <c r="C1023" s="73" t="s">
        <v>8780</v>
      </c>
      <c r="D1023" s="74">
        <v>0</v>
      </c>
      <c r="E1023" s="69">
        <v>95.64</v>
      </c>
      <c r="F1023" s="75">
        <f t="shared" ref="F1023:F1035" si="578">ROUND(D1023*E1023,2)</f>
        <v>0</v>
      </c>
      <c r="G1023" s="76"/>
      <c r="H1023" s="69">
        <f t="shared" ref="H1023:I1035" si="579">ROUND(N1023+(N1023*$H$2/100),2)</f>
        <v>85.34</v>
      </c>
      <c r="I1023" s="69">
        <f t="shared" si="579"/>
        <v>10.3</v>
      </c>
      <c r="J1023" s="69">
        <f t="shared" ref="J1023:J1035" si="580">H1023+I1023</f>
        <v>95.64</v>
      </c>
      <c r="K1023" s="69">
        <v>0</v>
      </c>
      <c r="L1023" s="75">
        <f t="shared" ref="L1023:L1035" si="581">SUM(J1023:K1023)</f>
        <v>95.64</v>
      </c>
      <c r="N1023" s="69">
        <v>85.34</v>
      </c>
      <c r="O1023" s="69">
        <v>10.3</v>
      </c>
      <c r="P1023" s="69">
        <f t="shared" ref="P1023:P1035" si="582">SUM(N1023:O1023)</f>
        <v>95.64</v>
      </c>
      <c r="Q1023" s="63"/>
      <c r="R1023" s="69">
        <f t="shared" ref="R1023:S1035" si="583">X1023</f>
        <v>85.34</v>
      </c>
      <c r="S1023" s="69">
        <f t="shared" si="583"/>
        <v>10.3</v>
      </c>
      <c r="T1023" s="69">
        <f t="shared" ref="T1023:T1035" si="584">R1023+S1023</f>
        <v>95.64</v>
      </c>
      <c r="U1023" s="69">
        <f t="shared" ref="U1023:U1035" si="585">ROUND(Z1023*$H$2,2)/100</f>
        <v>0</v>
      </c>
      <c r="V1023" s="77">
        <f t="shared" ref="V1023:V1035" si="586">SUM(T1023:U1023)</f>
        <v>95.64</v>
      </c>
      <c r="X1023" s="69">
        <v>85.34</v>
      </c>
      <c r="Y1023" s="69">
        <v>10.3</v>
      </c>
      <c r="Z1023" s="69">
        <v>95.64</v>
      </c>
      <c r="AA1023" s="78"/>
      <c r="AB1023" s="79">
        <f t="shared" si="555"/>
        <v>0</v>
      </c>
    </row>
    <row r="1024" spans="1:28" s="33" customFormat="1" ht="33.75" x14ac:dyDescent="0.25">
      <c r="A1024" s="71" t="s">
        <v>12872</v>
      </c>
      <c r="B1024" s="72" t="s">
        <v>14741</v>
      </c>
      <c r="C1024" s="73" t="s">
        <v>8780</v>
      </c>
      <c r="D1024" s="74">
        <v>0</v>
      </c>
      <c r="E1024" s="69">
        <v>160.45000000000002</v>
      </c>
      <c r="F1024" s="75">
        <f t="shared" si="578"/>
        <v>0</v>
      </c>
      <c r="G1024" s="28"/>
      <c r="H1024" s="69">
        <f t="shared" si="579"/>
        <v>150.15</v>
      </c>
      <c r="I1024" s="69">
        <f t="shared" si="579"/>
        <v>10.3</v>
      </c>
      <c r="J1024" s="69">
        <f t="shared" si="580"/>
        <v>160.45000000000002</v>
      </c>
      <c r="K1024" s="69">
        <v>0</v>
      </c>
      <c r="L1024" s="75">
        <f t="shared" si="581"/>
        <v>160.45000000000002</v>
      </c>
      <c r="N1024" s="69">
        <v>150.15</v>
      </c>
      <c r="O1024" s="69">
        <v>10.3</v>
      </c>
      <c r="P1024" s="69">
        <f t="shared" si="582"/>
        <v>160.45000000000002</v>
      </c>
      <c r="Q1024" s="63"/>
      <c r="R1024" s="69">
        <f t="shared" si="583"/>
        <v>150.15</v>
      </c>
      <c r="S1024" s="69">
        <f t="shared" si="583"/>
        <v>10.3</v>
      </c>
      <c r="T1024" s="69">
        <f t="shared" si="584"/>
        <v>160.45000000000002</v>
      </c>
      <c r="U1024" s="69">
        <f t="shared" si="585"/>
        <v>0</v>
      </c>
      <c r="V1024" s="77">
        <f t="shared" si="586"/>
        <v>160.45000000000002</v>
      </c>
      <c r="X1024" s="69">
        <v>150.15</v>
      </c>
      <c r="Y1024" s="69">
        <v>10.3</v>
      </c>
      <c r="Z1024" s="69">
        <v>160.44999999999999</v>
      </c>
      <c r="AA1024" s="78"/>
      <c r="AB1024" s="107">
        <f t="shared" si="555"/>
        <v>0</v>
      </c>
    </row>
    <row r="1025" spans="1:28" ht="33.75" x14ac:dyDescent="0.25">
      <c r="A1025" s="71" t="s">
        <v>9795</v>
      </c>
      <c r="B1025" s="72" t="s">
        <v>14742</v>
      </c>
      <c r="C1025" s="73" t="s">
        <v>8780</v>
      </c>
      <c r="D1025" s="74">
        <v>0</v>
      </c>
      <c r="E1025" s="69">
        <v>156.84</v>
      </c>
      <c r="F1025" s="75">
        <f t="shared" si="578"/>
        <v>0</v>
      </c>
      <c r="G1025" s="76"/>
      <c r="H1025" s="69">
        <f t="shared" si="579"/>
        <v>146.54</v>
      </c>
      <c r="I1025" s="69">
        <f t="shared" si="579"/>
        <v>10.3</v>
      </c>
      <c r="J1025" s="69">
        <f t="shared" si="580"/>
        <v>156.84</v>
      </c>
      <c r="K1025" s="69">
        <v>0</v>
      </c>
      <c r="L1025" s="75">
        <f t="shared" si="581"/>
        <v>156.84</v>
      </c>
      <c r="N1025" s="69">
        <v>146.54</v>
      </c>
      <c r="O1025" s="69">
        <v>10.3</v>
      </c>
      <c r="P1025" s="69">
        <f t="shared" si="582"/>
        <v>156.84</v>
      </c>
      <c r="Q1025" s="63"/>
      <c r="R1025" s="69">
        <f t="shared" si="583"/>
        <v>146.54</v>
      </c>
      <c r="S1025" s="69">
        <f t="shared" si="583"/>
        <v>10.3</v>
      </c>
      <c r="T1025" s="69">
        <f t="shared" si="584"/>
        <v>156.84</v>
      </c>
      <c r="U1025" s="69">
        <f t="shared" si="585"/>
        <v>0</v>
      </c>
      <c r="V1025" s="77">
        <f t="shared" si="586"/>
        <v>156.84</v>
      </c>
      <c r="X1025" s="69">
        <v>146.54</v>
      </c>
      <c r="Y1025" s="69">
        <v>10.3</v>
      </c>
      <c r="Z1025" s="69">
        <v>156.84</v>
      </c>
      <c r="AA1025" s="78"/>
      <c r="AB1025" s="79">
        <f t="shared" si="555"/>
        <v>0</v>
      </c>
    </row>
    <row r="1026" spans="1:28" ht="45" x14ac:dyDescent="0.25">
      <c r="A1026" s="71" t="s">
        <v>9796</v>
      </c>
      <c r="B1026" s="72" t="s">
        <v>14743</v>
      </c>
      <c r="C1026" s="73" t="s">
        <v>8808</v>
      </c>
      <c r="D1026" s="74">
        <v>0</v>
      </c>
      <c r="E1026" s="69">
        <v>31.840000000000003</v>
      </c>
      <c r="F1026" s="75">
        <f t="shared" si="578"/>
        <v>0</v>
      </c>
      <c r="G1026" s="76"/>
      <c r="H1026" s="69">
        <f t="shared" si="579"/>
        <v>30.81</v>
      </c>
      <c r="I1026" s="69">
        <f t="shared" si="579"/>
        <v>1.03</v>
      </c>
      <c r="J1026" s="69">
        <f t="shared" si="580"/>
        <v>31.84</v>
      </c>
      <c r="K1026" s="69">
        <v>0</v>
      </c>
      <c r="L1026" s="75">
        <f t="shared" si="581"/>
        <v>31.84</v>
      </c>
      <c r="N1026" s="69">
        <v>30.810000000000002</v>
      </c>
      <c r="O1026" s="69">
        <v>1.03</v>
      </c>
      <c r="P1026" s="69">
        <f t="shared" si="582"/>
        <v>31.840000000000003</v>
      </c>
      <c r="Q1026" s="63"/>
      <c r="R1026" s="69">
        <f t="shared" si="583"/>
        <v>30.81</v>
      </c>
      <c r="S1026" s="69">
        <f t="shared" si="583"/>
        <v>1.03</v>
      </c>
      <c r="T1026" s="69">
        <f t="shared" si="584"/>
        <v>31.84</v>
      </c>
      <c r="U1026" s="69">
        <f t="shared" si="585"/>
        <v>0</v>
      </c>
      <c r="V1026" s="77">
        <f t="shared" si="586"/>
        <v>31.84</v>
      </c>
      <c r="X1026" s="69">
        <v>30.81</v>
      </c>
      <c r="Y1026" s="69">
        <v>1.03</v>
      </c>
      <c r="Z1026" s="69">
        <v>31.84</v>
      </c>
      <c r="AA1026" s="78"/>
      <c r="AB1026" s="79">
        <f t="shared" si="555"/>
        <v>0</v>
      </c>
    </row>
    <row r="1027" spans="1:28" ht="45" x14ac:dyDescent="0.25">
      <c r="A1027" s="71" t="s">
        <v>9797</v>
      </c>
      <c r="B1027" s="72" t="s">
        <v>14744</v>
      </c>
      <c r="C1027" s="73" t="s">
        <v>8780</v>
      </c>
      <c r="D1027" s="74">
        <v>0</v>
      </c>
      <c r="E1027" s="69">
        <v>199.92000000000002</v>
      </c>
      <c r="F1027" s="75">
        <f t="shared" si="578"/>
        <v>0</v>
      </c>
      <c r="G1027" s="28"/>
      <c r="H1027" s="69">
        <f t="shared" si="579"/>
        <v>189.62</v>
      </c>
      <c r="I1027" s="69">
        <f t="shared" si="579"/>
        <v>10.3</v>
      </c>
      <c r="J1027" s="69">
        <f t="shared" si="580"/>
        <v>199.92000000000002</v>
      </c>
      <c r="K1027" s="69">
        <v>0</v>
      </c>
      <c r="L1027" s="75">
        <f t="shared" si="581"/>
        <v>199.92000000000002</v>
      </c>
      <c r="N1027" s="69">
        <v>189.62</v>
      </c>
      <c r="O1027" s="69">
        <v>10.3</v>
      </c>
      <c r="P1027" s="69">
        <f t="shared" si="582"/>
        <v>199.92000000000002</v>
      </c>
      <c r="Q1027" s="63"/>
      <c r="R1027" s="69">
        <f t="shared" si="583"/>
        <v>189.62</v>
      </c>
      <c r="S1027" s="69">
        <f t="shared" si="583"/>
        <v>10.3</v>
      </c>
      <c r="T1027" s="69">
        <f t="shared" si="584"/>
        <v>199.92000000000002</v>
      </c>
      <c r="U1027" s="69">
        <f t="shared" si="585"/>
        <v>0</v>
      </c>
      <c r="V1027" s="77">
        <f t="shared" si="586"/>
        <v>199.92000000000002</v>
      </c>
      <c r="X1027" s="69">
        <v>189.62</v>
      </c>
      <c r="Y1027" s="69">
        <v>10.3</v>
      </c>
      <c r="Z1027" s="69">
        <v>199.92</v>
      </c>
      <c r="AA1027" s="78"/>
      <c r="AB1027" s="79">
        <f t="shared" si="555"/>
        <v>0</v>
      </c>
    </row>
    <row r="1028" spans="1:28" ht="33.75" x14ac:dyDescent="0.25">
      <c r="A1028" s="71" t="s">
        <v>9798</v>
      </c>
      <c r="B1028" s="72" t="s">
        <v>14745</v>
      </c>
      <c r="C1028" s="73" t="s">
        <v>8808</v>
      </c>
      <c r="D1028" s="74">
        <v>0</v>
      </c>
      <c r="E1028" s="69">
        <v>37.22</v>
      </c>
      <c r="F1028" s="75">
        <f t="shared" si="578"/>
        <v>0</v>
      </c>
      <c r="G1028" s="28"/>
      <c r="H1028" s="69">
        <f t="shared" si="579"/>
        <v>36.19</v>
      </c>
      <c r="I1028" s="69">
        <f t="shared" si="579"/>
        <v>1.03</v>
      </c>
      <c r="J1028" s="69">
        <f t="shared" si="580"/>
        <v>37.22</v>
      </c>
      <c r="K1028" s="69">
        <v>0</v>
      </c>
      <c r="L1028" s="75">
        <f t="shared" si="581"/>
        <v>37.22</v>
      </c>
      <c r="N1028" s="69">
        <v>36.19</v>
      </c>
      <c r="O1028" s="69">
        <v>1.03</v>
      </c>
      <c r="P1028" s="69">
        <f t="shared" si="582"/>
        <v>37.22</v>
      </c>
      <c r="Q1028" s="63"/>
      <c r="R1028" s="69">
        <f t="shared" si="583"/>
        <v>36.19</v>
      </c>
      <c r="S1028" s="69">
        <f t="shared" si="583"/>
        <v>1.03</v>
      </c>
      <c r="T1028" s="69">
        <f t="shared" si="584"/>
        <v>37.22</v>
      </c>
      <c r="U1028" s="69">
        <f t="shared" si="585"/>
        <v>0</v>
      </c>
      <c r="V1028" s="77">
        <f t="shared" si="586"/>
        <v>37.22</v>
      </c>
      <c r="X1028" s="69">
        <v>36.19</v>
      </c>
      <c r="Y1028" s="69">
        <v>1.03</v>
      </c>
      <c r="Z1028" s="69">
        <v>37.22</v>
      </c>
      <c r="AA1028" s="78"/>
      <c r="AB1028" s="79">
        <f t="shared" si="555"/>
        <v>0</v>
      </c>
    </row>
    <row r="1029" spans="1:28" ht="33.75" x14ac:dyDescent="0.25">
      <c r="A1029" s="71" t="s">
        <v>9799</v>
      </c>
      <c r="B1029" s="72" t="s">
        <v>14746</v>
      </c>
      <c r="C1029" s="73" t="s">
        <v>8780</v>
      </c>
      <c r="D1029" s="74">
        <v>0</v>
      </c>
      <c r="E1029" s="69">
        <v>32.840000000000003</v>
      </c>
      <c r="F1029" s="75">
        <f t="shared" si="578"/>
        <v>0</v>
      </c>
      <c r="G1029" s="28"/>
      <c r="H1029" s="69">
        <f t="shared" si="579"/>
        <v>25.96</v>
      </c>
      <c r="I1029" s="69">
        <f t="shared" si="579"/>
        <v>6.88</v>
      </c>
      <c r="J1029" s="69">
        <f t="shared" si="580"/>
        <v>32.840000000000003</v>
      </c>
      <c r="K1029" s="69">
        <v>0</v>
      </c>
      <c r="L1029" s="75">
        <f t="shared" si="581"/>
        <v>32.840000000000003</v>
      </c>
      <c r="N1029" s="69">
        <v>25.96</v>
      </c>
      <c r="O1029" s="69">
        <v>6.88</v>
      </c>
      <c r="P1029" s="69">
        <f t="shared" si="582"/>
        <v>32.840000000000003</v>
      </c>
      <c r="Q1029" s="63"/>
      <c r="R1029" s="69">
        <f t="shared" si="583"/>
        <v>25.96</v>
      </c>
      <c r="S1029" s="69">
        <f t="shared" si="583"/>
        <v>6.88</v>
      </c>
      <c r="T1029" s="69">
        <f t="shared" si="584"/>
        <v>32.840000000000003</v>
      </c>
      <c r="U1029" s="69">
        <f t="shared" si="585"/>
        <v>0</v>
      </c>
      <c r="V1029" s="77">
        <f t="shared" si="586"/>
        <v>32.840000000000003</v>
      </c>
      <c r="X1029" s="69">
        <v>25.96</v>
      </c>
      <c r="Y1029" s="69">
        <v>6.88</v>
      </c>
      <c r="Z1029" s="69">
        <v>32.840000000000003</v>
      </c>
      <c r="AA1029" s="78"/>
      <c r="AB1029" s="79">
        <f t="shared" si="555"/>
        <v>0</v>
      </c>
    </row>
    <row r="1030" spans="1:28" ht="45" x14ac:dyDescent="0.25">
      <c r="A1030" s="71" t="s">
        <v>9800</v>
      </c>
      <c r="B1030" s="72" t="s">
        <v>14747</v>
      </c>
      <c r="C1030" s="73" t="s">
        <v>8780</v>
      </c>
      <c r="D1030" s="74">
        <v>0</v>
      </c>
      <c r="E1030" s="69">
        <v>27.759999999999998</v>
      </c>
      <c r="F1030" s="75">
        <f t="shared" si="578"/>
        <v>0</v>
      </c>
      <c r="G1030" s="76"/>
      <c r="H1030" s="69">
        <f t="shared" si="579"/>
        <v>20.88</v>
      </c>
      <c r="I1030" s="69">
        <f t="shared" si="579"/>
        <v>6.88</v>
      </c>
      <c r="J1030" s="69">
        <f t="shared" si="580"/>
        <v>27.759999999999998</v>
      </c>
      <c r="K1030" s="69">
        <v>0</v>
      </c>
      <c r="L1030" s="75">
        <f t="shared" si="581"/>
        <v>27.759999999999998</v>
      </c>
      <c r="N1030" s="69">
        <v>20.88</v>
      </c>
      <c r="O1030" s="69">
        <v>6.88</v>
      </c>
      <c r="P1030" s="69">
        <f t="shared" si="582"/>
        <v>27.759999999999998</v>
      </c>
      <c r="Q1030" s="63"/>
      <c r="R1030" s="69">
        <f t="shared" si="583"/>
        <v>20.88</v>
      </c>
      <c r="S1030" s="69">
        <f t="shared" si="583"/>
        <v>6.88</v>
      </c>
      <c r="T1030" s="69">
        <f t="shared" si="584"/>
        <v>27.759999999999998</v>
      </c>
      <c r="U1030" s="69">
        <f t="shared" si="585"/>
        <v>0</v>
      </c>
      <c r="V1030" s="77">
        <f t="shared" si="586"/>
        <v>27.759999999999998</v>
      </c>
      <c r="X1030" s="69">
        <v>20.88</v>
      </c>
      <c r="Y1030" s="69">
        <v>6.88</v>
      </c>
      <c r="Z1030" s="69">
        <v>27.76</v>
      </c>
      <c r="AA1030" s="78"/>
      <c r="AB1030" s="79">
        <f t="shared" si="555"/>
        <v>0</v>
      </c>
    </row>
    <row r="1031" spans="1:28" s="33" customFormat="1" ht="33.75" x14ac:dyDescent="0.25">
      <c r="A1031" s="71" t="s">
        <v>9801</v>
      </c>
      <c r="B1031" s="72" t="s">
        <v>14748</v>
      </c>
      <c r="C1031" s="73" t="s">
        <v>8780</v>
      </c>
      <c r="D1031" s="74">
        <v>0</v>
      </c>
      <c r="E1031" s="69">
        <v>50.14</v>
      </c>
      <c r="F1031" s="75">
        <f t="shared" si="578"/>
        <v>0</v>
      </c>
      <c r="G1031" s="28"/>
      <c r="H1031" s="69">
        <f t="shared" si="579"/>
        <v>43.26</v>
      </c>
      <c r="I1031" s="69">
        <f t="shared" si="579"/>
        <v>6.88</v>
      </c>
      <c r="J1031" s="69">
        <f t="shared" si="580"/>
        <v>50.14</v>
      </c>
      <c r="K1031" s="69">
        <v>0</v>
      </c>
      <c r="L1031" s="75">
        <f t="shared" si="581"/>
        <v>50.14</v>
      </c>
      <c r="N1031" s="69">
        <v>43.26</v>
      </c>
      <c r="O1031" s="69">
        <v>6.88</v>
      </c>
      <c r="P1031" s="69">
        <f t="shared" si="582"/>
        <v>50.14</v>
      </c>
      <c r="Q1031" s="63"/>
      <c r="R1031" s="69">
        <f t="shared" si="583"/>
        <v>43.26</v>
      </c>
      <c r="S1031" s="69">
        <f t="shared" si="583"/>
        <v>6.88</v>
      </c>
      <c r="T1031" s="69">
        <f t="shared" si="584"/>
        <v>50.14</v>
      </c>
      <c r="U1031" s="69">
        <f t="shared" si="585"/>
        <v>0</v>
      </c>
      <c r="V1031" s="77">
        <f t="shared" si="586"/>
        <v>50.14</v>
      </c>
      <c r="X1031" s="69">
        <v>43.26</v>
      </c>
      <c r="Y1031" s="69">
        <v>6.88</v>
      </c>
      <c r="Z1031" s="69">
        <v>50.14</v>
      </c>
      <c r="AA1031" s="78"/>
      <c r="AB1031" s="79">
        <f t="shared" si="555"/>
        <v>0</v>
      </c>
    </row>
    <row r="1032" spans="1:28" ht="45" x14ac:dyDescent="0.25">
      <c r="A1032" s="71" t="s">
        <v>9802</v>
      </c>
      <c r="B1032" s="72" t="s">
        <v>14749</v>
      </c>
      <c r="C1032" s="73" t="s">
        <v>8780</v>
      </c>
      <c r="D1032" s="74">
        <v>0</v>
      </c>
      <c r="E1032" s="69">
        <v>41.68</v>
      </c>
      <c r="F1032" s="75">
        <f t="shared" si="578"/>
        <v>0</v>
      </c>
      <c r="G1032" s="76"/>
      <c r="H1032" s="69">
        <f t="shared" si="579"/>
        <v>34.799999999999997</v>
      </c>
      <c r="I1032" s="69">
        <f t="shared" si="579"/>
        <v>6.88</v>
      </c>
      <c r="J1032" s="69">
        <f t="shared" si="580"/>
        <v>41.68</v>
      </c>
      <c r="K1032" s="69">
        <v>0</v>
      </c>
      <c r="L1032" s="75">
        <f t="shared" si="581"/>
        <v>41.68</v>
      </c>
      <c r="N1032" s="69">
        <v>34.799999999999997</v>
      </c>
      <c r="O1032" s="69">
        <v>6.88</v>
      </c>
      <c r="P1032" s="69">
        <f t="shared" si="582"/>
        <v>41.68</v>
      </c>
      <c r="Q1032" s="63"/>
      <c r="R1032" s="69">
        <f t="shared" si="583"/>
        <v>34.799999999999997</v>
      </c>
      <c r="S1032" s="69">
        <f t="shared" si="583"/>
        <v>6.88</v>
      </c>
      <c r="T1032" s="69">
        <f t="shared" si="584"/>
        <v>41.68</v>
      </c>
      <c r="U1032" s="69">
        <f t="shared" si="585"/>
        <v>0</v>
      </c>
      <c r="V1032" s="77">
        <f t="shared" si="586"/>
        <v>41.68</v>
      </c>
      <c r="X1032" s="69">
        <v>34.799999999999997</v>
      </c>
      <c r="Y1032" s="69">
        <v>6.88</v>
      </c>
      <c r="Z1032" s="69">
        <v>41.68</v>
      </c>
      <c r="AA1032" s="78"/>
      <c r="AB1032" s="79">
        <f t="shared" si="555"/>
        <v>0</v>
      </c>
    </row>
    <row r="1033" spans="1:28" s="33" customFormat="1" ht="45" x14ac:dyDescent="0.25">
      <c r="A1033" s="71" t="s">
        <v>9803</v>
      </c>
      <c r="B1033" s="72" t="s">
        <v>14750</v>
      </c>
      <c r="C1033" s="73" t="s">
        <v>8780</v>
      </c>
      <c r="D1033" s="74">
        <v>0</v>
      </c>
      <c r="E1033" s="69">
        <v>36.28</v>
      </c>
      <c r="F1033" s="75">
        <f t="shared" si="578"/>
        <v>0</v>
      </c>
      <c r="G1033" s="28"/>
      <c r="H1033" s="69">
        <f t="shared" si="579"/>
        <v>29.4</v>
      </c>
      <c r="I1033" s="69">
        <f t="shared" si="579"/>
        <v>6.88</v>
      </c>
      <c r="J1033" s="69">
        <f t="shared" si="580"/>
        <v>36.28</v>
      </c>
      <c r="K1033" s="69">
        <v>0</v>
      </c>
      <c r="L1033" s="75">
        <f t="shared" si="581"/>
        <v>36.28</v>
      </c>
      <c r="N1033" s="69">
        <v>29.4</v>
      </c>
      <c r="O1033" s="69">
        <v>6.88</v>
      </c>
      <c r="P1033" s="69">
        <f t="shared" si="582"/>
        <v>36.28</v>
      </c>
      <c r="Q1033" s="63"/>
      <c r="R1033" s="69">
        <f t="shared" si="583"/>
        <v>29.4</v>
      </c>
      <c r="S1033" s="69">
        <f t="shared" si="583"/>
        <v>6.88</v>
      </c>
      <c r="T1033" s="69">
        <f t="shared" si="584"/>
        <v>36.28</v>
      </c>
      <c r="U1033" s="69">
        <f t="shared" si="585"/>
        <v>0</v>
      </c>
      <c r="V1033" s="77">
        <f t="shared" si="586"/>
        <v>36.28</v>
      </c>
      <c r="X1033" s="69">
        <v>29.4</v>
      </c>
      <c r="Y1033" s="69">
        <v>6.88</v>
      </c>
      <c r="Z1033" s="69">
        <v>36.28</v>
      </c>
      <c r="AA1033" s="78"/>
      <c r="AB1033" s="79">
        <f t="shared" si="555"/>
        <v>0</v>
      </c>
    </row>
    <row r="1034" spans="1:28" ht="45" x14ac:dyDescent="0.25">
      <c r="A1034" s="71" t="s">
        <v>9804</v>
      </c>
      <c r="B1034" s="72" t="s">
        <v>14751</v>
      </c>
      <c r="C1034" s="73" t="s">
        <v>8808</v>
      </c>
      <c r="D1034" s="74">
        <v>0</v>
      </c>
      <c r="E1034" s="69">
        <v>3.29</v>
      </c>
      <c r="F1034" s="75">
        <f t="shared" si="578"/>
        <v>0</v>
      </c>
      <c r="G1034" s="28"/>
      <c r="H1034" s="69">
        <f t="shared" si="579"/>
        <v>2.6</v>
      </c>
      <c r="I1034" s="69">
        <f t="shared" si="579"/>
        <v>0.69</v>
      </c>
      <c r="J1034" s="69">
        <f t="shared" si="580"/>
        <v>3.29</v>
      </c>
      <c r="K1034" s="69">
        <v>0</v>
      </c>
      <c r="L1034" s="75">
        <f t="shared" si="581"/>
        <v>3.29</v>
      </c>
      <c r="N1034" s="69">
        <v>2.6</v>
      </c>
      <c r="O1034" s="69">
        <v>0.69</v>
      </c>
      <c r="P1034" s="69">
        <f t="shared" si="582"/>
        <v>3.29</v>
      </c>
      <c r="Q1034" s="63"/>
      <c r="R1034" s="69">
        <f t="shared" si="583"/>
        <v>2.6</v>
      </c>
      <c r="S1034" s="69">
        <f t="shared" si="583"/>
        <v>0.7</v>
      </c>
      <c r="T1034" s="69">
        <f t="shared" si="584"/>
        <v>3.3</v>
      </c>
      <c r="U1034" s="69">
        <f t="shared" si="585"/>
        <v>0</v>
      </c>
      <c r="V1034" s="77">
        <f t="shared" si="586"/>
        <v>3.3</v>
      </c>
      <c r="X1034" s="69">
        <v>2.6</v>
      </c>
      <c r="Y1034" s="69">
        <v>0.7</v>
      </c>
      <c r="Z1034" s="69">
        <v>3.3</v>
      </c>
      <c r="AA1034" s="78"/>
      <c r="AB1034" s="79">
        <f t="shared" ref="AB1034:AB1097" si="587">P1034-Z1034</f>
        <v>-9.9999999999997868E-3</v>
      </c>
    </row>
    <row r="1035" spans="1:28" x14ac:dyDescent="0.25">
      <c r="A1035" s="71" t="s">
        <v>9805</v>
      </c>
      <c r="B1035" s="72" t="s">
        <v>14752</v>
      </c>
      <c r="C1035" s="73" t="s">
        <v>8808</v>
      </c>
      <c r="D1035" s="74">
        <v>0</v>
      </c>
      <c r="E1035" s="69">
        <v>2.78</v>
      </c>
      <c r="F1035" s="75">
        <f t="shared" si="578"/>
        <v>0</v>
      </c>
      <c r="G1035" s="76"/>
      <c r="H1035" s="69">
        <f t="shared" si="579"/>
        <v>2.09</v>
      </c>
      <c r="I1035" s="69">
        <f t="shared" si="579"/>
        <v>0.69</v>
      </c>
      <c r="J1035" s="69">
        <f t="shared" si="580"/>
        <v>2.78</v>
      </c>
      <c r="K1035" s="69">
        <v>0</v>
      </c>
      <c r="L1035" s="75">
        <f t="shared" si="581"/>
        <v>2.78</v>
      </c>
      <c r="N1035" s="69">
        <v>2.09</v>
      </c>
      <c r="O1035" s="69">
        <v>0.69</v>
      </c>
      <c r="P1035" s="69">
        <f t="shared" si="582"/>
        <v>2.78</v>
      </c>
      <c r="Q1035" s="63"/>
      <c r="R1035" s="69">
        <f t="shared" si="583"/>
        <v>2.09</v>
      </c>
      <c r="S1035" s="69">
        <f t="shared" si="583"/>
        <v>0.7</v>
      </c>
      <c r="T1035" s="69">
        <f t="shared" si="584"/>
        <v>2.79</v>
      </c>
      <c r="U1035" s="69">
        <f t="shared" si="585"/>
        <v>0</v>
      </c>
      <c r="V1035" s="77">
        <f t="shared" si="586"/>
        <v>2.79</v>
      </c>
      <c r="X1035" s="69">
        <v>2.09</v>
      </c>
      <c r="Y1035" s="69">
        <v>0.7</v>
      </c>
      <c r="Z1035" s="69">
        <v>2.79</v>
      </c>
      <c r="AA1035" s="78"/>
      <c r="AB1035" s="79">
        <f t="shared" si="587"/>
        <v>-1.0000000000000231E-2</v>
      </c>
    </row>
    <row r="1036" spans="1:28" s="33" customFormat="1" ht="45" x14ac:dyDescent="0.25">
      <c r="A1036" s="65" t="s">
        <v>9806</v>
      </c>
      <c r="B1036" s="66" t="s">
        <v>14753</v>
      </c>
      <c r="C1036" s="67"/>
      <c r="D1036" s="68"/>
      <c r="E1036" s="69"/>
      <c r="F1036" s="70"/>
      <c r="G1036" s="38"/>
      <c r="H1036" s="69"/>
      <c r="I1036" s="69"/>
      <c r="J1036" s="69"/>
      <c r="K1036" s="69"/>
      <c r="L1036" s="75"/>
      <c r="N1036" s="69"/>
      <c r="O1036" s="69"/>
      <c r="P1036" s="69"/>
      <c r="Q1036" s="63"/>
      <c r="R1036" s="69"/>
      <c r="S1036" s="69"/>
      <c r="T1036" s="69"/>
      <c r="U1036" s="69"/>
      <c r="V1036" s="77"/>
      <c r="X1036" s="69"/>
      <c r="Y1036" s="69"/>
      <c r="Z1036" s="69"/>
      <c r="AA1036" s="78"/>
      <c r="AB1036" s="79">
        <f t="shared" si="587"/>
        <v>0</v>
      </c>
    </row>
    <row r="1037" spans="1:28" ht="45" x14ac:dyDescent="0.25">
      <c r="A1037" s="71" t="s">
        <v>9807</v>
      </c>
      <c r="B1037" s="72" t="s">
        <v>14754</v>
      </c>
      <c r="C1037" s="108" t="s">
        <v>8780</v>
      </c>
      <c r="D1037" s="74">
        <v>0</v>
      </c>
      <c r="E1037" s="69">
        <v>95.19</v>
      </c>
      <c r="F1037" s="75">
        <f t="shared" ref="F1037:F1048" si="588">ROUND(D1037*E1037,2)</f>
        <v>0</v>
      </c>
      <c r="H1037" s="69">
        <f t="shared" ref="H1037:I1048" si="589">ROUND(N1037+(N1037*$H$2/100),2)</f>
        <v>67.97</v>
      </c>
      <c r="I1037" s="69">
        <f t="shared" si="589"/>
        <v>27.22</v>
      </c>
      <c r="J1037" s="69">
        <f t="shared" ref="J1037:J1048" si="590">H1037+I1037</f>
        <v>95.19</v>
      </c>
      <c r="K1037" s="69">
        <v>0</v>
      </c>
      <c r="L1037" s="75">
        <f t="shared" ref="L1037:L1048" si="591">SUM(J1037:K1037)</f>
        <v>95.19</v>
      </c>
      <c r="N1037" s="69">
        <v>67.97</v>
      </c>
      <c r="O1037" s="69">
        <v>27.22</v>
      </c>
      <c r="P1037" s="69">
        <f t="shared" ref="P1037:P1048" si="592">SUM(N1037:O1037)</f>
        <v>95.19</v>
      </c>
      <c r="Q1037" s="63"/>
      <c r="R1037" s="69">
        <f t="shared" ref="R1037:S1048" si="593">X1037</f>
        <v>67.97</v>
      </c>
      <c r="S1037" s="69">
        <f t="shared" si="593"/>
        <v>27.22</v>
      </c>
      <c r="T1037" s="69">
        <f t="shared" ref="T1037:T1048" si="594">R1037+S1037</f>
        <v>95.19</v>
      </c>
      <c r="U1037" s="69">
        <f t="shared" ref="U1037:U1048" si="595">ROUND(Z1037*$H$2,2)/100</f>
        <v>0</v>
      </c>
      <c r="V1037" s="77">
        <f t="shared" ref="V1037:V1048" si="596">SUM(T1037:U1037)</f>
        <v>95.19</v>
      </c>
      <c r="X1037" s="69">
        <v>67.97</v>
      </c>
      <c r="Y1037" s="69">
        <v>27.22</v>
      </c>
      <c r="Z1037" s="69">
        <v>95.19</v>
      </c>
      <c r="AA1037" s="78"/>
      <c r="AB1037" s="79">
        <f t="shared" si="587"/>
        <v>0</v>
      </c>
    </row>
    <row r="1038" spans="1:28" ht="45" x14ac:dyDescent="0.25">
      <c r="A1038" s="71" t="s">
        <v>9808</v>
      </c>
      <c r="B1038" s="72" t="s">
        <v>14755</v>
      </c>
      <c r="C1038" s="108" t="s">
        <v>8808</v>
      </c>
      <c r="D1038" s="74">
        <v>0</v>
      </c>
      <c r="E1038" s="69">
        <v>19.669999999999998</v>
      </c>
      <c r="F1038" s="75">
        <f t="shared" si="588"/>
        <v>0</v>
      </c>
      <c r="H1038" s="69">
        <f t="shared" si="589"/>
        <v>12.11</v>
      </c>
      <c r="I1038" s="69">
        <f t="shared" si="589"/>
        <v>7.56</v>
      </c>
      <c r="J1038" s="69">
        <f t="shared" si="590"/>
        <v>19.669999999999998</v>
      </c>
      <c r="K1038" s="69">
        <v>0</v>
      </c>
      <c r="L1038" s="75">
        <f t="shared" si="591"/>
        <v>19.669999999999998</v>
      </c>
      <c r="N1038" s="69">
        <v>12.110000000000001</v>
      </c>
      <c r="O1038" s="69">
        <v>7.56</v>
      </c>
      <c r="P1038" s="69">
        <f t="shared" si="592"/>
        <v>19.670000000000002</v>
      </c>
      <c r="Q1038" s="63"/>
      <c r="R1038" s="69">
        <f t="shared" si="593"/>
        <v>12.11</v>
      </c>
      <c r="S1038" s="69">
        <f t="shared" si="593"/>
        <v>7.56</v>
      </c>
      <c r="T1038" s="69">
        <f t="shared" si="594"/>
        <v>19.669999999999998</v>
      </c>
      <c r="U1038" s="69">
        <f t="shared" si="595"/>
        <v>0</v>
      </c>
      <c r="V1038" s="77">
        <f t="shared" si="596"/>
        <v>19.669999999999998</v>
      </c>
      <c r="X1038" s="69">
        <v>12.11</v>
      </c>
      <c r="Y1038" s="69">
        <v>7.56</v>
      </c>
      <c r="Z1038" s="69">
        <v>19.670000000000002</v>
      </c>
      <c r="AA1038" s="78"/>
      <c r="AB1038" s="79">
        <f t="shared" si="587"/>
        <v>0</v>
      </c>
    </row>
    <row r="1039" spans="1:28" ht="45" x14ac:dyDescent="0.25">
      <c r="A1039" s="71" t="s">
        <v>9809</v>
      </c>
      <c r="B1039" s="72" t="s">
        <v>14756</v>
      </c>
      <c r="C1039" s="73" t="s">
        <v>8780</v>
      </c>
      <c r="D1039" s="74">
        <v>0</v>
      </c>
      <c r="E1039" s="69">
        <v>148.13999999999999</v>
      </c>
      <c r="F1039" s="75">
        <f t="shared" si="588"/>
        <v>0</v>
      </c>
      <c r="G1039" s="76"/>
      <c r="H1039" s="69">
        <f t="shared" si="589"/>
        <v>120.92</v>
      </c>
      <c r="I1039" s="69">
        <f t="shared" si="589"/>
        <v>27.22</v>
      </c>
      <c r="J1039" s="69">
        <f t="shared" si="590"/>
        <v>148.13999999999999</v>
      </c>
      <c r="K1039" s="69">
        <v>0</v>
      </c>
      <c r="L1039" s="75">
        <f t="shared" si="591"/>
        <v>148.13999999999999</v>
      </c>
      <c r="N1039" s="69">
        <v>120.92</v>
      </c>
      <c r="O1039" s="69">
        <v>27.22</v>
      </c>
      <c r="P1039" s="69">
        <f t="shared" si="592"/>
        <v>148.13999999999999</v>
      </c>
      <c r="Q1039" s="63"/>
      <c r="R1039" s="69">
        <f t="shared" si="593"/>
        <v>120.92</v>
      </c>
      <c r="S1039" s="69">
        <f t="shared" si="593"/>
        <v>27.22</v>
      </c>
      <c r="T1039" s="69">
        <f t="shared" si="594"/>
        <v>148.13999999999999</v>
      </c>
      <c r="U1039" s="69">
        <f t="shared" si="595"/>
        <v>0</v>
      </c>
      <c r="V1039" s="77">
        <f t="shared" si="596"/>
        <v>148.13999999999999</v>
      </c>
      <c r="X1039" s="69">
        <v>120.92</v>
      </c>
      <c r="Y1039" s="69">
        <v>27.22</v>
      </c>
      <c r="Z1039" s="69">
        <v>148.13999999999999</v>
      </c>
      <c r="AA1039" s="78"/>
      <c r="AB1039" s="79">
        <f t="shared" si="587"/>
        <v>0</v>
      </c>
    </row>
    <row r="1040" spans="1:28" ht="45" x14ac:dyDescent="0.25">
      <c r="A1040" s="71" t="s">
        <v>9810</v>
      </c>
      <c r="B1040" s="72" t="s">
        <v>14757</v>
      </c>
      <c r="C1040" s="73" t="s">
        <v>8808</v>
      </c>
      <c r="D1040" s="74">
        <v>0</v>
      </c>
      <c r="E1040" s="69">
        <v>28.889999999999997</v>
      </c>
      <c r="F1040" s="75">
        <f t="shared" si="588"/>
        <v>0</v>
      </c>
      <c r="G1040" s="76"/>
      <c r="H1040" s="69">
        <f t="shared" si="589"/>
        <v>21.33</v>
      </c>
      <c r="I1040" s="69">
        <f t="shared" si="589"/>
        <v>7.56</v>
      </c>
      <c r="J1040" s="69">
        <f t="shared" si="590"/>
        <v>28.889999999999997</v>
      </c>
      <c r="K1040" s="69">
        <v>0</v>
      </c>
      <c r="L1040" s="75">
        <f t="shared" si="591"/>
        <v>28.889999999999997</v>
      </c>
      <c r="N1040" s="69">
        <v>21.33</v>
      </c>
      <c r="O1040" s="69">
        <v>7.56</v>
      </c>
      <c r="P1040" s="69">
        <f t="shared" si="592"/>
        <v>28.889999999999997</v>
      </c>
      <c r="Q1040" s="63"/>
      <c r="R1040" s="69">
        <f t="shared" si="593"/>
        <v>21.33</v>
      </c>
      <c r="S1040" s="69">
        <f t="shared" si="593"/>
        <v>7.56</v>
      </c>
      <c r="T1040" s="69">
        <f t="shared" si="594"/>
        <v>28.889999999999997</v>
      </c>
      <c r="U1040" s="69">
        <f t="shared" si="595"/>
        <v>0</v>
      </c>
      <c r="V1040" s="77">
        <f t="shared" si="596"/>
        <v>28.889999999999997</v>
      </c>
      <c r="X1040" s="69">
        <v>21.33</v>
      </c>
      <c r="Y1040" s="69">
        <v>7.56</v>
      </c>
      <c r="Z1040" s="69">
        <v>28.89</v>
      </c>
      <c r="AA1040" s="78"/>
      <c r="AB1040" s="79">
        <f t="shared" si="587"/>
        <v>0</v>
      </c>
    </row>
    <row r="1041" spans="1:28" ht="45" x14ac:dyDescent="0.25">
      <c r="A1041" s="71" t="s">
        <v>9811</v>
      </c>
      <c r="B1041" s="72" t="s">
        <v>14758</v>
      </c>
      <c r="C1041" s="73" t="s">
        <v>8780</v>
      </c>
      <c r="D1041" s="74">
        <v>0</v>
      </c>
      <c r="E1041" s="69">
        <v>81.12</v>
      </c>
      <c r="F1041" s="75">
        <f t="shared" si="588"/>
        <v>0</v>
      </c>
      <c r="G1041" s="76"/>
      <c r="H1041" s="69">
        <f t="shared" si="589"/>
        <v>53.9</v>
      </c>
      <c r="I1041" s="69">
        <f t="shared" si="589"/>
        <v>27.22</v>
      </c>
      <c r="J1041" s="69">
        <f t="shared" si="590"/>
        <v>81.12</v>
      </c>
      <c r="K1041" s="69">
        <v>0</v>
      </c>
      <c r="L1041" s="75">
        <f t="shared" si="591"/>
        <v>81.12</v>
      </c>
      <c r="N1041" s="69">
        <v>53.9</v>
      </c>
      <c r="O1041" s="69">
        <v>27.22</v>
      </c>
      <c r="P1041" s="69">
        <f t="shared" si="592"/>
        <v>81.12</v>
      </c>
      <c r="Q1041" s="63"/>
      <c r="R1041" s="69">
        <f t="shared" si="593"/>
        <v>53.9</v>
      </c>
      <c r="S1041" s="69">
        <f t="shared" si="593"/>
        <v>27.22</v>
      </c>
      <c r="T1041" s="69">
        <f t="shared" si="594"/>
        <v>81.12</v>
      </c>
      <c r="U1041" s="69">
        <f t="shared" si="595"/>
        <v>0</v>
      </c>
      <c r="V1041" s="77">
        <f t="shared" si="596"/>
        <v>81.12</v>
      </c>
      <c r="X1041" s="69">
        <v>53.9</v>
      </c>
      <c r="Y1041" s="69">
        <v>27.22</v>
      </c>
      <c r="Z1041" s="69">
        <v>81.12</v>
      </c>
      <c r="AA1041" s="78"/>
      <c r="AB1041" s="79">
        <f t="shared" si="587"/>
        <v>0</v>
      </c>
    </row>
    <row r="1042" spans="1:28" ht="33.75" x14ac:dyDescent="0.25">
      <c r="A1042" s="71" t="s">
        <v>9812</v>
      </c>
      <c r="B1042" s="72" t="s">
        <v>14759</v>
      </c>
      <c r="C1042" s="73" t="s">
        <v>8808</v>
      </c>
      <c r="D1042" s="74">
        <v>0</v>
      </c>
      <c r="E1042" s="69">
        <v>17.23</v>
      </c>
      <c r="F1042" s="75">
        <f t="shared" si="588"/>
        <v>0</v>
      </c>
      <c r="G1042" s="76"/>
      <c r="H1042" s="69">
        <f t="shared" si="589"/>
        <v>9.67</v>
      </c>
      <c r="I1042" s="69">
        <f t="shared" si="589"/>
        <v>7.56</v>
      </c>
      <c r="J1042" s="69">
        <f t="shared" si="590"/>
        <v>17.23</v>
      </c>
      <c r="K1042" s="69">
        <v>0</v>
      </c>
      <c r="L1042" s="75">
        <f t="shared" si="591"/>
        <v>17.23</v>
      </c>
      <c r="N1042" s="69">
        <v>9.6700000000000017</v>
      </c>
      <c r="O1042" s="69">
        <v>7.56</v>
      </c>
      <c r="P1042" s="69">
        <f t="shared" si="592"/>
        <v>17.23</v>
      </c>
      <c r="Q1042" s="63"/>
      <c r="R1042" s="69">
        <f t="shared" si="593"/>
        <v>9.67</v>
      </c>
      <c r="S1042" s="69">
        <f t="shared" si="593"/>
        <v>7.56</v>
      </c>
      <c r="T1042" s="69">
        <f t="shared" si="594"/>
        <v>17.23</v>
      </c>
      <c r="U1042" s="69">
        <f t="shared" si="595"/>
        <v>0</v>
      </c>
      <c r="V1042" s="77">
        <f t="shared" si="596"/>
        <v>17.23</v>
      </c>
      <c r="X1042" s="69">
        <v>9.67</v>
      </c>
      <c r="Y1042" s="69">
        <v>7.56</v>
      </c>
      <c r="Z1042" s="69">
        <v>17.23</v>
      </c>
      <c r="AA1042" s="78"/>
      <c r="AB1042" s="79">
        <f t="shared" si="587"/>
        <v>0</v>
      </c>
    </row>
    <row r="1043" spans="1:28" ht="33.75" x14ac:dyDescent="0.25">
      <c r="A1043" s="71" t="s">
        <v>9813</v>
      </c>
      <c r="B1043" s="72" t="s">
        <v>14760</v>
      </c>
      <c r="C1043" s="73" t="s">
        <v>8780</v>
      </c>
      <c r="D1043" s="74">
        <v>0</v>
      </c>
      <c r="E1043" s="69">
        <v>152.05000000000001</v>
      </c>
      <c r="F1043" s="75">
        <f t="shared" si="588"/>
        <v>0</v>
      </c>
      <c r="G1043" s="76"/>
      <c r="H1043" s="69">
        <f t="shared" si="589"/>
        <v>124.83</v>
      </c>
      <c r="I1043" s="69">
        <f t="shared" si="589"/>
        <v>27.22</v>
      </c>
      <c r="J1043" s="69">
        <f t="shared" si="590"/>
        <v>152.05000000000001</v>
      </c>
      <c r="K1043" s="69">
        <v>0</v>
      </c>
      <c r="L1043" s="75">
        <f t="shared" si="591"/>
        <v>152.05000000000001</v>
      </c>
      <c r="N1043" s="69">
        <v>124.83</v>
      </c>
      <c r="O1043" s="69">
        <v>27.22</v>
      </c>
      <c r="P1043" s="69">
        <f t="shared" si="592"/>
        <v>152.05000000000001</v>
      </c>
      <c r="Q1043" s="63"/>
      <c r="R1043" s="69">
        <f t="shared" si="593"/>
        <v>124.83</v>
      </c>
      <c r="S1043" s="69">
        <f t="shared" si="593"/>
        <v>27.22</v>
      </c>
      <c r="T1043" s="69">
        <f t="shared" si="594"/>
        <v>152.05000000000001</v>
      </c>
      <c r="U1043" s="69">
        <f t="shared" si="595"/>
        <v>0</v>
      </c>
      <c r="V1043" s="77">
        <f t="shared" si="596"/>
        <v>152.05000000000001</v>
      </c>
      <c r="X1043" s="69">
        <v>124.83</v>
      </c>
      <c r="Y1043" s="69">
        <v>27.22</v>
      </c>
      <c r="Z1043" s="69">
        <v>152.05000000000001</v>
      </c>
      <c r="AA1043" s="78"/>
      <c r="AB1043" s="79">
        <f t="shared" si="587"/>
        <v>0</v>
      </c>
    </row>
    <row r="1044" spans="1:28" ht="45" x14ac:dyDescent="0.25">
      <c r="A1044" s="71" t="s">
        <v>9814</v>
      </c>
      <c r="B1044" s="72" t="s">
        <v>14761</v>
      </c>
      <c r="C1044" s="73" t="s">
        <v>8808</v>
      </c>
      <c r="D1044" s="74">
        <v>0</v>
      </c>
      <c r="E1044" s="69">
        <v>29.75</v>
      </c>
      <c r="F1044" s="75">
        <f t="shared" si="588"/>
        <v>0</v>
      </c>
      <c r="G1044" s="76"/>
      <c r="H1044" s="69">
        <f t="shared" si="589"/>
        <v>22.19</v>
      </c>
      <c r="I1044" s="69">
        <f t="shared" si="589"/>
        <v>7.56</v>
      </c>
      <c r="J1044" s="69">
        <f t="shared" si="590"/>
        <v>29.75</v>
      </c>
      <c r="K1044" s="69">
        <v>0</v>
      </c>
      <c r="L1044" s="75">
        <f t="shared" si="591"/>
        <v>29.75</v>
      </c>
      <c r="N1044" s="69">
        <v>22.19</v>
      </c>
      <c r="O1044" s="69">
        <v>7.56</v>
      </c>
      <c r="P1044" s="69">
        <f t="shared" si="592"/>
        <v>29.75</v>
      </c>
      <c r="Q1044" s="63"/>
      <c r="R1044" s="69">
        <f t="shared" si="593"/>
        <v>22.19</v>
      </c>
      <c r="S1044" s="69">
        <f t="shared" si="593"/>
        <v>7.56</v>
      </c>
      <c r="T1044" s="69">
        <f t="shared" si="594"/>
        <v>29.75</v>
      </c>
      <c r="U1044" s="69">
        <f t="shared" si="595"/>
        <v>0</v>
      </c>
      <c r="V1044" s="77">
        <f t="shared" si="596"/>
        <v>29.75</v>
      </c>
      <c r="X1044" s="69">
        <v>22.19</v>
      </c>
      <c r="Y1044" s="69">
        <v>7.56</v>
      </c>
      <c r="Z1044" s="69">
        <v>29.75</v>
      </c>
      <c r="AA1044" s="78"/>
      <c r="AB1044" s="79">
        <f t="shared" si="587"/>
        <v>0</v>
      </c>
    </row>
    <row r="1045" spans="1:28" ht="45" x14ac:dyDescent="0.25">
      <c r="A1045" s="71" t="s">
        <v>9815</v>
      </c>
      <c r="B1045" s="72" t="s">
        <v>14762</v>
      </c>
      <c r="C1045" s="73" t="s">
        <v>8780</v>
      </c>
      <c r="D1045" s="74">
        <v>0</v>
      </c>
      <c r="E1045" s="69">
        <v>127.49</v>
      </c>
      <c r="F1045" s="75">
        <f t="shared" si="588"/>
        <v>0</v>
      </c>
      <c r="G1045" s="76"/>
      <c r="H1045" s="69">
        <f t="shared" si="589"/>
        <v>100.27</v>
      </c>
      <c r="I1045" s="69">
        <f t="shared" si="589"/>
        <v>27.22</v>
      </c>
      <c r="J1045" s="69">
        <f t="shared" si="590"/>
        <v>127.49</v>
      </c>
      <c r="K1045" s="69">
        <v>0</v>
      </c>
      <c r="L1045" s="75">
        <f t="shared" si="591"/>
        <v>127.49</v>
      </c>
      <c r="N1045" s="69">
        <v>100.27</v>
      </c>
      <c r="O1045" s="69">
        <v>27.22</v>
      </c>
      <c r="P1045" s="69">
        <f t="shared" si="592"/>
        <v>127.49</v>
      </c>
      <c r="Q1045" s="63"/>
      <c r="R1045" s="69">
        <f t="shared" si="593"/>
        <v>100.27</v>
      </c>
      <c r="S1045" s="69">
        <f t="shared" si="593"/>
        <v>27.22</v>
      </c>
      <c r="T1045" s="69">
        <f t="shared" si="594"/>
        <v>127.49</v>
      </c>
      <c r="U1045" s="69">
        <f t="shared" si="595"/>
        <v>0</v>
      </c>
      <c r="V1045" s="77">
        <f t="shared" si="596"/>
        <v>127.49</v>
      </c>
      <c r="X1045" s="69">
        <v>100.27</v>
      </c>
      <c r="Y1045" s="69">
        <v>27.22</v>
      </c>
      <c r="Z1045" s="69">
        <v>127.49</v>
      </c>
      <c r="AA1045" s="78"/>
      <c r="AB1045" s="79">
        <f t="shared" si="587"/>
        <v>0</v>
      </c>
    </row>
    <row r="1046" spans="1:28" ht="45" x14ac:dyDescent="0.25">
      <c r="A1046" s="71" t="s">
        <v>9816</v>
      </c>
      <c r="B1046" s="72" t="s">
        <v>14763</v>
      </c>
      <c r="C1046" s="73" t="s">
        <v>8808</v>
      </c>
      <c r="D1046" s="74">
        <v>0</v>
      </c>
      <c r="E1046" s="69">
        <v>25.48</v>
      </c>
      <c r="F1046" s="75">
        <f t="shared" si="588"/>
        <v>0</v>
      </c>
      <c r="G1046" s="76"/>
      <c r="H1046" s="69">
        <f t="shared" si="589"/>
        <v>17.920000000000002</v>
      </c>
      <c r="I1046" s="69">
        <f t="shared" si="589"/>
        <v>7.56</v>
      </c>
      <c r="J1046" s="69">
        <f t="shared" si="590"/>
        <v>25.48</v>
      </c>
      <c r="K1046" s="69">
        <v>0</v>
      </c>
      <c r="L1046" s="75">
        <f t="shared" si="591"/>
        <v>25.48</v>
      </c>
      <c r="N1046" s="69">
        <v>17.920000000000002</v>
      </c>
      <c r="O1046" s="69">
        <v>7.56</v>
      </c>
      <c r="P1046" s="69">
        <f t="shared" si="592"/>
        <v>25.48</v>
      </c>
      <c r="Q1046" s="63"/>
      <c r="R1046" s="69">
        <f t="shared" si="593"/>
        <v>17.920000000000002</v>
      </c>
      <c r="S1046" s="69">
        <f t="shared" si="593"/>
        <v>7.56</v>
      </c>
      <c r="T1046" s="69">
        <f t="shared" si="594"/>
        <v>25.48</v>
      </c>
      <c r="U1046" s="69">
        <f t="shared" si="595"/>
        <v>0</v>
      </c>
      <c r="V1046" s="77">
        <f t="shared" si="596"/>
        <v>25.48</v>
      </c>
      <c r="X1046" s="69">
        <v>17.920000000000002</v>
      </c>
      <c r="Y1046" s="69">
        <v>7.56</v>
      </c>
      <c r="Z1046" s="69">
        <v>25.48</v>
      </c>
      <c r="AA1046" s="78"/>
      <c r="AB1046" s="79">
        <f t="shared" si="587"/>
        <v>0</v>
      </c>
    </row>
    <row r="1047" spans="1:28" ht="33.75" x14ac:dyDescent="0.25">
      <c r="A1047" s="71" t="s">
        <v>9817</v>
      </c>
      <c r="B1047" s="72" t="s">
        <v>14764</v>
      </c>
      <c r="C1047" s="73" t="s">
        <v>8780</v>
      </c>
      <c r="D1047" s="74">
        <v>0</v>
      </c>
      <c r="E1047" s="69">
        <v>136.47</v>
      </c>
      <c r="F1047" s="75">
        <f t="shared" si="588"/>
        <v>0</v>
      </c>
      <c r="G1047" s="76"/>
      <c r="H1047" s="69">
        <f t="shared" si="589"/>
        <v>109.25</v>
      </c>
      <c r="I1047" s="69">
        <f t="shared" si="589"/>
        <v>27.22</v>
      </c>
      <c r="J1047" s="69">
        <f t="shared" si="590"/>
        <v>136.47</v>
      </c>
      <c r="K1047" s="69">
        <v>0</v>
      </c>
      <c r="L1047" s="75">
        <f t="shared" si="591"/>
        <v>136.47</v>
      </c>
      <c r="N1047" s="69">
        <v>109.25</v>
      </c>
      <c r="O1047" s="69">
        <v>27.22</v>
      </c>
      <c r="P1047" s="69">
        <f t="shared" si="592"/>
        <v>136.47</v>
      </c>
      <c r="Q1047" s="63"/>
      <c r="R1047" s="69">
        <f t="shared" si="593"/>
        <v>109.25</v>
      </c>
      <c r="S1047" s="69">
        <f t="shared" si="593"/>
        <v>27.22</v>
      </c>
      <c r="T1047" s="69">
        <f t="shared" si="594"/>
        <v>136.47</v>
      </c>
      <c r="U1047" s="69">
        <f t="shared" si="595"/>
        <v>0</v>
      </c>
      <c r="V1047" s="77">
        <f t="shared" si="596"/>
        <v>136.47</v>
      </c>
      <c r="X1047" s="69">
        <v>109.25</v>
      </c>
      <c r="Y1047" s="69">
        <v>27.22</v>
      </c>
      <c r="Z1047" s="69">
        <v>136.47</v>
      </c>
      <c r="AA1047" s="78"/>
      <c r="AB1047" s="79">
        <f t="shared" si="587"/>
        <v>0</v>
      </c>
    </row>
    <row r="1048" spans="1:28" x14ac:dyDescent="0.25">
      <c r="A1048" s="71" t="s">
        <v>9818</v>
      </c>
      <c r="B1048" s="72" t="s">
        <v>14765</v>
      </c>
      <c r="C1048" s="73" t="s">
        <v>8808</v>
      </c>
      <c r="D1048" s="74">
        <v>0</v>
      </c>
      <c r="E1048" s="69">
        <v>27.04</v>
      </c>
      <c r="F1048" s="75">
        <f t="shared" si="588"/>
        <v>0</v>
      </c>
      <c r="G1048" s="76"/>
      <c r="H1048" s="69">
        <f t="shared" si="589"/>
        <v>19.48</v>
      </c>
      <c r="I1048" s="69">
        <f t="shared" si="589"/>
        <v>7.56</v>
      </c>
      <c r="J1048" s="69">
        <f t="shared" si="590"/>
        <v>27.04</v>
      </c>
      <c r="K1048" s="69">
        <v>0</v>
      </c>
      <c r="L1048" s="75">
        <f t="shared" si="591"/>
        <v>27.04</v>
      </c>
      <c r="N1048" s="69">
        <v>19.48</v>
      </c>
      <c r="O1048" s="69">
        <v>7.56</v>
      </c>
      <c r="P1048" s="69">
        <f t="shared" si="592"/>
        <v>27.04</v>
      </c>
      <c r="Q1048" s="63"/>
      <c r="R1048" s="69">
        <f t="shared" si="593"/>
        <v>19.48</v>
      </c>
      <c r="S1048" s="69">
        <f t="shared" si="593"/>
        <v>7.56</v>
      </c>
      <c r="T1048" s="69">
        <f t="shared" si="594"/>
        <v>27.04</v>
      </c>
      <c r="U1048" s="69">
        <f t="shared" si="595"/>
        <v>0</v>
      </c>
      <c r="V1048" s="77">
        <f t="shared" si="596"/>
        <v>27.04</v>
      </c>
      <c r="X1048" s="69">
        <v>19.48</v>
      </c>
      <c r="Y1048" s="69">
        <v>7.56</v>
      </c>
      <c r="Z1048" s="69">
        <v>27.04</v>
      </c>
      <c r="AA1048" s="78"/>
      <c r="AB1048" s="79">
        <f t="shared" si="587"/>
        <v>0</v>
      </c>
    </row>
    <row r="1049" spans="1:28" ht="22.5" x14ac:dyDescent="0.25">
      <c r="A1049" s="65" t="s">
        <v>9819</v>
      </c>
      <c r="B1049" s="66" t="s">
        <v>14766</v>
      </c>
      <c r="C1049" s="67"/>
      <c r="D1049" s="68"/>
      <c r="E1049" s="69"/>
      <c r="F1049" s="70"/>
      <c r="H1049" s="69"/>
      <c r="I1049" s="69"/>
      <c r="J1049" s="69"/>
      <c r="K1049" s="69"/>
      <c r="L1049" s="75"/>
      <c r="N1049" s="69"/>
      <c r="O1049" s="69"/>
      <c r="P1049" s="69"/>
      <c r="Q1049" s="63"/>
      <c r="R1049" s="69"/>
      <c r="S1049" s="69"/>
      <c r="T1049" s="69"/>
      <c r="U1049" s="69"/>
      <c r="V1049" s="77"/>
      <c r="X1049" s="69"/>
      <c r="Y1049" s="69"/>
      <c r="Z1049" s="69"/>
      <c r="AA1049" s="78"/>
      <c r="AB1049" s="79">
        <f t="shared" si="587"/>
        <v>0</v>
      </c>
    </row>
    <row r="1050" spans="1:28" ht="22.5" x14ac:dyDescent="0.25">
      <c r="A1050" s="71" t="s">
        <v>9820</v>
      </c>
      <c r="B1050" s="72" t="s">
        <v>14767</v>
      </c>
      <c r="C1050" s="73" t="s">
        <v>8780</v>
      </c>
      <c r="D1050" s="74">
        <v>0</v>
      </c>
      <c r="E1050" s="69">
        <v>71.489999999999995</v>
      </c>
      <c r="F1050" s="75">
        <f>ROUND(D1050*E1050,2)</f>
        <v>0</v>
      </c>
      <c r="G1050" s="76"/>
      <c r="H1050" s="69">
        <f t="shared" ref="H1050:I1054" si="597">ROUND(N1050+(N1050*$H$2/100),2)</f>
        <v>56.08</v>
      </c>
      <c r="I1050" s="69">
        <f t="shared" si="597"/>
        <v>15.41</v>
      </c>
      <c r="J1050" s="69">
        <f>H1050+I1050</f>
        <v>71.489999999999995</v>
      </c>
      <c r="K1050" s="69">
        <v>0</v>
      </c>
      <c r="L1050" s="75">
        <f>SUM(J1050:K1050)</f>
        <v>71.489999999999995</v>
      </c>
      <c r="N1050" s="69">
        <v>56.080000000000005</v>
      </c>
      <c r="O1050" s="69">
        <v>15.41</v>
      </c>
      <c r="P1050" s="69">
        <f>SUM(N1050:O1050)</f>
        <v>71.490000000000009</v>
      </c>
      <c r="Q1050" s="63"/>
      <c r="R1050" s="69">
        <f t="shared" ref="R1050:S1054" si="598">X1050</f>
        <v>56.08</v>
      </c>
      <c r="S1050" s="69">
        <f t="shared" si="598"/>
        <v>15.42</v>
      </c>
      <c r="T1050" s="69">
        <f>R1050+S1050</f>
        <v>71.5</v>
      </c>
      <c r="U1050" s="69">
        <f>ROUND(Z1050*$H$2,2)/100</f>
        <v>0</v>
      </c>
      <c r="V1050" s="77">
        <f>SUM(T1050:U1050)</f>
        <v>71.5</v>
      </c>
      <c r="X1050" s="69">
        <v>56.08</v>
      </c>
      <c r="Y1050" s="69">
        <v>15.42</v>
      </c>
      <c r="Z1050" s="69">
        <v>71.5</v>
      </c>
      <c r="AA1050" s="78"/>
      <c r="AB1050" s="79">
        <f t="shared" si="587"/>
        <v>-9.9999999999909051E-3</v>
      </c>
    </row>
    <row r="1051" spans="1:28" ht="33.75" x14ac:dyDescent="0.25">
      <c r="A1051" s="71" t="s">
        <v>9821</v>
      </c>
      <c r="B1051" s="72" t="s">
        <v>14768</v>
      </c>
      <c r="C1051" s="73" t="s">
        <v>8780</v>
      </c>
      <c r="D1051" s="74">
        <v>0</v>
      </c>
      <c r="E1051" s="69">
        <v>71.77</v>
      </c>
      <c r="F1051" s="75">
        <f>ROUND(D1051*E1051,2)</f>
        <v>0</v>
      </c>
      <c r="G1051" s="76"/>
      <c r="H1051" s="69">
        <f t="shared" si="597"/>
        <v>56.36</v>
      </c>
      <c r="I1051" s="69">
        <f t="shared" si="597"/>
        <v>15.41</v>
      </c>
      <c r="J1051" s="69">
        <f>H1051+I1051</f>
        <v>71.77</v>
      </c>
      <c r="K1051" s="69">
        <v>0</v>
      </c>
      <c r="L1051" s="75">
        <f>SUM(J1051:K1051)</f>
        <v>71.77</v>
      </c>
      <c r="N1051" s="69">
        <v>56.360000000000007</v>
      </c>
      <c r="O1051" s="69">
        <v>15.41</v>
      </c>
      <c r="P1051" s="69">
        <f>SUM(N1051:O1051)</f>
        <v>71.77000000000001</v>
      </c>
      <c r="Q1051" s="63"/>
      <c r="R1051" s="69">
        <f t="shared" si="598"/>
        <v>56.36</v>
      </c>
      <c r="S1051" s="69">
        <f t="shared" si="598"/>
        <v>15.42</v>
      </c>
      <c r="T1051" s="69">
        <f>R1051+S1051</f>
        <v>71.78</v>
      </c>
      <c r="U1051" s="69">
        <f>ROUND(Z1051*$H$2,2)/100</f>
        <v>0</v>
      </c>
      <c r="V1051" s="77">
        <f>SUM(T1051:U1051)</f>
        <v>71.78</v>
      </c>
      <c r="X1051" s="69">
        <v>56.36</v>
      </c>
      <c r="Y1051" s="69">
        <v>15.42</v>
      </c>
      <c r="Z1051" s="69">
        <v>71.78</v>
      </c>
      <c r="AA1051" s="78"/>
      <c r="AB1051" s="79">
        <f t="shared" si="587"/>
        <v>-9.9999999999909051E-3</v>
      </c>
    </row>
    <row r="1052" spans="1:28" ht="33.75" x14ac:dyDescent="0.25">
      <c r="A1052" s="71" t="s">
        <v>9822</v>
      </c>
      <c r="B1052" s="72" t="s">
        <v>14769</v>
      </c>
      <c r="C1052" s="73" t="s">
        <v>8780</v>
      </c>
      <c r="D1052" s="74">
        <v>0</v>
      </c>
      <c r="E1052" s="69">
        <v>78.069999999999993</v>
      </c>
      <c r="F1052" s="75">
        <f>ROUND(D1052*E1052,2)</f>
        <v>0</v>
      </c>
      <c r="G1052" s="76"/>
      <c r="H1052" s="69">
        <f t="shared" si="597"/>
        <v>62.66</v>
      </c>
      <c r="I1052" s="69">
        <f t="shared" si="597"/>
        <v>15.41</v>
      </c>
      <c r="J1052" s="69">
        <f>H1052+I1052</f>
        <v>78.069999999999993</v>
      </c>
      <c r="K1052" s="69">
        <v>0</v>
      </c>
      <c r="L1052" s="75">
        <f>SUM(J1052:K1052)</f>
        <v>78.069999999999993</v>
      </c>
      <c r="N1052" s="69">
        <v>62.66</v>
      </c>
      <c r="O1052" s="69">
        <v>15.41</v>
      </c>
      <c r="P1052" s="69">
        <f>SUM(N1052:O1052)</f>
        <v>78.069999999999993</v>
      </c>
      <c r="Q1052" s="63"/>
      <c r="R1052" s="69">
        <f t="shared" si="598"/>
        <v>62.66</v>
      </c>
      <c r="S1052" s="69">
        <f t="shared" si="598"/>
        <v>15.42</v>
      </c>
      <c r="T1052" s="69">
        <f>R1052+S1052</f>
        <v>78.08</v>
      </c>
      <c r="U1052" s="69">
        <f>ROUND(Z1052*$H$2,2)/100</f>
        <v>0</v>
      </c>
      <c r="V1052" s="77">
        <f>SUM(T1052:U1052)</f>
        <v>78.08</v>
      </c>
      <c r="X1052" s="69">
        <v>62.66</v>
      </c>
      <c r="Y1052" s="69">
        <v>15.42</v>
      </c>
      <c r="Z1052" s="69">
        <v>78.08</v>
      </c>
      <c r="AA1052" s="78"/>
      <c r="AB1052" s="79">
        <f t="shared" si="587"/>
        <v>-1.0000000000005116E-2</v>
      </c>
    </row>
    <row r="1053" spans="1:28" ht="33.75" x14ac:dyDescent="0.25">
      <c r="A1053" s="71" t="s">
        <v>9823</v>
      </c>
      <c r="B1053" s="72" t="s">
        <v>14770</v>
      </c>
      <c r="C1053" s="73" t="s">
        <v>8780</v>
      </c>
      <c r="D1053" s="74">
        <v>0</v>
      </c>
      <c r="E1053" s="69">
        <v>70.540000000000006</v>
      </c>
      <c r="F1053" s="75">
        <f>ROUND(D1053*E1053,2)</f>
        <v>0</v>
      </c>
      <c r="G1053" s="76"/>
      <c r="H1053" s="69">
        <f t="shared" si="597"/>
        <v>55.13</v>
      </c>
      <c r="I1053" s="69">
        <f t="shared" si="597"/>
        <v>15.41</v>
      </c>
      <c r="J1053" s="69">
        <f>H1053+I1053</f>
        <v>70.540000000000006</v>
      </c>
      <c r="K1053" s="69">
        <v>0</v>
      </c>
      <c r="L1053" s="75">
        <f>SUM(J1053:K1053)</f>
        <v>70.540000000000006</v>
      </c>
      <c r="N1053" s="69">
        <v>55.13</v>
      </c>
      <c r="O1053" s="69">
        <v>15.41</v>
      </c>
      <c r="P1053" s="69">
        <f>SUM(N1053:O1053)</f>
        <v>70.540000000000006</v>
      </c>
      <c r="Q1053" s="63"/>
      <c r="R1053" s="69">
        <f t="shared" si="598"/>
        <v>55.13</v>
      </c>
      <c r="S1053" s="69">
        <f t="shared" si="598"/>
        <v>15.42</v>
      </c>
      <c r="T1053" s="69">
        <f>R1053+S1053</f>
        <v>70.55</v>
      </c>
      <c r="U1053" s="69">
        <f>ROUND(Z1053*$H$2,2)/100</f>
        <v>0</v>
      </c>
      <c r="V1053" s="77">
        <f>SUM(T1053:U1053)</f>
        <v>70.55</v>
      </c>
      <c r="X1053" s="69">
        <v>55.13</v>
      </c>
      <c r="Y1053" s="69">
        <v>15.42</v>
      </c>
      <c r="Z1053" s="69">
        <v>70.55</v>
      </c>
      <c r="AA1053" s="78"/>
      <c r="AB1053" s="79">
        <f t="shared" si="587"/>
        <v>-9.9999999999909051E-3</v>
      </c>
    </row>
    <row r="1054" spans="1:28" x14ac:dyDescent="0.25">
      <c r="A1054" s="71" t="s">
        <v>9824</v>
      </c>
      <c r="B1054" s="72" t="s">
        <v>14771</v>
      </c>
      <c r="C1054" s="73" t="s">
        <v>8780</v>
      </c>
      <c r="D1054" s="74">
        <v>0</v>
      </c>
      <c r="E1054" s="69">
        <v>109.99</v>
      </c>
      <c r="F1054" s="75">
        <f>ROUND(D1054*E1054,2)</f>
        <v>0</v>
      </c>
      <c r="G1054" s="76"/>
      <c r="H1054" s="69">
        <f t="shared" si="597"/>
        <v>94.58</v>
      </c>
      <c r="I1054" s="69">
        <f t="shared" si="597"/>
        <v>15.41</v>
      </c>
      <c r="J1054" s="69">
        <f>H1054+I1054</f>
        <v>109.99</v>
      </c>
      <c r="K1054" s="69">
        <v>0</v>
      </c>
      <c r="L1054" s="75">
        <f>SUM(J1054:K1054)</f>
        <v>109.99</v>
      </c>
      <c r="N1054" s="69">
        <v>94.58</v>
      </c>
      <c r="O1054" s="69">
        <v>15.41</v>
      </c>
      <c r="P1054" s="69">
        <f>SUM(N1054:O1054)</f>
        <v>109.99</v>
      </c>
      <c r="Q1054" s="63"/>
      <c r="R1054" s="69">
        <f t="shared" si="598"/>
        <v>94.58</v>
      </c>
      <c r="S1054" s="69">
        <f t="shared" si="598"/>
        <v>15.42</v>
      </c>
      <c r="T1054" s="69">
        <f>R1054+S1054</f>
        <v>110</v>
      </c>
      <c r="U1054" s="69">
        <f>ROUND(Z1054*$H$2,2)/100</f>
        <v>0</v>
      </c>
      <c r="V1054" s="77">
        <f>SUM(T1054:U1054)</f>
        <v>110</v>
      </c>
      <c r="X1054" s="69">
        <v>94.58</v>
      </c>
      <c r="Y1054" s="69">
        <v>15.42</v>
      </c>
      <c r="Z1054" s="69">
        <v>110</v>
      </c>
      <c r="AA1054" s="78"/>
      <c r="AB1054" s="79">
        <f t="shared" si="587"/>
        <v>-1.0000000000005116E-2</v>
      </c>
    </row>
    <row r="1055" spans="1:28" ht="33.75" x14ac:dyDescent="0.25">
      <c r="A1055" s="65" t="s">
        <v>9825</v>
      </c>
      <c r="B1055" s="66" t="s">
        <v>14772</v>
      </c>
      <c r="C1055" s="67"/>
      <c r="D1055" s="68"/>
      <c r="E1055" s="69"/>
      <c r="F1055" s="70"/>
      <c r="H1055" s="69"/>
      <c r="I1055" s="69"/>
      <c r="J1055" s="69"/>
      <c r="K1055" s="69"/>
      <c r="L1055" s="75"/>
      <c r="N1055" s="69"/>
      <c r="O1055" s="69"/>
      <c r="P1055" s="69"/>
      <c r="Q1055" s="63"/>
      <c r="R1055" s="69"/>
      <c r="S1055" s="69"/>
      <c r="T1055" s="69"/>
      <c r="U1055" s="69"/>
      <c r="V1055" s="77"/>
      <c r="X1055" s="69"/>
      <c r="Y1055" s="69"/>
      <c r="Z1055" s="69"/>
      <c r="AA1055" s="78"/>
      <c r="AB1055" s="79">
        <f t="shared" si="587"/>
        <v>0</v>
      </c>
    </row>
    <row r="1056" spans="1:28" ht="33.75" x14ac:dyDescent="0.25">
      <c r="A1056" s="71" t="s">
        <v>9826</v>
      </c>
      <c r="B1056" s="72" t="s">
        <v>14773</v>
      </c>
      <c r="C1056" s="73" t="s">
        <v>8780</v>
      </c>
      <c r="D1056" s="74">
        <v>0</v>
      </c>
      <c r="E1056" s="69">
        <v>153.79999999999998</v>
      </c>
      <c r="F1056" s="75">
        <f>ROUND(D1056*E1056,2)</f>
        <v>0</v>
      </c>
      <c r="G1056" s="76"/>
      <c r="H1056" s="69">
        <f t="shared" ref="H1056:I1058" si="599">ROUND(N1056+(N1056*$H$2/100),2)</f>
        <v>134.28</v>
      </c>
      <c r="I1056" s="69">
        <f t="shared" si="599"/>
        <v>19.52</v>
      </c>
      <c r="J1056" s="69">
        <f>H1056+I1056</f>
        <v>153.80000000000001</v>
      </c>
      <c r="K1056" s="69">
        <v>0</v>
      </c>
      <c r="L1056" s="75">
        <f>SUM(J1056:K1056)</f>
        <v>153.80000000000001</v>
      </c>
      <c r="N1056" s="69">
        <v>134.28</v>
      </c>
      <c r="O1056" s="69">
        <v>19.52</v>
      </c>
      <c r="P1056" s="69">
        <f>SUM(N1056:O1056)</f>
        <v>153.80000000000001</v>
      </c>
      <c r="Q1056" s="63"/>
      <c r="R1056" s="69">
        <f t="shared" ref="R1056:S1058" si="600">X1056</f>
        <v>134.28</v>
      </c>
      <c r="S1056" s="69">
        <f t="shared" si="600"/>
        <v>19.52</v>
      </c>
      <c r="T1056" s="69">
        <f>R1056+S1056</f>
        <v>153.80000000000001</v>
      </c>
      <c r="U1056" s="69">
        <f>ROUND(Z1056*$H$2,2)/100</f>
        <v>0</v>
      </c>
      <c r="V1056" s="77">
        <f>SUM(T1056:U1056)</f>
        <v>153.80000000000001</v>
      </c>
      <c r="X1056" s="69">
        <v>134.28</v>
      </c>
      <c r="Y1056" s="69">
        <v>19.52</v>
      </c>
      <c r="Z1056" s="69">
        <v>153.80000000000001</v>
      </c>
      <c r="AA1056" s="78"/>
      <c r="AB1056" s="79">
        <f t="shared" si="587"/>
        <v>0</v>
      </c>
    </row>
    <row r="1057" spans="1:28" ht="33.75" x14ac:dyDescent="0.25">
      <c r="A1057" s="71" t="s">
        <v>9827</v>
      </c>
      <c r="B1057" s="72" t="s">
        <v>14774</v>
      </c>
      <c r="C1057" s="73" t="s">
        <v>8780</v>
      </c>
      <c r="D1057" s="74">
        <v>0</v>
      </c>
      <c r="E1057" s="69">
        <v>209.11</v>
      </c>
      <c r="F1057" s="75">
        <f>ROUND(D1057*E1057,2)</f>
        <v>0</v>
      </c>
      <c r="G1057" s="76"/>
      <c r="H1057" s="69">
        <f t="shared" si="599"/>
        <v>189.59</v>
      </c>
      <c r="I1057" s="69">
        <f t="shared" si="599"/>
        <v>19.52</v>
      </c>
      <c r="J1057" s="69">
        <f>H1057+I1057</f>
        <v>209.11</v>
      </c>
      <c r="K1057" s="69">
        <v>0</v>
      </c>
      <c r="L1057" s="75">
        <f>SUM(J1057:K1057)</f>
        <v>209.11</v>
      </c>
      <c r="N1057" s="69">
        <v>189.59</v>
      </c>
      <c r="O1057" s="69">
        <v>19.52</v>
      </c>
      <c r="P1057" s="69">
        <f>SUM(N1057:O1057)</f>
        <v>209.11</v>
      </c>
      <c r="Q1057" s="63"/>
      <c r="R1057" s="69">
        <f t="shared" si="600"/>
        <v>189.59</v>
      </c>
      <c r="S1057" s="69">
        <f t="shared" si="600"/>
        <v>19.52</v>
      </c>
      <c r="T1057" s="69">
        <f>R1057+S1057</f>
        <v>209.11</v>
      </c>
      <c r="U1057" s="69">
        <f>ROUND(Z1057*$H$2,2)/100</f>
        <v>0</v>
      </c>
      <c r="V1057" s="77">
        <f>SUM(T1057:U1057)</f>
        <v>209.11</v>
      </c>
      <c r="X1057" s="69">
        <v>189.59</v>
      </c>
      <c r="Y1057" s="69">
        <v>19.52</v>
      </c>
      <c r="Z1057" s="69">
        <v>209.11</v>
      </c>
      <c r="AA1057" s="78"/>
      <c r="AB1057" s="79">
        <f t="shared" si="587"/>
        <v>0</v>
      </c>
    </row>
    <row r="1058" spans="1:28" x14ac:dyDescent="0.25">
      <c r="A1058" s="71" t="s">
        <v>9828</v>
      </c>
      <c r="B1058" s="72" t="s">
        <v>14775</v>
      </c>
      <c r="C1058" s="73" t="s">
        <v>8780</v>
      </c>
      <c r="D1058" s="74">
        <v>0</v>
      </c>
      <c r="E1058" s="69">
        <v>234.48</v>
      </c>
      <c r="F1058" s="75">
        <f>ROUND(D1058*E1058,2)</f>
        <v>0</v>
      </c>
      <c r="G1058" s="76"/>
      <c r="H1058" s="69">
        <f t="shared" si="599"/>
        <v>214.96</v>
      </c>
      <c r="I1058" s="69">
        <f t="shared" si="599"/>
        <v>19.52</v>
      </c>
      <c r="J1058" s="69">
        <f>H1058+I1058</f>
        <v>234.48000000000002</v>
      </c>
      <c r="K1058" s="69">
        <v>0</v>
      </c>
      <c r="L1058" s="75">
        <f>SUM(J1058:K1058)</f>
        <v>234.48000000000002</v>
      </c>
      <c r="N1058" s="69">
        <v>214.95999999999998</v>
      </c>
      <c r="O1058" s="69">
        <v>19.52</v>
      </c>
      <c r="P1058" s="69">
        <f>SUM(N1058:O1058)</f>
        <v>234.48</v>
      </c>
      <c r="Q1058" s="63"/>
      <c r="R1058" s="69">
        <f t="shared" si="600"/>
        <v>214.96</v>
      </c>
      <c r="S1058" s="69">
        <f t="shared" si="600"/>
        <v>19.52</v>
      </c>
      <c r="T1058" s="69">
        <f>R1058+S1058</f>
        <v>234.48000000000002</v>
      </c>
      <c r="U1058" s="69">
        <f>ROUND(Z1058*$H$2,2)/100</f>
        <v>0</v>
      </c>
      <c r="V1058" s="77">
        <f>SUM(T1058:U1058)</f>
        <v>234.48000000000002</v>
      </c>
      <c r="X1058" s="69">
        <v>214.96</v>
      </c>
      <c r="Y1058" s="69">
        <v>19.52</v>
      </c>
      <c r="Z1058" s="69">
        <v>234.48</v>
      </c>
      <c r="AA1058" s="78"/>
      <c r="AB1058" s="79">
        <f t="shared" si="587"/>
        <v>0</v>
      </c>
    </row>
    <row r="1059" spans="1:28" ht="45" x14ac:dyDescent="0.25">
      <c r="A1059" s="65" t="s">
        <v>9829</v>
      </c>
      <c r="B1059" s="66" t="s">
        <v>14776</v>
      </c>
      <c r="C1059" s="67"/>
      <c r="D1059" s="68"/>
      <c r="E1059" s="69"/>
      <c r="F1059" s="70"/>
      <c r="H1059" s="69"/>
      <c r="I1059" s="69"/>
      <c r="J1059" s="69"/>
      <c r="K1059" s="69"/>
      <c r="L1059" s="75"/>
      <c r="N1059" s="69"/>
      <c r="O1059" s="69"/>
      <c r="P1059" s="69"/>
      <c r="Q1059" s="63"/>
      <c r="R1059" s="69"/>
      <c r="S1059" s="69"/>
      <c r="T1059" s="69"/>
      <c r="U1059" s="69"/>
      <c r="V1059" s="77"/>
      <c r="X1059" s="69"/>
      <c r="Y1059" s="69"/>
      <c r="Z1059" s="69"/>
      <c r="AB1059" s="79">
        <f t="shared" si="587"/>
        <v>0</v>
      </c>
    </row>
    <row r="1060" spans="1:28" ht="45" x14ac:dyDescent="0.25">
      <c r="A1060" s="71" t="s">
        <v>9830</v>
      </c>
      <c r="B1060" s="72" t="s">
        <v>14777</v>
      </c>
      <c r="C1060" s="73" t="s">
        <v>8780</v>
      </c>
      <c r="D1060" s="74">
        <v>0</v>
      </c>
      <c r="E1060" s="69">
        <v>95.210000000000008</v>
      </c>
      <c r="F1060" s="75">
        <f>ROUND(D1060*E1060,2)</f>
        <v>0</v>
      </c>
      <c r="H1060" s="69">
        <f t="shared" ref="H1060:I1062" si="601">ROUND(N1060+(N1060*$H$2/100),2)</f>
        <v>82.71</v>
      </c>
      <c r="I1060" s="69">
        <f t="shared" si="601"/>
        <v>12.5</v>
      </c>
      <c r="J1060" s="69">
        <f>H1060+I1060</f>
        <v>95.21</v>
      </c>
      <c r="K1060" s="69">
        <v>0</v>
      </c>
      <c r="L1060" s="75">
        <f>SUM(J1060:K1060)</f>
        <v>95.21</v>
      </c>
      <c r="N1060" s="69">
        <v>82.710000000000008</v>
      </c>
      <c r="O1060" s="69">
        <v>12.5</v>
      </c>
      <c r="P1060" s="69">
        <f>SUM(N1060:O1060)</f>
        <v>95.210000000000008</v>
      </c>
      <c r="Q1060" s="63"/>
      <c r="R1060" s="69">
        <f t="shared" ref="R1060:S1062" si="602">X1060</f>
        <v>82.71</v>
      </c>
      <c r="S1060" s="69">
        <f t="shared" si="602"/>
        <v>12.49</v>
      </c>
      <c r="T1060" s="69">
        <f>R1060+S1060</f>
        <v>95.199999999999989</v>
      </c>
      <c r="U1060" s="69">
        <f>ROUND(Z1060*$H$2,2)/100</f>
        <v>0</v>
      </c>
      <c r="V1060" s="77">
        <f>SUM(T1060:U1060)</f>
        <v>95.199999999999989</v>
      </c>
      <c r="X1060" s="69">
        <v>82.71</v>
      </c>
      <c r="Y1060" s="69">
        <v>12.49</v>
      </c>
      <c r="Z1060" s="69">
        <v>95.2</v>
      </c>
      <c r="AB1060" s="79">
        <f t="shared" si="587"/>
        <v>1.0000000000005116E-2</v>
      </c>
    </row>
    <row r="1061" spans="1:28" ht="33.75" x14ac:dyDescent="0.25">
      <c r="A1061" s="71" t="s">
        <v>9831</v>
      </c>
      <c r="B1061" s="72" t="s">
        <v>14778</v>
      </c>
      <c r="C1061" s="73" t="s">
        <v>8780</v>
      </c>
      <c r="D1061" s="74">
        <v>0</v>
      </c>
      <c r="E1061" s="69">
        <v>101.08</v>
      </c>
      <c r="F1061" s="75">
        <f>ROUND(D1061*E1061,2)</f>
        <v>0</v>
      </c>
      <c r="H1061" s="69">
        <f t="shared" si="601"/>
        <v>88.58</v>
      </c>
      <c r="I1061" s="69">
        <f t="shared" si="601"/>
        <v>12.5</v>
      </c>
      <c r="J1061" s="69">
        <f>H1061+I1061</f>
        <v>101.08</v>
      </c>
      <c r="K1061" s="69">
        <v>0</v>
      </c>
      <c r="L1061" s="75">
        <f>SUM(J1061:K1061)</f>
        <v>101.08</v>
      </c>
      <c r="N1061" s="69">
        <v>88.58</v>
      </c>
      <c r="O1061" s="69">
        <v>12.5</v>
      </c>
      <c r="P1061" s="69">
        <f>SUM(N1061:O1061)</f>
        <v>101.08</v>
      </c>
      <c r="Q1061" s="63"/>
      <c r="R1061" s="69">
        <f t="shared" si="602"/>
        <v>88.58</v>
      </c>
      <c r="S1061" s="69">
        <f t="shared" si="602"/>
        <v>12.49</v>
      </c>
      <c r="T1061" s="69">
        <f>R1061+S1061</f>
        <v>101.07</v>
      </c>
      <c r="U1061" s="69">
        <f>ROUND(Z1061*$H$2,2)/100</f>
        <v>0</v>
      </c>
      <c r="V1061" s="77">
        <f>SUM(T1061:U1061)</f>
        <v>101.07</v>
      </c>
      <c r="X1061" s="69">
        <v>88.58</v>
      </c>
      <c r="Y1061" s="69">
        <v>12.49</v>
      </c>
      <c r="Z1061" s="69">
        <v>101.07</v>
      </c>
      <c r="AB1061" s="79">
        <f t="shared" si="587"/>
        <v>1.0000000000005116E-2</v>
      </c>
    </row>
    <row r="1062" spans="1:28" x14ac:dyDescent="0.25">
      <c r="A1062" s="71" t="s">
        <v>9832</v>
      </c>
      <c r="B1062" s="72" t="s">
        <v>9834</v>
      </c>
      <c r="C1062" s="73" t="s">
        <v>8780</v>
      </c>
      <c r="D1062" s="74">
        <v>0</v>
      </c>
      <c r="E1062" s="69">
        <v>37.33</v>
      </c>
      <c r="F1062" s="75">
        <f>ROUND(D1062*E1062,2)</f>
        <v>0</v>
      </c>
      <c r="H1062" s="69">
        <f t="shared" si="601"/>
        <v>30.45</v>
      </c>
      <c r="I1062" s="69">
        <f t="shared" si="601"/>
        <v>6.88</v>
      </c>
      <c r="J1062" s="69">
        <f>H1062+I1062</f>
        <v>37.33</v>
      </c>
      <c r="K1062" s="69">
        <v>0</v>
      </c>
      <c r="L1062" s="75">
        <f>SUM(J1062:K1062)</f>
        <v>37.33</v>
      </c>
      <c r="N1062" s="69">
        <v>30.45</v>
      </c>
      <c r="O1062" s="69">
        <v>6.88</v>
      </c>
      <c r="P1062" s="69">
        <f>SUM(N1062:O1062)</f>
        <v>37.33</v>
      </c>
      <c r="Q1062" s="63"/>
      <c r="R1062" s="69">
        <f t="shared" si="602"/>
        <v>30.45</v>
      </c>
      <c r="S1062" s="69">
        <f t="shared" si="602"/>
        <v>6.88</v>
      </c>
      <c r="T1062" s="69">
        <f>R1062+S1062</f>
        <v>37.33</v>
      </c>
      <c r="U1062" s="69">
        <f>ROUND(Z1062*$H$2,2)/100</f>
        <v>0</v>
      </c>
      <c r="V1062" s="77">
        <f>SUM(T1062:U1062)</f>
        <v>37.33</v>
      </c>
      <c r="X1062" s="69">
        <v>30.45</v>
      </c>
      <c r="Y1062" s="69">
        <v>6.88</v>
      </c>
      <c r="Z1062" s="69">
        <v>37.33</v>
      </c>
      <c r="AB1062" s="79">
        <f t="shared" si="587"/>
        <v>0</v>
      </c>
    </row>
    <row r="1063" spans="1:28" x14ac:dyDescent="0.25">
      <c r="A1063" s="65" t="s">
        <v>9833</v>
      </c>
      <c r="B1063" s="66" t="s">
        <v>14779</v>
      </c>
      <c r="C1063" s="67"/>
      <c r="D1063" s="68"/>
      <c r="E1063" s="69"/>
      <c r="F1063" s="70"/>
      <c r="H1063" s="69"/>
      <c r="I1063" s="69"/>
      <c r="J1063" s="69"/>
      <c r="K1063" s="69"/>
      <c r="L1063" s="75"/>
      <c r="N1063" s="69"/>
      <c r="O1063" s="69"/>
      <c r="P1063" s="69"/>
      <c r="Q1063" s="63"/>
      <c r="R1063" s="69"/>
      <c r="S1063" s="69"/>
      <c r="T1063" s="69"/>
      <c r="U1063" s="69"/>
      <c r="V1063" s="77"/>
      <c r="X1063" s="69"/>
      <c r="Y1063" s="69"/>
      <c r="Z1063" s="69"/>
      <c r="AA1063" s="78"/>
      <c r="AB1063" s="79">
        <f t="shared" si="587"/>
        <v>0</v>
      </c>
    </row>
    <row r="1064" spans="1:28" ht="22.5" x14ac:dyDescent="0.25">
      <c r="A1064" s="65" t="s">
        <v>9835</v>
      </c>
      <c r="B1064" s="66" t="s">
        <v>14780</v>
      </c>
      <c r="C1064" s="67"/>
      <c r="D1064" s="68"/>
      <c r="E1064" s="69"/>
      <c r="F1064" s="70"/>
      <c r="H1064" s="69"/>
      <c r="I1064" s="69"/>
      <c r="J1064" s="69"/>
      <c r="K1064" s="69"/>
      <c r="L1064" s="75"/>
      <c r="N1064" s="69"/>
      <c r="O1064" s="69"/>
      <c r="P1064" s="69"/>
      <c r="Q1064" s="63"/>
      <c r="R1064" s="69"/>
      <c r="S1064" s="69"/>
      <c r="T1064" s="69"/>
      <c r="U1064" s="69"/>
      <c r="V1064" s="77"/>
      <c r="X1064" s="69"/>
      <c r="Y1064" s="69"/>
      <c r="Z1064" s="69"/>
      <c r="AA1064" s="78"/>
      <c r="AB1064" s="79">
        <f t="shared" si="587"/>
        <v>0</v>
      </c>
    </row>
    <row r="1065" spans="1:28" ht="22.5" x14ac:dyDescent="0.25">
      <c r="A1065" s="83" t="s">
        <v>12873</v>
      </c>
      <c r="B1065" s="84" t="s">
        <v>14781</v>
      </c>
      <c r="C1065" s="85" t="s">
        <v>8780</v>
      </c>
      <c r="D1065" s="86">
        <v>0</v>
      </c>
      <c r="E1065" s="87">
        <v>210.38</v>
      </c>
      <c r="F1065" s="75">
        <f t="shared" ref="F1065:F1074" si="603">ROUND(D1065*E1065,2)</f>
        <v>0</v>
      </c>
      <c r="G1065" s="76"/>
      <c r="H1065" s="87">
        <f t="shared" ref="H1065:I1074" si="604">ROUND(N1065+(N1065*$H$2/100),2)</f>
        <v>178.62</v>
      </c>
      <c r="I1065" s="87">
        <f t="shared" si="604"/>
        <v>31.76</v>
      </c>
      <c r="J1065" s="87">
        <f t="shared" ref="J1065:J1074" si="605">H1065+I1065</f>
        <v>210.38</v>
      </c>
      <c r="K1065" s="87">
        <v>0</v>
      </c>
      <c r="L1065" s="75">
        <f t="shared" ref="L1065:L1074" si="606">SUM(J1065:K1065)</f>
        <v>210.38</v>
      </c>
      <c r="N1065" s="87">
        <v>178.62</v>
      </c>
      <c r="O1065" s="87">
        <v>31.759999999999998</v>
      </c>
      <c r="P1065" s="87">
        <f t="shared" ref="P1065:P1074" si="607">SUM(N1065:O1065)</f>
        <v>210.38</v>
      </c>
      <c r="Q1065" s="88"/>
      <c r="R1065" s="87">
        <f t="shared" ref="R1065:S1074" si="608">X1065</f>
        <v>178.62</v>
      </c>
      <c r="S1065" s="87">
        <f t="shared" si="608"/>
        <v>31.76</v>
      </c>
      <c r="T1065" s="87">
        <f t="shared" ref="T1065:T1074" si="609">R1065+S1065</f>
        <v>210.38</v>
      </c>
      <c r="U1065" s="87">
        <f t="shared" ref="U1065:U1074" si="610">ROUND(Z1065*$H$2,2)/100</f>
        <v>0</v>
      </c>
      <c r="V1065" s="77">
        <f t="shared" ref="V1065:V1074" si="611">SUM(T1065:U1065)</f>
        <v>210.38</v>
      </c>
      <c r="X1065" s="87">
        <v>178.62</v>
      </c>
      <c r="Y1065" s="87">
        <v>31.76</v>
      </c>
      <c r="Z1065" s="87">
        <v>210.38</v>
      </c>
      <c r="AA1065" s="78"/>
      <c r="AB1065" s="79">
        <f t="shared" si="587"/>
        <v>0</v>
      </c>
    </row>
    <row r="1066" spans="1:28" ht="22.5" x14ac:dyDescent="0.25">
      <c r="A1066" s="83" t="s">
        <v>12874</v>
      </c>
      <c r="B1066" s="84" t="s">
        <v>14782</v>
      </c>
      <c r="C1066" s="85" t="s">
        <v>8808</v>
      </c>
      <c r="D1066" s="86">
        <v>0</v>
      </c>
      <c r="E1066" s="87">
        <v>66.289999999999992</v>
      </c>
      <c r="F1066" s="75">
        <f t="shared" si="603"/>
        <v>0</v>
      </c>
      <c r="G1066" s="76"/>
      <c r="H1066" s="87">
        <f t="shared" si="604"/>
        <v>51.67</v>
      </c>
      <c r="I1066" s="87">
        <f t="shared" si="604"/>
        <v>14.62</v>
      </c>
      <c r="J1066" s="87">
        <f t="shared" si="605"/>
        <v>66.290000000000006</v>
      </c>
      <c r="K1066" s="87">
        <v>0</v>
      </c>
      <c r="L1066" s="75">
        <f t="shared" si="606"/>
        <v>66.290000000000006</v>
      </c>
      <c r="N1066" s="87">
        <v>51.67</v>
      </c>
      <c r="O1066" s="87">
        <v>14.620000000000001</v>
      </c>
      <c r="P1066" s="87">
        <f t="shared" si="607"/>
        <v>66.290000000000006</v>
      </c>
      <c r="Q1066" s="88"/>
      <c r="R1066" s="87">
        <f t="shared" si="608"/>
        <v>51.67</v>
      </c>
      <c r="S1066" s="87">
        <f t="shared" si="608"/>
        <v>14.62</v>
      </c>
      <c r="T1066" s="87">
        <f t="shared" si="609"/>
        <v>66.290000000000006</v>
      </c>
      <c r="U1066" s="87">
        <f t="shared" si="610"/>
        <v>0</v>
      </c>
      <c r="V1066" s="77">
        <f t="shared" si="611"/>
        <v>66.290000000000006</v>
      </c>
      <c r="X1066" s="87">
        <v>51.67</v>
      </c>
      <c r="Y1066" s="87">
        <v>14.62</v>
      </c>
      <c r="Z1066" s="87">
        <v>66.290000000000006</v>
      </c>
      <c r="AA1066" s="78"/>
      <c r="AB1066" s="79">
        <f t="shared" si="587"/>
        <v>0</v>
      </c>
    </row>
    <row r="1067" spans="1:28" ht="22.5" x14ac:dyDescent="0.25">
      <c r="A1067" s="83" t="s">
        <v>12875</v>
      </c>
      <c r="B1067" s="84" t="s">
        <v>14783</v>
      </c>
      <c r="C1067" s="85" t="s">
        <v>8808</v>
      </c>
      <c r="D1067" s="86">
        <v>0</v>
      </c>
      <c r="E1067" s="87">
        <v>83.37</v>
      </c>
      <c r="F1067" s="75">
        <f t="shared" si="603"/>
        <v>0</v>
      </c>
      <c r="G1067" s="76"/>
      <c r="H1067" s="87">
        <f t="shared" si="604"/>
        <v>65.099999999999994</v>
      </c>
      <c r="I1067" s="87">
        <f t="shared" si="604"/>
        <v>18.27</v>
      </c>
      <c r="J1067" s="87">
        <f t="shared" si="605"/>
        <v>83.36999999999999</v>
      </c>
      <c r="K1067" s="87">
        <v>0</v>
      </c>
      <c r="L1067" s="75">
        <f t="shared" si="606"/>
        <v>83.36999999999999</v>
      </c>
      <c r="N1067" s="87">
        <v>65.100000000000009</v>
      </c>
      <c r="O1067" s="87">
        <v>18.270000000000003</v>
      </c>
      <c r="P1067" s="87">
        <f t="shared" si="607"/>
        <v>83.37</v>
      </c>
      <c r="Q1067" s="88"/>
      <c r="R1067" s="87">
        <f t="shared" si="608"/>
        <v>65.099999999999994</v>
      </c>
      <c r="S1067" s="87">
        <f t="shared" si="608"/>
        <v>18.27</v>
      </c>
      <c r="T1067" s="87">
        <f t="shared" si="609"/>
        <v>83.36999999999999</v>
      </c>
      <c r="U1067" s="87">
        <f t="shared" si="610"/>
        <v>0</v>
      </c>
      <c r="V1067" s="77">
        <f t="shared" si="611"/>
        <v>83.36999999999999</v>
      </c>
      <c r="X1067" s="87">
        <v>65.099999999999994</v>
      </c>
      <c r="Y1067" s="87">
        <v>18.27</v>
      </c>
      <c r="Z1067" s="87">
        <v>83.37</v>
      </c>
      <c r="AA1067" s="78"/>
      <c r="AB1067" s="79">
        <f t="shared" si="587"/>
        <v>0</v>
      </c>
    </row>
    <row r="1068" spans="1:28" ht="22.5" x14ac:dyDescent="0.25">
      <c r="A1068" s="83" t="s">
        <v>12876</v>
      </c>
      <c r="B1068" s="84" t="s">
        <v>14784</v>
      </c>
      <c r="C1068" s="85" t="s">
        <v>8808</v>
      </c>
      <c r="D1068" s="86">
        <v>0</v>
      </c>
      <c r="E1068" s="87">
        <v>194.47</v>
      </c>
      <c r="F1068" s="75">
        <f t="shared" si="603"/>
        <v>0</v>
      </c>
      <c r="G1068" s="76"/>
      <c r="H1068" s="87">
        <f t="shared" si="604"/>
        <v>157.93</v>
      </c>
      <c r="I1068" s="87">
        <f t="shared" si="604"/>
        <v>36.54</v>
      </c>
      <c r="J1068" s="87">
        <f t="shared" si="605"/>
        <v>194.47</v>
      </c>
      <c r="K1068" s="87">
        <v>0</v>
      </c>
      <c r="L1068" s="75">
        <f t="shared" si="606"/>
        <v>194.47</v>
      </c>
      <c r="N1068" s="87">
        <v>157.93</v>
      </c>
      <c r="O1068" s="87">
        <v>36.540000000000006</v>
      </c>
      <c r="P1068" s="87">
        <f t="shared" si="607"/>
        <v>194.47000000000003</v>
      </c>
      <c r="Q1068" s="88"/>
      <c r="R1068" s="87">
        <f t="shared" si="608"/>
        <v>157.93</v>
      </c>
      <c r="S1068" s="87">
        <f t="shared" si="608"/>
        <v>36.54</v>
      </c>
      <c r="T1068" s="87">
        <f t="shared" si="609"/>
        <v>194.47</v>
      </c>
      <c r="U1068" s="87">
        <f t="shared" si="610"/>
        <v>0</v>
      </c>
      <c r="V1068" s="77">
        <f t="shared" si="611"/>
        <v>194.47</v>
      </c>
      <c r="X1068" s="87">
        <v>157.93</v>
      </c>
      <c r="Y1068" s="87">
        <v>36.54</v>
      </c>
      <c r="Z1068" s="87">
        <v>194.47</v>
      </c>
      <c r="AA1068" s="78"/>
      <c r="AB1068" s="79">
        <f t="shared" si="587"/>
        <v>0</v>
      </c>
    </row>
    <row r="1069" spans="1:28" ht="22.5" x14ac:dyDescent="0.25">
      <c r="A1069" s="83" t="s">
        <v>12877</v>
      </c>
      <c r="B1069" s="84" t="s">
        <v>14785</v>
      </c>
      <c r="C1069" s="85" t="s">
        <v>8808</v>
      </c>
      <c r="D1069" s="86">
        <v>0</v>
      </c>
      <c r="E1069" s="87">
        <v>42.12</v>
      </c>
      <c r="F1069" s="75">
        <f t="shared" si="603"/>
        <v>0</v>
      </c>
      <c r="G1069" s="76"/>
      <c r="H1069" s="87">
        <f t="shared" si="604"/>
        <v>34.130000000000003</v>
      </c>
      <c r="I1069" s="87">
        <f t="shared" si="604"/>
        <v>7.99</v>
      </c>
      <c r="J1069" s="87">
        <f t="shared" si="605"/>
        <v>42.120000000000005</v>
      </c>
      <c r="K1069" s="87">
        <v>0</v>
      </c>
      <c r="L1069" s="75">
        <f t="shared" si="606"/>
        <v>42.120000000000005</v>
      </c>
      <c r="N1069" s="87">
        <v>34.129999999999995</v>
      </c>
      <c r="O1069" s="87">
        <v>7.99</v>
      </c>
      <c r="P1069" s="87">
        <f t="shared" si="607"/>
        <v>42.12</v>
      </c>
      <c r="Q1069" s="88"/>
      <c r="R1069" s="87">
        <f t="shared" si="608"/>
        <v>34.130000000000003</v>
      </c>
      <c r="S1069" s="87">
        <f t="shared" si="608"/>
        <v>8</v>
      </c>
      <c r="T1069" s="87">
        <f t="shared" si="609"/>
        <v>42.13</v>
      </c>
      <c r="U1069" s="87">
        <f t="shared" si="610"/>
        <v>0</v>
      </c>
      <c r="V1069" s="77">
        <f t="shared" si="611"/>
        <v>42.13</v>
      </c>
      <c r="X1069" s="87">
        <v>34.130000000000003</v>
      </c>
      <c r="Y1069" s="87">
        <v>8</v>
      </c>
      <c r="Z1069" s="87">
        <v>42.13</v>
      </c>
      <c r="AA1069" s="78"/>
      <c r="AB1069" s="79">
        <f t="shared" si="587"/>
        <v>-1.0000000000005116E-2</v>
      </c>
    </row>
    <row r="1070" spans="1:28" ht="22.5" x14ac:dyDescent="0.25">
      <c r="A1070" s="83" t="s">
        <v>12878</v>
      </c>
      <c r="B1070" s="84" t="s">
        <v>14786</v>
      </c>
      <c r="C1070" s="85" t="s">
        <v>8808</v>
      </c>
      <c r="D1070" s="86">
        <v>0</v>
      </c>
      <c r="E1070" s="87">
        <v>41.89</v>
      </c>
      <c r="F1070" s="75">
        <f t="shared" si="603"/>
        <v>0</v>
      </c>
      <c r="G1070" s="76"/>
      <c r="H1070" s="87">
        <f t="shared" si="604"/>
        <v>33.9</v>
      </c>
      <c r="I1070" s="87">
        <f t="shared" si="604"/>
        <v>7.99</v>
      </c>
      <c r="J1070" s="87">
        <f t="shared" si="605"/>
        <v>41.89</v>
      </c>
      <c r="K1070" s="87">
        <v>0</v>
      </c>
      <c r="L1070" s="75">
        <f t="shared" si="606"/>
        <v>41.89</v>
      </c>
      <c r="N1070" s="87">
        <v>33.9</v>
      </c>
      <c r="O1070" s="87">
        <v>7.99</v>
      </c>
      <c r="P1070" s="87">
        <f t="shared" si="607"/>
        <v>41.89</v>
      </c>
      <c r="Q1070" s="88"/>
      <c r="R1070" s="87">
        <f t="shared" si="608"/>
        <v>33.9</v>
      </c>
      <c r="S1070" s="87">
        <f t="shared" si="608"/>
        <v>8</v>
      </c>
      <c r="T1070" s="87">
        <f t="shared" si="609"/>
        <v>41.9</v>
      </c>
      <c r="U1070" s="87">
        <f t="shared" si="610"/>
        <v>0</v>
      </c>
      <c r="V1070" s="77">
        <f t="shared" si="611"/>
        <v>41.9</v>
      </c>
      <c r="X1070" s="87">
        <v>33.9</v>
      </c>
      <c r="Y1070" s="87">
        <v>8</v>
      </c>
      <c r="Z1070" s="87">
        <v>41.9</v>
      </c>
      <c r="AA1070" s="78"/>
      <c r="AB1070" s="79">
        <f t="shared" si="587"/>
        <v>-9.9999999999980105E-3</v>
      </c>
    </row>
    <row r="1071" spans="1:28" ht="22.5" x14ac:dyDescent="0.25">
      <c r="A1071" s="83" t="s">
        <v>12879</v>
      </c>
      <c r="B1071" s="84" t="s">
        <v>14787</v>
      </c>
      <c r="C1071" s="85" t="s">
        <v>8780</v>
      </c>
      <c r="D1071" s="86">
        <v>0</v>
      </c>
      <c r="E1071" s="87">
        <v>260.06</v>
      </c>
      <c r="F1071" s="75">
        <f t="shared" si="603"/>
        <v>0</v>
      </c>
      <c r="G1071" s="76"/>
      <c r="H1071" s="87">
        <f t="shared" si="604"/>
        <v>228.3</v>
      </c>
      <c r="I1071" s="87">
        <f t="shared" si="604"/>
        <v>31.76</v>
      </c>
      <c r="J1071" s="87">
        <f t="shared" si="605"/>
        <v>260.06</v>
      </c>
      <c r="K1071" s="87">
        <v>0</v>
      </c>
      <c r="L1071" s="75">
        <f t="shared" si="606"/>
        <v>260.06</v>
      </c>
      <c r="N1071" s="87">
        <v>228.3</v>
      </c>
      <c r="O1071" s="87">
        <v>31.759999999999998</v>
      </c>
      <c r="P1071" s="87">
        <f t="shared" si="607"/>
        <v>260.06</v>
      </c>
      <c r="Q1071" s="88"/>
      <c r="R1071" s="87">
        <f t="shared" si="608"/>
        <v>228.3</v>
      </c>
      <c r="S1071" s="87">
        <f t="shared" si="608"/>
        <v>31.76</v>
      </c>
      <c r="T1071" s="87">
        <f t="shared" si="609"/>
        <v>260.06</v>
      </c>
      <c r="U1071" s="87">
        <f t="shared" si="610"/>
        <v>0</v>
      </c>
      <c r="V1071" s="77">
        <f t="shared" si="611"/>
        <v>260.06</v>
      </c>
      <c r="X1071" s="87">
        <v>228.3</v>
      </c>
      <c r="Y1071" s="87">
        <v>31.76</v>
      </c>
      <c r="Z1071" s="87">
        <v>260.06</v>
      </c>
      <c r="AA1071" s="78"/>
      <c r="AB1071" s="79">
        <f t="shared" si="587"/>
        <v>0</v>
      </c>
    </row>
    <row r="1072" spans="1:28" ht="22.5" x14ac:dyDescent="0.25">
      <c r="A1072" s="83" t="s">
        <v>12880</v>
      </c>
      <c r="B1072" s="84" t="s">
        <v>14788</v>
      </c>
      <c r="C1072" s="85" t="s">
        <v>8808</v>
      </c>
      <c r="D1072" s="86">
        <v>0</v>
      </c>
      <c r="E1072" s="87">
        <v>24.13</v>
      </c>
      <c r="F1072" s="75">
        <f t="shared" si="603"/>
        <v>0</v>
      </c>
      <c r="G1072" s="76"/>
      <c r="H1072" s="87">
        <f t="shared" si="604"/>
        <v>16.14</v>
      </c>
      <c r="I1072" s="87">
        <f t="shared" si="604"/>
        <v>7.99</v>
      </c>
      <c r="J1072" s="87">
        <f t="shared" si="605"/>
        <v>24.130000000000003</v>
      </c>
      <c r="K1072" s="87">
        <v>0</v>
      </c>
      <c r="L1072" s="75">
        <f t="shared" si="606"/>
        <v>24.130000000000003</v>
      </c>
      <c r="N1072" s="87">
        <v>16.14</v>
      </c>
      <c r="O1072" s="87">
        <v>7.99</v>
      </c>
      <c r="P1072" s="87">
        <f t="shared" si="607"/>
        <v>24.130000000000003</v>
      </c>
      <c r="Q1072" s="88"/>
      <c r="R1072" s="87">
        <f t="shared" si="608"/>
        <v>16.14</v>
      </c>
      <c r="S1072" s="87">
        <f t="shared" si="608"/>
        <v>8</v>
      </c>
      <c r="T1072" s="87">
        <f t="shared" si="609"/>
        <v>24.14</v>
      </c>
      <c r="U1072" s="87">
        <f t="shared" si="610"/>
        <v>0</v>
      </c>
      <c r="V1072" s="77">
        <f t="shared" si="611"/>
        <v>24.14</v>
      </c>
      <c r="X1072" s="87">
        <v>16.14</v>
      </c>
      <c r="Y1072" s="87">
        <v>8</v>
      </c>
      <c r="Z1072" s="87">
        <v>24.14</v>
      </c>
      <c r="AA1072" s="78"/>
      <c r="AB1072" s="79">
        <f t="shared" si="587"/>
        <v>-9.9999999999980105E-3</v>
      </c>
    </row>
    <row r="1073" spans="1:28" ht="22.5" x14ac:dyDescent="0.25">
      <c r="A1073" s="83" t="s">
        <v>12881</v>
      </c>
      <c r="B1073" s="84" t="s">
        <v>14789</v>
      </c>
      <c r="C1073" s="85" t="s">
        <v>8808</v>
      </c>
      <c r="D1073" s="86">
        <v>0</v>
      </c>
      <c r="E1073" s="87">
        <v>135.30000000000001</v>
      </c>
      <c r="F1073" s="75">
        <f t="shared" si="603"/>
        <v>0</v>
      </c>
      <c r="G1073" s="76"/>
      <c r="H1073" s="87">
        <f t="shared" si="604"/>
        <v>98.76</v>
      </c>
      <c r="I1073" s="87">
        <f t="shared" si="604"/>
        <v>36.54</v>
      </c>
      <c r="J1073" s="87">
        <f t="shared" si="605"/>
        <v>135.30000000000001</v>
      </c>
      <c r="K1073" s="87">
        <v>0</v>
      </c>
      <c r="L1073" s="75">
        <f t="shared" si="606"/>
        <v>135.30000000000001</v>
      </c>
      <c r="N1073" s="87">
        <v>98.759999999999991</v>
      </c>
      <c r="O1073" s="87">
        <v>36.540000000000006</v>
      </c>
      <c r="P1073" s="87">
        <f t="shared" si="607"/>
        <v>135.30000000000001</v>
      </c>
      <c r="Q1073" s="88"/>
      <c r="R1073" s="87">
        <f t="shared" si="608"/>
        <v>98.76</v>
      </c>
      <c r="S1073" s="87">
        <f t="shared" si="608"/>
        <v>36.54</v>
      </c>
      <c r="T1073" s="87">
        <f t="shared" si="609"/>
        <v>135.30000000000001</v>
      </c>
      <c r="U1073" s="87">
        <f t="shared" si="610"/>
        <v>0</v>
      </c>
      <c r="V1073" s="77">
        <f t="shared" si="611"/>
        <v>135.30000000000001</v>
      </c>
      <c r="X1073" s="87">
        <v>98.76</v>
      </c>
      <c r="Y1073" s="87">
        <v>36.54</v>
      </c>
      <c r="Z1073" s="87">
        <v>135.30000000000001</v>
      </c>
      <c r="AA1073" s="78"/>
      <c r="AB1073" s="79">
        <f t="shared" si="587"/>
        <v>0</v>
      </c>
    </row>
    <row r="1074" spans="1:28" x14ac:dyDescent="0.25">
      <c r="A1074" s="83" t="s">
        <v>12882</v>
      </c>
      <c r="B1074" s="84" t="s">
        <v>14790</v>
      </c>
      <c r="C1074" s="85" t="s">
        <v>8808</v>
      </c>
      <c r="D1074" s="86">
        <v>0</v>
      </c>
      <c r="E1074" s="87">
        <v>74.62</v>
      </c>
      <c r="F1074" s="75">
        <f t="shared" si="603"/>
        <v>0</v>
      </c>
      <c r="G1074" s="76"/>
      <c r="H1074" s="87">
        <f t="shared" si="604"/>
        <v>60</v>
      </c>
      <c r="I1074" s="87">
        <f t="shared" si="604"/>
        <v>14.62</v>
      </c>
      <c r="J1074" s="87">
        <f t="shared" si="605"/>
        <v>74.62</v>
      </c>
      <c r="K1074" s="87">
        <v>0</v>
      </c>
      <c r="L1074" s="75">
        <f t="shared" si="606"/>
        <v>74.62</v>
      </c>
      <c r="N1074" s="87">
        <v>60</v>
      </c>
      <c r="O1074" s="87">
        <v>14.620000000000001</v>
      </c>
      <c r="P1074" s="87">
        <f t="shared" si="607"/>
        <v>74.62</v>
      </c>
      <c r="Q1074" s="88"/>
      <c r="R1074" s="87">
        <f t="shared" si="608"/>
        <v>60</v>
      </c>
      <c r="S1074" s="87">
        <f t="shared" si="608"/>
        <v>14.62</v>
      </c>
      <c r="T1074" s="87">
        <f t="shared" si="609"/>
        <v>74.62</v>
      </c>
      <c r="U1074" s="87">
        <f t="shared" si="610"/>
        <v>0</v>
      </c>
      <c r="V1074" s="77">
        <f t="shared" si="611"/>
        <v>74.62</v>
      </c>
      <c r="X1074" s="87">
        <v>60</v>
      </c>
      <c r="Y1074" s="87">
        <v>14.62</v>
      </c>
      <c r="Z1074" s="87">
        <v>74.62</v>
      </c>
      <c r="AA1074" s="78"/>
      <c r="AB1074" s="79">
        <f t="shared" si="587"/>
        <v>0</v>
      </c>
    </row>
    <row r="1075" spans="1:28" ht="22.5" x14ac:dyDescent="0.25">
      <c r="A1075" s="65" t="s">
        <v>9836</v>
      </c>
      <c r="B1075" s="66" t="s">
        <v>14791</v>
      </c>
      <c r="C1075" s="67"/>
      <c r="D1075" s="68"/>
      <c r="E1075" s="69"/>
      <c r="F1075" s="70"/>
      <c r="H1075" s="69"/>
      <c r="I1075" s="69"/>
      <c r="J1075" s="69"/>
      <c r="K1075" s="69"/>
      <c r="L1075" s="75"/>
      <c r="N1075" s="69"/>
      <c r="O1075" s="69"/>
      <c r="P1075" s="69"/>
      <c r="Q1075" s="63"/>
      <c r="R1075" s="69"/>
      <c r="S1075" s="69"/>
      <c r="T1075" s="69"/>
      <c r="U1075" s="69"/>
      <c r="V1075" s="77"/>
      <c r="X1075" s="69"/>
      <c r="Y1075" s="69"/>
      <c r="Z1075" s="69"/>
      <c r="AA1075" s="78"/>
      <c r="AB1075" s="79">
        <f t="shared" si="587"/>
        <v>0</v>
      </c>
    </row>
    <row r="1076" spans="1:28" ht="22.5" x14ac:dyDescent="0.25">
      <c r="A1076" s="71" t="s">
        <v>9837</v>
      </c>
      <c r="B1076" s="72" t="s">
        <v>14792</v>
      </c>
      <c r="C1076" s="73" t="s">
        <v>8780</v>
      </c>
      <c r="D1076" s="74">
        <v>0</v>
      </c>
      <c r="E1076" s="69">
        <v>514.41</v>
      </c>
      <c r="F1076" s="75">
        <f t="shared" ref="F1076:F1082" si="612">ROUND(D1076*E1076,2)</f>
        <v>0</v>
      </c>
      <c r="G1076" s="76"/>
      <c r="H1076" s="69">
        <f t="shared" ref="H1076:I1082" si="613">ROUND(N1076+(N1076*$H$2/100),2)</f>
        <v>506.22</v>
      </c>
      <c r="I1076" s="69">
        <f t="shared" si="613"/>
        <v>8.19</v>
      </c>
      <c r="J1076" s="69">
        <f t="shared" ref="J1076:J1082" si="614">H1076+I1076</f>
        <v>514.41000000000008</v>
      </c>
      <c r="K1076" s="69">
        <v>0</v>
      </c>
      <c r="L1076" s="75">
        <f t="shared" ref="L1076:L1082" si="615">SUM(J1076:K1076)</f>
        <v>514.41000000000008</v>
      </c>
      <c r="N1076" s="69">
        <v>506.21999999999997</v>
      </c>
      <c r="O1076" s="69">
        <v>8.19</v>
      </c>
      <c r="P1076" s="69">
        <f t="shared" ref="P1076:P1082" si="616">SUM(N1076:O1076)</f>
        <v>514.41</v>
      </c>
      <c r="Q1076" s="63"/>
      <c r="R1076" s="69">
        <f t="shared" ref="R1076:S1082" si="617">X1076</f>
        <v>506.22</v>
      </c>
      <c r="S1076" s="69">
        <f t="shared" si="617"/>
        <v>8.19</v>
      </c>
      <c r="T1076" s="69">
        <f t="shared" ref="T1076:T1082" si="618">R1076+S1076</f>
        <v>514.41000000000008</v>
      </c>
      <c r="U1076" s="69">
        <f t="shared" ref="U1076:U1082" si="619">ROUND(Z1076*$H$2,2)/100</f>
        <v>0</v>
      </c>
      <c r="V1076" s="77">
        <f t="shared" ref="V1076:V1082" si="620">SUM(T1076:U1076)</f>
        <v>514.41000000000008</v>
      </c>
      <c r="X1076" s="69">
        <v>506.22</v>
      </c>
      <c r="Y1076" s="69">
        <v>8.19</v>
      </c>
      <c r="Z1076" s="69">
        <v>514.41</v>
      </c>
      <c r="AA1076" s="78"/>
      <c r="AB1076" s="79">
        <f t="shared" si="587"/>
        <v>0</v>
      </c>
    </row>
    <row r="1077" spans="1:28" ht="22.5" x14ac:dyDescent="0.25">
      <c r="A1077" s="71" t="s">
        <v>9838</v>
      </c>
      <c r="B1077" s="72" t="s">
        <v>14793</v>
      </c>
      <c r="C1077" s="73" t="s">
        <v>8780</v>
      </c>
      <c r="D1077" s="74">
        <v>0</v>
      </c>
      <c r="E1077" s="69">
        <v>520.88</v>
      </c>
      <c r="F1077" s="75">
        <f t="shared" si="612"/>
        <v>0</v>
      </c>
      <c r="G1077" s="76"/>
      <c r="H1077" s="69">
        <f t="shared" si="613"/>
        <v>512.69000000000005</v>
      </c>
      <c r="I1077" s="69">
        <f t="shared" si="613"/>
        <v>8.19</v>
      </c>
      <c r="J1077" s="69">
        <f t="shared" si="614"/>
        <v>520.88000000000011</v>
      </c>
      <c r="K1077" s="69">
        <v>0</v>
      </c>
      <c r="L1077" s="75">
        <f t="shared" si="615"/>
        <v>520.88000000000011</v>
      </c>
      <c r="N1077" s="69">
        <v>512.69000000000005</v>
      </c>
      <c r="O1077" s="69">
        <v>8.19</v>
      </c>
      <c r="P1077" s="69">
        <f t="shared" si="616"/>
        <v>520.88000000000011</v>
      </c>
      <c r="Q1077" s="63"/>
      <c r="R1077" s="69">
        <f t="shared" si="617"/>
        <v>512.69000000000005</v>
      </c>
      <c r="S1077" s="69">
        <f t="shared" si="617"/>
        <v>8.19</v>
      </c>
      <c r="T1077" s="69">
        <f t="shared" si="618"/>
        <v>520.88000000000011</v>
      </c>
      <c r="U1077" s="69">
        <f t="shared" si="619"/>
        <v>0</v>
      </c>
      <c r="V1077" s="77">
        <f t="shared" si="620"/>
        <v>520.88000000000011</v>
      </c>
      <c r="X1077" s="69">
        <v>512.69000000000005</v>
      </c>
      <c r="Y1077" s="69">
        <v>8.19</v>
      </c>
      <c r="Z1077" s="69">
        <v>520.88</v>
      </c>
      <c r="AA1077" s="78"/>
      <c r="AB1077" s="79">
        <f t="shared" si="587"/>
        <v>0</v>
      </c>
    </row>
    <row r="1078" spans="1:28" ht="22.5" x14ac:dyDescent="0.25">
      <c r="A1078" s="71" t="s">
        <v>9839</v>
      </c>
      <c r="B1078" s="72" t="s">
        <v>14794</v>
      </c>
      <c r="C1078" s="73" t="s">
        <v>8780</v>
      </c>
      <c r="D1078" s="74">
        <v>0</v>
      </c>
      <c r="E1078" s="69">
        <v>670.82</v>
      </c>
      <c r="F1078" s="75">
        <f t="shared" si="612"/>
        <v>0</v>
      </c>
      <c r="G1078" s="76"/>
      <c r="H1078" s="69">
        <f t="shared" si="613"/>
        <v>661.26</v>
      </c>
      <c r="I1078" s="69">
        <f t="shared" si="613"/>
        <v>9.56</v>
      </c>
      <c r="J1078" s="69">
        <f t="shared" si="614"/>
        <v>670.81999999999994</v>
      </c>
      <c r="K1078" s="69">
        <v>0</v>
      </c>
      <c r="L1078" s="75">
        <f t="shared" si="615"/>
        <v>670.81999999999994</v>
      </c>
      <c r="N1078" s="69">
        <v>661.26</v>
      </c>
      <c r="O1078" s="69">
        <v>9.56</v>
      </c>
      <c r="P1078" s="69">
        <f t="shared" si="616"/>
        <v>670.81999999999994</v>
      </c>
      <c r="Q1078" s="63"/>
      <c r="R1078" s="69">
        <f t="shared" si="617"/>
        <v>661.26</v>
      </c>
      <c r="S1078" s="69">
        <f t="shared" si="617"/>
        <v>9.56</v>
      </c>
      <c r="T1078" s="69">
        <f t="shared" si="618"/>
        <v>670.81999999999994</v>
      </c>
      <c r="U1078" s="69">
        <f t="shared" si="619"/>
        <v>0</v>
      </c>
      <c r="V1078" s="77">
        <f t="shared" si="620"/>
        <v>670.81999999999994</v>
      </c>
      <c r="X1078" s="69">
        <v>661.26</v>
      </c>
      <c r="Y1078" s="69">
        <v>9.56</v>
      </c>
      <c r="Z1078" s="69">
        <v>670.82</v>
      </c>
      <c r="AA1078" s="78"/>
      <c r="AB1078" s="79">
        <f t="shared" si="587"/>
        <v>0</v>
      </c>
    </row>
    <row r="1079" spans="1:28" x14ac:dyDescent="0.25">
      <c r="A1079" s="71" t="s">
        <v>9840</v>
      </c>
      <c r="B1079" s="72" t="s">
        <v>14795</v>
      </c>
      <c r="C1079" s="73" t="s">
        <v>8780</v>
      </c>
      <c r="D1079" s="74">
        <v>0</v>
      </c>
      <c r="E1079" s="69">
        <v>706.27</v>
      </c>
      <c r="F1079" s="75">
        <f t="shared" si="612"/>
        <v>0</v>
      </c>
      <c r="G1079" s="76"/>
      <c r="H1079" s="69">
        <f t="shared" si="613"/>
        <v>696.71</v>
      </c>
      <c r="I1079" s="69">
        <f t="shared" si="613"/>
        <v>9.56</v>
      </c>
      <c r="J1079" s="69">
        <f t="shared" si="614"/>
        <v>706.27</v>
      </c>
      <c r="K1079" s="69">
        <v>0</v>
      </c>
      <c r="L1079" s="75">
        <f t="shared" si="615"/>
        <v>706.27</v>
      </c>
      <c r="N1079" s="69">
        <v>696.70999999999992</v>
      </c>
      <c r="O1079" s="69">
        <v>9.56</v>
      </c>
      <c r="P1079" s="69">
        <f t="shared" si="616"/>
        <v>706.26999999999987</v>
      </c>
      <c r="Q1079" s="63"/>
      <c r="R1079" s="69">
        <f t="shared" si="617"/>
        <v>696.71</v>
      </c>
      <c r="S1079" s="69">
        <f t="shared" si="617"/>
        <v>9.56</v>
      </c>
      <c r="T1079" s="69">
        <f t="shared" si="618"/>
        <v>706.27</v>
      </c>
      <c r="U1079" s="69">
        <f t="shared" si="619"/>
        <v>0</v>
      </c>
      <c r="V1079" s="77">
        <f t="shared" si="620"/>
        <v>706.27</v>
      </c>
      <c r="X1079" s="69">
        <v>696.71</v>
      </c>
      <c r="Y1079" s="69">
        <v>9.56</v>
      </c>
      <c r="Z1079" s="69">
        <v>706.27</v>
      </c>
      <c r="AA1079" s="78"/>
      <c r="AB1079" s="79">
        <f t="shared" si="587"/>
        <v>0</v>
      </c>
    </row>
    <row r="1080" spans="1:28" ht="22.5" x14ac:dyDescent="0.25">
      <c r="A1080" s="71" t="s">
        <v>9841</v>
      </c>
      <c r="B1080" s="72" t="s">
        <v>14796</v>
      </c>
      <c r="C1080" s="73" t="s">
        <v>8808</v>
      </c>
      <c r="D1080" s="74">
        <v>0</v>
      </c>
      <c r="E1080" s="69">
        <v>279.54000000000002</v>
      </c>
      <c r="F1080" s="75">
        <f t="shared" si="612"/>
        <v>0</v>
      </c>
      <c r="G1080" s="76"/>
      <c r="H1080" s="69">
        <f t="shared" si="613"/>
        <v>274.76</v>
      </c>
      <c r="I1080" s="69">
        <f t="shared" si="613"/>
        <v>4.78</v>
      </c>
      <c r="J1080" s="69">
        <f t="shared" si="614"/>
        <v>279.53999999999996</v>
      </c>
      <c r="K1080" s="69">
        <v>0</v>
      </c>
      <c r="L1080" s="75">
        <f t="shared" si="615"/>
        <v>279.53999999999996</v>
      </c>
      <c r="N1080" s="69">
        <v>274.76000000000005</v>
      </c>
      <c r="O1080" s="69">
        <v>4.78</v>
      </c>
      <c r="P1080" s="69">
        <f t="shared" si="616"/>
        <v>279.54000000000002</v>
      </c>
      <c r="Q1080" s="63"/>
      <c r="R1080" s="69">
        <f t="shared" si="617"/>
        <v>274.76</v>
      </c>
      <c r="S1080" s="69">
        <f t="shared" si="617"/>
        <v>4.78</v>
      </c>
      <c r="T1080" s="69">
        <f t="shared" si="618"/>
        <v>279.53999999999996</v>
      </c>
      <c r="U1080" s="69">
        <f t="shared" si="619"/>
        <v>0</v>
      </c>
      <c r="V1080" s="77">
        <f t="shared" si="620"/>
        <v>279.53999999999996</v>
      </c>
      <c r="X1080" s="69">
        <v>274.76</v>
      </c>
      <c r="Y1080" s="69">
        <v>4.78</v>
      </c>
      <c r="Z1080" s="69">
        <v>279.54000000000002</v>
      </c>
      <c r="AA1080" s="78"/>
      <c r="AB1080" s="79">
        <f t="shared" si="587"/>
        <v>0</v>
      </c>
    </row>
    <row r="1081" spans="1:28" ht="22.5" x14ac:dyDescent="0.25">
      <c r="A1081" s="71" t="s">
        <v>9842</v>
      </c>
      <c r="B1081" s="72" t="s">
        <v>14797</v>
      </c>
      <c r="C1081" s="73" t="s">
        <v>8808</v>
      </c>
      <c r="D1081" s="74">
        <v>0</v>
      </c>
      <c r="E1081" s="69">
        <v>296.37</v>
      </c>
      <c r="F1081" s="75">
        <f t="shared" si="612"/>
        <v>0</v>
      </c>
      <c r="G1081" s="76"/>
      <c r="H1081" s="69">
        <f t="shared" si="613"/>
        <v>291.58999999999997</v>
      </c>
      <c r="I1081" s="69">
        <f t="shared" si="613"/>
        <v>4.78</v>
      </c>
      <c r="J1081" s="69">
        <f t="shared" si="614"/>
        <v>296.36999999999995</v>
      </c>
      <c r="K1081" s="69">
        <v>0</v>
      </c>
      <c r="L1081" s="75">
        <f t="shared" si="615"/>
        <v>296.36999999999995</v>
      </c>
      <c r="N1081" s="69">
        <v>291.59000000000003</v>
      </c>
      <c r="O1081" s="69">
        <v>4.78</v>
      </c>
      <c r="P1081" s="69">
        <f t="shared" si="616"/>
        <v>296.37</v>
      </c>
      <c r="Q1081" s="63"/>
      <c r="R1081" s="69">
        <f t="shared" si="617"/>
        <v>291.58999999999997</v>
      </c>
      <c r="S1081" s="69">
        <f t="shared" si="617"/>
        <v>4.78</v>
      </c>
      <c r="T1081" s="69">
        <f t="shared" si="618"/>
        <v>296.36999999999995</v>
      </c>
      <c r="U1081" s="69">
        <f t="shared" si="619"/>
        <v>0</v>
      </c>
      <c r="V1081" s="77">
        <f t="shared" si="620"/>
        <v>296.36999999999995</v>
      </c>
      <c r="X1081" s="69">
        <v>291.58999999999997</v>
      </c>
      <c r="Y1081" s="69">
        <v>4.78</v>
      </c>
      <c r="Z1081" s="69">
        <v>296.37</v>
      </c>
      <c r="AA1081" s="78"/>
      <c r="AB1081" s="79">
        <f t="shared" si="587"/>
        <v>0</v>
      </c>
    </row>
    <row r="1082" spans="1:28" x14ac:dyDescent="0.25">
      <c r="A1082" s="71" t="s">
        <v>9843</v>
      </c>
      <c r="B1082" s="72" t="s">
        <v>14798</v>
      </c>
      <c r="C1082" s="73" t="s">
        <v>8808</v>
      </c>
      <c r="D1082" s="74">
        <v>0</v>
      </c>
      <c r="E1082" s="69">
        <v>33.61</v>
      </c>
      <c r="F1082" s="75">
        <f t="shared" si="612"/>
        <v>0</v>
      </c>
      <c r="G1082" s="76"/>
      <c r="H1082" s="69">
        <f t="shared" si="613"/>
        <v>32.24</v>
      </c>
      <c r="I1082" s="69">
        <f t="shared" si="613"/>
        <v>1.37</v>
      </c>
      <c r="J1082" s="69">
        <f t="shared" si="614"/>
        <v>33.61</v>
      </c>
      <c r="K1082" s="69">
        <v>0</v>
      </c>
      <c r="L1082" s="75">
        <f t="shared" si="615"/>
        <v>33.61</v>
      </c>
      <c r="N1082" s="69">
        <v>32.24</v>
      </c>
      <c r="O1082" s="69">
        <v>1.37</v>
      </c>
      <c r="P1082" s="69">
        <f t="shared" si="616"/>
        <v>33.61</v>
      </c>
      <c r="Q1082" s="63"/>
      <c r="R1082" s="69">
        <f t="shared" si="617"/>
        <v>32.24</v>
      </c>
      <c r="S1082" s="69">
        <f t="shared" si="617"/>
        <v>1.37</v>
      </c>
      <c r="T1082" s="69">
        <f t="shared" si="618"/>
        <v>33.61</v>
      </c>
      <c r="U1082" s="69">
        <f t="shared" si="619"/>
        <v>0</v>
      </c>
      <c r="V1082" s="77">
        <f t="shared" si="620"/>
        <v>33.61</v>
      </c>
      <c r="X1082" s="69">
        <v>32.24</v>
      </c>
      <c r="Y1082" s="69">
        <v>1.37</v>
      </c>
      <c r="Z1082" s="69">
        <v>33.61</v>
      </c>
      <c r="AA1082" s="78"/>
      <c r="AB1082" s="79">
        <f t="shared" si="587"/>
        <v>0</v>
      </c>
    </row>
    <row r="1083" spans="1:28" x14ac:dyDescent="0.25">
      <c r="A1083" s="65" t="s">
        <v>9844</v>
      </c>
      <c r="B1083" s="66" t="s">
        <v>14799</v>
      </c>
      <c r="C1083" s="67"/>
      <c r="D1083" s="68"/>
      <c r="E1083" s="69"/>
      <c r="F1083" s="70"/>
      <c r="H1083" s="69"/>
      <c r="I1083" s="69"/>
      <c r="J1083" s="69"/>
      <c r="K1083" s="69"/>
      <c r="L1083" s="75"/>
      <c r="N1083" s="69"/>
      <c r="O1083" s="69"/>
      <c r="P1083" s="69"/>
      <c r="Q1083" s="63"/>
      <c r="R1083" s="69"/>
      <c r="S1083" s="69"/>
      <c r="T1083" s="69"/>
      <c r="U1083" s="69"/>
      <c r="V1083" s="77"/>
      <c r="X1083" s="69"/>
      <c r="Y1083" s="69"/>
      <c r="Z1083" s="69"/>
      <c r="AA1083" s="78"/>
      <c r="AB1083" s="79">
        <f t="shared" si="587"/>
        <v>0</v>
      </c>
    </row>
    <row r="1084" spans="1:28" x14ac:dyDescent="0.25">
      <c r="A1084" s="71" t="s">
        <v>9845</v>
      </c>
      <c r="B1084" s="72" t="s">
        <v>14800</v>
      </c>
      <c r="C1084" s="73" t="s">
        <v>8780</v>
      </c>
      <c r="D1084" s="74">
        <v>0</v>
      </c>
      <c r="E1084" s="69">
        <v>201.89</v>
      </c>
      <c r="F1084" s="75">
        <f t="shared" ref="F1084:F1092" si="621">ROUND(D1084*E1084,2)</f>
        <v>0</v>
      </c>
      <c r="G1084" s="76"/>
      <c r="H1084" s="69">
        <f t="shared" ref="H1084:I1092" si="622">ROUND(N1084+(N1084*$H$2/100),2)</f>
        <v>180.05</v>
      </c>
      <c r="I1084" s="69">
        <f t="shared" si="622"/>
        <v>21.84</v>
      </c>
      <c r="J1084" s="69">
        <f t="shared" ref="J1084:J1092" si="623">H1084+I1084</f>
        <v>201.89000000000001</v>
      </c>
      <c r="K1084" s="69">
        <v>0</v>
      </c>
      <c r="L1084" s="75">
        <f t="shared" ref="L1084:L1092" si="624">SUM(J1084:K1084)</f>
        <v>201.89000000000001</v>
      </c>
      <c r="N1084" s="69">
        <v>180.05</v>
      </c>
      <c r="O1084" s="69">
        <v>21.84</v>
      </c>
      <c r="P1084" s="69">
        <f t="shared" ref="P1084:P1092" si="625">SUM(N1084:O1084)</f>
        <v>201.89000000000001</v>
      </c>
      <c r="Q1084" s="63"/>
      <c r="R1084" s="69">
        <f t="shared" ref="R1084:S1092" si="626">X1084</f>
        <v>180.05</v>
      </c>
      <c r="S1084" s="69">
        <f t="shared" si="626"/>
        <v>21.84</v>
      </c>
      <c r="T1084" s="69">
        <f t="shared" ref="T1084:T1092" si="627">R1084+S1084</f>
        <v>201.89000000000001</v>
      </c>
      <c r="U1084" s="69">
        <f t="shared" ref="U1084:U1092" si="628">ROUND(Z1084*$H$2,2)/100</f>
        <v>0</v>
      </c>
      <c r="V1084" s="77">
        <f t="shared" ref="V1084:V1092" si="629">SUM(T1084:U1084)</f>
        <v>201.89000000000001</v>
      </c>
      <c r="X1084" s="69">
        <v>180.05</v>
      </c>
      <c r="Y1084" s="69">
        <v>21.84</v>
      </c>
      <c r="Z1084" s="69">
        <v>201.89</v>
      </c>
      <c r="AA1084" s="78"/>
      <c r="AB1084" s="79">
        <f t="shared" si="587"/>
        <v>0</v>
      </c>
    </row>
    <row r="1085" spans="1:28" x14ac:dyDescent="0.25">
      <c r="A1085" s="71" t="s">
        <v>9846</v>
      </c>
      <c r="B1085" s="72" t="s">
        <v>14801</v>
      </c>
      <c r="C1085" s="73" t="s">
        <v>8780</v>
      </c>
      <c r="D1085" s="74">
        <v>0</v>
      </c>
      <c r="E1085" s="69">
        <v>284.33000000000004</v>
      </c>
      <c r="F1085" s="75">
        <f t="shared" si="621"/>
        <v>0</v>
      </c>
      <c r="G1085" s="76"/>
      <c r="H1085" s="69">
        <f t="shared" si="622"/>
        <v>262.49</v>
      </c>
      <c r="I1085" s="69">
        <f t="shared" si="622"/>
        <v>21.84</v>
      </c>
      <c r="J1085" s="69">
        <f t="shared" si="623"/>
        <v>284.33</v>
      </c>
      <c r="K1085" s="69">
        <v>0</v>
      </c>
      <c r="L1085" s="75">
        <f t="shared" si="624"/>
        <v>284.33</v>
      </c>
      <c r="N1085" s="69">
        <v>262.49</v>
      </c>
      <c r="O1085" s="69">
        <v>21.84</v>
      </c>
      <c r="P1085" s="69">
        <f t="shared" si="625"/>
        <v>284.33</v>
      </c>
      <c r="Q1085" s="63"/>
      <c r="R1085" s="69">
        <f t="shared" si="626"/>
        <v>262.49</v>
      </c>
      <c r="S1085" s="69">
        <f t="shared" si="626"/>
        <v>21.84</v>
      </c>
      <c r="T1085" s="69">
        <f t="shared" si="627"/>
        <v>284.33</v>
      </c>
      <c r="U1085" s="69">
        <f t="shared" si="628"/>
        <v>0</v>
      </c>
      <c r="V1085" s="77">
        <f t="shared" si="629"/>
        <v>284.33</v>
      </c>
      <c r="X1085" s="69">
        <v>262.49</v>
      </c>
      <c r="Y1085" s="69">
        <v>21.84</v>
      </c>
      <c r="Z1085" s="69">
        <v>284.33</v>
      </c>
      <c r="AA1085" s="78"/>
      <c r="AB1085" s="79">
        <f t="shared" si="587"/>
        <v>0</v>
      </c>
    </row>
    <row r="1086" spans="1:28" x14ac:dyDescent="0.25">
      <c r="A1086" s="71" t="s">
        <v>9847</v>
      </c>
      <c r="B1086" s="72" t="s">
        <v>14802</v>
      </c>
      <c r="C1086" s="73" t="s">
        <v>8780</v>
      </c>
      <c r="D1086" s="74">
        <v>0</v>
      </c>
      <c r="E1086" s="69">
        <v>82.409999999999982</v>
      </c>
      <c r="F1086" s="75">
        <f t="shared" si="621"/>
        <v>0</v>
      </c>
      <c r="G1086" s="76"/>
      <c r="H1086" s="69">
        <f t="shared" si="622"/>
        <v>65.290000000000006</v>
      </c>
      <c r="I1086" s="69">
        <f t="shared" si="622"/>
        <v>17.12</v>
      </c>
      <c r="J1086" s="69">
        <f t="shared" si="623"/>
        <v>82.410000000000011</v>
      </c>
      <c r="K1086" s="69">
        <v>0</v>
      </c>
      <c r="L1086" s="75">
        <f t="shared" si="624"/>
        <v>82.410000000000011</v>
      </c>
      <c r="N1086" s="69">
        <v>65.289999999999992</v>
      </c>
      <c r="O1086" s="69">
        <v>17.12</v>
      </c>
      <c r="P1086" s="69">
        <f t="shared" si="625"/>
        <v>82.41</v>
      </c>
      <c r="Q1086" s="63"/>
      <c r="R1086" s="69">
        <f t="shared" si="626"/>
        <v>65.290000000000006</v>
      </c>
      <c r="S1086" s="69">
        <f t="shared" si="626"/>
        <v>17.12</v>
      </c>
      <c r="T1086" s="69">
        <f t="shared" si="627"/>
        <v>82.410000000000011</v>
      </c>
      <c r="U1086" s="69">
        <f t="shared" si="628"/>
        <v>0</v>
      </c>
      <c r="V1086" s="77">
        <f t="shared" si="629"/>
        <v>82.410000000000011</v>
      </c>
      <c r="X1086" s="69">
        <v>65.290000000000006</v>
      </c>
      <c r="Y1086" s="69">
        <v>17.12</v>
      </c>
      <c r="Z1086" s="69">
        <v>82.41</v>
      </c>
      <c r="AA1086" s="78"/>
      <c r="AB1086" s="79">
        <f t="shared" si="587"/>
        <v>0</v>
      </c>
    </row>
    <row r="1087" spans="1:28" x14ac:dyDescent="0.25">
      <c r="A1087" s="71" t="s">
        <v>9848</v>
      </c>
      <c r="B1087" s="72" t="s">
        <v>14803</v>
      </c>
      <c r="C1087" s="73" t="s">
        <v>8808</v>
      </c>
      <c r="D1087" s="74">
        <v>0</v>
      </c>
      <c r="E1087" s="69">
        <v>20.7</v>
      </c>
      <c r="F1087" s="75">
        <f t="shared" si="621"/>
        <v>0</v>
      </c>
      <c r="G1087" s="76"/>
      <c r="H1087" s="69">
        <f t="shared" si="622"/>
        <v>2.25</v>
      </c>
      <c r="I1087" s="69">
        <f t="shared" si="622"/>
        <v>18.45</v>
      </c>
      <c r="J1087" s="69">
        <f t="shared" si="623"/>
        <v>20.7</v>
      </c>
      <c r="K1087" s="69">
        <v>0</v>
      </c>
      <c r="L1087" s="75">
        <f t="shared" si="624"/>
        <v>20.7</v>
      </c>
      <c r="N1087" s="69">
        <v>2.25</v>
      </c>
      <c r="O1087" s="69">
        <v>18.450000000000003</v>
      </c>
      <c r="P1087" s="69">
        <f t="shared" si="625"/>
        <v>20.700000000000003</v>
      </c>
      <c r="Q1087" s="63"/>
      <c r="R1087" s="69">
        <f t="shared" si="626"/>
        <v>2.25</v>
      </c>
      <c r="S1087" s="69">
        <f t="shared" si="626"/>
        <v>18.45</v>
      </c>
      <c r="T1087" s="69">
        <f t="shared" si="627"/>
        <v>20.7</v>
      </c>
      <c r="U1087" s="69">
        <f t="shared" si="628"/>
        <v>0</v>
      </c>
      <c r="V1087" s="77">
        <f t="shared" si="629"/>
        <v>20.7</v>
      </c>
      <c r="X1087" s="69">
        <v>2.25</v>
      </c>
      <c r="Y1087" s="69">
        <v>18.45</v>
      </c>
      <c r="Z1087" s="69">
        <v>20.7</v>
      </c>
      <c r="AA1087" s="78"/>
      <c r="AB1087" s="79">
        <f t="shared" si="587"/>
        <v>0</v>
      </c>
    </row>
    <row r="1088" spans="1:28" x14ac:dyDescent="0.25">
      <c r="A1088" s="71" t="s">
        <v>9849</v>
      </c>
      <c r="B1088" s="72" t="s">
        <v>14804</v>
      </c>
      <c r="C1088" s="73" t="s">
        <v>8808</v>
      </c>
      <c r="D1088" s="74">
        <v>0</v>
      </c>
      <c r="E1088" s="69">
        <v>32.1</v>
      </c>
      <c r="F1088" s="75">
        <f t="shared" si="621"/>
        <v>0</v>
      </c>
      <c r="G1088" s="76"/>
      <c r="H1088" s="69">
        <f t="shared" si="622"/>
        <v>4.58</v>
      </c>
      <c r="I1088" s="69">
        <f t="shared" si="622"/>
        <v>27.52</v>
      </c>
      <c r="J1088" s="69">
        <f t="shared" si="623"/>
        <v>32.1</v>
      </c>
      <c r="K1088" s="69">
        <v>0</v>
      </c>
      <c r="L1088" s="75">
        <f t="shared" si="624"/>
        <v>32.1</v>
      </c>
      <c r="N1088" s="69">
        <v>4.58</v>
      </c>
      <c r="O1088" s="69">
        <v>27.52</v>
      </c>
      <c r="P1088" s="69">
        <f t="shared" si="625"/>
        <v>32.1</v>
      </c>
      <c r="Q1088" s="63"/>
      <c r="R1088" s="69">
        <f t="shared" si="626"/>
        <v>4.58</v>
      </c>
      <c r="S1088" s="69">
        <f t="shared" si="626"/>
        <v>27.52</v>
      </c>
      <c r="T1088" s="69">
        <f t="shared" si="627"/>
        <v>32.1</v>
      </c>
      <c r="U1088" s="69">
        <f t="shared" si="628"/>
        <v>0</v>
      </c>
      <c r="V1088" s="77">
        <f t="shared" si="629"/>
        <v>32.1</v>
      </c>
      <c r="X1088" s="69">
        <v>4.58</v>
      </c>
      <c r="Y1088" s="69">
        <v>27.52</v>
      </c>
      <c r="Z1088" s="69">
        <v>32.1</v>
      </c>
      <c r="AA1088" s="78"/>
      <c r="AB1088" s="79">
        <f t="shared" si="587"/>
        <v>0</v>
      </c>
    </row>
    <row r="1089" spans="1:28" x14ac:dyDescent="0.25">
      <c r="A1089" s="71" t="s">
        <v>9850</v>
      </c>
      <c r="B1089" s="72" t="s">
        <v>14805</v>
      </c>
      <c r="C1089" s="73" t="s">
        <v>8808</v>
      </c>
      <c r="D1089" s="74">
        <v>0</v>
      </c>
      <c r="E1089" s="69">
        <v>74.08</v>
      </c>
      <c r="F1089" s="75">
        <f t="shared" si="621"/>
        <v>0</v>
      </c>
      <c r="G1089" s="76"/>
      <c r="H1089" s="69">
        <f t="shared" si="622"/>
        <v>72.709999999999994</v>
      </c>
      <c r="I1089" s="69">
        <f t="shared" si="622"/>
        <v>1.37</v>
      </c>
      <c r="J1089" s="69">
        <f t="shared" si="623"/>
        <v>74.08</v>
      </c>
      <c r="K1089" s="69">
        <v>0</v>
      </c>
      <c r="L1089" s="75">
        <f t="shared" si="624"/>
        <v>74.08</v>
      </c>
      <c r="N1089" s="69">
        <v>72.709999999999994</v>
      </c>
      <c r="O1089" s="69">
        <v>1.37</v>
      </c>
      <c r="P1089" s="69">
        <f t="shared" si="625"/>
        <v>74.08</v>
      </c>
      <c r="Q1089" s="63"/>
      <c r="R1089" s="69">
        <f t="shared" si="626"/>
        <v>72.709999999999994</v>
      </c>
      <c r="S1089" s="69">
        <f t="shared" si="626"/>
        <v>1.37</v>
      </c>
      <c r="T1089" s="69">
        <f t="shared" si="627"/>
        <v>74.08</v>
      </c>
      <c r="U1089" s="69">
        <f t="shared" si="628"/>
        <v>0</v>
      </c>
      <c r="V1089" s="77">
        <f t="shared" si="629"/>
        <v>74.08</v>
      </c>
      <c r="X1089" s="69">
        <v>72.709999999999994</v>
      </c>
      <c r="Y1089" s="69">
        <v>1.37</v>
      </c>
      <c r="Z1089" s="69">
        <v>74.08</v>
      </c>
      <c r="AA1089" s="78"/>
      <c r="AB1089" s="79">
        <f t="shared" si="587"/>
        <v>0</v>
      </c>
    </row>
    <row r="1090" spans="1:28" x14ac:dyDescent="0.25">
      <c r="A1090" s="71" t="s">
        <v>9851</v>
      </c>
      <c r="B1090" s="72" t="s">
        <v>14806</v>
      </c>
      <c r="C1090" s="73" t="s">
        <v>8780</v>
      </c>
      <c r="D1090" s="74">
        <v>0</v>
      </c>
      <c r="E1090" s="69">
        <v>88.67</v>
      </c>
      <c r="F1090" s="75">
        <f t="shared" si="621"/>
        <v>0</v>
      </c>
      <c r="G1090" s="76"/>
      <c r="H1090" s="69">
        <f t="shared" si="622"/>
        <v>71.11</v>
      </c>
      <c r="I1090" s="69">
        <f t="shared" si="622"/>
        <v>17.559999999999999</v>
      </c>
      <c r="J1090" s="69">
        <f t="shared" si="623"/>
        <v>88.67</v>
      </c>
      <c r="K1090" s="69">
        <v>0</v>
      </c>
      <c r="L1090" s="75">
        <f t="shared" si="624"/>
        <v>88.67</v>
      </c>
      <c r="N1090" s="69">
        <v>71.11</v>
      </c>
      <c r="O1090" s="69">
        <v>17.560000000000002</v>
      </c>
      <c r="P1090" s="69">
        <f t="shared" si="625"/>
        <v>88.67</v>
      </c>
      <c r="Q1090" s="63"/>
      <c r="R1090" s="69">
        <f t="shared" si="626"/>
        <v>71.11</v>
      </c>
      <c r="S1090" s="69">
        <f t="shared" si="626"/>
        <v>17.559999999999999</v>
      </c>
      <c r="T1090" s="69">
        <f t="shared" si="627"/>
        <v>88.67</v>
      </c>
      <c r="U1090" s="69">
        <f t="shared" si="628"/>
        <v>0</v>
      </c>
      <c r="V1090" s="77">
        <f t="shared" si="629"/>
        <v>88.67</v>
      </c>
      <c r="X1090" s="69">
        <v>71.11</v>
      </c>
      <c r="Y1090" s="69">
        <v>17.559999999999999</v>
      </c>
      <c r="Z1090" s="69">
        <v>88.67</v>
      </c>
      <c r="AA1090" s="78"/>
      <c r="AB1090" s="79">
        <f t="shared" si="587"/>
        <v>0</v>
      </c>
    </row>
    <row r="1091" spans="1:28" ht="22.5" x14ac:dyDescent="0.25">
      <c r="A1091" s="71" t="s">
        <v>9852</v>
      </c>
      <c r="B1091" s="72" t="s">
        <v>14807</v>
      </c>
      <c r="C1091" s="73" t="s">
        <v>8808</v>
      </c>
      <c r="D1091" s="74">
        <v>0</v>
      </c>
      <c r="E1091" s="69">
        <v>14.850000000000001</v>
      </c>
      <c r="F1091" s="75">
        <f t="shared" si="621"/>
        <v>0</v>
      </c>
      <c r="G1091" s="76"/>
      <c r="H1091" s="69">
        <f t="shared" si="622"/>
        <v>10.17</v>
      </c>
      <c r="I1091" s="69">
        <f t="shared" si="622"/>
        <v>4.68</v>
      </c>
      <c r="J1091" s="69">
        <f t="shared" si="623"/>
        <v>14.85</v>
      </c>
      <c r="K1091" s="69">
        <v>0</v>
      </c>
      <c r="L1091" s="75">
        <f t="shared" si="624"/>
        <v>14.85</v>
      </c>
      <c r="N1091" s="69">
        <v>10.17</v>
      </c>
      <c r="O1091" s="69">
        <v>4.68</v>
      </c>
      <c r="P1091" s="69">
        <f t="shared" si="625"/>
        <v>14.85</v>
      </c>
      <c r="Q1091" s="63"/>
      <c r="R1091" s="69">
        <f t="shared" si="626"/>
        <v>10.17</v>
      </c>
      <c r="S1091" s="69">
        <f t="shared" si="626"/>
        <v>4.6900000000000004</v>
      </c>
      <c r="T1091" s="69">
        <f t="shared" si="627"/>
        <v>14.86</v>
      </c>
      <c r="U1091" s="69">
        <f t="shared" si="628"/>
        <v>0</v>
      </c>
      <c r="V1091" s="77">
        <f t="shared" si="629"/>
        <v>14.86</v>
      </c>
      <c r="X1091" s="69">
        <v>10.17</v>
      </c>
      <c r="Y1091" s="69">
        <v>4.6900000000000004</v>
      </c>
      <c r="Z1091" s="69">
        <v>14.86</v>
      </c>
      <c r="AA1091" s="78"/>
      <c r="AB1091" s="79">
        <f t="shared" si="587"/>
        <v>-9.9999999999997868E-3</v>
      </c>
    </row>
    <row r="1092" spans="1:28" x14ac:dyDescent="0.25">
      <c r="A1092" s="71" t="s">
        <v>9853</v>
      </c>
      <c r="B1092" s="72" t="s">
        <v>14808</v>
      </c>
      <c r="C1092" s="73" t="s">
        <v>8808</v>
      </c>
      <c r="D1092" s="74">
        <v>0</v>
      </c>
      <c r="E1092" s="69">
        <v>57.55</v>
      </c>
      <c r="F1092" s="75">
        <f t="shared" si="621"/>
        <v>0</v>
      </c>
      <c r="G1092" s="76"/>
      <c r="H1092" s="69">
        <f t="shared" si="622"/>
        <v>54.81</v>
      </c>
      <c r="I1092" s="69">
        <f t="shared" si="622"/>
        <v>2.74</v>
      </c>
      <c r="J1092" s="69">
        <f t="shared" si="623"/>
        <v>57.550000000000004</v>
      </c>
      <c r="K1092" s="69">
        <v>0</v>
      </c>
      <c r="L1092" s="75">
        <f t="shared" si="624"/>
        <v>57.550000000000004</v>
      </c>
      <c r="N1092" s="69">
        <v>54.81</v>
      </c>
      <c r="O1092" s="69">
        <v>2.74</v>
      </c>
      <c r="P1092" s="69">
        <f t="shared" si="625"/>
        <v>57.550000000000004</v>
      </c>
      <c r="Q1092" s="63"/>
      <c r="R1092" s="69">
        <f t="shared" si="626"/>
        <v>54.81</v>
      </c>
      <c r="S1092" s="69">
        <f t="shared" si="626"/>
        <v>2.73</v>
      </c>
      <c r="T1092" s="69">
        <f t="shared" si="627"/>
        <v>57.54</v>
      </c>
      <c r="U1092" s="69">
        <f t="shared" si="628"/>
        <v>0</v>
      </c>
      <c r="V1092" s="77">
        <f t="shared" si="629"/>
        <v>57.54</v>
      </c>
      <c r="X1092" s="69">
        <v>54.81</v>
      </c>
      <c r="Y1092" s="69">
        <v>2.73</v>
      </c>
      <c r="Z1092" s="69">
        <v>57.54</v>
      </c>
      <c r="AA1092" s="78"/>
      <c r="AB1092" s="79">
        <f t="shared" si="587"/>
        <v>1.0000000000005116E-2</v>
      </c>
    </row>
    <row r="1093" spans="1:28" ht="22.5" x14ac:dyDescent="0.25">
      <c r="A1093" s="65" t="s">
        <v>9854</v>
      </c>
      <c r="B1093" s="66" t="s">
        <v>14809</v>
      </c>
      <c r="C1093" s="67"/>
      <c r="D1093" s="68"/>
      <c r="E1093" s="69"/>
      <c r="F1093" s="70"/>
      <c r="H1093" s="69"/>
      <c r="I1093" s="69"/>
      <c r="J1093" s="69"/>
      <c r="K1093" s="69"/>
      <c r="L1093" s="75"/>
      <c r="N1093" s="69"/>
      <c r="O1093" s="69"/>
      <c r="P1093" s="69"/>
      <c r="Q1093" s="63"/>
      <c r="R1093" s="69"/>
      <c r="S1093" s="69"/>
      <c r="T1093" s="69"/>
      <c r="U1093" s="69"/>
      <c r="V1093" s="77"/>
      <c r="X1093" s="69"/>
      <c r="Y1093" s="69"/>
      <c r="Z1093" s="69"/>
      <c r="AA1093" s="78"/>
      <c r="AB1093" s="79">
        <f t="shared" si="587"/>
        <v>0</v>
      </c>
    </row>
    <row r="1094" spans="1:28" x14ac:dyDescent="0.25">
      <c r="A1094" s="71" t="s">
        <v>9855</v>
      </c>
      <c r="B1094" s="72" t="s">
        <v>9857</v>
      </c>
      <c r="C1094" s="73" t="s">
        <v>8780</v>
      </c>
      <c r="D1094" s="74">
        <v>0</v>
      </c>
      <c r="E1094" s="69">
        <v>42.160000000000004</v>
      </c>
      <c r="F1094" s="75">
        <f>ROUND(D1094*E1094,2)</f>
        <v>0</v>
      </c>
      <c r="G1094" s="76"/>
      <c r="H1094" s="69">
        <f>ROUND(N1094+(N1094*$H$2/100),2)</f>
        <v>7.03</v>
      </c>
      <c r="I1094" s="69">
        <f>ROUND(O1094+(O1094*$H$2/100),2)</f>
        <v>35.130000000000003</v>
      </c>
      <c r="J1094" s="69">
        <f>H1094+I1094</f>
        <v>42.160000000000004</v>
      </c>
      <c r="K1094" s="69">
        <v>0</v>
      </c>
      <c r="L1094" s="75">
        <f>SUM(J1094:K1094)</f>
        <v>42.160000000000004</v>
      </c>
      <c r="N1094" s="69">
        <v>7.03</v>
      </c>
      <c r="O1094" s="69">
        <v>35.130000000000003</v>
      </c>
      <c r="P1094" s="69">
        <f>SUM(N1094:O1094)</f>
        <v>42.160000000000004</v>
      </c>
      <c r="Q1094" s="63"/>
      <c r="R1094" s="69">
        <f>X1094</f>
        <v>7.03</v>
      </c>
      <c r="S1094" s="69">
        <f>Y1094</f>
        <v>35.119999999999997</v>
      </c>
      <c r="T1094" s="69">
        <f>R1094+S1094</f>
        <v>42.15</v>
      </c>
      <c r="U1094" s="69">
        <f>ROUND(Z1094*$H$2,2)/100</f>
        <v>0</v>
      </c>
      <c r="V1094" s="77">
        <f>SUM(T1094:U1094)</f>
        <v>42.15</v>
      </c>
      <c r="X1094" s="69">
        <v>7.03</v>
      </c>
      <c r="Y1094" s="69">
        <v>35.119999999999997</v>
      </c>
      <c r="Z1094" s="69">
        <v>42.15</v>
      </c>
      <c r="AA1094" s="78"/>
      <c r="AB1094" s="79">
        <f t="shared" si="587"/>
        <v>1.0000000000005116E-2</v>
      </c>
    </row>
    <row r="1095" spans="1:28" x14ac:dyDescent="0.25">
      <c r="A1095" s="65" t="s">
        <v>9856</v>
      </c>
      <c r="B1095" s="66" t="s">
        <v>14810</v>
      </c>
      <c r="C1095" s="67"/>
      <c r="D1095" s="68"/>
      <c r="E1095" s="69"/>
      <c r="F1095" s="70"/>
      <c r="H1095" s="69"/>
      <c r="I1095" s="69"/>
      <c r="J1095" s="69"/>
      <c r="K1095" s="69"/>
      <c r="L1095" s="75"/>
      <c r="N1095" s="69"/>
      <c r="O1095" s="69"/>
      <c r="P1095" s="69"/>
      <c r="Q1095" s="63"/>
      <c r="R1095" s="69"/>
      <c r="S1095" s="69"/>
      <c r="T1095" s="69"/>
      <c r="U1095" s="69"/>
      <c r="V1095" s="77"/>
      <c r="X1095" s="69"/>
      <c r="Y1095" s="69"/>
      <c r="Z1095" s="69"/>
      <c r="AA1095" s="78"/>
      <c r="AB1095" s="79">
        <f t="shared" si="587"/>
        <v>0</v>
      </c>
    </row>
    <row r="1096" spans="1:28" x14ac:dyDescent="0.25">
      <c r="A1096" s="65" t="s">
        <v>9858</v>
      </c>
      <c r="B1096" s="66" t="s">
        <v>14811</v>
      </c>
      <c r="C1096" s="67"/>
      <c r="D1096" s="68"/>
      <c r="E1096" s="69"/>
      <c r="F1096" s="70"/>
      <c r="H1096" s="69"/>
      <c r="I1096" s="69"/>
      <c r="J1096" s="69"/>
      <c r="K1096" s="69"/>
      <c r="L1096" s="75"/>
      <c r="N1096" s="69"/>
      <c r="O1096" s="69"/>
      <c r="P1096" s="69"/>
      <c r="Q1096" s="63"/>
      <c r="R1096" s="69"/>
      <c r="S1096" s="69"/>
      <c r="T1096" s="69"/>
      <c r="U1096" s="69"/>
      <c r="V1096" s="77"/>
      <c r="X1096" s="69"/>
      <c r="Y1096" s="69"/>
      <c r="Z1096" s="69"/>
      <c r="AA1096" s="78"/>
      <c r="AB1096" s="79">
        <f t="shared" si="587"/>
        <v>0</v>
      </c>
    </row>
    <row r="1097" spans="1:28" x14ac:dyDescent="0.25">
      <c r="A1097" s="71" t="s">
        <v>9859</v>
      </c>
      <c r="B1097" s="72" t="s">
        <v>14812</v>
      </c>
      <c r="C1097" s="73" t="s">
        <v>8780</v>
      </c>
      <c r="D1097" s="74">
        <v>0</v>
      </c>
      <c r="E1097" s="69">
        <v>91.839999999999989</v>
      </c>
      <c r="F1097" s="75">
        <f>ROUND(D1097*E1097,2)</f>
        <v>0</v>
      </c>
      <c r="G1097" s="76"/>
      <c r="H1097" s="69">
        <f>ROUND(N1097+(N1097*$H$2/100),2)</f>
        <v>45.1</v>
      </c>
      <c r="I1097" s="69">
        <f>ROUND(O1097+(O1097*$H$2/100),2)</f>
        <v>46.74</v>
      </c>
      <c r="J1097" s="69">
        <f>H1097+I1097</f>
        <v>91.84</v>
      </c>
      <c r="K1097" s="69">
        <v>0</v>
      </c>
      <c r="L1097" s="75">
        <f>SUM(J1097:K1097)</f>
        <v>91.84</v>
      </c>
      <c r="N1097" s="69">
        <v>45.099999999999994</v>
      </c>
      <c r="O1097" s="69">
        <v>46.739999999999995</v>
      </c>
      <c r="P1097" s="69">
        <f>SUM(N1097:O1097)</f>
        <v>91.839999999999989</v>
      </c>
      <c r="Q1097" s="63"/>
      <c r="R1097" s="69">
        <f>X1097</f>
        <v>45.1</v>
      </c>
      <c r="S1097" s="69">
        <f>Y1097</f>
        <v>46.74</v>
      </c>
      <c r="T1097" s="69">
        <f>R1097+S1097</f>
        <v>91.84</v>
      </c>
      <c r="U1097" s="69">
        <f>ROUND(Z1097*$H$2,2)/100</f>
        <v>0</v>
      </c>
      <c r="V1097" s="77">
        <f>SUM(T1097:U1097)</f>
        <v>91.84</v>
      </c>
      <c r="X1097" s="69">
        <v>45.1</v>
      </c>
      <c r="Y1097" s="69">
        <v>46.74</v>
      </c>
      <c r="Z1097" s="69">
        <v>91.84</v>
      </c>
      <c r="AA1097" s="78"/>
      <c r="AB1097" s="79">
        <f t="shared" si="587"/>
        <v>0</v>
      </c>
    </row>
    <row r="1098" spans="1:28" x14ac:dyDescent="0.25">
      <c r="A1098" s="65" t="s">
        <v>9860</v>
      </c>
      <c r="B1098" s="66" t="s">
        <v>14813</v>
      </c>
      <c r="C1098" s="67"/>
      <c r="D1098" s="68"/>
      <c r="E1098" s="69"/>
      <c r="F1098" s="70"/>
      <c r="H1098" s="69"/>
      <c r="I1098" s="69"/>
      <c r="J1098" s="69"/>
      <c r="K1098" s="69"/>
      <c r="L1098" s="75"/>
      <c r="N1098" s="69"/>
      <c r="O1098" s="69"/>
      <c r="P1098" s="69"/>
      <c r="Q1098" s="63"/>
      <c r="R1098" s="69"/>
      <c r="S1098" s="69"/>
      <c r="T1098" s="69"/>
      <c r="U1098" s="69"/>
      <c r="V1098" s="77"/>
      <c r="X1098" s="69"/>
      <c r="Y1098" s="69"/>
      <c r="Z1098" s="69"/>
      <c r="AA1098" s="78"/>
      <c r="AB1098" s="79">
        <f t="shared" ref="AB1098:AB1161" si="630">P1098-Z1098</f>
        <v>0</v>
      </c>
    </row>
    <row r="1099" spans="1:28" x14ac:dyDescent="0.25">
      <c r="A1099" s="71" t="s">
        <v>9861</v>
      </c>
      <c r="B1099" s="72" t="s">
        <v>14814</v>
      </c>
      <c r="C1099" s="73" t="s">
        <v>8780</v>
      </c>
      <c r="D1099" s="74">
        <v>0</v>
      </c>
      <c r="E1099" s="69">
        <v>265.48</v>
      </c>
      <c r="F1099" s="75">
        <f>ROUND(D1099*E1099,2)</f>
        <v>0</v>
      </c>
      <c r="G1099" s="76"/>
      <c r="H1099" s="69">
        <f>ROUND(N1099+(N1099*$H$2/100),2)</f>
        <v>265.48</v>
      </c>
      <c r="I1099" s="69">
        <f>ROUND(O1099+(O1099*$H$2/100),2)</f>
        <v>0</v>
      </c>
      <c r="J1099" s="69">
        <f>H1099+I1099</f>
        <v>265.48</v>
      </c>
      <c r="K1099" s="69">
        <v>0</v>
      </c>
      <c r="L1099" s="75">
        <f>SUM(J1099:K1099)</f>
        <v>265.48</v>
      </c>
      <c r="N1099" s="69">
        <v>265.48</v>
      </c>
      <c r="O1099" s="69">
        <v>0</v>
      </c>
      <c r="P1099" s="69">
        <f>SUM(N1099:O1099)</f>
        <v>265.48</v>
      </c>
      <c r="Q1099" s="63"/>
      <c r="R1099" s="69">
        <f>X1099</f>
        <v>265.48</v>
      </c>
      <c r="S1099" s="69">
        <f>Y1099</f>
        <v>0</v>
      </c>
      <c r="T1099" s="69">
        <f>R1099+S1099</f>
        <v>265.48</v>
      </c>
      <c r="U1099" s="69">
        <f>ROUND(Z1099*$H$2,2)/100</f>
        <v>0</v>
      </c>
      <c r="V1099" s="77">
        <f>SUM(T1099:U1099)</f>
        <v>265.48</v>
      </c>
      <c r="X1099" s="69">
        <v>265.48</v>
      </c>
      <c r="Y1099" s="69">
        <v>0</v>
      </c>
      <c r="Z1099" s="69">
        <v>265.48</v>
      </c>
      <c r="AA1099" s="78"/>
      <c r="AB1099" s="79">
        <f t="shared" si="630"/>
        <v>0</v>
      </c>
    </row>
    <row r="1100" spans="1:28" x14ac:dyDescent="0.25">
      <c r="A1100" s="65" t="s">
        <v>9862</v>
      </c>
      <c r="B1100" s="66" t="s">
        <v>14815</v>
      </c>
      <c r="C1100" s="67"/>
      <c r="D1100" s="68"/>
      <c r="E1100" s="69"/>
      <c r="F1100" s="70"/>
      <c r="H1100" s="69"/>
      <c r="I1100" s="69"/>
      <c r="J1100" s="69"/>
      <c r="K1100" s="69"/>
      <c r="L1100" s="75"/>
      <c r="N1100" s="69"/>
      <c r="O1100" s="69"/>
      <c r="P1100" s="69"/>
      <c r="Q1100" s="63"/>
      <c r="R1100" s="69"/>
      <c r="S1100" s="69"/>
      <c r="T1100" s="69"/>
      <c r="U1100" s="69"/>
      <c r="V1100" s="77"/>
      <c r="X1100" s="69"/>
      <c r="Y1100" s="69"/>
      <c r="Z1100" s="69"/>
      <c r="AA1100" s="78"/>
      <c r="AB1100" s="79">
        <f t="shared" si="630"/>
        <v>0</v>
      </c>
    </row>
    <row r="1101" spans="1:28" x14ac:dyDescent="0.25">
      <c r="A1101" s="71" t="s">
        <v>9863</v>
      </c>
      <c r="B1101" s="72" t="s">
        <v>14816</v>
      </c>
      <c r="C1101" s="73" t="s">
        <v>8780</v>
      </c>
      <c r="D1101" s="74">
        <v>0</v>
      </c>
      <c r="E1101" s="69">
        <v>140.44999999999999</v>
      </c>
      <c r="F1101" s="75">
        <f>ROUND(D1101*E1101,2)</f>
        <v>0</v>
      </c>
      <c r="G1101" s="76"/>
      <c r="H1101" s="69">
        <f>ROUND(N1101+(N1101*$H$2/100),2)</f>
        <v>125.08</v>
      </c>
      <c r="I1101" s="69">
        <f>ROUND(O1101+(O1101*$H$2/100),2)</f>
        <v>15.37</v>
      </c>
      <c r="J1101" s="69">
        <f>H1101+I1101</f>
        <v>140.44999999999999</v>
      </c>
      <c r="K1101" s="69">
        <v>0</v>
      </c>
      <c r="L1101" s="75">
        <f>SUM(J1101:K1101)</f>
        <v>140.44999999999999</v>
      </c>
      <c r="N1101" s="69">
        <v>125.08</v>
      </c>
      <c r="O1101" s="69">
        <v>15.370000000000001</v>
      </c>
      <c r="P1101" s="69">
        <f>SUM(N1101:O1101)</f>
        <v>140.44999999999999</v>
      </c>
      <c r="Q1101" s="63"/>
      <c r="R1101" s="69">
        <f>X1101</f>
        <v>125.08</v>
      </c>
      <c r="S1101" s="69">
        <f>Y1101</f>
        <v>15.37</v>
      </c>
      <c r="T1101" s="69">
        <f>R1101+S1101</f>
        <v>140.44999999999999</v>
      </c>
      <c r="U1101" s="69">
        <f>ROUND(Z1101*$H$2,2)/100</f>
        <v>0</v>
      </c>
      <c r="V1101" s="77">
        <f>SUM(T1101:U1101)</f>
        <v>140.44999999999999</v>
      </c>
      <c r="X1101" s="69">
        <v>125.08</v>
      </c>
      <c r="Y1101" s="69">
        <v>15.37</v>
      </c>
      <c r="Z1101" s="69">
        <v>140.44999999999999</v>
      </c>
      <c r="AA1101" s="78"/>
      <c r="AB1101" s="79">
        <f t="shared" si="630"/>
        <v>0</v>
      </c>
    </row>
    <row r="1102" spans="1:28" x14ac:dyDescent="0.25">
      <c r="A1102" s="65" t="s">
        <v>9864</v>
      </c>
      <c r="B1102" s="66" t="s">
        <v>14817</v>
      </c>
      <c r="C1102" s="67"/>
      <c r="D1102" s="68"/>
      <c r="E1102" s="69"/>
      <c r="F1102" s="70"/>
      <c r="H1102" s="69"/>
      <c r="I1102" s="69"/>
      <c r="J1102" s="69"/>
      <c r="K1102" s="69"/>
      <c r="L1102" s="75"/>
      <c r="N1102" s="69"/>
      <c r="O1102" s="69"/>
      <c r="P1102" s="69"/>
      <c r="Q1102" s="63"/>
      <c r="R1102" s="69"/>
      <c r="S1102" s="69"/>
      <c r="T1102" s="69"/>
      <c r="U1102" s="69"/>
      <c r="V1102" s="77"/>
      <c r="X1102" s="69"/>
      <c r="Y1102" s="69"/>
      <c r="Z1102" s="69"/>
      <c r="AA1102" s="78"/>
      <c r="AB1102" s="79">
        <f t="shared" si="630"/>
        <v>0</v>
      </c>
    </row>
    <row r="1103" spans="1:28" x14ac:dyDescent="0.25">
      <c r="A1103" s="71" t="s">
        <v>9865</v>
      </c>
      <c r="B1103" s="72" t="s">
        <v>14818</v>
      </c>
      <c r="C1103" s="73" t="s">
        <v>8808</v>
      </c>
      <c r="D1103" s="74">
        <v>0</v>
      </c>
      <c r="E1103" s="69">
        <v>24.57</v>
      </c>
      <c r="F1103" s="75">
        <f>ROUND(D1103*E1103,2)</f>
        <v>0</v>
      </c>
      <c r="G1103" s="76"/>
      <c r="H1103" s="69">
        <f>ROUND(N1103+(N1103*$H$2/100),2)</f>
        <v>14.35</v>
      </c>
      <c r="I1103" s="69">
        <f>ROUND(O1103+(O1103*$H$2/100),2)</f>
        <v>10.220000000000001</v>
      </c>
      <c r="J1103" s="69">
        <f>H1103+I1103</f>
        <v>24.57</v>
      </c>
      <c r="K1103" s="69">
        <v>0</v>
      </c>
      <c r="L1103" s="75">
        <f>SUM(J1103:K1103)</f>
        <v>24.57</v>
      </c>
      <c r="N1103" s="69">
        <v>14.35</v>
      </c>
      <c r="O1103" s="69">
        <v>10.219999999999999</v>
      </c>
      <c r="P1103" s="69">
        <f>SUM(N1103:O1103)</f>
        <v>24.57</v>
      </c>
      <c r="Q1103" s="63"/>
      <c r="R1103" s="69">
        <f>X1103</f>
        <v>14.35</v>
      </c>
      <c r="S1103" s="69">
        <f>Y1103</f>
        <v>10.199999999999999</v>
      </c>
      <c r="T1103" s="69">
        <f>R1103+S1103</f>
        <v>24.549999999999997</v>
      </c>
      <c r="U1103" s="69">
        <f>ROUND(Z1103*$H$2,2)/100</f>
        <v>0</v>
      </c>
      <c r="V1103" s="77">
        <f>SUM(T1103:U1103)</f>
        <v>24.549999999999997</v>
      </c>
      <c r="X1103" s="69">
        <v>14.35</v>
      </c>
      <c r="Y1103" s="69">
        <v>10.199999999999999</v>
      </c>
      <c r="Z1103" s="69">
        <v>24.55</v>
      </c>
      <c r="AA1103" s="78"/>
      <c r="AB1103" s="79">
        <f t="shared" si="630"/>
        <v>1.9999999999999574E-2</v>
      </c>
    </row>
    <row r="1104" spans="1:28" x14ac:dyDescent="0.25">
      <c r="A1104" s="71" t="s">
        <v>9866</v>
      </c>
      <c r="B1104" s="72" t="s">
        <v>14819</v>
      </c>
      <c r="C1104" s="73" t="s">
        <v>8808</v>
      </c>
      <c r="D1104" s="74">
        <v>0</v>
      </c>
      <c r="E1104" s="69">
        <v>7.22</v>
      </c>
      <c r="F1104" s="75">
        <f>ROUND(D1104*E1104,2)</f>
        <v>0</v>
      </c>
      <c r="G1104" s="76"/>
      <c r="H1104" s="69">
        <f>ROUND(N1104+(N1104*$H$2/100),2)</f>
        <v>4.72</v>
      </c>
      <c r="I1104" s="69">
        <f>ROUND(O1104+(O1104*$H$2/100),2)</f>
        <v>2.5</v>
      </c>
      <c r="J1104" s="69">
        <f>H1104+I1104</f>
        <v>7.22</v>
      </c>
      <c r="K1104" s="69">
        <v>0</v>
      </c>
      <c r="L1104" s="75">
        <f>SUM(J1104:K1104)</f>
        <v>7.22</v>
      </c>
      <c r="N1104" s="69">
        <v>4.72</v>
      </c>
      <c r="O1104" s="69">
        <v>2.5</v>
      </c>
      <c r="P1104" s="69">
        <f>SUM(N1104:O1104)</f>
        <v>7.22</v>
      </c>
      <c r="Q1104" s="63"/>
      <c r="R1104" s="69">
        <f>X1104</f>
        <v>4.72</v>
      </c>
      <c r="S1104" s="69">
        <f>Y1104</f>
        <v>2.4900000000000002</v>
      </c>
      <c r="T1104" s="69">
        <f>R1104+S1104</f>
        <v>7.21</v>
      </c>
      <c r="U1104" s="69">
        <f>ROUND(Z1104*$H$2,2)/100</f>
        <v>0</v>
      </c>
      <c r="V1104" s="77">
        <f>SUM(T1104:U1104)</f>
        <v>7.21</v>
      </c>
      <c r="X1104" s="69">
        <v>4.72</v>
      </c>
      <c r="Y1104" s="69">
        <v>2.4900000000000002</v>
      </c>
      <c r="Z1104" s="69">
        <v>7.21</v>
      </c>
      <c r="AA1104" s="78"/>
      <c r="AB1104" s="79">
        <f t="shared" si="630"/>
        <v>9.9999999999997868E-3</v>
      </c>
    </row>
    <row r="1105" spans="1:28" x14ac:dyDescent="0.25">
      <c r="A1105" s="65" t="s">
        <v>9867</v>
      </c>
      <c r="B1105" s="66" t="s">
        <v>14820</v>
      </c>
      <c r="C1105" s="67"/>
      <c r="D1105" s="68"/>
      <c r="E1105" s="69"/>
      <c r="F1105" s="70"/>
      <c r="H1105" s="69"/>
      <c r="I1105" s="69"/>
      <c r="J1105" s="69"/>
      <c r="K1105" s="69"/>
      <c r="L1105" s="75"/>
      <c r="N1105" s="69"/>
      <c r="O1105" s="69"/>
      <c r="P1105" s="69"/>
      <c r="Q1105" s="63"/>
      <c r="R1105" s="69"/>
      <c r="S1105" s="69"/>
      <c r="T1105" s="69"/>
      <c r="U1105" s="69"/>
      <c r="V1105" s="77"/>
      <c r="X1105" s="69"/>
      <c r="Y1105" s="69"/>
      <c r="Z1105" s="69"/>
      <c r="AA1105" s="78"/>
      <c r="AB1105" s="79">
        <f t="shared" si="630"/>
        <v>0</v>
      </c>
    </row>
    <row r="1106" spans="1:28" x14ac:dyDescent="0.25">
      <c r="A1106" s="71" t="s">
        <v>9868</v>
      </c>
      <c r="B1106" s="72" t="s">
        <v>14821</v>
      </c>
      <c r="C1106" s="73" t="s">
        <v>8780</v>
      </c>
      <c r="D1106" s="74">
        <v>0</v>
      </c>
      <c r="E1106" s="69">
        <v>6.37</v>
      </c>
      <c r="F1106" s="75">
        <f>ROUND(D1106*E1106,2)</f>
        <v>0</v>
      </c>
      <c r="G1106" s="76"/>
      <c r="H1106" s="69">
        <f t="shared" ref="H1106:I1110" si="631">ROUND(N1106+(N1106*$H$2/100),2)</f>
        <v>0.32</v>
      </c>
      <c r="I1106" s="69">
        <f t="shared" si="631"/>
        <v>6.05</v>
      </c>
      <c r="J1106" s="69">
        <f>H1106+I1106</f>
        <v>6.37</v>
      </c>
      <c r="K1106" s="69">
        <v>0</v>
      </c>
      <c r="L1106" s="75">
        <f>SUM(J1106:K1106)</f>
        <v>6.37</v>
      </c>
      <c r="N1106" s="69">
        <v>0.32</v>
      </c>
      <c r="O1106" s="69">
        <v>6.05</v>
      </c>
      <c r="P1106" s="69">
        <f>SUM(N1106:O1106)</f>
        <v>6.37</v>
      </c>
      <c r="Q1106" s="63"/>
      <c r="R1106" s="69">
        <f t="shared" ref="R1106:S1110" si="632">X1106</f>
        <v>0.32</v>
      </c>
      <c r="S1106" s="69">
        <f t="shared" si="632"/>
        <v>6.05</v>
      </c>
      <c r="T1106" s="69">
        <f>R1106+S1106</f>
        <v>6.37</v>
      </c>
      <c r="U1106" s="69">
        <f>ROUND(Z1106*$H$2,2)/100</f>
        <v>0</v>
      </c>
      <c r="V1106" s="77">
        <f>SUM(T1106:U1106)</f>
        <v>6.37</v>
      </c>
      <c r="X1106" s="69">
        <v>0.32</v>
      </c>
      <c r="Y1106" s="69">
        <v>6.05</v>
      </c>
      <c r="Z1106" s="69">
        <v>6.37</v>
      </c>
      <c r="AA1106" s="78"/>
      <c r="AB1106" s="79">
        <f t="shared" si="630"/>
        <v>0</v>
      </c>
    </row>
    <row r="1107" spans="1:28" x14ac:dyDescent="0.25">
      <c r="A1107" s="71" t="s">
        <v>9869</v>
      </c>
      <c r="B1107" s="72" t="s">
        <v>14822</v>
      </c>
      <c r="C1107" s="73" t="s">
        <v>8780</v>
      </c>
      <c r="D1107" s="74">
        <v>0</v>
      </c>
      <c r="E1107" s="69">
        <v>30.87</v>
      </c>
      <c r="F1107" s="75">
        <f>ROUND(D1107*E1107,2)</f>
        <v>0</v>
      </c>
      <c r="G1107" s="76"/>
      <c r="H1107" s="69">
        <f t="shared" si="631"/>
        <v>15.5</v>
      </c>
      <c r="I1107" s="69">
        <f t="shared" si="631"/>
        <v>15.37</v>
      </c>
      <c r="J1107" s="69">
        <f>H1107+I1107</f>
        <v>30.869999999999997</v>
      </c>
      <c r="K1107" s="69">
        <v>0</v>
      </c>
      <c r="L1107" s="75">
        <f>SUM(J1107:K1107)</f>
        <v>30.869999999999997</v>
      </c>
      <c r="N1107" s="69">
        <v>15.5</v>
      </c>
      <c r="O1107" s="69">
        <v>15.370000000000001</v>
      </c>
      <c r="P1107" s="69">
        <f>SUM(N1107:O1107)</f>
        <v>30.87</v>
      </c>
      <c r="Q1107" s="63"/>
      <c r="R1107" s="69">
        <f t="shared" si="632"/>
        <v>15.5</v>
      </c>
      <c r="S1107" s="69">
        <f t="shared" si="632"/>
        <v>15.37</v>
      </c>
      <c r="T1107" s="69">
        <f>R1107+S1107</f>
        <v>30.869999999999997</v>
      </c>
      <c r="U1107" s="69">
        <f>ROUND(Z1107*$H$2,2)/100</f>
        <v>0</v>
      </c>
      <c r="V1107" s="77">
        <f>SUM(T1107:U1107)</f>
        <v>30.869999999999997</v>
      </c>
      <c r="X1107" s="69">
        <v>15.5</v>
      </c>
      <c r="Y1107" s="69">
        <v>15.37</v>
      </c>
      <c r="Z1107" s="69">
        <v>30.87</v>
      </c>
      <c r="AA1107" s="78"/>
      <c r="AB1107" s="79">
        <f t="shared" si="630"/>
        <v>0</v>
      </c>
    </row>
    <row r="1108" spans="1:28" x14ac:dyDescent="0.25">
      <c r="A1108" s="71" t="s">
        <v>9870</v>
      </c>
      <c r="B1108" s="72" t="s">
        <v>14823</v>
      </c>
      <c r="C1108" s="73" t="s">
        <v>8808</v>
      </c>
      <c r="D1108" s="74">
        <v>0</v>
      </c>
      <c r="E1108" s="69">
        <v>8.0399999999999991</v>
      </c>
      <c r="F1108" s="75">
        <f>ROUND(D1108*E1108,2)</f>
        <v>0</v>
      </c>
      <c r="G1108" s="76"/>
      <c r="H1108" s="69">
        <f t="shared" si="631"/>
        <v>0.32</v>
      </c>
      <c r="I1108" s="69">
        <f t="shared" si="631"/>
        <v>7.72</v>
      </c>
      <c r="J1108" s="69">
        <f>H1108+I1108</f>
        <v>8.0399999999999991</v>
      </c>
      <c r="K1108" s="69">
        <v>0</v>
      </c>
      <c r="L1108" s="75">
        <f>SUM(J1108:K1108)</f>
        <v>8.0399999999999991</v>
      </c>
      <c r="N1108" s="69">
        <v>0.32</v>
      </c>
      <c r="O1108" s="69">
        <v>7.72</v>
      </c>
      <c r="P1108" s="69">
        <f>SUM(N1108:O1108)</f>
        <v>8.0399999999999991</v>
      </c>
      <c r="Q1108" s="63"/>
      <c r="R1108" s="69">
        <f t="shared" si="632"/>
        <v>0.32</v>
      </c>
      <c r="S1108" s="69">
        <f t="shared" si="632"/>
        <v>7.71</v>
      </c>
      <c r="T1108" s="69">
        <f>R1108+S1108</f>
        <v>8.0299999999999994</v>
      </c>
      <c r="U1108" s="69">
        <f>ROUND(Z1108*$H$2,2)/100</f>
        <v>0</v>
      </c>
      <c r="V1108" s="77">
        <f>SUM(T1108:U1108)</f>
        <v>8.0299999999999994</v>
      </c>
      <c r="X1108" s="69">
        <v>0.32</v>
      </c>
      <c r="Y1108" s="69">
        <v>7.71</v>
      </c>
      <c r="Z1108" s="69">
        <v>8.0299999999999994</v>
      </c>
      <c r="AA1108" s="78"/>
      <c r="AB1108" s="79">
        <f t="shared" si="630"/>
        <v>9.9999999999997868E-3</v>
      </c>
    </row>
    <row r="1109" spans="1:28" x14ac:dyDescent="0.25">
      <c r="A1109" s="71" t="s">
        <v>9871</v>
      </c>
      <c r="B1109" s="72" t="s">
        <v>14824</v>
      </c>
      <c r="C1109" s="73" t="s">
        <v>8780</v>
      </c>
      <c r="D1109" s="74">
        <v>0</v>
      </c>
      <c r="E1109" s="69">
        <v>71.66</v>
      </c>
      <c r="F1109" s="75">
        <f>ROUND(D1109*E1109,2)</f>
        <v>0</v>
      </c>
      <c r="G1109" s="76"/>
      <c r="H1109" s="69">
        <f t="shared" si="631"/>
        <v>71.66</v>
      </c>
      <c r="I1109" s="69">
        <f t="shared" si="631"/>
        <v>0</v>
      </c>
      <c r="J1109" s="69">
        <f>H1109+I1109</f>
        <v>71.66</v>
      </c>
      <c r="K1109" s="69">
        <v>0</v>
      </c>
      <c r="L1109" s="75">
        <f>SUM(J1109:K1109)</f>
        <v>71.66</v>
      </c>
      <c r="N1109" s="69">
        <v>71.66</v>
      </c>
      <c r="O1109" s="69">
        <v>0</v>
      </c>
      <c r="P1109" s="69">
        <f>SUM(N1109:O1109)</f>
        <v>71.66</v>
      </c>
      <c r="Q1109" s="63"/>
      <c r="R1109" s="69">
        <f t="shared" si="632"/>
        <v>71.66</v>
      </c>
      <c r="S1109" s="69">
        <f t="shared" si="632"/>
        <v>0</v>
      </c>
      <c r="T1109" s="69">
        <f>R1109+S1109</f>
        <v>71.66</v>
      </c>
      <c r="U1109" s="69">
        <f>ROUND(Z1109*$H$2,2)/100</f>
        <v>0</v>
      </c>
      <c r="V1109" s="77">
        <f>SUM(T1109:U1109)</f>
        <v>71.66</v>
      </c>
      <c r="X1109" s="69">
        <v>71.66</v>
      </c>
      <c r="Y1109" s="69">
        <v>0</v>
      </c>
      <c r="Z1109" s="69">
        <v>71.66</v>
      </c>
      <c r="AA1109" s="78"/>
      <c r="AB1109" s="79">
        <f t="shared" si="630"/>
        <v>0</v>
      </c>
    </row>
    <row r="1110" spans="1:28" x14ac:dyDescent="0.25">
      <c r="A1110" s="71" t="s">
        <v>9872</v>
      </c>
      <c r="B1110" s="72" t="s">
        <v>9874</v>
      </c>
      <c r="C1110" s="73" t="s">
        <v>8780</v>
      </c>
      <c r="D1110" s="74">
        <v>0</v>
      </c>
      <c r="E1110" s="69">
        <v>50</v>
      </c>
      <c r="F1110" s="75">
        <f>ROUND(D1110*E1110,2)</f>
        <v>0</v>
      </c>
      <c r="G1110" s="76"/>
      <c r="H1110" s="69">
        <f t="shared" si="631"/>
        <v>50</v>
      </c>
      <c r="I1110" s="69">
        <f t="shared" si="631"/>
        <v>0</v>
      </c>
      <c r="J1110" s="69">
        <f>H1110+I1110</f>
        <v>50</v>
      </c>
      <c r="K1110" s="69">
        <v>0</v>
      </c>
      <c r="L1110" s="75">
        <f>SUM(J1110:K1110)</f>
        <v>50</v>
      </c>
      <c r="N1110" s="69">
        <v>50</v>
      </c>
      <c r="O1110" s="69">
        <v>0</v>
      </c>
      <c r="P1110" s="69">
        <f>SUM(N1110:O1110)</f>
        <v>50</v>
      </c>
      <c r="Q1110" s="63"/>
      <c r="R1110" s="69">
        <f t="shared" si="632"/>
        <v>50</v>
      </c>
      <c r="S1110" s="69">
        <f t="shared" si="632"/>
        <v>0</v>
      </c>
      <c r="T1110" s="69">
        <f>R1110+S1110</f>
        <v>50</v>
      </c>
      <c r="U1110" s="69">
        <f>ROUND(Z1110*$H$2,2)/100</f>
        <v>0</v>
      </c>
      <c r="V1110" s="77">
        <f>SUM(T1110:U1110)</f>
        <v>50</v>
      </c>
      <c r="X1110" s="69">
        <v>50</v>
      </c>
      <c r="Y1110" s="69">
        <v>0</v>
      </c>
      <c r="Z1110" s="69">
        <v>50</v>
      </c>
      <c r="AA1110" s="78"/>
      <c r="AB1110" s="79">
        <f t="shared" si="630"/>
        <v>0</v>
      </c>
    </row>
    <row r="1111" spans="1:28" x14ac:dyDescent="0.25">
      <c r="A1111" s="65" t="s">
        <v>9873</v>
      </c>
      <c r="B1111" s="66" t="s">
        <v>14825</v>
      </c>
      <c r="C1111" s="67"/>
      <c r="D1111" s="68"/>
      <c r="E1111" s="69"/>
      <c r="F1111" s="70"/>
      <c r="H1111" s="69"/>
      <c r="I1111" s="69"/>
      <c r="J1111" s="69"/>
      <c r="K1111" s="69"/>
      <c r="L1111" s="75"/>
      <c r="N1111" s="69"/>
      <c r="O1111" s="69"/>
      <c r="P1111" s="69"/>
      <c r="Q1111" s="63"/>
      <c r="R1111" s="69"/>
      <c r="S1111" s="69"/>
      <c r="T1111" s="69"/>
      <c r="U1111" s="69"/>
      <c r="V1111" s="77"/>
      <c r="X1111" s="69"/>
      <c r="Y1111" s="69"/>
      <c r="Z1111" s="69"/>
      <c r="AA1111" s="78"/>
      <c r="AB1111" s="79">
        <f t="shared" si="630"/>
        <v>0</v>
      </c>
    </row>
    <row r="1112" spans="1:28" ht="22.5" x14ac:dyDescent="0.25">
      <c r="A1112" s="65" t="s">
        <v>9875</v>
      </c>
      <c r="B1112" s="66" t="s">
        <v>14826</v>
      </c>
      <c r="C1112" s="67"/>
      <c r="D1112" s="68"/>
      <c r="E1112" s="69"/>
      <c r="F1112" s="70"/>
      <c r="H1112" s="69"/>
      <c r="I1112" s="69"/>
      <c r="J1112" s="69"/>
      <c r="K1112" s="69"/>
      <c r="L1112" s="75"/>
      <c r="N1112" s="69"/>
      <c r="O1112" s="69"/>
      <c r="P1112" s="69"/>
      <c r="Q1112" s="63"/>
      <c r="R1112" s="69"/>
      <c r="S1112" s="69"/>
      <c r="T1112" s="69"/>
      <c r="U1112" s="69"/>
      <c r="V1112" s="77"/>
      <c r="X1112" s="69"/>
      <c r="Y1112" s="69"/>
      <c r="Z1112" s="69"/>
      <c r="AA1112" s="78"/>
      <c r="AB1112" s="79">
        <f t="shared" si="630"/>
        <v>0</v>
      </c>
    </row>
    <row r="1113" spans="1:28" s="33" customFormat="1" x14ac:dyDescent="0.25">
      <c r="A1113" s="71" t="s">
        <v>9876</v>
      </c>
      <c r="B1113" s="72" t="s">
        <v>14827</v>
      </c>
      <c r="C1113" s="73" t="s">
        <v>8780</v>
      </c>
      <c r="D1113" s="74">
        <v>0</v>
      </c>
      <c r="E1113" s="69">
        <v>61.839999999999996</v>
      </c>
      <c r="F1113" s="75">
        <f>ROUND(D1113*E1113,2)</f>
        <v>0</v>
      </c>
      <c r="G1113" s="76"/>
      <c r="H1113" s="69">
        <f>ROUND(N1113+(N1113*$H$2/100),2)</f>
        <v>54.88</v>
      </c>
      <c r="I1113" s="69">
        <f>ROUND(O1113+(O1113*$H$2/100),2)</f>
        <v>6.96</v>
      </c>
      <c r="J1113" s="69">
        <f>H1113+I1113</f>
        <v>61.84</v>
      </c>
      <c r="K1113" s="69">
        <v>0</v>
      </c>
      <c r="L1113" s="75">
        <f>SUM(J1113:K1113)</f>
        <v>61.84</v>
      </c>
      <c r="N1113" s="69">
        <v>54.879999999999995</v>
      </c>
      <c r="O1113" s="69">
        <v>6.96</v>
      </c>
      <c r="P1113" s="69">
        <f>SUM(N1113:O1113)</f>
        <v>61.839999999999996</v>
      </c>
      <c r="Q1113" s="63"/>
      <c r="R1113" s="69">
        <f>X1113</f>
        <v>54.88</v>
      </c>
      <c r="S1113" s="69">
        <f>Y1113</f>
        <v>6.96</v>
      </c>
      <c r="T1113" s="69">
        <f>R1113+S1113</f>
        <v>61.84</v>
      </c>
      <c r="U1113" s="69">
        <f>ROUND(Z1113*$H$2,2)/100</f>
        <v>0</v>
      </c>
      <c r="V1113" s="77">
        <f>SUM(T1113:U1113)</f>
        <v>61.84</v>
      </c>
      <c r="X1113" s="69">
        <v>54.88</v>
      </c>
      <c r="Y1113" s="69">
        <v>6.96</v>
      </c>
      <c r="Z1113" s="69">
        <v>61.84</v>
      </c>
      <c r="AA1113" s="78"/>
      <c r="AB1113" s="79">
        <f t="shared" si="630"/>
        <v>0</v>
      </c>
    </row>
    <row r="1114" spans="1:28" x14ac:dyDescent="0.25">
      <c r="A1114" s="83" t="s">
        <v>9877</v>
      </c>
      <c r="B1114" s="72" t="s">
        <v>14828</v>
      </c>
      <c r="C1114" s="73" t="s">
        <v>8780</v>
      </c>
      <c r="D1114" s="74">
        <v>0</v>
      </c>
      <c r="E1114" s="69">
        <v>49.26</v>
      </c>
      <c r="F1114" s="75">
        <f>ROUND(D1114*E1114,2)</f>
        <v>0</v>
      </c>
      <c r="G1114" s="28"/>
      <c r="H1114" s="69">
        <f>ROUND(N1114+(N1114*$H$2/100),2)</f>
        <v>49.26</v>
      </c>
      <c r="I1114" s="69">
        <f>ROUND(O1114+(O1114*$H$2/100),2)</f>
        <v>0</v>
      </c>
      <c r="J1114" s="69">
        <f>H1114+I1114</f>
        <v>49.26</v>
      </c>
      <c r="K1114" s="69">
        <v>0</v>
      </c>
      <c r="L1114" s="75">
        <f>SUM(J1114:K1114)</f>
        <v>49.26</v>
      </c>
      <c r="N1114" s="69">
        <v>49.26</v>
      </c>
      <c r="O1114" s="69">
        <v>0</v>
      </c>
      <c r="P1114" s="69">
        <f>SUM(N1114:O1114)</f>
        <v>49.26</v>
      </c>
      <c r="Q1114" s="63"/>
      <c r="R1114" s="69">
        <f>X1114</f>
        <v>49.26</v>
      </c>
      <c r="S1114" s="69">
        <f>Y1114</f>
        <v>0</v>
      </c>
      <c r="T1114" s="69">
        <f>R1114+S1114</f>
        <v>49.26</v>
      </c>
      <c r="U1114" s="69">
        <f>ROUND(Z1114*$H$2,2)/100</f>
        <v>0</v>
      </c>
      <c r="V1114" s="77">
        <f>SUM(T1114:U1114)</f>
        <v>49.26</v>
      </c>
      <c r="X1114" s="69">
        <v>49.26</v>
      </c>
      <c r="Y1114" s="69">
        <v>0</v>
      </c>
      <c r="Z1114" s="69">
        <v>49.26</v>
      </c>
      <c r="AA1114" s="78"/>
      <c r="AB1114" s="79">
        <f t="shared" si="630"/>
        <v>0</v>
      </c>
    </row>
    <row r="1115" spans="1:28" ht="22.5" x14ac:dyDescent="0.25">
      <c r="A1115" s="65" t="s">
        <v>9878</v>
      </c>
      <c r="B1115" s="66" t="s">
        <v>14829</v>
      </c>
      <c r="C1115" s="67"/>
      <c r="D1115" s="68"/>
      <c r="E1115" s="69"/>
      <c r="F1115" s="70"/>
      <c r="H1115" s="69"/>
      <c r="I1115" s="69"/>
      <c r="J1115" s="69"/>
      <c r="K1115" s="69"/>
      <c r="L1115" s="75"/>
      <c r="N1115" s="69"/>
      <c r="O1115" s="69"/>
      <c r="P1115" s="69"/>
      <c r="Q1115" s="63"/>
      <c r="R1115" s="69"/>
      <c r="S1115" s="69"/>
      <c r="T1115" s="69"/>
      <c r="U1115" s="69"/>
      <c r="V1115" s="77"/>
      <c r="X1115" s="69"/>
      <c r="Y1115" s="69"/>
      <c r="Z1115" s="69"/>
      <c r="AA1115" s="78"/>
      <c r="AB1115" s="79">
        <f t="shared" si="630"/>
        <v>0</v>
      </c>
    </row>
    <row r="1116" spans="1:28" ht="22.5" x14ac:dyDescent="0.25">
      <c r="A1116" s="71" t="s">
        <v>9879</v>
      </c>
      <c r="B1116" s="72" t="s">
        <v>14830</v>
      </c>
      <c r="C1116" s="73" t="s">
        <v>8780</v>
      </c>
      <c r="D1116" s="74">
        <v>0</v>
      </c>
      <c r="E1116" s="69">
        <v>94.679999999999993</v>
      </c>
      <c r="F1116" s="75">
        <f t="shared" ref="F1116:F1124" si="633">ROUND(D1116*E1116,2)</f>
        <v>0</v>
      </c>
      <c r="G1116" s="76"/>
      <c r="H1116" s="69">
        <f t="shared" ref="H1116:I1124" si="634">ROUND(N1116+(N1116*$H$2/100),2)</f>
        <v>79.94</v>
      </c>
      <c r="I1116" s="69">
        <f t="shared" si="634"/>
        <v>14.74</v>
      </c>
      <c r="J1116" s="69">
        <f t="shared" ref="J1116:J1124" si="635">H1116+I1116</f>
        <v>94.679999999999993</v>
      </c>
      <c r="K1116" s="69">
        <v>0</v>
      </c>
      <c r="L1116" s="75">
        <f t="shared" ref="L1116:L1124" si="636">SUM(J1116:K1116)</f>
        <v>94.679999999999993</v>
      </c>
      <c r="N1116" s="69">
        <v>79.94</v>
      </c>
      <c r="O1116" s="69">
        <v>14.739999999999998</v>
      </c>
      <c r="P1116" s="69">
        <f t="shared" ref="P1116:P1124" si="637">SUM(N1116:O1116)</f>
        <v>94.679999999999993</v>
      </c>
      <c r="Q1116" s="63"/>
      <c r="R1116" s="69">
        <f t="shared" ref="R1116:S1124" si="638">X1116</f>
        <v>79.94</v>
      </c>
      <c r="S1116" s="69">
        <f t="shared" si="638"/>
        <v>14.74</v>
      </c>
      <c r="T1116" s="69">
        <f t="shared" ref="T1116:T1124" si="639">R1116+S1116</f>
        <v>94.679999999999993</v>
      </c>
      <c r="U1116" s="69">
        <f t="shared" ref="U1116:U1124" si="640">ROUND(Z1116*$H$2,2)/100</f>
        <v>0</v>
      </c>
      <c r="V1116" s="77">
        <f t="shared" ref="V1116:V1124" si="641">SUM(T1116:U1116)</f>
        <v>94.679999999999993</v>
      </c>
      <c r="X1116" s="69">
        <v>79.94</v>
      </c>
      <c r="Y1116" s="69">
        <v>14.74</v>
      </c>
      <c r="Z1116" s="69">
        <v>94.68</v>
      </c>
      <c r="AA1116" s="78"/>
      <c r="AB1116" s="79">
        <f t="shared" si="630"/>
        <v>0</v>
      </c>
    </row>
    <row r="1117" spans="1:28" s="33" customFormat="1" ht="22.5" x14ac:dyDescent="0.25">
      <c r="A1117" s="71" t="s">
        <v>9880</v>
      </c>
      <c r="B1117" s="72" t="s">
        <v>14831</v>
      </c>
      <c r="C1117" s="73" t="s">
        <v>8780</v>
      </c>
      <c r="D1117" s="74">
        <v>0</v>
      </c>
      <c r="E1117" s="69">
        <v>141.30000000000001</v>
      </c>
      <c r="F1117" s="75">
        <f t="shared" si="633"/>
        <v>0</v>
      </c>
      <c r="G1117" s="76"/>
      <c r="H1117" s="69">
        <f t="shared" si="634"/>
        <v>126.56</v>
      </c>
      <c r="I1117" s="69">
        <f t="shared" si="634"/>
        <v>14.74</v>
      </c>
      <c r="J1117" s="69">
        <f t="shared" si="635"/>
        <v>141.30000000000001</v>
      </c>
      <c r="K1117" s="69">
        <v>0</v>
      </c>
      <c r="L1117" s="75">
        <f t="shared" si="636"/>
        <v>141.30000000000001</v>
      </c>
      <c r="N1117" s="69">
        <v>126.56</v>
      </c>
      <c r="O1117" s="69">
        <v>14.739999999999998</v>
      </c>
      <c r="P1117" s="69">
        <f t="shared" si="637"/>
        <v>141.30000000000001</v>
      </c>
      <c r="Q1117" s="63"/>
      <c r="R1117" s="69">
        <f t="shared" si="638"/>
        <v>126.56</v>
      </c>
      <c r="S1117" s="69">
        <f t="shared" si="638"/>
        <v>14.74</v>
      </c>
      <c r="T1117" s="69">
        <f t="shared" si="639"/>
        <v>141.30000000000001</v>
      </c>
      <c r="U1117" s="69">
        <f t="shared" si="640"/>
        <v>0</v>
      </c>
      <c r="V1117" s="77">
        <f t="shared" si="641"/>
        <v>141.30000000000001</v>
      </c>
      <c r="X1117" s="69">
        <v>126.56</v>
      </c>
      <c r="Y1117" s="69">
        <v>14.74</v>
      </c>
      <c r="Z1117" s="69">
        <v>141.30000000000001</v>
      </c>
      <c r="AA1117" s="78"/>
      <c r="AB1117" s="79">
        <f t="shared" si="630"/>
        <v>0</v>
      </c>
    </row>
    <row r="1118" spans="1:28" s="33" customFormat="1" ht="22.5" x14ac:dyDescent="0.25">
      <c r="A1118" s="71" t="s">
        <v>9881</v>
      </c>
      <c r="B1118" s="72" t="s">
        <v>14832</v>
      </c>
      <c r="C1118" s="73" t="s">
        <v>8780</v>
      </c>
      <c r="D1118" s="74">
        <v>0</v>
      </c>
      <c r="E1118" s="69">
        <v>151.13</v>
      </c>
      <c r="F1118" s="75">
        <f t="shared" si="633"/>
        <v>0</v>
      </c>
      <c r="G1118" s="28"/>
      <c r="H1118" s="69">
        <f t="shared" si="634"/>
        <v>151.13</v>
      </c>
      <c r="I1118" s="69">
        <f t="shared" si="634"/>
        <v>0</v>
      </c>
      <c r="J1118" s="69">
        <f t="shared" si="635"/>
        <v>151.13</v>
      </c>
      <c r="K1118" s="69">
        <v>0</v>
      </c>
      <c r="L1118" s="75">
        <f t="shared" si="636"/>
        <v>151.13</v>
      </c>
      <c r="N1118" s="69">
        <v>151.13</v>
      </c>
      <c r="O1118" s="69">
        <v>0</v>
      </c>
      <c r="P1118" s="69">
        <f t="shared" si="637"/>
        <v>151.13</v>
      </c>
      <c r="Q1118" s="63"/>
      <c r="R1118" s="69">
        <f t="shared" si="638"/>
        <v>151.13</v>
      </c>
      <c r="S1118" s="69">
        <f t="shared" si="638"/>
        <v>0</v>
      </c>
      <c r="T1118" s="69">
        <f t="shared" si="639"/>
        <v>151.13</v>
      </c>
      <c r="U1118" s="69">
        <f t="shared" si="640"/>
        <v>0</v>
      </c>
      <c r="V1118" s="77">
        <f t="shared" si="641"/>
        <v>151.13</v>
      </c>
      <c r="X1118" s="69">
        <v>151.13</v>
      </c>
      <c r="Y1118" s="69">
        <v>0</v>
      </c>
      <c r="Z1118" s="69">
        <v>151.13</v>
      </c>
      <c r="AA1118" s="78"/>
      <c r="AB1118" s="79">
        <f t="shared" si="630"/>
        <v>0</v>
      </c>
    </row>
    <row r="1119" spans="1:28" ht="22.5" x14ac:dyDescent="0.25">
      <c r="A1119" s="71" t="s">
        <v>9882</v>
      </c>
      <c r="B1119" s="72" t="s">
        <v>14833</v>
      </c>
      <c r="C1119" s="73" t="s">
        <v>8780</v>
      </c>
      <c r="D1119" s="74">
        <v>0</v>
      </c>
      <c r="E1119" s="69">
        <v>133.35</v>
      </c>
      <c r="F1119" s="75">
        <f t="shared" si="633"/>
        <v>0</v>
      </c>
      <c r="G1119" s="76"/>
      <c r="H1119" s="69">
        <f t="shared" si="634"/>
        <v>118.61</v>
      </c>
      <c r="I1119" s="69">
        <f t="shared" si="634"/>
        <v>14.74</v>
      </c>
      <c r="J1119" s="69">
        <f t="shared" si="635"/>
        <v>133.35</v>
      </c>
      <c r="K1119" s="69">
        <v>0</v>
      </c>
      <c r="L1119" s="75">
        <f t="shared" si="636"/>
        <v>133.35</v>
      </c>
      <c r="N1119" s="69">
        <v>118.60999999999999</v>
      </c>
      <c r="O1119" s="69">
        <v>14.739999999999998</v>
      </c>
      <c r="P1119" s="69">
        <f t="shared" si="637"/>
        <v>133.35</v>
      </c>
      <c r="Q1119" s="63"/>
      <c r="R1119" s="69">
        <f t="shared" si="638"/>
        <v>118.61</v>
      </c>
      <c r="S1119" s="69">
        <f t="shared" si="638"/>
        <v>14.74</v>
      </c>
      <c r="T1119" s="69">
        <f t="shared" si="639"/>
        <v>133.35</v>
      </c>
      <c r="U1119" s="69">
        <f t="shared" si="640"/>
        <v>0</v>
      </c>
      <c r="V1119" s="77">
        <f t="shared" si="641"/>
        <v>133.35</v>
      </c>
      <c r="X1119" s="69">
        <v>118.61</v>
      </c>
      <c r="Y1119" s="69">
        <v>14.74</v>
      </c>
      <c r="Z1119" s="69">
        <v>133.35</v>
      </c>
      <c r="AA1119" s="78"/>
      <c r="AB1119" s="79">
        <f t="shared" si="630"/>
        <v>0</v>
      </c>
    </row>
    <row r="1120" spans="1:28" ht="22.5" x14ac:dyDescent="0.25">
      <c r="A1120" s="71" t="s">
        <v>9883</v>
      </c>
      <c r="B1120" s="72" t="s">
        <v>14834</v>
      </c>
      <c r="C1120" s="73" t="s">
        <v>8780</v>
      </c>
      <c r="D1120" s="74">
        <v>0</v>
      </c>
      <c r="E1120" s="69">
        <v>204.12</v>
      </c>
      <c r="F1120" s="75">
        <f t="shared" si="633"/>
        <v>0</v>
      </c>
      <c r="G1120" s="76"/>
      <c r="H1120" s="69">
        <f t="shared" si="634"/>
        <v>189.38</v>
      </c>
      <c r="I1120" s="69">
        <f t="shared" si="634"/>
        <v>14.74</v>
      </c>
      <c r="J1120" s="69">
        <f t="shared" si="635"/>
        <v>204.12</v>
      </c>
      <c r="K1120" s="69">
        <v>0</v>
      </c>
      <c r="L1120" s="75">
        <f t="shared" si="636"/>
        <v>204.12</v>
      </c>
      <c r="N1120" s="69">
        <v>189.38</v>
      </c>
      <c r="O1120" s="69">
        <v>14.739999999999998</v>
      </c>
      <c r="P1120" s="69">
        <f t="shared" si="637"/>
        <v>204.12</v>
      </c>
      <c r="Q1120" s="63"/>
      <c r="R1120" s="69">
        <f t="shared" si="638"/>
        <v>189.38</v>
      </c>
      <c r="S1120" s="69">
        <f t="shared" si="638"/>
        <v>14.74</v>
      </c>
      <c r="T1120" s="69">
        <f t="shared" si="639"/>
        <v>204.12</v>
      </c>
      <c r="U1120" s="69">
        <f t="shared" si="640"/>
        <v>0</v>
      </c>
      <c r="V1120" s="77">
        <f t="shared" si="641"/>
        <v>204.12</v>
      </c>
      <c r="X1120" s="69">
        <v>189.38</v>
      </c>
      <c r="Y1120" s="69">
        <v>14.74</v>
      </c>
      <c r="Z1120" s="69">
        <v>204.12</v>
      </c>
      <c r="AA1120" s="78"/>
      <c r="AB1120" s="79">
        <f t="shared" si="630"/>
        <v>0</v>
      </c>
    </row>
    <row r="1121" spans="1:28" ht="22.5" x14ac:dyDescent="0.25">
      <c r="A1121" s="71" t="s">
        <v>9884</v>
      </c>
      <c r="B1121" s="72" t="s">
        <v>14835</v>
      </c>
      <c r="C1121" s="73" t="s">
        <v>8780</v>
      </c>
      <c r="D1121" s="74">
        <v>0</v>
      </c>
      <c r="E1121" s="69">
        <v>147.19</v>
      </c>
      <c r="F1121" s="75">
        <f t="shared" si="633"/>
        <v>0</v>
      </c>
      <c r="G1121" s="76"/>
      <c r="H1121" s="69">
        <f t="shared" si="634"/>
        <v>132.44999999999999</v>
      </c>
      <c r="I1121" s="69">
        <f t="shared" si="634"/>
        <v>14.74</v>
      </c>
      <c r="J1121" s="69">
        <f t="shared" si="635"/>
        <v>147.19</v>
      </c>
      <c r="K1121" s="69">
        <v>0</v>
      </c>
      <c r="L1121" s="75">
        <f t="shared" si="636"/>
        <v>147.19</v>
      </c>
      <c r="N1121" s="69">
        <v>132.44999999999999</v>
      </c>
      <c r="O1121" s="69">
        <v>14.739999999999998</v>
      </c>
      <c r="P1121" s="69">
        <f t="shared" si="637"/>
        <v>147.19</v>
      </c>
      <c r="Q1121" s="63"/>
      <c r="R1121" s="69">
        <f t="shared" si="638"/>
        <v>132.44999999999999</v>
      </c>
      <c r="S1121" s="69">
        <f t="shared" si="638"/>
        <v>14.74</v>
      </c>
      <c r="T1121" s="69">
        <f t="shared" si="639"/>
        <v>147.19</v>
      </c>
      <c r="U1121" s="69">
        <f t="shared" si="640"/>
        <v>0</v>
      </c>
      <c r="V1121" s="77">
        <f t="shared" si="641"/>
        <v>147.19</v>
      </c>
      <c r="X1121" s="69">
        <v>132.44999999999999</v>
      </c>
      <c r="Y1121" s="69">
        <v>14.74</v>
      </c>
      <c r="Z1121" s="69">
        <v>147.19</v>
      </c>
      <c r="AA1121" s="78"/>
      <c r="AB1121" s="79">
        <f t="shared" si="630"/>
        <v>0</v>
      </c>
    </row>
    <row r="1122" spans="1:28" s="33" customFormat="1" ht="22.5" x14ac:dyDescent="0.25">
      <c r="A1122" s="71" t="s">
        <v>9885</v>
      </c>
      <c r="B1122" s="72" t="s">
        <v>14836</v>
      </c>
      <c r="C1122" s="73" t="s">
        <v>8780</v>
      </c>
      <c r="D1122" s="74">
        <v>0</v>
      </c>
      <c r="E1122" s="69">
        <v>326.17</v>
      </c>
      <c r="F1122" s="75">
        <f t="shared" si="633"/>
        <v>0</v>
      </c>
      <c r="G1122" s="76"/>
      <c r="H1122" s="69">
        <f t="shared" si="634"/>
        <v>311.43</v>
      </c>
      <c r="I1122" s="69">
        <f t="shared" si="634"/>
        <v>14.74</v>
      </c>
      <c r="J1122" s="69">
        <f t="shared" si="635"/>
        <v>326.17</v>
      </c>
      <c r="K1122" s="69">
        <v>0</v>
      </c>
      <c r="L1122" s="75">
        <f t="shared" si="636"/>
        <v>326.17</v>
      </c>
      <c r="N1122" s="69">
        <v>311.43</v>
      </c>
      <c r="O1122" s="69">
        <v>14.739999999999998</v>
      </c>
      <c r="P1122" s="69">
        <f t="shared" si="637"/>
        <v>326.17</v>
      </c>
      <c r="Q1122" s="63"/>
      <c r="R1122" s="69">
        <f t="shared" si="638"/>
        <v>311.43</v>
      </c>
      <c r="S1122" s="69">
        <f t="shared" si="638"/>
        <v>14.74</v>
      </c>
      <c r="T1122" s="69">
        <f t="shared" si="639"/>
        <v>326.17</v>
      </c>
      <c r="U1122" s="69">
        <f t="shared" si="640"/>
        <v>0</v>
      </c>
      <c r="V1122" s="77">
        <f t="shared" si="641"/>
        <v>326.17</v>
      </c>
      <c r="X1122" s="69">
        <v>311.43</v>
      </c>
      <c r="Y1122" s="69">
        <v>14.74</v>
      </c>
      <c r="Z1122" s="69">
        <v>326.17</v>
      </c>
      <c r="AA1122" s="78"/>
      <c r="AB1122" s="79">
        <f t="shared" si="630"/>
        <v>0</v>
      </c>
    </row>
    <row r="1123" spans="1:28" ht="22.5" x14ac:dyDescent="0.25">
      <c r="A1123" s="71" t="s">
        <v>9886</v>
      </c>
      <c r="B1123" s="72" t="s">
        <v>14837</v>
      </c>
      <c r="C1123" s="73" t="s">
        <v>8780</v>
      </c>
      <c r="D1123" s="74">
        <v>0</v>
      </c>
      <c r="E1123" s="69">
        <v>240.53000000000003</v>
      </c>
      <c r="F1123" s="75">
        <f t="shared" si="633"/>
        <v>0</v>
      </c>
      <c r="G1123" s="28"/>
      <c r="H1123" s="69">
        <f t="shared" si="634"/>
        <v>225.79</v>
      </c>
      <c r="I1123" s="69">
        <f t="shared" si="634"/>
        <v>14.74</v>
      </c>
      <c r="J1123" s="69">
        <f t="shared" si="635"/>
        <v>240.53</v>
      </c>
      <c r="K1123" s="69">
        <v>0</v>
      </c>
      <c r="L1123" s="75">
        <f t="shared" si="636"/>
        <v>240.53</v>
      </c>
      <c r="N1123" s="69">
        <v>225.79000000000002</v>
      </c>
      <c r="O1123" s="69">
        <v>14.739999999999998</v>
      </c>
      <c r="P1123" s="69">
        <f t="shared" si="637"/>
        <v>240.53000000000003</v>
      </c>
      <c r="Q1123" s="63"/>
      <c r="R1123" s="69">
        <f t="shared" si="638"/>
        <v>225.79</v>
      </c>
      <c r="S1123" s="69">
        <f t="shared" si="638"/>
        <v>14.74</v>
      </c>
      <c r="T1123" s="69">
        <f t="shared" si="639"/>
        <v>240.53</v>
      </c>
      <c r="U1123" s="69">
        <f t="shared" si="640"/>
        <v>0</v>
      </c>
      <c r="V1123" s="77">
        <f t="shared" si="641"/>
        <v>240.53</v>
      </c>
      <c r="X1123" s="69">
        <v>225.79</v>
      </c>
      <c r="Y1123" s="69">
        <v>14.74</v>
      </c>
      <c r="Z1123" s="69">
        <v>240.53</v>
      </c>
      <c r="AA1123" s="78"/>
      <c r="AB1123" s="79">
        <f t="shared" si="630"/>
        <v>0</v>
      </c>
    </row>
    <row r="1124" spans="1:28" x14ac:dyDescent="0.25">
      <c r="A1124" s="71" t="s">
        <v>9887</v>
      </c>
      <c r="B1124" s="72" t="s">
        <v>14838</v>
      </c>
      <c r="C1124" s="73" t="s">
        <v>8780</v>
      </c>
      <c r="D1124" s="74">
        <v>0</v>
      </c>
      <c r="E1124" s="69">
        <v>228.29000000000002</v>
      </c>
      <c r="F1124" s="75">
        <f t="shared" si="633"/>
        <v>0</v>
      </c>
      <c r="G1124" s="28"/>
      <c r="H1124" s="69">
        <f t="shared" si="634"/>
        <v>199.86</v>
      </c>
      <c r="I1124" s="69">
        <f t="shared" si="634"/>
        <v>28.43</v>
      </c>
      <c r="J1124" s="69">
        <f t="shared" si="635"/>
        <v>228.29000000000002</v>
      </c>
      <c r="K1124" s="69">
        <v>0</v>
      </c>
      <c r="L1124" s="75">
        <f t="shared" si="636"/>
        <v>228.29000000000002</v>
      </c>
      <c r="N1124" s="69">
        <v>199.86</v>
      </c>
      <c r="O1124" s="69">
        <v>28.43</v>
      </c>
      <c r="P1124" s="69">
        <f t="shared" si="637"/>
        <v>228.29000000000002</v>
      </c>
      <c r="Q1124" s="63"/>
      <c r="R1124" s="69">
        <f t="shared" si="638"/>
        <v>199.86</v>
      </c>
      <c r="S1124" s="69">
        <f t="shared" si="638"/>
        <v>28.43</v>
      </c>
      <c r="T1124" s="69">
        <f t="shared" si="639"/>
        <v>228.29000000000002</v>
      </c>
      <c r="U1124" s="69">
        <f t="shared" si="640"/>
        <v>0</v>
      </c>
      <c r="V1124" s="77">
        <f t="shared" si="641"/>
        <v>228.29000000000002</v>
      </c>
      <c r="X1124" s="69">
        <v>199.86</v>
      </c>
      <c r="Y1124" s="69">
        <v>28.43</v>
      </c>
      <c r="Z1124" s="69">
        <v>228.29</v>
      </c>
      <c r="AA1124" s="78"/>
      <c r="AB1124" s="79">
        <f t="shared" si="630"/>
        <v>0</v>
      </c>
    </row>
    <row r="1125" spans="1:28" ht="33.75" x14ac:dyDescent="0.25">
      <c r="A1125" s="65" t="s">
        <v>9888</v>
      </c>
      <c r="B1125" s="66" t="s">
        <v>14839</v>
      </c>
      <c r="C1125" s="67"/>
      <c r="D1125" s="68"/>
      <c r="E1125" s="69"/>
      <c r="F1125" s="70"/>
      <c r="H1125" s="69"/>
      <c r="I1125" s="69"/>
      <c r="J1125" s="69"/>
      <c r="K1125" s="69"/>
      <c r="L1125" s="75"/>
      <c r="N1125" s="69"/>
      <c r="O1125" s="69"/>
      <c r="P1125" s="69"/>
      <c r="Q1125" s="63"/>
      <c r="R1125" s="69"/>
      <c r="S1125" s="69"/>
      <c r="T1125" s="69"/>
      <c r="U1125" s="69"/>
      <c r="V1125" s="77"/>
      <c r="X1125" s="69"/>
      <c r="Y1125" s="69"/>
      <c r="Z1125" s="69"/>
      <c r="AA1125" s="78"/>
      <c r="AB1125" s="79">
        <f t="shared" si="630"/>
        <v>0</v>
      </c>
    </row>
    <row r="1126" spans="1:28" ht="22.5" x14ac:dyDescent="0.25">
      <c r="A1126" s="71" t="s">
        <v>9889</v>
      </c>
      <c r="B1126" s="72" t="s">
        <v>14840</v>
      </c>
      <c r="C1126" s="73" t="s">
        <v>8780</v>
      </c>
      <c r="D1126" s="74">
        <v>0</v>
      </c>
      <c r="E1126" s="69">
        <v>798.92</v>
      </c>
      <c r="F1126" s="75">
        <f>ROUND(D1126*E1126,2)</f>
        <v>0</v>
      </c>
      <c r="G1126" s="76"/>
      <c r="H1126" s="69">
        <f t="shared" ref="H1126:I1129" si="642">ROUND(N1126+(N1126*$H$2/100),2)</f>
        <v>798.92</v>
      </c>
      <c r="I1126" s="69">
        <f t="shared" si="642"/>
        <v>0</v>
      </c>
      <c r="J1126" s="69">
        <f>H1126+I1126</f>
        <v>798.92</v>
      </c>
      <c r="K1126" s="69">
        <v>0</v>
      </c>
      <c r="L1126" s="75">
        <f>SUM(J1126:K1126)</f>
        <v>798.92</v>
      </c>
      <c r="N1126" s="69">
        <v>798.92</v>
      </c>
      <c r="O1126" s="69">
        <v>0</v>
      </c>
      <c r="P1126" s="69">
        <f>SUM(N1126:O1126)</f>
        <v>798.92</v>
      </c>
      <c r="Q1126" s="63"/>
      <c r="R1126" s="69">
        <f t="shared" ref="R1126:S1129" si="643">X1126</f>
        <v>798.92</v>
      </c>
      <c r="S1126" s="69">
        <f t="shared" si="643"/>
        <v>0</v>
      </c>
      <c r="T1126" s="69">
        <f>R1126+S1126</f>
        <v>798.92</v>
      </c>
      <c r="U1126" s="69">
        <f>ROUND(Z1126*$H$2,2)/100</f>
        <v>0</v>
      </c>
      <c r="V1126" s="77">
        <f>SUM(T1126:U1126)</f>
        <v>798.92</v>
      </c>
      <c r="X1126" s="69">
        <v>798.92</v>
      </c>
      <c r="Y1126" s="69">
        <v>0</v>
      </c>
      <c r="Z1126" s="69">
        <v>798.92</v>
      </c>
      <c r="AA1126" s="78"/>
      <c r="AB1126" s="79">
        <f t="shared" si="630"/>
        <v>0</v>
      </c>
    </row>
    <row r="1127" spans="1:28" ht="22.5" x14ac:dyDescent="0.25">
      <c r="A1127" s="71" t="s">
        <v>9890</v>
      </c>
      <c r="B1127" s="72" t="s">
        <v>14841</v>
      </c>
      <c r="C1127" s="73" t="s">
        <v>8780</v>
      </c>
      <c r="D1127" s="74">
        <v>0</v>
      </c>
      <c r="E1127" s="69">
        <v>213.13</v>
      </c>
      <c r="F1127" s="75">
        <f>ROUND(D1127*E1127,2)</f>
        <v>0</v>
      </c>
      <c r="G1127" s="76"/>
      <c r="H1127" s="69">
        <f t="shared" si="642"/>
        <v>213.13</v>
      </c>
      <c r="I1127" s="69">
        <f t="shared" si="642"/>
        <v>0</v>
      </c>
      <c r="J1127" s="69">
        <f>H1127+I1127</f>
        <v>213.13</v>
      </c>
      <c r="K1127" s="69">
        <v>0</v>
      </c>
      <c r="L1127" s="75">
        <f>SUM(J1127:K1127)</f>
        <v>213.13</v>
      </c>
      <c r="N1127" s="69">
        <v>213.13</v>
      </c>
      <c r="O1127" s="69">
        <v>0</v>
      </c>
      <c r="P1127" s="69">
        <f>SUM(N1127:O1127)</f>
        <v>213.13</v>
      </c>
      <c r="Q1127" s="63"/>
      <c r="R1127" s="69">
        <f t="shared" si="643"/>
        <v>213.13</v>
      </c>
      <c r="S1127" s="69">
        <f t="shared" si="643"/>
        <v>0</v>
      </c>
      <c r="T1127" s="69">
        <f>R1127+S1127</f>
        <v>213.13</v>
      </c>
      <c r="U1127" s="69">
        <f>ROUND(Z1127*$H$2,2)/100</f>
        <v>0</v>
      </c>
      <c r="V1127" s="77">
        <f>SUM(T1127:U1127)</f>
        <v>213.13</v>
      </c>
      <c r="X1127" s="69">
        <v>213.13</v>
      </c>
      <c r="Y1127" s="69">
        <v>0</v>
      </c>
      <c r="Z1127" s="69">
        <v>213.13</v>
      </c>
      <c r="AA1127" s="78"/>
      <c r="AB1127" s="79">
        <f t="shared" si="630"/>
        <v>0</v>
      </c>
    </row>
    <row r="1128" spans="1:28" ht="22.5" x14ac:dyDescent="0.25">
      <c r="A1128" s="71" t="s">
        <v>9891</v>
      </c>
      <c r="B1128" s="72" t="s">
        <v>14842</v>
      </c>
      <c r="C1128" s="73" t="s">
        <v>8780</v>
      </c>
      <c r="D1128" s="74">
        <v>0</v>
      </c>
      <c r="E1128" s="69">
        <v>562.83000000000004</v>
      </c>
      <c r="F1128" s="75">
        <f>ROUND(D1128*E1128,2)</f>
        <v>0</v>
      </c>
      <c r="G1128" s="28"/>
      <c r="H1128" s="69">
        <f t="shared" si="642"/>
        <v>562.83000000000004</v>
      </c>
      <c r="I1128" s="69">
        <f t="shared" si="642"/>
        <v>0</v>
      </c>
      <c r="J1128" s="69">
        <f>H1128+I1128</f>
        <v>562.83000000000004</v>
      </c>
      <c r="K1128" s="69">
        <v>0</v>
      </c>
      <c r="L1128" s="75">
        <f>SUM(J1128:K1128)</f>
        <v>562.83000000000004</v>
      </c>
      <c r="N1128" s="69">
        <v>562.83000000000004</v>
      </c>
      <c r="O1128" s="69">
        <v>0</v>
      </c>
      <c r="P1128" s="69">
        <f>SUM(N1128:O1128)</f>
        <v>562.83000000000004</v>
      </c>
      <c r="Q1128" s="63"/>
      <c r="R1128" s="69">
        <f t="shared" si="643"/>
        <v>562.83000000000004</v>
      </c>
      <c r="S1128" s="69">
        <f t="shared" si="643"/>
        <v>0</v>
      </c>
      <c r="T1128" s="69">
        <f>R1128+S1128</f>
        <v>562.83000000000004</v>
      </c>
      <c r="U1128" s="69">
        <f>ROUND(Z1128*$H$2,2)/100</f>
        <v>0</v>
      </c>
      <c r="V1128" s="77">
        <f>SUM(T1128:U1128)</f>
        <v>562.83000000000004</v>
      </c>
      <c r="X1128" s="69">
        <v>562.83000000000004</v>
      </c>
      <c r="Y1128" s="69">
        <v>0</v>
      </c>
      <c r="Z1128" s="69">
        <v>562.83000000000004</v>
      </c>
      <c r="AA1128" s="78"/>
      <c r="AB1128" s="79">
        <f t="shared" si="630"/>
        <v>0</v>
      </c>
    </row>
    <row r="1129" spans="1:28" x14ac:dyDescent="0.25">
      <c r="A1129" s="71" t="s">
        <v>9892</v>
      </c>
      <c r="B1129" s="72" t="s">
        <v>14843</v>
      </c>
      <c r="C1129" s="73" t="s">
        <v>8780</v>
      </c>
      <c r="D1129" s="74">
        <v>0</v>
      </c>
      <c r="E1129" s="69">
        <v>402.74</v>
      </c>
      <c r="F1129" s="75">
        <f>ROUND(D1129*E1129,2)</f>
        <v>0</v>
      </c>
      <c r="G1129" s="28"/>
      <c r="H1129" s="69">
        <f t="shared" si="642"/>
        <v>402.74</v>
      </c>
      <c r="I1129" s="69">
        <f t="shared" si="642"/>
        <v>0</v>
      </c>
      <c r="J1129" s="69">
        <f>H1129+I1129</f>
        <v>402.74</v>
      </c>
      <c r="K1129" s="69">
        <v>0</v>
      </c>
      <c r="L1129" s="75">
        <f>SUM(J1129:K1129)</f>
        <v>402.74</v>
      </c>
      <c r="N1129" s="69">
        <v>402.74</v>
      </c>
      <c r="O1129" s="69">
        <v>0</v>
      </c>
      <c r="P1129" s="69">
        <f>SUM(N1129:O1129)</f>
        <v>402.74</v>
      </c>
      <c r="Q1129" s="63"/>
      <c r="R1129" s="69">
        <f t="shared" si="643"/>
        <v>402.74</v>
      </c>
      <c r="S1129" s="69">
        <f t="shared" si="643"/>
        <v>0</v>
      </c>
      <c r="T1129" s="69">
        <f>R1129+S1129</f>
        <v>402.74</v>
      </c>
      <c r="U1129" s="69">
        <f>ROUND(Z1129*$H$2,2)/100</f>
        <v>0</v>
      </c>
      <c r="V1129" s="77">
        <f>SUM(T1129:U1129)</f>
        <v>402.74</v>
      </c>
      <c r="X1129" s="69">
        <v>402.74</v>
      </c>
      <c r="Y1129" s="69">
        <v>0</v>
      </c>
      <c r="Z1129" s="69">
        <v>402.74</v>
      </c>
      <c r="AA1129" s="78"/>
      <c r="AB1129" s="79">
        <f t="shared" si="630"/>
        <v>0</v>
      </c>
    </row>
    <row r="1130" spans="1:28" ht="22.5" x14ac:dyDescent="0.25">
      <c r="A1130" s="65" t="s">
        <v>9893</v>
      </c>
      <c r="B1130" s="66" t="s">
        <v>14844</v>
      </c>
      <c r="C1130" s="67"/>
      <c r="D1130" s="68"/>
      <c r="E1130" s="69"/>
      <c r="F1130" s="70"/>
      <c r="H1130" s="69"/>
      <c r="I1130" s="69"/>
      <c r="J1130" s="69"/>
      <c r="K1130" s="69"/>
      <c r="L1130" s="75"/>
      <c r="N1130" s="69"/>
      <c r="O1130" s="69"/>
      <c r="P1130" s="69"/>
      <c r="Q1130" s="63"/>
      <c r="R1130" s="69"/>
      <c r="S1130" s="69"/>
      <c r="T1130" s="69"/>
      <c r="U1130" s="69"/>
      <c r="V1130" s="77"/>
      <c r="X1130" s="69"/>
      <c r="Y1130" s="69"/>
      <c r="Z1130" s="69"/>
      <c r="AA1130" s="78"/>
      <c r="AB1130" s="79">
        <f t="shared" si="630"/>
        <v>0</v>
      </c>
    </row>
    <row r="1131" spans="1:28" ht="22.5" x14ac:dyDescent="0.25">
      <c r="A1131" s="71" t="s">
        <v>9894</v>
      </c>
      <c r="B1131" s="72" t="s">
        <v>14845</v>
      </c>
      <c r="C1131" s="73" t="s">
        <v>8780</v>
      </c>
      <c r="D1131" s="74">
        <v>0</v>
      </c>
      <c r="E1131" s="69">
        <v>94.15</v>
      </c>
      <c r="F1131" s="75">
        <f>ROUND(D1131*E1131,2)</f>
        <v>0</v>
      </c>
      <c r="G1131" s="76"/>
      <c r="H1131" s="69">
        <f>ROUND(N1131+(N1131*$H$2/100),2)</f>
        <v>94.15</v>
      </c>
      <c r="I1131" s="69">
        <f>ROUND(O1131+(O1131*$H$2/100),2)</f>
        <v>0</v>
      </c>
      <c r="J1131" s="69">
        <f>H1131+I1131</f>
        <v>94.15</v>
      </c>
      <c r="K1131" s="69">
        <v>0</v>
      </c>
      <c r="L1131" s="75">
        <f>SUM(J1131:K1131)</f>
        <v>94.15</v>
      </c>
      <c r="N1131" s="69">
        <v>94.15</v>
      </c>
      <c r="O1131" s="69">
        <v>0</v>
      </c>
      <c r="P1131" s="69">
        <f>SUM(N1131:O1131)</f>
        <v>94.15</v>
      </c>
      <c r="Q1131" s="63"/>
      <c r="R1131" s="69">
        <f>X1131</f>
        <v>94.15</v>
      </c>
      <c r="S1131" s="69">
        <f>Y1131</f>
        <v>0</v>
      </c>
      <c r="T1131" s="69">
        <f>R1131+S1131</f>
        <v>94.15</v>
      </c>
      <c r="U1131" s="69">
        <f>ROUND(Z1131*$H$2,2)/100</f>
        <v>0</v>
      </c>
      <c r="V1131" s="77">
        <f>SUM(T1131:U1131)</f>
        <v>94.15</v>
      </c>
      <c r="X1131" s="69">
        <v>94.15</v>
      </c>
      <c r="Y1131" s="69">
        <v>0</v>
      </c>
      <c r="Z1131" s="69">
        <v>94.15</v>
      </c>
      <c r="AA1131" s="78"/>
      <c r="AB1131" s="79">
        <f t="shared" si="630"/>
        <v>0</v>
      </c>
    </row>
    <row r="1132" spans="1:28" x14ac:dyDescent="0.25">
      <c r="A1132" s="71" t="s">
        <v>9895</v>
      </c>
      <c r="B1132" s="72" t="s">
        <v>14846</v>
      </c>
      <c r="C1132" s="73" t="s">
        <v>8780</v>
      </c>
      <c r="D1132" s="74">
        <v>0</v>
      </c>
      <c r="E1132" s="69">
        <v>117.95</v>
      </c>
      <c r="F1132" s="75">
        <f>ROUND(D1132*E1132,2)</f>
        <v>0</v>
      </c>
      <c r="G1132" s="76"/>
      <c r="H1132" s="69">
        <f>ROUND(N1132+(N1132*$H$2/100),2)</f>
        <v>117.95</v>
      </c>
      <c r="I1132" s="69">
        <f>ROUND(O1132+(O1132*$H$2/100),2)</f>
        <v>0</v>
      </c>
      <c r="J1132" s="69">
        <f>H1132+I1132</f>
        <v>117.95</v>
      </c>
      <c r="K1132" s="69">
        <v>0</v>
      </c>
      <c r="L1132" s="75">
        <f>SUM(J1132:K1132)</f>
        <v>117.95</v>
      </c>
      <c r="N1132" s="69">
        <v>117.95</v>
      </c>
      <c r="O1132" s="69">
        <v>0</v>
      </c>
      <c r="P1132" s="69">
        <f>SUM(N1132:O1132)</f>
        <v>117.95</v>
      </c>
      <c r="Q1132" s="63"/>
      <c r="R1132" s="69">
        <f>X1132</f>
        <v>117.95</v>
      </c>
      <c r="S1132" s="69">
        <f>Y1132</f>
        <v>0</v>
      </c>
      <c r="T1132" s="69">
        <f>R1132+S1132</f>
        <v>117.95</v>
      </c>
      <c r="U1132" s="69">
        <f>ROUND(Z1132*$H$2,2)/100</f>
        <v>0</v>
      </c>
      <c r="V1132" s="77">
        <f>SUM(T1132:U1132)</f>
        <v>117.95</v>
      </c>
      <c r="X1132" s="69">
        <v>117.95</v>
      </c>
      <c r="Y1132" s="69">
        <v>0</v>
      </c>
      <c r="Z1132" s="69">
        <v>117.95</v>
      </c>
      <c r="AA1132" s="78"/>
      <c r="AB1132" s="79">
        <f t="shared" si="630"/>
        <v>0</v>
      </c>
    </row>
    <row r="1133" spans="1:28" ht="33.75" x14ac:dyDescent="0.25">
      <c r="A1133" s="65" t="s">
        <v>9896</v>
      </c>
      <c r="B1133" s="66" t="s">
        <v>14847</v>
      </c>
      <c r="C1133" s="67"/>
      <c r="D1133" s="68"/>
      <c r="E1133" s="69"/>
      <c r="F1133" s="70"/>
      <c r="H1133" s="69"/>
      <c r="I1133" s="69"/>
      <c r="J1133" s="69"/>
      <c r="K1133" s="69"/>
      <c r="L1133" s="75"/>
      <c r="N1133" s="69"/>
      <c r="O1133" s="69"/>
      <c r="P1133" s="69"/>
      <c r="Q1133" s="63"/>
      <c r="R1133" s="69"/>
      <c r="S1133" s="69"/>
      <c r="T1133" s="69"/>
      <c r="U1133" s="69"/>
      <c r="V1133" s="77"/>
      <c r="X1133" s="69"/>
      <c r="Y1133" s="69"/>
      <c r="Z1133" s="69"/>
      <c r="AA1133" s="78"/>
      <c r="AB1133" s="79">
        <f t="shared" si="630"/>
        <v>0</v>
      </c>
    </row>
    <row r="1134" spans="1:28" ht="22.5" x14ac:dyDescent="0.25">
      <c r="A1134" s="71" t="s">
        <v>9897</v>
      </c>
      <c r="B1134" s="72" t="s">
        <v>14848</v>
      </c>
      <c r="C1134" s="73" t="s">
        <v>8780</v>
      </c>
      <c r="D1134" s="74">
        <v>0</v>
      </c>
      <c r="E1134" s="69">
        <v>166.65</v>
      </c>
      <c r="F1134" s="75">
        <f>ROUND(D1134*E1134,2)</f>
        <v>0</v>
      </c>
      <c r="G1134" s="76"/>
      <c r="H1134" s="69">
        <f>ROUND(N1134+(N1134*$H$2/100),2)</f>
        <v>100.79</v>
      </c>
      <c r="I1134" s="69">
        <f>ROUND(O1134+(O1134*$H$2/100),2)</f>
        <v>65.86</v>
      </c>
      <c r="J1134" s="69">
        <f>H1134+I1134</f>
        <v>166.65</v>
      </c>
      <c r="K1134" s="69">
        <v>0</v>
      </c>
      <c r="L1134" s="75">
        <f>SUM(J1134:K1134)</f>
        <v>166.65</v>
      </c>
      <c r="N1134" s="69">
        <v>100.79</v>
      </c>
      <c r="O1134" s="69">
        <v>65.86</v>
      </c>
      <c r="P1134" s="69">
        <f>SUM(N1134:O1134)</f>
        <v>166.65</v>
      </c>
      <c r="Q1134" s="63"/>
      <c r="R1134" s="69">
        <f>X1134</f>
        <v>100.79</v>
      </c>
      <c r="S1134" s="69">
        <f>Y1134</f>
        <v>65.86</v>
      </c>
      <c r="T1134" s="69">
        <f>R1134+S1134</f>
        <v>166.65</v>
      </c>
      <c r="U1134" s="69">
        <f>ROUND(Z1134*$H$2,2)/100</f>
        <v>0</v>
      </c>
      <c r="V1134" s="77">
        <f>SUM(T1134:U1134)</f>
        <v>166.65</v>
      </c>
      <c r="X1134" s="69">
        <v>100.79</v>
      </c>
      <c r="Y1134" s="69">
        <v>65.86</v>
      </c>
      <c r="Z1134" s="69">
        <v>166.65</v>
      </c>
      <c r="AA1134" s="78"/>
      <c r="AB1134" s="79">
        <f t="shared" si="630"/>
        <v>0</v>
      </c>
    </row>
    <row r="1135" spans="1:28" x14ac:dyDescent="0.25">
      <c r="A1135" s="71" t="s">
        <v>9898</v>
      </c>
      <c r="B1135" s="72" t="s">
        <v>14849</v>
      </c>
      <c r="C1135" s="73" t="s">
        <v>8780</v>
      </c>
      <c r="D1135" s="74">
        <v>0</v>
      </c>
      <c r="E1135" s="69">
        <v>264.11</v>
      </c>
      <c r="F1135" s="75">
        <f>ROUND(D1135*E1135,2)</f>
        <v>0</v>
      </c>
      <c r="G1135" s="76"/>
      <c r="H1135" s="69">
        <f>ROUND(N1135+(N1135*$H$2/100),2)</f>
        <v>264.11</v>
      </c>
      <c r="I1135" s="69">
        <f>ROUND(O1135+(O1135*$H$2/100),2)</f>
        <v>0</v>
      </c>
      <c r="J1135" s="69">
        <f>H1135+I1135</f>
        <v>264.11</v>
      </c>
      <c r="K1135" s="69">
        <v>0</v>
      </c>
      <c r="L1135" s="75">
        <f>SUM(J1135:K1135)</f>
        <v>264.11</v>
      </c>
      <c r="N1135" s="69">
        <v>264.11</v>
      </c>
      <c r="O1135" s="69">
        <v>0</v>
      </c>
      <c r="P1135" s="69">
        <f>SUM(N1135:O1135)</f>
        <v>264.11</v>
      </c>
      <c r="Q1135" s="63"/>
      <c r="R1135" s="69">
        <f>X1135</f>
        <v>264.11</v>
      </c>
      <c r="S1135" s="69">
        <f>Y1135</f>
        <v>0</v>
      </c>
      <c r="T1135" s="69">
        <f>R1135+S1135</f>
        <v>264.11</v>
      </c>
      <c r="U1135" s="69">
        <f>ROUND(Z1135*$H$2,2)/100</f>
        <v>0</v>
      </c>
      <c r="V1135" s="77">
        <f>SUM(T1135:U1135)</f>
        <v>264.11</v>
      </c>
      <c r="X1135" s="69">
        <v>264.11</v>
      </c>
      <c r="Y1135" s="69">
        <v>0</v>
      </c>
      <c r="Z1135" s="69">
        <v>264.11</v>
      </c>
      <c r="AA1135" s="78"/>
      <c r="AB1135" s="79">
        <f t="shared" si="630"/>
        <v>0</v>
      </c>
    </row>
    <row r="1136" spans="1:28" x14ac:dyDescent="0.25">
      <c r="A1136" s="65" t="s">
        <v>9899</v>
      </c>
      <c r="B1136" s="66" t="s">
        <v>14850</v>
      </c>
      <c r="C1136" s="67"/>
      <c r="D1136" s="109"/>
      <c r="E1136" s="104"/>
      <c r="F1136" s="110"/>
      <c r="H1136" s="69"/>
      <c r="I1136" s="69"/>
      <c r="J1136" s="69"/>
      <c r="K1136" s="69"/>
      <c r="L1136" s="75"/>
      <c r="N1136" s="69"/>
      <c r="O1136" s="69"/>
      <c r="P1136" s="69"/>
      <c r="Q1136" s="63"/>
      <c r="R1136" s="69"/>
      <c r="S1136" s="69"/>
      <c r="T1136" s="69"/>
      <c r="U1136" s="69"/>
      <c r="V1136" s="77"/>
      <c r="X1136" s="69"/>
      <c r="Y1136" s="69"/>
      <c r="Z1136" s="69"/>
      <c r="AB1136" s="79">
        <f t="shared" si="630"/>
        <v>0</v>
      </c>
    </row>
    <row r="1137" spans="1:28" x14ac:dyDescent="0.25">
      <c r="A1137" s="71" t="s">
        <v>9900</v>
      </c>
      <c r="B1137" s="72" t="s">
        <v>14851</v>
      </c>
      <c r="C1137" s="73" t="s">
        <v>8780</v>
      </c>
      <c r="D1137" s="74">
        <v>0</v>
      </c>
      <c r="E1137" s="69">
        <v>164.72</v>
      </c>
      <c r="F1137" s="75">
        <f>ROUND(D1137*E1137,2)</f>
        <v>0</v>
      </c>
      <c r="H1137" s="69">
        <f>ROUND(N1137+(N1137*$H$2/100),2)</f>
        <v>164.72</v>
      </c>
      <c r="I1137" s="69">
        <f>ROUND(O1137+(O1137*$H$2/100),2)</f>
        <v>0</v>
      </c>
      <c r="J1137" s="69">
        <f>H1137+I1137</f>
        <v>164.72</v>
      </c>
      <c r="K1137" s="69">
        <v>0</v>
      </c>
      <c r="L1137" s="75">
        <f>SUM(J1137:K1137)</f>
        <v>164.72</v>
      </c>
      <c r="N1137" s="69">
        <v>164.72</v>
      </c>
      <c r="O1137" s="69">
        <v>0</v>
      </c>
      <c r="P1137" s="69">
        <f>SUM(N1137:O1137)</f>
        <v>164.72</v>
      </c>
      <c r="Q1137" s="63"/>
      <c r="R1137" s="69">
        <f>X1137</f>
        <v>164.72</v>
      </c>
      <c r="S1137" s="69">
        <f>Y1137</f>
        <v>0</v>
      </c>
      <c r="T1137" s="69">
        <f>R1137+S1137</f>
        <v>164.72</v>
      </c>
      <c r="U1137" s="69">
        <f>ROUND(Z1137*$H$2,2)/100</f>
        <v>0</v>
      </c>
      <c r="V1137" s="77">
        <f>SUM(T1137:U1137)</f>
        <v>164.72</v>
      </c>
      <c r="X1137" s="69">
        <v>164.72</v>
      </c>
      <c r="Y1137" s="69">
        <v>0</v>
      </c>
      <c r="Z1137" s="69">
        <v>164.72</v>
      </c>
      <c r="AB1137" s="79">
        <f t="shared" si="630"/>
        <v>0</v>
      </c>
    </row>
    <row r="1138" spans="1:28" x14ac:dyDescent="0.25">
      <c r="A1138" s="65" t="s">
        <v>9901</v>
      </c>
      <c r="B1138" s="66" t="s">
        <v>14852</v>
      </c>
      <c r="C1138" s="67"/>
      <c r="D1138" s="68"/>
      <c r="E1138" s="69"/>
      <c r="F1138" s="70"/>
      <c r="H1138" s="69"/>
      <c r="I1138" s="69"/>
      <c r="J1138" s="69"/>
      <c r="K1138" s="69"/>
      <c r="L1138" s="75"/>
      <c r="N1138" s="69"/>
      <c r="O1138" s="69"/>
      <c r="P1138" s="69"/>
      <c r="Q1138" s="63"/>
      <c r="R1138" s="69"/>
      <c r="S1138" s="69"/>
      <c r="T1138" s="69"/>
      <c r="U1138" s="69"/>
      <c r="V1138" s="77"/>
      <c r="X1138" s="69"/>
      <c r="Y1138" s="69"/>
      <c r="Z1138" s="69"/>
      <c r="AA1138" s="78"/>
      <c r="AB1138" s="79">
        <f t="shared" si="630"/>
        <v>0</v>
      </c>
    </row>
    <row r="1139" spans="1:28" x14ac:dyDescent="0.25">
      <c r="A1139" s="71" t="s">
        <v>9902</v>
      </c>
      <c r="B1139" s="72" t="s">
        <v>14853</v>
      </c>
      <c r="C1139" s="73" t="s">
        <v>8808</v>
      </c>
      <c r="D1139" s="74">
        <v>0</v>
      </c>
      <c r="E1139" s="69">
        <v>29.63</v>
      </c>
      <c r="F1139" s="75">
        <f t="shared" ref="F1139:F1146" si="644">ROUND(D1139*E1139,2)</f>
        <v>0</v>
      </c>
      <c r="G1139" s="76"/>
      <c r="H1139" s="69">
        <f t="shared" ref="H1139:I1146" si="645">ROUND(N1139+(N1139*$H$2/100),2)</f>
        <v>24.57</v>
      </c>
      <c r="I1139" s="69">
        <f t="shared" si="645"/>
        <v>5.0599999999999996</v>
      </c>
      <c r="J1139" s="69">
        <f t="shared" ref="J1139:J1146" si="646">H1139+I1139</f>
        <v>29.63</v>
      </c>
      <c r="K1139" s="69">
        <v>0</v>
      </c>
      <c r="L1139" s="75">
        <f t="shared" ref="L1139:L1146" si="647">SUM(J1139:K1139)</f>
        <v>29.63</v>
      </c>
      <c r="N1139" s="69">
        <v>24.57</v>
      </c>
      <c r="O1139" s="69">
        <v>5.0599999999999996</v>
      </c>
      <c r="P1139" s="69">
        <f t="shared" ref="P1139:P1146" si="648">SUM(N1139:O1139)</f>
        <v>29.63</v>
      </c>
      <c r="Q1139" s="63"/>
      <c r="R1139" s="69">
        <f t="shared" ref="R1139:S1146" si="649">X1139</f>
        <v>24.57</v>
      </c>
      <c r="S1139" s="69">
        <f t="shared" si="649"/>
        <v>5.07</v>
      </c>
      <c r="T1139" s="69">
        <f t="shared" ref="T1139:T1146" si="650">R1139+S1139</f>
        <v>29.64</v>
      </c>
      <c r="U1139" s="69">
        <f t="shared" ref="U1139:U1146" si="651">ROUND(Z1139*$H$2,2)/100</f>
        <v>0</v>
      </c>
      <c r="V1139" s="77">
        <f t="shared" ref="V1139:V1146" si="652">SUM(T1139:U1139)</f>
        <v>29.64</v>
      </c>
      <c r="X1139" s="69">
        <v>24.57</v>
      </c>
      <c r="Y1139" s="69">
        <v>5.07</v>
      </c>
      <c r="Z1139" s="69">
        <v>29.64</v>
      </c>
      <c r="AA1139" s="78"/>
      <c r="AB1139" s="79">
        <f t="shared" si="630"/>
        <v>-1.0000000000001563E-2</v>
      </c>
    </row>
    <row r="1140" spans="1:28" ht="22.5" x14ac:dyDescent="0.25">
      <c r="A1140" s="71" t="s">
        <v>9903</v>
      </c>
      <c r="B1140" s="72" t="s">
        <v>14854</v>
      </c>
      <c r="C1140" s="73" t="s">
        <v>8808</v>
      </c>
      <c r="D1140" s="74">
        <v>0</v>
      </c>
      <c r="E1140" s="69">
        <v>38.169999999999995</v>
      </c>
      <c r="F1140" s="75">
        <f t="shared" si="644"/>
        <v>0</v>
      </c>
      <c r="G1140" s="76"/>
      <c r="H1140" s="69">
        <f t="shared" si="645"/>
        <v>33.11</v>
      </c>
      <c r="I1140" s="69">
        <f t="shared" si="645"/>
        <v>5.0599999999999996</v>
      </c>
      <c r="J1140" s="69">
        <f t="shared" si="646"/>
        <v>38.17</v>
      </c>
      <c r="K1140" s="69">
        <v>0</v>
      </c>
      <c r="L1140" s="75">
        <f t="shared" si="647"/>
        <v>38.17</v>
      </c>
      <c r="N1140" s="69">
        <v>33.11</v>
      </c>
      <c r="O1140" s="69">
        <v>5.0599999999999996</v>
      </c>
      <c r="P1140" s="69">
        <f t="shared" si="648"/>
        <v>38.17</v>
      </c>
      <c r="Q1140" s="63"/>
      <c r="R1140" s="69">
        <f t="shared" si="649"/>
        <v>33.11</v>
      </c>
      <c r="S1140" s="69">
        <f t="shared" si="649"/>
        <v>5.07</v>
      </c>
      <c r="T1140" s="69">
        <f t="shared" si="650"/>
        <v>38.18</v>
      </c>
      <c r="U1140" s="69">
        <f t="shared" si="651"/>
        <v>0</v>
      </c>
      <c r="V1140" s="77">
        <f t="shared" si="652"/>
        <v>38.18</v>
      </c>
      <c r="X1140" s="69">
        <v>33.11</v>
      </c>
      <c r="Y1140" s="69">
        <v>5.07</v>
      </c>
      <c r="Z1140" s="69">
        <v>38.18</v>
      </c>
      <c r="AA1140" s="78"/>
      <c r="AB1140" s="79">
        <f t="shared" si="630"/>
        <v>-9.9999999999980105E-3</v>
      </c>
    </row>
    <row r="1141" spans="1:28" ht="22.5" x14ac:dyDescent="0.25">
      <c r="A1141" s="71" t="s">
        <v>9904</v>
      </c>
      <c r="B1141" s="72" t="s">
        <v>14855</v>
      </c>
      <c r="C1141" s="73" t="s">
        <v>8808</v>
      </c>
      <c r="D1141" s="74">
        <v>0</v>
      </c>
      <c r="E1141" s="69">
        <v>23.500000000000004</v>
      </c>
      <c r="F1141" s="75">
        <f t="shared" si="644"/>
        <v>0</v>
      </c>
      <c r="G1141" s="76"/>
      <c r="H1141" s="69">
        <f t="shared" si="645"/>
        <v>16.79</v>
      </c>
      <c r="I1141" s="69">
        <f t="shared" si="645"/>
        <v>6.71</v>
      </c>
      <c r="J1141" s="69">
        <f t="shared" si="646"/>
        <v>23.5</v>
      </c>
      <c r="K1141" s="69">
        <v>0</v>
      </c>
      <c r="L1141" s="75">
        <f t="shared" si="647"/>
        <v>23.5</v>
      </c>
      <c r="N1141" s="69">
        <v>16.79</v>
      </c>
      <c r="O1141" s="69">
        <v>6.71</v>
      </c>
      <c r="P1141" s="69">
        <f t="shared" si="648"/>
        <v>23.5</v>
      </c>
      <c r="Q1141" s="63"/>
      <c r="R1141" s="69">
        <f t="shared" si="649"/>
        <v>16.79</v>
      </c>
      <c r="S1141" s="69">
        <f t="shared" si="649"/>
        <v>6.71</v>
      </c>
      <c r="T1141" s="69">
        <f t="shared" si="650"/>
        <v>23.5</v>
      </c>
      <c r="U1141" s="69">
        <f t="shared" si="651"/>
        <v>0</v>
      </c>
      <c r="V1141" s="77">
        <f t="shared" si="652"/>
        <v>23.5</v>
      </c>
      <c r="X1141" s="69">
        <v>16.79</v>
      </c>
      <c r="Y1141" s="69">
        <v>6.71</v>
      </c>
      <c r="Z1141" s="69">
        <v>23.5</v>
      </c>
      <c r="AA1141" s="78"/>
      <c r="AB1141" s="79">
        <f t="shared" si="630"/>
        <v>0</v>
      </c>
    </row>
    <row r="1142" spans="1:28" ht="33.75" x14ac:dyDescent="0.25">
      <c r="A1142" s="71" t="s">
        <v>9905</v>
      </c>
      <c r="B1142" s="72" t="s">
        <v>14856</v>
      </c>
      <c r="C1142" s="73" t="s">
        <v>8808</v>
      </c>
      <c r="D1142" s="74">
        <v>0</v>
      </c>
      <c r="E1142" s="69">
        <v>27.070000000000004</v>
      </c>
      <c r="F1142" s="75">
        <f t="shared" si="644"/>
        <v>0</v>
      </c>
      <c r="G1142" s="76"/>
      <c r="H1142" s="69">
        <f t="shared" si="645"/>
        <v>20.36</v>
      </c>
      <c r="I1142" s="69">
        <f t="shared" si="645"/>
        <v>6.71</v>
      </c>
      <c r="J1142" s="69">
        <f t="shared" si="646"/>
        <v>27.07</v>
      </c>
      <c r="K1142" s="69">
        <v>0</v>
      </c>
      <c r="L1142" s="75">
        <f t="shared" si="647"/>
        <v>27.07</v>
      </c>
      <c r="N1142" s="69">
        <v>20.36</v>
      </c>
      <c r="O1142" s="69">
        <v>6.71</v>
      </c>
      <c r="P1142" s="69">
        <f t="shared" si="648"/>
        <v>27.07</v>
      </c>
      <c r="Q1142" s="63"/>
      <c r="R1142" s="69">
        <f t="shared" si="649"/>
        <v>20.36</v>
      </c>
      <c r="S1142" s="69">
        <f t="shared" si="649"/>
        <v>6.71</v>
      </c>
      <c r="T1142" s="69">
        <f t="shared" si="650"/>
        <v>27.07</v>
      </c>
      <c r="U1142" s="69">
        <f t="shared" si="651"/>
        <v>0</v>
      </c>
      <c r="V1142" s="77">
        <f t="shared" si="652"/>
        <v>27.07</v>
      </c>
      <c r="X1142" s="69">
        <v>20.36</v>
      </c>
      <c r="Y1142" s="69">
        <v>6.71</v>
      </c>
      <c r="Z1142" s="69">
        <v>27.07</v>
      </c>
      <c r="AA1142" s="78"/>
      <c r="AB1142" s="79">
        <f t="shared" si="630"/>
        <v>0</v>
      </c>
    </row>
    <row r="1143" spans="1:28" x14ac:dyDescent="0.25">
      <c r="A1143" s="71" t="s">
        <v>9906</v>
      </c>
      <c r="B1143" s="72" t="s">
        <v>14857</v>
      </c>
      <c r="C1143" s="73" t="s">
        <v>8808</v>
      </c>
      <c r="D1143" s="74">
        <v>0</v>
      </c>
      <c r="E1143" s="69">
        <v>36.139999999999993</v>
      </c>
      <c r="F1143" s="75">
        <f t="shared" si="644"/>
        <v>0</v>
      </c>
      <c r="G1143" s="76"/>
      <c r="H1143" s="69">
        <f t="shared" si="645"/>
        <v>31.08</v>
      </c>
      <c r="I1143" s="69">
        <f t="shared" si="645"/>
        <v>5.0599999999999996</v>
      </c>
      <c r="J1143" s="69">
        <f t="shared" si="646"/>
        <v>36.14</v>
      </c>
      <c r="K1143" s="69">
        <v>0</v>
      </c>
      <c r="L1143" s="75">
        <f t="shared" si="647"/>
        <v>36.14</v>
      </c>
      <c r="N1143" s="69">
        <v>31.080000000000002</v>
      </c>
      <c r="O1143" s="69">
        <v>5.0599999999999996</v>
      </c>
      <c r="P1143" s="69">
        <f t="shared" si="648"/>
        <v>36.14</v>
      </c>
      <c r="Q1143" s="63"/>
      <c r="R1143" s="69">
        <f t="shared" si="649"/>
        <v>31.08</v>
      </c>
      <c r="S1143" s="69">
        <f t="shared" si="649"/>
        <v>5.07</v>
      </c>
      <c r="T1143" s="69">
        <f t="shared" si="650"/>
        <v>36.15</v>
      </c>
      <c r="U1143" s="69">
        <f t="shared" si="651"/>
        <v>0</v>
      </c>
      <c r="V1143" s="77">
        <f t="shared" si="652"/>
        <v>36.15</v>
      </c>
      <c r="X1143" s="69">
        <v>31.08</v>
      </c>
      <c r="Y1143" s="69">
        <v>5.07</v>
      </c>
      <c r="Z1143" s="69">
        <v>36.15</v>
      </c>
      <c r="AA1143" s="78"/>
      <c r="AB1143" s="79">
        <f t="shared" si="630"/>
        <v>-9.9999999999980105E-3</v>
      </c>
    </row>
    <row r="1144" spans="1:28" x14ac:dyDescent="0.25">
      <c r="A1144" s="71" t="s">
        <v>9907</v>
      </c>
      <c r="B1144" s="72" t="s">
        <v>14858</v>
      </c>
      <c r="C1144" s="73" t="s">
        <v>8808</v>
      </c>
      <c r="D1144" s="74">
        <v>0</v>
      </c>
      <c r="E1144" s="69">
        <v>11.81</v>
      </c>
      <c r="F1144" s="75">
        <f t="shared" si="644"/>
        <v>0</v>
      </c>
      <c r="G1144" s="76"/>
      <c r="H1144" s="69">
        <f t="shared" si="645"/>
        <v>9.69</v>
      </c>
      <c r="I1144" s="69">
        <f t="shared" si="645"/>
        <v>2.12</v>
      </c>
      <c r="J1144" s="69">
        <f t="shared" si="646"/>
        <v>11.809999999999999</v>
      </c>
      <c r="K1144" s="69">
        <v>0</v>
      </c>
      <c r="L1144" s="75">
        <f t="shared" si="647"/>
        <v>11.809999999999999</v>
      </c>
      <c r="N1144" s="69">
        <v>9.69</v>
      </c>
      <c r="O1144" s="69">
        <v>2.12</v>
      </c>
      <c r="P1144" s="69">
        <f t="shared" si="648"/>
        <v>11.809999999999999</v>
      </c>
      <c r="Q1144" s="63"/>
      <c r="R1144" s="69">
        <f t="shared" si="649"/>
        <v>9.69</v>
      </c>
      <c r="S1144" s="69">
        <f t="shared" si="649"/>
        <v>2.12</v>
      </c>
      <c r="T1144" s="69">
        <f t="shared" si="650"/>
        <v>11.809999999999999</v>
      </c>
      <c r="U1144" s="69">
        <f t="shared" si="651"/>
        <v>0</v>
      </c>
      <c r="V1144" s="77">
        <f t="shared" si="652"/>
        <v>11.809999999999999</v>
      </c>
      <c r="X1144" s="69">
        <v>9.69</v>
      </c>
      <c r="Y1144" s="69">
        <v>2.12</v>
      </c>
      <c r="Z1144" s="69">
        <v>11.81</v>
      </c>
      <c r="AA1144" s="78"/>
      <c r="AB1144" s="79">
        <f t="shared" si="630"/>
        <v>0</v>
      </c>
    </row>
    <row r="1145" spans="1:28" ht="22.5" x14ac:dyDescent="0.25">
      <c r="A1145" s="71" t="s">
        <v>9908</v>
      </c>
      <c r="B1145" s="72" t="s">
        <v>14859</v>
      </c>
      <c r="C1145" s="73" t="s">
        <v>8808</v>
      </c>
      <c r="D1145" s="74">
        <v>0</v>
      </c>
      <c r="E1145" s="69">
        <v>5.15</v>
      </c>
      <c r="F1145" s="75">
        <f t="shared" si="644"/>
        <v>0</v>
      </c>
      <c r="G1145" s="76"/>
      <c r="H1145" s="69">
        <f t="shared" si="645"/>
        <v>5.15</v>
      </c>
      <c r="I1145" s="69">
        <f t="shared" si="645"/>
        <v>0</v>
      </c>
      <c r="J1145" s="69">
        <f t="shared" si="646"/>
        <v>5.15</v>
      </c>
      <c r="K1145" s="69">
        <v>0</v>
      </c>
      <c r="L1145" s="75">
        <f t="shared" si="647"/>
        <v>5.15</v>
      </c>
      <c r="N1145" s="69">
        <v>5.15</v>
      </c>
      <c r="O1145" s="69">
        <v>0</v>
      </c>
      <c r="P1145" s="69">
        <f t="shared" si="648"/>
        <v>5.15</v>
      </c>
      <c r="Q1145" s="63"/>
      <c r="R1145" s="69">
        <f t="shared" si="649"/>
        <v>5.15</v>
      </c>
      <c r="S1145" s="69">
        <f t="shared" si="649"/>
        <v>0</v>
      </c>
      <c r="T1145" s="69">
        <f t="shared" si="650"/>
        <v>5.15</v>
      </c>
      <c r="U1145" s="69">
        <f t="shared" si="651"/>
        <v>0</v>
      </c>
      <c r="V1145" s="77">
        <f t="shared" si="652"/>
        <v>5.15</v>
      </c>
      <c r="X1145" s="69">
        <v>5.15</v>
      </c>
      <c r="Y1145" s="69">
        <v>0</v>
      </c>
      <c r="Z1145" s="69">
        <v>5.15</v>
      </c>
      <c r="AA1145" s="78"/>
      <c r="AB1145" s="79">
        <f t="shared" si="630"/>
        <v>0</v>
      </c>
    </row>
    <row r="1146" spans="1:28" x14ac:dyDescent="0.25">
      <c r="A1146" s="71" t="s">
        <v>9909</v>
      </c>
      <c r="B1146" s="72" t="s">
        <v>14860</v>
      </c>
      <c r="C1146" s="73" t="s">
        <v>8808</v>
      </c>
      <c r="D1146" s="74">
        <v>0</v>
      </c>
      <c r="E1146" s="69">
        <v>17.260000000000002</v>
      </c>
      <c r="F1146" s="75">
        <f t="shared" si="644"/>
        <v>0</v>
      </c>
      <c r="G1146" s="28"/>
      <c r="H1146" s="69">
        <f t="shared" si="645"/>
        <v>17.260000000000002</v>
      </c>
      <c r="I1146" s="69">
        <f t="shared" si="645"/>
        <v>0</v>
      </c>
      <c r="J1146" s="69">
        <f t="shared" si="646"/>
        <v>17.260000000000002</v>
      </c>
      <c r="K1146" s="69">
        <v>0</v>
      </c>
      <c r="L1146" s="75">
        <f t="shared" si="647"/>
        <v>17.260000000000002</v>
      </c>
      <c r="N1146" s="69">
        <v>17.260000000000002</v>
      </c>
      <c r="O1146" s="69">
        <v>0</v>
      </c>
      <c r="P1146" s="69">
        <f t="shared" si="648"/>
        <v>17.260000000000002</v>
      </c>
      <c r="Q1146" s="63"/>
      <c r="R1146" s="69">
        <f t="shared" si="649"/>
        <v>17.260000000000002</v>
      </c>
      <c r="S1146" s="69">
        <f t="shared" si="649"/>
        <v>0</v>
      </c>
      <c r="T1146" s="69">
        <f t="shared" si="650"/>
        <v>17.260000000000002</v>
      </c>
      <c r="U1146" s="69">
        <f t="shared" si="651"/>
        <v>0</v>
      </c>
      <c r="V1146" s="77">
        <f t="shared" si="652"/>
        <v>17.260000000000002</v>
      </c>
      <c r="X1146" s="69">
        <v>17.260000000000002</v>
      </c>
      <c r="Y1146" s="69">
        <v>0</v>
      </c>
      <c r="Z1146" s="69">
        <v>17.260000000000002</v>
      </c>
      <c r="AA1146" s="78"/>
      <c r="AB1146" s="79">
        <f t="shared" si="630"/>
        <v>0</v>
      </c>
    </row>
    <row r="1147" spans="1:28" ht="22.5" x14ac:dyDescent="0.25">
      <c r="A1147" s="65" t="s">
        <v>9910</v>
      </c>
      <c r="B1147" s="66" t="s">
        <v>14861</v>
      </c>
      <c r="C1147" s="67"/>
      <c r="D1147" s="68"/>
      <c r="E1147" s="69"/>
      <c r="F1147" s="70"/>
      <c r="H1147" s="69"/>
      <c r="I1147" s="69"/>
      <c r="J1147" s="69"/>
      <c r="K1147" s="69"/>
      <c r="L1147" s="75"/>
      <c r="N1147" s="69"/>
      <c r="O1147" s="69"/>
      <c r="P1147" s="69"/>
      <c r="Q1147" s="63"/>
      <c r="R1147" s="69"/>
      <c r="S1147" s="69"/>
      <c r="T1147" s="69"/>
      <c r="U1147" s="69"/>
      <c r="V1147" s="77"/>
      <c r="X1147" s="69"/>
      <c r="Y1147" s="69"/>
      <c r="Z1147" s="69"/>
      <c r="AA1147" s="78"/>
      <c r="AB1147" s="79">
        <f t="shared" si="630"/>
        <v>0</v>
      </c>
    </row>
    <row r="1148" spans="1:28" ht="22.5" x14ac:dyDescent="0.25">
      <c r="A1148" s="71" t="s">
        <v>9911</v>
      </c>
      <c r="B1148" s="72" t="s">
        <v>14862</v>
      </c>
      <c r="C1148" s="73" t="s">
        <v>8808</v>
      </c>
      <c r="D1148" s="74">
        <v>0</v>
      </c>
      <c r="E1148" s="69">
        <v>73.37</v>
      </c>
      <c r="F1148" s="75">
        <f>ROUND(D1148*E1148,2)</f>
        <v>0</v>
      </c>
      <c r="G1148" s="76"/>
      <c r="H1148" s="69">
        <f>ROUND(N1148+(N1148*$H$2/100),2)</f>
        <v>67.62</v>
      </c>
      <c r="I1148" s="69">
        <f>ROUND(O1148+(O1148*$H$2/100),2)</f>
        <v>5.75</v>
      </c>
      <c r="J1148" s="69">
        <f>H1148+I1148</f>
        <v>73.37</v>
      </c>
      <c r="K1148" s="69">
        <v>0</v>
      </c>
      <c r="L1148" s="75">
        <f>SUM(J1148:K1148)</f>
        <v>73.37</v>
      </c>
      <c r="N1148" s="69">
        <v>67.62</v>
      </c>
      <c r="O1148" s="69">
        <v>5.75</v>
      </c>
      <c r="P1148" s="69">
        <f>SUM(N1148:O1148)</f>
        <v>73.37</v>
      </c>
      <c r="Q1148" s="63"/>
      <c r="R1148" s="69">
        <f>X1148</f>
        <v>67.62</v>
      </c>
      <c r="S1148" s="69">
        <f>Y1148</f>
        <v>5.75</v>
      </c>
      <c r="T1148" s="69">
        <f>R1148+S1148</f>
        <v>73.37</v>
      </c>
      <c r="U1148" s="69">
        <f>ROUND(Z1148*$H$2,2)/100</f>
        <v>0</v>
      </c>
      <c r="V1148" s="77">
        <f>SUM(T1148:U1148)</f>
        <v>73.37</v>
      </c>
      <c r="X1148" s="69">
        <v>67.62</v>
      </c>
      <c r="Y1148" s="69">
        <v>5.75</v>
      </c>
      <c r="Z1148" s="69">
        <v>73.37</v>
      </c>
      <c r="AA1148" s="78"/>
      <c r="AB1148" s="79">
        <f t="shared" si="630"/>
        <v>0</v>
      </c>
    </row>
    <row r="1149" spans="1:28" x14ac:dyDescent="0.25">
      <c r="A1149" s="71" t="s">
        <v>9912</v>
      </c>
      <c r="B1149" s="72" t="s">
        <v>14863</v>
      </c>
      <c r="C1149" s="73" t="s">
        <v>8808</v>
      </c>
      <c r="D1149" s="74">
        <v>0</v>
      </c>
      <c r="E1149" s="69">
        <v>34.22</v>
      </c>
      <c r="F1149" s="75">
        <f>ROUND(D1149*E1149,2)</f>
        <v>0</v>
      </c>
      <c r="G1149" s="76"/>
      <c r="H1149" s="69">
        <f>ROUND(N1149+(N1149*$H$2/100),2)</f>
        <v>29.16</v>
      </c>
      <c r="I1149" s="69">
        <f>ROUND(O1149+(O1149*$H$2/100),2)</f>
        <v>5.0599999999999996</v>
      </c>
      <c r="J1149" s="69">
        <f>H1149+I1149</f>
        <v>34.22</v>
      </c>
      <c r="K1149" s="69">
        <v>0</v>
      </c>
      <c r="L1149" s="75">
        <f>SUM(J1149:K1149)</f>
        <v>34.22</v>
      </c>
      <c r="N1149" s="69">
        <v>29.16</v>
      </c>
      <c r="O1149" s="69">
        <v>5.0599999999999996</v>
      </c>
      <c r="P1149" s="69">
        <f>SUM(N1149:O1149)</f>
        <v>34.22</v>
      </c>
      <c r="Q1149" s="63"/>
      <c r="R1149" s="69">
        <f>X1149</f>
        <v>29.16</v>
      </c>
      <c r="S1149" s="69">
        <f>Y1149</f>
        <v>5.07</v>
      </c>
      <c r="T1149" s="69">
        <f>R1149+S1149</f>
        <v>34.230000000000004</v>
      </c>
      <c r="U1149" s="69">
        <f>ROUND(Z1149*$H$2,2)/100</f>
        <v>0</v>
      </c>
      <c r="V1149" s="77">
        <f>SUM(T1149:U1149)</f>
        <v>34.230000000000004</v>
      </c>
      <c r="X1149" s="69">
        <v>29.16</v>
      </c>
      <c r="Y1149" s="69">
        <v>5.07</v>
      </c>
      <c r="Z1149" s="69">
        <v>34.229999999999997</v>
      </c>
      <c r="AA1149" s="78"/>
      <c r="AB1149" s="79">
        <f t="shared" si="630"/>
        <v>-9.9999999999980105E-3</v>
      </c>
    </row>
    <row r="1150" spans="1:28" s="33" customFormat="1" x14ac:dyDescent="0.25">
      <c r="A1150" s="65" t="s">
        <v>9913</v>
      </c>
      <c r="B1150" s="66" t="s">
        <v>14864</v>
      </c>
      <c r="C1150" s="67"/>
      <c r="D1150" s="68"/>
      <c r="E1150" s="69"/>
      <c r="F1150" s="70"/>
      <c r="G1150" s="38"/>
      <c r="H1150" s="69"/>
      <c r="I1150" s="69"/>
      <c r="J1150" s="69"/>
      <c r="K1150" s="69"/>
      <c r="L1150" s="75"/>
      <c r="N1150" s="69"/>
      <c r="O1150" s="69"/>
      <c r="P1150" s="69"/>
      <c r="Q1150" s="63"/>
      <c r="R1150" s="69"/>
      <c r="S1150" s="69"/>
      <c r="T1150" s="69"/>
      <c r="U1150" s="69"/>
      <c r="V1150" s="77"/>
      <c r="X1150" s="69"/>
      <c r="Y1150" s="69"/>
      <c r="Z1150" s="69"/>
      <c r="AA1150" s="78"/>
      <c r="AB1150" s="79">
        <f t="shared" si="630"/>
        <v>0</v>
      </c>
    </row>
    <row r="1151" spans="1:28" s="33" customFormat="1" x14ac:dyDescent="0.25">
      <c r="A1151" s="71" t="s">
        <v>9914</v>
      </c>
      <c r="B1151" s="72" t="s">
        <v>14865</v>
      </c>
      <c r="C1151" s="73" t="s">
        <v>8780</v>
      </c>
      <c r="D1151" s="74">
        <v>0</v>
      </c>
      <c r="E1151" s="69">
        <v>12.43</v>
      </c>
      <c r="F1151" s="75">
        <f t="shared" ref="F1151:F1160" si="653">ROUND(D1151*E1151,2)</f>
        <v>0</v>
      </c>
      <c r="G1151" s="76"/>
      <c r="H1151" s="69">
        <f t="shared" ref="H1151:I1159" si="654">ROUND(N1151+(N1151*$H$2/100),2)</f>
        <v>6.38</v>
      </c>
      <c r="I1151" s="69">
        <f t="shared" si="654"/>
        <v>6.05</v>
      </c>
      <c r="J1151" s="69">
        <f t="shared" ref="J1151:J1159" si="655">H1151+I1151</f>
        <v>12.43</v>
      </c>
      <c r="K1151" s="69">
        <v>0</v>
      </c>
      <c r="L1151" s="75">
        <f t="shared" ref="L1151:L1159" si="656">SUM(J1151:K1151)</f>
        <v>12.43</v>
      </c>
      <c r="N1151" s="69">
        <v>6.38</v>
      </c>
      <c r="O1151" s="69">
        <v>6.05</v>
      </c>
      <c r="P1151" s="69">
        <f t="shared" ref="P1151:P1160" si="657">SUM(N1151:O1151)</f>
        <v>12.43</v>
      </c>
      <c r="Q1151" s="63"/>
      <c r="R1151" s="69">
        <f t="shared" ref="R1151:S1159" si="658">X1151</f>
        <v>6.38</v>
      </c>
      <c r="S1151" s="69">
        <f t="shared" si="658"/>
        <v>6.05</v>
      </c>
      <c r="T1151" s="69">
        <f t="shared" ref="T1151:T1159" si="659">R1151+S1151</f>
        <v>12.43</v>
      </c>
      <c r="U1151" s="69">
        <f t="shared" ref="U1151:U1159" si="660">ROUND(Z1151*$H$2,2)/100</f>
        <v>0</v>
      </c>
      <c r="V1151" s="77">
        <f t="shared" ref="V1151:V1159" si="661">SUM(T1151:U1151)</f>
        <v>12.43</v>
      </c>
      <c r="X1151" s="69">
        <v>6.38</v>
      </c>
      <c r="Y1151" s="69">
        <v>6.05</v>
      </c>
      <c r="Z1151" s="69">
        <v>12.43</v>
      </c>
      <c r="AA1151" s="78"/>
      <c r="AB1151" s="79">
        <f t="shared" si="630"/>
        <v>0</v>
      </c>
    </row>
    <row r="1152" spans="1:28" ht="22.5" x14ac:dyDescent="0.25">
      <c r="A1152" s="71" t="s">
        <v>9915</v>
      </c>
      <c r="B1152" s="72" t="s">
        <v>14866</v>
      </c>
      <c r="C1152" s="73" t="s">
        <v>8780</v>
      </c>
      <c r="D1152" s="74">
        <v>0</v>
      </c>
      <c r="E1152" s="69">
        <v>23.649999999999995</v>
      </c>
      <c r="F1152" s="75">
        <f t="shared" si="653"/>
        <v>0</v>
      </c>
      <c r="G1152" s="76"/>
      <c r="H1152" s="69">
        <f t="shared" si="654"/>
        <v>2.46</v>
      </c>
      <c r="I1152" s="69">
        <f t="shared" si="654"/>
        <v>21.19</v>
      </c>
      <c r="J1152" s="69">
        <f t="shared" si="655"/>
        <v>23.650000000000002</v>
      </c>
      <c r="K1152" s="69">
        <v>0</v>
      </c>
      <c r="L1152" s="75">
        <f t="shared" si="656"/>
        <v>23.650000000000002</v>
      </c>
      <c r="N1152" s="69">
        <v>2.46</v>
      </c>
      <c r="O1152" s="69">
        <v>21.189999999999998</v>
      </c>
      <c r="P1152" s="69">
        <f t="shared" si="657"/>
        <v>23.65</v>
      </c>
      <c r="Q1152" s="63"/>
      <c r="R1152" s="69">
        <f t="shared" si="658"/>
        <v>2.46</v>
      </c>
      <c r="S1152" s="69">
        <f t="shared" si="658"/>
        <v>21.18</v>
      </c>
      <c r="T1152" s="69">
        <f t="shared" si="659"/>
        <v>23.64</v>
      </c>
      <c r="U1152" s="69">
        <f t="shared" si="660"/>
        <v>0</v>
      </c>
      <c r="V1152" s="77">
        <f t="shared" si="661"/>
        <v>23.64</v>
      </c>
      <c r="X1152" s="69">
        <v>2.46</v>
      </c>
      <c r="Y1152" s="69">
        <v>21.18</v>
      </c>
      <c r="Z1152" s="69">
        <v>23.64</v>
      </c>
      <c r="AA1152" s="78"/>
      <c r="AB1152" s="79">
        <f t="shared" si="630"/>
        <v>9.9999999999980105E-3</v>
      </c>
    </row>
    <row r="1153" spans="1:28" x14ac:dyDescent="0.25">
      <c r="A1153" s="71" t="s">
        <v>9916</v>
      </c>
      <c r="B1153" s="72" t="s">
        <v>14867</v>
      </c>
      <c r="C1153" s="73" t="s">
        <v>8780</v>
      </c>
      <c r="D1153" s="74">
        <v>0</v>
      </c>
      <c r="E1153" s="69">
        <v>46.379999999999995</v>
      </c>
      <c r="F1153" s="75">
        <f t="shared" si="653"/>
        <v>0</v>
      </c>
      <c r="G1153" s="76"/>
      <c r="H1153" s="69">
        <f t="shared" si="654"/>
        <v>0</v>
      </c>
      <c r="I1153" s="69">
        <f t="shared" si="654"/>
        <v>46.38</v>
      </c>
      <c r="J1153" s="69">
        <f t="shared" si="655"/>
        <v>46.38</v>
      </c>
      <c r="K1153" s="69">
        <v>0</v>
      </c>
      <c r="L1153" s="75">
        <f t="shared" si="656"/>
        <v>46.38</v>
      </c>
      <c r="N1153" s="69">
        <v>0</v>
      </c>
      <c r="O1153" s="69">
        <v>46.379999999999995</v>
      </c>
      <c r="P1153" s="69">
        <f t="shared" si="657"/>
        <v>46.379999999999995</v>
      </c>
      <c r="Q1153" s="63"/>
      <c r="R1153" s="69">
        <f t="shared" si="658"/>
        <v>0</v>
      </c>
      <c r="S1153" s="69">
        <f t="shared" si="658"/>
        <v>46.38</v>
      </c>
      <c r="T1153" s="69">
        <f t="shared" si="659"/>
        <v>46.38</v>
      </c>
      <c r="U1153" s="69">
        <f t="shared" si="660"/>
        <v>0</v>
      </c>
      <c r="V1153" s="77">
        <f t="shared" si="661"/>
        <v>46.38</v>
      </c>
      <c r="X1153" s="69">
        <v>0</v>
      </c>
      <c r="Y1153" s="69">
        <v>46.38</v>
      </c>
      <c r="Z1153" s="69">
        <v>46.38</v>
      </c>
      <c r="AA1153" s="78"/>
      <c r="AB1153" s="79">
        <f t="shared" si="630"/>
        <v>0</v>
      </c>
    </row>
    <row r="1154" spans="1:28" x14ac:dyDescent="0.25">
      <c r="A1154" s="71" t="s">
        <v>9917</v>
      </c>
      <c r="B1154" s="72" t="s">
        <v>14868</v>
      </c>
      <c r="C1154" s="73" t="s">
        <v>8753</v>
      </c>
      <c r="D1154" s="74">
        <v>0</v>
      </c>
      <c r="E1154" s="69">
        <v>54.75</v>
      </c>
      <c r="F1154" s="75">
        <f t="shared" si="653"/>
        <v>0</v>
      </c>
      <c r="G1154" s="76"/>
      <c r="H1154" s="69">
        <f t="shared" si="654"/>
        <v>54.75</v>
      </c>
      <c r="I1154" s="69">
        <f t="shared" si="654"/>
        <v>0</v>
      </c>
      <c r="J1154" s="69">
        <f t="shared" si="655"/>
        <v>54.75</v>
      </c>
      <c r="K1154" s="69">
        <v>0</v>
      </c>
      <c r="L1154" s="75">
        <f t="shared" si="656"/>
        <v>54.75</v>
      </c>
      <c r="N1154" s="69">
        <v>54.75</v>
      </c>
      <c r="O1154" s="69">
        <v>0</v>
      </c>
      <c r="P1154" s="69">
        <f t="shared" si="657"/>
        <v>54.75</v>
      </c>
      <c r="Q1154" s="63"/>
      <c r="R1154" s="69">
        <f t="shared" si="658"/>
        <v>54.75</v>
      </c>
      <c r="S1154" s="69">
        <f t="shared" si="658"/>
        <v>0</v>
      </c>
      <c r="T1154" s="69">
        <f t="shared" si="659"/>
        <v>54.75</v>
      </c>
      <c r="U1154" s="69">
        <f t="shared" si="660"/>
        <v>0</v>
      </c>
      <c r="V1154" s="77">
        <f t="shared" si="661"/>
        <v>54.75</v>
      </c>
      <c r="X1154" s="69">
        <v>54.75</v>
      </c>
      <c r="Y1154" s="69">
        <v>0</v>
      </c>
      <c r="Z1154" s="69">
        <v>54.75</v>
      </c>
      <c r="AA1154" s="78"/>
      <c r="AB1154" s="79">
        <f t="shared" si="630"/>
        <v>0</v>
      </c>
    </row>
    <row r="1155" spans="1:28" x14ac:dyDescent="0.25">
      <c r="A1155" s="71" t="s">
        <v>9918</v>
      </c>
      <c r="B1155" s="72" t="s">
        <v>14869</v>
      </c>
      <c r="C1155" s="73" t="s">
        <v>8808</v>
      </c>
      <c r="D1155" s="74">
        <v>0</v>
      </c>
      <c r="E1155" s="69">
        <v>7.72</v>
      </c>
      <c r="F1155" s="75">
        <f t="shared" si="653"/>
        <v>0</v>
      </c>
      <c r="G1155" s="76"/>
      <c r="H1155" s="69">
        <f t="shared" si="654"/>
        <v>0</v>
      </c>
      <c r="I1155" s="69">
        <f t="shared" si="654"/>
        <v>7.72</v>
      </c>
      <c r="J1155" s="69">
        <f t="shared" si="655"/>
        <v>7.72</v>
      </c>
      <c r="K1155" s="69">
        <v>0</v>
      </c>
      <c r="L1155" s="75">
        <f t="shared" si="656"/>
        <v>7.72</v>
      </c>
      <c r="N1155" s="69">
        <v>0</v>
      </c>
      <c r="O1155" s="69">
        <v>7.72</v>
      </c>
      <c r="P1155" s="69">
        <f t="shared" si="657"/>
        <v>7.72</v>
      </c>
      <c r="Q1155" s="63"/>
      <c r="R1155" s="69">
        <f t="shared" si="658"/>
        <v>0</v>
      </c>
      <c r="S1155" s="69">
        <f t="shared" si="658"/>
        <v>7.71</v>
      </c>
      <c r="T1155" s="69">
        <f t="shared" si="659"/>
        <v>7.71</v>
      </c>
      <c r="U1155" s="69">
        <f t="shared" si="660"/>
        <v>0</v>
      </c>
      <c r="V1155" s="77">
        <f t="shared" si="661"/>
        <v>7.71</v>
      </c>
      <c r="X1155" s="69">
        <v>0</v>
      </c>
      <c r="Y1155" s="69">
        <v>7.71</v>
      </c>
      <c r="Z1155" s="69">
        <v>7.71</v>
      </c>
      <c r="AA1155" s="78"/>
      <c r="AB1155" s="79">
        <f t="shared" si="630"/>
        <v>9.9999999999997868E-3</v>
      </c>
    </row>
    <row r="1156" spans="1:28" ht="22.5" x14ac:dyDescent="0.25">
      <c r="A1156" s="71" t="s">
        <v>9919</v>
      </c>
      <c r="B1156" s="72" t="s">
        <v>14870</v>
      </c>
      <c r="C1156" s="73" t="s">
        <v>8808</v>
      </c>
      <c r="D1156" s="74">
        <v>0</v>
      </c>
      <c r="E1156" s="69">
        <v>19.22</v>
      </c>
      <c r="F1156" s="75">
        <f t="shared" si="653"/>
        <v>0</v>
      </c>
      <c r="G1156" s="28"/>
      <c r="H1156" s="69">
        <f t="shared" si="654"/>
        <v>10.91</v>
      </c>
      <c r="I1156" s="69">
        <f t="shared" si="654"/>
        <v>8.31</v>
      </c>
      <c r="J1156" s="69">
        <f t="shared" si="655"/>
        <v>19.22</v>
      </c>
      <c r="K1156" s="69">
        <v>0</v>
      </c>
      <c r="L1156" s="75">
        <f t="shared" si="656"/>
        <v>19.22</v>
      </c>
      <c r="N1156" s="69">
        <v>10.91</v>
      </c>
      <c r="O1156" s="69">
        <v>8.31</v>
      </c>
      <c r="P1156" s="69">
        <f t="shared" si="657"/>
        <v>19.22</v>
      </c>
      <c r="Q1156" s="63"/>
      <c r="R1156" s="69">
        <f t="shared" si="658"/>
        <v>10.91</v>
      </c>
      <c r="S1156" s="69">
        <f t="shared" si="658"/>
        <v>8.31</v>
      </c>
      <c r="T1156" s="69">
        <f t="shared" si="659"/>
        <v>19.22</v>
      </c>
      <c r="U1156" s="69">
        <f t="shared" si="660"/>
        <v>0</v>
      </c>
      <c r="V1156" s="77">
        <f t="shared" si="661"/>
        <v>19.22</v>
      </c>
      <c r="X1156" s="69">
        <v>10.91</v>
      </c>
      <c r="Y1156" s="69">
        <v>8.31</v>
      </c>
      <c r="Z1156" s="69">
        <v>19.22</v>
      </c>
      <c r="AA1156" s="78"/>
      <c r="AB1156" s="79">
        <f t="shared" si="630"/>
        <v>0</v>
      </c>
    </row>
    <row r="1157" spans="1:28" x14ac:dyDescent="0.25">
      <c r="A1157" s="71" t="s">
        <v>9920</v>
      </c>
      <c r="B1157" s="72" t="s">
        <v>14871</v>
      </c>
      <c r="C1157" s="73" t="s">
        <v>8808</v>
      </c>
      <c r="D1157" s="74">
        <v>0</v>
      </c>
      <c r="E1157" s="69">
        <v>21.520000000000003</v>
      </c>
      <c r="F1157" s="75">
        <f t="shared" si="653"/>
        <v>0</v>
      </c>
      <c r="G1157" s="28"/>
      <c r="H1157" s="69">
        <f t="shared" si="654"/>
        <v>13.21</v>
      </c>
      <c r="I1157" s="69">
        <f t="shared" si="654"/>
        <v>8.31</v>
      </c>
      <c r="J1157" s="69">
        <f t="shared" si="655"/>
        <v>21.520000000000003</v>
      </c>
      <c r="K1157" s="69">
        <v>0</v>
      </c>
      <c r="L1157" s="75">
        <f t="shared" si="656"/>
        <v>21.520000000000003</v>
      </c>
      <c r="N1157" s="69">
        <v>13.21</v>
      </c>
      <c r="O1157" s="69">
        <v>8.31</v>
      </c>
      <c r="P1157" s="69">
        <f t="shared" si="657"/>
        <v>21.520000000000003</v>
      </c>
      <c r="Q1157" s="63"/>
      <c r="R1157" s="69">
        <f t="shared" si="658"/>
        <v>13.21</v>
      </c>
      <c r="S1157" s="69">
        <f t="shared" si="658"/>
        <v>8.31</v>
      </c>
      <c r="T1157" s="69">
        <f t="shared" si="659"/>
        <v>21.520000000000003</v>
      </c>
      <c r="U1157" s="69">
        <f t="shared" si="660"/>
        <v>0</v>
      </c>
      <c r="V1157" s="77">
        <f t="shared" si="661"/>
        <v>21.520000000000003</v>
      </c>
      <c r="X1157" s="69">
        <v>13.21</v>
      </c>
      <c r="Y1157" s="69">
        <v>8.31</v>
      </c>
      <c r="Z1157" s="69">
        <v>21.52</v>
      </c>
      <c r="AA1157" s="78"/>
      <c r="AB1157" s="79">
        <f t="shared" si="630"/>
        <v>0</v>
      </c>
    </row>
    <row r="1158" spans="1:28" x14ac:dyDescent="0.25">
      <c r="A1158" s="71" t="s">
        <v>9921</v>
      </c>
      <c r="B1158" s="72" t="s">
        <v>14872</v>
      </c>
      <c r="C1158" s="73" t="s">
        <v>8753</v>
      </c>
      <c r="D1158" s="74">
        <v>0</v>
      </c>
      <c r="E1158" s="69">
        <v>35.839999999999996</v>
      </c>
      <c r="F1158" s="75">
        <f t="shared" si="653"/>
        <v>0</v>
      </c>
      <c r="G1158" s="76"/>
      <c r="H1158" s="69">
        <f t="shared" si="654"/>
        <v>33.72</v>
      </c>
      <c r="I1158" s="69">
        <f t="shared" si="654"/>
        <v>2.12</v>
      </c>
      <c r="J1158" s="69">
        <f t="shared" si="655"/>
        <v>35.839999999999996</v>
      </c>
      <c r="K1158" s="69">
        <v>0</v>
      </c>
      <c r="L1158" s="75">
        <f t="shared" si="656"/>
        <v>35.839999999999996</v>
      </c>
      <c r="N1158" s="69">
        <v>33.72</v>
      </c>
      <c r="O1158" s="69">
        <v>2.12</v>
      </c>
      <c r="P1158" s="69">
        <f t="shared" si="657"/>
        <v>35.839999999999996</v>
      </c>
      <c r="Q1158" s="63"/>
      <c r="R1158" s="69">
        <f t="shared" si="658"/>
        <v>33.72</v>
      </c>
      <c r="S1158" s="69">
        <f t="shared" si="658"/>
        <v>2.12</v>
      </c>
      <c r="T1158" s="69">
        <f t="shared" si="659"/>
        <v>35.839999999999996</v>
      </c>
      <c r="U1158" s="69">
        <f t="shared" si="660"/>
        <v>0</v>
      </c>
      <c r="V1158" s="77">
        <f t="shared" si="661"/>
        <v>35.839999999999996</v>
      </c>
      <c r="X1158" s="69">
        <v>33.72</v>
      </c>
      <c r="Y1158" s="69">
        <v>2.12</v>
      </c>
      <c r="Z1158" s="69">
        <v>35.840000000000003</v>
      </c>
      <c r="AA1158" s="78"/>
      <c r="AB1158" s="79">
        <f t="shared" si="630"/>
        <v>0</v>
      </c>
    </row>
    <row r="1159" spans="1:28" x14ac:dyDescent="0.25">
      <c r="A1159" s="71" t="s">
        <v>9922</v>
      </c>
      <c r="B1159" s="72" t="s">
        <v>14873</v>
      </c>
      <c r="C1159" s="73" t="s">
        <v>8808</v>
      </c>
      <c r="D1159" s="74">
        <v>0</v>
      </c>
      <c r="E1159" s="69">
        <v>10.08</v>
      </c>
      <c r="F1159" s="75">
        <f t="shared" si="653"/>
        <v>0</v>
      </c>
      <c r="G1159" s="76"/>
      <c r="H1159" s="69">
        <f t="shared" si="654"/>
        <v>9.0299999999999994</v>
      </c>
      <c r="I1159" s="69">
        <f t="shared" si="654"/>
        <v>1.05</v>
      </c>
      <c r="J1159" s="69">
        <f t="shared" si="655"/>
        <v>10.08</v>
      </c>
      <c r="K1159" s="69">
        <v>0</v>
      </c>
      <c r="L1159" s="75">
        <f t="shared" si="656"/>
        <v>10.08</v>
      </c>
      <c r="N1159" s="69">
        <v>9.0299999999999994</v>
      </c>
      <c r="O1159" s="69">
        <v>1.05</v>
      </c>
      <c r="P1159" s="69">
        <f t="shared" si="657"/>
        <v>10.08</v>
      </c>
      <c r="Q1159" s="63"/>
      <c r="R1159" s="69">
        <f t="shared" si="658"/>
        <v>9.0299999999999994</v>
      </c>
      <c r="S1159" s="69">
        <f t="shared" si="658"/>
        <v>1.06</v>
      </c>
      <c r="T1159" s="69">
        <f t="shared" si="659"/>
        <v>10.09</v>
      </c>
      <c r="U1159" s="69">
        <f t="shared" si="660"/>
        <v>0</v>
      </c>
      <c r="V1159" s="77">
        <f t="shared" si="661"/>
        <v>10.09</v>
      </c>
      <c r="X1159" s="69">
        <v>9.0299999999999994</v>
      </c>
      <c r="Y1159" s="69">
        <v>1.06</v>
      </c>
      <c r="Z1159" s="69">
        <v>10.09</v>
      </c>
      <c r="AA1159" s="78"/>
      <c r="AB1159" s="79">
        <f t="shared" si="630"/>
        <v>-9.9999999999997868E-3</v>
      </c>
    </row>
    <row r="1160" spans="1:28" x14ac:dyDescent="0.25">
      <c r="A1160" s="83" t="s">
        <v>12883</v>
      </c>
      <c r="B1160" s="84" t="s">
        <v>9924</v>
      </c>
      <c r="C1160" s="85" t="s">
        <v>8808</v>
      </c>
      <c r="D1160" s="86">
        <v>0</v>
      </c>
      <c r="E1160" s="87">
        <v>24.61</v>
      </c>
      <c r="F1160" s="75">
        <f t="shared" si="653"/>
        <v>0</v>
      </c>
      <c r="G1160" s="76"/>
      <c r="H1160" s="87"/>
      <c r="I1160" s="87"/>
      <c r="J1160" s="87"/>
      <c r="K1160" s="87"/>
      <c r="L1160" s="75"/>
      <c r="N1160" s="87">
        <v>20.07</v>
      </c>
      <c r="O1160" s="87">
        <v>4.54</v>
      </c>
      <c r="P1160" s="87">
        <f t="shared" si="657"/>
        <v>24.61</v>
      </c>
      <c r="Q1160" s="88"/>
      <c r="R1160" s="87"/>
      <c r="S1160" s="87"/>
      <c r="T1160" s="87"/>
      <c r="U1160" s="87"/>
      <c r="V1160" s="77"/>
      <c r="X1160" s="87">
        <v>20.07</v>
      </c>
      <c r="Y1160" s="87">
        <v>4.54</v>
      </c>
      <c r="Z1160" s="87">
        <v>24.61</v>
      </c>
      <c r="AA1160" s="78"/>
      <c r="AB1160" s="79">
        <f t="shared" si="630"/>
        <v>0</v>
      </c>
    </row>
    <row r="1161" spans="1:28" x14ac:dyDescent="0.25">
      <c r="A1161" s="65" t="s">
        <v>9923</v>
      </c>
      <c r="B1161" s="66" t="s">
        <v>5972</v>
      </c>
      <c r="C1161" s="67"/>
      <c r="D1161" s="68"/>
      <c r="E1161" s="69"/>
      <c r="F1161" s="70"/>
      <c r="H1161" s="69"/>
      <c r="I1161" s="69"/>
      <c r="J1161" s="69"/>
      <c r="K1161" s="69"/>
      <c r="L1161" s="75"/>
      <c r="N1161" s="69"/>
      <c r="O1161" s="69"/>
      <c r="P1161" s="69"/>
      <c r="Q1161" s="63"/>
      <c r="R1161" s="69"/>
      <c r="S1161" s="69"/>
      <c r="T1161" s="69"/>
      <c r="U1161" s="69"/>
      <c r="V1161" s="77"/>
      <c r="X1161" s="69"/>
      <c r="Y1161" s="69"/>
      <c r="Z1161" s="69"/>
      <c r="AA1161" s="78"/>
      <c r="AB1161" s="79">
        <f t="shared" si="630"/>
        <v>0</v>
      </c>
    </row>
    <row r="1162" spans="1:28" x14ac:dyDescent="0.25">
      <c r="A1162" s="65" t="s">
        <v>9925</v>
      </c>
      <c r="B1162" s="66" t="s">
        <v>14874</v>
      </c>
      <c r="C1162" s="67"/>
      <c r="D1162" s="68"/>
      <c r="E1162" s="69"/>
      <c r="F1162" s="70"/>
      <c r="H1162" s="69"/>
      <c r="I1162" s="69"/>
      <c r="J1162" s="69"/>
      <c r="K1162" s="69"/>
      <c r="L1162" s="75"/>
      <c r="N1162" s="69"/>
      <c r="O1162" s="69"/>
      <c r="P1162" s="69"/>
      <c r="Q1162" s="63"/>
      <c r="R1162" s="69"/>
      <c r="S1162" s="69"/>
      <c r="T1162" s="69"/>
      <c r="U1162" s="69"/>
      <c r="V1162" s="77"/>
      <c r="X1162" s="69"/>
      <c r="Y1162" s="69"/>
      <c r="Z1162" s="69"/>
      <c r="AA1162" s="78"/>
      <c r="AB1162" s="79">
        <f t="shared" ref="AB1162:AB1225" si="662">P1162-Z1162</f>
        <v>0</v>
      </c>
    </row>
    <row r="1163" spans="1:28" ht="22.5" x14ac:dyDescent="0.25">
      <c r="A1163" s="71" t="s">
        <v>9926</v>
      </c>
      <c r="B1163" s="72" t="s">
        <v>14875</v>
      </c>
      <c r="C1163" s="73" t="s">
        <v>8780</v>
      </c>
      <c r="D1163" s="74">
        <v>0</v>
      </c>
      <c r="E1163" s="69">
        <v>37.31</v>
      </c>
      <c r="F1163" s="75">
        <f t="shared" ref="F1163:F1168" si="663">ROUND(D1163*E1163,2)</f>
        <v>0</v>
      </c>
      <c r="G1163" s="76"/>
      <c r="H1163" s="69">
        <f t="shared" ref="H1163:I1168" si="664">ROUND(N1163+(N1163*$H$2/100),2)</f>
        <v>19.16</v>
      </c>
      <c r="I1163" s="69">
        <f t="shared" si="664"/>
        <v>18.149999999999999</v>
      </c>
      <c r="J1163" s="69">
        <f t="shared" ref="J1163:J1168" si="665">H1163+I1163</f>
        <v>37.31</v>
      </c>
      <c r="K1163" s="69">
        <v>0</v>
      </c>
      <c r="L1163" s="75">
        <f t="shared" ref="L1163:L1168" si="666">SUM(J1163:K1163)</f>
        <v>37.31</v>
      </c>
      <c r="N1163" s="69">
        <v>19.16</v>
      </c>
      <c r="O1163" s="69">
        <v>18.149999999999999</v>
      </c>
      <c r="P1163" s="69">
        <f t="shared" ref="P1163:P1168" si="667">SUM(N1163:O1163)</f>
        <v>37.31</v>
      </c>
      <c r="Q1163" s="63"/>
      <c r="R1163" s="69">
        <f t="shared" ref="R1163:S1168" si="668">X1163</f>
        <v>19.16</v>
      </c>
      <c r="S1163" s="69">
        <f t="shared" si="668"/>
        <v>18.149999999999999</v>
      </c>
      <c r="T1163" s="69">
        <f t="shared" ref="T1163:T1168" si="669">R1163+S1163</f>
        <v>37.31</v>
      </c>
      <c r="U1163" s="69">
        <f t="shared" ref="U1163:U1168" si="670">ROUND(Z1163*$H$2,2)/100</f>
        <v>0</v>
      </c>
      <c r="V1163" s="77">
        <f t="shared" ref="V1163:V1168" si="671">SUM(T1163:U1163)</f>
        <v>37.31</v>
      </c>
      <c r="X1163" s="69">
        <v>19.16</v>
      </c>
      <c r="Y1163" s="69">
        <v>18.149999999999999</v>
      </c>
      <c r="Z1163" s="69">
        <v>37.31</v>
      </c>
      <c r="AA1163" s="78"/>
      <c r="AB1163" s="79">
        <f t="shared" si="662"/>
        <v>0</v>
      </c>
    </row>
    <row r="1164" spans="1:28" ht="22.5" x14ac:dyDescent="0.25">
      <c r="A1164" s="71" t="s">
        <v>9927</v>
      </c>
      <c r="B1164" s="72" t="s">
        <v>14876</v>
      </c>
      <c r="C1164" s="73" t="s">
        <v>8780</v>
      </c>
      <c r="D1164" s="74">
        <v>0</v>
      </c>
      <c r="E1164" s="69">
        <v>73.820000000000007</v>
      </c>
      <c r="F1164" s="75">
        <f t="shared" si="663"/>
        <v>0</v>
      </c>
      <c r="G1164" s="76"/>
      <c r="H1164" s="69">
        <f t="shared" si="664"/>
        <v>37.520000000000003</v>
      </c>
      <c r="I1164" s="69">
        <f t="shared" si="664"/>
        <v>36.299999999999997</v>
      </c>
      <c r="J1164" s="69">
        <f t="shared" si="665"/>
        <v>73.819999999999993</v>
      </c>
      <c r="K1164" s="69">
        <v>0</v>
      </c>
      <c r="L1164" s="75">
        <f t="shared" si="666"/>
        <v>73.819999999999993</v>
      </c>
      <c r="N1164" s="69">
        <v>37.520000000000003</v>
      </c>
      <c r="O1164" s="69">
        <v>36.299999999999997</v>
      </c>
      <c r="P1164" s="69">
        <f t="shared" si="667"/>
        <v>73.819999999999993</v>
      </c>
      <c r="Q1164" s="63"/>
      <c r="R1164" s="69">
        <f t="shared" si="668"/>
        <v>37.520000000000003</v>
      </c>
      <c r="S1164" s="69">
        <f t="shared" si="668"/>
        <v>36.299999999999997</v>
      </c>
      <c r="T1164" s="69">
        <f t="shared" si="669"/>
        <v>73.819999999999993</v>
      </c>
      <c r="U1164" s="69">
        <f t="shared" si="670"/>
        <v>0</v>
      </c>
      <c r="V1164" s="77">
        <f t="shared" si="671"/>
        <v>73.819999999999993</v>
      </c>
      <c r="X1164" s="69">
        <v>37.520000000000003</v>
      </c>
      <c r="Y1164" s="69">
        <v>36.299999999999997</v>
      </c>
      <c r="Z1164" s="69">
        <v>73.819999999999993</v>
      </c>
      <c r="AA1164" s="78"/>
      <c r="AB1164" s="79">
        <f t="shared" si="662"/>
        <v>0</v>
      </c>
    </row>
    <row r="1165" spans="1:28" x14ac:dyDescent="0.25">
      <c r="A1165" s="71" t="s">
        <v>9928</v>
      </c>
      <c r="B1165" s="72" t="s">
        <v>14877</v>
      </c>
      <c r="C1165" s="73" t="s">
        <v>8780</v>
      </c>
      <c r="D1165" s="74">
        <v>0</v>
      </c>
      <c r="E1165" s="69">
        <v>97.37</v>
      </c>
      <c r="F1165" s="75">
        <f t="shared" si="663"/>
        <v>0</v>
      </c>
      <c r="G1165" s="76"/>
      <c r="H1165" s="69">
        <f t="shared" si="664"/>
        <v>58.05</v>
      </c>
      <c r="I1165" s="69">
        <f t="shared" si="664"/>
        <v>39.32</v>
      </c>
      <c r="J1165" s="69">
        <f t="shared" si="665"/>
        <v>97.37</v>
      </c>
      <c r="K1165" s="69">
        <v>0</v>
      </c>
      <c r="L1165" s="75">
        <f t="shared" si="666"/>
        <v>97.37</v>
      </c>
      <c r="N1165" s="69">
        <v>58.05</v>
      </c>
      <c r="O1165" s="69">
        <v>39.32</v>
      </c>
      <c r="P1165" s="69">
        <f t="shared" si="667"/>
        <v>97.37</v>
      </c>
      <c r="Q1165" s="63"/>
      <c r="R1165" s="69">
        <f t="shared" si="668"/>
        <v>58.05</v>
      </c>
      <c r="S1165" s="69">
        <f t="shared" si="668"/>
        <v>39.32</v>
      </c>
      <c r="T1165" s="69">
        <f t="shared" si="669"/>
        <v>97.37</v>
      </c>
      <c r="U1165" s="69">
        <f t="shared" si="670"/>
        <v>0</v>
      </c>
      <c r="V1165" s="77">
        <f t="shared" si="671"/>
        <v>97.37</v>
      </c>
      <c r="X1165" s="69">
        <v>58.05</v>
      </c>
      <c r="Y1165" s="69">
        <v>39.32</v>
      </c>
      <c r="Z1165" s="69">
        <v>97.37</v>
      </c>
      <c r="AA1165" s="78"/>
      <c r="AB1165" s="79">
        <f t="shared" si="662"/>
        <v>0</v>
      </c>
    </row>
    <row r="1166" spans="1:28" ht="22.5" x14ac:dyDescent="0.25">
      <c r="A1166" s="71" t="s">
        <v>9929</v>
      </c>
      <c r="B1166" s="72" t="s">
        <v>14878</v>
      </c>
      <c r="C1166" s="73" t="s">
        <v>8808</v>
      </c>
      <c r="D1166" s="74">
        <v>0</v>
      </c>
      <c r="E1166" s="69">
        <v>20.68</v>
      </c>
      <c r="F1166" s="75">
        <f t="shared" si="663"/>
        <v>0</v>
      </c>
      <c r="G1166" s="76"/>
      <c r="H1166" s="69">
        <f t="shared" si="664"/>
        <v>8.58</v>
      </c>
      <c r="I1166" s="69">
        <f t="shared" si="664"/>
        <v>12.1</v>
      </c>
      <c r="J1166" s="69">
        <f t="shared" si="665"/>
        <v>20.68</v>
      </c>
      <c r="K1166" s="69">
        <v>0</v>
      </c>
      <c r="L1166" s="75">
        <f t="shared" si="666"/>
        <v>20.68</v>
      </c>
      <c r="N1166" s="69">
        <v>8.58</v>
      </c>
      <c r="O1166" s="69">
        <v>12.1</v>
      </c>
      <c r="P1166" s="69">
        <f t="shared" si="667"/>
        <v>20.68</v>
      </c>
      <c r="Q1166" s="63"/>
      <c r="R1166" s="69">
        <f t="shared" si="668"/>
        <v>8.58</v>
      </c>
      <c r="S1166" s="69">
        <f t="shared" si="668"/>
        <v>12.1</v>
      </c>
      <c r="T1166" s="69">
        <f t="shared" si="669"/>
        <v>20.68</v>
      </c>
      <c r="U1166" s="69">
        <f t="shared" si="670"/>
        <v>0</v>
      </c>
      <c r="V1166" s="77">
        <f t="shared" si="671"/>
        <v>20.68</v>
      </c>
      <c r="X1166" s="69">
        <v>8.58</v>
      </c>
      <c r="Y1166" s="69">
        <v>12.1</v>
      </c>
      <c r="Z1166" s="69">
        <v>20.68</v>
      </c>
      <c r="AA1166" s="78"/>
      <c r="AB1166" s="79">
        <f t="shared" si="662"/>
        <v>0</v>
      </c>
    </row>
    <row r="1167" spans="1:28" ht="22.5" x14ac:dyDescent="0.25">
      <c r="A1167" s="71" t="s">
        <v>9930</v>
      </c>
      <c r="B1167" s="72" t="s">
        <v>14879</v>
      </c>
      <c r="C1167" s="73" t="s">
        <v>8780</v>
      </c>
      <c r="D1167" s="74">
        <v>0</v>
      </c>
      <c r="E1167" s="69">
        <v>112.66</v>
      </c>
      <c r="F1167" s="75">
        <f t="shared" si="663"/>
        <v>0</v>
      </c>
      <c r="G1167" s="76"/>
      <c r="H1167" s="69">
        <f t="shared" si="664"/>
        <v>76.36</v>
      </c>
      <c r="I1167" s="69">
        <f t="shared" si="664"/>
        <v>36.299999999999997</v>
      </c>
      <c r="J1167" s="69">
        <f t="shared" si="665"/>
        <v>112.66</v>
      </c>
      <c r="K1167" s="69">
        <v>0</v>
      </c>
      <c r="L1167" s="75">
        <f t="shared" si="666"/>
        <v>112.66</v>
      </c>
      <c r="N1167" s="69">
        <v>76.36</v>
      </c>
      <c r="O1167" s="69">
        <v>36.299999999999997</v>
      </c>
      <c r="P1167" s="69">
        <f t="shared" si="667"/>
        <v>112.66</v>
      </c>
      <c r="Q1167" s="63"/>
      <c r="R1167" s="69">
        <f t="shared" si="668"/>
        <v>76.36</v>
      </c>
      <c r="S1167" s="69">
        <f t="shared" si="668"/>
        <v>36.299999999999997</v>
      </c>
      <c r="T1167" s="69">
        <f t="shared" si="669"/>
        <v>112.66</v>
      </c>
      <c r="U1167" s="69">
        <f t="shared" si="670"/>
        <v>0</v>
      </c>
      <c r="V1167" s="77">
        <f t="shared" si="671"/>
        <v>112.66</v>
      </c>
      <c r="X1167" s="69">
        <v>76.36</v>
      </c>
      <c r="Y1167" s="69">
        <v>36.299999999999997</v>
      </c>
      <c r="Z1167" s="69">
        <v>112.66</v>
      </c>
      <c r="AA1167" s="78"/>
      <c r="AB1167" s="79">
        <f t="shared" si="662"/>
        <v>0</v>
      </c>
    </row>
    <row r="1168" spans="1:28" x14ac:dyDescent="0.25">
      <c r="A1168" s="71" t="s">
        <v>9931</v>
      </c>
      <c r="B1168" s="72" t="s">
        <v>5977</v>
      </c>
      <c r="C1168" s="73" t="s">
        <v>8780</v>
      </c>
      <c r="D1168" s="74">
        <v>0</v>
      </c>
      <c r="E1168" s="69">
        <v>78.52</v>
      </c>
      <c r="F1168" s="75">
        <f t="shared" si="663"/>
        <v>0</v>
      </c>
      <c r="G1168" s="76"/>
      <c r="H1168" s="69">
        <f t="shared" si="664"/>
        <v>60.37</v>
      </c>
      <c r="I1168" s="69">
        <f t="shared" si="664"/>
        <v>18.149999999999999</v>
      </c>
      <c r="J1168" s="69">
        <f t="shared" si="665"/>
        <v>78.52</v>
      </c>
      <c r="K1168" s="69">
        <v>0</v>
      </c>
      <c r="L1168" s="75">
        <f t="shared" si="666"/>
        <v>78.52</v>
      </c>
      <c r="N1168" s="69">
        <v>60.37</v>
      </c>
      <c r="O1168" s="69">
        <v>18.149999999999999</v>
      </c>
      <c r="P1168" s="69">
        <f t="shared" si="667"/>
        <v>78.52</v>
      </c>
      <c r="Q1168" s="63"/>
      <c r="R1168" s="69">
        <f t="shared" si="668"/>
        <v>60.37</v>
      </c>
      <c r="S1168" s="69">
        <f t="shared" si="668"/>
        <v>18.149999999999999</v>
      </c>
      <c r="T1168" s="69">
        <f t="shared" si="669"/>
        <v>78.52</v>
      </c>
      <c r="U1168" s="69">
        <f t="shared" si="670"/>
        <v>0</v>
      </c>
      <c r="V1168" s="77">
        <f t="shared" si="671"/>
        <v>78.52</v>
      </c>
      <c r="X1168" s="69">
        <v>60.37</v>
      </c>
      <c r="Y1168" s="69">
        <v>18.149999999999999</v>
      </c>
      <c r="Z1168" s="69">
        <v>78.52</v>
      </c>
      <c r="AA1168" s="78"/>
      <c r="AB1168" s="79">
        <f t="shared" si="662"/>
        <v>0</v>
      </c>
    </row>
    <row r="1169" spans="1:28" x14ac:dyDescent="0.25">
      <c r="A1169" s="65" t="s">
        <v>9932</v>
      </c>
      <c r="B1169" s="66" t="s">
        <v>14880</v>
      </c>
      <c r="C1169" s="67"/>
      <c r="D1169" s="68"/>
      <c r="E1169" s="69"/>
      <c r="F1169" s="70"/>
      <c r="H1169" s="69"/>
      <c r="I1169" s="69"/>
      <c r="J1169" s="69"/>
      <c r="K1169" s="69"/>
      <c r="L1169" s="75"/>
      <c r="N1169" s="69"/>
      <c r="O1169" s="69"/>
      <c r="P1169" s="69"/>
      <c r="Q1169" s="63"/>
      <c r="R1169" s="69"/>
      <c r="S1169" s="69"/>
      <c r="T1169" s="69"/>
      <c r="U1169" s="69"/>
      <c r="V1169" s="77"/>
      <c r="X1169" s="69"/>
      <c r="Y1169" s="69"/>
      <c r="Z1169" s="69"/>
      <c r="AA1169" s="78"/>
      <c r="AB1169" s="79">
        <f t="shared" si="662"/>
        <v>0</v>
      </c>
    </row>
    <row r="1170" spans="1:28" ht="22.5" x14ac:dyDescent="0.25">
      <c r="A1170" s="71" t="s">
        <v>9933</v>
      </c>
      <c r="B1170" s="72" t="s">
        <v>14881</v>
      </c>
      <c r="C1170" s="73" t="s">
        <v>8780</v>
      </c>
      <c r="D1170" s="74">
        <v>0</v>
      </c>
      <c r="E1170" s="69">
        <v>61.73</v>
      </c>
      <c r="F1170" s="75">
        <f>ROUND(D1170*E1170,2)</f>
        <v>0</v>
      </c>
      <c r="G1170" s="76"/>
      <c r="H1170" s="69">
        <f t="shared" ref="H1170:I1173" si="672">ROUND(N1170+(N1170*$H$2/100),2)</f>
        <v>61.73</v>
      </c>
      <c r="I1170" s="69">
        <f t="shared" si="672"/>
        <v>0</v>
      </c>
      <c r="J1170" s="69">
        <f>H1170+I1170</f>
        <v>61.73</v>
      </c>
      <c r="K1170" s="69">
        <v>0</v>
      </c>
      <c r="L1170" s="75">
        <f>SUM(J1170:K1170)</f>
        <v>61.73</v>
      </c>
      <c r="N1170" s="69">
        <v>61.73</v>
      </c>
      <c r="O1170" s="69">
        <v>0</v>
      </c>
      <c r="P1170" s="69">
        <f>SUM(N1170:O1170)</f>
        <v>61.73</v>
      </c>
      <c r="Q1170" s="63"/>
      <c r="R1170" s="69">
        <f t="shared" ref="R1170:S1173" si="673">X1170</f>
        <v>61.73</v>
      </c>
      <c r="S1170" s="69">
        <f t="shared" si="673"/>
        <v>0</v>
      </c>
      <c r="T1170" s="69">
        <f>R1170+S1170</f>
        <v>61.73</v>
      </c>
      <c r="U1170" s="69">
        <f>ROUND(Z1170*$H$2,2)/100</f>
        <v>0</v>
      </c>
      <c r="V1170" s="77">
        <f>SUM(T1170:U1170)</f>
        <v>61.73</v>
      </c>
      <c r="X1170" s="69">
        <v>61.73</v>
      </c>
      <c r="Y1170" s="69">
        <v>0</v>
      </c>
      <c r="Z1170" s="69">
        <v>61.73</v>
      </c>
      <c r="AA1170" s="78"/>
      <c r="AB1170" s="79">
        <f t="shared" si="662"/>
        <v>0</v>
      </c>
    </row>
    <row r="1171" spans="1:28" ht="33.75" x14ac:dyDescent="0.25">
      <c r="A1171" s="71" t="s">
        <v>9934</v>
      </c>
      <c r="B1171" s="72" t="s">
        <v>14882</v>
      </c>
      <c r="C1171" s="73" t="s">
        <v>8780</v>
      </c>
      <c r="D1171" s="74">
        <v>0</v>
      </c>
      <c r="E1171" s="69">
        <v>63.39</v>
      </c>
      <c r="F1171" s="75">
        <f>ROUND(D1171*E1171,2)</f>
        <v>0</v>
      </c>
      <c r="G1171" s="76"/>
      <c r="H1171" s="69">
        <f t="shared" si="672"/>
        <v>63.39</v>
      </c>
      <c r="I1171" s="69">
        <f t="shared" si="672"/>
        <v>0</v>
      </c>
      <c r="J1171" s="69">
        <f>H1171+I1171</f>
        <v>63.39</v>
      </c>
      <c r="K1171" s="69">
        <v>0</v>
      </c>
      <c r="L1171" s="75">
        <f>SUM(J1171:K1171)</f>
        <v>63.39</v>
      </c>
      <c r="N1171" s="69">
        <v>63.39</v>
      </c>
      <c r="O1171" s="69">
        <v>0</v>
      </c>
      <c r="P1171" s="69">
        <f>SUM(N1171:O1171)</f>
        <v>63.39</v>
      </c>
      <c r="Q1171" s="63"/>
      <c r="R1171" s="69">
        <f t="shared" si="673"/>
        <v>63.39</v>
      </c>
      <c r="S1171" s="69">
        <f t="shared" si="673"/>
        <v>0</v>
      </c>
      <c r="T1171" s="69">
        <f>R1171+S1171</f>
        <v>63.39</v>
      </c>
      <c r="U1171" s="69">
        <f>ROUND(Z1171*$H$2,2)/100</f>
        <v>0</v>
      </c>
      <c r="V1171" s="77">
        <f>SUM(T1171:U1171)</f>
        <v>63.39</v>
      </c>
      <c r="X1171" s="69">
        <v>63.39</v>
      </c>
      <c r="Y1171" s="69">
        <v>0</v>
      </c>
      <c r="Z1171" s="69">
        <v>63.39</v>
      </c>
      <c r="AA1171" s="78"/>
      <c r="AB1171" s="79">
        <f t="shared" si="662"/>
        <v>0</v>
      </c>
    </row>
    <row r="1172" spans="1:28" ht="22.5" x14ac:dyDescent="0.25">
      <c r="A1172" s="71" t="s">
        <v>9935</v>
      </c>
      <c r="B1172" s="72" t="s">
        <v>14883</v>
      </c>
      <c r="C1172" s="73" t="s">
        <v>8780</v>
      </c>
      <c r="D1172" s="74">
        <v>0</v>
      </c>
      <c r="E1172" s="69">
        <v>95.58</v>
      </c>
      <c r="F1172" s="75">
        <f>ROUND(D1172*E1172,2)</f>
        <v>0</v>
      </c>
      <c r="G1172" s="76"/>
      <c r="H1172" s="69">
        <f t="shared" si="672"/>
        <v>95.58</v>
      </c>
      <c r="I1172" s="69">
        <f t="shared" si="672"/>
        <v>0</v>
      </c>
      <c r="J1172" s="69">
        <f>H1172+I1172</f>
        <v>95.58</v>
      </c>
      <c r="K1172" s="69">
        <v>0</v>
      </c>
      <c r="L1172" s="75">
        <f>SUM(J1172:K1172)</f>
        <v>95.58</v>
      </c>
      <c r="N1172" s="69">
        <v>95.58</v>
      </c>
      <c r="O1172" s="69">
        <v>0</v>
      </c>
      <c r="P1172" s="69">
        <f>SUM(N1172:O1172)</f>
        <v>95.58</v>
      </c>
      <c r="Q1172" s="63"/>
      <c r="R1172" s="69">
        <f t="shared" si="673"/>
        <v>95.58</v>
      </c>
      <c r="S1172" s="69">
        <f t="shared" si="673"/>
        <v>0</v>
      </c>
      <c r="T1172" s="69">
        <f>R1172+S1172</f>
        <v>95.58</v>
      </c>
      <c r="U1172" s="69">
        <f>ROUND(Z1172*$H$2,2)/100</f>
        <v>0</v>
      </c>
      <c r="V1172" s="77">
        <f>SUM(T1172:U1172)</f>
        <v>95.58</v>
      </c>
      <c r="X1172" s="69">
        <v>95.58</v>
      </c>
      <c r="Y1172" s="69">
        <v>0</v>
      </c>
      <c r="Z1172" s="69">
        <v>95.58</v>
      </c>
      <c r="AA1172" s="78"/>
      <c r="AB1172" s="79">
        <f t="shared" si="662"/>
        <v>0</v>
      </c>
    </row>
    <row r="1173" spans="1:28" x14ac:dyDescent="0.25">
      <c r="A1173" s="71" t="s">
        <v>9936</v>
      </c>
      <c r="B1173" s="72" t="s">
        <v>14884</v>
      </c>
      <c r="C1173" s="73" t="s">
        <v>8780</v>
      </c>
      <c r="D1173" s="74">
        <v>0</v>
      </c>
      <c r="E1173" s="69">
        <v>75.3</v>
      </c>
      <c r="F1173" s="75">
        <f>ROUND(D1173*E1173,2)</f>
        <v>0</v>
      </c>
      <c r="H1173" s="69">
        <f t="shared" si="672"/>
        <v>75.3</v>
      </c>
      <c r="I1173" s="69">
        <f t="shared" si="672"/>
        <v>0</v>
      </c>
      <c r="J1173" s="69">
        <f>H1173+I1173</f>
        <v>75.3</v>
      </c>
      <c r="K1173" s="69">
        <v>0</v>
      </c>
      <c r="L1173" s="75">
        <f>SUM(J1173:K1173)</f>
        <v>75.3</v>
      </c>
      <c r="N1173" s="69">
        <v>75.3</v>
      </c>
      <c r="O1173" s="69">
        <v>0</v>
      </c>
      <c r="P1173" s="69">
        <f>SUM(N1173:O1173)</f>
        <v>75.3</v>
      </c>
      <c r="Q1173" s="63"/>
      <c r="R1173" s="69">
        <f t="shared" si="673"/>
        <v>75.3</v>
      </c>
      <c r="S1173" s="69">
        <f t="shared" si="673"/>
        <v>0</v>
      </c>
      <c r="T1173" s="69">
        <f>R1173+S1173</f>
        <v>75.3</v>
      </c>
      <c r="U1173" s="69">
        <f>ROUND(Z1173*$H$2,2)/100</f>
        <v>0</v>
      </c>
      <c r="V1173" s="77">
        <f>SUM(T1173:U1173)</f>
        <v>75.3</v>
      </c>
      <c r="X1173" s="69">
        <v>75.3</v>
      </c>
      <c r="Y1173" s="69">
        <v>0</v>
      </c>
      <c r="Z1173" s="69">
        <v>75.3</v>
      </c>
      <c r="AB1173" s="79">
        <f t="shared" si="662"/>
        <v>0</v>
      </c>
    </row>
    <row r="1174" spans="1:28" x14ac:dyDescent="0.25">
      <c r="A1174" s="65" t="s">
        <v>9937</v>
      </c>
      <c r="B1174" s="66" t="s">
        <v>14885</v>
      </c>
      <c r="C1174" s="67"/>
      <c r="D1174" s="68"/>
      <c r="E1174" s="69"/>
      <c r="F1174" s="70"/>
      <c r="H1174" s="69"/>
      <c r="I1174" s="69"/>
      <c r="J1174" s="69"/>
      <c r="K1174" s="69"/>
      <c r="L1174" s="75"/>
      <c r="N1174" s="69"/>
      <c r="O1174" s="69"/>
      <c r="P1174" s="69"/>
      <c r="Q1174" s="63"/>
      <c r="R1174" s="69"/>
      <c r="S1174" s="69"/>
      <c r="T1174" s="69"/>
      <c r="U1174" s="69"/>
      <c r="V1174" s="77"/>
      <c r="X1174" s="69"/>
      <c r="Y1174" s="69"/>
      <c r="Z1174" s="69"/>
      <c r="AA1174" s="78"/>
      <c r="AB1174" s="79">
        <f t="shared" si="662"/>
        <v>0</v>
      </c>
    </row>
    <row r="1175" spans="1:28" x14ac:dyDescent="0.25">
      <c r="A1175" s="71" t="s">
        <v>9938</v>
      </c>
      <c r="B1175" s="72" t="s">
        <v>14886</v>
      </c>
      <c r="C1175" s="73" t="s">
        <v>8780</v>
      </c>
      <c r="D1175" s="74">
        <v>0</v>
      </c>
      <c r="E1175" s="69">
        <v>71.28</v>
      </c>
      <c r="F1175" s="75">
        <f t="shared" ref="F1175:F1182" si="674">ROUND(D1175*E1175,2)</f>
        <v>0</v>
      </c>
      <c r="G1175" s="76"/>
      <c r="H1175" s="69">
        <f t="shared" ref="H1175:I1181" si="675">ROUND(N1175+(N1175*$H$2/100),2)</f>
        <v>71.28</v>
      </c>
      <c r="I1175" s="69">
        <f t="shared" si="675"/>
        <v>0</v>
      </c>
      <c r="J1175" s="69">
        <f t="shared" ref="J1175:J1181" si="676">H1175+I1175</f>
        <v>71.28</v>
      </c>
      <c r="K1175" s="69">
        <v>0</v>
      </c>
      <c r="L1175" s="75">
        <f t="shared" ref="L1175:L1181" si="677">SUM(J1175:K1175)</f>
        <v>71.28</v>
      </c>
      <c r="N1175" s="69">
        <v>71.28</v>
      </c>
      <c r="O1175" s="69">
        <v>0</v>
      </c>
      <c r="P1175" s="69">
        <f t="shared" ref="P1175:P1182" si="678">SUM(N1175:O1175)</f>
        <v>71.28</v>
      </c>
      <c r="Q1175" s="63"/>
      <c r="R1175" s="69">
        <f t="shared" ref="R1175:S1182" si="679">X1175</f>
        <v>71.28</v>
      </c>
      <c r="S1175" s="69">
        <f t="shared" si="679"/>
        <v>0</v>
      </c>
      <c r="T1175" s="69">
        <f t="shared" ref="T1175:T1182" si="680">R1175+S1175</f>
        <v>71.28</v>
      </c>
      <c r="U1175" s="69">
        <f t="shared" ref="U1175:U1182" si="681">ROUND(Z1175*$H$2,2)/100</f>
        <v>0</v>
      </c>
      <c r="V1175" s="77">
        <f t="shared" ref="V1175:V1182" si="682">SUM(T1175:U1175)</f>
        <v>71.28</v>
      </c>
      <c r="X1175" s="69">
        <v>71.28</v>
      </c>
      <c r="Y1175" s="69">
        <v>0</v>
      </c>
      <c r="Z1175" s="69">
        <v>71.28</v>
      </c>
      <c r="AA1175" s="78"/>
      <c r="AB1175" s="79">
        <f t="shared" si="662"/>
        <v>0</v>
      </c>
    </row>
    <row r="1176" spans="1:28" x14ac:dyDescent="0.25">
      <c r="A1176" s="71" t="s">
        <v>9939</v>
      </c>
      <c r="B1176" s="72" t="s">
        <v>14887</v>
      </c>
      <c r="C1176" s="73" t="s">
        <v>8780</v>
      </c>
      <c r="D1176" s="74">
        <v>0</v>
      </c>
      <c r="E1176" s="69">
        <v>98.06</v>
      </c>
      <c r="F1176" s="75">
        <f t="shared" si="674"/>
        <v>0</v>
      </c>
      <c r="G1176" s="28"/>
      <c r="H1176" s="69">
        <f t="shared" si="675"/>
        <v>98.06</v>
      </c>
      <c r="I1176" s="69">
        <f t="shared" si="675"/>
        <v>0</v>
      </c>
      <c r="J1176" s="69">
        <f t="shared" si="676"/>
        <v>98.06</v>
      </c>
      <c r="K1176" s="69">
        <v>0</v>
      </c>
      <c r="L1176" s="75">
        <f t="shared" si="677"/>
        <v>98.06</v>
      </c>
      <c r="N1176" s="69">
        <v>98.06</v>
      </c>
      <c r="O1176" s="69">
        <v>0</v>
      </c>
      <c r="P1176" s="69">
        <f t="shared" si="678"/>
        <v>98.06</v>
      </c>
      <c r="Q1176" s="63"/>
      <c r="R1176" s="69">
        <f t="shared" si="679"/>
        <v>98.06</v>
      </c>
      <c r="S1176" s="69">
        <f t="shared" si="679"/>
        <v>0</v>
      </c>
      <c r="T1176" s="69">
        <f t="shared" si="680"/>
        <v>98.06</v>
      </c>
      <c r="U1176" s="69">
        <f t="shared" si="681"/>
        <v>0</v>
      </c>
      <c r="V1176" s="77">
        <f t="shared" si="682"/>
        <v>98.06</v>
      </c>
      <c r="X1176" s="69">
        <v>98.06</v>
      </c>
      <c r="Y1176" s="69">
        <v>0</v>
      </c>
      <c r="Z1176" s="69">
        <v>98.06</v>
      </c>
      <c r="AA1176" s="78"/>
      <c r="AB1176" s="79">
        <f t="shared" si="662"/>
        <v>0</v>
      </c>
    </row>
    <row r="1177" spans="1:28" x14ac:dyDescent="0.25">
      <c r="A1177" s="71" t="s">
        <v>9940</v>
      </c>
      <c r="B1177" s="72" t="s">
        <v>14888</v>
      </c>
      <c r="C1177" s="73" t="s">
        <v>8780</v>
      </c>
      <c r="D1177" s="74">
        <v>0</v>
      </c>
      <c r="E1177" s="69">
        <v>71.95</v>
      </c>
      <c r="F1177" s="75">
        <f t="shared" si="674"/>
        <v>0</v>
      </c>
      <c r="G1177" s="76"/>
      <c r="H1177" s="69">
        <f t="shared" si="675"/>
        <v>71.95</v>
      </c>
      <c r="I1177" s="69">
        <f t="shared" si="675"/>
        <v>0</v>
      </c>
      <c r="J1177" s="69">
        <f t="shared" si="676"/>
        <v>71.95</v>
      </c>
      <c r="K1177" s="69">
        <v>0</v>
      </c>
      <c r="L1177" s="75">
        <f t="shared" si="677"/>
        <v>71.95</v>
      </c>
      <c r="N1177" s="69">
        <v>71.95</v>
      </c>
      <c r="O1177" s="69">
        <v>0</v>
      </c>
      <c r="P1177" s="69">
        <f t="shared" si="678"/>
        <v>71.95</v>
      </c>
      <c r="Q1177" s="63"/>
      <c r="R1177" s="69">
        <f t="shared" si="679"/>
        <v>71.95</v>
      </c>
      <c r="S1177" s="69">
        <f t="shared" si="679"/>
        <v>0</v>
      </c>
      <c r="T1177" s="69">
        <f t="shared" si="680"/>
        <v>71.95</v>
      </c>
      <c r="U1177" s="69">
        <f t="shared" si="681"/>
        <v>0</v>
      </c>
      <c r="V1177" s="77">
        <f t="shared" si="682"/>
        <v>71.95</v>
      </c>
      <c r="X1177" s="69">
        <v>71.95</v>
      </c>
      <c r="Y1177" s="69">
        <v>0</v>
      </c>
      <c r="Z1177" s="69">
        <v>71.95</v>
      </c>
      <c r="AA1177" s="78"/>
      <c r="AB1177" s="79">
        <f t="shared" si="662"/>
        <v>0</v>
      </c>
    </row>
    <row r="1178" spans="1:28" x14ac:dyDescent="0.25">
      <c r="A1178" s="71" t="s">
        <v>9941</v>
      </c>
      <c r="B1178" s="72" t="s">
        <v>14889</v>
      </c>
      <c r="C1178" s="73" t="s">
        <v>8780</v>
      </c>
      <c r="D1178" s="74">
        <v>0</v>
      </c>
      <c r="E1178" s="69">
        <v>75.88</v>
      </c>
      <c r="F1178" s="75">
        <f t="shared" si="674"/>
        <v>0</v>
      </c>
      <c r="G1178" s="76"/>
      <c r="H1178" s="69">
        <f t="shared" si="675"/>
        <v>75.88</v>
      </c>
      <c r="I1178" s="69">
        <f t="shared" si="675"/>
        <v>0</v>
      </c>
      <c r="J1178" s="69">
        <f t="shared" si="676"/>
        <v>75.88</v>
      </c>
      <c r="K1178" s="69">
        <v>0</v>
      </c>
      <c r="L1178" s="75">
        <f t="shared" si="677"/>
        <v>75.88</v>
      </c>
      <c r="N1178" s="69">
        <v>75.88</v>
      </c>
      <c r="O1178" s="69">
        <v>0</v>
      </c>
      <c r="P1178" s="69">
        <f t="shared" si="678"/>
        <v>75.88</v>
      </c>
      <c r="Q1178" s="63"/>
      <c r="R1178" s="69">
        <f t="shared" si="679"/>
        <v>75.88</v>
      </c>
      <c r="S1178" s="69">
        <f t="shared" si="679"/>
        <v>0</v>
      </c>
      <c r="T1178" s="69">
        <f t="shared" si="680"/>
        <v>75.88</v>
      </c>
      <c r="U1178" s="69">
        <f t="shared" si="681"/>
        <v>0</v>
      </c>
      <c r="V1178" s="77">
        <f t="shared" si="682"/>
        <v>75.88</v>
      </c>
      <c r="X1178" s="69">
        <v>75.88</v>
      </c>
      <c r="Y1178" s="69">
        <v>0</v>
      </c>
      <c r="Z1178" s="69">
        <v>75.88</v>
      </c>
      <c r="AA1178" s="78"/>
      <c r="AB1178" s="79">
        <f t="shared" si="662"/>
        <v>0</v>
      </c>
    </row>
    <row r="1179" spans="1:28" ht="22.5" x14ac:dyDescent="0.25">
      <c r="A1179" s="71" t="s">
        <v>9942</v>
      </c>
      <c r="B1179" s="72" t="s">
        <v>14890</v>
      </c>
      <c r="C1179" s="73" t="s">
        <v>8780</v>
      </c>
      <c r="D1179" s="74">
        <v>0</v>
      </c>
      <c r="E1179" s="69">
        <v>52.55</v>
      </c>
      <c r="F1179" s="75">
        <f t="shared" si="674"/>
        <v>0</v>
      </c>
      <c r="G1179" s="76"/>
      <c r="H1179" s="69">
        <f t="shared" si="675"/>
        <v>52.55</v>
      </c>
      <c r="I1179" s="69">
        <f t="shared" si="675"/>
        <v>0</v>
      </c>
      <c r="J1179" s="69">
        <f t="shared" si="676"/>
        <v>52.55</v>
      </c>
      <c r="K1179" s="69">
        <v>0</v>
      </c>
      <c r="L1179" s="75">
        <f t="shared" si="677"/>
        <v>52.55</v>
      </c>
      <c r="N1179" s="69">
        <v>52.55</v>
      </c>
      <c r="O1179" s="69">
        <v>0</v>
      </c>
      <c r="P1179" s="69">
        <f t="shared" si="678"/>
        <v>52.55</v>
      </c>
      <c r="Q1179" s="63"/>
      <c r="R1179" s="69">
        <f t="shared" si="679"/>
        <v>52.55</v>
      </c>
      <c r="S1179" s="69">
        <f t="shared" si="679"/>
        <v>0</v>
      </c>
      <c r="T1179" s="69">
        <f t="shared" si="680"/>
        <v>52.55</v>
      </c>
      <c r="U1179" s="69">
        <f t="shared" si="681"/>
        <v>0</v>
      </c>
      <c r="V1179" s="77">
        <f t="shared" si="682"/>
        <v>52.55</v>
      </c>
      <c r="X1179" s="69">
        <v>52.55</v>
      </c>
      <c r="Y1179" s="69">
        <v>0</v>
      </c>
      <c r="Z1179" s="69">
        <v>52.55</v>
      </c>
      <c r="AA1179" s="78"/>
      <c r="AB1179" s="79">
        <f t="shared" si="662"/>
        <v>0</v>
      </c>
    </row>
    <row r="1180" spans="1:28" ht="22.5" x14ac:dyDescent="0.25">
      <c r="A1180" s="71" t="s">
        <v>9943</v>
      </c>
      <c r="B1180" s="72" t="s">
        <v>14891</v>
      </c>
      <c r="C1180" s="73" t="s">
        <v>8780</v>
      </c>
      <c r="D1180" s="74">
        <v>0</v>
      </c>
      <c r="E1180" s="69">
        <v>156.68</v>
      </c>
      <c r="F1180" s="75">
        <f t="shared" si="674"/>
        <v>0</v>
      </c>
      <c r="H1180" s="69">
        <f t="shared" si="675"/>
        <v>156.68</v>
      </c>
      <c r="I1180" s="69">
        <f t="shared" si="675"/>
        <v>0</v>
      </c>
      <c r="J1180" s="69">
        <f t="shared" si="676"/>
        <v>156.68</v>
      </c>
      <c r="K1180" s="69">
        <v>0</v>
      </c>
      <c r="L1180" s="75">
        <f t="shared" si="677"/>
        <v>156.68</v>
      </c>
      <c r="N1180" s="69">
        <v>156.68</v>
      </c>
      <c r="O1180" s="69">
        <v>0</v>
      </c>
      <c r="P1180" s="69">
        <f t="shared" si="678"/>
        <v>156.68</v>
      </c>
      <c r="Q1180" s="63"/>
      <c r="R1180" s="69">
        <f t="shared" si="679"/>
        <v>156.68</v>
      </c>
      <c r="S1180" s="69">
        <f t="shared" si="679"/>
        <v>0</v>
      </c>
      <c r="T1180" s="69">
        <f t="shared" si="680"/>
        <v>156.68</v>
      </c>
      <c r="U1180" s="69">
        <f t="shared" si="681"/>
        <v>0</v>
      </c>
      <c r="V1180" s="77">
        <f t="shared" si="682"/>
        <v>156.68</v>
      </c>
      <c r="X1180" s="69">
        <v>156.68</v>
      </c>
      <c r="Y1180" s="69">
        <v>0</v>
      </c>
      <c r="Z1180" s="69">
        <v>156.68</v>
      </c>
      <c r="AB1180" s="79">
        <f t="shared" si="662"/>
        <v>0</v>
      </c>
    </row>
    <row r="1181" spans="1:28" ht="33.75" x14ac:dyDescent="0.25">
      <c r="A1181" s="71" t="s">
        <v>9944</v>
      </c>
      <c r="B1181" s="72" t="s">
        <v>14892</v>
      </c>
      <c r="C1181" s="73" t="s">
        <v>8780</v>
      </c>
      <c r="D1181" s="74">
        <v>0</v>
      </c>
      <c r="E1181" s="69">
        <v>129.54</v>
      </c>
      <c r="F1181" s="75">
        <f t="shared" si="674"/>
        <v>0</v>
      </c>
      <c r="H1181" s="69">
        <f t="shared" si="675"/>
        <v>129.54</v>
      </c>
      <c r="I1181" s="69">
        <f t="shared" si="675"/>
        <v>0</v>
      </c>
      <c r="J1181" s="69">
        <f t="shared" si="676"/>
        <v>129.54</v>
      </c>
      <c r="K1181" s="69">
        <v>0</v>
      </c>
      <c r="L1181" s="75">
        <f t="shared" si="677"/>
        <v>129.54</v>
      </c>
      <c r="N1181" s="69">
        <v>129.54</v>
      </c>
      <c r="O1181" s="69">
        <v>0</v>
      </c>
      <c r="P1181" s="69">
        <f t="shared" si="678"/>
        <v>129.54</v>
      </c>
      <c r="Q1181" s="63"/>
      <c r="R1181" s="69">
        <f t="shared" si="679"/>
        <v>129.54</v>
      </c>
      <c r="S1181" s="69">
        <f t="shared" si="679"/>
        <v>0</v>
      </c>
      <c r="T1181" s="69">
        <f t="shared" si="680"/>
        <v>129.54</v>
      </c>
      <c r="U1181" s="69">
        <f t="shared" si="681"/>
        <v>0</v>
      </c>
      <c r="V1181" s="77">
        <f t="shared" si="682"/>
        <v>129.54</v>
      </c>
      <c r="X1181" s="69">
        <v>129.54</v>
      </c>
      <c r="Y1181" s="69">
        <v>0</v>
      </c>
      <c r="Z1181" s="69">
        <v>129.54</v>
      </c>
      <c r="AB1181" s="79">
        <f t="shared" si="662"/>
        <v>0</v>
      </c>
    </row>
    <row r="1182" spans="1:28" s="33" customFormat="1" x14ac:dyDescent="0.25">
      <c r="A1182" s="71" t="s">
        <v>9945</v>
      </c>
      <c r="B1182" s="70" t="s">
        <v>14893</v>
      </c>
      <c r="C1182" s="73" t="s">
        <v>8780</v>
      </c>
      <c r="D1182" s="74">
        <v>0</v>
      </c>
      <c r="E1182" s="70">
        <v>798.47</v>
      </c>
      <c r="F1182" s="75">
        <f t="shared" si="674"/>
        <v>0</v>
      </c>
      <c r="H1182" s="70"/>
      <c r="I1182" s="70"/>
      <c r="J1182" s="70"/>
      <c r="K1182" s="70"/>
      <c r="L1182" s="70"/>
      <c r="N1182" s="70">
        <v>798.47</v>
      </c>
      <c r="O1182" s="69">
        <v>0</v>
      </c>
      <c r="P1182" s="69">
        <f t="shared" si="678"/>
        <v>798.47</v>
      </c>
      <c r="R1182" s="69">
        <f t="shared" si="679"/>
        <v>798.47</v>
      </c>
      <c r="S1182" s="69">
        <f t="shared" si="679"/>
        <v>0</v>
      </c>
      <c r="T1182" s="69">
        <f t="shared" si="680"/>
        <v>798.47</v>
      </c>
      <c r="U1182" s="69">
        <f t="shared" si="681"/>
        <v>0</v>
      </c>
      <c r="V1182" s="77">
        <f t="shared" si="682"/>
        <v>798.47</v>
      </c>
      <c r="X1182" s="70">
        <v>798.47</v>
      </c>
      <c r="Y1182" s="70">
        <v>0</v>
      </c>
      <c r="Z1182" s="70">
        <v>798.47</v>
      </c>
      <c r="AB1182" s="79">
        <f t="shared" si="662"/>
        <v>0</v>
      </c>
    </row>
    <row r="1183" spans="1:28" ht="22.5" x14ac:dyDescent="0.25">
      <c r="A1183" s="65" t="s">
        <v>9946</v>
      </c>
      <c r="B1183" s="66" t="s">
        <v>14894</v>
      </c>
      <c r="C1183" s="67"/>
      <c r="D1183" s="68"/>
      <c r="E1183" s="69"/>
      <c r="F1183" s="70"/>
      <c r="H1183" s="69"/>
      <c r="I1183" s="69"/>
      <c r="J1183" s="69"/>
      <c r="K1183" s="69"/>
      <c r="L1183" s="75"/>
      <c r="N1183" s="69"/>
      <c r="O1183" s="69"/>
      <c r="P1183" s="69"/>
      <c r="Q1183" s="63"/>
      <c r="R1183" s="69"/>
      <c r="S1183" s="69"/>
      <c r="T1183" s="69"/>
      <c r="U1183" s="69"/>
      <c r="V1183" s="77"/>
      <c r="X1183" s="69"/>
      <c r="Y1183" s="69"/>
      <c r="Z1183" s="69"/>
      <c r="AA1183" s="78"/>
      <c r="AB1183" s="79">
        <f t="shared" si="662"/>
        <v>0</v>
      </c>
    </row>
    <row r="1184" spans="1:28" x14ac:dyDescent="0.25">
      <c r="A1184" s="71" t="s">
        <v>9947</v>
      </c>
      <c r="B1184" s="72" t="s">
        <v>14895</v>
      </c>
      <c r="C1184" s="73" t="s">
        <v>8780</v>
      </c>
      <c r="D1184" s="74">
        <v>0</v>
      </c>
      <c r="E1184" s="69">
        <v>239.33</v>
      </c>
      <c r="F1184" s="75">
        <f>ROUND(D1184*E1184,2)</f>
        <v>0</v>
      </c>
      <c r="G1184" s="76"/>
      <c r="H1184" s="69">
        <f>ROUND(N1184+(N1184*$H$2/100),2)</f>
        <v>239.33</v>
      </c>
      <c r="I1184" s="69">
        <f>ROUND(O1184+(O1184*$H$2/100),2)</f>
        <v>0</v>
      </c>
      <c r="J1184" s="69">
        <f>H1184+I1184</f>
        <v>239.33</v>
      </c>
      <c r="K1184" s="69">
        <v>0</v>
      </c>
      <c r="L1184" s="75">
        <f>SUM(J1184:K1184)</f>
        <v>239.33</v>
      </c>
      <c r="N1184" s="69">
        <v>239.33</v>
      </c>
      <c r="O1184" s="69">
        <v>0</v>
      </c>
      <c r="P1184" s="69">
        <f>SUM(N1184:O1184)</f>
        <v>239.33</v>
      </c>
      <c r="Q1184" s="63"/>
      <c r="R1184" s="69">
        <f>X1184</f>
        <v>239.33</v>
      </c>
      <c r="S1184" s="69">
        <f>Y1184</f>
        <v>0</v>
      </c>
      <c r="T1184" s="69">
        <f>R1184+S1184</f>
        <v>239.33</v>
      </c>
      <c r="U1184" s="69">
        <f>ROUND(Z1184*$H$2,2)/100</f>
        <v>0</v>
      </c>
      <c r="V1184" s="77">
        <f>SUM(T1184:U1184)</f>
        <v>239.33</v>
      </c>
      <c r="X1184" s="69">
        <v>239.33</v>
      </c>
      <c r="Y1184" s="69">
        <v>0</v>
      </c>
      <c r="Z1184" s="69">
        <v>239.33</v>
      </c>
      <c r="AA1184" s="78"/>
      <c r="AB1184" s="79">
        <f t="shared" si="662"/>
        <v>0</v>
      </c>
    </row>
    <row r="1185" spans="1:28" ht="22.5" x14ac:dyDescent="0.25">
      <c r="A1185" s="65" t="s">
        <v>9948</v>
      </c>
      <c r="B1185" s="66" t="s">
        <v>14896</v>
      </c>
      <c r="C1185" s="67"/>
      <c r="D1185" s="74"/>
      <c r="E1185" s="69"/>
      <c r="F1185" s="75"/>
      <c r="G1185" s="76"/>
      <c r="H1185" s="69"/>
      <c r="I1185" s="69"/>
      <c r="J1185" s="69"/>
      <c r="K1185" s="69"/>
      <c r="L1185" s="75"/>
      <c r="N1185" s="69"/>
      <c r="O1185" s="69"/>
      <c r="P1185" s="69"/>
      <c r="Q1185" s="63"/>
      <c r="R1185" s="69"/>
      <c r="S1185" s="69"/>
      <c r="T1185" s="69"/>
      <c r="U1185" s="69"/>
      <c r="V1185" s="77"/>
      <c r="X1185" s="69"/>
      <c r="Y1185" s="69"/>
      <c r="Z1185" s="69"/>
      <c r="AA1185" s="78"/>
      <c r="AB1185" s="79">
        <f t="shared" si="662"/>
        <v>0</v>
      </c>
    </row>
    <row r="1186" spans="1:28" ht="22.5" x14ac:dyDescent="0.25">
      <c r="A1186" s="71" t="s">
        <v>9949</v>
      </c>
      <c r="B1186" s="72" t="s">
        <v>14897</v>
      </c>
      <c r="C1186" s="73" t="s">
        <v>8780</v>
      </c>
      <c r="D1186" s="74">
        <v>0</v>
      </c>
      <c r="E1186" s="69">
        <v>235.36000000000004</v>
      </c>
      <c r="F1186" s="75">
        <f t="shared" ref="F1186:F1193" si="683">ROUND(D1186*E1186,2)</f>
        <v>0</v>
      </c>
      <c r="H1186" s="69">
        <f t="shared" ref="H1186:I1193" si="684">ROUND(N1186+(N1186*$H$2/100),2)</f>
        <v>147.81</v>
      </c>
      <c r="I1186" s="69">
        <f t="shared" si="684"/>
        <v>87.55</v>
      </c>
      <c r="J1186" s="69">
        <f t="shared" ref="J1186:J1193" si="685">H1186+I1186</f>
        <v>235.36</v>
      </c>
      <c r="K1186" s="69">
        <v>0</v>
      </c>
      <c r="L1186" s="75">
        <f t="shared" ref="L1186:L1193" si="686">SUM(J1186:K1186)</f>
        <v>235.36</v>
      </c>
      <c r="N1186" s="69">
        <v>147.81000000000003</v>
      </c>
      <c r="O1186" s="69">
        <v>87.55</v>
      </c>
      <c r="P1186" s="69">
        <f t="shared" ref="P1186:P1193" si="687">SUM(N1186:O1186)</f>
        <v>235.36</v>
      </c>
      <c r="Q1186" s="63"/>
      <c r="R1186" s="69">
        <f t="shared" ref="R1186:S1193" si="688">X1186</f>
        <v>147.81</v>
      </c>
      <c r="S1186" s="69">
        <f t="shared" si="688"/>
        <v>87.54</v>
      </c>
      <c r="T1186" s="69">
        <f t="shared" ref="T1186:T1193" si="689">R1186+S1186</f>
        <v>235.35000000000002</v>
      </c>
      <c r="U1186" s="69">
        <f t="shared" ref="U1186:U1193" si="690">ROUND(Z1186*$H$2,2)/100</f>
        <v>0</v>
      </c>
      <c r="V1186" s="77">
        <f t="shared" ref="V1186:V1193" si="691">SUM(T1186:U1186)</f>
        <v>235.35000000000002</v>
      </c>
      <c r="X1186" s="69">
        <v>147.81</v>
      </c>
      <c r="Y1186" s="69">
        <v>87.54</v>
      </c>
      <c r="Z1186" s="69">
        <v>235.35</v>
      </c>
      <c r="AB1186" s="79">
        <f t="shared" si="662"/>
        <v>1.0000000000019327E-2</v>
      </c>
    </row>
    <row r="1187" spans="1:28" ht="22.5" x14ac:dyDescent="0.25">
      <c r="A1187" s="71" t="s">
        <v>9950</v>
      </c>
      <c r="B1187" s="72" t="s">
        <v>14898</v>
      </c>
      <c r="C1187" s="73" t="s">
        <v>8780</v>
      </c>
      <c r="D1187" s="74">
        <v>0</v>
      </c>
      <c r="E1187" s="69">
        <v>320</v>
      </c>
      <c r="F1187" s="75">
        <f t="shared" si="683"/>
        <v>0</v>
      </c>
      <c r="H1187" s="69">
        <f t="shared" si="684"/>
        <v>320</v>
      </c>
      <c r="I1187" s="69">
        <f t="shared" si="684"/>
        <v>0</v>
      </c>
      <c r="J1187" s="69">
        <f t="shared" si="685"/>
        <v>320</v>
      </c>
      <c r="K1187" s="69">
        <v>0</v>
      </c>
      <c r="L1187" s="75">
        <f t="shared" si="686"/>
        <v>320</v>
      </c>
      <c r="N1187" s="69">
        <v>320</v>
      </c>
      <c r="O1187" s="69">
        <v>0</v>
      </c>
      <c r="P1187" s="69">
        <f t="shared" si="687"/>
        <v>320</v>
      </c>
      <c r="Q1187" s="63"/>
      <c r="R1187" s="69">
        <f t="shared" si="688"/>
        <v>320</v>
      </c>
      <c r="S1187" s="69">
        <f t="shared" si="688"/>
        <v>0</v>
      </c>
      <c r="T1187" s="69">
        <f t="shared" si="689"/>
        <v>320</v>
      </c>
      <c r="U1187" s="69">
        <f t="shared" si="690"/>
        <v>0</v>
      </c>
      <c r="V1187" s="77">
        <f t="shared" si="691"/>
        <v>320</v>
      </c>
      <c r="X1187" s="69">
        <v>320</v>
      </c>
      <c r="Y1187" s="69">
        <v>0</v>
      </c>
      <c r="Z1187" s="69">
        <v>320</v>
      </c>
      <c r="AB1187" s="79">
        <f t="shared" si="662"/>
        <v>0</v>
      </c>
    </row>
    <row r="1188" spans="1:28" ht="22.5" x14ac:dyDescent="0.25">
      <c r="A1188" s="71" t="s">
        <v>9951</v>
      </c>
      <c r="B1188" s="72" t="s">
        <v>14899</v>
      </c>
      <c r="C1188" s="73" t="s">
        <v>8780</v>
      </c>
      <c r="D1188" s="74">
        <v>0</v>
      </c>
      <c r="E1188" s="69">
        <v>434.56</v>
      </c>
      <c r="F1188" s="75">
        <f t="shared" si="683"/>
        <v>0</v>
      </c>
      <c r="H1188" s="69">
        <f t="shared" si="684"/>
        <v>434.56</v>
      </c>
      <c r="I1188" s="69">
        <f t="shared" si="684"/>
        <v>0</v>
      </c>
      <c r="J1188" s="69">
        <f t="shared" si="685"/>
        <v>434.56</v>
      </c>
      <c r="K1188" s="69">
        <v>0</v>
      </c>
      <c r="L1188" s="75">
        <f t="shared" si="686"/>
        <v>434.56</v>
      </c>
      <c r="N1188" s="69">
        <v>434.56</v>
      </c>
      <c r="O1188" s="69">
        <v>0</v>
      </c>
      <c r="P1188" s="69">
        <f t="shared" si="687"/>
        <v>434.56</v>
      </c>
      <c r="Q1188" s="63"/>
      <c r="R1188" s="69">
        <f t="shared" si="688"/>
        <v>434.56</v>
      </c>
      <c r="S1188" s="69">
        <f t="shared" si="688"/>
        <v>0</v>
      </c>
      <c r="T1188" s="69">
        <f t="shared" si="689"/>
        <v>434.56</v>
      </c>
      <c r="U1188" s="69">
        <f t="shared" si="690"/>
        <v>0</v>
      </c>
      <c r="V1188" s="77">
        <f t="shared" si="691"/>
        <v>434.56</v>
      </c>
      <c r="X1188" s="69">
        <v>434.56</v>
      </c>
      <c r="Y1188" s="69">
        <v>0</v>
      </c>
      <c r="Z1188" s="69">
        <v>434.56</v>
      </c>
      <c r="AB1188" s="79">
        <f t="shared" si="662"/>
        <v>0</v>
      </c>
    </row>
    <row r="1189" spans="1:28" ht="22.5" x14ac:dyDescent="0.25">
      <c r="A1189" s="71" t="s">
        <v>9952</v>
      </c>
      <c r="B1189" s="72" t="s">
        <v>14900</v>
      </c>
      <c r="C1189" s="73" t="s">
        <v>8780</v>
      </c>
      <c r="D1189" s="74">
        <v>0</v>
      </c>
      <c r="E1189" s="69">
        <v>584.88</v>
      </c>
      <c r="F1189" s="75">
        <f t="shared" si="683"/>
        <v>0</v>
      </c>
      <c r="H1189" s="69">
        <f t="shared" si="684"/>
        <v>584.88</v>
      </c>
      <c r="I1189" s="69">
        <f t="shared" si="684"/>
        <v>0</v>
      </c>
      <c r="J1189" s="69">
        <f t="shared" si="685"/>
        <v>584.88</v>
      </c>
      <c r="K1189" s="69">
        <v>0</v>
      </c>
      <c r="L1189" s="75">
        <f t="shared" si="686"/>
        <v>584.88</v>
      </c>
      <c r="N1189" s="69">
        <v>584.88</v>
      </c>
      <c r="O1189" s="69">
        <v>0</v>
      </c>
      <c r="P1189" s="69">
        <f t="shared" si="687"/>
        <v>584.88</v>
      </c>
      <c r="Q1189" s="63"/>
      <c r="R1189" s="69">
        <f t="shared" si="688"/>
        <v>584.88</v>
      </c>
      <c r="S1189" s="69">
        <f t="shared" si="688"/>
        <v>0</v>
      </c>
      <c r="T1189" s="69">
        <f t="shared" si="689"/>
        <v>584.88</v>
      </c>
      <c r="U1189" s="69">
        <f t="shared" si="690"/>
        <v>0</v>
      </c>
      <c r="V1189" s="77">
        <f t="shared" si="691"/>
        <v>584.88</v>
      </c>
      <c r="X1189" s="69">
        <v>584.88</v>
      </c>
      <c r="Y1189" s="69">
        <v>0</v>
      </c>
      <c r="Z1189" s="69">
        <v>584.88</v>
      </c>
      <c r="AB1189" s="79">
        <f t="shared" si="662"/>
        <v>0</v>
      </c>
    </row>
    <row r="1190" spans="1:28" ht="22.5" x14ac:dyDescent="0.25">
      <c r="A1190" s="71" t="s">
        <v>9953</v>
      </c>
      <c r="B1190" s="72" t="s">
        <v>14901</v>
      </c>
      <c r="C1190" s="73" t="s">
        <v>8780</v>
      </c>
      <c r="D1190" s="74">
        <v>0</v>
      </c>
      <c r="E1190" s="69">
        <v>459.67</v>
      </c>
      <c r="F1190" s="75">
        <f t="shared" si="683"/>
        <v>0</v>
      </c>
      <c r="H1190" s="69">
        <f t="shared" si="684"/>
        <v>459.67</v>
      </c>
      <c r="I1190" s="69">
        <f t="shared" si="684"/>
        <v>0</v>
      </c>
      <c r="J1190" s="69">
        <f t="shared" si="685"/>
        <v>459.67</v>
      </c>
      <c r="K1190" s="69">
        <v>0</v>
      </c>
      <c r="L1190" s="75">
        <f t="shared" si="686"/>
        <v>459.67</v>
      </c>
      <c r="N1190" s="69">
        <v>459.67</v>
      </c>
      <c r="O1190" s="69">
        <v>0</v>
      </c>
      <c r="P1190" s="69">
        <f t="shared" si="687"/>
        <v>459.67</v>
      </c>
      <c r="Q1190" s="63"/>
      <c r="R1190" s="69">
        <f t="shared" si="688"/>
        <v>459.67</v>
      </c>
      <c r="S1190" s="69">
        <f t="shared" si="688"/>
        <v>0</v>
      </c>
      <c r="T1190" s="69">
        <f t="shared" si="689"/>
        <v>459.67</v>
      </c>
      <c r="U1190" s="69">
        <f t="shared" si="690"/>
        <v>0</v>
      </c>
      <c r="V1190" s="77">
        <f t="shared" si="691"/>
        <v>459.67</v>
      </c>
      <c r="X1190" s="69">
        <v>459.67</v>
      </c>
      <c r="Y1190" s="69">
        <v>0</v>
      </c>
      <c r="Z1190" s="69">
        <v>459.67</v>
      </c>
      <c r="AB1190" s="79">
        <f t="shared" si="662"/>
        <v>0</v>
      </c>
    </row>
    <row r="1191" spans="1:28" ht="22.5" x14ac:dyDescent="0.25">
      <c r="A1191" s="71" t="s">
        <v>9954</v>
      </c>
      <c r="B1191" s="72" t="s">
        <v>14902</v>
      </c>
      <c r="C1191" s="73" t="s">
        <v>8780</v>
      </c>
      <c r="D1191" s="74">
        <v>0</v>
      </c>
      <c r="E1191" s="69">
        <v>257.64</v>
      </c>
      <c r="F1191" s="75">
        <f t="shared" si="683"/>
        <v>0</v>
      </c>
      <c r="H1191" s="69">
        <f t="shared" si="684"/>
        <v>257.64</v>
      </c>
      <c r="I1191" s="69">
        <f t="shared" si="684"/>
        <v>0</v>
      </c>
      <c r="J1191" s="69">
        <f t="shared" si="685"/>
        <v>257.64</v>
      </c>
      <c r="K1191" s="69">
        <v>0</v>
      </c>
      <c r="L1191" s="75">
        <f t="shared" si="686"/>
        <v>257.64</v>
      </c>
      <c r="N1191" s="69">
        <v>257.64</v>
      </c>
      <c r="O1191" s="69">
        <v>0</v>
      </c>
      <c r="P1191" s="69">
        <f t="shared" si="687"/>
        <v>257.64</v>
      </c>
      <c r="Q1191" s="63"/>
      <c r="R1191" s="69">
        <f t="shared" si="688"/>
        <v>257.64</v>
      </c>
      <c r="S1191" s="69">
        <f t="shared" si="688"/>
        <v>0</v>
      </c>
      <c r="T1191" s="69">
        <f t="shared" si="689"/>
        <v>257.64</v>
      </c>
      <c r="U1191" s="69">
        <f t="shared" si="690"/>
        <v>0</v>
      </c>
      <c r="V1191" s="77">
        <f t="shared" si="691"/>
        <v>257.64</v>
      </c>
      <c r="X1191" s="69">
        <v>257.64</v>
      </c>
      <c r="Y1191" s="69">
        <v>0</v>
      </c>
      <c r="Z1191" s="69">
        <v>257.64</v>
      </c>
      <c r="AB1191" s="79">
        <f t="shared" si="662"/>
        <v>0</v>
      </c>
    </row>
    <row r="1192" spans="1:28" ht="22.5" x14ac:dyDescent="0.25">
      <c r="A1192" s="71" t="s">
        <v>9955</v>
      </c>
      <c r="B1192" s="72" t="s">
        <v>14903</v>
      </c>
      <c r="C1192" s="73" t="s">
        <v>8780</v>
      </c>
      <c r="D1192" s="74">
        <v>0</v>
      </c>
      <c r="E1192" s="69">
        <v>406.09</v>
      </c>
      <c r="F1192" s="75">
        <f t="shared" si="683"/>
        <v>0</v>
      </c>
      <c r="H1192" s="69">
        <f t="shared" si="684"/>
        <v>406.09</v>
      </c>
      <c r="I1192" s="69">
        <f t="shared" si="684"/>
        <v>0</v>
      </c>
      <c r="J1192" s="69">
        <f t="shared" si="685"/>
        <v>406.09</v>
      </c>
      <c r="K1192" s="69">
        <v>0</v>
      </c>
      <c r="L1192" s="75">
        <f t="shared" si="686"/>
        <v>406.09</v>
      </c>
      <c r="N1192" s="69">
        <v>406.09</v>
      </c>
      <c r="O1192" s="69">
        <v>0</v>
      </c>
      <c r="P1192" s="69">
        <f t="shared" si="687"/>
        <v>406.09</v>
      </c>
      <c r="Q1192" s="63"/>
      <c r="R1192" s="69">
        <f t="shared" si="688"/>
        <v>406.09</v>
      </c>
      <c r="S1192" s="69">
        <f t="shared" si="688"/>
        <v>0</v>
      </c>
      <c r="T1192" s="69">
        <f t="shared" si="689"/>
        <v>406.09</v>
      </c>
      <c r="U1192" s="69">
        <f t="shared" si="690"/>
        <v>0</v>
      </c>
      <c r="V1192" s="77">
        <f t="shared" si="691"/>
        <v>406.09</v>
      </c>
      <c r="X1192" s="69">
        <v>406.09</v>
      </c>
      <c r="Y1192" s="69">
        <v>0</v>
      </c>
      <c r="Z1192" s="69">
        <v>406.09</v>
      </c>
      <c r="AB1192" s="79">
        <f t="shared" si="662"/>
        <v>0</v>
      </c>
    </row>
    <row r="1193" spans="1:28" x14ac:dyDescent="0.25">
      <c r="A1193" s="71" t="s">
        <v>9956</v>
      </c>
      <c r="B1193" s="72" t="s">
        <v>14904</v>
      </c>
      <c r="C1193" s="73" t="s">
        <v>8780</v>
      </c>
      <c r="D1193" s="74">
        <v>0</v>
      </c>
      <c r="E1193" s="69">
        <v>782.69</v>
      </c>
      <c r="F1193" s="75">
        <f t="shared" si="683"/>
        <v>0</v>
      </c>
      <c r="H1193" s="69">
        <f t="shared" si="684"/>
        <v>782.69</v>
      </c>
      <c r="I1193" s="69">
        <f t="shared" si="684"/>
        <v>0</v>
      </c>
      <c r="J1193" s="69">
        <f t="shared" si="685"/>
        <v>782.69</v>
      </c>
      <c r="K1193" s="69">
        <v>0</v>
      </c>
      <c r="L1193" s="75">
        <f t="shared" si="686"/>
        <v>782.69</v>
      </c>
      <c r="N1193" s="69">
        <v>782.69</v>
      </c>
      <c r="O1193" s="69">
        <v>0</v>
      </c>
      <c r="P1193" s="69">
        <f t="shared" si="687"/>
        <v>782.69</v>
      </c>
      <c r="Q1193" s="63"/>
      <c r="R1193" s="69">
        <f t="shared" si="688"/>
        <v>782.69</v>
      </c>
      <c r="S1193" s="69">
        <f t="shared" si="688"/>
        <v>0</v>
      </c>
      <c r="T1193" s="69">
        <f t="shared" si="689"/>
        <v>782.69</v>
      </c>
      <c r="U1193" s="69">
        <f t="shared" si="690"/>
        <v>0</v>
      </c>
      <c r="V1193" s="77">
        <f t="shared" si="691"/>
        <v>782.69</v>
      </c>
      <c r="X1193" s="69">
        <v>782.69</v>
      </c>
      <c r="Y1193" s="69">
        <v>0</v>
      </c>
      <c r="Z1193" s="69">
        <v>782.69</v>
      </c>
      <c r="AB1193" s="79">
        <f t="shared" si="662"/>
        <v>0</v>
      </c>
    </row>
    <row r="1194" spans="1:28" x14ac:dyDescent="0.25">
      <c r="A1194" s="65" t="s">
        <v>9957</v>
      </c>
      <c r="B1194" s="66" t="s">
        <v>14905</v>
      </c>
      <c r="C1194" s="67"/>
      <c r="D1194" s="68"/>
      <c r="E1194" s="69"/>
      <c r="F1194" s="70"/>
      <c r="H1194" s="69"/>
      <c r="I1194" s="69"/>
      <c r="J1194" s="69"/>
      <c r="K1194" s="69"/>
      <c r="L1194" s="75"/>
      <c r="N1194" s="69"/>
      <c r="O1194" s="69"/>
      <c r="P1194" s="69"/>
      <c r="Q1194" s="63"/>
      <c r="R1194" s="69"/>
      <c r="S1194" s="69"/>
      <c r="T1194" s="69"/>
      <c r="U1194" s="69"/>
      <c r="V1194" s="77"/>
      <c r="X1194" s="69"/>
      <c r="Y1194" s="69"/>
      <c r="Z1194" s="69"/>
      <c r="AA1194" s="78"/>
      <c r="AB1194" s="79">
        <f t="shared" si="662"/>
        <v>0</v>
      </c>
    </row>
    <row r="1195" spans="1:28" x14ac:dyDescent="0.25">
      <c r="A1195" s="83" t="s">
        <v>12884</v>
      </c>
      <c r="B1195" s="84" t="s">
        <v>14906</v>
      </c>
      <c r="C1195" s="85" t="s">
        <v>8780</v>
      </c>
      <c r="D1195" s="86">
        <v>0</v>
      </c>
      <c r="E1195" s="87">
        <v>37.090000000000003</v>
      </c>
      <c r="F1195" s="75">
        <f>ROUND(D1195*E1195,2)</f>
        <v>0</v>
      </c>
      <c r="G1195" s="76"/>
      <c r="H1195" s="87">
        <f t="shared" ref="H1195:I1199" si="692">ROUND(N1195+(N1195*$H$2/100),2)</f>
        <v>37.090000000000003</v>
      </c>
      <c r="I1195" s="87">
        <f t="shared" si="692"/>
        <v>0</v>
      </c>
      <c r="J1195" s="87">
        <f>H1195+I1195</f>
        <v>37.090000000000003</v>
      </c>
      <c r="K1195" s="87">
        <v>0</v>
      </c>
      <c r="L1195" s="75">
        <f>SUM(J1195:K1195)</f>
        <v>37.090000000000003</v>
      </c>
      <c r="N1195" s="87">
        <v>37.090000000000003</v>
      </c>
      <c r="O1195" s="87">
        <v>0</v>
      </c>
      <c r="P1195" s="87">
        <f>SUM(N1195:O1195)</f>
        <v>37.090000000000003</v>
      </c>
      <c r="Q1195" s="88"/>
      <c r="R1195" s="87">
        <f t="shared" ref="R1195:S1199" si="693">X1195</f>
        <v>37.090000000000003</v>
      </c>
      <c r="S1195" s="87">
        <f t="shared" si="693"/>
        <v>0</v>
      </c>
      <c r="T1195" s="87">
        <f>R1195+S1195</f>
        <v>37.090000000000003</v>
      </c>
      <c r="U1195" s="87">
        <f>ROUND(Z1195*$H$2,2)/100</f>
        <v>0</v>
      </c>
      <c r="V1195" s="77">
        <f>SUM(T1195:U1195)</f>
        <v>37.090000000000003</v>
      </c>
      <c r="X1195" s="87">
        <v>37.090000000000003</v>
      </c>
      <c r="Y1195" s="87">
        <v>0</v>
      </c>
      <c r="Z1195" s="87">
        <v>37.090000000000003</v>
      </c>
      <c r="AA1195" s="78"/>
      <c r="AB1195" s="79">
        <f t="shared" si="662"/>
        <v>0</v>
      </c>
    </row>
    <row r="1196" spans="1:28" x14ac:dyDescent="0.25">
      <c r="A1196" s="71" t="s">
        <v>9958</v>
      </c>
      <c r="B1196" s="72" t="s">
        <v>14907</v>
      </c>
      <c r="C1196" s="73" t="s">
        <v>8780</v>
      </c>
      <c r="D1196" s="74">
        <v>0</v>
      </c>
      <c r="E1196" s="69">
        <v>9.7200000000000006</v>
      </c>
      <c r="F1196" s="75">
        <f>ROUND(D1196*E1196,2)</f>
        <v>0</v>
      </c>
      <c r="G1196" s="76"/>
      <c r="H1196" s="69">
        <f t="shared" si="692"/>
        <v>0.65</v>
      </c>
      <c r="I1196" s="69">
        <f t="shared" si="692"/>
        <v>9.07</v>
      </c>
      <c r="J1196" s="69">
        <f>H1196+I1196</f>
        <v>9.7200000000000006</v>
      </c>
      <c r="K1196" s="69">
        <v>0</v>
      </c>
      <c r="L1196" s="75">
        <f>SUM(J1196:K1196)</f>
        <v>9.7200000000000006</v>
      </c>
      <c r="N1196" s="69">
        <v>0.65</v>
      </c>
      <c r="O1196" s="69">
        <v>9.07</v>
      </c>
      <c r="P1196" s="69">
        <f>SUM(N1196:O1196)</f>
        <v>9.7200000000000006</v>
      </c>
      <c r="Q1196" s="63"/>
      <c r="R1196" s="69">
        <f t="shared" si="693"/>
        <v>0.65</v>
      </c>
      <c r="S1196" s="69">
        <f t="shared" si="693"/>
        <v>9.07</v>
      </c>
      <c r="T1196" s="69">
        <f>R1196+S1196</f>
        <v>9.7200000000000006</v>
      </c>
      <c r="U1196" s="69">
        <f>ROUND(Z1196*$H$2,2)/100</f>
        <v>0</v>
      </c>
      <c r="V1196" s="77">
        <f>SUM(T1196:U1196)</f>
        <v>9.7200000000000006</v>
      </c>
      <c r="X1196" s="69">
        <v>0.65</v>
      </c>
      <c r="Y1196" s="69">
        <v>9.07</v>
      </c>
      <c r="Z1196" s="69">
        <v>9.7200000000000006</v>
      </c>
      <c r="AA1196" s="78"/>
      <c r="AB1196" s="79">
        <f t="shared" si="662"/>
        <v>0</v>
      </c>
    </row>
    <row r="1197" spans="1:28" x14ac:dyDescent="0.25">
      <c r="A1197" s="71" t="s">
        <v>9959</v>
      </c>
      <c r="B1197" s="72" t="s">
        <v>14908</v>
      </c>
      <c r="C1197" s="73" t="s">
        <v>8780</v>
      </c>
      <c r="D1197" s="74">
        <v>0</v>
      </c>
      <c r="E1197" s="69">
        <v>4.54</v>
      </c>
      <c r="F1197" s="75">
        <f>ROUND(D1197*E1197,2)</f>
        <v>0</v>
      </c>
      <c r="G1197" s="76"/>
      <c r="H1197" s="69">
        <f t="shared" si="692"/>
        <v>0</v>
      </c>
      <c r="I1197" s="69">
        <f t="shared" si="692"/>
        <v>4.54</v>
      </c>
      <c r="J1197" s="69">
        <f>H1197+I1197</f>
        <v>4.54</v>
      </c>
      <c r="K1197" s="69">
        <v>0</v>
      </c>
      <c r="L1197" s="75">
        <f>SUM(J1197:K1197)</f>
        <v>4.54</v>
      </c>
      <c r="N1197" s="69">
        <v>0</v>
      </c>
      <c r="O1197" s="69">
        <v>4.54</v>
      </c>
      <c r="P1197" s="69">
        <f>SUM(N1197:O1197)</f>
        <v>4.54</v>
      </c>
      <c r="Q1197" s="63"/>
      <c r="R1197" s="69">
        <f t="shared" si="693"/>
        <v>0</v>
      </c>
      <c r="S1197" s="69">
        <f t="shared" si="693"/>
        <v>4.54</v>
      </c>
      <c r="T1197" s="69">
        <f>R1197+S1197</f>
        <v>4.54</v>
      </c>
      <c r="U1197" s="69">
        <f>ROUND(Z1197*$H$2,2)/100</f>
        <v>0</v>
      </c>
      <c r="V1197" s="77">
        <f>SUM(T1197:U1197)</f>
        <v>4.54</v>
      </c>
      <c r="X1197" s="69">
        <v>0</v>
      </c>
      <c r="Y1197" s="69">
        <v>4.54</v>
      </c>
      <c r="Z1197" s="69">
        <v>4.54</v>
      </c>
      <c r="AA1197" s="78"/>
      <c r="AB1197" s="79">
        <f t="shared" si="662"/>
        <v>0</v>
      </c>
    </row>
    <row r="1198" spans="1:28" x14ac:dyDescent="0.25">
      <c r="A1198" s="71" t="s">
        <v>9960</v>
      </c>
      <c r="B1198" s="72" t="s">
        <v>14909</v>
      </c>
      <c r="C1198" s="73" t="s">
        <v>8808</v>
      </c>
      <c r="D1198" s="74">
        <v>0</v>
      </c>
      <c r="E1198" s="69">
        <v>12.68</v>
      </c>
      <c r="F1198" s="75">
        <f>ROUND(D1198*E1198,2)</f>
        <v>0</v>
      </c>
      <c r="G1198" s="76"/>
      <c r="H1198" s="69">
        <f t="shared" si="692"/>
        <v>12.68</v>
      </c>
      <c r="I1198" s="69">
        <f t="shared" si="692"/>
        <v>0</v>
      </c>
      <c r="J1198" s="69">
        <f>H1198+I1198</f>
        <v>12.68</v>
      </c>
      <c r="K1198" s="69">
        <v>0</v>
      </c>
      <c r="L1198" s="75">
        <f>SUM(J1198:K1198)</f>
        <v>12.68</v>
      </c>
      <c r="N1198" s="69">
        <v>12.68</v>
      </c>
      <c r="O1198" s="69">
        <v>0</v>
      </c>
      <c r="P1198" s="69">
        <f>SUM(N1198:O1198)</f>
        <v>12.68</v>
      </c>
      <c r="Q1198" s="63"/>
      <c r="R1198" s="69">
        <f t="shared" si="693"/>
        <v>12.68</v>
      </c>
      <c r="S1198" s="69">
        <f t="shared" si="693"/>
        <v>0</v>
      </c>
      <c r="T1198" s="69">
        <f>R1198+S1198</f>
        <v>12.68</v>
      </c>
      <c r="U1198" s="69">
        <f>ROUND(Z1198*$H$2,2)/100</f>
        <v>0</v>
      </c>
      <c r="V1198" s="77">
        <f>SUM(T1198:U1198)</f>
        <v>12.68</v>
      </c>
      <c r="X1198" s="69">
        <v>12.68</v>
      </c>
      <c r="Y1198" s="69">
        <v>0</v>
      </c>
      <c r="Z1198" s="69">
        <v>12.68</v>
      </c>
      <c r="AA1198" s="78"/>
      <c r="AB1198" s="79">
        <f t="shared" si="662"/>
        <v>0</v>
      </c>
    </row>
    <row r="1199" spans="1:28" x14ac:dyDescent="0.25">
      <c r="A1199" s="71" t="s">
        <v>9961</v>
      </c>
      <c r="B1199" s="72" t="s">
        <v>9963</v>
      </c>
      <c r="C1199" s="73" t="s">
        <v>8753</v>
      </c>
      <c r="D1199" s="74">
        <v>0</v>
      </c>
      <c r="E1199" s="69">
        <v>12.61</v>
      </c>
      <c r="F1199" s="75">
        <f>ROUND(D1199*E1199,2)</f>
        <v>0</v>
      </c>
      <c r="G1199" s="76"/>
      <c r="H1199" s="69">
        <f t="shared" si="692"/>
        <v>12.61</v>
      </c>
      <c r="I1199" s="69">
        <f t="shared" si="692"/>
        <v>0</v>
      </c>
      <c r="J1199" s="69">
        <f>H1199+I1199</f>
        <v>12.61</v>
      </c>
      <c r="K1199" s="69">
        <v>0</v>
      </c>
      <c r="L1199" s="75">
        <f>SUM(J1199:K1199)</f>
        <v>12.61</v>
      </c>
      <c r="N1199" s="69">
        <v>12.61</v>
      </c>
      <c r="O1199" s="69">
        <v>0</v>
      </c>
      <c r="P1199" s="69">
        <f>SUM(N1199:O1199)</f>
        <v>12.61</v>
      </c>
      <c r="Q1199" s="63"/>
      <c r="R1199" s="69">
        <f t="shared" si="693"/>
        <v>12.61</v>
      </c>
      <c r="S1199" s="69">
        <f t="shared" si="693"/>
        <v>0</v>
      </c>
      <c r="T1199" s="69">
        <f>R1199+S1199</f>
        <v>12.61</v>
      </c>
      <c r="U1199" s="69">
        <f>ROUND(Z1199*$H$2,2)/100</f>
        <v>0</v>
      </c>
      <c r="V1199" s="77">
        <f>SUM(T1199:U1199)</f>
        <v>12.61</v>
      </c>
      <c r="X1199" s="69">
        <v>12.61</v>
      </c>
      <c r="Y1199" s="69">
        <v>0</v>
      </c>
      <c r="Z1199" s="69">
        <v>12.61</v>
      </c>
      <c r="AA1199" s="78"/>
      <c r="AB1199" s="79">
        <f t="shared" si="662"/>
        <v>0</v>
      </c>
    </row>
    <row r="1200" spans="1:28" x14ac:dyDescent="0.25">
      <c r="A1200" s="65" t="s">
        <v>9962</v>
      </c>
      <c r="B1200" s="66" t="s">
        <v>14910</v>
      </c>
      <c r="C1200" s="67"/>
      <c r="D1200" s="68"/>
      <c r="E1200" s="69"/>
      <c r="F1200" s="70"/>
      <c r="H1200" s="69"/>
      <c r="I1200" s="69"/>
      <c r="J1200" s="69"/>
      <c r="K1200" s="69"/>
      <c r="L1200" s="75"/>
      <c r="N1200" s="69"/>
      <c r="O1200" s="69"/>
      <c r="P1200" s="69"/>
      <c r="Q1200" s="63"/>
      <c r="R1200" s="69"/>
      <c r="S1200" s="69"/>
      <c r="T1200" s="69"/>
      <c r="U1200" s="69"/>
      <c r="V1200" s="77"/>
      <c r="X1200" s="69"/>
      <c r="Y1200" s="69"/>
      <c r="Z1200" s="69"/>
      <c r="AA1200" s="78"/>
      <c r="AB1200" s="79">
        <f t="shared" si="662"/>
        <v>0</v>
      </c>
    </row>
    <row r="1201" spans="1:28" x14ac:dyDescent="0.25">
      <c r="A1201" s="65" t="s">
        <v>9964</v>
      </c>
      <c r="B1201" s="66" t="s">
        <v>14911</v>
      </c>
      <c r="C1201" s="67"/>
      <c r="D1201" s="68"/>
      <c r="E1201" s="69"/>
      <c r="F1201" s="70"/>
      <c r="H1201" s="69"/>
      <c r="I1201" s="69"/>
      <c r="J1201" s="69"/>
      <c r="K1201" s="69"/>
      <c r="L1201" s="75"/>
      <c r="N1201" s="69"/>
      <c r="O1201" s="69"/>
      <c r="P1201" s="69"/>
      <c r="Q1201" s="63"/>
      <c r="R1201" s="69"/>
      <c r="S1201" s="69"/>
      <c r="T1201" s="69"/>
      <c r="U1201" s="69"/>
      <c r="V1201" s="77"/>
      <c r="X1201" s="69"/>
      <c r="Y1201" s="69"/>
      <c r="Z1201" s="69"/>
      <c r="AA1201" s="78"/>
      <c r="AB1201" s="79">
        <f t="shared" si="662"/>
        <v>0</v>
      </c>
    </row>
    <row r="1202" spans="1:28" x14ac:dyDescent="0.25">
      <c r="A1202" s="71" t="s">
        <v>9965</v>
      </c>
      <c r="B1202" s="72" t="s">
        <v>14912</v>
      </c>
      <c r="C1202" s="73" t="s">
        <v>8780</v>
      </c>
      <c r="D1202" s="74">
        <v>0</v>
      </c>
      <c r="E1202" s="69">
        <v>579.49</v>
      </c>
      <c r="F1202" s="75">
        <f>ROUND(D1202*E1202,2)</f>
        <v>0</v>
      </c>
      <c r="G1202" s="76"/>
      <c r="H1202" s="69">
        <f>ROUND(N1202+(N1202*$H$2/100),2)</f>
        <v>539.87</v>
      </c>
      <c r="I1202" s="69">
        <f>ROUND(O1202+(O1202*$H$2/100),2)</f>
        <v>39.619999999999997</v>
      </c>
      <c r="J1202" s="69">
        <f>H1202+I1202</f>
        <v>579.49</v>
      </c>
      <c r="K1202" s="69">
        <v>0</v>
      </c>
      <c r="L1202" s="75">
        <f>SUM(J1202:K1202)</f>
        <v>579.49</v>
      </c>
      <c r="N1202" s="69">
        <v>539.87</v>
      </c>
      <c r="O1202" s="69">
        <v>39.619999999999997</v>
      </c>
      <c r="P1202" s="69">
        <f>SUM(N1202:O1202)</f>
        <v>579.49</v>
      </c>
      <c r="Q1202" s="63"/>
      <c r="R1202" s="69">
        <f>X1202</f>
        <v>539.87</v>
      </c>
      <c r="S1202" s="69">
        <f>Y1202</f>
        <v>39.619999999999997</v>
      </c>
      <c r="T1202" s="69">
        <f>R1202+S1202</f>
        <v>579.49</v>
      </c>
      <c r="U1202" s="69">
        <f>ROUND(Z1202*$H$2,2)/100</f>
        <v>0</v>
      </c>
      <c r="V1202" s="77">
        <f>SUM(T1202:U1202)</f>
        <v>579.49</v>
      </c>
      <c r="X1202" s="69">
        <v>539.87</v>
      </c>
      <c r="Y1202" s="69">
        <v>39.619999999999997</v>
      </c>
      <c r="Z1202" s="69">
        <v>579.49</v>
      </c>
      <c r="AA1202" s="78"/>
      <c r="AB1202" s="79">
        <f t="shared" si="662"/>
        <v>0</v>
      </c>
    </row>
    <row r="1203" spans="1:28" x14ac:dyDescent="0.25">
      <c r="A1203" s="71" t="s">
        <v>9966</v>
      </c>
      <c r="B1203" s="72" t="s">
        <v>14913</v>
      </c>
      <c r="C1203" s="73" t="s">
        <v>8780</v>
      </c>
      <c r="D1203" s="74">
        <v>0</v>
      </c>
      <c r="E1203" s="69">
        <v>505.23</v>
      </c>
      <c r="F1203" s="75">
        <f>ROUND(D1203*E1203,2)</f>
        <v>0</v>
      </c>
      <c r="G1203" s="76"/>
      <c r="H1203" s="69">
        <f>ROUND(N1203+(N1203*$H$2/100),2)</f>
        <v>465.61</v>
      </c>
      <c r="I1203" s="69">
        <f>ROUND(O1203+(O1203*$H$2/100),2)</f>
        <v>39.619999999999997</v>
      </c>
      <c r="J1203" s="69">
        <f>H1203+I1203</f>
        <v>505.23</v>
      </c>
      <c r="K1203" s="69">
        <v>0</v>
      </c>
      <c r="L1203" s="75">
        <f>SUM(J1203:K1203)</f>
        <v>505.23</v>
      </c>
      <c r="N1203" s="69">
        <v>465.61</v>
      </c>
      <c r="O1203" s="69">
        <v>39.619999999999997</v>
      </c>
      <c r="P1203" s="69">
        <f>SUM(N1203:O1203)</f>
        <v>505.23</v>
      </c>
      <c r="Q1203" s="63"/>
      <c r="R1203" s="69">
        <f>X1203</f>
        <v>465.61</v>
      </c>
      <c r="S1203" s="69">
        <f>Y1203</f>
        <v>39.619999999999997</v>
      </c>
      <c r="T1203" s="69">
        <f>R1203+S1203</f>
        <v>505.23</v>
      </c>
      <c r="U1203" s="69">
        <f>ROUND(Z1203*$H$2,2)/100</f>
        <v>0</v>
      </c>
      <c r="V1203" s="77">
        <f>SUM(T1203:U1203)</f>
        <v>505.23</v>
      </c>
      <c r="X1203" s="69">
        <v>465.61</v>
      </c>
      <c r="Y1203" s="69">
        <v>39.619999999999997</v>
      </c>
      <c r="Z1203" s="69">
        <v>505.23</v>
      </c>
      <c r="AA1203" s="78"/>
      <c r="AB1203" s="79">
        <f t="shared" si="662"/>
        <v>0</v>
      </c>
    </row>
    <row r="1204" spans="1:28" ht="22.5" x14ac:dyDescent="0.25">
      <c r="A1204" s="65" t="s">
        <v>9967</v>
      </c>
      <c r="B1204" s="66" t="s">
        <v>14914</v>
      </c>
      <c r="C1204" s="67"/>
      <c r="D1204" s="68"/>
      <c r="E1204" s="69"/>
      <c r="F1204" s="70"/>
      <c r="H1204" s="69"/>
      <c r="I1204" s="69"/>
      <c r="J1204" s="69"/>
      <c r="K1204" s="69"/>
      <c r="L1204" s="75"/>
      <c r="N1204" s="69"/>
      <c r="O1204" s="69"/>
      <c r="P1204" s="69"/>
      <c r="Q1204" s="63"/>
      <c r="R1204" s="69"/>
      <c r="S1204" s="69"/>
      <c r="T1204" s="69"/>
      <c r="U1204" s="69"/>
      <c r="V1204" s="77"/>
      <c r="X1204" s="69"/>
      <c r="Y1204" s="69"/>
      <c r="Z1204" s="69"/>
      <c r="AA1204" s="78"/>
      <c r="AB1204" s="79">
        <f t="shared" si="662"/>
        <v>0</v>
      </c>
    </row>
    <row r="1205" spans="1:28" x14ac:dyDescent="0.25">
      <c r="A1205" s="71" t="s">
        <v>9968</v>
      </c>
      <c r="B1205" s="72" t="s">
        <v>14915</v>
      </c>
      <c r="C1205" s="73" t="s">
        <v>8780</v>
      </c>
      <c r="D1205" s="74">
        <v>0</v>
      </c>
      <c r="E1205" s="69">
        <v>467.08</v>
      </c>
      <c r="F1205" s="75">
        <f>ROUND(D1205*E1205,2)</f>
        <v>0</v>
      </c>
      <c r="G1205" s="76"/>
      <c r="H1205" s="69">
        <f t="shared" ref="H1205:I1209" si="694">ROUND(N1205+(N1205*$H$2/100),2)</f>
        <v>425.34</v>
      </c>
      <c r="I1205" s="69">
        <f t="shared" si="694"/>
        <v>41.74</v>
      </c>
      <c r="J1205" s="69">
        <f>H1205+I1205</f>
        <v>467.08</v>
      </c>
      <c r="K1205" s="69">
        <v>0</v>
      </c>
      <c r="L1205" s="75">
        <f>SUM(J1205:K1205)</f>
        <v>467.08</v>
      </c>
      <c r="N1205" s="69">
        <v>425.34000000000003</v>
      </c>
      <c r="O1205" s="69">
        <v>41.739999999999995</v>
      </c>
      <c r="P1205" s="69">
        <f>SUM(N1205:O1205)</f>
        <v>467.08000000000004</v>
      </c>
      <c r="Q1205" s="63"/>
      <c r="R1205" s="69">
        <f t="shared" ref="R1205:S1209" si="695">X1205</f>
        <v>425.34</v>
      </c>
      <c r="S1205" s="69">
        <f t="shared" si="695"/>
        <v>41.74</v>
      </c>
      <c r="T1205" s="69">
        <f>R1205+S1205</f>
        <v>467.08</v>
      </c>
      <c r="U1205" s="69">
        <f>ROUND(Z1205*$H$2,2)/100</f>
        <v>0</v>
      </c>
      <c r="V1205" s="77">
        <f>SUM(T1205:U1205)</f>
        <v>467.08</v>
      </c>
      <c r="X1205" s="69">
        <v>425.34</v>
      </c>
      <c r="Y1205" s="69">
        <v>41.74</v>
      </c>
      <c r="Z1205" s="69">
        <v>467.08</v>
      </c>
      <c r="AA1205" s="78"/>
      <c r="AB1205" s="79">
        <f t="shared" si="662"/>
        <v>0</v>
      </c>
    </row>
    <row r="1206" spans="1:28" x14ac:dyDescent="0.25">
      <c r="A1206" s="71" t="s">
        <v>9969</v>
      </c>
      <c r="B1206" s="72" t="s">
        <v>14916</v>
      </c>
      <c r="C1206" s="73" t="s">
        <v>8753</v>
      </c>
      <c r="D1206" s="74">
        <v>0</v>
      </c>
      <c r="E1206" s="69">
        <v>800.81999999999994</v>
      </c>
      <c r="F1206" s="75">
        <f>ROUND(D1206*E1206,2)</f>
        <v>0</v>
      </c>
      <c r="G1206" s="76"/>
      <c r="H1206" s="69">
        <f t="shared" si="694"/>
        <v>716.11</v>
      </c>
      <c r="I1206" s="69">
        <f t="shared" si="694"/>
        <v>84.71</v>
      </c>
      <c r="J1206" s="69">
        <f>H1206+I1206</f>
        <v>800.82</v>
      </c>
      <c r="K1206" s="69">
        <v>0</v>
      </c>
      <c r="L1206" s="75">
        <f>SUM(J1206:K1206)</f>
        <v>800.82</v>
      </c>
      <c r="N1206" s="69">
        <v>716.1099999999999</v>
      </c>
      <c r="O1206" s="69">
        <v>84.710000000000008</v>
      </c>
      <c r="P1206" s="69">
        <f>SUM(N1206:O1206)</f>
        <v>800.81999999999994</v>
      </c>
      <c r="Q1206" s="63"/>
      <c r="R1206" s="69">
        <f t="shared" si="695"/>
        <v>716.11</v>
      </c>
      <c r="S1206" s="69">
        <f t="shared" si="695"/>
        <v>84.71</v>
      </c>
      <c r="T1206" s="69">
        <f>R1206+S1206</f>
        <v>800.82</v>
      </c>
      <c r="U1206" s="69">
        <f>ROUND(Z1206*$H$2,2)/100</f>
        <v>0</v>
      </c>
      <c r="V1206" s="77">
        <f>SUM(T1206:U1206)</f>
        <v>800.82</v>
      </c>
      <c r="X1206" s="69">
        <v>716.11</v>
      </c>
      <c r="Y1206" s="69">
        <v>84.71</v>
      </c>
      <c r="Z1206" s="69">
        <v>800.82</v>
      </c>
      <c r="AA1206" s="78"/>
      <c r="AB1206" s="79">
        <f t="shared" si="662"/>
        <v>0</v>
      </c>
    </row>
    <row r="1207" spans="1:28" x14ac:dyDescent="0.25">
      <c r="A1207" s="71" t="s">
        <v>9970</v>
      </c>
      <c r="B1207" s="72" t="s">
        <v>14917</v>
      </c>
      <c r="C1207" s="73" t="s">
        <v>8753</v>
      </c>
      <c r="D1207" s="74">
        <v>0</v>
      </c>
      <c r="E1207" s="69">
        <v>669.01</v>
      </c>
      <c r="F1207" s="75">
        <f>ROUND(D1207*E1207,2)</f>
        <v>0</v>
      </c>
      <c r="G1207" s="76"/>
      <c r="H1207" s="69">
        <f t="shared" si="694"/>
        <v>584.29999999999995</v>
      </c>
      <c r="I1207" s="69">
        <f t="shared" si="694"/>
        <v>84.71</v>
      </c>
      <c r="J1207" s="69">
        <f>H1207+I1207</f>
        <v>669.01</v>
      </c>
      <c r="K1207" s="69">
        <v>0</v>
      </c>
      <c r="L1207" s="75">
        <f>SUM(J1207:K1207)</f>
        <v>669.01</v>
      </c>
      <c r="N1207" s="69">
        <v>584.29999999999995</v>
      </c>
      <c r="O1207" s="69">
        <v>84.710000000000008</v>
      </c>
      <c r="P1207" s="69">
        <f>SUM(N1207:O1207)</f>
        <v>669.01</v>
      </c>
      <c r="Q1207" s="63"/>
      <c r="R1207" s="69">
        <f t="shared" si="695"/>
        <v>584.29999999999995</v>
      </c>
      <c r="S1207" s="69">
        <f t="shared" si="695"/>
        <v>84.71</v>
      </c>
      <c r="T1207" s="69">
        <f>R1207+S1207</f>
        <v>669.01</v>
      </c>
      <c r="U1207" s="69">
        <f>ROUND(Z1207*$H$2,2)/100</f>
        <v>0</v>
      </c>
      <c r="V1207" s="77">
        <f>SUM(T1207:U1207)</f>
        <v>669.01</v>
      </c>
      <c r="X1207" s="69">
        <v>584.29999999999995</v>
      </c>
      <c r="Y1207" s="69">
        <v>84.71</v>
      </c>
      <c r="Z1207" s="69">
        <v>669.01</v>
      </c>
      <c r="AA1207" s="78"/>
      <c r="AB1207" s="79">
        <f t="shared" si="662"/>
        <v>0</v>
      </c>
    </row>
    <row r="1208" spans="1:28" x14ac:dyDescent="0.25">
      <c r="A1208" s="71" t="s">
        <v>9971</v>
      </c>
      <c r="B1208" s="72" t="s">
        <v>14918</v>
      </c>
      <c r="C1208" s="73" t="s">
        <v>8753</v>
      </c>
      <c r="D1208" s="74">
        <v>0</v>
      </c>
      <c r="E1208" s="69">
        <v>764.31</v>
      </c>
      <c r="F1208" s="75">
        <f>ROUND(D1208*E1208,2)</f>
        <v>0</v>
      </c>
      <c r="G1208" s="76"/>
      <c r="H1208" s="69">
        <f t="shared" si="694"/>
        <v>679.6</v>
      </c>
      <c r="I1208" s="69">
        <f t="shared" si="694"/>
        <v>84.71</v>
      </c>
      <c r="J1208" s="69">
        <f>H1208+I1208</f>
        <v>764.31000000000006</v>
      </c>
      <c r="K1208" s="69">
        <v>0</v>
      </c>
      <c r="L1208" s="75">
        <f>SUM(J1208:K1208)</f>
        <v>764.31000000000006</v>
      </c>
      <c r="N1208" s="69">
        <v>679.59999999999991</v>
      </c>
      <c r="O1208" s="69">
        <v>84.710000000000008</v>
      </c>
      <c r="P1208" s="69">
        <f>SUM(N1208:O1208)</f>
        <v>764.31</v>
      </c>
      <c r="Q1208" s="63"/>
      <c r="R1208" s="69">
        <f t="shared" si="695"/>
        <v>679.6</v>
      </c>
      <c r="S1208" s="69">
        <f t="shared" si="695"/>
        <v>84.71</v>
      </c>
      <c r="T1208" s="69">
        <f>R1208+S1208</f>
        <v>764.31000000000006</v>
      </c>
      <c r="U1208" s="69">
        <f>ROUND(Z1208*$H$2,2)/100</f>
        <v>0</v>
      </c>
      <c r="V1208" s="77">
        <f>SUM(T1208:U1208)</f>
        <v>764.31000000000006</v>
      </c>
      <c r="X1208" s="69">
        <v>679.6</v>
      </c>
      <c r="Y1208" s="69">
        <v>84.71</v>
      </c>
      <c r="Z1208" s="69">
        <v>764.31</v>
      </c>
      <c r="AA1208" s="78"/>
      <c r="AB1208" s="79">
        <f t="shared" si="662"/>
        <v>0</v>
      </c>
    </row>
    <row r="1209" spans="1:28" x14ac:dyDescent="0.25">
      <c r="A1209" s="71" t="s">
        <v>9972</v>
      </c>
      <c r="B1209" s="72" t="s">
        <v>14919</v>
      </c>
      <c r="C1209" s="73" t="s">
        <v>8753</v>
      </c>
      <c r="D1209" s="74">
        <v>0</v>
      </c>
      <c r="E1209" s="69">
        <v>1408.04</v>
      </c>
      <c r="F1209" s="75">
        <f>ROUND(D1209*E1209,2)</f>
        <v>0</v>
      </c>
      <c r="G1209" s="76"/>
      <c r="H1209" s="69">
        <f t="shared" si="694"/>
        <v>1302.1400000000001</v>
      </c>
      <c r="I1209" s="69">
        <f t="shared" si="694"/>
        <v>105.9</v>
      </c>
      <c r="J1209" s="69">
        <f>H1209+I1209</f>
        <v>1408.0400000000002</v>
      </c>
      <c r="K1209" s="69">
        <v>0</v>
      </c>
      <c r="L1209" s="75">
        <f>SUM(J1209:K1209)</f>
        <v>1408.0400000000002</v>
      </c>
      <c r="N1209" s="69">
        <v>1302.1399999999999</v>
      </c>
      <c r="O1209" s="69">
        <v>105.9</v>
      </c>
      <c r="P1209" s="69">
        <f>SUM(N1209:O1209)</f>
        <v>1408.04</v>
      </c>
      <c r="Q1209" s="63"/>
      <c r="R1209" s="69">
        <f t="shared" si="695"/>
        <v>1302.1400000000001</v>
      </c>
      <c r="S1209" s="69">
        <f t="shared" si="695"/>
        <v>105.89</v>
      </c>
      <c r="T1209" s="69">
        <f>R1209+S1209</f>
        <v>1408.0300000000002</v>
      </c>
      <c r="U1209" s="69">
        <f>ROUND(Z1209*$H$2,2)/100</f>
        <v>0</v>
      </c>
      <c r="V1209" s="77">
        <f>SUM(T1209:U1209)</f>
        <v>1408.0300000000002</v>
      </c>
      <c r="X1209" s="69">
        <v>1302.1400000000001</v>
      </c>
      <c r="Y1209" s="69">
        <v>105.89</v>
      </c>
      <c r="Z1209" s="69">
        <v>1408.03</v>
      </c>
      <c r="AA1209" s="78"/>
      <c r="AB1209" s="79">
        <f t="shared" si="662"/>
        <v>9.9999999999909051E-3</v>
      </c>
    </row>
    <row r="1210" spans="1:28" ht="22.5" x14ac:dyDescent="0.25">
      <c r="A1210" s="65" t="s">
        <v>9973</v>
      </c>
      <c r="B1210" s="66" t="s">
        <v>14920</v>
      </c>
      <c r="C1210" s="67"/>
      <c r="D1210" s="68"/>
      <c r="E1210" s="69"/>
      <c r="F1210" s="70"/>
      <c r="H1210" s="69"/>
      <c r="I1210" s="69"/>
      <c r="J1210" s="69"/>
      <c r="K1210" s="69"/>
      <c r="L1210" s="75"/>
      <c r="N1210" s="69"/>
      <c r="O1210" s="69"/>
      <c r="P1210" s="69"/>
      <c r="Q1210" s="63"/>
      <c r="R1210" s="69"/>
      <c r="S1210" s="69"/>
      <c r="T1210" s="69"/>
      <c r="U1210" s="69"/>
      <c r="V1210" s="77"/>
      <c r="X1210" s="69"/>
      <c r="Y1210" s="69"/>
      <c r="Z1210" s="69"/>
      <c r="AA1210" s="78"/>
      <c r="AB1210" s="79">
        <f t="shared" si="662"/>
        <v>0</v>
      </c>
    </row>
    <row r="1211" spans="1:28" ht="22.5" x14ac:dyDescent="0.25">
      <c r="A1211" s="71" t="s">
        <v>9974</v>
      </c>
      <c r="B1211" s="72" t="s">
        <v>14921</v>
      </c>
      <c r="C1211" s="73" t="s">
        <v>8753</v>
      </c>
      <c r="D1211" s="74">
        <v>0</v>
      </c>
      <c r="E1211" s="69">
        <v>842.65000000000009</v>
      </c>
      <c r="F1211" s="75">
        <f t="shared" ref="F1211:F1224" si="696">ROUND(D1211*E1211,2)</f>
        <v>0</v>
      </c>
      <c r="G1211" s="28"/>
      <c r="H1211" s="69">
        <f t="shared" ref="H1211:I1224" si="697">ROUND(N1211+(N1211*$H$2/100),2)</f>
        <v>800.3</v>
      </c>
      <c r="I1211" s="69">
        <f t="shared" si="697"/>
        <v>42.35</v>
      </c>
      <c r="J1211" s="69">
        <f t="shared" ref="J1211:J1224" si="698">H1211+I1211</f>
        <v>842.65</v>
      </c>
      <c r="K1211" s="69">
        <v>0</v>
      </c>
      <c r="L1211" s="75">
        <f t="shared" ref="L1211:L1224" si="699">SUM(J1211:K1211)</f>
        <v>842.65</v>
      </c>
      <c r="N1211" s="69">
        <v>800.3</v>
      </c>
      <c r="O1211" s="69">
        <v>42.35</v>
      </c>
      <c r="P1211" s="69">
        <f t="shared" ref="P1211:P1224" si="700">SUM(N1211:O1211)</f>
        <v>842.65</v>
      </c>
      <c r="Q1211" s="63"/>
      <c r="R1211" s="69">
        <f t="shared" ref="R1211:S1224" si="701">X1211</f>
        <v>800.3</v>
      </c>
      <c r="S1211" s="69">
        <f t="shared" si="701"/>
        <v>42.35</v>
      </c>
      <c r="T1211" s="69">
        <f t="shared" ref="T1211:T1224" si="702">R1211+S1211</f>
        <v>842.65</v>
      </c>
      <c r="U1211" s="69">
        <f t="shared" ref="U1211:U1224" si="703">ROUND(Z1211*$H$2,2)/100</f>
        <v>0</v>
      </c>
      <c r="V1211" s="77">
        <f t="shared" ref="V1211:V1224" si="704">SUM(T1211:U1211)</f>
        <v>842.65</v>
      </c>
      <c r="X1211" s="69">
        <v>800.3</v>
      </c>
      <c r="Y1211" s="69">
        <v>42.35</v>
      </c>
      <c r="Z1211" s="69">
        <v>842.65</v>
      </c>
      <c r="AA1211" s="78"/>
      <c r="AB1211" s="79">
        <f t="shared" si="662"/>
        <v>0</v>
      </c>
    </row>
    <row r="1212" spans="1:28" ht="22.5" x14ac:dyDescent="0.25">
      <c r="A1212" s="71" t="s">
        <v>9975</v>
      </c>
      <c r="B1212" s="72" t="s">
        <v>14922</v>
      </c>
      <c r="C1212" s="73" t="s">
        <v>8753</v>
      </c>
      <c r="D1212" s="74">
        <v>0</v>
      </c>
      <c r="E1212" s="69">
        <v>865.85</v>
      </c>
      <c r="F1212" s="75">
        <f t="shared" si="696"/>
        <v>0</v>
      </c>
      <c r="G1212" s="76"/>
      <c r="H1212" s="69">
        <f t="shared" si="697"/>
        <v>823.5</v>
      </c>
      <c r="I1212" s="69">
        <f t="shared" si="697"/>
        <v>42.35</v>
      </c>
      <c r="J1212" s="69">
        <f t="shared" si="698"/>
        <v>865.85</v>
      </c>
      <c r="K1212" s="69">
        <v>0</v>
      </c>
      <c r="L1212" s="75">
        <f t="shared" si="699"/>
        <v>865.85</v>
      </c>
      <c r="N1212" s="69">
        <v>823.5</v>
      </c>
      <c r="O1212" s="69">
        <v>42.35</v>
      </c>
      <c r="P1212" s="69">
        <f t="shared" si="700"/>
        <v>865.85</v>
      </c>
      <c r="Q1212" s="63"/>
      <c r="R1212" s="69">
        <f t="shared" si="701"/>
        <v>823.5</v>
      </c>
      <c r="S1212" s="69">
        <f t="shared" si="701"/>
        <v>42.35</v>
      </c>
      <c r="T1212" s="69">
        <f t="shared" si="702"/>
        <v>865.85</v>
      </c>
      <c r="U1212" s="69">
        <f t="shared" si="703"/>
        <v>0</v>
      </c>
      <c r="V1212" s="77">
        <f t="shared" si="704"/>
        <v>865.85</v>
      </c>
      <c r="X1212" s="69">
        <v>823.5</v>
      </c>
      <c r="Y1212" s="69">
        <v>42.35</v>
      </c>
      <c r="Z1212" s="69">
        <v>865.85</v>
      </c>
      <c r="AA1212" s="78"/>
      <c r="AB1212" s="79">
        <f t="shared" si="662"/>
        <v>0</v>
      </c>
    </row>
    <row r="1213" spans="1:28" ht="22.5" x14ac:dyDescent="0.25">
      <c r="A1213" s="71" t="s">
        <v>9976</v>
      </c>
      <c r="B1213" s="72" t="s">
        <v>14923</v>
      </c>
      <c r="C1213" s="73" t="s">
        <v>8753</v>
      </c>
      <c r="D1213" s="74">
        <v>0</v>
      </c>
      <c r="E1213" s="69">
        <v>1007.4399999999999</v>
      </c>
      <c r="F1213" s="75">
        <f t="shared" si="696"/>
        <v>0</v>
      </c>
      <c r="G1213" s="76"/>
      <c r="H1213" s="69">
        <f t="shared" si="697"/>
        <v>922.73</v>
      </c>
      <c r="I1213" s="69">
        <f t="shared" si="697"/>
        <v>84.71</v>
      </c>
      <c r="J1213" s="69">
        <f t="shared" si="698"/>
        <v>1007.44</v>
      </c>
      <c r="K1213" s="69">
        <v>0</v>
      </c>
      <c r="L1213" s="75">
        <f t="shared" si="699"/>
        <v>1007.44</v>
      </c>
      <c r="N1213" s="69">
        <v>922.73</v>
      </c>
      <c r="O1213" s="69">
        <v>84.710000000000008</v>
      </c>
      <c r="P1213" s="69">
        <f t="shared" si="700"/>
        <v>1007.44</v>
      </c>
      <c r="Q1213" s="63"/>
      <c r="R1213" s="69">
        <f t="shared" si="701"/>
        <v>922.73</v>
      </c>
      <c r="S1213" s="69">
        <f t="shared" si="701"/>
        <v>84.71</v>
      </c>
      <c r="T1213" s="69">
        <f t="shared" si="702"/>
        <v>1007.44</v>
      </c>
      <c r="U1213" s="69">
        <f t="shared" si="703"/>
        <v>0</v>
      </c>
      <c r="V1213" s="77">
        <f t="shared" si="704"/>
        <v>1007.44</v>
      </c>
      <c r="X1213" s="69">
        <v>922.73</v>
      </c>
      <c r="Y1213" s="69">
        <v>84.71</v>
      </c>
      <c r="Z1213" s="69">
        <v>1007.44</v>
      </c>
      <c r="AA1213" s="78"/>
      <c r="AB1213" s="79">
        <f t="shared" si="662"/>
        <v>0</v>
      </c>
    </row>
    <row r="1214" spans="1:28" ht="22.5" x14ac:dyDescent="0.25">
      <c r="A1214" s="71" t="s">
        <v>9977</v>
      </c>
      <c r="B1214" s="72" t="s">
        <v>14924</v>
      </c>
      <c r="C1214" s="73" t="s">
        <v>8753</v>
      </c>
      <c r="D1214" s="74">
        <v>0</v>
      </c>
      <c r="E1214" s="69">
        <v>929.12</v>
      </c>
      <c r="F1214" s="75">
        <f t="shared" si="696"/>
        <v>0</v>
      </c>
      <c r="G1214" s="76"/>
      <c r="H1214" s="69">
        <f t="shared" si="697"/>
        <v>844.41</v>
      </c>
      <c r="I1214" s="69">
        <f t="shared" si="697"/>
        <v>84.71</v>
      </c>
      <c r="J1214" s="69">
        <f t="shared" si="698"/>
        <v>929.12</v>
      </c>
      <c r="K1214" s="69">
        <v>0</v>
      </c>
      <c r="L1214" s="75">
        <f t="shared" si="699"/>
        <v>929.12</v>
      </c>
      <c r="N1214" s="69">
        <v>844.41000000000008</v>
      </c>
      <c r="O1214" s="69">
        <v>84.710000000000008</v>
      </c>
      <c r="P1214" s="69">
        <f t="shared" si="700"/>
        <v>929.12000000000012</v>
      </c>
      <c r="Q1214" s="63"/>
      <c r="R1214" s="69">
        <f t="shared" si="701"/>
        <v>844.41</v>
      </c>
      <c r="S1214" s="69">
        <f t="shared" si="701"/>
        <v>84.71</v>
      </c>
      <c r="T1214" s="69">
        <f t="shared" si="702"/>
        <v>929.12</v>
      </c>
      <c r="U1214" s="69">
        <f t="shared" si="703"/>
        <v>0</v>
      </c>
      <c r="V1214" s="77">
        <f t="shared" si="704"/>
        <v>929.12</v>
      </c>
      <c r="X1214" s="69">
        <v>844.41</v>
      </c>
      <c r="Y1214" s="69">
        <v>84.71</v>
      </c>
      <c r="Z1214" s="69">
        <v>929.12</v>
      </c>
      <c r="AA1214" s="78"/>
      <c r="AB1214" s="79">
        <f t="shared" si="662"/>
        <v>0</v>
      </c>
    </row>
    <row r="1215" spans="1:28" ht="22.5" x14ac:dyDescent="0.25">
      <c r="A1215" s="71" t="s">
        <v>9978</v>
      </c>
      <c r="B1215" s="72" t="s">
        <v>14925</v>
      </c>
      <c r="C1215" s="73" t="s">
        <v>8753</v>
      </c>
      <c r="D1215" s="74">
        <v>0</v>
      </c>
      <c r="E1215" s="69">
        <v>940.37</v>
      </c>
      <c r="F1215" s="75">
        <f t="shared" si="696"/>
        <v>0</v>
      </c>
      <c r="G1215" s="76"/>
      <c r="H1215" s="69">
        <f t="shared" si="697"/>
        <v>855.66</v>
      </c>
      <c r="I1215" s="69">
        <f t="shared" si="697"/>
        <v>84.71</v>
      </c>
      <c r="J1215" s="69">
        <f t="shared" si="698"/>
        <v>940.37</v>
      </c>
      <c r="K1215" s="69">
        <v>0</v>
      </c>
      <c r="L1215" s="75">
        <f t="shared" si="699"/>
        <v>940.37</v>
      </c>
      <c r="N1215" s="69">
        <v>855.66000000000008</v>
      </c>
      <c r="O1215" s="69">
        <v>84.710000000000008</v>
      </c>
      <c r="P1215" s="69">
        <f t="shared" si="700"/>
        <v>940.37000000000012</v>
      </c>
      <c r="Q1215" s="63"/>
      <c r="R1215" s="69">
        <f t="shared" si="701"/>
        <v>855.66</v>
      </c>
      <c r="S1215" s="69">
        <f t="shared" si="701"/>
        <v>84.71</v>
      </c>
      <c r="T1215" s="69">
        <f t="shared" si="702"/>
        <v>940.37</v>
      </c>
      <c r="U1215" s="69">
        <f t="shared" si="703"/>
        <v>0</v>
      </c>
      <c r="V1215" s="77">
        <f t="shared" si="704"/>
        <v>940.37</v>
      </c>
      <c r="X1215" s="69">
        <v>855.66</v>
      </c>
      <c r="Y1215" s="69">
        <v>84.71</v>
      </c>
      <c r="Z1215" s="69">
        <v>940.37</v>
      </c>
      <c r="AA1215" s="78"/>
      <c r="AB1215" s="79">
        <f t="shared" si="662"/>
        <v>0</v>
      </c>
    </row>
    <row r="1216" spans="1:28" ht="22.5" x14ac:dyDescent="0.25">
      <c r="A1216" s="71" t="s">
        <v>9979</v>
      </c>
      <c r="B1216" s="72" t="s">
        <v>14926</v>
      </c>
      <c r="C1216" s="73" t="s">
        <v>8753</v>
      </c>
      <c r="D1216" s="74">
        <v>0</v>
      </c>
      <c r="E1216" s="69">
        <v>1788.96</v>
      </c>
      <c r="F1216" s="75">
        <f t="shared" si="696"/>
        <v>0</v>
      </c>
      <c r="G1216" s="76"/>
      <c r="H1216" s="69">
        <f t="shared" si="697"/>
        <v>1683.06</v>
      </c>
      <c r="I1216" s="69">
        <f t="shared" si="697"/>
        <v>105.9</v>
      </c>
      <c r="J1216" s="69">
        <f t="shared" si="698"/>
        <v>1788.96</v>
      </c>
      <c r="K1216" s="69">
        <v>0</v>
      </c>
      <c r="L1216" s="75">
        <f t="shared" si="699"/>
        <v>1788.96</v>
      </c>
      <c r="N1216" s="69">
        <v>1683.06</v>
      </c>
      <c r="O1216" s="69">
        <v>105.9</v>
      </c>
      <c r="P1216" s="69">
        <f t="shared" si="700"/>
        <v>1788.96</v>
      </c>
      <c r="Q1216" s="63"/>
      <c r="R1216" s="69">
        <f t="shared" si="701"/>
        <v>1683.06</v>
      </c>
      <c r="S1216" s="69">
        <f t="shared" si="701"/>
        <v>105.89</v>
      </c>
      <c r="T1216" s="69">
        <f t="shared" si="702"/>
        <v>1788.95</v>
      </c>
      <c r="U1216" s="69">
        <f t="shared" si="703"/>
        <v>0</v>
      </c>
      <c r="V1216" s="77">
        <f t="shared" si="704"/>
        <v>1788.95</v>
      </c>
      <c r="X1216" s="69">
        <v>1683.06</v>
      </c>
      <c r="Y1216" s="69">
        <v>105.89</v>
      </c>
      <c r="Z1216" s="69">
        <v>1788.95</v>
      </c>
      <c r="AA1216" s="78"/>
      <c r="AB1216" s="79">
        <f t="shared" si="662"/>
        <v>9.9999999999909051E-3</v>
      </c>
    </row>
    <row r="1217" spans="1:28" ht="22.5" x14ac:dyDescent="0.25">
      <c r="A1217" s="71" t="s">
        <v>9980</v>
      </c>
      <c r="B1217" s="72" t="s">
        <v>14927</v>
      </c>
      <c r="C1217" s="73" t="s">
        <v>8753</v>
      </c>
      <c r="D1217" s="74">
        <v>0</v>
      </c>
      <c r="E1217" s="69">
        <v>1872.08</v>
      </c>
      <c r="F1217" s="75">
        <f t="shared" si="696"/>
        <v>0</v>
      </c>
      <c r="G1217" s="76"/>
      <c r="H1217" s="69">
        <f t="shared" si="697"/>
        <v>1766.18</v>
      </c>
      <c r="I1217" s="69">
        <f t="shared" si="697"/>
        <v>105.9</v>
      </c>
      <c r="J1217" s="69">
        <f t="shared" si="698"/>
        <v>1872.0800000000002</v>
      </c>
      <c r="K1217" s="69">
        <v>0</v>
      </c>
      <c r="L1217" s="75">
        <f t="shared" si="699"/>
        <v>1872.0800000000002</v>
      </c>
      <c r="N1217" s="69">
        <v>1766.1799999999998</v>
      </c>
      <c r="O1217" s="69">
        <v>105.9</v>
      </c>
      <c r="P1217" s="69">
        <f t="shared" si="700"/>
        <v>1872.08</v>
      </c>
      <c r="Q1217" s="63"/>
      <c r="R1217" s="69">
        <f t="shared" si="701"/>
        <v>1766.18</v>
      </c>
      <c r="S1217" s="69">
        <f t="shared" si="701"/>
        <v>105.89</v>
      </c>
      <c r="T1217" s="69">
        <f t="shared" si="702"/>
        <v>1872.0700000000002</v>
      </c>
      <c r="U1217" s="69">
        <f t="shared" si="703"/>
        <v>0</v>
      </c>
      <c r="V1217" s="77">
        <f t="shared" si="704"/>
        <v>1872.0700000000002</v>
      </c>
      <c r="X1217" s="69">
        <v>1766.18</v>
      </c>
      <c r="Y1217" s="69">
        <v>105.89</v>
      </c>
      <c r="Z1217" s="69">
        <v>1872.07</v>
      </c>
      <c r="AA1217" s="78"/>
      <c r="AB1217" s="79">
        <f t="shared" si="662"/>
        <v>9.9999999999909051E-3</v>
      </c>
    </row>
    <row r="1218" spans="1:28" ht="22.5" x14ac:dyDescent="0.25">
      <c r="A1218" s="71" t="s">
        <v>9981</v>
      </c>
      <c r="B1218" s="72" t="s">
        <v>14928</v>
      </c>
      <c r="C1218" s="73" t="s">
        <v>8753</v>
      </c>
      <c r="D1218" s="74">
        <v>0</v>
      </c>
      <c r="E1218" s="69">
        <v>3311.7200000000003</v>
      </c>
      <c r="F1218" s="75">
        <f t="shared" si="696"/>
        <v>0</v>
      </c>
      <c r="G1218" s="76"/>
      <c r="H1218" s="69">
        <f t="shared" si="697"/>
        <v>3190.69</v>
      </c>
      <c r="I1218" s="69">
        <f t="shared" si="697"/>
        <v>121.03</v>
      </c>
      <c r="J1218" s="69">
        <f t="shared" si="698"/>
        <v>3311.7200000000003</v>
      </c>
      <c r="K1218" s="69">
        <v>0</v>
      </c>
      <c r="L1218" s="75">
        <f t="shared" si="699"/>
        <v>3311.7200000000003</v>
      </c>
      <c r="N1218" s="69">
        <v>3190.69</v>
      </c>
      <c r="O1218" s="69">
        <v>121.03</v>
      </c>
      <c r="P1218" s="69">
        <f t="shared" si="700"/>
        <v>3311.7200000000003</v>
      </c>
      <c r="Q1218" s="63"/>
      <c r="R1218" s="69">
        <f t="shared" si="701"/>
        <v>3190.69</v>
      </c>
      <c r="S1218" s="69">
        <f t="shared" si="701"/>
        <v>121.03</v>
      </c>
      <c r="T1218" s="69">
        <f t="shared" si="702"/>
        <v>3311.7200000000003</v>
      </c>
      <c r="U1218" s="69">
        <f t="shared" si="703"/>
        <v>0</v>
      </c>
      <c r="V1218" s="77">
        <f t="shared" si="704"/>
        <v>3311.7200000000003</v>
      </c>
      <c r="X1218" s="69">
        <v>3190.69</v>
      </c>
      <c r="Y1218" s="69">
        <v>121.03</v>
      </c>
      <c r="Z1218" s="69">
        <v>3311.72</v>
      </c>
      <c r="AA1218" s="78"/>
      <c r="AB1218" s="79">
        <f t="shared" si="662"/>
        <v>0</v>
      </c>
    </row>
    <row r="1219" spans="1:28" ht="22.5" x14ac:dyDescent="0.25">
      <c r="A1219" s="71" t="s">
        <v>9982</v>
      </c>
      <c r="B1219" s="72" t="s">
        <v>14929</v>
      </c>
      <c r="C1219" s="73" t="s">
        <v>8753</v>
      </c>
      <c r="D1219" s="74">
        <v>0</v>
      </c>
      <c r="E1219" s="69">
        <v>667.06000000000006</v>
      </c>
      <c r="F1219" s="75">
        <f t="shared" si="696"/>
        <v>0</v>
      </c>
      <c r="G1219" s="76"/>
      <c r="H1219" s="69">
        <f t="shared" si="697"/>
        <v>656.47</v>
      </c>
      <c r="I1219" s="69">
        <f t="shared" si="697"/>
        <v>10.59</v>
      </c>
      <c r="J1219" s="69">
        <f t="shared" si="698"/>
        <v>667.06000000000006</v>
      </c>
      <c r="K1219" s="69">
        <v>0</v>
      </c>
      <c r="L1219" s="75">
        <f t="shared" si="699"/>
        <v>667.06000000000006</v>
      </c>
      <c r="N1219" s="69">
        <v>656.47</v>
      </c>
      <c r="O1219" s="69">
        <v>10.59</v>
      </c>
      <c r="P1219" s="69">
        <f t="shared" si="700"/>
        <v>667.06000000000006</v>
      </c>
      <c r="Q1219" s="63"/>
      <c r="R1219" s="69">
        <f t="shared" si="701"/>
        <v>656.47</v>
      </c>
      <c r="S1219" s="69">
        <f t="shared" si="701"/>
        <v>10.59</v>
      </c>
      <c r="T1219" s="69">
        <f t="shared" si="702"/>
        <v>667.06000000000006</v>
      </c>
      <c r="U1219" s="69">
        <f t="shared" si="703"/>
        <v>0</v>
      </c>
      <c r="V1219" s="77">
        <f t="shared" si="704"/>
        <v>667.06000000000006</v>
      </c>
      <c r="X1219" s="69">
        <v>656.47</v>
      </c>
      <c r="Y1219" s="69">
        <v>10.59</v>
      </c>
      <c r="Z1219" s="69">
        <v>667.06</v>
      </c>
      <c r="AA1219" s="78"/>
      <c r="AB1219" s="79">
        <f t="shared" si="662"/>
        <v>0</v>
      </c>
    </row>
    <row r="1220" spans="1:28" ht="22.5" x14ac:dyDescent="0.25">
      <c r="A1220" s="71" t="s">
        <v>9983</v>
      </c>
      <c r="B1220" s="72" t="s">
        <v>14930</v>
      </c>
      <c r="C1220" s="73" t="s">
        <v>8753</v>
      </c>
      <c r="D1220" s="74">
        <v>0</v>
      </c>
      <c r="E1220" s="69">
        <v>1012.92</v>
      </c>
      <c r="F1220" s="75">
        <f t="shared" si="696"/>
        <v>0</v>
      </c>
      <c r="G1220" s="76"/>
      <c r="H1220" s="69">
        <f t="shared" si="697"/>
        <v>931.25</v>
      </c>
      <c r="I1220" s="69">
        <f t="shared" si="697"/>
        <v>81.67</v>
      </c>
      <c r="J1220" s="69">
        <f t="shared" si="698"/>
        <v>1012.92</v>
      </c>
      <c r="K1220" s="69">
        <v>0</v>
      </c>
      <c r="L1220" s="75">
        <f t="shared" si="699"/>
        <v>1012.92</v>
      </c>
      <c r="N1220" s="69">
        <v>931.25</v>
      </c>
      <c r="O1220" s="69">
        <v>81.67</v>
      </c>
      <c r="P1220" s="69">
        <f t="shared" si="700"/>
        <v>1012.92</v>
      </c>
      <c r="Q1220" s="63"/>
      <c r="R1220" s="69">
        <f t="shared" si="701"/>
        <v>931.25</v>
      </c>
      <c r="S1220" s="69">
        <f t="shared" si="701"/>
        <v>81.67</v>
      </c>
      <c r="T1220" s="69">
        <f t="shared" si="702"/>
        <v>1012.92</v>
      </c>
      <c r="U1220" s="69">
        <f t="shared" si="703"/>
        <v>0</v>
      </c>
      <c r="V1220" s="77">
        <f t="shared" si="704"/>
        <v>1012.92</v>
      </c>
      <c r="X1220" s="69">
        <v>931.25</v>
      </c>
      <c r="Y1220" s="69">
        <v>81.67</v>
      </c>
      <c r="Z1220" s="69">
        <v>1012.92</v>
      </c>
      <c r="AA1220" s="78"/>
      <c r="AB1220" s="79">
        <f t="shared" si="662"/>
        <v>0</v>
      </c>
    </row>
    <row r="1221" spans="1:28" ht="22.5" x14ac:dyDescent="0.25">
      <c r="A1221" s="71" t="s">
        <v>9984</v>
      </c>
      <c r="B1221" s="72" t="s">
        <v>14931</v>
      </c>
      <c r="C1221" s="73" t="s">
        <v>8753</v>
      </c>
      <c r="D1221" s="74">
        <v>0</v>
      </c>
      <c r="E1221" s="69">
        <v>1073.29</v>
      </c>
      <c r="F1221" s="75">
        <f t="shared" si="696"/>
        <v>0</v>
      </c>
      <c r="G1221" s="76"/>
      <c r="H1221" s="69">
        <f t="shared" si="697"/>
        <v>994.65</v>
      </c>
      <c r="I1221" s="69">
        <f t="shared" si="697"/>
        <v>78.64</v>
      </c>
      <c r="J1221" s="69">
        <f t="shared" si="698"/>
        <v>1073.29</v>
      </c>
      <c r="K1221" s="69">
        <v>0</v>
      </c>
      <c r="L1221" s="75">
        <f t="shared" si="699"/>
        <v>1073.29</v>
      </c>
      <c r="N1221" s="69">
        <v>994.64999999999986</v>
      </c>
      <c r="O1221" s="69">
        <v>78.64</v>
      </c>
      <c r="P1221" s="69">
        <f t="shared" si="700"/>
        <v>1073.29</v>
      </c>
      <c r="Q1221" s="63"/>
      <c r="R1221" s="69">
        <f t="shared" si="701"/>
        <v>994.65</v>
      </c>
      <c r="S1221" s="69">
        <f t="shared" si="701"/>
        <v>78.64</v>
      </c>
      <c r="T1221" s="69">
        <f t="shared" si="702"/>
        <v>1073.29</v>
      </c>
      <c r="U1221" s="69">
        <f t="shared" si="703"/>
        <v>0</v>
      </c>
      <c r="V1221" s="77">
        <f t="shared" si="704"/>
        <v>1073.29</v>
      </c>
      <c r="X1221" s="69">
        <v>994.65</v>
      </c>
      <c r="Y1221" s="69">
        <v>78.64</v>
      </c>
      <c r="Z1221" s="69">
        <v>1073.29</v>
      </c>
      <c r="AA1221" s="78"/>
      <c r="AB1221" s="79">
        <f t="shared" si="662"/>
        <v>0</v>
      </c>
    </row>
    <row r="1222" spans="1:28" ht="22.5" x14ac:dyDescent="0.25">
      <c r="A1222" s="71" t="s">
        <v>9985</v>
      </c>
      <c r="B1222" s="72" t="s">
        <v>14932</v>
      </c>
      <c r="C1222" s="73" t="s">
        <v>8753</v>
      </c>
      <c r="D1222" s="74">
        <v>0</v>
      </c>
      <c r="E1222" s="69">
        <v>1004.0400000000001</v>
      </c>
      <c r="F1222" s="75">
        <f t="shared" si="696"/>
        <v>0</v>
      </c>
      <c r="G1222" s="76"/>
      <c r="H1222" s="69">
        <f t="shared" si="697"/>
        <v>925.4</v>
      </c>
      <c r="I1222" s="69">
        <f t="shared" si="697"/>
        <v>78.64</v>
      </c>
      <c r="J1222" s="69">
        <f t="shared" si="698"/>
        <v>1004.04</v>
      </c>
      <c r="K1222" s="69">
        <v>0</v>
      </c>
      <c r="L1222" s="75">
        <f t="shared" si="699"/>
        <v>1004.04</v>
      </c>
      <c r="N1222" s="69">
        <v>925.4</v>
      </c>
      <c r="O1222" s="69">
        <v>78.64</v>
      </c>
      <c r="P1222" s="69">
        <f t="shared" si="700"/>
        <v>1004.04</v>
      </c>
      <c r="Q1222" s="63"/>
      <c r="R1222" s="69">
        <f t="shared" si="701"/>
        <v>925.4</v>
      </c>
      <c r="S1222" s="69">
        <f t="shared" si="701"/>
        <v>78.64</v>
      </c>
      <c r="T1222" s="69">
        <f t="shared" si="702"/>
        <v>1004.04</v>
      </c>
      <c r="U1222" s="69">
        <f t="shared" si="703"/>
        <v>0</v>
      </c>
      <c r="V1222" s="77">
        <f t="shared" si="704"/>
        <v>1004.04</v>
      </c>
      <c r="X1222" s="69">
        <v>925.4</v>
      </c>
      <c r="Y1222" s="69">
        <v>78.64</v>
      </c>
      <c r="Z1222" s="69">
        <v>1004.04</v>
      </c>
      <c r="AA1222" s="78"/>
      <c r="AB1222" s="79">
        <f t="shared" si="662"/>
        <v>0</v>
      </c>
    </row>
    <row r="1223" spans="1:28" ht="22.5" x14ac:dyDescent="0.25">
      <c r="A1223" s="71" t="s">
        <v>9986</v>
      </c>
      <c r="B1223" s="72" t="s">
        <v>14933</v>
      </c>
      <c r="C1223" s="73" t="s">
        <v>8753</v>
      </c>
      <c r="D1223" s="74">
        <v>0</v>
      </c>
      <c r="E1223" s="69">
        <v>1015.2900000000001</v>
      </c>
      <c r="F1223" s="75">
        <f t="shared" si="696"/>
        <v>0</v>
      </c>
      <c r="G1223" s="76"/>
      <c r="H1223" s="69">
        <f t="shared" si="697"/>
        <v>936.65</v>
      </c>
      <c r="I1223" s="69">
        <f t="shared" si="697"/>
        <v>78.64</v>
      </c>
      <c r="J1223" s="69">
        <f t="shared" si="698"/>
        <v>1015.29</v>
      </c>
      <c r="K1223" s="69">
        <v>0</v>
      </c>
      <c r="L1223" s="75">
        <f t="shared" si="699"/>
        <v>1015.29</v>
      </c>
      <c r="N1223" s="69">
        <v>936.65</v>
      </c>
      <c r="O1223" s="69">
        <v>78.64</v>
      </c>
      <c r="P1223" s="69">
        <f t="shared" si="700"/>
        <v>1015.29</v>
      </c>
      <c r="Q1223" s="63"/>
      <c r="R1223" s="69">
        <f t="shared" si="701"/>
        <v>936.65</v>
      </c>
      <c r="S1223" s="69">
        <f t="shared" si="701"/>
        <v>78.64</v>
      </c>
      <c r="T1223" s="69">
        <f t="shared" si="702"/>
        <v>1015.29</v>
      </c>
      <c r="U1223" s="69">
        <f t="shared" si="703"/>
        <v>0</v>
      </c>
      <c r="V1223" s="77">
        <f t="shared" si="704"/>
        <v>1015.29</v>
      </c>
      <c r="X1223" s="69">
        <v>936.65</v>
      </c>
      <c r="Y1223" s="69">
        <v>78.64</v>
      </c>
      <c r="Z1223" s="69">
        <v>1015.29</v>
      </c>
      <c r="AA1223" s="78"/>
      <c r="AB1223" s="79">
        <f t="shared" si="662"/>
        <v>0</v>
      </c>
    </row>
    <row r="1224" spans="1:28" x14ac:dyDescent="0.25">
      <c r="A1224" s="71" t="s">
        <v>9987</v>
      </c>
      <c r="B1224" s="72" t="s">
        <v>14934</v>
      </c>
      <c r="C1224" s="73" t="s">
        <v>8753</v>
      </c>
      <c r="D1224" s="74">
        <v>0</v>
      </c>
      <c r="E1224" s="69">
        <v>1769.29</v>
      </c>
      <c r="F1224" s="75">
        <f t="shared" si="696"/>
        <v>0</v>
      </c>
      <c r="G1224" s="76"/>
      <c r="H1224" s="69">
        <f t="shared" si="697"/>
        <v>1666.41</v>
      </c>
      <c r="I1224" s="69">
        <f t="shared" si="697"/>
        <v>102.88</v>
      </c>
      <c r="J1224" s="69">
        <f t="shared" si="698"/>
        <v>1769.29</v>
      </c>
      <c r="K1224" s="69">
        <v>0</v>
      </c>
      <c r="L1224" s="75">
        <f t="shared" si="699"/>
        <v>1769.29</v>
      </c>
      <c r="N1224" s="69">
        <v>1666.41</v>
      </c>
      <c r="O1224" s="69">
        <v>102.88</v>
      </c>
      <c r="P1224" s="69">
        <f t="shared" si="700"/>
        <v>1769.29</v>
      </c>
      <c r="Q1224" s="63"/>
      <c r="R1224" s="69">
        <f t="shared" si="701"/>
        <v>1666.41</v>
      </c>
      <c r="S1224" s="69">
        <f t="shared" si="701"/>
        <v>102.86</v>
      </c>
      <c r="T1224" s="69">
        <f t="shared" si="702"/>
        <v>1769.27</v>
      </c>
      <c r="U1224" s="69">
        <f t="shared" si="703"/>
        <v>0</v>
      </c>
      <c r="V1224" s="77">
        <f t="shared" si="704"/>
        <v>1769.27</v>
      </c>
      <c r="X1224" s="69">
        <v>1666.41</v>
      </c>
      <c r="Y1224" s="69">
        <v>102.86</v>
      </c>
      <c r="Z1224" s="69">
        <v>1769.27</v>
      </c>
      <c r="AA1224" s="78"/>
      <c r="AB1224" s="79">
        <f t="shared" si="662"/>
        <v>1.999999999998181E-2</v>
      </c>
    </row>
    <row r="1225" spans="1:28" x14ac:dyDescent="0.25">
      <c r="A1225" s="65" t="s">
        <v>9988</v>
      </c>
      <c r="B1225" s="66" t="s">
        <v>14935</v>
      </c>
      <c r="C1225" s="67"/>
      <c r="D1225" s="68"/>
      <c r="E1225" s="69"/>
      <c r="F1225" s="70"/>
      <c r="H1225" s="69"/>
      <c r="I1225" s="69"/>
      <c r="J1225" s="69"/>
      <c r="K1225" s="69"/>
      <c r="L1225" s="75"/>
      <c r="N1225" s="69"/>
      <c r="O1225" s="69"/>
      <c r="P1225" s="69"/>
      <c r="Q1225" s="63"/>
      <c r="R1225" s="69"/>
      <c r="S1225" s="69"/>
      <c r="T1225" s="69"/>
      <c r="U1225" s="69"/>
      <c r="V1225" s="77"/>
      <c r="X1225" s="69"/>
      <c r="Y1225" s="69"/>
      <c r="Z1225" s="69"/>
      <c r="AA1225" s="78"/>
      <c r="AB1225" s="79">
        <f t="shared" si="662"/>
        <v>0</v>
      </c>
    </row>
    <row r="1226" spans="1:28" ht="22.5" x14ac:dyDescent="0.25">
      <c r="A1226" s="71" t="s">
        <v>9989</v>
      </c>
      <c r="B1226" s="72" t="s">
        <v>14936</v>
      </c>
      <c r="C1226" s="73" t="s">
        <v>8780</v>
      </c>
      <c r="D1226" s="74">
        <v>0</v>
      </c>
      <c r="E1226" s="69">
        <v>85.69</v>
      </c>
      <c r="F1226" s="75">
        <f t="shared" ref="F1226:F1239" si="705">ROUND(D1226*E1226,2)</f>
        <v>0</v>
      </c>
      <c r="G1226" s="76"/>
      <c r="H1226" s="69">
        <f t="shared" ref="H1226:I1239" si="706">ROUND(N1226+(N1226*$H$2/100),2)</f>
        <v>55.44</v>
      </c>
      <c r="I1226" s="69">
        <f t="shared" si="706"/>
        <v>30.25</v>
      </c>
      <c r="J1226" s="69">
        <f t="shared" ref="J1226:J1239" si="707">H1226+I1226</f>
        <v>85.69</v>
      </c>
      <c r="K1226" s="69">
        <v>0</v>
      </c>
      <c r="L1226" s="75">
        <f t="shared" ref="L1226:L1239" si="708">SUM(J1226:K1226)</f>
        <v>85.69</v>
      </c>
      <c r="N1226" s="69">
        <v>55.440000000000005</v>
      </c>
      <c r="O1226" s="69">
        <v>30.25</v>
      </c>
      <c r="P1226" s="69">
        <f t="shared" ref="P1226:P1239" si="709">SUM(N1226:O1226)</f>
        <v>85.69</v>
      </c>
      <c r="Q1226" s="63"/>
      <c r="R1226" s="69">
        <f t="shared" ref="R1226:S1239" si="710">X1226</f>
        <v>55.44</v>
      </c>
      <c r="S1226" s="69">
        <f t="shared" si="710"/>
        <v>30.25</v>
      </c>
      <c r="T1226" s="69">
        <f t="shared" ref="T1226:T1239" si="711">R1226+S1226</f>
        <v>85.69</v>
      </c>
      <c r="U1226" s="69">
        <f t="shared" ref="U1226:U1239" si="712">ROUND(Z1226*$H$2,2)/100</f>
        <v>0</v>
      </c>
      <c r="V1226" s="77">
        <f t="shared" ref="V1226:V1239" si="713">SUM(T1226:U1226)</f>
        <v>85.69</v>
      </c>
      <c r="X1226" s="69">
        <v>55.44</v>
      </c>
      <c r="Y1226" s="69">
        <v>30.25</v>
      </c>
      <c r="Z1226" s="69">
        <v>85.69</v>
      </c>
      <c r="AA1226" s="78"/>
      <c r="AB1226" s="79">
        <f t="shared" ref="AB1226:AB1289" si="714">P1226-Z1226</f>
        <v>0</v>
      </c>
    </row>
    <row r="1227" spans="1:28" ht="22.5" x14ac:dyDescent="0.25">
      <c r="A1227" s="71" t="s">
        <v>9990</v>
      </c>
      <c r="B1227" s="72" t="s">
        <v>14937</v>
      </c>
      <c r="C1227" s="73" t="s">
        <v>8808</v>
      </c>
      <c r="D1227" s="74">
        <v>0</v>
      </c>
      <c r="E1227" s="69">
        <v>34.870000000000005</v>
      </c>
      <c r="F1227" s="75">
        <f t="shared" si="705"/>
        <v>0</v>
      </c>
      <c r="G1227" s="76"/>
      <c r="H1227" s="69">
        <f t="shared" si="706"/>
        <v>4.62</v>
      </c>
      <c r="I1227" s="69">
        <f t="shared" si="706"/>
        <v>30.25</v>
      </c>
      <c r="J1227" s="69">
        <f t="shared" si="707"/>
        <v>34.869999999999997</v>
      </c>
      <c r="K1227" s="69">
        <v>0</v>
      </c>
      <c r="L1227" s="75">
        <f t="shared" si="708"/>
        <v>34.869999999999997</v>
      </c>
      <c r="N1227" s="69">
        <v>4.62</v>
      </c>
      <c r="O1227" s="69">
        <v>30.25</v>
      </c>
      <c r="P1227" s="69">
        <f t="shared" si="709"/>
        <v>34.869999999999997</v>
      </c>
      <c r="Q1227" s="63"/>
      <c r="R1227" s="69">
        <f t="shared" si="710"/>
        <v>4.62</v>
      </c>
      <c r="S1227" s="69">
        <f t="shared" si="710"/>
        <v>30.25</v>
      </c>
      <c r="T1227" s="69">
        <f t="shared" si="711"/>
        <v>34.869999999999997</v>
      </c>
      <c r="U1227" s="69">
        <f t="shared" si="712"/>
        <v>0</v>
      </c>
      <c r="V1227" s="77">
        <f t="shared" si="713"/>
        <v>34.869999999999997</v>
      </c>
      <c r="X1227" s="69">
        <v>4.62</v>
      </c>
      <c r="Y1227" s="69">
        <v>30.25</v>
      </c>
      <c r="Z1227" s="69">
        <v>34.869999999999997</v>
      </c>
      <c r="AA1227" s="78"/>
      <c r="AB1227" s="79">
        <f t="shared" si="714"/>
        <v>0</v>
      </c>
    </row>
    <row r="1228" spans="1:28" ht="22.5" x14ac:dyDescent="0.25">
      <c r="A1228" s="71" t="s">
        <v>9991</v>
      </c>
      <c r="B1228" s="72" t="s">
        <v>14938</v>
      </c>
      <c r="C1228" s="73" t="s">
        <v>8808</v>
      </c>
      <c r="D1228" s="74">
        <v>0</v>
      </c>
      <c r="E1228" s="69">
        <v>114.16000000000001</v>
      </c>
      <c r="F1228" s="75">
        <f t="shared" si="705"/>
        <v>0</v>
      </c>
      <c r="G1228" s="76"/>
      <c r="H1228" s="69">
        <f t="shared" si="706"/>
        <v>53.65</v>
      </c>
      <c r="I1228" s="69">
        <f t="shared" si="706"/>
        <v>60.51</v>
      </c>
      <c r="J1228" s="69">
        <f t="shared" si="707"/>
        <v>114.16</v>
      </c>
      <c r="K1228" s="69">
        <v>0</v>
      </c>
      <c r="L1228" s="75">
        <f t="shared" si="708"/>
        <v>114.16</v>
      </c>
      <c r="N1228" s="69">
        <v>53.65</v>
      </c>
      <c r="O1228" s="69">
        <v>60.510000000000005</v>
      </c>
      <c r="P1228" s="69">
        <f t="shared" si="709"/>
        <v>114.16</v>
      </c>
      <c r="Q1228" s="63"/>
      <c r="R1228" s="69">
        <f t="shared" si="710"/>
        <v>53.65</v>
      </c>
      <c r="S1228" s="69">
        <f t="shared" si="710"/>
        <v>60.5</v>
      </c>
      <c r="T1228" s="69">
        <f t="shared" si="711"/>
        <v>114.15</v>
      </c>
      <c r="U1228" s="69">
        <f t="shared" si="712"/>
        <v>0</v>
      </c>
      <c r="V1228" s="77">
        <f t="shared" si="713"/>
        <v>114.15</v>
      </c>
      <c r="X1228" s="69">
        <v>53.65</v>
      </c>
      <c r="Y1228" s="69">
        <v>60.5</v>
      </c>
      <c r="Z1228" s="69">
        <v>114.15</v>
      </c>
      <c r="AA1228" s="78"/>
      <c r="AB1228" s="79">
        <f t="shared" si="714"/>
        <v>9.9999999999909051E-3</v>
      </c>
    </row>
    <row r="1229" spans="1:28" ht="22.5" x14ac:dyDescent="0.25">
      <c r="A1229" s="71" t="s">
        <v>9992</v>
      </c>
      <c r="B1229" s="72" t="s">
        <v>14939</v>
      </c>
      <c r="C1229" s="73" t="s">
        <v>8780</v>
      </c>
      <c r="D1229" s="74">
        <v>0</v>
      </c>
      <c r="E1229" s="69">
        <v>1558.43</v>
      </c>
      <c r="F1229" s="75">
        <f t="shared" si="705"/>
        <v>0</v>
      </c>
      <c r="G1229" s="76"/>
      <c r="H1229" s="69">
        <f t="shared" si="706"/>
        <v>1558.43</v>
      </c>
      <c r="I1229" s="69">
        <f t="shared" si="706"/>
        <v>0</v>
      </c>
      <c r="J1229" s="69">
        <f t="shared" si="707"/>
        <v>1558.43</v>
      </c>
      <c r="K1229" s="69">
        <v>0</v>
      </c>
      <c r="L1229" s="75">
        <f t="shared" si="708"/>
        <v>1558.43</v>
      </c>
      <c r="N1229" s="69">
        <v>1558.43</v>
      </c>
      <c r="O1229" s="69">
        <v>0</v>
      </c>
      <c r="P1229" s="69">
        <f t="shared" si="709"/>
        <v>1558.43</v>
      </c>
      <c r="Q1229" s="63"/>
      <c r="R1229" s="69">
        <f t="shared" si="710"/>
        <v>1558.43</v>
      </c>
      <c r="S1229" s="69">
        <f t="shared" si="710"/>
        <v>0</v>
      </c>
      <c r="T1229" s="69">
        <f t="shared" si="711"/>
        <v>1558.43</v>
      </c>
      <c r="U1229" s="69">
        <f t="shared" si="712"/>
        <v>0</v>
      </c>
      <c r="V1229" s="77">
        <f t="shared" si="713"/>
        <v>1558.43</v>
      </c>
      <c r="X1229" s="69">
        <v>1558.43</v>
      </c>
      <c r="Y1229" s="69">
        <v>0</v>
      </c>
      <c r="Z1229" s="69">
        <v>1558.43</v>
      </c>
      <c r="AA1229" s="78"/>
      <c r="AB1229" s="79">
        <f t="shared" si="714"/>
        <v>0</v>
      </c>
    </row>
    <row r="1230" spans="1:28" ht="22.5" x14ac:dyDescent="0.25">
      <c r="A1230" s="71" t="s">
        <v>9993</v>
      </c>
      <c r="B1230" s="72" t="s">
        <v>14940</v>
      </c>
      <c r="C1230" s="73" t="s">
        <v>8780</v>
      </c>
      <c r="D1230" s="74">
        <v>0</v>
      </c>
      <c r="E1230" s="69">
        <v>699.81</v>
      </c>
      <c r="F1230" s="75">
        <f t="shared" si="705"/>
        <v>0</v>
      </c>
      <c r="G1230" s="76"/>
      <c r="H1230" s="69">
        <f t="shared" si="706"/>
        <v>699.81</v>
      </c>
      <c r="I1230" s="69">
        <f t="shared" si="706"/>
        <v>0</v>
      </c>
      <c r="J1230" s="69">
        <f t="shared" si="707"/>
        <v>699.81</v>
      </c>
      <c r="K1230" s="69">
        <v>0</v>
      </c>
      <c r="L1230" s="75">
        <f t="shared" si="708"/>
        <v>699.81</v>
      </c>
      <c r="N1230" s="69">
        <v>699.81</v>
      </c>
      <c r="O1230" s="69">
        <v>0</v>
      </c>
      <c r="P1230" s="69">
        <f t="shared" si="709"/>
        <v>699.81</v>
      </c>
      <c r="Q1230" s="63"/>
      <c r="R1230" s="69">
        <f t="shared" si="710"/>
        <v>699.81</v>
      </c>
      <c r="S1230" s="69">
        <f t="shared" si="710"/>
        <v>0</v>
      </c>
      <c r="T1230" s="69">
        <f t="shared" si="711"/>
        <v>699.81</v>
      </c>
      <c r="U1230" s="69">
        <f t="shared" si="712"/>
        <v>0</v>
      </c>
      <c r="V1230" s="77">
        <f t="shared" si="713"/>
        <v>699.81</v>
      </c>
      <c r="X1230" s="69">
        <v>699.81</v>
      </c>
      <c r="Y1230" s="69">
        <v>0</v>
      </c>
      <c r="Z1230" s="69">
        <v>699.81</v>
      </c>
      <c r="AA1230" s="78"/>
      <c r="AB1230" s="79">
        <f t="shared" si="714"/>
        <v>0</v>
      </c>
    </row>
    <row r="1231" spans="1:28" ht="22.5" x14ac:dyDescent="0.25">
      <c r="A1231" s="71" t="s">
        <v>9994</v>
      </c>
      <c r="B1231" s="72" t="s">
        <v>14941</v>
      </c>
      <c r="C1231" s="73" t="s">
        <v>8780</v>
      </c>
      <c r="D1231" s="74">
        <v>0</v>
      </c>
      <c r="E1231" s="69">
        <v>480.73</v>
      </c>
      <c r="F1231" s="75">
        <f t="shared" si="705"/>
        <v>0</v>
      </c>
      <c r="G1231" s="76"/>
      <c r="H1231" s="69">
        <f t="shared" si="706"/>
        <v>468.63</v>
      </c>
      <c r="I1231" s="69">
        <f t="shared" si="706"/>
        <v>12.1</v>
      </c>
      <c r="J1231" s="69">
        <f t="shared" si="707"/>
        <v>480.73</v>
      </c>
      <c r="K1231" s="69">
        <v>0</v>
      </c>
      <c r="L1231" s="75">
        <f t="shared" si="708"/>
        <v>480.73</v>
      </c>
      <c r="N1231" s="69">
        <v>468.63</v>
      </c>
      <c r="O1231" s="69">
        <v>12.1</v>
      </c>
      <c r="P1231" s="69">
        <f t="shared" si="709"/>
        <v>480.73</v>
      </c>
      <c r="Q1231" s="63"/>
      <c r="R1231" s="69">
        <f t="shared" si="710"/>
        <v>468.63</v>
      </c>
      <c r="S1231" s="69">
        <f t="shared" si="710"/>
        <v>12.1</v>
      </c>
      <c r="T1231" s="69">
        <f t="shared" si="711"/>
        <v>480.73</v>
      </c>
      <c r="U1231" s="69">
        <f t="shared" si="712"/>
        <v>0</v>
      </c>
      <c r="V1231" s="77">
        <f t="shared" si="713"/>
        <v>480.73</v>
      </c>
      <c r="X1231" s="69">
        <v>468.63</v>
      </c>
      <c r="Y1231" s="69">
        <v>12.1</v>
      </c>
      <c r="Z1231" s="69">
        <v>480.73</v>
      </c>
      <c r="AA1231" s="78"/>
      <c r="AB1231" s="79">
        <f t="shared" si="714"/>
        <v>0</v>
      </c>
    </row>
    <row r="1232" spans="1:28" x14ac:dyDescent="0.25">
      <c r="A1232" s="71" t="s">
        <v>9995</v>
      </c>
      <c r="B1232" s="72" t="s">
        <v>14942</v>
      </c>
      <c r="C1232" s="73" t="s">
        <v>8780</v>
      </c>
      <c r="D1232" s="74">
        <v>0</v>
      </c>
      <c r="E1232" s="69">
        <v>1098.43</v>
      </c>
      <c r="F1232" s="75">
        <f t="shared" si="705"/>
        <v>0</v>
      </c>
      <c r="G1232" s="76"/>
      <c r="H1232" s="69">
        <f t="shared" si="706"/>
        <v>1098.43</v>
      </c>
      <c r="I1232" s="69">
        <f t="shared" si="706"/>
        <v>0</v>
      </c>
      <c r="J1232" s="69">
        <f t="shared" si="707"/>
        <v>1098.43</v>
      </c>
      <c r="K1232" s="69">
        <v>0</v>
      </c>
      <c r="L1232" s="75">
        <f t="shared" si="708"/>
        <v>1098.43</v>
      </c>
      <c r="N1232" s="69">
        <v>1098.43</v>
      </c>
      <c r="O1232" s="69">
        <v>0</v>
      </c>
      <c r="P1232" s="69">
        <f t="shared" si="709"/>
        <v>1098.43</v>
      </c>
      <c r="Q1232" s="63"/>
      <c r="R1232" s="69">
        <f t="shared" si="710"/>
        <v>1098.43</v>
      </c>
      <c r="S1232" s="69">
        <f t="shared" si="710"/>
        <v>0</v>
      </c>
      <c r="T1232" s="69">
        <f t="shared" si="711"/>
        <v>1098.43</v>
      </c>
      <c r="U1232" s="69">
        <f t="shared" si="712"/>
        <v>0</v>
      </c>
      <c r="V1232" s="77">
        <f t="shared" si="713"/>
        <v>1098.43</v>
      </c>
      <c r="X1232" s="69">
        <v>1098.43</v>
      </c>
      <c r="Y1232" s="69">
        <v>0</v>
      </c>
      <c r="Z1232" s="69">
        <v>1098.43</v>
      </c>
      <c r="AA1232" s="78"/>
      <c r="AB1232" s="79">
        <f t="shared" si="714"/>
        <v>0</v>
      </c>
    </row>
    <row r="1233" spans="1:28" ht="22.5" x14ac:dyDescent="0.25">
      <c r="A1233" s="71" t="s">
        <v>9996</v>
      </c>
      <c r="B1233" s="72" t="s">
        <v>14943</v>
      </c>
      <c r="C1233" s="73" t="s">
        <v>8780</v>
      </c>
      <c r="D1233" s="74">
        <v>0</v>
      </c>
      <c r="E1233" s="69">
        <v>131.76000000000002</v>
      </c>
      <c r="F1233" s="75">
        <f t="shared" si="705"/>
        <v>0</v>
      </c>
      <c r="G1233" s="76"/>
      <c r="H1233" s="69">
        <f t="shared" si="706"/>
        <v>101.51</v>
      </c>
      <c r="I1233" s="69">
        <f t="shared" si="706"/>
        <v>30.25</v>
      </c>
      <c r="J1233" s="69">
        <f t="shared" si="707"/>
        <v>131.76</v>
      </c>
      <c r="K1233" s="69">
        <v>0</v>
      </c>
      <c r="L1233" s="75">
        <f t="shared" si="708"/>
        <v>131.76</v>
      </c>
      <c r="N1233" s="69">
        <v>101.51</v>
      </c>
      <c r="O1233" s="69">
        <v>30.25</v>
      </c>
      <c r="P1233" s="69">
        <f t="shared" si="709"/>
        <v>131.76</v>
      </c>
      <c r="Q1233" s="63"/>
      <c r="R1233" s="69">
        <f t="shared" si="710"/>
        <v>101.51</v>
      </c>
      <c r="S1233" s="69">
        <f t="shared" si="710"/>
        <v>30.25</v>
      </c>
      <c r="T1233" s="69">
        <f t="shared" si="711"/>
        <v>131.76</v>
      </c>
      <c r="U1233" s="69">
        <f t="shared" si="712"/>
        <v>0</v>
      </c>
      <c r="V1233" s="77">
        <f t="shared" si="713"/>
        <v>131.76</v>
      </c>
      <c r="X1233" s="69">
        <v>101.51</v>
      </c>
      <c r="Y1233" s="69">
        <v>30.25</v>
      </c>
      <c r="Z1233" s="69">
        <v>131.76</v>
      </c>
      <c r="AA1233" s="78"/>
      <c r="AB1233" s="79">
        <f t="shared" si="714"/>
        <v>0</v>
      </c>
    </row>
    <row r="1234" spans="1:28" x14ac:dyDescent="0.25">
      <c r="A1234" s="71" t="s">
        <v>9997</v>
      </c>
      <c r="B1234" s="72" t="s">
        <v>14944</v>
      </c>
      <c r="C1234" s="73" t="s">
        <v>8910</v>
      </c>
      <c r="D1234" s="74">
        <v>0</v>
      </c>
      <c r="E1234" s="69">
        <v>692.88</v>
      </c>
      <c r="F1234" s="75">
        <f t="shared" si="705"/>
        <v>0</v>
      </c>
      <c r="G1234" s="76"/>
      <c r="H1234" s="69">
        <f t="shared" si="706"/>
        <v>562.79999999999995</v>
      </c>
      <c r="I1234" s="69">
        <f t="shared" si="706"/>
        <v>130.08000000000001</v>
      </c>
      <c r="J1234" s="69">
        <f t="shared" si="707"/>
        <v>692.88</v>
      </c>
      <c r="K1234" s="69">
        <v>0</v>
      </c>
      <c r="L1234" s="75">
        <f t="shared" si="708"/>
        <v>692.88</v>
      </c>
      <c r="N1234" s="69">
        <v>562.79999999999995</v>
      </c>
      <c r="O1234" s="69">
        <v>130.08000000000001</v>
      </c>
      <c r="P1234" s="69">
        <f t="shared" si="709"/>
        <v>692.88</v>
      </c>
      <c r="Q1234" s="63"/>
      <c r="R1234" s="69">
        <f t="shared" si="710"/>
        <v>562.79999999999995</v>
      </c>
      <c r="S1234" s="69">
        <f t="shared" si="710"/>
        <v>130.07</v>
      </c>
      <c r="T1234" s="69">
        <f t="shared" si="711"/>
        <v>692.86999999999989</v>
      </c>
      <c r="U1234" s="69">
        <f t="shared" si="712"/>
        <v>0</v>
      </c>
      <c r="V1234" s="77">
        <f t="shared" si="713"/>
        <v>692.86999999999989</v>
      </c>
      <c r="X1234" s="69">
        <v>562.79999999999995</v>
      </c>
      <c r="Y1234" s="69">
        <v>130.07</v>
      </c>
      <c r="Z1234" s="69">
        <v>692.87</v>
      </c>
      <c r="AA1234" s="78"/>
      <c r="AB1234" s="79">
        <f t="shared" si="714"/>
        <v>9.9999999999909051E-3</v>
      </c>
    </row>
    <row r="1235" spans="1:28" ht="22.5" x14ac:dyDescent="0.25">
      <c r="A1235" s="71" t="s">
        <v>9998</v>
      </c>
      <c r="B1235" s="72" t="s">
        <v>14945</v>
      </c>
      <c r="C1235" s="73" t="s">
        <v>8780</v>
      </c>
      <c r="D1235" s="74">
        <v>0</v>
      </c>
      <c r="E1235" s="69">
        <v>144.47</v>
      </c>
      <c r="F1235" s="75">
        <f t="shared" si="705"/>
        <v>0</v>
      </c>
      <c r="G1235" s="76"/>
      <c r="H1235" s="69">
        <f t="shared" si="706"/>
        <v>138.54</v>
      </c>
      <c r="I1235" s="69">
        <f t="shared" si="706"/>
        <v>5.93</v>
      </c>
      <c r="J1235" s="69">
        <f t="shared" si="707"/>
        <v>144.47</v>
      </c>
      <c r="K1235" s="69">
        <v>0</v>
      </c>
      <c r="L1235" s="75">
        <f t="shared" si="708"/>
        <v>144.47</v>
      </c>
      <c r="N1235" s="69">
        <v>138.54</v>
      </c>
      <c r="O1235" s="69">
        <v>5.93</v>
      </c>
      <c r="P1235" s="69">
        <f t="shared" si="709"/>
        <v>144.47</v>
      </c>
      <c r="Q1235" s="63"/>
      <c r="R1235" s="69">
        <f t="shared" si="710"/>
        <v>138.54</v>
      </c>
      <c r="S1235" s="69">
        <f t="shared" si="710"/>
        <v>5.94</v>
      </c>
      <c r="T1235" s="69">
        <f t="shared" si="711"/>
        <v>144.47999999999999</v>
      </c>
      <c r="U1235" s="69">
        <f t="shared" si="712"/>
        <v>0</v>
      </c>
      <c r="V1235" s="77">
        <f t="shared" si="713"/>
        <v>144.47999999999999</v>
      </c>
      <c r="X1235" s="69">
        <v>138.54</v>
      </c>
      <c r="Y1235" s="69">
        <v>5.94</v>
      </c>
      <c r="Z1235" s="69">
        <v>144.47999999999999</v>
      </c>
      <c r="AA1235" s="78"/>
      <c r="AB1235" s="79">
        <f t="shared" si="714"/>
        <v>-9.9999999999909051E-3</v>
      </c>
    </row>
    <row r="1236" spans="1:28" ht="22.5" x14ac:dyDescent="0.25">
      <c r="A1236" s="71" t="s">
        <v>9999</v>
      </c>
      <c r="B1236" s="72" t="s">
        <v>14946</v>
      </c>
      <c r="C1236" s="73" t="s">
        <v>8780</v>
      </c>
      <c r="D1236" s="74">
        <v>0</v>
      </c>
      <c r="E1236" s="69">
        <v>1356.17</v>
      </c>
      <c r="F1236" s="75">
        <f t="shared" si="705"/>
        <v>0</v>
      </c>
      <c r="G1236" s="76"/>
      <c r="H1236" s="69">
        <f t="shared" si="706"/>
        <v>1356.17</v>
      </c>
      <c r="I1236" s="69">
        <f t="shared" si="706"/>
        <v>0</v>
      </c>
      <c r="J1236" s="69">
        <f t="shared" si="707"/>
        <v>1356.17</v>
      </c>
      <c r="K1236" s="69">
        <v>0</v>
      </c>
      <c r="L1236" s="75">
        <f t="shared" si="708"/>
        <v>1356.17</v>
      </c>
      <c r="N1236" s="69">
        <v>1356.17</v>
      </c>
      <c r="O1236" s="69">
        <v>0</v>
      </c>
      <c r="P1236" s="69">
        <f t="shared" si="709"/>
        <v>1356.17</v>
      </c>
      <c r="Q1236" s="63"/>
      <c r="R1236" s="69">
        <f t="shared" si="710"/>
        <v>1356.17</v>
      </c>
      <c r="S1236" s="69">
        <f t="shared" si="710"/>
        <v>0</v>
      </c>
      <c r="T1236" s="69">
        <f t="shared" si="711"/>
        <v>1356.17</v>
      </c>
      <c r="U1236" s="69">
        <f t="shared" si="712"/>
        <v>0</v>
      </c>
      <c r="V1236" s="77">
        <f t="shared" si="713"/>
        <v>1356.17</v>
      </c>
      <c r="X1236" s="69">
        <v>1356.17</v>
      </c>
      <c r="Y1236" s="69">
        <v>0</v>
      </c>
      <c r="Z1236" s="69">
        <v>1356.17</v>
      </c>
      <c r="AA1236" s="78"/>
      <c r="AB1236" s="79">
        <f t="shared" si="714"/>
        <v>0</v>
      </c>
    </row>
    <row r="1237" spans="1:28" x14ac:dyDescent="0.25">
      <c r="A1237" s="71" t="s">
        <v>10000</v>
      </c>
      <c r="B1237" s="72" t="s">
        <v>14947</v>
      </c>
      <c r="C1237" s="73" t="s">
        <v>8780</v>
      </c>
      <c r="D1237" s="74">
        <v>0</v>
      </c>
      <c r="E1237" s="69">
        <v>1377.43</v>
      </c>
      <c r="F1237" s="75">
        <f t="shared" si="705"/>
        <v>0</v>
      </c>
      <c r="G1237" s="76"/>
      <c r="H1237" s="69">
        <f t="shared" si="706"/>
        <v>1377.43</v>
      </c>
      <c r="I1237" s="69">
        <f t="shared" si="706"/>
        <v>0</v>
      </c>
      <c r="J1237" s="69">
        <f t="shared" si="707"/>
        <v>1377.43</v>
      </c>
      <c r="K1237" s="69">
        <v>0</v>
      </c>
      <c r="L1237" s="75">
        <f t="shared" si="708"/>
        <v>1377.43</v>
      </c>
      <c r="N1237" s="69">
        <v>1377.43</v>
      </c>
      <c r="O1237" s="69">
        <v>0</v>
      </c>
      <c r="P1237" s="69">
        <f t="shared" si="709"/>
        <v>1377.43</v>
      </c>
      <c r="Q1237" s="63"/>
      <c r="R1237" s="69">
        <f t="shared" si="710"/>
        <v>1377.43</v>
      </c>
      <c r="S1237" s="69">
        <f t="shared" si="710"/>
        <v>0</v>
      </c>
      <c r="T1237" s="69">
        <f t="shared" si="711"/>
        <v>1377.43</v>
      </c>
      <c r="U1237" s="69">
        <f t="shared" si="712"/>
        <v>0</v>
      </c>
      <c r="V1237" s="77">
        <f t="shared" si="713"/>
        <v>1377.43</v>
      </c>
      <c r="X1237" s="69">
        <v>1377.43</v>
      </c>
      <c r="Y1237" s="69">
        <v>0</v>
      </c>
      <c r="Z1237" s="69">
        <v>1377.43</v>
      </c>
      <c r="AA1237" s="78"/>
      <c r="AB1237" s="79">
        <f t="shared" si="714"/>
        <v>0</v>
      </c>
    </row>
    <row r="1238" spans="1:28" ht="22.5" x14ac:dyDescent="0.25">
      <c r="A1238" s="71" t="s">
        <v>10001</v>
      </c>
      <c r="B1238" s="72" t="s">
        <v>14948</v>
      </c>
      <c r="C1238" s="73" t="s">
        <v>8780</v>
      </c>
      <c r="D1238" s="74">
        <v>0</v>
      </c>
      <c r="E1238" s="69">
        <v>306.93</v>
      </c>
      <c r="F1238" s="75">
        <f t="shared" si="705"/>
        <v>0</v>
      </c>
      <c r="G1238" s="76"/>
      <c r="H1238" s="69">
        <f t="shared" si="706"/>
        <v>246.44</v>
      </c>
      <c r="I1238" s="69">
        <f t="shared" si="706"/>
        <v>60.49</v>
      </c>
      <c r="J1238" s="69">
        <f t="shared" si="707"/>
        <v>306.93</v>
      </c>
      <c r="K1238" s="69">
        <v>0</v>
      </c>
      <c r="L1238" s="75">
        <f t="shared" si="708"/>
        <v>306.93</v>
      </c>
      <c r="N1238" s="69">
        <v>246.44</v>
      </c>
      <c r="O1238" s="69">
        <v>60.49</v>
      </c>
      <c r="P1238" s="69">
        <f t="shared" si="709"/>
        <v>306.93</v>
      </c>
      <c r="Q1238" s="63"/>
      <c r="R1238" s="69">
        <f t="shared" si="710"/>
        <v>246.44</v>
      </c>
      <c r="S1238" s="69">
        <f t="shared" si="710"/>
        <v>60.49</v>
      </c>
      <c r="T1238" s="69">
        <f t="shared" si="711"/>
        <v>306.93</v>
      </c>
      <c r="U1238" s="69">
        <f t="shared" si="712"/>
        <v>0</v>
      </c>
      <c r="V1238" s="77">
        <f t="shared" si="713"/>
        <v>306.93</v>
      </c>
      <c r="X1238" s="69">
        <v>246.44</v>
      </c>
      <c r="Y1238" s="69">
        <v>60.49</v>
      </c>
      <c r="Z1238" s="69">
        <v>306.93</v>
      </c>
      <c r="AA1238" s="78"/>
      <c r="AB1238" s="79">
        <f t="shared" si="714"/>
        <v>0</v>
      </c>
    </row>
    <row r="1239" spans="1:28" s="33" customFormat="1" x14ac:dyDescent="0.25">
      <c r="A1239" s="71" t="s">
        <v>10002</v>
      </c>
      <c r="B1239" s="72" t="s">
        <v>14949</v>
      </c>
      <c r="C1239" s="73" t="s">
        <v>8808</v>
      </c>
      <c r="D1239" s="74">
        <v>0</v>
      </c>
      <c r="E1239" s="69">
        <v>81.66</v>
      </c>
      <c r="F1239" s="75">
        <f t="shared" si="705"/>
        <v>0</v>
      </c>
      <c r="G1239" s="28"/>
      <c r="H1239" s="69">
        <f t="shared" si="706"/>
        <v>75.61</v>
      </c>
      <c r="I1239" s="69">
        <f t="shared" si="706"/>
        <v>6.05</v>
      </c>
      <c r="J1239" s="69">
        <f t="shared" si="707"/>
        <v>81.66</v>
      </c>
      <c r="K1239" s="69">
        <v>0</v>
      </c>
      <c r="L1239" s="75">
        <f t="shared" si="708"/>
        <v>81.66</v>
      </c>
      <c r="N1239" s="69">
        <v>75.61</v>
      </c>
      <c r="O1239" s="69">
        <v>6.05</v>
      </c>
      <c r="P1239" s="69">
        <f t="shared" si="709"/>
        <v>81.66</v>
      </c>
      <c r="Q1239" s="63"/>
      <c r="R1239" s="69">
        <f t="shared" si="710"/>
        <v>75.61</v>
      </c>
      <c r="S1239" s="69">
        <f t="shared" si="710"/>
        <v>6.05</v>
      </c>
      <c r="T1239" s="69">
        <f t="shared" si="711"/>
        <v>81.66</v>
      </c>
      <c r="U1239" s="69">
        <f t="shared" si="712"/>
        <v>0</v>
      </c>
      <c r="V1239" s="77">
        <f t="shared" si="713"/>
        <v>81.66</v>
      </c>
      <c r="X1239" s="69">
        <v>75.61</v>
      </c>
      <c r="Y1239" s="69">
        <v>6.05</v>
      </c>
      <c r="Z1239" s="69">
        <v>81.66</v>
      </c>
      <c r="AA1239" s="78"/>
      <c r="AB1239" s="79">
        <f t="shared" si="714"/>
        <v>0</v>
      </c>
    </row>
    <row r="1240" spans="1:28" ht="22.5" x14ac:dyDescent="0.25">
      <c r="A1240" s="65" t="s">
        <v>10003</v>
      </c>
      <c r="B1240" s="66" t="s">
        <v>14950</v>
      </c>
      <c r="C1240" s="67"/>
      <c r="D1240" s="68"/>
      <c r="E1240" s="69"/>
      <c r="F1240" s="70"/>
      <c r="H1240" s="69"/>
      <c r="I1240" s="69"/>
      <c r="J1240" s="69"/>
      <c r="K1240" s="69"/>
      <c r="L1240" s="75"/>
      <c r="N1240" s="69"/>
      <c r="O1240" s="69"/>
      <c r="P1240" s="69"/>
      <c r="Q1240" s="63"/>
      <c r="R1240" s="69"/>
      <c r="S1240" s="69"/>
      <c r="T1240" s="69"/>
      <c r="U1240" s="69"/>
      <c r="V1240" s="77"/>
      <c r="X1240" s="69"/>
      <c r="Y1240" s="69"/>
      <c r="Z1240" s="69"/>
      <c r="AA1240" s="78"/>
      <c r="AB1240" s="79">
        <f t="shared" si="714"/>
        <v>0</v>
      </c>
    </row>
    <row r="1241" spans="1:28" x14ac:dyDescent="0.25">
      <c r="A1241" s="71" t="s">
        <v>10004</v>
      </c>
      <c r="B1241" s="72" t="s">
        <v>14951</v>
      </c>
      <c r="C1241" s="73" t="s">
        <v>8780</v>
      </c>
      <c r="D1241" s="74">
        <v>0</v>
      </c>
      <c r="E1241" s="69">
        <v>182.32</v>
      </c>
      <c r="F1241" s="75">
        <f t="shared" ref="F1241:F1261" si="715">ROUND(D1241*E1241,2)</f>
        <v>0</v>
      </c>
      <c r="G1241" s="76"/>
      <c r="H1241" s="69">
        <f t="shared" ref="H1241:I1261" si="716">ROUND(N1241+(N1241*$H$2/100),2)</f>
        <v>140.58000000000001</v>
      </c>
      <c r="I1241" s="69">
        <f t="shared" si="716"/>
        <v>41.74</v>
      </c>
      <c r="J1241" s="69">
        <f t="shared" ref="J1241:J1261" si="717">H1241+I1241</f>
        <v>182.32000000000002</v>
      </c>
      <c r="K1241" s="69">
        <v>0</v>
      </c>
      <c r="L1241" s="75">
        <f t="shared" ref="L1241:L1261" si="718">SUM(J1241:K1241)</f>
        <v>182.32000000000002</v>
      </c>
      <c r="N1241" s="69">
        <v>140.57999999999998</v>
      </c>
      <c r="O1241" s="69">
        <v>41.739999999999995</v>
      </c>
      <c r="P1241" s="69">
        <f t="shared" ref="P1241:P1261" si="719">SUM(N1241:O1241)</f>
        <v>182.32</v>
      </c>
      <c r="Q1241" s="63"/>
      <c r="R1241" s="69">
        <f t="shared" ref="R1241:S1261" si="720">X1241</f>
        <v>140.58000000000001</v>
      </c>
      <c r="S1241" s="69">
        <f t="shared" si="720"/>
        <v>41.74</v>
      </c>
      <c r="T1241" s="69">
        <f t="shared" ref="T1241:T1261" si="721">R1241+S1241</f>
        <v>182.32000000000002</v>
      </c>
      <c r="U1241" s="69">
        <f t="shared" ref="U1241:U1261" si="722">ROUND(Z1241*$H$2,2)/100</f>
        <v>0</v>
      </c>
      <c r="V1241" s="77">
        <f t="shared" ref="V1241:V1261" si="723">SUM(T1241:U1241)</f>
        <v>182.32000000000002</v>
      </c>
      <c r="X1241" s="69">
        <v>140.58000000000001</v>
      </c>
      <c r="Y1241" s="69">
        <v>41.74</v>
      </c>
      <c r="Z1241" s="69">
        <v>182.32</v>
      </c>
      <c r="AA1241" s="78"/>
      <c r="AB1241" s="79">
        <f t="shared" si="714"/>
        <v>0</v>
      </c>
    </row>
    <row r="1242" spans="1:28" x14ac:dyDescent="0.25">
      <c r="A1242" s="71" t="s">
        <v>10005</v>
      </c>
      <c r="B1242" s="72" t="s">
        <v>14952</v>
      </c>
      <c r="C1242" s="73" t="s">
        <v>8753</v>
      </c>
      <c r="D1242" s="74">
        <v>0</v>
      </c>
      <c r="E1242" s="69">
        <v>368.21000000000004</v>
      </c>
      <c r="F1242" s="75">
        <f t="shared" si="715"/>
        <v>0</v>
      </c>
      <c r="G1242" s="76"/>
      <c r="H1242" s="69">
        <f t="shared" si="716"/>
        <v>283.5</v>
      </c>
      <c r="I1242" s="69">
        <f t="shared" si="716"/>
        <v>84.71</v>
      </c>
      <c r="J1242" s="69">
        <f t="shared" si="717"/>
        <v>368.21</v>
      </c>
      <c r="K1242" s="69">
        <v>0</v>
      </c>
      <c r="L1242" s="75">
        <f t="shared" si="718"/>
        <v>368.21</v>
      </c>
      <c r="N1242" s="69">
        <v>283.5</v>
      </c>
      <c r="O1242" s="69">
        <v>84.710000000000008</v>
      </c>
      <c r="P1242" s="69">
        <f t="shared" si="719"/>
        <v>368.21000000000004</v>
      </c>
      <c r="Q1242" s="63"/>
      <c r="R1242" s="69">
        <f t="shared" si="720"/>
        <v>283.5</v>
      </c>
      <c r="S1242" s="69">
        <f t="shared" si="720"/>
        <v>84.71</v>
      </c>
      <c r="T1242" s="69">
        <f t="shared" si="721"/>
        <v>368.21</v>
      </c>
      <c r="U1242" s="69">
        <f t="shared" si="722"/>
        <v>0</v>
      </c>
      <c r="V1242" s="77">
        <f t="shared" si="723"/>
        <v>368.21</v>
      </c>
      <c r="X1242" s="69">
        <v>283.5</v>
      </c>
      <c r="Y1242" s="69">
        <v>84.71</v>
      </c>
      <c r="Z1242" s="69">
        <v>368.21</v>
      </c>
      <c r="AA1242" s="78"/>
      <c r="AB1242" s="79">
        <f t="shared" si="714"/>
        <v>0</v>
      </c>
    </row>
    <row r="1243" spans="1:28" x14ac:dyDescent="0.25">
      <c r="A1243" s="71" t="s">
        <v>10006</v>
      </c>
      <c r="B1243" s="72" t="s">
        <v>14953</v>
      </c>
      <c r="C1243" s="73" t="s">
        <v>8753</v>
      </c>
      <c r="D1243" s="74">
        <v>0</v>
      </c>
      <c r="E1243" s="69">
        <v>365.21000000000004</v>
      </c>
      <c r="F1243" s="75">
        <f t="shared" si="715"/>
        <v>0</v>
      </c>
      <c r="G1243" s="76"/>
      <c r="H1243" s="69">
        <f t="shared" si="716"/>
        <v>280.5</v>
      </c>
      <c r="I1243" s="69">
        <f t="shared" si="716"/>
        <v>84.71</v>
      </c>
      <c r="J1243" s="69">
        <f t="shared" si="717"/>
        <v>365.21</v>
      </c>
      <c r="K1243" s="69">
        <v>0</v>
      </c>
      <c r="L1243" s="75">
        <f t="shared" si="718"/>
        <v>365.21</v>
      </c>
      <c r="N1243" s="69">
        <v>280.5</v>
      </c>
      <c r="O1243" s="69">
        <v>84.710000000000008</v>
      </c>
      <c r="P1243" s="69">
        <f t="shared" si="719"/>
        <v>365.21000000000004</v>
      </c>
      <c r="Q1243" s="63"/>
      <c r="R1243" s="69">
        <f t="shared" si="720"/>
        <v>280.5</v>
      </c>
      <c r="S1243" s="69">
        <f t="shared" si="720"/>
        <v>84.71</v>
      </c>
      <c r="T1243" s="69">
        <f t="shared" si="721"/>
        <v>365.21</v>
      </c>
      <c r="U1243" s="69">
        <f t="shared" si="722"/>
        <v>0</v>
      </c>
      <c r="V1243" s="77">
        <f t="shared" si="723"/>
        <v>365.21</v>
      </c>
      <c r="X1243" s="69">
        <v>280.5</v>
      </c>
      <c r="Y1243" s="69">
        <v>84.71</v>
      </c>
      <c r="Z1243" s="69">
        <v>365.21</v>
      </c>
      <c r="AA1243" s="78"/>
      <c r="AB1243" s="79">
        <f t="shared" si="714"/>
        <v>0</v>
      </c>
    </row>
    <row r="1244" spans="1:28" s="89" customFormat="1" x14ac:dyDescent="0.25">
      <c r="A1244" s="71" t="s">
        <v>10007</v>
      </c>
      <c r="B1244" s="72" t="s">
        <v>14954</v>
      </c>
      <c r="C1244" s="73" t="s">
        <v>8753</v>
      </c>
      <c r="D1244" s="74">
        <v>0</v>
      </c>
      <c r="E1244" s="69">
        <v>370.54</v>
      </c>
      <c r="F1244" s="75">
        <f t="shared" si="715"/>
        <v>0</v>
      </c>
      <c r="G1244" s="76"/>
      <c r="H1244" s="69">
        <f t="shared" si="716"/>
        <v>285.83</v>
      </c>
      <c r="I1244" s="69">
        <f t="shared" si="716"/>
        <v>84.71</v>
      </c>
      <c r="J1244" s="69">
        <f t="shared" si="717"/>
        <v>370.53999999999996</v>
      </c>
      <c r="K1244" s="69">
        <v>0</v>
      </c>
      <c r="L1244" s="75">
        <f t="shared" si="718"/>
        <v>370.53999999999996</v>
      </c>
      <c r="M1244" s="33"/>
      <c r="N1244" s="69">
        <v>285.83000000000004</v>
      </c>
      <c r="O1244" s="69">
        <v>84.710000000000008</v>
      </c>
      <c r="P1244" s="69">
        <f t="shared" si="719"/>
        <v>370.54000000000008</v>
      </c>
      <c r="Q1244" s="63"/>
      <c r="R1244" s="69">
        <f t="shared" si="720"/>
        <v>285.83</v>
      </c>
      <c r="S1244" s="69">
        <f t="shared" si="720"/>
        <v>84.71</v>
      </c>
      <c r="T1244" s="69">
        <f t="shared" si="721"/>
        <v>370.53999999999996</v>
      </c>
      <c r="U1244" s="69">
        <f t="shared" si="722"/>
        <v>0</v>
      </c>
      <c r="V1244" s="77">
        <f t="shared" si="723"/>
        <v>370.53999999999996</v>
      </c>
      <c r="W1244" s="33"/>
      <c r="X1244" s="69">
        <v>285.83</v>
      </c>
      <c r="Y1244" s="69">
        <v>84.71</v>
      </c>
      <c r="Z1244" s="69">
        <v>370.54</v>
      </c>
      <c r="AA1244" s="78"/>
      <c r="AB1244" s="79">
        <f t="shared" si="714"/>
        <v>0</v>
      </c>
    </row>
    <row r="1245" spans="1:28" x14ac:dyDescent="0.25">
      <c r="A1245" s="71" t="s">
        <v>10008</v>
      </c>
      <c r="B1245" s="72" t="s">
        <v>14955</v>
      </c>
      <c r="C1245" s="73" t="s">
        <v>8753</v>
      </c>
      <c r="D1245" s="74">
        <v>0</v>
      </c>
      <c r="E1245" s="69">
        <v>384.31000000000006</v>
      </c>
      <c r="F1245" s="75">
        <f t="shared" si="715"/>
        <v>0</v>
      </c>
      <c r="G1245" s="76"/>
      <c r="H1245" s="69">
        <f t="shared" si="716"/>
        <v>299.60000000000002</v>
      </c>
      <c r="I1245" s="69">
        <f t="shared" si="716"/>
        <v>84.71</v>
      </c>
      <c r="J1245" s="69">
        <f t="shared" si="717"/>
        <v>384.31</v>
      </c>
      <c r="K1245" s="69">
        <v>0</v>
      </c>
      <c r="L1245" s="75">
        <f t="shared" si="718"/>
        <v>384.31</v>
      </c>
      <c r="N1245" s="69">
        <v>299.60000000000002</v>
      </c>
      <c r="O1245" s="69">
        <v>84.710000000000008</v>
      </c>
      <c r="P1245" s="69">
        <f t="shared" si="719"/>
        <v>384.31000000000006</v>
      </c>
      <c r="Q1245" s="63"/>
      <c r="R1245" s="69">
        <f t="shared" si="720"/>
        <v>299.60000000000002</v>
      </c>
      <c r="S1245" s="69">
        <f t="shared" si="720"/>
        <v>84.71</v>
      </c>
      <c r="T1245" s="69">
        <f t="shared" si="721"/>
        <v>384.31</v>
      </c>
      <c r="U1245" s="69">
        <f t="shared" si="722"/>
        <v>0</v>
      </c>
      <c r="V1245" s="77">
        <f t="shared" si="723"/>
        <v>384.31</v>
      </c>
      <c r="X1245" s="69">
        <v>299.60000000000002</v>
      </c>
      <c r="Y1245" s="69">
        <v>84.71</v>
      </c>
      <c r="Z1245" s="69">
        <v>384.31</v>
      </c>
      <c r="AA1245" s="78"/>
      <c r="AB1245" s="79">
        <f t="shared" si="714"/>
        <v>0</v>
      </c>
    </row>
    <row r="1246" spans="1:28" s="33" customFormat="1" x14ac:dyDescent="0.25">
      <c r="A1246" s="71" t="s">
        <v>10009</v>
      </c>
      <c r="B1246" s="72" t="s">
        <v>14956</v>
      </c>
      <c r="C1246" s="73" t="s">
        <v>8753</v>
      </c>
      <c r="D1246" s="74">
        <v>0</v>
      </c>
      <c r="E1246" s="69">
        <v>487.35</v>
      </c>
      <c r="F1246" s="75">
        <f t="shared" si="715"/>
        <v>0</v>
      </c>
      <c r="G1246" s="28"/>
      <c r="H1246" s="69">
        <f t="shared" si="716"/>
        <v>402.64</v>
      </c>
      <c r="I1246" s="69">
        <f t="shared" si="716"/>
        <v>84.71</v>
      </c>
      <c r="J1246" s="69">
        <f t="shared" si="717"/>
        <v>487.34999999999997</v>
      </c>
      <c r="K1246" s="69">
        <v>0</v>
      </c>
      <c r="L1246" s="75">
        <f t="shared" si="718"/>
        <v>487.34999999999997</v>
      </c>
      <c r="N1246" s="69">
        <v>402.64</v>
      </c>
      <c r="O1246" s="69">
        <v>84.710000000000008</v>
      </c>
      <c r="P1246" s="69">
        <f t="shared" si="719"/>
        <v>487.35</v>
      </c>
      <c r="Q1246" s="63"/>
      <c r="R1246" s="69">
        <f t="shared" si="720"/>
        <v>402.64</v>
      </c>
      <c r="S1246" s="69">
        <f t="shared" si="720"/>
        <v>84.71</v>
      </c>
      <c r="T1246" s="69">
        <f t="shared" si="721"/>
        <v>487.34999999999997</v>
      </c>
      <c r="U1246" s="69">
        <f t="shared" si="722"/>
        <v>0</v>
      </c>
      <c r="V1246" s="77">
        <f t="shared" si="723"/>
        <v>487.34999999999997</v>
      </c>
      <c r="X1246" s="69">
        <v>402.64</v>
      </c>
      <c r="Y1246" s="69">
        <v>84.71</v>
      </c>
      <c r="Z1246" s="69">
        <v>487.35</v>
      </c>
      <c r="AA1246" s="78"/>
      <c r="AB1246" s="79">
        <f t="shared" si="714"/>
        <v>0</v>
      </c>
    </row>
    <row r="1247" spans="1:28" s="33" customFormat="1" x14ac:dyDescent="0.25">
      <c r="A1247" s="71" t="s">
        <v>10010</v>
      </c>
      <c r="B1247" s="72" t="s">
        <v>14957</v>
      </c>
      <c r="C1247" s="73" t="s">
        <v>8753</v>
      </c>
      <c r="D1247" s="74">
        <v>0</v>
      </c>
      <c r="E1247" s="69">
        <v>627.6</v>
      </c>
      <c r="F1247" s="75">
        <f t="shared" si="715"/>
        <v>0</v>
      </c>
      <c r="G1247" s="76"/>
      <c r="H1247" s="69">
        <f t="shared" si="716"/>
        <v>521.70000000000005</v>
      </c>
      <c r="I1247" s="69">
        <f t="shared" si="716"/>
        <v>105.9</v>
      </c>
      <c r="J1247" s="69">
        <f t="shared" si="717"/>
        <v>627.6</v>
      </c>
      <c r="K1247" s="69">
        <v>0</v>
      </c>
      <c r="L1247" s="75">
        <f t="shared" si="718"/>
        <v>627.6</v>
      </c>
      <c r="N1247" s="69">
        <v>521.69999999999993</v>
      </c>
      <c r="O1247" s="69">
        <v>105.9</v>
      </c>
      <c r="P1247" s="69">
        <f t="shared" si="719"/>
        <v>627.59999999999991</v>
      </c>
      <c r="Q1247" s="63"/>
      <c r="R1247" s="69">
        <f t="shared" si="720"/>
        <v>521.70000000000005</v>
      </c>
      <c r="S1247" s="69">
        <f t="shared" si="720"/>
        <v>105.89</v>
      </c>
      <c r="T1247" s="69">
        <f t="shared" si="721"/>
        <v>627.59</v>
      </c>
      <c r="U1247" s="69">
        <f t="shared" si="722"/>
        <v>0</v>
      </c>
      <c r="V1247" s="77">
        <f t="shared" si="723"/>
        <v>627.59</v>
      </c>
      <c r="X1247" s="69">
        <v>521.70000000000005</v>
      </c>
      <c r="Y1247" s="69">
        <v>105.89</v>
      </c>
      <c r="Z1247" s="69">
        <v>627.59</v>
      </c>
      <c r="AA1247" s="78"/>
      <c r="AB1247" s="79">
        <f t="shared" si="714"/>
        <v>9.9999999998772182E-3</v>
      </c>
    </row>
    <row r="1248" spans="1:28" s="33" customFormat="1" ht="22.5" x14ac:dyDescent="0.25">
      <c r="A1248" s="71" t="s">
        <v>10011</v>
      </c>
      <c r="B1248" s="72" t="s">
        <v>14958</v>
      </c>
      <c r="C1248" s="73" t="s">
        <v>8753</v>
      </c>
      <c r="D1248" s="74">
        <v>0</v>
      </c>
      <c r="E1248" s="69">
        <v>627.78</v>
      </c>
      <c r="F1248" s="75">
        <f t="shared" si="715"/>
        <v>0</v>
      </c>
      <c r="G1248" s="76"/>
      <c r="H1248" s="69">
        <f t="shared" si="716"/>
        <v>505.26</v>
      </c>
      <c r="I1248" s="69">
        <f t="shared" si="716"/>
        <v>122.52</v>
      </c>
      <c r="J1248" s="69">
        <f t="shared" si="717"/>
        <v>627.78</v>
      </c>
      <c r="K1248" s="69">
        <v>0</v>
      </c>
      <c r="L1248" s="75">
        <f t="shared" si="718"/>
        <v>627.78</v>
      </c>
      <c r="N1248" s="69">
        <v>505.26</v>
      </c>
      <c r="O1248" s="69">
        <v>122.52</v>
      </c>
      <c r="P1248" s="69">
        <f t="shared" si="719"/>
        <v>627.78</v>
      </c>
      <c r="Q1248" s="63"/>
      <c r="R1248" s="69">
        <f t="shared" si="720"/>
        <v>505.26</v>
      </c>
      <c r="S1248" s="69">
        <f t="shared" si="720"/>
        <v>122.51</v>
      </c>
      <c r="T1248" s="69">
        <f t="shared" si="721"/>
        <v>627.77</v>
      </c>
      <c r="U1248" s="69">
        <f t="shared" si="722"/>
        <v>0</v>
      </c>
      <c r="V1248" s="77">
        <f t="shared" si="723"/>
        <v>627.77</v>
      </c>
      <c r="X1248" s="69">
        <v>505.26</v>
      </c>
      <c r="Y1248" s="69">
        <v>122.51</v>
      </c>
      <c r="Z1248" s="69">
        <v>627.77</v>
      </c>
      <c r="AA1248" s="78"/>
      <c r="AB1248" s="79">
        <f t="shared" si="714"/>
        <v>9.9999999999909051E-3</v>
      </c>
    </row>
    <row r="1249" spans="1:28" s="33" customFormat="1" ht="22.5" x14ac:dyDescent="0.25">
      <c r="A1249" s="71" t="s">
        <v>10012</v>
      </c>
      <c r="B1249" s="72" t="s">
        <v>14959</v>
      </c>
      <c r="C1249" s="73" t="s">
        <v>8753</v>
      </c>
      <c r="D1249" s="74">
        <v>0</v>
      </c>
      <c r="E1249" s="69">
        <v>233.68</v>
      </c>
      <c r="F1249" s="75">
        <f t="shared" si="715"/>
        <v>0</v>
      </c>
      <c r="G1249" s="76"/>
      <c r="H1249" s="69">
        <f t="shared" si="716"/>
        <v>191.33</v>
      </c>
      <c r="I1249" s="69">
        <f t="shared" si="716"/>
        <v>42.35</v>
      </c>
      <c r="J1249" s="69">
        <f t="shared" si="717"/>
        <v>233.68</v>
      </c>
      <c r="K1249" s="69">
        <v>0</v>
      </c>
      <c r="L1249" s="75">
        <f t="shared" si="718"/>
        <v>233.68</v>
      </c>
      <c r="N1249" s="69">
        <v>191.33</v>
      </c>
      <c r="O1249" s="69">
        <v>42.35</v>
      </c>
      <c r="P1249" s="69">
        <f t="shared" si="719"/>
        <v>233.68</v>
      </c>
      <c r="Q1249" s="63"/>
      <c r="R1249" s="69">
        <f t="shared" si="720"/>
        <v>191.33</v>
      </c>
      <c r="S1249" s="69">
        <f t="shared" si="720"/>
        <v>42.35</v>
      </c>
      <c r="T1249" s="69">
        <f t="shared" si="721"/>
        <v>233.68</v>
      </c>
      <c r="U1249" s="69">
        <f t="shared" si="722"/>
        <v>0</v>
      </c>
      <c r="V1249" s="77">
        <f t="shared" si="723"/>
        <v>233.68</v>
      </c>
      <c r="X1249" s="69">
        <v>191.33</v>
      </c>
      <c r="Y1249" s="69">
        <v>42.35</v>
      </c>
      <c r="Z1249" s="69">
        <v>233.68</v>
      </c>
      <c r="AA1249" s="78"/>
      <c r="AB1249" s="79">
        <f t="shared" si="714"/>
        <v>0</v>
      </c>
    </row>
    <row r="1250" spans="1:28" ht="22.5" x14ac:dyDescent="0.25">
      <c r="A1250" s="71" t="s">
        <v>10013</v>
      </c>
      <c r="B1250" s="72" t="s">
        <v>14960</v>
      </c>
      <c r="C1250" s="73" t="s">
        <v>8753</v>
      </c>
      <c r="D1250" s="74">
        <v>0</v>
      </c>
      <c r="E1250" s="69">
        <v>236.01</v>
      </c>
      <c r="F1250" s="75">
        <f t="shared" si="715"/>
        <v>0</v>
      </c>
      <c r="G1250" s="76"/>
      <c r="H1250" s="69">
        <f t="shared" si="716"/>
        <v>193.66</v>
      </c>
      <c r="I1250" s="69">
        <f t="shared" si="716"/>
        <v>42.35</v>
      </c>
      <c r="J1250" s="69">
        <f t="shared" si="717"/>
        <v>236.01</v>
      </c>
      <c r="K1250" s="69">
        <v>0</v>
      </c>
      <c r="L1250" s="75">
        <f t="shared" si="718"/>
        <v>236.01</v>
      </c>
      <c r="N1250" s="69">
        <v>193.66000000000003</v>
      </c>
      <c r="O1250" s="69">
        <v>42.35</v>
      </c>
      <c r="P1250" s="69">
        <f t="shared" si="719"/>
        <v>236.01000000000002</v>
      </c>
      <c r="Q1250" s="63"/>
      <c r="R1250" s="69">
        <f t="shared" si="720"/>
        <v>193.66</v>
      </c>
      <c r="S1250" s="69">
        <f t="shared" si="720"/>
        <v>42.35</v>
      </c>
      <c r="T1250" s="69">
        <f t="shared" si="721"/>
        <v>236.01</v>
      </c>
      <c r="U1250" s="69">
        <f t="shared" si="722"/>
        <v>0</v>
      </c>
      <c r="V1250" s="77">
        <f t="shared" si="723"/>
        <v>236.01</v>
      </c>
      <c r="X1250" s="69">
        <v>193.66</v>
      </c>
      <c r="Y1250" s="69">
        <v>42.35</v>
      </c>
      <c r="Z1250" s="69">
        <v>236.01</v>
      </c>
      <c r="AA1250" s="78"/>
      <c r="AB1250" s="79">
        <f t="shared" si="714"/>
        <v>0</v>
      </c>
    </row>
    <row r="1251" spans="1:28" x14ac:dyDescent="0.25">
      <c r="A1251" s="71" t="s">
        <v>10014</v>
      </c>
      <c r="B1251" s="72" t="s">
        <v>14961</v>
      </c>
      <c r="C1251" s="73" t="s">
        <v>8753</v>
      </c>
      <c r="D1251" s="74">
        <v>0</v>
      </c>
      <c r="E1251" s="69">
        <v>249.78000000000003</v>
      </c>
      <c r="F1251" s="75">
        <f t="shared" si="715"/>
        <v>0</v>
      </c>
      <c r="G1251" s="76"/>
      <c r="H1251" s="69">
        <f t="shared" si="716"/>
        <v>207.43</v>
      </c>
      <c r="I1251" s="69">
        <f t="shared" si="716"/>
        <v>42.35</v>
      </c>
      <c r="J1251" s="69">
        <f t="shared" si="717"/>
        <v>249.78</v>
      </c>
      <c r="K1251" s="69">
        <v>0</v>
      </c>
      <c r="L1251" s="75">
        <f t="shared" si="718"/>
        <v>249.78</v>
      </c>
      <c r="N1251" s="69">
        <v>207.43</v>
      </c>
      <c r="O1251" s="69">
        <v>42.35</v>
      </c>
      <c r="P1251" s="69">
        <f t="shared" si="719"/>
        <v>249.78</v>
      </c>
      <c r="Q1251" s="63"/>
      <c r="R1251" s="69">
        <f t="shared" si="720"/>
        <v>207.43</v>
      </c>
      <c r="S1251" s="69">
        <f t="shared" si="720"/>
        <v>42.35</v>
      </c>
      <c r="T1251" s="69">
        <f t="shared" si="721"/>
        <v>249.78</v>
      </c>
      <c r="U1251" s="69">
        <f t="shared" si="722"/>
        <v>0</v>
      </c>
      <c r="V1251" s="77">
        <f t="shared" si="723"/>
        <v>249.78</v>
      </c>
      <c r="X1251" s="69">
        <v>207.43</v>
      </c>
      <c r="Y1251" s="69">
        <v>42.35</v>
      </c>
      <c r="Z1251" s="69">
        <v>249.78</v>
      </c>
      <c r="AA1251" s="78"/>
      <c r="AB1251" s="79">
        <f t="shared" si="714"/>
        <v>0</v>
      </c>
    </row>
    <row r="1252" spans="1:28" x14ac:dyDescent="0.25">
      <c r="A1252" s="71" t="s">
        <v>10015</v>
      </c>
      <c r="B1252" s="72" t="s">
        <v>14962</v>
      </c>
      <c r="C1252" s="73" t="s">
        <v>8753</v>
      </c>
      <c r="D1252" s="74">
        <v>0</v>
      </c>
      <c r="E1252" s="69">
        <v>315.47000000000003</v>
      </c>
      <c r="F1252" s="75">
        <f t="shared" si="715"/>
        <v>0</v>
      </c>
      <c r="G1252" s="76"/>
      <c r="H1252" s="69">
        <f t="shared" si="716"/>
        <v>273.12</v>
      </c>
      <c r="I1252" s="69">
        <f t="shared" si="716"/>
        <v>42.35</v>
      </c>
      <c r="J1252" s="69">
        <f t="shared" si="717"/>
        <v>315.47000000000003</v>
      </c>
      <c r="K1252" s="69">
        <v>0</v>
      </c>
      <c r="L1252" s="75">
        <f t="shared" si="718"/>
        <v>315.47000000000003</v>
      </c>
      <c r="N1252" s="69">
        <v>273.12</v>
      </c>
      <c r="O1252" s="69">
        <v>42.35</v>
      </c>
      <c r="P1252" s="69">
        <f t="shared" si="719"/>
        <v>315.47000000000003</v>
      </c>
      <c r="Q1252" s="63"/>
      <c r="R1252" s="69">
        <f t="shared" si="720"/>
        <v>273.12</v>
      </c>
      <c r="S1252" s="69">
        <f t="shared" si="720"/>
        <v>42.35</v>
      </c>
      <c r="T1252" s="69">
        <f t="shared" si="721"/>
        <v>315.47000000000003</v>
      </c>
      <c r="U1252" s="69">
        <f t="shared" si="722"/>
        <v>0</v>
      </c>
      <c r="V1252" s="77">
        <f t="shared" si="723"/>
        <v>315.47000000000003</v>
      </c>
      <c r="X1252" s="69">
        <v>273.12</v>
      </c>
      <c r="Y1252" s="69">
        <v>42.35</v>
      </c>
      <c r="Z1252" s="69">
        <v>315.47000000000003</v>
      </c>
      <c r="AA1252" s="78"/>
      <c r="AB1252" s="79">
        <f t="shared" si="714"/>
        <v>0</v>
      </c>
    </row>
    <row r="1253" spans="1:28" x14ac:dyDescent="0.25">
      <c r="A1253" s="71" t="s">
        <v>10016</v>
      </c>
      <c r="B1253" s="72" t="s">
        <v>14963</v>
      </c>
      <c r="C1253" s="73" t="s">
        <v>8753</v>
      </c>
      <c r="D1253" s="74">
        <v>0</v>
      </c>
      <c r="E1253" s="69">
        <v>317.8</v>
      </c>
      <c r="F1253" s="75">
        <f t="shared" si="715"/>
        <v>0</v>
      </c>
      <c r="G1253" s="76"/>
      <c r="H1253" s="69">
        <f t="shared" si="716"/>
        <v>275.45</v>
      </c>
      <c r="I1253" s="69">
        <f t="shared" si="716"/>
        <v>42.35</v>
      </c>
      <c r="J1253" s="69">
        <f t="shared" si="717"/>
        <v>317.8</v>
      </c>
      <c r="K1253" s="69">
        <v>0</v>
      </c>
      <c r="L1253" s="75">
        <f t="shared" si="718"/>
        <v>317.8</v>
      </c>
      <c r="N1253" s="69">
        <v>275.45000000000005</v>
      </c>
      <c r="O1253" s="69">
        <v>42.35</v>
      </c>
      <c r="P1253" s="69">
        <f t="shared" si="719"/>
        <v>317.80000000000007</v>
      </c>
      <c r="Q1253" s="63"/>
      <c r="R1253" s="69">
        <f t="shared" si="720"/>
        <v>275.45</v>
      </c>
      <c r="S1253" s="69">
        <f t="shared" si="720"/>
        <v>42.35</v>
      </c>
      <c r="T1253" s="69">
        <f t="shared" si="721"/>
        <v>317.8</v>
      </c>
      <c r="U1253" s="69">
        <f t="shared" si="722"/>
        <v>0</v>
      </c>
      <c r="V1253" s="77">
        <f t="shared" si="723"/>
        <v>317.8</v>
      </c>
      <c r="X1253" s="69">
        <v>275.45</v>
      </c>
      <c r="Y1253" s="69">
        <v>42.35</v>
      </c>
      <c r="Z1253" s="69">
        <v>317.8</v>
      </c>
      <c r="AA1253" s="78"/>
      <c r="AB1253" s="79">
        <f t="shared" si="714"/>
        <v>0</v>
      </c>
    </row>
    <row r="1254" spans="1:28" x14ac:dyDescent="0.25">
      <c r="A1254" s="71" t="s">
        <v>10017</v>
      </c>
      <c r="B1254" s="72" t="s">
        <v>14964</v>
      </c>
      <c r="C1254" s="73" t="s">
        <v>8753</v>
      </c>
      <c r="D1254" s="74">
        <v>0</v>
      </c>
      <c r="E1254" s="69">
        <v>431.06</v>
      </c>
      <c r="F1254" s="75">
        <f t="shared" si="715"/>
        <v>0</v>
      </c>
      <c r="G1254" s="76"/>
      <c r="H1254" s="69">
        <f t="shared" si="716"/>
        <v>352.42</v>
      </c>
      <c r="I1254" s="69">
        <f t="shared" si="716"/>
        <v>78.64</v>
      </c>
      <c r="J1254" s="69">
        <f t="shared" si="717"/>
        <v>431.06</v>
      </c>
      <c r="K1254" s="69">
        <v>0</v>
      </c>
      <c r="L1254" s="75">
        <f t="shared" si="718"/>
        <v>431.06</v>
      </c>
      <c r="N1254" s="69">
        <v>352.42</v>
      </c>
      <c r="O1254" s="69">
        <v>78.64</v>
      </c>
      <c r="P1254" s="69">
        <f t="shared" si="719"/>
        <v>431.06</v>
      </c>
      <c r="Q1254" s="63"/>
      <c r="R1254" s="69">
        <f t="shared" si="720"/>
        <v>352.42</v>
      </c>
      <c r="S1254" s="69">
        <f t="shared" si="720"/>
        <v>78.64</v>
      </c>
      <c r="T1254" s="69">
        <f t="shared" si="721"/>
        <v>431.06</v>
      </c>
      <c r="U1254" s="69">
        <f t="shared" si="722"/>
        <v>0</v>
      </c>
      <c r="V1254" s="77">
        <f t="shared" si="723"/>
        <v>431.06</v>
      </c>
      <c r="X1254" s="69">
        <v>352.42</v>
      </c>
      <c r="Y1254" s="69">
        <v>78.64</v>
      </c>
      <c r="Z1254" s="69">
        <v>431.06</v>
      </c>
      <c r="AA1254" s="78"/>
      <c r="AB1254" s="79">
        <f t="shared" si="714"/>
        <v>0</v>
      </c>
    </row>
    <row r="1255" spans="1:28" x14ac:dyDescent="0.25">
      <c r="A1255" s="71" t="s">
        <v>10018</v>
      </c>
      <c r="B1255" s="72" t="s">
        <v>14965</v>
      </c>
      <c r="C1255" s="73" t="s">
        <v>8753</v>
      </c>
      <c r="D1255" s="74">
        <v>0</v>
      </c>
      <c r="E1255" s="69">
        <v>440.93</v>
      </c>
      <c r="F1255" s="75">
        <f t="shared" si="715"/>
        <v>0</v>
      </c>
      <c r="G1255" s="76"/>
      <c r="H1255" s="69">
        <f t="shared" si="716"/>
        <v>362.29</v>
      </c>
      <c r="I1255" s="69">
        <f t="shared" si="716"/>
        <v>78.64</v>
      </c>
      <c r="J1255" s="69">
        <f t="shared" si="717"/>
        <v>440.93</v>
      </c>
      <c r="K1255" s="69">
        <v>0</v>
      </c>
      <c r="L1255" s="75">
        <f t="shared" si="718"/>
        <v>440.93</v>
      </c>
      <c r="N1255" s="69">
        <v>362.28999999999996</v>
      </c>
      <c r="O1255" s="69">
        <v>78.64</v>
      </c>
      <c r="P1255" s="69">
        <f t="shared" si="719"/>
        <v>440.92999999999995</v>
      </c>
      <c r="Q1255" s="63"/>
      <c r="R1255" s="69">
        <f t="shared" si="720"/>
        <v>362.29</v>
      </c>
      <c r="S1255" s="69">
        <f t="shared" si="720"/>
        <v>78.64</v>
      </c>
      <c r="T1255" s="69">
        <f t="shared" si="721"/>
        <v>440.93</v>
      </c>
      <c r="U1255" s="69">
        <f t="shared" si="722"/>
        <v>0</v>
      </c>
      <c r="V1255" s="77">
        <f t="shared" si="723"/>
        <v>440.93</v>
      </c>
      <c r="X1255" s="69">
        <v>362.29</v>
      </c>
      <c r="Y1255" s="69">
        <v>78.64</v>
      </c>
      <c r="Z1255" s="69">
        <v>440.93</v>
      </c>
      <c r="AA1255" s="78"/>
      <c r="AB1255" s="79">
        <f t="shared" si="714"/>
        <v>0</v>
      </c>
    </row>
    <row r="1256" spans="1:28" x14ac:dyDescent="0.25">
      <c r="A1256" s="71" t="s">
        <v>10019</v>
      </c>
      <c r="B1256" s="72" t="s">
        <v>14966</v>
      </c>
      <c r="C1256" s="73" t="s">
        <v>8753</v>
      </c>
      <c r="D1256" s="74">
        <v>0</v>
      </c>
      <c r="E1256" s="69">
        <v>459.23</v>
      </c>
      <c r="F1256" s="75">
        <f t="shared" si="715"/>
        <v>0</v>
      </c>
      <c r="G1256" s="76"/>
      <c r="H1256" s="69">
        <f t="shared" si="716"/>
        <v>380.59</v>
      </c>
      <c r="I1256" s="69">
        <f t="shared" si="716"/>
        <v>78.64</v>
      </c>
      <c r="J1256" s="69">
        <f t="shared" si="717"/>
        <v>459.22999999999996</v>
      </c>
      <c r="K1256" s="69">
        <v>0</v>
      </c>
      <c r="L1256" s="75">
        <f t="shared" si="718"/>
        <v>459.22999999999996</v>
      </c>
      <c r="N1256" s="69">
        <v>380.59000000000003</v>
      </c>
      <c r="O1256" s="69">
        <v>78.64</v>
      </c>
      <c r="P1256" s="69">
        <f t="shared" si="719"/>
        <v>459.23</v>
      </c>
      <c r="Q1256" s="63"/>
      <c r="R1256" s="69">
        <f t="shared" si="720"/>
        <v>380.59</v>
      </c>
      <c r="S1256" s="69">
        <f t="shared" si="720"/>
        <v>78.64</v>
      </c>
      <c r="T1256" s="69">
        <f t="shared" si="721"/>
        <v>459.22999999999996</v>
      </c>
      <c r="U1256" s="69">
        <f t="shared" si="722"/>
        <v>0</v>
      </c>
      <c r="V1256" s="77">
        <f t="shared" si="723"/>
        <v>459.22999999999996</v>
      </c>
      <c r="X1256" s="69">
        <v>380.59</v>
      </c>
      <c r="Y1256" s="69">
        <v>78.64</v>
      </c>
      <c r="Z1256" s="69">
        <v>459.23</v>
      </c>
      <c r="AA1256" s="78"/>
      <c r="AB1256" s="79">
        <f t="shared" si="714"/>
        <v>0</v>
      </c>
    </row>
    <row r="1257" spans="1:28" x14ac:dyDescent="0.25">
      <c r="A1257" s="71" t="s">
        <v>10020</v>
      </c>
      <c r="B1257" s="72" t="s">
        <v>14967</v>
      </c>
      <c r="C1257" s="73" t="s">
        <v>8753</v>
      </c>
      <c r="D1257" s="74">
        <v>0</v>
      </c>
      <c r="E1257" s="69">
        <v>607.92999999999995</v>
      </c>
      <c r="F1257" s="75">
        <f t="shared" si="715"/>
        <v>0</v>
      </c>
      <c r="G1257" s="76"/>
      <c r="H1257" s="69">
        <f t="shared" si="716"/>
        <v>505.05</v>
      </c>
      <c r="I1257" s="69">
        <f t="shared" si="716"/>
        <v>102.88</v>
      </c>
      <c r="J1257" s="69">
        <f t="shared" si="717"/>
        <v>607.93000000000006</v>
      </c>
      <c r="K1257" s="69">
        <v>0</v>
      </c>
      <c r="L1257" s="75">
        <f t="shared" si="718"/>
        <v>607.93000000000006</v>
      </c>
      <c r="N1257" s="69">
        <v>505.04999999999995</v>
      </c>
      <c r="O1257" s="69">
        <v>102.88</v>
      </c>
      <c r="P1257" s="69">
        <f t="shared" si="719"/>
        <v>607.92999999999995</v>
      </c>
      <c r="Q1257" s="63"/>
      <c r="R1257" s="69">
        <f t="shared" si="720"/>
        <v>505.05</v>
      </c>
      <c r="S1257" s="69">
        <f t="shared" si="720"/>
        <v>102.86</v>
      </c>
      <c r="T1257" s="69">
        <f t="shared" si="721"/>
        <v>607.91</v>
      </c>
      <c r="U1257" s="69">
        <f t="shared" si="722"/>
        <v>0</v>
      </c>
      <c r="V1257" s="77">
        <f t="shared" si="723"/>
        <v>607.91</v>
      </c>
      <c r="X1257" s="69">
        <v>505.05</v>
      </c>
      <c r="Y1257" s="69">
        <v>102.86</v>
      </c>
      <c r="Z1257" s="69">
        <v>607.91</v>
      </c>
      <c r="AA1257" s="78"/>
      <c r="AB1257" s="79">
        <f t="shared" si="714"/>
        <v>1.999999999998181E-2</v>
      </c>
    </row>
    <row r="1258" spans="1:28" x14ac:dyDescent="0.25">
      <c r="A1258" s="71" t="s">
        <v>10021</v>
      </c>
      <c r="B1258" s="72" t="s">
        <v>14968</v>
      </c>
      <c r="C1258" s="73" t="s">
        <v>8753</v>
      </c>
      <c r="D1258" s="74">
        <v>0</v>
      </c>
      <c r="E1258" s="69">
        <v>630.73</v>
      </c>
      <c r="F1258" s="75">
        <f t="shared" si="715"/>
        <v>0</v>
      </c>
      <c r="G1258" s="76"/>
      <c r="H1258" s="69">
        <f t="shared" si="716"/>
        <v>527.85</v>
      </c>
      <c r="I1258" s="69">
        <f t="shared" si="716"/>
        <v>102.88</v>
      </c>
      <c r="J1258" s="69">
        <f t="shared" si="717"/>
        <v>630.73</v>
      </c>
      <c r="K1258" s="69">
        <v>0</v>
      </c>
      <c r="L1258" s="75">
        <f t="shared" si="718"/>
        <v>630.73</v>
      </c>
      <c r="N1258" s="69">
        <v>527.85</v>
      </c>
      <c r="O1258" s="69">
        <v>102.88</v>
      </c>
      <c r="P1258" s="69">
        <f t="shared" si="719"/>
        <v>630.73</v>
      </c>
      <c r="Q1258" s="63"/>
      <c r="R1258" s="69">
        <f t="shared" si="720"/>
        <v>527.85</v>
      </c>
      <c r="S1258" s="69">
        <f t="shared" si="720"/>
        <v>102.86</v>
      </c>
      <c r="T1258" s="69">
        <f t="shared" si="721"/>
        <v>630.71</v>
      </c>
      <c r="U1258" s="69">
        <f t="shared" si="722"/>
        <v>0</v>
      </c>
      <c r="V1258" s="77">
        <f t="shared" si="723"/>
        <v>630.71</v>
      </c>
      <c r="X1258" s="69">
        <v>527.85</v>
      </c>
      <c r="Y1258" s="69">
        <v>102.86</v>
      </c>
      <c r="Z1258" s="69">
        <v>630.71</v>
      </c>
      <c r="AA1258" s="78"/>
      <c r="AB1258" s="79">
        <f t="shared" si="714"/>
        <v>1.999999999998181E-2</v>
      </c>
    </row>
    <row r="1259" spans="1:28" s="89" customFormat="1" x14ac:dyDescent="0.25">
      <c r="A1259" s="71" t="s">
        <v>10022</v>
      </c>
      <c r="B1259" s="72" t="s">
        <v>14969</v>
      </c>
      <c r="C1259" s="73" t="s">
        <v>8753</v>
      </c>
      <c r="D1259" s="74">
        <v>0</v>
      </c>
      <c r="E1259" s="69">
        <v>352.1</v>
      </c>
      <c r="F1259" s="75">
        <f t="shared" si="715"/>
        <v>0</v>
      </c>
      <c r="G1259" s="76"/>
      <c r="H1259" s="69">
        <f t="shared" si="716"/>
        <v>309.75</v>
      </c>
      <c r="I1259" s="69">
        <f t="shared" si="716"/>
        <v>42.35</v>
      </c>
      <c r="J1259" s="69">
        <f t="shared" si="717"/>
        <v>352.1</v>
      </c>
      <c r="K1259" s="69">
        <v>0</v>
      </c>
      <c r="L1259" s="75">
        <f t="shared" si="718"/>
        <v>352.1</v>
      </c>
      <c r="M1259" s="33"/>
      <c r="N1259" s="69">
        <v>309.75</v>
      </c>
      <c r="O1259" s="69">
        <v>42.35</v>
      </c>
      <c r="P1259" s="69">
        <f t="shared" si="719"/>
        <v>352.1</v>
      </c>
      <c r="Q1259" s="63"/>
      <c r="R1259" s="69">
        <f t="shared" si="720"/>
        <v>309.75</v>
      </c>
      <c r="S1259" s="69">
        <f t="shared" si="720"/>
        <v>42.35</v>
      </c>
      <c r="T1259" s="69">
        <f t="shared" si="721"/>
        <v>352.1</v>
      </c>
      <c r="U1259" s="69">
        <f t="shared" si="722"/>
        <v>0</v>
      </c>
      <c r="V1259" s="77">
        <f t="shared" si="723"/>
        <v>352.1</v>
      </c>
      <c r="W1259" s="33"/>
      <c r="X1259" s="69">
        <v>309.75</v>
      </c>
      <c r="Y1259" s="69">
        <v>42.35</v>
      </c>
      <c r="Z1259" s="69">
        <v>352.1</v>
      </c>
      <c r="AA1259" s="78"/>
      <c r="AB1259" s="79">
        <f t="shared" si="714"/>
        <v>0</v>
      </c>
    </row>
    <row r="1260" spans="1:28" x14ac:dyDescent="0.25">
      <c r="A1260" s="71" t="s">
        <v>10023</v>
      </c>
      <c r="B1260" s="72" t="s">
        <v>14970</v>
      </c>
      <c r="C1260" s="73" t="s">
        <v>8753</v>
      </c>
      <c r="D1260" s="74">
        <v>0</v>
      </c>
      <c r="E1260" s="69">
        <v>393.23</v>
      </c>
      <c r="F1260" s="75">
        <f t="shared" si="715"/>
        <v>0</v>
      </c>
      <c r="G1260" s="76"/>
      <c r="H1260" s="69">
        <f t="shared" si="716"/>
        <v>350.88</v>
      </c>
      <c r="I1260" s="69">
        <f t="shared" si="716"/>
        <v>42.35</v>
      </c>
      <c r="J1260" s="69">
        <f t="shared" si="717"/>
        <v>393.23</v>
      </c>
      <c r="K1260" s="69">
        <v>0</v>
      </c>
      <c r="L1260" s="75">
        <f t="shared" si="718"/>
        <v>393.23</v>
      </c>
      <c r="N1260" s="69">
        <v>350.88</v>
      </c>
      <c r="O1260" s="69">
        <v>42.35</v>
      </c>
      <c r="P1260" s="69">
        <f t="shared" si="719"/>
        <v>393.23</v>
      </c>
      <c r="Q1260" s="63"/>
      <c r="R1260" s="69">
        <f t="shared" si="720"/>
        <v>350.88</v>
      </c>
      <c r="S1260" s="69">
        <f t="shared" si="720"/>
        <v>42.35</v>
      </c>
      <c r="T1260" s="69">
        <f t="shared" si="721"/>
        <v>393.23</v>
      </c>
      <c r="U1260" s="69">
        <f t="shared" si="722"/>
        <v>0</v>
      </c>
      <c r="V1260" s="77">
        <f t="shared" si="723"/>
        <v>393.23</v>
      </c>
      <c r="X1260" s="69">
        <v>350.88</v>
      </c>
      <c r="Y1260" s="69">
        <v>42.35</v>
      </c>
      <c r="Z1260" s="69">
        <v>393.23</v>
      </c>
      <c r="AA1260" s="78"/>
      <c r="AB1260" s="79">
        <f t="shared" si="714"/>
        <v>0</v>
      </c>
    </row>
    <row r="1261" spans="1:28" x14ac:dyDescent="0.25">
      <c r="A1261" s="71" t="s">
        <v>10024</v>
      </c>
      <c r="B1261" s="72" t="s">
        <v>14971</v>
      </c>
      <c r="C1261" s="73" t="s">
        <v>8753</v>
      </c>
      <c r="D1261" s="74">
        <v>0</v>
      </c>
      <c r="E1261" s="69">
        <v>681.7</v>
      </c>
      <c r="F1261" s="75">
        <f t="shared" si="715"/>
        <v>0</v>
      </c>
      <c r="H1261" s="69">
        <f t="shared" si="716"/>
        <v>575.79999999999995</v>
      </c>
      <c r="I1261" s="69">
        <f t="shared" si="716"/>
        <v>105.9</v>
      </c>
      <c r="J1261" s="69">
        <f t="shared" si="717"/>
        <v>681.69999999999993</v>
      </c>
      <c r="K1261" s="69">
        <v>0</v>
      </c>
      <c r="L1261" s="75">
        <f t="shared" si="718"/>
        <v>681.69999999999993</v>
      </c>
      <c r="N1261" s="69">
        <v>575.79999999999995</v>
      </c>
      <c r="O1261" s="69">
        <v>105.9</v>
      </c>
      <c r="P1261" s="69">
        <f t="shared" si="719"/>
        <v>681.69999999999993</v>
      </c>
      <c r="Q1261" s="63"/>
      <c r="R1261" s="69">
        <f t="shared" si="720"/>
        <v>575.79999999999995</v>
      </c>
      <c r="S1261" s="69">
        <f t="shared" si="720"/>
        <v>105.89</v>
      </c>
      <c r="T1261" s="69">
        <f t="shared" si="721"/>
        <v>681.68999999999994</v>
      </c>
      <c r="U1261" s="69">
        <f t="shared" si="722"/>
        <v>0</v>
      </c>
      <c r="V1261" s="77">
        <f t="shared" si="723"/>
        <v>681.68999999999994</v>
      </c>
      <c r="X1261" s="69">
        <v>575.79999999999995</v>
      </c>
      <c r="Y1261" s="69">
        <v>105.89</v>
      </c>
      <c r="Z1261" s="69">
        <v>681.69</v>
      </c>
      <c r="AB1261" s="79">
        <f t="shared" si="714"/>
        <v>9.9999999998772182E-3</v>
      </c>
    </row>
    <row r="1262" spans="1:28" ht="22.5" x14ac:dyDescent="0.25">
      <c r="A1262" s="65" t="s">
        <v>10025</v>
      </c>
      <c r="B1262" s="66" t="s">
        <v>14972</v>
      </c>
      <c r="C1262" s="67"/>
      <c r="D1262" s="68"/>
      <c r="E1262" s="69"/>
      <c r="F1262" s="70"/>
      <c r="H1262" s="69"/>
      <c r="I1262" s="69"/>
      <c r="J1262" s="69"/>
      <c r="K1262" s="69"/>
      <c r="L1262" s="75"/>
      <c r="N1262" s="69"/>
      <c r="O1262" s="69"/>
      <c r="P1262" s="69"/>
      <c r="Q1262" s="63"/>
      <c r="R1262" s="69"/>
      <c r="S1262" s="69"/>
      <c r="T1262" s="69"/>
      <c r="U1262" s="69"/>
      <c r="V1262" s="77"/>
      <c r="X1262" s="69"/>
      <c r="Y1262" s="69"/>
      <c r="Z1262" s="69"/>
      <c r="AB1262" s="79">
        <f t="shared" si="714"/>
        <v>0</v>
      </c>
    </row>
    <row r="1263" spans="1:28" ht="22.5" x14ac:dyDescent="0.25">
      <c r="A1263" s="71" t="s">
        <v>10026</v>
      </c>
      <c r="B1263" s="72" t="s">
        <v>14973</v>
      </c>
      <c r="C1263" s="73" t="s">
        <v>8780</v>
      </c>
      <c r="D1263" s="74">
        <v>0</v>
      </c>
      <c r="E1263" s="69">
        <v>183.54</v>
      </c>
      <c r="F1263" s="75">
        <f>ROUND(D1263*E1263,2)</f>
        <v>0</v>
      </c>
      <c r="H1263" s="69">
        <f t="shared" ref="H1263:I1266" si="724">ROUND(N1263+(N1263*$H$2/100),2)</f>
        <v>141.80000000000001</v>
      </c>
      <c r="I1263" s="69">
        <f t="shared" si="724"/>
        <v>41.74</v>
      </c>
      <c r="J1263" s="69">
        <f>H1263+I1263</f>
        <v>183.54000000000002</v>
      </c>
      <c r="K1263" s="69">
        <v>0</v>
      </c>
      <c r="L1263" s="75">
        <f>SUM(J1263:K1263)</f>
        <v>183.54000000000002</v>
      </c>
      <c r="N1263" s="69">
        <v>141.80000000000001</v>
      </c>
      <c r="O1263" s="69">
        <v>41.739999999999995</v>
      </c>
      <c r="P1263" s="69">
        <f>SUM(N1263:O1263)</f>
        <v>183.54000000000002</v>
      </c>
      <c r="Q1263" s="63"/>
      <c r="R1263" s="69">
        <f t="shared" ref="R1263:S1266" si="725">X1263</f>
        <v>141.80000000000001</v>
      </c>
      <c r="S1263" s="69">
        <f t="shared" si="725"/>
        <v>41.74</v>
      </c>
      <c r="T1263" s="69">
        <f>R1263+S1263</f>
        <v>183.54000000000002</v>
      </c>
      <c r="U1263" s="69">
        <f>ROUND(Z1263*$H$2,2)/100</f>
        <v>0</v>
      </c>
      <c r="V1263" s="77">
        <f>SUM(T1263:U1263)</f>
        <v>183.54000000000002</v>
      </c>
      <c r="X1263" s="69">
        <v>141.80000000000001</v>
      </c>
      <c r="Y1263" s="69">
        <v>41.74</v>
      </c>
      <c r="Z1263" s="69">
        <v>183.54</v>
      </c>
      <c r="AB1263" s="79">
        <f t="shared" si="714"/>
        <v>0</v>
      </c>
    </row>
    <row r="1264" spans="1:28" ht="22.5" x14ac:dyDescent="0.25">
      <c r="A1264" s="71" t="s">
        <v>10027</v>
      </c>
      <c r="B1264" s="72" t="s">
        <v>14974</v>
      </c>
      <c r="C1264" s="73" t="s">
        <v>8753</v>
      </c>
      <c r="D1264" s="74">
        <v>0</v>
      </c>
      <c r="E1264" s="69">
        <v>367.02000000000004</v>
      </c>
      <c r="F1264" s="75">
        <f>ROUND(D1264*E1264,2)</f>
        <v>0</v>
      </c>
      <c r="H1264" s="69">
        <f t="shared" si="724"/>
        <v>282.31</v>
      </c>
      <c r="I1264" s="69">
        <f t="shared" si="724"/>
        <v>84.71</v>
      </c>
      <c r="J1264" s="69">
        <f>H1264+I1264</f>
        <v>367.02</v>
      </c>
      <c r="K1264" s="69">
        <v>0</v>
      </c>
      <c r="L1264" s="75">
        <f>SUM(J1264:K1264)</f>
        <v>367.02</v>
      </c>
      <c r="N1264" s="69">
        <v>282.31</v>
      </c>
      <c r="O1264" s="69">
        <v>84.710000000000008</v>
      </c>
      <c r="P1264" s="69">
        <f>SUM(N1264:O1264)</f>
        <v>367.02</v>
      </c>
      <c r="Q1264" s="63"/>
      <c r="R1264" s="69">
        <f t="shared" si="725"/>
        <v>282.31</v>
      </c>
      <c r="S1264" s="69">
        <f t="shared" si="725"/>
        <v>84.71</v>
      </c>
      <c r="T1264" s="69">
        <f>R1264+S1264</f>
        <v>367.02</v>
      </c>
      <c r="U1264" s="69">
        <f>ROUND(Z1264*$H$2,2)/100</f>
        <v>0</v>
      </c>
      <c r="V1264" s="77">
        <f>SUM(T1264:U1264)</f>
        <v>367.02</v>
      </c>
      <c r="X1264" s="69">
        <v>282.31</v>
      </c>
      <c r="Y1264" s="69">
        <v>84.71</v>
      </c>
      <c r="Z1264" s="69">
        <v>367.02</v>
      </c>
      <c r="AB1264" s="79">
        <f t="shared" si="714"/>
        <v>0</v>
      </c>
    </row>
    <row r="1265" spans="1:28" s="33" customFormat="1" ht="22.5" x14ac:dyDescent="0.25">
      <c r="A1265" s="71" t="s">
        <v>10028</v>
      </c>
      <c r="B1265" s="72" t="s">
        <v>14975</v>
      </c>
      <c r="C1265" s="73" t="s">
        <v>8753</v>
      </c>
      <c r="D1265" s="74">
        <v>0</v>
      </c>
      <c r="E1265" s="69">
        <v>368.73</v>
      </c>
      <c r="F1265" s="75">
        <f>ROUND(D1265*E1265,2)</f>
        <v>0</v>
      </c>
      <c r="G1265" s="38"/>
      <c r="H1265" s="69">
        <f t="shared" si="724"/>
        <v>284.02</v>
      </c>
      <c r="I1265" s="69">
        <f t="shared" si="724"/>
        <v>84.71</v>
      </c>
      <c r="J1265" s="69">
        <f>H1265+I1265</f>
        <v>368.72999999999996</v>
      </c>
      <c r="K1265" s="69">
        <v>0</v>
      </c>
      <c r="L1265" s="75">
        <f>SUM(J1265:K1265)</f>
        <v>368.72999999999996</v>
      </c>
      <c r="N1265" s="69">
        <v>284.02</v>
      </c>
      <c r="O1265" s="69">
        <v>84.710000000000008</v>
      </c>
      <c r="P1265" s="69">
        <f>SUM(N1265:O1265)</f>
        <v>368.73</v>
      </c>
      <c r="Q1265" s="63"/>
      <c r="R1265" s="69">
        <f t="shared" si="725"/>
        <v>284.02</v>
      </c>
      <c r="S1265" s="69">
        <f t="shared" si="725"/>
        <v>84.71</v>
      </c>
      <c r="T1265" s="69">
        <f>R1265+S1265</f>
        <v>368.72999999999996</v>
      </c>
      <c r="U1265" s="69">
        <f>ROUND(Z1265*$H$2,2)/100</f>
        <v>0</v>
      </c>
      <c r="V1265" s="77">
        <f>SUM(T1265:U1265)</f>
        <v>368.72999999999996</v>
      </c>
      <c r="X1265" s="69">
        <v>284.02</v>
      </c>
      <c r="Y1265" s="69">
        <v>84.71</v>
      </c>
      <c r="Z1265" s="69">
        <v>368.73</v>
      </c>
      <c r="AB1265" s="79">
        <f t="shared" si="714"/>
        <v>0</v>
      </c>
    </row>
    <row r="1266" spans="1:28" s="33" customFormat="1" ht="22.5" x14ac:dyDescent="0.25">
      <c r="A1266" s="71" t="s">
        <v>10029</v>
      </c>
      <c r="B1266" s="72" t="s">
        <v>14976</v>
      </c>
      <c r="C1266" s="73" t="s">
        <v>8753</v>
      </c>
      <c r="D1266" s="74">
        <v>0</v>
      </c>
      <c r="E1266" s="69">
        <v>386.35</v>
      </c>
      <c r="F1266" s="75">
        <f>ROUND(D1266*E1266,2)</f>
        <v>0</v>
      </c>
      <c r="G1266" s="38"/>
      <c r="H1266" s="69">
        <f t="shared" si="724"/>
        <v>301.64</v>
      </c>
      <c r="I1266" s="69">
        <f t="shared" si="724"/>
        <v>84.71</v>
      </c>
      <c r="J1266" s="69">
        <f>H1266+I1266</f>
        <v>386.34999999999997</v>
      </c>
      <c r="K1266" s="69">
        <v>0</v>
      </c>
      <c r="L1266" s="75">
        <f>SUM(J1266:K1266)</f>
        <v>386.34999999999997</v>
      </c>
      <c r="N1266" s="69">
        <v>301.64</v>
      </c>
      <c r="O1266" s="69">
        <v>84.710000000000008</v>
      </c>
      <c r="P1266" s="69">
        <f>SUM(N1266:O1266)</f>
        <v>386.35</v>
      </c>
      <c r="Q1266" s="63"/>
      <c r="R1266" s="69">
        <f t="shared" si="725"/>
        <v>301.64</v>
      </c>
      <c r="S1266" s="69">
        <f t="shared" si="725"/>
        <v>84.71</v>
      </c>
      <c r="T1266" s="69">
        <f>R1266+S1266</f>
        <v>386.34999999999997</v>
      </c>
      <c r="U1266" s="69">
        <f>ROUND(Z1266*$H$2,2)/100</f>
        <v>0</v>
      </c>
      <c r="V1266" s="77">
        <f>SUM(T1266:U1266)</f>
        <v>386.34999999999997</v>
      </c>
      <c r="X1266" s="69">
        <v>301.64</v>
      </c>
      <c r="Y1266" s="69">
        <v>84.71</v>
      </c>
      <c r="Z1266" s="69">
        <v>386.35</v>
      </c>
      <c r="AB1266" s="79">
        <f t="shared" si="714"/>
        <v>0</v>
      </c>
    </row>
    <row r="1267" spans="1:28" s="33" customFormat="1" ht="33.75" x14ac:dyDescent="0.25">
      <c r="A1267" s="65" t="s">
        <v>10030</v>
      </c>
      <c r="B1267" s="66" t="s">
        <v>14977</v>
      </c>
      <c r="C1267" s="73"/>
      <c r="D1267" s="74"/>
      <c r="E1267" s="69"/>
      <c r="F1267" s="75"/>
      <c r="G1267" s="38"/>
      <c r="H1267" s="69"/>
      <c r="I1267" s="69"/>
      <c r="J1267" s="69"/>
      <c r="K1267" s="69"/>
      <c r="L1267" s="75"/>
      <c r="N1267" s="69"/>
      <c r="O1267" s="69"/>
      <c r="P1267" s="69"/>
      <c r="Q1267" s="63"/>
      <c r="R1267" s="69"/>
      <c r="S1267" s="69"/>
      <c r="T1267" s="69"/>
      <c r="U1267" s="69"/>
      <c r="V1267" s="77"/>
      <c r="X1267" s="69"/>
      <c r="Y1267" s="69"/>
      <c r="Z1267" s="69"/>
      <c r="AB1267" s="79">
        <f t="shared" si="714"/>
        <v>0</v>
      </c>
    </row>
    <row r="1268" spans="1:28" ht="22.5" x14ac:dyDescent="0.25">
      <c r="A1268" s="71" t="s">
        <v>10031</v>
      </c>
      <c r="B1268" s="72" t="s">
        <v>14978</v>
      </c>
      <c r="C1268" s="73" t="s">
        <v>8753</v>
      </c>
      <c r="D1268" s="74">
        <v>0</v>
      </c>
      <c r="E1268" s="69">
        <v>467.3</v>
      </c>
      <c r="F1268" s="75">
        <f>ROUND(D1268*E1268,2)</f>
        <v>0</v>
      </c>
      <c r="G1268" s="33"/>
      <c r="H1268" s="69">
        <f>ROUND(N1268+(N1268*$H$2/100),2)</f>
        <v>467.3</v>
      </c>
      <c r="I1268" s="69">
        <f>ROUND(O1268+(O1268*$H$2/100),2)</f>
        <v>0</v>
      </c>
      <c r="J1268" s="69">
        <f>H1268+I1268</f>
        <v>467.3</v>
      </c>
      <c r="K1268" s="69">
        <v>0</v>
      </c>
      <c r="L1268" s="75">
        <f>SUM(J1268:K1268)</f>
        <v>467.3</v>
      </c>
      <c r="N1268" s="69">
        <v>467.3</v>
      </c>
      <c r="O1268" s="69">
        <v>0</v>
      </c>
      <c r="P1268" s="69">
        <f>SUM(N1268:O1268)</f>
        <v>467.3</v>
      </c>
      <c r="Q1268" s="63"/>
      <c r="R1268" s="69">
        <f>X1268</f>
        <v>467.3</v>
      </c>
      <c r="S1268" s="69">
        <f>Y1268</f>
        <v>0</v>
      </c>
      <c r="T1268" s="69">
        <f>R1268+S1268</f>
        <v>467.3</v>
      </c>
      <c r="U1268" s="69">
        <f>ROUND(Z1268*$H$2,2)/100</f>
        <v>0</v>
      </c>
      <c r="V1268" s="77">
        <f>SUM(T1268:U1268)</f>
        <v>467.3</v>
      </c>
      <c r="X1268" s="69">
        <v>467.3</v>
      </c>
      <c r="Y1268" s="69">
        <v>0</v>
      </c>
      <c r="Z1268" s="69">
        <v>467.3</v>
      </c>
      <c r="AB1268" s="79">
        <f t="shared" si="714"/>
        <v>0</v>
      </c>
    </row>
    <row r="1269" spans="1:28" ht="33.75" x14ac:dyDescent="0.25">
      <c r="A1269" s="65" t="s">
        <v>10032</v>
      </c>
      <c r="B1269" s="66" t="s">
        <v>14979</v>
      </c>
      <c r="C1269" s="73"/>
      <c r="D1269" s="74"/>
      <c r="E1269" s="69"/>
      <c r="F1269" s="75"/>
      <c r="H1269" s="69"/>
      <c r="I1269" s="69"/>
      <c r="J1269" s="69"/>
      <c r="K1269" s="69"/>
      <c r="L1269" s="75"/>
      <c r="N1269" s="69"/>
      <c r="O1269" s="69"/>
      <c r="P1269" s="69"/>
      <c r="Q1269" s="63"/>
      <c r="R1269" s="69"/>
      <c r="S1269" s="69"/>
      <c r="T1269" s="69"/>
      <c r="U1269" s="69"/>
      <c r="V1269" s="77"/>
      <c r="X1269" s="69"/>
      <c r="Y1269" s="69"/>
      <c r="Z1269" s="69"/>
      <c r="AB1269" s="79">
        <f t="shared" si="714"/>
        <v>0</v>
      </c>
    </row>
    <row r="1270" spans="1:28" x14ac:dyDescent="0.25">
      <c r="A1270" s="83" t="s">
        <v>10033</v>
      </c>
      <c r="B1270" s="83" t="s">
        <v>14980</v>
      </c>
      <c r="C1270" s="85" t="s">
        <v>8753</v>
      </c>
      <c r="D1270" s="74">
        <v>0</v>
      </c>
      <c r="E1270" s="69">
        <v>467.3</v>
      </c>
      <c r="F1270" s="75">
        <f t="shared" ref="F1270:F1275" si="726">ROUND(D1270*E1270,2)</f>
        <v>0</v>
      </c>
      <c r="G1270" s="33"/>
      <c r="H1270" s="69">
        <f t="shared" ref="H1270:I1275" si="727">ROUND(N1270+(N1270*$H$2/100),2)</f>
        <v>467.3</v>
      </c>
      <c r="I1270" s="69">
        <f t="shared" si="727"/>
        <v>0</v>
      </c>
      <c r="J1270" s="69">
        <f t="shared" ref="J1270:J1275" si="728">H1270+I1270</f>
        <v>467.3</v>
      </c>
      <c r="K1270" s="69">
        <v>0</v>
      </c>
      <c r="L1270" s="75">
        <f t="shared" ref="L1270:L1275" si="729">SUM(J1270:K1270)</f>
        <v>467.3</v>
      </c>
      <c r="N1270" s="69">
        <v>467.3</v>
      </c>
      <c r="O1270" s="69">
        <v>0</v>
      </c>
      <c r="P1270" s="69">
        <f t="shared" ref="P1270:P1275" si="730">SUM(N1270:O1270)</f>
        <v>467.3</v>
      </c>
      <c r="Q1270" s="63"/>
      <c r="R1270" s="69">
        <f t="shared" ref="R1270:S1275" si="731">X1270</f>
        <v>467.3</v>
      </c>
      <c r="S1270" s="69">
        <f t="shared" si="731"/>
        <v>0</v>
      </c>
      <c r="T1270" s="69">
        <f t="shared" ref="T1270:T1275" si="732">R1270+S1270</f>
        <v>467.3</v>
      </c>
      <c r="U1270" s="69">
        <f t="shared" ref="U1270:U1275" si="733">ROUND(Z1270*$H$2,2)/100</f>
        <v>0</v>
      </c>
      <c r="V1270" s="77">
        <f t="shared" ref="V1270:V1275" si="734">SUM(T1270:U1270)</f>
        <v>467.3</v>
      </c>
      <c r="X1270" s="69">
        <v>467.3</v>
      </c>
      <c r="Y1270" s="69">
        <v>0</v>
      </c>
      <c r="Z1270" s="69">
        <v>467.3</v>
      </c>
      <c r="AB1270" s="79">
        <f t="shared" si="714"/>
        <v>0</v>
      </c>
    </row>
    <row r="1271" spans="1:28" s="33" customFormat="1" x14ac:dyDescent="0.25">
      <c r="A1271" s="83" t="s">
        <v>10034</v>
      </c>
      <c r="B1271" s="83" t="s">
        <v>14981</v>
      </c>
      <c r="C1271" s="85" t="s">
        <v>8753</v>
      </c>
      <c r="D1271" s="74">
        <v>0</v>
      </c>
      <c r="E1271" s="69">
        <v>474.68</v>
      </c>
      <c r="F1271" s="75">
        <f t="shared" si="726"/>
        <v>0</v>
      </c>
      <c r="H1271" s="69">
        <f t="shared" si="727"/>
        <v>474.68</v>
      </c>
      <c r="I1271" s="69">
        <f t="shared" si="727"/>
        <v>0</v>
      </c>
      <c r="J1271" s="69">
        <f t="shared" si="728"/>
        <v>474.68</v>
      </c>
      <c r="K1271" s="69">
        <v>0</v>
      </c>
      <c r="L1271" s="75">
        <f t="shared" si="729"/>
        <v>474.68</v>
      </c>
      <c r="N1271" s="69">
        <v>474.68</v>
      </c>
      <c r="O1271" s="69">
        <v>0</v>
      </c>
      <c r="P1271" s="69">
        <f t="shared" si="730"/>
        <v>474.68</v>
      </c>
      <c r="Q1271" s="63"/>
      <c r="R1271" s="69">
        <f t="shared" si="731"/>
        <v>474.68</v>
      </c>
      <c r="S1271" s="69">
        <f t="shared" si="731"/>
        <v>0</v>
      </c>
      <c r="T1271" s="69">
        <f t="shared" si="732"/>
        <v>474.68</v>
      </c>
      <c r="U1271" s="69">
        <f t="shared" si="733"/>
        <v>0</v>
      </c>
      <c r="V1271" s="77">
        <f t="shared" si="734"/>
        <v>474.68</v>
      </c>
      <c r="X1271" s="69">
        <v>474.68</v>
      </c>
      <c r="Y1271" s="69">
        <v>0</v>
      </c>
      <c r="Z1271" s="69">
        <v>474.68</v>
      </c>
      <c r="AB1271" s="79">
        <f t="shared" si="714"/>
        <v>0</v>
      </c>
    </row>
    <row r="1272" spans="1:28" x14ac:dyDescent="0.25">
      <c r="A1272" s="83" t="s">
        <v>10035</v>
      </c>
      <c r="B1272" s="83" t="s">
        <v>14982</v>
      </c>
      <c r="C1272" s="85" t="s">
        <v>8753</v>
      </c>
      <c r="D1272" s="74">
        <v>0</v>
      </c>
      <c r="E1272" s="69">
        <v>472.63</v>
      </c>
      <c r="F1272" s="75">
        <f t="shared" si="726"/>
        <v>0</v>
      </c>
      <c r="G1272" s="33"/>
      <c r="H1272" s="69">
        <f t="shared" si="727"/>
        <v>472.63</v>
      </c>
      <c r="I1272" s="69">
        <f t="shared" si="727"/>
        <v>0</v>
      </c>
      <c r="J1272" s="69">
        <f t="shared" si="728"/>
        <v>472.63</v>
      </c>
      <c r="K1272" s="69">
        <v>0</v>
      </c>
      <c r="L1272" s="75">
        <f t="shared" si="729"/>
        <v>472.63</v>
      </c>
      <c r="N1272" s="69">
        <v>472.63</v>
      </c>
      <c r="O1272" s="69">
        <v>0</v>
      </c>
      <c r="P1272" s="69">
        <f t="shared" si="730"/>
        <v>472.63</v>
      </c>
      <c r="Q1272" s="63"/>
      <c r="R1272" s="69">
        <f t="shared" si="731"/>
        <v>472.63</v>
      </c>
      <c r="S1272" s="69">
        <f t="shared" si="731"/>
        <v>0</v>
      </c>
      <c r="T1272" s="69">
        <f t="shared" si="732"/>
        <v>472.63</v>
      </c>
      <c r="U1272" s="69">
        <f t="shared" si="733"/>
        <v>0</v>
      </c>
      <c r="V1272" s="77">
        <f t="shared" si="734"/>
        <v>472.63</v>
      </c>
      <c r="X1272" s="69">
        <v>472.63</v>
      </c>
      <c r="Y1272" s="69">
        <v>0</v>
      </c>
      <c r="Z1272" s="69">
        <v>472.63</v>
      </c>
      <c r="AB1272" s="79">
        <f t="shared" si="714"/>
        <v>0</v>
      </c>
    </row>
    <row r="1273" spans="1:28" s="33" customFormat="1" x14ac:dyDescent="0.25">
      <c r="A1273" s="83" t="s">
        <v>10036</v>
      </c>
      <c r="B1273" s="83" t="s">
        <v>14983</v>
      </c>
      <c r="C1273" s="85" t="s">
        <v>8753</v>
      </c>
      <c r="D1273" s="74">
        <v>0</v>
      </c>
      <c r="E1273" s="69">
        <v>492.63</v>
      </c>
      <c r="F1273" s="75">
        <f t="shared" si="726"/>
        <v>0</v>
      </c>
      <c r="H1273" s="69">
        <f t="shared" si="727"/>
        <v>492.63</v>
      </c>
      <c r="I1273" s="69">
        <f t="shared" si="727"/>
        <v>0</v>
      </c>
      <c r="J1273" s="69">
        <f t="shared" si="728"/>
        <v>492.63</v>
      </c>
      <c r="K1273" s="69">
        <v>0</v>
      </c>
      <c r="L1273" s="75">
        <f t="shared" si="729"/>
        <v>492.63</v>
      </c>
      <c r="N1273" s="69">
        <v>492.63</v>
      </c>
      <c r="O1273" s="69">
        <v>0</v>
      </c>
      <c r="P1273" s="69">
        <f t="shared" si="730"/>
        <v>492.63</v>
      </c>
      <c r="Q1273" s="63"/>
      <c r="R1273" s="69">
        <f t="shared" si="731"/>
        <v>492.63</v>
      </c>
      <c r="S1273" s="69">
        <f t="shared" si="731"/>
        <v>0</v>
      </c>
      <c r="T1273" s="69">
        <f t="shared" si="732"/>
        <v>492.63</v>
      </c>
      <c r="U1273" s="69">
        <f t="shared" si="733"/>
        <v>0</v>
      </c>
      <c r="V1273" s="77">
        <f t="shared" si="734"/>
        <v>492.63</v>
      </c>
      <c r="X1273" s="69">
        <v>492.63</v>
      </c>
      <c r="Y1273" s="69">
        <v>0</v>
      </c>
      <c r="Z1273" s="69">
        <v>492.63</v>
      </c>
      <c r="AB1273" s="79">
        <f t="shared" si="714"/>
        <v>0</v>
      </c>
    </row>
    <row r="1274" spans="1:28" s="33" customFormat="1" x14ac:dyDescent="0.25">
      <c r="A1274" s="83" t="s">
        <v>10037</v>
      </c>
      <c r="B1274" s="83" t="s">
        <v>14984</v>
      </c>
      <c r="C1274" s="85" t="s">
        <v>8753</v>
      </c>
      <c r="D1274" s="74">
        <v>0</v>
      </c>
      <c r="E1274" s="69">
        <v>480.01</v>
      </c>
      <c r="F1274" s="75">
        <f t="shared" si="726"/>
        <v>0</v>
      </c>
      <c r="H1274" s="69">
        <f t="shared" si="727"/>
        <v>480.01</v>
      </c>
      <c r="I1274" s="69">
        <f t="shared" si="727"/>
        <v>0</v>
      </c>
      <c r="J1274" s="69">
        <f t="shared" si="728"/>
        <v>480.01</v>
      </c>
      <c r="K1274" s="69">
        <v>0</v>
      </c>
      <c r="L1274" s="75">
        <f t="shared" si="729"/>
        <v>480.01</v>
      </c>
      <c r="N1274" s="69">
        <v>480.01</v>
      </c>
      <c r="O1274" s="69">
        <v>0</v>
      </c>
      <c r="P1274" s="69">
        <f t="shared" si="730"/>
        <v>480.01</v>
      </c>
      <c r="Q1274" s="63"/>
      <c r="R1274" s="69">
        <f t="shared" si="731"/>
        <v>480.01</v>
      </c>
      <c r="S1274" s="69">
        <f t="shared" si="731"/>
        <v>0</v>
      </c>
      <c r="T1274" s="69">
        <f t="shared" si="732"/>
        <v>480.01</v>
      </c>
      <c r="U1274" s="69">
        <f t="shared" si="733"/>
        <v>0</v>
      </c>
      <c r="V1274" s="77">
        <f t="shared" si="734"/>
        <v>480.01</v>
      </c>
      <c r="X1274" s="69">
        <v>480.01</v>
      </c>
      <c r="Y1274" s="69">
        <v>0</v>
      </c>
      <c r="Z1274" s="69">
        <v>480.01</v>
      </c>
      <c r="AB1274" s="79">
        <f t="shared" si="714"/>
        <v>0</v>
      </c>
    </row>
    <row r="1275" spans="1:28" s="33" customFormat="1" x14ac:dyDescent="0.25">
      <c r="A1275" s="83" t="s">
        <v>10038</v>
      </c>
      <c r="B1275" s="83" t="s">
        <v>14985</v>
      </c>
      <c r="C1275" s="85" t="s">
        <v>8753</v>
      </c>
      <c r="D1275" s="74">
        <v>0</v>
      </c>
      <c r="E1275" s="69">
        <v>619.44000000000005</v>
      </c>
      <c r="F1275" s="75">
        <f t="shared" si="726"/>
        <v>0</v>
      </c>
      <c r="H1275" s="69">
        <f t="shared" si="727"/>
        <v>619.44000000000005</v>
      </c>
      <c r="I1275" s="69">
        <f t="shared" si="727"/>
        <v>0</v>
      </c>
      <c r="J1275" s="69">
        <f t="shared" si="728"/>
        <v>619.44000000000005</v>
      </c>
      <c r="K1275" s="69">
        <v>0</v>
      </c>
      <c r="L1275" s="75">
        <f t="shared" si="729"/>
        <v>619.44000000000005</v>
      </c>
      <c r="N1275" s="69">
        <v>619.44000000000005</v>
      </c>
      <c r="O1275" s="69">
        <v>0</v>
      </c>
      <c r="P1275" s="69">
        <f t="shared" si="730"/>
        <v>619.44000000000005</v>
      </c>
      <c r="Q1275" s="63"/>
      <c r="R1275" s="69">
        <f t="shared" si="731"/>
        <v>619.44000000000005</v>
      </c>
      <c r="S1275" s="69">
        <f t="shared" si="731"/>
        <v>0</v>
      </c>
      <c r="T1275" s="69">
        <f t="shared" si="732"/>
        <v>619.44000000000005</v>
      </c>
      <c r="U1275" s="69">
        <f t="shared" si="733"/>
        <v>0</v>
      </c>
      <c r="V1275" s="77">
        <f t="shared" si="734"/>
        <v>619.44000000000005</v>
      </c>
      <c r="X1275" s="69">
        <v>619.44000000000005</v>
      </c>
      <c r="Y1275" s="69">
        <v>0</v>
      </c>
      <c r="Z1275" s="69">
        <v>619.44000000000005</v>
      </c>
      <c r="AB1275" s="79">
        <f t="shared" si="714"/>
        <v>0</v>
      </c>
    </row>
    <row r="1276" spans="1:28" s="33" customFormat="1" x14ac:dyDescent="0.25">
      <c r="A1276" s="65" t="s">
        <v>10039</v>
      </c>
      <c r="B1276" s="66" t="s">
        <v>14986</v>
      </c>
      <c r="C1276" s="67"/>
      <c r="D1276" s="68"/>
      <c r="E1276" s="69"/>
      <c r="F1276" s="70"/>
      <c r="G1276" s="38"/>
      <c r="H1276" s="69"/>
      <c r="I1276" s="69"/>
      <c r="J1276" s="69"/>
      <c r="K1276" s="69"/>
      <c r="L1276" s="75"/>
      <c r="N1276" s="69"/>
      <c r="O1276" s="69"/>
      <c r="P1276" s="69"/>
      <c r="Q1276" s="63"/>
      <c r="R1276" s="69"/>
      <c r="S1276" s="69"/>
      <c r="T1276" s="69"/>
      <c r="U1276" s="69"/>
      <c r="V1276" s="77"/>
      <c r="X1276" s="69"/>
      <c r="Y1276" s="69"/>
      <c r="Z1276" s="69"/>
      <c r="AA1276" s="78"/>
      <c r="AB1276" s="79">
        <f t="shared" si="714"/>
        <v>0</v>
      </c>
    </row>
    <row r="1277" spans="1:28" s="33" customFormat="1" x14ac:dyDescent="0.25">
      <c r="A1277" s="83" t="s">
        <v>10040</v>
      </c>
      <c r="B1277" s="83" t="s">
        <v>14987</v>
      </c>
      <c r="C1277" s="85" t="s">
        <v>8753</v>
      </c>
      <c r="D1277" s="74">
        <v>0</v>
      </c>
      <c r="E1277" s="69">
        <v>40.94</v>
      </c>
      <c r="F1277" s="75">
        <f t="shared" ref="F1277:F1294" si="735">ROUND(D1277*E1277,2)</f>
        <v>0</v>
      </c>
      <c r="H1277" s="69">
        <f t="shared" ref="H1277:I1294" si="736">ROUND(N1277+(N1277*$H$2/100),2)</f>
        <v>1.62</v>
      </c>
      <c r="I1277" s="69">
        <f t="shared" si="736"/>
        <v>39.32</v>
      </c>
      <c r="J1277" s="69">
        <f t="shared" ref="J1277:J1294" si="737">H1277+I1277</f>
        <v>40.94</v>
      </c>
      <c r="K1277" s="69">
        <v>0</v>
      </c>
      <c r="L1277" s="75">
        <f t="shared" ref="L1277:L1294" si="738">SUM(J1277:K1277)</f>
        <v>40.94</v>
      </c>
      <c r="N1277" s="69">
        <v>1.62</v>
      </c>
      <c r="O1277" s="69">
        <v>39.32</v>
      </c>
      <c r="P1277" s="69">
        <f t="shared" ref="P1277:P1294" si="739">SUM(N1277:O1277)</f>
        <v>40.94</v>
      </c>
      <c r="Q1277" s="63"/>
      <c r="R1277" s="69">
        <f t="shared" ref="R1277:S1294" si="740">X1277</f>
        <v>1.62</v>
      </c>
      <c r="S1277" s="69">
        <f t="shared" si="740"/>
        <v>39.32</v>
      </c>
      <c r="T1277" s="69">
        <f t="shared" ref="T1277:T1294" si="741">R1277+S1277</f>
        <v>40.94</v>
      </c>
      <c r="U1277" s="69">
        <f t="shared" ref="U1277:U1294" si="742">ROUND(Z1277*$H$2,2)/100</f>
        <v>0</v>
      </c>
      <c r="V1277" s="77">
        <f t="shared" ref="V1277:V1294" si="743">SUM(T1277:U1277)</f>
        <v>40.94</v>
      </c>
      <c r="X1277" s="69">
        <v>1.62</v>
      </c>
      <c r="Y1277" s="69">
        <v>39.32</v>
      </c>
      <c r="Z1277" s="69">
        <v>40.94</v>
      </c>
      <c r="AB1277" s="79">
        <f t="shared" si="714"/>
        <v>0</v>
      </c>
    </row>
    <row r="1278" spans="1:28" x14ac:dyDescent="0.25">
      <c r="A1278" s="71" t="s">
        <v>10041</v>
      </c>
      <c r="B1278" s="72" t="s">
        <v>14988</v>
      </c>
      <c r="C1278" s="73" t="s">
        <v>8753</v>
      </c>
      <c r="D1278" s="74">
        <v>0</v>
      </c>
      <c r="E1278" s="69">
        <v>48.4</v>
      </c>
      <c r="F1278" s="75">
        <f t="shared" si="735"/>
        <v>0</v>
      </c>
      <c r="G1278" s="76"/>
      <c r="H1278" s="69">
        <f t="shared" si="736"/>
        <v>0</v>
      </c>
      <c r="I1278" s="69">
        <f t="shared" si="736"/>
        <v>48.4</v>
      </c>
      <c r="J1278" s="69">
        <f t="shared" si="737"/>
        <v>48.4</v>
      </c>
      <c r="K1278" s="69">
        <v>0</v>
      </c>
      <c r="L1278" s="75">
        <f t="shared" si="738"/>
        <v>48.4</v>
      </c>
      <c r="N1278" s="69">
        <v>0</v>
      </c>
      <c r="O1278" s="69">
        <v>48.4</v>
      </c>
      <c r="P1278" s="69">
        <f t="shared" si="739"/>
        <v>48.4</v>
      </c>
      <c r="Q1278" s="63"/>
      <c r="R1278" s="69">
        <f t="shared" si="740"/>
        <v>0</v>
      </c>
      <c r="S1278" s="69">
        <f t="shared" si="740"/>
        <v>48.4</v>
      </c>
      <c r="T1278" s="69">
        <f t="shared" si="741"/>
        <v>48.4</v>
      </c>
      <c r="U1278" s="69">
        <f t="shared" si="742"/>
        <v>0</v>
      </c>
      <c r="V1278" s="77">
        <f t="shared" si="743"/>
        <v>48.4</v>
      </c>
      <c r="X1278" s="69">
        <v>0</v>
      </c>
      <c r="Y1278" s="69">
        <v>48.4</v>
      </c>
      <c r="Z1278" s="69">
        <v>48.4</v>
      </c>
      <c r="AA1278" s="78"/>
      <c r="AB1278" s="79">
        <f t="shared" si="714"/>
        <v>0</v>
      </c>
    </row>
    <row r="1279" spans="1:28" x14ac:dyDescent="0.25">
      <c r="A1279" s="71" t="s">
        <v>10042</v>
      </c>
      <c r="B1279" s="72" t="s">
        <v>14989</v>
      </c>
      <c r="C1279" s="73" t="s">
        <v>8808</v>
      </c>
      <c r="D1279" s="74">
        <v>0</v>
      </c>
      <c r="E1279" s="69">
        <v>1.51</v>
      </c>
      <c r="F1279" s="75">
        <f t="shared" si="735"/>
        <v>0</v>
      </c>
      <c r="G1279" s="76"/>
      <c r="H1279" s="69">
        <f t="shared" si="736"/>
        <v>0</v>
      </c>
      <c r="I1279" s="69">
        <f t="shared" si="736"/>
        <v>1.51</v>
      </c>
      <c r="J1279" s="69">
        <f t="shared" si="737"/>
        <v>1.51</v>
      </c>
      <c r="K1279" s="69">
        <v>0</v>
      </c>
      <c r="L1279" s="75">
        <f t="shared" si="738"/>
        <v>1.51</v>
      </c>
      <c r="N1279" s="69">
        <v>0</v>
      </c>
      <c r="O1279" s="69">
        <v>1.51</v>
      </c>
      <c r="P1279" s="69">
        <f t="shared" si="739"/>
        <v>1.51</v>
      </c>
      <c r="Q1279" s="63"/>
      <c r="R1279" s="69">
        <f t="shared" si="740"/>
        <v>0</v>
      </c>
      <c r="S1279" s="69">
        <f t="shared" si="740"/>
        <v>1.51</v>
      </c>
      <c r="T1279" s="69">
        <f t="shared" si="741"/>
        <v>1.51</v>
      </c>
      <c r="U1279" s="69">
        <f t="shared" si="742"/>
        <v>0</v>
      </c>
      <c r="V1279" s="77">
        <f t="shared" si="743"/>
        <v>1.51</v>
      </c>
      <c r="X1279" s="69">
        <v>0</v>
      </c>
      <c r="Y1279" s="69">
        <v>1.51</v>
      </c>
      <c r="Z1279" s="69">
        <v>1.51</v>
      </c>
      <c r="AA1279" s="78"/>
      <c r="AB1279" s="79">
        <f t="shared" si="714"/>
        <v>0</v>
      </c>
    </row>
    <row r="1280" spans="1:28" ht="22.5" x14ac:dyDescent="0.25">
      <c r="A1280" s="71" t="s">
        <v>10043</v>
      </c>
      <c r="B1280" s="72" t="s">
        <v>14990</v>
      </c>
      <c r="C1280" s="73" t="s">
        <v>8808</v>
      </c>
      <c r="D1280" s="74">
        <v>0</v>
      </c>
      <c r="E1280" s="69">
        <v>35.650000000000006</v>
      </c>
      <c r="F1280" s="75">
        <f t="shared" si="735"/>
        <v>0</v>
      </c>
      <c r="G1280" s="76"/>
      <c r="H1280" s="69">
        <f t="shared" si="736"/>
        <v>26.58</v>
      </c>
      <c r="I1280" s="69">
        <f t="shared" si="736"/>
        <v>9.07</v>
      </c>
      <c r="J1280" s="69">
        <f t="shared" si="737"/>
        <v>35.65</v>
      </c>
      <c r="K1280" s="69">
        <v>0</v>
      </c>
      <c r="L1280" s="75">
        <f t="shared" si="738"/>
        <v>35.65</v>
      </c>
      <c r="N1280" s="69">
        <v>26.58</v>
      </c>
      <c r="O1280" s="69">
        <v>9.07</v>
      </c>
      <c r="P1280" s="69">
        <f t="shared" si="739"/>
        <v>35.65</v>
      </c>
      <c r="Q1280" s="63"/>
      <c r="R1280" s="69">
        <f t="shared" si="740"/>
        <v>26.58</v>
      </c>
      <c r="S1280" s="69">
        <f t="shared" si="740"/>
        <v>9.07</v>
      </c>
      <c r="T1280" s="69">
        <f t="shared" si="741"/>
        <v>35.65</v>
      </c>
      <c r="U1280" s="69">
        <f t="shared" si="742"/>
        <v>0</v>
      </c>
      <c r="V1280" s="77">
        <f t="shared" si="743"/>
        <v>35.65</v>
      </c>
      <c r="X1280" s="69">
        <v>26.58</v>
      </c>
      <c r="Y1280" s="69">
        <v>9.07</v>
      </c>
      <c r="Z1280" s="69">
        <v>35.65</v>
      </c>
      <c r="AA1280" s="78"/>
      <c r="AB1280" s="79">
        <f t="shared" si="714"/>
        <v>0</v>
      </c>
    </row>
    <row r="1281" spans="1:28" x14ac:dyDescent="0.25">
      <c r="A1281" s="71" t="s">
        <v>10044</v>
      </c>
      <c r="B1281" s="72" t="s">
        <v>14991</v>
      </c>
      <c r="C1281" s="73" t="s">
        <v>8780</v>
      </c>
      <c r="D1281" s="74">
        <v>0</v>
      </c>
      <c r="E1281" s="69">
        <v>1043.77</v>
      </c>
      <c r="F1281" s="75">
        <f t="shared" si="735"/>
        <v>0</v>
      </c>
      <c r="G1281" s="76"/>
      <c r="H1281" s="69">
        <f t="shared" si="736"/>
        <v>922.76</v>
      </c>
      <c r="I1281" s="69">
        <f t="shared" si="736"/>
        <v>121.01</v>
      </c>
      <c r="J1281" s="69">
        <f t="shared" si="737"/>
        <v>1043.77</v>
      </c>
      <c r="K1281" s="69">
        <v>0</v>
      </c>
      <c r="L1281" s="75">
        <f t="shared" si="738"/>
        <v>1043.77</v>
      </c>
      <c r="N1281" s="69">
        <v>922.76</v>
      </c>
      <c r="O1281" s="69">
        <v>121.00999999999999</v>
      </c>
      <c r="P1281" s="69">
        <f t="shared" si="739"/>
        <v>1043.77</v>
      </c>
      <c r="Q1281" s="63"/>
      <c r="R1281" s="69">
        <f t="shared" si="740"/>
        <v>922.76</v>
      </c>
      <c r="S1281" s="69">
        <f t="shared" si="740"/>
        <v>121</v>
      </c>
      <c r="T1281" s="69">
        <f t="shared" si="741"/>
        <v>1043.76</v>
      </c>
      <c r="U1281" s="69">
        <f t="shared" si="742"/>
        <v>0</v>
      </c>
      <c r="V1281" s="77">
        <f t="shared" si="743"/>
        <v>1043.76</v>
      </c>
      <c r="X1281" s="69">
        <v>922.76</v>
      </c>
      <c r="Y1281" s="69">
        <v>121</v>
      </c>
      <c r="Z1281" s="69">
        <v>1043.76</v>
      </c>
      <c r="AA1281" s="78"/>
      <c r="AB1281" s="79">
        <f t="shared" si="714"/>
        <v>9.9999999999909051E-3</v>
      </c>
    </row>
    <row r="1282" spans="1:28" x14ac:dyDescent="0.25">
      <c r="A1282" s="71" t="s">
        <v>10045</v>
      </c>
      <c r="B1282" s="72" t="s">
        <v>14992</v>
      </c>
      <c r="C1282" s="73" t="s">
        <v>8808</v>
      </c>
      <c r="D1282" s="74">
        <v>0</v>
      </c>
      <c r="E1282" s="69">
        <v>4.37</v>
      </c>
      <c r="F1282" s="75">
        <f t="shared" si="735"/>
        <v>0</v>
      </c>
      <c r="G1282" s="76"/>
      <c r="H1282" s="69">
        <f t="shared" si="736"/>
        <v>2.86</v>
      </c>
      <c r="I1282" s="69">
        <f t="shared" si="736"/>
        <v>1.51</v>
      </c>
      <c r="J1282" s="69">
        <f t="shared" si="737"/>
        <v>4.37</v>
      </c>
      <c r="K1282" s="69">
        <v>0</v>
      </c>
      <c r="L1282" s="75">
        <f t="shared" si="738"/>
        <v>4.37</v>
      </c>
      <c r="N1282" s="69">
        <v>2.86</v>
      </c>
      <c r="O1282" s="69">
        <v>1.51</v>
      </c>
      <c r="P1282" s="69">
        <f t="shared" si="739"/>
        <v>4.37</v>
      </c>
      <c r="Q1282" s="63"/>
      <c r="R1282" s="69">
        <f t="shared" si="740"/>
        <v>2.86</v>
      </c>
      <c r="S1282" s="69">
        <f t="shared" si="740"/>
        <v>1.51</v>
      </c>
      <c r="T1282" s="69">
        <f t="shared" si="741"/>
        <v>4.37</v>
      </c>
      <c r="U1282" s="69">
        <f t="shared" si="742"/>
        <v>0</v>
      </c>
      <c r="V1282" s="77">
        <f t="shared" si="743"/>
        <v>4.37</v>
      </c>
      <c r="X1282" s="69">
        <v>2.86</v>
      </c>
      <c r="Y1282" s="69">
        <v>1.51</v>
      </c>
      <c r="Z1282" s="69">
        <v>4.37</v>
      </c>
      <c r="AA1282" s="78"/>
      <c r="AB1282" s="79">
        <f t="shared" si="714"/>
        <v>0</v>
      </c>
    </row>
    <row r="1283" spans="1:28" x14ac:dyDescent="0.25">
      <c r="A1283" s="71" t="s">
        <v>10046</v>
      </c>
      <c r="B1283" s="72" t="s">
        <v>14993</v>
      </c>
      <c r="C1283" s="73" t="s">
        <v>8753</v>
      </c>
      <c r="D1283" s="74">
        <v>0</v>
      </c>
      <c r="E1283" s="69">
        <v>227.73</v>
      </c>
      <c r="F1283" s="75">
        <f t="shared" si="735"/>
        <v>0</v>
      </c>
      <c r="G1283" s="76"/>
      <c r="H1283" s="69">
        <f t="shared" si="736"/>
        <v>227.73</v>
      </c>
      <c r="I1283" s="69">
        <f t="shared" si="736"/>
        <v>0</v>
      </c>
      <c r="J1283" s="69">
        <f t="shared" si="737"/>
        <v>227.73</v>
      </c>
      <c r="K1283" s="69">
        <v>0</v>
      </c>
      <c r="L1283" s="75">
        <f t="shared" si="738"/>
        <v>227.73</v>
      </c>
      <c r="N1283" s="69">
        <v>227.73</v>
      </c>
      <c r="O1283" s="69">
        <v>0</v>
      </c>
      <c r="P1283" s="69">
        <f t="shared" si="739"/>
        <v>227.73</v>
      </c>
      <c r="Q1283" s="63"/>
      <c r="R1283" s="69">
        <f t="shared" si="740"/>
        <v>227.73</v>
      </c>
      <c r="S1283" s="69">
        <f t="shared" si="740"/>
        <v>0</v>
      </c>
      <c r="T1283" s="69">
        <f t="shared" si="741"/>
        <v>227.73</v>
      </c>
      <c r="U1283" s="69">
        <f t="shared" si="742"/>
        <v>0</v>
      </c>
      <c r="V1283" s="77">
        <f t="shared" si="743"/>
        <v>227.73</v>
      </c>
      <c r="X1283" s="69">
        <v>227.73</v>
      </c>
      <c r="Y1283" s="69">
        <v>0</v>
      </c>
      <c r="Z1283" s="69">
        <v>227.73</v>
      </c>
      <c r="AA1283" s="78"/>
      <c r="AB1283" s="79">
        <f t="shared" si="714"/>
        <v>0</v>
      </c>
    </row>
    <row r="1284" spans="1:28" x14ac:dyDescent="0.25">
      <c r="A1284" s="71" t="s">
        <v>10047</v>
      </c>
      <c r="B1284" s="72" t="s">
        <v>14994</v>
      </c>
      <c r="C1284" s="73" t="s">
        <v>8780</v>
      </c>
      <c r="D1284" s="74">
        <v>0</v>
      </c>
      <c r="E1284" s="69">
        <v>556.63</v>
      </c>
      <c r="F1284" s="75">
        <f t="shared" si="735"/>
        <v>0</v>
      </c>
      <c r="G1284" s="76"/>
      <c r="H1284" s="69">
        <f t="shared" si="736"/>
        <v>541.49</v>
      </c>
      <c r="I1284" s="69">
        <f t="shared" si="736"/>
        <v>15.14</v>
      </c>
      <c r="J1284" s="69">
        <f t="shared" si="737"/>
        <v>556.63</v>
      </c>
      <c r="K1284" s="69">
        <v>0</v>
      </c>
      <c r="L1284" s="75">
        <f t="shared" si="738"/>
        <v>556.63</v>
      </c>
      <c r="N1284" s="69">
        <v>541.49</v>
      </c>
      <c r="O1284" s="69">
        <v>15.14</v>
      </c>
      <c r="P1284" s="69">
        <f t="shared" si="739"/>
        <v>556.63</v>
      </c>
      <c r="Q1284" s="63"/>
      <c r="R1284" s="69">
        <f t="shared" si="740"/>
        <v>541.49</v>
      </c>
      <c r="S1284" s="69">
        <f t="shared" si="740"/>
        <v>15.14</v>
      </c>
      <c r="T1284" s="69">
        <f t="shared" si="741"/>
        <v>556.63</v>
      </c>
      <c r="U1284" s="69">
        <f t="shared" si="742"/>
        <v>0</v>
      </c>
      <c r="V1284" s="77">
        <f t="shared" si="743"/>
        <v>556.63</v>
      </c>
      <c r="X1284" s="69">
        <v>541.49</v>
      </c>
      <c r="Y1284" s="69">
        <v>15.14</v>
      </c>
      <c r="Z1284" s="69">
        <v>556.63</v>
      </c>
      <c r="AA1284" s="78"/>
      <c r="AB1284" s="79">
        <f t="shared" si="714"/>
        <v>0</v>
      </c>
    </row>
    <row r="1285" spans="1:28" x14ac:dyDescent="0.25">
      <c r="A1285" s="71" t="s">
        <v>10048</v>
      </c>
      <c r="B1285" s="72" t="s">
        <v>14995</v>
      </c>
      <c r="C1285" s="73" t="s">
        <v>8780</v>
      </c>
      <c r="D1285" s="74">
        <v>0</v>
      </c>
      <c r="E1285" s="69">
        <v>131.45999999999998</v>
      </c>
      <c r="F1285" s="75">
        <f t="shared" si="735"/>
        <v>0</v>
      </c>
      <c r="G1285" s="76"/>
      <c r="H1285" s="69">
        <f t="shared" si="736"/>
        <v>116.32</v>
      </c>
      <c r="I1285" s="69">
        <f t="shared" si="736"/>
        <v>15.14</v>
      </c>
      <c r="J1285" s="69">
        <f t="shared" si="737"/>
        <v>131.45999999999998</v>
      </c>
      <c r="K1285" s="69">
        <v>0</v>
      </c>
      <c r="L1285" s="75">
        <f t="shared" si="738"/>
        <v>131.45999999999998</v>
      </c>
      <c r="N1285" s="69">
        <v>116.32</v>
      </c>
      <c r="O1285" s="69">
        <v>15.14</v>
      </c>
      <c r="P1285" s="69">
        <f t="shared" si="739"/>
        <v>131.45999999999998</v>
      </c>
      <c r="Q1285" s="63"/>
      <c r="R1285" s="69">
        <f t="shared" si="740"/>
        <v>116.32</v>
      </c>
      <c r="S1285" s="69">
        <f t="shared" si="740"/>
        <v>15.14</v>
      </c>
      <c r="T1285" s="69">
        <f t="shared" si="741"/>
        <v>131.45999999999998</v>
      </c>
      <c r="U1285" s="69">
        <f t="shared" si="742"/>
        <v>0</v>
      </c>
      <c r="V1285" s="77">
        <f t="shared" si="743"/>
        <v>131.45999999999998</v>
      </c>
      <c r="X1285" s="69">
        <v>116.32</v>
      </c>
      <c r="Y1285" s="69">
        <v>15.14</v>
      </c>
      <c r="Z1285" s="69">
        <v>131.46</v>
      </c>
      <c r="AA1285" s="78"/>
      <c r="AB1285" s="79">
        <f t="shared" si="714"/>
        <v>0</v>
      </c>
    </row>
    <row r="1286" spans="1:28" x14ac:dyDescent="0.25">
      <c r="A1286" s="71" t="s">
        <v>10049</v>
      </c>
      <c r="B1286" s="72" t="s">
        <v>14996</v>
      </c>
      <c r="C1286" s="73" t="s">
        <v>8780</v>
      </c>
      <c r="D1286" s="74">
        <v>0</v>
      </c>
      <c r="E1286" s="69">
        <v>537.53</v>
      </c>
      <c r="F1286" s="75">
        <f t="shared" si="735"/>
        <v>0</v>
      </c>
      <c r="G1286" s="76"/>
      <c r="H1286" s="69">
        <f t="shared" si="736"/>
        <v>522.39</v>
      </c>
      <c r="I1286" s="69">
        <f t="shared" si="736"/>
        <v>15.14</v>
      </c>
      <c r="J1286" s="69">
        <f t="shared" si="737"/>
        <v>537.53</v>
      </c>
      <c r="K1286" s="69">
        <v>0</v>
      </c>
      <c r="L1286" s="75">
        <f t="shared" si="738"/>
        <v>537.53</v>
      </c>
      <c r="N1286" s="69">
        <v>522.39</v>
      </c>
      <c r="O1286" s="69">
        <v>15.14</v>
      </c>
      <c r="P1286" s="69">
        <f t="shared" si="739"/>
        <v>537.53</v>
      </c>
      <c r="Q1286" s="63"/>
      <c r="R1286" s="69">
        <f t="shared" si="740"/>
        <v>522.39</v>
      </c>
      <c r="S1286" s="69">
        <f t="shared" si="740"/>
        <v>15.14</v>
      </c>
      <c r="T1286" s="69">
        <f t="shared" si="741"/>
        <v>537.53</v>
      </c>
      <c r="U1286" s="69">
        <f t="shared" si="742"/>
        <v>0</v>
      </c>
      <c r="V1286" s="77">
        <f t="shared" si="743"/>
        <v>537.53</v>
      </c>
      <c r="X1286" s="69">
        <v>522.39</v>
      </c>
      <c r="Y1286" s="69">
        <v>15.14</v>
      </c>
      <c r="Z1286" s="69">
        <v>537.53</v>
      </c>
      <c r="AA1286" s="78"/>
      <c r="AB1286" s="79">
        <f t="shared" si="714"/>
        <v>0</v>
      </c>
    </row>
    <row r="1287" spans="1:28" x14ac:dyDescent="0.25">
      <c r="A1287" s="71" t="s">
        <v>10050</v>
      </c>
      <c r="B1287" s="72" t="s">
        <v>14997</v>
      </c>
      <c r="C1287" s="73" t="s">
        <v>8753</v>
      </c>
      <c r="D1287" s="74">
        <v>0</v>
      </c>
      <c r="E1287" s="69">
        <v>172.34</v>
      </c>
      <c r="F1287" s="75">
        <f t="shared" si="735"/>
        <v>0</v>
      </c>
      <c r="G1287" s="76"/>
      <c r="H1287" s="69">
        <f t="shared" si="736"/>
        <v>126.95</v>
      </c>
      <c r="I1287" s="69">
        <f t="shared" si="736"/>
        <v>45.39</v>
      </c>
      <c r="J1287" s="69">
        <f t="shared" si="737"/>
        <v>172.34</v>
      </c>
      <c r="K1287" s="69">
        <v>0</v>
      </c>
      <c r="L1287" s="75">
        <f t="shared" si="738"/>
        <v>172.34</v>
      </c>
      <c r="N1287" s="69">
        <v>126.95</v>
      </c>
      <c r="O1287" s="69">
        <v>45.39</v>
      </c>
      <c r="P1287" s="69">
        <f t="shared" si="739"/>
        <v>172.34</v>
      </c>
      <c r="Q1287" s="63"/>
      <c r="R1287" s="69">
        <f t="shared" si="740"/>
        <v>126.95</v>
      </c>
      <c r="S1287" s="69">
        <f t="shared" si="740"/>
        <v>45.39</v>
      </c>
      <c r="T1287" s="69">
        <f t="shared" si="741"/>
        <v>172.34</v>
      </c>
      <c r="U1287" s="69">
        <f t="shared" si="742"/>
        <v>0</v>
      </c>
      <c r="V1287" s="77">
        <f t="shared" si="743"/>
        <v>172.34</v>
      </c>
      <c r="X1287" s="69">
        <v>126.95</v>
      </c>
      <c r="Y1287" s="69">
        <v>45.39</v>
      </c>
      <c r="Z1287" s="69">
        <v>172.34</v>
      </c>
      <c r="AA1287" s="78"/>
      <c r="AB1287" s="79">
        <f t="shared" si="714"/>
        <v>0</v>
      </c>
    </row>
    <row r="1288" spans="1:28" x14ac:dyDescent="0.25">
      <c r="A1288" s="71" t="s">
        <v>10051</v>
      </c>
      <c r="B1288" s="72" t="s">
        <v>14998</v>
      </c>
      <c r="C1288" s="73" t="s">
        <v>8753</v>
      </c>
      <c r="D1288" s="74">
        <v>0</v>
      </c>
      <c r="E1288" s="69">
        <v>169.34</v>
      </c>
      <c r="F1288" s="75">
        <f t="shared" si="735"/>
        <v>0</v>
      </c>
      <c r="G1288" s="76"/>
      <c r="H1288" s="69">
        <f t="shared" si="736"/>
        <v>123.95</v>
      </c>
      <c r="I1288" s="69">
        <f t="shared" si="736"/>
        <v>45.39</v>
      </c>
      <c r="J1288" s="69">
        <f t="shared" si="737"/>
        <v>169.34</v>
      </c>
      <c r="K1288" s="69">
        <v>0</v>
      </c>
      <c r="L1288" s="75">
        <f t="shared" si="738"/>
        <v>169.34</v>
      </c>
      <c r="N1288" s="69">
        <v>123.95</v>
      </c>
      <c r="O1288" s="69">
        <v>45.39</v>
      </c>
      <c r="P1288" s="69">
        <f t="shared" si="739"/>
        <v>169.34</v>
      </c>
      <c r="Q1288" s="63"/>
      <c r="R1288" s="69">
        <f t="shared" si="740"/>
        <v>123.95</v>
      </c>
      <c r="S1288" s="69">
        <f t="shared" si="740"/>
        <v>45.39</v>
      </c>
      <c r="T1288" s="69">
        <f t="shared" si="741"/>
        <v>169.34</v>
      </c>
      <c r="U1288" s="69">
        <f t="shared" si="742"/>
        <v>0</v>
      </c>
      <c r="V1288" s="77">
        <f t="shared" si="743"/>
        <v>169.34</v>
      </c>
      <c r="X1288" s="69">
        <v>123.95</v>
      </c>
      <c r="Y1288" s="69">
        <v>45.39</v>
      </c>
      <c r="Z1288" s="69">
        <v>169.34</v>
      </c>
      <c r="AA1288" s="78"/>
      <c r="AB1288" s="79">
        <f t="shared" si="714"/>
        <v>0</v>
      </c>
    </row>
    <row r="1289" spans="1:28" x14ac:dyDescent="0.25">
      <c r="A1289" s="71" t="s">
        <v>10052</v>
      </c>
      <c r="B1289" s="72" t="s">
        <v>14999</v>
      </c>
      <c r="C1289" s="73" t="s">
        <v>8753</v>
      </c>
      <c r="D1289" s="74">
        <v>0</v>
      </c>
      <c r="E1289" s="69">
        <v>174.67000000000002</v>
      </c>
      <c r="F1289" s="75">
        <f t="shared" si="735"/>
        <v>0</v>
      </c>
      <c r="G1289" s="76"/>
      <c r="H1289" s="69">
        <f t="shared" si="736"/>
        <v>129.28</v>
      </c>
      <c r="I1289" s="69">
        <f t="shared" si="736"/>
        <v>45.39</v>
      </c>
      <c r="J1289" s="69">
        <f t="shared" si="737"/>
        <v>174.67000000000002</v>
      </c>
      <c r="K1289" s="69">
        <v>0</v>
      </c>
      <c r="L1289" s="75">
        <f t="shared" si="738"/>
        <v>174.67000000000002</v>
      </c>
      <c r="N1289" s="69">
        <v>129.28</v>
      </c>
      <c r="O1289" s="69">
        <v>45.39</v>
      </c>
      <c r="P1289" s="69">
        <f t="shared" si="739"/>
        <v>174.67000000000002</v>
      </c>
      <c r="Q1289" s="63"/>
      <c r="R1289" s="69">
        <f t="shared" si="740"/>
        <v>129.28</v>
      </c>
      <c r="S1289" s="69">
        <f t="shared" si="740"/>
        <v>45.39</v>
      </c>
      <c r="T1289" s="69">
        <f t="shared" si="741"/>
        <v>174.67000000000002</v>
      </c>
      <c r="U1289" s="69">
        <f t="shared" si="742"/>
        <v>0</v>
      </c>
      <c r="V1289" s="77">
        <f t="shared" si="743"/>
        <v>174.67000000000002</v>
      </c>
      <c r="X1289" s="69">
        <v>129.28</v>
      </c>
      <c r="Y1289" s="69">
        <v>45.39</v>
      </c>
      <c r="Z1289" s="69">
        <v>174.67</v>
      </c>
      <c r="AA1289" s="78"/>
      <c r="AB1289" s="79">
        <f t="shared" si="714"/>
        <v>0</v>
      </c>
    </row>
    <row r="1290" spans="1:28" ht="22.5" x14ac:dyDescent="0.25">
      <c r="A1290" s="71" t="s">
        <v>10053</v>
      </c>
      <c r="B1290" s="72" t="s">
        <v>15000</v>
      </c>
      <c r="C1290" s="73" t="s">
        <v>8753</v>
      </c>
      <c r="D1290" s="74">
        <v>0</v>
      </c>
      <c r="E1290" s="69">
        <v>188.44</v>
      </c>
      <c r="F1290" s="75">
        <f t="shared" si="735"/>
        <v>0</v>
      </c>
      <c r="G1290" s="76"/>
      <c r="H1290" s="69">
        <f t="shared" si="736"/>
        <v>143.05000000000001</v>
      </c>
      <c r="I1290" s="69">
        <f t="shared" si="736"/>
        <v>45.39</v>
      </c>
      <c r="J1290" s="69">
        <f t="shared" si="737"/>
        <v>188.44</v>
      </c>
      <c r="K1290" s="69">
        <v>0</v>
      </c>
      <c r="L1290" s="75">
        <f t="shared" si="738"/>
        <v>188.44</v>
      </c>
      <c r="N1290" s="69">
        <v>143.05000000000001</v>
      </c>
      <c r="O1290" s="69">
        <v>45.39</v>
      </c>
      <c r="P1290" s="69">
        <f t="shared" si="739"/>
        <v>188.44</v>
      </c>
      <c r="Q1290" s="63"/>
      <c r="R1290" s="69">
        <f t="shared" si="740"/>
        <v>143.05000000000001</v>
      </c>
      <c r="S1290" s="69">
        <f t="shared" si="740"/>
        <v>45.39</v>
      </c>
      <c r="T1290" s="69">
        <f t="shared" si="741"/>
        <v>188.44</v>
      </c>
      <c r="U1290" s="69">
        <f t="shared" si="742"/>
        <v>0</v>
      </c>
      <c r="V1290" s="77">
        <f t="shared" si="743"/>
        <v>188.44</v>
      </c>
      <c r="X1290" s="69">
        <v>143.05000000000001</v>
      </c>
      <c r="Y1290" s="69">
        <v>45.39</v>
      </c>
      <c r="Z1290" s="69">
        <v>188.44</v>
      </c>
      <c r="AA1290" s="78"/>
      <c r="AB1290" s="79">
        <f t="shared" ref="AB1290:AB1353" si="744">P1290-Z1290</f>
        <v>0</v>
      </c>
    </row>
    <row r="1291" spans="1:28" ht="22.5" x14ac:dyDescent="0.25">
      <c r="A1291" s="71" t="s">
        <v>10054</v>
      </c>
      <c r="B1291" s="72" t="s">
        <v>15001</v>
      </c>
      <c r="C1291" s="73" t="s">
        <v>8753</v>
      </c>
      <c r="D1291" s="74">
        <v>0</v>
      </c>
      <c r="E1291" s="69">
        <v>811.56999999999994</v>
      </c>
      <c r="F1291" s="75">
        <f t="shared" si="735"/>
        <v>0</v>
      </c>
      <c r="G1291" s="76"/>
      <c r="H1291" s="69">
        <f t="shared" si="736"/>
        <v>766.18</v>
      </c>
      <c r="I1291" s="69">
        <f t="shared" si="736"/>
        <v>45.39</v>
      </c>
      <c r="J1291" s="69">
        <f t="shared" si="737"/>
        <v>811.56999999999994</v>
      </c>
      <c r="K1291" s="69">
        <v>0</v>
      </c>
      <c r="L1291" s="75">
        <f t="shared" si="738"/>
        <v>811.56999999999994</v>
      </c>
      <c r="N1291" s="69">
        <v>766.18</v>
      </c>
      <c r="O1291" s="69">
        <v>45.39</v>
      </c>
      <c r="P1291" s="69">
        <f t="shared" si="739"/>
        <v>811.56999999999994</v>
      </c>
      <c r="Q1291" s="63"/>
      <c r="R1291" s="69">
        <f t="shared" si="740"/>
        <v>766.18</v>
      </c>
      <c r="S1291" s="69">
        <f t="shared" si="740"/>
        <v>45.39</v>
      </c>
      <c r="T1291" s="69">
        <f t="shared" si="741"/>
        <v>811.56999999999994</v>
      </c>
      <c r="U1291" s="69">
        <f t="shared" si="742"/>
        <v>0</v>
      </c>
      <c r="V1291" s="77">
        <f t="shared" si="743"/>
        <v>811.56999999999994</v>
      </c>
      <c r="X1291" s="69">
        <v>766.18</v>
      </c>
      <c r="Y1291" s="69">
        <v>45.39</v>
      </c>
      <c r="Z1291" s="69">
        <v>811.57</v>
      </c>
      <c r="AA1291" s="78"/>
      <c r="AB1291" s="79">
        <f t="shared" si="744"/>
        <v>0</v>
      </c>
    </row>
    <row r="1292" spans="1:28" ht="22.5" x14ac:dyDescent="0.25">
      <c r="A1292" s="71" t="s">
        <v>10055</v>
      </c>
      <c r="B1292" s="72" t="s">
        <v>15002</v>
      </c>
      <c r="C1292" s="73" t="s">
        <v>8753</v>
      </c>
      <c r="D1292" s="74">
        <v>0</v>
      </c>
      <c r="E1292" s="69">
        <v>744.5</v>
      </c>
      <c r="F1292" s="75">
        <f t="shared" si="735"/>
        <v>0</v>
      </c>
      <c r="G1292" s="76"/>
      <c r="H1292" s="69">
        <f t="shared" si="736"/>
        <v>699.11</v>
      </c>
      <c r="I1292" s="69">
        <f t="shared" si="736"/>
        <v>45.39</v>
      </c>
      <c r="J1292" s="69">
        <f t="shared" si="737"/>
        <v>744.5</v>
      </c>
      <c r="K1292" s="69">
        <v>0</v>
      </c>
      <c r="L1292" s="75">
        <f t="shared" si="738"/>
        <v>744.5</v>
      </c>
      <c r="N1292" s="69">
        <v>699.11</v>
      </c>
      <c r="O1292" s="69">
        <v>45.39</v>
      </c>
      <c r="P1292" s="69">
        <f t="shared" si="739"/>
        <v>744.5</v>
      </c>
      <c r="Q1292" s="63"/>
      <c r="R1292" s="69">
        <f t="shared" si="740"/>
        <v>699.11</v>
      </c>
      <c r="S1292" s="69">
        <f t="shared" si="740"/>
        <v>45.39</v>
      </c>
      <c r="T1292" s="69">
        <f t="shared" si="741"/>
        <v>744.5</v>
      </c>
      <c r="U1292" s="69">
        <f t="shared" si="742"/>
        <v>0</v>
      </c>
      <c r="V1292" s="77">
        <f t="shared" si="743"/>
        <v>744.5</v>
      </c>
      <c r="X1292" s="69">
        <v>699.11</v>
      </c>
      <c r="Y1292" s="69">
        <v>45.39</v>
      </c>
      <c r="Z1292" s="69">
        <v>744.5</v>
      </c>
      <c r="AA1292" s="78"/>
      <c r="AB1292" s="79">
        <f t="shared" si="744"/>
        <v>0</v>
      </c>
    </row>
    <row r="1293" spans="1:28" ht="22.5" x14ac:dyDescent="0.25">
      <c r="A1293" s="71" t="s">
        <v>10056</v>
      </c>
      <c r="B1293" s="72" t="s">
        <v>15003</v>
      </c>
      <c r="C1293" s="73" t="s">
        <v>8753</v>
      </c>
      <c r="D1293" s="74">
        <v>0</v>
      </c>
      <c r="E1293" s="69">
        <v>733.25</v>
      </c>
      <c r="F1293" s="75">
        <f t="shared" si="735"/>
        <v>0</v>
      </c>
      <c r="G1293" s="76"/>
      <c r="H1293" s="69">
        <f t="shared" si="736"/>
        <v>687.86</v>
      </c>
      <c r="I1293" s="69">
        <f t="shared" si="736"/>
        <v>45.39</v>
      </c>
      <c r="J1293" s="69">
        <f t="shared" si="737"/>
        <v>733.25</v>
      </c>
      <c r="K1293" s="69">
        <v>0</v>
      </c>
      <c r="L1293" s="75">
        <f t="shared" si="738"/>
        <v>733.25</v>
      </c>
      <c r="N1293" s="69">
        <v>687.86</v>
      </c>
      <c r="O1293" s="69">
        <v>45.39</v>
      </c>
      <c r="P1293" s="69">
        <f t="shared" si="739"/>
        <v>733.25</v>
      </c>
      <c r="Q1293" s="63"/>
      <c r="R1293" s="69">
        <f t="shared" si="740"/>
        <v>687.86</v>
      </c>
      <c r="S1293" s="69">
        <f t="shared" si="740"/>
        <v>45.39</v>
      </c>
      <c r="T1293" s="69">
        <f t="shared" si="741"/>
        <v>733.25</v>
      </c>
      <c r="U1293" s="69">
        <f t="shared" si="742"/>
        <v>0</v>
      </c>
      <c r="V1293" s="77">
        <f t="shared" si="743"/>
        <v>733.25</v>
      </c>
      <c r="X1293" s="69">
        <v>687.86</v>
      </c>
      <c r="Y1293" s="69">
        <v>45.39</v>
      </c>
      <c r="Z1293" s="69">
        <v>733.25</v>
      </c>
      <c r="AA1293" s="78"/>
      <c r="AB1293" s="79">
        <f t="shared" si="744"/>
        <v>0</v>
      </c>
    </row>
    <row r="1294" spans="1:28" x14ac:dyDescent="0.25">
      <c r="A1294" s="71" t="s">
        <v>10057</v>
      </c>
      <c r="B1294" s="72" t="s">
        <v>10059</v>
      </c>
      <c r="C1294" s="73" t="s">
        <v>8780</v>
      </c>
      <c r="D1294" s="74">
        <v>0</v>
      </c>
      <c r="E1294" s="69">
        <v>631.71</v>
      </c>
      <c r="F1294" s="75">
        <f t="shared" si="735"/>
        <v>0</v>
      </c>
      <c r="G1294" s="28"/>
      <c r="H1294" s="69">
        <f t="shared" si="736"/>
        <v>586.32000000000005</v>
      </c>
      <c r="I1294" s="69">
        <f t="shared" si="736"/>
        <v>45.39</v>
      </c>
      <c r="J1294" s="69">
        <f t="shared" si="737"/>
        <v>631.71</v>
      </c>
      <c r="K1294" s="69">
        <v>0</v>
      </c>
      <c r="L1294" s="75">
        <f t="shared" si="738"/>
        <v>631.71</v>
      </c>
      <c r="N1294" s="69">
        <v>586.31999999999994</v>
      </c>
      <c r="O1294" s="69">
        <v>45.39</v>
      </c>
      <c r="P1294" s="69">
        <f t="shared" si="739"/>
        <v>631.70999999999992</v>
      </c>
      <c r="Q1294" s="63"/>
      <c r="R1294" s="69">
        <f t="shared" si="740"/>
        <v>586.32000000000005</v>
      </c>
      <c r="S1294" s="69">
        <f t="shared" si="740"/>
        <v>45.39</v>
      </c>
      <c r="T1294" s="69">
        <f t="shared" si="741"/>
        <v>631.71</v>
      </c>
      <c r="U1294" s="69">
        <f t="shared" si="742"/>
        <v>0</v>
      </c>
      <c r="V1294" s="77">
        <f t="shared" si="743"/>
        <v>631.71</v>
      </c>
      <c r="X1294" s="69">
        <v>586.32000000000005</v>
      </c>
      <c r="Y1294" s="69">
        <v>45.39</v>
      </c>
      <c r="Z1294" s="69">
        <v>631.71</v>
      </c>
      <c r="AA1294" s="78"/>
      <c r="AB1294" s="79">
        <f t="shared" si="744"/>
        <v>0</v>
      </c>
    </row>
    <row r="1295" spans="1:28" x14ac:dyDescent="0.25">
      <c r="A1295" s="65" t="s">
        <v>10058</v>
      </c>
      <c r="B1295" s="66" t="s">
        <v>15004</v>
      </c>
      <c r="C1295" s="67"/>
      <c r="D1295" s="68"/>
      <c r="E1295" s="69"/>
      <c r="F1295" s="70"/>
      <c r="H1295" s="69"/>
      <c r="I1295" s="69"/>
      <c r="J1295" s="69"/>
      <c r="K1295" s="69"/>
      <c r="L1295" s="75"/>
      <c r="N1295" s="69"/>
      <c r="O1295" s="69"/>
      <c r="P1295" s="69"/>
      <c r="Q1295" s="63"/>
      <c r="R1295" s="69"/>
      <c r="S1295" s="69"/>
      <c r="T1295" s="69"/>
      <c r="U1295" s="69"/>
      <c r="V1295" s="77"/>
      <c r="X1295" s="69"/>
      <c r="Y1295" s="69"/>
      <c r="Z1295" s="69"/>
      <c r="AA1295" s="78"/>
      <c r="AB1295" s="79">
        <f t="shared" si="744"/>
        <v>0</v>
      </c>
    </row>
    <row r="1296" spans="1:28" x14ac:dyDescent="0.25">
      <c r="A1296" s="65" t="s">
        <v>10060</v>
      </c>
      <c r="B1296" s="66" t="s">
        <v>15005</v>
      </c>
      <c r="C1296" s="67"/>
      <c r="D1296" s="68"/>
      <c r="E1296" s="69"/>
      <c r="F1296" s="70"/>
      <c r="H1296" s="69"/>
      <c r="I1296" s="69"/>
      <c r="J1296" s="69"/>
      <c r="K1296" s="69"/>
      <c r="L1296" s="75"/>
      <c r="N1296" s="69"/>
      <c r="O1296" s="69"/>
      <c r="P1296" s="69"/>
      <c r="Q1296" s="63"/>
      <c r="R1296" s="69"/>
      <c r="S1296" s="69"/>
      <c r="T1296" s="69"/>
      <c r="U1296" s="69"/>
      <c r="V1296" s="77"/>
      <c r="X1296" s="69"/>
      <c r="Y1296" s="69"/>
      <c r="Z1296" s="69"/>
      <c r="AA1296" s="78"/>
      <c r="AB1296" s="79">
        <f t="shared" si="744"/>
        <v>0</v>
      </c>
    </row>
    <row r="1297" spans="1:28" x14ac:dyDescent="0.25">
      <c r="A1297" s="71" t="s">
        <v>10061</v>
      </c>
      <c r="B1297" s="72" t="s">
        <v>15006</v>
      </c>
      <c r="C1297" s="73" t="s">
        <v>8780</v>
      </c>
      <c r="D1297" s="74">
        <v>0</v>
      </c>
      <c r="E1297" s="69">
        <v>666.63</v>
      </c>
      <c r="F1297" s="75">
        <f t="shared" ref="F1297:F1308" si="745">ROUND(D1297*E1297,2)</f>
        <v>0</v>
      </c>
      <c r="G1297" s="76"/>
      <c r="H1297" s="69">
        <f t="shared" ref="H1297:I1308" si="746">ROUND(N1297+(N1297*$H$2/100),2)</f>
        <v>647.42999999999995</v>
      </c>
      <c r="I1297" s="69">
        <f t="shared" si="746"/>
        <v>19.2</v>
      </c>
      <c r="J1297" s="69">
        <f t="shared" ref="J1297:J1308" si="747">H1297+I1297</f>
        <v>666.63</v>
      </c>
      <c r="K1297" s="69">
        <v>0</v>
      </c>
      <c r="L1297" s="75">
        <f t="shared" ref="L1297:L1308" si="748">SUM(J1297:K1297)</f>
        <v>666.63</v>
      </c>
      <c r="N1297" s="69">
        <v>647.42999999999995</v>
      </c>
      <c r="O1297" s="69">
        <v>19.2</v>
      </c>
      <c r="P1297" s="69">
        <f t="shared" ref="P1297:P1308" si="749">SUM(N1297:O1297)</f>
        <v>666.63</v>
      </c>
      <c r="Q1297" s="63"/>
      <c r="R1297" s="69">
        <f t="shared" ref="R1297:S1308" si="750">X1297</f>
        <v>647.42999999999995</v>
      </c>
      <c r="S1297" s="69">
        <f t="shared" si="750"/>
        <v>19.2</v>
      </c>
      <c r="T1297" s="69">
        <f t="shared" ref="T1297:T1308" si="751">R1297+S1297</f>
        <v>666.63</v>
      </c>
      <c r="U1297" s="69">
        <f t="shared" ref="U1297:U1308" si="752">ROUND(Z1297*$H$2,2)/100</f>
        <v>0</v>
      </c>
      <c r="V1297" s="77">
        <f t="shared" ref="V1297:V1308" si="753">SUM(T1297:U1297)</f>
        <v>666.63</v>
      </c>
      <c r="X1297" s="69">
        <v>647.42999999999995</v>
      </c>
      <c r="Y1297" s="69">
        <v>19.2</v>
      </c>
      <c r="Z1297" s="69">
        <v>666.63</v>
      </c>
      <c r="AA1297" s="78"/>
      <c r="AB1297" s="79">
        <f t="shared" si="744"/>
        <v>0</v>
      </c>
    </row>
    <row r="1298" spans="1:28" x14ac:dyDescent="0.25">
      <c r="A1298" s="71" t="s">
        <v>10062</v>
      </c>
      <c r="B1298" s="72" t="s">
        <v>15007</v>
      </c>
      <c r="C1298" s="73" t="s">
        <v>8780</v>
      </c>
      <c r="D1298" s="74">
        <v>0</v>
      </c>
      <c r="E1298" s="69">
        <v>612.95000000000005</v>
      </c>
      <c r="F1298" s="75">
        <f t="shared" si="745"/>
        <v>0</v>
      </c>
      <c r="G1298" s="76"/>
      <c r="H1298" s="69">
        <f t="shared" si="746"/>
        <v>593.75</v>
      </c>
      <c r="I1298" s="69">
        <f t="shared" si="746"/>
        <v>19.2</v>
      </c>
      <c r="J1298" s="69">
        <f t="shared" si="747"/>
        <v>612.95000000000005</v>
      </c>
      <c r="K1298" s="69">
        <v>0</v>
      </c>
      <c r="L1298" s="75">
        <f t="shared" si="748"/>
        <v>612.95000000000005</v>
      </c>
      <c r="N1298" s="69">
        <v>593.75</v>
      </c>
      <c r="O1298" s="69">
        <v>19.2</v>
      </c>
      <c r="P1298" s="69">
        <f t="shared" si="749"/>
        <v>612.95000000000005</v>
      </c>
      <c r="Q1298" s="63"/>
      <c r="R1298" s="69">
        <f t="shared" si="750"/>
        <v>593.75</v>
      </c>
      <c r="S1298" s="69">
        <f t="shared" si="750"/>
        <v>19.2</v>
      </c>
      <c r="T1298" s="69">
        <f t="shared" si="751"/>
        <v>612.95000000000005</v>
      </c>
      <c r="U1298" s="69">
        <f t="shared" si="752"/>
        <v>0</v>
      </c>
      <c r="V1298" s="77">
        <f t="shared" si="753"/>
        <v>612.95000000000005</v>
      </c>
      <c r="X1298" s="69">
        <v>593.75</v>
      </c>
      <c r="Y1298" s="69">
        <v>19.2</v>
      </c>
      <c r="Z1298" s="69">
        <v>612.95000000000005</v>
      </c>
      <c r="AA1298" s="78"/>
      <c r="AB1298" s="79">
        <f t="shared" si="744"/>
        <v>0</v>
      </c>
    </row>
    <row r="1299" spans="1:28" x14ac:dyDescent="0.25">
      <c r="A1299" s="71" t="s">
        <v>10063</v>
      </c>
      <c r="B1299" s="72" t="s">
        <v>15008</v>
      </c>
      <c r="C1299" s="73" t="s">
        <v>8780</v>
      </c>
      <c r="D1299" s="74">
        <v>0</v>
      </c>
      <c r="E1299" s="69">
        <v>731.17000000000007</v>
      </c>
      <c r="F1299" s="75">
        <f t="shared" si="745"/>
        <v>0</v>
      </c>
      <c r="G1299" s="76"/>
      <c r="H1299" s="69">
        <f t="shared" si="746"/>
        <v>711.97</v>
      </c>
      <c r="I1299" s="69">
        <f t="shared" si="746"/>
        <v>19.2</v>
      </c>
      <c r="J1299" s="69">
        <f t="shared" si="747"/>
        <v>731.17000000000007</v>
      </c>
      <c r="K1299" s="69">
        <v>0</v>
      </c>
      <c r="L1299" s="75">
        <f t="shared" si="748"/>
        <v>731.17000000000007</v>
      </c>
      <c r="N1299" s="69">
        <v>711.97</v>
      </c>
      <c r="O1299" s="69">
        <v>19.2</v>
      </c>
      <c r="P1299" s="69">
        <f t="shared" si="749"/>
        <v>731.17000000000007</v>
      </c>
      <c r="Q1299" s="63"/>
      <c r="R1299" s="69">
        <f t="shared" si="750"/>
        <v>711.97</v>
      </c>
      <c r="S1299" s="69">
        <f t="shared" si="750"/>
        <v>19.2</v>
      </c>
      <c r="T1299" s="69">
        <f t="shared" si="751"/>
        <v>731.17000000000007</v>
      </c>
      <c r="U1299" s="69">
        <f t="shared" si="752"/>
        <v>0</v>
      </c>
      <c r="V1299" s="77">
        <f t="shared" si="753"/>
        <v>731.17000000000007</v>
      </c>
      <c r="X1299" s="69">
        <v>711.97</v>
      </c>
      <c r="Y1299" s="69">
        <v>19.2</v>
      </c>
      <c r="Z1299" s="69">
        <v>731.17</v>
      </c>
      <c r="AA1299" s="78"/>
      <c r="AB1299" s="79">
        <f t="shared" si="744"/>
        <v>0</v>
      </c>
    </row>
    <row r="1300" spans="1:28" x14ac:dyDescent="0.25">
      <c r="A1300" s="71" t="s">
        <v>10064</v>
      </c>
      <c r="B1300" s="72" t="s">
        <v>15009</v>
      </c>
      <c r="C1300" s="73" t="s">
        <v>8780</v>
      </c>
      <c r="D1300" s="74">
        <v>0</v>
      </c>
      <c r="E1300" s="69">
        <v>245.76</v>
      </c>
      <c r="F1300" s="75">
        <f t="shared" si="745"/>
        <v>0</v>
      </c>
      <c r="G1300" s="76"/>
      <c r="H1300" s="69">
        <f t="shared" si="746"/>
        <v>226.56</v>
      </c>
      <c r="I1300" s="69">
        <f t="shared" si="746"/>
        <v>19.2</v>
      </c>
      <c r="J1300" s="69">
        <f t="shared" si="747"/>
        <v>245.76</v>
      </c>
      <c r="K1300" s="69">
        <v>0</v>
      </c>
      <c r="L1300" s="75">
        <f t="shared" si="748"/>
        <v>245.76</v>
      </c>
      <c r="N1300" s="69">
        <v>226.56</v>
      </c>
      <c r="O1300" s="69">
        <v>19.2</v>
      </c>
      <c r="P1300" s="69">
        <f t="shared" si="749"/>
        <v>245.76</v>
      </c>
      <c r="Q1300" s="63"/>
      <c r="R1300" s="69">
        <f t="shared" si="750"/>
        <v>226.56</v>
      </c>
      <c r="S1300" s="69">
        <f t="shared" si="750"/>
        <v>19.2</v>
      </c>
      <c r="T1300" s="69">
        <f t="shared" si="751"/>
        <v>245.76</v>
      </c>
      <c r="U1300" s="69">
        <f t="shared" si="752"/>
        <v>0</v>
      </c>
      <c r="V1300" s="77">
        <f t="shared" si="753"/>
        <v>245.76</v>
      </c>
      <c r="X1300" s="69">
        <v>226.56</v>
      </c>
      <c r="Y1300" s="69">
        <v>19.2</v>
      </c>
      <c r="Z1300" s="69">
        <v>245.76</v>
      </c>
      <c r="AA1300" s="78"/>
      <c r="AB1300" s="79">
        <f t="shared" si="744"/>
        <v>0</v>
      </c>
    </row>
    <row r="1301" spans="1:28" x14ac:dyDescent="0.25">
      <c r="A1301" s="71" t="s">
        <v>10065</v>
      </c>
      <c r="B1301" s="72" t="s">
        <v>15010</v>
      </c>
      <c r="C1301" s="73" t="s">
        <v>8780</v>
      </c>
      <c r="D1301" s="74">
        <v>0</v>
      </c>
      <c r="E1301" s="69">
        <v>603.87</v>
      </c>
      <c r="F1301" s="75">
        <f t="shared" si="745"/>
        <v>0</v>
      </c>
      <c r="G1301" s="76"/>
      <c r="H1301" s="69">
        <f t="shared" si="746"/>
        <v>584.66999999999996</v>
      </c>
      <c r="I1301" s="69">
        <f t="shared" si="746"/>
        <v>19.2</v>
      </c>
      <c r="J1301" s="69">
        <f t="shared" si="747"/>
        <v>603.87</v>
      </c>
      <c r="K1301" s="69">
        <v>0</v>
      </c>
      <c r="L1301" s="75">
        <f t="shared" si="748"/>
        <v>603.87</v>
      </c>
      <c r="N1301" s="69">
        <v>584.66999999999996</v>
      </c>
      <c r="O1301" s="69">
        <v>19.2</v>
      </c>
      <c r="P1301" s="69">
        <f t="shared" si="749"/>
        <v>603.87</v>
      </c>
      <c r="Q1301" s="63"/>
      <c r="R1301" s="69">
        <f t="shared" si="750"/>
        <v>584.66999999999996</v>
      </c>
      <c r="S1301" s="69">
        <f t="shared" si="750"/>
        <v>19.2</v>
      </c>
      <c r="T1301" s="69">
        <f t="shared" si="751"/>
        <v>603.87</v>
      </c>
      <c r="U1301" s="69">
        <f t="shared" si="752"/>
        <v>0</v>
      </c>
      <c r="V1301" s="77">
        <f t="shared" si="753"/>
        <v>603.87</v>
      </c>
      <c r="X1301" s="69">
        <v>584.66999999999996</v>
      </c>
      <c r="Y1301" s="69">
        <v>19.2</v>
      </c>
      <c r="Z1301" s="69">
        <v>603.87</v>
      </c>
      <c r="AA1301" s="78"/>
      <c r="AB1301" s="79">
        <f t="shared" si="744"/>
        <v>0</v>
      </c>
    </row>
    <row r="1302" spans="1:28" x14ac:dyDescent="0.25">
      <c r="A1302" s="71" t="s">
        <v>10066</v>
      </c>
      <c r="B1302" s="72" t="s">
        <v>15011</v>
      </c>
      <c r="C1302" s="73" t="s">
        <v>8780</v>
      </c>
      <c r="D1302" s="74">
        <v>0</v>
      </c>
      <c r="E1302" s="69">
        <v>366.52</v>
      </c>
      <c r="F1302" s="75">
        <f t="shared" si="745"/>
        <v>0</v>
      </c>
      <c r="G1302" s="76"/>
      <c r="H1302" s="69">
        <f t="shared" si="746"/>
        <v>347.32</v>
      </c>
      <c r="I1302" s="69">
        <f t="shared" si="746"/>
        <v>19.2</v>
      </c>
      <c r="J1302" s="69">
        <f t="shared" si="747"/>
        <v>366.52</v>
      </c>
      <c r="K1302" s="69">
        <v>0</v>
      </c>
      <c r="L1302" s="75">
        <f t="shared" si="748"/>
        <v>366.52</v>
      </c>
      <c r="N1302" s="69">
        <v>347.32</v>
      </c>
      <c r="O1302" s="69">
        <v>19.2</v>
      </c>
      <c r="P1302" s="69">
        <f t="shared" si="749"/>
        <v>366.52</v>
      </c>
      <c r="Q1302" s="63"/>
      <c r="R1302" s="69">
        <f t="shared" si="750"/>
        <v>347.32</v>
      </c>
      <c r="S1302" s="69">
        <f t="shared" si="750"/>
        <v>19.2</v>
      </c>
      <c r="T1302" s="69">
        <f t="shared" si="751"/>
        <v>366.52</v>
      </c>
      <c r="U1302" s="69">
        <f t="shared" si="752"/>
        <v>0</v>
      </c>
      <c r="V1302" s="77">
        <f t="shared" si="753"/>
        <v>366.52</v>
      </c>
      <c r="X1302" s="69">
        <v>347.32</v>
      </c>
      <c r="Y1302" s="69">
        <v>19.2</v>
      </c>
      <c r="Z1302" s="69">
        <v>366.52</v>
      </c>
      <c r="AA1302" s="78"/>
      <c r="AB1302" s="79">
        <f t="shared" si="744"/>
        <v>0</v>
      </c>
    </row>
    <row r="1303" spans="1:28" ht="22.5" x14ac:dyDescent="0.25">
      <c r="A1303" s="71" t="s">
        <v>10067</v>
      </c>
      <c r="B1303" s="72" t="s">
        <v>15012</v>
      </c>
      <c r="C1303" s="73" t="s">
        <v>8780</v>
      </c>
      <c r="D1303" s="74">
        <v>0</v>
      </c>
      <c r="E1303" s="69">
        <v>674.91000000000008</v>
      </c>
      <c r="F1303" s="75">
        <f t="shared" si="745"/>
        <v>0</v>
      </c>
      <c r="G1303" s="76"/>
      <c r="H1303" s="69">
        <f t="shared" si="746"/>
        <v>655.71</v>
      </c>
      <c r="I1303" s="69">
        <f t="shared" si="746"/>
        <v>19.2</v>
      </c>
      <c r="J1303" s="69">
        <f t="shared" si="747"/>
        <v>674.91000000000008</v>
      </c>
      <c r="K1303" s="69">
        <v>0</v>
      </c>
      <c r="L1303" s="75">
        <f t="shared" si="748"/>
        <v>674.91000000000008</v>
      </c>
      <c r="N1303" s="69">
        <v>655.71</v>
      </c>
      <c r="O1303" s="69">
        <v>19.2</v>
      </c>
      <c r="P1303" s="69">
        <f t="shared" si="749"/>
        <v>674.91000000000008</v>
      </c>
      <c r="Q1303" s="63"/>
      <c r="R1303" s="69">
        <f t="shared" si="750"/>
        <v>655.71</v>
      </c>
      <c r="S1303" s="69">
        <f t="shared" si="750"/>
        <v>19.2</v>
      </c>
      <c r="T1303" s="69">
        <f t="shared" si="751"/>
        <v>674.91000000000008</v>
      </c>
      <c r="U1303" s="69">
        <f t="shared" si="752"/>
        <v>0</v>
      </c>
      <c r="V1303" s="77">
        <f t="shared" si="753"/>
        <v>674.91000000000008</v>
      </c>
      <c r="X1303" s="69">
        <v>655.71</v>
      </c>
      <c r="Y1303" s="69">
        <v>19.2</v>
      </c>
      <c r="Z1303" s="69">
        <v>674.91</v>
      </c>
      <c r="AA1303" s="78"/>
      <c r="AB1303" s="79">
        <f t="shared" si="744"/>
        <v>0</v>
      </c>
    </row>
    <row r="1304" spans="1:28" ht="33.75" x14ac:dyDescent="0.25">
      <c r="A1304" s="71" t="s">
        <v>10068</v>
      </c>
      <c r="B1304" s="72" t="s">
        <v>15013</v>
      </c>
      <c r="C1304" s="73" t="s">
        <v>8780</v>
      </c>
      <c r="D1304" s="74">
        <v>0</v>
      </c>
      <c r="E1304" s="69">
        <v>179.85</v>
      </c>
      <c r="F1304" s="75">
        <f t="shared" si="745"/>
        <v>0</v>
      </c>
      <c r="G1304" s="76"/>
      <c r="H1304" s="69">
        <f t="shared" si="746"/>
        <v>179.85</v>
      </c>
      <c r="I1304" s="69">
        <f t="shared" si="746"/>
        <v>0</v>
      </c>
      <c r="J1304" s="69">
        <f t="shared" si="747"/>
        <v>179.85</v>
      </c>
      <c r="K1304" s="69">
        <v>0</v>
      </c>
      <c r="L1304" s="75">
        <f t="shared" si="748"/>
        <v>179.85</v>
      </c>
      <c r="N1304" s="69">
        <v>179.85</v>
      </c>
      <c r="O1304" s="69">
        <v>0</v>
      </c>
      <c r="P1304" s="69">
        <f t="shared" si="749"/>
        <v>179.85</v>
      </c>
      <c r="Q1304" s="63"/>
      <c r="R1304" s="69">
        <f t="shared" si="750"/>
        <v>179.85</v>
      </c>
      <c r="S1304" s="69">
        <f t="shared" si="750"/>
        <v>0</v>
      </c>
      <c r="T1304" s="69">
        <f t="shared" si="751"/>
        <v>179.85</v>
      </c>
      <c r="U1304" s="69">
        <f t="shared" si="752"/>
        <v>0</v>
      </c>
      <c r="V1304" s="77">
        <f t="shared" si="753"/>
        <v>179.85</v>
      </c>
      <c r="X1304" s="69">
        <v>179.85</v>
      </c>
      <c r="Y1304" s="69">
        <v>0</v>
      </c>
      <c r="Z1304" s="69">
        <v>179.85</v>
      </c>
      <c r="AA1304" s="78"/>
      <c r="AB1304" s="79">
        <f t="shared" si="744"/>
        <v>0</v>
      </c>
    </row>
    <row r="1305" spans="1:28" ht="33.75" x14ac:dyDescent="0.25">
      <c r="A1305" s="71" t="s">
        <v>10069</v>
      </c>
      <c r="B1305" s="72" t="s">
        <v>15014</v>
      </c>
      <c r="C1305" s="73" t="s">
        <v>8780</v>
      </c>
      <c r="D1305" s="74">
        <v>0</v>
      </c>
      <c r="E1305" s="69">
        <v>329.52</v>
      </c>
      <c r="F1305" s="75">
        <f t="shared" si="745"/>
        <v>0</v>
      </c>
      <c r="G1305" s="76"/>
      <c r="H1305" s="69">
        <f t="shared" si="746"/>
        <v>311.07</v>
      </c>
      <c r="I1305" s="69">
        <f t="shared" si="746"/>
        <v>18.45</v>
      </c>
      <c r="J1305" s="69">
        <f t="shared" si="747"/>
        <v>329.52</v>
      </c>
      <c r="K1305" s="69">
        <v>0</v>
      </c>
      <c r="L1305" s="75">
        <f t="shared" si="748"/>
        <v>329.52</v>
      </c>
      <c r="N1305" s="69">
        <v>311.07</v>
      </c>
      <c r="O1305" s="69">
        <v>18.450000000000003</v>
      </c>
      <c r="P1305" s="69">
        <f t="shared" si="749"/>
        <v>329.52</v>
      </c>
      <c r="Q1305" s="63"/>
      <c r="R1305" s="69">
        <f t="shared" si="750"/>
        <v>311.07</v>
      </c>
      <c r="S1305" s="69">
        <f t="shared" si="750"/>
        <v>18.48</v>
      </c>
      <c r="T1305" s="69">
        <f t="shared" si="751"/>
        <v>329.55</v>
      </c>
      <c r="U1305" s="69">
        <f t="shared" si="752"/>
        <v>0</v>
      </c>
      <c r="V1305" s="77">
        <f t="shared" si="753"/>
        <v>329.55</v>
      </c>
      <c r="X1305" s="69">
        <v>311.07</v>
      </c>
      <c r="Y1305" s="69">
        <v>18.48</v>
      </c>
      <c r="Z1305" s="69">
        <v>329.55</v>
      </c>
      <c r="AA1305" s="78"/>
      <c r="AB1305" s="79">
        <f t="shared" si="744"/>
        <v>-3.0000000000029559E-2</v>
      </c>
    </row>
    <row r="1306" spans="1:28" ht="22.5" x14ac:dyDescent="0.25">
      <c r="A1306" s="71" t="s">
        <v>10070</v>
      </c>
      <c r="B1306" s="72" t="s">
        <v>15015</v>
      </c>
      <c r="C1306" s="73" t="s">
        <v>8780</v>
      </c>
      <c r="D1306" s="74">
        <v>0</v>
      </c>
      <c r="E1306" s="69">
        <v>337.37</v>
      </c>
      <c r="F1306" s="75">
        <f t="shared" si="745"/>
        <v>0</v>
      </c>
      <c r="G1306" s="76"/>
      <c r="H1306" s="69">
        <f t="shared" si="746"/>
        <v>318.89999999999998</v>
      </c>
      <c r="I1306" s="69">
        <f t="shared" si="746"/>
        <v>18.47</v>
      </c>
      <c r="J1306" s="69">
        <f t="shared" si="747"/>
        <v>337.37</v>
      </c>
      <c r="K1306" s="69">
        <v>0</v>
      </c>
      <c r="L1306" s="75">
        <f t="shared" si="748"/>
        <v>337.37</v>
      </c>
      <c r="N1306" s="69">
        <v>318.90000000000003</v>
      </c>
      <c r="O1306" s="69">
        <v>18.47</v>
      </c>
      <c r="P1306" s="69">
        <f t="shared" si="749"/>
        <v>337.37</v>
      </c>
      <c r="Q1306" s="63"/>
      <c r="R1306" s="69">
        <f t="shared" si="750"/>
        <v>318.89999999999998</v>
      </c>
      <c r="S1306" s="69">
        <f t="shared" si="750"/>
        <v>18.48</v>
      </c>
      <c r="T1306" s="69">
        <f t="shared" si="751"/>
        <v>337.38</v>
      </c>
      <c r="U1306" s="69">
        <f t="shared" si="752"/>
        <v>0</v>
      </c>
      <c r="V1306" s="77">
        <f t="shared" si="753"/>
        <v>337.38</v>
      </c>
      <c r="X1306" s="69">
        <v>318.89999999999998</v>
      </c>
      <c r="Y1306" s="69">
        <v>18.48</v>
      </c>
      <c r="Z1306" s="69">
        <v>337.38</v>
      </c>
      <c r="AA1306" s="78"/>
      <c r="AB1306" s="79">
        <f t="shared" si="744"/>
        <v>-9.9999999999909051E-3</v>
      </c>
    </row>
    <row r="1307" spans="1:28" x14ac:dyDescent="0.25">
      <c r="A1307" s="71" t="s">
        <v>10071</v>
      </c>
      <c r="B1307" s="72" t="s">
        <v>15016</v>
      </c>
      <c r="C1307" s="73" t="s">
        <v>8780</v>
      </c>
      <c r="D1307" s="74">
        <v>0</v>
      </c>
      <c r="E1307" s="69">
        <v>968.81999999999994</v>
      </c>
      <c r="F1307" s="75">
        <f t="shared" si="745"/>
        <v>0</v>
      </c>
      <c r="G1307" s="76"/>
      <c r="H1307" s="69">
        <f t="shared" si="746"/>
        <v>919.88</v>
      </c>
      <c r="I1307" s="69">
        <f t="shared" si="746"/>
        <v>48.94</v>
      </c>
      <c r="J1307" s="69">
        <f t="shared" si="747"/>
        <v>968.81999999999994</v>
      </c>
      <c r="K1307" s="69">
        <v>0</v>
      </c>
      <c r="L1307" s="75">
        <f t="shared" si="748"/>
        <v>968.81999999999994</v>
      </c>
      <c r="N1307" s="69">
        <v>919.88</v>
      </c>
      <c r="O1307" s="69">
        <v>48.94</v>
      </c>
      <c r="P1307" s="69">
        <f t="shared" si="749"/>
        <v>968.81999999999994</v>
      </c>
      <c r="Q1307" s="63"/>
      <c r="R1307" s="69">
        <f t="shared" si="750"/>
        <v>919.88</v>
      </c>
      <c r="S1307" s="69">
        <f t="shared" si="750"/>
        <v>48.94</v>
      </c>
      <c r="T1307" s="69">
        <f t="shared" si="751"/>
        <v>968.81999999999994</v>
      </c>
      <c r="U1307" s="69">
        <f t="shared" si="752"/>
        <v>0</v>
      </c>
      <c r="V1307" s="77">
        <f t="shared" si="753"/>
        <v>968.81999999999994</v>
      </c>
      <c r="X1307" s="69">
        <v>919.88</v>
      </c>
      <c r="Y1307" s="69">
        <v>48.94</v>
      </c>
      <c r="Z1307" s="69">
        <v>968.82</v>
      </c>
      <c r="AA1307" s="78"/>
      <c r="AB1307" s="79">
        <f t="shared" si="744"/>
        <v>0</v>
      </c>
    </row>
    <row r="1308" spans="1:28" x14ac:dyDescent="0.25">
      <c r="A1308" s="71" t="s">
        <v>10072</v>
      </c>
      <c r="B1308" s="72" t="s">
        <v>15017</v>
      </c>
      <c r="C1308" s="73" t="s">
        <v>8780</v>
      </c>
      <c r="D1308" s="74">
        <v>0</v>
      </c>
      <c r="E1308" s="69">
        <v>662.76</v>
      </c>
      <c r="F1308" s="75">
        <f t="shared" si="745"/>
        <v>0</v>
      </c>
      <c r="G1308" s="76"/>
      <c r="H1308" s="69">
        <f t="shared" si="746"/>
        <v>599.29999999999995</v>
      </c>
      <c r="I1308" s="69">
        <f t="shared" si="746"/>
        <v>63.46</v>
      </c>
      <c r="J1308" s="69">
        <f t="shared" si="747"/>
        <v>662.76</v>
      </c>
      <c r="K1308" s="69">
        <v>0</v>
      </c>
      <c r="L1308" s="75">
        <f t="shared" si="748"/>
        <v>662.76</v>
      </c>
      <c r="N1308" s="69">
        <v>599.29999999999995</v>
      </c>
      <c r="O1308" s="69">
        <v>63.459999999999994</v>
      </c>
      <c r="P1308" s="69">
        <f t="shared" si="749"/>
        <v>662.76</v>
      </c>
      <c r="Q1308" s="63"/>
      <c r="R1308" s="69">
        <f t="shared" si="750"/>
        <v>599.29999999999995</v>
      </c>
      <c r="S1308" s="69">
        <f t="shared" si="750"/>
        <v>63.45</v>
      </c>
      <c r="T1308" s="69">
        <f t="shared" si="751"/>
        <v>662.75</v>
      </c>
      <c r="U1308" s="69">
        <f t="shared" si="752"/>
        <v>0</v>
      </c>
      <c r="V1308" s="77">
        <f t="shared" si="753"/>
        <v>662.75</v>
      </c>
      <c r="X1308" s="69">
        <v>599.29999999999995</v>
      </c>
      <c r="Y1308" s="69">
        <v>63.45</v>
      </c>
      <c r="Z1308" s="69">
        <v>662.75</v>
      </c>
      <c r="AA1308" s="78"/>
      <c r="AB1308" s="79">
        <f t="shared" si="744"/>
        <v>9.9999999999909051E-3</v>
      </c>
    </row>
    <row r="1309" spans="1:28" x14ac:dyDescent="0.25">
      <c r="A1309" s="65" t="s">
        <v>10073</v>
      </c>
      <c r="B1309" s="66" t="s">
        <v>15018</v>
      </c>
      <c r="C1309" s="67"/>
      <c r="D1309" s="68"/>
      <c r="E1309" s="69"/>
      <c r="F1309" s="70"/>
      <c r="H1309" s="69"/>
      <c r="I1309" s="69"/>
      <c r="J1309" s="69"/>
      <c r="K1309" s="69"/>
      <c r="L1309" s="75"/>
      <c r="N1309" s="69"/>
      <c r="O1309" s="69"/>
      <c r="P1309" s="69"/>
      <c r="Q1309" s="63"/>
      <c r="R1309" s="69"/>
      <c r="S1309" s="69"/>
      <c r="T1309" s="69"/>
      <c r="U1309" s="69"/>
      <c r="V1309" s="77"/>
      <c r="X1309" s="69"/>
      <c r="Y1309" s="69"/>
      <c r="Z1309" s="69"/>
      <c r="AA1309" s="78"/>
      <c r="AB1309" s="79">
        <f t="shared" si="744"/>
        <v>0</v>
      </c>
    </row>
    <row r="1310" spans="1:28" x14ac:dyDescent="0.25">
      <c r="A1310" s="71" t="s">
        <v>10074</v>
      </c>
      <c r="B1310" s="72" t="s">
        <v>15019</v>
      </c>
      <c r="C1310" s="73" t="s">
        <v>8780</v>
      </c>
      <c r="D1310" s="74">
        <v>0</v>
      </c>
      <c r="E1310" s="69">
        <v>785.77</v>
      </c>
      <c r="F1310" s="75">
        <f t="shared" ref="F1310:F1337" si="754">ROUND(D1310*E1310,2)</f>
        <v>0</v>
      </c>
      <c r="G1310" s="76"/>
      <c r="H1310" s="69">
        <f t="shared" ref="H1310:I1337" si="755">ROUND(N1310+(N1310*$H$2/100),2)</f>
        <v>728.22</v>
      </c>
      <c r="I1310" s="69">
        <f t="shared" si="755"/>
        <v>57.55</v>
      </c>
      <c r="J1310" s="69">
        <f t="shared" ref="J1310:J1337" si="756">H1310+I1310</f>
        <v>785.77</v>
      </c>
      <c r="K1310" s="69">
        <v>0</v>
      </c>
      <c r="L1310" s="75">
        <f t="shared" ref="L1310:L1337" si="757">SUM(J1310:K1310)</f>
        <v>785.77</v>
      </c>
      <c r="N1310" s="69">
        <v>728.22</v>
      </c>
      <c r="O1310" s="69">
        <v>57.55</v>
      </c>
      <c r="P1310" s="69">
        <f t="shared" ref="P1310:P1337" si="758">SUM(N1310:O1310)</f>
        <v>785.77</v>
      </c>
      <c r="Q1310" s="63"/>
      <c r="R1310" s="69">
        <f t="shared" ref="R1310:S1337" si="759">X1310</f>
        <v>728.22</v>
      </c>
      <c r="S1310" s="69">
        <f t="shared" si="759"/>
        <v>57.55</v>
      </c>
      <c r="T1310" s="69">
        <f t="shared" ref="T1310:T1337" si="760">R1310+S1310</f>
        <v>785.77</v>
      </c>
      <c r="U1310" s="69">
        <f t="shared" ref="U1310:U1337" si="761">ROUND(Z1310*$H$2,2)/100</f>
        <v>0</v>
      </c>
      <c r="V1310" s="77">
        <f t="shared" ref="V1310:V1337" si="762">SUM(T1310:U1310)</f>
        <v>785.77</v>
      </c>
      <c r="X1310" s="69">
        <v>728.22</v>
      </c>
      <c r="Y1310" s="69">
        <v>57.55</v>
      </c>
      <c r="Z1310" s="69">
        <v>785.77</v>
      </c>
      <c r="AA1310" s="78"/>
      <c r="AB1310" s="79">
        <f t="shared" si="744"/>
        <v>0</v>
      </c>
    </row>
    <row r="1311" spans="1:28" x14ac:dyDescent="0.25">
      <c r="A1311" s="71" t="s">
        <v>10075</v>
      </c>
      <c r="B1311" s="72" t="s">
        <v>15020</v>
      </c>
      <c r="C1311" s="73" t="s">
        <v>8780</v>
      </c>
      <c r="D1311" s="74">
        <v>0</v>
      </c>
      <c r="E1311" s="69">
        <v>504.84</v>
      </c>
      <c r="F1311" s="75">
        <f t="shared" si="754"/>
        <v>0</v>
      </c>
      <c r="G1311" s="76"/>
      <c r="H1311" s="69">
        <f t="shared" si="755"/>
        <v>447.29</v>
      </c>
      <c r="I1311" s="69">
        <f t="shared" si="755"/>
        <v>57.55</v>
      </c>
      <c r="J1311" s="69">
        <f t="shared" si="756"/>
        <v>504.84000000000003</v>
      </c>
      <c r="K1311" s="69">
        <v>0</v>
      </c>
      <c r="L1311" s="75">
        <f t="shared" si="757"/>
        <v>504.84000000000003</v>
      </c>
      <c r="N1311" s="69">
        <v>447.28999999999996</v>
      </c>
      <c r="O1311" s="69">
        <v>57.55</v>
      </c>
      <c r="P1311" s="69">
        <f t="shared" si="758"/>
        <v>504.84</v>
      </c>
      <c r="Q1311" s="63"/>
      <c r="R1311" s="69">
        <f t="shared" si="759"/>
        <v>447.29</v>
      </c>
      <c r="S1311" s="69">
        <f t="shared" si="759"/>
        <v>57.55</v>
      </c>
      <c r="T1311" s="69">
        <f t="shared" si="760"/>
        <v>504.84000000000003</v>
      </c>
      <c r="U1311" s="69">
        <f t="shared" si="761"/>
        <v>0</v>
      </c>
      <c r="V1311" s="77">
        <f t="shared" si="762"/>
        <v>504.84000000000003</v>
      </c>
      <c r="X1311" s="69">
        <v>447.29</v>
      </c>
      <c r="Y1311" s="69">
        <v>57.55</v>
      </c>
      <c r="Z1311" s="69">
        <v>504.84</v>
      </c>
      <c r="AA1311" s="78"/>
      <c r="AB1311" s="79">
        <f t="shared" si="744"/>
        <v>0</v>
      </c>
    </row>
    <row r="1312" spans="1:28" ht="22.5" x14ac:dyDescent="0.25">
      <c r="A1312" s="71" t="s">
        <v>10076</v>
      </c>
      <c r="B1312" s="72" t="s">
        <v>15021</v>
      </c>
      <c r="C1312" s="73" t="s">
        <v>8780</v>
      </c>
      <c r="D1312" s="74">
        <v>0</v>
      </c>
      <c r="E1312" s="69">
        <v>599.86999999999989</v>
      </c>
      <c r="F1312" s="75">
        <f t="shared" si="754"/>
        <v>0</v>
      </c>
      <c r="G1312" s="76"/>
      <c r="H1312" s="69">
        <f t="shared" si="755"/>
        <v>542.32000000000005</v>
      </c>
      <c r="I1312" s="69">
        <f t="shared" si="755"/>
        <v>57.55</v>
      </c>
      <c r="J1312" s="69">
        <f t="shared" si="756"/>
        <v>599.87</v>
      </c>
      <c r="K1312" s="69">
        <v>0</v>
      </c>
      <c r="L1312" s="75">
        <f t="shared" si="757"/>
        <v>599.87</v>
      </c>
      <c r="N1312" s="69">
        <v>542.31999999999994</v>
      </c>
      <c r="O1312" s="69">
        <v>57.55</v>
      </c>
      <c r="P1312" s="69">
        <f t="shared" si="758"/>
        <v>599.86999999999989</v>
      </c>
      <c r="Q1312" s="63"/>
      <c r="R1312" s="69">
        <f t="shared" si="759"/>
        <v>542.32000000000005</v>
      </c>
      <c r="S1312" s="69">
        <f t="shared" si="759"/>
        <v>57.55</v>
      </c>
      <c r="T1312" s="69">
        <f t="shared" si="760"/>
        <v>599.87</v>
      </c>
      <c r="U1312" s="69">
        <f t="shared" si="761"/>
        <v>0</v>
      </c>
      <c r="V1312" s="77">
        <f t="shared" si="762"/>
        <v>599.87</v>
      </c>
      <c r="X1312" s="69">
        <v>542.32000000000005</v>
      </c>
      <c r="Y1312" s="69">
        <v>57.55</v>
      </c>
      <c r="Z1312" s="69">
        <v>599.87</v>
      </c>
      <c r="AA1312" s="78"/>
      <c r="AB1312" s="79">
        <f t="shared" si="744"/>
        <v>0</v>
      </c>
    </row>
    <row r="1313" spans="1:28" ht="22.5" x14ac:dyDescent="0.25">
      <c r="A1313" s="71" t="s">
        <v>10077</v>
      </c>
      <c r="B1313" s="72" t="s">
        <v>15022</v>
      </c>
      <c r="C1313" s="73" t="s">
        <v>8753</v>
      </c>
      <c r="D1313" s="74">
        <v>0</v>
      </c>
      <c r="E1313" s="69">
        <v>839.9799999999999</v>
      </c>
      <c r="F1313" s="75">
        <f t="shared" si="754"/>
        <v>0</v>
      </c>
      <c r="G1313" s="76"/>
      <c r="H1313" s="69">
        <f t="shared" si="755"/>
        <v>738.53</v>
      </c>
      <c r="I1313" s="69">
        <f t="shared" si="755"/>
        <v>101.45</v>
      </c>
      <c r="J1313" s="69">
        <f t="shared" si="756"/>
        <v>839.98</v>
      </c>
      <c r="K1313" s="69">
        <v>0</v>
      </c>
      <c r="L1313" s="75">
        <f t="shared" si="757"/>
        <v>839.98</v>
      </c>
      <c r="N1313" s="69">
        <v>738.53</v>
      </c>
      <c r="O1313" s="69">
        <v>101.45</v>
      </c>
      <c r="P1313" s="69">
        <f t="shared" si="758"/>
        <v>839.98</v>
      </c>
      <c r="Q1313" s="63"/>
      <c r="R1313" s="69">
        <f t="shared" si="759"/>
        <v>738.53</v>
      </c>
      <c r="S1313" s="69">
        <f t="shared" si="759"/>
        <v>101.45</v>
      </c>
      <c r="T1313" s="69">
        <f t="shared" si="760"/>
        <v>839.98</v>
      </c>
      <c r="U1313" s="69">
        <f t="shared" si="761"/>
        <v>0</v>
      </c>
      <c r="V1313" s="77">
        <f t="shared" si="762"/>
        <v>839.98</v>
      </c>
      <c r="X1313" s="69">
        <v>738.53</v>
      </c>
      <c r="Y1313" s="69">
        <v>101.45</v>
      </c>
      <c r="Z1313" s="69">
        <v>839.98</v>
      </c>
      <c r="AA1313" s="78"/>
      <c r="AB1313" s="79">
        <f t="shared" si="744"/>
        <v>0</v>
      </c>
    </row>
    <row r="1314" spans="1:28" ht="22.5" x14ac:dyDescent="0.25">
      <c r="A1314" s="71" t="s">
        <v>10078</v>
      </c>
      <c r="B1314" s="72" t="s">
        <v>15023</v>
      </c>
      <c r="C1314" s="73" t="s">
        <v>8753</v>
      </c>
      <c r="D1314" s="74">
        <v>0</v>
      </c>
      <c r="E1314" s="69">
        <v>960.44999999999993</v>
      </c>
      <c r="F1314" s="75">
        <f t="shared" si="754"/>
        <v>0</v>
      </c>
      <c r="G1314" s="28"/>
      <c r="H1314" s="69">
        <f t="shared" si="755"/>
        <v>859</v>
      </c>
      <c r="I1314" s="69">
        <f t="shared" si="755"/>
        <v>101.45</v>
      </c>
      <c r="J1314" s="69">
        <f t="shared" si="756"/>
        <v>960.45</v>
      </c>
      <c r="K1314" s="69">
        <v>0</v>
      </c>
      <c r="L1314" s="75">
        <f t="shared" si="757"/>
        <v>960.45</v>
      </c>
      <c r="N1314" s="69">
        <v>859</v>
      </c>
      <c r="O1314" s="69">
        <v>101.45</v>
      </c>
      <c r="P1314" s="69">
        <f t="shared" si="758"/>
        <v>960.45</v>
      </c>
      <c r="Q1314" s="63"/>
      <c r="R1314" s="69">
        <f t="shared" si="759"/>
        <v>859</v>
      </c>
      <c r="S1314" s="69">
        <f t="shared" si="759"/>
        <v>101.45</v>
      </c>
      <c r="T1314" s="69">
        <f t="shared" si="760"/>
        <v>960.45</v>
      </c>
      <c r="U1314" s="69">
        <f t="shared" si="761"/>
        <v>0</v>
      </c>
      <c r="V1314" s="77">
        <f t="shared" si="762"/>
        <v>960.45</v>
      </c>
      <c r="X1314" s="69">
        <v>859</v>
      </c>
      <c r="Y1314" s="69">
        <v>101.45</v>
      </c>
      <c r="Z1314" s="69">
        <v>960.45</v>
      </c>
      <c r="AA1314" s="78"/>
      <c r="AB1314" s="79">
        <f t="shared" si="744"/>
        <v>0</v>
      </c>
    </row>
    <row r="1315" spans="1:28" ht="22.5" x14ac:dyDescent="0.25">
      <c r="A1315" s="71" t="s">
        <v>10079</v>
      </c>
      <c r="B1315" s="72" t="s">
        <v>15024</v>
      </c>
      <c r="C1315" s="73" t="s">
        <v>8780</v>
      </c>
      <c r="D1315" s="74">
        <v>0</v>
      </c>
      <c r="E1315" s="69">
        <v>1013.74</v>
      </c>
      <c r="F1315" s="75">
        <f t="shared" si="754"/>
        <v>0</v>
      </c>
      <c r="G1315" s="28"/>
      <c r="H1315" s="69">
        <f t="shared" si="755"/>
        <v>912.29</v>
      </c>
      <c r="I1315" s="69">
        <f t="shared" si="755"/>
        <v>101.45</v>
      </c>
      <c r="J1315" s="69">
        <f t="shared" si="756"/>
        <v>1013.74</v>
      </c>
      <c r="K1315" s="69">
        <v>0</v>
      </c>
      <c r="L1315" s="75">
        <f t="shared" si="757"/>
        <v>1013.74</v>
      </c>
      <c r="N1315" s="69">
        <v>912.29000000000008</v>
      </c>
      <c r="O1315" s="69">
        <v>101.45</v>
      </c>
      <c r="P1315" s="69">
        <f t="shared" si="758"/>
        <v>1013.7400000000001</v>
      </c>
      <c r="Q1315" s="63"/>
      <c r="R1315" s="69">
        <f t="shared" si="759"/>
        <v>912.29</v>
      </c>
      <c r="S1315" s="69">
        <f t="shared" si="759"/>
        <v>101.45</v>
      </c>
      <c r="T1315" s="69">
        <f t="shared" si="760"/>
        <v>1013.74</v>
      </c>
      <c r="U1315" s="69">
        <f t="shared" si="761"/>
        <v>0</v>
      </c>
      <c r="V1315" s="77">
        <f t="shared" si="762"/>
        <v>1013.74</v>
      </c>
      <c r="X1315" s="69">
        <v>912.29</v>
      </c>
      <c r="Y1315" s="69">
        <v>101.45</v>
      </c>
      <c r="Z1315" s="69">
        <v>1013.74</v>
      </c>
      <c r="AA1315" s="78"/>
      <c r="AB1315" s="79">
        <f t="shared" si="744"/>
        <v>0</v>
      </c>
    </row>
    <row r="1316" spans="1:28" ht="22.5" x14ac:dyDescent="0.25">
      <c r="A1316" s="71" t="s">
        <v>10080</v>
      </c>
      <c r="B1316" s="72" t="s">
        <v>15025</v>
      </c>
      <c r="C1316" s="73" t="s">
        <v>8753</v>
      </c>
      <c r="D1316" s="74">
        <v>0</v>
      </c>
      <c r="E1316" s="69">
        <v>1107.8700000000001</v>
      </c>
      <c r="F1316" s="75">
        <f t="shared" si="754"/>
        <v>0</v>
      </c>
      <c r="G1316" s="28"/>
      <c r="H1316" s="69">
        <f t="shared" si="755"/>
        <v>997.55</v>
      </c>
      <c r="I1316" s="69">
        <f t="shared" si="755"/>
        <v>110.32</v>
      </c>
      <c r="J1316" s="69">
        <f t="shared" si="756"/>
        <v>1107.8699999999999</v>
      </c>
      <c r="K1316" s="69">
        <v>0</v>
      </c>
      <c r="L1316" s="75">
        <f t="shared" si="757"/>
        <v>1107.8699999999999</v>
      </c>
      <c r="N1316" s="69">
        <v>997.55000000000007</v>
      </c>
      <c r="O1316" s="69">
        <v>110.32</v>
      </c>
      <c r="P1316" s="69">
        <f t="shared" si="758"/>
        <v>1107.8700000000001</v>
      </c>
      <c r="Q1316" s="63"/>
      <c r="R1316" s="69">
        <f t="shared" si="759"/>
        <v>997.55</v>
      </c>
      <c r="S1316" s="69">
        <f t="shared" si="759"/>
        <v>110.3</v>
      </c>
      <c r="T1316" s="69">
        <f t="shared" si="760"/>
        <v>1107.8499999999999</v>
      </c>
      <c r="U1316" s="69">
        <f t="shared" si="761"/>
        <v>0</v>
      </c>
      <c r="V1316" s="77">
        <f t="shared" si="762"/>
        <v>1107.8499999999999</v>
      </c>
      <c r="X1316" s="69">
        <v>997.55</v>
      </c>
      <c r="Y1316" s="69">
        <v>110.3</v>
      </c>
      <c r="Z1316" s="69">
        <v>1107.8499999999999</v>
      </c>
      <c r="AA1316" s="78"/>
      <c r="AB1316" s="79">
        <f t="shared" si="744"/>
        <v>2.0000000000209184E-2</v>
      </c>
    </row>
    <row r="1317" spans="1:28" s="33" customFormat="1" x14ac:dyDescent="0.25">
      <c r="A1317" s="71" t="s">
        <v>10081</v>
      </c>
      <c r="B1317" s="72" t="s">
        <v>15026</v>
      </c>
      <c r="C1317" s="73" t="s">
        <v>8753</v>
      </c>
      <c r="D1317" s="74">
        <v>0</v>
      </c>
      <c r="E1317" s="69">
        <v>1107.0899999999999</v>
      </c>
      <c r="F1317" s="75">
        <f t="shared" si="754"/>
        <v>0</v>
      </c>
      <c r="G1317" s="28"/>
      <c r="H1317" s="69">
        <f t="shared" si="755"/>
        <v>996.77</v>
      </c>
      <c r="I1317" s="69">
        <f t="shared" si="755"/>
        <v>110.32</v>
      </c>
      <c r="J1317" s="69">
        <f t="shared" si="756"/>
        <v>1107.0899999999999</v>
      </c>
      <c r="K1317" s="69">
        <v>0</v>
      </c>
      <c r="L1317" s="75">
        <f t="shared" si="757"/>
        <v>1107.0899999999999</v>
      </c>
      <c r="N1317" s="69">
        <v>996.77</v>
      </c>
      <c r="O1317" s="69">
        <v>110.32</v>
      </c>
      <c r="P1317" s="69">
        <f t="shared" si="758"/>
        <v>1107.0899999999999</v>
      </c>
      <c r="Q1317" s="63"/>
      <c r="R1317" s="69">
        <f t="shared" si="759"/>
        <v>996.77</v>
      </c>
      <c r="S1317" s="69">
        <f t="shared" si="759"/>
        <v>110.3</v>
      </c>
      <c r="T1317" s="69">
        <f t="shared" si="760"/>
        <v>1107.07</v>
      </c>
      <c r="U1317" s="69">
        <f t="shared" si="761"/>
        <v>0</v>
      </c>
      <c r="V1317" s="77">
        <f t="shared" si="762"/>
        <v>1107.07</v>
      </c>
      <c r="X1317" s="69">
        <v>996.77</v>
      </c>
      <c r="Y1317" s="69">
        <v>110.3</v>
      </c>
      <c r="Z1317" s="69">
        <v>1107.07</v>
      </c>
      <c r="AA1317" s="78"/>
      <c r="AB1317" s="79">
        <f t="shared" si="744"/>
        <v>1.999999999998181E-2</v>
      </c>
    </row>
    <row r="1318" spans="1:28" s="33" customFormat="1" x14ac:dyDescent="0.25">
      <c r="A1318" s="71" t="s">
        <v>10082</v>
      </c>
      <c r="B1318" s="72" t="s">
        <v>15027</v>
      </c>
      <c r="C1318" s="73" t="s">
        <v>8780</v>
      </c>
      <c r="D1318" s="74">
        <v>0</v>
      </c>
      <c r="E1318" s="69">
        <v>723.09999999999991</v>
      </c>
      <c r="F1318" s="75">
        <f t="shared" si="754"/>
        <v>0</v>
      </c>
      <c r="G1318" s="76"/>
      <c r="H1318" s="69">
        <f t="shared" si="755"/>
        <v>665.55</v>
      </c>
      <c r="I1318" s="69">
        <f t="shared" si="755"/>
        <v>57.55</v>
      </c>
      <c r="J1318" s="69">
        <f t="shared" si="756"/>
        <v>723.09999999999991</v>
      </c>
      <c r="K1318" s="69">
        <v>0</v>
      </c>
      <c r="L1318" s="75">
        <f t="shared" si="757"/>
        <v>723.09999999999991</v>
      </c>
      <c r="N1318" s="69">
        <v>665.55</v>
      </c>
      <c r="O1318" s="69">
        <v>57.55</v>
      </c>
      <c r="P1318" s="69">
        <f t="shared" si="758"/>
        <v>723.09999999999991</v>
      </c>
      <c r="Q1318" s="63"/>
      <c r="R1318" s="69">
        <f t="shared" si="759"/>
        <v>665.55</v>
      </c>
      <c r="S1318" s="69">
        <f t="shared" si="759"/>
        <v>57.55</v>
      </c>
      <c r="T1318" s="69">
        <f t="shared" si="760"/>
        <v>723.09999999999991</v>
      </c>
      <c r="U1318" s="69">
        <f t="shared" si="761"/>
        <v>0</v>
      </c>
      <c r="V1318" s="77">
        <f t="shared" si="762"/>
        <v>723.09999999999991</v>
      </c>
      <c r="X1318" s="69">
        <v>665.55</v>
      </c>
      <c r="Y1318" s="69">
        <v>57.55</v>
      </c>
      <c r="Z1318" s="69">
        <v>723.1</v>
      </c>
      <c r="AA1318" s="78"/>
      <c r="AB1318" s="79">
        <f t="shared" si="744"/>
        <v>0</v>
      </c>
    </row>
    <row r="1319" spans="1:28" s="33" customFormat="1" x14ac:dyDescent="0.25">
      <c r="A1319" s="71" t="s">
        <v>10083</v>
      </c>
      <c r="B1319" s="72" t="s">
        <v>15028</v>
      </c>
      <c r="C1319" s="73" t="s">
        <v>8780</v>
      </c>
      <c r="D1319" s="74">
        <v>0</v>
      </c>
      <c r="E1319" s="69">
        <v>375.68</v>
      </c>
      <c r="F1319" s="75">
        <f t="shared" si="754"/>
        <v>0</v>
      </c>
      <c r="G1319" s="76"/>
      <c r="H1319" s="69">
        <f t="shared" si="755"/>
        <v>318.13</v>
      </c>
      <c r="I1319" s="69">
        <f t="shared" si="755"/>
        <v>57.55</v>
      </c>
      <c r="J1319" s="69">
        <f t="shared" si="756"/>
        <v>375.68</v>
      </c>
      <c r="K1319" s="69">
        <v>0</v>
      </c>
      <c r="L1319" s="75">
        <f t="shared" si="757"/>
        <v>375.68</v>
      </c>
      <c r="N1319" s="69">
        <v>318.13</v>
      </c>
      <c r="O1319" s="69">
        <v>57.55</v>
      </c>
      <c r="P1319" s="69">
        <f t="shared" si="758"/>
        <v>375.68</v>
      </c>
      <c r="Q1319" s="63"/>
      <c r="R1319" s="69">
        <f t="shared" si="759"/>
        <v>318.13</v>
      </c>
      <c r="S1319" s="69">
        <f t="shared" si="759"/>
        <v>57.55</v>
      </c>
      <c r="T1319" s="69">
        <f t="shared" si="760"/>
        <v>375.68</v>
      </c>
      <c r="U1319" s="69">
        <f t="shared" si="761"/>
        <v>0</v>
      </c>
      <c r="V1319" s="77">
        <f t="shared" si="762"/>
        <v>375.68</v>
      </c>
      <c r="X1319" s="69">
        <v>318.13</v>
      </c>
      <c r="Y1319" s="69">
        <v>57.55</v>
      </c>
      <c r="Z1319" s="69">
        <v>375.68</v>
      </c>
      <c r="AA1319" s="78"/>
      <c r="AB1319" s="79">
        <f t="shared" si="744"/>
        <v>0</v>
      </c>
    </row>
    <row r="1320" spans="1:28" s="33" customFormat="1" ht="22.5" x14ac:dyDescent="0.25">
      <c r="A1320" s="71" t="s">
        <v>10084</v>
      </c>
      <c r="B1320" s="72" t="s">
        <v>15029</v>
      </c>
      <c r="C1320" s="73" t="s">
        <v>8780</v>
      </c>
      <c r="D1320" s="74">
        <v>0</v>
      </c>
      <c r="E1320" s="69">
        <v>1038.8800000000001</v>
      </c>
      <c r="F1320" s="75">
        <f t="shared" si="754"/>
        <v>0</v>
      </c>
      <c r="G1320" s="76"/>
      <c r="H1320" s="69">
        <f t="shared" si="755"/>
        <v>981.33</v>
      </c>
      <c r="I1320" s="69">
        <f t="shared" si="755"/>
        <v>57.55</v>
      </c>
      <c r="J1320" s="69">
        <f t="shared" si="756"/>
        <v>1038.8800000000001</v>
      </c>
      <c r="K1320" s="69">
        <v>0</v>
      </c>
      <c r="L1320" s="75">
        <f t="shared" si="757"/>
        <v>1038.8800000000001</v>
      </c>
      <c r="N1320" s="69">
        <v>981.33</v>
      </c>
      <c r="O1320" s="69">
        <v>57.55</v>
      </c>
      <c r="P1320" s="69">
        <f t="shared" si="758"/>
        <v>1038.8800000000001</v>
      </c>
      <c r="Q1320" s="63"/>
      <c r="R1320" s="69">
        <f t="shared" si="759"/>
        <v>981.33</v>
      </c>
      <c r="S1320" s="69">
        <f t="shared" si="759"/>
        <v>57.55</v>
      </c>
      <c r="T1320" s="69">
        <f t="shared" si="760"/>
        <v>1038.8800000000001</v>
      </c>
      <c r="U1320" s="69">
        <f t="shared" si="761"/>
        <v>0</v>
      </c>
      <c r="V1320" s="77">
        <f t="shared" si="762"/>
        <v>1038.8800000000001</v>
      </c>
      <c r="X1320" s="69">
        <v>981.33</v>
      </c>
      <c r="Y1320" s="69">
        <v>57.55</v>
      </c>
      <c r="Z1320" s="69">
        <v>1038.8800000000001</v>
      </c>
      <c r="AA1320" s="78"/>
      <c r="AB1320" s="79">
        <f t="shared" si="744"/>
        <v>0</v>
      </c>
    </row>
    <row r="1321" spans="1:28" ht="22.5" x14ac:dyDescent="0.25">
      <c r="A1321" s="71" t="s">
        <v>10085</v>
      </c>
      <c r="B1321" s="72" t="s">
        <v>15030</v>
      </c>
      <c r="C1321" s="73" t="s">
        <v>8780</v>
      </c>
      <c r="D1321" s="74">
        <v>0</v>
      </c>
      <c r="E1321" s="69">
        <v>458.40999999999997</v>
      </c>
      <c r="F1321" s="75">
        <f t="shared" si="754"/>
        <v>0</v>
      </c>
      <c r="G1321" s="76"/>
      <c r="H1321" s="69">
        <f t="shared" si="755"/>
        <v>414.51</v>
      </c>
      <c r="I1321" s="69">
        <f t="shared" si="755"/>
        <v>43.9</v>
      </c>
      <c r="J1321" s="69">
        <f t="shared" si="756"/>
        <v>458.40999999999997</v>
      </c>
      <c r="K1321" s="69">
        <v>0</v>
      </c>
      <c r="L1321" s="75">
        <f t="shared" si="757"/>
        <v>458.40999999999997</v>
      </c>
      <c r="N1321" s="69">
        <v>414.51</v>
      </c>
      <c r="O1321" s="69">
        <v>43.9</v>
      </c>
      <c r="P1321" s="69">
        <f t="shared" si="758"/>
        <v>458.40999999999997</v>
      </c>
      <c r="Q1321" s="63"/>
      <c r="R1321" s="69">
        <f t="shared" si="759"/>
        <v>414.51</v>
      </c>
      <c r="S1321" s="69">
        <f t="shared" si="759"/>
        <v>43.9</v>
      </c>
      <c r="T1321" s="69">
        <f t="shared" si="760"/>
        <v>458.40999999999997</v>
      </c>
      <c r="U1321" s="69">
        <f t="shared" si="761"/>
        <v>0</v>
      </c>
      <c r="V1321" s="77">
        <f t="shared" si="762"/>
        <v>458.40999999999997</v>
      </c>
      <c r="X1321" s="69">
        <v>414.51</v>
      </c>
      <c r="Y1321" s="69">
        <v>43.9</v>
      </c>
      <c r="Z1321" s="69">
        <v>458.41</v>
      </c>
      <c r="AA1321" s="78"/>
      <c r="AB1321" s="79">
        <f t="shared" si="744"/>
        <v>0</v>
      </c>
    </row>
    <row r="1322" spans="1:28" ht="22.5" x14ac:dyDescent="0.25">
      <c r="A1322" s="71" t="s">
        <v>10086</v>
      </c>
      <c r="B1322" s="72" t="s">
        <v>15031</v>
      </c>
      <c r="C1322" s="73" t="s">
        <v>8780</v>
      </c>
      <c r="D1322" s="74">
        <v>0</v>
      </c>
      <c r="E1322" s="69">
        <v>449.47</v>
      </c>
      <c r="F1322" s="75">
        <f t="shared" si="754"/>
        <v>0</v>
      </c>
      <c r="G1322" s="76"/>
      <c r="H1322" s="69">
        <f t="shared" si="755"/>
        <v>391.92</v>
      </c>
      <c r="I1322" s="69">
        <f t="shared" si="755"/>
        <v>57.55</v>
      </c>
      <c r="J1322" s="69">
        <f t="shared" si="756"/>
        <v>449.47</v>
      </c>
      <c r="K1322" s="69">
        <v>0</v>
      </c>
      <c r="L1322" s="75">
        <f t="shared" si="757"/>
        <v>449.47</v>
      </c>
      <c r="N1322" s="69">
        <v>391.92</v>
      </c>
      <c r="O1322" s="69">
        <v>57.55</v>
      </c>
      <c r="P1322" s="69">
        <f t="shared" si="758"/>
        <v>449.47</v>
      </c>
      <c r="Q1322" s="63"/>
      <c r="R1322" s="69">
        <f t="shared" si="759"/>
        <v>391.92</v>
      </c>
      <c r="S1322" s="69">
        <f t="shared" si="759"/>
        <v>57.55</v>
      </c>
      <c r="T1322" s="69">
        <f t="shared" si="760"/>
        <v>449.47</v>
      </c>
      <c r="U1322" s="69">
        <f t="shared" si="761"/>
        <v>0</v>
      </c>
      <c r="V1322" s="77">
        <f t="shared" si="762"/>
        <v>449.47</v>
      </c>
      <c r="X1322" s="69">
        <v>391.92</v>
      </c>
      <c r="Y1322" s="69">
        <v>57.55</v>
      </c>
      <c r="Z1322" s="69">
        <v>449.47</v>
      </c>
      <c r="AA1322" s="78"/>
      <c r="AB1322" s="79">
        <f t="shared" si="744"/>
        <v>0</v>
      </c>
    </row>
    <row r="1323" spans="1:28" x14ac:dyDescent="0.25">
      <c r="A1323" s="71" t="s">
        <v>10087</v>
      </c>
      <c r="B1323" s="72" t="s">
        <v>15032</v>
      </c>
      <c r="C1323" s="73" t="s">
        <v>8780</v>
      </c>
      <c r="D1323" s="74">
        <v>0</v>
      </c>
      <c r="E1323" s="69">
        <v>555.69000000000005</v>
      </c>
      <c r="F1323" s="75">
        <f t="shared" si="754"/>
        <v>0</v>
      </c>
      <c r="G1323" s="76"/>
      <c r="H1323" s="69">
        <f t="shared" si="755"/>
        <v>498.14</v>
      </c>
      <c r="I1323" s="69">
        <f t="shared" si="755"/>
        <v>57.55</v>
      </c>
      <c r="J1323" s="69">
        <f t="shared" si="756"/>
        <v>555.68999999999994</v>
      </c>
      <c r="K1323" s="69">
        <v>0</v>
      </c>
      <c r="L1323" s="75">
        <f t="shared" si="757"/>
        <v>555.68999999999994</v>
      </c>
      <c r="N1323" s="69">
        <v>498.14000000000004</v>
      </c>
      <c r="O1323" s="69">
        <v>57.55</v>
      </c>
      <c r="P1323" s="69">
        <f t="shared" si="758"/>
        <v>555.69000000000005</v>
      </c>
      <c r="Q1323" s="63"/>
      <c r="R1323" s="69">
        <f t="shared" si="759"/>
        <v>498.17</v>
      </c>
      <c r="S1323" s="69">
        <f t="shared" si="759"/>
        <v>57.55</v>
      </c>
      <c r="T1323" s="69">
        <f t="shared" si="760"/>
        <v>555.72</v>
      </c>
      <c r="U1323" s="69">
        <f t="shared" si="761"/>
        <v>0</v>
      </c>
      <c r="V1323" s="77">
        <f t="shared" si="762"/>
        <v>555.72</v>
      </c>
      <c r="X1323" s="69">
        <v>498.17</v>
      </c>
      <c r="Y1323" s="69">
        <v>57.55</v>
      </c>
      <c r="Z1323" s="69">
        <v>555.72</v>
      </c>
      <c r="AA1323" s="78"/>
      <c r="AB1323" s="79">
        <f t="shared" si="744"/>
        <v>-2.9999999999972715E-2</v>
      </c>
    </row>
    <row r="1324" spans="1:28" x14ac:dyDescent="0.25">
      <c r="A1324" s="71" t="s">
        <v>10088</v>
      </c>
      <c r="B1324" s="72" t="s">
        <v>15033</v>
      </c>
      <c r="C1324" s="73" t="s">
        <v>8780</v>
      </c>
      <c r="D1324" s="74">
        <v>0</v>
      </c>
      <c r="E1324" s="69">
        <v>1066.23</v>
      </c>
      <c r="F1324" s="75">
        <f t="shared" si="754"/>
        <v>0</v>
      </c>
      <c r="G1324" s="76"/>
      <c r="H1324" s="69">
        <f t="shared" si="755"/>
        <v>1008.68</v>
      </c>
      <c r="I1324" s="69">
        <f t="shared" si="755"/>
        <v>57.55</v>
      </c>
      <c r="J1324" s="69">
        <f t="shared" si="756"/>
        <v>1066.23</v>
      </c>
      <c r="K1324" s="69">
        <v>0</v>
      </c>
      <c r="L1324" s="75">
        <f t="shared" si="757"/>
        <v>1066.23</v>
      </c>
      <c r="N1324" s="69">
        <v>1008.6800000000001</v>
      </c>
      <c r="O1324" s="69">
        <v>57.55</v>
      </c>
      <c r="P1324" s="69">
        <f t="shared" si="758"/>
        <v>1066.23</v>
      </c>
      <c r="Q1324" s="63"/>
      <c r="R1324" s="69">
        <f t="shared" si="759"/>
        <v>1008.71</v>
      </c>
      <c r="S1324" s="69">
        <f t="shared" si="759"/>
        <v>57.55</v>
      </c>
      <c r="T1324" s="69">
        <f t="shared" si="760"/>
        <v>1066.26</v>
      </c>
      <c r="U1324" s="69">
        <f t="shared" si="761"/>
        <v>0</v>
      </c>
      <c r="V1324" s="77">
        <f t="shared" si="762"/>
        <v>1066.26</v>
      </c>
      <c r="X1324" s="69">
        <v>1008.71</v>
      </c>
      <c r="Y1324" s="69">
        <v>57.55</v>
      </c>
      <c r="Z1324" s="69">
        <v>1066.26</v>
      </c>
      <c r="AA1324" s="78"/>
      <c r="AB1324" s="79">
        <f t="shared" si="744"/>
        <v>-2.9999999999972715E-2</v>
      </c>
    </row>
    <row r="1325" spans="1:28" ht="22.5" x14ac:dyDescent="0.25">
      <c r="A1325" s="71" t="s">
        <v>10089</v>
      </c>
      <c r="B1325" s="72" t="s">
        <v>15034</v>
      </c>
      <c r="C1325" s="73" t="s">
        <v>8780</v>
      </c>
      <c r="D1325" s="74">
        <v>0</v>
      </c>
      <c r="E1325" s="69">
        <v>1062.01</v>
      </c>
      <c r="F1325" s="75">
        <f t="shared" si="754"/>
        <v>0</v>
      </c>
      <c r="G1325" s="76"/>
      <c r="H1325" s="69">
        <f t="shared" si="755"/>
        <v>1004.46</v>
      </c>
      <c r="I1325" s="69">
        <f t="shared" si="755"/>
        <v>57.55</v>
      </c>
      <c r="J1325" s="69">
        <f t="shared" si="756"/>
        <v>1062.01</v>
      </c>
      <c r="K1325" s="69">
        <v>0</v>
      </c>
      <c r="L1325" s="75">
        <f t="shared" si="757"/>
        <v>1062.01</v>
      </c>
      <c r="N1325" s="69">
        <v>1004.46</v>
      </c>
      <c r="O1325" s="69">
        <v>57.55</v>
      </c>
      <c r="P1325" s="69">
        <f t="shared" si="758"/>
        <v>1062.01</v>
      </c>
      <c r="Q1325" s="63"/>
      <c r="R1325" s="69">
        <f t="shared" si="759"/>
        <v>1004.49</v>
      </c>
      <c r="S1325" s="69">
        <f t="shared" si="759"/>
        <v>57.55</v>
      </c>
      <c r="T1325" s="69">
        <f t="shared" si="760"/>
        <v>1062.04</v>
      </c>
      <c r="U1325" s="69">
        <f t="shared" si="761"/>
        <v>0</v>
      </c>
      <c r="V1325" s="77">
        <f t="shared" si="762"/>
        <v>1062.04</v>
      </c>
      <c r="X1325" s="69">
        <v>1004.49</v>
      </c>
      <c r="Y1325" s="69">
        <v>57.55</v>
      </c>
      <c r="Z1325" s="69">
        <v>1062.04</v>
      </c>
      <c r="AA1325" s="78"/>
      <c r="AB1325" s="79">
        <f t="shared" si="744"/>
        <v>-2.9999999999972715E-2</v>
      </c>
    </row>
    <row r="1326" spans="1:28" x14ac:dyDescent="0.25">
      <c r="A1326" s="71" t="s">
        <v>10090</v>
      </c>
      <c r="B1326" s="72" t="s">
        <v>15035</v>
      </c>
      <c r="C1326" s="73" t="s">
        <v>8780</v>
      </c>
      <c r="D1326" s="74">
        <v>0</v>
      </c>
      <c r="E1326" s="69">
        <v>975.65</v>
      </c>
      <c r="F1326" s="75">
        <f t="shared" si="754"/>
        <v>0</v>
      </c>
      <c r="G1326" s="76"/>
      <c r="H1326" s="69">
        <f t="shared" si="755"/>
        <v>918.1</v>
      </c>
      <c r="I1326" s="69">
        <f t="shared" si="755"/>
        <v>57.55</v>
      </c>
      <c r="J1326" s="69">
        <f t="shared" si="756"/>
        <v>975.65</v>
      </c>
      <c r="K1326" s="69">
        <v>0</v>
      </c>
      <c r="L1326" s="75">
        <f t="shared" si="757"/>
        <v>975.65</v>
      </c>
      <c r="N1326" s="69">
        <v>918.1</v>
      </c>
      <c r="O1326" s="69">
        <v>57.55</v>
      </c>
      <c r="P1326" s="69">
        <f t="shared" si="758"/>
        <v>975.65</v>
      </c>
      <c r="Q1326" s="63"/>
      <c r="R1326" s="69">
        <f t="shared" si="759"/>
        <v>918.13</v>
      </c>
      <c r="S1326" s="69">
        <f t="shared" si="759"/>
        <v>57.55</v>
      </c>
      <c r="T1326" s="69">
        <f t="shared" si="760"/>
        <v>975.68</v>
      </c>
      <c r="U1326" s="69">
        <f t="shared" si="761"/>
        <v>0</v>
      </c>
      <c r="V1326" s="77">
        <f t="shared" si="762"/>
        <v>975.68</v>
      </c>
      <c r="X1326" s="69">
        <v>918.13</v>
      </c>
      <c r="Y1326" s="69">
        <v>57.55</v>
      </c>
      <c r="Z1326" s="69">
        <v>975.68</v>
      </c>
      <c r="AA1326" s="78"/>
      <c r="AB1326" s="79">
        <f t="shared" si="744"/>
        <v>-2.9999999999972715E-2</v>
      </c>
    </row>
    <row r="1327" spans="1:28" ht="22.5" x14ac:dyDescent="0.25">
      <c r="A1327" s="71" t="s">
        <v>10091</v>
      </c>
      <c r="B1327" s="72" t="s">
        <v>15036</v>
      </c>
      <c r="C1327" s="73" t="s">
        <v>8780</v>
      </c>
      <c r="D1327" s="74">
        <v>0</v>
      </c>
      <c r="E1327" s="69">
        <v>666.37</v>
      </c>
      <c r="F1327" s="75">
        <f t="shared" si="754"/>
        <v>0</v>
      </c>
      <c r="G1327" s="76"/>
      <c r="H1327" s="69">
        <f t="shared" si="755"/>
        <v>628.12</v>
      </c>
      <c r="I1327" s="69">
        <f t="shared" si="755"/>
        <v>38.25</v>
      </c>
      <c r="J1327" s="69">
        <f t="shared" si="756"/>
        <v>666.37</v>
      </c>
      <c r="K1327" s="69">
        <v>0</v>
      </c>
      <c r="L1327" s="75">
        <f t="shared" si="757"/>
        <v>666.37</v>
      </c>
      <c r="N1327" s="69">
        <v>628.12</v>
      </c>
      <c r="O1327" s="69">
        <v>38.25</v>
      </c>
      <c r="P1327" s="69">
        <f t="shared" si="758"/>
        <v>666.37</v>
      </c>
      <c r="Q1327" s="63"/>
      <c r="R1327" s="69">
        <f t="shared" si="759"/>
        <v>628.12</v>
      </c>
      <c r="S1327" s="69">
        <f t="shared" si="759"/>
        <v>38.24</v>
      </c>
      <c r="T1327" s="69">
        <f t="shared" si="760"/>
        <v>666.36</v>
      </c>
      <c r="U1327" s="69">
        <f t="shared" si="761"/>
        <v>0</v>
      </c>
      <c r="V1327" s="77">
        <f t="shared" si="762"/>
        <v>666.36</v>
      </c>
      <c r="X1327" s="69">
        <v>628.12</v>
      </c>
      <c r="Y1327" s="69">
        <v>38.24</v>
      </c>
      <c r="Z1327" s="69">
        <v>666.36</v>
      </c>
      <c r="AA1327" s="78"/>
      <c r="AB1327" s="79">
        <f t="shared" si="744"/>
        <v>9.9999999999909051E-3</v>
      </c>
    </row>
    <row r="1328" spans="1:28" ht="22.5" x14ac:dyDescent="0.25">
      <c r="A1328" s="71" t="s">
        <v>10092</v>
      </c>
      <c r="B1328" s="72" t="s">
        <v>15037</v>
      </c>
      <c r="C1328" s="73" t="s">
        <v>8780</v>
      </c>
      <c r="D1328" s="74">
        <v>0</v>
      </c>
      <c r="E1328" s="69">
        <v>507.47</v>
      </c>
      <c r="F1328" s="75">
        <f t="shared" si="754"/>
        <v>0</v>
      </c>
      <c r="G1328" s="76"/>
      <c r="H1328" s="69">
        <f t="shared" si="755"/>
        <v>460.61</v>
      </c>
      <c r="I1328" s="69">
        <f t="shared" si="755"/>
        <v>46.86</v>
      </c>
      <c r="J1328" s="69">
        <f t="shared" si="756"/>
        <v>507.47</v>
      </c>
      <c r="K1328" s="69">
        <v>0</v>
      </c>
      <c r="L1328" s="75">
        <f t="shared" si="757"/>
        <v>507.47</v>
      </c>
      <c r="N1328" s="69">
        <v>460.61</v>
      </c>
      <c r="O1328" s="69">
        <v>46.86</v>
      </c>
      <c r="P1328" s="69">
        <f t="shared" si="758"/>
        <v>507.47</v>
      </c>
      <c r="Q1328" s="63"/>
      <c r="R1328" s="69">
        <f t="shared" si="759"/>
        <v>460.61</v>
      </c>
      <c r="S1328" s="69">
        <f t="shared" si="759"/>
        <v>46.85</v>
      </c>
      <c r="T1328" s="69">
        <f t="shared" si="760"/>
        <v>507.46000000000004</v>
      </c>
      <c r="U1328" s="69">
        <f t="shared" si="761"/>
        <v>0</v>
      </c>
      <c r="V1328" s="77">
        <f t="shared" si="762"/>
        <v>507.46000000000004</v>
      </c>
      <c r="X1328" s="69">
        <v>460.61</v>
      </c>
      <c r="Y1328" s="69">
        <v>46.85</v>
      </c>
      <c r="Z1328" s="69">
        <v>507.46</v>
      </c>
      <c r="AA1328" s="78"/>
      <c r="AB1328" s="79">
        <f t="shared" si="744"/>
        <v>1.0000000000047748E-2</v>
      </c>
    </row>
    <row r="1329" spans="1:28" ht="22.5" x14ac:dyDescent="0.25">
      <c r="A1329" s="71" t="s">
        <v>10093</v>
      </c>
      <c r="B1329" s="72" t="s">
        <v>15038</v>
      </c>
      <c r="C1329" s="73" t="s">
        <v>8780</v>
      </c>
      <c r="D1329" s="74">
        <v>0</v>
      </c>
      <c r="E1329" s="69">
        <v>747.66</v>
      </c>
      <c r="F1329" s="75">
        <f t="shared" si="754"/>
        <v>0</v>
      </c>
      <c r="G1329" s="76"/>
      <c r="H1329" s="69">
        <f t="shared" si="755"/>
        <v>709.41</v>
      </c>
      <c r="I1329" s="69">
        <f t="shared" si="755"/>
        <v>38.25</v>
      </c>
      <c r="J1329" s="69">
        <f t="shared" si="756"/>
        <v>747.66</v>
      </c>
      <c r="K1329" s="69">
        <v>0</v>
      </c>
      <c r="L1329" s="75">
        <f t="shared" si="757"/>
        <v>747.66</v>
      </c>
      <c r="N1329" s="69">
        <v>709.41</v>
      </c>
      <c r="O1329" s="69">
        <v>38.25</v>
      </c>
      <c r="P1329" s="69">
        <f t="shared" si="758"/>
        <v>747.66</v>
      </c>
      <c r="Q1329" s="63"/>
      <c r="R1329" s="69">
        <f t="shared" si="759"/>
        <v>709.41</v>
      </c>
      <c r="S1329" s="69">
        <f t="shared" si="759"/>
        <v>38.24</v>
      </c>
      <c r="T1329" s="69">
        <f t="shared" si="760"/>
        <v>747.65</v>
      </c>
      <c r="U1329" s="69">
        <f t="shared" si="761"/>
        <v>0</v>
      </c>
      <c r="V1329" s="77">
        <f t="shared" si="762"/>
        <v>747.65</v>
      </c>
      <c r="X1329" s="69">
        <v>709.41</v>
      </c>
      <c r="Y1329" s="69">
        <v>38.24</v>
      </c>
      <c r="Z1329" s="69">
        <v>747.65</v>
      </c>
      <c r="AA1329" s="78"/>
      <c r="AB1329" s="79">
        <f t="shared" si="744"/>
        <v>9.9999999999909051E-3</v>
      </c>
    </row>
    <row r="1330" spans="1:28" x14ac:dyDescent="0.25">
      <c r="A1330" s="71" t="s">
        <v>10094</v>
      </c>
      <c r="B1330" s="72" t="s">
        <v>15039</v>
      </c>
      <c r="C1330" s="73" t="s">
        <v>8780</v>
      </c>
      <c r="D1330" s="74">
        <v>0</v>
      </c>
      <c r="E1330" s="69">
        <v>791.27</v>
      </c>
      <c r="F1330" s="75">
        <f t="shared" si="754"/>
        <v>0</v>
      </c>
      <c r="G1330" s="76"/>
      <c r="H1330" s="69">
        <f t="shared" si="755"/>
        <v>753.02</v>
      </c>
      <c r="I1330" s="69">
        <f t="shared" si="755"/>
        <v>38.25</v>
      </c>
      <c r="J1330" s="69">
        <f t="shared" si="756"/>
        <v>791.27</v>
      </c>
      <c r="K1330" s="69">
        <v>0</v>
      </c>
      <c r="L1330" s="75">
        <f t="shared" si="757"/>
        <v>791.27</v>
      </c>
      <c r="N1330" s="69">
        <v>753.02</v>
      </c>
      <c r="O1330" s="69">
        <v>38.25</v>
      </c>
      <c r="P1330" s="69">
        <f t="shared" si="758"/>
        <v>791.27</v>
      </c>
      <c r="Q1330" s="63"/>
      <c r="R1330" s="69">
        <f t="shared" si="759"/>
        <v>753.02</v>
      </c>
      <c r="S1330" s="69">
        <f t="shared" si="759"/>
        <v>38.24</v>
      </c>
      <c r="T1330" s="69">
        <f t="shared" si="760"/>
        <v>791.26</v>
      </c>
      <c r="U1330" s="69">
        <f t="shared" si="761"/>
        <v>0</v>
      </c>
      <c r="V1330" s="77">
        <f t="shared" si="762"/>
        <v>791.26</v>
      </c>
      <c r="X1330" s="69">
        <v>753.02</v>
      </c>
      <c r="Y1330" s="69">
        <v>38.24</v>
      </c>
      <c r="Z1330" s="69">
        <v>791.26</v>
      </c>
      <c r="AA1330" s="78"/>
      <c r="AB1330" s="79">
        <f t="shared" si="744"/>
        <v>9.9999999999909051E-3</v>
      </c>
    </row>
    <row r="1331" spans="1:28" x14ac:dyDescent="0.25">
      <c r="A1331" s="71" t="s">
        <v>10095</v>
      </c>
      <c r="B1331" s="72" t="s">
        <v>15040</v>
      </c>
      <c r="C1331" s="73" t="s">
        <v>8780</v>
      </c>
      <c r="D1331" s="74">
        <v>0</v>
      </c>
      <c r="E1331" s="69">
        <v>974.94</v>
      </c>
      <c r="F1331" s="75">
        <f t="shared" si="754"/>
        <v>0</v>
      </c>
      <c r="G1331" s="76"/>
      <c r="H1331" s="69">
        <f t="shared" si="755"/>
        <v>955.74</v>
      </c>
      <c r="I1331" s="69">
        <f t="shared" si="755"/>
        <v>19.2</v>
      </c>
      <c r="J1331" s="69">
        <f t="shared" si="756"/>
        <v>974.94</v>
      </c>
      <c r="K1331" s="69">
        <v>0</v>
      </c>
      <c r="L1331" s="75">
        <f t="shared" si="757"/>
        <v>974.94</v>
      </c>
      <c r="N1331" s="69">
        <v>955.74</v>
      </c>
      <c r="O1331" s="69">
        <v>19.2</v>
      </c>
      <c r="P1331" s="69">
        <f t="shared" si="758"/>
        <v>974.94</v>
      </c>
      <c r="Q1331" s="63"/>
      <c r="R1331" s="69">
        <f t="shared" si="759"/>
        <v>955.74</v>
      </c>
      <c r="S1331" s="69">
        <f t="shared" si="759"/>
        <v>19.2</v>
      </c>
      <c r="T1331" s="69">
        <f t="shared" si="760"/>
        <v>974.94</v>
      </c>
      <c r="U1331" s="69">
        <f t="shared" si="761"/>
        <v>0</v>
      </c>
      <c r="V1331" s="77">
        <f t="shared" si="762"/>
        <v>974.94</v>
      </c>
      <c r="X1331" s="69">
        <v>955.74</v>
      </c>
      <c r="Y1331" s="69">
        <v>19.2</v>
      </c>
      <c r="Z1331" s="69">
        <v>974.94</v>
      </c>
      <c r="AA1331" s="78"/>
      <c r="AB1331" s="79">
        <f t="shared" si="744"/>
        <v>0</v>
      </c>
    </row>
    <row r="1332" spans="1:28" ht="22.5" x14ac:dyDescent="0.25">
      <c r="A1332" s="71" t="s">
        <v>10096</v>
      </c>
      <c r="B1332" s="72" t="s">
        <v>15041</v>
      </c>
      <c r="C1332" s="73" t="s">
        <v>8780</v>
      </c>
      <c r="D1332" s="74">
        <v>0</v>
      </c>
      <c r="E1332" s="69">
        <v>336.12</v>
      </c>
      <c r="F1332" s="75">
        <f t="shared" si="754"/>
        <v>0</v>
      </c>
      <c r="G1332" s="76"/>
      <c r="H1332" s="69">
        <f t="shared" si="755"/>
        <v>305.87</v>
      </c>
      <c r="I1332" s="69">
        <f t="shared" si="755"/>
        <v>30.25</v>
      </c>
      <c r="J1332" s="69">
        <f t="shared" si="756"/>
        <v>336.12</v>
      </c>
      <c r="K1332" s="69">
        <v>0</v>
      </c>
      <c r="L1332" s="75">
        <f t="shared" si="757"/>
        <v>336.12</v>
      </c>
      <c r="N1332" s="69">
        <v>305.87</v>
      </c>
      <c r="O1332" s="69">
        <v>30.25</v>
      </c>
      <c r="P1332" s="69">
        <f t="shared" si="758"/>
        <v>336.12</v>
      </c>
      <c r="Q1332" s="63"/>
      <c r="R1332" s="69">
        <f t="shared" si="759"/>
        <v>305.87</v>
      </c>
      <c r="S1332" s="69">
        <f t="shared" si="759"/>
        <v>30.25</v>
      </c>
      <c r="T1332" s="69">
        <f t="shared" si="760"/>
        <v>336.12</v>
      </c>
      <c r="U1332" s="69">
        <f t="shared" si="761"/>
        <v>0</v>
      </c>
      <c r="V1332" s="77">
        <f t="shared" si="762"/>
        <v>336.12</v>
      </c>
      <c r="X1332" s="69">
        <v>305.87</v>
      </c>
      <c r="Y1332" s="69">
        <v>30.25</v>
      </c>
      <c r="Z1332" s="69">
        <v>336.12</v>
      </c>
      <c r="AA1332" s="78"/>
      <c r="AB1332" s="79">
        <f t="shared" si="744"/>
        <v>0</v>
      </c>
    </row>
    <row r="1333" spans="1:28" ht="22.5" x14ac:dyDescent="0.25">
      <c r="A1333" s="71" t="s">
        <v>10097</v>
      </c>
      <c r="B1333" s="72" t="s">
        <v>15042</v>
      </c>
      <c r="C1333" s="73" t="s">
        <v>8780</v>
      </c>
      <c r="D1333" s="74">
        <v>0</v>
      </c>
      <c r="E1333" s="69">
        <v>452.27</v>
      </c>
      <c r="F1333" s="75">
        <f t="shared" si="754"/>
        <v>0</v>
      </c>
      <c r="G1333" s="76"/>
      <c r="H1333" s="69">
        <f t="shared" si="755"/>
        <v>394.72</v>
      </c>
      <c r="I1333" s="69">
        <f t="shared" si="755"/>
        <v>57.55</v>
      </c>
      <c r="J1333" s="69">
        <f t="shared" si="756"/>
        <v>452.27000000000004</v>
      </c>
      <c r="K1333" s="69">
        <v>0</v>
      </c>
      <c r="L1333" s="75">
        <f t="shared" si="757"/>
        <v>452.27000000000004</v>
      </c>
      <c r="N1333" s="69">
        <v>394.71999999999997</v>
      </c>
      <c r="O1333" s="69">
        <v>57.55</v>
      </c>
      <c r="P1333" s="69">
        <f t="shared" si="758"/>
        <v>452.27</v>
      </c>
      <c r="Q1333" s="63"/>
      <c r="R1333" s="69">
        <f t="shared" si="759"/>
        <v>394.72</v>
      </c>
      <c r="S1333" s="69">
        <f t="shared" si="759"/>
        <v>57.55</v>
      </c>
      <c r="T1333" s="69">
        <f t="shared" si="760"/>
        <v>452.27000000000004</v>
      </c>
      <c r="U1333" s="69">
        <f t="shared" si="761"/>
        <v>0</v>
      </c>
      <c r="V1333" s="77">
        <f t="shared" si="762"/>
        <v>452.27000000000004</v>
      </c>
      <c r="X1333" s="69">
        <v>394.72</v>
      </c>
      <c r="Y1333" s="69">
        <v>57.55</v>
      </c>
      <c r="Z1333" s="69">
        <v>452.27</v>
      </c>
      <c r="AA1333" s="78"/>
      <c r="AB1333" s="79">
        <f t="shared" si="744"/>
        <v>0</v>
      </c>
    </row>
    <row r="1334" spans="1:28" ht="22.5" x14ac:dyDescent="0.25">
      <c r="A1334" s="71" t="s">
        <v>10098</v>
      </c>
      <c r="B1334" s="72" t="s">
        <v>15043</v>
      </c>
      <c r="C1334" s="73" t="s">
        <v>8780</v>
      </c>
      <c r="D1334" s="74">
        <v>0</v>
      </c>
      <c r="E1334" s="69">
        <v>897.15</v>
      </c>
      <c r="F1334" s="75">
        <f t="shared" si="754"/>
        <v>0</v>
      </c>
      <c r="G1334" s="76"/>
      <c r="H1334" s="69">
        <f t="shared" si="755"/>
        <v>805.82</v>
      </c>
      <c r="I1334" s="69">
        <f t="shared" si="755"/>
        <v>91.33</v>
      </c>
      <c r="J1334" s="69">
        <f t="shared" si="756"/>
        <v>897.15000000000009</v>
      </c>
      <c r="K1334" s="69">
        <v>0</v>
      </c>
      <c r="L1334" s="75">
        <f t="shared" si="757"/>
        <v>897.15000000000009</v>
      </c>
      <c r="N1334" s="69">
        <v>805.81999999999994</v>
      </c>
      <c r="O1334" s="69">
        <v>91.329999999999984</v>
      </c>
      <c r="P1334" s="69">
        <f t="shared" si="758"/>
        <v>897.14999999999986</v>
      </c>
      <c r="Q1334" s="63"/>
      <c r="R1334" s="69">
        <f t="shared" si="759"/>
        <v>805.82</v>
      </c>
      <c r="S1334" s="69">
        <f t="shared" si="759"/>
        <v>91.35</v>
      </c>
      <c r="T1334" s="69">
        <f t="shared" si="760"/>
        <v>897.17000000000007</v>
      </c>
      <c r="U1334" s="69">
        <f t="shared" si="761"/>
        <v>0</v>
      </c>
      <c r="V1334" s="77">
        <f t="shared" si="762"/>
        <v>897.17000000000007</v>
      </c>
      <c r="X1334" s="69">
        <v>805.82</v>
      </c>
      <c r="Y1334" s="69">
        <v>91.35</v>
      </c>
      <c r="Z1334" s="69">
        <v>897.17</v>
      </c>
      <c r="AA1334" s="78"/>
      <c r="AB1334" s="79">
        <f t="shared" si="744"/>
        <v>-2.0000000000095497E-2</v>
      </c>
    </row>
    <row r="1335" spans="1:28" ht="22.5" x14ac:dyDescent="0.25">
      <c r="A1335" s="71" t="s">
        <v>10099</v>
      </c>
      <c r="B1335" s="72" t="s">
        <v>15044</v>
      </c>
      <c r="C1335" s="73" t="s">
        <v>8780</v>
      </c>
      <c r="D1335" s="74">
        <v>0</v>
      </c>
      <c r="E1335" s="69">
        <v>533.34</v>
      </c>
      <c r="F1335" s="75">
        <f t="shared" si="754"/>
        <v>0</v>
      </c>
      <c r="G1335" s="76"/>
      <c r="H1335" s="69">
        <f t="shared" si="755"/>
        <v>492.32</v>
      </c>
      <c r="I1335" s="69">
        <f t="shared" si="755"/>
        <v>41.02</v>
      </c>
      <c r="J1335" s="69">
        <f t="shared" si="756"/>
        <v>533.34</v>
      </c>
      <c r="K1335" s="69">
        <v>0</v>
      </c>
      <c r="L1335" s="75">
        <f t="shared" si="757"/>
        <v>533.34</v>
      </c>
      <c r="N1335" s="69">
        <v>492.32</v>
      </c>
      <c r="O1335" s="69">
        <v>41.019999999999996</v>
      </c>
      <c r="P1335" s="69">
        <f t="shared" si="758"/>
        <v>533.34</v>
      </c>
      <c r="Q1335" s="63"/>
      <c r="R1335" s="69">
        <f t="shared" si="759"/>
        <v>492.32</v>
      </c>
      <c r="S1335" s="69">
        <f t="shared" si="759"/>
        <v>41.02</v>
      </c>
      <c r="T1335" s="69">
        <f t="shared" si="760"/>
        <v>533.34</v>
      </c>
      <c r="U1335" s="69">
        <f t="shared" si="761"/>
        <v>0</v>
      </c>
      <c r="V1335" s="77">
        <f t="shared" si="762"/>
        <v>533.34</v>
      </c>
      <c r="X1335" s="69">
        <v>492.32</v>
      </c>
      <c r="Y1335" s="69">
        <v>41.02</v>
      </c>
      <c r="Z1335" s="69">
        <v>533.34</v>
      </c>
      <c r="AA1335" s="78"/>
      <c r="AB1335" s="79">
        <f t="shared" si="744"/>
        <v>0</v>
      </c>
    </row>
    <row r="1336" spans="1:28" ht="22.5" x14ac:dyDescent="0.25">
      <c r="A1336" s="71" t="s">
        <v>10100</v>
      </c>
      <c r="B1336" s="72" t="s">
        <v>15045</v>
      </c>
      <c r="C1336" s="73" t="s">
        <v>8780</v>
      </c>
      <c r="D1336" s="74">
        <v>0</v>
      </c>
      <c r="E1336" s="69">
        <v>1158.18</v>
      </c>
      <c r="F1336" s="75">
        <f t="shared" si="754"/>
        <v>0</v>
      </c>
      <c r="G1336" s="76"/>
      <c r="H1336" s="69">
        <f t="shared" si="755"/>
        <v>1114.48</v>
      </c>
      <c r="I1336" s="69">
        <f t="shared" si="755"/>
        <v>43.7</v>
      </c>
      <c r="J1336" s="69">
        <f t="shared" si="756"/>
        <v>1158.18</v>
      </c>
      <c r="K1336" s="69">
        <v>0</v>
      </c>
      <c r="L1336" s="75">
        <f t="shared" si="757"/>
        <v>1158.18</v>
      </c>
      <c r="N1336" s="69">
        <v>1114.48</v>
      </c>
      <c r="O1336" s="69">
        <v>43.7</v>
      </c>
      <c r="P1336" s="69">
        <f t="shared" si="758"/>
        <v>1158.18</v>
      </c>
      <c r="Q1336" s="63"/>
      <c r="R1336" s="69">
        <f t="shared" si="759"/>
        <v>1114.48</v>
      </c>
      <c r="S1336" s="69">
        <f t="shared" si="759"/>
        <v>43.7</v>
      </c>
      <c r="T1336" s="69">
        <f t="shared" si="760"/>
        <v>1158.18</v>
      </c>
      <c r="U1336" s="69">
        <f t="shared" si="761"/>
        <v>0</v>
      </c>
      <c r="V1336" s="77">
        <f t="shared" si="762"/>
        <v>1158.18</v>
      </c>
      <c r="X1336" s="69">
        <v>1114.48</v>
      </c>
      <c r="Y1336" s="69">
        <v>43.7</v>
      </c>
      <c r="Z1336" s="69">
        <v>1158.18</v>
      </c>
      <c r="AA1336" s="78"/>
      <c r="AB1336" s="79">
        <f t="shared" si="744"/>
        <v>0</v>
      </c>
    </row>
    <row r="1337" spans="1:28" x14ac:dyDescent="0.25">
      <c r="A1337" s="71" t="s">
        <v>10101</v>
      </c>
      <c r="B1337" s="72" t="s">
        <v>15046</v>
      </c>
      <c r="C1337" s="73" t="s">
        <v>8780</v>
      </c>
      <c r="D1337" s="74">
        <v>0</v>
      </c>
      <c r="E1337" s="69">
        <v>536.27</v>
      </c>
      <c r="F1337" s="75">
        <f t="shared" si="754"/>
        <v>0</v>
      </c>
      <c r="H1337" s="69">
        <f t="shared" si="755"/>
        <v>478.72</v>
      </c>
      <c r="I1337" s="69">
        <f t="shared" si="755"/>
        <v>57.55</v>
      </c>
      <c r="J1337" s="69">
        <f t="shared" si="756"/>
        <v>536.27</v>
      </c>
      <c r="K1337" s="69">
        <v>0</v>
      </c>
      <c r="L1337" s="75">
        <f t="shared" si="757"/>
        <v>536.27</v>
      </c>
      <c r="N1337" s="69">
        <v>478.72</v>
      </c>
      <c r="O1337" s="69">
        <v>57.55</v>
      </c>
      <c r="P1337" s="69">
        <f t="shared" si="758"/>
        <v>536.27</v>
      </c>
      <c r="Q1337" s="63"/>
      <c r="R1337" s="69">
        <f t="shared" si="759"/>
        <v>478.72</v>
      </c>
      <c r="S1337" s="69">
        <f t="shared" si="759"/>
        <v>57.55</v>
      </c>
      <c r="T1337" s="69">
        <f t="shared" si="760"/>
        <v>536.27</v>
      </c>
      <c r="U1337" s="69">
        <f t="shared" si="761"/>
        <v>0</v>
      </c>
      <c r="V1337" s="77">
        <f t="shared" si="762"/>
        <v>536.27</v>
      </c>
      <c r="X1337" s="69">
        <v>478.72</v>
      </c>
      <c r="Y1337" s="69">
        <v>57.55</v>
      </c>
      <c r="Z1337" s="69">
        <v>536.27</v>
      </c>
      <c r="AB1337" s="79">
        <f t="shared" si="744"/>
        <v>0</v>
      </c>
    </row>
    <row r="1338" spans="1:28" ht="22.5" x14ac:dyDescent="0.25">
      <c r="A1338" s="65" t="s">
        <v>10102</v>
      </c>
      <c r="B1338" s="66" t="s">
        <v>15047</v>
      </c>
      <c r="C1338" s="67"/>
      <c r="D1338" s="68"/>
      <c r="E1338" s="69"/>
      <c r="F1338" s="70"/>
      <c r="H1338" s="69"/>
      <c r="I1338" s="69"/>
      <c r="J1338" s="69"/>
      <c r="K1338" s="69"/>
      <c r="L1338" s="75"/>
      <c r="N1338" s="69"/>
      <c r="O1338" s="69"/>
      <c r="P1338" s="69"/>
      <c r="Q1338" s="63"/>
      <c r="R1338" s="69"/>
      <c r="S1338" s="69"/>
      <c r="T1338" s="69"/>
      <c r="U1338" s="69"/>
      <c r="V1338" s="77"/>
      <c r="X1338" s="69"/>
      <c r="Y1338" s="69"/>
      <c r="Z1338" s="69"/>
      <c r="AA1338" s="78"/>
      <c r="AB1338" s="79">
        <f t="shared" si="744"/>
        <v>0</v>
      </c>
    </row>
    <row r="1339" spans="1:28" x14ac:dyDescent="0.25">
      <c r="A1339" s="71" t="s">
        <v>10103</v>
      </c>
      <c r="B1339" s="72" t="s">
        <v>15048</v>
      </c>
      <c r="C1339" s="73" t="s">
        <v>8808</v>
      </c>
      <c r="D1339" s="74">
        <v>0</v>
      </c>
      <c r="E1339" s="69">
        <v>477.11</v>
      </c>
      <c r="F1339" s="75">
        <f t="shared" ref="F1339:F1353" si="763">ROUND(D1339*E1339,2)</f>
        <v>0</v>
      </c>
      <c r="G1339" s="76"/>
      <c r="H1339" s="69">
        <f t="shared" ref="H1339:I1353" si="764">ROUND(N1339+(N1339*$H$2/100),2)</f>
        <v>446.86</v>
      </c>
      <c r="I1339" s="69">
        <f t="shared" si="764"/>
        <v>30.25</v>
      </c>
      <c r="J1339" s="69">
        <f t="shared" ref="J1339:J1353" si="765">H1339+I1339</f>
        <v>477.11</v>
      </c>
      <c r="K1339" s="69">
        <v>0</v>
      </c>
      <c r="L1339" s="75">
        <f t="shared" ref="L1339:L1353" si="766">SUM(J1339:K1339)</f>
        <v>477.11</v>
      </c>
      <c r="N1339" s="69">
        <v>446.86</v>
      </c>
      <c r="O1339" s="69">
        <v>30.25</v>
      </c>
      <c r="P1339" s="69">
        <f t="shared" ref="P1339:P1353" si="767">SUM(N1339:O1339)</f>
        <v>477.11</v>
      </c>
      <c r="Q1339" s="63"/>
      <c r="R1339" s="69">
        <f t="shared" ref="R1339:S1353" si="768">X1339</f>
        <v>446.86</v>
      </c>
      <c r="S1339" s="69">
        <f t="shared" si="768"/>
        <v>30.25</v>
      </c>
      <c r="T1339" s="69">
        <f t="shared" ref="T1339:T1353" si="769">R1339+S1339</f>
        <v>477.11</v>
      </c>
      <c r="U1339" s="69">
        <f t="shared" ref="U1339:U1353" si="770">ROUND(Z1339*$H$2,2)/100</f>
        <v>0</v>
      </c>
      <c r="V1339" s="77">
        <f t="shared" ref="V1339:V1353" si="771">SUM(T1339:U1339)</f>
        <v>477.11</v>
      </c>
      <c r="X1339" s="69">
        <v>446.86</v>
      </c>
      <c r="Y1339" s="69">
        <v>30.25</v>
      </c>
      <c r="Z1339" s="69">
        <v>477.11</v>
      </c>
      <c r="AA1339" s="78"/>
      <c r="AB1339" s="79">
        <f t="shared" si="744"/>
        <v>0</v>
      </c>
    </row>
    <row r="1340" spans="1:28" x14ac:dyDescent="0.25">
      <c r="A1340" s="71" t="s">
        <v>10104</v>
      </c>
      <c r="B1340" s="72" t="s">
        <v>15049</v>
      </c>
      <c r="C1340" s="73" t="s">
        <v>8808</v>
      </c>
      <c r="D1340" s="74">
        <v>0</v>
      </c>
      <c r="E1340" s="69">
        <v>495.88</v>
      </c>
      <c r="F1340" s="75">
        <f t="shared" si="763"/>
        <v>0</v>
      </c>
      <c r="G1340" s="76"/>
      <c r="H1340" s="69">
        <f t="shared" si="764"/>
        <v>483.78</v>
      </c>
      <c r="I1340" s="69">
        <f t="shared" si="764"/>
        <v>12.1</v>
      </c>
      <c r="J1340" s="69">
        <f t="shared" si="765"/>
        <v>495.88</v>
      </c>
      <c r="K1340" s="69">
        <v>0</v>
      </c>
      <c r="L1340" s="75">
        <f t="shared" si="766"/>
        <v>495.88</v>
      </c>
      <c r="N1340" s="69">
        <v>483.78</v>
      </c>
      <c r="O1340" s="69">
        <v>12.1</v>
      </c>
      <c r="P1340" s="69">
        <f t="shared" si="767"/>
        <v>495.88</v>
      </c>
      <c r="Q1340" s="63"/>
      <c r="R1340" s="69">
        <f t="shared" si="768"/>
        <v>483.78</v>
      </c>
      <c r="S1340" s="69">
        <f t="shared" si="768"/>
        <v>12.1</v>
      </c>
      <c r="T1340" s="69">
        <f t="shared" si="769"/>
        <v>495.88</v>
      </c>
      <c r="U1340" s="69">
        <f t="shared" si="770"/>
        <v>0</v>
      </c>
      <c r="V1340" s="77">
        <f t="shared" si="771"/>
        <v>495.88</v>
      </c>
      <c r="X1340" s="69">
        <v>483.78</v>
      </c>
      <c r="Y1340" s="69">
        <v>12.1</v>
      </c>
      <c r="Z1340" s="69">
        <v>495.88</v>
      </c>
      <c r="AA1340" s="78"/>
      <c r="AB1340" s="79">
        <f t="shared" si="744"/>
        <v>0</v>
      </c>
    </row>
    <row r="1341" spans="1:28" x14ac:dyDescent="0.25">
      <c r="A1341" s="71" t="s">
        <v>10105</v>
      </c>
      <c r="B1341" s="72" t="s">
        <v>15050</v>
      </c>
      <c r="C1341" s="73" t="s">
        <v>8808</v>
      </c>
      <c r="D1341" s="74">
        <v>0</v>
      </c>
      <c r="E1341" s="69">
        <v>966.37</v>
      </c>
      <c r="F1341" s="75">
        <f t="shared" si="763"/>
        <v>0</v>
      </c>
      <c r="G1341" s="76"/>
      <c r="H1341" s="69">
        <f t="shared" si="764"/>
        <v>936.12</v>
      </c>
      <c r="I1341" s="69">
        <f t="shared" si="764"/>
        <v>30.25</v>
      </c>
      <c r="J1341" s="69">
        <f t="shared" si="765"/>
        <v>966.37</v>
      </c>
      <c r="K1341" s="69">
        <v>0</v>
      </c>
      <c r="L1341" s="75">
        <f t="shared" si="766"/>
        <v>966.37</v>
      </c>
      <c r="N1341" s="69">
        <v>936.12</v>
      </c>
      <c r="O1341" s="69">
        <v>30.25</v>
      </c>
      <c r="P1341" s="69">
        <f t="shared" si="767"/>
        <v>966.37</v>
      </c>
      <c r="Q1341" s="63"/>
      <c r="R1341" s="69">
        <f t="shared" si="768"/>
        <v>936.12</v>
      </c>
      <c r="S1341" s="69">
        <f t="shared" si="768"/>
        <v>30.25</v>
      </c>
      <c r="T1341" s="69">
        <f t="shared" si="769"/>
        <v>966.37</v>
      </c>
      <c r="U1341" s="69">
        <f t="shared" si="770"/>
        <v>0</v>
      </c>
      <c r="V1341" s="77">
        <f t="shared" si="771"/>
        <v>966.37</v>
      </c>
      <c r="X1341" s="69">
        <v>936.12</v>
      </c>
      <c r="Y1341" s="69">
        <v>30.25</v>
      </c>
      <c r="Z1341" s="69">
        <v>966.37</v>
      </c>
      <c r="AA1341" s="78"/>
      <c r="AB1341" s="79">
        <f t="shared" si="744"/>
        <v>0</v>
      </c>
    </row>
    <row r="1342" spans="1:28" ht="22.5" x14ac:dyDescent="0.25">
      <c r="A1342" s="71" t="s">
        <v>10106</v>
      </c>
      <c r="B1342" s="72" t="s">
        <v>15051</v>
      </c>
      <c r="C1342" s="73" t="s">
        <v>8780</v>
      </c>
      <c r="D1342" s="74">
        <v>0</v>
      </c>
      <c r="E1342" s="69">
        <v>1244.45</v>
      </c>
      <c r="F1342" s="75">
        <f t="shared" si="763"/>
        <v>0</v>
      </c>
      <c r="G1342" s="76"/>
      <c r="H1342" s="69">
        <f t="shared" si="764"/>
        <v>1183.94</v>
      </c>
      <c r="I1342" s="69">
        <f t="shared" si="764"/>
        <v>60.51</v>
      </c>
      <c r="J1342" s="69">
        <f t="shared" si="765"/>
        <v>1244.45</v>
      </c>
      <c r="K1342" s="69">
        <v>0</v>
      </c>
      <c r="L1342" s="75">
        <f t="shared" si="766"/>
        <v>1244.45</v>
      </c>
      <c r="N1342" s="69">
        <v>1183.94</v>
      </c>
      <c r="O1342" s="69">
        <v>60.510000000000005</v>
      </c>
      <c r="P1342" s="69">
        <f t="shared" si="767"/>
        <v>1244.45</v>
      </c>
      <c r="Q1342" s="63"/>
      <c r="R1342" s="69">
        <f t="shared" si="768"/>
        <v>1183.94</v>
      </c>
      <c r="S1342" s="69">
        <f t="shared" si="768"/>
        <v>60.5</v>
      </c>
      <c r="T1342" s="69">
        <f t="shared" si="769"/>
        <v>1244.44</v>
      </c>
      <c r="U1342" s="69">
        <f t="shared" si="770"/>
        <v>0</v>
      </c>
      <c r="V1342" s="77">
        <f t="shared" si="771"/>
        <v>1244.44</v>
      </c>
      <c r="X1342" s="69">
        <v>1183.94</v>
      </c>
      <c r="Y1342" s="69">
        <v>60.5</v>
      </c>
      <c r="Z1342" s="69">
        <v>1244.44</v>
      </c>
      <c r="AA1342" s="78"/>
      <c r="AB1342" s="79">
        <f t="shared" si="744"/>
        <v>9.9999999999909051E-3</v>
      </c>
    </row>
    <row r="1343" spans="1:28" ht="22.5" x14ac:dyDescent="0.25">
      <c r="A1343" s="71" t="s">
        <v>10107</v>
      </c>
      <c r="B1343" s="72" t="s">
        <v>15052</v>
      </c>
      <c r="C1343" s="73" t="s">
        <v>8780</v>
      </c>
      <c r="D1343" s="74">
        <v>0</v>
      </c>
      <c r="E1343" s="69">
        <v>463.83</v>
      </c>
      <c r="F1343" s="75">
        <f t="shared" si="763"/>
        <v>0</v>
      </c>
      <c r="G1343" s="76"/>
      <c r="H1343" s="69">
        <f t="shared" si="764"/>
        <v>453.85</v>
      </c>
      <c r="I1343" s="69">
        <f t="shared" si="764"/>
        <v>9.98</v>
      </c>
      <c r="J1343" s="69">
        <f t="shared" si="765"/>
        <v>463.83000000000004</v>
      </c>
      <c r="K1343" s="69">
        <v>0</v>
      </c>
      <c r="L1343" s="75">
        <f t="shared" si="766"/>
        <v>463.83000000000004</v>
      </c>
      <c r="N1343" s="69">
        <v>453.84999999999997</v>
      </c>
      <c r="O1343" s="69">
        <v>9.98</v>
      </c>
      <c r="P1343" s="69">
        <f t="shared" si="767"/>
        <v>463.83</v>
      </c>
      <c r="Q1343" s="63"/>
      <c r="R1343" s="69">
        <f t="shared" si="768"/>
        <v>453.85</v>
      </c>
      <c r="S1343" s="69">
        <f t="shared" si="768"/>
        <v>9.98</v>
      </c>
      <c r="T1343" s="69">
        <f t="shared" si="769"/>
        <v>463.83000000000004</v>
      </c>
      <c r="U1343" s="69">
        <f t="shared" si="770"/>
        <v>0</v>
      </c>
      <c r="V1343" s="77">
        <f t="shared" si="771"/>
        <v>463.83000000000004</v>
      </c>
      <c r="X1343" s="69">
        <v>453.85</v>
      </c>
      <c r="Y1343" s="69">
        <v>9.98</v>
      </c>
      <c r="Z1343" s="69">
        <v>463.83</v>
      </c>
      <c r="AA1343" s="78"/>
      <c r="AB1343" s="79">
        <f t="shared" si="744"/>
        <v>0</v>
      </c>
    </row>
    <row r="1344" spans="1:28" ht="33.75" x14ac:dyDescent="0.25">
      <c r="A1344" s="71" t="s">
        <v>10108</v>
      </c>
      <c r="B1344" s="72" t="s">
        <v>15053</v>
      </c>
      <c r="C1344" s="73" t="s">
        <v>8780</v>
      </c>
      <c r="D1344" s="74">
        <v>0</v>
      </c>
      <c r="E1344" s="69">
        <v>432.78</v>
      </c>
      <c r="F1344" s="75">
        <f t="shared" si="763"/>
        <v>0</v>
      </c>
      <c r="G1344" s="76"/>
      <c r="H1344" s="69">
        <f t="shared" si="764"/>
        <v>402.53</v>
      </c>
      <c r="I1344" s="69">
        <f t="shared" si="764"/>
        <v>30.25</v>
      </c>
      <c r="J1344" s="69">
        <f t="shared" si="765"/>
        <v>432.78</v>
      </c>
      <c r="K1344" s="69">
        <v>0</v>
      </c>
      <c r="L1344" s="75">
        <f t="shared" si="766"/>
        <v>432.78</v>
      </c>
      <c r="N1344" s="69">
        <v>402.53</v>
      </c>
      <c r="O1344" s="69">
        <v>30.25</v>
      </c>
      <c r="P1344" s="69">
        <f t="shared" si="767"/>
        <v>432.78</v>
      </c>
      <c r="Q1344" s="63"/>
      <c r="R1344" s="69">
        <f t="shared" si="768"/>
        <v>402.53</v>
      </c>
      <c r="S1344" s="69">
        <f t="shared" si="768"/>
        <v>30.25</v>
      </c>
      <c r="T1344" s="69">
        <f t="shared" si="769"/>
        <v>432.78</v>
      </c>
      <c r="U1344" s="69">
        <f t="shared" si="770"/>
        <v>0</v>
      </c>
      <c r="V1344" s="77">
        <f t="shared" si="771"/>
        <v>432.78</v>
      </c>
      <c r="X1344" s="69">
        <v>402.53</v>
      </c>
      <c r="Y1344" s="69">
        <v>30.25</v>
      </c>
      <c r="Z1344" s="69">
        <v>432.78</v>
      </c>
      <c r="AA1344" s="78"/>
      <c r="AB1344" s="79">
        <f t="shared" si="744"/>
        <v>0</v>
      </c>
    </row>
    <row r="1345" spans="1:28" ht="22.5" x14ac:dyDescent="0.25">
      <c r="A1345" s="71" t="s">
        <v>10109</v>
      </c>
      <c r="B1345" s="72" t="s">
        <v>15054</v>
      </c>
      <c r="C1345" s="73" t="s">
        <v>8780</v>
      </c>
      <c r="D1345" s="74">
        <v>0</v>
      </c>
      <c r="E1345" s="69">
        <v>701.30000000000007</v>
      </c>
      <c r="F1345" s="75">
        <f t="shared" si="763"/>
        <v>0</v>
      </c>
      <c r="G1345" s="76"/>
      <c r="H1345" s="69">
        <f t="shared" si="764"/>
        <v>682.1</v>
      </c>
      <c r="I1345" s="69">
        <f t="shared" si="764"/>
        <v>19.2</v>
      </c>
      <c r="J1345" s="69">
        <f t="shared" si="765"/>
        <v>701.30000000000007</v>
      </c>
      <c r="K1345" s="69">
        <v>0</v>
      </c>
      <c r="L1345" s="75">
        <f t="shared" si="766"/>
        <v>701.30000000000007</v>
      </c>
      <c r="N1345" s="69">
        <v>682.1</v>
      </c>
      <c r="O1345" s="69">
        <v>19.2</v>
      </c>
      <c r="P1345" s="69">
        <f t="shared" si="767"/>
        <v>701.30000000000007</v>
      </c>
      <c r="Q1345" s="63"/>
      <c r="R1345" s="69">
        <f t="shared" si="768"/>
        <v>682.1</v>
      </c>
      <c r="S1345" s="69">
        <f t="shared" si="768"/>
        <v>19.2</v>
      </c>
      <c r="T1345" s="69">
        <f t="shared" si="769"/>
        <v>701.30000000000007</v>
      </c>
      <c r="U1345" s="69">
        <f t="shared" si="770"/>
        <v>0</v>
      </c>
      <c r="V1345" s="77">
        <f t="shared" si="771"/>
        <v>701.30000000000007</v>
      </c>
      <c r="X1345" s="69">
        <v>682.1</v>
      </c>
      <c r="Y1345" s="69">
        <v>19.2</v>
      </c>
      <c r="Z1345" s="69">
        <v>701.3</v>
      </c>
      <c r="AA1345" s="78"/>
      <c r="AB1345" s="79">
        <f t="shared" si="744"/>
        <v>0</v>
      </c>
    </row>
    <row r="1346" spans="1:28" x14ac:dyDescent="0.25">
      <c r="A1346" s="71" t="s">
        <v>10110</v>
      </c>
      <c r="B1346" s="72" t="s">
        <v>15055</v>
      </c>
      <c r="C1346" s="73" t="s">
        <v>8780</v>
      </c>
      <c r="D1346" s="74">
        <v>0</v>
      </c>
      <c r="E1346" s="69">
        <v>396.34</v>
      </c>
      <c r="F1346" s="75">
        <f t="shared" si="763"/>
        <v>0</v>
      </c>
      <c r="G1346" s="76"/>
      <c r="H1346" s="69">
        <f t="shared" si="764"/>
        <v>358.09</v>
      </c>
      <c r="I1346" s="69">
        <f t="shared" si="764"/>
        <v>38.25</v>
      </c>
      <c r="J1346" s="69">
        <f t="shared" si="765"/>
        <v>396.34</v>
      </c>
      <c r="K1346" s="69">
        <v>0</v>
      </c>
      <c r="L1346" s="75">
        <f t="shared" si="766"/>
        <v>396.34</v>
      </c>
      <c r="N1346" s="69">
        <v>358.09</v>
      </c>
      <c r="O1346" s="69">
        <v>38.25</v>
      </c>
      <c r="P1346" s="69">
        <f t="shared" si="767"/>
        <v>396.34</v>
      </c>
      <c r="Q1346" s="63"/>
      <c r="R1346" s="69">
        <f t="shared" si="768"/>
        <v>358.09</v>
      </c>
      <c r="S1346" s="69">
        <f t="shared" si="768"/>
        <v>38.24</v>
      </c>
      <c r="T1346" s="69">
        <f t="shared" si="769"/>
        <v>396.33</v>
      </c>
      <c r="U1346" s="69">
        <f t="shared" si="770"/>
        <v>0</v>
      </c>
      <c r="V1346" s="77">
        <f t="shared" si="771"/>
        <v>396.33</v>
      </c>
      <c r="X1346" s="69">
        <v>358.09</v>
      </c>
      <c r="Y1346" s="69">
        <v>38.24</v>
      </c>
      <c r="Z1346" s="69">
        <v>396.33</v>
      </c>
      <c r="AA1346" s="78"/>
      <c r="AB1346" s="79">
        <f t="shared" si="744"/>
        <v>9.9999999999909051E-3</v>
      </c>
    </row>
    <row r="1347" spans="1:28" x14ac:dyDescent="0.25">
      <c r="A1347" s="71" t="s">
        <v>10111</v>
      </c>
      <c r="B1347" s="72" t="s">
        <v>15056</v>
      </c>
      <c r="C1347" s="73" t="s">
        <v>8808</v>
      </c>
      <c r="D1347" s="74">
        <v>0</v>
      </c>
      <c r="E1347" s="69">
        <v>137.15</v>
      </c>
      <c r="F1347" s="75">
        <f t="shared" si="763"/>
        <v>0</v>
      </c>
      <c r="G1347" s="76"/>
      <c r="H1347" s="69">
        <f t="shared" si="764"/>
        <v>122.01</v>
      </c>
      <c r="I1347" s="69">
        <f t="shared" si="764"/>
        <v>15.14</v>
      </c>
      <c r="J1347" s="69">
        <f t="shared" si="765"/>
        <v>137.15</v>
      </c>
      <c r="K1347" s="69">
        <v>0</v>
      </c>
      <c r="L1347" s="75">
        <f t="shared" si="766"/>
        <v>137.15</v>
      </c>
      <c r="N1347" s="69">
        <v>122.01</v>
      </c>
      <c r="O1347" s="69">
        <v>15.14</v>
      </c>
      <c r="P1347" s="69">
        <f t="shared" si="767"/>
        <v>137.15</v>
      </c>
      <c r="Q1347" s="63"/>
      <c r="R1347" s="69">
        <f t="shared" si="768"/>
        <v>122.01</v>
      </c>
      <c r="S1347" s="69">
        <f t="shared" si="768"/>
        <v>15.14</v>
      </c>
      <c r="T1347" s="69">
        <f t="shared" si="769"/>
        <v>137.15</v>
      </c>
      <c r="U1347" s="69">
        <f t="shared" si="770"/>
        <v>0</v>
      </c>
      <c r="V1347" s="77">
        <f t="shared" si="771"/>
        <v>137.15</v>
      </c>
      <c r="X1347" s="69">
        <v>122.01</v>
      </c>
      <c r="Y1347" s="69">
        <v>15.14</v>
      </c>
      <c r="Z1347" s="69">
        <v>137.15</v>
      </c>
      <c r="AA1347" s="78"/>
      <c r="AB1347" s="79">
        <f t="shared" si="744"/>
        <v>0</v>
      </c>
    </row>
    <row r="1348" spans="1:28" ht="22.5" x14ac:dyDescent="0.25">
      <c r="A1348" s="71" t="s">
        <v>10112</v>
      </c>
      <c r="B1348" s="72" t="s">
        <v>15057</v>
      </c>
      <c r="C1348" s="73" t="s">
        <v>8808</v>
      </c>
      <c r="D1348" s="74">
        <v>0</v>
      </c>
      <c r="E1348" s="69">
        <v>143.23000000000002</v>
      </c>
      <c r="F1348" s="75">
        <f t="shared" si="763"/>
        <v>0</v>
      </c>
      <c r="G1348" s="76"/>
      <c r="H1348" s="69">
        <f t="shared" si="764"/>
        <v>128.09</v>
      </c>
      <c r="I1348" s="69">
        <f t="shared" si="764"/>
        <v>15.14</v>
      </c>
      <c r="J1348" s="69">
        <f t="shared" si="765"/>
        <v>143.23000000000002</v>
      </c>
      <c r="K1348" s="69">
        <v>0</v>
      </c>
      <c r="L1348" s="75">
        <f t="shared" si="766"/>
        <v>143.23000000000002</v>
      </c>
      <c r="N1348" s="69">
        <v>128.09</v>
      </c>
      <c r="O1348" s="69">
        <v>15.14</v>
      </c>
      <c r="P1348" s="69">
        <f t="shared" si="767"/>
        <v>143.23000000000002</v>
      </c>
      <c r="Q1348" s="63"/>
      <c r="R1348" s="69">
        <f t="shared" si="768"/>
        <v>128.09</v>
      </c>
      <c r="S1348" s="69">
        <f t="shared" si="768"/>
        <v>15.14</v>
      </c>
      <c r="T1348" s="69">
        <f t="shared" si="769"/>
        <v>143.23000000000002</v>
      </c>
      <c r="U1348" s="69">
        <f t="shared" si="770"/>
        <v>0</v>
      </c>
      <c r="V1348" s="77">
        <f t="shared" si="771"/>
        <v>143.23000000000002</v>
      </c>
      <c r="X1348" s="69">
        <v>128.09</v>
      </c>
      <c r="Y1348" s="69">
        <v>15.14</v>
      </c>
      <c r="Z1348" s="69">
        <v>143.22999999999999</v>
      </c>
      <c r="AA1348" s="78"/>
      <c r="AB1348" s="79">
        <f t="shared" si="744"/>
        <v>0</v>
      </c>
    </row>
    <row r="1349" spans="1:28" ht="22.5" x14ac:dyDescent="0.25">
      <c r="A1349" s="71" t="s">
        <v>10113</v>
      </c>
      <c r="B1349" s="72" t="s">
        <v>15058</v>
      </c>
      <c r="C1349" s="73" t="s">
        <v>8780</v>
      </c>
      <c r="D1349" s="74">
        <v>0</v>
      </c>
      <c r="E1349" s="69">
        <v>948.13</v>
      </c>
      <c r="F1349" s="75">
        <f t="shared" si="763"/>
        <v>0</v>
      </c>
      <c r="G1349" s="76"/>
      <c r="H1349" s="69">
        <f t="shared" si="764"/>
        <v>904.23</v>
      </c>
      <c r="I1349" s="69">
        <f t="shared" si="764"/>
        <v>43.9</v>
      </c>
      <c r="J1349" s="69">
        <f t="shared" si="765"/>
        <v>948.13</v>
      </c>
      <c r="K1349" s="69">
        <v>0</v>
      </c>
      <c r="L1349" s="75">
        <f t="shared" si="766"/>
        <v>948.13</v>
      </c>
      <c r="N1349" s="69">
        <v>904.23</v>
      </c>
      <c r="O1349" s="69">
        <v>43.9</v>
      </c>
      <c r="P1349" s="69">
        <f t="shared" si="767"/>
        <v>948.13</v>
      </c>
      <c r="Q1349" s="63"/>
      <c r="R1349" s="69">
        <f t="shared" si="768"/>
        <v>904.23</v>
      </c>
      <c r="S1349" s="69">
        <f t="shared" si="768"/>
        <v>43.9</v>
      </c>
      <c r="T1349" s="69">
        <f t="shared" si="769"/>
        <v>948.13</v>
      </c>
      <c r="U1349" s="69">
        <f t="shared" si="770"/>
        <v>0</v>
      </c>
      <c r="V1349" s="77">
        <f t="shared" si="771"/>
        <v>948.13</v>
      </c>
      <c r="X1349" s="69">
        <v>904.23</v>
      </c>
      <c r="Y1349" s="69">
        <v>43.9</v>
      </c>
      <c r="Z1349" s="69">
        <v>948.13</v>
      </c>
      <c r="AA1349" s="78"/>
      <c r="AB1349" s="79">
        <f t="shared" si="744"/>
        <v>0</v>
      </c>
    </row>
    <row r="1350" spans="1:28" ht="22.5" x14ac:dyDescent="0.25">
      <c r="A1350" s="71" t="s">
        <v>10114</v>
      </c>
      <c r="B1350" s="72" t="s">
        <v>15059</v>
      </c>
      <c r="C1350" s="73" t="s">
        <v>8780</v>
      </c>
      <c r="D1350" s="74">
        <v>0</v>
      </c>
      <c r="E1350" s="69">
        <v>716.53000000000009</v>
      </c>
      <c r="F1350" s="75">
        <f t="shared" si="763"/>
        <v>0</v>
      </c>
      <c r="G1350" s="76"/>
      <c r="H1350" s="69">
        <f t="shared" si="764"/>
        <v>697.33</v>
      </c>
      <c r="I1350" s="69">
        <f t="shared" si="764"/>
        <v>19.2</v>
      </c>
      <c r="J1350" s="69">
        <f t="shared" si="765"/>
        <v>716.53000000000009</v>
      </c>
      <c r="K1350" s="69">
        <v>0</v>
      </c>
      <c r="L1350" s="75">
        <f t="shared" si="766"/>
        <v>716.53000000000009</v>
      </c>
      <c r="N1350" s="69">
        <v>697.33</v>
      </c>
      <c r="O1350" s="69">
        <v>19.2</v>
      </c>
      <c r="P1350" s="69">
        <f t="shared" si="767"/>
        <v>716.53000000000009</v>
      </c>
      <c r="Q1350" s="63"/>
      <c r="R1350" s="69">
        <f t="shared" si="768"/>
        <v>697.33</v>
      </c>
      <c r="S1350" s="69">
        <f t="shared" si="768"/>
        <v>19.2</v>
      </c>
      <c r="T1350" s="69">
        <f t="shared" si="769"/>
        <v>716.53000000000009</v>
      </c>
      <c r="U1350" s="69">
        <f t="shared" si="770"/>
        <v>0</v>
      </c>
      <c r="V1350" s="77">
        <f t="shared" si="771"/>
        <v>716.53000000000009</v>
      </c>
      <c r="X1350" s="69">
        <v>697.33</v>
      </c>
      <c r="Y1350" s="69">
        <v>19.2</v>
      </c>
      <c r="Z1350" s="69">
        <v>716.53</v>
      </c>
      <c r="AA1350" s="78"/>
      <c r="AB1350" s="79">
        <f t="shared" si="744"/>
        <v>0</v>
      </c>
    </row>
    <row r="1351" spans="1:28" ht="22.5" x14ac:dyDescent="0.25">
      <c r="A1351" s="71" t="s">
        <v>10115</v>
      </c>
      <c r="B1351" s="72" t="s">
        <v>15060</v>
      </c>
      <c r="C1351" s="73" t="s">
        <v>8780</v>
      </c>
      <c r="D1351" s="74">
        <v>0</v>
      </c>
      <c r="E1351" s="69">
        <v>570.43000000000006</v>
      </c>
      <c r="F1351" s="75">
        <f t="shared" si="763"/>
        <v>0</v>
      </c>
      <c r="G1351" s="76"/>
      <c r="H1351" s="69">
        <f t="shared" si="764"/>
        <v>532.17999999999995</v>
      </c>
      <c r="I1351" s="69">
        <f t="shared" si="764"/>
        <v>38.25</v>
      </c>
      <c r="J1351" s="69">
        <f t="shared" si="765"/>
        <v>570.42999999999995</v>
      </c>
      <c r="K1351" s="69">
        <v>0</v>
      </c>
      <c r="L1351" s="75">
        <f t="shared" si="766"/>
        <v>570.42999999999995</v>
      </c>
      <c r="N1351" s="69">
        <v>532.18000000000006</v>
      </c>
      <c r="O1351" s="69">
        <v>38.25</v>
      </c>
      <c r="P1351" s="69">
        <f t="shared" si="767"/>
        <v>570.43000000000006</v>
      </c>
      <c r="Q1351" s="63"/>
      <c r="R1351" s="69">
        <f t="shared" si="768"/>
        <v>532.17999999999995</v>
      </c>
      <c r="S1351" s="69">
        <f t="shared" si="768"/>
        <v>38.24</v>
      </c>
      <c r="T1351" s="69">
        <f t="shared" si="769"/>
        <v>570.41999999999996</v>
      </c>
      <c r="U1351" s="69">
        <f t="shared" si="770"/>
        <v>0</v>
      </c>
      <c r="V1351" s="77">
        <f t="shared" si="771"/>
        <v>570.41999999999996</v>
      </c>
      <c r="X1351" s="69">
        <v>532.17999999999995</v>
      </c>
      <c r="Y1351" s="69">
        <v>38.24</v>
      </c>
      <c r="Z1351" s="69">
        <v>570.41999999999996</v>
      </c>
      <c r="AA1351" s="78"/>
      <c r="AB1351" s="79">
        <f t="shared" si="744"/>
        <v>1.0000000000104592E-2</v>
      </c>
    </row>
    <row r="1352" spans="1:28" ht="33.75" x14ac:dyDescent="0.25">
      <c r="A1352" s="71" t="s">
        <v>10116</v>
      </c>
      <c r="B1352" s="72" t="s">
        <v>15061</v>
      </c>
      <c r="C1352" s="73" t="s">
        <v>8780</v>
      </c>
      <c r="D1352" s="74">
        <v>0</v>
      </c>
      <c r="E1352" s="69">
        <v>344.24</v>
      </c>
      <c r="F1352" s="75">
        <f t="shared" si="763"/>
        <v>0</v>
      </c>
      <c r="G1352" s="76"/>
      <c r="H1352" s="69">
        <f t="shared" si="764"/>
        <v>332.14</v>
      </c>
      <c r="I1352" s="69">
        <f t="shared" si="764"/>
        <v>12.1</v>
      </c>
      <c r="J1352" s="69">
        <f t="shared" si="765"/>
        <v>344.24</v>
      </c>
      <c r="K1352" s="69">
        <v>0</v>
      </c>
      <c r="L1352" s="75">
        <f t="shared" si="766"/>
        <v>344.24</v>
      </c>
      <c r="N1352" s="69">
        <v>332.14</v>
      </c>
      <c r="O1352" s="69">
        <v>12.1</v>
      </c>
      <c r="P1352" s="69">
        <f t="shared" si="767"/>
        <v>344.24</v>
      </c>
      <c r="Q1352" s="63"/>
      <c r="R1352" s="69">
        <f t="shared" si="768"/>
        <v>332.14</v>
      </c>
      <c r="S1352" s="69">
        <f t="shared" si="768"/>
        <v>12.1</v>
      </c>
      <c r="T1352" s="69">
        <f t="shared" si="769"/>
        <v>344.24</v>
      </c>
      <c r="U1352" s="69">
        <f t="shared" si="770"/>
        <v>0</v>
      </c>
      <c r="V1352" s="77">
        <f t="shared" si="771"/>
        <v>344.24</v>
      </c>
      <c r="X1352" s="69">
        <v>332.14</v>
      </c>
      <c r="Y1352" s="69">
        <v>12.1</v>
      </c>
      <c r="Z1352" s="69">
        <v>344.24</v>
      </c>
      <c r="AA1352" s="78"/>
      <c r="AB1352" s="79">
        <f t="shared" si="744"/>
        <v>0</v>
      </c>
    </row>
    <row r="1353" spans="1:28" x14ac:dyDescent="0.25">
      <c r="A1353" s="71" t="s">
        <v>10117</v>
      </c>
      <c r="B1353" s="72" t="s">
        <v>15062</v>
      </c>
      <c r="C1353" s="73" t="s">
        <v>8780</v>
      </c>
      <c r="D1353" s="74">
        <v>0</v>
      </c>
      <c r="E1353" s="69">
        <v>496.26</v>
      </c>
      <c r="F1353" s="75">
        <f t="shared" si="763"/>
        <v>0</v>
      </c>
      <c r="G1353" s="76"/>
      <c r="H1353" s="69">
        <f t="shared" si="764"/>
        <v>496.26</v>
      </c>
      <c r="I1353" s="69">
        <f t="shared" si="764"/>
        <v>0</v>
      </c>
      <c r="J1353" s="69">
        <f t="shared" si="765"/>
        <v>496.26</v>
      </c>
      <c r="K1353" s="69">
        <v>0</v>
      </c>
      <c r="L1353" s="75">
        <f t="shared" si="766"/>
        <v>496.26</v>
      </c>
      <c r="N1353" s="69">
        <v>496.26</v>
      </c>
      <c r="O1353" s="69">
        <v>0</v>
      </c>
      <c r="P1353" s="69">
        <f t="shared" si="767"/>
        <v>496.26</v>
      </c>
      <c r="Q1353" s="63"/>
      <c r="R1353" s="69">
        <f t="shared" si="768"/>
        <v>496.26</v>
      </c>
      <c r="S1353" s="69">
        <f t="shared" si="768"/>
        <v>0</v>
      </c>
      <c r="T1353" s="69">
        <f t="shared" si="769"/>
        <v>496.26</v>
      </c>
      <c r="U1353" s="69">
        <f t="shared" si="770"/>
        <v>0</v>
      </c>
      <c r="V1353" s="77">
        <f t="shared" si="771"/>
        <v>496.26</v>
      </c>
      <c r="X1353" s="69">
        <v>496.26</v>
      </c>
      <c r="Y1353" s="69">
        <v>0</v>
      </c>
      <c r="Z1353" s="69">
        <v>496.26</v>
      </c>
      <c r="AA1353" s="78"/>
      <c r="AB1353" s="79">
        <f t="shared" si="744"/>
        <v>0</v>
      </c>
    </row>
    <row r="1354" spans="1:28" ht="33.75" x14ac:dyDescent="0.25">
      <c r="A1354" s="65" t="s">
        <v>10118</v>
      </c>
      <c r="B1354" s="66" t="s">
        <v>15063</v>
      </c>
      <c r="C1354" s="67"/>
      <c r="D1354" s="68"/>
      <c r="E1354" s="69"/>
      <c r="F1354" s="70"/>
      <c r="H1354" s="69"/>
      <c r="I1354" s="69"/>
      <c r="J1354" s="69"/>
      <c r="K1354" s="69"/>
      <c r="L1354" s="75"/>
      <c r="N1354" s="69"/>
      <c r="O1354" s="69"/>
      <c r="P1354" s="69"/>
      <c r="Q1354" s="63"/>
      <c r="R1354" s="69"/>
      <c r="S1354" s="69"/>
      <c r="T1354" s="69"/>
      <c r="U1354" s="69"/>
      <c r="V1354" s="77"/>
      <c r="X1354" s="69"/>
      <c r="Y1354" s="69"/>
      <c r="Z1354" s="69"/>
      <c r="AA1354" s="78"/>
      <c r="AB1354" s="79">
        <f t="shared" ref="AB1354:AB1417" si="772">P1354-Z1354</f>
        <v>0</v>
      </c>
    </row>
    <row r="1355" spans="1:28" ht="22.5" x14ac:dyDescent="0.25">
      <c r="A1355" s="71" t="s">
        <v>10119</v>
      </c>
      <c r="B1355" s="72" t="s">
        <v>15064</v>
      </c>
      <c r="C1355" s="73" t="s">
        <v>8780</v>
      </c>
      <c r="D1355" s="74">
        <v>0</v>
      </c>
      <c r="E1355" s="69">
        <v>2058.9</v>
      </c>
      <c r="F1355" s="75">
        <f t="shared" ref="F1355:F1378" si="773">ROUND(D1355*E1355,2)</f>
        <v>0</v>
      </c>
      <c r="G1355" s="89"/>
      <c r="H1355" s="69">
        <f t="shared" ref="H1355:I1378" si="774">ROUND(N1355+(N1355*$H$2/100),2)</f>
        <v>2016.27</v>
      </c>
      <c r="I1355" s="69">
        <f t="shared" si="774"/>
        <v>42.63</v>
      </c>
      <c r="J1355" s="69">
        <f t="shared" ref="J1355:J1378" si="775">H1355+I1355</f>
        <v>2058.9</v>
      </c>
      <c r="K1355" s="69">
        <v>0</v>
      </c>
      <c r="L1355" s="75">
        <f t="shared" ref="L1355:L1378" si="776">SUM(J1355:K1355)</f>
        <v>2058.9</v>
      </c>
      <c r="N1355" s="69">
        <v>2016.27</v>
      </c>
      <c r="O1355" s="69">
        <v>42.63</v>
      </c>
      <c r="P1355" s="69">
        <f t="shared" ref="P1355:P1378" si="777">SUM(N1355:O1355)</f>
        <v>2058.9</v>
      </c>
      <c r="Q1355" s="63"/>
      <c r="R1355" s="69">
        <f t="shared" ref="R1355:S1378" si="778">X1355</f>
        <v>2016.27</v>
      </c>
      <c r="S1355" s="69">
        <f t="shared" si="778"/>
        <v>42.63</v>
      </c>
      <c r="T1355" s="69">
        <f t="shared" ref="T1355:T1378" si="779">R1355+S1355</f>
        <v>2058.9</v>
      </c>
      <c r="U1355" s="69">
        <f t="shared" ref="U1355:U1378" si="780">ROUND(Z1355*$H$2,2)/100</f>
        <v>0</v>
      </c>
      <c r="V1355" s="77">
        <f t="shared" ref="V1355:V1378" si="781">SUM(T1355:U1355)</f>
        <v>2058.9</v>
      </c>
      <c r="X1355" s="69">
        <v>2016.27</v>
      </c>
      <c r="Y1355" s="69">
        <v>42.63</v>
      </c>
      <c r="Z1355" s="69">
        <v>2058.9</v>
      </c>
      <c r="AA1355" s="78"/>
      <c r="AB1355" s="79">
        <f t="shared" si="772"/>
        <v>0</v>
      </c>
    </row>
    <row r="1356" spans="1:28" ht="22.5" x14ac:dyDescent="0.25">
      <c r="A1356" s="71" t="s">
        <v>10120</v>
      </c>
      <c r="B1356" s="72" t="s">
        <v>15065</v>
      </c>
      <c r="C1356" s="73" t="s">
        <v>8780</v>
      </c>
      <c r="D1356" s="74">
        <v>0</v>
      </c>
      <c r="E1356" s="69">
        <v>1057.49</v>
      </c>
      <c r="F1356" s="75">
        <f t="shared" si="773"/>
        <v>0</v>
      </c>
      <c r="G1356" s="76"/>
      <c r="H1356" s="69">
        <f t="shared" si="774"/>
        <v>1014.86</v>
      </c>
      <c r="I1356" s="69">
        <f t="shared" si="774"/>
        <v>42.63</v>
      </c>
      <c r="J1356" s="69">
        <f t="shared" si="775"/>
        <v>1057.49</v>
      </c>
      <c r="K1356" s="69">
        <v>0</v>
      </c>
      <c r="L1356" s="75">
        <f t="shared" si="776"/>
        <v>1057.49</v>
      </c>
      <c r="N1356" s="69">
        <v>1014.86</v>
      </c>
      <c r="O1356" s="69">
        <v>42.63</v>
      </c>
      <c r="P1356" s="69">
        <f t="shared" si="777"/>
        <v>1057.49</v>
      </c>
      <c r="Q1356" s="63"/>
      <c r="R1356" s="69">
        <f t="shared" si="778"/>
        <v>1014.86</v>
      </c>
      <c r="S1356" s="69">
        <f t="shared" si="778"/>
        <v>42.63</v>
      </c>
      <c r="T1356" s="69">
        <f t="shared" si="779"/>
        <v>1057.49</v>
      </c>
      <c r="U1356" s="69">
        <f t="shared" si="780"/>
        <v>0</v>
      </c>
      <c r="V1356" s="77">
        <f t="shared" si="781"/>
        <v>1057.49</v>
      </c>
      <c r="X1356" s="69">
        <v>1014.86</v>
      </c>
      <c r="Y1356" s="69">
        <v>42.63</v>
      </c>
      <c r="Z1356" s="69">
        <v>1057.49</v>
      </c>
      <c r="AA1356" s="78"/>
      <c r="AB1356" s="79">
        <f t="shared" si="772"/>
        <v>0</v>
      </c>
    </row>
    <row r="1357" spans="1:28" ht="22.5" x14ac:dyDescent="0.25">
      <c r="A1357" s="71" t="s">
        <v>10121</v>
      </c>
      <c r="B1357" s="72" t="s">
        <v>15066</v>
      </c>
      <c r="C1357" s="73" t="s">
        <v>8780</v>
      </c>
      <c r="D1357" s="74">
        <v>0</v>
      </c>
      <c r="E1357" s="69">
        <v>1171.5900000000001</v>
      </c>
      <c r="F1357" s="75">
        <f t="shared" si="773"/>
        <v>0</v>
      </c>
      <c r="G1357" s="76"/>
      <c r="H1357" s="69">
        <f t="shared" si="774"/>
        <v>1128.96</v>
      </c>
      <c r="I1357" s="69">
        <f t="shared" si="774"/>
        <v>42.63</v>
      </c>
      <c r="J1357" s="69">
        <f t="shared" si="775"/>
        <v>1171.5900000000001</v>
      </c>
      <c r="K1357" s="69">
        <v>0</v>
      </c>
      <c r="L1357" s="75">
        <f t="shared" si="776"/>
        <v>1171.5900000000001</v>
      </c>
      <c r="N1357" s="69">
        <v>1128.96</v>
      </c>
      <c r="O1357" s="69">
        <v>42.63</v>
      </c>
      <c r="P1357" s="69">
        <f t="shared" si="777"/>
        <v>1171.5900000000001</v>
      </c>
      <c r="Q1357" s="63"/>
      <c r="R1357" s="69">
        <f t="shared" si="778"/>
        <v>1128.96</v>
      </c>
      <c r="S1357" s="69">
        <f t="shared" si="778"/>
        <v>42.63</v>
      </c>
      <c r="T1357" s="69">
        <f t="shared" si="779"/>
        <v>1171.5900000000001</v>
      </c>
      <c r="U1357" s="69">
        <f t="shared" si="780"/>
        <v>0</v>
      </c>
      <c r="V1357" s="77">
        <f t="shared" si="781"/>
        <v>1171.5900000000001</v>
      </c>
      <c r="X1357" s="69">
        <v>1128.96</v>
      </c>
      <c r="Y1357" s="69">
        <v>42.63</v>
      </c>
      <c r="Z1357" s="69">
        <v>1171.5899999999999</v>
      </c>
      <c r="AA1357" s="78"/>
      <c r="AB1357" s="79">
        <f t="shared" si="772"/>
        <v>0</v>
      </c>
    </row>
    <row r="1358" spans="1:28" ht="22.5" x14ac:dyDescent="0.25">
      <c r="A1358" s="71" t="s">
        <v>10122</v>
      </c>
      <c r="B1358" s="72" t="s">
        <v>15067</v>
      </c>
      <c r="C1358" s="73" t="s">
        <v>8780</v>
      </c>
      <c r="D1358" s="74">
        <v>0</v>
      </c>
      <c r="E1358" s="69">
        <v>1685.44</v>
      </c>
      <c r="F1358" s="75">
        <f t="shared" si="773"/>
        <v>0</v>
      </c>
      <c r="G1358" s="76"/>
      <c r="H1358" s="69">
        <f t="shared" si="774"/>
        <v>1642.81</v>
      </c>
      <c r="I1358" s="69">
        <f t="shared" si="774"/>
        <v>42.63</v>
      </c>
      <c r="J1358" s="69">
        <f t="shared" si="775"/>
        <v>1685.44</v>
      </c>
      <c r="K1358" s="69">
        <v>0</v>
      </c>
      <c r="L1358" s="75">
        <f t="shared" si="776"/>
        <v>1685.44</v>
      </c>
      <c r="N1358" s="69">
        <v>1642.81</v>
      </c>
      <c r="O1358" s="69">
        <v>42.63</v>
      </c>
      <c r="P1358" s="69">
        <f t="shared" si="777"/>
        <v>1685.44</v>
      </c>
      <c r="Q1358" s="63"/>
      <c r="R1358" s="69">
        <f t="shared" si="778"/>
        <v>1642.81</v>
      </c>
      <c r="S1358" s="69">
        <f t="shared" si="778"/>
        <v>42.63</v>
      </c>
      <c r="T1358" s="69">
        <f t="shared" si="779"/>
        <v>1685.44</v>
      </c>
      <c r="U1358" s="69">
        <f t="shared" si="780"/>
        <v>0</v>
      </c>
      <c r="V1358" s="77">
        <f t="shared" si="781"/>
        <v>1685.44</v>
      </c>
      <c r="X1358" s="69">
        <v>1642.81</v>
      </c>
      <c r="Y1358" s="69">
        <v>42.63</v>
      </c>
      <c r="Z1358" s="69">
        <v>1685.44</v>
      </c>
      <c r="AA1358" s="78"/>
      <c r="AB1358" s="79">
        <f t="shared" si="772"/>
        <v>0</v>
      </c>
    </row>
    <row r="1359" spans="1:28" ht="22.5" x14ac:dyDescent="0.25">
      <c r="A1359" s="71" t="s">
        <v>10123</v>
      </c>
      <c r="B1359" s="72" t="s">
        <v>15068</v>
      </c>
      <c r="C1359" s="73" t="s">
        <v>8780</v>
      </c>
      <c r="D1359" s="74">
        <v>0</v>
      </c>
      <c r="E1359" s="69">
        <v>1489.83</v>
      </c>
      <c r="F1359" s="75">
        <f t="shared" si="773"/>
        <v>0</v>
      </c>
      <c r="G1359" s="76"/>
      <c r="H1359" s="69">
        <f t="shared" si="774"/>
        <v>1411.73</v>
      </c>
      <c r="I1359" s="69">
        <f t="shared" si="774"/>
        <v>78.099999999999994</v>
      </c>
      <c r="J1359" s="69">
        <f t="shared" si="775"/>
        <v>1489.83</v>
      </c>
      <c r="K1359" s="69">
        <v>0</v>
      </c>
      <c r="L1359" s="75">
        <f t="shared" si="776"/>
        <v>1489.83</v>
      </c>
      <c r="N1359" s="69">
        <v>1411.73</v>
      </c>
      <c r="O1359" s="69">
        <v>78.099999999999994</v>
      </c>
      <c r="P1359" s="69">
        <f t="shared" si="777"/>
        <v>1489.83</v>
      </c>
      <c r="Q1359" s="63"/>
      <c r="R1359" s="69">
        <f t="shared" si="778"/>
        <v>1411.73</v>
      </c>
      <c r="S1359" s="69">
        <f t="shared" si="778"/>
        <v>78.099999999999994</v>
      </c>
      <c r="T1359" s="69">
        <f t="shared" si="779"/>
        <v>1489.83</v>
      </c>
      <c r="U1359" s="69">
        <f t="shared" si="780"/>
        <v>0</v>
      </c>
      <c r="V1359" s="77">
        <f t="shared" si="781"/>
        <v>1489.83</v>
      </c>
      <c r="X1359" s="69">
        <v>1411.73</v>
      </c>
      <c r="Y1359" s="69">
        <v>78.099999999999994</v>
      </c>
      <c r="Z1359" s="69">
        <v>1489.83</v>
      </c>
      <c r="AA1359" s="78"/>
      <c r="AB1359" s="79">
        <f t="shared" si="772"/>
        <v>0</v>
      </c>
    </row>
    <row r="1360" spans="1:28" ht="33.75" x14ac:dyDescent="0.25">
      <c r="A1360" s="71" t="s">
        <v>10124</v>
      </c>
      <c r="B1360" s="72" t="s">
        <v>15069</v>
      </c>
      <c r="C1360" s="73" t="s">
        <v>8780</v>
      </c>
      <c r="D1360" s="74">
        <v>0</v>
      </c>
      <c r="E1360" s="69">
        <v>1944.9199999999998</v>
      </c>
      <c r="F1360" s="75">
        <f t="shared" si="773"/>
        <v>0</v>
      </c>
      <c r="G1360" s="76"/>
      <c r="H1360" s="69">
        <f t="shared" si="774"/>
        <v>1866.82</v>
      </c>
      <c r="I1360" s="69">
        <f t="shared" si="774"/>
        <v>78.099999999999994</v>
      </c>
      <c r="J1360" s="69">
        <f t="shared" si="775"/>
        <v>1944.9199999999998</v>
      </c>
      <c r="K1360" s="69">
        <v>0</v>
      </c>
      <c r="L1360" s="75">
        <f t="shared" si="776"/>
        <v>1944.9199999999998</v>
      </c>
      <c r="N1360" s="69">
        <v>1866.82</v>
      </c>
      <c r="O1360" s="69">
        <v>78.099999999999994</v>
      </c>
      <c r="P1360" s="69">
        <f t="shared" si="777"/>
        <v>1944.9199999999998</v>
      </c>
      <c r="Q1360" s="63"/>
      <c r="R1360" s="69">
        <f t="shared" si="778"/>
        <v>1866.82</v>
      </c>
      <c r="S1360" s="69">
        <f t="shared" si="778"/>
        <v>78.099999999999994</v>
      </c>
      <c r="T1360" s="69">
        <f t="shared" si="779"/>
        <v>1944.9199999999998</v>
      </c>
      <c r="U1360" s="69">
        <f t="shared" si="780"/>
        <v>0</v>
      </c>
      <c r="V1360" s="77">
        <f t="shared" si="781"/>
        <v>1944.9199999999998</v>
      </c>
      <c r="X1360" s="69">
        <v>1866.82</v>
      </c>
      <c r="Y1360" s="69">
        <v>78.099999999999994</v>
      </c>
      <c r="Z1360" s="69">
        <v>1944.92</v>
      </c>
      <c r="AA1360" s="78"/>
      <c r="AB1360" s="79">
        <f t="shared" si="772"/>
        <v>0</v>
      </c>
    </row>
    <row r="1361" spans="1:28" s="33" customFormat="1" ht="33.75" x14ac:dyDescent="0.25">
      <c r="A1361" s="71" t="s">
        <v>10125</v>
      </c>
      <c r="B1361" s="72" t="s">
        <v>15070</v>
      </c>
      <c r="C1361" s="73" t="s">
        <v>8780</v>
      </c>
      <c r="D1361" s="74">
        <v>0</v>
      </c>
      <c r="E1361" s="69">
        <v>1837.04</v>
      </c>
      <c r="F1361" s="75">
        <f t="shared" si="773"/>
        <v>0</v>
      </c>
      <c r="G1361" s="76"/>
      <c r="H1361" s="69">
        <f t="shared" si="774"/>
        <v>1758.94</v>
      </c>
      <c r="I1361" s="69">
        <f t="shared" si="774"/>
        <v>78.099999999999994</v>
      </c>
      <c r="J1361" s="69">
        <f t="shared" si="775"/>
        <v>1837.04</v>
      </c>
      <c r="K1361" s="69">
        <v>0</v>
      </c>
      <c r="L1361" s="75">
        <f t="shared" si="776"/>
        <v>1837.04</v>
      </c>
      <c r="N1361" s="69">
        <v>1758.94</v>
      </c>
      <c r="O1361" s="69">
        <v>78.099999999999994</v>
      </c>
      <c r="P1361" s="69">
        <f t="shared" si="777"/>
        <v>1837.04</v>
      </c>
      <c r="Q1361" s="63"/>
      <c r="R1361" s="69">
        <f t="shared" si="778"/>
        <v>1758.94</v>
      </c>
      <c r="S1361" s="69">
        <f t="shared" si="778"/>
        <v>78.099999999999994</v>
      </c>
      <c r="T1361" s="69">
        <f t="shared" si="779"/>
        <v>1837.04</v>
      </c>
      <c r="U1361" s="69">
        <f t="shared" si="780"/>
        <v>0</v>
      </c>
      <c r="V1361" s="77">
        <f t="shared" si="781"/>
        <v>1837.04</v>
      </c>
      <c r="X1361" s="69">
        <v>1758.94</v>
      </c>
      <c r="Y1361" s="69">
        <v>78.099999999999994</v>
      </c>
      <c r="Z1361" s="69">
        <v>1837.04</v>
      </c>
      <c r="AA1361" s="78"/>
      <c r="AB1361" s="79">
        <f t="shared" si="772"/>
        <v>0</v>
      </c>
    </row>
    <row r="1362" spans="1:28" ht="22.5" x14ac:dyDescent="0.25">
      <c r="A1362" s="71" t="s">
        <v>10126</v>
      </c>
      <c r="B1362" s="72" t="s">
        <v>15071</v>
      </c>
      <c r="C1362" s="73" t="s">
        <v>8780</v>
      </c>
      <c r="D1362" s="74">
        <v>0</v>
      </c>
      <c r="E1362" s="69">
        <v>2114.0700000000002</v>
      </c>
      <c r="F1362" s="75">
        <f t="shared" si="773"/>
        <v>0</v>
      </c>
      <c r="G1362" s="76"/>
      <c r="H1362" s="69">
        <f t="shared" si="774"/>
        <v>2035.97</v>
      </c>
      <c r="I1362" s="69">
        <f t="shared" si="774"/>
        <v>78.099999999999994</v>
      </c>
      <c r="J1362" s="69">
        <f t="shared" si="775"/>
        <v>2114.0700000000002</v>
      </c>
      <c r="K1362" s="69">
        <v>0</v>
      </c>
      <c r="L1362" s="75">
        <f t="shared" si="776"/>
        <v>2114.0700000000002</v>
      </c>
      <c r="N1362" s="69">
        <v>2035.97</v>
      </c>
      <c r="O1362" s="69">
        <v>78.099999999999994</v>
      </c>
      <c r="P1362" s="69">
        <f t="shared" si="777"/>
        <v>2114.0700000000002</v>
      </c>
      <c r="Q1362" s="63"/>
      <c r="R1362" s="69">
        <f t="shared" si="778"/>
        <v>2035.97</v>
      </c>
      <c r="S1362" s="69">
        <f t="shared" si="778"/>
        <v>78.099999999999994</v>
      </c>
      <c r="T1362" s="69">
        <f t="shared" si="779"/>
        <v>2114.0700000000002</v>
      </c>
      <c r="U1362" s="69">
        <f t="shared" si="780"/>
        <v>0</v>
      </c>
      <c r="V1362" s="77">
        <f t="shared" si="781"/>
        <v>2114.0700000000002</v>
      </c>
      <c r="X1362" s="69">
        <v>2035.97</v>
      </c>
      <c r="Y1362" s="69">
        <v>78.099999999999994</v>
      </c>
      <c r="Z1362" s="69">
        <v>2114.0700000000002</v>
      </c>
      <c r="AA1362" s="78"/>
      <c r="AB1362" s="79">
        <f t="shared" si="772"/>
        <v>0</v>
      </c>
    </row>
    <row r="1363" spans="1:28" ht="22.5" x14ac:dyDescent="0.25">
      <c r="A1363" s="71" t="s">
        <v>10127</v>
      </c>
      <c r="B1363" s="72" t="s">
        <v>15072</v>
      </c>
      <c r="C1363" s="73" t="s">
        <v>8780</v>
      </c>
      <c r="D1363" s="74">
        <v>0</v>
      </c>
      <c r="E1363" s="69">
        <v>1274.93</v>
      </c>
      <c r="F1363" s="75">
        <f t="shared" si="773"/>
        <v>0</v>
      </c>
      <c r="G1363" s="76"/>
      <c r="H1363" s="69">
        <f t="shared" si="774"/>
        <v>1232.3</v>
      </c>
      <c r="I1363" s="69">
        <f t="shared" si="774"/>
        <v>42.63</v>
      </c>
      <c r="J1363" s="69">
        <f t="shared" si="775"/>
        <v>1274.93</v>
      </c>
      <c r="K1363" s="69">
        <v>0</v>
      </c>
      <c r="L1363" s="75">
        <f t="shared" si="776"/>
        <v>1274.93</v>
      </c>
      <c r="N1363" s="69">
        <v>1232.3</v>
      </c>
      <c r="O1363" s="69">
        <v>42.63</v>
      </c>
      <c r="P1363" s="69">
        <f t="shared" si="777"/>
        <v>1274.93</v>
      </c>
      <c r="Q1363" s="63"/>
      <c r="R1363" s="69">
        <f t="shared" si="778"/>
        <v>1232.3</v>
      </c>
      <c r="S1363" s="69">
        <f t="shared" si="778"/>
        <v>42.63</v>
      </c>
      <c r="T1363" s="69">
        <f t="shared" si="779"/>
        <v>1274.93</v>
      </c>
      <c r="U1363" s="69">
        <f t="shared" si="780"/>
        <v>0</v>
      </c>
      <c r="V1363" s="77">
        <f t="shared" si="781"/>
        <v>1274.93</v>
      </c>
      <c r="X1363" s="69">
        <v>1232.3</v>
      </c>
      <c r="Y1363" s="69">
        <v>42.63</v>
      </c>
      <c r="Z1363" s="69">
        <v>1274.93</v>
      </c>
      <c r="AA1363" s="78"/>
      <c r="AB1363" s="79">
        <f t="shared" si="772"/>
        <v>0</v>
      </c>
    </row>
    <row r="1364" spans="1:28" ht="22.5" x14ac:dyDescent="0.25">
      <c r="A1364" s="71" t="s">
        <v>10128</v>
      </c>
      <c r="B1364" s="72" t="s">
        <v>15073</v>
      </c>
      <c r="C1364" s="73" t="s">
        <v>8780</v>
      </c>
      <c r="D1364" s="74">
        <v>0</v>
      </c>
      <c r="E1364" s="69">
        <v>1356.8300000000002</v>
      </c>
      <c r="F1364" s="75">
        <f t="shared" si="773"/>
        <v>0</v>
      </c>
      <c r="G1364" s="76"/>
      <c r="H1364" s="69">
        <f t="shared" si="774"/>
        <v>1314.2</v>
      </c>
      <c r="I1364" s="69">
        <f t="shared" si="774"/>
        <v>42.63</v>
      </c>
      <c r="J1364" s="69">
        <f t="shared" si="775"/>
        <v>1356.8300000000002</v>
      </c>
      <c r="K1364" s="69">
        <v>0</v>
      </c>
      <c r="L1364" s="75">
        <f t="shared" si="776"/>
        <v>1356.8300000000002</v>
      </c>
      <c r="N1364" s="69">
        <v>1314.2</v>
      </c>
      <c r="O1364" s="69">
        <v>42.63</v>
      </c>
      <c r="P1364" s="69">
        <f t="shared" si="777"/>
        <v>1356.8300000000002</v>
      </c>
      <c r="Q1364" s="63"/>
      <c r="R1364" s="69">
        <f t="shared" si="778"/>
        <v>1314.2</v>
      </c>
      <c r="S1364" s="69">
        <f t="shared" si="778"/>
        <v>42.63</v>
      </c>
      <c r="T1364" s="69">
        <f t="shared" si="779"/>
        <v>1356.8300000000002</v>
      </c>
      <c r="U1364" s="69">
        <f t="shared" si="780"/>
        <v>0</v>
      </c>
      <c r="V1364" s="77">
        <f t="shared" si="781"/>
        <v>1356.8300000000002</v>
      </c>
      <c r="X1364" s="69">
        <v>1314.2</v>
      </c>
      <c r="Y1364" s="69">
        <v>42.63</v>
      </c>
      <c r="Z1364" s="69">
        <v>1356.83</v>
      </c>
      <c r="AA1364" s="78"/>
      <c r="AB1364" s="79">
        <f t="shared" si="772"/>
        <v>0</v>
      </c>
    </row>
    <row r="1365" spans="1:28" ht="22.5" x14ac:dyDescent="0.25">
      <c r="A1365" s="71" t="s">
        <v>10129</v>
      </c>
      <c r="B1365" s="72" t="s">
        <v>15074</v>
      </c>
      <c r="C1365" s="73" t="s">
        <v>8780</v>
      </c>
      <c r="D1365" s="74">
        <v>0</v>
      </c>
      <c r="E1365" s="69">
        <v>1961.66</v>
      </c>
      <c r="F1365" s="75">
        <f t="shared" si="773"/>
        <v>0</v>
      </c>
      <c r="G1365" s="76"/>
      <c r="H1365" s="69">
        <f t="shared" si="774"/>
        <v>1919.03</v>
      </c>
      <c r="I1365" s="69">
        <f t="shared" si="774"/>
        <v>42.63</v>
      </c>
      <c r="J1365" s="69">
        <f t="shared" si="775"/>
        <v>1961.66</v>
      </c>
      <c r="K1365" s="69">
        <v>0</v>
      </c>
      <c r="L1365" s="75">
        <f t="shared" si="776"/>
        <v>1961.66</v>
      </c>
      <c r="N1365" s="69">
        <v>1919.03</v>
      </c>
      <c r="O1365" s="69">
        <v>42.63</v>
      </c>
      <c r="P1365" s="69">
        <f t="shared" si="777"/>
        <v>1961.66</v>
      </c>
      <c r="Q1365" s="63"/>
      <c r="R1365" s="69">
        <f t="shared" si="778"/>
        <v>1919.03</v>
      </c>
      <c r="S1365" s="69">
        <f t="shared" si="778"/>
        <v>42.63</v>
      </c>
      <c r="T1365" s="69">
        <f t="shared" si="779"/>
        <v>1961.66</v>
      </c>
      <c r="U1365" s="69">
        <f t="shared" si="780"/>
        <v>0</v>
      </c>
      <c r="V1365" s="77">
        <f t="shared" si="781"/>
        <v>1961.66</v>
      </c>
      <c r="X1365" s="69">
        <v>1919.03</v>
      </c>
      <c r="Y1365" s="69">
        <v>42.63</v>
      </c>
      <c r="Z1365" s="69">
        <v>1961.66</v>
      </c>
      <c r="AA1365" s="78"/>
      <c r="AB1365" s="79">
        <f t="shared" si="772"/>
        <v>0</v>
      </c>
    </row>
    <row r="1366" spans="1:28" ht="22.5" x14ac:dyDescent="0.25">
      <c r="A1366" s="71" t="s">
        <v>10130</v>
      </c>
      <c r="B1366" s="72" t="s">
        <v>15075</v>
      </c>
      <c r="C1366" s="73" t="s">
        <v>8780</v>
      </c>
      <c r="D1366" s="74">
        <v>0</v>
      </c>
      <c r="E1366" s="69">
        <v>1753.31</v>
      </c>
      <c r="F1366" s="75">
        <f t="shared" si="773"/>
        <v>0</v>
      </c>
      <c r="G1366" s="76"/>
      <c r="H1366" s="69">
        <f t="shared" si="774"/>
        <v>1675.21</v>
      </c>
      <c r="I1366" s="69">
        <f t="shared" si="774"/>
        <v>78.099999999999994</v>
      </c>
      <c r="J1366" s="69">
        <f t="shared" si="775"/>
        <v>1753.31</v>
      </c>
      <c r="K1366" s="69">
        <v>0</v>
      </c>
      <c r="L1366" s="75">
        <f t="shared" si="776"/>
        <v>1753.31</v>
      </c>
      <c r="N1366" s="69">
        <v>1675.21</v>
      </c>
      <c r="O1366" s="69">
        <v>78.099999999999994</v>
      </c>
      <c r="P1366" s="69">
        <f t="shared" si="777"/>
        <v>1753.31</v>
      </c>
      <c r="Q1366" s="63"/>
      <c r="R1366" s="69">
        <f t="shared" si="778"/>
        <v>1675.21</v>
      </c>
      <c r="S1366" s="69">
        <f t="shared" si="778"/>
        <v>78.099999999999994</v>
      </c>
      <c r="T1366" s="69">
        <f t="shared" si="779"/>
        <v>1753.31</v>
      </c>
      <c r="U1366" s="69">
        <f t="shared" si="780"/>
        <v>0</v>
      </c>
      <c r="V1366" s="77">
        <f t="shared" si="781"/>
        <v>1753.31</v>
      </c>
      <c r="X1366" s="69">
        <v>1675.21</v>
      </c>
      <c r="Y1366" s="69">
        <v>78.099999999999994</v>
      </c>
      <c r="Z1366" s="69">
        <v>1753.31</v>
      </c>
      <c r="AA1366" s="78"/>
      <c r="AB1366" s="79">
        <f t="shared" si="772"/>
        <v>0</v>
      </c>
    </row>
    <row r="1367" spans="1:28" ht="33.75" x14ac:dyDescent="0.25">
      <c r="A1367" s="71" t="s">
        <v>10131</v>
      </c>
      <c r="B1367" s="72" t="s">
        <v>15076</v>
      </c>
      <c r="C1367" s="73" t="s">
        <v>8780</v>
      </c>
      <c r="D1367" s="74">
        <v>0</v>
      </c>
      <c r="E1367" s="69">
        <v>2235.39</v>
      </c>
      <c r="F1367" s="75">
        <f t="shared" si="773"/>
        <v>0</v>
      </c>
      <c r="G1367" s="76"/>
      <c r="H1367" s="69">
        <f t="shared" si="774"/>
        <v>2157.29</v>
      </c>
      <c r="I1367" s="69">
        <f t="shared" si="774"/>
        <v>78.099999999999994</v>
      </c>
      <c r="J1367" s="69">
        <f t="shared" si="775"/>
        <v>2235.39</v>
      </c>
      <c r="K1367" s="69">
        <v>0</v>
      </c>
      <c r="L1367" s="75">
        <f t="shared" si="776"/>
        <v>2235.39</v>
      </c>
      <c r="N1367" s="69">
        <v>2157.29</v>
      </c>
      <c r="O1367" s="69">
        <v>78.099999999999994</v>
      </c>
      <c r="P1367" s="69">
        <f t="shared" si="777"/>
        <v>2235.39</v>
      </c>
      <c r="Q1367" s="63"/>
      <c r="R1367" s="69">
        <f t="shared" si="778"/>
        <v>2157.29</v>
      </c>
      <c r="S1367" s="69">
        <f t="shared" si="778"/>
        <v>78.099999999999994</v>
      </c>
      <c r="T1367" s="69">
        <f t="shared" si="779"/>
        <v>2235.39</v>
      </c>
      <c r="U1367" s="69">
        <f t="shared" si="780"/>
        <v>0</v>
      </c>
      <c r="V1367" s="77">
        <f t="shared" si="781"/>
        <v>2235.39</v>
      </c>
      <c r="X1367" s="69">
        <v>2157.29</v>
      </c>
      <c r="Y1367" s="69">
        <v>78.099999999999994</v>
      </c>
      <c r="Z1367" s="69">
        <v>2235.39</v>
      </c>
      <c r="AA1367" s="78"/>
      <c r="AB1367" s="79">
        <f t="shared" si="772"/>
        <v>0</v>
      </c>
    </row>
    <row r="1368" spans="1:28" ht="33.75" x14ac:dyDescent="0.25">
      <c r="A1368" s="71" t="s">
        <v>10132</v>
      </c>
      <c r="B1368" s="72" t="s">
        <v>15077</v>
      </c>
      <c r="C1368" s="73" t="s">
        <v>8780</v>
      </c>
      <c r="D1368" s="74">
        <v>0</v>
      </c>
      <c r="E1368" s="69">
        <v>1748.1</v>
      </c>
      <c r="F1368" s="75">
        <f t="shared" si="773"/>
        <v>0</v>
      </c>
      <c r="G1368" s="76"/>
      <c r="H1368" s="69">
        <f t="shared" si="774"/>
        <v>1670</v>
      </c>
      <c r="I1368" s="69">
        <f t="shared" si="774"/>
        <v>78.099999999999994</v>
      </c>
      <c r="J1368" s="69">
        <f t="shared" si="775"/>
        <v>1748.1</v>
      </c>
      <c r="K1368" s="69">
        <v>0</v>
      </c>
      <c r="L1368" s="75">
        <f t="shared" si="776"/>
        <v>1748.1</v>
      </c>
      <c r="N1368" s="69">
        <v>1670</v>
      </c>
      <c r="O1368" s="69">
        <v>78.099999999999994</v>
      </c>
      <c r="P1368" s="69">
        <f t="shared" si="777"/>
        <v>1748.1</v>
      </c>
      <c r="Q1368" s="63"/>
      <c r="R1368" s="69">
        <f t="shared" si="778"/>
        <v>1670</v>
      </c>
      <c r="S1368" s="69">
        <f t="shared" si="778"/>
        <v>78.099999999999994</v>
      </c>
      <c r="T1368" s="69">
        <f t="shared" si="779"/>
        <v>1748.1</v>
      </c>
      <c r="U1368" s="69">
        <f t="shared" si="780"/>
        <v>0</v>
      </c>
      <c r="V1368" s="77">
        <f t="shared" si="781"/>
        <v>1748.1</v>
      </c>
      <c r="X1368" s="69">
        <v>1670</v>
      </c>
      <c r="Y1368" s="69">
        <v>78.099999999999994</v>
      </c>
      <c r="Z1368" s="69">
        <v>1748.1</v>
      </c>
      <c r="AA1368" s="78"/>
      <c r="AB1368" s="79">
        <f t="shared" si="772"/>
        <v>0</v>
      </c>
    </row>
    <row r="1369" spans="1:28" ht="33.75" x14ac:dyDescent="0.25">
      <c r="A1369" s="71" t="s">
        <v>10133</v>
      </c>
      <c r="B1369" s="72" t="s">
        <v>15078</v>
      </c>
      <c r="C1369" s="73" t="s">
        <v>8780</v>
      </c>
      <c r="D1369" s="74">
        <v>0</v>
      </c>
      <c r="E1369" s="69">
        <v>2262.15</v>
      </c>
      <c r="F1369" s="75">
        <f t="shared" si="773"/>
        <v>0</v>
      </c>
      <c r="G1369" s="76"/>
      <c r="H1369" s="69">
        <f t="shared" si="774"/>
        <v>2184.0500000000002</v>
      </c>
      <c r="I1369" s="69">
        <f t="shared" si="774"/>
        <v>78.099999999999994</v>
      </c>
      <c r="J1369" s="69">
        <f t="shared" si="775"/>
        <v>2262.15</v>
      </c>
      <c r="K1369" s="69">
        <v>0</v>
      </c>
      <c r="L1369" s="75">
        <f t="shared" si="776"/>
        <v>2262.15</v>
      </c>
      <c r="N1369" s="69">
        <v>2184.0500000000002</v>
      </c>
      <c r="O1369" s="69">
        <v>78.099999999999994</v>
      </c>
      <c r="P1369" s="69">
        <f t="shared" si="777"/>
        <v>2262.15</v>
      </c>
      <c r="Q1369" s="63"/>
      <c r="R1369" s="69">
        <f t="shared" si="778"/>
        <v>2184.0500000000002</v>
      </c>
      <c r="S1369" s="69">
        <f t="shared" si="778"/>
        <v>78.099999999999994</v>
      </c>
      <c r="T1369" s="69">
        <f t="shared" si="779"/>
        <v>2262.15</v>
      </c>
      <c r="U1369" s="69">
        <f t="shared" si="780"/>
        <v>0</v>
      </c>
      <c r="V1369" s="77">
        <f t="shared" si="781"/>
        <v>2262.15</v>
      </c>
      <c r="X1369" s="69">
        <v>2184.0500000000002</v>
      </c>
      <c r="Y1369" s="69">
        <v>78.099999999999994</v>
      </c>
      <c r="Z1369" s="69">
        <v>2262.15</v>
      </c>
      <c r="AA1369" s="78"/>
      <c r="AB1369" s="79">
        <f t="shared" si="772"/>
        <v>0</v>
      </c>
    </row>
    <row r="1370" spans="1:28" ht="33.75" x14ac:dyDescent="0.25">
      <c r="A1370" s="71" t="s">
        <v>10134</v>
      </c>
      <c r="B1370" s="72" t="s">
        <v>15079</v>
      </c>
      <c r="C1370" s="73" t="s">
        <v>8780</v>
      </c>
      <c r="D1370" s="74">
        <v>0</v>
      </c>
      <c r="E1370" s="69">
        <v>2430.94</v>
      </c>
      <c r="F1370" s="75">
        <f t="shared" si="773"/>
        <v>0</v>
      </c>
      <c r="G1370" s="76"/>
      <c r="H1370" s="69">
        <f t="shared" si="774"/>
        <v>2352.84</v>
      </c>
      <c r="I1370" s="69">
        <f t="shared" si="774"/>
        <v>78.099999999999994</v>
      </c>
      <c r="J1370" s="69">
        <f t="shared" si="775"/>
        <v>2430.94</v>
      </c>
      <c r="K1370" s="69">
        <v>0</v>
      </c>
      <c r="L1370" s="75">
        <f t="shared" si="776"/>
        <v>2430.94</v>
      </c>
      <c r="N1370" s="69">
        <v>2352.84</v>
      </c>
      <c r="O1370" s="69">
        <v>78.099999999999994</v>
      </c>
      <c r="P1370" s="69">
        <f t="shared" si="777"/>
        <v>2430.94</v>
      </c>
      <c r="Q1370" s="63"/>
      <c r="R1370" s="69">
        <f t="shared" si="778"/>
        <v>2352.84</v>
      </c>
      <c r="S1370" s="69">
        <f t="shared" si="778"/>
        <v>78.099999999999994</v>
      </c>
      <c r="T1370" s="69">
        <f t="shared" si="779"/>
        <v>2430.94</v>
      </c>
      <c r="U1370" s="69">
        <f t="shared" si="780"/>
        <v>0</v>
      </c>
      <c r="V1370" s="77">
        <f t="shared" si="781"/>
        <v>2430.94</v>
      </c>
      <c r="X1370" s="69">
        <v>2352.84</v>
      </c>
      <c r="Y1370" s="69">
        <v>78.099999999999994</v>
      </c>
      <c r="Z1370" s="69">
        <v>2430.94</v>
      </c>
      <c r="AA1370" s="78"/>
      <c r="AB1370" s="79">
        <f t="shared" si="772"/>
        <v>0</v>
      </c>
    </row>
    <row r="1371" spans="1:28" ht="22.5" x14ac:dyDescent="0.25">
      <c r="A1371" s="71" t="s">
        <v>10135</v>
      </c>
      <c r="B1371" s="72" t="s">
        <v>15080</v>
      </c>
      <c r="C1371" s="73" t="s">
        <v>8780</v>
      </c>
      <c r="D1371" s="74">
        <v>0</v>
      </c>
      <c r="E1371" s="69">
        <v>2237.62</v>
      </c>
      <c r="F1371" s="75">
        <f t="shared" si="773"/>
        <v>0</v>
      </c>
      <c r="G1371" s="92"/>
      <c r="H1371" s="69">
        <f t="shared" si="774"/>
        <v>2194.9899999999998</v>
      </c>
      <c r="I1371" s="69">
        <f t="shared" si="774"/>
        <v>42.63</v>
      </c>
      <c r="J1371" s="69">
        <f t="shared" si="775"/>
        <v>2237.62</v>
      </c>
      <c r="K1371" s="69">
        <v>0</v>
      </c>
      <c r="L1371" s="75">
        <f t="shared" si="776"/>
        <v>2237.62</v>
      </c>
      <c r="N1371" s="69">
        <v>2194.9899999999998</v>
      </c>
      <c r="O1371" s="69">
        <v>42.63</v>
      </c>
      <c r="P1371" s="69">
        <f t="shared" si="777"/>
        <v>2237.62</v>
      </c>
      <c r="Q1371" s="63"/>
      <c r="R1371" s="69">
        <f t="shared" si="778"/>
        <v>2194.9899999999998</v>
      </c>
      <c r="S1371" s="69">
        <f t="shared" si="778"/>
        <v>42.63</v>
      </c>
      <c r="T1371" s="69">
        <f t="shared" si="779"/>
        <v>2237.62</v>
      </c>
      <c r="U1371" s="69">
        <f t="shared" si="780"/>
        <v>0</v>
      </c>
      <c r="V1371" s="77">
        <f t="shared" si="781"/>
        <v>2237.62</v>
      </c>
      <c r="X1371" s="69">
        <v>2194.9899999999998</v>
      </c>
      <c r="Y1371" s="69">
        <v>42.63</v>
      </c>
      <c r="Z1371" s="69">
        <v>2237.62</v>
      </c>
      <c r="AA1371" s="78"/>
      <c r="AB1371" s="79">
        <f t="shared" si="772"/>
        <v>0</v>
      </c>
    </row>
    <row r="1372" spans="1:28" ht="33.75" x14ac:dyDescent="0.25">
      <c r="A1372" s="71" t="s">
        <v>10136</v>
      </c>
      <c r="B1372" s="72" t="s">
        <v>15081</v>
      </c>
      <c r="C1372" s="73" t="s">
        <v>8780</v>
      </c>
      <c r="D1372" s="74">
        <v>0</v>
      </c>
      <c r="E1372" s="69">
        <v>1931.97</v>
      </c>
      <c r="F1372" s="75">
        <f t="shared" si="773"/>
        <v>0</v>
      </c>
      <c r="G1372" s="76"/>
      <c r="H1372" s="69">
        <f t="shared" si="774"/>
        <v>1889.34</v>
      </c>
      <c r="I1372" s="69">
        <f t="shared" si="774"/>
        <v>42.63</v>
      </c>
      <c r="J1372" s="69">
        <f t="shared" si="775"/>
        <v>1931.97</v>
      </c>
      <c r="K1372" s="69">
        <v>0</v>
      </c>
      <c r="L1372" s="75">
        <f t="shared" si="776"/>
        <v>1931.97</v>
      </c>
      <c r="N1372" s="69">
        <v>1889.34</v>
      </c>
      <c r="O1372" s="69">
        <v>42.63</v>
      </c>
      <c r="P1372" s="69">
        <f t="shared" si="777"/>
        <v>1931.97</v>
      </c>
      <c r="Q1372" s="63"/>
      <c r="R1372" s="69">
        <f t="shared" si="778"/>
        <v>1889.34</v>
      </c>
      <c r="S1372" s="69">
        <f t="shared" si="778"/>
        <v>42.63</v>
      </c>
      <c r="T1372" s="69">
        <f t="shared" si="779"/>
        <v>1931.97</v>
      </c>
      <c r="U1372" s="69">
        <f t="shared" si="780"/>
        <v>0</v>
      </c>
      <c r="V1372" s="77">
        <f t="shared" si="781"/>
        <v>1931.97</v>
      </c>
      <c r="X1372" s="69">
        <v>1889.34</v>
      </c>
      <c r="Y1372" s="69">
        <v>42.63</v>
      </c>
      <c r="Z1372" s="69">
        <v>1931.97</v>
      </c>
      <c r="AA1372" s="78"/>
      <c r="AB1372" s="79">
        <f t="shared" si="772"/>
        <v>0</v>
      </c>
    </row>
    <row r="1373" spans="1:28" ht="33.75" x14ac:dyDescent="0.25">
      <c r="A1373" s="71" t="s">
        <v>10137</v>
      </c>
      <c r="B1373" s="72" t="s">
        <v>15082</v>
      </c>
      <c r="C1373" s="73" t="s">
        <v>8780</v>
      </c>
      <c r="D1373" s="74">
        <v>0</v>
      </c>
      <c r="E1373" s="69">
        <v>2510.69</v>
      </c>
      <c r="F1373" s="75">
        <f t="shared" si="773"/>
        <v>0</v>
      </c>
      <c r="G1373" s="76"/>
      <c r="H1373" s="69">
        <f t="shared" si="774"/>
        <v>2468.06</v>
      </c>
      <c r="I1373" s="69">
        <f t="shared" si="774"/>
        <v>42.63</v>
      </c>
      <c r="J1373" s="69">
        <f t="shared" si="775"/>
        <v>2510.69</v>
      </c>
      <c r="K1373" s="69">
        <v>0</v>
      </c>
      <c r="L1373" s="75">
        <f t="shared" si="776"/>
        <v>2510.69</v>
      </c>
      <c r="N1373" s="69">
        <v>2468.06</v>
      </c>
      <c r="O1373" s="69">
        <v>42.63</v>
      </c>
      <c r="P1373" s="69">
        <f t="shared" si="777"/>
        <v>2510.69</v>
      </c>
      <c r="Q1373" s="63"/>
      <c r="R1373" s="69">
        <f t="shared" si="778"/>
        <v>2468.06</v>
      </c>
      <c r="S1373" s="69">
        <f t="shared" si="778"/>
        <v>42.63</v>
      </c>
      <c r="T1373" s="69">
        <f t="shared" si="779"/>
        <v>2510.69</v>
      </c>
      <c r="U1373" s="69">
        <f t="shared" si="780"/>
        <v>0</v>
      </c>
      <c r="V1373" s="77">
        <f t="shared" si="781"/>
        <v>2510.69</v>
      </c>
      <c r="X1373" s="69">
        <v>2468.06</v>
      </c>
      <c r="Y1373" s="69">
        <v>42.63</v>
      </c>
      <c r="Z1373" s="69">
        <v>2510.69</v>
      </c>
      <c r="AA1373" s="78"/>
      <c r="AB1373" s="79">
        <f t="shared" si="772"/>
        <v>0</v>
      </c>
    </row>
    <row r="1374" spans="1:28" ht="22.5" x14ac:dyDescent="0.25">
      <c r="A1374" s="71" t="s">
        <v>10138</v>
      </c>
      <c r="B1374" s="72" t="s">
        <v>15083</v>
      </c>
      <c r="C1374" s="73" t="s">
        <v>8780</v>
      </c>
      <c r="D1374" s="74">
        <v>0</v>
      </c>
      <c r="E1374" s="69">
        <v>1869.6</v>
      </c>
      <c r="F1374" s="75">
        <f t="shared" si="773"/>
        <v>0</v>
      </c>
      <c r="G1374" s="76"/>
      <c r="H1374" s="69">
        <f t="shared" si="774"/>
        <v>1696.28</v>
      </c>
      <c r="I1374" s="69">
        <f t="shared" si="774"/>
        <v>173.32</v>
      </c>
      <c r="J1374" s="69">
        <f t="shared" si="775"/>
        <v>1869.6</v>
      </c>
      <c r="K1374" s="69">
        <v>0</v>
      </c>
      <c r="L1374" s="75">
        <f t="shared" si="776"/>
        <v>1869.6</v>
      </c>
      <c r="N1374" s="69">
        <v>1696.28</v>
      </c>
      <c r="O1374" s="69">
        <v>173.32</v>
      </c>
      <c r="P1374" s="69">
        <f t="shared" si="777"/>
        <v>1869.6</v>
      </c>
      <c r="Q1374" s="63"/>
      <c r="R1374" s="69">
        <f t="shared" si="778"/>
        <v>1696.28</v>
      </c>
      <c r="S1374" s="69">
        <f t="shared" si="778"/>
        <v>173.33</v>
      </c>
      <c r="T1374" s="69">
        <f t="shared" si="779"/>
        <v>1869.61</v>
      </c>
      <c r="U1374" s="69">
        <f t="shared" si="780"/>
        <v>0</v>
      </c>
      <c r="V1374" s="77">
        <f t="shared" si="781"/>
        <v>1869.61</v>
      </c>
      <c r="X1374" s="69">
        <v>1696.28</v>
      </c>
      <c r="Y1374" s="69">
        <v>173.33</v>
      </c>
      <c r="Z1374" s="69">
        <v>1869.61</v>
      </c>
      <c r="AA1374" s="78"/>
      <c r="AB1374" s="79">
        <f t="shared" si="772"/>
        <v>-9.9999999999909051E-3</v>
      </c>
    </row>
    <row r="1375" spans="1:28" ht="22.5" x14ac:dyDescent="0.25">
      <c r="A1375" s="71" t="s">
        <v>10139</v>
      </c>
      <c r="B1375" s="72" t="s">
        <v>15084</v>
      </c>
      <c r="C1375" s="73" t="s">
        <v>8780</v>
      </c>
      <c r="D1375" s="74">
        <v>0</v>
      </c>
      <c r="E1375" s="69">
        <v>1513.74</v>
      </c>
      <c r="F1375" s="75">
        <f t="shared" si="773"/>
        <v>0</v>
      </c>
      <c r="G1375" s="28"/>
      <c r="H1375" s="69">
        <f t="shared" si="774"/>
        <v>1471.11</v>
      </c>
      <c r="I1375" s="69">
        <f t="shared" si="774"/>
        <v>42.63</v>
      </c>
      <c r="J1375" s="69">
        <f t="shared" si="775"/>
        <v>1513.74</v>
      </c>
      <c r="K1375" s="69">
        <v>0</v>
      </c>
      <c r="L1375" s="75">
        <f t="shared" si="776"/>
        <v>1513.74</v>
      </c>
      <c r="N1375" s="69">
        <v>1471.11</v>
      </c>
      <c r="O1375" s="69">
        <v>42.63</v>
      </c>
      <c r="P1375" s="69">
        <f t="shared" si="777"/>
        <v>1513.74</v>
      </c>
      <c r="Q1375" s="63"/>
      <c r="R1375" s="69">
        <f t="shared" si="778"/>
        <v>1471.11</v>
      </c>
      <c r="S1375" s="69">
        <f t="shared" si="778"/>
        <v>42.63</v>
      </c>
      <c r="T1375" s="69">
        <f t="shared" si="779"/>
        <v>1513.74</v>
      </c>
      <c r="U1375" s="69">
        <f t="shared" si="780"/>
        <v>0</v>
      </c>
      <c r="V1375" s="77">
        <f t="shared" si="781"/>
        <v>1513.74</v>
      </c>
      <c r="X1375" s="69">
        <v>1471.11</v>
      </c>
      <c r="Y1375" s="69">
        <v>42.63</v>
      </c>
      <c r="Z1375" s="69">
        <v>1513.74</v>
      </c>
      <c r="AA1375" s="78"/>
      <c r="AB1375" s="79">
        <f t="shared" si="772"/>
        <v>0</v>
      </c>
    </row>
    <row r="1376" spans="1:28" ht="22.5" x14ac:dyDescent="0.25">
      <c r="A1376" s="71" t="s">
        <v>10140</v>
      </c>
      <c r="B1376" s="72" t="s">
        <v>15085</v>
      </c>
      <c r="C1376" s="73" t="s">
        <v>8780</v>
      </c>
      <c r="D1376" s="74">
        <v>0</v>
      </c>
      <c r="E1376" s="69">
        <v>794.3</v>
      </c>
      <c r="F1376" s="75">
        <f t="shared" si="773"/>
        <v>0</v>
      </c>
      <c r="G1376" s="76"/>
      <c r="H1376" s="69">
        <f t="shared" si="774"/>
        <v>751.67</v>
      </c>
      <c r="I1376" s="69">
        <f t="shared" si="774"/>
        <v>42.63</v>
      </c>
      <c r="J1376" s="69">
        <f t="shared" si="775"/>
        <v>794.3</v>
      </c>
      <c r="K1376" s="69">
        <v>0</v>
      </c>
      <c r="L1376" s="75">
        <f t="shared" si="776"/>
        <v>794.3</v>
      </c>
      <c r="N1376" s="69">
        <v>751.67</v>
      </c>
      <c r="O1376" s="69">
        <v>42.63</v>
      </c>
      <c r="P1376" s="69">
        <f t="shared" si="777"/>
        <v>794.3</v>
      </c>
      <c r="Q1376" s="63"/>
      <c r="R1376" s="69">
        <f t="shared" si="778"/>
        <v>751.67</v>
      </c>
      <c r="S1376" s="69">
        <f t="shared" si="778"/>
        <v>42.63</v>
      </c>
      <c r="T1376" s="69">
        <f t="shared" si="779"/>
        <v>794.3</v>
      </c>
      <c r="U1376" s="69">
        <f t="shared" si="780"/>
        <v>0</v>
      </c>
      <c r="V1376" s="77">
        <f t="shared" si="781"/>
        <v>794.3</v>
      </c>
      <c r="X1376" s="69">
        <v>751.67</v>
      </c>
      <c r="Y1376" s="69">
        <v>42.63</v>
      </c>
      <c r="Z1376" s="69">
        <v>794.3</v>
      </c>
      <c r="AA1376" s="78"/>
      <c r="AB1376" s="79">
        <f t="shared" si="772"/>
        <v>0</v>
      </c>
    </row>
    <row r="1377" spans="1:28" ht="22.5" x14ac:dyDescent="0.25">
      <c r="A1377" s="71" t="s">
        <v>10141</v>
      </c>
      <c r="B1377" s="72" t="s">
        <v>15086</v>
      </c>
      <c r="C1377" s="73" t="s">
        <v>8780</v>
      </c>
      <c r="D1377" s="74">
        <v>0</v>
      </c>
      <c r="E1377" s="69">
        <v>1670.63</v>
      </c>
      <c r="F1377" s="75">
        <f t="shared" si="773"/>
        <v>0</v>
      </c>
      <c r="G1377" s="76"/>
      <c r="H1377" s="69">
        <f t="shared" si="774"/>
        <v>1628</v>
      </c>
      <c r="I1377" s="69">
        <f t="shared" si="774"/>
        <v>42.63</v>
      </c>
      <c r="J1377" s="69">
        <f t="shared" si="775"/>
        <v>1670.63</v>
      </c>
      <c r="K1377" s="69">
        <v>0</v>
      </c>
      <c r="L1377" s="75">
        <f t="shared" si="776"/>
        <v>1670.63</v>
      </c>
      <c r="N1377" s="69">
        <v>1628</v>
      </c>
      <c r="O1377" s="69">
        <v>42.63</v>
      </c>
      <c r="P1377" s="69">
        <f t="shared" si="777"/>
        <v>1670.63</v>
      </c>
      <c r="Q1377" s="63"/>
      <c r="R1377" s="69">
        <f t="shared" si="778"/>
        <v>1628</v>
      </c>
      <c r="S1377" s="69">
        <f t="shared" si="778"/>
        <v>42.63</v>
      </c>
      <c r="T1377" s="69">
        <f t="shared" si="779"/>
        <v>1670.63</v>
      </c>
      <c r="U1377" s="69">
        <f t="shared" si="780"/>
        <v>0</v>
      </c>
      <c r="V1377" s="77">
        <f t="shared" si="781"/>
        <v>1670.63</v>
      </c>
      <c r="X1377" s="69">
        <v>1628</v>
      </c>
      <c r="Y1377" s="69">
        <v>42.63</v>
      </c>
      <c r="Z1377" s="69">
        <v>1670.63</v>
      </c>
      <c r="AA1377" s="78"/>
      <c r="AB1377" s="79">
        <f t="shared" si="772"/>
        <v>0</v>
      </c>
    </row>
    <row r="1378" spans="1:28" x14ac:dyDescent="0.25">
      <c r="A1378" s="71" t="s">
        <v>10142</v>
      </c>
      <c r="B1378" s="72" t="s">
        <v>15087</v>
      </c>
      <c r="C1378" s="73" t="s">
        <v>8780</v>
      </c>
      <c r="D1378" s="74">
        <v>0</v>
      </c>
      <c r="E1378" s="69">
        <v>1436.14</v>
      </c>
      <c r="F1378" s="75">
        <f t="shared" si="773"/>
        <v>0</v>
      </c>
      <c r="G1378" s="76"/>
      <c r="H1378" s="69">
        <f t="shared" si="774"/>
        <v>1393.51</v>
      </c>
      <c r="I1378" s="69">
        <f t="shared" si="774"/>
        <v>42.63</v>
      </c>
      <c r="J1378" s="69">
        <f t="shared" si="775"/>
        <v>1436.14</v>
      </c>
      <c r="K1378" s="69">
        <v>0</v>
      </c>
      <c r="L1378" s="75">
        <f t="shared" si="776"/>
        <v>1436.14</v>
      </c>
      <c r="N1378" s="69">
        <v>1393.51</v>
      </c>
      <c r="O1378" s="69">
        <v>42.63</v>
      </c>
      <c r="P1378" s="69">
        <f t="shared" si="777"/>
        <v>1436.14</v>
      </c>
      <c r="Q1378" s="63"/>
      <c r="R1378" s="69">
        <f t="shared" si="778"/>
        <v>1393.51</v>
      </c>
      <c r="S1378" s="69">
        <f t="shared" si="778"/>
        <v>42.63</v>
      </c>
      <c r="T1378" s="69">
        <f t="shared" si="779"/>
        <v>1436.14</v>
      </c>
      <c r="U1378" s="69">
        <f t="shared" si="780"/>
        <v>0</v>
      </c>
      <c r="V1378" s="77">
        <f t="shared" si="781"/>
        <v>1436.14</v>
      </c>
      <c r="X1378" s="69">
        <v>1393.51</v>
      </c>
      <c r="Y1378" s="69">
        <v>42.63</v>
      </c>
      <c r="Z1378" s="69">
        <v>1436.14</v>
      </c>
      <c r="AA1378" s="78"/>
      <c r="AB1378" s="79">
        <f t="shared" si="772"/>
        <v>0</v>
      </c>
    </row>
    <row r="1379" spans="1:28" ht="22.5" x14ac:dyDescent="0.25">
      <c r="A1379" s="65" t="s">
        <v>10143</v>
      </c>
      <c r="B1379" s="66" t="s">
        <v>15088</v>
      </c>
      <c r="C1379" s="67"/>
      <c r="D1379" s="74"/>
      <c r="E1379" s="69"/>
      <c r="F1379" s="75"/>
      <c r="G1379" s="76"/>
      <c r="H1379" s="69"/>
      <c r="I1379" s="69"/>
      <c r="J1379" s="69"/>
      <c r="K1379" s="69"/>
      <c r="L1379" s="75"/>
      <c r="N1379" s="69"/>
      <c r="O1379" s="69"/>
      <c r="P1379" s="69"/>
      <c r="Q1379" s="63"/>
      <c r="R1379" s="69"/>
      <c r="S1379" s="69"/>
      <c r="T1379" s="69"/>
      <c r="U1379" s="69"/>
      <c r="V1379" s="77"/>
      <c r="X1379" s="69"/>
      <c r="Y1379" s="69"/>
      <c r="Z1379" s="69"/>
      <c r="AA1379" s="78"/>
      <c r="AB1379" s="79">
        <f t="shared" si="772"/>
        <v>0</v>
      </c>
    </row>
    <row r="1380" spans="1:28" x14ac:dyDescent="0.25">
      <c r="A1380" s="71" t="s">
        <v>10144</v>
      </c>
      <c r="B1380" s="72" t="s">
        <v>15089</v>
      </c>
      <c r="C1380" s="73" t="s">
        <v>8808</v>
      </c>
      <c r="D1380" s="74">
        <v>0</v>
      </c>
      <c r="E1380" s="69">
        <v>898.06000000000006</v>
      </c>
      <c r="F1380" s="75">
        <f>ROUND(D1380*E1380,2)</f>
        <v>0</v>
      </c>
      <c r="G1380" s="28"/>
      <c r="H1380" s="69">
        <f>ROUND(N1380+(N1380*$H$2/100),2)</f>
        <v>862.59</v>
      </c>
      <c r="I1380" s="69">
        <f>ROUND(O1380+(O1380*$H$2/100),2)</f>
        <v>35.47</v>
      </c>
      <c r="J1380" s="69">
        <f>H1380+I1380</f>
        <v>898.06000000000006</v>
      </c>
      <c r="K1380" s="69">
        <v>0</v>
      </c>
      <c r="L1380" s="75">
        <f>SUM(J1380:K1380)</f>
        <v>898.06000000000006</v>
      </c>
      <c r="N1380" s="69">
        <v>862.59</v>
      </c>
      <c r="O1380" s="69">
        <v>35.47</v>
      </c>
      <c r="P1380" s="69">
        <f>SUM(N1380:O1380)</f>
        <v>898.06000000000006</v>
      </c>
      <c r="Q1380" s="63"/>
      <c r="R1380" s="69">
        <f>X1380</f>
        <v>862.59</v>
      </c>
      <c r="S1380" s="69">
        <f>Y1380</f>
        <v>35.47</v>
      </c>
      <c r="T1380" s="69">
        <f>R1380+S1380</f>
        <v>898.06000000000006</v>
      </c>
      <c r="U1380" s="69">
        <f>ROUND(Z1380*$H$2,2)/100</f>
        <v>0</v>
      </c>
      <c r="V1380" s="77">
        <f>SUM(T1380:U1380)</f>
        <v>898.06000000000006</v>
      </c>
      <c r="X1380" s="69">
        <v>862.59</v>
      </c>
      <c r="Y1380" s="69">
        <v>35.47</v>
      </c>
      <c r="Z1380" s="69">
        <v>898.06</v>
      </c>
      <c r="AA1380" s="78"/>
      <c r="AB1380" s="79">
        <f t="shared" si="772"/>
        <v>0</v>
      </c>
    </row>
    <row r="1381" spans="1:28" ht="22.5" x14ac:dyDescent="0.25">
      <c r="A1381" s="65" t="s">
        <v>10145</v>
      </c>
      <c r="B1381" s="66" t="s">
        <v>15090</v>
      </c>
      <c r="C1381" s="67"/>
      <c r="D1381" s="103"/>
      <c r="E1381" s="104"/>
      <c r="F1381" s="105"/>
      <c r="H1381" s="69"/>
      <c r="I1381" s="69"/>
      <c r="J1381" s="69"/>
      <c r="K1381" s="69"/>
      <c r="L1381" s="75"/>
      <c r="N1381" s="69"/>
      <c r="O1381" s="69"/>
      <c r="P1381" s="69"/>
      <c r="Q1381" s="63"/>
      <c r="R1381" s="69"/>
      <c r="S1381" s="69"/>
      <c r="T1381" s="69"/>
      <c r="U1381" s="69"/>
      <c r="V1381" s="77"/>
      <c r="X1381" s="69"/>
      <c r="Y1381" s="69"/>
      <c r="Z1381" s="69"/>
      <c r="AB1381" s="79">
        <f t="shared" si="772"/>
        <v>0</v>
      </c>
    </row>
    <row r="1382" spans="1:28" s="33" customFormat="1" ht="22.5" x14ac:dyDescent="0.25">
      <c r="A1382" s="71" t="s">
        <v>10146</v>
      </c>
      <c r="B1382" s="72" t="s">
        <v>15091</v>
      </c>
      <c r="C1382" s="73" t="s">
        <v>8780</v>
      </c>
      <c r="D1382" s="74">
        <v>0</v>
      </c>
      <c r="E1382" s="69">
        <v>510.15000000000003</v>
      </c>
      <c r="F1382" s="75">
        <f>ROUND(D1382*E1382,2)</f>
        <v>0</v>
      </c>
      <c r="H1382" s="69">
        <f>ROUND(N1382+(N1382*$H$2/100),2)</f>
        <v>479.9</v>
      </c>
      <c r="I1382" s="69">
        <f>ROUND(O1382+(O1382*$H$2/100),2)</f>
        <v>30.25</v>
      </c>
      <c r="J1382" s="69">
        <f>H1382+I1382</f>
        <v>510.15</v>
      </c>
      <c r="K1382" s="69">
        <v>0</v>
      </c>
      <c r="L1382" s="75">
        <f>SUM(J1382:K1382)</f>
        <v>510.15</v>
      </c>
      <c r="N1382" s="69">
        <v>479.90000000000003</v>
      </c>
      <c r="O1382" s="69">
        <v>30.25</v>
      </c>
      <c r="P1382" s="69">
        <f>SUM(N1382:O1382)</f>
        <v>510.15000000000003</v>
      </c>
      <c r="Q1382" s="63"/>
      <c r="R1382" s="69">
        <f>X1382</f>
        <v>479.9</v>
      </c>
      <c r="S1382" s="69">
        <f>Y1382</f>
        <v>30.25</v>
      </c>
      <c r="T1382" s="69">
        <f>R1382+S1382</f>
        <v>510.15</v>
      </c>
      <c r="U1382" s="69">
        <f>ROUND(Z1382*$H$2,2)/100</f>
        <v>0</v>
      </c>
      <c r="V1382" s="77">
        <f>SUM(T1382:U1382)</f>
        <v>510.15</v>
      </c>
      <c r="X1382" s="69">
        <v>479.9</v>
      </c>
      <c r="Y1382" s="69">
        <v>30.25</v>
      </c>
      <c r="Z1382" s="69">
        <v>510.15</v>
      </c>
      <c r="AB1382" s="79">
        <f t="shared" si="772"/>
        <v>0</v>
      </c>
    </row>
    <row r="1383" spans="1:28" x14ac:dyDescent="0.25">
      <c r="A1383" s="71" t="s">
        <v>10147</v>
      </c>
      <c r="B1383" s="72" t="s">
        <v>15092</v>
      </c>
      <c r="C1383" s="73" t="s">
        <v>8780</v>
      </c>
      <c r="D1383" s="74">
        <v>0</v>
      </c>
      <c r="E1383" s="69">
        <v>763.54</v>
      </c>
      <c r="F1383" s="75">
        <f>ROUND(D1383*E1383,2)</f>
        <v>0</v>
      </c>
      <c r="G1383" s="33"/>
      <c r="H1383" s="69">
        <f>ROUND(N1383+(N1383*$H$2/100),2)</f>
        <v>678.2</v>
      </c>
      <c r="I1383" s="69">
        <f>ROUND(O1383+(O1383*$H$2/100),2)</f>
        <v>85.34</v>
      </c>
      <c r="J1383" s="69">
        <f>H1383+I1383</f>
        <v>763.54000000000008</v>
      </c>
      <c r="K1383" s="69">
        <v>0</v>
      </c>
      <c r="L1383" s="75">
        <f>SUM(J1383:K1383)</f>
        <v>763.54000000000008</v>
      </c>
      <c r="N1383" s="74">
        <v>678.2</v>
      </c>
      <c r="O1383" s="74">
        <v>85.34</v>
      </c>
      <c r="P1383" s="69">
        <f>SUM(N1383:O1383)</f>
        <v>763.54000000000008</v>
      </c>
      <c r="Q1383" s="63"/>
      <c r="R1383" s="69">
        <f>X1383</f>
        <v>678.2</v>
      </c>
      <c r="S1383" s="69">
        <f>Y1383</f>
        <v>85.34</v>
      </c>
      <c r="T1383" s="69">
        <f>R1383+S1383</f>
        <v>763.54000000000008</v>
      </c>
      <c r="U1383" s="69">
        <f>ROUND(Z1383*$H$2,2)/100</f>
        <v>0</v>
      </c>
      <c r="V1383" s="77">
        <f>SUM(T1383:U1383)</f>
        <v>763.54000000000008</v>
      </c>
      <c r="X1383" s="74">
        <v>678.2</v>
      </c>
      <c r="Y1383" s="74">
        <v>85.34</v>
      </c>
      <c r="Z1383" s="69">
        <v>763.54</v>
      </c>
      <c r="AB1383" s="79">
        <f t="shared" si="772"/>
        <v>0</v>
      </c>
    </row>
    <row r="1384" spans="1:28" ht="22.5" x14ac:dyDescent="0.25">
      <c r="A1384" s="65" t="s">
        <v>10148</v>
      </c>
      <c r="B1384" s="66" t="s">
        <v>15093</v>
      </c>
      <c r="C1384" s="67"/>
      <c r="D1384" s="70"/>
      <c r="E1384" s="69"/>
      <c r="F1384" s="70"/>
      <c r="G1384" s="33"/>
      <c r="H1384" s="69"/>
      <c r="I1384" s="69"/>
      <c r="J1384" s="69"/>
      <c r="K1384" s="69"/>
      <c r="L1384" s="75"/>
      <c r="N1384" s="69"/>
      <c r="O1384" s="69"/>
      <c r="P1384" s="69"/>
      <c r="Q1384" s="63"/>
      <c r="R1384" s="69"/>
      <c r="S1384" s="69"/>
      <c r="T1384" s="69"/>
      <c r="U1384" s="69"/>
      <c r="V1384" s="77"/>
      <c r="X1384" s="69"/>
      <c r="Y1384" s="69"/>
      <c r="Z1384" s="69"/>
      <c r="AB1384" s="79">
        <f t="shared" si="772"/>
        <v>0</v>
      </c>
    </row>
    <row r="1385" spans="1:28" ht="22.5" x14ac:dyDescent="0.25">
      <c r="A1385" s="71" t="s">
        <v>10149</v>
      </c>
      <c r="B1385" s="72" t="s">
        <v>15094</v>
      </c>
      <c r="C1385" s="73" t="s">
        <v>8808</v>
      </c>
      <c r="D1385" s="74">
        <v>0</v>
      </c>
      <c r="E1385" s="69">
        <v>707.63</v>
      </c>
      <c r="F1385" s="75">
        <f>ROUND(D1385*E1385,2)</f>
        <v>0</v>
      </c>
      <c r="G1385" s="33"/>
      <c r="H1385" s="69">
        <f t="shared" ref="H1385:I1387" si="782">ROUND(N1385+(N1385*$H$2/100),2)</f>
        <v>671.33</v>
      </c>
      <c r="I1385" s="69">
        <f t="shared" si="782"/>
        <v>36.299999999999997</v>
      </c>
      <c r="J1385" s="69">
        <f>H1385+I1385</f>
        <v>707.63</v>
      </c>
      <c r="K1385" s="69">
        <v>0</v>
      </c>
      <c r="L1385" s="75">
        <f>SUM(J1385:K1385)</f>
        <v>707.63</v>
      </c>
      <c r="N1385" s="74">
        <v>671.33</v>
      </c>
      <c r="O1385" s="74">
        <v>36.299999999999997</v>
      </c>
      <c r="P1385" s="69">
        <f>SUM(N1385:O1385)</f>
        <v>707.63</v>
      </c>
      <c r="Q1385" s="63"/>
      <c r="R1385" s="69">
        <f t="shared" ref="R1385:S1387" si="783">X1385</f>
        <v>671.33</v>
      </c>
      <c r="S1385" s="69">
        <f t="shared" si="783"/>
        <v>36.299999999999997</v>
      </c>
      <c r="T1385" s="69">
        <f>R1385+S1385</f>
        <v>707.63</v>
      </c>
      <c r="U1385" s="69">
        <f>ROUND(Z1385*$H$2,2)/100</f>
        <v>0</v>
      </c>
      <c r="V1385" s="77">
        <f>SUM(T1385:U1385)</f>
        <v>707.63</v>
      </c>
      <c r="X1385" s="74">
        <v>671.33</v>
      </c>
      <c r="Y1385" s="74">
        <v>36.299999999999997</v>
      </c>
      <c r="Z1385" s="69">
        <v>707.63</v>
      </c>
      <c r="AB1385" s="79">
        <f t="shared" si="772"/>
        <v>0</v>
      </c>
    </row>
    <row r="1386" spans="1:28" ht="22.5" x14ac:dyDescent="0.25">
      <c r="A1386" s="71" t="s">
        <v>10150</v>
      </c>
      <c r="B1386" s="72" t="s">
        <v>15095</v>
      </c>
      <c r="C1386" s="73" t="s">
        <v>8808</v>
      </c>
      <c r="D1386" s="74">
        <v>0</v>
      </c>
      <c r="E1386" s="69">
        <v>390.71999999999997</v>
      </c>
      <c r="F1386" s="75">
        <f>ROUND(D1386*E1386,2)</f>
        <v>0</v>
      </c>
      <c r="G1386" s="33"/>
      <c r="H1386" s="69">
        <f t="shared" si="782"/>
        <v>375.58</v>
      </c>
      <c r="I1386" s="69">
        <f t="shared" si="782"/>
        <v>15.14</v>
      </c>
      <c r="J1386" s="69">
        <f>H1386+I1386</f>
        <v>390.71999999999997</v>
      </c>
      <c r="K1386" s="69">
        <v>0</v>
      </c>
      <c r="L1386" s="75">
        <f>SUM(J1386:K1386)</f>
        <v>390.71999999999997</v>
      </c>
      <c r="N1386" s="74">
        <v>375.58</v>
      </c>
      <c r="O1386" s="74">
        <v>15.14</v>
      </c>
      <c r="P1386" s="69">
        <f>SUM(N1386:O1386)</f>
        <v>390.71999999999997</v>
      </c>
      <c r="Q1386" s="63"/>
      <c r="R1386" s="69">
        <f t="shared" si="783"/>
        <v>375.58</v>
      </c>
      <c r="S1386" s="69">
        <f t="shared" si="783"/>
        <v>15.14</v>
      </c>
      <c r="T1386" s="69">
        <f>R1386+S1386</f>
        <v>390.71999999999997</v>
      </c>
      <c r="U1386" s="69">
        <f>ROUND(Z1386*$H$2,2)/100</f>
        <v>0</v>
      </c>
      <c r="V1386" s="77">
        <f>SUM(T1386:U1386)</f>
        <v>390.71999999999997</v>
      </c>
      <c r="X1386" s="74">
        <v>375.58</v>
      </c>
      <c r="Y1386" s="74">
        <v>15.14</v>
      </c>
      <c r="Z1386" s="69">
        <v>390.72</v>
      </c>
      <c r="AB1386" s="79">
        <f t="shared" si="772"/>
        <v>0</v>
      </c>
    </row>
    <row r="1387" spans="1:28" x14ac:dyDescent="0.25">
      <c r="A1387" s="71" t="s">
        <v>10151</v>
      </c>
      <c r="B1387" s="72" t="s">
        <v>15096</v>
      </c>
      <c r="C1387" s="73" t="s">
        <v>8808</v>
      </c>
      <c r="D1387" s="74">
        <v>0</v>
      </c>
      <c r="E1387" s="69">
        <v>570.91999999999996</v>
      </c>
      <c r="F1387" s="75">
        <f>ROUND(D1387*E1387,2)</f>
        <v>0</v>
      </c>
      <c r="G1387" s="33"/>
      <c r="H1387" s="69">
        <f t="shared" si="782"/>
        <v>540.66999999999996</v>
      </c>
      <c r="I1387" s="69">
        <f t="shared" si="782"/>
        <v>30.25</v>
      </c>
      <c r="J1387" s="69">
        <f>H1387+I1387</f>
        <v>570.91999999999996</v>
      </c>
      <c r="K1387" s="69">
        <v>0</v>
      </c>
      <c r="L1387" s="75">
        <f>SUM(J1387:K1387)</f>
        <v>570.91999999999996</v>
      </c>
      <c r="N1387" s="74">
        <v>540.66999999999996</v>
      </c>
      <c r="O1387" s="74">
        <v>30.25</v>
      </c>
      <c r="P1387" s="69">
        <f>SUM(N1387:O1387)</f>
        <v>570.91999999999996</v>
      </c>
      <c r="Q1387" s="63"/>
      <c r="R1387" s="69">
        <f t="shared" si="783"/>
        <v>540.66999999999996</v>
      </c>
      <c r="S1387" s="69">
        <f t="shared" si="783"/>
        <v>30.25</v>
      </c>
      <c r="T1387" s="69">
        <f>R1387+S1387</f>
        <v>570.91999999999996</v>
      </c>
      <c r="U1387" s="69">
        <f>ROUND(Z1387*$H$2,2)/100</f>
        <v>0</v>
      </c>
      <c r="V1387" s="77">
        <f>SUM(T1387:U1387)</f>
        <v>570.91999999999996</v>
      </c>
      <c r="X1387" s="74">
        <v>540.66999999999996</v>
      </c>
      <c r="Y1387" s="74">
        <v>30.25</v>
      </c>
      <c r="Z1387" s="69">
        <v>570.91999999999996</v>
      </c>
      <c r="AB1387" s="79">
        <f t="shared" si="772"/>
        <v>0</v>
      </c>
    </row>
    <row r="1388" spans="1:28" x14ac:dyDescent="0.25">
      <c r="A1388" s="65" t="s">
        <v>10152</v>
      </c>
      <c r="B1388" s="66" t="s">
        <v>15097</v>
      </c>
      <c r="C1388" s="67"/>
      <c r="D1388" s="68"/>
      <c r="E1388" s="69"/>
      <c r="F1388" s="70"/>
      <c r="H1388" s="69"/>
      <c r="I1388" s="69"/>
      <c r="J1388" s="69"/>
      <c r="K1388" s="69"/>
      <c r="L1388" s="75"/>
      <c r="N1388" s="69"/>
      <c r="O1388" s="69"/>
      <c r="P1388" s="69"/>
      <c r="Q1388" s="63"/>
      <c r="R1388" s="69"/>
      <c r="S1388" s="69"/>
      <c r="T1388" s="69"/>
      <c r="U1388" s="69"/>
      <c r="V1388" s="77"/>
      <c r="X1388" s="69"/>
      <c r="Y1388" s="69"/>
      <c r="Z1388" s="69"/>
      <c r="AA1388" s="78"/>
      <c r="AB1388" s="79">
        <f t="shared" si="772"/>
        <v>0</v>
      </c>
    </row>
    <row r="1389" spans="1:28" s="33" customFormat="1" x14ac:dyDescent="0.25">
      <c r="A1389" s="71" t="s">
        <v>10153</v>
      </c>
      <c r="B1389" s="72" t="s">
        <v>15098</v>
      </c>
      <c r="C1389" s="73" t="s">
        <v>8780</v>
      </c>
      <c r="D1389" s="74">
        <v>0</v>
      </c>
      <c r="E1389" s="69">
        <v>30.25</v>
      </c>
      <c r="F1389" s="75">
        <f t="shared" ref="F1389:F1400" si="784">ROUND(D1389*E1389,2)</f>
        <v>0</v>
      </c>
      <c r="G1389" s="76"/>
      <c r="H1389" s="69">
        <f t="shared" ref="H1389:I1400" si="785">ROUND(N1389+(N1389*$H$2/100),2)</f>
        <v>0</v>
      </c>
      <c r="I1389" s="69">
        <f t="shared" si="785"/>
        <v>30.25</v>
      </c>
      <c r="J1389" s="69">
        <f t="shared" ref="J1389:J1400" si="786">H1389+I1389</f>
        <v>30.25</v>
      </c>
      <c r="K1389" s="69">
        <v>0</v>
      </c>
      <c r="L1389" s="75">
        <f t="shared" ref="L1389:L1400" si="787">SUM(J1389:K1389)</f>
        <v>30.25</v>
      </c>
      <c r="N1389" s="69">
        <v>0</v>
      </c>
      <c r="O1389" s="69">
        <v>30.25</v>
      </c>
      <c r="P1389" s="69">
        <f t="shared" ref="P1389:P1400" si="788">SUM(N1389:O1389)</f>
        <v>30.25</v>
      </c>
      <c r="Q1389" s="63"/>
      <c r="R1389" s="69">
        <f t="shared" ref="R1389:S1400" si="789">X1389</f>
        <v>0</v>
      </c>
      <c r="S1389" s="69">
        <f t="shared" si="789"/>
        <v>30.25</v>
      </c>
      <c r="T1389" s="69">
        <f t="shared" ref="T1389:T1400" si="790">R1389+S1389</f>
        <v>30.25</v>
      </c>
      <c r="U1389" s="69">
        <f t="shared" ref="U1389:U1400" si="791">ROUND(Z1389*$H$2,2)/100</f>
        <v>0</v>
      </c>
      <c r="V1389" s="77">
        <f t="shared" ref="V1389:V1400" si="792">SUM(T1389:U1389)</f>
        <v>30.25</v>
      </c>
      <c r="X1389" s="69">
        <v>0</v>
      </c>
      <c r="Y1389" s="69">
        <v>30.25</v>
      </c>
      <c r="Z1389" s="69">
        <v>30.25</v>
      </c>
      <c r="AA1389" s="78"/>
      <c r="AB1389" s="79">
        <f t="shared" si="772"/>
        <v>0</v>
      </c>
    </row>
    <row r="1390" spans="1:28" x14ac:dyDescent="0.25">
      <c r="A1390" s="71" t="s">
        <v>10154</v>
      </c>
      <c r="B1390" s="72" t="s">
        <v>15099</v>
      </c>
      <c r="C1390" s="73" t="s">
        <v>8808</v>
      </c>
      <c r="D1390" s="74">
        <v>0</v>
      </c>
      <c r="E1390" s="69">
        <v>9.0600000000000023</v>
      </c>
      <c r="F1390" s="75">
        <f t="shared" si="784"/>
        <v>0</v>
      </c>
      <c r="G1390" s="76"/>
      <c r="H1390" s="69">
        <f t="shared" si="785"/>
        <v>1.18</v>
      </c>
      <c r="I1390" s="69">
        <f t="shared" si="785"/>
        <v>7.88</v>
      </c>
      <c r="J1390" s="69">
        <f t="shared" si="786"/>
        <v>9.06</v>
      </c>
      <c r="K1390" s="69">
        <v>0</v>
      </c>
      <c r="L1390" s="75">
        <f t="shared" si="787"/>
        <v>9.06</v>
      </c>
      <c r="N1390" s="69">
        <v>1.18</v>
      </c>
      <c r="O1390" s="69">
        <v>7.8800000000000008</v>
      </c>
      <c r="P1390" s="69">
        <f t="shared" si="788"/>
        <v>9.06</v>
      </c>
      <c r="Q1390" s="63"/>
      <c r="R1390" s="69">
        <f t="shared" si="789"/>
        <v>1.18</v>
      </c>
      <c r="S1390" s="69">
        <f t="shared" si="789"/>
        <v>7.87</v>
      </c>
      <c r="T1390" s="69">
        <f t="shared" si="790"/>
        <v>9.0500000000000007</v>
      </c>
      <c r="U1390" s="69">
        <f t="shared" si="791"/>
        <v>0</v>
      </c>
      <c r="V1390" s="77">
        <f t="shared" si="792"/>
        <v>9.0500000000000007</v>
      </c>
      <c r="X1390" s="69">
        <v>1.18</v>
      </c>
      <c r="Y1390" s="69">
        <v>7.87</v>
      </c>
      <c r="Z1390" s="69">
        <v>9.0500000000000007</v>
      </c>
      <c r="AA1390" s="78"/>
      <c r="AB1390" s="79">
        <f t="shared" si="772"/>
        <v>9.9999999999997868E-3</v>
      </c>
    </row>
    <row r="1391" spans="1:28" x14ac:dyDescent="0.25">
      <c r="A1391" s="71" t="s">
        <v>10155</v>
      </c>
      <c r="B1391" s="72" t="s">
        <v>15100</v>
      </c>
      <c r="C1391" s="73" t="s">
        <v>8808</v>
      </c>
      <c r="D1391" s="74">
        <v>0</v>
      </c>
      <c r="E1391" s="69">
        <v>18.149999999999999</v>
      </c>
      <c r="F1391" s="75">
        <f t="shared" si="784"/>
        <v>0</v>
      </c>
      <c r="G1391" s="76"/>
      <c r="H1391" s="69">
        <f t="shared" si="785"/>
        <v>0</v>
      </c>
      <c r="I1391" s="69">
        <f t="shared" si="785"/>
        <v>18.149999999999999</v>
      </c>
      <c r="J1391" s="69">
        <f t="shared" si="786"/>
        <v>18.149999999999999</v>
      </c>
      <c r="K1391" s="69">
        <v>0</v>
      </c>
      <c r="L1391" s="75">
        <f t="shared" si="787"/>
        <v>18.149999999999999</v>
      </c>
      <c r="N1391" s="69">
        <v>0</v>
      </c>
      <c r="O1391" s="69">
        <v>18.149999999999999</v>
      </c>
      <c r="P1391" s="69">
        <f t="shared" si="788"/>
        <v>18.149999999999999</v>
      </c>
      <c r="Q1391" s="63"/>
      <c r="R1391" s="69">
        <f t="shared" si="789"/>
        <v>0</v>
      </c>
      <c r="S1391" s="69">
        <f t="shared" si="789"/>
        <v>18.149999999999999</v>
      </c>
      <c r="T1391" s="69">
        <f t="shared" si="790"/>
        <v>18.149999999999999</v>
      </c>
      <c r="U1391" s="69">
        <f t="shared" si="791"/>
        <v>0</v>
      </c>
      <c r="V1391" s="77">
        <f t="shared" si="792"/>
        <v>18.149999999999999</v>
      </c>
      <c r="X1391" s="69">
        <v>0</v>
      </c>
      <c r="Y1391" s="69">
        <v>18.149999999999999</v>
      </c>
      <c r="Z1391" s="69">
        <v>18.149999999999999</v>
      </c>
      <c r="AA1391" s="78"/>
      <c r="AB1391" s="79">
        <f t="shared" si="772"/>
        <v>0</v>
      </c>
    </row>
    <row r="1392" spans="1:28" x14ac:dyDescent="0.25">
      <c r="A1392" s="71" t="s">
        <v>10156</v>
      </c>
      <c r="B1392" s="72" t="s">
        <v>15101</v>
      </c>
      <c r="C1392" s="73" t="s">
        <v>8808</v>
      </c>
      <c r="D1392" s="74">
        <v>0</v>
      </c>
      <c r="E1392" s="69">
        <v>34.980000000000004</v>
      </c>
      <c r="F1392" s="75">
        <f t="shared" si="784"/>
        <v>0</v>
      </c>
      <c r="G1392" s="76"/>
      <c r="H1392" s="69">
        <f t="shared" si="785"/>
        <v>14.65</v>
      </c>
      <c r="I1392" s="69">
        <f t="shared" si="785"/>
        <v>20.329999999999998</v>
      </c>
      <c r="J1392" s="69">
        <f t="shared" si="786"/>
        <v>34.979999999999997</v>
      </c>
      <c r="K1392" s="69">
        <v>0</v>
      </c>
      <c r="L1392" s="75">
        <f t="shared" si="787"/>
        <v>34.979999999999997</v>
      </c>
      <c r="N1392" s="69">
        <v>14.65</v>
      </c>
      <c r="O1392" s="69">
        <v>20.329999999999998</v>
      </c>
      <c r="P1392" s="69">
        <f t="shared" si="788"/>
        <v>34.979999999999997</v>
      </c>
      <c r="Q1392" s="63"/>
      <c r="R1392" s="69">
        <f t="shared" si="789"/>
        <v>14.65</v>
      </c>
      <c r="S1392" s="69">
        <f t="shared" si="789"/>
        <v>20.34</v>
      </c>
      <c r="T1392" s="69">
        <f t="shared" si="790"/>
        <v>34.99</v>
      </c>
      <c r="U1392" s="69">
        <f t="shared" si="791"/>
        <v>0</v>
      </c>
      <c r="V1392" s="77">
        <f t="shared" si="792"/>
        <v>34.99</v>
      </c>
      <c r="X1392" s="69">
        <v>14.65</v>
      </c>
      <c r="Y1392" s="69">
        <v>20.34</v>
      </c>
      <c r="Z1392" s="69">
        <v>34.99</v>
      </c>
      <c r="AA1392" s="78"/>
      <c r="AB1392" s="79">
        <f t="shared" si="772"/>
        <v>-1.0000000000005116E-2</v>
      </c>
    </row>
    <row r="1393" spans="1:28" x14ac:dyDescent="0.25">
      <c r="A1393" s="71" t="s">
        <v>10157</v>
      </c>
      <c r="B1393" s="72" t="s">
        <v>15102</v>
      </c>
      <c r="C1393" s="73" t="s">
        <v>8910</v>
      </c>
      <c r="D1393" s="74">
        <v>0</v>
      </c>
      <c r="E1393" s="69">
        <v>2271.9</v>
      </c>
      <c r="F1393" s="75">
        <f t="shared" si="784"/>
        <v>0</v>
      </c>
      <c r="G1393" s="76"/>
      <c r="H1393" s="69">
        <f t="shared" si="785"/>
        <v>2200.96</v>
      </c>
      <c r="I1393" s="69">
        <f t="shared" si="785"/>
        <v>70.94</v>
      </c>
      <c r="J1393" s="69">
        <f t="shared" si="786"/>
        <v>2271.9</v>
      </c>
      <c r="K1393" s="69">
        <v>0</v>
      </c>
      <c r="L1393" s="75">
        <f t="shared" si="787"/>
        <v>2271.9</v>
      </c>
      <c r="N1393" s="69">
        <v>2200.96</v>
      </c>
      <c r="O1393" s="69">
        <v>70.94</v>
      </c>
      <c r="P1393" s="69">
        <f t="shared" si="788"/>
        <v>2271.9</v>
      </c>
      <c r="Q1393" s="63"/>
      <c r="R1393" s="69">
        <f t="shared" si="789"/>
        <v>2200.96</v>
      </c>
      <c r="S1393" s="69">
        <f t="shared" si="789"/>
        <v>70.94</v>
      </c>
      <c r="T1393" s="69">
        <f t="shared" si="790"/>
        <v>2271.9</v>
      </c>
      <c r="U1393" s="69">
        <f t="shared" si="791"/>
        <v>0</v>
      </c>
      <c r="V1393" s="77">
        <f t="shared" si="792"/>
        <v>2271.9</v>
      </c>
      <c r="X1393" s="69">
        <v>2200.96</v>
      </c>
      <c r="Y1393" s="69">
        <v>70.94</v>
      </c>
      <c r="Z1393" s="69">
        <v>2271.9</v>
      </c>
      <c r="AA1393" s="78"/>
      <c r="AB1393" s="79">
        <f t="shared" si="772"/>
        <v>0</v>
      </c>
    </row>
    <row r="1394" spans="1:28" ht="22.5" x14ac:dyDescent="0.25">
      <c r="A1394" s="71" t="s">
        <v>10158</v>
      </c>
      <c r="B1394" s="72" t="s">
        <v>15103</v>
      </c>
      <c r="C1394" s="73" t="s">
        <v>8808</v>
      </c>
      <c r="D1394" s="74">
        <v>0</v>
      </c>
      <c r="E1394" s="69">
        <v>54.980000000000004</v>
      </c>
      <c r="F1394" s="75">
        <f t="shared" si="784"/>
        <v>0</v>
      </c>
      <c r="G1394" s="76"/>
      <c r="H1394" s="69">
        <f t="shared" si="785"/>
        <v>47.1</v>
      </c>
      <c r="I1394" s="69">
        <f t="shared" si="785"/>
        <v>7.88</v>
      </c>
      <c r="J1394" s="69">
        <f t="shared" si="786"/>
        <v>54.980000000000004</v>
      </c>
      <c r="K1394" s="69">
        <v>0</v>
      </c>
      <c r="L1394" s="75">
        <f t="shared" si="787"/>
        <v>54.980000000000004</v>
      </c>
      <c r="N1394" s="69">
        <v>47.1</v>
      </c>
      <c r="O1394" s="69">
        <v>7.8800000000000008</v>
      </c>
      <c r="P1394" s="69">
        <f t="shared" si="788"/>
        <v>54.980000000000004</v>
      </c>
      <c r="Q1394" s="63"/>
      <c r="R1394" s="69">
        <f t="shared" si="789"/>
        <v>47.1</v>
      </c>
      <c r="S1394" s="69">
        <f t="shared" si="789"/>
        <v>7.87</v>
      </c>
      <c r="T1394" s="69">
        <f t="shared" si="790"/>
        <v>54.97</v>
      </c>
      <c r="U1394" s="69">
        <f t="shared" si="791"/>
        <v>0</v>
      </c>
      <c r="V1394" s="77">
        <f t="shared" si="792"/>
        <v>54.97</v>
      </c>
      <c r="X1394" s="69">
        <v>47.1</v>
      </c>
      <c r="Y1394" s="69">
        <v>7.87</v>
      </c>
      <c r="Z1394" s="69">
        <v>54.97</v>
      </c>
      <c r="AA1394" s="78"/>
      <c r="AB1394" s="79">
        <f t="shared" si="772"/>
        <v>1.0000000000005116E-2</v>
      </c>
    </row>
    <row r="1395" spans="1:28" x14ac:dyDescent="0.25">
      <c r="A1395" s="71" t="s">
        <v>10159</v>
      </c>
      <c r="B1395" s="72" t="s">
        <v>15104</v>
      </c>
      <c r="C1395" s="73" t="s">
        <v>8808</v>
      </c>
      <c r="D1395" s="74">
        <v>0</v>
      </c>
      <c r="E1395" s="69">
        <v>199.32</v>
      </c>
      <c r="F1395" s="75">
        <f t="shared" si="784"/>
        <v>0</v>
      </c>
      <c r="G1395" s="76"/>
      <c r="H1395" s="69">
        <f t="shared" si="785"/>
        <v>191.44</v>
      </c>
      <c r="I1395" s="69">
        <f t="shared" si="785"/>
        <v>7.88</v>
      </c>
      <c r="J1395" s="69">
        <f t="shared" si="786"/>
        <v>199.32</v>
      </c>
      <c r="K1395" s="69">
        <v>0</v>
      </c>
      <c r="L1395" s="75">
        <f t="shared" si="787"/>
        <v>199.32</v>
      </c>
      <c r="N1395" s="69">
        <v>191.44</v>
      </c>
      <c r="O1395" s="69">
        <v>7.8800000000000008</v>
      </c>
      <c r="P1395" s="69">
        <f t="shared" si="788"/>
        <v>199.32</v>
      </c>
      <c r="Q1395" s="63"/>
      <c r="R1395" s="69">
        <f t="shared" si="789"/>
        <v>191.44</v>
      </c>
      <c r="S1395" s="69">
        <f t="shared" si="789"/>
        <v>7.87</v>
      </c>
      <c r="T1395" s="69">
        <f t="shared" si="790"/>
        <v>199.31</v>
      </c>
      <c r="U1395" s="69">
        <f t="shared" si="791"/>
        <v>0</v>
      </c>
      <c r="V1395" s="77">
        <f t="shared" si="792"/>
        <v>199.31</v>
      </c>
      <c r="X1395" s="69">
        <v>191.44</v>
      </c>
      <c r="Y1395" s="69">
        <v>7.87</v>
      </c>
      <c r="Z1395" s="69">
        <v>199.31</v>
      </c>
      <c r="AA1395" s="78"/>
      <c r="AB1395" s="79">
        <f t="shared" si="772"/>
        <v>9.9999999999909051E-3</v>
      </c>
    </row>
    <row r="1396" spans="1:28" x14ac:dyDescent="0.25">
      <c r="A1396" s="71" t="s">
        <v>10160</v>
      </c>
      <c r="B1396" s="72" t="s">
        <v>15105</v>
      </c>
      <c r="C1396" s="73" t="s">
        <v>8780</v>
      </c>
      <c r="D1396" s="74">
        <v>0</v>
      </c>
      <c r="E1396" s="69">
        <v>163.19</v>
      </c>
      <c r="F1396" s="75">
        <f t="shared" si="784"/>
        <v>0</v>
      </c>
      <c r="G1396" s="76"/>
      <c r="H1396" s="69">
        <f t="shared" si="785"/>
        <v>126.89</v>
      </c>
      <c r="I1396" s="69">
        <f t="shared" si="785"/>
        <v>36.299999999999997</v>
      </c>
      <c r="J1396" s="69">
        <f t="shared" si="786"/>
        <v>163.19</v>
      </c>
      <c r="K1396" s="69">
        <v>0</v>
      </c>
      <c r="L1396" s="75">
        <f t="shared" si="787"/>
        <v>163.19</v>
      </c>
      <c r="N1396" s="69">
        <v>126.89</v>
      </c>
      <c r="O1396" s="69">
        <v>36.299999999999997</v>
      </c>
      <c r="P1396" s="69">
        <f t="shared" si="788"/>
        <v>163.19</v>
      </c>
      <c r="Q1396" s="63"/>
      <c r="R1396" s="69">
        <f t="shared" si="789"/>
        <v>126.89</v>
      </c>
      <c r="S1396" s="69">
        <f t="shared" si="789"/>
        <v>36.299999999999997</v>
      </c>
      <c r="T1396" s="69">
        <f t="shared" si="790"/>
        <v>163.19</v>
      </c>
      <c r="U1396" s="69">
        <f t="shared" si="791"/>
        <v>0</v>
      </c>
      <c r="V1396" s="77">
        <f t="shared" si="792"/>
        <v>163.19</v>
      </c>
      <c r="X1396" s="69">
        <v>126.89</v>
      </c>
      <c r="Y1396" s="69">
        <v>36.299999999999997</v>
      </c>
      <c r="Z1396" s="69">
        <v>163.19</v>
      </c>
      <c r="AA1396" s="78"/>
      <c r="AB1396" s="79">
        <f t="shared" si="772"/>
        <v>0</v>
      </c>
    </row>
    <row r="1397" spans="1:28" ht="22.5" x14ac:dyDescent="0.25">
      <c r="A1397" s="71" t="s">
        <v>10161</v>
      </c>
      <c r="B1397" s="72" t="s">
        <v>15106</v>
      </c>
      <c r="C1397" s="73" t="s">
        <v>8780</v>
      </c>
      <c r="D1397" s="74">
        <v>0</v>
      </c>
      <c r="E1397" s="69">
        <v>72.59</v>
      </c>
      <c r="F1397" s="75">
        <f t="shared" si="784"/>
        <v>0</v>
      </c>
      <c r="G1397" s="76"/>
      <c r="H1397" s="69">
        <f t="shared" si="785"/>
        <v>66</v>
      </c>
      <c r="I1397" s="69">
        <f t="shared" si="785"/>
        <v>6.59</v>
      </c>
      <c r="J1397" s="69">
        <f t="shared" si="786"/>
        <v>72.59</v>
      </c>
      <c r="K1397" s="69">
        <v>0</v>
      </c>
      <c r="L1397" s="75">
        <f t="shared" si="787"/>
        <v>72.59</v>
      </c>
      <c r="N1397" s="69">
        <v>66</v>
      </c>
      <c r="O1397" s="69">
        <v>6.59</v>
      </c>
      <c r="P1397" s="69">
        <f t="shared" si="788"/>
        <v>72.59</v>
      </c>
      <c r="Q1397" s="63"/>
      <c r="R1397" s="69">
        <f t="shared" si="789"/>
        <v>66</v>
      </c>
      <c r="S1397" s="69">
        <f t="shared" si="789"/>
        <v>6.58</v>
      </c>
      <c r="T1397" s="69">
        <f t="shared" si="790"/>
        <v>72.58</v>
      </c>
      <c r="U1397" s="69">
        <f t="shared" si="791"/>
        <v>0</v>
      </c>
      <c r="V1397" s="77">
        <f t="shared" si="792"/>
        <v>72.58</v>
      </c>
      <c r="X1397" s="69">
        <v>66</v>
      </c>
      <c r="Y1397" s="69">
        <v>6.58</v>
      </c>
      <c r="Z1397" s="69">
        <v>72.58</v>
      </c>
      <c r="AA1397" s="78"/>
      <c r="AB1397" s="79">
        <f t="shared" si="772"/>
        <v>1.0000000000005116E-2</v>
      </c>
    </row>
    <row r="1398" spans="1:28" ht="22.5" x14ac:dyDescent="0.25">
      <c r="A1398" s="71" t="s">
        <v>10162</v>
      </c>
      <c r="B1398" s="72" t="s">
        <v>15107</v>
      </c>
      <c r="C1398" s="73" t="s">
        <v>8780</v>
      </c>
      <c r="D1398" s="74">
        <v>0</v>
      </c>
      <c r="E1398" s="69">
        <v>34.269999999999996</v>
      </c>
      <c r="F1398" s="75">
        <f t="shared" si="784"/>
        <v>0</v>
      </c>
      <c r="G1398" s="76"/>
      <c r="H1398" s="69">
        <f t="shared" si="785"/>
        <v>27.68</v>
      </c>
      <c r="I1398" s="69">
        <f t="shared" si="785"/>
        <v>6.59</v>
      </c>
      <c r="J1398" s="69">
        <f t="shared" si="786"/>
        <v>34.269999999999996</v>
      </c>
      <c r="K1398" s="69">
        <v>0</v>
      </c>
      <c r="L1398" s="75">
        <f t="shared" si="787"/>
        <v>34.269999999999996</v>
      </c>
      <c r="N1398" s="69">
        <v>27.68</v>
      </c>
      <c r="O1398" s="69">
        <v>6.59</v>
      </c>
      <c r="P1398" s="69">
        <f t="shared" si="788"/>
        <v>34.269999999999996</v>
      </c>
      <c r="Q1398" s="63"/>
      <c r="R1398" s="69">
        <f t="shared" si="789"/>
        <v>27.68</v>
      </c>
      <c r="S1398" s="69">
        <f t="shared" si="789"/>
        <v>6.58</v>
      </c>
      <c r="T1398" s="69">
        <f t="shared" si="790"/>
        <v>34.26</v>
      </c>
      <c r="U1398" s="69">
        <f t="shared" si="791"/>
        <v>0</v>
      </c>
      <c r="V1398" s="77">
        <f t="shared" si="792"/>
        <v>34.26</v>
      </c>
      <c r="X1398" s="69">
        <v>27.68</v>
      </c>
      <c r="Y1398" s="69">
        <v>6.58</v>
      </c>
      <c r="Z1398" s="69">
        <v>34.26</v>
      </c>
      <c r="AA1398" s="78"/>
      <c r="AB1398" s="79">
        <f t="shared" si="772"/>
        <v>9.9999999999980105E-3</v>
      </c>
    </row>
    <row r="1399" spans="1:28" ht="22.5" x14ac:dyDescent="0.25">
      <c r="A1399" s="71" t="s">
        <v>10163</v>
      </c>
      <c r="B1399" s="72" t="s">
        <v>15108</v>
      </c>
      <c r="C1399" s="73" t="s">
        <v>8780</v>
      </c>
      <c r="D1399" s="74">
        <v>0</v>
      </c>
      <c r="E1399" s="69">
        <v>400.26000000000005</v>
      </c>
      <c r="F1399" s="75">
        <f t="shared" si="784"/>
        <v>0</v>
      </c>
      <c r="G1399" s="76"/>
      <c r="H1399" s="69">
        <f t="shared" si="785"/>
        <v>334.26</v>
      </c>
      <c r="I1399" s="69">
        <f t="shared" si="785"/>
        <v>66</v>
      </c>
      <c r="J1399" s="69">
        <f t="shared" si="786"/>
        <v>400.26</v>
      </c>
      <c r="K1399" s="69">
        <v>0</v>
      </c>
      <c r="L1399" s="75">
        <f t="shared" si="787"/>
        <v>400.26</v>
      </c>
      <c r="N1399" s="69">
        <v>334.26000000000005</v>
      </c>
      <c r="O1399" s="69">
        <v>66</v>
      </c>
      <c r="P1399" s="69">
        <f t="shared" si="788"/>
        <v>400.26000000000005</v>
      </c>
      <c r="Q1399" s="63"/>
      <c r="R1399" s="69">
        <f t="shared" si="789"/>
        <v>334.26</v>
      </c>
      <c r="S1399" s="69">
        <f t="shared" si="789"/>
        <v>66.010000000000005</v>
      </c>
      <c r="T1399" s="69">
        <f t="shared" si="790"/>
        <v>400.27</v>
      </c>
      <c r="U1399" s="69">
        <f t="shared" si="791"/>
        <v>0</v>
      </c>
      <c r="V1399" s="77">
        <f t="shared" si="792"/>
        <v>400.27</v>
      </c>
      <c r="X1399" s="69">
        <v>334.26</v>
      </c>
      <c r="Y1399" s="69">
        <v>66.010000000000005</v>
      </c>
      <c r="Z1399" s="69">
        <v>400.27</v>
      </c>
      <c r="AA1399" s="78"/>
      <c r="AB1399" s="79">
        <f t="shared" si="772"/>
        <v>-9.9999999999340616E-3</v>
      </c>
    </row>
    <row r="1400" spans="1:28" x14ac:dyDescent="0.25">
      <c r="A1400" s="71" t="s">
        <v>10164</v>
      </c>
      <c r="B1400" s="72" t="s">
        <v>10166</v>
      </c>
      <c r="C1400" s="73" t="s">
        <v>8780</v>
      </c>
      <c r="D1400" s="74">
        <v>0</v>
      </c>
      <c r="E1400" s="69">
        <v>602.30999999999995</v>
      </c>
      <c r="F1400" s="75">
        <f t="shared" si="784"/>
        <v>0</v>
      </c>
      <c r="G1400" s="76"/>
      <c r="H1400" s="69">
        <f t="shared" si="785"/>
        <v>536.30999999999995</v>
      </c>
      <c r="I1400" s="69">
        <f t="shared" si="785"/>
        <v>66</v>
      </c>
      <c r="J1400" s="69">
        <f t="shared" si="786"/>
        <v>602.30999999999995</v>
      </c>
      <c r="K1400" s="69">
        <v>0</v>
      </c>
      <c r="L1400" s="75">
        <f t="shared" si="787"/>
        <v>602.30999999999995</v>
      </c>
      <c r="N1400" s="69">
        <v>536.30999999999995</v>
      </c>
      <c r="O1400" s="69">
        <v>66</v>
      </c>
      <c r="P1400" s="69">
        <f t="shared" si="788"/>
        <v>602.30999999999995</v>
      </c>
      <c r="Q1400" s="63"/>
      <c r="R1400" s="69">
        <f t="shared" si="789"/>
        <v>536.30999999999995</v>
      </c>
      <c r="S1400" s="69">
        <f t="shared" si="789"/>
        <v>66.010000000000005</v>
      </c>
      <c r="T1400" s="69">
        <f t="shared" si="790"/>
        <v>602.31999999999994</v>
      </c>
      <c r="U1400" s="69">
        <f t="shared" si="791"/>
        <v>0</v>
      </c>
      <c r="V1400" s="77">
        <f t="shared" si="792"/>
        <v>602.31999999999994</v>
      </c>
      <c r="X1400" s="69">
        <v>536.30999999999995</v>
      </c>
      <c r="Y1400" s="69">
        <v>66.010000000000005</v>
      </c>
      <c r="Z1400" s="69">
        <v>602.32000000000005</v>
      </c>
      <c r="AA1400" s="78"/>
      <c r="AB1400" s="79">
        <f t="shared" si="772"/>
        <v>-1.0000000000104592E-2</v>
      </c>
    </row>
    <row r="1401" spans="1:28" x14ac:dyDescent="0.25">
      <c r="A1401" s="65" t="s">
        <v>10165</v>
      </c>
      <c r="B1401" s="66" t="s">
        <v>15109</v>
      </c>
      <c r="C1401" s="67"/>
      <c r="D1401" s="68"/>
      <c r="E1401" s="69"/>
      <c r="F1401" s="70"/>
      <c r="H1401" s="69"/>
      <c r="I1401" s="69"/>
      <c r="J1401" s="69"/>
      <c r="K1401" s="69"/>
      <c r="L1401" s="75"/>
      <c r="N1401" s="69"/>
      <c r="O1401" s="69"/>
      <c r="P1401" s="69"/>
      <c r="Q1401" s="63"/>
      <c r="R1401" s="69"/>
      <c r="S1401" s="69"/>
      <c r="T1401" s="69"/>
      <c r="U1401" s="69"/>
      <c r="V1401" s="77"/>
      <c r="X1401" s="69"/>
      <c r="Y1401" s="69"/>
      <c r="Z1401" s="69"/>
      <c r="AA1401" s="78"/>
      <c r="AB1401" s="79">
        <f t="shared" si="772"/>
        <v>0</v>
      </c>
    </row>
    <row r="1402" spans="1:28" x14ac:dyDescent="0.25">
      <c r="A1402" s="65" t="s">
        <v>10167</v>
      </c>
      <c r="B1402" s="66" t="s">
        <v>15110</v>
      </c>
      <c r="C1402" s="67"/>
      <c r="D1402" s="68"/>
      <c r="E1402" s="69"/>
      <c r="F1402" s="70"/>
      <c r="H1402" s="69"/>
      <c r="I1402" s="69"/>
      <c r="J1402" s="69"/>
      <c r="K1402" s="69"/>
      <c r="L1402" s="75"/>
      <c r="N1402" s="69"/>
      <c r="O1402" s="69"/>
      <c r="P1402" s="69"/>
      <c r="Q1402" s="63"/>
      <c r="R1402" s="69"/>
      <c r="S1402" s="69"/>
      <c r="T1402" s="69"/>
      <c r="U1402" s="69"/>
      <c r="V1402" s="77"/>
      <c r="X1402" s="69"/>
      <c r="Y1402" s="69"/>
      <c r="Z1402" s="69"/>
      <c r="AA1402" s="78"/>
      <c r="AB1402" s="79">
        <f t="shared" si="772"/>
        <v>0</v>
      </c>
    </row>
    <row r="1403" spans="1:28" x14ac:dyDescent="0.25">
      <c r="A1403" s="71" t="s">
        <v>10168</v>
      </c>
      <c r="B1403" s="72" t="s">
        <v>15111</v>
      </c>
      <c r="C1403" s="73" t="s">
        <v>8780</v>
      </c>
      <c r="D1403" s="74">
        <v>0</v>
      </c>
      <c r="E1403" s="69">
        <v>554.47</v>
      </c>
      <c r="F1403" s="75">
        <f t="shared" ref="F1403:F1430" si="793">ROUND(D1403*E1403,2)</f>
        <v>0</v>
      </c>
      <c r="G1403" s="76"/>
      <c r="H1403" s="69">
        <f t="shared" ref="H1403:I1430" si="794">ROUND(N1403+(N1403*$H$2/100),2)</f>
        <v>509.08</v>
      </c>
      <c r="I1403" s="69">
        <f t="shared" si="794"/>
        <v>45.39</v>
      </c>
      <c r="J1403" s="69">
        <f t="shared" ref="J1403:J1430" si="795">H1403+I1403</f>
        <v>554.47</v>
      </c>
      <c r="K1403" s="69">
        <v>0</v>
      </c>
      <c r="L1403" s="75">
        <f t="shared" ref="L1403:L1430" si="796">SUM(J1403:K1403)</f>
        <v>554.47</v>
      </c>
      <c r="N1403" s="69">
        <v>509.08000000000004</v>
      </c>
      <c r="O1403" s="69">
        <v>45.39</v>
      </c>
      <c r="P1403" s="69">
        <f t="shared" ref="P1403:P1430" si="797">SUM(N1403:O1403)</f>
        <v>554.47</v>
      </c>
      <c r="Q1403" s="63"/>
      <c r="R1403" s="69">
        <f t="shared" ref="R1403:S1430" si="798">X1403</f>
        <v>509.08</v>
      </c>
      <c r="S1403" s="69">
        <f t="shared" si="798"/>
        <v>45.39</v>
      </c>
      <c r="T1403" s="69">
        <f t="shared" ref="T1403:T1430" si="799">R1403+S1403</f>
        <v>554.47</v>
      </c>
      <c r="U1403" s="69">
        <f t="shared" ref="U1403:U1430" si="800">ROUND(Z1403*$H$2,2)/100</f>
        <v>0</v>
      </c>
      <c r="V1403" s="77">
        <f t="shared" ref="V1403:V1430" si="801">SUM(T1403:U1403)</f>
        <v>554.47</v>
      </c>
      <c r="X1403" s="69">
        <v>509.08</v>
      </c>
      <c r="Y1403" s="69">
        <v>45.39</v>
      </c>
      <c r="Z1403" s="69">
        <v>554.47</v>
      </c>
      <c r="AA1403" s="78"/>
      <c r="AB1403" s="79">
        <f t="shared" si="772"/>
        <v>0</v>
      </c>
    </row>
    <row r="1404" spans="1:28" x14ac:dyDescent="0.25">
      <c r="A1404" s="71" t="s">
        <v>10169</v>
      </c>
      <c r="B1404" s="72" t="s">
        <v>15112</v>
      </c>
      <c r="C1404" s="73" t="s">
        <v>8780</v>
      </c>
      <c r="D1404" s="74">
        <v>0</v>
      </c>
      <c r="E1404" s="69">
        <v>289.18</v>
      </c>
      <c r="F1404" s="75">
        <f t="shared" si="793"/>
        <v>0</v>
      </c>
      <c r="G1404" s="76"/>
      <c r="H1404" s="69">
        <f t="shared" si="794"/>
        <v>243.79</v>
      </c>
      <c r="I1404" s="69">
        <f t="shared" si="794"/>
        <v>45.39</v>
      </c>
      <c r="J1404" s="69">
        <f t="shared" si="795"/>
        <v>289.18</v>
      </c>
      <c r="K1404" s="69">
        <v>0</v>
      </c>
      <c r="L1404" s="75">
        <f t="shared" si="796"/>
        <v>289.18</v>
      </c>
      <c r="N1404" s="69">
        <v>243.79</v>
      </c>
      <c r="O1404" s="69">
        <v>45.39</v>
      </c>
      <c r="P1404" s="69">
        <f t="shared" si="797"/>
        <v>289.18</v>
      </c>
      <c r="Q1404" s="63"/>
      <c r="R1404" s="69">
        <f t="shared" si="798"/>
        <v>243.79</v>
      </c>
      <c r="S1404" s="69">
        <f t="shared" si="798"/>
        <v>45.39</v>
      </c>
      <c r="T1404" s="69">
        <f t="shared" si="799"/>
        <v>289.18</v>
      </c>
      <c r="U1404" s="69">
        <f t="shared" si="800"/>
        <v>0</v>
      </c>
      <c r="V1404" s="77">
        <f t="shared" si="801"/>
        <v>289.18</v>
      </c>
      <c r="X1404" s="69">
        <v>243.79</v>
      </c>
      <c r="Y1404" s="69">
        <v>45.39</v>
      </c>
      <c r="Z1404" s="69">
        <v>289.18</v>
      </c>
      <c r="AA1404" s="78"/>
      <c r="AB1404" s="79">
        <f t="shared" si="772"/>
        <v>0</v>
      </c>
    </row>
    <row r="1405" spans="1:28" x14ac:dyDescent="0.25">
      <c r="A1405" s="71" t="s">
        <v>10170</v>
      </c>
      <c r="B1405" s="72" t="s">
        <v>15113</v>
      </c>
      <c r="C1405" s="73" t="s">
        <v>8780</v>
      </c>
      <c r="D1405" s="74">
        <v>0</v>
      </c>
      <c r="E1405" s="69">
        <v>678.58999999999992</v>
      </c>
      <c r="F1405" s="75">
        <f t="shared" si="793"/>
        <v>0</v>
      </c>
      <c r="G1405" s="76"/>
      <c r="H1405" s="69">
        <f t="shared" si="794"/>
        <v>633.20000000000005</v>
      </c>
      <c r="I1405" s="69">
        <f t="shared" si="794"/>
        <v>45.39</v>
      </c>
      <c r="J1405" s="69">
        <f t="shared" si="795"/>
        <v>678.59</v>
      </c>
      <c r="K1405" s="69">
        <v>0</v>
      </c>
      <c r="L1405" s="75">
        <f t="shared" si="796"/>
        <v>678.59</v>
      </c>
      <c r="N1405" s="69">
        <v>633.19999999999993</v>
      </c>
      <c r="O1405" s="69">
        <v>45.39</v>
      </c>
      <c r="P1405" s="69">
        <f t="shared" si="797"/>
        <v>678.58999999999992</v>
      </c>
      <c r="Q1405" s="63"/>
      <c r="R1405" s="69">
        <f t="shared" si="798"/>
        <v>633.20000000000005</v>
      </c>
      <c r="S1405" s="69">
        <f t="shared" si="798"/>
        <v>45.39</v>
      </c>
      <c r="T1405" s="69">
        <f t="shared" si="799"/>
        <v>678.59</v>
      </c>
      <c r="U1405" s="69">
        <f t="shared" si="800"/>
        <v>0</v>
      </c>
      <c r="V1405" s="77">
        <f t="shared" si="801"/>
        <v>678.59</v>
      </c>
      <c r="X1405" s="69">
        <v>633.20000000000005</v>
      </c>
      <c r="Y1405" s="69">
        <v>45.39</v>
      </c>
      <c r="Z1405" s="69">
        <v>678.59</v>
      </c>
      <c r="AA1405" s="78"/>
      <c r="AB1405" s="79">
        <f t="shared" si="772"/>
        <v>0</v>
      </c>
    </row>
    <row r="1406" spans="1:28" x14ac:dyDescent="0.25">
      <c r="A1406" s="71" t="s">
        <v>10171</v>
      </c>
      <c r="B1406" s="72" t="s">
        <v>15114</v>
      </c>
      <c r="C1406" s="73" t="s">
        <v>8780</v>
      </c>
      <c r="D1406" s="74">
        <v>0</v>
      </c>
      <c r="E1406" s="69">
        <v>584.46999999999991</v>
      </c>
      <c r="F1406" s="75">
        <f t="shared" si="793"/>
        <v>0</v>
      </c>
      <c r="G1406" s="76"/>
      <c r="H1406" s="69">
        <f t="shared" si="794"/>
        <v>539.08000000000004</v>
      </c>
      <c r="I1406" s="69">
        <f t="shared" si="794"/>
        <v>45.39</v>
      </c>
      <c r="J1406" s="69">
        <f t="shared" si="795"/>
        <v>584.47</v>
      </c>
      <c r="K1406" s="69">
        <v>0</v>
      </c>
      <c r="L1406" s="75">
        <f t="shared" si="796"/>
        <v>584.47</v>
      </c>
      <c r="N1406" s="69">
        <v>539.07999999999993</v>
      </c>
      <c r="O1406" s="69">
        <v>45.39</v>
      </c>
      <c r="P1406" s="69">
        <f t="shared" si="797"/>
        <v>584.46999999999991</v>
      </c>
      <c r="Q1406" s="63"/>
      <c r="R1406" s="69">
        <f t="shared" si="798"/>
        <v>539.08000000000004</v>
      </c>
      <c r="S1406" s="69">
        <f t="shared" si="798"/>
        <v>45.39</v>
      </c>
      <c r="T1406" s="69">
        <f t="shared" si="799"/>
        <v>584.47</v>
      </c>
      <c r="U1406" s="69">
        <f t="shared" si="800"/>
        <v>0</v>
      </c>
      <c r="V1406" s="77">
        <f t="shared" si="801"/>
        <v>584.47</v>
      </c>
      <c r="X1406" s="69">
        <v>539.08000000000004</v>
      </c>
      <c r="Y1406" s="69">
        <v>45.39</v>
      </c>
      <c r="Z1406" s="69">
        <v>584.47</v>
      </c>
      <c r="AA1406" s="78"/>
      <c r="AB1406" s="79">
        <f t="shared" si="772"/>
        <v>0</v>
      </c>
    </row>
    <row r="1407" spans="1:28" x14ac:dyDescent="0.25">
      <c r="A1407" s="71" t="s">
        <v>10172</v>
      </c>
      <c r="B1407" s="72" t="s">
        <v>15115</v>
      </c>
      <c r="C1407" s="73" t="s">
        <v>8780</v>
      </c>
      <c r="D1407" s="74">
        <v>0</v>
      </c>
      <c r="E1407" s="69">
        <v>590.78</v>
      </c>
      <c r="F1407" s="75">
        <f t="shared" si="793"/>
        <v>0</v>
      </c>
      <c r="G1407" s="76"/>
      <c r="H1407" s="69">
        <f t="shared" si="794"/>
        <v>545.39</v>
      </c>
      <c r="I1407" s="69">
        <f t="shared" si="794"/>
        <v>45.39</v>
      </c>
      <c r="J1407" s="69">
        <f t="shared" si="795"/>
        <v>590.78</v>
      </c>
      <c r="K1407" s="69">
        <v>0</v>
      </c>
      <c r="L1407" s="75">
        <f t="shared" si="796"/>
        <v>590.78</v>
      </c>
      <c r="N1407" s="69">
        <v>545.39</v>
      </c>
      <c r="O1407" s="69">
        <v>45.39</v>
      </c>
      <c r="P1407" s="69">
        <f t="shared" si="797"/>
        <v>590.78</v>
      </c>
      <c r="Q1407" s="63"/>
      <c r="R1407" s="69">
        <f t="shared" si="798"/>
        <v>545.39</v>
      </c>
      <c r="S1407" s="69">
        <f t="shared" si="798"/>
        <v>45.39</v>
      </c>
      <c r="T1407" s="69">
        <f t="shared" si="799"/>
        <v>590.78</v>
      </c>
      <c r="U1407" s="69">
        <f t="shared" si="800"/>
        <v>0</v>
      </c>
      <c r="V1407" s="77">
        <f t="shared" si="801"/>
        <v>590.78</v>
      </c>
      <c r="X1407" s="69">
        <v>545.39</v>
      </c>
      <c r="Y1407" s="69">
        <v>45.39</v>
      </c>
      <c r="Z1407" s="69">
        <v>590.78</v>
      </c>
      <c r="AA1407" s="78"/>
      <c r="AB1407" s="79">
        <f t="shared" si="772"/>
        <v>0</v>
      </c>
    </row>
    <row r="1408" spans="1:28" x14ac:dyDescent="0.25">
      <c r="A1408" s="71" t="s">
        <v>10173</v>
      </c>
      <c r="B1408" s="72" t="s">
        <v>15116</v>
      </c>
      <c r="C1408" s="73" t="s">
        <v>8780</v>
      </c>
      <c r="D1408" s="74">
        <v>0</v>
      </c>
      <c r="E1408" s="69">
        <v>301.49</v>
      </c>
      <c r="F1408" s="75">
        <f t="shared" si="793"/>
        <v>0</v>
      </c>
      <c r="G1408" s="76"/>
      <c r="H1408" s="69">
        <f t="shared" si="794"/>
        <v>256.10000000000002</v>
      </c>
      <c r="I1408" s="69">
        <f t="shared" si="794"/>
        <v>45.39</v>
      </c>
      <c r="J1408" s="69">
        <f t="shared" si="795"/>
        <v>301.49</v>
      </c>
      <c r="K1408" s="69">
        <v>0</v>
      </c>
      <c r="L1408" s="75">
        <f t="shared" si="796"/>
        <v>301.49</v>
      </c>
      <c r="N1408" s="69">
        <v>256.10000000000002</v>
      </c>
      <c r="O1408" s="69">
        <v>45.39</v>
      </c>
      <c r="P1408" s="69">
        <f t="shared" si="797"/>
        <v>301.49</v>
      </c>
      <c r="Q1408" s="63"/>
      <c r="R1408" s="69">
        <f t="shared" si="798"/>
        <v>256.10000000000002</v>
      </c>
      <c r="S1408" s="69">
        <f t="shared" si="798"/>
        <v>45.39</v>
      </c>
      <c r="T1408" s="69">
        <f t="shared" si="799"/>
        <v>301.49</v>
      </c>
      <c r="U1408" s="69">
        <f t="shared" si="800"/>
        <v>0</v>
      </c>
      <c r="V1408" s="77">
        <f t="shared" si="801"/>
        <v>301.49</v>
      </c>
      <c r="X1408" s="69">
        <v>256.10000000000002</v>
      </c>
      <c r="Y1408" s="69">
        <v>45.39</v>
      </c>
      <c r="Z1408" s="69">
        <v>301.49</v>
      </c>
      <c r="AA1408" s="78"/>
      <c r="AB1408" s="79">
        <f t="shared" si="772"/>
        <v>0</v>
      </c>
    </row>
    <row r="1409" spans="1:28" x14ac:dyDescent="0.25">
      <c r="A1409" s="71" t="s">
        <v>10174</v>
      </c>
      <c r="B1409" s="72" t="s">
        <v>15117</v>
      </c>
      <c r="C1409" s="73" t="s">
        <v>8780</v>
      </c>
      <c r="D1409" s="74">
        <v>0</v>
      </c>
      <c r="E1409" s="69">
        <v>631.26</v>
      </c>
      <c r="F1409" s="75">
        <f t="shared" si="793"/>
        <v>0</v>
      </c>
      <c r="G1409" s="76"/>
      <c r="H1409" s="69">
        <f t="shared" si="794"/>
        <v>585.87</v>
      </c>
      <c r="I1409" s="69">
        <f t="shared" si="794"/>
        <v>45.39</v>
      </c>
      <c r="J1409" s="69">
        <f t="shared" si="795"/>
        <v>631.26</v>
      </c>
      <c r="K1409" s="69">
        <v>0</v>
      </c>
      <c r="L1409" s="75">
        <f t="shared" si="796"/>
        <v>631.26</v>
      </c>
      <c r="N1409" s="69">
        <v>585.87</v>
      </c>
      <c r="O1409" s="69">
        <v>45.39</v>
      </c>
      <c r="P1409" s="69">
        <f t="shared" si="797"/>
        <v>631.26</v>
      </c>
      <c r="Q1409" s="63"/>
      <c r="R1409" s="69">
        <f t="shared" si="798"/>
        <v>585.87</v>
      </c>
      <c r="S1409" s="69">
        <f t="shared" si="798"/>
        <v>45.39</v>
      </c>
      <c r="T1409" s="69">
        <f t="shared" si="799"/>
        <v>631.26</v>
      </c>
      <c r="U1409" s="69">
        <f t="shared" si="800"/>
        <v>0</v>
      </c>
      <c r="V1409" s="77">
        <f t="shared" si="801"/>
        <v>631.26</v>
      </c>
      <c r="X1409" s="69">
        <v>585.87</v>
      </c>
      <c r="Y1409" s="69">
        <v>45.39</v>
      </c>
      <c r="Z1409" s="69">
        <v>631.26</v>
      </c>
      <c r="AA1409" s="78"/>
      <c r="AB1409" s="79">
        <f t="shared" si="772"/>
        <v>0</v>
      </c>
    </row>
    <row r="1410" spans="1:28" x14ac:dyDescent="0.25">
      <c r="A1410" s="71" t="s">
        <v>10175</v>
      </c>
      <c r="B1410" s="72" t="s">
        <v>15118</v>
      </c>
      <c r="C1410" s="73" t="s">
        <v>8780</v>
      </c>
      <c r="D1410" s="74">
        <v>0</v>
      </c>
      <c r="E1410" s="69">
        <v>553.23</v>
      </c>
      <c r="F1410" s="75">
        <f t="shared" si="793"/>
        <v>0</v>
      </c>
      <c r="G1410" s="76"/>
      <c r="H1410" s="69">
        <f t="shared" si="794"/>
        <v>507.84</v>
      </c>
      <c r="I1410" s="69">
        <f t="shared" si="794"/>
        <v>45.39</v>
      </c>
      <c r="J1410" s="69">
        <f t="shared" si="795"/>
        <v>553.23</v>
      </c>
      <c r="K1410" s="69">
        <v>0</v>
      </c>
      <c r="L1410" s="75">
        <f t="shared" si="796"/>
        <v>553.23</v>
      </c>
      <c r="N1410" s="69">
        <v>507.84000000000003</v>
      </c>
      <c r="O1410" s="69">
        <v>45.39</v>
      </c>
      <c r="P1410" s="69">
        <f t="shared" si="797"/>
        <v>553.23</v>
      </c>
      <c r="Q1410" s="63"/>
      <c r="R1410" s="69">
        <f t="shared" si="798"/>
        <v>507.84</v>
      </c>
      <c r="S1410" s="69">
        <f t="shared" si="798"/>
        <v>45.39</v>
      </c>
      <c r="T1410" s="69">
        <f t="shared" si="799"/>
        <v>553.23</v>
      </c>
      <c r="U1410" s="69">
        <f t="shared" si="800"/>
        <v>0</v>
      </c>
      <c r="V1410" s="77">
        <f t="shared" si="801"/>
        <v>553.23</v>
      </c>
      <c r="X1410" s="69">
        <v>507.84</v>
      </c>
      <c r="Y1410" s="69">
        <v>45.39</v>
      </c>
      <c r="Z1410" s="69">
        <v>553.23</v>
      </c>
      <c r="AA1410" s="78"/>
      <c r="AB1410" s="79">
        <f t="shared" si="772"/>
        <v>0</v>
      </c>
    </row>
    <row r="1411" spans="1:28" x14ac:dyDescent="0.25">
      <c r="A1411" s="71" t="s">
        <v>10176</v>
      </c>
      <c r="B1411" s="72" t="s">
        <v>15119</v>
      </c>
      <c r="C1411" s="73" t="s">
        <v>8780</v>
      </c>
      <c r="D1411" s="74">
        <v>0</v>
      </c>
      <c r="E1411" s="69">
        <v>744.82999999999993</v>
      </c>
      <c r="F1411" s="75">
        <f t="shared" si="793"/>
        <v>0</v>
      </c>
      <c r="G1411" s="76"/>
      <c r="H1411" s="69">
        <f t="shared" si="794"/>
        <v>699.44</v>
      </c>
      <c r="I1411" s="69">
        <f t="shared" si="794"/>
        <v>45.39</v>
      </c>
      <c r="J1411" s="69">
        <f t="shared" si="795"/>
        <v>744.83</v>
      </c>
      <c r="K1411" s="69">
        <v>0</v>
      </c>
      <c r="L1411" s="75">
        <f t="shared" si="796"/>
        <v>744.83</v>
      </c>
      <c r="N1411" s="69">
        <v>699.43999999999994</v>
      </c>
      <c r="O1411" s="69">
        <v>45.39</v>
      </c>
      <c r="P1411" s="69">
        <f t="shared" si="797"/>
        <v>744.82999999999993</v>
      </c>
      <c r="Q1411" s="63"/>
      <c r="R1411" s="69">
        <f t="shared" si="798"/>
        <v>699.44</v>
      </c>
      <c r="S1411" s="69">
        <f t="shared" si="798"/>
        <v>45.39</v>
      </c>
      <c r="T1411" s="69">
        <f t="shared" si="799"/>
        <v>744.83</v>
      </c>
      <c r="U1411" s="69">
        <f t="shared" si="800"/>
        <v>0</v>
      </c>
      <c r="V1411" s="77">
        <f t="shared" si="801"/>
        <v>744.83</v>
      </c>
      <c r="X1411" s="69">
        <v>699.44</v>
      </c>
      <c r="Y1411" s="69">
        <v>45.39</v>
      </c>
      <c r="Z1411" s="69">
        <v>744.83</v>
      </c>
      <c r="AA1411" s="78"/>
      <c r="AB1411" s="79">
        <f t="shared" si="772"/>
        <v>0</v>
      </c>
    </row>
    <row r="1412" spans="1:28" ht="22.5" x14ac:dyDescent="0.25">
      <c r="A1412" s="71" t="s">
        <v>10177</v>
      </c>
      <c r="B1412" s="72" t="s">
        <v>15120</v>
      </c>
      <c r="C1412" s="73" t="s">
        <v>8780</v>
      </c>
      <c r="D1412" s="74">
        <v>0</v>
      </c>
      <c r="E1412" s="69">
        <v>689.81999999999994</v>
      </c>
      <c r="F1412" s="75">
        <f t="shared" si="793"/>
        <v>0</v>
      </c>
      <c r="G1412" s="76"/>
      <c r="H1412" s="69">
        <f t="shared" si="794"/>
        <v>644.42999999999995</v>
      </c>
      <c r="I1412" s="69">
        <f t="shared" si="794"/>
        <v>45.39</v>
      </c>
      <c r="J1412" s="69">
        <f t="shared" si="795"/>
        <v>689.81999999999994</v>
      </c>
      <c r="K1412" s="69">
        <v>0</v>
      </c>
      <c r="L1412" s="75">
        <f t="shared" si="796"/>
        <v>689.81999999999994</v>
      </c>
      <c r="N1412" s="69">
        <v>644.42999999999995</v>
      </c>
      <c r="O1412" s="69">
        <v>45.39</v>
      </c>
      <c r="P1412" s="69">
        <f t="shared" si="797"/>
        <v>689.81999999999994</v>
      </c>
      <c r="Q1412" s="63"/>
      <c r="R1412" s="69">
        <f t="shared" si="798"/>
        <v>644.42999999999995</v>
      </c>
      <c r="S1412" s="69">
        <f t="shared" si="798"/>
        <v>45.39</v>
      </c>
      <c r="T1412" s="69">
        <f t="shared" si="799"/>
        <v>689.81999999999994</v>
      </c>
      <c r="U1412" s="69">
        <f t="shared" si="800"/>
        <v>0</v>
      </c>
      <c r="V1412" s="77">
        <f t="shared" si="801"/>
        <v>689.81999999999994</v>
      </c>
      <c r="X1412" s="69">
        <v>644.42999999999995</v>
      </c>
      <c r="Y1412" s="69">
        <v>45.39</v>
      </c>
      <c r="Z1412" s="69">
        <v>689.82</v>
      </c>
      <c r="AA1412" s="78"/>
      <c r="AB1412" s="79">
        <f t="shared" si="772"/>
        <v>0</v>
      </c>
    </row>
    <row r="1413" spans="1:28" x14ac:dyDescent="0.25">
      <c r="A1413" s="71" t="s">
        <v>10178</v>
      </c>
      <c r="B1413" s="72" t="s">
        <v>15121</v>
      </c>
      <c r="C1413" s="73" t="s">
        <v>8780</v>
      </c>
      <c r="D1413" s="74">
        <v>0</v>
      </c>
      <c r="E1413" s="69">
        <v>208.15</v>
      </c>
      <c r="F1413" s="75">
        <f t="shared" si="793"/>
        <v>0</v>
      </c>
      <c r="G1413" s="76"/>
      <c r="H1413" s="69">
        <f t="shared" si="794"/>
        <v>208.15</v>
      </c>
      <c r="I1413" s="69">
        <f t="shared" si="794"/>
        <v>0</v>
      </c>
      <c r="J1413" s="69">
        <f t="shared" si="795"/>
        <v>208.15</v>
      </c>
      <c r="K1413" s="69">
        <v>0</v>
      </c>
      <c r="L1413" s="75">
        <f t="shared" si="796"/>
        <v>208.15</v>
      </c>
      <c r="N1413" s="69">
        <v>208.15</v>
      </c>
      <c r="O1413" s="69">
        <v>0</v>
      </c>
      <c r="P1413" s="69">
        <f t="shared" si="797"/>
        <v>208.15</v>
      </c>
      <c r="Q1413" s="63"/>
      <c r="R1413" s="69">
        <f t="shared" si="798"/>
        <v>208.15</v>
      </c>
      <c r="S1413" s="69">
        <f t="shared" si="798"/>
        <v>0</v>
      </c>
      <c r="T1413" s="69">
        <f t="shared" si="799"/>
        <v>208.15</v>
      </c>
      <c r="U1413" s="69">
        <f t="shared" si="800"/>
        <v>0</v>
      </c>
      <c r="V1413" s="77">
        <f t="shared" si="801"/>
        <v>208.15</v>
      </c>
      <c r="X1413" s="69">
        <v>208.15</v>
      </c>
      <c r="Y1413" s="69">
        <v>0</v>
      </c>
      <c r="Z1413" s="69">
        <v>208.15</v>
      </c>
      <c r="AA1413" s="78"/>
      <c r="AB1413" s="79">
        <f t="shared" si="772"/>
        <v>0</v>
      </c>
    </row>
    <row r="1414" spans="1:28" x14ac:dyDescent="0.25">
      <c r="A1414" s="71" t="s">
        <v>10179</v>
      </c>
      <c r="B1414" s="72" t="s">
        <v>15122</v>
      </c>
      <c r="C1414" s="73" t="s">
        <v>8780</v>
      </c>
      <c r="D1414" s="74">
        <v>0</v>
      </c>
      <c r="E1414" s="69">
        <v>612.86</v>
      </c>
      <c r="F1414" s="75">
        <f t="shared" si="793"/>
        <v>0</v>
      </c>
      <c r="G1414" s="76"/>
      <c r="H1414" s="69">
        <f t="shared" si="794"/>
        <v>577.98</v>
      </c>
      <c r="I1414" s="69">
        <f t="shared" si="794"/>
        <v>34.880000000000003</v>
      </c>
      <c r="J1414" s="69">
        <f t="shared" si="795"/>
        <v>612.86</v>
      </c>
      <c r="K1414" s="69">
        <v>0</v>
      </c>
      <c r="L1414" s="75">
        <f t="shared" si="796"/>
        <v>612.86</v>
      </c>
      <c r="N1414" s="69">
        <v>577.98</v>
      </c>
      <c r="O1414" s="69">
        <v>34.879999999999995</v>
      </c>
      <c r="P1414" s="69">
        <f t="shared" si="797"/>
        <v>612.86</v>
      </c>
      <c r="Q1414" s="63"/>
      <c r="R1414" s="69">
        <f t="shared" si="798"/>
        <v>577.98</v>
      </c>
      <c r="S1414" s="69">
        <f t="shared" si="798"/>
        <v>34.869999999999997</v>
      </c>
      <c r="T1414" s="69">
        <f t="shared" si="799"/>
        <v>612.85</v>
      </c>
      <c r="U1414" s="69">
        <f t="shared" si="800"/>
        <v>0</v>
      </c>
      <c r="V1414" s="77">
        <f t="shared" si="801"/>
        <v>612.85</v>
      </c>
      <c r="X1414" s="69">
        <v>577.98</v>
      </c>
      <c r="Y1414" s="69">
        <v>34.869999999999997</v>
      </c>
      <c r="Z1414" s="69">
        <v>612.85</v>
      </c>
      <c r="AA1414" s="78"/>
      <c r="AB1414" s="79">
        <f t="shared" si="772"/>
        <v>9.9999999999909051E-3</v>
      </c>
    </row>
    <row r="1415" spans="1:28" x14ac:dyDescent="0.25">
      <c r="A1415" s="83" t="s">
        <v>10180</v>
      </c>
      <c r="B1415" s="72" t="s">
        <v>15123</v>
      </c>
      <c r="C1415" s="73" t="s">
        <v>8780</v>
      </c>
      <c r="D1415" s="74">
        <v>0</v>
      </c>
      <c r="E1415" s="69">
        <v>1065.58</v>
      </c>
      <c r="F1415" s="75">
        <f t="shared" si="793"/>
        <v>0</v>
      </c>
      <c r="G1415" s="76"/>
      <c r="H1415" s="69">
        <f t="shared" si="794"/>
        <v>1020.19</v>
      </c>
      <c r="I1415" s="69">
        <f t="shared" si="794"/>
        <v>45.39</v>
      </c>
      <c r="J1415" s="69">
        <f t="shared" si="795"/>
        <v>1065.5800000000002</v>
      </c>
      <c r="K1415" s="69">
        <v>0</v>
      </c>
      <c r="L1415" s="75">
        <f t="shared" si="796"/>
        <v>1065.5800000000002</v>
      </c>
      <c r="N1415" s="69">
        <v>1020.1899999999999</v>
      </c>
      <c r="O1415" s="69">
        <v>45.39</v>
      </c>
      <c r="P1415" s="69">
        <f t="shared" si="797"/>
        <v>1065.58</v>
      </c>
      <c r="Q1415" s="63"/>
      <c r="R1415" s="69">
        <f t="shared" si="798"/>
        <v>1020.19</v>
      </c>
      <c r="S1415" s="69">
        <f t="shared" si="798"/>
        <v>45.39</v>
      </c>
      <c r="T1415" s="69">
        <f t="shared" si="799"/>
        <v>1065.5800000000002</v>
      </c>
      <c r="U1415" s="69">
        <f t="shared" si="800"/>
        <v>0</v>
      </c>
      <c r="V1415" s="77">
        <f t="shared" si="801"/>
        <v>1065.5800000000002</v>
      </c>
      <c r="X1415" s="69">
        <v>1020.19</v>
      </c>
      <c r="Y1415" s="69">
        <v>45.39</v>
      </c>
      <c r="Z1415" s="69">
        <v>1065.58</v>
      </c>
      <c r="AA1415" s="78"/>
      <c r="AB1415" s="79">
        <f t="shared" si="772"/>
        <v>0</v>
      </c>
    </row>
    <row r="1416" spans="1:28" x14ac:dyDescent="0.25">
      <c r="A1416" s="83" t="s">
        <v>10181</v>
      </c>
      <c r="B1416" s="72" t="s">
        <v>15124</v>
      </c>
      <c r="C1416" s="73" t="s">
        <v>8780</v>
      </c>
      <c r="D1416" s="74">
        <v>0</v>
      </c>
      <c r="E1416" s="69">
        <v>1006.3599999999999</v>
      </c>
      <c r="F1416" s="75">
        <f t="shared" si="793"/>
        <v>0</v>
      </c>
      <c r="G1416" s="76"/>
      <c r="H1416" s="69">
        <f t="shared" si="794"/>
        <v>960.97</v>
      </c>
      <c r="I1416" s="69">
        <f t="shared" si="794"/>
        <v>45.39</v>
      </c>
      <c r="J1416" s="69">
        <f t="shared" si="795"/>
        <v>1006.36</v>
      </c>
      <c r="K1416" s="69">
        <v>0</v>
      </c>
      <c r="L1416" s="75">
        <f t="shared" si="796"/>
        <v>1006.36</v>
      </c>
      <c r="N1416" s="69">
        <v>960.96999999999991</v>
      </c>
      <c r="O1416" s="69">
        <v>45.39</v>
      </c>
      <c r="P1416" s="69">
        <f t="shared" si="797"/>
        <v>1006.3599999999999</v>
      </c>
      <c r="Q1416" s="63"/>
      <c r="R1416" s="69">
        <f t="shared" si="798"/>
        <v>960.97</v>
      </c>
      <c r="S1416" s="69">
        <f t="shared" si="798"/>
        <v>45.39</v>
      </c>
      <c r="T1416" s="69">
        <f t="shared" si="799"/>
        <v>1006.36</v>
      </c>
      <c r="U1416" s="69">
        <f t="shared" si="800"/>
        <v>0</v>
      </c>
      <c r="V1416" s="77">
        <f t="shared" si="801"/>
        <v>1006.36</v>
      </c>
      <c r="X1416" s="69">
        <v>960.97</v>
      </c>
      <c r="Y1416" s="69">
        <v>45.39</v>
      </c>
      <c r="Z1416" s="69">
        <v>1006.36</v>
      </c>
      <c r="AA1416" s="78"/>
      <c r="AB1416" s="79">
        <f t="shared" si="772"/>
        <v>0</v>
      </c>
    </row>
    <row r="1417" spans="1:28" x14ac:dyDescent="0.25">
      <c r="A1417" s="71" t="s">
        <v>10182</v>
      </c>
      <c r="B1417" s="72" t="s">
        <v>15125</v>
      </c>
      <c r="C1417" s="73" t="s">
        <v>8780</v>
      </c>
      <c r="D1417" s="74">
        <v>0</v>
      </c>
      <c r="E1417" s="69">
        <v>633.08999999999992</v>
      </c>
      <c r="F1417" s="75">
        <f t="shared" si="793"/>
        <v>0</v>
      </c>
      <c r="G1417" s="76"/>
      <c r="H1417" s="69">
        <f t="shared" si="794"/>
        <v>587.70000000000005</v>
      </c>
      <c r="I1417" s="69">
        <f t="shared" si="794"/>
        <v>45.39</v>
      </c>
      <c r="J1417" s="69">
        <f t="shared" si="795"/>
        <v>633.09</v>
      </c>
      <c r="K1417" s="69">
        <v>0</v>
      </c>
      <c r="L1417" s="75">
        <f t="shared" si="796"/>
        <v>633.09</v>
      </c>
      <c r="N1417" s="69">
        <v>587.69999999999993</v>
      </c>
      <c r="O1417" s="69">
        <v>45.39</v>
      </c>
      <c r="P1417" s="69">
        <f t="shared" si="797"/>
        <v>633.08999999999992</v>
      </c>
      <c r="Q1417" s="63"/>
      <c r="R1417" s="69">
        <f t="shared" si="798"/>
        <v>587.70000000000005</v>
      </c>
      <c r="S1417" s="69">
        <f t="shared" si="798"/>
        <v>45.39</v>
      </c>
      <c r="T1417" s="69">
        <f t="shared" si="799"/>
        <v>633.09</v>
      </c>
      <c r="U1417" s="69">
        <f t="shared" si="800"/>
        <v>0</v>
      </c>
      <c r="V1417" s="77">
        <f t="shared" si="801"/>
        <v>633.09</v>
      </c>
      <c r="X1417" s="69">
        <v>587.70000000000005</v>
      </c>
      <c r="Y1417" s="69">
        <v>45.39</v>
      </c>
      <c r="Z1417" s="69">
        <v>633.09</v>
      </c>
      <c r="AA1417" s="78"/>
      <c r="AB1417" s="79">
        <f t="shared" si="772"/>
        <v>0</v>
      </c>
    </row>
    <row r="1418" spans="1:28" x14ac:dyDescent="0.25">
      <c r="A1418" s="71" t="s">
        <v>10183</v>
      </c>
      <c r="B1418" s="72" t="s">
        <v>15126</v>
      </c>
      <c r="C1418" s="73" t="s">
        <v>8780</v>
      </c>
      <c r="D1418" s="74">
        <v>0</v>
      </c>
      <c r="E1418" s="69">
        <v>506.39</v>
      </c>
      <c r="F1418" s="75">
        <f t="shared" si="793"/>
        <v>0</v>
      </c>
      <c r="G1418" s="76"/>
      <c r="H1418" s="69">
        <f t="shared" si="794"/>
        <v>471.51</v>
      </c>
      <c r="I1418" s="69">
        <f t="shared" si="794"/>
        <v>34.880000000000003</v>
      </c>
      <c r="J1418" s="69">
        <f t="shared" si="795"/>
        <v>506.39</v>
      </c>
      <c r="K1418" s="69">
        <v>0</v>
      </c>
      <c r="L1418" s="75">
        <f t="shared" si="796"/>
        <v>506.39</v>
      </c>
      <c r="N1418" s="69">
        <v>471.51</v>
      </c>
      <c r="O1418" s="69">
        <v>34.879999999999995</v>
      </c>
      <c r="P1418" s="69">
        <f t="shared" si="797"/>
        <v>506.39</v>
      </c>
      <c r="Q1418" s="63"/>
      <c r="R1418" s="69">
        <f t="shared" si="798"/>
        <v>471.51</v>
      </c>
      <c r="S1418" s="69">
        <f t="shared" si="798"/>
        <v>34.869999999999997</v>
      </c>
      <c r="T1418" s="69">
        <f t="shared" si="799"/>
        <v>506.38</v>
      </c>
      <c r="U1418" s="69">
        <f t="shared" si="800"/>
        <v>0</v>
      </c>
      <c r="V1418" s="77">
        <f t="shared" si="801"/>
        <v>506.38</v>
      </c>
      <c r="X1418" s="69">
        <v>471.51</v>
      </c>
      <c r="Y1418" s="69">
        <v>34.869999999999997</v>
      </c>
      <c r="Z1418" s="69">
        <v>506.38</v>
      </c>
      <c r="AA1418" s="78"/>
      <c r="AB1418" s="79">
        <f t="shared" ref="AB1418:AB1481" si="802">P1418-Z1418</f>
        <v>9.9999999999909051E-3</v>
      </c>
    </row>
    <row r="1419" spans="1:28" x14ac:dyDescent="0.25">
      <c r="A1419" s="71" t="s">
        <v>10184</v>
      </c>
      <c r="B1419" s="72" t="s">
        <v>15127</v>
      </c>
      <c r="C1419" s="73" t="s">
        <v>8780</v>
      </c>
      <c r="D1419" s="74">
        <v>0</v>
      </c>
      <c r="E1419" s="69">
        <v>645.80000000000007</v>
      </c>
      <c r="F1419" s="75">
        <f t="shared" si="793"/>
        <v>0</v>
      </c>
      <c r="G1419" s="76"/>
      <c r="H1419" s="69">
        <f t="shared" si="794"/>
        <v>610.91999999999996</v>
      </c>
      <c r="I1419" s="69">
        <f t="shared" si="794"/>
        <v>34.880000000000003</v>
      </c>
      <c r="J1419" s="69">
        <f t="shared" si="795"/>
        <v>645.79999999999995</v>
      </c>
      <c r="K1419" s="69">
        <v>0</v>
      </c>
      <c r="L1419" s="75">
        <f t="shared" si="796"/>
        <v>645.79999999999995</v>
      </c>
      <c r="N1419" s="69">
        <v>610.92000000000007</v>
      </c>
      <c r="O1419" s="69">
        <v>34.879999999999995</v>
      </c>
      <c r="P1419" s="69">
        <f t="shared" si="797"/>
        <v>645.80000000000007</v>
      </c>
      <c r="Q1419" s="63"/>
      <c r="R1419" s="69">
        <f t="shared" si="798"/>
        <v>610.91999999999996</v>
      </c>
      <c r="S1419" s="69">
        <f t="shared" si="798"/>
        <v>34.869999999999997</v>
      </c>
      <c r="T1419" s="69">
        <f t="shared" si="799"/>
        <v>645.79</v>
      </c>
      <c r="U1419" s="69">
        <f t="shared" si="800"/>
        <v>0</v>
      </c>
      <c r="V1419" s="77">
        <f t="shared" si="801"/>
        <v>645.79</v>
      </c>
      <c r="X1419" s="69">
        <v>610.91999999999996</v>
      </c>
      <c r="Y1419" s="69">
        <v>34.869999999999997</v>
      </c>
      <c r="Z1419" s="69">
        <v>645.79</v>
      </c>
      <c r="AA1419" s="78"/>
      <c r="AB1419" s="79">
        <f t="shared" si="802"/>
        <v>1.0000000000104592E-2</v>
      </c>
    </row>
    <row r="1420" spans="1:28" x14ac:dyDescent="0.25">
      <c r="A1420" s="71" t="s">
        <v>10185</v>
      </c>
      <c r="B1420" s="72" t="s">
        <v>15128</v>
      </c>
      <c r="C1420" s="73" t="s">
        <v>8780</v>
      </c>
      <c r="D1420" s="74">
        <v>0</v>
      </c>
      <c r="E1420" s="69">
        <v>508.56</v>
      </c>
      <c r="F1420" s="75">
        <f t="shared" si="793"/>
        <v>0</v>
      </c>
      <c r="G1420" s="76"/>
      <c r="H1420" s="69">
        <f t="shared" si="794"/>
        <v>482.39</v>
      </c>
      <c r="I1420" s="69">
        <f t="shared" si="794"/>
        <v>26.17</v>
      </c>
      <c r="J1420" s="69">
        <f t="shared" si="795"/>
        <v>508.56</v>
      </c>
      <c r="K1420" s="69">
        <v>0</v>
      </c>
      <c r="L1420" s="75">
        <f t="shared" si="796"/>
        <v>508.56</v>
      </c>
      <c r="N1420" s="69">
        <v>482.39</v>
      </c>
      <c r="O1420" s="69">
        <v>26.17</v>
      </c>
      <c r="P1420" s="69">
        <f t="shared" si="797"/>
        <v>508.56</v>
      </c>
      <c r="Q1420" s="63"/>
      <c r="R1420" s="69">
        <f t="shared" si="798"/>
        <v>482.39</v>
      </c>
      <c r="S1420" s="69">
        <f t="shared" si="798"/>
        <v>26.16</v>
      </c>
      <c r="T1420" s="69">
        <f t="shared" si="799"/>
        <v>508.55</v>
      </c>
      <c r="U1420" s="69">
        <f t="shared" si="800"/>
        <v>0</v>
      </c>
      <c r="V1420" s="77">
        <f t="shared" si="801"/>
        <v>508.55</v>
      </c>
      <c r="X1420" s="69">
        <v>482.39</v>
      </c>
      <c r="Y1420" s="69">
        <v>26.16</v>
      </c>
      <c r="Z1420" s="69">
        <v>508.55</v>
      </c>
      <c r="AA1420" s="78"/>
      <c r="AB1420" s="79">
        <f t="shared" si="802"/>
        <v>9.9999999999909051E-3</v>
      </c>
    </row>
    <row r="1421" spans="1:28" x14ac:dyDescent="0.25">
      <c r="A1421" s="71" t="s">
        <v>10186</v>
      </c>
      <c r="B1421" s="72" t="s">
        <v>15129</v>
      </c>
      <c r="C1421" s="73" t="s">
        <v>8780</v>
      </c>
      <c r="D1421" s="74">
        <v>0</v>
      </c>
      <c r="E1421" s="69">
        <v>550.36</v>
      </c>
      <c r="F1421" s="75">
        <f t="shared" si="793"/>
        <v>0</v>
      </c>
      <c r="G1421" s="76"/>
      <c r="H1421" s="69">
        <f t="shared" si="794"/>
        <v>524.19000000000005</v>
      </c>
      <c r="I1421" s="69">
        <f t="shared" si="794"/>
        <v>26.17</v>
      </c>
      <c r="J1421" s="69">
        <f t="shared" si="795"/>
        <v>550.36</v>
      </c>
      <c r="K1421" s="69">
        <v>0</v>
      </c>
      <c r="L1421" s="75">
        <f t="shared" si="796"/>
        <v>550.36</v>
      </c>
      <c r="N1421" s="69">
        <v>524.19000000000005</v>
      </c>
      <c r="O1421" s="69">
        <v>26.17</v>
      </c>
      <c r="P1421" s="69">
        <f t="shared" si="797"/>
        <v>550.36</v>
      </c>
      <c r="Q1421" s="63"/>
      <c r="R1421" s="69">
        <f t="shared" si="798"/>
        <v>524.19000000000005</v>
      </c>
      <c r="S1421" s="69">
        <f t="shared" si="798"/>
        <v>26.16</v>
      </c>
      <c r="T1421" s="69">
        <f t="shared" si="799"/>
        <v>550.35</v>
      </c>
      <c r="U1421" s="69">
        <f t="shared" si="800"/>
        <v>0</v>
      </c>
      <c r="V1421" s="77">
        <f t="shared" si="801"/>
        <v>550.35</v>
      </c>
      <c r="X1421" s="69">
        <v>524.19000000000005</v>
      </c>
      <c r="Y1421" s="69">
        <v>26.16</v>
      </c>
      <c r="Z1421" s="69">
        <v>550.35</v>
      </c>
      <c r="AA1421" s="78"/>
      <c r="AB1421" s="79">
        <f t="shared" si="802"/>
        <v>9.9999999999909051E-3</v>
      </c>
    </row>
    <row r="1422" spans="1:28" x14ac:dyDescent="0.25">
      <c r="A1422" s="71" t="s">
        <v>10187</v>
      </c>
      <c r="B1422" s="72" t="s">
        <v>15130</v>
      </c>
      <c r="C1422" s="73" t="s">
        <v>8780</v>
      </c>
      <c r="D1422" s="74">
        <v>0</v>
      </c>
      <c r="E1422" s="69">
        <v>446.81</v>
      </c>
      <c r="F1422" s="75">
        <f t="shared" si="793"/>
        <v>0</v>
      </c>
      <c r="G1422" s="76"/>
      <c r="H1422" s="69">
        <f t="shared" si="794"/>
        <v>420.64</v>
      </c>
      <c r="I1422" s="69">
        <f t="shared" si="794"/>
        <v>26.17</v>
      </c>
      <c r="J1422" s="69">
        <f t="shared" si="795"/>
        <v>446.81</v>
      </c>
      <c r="K1422" s="69">
        <v>0</v>
      </c>
      <c r="L1422" s="75">
        <f t="shared" si="796"/>
        <v>446.81</v>
      </c>
      <c r="N1422" s="69">
        <v>420.64</v>
      </c>
      <c r="O1422" s="69">
        <v>26.17</v>
      </c>
      <c r="P1422" s="69">
        <f t="shared" si="797"/>
        <v>446.81</v>
      </c>
      <c r="Q1422" s="63"/>
      <c r="R1422" s="69">
        <f t="shared" si="798"/>
        <v>420.64</v>
      </c>
      <c r="S1422" s="69">
        <f t="shared" si="798"/>
        <v>26.16</v>
      </c>
      <c r="T1422" s="69">
        <f t="shared" si="799"/>
        <v>446.8</v>
      </c>
      <c r="U1422" s="69">
        <f t="shared" si="800"/>
        <v>0</v>
      </c>
      <c r="V1422" s="77">
        <f t="shared" si="801"/>
        <v>446.8</v>
      </c>
      <c r="X1422" s="69">
        <v>420.64</v>
      </c>
      <c r="Y1422" s="69">
        <v>26.16</v>
      </c>
      <c r="Z1422" s="69">
        <v>446.8</v>
      </c>
      <c r="AA1422" s="78"/>
      <c r="AB1422" s="79">
        <f t="shared" si="802"/>
        <v>9.9999999999909051E-3</v>
      </c>
    </row>
    <row r="1423" spans="1:28" ht="22.5" x14ac:dyDescent="0.25">
      <c r="A1423" s="71" t="s">
        <v>10188</v>
      </c>
      <c r="B1423" s="72" t="s">
        <v>15131</v>
      </c>
      <c r="C1423" s="73" t="s">
        <v>8780</v>
      </c>
      <c r="D1423" s="74">
        <v>0</v>
      </c>
      <c r="E1423" s="69">
        <v>706.13</v>
      </c>
      <c r="F1423" s="75">
        <f t="shared" si="793"/>
        <v>0</v>
      </c>
      <c r="H1423" s="69">
        <f t="shared" si="794"/>
        <v>706.13</v>
      </c>
      <c r="I1423" s="69">
        <f t="shared" si="794"/>
        <v>0</v>
      </c>
      <c r="J1423" s="69">
        <f t="shared" si="795"/>
        <v>706.13</v>
      </c>
      <c r="K1423" s="69">
        <v>0</v>
      </c>
      <c r="L1423" s="75">
        <f t="shared" si="796"/>
        <v>706.13</v>
      </c>
      <c r="N1423" s="69">
        <v>706.13</v>
      </c>
      <c r="O1423" s="69">
        <v>0</v>
      </c>
      <c r="P1423" s="69">
        <f t="shared" si="797"/>
        <v>706.13</v>
      </c>
      <c r="Q1423" s="63"/>
      <c r="R1423" s="69">
        <f t="shared" si="798"/>
        <v>706.13</v>
      </c>
      <c r="S1423" s="69">
        <f t="shared" si="798"/>
        <v>0</v>
      </c>
      <c r="T1423" s="69">
        <f t="shared" si="799"/>
        <v>706.13</v>
      </c>
      <c r="U1423" s="69">
        <f t="shared" si="800"/>
        <v>0</v>
      </c>
      <c r="V1423" s="77">
        <f t="shared" si="801"/>
        <v>706.13</v>
      </c>
      <c r="X1423" s="69">
        <v>706.13</v>
      </c>
      <c r="Y1423" s="69">
        <v>0</v>
      </c>
      <c r="Z1423" s="69">
        <v>706.13</v>
      </c>
      <c r="AB1423" s="79">
        <f t="shared" si="802"/>
        <v>0</v>
      </c>
    </row>
    <row r="1424" spans="1:28" ht="22.5" x14ac:dyDescent="0.25">
      <c r="A1424" s="71" t="s">
        <v>10189</v>
      </c>
      <c r="B1424" s="72" t="s">
        <v>15132</v>
      </c>
      <c r="C1424" s="73" t="s">
        <v>8780</v>
      </c>
      <c r="D1424" s="74">
        <v>0</v>
      </c>
      <c r="E1424" s="69">
        <v>800.56</v>
      </c>
      <c r="F1424" s="75">
        <f t="shared" si="793"/>
        <v>0</v>
      </c>
      <c r="H1424" s="69">
        <f t="shared" si="794"/>
        <v>800.56</v>
      </c>
      <c r="I1424" s="69">
        <f t="shared" si="794"/>
        <v>0</v>
      </c>
      <c r="J1424" s="69">
        <f t="shared" si="795"/>
        <v>800.56</v>
      </c>
      <c r="K1424" s="69">
        <v>0</v>
      </c>
      <c r="L1424" s="75">
        <f t="shared" si="796"/>
        <v>800.56</v>
      </c>
      <c r="N1424" s="69">
        <v>800.56</v>
      </c>
      <c r="O1424" s="69">
        <v>0</v>
      </c>
      <c r="P1424" s="69">
        <f t="shared" si="797"/>
        <v>800.56</v>
      </c>
      <c r="Q1424" s="63"/>
      <c r="R1424" s="69">
        <f t="shared" si="798"/>
        <v>800.56</v>
      </c>
      <c r="S1424" s="69">
        <f t="shared" si="798"/>
        <v>0</v>
      </c>
      <c r="T1424" s="69">
        <f t="shared" si="799"/>
        <v>800.56</v>
      </c>
      <c r="U1424" s="69">
        <f t="shared" si="800"/>
        <v>0</v>
      </c>
      <c r="V1424" s="77">
        <f t="shared" si="801"/>
        <v>800.56</v>
      </c>
      <c r="X1424" s="69">
        <v>800.56</v>
      </c>
      <c r="Y1424" s="69">
        <v>0</v>
      </c>
      <c r="Z1424" s="69">
        <v>800.56</v>
      </c>
      <c r="AB1424" s="79">
        <f t="shared" si="802"/>
        <v>0</v>
      </c>
    </row>
    <row r="1425" spans="1:28" s="33" customFormat="1" ht="22.5" x14ac:dyDescent="0.25">
      <c r="A1425" s="71" t="s">
        <v>10190</v>
      </c>
      <c r="B1425" s="72" t="s">
        <v>15133</v>
      </c>
      <c r="C1425" s="73" t="s">
        <v>8780</v>
      </c>
      <c r="D1425" s="74">
        <v>0</v>
      </c>
      <c r="E1425" s="69">
        <v>582.63</v>
      </c>
      <c r="F1425" s="75">
        <f t="shared" si="793"/>
        <v>0</v>
      </c>
      <c r="H1425" s="69">
        <f t="shared" si="794"/>
        <v>582.63</v>
      </c>
      <c r="I1425" s="69">
        <f t="shared" si="794"/>
        <v>0</v>
      </c>
      <c r="J1425" s="69">
        <f t="shared" si="795"/>
        <v>582.63</v>
      </c>
      <c r="K1425" s="69">
        <v>0</v>
      </c>
      <c r="L1425" s="75">
        <f t="shared" si="796"/>
        <v>582.63</v>
      </c>
      <c r="N1425" s="69">
        <v>582.63</v>
      </c>
      <c r="O1425" s="69">
        <v>0</v>
      </c>
      <c r="P1425" s="69">
        <f t="shared" si="797"/>
        <v>582.63</v>
      </c>
      <c r="Q1425" s="63"/>
      <c r="R1425" s="69">
        <f t="shared" si="798"/>
        <v>582.63</v>
      </c>
      <c r="S1425" s="69">
        <f t="shared" si="798"/>
        <v>0</v>
      </c>
      <c r="T1425" s="69">
        <f t="shared" si="799"/>
        <v>582.63</v>
      </c>
      <c r="U1425" s="69">
        <f t="shared" si="800"/>
        <v>0</v>
      </c>
      <c r="V1425" s="77">
        <f t="shared" si="801"/>
        <v>582.63</v>
      </c>
      <c r="X1425" s="69">
        <v>582.63</v>
      </c>
      <c r="Y1425" s="69">
        <v>0</v>
      </c>
      <c r="Z1425" s="69">
        <v>582.63</v>
      </c>
      <c r="AB1425" s="79">
        <f t="shared" si="802"/>
        <v>0</v>
      </c>
    </row>
    <row r="1426" spans="1:28" s="33" customFormat="1" x14ac:dyDescent="0.25">
      <c r="A1426" s="71" t="s">
        <v>10191</v>
      </c>
      <c r="B1426" s="72" t="s">
        <v>15134</v>
      </c>
      <c r="C1426" s="73" t="s">
        <v>8780</v>
      </c>
      <c r="D1426" s="74">
        <v>0</v>
      </c>
      <c r="E1426" s="69">
        <v>577.69000000000005</v>
      </c>
      <c r="F1426" s="75">
        <f t="shared" si="793"/>
        <v>0</v>
      </c>
      <c r="H1426" s="69">
        <f t="shared" si="794"/>
        <v>577.69000000000005</v>
      </c>
      <c r="I1426" s="69">
        <f t="shared" si="794"/>
        <v>0</v>
      </c>
      <c r="J1426" s="69">
        <f t="shared" si="795"/>
        <v>577.69000000000005</v>
      </c>
      <c r="K1426" s="69">
        <v>0</v>
      </c>
      <c r="L1426" s="75">
        <f t="shared" si="796"/>
        <v>577.69000000000005</v>
      </c>
      <c r="N1426" s="69">
        <v>577.69000000000005</v>
      </c>
      <c r="O1426" s="69">
        <v>0</v>
      </c>
      <c r="P1426" s="69">
        <f t="shared" si="797"/>
        <v>577.69000000000005</v>
      </c>
      <c r="Q1426" s="63"/>
      <c r="R1426" s="69">
        <f t="shared" si="798"/>
        <v>577.69000000000005</v>
      </c>
      <c r="S1426" s="69">
        <f t="shared" si="798"/>
        <v>0</v>
      </c>
      <c r="T1426" s="69">
        <f t="shared" si="799"/>
        <v>577.69000000000005</v>
      </c>
      <c r="U1426" s="69">
        <f t="shared" si="800"/>
        <v>0</v>
      </c>
      <c r="V1426" s="77">
        <f t="shared" si="801"/>
        <v>577.69000000000005</v>
      </c>
      <c r="X1426" s="69">
        <v>577.69000000000005</v>
      </c>
      <c r="Y1426" s="69">
        <v>0</v>
      </c>
      <c r="Z1426" s="69">
        <v>577.69000000000005</v>
      </c>
      <c r="AB1426" s="79">
        <f t="shared" si="802"/>
        <v>0</v>
      </c>
    </row>
    <row r="1427" spans="1:28" ht="22.5" x14ac:dyDescent="0.25">
      <c r="A1427" s="71" t="s">
        <v>10192</v>
      </c>
      <c r="B1427" s="72" t="s">
        <v>15135</v>
      </c>
      <c r="C1427" s="73" t="s">
        <v>8780</v>
      </c>
      <c r="D1427" s="74">
        <v>0</v>
      </c>
      <c r="E1427" s="69">
        <v>666.62</v>
      </c>
      <c r="F1427" s="75">
        <f t="shared" si="793"/>
        <v>0</v>
      </c>
      <c r="G1427" s="76"/>
      <c r="H1427" s="69">
        <f t="shared" si="794"/>
        <v>621.23</v>
      </c>
      <c r="I1427" s="69">
        <f t="shared" si="794"/>
        <v>45.39</v>
      </c>
      <c r="J1427" s="69">
        <f t="shared" si="795"/>
        <v>666.62</v>
      </c>
      <c r="K1427" s="69">
        <v>0</v>
      </c>
      <c r="L1427" s="75">
        <f t="shared" si="796"/>
        <v>666.62</v>
      </c>
      <c r="N1427" s="69">
        <v>621.23</v>
      </c>
      <c r="O1427" s="69">
        <v>45.39</v>
      </c>
      <c r="P1427" s="69">
        <f t="shared" si="797"/>
        <v>666.62</v>
      </c>
      <c r="Q1427" s="63"/>
      <c r="R1427" s="69">
        <f t="shared" si="798"/>
        <v>621.23</v>
      </c>
      <c r="S1427" s="69">
        <f t="shared" si="798"/>
        <v>45.39</v>
      </c>
      <c r="T1427" s="69">
        <f t="shared" si="799"/>
        <v>666.62</v>
      </c>
      <c r="U1427" s="69">
        <f t="shared" si="800"/>
        <v>0</v>
      </c>
      <c r="V1427" s="77">
        <f t="shared" si="801"/>
        <v>666.62</v>
      </c>
      <c r="X1427" s="69">
        <v>621.23</v>
      </c>
      <c r="Y1427" s="69">
        <v>45.39</v>
      </c>
      <c r="Z1427" s="69">
        <v>666.62</v>
      </c>
      <c r="AA1427" s="78"/>
      <c r="AB1427" s="79">
        <f t="shared" si="802"/>
        <v>0</v>
      </c>
    </row>
    <row r="1428" spans="1:28" ht="22.5" x14ac:dyDescent="0.25">
      <c r="A1428" s="71" t="s">
        <v>10193</v>
      </c>
      <c r="B1428" s="72" t="s">
        <v>15136</v>
      </c>
      <c r="C1428" s="73" t="s">
        <v>8780</v>
      </c>
      <c r="D1428" s="74">
        <v>0</v>
      </c>
      <c r="E1428" s="69">
        <v>877.64</v>
      </c>
      <c r="F1428" s="75">
        <f t="shared" si="793"/>
        <v>0</v>
      </c>
      <c r="G1428" s="76"/>
      <c r="H1428" s="69">
        <f t="shared" si="794"/>
        <v>832.25</v>
      </c>
      <c r="I1428" s="69">
        <f t="shared" si="794"/>
        <v>45.39</v>
      </c>
      <c r="J1428" s="69">
        <f t="shared" si="795"/>
        <v>877.64</v>
      </c>
      <c r="K1428" s="69">
        <v>0</v>
      </c>
      <c r="L1428" s="75">
        <f t="shared" si="796"/>
        <v>877.64</v>
      </c>
      <c r="N1428" s="69">
        <v>832.25</v>
      </c>
      <c r="O1428" s="69">
        <v>45.39</v>
      </c>
      <c r="P1428" s="69">
        <f t="shared" si="797"/>
        <v>877.64</v>
      </c>
      <c r="Q1428" s="63"/>
      <c r="R1428" s="69">
        <f t="shared" si="798"/>
        <v>832.25</v>
      </c>
      <c r="S1428" s="69">
        <f t="shared" si="798"/>
        <v>45.39</v>
      </c>
      <c r="T1428" s="69">
        <f t="shared" si="799"/>
        <v>877.64</v>
      </c>
      <c r="U1428" s="69">
        <f t="shared" si="800"/>
        <v>0</v>
      </c>
      <c r="V1428" s="77">
        <f t="shared" si="801"/>
        <v>877.64</v>
      </c>
      <c r="X1428" s="69">
        <v>832.25</v>
      </c>
      <c r="Y1428" s="69">
        <v>45.39</v>
      </c>
      <c r="Z1428" s="69">
        <v>877.64</v>
      </c>
      <c r="AA1428" s="78"/>
      <c r="AB1428" s="79">
        <f t="shared" si="802"/>
        <v>0</v>
      </c>
    </row>
    <row r="1429" spans="1:28" ht="22.5" x14ac:dyDescent="0.25">
      <c r="A1429" s="71" t="s">
        <v>10194</v>
      </c>
      <c r="B1429" s="72" t="s">
        <v>15137</v>
      </c>
      <c r="C1429" s="73" t="s">
        <v>8780</v>
      </c>
      <c r="D1429" s="74">
        <v>0</v>
      </c>
      <c r="E1429" s="69">
        <v>663.53</v>
      </c>
      <c r="F1429" s="75">
        <f t="shared" si="793"/>
        <v>0</v>
      </c>
      <c r="G1429" s="76"/>
      <c r="H1429" s="69">
        <f t="shared" si="794"/>
        <v>618.14</v>
      </c>
      <c r="I1429" s="69">
        <f t="shared" si="794"/>
        <v>45.39</v>
      </c>
      <c r="J1429" s="69">
        <f t="shared" si="795"/>
        <v>663.53</v>
      </c>
      <c r="K1429" s="69">
        <v>0</v>
      </c>
      <c r="L1429" s="75">
        <f t="shared" si="796"/>
        <v>663.53</v>
      </c>
      <c r="N1429" s="69">
        <v>618.14</v>
      </c>
      <c r="O1429" s="69">
        <v>45.39</v>
      </c>
      <c r="P1429" s="69">
        <f t="shared" si="797"/>
        <v>663.53</v>
      </c>
      <c r="Q1429" s="63"/>
      <c r="R1429" s="69">
        <f t="shared" si="798"/>
        <v>618.14</v>
      </c>
      <c r="S1429" s="69">
        <f t="shared" si="798"/>
        <v>45.39</v>
      </c>
      <c r="T1429" s="69">
        <f t="shared" si="799"/>
        <v>663.53</v>
      </c>
      <c r="U1429" s="69">
        <f t="shared" si="800"/>
        <v>0</v>
      </c>
      <c r="V1429" s="77">
        <f t="shared" si="801"/>
        <v>663.53</v>
      </c>
      <c r="X1429" s="69">
        <v>618.14</v>
      </c>
      <c r="Y1429" s="69">
        <v>45.39</v>
      </c>
      <c r="Z1429" s="69">
        <v>663.53</v>
      </c>
      <c r="AA1429" s="78"/>
      <c r="AB1429" s="79">
        <f t="shared" si="802"/>
        <v>0</v>
      </c>
    </row>
    <row r="1430" spans="1:28" x14ac:dyDescent="0.25">
      <c r="A1430" s="71" t="s">
        <v>10195</v>
      </c>
      <c r="B1430" s="72" t="s">
        <v>15138</v>
      </c>
      <c r="C1430" s="73" t="s">
        <v>8780</v>
      </c>
      <c r="D1430" s="74">
        <v>0</v>
      </c>
      <c r="E1430" s="69">
        <v>735.68</v>
      </c>
      <c r="F1430" s="75">
        <f t="shared" si="793"/>
        <v>0</v>
      </c>
      <c r="G1430" s="76"/>
      <c r="H1430" s="69">
        <f t="shared" si="794"/>
        <v>690.29</v>
      </c>
      <c r="I1430" s="69">
        <f t="shared" si="794"/>
        <v>45.39</v>
      </c>
      <c r="J1430" s="69">
        <f t="shared" si="795"/>
        <v>735.68</v>
      </c>
      <c r="K1430" s="69">
        <v>0</v>
      </c>
      <c r="L1430" s="75">
        <f t="shared" si="796"/>
        <v>735.68</v>
      </c>
      <c r="N1430" s="69">
        <v>690.29</v>
      </c>
      <c r="O1430" s="69">
        <v>45.39</v>
      </c>
      <c r="P1430" s="69">
        <f t="shared" si="797"/>
        <v>735.68</v>
      </c>
      <c r="Q1430" s="63"/>
      <c r="R1430" s="69">
        <f t="shared" si="798"/>
        <v>690.29</v>
      </c>
      <c r="S1430" s="69">
        <f t="shared" si="798"/>
        <v>45.39</v>
      </c>
      <c r="T1430" s="69">
        <f t="shared" si="799"/>
        <v>735.68</v>
      </c>
      <c r="U1430" s="69">
        <f t="shared" si="800"/>
        <v>0</v>
      </c>
      <c r="V1430" s="77">
        <f t="shared" si="801"/>
        <v>735.68</v>
      </c>
      <c r="X1430" s="69">
        <v>690.29</v>
      </c>
      <c r="Y1430" s="69">
        <v>45.39</v>
      </c>
      <c r="Z1430" s="69">
        <v>735.68</v>
      </c>
      <c r="AA1430" s="78"/>
      <c r="AB1430" s="79">
        <f t="shared" si="802"/>
        <v>0</v>
      </c>
    </row>
    <row r="1431" spans="1:28" ht="22.5" x14ac:dyDescent="0.25">
      <c r="A1431" s="65" t="s">
        <v>10196</v>
      </c>
      <c r="B1431" s="66" t="s">
        <v>15139</v>
      </c>
      <c r="C1431" s="67"/>
      <c r="D1431" s="68"/>
      <c r="E1431" s="69"/>
      <c r="F1431" s="70"/>
      <c r="H1431" s="69"/>
      <c r="I1431" s="69"/>
      <c r="J1431" s="69"/>
      <c r="K1431" s="69"/>
      <c r="L1431" s="75"/>
      <c r="N1431" s="69"/>
      <c r="O1431" s="69"/>
      <c r="P1431" s="69"/>
      <c r="Q1431" s="63"/>
      <c r="R1431" s="69"/>
      <c r="S1431" s="69"/>
      <c r="T1431" s="69"/>
      <c r="U1431" s="69"/>
      <c r="V1431" s="77"/>
      <c r="X1431" s="69"/>
      <c r="Y1431" s="69"/>
      <c r="Z1431" s="69"/>
      <c r="AA1431" s="78"/>
      <c r="AB1431" s="79">
        <f t="shared" si="802"/>
        <v>0</v>
      </c>
    </row>
    <row r="1432" spans="1:28" x14ac:dyDescent="0.25">
      <c r="A1432" s="71" t="s">
        <v>10197</v>
      </c>
      <c r="B1432" s="72" t="s">
        <v>15140</v>
      </c>
      <c r="C1432" s="73" t="s">
        <v>8780</v>
      </c>
      <c r="D1432" s="74">
        <v>0</v>
      </c>
      <c r="E1432" s="69">
        <v>601.54</v>
      </c>
      <c r="F1432" s="75">
        <f t="shared" ref="F1432:F1447" si="803">ROUND(D1432*E1432,2)</f>
        <v>0</v>
      </c>
      <c r="G1432" s="76"/>
      <c r="H1432" s="69">
        <f t="shared" ref="H1432:I1447" si="804">ROUND(N1432+(N1432*$H$2/100),2)</f>
        <v>510.78</v>
      </c>
      <c r="I1432" s="69">
        <f t="shared" si="804"/>
        <v>90.76</v>
      </c>
      <c r="J1432" s="69">
        <f t="shared" ref="J1432:J1447" si="805">H1432+I1432</f>
        <v>601.54</v>
      </c>
      <c r="K1432" s="69">
        <v>0</v>
      </c>
      <c r="L1432" s="75">
        <f t="shared" ref="L1432:L1447" si="806">SUM(J1432:K1432)</f>
        <v>601.54</v>
      </c>
      <c r="N1432" s="69">
        <v>510.78000000000003</v>
      </c>
      <c r="O1432" s="69">
        <v>90.759999999999991</v>
      </c>
      <c r="P1432" s="69">
        <f t="shared" ref="P1432:P1447" si="807">SUM(N1432:O1432)</f>
        <v>601.54</v>
      </c>
      <c r="Q1432" s="63"/>
      <c r="R1432" s="69">
        <f t="shared" ref="R1432:S1447" si="808">X1432</f>
        <v>510.78</v>
      </c>
      <c r="S1432" s="69">
        <f t="shared" si="808"/>
        <v>90.75</v>
      </c>
      <c r="T1432" s="69">
        <f t="shared" ref="T1432:T1447" si="809">R1432+S1432</f>
        <v>601.53</v>
      </c>
      <c r="U1432" s="69">
        <f t="shared" ref="U1432:U1447" si="810">ROUND(Z1432*$H$2,2)/100</f>
        <v>0</v>
      </c>
      <c r="V1432" s="77">
        <f t="shared" ref="V1432:V1447" si="811">SUM(T1432:U1432)</f>
        <v>601.53</v>
      </c>
      <c r="X1432" s="69">
        <v>510.78</v>
      </c>
      <c r="Y1432" s="69">
        <v>90.75</v>
      </c>
      <c r="Z1432" s="69">
        <v>601.53</v>
      </c>
      <c r="AA1432" s="78"/>
      <c r="AB1432" s="79">
        <f t="shared" si="802"/>
        <v>9.9999999999909051E-3</v>
      </c>
    </row>
    <row r="1433" spans="1:28" x14ac:dyDescent="0.25">
      <c r="A1433" s="71" t="s">
        <v>10198</v>
      </c>
      <c r="B1433" s="72" t="s">
        <v>15141</v>
      </c>
      <c r="C1433" s="73" t="s">
        <v>8780</v>
      </c>
      <c r="D1433" s="74">
        <v>0</v>
      </c>
      <c r="E1433" s="69">
        <v>756.99</v>
      </c>
      <c r="F1433" s="75">
        <f t="shared" si="803"/>
        <v>0</v>
      </c>
      <c r="G1433" s="76"/>
      <c r="H1433" s="69">
        <f t="shared" si="804"/>
        <v>666.23</v>
      </c>
      <c r="I1433" s="69">
        <f t="shared" si="804"/>
        <v>90.76</v>
      </c>
      <c r="J1433" s="69">
        <f t="shared" si="805"/>
        <v>756.99</v>
      </c>
      <c r="K1433" s="69">
        <v>0</v>
      </c>
      <c r="L1433" s="75">
        <f t="shared" si="806"/>
        <v>756.99</v>
      </c>
      <c r="N1433" s="69">
        <v>666.23</v>
      </c>
      <c r="O1433" s="69">
        <v>90.759999999999991</v>
      </c>
      <c r="P1433" s="69">
        <f t="shared" si="807"/>
        <v>756.99</v>
      </c>
      <c r="Q1433" s="63"/>
      <c r="R1433" s="69">
        <f t="shared" si="808"/>
        <v>666.23</v>
      </c>
      <c r="S1433" s="69">
        <f t="shared" si="808"/>
        <v>90.75</v>
      </c>
      <c r="T1433" s="69">
        <f t="shared" si="809"/>
        <v>756.98</v>
      </c>
      <c r="U1433" s="69">
        <f t="shared" si="810"/>
        <v>0</v>
      </c>
      <c r="V1433" s="77">
        <f t="shared" si="811"/>
        <v>756.98</v>
      </c>
      <c r="X1433" s="69">
        <v>666.23</v>
      </c>
      <c r="Y1433" s="69">
        <v>90.75</v>
      </c>
      <c r="Z1433" s="69">
        <v>756.98</v>
      </c>
      <c r="AA1433" s="78"/>
      <c r="AB1433" s="79">
        <f t="shared" si="802"/>
        <v>9.9999999999909051E-3</v>
      </c>
    </row>
    <row r="1434" spans="1:28" x14ac:dyDescent="0.25">
      <c r="A1434" s="71" t="s">
        <v>10199</v>
      </c>
      <c r="B1434" s="72" t="s">
        <v>15142</v>
      </c>
      <c r="C1434" s="73" t="s">
        <v>8780</v>
      </c>
      <c r="D1434" s="74">
        <v>0</v>
      </c>
      <c r="E1434" s="69">
        <v>821.4</v>
      </c>
      <c r="F1434" s="75">
        <f t="shared" si="803"/>
        <v>0</v>
      </c>
      <c r="G1434" s="76"/>
      <c r="H1434" s="69">
        <f t="shared" si="804"/>
        <v>730.64</v>
      </c>
      <c r="I1434" s="69">
        <f t="shared" si="804"/>
        <v>90.76</v>
      </c>
      <c r="J1434" s="69">
        <f t="shared" si="805"/>
        <v>821.4</v>
      </c>
      <c r="K1434" s="69">
        <v>0</v>
      </c>
      <c r="L1434" s="75">
        <f t="shared" si="806"/>
        <v>821.4</v>
      </c>
      <c r="N1434" s="69">
        <v>730.64</v>
      </c>
      <c r="O1434" s="69">
        <v>90.759999999999991</v>
      </c>
      <c r="P1434" s="69">
        <f t="shared" si="807"/>
        <v>821.4</v>
      </c>
      <c r="Q1434" s="63"/>
      <c r="R1434" s="69">
        <f t="shared" si="808"/>
        <v>730.64</v>
      </c>
      <c r="S1434" s="69">
        <f t="shared" si="808"/>
        <v>90.75</v>
      </c>
      <c r="T1434" s="69">
        <f t="shared" si="809"/>
        <v>821.39</v>
      </c>
      <c r="U1434" s="69">
        <f t="shared" si="810"/>
        <v>0</v>
      </c>
      <c r="V1434" s="77">
        <f t="shared" si="811"/>
        <v>821.39</v>
      </c>
      <c r="X1434" s="69">
        <v>730.64</v>
      </c>
      <c r="Y1434" s="69">
        <v>90.75</v>
      </c>
      <c r="Z1434" s="69">
        <v>821.39</v>
      </c>
      <c r="AA1434" s="78"/>
      <c r="AB1434" s="79">
        <f t="shared" si="802"/>
        <v>9.9999999999909051E-3</v>
      </c>
    </row>
    <row r="1435" spans="1:28" x14ac:dyDescent="0.25">
      <c r="A1435" s="71" t="s">
        <v>12885</v>
      </c>
      <c r="B1435" s="72" t="s">
        <v>15143</v>
      </c>
      <c r="C1435" s="73" t="s">
        <v>8780</v>
      </c>
      <c r="D1435" s="74">
        <v>0</v>
      </c>
      <c r="E1435" s="69">
        <v>581.57000000000005</v>
      </c>
      <c r="F1435" s="75">
        <f t="shared" si="803"/>
        <v>0</v>
      </c>
      <c r="G1435" s="76"/>
      <c r="H1435" s="69">
        <f t="shared" si="804"/>
        <v>536.17999999999995</v>
      </c>
      <c r="I1435" s="69">
        <f t="shared" si="804"/>
        <v>45.39</v>
      </c>
      <c r="J1435" s="69">
        <f t="shared" si="805"/>
        <v>581.56999999999994</v>
      </c>
      <c r="K1435" s="69">
        <v>0</v>
      </c>
      <c r="L1435" s="75">
        <f t="shared" si="806"/>
        <v>581.56999999999994</v>
      </c>
      <c r="N1435" s="69">
        <v>536.18000000000006</v>
      </c>
      <c r="O1435" s="69">
        <v>45.39</v>
      </c>
      <c r="P1435" s="69">
        <f t="shared" si="807"/>
        <v>581.57000000000005</v>
      </c>
      <c r="Q1435" s="63"/>
      <c r="R1435" s="69">
        <f t="shared" si="808"/>
        <v>536.17999999999995</v>
      </c>
      <c r="S1435" s="69">
        <f t="shared" si="808"/>
        <v>45.39</v>
      </c>
      <c r="T1435" s="69">
        <f t="shared" si="809"/>
        <v>581.56999999999994</v>
      </c>
      <c r="U1435" s="69">
        <f t="shared" si="810"/>
        <v>0</v>
      </c>
      <c r="V1435" s="77">
        <f t="shared" si="811"/>
        <v>581.56999999999994</v>
      </c>
      <c r="X1435" s="69">
        <v>536.17999999999995</v>
      </c>
      <c r="Y1435" s="69">
        <v>45.39</v>
      </c>
      <c r="Z1435" s="69">
        <v>581.57000000000005</v>
      </c>
      <c r="AA1435" s="78"/>
      <c r="AB1435" s="79">
        <f t="shared" si="802"/>
        <v>0</v>
      </c>
    </row>
    <row r="1436" spans="1:28" x14ac:dyDescent="0.25">
      <c r="A1436" s="71" t="s">
        <v>10200</v>
      </c>
      <c r="B1436" s="72" t="s">
        <v>15144</v>
      </c>
      <c r="C1436" s="73" t="s">
        <v>8780</v>
      </c>
      <c r="D1436" s="74">
        <v>0</v>
      </c>
      <c r="E1436" s="69">
        <v>563.23</v>
      </c>
      <c r="F1436" s="75">
        <f t="shared" si="803"/>
        <v>0</v>
      </c>
      <c r="G1436" s="76"/>
      <c r="H1436" s="69">
        <f t="shared" si="804"/>
        <v>472.47</v>
      </c>
      <c r="I1436" s="69">
        <f t="shared" si="804"/>
        <v>90.76</v>
      </c>
      <c r="J1436" s="69">
        <f t="shared" si="805"/>
        <v>563.23</v>
      </c>
      <c r="K1436" s="69">
        <v>0</v>
      </c>
      <c r="L1436" s="75">
        <f t="shared" si="806"/>
        <v>563.23</v>
      </c>
      <c r="N1436" s="69">
        <v>472.47</v>
      </c>
      <c r="O1436" s="69">
        <v>90.759999999999991</v>
      </c>
      <c r="P1436" s="69">
        <f t="shared" si="807"/>
        <v>563.23</v>
      </c>
      <c r="Q1436" s="63"/>
      <c r="R1436" s="69">
        <f t="shared" si="808"/>
        <v>472.47</v>
      </c>
      <c r="S1436" s="69">
        <f t="shared" si="808"/>
        <v>90.75</v>
      </c>
      <c r="T1436" s="69">
        <f t="shared" si="809"/>
        <v>563.22</v>
      </c>
      <c r="U1436" s="69">
        <f t="shared" si="810"/>
        <v>0</v>
      </c>
      <c r="V1436" s="77">
        <f t="shared" si="811"/>
        <v>563.22</v>
      </c>
      <c r="X1436" s="69">
        <v>472.47</v>
      </c>
      <c r="Y1436" s="69">
        <v>90.75</v>
      </c>
      <c r="Z1436" s="69">
        <v>563.22</v>
      </c>
      <c r="AA1436" s="78"/>
      <c r="AB1436" s="79">
        <f t="shared" si="802"/>
        <v>9.9999999999909051E-3</v>
      </c>
    </row>
    <row r="1437" spans="1:28" x14ac:dyDescent="0.25">
      <c r="A1437" s="71" t="s">
        <v>10201</v>
      </c>
      <c r="B1437" s="72" t="s">
        <v>15145</v>
      </c>
      <c r="C1437" s="73" t="s">
        <v>8780</v>
      </c>
      <c r="D1437" s="74">
        <v>0</v>
      </c>
      <c r="E1437" s="69">
        <v>681.56</v>
      </c>
      <c r="F1437" s="75">
        <f t="shared" si="803"/>
        <v>0</v>
      </c>
      <c r="G1437" s="76"/>
      <c r="H1437" s="69">
        <f t="shared" si="804"/>
        <v>590.79999999999995</v>
      </c>
      <c r="I1437" s="69">
        <f t="shared" si="804"/>
        <v>90.76</v>
      </c>
      <c r="J1437" s="69">
        <f t="shared" si="805"/>
        <v>681.56</v>
      </c>
      <c r="K1437" s="69">
        <v>0</v>
      </c>
      <c r="L1437" s="75">
        <f t="shared" si="806"/>
        <v>681.56</v>
      </c>
      <c r="N1437" s="69">
        <v>590.79999999999995</v>
      </c>
      <c r="O1437" s="69">
        <v>90.759999999999991</v>
      </c>
      <c r="P1437" s="69">
        <f t="shared" si="807"/>
        <v>681.56</v>
      </c>
      <c r="Q1437" s="63"/>
      <c r="R1437" s="69">
        <f t="shared" si="808"/>
        <v>590.79999999999995</v>
      </c>
      <c r="S1437" s="69">
        <f t="shared" si="808"/>
        <v>90.75</v>
      </c>
      <c r="T1437" s="69">
        <f t="shared" si="809"/>
        <v>681.55</v>
      </c>
      <c r="U1437" s="69">
        <f t="shared" si="810"/>
        <v>0</v>
      </c>
      <c r="V1437" s="77">
        <f t="shared" si="811"/>
        <v>681.55</v>
      </c>
      <c r="X1437" s="69">
        <v>590.79999999999995</v>
      </c>
      <c r="Y1437" s="69">
        <v>90.75</v>
      </c>
      <c r="Z1437" s="69">
        <v>681.55</v>
      </c>
      <c r="AA1437" s="78"/>
      <c r="AB1437" s="79">
        <f t="shared" si="802"/>
        <v>9.9999999999909051E-3</v>
      </c>
    </row>
    <row r="1438" spans="1:28" x14ac:dyDescent="0.25">
      <c r="A1438" s="71" t="s">
        <v>10202</v>
      </c>
      <c r="B1438" s="72" t="s">
        <v>15146</v>
      </c>
      <c r="C1438" s="73" t="s">
        <v>8780</v>
      </c>
      <c r="D1438" s="74">
        <v>0</v>
      </c>
      <c r="E1438" s="69">
        <v>499.06</v>
      </c>
      <c r="F1438" s="75">
        <f t="shared" si="803"/>
        <v>0</v>
      </c>
      <c r="G1438" s="76"/>
      <c r="H1438" s="69">
        <f t="shared" si="804"/>
        <v>408.3</v>
      </c>
      <c r="I1438" s="69">
        <f t="shared" si="804"/>
        <v>90.76</v>
      </c>
      <c r="J1438" s="69">
        <f t="shared" si="805"/>
        <v>499.06</v>
      </c>
      <c r="K1438" s="69">
        <v>0</v>
      </c>
      <c r="L1438" s="75">
        <f t="shared" si="806"/>
        <v>499.06</v>
      </c>
      <c r="N1438" s="69">
        <v>408.3</v>
      </c>
      <c r="O1438" s="69">
        <v>90.759999999999991</v>
      </c>
      <c r="P1438" s="69">
        <f t="shared" si="807"/>
        <v>499.06</v>
      </c>
      <c r="Q1438" s="63"/>
      <c r="R1438" s="69">
        <f t="shared" si="808"/>
        <v>408.3</v>
      </c>
      <c r="S1438" s="69">
        <f t="shared" si="808"/>
        <v>90.75</v>
      </c>
      <c r="T1438" s="69">
        <f t="shared" si="809"/>
        <v>499.05</v>
      </c>
      <c r="U1438" s="69">
        <f t="shared" si="810"/>
        <v>0</v>
      </c>
      <c r="V1438" s="77">
        <f t="shared" si="811"/>
        <v>499.05</v>
      </c>
      <c r="X1438" s="69">
        <v>408.3</v>
      </c>
      <c r="Y1438" s="69">
        <v>90.75</v>
      </c>
      <c r="Z1438" s="69">
        <v>499.05</v>
      </c>
      <c r="AA1438" s="78"/>
      <c r="AB1438" s="79">
        <f t="shared" si="802"/>
        <v>9.9999999999909051E-3</v>
      </c>
    </row>
    <row r="1439" spans="1:28" x14ac:dyDescent="0.25">
      <c r="A1439" s="71" t="s">
        <v>10203</v>
      </c>
      <c r="B1439" s="72" t="s">
        <v>15147</v>
      </c>
      <c r="C1439" s="73" t="s">
        <v>8780</v>
      </c>
      <c r="D1439" s="74">
        <v>0</v>
      </c>
      <c r="E1439" s="69">
        <v>775.28</v>
      </c>
      <c r="F1439" s="75">
        <f t="shared" si="803"/>
        <v>0</v>
      </c>
      <c r="G1439" s="76"/>
      <c r="H1439" s="69">
        <f t="shared" si="804"/>
        <v>684.52</v>
      </c>
      <c r="I1439" s="69">
        <f t="shared" si="804"/>
        <v>90.76</v>
      </c>
      <c r="J1439" s="69">
        <f t="shared" si="805"/>
        <v>775.28</v>
      </c>
      <c r="K1439" s="69">
        <v>0</v>
      </c>
      <c r="L1439" s="75">
        <f t="shared" si="806"/>
        <v>775.28</v>
      </c>
      <c r="N1439" s="69">
        <v>684.52</v>
      </c>
      <c r="O1439" s="69">
        <v>90.759999999999991</v>
      </c>
      <c r="P1439" s="69">
        <f t="shared" si="807"/>
        <v>775.28</v>
      </c>
      <c r="Q1439" s="63"/>
      <c r="R1439" s="69">
        <f t="shared" si="808"/>
        <v>684.52</v>
      </c>
      <c r="S1439" s="69">
        <f t="shared" si="808"/>
        <v>90.75</v>
      </c>
      <c r="T1439" s="69">
        <f t="shared" si="809"/>
        <v>775.27</v>
      </c>
      <c r="U1439" s="69">
        <f t="shared" si="810"/>
        <v>0</v>
      </c>
      <c r="V1439" s="77">
        <f t="shared" si="811"/>
        <v>775.27</v>
      </c>
      <c r="X1439" s="69">
        <v>684.52</v>
      </c>
      <c r="Y1439" s="69">
        <v>90.75</v>
      </c>
      <c r="Z1439" s="69">
        <v>775.27</v>
      </c>
      <c r="AA1439" s="78"/>
      <c r="AB1439" s="79">
        <f t="shared" si="802"/>
        <v>9.9999999999909051E-3</v>
      </c>
    </row>
    <row r="1440" spans="1:28" ht="22.5" x14ac:dyDescent="0.25">
      <c r="A1440" s="83" t="s">
        <v>10204</v>
      </c>
      <c r="B1440" s="72" t="s">
        <v>15148</v>
      </c>
      <c r="C1440" s="73" t="s">
        <v>8780</v>
      </c>
      <c r="D1440" s="74">
        <v>0</v>
      </c>
      <c r="E1440" s="69">
        <v>515.86</v>
      </c>
      <c r="F1440" s="75">
        <f t="shared" si="803"/>
        <v>0</v>
      </c>
      <c r="G1440" s="76"/>
      <c r="H1440" s="69">
        <f t="shared" si="804"/>
        <v>425.1</v>
      </c>
      <c r="I1440" s="69">
        <f t="shared" si="804"/>
        <v>90.76</v>
      </c>
      <c r="J1440" s="69">
        <f t="shared" si="805"/>
        <v>515.86</v>
      </c>
      <c r="K1440" s="69">
        <v>0</v>
      </c>
      <c r="L1440" s="75">
        <f t="shared" si="806"/>
        <v>515.86</v>
      </c>
      <c r="N1440" s="69">
        <v>425.1</v>
      </c>
      <c r="O1440" s="69">
        <v>90.759999999999991</v>
      </c>
      <c r="P1440" s="69">
        <f t="shared" si="807"/>
        <v>515.86</v>
      </c>
      <c r="Q1440" s="63"/>
      <c r="R1440" s="69">
        <f t="shared" si="808"/>
        <v>425.1</v>
      </c>
      <c r="S1440" s="69">
        <f t="shared" si="808"/>
        <v>90.75</v>
      </c>
      <c r="T1440" s="69">
        <f t="shared" si="809"/>
        <v>515.85</v>
      </c>
      <c r="U1440" s="69">
        <f t="shared" si="810"/>
        <v>0</v>
      </c>
      <c r="V1440" s="77">
        <f t="shared" si="811"/>
        <v>515.85</v>
      </c>
      <c r="X1440" s="69">
        <v>425.1</v>
      </c>
      <c r="Y1440" s="69">
        <v>90.75</v>
      </c>
      <c r="Z1440" s="69">
        <v>515.85</v>
      </c>
      <c r="AA1440" s="78"/>
      <c r="AB1440" s="79">
        <f t="shared" si="802"/>
        <v>9.9999999999909051E-3</v>
      </c>
    </row>
    <row r="1441" spans="1:28" ht="22.5" x14ac:dyDescent="0.25">
      <c r="A1441" s="83" t="s">
        <v>10205</v>
      </c>
      <c r="B1441" s="72" t="s">
        <v>15149</v>
      </c>
      <c r="C1441" s="73" t="s">
        <v>8780</v>
      </c>
      <c r="D1441" s="74">
        <v>0</v>
      </c>
      <c r="E1441" s="69">
        <v>851.85</v>
      </c>
      <c r="F1441" s="75">
        <f t="shared" si="803"/>
        <v>0</v>
      </c>
      <c r="G1441" s="76"/>
      <c r="H1441" s="69">
        <f t="shared" si="804"/>
        <v>761.09</v>
      </c>
      <c r="I1441" s="69">
        <f t="shared" si="804"/>
        <v>90.76</v>
      </c>
      <c r="J1441" s="69">
        <f t="shared" si="805"/>
        <v>851.85</v>
      </c>
      <c r="K1441" s="69">
        <v>0</v>
      </c>
      <c r="L1441" s="75">
        <f t="shared" si="806"/>
        <v>851.85</v>
      </c>
      <c r="N1441" s="69">
        <v>761.09</v>
      </c>
      <c r="O1441" s="69">
        <v>90.759999999999991</v>
      </c>
      <c r="P1441" s="69">
        <f t="shared" si="807"/>
        <v>851.85</v>
      </c>
      <c r="Q1441" s="63"/>
      <c r="R1441" s="69">
        <f t="shared" si="808"/>
        <v>761.09</v>
      </c>
      <c r="S1441" s="69">
        <f t="shared" si="808"/>
        <v>90.75</v>
      </c>
      <c r="T1441" s="69">
        <f t="shared" si="809"/>
        <v>851.84</v>
      </c>
      <c r="U1441" s="69">
        <f t="shared" si="810"/>
        <v>0</v>
      </c>
      <c r="V1441" s="77">
        <f t="shared" si="811"/>
        <v>851.84</v>
      </c>
      <c r="X1441" s="69">
        <v>761.09</v>
      </c>
      <c r="Y1441" s="69">
        <v>90.75</v>
      </c>
      <c r="Z1441" s="69">
        <v>851.84</v>
      </c>
      <c r="AA1441" s="78"/>
      <c r="AB1441" s="79">
        <f t="shared" si="802"/>
        <v>9.9999999999909051E-3</v>
      </c>
    </row>
    <row r="1442" spans="1:28" ht="22.5" x14ac:dyDescent="0.25">
      <c r="A1442" s="71" t="s">
        <v>10206</v>
      </c>
      <c r="B1442" s="72" t="s">
        <v>15150</v>
      </c>
      <c r="C1442" s="73" t="s">
        <v>8780</v>
      </c>
      <c r="D1442" s="74">
        <v>0</v>
      </c>
      <c r="E1442" s="69">
        <v>777.41</v>
      </c>
      <c r="F1442" s="75">
        <f t="shared" si="803"/>
        <v>0</v>
      </c>
      <c r="G1442" s="76"/>
      <c r="H1442" s="69">
        <f t="shared" si="804"/>
        <v>732.02</v>
      </c>
      <c r="I1442" s="69">
        <f t="shared" si="804"/>
        <v>45.39</v>
      </c>
      <c r="J1442" s="69">
        <f t="shared" si="805"/>
        <v>777.41</v>
      </c>
      <c r="K1442" s="69">
        <v>0</v>
      </c>
      <c r="L1442" s="75">
        <f t="shared" si="806"/>
        <v>777.41</v>
      </c>
      <c r="N1442" s="69">
        <v>732.02</v>
      </c>
      <c r="O1442" s="69">
        <v>45.39</v>
      </c>
      <c r="P1442" s="69">
        <f t="shared" si="807"/>
        <v>777.41</v>
      </c>
      <c r="Q1442" s="63"/>
      <c r="R1442" s="69">
        <f t="shared" si="808"/>
        <v>732.02</v>
      </c>
      <c r="S1442" s="69">
        <f t="shared" si="808"/>
        <v>45.39</v>
      </c>
      <c r="T1442" s="69">
        <f t="shared" si="809"/>
        <v>777.41</v>
      </c>
      <c r="U1442" s="69">
        <f t="shared" si="810"/>
        <v>0</v>
      </c>
      <c r="V1442" s="77">
        <f t="shared" si="811"/>
        <v>777.41</v>
      </c>
      <c r="X1442" s="69">
        <v>732.02</v>
      </c>
      <c r="Y1442" s="69">
        <v>45.39</v>
      </c>
      <c r="Z1442" s="69">
        <v>777.41</v>
      </c>
      <c r="AA1442" s="78"/>
      <c r="AB1442" s="79">
        <f t="shared" si="802"/>
        <v>0</v>
      </c>
    </row>
    <row r="1443" spans="1:28" ht="22.5" x14ac:dyDescent="0.25">
      <c r="A1443" s="71" t="s">
        <v>10207</v>
      </c>
      <c r="B1443" s="72" t="s">
        <v>15151</v>
      </c>
      <c r="C1443" s="73" t="s">
        <v>8780</v>
      </c>
      <c r="D1443" s="74">
        <v>0</v>
      </c>
      <c r="E1443" s="69">
        <v>715.68</v>
      </c>
      <c r="F1443" s="75">
        <f t="shared" si="803"/>
        <v>0</v>
      </c>
      <c r="G1443" s="76"/>
      <c r="H1443" s="69">
        <f t="shared" si="804"/>
        <v>670.29</v>
      </c>
      <c r="I1443" s="69">
        <f t="shared" si="804"/>
        <v>45.39</v>
      </c>
      <c r="J1443" s="69">
        <f t="shared" si="805"/>
        <v>715.68</v>
      </c>
      <c r="K1443" s="69">
        <v>0</v>
      </c>
      <c r="L1443" s="75">
        <f t="shared" si="806"/>
        <v>715.68</v>
      </c>
      <c r="N1443" s="69">
        <v>670.29</v>
      </c>
      <c r="O1443" s="69">
        <v>45.39</v>
      </c>
      <c r="P1443" s="69">
        <f t="shared" si="807"/>
        <v>715.68</v>
      </c>
      <c r="Q1443" s="63"/>
      <c r="R1443" s="69">
        <f t="shared" si="808"/>
        <v>670.29</v>
      </c>
      <c r="S1443" s="69">
        <f t="shared" si="808"/>
        <v>45.39</v>
      </c>
      <c r="T1443" s="69">
        <f t="shared" si="809"/>
        <v>715.68</v>
      </c>
      <c r="U1443" s="69">
        <f t="shared" si="810"/>
        <v>0</v>
      </c>
      <c r="V1443" s="77">
        <f t="shared" si="811"/>
        <v>715.68</v>
      </c>
      <c r="X1443" s="69">
        <v>670.29</v>
      </c>
      <c r="Y1443" s="69">
        <v>45.39</v>
      </c>
      <c r="Z1443" s="69">
        <v>715.68</v>
      </c>
      <c r="AA1443" s="78"/>
      <c r="AB1443" s="79">
        <f t="shared" si="802"/>
        <v>0</v>
      </c>
    </row>
    <row r="1444" spans="1:28" ht="22.5" x14ac:dyDescent="0.25">
      <c r="A1444" s="71" t="s">
        <v>10208</v>
      </c>
      <c r="B1444" s="72" t="s">
        <v>15152</v>
      </c>
      <c r="C1444" s="73" t="s">
        <v>8780</v>
      </c>
      <c r="D1444" s="74">
        <v>0</v>
      </c>
      <c r="E1444" s="69">
        <v>746.41</v>
      </c>
      <c r="F1444" s="75">
        <f t="shared" si="803"/>
        <v>0</v>
      </c>
      <c r="G1444" s="76"/>
      <c r="H1444" s="69">
        <f t="shared" si="804"/>
        <v>701.02</v>
      </c>
      <c r="I1444" s="69">
        <f t="shared" si="804"/>
        <v>45.39</v>
      </c>
      <c r="J1444" s="69">
        <f t="shared" si="805"/>
        <v>746.41</v>
      </c>
      <c r="K1444" s="69">
        <v>0</v>
      </c>
      <c r="L1444" s="75">
        <f t="shared" si="806"/>
        <v>746.41</v>
      </c>
      <c r="N1444" s="69">
        <v>701.02</v>
      </c>
      <c r="O1444" s="69">
        <v>45.39</v>
      </c>
      <c r="P1444" s="69">
        <f t="shared" si="807"/>
        <v>746.41</v>
      </c>
      <c r="Q1444" s="63"/>
      <c r="R1444" s="69">
        <f t="shared" si="808"/>
        <v>701.02</v>
      </c>
      <c r="S1444" s="69">
        <f t="shared" si="808"/>
        <v>45.39</v>
      </c>
      <c r="T1444" s="69">
        <f t="shared" si="809"/>
        <v>746.41</v>
      </c>
      <c r="U1444" s="69">
        <f t="shared" si="810"/>
        <v>0</v>
      </c>
      <c r="V1444" s="77">
        <f t="shared" si="811"/>
        <v>746.41</v>
      </c>
      <c r="X1444" s="69">
        <v>701.02</v>
      </c>
      <c r="Y1444" s="69">
        <v>45.39</v>
      </c>
      <c r="Z1444" s="69">
        <v>746.41</v>
      </c>
      <c r="AA1444" s="78"/>
      <c r="AB1444" s="79">
        <f t="shared" si="802"/>
        <v>0</v>
      </c>
    </row>
    <row r="1445" spans="1:28" s="33" customFormat="1" ht="22.5" x14ac:dyDescent="0.25">
      <c r="A1445" s="71" t="s">
        <v>10209</v>
      </c>
      <c r="B1445" s="72" t="s">
        <v>15153</v>
      </c>
      <c r="C1445" s="73" t="s">
        <v>8780</v>
      </c>
      <c r="D1445" s="74">
        <v>0</v>
      </c>
      <c r="E1445" s="69">
        <v>813.55</v>
      </c>
      <c r="F1445" s="75">
        <f t="shared" si="803"/>
        <v>0</v>
      </c>
      <c r="G1445" s="76"/>
      <c r="H1445" s="69">
        <f t="shared" si="804"/>
        <v>768.16</v>
      </c>
      <c r="I1445" s="69">
        <f t="shared" si="804"/>
        <v>45.39</v>
      </c>
      <c r="J1445" s="69">
        <f t="shared" si="805"/>
        <v>813.55</v>
      </c>
      <c r="K1445" s="69">
        <v>0</v>
      </c>
      <c r="L1445" s="75">
        <f t="shared" si="806"/>
        <v>813.55</v>
      </c>
      <c r="N1445" s="69">
        <v>768.16</v>
      </c>
      <c r="O1445" s="69">
        <v>45.39</v>
      </c>
      <c r="P1445" s="69">
        <f t="shared" si="807"/>
        <v>813.55</v>
      </c>
      <c r="Q1445" s="63"/>
      <c r="R1445" s="69">
        <f t="shared" si="808"/>
        <v>768.16</v>
      </c>
      <c r="S1445" s="69">
        <f t="shared" si="808"/>
        <v>45.39</v>
      </c>
      <c r="T1445" s="69">
        <f t="shared" si="809"/>
        <v>813.55</v>
      </c>
      <c r="U1445" s="69">
        <f t="shared" si="810"/>
        <v>0</v>
      </c>
      <c r="V1445" s="77">
        <f t="shared" si="811"/>
        <v>813.55</v>
      </c>
      <c r="X1445" s="69">
        <v>768.16</v>
      </c>
      <c r="Y1445" s="69">
        <v>45.39</v>
      </c>
      <c r="Z1445" s="69">
        <v>813.55</v>
      </c>
      <c r="AA1445" s="78"/>
      <c r="AB1445" s="79">
        <f t="shared" si="802"/>
        <v>0</v>
      </c>
    </row>
    <row r="1446" spans="1:28" s="33" customFormat="1" ht="22.5" x14ac:dyDescent="0.25">
      <c r="A1446" s="71" t="s">
        <v>10210</v>
      </c>
      <c r="B1446" s="72" t="s">
        <v>15154</v>
      </c>
      <c r="C1446" s="73" t="s">
        <v>8780</v>
      </c>
      <c r="D1446" s="74">
        <v>0</v>
      </c>
      <c r="E1446" s="69">
        <v>806.92</v>
      </c>
      <c r="F1446" s="75">
        <f t="shared" si="803"/>
        <v>0</v>
      </c>
      <c r="G1446" s="28"/>
      <c r="H1446" s="69">
        <f t="shared" si="804"/>
        <v>716.16</v>
      </c>
      <c r="I1446" s="69">
        <f t="shared" si="804"/>
        <v>90.76</v>
      </c>
      <c r="J1446" s="69">
        <f t="shared" si="805"/>
        <v>806.92</v>
      </c>
      <c r="K1446" s="69">
        <v>0</v>
      </c>
      <c r="L1446" s="75">
        <f t="shared" si="806"/>
        <v>806.92</v>
      </c>
      <c r="N1446" s="69">
        <v>716.16</v>
      </c>
      <c r="O1446" s="69">
        <v>90.759999999999991</v>
      </c>
      <c r="P1446" s="69">
        <f t="shared" si="807"/>
        <v>806.92</v>
      </c>
      <c r="Q1446" s="63"/>
      <c r="R1446" s="69">
        <f t="shared" si="808"/>
        <v>716.16</v>
      </c>
      <c r="S1446" s="69">
        <f t="shared" si="808"/>
        <v>90.75</v>
      </c>
      <c r="T1446" s="69">
        <f t="shared" si="809"/>
        <v>806.91</v>
      </c>
      <c r="U1446" s="69">
        <f t="shared" si="810"/>
        <v>0</v>
      </c>
      <c r="V1446" s="77">
        <f t="shared" si="811"/>
        <v>806.91</v>
      </c>
      <c r="X1446" s="69">
        <v>716.16</v>
      </c>
      <c r="Y1446" s="69">
        <v>90.75</v>
      </c>
      <c r="Z1446" s="69">
        <v>806.91</v>
      </c>
      <c r="AA1446" s="78"/>
      <c r="AB1446" s="79">
        <f t="shared" si="802"/>
        <v>9.9999999999909051E-3</v>
      </c>
    </row>
    <row r="1447" spans="1:28" x14ac:dyDescent="0.25">
      <c r="A1447" s="71" t="s">
        <v>10211</v>
      </c>
      <c r="B1447" s="72" t="s">
        <v>15155</v>
      </c>
      <c r="C1447" s="73" t="s">
        <v>8780</v>
      </c>
      <c r="D1447" s="74">
        <v>0</v>
      </c>
      <c r="E1447" s="69">
        <v>852.7</v>
      </c>
      <c r="F1447" s="75">
        <f t="shared" si="803"/>
        <v>0</v>
      </c>
      <c r="G1447" s="28"/>
      <c r="H1447" s="69">
        <f t="shared" si="804"/>
        <v>761.94</v>
      </c>
      <c r="I1447" s="69">
        <f t="shared" si="804"/>
        <v>90.76</v>
      </c>
      <c r="J1447" s="69">
        <f t="shared" si="805"/>
        <v>852.7</v>
      </c>
      <c r="K1447" s="69">
        <v>0</v>
      </c>
      <c r="L1447" s="75">
        <f t="shared" si="806"/>
        <v>852.7</v>
      </c>
      <c r="N1447" s="104">
        <v>761.94</v>
      </c>
      <c r="O1447" s="104">
        <v>90.759999999999991</v>
      </c>
      <c r="P1447" s="69">
        <f t="shared" si="807"/>
        <v>852.7</v>
      </c>
      <c r="Q1447" s="111"/>
      <c r="R1447" s="69">
        <f t="shared" si="808"/>
        <v>761.94</v>
      </c>
      <c r="S1447" s="69">
        <f t="shared" si="808"/>
        <v>90.75</v>
      </c>
      <c r="T1447" s="69">
        <f t="shared" si="809"/>
        <v>852.69</v>
      </c>
      <c r="U1447" s="69">
        <f t="shared" si="810"/>
        <v>0</v>
      </c>
      <c r="V1447" s="77">
        <f t="shared" si="811"/>
        <v>852.69</v>
      </c>
      <c r="X1447" s="104">
        <v>761.94</v>
      </c>
      <c r="Y1447" s="104">
        <v>90.75</v>
      </c>
      <c r="Z1447" s="104">
        <v>852.69</v>
      </c>
      <c r="AA1447" s="78"/>
      <c r="AB1447" s="79">
        <f t="shared" si="802"/>
        <v>9.9999999999909051E-3</v>
      </c>
    </row>
    <row r="1448" spans="1:28" ht="22.5" x14ac:dyDescent="0.25">
      <c r="A1448" s="65" t="s">
        <v>10212</v>
      </c>
      <c r="B1448" s="66" t="s">
        <v>15156</v>
      </c>
      <c r="C1448" s="67"/>
      <c r="D1448" s="74"/>
      <c r="E1448" s="69"/>
      <c r="F1448" s="75"/>
      <c r="G1448" s="92"/>
      <c r="H1448" s="69"/>
      <c r="I1448" s="69"/>
      <c r="J1448" s="69"/>
      <c r="K1448" s="69"/>
      <c r="L1448" s="75"/>
      <c r="N1448" s="69"/>
      <c r="O1448" s="69"/>
      <c r="P1448" s="69"/>
      <c r="Q1448" s="63"/>
      <c r="R1448" s="69"/>
      <c r="S1448" s="69"/>
      <c r="T1448" s="69"/>
      <c r="U1448" s="69"/>
      <c r="V1448" s="77"/>
      <c r="X1448" s="69"/>
      <c r="Y1448" s="69"/>
      <c r="Z1448" s="69"/>
      <c r="AA1448" s="78"/>
      <c r="AB1448" s="79">
        <f t="shared" si="802"/>
        <v>0</v>
      </c>
    </row>
    <row r="1449" spans="1:28" x14ac:dyDescent="0.25">
      <c r="A1449" s="71" t="s">
        <v>10213</v>
      </c>
      <c r="B1449" s="72" t="s">
        <v>10215</v>
      </c>
      <c r="C1449" s="73" t="s">
        <v>8780</v>
      </c>
      <c r="D1449" s="74">
        <v>0</v>
      </c>
      <c r="E1449" s="69">
        <v>158.88999999999999</v>
      </c>
      <c r="F1449" s="75">
        <f>ROUND(D1449*E1449,2)</f>
        <v>0</v>
      </c>
      <c r="G1449" s="92"/>
      <c r="H1449" s="69">
        <f>ROUND(N1449+(N1449*$H$2/100),2)</f>
        <v>158.88999999999999</v>
      </c>
      <c r="I1449" s="69">
        <f>ROUND(O1449+(O1449*$H$2/100),2)</f>
        <v>0</v>
      </c>
      <c r="J1449" s="69">
        <f>H1449+I1449</f>
        <v>158.88999999999999</v>
      </c>
      <c r="K1449" s="69">
        <v>0</v>
      </c>
      <c r="L1449" s="75">
        <f>SUM(J1449:K1449)</f>
        <v>158.88999999999999</v>
      </c>
      <c r="N1449" s="69">
        <v>158.88999999999999</v>
      </c>
      <c r="O1449" s="69">
        <v>0</v>
      </c>
      <c r="P1449" s="69">
        <f>SUM(N1449:O1449)</f>
        <v>158.88999999999999</v>
      </c>
      <c r="Q1449" s="63"/>
      <c r="R1449" s="69">
        <f>X1449</f>
        <v>158.88999999999999</v>
      </c>
      <c r="S1449" s="69">
        <f>Y1449</f>
        <v>0</v>
      </c>
      <c r="T1449" s="69">
        <f>R1449+S1449</f>
        <v>158.88999999999999</v>
      </c>
      <c r="U1449" s="69">
        <f>ROUND(Z1449*$H$2,2)/100</f>
        <v>0</v>
      </c>
      <c r="V1449" s="77">
        <f>SUM(T1449:U1449)</f>
        <v>158.88999999999999</v>
      </c>
      <c r="X1449" s="69">
        <v>158.88999999999999</v>
      </c>
      <c r="Y1449" s="69">
        <v>0</v>
      </c>
      <c r="Z1449" s="69">
        <v>158.88999999999999</v>
      </c>
      <c r="AA1449" s="78"/>
      <c r="AB1449" s="79">
        <f t="shared" si="802"/>
        <v>0</v>
      </c>
    </row>
    <row r="1450" spans="1:28" x14ac:dyDescent="0.25">
      <c r="A1450" s="65" t="s">
        <v>10214</v>
      </c>
      <c r="B1450" s="66" t="s">
        <v>15157</v>
      </c>
      <c r="C1450" s="67"/>
      <c r="D1450" s="68"/>
      <c r="E1450" s="69"/>
      <c r="F1450" s="70"/>
      <c r="H1450" s="69"/>
      <c r="I1450" s="69"/>
      <c r="J1450" s="69"/>
      <c r="K1450" s="69"/>
      <c r="L1450" s="75"/>
      <c r="N1450" s="69"/>
      <c r="O1450" s="69"/>
      <c r="P1450" s="69"/>
      <c r="Q1450" s="63"/>
      <c r="R1450" s="69"/>
      <c r="S1450" s="69"/>
      <c r="T1450" s="69"/>
      <c r="U1450" s="69"/>
      <c r="V1450" s="77"/>
      <c r="X1450" s="69"/>
      <c r="Y1450" s="69"/>
      <c r="Z1450" s="69"/>
      <c r="AA1450" s="78"/>
      <c r="AB1450" s="79">
        <f t="shared" si="802"/>
        <v>0</v>
      </c>
    </row>
    <row r="1451" spans="1:28" x14ac:dyDescent="0.25">
      <c r="A1451" s="65" t="s">
        <v>10216</v>
      </c>
      <c r="B1451" s="66" t="s">
        <v>15158</v>
      </c>
      <c r="C1451" s="67"/>
      <c r="D1451" s="68"/>
      <c r="E1451" s="69"/>
      <c r="F1451" s="70"/>
      <c r="H1451" s="69"/>
      <c r="I1451" s="69"/>
      <c r="J1451" s="69"/>
      <c r="K1451" s="69"/>
      <c r="L1451" s="75"/>
      <c r="N1451" s="69"/>
      <c r="O1451" s="69"/>
      <c r="P1451" s="69"/>
      <c r="Q1451" s="63"/>
      <c r="R1451" s="69"/>
      <c r="S1451" s="69"/>
      <c r="T1451" s="69"/>
      <c r="U1451" s="69"/>
      <c r="V1451" s="77"/>
      <c r="X1451" s="69"/>
      <c r="Y1451" s="69"/>
      <c r="Z1451" s="69"/>
      <c r="AA1451" s="78"/>
      <c r="AB1451" s="79">
        <f t="shared" si="802"/>
        <v>0</v>
      </c>
    </row>
    <row r="1452" spans="1:28" x14ac:dyDescent="0.25">
      <c r="A1452" s="71" t="s">
        <v>10217</v>
      </c>
      <c r="B1452" s="72" t="s">
        <v>15159</v>
      </c>
      <c r="C1452" s="73" t="s">
        <v>8780</v>
      </c>
      <c r="D1452" s="74">
        <v>0</v>
      </c>
      <c r="E1452" s="69">
        <v>81.47999999999999</v>
      </c>
      <c r="F1452" s="75">
        <f t="shared" ref="F1452:F1466" si="812">ROUND(D1452*E1452,2)</f>
        <v>0</v>
      </c>
      <c r="G1452" s="76"/>
      <c r="H1452" s="69">
        <f t="shared" ref="H1452:I1466" si="813">ROUND(N1452+(N1452*$H$2/100),2)</f>
        <v>61.58</v>
      </c>
      <c r="I1452" s="69">
        <f t="shared" si="813"/>
        <v>19.899999999999999</v>
      </c>
      <c r="J1452" s="69">
        <f t="shared" ref="J1452:J1466" si="814">H1452+I1452</f>
        <v>81.47999999999999</v>
      </c>
      <c r="K1452" s="69">
        <v>0</v>
      </c>
      <c r="L1452" s="75">
        <f t="shared" ref="L1452:L1466" si="815">SUM(J1452:K1452)</f>
        <v>81.47999999999999</v>
      </c>
      <c r="N1452" s="69">
        <v>61.58</v>
      </c>
      <c r="O1452" s="69">
        <v>19.899999999999999</v>
      </c>
      <c r="P1452" s="69">
        <f t="shared" ref="P1452:P1466" si="816">SUM(N1452:O1452)</f>
        <v>81.47999999999999</v>
      </c>
      <c r="Q1452" s="63"/>
      <c r="R1452" s="69">
        <f t="shared" ref="R1452:S1466" si="817">X1452</f>
        <v>61.58</v>
      </c>
      <c r="S1452" s="69">
        <f t="shared" si="817"/>
        <v>19.899999999999999</v>
      </c>
      <c r="T1452" s="69">
        <f t="shared" ref="T1452:T1466" si="818">R1452+S1452</f>
        <v>81.47999999999999</v>
      </c>
      <c r="U1452" s="69">
        <f t="shared" ref="U1452:U1466" si="819">ROUND(Z1452*$H$2,2)/100</f>
        <v>0</v>
      </c>
      <c r="V1452" s="77">
        <f t="shared" ref="V1452:V1466" si="820">SUM(T1452:U1452)</f>
        <v>81.47999999999999</v>
      </c>
      <c r="X1452" s="69">
        <v>61.58</v>
      </c>
      <c r="Y1452" s="69">
        <v>19.899999999999999</v>
      </c>
      <c r="Z1452" s="69">
        <v>81.48</v>
      </c>
      <c r="AA1452" s="78"/>
      <c r="AB1452" s="79">
        <f t="shared" si="802"/>
        <v>0</v>
      </c>
    </row>
    <row r="1453" spans="1:28" x14ac:dyDescent="0.25">
      <c r="A1453" s="71" t="s">
        <v>10218</v>
      </c>
      <c r="B1453" s="72" t="s">
        <v>15160</v>
      </c>
      <c r="C1453" s="73" t="s">
        <v>8780</v>
      </c>
      <c r="D1453" s="74">
        <v>0</v>
      </c>
      <c r="E1453" s="69">
        <v>95.38</v>
      </c>
      <c r="F1453" s="75">
        <f t="shared" si="812"/>
        <v>0</v>
      </c>
      <c r="G1453" s="76"/>
      <c r="H1453" s="69">
        <f t="shared" si="813"/>
        <v>75.48</v>
      </c>
      <c r="I1453" s="69">
        <f t="shared" si="813"/>
        <v>19.899999999999999</v>
      </c>
      <c r="J1453" s="69">
        <f t="shared" si="814"/>
        <v>95.38</v>
      </c>
      <c r="K1453" s="69">
        <v>0</v>
      </c>
      <c r="L1453" s="75">
        <f t="shared" si="815"/>
        <v>95.38</v>
      </c>
      <c r="N1453" s="69">
        <v>75.48</v>
      </c>
      <c r="O1453" s="69">
        <v>19.899999999999999</v>
      </c>
      <c r="P1453" s="69">
        <f t="shared" si="816"/>
        <v>95.38</v>
      </c>
      <c r="Q1453" s="63"/>
      <c r="R1453" s="69">
        <f t="shared" si="817"/>
        <v>75.48</v>
      </c>
      <c r="S1453" s="69">
        <f t="shared" si="817"/>
        <v>19.899999999999999</v>
      </c>
      <c r="T1453" s="69">
        <f t="shared" si="818"/>
        <v>95.38</v>
      </c>
      <c r="U1453" s="69">
        <f t="shared" si="819"/>
        <v>0</v>
      </c>
      <c r="V1453" s="77">
        <f t="shared" si="820"/>
        <v>95.38</v>
      </c>
      <c r="X1453" s="69">
        <v>75.48</v>
      </c>
      <c r="Y1453" s="69">
        <v>19.899999999999999</v>
      </c>
      <c r="Z1453" s="69">
        <v>95.38</v>
      </c>
      <c r="AA1453" s="78"/>
      <c r="AB1453" s="79">
        <f t="shared" si="802"/>
        <v>0</v>
      </c>
    </row>
    <row r="1454" spans="1:28" x14ac:dyDescent="0.25">
      <c r="A1454" s="71" t="s">
        <v>10219</v>
      </c>
      <c r="B1454" s="72" t="s">
        <v>15161</v>
      </c>
      <c r="C1454" s="73" t="s">
        <v>8780</v>
      </c>
      <c r="D1454" s="74">
        <v>0</v>
      </c>
      <c r="E1454" s="69">
        <v>104.56</v>
      </c>
      <c r="F1454" s="75">
        <f t="shared" si="812"/>
        <v>0</v>
      </c>
      <c r="G1454" s="76"/>
      <c r="H1454" s="69">
        <f t="shared" si="813"/>
        <v>84.66</v>
      </c>
      <c r="I1454" s="69">
        <f t="shared" si="813"/>
        <v>19.899999999999999</v>
      </c>
      <c r="J1454" s="69">
        <f t="shared" si="814"/>
        <v>104.56</v>
      </c>
      <c r="K1454" s="69">
        <v>0</v>
      </c>
      <c r="L1454" s="75">
        <f t="shared" si="815"/>
        <v>104.56</v>
      </c>
      <c r="N1454" s="69">
        <v>84.660000000000011</v>
      </c>
      <c r="O1454" s="69">
        <v>19.899999999999999</v>
      </c>
      <c r="P1454" s="69">
        <f t="shared" si="816"/>
        <v>104.56</v>
      </c>
      <c r="Q1454" s="63"/>
      <c r="R1454" s="69">
        <f t="shared" si="817"/>
        <v>84.66</v>
      </c>
      <c r="S1454" s="69">
        <f t="shared" si="817"/>
        <v>19.899999999999999</v>
      </c>
      <c r="T1454" s="69">
        <f t="shared" si="818"/>
        <v>104.56</v>
      </c>
      <c r="U1454" s="69">
        <f t="shared" si="819"/>
        <v>0</v>
      </c>
      <c r="V1454" s="77">
        <f t="shared" si="820"/>
        <v>104.56</v>
      </c>
      <c r="X1454" s="69">
        <v>84.66</v>
      </c>
      <c r="Y1454" s="69">
        <v>19.899999999999999</v>
      </c>
      <c r="Z1454" s="69">
        <v>104.56</v>
      </c>
      <c r="AA1454" s="78"/>
      <c r="AB1454" s="79">
        <f t="shared" si="802"/>
        <v>0</v>
      </c>
    </row>
    <row r="1455" spans="1:28" s="82" customFormat="1" x14ac:dyDescent="0.25">
      <c r="A1455" s="71" t="s">
        <v>10220</v>
      </c>
      <c r="B1455" s="72" t="s">
        <v>15162</v>
      </c>
      <c r="C1455" s="73" t="s">
        <v>8780</v>
      </c>
      <c r="D1455" s="74">
        <v>0</v>
      </c>
      <c r="E1455" s="69">
        <v>126.95</v>
      </c>
      <c r="F1455" s="75">
        <f t="shared" si="812"/>
        <v>0</v>
      </c>
      <c r="G1455" s="76"/>
      <c r="H1455" s="69">
        <f t="shared" si="813"/>
        <v>107.05</v>
      </c>
      <c r="I1455" s="69">
        <f t="shared" si="813"/>
        <v>19.899999999999999</v>
      </c>
      <c r="J1455" s="69">
        <f t="shared" si="814"/>
        <v>126.94999999999999</v>
      </c>
      <c r="K1455" s="69">
        <v>0</v>
      </c>
      <c r="L1455" s="75">
        <f t="shared" si="815"/>
        <v>126.94999999999999</v>
      </c>
      <c r="M1455" s="33"/>
      <c r="N1455" s="69">
        <v>107.05000000000001</v>
      </c>
      <c r="O1455" s="69">
        <v>19.899999999999999</v>
      </c>
      <c r="P1455" s="69">
        <f t="shared" si="816"/>
        <v>126.95000000000002</v>
      </c>
      <c r="Q1455" s="63"/>
      <c r="R1455" s="69">
        <f t="shared" si="817"/>
        <v>107.05</v>
      </c>
      <c r="S1455" s="69">
        <f t="shared" si="817"/>
        <v>19.899999999999999</v>
      </c>
      <c r="T1455" s="69">
        <f t="shared" si="818"/>
        <v>126.94999999999999</v>
      </c>
      <c r="U1455" s="69">
        <f t="shared" si="819"/>
        <v>0</v>
      </c>
      <c r="V1455" s="77">
        <f t="shared" si="820"/>
        <v>126.94999999999999</v>
      </c>
      <c r="W1455" s="33"/>
      <c r="X1455" s="69">
        <v>107.05</v>
      </c>
      <c r="Y1455" s="69">
        <v>19.899999999999999</v>
      </c>
      <c r="Z1455" s="69">
        <v>126.95</v>
      </c>
      <c r="AA1455" s="78"/>
      <c r="AB1455" s="79">
        <f t="shared" si="802"/>
        <v>0</v>
      </c>
    </row>
    <row r="1456" spans="1:28" s="82" customFormat="1" x14ac:dyDescent="0.25">
      <c r="A1456" s="71" t="s">
        <v>10221</v>
      </c>
      <c r="B1456" s="72" t="s">
        <v>15163</v>
      </c>
      <c r="C1456" s="73" t="s">
        <v>8780</v>
      </c>
      <c r="D1456" s="74">
        <v>0</v>
      </c>
      <c r="E1456" s="69">
        <v>282.86</v>
      </c>
      <c r="F1456" s="75">
        <f t="shared" si="812"/>
        <v>0</v>
      </c>
      <c r="G1456" s="28"/>
      <c r="H1456" s="69">
        <f t="shared" si="813"/>
        <v>262.95999999999998</v>
      </c>
      <c r="I1456" s="69">
        <f t="shared" si="813"/>
        <v>19.899999999999999</v>
      </c>
      <c r="J1456" s="69">
        <f t="shared" si="814"/>
        <v>282.85999999999996</v>
      </c>
      <c r="K1456" s="69">
        <v>0</v>
      </c>
      <c r="L1456" s="75">
        <f t="shared" si="815"/>
        <v>282.85999999999996</v>
      </c>
      <c r="M1456" s="33"/>
      <c r="N1456" s="69">
        <v>262.95999999999998</v>
      </c>
      <c r="O1456" s="69">
        <v>19.899999999999999</v>
      </c>
      <c r="P1456" s="69">
        <f t="shared" si="816"/>
        <v>282.85999999999996</v>
      </c>
      <c r="Q1456" s="63"/>
      <c r="R1456" s="69">
        <f t="shared" si="817"/>
        <v>262.95999999999998</v>
      </c>
      <c r="S1456" s="69">
        <f t="shared" si="817"/>
        <v>19.899999999999999</v>
      </c>
      <c r="T1456" s="69">
        <f t="shared" si="818"/>
        <v>282.85999999999996</v>
      </c>
      <c r="U1456" s="69">
        <f t="shared" si="819"/>
        <v>0</v>
      </c>
      <c r="V1456" s="77">
        <f t="shared" si="820"/>
        <v>282.85999999999996</v>
      </c>
      <c r="W1456" s="33"/>
      <c r="X1456" s="69">
        <v>262.95999999999998</v>
      </c>
      <c r="Y1456" s="69">
        <v>19.899999999999999</v>
      </c>
      <c r="Z1456" s="69">
        <v>282.86</v>
      </c>
      <c r="AA1456" s="78"/>
      <c r="AB1456" s="79">
        <f t="shared" si="802"/>
        <v>0</v>
      </c>
    </row>
    <row r="1457" spans="1:28" x14ac:dyDescent="0.25">
      <c r="A1457" s="71" t="s">
        <v>10222</v>
      </c>
      <c r="B1457" s="72" t="s">
        <v>15164</v>
      </c>
      <c r="C1457" s="73" t="s">
        <v>8780</v>
      </c>
      <c r="D1457" s="74">
        <v>0</v>
      </c>
      <c r="E1457" s="69">
        <v>467.55999999999995</v>
      </c>
      <c r="F1457" s="75">
        <f t="shared" si="812"/>
        <v>0</v>
      </c>
      <c r="G1457" s="28"/>
      <c r="H1457" s="69">
        <f t="shared" si="813"/>
        <v>447.66</v>
      </c>
      <c r="I1457" s="69">
        <f t="shared" si="813"/>
        <v>19.899999999999999</v>
      </c>
      <c r="J1457" s="69">
        <f t="shared" si="814"/>
        <v>467.56</v>
      </c>
      <c r="K1457" s="69">
        <v>0</v>
      </c>
      <c r="L1457" s="75">
        <f t="shared" si="815"/>
        <v>467.56</v>
      </c>
      <c r="N1457" s="69">
        <v>447.65999999999997</v>
      </c>
      <c r="O1457" s="69">
        <v>19.899999999999999</v>
      </c>
      <c r="P1457" s="69">
        <f t="shared" si="816"/>
        <v>467.55999999999995</v>
      </c>
      <c r="Q1457" s="63"/>
      <c r="R1457" s="69">
        <f t="shared" si="817"/>
        <v>447.66</v>
      </c>
      <c r="S1457" s="69">
        <f t="shared" si="817"/>
        <v>19.899999999999999</v>
      </c>
      <c r="T1457" s="69">
        <f t="shared" si="818"/>
        <v>467.56</v>
      </c>
      <c r="U1457" s="69">
        <f t="shared" si="819"/>
        <v>0</v>
      </c>
      <c r="V1457" s="77">
        <f t="shared" si="820"/>
        <v>467.56</v>
      </c>
      <c r="X1457" s="69">
        <v>447.66</v>
      </c>
      <c r="Y1457" s="69">
        <v>19.899999999999999</v>
      </c>
      <c r="Z1457" s="69">
        <v>467.56</v>
      </c>
      <c r="AA1457" s="78"/>
      <c r="AB1457" s="79">
        <f t="shared" si="802"/>
        <v>0</v>
      </c>
    </row>
    <row r="1458" spans="1:28" s="82" customFormat="1" x14ac:dyDescent="0.25">
      <c r="A1458" s="71" t="s">
        <v>10223</v>
      </c>
      <c r="B1458" s="72" t="s">
        <v>15165</v>
      </c>
      <c r="C1458" s="73" t="s">
        <v>8780</v>
      </c>
      <c r="D1458" s="74">
        <v>0</v>
      </c>
      <c r="E1458" s="69">
        <v>348.91999999999996</v>
      </c>
      <c r="F1458" s="75">
        <f t="shared" si="812"/>
        <v>0</v>
      </c>
      <c r="G1458" s="28"/>
      <c r="H1458" s="69">
        <f t="shared" si="813"/>
        <v>329.02</v>
      </c>
      <c r="I1458" s="69">
        <f t="shared" si="813"/>
        <v>19.899999999999999</v>
      </c>
      <c r="J1458" s="69">
        <f t="shared" si="814"/>
        <v>348.91999999999996</v>
      </c>
      <c r="K1458" s="69">
        <v>0</v>
      </c>
      <c r="L1458" s="75">
        <f t="shared" si="815"/>
        <v>348.91999999999996</v>
      </c>
      <c r="M1458" s="33"/>
      <c r="N1458" s="69">
        <v>329.02</v>
      </c>
      <c r="O1458" s="69">
        <v>19.899999999999999</v>
      </c>
      <c r="P1458" s="69">
        <f t="shared" si="816"/>
        <v>348.91999999999996</v>
      </c>
      <c r="Q1458" s="63"/>
      <c r="R1458" s="69">
        <f t="shared" si="817"/>
        <v>329.02</v>
      </c>
      <c r="S1458" s="69">
        <f t="shared" si="817"/>
        <v>19.899999999999999</v>
      </c>
      <c r="T1458" s="69">
        <f t="shared" si="818"/>
        <v>348.91999999999996</v>
      </c>
      <c r="U1458" s="69">
        <f t="shared" si="819"/>
        <v>0</v>
      </c>
      <c r="V1458" s="77">
        <f t="shared" si="820"/>
        <v>348.91999999999996</v>
      </c>
      <c r="W1458" s="33"/>
      <c r="X1458" s="69">
        <v>329.02</v>
      </c>
      <c r="Y1458" s="69">
        <v>19.899999999999999</v>
      </c>
      <c r="Z1458" s="69">
        <v>348.92</v>
      </c>
      <c r="AA1458" s="78"/>
      <c r="AB1458" s="79">
        <f t="shared" si="802"/>
        <v>0</v>
      </c>
    </row>
    <row r="1459" spans="1:28" s="82" customFormat="1" x14ac:dyDescent="0.25">
      <c r="A1459" s="71" t="s">
        <v>10224</v>
      </c>
      <c r="B1459" s="72" t="s">
        <v>15166</v>
      </c>
      <c r="C1459" s="73" t="s">
        <v>8780</v>
      </c>
      <c r="D1459" s="74">
        <v>0</v>
      </c>
      <c r="E1459" s="69">
        <v>185.35</v>
      </c>
      <c r="F1459" s="75">
        <f t="shared" si="812"/>
        <v>0</v>
      </c>
      <c r="G1459" s="28"/>
      <c r="H1459" s="69">
        <f t="shared" si="813"/>
        <v>165.45</v>
      </c>
      <c r="I1459" s="69">
        <f t="shared" si="813"/>
        <v>19.899999999999999</v>
      </c>
      <c r="J1459" s="69">
        <f t="shared" si="814"/>
        <v>185.35</v>
      </c>
      <c r="K1459" s="69">
        <v>0</v>
      </c>
      <c r="L1459" s="75">
        <f t="shared" si="815"/>
        <v>185.35</v>
      </c>
      <c r="M1459" s="33"/>
      <c r="N1459" s="69">
        <v>165.45</v>
      </c>
      <c r="O1459" s="69">
        <v>19.899999999999999</v>
      </c>
      <c r="P1459" s="69">
        <f t="shared" si="816"/>
        <v>185.35</v>
      </c>
      <c r="Q1459" s="63"/>
      <c r="R1459" s="69">
        <f t="shared" si="817"/>
        <v>165.45</v>
      </c>
      <c r="S1459" s="69">
        <f t="shared" si="817"/>
        <v>19.899999999999999</v>
      </c>
      <c r="T1459" s="69">
        <f t="shared" si="818"/>
        <v>185.35</v>
      </c>
      <c r="U1459" s="69">
        <f t="shared" si="819"/>
        <v>0</v>
      </c>
      <c r="V1459" s="77">
        <f t="shared" si="820"/>
        <v>185.35</v>
      </c>
      <c r="W1459" s="33"/>
      <c r="X1459" s="69">
        <v>165.45</v>
      </c>
      <c r="Y1459" s="69">
        <v>19.899999999999999</v>
      </c>
      <c r="Z1459" s="69">
        <v>185.35</v>
      </c>
      <c r="AA1459" s="78"/>
      <c r="AB1459" s="79">
        <f t="shared" si="802"/>
        <v>0</v>
      </c>
    </row>
    <row r="1460" spans="1:28" x14ac:dyDescent="0.25">
      <c r="A1460" s="71" t="s">
        <v>10225</v>
      </c>
      <c r="B1460" s="72" t="s">
        <v>15167</v>
      </c>
      <c r="C1460" s="73" t="s">
        <v>8780</v>
      </c>
      <c r="D1460" s="74">
        <v>0</v>
      </c>
      <c r="E1460" s="69">
        <v>293.84000000000003</v>
      </c>
      <c r="F1460" s="75">
        <f t="shared" si="812"/>
        <v>0</v>
      </c>
      <c r="G1460" s="28"/>
      <c r="H1460" s="69">
        <f t="shared" si="813"/>
        <v>273.94</v>
      </c>
      <c r="I1460" s="69">
        <f t="shared" si="813"/>
        <v>19.899999999999999</v>
      </c>
      <c r="J1460" s="69">
        <f t="shared" si="814"/>
        <v>293.83999999999997</v>
      </c>
      <c r="K1460" s="69">
        <v>0</v>
      </c>
      <c r="L1460" s="75">
        <f t="shared" si="815"/>
        <v>293.83999999999997</v>
      </c>
      <c r="N1460" s="69">
        <v>273.94</v>
      </c>
      <c r="O1460" s="69">
        <v>19.899999999999999</v>
      </c>
      <c r="P1460" s="69">
        <f t="shared" si="816"/>
        <v>293.83999999999997</v>
      </c>
      <c r="Q1460" s="63"/>
      <c r="R1460" s="69">
        <f t="shared" si="817"/>
        <v>273.94</v>
      </c>
      <c r="S1460" s="69">
        <f t="shared" si="817"/>
        <v>19.899999999999999</v>
      </c>
      <c r="T1460" s="69">
        <f t="shared" si="818"/>
        <v>293.83999999999997</v>
      </c>
      <c r="U1460" s="69">
        <f t="shared" si="819"/>
        <v>0</v>
      </c>
      <c r="V1460" s="77">
        <f t="shared" si="820"/>
        <v>293.83999999999997</v>
      </c>
      <c r="X1460" s="69">
        <v>273.94</v>
      </c>
      <c r="Y1460" s="69">
        <v>19.899999999999999</v>
      </c>
      <c r="Z1460" s="69">
        <v>293.83999999999997</v>
      </c>
      <c r="AA1460" s="78"/>
      <c r="AB1460" s="79">
        <f t="shared" si="802"/>
        <v>0</v>
      </c>
    </row>
    <row r="1461" spans="1:28" x14ac:dyDescent="0.25">
      <c r="A1461" s="71" t="s">
        <v>10226</v>
      </c>
      <c r="B1461" s="72" t="s">
        <v>15168</v>
      </c>
      <c r="C1461" s="73" t="s">
        <v>8780</v>
      </c>
      <c r="D1461" s="74">
        <v>0</v>
      </c>
      <c r="E1461" s="69">
        <v>282.84999999999997</v>
      </c>
      <c r="F1461" s="75">
        <f t="shared" si="812"/>
        <v>0</v>
      </c>
      <c r="G1461" s="76"/>
      <c r="H1461" s="69">
        <f t="shared" si="813"/>
        <v>262.95</v>
      </c>
      <c r="I1461" s="69">
        <f t="shared" si="813"/>
        <v>19.899999999999999</v>
      </c>
      <c r="J1461" s="69">
        <f t="shared" si="814"/>
        <v>282.84999999999997</v>
      </c>
      <c r="K1461" s="69">
        <v>0</v>
      </c>
      <c r="L1461" s="75">
        <f t="shared" si="815"/>
        <v>282.84999999999997</v>
      </c>
      <c r="N1461" s="69">
        <v>262.95</v>
      </c>
      <c r="O1461" s="69">
        <v>19.899999999999999</v>
      </c>
      <c r="P1461" s="69">
        <f t="shared" si="816"/>
        <v>282.84999999999997</v>
      </c>
      <c r="Q1461" s="63"/>
      <c r="R1461" s="69">
        <f t="shared" si="817"/>
        <v>262.95</v>
      </c>
      <c r="S1461" s="69">
        <f t="shared" si="817"/>
        <v>19.899999999999999</v>
      </c>
      <c r="T1461" s="69">
        <f t="shared" si="818"/>
        <v>282.84999999999997</v>
      </c>
      <c r="U1461" s="69">
        <f t="shared" si="819"/>
        <v>0</v>
      </c>
      <c r="V1461" s="77">
        <f t="shared" si="820"/>
        <v>282.84999999999997</v>
      </c>
      <c r="X1461" s="69">
        <v>262.95</v>
      </c>
      <c r="Y1461" s="69">
        <v>19.899999999999999</v>
      </c>
      <c r="Z1461" s="69">
        <v>282.85000000000002</v>
      </c>
      <c r="AA1461" s="78"/>
      <c r="AB1461" s="79">
        <f t="shared" si="802"/>
        <v>0</v>
      </c>
    </row>
    <row r="1462" spans="1:28" s="33" customFormat="1" x14ac:dyDescent="0.25">
      <c r="A1462" s="71" t="s">
        <v>10227</v>
      </c>
      <c r="B1462" s="72" t="s">
        <v>15169</v>
      </c>
      <c r="C1462" s="73" t="s">
        <v>8780</v>
      </c>
      <c r="D1462" s="74">
        <v>0</v>
      </c>
      <c r="E1462" s="69">
        <v>315.2</v>
      </c>
      <c r="F1462" s="75">
        <f t="shared" si="812"/>
        <v>0</v>
      </c>
      <c r="G1462" s="76"/>
      <c r="H1462" s="69">
        <f t="shared" si="813"/>
        <v>295.3</v>
      </c>
      <c r="I1462" s="69">
        <f t="shared" si="813"/>
        <v>19.899999999999999</v>
      </c>
      <c r="J1462" s="69">
        <f t="shared" si="814"/>
        <v>315.2</v>
      </c>
      <c r="K1462" s="69">
        <v>0</v>
      </c>
      <c r="L1462" s="75">
        <f t="shared" si="815"/>
        <v>315.2</v>
      </c>
      <c r="N1462" s="69">
        <v>295.3</v>
      </c>
      <c r="O1462" s="69">
        <v>19.899999999999999</v>
      </c>
      <c r="P1462" s="69">
        <f t="shared" si="816"/>
        <v>315.2</v>
      </c>
      <c r="Q1462" s="63"/>
      <c r="R1462" s="69">
        <f t="shared" si="817"/>
        <v>295.3</v>
      </c>
      <c r="S1462" s="69">
        <f t="shared" si="817"/>
        <v>19.899999999999999</v>
      </c>
      <c r="T1462" s="69">
        <f t="shared" si="818"/>
        <v>315.2</v>
      </c>
      <c r="U1462" s="69">
        <f t="shared" si="819"/>
        <v>0</v>
      </c>
      <c r="V1462" s="77">
        <f t="shared" si="820"/>
        <v>315.2</v>
      </c>
      <c r="X1462" s="69">
        <v>295.3</v>
      </c>
      <c r="Y1462" s="69">
        <v>19.899999999999999</v>
      </c>
      <c r="Z1462" s="69">
        <v>315.2</v>
      </c>
      <c r="AA1462" s="78"/>
      <c r="AB1462" s="79">
        <f t="shared" si="802"/>
        <v>0</v>
      </c>
    </row>
    <row r="1463" spans="1:28" ht="22.5" x14ac:dyDescent="0.25">
      <c r="A1463" s="71" t="s">
        <v>10228</v>
      </c>
      <c r="B1463" s="72" t="s">
        <v>15170</v>
      </c>
      <c r="C1463" s="73" t="s">
        <v>8780</v>
      </c>
      <c r="D1463" s="74">
        <v>0</v>
      </c>
      <c r="E1463" s="69">
        <v>96.92</v>
      </c>
      <c r="F1463" s="75">
        <f t="shared" si="812"/>
        <v>0</v>
      </c>
      <c r="G1463" s="76"/>
      <c r="H1463" s="69">
        <f t="shared" si="813"/>
        <v>77.02</v>
      </c>
      <c r="I1463" s="69">
        <f t="shared" si="813"/>
        <v>19.899999999999999</v>
      </c>
      <c r="J1463" s="69">
        <f t="shared" si="814"/>
        <v>96.919999999999987</v>
      </c>
      <c r="K1463" s="69">
        <v>0</v>
      </c>
      <c r="L1463" s="75">
        <f t="shared" si="815"/>
        <v>96.919999999999987</v>
      </c>
      <c r="N1463" s="69">
        <v>77.02000000000001</v>
      </c>
      <c r="O1463" s="69">
        <v>19.899999999999999</v>
      </c>
      <c r="P1463" s="69">
        <f t="shared" si="816"/>
        <v>96.920000000000016</v>
      </c>
      <c r="Q1463" s="63"/>
      <c r="R1463" s="69">
        <f t="shared" si="817"/>
        <v>77.02</v>
      </c>
      <c r="S1463" s="69">
        <f t="shared" si="817"/>
        <v>19.899999999999999</v>
      </c>
      <c r="T1463" s="69">
        <f t="shared" si="818"/>
        <v>96.919999999999987</v>
      </c>
      <c r="U1463" s="69">
        <f t="shared" si="819"/>
        <v>0</v>
      </c>
      <c r="V1463" s="77">
        <f t="shared" si="820"/>
        <v>96.919999999999987</v>
      </c>
      <c r="X1463" s="69">
        <v>77.02</v>
      </c>
      <c r="Y1463" s="69">
        <v>19.899999999999999</v>
      </c>
      <c r="Z1463" s="69">
        <v>96.92</v>
      </c>
      <c r="AA1463" s="78"/>
      <c r="AB1463" s="79">
        <f t="shared" si="802"/>
        <v>0</v>
      </c>
    </row>
    <row r="1464" spans="1:28" ht="22.5" x14ac:dyDescent="0.25">
      <c r="A1464" s="71" t="s">
        <v>10229</v>
      </c>
      <c r="B1464" s="72" t="s">
        <v>15171</v>
      </c>
      <c r="C1464" s="73" t="s">
        <v>8780</v>
      </c>
      <c r="D1464" s="74">
        <v>0</v>
      </c>
      <c r="E1464" s="69">
        <v>2747.63</v>
      </c>
      <c r="F1464" s="75">
        <f t="shared" si="812"/>
        <v>0</v>
      </c>
      <c r="G1464" s="28"/>
      <c r="H1464" s="69">
        <f t="shared" si="813"/>
        <v>2747.63</v>
      </c>
      <c r="I1464" s="69">
        <f t="shared" si="813"/>
        <v>0</v>
      </c>
      <c r="J1464" s="69">
        <f t="shared" si="814"/>
        <v>2747.63</v>
      </c>
      <c r="K1464" s="69">
        <v>0</v>
      </c>
      <c r="L1464" s="75">
        <f t="shared" si="815"/>
        <v>2747.63</v>
      </c>
      <c r="N1464" s="69">
        <v>2747.63</v>
      </c>
      <c r="O1464" s="69">
        <v>0</v>
      </c>
      <c r="P1464" s="69">
        <f t="shared" si="816"/>
        <v>2747.63</v>
      </c>
      <c r="Q1464" s="63"/>
      <c r="R1464" s="69">
        <f t="shared" si="817"/>
        <v>2747.63</v>
      </c>
      <c r="S1464" s="69">
        <f t="shared" si="817"/>
        <v>0</v>
      </c>
      <c r="T1464" s="69">
        <f t="shared" si="818"/>
        <v>2747.63</v>
      </c>
      <c r="U1464" s="69">
        <f t="shared" si="819"/>
        <v>0</v>
      </c>
      <c r="V1464" s="77">
        <f t="shared" si="820"/>
        <v>2747.63</v>
      </c>
      <c r="X1464" s="69">
        <v>2747.63</v>
      </c>
      <c r="Y1464" s="69">
        <v>0</v>
      </c>
      <c r="Z1464" s="69">
        <v>2747.63</v>
      </c>
      <c r="AA1464" s="78"/>
      <c r="AB1464" s="79">
        <f t="shared" si="802"/>
        <v>0</v>
      </c>
    </row>
    <row r="1465" spans="1:28" s="33" customFormat="1" x14ac:dyDescent="0.25">
      <c r="A1465" s="71" t="s">
        <v>10230</v>
      </c>
      <c r="B1465" s="72" t="s">
        <v>15172</v>
      </c>
      <c r="C1465" s="73" t="s">
        <v>8780</v>
      </c>
      <c r="D1465" s="74">
        <v>0</v>
      </c>
      <c r="E1465" s="69">
        <v>4680</v>
      </c>
      <c r="F1465" s="75">
        <f t="shared" si="812"/>
        <v>0</v>
      </c>
      <c r="G1465" s="28"/>
      <c r="H1465" s="69">
        <f t="shared" si="813"/>
        <v>4680</v>
      </c>
      <c r="I1465" s="69">
        <f t="shared" si="813"/>
        <v>0</v>
      </c>
      <c r="J1465" s="69">
        <f t="shared" si="814"/>
        <v>4680</v>
      </c>
      <c r="K1465" s="69">
        <v>0</v>
      </c>
      <c r="L1465" s="75">
        <f t="shared" si="815"/>
        <v>4680</v>
      </c>
      <c r="N1465" s="69">
        <v>4680</v>
      </c>
      <c r="O1465" s="69">
        <v>0</v>
      </c>
      <c r="P1465" s="69">
        <f t="shared" si="816"/>
        <v>4680</v>
      </c>
      <c r="Q1465" s="63"/>
      <c r="R1465" s="69">
        <f t="shared" si="817"/>
        <v>4680</v>
      </c>
      <c r="S1465" s="69">
        <f t="shared" si="817"/>
        <v>0</v>
      </c>
      <c r="T1465" s="69">
        <f t="shared" si="818"/>
        <v>4680</v>
      </c>
      <c r="U1465" s="69">
        <f t="shared" si="819"/>
        <v>0</v>
      </c>
      <c r="V1465" s="77">
        <f t="shared" si="820"/>
        <v>4680</v>
      </c>
      <c r="X1465" s="69">
        <v>4680</v>
      </c>
      <c r="Y1465" s="69">
        <v>0</v>
      </c>
      <c r="Z1465" s="69">
        <v>4680</v>
      </c>
      <c r="AA1465" s="78"/>
      <c r="AB1465" s="107">
        <f t="shared" si="802"/>
        <v>0</v>
      </c>
    </row>
    <row r="1466" spans="1:28" x14ac:dyDescent="0.25">
      <c r="A1466" s="71" t="s">
        <v>12886</v>
      </c>
      <c r="B1466" s="72" t="s">
        <v>15173</v>
      </c>
      <c r="C1466" s="73" t="s">
        <v>8780</v>
      </c>
      <c r="D1466" s="74">
        <v>0</v>
      </c>
      <c r="E1466" s="69">
        <v>296.09999999999997</v>
      </c>
      <c r="F1466" s="75">
        <f t="shared" si="812"/>
        <v>0</v>
      </c>
      <c r="G1466" s="76"/>
      <c r="H1466" s="69">
        <f t="shared" si="813"/>
        <v>276.2</v>
      </c>
      <c r="I1466" s="69">
        <f t="shared" si="813"/>
        <v>19.899999999999999</v>
      </c>
      <c r="J1466" s="69">
        <f t="shared" si="814"/>
        <v>296.09999999999997</v>
      </c>
      <c r="K1466" s="69">
        <v>0</v>
      </c>
      <c r="L1466" s="75">
        <f t="shared" si="815"/>
        <v>296.09999999999997</v>
      </c>
      <c r="N1466" s="69">
        <v>276.2</v>
      </c>
      <c r="O1466" s="69">
        <v>19.899999999999999</v>
      </c>
      <c r="P1466" s="69">
        <f t="shared" si="816"/>
        <v>296.09999999999997</v>
      </c>
      <c r="Q1466" s="63"/>
      <c r="R1466" s="69">
        <f t="shared" si="817"/>
        <v>276.2</v>
      </c>
      <c r="S1466" s="69">
        <f t="shared" si="817"/>
        <v>19.899999999999999</v>
      </c>
      <c r="T1466" s="69">
        <f t="shared" si="818"/>
        <v>296.09999999999997</v>
      </c>
      <c r="U1466" s="69">
        <f t="shared" si="819"/>
        <v>0</v>
      </c>
      <c r="V1466" s="77">
        <f t="shared" si="820"/>
        <v>296.09999999999997</v>
      </c>
      <c r="X1466" s="69">
        <v>276.2</v>
      </c>
      <c r="Y1466" s="69">
        <v>19.899999999999999</v>
      </c>
      <c r="Z1466" s="69">
        <v>296.10000000000002</v>
      </c>
      <c r="AA1466" s="78"/>
      <c r="AB1466" s="79">
        <f t="shared" si="802"/>
        <v>0</v>
      </c>
    </row>
    <row r="1467" spans="1:28" s="33" customFormat="1" x14ac:dyDescent="0.25">
      <c r="A1467" s="65" t="s">
        <v>10231</v>
      </c>
      <c r="B1467" s="66" t="s">
        <v>15174</v>
      </c>
      <c r="C1467" s="67"/>
      <c r="D1467" s="68"/>
      <c r="E1467" s="69"/>
      <c r="F1467" s="70"/>
      <c r="G1467" s="38"/>
      <c r="H1467" s="69"/>
      <c r="I1467" s="69"/>
      <c r="J1467" s="69"/>
      <c r="K1467" s="69"/>
      <c r="L1467" s="75"/>
      <c r="N1467" s="69"/>
      <c r="O1467" s="69"/>
      <c r="P1467" s="69"/>
      <c r="Q1467" s="63"/>
      <c r="R1467" s="69"/>
      <c r="S1467" s="69"/>
      <c r="T1467" s="69"/>
      <c r="U1467" s="69"/>
      <c r="V1467" s="77"/>
      <c r="X1467" s="69"/>
      <c r="Y1467" s="69"/>
      <c r="Z1467" s="69"/>
      <c r="AA1467" s="78"/>
      <c r="AB1467" s="79">
        <f t="shared" si="802"/>
        <v>0</v>
      </c>
    </row>
    <row r="1468" spans="1:28" s="33" customFormat="1" x14ac:dyDescent="0.25">
      <c r="A1468" s="71" t="s">
        <v>10232</v>
      </c>
      <c r="B1468" s="72" t="s">
        <v>15175</v>
      </c>
      <c r="C1468" s="73" t="s">
        <v>8780</v>
      </c>
      <c r="D1468" s="74">
        <v>0</v>
      </c>
      <c r="E1468" s="69">
        <v>160.08000000000001</v>
      </c>
      <c r="F1468" s="75">
        <f t="shared" ref="F1468:F1475" si="821">ROUND(D1468*E1468,2)</f>
        <v>0</v>
      </c>
      <c r="G1468" s="76"/>
      <c r="H1468" s="69">
        <f t="shared" ref="H1468:I1475" si="822">ROUND(N1468+(N1468*$H$2/100),2)</f>
        <v>160.08000000000001</v>
      </c>
      <c r="I1468" s="69">
        <f t="shared" si="822"/>
        <v>0</v>
      </c>
      <c r="J1468" s="69">
        <f t="shared" ref="J1468:J1475" si="823">H1468+I1468</f>
        <v>160.08000000000001</v>
      </c>
      <c r="K1468" s="69">
        <v>0</v>
      </c>
      <c r="L1468" s="75">
        <f t="shared" ref="L1468:L1475" si="824">SUM(J1468:K1468)</f>
        <v>160.08000000000001</v>
      </c>
      <c r="N1468" s="69">
        <v>160.08000000000001</v>
      </c>
      <c r="O1468" s="69">
        <v>0</v>
      </c>
      <c r="P1468" s="69">
        <f t="shared" ref="P1468:P1475" si="825">SUM(N1468:O1468)</f>
        <v>160.08000000000001</v>
      </c>
      <c r="Q1468" s="63"/>
      <c r="R1468" s="69">
        <f t="shared" ref="R1468:S1475" si="826">X1468</f>
        <v>160.08000000000001</v>
      </c>
      <c r="S1468" s="69">
        <f t="shared" si="826"/>
        <v>0</v>
      </c>
      <c r="T1468" s="69">
        <f t="shared" ref="T1468:T1475" si="827">R1468+S1468</f>
        <v>160.08000000000001</v>
      </c>
      <c r="U1468" s="69">
        <f t="shared" ref="U1468:U1475" si="828">ROUND(Z1468*$H$2,2)/100</f>
        <v>0</v>
      </c>
      <c r="V1468" s="77">
        <f t="shared" ref="V1468:V1475" si="829">SUM(T1468:U1468)</f>
        <v>160.08000000000001</v>
      </c>
      <c r="X1468" s="69">
        <v>160.08000000000001</v>
      </c>
      <c r="Y1468" s="69">
        <v>0</v>
      </c>
      <c r="Z1468" s="69">
        <v>160.08000000000001</v>
      </c>
      <c r="AA1468" s="78"/>
      <c r="AB1468" s="79">
        <f t="shared" si="802"/>
        <v>0</v>
      </c>
    </row>
    <row r="1469" spans="1:28" x14ac:dyDescent="0.25">
      <c r="A1469" s="71" t="s">
        <v>10233</v>
      </c>
      <c r="B1469" s="72" t="s">
        <v>15176</v>
      </c>
      <c r="C1469" s="73" t="s">
        <v>8780</v>
      </c>
      <c r="D1469" s="74">
        <v>0</v>
      </c>
      <c r="E1469" s="69">
        <v>170.34</v>
      </c>
      <c r="F1469" s="75">
        <f t="shared" si="821"/>
        <v>0</v>
      </c>
      <c r="G1469" s="76"/>
      <c r="H1469" s="69">
        <f t="shared" si="822"/>
        <v>170.34</v>
      </c>
      <c r="I1469" s="69">
        <f t="shared" si="822"/>
        <v>0</v>
      </c>
      <c r="J1469" s="69">
        <f t="shared" si="823"/>
        <v>170.34</v>
      </c>
      <c r="K1469" s="69">
        <v>0</v>
      </c>
      <c r="L1469" s="75">
        <f t="shared" si="824"/>
        <v>170.34</v>
      </c>
      <c r="N1469" s="69">
        <v>170.34</v>
      </c>
      <c r="O1469" s="69">
        <v>0</v>
      </c>
      <c r="P1469" s="69">
        <f t="shared" si="825"/>
        <v>170.34</v>
      </c>
      <c r="Q1469" s="63"/>
      <c r="R1469" s="69">
        <f t="shared" si="826"/>
        <v>170.34</v>
      </c>
      <c r="S1469" s="69">
        <f t="shared" si="826"/>
        <v>0</v>
      </c>
      <c r="T1469" s="69">
        <f t="shared" si="827"/>
        <v>170.34</v>
      </c>
      <c r="U1469" s="69">
        <f t="shared" si="828"/>
        <v>0</v>
      </c>
      <c r="V1469" s="77">
        <f t="shared" si="829"/>
        <v>170.34</v>
      </c>
      <c r="X1469" s="69">
        <v>170.34</v>
      </c>
      <c r="Y1469" s="69">
        <v>0</v>
      </c>
      <c r="Z1469" s="69">
        <v>170.34</v>
      </c>
      <c r="AA1469" s="78"/>
      <c r="AB1469" s="79">
        <f t="shared" si="802"/>
        <v>0</v>
      </c>
    </row>
    <row r="1470" spans="1:28" x14ac:dyDescent="0.25">
      <c r="A1470" s="71" t="s">
        <v>10234</v>
      </c>
      <c r="B1470" s="72" t="s">
        <v>15177</v>
      </c>
      <c r="C1470" s="73" t="s">
        <v>8780</v>
      </c>
      <c r="D1470" s="74">
        <v>0</v>
      </c>
      <c r="E1470" s="69">
        <v>216.11</v>
      </c>
      <c r="F1470" s="75">
        <f t="shared" si="821"/>
        <v>0</v>
      </c>
      <c r="G1470" s="76"/>
      <c r="H1470" s="69">
        <f t="shared" si="822"/>
        <v>216.11</v>
      </c>
      <c r="I1470" s="69">
        <f t="shared" si="822"/>
        <v>0</v>
      </c>
      <c r="J1470" s="69">
        <f t="shared" si="823"/>
        <v>216.11</v>
      </c>
      <c r="K1470" s="69">
        <v>0</v>
      </c>
      <c r="L1470" s="75">
        <f t="shared" si="824"/>
        <v>216.11</v>
      </c>
      <c r="N1470" s="69">
        <v>216.11</v>
      </c>
      <c r="O1470" s="69">
        <v>0</v>
      </c>
      <c r="P1470" s="69">
        <f t="shared" si="825"/>
        <v>216.11</v>
      </c>
      <c r="Q1470" s="63"/>
      <c r="R1470" s="69">
        <f t="shared" si="826"/>
        <v>216.11</v>
      </c>
      <c r="S1470" s="69">
        <f t="shared" si="826"/>
        <v>0</v>
      </c>
      <c r="T1470" s="69">
        <f t="shared" si="827"/>
        <v>216.11</v>
      </c>
      <c r="U1470" s="69">
        <f t="shared" si="828"/>
        <v>0</v>
      </c>
      <c r="V1470" s="77">
        <f t="shared" si="829"/>
        <v>216.11</v>
      </c>
      <c r="X1470" s="69">
        <v>216.11</v>
      </c>
      <c r="Y1470" s="69">
        <v>0</v>
      </c>
      <c r="Z1470" s="69">
        <v>216.11</v>
      </c>
      <c r="AA1470" s="78"/>
      <c r="AB1470" s="79">
        <f t="shared" si="802"/>
        <v>0</v>
      </c>
    </row>
    <row r="1471" spans="1:28" x14ac:dyDescent="0.25">
      <c r="A1471" s="71" t="s">
        <v>10235</v>
      </c>
      <c r="B1471" s="72" t="s">
        <v>15178</v>
      </c>
      <c r="C1471" s="73" t="s">
        <v>8780</v>
      </c>
      <c r="D1471" s="74">
        <v>0</v>
      </c>
      <c r="E1471" s="69">
        <v>231.88</v>
      </c>
      <c r="F1471" s="75">
        <f t="shared" si="821"/>
        <v>0</v>
      </c>
      <c r="G1471" s="76"/>
      <c r="H1471" s="69">
        <f t="shared" si="822"/>
        <v>231.88</v>
      </c>
      <c r="I1471" s="69">
        <f t="shared" si="822"/>
        <v>0</v>
      </c>
      <c r="J1471" s="69">
        <f t="shared" si="823"/>
        <v>231.88</v>
      </c>
      <c r="K1471" s="69">
        <v>0</v>
      </c>
      <c r="L1471" s="75">
        <f t="shared" si="824"/>
        <v>231.88</v>
      </c>
      <c r="N1471" s="69">
        <v>231.88</v>
      </c>
      <c r="O1471" s="69">
        <v>0</v>
      </c>
      <c r="P1471" s="69">
        <f t="shared" si="825"/>
        <v>231.88</v>
      </c>
      <c r="Q1471" s="63"/>
      <c r="R1471" s="69">
        <f t="shared" si="826"/>
        <v>231.88</v>
      </c>
      <c r="S1471" s="69">
        <f t="shared" si="826"/>
        <v>0</v>
      </c>
      <c r="T1471" s="69">
        <f t="shared" si="827"/>
        <v>231.88</v>
      </c>
      <c r="U1471" s="69">
        <f t="shared" si="828"/>
        <v>0</v>
      </c>
      <c r="V1471" s="77">
        <f t="shared" si="829"/>
        <v>231.88</v>
      </c>
      <c r="X1471" s="69">
        <v>231.88</v>
      </c>
      <c r="Y1471" s="69">
        <v>0</v>
      </c>
      <c r="Z1471" s="69">
        <v>231.88</v>
      </c>
      <c r="AA1471" s="78"/>
      <c r="AB1471" s="79">
        <f t="shared" si="802"/>
        <v>0</v>
      </c>
    </row>
    <row r="1472" spans="1:28" x14ac:dyDescent="0.25">
      <c r="A1472" s="71" t="s">
        <v>10236</v>
      </c>
      <c r="B1472" s="72" t="s">
        <v>15179</v>
      </c>
      <c r="C1472" s="73" t="s">
        <v>8780</v>
      </c>
      <c r="D1472" s="74">
        <v>0</v>
      </c>
      <c r="E1472" s="69">
        <v>277.95999999999998</v>
      </c>
      <c r="F1472" s="75">
        <f t="shared" si="821"/>
        <v>0</v>
      </c>
      <c r="G1472" s="76"/>
      <c r="H1472" s="69">
        <f t="shared" si="822"/>
        <v>277.95999999999998</v>
      </c>
      <c r="I1472" s="69">
        <f t="shared" si="822"/>
        <v>0</v>
      </c>
      <c r="J1472" s="69">
        <f t="shared" si="823"/>
        <v>277.95999999999998</v>
      </c>
      <c r="K1472" s="69">
        <v>0</v>
      </c>
      <c r="L1472" s="75">
        <f t="shared" si="824"/>
        <v>277.95999999999998</v>
      </c>
      <c r="N1472" s="69">
        <v>277.95999999999998</v>
      </c>
      <c r="O1472" s="69">
        <v>0</v>
      </c>
      <c r="P1472" s="69">
        <f t="shared" si="825"/>
        <v>277.95999999999998</v>
      </c>
      <c r="Q1472" s="63"/>
      <c r="R1472" s="69">
        <f t="shared" si="826"/>
        <v>277.95999999999998</v>
      </c>
      <c r="S1472" s="69">
        <f t="shared" si="826"/>
        <v>0</v>
      </c>
      <c r="T1472" s="69">
        <f t="shared" si="827"/>
        <v>277.95999999999998</v>
      </c>
      <c r="U1472" s="69">
        <f t="shared" si="828"/>
        <v>0</v>
      </c>
      <c r="V1472" s="77">
        <f t="shared" si="829"/>
        <v>277.95999999999998</v>
      </c>
      <c r="X1472" s="69">
        <v>277.95999999999998</v>
      </c>
      <c r="Y1472" s="69">
        <v>0</v>
      </c>
      <c r="Z1472" s="69">
        <v>277.95999999999998</v>
      </c>
      <c r="AA1472" s="78"/>
      <c r="AB1472" s="79">
        <f t="shared" si="802"/>
        <v>0</v>
      </c>
    </row>
    <row r="1473" spans="1:28" x14ac:dyDescent="0.25">
      <c r="A1473" s="71" t="s">
        <v>10237</v>
      </c>
      <c r="B1473" s="72" t="s">
        <v>15180</v>
      </c>
      <c r="C1473" s="73" t="s">
        <v>8780</v>
      </c>
      <c r="D1473" s="74">
        <v>0</v>
      </c>
      <c r="E1473" s="69">
        <v>352.03</v>
      </c>
      <c r="F1473" s="75">
        <f t="shared" si="821"/>
        <v>0</v>
      </c>
      <c r="G1473" s="76"/>
      <c r="H1473" s="69">
        <f t="shared" si="822"/>
        <v>352.03</v>
      </c>
      <c r="I1473" s="69">
        <f t="shared" si="822"/>
        <v>0</v>
      </c>
      <c r="J1473" s="69">
        <f t="shared" si="823"/>
        <v>352.03</v>
      </c>
      <c r="K1473" s="69">
        <v>0</v>
      </c>
      <c r="L1473" s="75">
        <f t="shared" si="824"/>
        <v>352.03</v>
      </c>
      <c r="N1473" s="69">
        <v>352.03</v>
      </c>
      <c r="O1473" s="69">
        <v>0</v>
      </c>
      <c r="P1473" s="69">
        <f t="shared" si="825"/>
        <v>352.03</v>
      </c>
      <c r="Q1473" s="63"/>
      <c r="R1473" s="69">
        <f t="shared" si="826"/>
        <v>352.03</v>
      </c>
      <c r="S1473" s="69">
        <f t="shared" si="826"/>
        <v>0</v>
      </c>
      <c r="T1473" s="69">
        <f t="shared" si="827"/>
        <v>352.03</v>
      </c>
      <c r="U1473" s="69">
        <f t="shared" si="828"/>
        <v>0</v>
      </c>
      <c r="V1473" s="77">
        <f t="shared" si="829"/>
        <v>352.03</v>
      </c>
      <c r="X1473" s="69">
        <v>352.03</v>
      </c>
      <c r="Y1473" s="69">
        <v>0</v>
      </c>
      <c r="Z1473" s="69">
        <v>352.03</v>
      </c>
      <c r="AA1473" s="78"/>
      <c r="AB1473" s="79">
        <f t="shared" si="802"/>
        <v>0</v>
      </c>
    </row>
    <row r="1474" spans="1:28" s="33" customFormat="1" x14ac:dyDescent="0.25">
      <c r="A1474" s="71" t="s">
        <v>10238</v>
      </c>
      <c r="B1474" s="72" t="s">
        <v>15181</v>
      </c>
      <c r="C1474" s="73" t="s">
        <v>8780</v>
      </c>
      <c r="D1474" s="74">
        <v>0</v>
      </c>
      <c r="E1474" s="69">
        <v>483.64</v>
      </c>
      <c r="F1474" s="75">
        <f t="shared" si="821"/>
        <v>0</v>
      </c>
      <c r="G1474" s="76"/>
      <c r="H1474" s="69">
        <f t="shared" si="822"/>
        <v>483.64</v>
      </c>
      <c r="I1474" s="69">
        <f t="shared" si="822"/>
        <v>0</v>
      </c>
      <c r="J1474" s="69">
        <f t="shared" si="823"/>
        <v>483.64</v>
      </c>
      <c r="K1474" s="69">
        <v>0</v>
      </c>
      <c r="L1474" s="75">
        <f t="shared" si="824"/>
        <v>483.64</v>
      </c>
      <c r="N1474" s="69">
        <v>483.64</v>
      </c>
      <c r="O1474" s="69">
        <v>0</v>
      </c>
      <c r="P1474" s="69">
        <f t="shared" si="825"/>
        <v>483.64</v>
      </c>
      <c r="Q1474" s="63"/>
      <c r="R1474" s="69">
        <f t="shared" si="826"/>
        <v>483.64</v>
      </c>
      <c r="S1474" s="69">
        <f t="shared" si="826"/>
        <v>0</v>
      </c>
      <c r="T1474" s="69">
        <f t="shared" si="827"/>
        <v>483.64</v>
      </c>
      <c r="U1474" s="69">
        <f t="shared" si="828"/>
        <v>0</v>
      </c>
      <c r="V1474" s="77">
        <f t="shared" si="829"/>
        <v>483.64</v>
      </c>
      <c r="X1474" s="69">
        <v>483.64</v>
      </c>
      <c r="Y1474" s="69">
        <v>0</v>
      </c>
      <c r="Z1474" s="69">
        <v>483.64</v>
      </c>
      <c r="AA1474" s="78"/>
      <c r="AB1474" s="79">
        <f t="shared" si="802"/>
        <v>0</v>
      </c>
    </row>
    <row r="1475" spans="1:28" s="33" customFormat="1" x14ac:dyDescent="0.25">
      <c r="A1475" s="71" t="s">
        <v>10239</v>
      </c>
      <c r="B1475" s="72" t="s">
        <v>15182</v>
      </c>
      <c r="C1475" s="73" t="s">
        <v>8780</v>
      </c>
      <c r="D1475" s="74">
        <v>0</v>
      </c>
      <c r="E1475" s="69">
        <v>374.8</v>
      </c>
      <c r="F1475" s="75">
        <f t="shared" si="821"/>
        <v>0</v>
      </c>
      <c r="G1475" s="38"/>
      <c r="H1475" s="69">
        <f t="shared" si="822"/>
        <v>374.8</v>
      </c>
      <c r="I1475" s="69">
        <f t="shared" si="822"/>
        <v>0</v>
      </c>
      <c r="J1475" s="69">
        <f t="shared" si="823"/>
        <v>374.8</v>
      </c>
      <c r="K1475" s="69">
        <v>0</v>
      </c>
      <c r="L1475" s="75">
        <f t="shared" si="824"/>
        <v>374.8</v>
      </c>
      <c r="N1475" s="69">
        <v>374.8</v>
      </c>
      <c r="O1475" s="69">
        <v>0</v>
      </c>
      <c r="P1475" s="69">
        <f t="shared" si="825"/>
        <v>374.8</v>
      </c>
      <c r="Q1475" s="63"/>
      <c r="R1475" s="69">
        <f t="shared" si="826"/>
        <v>374.8</v>
      </c>
      <c r="S1475" s="69">
        <f t="shared" si="826"/>
        <v>0</v>
      </c>
      <c r="T1475" s="69">
        <f t="shared" si="827"/>
        <v>374.8</v>
      </c>
      <c r="U1475" s="69">
        <f t="shared" si="828"/>
        <v>0</v>
      </c>
      <c r="V1475" s="77">
        <f t="shared" si="829"/>
        <v>374.8</v>
      </c>
      <c r="X1475" s="69">
        <v>374.8</v>
      </c>
      <c r="Y1475" s="69">
        <v>0</v>
      </c>
      <c r="Z1475" s="69">
        <v>374.8</v>
      </c>
      <c r="AB1475" s="79">
        <f t="shared" si="802"/>
        <v>0</v>
      </c>
    </row>
    <row r="1476" spans="1:28" s="33" customFormat="1" x14ac:dyDescent="0.25">
      <c r="A1476" s="65" t="s">
        <v>10240</v>
      </c>
      <c r="B1476" s="66" t="s">
        <v>15183</v>
      </c>
      <c r="C1476" s="67"/>
      <c r="D1476" s="74"/>
      <c r="E1476" s="69"/>
      <c r="F1476" s="75"/>
      <c r="H1476" s="69"/>
      <c r="I1476" s="69"/>
      <c r="J1476" s="69"/>
      <c r="K1476" s="69"/>
      <c r="L1476" s="75"/>
      <c r="N1476" s="69"/>
      <c r="O1476" s="69"/>
      <c r="P1476" s="69"/>
      <c r="Q1476" s="63"/>
      <c r="R1476" s="69"/>
      <c r="S1476" s="69"/>
      <c r="T1476" s="69"/>
      <c r="U1476" s="69"/>
      <c r="V1476" s="77"/>
      <c r="X1476" s="69"/>
      <c r="Y1476" s="69"/>
      <c r="Z1476" s="69"/>
      <c r="AB1476" s="79">
        <f t="shared" si="802"/>
        <v>0</v>
      </c>
    </row>
    <row r="1477" spans="1:28" s="33" customFormat="1" x14ac:dyDescent="0.25">
      <c r="A1477" s="71" t="s">
        <v>10241</v>
      </c>
      <c r="B1477" s="72" t="s">
        <v>15184</v>
      </c>
      <c r="C1477" s="73" t="s">
        <v>8780</v>
      </c>
      <c r="D1477" s="74">
        <v>0</v>
      </c>
      <c r="E1477" s="69">
        <v>367.51</v>
      </c>
      <c r="F1477" s="75">
        <f>ROUND(D1477*E1477,2)</f>
        <v>0</v>
      </c>
      <c r="H1477" s="69">
        <f t="shared" ref="H1477:I1480" si="830">ROUND(N1477+(N1477*$H$2/100),2)</f>
        <v>367.51</v>
      </c>
      <c r="I1477" s="69">
        <f t="shared" si="830"/>
        <v>0</v>
      </c>
      <c r="J1477" s="69">
        <f>H1477+I1477</f>
        <v>367.51</v>
      </c>
      <c r="K1477" s="69">
        <v>0</v>
      </c>
      <c r="L1477" s="75">
        <f>SUM(J1477:K1477)</f>
        <v>367.51</v>
      </c>
      <c r="N1477" s="69">
        <v>367.51</v>
      </c>
      <c r="O1477" s="69">
        <v>0</v>
      </c>
      <c r="P1477" s="69">
        <f>SUM(N1477:O1477)</f>
        <v>367.51</v>
      </c>
      <c r="Q1477" s="63"/>
      <c r="R1477" s="69">
        <f t="shared" ref="R1477:S1480" si="831">X1477</f>
        <v>367.51</v>
      </c>
      <c r="S1477" s="69">
        <f t="shared" si="831"/>
        <v>0</v>
      </c>
      <c r="T1477" s="69">
        <f>R1477+S1477</f>
        <v>367.51</v>
      </c>
      <c r="U1477" s="69">
        <f>ROUND(Z1477*$H$2,2)/100</f>
        <v>0</v>
      </c>
      <c r="V1477" s="77">
        <f>SUM(T1477:U1477)</f>
        <v>367.51</v>
      </c>
      <c r="X1477" s="69">
        <v>367.51</v>
      </c>
      <c r="Y1477" s="69">
        <v>0</v>
      </c>
      <c r="Z1477" s="69">
        <v>367.51</v>
      </c>
      <c r="AB1477" s="79">
        <f t="shared" si="802"/>
        <v>0</v>
      </c>
    </row>
    <row r="1478" spans="1:28" s="33" customFormat="1" x14ac:dyDescent="0.25">
      <c r="A1478" s="71" t="s">
        <v>10242</v>
      </c>
      <c r="B1478" s="72" t="s">
        <v>15185</v>
      </c>
      <c r="C1478" s="73" t="s">
        <v>8780</v>
      </c>
      <c r="D1478" s="74">
        <v>0</v>
      </c>
      <c r="E1478" s="69">
        <v>627.94000000000005</v>
      </c>
      <c r="F1478" s="75">
        <f>ROUND(D1478*E1478,2)</f>
        <v>0</v>
      </c>
      <c r="H1478" s="69">
        <f t="shared" si="830"/>
        <v>627.94000000000005</v>
      </c>
      <c r="I1478" s="69">
        <f t="shared" si="830"/>
        <v>0</v>
      </c>
      <c r="J1478" s="69">
        <f>H1478+I1478</f>
        <v>627.94000000000005</v>
      </c>
      <c r="K1478" s="69">
        <v>0</v>
      </c>
      <c r="L1478" s="75">
        <f>SUM(J1478:K1478)</f>
        <v>627.94000000000005</v>
      </c>
      <c r="N1478" s="69">
        <v>627.94000000000005</v>
      </c>
      <c r="O1478" s="69">
        <v>0</v>
      </c>
      <c r="P1478" s="69">
        <f>SUM(N1478:O1478)</f>
        <v>627.94000000000005</v>
      </c>
      <c r="Q1478" s="63"/>
      <c r="R1478" s="69">
        <f t="shared" si="831"/>
        <v>627.94000000000005</v>
      </c>
      <c r="S1478" s="69">
        <f t="shared" si="831"/>
        <v>0</v>
      </c>
      <c r="T1478" s="69">
        <f>R1478+S1478</f>
        <v>627.94000000000005</v>
      </c>
      <c r="U1478" s="69">
        <f>ROUND(Z1478*$H$2,2)/100</f>
        <v>0</v>
      </c>
      <c r="V1478" s="77">
        <f>SUM(T1478:U1478)</f>
        <v>627.94000000000005</v>
      </c>
      <c r="X1478" s="69">
        <v>627.94000000000005</v>
      </c>
      <c r="Y1478" s="69">
        <v>0</v>
      </c>
      <c r="Z1478" s="69">
        <v>627.94000000000005</v>
      </c>
      <c r="AB1478" s="79">
        <f t="shared" si="802"/>
        <v>0</v>
      </c>
    </row>
    <row r="1479" spans="1:28" x14ac:dyDescent="0.25">
      <c r="A1479" s="71" t="s">
        <v>10243</v>
      </c>
      <c r="B1479" s="72" t="s">
        <v>15186</v>
      </c>
      <c r="C1479" s="73" t="s">
        <v>8780</v>
      </c>
      <c r="D1479" s="74">
        <v>0</v>
      </c>
      <c r="E1479" s="69">
        <v>563.63</v>
      </c>
      <c r="F1479" s="75">
        <f>ROUND(D1479*E1479,2)</f>
        <v>0</v>
      </c>
      <c r="G1479" s="33"/>
      <c r="H1479" s="69">
        <f t="shared" si="830"/>
        <v>563.63</v>
      </c>
      <c r="I1479" s="69">
        <f t="shared" si="830"/>
        <v>0</v>
      </c>
      <c r="J1479" s="69">
        <f>H1479+I1479</f>
        <v>563.63</v>
      </c>
      <c r="K1479" s="69">
        <v>0</v>
      </c>
      <c r="L1479" s="75">
        <f>SUM(J1479:K1479)</f>
        <v>563.63</v>
      </c>
      <c r="N1479" s="69">
        <v>563.63</v>
      </c>
      <c r="O1479" s="69">
        <v>0</v>
      </c>
      <c r="P1479" s="69">
        <f>SUM(N1479:O1479)</f>
        <v>563.63</v>
      </c>
      <c r="Q1479" s="63"/>
      <c r="R1479" s="69">
        <f t="shared" si="831"/>
        <v>563.63</v>
      </c>
      <c r="S1479" s="69">
        <f t="shared" si="831"/>
        <v>0</v>
      </c>
      <c r="T1479" s="69">
        <f>R1479+S1479</f>
        <v>563.63</v>
      </c>
      <c r="U1479" s="69">
        <f>ROUND(Z1479*$H$2,2)/100</f>
        <v>0</v>
      </c>
      <c r="V1479" s="77">
        <f>SUM(T1479:U1479)</f>
        <v>563.63</v>
      </c>
      <c r="X1479" s="69">
        <v>563.63</v>
      </c>
      <c r="Y1479" s="69">
        <v>0</v>
      </c>
      <c r="Z1479" s="69">
        <v>563.63</v>
      </c>
      <c r="AB1479" s="79">
        <f t="shared" si="802"/>
        <v>0</v>
      </c>
    </row>
    <row r="1480" spans="1:28" x14ac:dyDescent="0.25">
      <c r="A1480" s="71" t="s">
        <v>10244</v>
      </c>
      <c r="B1480" s="72" t="s">
        <v>15187</v>
      </c>
      <c r="C1480" s="73" t="s">
        <v>8780</v>
      </c>
      <c r="D1480" s="74">
        <v>0</v>
      </c>
      <c r="E1480" s="69">
        <v>911.56</v>
      </c>
      <c r="F1480" s="75">
        <f>ROUND(D1480*E1480,2)</f>
        <v>0</v>
      </c>
      <c r="G1480" s="33"/>
      <c r="H1480" s="69">
        <f t="shared" si="830"/>
        <v>911.56</v>
      </c>
      <c r="I1480" s="69">
        <f t="shared" si="830"/>
        <v>0</v>
      </c>
      <c r="J1480" s="69">
        <f>H1480+I1480</f>
        <v>911.56</v>
      </c>
      <c r="K1480" s="69">
        <v>0</v>
      </c>
      <c r="L1480" s="75">
        <f>SUM(J1480:K1480)</f>
        <v>911.56</v>
      </c>
      <c r="N1480" s="69">
        <v>911.56</v>
      </c>
      <c r="O1480" s="69">
        <v>0</v>
      </c>
      <c r="P1480" s="69">
        <f>SUM(N1480:O1480)</f>
        <v>911.56</v>
      </c>
      <c r="Q1480" s="63"/>
      <c r="R1480" s="69">
        <f t="shared" si="831"/>
        <v>911.56</v>
      </c>
      <c r="S1480" s="69">
        <f t="shared" si="831"/>
        <v>0</v>
      </c>
      <c r="T1480" s="69">
        <f>R1480+S1480</f>
        <v>911.56</v>
      </c>
      <c r="U1480" s="69">
        <f>ROUND(Z1480*$H$2,2)/100</f>
        <v>0</v>
      </c>
      <c r="V1480" s="77">
        <f>SUM(T1480:U1480)</f>
        <v>911.56</v>
      </c>
      <c r="X1480" s="69">
        <v>911.56</v>
      </c>
      <c r="Y1480" s="69">
        <v>0</v>
      </c>
      <c r="Z1480" s="69">
        <v>911.56</v>
      </c>
      <c r="AB1480" s="79">
        <f t="shared" si="802"/>
        <v>0</v>
      </c>
    </row>
    <row r="1481" spans="1:28" x14ac:dyDescent="0.25">
      <c r="A1481" s="65" t="s">
        <v>10245</v>
      </c>
      <c r="B1481" s="66" t="s">
        <v>15188</v>
      </c>
      <c r="C1481" s="67"/>
      <c r="D1481" s="68"/>
      <c r="E1481" s="69"/>
      <c r="F1481" s="70"/>
      <c r="H1481" s="69"/>
      <c r="I1481" s="69"/>
      <c r="J1481" s="69"/>
      <c r="K1481" s="69"/>
      <c r="L1481" s="75"/>
      <c r="N1481" s="69"/>
      <c r="O1481" s="69"/>
      <c r="P1481" s="69"/>
      <c r="Q1481" s="63"/>
      <c r="R1481" s="69"/>
      <c r="S1481" s="69"/>
      <c r="T1481" s="69"/>
      <c r="U1481" s="69"/>
      <c r="V1481" s="77"/>
      <c r="X1481" s="69"/>
      <c r="Y1481" s="69"/>
      <c r="Z1481" s="69"/>
      <c r="AA1481" s="78"/>
      <c r="AB1481" s="79">
        <f t="shared" si="802"/>
        <v>0</v>
      </c>
    </row>
    <row r="1482" spans="1:28" x14ac:dyDescent="0.25">
      <c r="A1482" s="71" t="s">
        <v>10246</v>
      </c>
      <c r="B1482" s="72" t="s">
        <v>15189</v>
      </c>
      <c r="C1482" s="73" t="s">
        <v>8780</v>
      </c>
      <c r="D1482" s="74">
        <v>0</v>
      </c>
      <c r="E1482" s="69">
        <v>331.6</v>
      </c>
      <c r="F1482" s="75">
        <f>ROUND(D1482*E1482,2)</f>
        <v>0</v>
      </c>
      <c r="G1482" s="76"/>
      <c r="H1482" s="69">
        <f>ROUND(N1482+(N1482*$H$2/100),2)</f>
        <v>331.6</v>
      </c>
      <c r="I1482" s="69">
        <f>ROUND(O1482+(O1482*$H$2/100),2)</f>
        <v>0</v>
      </c>
      <c r="J1482" s="69">
        <f>H1482+I1482</f>
        <v>331.6</v>
      </c>
      <c r="K1482" s="69">
        <v>0</v>
      </c>
      <c r="L1482" s="75">
        <f>SUM(J1482:K1482)</f>
        <v>331.6</v>
      </c>
      <c r="N1482" s="69">
        <v>331.6</v>
      </c>
      <c r="O1482" s="69">
        <v>0</v>
      </c>
      <c r="P1482" s="69">
        <f>SUM(N1482:O1482)</f>
        <v>331.6</v>
      </c>
      <c r="Q1482" s="63"/>
      <c r="R1482" s="69">
        <f>X1482</f>
        <v>331.6</v>
      </c>
      <c r="S1482" s="69">
        <f>Y1482</f>
        <v>0</v>
      </c>
      <c r="T1482" s="69">
        <f>R1482+S1482</f>
        <v>331.6</v>
      </c>
      <c r="U1482" s="69">
        <f>ROUND(Z1482*$H$2,2)/100</f>
        <v>0</v>
      </c>
      <c r="V1482" s="77">
        <f>SUM(T1482:U1482)</f>
        <v>331.6</v>
      </c>
      <c r="X1482" s="69">
        <v>331.6</v>
      </c>
      <c r="Y1482" s="69">
        <v>0</v>
      </c>
      <c r="Z1482" s="69">
        <v>331.6</v>
      </c>
      <c r="AA1482" s="78"/>
      <c r="AB1482" s="79">
        <f t="shared" ref="AB1482:AB1545" si="832">P1482-Z1482</f>
        <v>0</v>
      </c>
    </row>
    <row r="1483" spans="1:28" x14ac:dyDescent="0.25">
      <c r="A1483" s="71" t="s">
        <v>10247</v>
      </c>
      <c r="B1483" s="72" t="s">
        <v>15190</v>
      </c>
      <c r="C1483" s="73" t="s">
        <v>8780</v>
      </c>
      <c r="D1483" s="74">
        <v>0</v>
      </c>
      <c r="E1483" s="69">
        <v>403.37</v>
      </c>
      <c r="F1483" s="75">
        <f>ROUND(D1483*E1483,2)</f>
        <v>0</v>
      </c>
      <c r="G1483" s="76"/>
      <c r="H1483" s="69">
        <f>ROUND(N1483+(N1483*$H$2/100),2)</f>
        <v>388.23</v>
      </c>
      <c r="I1483" s="69">
        <f>ROUND(O1483+(O1483*$H$2/100),2)</f>
        <v>15.14</v>
      </c>
      <c r="J1483" s="69">
        <f>H1483+I1483</f>
        <v>403.37</v>
      </c>
      <c r="K1483" s="69">
        <v>0</v>
      </c>
      <c r="L1483" s="75">
        <f>SUM(J1483:K1483)</f>
        <v>403.37</v>
      </c>
      <c r="N1483" s="69">
        <v>388.22999999999996</v>
      </c>
      <c r="O1483" s="69">
        <v>15.14</v>
      </c>
      <c r="P1483" s="69">
        <f>SUM(N1483:O1483)</f>
        <v>403.36999999999995</v>
      </c>
      <c r="Q1483" s="63"/>
      <c r="R1483" s="69">
        <f>X1483</f>
        <v>388.23</v>
      </c>
      <c r="S1483" s="69">
        <f>Y1483</f>
        <v>15.14</v>
      </c>
      <c r="T1483" s="69">
        <f>R1483+S1483</f>
        <v>403.37</v>
      </c>
      <c r="U1483" s="69">
        <f>ROUND(Z1483*$H$2,2)/100</f>
        <v>0</v>
      </c>
      <c r="V1483" s="77">
        <f>SUM(T1483:U1483)</f>
        <v>403.37</v>
      </c>
      <c r="X1483" s="69">
        <v>388.23</v>
      </c>
      <c r="Y1483" s="69">
        <v>15.14</v>
      </c>
      <c r="Z1483" s="69">
        <v>403.37</v>
      </c>
      <c r="AA1483" s="78"/>
      <c r="AB1483" s="79">
        <f t="shared" si="832"/>
        <v>0</v>
      </c>
    </row>
    <row r="1484" spans="1:28" x14ac:dyDescent="0.25">
      <c r="A1484" s="65" t="s">
        <v>10248</v>
      </c>
      <c r="B1484" s="66" t="s">
        <v>15191</v>
      </c>
      <c r="C1484" s="67"/>
      <c r="D1484" s="68"/>
      <c r="E1484" s="69"/>
      <c r="F1484" s="70"/>
      <c r="H1484" s="69"/>
      <c r="I1484" s="69"/>
      <c r="J1484" s="69"/>
      <c r="K1484" s="69"/>
      <c r="L1484" s="75"/>
      <c r="N1484" s="69"/>
      <c r="O1484" s="69"/>
      <c r="P1484" s="69"/>
      <c r="Q1484" s="63"/>
      <c r="R1484" s="69"/>
      <c r="S1484" s="69"/>
      <c r="T1484" s="69"/>
      <c r="U1484" s="69"/>
      <c r="V1484" s="77"/>
      <c r="X1484" s="69"/>
      <c r="Y1484" s="69"/>
      <c r="Z1484" s="69"/>
      <c r="AA1484" s="78"/>
      <c r="AB1484" s="79">
        <f t="shared" si="832"/>
        <v>0</v>
      </c>
    </row>
    <row r="1485" spans="1:28" ht="22.5" x14ac:dyDescent="0.25">
      <c r="A1485" s="71" t="s">
        <v>10249</v>
      </c>
      <c r="B1485" s="72" t="s">
        <v>15192</v>
      </c>
      <c r="C1485" s="73" t="s">
        <v>8808</v>
      </c>
      <c r="D1485" s="74">
        <v>0</v>
      </c>
      <c r="E1485" s="69">
        <v>4.03</v>
      </c>
      <c r="F1485" s="75">
        <f>ROUND(D1485*E1485,2)</f>
        <v>0</v>
      </c>
      <c r="G1485" s="76"/>
      <c r="H1485" s="69">
        <f>ROUND(N1485+(N1485*$H$2/100),2)</f>
        <v>1.05</v>
      </c>
      <c r="I1485" s="69">
        <f>ROUND(O1485+(O1485*$H$2/100),2)</f>
        <v>2.98</v>
      </c>
      <c r="J1485" s="69">
        <f>H1485+I1485</f>
        <v>4.03</v>
      </c>
      <c r="K1485" s="69">
        <v>0</v>
      </c>
      <c r="L1485" s="75">
        <f>SUM(J1485:K1485)</f>
        <v>4.03</v>
      </c>
      <c r="N1485" s="69">
        <v>1.05</v>
      </c>
      <c r="O1485" s="69">
        <v>2.98</v>
      </c>
      <c r="P1485" s="69">
        <f>SUM(N1485:O1485)</f>
        <v>4.03</v>
      </c>
      <c r="Q1485" s="63"/>
      <c r="R1485" s="69">
        <f>X1485</f>
        <v>1.05</v>
      </c>
      <c r="S1485" s="69">
        <f>Y1485</f>
        <v>2.98</v>
      </c>
      <c r="T1485" s="69">
        <f>R1485+S1485</f>
        <v>4.03</v>
      </c>
      <c r="U1485" s="69">
        <f>ROUND(Z1485*$H$2,2)/100</f>
        <v>0</v>
      </c>
      <c r="V1485" s="77">
        <f>SUM(T1485:U1485)</f>
        <v>4.03</v>
      </c>
      <c r="X1485" s="69">
        <v>1.05</v>
      </c>
      <c r="Y1485" s="69">
        <v>2.98</v>
      </c>
      <c r="Z1485" s="69">
        <v>4.03</v>
      </c>
      <c r="AA1485" s="78"/>
      <c r="AB1485" s="79">
        <f t="shared" si="832"/>
        <v>0</v>
      </c>
    </row>
    <row r="1486" spans="1:28" x14ac:dyDescent="0.25">
      <c r="A1486" s="71" t="s">
        <v>10250</v>
      </c>
      <c r="B1486" s="72" t="s">
        <v>10252</v>
      </c>
      <c r="C1486" s="73" t="s">
        <v>8780</v>
      </c>
      <c r="D1486" s="74">
        <v>0</v>
      </c>
      <c r="E1486" s="69">
        <v>45.059999999999995</v>
      </c>
      <c r="F1486" s="75">
        <f>ROUND(D1486*E1486,2)</f>
        <v>0</v>
      </c>
      <c r="G1486" s="76"/>
      <c r="H1486" s="69">
        <f>ROUND(N1486+(N1486*$H$2/100),2)</f>
        <v>5.26</v>
      </c>
      <c r="I1486" s="69">
        <f>ROUND(O1486+(O1486*$H$2/100),2)</f>
        <v>39.799999999999997</v>
      </c>
      <c r="J1486" s="69">
        <f>H1486+I1486</f>
        <v>45.059999999999995</v>
      </c>
      <c r="K1486" s="69">
        <v>0</v>
      </c>
      <c r="L1486" s="75">
        <f>SUM(J1486:K1486)</f>
        <v>45.059999999999995</v>
      </c>
      <c r="N1486" s="69">
        <v>5.26</v>
      </c>
      <c r="O1486" s="69">
        <v>39.799999999999997</v>
      </c>
      <c r="P1486" s="69">
        <f>SUM(N1486:O1486)</f>
        <v>45.059999999999995</v>
      </c>
      <c r="Q1486" s="63"/>
      <c r="R1486" s="69">
        <f>X1486</f>
        <v>5.26</v>
      </c>
      <c r="S1486" s="69">
        <f>Y1486</f>
        <v>39.799999999999997</v>
      </c>
      <c r="T1486" s="69">
        <f>R1486+S1486</f>
        <v>45.059999999999995</v>
      </c>
      <c r="U1486" s="69">
        <f>ROUND(Z1486*$H$2,2)/100</f>
        <v>0</v>
      </c>
      <c r="V1486" s="77">
        <f>SUM(T1486:U1486)</f>
        <v>45.059999999999995</v>
      </c>
      <c r="X1486" s="69">
        <v>5.26</v>
      </c>
      <c r="Y1486" s="69">
        <v>39.799999999999997</v>
      </c>
      <c r="Z1486" s="69">
        <v>45.06</v>
      </c>
      <c r="AA1486" s="78"/>
      <c r="AB1486" s="79">
        <f t="shared" si="832"/>
        <v>0</v>
      </c>
    </row>
    <row r="1487" spans="1:28" x14ac:dyDescent="0.25">
      <c r="A1487" s="65" t="s">
        <v>10251</v>
      </c>
      <c r="B1487" s="66" t="s">
        <v>15193</v>
      </c>
      <c r="C1487" s="67"/>
      <c r="D1487" s="68"/>
      <c r="E1487" s="69"/>
      <c r="F1487" s="70"/>
      <c r="H1487" s="69"/>
      <c r="I1487" s="69"/>
      <c r="J1487" s="69"/>
      <c r="K1487" s="69"/>
      <c r="L1487" s="75"/>
      <c r="N1487" s="69"/>
      <c r="O1487" s="69"/>
      <c r="P1487" s="69"/>
      <c r="Q1487" s="63"/>
      <c r="R1487" s="69"/>
      <c r="S1487" s="69"/>
      <c r="T1487" s="69"/>
      <c r="U1487" s="69"/>
      <c r="V1487" s="77"/>
      <c r="X1487" s="69"/>
      <c r="Y1487" s="69"/>
      <c r="Z1487" s="69"/>
      <c r="AA1487" s="78"/>
      <c r="AB1487" s="79">
        <f t="shared" si="832"/>
        <v>0</v>
      </c>
    </row>
    <row r="1488" spans="1:28" ht="22.5" x14ac:dyDescent="0.25">
      <c r="A1488" s="65" t="s">
        <v>10253</v>
      </c>
      <c r="B1488" s="66" t="s">
        <v>15194</v>
      </c>
      <c r="C1488" s="67"/>
      <c r="D1488" s="68"/>
      <c r="E1488" s="69"/>
      <c r="F1488" s="70"/>
      <c r="H1488" s="69"/>
      <c r="I1488" s="69"/>
      <c r="J1488" s="69"/>
      <c r="K1488" s="69"/>
      <c r="L1488" s="75"/>
      <c r="N1488" s="69"/>
      <c r="O1488" s="69"/>
      <c r="P1488" s="69"/>
      <c r="Q1488" s="63"/>
      <c r="R1488" s="69"/>
      <c r="S1488" s="69"/>
      <c r="T1488" s="69"/>
      <c r="U1488" s="69"/>
      <c r="V1488" s="77"/>
      <c r="X1488" s="69"/>
      <c r="Y1488" s="69"/>
      <c r="Z1488" s="69"/>
      <c r="AA1488" s="78"/>
      <c r="AB1488" s="79">
        <f t="shared" si="832"/>
        <v>0</v>
      </c>
    </row>
    <row r="1489" spans="1:28" ht="22.5" x14ac:dyDescent="0.25">
      <c r="A1489" s="71" t="s">
        <v>10254</v>
      </c>
      <c r="B1489" s="72" t="s">
        <v>15195</v>
      </c>
      <c r="C1489" s="73" t="s">
        <v>8780</v>
      </c>
      <c r="D1489" s="74">
        <v>0</v>
      </c>
      <c r="E1489" s="69">
        <v>458.91</v>
      </c>
      <c r="F1489" s="75">
        <f>ROUND(D1489*E1489,2)</f>
        <v>0</v>
      </c>
      <c r="G1489" s="76"/>
      <c r="H1489" s="69">
        <f t="shared" ref="H1489:I1492" si="833">ROUND(N1489+(N1489*$H$2/100),2)</f>
        <v>389.04</v>
      </c>
      <c r="I1489" s="69">
        <f t="shared" si="833"/>
        <v>69.87</v>
      </c>
      <c r="J1489" s="69">
        <f>H1489+I1489</f>
        <v>458.91</v>
      </c>
      <c r="K1489" s="69">
        <v>0</v>
      </c>
      <c r="L1489" s="75">
        <f>SUM(J1489:K1489)</f>
        <v>458.91</v>
      </c>
      <c r="N1489" s="69">
        <v>389.04</v>
      </c>
      <c r="O1489" s="69">
        <v>69.87</v>
      </c>
      <c r="P1489" s="69">
        <f>SUM(N1489:O1489)</f>
        <v>458.91</v>
      </c>
      <c r="Q1489" s="63"/>
      <c r="R1489" s="69">
        <f t="shared" ref="R1489:S1492" si="834">X1489</f>
        <v>389.04</v>
      </c>
      <c r="S1489" s="69">
        <f t="shared" si="834"/>
        <v>69.88</v>
      </c>
      <c r="T1489" s="69">
        <f>R1489+S1489</f>
        <v>458.92</v>
      </c>
      <c r="U1489" s="69">
        <f>ROUND(Z1489*$H$2,2)/100</f>
        <v>0</v>
      </c>
      <c r="V1489" s="77">
        <f>SUM(T1489:U1489)</f>
        <v>458.92</v>
      </c>
      <c r="X1489" s="69">
        <v>389.04</v>
      </c>
      <c r="Y1489" s="69">
        <v>69.88</v>
      </c>
      <c r="Z1489" s="69">
        <v>458.92</v>
      </c>
      <c r="AA1489" s="78"/>
      <c r="AB1489" s="79">
        <f t="shared" si="832"/>
        <v>-9.9999999999909051E-3</v>
      </c>
    </row>
    <row r="1490" spans="1:28" ht="22.5" x14ac:dyDescent="0.25">
      <c r="A1490" s="71" t="s">
        <v>10255</v>
      </c>
      <c r="B1490" s="72" t="s">
        <v>15196</v>
      </c>
      <c r="C1490" s="73" t="s">
        <v>8780</v>
      </c>
      <c r="D1490" s="74">
        <v>0</v>
      </c>
      <c r="E1490" s="69">
        <v>385.01</v>
      </c>
      <c r="F1490" s="75">
        <f>ROUND(D1490*E1490,2)</f>
        <v>0</v>
      </c>
      <c r="G1490" s="76"/>
      <c r="H1490" s="69">
        <f t="shared" si="833"/>
        <v>315.14</v>
      </c>
      <c r="I1490" s="69">
        <f t="shared" si="833"/>
        <v>69.87</v>
      </c>
      <c r="J1490" s="69">
        <f>H1490+I1490</f>
        <v>385.01</v>
      </c>
      <c r="K1490" s="69">
        <v>0</v>
      </c>
      <c r="L1490" s="75">
        <f>SUM(J1490:K1490)</f>
        <v>385.01</v>
      </c>
      <c r="N1490" s="69">
        <v>315.14</v>
      </c>
      <c r="O1490" s="69">
        <v>69.87</v>
      </c>
      <c r="P1490" s="69">
        <f>SUM(N1490:O1490)</f>
        <v>385.01</v>
      </c>
      <c r="Q1490" s="63"/>
      <c r="R1490" s="69">
        <f t="shared" si="834"/>
        <v>315.14</v>
      </c>
      <c r="S1490" s="69">
        <f t="shared" si="834"/>
        <v>69.88</v>
      </c>
      <c r="T1490" s="69">
        <f>R1490+S1490</f>
        <v>385.02</v>
      </c>
      <c r="U1490" s="69">
        <f>ROUND(Z1490*$H$2,2)/100</f>
        <v>0</v>
      </c>
      <c r="V1490" s="77">
        <f>SUM(T1490:U1490)</f>
        <v>385.02</v>
      </c>
      <c r="X1490" s="69">
        <v>315.14</v>
      </c>
      <c r="Y1490" s="69">
        <v>69.88</v>
      </c>
      <c r="Z1490" s="69">
        <v>385.02</v>
      </c>
      <c r="AA1490" s="78"/>
      <c r="AB1490" s="79">
        <f t="shared" si="832"/>
        <v>-9.9999999999909051E-3</v>
      </c>
    </row>
    <row r="1491" spans="1:28" x14ac:dyDescent="0.25">
      <c r="A1491" s="71" t="s">
        <v>10256</v>
      </c>
      <c r="B1491" s="72" t="s">
        <v>15197</v>
      </c>
      <c r="C1491" s="73" t="s">
        <v>8780</v>
      </c>
      <c r="D1491" s="74">
        <v>0</v>
      </c>
      <c r="E1491" s="69">
        <v>601.9</v>
      </c>
      <c r="F1491" s="75">
        <f>ROUND(D1491*E1491,2)</f>
        <v>0</v>
      </c>
      <c r="G1491" s="76"/>
      <c r="H1491" s="69">
        <f t="shared" si="833"/>
        <v>532.03</v>
      </c>
      <c r="I1491" s="69">
        <f t="shared" si="833"/>
        <v>69.87</v>
      </c>
      <c r="J1491" s="69">
        <f>H1491+I1491</f>
        <v>601.9</v>
      </c>
      <c r="K1491" s="69">
        <v>0</v>
      </c>
      <c r="L1491" s="75">
        <f>SUM(J1491:K1491)</f>
        <v>601.9</v>
      </c>
      <c r="N1491" s="69">
        <v>532.03</v>
      </c>
      <c r="O1491" s="69">
        <v>69.87</v>
      </c>
      <c r="P1491" s="69">
        <f>SUM(N1491:O1491)</f>
        <v>601.9</v>
      </c>
      <c r="Q1491" s="63"/>
      <c r="R1491" s="69">
        <f t="shared" si="834"/>
        <v>532.03</v>
      </c>
      <c r="S1491" s="69">
        <f t="shared" si="834"/>
        <v>69.88</v>
      </c>
      <c r="T1491" s="69">
        <f>R1491+S1491</f>
        <v>601.91</v>
      </c>
      <c r="U1491" s="69">
        <f>ROUND(Z1491*$H$2,2)/100</f>
        <v>0</v>
      </c>
      <c r="V1491" s="77">
        <f>SUM(T1491:U1491)</f>
        <v>601.91</v>
      </c>
      <c r="X1491" s="69">
        <v>532.03</v>
      </c>
      <c r="Y1491" s="69">
        <v>69.88</v>
      </c>
      <c r="Z1491" s="69">
        <v>601.91</v>
      </c>
      <c r="AA1491" s="78"/>
      <c r="AB1491" s="79">
        <f t="shared" si="832"/>
        <v>-9.9999999999909051E-3</v>
      </c>
    </row>
    <row r="1492" spans="1:28" x14ac:dyDescent="0.25">
      <c r="A1492" s="71" t="s">
        <v>10257</v>
      </c>
      <c r="B1492" s="72" t="s">
        <v>15198</v>
      </c>
      <c r="C1492" s="73" t="s">
        <v>8780</v>
      </c>
      <c r="D1492" s="74">
        <v>0</v>
      </c>
      <c r="E1492" s="69">
        <v>135.54000000000002</v>
      </c>
      <c r="F1492" s="75">
        <f>ROUND(D1492*E1492,2)</f>
        <v>0</v>
      </c>
      <c r="H1492" s="69">
        <f t="shared" si="833"/>
        <v>65.67</v>
      </c>
      <c r="I1492" s="69">
        <f t="shared" si="833"/>
        <v>69.87</v>
      </c>
      <c r="J1492" s="69">
        <f>H1492+I1492</f>
        <v>135.54000000000002</v>
      </c>
      <c r="K1492" s="69">
        <v>0</v>
      </c>
      <c r="L1492" s="75">
        <f>SUM(J1492:K1492)</f>
        <v>135.54000000000002</v>
      </c>
      <c r="N1492" s="69">
        <v>65.67</v>
      </c>
      <c r="O1492" s="69">
        <v>69.87</v>
      </c>
      <c r="P1492" s="69">
        <f>SUM(N1492:O1492)</f>
        <v>135.54000000000002</v>
      </c>
      <c r="Q1492" s="63"/>
      <c r="R1492" s="69">
        <f t="shared" si="834"/>
        <v>65.67</v>
      </c>
      <c r="S1492" s="69">
        <f t="shared" si="834"/>
        <v>69.88</v>
      </c>
      <c r="T1492" s="69">
        <f>R1492+S1492</f>
        <v>135.55000000000001</v>
      </c>
      <c r="U1492" s="69">
        <f>ROUND(Z1492*$H$2,2)/100</f>
        <v>0</v>
      </c>
      <c r="V1492" s="77">
        <f>SUM(T1492:U1492)</f>
        <v>135.55000000000001</v>
      </c>
      <c r="X1492" s="69">
        <v>65.67</v>
      </c>
      <c r="Y1492" s="69">
        <v>69.88</v>
      </c>
      <c r="Z1492" s="69">
        <v>135.55000000000001</v>
      </c>
      <c r="AB1492" s="79">
        <f t="shared" si="832"/>
        <v>-9.9999999999909051E-3</v>
      </c>
    </row>
    <row r="1493" spans="1:28" x14ac:dyDescent="0.25">
      <c r="A1493" s="65" t="s">
        <v>10258</v>
      </c>
      <c r="B1493" s="66" t="s">
        <v>15199</v>
      </c>
      <c r="C1493" s="67"/>
      <c r="D1493" s="68"/>
      <c r="E1493" s="69"/>
      <c r="F1493" s="70"/>
      <c r="H1493" s="69"/>
      <c r="I1493" s="69"/>
      <c r="J1493" s="69"/>
      <c r="K1493" s="69"/>
      <c r="L1493" s="75"/>
      <c r="N1493" s="69"/>
      <c r="O1493" s="69"/>
      <c r="P1493" s="69"/>
      <c r="Q1493" s="63"/>
      <c r="R1493" s="69"/>
      <c r="S1493" s="69"/>
      <c r="T1493" s="69"/>
      <c r="U1493" s="69"/>
      <c r="V1493" s="77"/>
      <c r="X1493" s="69"/>
      <c r="Y1493" s="69"/>
      <c r="Z1493" s="69"/>
      <c r="AA1493" s="78"/>
      <c r="AB1493" s="79">
        <f t="shared" si="832"/>
        <v>0</v>
      </c>
    </row>
    <row r="1494" spans="1:28" x14ac:dyDescent="0.25">
      <c r="A1494" s="71" t="s">
        <v>10259</v>
      </c>
      <c r="B1494" s="72" t="s">
        <v>10261</v>
      </c>
      <c r="C1494" s="73" t="s">
        <v>8780</v>
      </c>
      <c r="D1494" s="74">
        <v>0</v>
      </c>
      <c r="E1494" s="69">
        <v>171.88</v>
      </c>
      <c r="F1494" s="75">
        <f>ROUND(D1494*E1494,2)</f>
        <v>0</v>
      </c>
      <c r="G1494" s="76"/>
      <c r="H1494" s="69">
        <f>ROUND(N1494+(N1494*$H$2/100),2)</f>
        <v>132.08000000000001</v>
      </c>
      <c r="I1494" s="69">
        <f>ROUND(O1494+(O1494*$H$2/100),2)</f>
        <v>39.799999999999997</v>
      </c>
      <c r="J1494" s="69">
        <f>H1494+I1494</f>
        <v>171.88</v>
      </c>
      <c r="K1494" s="69">
        <v>0</v>
      </c>
      <c r="L1494" s="75">
        <f>SUM(J1494:K1494)</f>
        <v>171.88</v>
      </c>
      <c r="N1494" s="69">
        <v>132.07999999999998</v>
      </c>
      <c r="O1494" s="69">
        <v>39.799999999999997</v>
      </c>
      <c r="P1494" s="69">
        <f>SUM(N1494:O1494)</f>
        <v>171.88</v>
      </c>
      <c r="Q1494" s="63"/>
      <c r="R1494" s="69">
        <f>X1494</f>
        <v>132.08000000000001</v>
      </c>
      <c r="S1494" s="69">
        <f>Y1494</f>
        <v>39.799999999999997</v>
      </c>
      <c r="T1494" s="69">
        <f>R1494+S1494</f>
        <v>171.88</v>
      </c>
      <c r="U1494" s="69">
        <f>ROUND(Z1494*$H$2,2)/100</f>
        <v>0</v>
      </c>
      <c r="V1494" s="77">
        <f>SUM(T1494:U1494)</f>
        <v>171.88</v>
      </c>
      <c r="X1494" s="69">
        <v>132.08000000000001</v>
      </c>
      <c r="Y1494" s="69">
        <v>39.799999999999997</v>
      </c>
      <c r="Z1494" s="69">
        <v>171.88</v>
      </c>
      <c r="AA1494" s="78"/>
      <c r="AB1494" s="79">
        <f t="shared" si="832"/>
        <v>0</v>
      </c>
    </row>
    <row r="1495" spans="1:28" x14ac:dyDescent="0.25">
      <c r="A1495" s="65" t="s">
        <v>10260</v>
      </c>
      <c r="B1495" s="66" t="s">
        <v>15200</v>
      </c>
      <c r="C1495" s="67"/>
      <c r="D1495" s="68"/>
      <c r="E1495" s="69"/>
      <c r="F1495" s="70"/>
      <c r="H1495" s="69"/>
      <c r="I1495" s="69"/>
      <c r="J1495" s="69"/>
      <c r="K1495" s="69"/>
      <c r="L1495" s="75"/>
      <c r="N1495" s="69"/>
      <c r="O1495" s="69"/>
      <c r="P1495" s="69"/>
      <c r="Q1495" s="63"/>
      <c r="R1495" s="69"/>
      <c r="S1495" s="69"/>
      <c r="T1495" s="69"/>
      <c r="U1495" s="69"/>
      <c r="V1495" s="77"/>
      <c r="X1495" s="69"/>
      <c r="Y1495" s="69"/>
      <c r="Z1495" s="69"/>
      <c r="AA1495" s="78"/>
      <c r="AB1495" s="79">
        <f t="shared" si="832"/>
        <v>0</v>
      </c>
    </row>
    <row r="1496" spans="1:28" ht="22.5" x14ac:dyDescent="0.25">
      <c r="A1496" s="71" t="s">
        <v>10262</v>
      </c>
      <c r="B1496" s="72" t="s">
        <v>15201</v>
      </c>
      <c r="C1496" s="73" t="s">
        <v>8780</v>
      </c>
      <c r="D1496" s="74">
        <v>0</v>
      </c>
      <c r="E1496" s="69">
        <v>1643</v>
      </c>
      <c r="F1496" s="75">
        <f t="shared" ref="F1496:F1502" si="835">ROUND(D1496*E1496,2)</f>
        <v>0</v>
      </c>
      <c r="G1496" s="76"/>
      <c r="H1496" s="69">
        <f t="shared" ref="H1496:I1502" si="836">ROUND(N1496+(N1496*$H$2/100),2)</f>
        <v>1573.96</v>
      </c>
      <c r="I1496" s="69">
        <f t="shared" si="836"/>
        <v>69.040000000000006</v>
      </c>
      <c r="J1496" s="69">
        <f t="shared" ref="J1496:J1502" si="837">H1496+I1496</f>
        <v>1643</v>
      </c>
      <c r="K1496" s="69">
        <v>0</v>
      </c>
      <c r="L1496" s="75">
        <f t="shared" ref="L1496:L1502" si="838">SUM(J1496:K1496)</f>
        <v>1643</v>
      </c>
      <c r="N1496" s="69">
        <v>1573.96</v>
      </c>
      <c r="O1496" s="69">
        <v>69.039999999999992</v>
      </c>
      <c r="P1496" s="69">
        <f t="shared" ref="P1496:P1502" si="839">SUM(N1496:O1496)</f>
        <v>1643</v>
      </c>
      <c r="Q1496" s="63"/>
      <c r="R1496" s="69">
        <f t="shared" ref="R1496:S1502" si="840">X1496</f>
        <v>1573.96</v>
      </c>
      <c r="S1496" s="69">
        <f t="shared" si="840"/>
        <v>69.03</v>
      </c>
      <c r="T1496" s="69">
        <f t="shared" ref="T1496:T1502" si="841">R1496+S1496</f>
        <v>1642.99</v>
      </c>
      <c r="U1496" s="69">
        <f t="shared" ref="U1496:U1502" si="842">ROUND(Z1496*$H$2,2)/100</f>
        <v>0</v>
      </c>
      <c r="V1496" s="77">
        <f t="shared" ref="V1496:V1502" si="843">SUM(T1496:U1496)</f>
        <v>1642.99</v>
      </c>
      <c r="X1496" s="69">
        <v>1573.96</v>
      </c>
      <c r="Y1496" s="69">
        <v>69.03</v>
      </c>
      <c r="Z1496" s="69">
        <v>1642.99</v>
      </c>
      <c r="AA1496" s="78"/>
      <c r="AB1496" s="79">
        <f t="shared" si="832"/>
        <v>9.9999999999909051E-3</v>
      </c>
    </row>
    <row r="1497" spans="1:28" ht="22.5" x14ac:dyDescent="0.25">
      <c r="A1497" s="71" t="s">
        <v>10263</v>
      </c>
      <c r="B1497" s="72" t="s">
        <v>15202</v>
      </c>
      <c r="C1497" s="73" t="s">
        <v>8808</v>
      </c>
      <c r="D1497" s="74">
        <v>0</v>
      </c>
      <c r="E1497" s="69">
        <v>274.43</v>
      </c>
      <c r="F1497" s="75">
        <f t="shared" si="835"/>
        <v>0</v>
      </c>
      <c r="G1497" s="28"/>
      <c r="H1497" s="69">
        <f t="shared" si="836"/>
        <v>218.61</v>
      </c>
      <c r="I1497" s="69">
        <f t="shared" si="836"/>
        <v>55.82</v>
      </c>
      <c r="J1497" s="69">
        <f t="shared" si="837"/>
        <v>274.43</v>
      </c>
      <c r="K1497" s="69">
        <v>0</v>
      </c>
      <c r="L1497" s="75">
        <f t="shared" si="838"/>
        <v>274.43</v>
      </c>
      <c r="N1497" s="69">
        <v>218.61</v>
      </c>
      <c r="O1497" s="69">
        <v>55.82</v>
      </c>
      <c r="P1497" s="69">
        <f t="shared" si="839"/>
        <v>274.43</v>
      </c>
      <c r="Q1497" s="63"/>
      <c r="R1497" s="69">
        <f t="shared" si="840"/>
        <v>218.61</v>
      </c>
      <c r="S1497" s="69">
        <f t="shared" si="840"/>
        <v>55.81</v>
      </c>
      <c r="T1497" s="69">
        <f t="shared" si="841"/>
        <v>274.42</v>
      </c>
      <c r="U1497" s="69">
        <f t="shared" si="842"/>
        <v>0</v>
      </c>
      <c r="V1497" s="77">
        <f t="shared" si="843"/>
        <v>274.42</v>
      </c>
      <c r="X1497" s="69">
        <v>218.61</v>
      </c>
      <c r="Y1497" s="69">
        <v>55.81</v>
      </c>
      <c r="Z1497" s="69">
        <v>274.42</v>
      </c>
      <c r="AA1497" s="78"/>
      <c r="AB1497" s="79">
        <f t="shared" si="832"/>
        <v>9.9999999999909051E-3</v>
      </c>
    </row>
    <row r="1498" spans="1:28" s="33" customFormat="1" ht="22.5" x14ac:dyDescent="0.25">
      <c r="A1498" s="71" t="s">
        <v>10264</v>
      </c>
      <c r="B1498" s="72" t="s">
        <v>15203</v>
      </c>
      <c r="C1498" s="73" t="s">
        <v>8808</v>
      </c>
      <c r="D1498" s="74">
        <v>0</v>
      </c>
      <c r="E1498" s="69">
        <v>57.41</v>
      </c>
      <c r="F1498" s="75">
        <f t="shared" si="835"/>
        <v>0</v>
      </c>
      <c r="G1498" s="28"/>
      <c r="H1498" s="69">
        <f t="shared" si="836"/>
        <v>39.26</v>
      </c>
      <c r="I1498" s="69">
        <f t="shared" si="836"/>
        <v>18.149999999999999</v>
      </c>
      <c r="J1498" s="69">
        <f t="shared" si="837"/>
        <v>57.41</v>
      </c>
      <c r="K1498" s="69">
        <v>0</v>
      </c>
      <c r="L1498" s="75">
        <f t="shared" si="838"/>
        <v>57.41</v>
      </c>
      <c r="N1498" s="69">
        <v>39.26</v>
      </c>
      <c r="O1498" s="69">
        <v>18.149999999999999</v>
      </c>
      <c r="P1498" s="69">
        <f t="shared" si="839"/>
        <v>57.41</v>
      </c>
      <c r="Q1498" s="63"/>
      <c r="R1498" s="69">
        <f t="shared" si="840"/>
        <v>39.26</v>
      </c>
      <c r="S1498" s="69">
        <f t="shared" si="840"/>
        <v>18.149999999999999</v>
      </c>
      <c r="T1498" s="69">
        <f t="shared" si="841"/>
        <v>57.41</v>
      </c>
      <c r="U1498" s="69">
        <f t="shared" si="842"/>
        <v>0</v>
      </c>
      <c r="V1498" s="77">
        <f t="shared" si="843"/>
        <v>57.41</v>
      </c>
      <c r="X1498" s="69">
        <v>39.26</v>
      </c>
      <c r="Y1498" s="69">
        <v>18.149999999999999</v>
      </c>
      <c r="Z1498" s="69">
        <v>57.41</v>
      </c>
      <c r="AA1498" s="78"/>
      <c r="AB1498" s="79">
        <f t="shared" si="832"/>
        <v>0</v>
      </c>
    </row>
    <row r="1499" spans="1:28" x14ac:dyDescent="0.25">
      <c r="A1499" s="71" t="s">
        <v>10265</v>
      </c>
      <c r="B1499" s="72" t="s">
        <v>15204</v>
      </c>
      <c r="C1499" s="73" t="s">
        <v>8808</v>
      </c>
      <c r="D1499" s="74">
        <v>0</v>
      </c>
      <c r="E1499" s="69">
        <v>81.88</v>
      </c>
      <c r="F1499" s="75">
        <f t="shared" si="835"/>
        <v>0</v>
      </c>
      <c r="G1499" s="28"/>
      <c r="H1499" s="69">
        <f t="shared" si="836"/>
        <v>73.569999999999993</v>
      </c>
      <c r="I1499" s="69">
        <f t="shared" si="836"/>
        <v>8.31</v>
      </c>
      <c r="J1499" s="69">
        <f t="shared" si="837"/>
        <v>81.88</v>
      </c>
      <c r="K1499" s="69">
        <v>0</v>
      </c>
      <c r="L1499" s="75">
        <f t="shared" si="838"/>
        <v>81.88</v>
      </c>
      <c r="N1499" s="69">
        <v>73.569999999999993</v>
      </c>
      <c r="O1499" s="69">
        <v>8.31</v>
      </c>
      <c r="P1499" s="69">
        <f t="shared" si="839"/>
        <v>81.88</v>
      </c>
      <c r="Q1499" s="63"/>
      <c r="R1499" s="69">
        <f t="shared" si="840"/>
        <v>73.569999999999993</v>
      </c>
      <c r="S1499" s="69">
        <f t="shared" si="840"/>
        <v>8.31</v>
      </c>
      <c r="T1499" s="69">
        <f t="shared" si="841"/>
        <v>81.88</v>
      </c>
      <c r="U1499" s="69">
        <f t="shared" si="842"/>
        <v>0</v>
      </c>
      <c r="V1499" s="77">
        <f t="shared" si="843"/>
        <v>81.88</v>
      </c>
      <c r="X1499" s="69">
        <v>73.569999999999993</v>
      </c>
      <c r="Y1499" s="69">
        <v>8.31</v>
      </c>
      <c r="Z1499" s="69">
        <v>81.88</v>
      </c>
      <c r="AA1499" s="78"/>
      <c r="AB1499" s="79">
        <f t="shared" si="832"/>
        <v>0</v>
      </c>
    </row>
    <row r="1500" spans="1:28" ht="22.5" x14ac:dyDescent="0.25">
      <c r="A1500" s="71" t="s">
        <v>10266</v>
      </c>
      <c r="B1500" s="72" t="s">
        <v>15205</v>
      </c>
      <c r="C1500" s="73" t="s">
        <v>8808</v>
      </c>
      <c r="D1500" s="74">
        <v>0</v>
      </c>
      <c r="E1500" s="69">
        <v>59.26</v>
      </c>
      <c r="F1500" s="75">
        <f t="shared" si="835"/>
        <v>0</v>
      </c>
      <c r="G1500" s="28"/>
      <c r="H1500" s="69">
        <f t="shared" si="836"/>
        <v>54.72</v>
      </c>
      <c r="I1500" s="69">
        <f t="shared" si="836"/>
        <v>4.54</v>
      </c>
      <c r="J1500" s="69">
        <f t="shared" si="837"/>
        <v>59.26</v>
      </c>
      <c r="K1500" s="69">
        <v>0</v>
      </c>
      <c r="L1500" s="75">
        <f t="shared" si="838"/>
        <v>59.26</v>
      </c>
      <c r="N1500" s="69">
        <v>54.72</v>
      </c>
      <c r="O1500" s="69">
        <v>4.54</v>
      </c>
      <c r="P1500" s="69">
        <f t="shared" si="839"/>
        <v>59.26</v>
      </c>
      <c r="Q1500" s="63"/>
      <c r="R1500" s="69">
        <f t="shared" si="840"/>
        <v>54.72</v>
      </c>
      <c r="S1500" s="69">
        <f t="shared" si="840"/>
        <v>4.54</v>
      </c>
      <c r="T1500" s="69">
        <f t="shared" si="841"/>
        <v>59.26</v>
      </c>
      <c r="U1500" s="69">
        <f t="shared" si="842"/>
        <v>0</v>
      </c>
      <c r="V1500" s="77">
        <f t="shared" si="843"/>
        <v>59.26</v>
      </c>
      <c r="X1500" s="69">
        <v>54.72</v>
      </c>
      <c r="Y1500" s="69">
        <v>4.54</v>
      </c>
      <c r="Z1500" s="69">
        <v>59.26</v>
      </c>
      <c r="AA1500" s="78"/>
      <c r="AB1500" s="79">
        <f t="shared" si="832"/>
        <v>0</v>
      </c>
    </row>
    <row r="1501" spans="1:28" ht="22.5" x14ac:dyDescent="0.25">
      <c r="A1501" s="71" t="s">
        <v>10267</v>
      </c>
      <c r="B1501" s="72" t="s">
        <v>15206</v>
      </c>
      <c r="C1501" s="73" t="s">
        <v>8808</v>
      </c>
      <c r="D1501" s="74">
        <v>0</v>
      </c>
      <c r="E1501" s="69">
        <v>157.77000000000001</v>
      </c>
      <c r="F1501" s="75">
        <f t="shared" si="835"/>
        <v>0</v>
      </c>
      <c r="G1501" s="28"/>
      <c r="H1501" s="69">
        <f t="shared" si="836"/>
        <v>108.29</v>
      </c>
      <c r="I1501" s="69">
        <f t="shared" si="836"/>
        <v>49.48</v>
      </c>
      <c r="J1501" s="69">
        <f t="shared" si="837"/>
        <v>157.77000000000001</v>
      </c>
      <c r="K1501" s="69">
        <v>0</v>
      </c>
      <c r="L1501" s="75">
        <f t="shared" si="838"/>
        <v>157.77000000000001</v>
      </c>
      <c r="N1501" s="69">
        <v>108.29</v>
      </c>
      <c r="O1501" s="69">
        <v>49.480000000000004</v>
      </c>
      <c r="P1501" s="69">
        <f t="shared" si="839"/>
        <v>157.77000000000001</v>
      </c>
      <c r="Q1501" s="63"/>
      <c r="R1501" s="69">
        <f t="shared" si="840"/>
        <v>108.29</v>
      </c>
      <c r="S1501" s="69">
        <f t="shared" si="840"/>
        <v>49.48</v>
      </c>
      <c r="T1501" s="69">
        <f t="shared" si="841"/>
        <v>157.77000000000001</v>
      </c>
      <c r="U1501" s="69">
        <f t="shared" si="842"/>
        <v>0</v>
      </c>
      <c r="V1501" s="77">
        <f t="shared" si="843"/>
        <v>157.77000000000001</v>
      </c>
      <c r="X1501" s="69">
        <v>108.29</v>
      </c>
      <c r="Y1501" s="69">
        <v>49.48</v>
      </c>
      <c r="Z1501" s="69">
        <v>157.77000000000001</v>
      </c>
      <c r="AA1501" s="78"/>
      <c r="AB1501" s="79">
        <f t="shared" si="832"/>
        <v>0</v>
      </c>
    </row>
    <row r="1502" spans="1:28" x14ac:dyDescent="0.25">
      <c r="A1502" s="71" t="s">
        <v>10268</v>
      </c>
      <c r="B1502" s="72" t="s">
        <v>10270</v>
      </c>
      <c r="C1502" s="73" t="s">
        <v>8808</v>
      </c>
      <c r="D1502" s="74">
        <v>0</v>
      </c>
      <c r="E1502" s="69">
        <v>99.71</v>
      </c>
      <c r="F1502" s="75">
        <f t="shared" si="835"/>
        <v>0</v>
      </c>
      <c r="G1502" s="28"/>
      <c r="H1502" s="69">
        <f t="shared" si="836"/>
        <v>74.44</v>
      </c>
      <c r="I1502" s="69">
        <f t="shared" si="836"/>
        <v>25.27</v>
      </c>
      <c r="J1502" s="69">
        <f t="shared" si="837"/>
        <v>99.71</v>
      </c>
      <c r="K1502" s="69">
        <v>0</v>
      </c>
      <c r="L1502" s="75">
        <f t="shared" si="838"/>
        <v>99.71</v>
      </c>
      <c r="N1502" s="69">
        <v>74.44</v>
      </c>
      <c r="O1502" s="69">
        <v>25.27</v>
      </c>
      <c r="P1502" s="69">
        <f t="shared" si="839"/>
        <v>99.71</v>
      </c>
      <c r="Q1502" s="63"/>
      <c r="R1502" s="69">
        <f t="shared" si="840"/>
        <v>74.44</v>
      </c>
      <c r="S1502" s="69">
        <f t="shared" si="840"/>
        <v>25.27</v>
      </c>
      <c r="T1502" s="69">
        <f t="shared" si="841"/>
        <v>99.71</v>
      </c>
      <c r="U1502" s="69">
        <f t="shared" si="842"/>
        <v>0</v>
      </c>
      <c r="V1502" s="77">
        <f t="shared" si="843"/>
        <v>99.71</v>
      </c>
      <c r="X1502" s="69">
        <v>74.44</v>
      </c>
      <c r="Y1502" s="69">
        <v>25.27</v>
      </c>
      <c r="Z1502" s="69">
        <v>99.71</v>
      </c>
      <c r="AA1502" s="78"/>
      <c r="AB1502" s="79">
        <f t="shared" si="832"/>
        <v>0</v>
      </c>
    </row>
    <row r="1503" spans="1:28" x14ac:dyDescent="0.25">
      <c r="A1503" s="65" t="s">
        <v>10269</v>
      </c>
      <c r="B1503" s="66" t="s">
        <v>15207</v>
      </c>
      <c r="C1503" s="67"/>
      <c r="D1503" s="68"/>
      <c r="E1503" s="69"/>
      <c r="F1503" s="70"/>
      <c r="H1503" s="69"/>
      <c r="I1503" s="69"/>
      <c r="J1503" s="69"/>
      <c r="K1503" s="69"/>
      <c r="L1503" s="75"/>
      <c r="N1503" s="69"/>
      <c r="O1503" s="69"/>
      <c r="P1503" s="69"/>
      <c r="Q1503" s="63"/>
      <c r="R1503" s="69"/>
      <c r="S1503" s="69"/>
      <c r="T1503" s="69"/>
      <c r="U1503" s="69"/>
      <c r="V1503" s="77"/>
      <c r="X1503" s="69"/>
      <c r="Y1503" s="69"/>
      <c r="Z1503" s="69"/>
      <c r="AA1503" s="78"/>
      <c r="AB1503" s="79">
        <f t="shared" si="832"/>
        <v>0</v>
      </c>
    </row>
    <row r="1504" spans="1:28" ht="22.5" x14ac:dyDescent="0.25">
      <c r="A1504" s="65" t="s">
        <v>10271</v>
      </c>
      <c r="B1504" s="66" t="s">
        <v>15208</v>
      </c>
      <c r="C1504" s="67"/>
      <c r="D1504" s="68"/>
      <c r="E1504" s="69"/>
      <c r="F1504" s="70"/>
      <c r="H1504" s="69"/>
      <c r="I1504" s="69"/>
      <c r="J1504" s="69"/>
      <c r="K1504" s="69"/>
      <c r="L1504" s="75"/>
      <c r="N1504" s="69"/>
      <c r="O1504" s="69"/>
      <c r="P1504" s="69"/>
      <c r="Q1504" s="63"/>
      <c r="R1504" s="69"/>
      <c r="S1504" s="69"/>
      <c r="T1504" s="69"/>
      <c r="U1504" s="69"/>
      <c r="V1504" s="77"/>
      <c r="X1504" s="69"/>
      <c r="Y1504" s="69"/>
      <c r="Z1504" s="69"/>
      <c r="AA1504" s="78"/>
      <c r="AB1504" s="79">
        <f t="shared" si="832"/>
        <v>0</v>
      </c>
    </row>
    <row r="1505" spans="1:28" ht="22.5" x14ac:dyDescent="0.25">
      <c r="A1505" s="71" t="s">
        <v>10272</v>
      </c>
      <c r="B1505" s="72" t="s">
        <v>15209</v>
      </c>
      <c r="C1505" s="73" t="s">
        <v>8910</v>
      </c>
      <c r="D1505" s="74">
        <v>0</v>
      </c>
      <c r="E1505" s="69">
        <v>223.46</v>
      </c>
      <c r="F1505" s="75">
        <f t="shared" ref="F1505:F1524" si="844">ROUND(D1505*E1505,2)</f>
        <v>0</v>
      </c>
      <c r="G1505" s="76"/>
      <c r="H1505" s="69">
        <f t="shared" ref="H1505:I1511" si="845">ROUND(N1505+(N1505*$H$2/100),2)</f>
        <v>178.07</v>
      </c>
      <c r="I1505" s="69">
        <f t="shared" si="845"/>
        <v>45.39</v>
      </c>
      <c r="J1505" s="69">
        <f t="shared" ref="J1505:J1511" si="846">H1505+I1505</f>
        <v>223.45999999999998</v>
      </c>
      <c r="K1505" s="69">
        <v>0</v>
      </c>
      <c r="L1505" s="75">
        <f t="shared" ref="L1505:L1524" si="847">SUM(J1505:K1505)</f>
        <v>223.45999999999998</v>
      </c>
      <c r="N1505" s="69">
        <v>178.07</v>
      </c>
      <c r="O1505" s="69">
        <v>45.39</v>
      </c>
      <c r="P1505" s="69">
        <f t="shared" ref="P1505:P1524" si="848">SUM(N1505:O1505)</f>
        <v>223.45999999999998</v>
      </c>
      <c r="Q1505" s="63"/>
      <c r="R1505" s="69">
        <f t="shared" ref="R1505:S1524" si="849">X1505</f>
        <v>178.07</v>
      </c>
      <c r="S1505" s="69">
        <f t="shared" si="849"/>
        <v>45.39</v>
      </c>
      <c r="T1505" s="69">
        <f t="shared" ref="T1505:T1511" si="850">R1505+S1505</f>
        <v>223.45999999999998</v>
      </c>
      <c r="U1505" s="69">
        <f t="shared" ref="U1505:U1524" si="851">ROUND(Z1505*$H$2,2)/100</f>
        <v>0</v>
      </c>
      <c r="V1505" s="77">
        <f t="shared" ref="V1505:V1524" si="852">SUM(T1505:U1505)</f>
        <v>223.45999999999998</v>
      </c>
      <c r="X1505" s="69">
        <v>178.07</v>
      </c>
      <c r="Y1505" s="69">
        <v>45.39</v>
      </c>
      <c r="Z1505" s="69">
        <v>223.46</v>
      </c>
      <c r="AA1505" s="78"/>
      <c r="AB1505" s="79">
        <f t="shared" si="832"/>
        <v>0</v>
      </c>
    </row>
    <row r="1506" spans="1:28" ht="22.5" x14ac:dyDescent="0.25">
      <c r="A1506" s="71" t="s">
        <v>10273</v>
      </c>
      <c r="B1506" s="72" t="s">
        <v>15210</v>
      </c>
      <c r="C1506" s="73" t="s">
        <v>8910</v>
      </c>
      <c r="D1506" s="74">
        <v>0</v>
      </c>
      <c r="E1506" s="69">
        <v>464.81</v>
      </c>
      <c r="F1506" s="75">
        <f t="shared" si="844"/>
        <v>0</v>
      </c>
      <c r="G1506" s="76"/>
      <c r="H1506" s="69">
        <f t="shared" si="845"/>
        <v>404.3</v>
      </c>
      <c r="I1506" s="69">
        <f t="shared" si="845"/>
        <v>60.51</v>
      </c>
      <c r="J1506" s="69">
        <f t="shared" si="846"/>
        <v>464.81</v>
      </c>
      <c r="K1506" s="69">
        <v>0</v>
      </c>
      <c r="L1506" s="75">
        <f t="shared" si="847"/>
        <v>464.81</v>
      </c>
      <c r="N1506" s="69">
        <v>404.3</v>
      </c>
      <c r="O1506" s="69">
        <v>60.510000000000005</v>
      </c>
      <c r="P1506" s="69">
        <f t="shared" si="848"/>
        <v>464.81</v>
      </c>
      <c r="Q1506" s="63"/>
      <c r="R1506" s="69">
        <f t="shared" si="849"/>
        <v>404.3</v>
      </c>
      <c r="S1506" s="69">
        <f t="shared" si="849"/>
        <v>60.5</v>
      </c>
      <c r="T1506" s="69">
        <f t="shared" si="850"/>
        <v>464.8</v>
      </c>
      <c r="U1506" s="69">
        <f t="shared" si="851"/>
        <v>0</v>
      </c>
      <c r="V1506" s="77">
        <f t="shared" si="852"/>
        <v>464.8</v>
      </c>
      <c r="X1506" s="69">
        <v>404.3</v>
      </c>
      <c r="Y1506" s="69">
        <v>60.5</v>
      </c>
      <c r="Z1506" s="69">
        <v>464.8</v>
      </c>
      <c r="AA1506" s="78"/>
      <c r="AB1506" s="79">
        <f t="shared" si="832"/>
        <v>9.9999999999909051E-3</v>
      </c>
    </row>
    <row r="1507" spans="1:28" ht="22.5" x14ac:dyDescent="0.25">
      <c r="A1507" s="71" t="s">
        <v>10274</v>
      </c>
      <c r="B1507" s="72" t="s">
        <v>15211</v>
      </c>
      <c r="C1507" s="73" t="s">
        <v>8910</v>
      </c>
      <c r="D1507" s="74">
        <v>0</v>
      </c>
      <c r="E1507" s="69">
        <v>184.05</v>
      </c>
      <c r="F1507" s="75">
        <f t="shared" si="844"/>
        <v>0</v>
      </c>
      <c r="G1507" s="76"/>
      <c r="H1507" s="69">
        <f t="shared" si="845"/>
        <v>138.66</v>
      </c>
      <c r="I1507" s="69">
        <f t="shared" si="845"/>
        <v>45.39</v>
      </c>
      <c r="J1507" s="69">
        <f t="shared" si="846"/>
        <v>184.05</v>
      </c>
      <c r="K1507" s="69">
        <v>0</v>
      </c>
      <c r="L1507" s="75">
        <f t="shared" si="847"/>
        <v>184.05</v>
      </c>
      <c r="N1507" s="69">
        <v>138.66000000000003</v>
      </c>
      <c r="O1507" s="69">
        <v>45.39</v>
      </c>
      <c r="P1507" s="69">
        <f t="shared" si="848"/>
        <v>184.05</v>
      </c>
      <c r="Q1507" s="63"/>
      <c r="R1507" s="69">
        <f t="shared" si="849"/>
        <v>138.66</v>
      </c>
      <c r="S1507" s="69">
        <f t="shared" si="849"/>
        <v>45.39</v>
      </c>
      <c r="T1507" s="69">
        <f t="shared" si="850"/>
        <v>184.05</v>
      </c>
      <c r="U1507" s="69">
        <f t="shared" si="851"/>
        <v>0</v>
      </c>
      <c r="V1507" s="77">
        <f t="shared" si="852"/>
        <v>184.05</v>
      </c>
      <c r="X1507" s="69">
        <v>138.66</v>
      </c>
      <c r="Y1507" s="69">
        <v>45.39</v>
      </c>
      <c r="Z1507" s="69">
        <v>184.05</v>
      </c>
      <c r="AA1507" s="78"/>
      <c r="AB1507" s="79">
        <f t="shared" si="832"/>
        <v>0</v>
      </c>
    </row>
    <row r="1508" spans="1:28" ht="22.5" x14ac:dyDescent="0.25">
      <c r="A1508" s="71" t="s">
        <v>10275</v>
      </c>
      <c r="B1508" s="72" t="s">
        <v>15212</v>
      </c>
      <c r="C1508" s="73" t="s">
        <v>8910</v>
      </c>
      <c r="D1508" s="74">
        <v>0</v>
      </c>
      <c r="E1508" s="69">
        <v>403.74</v>
      </c>
      <c r="F1508" s="75">
        <f t="shared" si="844"/>
        <v>0</v>
      </c>
      <c r="G1508" s="76"/>
      <c r="H1508" s="69">
        <f t="shared" si="845"/>
        <v>343.23</v>
      </c>
      <c r="I1508" s="69">
        <f t="shared" si="845"/>
        <v>60.51</v>
      </c>
      <c r="J1508" s="69">
        <f t="shared" si="846"/>
        <v>403.74</v>
      </c>
      <c r="K1508" s="69">
        <v>0</v>
      </c>
      <c r="L1508" s="75">
        <f t="shared" si="847"/>
        <v>403.74</v>
      </c>
      <c r="N1508" s="69">
        <v>343.23</v>
      </c>
      <c r="O1508" s="69">
        <v>60.510000000000005</v>
      </c>
      <c r="P1508" s="69">
        <f t="shared" si="848"/>
        <v>403.74</v>
      </c>
      <c r="Q1508" s="63"/>
      <c r="R1508" s="69">
        <f t="shared" si="849"/>
        <v>343.23</v>
      </c>
      <c r="S1508" s="69">
        <f t="shared" si="849"/>
        <v>60.5</v>
      </c>
      <c r="T1508" s="69">
        <f t="shared" si="850"/>
        <v>403.73</v>
      </c>
      <c r="U1508" s="69">
        <f t="shared" si="851"/>
        <v>0</v>
      </c>
      <c r="V1508" s="77">
        <f t="shared" si="852"/>
        <v>403.73</v>
      </c>
      <c r="X1508" s="69">
        <v>343.23</v>
      </c>
      <c r="Y1508" s="69">
        <v>60.5</v>
      </c>
      <c r="Z1508" s="69">
        <v>403.73</v>
      </c>
      <c r="AA1508" s="78"/>
      <c r="AB1508" s="79">
        <f t="shared" si="832"/>
        <v>9.9999999999909051E-3</v>
      </c>
    </row>
    <row r="1509" spans="1:28" x14ac:dyDescent="0.25">
      <c r="A1509" s="71" t="s">
        <v>10276</v>
      </c>
      <c r="B1509" s="72" t="s">
        <v>15213</v>
      </c>
      <c r="C1509" s="73" t="s">
        <v>8910</v>
      </c>
      <c r="D1509" s="74">
        <v>0</v>
      </c>
      <c r="E1509" s="69">
        <v>155.84</v>
      </c>
      <c r="F1509" s="75">
        <f t="shared" si="844"/>
        <v>0</v>
      </c>
      <c r="G1509" s="76"/>
      <c r="H1509" s="69">
        <f t="shared" si="845"/>
        <v>110.45</v>
      </c>
      <c r="I1509" s="69">
        <f t="shared" si="845"/>
        <v>45.39</v>
      </c>
      <c r="J1509" s="69">
        <f t="shared" si="846"/>
        <v>155.84</v>
      </c>
      <c r="K1509" s="69">
        <v>0</v>
      </c>
      <c r="L1509" s="75">
        <f t="shared" si="847"/>
        <v>155.84</v>
      </c>
      <c r="N1509" s="69">
        <v>110.45</v>
      </c>
      <c r="O1509" s="69">
        <v>45.39</v>
      </c>
      <c r="P1509" s="69">
        <f t="shared" si="848"/>
        <v>155.84</v>
      </c>
      <c r="Q1509" s="63"/>
      <c r="R1509" s="69">
        <f t="shared" si="849"/>
        <v>110.45</v>
      </c>
      <c r="S1509" s="69">
        <f t="shared" si="849"/>
        <v>45.39</v>
      </c>
      <c r="T1509" s="69">
        <f t="shared" si="850"/>
        <v>155.84</v>
      </c>
      <c r="U1509" s="69">
        <f t="shared" si="851"/>
        <v>0</v>
      </c>
      <c r="V1509" s="77">
        <f t="shared" si="852"/>
        <v>155.84</v>
      </c>
      <c r="X1509" s="69">
        <v>110.45</v>
      </c>
      <c r="Y1509" s="69">
        <v>45.39</v>
      </c>
      <c r="Z1509" s="69">
        <v>155.84</v>
      </c>
      <c r="AA1509" s="78"/>
      <c r="AB1509" s="79">
        <f t="shared" si="832"/>
        <v>0</v>
      </c>
    </row>
    <row r="1510" spans="1:28" x14ac:dyDescent="0.25">
      <c r="A1510" s="71" t="s">
        <v>10277</v>
      </c>
      <c r="B1510" s="72" t="s">
        <v>15214</v>
      </c>
      <c r="C1510" s="73" t="s">
        <v>8910</v>
      </c>
      <c r="D1510" s="74">
        <v>0</v>
      </c>
      <c r="E1510" s="69">
        <v>152.29</v>
      </c>
      <c r="F1510" s="75">
        <f t="shared" si="844"/>
        <v>0</v>
      </c>
      <c r="G1510" s="76"/>
      <c r="H1510" s="69">
        <f t="shared" si="845"/>
        <v>152.29</v>
      </c>
      <c r="I1510" s="69">
        <f t="shared" si="845"/>
        <v>0</v>
      </c>
      <c r="J1510" s="69">
        <f t="shared" si="846"/>
        <v>152.29</v>
      </c>
      <c r="K1510" s="69">
        <v>0</v>
      </c>
      <c r="L1510" s="75">
        <f t="shared" si="847"/>
        <v>152.29</v>
      </c>
      <c r="N1510" s="69">
        <v>152.29</v>
      </c>
      <c r="O1510" s="69">
        <v>0</v>
      </c>
      <c r="P1510" s="69">
        <f t="shared" si="848"/>
        <v>152.29</v>
      </c>
      <c r="Q1510" s="63"/>
      <c r="R1510" s="69">
        <f t="shared" si="849"/>
        <v>152.29</v>
      </c>
      <c r="S1510" s="69">
        <f t="shared" si="849"/>
        <v>0</v>
      </c>
      <c r="T1510" s="69">
        <f t="shared" si="850"/>
        <v>152.29</v>
      </c>
      <c r="U1510" s="69">
        <f t="shared" si="851"/>
        <v>0</v>
      </c>
      <c r="V1510" s="77">
        <f t="shared" si="852"/>
        <v>152.29</v>
      </c>
      <c r="X1510" s="69">
        <v>152.29</v>
      </c>
      <c r="Y1510" s="69">
        <v>0</v>
      </c>
      <c r="Z1510" s="69">
        <v>152.29</v>
      </c>
      <c r="AA1510" s="78"/>
      <c r="AB1510" s="79">
        <f t="shared" si="832"/>
        <v>0</v>
      </c>
    </row>
    <row r="1511" spans="1:28" ht="22.5" x14ac:dyDescent="0.25">
      <c r="A1511" s="71" t="s">
        <v>10278</v>
      </c>
      <c r="B1511" s="72" t="s">
        <v>15215</v>
      </c>
      <c r="C1511" s="73" t="s">
        <v>8910</v>
      </c>
      <c r="D1511" s="74">
        <v>0</v>
      </c>
      <c r="E1511" s="69">
        <v>238.57</v>
      </c>
      <c r="F1511" s="75">
        <f t="shared" si="844"/>
        <v>0</v>
      </c>
      <c r="G1511" s="76"/>
      <c r="H1511" s="69">
        <f t="shared" si="845"/>
        <v>238.57</v>
      </c>
      <c r="I1511" s="69">
        <f t="shared" si="845"/>
        <v>0</v>
      </c>
      <c r="J1511" s="69">
        <f t="shared" si="846"/>
        <v>238.57</v>
      </c>
      <c r="K1511" s="69">
        <v>0</v>
      </c>
      <c r="L1511" s="75">
        <f t="shared" si="847"/>
        <v>238.57</v>
      </c>
      <c r="N1511" s="69">
        <v>238.57</v>
      </c>
      <c r="O1511" s="69">
        <v>0</v>
      </c>
      <c r="P1511" s="69">
        <f t="shared" si="848"/>
        <v>238.57</v>
      </c>
      <c r="Q1511" s="63"/>
      <c r="R1511" s="69">
        <f t="shared" si="849"/>
        <v>238.57</v>
      </c>
      <c r="S1511" s="69">
        <f t="shared" si="849"/>
        <v>0</v>
      </c>
      <c r="T1511" s="69">
        <f t="shared" si="850"/>
        <v>238.57</v>
      </c>
      <c r="U1511" s="69">
        <f t="shared" si="851"/>
        <v>0</v>
      </c>
      <c r="V1511" s="77">
        <f t="shared" si="852"/>
        <v>238.57</v>
      </c>
      <c r="X1511" s="69">
        <v>238.57</v>
      </c>
      <c r="Y1511" s="69">
        <v>0</v>
      </c>
      <c r="Z1511" s="69">
        <v>238.57</v>
      </c>
      <c r="AA1511" s="78"/>
      <c r="AB1511" s="79">
        <f t="shared" si="832"/>
        <v>0</v>
      </c>
    </row>
    <row r="1512" spans="1:28" ht="22.5" x14ac:dyDescent="0.25">
      <c r="A1512" s="71" t="s">
        <v>10279</v>
      </c>
      <c r="B1512" s="72" t="s">
        <v>15216</v>
      </c>
      <c r="C1512" s="73" t="s">
        <v>8753</v>
      </c>
      <c r="D1512" s="74">
        <v>0</v>
      </c>
      <c r="E1512" s="69">
        <v>275.58</v>
      </c>
      <c r="F1512" s="75">
        <f t="shared" si="844"/>
        <v>0</v>
      </c>
      <c r="G1512" s="76"/>
      <c r="H1512" s="69"/>
      <c r="I1512" s="69"/>
      <c r="J1512" s="69"/>
      <c r="K1512" s="69">
        <v>0</v>
      </c>
      <c r="L1512" s="75">
        <f t="shared" si="847"/>
        <v>0</v>
      </c>
      <c r="N1512" s="69">
        <v>225.25</v>
      </c>
      <c r="O1512" s="69">
        <v>50.33</v>
      </c>
      <c r="P1512" s="69">
        <f t="shared" si="848"/>
        <v>275.58</v>
      </c>
      <c r="Q1512" s="63"/>
      <c r="R1512" s="69">
        <f t="shared" si="849"/>
        <v>225.25</v>
      </c>
      <c r="S1512" s="69">
        <f t="shared" si="849"/>
        <v>50.34</v>
      </c>
      <c r="T1512" s="69"/>
      <c r="U1512" s="69">
        <f t="shared" si="851"/>
        <v>0</v>
      </c>
      <c r="V1512" s="77">
        <f t="shared" si="852"/>
        <v>0</v>
      </c>
      <c r="X1512" s="69">
        <v>225.25</v>
      </c>
      <c r="Y1512" s="69">
        <v>50.34</v>
      </c>
      <c r="Z1512" s="69">
        <v>275.58999999999997</v>
      </c>
      <c r="AA1512" s="78"/>
      <c r="AB1512" s="79">
        <f t="shared" si="832"/>
        <v>-9.9999999999909051E-3</v>
      </c>
    </row>
    <row r="1513" spans="1:28" x14ac:dyDescent="0.25">
      <c r="A1513" s="71" t="s">
        <v>10280</v>
      </c>
      <c r="B1513" s="72" t="s">
        <v>15217</v>
      </c>
      <c r="C1513" s="73" t="s">
        <v>8910</v>
      </c>
      <c r="D1513" s="74">
        <v>0</v>
      </c>
      <c r="E1513" s="69">
        <v>379.08</v>
      </c>
      <c r="F1513" s="75">
        <f t="shared" si="844"/>
        <v>0</v>
      </c>
      <c r="G1513" s="76"/>
      <c r="H1513" s="69">
        <f t="shared" ref="H1513:I1524" si="853">ROUND(N1513+(N1513*$H$2/100),2)</f>
        <v>328.75</v>
      </c>
      <c r="I1513" s="69">
        <f t="shared" si="853"/>
        <v>50.33</v>
      </c>
      <c r="J1513" s="69">
        <f t="shared" ref="J1513:J1524" si="854">H1513+I1513</f>
        <v>379.08</v>
      </c>
      <c r="K1513" s="69">
        <v>0</v>
      </c>
      <c r="L1513" s="75">
        <f t="shared" si="847"/>
        <v>379.08</v>
      </c>
      <c r="N1513" s="69">
        <v>328.75</v>
      </c>
      <c r="O1513" s="69">
        <v>50.33</v>
      </c>
      <c r="P1513" s="69">
        <f t="shared" si="848"/>
        <v>379.08</v>
      </c>
      <c r="Q1513" s="63"/>
      <c r="R1513" s="69">
        <f t="shared" si="849"/>
        <v>328.75</v>
      </c>
      <c r="S1513" s="69">
        <f t="shared" si="849"/>
        <v>50.34</v>
      </c>
      <c r="T1513" s="69">
        <f t="shared" ref="T1513:T1524" si="855">R1513+S1513</f>
        <v>379.09000000000003</v>
      </c>
      <c r="U1513" s="69">
        <f t="shared" si="851"/>
        <v>0</v>
      </c>
      <c r="V1513" s="77">
        <f t="shared" si="852"/>
        <v>379.09000000000003</v>
      </c>
      <c r="X1513" s="69">
        <v>328.75</v>
      </c>
      <c r="Y1513" s="69">
        <v>50.34</v>
      </c>
      <c r="Z1513" s="69">
        <v>379.09</v>
      </c>
      <c r="AA1513" s="78"/>
      <c r="AB1513" s="79">
        <f t="shared" si="832"/>
        <v>-9.9999999999909051E-3</v>
      </c>
    </row>
    <row r="1514" spans="1:28" x14ac:dyDescent="0.25">
      <c r="A1514" s="71" t="s">
        <v>10281</v>
      </c>
      <c r="B1514" s="72" t="s">
        <v>15218</v>
      </c>
      <c r="C1514" s="73" t="s">
        <v>8753</v>
      </c>
      <c r="D1514" s="74">
        <v>0</v>
      </c>
      <c r="E1514" s="69">
        <v>201.56</v>
      </c>
      <c r="F1514" s="75">
        <f t="shared" si="844"/>
        <v>0</v>
      </c>
      <c r="G1514" s="76"/>
      <c r="H1514" s="69">
        <f t="shared" si="853"/>
        <v>187.38</v>
      </c>
      <c r="I1514" s="69">
        <f t="shared" si="853"/>
        <v>14.18</v>
      </c>
      <c r="J1514" s="69">
        <f t="shared" si="854"/>
        <v>201.56</v>
      </c>
      <c r="K1514" s="69">
        <v>0</v>
      </c>
      <c r="L1514" s="75">
        <f t="shared" si="847"/>
        <v>201.56</v>
      </c>
      <c r="N1514" s="69">
        <v>187.38</v>
      </c>
      <c r="O1514" s="69">
        <v>14.18</v>
      </c>
      <c r="P1514" s="69">
        <f t="shared" si="848"/>
        <v>201.56</v>
      </c>
      <c r="Q1514" s="63"/>
      <c r="R1514" s="69">
        <f t="shared" si="849"/>
        <v>187.38</v>
      </c>
      <c r="S1514" s="69">
        <f t="shared" si="849"/>
        <v>14.19</v>
      </c>
      <c r="T1514" s="69">
        <f t="shared" si="855"/>
        <v>201.57</v>
      </c>
      <c r="U1514" s="69">
        <f t="shared" si="851"/>
        <v>0</v>
      </c>
      <c r="V1514" s="77">
        <f t="shared" si="852"/>
        <v>201.57</v>
      </c>
      <c r="X1514" s="69">
        <v>187.38</v>
      </c>
      <c r="Y1514" s="69">
        <v>14.19</v>
      </c>
      <c r="Z1514" s="69">
        <v>201.57</v>
      </c>
      <c r="AA1514" s="78"/>
      <c r="AB1514" s="79">
        <f t="shared" si="832"/>
        <v>-9.9999999999909051E-3</v>
      </c>
    </row>
    <row r="1515" spans="1:28" x14ac:dyDescent="0.25">
      <c r="A1515" s="71" t="s">
        <v>10282</v>
      </c>
      <c r="B1515" s="72" t="s">
        <v>15219</v>
      </c>
      <c r="C1515" s="73" t="s">
        <v>8753</v>
      </c>
      <c r="D1515" s="74">
        <v>0</v>
      </c>
      <c r="E1515" s="69">
        <v>208.27</v>
      </c>
      <c r="F1515" s="75">
        <f t="shared" si="844"/>
        <v>0</v>
      </c>
      <c r="G1515" s="76"/>
      <c r="H1515" s="69">
        <f t="shared" si="853"/>
        <v>194.09</v>
      </c>
      <c r="I1515" s="69">
        <f t="shared" si="853"/>
        <v>14.18</v>
      </c>
      <c r="J1515" s="69">
        <f t="shared" si="854"/>
        <v>208.27</v>
      </c>
      <c r="K1515" s="69">
        <v>0</v>
      </c>
      <c r="L1515" s="75">
        <f t="shared" si="847"/>
        <v>208.27</v>
      </c>
      <c r="N1515" s="69">
        <v>194.09</v>
      </c>
      <c r="O1515" s="69">
        <v>14.18</v>
      </c>
      <c r="P1515" s="69">
        <f t="shared" si="848"/>
        <v>208.27</v>
      </c>
      <c r="Q1515" s="63"/>
      <c r="R1515" s="69">
        <f t="shared" si="849"/>
        <v>194.09</v>
      </c>
      <c r="S1515" s="69">
        <f t="shared" si="849"/>
        <v>14.19</v>
      </c>
      <c r="T1515" s="69">
        <f t="shared" si="855"/>
        <v>208.28</v>
      </c>
      <c r="U1515" s="69">
        <f t="shared" si="851"/>
        <v>0</v>
      </c>
      <c r="V1515" s="77">
        <f t="shared" si="852"/>
        <v>208.28</v>
      </c>
      <c r="X1515" s="69">
        <v>194.09</v>
      </c>
      <c r="Y1515" s="69">
        <v>14.19</v>
      </c>
      <c r="Z1515" s="69">
        <v>208.28</v>
      </c>
      <c r="AA1515" s="78"/>
      <c r="AB1515" s="79">
        <f t="shared" si="832"/>
        <v>-9.9999999999909051E-3</v>
      </c>
    </row>
    <row r="1516" spans="1:28" x14ac:dyDescent="0.25">
      <c r="A1516" s="71" t="s">
        <v>10283</v>
      </c>
      <c r="B1516" s="72" t="s">
        <v>15220</v>
      </c>
      <c r="C1516" s="73" t="s">
        <v>8753</v>
      </c>
      <c r="D1516" s="74">
        <v>0</v>
      </c>
      <c r="E1516" s="69">
        <v>2330.87</v>
      </c>
      <c r="F1516" s="75">
        <f t="shared" si="844"/>
        <v>0</v>
      </c>
      <c r="G1516" s="76"/>
      <c r="H1516" s="69">
        <f t="shared" si="853"/>
        <v>2295.4</v>
      </c>
      <c r="I1516" s="69">
        <f t="shared" si="853"/>
        <v>35.47</v>
      </c>
      <c r="J1516" s="69">
        <f t="shared" si="854"/>
        <v>2330.87</v>
      </c>
      <c r="K1516" s="69">
        <v>0</v>
      </c>
      <c r="L1516" s="75">
        <f t="shared" si="847"/>
        <v>2330.87</v>
      </c>
      <c r="N1516" s="69">
        <v>2295.4</v>
      </c>
      <c r="O1516" s="69">
        <v>35.47</v>
      </c>
      <c r="P1516" s="69">
        <f t="shared" si="848"/>
        <v>2330.87</v>
      </c>
      <c r="Q1516" s="63"/>
      <c r="R1516" s="69">
        <f t="shared" si="849"/>
        <v>2295.4</v>
      </c>
      <c r="S1516" s="69">
        <f t="shared" si="849"/>
        <v>35.47</v>
      </c>
      <c r="T1516" s="69">
        <f t="shared" si="855"/>
        <v>2330.87</v>
      </c>
      <c r="U1516" s="69">
        <f t="shared" si="851"/>
        <v>0</v>
      </c>
      <c r="V1516" s="77">
        <f t="shared" si="852"/>
        <v>2330.87</v>
      </c>
      <c r="X1516" s="69">
        <v>2295.4</v>
      </c>
      <c r="Y1516" s="69">
        <v>35.47</v>
      </c>
      <c r="Z1516" s="69">
        <v>2330.87</v>
      </c>
      <c r="AA1516" s="78"/>
      <c r="AB1516" s="79">
        <f t="shared" si="832"/>
        <v>0</v>
      </c>
    </row>
    <row r="1517" spans="1:28" x14ac:dyDescent="0.25">
      <c r="A1517" s="71" t="s">
        <v>10284</v>
      </c>
      <c r="B1517" s="72" t="s">
        <v>15221</v>
      </c>
      <c r="C1517" s="73" t="s">
        <v>8753</v>
      </c>
      <c r="D1517" s="74">
        <v>0</v>
      </c>
      <c r="E1517" s="69">
        <v>459.12</v>
      </c>
      <c r="F1517" s="75">
        <f t="shared" si="844"/>
        <v>0</v>
      </c>
      <c r="G1517" s="76"/>
      <c r="H1517" s="69">
        <f t="shared" si="853"/>
        <v>432.52</v>
      </c>
      <c r="I1517" s="69">
        <f t="shared" si="853"/>
        <v>26.6</v>
      </c>
      <c r="J1517" s="69">
        <f t="shared" si="854"/>
        <v>459.12</v>
      </c>
      <c r="K1517" s="69">
        <v>0</v>
      </c>
      <c r="L1517" s="75">
        <f t="shared" si="847"/>
        <v>459.12</v>
      </c>
      <c r="N1517" s="69">
        <v>432.52</v>
      </c>
      <c r="O1517" s="69">
        <v>26.6</v>
      </c>
      <c r="P1517" s="69">
        <f t="shared" si="848"/>
        <v>459.12</v>
      </c>
      <c r="Q1517" s="63"/>
      <c r="R1517" s="69">
        <f t="shared" si="849"/>
        <v>432.52</v>
      </c>
      <c r="S1517" s="69">
        <f t="shared" si="849"/>
        <v>26.61</v>
      </c>
      <c r="T1517" s="69">
        <f t="shared" si="855"/>
        <v>459.13</v>
      </c>
      <c r="U1517" s="69">
        <f t="shared" si="851"/>
        <v>0</v>
      </c>
      <c r="V1517" s="77">
        <f t="shared" si="852"/>
        <v>459.13</v>
      </c>
      <c r="X1517" s="69">
        <v>432.52</v>
      </c>
      <c r="Y1517" s="69">
        <v>26.61</v>
      </c>
      <c r="Z1517" s="69">
        <v>459.13</v>
      </c>
      <c r="AA1517" s="78"/>
      <c r="AB1517" s="79">
        <f t="shared" si="832"/>
        <v>-9.9999999999909051E-3</v>
      </c>
    </row>
    <row r="1518" spans="1:28" ht="22.5" x14ac:dyDescent="0.25">
      <c r="A1518" s="71" t="s">
        <v>10285</v>
      </c>
      <c r="B1518" s="72" t="s">
        <v>15222</v>
      </c>
      <c r="C1518" s="73" t="s">
        <v>8753</v>
      </c>
      <c r="D1518" s="74">
        <v>0</v>
      </c>
      <c r="E1518" s="69">
        <v>27.53</v>
      </c>
      <c r="F1518" s="75">
        <f t="shared" si="844"/>
        <v>0</v>
      </c>
      <c r="G1518" s="76"/>
      <c r="H1518" s="69">
        <f t="shared" si="853"/>
        <v>18.46</v>
      </c>
      <c r="I1518" s="69">
        <f t="shared" si="853"/>
        <v>9.07</v>
      </c>
      <c r="J1518" s="69">
        <f t="shared" si="854"/>
        <v>27.53</v>
      </c>
      <c r="K1518" s="69">
        <v>0</v>
      </c>
      <c r="L1518" s="75">
        <f t="shared" si="847"/>
        <v>27.53</v>
      </c>
      <c r="N1518" s="69">
        <v>18.46</v>
      </c>
      <c r="O1518" s="69">
        <v>9.07</v>
      </c>
      <c r="P1518" s="69">
        <f t="shared" si="848"/>
        <v>27.53</v>
      </c>
      <c r="Q1518" s="63"/>
      <c r="R1518" s="69">
        <f t="shared" si="849"/>
        <v>18.46</v>
      </c>
      <c r="S1518" s="69">
        <f t="shared" si="849"/>
        <v>9.07</v>
      </c>
      <c r="T1518" s="69">
        <f t="shared" si="855"/>
        <v>27.53</v>
      </c>
      <c r="U1518" s="69">
        <f t="shared" si="851"/>
        <v>0</v>
      </c>
      <c r="V1518" s="77">
        <f t="shared" si="852"/>
        <v>27.53</v>
      </c>
      <c r="X1518" s="69">
        <v>18.46</v>
      </c>
      <c r="Y1518" s="69">
        <v>9.07</v>
      </c>
      <c r="Z1518" s="69">
        <v>27.53</v>
      </c>
      <c r="AA1518" s="78"/>
      <c r="AB1518" s="79">
        <f t="shared" si="832"/>
        <v>0</v>
      </c>
    </row>
    <row r="1519" spans="1:28" ht="22.5" x14ac:dyDescent="0.25">
      <c r="A1519" s="71" t="s">
        <v>10286</v>
      </c>
      <c r="B1519" s="72" t="s">
        <v>15223</v>
      </c>
      <c r="C1519" s="73" t="s">
        <v>8910</v>
      </c>
      <c r="D1519" s="74">
        <v>0</v>
      </c>
      <c r="E1519" s="69">
        <v>612.82000000000005</v>
      </c>
      <c r="F1519" s="75">
        <f t="shared" si="844"/>
        <v>0</v>
      </c>
      <c r="G1519" s="76"/>
      <c r="H1519" s="69">
        <f t="shared" si="853"/>
        <v>608.46</v>
      </c>
      <c r="I1519" s="69">
        <f t="shared" si="853"/>
        <v>4.3600000000000003</v>
      </c>
      <c r="J1519" s="69">
        <f t="shared" si="854"/>
        <v>612.82000000000005</v>
      </c>
      <c r="K1519" s="69">
        <v>0</v>
      </c>
      <c r="L1519" s="75">
        <f t="shared" si="847"/>
        <v>612.82000000000005</v>
      </c>
      <c r="N1519" s="69">
        <v>608.46</v>
      </c>
      <c r="O1519" s="69">
        <v>4.3600000000000003</v>
      </c>
      <c r="P1519" s="69">
        <f t="shared" si="848"/>
        <v>612.82000000000005</v>
      </c>
      <c r="Q1519" s="63"/>
      <c r="R1519" s="69">
        <f t="shared" si="849"/>
        <v>608.46</v>
      </c>
      <c r="S1519" s="69">
        <f t="shared" si="849"/>
        <v>4.3600000000000003</v>
      </c>
      <c r="T1519" s="69">
        <f t="shared" si="855"/>
        <v>612.82000000000005</v>
      </c>
      <c r="U1519" s="69">
        <f t="shared" si="851"/>
        <v>0</v>
      </c>
      <c r="V1519" s="77">
        <f t="shared" si="852"/>
        <v>612.82000000000005</v>
      </c>
      <c r="X1519" s="69">
        <v>608.46</v>
      </c>
      <c r="Y1519" s="69">
        <v>4.3600000000000003</v>
      </c>
      <c r="Z1519" s="69">
        <v>612.82000000000005</v>
      </c>
      <c r="AA1519" s="78"/>
      <c r="AB1519" s="79">
        <f t="shared" si="832"/>
        <v>0</v>
      </c>
    </row>
    <row r="1520" spans="1:28" ht="22.5" x14ac:dyDescent="0.25">
      <c r="A1520" s="71" t="s">
        <v>10287</v>
      </c>
      <c r="B1520" s="72" t="s">
        <v>15224</v>
      </c>
      <c r="C1520" s="73" t="s">
        <v>8910</v>
      </c>
      <c r="D1520" s="74">
        <v>0</v>
      </c>
      <c r="E1520" s="69">
        <v>877.43000000000006</v>
      </c>
      <c r="F1520" s="75">
        <f t="shared" si="844"/>
        <v>0</v>
      </c>
      <c r="G1520" s="76"/>
      <c r="H1520" s="69">
        <f t="shared" si="853"/>
        <v>873.07</v>
      </c>
      <c r="I1520" s="69">
        <f t="shared" si="853"/>
        <v>4.3600000000000003</v>
      </c>
      <c r="J1520" s="69">
        <f t="shared" si="854"/>
        <v>877.43000000000006</v>
      </c>
      <c r="K1520" s="69">
        <v>0</v>
      </c>
      <c r="L1520" s="75">
        <f t="shared" si="847"/>
        <v>877.43000000000006</v>
      </c>
      <c r="N1520" s="69">
        <v>873.07</v>
      </c>
      <c r="O1520" s="69">
        <v>4.3600000000000003</v>
      </c>
      <c r="P1520" s="69">
        <f t="shared" si="848"/>
        <v>877.43000000000006</v>
      </c>
      <c r="Q1520" s="63"/>
      <c r="R1520" s="69">
        <f t="shared" si="849"/>
        <v>873.07</v>
      </c>
      <c r="S1520" s="69">
        <f t="shared" si="849"/>
        <v>4.3600000000000003</v>
      </c>
      <c r="T1520" s="69">
        <f t="shared" si="855"/>
        <v>877.43000000000006</v>
      </c>
      <c r="U1520" s="69">
        <f t="shared" si="851"/>
        <v>0</v>
      </c>
      <c r="V1520" s="77">
        <f t="shared" si="852"/>
        <v>877.43000000000006</v>
      </c>
      <c r="X1520" s="69">
        <v>873.07</v>
      </c>
      <c r="Y1520" s="69">
        <v>4.3600000000000003</v>
      </c>
      <c r="Z1520" s="69">
        <v>877.43</v>
      </c>
      <c r="AA1520" s="78"/>
      <c r="AB1520" s="79">
        <f t="shared" si="832"/>
        <v>0</v>
      </c>
    </row>
    <row r="1521" spans="1:28" ht="22.5" x14ac:dyDescent="0.25">
      <c r="A1521" s="71" t="s">
        <v>10288</v>
      </c>
      <c r="B1521" s="72" t="s">
        <v>15225</v>
      </c>
      <c r="C1521" s="73" t="s">
        <v>8910</v>
      </c>
      <c r="D1521" s="74">
        <v>0</v>
      </c>
      <c r="E1521" s="69">
        <v>697.07</v>
      </c>
      <c r="F1521" s="75">
        <f t="shared" si="844"/>
        <v>0</v>
      </c>
      <c r="G1521" s="76"/>
      <c r="H1521" s="69">
        <f t="shared" si="853"/>
        <v>692.71</v>
      </c>
      <c r="I1521" s="69">
        <f t="shared" si="853"/>
        <v>4.3600000000000003</v>
      </c>
      <c r="J1521" s="69">
        <f t="shared" si="854"/>
        <v>697.07</v>
      </c>
      <c r="K1521" s="69">
        <v>0</v>
      </c>
      <c r="L1521" s="75">
        <f t="shared" si="847"/>
        <v>697.07</v>
      </c>
      <c r="N1521" s="69">
        <v>692.71</v>
      </c>
      <c r="O1521" s="69">
        <v>4.3600000000000003</v>
      </c>
      <c r="P1521" s="69">
        <f t="shared" si="848"/>
        <v>697.07</v>
      </c>
      <c r="Q1521" s="63"/>
      <c r="R1521" s="69">
        <f t="shared" si="849"/>
        <v>692.71</v>
      </c>
      <c r="S1521" s="69">
        <f t="shared" si="849"/>
        <v>4.3600000000000003</v>
      </c>
      <c r="T1521" s="69">
        <f t="shared" si="855"/>
        <v>697.07</v>
      </c>
      <c r="U1521" s="69">
        <f t="shared" si="851"/>
        <v>0</v>
      </c>
      <c r="V1521" s="77">
        <f t="shared" si="852"/>
        <v>697.07</v>
      </c>
      <c r="X1521" s="69">
        <v>692.71</v>
      </c>
      <c r="Y1521" s="69">
        <v>4.3600000000000003</v>
      </c>
      <c r="Z1521" s="69">
        <v>697.07</v>
      </c>
      <c r="AA1521" s="78"/>
      <c r="AB1521" s="79">
        <f t="shared" si="832"/>
        <v>0</v>
      </c>
    </row>
    <row r="1522" spans="1:28" s="33" customFormat="1" ht="22.5" x14ac:dyDescent="0.25">
      <c r="A1522" s="71" t="s">
        <v>10289</v>
      </c>
      <c r="B1522" s="72" t="s">
        <v>15226</v>
      </c>
      <c r="C1522" s="73" t="s">
        <v>8753</v>
      </c>
      <c r="D1522" s="74">
        <v>0</v>
      </c>
      <c r="E1522" s="69">
        <v>835.62</v>
      </c>
      <c r="F1522" s="75">
        <f t="shared" si="844"/>
        <v>0</v>
      </c>
      <c r="G1522" s="76"/>
      <c r="H1522" s="69">
        <f t="shared" si="853"/>
        <v>800.15</v>
      </c>
      <c r="I1522" s="69">
        <f t="shared" si="853"/>
        <v>35.47</v>
      </c>
      <c r="J1522" s="69">
        <f t="shared" si="854"/>
        <v>835.62</v>
      </c>
      <c r="K1522" s="69">
        <v>0</v>
      </c>
      <c r="L1522" s="75">
        <f t="shared" si="847"/>
        <v>835.62</v>
      </c>
      <c r="N1522" s="69">
        <v>800.15</v>
      </c>
      <c r="O1522" s="69">
        <v>35.47</v>
      </c>
      <c r="P1522" s="69">
        <f t="shared" si="848"/>
        <v>835.62</v>
      </c>
      <c r="Q1522" s="63"/>
      <c r="R1522" s="69">
        <f t="shared" si="849"/>
        <v>800.15</v>
      </c>
      <c r="S1522" s="69">
        <f t="shared" si="849"/>
        <v>35.47</v>
      </c>
      <c r="T1522" s="69">
        <f t="shared" si="855"/>
        <v>835.62</v>
      </c>
      <c r="U1522" s="69">
        <f t="shared" si="851"/>
        <v>0</v>
      </c>
      <c r="V1522" s="77">
        <f t="shared" si="852"/>
        <v>835.62</v>
      </c>
      <c r="X1522" s="69">
        <v>800.15</v>
      </c>
      <c r="Y1522" s="69">
        <v>35.47</v>
      </c>
      <c r="Z1522" s="69">
        <v>835.62</v>
      </c>
      <c r="AA1522" s="78"/>
      <c r="AB1522" s="79">
        <f t="shared" si="832"/>
        <v>0</v>
      </c>
    </row>
    <row r="1523" spans="1:28" s="33" customFormat="1" ht="22.5" x14ac:dyDescent="0.25">
      <c r="A1523" s="71" t="s">
        <v>10290</v>
      </c>
      <c r="B1523" s="72" t="s">
        <v>15227</v>
      </c>
      <c r="C1523" s="73" t="s">
        <v>8753</v>
      </c>
      <c r="D1523" s="74">
        <v>0</v>
      </c>
      <c r="E1523" s="69">
        <v>742.36999999999989</v>
      </c>
      <c r="F1523" s="75">
        <f t="shared" si="844"/>
        <v>0</v>
      </c>
      <c r="G1523" s="76"/>
      <c r="H1523" s="69">
        <f t="shared" si="853"/>
        <v>671.43</v>
      </c>
      <c r="I1523" s="69">
        <f t="shared" si="853"/>
        <v>70.94</v>
      </c>
      <c r="J1523" s="69">
        <f t="shared" si="854"/>
        <v>742.36999999999989</v>
      </c>
      <c r="K1523" s="69">
        <v>0</v>
      </c>
      <c r="L1523" s="75">
        <f t="shared" si="847"/>
        <v>742.36999999999989</v>
      </c>
      <c r="N1523" s="69">
        <v>671.43</v>
      </c>
      <c r="O1523" s="69">
        <v>70.94</v>
      </c>
      <c r="P1523" s="69">
        <f t="shared" si="848"/>
        <v>742.36999999999989</v>
      </c>
      <c r="Q1523" s="63"/>
      <c r="R1523" s="69">
        <f t="shared" si="849"/>
        <v>671.43</v>
      </c>
      <c r="S1523" s="69">
        <f t="shared" si="849"/>
        <v>70.94</v>
      </c>
      <c r="T1523" s="69">
        <f t="shared" si="855"/>
        <v>742.36999999999989</v>
      </c>
      <c r="U1523" s="69">
        <f t="shared" si="851"/>
        <v>0</v>
      </c>
      <c r="V1523" s="77">
        <f t="shared" si="852"/>
        <v>742.36999999999989</v>
      </c>
      <c r="X1523" s="69">
        <v>671.43</v>
      </c>
      <c r="Y1523" s="69">
        <v>70.94</v>
      </c>
      <c r="Z1523" s="69">
        <v>742.37</v>
      </c>
      <c r="AA1523" s="78"/>
      <c r="AB1523" s="79">
        <f t="shared" si="832"/>
        <v>0</v>
      </c>
    </row>
    <row r="1524" spans="1:28" x14ac:dyDescent="0.25">
      <c r="A1524" s="71" t="s">
        <v>10291</v>
      </c>
      <c r="B1524" s="72" t="s">
        <v>15228</v>
      </c>
      <c r="C1524" s="73" t="s">
        <v>8753</v>
      </c>
      <c r="D1524" s="74">
        <v>0</v>
      </c>
      <c r="E1524" s="69">
        <v>248.39999999999998</v>
      </c>
      <c r="F1524" s="75">
        <f t="shared" si="844"/>
        <v>0</v>
      </c>
      <c r="G1524" s="76"/>
      <c r="H1524" s="69">
        <f t="shared" si="853"/>
        <v>203.01</v>
      </c>
      <c r="I1524" s="69">
        <f t="shared" si="853"/>
        <v>45.39</v>
      </c>
      <c r="J1524" s="69">
        <f t="shared" si="854"/>
        <v>248.39999999999998</v>
      </c>
      <c r="K1524" s="69">
        <v>0</v>
      </c>
      <c r="L1524" s="75">
        <f t="shared" si="847"/>
        <v>248.39999999999998</v>
      </c>
      <c r="N1524" s="69">
        <v>203.01</v>
      </c>
      <c r="O1524" s="69">
        <v>45.39</v>
      </c>
      <c r="P1524" s="69">
        <f t="shared" si="848"/>
        <v>248.39999999999998</v>
      </c>
      <c r="Q1524" s="63"/>
      <c r="R1524" s="69">
        <f t="shared" si="849"/>
        <v>203.01</v>
      </c>
      <c r="S1524" s="69">
        <f t="shared" si="849"/>
        <v>45.39</v>
      </c>
      <c r="T1524" s="69">
        <f t="shared" si="855"/>
        <v>248.39999999999998</v>
      </c>
      <c r="U1524" s="69">
        <f t="shared" si="851"/>
        <v>0</v>
      </c>
      <c r="V1524" s="77">
        <f t="shared" si="852"/>
        <v>248.39999999999998</v>
      </c>
      <c r="X1524" s="69">
        <v>203.01</v>
      </c>
      <c r="Y1524" s="69">
        <v>45.39</v>
      </c>
      <c r="Z1524" s="69">
        <v>248.4</v>
      </c>
      <c r="AA1524" s="78"/>
      <c r="AB1524" s="79">
        <f t="shared" si="832"/>
        <v>0</v>
      </c>
    </row>
    <row r="1525" spans="1:28" x14ac:dyDescent="0.25">
      <c r="A1525" s="65" t="s">
        <v>10292</v>
      </c>
      <c r="B1525" s="66" t="s">
        <v>15229</v>
      </c>
      <c r="C1525" s="67"/>
      <c r="D1525" s="68"/>
      <c r="E1525" s="69"/>
      <c r="F1525" s="70"/>
      <c r="H1525" s="69"/>
      <c r="I1525" s="69"/>
      <c r="J1525" s="69"/>
      <c r="K1525" s="69"/>
      <c r="L1525" s="75"/>
      <c r="N1525" s="69"/>
      <c r="O1525" s="69"/>
      <c r="P1525" s="69"/>
      <c r="Q1525" s="63"/>
      <c r="R1525" s="69"/>
      <c r="S1525" s="69"/>
      <c r="T1525" s="69"/>
      <c r="U1525" s="69"/>
      <c r="V1525" s="77"/>
      <c r="X1525" s="69"/>
      <c r="Y1525" s="69"/>
      <c r="Z1525" s="69"/>
      <c r="AA1525" s="78"/>
      <c r="AB1525" s="79">
        <f t="shared" si="832"/>
        <v>0</v>
      </c>
    </row>
    <row r="1526" spans="1:28" x14ac:dyDescent="0.25">
      <c r="A1526" s="71" t="s">
        <v>10293</v>
      </c>
      <c r="B1526" s="72" t="s">
        <v>15230</v>
      </c>
      <c r="C1526" s="73" t="s">
        <v>8753</v>
      </c>
      <c r="D1526" s="74">
        <v>0</v>
      </c>
      <c r="E1526" s="69">
        <v>14.42</v>
      </c>
      <c r="F1526" s="75">
        <f>ROUND(D1526*E1526,2)</f>
        <v>0</v>
      </c>
      <c r="G1526" s="76"/>
      <c r="H1526" s="69">
        <f t="shared" ref="H1526:I1530" si="856">ROUND(N1526+(N1526*$H$2/100),2)</f>
        <v>14.42</v>
      </c>
      <c r="I1526" s="69">
        <f t="shared" si="856"/>
        <v>0</v>
      </c>
      <c r="J1526" s="69">
        <f>H1526+I1526</f>
        <v>14.42</v>
      </c>
      <c r="K1526" s="69">
        <v>0</v>
      </c>
      <c r="L1526" s="75">
        <f>SUM(J1526:K1526)</f>
        <v>14.42</v>
      </c>
      <c r="N1526" s="69">
        <v>14.42</v>
      </c>
      <c r="O1526" s="69">
        <v>0</v>
      </c>
      <c r="P1526" s="69">
        <f>SUM(N1526:O1526)</f>
        <v>14.42</v>
      </c>
      <c r="Q1526" s="63"/>
      <c r="R1526" s="69">
        <f t="shared" ref="R1526:S1530" si="857">X1526</f>
        <v>14.42</v>
      </c>
      <c r="S1526" s="69">
        <f t="shared" si="857"/>
        <v>0</v>
      </c>
      <c r="T1526" s="69">
        <f>R1526+S1526</f>
        <v>14.42</v>
      </c>
      <c r="U1526" s="69">
        <f>ROUND(Z1526*$H$2,2)/100</f>
        <v>0</v>
      </c>
      <c r="V1526" s="77">
        <f>SUM(T1526:U1526)</f>
        <v>14.42</v>
      </c>
      <c r="X1526" s="69">
        <v>14.42</v>
      </c>
      <c r="Y1526" s="69">
        <v>0</v>
      </c>
      <c r="Z1526" s="69">
        <v>14.42</v>
      </c>
      <c r="AA1526" s="78"/>
      <c r="AB1526" s="79">
        <f t="shared" si="832"/>
        <v>0</v>
      </c>
    </row>
    <row r="1527" spans="1:28" x14ac:dyDescent="0.25">
      <c r="A1527" s="71" t="s">
        <v>10294</v>
      </c>
      <c r="B1527" s="72" t="s">
        <v>15231</v>
      </c>
      <c r="C1527" s="73" t="s">
        <v>8753</v>
      </c>
      <c r="D1527" s="74">
        <v>0</v>
      </c>
      <c r="E1527" s="69">
        <v>20.5</v>
      </c>
      <c r="F1527" s="75">
        <f>ROUND(D1527*E1527,2)</f>
        <v>0</v>
      </c>
      <c r="G1527" s="76"/>
      <c r="H1527" s="69">
        <f t="shared" si="856"/>
        <v>20.5</v>
      </c>
      <c r="I1527" s="69">
        <f t="shared" si="856"/>
        <v>0</v>
      </c>
      <c r="J1527" s="69">
        <f>H1527+I1527</f>
        <v>20.5</v>
      </c>
      <c r="K1527" s="69">
        <v>0</v>
      </c>
      <c r="L1527" s="75">
        <f>SUM(J1527:K1527)</f>
        <v>20.5</v>
      </c>
      <c r="N1527" s="69">
        <v>20.5</v>
      </c>
      <c r="O1527" s="69">
        <v>0</v>
      </c>
      <c r="P1527" s="69">
        <f>SUM(N1527:O1527)</f>
        <v>20.5</v>
      </c>
      <c r="Q1527" s="63"/>
      <c r="R1527" s="69">
        <f t="shared" si="857"/>
        <v>20.5</v>
      </c>
      <c r="S1527" s="69">
        <f t="shared" si="857"/>
        <v>0</v>
      </c>
      <c r="T1527" s="69">
        <f>R1527+S1527</f>
        <v>20.5</v>
      </c>
      <c r="U1527" s="69">
        <f>ROUND(Z1527*$H$2,2)/100</f>
        <v>0</v>
      </c>
      <c r="V1527" s="77">
        <f>SUM(T1527:U1527)</f>
        <v>20.5</v>
      </c>
      <c r="X1527" s="69">
        <v>20.5</v>
      </c>
      <c r="Y1527" s="69">
        <v>0</v>
      </c>
      <c r="Z1527" s="69">
        <v>20.5</v>
      </c>
      <c r="AA1527" s="78"/>
      <c r="AB1527" s="79">
        <f t="shared" si="832"/>
        <v>0</v>
      </c>
    </row>
    <row r="1528" spans="1:28" ht="22.5" x14ac:dyDescent="0.25">
      <c r="A1528" s="71" t="s">
        <v>10295</v>
      </c>
      <c r="B1528" s="72" t="s">
        <v>15232</v>
      </c>
      <c r="C1528" s="73" t="s">
        <v>8753</v>
      </c>
      <c r="D1528" s="74">
        <v>0</v>
      </c>
      <c r="E1528" s="69">
        <v>34.01</v>
      </c>
      <c r="F1528" s="75">
        <f>ROUND(D1528*E1528,2)</f>
        <v>0</v>
      </c>
      <c r="G1528" s="76"/>
      <c r="H1528" s="69">
        <f t="shared" si="856"/>
        <v>34.01</v>
      </c>
      <c r="I1528" s="69">
        <f t="shared" si="856"/>
        <v>0</v>
      </c>
      <c r="J1528" s="69">
        <f>H1528+I1528</f>
        <v>34.01</v>
      </c>
      <c r="K1528" s="69">
        <v>0</v>
      </c>
      <c r="L1528" s="75">
        <f>SUM(J1528:K1528)</f>
        <v>34.01</v>
      </c>
      <c r="N1528" s="69">
        <v>34.01</v>
      </c>
      <c r="O1528" s="69">
        <v>0</v>
      </c>
      <c r="P1528" s="69">
        <f>SUM(N1528:O1528)</f>
        <v>34.01</v>
      </c>
      <c r="Q1528" s="63"/>
      <c r="R1528" s="69">
        <f t="shared" si="857"/>
        <v>34.01</v>
      </c>
      <c r="S1528" s="69">
        <f t="shared" si="857"/>
        <v>0</v>
      </c>
      <c r="T1528" s="69">
        <f>R1528+S1528</f>
        <v>34.01</v>
      </c>
      <c r="U1528" s="69">
        <f>ROUND(Z1528*$H$2,2)/100</f>
        <v>0</v>
      </c>
      <c r="V1528" s="77">
        <f>SUM(T1528:U1528)</f>
        <v>34.01</v>
      </c>
      <c r="X1528" s="69">
        <v>34.01</v>
      </c>
      <c r="Y1528" s="69">
        <v>0</v>
      </c>
      <c r="Z1528" s="69">
        <v>34.01</v>
      </c>
      <c r="AA1528" s="78"/>
      <c r="AB1528" s="79">
        <f t="shared" si="832"/>
        <v>0</v>
      </c>
    </row>
    <row r="1529" spans="1:28" x14ac:dyDescent="0.25">
      <c r="A1529" s="71" t="s">
        <v>10296</v>
      </c>
      <c r="B1529" s="72" t="s">
        <v>15233</v>
      </c>
      <c r="C1529" s="73" t="s">
        <v>8753</v>
      </c>
      <c r="D1529" s="74">
        <v>0</v>
      </c>
      <c r="E1529" s="69">
        <v>112.45</v>
      </c>
      <c r="F1529" s="75">
        <f>ROUND(D1529*E1529,2)</f>
        <v>0</v>
      </c>
      <c r="G1529" s="76"/>
      <c r="H1529" s="69">
        <f t="shared" si="856"/>
        <v>112.45</v>
      </c>
      <c r="I1529" s="69">
        <f t="shared" si="856"/>
        <v>0</v>
      </c>
      <c r="J1529" s="69">
        <f>H1529+I1529</f>
        <v>112.45</v>
      </c>
      <c r="K1529" s="69">
        <v>0</v>
      </c>
      <c r="L1529" s="75">
        <f>SUM(J1529:K1529)</f>
        <v>112.45</v>
      </c>
      <c r="N1529" s="69">
        <v>112.45</v>
      </c>
      <c r="O1529" s="69">
        <v>0</v>
      </c>
      <c r="P1529" s="69">
        <f>SUM(N1529:O1529)</f>
        <v>112.45</v>
      </c>
      <c r="Q1529" s="63"/>
      <c r="R1529" s="69">
        <f t="shared" si="857"/>
        <v>112.45</v>
      </c>
      <c r="S1529" s="69">
        <f t="shared" si="857"/>
        <v>0</v>
      </c>
      <c r="T1529" s="69">
        <f>R1529+S1529</f>
        <v>112.45</v>
      </c>
      <c r="U1529" s="69">
        <f>ROUND(Z1529*$H$2,2)/100</f>
        <v>0</v>
      </c>
      <c r="V1529" s="77">
        <f>SUM(T1529:U1529)</f>
        <v>112.45</v>
      </c>
      <c r="X1529" s="69">
        <v>112.45</v>
      </c>
      <c r="Y1529" s="69">
        <v>0</v>
      </c>
      <c r="Z1529" s="69">
        <v>112.45</v>
      </c>
      <c r="AA1529" s="78"/>
      <c r="AB1529" s="79">
        <f t="shared" si="832"/>
        <v>0</v>
      </c>
    </row>
    <row r="1530" spans="1:28" x14ac:dyDescent="0.25">
      <c r="A1530" s="71" t="s">
        <v>10297</v>
      </c>
      <c r="B1530" s="72" t="s">
        <v>15234</v>
      </c>
      <c r="C1530" s="73" t="s">
        <v>8753</v>
      </c>
      <c r="D1530" s="74">
        <v>0</v>
      </c>
      <c r="E1530" s="69">
        <v>54.86</v>
      </c>
      <c r="F1530" s="75">
        <f>ROUND(D1530*E1530,2)</f>
        <v>0</v>
      </c>
      <c r="G1530" s="76"/>
      <c r="H1530" s="69">
        <f t="shared" si="856"/>
        <v>54.86</v>
      </c>
      <c r="I1530" s="69">
        <f t="shared" si="856"/>
        <v>0</v>
      </c>
      <c r="J1530" s="69">
        <f>H1530+I1530</f>
        <v>54.86</v>
      </c>
      <c r="K1530" s="69">
        <v>0</v>
      </c>
      <c r="L1530" s="75">
        <f>SUM(J1530:K1530)</f>
        <v>54.86</v>
      </c>
      <c r="N1530" s="69">
        <v>54.86</v>
      </c>
      <c r="O1530" s="69">
        <v>0</v>
      </c>
      <c r="P1530" s="69">
        <f>SUM(N1530:O1530)</f>
        <v>54.86</v>
      </c>
      <c r="Q1530" s="63"/>
      <c r="R1530" s="69">
        <f t="shared" si="857"/>
        <v>54.86</v>
      </c>
      <c r="S1530" s="69">
        <f t="shared" si="857"/>
        <v>0</v>
      </c>
      <c r="T1530" s="69">
        <f>R1530+S1530</f>
        <v>54.86</v>
      </c>
      <c r="U1530" s="69">
        <f>ROUND(Z1530*$H$2,2)/100</f>
        <v>0</v>
      </c>
      <c r="V1530" s="77">
        <f>SUM(T1530:U1530)</f>
        <v>54.86</v>
      </c>
      <c r="X1530" s="69">
        <v>54.86</v>
      </c>
      <c r="Y1530" s="69">
        <v>0</v>
      </c>
      <c r="Z1530" s="69">
        <v>54.86</v>
      </c>
      <c r="AA1530" s="78"/>
      <c r="AB1530" s="79">
        <f t="shared" si="832"/>
        <v>0</v>
      </c>
    </row>
    <row r="1531" spans="1:28" x14ac:dyDescent="0.25">
      <c r="A1531" s="65" t="s">
        <v>10298</v>
      </c>
      <c r="B1531" s="66" t="s">
        <v>15235</v>
      </c>
      <c r="C1531" s="67"/>
      <c r="D1531" s="68"/>
      <c r="E1531" s="69"/>
      <c r="F1531" s="70"/>
      <c r="H1531" s="69"/>
      <c r="I1531" s="69"/>
      <c r="J1531" s="69"/>
      <c r="K1531" s="69"/>
      <c r="L1531" s="75"/>
      <c r="N1531" s="69"/>
      <c r="O1531" s="69"/>
      <c r="P1531" s="69"/>
      <c r="Q1531" s="63"/>
      <c r="R1531" s="69"/>
      <c r="S1531" s="69"/>
      <c r="T1531" s="69"/>
      <c r="U1531" s="69"/>
      <c r="V1531" s="77"/>
      <c r="X1531" s="69"/>
      <c r="Y1531" s="69"/>
      <c r="Z1531" s="69"/>
      <c r="AA1531" s="78"/>
      <c r="AB1531" s="79">
        <f t="shared" si="832"/>
        <v>0</v>
      </c>
    </row>
    <row r="1532" spans="1:28" x14ac:dyDescent="0.25">
      <c r="A1532" s="71" t="s">
        <v>10299</v>
      </c>
      <c r="B1532" s="72" t="s">
        <v>15236</v>
      </c>
      <c r="C1532" s="73" t="s">
        <v>8753</v>
      </c>
      <c r="D1532" s="74">
        <v>0</v>
      </c>
      <c r="E1532" s="69">
        <v>45.39</v>
      </c>
      <c r="F1532" s="75">
        <f t="shared" ref="F1532:F1563" si="858">ROUND(D1532*E1532,2)</f>
        <v>0</v>
      </c>
      <c r="G1532" s="76"/>
      <c r="H1532" s="69">
        <f t="shared" ref="H1532:I1562" si="859">ROUND(N1532+(N1532*$H$2/100),2)</f>
        <v>0</v>
      </c>
      <c r="I1532" s="69">
        <f t="shared" si="859"/>
        <v>45.39</v>
      </c>
      <c r="J1532" s="69">
        <f t="shared" ref="J1532:J1562" si="860">H1532+I1532</f>
        <v>45.39</v>
      </c>
      <c r="K1532" s="69">
        <v>0</v>
      </c>
      <c r="L1532" s="75">
        <f t="shared" ref="L1532:L1562" si="861">SUM(J1532:K1532)</f>
        <v>45.39</v>
      </c>
      <c r="N1532" s="69">
        <v>0</v>
      </c>
      <c r="O1532" s="69">
        <v>45.39</v>
      </c>
      <c r="P1532" s="69">
        <f t="shared" ref="P1532:P1563" si="862">SUM(N1532:O1532)</f>
        <v>45.39</v>
      </c>
      <c r="Q1532" s="63"/>
      <c r="R1532" s="69">
        <f t="shared" ref="R1532:S1562" si="863">X1532</f>
        <v>0</v>
      </c>
      <c r="S1532" s="69">
        <f t="shared" si="863"/>
        <v>45.39</v>
      </c>
      <c r="T1532" s="69">
        <f t="shared" ref="T1532:T1562" si="864">R1532+S1532</f>
        <v>45.39</v>
      </c>
      <c r="U1532" s="69">
        <f t="shared" ref="U1532:U1562" si="865">ROUND(Z1532*$H$2,2)/100</f>
        <v>0</v>
      </c>
      <c r="V1532" s="77">
        <f t="shared" ref="V1532:V1562" si="866">SUM(T1532:U1532)</f>
        <v>45.39</v>
      </c>
      <c r="X1532" s="69">
        <v>0</v>
      </c>
      <c r="Y1532" s="69">
        <v>45.39</v>
      </c>
      <c r="Z1532" s="69">
        <v>45.39</v>
      </c>
      <c r="AA1532" s="78"/>
      <c r="AB1532" s="79">
        <f t="shared" si="832"/>
        <v>0</v>
      </c>
    </row>
    <row r="1533" spans="1:28" s="33" customFormat="1" x14ac:dyDescent="0.25">
      <c r="A1533" s="71" t="s">
        <v>10300</v>
      </c>
      <c r="B1533" s="72" t="s">
        <v>15237</v>
      </c>
      <c r="C1533" s="73" t="s">
        <v>8753</v>
      </c>
      <c r="D1533" s="74">
        <v>0</v>
      </c>
      <c r="E1533" s="69">
        <v>608.69000000000005</v>
      </c>
      <c r="F1533" s="75">
        <f t="shared" si="858"/>
        <v>0</v>
      </c>
      <c r="G1533" s="76"/>
      <c r="H1533" s="69">
        <f t="shared" si="859"/>
        <v>573.22</v>
      </c>
      <c r="I1533" s="69">
        <f t="shared" si="859"/>
        <v>35.47</v>
      </c>
      <c r="J1533" s="69">
        <f t="shared" si="860"/>
        <v>608.69000000000005</v>
      </c>
      <c r="K1533" s="69">
        <v>0</v>
      </c>
      <c r="L1533" s="75">
        <f t="shared" si="861"/>
        <v>608.69000000000005</v>
      </c>
      <c r="N1533" s="69">
        <v>573.22</v>
      </c>
      <c r="O1533" s="69">
        <v>35.47</v>
      </c>
      <c r="P1533" s="69">
        <f t="shared" si="862"/>
        <v>608.69000000000005</v>
      </c>
      <c r="Q1533" s="63"/>
      <c r="R1533" s="69">
        <f t="shared" si="863"/>
        <v>573.22</v>
      </c>
      <c r="S1533" s="69">
        <f t="shared" si="863"/>
        <v>35.47</v>
      </c>
      <c r="T1533" s="69">
        <f t="shared" si="864"/>
        <v>608.69000000000005</v>
      </c>
      <c r="U1533" s="69">
        <f t="shared" si="865"/>
        <v>0</v>
      </c>
      <c r="V1533" s="77">
        <f t="shared" si="866"/>
        <v>608.69000000000005</v>
      </c>
      <c r="X1533" s="69">
        <v>573.22</v>
      </c>
      <c r="Y1533" s="69">
        <v>35.47</v>
      </c>
      <c r="Z1533" s="69">
        <v>608.69000000000005</v>
      </c>
      <c r="AA1533" s="78"/>
      <c r="AB1533" s="79">
        <f t="shared" si="832"/>
        <v>0</v>
      </c>
    </row>
    <row r="1534" spans="1:28" s="33" customFormat="1" ht="22.5" x14ac:dyDescent="0.25">
      <c r="A1534" s="71" t="s">
        <v>10301</v>
      </c>
      <c r="B1534" s="72" t="s">
        <v>15238</v>
      </c>
      <c r="C1534" s="73" t="s">
        <v>8753</v>
      </c>
      <c r="D1534" s="74">
        <v>0</v>
      </c>
      <c r="E1534" s="69">
        <v>39.04</v>
      </c>
      <c r="F1534" s="75">
        <f t="shared" si="858"/>
        <v>0</v>
      </c>
      <c r="G1534" s="76"/>
      <c r="H1534" s="69">
        <f t="shared" si="859"/>
        <v>0</v>
      </c>
      <c r="I1534" s="69">
        <f t="shared" si="859"/>
        <v>39.04</v>
      </c>
      <c r="J1534" s="69">
        <f t="shared" si="860"/>
        <v>39.04</v>
      </c>
      <c r="K1534" s="69">
        <v>0</v>
      </c>
      <c r="L1534" s="75">
        <f t="shared" si="861"/>
        <v>39.04</v>
      </c>
      <c r="N1534" s="69">
        <v>0</v>
      </c>
      <c r="O1534" s="69">
        <v>39.04</v>
      </c>
      <c r="P1534" s="69">
        <f t="shared" si="862"/>
        <v>39.04</v>
      </c>
      <c r="Q1534" s="63"/>
      <c r="R1534" s="69">
        <f t="shared" si="863"/>
        <v>0</v>
      </c>
      <c r="S1534" s="69">
        <f t="shared" si="863"/>
        <v>39.03</v>
      </c>
      <c r="T1534" s="69">
        <f t="shared" si="864"/>
        <v>39.03</v>
      </c>
      <c r="U1534" s="69">
        <f t="shared" si="865"/>
        <v>0</v>
      </c>
      <c r="V1534" s="77">
        <f t="shared" si="866"/>
        <v>39.03</v>
      </c>
      <c r="X1534" s="69">
        <v>0</v>
      </c>
      <c r="Y1534" s="69">
        <v>39.03</v>
      </c>
      <c r="Z1534" s="69">
        <v>39.03</v>
      </c>
      <c r="AA1534" s="78"/>
      <c r="AB1534" s="79">
        <f t="shared" si="832"/>
        <v>9.9999999999980105E-3</v>
      </c>
    </row>
    <row r="1535" spans="1:28" x14ac:dyDescent="0.25">
      <c r="A1535" s="71" t="s">
        <v>10302</v>
      </c>
      <c r="B1535" s="72" t="s">
        <v>15239</v>
      </c>
      <c r="C1535" s="73" t="s">
        <v>8910</v>
      </c>
      <c r="D1535" s="74">
        <v>0</v>
      </c>
      <c r="E1535" s="69">
        <v>1068.9099999999999</v>
      </c>
      <c r="F1535" s="75">
        <f t="shared" si="858"/>
        <v>0</v>
      </c>
      <c r="G1535" s="76"/>
      <c r="H1535" s="69">
        <f t="shared" si="859"/>
        <v>1022.81</v>
      </c>
      <c r="I1535" s="69">
        <f t="shared" si="859"/>
        <v>46.1</v>
      </c>
      <c r="J1535" s="69">
        <f t="shared" si="860"/>
        <v>1068.9099999999999</v>
      </c>
      <c r="K1535" s="69">
        <v>0</v>
      </c>
      <c r="L1535" s="75">
        <f t="shared" si="861"/>
        <v>1068.9099999999999</v>
      </c>
      <c r="N1535" s="69">
        <v>1022.81</v>
      </c>
      <c r="O1535" s="69">
        <v>46.1</v>
      </c>
      <c r="P1535" s="69">
        <f t="shared" si="862"/>
        <v>1068.9099999999999</v>
      </c>
      <c r="Q1535" s="63"/>
      <c r="R1535" s="69">
        <f t="shared" si="863"/>
        <v>1022.81</v>
      </c>
      <c r="S1535" s="69">
        <f t="shared" si="863"/>
        <v>46.11</v>
      </c>
      <c r="T1535" s="69">
        <f t="shared" si="864"/>
        <v>1068.9199999999998</v>
      </c>
      <c r="U1535" s="69">
        <f t="shared" si="865"/>
        <v>0</v>
      </c>
      <c r="V1535" s="77">
        <f t="shared" si="866"/>
        <v>1068.9199999999998</v>
      </c>
      <c r="X1535" s="69">
        <v>1022.81</v>
      </c>
      <c r="Y1535" s="69">
        <v>46.11</v>
      </c>
      <c r="Z1535" s="69">
        <v>1068.92</v>
      </c>
      <c r="AA1535" s="78"/>
      <c r="AB1535" s="79">
        <f t="shared" si="832"/>
        <v>-1.0000000000218279E-2</v>
      </c>
    </row>
    <row r="1536" spans="1:28" x14ac:dyDescent="0.25">
      <c r="A1536" s="71" t="s">
        <v>10303</v>
      </c>
      <c r="B1536" s="72" t="s">
        <v>15240</v>
      </c>
      <c r="C1536" s="73" t="s">
        <v>8753</v>
      </c>
      <c r="D1536" s="74">
        <v>0</v>
      </c>
      <c r="E1536" s="69">
        <v>5.14</v>
      </c>
      <c r="F1536" s="75">
        <f t="shared" si="858"/>
        <v>0</v>
      </c>
      <c r="G1536" s="76"/>
      <c r="H1536" s="69">
        <f t="shared" si="859"/>
        <v>0</v>
      </c>
      <c r="I1536" s="69">
        <f t="shared" si="859"/>
        <v>5.14</v>
      </c>
      <c r="J1536" s="69">
        <f t="shared" si="860"/>
        <v>5.14</v>
      </c>
      <c r="K1536" s="69">
        <v>0</v>
      </c>
      <c r="L1536" s="75">
        <f t="shared" si="861"/>
        <v>5.14</v>
      </c>
      <c r="N1536" s="69">
        <v>0</v>
      </c>
      <c r="O1536" s="69">
        <v>5.14</v>
      </c>
      <c r="P1536" s="69">
        <f t="shared" si="862"/>
        <v>5.14</v>
      </c>
      <c r="Q1536" s="63"/>
      <c r="R1536" s="69">
        <f t="shared" si="863"/>
        <v>0</v>
      </c>
      <c r="S1536" s="69">
        <f t="shared" si="863"/>
        <v>5.14</v>
      </c>
      <c r="T1536" s="69">
        <f t="shared" si="864"/>
        <v>5.14</v>
      </c>
      <c r="U1536" s="69">
        <f t="shared" si="865"/>
        <v>0</v>
      </c>
      <c r="V1536" s="77">
        <f t="shared" si="866"/>
        <v>5.14</v>
      </c>
      <c r="X1536" s="69">
        <v>0</v>
      </c>
      <c r="Y1536" s="69">
        <v>5.14</v>
      </c>
      <c r="Z1536" s="69">
        <v>5.14</v>
      </c>
      <c r="AA1536" s="78"/>
      <c r="AB1536" s="79">
        <f t="shared" si="832"/>
        <v>0</v>
      </c>
    </row>
    <row r="1537" spans="1:28" x14ac:dyDescent="0.25">
      <c r="A1537" s="71" t="s">
        <v>10304</v>
      </c>
      <c r="B1537" s="72" t="s">
        <v>15241</v>
      </c>
      <c r="C1537" s="73" t="s">
        <v>8910</v>
      </c>
      <c r="D1537" s="74">
        <v>0</v>
      </c>
      <c r="E1537" s="69">
        <v>340.53</v>
      </c>
      <c r="F1537" s="75">
        <f t="shared" si="858"/>
        <v>0</v>
      </c>
      <c r="G1537" s="76"/>
      <c r="H1537" s="69">
        <f t="shared" si="859"/>
        <v>249.77</v>
      </c>
      <c r="I1537" s="69">
        <f t="shared" si="859"/>
        <v>90.76</v>
      </c>
      <c r="J1537" s="69">
        <f t="shared" si="860"/>
        <v>340.53000000000003</v>
      </c>
      <c r="K1537" s="69">
        <v>0</v>
      </c>
      <c r="L1537" s="75">
        <f t="shared" si="861"/>
        <v>340.53000000000003</v>
      </c>
      <c r="N1537" s="69">
        <v>249.77</v>
      </c>
      <c r="O1537" s="69">
        <v>90.759999999999991</v>
      </c>
      <c r="P1537" s="69">
        <f t="shared" si="862"/>
        <v>340.53</v>
      </c>
      <c r="Q1537" s="63"/>
      <c r="R1537" s="69">
        <f t="shared" si="863"/>
        <v>249.77</v>
      </c>
      <c r="S1537" s="69">
        <f t="shared" si="863"/>
        <v>90.75</v>
      </c>
      <c r="T1537" s="69">
        <f t="shared" si="864"/>
        <v>340.52</v>
      </c>
      <c r="U1537" s="69">
        <f t="shared" si="865"/>
        <v>0</v>
      </c>
      <c r="V1537" s="77">
        <f t="shared" si="866"/>
        <v>340.52</v>
      </c>
      <c r="X1537" s="69">
        <v>249.77</v>
      </c>
      <c r="Y1537" s="69">
        <v>90.75</v>
      </c>
      <c r="Z1537" s="69">
        <v>340.52</v>
      </c>
      <c r="AA1537" s="78"/>
      <c r="AB1537" s="79">
        <f t="shared" si="832"/>
        <v>9.9999999999909051E-3</v>
      </c>
    </row>
    <row r="1538" spans="1:28" ht="22.5" x14ac:dyDescent="0.25">
      <c r="A1538" s="71" t="s">
        <v>10305</v>
      </c>
      <c r="B1538" s="72" t="s">
        <v>15242</v>
      </c>
      <c r="C1538" s="73" t="s">
        <v>8753</v>
      </c>
      <c r="D1538" s="74">
        <v>0</v>
      </c>
      <c r="E1538" s="69">
        <v>107.24000000000001</v>
      </c>
      <c r="F1538" s="75">
        <f t="shared" si="858"/>
        <v>0</v>
      </c>
      <c r="G1538" s="76"/>
      <c r="H1538" s="69">
        <f t="shared" si="859"/>
        <v>90.04</v>
      </c>
      <c r="I1538" s="69">
        <f t="shared" si="859"/>
        <v>17.2</v>
      </c>
      <c r="J1538" s="69">
        <f t="shared" si="860"/>
        <v>107.24000000000001</v>
      </c>
      <c r="K1538" s="69">
        <v>0</v>
      </c>
      <c r="L1538" s="75">
        <f t="shared" si="861"/>
        <v>107.24000000000001</v>
      </c>
      <c r="N1538" s="69">
        <v>90.04</v>
      </c>
      <c r="O1538" s="69">
        <v>17.2</v>
      </c>
      <c r="P1538" s="69">
        <f t="shared" si="862"/>
        <v>107.24000000000001</v>
      </c>
      <c r="Q1538" s="63"/>
      <c r="R1538" s="69">
        <f t="shared" si="863"/>
        <v>90.04</v>
      </c>
      <c r="S1538" s="69">
        <f t="shared" si="863"/>
        <v>17.2</v>
      </c>
      <c r="T1538" s="69">
        <f t="shared" si="864"/>
        <v>107.24000000000001</v>
      </c>
      <c r="U1538" s="69">
        <f t="shared" si="865"/>
        <v>0</v>
      </c>
      <c r="V1538" s="77">
        <f t="shared" si="866"/>
        <v>107.24000000000001</v>
      </c>
      <c r="X1538" s="69">
        <v>90.04</v>
      </c>
      <c r="Y1538" s="69">
        <v>17.2</v>
      </c>
      <c r="Z1538" s="69">
        <v>107.24</v>
      </c>
      <c r="AA1538" s="78"/>
      <c r="AB1538" s="79">
        <f t="shared" si="832"/>
        <v>0</v>
      </c>
    </row>
    <row r="1539" spans="1:28" x14ac:dyDescent="0.25">
      <c r="A1539" s="71" t="s">
        <v>10306</v>
      </c>
      <c r="B1539" s="72" t="s">
        <v>15243</v>
      </c>
      <c r="C1539" s="73" t="s">
        <v>8910</v>
      </c>
      <c r="D1539" s="74">
        <v>0</v>
      </c>
      <c r="E1539" s="69">
        <v>2581.84</v>
      </c>
      <c r="F1539" s="75">
        <f t="shared" si="858"/>
        <v>0</v>
      </c>
      <c r="G1539" s="76"/>
      <c r="H1539" s="69">
        <f t="shared" si="859"/>
        <v>2475.4299999999998</v>
      </c>
      <c r="I1539" s="69">
        <f t="shared" si="859"/>
        <v>106.41</v>
      </c>
      <c r="J1539" s="69">
        <f t="shared" si="860"/>
        <v>2581.8399999999997</v>
      </c>
      <c r="K1539" s="69">
        <v>0</v>
      </c>
      <c r="L1539" s="75">
        <f t="shared" si="861"/>
        <v>2581.8399999999997</v>
      </c>
      <c r="N1539" s="69">
        <v>2475.4299999999998</v>
      </c>
      <c r="O1539" s="69">
        <v>106.41</v>
      </c>
      <c r="P1539" s="69">
        <f t="shared" si="862"/>
        <v>2581.8399999999997</v>
      </c>
      <c r="Q1539" s="63"/>
      <c r="R1539" s="69">
        <f t="shared" si="863"/>
        <v>2475.4299999999998</v>
      </c>
      <c r="S1539" s="69">
        <f t="shared" si="863"/>
        <v>106.41</v>
      </c>
      <c r="T1539" s="69">
        <f t="shared" si="864"/>
        <v>2581.8399999999997</v>
      </c>
      <c r="U1539" s="69">
        <f t="shared" si="865"/>
        <v>0</v>
      </c>
      <c r="V1539" s="77">
        <f t="shared" si="866"/>
        <v>2581.8399999999997</v>
      </c>
      <c r="X1539" s="69">
        <v>2475.4299999999998</v>
      </c>
      <c r="Y1539" s="69">
        <v>106.41</v>
      </c>
      <c r="Z1539" s="69">
        <v>2581.84</v>
      </c>
      <c r="AA1539" s="78"/>
      <c r="AB1539" s="79">
        <f t="shared" si="832"/>
        <v>0</v>
      </c>
    </row>
    <row r="1540" spans="1:28" ht="22.5" x14ac:dyDescent="0.25">
      <c r="A1540" s="71" t="s">
        <v>10307</v>
      </c>
      <c r="B1540" s="72" t="s">
        <v>15244</v>
      </c>
      <c r="C1540" s="73" t="s">
        <v>8753</v>
      </c>
      <c r="D1540" s="74">
        <v>0</v>
      </c>
      <c r="E1540" s="69">
        <v>267.2</v>
      </c>
      <c r="F1540" s="75">
        <f t="shared" si="858"/>
        <v>0</v>
      </c>
      <c r="G1540" s="76"/>
      <c r="H1540" s="69">
        <f t="shared" si="859"/>
        <v>231.73</v>
      </c>
      <c r="I1540" s="69">
        <f t="shared" si="859"/>
        <v>35.47</v>
      </c>
      <c r="J1540" s="69">
        <f t="shared" si="860"/>
        <v>267.2</v>
      </c>
      <c r="K1540" s="69">
        <v>0</v>
      </c>
      <c r="L1540" s="75">
        <f t="shared" si="861"/>
        <v>267.2</v>
      </c>
      <c r="N1540" s="69">
        <v>231.73</v>
      </c>
      <c r="O1540" s="69">
        <v>35.47</v>
      </c>
      <c r="P1540" s="69">
        <f t="shared" si="862"/>
        <v>267.2</v>
      </c>
      <c r="Q1540" s="63"/>
      <c r="R1540" s="69">
        <f t="shared" si="863"/>
        <v>231.73</v>
      </c>
      <c r="S1540" s="69">
        <f t="shared" si="863"/>
        <v>35.47</v>
      </c>
      <c r="T1540" s="69">
        <f t="shared" si="864"/>
        <v>267.2</v>
      </c>
      <c r="U1540" s="69">
        <f t="shared" si="865"/>
        <v>0</v>
      </c>
      <c r="V1540" s="77">
        <f t="shared" si="866"/>
        <v>267.2</v>
      </c>
      <c r="X1540" s="69">
        <v>231.73</v>
      </c>
      <c r="Y1540" s="69">
        <v>35.47</v>
      </c>
      <c r="Z1540" s="69">
        <v>267.2</v>
      </c>
      <c r="AA1540" s="78"/>
      <c r="AB1540" s="79">
        <f t="shared" si="832"/>
        <v>0</v>
      </c>
    </row>
    <row r="1541" spans="1:28" x14ac:dyDescent="0.25">
      <c r="A1541" s="71" t="s">
        <v>10308</v>
      </c>
      <c r="B1541" s="72" t="s">
        <v>15245</v>
      </c>
      <c r="C1541" s="73" t="s">
        <v>8753</v>
      </c>
      <c r="D1541" s="74">
        <v>0</v>
      </c>
      <c r="E1541" s="69">
        <v>219.93</v>
      </c>
      <c r="F1541" s="75">
        <f t="shared" si="858"/>
        <v>0</v>
      </c>
      <c r="G1541" s="76"/>
      <c r="H1541" s="69">
        <f t="shared" si="859"/>
        <v>193.33</v>
      </c>
      <c r="I1541" s="69">
        <f t="shared" si="859"/>
        <v>26.6</v>
      </c>
      <c r="J1541" s="69">
        <f t="shared" si="860"/>
        <v>219.93</v>
      </c>
      <c r="K1541" s="69">
        <v>0</v>
      </c>
      <c r="L1541" s="75">
        <f t="shared" si="861"/>
        <v>219.93</v>
      </c>
      <c r="N1541" s="69">
        <v>193.33</v>
      </c>
      <c r="O1541" s="69">
        <v>26.6</v>
      </c>
      <c r="P1541" s="69">
        <f t="shared" si="862"/>
        <v>219.93</v>
      </c>
      <c r="Q1541" s="63"/>
      <c r="R1541" s="69">
        <f t="shared" si="863"/>
        <v>193.33</v>
      </c>
      <c r="S1541" s="69">
        <f t="shared" si="863"/>
        <v>26.61</v>
      </c>
      <c r="T1541" s="69">
        <f t="shared" si="864"/>
        <v>219.94</v>
      </c>
      <c r="U1541" s="69">
        <f t="shared" si="865"/>
        <v>0</v>
      </c>
      <c r="V1541" s="77">
        <f t="shared" si="866"/>
        <v>219.94</v>
      </c>
      <c r="X1541" s="69">
        <v>193.33</v>
      </c>
      <c r="Y1541" s="69">
        <v>26.61</v>
      </c>
      <c r="Z1541" s="69">
        <v>219.94</v>
      </c>
      <c r="AA1541" s="78"/>
      <c r="AB1541" s="79">
        <f t="shared" si="832"/>
        <v>-9.9999999999909051E-3</v>
      </c>
    </row>
    <row r="1542" spans="1:28" x14ac:dyDescent="0.25">
      <c r="A1542" s="71" t="s">
        <v>10309</v>
      </c>
      <c r="B1542" s="72" t="s">
        <v>15246</v>
      </c>
      <c r="C1542" s="73" t="s">
        <v>8753</v>
      </c>
      <c r="D1542" s="74">
        <v>0</v>
      </c>
      <c r="E1542" s="69">
        <v>59.83</v>
      </c>
      <c r="F1542" s="75">
        <f t="shared" si="858"/>
        <v>0</v>
      </c>
      <c r="G1542" s="76"/>
      <c r="H1542" s="69">
        <f t="shared" si="859"/>
        <v>53.8</v>
      </c>
      <c r="I1542" s="69">
        <f t="shared" si="859"/>
        <v>6.03</v>
      </c>
      <c r="J1542" s="69">
        <f t="shared" si="860"/>
        <v>59.83</v>
      </c>
      <c r="K1542" s="69">
        <v>0</v>
      </c>
      <c r="L1542" s="75">
        <f t="shared" si="861"/>
        <v>59.83</v>
      </c>
      <c r="N1542" s="69">
        <v>53.8</v>
      </c>
      <c r="O1542" s="69">
        <v>6.03</v>
      </c>
      <c r="P1542" s="69">
        <f t="shared" si="862"/>
        <v>59.83</v>
      </c>
      <c r="Q1542" s="63"/>
      <c r="R1542" s="69">
        <f t="shared" si="863"/>
        <v>53.8</v>
      </c>
      <c r="S1542" s="69">
        <f t="shared" si="863"/>
        <v>6.03</v>
      </c>
      <c r="T1542" s="69">
        <f t="shared" si="864"/>
        <v>59.83</v>
      </c>
      <c r="U1542" s="69">
        <f t="shared" si="865"/>
        <v>0</v>
      </c>
      <c r="V1542" s="77">
        <f t="shared" si="866"/>
        <v>59.83</v>
      </c>
      <c r="X1542" s="69">
        <v>53.8</v>
      </c>
      <c r="Y1542" s="69">
        <v>6.03</v>
      </c>
      <c r="Z1542" s="69">
        <v>59.83</v>
      </c>
      <c r="AA1542" s="78"/>
      <c r="AB1542" s="79">
        <f t="shared" si="832"/>
        <v>0</v>
      </c>
    </row>
    <row r="1543" spans="1:28" x14ac:dyDescent="0.25">
      <c r="A1543" s="71" t="s">
        <v>10310</v>
      </c>
      <c r="B1543" s="72" t="s">
        <v>15247</v>
      </c>
      <c r="C1543" s="73" t="s">
        <v>8753</v>
      </c>
      <c r="D1543" s="74">
        <v>0</v>
      </c>
      <c r="E1543" s="69">
        <v>65.16</v>
      </c>
      <c r="F1543" s="75">
        <f t="shared" si="858"/>
        <v>0</v>
      </c>
      <c r="G1543" s="76"/>
      <c r="H1543" s="69">
        <f t="shared" si="859"/>
        <v>59.13</v>
      </c>
      <c r="I1543" s="69">
        <f t="shared" si="859"/>
        <v>6.03</v>
      </c>
      <c r="J1543" s="69">
        <f t="shared" si="860"/>
        <v>65.16</v>
      </c>
      <c r="K1543" s="69">
        <v>0</v>
      </c>
      <c r="L1543" s="75">
        <f t="shared" si="861"/>
        <v>65.16</v>
      </c>
      <c r="N1543" s="69">
        <v>59.13</v>
      </c>
      <c r="O1543" s="69">
        <v>6.03</v>
      </c>
      <c r="P1543" s="69">
        <f t="shared" si="862"/>
        <v>65.16</v>
      </c>
      <c r="Q1543" s="63"/>
      <c r="R1543" s="69">
        <f t="shared" si="863"/>
        <v>59.13</v>
      </c>
      <c r="S1543" s="69">
        <f t="shared" si="863"/>
        <v>6.03</v>
      </c>
      <c r="T1543" s="69">
        <f t="shared" si="864"/>
        <v>65.16</v>
      </c>
      <c r="U1543" s="69">
        <f t="shared" si="865"/>
        <v>0</v>
      </c>
      <c r="V1543" s="77">
        <f t="shared" si="866"/>
        <v>65.16</v>
      </c>
      <c r="X1543" s="69">
        <v>59.13</v>
      </c>
      <c r="Y1543" s="69">
        <v>6.03</v>
      </c>
      <c r="Z1543" s="69">
        <v>65.16</v>
      </c>
      <c r="AA1543" s="78"/>
      <c r="AB1543" s="79">
        <f t="shared" si="832"/>
        <v>0</v>
      </c>
    </row>
    <row r="1544" spans="1:28" x14ac:dyDescent="0.25">
      <c r="A1544" s="71" t="s">
        <v>10311</v>
      </c>
      <c r="B1544" s="72" t="s">
        <v>15248</v>
      </c>
      <c r="C1544" s="73" t="s">
        <v>8753</v>
      </c>
      <c r="D1544" s="74">
        <v>0</v>
      </c>
      <c r="E1544" s="69">
        <v>147.65</v>
      </c>
      <c r="F1544" s="75">
        <f t="shared" si="858"/>
        <v>0</v>
      </c>
      <c r="G1544" s="76"/>
      <c r="H1544" s="69">
        <f t="shared" si="859"/>
        <v>141.62</v>
      </c>
      <c r="I1544" s="69">
        <f t="shared" si="859"/>
        <v>6.03</v>
      </c>
      <c r="J1544" s="69">
        <f t="shared" si="860"/>
        <v>147.65</v>
      </c>
      <c r="K1544" s="69">
        <v>0</v>
      </c>
      <c r="L1544" s="75">
        <f t="shared" si="861"/>
        <v>147.65</v>
      </c>
      <c r="N1544" s="69">
        <v>141.62</v>
      </c>
      <c r="O1544" s="69">
        <v>6.03</v>
      </c>
      <c r="P1544" s="69">
        <f t="shared" si="862"/>
        <v>147.65</v>
      </c>
      <c r="Q1544" s="63"/>
      <c r="R1544" s="69">
        <f t="shared" si="863"/>
        <v>141.62</v>
      </c>
      <c r="S1544" s="69">
        <f t="shared" si="863"/>
        <v>6.03</v>
      </c>
      <c r="T1544" s="69">
        <f t="shared" si="864"/>
        <v>147.65</v>
      </c>
      <c r="U1544" s="69">
        <f t="shared" si="865"/>
        <v>0</v>
      </c>
      <c r="V1544" s="77">
        <f t="shared" si="866"/>
        <v>147.65</v>
      </c>
      <c r="X1544" s="69">
        <v>141.62</v>
      </c>
      <c r="Y1544" s="69">
        <v>6.03</v>
      </c>
      <c r="Z1544" s="69">
        <v>147.65</v>
      </c>
      <c r="AA1544" s="78"/>
      <c r="AB1544" s="79">
        <f t="shared" si="832"/>
        <v>0</v>
      </c>
    </row>
    <row r="1545" spans="1:28" ht="22.5" x14ac:dyDescent="0.25">
      <c r="A1545" s="71" t="s">
        <v>10312</v>
      </c>
      <c r="B1545" s="72" t="s">
        <v>15249</v>
      </c>
      <c r="C1545" s="73" t="s">
        <v>8910</v>
      </c>
      <c r="D1545" s="74">
        <v>0</v>
      </c>
      <c r="E1545" s="69">
        <v>23.01</v>
      </c>
      <c r="F1545" s="75">
        <f t="shared" si="858"/>
        <v>0</v>
      </c>
      <c r="G1545" s="76"/>
      <c r="H1545" s="69">
        <f t="shared" si="859"/>
        <v>17.87</v>
      </c>
      <c r="I1545" s="69">
        <f t="shared" si="859"/>
        <v>5.14</v>
      </c>
      <c r="J1545" s="69">
        <f t="shared" si="860"/>
        <v>23.01</v>
      </c>
      <c r="K1545" s="69">
        <v>0</v>
      </c>
      <c r="L1545" s="75">
        <f t="shared" si="861"/>
        <v>23.01</v>
      </c>
      <c r="N1545" s="69">
        <v>17.87</v>
      </c>
      <c r="O1545" s="69">
        <v>5.14</v>
      </c>
      <c r="P1545" s="69">
        <f t="shared" si="862"/>
        <v>23.01</v>
      </c>
      <c r="Q1545" s="63"/>
      <c r="R1545" s="69">
        <f t="shared" si="863"/>
        <v>17.87</v>
      </c>
      <c r="S1545" s="69">
        <f t="shared" si="863"/>
        <v>5.14</v>
      </c>
      <c r="T1545" s="69">
        <f t="shared" si="864"/>
        <v>23.01</v>
      </c>
      <c r="U1545" s="69">
        <f t="shared" si="865"/>
        <v>0</v>
      </c>
      <c r="V1545" s="77">
        <f t="shared" si="866"/>
        <v>23.01</v>
      </c>
      <c r="X1545" s="69">
        <v>17.87</v>
      </c>
      <c r="Y1545" s="69">
        <v>5.14</v>
      </c>
      <c r="Z1545" s="69">
        <v>23.01</v>
      </c>
      <c r="AA1545" s="78"/>
      <c r="AB1545" s="79">
        <f t="shared" si="832"/>
        <v>0</v>
      </c>
    </row>
    <row r="1546" spans="1:28" ht="22.5" x14ac:dyDescent="0.25">
      <c r="A1546" s="71" t="s">
        <v>10313</v>
      </c>
      <c r="B1546" s="72" t="s">
        <v>15250</v>
      </c>
      <c r="C1546" s="73" t="s">
        <v>8753</v>
      </c>
      <c r="D1546" s="74">
        <v>0</v>
      </c>
      <c r="E1546" s="69">
        <v>30.02</v>
      </c>
      <c r="F1546" s="75">
        <f t="shared" si="858"/>
        <v>0</v>
      </c>
      <c r="G1546" s="76"/>
      <c r="H1546" s="69">
        <f t="shared" si="859"/>
        <v>24.88</v>
      </c>
      <c r="I1546" s="69">
        <f t="shared" si="859"/>
        <v>5.14</v>
      </c>
      <c r="J1546" s="69">
        <f t="shared" si="860"/>
        <v>30.02</v>
      </c>
      <c r="K1546" s="69">
        <v>0</v>
      </c>
      <c r="L1546" s="75">
        <f t="shared" si="861"/>
        <v>30.02</v>
      </c>
      <c r="N1546" s="69">
        <v>24.88</v>
      </c>
      <c r="O1546" s="69">
        <v>5.14</v>
      </c>
      <c r="P1546" s="69">
        <f t="shared" si="862"/>
        <v>30.02</v>
      </c>
      <c r="Q1546" s="63"/>
      <c r="R1546" s="69">
        <f t="shared" si="863"/>
        <v>24.88</v>
      </c>
      <c r="S1546" s="69">
        <f t="shared" si="863"/>
        <v>5.14</v>
      </c>
      <c r="T1546" s="69">
        <f t="shared" si="864"/>
        <v>30.02</v>
      </c>
      <c r="U1546" s="69">
        <f t="shared" si="865"/>
        <v>0</v>
      </c>
      <c r="V1546" s="77">
        <f t="shared" si="866"/>
        <v>30.02</v>
      </c>
      <c r="X1546" s="69">
        <v>24.88</v>
      </c>
      <c r="Y1546" s="69">
        <v>5.14</v>
      </c>
      <c r="Z1546" s="69">
        <v>30.02</v>
      </c>
      <c r="AA1546" s="78"/>
      <c r="AB1546" s="79">
        <f t="shared" ref="AB1546:AB1609" si="867">P1546-Z1546</f>
        <v>0</v>
      </c>
    </row>
    <row r="1547" spans="1:28" x14ac:dyDescent="0.25">
      <c r="A1547" s="71" t="s">
        <v>10314</v>
      </c>
      <c r="B1547" s="72" t="s">
        <v>15251</v>
      </c>
      <c r="C1547" s="73" t="s">
        <v>8753</v>
      </c>
      <c r="D1547" s="74">
        <v>0</v>
      </c>
      <c r="E1547" s="69">
        <v>36.79</v>
      </c>
      <c r="F1547" s="75">
        <f t="shared" si="858"/>
        <v>0</v>
      </c>
      <c r="G1547" s="76"/>
      <c r="H1547" s="69">
        <f t="shared" si="859"/>
        <v>31.65</v>
      </c>
      <c r="I1547" s="69">
        <f t="shared" si="859"/>
        <v>5.14</v>
      </c>
      <c r="J1547" s="69">
        <f t="shared" si="860"/>
        <v>36.79</v>
      </c>
      <c r="K1547" s="69">
        <v>0</v>
      </c>
      <c r="L1547" s="75">
        <f t="shared" si="861"/>
        <v>36.79</v>
      </c>
      <c r="N1547" s="69">
        <v>31.65</v>
      </c>
      <c r="O1547" s="69">
        <v>5.14</v>
      </c>
      <c r="P1547" s="69">
        <f t="shared" si="862"/>
        <v>36.79</v>
      </c>
      <c r="Q1547" s="63"/>
      <c r="R1547" s="69">
        <f t="shared" si="863"/>
        <v>31.65</v>
      </c>
      <c r="S1547" s="69">
        <f t="shared" si="863"/>
        <v>5.14</v>
      </c>
      <c r="T1547" s="69">
        <f t="shared" si="864"/>
        <v>36.79</v>
      </c>
      <c r="U1547" s="69">
        <f t="shared" si="865"/>
        <v>0</v>
      </c>
      <c r="V1547" s="77">
        <f t="shared" si="866"/>
        <v>36.79</v>
      </c>
      <c r="X1547" s="69">
        <v>31.65</v>
      </c>
      <c r="Y1547" s="69">
        <v>5.14</v>
      </c>
      <c r="Z1547" s="69">
        <v>36.79</v>
      </c>
      <c r="AA1547" s="78"/>
      <c r="AB1547" s="79">
        <f t="shared" si="867"/>
        <v>0</v>
      </c>
    </row>
    <row r="1548" spans="1:28" x14ac:dyDescent="0.25">
      <c r="A1548" s="71" t="s">
        <v>10315</v>
      </c>
      <c r="B1548" s="72" t="s">
        <v>15252</v>
      </c>
      <c r="C1548" s="73" t="s">
        <v>8910</v>
      </c>
      <c r="D1548" s="74">
        <v>0</v>
      </c>
      <c r="E1548" s="69">
        <v>147.52999999999997</v>
      </c>
      <c r="F1548" s="75">
        <f t="shared" si="858"/>
        <v>0</v>
      </c>
      <c r="G1548" s="76"/>
      <c r="H1548" s="69">
        <f t="shared" si="859"/>
        <v>136.63999999999999</v>
      </c>
      <c r="I1548" s="69">
        <f t="shared" si="859"/>
        <v>10.89</v>
      </c>
      <c r="J1548" s="69">
        <f t="shared" si="860"/>
        <v>147.52999999999997</v>
      </c>
      <c r="K1548" s="69">
        <v>0</v>
      </c>
      <c r="L1548" s="75">
        <f t="shared" si="861"/>
        <v>147.52999999999997</v>
      </c>
      <c r="N1548" s="69">
        <v>136.63999999999999</v>
      </c>
      <c r="O1548" s="69">
        <v>10.89</v>
      </c>
      <c r="P1548" s="69">
        <f t="shared" si="862"/>
        <v>147.52999999999997</v>
      </c>
      <c r="Q1548" s="63"/>
      <c r="R1548" s="69">
        <f t="shared" si="863"/>
        <v>136.63999999999999</v>
      </c>
      <c r="S1548" s="69">
        <f t="shared" si="863"/>
        <v>10.89</v>
      </c>
      <c r="T1548" s="69">
        <f t="shared" si="864"/>
        <v>147.52999999999997</v>
      </c>
      <c r="U1548" s="69">
        <f t="shared" si="865"/>
        <v>0</v>
      </c>
      <c r="V1548" s="77">
        <f t="shared" si="866"/>
        <v>147.52999999999997</v>
      </c>
      <c r="X1548" s="69">
        <v>136.63999999999999</v>
      </c>
      <c r="Y1548" s="69">
        <v>10.89</v>
      </c>
      <c r="Z1548" s="69">
        <v>147.53</v>
      </c>
      <c r="AA1548" s="78"/>
      <c r="AB1548" s="79">
        <f t="shared" si="867"/>
        <v>0</v>
      </c>
    </row>
    <row r="1549" spans="1:28" ht="22.5" x14ac:dyDescent="0.25">
      <c r="A1549" s="71" t="s">
        <v>10316</v>
      </c>
      <c r="B1549" s="72" t="s">
        <v>15253</v>
      </c>
      <c r="C1549" s="73" t="s">
        <v>8753</v>
      </c>
      <c r="D1549" s="74">
        <v>0</v>
      </c>
      <c r="E1549" s="69">
        <v>40.81</v>
      </c>
      <c r="F1549" s="75">
        <f t="shared" si="858"/>
        <v>0</v>
      </c>
      <c r="G1549" s="76"/>
      <c r="H1549" s="69">
        <f t="shared" si="859"/>
        <v>34.78</v>
      </c>
      <c r="I1549" s="69">
        <f t="shared" si="859"/>
        <v>6.03</v>
      </c>
      <c r="J1549" s="69">
        <f t="shared" si="860"/>
        <v>40.81</v>
      </c>
      <c r="K1549" s="69">
        <v>0</v>
      </c>
      <c r="L1549" s="75">
        <f t="shared" si="861"/>
        <v>40.81</v>
      </c>
      <c r="N1549" s="69">
        <v>34.78</v>
      </c>
      <c r="O1549" s="69">
        <v>6.03</v>
      </c>
      <c r="P1549" s="69">
        <f t="shared" si="862"/>
        <v>40.81</v>
      </c>
      <c r="Q1549" s="63"/>
      <c r="R1549" s="69">
        <f t="shared" si="863"/>
        <v>34.78</v>
      </c>
      <c r="S1549" s="69">
        <f t="shared" si="863"/>
        <v>6.03</v>
      </c>
      <c r="T1549" s="69">
        <f t="shared" si="864"/>
        <v>40.81</v>
      </c>
      <c r="U1549" s="69">
        <f t="shared" si="865"/>
        <v>0</v>
      </c>
      <c r="V1549" s="77">
        <f t="shared" si="866"/>
        <v>40.81</v>
      </c>
      <c r="X1549" s="69">
        <v>34.78</v>
      </c>
      <c r="Y1549" s="69">
        <v>6.03</v>
      </c>
      <c r="Z1549" s="69">
        <v>40.81</v>
      </c>
      <c r="AA1549" s="78"/>
      <c r="AB1549" s="79">
        <f t="shared" si="867"/>
        <v>0</v>
      </c>
    </row>
    <row r="1550" spans="1:28" x14ac:dyDescent="0.25">
      <c r="A1550" s="71" t="s">
        <v>10317</v>
      </c>
      <c r="B1550" s="72" t="s">
        <v>15254</v>
      </c>
      <c r="C1550" s="73" t="s">
        <v>8753</v>
      </c>
      <c r="D1550" s="74">
        <v>0</v>
      </c>
      <c r="E1550" s="69">
        <v>75.320000000000007</v>
      </c>
      <c r="F1550" s="75">
        <f t="shared" si="858"/>
        <v>0</v>
      </c>
      <c r="G1550" s="76"/>
      <c r="H1550" s="69">
        <f t="shared" si="859"/>
        <v>69.290000000000006</v>
      </c>
      <c r="I1550" s="69">
        <f t="shared" si="859"/>
        <v>6.03</v>
      </c>
      <c r="J1550" s="69">
        <f t="shared" si="860"/>
        <v>75.320000000000007</v>
      </c>
      <c r="K1550" s="69">
        <v>0</v>
      </c>
      <c r="L1550" s="75">
        <f t="shared" si="861"/>
        <v>75.320000000000007</v>
      </c>
      <c r="N1550" s="69">
        <v>69.290000000000006</v>
      </c>
      <c r="O1550" s="69">
        <v>6.03</v>
      </c>
      <c r="P1550" s="69">
        <f t="shared" si="862"/>
        <v>75.320000000000007</v>
      </c>
      <c r="Q1550" s="63"/>
      <c r="R1550" s="69">
        <f t="shared" si="863"/>
        <v>69.290000000000006</v>
      </c>
      <c r="S1550" s="69">
        <f t="shared" si="863"/>
        <v>6.03</v>
      </c>
      <c r="T1550" s="69">
        <f t="shared" si="864"/>
        <v>75.320000000000007</v>
      </c>
      <c r="U1550" s="69">
        <f t="shared" si="865"/>
        <v>0</v>
      </c>
      <c r="V1550" s="77">
        <f t="shared" si="866"/>
        <v>75.320000000000007</v>
      </c>
      <c r="X1550" s="69">
        <v>69.290000000000006</v>
      </c>
      <c r="Y1550" s="69">
        <v>6.03</v>
      </c>
      <c r="Z1550" s="69">
        <v>75.319999999999993</v>
      </c>
      <c r="AA1550" s="78"/>
      <c r="AB1550" s="79">
        <f t="shared" si="867"/>
        <v>0</v>
      </c>
    </row>
    <row r="1551" spans="1:28" ht="22.5" x14ac:dyDescent="0.25">
      <c r="A1551" s="71" t="s">
        <v>10318</v>
      </c>
      <c r="B1551" s="72" t="s">
        <v>15255</v>
      </c>
      <c r="C1551" s="73" t="s">
        <v>8753</v>
      </c>
      <c r="D1551" s="74">
        <v>0</v>
      </c>
      <c r="E1551" s="69">
        <v>72.42</v>
      </c>
      <c r="F1551" s="75">
        <f t="shared" si="858"/>
        <v>0</v>
      </c>
      <c r="H1551" s="69">
        <f t="shared" si="859"/>
        <v>68.06</v>
      </c>
      <c r="I1551" s="69">
        <f t="shared" si="859"/>
        <v>4.3600000000000003</v>
      </c>
      <c r="J1551" s="69">
        <f t="shared" si="860"/>
        <v>72.42</v>
      </c>
      <c r="K1551" s="69">
        <v>0</v>
      </c>
      <c r="L1551" s="75">
        <f t="shared" si="861"/>
        <v>72.42</v>
      </c>
      <c r="N1551" s="69">
        <v>68.06</v>
      </c>
      <c r="O1551" s="69">
        <v>4.3600000000000003</v>
      </c>
      <c r="P1551" s="69">
        <f t="shared" si="862"/>
        <v>72.42</v>
      </c>
      <c r="Q1551" s="63"/>
      <c r="R1551" s="69">
        <f t="shared" si="863"/>
        <v>68.06</v>
      </c>
      <c r="S1551" s="69">
        <f t="shared" si="863"/>
        <v>4.3600000000000003</v>
      </c>
      <c r="T1551" s="69">
        <f t="shared" si="864"/>
        <v>72.42</v>
      </c>
      <c r="U1551" s="69">
        <f t="shared" si="865"/>
        <v>0</v>
      </c>
      <c r="V1551" s="77">
        <f t="shared" si="866"/>
        <v>72.42</v>
      </c>
      <c r="X1551" s="69">
        <v>68.06</v>
      </c>
      <c r="Y1551" s="69">
        <v>4.3600000000000003</v>
      </c>
      <c r="Z1551" s="69">
        <v>72.42</v>
      </c>
      <c r="AB1551" s="79">
        <f t="shared" si="867"/>
        <v>0</v>
      </c>
    </row>
    <row r="1552" spans="1:28" ht="22.5" x14ac:dyDescent="0.25">
      <c r="A1552" s="71" t="s">
        <v>10319</v>
      </c>
      <c r="B1552" s="72" t="s">
        <v>15256</v>
      </c>
      <c r="C1552" s="73" t="s">
        <v>8753</v>
      </c>
      <c r="D1552" s="74">
        <v>0</v>
      </c>
      <c r="E1552" s="69">
        <v>121.04</v>
      </c>
      <c r="F1552" s="75">
        <f t="shared" si="858"/>
        <v>0</v>
      </c>
      <c r="G1552" s="76"/>
      <c r="H1552" s="69">
        <f t="shared" si="859"/>
        <v>115.01</v>
      </c>
      <c r="I1552" s="69">
        <f t="shared" si="859"/>
        <v>6.03</v>
      </c>
      <c r="J1552" s="69">
        <f t="shared" si="860"/>
        <v>121.04</v>
      </c>
      <c r="K1552" s="69">
        <v>0</v>
      </c>
      <c r="L1552" s="75">
        <f t="shared" si="861"/>
        <v>121.04</v>
      </c>
      <c r="N1552" s="69">
        <v>115.01</v>
      </c>
      <c r="O1552" s="69">
        <v>6.03</v>
      </c>
      <c r="P1552" s="69">
        <f t="shared" si="862"/>
        <v>121.04</v>
      </c>
      <c r="Q1552" s="63"/>
      <c r="R1552" s="69">
        <f t="shared" si="863"/>
        <v>115.01</v>
      </c>
      <c r="S1552" s="69">
        <f t="shared" si="863"/>
        <v>6.03</v>
      </c>
      <c r="T1552" s="69">
        <f t="shared" si="864"/>
        <v>121.04</v>
      </c>
      <c r="U1552" s="69">
        <f t="shared" si="865"/>
        <v>0</v>
      </c>
      <c r="V1552" s="77">
        <f t="shared" si="866"/>
        <v>121.04</v>
      </c>
      <c r="X1552" s="69">
        <v>115.01</v>
      </c>
      <c r="Y1552" s="69">
        <v>6.03</v>
      </c>
      <c r="Z1552" s="69">
        <v>121.04</v>
      </c>
      <c r="AA1552" s="78"/>
      <c r="AB1552" s="79">
        <f t="shared" si="867"/>
        <v>0</v>
      </c>
    </row>
    <row r="1553" spans="1:28" x14ac:dyDescent="0.25">
      <c r="A1553" s="71" t="s">
        <v>10320</v>
      </c>
      <c r="B1553" s="72" t="s">
        <v>15257</v>
      </c>
      <c r="C1553" s="73" t="s">
        <v>8753</v>
      </c>
      <c r="D1553" s="74">
        <v>0</v>
      </c>
      <c r="E1553" s="69">
        <v>706.79000000000008</v>
      </c>
      <c r="F1553" s="75">
        <f t="shared" si="858"/>
        <v>0</v>
      </c>
      <c r="G1553" s="76"/>
      <c r="H1553" s="69">
        <f t="shared" si="859"/>
        <v>653.58000000000004</v>
      </c>
      <c r="I1553" s="69">
        <f t="shared" si="859"/>
        <v>53.21</v>
      </c>
      <c r="J1553" s="69">
        <f t="shared" si="860"/>
        <v>706.79000000000008</v>
      </c>
      <c r="K1553" s="69">
        <v>0</v>
      </c>
      <c r="L1553" s="75">
        <f t="shared" si="861"/>
        <v>706.79000000000008</v>
      </c>
      <c r="N1553" s="69">
        <v>653.58000000000004</v>
      </c>
      <c r="O1553" s="69">
        <v>53.21</v>
      </c>
      <c r="P1553" s="69">
        <f t="shared" si="862"/>
        <v>706.79000000000008</v>
      </c>
      <c r="Q1553" s="63"/>
      <c r="R1553" s="69">
        <f t="shared" si="863"/>
        <v>653.58000000000004</v>
      </c>
      <c r="S1553" s="69">
        <f t="shared" si="863"/>
        <v>53.21</v>
      </c>
      <c r="T1553" s="69">
        <f t="shared" si="864"/>
        <v>706.79000000000008</v>
      </c>
      <c r="U1553" s="69">
        <f t="shared" si="865"/>
        <v>0</v>
      </c>
      <c r="V1553" s="77">
        <f t="shared" si="866"/>
        <v>706.79000000000008</v>
      </c>
      <c r="X1553" s="69">
        <v>653.58000000000004</v>
      </c>
      <c r="Y1553" s="69">
        <v>53.21</v>
      </c>
      <c r="Z1553" s="69">
        <v>706.79</v>
      </c>
      <c r="AA1553" s="78"/>
      <c r="AB1553" s="79">
        <f t="shared" si="867"/>
        <v>0</v>
      </c>
    </row>
    <row r="1554" spans="1:28" x14ac:dyDescent="0.25">
      <c r="A1554" s="71" t="s">
        <v>10321</v>
      </c>
      <c r="B1554" s="72" t="s">
        <v>15258</v>
      </c>
      <c r="C1554" s="73" t="s">
        <v>8753</v>
      </c>
      <c r="D1554" s="74">
        <v>0</v>
      </c>
      <c r="E1554" s="69">
        <v>45.87</v>
      </c>
      <c r="F1554" s="75">
        <f t="shared" si="858"/>
        <v>0</v>
      </c>
      <c r="G1554" s="76"/>
      <c r="H1554" s="69">
        <f t="shared" si="859"/>
        <v>11.49</v>
      </c>
      <c r="I1554" s="69">
        <f t="shared" si="859"/>
        <v>34.380000000000003</v>
      </c>
      <c r="J1554" s="69">
        <f t="shared" si="860"/>
        <v>45.870000000000005</v>
      </c>
      <c r="K1554" s="69">
        <v>0</v>
      </c>
      <c r="L1554" s="75">
        <f t="shared" si="861"/>
        <v>45.870000000000005</v>
      </c>
      <c r="N1554" s="69">
        <v>11.49</v>
      </c>
      <c r="O1554" s="69">
        <v>34.380000000000003</v>
      </c>
      <c r="P1554" s="69">
        <f t="shared" si="862"/>
        <v>45.870000000000005</v>
      </c>
      <c r="Q1554" s="63"/>
      <c r="R1554" s="69">
        <f t="shared" si="863"/>
        <v>11.49</v>
      </c>
      <c r="S1554" s="69">
        <f t="shared" si="863"/>
        <v>34.380000000000003</v>
      </c>
      <c r="T1554" s="69">
        <f t="shared" si="864"/>
        <v>45.870000000000005</v>
      </c>
      <c r="U1554" s="69">
        <f t="shared" si="865"/>
        <v>0</v>
      </c>
      <c r="V1554" s="77">
        <f t="shared" si="866"/>
        <v>45.870000000000005</v>
      </c>
      <c r="X1554" s="69">
        <v>11.49</v>
      </c>
      <c r="Y1554" s="69">
        <v>34.380000000000003</v>
      </c>
      <c r="Z1554" s="69">
        <v>45.87</v>
      </c>
      <c r="AA1554" s="78"/>
      <c r="AB1554" s="79">
        <f t="shared" si="867"/>
        <v>0</v>
      </c>
    </row>
    <row r="1555" spans="1:28" x14ac:dyDescent="0.25">
      <c r="A1555" s="71" t="s">
        <v>10322</v>
      </c>
      <c r="B1555" s="72" t="s">
        <v>15259</v>
      </c>
      <c r="C1555" s="73" t="s">
        <v>8753</v>
      </c>
      <c r="D1555" s="74">
        <v>0</v>
      </c>
      <c r="E1555" s="69">
        <v>22.78</v>
      </c>
      <c r="F1555" s="75">
        <f t="shared" si="858"/>
        <v>0</v>
      </c>
      <c r="G1555" s="76"/>
      <c r="H1555" s="69">
        <f t="shared" si="859"/>
        <v>16.75</v>
      </c>
      <c r="I1555" s="69">
        <f t="shared" si="859"/>
        <v>6.03</v>
      </c>
      <c r="J1555" s="69">
        <f t="shared" si="860"/>
        <v>22.78</v>
      </c>
      <c r="K1555" s="69">
        <v>0</v>
      </c>
      <c r="L1555" s="75">
        <f t="shared" si="861"/>
        <v>22.78</v>
      </c>
      <c r="N1555" s="69">
        <v>16.75</v>
      </c>
      <c r="O1555" s="69">
        <v>6.03</v>
      </c>
      <c r="P1555" s="69">
        <f t="shared" si="862"/>
        <v>22.78</v>
      </c>
      <c r="Q1555" s="63"/>
      <c r="R1555" s="69">
        <f t="shared" si="863"/>
        <v>16.75</v>
      </c>
      <c r="S1555" s="69">
        <f t="shared" si="863"/>
        <v>6.03</v>
      </c>
      <c r="T1555" s="69">
        <f t="shared" si="864"/>
        <v>22.78</v>
      </c>
      <c r="U1555" s="69">
        <f t="shared" si="865"/>
        <v>0</v>
      </c>
      <c r="V1555" s="77">
        <f t="shared" si="866"/>
        <v>22.78</v>
      </c>
      <c r="X1555" s="69">
        <v>16.75</v>
      </c>
      <c r="Y1555" s="69">
        <v>6.03</v>
      </c>
      <c r="Z1555" s="69">
        <v>22.78</v>
      </c>
      <c r="AA1555" s="78"/>
      <c r="AB1555" s="79">
        <f t="shared" si="867"/>
        <v>0</v>
      </c>
    </row>
    <row r="1556" spans="1:28" ht="22.5" x14ac:dyDescent="0.25">
      <c r="A1556" s="71" t="s">
        <v>10323</v>
      </c>
      <c r="B1556" s="72" t="s">
        <v>15260</v>
      </c>
      <c r="C1556" s="73" t="s">
        <v>8753</v>
      </c>
      <c r="D1556" s="74">
        <v>0</v>
      </c>
      <c r="E1556" s="69">
        <v>119.89</v>
      </c>
      <c r="F1556" s="75">
        <f t="shared" si="858"/>
        <v>0</v>
      </c>
      <c r="G1556" s="76"/>
      <c r="H1556" s="69">
        <f t="shared" si="859"/>
        <v>113.86</v>
      </c>
      <c r="I1556" s="69">
        <f t="shared" si="859"/>
        <v>6.03</v>
      </c>
      <c r="J1556" s="69">
        <f t="shared" si="860"/>
        <v>119.89</v>
      </c>
      <c r="K1556" s="69">
        <v>0</v>
      </c>
      <c r="L1556" s="75">
        <f t="shared" si="861"/>
        <v>119.89</v>
      </c>
      <c r="N1556" s="69">
        <v>113.86</v>
      </c>
      <c r="O1556" s="69">
        <v>6.03</v>
      </c>
      <c r="P1556" s="69">
        <f t="shared" si="862"/>
        <v>119.89</v>
      </c>
      <c r="Q1556" s="63"/>
      <c r="R1556" s="69">
        <f t="shared" si="863"/>
        <v>113.86</v>
      </c>
      <c r="S1556" s="69">
        <f t="shared" si="863"/>
        <v>6.03</v>
      </c>
      <c r="T1556" s="69">
        <f t="shared" si="864"/>
        <v>119.89</v>
      </c>
      <c r="U1556" s="69">
        <f t="shared" si="865"/>
        <v>0</v>
      </c>
      <c r="V1556" s="77">
        <f t="shared" si="866"/>
        <v>119.89</v>
      </c>
      <c r="X1556" s="69">
        <v>113.86</v>
      </c>
      <c r="Y1556" s="69">
        <v>6.03</v>
      </c>
      <c r="Z1556" s="69">
        <v>119.89</v>
      </c>
      <c r="AA1556" s="78"/>
      <c r="AB1556" s="79">
        <f t="shared" si="867"/>
        <v>0</v>
      </c>
    </row>
    <row r="1557" spans="1:28" s="33" customFormat="1" ht="22.5" x14ac:dyDescent="0.25">
      <c r="A1557" s="71" t="s">
        <v>10324</v>
      </c>
      <c r="B1557" s="72" t="s">
        <v>15261</v>
      </c>
      <c r="C1557" s="73" t="s">
        <v>8753</v>
      </c>
      <c r="D1557" s="74">
        <v>0</v>
      </c>
      <c r="E1557" s="69">
        <v>8659.07</v>
      </c>
      <c r="F1557" s="75">
        <f t="shared" si="858"/>
        <v>0</v>
      </c>
      <c r="G1557" s="28"/>
      <c r="H1557" s="69">
        <f t="shared" si="859"/>
        <v>8659.07</v>
      </c>
      <c r="I1557" s="69">
        <f t="shared" si="859"/>
        <v>0</v>
      </c>
      <c r="J1557" s="69">
        <f t="shared" si="860"/>
        <v>8659.07</v>
      </c>
      <c r="K1557" s="69">
        <v>0</v>
      </c>
      <c r="L1557" s="75">
        <f t="shared" si="861"/>
        <v>8659.07</v>
      </c>
      <c r="N1557" s="74">
        <v>8659.07</v>
      </c>
      <c r="O1557" s="74">
        <v>0</v>
      </c>
      <c r="P1557" s="69">
        <f t="shared" si="862"/>
        <v>8659.07</v>
      </c>
      <c r="Q1557" s="63"/>
      <c r="R1557" s="69">
        <f t="shared" si="863"/>
        <v>8659.07</v>
      </c>
      <c r="S1557" s="69">
        <f t="shared" si="863"/>
        <v>0</v>
      </c>
      <c r="T1557" s="69">
        <f t="shared" si="864"/>
        <v>8659.07</v>
      </c>
      <c r="U1557" s="69">
        <f t="shared" si="865"/>
        <v>0</v>
      </c>
      <c r="V1557" s="77">
        <f t="shared" si="866"/>
        <v>8659.07</v>
      </c>
      <c r="X1557" s="74">
        <v>8659.07</v>
      </c>
      <c r="Y1557" s="74">
        <v>0</v>
      </c>
      <c r="Z1557" s="69">
        <v>8659.07</v>
      </c>
      <c r="AA1557" s="78"/>
      <c r="AB1557" s="79">
        <f t="shared" si="867"/>
        <v>0</v>
      </c>
    </row>
    <row r="1558" spans="1:28" s="33" customFormat="1" ht="22.5" x14ac:dyDescent="0.25">
      <c r="A1558" s="71" t="s">
        <v>10325</v>
      </c>
      <c r="B1558" s="72" t="s">
        <v>15262</v>
      </c>
      <c r="C1558" s="73" t="s">
        <v>8753</v>
      </c>
      <c r="D1558" s="74">
        <v>0</v>
      </c>
      <c r="E1558" s="69">
        <v>12037.46</v>
      </c>
      <c r="F1558" s="75">
        <f t="shared" si="858"/>
        <v>0</v>
      </c>
      <c r="G1558" s="28"/>
      <c r="H1558" s="69">
        <f t="shared" si="859"/>
        <v>12037.46</v>
      </c>
      <c r="I1558" s="69">
        <f t="shared" si="859"/>
        <v>0</v>
      </c>
      <c r="J1558" s="69">
        <f t="shared" si="860"/>
        <v>12037.46</v>
      </c>
      <c r="K1558" s="69">
        <v>0</v>
      </c>
      <c r="L1558" s="75">
        <f t="shared" si="861"/>
        <v>12037.46</v>
      </c>
      <c r="N1558" s="74">
        <v>12037.46</v>
      </c>
      <c r="O1558" s="74">
        <v>0</v>
      </c>
      <c r="P1558" s="69">
        <f t="shared" si="862"/>
        <v>12037.46</v>
      </c>
      <c r="Q1558" s="63"/>
      <c r="R1558" s="69">
        <f t="shared" si="863"/>
        <v>12037.46</v>
      </c>
      <c r="S1558" s="69">
        <f t="shared" si="863"/>
        <v>0</v>
      </c>
      <c r="T1558" s="69">
        <f t="shared" si="864"/>
        <v>12037.46</v>
      </c>
      <c r="U1558" s="69">
        <f t="shared" si="865"/>
        <v>0</v>
      </c>
      <c r="V1558" s="77">
        <f t="shared" si="866"/>
        <v>12037.46</v>
      </c>
      <c r="X1558" s="74">
        <v>12037.46</v>
      </c>
      <c r="Y1558" s="74">
        <v>0</v>
      </c>
      <c r="Z1558" s="69">
        <v>12037.46</v>
      </c>
      <c r="AA1558" s="78"/>
      <c r="AB1558" s="79">
        <f t="shared" si="867"/>
        <v>0</v>
      </c>
    </row>
    <row r="1559" spans="1:28" s="33" customFormat="1" ht="22.5" x14ac:dyDescent="0.25">
      <c r="A1559" s="71" t="s">
        <v>10326</v>
      </c>
      <c r="B1559" s="72" t="s">
        <v>15263</v>
      </c>
      <c r="C1559" s="73" t="s">
        <v>8910</v>
      </c>
      <c r="D1559" s="74">
        <v>0</v>
      </c>
      <c r="E1559" s="69">
        <v>699.68000000000006</v>
      </c>
      <c r="F1559" s="75">
        <f t="shared" si="858"/>
        <v>0</v>
      </c>
      <c r="G1559" s="28"/>
      <c r="H1559" s="69">
        <f t="shared" si="859"/>
        <v>632.59</v>
      </c>
      <c r="I1559" s="69">
        <f t="shared" si="859"/>
        <v>67.09</v>
      </c>
      <c r="J1559" s="69">
        <f t="shared" si="860"/>
        <v>699.68000000000006</v>
      </c>
      <c r="K1559" s="69">
        <v>0</v>
      </c>
      <c r="L1559" s="75">
        <f t="shared" si="861"/>
        <v>699.68000000000006</v>
      </c>
      <c r="N1559" s="74">
        <v>632.59</v>
      </c>
      <c r="O1559" s="74">
        <v>67.09</v>
      </c>
      <c r="P1559" s="69">
        <f t="shared" si="862"/>
        <v>699.68000000000006</v>
      </c>
      <c r="Q1559" s="63"/>
      <c r="R1559" s="69">
        <f t="shared" si="863"/>
        <v>632.59</v>
      </c>
      <c r="S1559" s="69">
        <f t="shared" si="863"/>
        <v>67.099999999999994</v>
      </c>
      <c r="T1559" s="69">
        <f t="shared" si="864"/>
        <v>699.69</v>
      </c>
      <c r="U1559" s="69">
        <f t="shared" si="865"/>
        <v>0</v>
      </c>
      <c r="V1559" s="77">
        <f t="shared" si="866"/>
        <v>699.69</v>
      </c>
      <c r="X1559" s="74">
        <v>632.59</v>
      </c>
      <c r="Y1559" s="74">
        <v>67.099999999999994</v>
      </c>
      <c r="Z1559" s="69">
        <v>699.69</v>
      </c>
      <c r="AA1559" s="78"/>
      <c r="AB1559" s="79">
        <f t="shared" si="867"/>
        <v>-9.9999999999909051E-3</v>
      </c>
    </row>
    <row r="1560" spans="1:28" s="33" customFormat="1" ht="33.75" x14ac:dyDescent="0.25">
      <c r="A1560" s="71" t="s">
        <v>10327</v>
      </c>
      <c r="B1560" s="72" t="s">
        <v>15264</v>
      </c>
      <c r="C1560" s="73" t="s">
        <v>8910</v>
      </c>
      <c r="D1560" s="74">
        <v>0</v>
      </c>
      <c r="E1560" s="69">
        <v>1432.8100000000002</v>
      </c>
      <c r="F1560" s="75">
        <f t="shared" si="858"/>
        <v>0</v>
      </c>
      <c r="G1560" s="28"/>
      <c r="H1560" s="69">
        <f t="shared" si="859"/>
        <v>1298.6300000000001</v>
      </c>
      <c r="I1560" s="69">
        <f t="shared" si="859"/>
        <v>134.18</v>
      </c>
      <c r="J1560" s="69">
        <f t="shared" si="860"/>
        <v>1432.8100000000002</v>
      </c>
      <c r="K1560" s="69">
        <v>0</v>
      </c>
      <c r="L1560" s="75">
        <f t="shared" si="861"/>
        <v>1432.8100000000002</v>
      </c>
      <c r="N1560" s="74">
        <v>1298.6300000000001</v>
      </c>
      <c r="O1560" s="74">
        <v>134.18</v>
      </c>
      <c r="P1560" s="69">
        <f t="shared" si="862"/>
        <v>1432.8100000000002</v>
      </c>
      <c r="Q1560" s="63"/>
      <c r="R1560" s="69">
        <f t="shared" si="863"/>
        <v>1298.6300000000001</v>
      </c>
      <c r="S1560" s="69">
        <f t="shared" si="863"/>
        <v>134.19999999999999</v>
      </c>
      <c r="T1560" s="69">
        <f t="shared" si="864"/>
        <v>1432.8300000000002</v>
      </c>
      <c r="U1560" s="69">
        <f t="shared" si="865"/>
        <v>0</v>
      </c>
      <c r="V1560" s="77">
        <f t="shared" si="866"/>
        <v>1432.8300000000002</v>
      </c>
      <c r="X1560" s="74">
        <v>1298.6300000000001</v>
      </c>
      <c r="Y1560" s="74">
        <v>134.19999999999999</v>
      </c>
      <c r="Z1560" s="69">
        <v>1432.83</v>
      </c>
      <c r="AA1560" s="78"/>
      <c r="AB1560" s="79">
        <f t="shared" si="867"/>
        <v>-1.9999999999754436E-2</v>
      </c>
    </row>
    <row r="1561" spans="1:28" s="33" customFormat="1" ht="33.75" x14ac:dyDescent="0.25">
      <c r="A1561" s="71" t="s">
        <v>10328</v>
      </c>
      <c r="B1561" s="72" t="s">
        <v>15265</v>
      </c>
      <c r="C1561" s="73" t="s">
        <v>8910</v>
      </c>
      <c r="D1561" s="74">
        <v>0</v>
      </c>
      <c r="E1561" s="69">
        <v>1364.5500000000002</v>
      </c>
      <c r="F1561" s="75">
        <f t="shared" si="858"/>
        <v>0</v>
      </c>
      <c r="G1561" s="28"/>
      <c r="H1561" s="69">
        <f t="shared" si="859"/>
        <v>1222.67</v>
      </c>
      <c r="I1561" s="69">
        <f t="shared" si="859"/>
        <v>141.88</v>
      </c>
      <c r="J1561" s="69">
        <f t="shared" si="860"/>
        <v>1364.5500000000002</v>
      </c>
      <c r="K1561" s="69">
        <v>0</v>
      </c>
      <c r="L1561" s="75">
        <f t="shared" si="861"/>
        <v>1364.5500000000002</v>
      </c>
      <c r="N1561" s="74">
        <v>1222.67</v>
      </c>
      <c r="O1561" s="74">
        <v>141.88</v>
      </c>
      <c r="P1561" s="69">
        <f t="shared" si="862"/>
        <v>1364.5500000000002</v>
      </c>
      <c r="Q1561" s="63"/>
      <c r="R1561" s="69">
        <f t="shared" si="863"/>
        <v>1222.67</v>
      </c>
      <c r="S1561" s="69">
        <f t="shared" si="863"/>
        <v>141.88</v>
      </c>
      <c r="T1561" s="69">
        <f t="shared" si="864"/>
        <v>1364.5500000000002</v>
      </c>
      <c r="U1561" s="69">
        <f t="shared" si="865"/>
        <v>0</v>
      </c>
      <c r="V1561" s="77">
        <f t="shared" si="866"/>
        <v>1364.5500000000002</v>
      </c>
      <c r="X1561" s="74">
        <v>1222.67</v>
      </c>
      <c r="Y1561" s="74">
        <v>141.88</v>
      </c>
      <c r="Z1561" s="69">
        <v>1364.55</v>
      </c>
      <c r="AA1561" s="78"/>
      <c r="AB1561" s="79">
        <f t="shared" si="867"/>
        <v>0</v>
      </c>
    </row>
    <row r="1562" spans="1:28" s="33" customFormat="1" x14ac:dyDescent="0.25">
      <c r="A1562" s="71" t="s">
        <v>10329</v>
      </c>
      <c r="B1562" s="72" t="s">
        <v>15266</v>
      </c>
      <c r="C1562" s="73" t="s">
        <v>8910</v>
      </c>
      <c r="D1562" s="74">
        <v>0</v>
      </c>
      <c r="E1562" s="69">
        <v>1440.4099999999999</v>
      </c>
      <c r="F1562" s="75">
        <f t="shared" si="858"/>
        <v>0</v>
      </c>
      <c r="G1562" s="28"/>
      <c r="H1562" s="69">
        <f t="shared" si="859"/>
        <v>1298.53</v>
      </c>
      <c r="I1562" s="69">
        <f t="shared" si="859"/>
        <v>141.88</v>
      </c>
      <c r="J1562" s="69">
        <f t="shared" si="860"/>
        <v>1440.4099999999999</v>
      </c>
      <c r="K1562" s="69">
        <v>0</v>
      </c>
      <c r="L1562" s="75">
        <f t="shared" si="861"/>
        <v>1440.4099999999999</v>
      </c>
      <c r="N1562" s="74">
        <v>1298.53</v>
      </c>
      <c r="O1562" s="74">
        <v>141.88</v>
      </c>
      <c r="P1562" s="69">
        <f t="shared" si="862"/>
        <v>1440.4099999999999</v>
      </c>
      <c r="Q1562" s="63"/>
      <c r="R1562" s="69">
        <f t="shared" si="863"/>
        <v>1298.53</v>
      </c>
      <c r="S1562" s="69">
        <f t="shared" si="863"/>
        <v>141.88</v>
      </c>
      <c r="T1562" s="69">
        <f t="shared" si="864"/>
        <v>1440.4099999999999</v>
      </c>
      <c r="U1562" s="69">
        <f t="shared" si="865"/>
        <v>0</v>
      </c>
      <c r="V1562" s="77">
        <f t="shared" si="866"/>
        <v>1440.4099999999999</v>
      </c>
      <c r="X1562" s="74">
        <v>1298.53</v>
      </c>
      <c r="Y1562" s="74">
        <v>141.88</v>
      </c>
      <c r="Z1562" s="69">
        <v>1440.41</v>
      </c>
      <c r="AA1562" s="78"/>
      <c r="AB1562" s="79">
        <f t="shared" si="867"/>
        <v>0</v>
      </c>
    </row>
    <row r="1563" spans="1:28" s="33" customFormat="1" x14ac:dyDescent="0.25">
      <c r="A1563" s="83" t="s">
        <v>12887</v>
      </c>
      <c r="B1563" s="84" t="s">
        <v>10331</v>
      </c>
      <c r="C1563" s="85" t="s">
        <v>8808</v>
      </c>
      <c r="D1563" s="86">
        <v>0</v>
      </c>
      <c r="E1563" s="87">
        <v>60.260000000000005</v>
      </c>
      <c r="F1563" s="75">
        <f t="shared" si="858"/>
        <v>0</v>
      </c>
      <c r="G1563" s="28"/>
      <c r="H1563" s="87"/>
      <c r="I1563" s="87"/>
      <c r="J1563" s="87"/>
      <c r="K1563" s="87"/>
      <c r="L1563" s="75"/>
      <c r="N1563" s="86">
        <v>51.95</v>
      </c>
      <c r="O1563" s="86">
        <v>8.31</v>
      </c>
      <c r="P1563" s="87">
        <f t="shared" si="862"/>
        <v>60.260000000000005</v>
      </c>
      <c r="Q1563" s="88"/>
      <c r="R1563" s="87"/>
      <c r="S1563" s="87"/>
      <c r="T1563" s="87"/>
      <c r="U1563" s="87"/>
      <c r="V1563" s="77"/>
      <c r="X1563" s="86">
        <v>51.95</v>
      </c>
      <c r="Y1563" s="86">
        <v>8.31</v>
      </c>
      <c r="Z1563" s="87">
        <v>60.26</v>
      </c>
      <c r="AA1563" s="78"/>
      <c r="AB1563" s="79">
        <f t="shared" si="867"/>
        <v>0</v>
      </c>
    </row>
    <row r="1564" spans="1:28" x14ac:dyDescent="0.25">
      <c r="A1564" s="65" t="s">
        <v>10330</v>
      </c>
      <c r="B1564" s="66" t="s">
        <v>15267</v>
      </c>
      <c r="C1564" s="67"/>
      <c r="D1564" s="68"/>
      <c r="E1564" s="69"/>
      <c r="F1564" s="70"/>
      <c r="H1564" s="69"/>
      <c r="I1564" s="69"/>
      <c r="J1564" s="69"/>
      <c r="K1564" s="69"/>
      <c r="L1564" s="75"/>
      <c r="N1564" s="69"/>
      <c r="O1564" s="69"/>
      <c r="P1564" s="69"/>
      <c r="Q1564" s="63"/>
      <c r="R1564" s="69"/>
      <c r="S1564" s="69"/>
      <c r="T1564" s="69"/>
      <c r="U1564" s="69"/>
      <c r="V1564" s="77"/>
      <c r="X1564" s="69"/>
      <c r="Y1564" s="69"/>
      <c r="Z1564" s="69"/>
      <c r="AA1564" s="78"/>
      <c r="AB1564" s="79">
        <f t="shared" si="867"/>
        <v>0</v>
      </c>
    </row>
    <row r="1565" spans="1:28" x14ac:dyDescent="0.25">
      <c r="A1565" s="65" t="s">
        <v>10332</v>
      </c>
      <c r="B1565" s="66" t="s">
        <v>15268</v>
      </c>
      <c r="C1565" s="67"/>
      <c r="D1565" s="68"/>
      <c r="E1565" s="69"/>
      <c r="F1565" s="70"/>
      <c r="H1565" s="69"/>
      <c r="I1565" s="69"/>
      <c r="J1565" s="69"/>
      <c r="K1565" s="69"/>
      <c r="L1565" s="75"/>
      <c r="N1565" s="69"/>
      <c r="O1565" s="69"/>
      <c r="P1565" s="69"/>
      <c r="Q1565" s="63"/>
      <c r="R1565" s="69"/>
      <c r="S1565" s="69"/>
      <c r="T1565" s="69"/>
      <c r="U1565" s="69"/>
      <c r="V1565" s="77"/>
      <c r="X1565" s="69"/>
      <c r="Y1565" s="69"/>
      <c r="Z1565" s="69"/>
      <c r="AA1565" s="78"/>
      <c r="AB1565" s="79">
        <f t="shared" si="867"/>
        <v>0</v>
      </c>
    </row>
    <row r="1566" spans="1:28" x14ac:dyDescent="0.25">
      <c r="A1566" s="71" t="s">
        <v>10333</v>
      </c>
      <c r="B1566" s="72" t="s">
        <v>15269</v>
      </c>
      <c r="C1566" s="73" t="s">
        <v>8808</v>
      </c>
      <c r="D1566" s="74">
        <v>0</v>
      </c>
      <c r="E1566" s="69">
        <v>15.15</v>
      </c>
      <c r="F1566" s="75">
        <f>ROUND(D1566*E1566,2)</f>
        <v>0</v>
      </c>
      <c r="G1566" s="76"/>
      <c r="H1566" s="69">
        <f t="shared" ref="H1566:I1570" si="868">ROUND(N1566+(N1566*$H$2/100),2)</f>
        <v>4.42</v>
      </c>
      <c r="I1566" s="69">
        <f t="shared" si="868"/>
        <v>10.73</v>
      </c>
      <c r="J1566" s="69">
        <f>H1566+I1566</f>
        <v>15.15</v>
      </c>
      <c r="K1566" s="69">
        <v>0</v>
      </c>
      <c r="L1566" s="75">
        <f>SUM(J1566:K1566)</f>
        <v>15.15</v>
      </c>
      <c r="N1566" s="69">
        <v>4.42</v>
      </c>
      <c r="O1566" s="69">
        <v>10.73</v>
      </c>
      <c r="P1566" s="69">
        <f>SUM(N1566:O1566)</f>
        <v>15.15</v>
      </c>
      <c r="Q1566" s="63"/>
      <c r="R1566" s="69">
        <f t="shared" ref="R1566:S1570" si="869">X1566</f>
        <v>4.42</v>
      </c>
      <c r="S1566" s="69">
        <f t="shared" si="869"/>
        <v>10.73</v>
      </c>
      <c r="T1566" s="69">
        <f>R1566+S1566</f>
        <v>15.15</v>
      </c>
      <c r="U1566" s="69">
        <f>ROUND(Z1566*$H$2,2)/100</f>
        <v>0</v>
      </c>
      <c r="V1566" s="77">
        <f>SUM(T1566:U1566)</f>
        <v>15.15</v>
      </c>
      <c r="X1566" s="69">
        <v>4.42</v>
      </c>
      <c r="Y1566" s="69">
        <v>10.73</v>
      </c>
      <c r="Z1566" s="69">
        <v>15.15</v>
      </c>
      <c r="AA1566" s="78"/>
      <c r="AB1566" s="79">
        <f t="shared" si="867"/>
        <v>0</v>
      </c>
    </row>
    <row r="1567" spans="1:28" x14ac:dyDescent="0.25">
      <c r="A1567" s="71" t="s">
        <v>10334</v>
      </c>
      <c r="B1567" s="72" t="s">
        <v>15270</v>
      </c>
      <c r="C1567" s="73" t="s">
        <v>9041</v>
      </c>
      <c r="D1567" s="74">
        <v>0</v>
      </c>
      <c r="E1567" s="69">
        <v>71.66</v>
      </c>
      <c r="F1567" s="75">
        <f>ROUND(D1567*E1567,2)</f>
        <v>0</v>
      </c>
      <c r="G1567" s="76"/>
      <c r="H1567" s="69">
        <f t="shared" si="868"/>
        <v>23.63</v>
      </c>
      <c r="I1567" s="69">
        <f t="shared" si="868"/>
        <v>48.03</v>
      </c>
      <c r="J1567" s="69">
        <f>H1567+I1567</f>
        <v>71.66</v>
      </c>
      <c r="K1567" s="69">
        <v>0</v>
      </c>
      <c r="L1567" s="75">
        <f>SUM(J1567:K1567)</f>
        <v>71.66</v>
      </c>
      <c r="N1567" s="69">
        <v>23.63</v>
      </c>
      <c r="O1567" s="69">
        <v>48.03</v>
      </c>
      <c r="P1567" s="69">
        <f>SUM(N1567:O1567)</f>
        <v>71.66</v>
      </c>
      <c r="Q1567" s="63"/>
      <c r="R1567" s="69">
        <f t="shared" si="869"/>
        <v>23.63</v>
      </c>
      <c r="S1567" s="69">
        <f t="shared" si="869"/>
        <v>48.03</v>
      </c>
      <c r="T1567" s="69">
        <f>R1567+S1567</f>
        <v>71.66</v>
      </c>
      <c r="U1567" s="69">
        <f>ROUND(Z1567*$H$2,2)/100</f>
        <v>0</v>
      </c>
      <c r="V1567" s="77">
        <f>SUM(T1567:U1567)</f>
        <v>71.66</v>
      </c>
      <c r="X1567" s="69">
        <v>23.63</v>
      </c>
      <c r="Y1567" s="69">
        <v>48.03</v>
      </c>
      <c r="Z1567" s="69">
        <v>71.66</v>
      </c>
      <c r="AA1567" s="78"/>
      <c r="AB1567" s="79">
        <f t="shared" si="867"/>
        <v>0</v>
      </c>
    </row>
    <row r="1568" spans="1:28" x14ac:dyDescent="0.25">
      <c r="A1568" s="71" t="s">
        <v>10335</v>
      </c>
      <c r="B1568" s="72" t="s">
        <v>15271</v>
      </c>
      <c r="C1568" s="73" t="s">
        <v>8808</v>
      </c>
      <c r="D1568" s="74">
        <v>0</v>
      </c>
      <c r="E1568" s="69">
        <v>16.130000000000003</v>
      </c>
      <c r="F1568" s="75">
        <f>ROUND(D1568*E1568,2)</f>
        <v>0</v>
      </c>
      <c r="G1568" s="76"/>
      <c r="H1568" s="69">
        <f t="shared" si="868"/>
        <v>5.4</v>
      </c>
      <c r="I1568" s="69">
        <f t="shared" si="868"/>
        <v>10.73</v>
      </c>
      <c r="J1568" s="69">
        <f>H1568+I1568</f>
        <v>16.130000000000003</v>
      </c>
      <c r="K1568" s="69">
        <v>0</v>
      </c>
      <c r="L1568" s="75">
        <f>SUM(J1568:K1568)</f>
        <v>16.130000000000003</v>
      </c>
      <c r="N1568" s="69">
        <v>5.4</v>
      </c>
      <c r="O1568" s="69">
        <v>10.73</v>
      </c>
      <c r="P1568" s="69">
        <f>SUM(N1568:O1568)</f>
        <v>16.130000000000003</v>
      </c>
      <c r="Q1568" s="63"/>
      <c r="R1568" s="69">
        <f t="shared" si="869"/>
        <v>5.4</v>
      </c>
      <c r="S1568" s="69">
        <f t="shared" si="869"/>
        <v>10.73</v>
      </c>
      <c r="T1568" s="69">
        <f>R1568+S1568</f>
        <v>16.130000000000003</v>
      </c>
      <c r="U1568" s="69">
        <f>ROUND(Z1568*$H$2,2)/100</f>
        <v>0</v>
      </c>
      <c r="V1568" s="77">
        <f>SUM(T1568:U1568)</f>
        <v>16.130000000000003</v>
      </c>
      <c r="X1568" s="69">
        <v>5.4</v>
      </c>
      <c r="Y1568" s="69">
        <v>10.73</v>
      </c>
      <c r="Z1568" s="69">
        <v>16.13</v>
      </c>
      <c r="AA1568" s="78"/>
      <c r="AB1568" s="79">
        <f t="shared" si="867"/>
        <v>0</v>
      </c>
    </row>
    <row r="1569" spans="1:28" x14ac:dyDescent="0.25">
      <c r="A1569" s="71" t="s">
        <v>10336</v>
      </c>
      <c r="B1569" s="72" t="s">
        <v>15272</v>
      </c>
      <c r="C1569" s="73" t="s">
        <v>9041</v>
      </c>
      <c r="D1569" s="74">
        <v>0</v>
      </c>
      <c r="E1569" s="69">
        <v>19.04</v>
      </c>
      <c r="F1569" s="75">
        <f>ROUND(D1569*E1569,2)</f>
        <v>0</v>
      </c>
      <c r="G1569" s="76"/>
      <c r="H1569" s="69">
        <f t="shared" si="868"/>
        <v>8.31</v>
      </c>
      <c r="I1569" s="69">
        <f t="shared" si="868"/>
        <v>10.73</v>
      </c>
      <c r="J1569" s="69">
        <f>H1569+I1569</f>
        <v>19.04</v>
      </c>
      <c r="K1569" s="69">
        <v>0</v>
      </c>
      <c r="L1569" s="75">
        <f>SUM(J1569:K1569)</f>
        <v>19.04</v>
      </c>
      <c r="N1569" s="69">
        <v>8.31</v>
      </c>
      <c r="O1569" s="69">
        <v>10.73</v>
      </c>
      <c r="P1569" s="69">
        <f>SUM(N1569:O1569)</f>
        <v>19.04</v>
      </c>
      <c r="Q1569" s="63"/>
      <c r="R1569" s="69">
        <f t="shared" si="869"/>
        <v>8.31</v>
      </c>
      <c r="S1569" s="69">
        <f t="shared" si="869"/>
        <v>10.73</v>
      </c>
      <c r="T1569" s="69">
        <f>R1569+S1569</f>
        <v>19.04</v>
      </c>
      <c r="U1569" s="69">
        <f>ROUND(Z1569*$H$2,2)/100</f>
        <v>0</v>
      </c>
      <c r="V1569" s="77">
        <f>SUM(T1569:U1569)</f>
        <v>19.04</v>
      </c>
      <c r="X1569" s="69">
        <v>8.31</v>
      </c>
      <c r="Y1569" s="69">
        <v>10.73</v>
      </c>
      <c r="Z1569" s="69">
        <v>19.04</v>
      </c>
      <c r="AA1569" s="78"/>
      <c r="AB1569" s="79">
        <f t="shared" si="867"/>
        <v>0</v>
      </c>
    </row>
    <row r="1570" spans="1:28" x14ac:dyDescent="0.25">
      <c r="A1570" s="71" t="s">
        <v>10337</v>
      </c>
      <c r="B1570" s="72" t="s">
        <v>15273</v>
      </c>
      <c r="C1570" s="73" t="s">
        <v>9041</v>
      </c>
      <c r="D1570" s="74">
        <v>0</v>
      </c>
      <c r="E1570" s="69">
        <v>15.88</v>
      </c>
      <c r="F1570" s="75">
        <f>ROUND(D1570*E1570,2)</f>
        <v>0</v>
      </c>
      <c r="G1570" s="76"/>
      <c r="H1570" s="69">
        <f t="shared" si="868"/>
        <v>5.15</v>
      </c>
      <c r="I1570" s="69">
        <f t="shared" si="868"/>
        <v>10.73</v>
      </c>
      <c r="J1570" s="69">
        <f>H1570+I1570</f>
        <v>15.88</v>
      </c>
      <c r="K1570" s="69">
        <v>0</v>
      </c>
      <c r="L1570" s="75">
        <f>SUM(J1570:K1570)</f>
        <v>15.88</v>
      </c>
      <c r="N1570" s="69">
        <v>5.15</v>
      </c>
      <c r="O1570" s="69">
        <v>10.73</v>
      </c>
      <c r="P1570" s="69">
        <f>SUM(N1570:O1570)</f>
        <v>15.88</v>
      </c>
      <c r="Q1570" s="63"/>
      <c r="R1570" s="69">
        <f t="shared" si="869"/>
        <v>5.15</v>
      </c>
      <c r="S1570" s="69">
        <f t="shared" si="869"/>
        <v>10.73</v>
      </c>
      <c r="T1570" s="69">
        <f>R1570+S1570</f>
        <v>15.88</v>
      </c>
      <c r="U1570" s="69">
        <f>ROUND(Z1570*$H$2,2)/100</f>
        <v>0</v>
      </c>
      <c r="V1570" s="77">
        <f>SUM(T1570:U1570)</f>
        <v>15.88</v>
      </c>
      <c r="X1570" s="69">
        <v>5.15</v>
      </c>
      <c r="Y1570" s="69">
        <v>10.73</v>
      </c>
      <c r="Z1570" s="69">
        <v>15.88</v>
      </c>
      <c r="AA1570" s="78"/>
      <c r="AB1570" s="79">
        <f t="shared" si="867"/>
        <v>0</v>
      </c>
    </row>
    <row r="1571" spans="1:28" ht="22.5" x14ac:dyDescent="0.25">
      <c r="A1571" s="65" t="s">
        <v>10338</v>
      </c>
      <c r="B1571" s="66" t="s">
        <v>15274</v>
      </c>
      <c r="C1571" s="67"/>
      <c r="D1571" s="68"/>
      <c r="E1571" s="69"/>
      <c r="F1571" s="70"/>
      <c r="H1571" s="69"/>
      <c r="I1571" s="69"/>
      <c r="J1571" s="69"/>
      <c r="K1571" s="69"/>
      <c r="L1571" s="75"/>
      <c r="N1571" s="69"/>
      <c r="O1571" s="69"/>
      <c r="P1571" s="69"/>
      <c r="Q1571" s="63"/>
      <c r="R1571" s="69"/>
      <c r="S1571" s="69"/>
      <c r="T1571" s="69"/>
      <c r="U1571" s="69"/>
      <c r="V1571" s="77"/>
      <c r="X1571" s="69"/>
      <c r="Y1571" s="69"/>
      <c r="Z1571" s="69"/>
      <c r="AA1571" s="78"/>
      <c r="AB1571" s="79">
        <f t="shared" si="867"/>
        <v>0</v>
      </c>
    </row>
    <row r="1572" spans="1:28" ht="22.5" x14ac:dyDescent="0.25">
      <c r="A1572" s="71" t="s">
        <v>10339</v>
      </c>
      <c r="B1572" s="72" t="s">
        <v>15275</v>
      </c>
      <c r="C1572" s="73" t="s">
        <v>8808</v>
      </c>
      <c r="D1572" s="74">
        <v>0</v>
      </c>
      <c r="E1572" s="69">
        <v>13.98</v>
      </c>
      <c r="F1572" s="75">
        <f>ROUND(D1572*E1572,2)</f>
        <v>0</v>
      </c>
      <c r="G1572" s="76"/>
      <c r="H1572" s="69">
        <f t="shared" ref="H1572:I1575" si="870">ROUND(N1572+(N1572*$H$2/100),2)</f>
        <v>4.91</v>
      </c>
      <c r="I1572" s="69">
        <f t="shared" si="870"/>
        <v>9.07</v>
      </c>
      <c r="J1572" s="69">
        <f>H1572+I1572</f>
        <v>13.98</v>
      </c>
      <c r="K1572" s="69">
        <v>0</v>
      </c>
      <c r="L1572" s="75">
        <f>SUM(J1572:K1572)</f>
        <v>13.98</v>
      </c>
      <c r="N1572" s="69">
        <v>4.91</v>
      </c>
      <c r="O1572" s="69">
        <v>9.07</v>
      </c>
      <c r="P1572" s="69">
        <f>SUM(N1572:O1572)</f>
        <v>13.98</v>
      </c>
      <c r="Q1572" s="63"/>
      <c r="R1572" s="69">
        <f t="shared" ref="R1572:S1575" si="871">X1572</f>
        <v>4.91</v>
      </c>
      <c r="S1572" s="69">
        <f t="shared" si="871"/>
        <v>9.07</v>
      </c>
      <c r="T1572" s="69">
        <f>R1572+S1572</f>
        <v>13.98</v>
      </c>
      <c r="U1572" s="69">
        <f>ROUND(Z1572*$H$2,2)/100</f>
        <v>0</v>
      </c>
      <c r="V1572" s="77">
        <f>SUM(T1572:U1572)</f>
        <v>13.98</v>
      </c>
      <c r="X1572" s="69">
        <v>4.91</v>
      </c>
      <c r="Y1572" s="69">
        <v>9.07</v>
      </c>
      <c r="Z1572" s="69">
        <v>13.98</v>
      </c>
      <c r="AA1572" s="78"/>
      <c r="AB1572" s="79">
        <f t="shared" si="867"/>
        <v>0</v>
      </c>
    </row>
    <row r="1573" spans="1:28" x14ac:dyDescent="0.25">
      <c r="A1573" s="71" t="s">
        <v>10340</v>
      </c>
      <c r="B1573" s="72" t="s">
        <v>15276</v>
      </c>
      <c r="C1573" s="73" t="s">
        <v>8808</v>
      </c>
      <c r="D1573" s="74">
        <v>0</v>
      </c>
      <c r="E1573" s="69">
        <v>17.28</v>
      </c>
      <c r="F1573" s="75">
        <f>ROUND(D1573*E1573,2)</f>
        <v>0</v>
      </c>
      <c r="G1573" s="76"/>
      <c r="H1573" s="69">
        <f t="shared" si="870"/>
        <v>8.2100000000000009</v>
      </c>
      <c r="I1573" s="69">
        <f t="shared" si="870"/>
        <v>9.07</v>
      </c>
      <c r="J1573" s="69">
        <f>H1573+I1573</f>
        <v>17.28</v>
      </c>
      <c r="K1573" s="69">
        <v>0</v>
      </c>
      <c r="L1573" s="75">
        <f>SUM(J1573:K1573)</f>
        <v>17.28</v>
      </c>
      <c r="N1573" s="69">
        <v>8.2100000000000009</v>
      </c>
      <c r="O1573" s="69">
        <v>9.07</v>
      </c>
      <c r="P1573" s="69">
        <f>SUM(N1573:O1573)</f>
        <v>17.28</v>
      </c>
      <c r="Q1573" s="63"/>
      <c r="R1573" s="69">
        <f t="shared" si="871"/>
        <v>8.2100000000000009</v>
      </c>
      <c r="S1573" s="69">
        <f t="shared" si="871"/>
        <v>9.07</v>
      </c>
      <c r="T1573" s="69">
        <f>R1573+S1573</f>
        <v>17.28</v>
      </c>
      <c r="U1573" s="69">
        <f>ROUND(Z1573*$H$2,2)/100</f>
        <v>0</v>
      </c>
      <c r="V1573" s="77">
        <f>SUM(T1573:U1573)</f>
        <v>17.28</v>
      </c>
      <c r="X1573" s="69">
        <v>8.2100000000000009</v>
      </c>
      <c r="Y1573" s="69">
        <v>9.07</v>
      </c>
      <c r="Z1573" s="69">
        <v>17.28</v>
      </c>
      <c r="AA1573" s="78"/>
      <c r="AB1573" s="79">
        <f t="shared" si="867"/>
        <v>0</v>
      </c>
    </row>
    <row r="1574" spans="1:28" ht="22.5" x14ac:dyDescent="0.25">
      <c r="A1574" s="71" t="s">
        <v>10341</v>
      </c>
      <c r="B1574" s="72" t="s">
        <v>15277</v>
      </c>
      <c r="C1574" s="73" t="s">
        <v>8808</v>
      </c>
      <c r="D1574" s="74">
        <v>0</v>
      </c>
      <c r="E1574" s="69">
        <v>13.75</v>
      </c>
      <c r="F1574" s="75">
        <f>ROUND(D1574*E1574,2)</f>
        <v>0</v>
      </c>
      <c r="G1574" s="76"/>
      <c r="H1574" s="69">
        <f t="shared" si="870"/>
        <v>4.68</v>
      </c>
      <c r="I1574" s="69">
        <f t="shared" si="870"/>
        <v>9.07</v>
      </c>
      <c r="J1574" s="69">
        <f>H1574+I1574</f>
        <v>13.75</v>
      </c>
      <c r="K1574" s="69">
        <v>0</v>
      </c>
      <c r="L1574" s="75">
        <f>SUM(J1574:K1574)</f>
        <v>13.75</v>
      </c>
      <c r="N1574" s="69">
        <v>4.68</v>
      </c>
      <c r="O1574" s="69">
        <v>9.07</v>
      </c>
      <c r="P1574" s="69">
        <f>SUM(N1574:O1574)</f>
        <v>13.75</v>
      </c>
      <c r="Q1574" s="63"/>
      <c r="R1574" s="69">
        <f t="shared" si="871"/>
        <v>4.68</v>
      </c>
      <c r="S1574" s="69">
        <f t="shared" si="871"/>
        <v>9.07</v>
      </c>
      <c r="T1574" s="69">
        <f>R1574+S1574</f>
        <v>13.75</v>
      </c>
      <c r="U1574" s="69">
        <f>ROUND(Z1574*$H$2,2)/100</f>
        <v>0</v>
      </c>
      <c r="V1574" s="77">
        <f>SUM(T1574:U1574)</f>
        <v>13.75</v>
      </c>
      <c r="X1574" s="69">
        <v>4.68</v>
      </c>
      <c r="Y1574" s="69">
        <v>9.07</v>
      </c>
      <c r="Z1574" s="69">
        <v>13.75</v>
      </c>
      <c r="AA1574" s="78"/>
      <c r="AB1574" s="79">
        <f t="shared" si="867"/>
        <v>0</v>
      </c>
    </row>
    <row r="1575" spans="1:28" x14ac:dyDescent="0.25">
      <c r="A1575" s="71" t="s">
        <v>10342</v>
      </c>
      <c r="B1575" s="72" t="s">
        <v>15278</v>
      </c>
      <c r="C1575" s="73" t="s">
        <v>8808</v>
      </c>
      <c r="D1575" s="74">
        <v>0</v>
      </c>
      <c r="E1575" s="69">
        <v>20.65</v>
      </c>
      <c r="F1575" s="75">
        <f>ROUND(D1575*E1575,2)</f>
        <v>0</v>
      </c>
      <c r="G1575" s="76"/>
      <c r="H1575" s="69">
        <f t="shared" si="870"/>
        <v>11.58</v>
      </c>
      <c r="I1575" s="69">
        <f t="shared" si="870"/>
        <v>9.07</v>
      </c>
      <c r="J1575" s="69">
        <f>H1575+I1575</f>
        <v>20.65</v>
      </c>
      <c r="K1575" s="69">
        <v>0</v>
      </c>
      <c r="L1575" s="75">
        <f>SUM(J1575:K1575)</f>
        <v>20.65</v>
      </c>
      <c r="N1575" s="69">
        <v>11.58</v>
      </c>
      <c r="O1575" s="69">
        <v>9.07</v>
      </c>
      <c r="P1575" s="69">
        <f>SUM(N1575:O1575)</f>
        <v>20.65</v>
      </c>
      <c r="Q1575" s="63"/>
      <c r="R1575" s="69">
        <f t="shared" si="871"/>
        <v>11.58</v>
      </c>
      <c r="S1575" s="69">
        <f t="shared" si="871"/>
        <v>9.07</v>
      </c>
      <c r="T1575" s="69">
        <f>R1575+S1575</f>
        <v>20.65</v>
      </c>
      <c r="U1575" s="69">
        <f>ROUND(Z1575*$H$2,2)/100</f>
        <v>0</v>
      </c>
      <c r="V1575" s="77">
        <f>SUM(T1575:U1575)</f>
        <v>20.65</v>
      </c>
      <c r="X1575" s="69">
        <v>11.58</v>
      </c>
      <c r="Y1575" s="69">
        <v>9.07</v>
      </c>
      <c r="Z1575" s="69">
        <v>20.65</v>
      </c>
      <c r="AA1575" s="78"/>
      <c r="AB1575" s="79">
        <f t="shared" si="867"/>
        <v>0</v>
      </c>
    </row>
    <row r="1576" spans="1:28" x14ac:dyDescent="0.25">
      <c r="A1576" s="65" t="s">
        <v>10343</v>
      </c>
      <c r="B1576" s="66" t="s">
        <v>15279</v>
      </c>
      <c r="C1576" s="67"/>
      <c r="D1576" s="68"/>
      <c r="E1576" s="69"/>
      <c r="F1576" s="70"/>
      <c r="H1576" s="69"/>
      <c r="I1576" s="69"/>
      <c r="J1576" s="69"/>
      <c r="K1576" s="69"/>
      <c r="L1576" s="75"/>
      <c r="N1576" s="69"/>
      <c r="O1576" s="69"/>
      <c r="P1576" s="69"/>
      <c r="Q1576" s="63"/>
      <c r="R1576" s="69"/>
      <c r="S1576" s="69"/>
      <c r="T1576" s="69"/>
      <c r="U1576" s="69"/>
      <c r="V1576" s="77"/>
      <c r="X1576" s="69"/>
      <c r="Y1576" s="69"/>
      <c r="Z1576" s="69"/>
      <c r="AA1576" s="78"/>
      <c r="AB1576" s="79">
        <f t="shared" si="867"/>
        <v>0</v>
      </c>
    </row>
    <row r="1577" spans="1:28" x14ac:dyDescent="0.25">
      <c r="A1577" s="71" t="s">
        <v>10344</v>
      </c>
      <c r="B1577" s="72" t="s">
        <v>10346</v>
      </c>
      <c r="C1577" s="73" t="s">
        <v>9041</v>
      </c>
      <c r="D1577" s="74">
        <v>0</v>
      </c>
      <c r="E1577" s="69">
        <v>43.190000000000005</v>
      </c>
      <c r="F1577" s="75">
        <f>ROUND(D1577*E1577,2)</f>
        <v>0</v>
      </c>
      <c r="G1577" s="76"/>
      <c r="H1577" s="69">
        <f>ROUND(N1577+(N1577*$H$2/100),2)</f>
        <v>32.14</v>
      </c>
      <c r="I1577" s="69">
        <f>ROUND(O1577+(O1577*$H$2/100),2)</f>
        <v>11.05</v>
      </c>
      <c r="J1577" s="69">
        <f>H1577+I1577</f>
        <v>43.19</v>
      </c>
      <c r="K1577" s="69">
        <v>0</v>
      </c>
      <c r="L1577" s="75">
        <f>SUM(J1577:K1577)</f>
        <v>43.19</v>
      </c>
      <c r="N1577" s="69">
        <v>32.14</v>
      </c>
      <c r="O1577" s="69">
        <v>11.05</v>
      </c>
      <c r="P1577" s="69">
        <f>SUM(N1577:O1577)</f>
        <v>43.19</v>
      </c>
      <c r="Q1577" s="63"/>
      <c r="R1577" s="69">
        <f>X1577</f>
        <v>32.14</v>
      </c>
      <c r="S1577" s="69">
        <f>Y1577</f>
        <v>11.05</v>
      </c>
      <c r="T1577" s="69">
        <f>R1577+S1577</f>
        <v>43.19</v>
      </c>
      <c r="U1577" s="69">
        <f>ROUND(Z1577*$H$2,2)/100</f>
        <v>0</v>
      </c>
      <c r="V1577" s="77">
        <f>SUM(T1577:U1577)</f>
        <v>43.19</v>
      </c>
      <c r="X1577" s="69">
        <v>32.14</v>
      </c>
      <c r="Y1577" s="69">
        <v>11.05</v>
      </c>
      <c r="Z1577" s="69">
        <v>43.19</v>
      </c>
      <c r="AA1577" s="78"/>
      <c r="AB1577" s="79">
        <f t="shared" si="867"/>
        <v>0</v>
      </c>
    </row>
    <row r="1578" spans="1:28" x14ac:dyDescent="0.25">
      <c r="A1578" s="65" t="s">
        <v>10345</v>
      </c>
      <c r="B1578" s="66" t="s">
        <v>15280</v>
      </c>
      <c r="C1578" s="67"/>
      <c r="D1578" s="68"/>
      <c r="E1578" s="69"/>
      <c r="F1578" s="70"/>
      <c r="H1578" s="69"/>
      <c r="I1578" s="69"/>
      <c r="J1578" s="69"/>
      <c r="K1578" s="69"/>
      <c r="L1578" s="75"/>
      <c r="N1578" s="69"/>
      <c r="O1578" s="69"/>
      <c r="P1578" s="69"/>
      <c r="Q1578" s="63"/>
      <c r="R1578" s="69"/>
      <c r="S1578" s="69"/>
      <c r="T1578" s="69"/>
      <c r="U1578" s="69"/>
      <c r="V1578" s="77"/>
      <c r="X1578" s="69"/>
      <c r="Y1578" s="69"/>
      <c r="Z1578" s="69"/>
      <c r="AA1578" s="78"/>
      <c r="AB1578" s="79">
        <f t="shared" si="867"/>
        <v>0</v>
      </c>
    </row>
    <row r="1579" spans="1:28" ht="22.5" x14ac:dyDescent="0.25">
      <c r="A1579" s="65" t="s">
        <v>10347</v>
      </c>
      <c r="B1579" s="66" t="s">
        <v>15281</v>
      </c>
      <c r="C1579" s="67"/>
      <c r="D1579" s="68"/>
      <c r="E1579" s="69"/>
      <c r="F1579" s="70"/>
      <c r="H1579" s="69"/>
      <c r="I1579" s="69"/>
      <c r="J1579" s="69"/>
      <c r="K1579" s="69"/>
      <c r="L1579" s="75"/>
      <c r="N1579" s="69"/>
      <c r="O1579" s="69"/>
      <c r="P1579" s="69"/>
      <c r="Q1579" s="63"/>
      <c r="R1579" s="69"/>
      <c r="S1579" s="69"/>
      <c r="T1579" s="69"/>
      <c r="U1579" s="69"/>
      <c r="V1579" s="77"/>
      <c r="X1579" s="69"/>
      <c r="Y1579" s="69"/>
      <c r="Z1579" s="69"/>
      <c r="AA1579" s="78"/>
      <c r="AB1579" s="79">
        <f t="shared" si="867"/>
        <v>0</v>
      </c>
    </row>
    <row r="1580" spans="1:28" ht="22.5" x14ac:dyDescent="0.25">
      <c r="A1580" s="71" t="s">
        <v>10348</v>
      </c>
      <c r="B1580" s="72" t="s">
        <v>15282</v>
      </c>
      <c r="C1580" s="73" t="s">
        <v>8808</v>
      </c>
      <c r="D1580" s="74">
        <v>0</v>
      </c>
      <c r="E1580" s="69">
        <v>161.61000000000001</v>
      </c>
      <c r="F1580" s="75">
        <f t="shared" ref="F1580:F1589" si="872">ROUND(D1580*E1580,2)</f>
        <v>0</v>
      </c>
      <c r="G1580" s="76"/>
      <c r="H1580" s="69">
        <f t="shared" ref="H1580:I1589" si="873">ROUND(N1580+(N1580*$H$2/100),2)</f>
        <v>151.63</v>
      </c>
      <c r="I1580" s="69">
        <f t="shared" si="873"/>
        <v>9.98</v>
      </c>
      <c r="J1580" s="69">
        <f t="shared" ref="J1580:J1589" si="874">H1580+I1580</f>
        <v>161.60999999999999</v>
      </c>
      <c r="K1580" s="69">
        <v>0</v>
      </c>
      <c r="L1580" s="75">
        <f t="shared" ref="L1580:L1589" si="875">SUM(J1580:K1580)</f>
        <v>161.60999999999999</v>
      </c>
      <c r="N1580" s="69">
        <v>151.63</v>
      </c>
      <c r="O1580" s="69">
        <v>9.98</v>
      </c>
      <c r="P1580" s="69">
        <f t="shared" ref="P1580:P1589" si="876">SUM(N1580:O1580)</f>
        <v>161.60999999999999</v>
      </c>
      <c r="Q1580" s="63"/>
      <c r="R1580" s="69">
        <f t="shared" ref="R1580:S1589" si="877">X1580</f>
        <v>151.63</v>
      </c>
      <c r="S1580" s="69">
        <f t="shared" si="877"/>
        <v>9.98</v>
      </c>
      <c r="T1580" s="69">
        <f t="shared" ref="T1580:T1589" si="878">R1580+S1580</f>
        <v>161.60999999999999</v>
      </c>
      <c r="U1580" s="69">
        <f t="shared" ref="U1580:U1589" si="879">ROUND(Z1580*$H$2,2)/100</f>
        <v>0</v>
      </c>
      <c r="V1580" s="77">
        <f t="shared" ref="V1580:V1589" si="880">SUM(T1580:U1580)</f>
        <v>161.60999999999999</v>
      </c>
      <c r="X1580" s="69">
        <v>151.63</v>
      </c>
      <c r="Y1580" s="69">
        <v>9.98</v>
      </c>
      <c r="Z1580" s="69">
        <v>161.61000000000001</v>
      </c>
      <c r="AA1580" s="78"/>
      <c r="AB1580" s="79">
        <f t="shared" si="867"/>
        <v>0</v>
      </c>
    </row>
    <row r="1581" spans="1:28" s="33" customFormat="1" ht="22.5" x14ac:dyDescent="0.25">
      <c r="A1581" s="71" t="s">
        <v>10349</v>
      </c>
      <c r="B1581" s="72" t="s">
        <v>15283</v>
      </c>
      <c r="C1581" s="73" t="s">
        <v>8753</v>
      </c>
      <c r="D1581" s="74">
        <v>0</v>
      </c>
      <c r="E1581" s="69">
        <v>104.22</v>
      </c>
      <c r="F1581" s="75">
        <f t="shared" si="872"/>
        <v>0</v>
      </c>
      <c r="G1581" s="76"/>
      <c r="H1581" s="69">
        <f t="shared" si="873"/>
        <v>95.15</v>
      </c>
      <c r="I1581" s="69">
        <f t="shared" si="873"/>
        <v>9.07</v>
      </c>
      <c r="J1581" s="69">
        <f t="shared" si="874"/>
        <v>104.22</v>
      </c>
      <c r="K1581" s="69">
        <v>0</v>
      </c>
      <c r="L1581" s="75">
        <f t="shared" si="875"/>
        <v>104.22</v>
      </c>
      <c r="N1581" s="69">
        <v>95.15</v>
      </c>
      <c r="O1581" s="69">
        <v>9.07</v>
      </c>
      <c r="P1581" s="69">
        <f t="shared" si="876"/>
        <v>104.22</v>
      </c>
      <c r="Q1581" s="63"/>
      <c r="R1581" s="69">
        <f t="shared" si="877"/>
        <v>95.15</v>
      </c>
      <c r="S1581" s="69">
        <f t="shared" si="877"/>
        <v>9.07</v>
      </c>
      <c r="T1581" s="69">
        <f t="shared" si="878"/>
        <v>104.22</v>
      </c>
      <c r="U1581" s="69">
        <f t="shared" si="879"/>
        <v>0</v>
      </c>
      <c r="V1581" s="77">
        <f t="shared" si="880"/>
        <v>104.22</v>
      </c>
      <c r="X1581" s="69">
        <v>95.15</v>
      </c>
      <c r="Y1581" s="69">
        <v>9.07</v>
      </c>
      <c r="Z1581" s="69">
        <v>104.22</v>
      </c>
      <c r="AA1581" s="78"/>
      <c r="AB1581" s="79">
        <f t="shared" si="867"/>
        <v>0</v>
      </c>
    </row>
    <row r="1582" spans="1:28" s="33" customFormat="1" ht="33.75" x14ac:dyDescent="0.25">
      <c r="A1582" s="71" t="s">
        <v>10350</v>
      </c>
      <c r="B1582" s="72" t="s">
        <v>15284</v>
      </c>
      <c r="C1582" s="73" t="s">
        <v>8753</v>
      </c>
      <c r="D1582" s="74">
        <v>0</v>
      </c>
      <c r="E1582" s="69">
        <v>135.31</v>
      </c>
      <c r="F1582" s="75">
        <f t="shared" si="872"/>
        <v>0</v>
      </c>
      <c r="G1582" s="76"/>
      <c r="H1582" s="69">
        <f t="shared" si="873"/>
        <v>126.24</v>
      </c>
      <c r="I1582" s="69">
        <f t="shared" si="873"/>
        <v>9.07</v>
      </c>
      <c r="J1582" s="69">
        <f t="shared" si="874"/>
        <v>135.31</v>
      </c>
      <c r="K1582" s="69">
        <v>0</v>
      </c>
      <c r="L1582" s="75">
        <f t="shared" si="875"/>
        <v>135.31</v>
      </c>
      <c r="N1582" s="69">
        <v>126.24</v>
      </c>
      <c r="O1582" s="69">
        <v>9.07</v>
      </c>
      <c r="P1582" s="69">
        <f t="shared" si="876"/>
        <v>135.31</v>
      </c>
      <c r="Q1582" s="63"/>
      <c r="R1582" s="69">
        <f t="shared" si="877"/>
        <v>126.24</v>
      </c>
      <c r="S1582" s="69">
        <f t="shared" si="877"/>
        <v>9.07</v>
      </c>
      <c r="T1582" s="69">
        <f t="shared" si="878"/>
        <v>135.31</v>
      </c>
      <c r="U1582" s="69">
        <f t="shared" si="879"/>
        <v>0</v>
      </c>
      <c r="V1582" s="77">
        <f t="shared" si="880"/>
        <v>135.31</v>
      </c>
      <c r="X1582" s="69">
        <v>126.24</v>
      </c>
      <c r="Y1582" s="69">
        <v>9.07</v>
      </c>
      <c r="Z1582" s="69">
        <v>135.31</v>
      </c>
      <c r="AA1582" s="78"/>
      <c r="AB1582" s="79">
        <f t="shared" si="867"/>
        <v>0</v>
      </c>
    </row>
    <row r="1583" spans="1:28" s="33" customFormat="1" ht="33.75" x14ac:dyDescent="0.25">
      <c r="A1583" s="71" t="s">
        <v>10351</v>
      </c>
      <c r="B1583" s="72" t="s">
        <v>15285</v>
      </c>
      <c r="C1583" s="73" t="s">
        <v>8753</v>
      </c>
      <c r="D1583" s="74">
        <v>0</v>
      </c>
      <c r="E1583" s="69">
        <v>333.36</v>
      </c>
      <c r="F1583" s="75">
        <f t="shared" si="872"/>
        <v>0</v>
      </c>
      <c r="G1583" s="76"/>
      <c r="H1583" s="69">
        <f t="shared" si="873"/>
        <v>324.29000000000002</v>
      </c>
      <c r="I1583" s="69">
        <f t="shared" si="873"/>
        <v>9.07</v>
      </c>
      <c r="J1583" s="69">
        <f t="shared" si="874"/>
        <v>333.36</v>
      </c>
      <c r="K1583" s="69">
        <v>0</v>
      </c>
      <c r="L1583" s="75">
        <f t="shared" si="875"/>
        <v>333.36</v>
      </c>
      <c r="N1583" s="69">
        <v>324.29000000000002</v>
      </c>
      <c r="O1583" s="69">
        <v>9.07</v>
      </c>
      <c r="P1583" s="69">
        <f t="shared" si="876"/>
        <v>333.36</v>
      </c>
      <c r="Q1583" s="63"/>
      <c r="R1583" s="69">
        <f t="shared" si="877"/>
        <v>324.29000000000002</v>
      </c>
      <c r="S1583" s="69">
        <f t="shared" si="877"/>
        <v>9.07</v>
      </c>
      <c r="T1583" s="69">
        <f t="shared" si="878"/>
        <v>333.36</v>
      </c>
      <c r="U1583" s="69">
        <f t="shared" si="879"/>
        <v>0</v>
      </c>
      <c r="V1583" s="77">
        <f t="shared" si="880"/>
        <v>333.36</v>
      </c>
      <c r="X1583" s="69">
        <v>324.29000000000002</v>
      </c>
      <c r="Y1583" s="69">
        <v>9.07</v>
      </c>
      <c r="Z1583" s="69">
        <v>333.36</v>
      </c>
      <c r="AA1583" s="78"/>
      <c r="AB1583" s="79">
        <f t="shared" si="867"/>
        <v>0</v>
      </c>
    </row>
    <row r="1584" spans="1:28" s="33" customFormat="1" ht="33.75" x14ac:dyDescent="0.25">
      <c r="A1584" s="83" t="s">
        <v>10352</v>
      </c>
      <c r="B1584" s="72" t="s">
        <v>15286</v>
      </c>
      <c r="C1584" s="73" t="s">
        <v>8753</v>
      </c>
      <c r="D1584" s="74">
        <v>0</v>
      </c>
      <c r="E1584" s="69">
        <v>150.60999999999999</v>
      </c>
      <c r="F1584" s="75">
        <f t="shared" si="872"/>
        <v>0</v>
      </c>
      <c r="G1584" s="28"/>
      <c r="H1584" s="69">
        <f t="shared" si="873"/>
        <v>141.54</v>
      </c>
      <c r="I1584" s="69">
        <f t="shared" si="873"/>
        <v>9.07</v>
      </c>
      <c r="J1584" s="69">
        <f t="shared" si="874"/>
        <v>150.60999999999999</v>
      </c>
      <c r="K1584" s="69">
        <v>0</v>
      </c>
      <c r="L1584" s="75">
        <f t="shared" si="875"/>
        <v>150.60999999999999</v>
      </c>
      <c r="N1584" s="69">
        <v>141.54</v>
      </c>
      <c r="O1584" s="69">
        <v>9.07</v>
      </c>
      <c r="P1584" s="69">
        <f t="shared" si="876"/>
        <v>150.60999999999999</v>
      </c>
      <c r="Q1584" s="63"/>
      <c r="R1584" s="69">
        <f t="shared" si="877"/>
        <v>141.54</v>
      </c>
      <c r="S1584" s="69">
        <f t="shared" si="877"/>
        <v>9.07</v>
      </c>
      <c r="T1584" s="69">
        <f t="shared" si="878"/>
        <v>150.60999999999999</v>
      </c>
      <c r="U1584" s="69">
        <f t="shared" si="879"/>
        <v>0</v>
      </c>
      <c r="V1584" s="77">
        <f t="shared" si="880"/>
        <v>150.60999999999999</v>
      </c>
      <c r="X1584" s="69">
        <v>141.54</v>
      </c>
      <c r="Y1584" s="69">
        <v>9.07</v>
      </c>
      <c r="Z1584" s="69">
        <v>150.61000000000001</v>
      </c>
      <c r="AA1584" s="78"/>
      <c r="AB1584" s="79">
        <f t="shared" si="867"/>
        <v>0</v>
      </c>
    </row>
    <row r="1585" spans="1:28" ht="33.75" x14ac:dyDescent="0.25">
      <c r="A1585" s="71" t="s">
        <v>10353</v>
      </c>
      <c r="B1585" s="72" t="s">
        <v>15287</v>
      </c>
      <c r="C1585" s="73" t="s">
        <v>8753</v>
      </c>
      <c r="D1585" s="74">
        <v>0</v>
      </c>
      <c r="E1585" s="69">
        <v>133.59</v>
      </c>
      <c r="F1585" s="75">
        <f t="shared" si="872"/>
        <v>0</v>
      </c>
      <c r="G1585" s="76"/>
      <c r="H1585" s="69">
        <f t="shared" si="873"/>
        <v>124.52</v>
      </c>
      <c r="I1585" s="69">
        <f t="shared" si="873"/>
        <v>9.07</v>
      </c>
      <c r="J1585" s="69">
        <f t="shared" si="874"/>
        <v>133.59</v>
      </c>
      <c r="K1585" s="69">
        <v>0</v>
      </c>
      <c r="L1585" s="75">
        <f t="shared" si="875"/>
        <v>133.59</v>
      </c>
      <c r="N1585" s="69">
        <v>124.52</v>
      </c>
      <c r="O1585" s="69">
        <v>9.07</v>
      </c>
      <c r="P1585" s="69">
        <f t="shared" si="876"/>
        <v>133.59</v>
      </c>
      <c r="Q1585" s="63"/>
      <c r="R1585" s="69">
        <f t="shared" si="877"/>
        <v>124.52</v>
      </c>
      <c r="S1585" s="69">
        <f t="shared" si="877"/>
        <v>9.07</v>
      </c>
      <c r="T1585" s="69">
        <f t="shared" si="878"/>
        <v>133.59</v>
      </c>
      <c r="U1585" s="69">
        <f t="shared" si="879"/>
        <v>0</v>
      </c>
      <c r="V1585" s="77">
        <f t="shared" si="880"/>
        <v>133.59</v>
      </c>
      <c r="X1585" s="69">
        <v>124.52</v>
      </c>
      <c r="Y1585" s="69">
        <v>9.07</v>
      </c>
      <c r="Z1585" s="69">
        <v>133.59</v>
      </c>
      <c r="AA1585" s="78"/>
      <c r="AB1585" s="79">
        <f t="shared" si="867"/>
        <v>0</v>
      </c>
    </row>
    <row r="1586" spans="1:28" ht="22.5" x14ac:dyDescent="0.25">
      <c r="A1586" s="71" t="s">
        <v>10354</v>
      </c>
      <c r="B1586" s="72" t="s">
        <v>15288</v>
      </c>
      <c r="C1586" s="73" t="s">
        <v>8753</v>
      </c>
      <c r="D1586" s="74">
        <v>0</v>
      </c>
      <c r="E1586" s="69">
        <v>272.07</v>
      </c>
      <c r="F1586" s="75">
        <f t="shared" si="872"/>
        <v>0</v>
      </c>
      <c r="G1586" s="76"/>
      <c r="H1586" s="69">
        <f t="shared" si="873"/>
        <v>263</v>
      </c>
      <c r="I1586" s="69">
        <f t="shared" si="873"/>
        <v>9.07</v>
      </c>
      <c r="J1586" s="69">
        <f t="shared" si="874"/>
        <v>272.07</v>
      </c>
      <c r="K1586" s="69">
        <v>0</v>
      </c>
      <c r="L1586" s="75">
        <f t="shared" si="875"/>
        <v>272.07</v>
      </c>
      <c r="N1586" s="69">
        <v>263</v>
      </c>
      <c r="O1586" s="69">
        <v>9.07</v>
      </c>
      <c r="P1586" s="69">
        <f t="shared" si="876"/>
        <v>272.07</v>
      </c>
      <c r="Q1586" s="63"/>
      <c r="R1586" s="69">
        <f t="shared" si="877"/>
        <v>263</v>
      </c>
      <c r="S1586" s="69">
        <f t="shared" si="877"/>
        <v>9.07</v>
      </c>
      <c r="T1586" s="69">
        <f t="shared" si="878"/>
        <v>272.07</v>
      </c>
      <c r="U1586" s="69">
        <f t="shared" si="879"/>
        <v>0</v>
      </c>
      <c r="V1586" s="77">
        <f t="shared" si="880"/>
        <v>272.07</v>
      </c>
      <c r="X1586" s="69">
        <v>263</v>
      </c>
      <c r="Y1586" s="69">
        <v>9.07</v>
      </c>
      <c r="Z1586" s="69">
        <v>272.07</v>
      </c>
      <c r="AA1586" s="78"/>
      <c r="AB1586" s="79">
        <f t="shared" si="867"/>
        <v>0</v>
      </c>
    </row>
    <row r="1587" spans="1:28" ht="22.5" x14ac:dyDescent="0.25">
      <c r="A1587" s="71" t="s">
        <v>10355</v>
      </c>
      <c r="B1587" s="72" t="s">
        <v>15289</v>
      </c>
      <c r="C1587" s="73" t="s">
        <v>8753</v>
      </c>
      <c r="D1587" s="74">
        <v>0</v>
      </c>
      <c r="E1587" s="69">
        <v>221.35</v>
      </c>
      <c r="F1587" s="75">
        <f t="shared" si="872"/>
        <v>0</v>
      </c>
      <c r="G1587" s="76"/>
      <c r="H1587" s="69">
        <f t="shared" si="873"/>
        <v>212.28</v>
      </c>
      <c r="I1587" s="69">
        <f t="shared" si="873"/>
        <v>9.07</v>
      </c>
      <c r="J1587" s="69">
        <f t="shared" si="874"/>
        <v>221.35</v>
      </c>
      <c r="K1587" s="69">
        <v>0</v>
      </c>
      <c r="L1587" s="75">
        <f t="shared" si="875"/>
        <v>221.35</v>
      </c>
      <c r="N1587" s="69">
        <v>212.28</v>
      </c>
      <c r="O1587" s="69">
        <v>9.07</v>
      </c>
      <c r="P1587" s="69">
        <f t="shared" si="876"/>
        <v>221.35</v>
      </c>
      <c r="Q1587" s="63"/>
      <c r="R1587" s="69">
        <f t="shared" si="877"/>
        <v>212.28</v>
      </c>
      <c r="S1587" s="69">
        <f t="shared" si="877"/>
        <v>9.07</v>
      </c>
      <c r="T1587" s="69">
        <f t="shared" si="878"/>
        <v>221.35</v>
      </c>
      <c r="U1587" s="69">
        <f t="shared" si="879"/>
        <v>0</v>
      </c>
      <c r="V1587" s="77">
        <f t="shared" si="880"/>
        <v>221.35</v>
      </c>
      <c r="X1587" s="69">
        <v>212.28</v>
      </c>
      <c r="Y1587" s="69">
        <v>9.07</v>
      </c>
      <c r="Z1587" s="69">
        <v>221.35</v>
      </c>
      <c r="AA1587" s="78"/>
      <c r="AB1587" s="79">
        <f t="shared" si="867"/>
        <v>0</v>
      </c>
    </row>
    <row r="1588" spans="1:28" ht="33.75" x14ac:dyDescent="0.25">
      <c r="A1588" s="71" t="s">
        <v>10356</v>
      </c>
      <c r="B1588" s="72" t="s">
        <v>15290</v>
      </c>
      <c r="C1588" s="73" t="s">
        <v>8753</v>
      </c>
      <c r="D1588" s="74">
        <v>0</v>
      </c>
      <c r="E1588" s="69">
        <v>122.35</v>
      </c>
      <c r="F1588" s="75">
        <f t="shared" si="872"/>
        <v>0</v>
      </c>
      <c r="G1588" s="76"/>
      <c r="H1588" s="69">
        <f t="shared" si="873"/>
        <v>113.28</v>
      </c>
      <c r="I1588" s="69">
        <f t="shared" si="873"/>
        <v>9.07</v>
      </c>
      <c r="J1588" s="69">
        <f t="shared" si="874"/>
        <v>122.35</v>
      </c>
      <c r="K1588" s="69">
        <v>0</v>
      </c>
      <c r="L1588" s="75">
        <f t="shared" si="875"/>
        <v>122.35</v>
      </c>
      <c r="N1588" s="69">
        <v>113.28</v>
      </c>
      <c r="O1588" s="69">
        <v>9.07</v>
      </c>
      <c r="P1588" s="69">
        <f t="shared" si="876"/>
        <v>122.35</v>
      </c>
      <c r="Q1588" s="63"/>
      <c r="R1588" s="69">
        <f t="shared" si="877"/>
        <v>113.28</v>
      </c>
      <c r="S1588" s="69">
        <f t="shared" si="877"/>
        <v>9.07</v>
      </c>
      <c r="T1588" s="69">
        <f t="shared" si="878"/>
        <v>122.35</v>
      </c>
      <c r="U1588" s="69">
        <f t="shared" si="879"/>
        <v>0</v>
      </c>
      <c r="V1588" s="77">
        <f t="shared" si="880"/>
        <v>122.35</v>
      </c>
      <c r="X1588" s="69">
        <v>113.28</v>
      </c>
      <c r="Y1588" s="69">
        <v>9.07</v>
      </c>
      <c r="Z1588" s="69">
        <v>122.35</v>
      </c>
      <c r="AA1588" s="78"/>
      <c r="AB1588" s="79">
        <f t="shared" si="867"/>
        <v>0</v>
      </c>
    </row>
    <row r="1589" spans="1:28" x14ac:dyDescent="0.25">
      <c r="A1589" s="71" t="s">
        <v>10357</v>
      </c>
      <c r="B1589" s="72" t="s">
        <v>15291</v>
      </c>
      <c r="C1589" s="73" t="s">
        <v>8753</v>
      </c>
      <c r="D1589" s="74">
        <v>0</v>
      </c>
      <c r="E1589" s="69">
        <v>342.57</v>
      </c>
      <c r="F1589" s="75">
        <f t="shared" si="872"/>
        <v>0</v>
      </c>
      <c r="G1589" s="76"/>
      <c r="H1589" s="69">
        <f t="shared" si="873"/>
        <v>327.43</v>
      </c>
      <c r="I1589" s="69">
        <f t="shared" si="873"/>
        <v>15.14</v>
      </c>
      <c r="J1589" s="69">
        <f t="shared" si="874"/>
        <v>342.57</v>
      </c>
      <c r="K1589" s="69">
        <v>0</v>
      </c>
      <c r="L1589" s="75">
        <f t="shared" si="875"/>
        <v>342.57</v>
      </c>
      <c r="N1589" s="69">
        <v>327.43</v>
      </c>
      <c r="O1589" s="69">
        <v>15.14</v>
      </c>
      <c r="P1589" s="69">
        <f t="shared" si="876"/>
        <v>342.57</v>
      </c>
      <c r="Q1589" s="63"/>
      <c r="R1589" s="69">
        <f t="shared" si="877"/>
        <v>327.43</v>
      </c>
      <c r="S1589" s="69">
        <f t="shared" si="877"/>
        <v>15.14</v>
      </c>
      <c r="T1589" s="69">
        <f t="shared" si="878"/>
        <v>342.57</v>
      </c>
      <c r="U1589" s="69">
        <f t="shared" si="879"/>
        <v>0</v>
      </c>
      <c r="V1589" s="77">
        <f t="shared" si="880"/>
        <v>342.57</v>
      </c>
      <c r="X1589" s="69">
        <v>327.43</v>
      </c>
      <c r="Y1589" s="69">
        <v>15.14</v>
      </c>
      <c r="Z1589" s="69">
        <v>342.57</v>
      </c>
      <c r="AA1589" s="78"/>
      <c r="AB1589" s="79">
        <f t="shared" si="867"/>
        <v>0</v>
      </c>
    </row>
    <row r="1590" spans="1:28" ht="33.75" x14ac:dyDescent="0.25">
      <c r="A1590" s="65" t="s">
        <v>10358</v>
      </c>
      <c r="B1590" s="66" t="s">
        <v>15292</v>
      </c>
      <c r="C1590" s="67"/>
      <c r="D1590" s="68"/>
      <c r="E1590" s="69"/>
      <c r="F1590" s="70"/>
      <c r="H1590" s="69"/>
      <c r="I1590" s="69"/>
      <c r="J1590" s="69"/>
      <c r="K1590" s="69"/>
      <c r="L1590" s="75"/>
      <c r="N1590" s="69"/>
      <c r="O1590" s="69"/>
      <c r="P1590" s="69"/>
      <c r="Q1590" s="63"/>
      <c r="R1590" s="69"/>
      <c r="S1590" s="69"/>
      <c r="T1590" s="69"/>
      <c r="U1590" s="69"/>
      <c r="V1590" s="77"/>
      <c r="X1590" s="69"/>
      <c r="Y1590" s="69"/>
      <c r="Z1590" s="69"/>
      <c r="AA1590" s="78"/>
      <c r="AB1590" s="79">
        <f t="shared" si="867"/>
        <v>0</v>
      </c>
    </row>
    <row r="1591" spans="1:28" s="33" customFormat="1" ht="33.75" x14ac:dyDescent="0.25">
      <c r="A1591" s="71" t="s">
        <v>12888</v>
      </c>
      <c r="B1591" s="72" t="s">
        <v>15293</v>
      </c>
      <c r="C1591" s="73" t="s">
        <v>8753</v>
      </c>
      <c r="D1591" s="74">
        <v>0</v>
      </c>
      <c r="E1591" s="69">
        <v>1422.49</v>
      </c>
      <c r="F1591" s="75">
        <f>ROUND(D1591*E1591,2)</f>
        <v>0</v>
      </c>
      <c r="G1591" s="28"/>
      <c r="H1591" s="69">
        <f>ROUND(N1591+(N1591*$H$2/100),2)</f>
        <v>1375.3</v>
      </c>
      <c r="I1591" s="69">
        <f>ROUND(O1591+(O1591*$H$2/100),2)</f>
        <v>47.19</v>
      </c>
      <c r="J1591" s="69">
        <f>H1591+I1591</f>
        <v>1422.49</v>
      </c>
      <c r="K1591" s="69">
        <v>0</v>
      </c>
      <c r="L1591" s="75">
        <f>SUM(J1591:K1591)</f>
        <v>1422.49</v>
      </c>
      <c r="N1591" s="69">
        <v>1375.3</v>
      </c>
      <c r="O1591" s="69">
        <v>47.19</v>
      </c>
      <c r="P1591" s="69">
        <f>SUM(N1591:O1591)</f>
        <v>1422.49</v>
      </c>
      <c r="Q1591" s="63"/>
      <c r="R1591" s="69">
        <f>X1591</f>
        <v>1375.3</v>
      </c>
      <c r="S1591" s="69">
        <f>Y1591</f>
        <v>47.2</v>
      </c>
      <c r="T1591" s="69">
        <f>R1591+S1591</f>
        <v>1422.5</v>
      </c>
      <c r="U1591" s="69">
        <f>ROUND(Z1591*$H$2,2)/100</f>
        <v>0</v>
      </c>
      <c r="V1591" s="77">
        <f>SUM(T1591:U1591)</f>
        <v>1422.5</v>
      </c>
      <c r="X1591" s="69">
        <v>1375.3</v>
      </c>
      <c r="Y1591" s="69">
        <v>47.2</v>
      </c>
      <c r="Z1591" s="69">
        <v>1422.5</v>
      </c>
      <c r="AA1591" s="78"/>
      <c r="AB1591" s="107">
        <f t="shared" si="867"/>
        <v>-9.9999999999909051E-3</v>
      </c>
    </row>
    <row r="1592" spans="1:28" s="33" customFormat="1" x14ac:dyDescent="0.25">
      <c r="A1592" s="71" t="s">
        <v>12889</v>
      </c>
      <c r="B1592" s="72" t="s">
        <v>15294</v>
      </c>
      <c r="C1592" s="73" t="s">
        <v>8753</v>
      </c>
      <c r="D1592" s="74">
        <v>0</v>
      </c>
      <c r="E1592" s="69">
        <v>2051.67</v>
      </c>
      <c r="F1592" s="75">
        <f>ROUND(D1592*E1592,2)</f>
        <v>0</v>
      </c>
      <c r="G1592" s="28"/>
      <c r="H1592" s="69">
        <f>ROUND(N1592+(N1592*$H$2/100),2)</f>
        <v>2004.48</v>
      </c>
      <c r="I1592" s="69">
        <f>ROUND(O1592+(O1592*$H$2/100),2)</f>
        <v>47.19</v>
      </c>
      <c r="J1592" s="69">
        <f>H1592+I1592</f>
        <v>2051.67</v>
      </c>
      <c r="K1592" s="69">
        <v>0</v>
      </c>
      <c r="L1592" s="75">
        <f>SUM(J1592:K1592)</f>
        <v>2051.67</v>
      </c>
      <c r="N1592" s="69">
        <v>2004.48</v>
      </c>
      <c r="O1592" s="69">
        <v>47.19</v>
      </c>
      <c r="P1592" s="69">
        <f>SUM(N1592:O1592)</f>
        <v>2051.67</v>
      </c>
      <c r="Q1592" s="63"/>
      <c r="R1592" s="69">
        <f>X1592</f>
        <v>2004.48</v>
      </c>
      <c r="S1592" s="69">
        <f>Y1592</f>
        <v>47.2</v>
      </c>
      <c r="T1592" s="69">
        <f>R1592+S1592</f>
        <v>2051.6799999999998</v>
      </c>
      <c r="U1592" s="69">
        <f>ROUND(Z1592*$H$2,2)/100</f>
        <v>0</v>
      </c>
      <c r="V1592" s="77">
        <f>SUM(T1592:U1592)</f>
        <v>2051.6799999999998</v>
      </c>
      <c r="X1592" s="69">
        <v>2004.48</v>
      </c>
      <c r="Y1592" s="69">
        <v>47.2</v>
      </c>
      <c r="Z1592" s="69">
        <v>2051.6799999999998</v>
      </c>
      <c r="AA1592" s="78"/>
      <c r="AB1592" s="107">
        <f t="shared" si="867"/>
        <v>-9.9999999997635314E-3</v>
      </c>
    </row>
    <row r="1593" spans="1:28" ht="33.75" x14ac:dyDescent="0.25">
      <c r="A1593" s="65" t="s">
        <v>10359</v>
      </c>
      <c r="B1593" s="66" t="s">
        <v>15295</v>
      </c>
      <c r="C1593" s="67"/>
      <c r="D1593" s="68"/>
      <c r="E1593" s="69"/>
      <c r="F1593" s="70"/>
      <c r="H1593" s="69"/>
      <c r="I1593" s="69"/>
      <c r="J1593" s="69"/>
      <c r="K1593" s="69"/>
      <c r="L1593" s="75"/>
      <c r="N1593" s="69"/>
      <c r="O1593" s="69"/>
      <c r="P1593" s="69"/>
      <c r="Q1593" s="63"/>
      <c r="R1593" s="69"/>
      <c r="S1593" s="69"/>
      <c r="T1593" s="69"/>
      <c r="U1593" s="69"/>
      <c r="V1593" s="77"/>
      <c r="X1593" s="69"/>
      <c r="Y1593" s="69"/>
      <c r="Z1593" s="69"/>
      <c r="AA1593" s="78"/>
      <c r="AB1593" s="79">
        <f t="shared" si="867"/>
        <v>0</v>
      </c>
    </row>
    <row r="1594" spans="1:28" ht="22.5" x14ac:dyDescent="0.25">
      <c r="A1594" s="71" t="s">
        <v>10360</v>
      </c>
      <c r="B1594" s="72" t="s">
        <v>15296</v>
      </c>
      <c r="C1594" s="73" t="s">
        <v>8780</v>
      </c>
      <c r="D1594" s="74">
        <v>0</v>
      </c>
      <c r="E1594" s="69">
        <v>194.67</v>
      </c>
      <c r="F1594" s="75">
        <f t="shared" ref="F1594:F1601" si="881">ROUND(D1594*E1594,2)</f>
        <v>0</v>
      </c>
      <c r="G1594" s="76"/>
      <c r="H1594" s="69">
        <f t="shared" ref="H1594:I1601" si="882">ROUND(N1594+(N1594*$H$2/100),2)</f>
        <v>178.03</v>
      </c>
      <c r="I1594" s="69">
        <f t="shared" si="882"/>
        <v>16.64</v>
      </c>
      <c r="J1594" s="69">
        <f t="shared" ref="J1594:J1601" si="883">H1594+I1594</f>
        <v>194.67000000000002</v>
      </c>
      <c r="K1594" s="69">
        <v>0</v>
      </c>
      <c r="L1594" s="75">
        <f t="shared" ref="L1594:L1601" si="884">SUM(J1594:K1594)</f>
        <v>194.67000000000002</v>
      </c>
      <c r="N1594" s="69">
        <v>178.03</v>
      </c>
      <c r="O1594" s="69">
        <v>16.64</v>
      </c>
      <c r="P1594" s="69">
        <f t="shared" ref="P1594:P1601" si="885">SUM(N1594:O1594)</f>
        <v>194.67000000000002</v>
      </c>
      <c r="Q1594" s="63"/>
      <c r="R1594" s="69">
        <f t="shared" ref="R1594:S1601" si="886">X1594</f>
        <v>178.03</v>
      </c>
      <c r="S1594" s="69">
        <f t="shared" si="886"/>
        <v>16.64</v>
      </c>
      <c r="T1594" s="69">
        <f t="shared" ref="T1594:T1601" si="887">R1594+S1594</f>
        <v>194.67000000000002</v>
      </c>
      <c r="U1594" s="69">
        <f t="shared" ref="U1594:U1601" si="888">ROUND(Z1594*$H$2,2)/100</f>
        <v>0</v>
      </c>
      <c r="V1594" s="77">
        <f t="shared" ref="V1594:V1601" si="889">SUM(T1594:U1594)</f>
        <v>194.67000000000002</v>
      </c>
      <c r="X1594" s="69">
        <v>178.03</v>
      </c>
      <c r="Y1594" s="69">
        <v>16.64</v>
      </c>
      <c r="Z1594" s="69">
        <v>194.67</v>
      </c>
      <c r="AA1594" s="78"/>
      <c r="AB1594" s="79">
        <f t="shared" si="867"/>
        <v>0</v>
      </c>
    </row>
    <row r="1595" spans="1:28" ht="22.5" x14ac:dyDescent="0.25">
      <c r="A1595" s="71" t="s">
        <v>10361</v>
      </c>
      <c r="B1595" s="72" t="s">
        <v>15297</v>
      </c>
      <c r="C1595" s="73" t="s">
        <v>8780</v>
      </c>
      <c r="D1595" s="74">
        <v>0</v>
      </c>
      <c r="E1595" s="69">
        <v>139.29</v>
      </c>
      <c r="F1595" s="75">
        <f t="shared" si="881"/>
        <v>0</v>
      </c>
      <c r="G1595" s="76"/>
      <c r="H1595" s="69">
        <f t="shared" si="882"/>
        <v>132.33000000000001</v>
      </c>
      <c r="I1595" s="69">
        <f t="shared" si="882"/>
        <v>6.96</v>
      </c>
      <c r="J1595" s="69">
        <f t="shared" si="883"/>
        <v>139.29000000000002</v>
      </c>
      <c r="K1595" s="69">
        <v>0</v>
      </c>
      <c r="L1595" s="75">
        <f t="shared" si="884"/>
        <v>139.29000000000002</v>
      </c>
      <c r="N1595" s="69">
        <v>132.33000000000001</v>
      </c>
      <c r="O1595" s="69">
        <v>6.96</v>
      </c>
      <c r="P1595" s="69">
        <f t="shared" si="885"/>
        <v>139.29000000000002</v>
      </c>
      <c r="Q1595" s="63"/>
      <c r="R1595" s="69">
        <f t="shared" si="886"/>
        <v>132.33000000000001</v>
      </c>
      <c r="S1595" s="69">
        <f t="shared" si="886"/>
        <v>6.96</v>
      </c>
      <c r="T1595" s="69">
        <f t="shared" si="887"/>
        <v>139.29000000000002</v>
      </c>
      <c r="U1595" s="69">
        <f t="shared" si="888"/>
        <v>0</v>
      </c>
      <c r="V1595" s="77">
        <f t="shared" si="889"/>
        <v>139.29000000000002</v>
      </c>
      <c r="X1595" s="69">
        <v>132.33000000000001</v>
      </c>
      <c r="Y1595" s="69">
        <v>6.96</v>
      </c>
      <c r="Z1595" s="69">
        <v>139.29</v>
      </c>
      <c r="AA1595" s="78"/>
      <c r="AB1595" s="79">
        <f t="shared" si="867"/>
        <v>0</v>
      </c>
    </row>
    <row r="1596" spans="1:28" ht="22.5" x14ac:dyDescent="0.25">
      <c r="A1596" s="71" t="s">
        <v>10362</v>
      </c>
      <c r="B1596" s="72" t="s">
        <v>15298</v>
      </c>
      <c r="C1596" s="73" t="s">
        <v>8780</v>
      </c>
      <c r="D1596" s="74">
        <v>0</v>
      </c>
      <c r="E1596" s="69">
        <v>98.88</v>
      </c>
      <c r="F1596" s="75">
        <f t="shared" si="881"/>
        <v>0</v>
      </c>
      <c r="G1596" s="76"/>
      <c r="H1596" s="69">
        <f t="shared" si="882"/>
        <v>79.36</v>
      </c>
      <c r="I1596" s="69">
        <f t="shared" si="882"/>
        <v>19.52</v>
      </c>
      <c r="J1596" s="69">
        <f t="shared" si="883"/>
        <v>98.88</v>
      </c>
      <c r="K1596" s="69">
        <v>0</v>
      </c>
      <c r="L1596" s="75">
        <f t="shared" si="884"/>
        <v>98.88</v>
      </c>
      <c r="N1596" s="69">
        <v>79.36</v>
      </c>
      <c r="O1596" s="69">
        <v>19.52</v>
      </c>
      <c r="P1596" s="69">
        <f t="shared" si="885"/>
        <v>98.88</v>
      </c>
      <c r="Q1596" s="63"/>
      <c r="R1596" s="69">
        <f t="shared" si="886"/>
        <v>79.36</v>
      </c>
      <c r="S1596" s="69">
        <f t="shared" si="886"/>
        <v>19.52</v>
      </c>
      <c r="T1596" s="69">
        <f t="shared" si="887"/>
        <v>98.88</v>
      </c>
      <c r="U1596" s="69">
        <f t="shared" si="888"/>
        <v>0</v>
      </c>
      <c r="V1596" s="77">
        <f t="shared" si="889"/>
        <v>98.88</v>
      </c>
      <c r="X1596" s="69">
        <v>79.36</v>
      </c>
      <c r="Y1596" s="69">
        <v>19.52</v>
      </c>
      <c r="Z1596" s="69">
        <v>98.88</v>
      </c>
      <c r="AA1596" s="78"/>
      <c r="AB1596" s="79">
        <f t="shared" si="867"/>
        <v>0</v>
      </c>
    </row>
    <row r="1597" spans="1:28" ht="22.5" x14ac:dyDescent="0.25">
      <c r="A1597" s="71" t="s">
        <v>10363</v>
      </c>
      <c r="B1597" s="72" t="s">
        <v>15299</v>
      </c>
      <c r="C1597" s="73" t="s">
        <v>8753</v>
      </c>
      <c r="D1597" s="74">
        <v>0</v>
      </c>
      <c r="E1597" s="69">
        <v>4.8599999999999994</v>
      </c>
      <c r="F1597" s="75">
        <f t="shared" si="881"/>
        <v>0</v>
      </c>
      <c r="G1597" s="76"/>
      <c r="H1597" s="69">
        <f t="shared" si="882"/>
        <v>3.81</v>
      </c>
      <c r="I1597" s="69">
        <f t="shared" si="882"/>
        <v>1.05</v>
      </c>
      <c r="J1597" s="69">
        <f t="shared" si="883"/>
        <v>4.8600000000000003</v>
      </c>
      <c r="K1597" s="69">
        <v>0</v>
      </c>
      <c r="L1597" s="75">
        <f t="shared" si="884"/>
        <v>4.8600000000000003</v>
      </c>
      <c r="N1597" s="69">
        <v>3.81</v>
      </c>
      <c r="O1597" s="69">
        <v>1.05</v>
      </c>
      <c r="P1597" s="69">
        <f t="shared" si="885"/>
        <v>4.8600000000000003</v>
      </c>
      <c r="Q1597" s="63"/>
      <c r="R1597" s="69">
        <f t="shared" si="886"/>
        <v>3.81</v>
      </c>
      <c r="S1597" s="69">
        <f t="shared" si="886"/>
        <v>1.06</v>
      </c>
      <c r="T1597" s="69">
        <f t="shared" si="887"/>
        <v>4.87</v>
      </c>
      <c r="U1597" s="69">
        <f t="shared" si="888"/>
        <v>0</v>
      </c>
      <c r="V1597" s="77">
        <f t="shared" si="889"/>
        <v>4.87</v>
      </c>
      <c r="X1597" s="69">
        <v>3.81</v>
      </c>
      <c r="Y1597" s="69">
        <v>1.06</v>
      </c>
      <c r="Z1597" s="69">
        <v>4.87</v>
      </c>
      <c r="AA1597" s="78"/>
      <c r="AB1597" s="79">
        <f t="shared" si="867"/>
        <v>-9.9999999999997868E-3</v>
      </c>
    </row>
    <row r="1598" spans="1:28" ht="22.5" x14ac:dyDescent="0.25">
      <c r="A1598" s="71" t="s">
        <v>10364</v>
      </c>
      <c r="B1598" s="72" t="s">
        <v>15300</v>
      </c>
      <c r="C1598" s="73" t="s">
        <v>8808</v>
      </c>
      <c r="D1598" s="74">
        <v>0</v>
      </c>
      <c r="E1598" s="69">
        <v>319.57</v>
      </c>
      <c r="F1598" s="75">
        <f t="shared" si="881"/>
        <v>0</v>
      </c>
      <c r="G1598" s="76"/>
      <c r="H1598" s="69">
        <f t="shared" si="882"/>
        <v>319.57</v>
      </c>
      <c r="I1598" s="69">
        <f t="shared" si="882"/>
        <v>0</v>
      </c>
      <c r="J1598" s="69">
        <f t="shared" si="883"/>
        <v>319.57</v>
      </c>
      <c r="K1598" s="69">
        <v>0</v>
      </c>
      <c r="L1598" s="75">
        <f t="shared" si="884"/>
        <v>319.57</v>
      </c>
      <c r="N1598" s="69">
        <v>319.57</v>
      </c>
      <c r="O1598" s="69">
        <v>0</v>
      </c>
      <c r="P1598" s="69">
        <f t="shared" si="885"/>
        <v>319.57</v>
      </c>
      <c r="Q1598" s="63"/>
      <c r="R1598" s="69">
        <f t="shared" si="886"/>
        <v>319.57</v>
      </c>
      <c r="S1598" s="69">
        <f t="shared" si="886"/>
        <v>0</v>
      </c>
      <c r="T1598" s="69">
        <f t="shared" si="887"/>
        <v>319.57</v>
      </c>
      <c r="U1598" s="69">
        <f t="shared" si="888"/>
        <v>0</v>
      </c>
      <c r="V1598" s="77">
        <f t="shared" si="889"/>
        <v>319.57</v>
      </c>
      <c r="X1598" s="69">
        <v>319.57</v>
      </c>
      <c r="Y1598" s="69">
        <v>0</v>
      </c>
      <c r="Z1598" s="69">
        <v>319.57</v>
      </c>
      <c r="AA1598" s="78"/>
      <c r="AB1598" s="79">
        <f t="shared" si="867"/>
        <v>0</v>
      </c>
    </row>
    <row r="1599" spans="1:28" ht="22.5" x14ac:dyDescent="0.25">
      <c r="A1599" s="71" t="s">
        <v>10365</v>
      </c>
      <c r="B1599" s="72" t="s">
        <v>15301</v>
      </c>
      <c r="C1599" s="73" t="s">
        <v>8780</v>
      </c>
      <c r="D1599" s="74">
        <v>0</v>
      </c>
      <c r="E1599" s="69">
        <v>10.1</v>
      </c>
      <c r="F1599" s="75">
        <f t="shared" si="881"/>
        <v>0</v>
      </c>
      <c r="G1599" s="76"/>
      <c r="H1599" s="69">
        <f t="shared" si="882"/>
        <v>3.22</v>
      </c>
      <c r="I1599" s="69">
        <f t="shared" si="882"/>
        <v>6.88</v>
      </c>
      <c r="J1599" s="69">
        <f t="shared" si="883"/>
        <v>10.1</v>
      </c>
      <c r="K1599" s="69">
        <v>0</v>
      </c>
      <c r="L1599" s="75">
        <f t="shared" si="884"/>
        <v>10.1</v>
      </c>
      <c r="N1599" s="69">
        <v>3.22</v>
      </c>
      <c r="O1599" s="69">
        <v>6.88</v>
      </c>
      <c r="P1599" s="69">
        <f t="shared" si="885"/>
        <v>10.1</v>
      </c>
      <c r="Q1599" s="63"/>
      <c r="R1599" s="69">
        <f t="shared" si="886"/>
        <v>3.22</v>
      </c>
      <c r="S1599" s="69">
        <f t="shared" si="886"/>
        <v>6.88</v>
      </c>
      <c r="T1599" s="69">
        <f t="shared" si="887"/>
        <v>10.1</v>
      </c>
      <c r="U1599" s="69">
        <f t="shared" si="888"/>
        <v>0</v>
      </c>
      <c r="V1599" s="77">
        <f t="shared" si="889"/>
        <v>10.1</v>
      </c>
      <c r="X1599" s="69">
        <v>3.22</v>
      </c>
      <c r="Y1599" s="69">
        <v>6.88</v>
      </c>
      <c r="Z1599" s="69">
        <v>10.1</v>
      </c>
      <c r="AA1599" s="78"/>
      <c r="AB1599" s="79">
        <f t="shared" si="867"/>
        <v>0</v>
      </c>
    </row>
    <row r="1600" spans="1:28" ht="22.5" x14ac:dyDescent="0.25">
      <c r="A1600" s="71" t="s">
        <v>10366</v>
      </c>
      <c r="B1600" s="72" t="s">
        <v>15302</v>
      </c>
      <c r="C1600" s="73" t="s">
        <v>8753</v>
      </c>
      <c r="D1600" s="74">
        <v>0</v>
      </c>
      <c r="E1600" s="69">
        <v>10.49</v>
      </c>
      <c r="F1600" s="75">
        <f t="shared" si="881"/>
        <v>0</v>
      </c>
      <c r="G1600" s="76"/>
      <c r="H1600" s="69">
        <f t="shared" si="882"/>
        <v>0.33</v>
      </c>
      <c r="I1600" s="69">
        <f t="shared" si="882"/>
        <v>10.16</v>
      </c>
      <c r="J1600" s="69">
        <f t="shared" si="883"/>
        <v>10.49</v>
      </c>
      <c r="K1600" s="69">
        <v>0</v>
      </c>
      <c r="L1600" s="75">
        <f t="shared" si="884"/>
        <v>10.49</v>
      </c>
      <c r="N1600" s="69">
        <v>0.32999999999999996</v>
      </c>
      <c r="O1600" s="69">
        <v>10.16</v>
      </c>
      <c r="P1600" s="69">
        <f t="shared" si="885"/>
        <v>10.49</v>
      </c>
      <c r="Q1600" s="63"/>
      <c r="R1600" s="69">
        <f t="shared" si="886"/>
        <v>0.33</v>
      </c>
      <c r="S1600" s="69">
        <f t="shared" si="886"/>
        <v>10.15</v>
      </c>
      <c r="T1600" s="69">
        <f t="shared" si="887"/>
        <v>10.48</v>
      </c>
      <c r="U1600" s="69">
        <f t="shared" si="888"/>
        <v>0</v>
      </c>
      <c r="V1600" s="77">
        <f t="shared" si="889"/>
        <v>10.48</v>
      </c>
      <c r="X1600" s="69">
        <v>0.33</v>
      </c>
      <c r="Y1600" s="69">
        <v>10.15</v>
      </c>
      <c r="Z1600" s="69">
        <v>10.48</v>
      </c>
      <c r="AA1600" s="78"/>
      <c r="AB1600" s="79">
        <f t="shared" si="867"/>
        <v>9.9999999999997868E-3</v>
      </c>
    </row>
    <row r="1601" spans="1:28" x14ac:dyDescent="0.25">
      <c r="A1601" s="71" t="s">
        <v>10367</v>
      </c>
      <c r="B1601" s="72" t="s">
        <v>15303</v>
      </c>
      <c r="C1601" s="73" t="s">
        <v>8780</v>
      </c>
      <c r="D1601" s="74">
        <v>0</v>
      </c>
      <c r="E1601" s="69">
        <v>74.959999999999994</v>
      </c>
      <c r="F1601" s="75">
        <f t="shared" si="881"/>
        <v>0</v>
      </c>
      <c r="G1601" s="76"/>
      <c r="H1601" s="69">
        <f t="shared" si="882"/>
        <v>64.19</v>
      </c>
      <c r="I1601" s="69">
        <f t="shared" si="882"/>
        <v>10.77</v>
      </c>
      <c r="J1601" s="69">
        <f t="shared" si="883"/>
        <v>74.959999999999994</v>
      </c>
      <c r="K1601" s="69">
        <v>0</v>
      </c>
      <c r="L1601" s="75">
        <f t="shared" si="884"/>
        <v>74.959999999999994</v>
      </c>
      <c r="N1601" s="69">
        <v>64.19</v>
      </c>
      <c r="O1601" s="69">
        <v>10.77</v>
      </c>
      <c r="P1601" s="69">
        <f t="shared" si="885"/>
        <v>74.959999999999994</v>
      </c>
      <c r="Q1601" s="63"/>
      <c r="R1601" s="69">
        <f t="shared" si="886"/>
        <v>64.19</v>
      </c>
      <c r="S1601" s="69">
        <f t="shared" si="886"/>
        <v>10.78</v>
      </c>
      <c r="T1601" s="69">
        <f t="shared" si="887"/>
        <v>74.97</v>
      </c>
      <c r="U1601" s="69">
        <f t="shared" si="888"/>
        <v>0</v>
      </c>
      <c r="V1601" s="77">
        <f t="shared" si="889"/>
        <v>74.97</v>
      </c>
      <c r="X1601" s="69">
        <v>64.19</v>
      </c>
      <c r="Y1601" s="69">
        <v>10.78</v>
      </c>
      <c r="Z1601" s="69">
        <v>74.97</v>
      </c>
      <c r="AA1601" s="78"/>
      <c r="AB1601" s="79">
        <f t="shared" si="867"/>
        <v>-1.0000000000005116E-2</v>
      </c>
    </row>
    <row r="1602" spans="1:28" ht="22.5" x14ac:dyDescent="0.25">
      <c r="A1602" s="65" t="s">
        <v>10368</v>
      </c>
      <c r="B1602" s="66" t="s">
        <v>15304</v>
      </c>
      <c r="C1602" s="67"/>
      <c r="D1602" s="68"/>
      <c r="E1602" s="69"/>
      <c r="F1602" s="70"/>
      <c r="H1602" s="69"/>
      <c r="I1602" s="69"/>
      <c r="J1602" s="69"/>
      <c r="K1602" s="69"/>
      <c r="L1602" s="75"/>
      <c r="N1602" s="69"/>
      <c r="O1602" s="69"/>
      <c r="P1602" s="69"/>
      <c r="Q1602" s="63"/>
      <c r="R1602" s="69"/>
      <c r="S1602" s="69"/>
      <c r="T1602" s="69"/>
      <c r="U1602" s="69"/>
      <c r="V1602" s="77"/>
      <c r="X1602" s="69"/>
      <c r="Y1602" s="69"/>
      <c r="Z1602" s="69"/>
      <c r="AA1602" s="78"/>
      <c r="AB1602" s="79">
        <f t="shared" si="867"/>
        <v>0</v>
      </c>
    </row>
    <row r="1603" spans="1:28" ht="22.5" x14ac:dyDescent="0.25">
      <c r="A1603" s="71" t="s">
        <v>10369</v>
      </c>
      <c r="B1603" s="72" t="s">
        <v>15305</v>
      </c>
      <c r="C1603" s="73" t="s">
        <v>8753</v>
      </c>
      <c r="D1603" s="74">
        <v>0</v>
      </c>
      <c r="E1603" s="69">
        <v>19.150000000000002</v>
      </c>
      <c r="F1603" s="75">
        <f t="shared" ref="F1603:F1614" si="890">ROUND(D1603*E1603,2)</f>
        <v>0</v>
      </c>
      <c r="G1603" s="76"/>
      <c r="H1603" s="69">
        <f t="shared" ref="H1603:I1614" si="891">ROUND(N1603+(N1603*$H$2/100),2)</f>
        <v>18.100000000000001</v>
      </c>
      <c r="I1603" s="69">
        <f t="shared" si="891"/>
        <v>1.05</v>
      </c>
      <c r="J1603" s="69">
        <f t="shared" ref="J1603:J1614" si="892">H1603+I1603</f>
        <v>19.150000000000002</v>
      </c>
      <c r="K1603" s="69">
        <v>0</v>
      </c>
      <c r="L1603" s="75">
        <f t="shared" ref="L1603:L1614" si="893">SUM(J1603:K1603)</f>
        <v>19.150000000000002</v>
      </c>
      <c r="N1603" s="69">
        <v>18.100000000000001</v>
      </c>
      <c r="O1603" s="69">
        <v>1.05</v>
      </c>
      <c r="P1603" s="69">
        <f t="shared" ref="P1603:P1614" si="894">SUM(N1603:O1603)</f>
        <v>19.150000000000002</v>
      </c>
      <c r="Q1603" s="63"/>
      <c r="R1603" s="69">
        <f t="shared" ref="R1603:S1614" si="895">X1603</f>
        <v>18.100000000000001</v>
      </c>
      <c r="S1603" s="69">
        <f t="shared" si="895"/>
        <v>1.06</v>
      </c>
      <c r="T1603" s="69">
        <f t="shared" ref="T1603:T1614" si="896">R1603+S1603</f>
        <v>19.16</v>
      </c>
      <c r="U1603" s="69">
        <f t="shared" ref="U1603:U1614" si="897">ROUND(Z1603*$H$2,2)/100</f>
        <v>0</v>
      </c>
      <c r="V1603" s="77">
        <f t="shared" ref="V1603:V1614" si="898">SUM(T1603:U1603)</f>
        <v>19.16</v>
      </c>
      <c r="X1603" s="69">
        <v>18.100000000000001</v>
      </c>
      <c r="Y1603" s="69">
        <v>1.06</v>
      </c>
      <c r="Z1603" s="69">
        <v>19.16</v>
      </c>
      <c r="AA1603" s="78"/>
      <c r="AB1603" s="79">
        <f t="shared" si="867"/>
        <v>-9.9999999999980105E-3</v>
      </c>
    </row>
    <row r="1604" spans="1:28" ht="22.5" x14ac:dyDescent="0.25">
      <c r="A1604" s="71" t="s">
        <v>10370</v>
      </c>
      <c r="B1604" s="72" t="s">
        <v>15306</v>
      </c>
      <c r="C1604" s="73" t="s">
        <v>8753</v>
      </c>
      <c r="D1604" s="74">
        <v>0</v>
      </c>
      <c r="E1604" s="69">
        <v>19.060000000000002</v>
      </c>
      <c r="F1604" s="75">
        <f t="shared" si="890"/>
        <v>0</v>
      </c>
      <c r="G1604" s="76"/>
      <c r="H1604" s="69">
        <f t="shared" si="891"/>
        <v>18.010000000000002</v>
      </c>
      <c r="I1604" s="69">
        <f t="shared" si="891"/>
        <v>1.05</v>
      </c>
      <c r="J1604" s="69">
        <f t="shared" si="892"/>
        <v>19.060000000000002</v>
      </c>
      <c r="K1604" s="69">
        <v>0</v>
      </c>
      <c r="L1604" s="75">
        <f t="shared" si="893"/>
        <v>19.060000000000002</v>
      </c>
      <c r="N1604" s="69">
        <v>18.010000000000002</v>
      </c>
      <c r="O1604" s="69">
        <v>1.05</v>
      </c>
      <c r="P1604" s="69">
        <f t="shared" si="894"/>
        <v>19.060000000000002</v>
      </c>
      <c r="Q1604" s="63"/>
      <c r="R1604" s="69">
        <f t="shared" si="895"/>
        <v>18.010000000000002</v>
      </c>
      <c r="S1604" s="69">
        <f t="shared" si="895"/>
        <v>1.06</v>
      </c>
      <c r="T1604" s="69">
        <f t="shared" si="896"/>
        <v>19.07</v>
      </c>
      <c r="U1604" s="69">
        <f t="shared" si="897"/>
        <v>0</v>
      </c>
      <c r="V1604" s="77">
        <f t="shared" si="898"/>
        <v>19.07</v>
      </c>
      <c r="X1604" s="69">
        <v>18.010000000000002</v>
      </c>
      <c r="Y1604" s="69">
        <v>1.06</v>
      </c>
      <c r="Z1604" s="69">
        <v>19.07</v>
      </c>
      <c r="AA1604" s="78"/>
      <c r="AB1604" s="79">
        <f t="shared" si="867"/>
        <v>-9.9999999999980105E-3</v>
      </c>
    </row>
    <row r="1605" spans="1:28" ht="22.5" x14ac:dyDescent="0.25">
      <c r="A1605" s="71" t="s">
        <v>10371</v>
      </c>
      <c r="B1605" s="72" t="s">
        <v>15307</v>
      </c>
      <c r="C1605" s="73" t="s">
        <v>8753</v>
      </c>
      <c r="D1605" s="74">
        <v>0</v>
      </c>
      <c r="E1605" s="69">
        <v>25.67</v>
      </c>
      <c r="F1605" s="75">
        <f t="shared" si="890"/>
        <v>0</v>
      </c>
      <c r="G1605" s="76"/>
      <c r="H1605" s="69">
        <f t="shared" si="891"/>
        <v>24.62</v>
      </c>
      <c r="I1605" s="69">
        <f t="shared" si="891"/>
        <v>1.05</v>
      </c>
      <c r="J1605" s="69">
        <f t="shared" si="892"/>
        <v>25.67</v>
      </c>
      <c r="K1605" s="69">
        <v>0</v>
      </c>
      <c r="L1605" s="75">
        <f t="shared" si="893"/>
        <v>25.67</v>
      </c>
      <c r="N1605" s="69">
        <v>24.62</v>
      </c>
      <c r="O1605" s="69">
        <v>1.05</v>
      </c>
      <c r="P1605" s="69">
        <f t="shared" si="894"/>
        <v>25.67</v>
      </c>
      <c r="Q1605" s="63"/>
      <c r="R1605" s="69">
        <f t="shared" si="895"/>
        <v>24.62</v>
      </c>
      <c r="S1605" s="69">
        <f t="shared" si="895"/>
        <v>1.06</v>
      </c>
      <c r="T1605" s="69">
        <f t="shared" si="896"/>
        <v>25.68</v>
      </c>
      <c r="U1605" s="69">
        <f t="shared" si="897"/>
        <v>0</v>
      </c>
      <c r="V1605" s="77">
        <f t="shared" si="898"/>
        <v>25.68</v>
      </c>
      <c r="X1605" s="69">
        <v>24.62</v>
      </c>
      <c r="Y1605" s="69">
        <v>1.06</v>
      </c>
      <c r="Z1605" s="69">
        <v>25.68</v>
      </c>
      <c r="AA1605" s="78"/>
      <c r="AB1605" s="79">
        <f t="shared" si="867"/>
        <v>-9.9999999999980105E-3</v>
      </c>
    </row>
    <row r="1606" spans="1:28" ht="22.5" x14ac:dyDescent="0.25">
      <c r="A1606" s="71" t="s">
        <v>10372</v>
      </c>
      <c r="B1606" s="72" t="s">
        <v>15308</v>
      </c>
      <c r="C1606" s="73" t="s">
        <v>8808</v>
      </c>
      <c r="D1606" s="74">
        <v>0</v>
      </c>
      <c r="E1606" s="69">
        <v>41.28</v>
      </c>
      <c r="F1606" s="75">
        <f t="shared" si="890"/>
        <v>0</v>
      </c>
      <c r="G1606" s="76"/>
      <c r="H1606" s="69">
        <f t="shared" si="891"/>
        <v>25.89</v>
      </c>
      <c r="I1606" s="69">
        <f t="shared" si="891"/>
        <v>15.39</v>
      </c>
      <c r="J1606" s="69">
        <f t="shared" si="892"/>
        <v>41.28</v>
      </c>
      <c r="K1606" s="69">
        <v>0</v>
      </c>
      <c r="L1606" s="75">
        <f t="shared" si="893"/>
        <v>41.28</v>
      </c>
      <c r="N1606" s="69">
        <v>25.89</v>
      </c>
      <c r="O1606" s="69">
        <v>15.39</v>
      </c>
      <c r="P1606" s="69">
        <f t="shared" si="894"/>
        <v>41.28</v>
      </c>
      <c r="Q1606" s="63"/>
      <c r="R1606" s="69">
        <f t="shared" si="895"/>
        <v>25.89</v>
      </c>
      <c r="S1606" s="69">
        <f t="shared" si="895"/>
        <v>15.4</v>
      </c>
      <c r="T1606" s="69">
        <f t="shared" si="896"/>
        <v>41.29</v>
      </c>
      <c r="U1606" s="69">
        <f t="shared" si="897"/>
        <v>0</v>
      </c>
      <c r="V1606" s="77">
        <f t="shared" si="898"/>
        <v>41.29</v>
      </c>
      <c r="X1606" s="69">
        <v>25.89</v>
      </c>
      <c r="Y1606" s="69">
        <v>15.4</v>
      </c>
      <c r="Z1606" s="69">
        <v>41.29</v>
      </c>
      <c r="AA1606" s="78"/>
      <c r="AB1606" s="79">
        <f t="shared" si="867"/>
        <v>-9.9999999999980105E-3</v>
      </c>
    </row>
    <row r="1607" spans="1:28" ht="33.75" x14ac:dyDescent="0.25">
      <c r="A1607" s="71" t="s">
        <v>10373</v>
      </c>
      <c r="B1607" s="72" t="s">
        <v>15309</v>
      </c>
      <c r="C1607" s="73" t="s">
        <v>8910</v>
      </c>
      <c r="D1607" s="74">
        <v>0</v>
      </c>
      <c r="E1607" s="69">
        <v>403.45000000000005</v>
      </c>
      <c r="F1607" s="75">
        <f t="shared" si="890"/>
        <v>0</v>
      </c>
      <c r="G1607" s="76"/>
      <c r="H1607" s="69">
        <f t="shared" si="891"/>
        <v>386.67</v>
      </c>
      <c r="I1607" s="69">
        <f t="shared" si="891"/>
        <v>16.78</v>
      </c>
      <c r="J1607" s="69">
        <f t="shared" si="892"/>
        <v>403.45000000000005</v>
      </c>
      <c r="K1607" s="69">
        <v>0</v>
      </c>
      <c r="L1607" s="75">
        <f t="shared" si="893"/>
        <v>403.45000000000005</v>
      </c>
      <c r="N1607" s="69">
        <v>386.67</v>
      </c>
      <c r="O1607" s="69">
        <v>16.78</v>
      </c>
      <c r="P1607" s="69">
        <f t="shared" si="894"/>
        <v>403.45000000000005</v>
      </c>
      <c r="Q1607" s="63"/>
      <c r="R1607" s="69">
        <f t="shared" si="895"/>
        <v>386.67</v>
      </c>
      <c r="S1607" s="69">
        <f t="shared" si="895"/>
        <v>16.79</v>
      </c>
      <c r="T1607" s="69">
        <f t="shared" si="896"/>
        <v>403.46000000000004</v>
      </c>
      <c r="U1607" s="69">
        <f t="shared" si="897"/>
        <v>0</v>
      </c>
      <c r="V1607" s="77">
        <f t="shared" si="898"/>
        <v>403.46000000000004</v>
      </c>
      <c r="X1607" s="69">
        <v>386.67</v>
      </c>
      <c r="Y1607" s="69">
        <v>16.79</v>
      </c>
      <c r="Z1607" s="69">
        <v>403.46</v>
      </c>
      <c r="AA1607" s="78"/>
      <c r="AB1607" s="79">
        <f t="shared" si="867"/>
        <v>-9.9999999999340616E-3</v>
      </c>
    </row>
    <row r="1608" spans="1:28" ht="22.5" x14ac:dyDescent="0.25">
      <c r="A1608" s="71" t="s">
        <v>10374</v>
      </c>
      <c r="B1608" s="72" t="s">
        <v>15310</v>
      </c>
      <c r="C1608" s="73" t="s">
        <v>8910</v>
      </c>
      <c r="D1608" s="74">
        <v>0</v>
      </c>
      <c r="E1608" s="69">
        <v>578.26</v>
      </c>
      <c r="F1608" s="75">
        <f t="shared" si="890"/>
        <v>0</v>
      </c>
      <c r="G1608" s="76"/>
      <c r="H1608" s="69">
        <f t="shared" si="891"/>
        <v>561.48</v>
      </c>
      <c r="I1608" s="69">
        <f t="shared" si="891"/>
        <v>16.78</v>
      </c>
      <c r="J1608" s="69">
        <f t="shared" si="892"/>
        <v>578.26</v>
      </c>
      <c r="K1608" s="69">
        <v>0</v>
      </c>
      <c r="L1608" s="75">
        <f t="shared" si="893"/>
        <v>578.26</v>
      </c>
      <c r="N1608" s="69">
        <v>561.48</v>
      </c>
      <c r="O1608" s="69">
        <v>16.78</v>
      </c>
      <c r="P1608" s="69">
        <f t="shared" si="894"/>
        <v>578.26</v>
      </c>
      <c r="Q1608" s="63"/>
      <c r="R1608" s="69">
        <f t="shared" si="895"/>
        <v>561.48</v>
      </c>
      <c r="S1608" s="69">
        <f t="shared" si="895"/>
        <v>16.79</v>
      </c>
      <c r="T1608" s="69">
        <f t="shared" si="896"/>
        <v>578.27</v>
      </c>
      <c r="U1608" s="69">
        <f t="shared" si="897"/>
        <v>0</v>
      </c>
      <c r="V1608" s="77">
        <f t="shared" si="898"/>
        <v>578.27</v>
      </c>
      <c r="X1608" s="69">
        <v>561.48</v>
      </c>
      <c r="Y1608" s="69">
        <v>16.79</v>
      </c>
      <c r="Z1608" s="69">
        <v>578.27</v>
      </c>
      <c r="AA1608" s="78"/>
      <c r="AB1608" s="79">
        <f t="shared" si="867"/>
        <v>-9.9999999999909051E-3</v>
      </c>
    </row>
    <row r="1609" spans="1:28" s="33" customFormat="1" ht="22.5" x14ac:dyDescent="0.25">
      <c r="A1609" s="71" t="s">
        <v>10375</v>
      </c>
      <c r="B1609" s="72" t="s">
        <v>15311</v>
      </c>
      <c r="C1609" s="73" t="s">
        <v>8753</v>
      </c>
      <c r="D1609" s="74">
        <v>0</v>
      </c>
      <c r="E1609" s="69">
        <v>26.490000000000002</v>
      </c>
      <c r="F1609" s="75">
        <f t="shared" si="890"/>
        <v>0</v>
      </c>
      <c r="G1609" s="28"/>
      <c r="H1609" s="69">
        <f t="shared" si="891"/>
        <v>23.75</v>
      </c>
      <c r="I1609" s="69">
        <f t="shared" si="891"/>
        <v>2.74</v>
      </c>
      <c r="J1609" s="69">
        <f t="shared" si="892"/>
        <v>26.490000000000002</v>
      </c>
      <c r="K1609" s="69">
        <v>0</v>
      </c>
      <c r="L1609" s="75">
        <f t="shared" si="893"/>
        <v>26.490000000000002</v>
      </c>
      <c r="N1609" s="69">
        <v>23.75</v>
      </c>
      <c r="O1609" s="69">
        <v>2.74</v>
      </c>
      <c r="P1609" s="69">
        <f t="shared" si="894"/>
        <v>26.490000000000002</v>
      </c>
      <c r="Q1609" s="63"/>
      <c r="R1609" s="69">
        <f t="shared" si="895"/>
        <v>23.75</v>
      </c>
      <c r="S1609" s="69">
        <f t="shared" si="895"/>
        <v>2.73</v>
      </c>
      <c r="T1609" s="69">
        <f t="shared" si="896"/>
        <v>26.48</v>
      </c>
      <c r="U1609" s="69">
        <f t="shared" si="897"/>
        <v>0</v>
      </c>
      <c r="V1609" s="77">
        <f t="shared" si="898"/>
        <v>26.48</v>
      </c>
      <c r="X1609" s="69">
        <v>23.75</v>
      </c>
      <c r="Y1609" s="69">
        <v>2.73</v>
      </c>
      <c r="Z1609" s="69">
        <v>26.48</v>
      </c>
      <c r="AA1609" s="78"/>
      <c r="AB1609" s="79">
        <f t="shared" si="867"/>
        <v>1.0000000000001563E-2</v>
      </c>
    </row>
    <row r="1610" spans="1:28" s="33" customFormat="1" x14ac:dyDescent="0.25">
      <c r="A1610" s="71" t="s">
        <v>10376</v>
      </c>
      <c r="B1610" s="72" t="s">
        <v>15312</v>
      </c>
      <c r="C1610" s="73" t="s">
        <v>8753</v>
      </c>
      <c r="D1610" s="74">
        <v>0</v>
      </c>
      <c r="E1610" s="69">
        <v>438.19</v>
      </c>
      <c r="F1610" s="75">
        <f t="shared" si="890"/>
        <v>0</v>
      </c>
      <c r="G1610" s="28"/>
      <c r="H1610" s="69">
        <f t="shared" si="891"/>
        <v>434.78</v>
      </c>
      <c r="I1610" s="69">
        <f t="shared" si="891"/>
        <v>3.41</v>
      </c>
      <c r="J1610" s="69">
        <f t="shared" si="892"/>
        <v>438.19</v>
      </c>
      <c r="K1610" s="69">
        <v>0</v>
      </c>
      <c r="L1610" s="75">
        <f t="shared" si="893"/>
        <v>438.19</v>
      </c>
      <c r="N1610" s="69">
        <v>434.78</v>
      </c>
      <c r="O1610" s="69">
        <v>3.41</v>
      </c>
      <c r="P1610" s="69">
        <f t="shared" si="894"/>
        <v>438.19</v>
      </c>
      <c r="Q1610" s="63"/>
      <c r="R1610" s="69">
        <f t="shared" si="895"/>
        <v>434.78</v>
      </c>
      <c r="S1610" s="69">
        <f t="shared" si="895"/>
        <v>3.41</v>
      </c>
      <c r="T1610" s="69">
        <f t="shared" si="896"/>
        <v>438.19</v>
      </c>
      <c r="U1610" s="69">
        <f t="shared" si="897"/>
        <v>0</v>
      </c>
      <c r="V1610" s="77">
        <f t="shared" si="898"/>
        <v>438.19</v>
      </c>
      <c r="X1610" s="69">
        <v>434.78</v>
      </c>
      <c r="Y1610" s="69">
        <v>3.41</v>
      </c>
      <c r="Z1610" s="69">
        <v>438.19</v>
      </c>
      <c r="AA1610" s="78"/>
      <c r="AB1610" s="79">
        <f t="shared" ref="AB1610:AB1673" si="899">P1610-Z1610</f>
        <v>0</v>
      </c>
    </row>
    <row r="1611" spans="1:28" s="82" customFormat="1" ht="22.5" x14ac:dyDescent="0.25">
      <c r="A1611" s="71" t="s">
        <v>10377</v>
      </c>
      <c r="B1611" s="72" t="s">
        <v>15313</v>
      </c>
      <c r="C1611" s="73" t="s">
        <v>8753</v>
      </c>
      <c r="D1611" s="74">
        <v>0</v>
      </c>
      <c r="E1611" s="69">
        <v>180.45000000000002</v>
      </c>
      <c r="F1611" s="75">
        <f t="shared" si="890"/>
        <v>0</v>
      </c>
      <c r="G1611" s="28"/>
      <c r="H1611" s="69">
        <f t="shared" si="891"/>
        <v>126.61</v>
      </c>
      <c r="I1611" s="69">
        <f t="shared" si="891"/>
        <v>53.84</v>
      </c>
      <c r="J1611" s="69">
        <f t="shared" si="892"/>
        <v>180.45</v>
      </c>
      <c r="K1611" s="69">
        <v>0</v>
      </c>
      <c r="L1611" s="75">
        <f t="shared" si="893"/>
        <v>180.45</v>
      </c>
      <c r="M1611" s="33"/>
      <c r="N1611" s="69">
        <v>126.61</v>
      </c>
      <c r="O1611" s="69">
        <v>53.84</v>
      </c>
      <c r="P1611" s="69">
        <f t="shared" si="894"/>
        <v>180.45</v>
      </c>
      <c r="Q1611" s="63"/>
      <c r="R1611" s="69">
        <f t="shared" si="895"/>
        <v>126.61</v>
      </c>
      <c r="S1611" s="69">
        <f t="shared" si="895"/>
        <v>53.85</v>
      </c>
      <c r="T1611" s="69">
        <f t="shared" si="896"/>
        <v>180.46</v>
      </c>
      <c r="U1611" s="69">
        <f t="shared" si="897"/>
        <v>0</v>
      </c>
      <c r="V1611" s="77">
        <f t="shared" si="898"/>
        <v>180.46</v>
      </c>
      <c r="W1611" s="33"/>
      <c r="X1611" s="69">
        <v>126.61</v>
      </c>
      <c r="Y1611" s="69">
        <v>53.85</v>
      </c>
      <c r="Z1611" s="69">
        <v>180.46</v>
      </c>
      <c r="AA1611" s="78"/>
      <c r="AB1611" s="79">
        <f t="shared" si="899"/>
        <v>-1.0000000000019327E-2</v>
      </c>
    </row>
    <row r="1612" spans="1:28" s="33" customFormat="1" ht="22.5" x14ac:dyDescent="0.25">
      <c r="A1612" s="71" t="s">
        <v>10378</v>
      </c>
      <c r="B1612" s="72" t="s">
        <v>15314</v>
      </c>
      <c r="C1612" s="73" t="s">
        <v>8753</v>
      </c>
      <c r="D1612" s="74">
        <v>0</v>
      </c>
      <c r="E1612" s="69">
        <v>347.88</v>
      </c>
      <c r="F1612" s="75">
        <f t="shared" si="890"/>
        <v>0</v>
      </c>
      <c r="G1612" s="28"/>
      <c r="H1612" s="69">
        <f t="shared" si="891"/>
        <v>224.81</v>
      </c>
      <c r="I1612" s="69">
        <f t="shared" si="891"/>
        <v>123.07</v>
      </c>
      <c r="J1612" s="69">
        <f t="shared" si="892"/>
        <v>347.88</v>
      </c>
      <c r="K1612" s="69">
        <v>0</v>
      </c>
      <c r="L1612" s="75">
        <f t="shared" si="893"/>
        <v>347.88</v>
      </c>
      <c r="N1612" s="69">
        <v>224.81</v>
      </c>
      <c r="O1612" s="69">
        <v>123.07000000000001</v>
      </c>
      <c r="P1612" s="69">
        <f t="shared" si="894"/>
        <v>347.88</v>
      </c>
      <c r="Q1612" s="63"/>
      <c r="R1612" s="69">
        <f t="shared" si="895"/>
        <v>224.81</v>
      </c>
      <c r="S1612" s="69">
        <f t="shared" si="895"/>
        <v>123.08</v>
      </c>
      <c r="T1612" s="69">
        <f t="shared" si="896"/>
        <v>347.89</v>
      </c>
      <c r="U1612" s="69">
        <f t="shared" si="897"/>
        <v>0</v>
      </c>
      <c r="V1612" s="77">
        <f t="shared" si="898"/>
        <v>347.89</v>
      </c>
      <c r="X1612" s="69">
        <v>224.81</v>
      </c>
      <c r="Y1612" s="69">
        <v>123.08</v>
      </c>
      <c r="Z1612" s="69">
        <v>347.89</v>
      </c>
      <c r="AA1612" s="78"/>
      <c r="AB1612" s="79">
        <f t="shared" si="899"/>
        <v>-9.9999999999909051E-3</v>
      </c>
    </row>
    <row r="1613" spans="1:28" ht="22.5" x14ac:dyDescent="0.25">
      <c r="A1613" s="71" t="s">
        <v>10379</v>
      </c>
      <c r="B1613" s="72" t="s">
        <v>15315</v>
      </c>
      <c r="C1613" s="73" t="s">
        <v>8753</v>
      </c>
      <c r="D1613" s="74">
        <v>0</v>
      </c>
      <c r="E1613" s="69">
        <v>256.23</v>
      </c>
      <c r="F1613" s="75">
        <f t="shared" si="890"/>
        <v>0</v>
      </c>
      <c r="G1613" s="28"/>
      <c r="H1613" s="69">
        <f t="shared" si="891"/>
        <v>241.09</v>
      </c>
      <c r="I1613" s="69">
        <f t="shared" si="891"/>
        <v>15.14</v>
      </c>
      <c r="J1613" s="69">
        <f t="shared" si="892"/>
        <v>256.23</v>
      </c>
      <c r="K1613" s="69">
        <v>0</v>
      </c>
      <c r="L1613" s="75">
        <f t="shared" si="893"/>
        <v>256.23</v>
      </c>
      <c r="N1613" s="69">
        <v>241.09</v>
      </c>
      <c r="O1613" s="69">
        <v>15.14</v>
      </c>
      <c r="P1613" s="69">
        <f t="shared" si="894"/>
        <v>256.23</v>
      </c>
      <c r="Q1613" s="63"/>
      <c r="R1613" s="69">
        <f t="shared" si="895"/>
        <v>241.09</v>
      </c>
      <c r="S1613" s="69">
        <f t="shared" si="895"/>
        <v>15.14</v>
      </c>
      <c r="T1613" s="69">
        <f t="shared" si="896"/>
        <v>256.23</v>
      </c>
      <c r="U1613" s="69">
        <f t="shared" si="897"/>
        <v>0</v>
      </c>
      <c r="V1613" s="77">
        <f t="shared" si="898"/>
        <v>256.23</v>
      </c>
      <c r="X1613" s="69">
        <v>241.09</v>
      </c>
      <c r="Y1613" s="69">
        <v>15.14</v>
      </c>
      <c r="Z1613" s="69">
        <v>256.23</v>
      </c>
      <c r="AA1613" s="78"/>
      <c r="AB1613" s="79">
        <f t="shared" si="899"/>
        <v>0</v>
      </c>
    </row>
    <row r="1614" spans="1:28" x14ac:dyDescent="0.25">
      <c r="A1614" s="71" t="s">
        <v>10380</v>
      </c>
      <c r="B1614" s="72" t="s">
        <v>15316</v>
      </c>
      <c r="C1614" s="73" t="s">
        <v>8753</v>
      </c>
      <c r="D1614" s="74">
        <v>0</v>
      </c>
      <c r="E1614" s="69">
        <v>18.46</v>
      </c>
      <c r="F1614" s="75">
        <f t="shared" si="890"/>
        <v>0</v>
      </c>
      <c r="G1614" s="28"/>
      <c r="H1614" s="69">
        <f t="shared" si="891"/>
        <v>15.72</v>
      </c>
      <c r="I1614" s="69">
        <f t="shared" si="891"/>
        <v>2.74</v>
      </c>
      <c r="J1614" s="69">
        <f t="shared" si="892"/>
        <v>18.46</v>
      </c>
      <c r="K1614" s="69">
        <v>0</v>
      </c>
      <c r="L1614" s="75">
        <f t="shared" si="893"/>
        <v>18.46</v>
      </c>
      <c r="N1614" s="69">
        <v>15.72</v>
      </c>
      <c r="O1614" s="69">
        <v>2.74</v>
      </c>
      <c r="P1614" s="69">
        <f t="shared" si="894"/>
        <v>18.46</v>
      </c>
      <c r="Q1614" s="63"/>
      <c r="R1614" s="69">
        <f t="shared" si="895"/>
        <v>15.72</v>
      </c>
      <c r="S1614" s="69">
        <f t="shared" si="895"/>
        <v>2.73</v>
      </c>
      <c r="T1614" s="69">
        <f t="shared" si="896"/>
        <v>18.45</v>
      </c>
      <c r="U1614" s="69">
        <f t="shared" si="897"/>
        <v>0</v>
      </c>
      <c r="V1614" s="77">
        <f t="shared" si="898"/>
        <v>18.45</v>
      </c>
      <c r="X1614" s="69">
        <v>15.72</v>
      </c>
      <c r="Y1614" s="69">
        <v>2.73</v>
      </c>
      <c r="Z1614" s="69">
        <v>18.45</v>
      </c>
      <c r="AA1614" s="78"/>
      <c r="AB1614" s="79">
        <f t="shared" si="899"/>
        <v>1.0000000000001563E-2</v>
      </c>
    </row>
    <row r="1615" spans="1:28" ht="22.5" x14ac:dyDescent="0.25">
      <c r="A1615" s="65" t="s">
        <v>10381</v>
      </c>
      <c r="B1615" s="66" t="s">
        <v>15317</v>
      </c>
      <c r="C1615" s="67"/>
      <c r="D1615" s="68"/>
      <c r="E1615" s="69"/>
      <c r="F1615" s="70"/>
      <c r="H1615" s="69"/>
      <c r="I1615" s="69"/>
      <c r="J1615" s="69"/>
      <c r="K1615" s="69"/>
      <c r="L1615" s="75"/>
      <c r="N1615" s="69"/>
      <c r="O1615" s="69"/>
      <c r="P1615" s="69"/>
      <c r="Q1615" s="63"/>
      <c r="R1615" s="69"/>
      <c r="S1615" s="69"/>
      <c r="T1615" s="69"/>
      <c r="U1615" s="69"/>
      <c r="V1615" s="77"/>
      <c r="X1615" s="69"/>
      <c r="Y1615" s="69"/>
      <c r="Z1615" s="69"/>
      <c r="AA1615" s="78"/>
      <c r="AB1615" s="79">
        <f t="shared" si="899"/>
        <v>0</v>
      </c>
    </row>
    <row r="1616" spans="1:28" ht="22.5" x14ac:dyDescent="0.25">
      <c r="A1616" s="71" t="s">
        <v>10382</v>
      </c>
      <c r="B1616" s="72" t="s">
        <v>15318</v>
      </c>
      <c r="C1616" s="73" t="s">
        <v>8753</v>
      </c>
      <c r="D1616" s="74">
        <v>0</v>
      </c>
      <c r="E1616" s="69">
        <v>560.65</v>
      </c>
      <c r="F1616" s="75">
        <f>ROUND(D1616*E1616,2)</f>
        <v>0</v>
      </c>
      <c r="G1616" s="76"/>
      <c r="H1616" s="69">
        <f t="shared" ref="H1616:I1619" si="900">ROUND(N1616+(N1616*$H$2/100),2)</f>
        <v>557.24</v>
      </c>
      <c r="I1616" s="69">
        <f t="shared" si="900"/>
        <v>3.41</v>
      </c>
      <c r="J1616" s="69">
        <f>H1616+I1616</f>
        <v>560.65</v>
      </c>
      <c r="K1616" s="69">
        <v>0</v>
      </c>
      <c r="L1616" s="75">
        <f>SUM(J1616:K1616)</f>
        <v>560.65</v>
      </c>
      <c r="N1616" s="69">
        <v>557.24</v>
      </c>
      <c r="O1616" s="69">
        <v>3.41</v>
      </c>
      <c r="P1616" s="69">
        <f>SUM(N1616:O1616)</f>
        <v>560.65</v>
      </c>
      <c r="Q1616" s="63"/>
      <c r="R1616" s="69">
        <f t="shared" ref="R1616:S1619" si="901">X1616</f>
        <v>557.24</v>
      </c>
      <c r="S1616" s="69">
        <f t="shared" si="901"/>
        <v>3.41</v>
      </c>
      <c r="T1616" s="69">
        <f>R1616+S1616</f>
        <v>560.65</v>
      </c>
      <c r="U1616" s="69">
        <f>ROUND(Z1616*$H$2,2)/100</f>
        <v>0</v>
      </c>
      <c r="V1616" s="77">
        <f>SUM(T1616:U1616)</f>
        <v>560.65</v>
      </c>
      <c r="X1616" s="69">
        <v>557.24</v>
      </c>
      <c r="Y1616" s="69">
        <v>3.41</v>
      </c>
      <c r="Z1616" s="69">
        <v>560.65</v>
      </c>
      <c r="AA1616" s="78"/>
      <c r="AB1616" s="79">
        <f t="shared" si="899"/>
        <v>0</v>
      </c>
    </row>
    <row r="1617" spans="1:28" ht="22.5" x14ac:dyDescent="0.25">
      <c r="A1617" s="71" t="s">
        <v>10383</v>
      </c>
      <c r="B1617" s="72" t="s">
        <v>15319</v>
      </c>
      <c r="C1617" s="73" t="s">
        <v>8753</v>
      </c>
      <c r="D1617" s="74">
        <v>0</v>
      </c>
      <c r="E1617" s="69">
        <v>893.11</v>
      </c>
      <c r="F1617" s="75">
        <f>ROUND(D1617*E1617,2)</f>
        <v>0</v>
      </c>
      <c r="G1617" s="76"/>
      <c r="H1617" s="69">
        <f t="shared" si="900"/>
        <v>845.92</v>
      </c>
      <c r="I1617" s="69">
        <f t="shared" si="900"/>
        <v>47.19</v>
      </c>
      <c r="J1617" s="69">
        <f>H1617+I1617</f>
        <v>893.1099999999999</v>
      </c>
      <c r="K1617" s="69">
        <v>0</v>
      </c>
      <c r="L1617" s="75">
        <f>SUM(J1617:K1617)</f>
        <v>893.1099999999999</v>
      </c>
      <c r="N1617" s="69">
        <v>845.92000000000007</v>
      </c>
      <c r="O1617" s="69">
        <v>47.19</v>
      </c>
      <c r="P1617" s="69">
        <f>SUM(N1617:O1617)</f>
        <v>893.11000000000013</v>
      </c>
      <c r="Q1617" s="63"/>
      <c r="R1617" s="69">
        <f t="shared" si="901"/>
        <v>845.92</v>
      </c>
      <c r="S1617" s="69">
        <f t="shared" si="901"/>
        <v>47.2</v>
      </c>
      <c r="T1617" s="69">
        <f>R1617+S1617</f>
        <v>893.12</v>
      </c>
      <c r="U1617" s="69">
        <f>ROUND(Z1617*$H$2,2)/100</f>
        <v>0</v>
      </c>
      <c r="V1617" s="77">
        <f>SUM(T1617:U1617)</f>
        <v>893.12</v>
      </c>
      <c r="X1617" s="69">
        <v>845.92</v>
      </c>
      <c r="Y1617" s="69">
        <v>47.2</v>
      </c>
      <c r="Z1617" s="69">
        <v>893.12</v>
      </c>
      <c r="AA1617" s="78"/>
      <c r="AB1617" s="79">
        <f t="shared" si="899"/>
        <v>-9.9999999998772182E-3</v>
      </c>
    </row>
    <row r="1618" spans="1:28" ht="22.5" x14ac:dyDescent="0.25">
      <c r="A1618" s="71" t="s">
        <v>10384</v>
      </c>
      <c r="B1618" s="72" t="s">
        <v>15320</v>
      </c>
      <c r="C1618" s="73" t="s">
        <v>8753</v>
      </c>
      <c r="D1618" s="74">
        <v>0</v>
      </c>
      <c r="E1618" s="69">
        <v>1930.63</v>
      </c>
      <c r="F1618" s="75">
        <f>ROUND(D1618*E1618,2)</f>
        <v>0</v>
      </c>
      <c r="G1618" s="76"/>
      <c r="H1618" s="69">
        <f t="shared" si="900"/>
        <v>1684.56</v>
      </c>
      <c r="I1618" s="69">
        <f t="shared" si="900"/>
        <v>246.07</v>
      </c>
      <c r="J1618" s="69">
        <f>H1618+I1618</f>
        <v>1930.6299999999999</v>
      </c>
      <c r="K1618" s="69">
        <v>0</v>
      </c>
      <c r="L1618" s="75">
        <f>SUM(J1618:K1618)</f>
        <v>1930.6299999999999</v>
      </c>
      <c r="N1618" s="69">
        <v>1684.56</v>
      </c>
      <c r="O1618" s="69">
        <v>246.07</v>
      </c>
      <c r="P1618" s="69">
        <f>SUM(N1618:O1618)</f>
        <v>1930.6299999999999</v>
      </c>
      <c r="Q1618" s="63"/>
      <c r="R1618" s="69">
        <f t="shared" si="901"/>
        <v>1684.56</v>
      </c>
      <c r="S1618" s="69">
        <f t="shared" si="901"/>
        <v>246.05</v>
      </c>
      <c r="T1618" s="69">
        <f>R1618+S1618</f>
        <v>1930.61</v>
      </c>
      <c r="U1618" s="69">
        <f>ROUND(Z1618*$H$2,2)/100</f>
        <v>0</v>
      </c>
      <c r="V1618" s="77">
        <f>SUM(T1618:U1618)</f>
        <v>1930.61</v>
      </c>
      <c r="X1618" s="69">
        <v>1684.56</v>
      </c>
      <c r="Y1618" s="69">
        <v>246.05</v>
      </c>
      <c r="Z1618" s="69">
        <v>1930.61</v>
      </c>
      <c r="AA1618" s="78"/>
      <c r="AB1618" s="79">
        <f t="shared" si="899"/>
        <v>1.999999999998181E-2</v>
      </c>
    </row>
    <row r="1619" spans="1:28" x14ac:dyDescent="0.25">
      <c r="A1619" s="71" t="s">
        <v>10385</v>
      </c>
      <c r="B1619" s="72" t="s">
        <v>15321</v>
      </c>
      <c r="C1619" s="73" t="s">
        <v>8753</v>
      </c>
      <c r="D1619" s="74">
        <v>0</v>
      </c>
      <c r="E1619" s="69">
        <v>607.37</v>
      </c>
      <c r="F1619" s="75">
        <f>ROUND(D1619*E1619,2)</f>
        <v>0</v>
      </c>
      <c r="G1619" s="76"/>
      <c r="H1619" s="69">
        <f t="shared" si="900"/>
        <v>567</v>
      </c>
      <c r="I1619" s="69">
        <f t="shared" si="900"/>
        <v>40.369999999999997</v>
      </c>
      <c r="J1619" s="69">
        <f>H1619+I1619</f>
        <v>607.37</v>
      </c>
      <c r="K1619" s="69">
        <v>0</v>
      </c>
      <c r="L1619" s="75">
        <f>SUM(J1619:K1619)</f>
        <v>607.37</v>
      </c>
      <c r="N1619" s="69">
        <v>567</v>
      </c>
      <c r="O1619" s="69">
        <v>40.370000000000005</v>
      </c>
      <c r="P1619" s="69">
        <f>SUM(N1619:O1619)</f>
        <v>607.37</v>
      </c>
      <c r="Q1619" s="63"/>
      <c r="R1619" s="69">
        <f t="shared" si="901"/>
        <v>567</v>
      </c>
      <c r="S1619" s="69">
        <f t="shared" si="901"/>
        <v>40.380000000000003</v>
      </c>
      <c r="T1619" s="69">
        <f>R1619+S1619</f>
        <v>607.38</v>
      </c>
      <c r="U1619" s="69">
        <f>ROUND(Z1619*$H$2,2)/100</f>
        <v>0</v>
      </c>
      <c r="V1619" s="77">
        <f>SUM(T1619:U1619)</f>
        <v>607.38</v>
      </c>
      <c r="X1619" s="69">
        <v>567</v>
      </c>
      <c r="Y1619" s="69">
        <v>40.380000000000003</v>
      </c>
      <c r="Z1619" s="69">
        <v>607.38</v>
      </c>
      <c r="AA1619" s="78"/>
      <c r="AB1619" s="79">
        <f t="shared" si="899"/>
        <v>-9.9999999999909051E-3</v>
      </c>
    </row>
    <row r="1620" spans="1:28" ht="33.75" x14ac:dyDescent="0.25">
      <c r="A1620" s="65" t="s">
        <v>10386</v>
      </c>
      <c r="B1620" s="66" t="s">
        <v>15322</v>
      </c>
      <c r="C1620" s="67"/>
      <c r="D1620" s="68"/>
      <c r="E1620" s="69"/>
      <c r="F1620" s="70"/>
      <c r="H1620" s="69"/>
      <c r="I1620" s="69"/>
      <c r="J1620" s="69"/>
      <c r="K1620" s="69"/>
      <c r="L1620" s="75"/>
      <c r="N1620" s="69"/>
      <c r="O1620" s="69"/>
      <c r="P1620" s="69"/>
      <c r="Q1620" s="63"/>
      <c r="R1620" s="69"/>
      <c r="S1620" s="69"/>
      <c r="T1620" s="69"/>
      <c r="U1620" s="69"/>
      <c r="V1620" s="77"/>
      <c r="X1620" s="69"/>
      <c r="Y1620" s="69"/>
      <c r="Z1620" s="69"/>
      <c r="AA1620" s="78"/>
      <c r="AB1620" s="79">
        <f t="shared" si="899"/>
        <v>0</v>
      </c>
    </row>
    <row r="1621" spans="1:28" ht="33.75" x14ac:dyDescent="0.25">
      <c r="A1621" s="71" t="s">
        <v>10387</v>
      </c>
      <c r="B1621" s="72" t="s">
        <v>15323</v>
      </c>
      <c r="C1621" s="73" t="s">
        <v>8910</v>
      </c>
      <c r="D1621" s="74">
        <v>0</v>
      </c>
      <c r="E1621" s="69">
        <v>79141.48</v>
      </c>
      <c r="F1621" s="75">
        <f>ROUND(D1621*E1621,2)</f>
        <v>0</v>
      </c>
      <c r="G1621" s="76"/>
      <c r="H1621" s="69">
        <f t="shared" ref="H1621:I1624" si="902">ROUND(N1621+(N1621*$H$2/100),2)</f>
        <v>79141.48</v>
      </c>
      <c r="I1621" s="69">
        <f t="shared" si="902"/>
        <v>0</v>
      </c>
      <c r="J1621" s="69">
        <f>H1621+I1621</f>
        <v>79141.48</v>
      </c>
      <c r="K1621" s="69">
        <v>0</v>
      </c>
      <c r="L1621" s="75">
        <f>SUM(J1621:K1621)</f>
        <v>79141.48</v>
      </c>
      <c r="N1621" s="69">
        <v>79141.48</v>
      </c>
      <c r="O1621" s="69">
        <v>0</v>
      </c>
      <c r="P1621" s="69">
        <f>SUM(N1621:O1621)</f>
        <v>79141.48</v>
      </c>
      <c r="Q1621" s="63"/>
      <c r="R1621" s="69">
        <f t="shared" ref="R1621:S1624" si="903">X1621</f>
        <v>79141.48</v>
      </c>
      <c r="S1621" s="69">
        <f t="shared" si="903"/>
        <v>0</v>
      </c>
      <c r="T1621" s="69">
        <f>R1621+S1621</f>
        <v>79141.48</v>
      </c>
      <c r="U1621" s="69">
        <f>ROUND(Z1621*$H$2,2)/100</f>
        <v>0</v>
      </c>
      <c r="V1621" s="77">
        <f>SUM(T1621:U1621)</f>
        <v>79141.48</v>
      </c>
      <c r="X1621" s="69">
        <v>79141.48</v>
      </c>
      <c r="Y1621" s="69">
        <v>0</v>
      </c>
      <c r="Z1621" s="69">
        <v>79141.48</v>
      </c>
      <c r="AA1621" s="78"/>
      <c r="AB1621" s="79">
        <f t="shared" si="899"/>
        <v>0</v>
      </c>
    </row>
    <row r="1622" spans="1:28" ht="22.5" x14ac:dyDescent="0.25">
      <c r="A1622" s="71" t="s">
        <v>10388</v>
      </c>
      <c r="B1622" s="72" t="s">
        <v>15324</v>
      </c>
      <c r="C1622" s="73" t="s">
        <v>8910</v>
      </c>
      <c r="D1622" s="74">
        <v>0</v>
      </c>
      <c r="E1622" s="69">
        <v>92683.520000000004</v>
      </c>
      <c r="F1622" s="75">
        <f>ROUND(D1622*E1622,2)</f>
        <v>0</v>
      </c>
      <c r="H1622" s="69">
        <f t="shared" si="902"/>
        <v>92683.520000000004</v>
      </c>
      <c r="I1622" s="69">
        <f t="shared" si="902"/>
        <v>0</v>
      </c>
      <c r="J1622" s="69">
        <f>H1622+I1622</f>
        <v>92683.520000000004</v>
      </c>
      <c r="K1622" s="69">
        <v>0</v>
      </c>
      <c r="L1622" s="75">
        <f>SUM(J1622:K1622)</f>
        <v>92683.520000000004</v>
      </c>
      <c r="N1622" s="69">
        <v>92683.520000000004</v>
      </c>
      <c r="O1622" s="69">
        <v>0</v>
      </c>
      <c r="P1622" s="69">
        <f>SUM(N1622:O1622)</f>
        <v>92683.520000000004</v>
      </c>
      <c r="Q1622" s="63"/>
      <c r="R1622" s="69">
        <f t="shared" si="903"/>
        <v>92683.520000000004</v>
      </c>
      <c r="S1622" s="69">
        <f t="shared" si="903"/>
        <v>0</v>
      </c>
      <c r="T1622" s="69">
        <f>R1622+S1622</f>
        <v>92683.520000000004</v>
      </c>
      <c r="U1622" s="69">
        <f>ROUND(Z1622*$H$2,2)/100</f>
        <v>0</v>
      </c>
      <c r="V1622" s="77">
        <f>SUM(T1622:U1622)</f>
        <v>92683.520000000004</v>
      </c>
      <c r="X1622" s="69">
        <v>92683.520000000004</v>
      </c>
      <c r="Y1622" s="69">
        <v>0</v>
      </c>
      <c r="Z1622" s="69">
        <v>92683.520000000004</v>
      </c>
      <c r="AA1622" s="78"/>
      <c r="AB1622" s="79">
        <f t="shared" si="899"/>
        <v>0</v>
      </c>
    </row>
    <row r="1623" spans="1:28" ht="33.75" x14ac:dyDescent="0.25">
      <c r="A1623" s="71" t="s">
        <v>10389</v>
      </c>
      <c r="B1623" s="72" t="s">
        <v>15325</v>
      </c>
      <c r="C1623" s="73" t="s">
        <v>8910</v>
      </c>
      <c r="D1623" s="74">
        <v>0</v>
      </c>
      <c r="E1623" s="69">
        <v>40361.43</v>
      </c>
      <c r="F1623" s="75">
        <f>ROUND(D1623*E1623,2)</f>
        <v>0</v>
      </c>
      <c r="G1623" s="76"/>
      <c r="H1623" s="69">
        <f t="shared" si="902"/>
        <v>40361.43</v>
      </c>
      <c r="I1623" s="69">
        <f t="shared" si="902"/>
        <v>0</v>
      </c>
      <c r="J1623" s="69">
        <f>H1623+I1623</f>
        <v>40361.43</v>
      </c>
      <c r="K1623" s="69">
        <v>0</v>
      </c>
      <c r="L1623" s="75">
        <f>SUM(J1623:K1623)</f>
        <v>40361.43</v>
      </c>
      <c r="N1623" s="69">
        <v>40361.43</v>
      </c>
      <c r="O1623" s="69">
        <v>0</v>
      </c>
      <c r="P1623" s="69">
        <f>SUM(N1623:O1623)</f>
        <v>40361.43</v>
      </c>
      <c r="Q1623" s="63"/>
      <c r="R1623" s="69">
        <f t="shared" si="903"/>
        <v>40361.43</v>
      </c>
      <c r="S1623" s="69">
        <f t="shared" si="903"/>
        <v>0</v>
      </c>
      <c r="T1623" s="69">
        <f>R1623+S1623</f>
        <v>40361.43</v>
      </c>
      <c r="U1623" s="69">
        <f>ROUND(Z1623*$H$2,2)/100</f>
        <v>0</v>
      </c>
      <c r="V1623" s="77">
        <f>SUM(T1623:U1623)</f>
        <v>40361.43</v>
      </c>
      <c r="X1623" s="69">
        <v>40361.43</v>
      </c>
      <c r="Y1623" s="69">
        <v>0</v>
      </c>
      <c r="Z1623" s="69">
        <v>40361.43</v>
      </c>
      <c r="AA1623" s="78"/>
      <c r="AB1623" s="79">
        <f t="shared" si="899"/>
        <v>0</v>
      </c>
    </row>
    <row r="1624" spans="1:28" x14ac:dyDescent="0.25">
      <c r="A1624" s="71" t="s">
        <v>10390</v>
      </c>
      <c r="B1624" s="72" t="s">
        <v>10392</v>
      </c>
      <c r="C1624" s="73" t="s">
        <v>8910</v>
      </c>
      <c r="D1624" s="74">
        <v>0</v>
      </c>
      <c r="E1624" s="69">
        <v>39800.18</v>
      </c>
      <c r="F1624" s="75">
        <f>ROUND(D1624*E1624,2)</f>
        <v>0</v>
      </c>
      <c r="G1624" s="76"/>
      <c r="H1624" s="69">
        <f t="shared" si="902"/>
        <v>39800.18</v>
      </c>
      <c r="I1624" s="69">
        <f t="shared" si="902"/>
        <v>0</v>
      </c>
      <c r="J1624" s="69">
        <f>H1624+I1624</f>
        <v>39800.18</v>
      </c>
      <c r="K1624" s="69">
        <v>0</v>
      </c>
      <c r="L1624" s="75">
        <f>SUM(J1624:K1624)</f>
        <v>39800.18</v>
      </c>
      <c r="N1624" s="69">
        <v>39800.18</v>
      </c>
      <c r="O1624" s="69">
        <v>0</v>
      </c>
      <c r="P1624" s="69">
        <f>SUM(N1624:O1624)</f>
        <v>39800.18</v>
      </c>
      <c r="Q1624" s="63"/>
      <c r="R1624" s="69">
        <f t="shared" si="903"/>
        <v>39800.18</v>
      </c>
      <c r="S1624" s="69">
        <f t="shared" si="903"/>
        <v>0</v>
      </c>
      <c r="T1624" s="69">
        <f>R1624+S1624</f>
        <v>39800.18</v>
      </c>
      <c r="U1624" s="69">
        <f>ROUND(Z1624*$H$2,2)/100</f>
        <v>0</v>
      </c>
      <c r="V1624" s="77">
        <f>SUM(T1624:U1624)</f>
        <v>39800.18</v>
      </c>
      <c r="X1624" s="69">
        <v>39800.18</v>
      </c>
      <c r="Y1624" s="69">
        <v>0</v>
      </c>
      <c r="Z1624" s="69">
        <v>39800.18</v>
      </c>
      <c r="AA1624" s="78"/>
      <c r="AB1624" s="79">
        <f t="shared" si="899"/>
        <v>0</v>
      </c>
    </row>
    <row r="1625" spans="1:28" x14ac:dyDescent="0.25">
      <c r="A1625" s="65" t="s">
        <v>10391</v>
      </c>
      <c r="B1625" s="66" t="s">
        <v>15326</v>
      </c>
      <c r="C1625" s="67"/>
      <c r="D1625" s="74"/>
      <c r="E1625" s="69"/>
      <c r="F1625" s="75"/>
      <c r="G1625" s="76"/>
      <c r="H1625" s="69"/>
      <c r="I1625" s="69"/>
      <c r="J1625" s="69"/>
      <c r="K1625" s="69"/>
      <c r="L1625" s="75"/>
      <c r="N1625" s="69"/>
      <c r="O1625" s="69"/>
      <c r="P1625" s="69"/>
      <c r="Q1625" s="63"/>
      <c r="R1625" s="69"/>
      <c r="S1625" s="69"/>
      <c r="T1625" s="69"/>
      <c r="U1625" s="69"/>
      <c r="V1625" s="77"/>
      <c r="X1625" s="69"/>
      <c r="Y1625" s="69"/>
      <c r="Z1625" s="69"/>
      <c r="AA1625" s="78"/>
      <c r="AB1625" s="79">
        <f t="shared" si="899"/>
        <v>0</v>
      </c>
    </row>
    <row r="1626" spans="1:28" x14ac:dyDescent="0.25">
      <c r="A1626" s="65" t="s">
        <v>10393</v>
      </c>
      <c r="B1626" s="66" t="s">
        <v>15327</v>
      </c>
      <c r="C1626" s="67"/>
      <c r="D1626" s="74"/>
      <c r="E1626" s="69"/>
      <c r="F1626" s="75"/>
      <c r="G1626" s="76"/>
      <c r="H1626" s="69"/>
      <c r="I1626" s="69"/>
      <c r="J1626" s="69"/>
      <c r="K1626" s="69"/>
      <c r="L1626" s="75"/>
      <c r="N1626" s="69"/>
      <c r="O1626" s="69"/>
      <c r="P1626" s="69"/>
      <c r="Q1626" s="63"/>
      <c r="R1626" s="69"/>
      <c r="S1626" s="69"/>
      <c r="T1626" s="69"/>
      <c r="U1626" s="69"/>
      <c r="V1626" s="77"/>
      <c r="X1626" s="69"/>
      <c r="Y1626" s="69"/>
      <c r="Z1626" s="69"/>
      <c r="AA1626" s="78"/>
      <c r="AB1626" s="79">
        <f t="shared" si="899"/>
        <v>0</v>
      </c>
    </row>
    <row r="1627" spans="1:28" x14ac:dyDescent="0.25">
      <c r="A1627" s="71" t="s">
        <v>10394</v>
      </c>
      <c r="B1627" s="72" t="s">
        <v>15328</v>
      </c>
      <c r="C1627" s="73" t="s">
        <v>8780</v>
      </c>
      <c r="D1627" s="74">
        <v>0</v>
      </c>
      <c r="E1627" s="69">
        <v>16.12</v>
      </c>
      <c r="F1627" s="75">
        <f t="shared" ref="F1627:F1635" si="904">ROUND(D1627*E1627,2)</f>
        <v>0</v>
      </c>
      <c r="H1627" s="69">
        <f t="shared" ref="H1627:I1635" si="905">ROUND(N1627+(N1627*$H$2/100),2)</f>
        <v>13.38</v>
      </c>
      <c r="I1627" s="69">
        <f t="shared" si="905"/>
        <v>2.74</v>
      </c>
      <c r="J1627" s="69">
        <f t="shared" ref="J1627:J1635" si="906">H1627+I1627</f>
        <v>16.12</v>
      </c>
      <c r="K1627" s="69">
        <v>0</v>
      </c>
      <c r="L1627" s="75">
        <f t="shared" ref="L1627:L1635" si="907">SUM(J1627:K1627)</f>
        <v>16.12</v>
      </c>
      <c r="N1627" s="69">
        <v>13.38</v>
      </c>
      <c r="O1627" s="69">
        <v>2.74</v>
      </c>
      <c r="P1627" s="69">
        <f t="shared" ref="P1627:P1635" si="908">SUM(N1627:O1627)</f>
        <v>16.12</v>
      </c>
      <c r="Q1627" s="63"/>
      <c r="R1627" s="69">
        <f t="shared" ref="R1627:S1635" si="909">X1627</f>
        <v>13.38</v>
      </c>
      <c r="S1627" s="69">
        <f t="shared" si="909"/>
        <v>2.73</v>
      </c>
      <c r="T1627" s="69">
        <f t="shared" ref="T1627:T1635" si="910">R1627+S1627</f>
        <v>16.11</v>
      </c>
      <c r="U1627" s="69">
        <f t="shared" ref="U1627:U1635" si="911">ROUND(Z1627*$H$2,2)/100</f>
        <v>0</v>
      </c>
      <c r="V1627" s="77">
        <f t="shared" ref="V1627:V1635" si="912">SUM(T1627:U1627)</f>
        <v>16.11</v>
      </c>
      <c r="X1627" s="69">
        <v>13.38</v>
      </c>
      <c r="Y1627" s="69">
        <v>2.73</v>
      </c>
      <c r="Z1627" s="69">
        <v>16.11</v>
      </c>
      <c r="AA1627" s="78"/>
      <c r="AB1627" s="79">
        <f t="shared" si="899"/>
        <v>1.0000000000001563E-2</v>
      </c>
    </row>
    <row r="1628" spans="1:28" x14ac:dyDescent="0.25">
      <c r="A1628" s="71" t="s">
        <v>10395</v>
      </c>
      <c r="B1628" s="72" t="s">
        <v>15329</v>
      </c>
      <c r="C1628" s="73" t="s">
        <v>8780</v>
      </c>
      <c r="D1628" s="74">
        <v>0</v>
      </c>
      <c r="E1628" s="69">
        <v>20.350000000000001</v>
      </c>
      <c r="F1628" s="75">
        <f t="shared" si="904"/>
        <v>0</v>
      </c>
      <c r="H1628" s="69">
        <f t="shared" si="905"/>
        <v>17.61</v>
      </c>
      <c r="I1628" s="69">
        <f t="shared" si="905"/>
        <v>2.74</v>
      </c>
      <c r="J1628" s="69">
        <f t="shared" si="906"/>
        <v>20.350000000000001</v>
      </c>
      <c r="K1628" s="69">
        <v>0</v>
      </c>
      <c r="L1628" s="75">
        <f t="shared" si="907"/>
        <v>20.350000000000001</v>
      </c>
      <c r="N1628" s="69">
        <v>17.61</v>
      </c>
      <c r="O1628" s="69">
        <v>2.74</v>
      </c>
      <c r="P1628" s="69">
        <f t="shared" si="908"/>
        <v>20.350000000000001</v>
      </c>
      <c r="Q1628" s="63"/>
      <c r="R1628" s="69">
        <f t="shared" si="909"/>
        <v>17.61</v>
      </c>
      <c r="S1628" s="69">
        <f t="shared" si="909"/>
        <v>2.73</v>
      </c>
      <c r="T1628" s="69">
        <f t="shared" si="910"/>
        <v>20.34</v>
      </c>
      <c r="U1628" s="69">
        <f t="shared" si="911"/>
        <v>0</v>
      </c>
      <c r="V1628" s="77">
        <f t="shared" si="912"/>
        <v>20.34</v>
      </c>
      <c r="X1628" s="69">
        <v>17.61</v>
      </c>
      <c r="Y1628" s="69">
        <v>2.73</v>
      </c>
      <c r="Z1628" s="69">
        <v>20.34</v>
      </c>
      <c r="AA1628" s="78"/>
      <c r="AB1628" s="79">
        <f t="shared" si="899"/>
        <v>1.0000000000001563E-2</v>
      </c>
    </row>
    <row r="1629" spans="1:28" ht="22.5" x14ac:dyDescent="0.25">
      <c r="A1629" s="71" t="s">
        <v>10396</v>
      </c>
      <c r="B1629" s="72" t="s">
        <v>15330</v>
      </c>
      <c r="C1629" s="73" t="s">
        <v>8740</v>
      </c>
      <c r="D1629" s="74">
        <v>0</v>
      </c>
      <c r="E1629" s="69">
        <v>417.29999999999995</v>
      </c>
      <c r="F1629" s="75">
        <f t="shared" si="904"/>
        <v>0</v>
      </c>
      <c r="G1629" s="76"/>
      <c r="H1629" s="69">
        <f t="shared" si="905"/>
        <v>379.09</v>
      </c>
      <c r="I1629" s="69">
        <f t="shared" si="905"/>
        <v>38.21</v>
      </c>
      <c r="J1629" s="69">
        <f t="shared" si="906"/>
        <v>417.29999999999995</v>
      </c>
      <c r="K1629" s="69">
        <v>0</v>
      </c>
      <c r="L1629" s="75">
        <f t="shared" si="907"/>
        <v>417.29999999999995</v>
      </c>
      <c r="N1629" s="69">
        <v>379.09</v>
      </c>
      <c r="O1629" s="69">
        <v>38.21</v>
      </c>
      <c r="P1629" s="69">
        <f t="shared" si="908"/>
        <v>417.29999999999995</v>
      </c>
      <c r="Q1629" s="63"/>
      <c r="R1629" s="69">
        <f t="shared" si="909"/>
        <v>379.09</v>
      </c>
      <c r="S1629" s="69">
        <f t="shared" si="909"/>
        <v>38.22</v>
      </c>
      <c r="T1629" s="69">
        <f t="shared" si="910"/>
        <v>417.30999999999995</v>
      </c>
      <c r="U1629" s="69">
        <f t="shared" si="911"/>
        <v>0</v>
      </c>
      <c r="V1629" s="77">
        <f t="shared" si="912"/>
        <v>417.30999999999995</v>
      </c>
      <c r="X1629" s="69">
        <v>379.09</v>
      </c>
      <c r="Y1629" s="69">
        <v>38.22</v>
      </c>
      <c r="Z1629" s="69">
        <v>417.31</v>
      </c>
      <c r="AA1629" s="78"/>
      <c r="AB1629" s="79">
        <f t="shared" si="899"/>
        <v>-1.0000000000047748E-2</v>
      </c>
    </row>
    <row r="1630" spans="1:28" ht="33.75" x14ac:dyDescent="0.25">
      <c r="A1630" s="71" t="s">
        <v>10397</v>
      </c>
      <c r="B1630" s="72" t="s">
        <v>15331</v>
      </c>
      <c r="C1630" s="73" t="s">
        <v>8780</v>
      </c>
      <c r="D1630" s="74">
        <v>0</v>
      </c>
      <c r="E1630" s="69">
        <v>80.44</v>
      </c>
      <c r="F1630" s="75">
        <f t="shared" si="904"/>
        <v>0</v>
      </c>
      <c r="G1630" s="76"/>
      <c r="H1630" s="69">
        <f t="shared" si="905"/>
        <v>75.3</v>
      </c>
      <c r="I1630" s="69">
        <f t="shared" si="905"/>
        <v>5.14</v>
      </c>
      <c r="J1630" s="69">
        <f t="shared" si="906"/>
        <v>80.44</v>
      </c>
      <c r="K1630" s="69">
        <v>0</v>
      </c>
      <c r="L1630" s="75">
        <f t="shared" si="907"/>
        <v>80.44</v>
      </c>
      <c r="N1630" s="69">
        <v>75.3</v>
      </c>
      <c r="O1630" s="69">
        <v>5.14</v>
      </c>
      <c r="P1630" s="69">
        <f t="shared" si="908"/>
        <v>80.44</v>
      </c>
      <c r="Q1630" s="63"/>
      <c r="R1630" s="69">
        <f t="shared" si="909"/>
        <v>75.38</v>
      </c>
      <c r="S1630" s="69">
        <f t="shared" si="909"/>
        <v>5.0199999999999996</v>
      </c>
      <c r="T1630" s="69">
        <f t="shared" si="910"/>
        <v>80.399999999999991</v>
      </c>
      <c r="U1630" s="69">
        <f t="shared" si="911"/>
        <v>0</v>
      </c>
      <c r="V1630" s="77">
        <f t="shared" si="912"/>
        <v>80.399999999999991</v>
      </c>
      <c r="X1630" s="69">
        <v>75.38</v>
      </c>
      <c r="Y1630" s="69">
        <v>5.0199999999999996</v>
      </c>
      <c r="Z1630" s="69">
        <v>80.400000000000006</v>
      </c>
      <c r="AA1630" s="78"/>
      <c r="AB1630" s="79">
        <f t="shared" si="899"/>
        <v>3.9999999999992042E-2</v>
      </c>
    </row>
    <row r="1631" spans="1:28" s="33" customFormat="1" ht="22.5" x14ac:dyDescent="0.25">
      <c r="A1631" s="71" t="s">
        <v>10398</v>
      </c>
      <c r="B1631" s="72" t="s">
        <v>15332</v>
      </c>
      <c r="C1631" s="73" t="s">
        <v>8780</v>
      </c>
      <c r="D1631" s="74">
        <v>0</v>
      </c>
      <c r="E1631" s="69">
        <v>18.66</v>
      </c>
      <c r="F1631" s="75">
        <f t="shared" si="904"/>
        <v>0</v>
      </c>
      <c r="G1631" s="76"/>
      <c r="H1631" s="69">
        <f t="shared" si="905"/>
        <v>11.26</v>
      </c>
      <c r="I1631" s="69">
        <f t="shared" si="905"/>
        <v>7.4</v>
      </c>
      <c r="J1631" s="69">
        <f t="shared" si="906"/>
        <v>18.66</v>
      </c>
      <c r="K1631" s="69">
        <v>0</v>
      </c>
      <c r="L1631" s="75">
        <f t="shared" si="907"/>
        <v>18.66</v>
      </c>
      <c r="N1631" s="69">
        <v>11.260000000000002</v>
      </c>
      <c r="O1631" s="69">
        <v>7.4</v>
      </c>
      <c r="P1631" s="69">
        <f t="shared" si="908"/>
        <v>18.660000000000004</v>
      </c>
      <c r="Q1631" s="63"/>
      <c r="R1631" s="69">
        <f t="shared" si="909"/>
        <v>11.26</v>
      </c>
      <c r="S1631" s="69">
        <f t="shared" si="909"/>
        <v>7.41</v>
      </c>
      <c r="T1631" s="69">
        <f t="shared" si="910"/>
        <v>18.670000000000002</v>
      </c>
      <c r="U1631" s="69">
        <f t="shared" si="911"/>
        <v>0</v>
      </c>
      <c r="V1631" s="77">
        <f t="shared" si="912"/>
        <v>18.670000000000002</v>
      </c>
      <c r="X1631" s="69">
        <v>11.26</v>
      </c>
      <c r="Y1631" s="69">
        <v>7.41</v>
      </c>
      <c r="Z1631" s="69">
        <v>18.670000000000002</v>
      </c>
      <c r="AA1631" s="78"/>
      <c r="AB1631" s="79">
        <f t="shared" si="899"/>
        <v>-9.9999999999980105E-3</v>
      </c>
    </row>
    <row r="1632" spans="1:28" ht="22.5" x14ac:dyDescent="0.25">
      <c r="A1632" s="71" t="s">
        <v>10399</v>
      </c>
      <c r="B1632" s="72" t="s">
        <v>15333</v>
      </c>
      <c r="C1632" s="73" t="s">
        <v>8780</v>
      </c>
      <c r="D1632" s="74">
        <v>0</v>
      </c>
      <c r="E1632" s="69">
        <v>75.540000000000006</v>
      </c>
      <c r="F1632" s="75">
        <f t="shared" si="904"/>
        <v>0</v>
      </c>
      <c r="G1632" s="28"/>
      <c r="H1632" s="69">
        <f t="shared" si="905"/>
        <v>75.540000000000006</v>
      </c>
      <c r="I1632" s="69">
        <f t="shared" si="905"/>
        <v>0</v>
      </c>
      <c r="J1632" s="69">
        <f t="shared" si="906"/>
        <v>75.540000000000006</v>
      </c>
      <c r="K1632" s="69">
        <v>0</v>
      </c>
      <c r="L1632" s="75">
        <f t="shared" si="907"/>
        <v>75.540000000000006</v>
      </c>
      <c r="N1632" s="69">
        <v>75.540000000000006</v>
      </c>
      <c r="O1632" s="69">
        <v>0</v>
      </c>
      <c r="P1632" s="69">
        <f t="shared" si="908"/>
        <v>75.540000000000006</v>
      </c>
      <c r="Q1632" s="63"/>
      <c r="R1632" s="69">
        <f t="shared" si="909"/>
        <v>75.540000000000006</v>
      </c>
      <c r="S1632" s="69">
        <f t="shared" si="909"/>
        <v>0</v>
      </c>
      <c r="T1632" s="69">
        <f t="shared" si="910"/>
        <v>75.540000000000006</v>
      </c>
      <c r="U1632" s="69">
        <f t="shared" si="911"/>
        <v>0</v>
      </c>
      <c r="V1632" s="77">
        <f t="shared" si="912"/>
        <v>75.540000000000006</v>
      </c>
      <c r="X1632" s="69">
        <v>75.540000000000006</v>
      </c>
      <c r="Y1632" s="69">
        <v>0</v>
      </c>
      <c r="Z1632" s="69">
        <v>75.540000000000006</v>
      </c>
      <c r="AA1632" s="78"/>
      <c r="AB1632" s="79">
        <f t="shared" si="899"/>
        <v>0</v>
      </c>
    </row>
    <row r="1633" spans="1:28" ht="22.5" x14ac:dyDescent="0.25">
      <c r="A1633" s="71" t="s">
        <v>10400</v>
      </c>
      <c r="B1633" s="72" t="s">
        <v>15334</v>
      </c>
      <c r="C1633" s="73" t="s">
        <v>8780</v>
      </c>
      <c r="D1633" s="74">
        <v>0</v>
      </c>
      <c r="E1633" s="69">
        <v>597.17999999999995</v>
      </c>
      <c r="F1633" s="75">
        <f t="shared" si="904"/>
        <v>0</v>
      </c>
      <c r="G1633" s="76"/>
      <c r="H1633" s="69">
        <f t="shared" si="905"/>
        <v>597.17999999999995</v>
      </c>
      <c r="I1633" s="69">
        <f t="shared" si="905"/>
        <v>0</v>
      </c>
      <c r="J1633" s="69">
        <f t="shared" si="906"/>
        <v>597.17999999999995</v>
      </c>
      <c r="K1633" s="69">
        <v>0</v>
      </c>
      <c r="L1633" s="75">
        <f t="shared" si="907"/>
        <v>597.17999999999995</v>
      </c>
      <c r="N1633" s="69">
        <v>597.17999999999995</v>
      </c>
      <c r="O1633" s="69">
        <v>0</v>
      </c>
      <c r="P1633" s="69">
        <f t="shared" si="908"/>
        <v>597.17999999999995</v>
      </c>
      <c r="Q1633" s="63"/>
      <c r="R1633" s="69">
        <f t="shared" si="909"/>
        <v>597.17999999999995</v>
      </c>
      <c r="S1633" s="69">
        <f t="shared" si="909"/>
        <v>0</v>
      </c>
      <c r="T1633" s="69">
        <f t="shared" si="910"/>
        <v>597.17999999999995</v>
      </c>
      <c r="U1633" s="69">
        <f t="shared" si="911"/>
        <v>0</v>
      </c>
      <c r="V1633" s="77">
        <f t="shared" si="912"/>
        <v>597.17999999999995</v>
      </c>
      <c r="X1633" s="69">
        <v>597.17999999999995</v>
      </c>
      <c r="Y1633" s="69">
        <v>0</v>
      </c>
      <c r="Z1633" s="69">
        <v>597.17999999999995</v>
      </c>
      <c r="AA1633" s="78"/>
      <c r="AB1633" s="79">
        <f t="shared" si="899"/>
        <v>0</v>
      </c>
    </row>
    <row r="1634" spans="1:28" ht="33.75" x14ac:dyDescent="0.25">
      <c r="A1634" s="71" t="s">
        <v>10401</v>
      </c>
      <c r="B1634" s="72" t="s">
        <v>15335</v>
      </c>
      <c r="C1634" s="73" t="s">
        <v>8780</v>
      </c>
      <c r="D1634" s="74">
        <v>0</v>
      </c>
      <c r="E1634" s="69">
        <v>80.259999999999991</v>
      </c>
      <c r="F1634" s="75">
        <f t="shared" si="904"/>
        <v>0</v>
      </c>
      <c r="G1634" s="76"/>
      <c r="H1634" s="69">
        <f t="shared" si="905"/>
        <v>60.12</v>
      </c>
      <c r="I1634" s="69">
        <f t="shared" si="905"/>
        <v>20.14</v>
      </c>
      <c r="J1634" s="69">
        <f t="shared" si="906"/>
        <v>80.259999999999991</v>
      </c>
      <c r="K1634" s="69">
        <v>0</v>
      </c>
      <c r="L1634" s="75">
        <f t="shared" si="907"/>
        <v>80.259999999999991</v>
      </c>
      <c r="N1634" s="69">
        <v>60.12</v>
      </c>
      <c r="O1634" s="69">
        <v>20.14</v>
      </c>
      <c r="P1634" s="69">
        <f t="shared" si="908"/>
        <v>80.259999999999991</v>
      </c>
      <c r="Q1634" s="63"/>
      <c r="R1634" s="69">
        <f t="shared" si="909"/>
        <v>60.12</v>
      </c>
      <c r="S1634" s="69">
        <f t="shared" si="909"/>
        <v>20.13</v>
      </c>
      <c r="T1634" s="69">
        <f t="shared" si="910"/>
        <v>80.25</v>
      </c>
      <c r="U1634" s="69">
        <f t="shared" si="911"/>
        <v>0</v>
      </c>
      <c r="V1634" s="77">
        <f t="shared" si="912"/>
        <v>80.25</v>
      </c>
      <c r="X1634" s="69">
        <v>60.12</v>
      </c>
      <c r="Y1634" s="69">
        <v>20.13</v>
      </c>
      <c r="Z1634" s="69">
        <v>80.25</v>
      </c>
      <c r="AA1634" s="78"/>
      <c r="AB1634" s="79">
        <f t="shared" si="899"/>
        <v>9.9999999999909051E-3</v>
      </c>
    </row>
    <row r="1635" spans="1:28" s="33" customFormat="1" x14ac:dyDescent="0.25">
      <c r="A1635" s="71" t="s">
        <v>10402</v>
      </c>
      <c r="B1635" s="72" t="s">
        <v>15336</v>
      </c>
      <c r="C1635" s="73" t="s">
        <v>8780</v>
      </c>
      <c r="D1635" s="74">
        <v>0</v>
      </c>
      <c r="E1635" s="69">
        <v>369.23</v>
      </c>
      <c r="F1635" s="75">
        <f t="shared" si="904"/>
        <v>0</v>
      </c>
      <c r="G1635" s="28"/>
      <c r="H1635" s="69">
        <f t="shared" si="905"/>
        <v>369.23</v>
      </c>
      <c r="I1635" s="69">
        <f t="shared" si="905"/>
        <v>0</v>
      </c>
      <c r="J1635" s="69">
        <f t="shared" si="906"/>
        <v>369.23</v>
      </c>
      <c r="K1635" s="69">
        <v>0</v>
      </c>
      <c r="L1635" s="75">
        <f t="shared" si="907"/>
        <v>369.23</v>
      </c>
      <c r="N1635" s="69">
        <v>369.23</v>
      </c>
      <c r="O1635" s="69">
        <v>0</v>
      </c>
      <c r="P1635" s="69">
        <f t="shared" si="908"/>
        <v>369.23</v>
      </c>
      <c r="Q1635" s="63"/>
      <c r="R1635" s="69">
        <f t="shared" si="909"/>
        <v>369.23</v>
      </c>
      <c r="S1635" s="69">
        <f t="shared" si="909"/>
        <v>0</v>
      </c>
      <c r="T1635" s="69">
        <f t="shared" si="910"/>
        <v>369.23</v>
      </c>
      <c r="U1635" s="69">
        <f t="shared" si="911"/>
        <v>0</v>
      </c>
      <c r="V1635" s="77">
        <f t="shared" si="912"/>
        <v>369.23</v>
      </c>
      <c r="X1635" s="69">
        <v>369.23</v>
      </c>
      <c r="Y1635" s="69">
        <v>0</v>
      </c>
      <c r="Z1635" s="69">
        <v>369.23</v>
      </c>
      <c r="AA1635" s="78"/>
      <c r="AB1635" s="79">
        <f t="shared" si="899"/>
        <v>0</v>
      </c>
    </row>
    <row r="1636" spans="1:28" x14ac:dyDescent="0.25">
      <c r="A1636" s="65" t="s">
        <v>10403</v>
      </c>
      <c r="B1636" s="66" t="s">
        <v>15337</v>
      </c>
      <c r="C1636" s="67"/>
      <c r="D1636" s="68"/>
      <c r="E1636" s="69"/>
      <c r="F1636" s="70"/>
      <c r="H1636" s="69"/>
      <c r="I1636" s="69"/>
      <c r="J1636" s="69"/>
      <c r="K1636" s="69"/>
      <c r="L1636" s="75"/>
      <c r="N1636" s="69"/>
      <c r="O1636" s="69"/>
      <c r="P1636" s="69"/>
      <c r="Q1636" s="63"/>
      <c r="R1636" s="69"/>
      <c r="S1636" s="69"/>
      <c r="T1636" s="69"/>
      <c r="U1636" s="69"/>
      <c r="V1636" s="77"/>
      <c r="X1636" s="69"/>
      <c r="Y1636" s="69"/>
      <c r="Z1636" s="69"/>
      <c r="AA1636" s="78"/>
      <c r="AB1636" s="79">
        <f t="shared" si="899"/>
        <v>0</v>
      </c>
    </row>
    <row r="1637" spans="1:28" x14ac:dyDescent="0.25">
      <c r="A1637" s="71" t="s">
        <v>10404</v>
      </c>
      <c r="B1637" s="72" t="s">
        <v>15338</v>
      </c>
      <c r="C1637" s="73" t="s">
        <v>8808</v>
      </c>
      <c r="D1637" s="74">
        <v>0</v>
      </c>
      <c r="E1637" s="69">
        <v>6.16</v>
      </c>
      <c r="F1637" s="75">
        <f t="shared" ref="F1637:F1646" si="913">ROUND(D1637*E1637,2)</f>
        <v>0</v>
      </c>
      <c r="G1637" s="76"/>
      <c r="H1637" s="69">
        <f t="shared" ref="H1637:I1646" si="914">ROUND(N1637+(N1637*$H$2/100),2)</f>
        <v>1.18</v>
      </c>
      <c r="I1637" s="69">
        <f t="shared" si="914"/>
        <v>4.9800000000000004</v>
      </c>
      <c r="J1637" s="69">
        <f t="shared" ref="J1637:J1646" si="915">H1637+I1637</f>
        <v>6.16</v>
      </c>
      <c r="K1637" s="69">
        <v>0</v>
      </c>
      <c r="L1637" s="75">
        <f t="shared" ref="L1637:L1646" si="916">SUM(J1637:K1637)</f>
        <v>6.16</v>
      </c>
      <c r="N1637" s="69">
        <v>1.18</v>
      </c>
      <c r="O1637" s="69">
        <v>4.9800000000000004</v>
      </c>
      <c r="P1637" s="69">
        <f t="shared" ref="P1637:P1646" si="917">SUM(N1637:O1637)</f>
        <v>6.16</v>
      </c>
      <c r="Q1637" s="63"/>
      <c r="R1637" s="69">
        <f t="shared" ref="R1637:S1646" si="918">X1637</f>
        <v>1.18</v>
      </c>
      <c r="S1637" s="69">
        <f t="shared" si="918"/>
        <v>4.9800000000000004</v>
      </c>
      <c r="T1637" s="69">
        <f t="shared" ref="T1637:T1646" si="919">R1637+S1637</f>
        <v>6.16</v>
      </c>
      <c r="U1637" s="69">
        <f t="shared" ref="U1637:U1646" si="920">ROUND(Z1637*$H$2,2)/100</f>
        <v>0</v>
      </c>
      <c r="V1637" s="77">
        <f t="shared" ref="V1637:V1646" si="921">SUM(T1637:U1637)</f>
        <v>6.16</v>
      </c>
      <c r="X1637" s="69">
        <v>1.18</v>
      </c>
      <c r="Y1637" s="69">
        <v>4.9800000000000004</v>
      </c>
      <c r="Z1637" s="69">
        <v>6.16</v>
      </c>
      <c r="AA1637" s="78"/>
      <c r="AB1637" s="79">
        <f t="shared" si="899"/>
        <v>0</v>
      </c>
    </row>
    <row r="1638" spans="1:28" ht="22.5" x14ac:dyDescent="0.25">
      <c r="A1638" s="71" t="s">
        <v>10405</v>
      </c>
      <c r="B1638" s="72" t="s">
        <v>15339</v>
      </c>
      <c r="C1638" s="73" t="s">
        <v>8808</v>
      </c>
      <c r="D1638" s="74">
        <v>0</v>
      </c>
      <c r="E1638" s="69">
        <v>45.349999999999994</v>
      </c>
      <c r="F1638" s="75">
        <f t="shared" si="913"/>
        <v>0</v>
      </c>
      <c r="G1638" s="76"/>
      <c r="H1638" s="69">
        <f t="shared" si="914"/>
        <v>40.369999999999997</v>
      </c>
      <c r="I1638" s="69">
        <f t="shared" si="914"/>
        <v>4.9800000000000004</v>
      </c>
      <c r="J1638" s="69">
        <f t="shared" si="915"/>
        <v>45.349999999999994</v>
      </c>
      <c r="K1638" s="69">
        <v>0</v>
      </c>
      <c r="L1638" s="75">
        <f t="shared" si="916"/>
        <v>45.349999999999994</v>
      </c>
      <c r="N1638" s="69">
        <v>40.369999999999997</v>
      </c>
      <c r="O1638" s="69">
        <v>4.9800000000000004</v>
      </c>
      <c r="P1638" s="69">
        <f t="shared" si="917"/>
        <v>45.349999999999994</v>
      </c>
      <c r="Q1638" s="63"/>
      <c r="R1638" s="69">
        <f t="shared" si="918"/>
        <v>40.369999999999997</v>
      </c>
      <c r="S1638" s="69">
        <f t="shared" si="918"/>
        <v>4.9800000000000004</v>
      </c>
      <c r="T1638" s="69">
        <f t="shared" si="919"/>
        <v>45.349999999999994</v>
      </c>
      <c r="U1638" s="69">
        <f t="shared" si="920"/>
        <v>0</v>
      </c>
      <c r="V1638" s="77">
        <f t="shared" si="921"/>
        <v>45.349999999999994</v>
      </c>
      <c r="X1638" s="69">
        <v>40.369999999999997</v>
      </c>
      <c r="Y1638" s="69">
        <v>4.9800000000000004</v>
      </c>
      <c r="Z1638" s="69">
        <v>45.35</v>
      </c>
      <c r="AA1638" s="78"/>
      <c r="AB1638" s="79">
        <f t="shared" si="899"/>
        <v>0</v>
      </c>
    </row>
    <row r="1639" spans="1:28" x14ac:dyDescent="0.25">
      <c r="A1639" s="71" t="s">
        <v>10406</v>
      </c>
      <c r="B1639" s="72" t="s">
        <v>15340</v>
      </c>
      <c r="C1639" s="73" t="s">
        <v>8808</v>
      </c>
      <c r="D1639" s="74">
        <v>0</v>
      </c>
      <c r="E1639" s="69">
        <v>6.1</v>
      </c>
      <c r="F1639" s="75">
        <f t="shared" si="913"/>
        <v>0</v>
      </c>
      <c r="G1639" s="76"/>
      <c r="H1639" s="69">
        <f t="shared" si="914"/>
        <v>4.0199999999999996</v>
      </c>
      <c r="I1639" s="69">
        <f t="shared" si="914"/>
        <v>2.08</v>
      </c>
      <c r="J1639" s="69">
        <f t="shared" si="915"/>
        <v>6.1</v>
      </c>
      <c r="K1639" s="69">
        <v>0</v>
      </c>
      <c r="L1639" s="75">
        <f t="shared" si="916"/>
        <v>6.1</v>
      </c>
      <c r="N1639" s="69">
        <v>4.0200000000000005</v>
      </c>
      <c r="O1639" s="69">
        <v>2.08</v>
      </c>
      <c r="P1639" s="69">
        <f t="shared" si="917"/>
        <v>6.1000000000000005</v>
      </c>
      <c r="Q1639" s="63"/>
      <c r="R1639" s="69">
        <f t="shared" si="918"/>
        <v>4.0199999999999996</v>
      </c>
      <c r="S1639" s="69">
        <f t="shared" si="918"/>
        <v>2.08</v>
      </c>
      <c r="T1639" s="69">
        <f t="shared" si="919"/>
        <v>6.1</v>
      </c>
      <c r="U1639" s="69">
        <f t="shared" si="920"/>
        <v>0</v>
      </c>
      <c r="V1639" s="77">
        <f t="shared" si="921"/>
        <v>6.1</v>
      </c>
      <c r="X1639" s="69">
        <v>4.0199999999999996</v>
      </c>
      <c r="Y1639" s="69">
        <v>2.08</v>
      </c>
      <c r="Z1639" s="69">
        <v>6.1</v>
      </c>
      <c r="AA1639" s="78"/>
      <c r="AB1639" s="79">
        <f t="shared" si="899"/>
        <v>0</v>
      </c>
    </row>
    <row r="1640" spans="1:28" x14ac:dyDescent="0.25">
      <c r="A1640" s="71" t="s">
        <v>10407</v>
      </c>
      <c r="B1640" s="72" t="s">
        <v>15341</v>
      </c>
      <c r="C1640" s="73" t="s">
        <v>10408</v>
      </c>
      <c r="D1640" s="74">
        <v>0</v>
      </c>
      <c r="E1640" s="69">
        <v>0.13</v>
      </c>
      <c r="F1640" s="75">
        <f t="shared" si="913"/>
        <v>0</v>
      </c>
      <c r="G1640" s="76"/>
      <c r="H1640" s="69">
        <f t="shared" si="914"/>
        <v>0.09</v>
      </c>
      <c r="I1640" s="69">
        <f t="shared" si="914"/>
        <v>0.04</v>
      </c>
      <c r="J1640" s="69">
        <f t="shared" si="915"/>
        <v>0.13</v>
      </c>
      <c r="K1640" s="69">
        <v>0</v>
      </c>
      <c r="L1640" s="75">
        <f t="shared" si="916"/>
        <v>0.13</v>
      </c>
      <c r="N1640" s="69">
        <v>0.09</v>
      </c>
      <c r="O1640" s="69">
        <v>0.04</v>
      </c>
      <c r="P1640" s="69">
        <f t="shared" si="917"/>
        <v>0.13</v>
      </c>
      <c r="Q1640" s="63"/>
      <c r="R1640" s="69">
        <f t="shared" si="918"/>
        <v>0.09</v>
      </c>
      <c r="S1640" s="69">
        <f t="shared" si="918"/>
        <v>0.04</v>
      </c>
      <c r="T1640" s="69">
        <f t="shared" si="919"/>
        <v>0.13</v>
      </c>
      <c r="U1640" s="69">
        <f t="shared" si="920"/>
        <v>0</v>
      </c>
      <c r="V1640" s="77">
        <f t="shared" si="921"/>
        <v>0.13</v>
      </c>
      <c r="X1640" s="69">
        <v>0.09</v>
      </c>
      <c r="Y1640" s="69">
        <v>0.04</v>
      </c>
      <c r="Z1640" s="69">
        <v>0.13</v>
      </c>
      <c r="AA1640" s="78"/>
      <c r="AB1640" s="79">
        <f t="shared" si="899"/>
        <v>0</v>
      </c>
    </row>
    <row r="1641" spans="1:28" x14ac:dyDescent="0.25">
      <c r="A1641" s="71" t="s">
        <v>10409</v>
      </c>
      <c r="B1641" s="72" t="s">
        <v>15342</v>
      </c>
      <c r="C1641" s="73" t="s">
        <v>8808</v>
      </c>
      <c r="D1641" s="74">
        <v>0</v>
      </c>
      <c r="E1641" s="69">
        <v>7.129999999999999</v>
      </c>
      <c r="F1641" s="75">
        <f t="shared" si="913"/>
        <v>0</v>
      </c>
      <c r="G1641" s="76"/>
      <c r="H1641" s="69">
        <f t="shared" si="914"/>
        <v>3.82</v>
      </c>
      <c r="I1641" s="69">
        <f t="shared" si="914"/>
        <v>3.31</v>
      </c>
      <c r="J1641" s="69">
        <f t="shared" si="915"/>
        <v>7.13</v>
      </c>
      <c r="K1641" s="69">
        <v>0</v>
      </c>
      <c r="L1641" s="75">
        <f t="shared" si="916"/>
        <v>7.13</v>
      </c>
      <c r="N1641" s="69">
        <v>3.82</v>
      </c>
      <c r="O1641" s="69">
        <v>3.3099999999999996</v>
      </c>
      <c r="P1641" s="69">
        <f t="shared" si="917"/>
        <v>7.129999999999999</v>
      </c>
      <c r="Q1641" s="63"/>
      <c r="R1641" s="69">
        <f t="shared" si="918"/>
        <v>3.82</v>
      </c>
      <c r="S1641" s="69">
        <f t="shared" si="918"/>
        <v>3.32</v>
      </c>
      <c r="T1641" s="69">
        <f t="shared" si="919"/>
        <v>7.14</v>
      </c>
      <c r="U1641" s="69">
        <f t="shared" si="920"/>
        <v>0</v>
      </c>
      <c r="V1641" s="77">
        <f t="shared" si="921"/>
        <v>7.14</v>
      </c>
      <c r="X1641" s="69">
        <v>3.82</v>
      </c>
      <c r="Y1641" s="69">
        <v>3.32</v>
      </c>
      <c r="Z1641" s="69">
        <v>7.14</v>
      </c>
      <c r="AA1641" s="78"/>
      <c r="AB1641" s="79">
        <f t="shared" si="899"/>
        <v>-1.0000000000000675E-2</v>
      </c>
    </row>
    <row r="1642" spans="1:28" ht="33.75" x14ac:dyDescent="0.25">
      <c r="A1642" s="71" t="s">
        <v>10410</v>
      </c>
      <c r="B1642" s="72" t="s">
        <v>15343</v>
      </c>
      <c r="C1642" s="73" t="s">
        <v>10408</v>
      </c>
      <c r="D1642" s="74">
        <v>0</v>
      </c>
      <c r="E1642" s="69">
        <v>0.19</v>
      </c>
      <c r="F1642" s="75">
        <f t="shared" si="913"/>
        <v>0</v>
      </c>
      <c r="G1642" s="76"/>
      <c r="H1642" s="69">
        <f t="shared" si="914"/>
        <v>0.11</v>
      </c>
      <c r="I1642" s="69">
        <f t="shared" si="914"/>
        <v>0.08</v>
      </c>
      <c r="J1642" s="69">
        <f t="shared" si="915"/>
        <v>0.19</v>
      </c>
      <c r="K1642" s="69">
        <v>0</v>
      </c>
      <c r="L1642" s="75">
        <f t="shared" si="916"/>
        <v>0.19</v>
      </c>
      <c r="N1642" s="69">
        <v>0.11</v>
      </c>
      <c r="O1642" s="69">
        <v>0.08</v>
      </c>
      <c r="P1642" s="69">
        <f t="shared" si="917"/>
        <v>0.19</v>
      </c>
      <c r="Q1642" s="63"/>
      <c r="R1642" s="69">
        <f t="shared" si="918"/>
        <v>0.11</v>
      </c>
      <c r="S1642" s="69">
        <f t="shared" si="918"/>
        <v>0.08</v>
      </c>
      <c r="T1642" s="69">
        <f t="shared" si="919"/>
        <v>0.19</v>
      </c>
      <c r="U1642" s="69">
        <f t="shared" si="920"/>
        <v>0</v>
      </c>
      <c r="V1642" s="77">
        <f t="shared" si="921"/>
        <v>0.19</v>
      </c>
      <c r="X1642" s="69">
        <v>0.11</v>
      </c>
      <c r="Y1642" s="69">
        <v>0.08</v>
      </c>
      <c r="Z1642" s="69">
        <v>0.19</v>
      </c>
      <c r="AA1642" s="78"/>
      <c r="AB1642" s="79">
        <f t="shared" si="899"/>
        <v>0</v>
      </c>
    </row>
    <row r="1643" spans="1:28" ht="33.75" x14ac:dyDescent="0.25">
      <c r="A1643" s="71" t="s">
        <v>10411</v>
      </c>
      <c r="B1643" s="72" t="s">
        <v>15344</v>
      </c>
      <c r="C1643" s="73" t="s">
        <v>8808</v>
      </c>
      <c r="D1643" s="74">
        <v>0</v>
      </c>
      <c r="E1643" s="69">
        <v>229.42999999999998</v>
      </c>
      <c r="F1643" s="75">
        <f t="shared" si="913"/>
        <v>0</v>
      </c>
      <c r="G1643" s="28"/>
      <c r="H1643" s="69">
        <f t="shared" si="914"/>
        <v>226.39</v>
      </c>
      <c r="I1643" s="69">
        <f t="shared" si="914"/>
        <v>3.04</v>
      </c>
      <c r="J1643" s="69">
        <f t="shared" si="915"/>
        <v>229.42999999999998</v>
      </c>
      <c r="K1643" s="69">
        <v>0</v>
      </c>
      <c r="L1643" s="75">
        <f t="shared" si="916"/>
        <v>229.42999999999998</v>
      </c>
      <c r="N1643" s="69">
        <v>226.39</v>
      </c>
      <c r="O1643" s="69">
        <v>3.04</v>
      </c>
      <c r="P1643" s="69">
        <f t="shared" si="917"/>
        <v>229.42999999999998</v>
      </c>
      <c r="Q1643" s="63"/>
      <c r="R1643" s="69">
        <f t="shared" si="918"/>
        <v>226.39</v>
      </c>
      <c r="S1643" s="69">
        <f t="shared" si="918"/>
        <v>3.03</v>
      </c>
      <c r="T1643" s="69">
        <f t="shared" si="919"/>
        <v>229.42</v>
      </c>
      <c r="U1643" s="69">
        <f t="shared" si="920"/>
        <v>0</v>
      </c>
      <c r="V1643" s="77">
        <f t="shared" si="921"/>
        <v>229.42</v>
      </c>
      <c r="X1643" s="69">
        <v>226.39</v>
      </c>
      <c r="Y1643" s="69">
        <v>3.03</v>
      </c>
      <c r="Z1643" s="69">
        <v>229.42</v>
      </c>
      <c r="AA1643" s="78"/>
      <c r="AB1643" s="79">
        <f t="shared" si="899"/>
        <v>9.9999999999909051E-3</v>
      </c>
    </row>
    <row r="1644" spans="1:28" ht="33.75" x14ac:dyDescent="0.25">
      <c r="A1644" s="71" t="s">
        <v>10412</v>
      </c>
      <c r="B1644" s="72" t="s">
        <v>15345</v>
      </c>
      <c r="C1644" s="73" t="s">
        <v>8808</v>
      </c>
      <c r="D1644" s="74">
        <v>0</v>
      </c>
      <c r="E1644" s="69">
        <v>111.11</v>
      </c>
      <c r="F1644" s="75">
        <f t="shared" si="913"/>
        <v>0</v>
      </c>
      <c r="G1644" s="28"/>
      <c r="H1644" s="69">
        <f t="shared" si="914"/>
        <v>108.07</v>
      </c>
      <c r="I1644" s="69">
        <f t="shared" si="914"/>
        <v>3.04</v>
      </c>
      <c r="J1644" s="69">
        <f t="shared" si="915"/>
        <v>111.11</v>
      </c>
      <c r="K1644" s="69">
        <v>0</v>
      </c>
      <c r="L1644" s="75">
        <f t="shared" si="916"/>
        <v>111.11</v>
      </c>
      <c r="N1644" s="69">
        <v>108.07</v>
      </c>
      <c r="O1644" s="69">
        <v>3.04</v>
      </c>
      <c r="P1644" s="69">
        <f t="shared" si="917"/>
        <v>111.11</v>
      </c>
      <c r="Q1644" s="63"/>
      <c r="R1644" s="69">
        <f t="shared" si="918"/>
        <v>108.07</v>
      </c>
      <c r="S1644" s="69">
        <f t="shared" si="918"/>
        <v>3.03</v>
      </c>
      <c r="T1644" s="69">
        <f t="shared" si="919"/>
        <v>111.1</v>
      </c>
      <c r="U1644" s="69">
        <f t="shared" si="920"/>
        <v>0</v>
      </c>
      <c r="V1644" s="77">
        <f t="shared" si="921"/>
        <v>111.1</v>
      </c>
      <c r="X1644" s="69">
        <v>108.07</v>
      </c>
      <c r="Y1644" s="69">
        <v>3.03</v>
      </c>
      <c r="Z1644" s="69">
        <v>111.1</v>
      </c>
      <c r="AA1644" s="78"/>
      <c r="AB1644" s="79">
        <f t="shared" si="899"/>
        <v>1.0000000000005116E-2</v>
      </c>
    </row>
    <row r="1645" spans="1:28" ht="33.75" x14ac:dyDescent="0.25">
      <c r="A1645" s="71" t="s">
        <v>10413</v>
      </c>
      <c r="B1645" s="72" t="s">
        <v>15346</v>
      </c>
      <c r="C1645" s="73" t="s">
        <v>8808</v>
      </c>
      <c r="D1645" s="74">
        <v>0</v>
      </c>
      <c r="E1645" s="69">
        <v>111.97000000000001</v>
      </c>
      <c r="F1645" s="75">
        <f t="shared" si="913"/>
        <v>0</v>
      </c>
      <c r="G1645" s="28"/>
      <c r="H1645" s="69">
        <f t="shared" si="914"/>
        <v>108.93</v>
      </c>
      <c r="I1645" s="69">
        <f t="shared" si="914"/>
        <v>3.04</v>
      </c>
      <c r="J1645" s="69">
        <f t="shared" si="915"/>
        <v>111.97000000000001</v>
      </c>
      <c r="K1645" s="69">
        <v>0</v>
      </c>
      <c r="L1645" s="75">
        <f t="shared" si="916"/>
        <v>111.97000000000001</v>
      </c>
      <c r="N1645" s="69">
        <v>108.93</v>
      </c>
      <c r="O1645" s="69">
        <v>3.04</v>
      </c>
      <c r="P1645" s="69">
        <f t="shared" si="917"/>
        <v>111.97000000000001</v>
      </c>
      <c r="Q1645" s="63"/>
      <c r="R1645" s="69">
        <f t="shared" si="918"/>
        <v>108.93</v>
      </c>
      <c r="S1645" s="69">
        <f t="shared" si="918"/>
        <v>3.03</v>
      </c>
      <c r="T1645" s="69">
        <f t="shared" si="919"/>
        <v>111.96000000000001</v>
      </c>
      <c r="U1645" s="69">
        <f t="shared" si="920"/>
        <v>0</v>
      </c>
      <c r="V1645" s="77">
        <f t="shared" si="921"/>
        <v>111.96000000000001</v>
      </c>
      <c r="X1645" s="69">
        <v>108.93</v>
      </c>
      <c r="Y1645" s="69">
        <v>3.03</v>
      </c>
      <c r="Z1645" s="69">
        <v>111.96</v>
      </c>
      <c r="AA1645" s="78"/>
      <c r="AB1645" s="79">
        <f t="shared" si="899"/>
        <v>1.0000000000019327E-2</v>
      </c>
    </row>
    <row r="1646" spans="1:28" x14ac:dyDescent="0.25">
      <c r="A1646" s="71" t="s">
        <v>10414</v>
      </c>
      <c r="B1646" s="72" t="s">
        <v>15347</v>
      </c>
      <c r="C1646" s="73" t="s">
        <v>8808</v>
      </c>
      <c r="D1646" s="74">
        <v>0</v>
      </c>
      <c r="E1646" s="69">
        <v>111.11</v>
      </c>
      <c r="F1646" s="75">
        <f t="shared" si="913"/>
        <v>0</v>
      </c>
      <c r="G1646" s="28"/>
      <c r="H1646" s="69">
        <f t="shared" si="914"/>
        <v>108.07</v>
      </c>
      <c r="I1646" s="69">
        <f t="shared" si="914"/>
        <v>3.04</v>
      </c>
      <c r="J1646" s="69">
        <f t="shared" si="915"/>
        <v>111.11</v>
      </c>
      <c r="K1646" s="69">
        <v>0</v>
      </c>
      <c r="L1646" s="75">
        <f t="shared" si="916"/>
        <v>111.11</v>
      </c>
      <c r="N1646" s="69">
        <v>108.07</v>
      </c>
      <c r="O1646" s="69">
        <v>3.04</v>
      </c>
      <c r="P1646" s="69">
        <f t="shared" si="917"/>
        <v>111.11</v>
      </c>
      <c r="Q1646" s="63"/>
      <c r="R1646" s="69">
        <f t="shared" si="918"/>
        <v>108.07</v>
      </c>
      <c r="S1646" s="69">
        <f t="shared" si="918"/>
        <v>3.03</v>
      </c>
      <c r="T1646" s="69">
        <f t="shared" si="919"/>
        <v>111.1</v>
      </c>
      <c r="U1646" s="69">
        <f t="shared" si="920"/>
        <v>0</v>
      </c>
      <c r="V1646" s="77">
        <f t="shared" si="921"/>
        <v>111.1</v>
      </c>
      <c r="X1646" s="69">
        <v>108.07</v>
      </c>
      <c r="Y1646" s="69">
        <v>3.03</v>
      </c>
      <c r="Z1646" s="69">
        <v>111.1</v>
      </c>
      <c r="AA1646" s="78"/>
      <c r="AB1646" s="79">
        <f t="shared" si="899"/>
        <v>1.0000000000005116E-2</v>
      </c>
    </row>
    <row r="1647" spans="1:28" ht="22.5" x14ac:dyDescent="0.25">
      <c r="A1647" s="65" t="s">
        <v>10415</v>
      </c>
      <c r="B1647" s="66" t="s">
        <v>15348</v>
      </c>
      <c r="C1647" s="67"/>
      <c r="D1647" s="68"/>
      <c r="E1647" s="69"/>
      <c r="F1647" s="70"/>
      <c r="H1647" s="69"/>
      <c r="I1647" s="69"/>
      <c r="J1647" s="69"/>
      <c r="K1647" s="69"/>
      <c r="L1647" s="75"/>
      <c r="N1647" s="69"/>
      <c r="O1647" s="69"/>
      <c r="P1647" s="69"/>
      <c r="Q1647" s="63"/>
      <c r="R1647" s="69"/>
      <c r="S1647" s="69"/>
      <c r="T1647" s="69"/>
      <c r="U1647" s="69"/>
      <c r="V1647" s="77"/>
      <c r="X1647" s="69"/>
      <c r="Y1647" s="69"/>
      <c r="Z1647" s="69"/>
      <c r="AA1647" s="78"/>
      <c r="AB1647" s="79">
        <f t="shared" si="899"/>
        <v>0</v>
      </c>
    </row>
    <row r="1648" spans="1:28" ht="22.5" x14ac:dyDescent="0.25">
      <c r="A1648" s="71" t="s">
        <v>10416</v>
      </c>
      <c r="B1648" s="72" t="s">
        <v>15349</v>
      </c>
      <c r="C1648" s="73" t="s">
        <v>8780</v>
      </c>
      <c r="D1648" s="74">
        <v>0</v>
      </c>
      <c r="E1648" s="69">
        <v>8.83</v>
      </c>
      <c r="F1648" s="75">
        <f t="shared" ref="F1648:F1656" si="922">ROUND(D1648*E1648,2)</f>
        <v>0</v>
      </c>
      <c r="G1648" s="76"/>
      <c r="H1648" s="69">
        <f t="shared" ref="H1648:I1656" si="923">ROUND(N1648+(N1648*$H$2/100),2)</f>
        <v>6.79</v>
      </c>
      <c r="I1648" s="69">
        <f t="shared" si="923"/>
        <v>2.04</v>
      </c>
      <c r="J1648" s="69">
        <f t="shared" ref="J1648:J1656" si="924">H1648+I1648</f>
        <v>8.83</v>
      </c>
      <c r="K1648" s="69">
        <v>0</v>
      </c>
      <c r="L1648" s="75">
        <f t="shared" ref="L1648:L1656" si="925">SUM(J1648:K1648)</f>
        <v>8.83</v>
      </c>
      <c r="N1648" s="69">
        <v>6.79</v>
      </c>
      <c r="O1648" s="69">
        <v>2.04</v>
      </c>
      <c r="P1648" s="69">
        <f t="shared" ref="P1648:P1656" si="926">SUM(N1648:O1648)</f>
        <v>8.83</v>
      </c>
      <c r="Q1648" s="63"/>
      <c r="R1648" s="69">
        <f t="shared" ref="R1648:S1656" si="927">X1648</f>
        <v>6.79</v>
      </c>
      <c r="S1648" s="69">
        <f t="shared" si="927"/>
        <v>2.0499999999999998</v>
      </c>
      <c r="T1648" s="69">
        <f t="shared" ref="T1648:T1656" si="928">R1648+S1648</f>
        <v>8.84</v>
      </c>
      <c r="U1648" s="69">
        <f t="shared" ref="U1648:U1656" si="929">ROUND(Z1648*$H$2,2)/100</f>
        <v>0</v>
      </c>
      <c r="V1648" s="77">
        <f t="shared" ref="V1648:V1656" si="930">SUM(T1648:U1648)</f>
        <v>8.84</v>
      </c>
      <c r="X1648" s="69">
        <v>6.79</v>
      </c>
      <c r="Y1648" s="69">
        <v>2.0499999999999998</v>
      </c>
      <c r="Z1648" s="69">
        <v>8.84</v>
      </c>
      <c r="AA1648" s="78"/>
      <c r="AB1648" s="79">
        <f t="shared" si="899"/>
        <v>-9.9999999999997868E-3</v>
      </c>
    </row>
    <row r="1649" spans="1:28" ht="22.5" x14ac:dyDescent="0.25">
      <c r="A1649" s="71" t="s">
        <v>10417</v>
      </c>
      <c r="B1649" s="72" t="s">
        <v>15350</v>
      </c>
      <c r="C1649" s="73" t="s">
        <v>8780</v>
      </c>
      <c r="D1649" s="74">
        <v>0</v>
      </c>
      <c r="E1649" s="69">
        <v>14.510000000000002</v>
      </c>
      <c r="F1649" s="75">
        <f t="shared" si="922"/>
        <v>0</v>
      </c>
      <c r="G1649" s="76"/>
      <c r="H1649" s="69">
        <f t="shared" si="923"/>
        <v>12.47</v>
      </c>
      <c r="I1649" s="69">
        <f t="shared" si="923"/>
        <v>2.04</v>
      </c>
      <c r="J1649" s="69">
        <f t="shared" si="924"/>
        <v>14.510000000000002</v>
      </c>
      <c r="K1649" s="69">
        <v>0</v>
      </c>
      <c r="L1649" s="75">
        <f t="shared" si="925"/>
        <v>14.510000000000002</v>
      </c>
      <c r="N1649" s="69">
        <v>12.47</v>
      </c>
      <c r="O1649" s="69">
        <v>2.04</v>
      </c>
      <c r="P1649" s="69">
        <f t="shared" si="926"/>
        <v>14.510000000000002</v>
      </c>
      <c r="Q1649" s="63"/>
      <c r="R1649" s="69">
        <f t="shared" si="927"/>
        <v>12.47</v>
      </c>
      <c r="S1649" s="69">
        <f t="shared" si="927"/>
        <v>2.0499999999999998</v>
      </c>
      <c r="T1649" s="69">
        <f t="shared" si="928"/>
        <v>14.52</v>
      </c>
      <c r="U1649" s="69">
        <f t="shared" si="929"/>
        <v>0</v>
      </c>
      <c r="V1649" s="77">
        <f t="shared" si="930"/>
        <v>14.52</v>
      </c>
      <c r="X1649" s="69">
        <v>12.47</v>
      </c>
      <c r="Y1649" s="69">
        <v>2.0499999999999998</v>
      </c>
      <c r="Z1649" s="69">
        <v>14.52</v>
      </c>
      <c r="AA1649" s="78"/>
      <c r="AB1649" s="79">
        <f t="shared" si="899"/>
        <v>-9.9999999999980105E-3</v>
      </c>
    </row>
    <row r="1650" spans="1:28" ht="22.5" x14ac:dyDescent="0.25">
      <c r="A1650" s="71" t="s">
        <v>10418</v>
      </c>
      <c r="B1650" s="72" t="s">
        <v>15351</v>
      </c>
      <c r="C1650" s="73" t="s">
        <v>8808</v>
      </c>
      <c r="D1650" s="74">
        <v>0</v>
      </c>
      <c r="E1650" s="69">
        <v>59.849999999999994</v>
      </c>
      <c r="F1650" s="75">
        <f t="shared" si="922"/>
        <v>0</v>
      </c>
      <c r="G1650" s="76"/>
      <c r="H1650" s="69">
        <f t="shared" si="923"/>
        <v>45.8</v>
      </c>
      <c r="I1650" s="69">
        <f t="shared" si="923"/>
        <v>14.05</v>
      </c>
      <c r="J1650" s="69">
        <f t="shared" si="924"/>
        <v>59.849999999999994</v>
      </c>
      <c r="K1650" s="69">
        <v>0</v>
      </c>
      <c r="L1650" s="75">
        <f t="shared" si="925"/>
        <v>59.849999999999994</v>
      </c>
      <c r="N1650" s="69">
        <v>45.8</v>
      </c>
      <c r="O1650" s="69">
        <v>14.05</v>
      </c>
      <c r="P1650" s="69">
        <f t="shared" si="926"/>
        <v>59.849999999999994</v>
      </c>
      <c r="Q1650" s="63"/>
      <c r="R1650" s="69">
        <f t="shared" si="927"/>
        <v>45.8</v>
      </c>
      <c r="S1650" s="69">
        <f t="shared" si="927"/>
        <v>14.05</v>
      </c>
      <c r="T1650" s="69">
        <f t="shared" si="928"/>
        <v>59.849999999999994</v>
      </c>
      <c r="U1650" s="69">
        <f t="shared" si="929"/>
        <v>0</v>
      </c>
      <c r="V1650" s="77">
        <f t="shared" si="930"/>
        <v>59.849999999999994</v>
      </c>
      <c r="X1650" s="69">
        <v>45.8</v>
      </c>
      <c r="Y1650" s="69">
        <v>14.05</v>
      </c>
      <c r="Z1650" s="69">
        <v>59.85</v>
      </c>
      <c r="AA1650" s="78"/>
      <c r="AB1650" s="79">
        <f t="shared" si="899"/>
        <v>0</v>
      </c>
    </row>
    <row r="1651" spans="1:28" ht="22.5" x14ac:dyDescent="0.25">
      <c r="A1651" s="71" t="s">
        <v>10419</v>
      </c>
      <c r="B1651" s="72" t="s">
        <v>15352</v>
      </c>
      <c r="C1651" s="73" t="s">
        <v>8808</v>
      </c>
      <c r="D1651" s="74">
        <v>0</v>
      </c>
      <c r="E1651" s="69">
        <v>110.35</v>
      </c>
      <c r="F1651" s="75">
        <f t="shared" si="922"/>
        <v>0</v>
      </c>
      <c r="G1651" s="76"/>
      <c r="H1651" s="69">
        <f t="shared" si="923"/>
        <v>96.3</v>
      </c>
      <c r="I1651" s="69">
        <f t="shared" si="923"/>
        <v>14.05</v>
      </c>
      <c r="J1651" s="69">
        <f t="shared" si="924"/>
        <v>110.35</v>
      </c>
      <c r="K1651" s="69">
        <v>0</v>
      </c>
      <c r="L1651" s="75">
        <f t="shared" si="925"/>
        <v>110.35</v>
      </c>
      <c r="N1651" s="69">
        <v>96.3</v>
      </c>
      <c r="O1651" s="69">
        <v>14.05</v>
      </c>
      <c r="P1651" s="69">
        <f t="shared" si="926"/>
        <v>110.35</v>
      </c>
      <c r="Q1651" s="63"/>
      <c r="R1651" s="69">
        <f t="shared" si="927"/>
        <v>96.3</v>
      </c>
      <c r="S1651" s="69">
        <f t="shared" si="927"/>
        <v>14.05</v>
      </c>
      <c r="T1651" s="69">
        <f t="shared" si="928"/>
        <v>110.35</v>
      </c>
      <c r="U1651" s="69">
        <f t="shared" si="929"/>
        <v>0</v>
      </c>
      <c r="V1651" s="77">
        <f t="shared" si="930"/>
        <v>110.35</v>
      </c>
      <c r="X1651" s="69">
        <v>96.3</v>
      </c>
      <c r="Y1651" s="69">
        <v>14.05</v>
      </c>
      <c r="Z1651" s="69">
        <v>110.35</v>
      </c>
      <c r="AA1651" s="78"/>
      <c r="AB1651" s="79">
        <f t="shared" si="899"/>
        <v>0</v>
      </c>
    </row>
    <row r="1652" spans="1:28" ht="22.5" x14ac:dyDescent="0.25">
      <c r="A1652" s="71" t="s">
        <v>10420</v>
      </c>
      <c r="B1652" s="72" t="s">
        <v>15353</v>
      </c>
      <c r="C1652" s="73" t="s">
        <v>8808</v>
      </c>
      <c r="D1652" s="74">
        <v>0</v>
      </c>
      <c r="E1652" s="69">
        <v>131.49</v>
      </c>
      <c r="F1652" s="75">
        <f t="shared" si="922"/>
        <v>0</v>
      </c>
      <c r="G1652" s="76"/>
      <c r="H1652" s="69">
        <f t="shared" si="923"/>
        <v>131.49</v>
      </c>
      <c r="I1652" s="69">
        <f t="shared" si="923"/>
        <v>0</v>
      </c>
      <c r="J1652" s="69">
        <f t="shared" si="924"/>
        <v>131.49</v>
      </c>
      <c r="K1652" s="69">
        <v>0</v>
      </c>
      <c r="L1652" s="75">
        <f t="shared" si="925"/>
        <v>131.49</v>
      </c>
      <c r="N1652" s="69">
        <v>131.49</v>
      </c>
      <c r="O1652" s="69">
        <v>0</v>
      </c>
      <c r="P1652" s="69">
        <f t="shared" si="926"/>
        <v>131.49</v>
      </c>
      <c r="Q1652" s="63"/>
      <c r="R1652" s="69">
        <f t="shared" si="927"/>
        <v>131.49</v>
      </c>
      <c r="S1652" s="69">
        <f t="shared" si="927"/>
        <v>0</v>
      </c>
      <c r="T1652" s="69">
        <f t="shared" si="928"/>
        <v>131.49</v>
      </c>
      <c r="U1652" s="69">
        <f t="shared" si="929"/>
        <v>0</v>
      </c>
      <c r="V1652" s="77">
        <f t="shared" si="930"/>
        <v>131.49</v>
      </c>
      <c r="X1652" s="69">
        <v>131.49</v>
      </c>
      <c r="Y1652" s="69">
        <v>0</v>
      </c>
      <c r="Z1652" s="69">
        <v>131.49</v>
      </c>
      <c r="AA1652" s="78"/>
      <c r="AB1652" s="79">
        <f t="shared" si="899"/>
        <v>0</v>
      </c>
    </row>
    <row r="1653" spans="1:28" ht="22.5" x14ac:dyDescent="0.25">
      <c r="A1653" s="71" t="s">
        <v>10421</v>
      </c>
      <c r="B1653" s="72" t="s">
        <v>15354</v>
      </c>
      <c r="C1653" s="73" t="s">
        <v>8808</v>
      </c>
      <c r="D1653" s="74">
        <v>0</v>
      </c>
      <c r="E1653" s="69">
        <v>261.83</v>
      </c>
      <c r="F1653" s="75">
        <f t="shared" si="922"/>
        <v>0</v>
      </c>
      <c r="G1653" s="76"/>
      <c r="H1653" s="69">
        <f t="shared" si="923"/>
        <v>261.83</v>
      </c>
      <c r="I1653" s="69">
        <f t="shared" si="923"/>
        <v>0</v>
      </c>
      <c r="J1653" s="69">
        <f t="shared" si="924"/>
        <v>261.83</v>
      </c>
      <c r="K1653" s="69">
        <v>0</v>
      </c>
      <c r="L1653" s="75">
        <f t="shared" si="925"/>
        <v>261.83</v>
      </c>
      <c r="N1653" s="69">
        <v>261.83</v>
      </c>
      <c r="O1653" s="69">
        <v>0</v>
      </c>
      <c r="P1653" s="69">
        <f t="shared" si="926"/>
        <v>261.83</v>
      </c>
      <c r="Q1653" s="63"/>
      <c r="R1653" s="69">
        <f t="shared" si="927"/>
        <v>261.83</v>
      </c>
      <c r="S1653" s="69">
        <f t="shared" si="927"/>
        <v>0</v>
      </c>
      <c r="T1653" s="69">
        <f t="shared" si="928"/>
        <v>261.83</v>
      </c>
      <c r="U1653" s="69">
        <f t="shared" si="929"/>
        <v>0</v>
      </c>
      <c r="V1653" s="77">
        <f t="shared" si="930"/>
        <v>261.83</v>
      </c>
      <c r="X1653" s="69">
        <v>261.83</v>
      </c>
      <c r="Y1653" s="69">
        <v>0</v>
      </c>
      <c r="Z1653" s="69">
        <v>261.83</v>
      </c>
      <c r="AA1653" s="78"/>
      <c r="AB1653" s="79">
        <f t="shared" si="899"/>
        <v>0</v>
      </c>
    </row>
    <row r="1654" spans="1:28" ht="22.5" x14ac:dyDescent="0.25">
      <c r="A1654" s="71" t="s">
        <v>10422</v>
      </c>
      <c r="B1654" s="72" t="s">
        <v>15355</v>
      </c>
      <c r="C1654" s="73" t="s">
        <v>8808</v>
      </c>
      <c r="D1654" s="74">
        <v>0</v>
      </c>
      <c r="E1654" s="69">
        <v>616.08000000000004</v>
      </c>
      <c r="F1654" s="75">
        <f t="shared" si="922"/>
        <v>0</v>
      </c>
      <c r="G1654" s="76"/>
      <c r="H1654" s="69">
        <f t="shared" si="923"/>
        <v>609.26</v>
      </c>
      <c r="I1654" s="69">
        <f t="shared" si="923"/>
        <v>6.82</v>
      </c>
      <c r="J1654" s="69">
        <f t="shared" si="924"/>
        <v>616.08000000000004</v>
      </c>
      <c r="K1654" s="69">
        <v>0</v>
      </c>
      <c r="L1654" s="75">
        <f t="shared" si="925"/>
        <v>616.08000000000004</v>
      </c>
      <c r="N1654" s="69">
        <v>609.26</v>
      </c>
      <c r="O1654" s="69">
        <v>6.82</v>
      </c>
      <c r="P1654" s="69">
        <f t="shared" si="926"/>
        <v>616.08000000000004</v>
      </c>
      <c r="Q1654" s="63"/>
      <c r="R1654" s="69">
        <f t="shared" si="927"/>
        <v>609.26</v>
      </c>
      <c r="S1654" s="69">
        <f t="shared" si="927"/>
        <v>6.83</v>
      </c>
      <c r="T1654" s="69">
        <f t="shared" si="928"/>
        <v>616.09</v>
      </c>
      <c r="U1654" s="69">
        <f t="shared" si="929"/>
        <v>0</v>
      </c>
      <c r="V1654" s="77">
        <f t="shared" si="930"/>
        <v>616.09</v>
      </c>
      <c r="X1654" s="69">
        <v>609.26</v>
      </c>
      <c r="Y1654" s="69">
        <v>6.83</v>
      </c>
      <c r="Z1654" s="69">
        <v>616.09</v>
      </c>
      <c r="AA1654" s="78"/>
      <c r="AB1654" s="79">
        <f t="shared" si="899"/>
        <v>-9.9999999999909051E-3</v>
      </c>
    </row>
    <row r="1655" spans="1:28" x14ac:dyDescent="0.25">
      <c r="A1655" s="71" t="s">
        <v>10423</v>
      </c>
      <c r="B1655" s="72" t="s">
        <v>15356</v>
      </c>
      <c r="C1655" s="73" t="s">
        <v>8808</v>
      </c>
      <c r="D1655" s="74">
        <v>0</v>
      </c>
      <c r="E1655" s="69">
        <v>832.03000000000009</v>
      </c>
      <c r="F1655" s="75">
        <f t="shared" si="922"/>
        <v>0</v>
      </c>
      <c r="G1655" s="76"/>
      <c r="H1655" s="69">
        <f t="shared" si="923"/>
        <v>825.21</v>
      </c>
      <c r="I1655" s="69">
        <f t="shared" si="923"/>
        <v>6.82</v>
      </c>
      <c r="J1655" s="69">
        <f t="shared" si="924"/>
        <v>832.03000000000009</v>
      </c>
      <c r="K1655" s="69">
        <v>0</v>
      </c>
      <c r="L1655" s="75">
        <f t="shared" si="925"/>
        <v>832.03000000000009</v>
      </c>
      <c r="N1655" s="69">
        <v>825.21</v>
      </c>
      <c r="O1655" s="69">
        <v>6.82</v>
      </c>
      <c r="P1655" s="69">
        <f t="shared" si="926"/>
        <v>832.03000000000009</v>
      </c>
      <c r="Q1655" s="63"/>
      <c r="R1655" s="69">
        <f t="shared" si="927"/>
        <v>825.21</v>
      </c>
      <c r="S1655" s="69">
        <f t="shared" si="927"/>
        <v>6.83</v>
      </c>
      <c r="T1655" s="69">
        <f t="shared" si="928"/>
        <v>832.04000000000008</v>
      </c>
      <c r="U1655" s="69">
        <f t="shared" si="929"/>
        <v>0</v>
      </c>
      <c r="V1655" s="77">
        <f t="shared" si="930"/>
        <v>832.04000000000008</v>
      </c>
      <c r="X1655" s="69">
        <v>825.21</v>
      </c>
      <c r="Y1655" s="69">
        <v>6.83</v>
      </c>
      <c r="Z1655" s="69">
        <v>832.04</v>
      </c>
      <c r="AA1655" s="78"/>
      <c r="AB1655" s="79">
        <f t="shared" si="899"/>
        <v>-9.9999999998772182E-3</v>
      </c>
    </row>
    <row r="1656" spans="1:28" x14ac:dyDescent="0.25">
      <c r="A1656" s="71" t="s">
        <v>10424</v>
      </c>
      <c r="B1656" s="72" t="s">
        <v>15357</v>
      </c>
      <c r="C1656" s="73" t="s">
        <v>8808</v>
      </c>
      <c r="D1656" s="74">
        <v>0</v>
      </c>
      <c r="E1656" s="69">
        <v>202</v>
      </c>
      <c r="F1656" s="75">
        <f t="shared" si="922"/>
        <v>0</v>
      </c>
      <c r="G1656" s="76"/>
      <c r="H1656" s="69">
        <f t="shared" si="923"/>
        <v>202</v>
      </c>
      <c r="I1656" s="69">
        <f t="shared" si="923"/>
        <v>0</v>
      </c>
      <c r="J1656" s="69">
        <f t="shared" si="924"/>
        <v>202</v>
      </c>
      <c r="K1656" s="69">
        <v>0</v>
      </c>
      <c r="L1656" s="75">
        <f t="shared" si="925"/>
        <v>202</v>
      </c>
      <c r="N1656" s="69">
        <v>202</v>
      </c>
      <c r="O1656" s="69">
        <v>0</v>
      </c>
      <c r="P1656" s="69">
        <f t="shared" si="926"/>
        <v>202</v>
      </c>
      <c r="Q1656" s="63"/>
      <c r="R1656" s="69">
        <f t="shared" si="927"/>
        <v>202</v>
      </c>
      <c r="S1656" s="69">
        <f t="shared" si="927"/>
        <v>0</v>
      </c>
      <c r="T1656" s="69">
        <f t="shared" si="928"/>
        <v>202</v>
      </c>
      <c r="U1656" s="69">
        <f t="shared" si="929"/>
        <v>0</v>
      </c>
      <c r="V1656" s="77">
        <f t="shared" si="930"/>
        <v>202</v>
      </c>
      <c r="X1656" s="69">
        <v>202</v>
      </c>
      <c r="Y1656" s="69">
        <v>0</v>
      </c>
      <c r="Z1656" s="69">
        <v>202</v>
      </c>
      <c r="AA1656" s="78"/>
      <c r="AB1656" s="79">
        <f t="shared" si="899"/>
        <v>0</v>
      </c>
    </row>
    <row r="1657" spans="1:28" x14ac:dyDescent="0.25">
      <c r="A1657" s="65" t="s">
        <v>10425</v>
      </c>
      <c r="B1657" s="66" t="s">
        <v>15358</v>
      </c>
      <c r="C1657" s="67"/>
      <c r="D1657" s="68"/>
      <c r="E1657" s="69"/>
      <c r="F1657" s="70"/>
      <c r="H1657" s="69"/>
      <c r="I1657" s="69"/>
      <c r="J1657" s="69"/>
      <c r="K1657" s="69"/>
      <c r="L1657" s="75"/>
      <c r="N1657" s="69"/>
      <c r="O1657" s="69"/>
      <c r="P1657" s="69"/>
      <c r="Q1657" s="63"/>
      <c r="R1657" s="69"/>
      <c r="S1657" s="69"/>
      <c r="T1657" s="69"/>
      <c r="U1657" s="69"/>
      <c r="V1657" s="77"/>
      <c r="X1657" s="69"/>
      <c r="Y1657" s="69"/>
      <c r="Z1657" s="69"/>
      <c r="AA1657" s="78"/>
      <c r="AB1657" s="79">
        <f t="shared" si="899"/>
        <v>0</v>
      </c>
    </row>
    <row r="1658" spans="1:28" x14ac:dyDescent="0.25">
      <c r="A1658" s="71" t="s">
        <v>10426</v>
      </c>
      <c r="B1658" s="72" t="s">
        <v>15359</v>
      </c>
      <c r="C1658" s="73" t="s">
        <v>9041</v>
      </c>
      <c r="D1658" s="74">
        <v>0</v>
      </c>
      <c r="E1658" s="69">
        <v>14.24</v>
      </c>
      <c r="F1658" s="75">
        <f>ROUND(D1658*E1658,2)</f>
        <v>0</v>
      </c>
      <c r="G1658" s="76"/>
      <c r="H1658" s="69">
        <f>ROUND(N1658+(N1658*$H$2/100),2)</f>
        <v>5.17</v>
      </c>
      <c r="I1658" s="69">
        <f>ROUND(O1658+(O1658*$H$2/100),2)</f>
        <v>9.07</v>
      </c>
      <c r="J1658" s="69">
        <f>H1658+I1658</f>
        <v>14.24</v>
      </c>
      <c r="K1658" s="69">
        <v>0</v>
      </c>
      <c r="L1658" s="75">
        <f>SUM(J1658:K1658)</f>
        <v>14.24</v>
      </c>
      <c r="N1658" s="69">
        <v>5.17</v>
      </c>
      <c r="O1658" s="69">
        <v>9.07</v>
      </c>
      <c r="P1658" s="69">
        <f>SUM(N1658:O1658)</f>
        <v>14.24</v>
      </c>
      <c r="Q1658" s="63"/>
      <c r="R1658" s="69">
        <f>X1658</f>
        <v>5.17</v>
      </c>
      <c r="S1658" s="69">
        <f>Y1658</f>
        <v>9.07</v>
      </c>
      <c r="T1658" s="69">
        <f>R1658+S1658</f>
        <v>14.24</v>
      </c>
      <c r="U1658" s="69">
        <f>ROUND(Z1658*$H$2,2)/100</f>
        <v>0</v>
      </c>
      <c r="V1658" s="77">
        <f>SUM(T1658:U1658)</f>
        <v>14.24</v>
      </c>
      <c r="X1658" s="69">
        <v>5.17</v>
      </c>
      <c r="Y1658" s="69">
        <v>9.07</v>
      </c>
      <c r="Z1658" s="69">
        <v>14.24</v>
      </c>
      <c r="AA1658" s="78"/>
      <c r="AB1658" s="79">
        <f t="shared" si="899"/>
        <v>0</v>
      </c>
    </row>
    <row r="1659" spans="1:28" x14ac:dyDescent="0.25">
      <c r="A1659" s="71" t="s">
        <v>10427</v>
      </c>
      <c r="B1659" s="72" t="s">
        <v>15360</v>
      </c>
      <c r="C1659" s="73" t="s">
        <v>10428</v>
      </c>
      <c r="D1659" s="74">
        <v>0</v>
      </c>
      <c r="E1659" s="69">
        <v>125.66</v>
      </c>
      <c r="F1659" s="75">
        <f>ROUND(D1659*E1659,2)</f>
        <v>0</v>
      </c>
      <c r="G1659" s="76"/>
      <c r="H1659" s="69">
        <f>ROUND(N1659+(N1659*$H$2/100),2)</f>
        <v>119.61</v>
      </c>
      <c r="I1659" s="69">
        <f>ROUND(O1659+(O1659*$H$2/100),2)</f>
        <v>6.05</v>
      </c>
      <c r="J1659" s="69">
        <f>H1659+I1659</f>
        <v>125.66</v>
      </c>
      <c r="K1659" s="69">
        <v>0</v>
      </c>
      <c r="L1659" s="75">
        <f>SUM(J1659:K1659)</f>
        <v>125.66</v>
      </c>
      <c r="N1659" s="69">
        <v>119.61</v>
      </c>
      <c r="O1659" s="69">
        <v>6.05</v>
      </c>
      <c r="P1659" s="69">
        <f>SUM(N1659:O1659)</f>
        <v>125.66</v>
      </c>
      <c r="Q1659" s="63"/>
      <c r="R1659" s="69">
        <f>X1659</f>
        <v>119.61</v>
      </c>
      <c r="S1659" s="69">
        <f>Y1659</f>
        <v>6.05</v>
      </c>
      <c r="T1659" s="69">
        <f>R1659+S1659</f>
        <v>125.66</v>
      </c>
      <c r="U1659" s="69">
        <f>ROUND(Z1659*$H$2,2)/100</f>
        <v>0</v>
      </c>
      <c r="V1659" s="77">
        <f>SUM(T1659:U1659)</f>
        <v>125.66</v>
      </c>
      <c r="X1659" s="69">
        <v>119.61</v>
      </c>
      <c r="Y1659" s="69">
        <v>6.05</v>
      </c>
      <c r="Z1659" s="69">
        <v>125.66</v>
      </c>
      <c r="AA1659" s="78"/>
      <c r="AB1659" s="79">
        <f t="shared" si="899"/>
        <v>0</v>
      </c>
    </row>
    <row r="1660" spans="1:28" ht="22.5" x14ac:dyDescent="0.25">
      <c r="A1660" s="65" t="s">
        <v>10429</v>
      </c>
      <c r="B1660" s="66" t="s">
        <v>15361</v>
      </c>
      <c r="C1660" s="67"/>
      <c r="D1660" s="68"/>
      <c r="E1660" s="69"/>
      <c r="F1660" s="70"/>
      <c r="H1660" s="69"/>
      <c r="I1660" s="69"/>
      <c r="J1660" s="69"/>
      <c r="K1660" s="69"/>
      <c r="L1660" s="75"/>
      <c r="N1660" s="69"/>
      <c r="O1660" s="69"/>
      <c r="P1660" s="69"/>
      <c r="Q1660" s="63"/>
      <c r="R1660" s="69"/>
      <c r="S1660" s="69"/>
      <c r="T1660" s="69"/>
      <c r="U1660" s="69"/>
      <c r="V1660" s="77"/>
      <c r="X1660" s="69"/>
      <c r="Y1660" s="69"/>
      <c r="Z1660" s="69"/>
      <c r="AA1660" s="78"/>
      <c r="AB1660" s="79">
        <f t="shared" si="899"/>
        <v>0</v>
      </c>
    </row>
    <row r="1661" spans="1:28" ht="22.5" x14ac:dyDescent="0.25">
      <c r="A1661" s="71" t="s">
        <v>10430</v>
      </c>
      <c r="B1661" s="72" t="s">
        <v>15362</v>
      </c>
      <c r="C1661" s="73" t="s">
        <v>8808</v>
      </c>
      <c r="D1661" s="74">
        <v>0</v>
      </c>
      <c r="E1661" s="69">
        <v>4.16</v>
      </c>
      <c r="F1661" s="75">
        <f t="shared" ref="F1661:F1668" si="931">ROUND(D1661*E1661,2)</f>
        <v>0</v>
      </c>
      <c r="G1661" s="76"/>
      <c r="H1661" s="69">
        <f t="shared" ref="H1661:I1668" si="932">ROUND(N1661+(N1661*$H$2/100),2)</f>
        <v>2.3199999999999998</v>
      </c>
      <c r="I1661" s="69">
        <f t="shared" si="932"/>
        <v>1.84</v>
      </c>
      <c r="J1661" s="69">
        <f t="shared" ref="J1661:J1668" si="933">H1661+I1661</f>
        <v>4.16</v>
      </c>
      <c r="K1661" s="69">
        <v>0</v>
      </c>
      <c r="L1661" s="75">
        <f t="shared" ref="L1661:L1668" si="934">SUM(J1661:K1661)</f>
        <v>4.16</v>
      </c>
      <c r="N1661" s="69">
        <v>2.3199999999999998</v>
      </c>
      <c r="O1661" s="69">
        <v>1.8399999999999999</v>
      </c>
      <c r="P1661" s="69">
        <f t="shared" ref="P1661:P1668" si="935">SUM(N1661:O1661)</f>
        <v>4.16</v>
      </c>
      <c r="Q1661" s="63"/>
      <c r="R1661" s="69">
        <f t="shared" ref="R1661:S1668" si="936">X1661</f>
        <v>2.3199999999999998</v>
      </c>
      <c r="S1661" s="69">
        <f t="shared" si="936"/>
        <v>1.84</v>
      </c>
      <c r="T1661" s="69">
        <f t="shared" ref="T1661:T1668" si="937">R1661+S1661</f>
        <v>4.16</v>
      </c>
      <c r="U1661" s="69">
        <f t="shared" ref="U1661:U1668" si="938">ROUND(Z1661*$H$2,2)/100</f>
        <v>0</v>
      </c>
      <c r="V1661" s="77">
        <f t="shared" ref="V1661:V1668" si="939">SUM(T1661:U1661)</f>
        <v>4.16</v>
      </c>
      <c r="X1661" s="69">
        <v>2.3199999999999998</v>
      </c>
      <c r="Y1661" s="69">
        <v>1.84</v>
      </c>
      <c r="Z1661" s="69">
        <v>4.16</v>
      </c>
      <c r="AA1661" s="78"/>
      <c r="AB1661" s="79">
        <f t="shared" si="899"/>
        <v>0</v>
      </c>
    </row>
    <row r="1662" spans="1:28" ht="22.5" x14ac:dyDescent="0.25">
      <c r="A1662" s="71" t="s">
        <v>10431</v>
      </c>
      <c r="B1662" s="72" t="s">
        <v>15363</v>
      </c>
      <c r="C1662" s="73" t="s">
        <v>8808</v>
      </c>
      <c r="D1662" s="74">
        <v>0</v>
      </c>
      <c r="E1662" s="69">
        <v>8.35</v>
      </c>
      <c r="F1662" s="75">
        <f t="shared" si="931"/>
        <v>0</v>
      </c>
      <c r="G1662" s="76"/>
      <c r="H1662" s="69">
        <f t="shared" si="932"/>
        <v>4.66</v>
      </c>
      <c r="I1662" s="69">
        <f t="shared" si="932"/>
        <v>3.69</v>
      </c>
      <c r="J1662" s="69">
        <f t="shared" si="933"/>
        <v>8.35</v>
      </c>
      <c r="K1662" s="69">
        <v>0</v>
      </c>
      <c r="L1662" s="75">
        <f t="shared" si="934"/>
        <v>8.35</v>
      </c>
      <c r="N1662" s="69">
        <v>4.66</v>
      </c>
      <c r="O1662" s="69">
        <v>3.69</v>
      </c>
      <c r="P1662" s="69">
        <f t="shared" si="935"/>
        <v>8.35</v>
      </c>
      <c r="Q1662" s="63"/>
      <c r="R1662" s="69">
        <f t="shared" si="936"/>
        <v>4.66</v>
      </c>
      <c r="S1662" s="69">
        <f t="shared" si="936"/>
        <v>3.69</v>
      </c>
      <c r="T1662" s="69">
        <f t="shared" si="937"/>
        <v>8.35</v>
      </c>
      <c r="U1662" s="69">
        <f t="shared" si="938"/>
        <v>0</v>
      </c>
      <c r="V1662" s="77">
        <f t="shared" si="939"/>
        <v>8.35</v>
      </c>
      <c r="X1662" s="69">
        <v>4.66</v>
      </c>
      <c r="Y1662" s="69">
        <v>3.69</v>
      </c>
      <c r="Z1662" s="69">
        <v>8.35</v>
      </c>
      <c r="AA1662" s="78"/>
      <c r="AB1662" s="79">
        <f t="shared" si="899"/>
        <v>0</v>
      </c>
    </row>
    <row r="1663" spans="1:28" ht="22.5" x14ac:dyDescent="0.25">
      <c r="A1663" s="71" t="s">
        <v>10432</v>
      </c>
      <c r="B1663" s="72" t="s">
        <v>15364</v>
      </c>
      <c r="C1663" s="73" t="s">
        <v>8808</v>
      </c>
      <c r="D1663" s="74">
        <v>0</v>
      </c>
      <c r="E1663" s="69">
        <v>12.51</v>
      </c>
      <c r="F1663" s="75">
        <f t="shared" si="931"/>
        <v>0</v>
      </c>
      <c r="G1663" s="76"/>
      <c r="H1663" s="69">
        <f t="shared" si="932"/>
        <v>6.98</v>
      </c>
      <c r="I1663" s="69">
        <f t="shared" si="932"/>
        <v>5.53</v>
      </c>
      <c r="J1663" s="69">
        <f t="shared" si="933"/>
        <v>12.510000000000002</v>
      </c>
      <c r="K1663" s="69">
        <v>0</v>
      </c>
      <c r="L1663" s="75">
        <f t="shared" si="934"/>
        <v>12.510000000000002</v>
      </c>
      <c r="N1663" s="69">
        <v>6.98</v>
      </c>
      <c r="O1663" s="69">
        <v>5.53</v>
      </c>
      <c r="P1663" s="69">
        <f t="shared" si="935"/>
        <v>12.510000000000002</v>
      </c>
      <c r="Q1663" s="63"/>
      <c r="R1663" s="69">
        <f t="shared" si="936"/>
        <v>6.98</v>
      </c>
      <c r="S1663" s="69">
        <f t="shared" si="936"/>
        <v>5.53</v>
      </c>
      <c r="T1663" s="69">
        <f t="shared" si="937"/>
        <v>12.510000000000002</v>
      </c>
      <c r="U1663" s="69">
        <f t="shared" si="938"/>
        <v>0</v>
      </c>
      <c r="V1663" s="77">
        <f t="shared" si="939"/>
        <v>12.510000000000002</v>
      </c>
      <c r="X1663" s="69">
        <v>6.98</v>
      </c>
      <c r="Y1663" s="69">
        <v>5.53</v>
      </c>
      <c r="Z1663" s="69">
        <v>12.51</v>
      </c>
      <c r="AA1663" s="78"/>
      <c r="AB1663" s="79">
        <f t="shared" si="899"/>
        <v>0</v>
      </c>
    </row>
    <row r="1664" spans="1:28" ht="22.5" x14ac:dyDescent="0.25">
      <c r="A1664" s="71" t="s">
        <v>10433</v>
      </c>
      <c r="B1664" s="72" t="s">
        <v>15365</v>
      </c>
      <c r="C1664" s="73" t="s">
        <v>8808</v>
      </c>
      <c r="D1664" s="74">
        <v>0</v>
      </c>
      <c r="E1664" s="69">
        <v>16.689999999999998</v>
      </c>
      <c r="F1664" s="75">
        <f t="shared" si="931"/>
        <v>0</v>
      </c>
      <c r="G1664" s="76"/>
      <c r="H1664" s="69">
        <f t="shared" si="932"/>
        <v>9.31</v>
      </c>
      <c r="I1664" s="69">
        <f t="shared" si="932"/>
        <v>7.38</v>
      </c>
      <c r="J1664" s="69">
        <f t="shared" si="933"/>
        <v>16.690000000000001</v>
      </c>
      <c r="K1664" s="69">
        <v>0</v>
      </c>
      <c r="L1664" s="75">
        <f t="shared" si="934"/>
        <v>16.690000000000001</v>
      </c>
      <c r="N1664" s="69">
        <v>9.3099999999999987</v>
      </c>
      <c r="O1664" s="69">
        <v>7.38</v>
      </c>
      <c r="P1664" s="69">
        <f t="shared" si="935"/>
        <v>16.689999999999998</v>
      </c>
      <c r="Q1664" s="63"/>
      <c r="R1664" s="69">
        <f t="shared" si="936"/>
        <v>9.31</v>
      </c>
      <c r="S1664" s="69">
        <f t="shared" si="936"/>
        <v>7.38</v>
      </c>
      <c r="T1664" s="69">
        <f t="shared" si="937"/>
        <v>16.690000000000001</v>
      </c>
      <c r="U1664" s="69">
        <f t="shared" si="938"/>
        <v>0</v>
      </c>
      <c r="V1664" s="77">
        <f t="shared" si="939"/>
        <v>16.690000000000001</v>
      </c>
      <c r="X1664" s="69">
        <v>9.31</v>
      </c>
      <c r="Y1664" s="69">
        <v>7.38</v>
      </c>
      <c r="Z1664" s="69">
        <v>16.690000000000001</v>
      </c>
      <c r="AA1664" s="78"/>
      <c r="AB1664" s="79">
        <f t="shared" si="899"/>
        <v>0</v>
      </c>
    </row>
    <row r="1665" spans="1:28" s="33" customFormat="1" ht="22.5" x14ac:dyDescent="0.25">
      <c r="A1665" s="71" t="s">
        <v>10434</v>
      </c>
      <c r="B1665" s="72" t="s">
        <v>15366</v>
      </c>
      <c r="C1665" s="73" t="s">
        <v>8808</v>
      </c>
      <c r="D1665" s="74">
        <v>0</v>
      </c>
      <c r="E1665" s="69">
        <v>25.05</v>
      </c>
      <c r="F1665" s="75">
        <f t="shared" si="931"/>
        <v>0</v>
      </c>
      <c r="G1665" s="28"/>
      <c r="H1665" s="69">
        <f t="shared" si="932"/>
        <v>13.98</v>
      </c>
      <c r="I1665" s="69">
        <f t="shared" si="932"/>
        <v>11.07</v>
      </c>
      <c r="J1665" s="69">
        <f t="shared" si="933"/>
        <v>25.05</v>
      </c>
      <c r="K1665" s="69">
        <v>0</v>
      </c>
      <c r="L1665" s="75">
        <f t="shared" si="934"/>
        <v>25.05</v>
      </c>
      <c r="N1665" s="69">
        <v>13.98</v>
      </c>
      <c r="O1665" s="69">
        <v>11.07</v>
      </c>
      <c r="P1665" s="69">
        <f t="shared" si="935"/>
        <v>25.05</v>
      </c>
      <c r="Q1665" s="63"/>
      <c r="R1665" s="69">
        <f t="shared" si="936"/>
        <v>13.98</v>
      </c>
      <c r="S1665" s="69">
        <f t="shared" si="936"/>
        <v>11.07</v>
      </c>
      <c r="T1665" s="69">
        <f t="shared" si="937"/>
        <v>25.05</v>
      </c>
      <c r="U1665" s="69">
        <f t="shared" si="938"/>
        <v>0</v>
      </c>
      <c r="V1665" s="77">
        <f t="shared" si="939"/>
        <v>25.05</v>
      </c>
      <c r="X1665" s="69">
        <v>13.98</v>
      </c>
      <c r="Y1665" s="69">
        <v>11.07</v>
      </c>
      <c r="Z1665" s="69">
        <v>25.05</v>
      </c>
      <c r="AA1665" s="78"/>
      <c r="AB1665" s="79">
        <f t="shared" si="899"/>
        <v>0</v>
      </c>
    </row>
    <row r="1666" spans="1:28" ht="22.5" x14ac:dyDescent="0.25">
      <c r="A1666" s="71" t="s">
        <v>10435</v>
      </c>
      <c r="B1666" s="72" t="s">
        <v>15367</v>
      </c>
      <c r="C1666" s="73" t="s">
        <v>8808</v>
      </c>
      <c r="D1666" s="74">
        <v>0</v>
      </c>
      <c r="E1666" s="69">
        <v>18.72</v>
      </c>
      <c r="F1666" s="75">
        <f t="shared" si="931"/>
        <v>0</v>
      </c>
      <c r="G1666" s="76"/>
      <c r="H1666" s="69">
        <f t="shared" si="932"/>
        <v>17.59</v>
      </c>
      <c r="I1666" s="69">
        <f t="shared" si="932"/>
        <v>1.1299999999999999</v>
      </c>
      <c r="J1666" s="69">
        <f t="shared" si="933"/>
        <v>18.72</v>
      </c>
      <c r="K1666" s="69">
        <v>0</v>
      </c>
      <c r="L1666" s="75">
        <f t="shared" si="934"/>
        <v>18.72</v>
      </c>
      <c r="N1666" s="69">
        <v>17.59</v>
      </c>
      <c r="O1666" s="69">
        <v>1.1299999999999999</v>
      </c>
      <c r="P1666" s="69">
        <f t="shared" si="935"/>
        <v>18.72</v>
      </c>
      <c r="Q1666" s="63"/>
      <c r="R1666" s="69">
        <f t="shared" si="936"/>
        <v>17.59</v>
      </c>
      <c r="S1666" s="69">
        <f t="shared" si="936"/>
        <v>1.1299999999999999</v>
      </c>
      <c r="T1666" s="69">
        <f t="shared" si="937"/>
        <v>18.72</v>
      </c>
      <c r="U1666" s="69">
        <f t="shared" si="938"/>
        <v>0</v>
      </c>
      <c r="V1666" s="77">
        <f t="shared" si="939"/>
        <v>18.72</v>
      </c>
      <c r="X1666" s="69">
        <v>17.59</v>
      </c>
      <c r="Y1666" s="69">
        <v>1.1299999999999999</v>
      </c>
      <c r="Z1666" s="69">
        <v>18.72</v>
      </c>
      <c r="AA1666" s="78"/>
      <c r="AB1666" s="79">
        <f t="shared" si="899"/>
        <v>0</v>
      </c>
    </row>
    <row r="1667" spans="1:28" ht="22.5" x14ac:dyDescent="0.25">
      <c r="A1667" s="71" t="s">
        <v>10436</v>
      </c>
      <c r="B1667" s="72" t="s">
        <v>15368</v>
      </c>
      <c r="C1667" s="73" t="s">
        <v>8808</v>
      </c>
      <c r="D1667" s="74">
        <v>0</v>
      </c>
      <c r="E1667" s="69">
        <v>33.31</v>
      </c>
      <c r="F1667" s="75">
        <f t="shared" si="931"/>
        <v>0</v>
      </c>
      <c r="G1667" s="76"/>
      <c r="H1667" s="69">
        <f t="shared" si="932"/>
        <v>31.72</v>
      </c>
      <c r="I1667" s="69">
        <f t="shared" si="932"/>
        <v>1.59</v>
      </c>
      <c r="J1667" s="69">
        <f t="shared" si="933"/>
        <v>33.31</v>
      </c>
      <c r="K1667" s="69">
        <v>0</v>
      </c>
      <c r="L1667" s="75">
        <f t="shared" si="934"/>
        <v>33.31</v>
      </c>
      <c r="N1667" s="69">
        <v>31.72</v>
      </c>
      <c r="O1667" s="69">
        <v>1.59</v>
      </c>
      <c r="P1667" s="69">
        <f t="shared" si="935"/>
        <v>33.31</v>
      </c>
      <c r="Q1667" s="63"/>
      <c r="R1667" s="69">
        <f t="shared" si="936"/>
        <v>31.72</v>
      </c>
      <c r="S1667" s="69">
        <f t="shared" si="936"/>
        <v>1.59</v>
      </c>
      <c r="T1667" s="69">
        <f t="shared" si="937"/>
        <v>33.31</v>
      </c>
      <c r="U1667" s="69">
        <f t="shared" si="938"/>
        <v>0</v>
      </c>
      <c r="V1667" s="77">
        <f t="shared" si="939"/>
        <v>33.31</v>
      </c>
      <c r="X1667" s="69">
        <v>31.72</v>
      </c>
      <c r="Y1667" s="69">
        <v>1.59</v>
      </c>
      <c r="Z1667" s="69">
        <v>33.31</v>
      </c>
      <c r="AA1667" s="78"/>
      <c r="AB1667" s="79">
        <f t="shared" si="899"/>
        <v>0</v>
      </c>
    </row>
    <row r="1668" spans="1:28" x14ac:dyDescent="0.25">
      <c r="A1668" s="71" t="s">
        <v>10437</v>
      </c>
      <c r="B1668" s="72" t="s">
        <v>15369</v>
      </c>
      <c r="C1668" s="73" t="s">
        <v>8808</v>
      </c>
      <c r="D1668" s="74">
        <v>0</v>
      </c>
      <c r="E1668" s="69">
        <v>55.61</v>
      </c>
      <c r="F1668" s="75">
        <f t="shared" si="931"/>
        <v>0</v>
      </c>
      <c r="G1668" s="76"/>
      <c r="H1668" s="69">
        <f t="shared" si="932"/>
        <v>53.57</v>
      </c>
      <c r="I1668" s="69">
        <f t="shared" si="932"/>
        <v>2.04</v>
      </c>
      <c r="J1668" s="69">
        <f t="shared" si="933"/>
        <v>55.61</v>
      </c>
      <c r="K1668" s="69">
        <v>0</v>
      </c>
      <c r="L1668" s="75">
        <f t="shared" si="934"/>
        <v>55.61</v>
      </c>
      <c r="N1668" s="69">
        <v>53.57</v>
      </c>
      <c r="O1668" s="69">
        <v>2.04</v>
      </c>
      <c r="P1668" s="69">
        <f t="shared" si="935"/>
        <v>55.61</v>
      </c>
      <c r="Q1668" s="63"/>
      <c r="R1668" s="69">
        <f t="shared" si="936"/>
        <v>53.57</v>
      </c>
      <c r="S1668" s="69">
        <f t="shared" si="936"/>
        <v>2.0499999999999998</v>
      </c>
      <c r="T1668" s="69">
        <f t="shared" si="937"/>
        <v>55.62</v>
      </c>
      <c r="U1668" s="69">
        <f t="shared" si="938"/>
        <v>0</v>
      </c>
      <c r="V1668" s="77">
        <f t="shared" si="939"/>
        <v>55.62</v>
      </c>
      <c r="X1668" s="69">
        <v>53.57</v>
      </c>
      <c r="Y1668" s="69">
        <v>2.0499999999999998</v>
      </c>
      <c r="Z1668" s="69">
        <v>55.62</v>
      </c>
      <c r="AA1668" s="78"/>
      <c r="AB1668" s="79">
        <f t="shared" si="899"/>
        <v>-9.9999999999980105E-3</v>
      </c>
    </row>
    <row r="1669" spans="1:28" x14ac:dyDescent="0.25">
      <c r="A1669" s="65" t="s">
        <v>10438</v>
      </c>
      <c r="B1669" s="66" t="s">
        <v>15370</v>
      </c>
      <c r="C1669" s="67"/>
      <c r="D1669" s="68"/>
      <c r="E1669" s="69"/>
      <c r="F1669" s="70"/>
      <c r="H1669" s="69"/>
      <c r="I1669" s="69"/>
      <c r="J1669" s="69"/>
      <c r="K1669" s="69"/>
      <c r="L1669" s="75"/>
      <c r="N1669" s="69"/>
      <c r="O1669" s="69"/>
      <c r="P1669" s="69"/>
      <c r="Q1669" s="63"/>
      <c r="R1669" s="69"/>
      <c r="S1669" s="69"/>
      <c r="T1669" s="69"/>
      <c r="U1669" s="69"/>
      <c r="V1669" s="77"/>
      <c r="X1669" s="69"/>
      <c r="Y1669" s="69"/>
      <c r="Z1669" s="69"/>
      <c r="AA1669" s="78"/>
      <c r="AB1669" s="79">
        <f t="shared" si="899"/>
        <v>0</v>
      </c>
    </row>
    <row r="1670" spans="1:28" ht="22.5" x14ac:dyDescent="0.25">
      <c r="A1670" s="71" t="s">
        <v>10439</v>
      </c>
      <c r="B1670" s="72" t="s">
        <v>15371</v>
      </c>
      <c r="C1670" s="73" t="s">
        <v>8780</v>
      </c>
      <c r="D1670" s="74">
        <v>0</v>
      </c>
      <c r="E1670" s="69">
        <v>27.740000000000002</v>
      </c>
      <c r="F1670" s="75">
        <f t="shared" ref="F1670:F1694" si="940">ROUND(D1670*E1670,2)</f>
        <v>0</v>
      </c>
      <c r="G1670" s="76"/>
      <c r="H1670" s="69">
        <f t="shared" ref="H1670:I1694" si="941">ROUND(N1670+(N1670*$H$2/100),2)</f>
        <v>20.02</v>
      </c>
      <c r="I1670" s="69">
        <f t="shared" si="941"/>
        <v>7.72</v>
      </c>
      <c r="J1670" s="69">
        <f t="shared" ref="J1670:J1694" si="942">H1670+I1670</f>
        <v>27.74</v>
      </c>
      <c r="K1670" s="69">
        <v>0</v>
      </c>
      <c r="L1670" s="75">
        <f t="shared" ref="L1670:L1694" si="943">SUM(J1670:K1670)</f>
        <v>27.74</v>
      </c>
      <c r="N1670" s="69">
        <v>20.02</v>
      </c>
      <c r="O1670" s="69">
        <v>7.7200000000000006</v>
      </c>
      <c r="P1670" s="69">
        <f t="shared" ref="P1670:P1694" si="944">SUM(N1670:O1670)</f>
        <v>27.740000000000002</v>
      </c>
      <c r="Q1670" s="63"/>
      <c r="R1670" s="69">
        <f t="shared" ref="R1670:S1694" si="945">X1670</f>
        <v>20.02</v>
      </c>
      <c r="S1670" s="69">
        <f t="shared" si="945"/>
        <v>7.72</v>
      </c>
      <c r="T1670" s="69">
        <f t="shared" ref="T1670:T1694" si="946">R1670+S1670</f>
        <v>27.74</v>
      </c>
      <c r="U1670" s="69">
        <f t="shared" ref="U1670:U1694" si="947">ROUND(Z1670*$H$2,2)/100</f>
        <v>0</v>
      </c>
      <c r="V1670" s="77">
        <f t="shared" ref="V1670:V1694" si="948">SUM(T1670:U1670)</f>
        <v>27.74</v>
      </c>
      <c r="X1670" s="69">
        <v>20.02</v>
      </c>
      <c r="Y1670" s="69">
        <v>7.72</v>
      </c>
      <c r="Z1670" s="69">
        <v>27.74</v>
      </c>
      <c r="AA1670" s="78"/>
      <c r="AB1670" s="79">
        <f t="shared" si="899"/>
        <v>0</v>
      </c>
    </row>
    <row r="1671" spans="1:28" ht="22.5" x14ac:dyDescent="0.25">
      <c r="A1671" s="71" t="s">
        <v>10440</v>
      </c>
      <c r="B1671" s="72" t="s">
        <v>15372</v>
      </c>
      <c r="C1671" s="73" t="s">
        <v>8808</v>
      </c>
      <c r="D1671" s="74">
        <v>0</v>
      </c>
      <c r="E1671" s="69">
        <v>8.5400000000000009</v>
      </c>
      <c r="F1671" s="75">
        <f t="shared" si="940"/>
        <v>0</v>
      </c>
      <c r="G1671" s="76"/>
      <c r="H1671" s="69">
        <f t="shared" si="941"/>
        <v>0.82</v>
      </c>
      <c r="I1671" s="69">
        <f t="shared" si="941"/>
        <v>7.72</v>
      </c>
      <c r="J1671" s="69">
        <f t="shared" si="942"/>
        <v>8.5399999999999991</v>
      </c>
      <c r="K1671" s="69">
        <v>0</v>
      </c>
      <c r="L1671" s="75">
        <f t="shared" si="943"/>
        <v>8.5399999999999991</v>
      </c>
      <c r="N1671" s="69">
        <v>0.82</v>
      </c>
      <c r="O1671" s="69">
        <v>7.7200000000000006</v>
      </c>
      <c r="P1671" s="69">
        <f t="shared" si="944"/>
        <v>8.5400000000000009</v>
      </c>
      <c r="Q1671" s="63"/>
      <c r="R1671" s="69">
        <f t="shared" si="945"/>
        <v>0.82</v>
      </c>
      <c r="S1671" s="69">
        <f t="shared" si="945"/>
        <v>7.72</v>
      </c>
      <c r="T1671" s="69">
        <f t="shared" si="946"/>
        <v>8.5399999999999991</v>
      </c>
      <c r="U1671" s="69">
        <f t="shared" si="947"/>
        <v>0</v>
      </c>
      <c r="V1671" s="77">
        <f t="shared" si="948"/>
        <v>8.5399999999999991</v>
      </c>
      <c r="X1671" s="69">
        <v>0.82</v>
      </c>
      <c r="Y1671" s="69">
        <v>7.72</v>
      </c>
      <c r="Z1671" s="69">
        <v>8.5399999999999991</v>
      </c>
      <c r="AA1671" s="78"/>
      <c r="AB1671" s="79">
        <f t="shared" si="899"/>
        <v>0</v>
      </c>
    </row>
    <row r="1672" spans="1:28" ht="22.5" x14ac:dyDescent="0.25">
      <c r="A1672" s="71" t="s">
        <v>10441</v>
      </c>
      <c r="B1672" s="72" t="s">
        <v>15373</v>
      </c>
      <c r="C1672" s="73" t="s">
        <v>8808</v>
      </c>
      <c r="D1672" s="74">
        <v>0</v>
      </c>
      <c r="E1672" s="69">
        <v>8.7000000000000011</v>
      </c>
      <c r="F1672" s="75">
        <f t="shared" si="940"/>
        <v>0</v>
      </c>
      <c r="G1672" s="76"/>
      <c r="H1672" s="69">
        <f t="shared" si="941"/>
        <v>0.98</v>
      </c>
      <c r="I1672" s="69">
        <f t="shared" si="941"/>
        <v>7.72</v>
      </c>
      <c r="J1672" s="69">
        <f t="shared" si="942"/>
        <v>8.6999999999999993</v>
      </c>
      <c r="K1672" s="69">
        <v>0</v>
      </c>
      <c r="L1672" s="75">
        <f t="shared" si="943"/>
        <v>8.6999999999999993</v>
      </c>
      <c r="N1672" s="69">
        <v>0.98</v>
      </c>
      <c r="O1672" s="69">
        <v>7.7200000000000006</v>
      </c>
      <c r="P1672" s="69">
        <f t="shared" si="944"/>
        <v>8.7000000000000011</v>
      </c>
      <c r="Q1672" s="63"/>
      <c r="R1672" s="69">
        <f t="shared" si="945"/>
        <v>0.98</v>
      </c>
      <c r="S1672" s="69">
        <f t="shared" si="945"/>
        <v>7.72</v>
      </c>
      <c r="T1672" s="69">
        <f t="shared" si="946"/>
        <v>8.6999999999999993</v>
      </c>
      <c r="U1672" s="69">
        <f t="shared" si="947"/>
        <v>0</v>
      </c>
      <c r="V1672" s="77">
        <f t="shared" si="948"/>
        <v>8.6999999999999993</v>
      </c>
      <c r="X1672" s="69">
        <v>0.98</v>
      </c>
      <c r="Y1672" s="69">
        <v>7.72</v>
      </c>
      <c r="Z1672" s="69">
        <v>8.6999999999999993</v>
      </c>
      <c r="AA1672" s="78"/>
      <c r="AB1672" s="79">
        <f t="shared" si="899"/>
        <v>0</v>
      </c>
    </row>
    <row r="1673" spans="1:28" ht="22.5" x14ac:dyDescent="0.25">
      <c r="A1673" s="71" t="s">
        <v>10442</v>
      </c>
      <c r="B1673" s="72" t="s">
        <v>15374</v>
      </c>
      <c r="C1673" s="73" t="s">
        <v>8808</v>
      </c>
      <c r="D1673" s="74">
        <v>0</v>
      </c>
      <c r="E1673" s="69">
        <v>9.14</v>
      </c>
      <c r="F1673" s="75">
        <f t="shared" si="940"/>
        <v>0</v>
      </c>
      <c r="G1673" s="76"/>
      <c r="H1673" s="69">
        <f t="shared" si="941"/>
        <v>1.42</v>
      </c>
      <c r="I1673" s="69">
        <f t="shared" si="941"/>
        <v>7.72</v>
      </c>
      <c r="J1673" s="69">
        <f t="shared" si="942"/>
        <v>9.14</v>
      </c>
      <c r="K1673" s="69">
        <v>0</v>
      </c>
      <c r="L1673" s="75">
        <f t="shared" si="943"/>
        <v>9.14</v>
      </c>
      <c r="N1673" s="69">
        <v>1.42</v>
      </c>
      <c r="O1673" s="69">
        <v>7.7200000000000006</v>
      </c>
      <c r="P1673" s="69">
        <f t="shared" si="944"/>
        <v>9.14</v>
      </c>
      <c r="Q1673" s="63"/>
      <c r="R1673" s="69">
        <f t="shared" si="945"/>
        <v>1.42</v>
      </c>
      <c r="S1673" s="69">
        <f t="shared" si="945"/>
        <v>7.72</v>
      </c>
      <c r="T1673" s="69">
        <f t="shared" si="946"/>
        <v>9.14</v>
      </c>
      <c r="U1673" s="69">
        <f t="shared" si="947"/>
        <v>0</v>
      </c>
      <c r="V1673" s="77">
        <f t="shared" si="948"/>
        <v>9.14</v>
      </c>
      <c r="X1673" s="69">
        <v>1.42</v>
      </c>
      <c r="Y1673" s="69">
        <v>7.72</v>
      </c>
      <c r="Z1673" s="69">
        <v>9.14</v>
      </c>
      <c r="AA1673" s="78"/>
      <c r="AB1673" s="79">
        <f t="shared" si="899"/>
        <v>0</v>
      </c>
    </row>
    <row r="1674" spans="1:28" ht="22.5" x14ac:dyDescent="0.25">
      <c r="A1674" s="71" t="s">
        <v>10443</v>
      </c>
      <c r="B1674" s="72" t="s">
        <v>15375</v>
      </c>
      <c r="C1674" s="73" t="s">
        <v>8808</v>
      </c>
      <c r="D1674" s="74">
        <v>0</v>
      </c>
      <c r="E1674" s="69">
        <v>9.18</v>
      </c>
      <c r="F1674" s="75">
        <f t="shared" si="940"/>
        <v>0</v>
      </c>
      <c r="G1674" s="76"/>
      <c r="H1674" s="69">
        <f t="shared" si="941"/>
        <v>1.46</v>
      </c>
      <c r="I1674" s="69">
        <f t="shared" si="941"/>
        <v>7.72</v>
      </c>
      <c r="J1674" s="69">
        <f t="shared" si="942"/>
        <v>9.18</v>
      </c>
      <c r="K1674" s="69">
        <v>0</v>
      </c>
      <c r="L1674" s="75">
        <f t="shared" si="943"/>
        <v>9.18</v>
      </c>
      <c r="N1674" s="69">
        <v>1.46</v>
      </c>
      <c r="O1674" s="69">
        <v>7.7200000000000006</v>
      </c>
      <c r="P1674" s="69">
        <f t="shared" si="944"/>
        <v>9.18</v>
      </c>
      <c r="Q1674" s="63"/>
      <c r="R1674" s="69">
        <f t="shared" si="945"/>
        <v>1.46</v>
      </c>
      <c r="S1674" s="69">
        <f t="shared" si="945"/>
        <v>7.72</v>
      </c>
      <c r="T1674" s="69">
        <f t="shared" si="946"/>
        <v>9.18</v>
      </c>
      <c r="U1674" s="69">
        <f t="shared" si="947"/>
        <v>0</v>
      </c>
      <c r="V1674" s="77">
        <f t="shared" si="948"/>
        <v>9.18</v>
      </c>
      <c r="X1674" s="69">
        <v>1.46</v>
      </c>
      <c r="Y1674" s="69">
        <v>7.72</v>
      </c>
      <c r="Z1674" s="69">
        <v>9.18</v>
      </c>
      <c r="AA1674" s="78"/>
      <c r="AB1674" s="79">
        <f t="shared" ref="AB1674:AB1737" si="949">P1674-Z1674</f>
        <v>0</v>
      </c>
    </row>
    <row r="1675" spans="1:28" ht="22.5" x14ac:dyDescent="0.25">
      <c r="A1675" s="71" t="s">
        <v>10444</v>
      </c>
      <c r="B1675" s="72" t="s">
        <v>15376</v>
      </c>
      <c r="C1675" s="73" t="s">
        <v>8808</v>
      </c>
      <c r="D1675" s="74">
        <v>0</v>
      </c>
      <c r="E1675" s="69">
        <v>10.72</v>
      </c>
      <c r="F1675" s="75">
        <f t="shared" si="940"/>
        <v>0</v>
      </c>
      <c r="G1675" s="76"/>
      <c r="H1675" s="69">
        <f t="shared" si="941"/>
        <v>3</v>
      </c>
      <c r="I1675" s="69">
        <f t="shared" si="941"/>
        <v>7.72</v>
      </c>
      <c r="J1675" s="69">
        <f t="shared" si="942"/>
        <v>10.719999999999999</v>
      </c>
      <c r="K1675" s="69">
        <v>0</v>
      </c>
      <c r="L1675" s="75">
        <f t="shared" si="943"/>
        <v>10.719999999999999</v>
      </c>
      <c r="N1675" s="69">
        <v>3</v>
      </c>
      <c r="O1675" s="69">
        <v>7.7200000000000006</v>
      </c>
      <c r="P1675" s="69">
        <f t="shared" si="944"/>
        <v>10.72</v>
      </c>
      <c r="Q1675" s="63"/>
      <c r="R1675" s="69">
        <f t="shared" si="945"/>
        <v>3</v>
      </c>
      <c r="S1675" s="69">
        <f t="shared" si="945"/>
        <v>7.72</v>
      </c>
      <c r="T1675" s="69">
        <f t="shared" si="946"/>
        <v>10.719999999999999</v>
      </c>
      <c r="U1675" s="69">
        <f t="shared" si="947"/>
        <v>0</v>
      </c>
      <c r="V1675" s="77">
        <f t="shared" si="948"/>
        <v>10.719999999999999</v>
      </c>
      <c r="X1675" s="69">
        <v>3</v>
      </c>
      <c r="Y1675" s="69">
        <v>7.72</v>
      </c>
      <c r="Z1675" s="69">
        <v>10.72</v>
      </c>
      <c r="AA1675" s="78"/>
      <c r="AB1675" s="79">
        <f t="shared" si="949"/>
        <v>0</v>
      </c>
    </row>
    <row r="1676" spans="1:28" ht="22.5" x14ac:dyDescent="0.25">
      <c r="A1676" s="71" t="s">
        <v>10445</v>
      </c>
      <c r="B1676" s="72" t="s">
        <v>15377</v>
      </c>
      <c r="C1676" s="73" t="s">
        <v>8808</v>
      </c>
      <c r="D1676" s="74">
        <v>0</v>
      </c>
      <c r="E1676" s="69">
        <v>11.830000000000002</v>
      </c>
      <c r="F1676" s="75">
        <f t="shared" si="940"/>
        <v>0</v>
      </c>
      <c r="G1676" s="76"/>
      <c r="H1676" s="69">
        <f t="shared" si="941"/>
        <v>4.1100000000000003</v>
      </c>
      <c r="I1676" s="69">
        <f t="shared" si="941"/>
        <v>7.72</v>
      </c>
      <c r="J1676" s="69">
        <f t="shared" si="942"/>
        <v>11.83</v>
      </c>
      <c r="K1676" s="69">
        <v>0</v>
      </c>
      <c r="L1676" s="75">
        <f t="shared" si="943"/>
        <v>11.83</v>
      </c>
      <c r="N1676" s="69">
        <v>4.1100000000000003</v>
      </c>
      <c r="O1676" s="69">
        <v>7.7200000000000006</v>
      </c>
      <c r="P1676" s="69">
        <f t="shared" si="944"/>
        <v>11.830000000000002</v>
      </c>
      <c r="Q1676" s="63"/>
      <c r="R1676" s="69">
        <f t="shared" si="945"/>
        <v>4.1100000000000003</v>
      </c>
      <c r="S1676" s="69">
        <f t="shared" si="945"/>
        <v>7.72</v>
      </c>
      <c r="T1676" s="69">
        <f t="shared" si="946"/>
        <v>11.83</v>
      </c>
      <c r="U1676" s="69">
        <f t="shared" si="947"/>
        <v>0</v>
      </c>
      <c r="V1676" s="77">
        <f t="shared" si="948"/>
        <v>11.83</v>
      </c>
      <c r="X1676" s="69">
        <v>4.1100000000000003</v>
      </c>
      <c r="Y1676" s="69">
        <v>7.72</v>
      </c>
      <c r="Z1676" s="69">
        <v>11.83</v>
      </c>
      <c r="AA1676" s="78"/>
      <c r="AB1676" s="79">
        <f t="shared" si="949"/>
        <v>0</v>
      </c>
    </row>
    <row r="1677" spans="1:28" ht="22.5" x14ac:dyDescent="0.25">
      <c r="A1677" s="71" t="s">
        <v>10446</v>
      </c>
      <c r="B1677" s="72" t="s">
        <v>15378</v>
      </c>
      <c r="C1677" s="73" t="s">
        <v>8808</v>
      </c>
      <c r="D1677" s="74">
        <v>0</v>
      </c>
      <c r="E1677" s="69">
        <v>11.78</v>
      </c>
      <c r="F1677" s="75">
        <f t="shared" si="940"/>
        <v>0</v>
      </c>
      <c r="G1677" s="76"/>
      <c r="H1677" s="69">
        <f t="shared" si="941"/>
        <v>4.0599999999999996</v>
      </c>
      <c r="I1677" s="69">
        <f t="shared" si="941"/>
        <v>7.72</v>
      </c>
      <c r="J1677" s="69">
        <f t="shared" si="942"/>
        <v>11.78</v>
      </c>
      <c r="K1677" s="69">
        <v>0</v>
      </c>
      <c r="L1677" s="75">
        <f t="shared" si="943"/>
        <v>11.78</v>
      </c>
      <c r="N1677" s="69">
        <v>4.0600000000000005</v>
      </c>
      <c r="O1677" s="69">
        <v>7.7200000000000006</v>
      </c>
      <c r="P1677" s="69">
        <f t="shared" si="944"/>
        <v>11.780000000000001</v>
      </c>
      <c r="Q1677" s="63"/>
      <c r="R1677" s="69">
        <f t="shared" si="945"/>
        <v>4.0599999999999996</v>
      </c>
      <c r="S1677" s="69">
        <f t="shared" si="945"/>
        <v>7.72</v>
      </c>
      <c r="T1677" s="69">
        <f t="shared" si="946"/>
        <v>11.78</v>
      </c>
      <c r="U1677" s="69">
        <f t="shared" si="947"/>
        <v>0</v>
      </c>
      <c r="V1677" s="77">
        <f t="shared" si="948"/>
        <v>11.78</v>
      </c>
      <c r="X1677" s="69">
        <v>4.0599999999999996</v>
      </c>
      <c r="Y1677" s="69">
        <v>7.72</v>
      </c>
      <c r="Z1677" s="69">
        <v>11.78</v>
      </c>
      <c r="AA1677" s="78"/>
      <c r="AB1677" s="79">
        <f t="shared" si="949"/>
        <v>0</v>
      </c>
    </row>
    <row r="1678" spans="1:28" ht="22.5" x14ac:dyDescent="0.25">
      <c r="A1678" s="71" t="s">
        <v>10447</v>
      </c>
      <c r="B1678" s="72" t="s">
        <v>15379</v>
      </c>
      <c r="C1678" s="73" t="s">
        <v>8808</v>
      </c>
      <c r="D1678" s="74">
        <v>0</v>
      </c>
      <c r="E1678" s="69">
        <v>12.07</v>
      </c>
      <c r="F1678" s="75">
        <f t="shared" si="940"/>
        <v>0</v>
      </c>
      <c r="G1678" s="76"/>
      <c r="H1678" s="69">
        <f t="shared" si="941"/>
        <v>4.3499999999999996</v>
      </c>
      <c r="I1678" s="69">
        <f t="shared" si="941"/>
        <v>7.72</v>
      </c>
      <c r="J1678" s="69">
        <f t="shared" si="942"/>
        <v>12.07</v>
      </c>
      <c r="K1678" s="69">
        <v>0</v>
      </c>
      <c r="L1678" s="75">
        <f t="shared" si="943"/>
        <v>12.07</v>
      </c>
      <c r="N1678" s="69">
        <v>4.3499999999999996</v>
      </c>
      <c r="O1678" s="69">
        <v>7.7200000000000006</v>
      </c>
      <c r="P1678" s="69">
        <f t="shared" si="944"/>
        <v>12.07</v>
      </c>
      <c r="Q1678" s="63"/>
      <c r="R1678" s="69">
        <f t="shared" si="945"/>
        <v>4.3499999999999996</v>
      </c>
      <c r="S1678" s="69">
        <f t="shared" si="945"/>
        <v>7.72</v>
      </c>
      <c r="T1678" s="69">
        <f t="shared" si="946"/>
        <v>12.07</v>
      </c>
      <c r="U1678" s="69">
        <f t="shared" si="947"/>
        <v>0</v>
      </c>
      <c r="V1678" s="77">
        <f t="shared" si="948"/>
        <v>12.07</v>
      </c>
      <c r="X1678" s="69">
        <v>4.3499999999999996</v>
      </c>
      <c r="Y1678" s="69">
        <v>7.72</v>
      </c>
      <c r="Z1678" s="69">
        <v>12.07</v>
      </c>
      <c r="AA1678" s="78"/>
      <c r="AB1678" s="79">
        <f t="shared" si="949"/>
        <v>0</v>
      </c>
    </row>
    <row r="1679" spans="1:28" ht="22.5" x14ac:dyDescent="0.25">
      <c r="A1679" s="71" t="s">
        <v>10448</v>
      </c>
      <c r="B1679" s="72" t="s">
        <v>15380</v>
      </c>
      <c r="C1679" s="73" t="s">
        <v>8808</v>
      </c>
      <c r="D1679" s="74">
        <v>0</v>
      </c>
      <c r="E1679" s="69">
        <v>12.58</v>
      </c>
      <c r="F1679" s="75">
        <f t="shared" si="940"/>
        <v>0</v>
      </c>
      <c r="G1679" s="76"/>
      <c r="H1679" s="69">
        <f t="shared" si="941"/>
        <v>4.8600000000000003</v>
      </c>
      <c r="I1679" s="69">
        <f t="shared" si="941"/>
        <v>7.72</v>
      </c>
      <c r="J1679" s="69">
        <f t="shared" si="942"/>
        <v>12.58</v>
      </c>
      <c r="K1679" s="69">
        <v>0</v>
      </c>
      <c r="L1679" s="75">
        <f t="shared" si="943"/>
        <v>12.58</v>
      </c>
      <c r="N1679" s="69">
        <v>4.8599999999999994</v>
      </c>
      <c r="O1679" s="69">
        <v>7.7200000000000006</v>
      </c>
      <c r="P1679" s="69">
        <f t="shared" si="944"/>
        <v>12.58</v>
      </c>
      <c r="Q1679" s="63"/>
      <c r="R1679" s="69">
        <f t="shared" si="945"/>
        <v>4.8600000000000003</v>
      </c>
      <c r="S1679" s="69">
        <f t="shared" si="945"/>
        <v>7.72</v>
      </c>
      <c r="T1679" s="69">
        <f t="shared" si="946"/>
        <v>12.58</v>
      </c>
      <c r="U1679" s="69">
        <f t="shared" si="947"/>
        <v>0</v>
      </c>
      <c r="V1679" s="77">
        <f t="shared" si="948"/>
        <v>12.58</v>
      </c>
      <c r="X1679" s="69">
        <v>4.8600000000000003</v>
      </c>
      <c r="Y1679" s="69">
        <v>7.72</v>
      </c>
      <c r="Z1679" s="69">
        <v>12.58</v>
      </c>
      <c r="AA1679" s="78"/>
      <c r="AB1679" s="79">
        <f t="shared" si="949"/>
        <v>0</v>
      </c>
    </row>
    <row r="1680" spans="1:28" ht="22.5" x14ac:dyDescent="0.25">
      <c r="A1680" s="71" t="s">
        <v>10449</v>
      </c>
      <c r="B1680" s="72" t="s">
        <v>15381</v>
      </c>
      <c r="C1680" s="73" t="s">
        <v>8808</v>
      </c>
      <c r="D1680" s="74">
        <v>0</v>
      </c>
      <c r="E1680" s="69">
        <v>13.41</v>
      </c>
      <c r="F1680" s="75">
        <f t="shared" si="940"/>
        <v>0</v>
      </c>
      <c r="G1680" s="76"/>
      <c r="H1680" s="69">
        <f t="shared" si="941"/>
        <v>5.69</v>
      </c>
      <c r="I1680" s="69">
        <f t="shared" si="941"/>
        <v>7.72</v>
      </c>
      <c r="J1680" s="69">
        <f t="shared" si="942"/>
        <v>13.41</v>
      </c>
      <c r="K1680" s="69">
        <v>0</v>
      </c>
      <c r="L1680" s="75">
        <f t="shared" si="943"/>
        <v>13.41</v>
      </c>
      <c r="N1680" s="69">
        <v>5.6899999999999995</v>
      </c>
      <c r="O1680" s="69">
        <v>7.7200000000000006</v>
      </c>
      <c r="P1680" s="69">
        <f t="shared" si="944"/>
        <v>13.41</v>
      </c>
      <c r="Q1680" s="63"/>
      <c r="R1680" s="69">
        <f t="shared" si="945"/>
        <v>5.69</v>
      </c>
      <c r="S1680" s="69">
        <f t="shared" si="945"/>
        <v>7.72</v>
      </c>
      <c r="T1680" s="69">
        <f t="shared" si="946"/>
        <v>13.41</v>
      </c>
      <c r="U1680" s="69">
        <f t="shared" si="947"/>
        <v>0</v>
      </c>
      <c r="V1680" s="77">
        <f t="shared" si="948"/>
        <v>13.41</v>
      </c>
      <c r="X1680" s="69">
        <v>5.69</v>
      </c>
      <c r="Y1680" s="69">
        <v>7.72</v>
      </c>
      <c r="Z1680" s="69">
        <v>13.41</v>
      </c>
      <c r="AA1680" s="78"/>
      <c r="AB1680" s="79">
        <f t="shared" si="949"/>
        <v>0</v>
      </c>
    </row>
    <row r="1681" spans="1:28" ht="22.5" x14ac:dyDescent="0.25">
      <c r="A1681" s="71" t="s">
        <v>10450</v>
      </c>
      <c r="B1681" s="72" t="s">
        <v>15382</v>
      </c>
      <c r="C1681" s="73" t="s">
        <v>8808</v>
      </c>
      <c r="D1681" s="74">
        <v>0</v>
      </c>
      <c r="E1681" s="69">
        <v>20</v>
      </c>
      <c r="F1681" s="75">
        <f t="shared" si="940"/>
        <v>0</v>
      </c>
      <c r="G1681" s="76"/>
      <c r="H1681" s="69">
        <f t="shared" si="941"/>
        <v>12.28</v>
      </c>
      <c r="I1681" s="69">
        <f t="shared" si="941"/>
        <v>7.72</v>
      </c>
      <c r="J1681" s="69">
        <f t="shared" si="942"/>
        <v>20</v>
      </c>
      <c r="K1681" s="69">
        <v>0</v>
      </c>
      <c r="L1681" s="75">
        <f t="shared" si="943"/>
        <v>20</v>
      </c>
      <c r="N1681" s="69">
        <v>12.28</v>
      </c>
      <c r="O1681" s="69">
        <v>7.7200000000000006</v>
      </c>
      <c r="P1681" s="69">
        <f t="shared" si="944"/>
        <v>20</v>
      </c>
      <c r="Q1681" s="63"/>
      <c r="R1681" s="69">
        <f t="shared" si="945"/>
        <v>12.28</v>
      </c>
      <c r="S1681" s="69">
        <f t="shared" si="945"/>
        <v>7.72</v>
      </c>
      <c r="T1681" s="69">
        <f t="shared" si="946"/>
        <v>20</v>
      </c>
      <c r="U1681" s="69">
        <f t="shared" si="947"/>
        <v>0</v>
      </c>
      <c r="V1681" s="77">
        <f t="shared" si="948"/>
        <v>20</v>
      </c>
      <c r="X1681" s="69">
        <v>12.28</v>
      </c>
      <c r="Y1681" s="69">
        <v>7.72</v>
      </c>
      <c r="Z1681" s="69">
        <v>20</v>
      </c>
      <c r="AA1681" s="78"/>
      <c r="AB1681" s="79">
        <f t="shared" si="949"/>
        <v>0</v>
      </c>
    </row>
    <row r="1682" spans="1:28" ht="22.5" x14ac:dyDescent="0.25">
      <c r="A1682" s="71" t="s">
        <v>10451</v>
      </c>
      <c r="B1682" s="72" t="s">
        <v>15383</v>
      </c>
      <c r="C1682" s="73" t="s">
        <v>8808</v>
      </c>
      <c r="D1682" s="74">
        <v>0</v>
      </c>
      <c r="E1682" s="69">
        <v>21.900000000000002</v>
      </c>
      <c r="F1682" s="75">
        <f t="shared" si="940"/>
        <v>0</v>
      </c>
      <c r="G1682" s="76"/>
      <c r="H1682" s="69">
        <f t="shared" si="941"/>
        <v>14.18</v>
      </c>
      <c r="I1682" s="69">
        <f t="shared" si="941"/>
        <v>7.72</v>
      </c>
      <c r="J1682" s="69">
        <f t="shared" si="942"/>
        <v>21.9</v>
      </c>
      <c r="K1682" s="69">
        <v>0</v>
      </c>
      <c r="L1682" s="75">
        <f t="shared" si="943"/>
        <v>21.9</v>
      </c>
      <c r="N1682" s="69">
        <v>14.18</v>
      </c>
      <c r="O1682" s="69">
        <v>7.7200000000000006</v>
      </c>
      <c r="P1682" s="69">
        <f t="shared" si="944"/>
        <v>21.9</v>
      </c>
      <c r="Q1682" s="63"/>
      <c r="R1682" s="69">
        <f t="shared" si="945"/>
        <v>14.18</v>
      </c>
      <c r="S1682" s="69">
        <f t="shared" si="945"/>
        <v>7.72</v>
      </c>
      <c r="T1682" s="69">
        <f t="shared" si="946"/>
        <v>21.9</v>
      </c>
      <c r="U1682" s="69">
        <f t="shared" si="947"/>
        <v>0</v>
      </c>
      <c r="V1682" s="77">
        <f t="shared" si="948"/>
        <v>21.9</v>
      </c>
      <c r="X1682" s="69">
        <v>14.18</v>
      </c>
      <c r="Y1682" s="69">
        <v>7.72</v>
      </c>
      <c r="Z1682" s="69">
        <v>21.9</v>
      </c>
      <c r="AA1682" s="78"/>
      <c r="AB1682" s="79">
        <f t="shared" si="949"/>
        <v>0</v>
      </c>
    </row>
    <row r="1683" spans="1:28" ht="22.5" x14ac:dyDescent="0.25">
      <c r="A1683" s="71" t="s">
        <v>10452</v>
      </c>
      <c r="B1683" s="72" t="s">
        <v>15384</v>
      </c>
      <c r="C1683" s="73" t="s">
        <v>8808</v>
      </c>
      <c r="D1683" s="74">
        <v>0</v>
      </c>
      <c r="E1683" s="69">
        <v>24.630000000000003</v>
      </c>
      <c r="F1683" s="75">
        <f t="shared" si="940"/>
        <v>0</v>
      </c>
      <c r="G1683" s="76"/>
      <c r="H1683" s="69">
        <f t="shared" si="941"/>
        <v>16.91</v>
      </c>
      <c r="I1683" s="69">
        <f t="shared" si="941"/>
        <v>7.72</v>
      </c>
      <c r="J1683" s="69">
        <f t="shared" si="942"/>
        <v>24.63</v>
      </c>
      <c r="K1683" s="69">
        <v>0</v>
      </c>
      <c r="L1683" s="75">
        <f t="shared" si="943"/>
        <v>24.63</v>
      </c>
      <c r="N1683" s="69">
        <v>16.91</v>
      </c>
      <c r="O1683" s="69">
        <v>7.7200000000000006</v>
      </c>
      <c r="P1683" s="69">
        <f t="shared" si="944"/>
        <v>24.630000000000003</v>
      </c>
      <c r="Q1683" s="63"/>
      <c r="R1683" s="69">
        <f t="shared" si="945"/>
        <v>16.91</v>
      </c>
      <c r="S1683" s="69">
        <f t="shared" si="945"/>
        <v>7.72</v>
      </c>
      <c r="T1683" s="69">
        <f t="shared" si="946"/>
        <v>24.63</v>
      </c>
      <c r="U1683" s="69">
        <f t="shared" si="947"/>
        <v>0</v>
      </c>
      <c r="V1683" s="77">
        <f t="shared" si="948"/>
        <v>24.63</v>
      </c>
      <c r="X1683" s="69">
        <v>16.91</v>
      </c>
      <c r="Y1683" s="69">
        <v>7.72</v>
      </c>
      <c r="Z1683" s="69">
        <v>24.63</v>
      </c>
      <c r="AA1683" s="78"/>
      <c r="AB1683" s="79">
        <f t="shared" si="949"/>
        <v>0</v>
      </c>
    </row>
    <row r="1684" spans="1:28" ht="22.5" x14ac:dyDescent="0.25">
      <c r="A1684" s="71" t="s">
        <v>10453</v>
      </c>
      <c r="B1684" s="72" t="s">
        <v>15385</v>
      </c>
      <c r="C1684" s="73" t="s">
        <v>8808</v>
      </c>
      <c r="D1684" s="74">
        <v>0</v>
      </c>
      <c r="E1684" s="69">
        <v>27.870000000000005</v>
      </c>
      <c r="F1684" s="75">
        <f t="shared" si="940"/>
        <v>0</v>
      </c>
      <c r="G1684" s="76"/>
      <c r="H1684" s="69">
        <f t="shared" si="941"/>
        <v>20.149999999999999</v>
      </c>
      <c r="I1684" s="69">
        <f t="shared" si="941"/>
        <v>7.72</v>
      </c>
      <c r="J1684" s="69">
        <f t="shared" si="942"/>
        <v>27.869999999999997</v>
      </c>
      <c r="K1684" s="69">
        <v>0</v>
      </c>
      <c r="L1684" s="75">
        <f t="shared" si="943"/>
        <v>27.869999999999997</v>
      </c>
      <c r="N1684" s="69">
        <v>20.150000000000002</v>
      </c>
      <c r="O1684" s="69">
        <v>7.7200000000000006</v>
      </c>
      <c r="P1684" s="69">
        <f t="shared" si="944"/>
        <v>27.870000000000005</v>
      </c>
      <c r="Q1684" s="63"/>
      <c r="R1684" s="69">
        <f t="shared" si="945"/>
        <v>20.149999999999999</v>
      </c>
      <c r="S1684" s="69">
        <f t="shared" si="945"/>
        <v>7.72</v>
      </c>
      <c r="T1684" s="69">
        <f t="shared" si="946"/>
        <v>27.869999999999997</v>
      </c>
      <c r="U1684" s="69">
        <f t="shared" si="947"/>
        <v>0</v>
      </c>
      <c r="V1684" s="77">
        <f t="shared" si="948"/>
        <v>27.869999999999997</v>
      </c>
      <c r="X1684" s="69">
        <v>20.149999999999999</v>
      </c>
      <c r="Y1684" s="69">
        <v>7.72</v>
      </c>
      <c r="Z1684" s="69">
        <v>27.87</v>
      </c>
      <c r="AA1684" s="78"/>
      <c r="AB1684" s="79">
        <f t="shared" si="949"/>
        <v>0</v>
      </c>
    </row>
    <row r="1685" spans="1:28" ht="22.5" x14ac:dyDescent="0.25">
      <c r="A1685" s="71" t="s">
        <v>10454</v>
      </c>
      <c r="B1685" s="72" t="s">
        <v>15386</v>
      </c>
      <c r="C1685" s="73" t="s">
        <v>8808</v>
      </c>
      <c r="D1685" s="74">
        <v>0</v>
      </c>
      <c r="E1685" s="69">
        <v>30.910000000000004</v>
      </c>
      <c r="F1685" s="75">
        <f t="shared" si="940"/>
        <v>0</v>
      </c>
      <c r="G1685" s="76"/>
      <c r="H1685" s="69">
        <f t="shared" si="941"/>
        <v>23.19</v>
      </c>
      <c r="I1685" s="69">
        <f t="shared" si="941"/>
        <v>7.72</v>
      </c>
      <c r="J1685" s="69">
        <f t="shared" si="942"/>
        <v>30.91</v>
      </c>
      <c r="K1685" s="69">
        <v>0</v>
      </c>
      <c r="L1685" s="75">
        <f t="shared" si="943"/>
        <v>30.91</v>
      </c>
      <c r="N1685" s="69">
        <v>23.19</v>
      </c>
      <c r="O1685" s="69">
        <v>7.7200000000000006</v>
      </c>
      <c r="P1685" s="69">
        <f t="shared" si="944"/>
        <v>30.910000000000004</v>
      </c>
      <c r="Q1685" s="63"/>
      <c r="R1685" s="69">
        <f t="shared" si="945"/>
        <v>23.19</v>
      </c>
      <c r="S1685" s="69">
        <f t="shared" si="945"/>
        <v>7.72</v>
      </c>
      <c r="T1685" s="69">
        <f t="shared" si="946"/>
        <v>30.91</v>
      </c>
      <c r="U1685" s="69">
        <f t="shared" si="947"/>
        <v>0</v>
      </c>
      <c r="V1685" s="77">
        <f t="shared" si="948"/>
        <v>30.91</v>
      </c>
      <c r="X1685" s="69">
        <v>23.19</v>
      </c>
      <c r="Y1685" s="69">
        <v>7.72</v>
      </c>
      <c r="Z1685" s="69">
        <v>30.91</v>
      </c>
      <c r="AA1685" s="78"/>
      <c r="AB1685" s="79">
        <f t="shared" si="949"/>
        <v>0</v>
      </c>
    </row>
    <row r="1686" spans="1:28" ht="22.5" x14ac:dyDescent="0.25">
      <c r="A1686" s="71" t="s">
        <v>10455</v>
      </c>
      <c r="B1686" s="72" t="s">
        <v>15387</v>
      </c>
      <c r="C1686" s="73" t="s">
        <v>8808</v>
      </c>
      <c r="D1686" s="74">
        <v>0</v>
      </c>
      <c r="E1686" s="69">
        <v>33.160000000000004</v>
      </c>
      <c r="F1686" s="75">
        <f t="shared" si="940"/>
        <v>0</v>
      </c>
      <c r="G1686" s="76"/>
      <c r="H1686" s="69">
        <f t="shared" si="941"/>
        <v>25.44</v>
      </c>
      <c r="I1686" s="69">
        <f t="shared" si="941"/>
        <v>7.72</v>
      </c>
      <c r="J1686" s="69">
        <f t="shared" si="942"/>
        <v>33.160000000000004</v>
      </c>
      <c r="K1686" s="69">
        <v>0</v>
      </c>
      <c r="L1686" s="75">
        <f t="shared" si="943"/>
        <v>33.160000000000004</v>
      </c>
      <c r="N1686" s="69">
        <v>25.44</v>
      </c>
      <c r="O1686" s="69">
        <v>7.7200000000000006</v>
      </c>
      <c r="P1686" s="69">
        <f t="shared" si="944"/>
        <v>33.160000000000004</v>
      </c>
      <c r="Q1686" s="63"/>
      <c r="R1686" s="69">
        <f t="shared" si="945"/>
        <v>25.44</v>
      </c>
      <c r="S1686" s="69">
        <f t="shared" si="945"/>
        <v>7.72</v>
      </c>
      <c r="T1686" s="69">
        <f t="shared" si="946"/>
        <v>33.160000000000004</v>
      </c>
      <c r="U1686" s="69">
        <f t="shared" si="947"/>
        <v>0</v>
      </c>
      <c r="V1686" s="77">
        <f t="shared" si="948"/>
        <v>33.160000000000004</v>
      </c>
      <c r="X1686" s="69">
        <v>25.44</v>
      </c>
      <c r="Y1686" s="69">
        <v>7.72</v>
      </c>
      <c r="Z1686" s="69">
        <v>33.159999999999997</v>
      </c>
      <c r="AA1686" s="78"/>
      <c r="AB1686" s="79">
        <f t="shared" si="949"/>
        <v>0</v>
      </c>
    </row>
    <row r="1687" spans="1:28" ht="22.5" x14ac:dyDescent="0.25">
      <c r="A1687" s="71" t="s">
        <v>10456</v>
      </c>
      <c r="B1687" s="72" t="s">
        <v>15388</v>
      </c>
      <c r="C1687" s="73" t="s">
        <v>8808</v>
      </c>
      <c r="D1687" s="74">
        <v>0</v>
      </c>
      <c r="E1687" s="69">
        <v>39.47</v>
      </c>
      <c r="F1687" s="75">
        <f t="shared" si="940"/>
        <v>0</v>
      </c>
      <c r="G1687" s="76"/>
      <c r="H1687" s="69">
        <f t="shared" si="941"/>
        <v>31.75</v>
      </c>
      <c r="I1687" s="69">
        <f t="shared" si="941"/>
        <v>7.72</v>
      </c>
      <c r="J1687" s="69">
        <f t="shared" si="942"/>
        <v>39.47</v>
      </c>
      <c r="K1687" s="69">
        <v>0</v>
      </c>
      <c r="L1687" s="75">
        <f t="shared" si="943"/>
        <v>39.47</v>
      </c>
      <c r="N1687" s="69">
        <v>31.75</v>
      </c>
      <c r="O1687" s="69">
        <v>7.7200000000000006</v>
      </c>
      <c r="P1687" s="69">
        <f t="shared" si="944"/>
        <v>39.47</v>
      </c>
      <c r="Q1687" s="63"/>
      <c r="R1687" s="69">
        <f t="shared" si="945"/>
        <v>31.75</v>
      </c>
      <c r="S1687" s="69">
        <f t="shared" si="945"/>
        <v>7.72</v>
      </c>
      <c r="T1687" s="69">
        <f t="shared" si="946"/>
        <v>39.47</v>
      </c>
      <c r="U1687" s="69">
        <f t="shared" si="947"/>
        <v>0</v>
      </c>
      <c r="V1687" s="77">
        <f t="shared" si="948"/>
        <v>39.47</v>
      </c>
      <c r="X1687" s="69">
        <v>31.75</v>
      </c>
      <c r="Y1687" s="69">
        <v>7.72</v>
      </c>
      <c r="Z1687" s="69">
        <v>39.47</v>
      </c>
      <c r="AA1687" s="78"/>
      <c r="AB1687" s="79">
        <f t="shared" si="949"/>
        <v>0</v>
      </c>
    </row>
    <row r="1688" spans="1:28" ht="22.5" x14ac:dyDescent="0.25">
      <c r="A1688" s="71" t="s">
        <v>10457</v>
      </c>
      <c r="B1688" s="72" t="s">
        <v>15389</v>
      </c>
      <c r="C1688" s="73" t="s">
        <v>8808</v>
      </c>
      <c r="D1688" s="74">
        <v>0</v>
      </c>
      <c r="E1688" s="69">
        <v>42.17</v>
      </c>
      <c r="F1688" s="75">
        <f t="shared" si="940"/>
        <v>0</v>
      </c>
      <c r="G1688" s="76"/>
      <c r="H1688" s="69">
        <f t="shared" si="941"/>
        <v>34.450000000000003</v>
      </c>
      <c r="I1688" s="69">
        <f t="shared" si="941"/>
        <v>7.72</v>
      </c>
      <c r="J1688" s="69">
        <f t="shared" si="942"/>
        <v>42.17</v>
      </c>
      <c r="K1688" s="69">
        <v>0</v>
      </c>
      <c r="L1688" s="75">
        <f t="shared" si="943"/>
        <v>42.17</v>
      </c>
      <c r="N1688" s="69">
        <v>34.450000000000003</v>
      </c>
      <c r="O1688" s="69">
        <v>7.7200000000000006</v>
      </c>
      <c r="P1688" s="69">
        <f t="shared" si="944"/>
        <v>42.17</v>
      </c>
      <c r="Q1688" s="63"/>
      <c r="R1688" s="69">
        <f t="shared" si="945"/>
        <v>34.450000000000003</v>
      </c>
      <c r="S1688" s="69">
        <f t="shared" si="945"/>
        <v>7.72</v>
      </c>
      <c r="T1688" s="69">
        <f t="shared" si="946"/>
        <v>42.17</v>
      </c>
      <c r="U1688" s="69">
        <f t="shared" si="947"/>
        <v>0</v>
      </c>
      <c r="V1688" s="77">
        <f t="shared" si="948"/>
        <v>42.17</v>
      </c>
      <c r="X1688" s="69">
        <v>34.450000000000003</v>
      </c>
      <c r="Y1688" s="69">
        <v>7.72</v>
      </c>
      <c r="Z1688" s="69">
        <v>42.17</v>
      </c>
      <c r="AA1688" s="78"/>
      <c r="AB1688" s="79">
        <f t="shared" si="949"/>
        <v>0</v>
      </c>
    </row>
    <row r="1689" spans="1:28" ht="22.5" x14ac:dyDescent="0.25">
      <c r="A1689" s="71" t="s">
        <v>10458</v>
      </c>
      <c r="B1689" s="72" t="s">
        <v>15390</v>
      </c>
      <c r="C1689" s="73" t="s">
        <v>8808</v>
      </c>
      <c r="D1689" s="74">
        <v>0</v>
      </c>
      <c r="E1689" s="69">
        <v>57.55</v>
      </c>
      <c r="F1689" s="75">
        <f t="shared" si="940"/>
        <v>0</v>
      </c>
      <c r="G1689" s="76"/>
      <c r="H1689" s="69">
        <f t="shared" si="941"/>
        <v>49.83</v>
      </c>
      <c r="I1689" s="69">
        <f t="shared" si="941"/>
        <v>7.72</v>
      </c>
      <c r="J1689" s="69">
        <f t="shared" si="942"/>
        <v>57.55</v>
      </c>
      <c r="K1689" s="69">
        <v>0</v>
      </c>
      <c r="L1689" s="75">
        <f t="shared" si="943"/>
        <v>57.55</v>
      </c>
      <c r="N1689" s="69">
        <v>49.83</v>
      </c>
      <c r="O1689" s="69">
        <v>7.7200000000000006</v>
      </c>
      <c r="P1689" s="69">
        <f t="shared" si="944"/>
        <v>57.55</v>
      </c>
      <c r="Q1689" s="63"/>
      <c r="R1689" s="69">
        <f t="shared" si="945"/>
        <v>49.83</v>
      </c>
      <c r="S1689" s="69">
        <f t="shared" si="945"/>
        <v>7.72</v>
      </c>
      <c r="T1689" s="69">
        <f t="shared" si="946"/>
        <v>57.55</v>
      </c>
      <c r="U1689" s="69">
        <f t="shared" si="947"/>
        <v>0</v>
      </c>
      <c r="V1689" s="77">
        <f t="shared" si="948"/>
        <v>57.55</v>
      </c>
      <c r="X1689" s="69">
        <v>49.83</v>
      </c>
      <c r="Y1689" s="69">
        <v>7.72</v>
      </c>
      <c r="Z1689" s="69">
        <v>57.55</v>
      </c>
      <c r="AA1689" s="78"/>
      <c r="AB1689" s="79">
        <f t="shared" si="949"/>
        <v>0</v>
      </c>
    </row>
    <row r="1690" spans="1:28" ht="22.5" x14ac:dyDescent="0.25">
      <c r="A1690" s="71" t="s">
        <v>10459</v>
      </c>
      <c r="B1690" s="72" t="s">
        <v>15391</v>
      </c>
      <c r="C1690" s="73" t="s">
        <v>8808</v>
      </c>
      <c r="D1690" s="74">
        <v>0</v>
      </c>
      <c r="E1690" s="69">
        <v>67.14</v>
      </c>
      <c r="F1690" s="75">
        <f t="shared" si="940"/>
        <v>0</v>
      </c>
      <c r="G1690" s="76"/>
      <c r="H1690" s="69">
        <f t="shared" si="941"/>
        <v>59.42</v>
      </c>
      <c r="I1690" s="69">
        <f t="shared" si="941"/>
        <v>7.72</v>
      </c>
      <c r="J1690" s="69">
        <f t="shared" si="942"/>
        <v>67.14</v>
      </c>
      <c r="K1690" s="69">
        <v>0</v>
      </c>
      <c r="L1690" s="75">
        <f t="shared" si="943"/>
        <v>67.14</v>
      </c>
      <c r="N1690" s="69">
        <v>59.42</v>
      </c>
      <c r="O1690" s="69">
        <v>7.7200000000000006</v>
      </c>
      <c r="P1690" s="69">
        <f t="shared" si="944"/>
        <v>67.14</v>
      </c>
      <c r="Q1690" s="63"/>
      <c r="R1690" s="69">
        <f t="shared" si="945"/>
        <v>59.42</v>
      </c>
      <c r="S1690" s="69">
        <f t="shared" si="945"/>
        <v>7.72</v>
      </c>
      <c r="T1690" s="69">
        <f t="shared" si="946"/>
        <v>67.14</v>
      </c>
      <c r="U1690" s="69">
        <f t="shared" si="947"/>
        <v>0</v>
      </c>
      <c r="V1690" s="77">
        <f t="shared" si="948"/>
        <v>67.14</v>
      </c>
      <c r="X1690" s="69">
        <v>59.42</v>
      </c>
      <c r="Y1690" s="69">
        <v>7.72</v>
      </c>
      <c r="Z1690" s="69">
        <v>67.14</v>
      </c>
      <c r="AA1690" s="78"/>
      <c r="AB1690" s="79">
        <f t="shared" si="949"/>
        <v>0</v>
      </c>
    </row>
    <row r="1691" spans="1:28" ht="22.5" x14ac:dyDescent="0.25">
      <c r="A1691" s="71" t="s">
        <v>10460</v>
      </c>
      <c r="B1691" s="72" t="s">
        <v>15392</v>
      </c>
      <c r="C1691" s="73" t="s">
        <v>8808</v>
      </c>
      <c r="D1691" s="74">
        <v>0</v>
      </c>
      <c r="E1691" s="69">
        <v>91.919999999999987</v>
      </c>
      <c r="F1691" s="75">
        <f t="shared" si="940"/>
        <v>0</v>
      </c>
      <c r="G1691" s="76"/>
      <c r="H1691" s="69">
        <f t="shared" si="941"/>
        <v>84.2</v>
      </c>
      <c r="I1691" s="69">
        <f t="shared" si="941"/>
        <v>7.72</v>
      </c>
      <c r="J1691" s="69">
        <f t="shared" si="942"/>
        <v>91.92</v>
      </c>
      <c r="K1691" s="69">
        <v>0</v>
      </c>
      <c r="L1691" s="75">
        <f t="shared" si="943"/>
        <v>91.92</v>
      </c>
      <c r="N1691" s="69">
        <v>84.199999999999989</v>
      </c>
      <c r="O1691" s="69">
        <v>7.7200000000000006</v>
      </c>
      <c r="P1691" s="69">
        <f t="shared" si="944"/>
        <v>91.919999999999987</v>
      </c>
      <c r="Q1691" s="63"/>
      <c r="R1691" s="69">
        <f t="shared" si="945"/>
        <v>84.2</v>
      </c>
      <c r="S1691" s="69">
        <f t="shared" si="945"/>
        <v>7.72</v>
      </c>
      <c r="T1691" s="69">
        <f t="shared" si="946"/>
        <v>91.92</v>
      </c>
      <c r="U1691" s="69">
        <f t="shared" si="947"/>
        <v>0</v>
      </c>
      <c r="V1691" s="77">
        <f t="shared" si="948"/>
        <v>91.92</v>
      </c>
      <c r="X1691" s="69">
        <v>84.2</v>
      </c>
      <c r="Y1691" s="69">
        <v>7.72</v>
      </c>
      <c r="Z1691" s="69">
        <v>91.92</v>
      </c>
      <c r="AA1691" s="78"/>
      <c r="AB1691" s="79">
        <f t="shared" si="949"/>
        <v>0</v>
      </c>
    </row>
    <row r="1692" spans="1:28" ht="22.5" x14ac:dyDescent="0.25">
      <c r="A1692" s="71" t="s">
        <v>10461</v>
      </c>
      <c r="B1692" s="72" t="s">
        <v>15393</v>
      </c>
      <c r="C1692" s="73" t="s">
        <v>8780</v>
      </c>
      <c r="D1692" s="74">
        <v>0</v>
      </c>
      <c r="E1692" s="69">
        <v>127.6</v>
      </c>
      <c r="F1692" s="75">
        <f t="shared" si="940"/>
        <v>0</v>
      </c>
      <c r="G1692" s="76"/>
      <c r="H1692" s="69">
        <f t="shared" si="941"/>
        <v>113.44</v>
      </c>
      <c r="I1692" s="69">
        <f t="shared" si="941"/>
        <v>14.16</v>
      </c>
      <c r="J1692" s="69">
        <f t="shared" si="942"/>
        <v>127.6</v>
      </c>
      <c r="K1692" s="69">
        <v>0</v>
      </c>
      <c r="L1692" s="75">
        <f t="shared" si="943"/>
        <v>127.6</v>
      </c>
      <c r="N1692" s="69">
        <v>113.44</v>
      </c>
      <c r="O1692" s="69">
        <v>14.16</v>
      </c>
      <c r="P1692" s="69">
        <f t="shared" si="944"/>
        <v>127.6</v>
      </c>
      <c r="Q1692" s="63"/>
      <c r="R1692" s="69">
        <f t="shared" si="945"/>
        <v>113.44</v>
      </c>
      <c r="S1692" s="69">
        <f t="shared" si="945"/>
        <v>14.16</v>
      </c>
      <c r="T1692" s="69">
        <f t="shared" si="946"/>
        <v>127.6</v>
      </c>
      <c r="U1692" s="69">
        <f t="shared" si="947"/>
        <v>0</v>
      </c>
      <c r="V1692" s="77">
        <f t="shared" si="948"/>
        <v>127.6</v>
      </c>
      <c r="X1692" s="69">
        <v>113.44</v>
      </c>
      <c r="Y1692" s="69">
        <v>14.16</v>
      </c>
      <c r="Z1692" s="69">
        <v>127.6</v>
      </c>
      <c r="AA1692" s="78"/>
      <c r="AB1692" s="79">
        <f t="shared" si="949"/>
        <v>0</v>
      </c>
    </row>
    <row r="1693" spans="1:28" s="82" customFormat="1" ht="22.5" x14ac:dyDescent="0.25">
      <c r="A1693" s="71" t="s">
        <v>10462</v>
      </c>
      <c r="B1693" s="72" t="s">
        <v>15394</v>
      </c>
      <c r="C1693" s="73" t="s">
        <v>8808</v>
      </c>
      <c r="D1693" s="74">
        <v>0</v>
      </c>
      <c r="E1693" s="69">
        <v>16.71</v>
      </c>
      <c r="F1693" s="75">
        <f t="shared" si="940"/>
        <v>0</v>
      </c>
      <c r="G1693" s="28"/>
      <c r="H1693" s="69">
        <f t="shared" si="941"/>
        <v>8.99</v>
      </c>
      <c r="I1693" s="69">
        <f t="shared" si="941"/>
        <v>7.72</v>
      </c>
      <c r="J1693" s="69">
        <f t="shared" si="942"/>
        <v>16.71</v>
      </c>
      <c r="K1693" s="69">
        <v>0</v>
      </c>
      <c r="L1693" s="75">
        <f t="shared" si="943"/>
        <v>16.71</v>
      </c>
      <c r="M1693" s="33"/>
      <c r="N1693" s="69">
        <v>8.99</v>
      </c>
      <c r="O1693" s="69">
        <v>7.7200000000000006</v>
      </c>
      <c r="P1693" s="69">
        <f t="shared" si="944"/>
        <v>16.71</v>
      </c>
      <c r="Q1693" s="63"/>
      <c r="R1693" s="69">
        <f t="shared" si="945"/>
        <v>8.99</v>
      </c>
      <c r="S1693" s="69">
        <f t="shared" si="945"/>
        <v>7.72</v>
      </c>
      <c r="T1693" s="69">
        <f t="shared" si="946"/>
        <v>16.71</v>
      </c>
      <c r="U1693" s="69">
        <f t="shared" si="947"/>
        <v>0</v>
      </c>
      <c r="V1693" s="77">
        <f t="shared" si="948"/>
        <v>16.71</v>
      </c>
      <c r="W1693" s="33"/>
      <c r="X1693" s="69">
        <v>8.99</v>
      </c>
      <c r="Y1693" s="69">
        <v>7.72</v>
      </c>
      <c r="Z1693" s="69">
        <v>16.71</v>
      </c>
      <c r="AA1693" s="78"/>
      <c r="AB1693" s="79">
        <f t="shared" si="949"/>
        <v>0</v>
      </c>
    </row>
    <row r="1694" spans="1:28" s="82" customFormat="1" x14ac:dyDescent="0.25">
      <c r="A1694" s="71" t="s">
        <v>10463</v>
      </c>
      <c r="B1694" s="72" t="s">
        <v>15395</v>
      </c>
      <c r="C1694" s="73" t="s">
        <v>8808</v>
      </c>
      <c r="D1694" s="74">
        <v>0</v>
      </c>
      <c r="E1694" s="69">
        <v>18.78</v>
      </c>
      <c r="F1694" s="75">
        <f t="shared" si="940"/>
        <v>0</v>
      </c>
      <c r="G1694" s="28"/>
      <c r="H1694" s="69">
        <f t="shared" si="941"/>
        <v>11.06</v>
      </c>
      <c r="I1694" s="69">
        <f t="shared" si="941"/>
        <v>7.72</v>
      </c>
      <c r="J1694" s="69">
        <f t="shared" si="942"/>
        <v>18.78</v>
      </c>
      <c r="K1694" s="69">
        <v>0</v>
      </c>
      <c r="L1694" s="75">
        <f t="shared" si="943"/>
        <v>18.78</v>
      </c>
      <c r="M1694" s="33"/>
      <c r="N1694" s="69">
        <v>11.06</v>
      </c>
      <c r="O1694" s="69">
        <v>7.7200000000000006</v>
      </c>
      <c r="P1694" s="69">
        <f t="shared" si="944"/>
        <v>18.78</v>
      </c>
      <c r="Q1694" s="63"/>
      <c r="R1694" s="69">
        <f t="shared" si="945"/>
        <v>11.06</v>
      </c>
      <c r="S1694" s="69">
        <f t="shared" si="945"/>
        <v>7.72</v>
      </c>
      <c r="T1694" s="69">
        <f t="shared" si="946"/>
        <v>18.78</v>
      </c>
      <c r="U1694" s="69">
        <f t="shared" si="947"/>
        <v>0</v>
      </c>
      <c r="V1694" s="77">
        <f t="shared" si="948"/>
        <v>18.78</v>
      </c>
      <c r="W1694" s="33"/>
      <c r="X1694" s="69">
        <v>11.06</v>
      </c>
      <c r="Y1694" s="69">
        <v>7.72</v>
      </c>
      <c r="Z1694" s="69">
        <v>18.78</v>
      </c>
      <c r="AA1694" s="78"/>
      <c r="AB1694" s="79">
        <f t="shared" si="949"/>
        <v>0</v>
      </c>
    </row>
    <row r="1695" spans="1:28" ht="22.5" x14ac:dyDescent="0.25">
      <c r="A1695" s="65" t="s">
        <v>10464</v>
      </c>
      <c r="B1695" s="66" t="s">
        <v>15396</v>
      </c>
      <c r="C1695" s="67"/>
      <c r="D1695" s="68"/>
      <c r="E1695" s="69"/>
      <c r="F1695" s="70"/>
      <c r="H1695" s="69"/>
      <c r="I1695" s="69"/>
      <c r="J1695" s="69"/>
      <c r="K1695" s="69"/>
      <c r="L1695" s="75"/>
      <c r="N1695" s="69"/>
      <c r="O1695" s="69"/>
      <c r="P1695" s="69"/>
      <c r="Q1695" s="63"/>
      <c r="R1695" s="69"/>
      <c r="S1695" s="69"/>
      <c r="T1695" s="69"/>
      <c r="U1695" s="69"/>
      <c r="V1695" s="77"/>
      <c r="X1695" s="69"/>
      <c r="Y1695" s="69"/>
      <c r="Z1695" s="69"/>
      <c r="AA1695" s="78"/>
      <c r="AB1695" s="79">
        <f t="shared" si="949"/>
        <v>0</v>
      </c>
    </row>
    <row r="1696" spans="1:28" ht="22.5" x14ac:dyDescent="0.25">
      <c r="A1696" s="71" t="s">
        <v>10465</v>
      </c>
      <c r="B1696" s="72" t="s">
        <v>15397</v>
      </c>
      <c r="C1696" s="73" t="s">
        <v>8780</v>
      </c>
      <c r="D1696" s="74">
        <v>0</v>
      </c>
      <c r="E1696" s="69">
        <v>55.99</v>
      </c>
      <c r="F1696" s="75">
        <f>ROUND(D1696*E1696,2)</f>
        <v>0</v>
      </c>
      <c r="G1696" s="76"/>
      <c r="H1696" s="69">
        <f t="shared" ref="H1696:I1700" si="950">ROUND(N1696+(N1696*$H$2/100),2)</f>
        <v>42.82</v>
      </c>
      <c r="I1696" s="69">
        <f t="shared" si="950"/>
        <v>13.17</v>
      </c>
      <c r="J1696" s="69">
        <f>H1696+I1696</f>
        <v>55.99</v>
      </c>
      <c r="K1696" s="69">
        <v>0</v>
      </c>
      <c r="L1696" s="75">
        <f>SUM(J1696:K1696)</f>
        <v>55.99</v>
      </c>
      <c r="N1696" s="69">
        <v>42.82</v>
      </c>
      <c r="O1696" s="69">
        <v>13.17</v>
      </c>
      <c r="P1696" s="69">
        <f>SUM(N1696:O1696)</f>
        <v>55.99</v>
      </c>
      <c r="Q1696" s="63"/>
      <c r="R1696" s="69">
        <f t="shared" ref="R1696:S1700" si="951">X1696</f>
        <v>42.82</v>
      </c>
      <c r="S1696" s="69">
        <f t="shared" si="951"/>
        <v>13.17</v>
      </c>
      <c r="T1696" s="69">
        <f>R1696+S1696</f>
        <v>55.99</v>
      </c>
      <c r="U1696" s="69">
        <f>ROUND(Z1696*$H$2,2)/100</f>
        <v>0</v>
      </c>
      <c r="V1696" s="77">
        <f>SUM(T1696:U1696)</f>
        <v>55.99</v>
      </c>
      <c r="X1696" s="69">
        <v>42.82</v>
      </c>
      <c r="Y1696" s="69">
        <v>13.17</v>
      </c>
      <c r="Z1696" s="69">
        <v>55.99</v>
      </c>
      <c r="AA1696" s="78"/>
      <c r="AB1696" s="79">
        <f t="shared" si="949"/>
        <v>0</v>
      </c>
    </row>
    <row r="1697" spans="1:28" ht="22.5" x14ac:dyDescent="0.25">
      <c r="A1697" s="71" t="s">
        <v>10466</v>
      </c>
      <c r="B1697" s="72" t="s">
        <v>15398</v>
      </c>
      <c r="C1697" s="73" t="s">
        <v>8780</v>
      </c>
      <c r="D1697" s="74">
        <v>0</v>
      </c>
      <c r="E1697" s="69">
        <v>56.53</v>
      </c>
      <c r="F1697" s="75">
        <f>ROUND(D1697*E1697,2)</f>
        <v>0</v>
      </c>
      <c r="G1697" s="76"/>
      <c r="H1697" s="69">
        <f t="shared" si="950"/>
        <v>43.36</v>
      </c>
      <c r="I1697" s="69">
        <f t="shared" si="950"/>
        <v>13.17</v>
      </c>
      <c r="J1697" s="69">
        <f>H1697+I1697</f>
        <v>56.53</v>
      </c>
      <c r="K1697" s="69">
        <v>0</v>
      </c>
      <c r="L1697" s="75">
        <f>SUM(J1697:K1697)</f>
        <v>56.53</v>
      </c>
      <c r="N1697" s="69">
        <v>43.36</v>
      </c>
      <c r="O1697" s="69">
        <v>13.17</v>
      </c>
      <c r="P1697" s="69">
        <f>SUM(N1697:O1697)</f>
        <v>56.53</v>
      </c>
      <c r="Q1697" s="63"/>
      <c r="R1697" s="69">
        <f t="shared" si="951"/>
        <v>43.36</v>
      </c>
      <c r="S1697" s="69">
        <f t="shared" si="951"/>
        <v>13.17</v>
      </c>
      <c r="T1697" s="69">
        <f>R1697+S1697</f>
        <v>56.53</v>
      </c>
      <c r="U1697" s="69">
        <f>ROUND(Z1697*$H$2,2)/100</f>
        <v>0</v>
      </c>
      <c r="V1697" s="77">
        <f>SUM(T1697:U1697)</f>
        <v>56.53</v>
      </c>
      <c r="X1697" s="69">
        <v>43.36</v>
      </c>
      <c r="Y1697" s="69">
        <v>13.17</v>
      </c>
      <c r="Z1697" s="69">
        <v>56.53</v>
      </c>
      <c r="AA1697" s="78"/>
      <c r="AB1697" s="79">
        <f t="shared" si="949"/>
        <v>0</v>
      </c>
    </row>
    <row r="1698" spans="1:28" ht="33.75" x14ac:dyDescent="0.25">
      <c r="A1698" s="71" t="s">
        <v>10467</v>
      </c>
      <c r="B1698" s="72" t="s">
        <v>15399</v>
      </c>
      <c r="C1698" s="73" t="s">
        <v>8780</v>
      </c>
      <c r="D1698" s="74">
        <v>0</v>
      </c>
      <c r="E1698" s="69">
        <v>112.91</v>
      </c>
      <c r="F1698" s="75">
        <f>ROUND(D1698*E1698,2)</f>
        <v>0</v>
      </c>
      <c r="G1698" s="76"/>
      <c r="H1698" s="69">
        <f t="shared" si="950"/>
        <v>96.33</v>
      </c>
      <c r="I1698" s="69">
        <f t="shared" si="950"/>
        <v>16.579999999999998</v>
      </c>
      <c r="J1698" s="69">
        <f>H1698+I1698</f>
        <v>112.91</v>
      </c>
      <c r="K1698" s="69">
        <v>0</v>
      </c>
      <c r="L1698" s="75">
        <f>SUM(J1698:K1698)</f>
        <v>112.91</v>
      </c>
      <c r="N1698" s="69">
        <v>96.33</v>
      </c>
      <c r="O1698" s="69">
        <v>16.579999999999998</v>
      </c>
      <c r="P1698" s="69">
        <f>SUM(N1698:O1698)</f>
        <v>112.91</v>
      </c>
      <c r="Q1698" s="63"/>
      <c r="R1698" s="69">
        <f t="shared" si="951"/>
        <v>96.33</v>
      </c>
      <c r="S1698" s="69">
        <f t="shared" si="951"/>
        <v>16.579999999999998</v>
      </c>
      <c r="T1698" s="69">
        <f>R1698+S1698</f>
        <v>112.91</v>
      </c>
      <c r="U1698" s="69">
        <f>ROUND(Z1698*$H$2,2)/100</f>
        <v>0</v>
      </c>
      <c r="V1698" s="77">
        <f>SUM(T1698:U1698)</f>
        <v>112.91</v>
      </c>
      <c r="X1698" s="69">
        <v>96.33</v>
      </c>
      <c r="Y1698" s="69">
        <v>16.579999999999998</v>
      </c>
      <c r="Z1698" s="69">
        <v>112.91</v>
      </c>
      <c r="AA1698" s="78"/>
      <c r="AB1698" s="79">
        <f t="shared" si="949"/>
        <v>0</v>
      </c>
    </row>
    <row r="1699" spans="1:28" ht="22.5" x14ac:dyDescent="0.25">
      <c r="A1699" s="71" t="s">
        <v>10468</v>
      </c>
      <c r="B1699" s="72" t="s">
        <v>15400</v>
      </c>
      <c r="C1699" s="73" t="s">
        <v>8780</v>
      </c>
      <c r="D1699" s="74">
        <v>0</v>
      </c>
      <c r="E1699" s="69">
        <v>115.86</v>
      </c>
      <c r="F1699" s="75">
        <f>ROUND(D1699*E1699,2)</f>
        <v>0</v>
      </c>
      <c r="G1699" s="76"/>
      <c r="H1699" s="69">
        <f t="shared" si="950"/>
        <v>99.28</v>
      </c>
      <c r="I1699" s="69">
        <f t="shared" si="950"/>
        <v>16.579999999999998</v>
      </c>
      <c r="J1699" s="69">
        <f>H1699+I1699</f>
        <v>115.86</v>
      </c>
      <c r="K1699" s="69">
        <v>0</v>
      </c>
      <c r="L1699" s="75">
        <f>SUM(J1699:K1699)</f>
        <v>115.86</v>
      </c>
      <c r="N1699" s="69">
        <v>99.28</v>
      </c>
      <c r="O1699" s="69">
        <v>16.579999999999998</v>
      </c>
      <c r="P1699" s="69">
        <f>SUM(N1699:O1699)</f>
        <v>115.86</v>
      </c>
      <c r="Q1699" s="63"/>
      <c r="R1699" s="69">
        <f t="shared" si="951"/>
        <v>99.28</v>
      </c>
      <c r="S1699" s="69">
        <f t="shared" si="951"/>
        <v>16.579999999999998</v>
      </c>
      <c r="T1699" s="69">
        <f>R1699+S1699</f>
        <v>115.86</v>
      </c>
      <c r="U1699" s="69">
        <f>ROUND(Z1699*$H$2,2)/100</f>
        <v>0</v>
      </c>
      <c r="V1699" s="77">
        <f>SUM(T1699:U1699)</f>
        <v>115.86</v>
      </c>
      <c r="X1699" s="69">
        <v>99.28</v>
      </c>
      <c r="Y1699" s="69">
        <v>16.579999999999998</v>
      </c>
      <c r="Z1699" s="69">
        <v>115.86</v>
      </c>
      <c r="AA1699" s="78"/>
      <c r="AB1699" s="79">
        <f t="shared" si="949"/>
        <v>0</v>
      </c>
    </row>
    <row r="1700" spans="1:28" x14ac:dyDescent="0.25">
      <c r="A1700" s="71" t="s">
        <v>10469</v>
      </c>
      <c r="B1700" s="72" t="s">
        <v>15401</v>
      </c>
      <c r="C1700" s="73" t="s">
        <v>8780</v>
      </c>
      <c r="D1700" s="74">
        <v>0</v>
      </c>
      <c r="E1700" s="69">
        <v>102.55</v>
      </c>
      <c r="F1700" s="75">
        <f>ROUND(D1700*E1700,2)</f>
        <v>0</v>
      </c>
      <c r="G1700" s="76"/>
      <c r="H1700" s="69">
        <f t="shared" si="950"/>
        <v>102.55</v>
      </c>
      <c r="I1700" s="69">
        <f t="shared" si="950"/>
        <v>0</v>
      </c>
      <c r="J1700" s="69">
        <f>H1700+I1700</f>
        <v>102.55</v>
      </c>
      <c r="K1700" s="69">
        <v>0</v>
      </c>
      <c r="L1700" s="75">
        <f>SUM(J1700:K1700)</f>
        <v>102.55</v>
      </c>
      <c r="N1700" s="69">
        <v>102.55</v>
      </c>
      <c r="O1700" s="69">
        <v>0</v>
      </c>
      <c r="P1700" s="69">
        <f>SUM(N1700:O1700)</f>
        <v>102.55</v>
      </c>
      <c r="Q1700" s="63"/>
      <c r="R1700" s="69">
        <f t="shared" si="951"/>
        <v>102.55</v>
      </c>
      <c r="S1700" s="69">
        <f t="shared" si="951"/>
        <v>0</v>
      </c>
      <c r="T1700" s="69">
        <f>R1700+S1700</f>
        <v>102.55</v>
      </c>
      <c r="U1700" s="69">
        <f>ROUND(Z1700*$H$2,2)/100</f>
        <v>0</v>
      </c>
      <c r="V1700" s="77">
        <f>SUM(T1700:U1700)</f>
        <v>102.55</v>
      </c>
      <c r="X1700" s="69">
        <v>102.55</v>
      </c>
      <c r="Y1700" s="69">
        <v>0</v>
      </c>
      <c r="Z1700" s="69">
        <v>102.55</v>
      </c>
      <c r="AA1700" s="78"/>
      <c r="AB1700" s="79">
        <f t="shared" si="949"/>
        <v>0</v>
      </c>
    </row>
    <row r="1701" spans="1:28" ht="22.5" x14ac:dyDescent="0.25">
      <c r="A1701" s="65" t="s">
        <v>10470</v>
      </c>
      <c r="B1701" s="66" t="s">
        <v>15402</v>
      </c>
      <c r="C1701" s="67"/>
      <c r="D1701" s="68"/>
      <c r="E1701" s="69"/>
      <c r="F1701" s="70"/>
      <c r="H1701" s="69"/>
      <c r="I1701" s="69"/>
      <c r="J1701" s="69"/>
      <c r="K1701" s="69"/>
      <c r="L1701" s="75"/>
      <c r="N1701" s="69"/>
      <c r="O1701" s="69"/>
      <c r="P1701" s="69"/>
      <c r="Q1701" s="63"/>
      <c r="R1701" s="69"/>
      <c r="S1701" s="69"/>
      <c r="T1701" s="69"/>
      <c r="U1701" s="69"/>
      <c r="V1701" s="77"/>
      <c r="X1701" s="69"/>
      <c r="Y1701" s="69"/>
      <c r="Z1701" s="69"/>
      <c r="AA1701" s="78"/>
      <c r="AB1701" s="79">
        <f t="shared" si="949"/>
        <v>0</v>
      </c>
    </row>
    <row r="1702" spans="1:28" ht="22.5" x14ac:dyDescent="0.25">
      <c r="A1702" s="71" t="s">
        <v>10471</v>
      </c>
      <c r="B1702" s="72" t="s">
        <v>15403</v>
      </c>
      <c r="C1702" s="73" t="s">
        <v>8780</v>
      </c>
      <c r="D1702" s="74">
        <v>0</v>
      </c>
      <c r="E1702" s="69">
        <v>11.64</v>
      </c>
      <c r="F1702" s="75">
        <f t="shared" ref="F1702:F1708" si="952">ROUND(D1702*E1702,2)</f>
        <v>0</v>
      </c>
      <c r="G1702" s="76"/>
      <c r="H1702" s="69">
        <f t="shared" ref="H1702:I1708" si="953">ROUND(N1702+(N1702*$H$2/100),2)</f>
        <v>6.18</v>
      </c>
      <c r="I1702" s="69">
        <f t="shared" si="953"/>
        <v>5.46</v>
      </c>
      <c r="J1702" s="69">
        <f t="shared" ref="J1702:J1708" si="954">H1702+I1702</f>
        <v>11.64</v>
      </c>
      <c r="K1702" s="69">
        <v>0</v>
      </c>
      <c r="L1702" s="75">
        <f t="shared" ref="L1702:L1708" si="955">SUM(J1702:K1702)</f>
        <v>11.64</v>
      </c>
      <c r="N1702" s="69">
        <v>6.18</v>
      </c>
      <c r="O1702" s="69">
        <v>5.46</v>
      </c>
      <c r="P1702" s="69">
        <f t="shared" ref="P1702:P1708" si="956">SUM(N1702:O1702)</f>
        <v>11.64</v>
      </c>
      <c r="Q1702" s="63"/>
      <c r="R1702" s="69">
        <f t="shared" ref="R1702:S1708" si="957">X1702</f>
        <v>6.18</v>
      </c>
      <c r="S1702" s="69">
        <f t="shared" si="957"/>
        <v>5.46</v>
      </c>
      <c r="T1702" s="69">
        <f t="shared" ref="T1702:T1708" si="958">R1702+S1702</f>
        <v>11.64</v>
      </c>
      <c r="U1702" s="69">
        <f t="shared" ref="U1702:U1708" si="959">ROUND(Z1702*$H$2,2)/100</f>
        <v>0</v>
      </c>
      <c r="V1702" s="77">
        <f t="shared" ref="V1702:V1708" si="960">SUM(T1702:U1702)</f>
        <v>11.64</v>
      </c>
      <c r="X1702" s="69">
        <v>6.18</v>
      </c>
      <c r="Y1702" s="69">
        <v>5.46</v>
      </c>
      <c r="Z1702" s="69">
        <v>11.64</v>
      </c>
      <c r="AA1702" s="78"/>
      <c r="AB1702" s="79">
        <f t="shared" si="949"/>
        <v>0</v>
      </c>
    </row>
    <row r="1703" spans="1:28" ht="22.5" x14ac:dyDescent="0.25">
      <c r="A1703" s="71" t="s">
        <v>10472</v>
      </c>
      <c r="B1703" s="72" t="s">
        <v>15404</v>
      </c>
      <c r="C1703" s="73" t="s">
        <v>8780</v>
      </c>
      <c r="D1703" s="74">
        <v>0</v>
      </c>
      <c r="E1703" s="69">
        <v>9.7800000000000011</v>
      </c>
      <c r="F1703" s="75">
        <f t="shared" si="952"/>
        <v>0</v>
      </c>
      <c r="G1703" s="76"/>
      <c r="H1703" s="69">
        <f t="shared" si="953"/>
        <v>4.32</v>
      </c>
      <c r="I1703" s="69">
        <f t="shared" si="953"/>
        <v>5.46</v>
      </c>
      <c r="J1703" s="69">
        <f t="shared" si="954"/>
        <v>9.7800000000000011</v>
      </c>
      <c r="K1703" s="69">
        <v>0</v>
      </c>
      <c r="L1703" s="75">
        <f t="shared" si="955"/>
        <v>9.7800000000000011</v>
      </c>
      <c r="N1703" s="69">
        <v>4.32</v>
      </c>
      <c r="O1703" s="69">
        <v>5.46</v>
      </c>
      <c r="P1703" s="69">
        <f t="shared" si="956"/>
        <v>9.7800000000000011</v>
      </c>
      <c r="Q1703" s="63"/>
      <c r="R1703" s="69">
        <f t="shared" si="957"/>
        <v>4.32</v>
      </c>
      <c r="S1703" s="69">
        <f t="shared" si="957"/>
        <v>5.46</v>
      </c>
      <c r="T1703" s="69">
        <f t="shared" si="958"/>
        <v>9.7800000000000011</v>
      </c>
      <c r="U1703" s="69">
        <f t="shared" si="959"/>
        <v>0</v>
      </c>
      <c r="V1703" s="77">
        <f t="shared" si="960"/>
        <v>9.7800000000000011</v>
      </c>
      <c r="X1703" s="69">
        <v>4.32</v>
      </c>
      <c r="Y1703" s="69">
        <v>5.46</v>
      </c>
      <c r="Z1703" s="69">
        <v>9.7799999999999994</v>
      </c>
      <c r="AA1703" s="78"/>
      <c r="AB1703" s="79">
        <f t="shared" si="949"/>
        <v>0</v>
      </c>
    </row>
    <row r="1704" spans="1:28" ht="22.5" x14ac:dyDescent="0.25">
      <c r="A1704" s="71" t="s">
        <v>10473</v>
      </c>
      <c r="B1704" s="72" t="s">
        <v>15405</v>
      </c>
      <c r="C1704" s="73" t="s">
        <v>8780</v>
      </c>
      <c r="D1704" s="74">
        <v>0</v>
      </c>
      <c r="E1704" s="69">
        <v>31.84</v>
      </c>
      <c r="F1704" s="75">
        <f t="shared" si="952"/>
        <v>0</v>
      </c>
      <c r="G1704" s="76"/>
      <c r="H1704" s="69">
        <f t="shared" si="953"/>
        <v>26.38</v>
      </c>
      <c r="I1704" s="69">
        <f t="shared" si="953"/>
        <v>5.46</v>
      </c>
      <c r="J1704" s="69">
        <f t="shared" si="954"/>
        <v>31.84</v>
      </c>
      <c r="K1704" s="69">
        <v>0</v>
      </c>
      <c r="L1704" s="75">
        <f t="shared" si="955"/>
        <v>31.84</v>
      </c>
      <c r="N1704" s="69">
        <v>26.38</v>
      </c>
      <c r="O1704" s="69">
        <v>5.46</v>
      </c>
      <c r="P1704" s="69">
        <f t="shared" si="956"/>
        <v>31.84</v>
      </c>
      <c r="Q1704" s="63"/>
      <c r="R1704" s="69">
        <f t="shared" si="957"/>
        <v>26.38</v>
      </c>
      <c r="S1704" s="69">
        <f t="shared" si="957"/>
        <v>5.46</v>
      </c>
      <c r="T1704" s="69">
        <f t="shared" si="958"/>
        <v>31.84</v>
      </c>
      <c r="U1704" s="69">
        <f t="shared" si="959"/>
        <v>0</v>
      </c>
      <c r="V1704" s="77">
        <f t="shared" si="960"/>
        <v>31.84</v>
      </c>
      <c r="X1704" s="69">
        <v>26.38</v>
      </c>
      <c r="Y1704" s="69">
        <v>5.46</v>
      </c>
      <c r="Z1704" s="69">
        <v>31.84</v>
      </c>
      <c r="AA1704" s="78"/>
      <c r="AB1704" s="79">
        <f t="shared" si="949"/>
        <v>0</v>
      </c>
    </row>
    <row r="1705" spans="1:28" ht="22.5" x14ac:dyDescent="0.25">
      <c r="A1705" s="71" t="s">
        <v>10474</v>
      </c>
      <c r="B1705" s="72" t="s">
        <v>15406</v>
      </c>
      <c r="C1705" s="73" t="s">
        <v>8780</v>
      </c>
      <c r="D1705" s="74">
        <v>0</v>
      </c>
      <c r="E1705" s="69">
        <v>54.24</v>
      </c>
      <c r="F1705" s="75">
        <f t="shared" si="952"/>
        <v>0</v>
      </c>
      <c r="G1705" s="76"/>
      <c r="H1705" s="69">
        <f t="shared" si="953"/>
        <v>39.1</v>
      </c>
      <c r="I1705" s="69">
        <f t="shared" si="953"/>
        <v>15.14</v>
      </c>
      <c r="J1705" s="69">
        <f t="shared" si="954"/>
        <v>54.24</v>
      </c>
      <c r="K1705" s="69">
        <v>0</v>
      </c>
      <c r="L1705" s="75">
        <f t="shared" si="955"/>
        <v>54.24</v>
      </c>
      <c r="N1705" s="69">
        <v>39.1</v>
      </c>
      <c r="O1705" s="69">
        <v>15.14</v>
      </c>
      <c r="P1705" s="69">
        <f t="shared" si="956"/>
        <v>54.24</v>
      </c>
      <c r="Q1705" s="63"/>
      <c r="R1705" s="69">
        <f t="shared" si="957"/>
        <v>39.1</v>
      </c>
      <c r="S1705" s="69">
        <f t="shared" si="957"/>
        <v>15.14</v>
      </c>
      <c r="T1705" s="69">
        <f t="shared" si="958"/>
        <v>54.24</v>
      </c>
      <c r="U1705" s="69">
        <f t="shared" si="959"/>
        <v>0</v>
      </c>
      <c r="V1705" s="77">
        <f t="shared" si="960"/>
        <v>54.24</v>
      </c>
      <c r="X1705" s="69">
        <v>39.1</v>
      </c>
      <c r="Y1705" s="69">
        <v>15.14</v>
      </c>
      <c r="Z1705" s="69">
        <v>54.24</v>
      </c>
      <c r="AA1705" s="78"/>
      <c r="AB1705" s="79">
        <f t="shared" si="949"/>
        <v>0</v>
      </c>
    </row>
    <row r="1706" spans="1:28" ht="22.5" x14ac:dyDescent="0.25">
      <c r="A1706" s="71" t="s">
        <v>10475</v>
      </c>
      <c r="B1706" s="72" t="s">
        <v>15407</v>
      </c>
      <c r="C1706" s="73" t="s">
        <v>8780</v>
      </c>
      <c r="D1706" s="74">
        <v>0</v>
      </c>
      <c r="E1706" s="69">
        <v>38.64</v>
      </c>
      <c r="F1706" s="75">
        <f t="shared" si="952"/>
        <v>0</v>
      </c>
      <c r="G1706" s="76"/>
      <c r="H1706" s="69">
        <f t="shared" si="953"/>
        <v>33.18</v>
      </c>
      <c r="I1706" s="69">
        <f t="shared" si="953"/>
        <v>5.46</v>
      </c>
      <c r="J1706" s="69">
        <f t="shared" si="954"/>
        <v>38.64</v>
      </c>
      <c r="K1706" s="69">
        <v>0</v>
      </c>
      <c r="L1706" s="75">
        <f t="shared" si="955"/>
        <v>38.64</v>
      </c>
      <c r="N1706" s="69">
        <v>33.18</v>
      </c>
      <c r="O1706" s="69">
        <v>5.46</v>
      </c>
      <c r="P1706" s="69">
        <f t="shared" si="956"/>
        <v>38.64</v>
      </c>
      <c r="Q1706" s="63"/>
      <c r="R1706" s="69">
        <f t="shared" si="957"/>
        <v>33.18</v>
      </c>
      <c r="S1706" s="69">
        <f t="shared" si="957"/>
        <v>5.46</v>
      </c>
      <c r="T1706" s="69">
        <f t="shared" si="958"/>
        <v>38.64</v>
      </c>
      <c r="U1706" s="69">
        <f t="shared" si="959"/>
        <v>0</v>
      </c>
      <c r="V1706" s="77">
        <f t="shared" si="960"/>
        <v>38.64</v>
      </c>
      <c r="X1706" s="69">
        <v>33.18</v>
      </c>
      <c r="Y1706" s="69">
        <v>5.46</v>
      </c>
      <c r="Z1706" s="69">
        <v>38.64</v>
      </c>
      <c r="AA1706" s="78"/>
      <c r="AB1706" s="79">
        <f t="shared" si="949"/>
        <v>0</v>
      </c>
    </row>
    <row r="1707" spans="1:28" ht="33.75" x14ac:dyDescent="0.25">
      <c r="A1707" s="71" t="s">
        <v>10476</v>
      </c>
      <c r="B1707" s="72" t="s">
        <v>15408</v>
      </c>
      <c r="C1707" s="73" t="s">
        <v>8780</v>
      </c>
      <c r="D1707" s="74">
        <v>0</v>
      </c>
      <c r="E1707" s="69">
        <v>63.760000000000005</v>
      </c>
      <c r="F1707" s="75">
        <f t="shared" si="952"/>
        <v>0</v>
      </c>
      <c r="G1707" s="76"/>
      <c r="H1707" s="69">
        <f t="shared" si="953"/>
        <v>48.62</v>
      </c>
      <c r="I1707" s="69">
        <f t="shared" si="953"/>
        <v>15.14</v>
      </c>
      <c r="J1707" s="69">
        <f t="shared" si="954"/>
        <v>63.76</v>
      </c>
      <c r="K1707" s="69">
        <v>0</v>
      </c>
      <c r="L1707" s="75">
        <f t="shared" si="955"/>
        <v>63.76</v>
      </c>
      <c r="N1707" s="69">
        <v>48.620000000000005</v>
      </c>
      <c r="O1707" s="69">
        <v>15.14</v>
      </c>
      <c r="P1707" s="69">
        <f t="shared" si="956"/>
        <v>63.760000000000005</v>
      </c>
      <c r="Q1707" s="63"/>
      <c r="R1707" s="69">
        <f t="shared" si="957"/>
        <v>48.62</v>
      </c>
      <c r="S1707" s="69">
        <f t="shared" si="957"/>
        <v>15.14</v>
      </c>
      <c r="T1707" s="69">
        <f t="shared" si="958"/>
        <v>63.76</v>
      </c>
      <c r="U1707" s="69">
        <f t="shared" si="959"/>
        <v>0</v>
      </c>
      <c r="V1707" s="77">
        <f t="shared" si="960"/>
        <v>63.76</v>
      </c>
      <c r="X1707" s="69">
        <v>48.62</v>
      </c>
      <c r="Y1707" s="69">
        <v>15.14</v>
      </c>
      <c r="Z1707" s="69">
        <v>63.76</v>
      </c>
      <c r="AA1707" s="78"/>
      <c r="AB1707" s="79">
        <f t="shared" si="949"/>
        <v>0</v>
      </c>
    </row>
    <row r="1708" spans="1:28" x14ac:dyDescent="0.25">
      <c r="A1708" s="71" t="s">
        <v>10477</v>
      </c>
      <c r="B1708" s="72" t="s">
        <v>15409</v>
      </c>
      <c r="C1708" s="73" t="s">
        <v>8780</v>
      </c>
      <c r="D1708" s="74">
        <v>0</v>
      </c>
      <c r="E1708" s="69">
        <v>44.11</v>
      </c>
      <c r="F1708" s="75">
        <f t="shared" si="952"/>
        <v>0</v>
      </c>
      <c r="G1708" s="76"/>
      <c r="H1708" s="69">
        <f t="shared" si="953"/>
        <v>26.24</v>
      </c>
      <c r="I1708" s="69">
        <f t="shared" si="953"/>
        <v>17.87</v>
      </c>
      <c r="J1708" s="69">
        <f t="shared" si="954"/>
        <v>44.11</v>
      </c>
      <c r="K1708" s="69">
        <v>0</v>
      </c>
      <c r="L1708" s="75">
        <f t="shared" si="955"/>
        <v>44.11</v>
      </c>
      <c r="N1708" s="69">
        <v>26.24</v>
      </c>
      <c r="O1708" s="69">
        <v>17.87</v>
      </c>
      <c r="P1708" s="69">
        <f t="shared" si="956"/>
        <v>44.11</v>
      </c>
      <c r="Q1708" s="63"/>
      <c r="R1708" s="69">
        <f t="shared" si="957"/>
        <v>26.24</v>
      </c>
      <c r="S1708" s="69">
        <f t="shared" si="957"/>
        <v>17.87</v>
      </c>
      <c r="T1708" s="69">
        <f t="shared" si="958"/>
        <v>44.11</v>
      </c>
      <c r="U1708" s="69">
        <f t="shared" si="959"/>
        <v>0</v>
      </c>
      <c r="V1708" s="77">
        <f t="shared" si="960"/>
        <v>44.11</v>
      </c>
      <c r="X1708" s="69">
        <v>26.24</v>
      </c>
      <c r="Y1708" s="69">
        <v>17.87</v>
      </c>
      <c r="Z1708" s="69">
        <v>44.11</v>
      </c>
      <c r="AA1708" s="78"/>
      <c r="AB1708" s="79">
        <f t="shared" si="949"/>
        <v>0</v>
      </c>
    </row>
    <row r="1709" spans="1:28" ht="22.5" x14ac:dyDescent="0.25">
      <c r="A1709" s="65" t="s">
        <v>10478</v>
      </c>
      <c r="B1709" s="66" t="s">
        <v>15410</v>
      </c>
      <c r="C1709" s="67"/>
      <c r="D1709" s="68"/>
      <c r="E1709" s="69"/>
      <c r="F1709" s="70"/>
      <c r="H1709" s="69"/>
      <c r="I1709" s="69"/>
      <c r="J1709" s="69"/>
      <c r="K1709" s="69"/>
      <c r="L1709" s="75"/>
      <c r="N1709" s="69"/>
      <c r="O1709" s="69"/>
      <c r="P1709" s="69"/>
      <c r="Q1709" s="63"/>
      <c r="R1709" s="69"/>
      <c r="S1709" s="69"/>
      <c r="T1709" s="69"/>
      <c r="U1709" s="69"/>
      <c r="V1709" s="77"/>
      <c r="X1709" s="69"/>
      <c r="Y1709" s="69"/>
      <c r="Z1709" s="69"/>
      <c r="AA1709" s="78"/>
      <c r="AB1709" s="79">
        <f t="shared" si="949"/>
        <v>0</v>
      </c>
    </row>
    <row r="1710" spans="1:28" ht="22.5" x14ac:dyDescent="0.25">
      <c r="A1710" s="71" t="s">
        <v>10479</v>
      </c>
      <c r="B1710" s="72" t="s">
        <v>15411</v>
      </c>
      <c r="C1710" s="73" t="s">
        <v>8740</v>
      </c>
      <c r="D1710" s="74">
        <v>0</v>
      </c>
      <c r="E1710" s="69">
        <v>532.57999999999993</v>
      </c>
      <c r="F1710" s="75">
        <f>ROUND(D1710*E1710,2)</f>
        <v>0</v>
      </c>
      <c r="G1710" s="76"/>
      <c r="H1710" s="69">
        <f>ROUND(N1710+(N1710*$H$2/100),2)</f>
        <v>296.47000000000003</v>
      </c>
      <c r="I1710" s="69">
        <f>ROUND(O1710+(O1710*$H$2/100),2)</f>
        <v>236.11</v>
      </c>
      <c r="J1710" s="69">
        <f>H1710+I1710</f>
        <v>532.58000000000004</v>
      </c>
      <c r="K1710" s="69">
        <v>0</v>
      </c>
      <c r="L1710" s="75">
        <f>SUM(J1710:K1710)</f>
        <v>532.58000000000004</v>
      </c>
      <c r="N1710" s="69">
        <v>296.46999999999997</v>
      </c>
      <c r="O1710" s="69">
        <v>236.11</v>
      </c>
      <c r="P1710" s="69">
        <f>SUM(N1710:O1710)</f>
        <v>532.57999999999993</v>
      </c>
      <c r="Q1710" s="63"/>
      <c r="R1710" s="69">
        <f t="shared" ref="R1710:S1714" si="961">X1710</f>
        <v>296.47000000000003</v>
      </c>
      <c r="S1710" s="69">
        <f t="shared" si="961"/>
        <v>236.1</v>
      </c>
      <c r="T1710" s="69">
        <f>R1710+S1710</f>
        <v>532.57000000000005</v>
      </c>
      <c r="U1710" s="69">
        <f>ROUND(Z1710*$H$2,2)/100</f>
        <v>0</v>
      </c>
      <c r="V1710" s="77">
        <f>SUM(T1710:U1710)</f>
        <v>532.57000000000005</v>
      </c>
      <c r="X1710" s="69">
        <v>296.47000000000003</v>
      </c>
      <c r="Y1710" s="69">
        <v>236.1</v>
      </c>
      <c r="Z1710" s="69">
        <v>532.57000000000005</v>
      </c>
      <c r="AA1710" s="78"/>
      <c r="AB1710" s="79">
        <f t="shared" si="949"/>
        <v>9.9999999998772182E-3</v>
      </c>
    </row>
    <row r="1711" spans="1:28" ht="22.5" x14ac:dyDescent="0.25">
      <c r="A1711" s="71" t="s">
        <v>10480</v>
      </c>
      <c r="B1711" s="72" t="s">
        <v>15412</v>
      </c>
      <c r="C1711" s="73" t="s">
        <v>8740</v>
      </c>
      <c r="D1711" s="74">
        <v>0</v>
      </c>
      <c r="E1711" s="69">
        <v>388.33</v>
      </c>
      <c r="F1711" s="75">
        <f>ROUND(D1711*E1711,2)</f>
        <v>0</v>
      </c>
      <c r="G1711" s="76"/>
      <c r="H1711" s="69"/>
      <c r="I1711" s="69"/>
      <c r="J1711" s="69"/>
      <c r="K1711" s="69">
        <v>0</v>
      </c>
      <c r="L1711" s="75">
        <f>SUM(J1711:K1711)</f>
        <v>0</v>
      </c>
      <c r="N1711" s="69">
        <v>388.33</v>
      </c>
      <c r="O1711" s="69">
        <v>0</v>
      </c>
      <c r="P1711" s="69">
        <f>SUM(N1711:O1711)</f>
        <v>388.33</v>
      </c>
      <c r="Q1711" s="63"/>
      <c r="R1711" s="69">
        <f t="shared" si="961"/>
        <v>388.33</v>
      </c>
      <c r="S1711" s="69">
        <f t="shared" si="961"/>
        <v>0</v>
      </c>
      <c r="T1711" s="69"/>
      <c r="U1711" s="69">
        <f>ROUND(Z1711*$H$2,2)/100</f>
        <v>0</v>
      </c>
      <c r="V1711" s="77">
        <f>SUM(T1711:U1711)</f>
        <v>0</v>
      </c>
      <c r="X1711" s="69">
        <v>388.33</v>
      </c>
      <c r="Y1711" s="69">
        <v>0</v>
      </c>
      <c r="Z1711" s="69">
        <v>388.33</v>
      </c>
      <c r="AA1711" s="78"/>
      <c r="AB1711" s="79">
        <f t="shared" si="949"/>
        <v>0</v>
      </c>
    </row>
    <row r="1712" spans="1:28" ht="22.5" x14ac:dyDescent="0.25">
      <c r="A1712" s="71" t="s">
        <v>10481</v>
      </c>
      <c r="B1712" s="72" t="s">
        <v>15413</v>
      </c>
      <c r="C1712" s="73" t="s">
        <v>8780</v>
      </c>
      <c r="D1712" s="74">
        <v>0</v>
      </c>
      <c r="E1712" s="69">
        <v>9.69</v>
      </c>
      <c r="F1712" s="75">
        <f>ROUND(D1712*E1712,2)</f>
        <v>0</v>
      </c>
      <c r="G1712" s="76"/>
      <c r="H1712" s="69">
        <f t="shared" ref="H1712:I1714" si="962">ROUND(N1712+(N1712*$H$2/100),2)</f>
        <v>3.94</v>
      </c>
      <c r="I1712" s="69">
        <f t="shared" si="962"/>
        <v>5.75</v>
      </c>
      <c r="J1712" s="69">
        <f>H1712+I1712</f>
        <v>9.69</v>
      </c>
      <c r="K1712" s="69">
        <v>0</v>
      </c>
      <c r="L1712" s="75">
        <f>SUM(J1712:K1712)</f>
        <v>9.69</v>
      </c>
      <c r="N1712" s="69">
        <v>3.94</v>
      </c>
      <c r="O1712" s="69">
        <v>5.75</v>
      </c>
      <c r="P1712" s="69">
        <f>SUM(N1712:O1712)</f>
        <v>9.69</v>
      </c>
      <c r="Q1712" s="63"/>
      <c r="R1712" s="69">
        <f t="shared" si="961"/>
        <v>3.94</v>
      </c>
      <c r="S1712" s="69">
        <f t="shared" si="961"/>
        <v>5.75</v>
      </c>
      <c r="T1712" s="69">
        <f>R1712+S1712</f>
        <v>9.69</v>
      </c>
      <c r="U1712" s="69">
        <f>ROUND(Z1712*$H$2,2)/100</f>
        <v>0</v>
      </c>
      <c r="V1712" s="77">
        <f>SUM(T1712:U1712)</f>
        <v>9.69</v>
      </c>
      <c r="X1712" s="69">
        <v>3.94</v>
      </c>
      <c r="Y1712" s="69">
        <v>5.75</v>
      </c>
      <c r="Z1712" s="69">
        <v>9.69</v>
      </c>
      <c r="AA1712" s="78"/>
      <c r="AB1712" s="79">
        <f t="shared" si="949"/>
        <v>0</v>
      </c>
    </row>
    <row r="1713" spans="1:28" ht="22.5" x14ac:dyDescent="0.25">
      <c r="A1713" s="71" t="s">
        <v>10482</v>
      </c>
      <c r="B1713" s="72" t="s">
        <v>15414</v>
      </c>
      <c r="C1713" s="73" t="s">
        <v>8780</v>
      </c>
      <c r="D1713" s="74">
        <v>0</v>
      </c>
      <c r="E1713" s="69">
        <v>21.56</v>
      </c>
      <c r="F1713" s="75">
        <f>ROUND(D1713*E1713,2)</f>
        <v>0</v>
      </c>
      <c r="G1713" s="76"/>
      <c r="H1713" s="69">
        <f t="shared" si="962"/>
        <v>10.050000000000001</v>
      </c>
      <c r="I1713" s="69">
        <f t="shared" si="962"/>
        <v>11.51</v>
      </c>
      <c r="J1713" s="69">
        <f>H1713+I1713</f>
        <v>21.560000000000002</v>
      </c>
      <c r="K1713" s="69">
        <v>0</v>
      </c>
      <c r="L1713" s="75">
        <f>SUM(J1713:K1713)</f>
        <v>21.560000000000002</v>
      </c>
      <c r="N1713" s="69">
        <v>10.050000000000001</v>
      </c>
      <c r="O1713" s="69">
        <v>11.51</v>
      </c>
      <c r="P1713" s="69">
        <f>SUM(N1713:O1713)</f>
        <v>21.560000000000002</v>
      </c>
      <c r="Q1713" s="63"/>
      <c r="R1713" s="69">
        <f t="shared" si="961"/>
        <v>10.050000000000001</v>
      </c>
      <c r="S1713" s="69">
        <f t="shared" si="961"/>
        <v>11.51</v>
      </c>
      <c r="T1713" s="69">
        <f>R1713+S1713</f>
        <v>21.560000000000002</v>
      </c>
      <c r="U1713" s="69">
        <f>ROUND(Z1713*$H$2,2)/100</f>
        <v>0</v>
      </c>
      <c r="V1713" s="77">
        <f>SUM(T1713:U1713)</f>
        <v>21.560000000000002</v>
      </c>
      <c r="X1713" s="69">
        <v>10.050000000000001</v>
      </c>
      <c r="Y1713" s="69">
        <v>11.51</v>
      </c>
      <c r="Z1713" s="69">
        <v>21.56</v>
      </c>
      <c r="AA1713" s="78"/>
      <c r="AB1713" s="79">
        <f t="shared" si="949"/>
        <v>0</v>
      </c>
    </row>
    <row r="1714" spans="1:28" x14ac:dyDescent="0.25">
      <c r="A1714" s="71" t="s">
        <v>10483</v>
      </c>
      <c r="B1714" s="72" t="s">
        <v>15415</v>
      </c>
      <c r="C1714" s="73" t="s">
        <v>8780</v>
      </c>
      <c r="D1714" s="74">
        <v>0</v>
      </c>
      <c r="E1714" s="69">
        <v>32.870000000000005</v>
      </c>
      <c r="F1714" s="75">
        <f>ROUND(D1714*E1714,2)</f>
        <v>0</v>
      </c>
      <c r="G1714" s="76"/>
      <c r="H1714" s="69">
        <f t="shared" si="962"/>
        <v>27.12</v>
      </c>
      <c r="I1714" s="69">
        <f t="shared" si="962"/>
        <v>5.75</v>
      </c>
      <c r="J1714" s="69">
        <f>H1714+I1714</f>
        <v>32.870000000000005</v>
      </c>
      <c r="K1714" s="69">
        <v>0</v>
      </c>
      <c r="L1714" s="75">
        <f>SUM(J1714:K1714)</f>
        <v>32.870000000000005</v>
      </c>
      <c r="N1714" s="69">
        <v>27.12</v>
      </c>
      <c r="O1714" s="69">
        <v>5.75</v>
      </c>
      <c r="P1714" s="69">
        <f>SUM(N1714:O1714)</f>
        <v>32.870000000000005</v>
      </c>
      <c r="Q1714" s="63"/>
      <c r="R1714" s="69">
        <f t="shared" si="961"/>
        <v>27.12</v>
      </c>
      <c r="S1714" s="69">
        <f t="shared" si="961"/>
        <v>5.75</v>
      </c>
      <c r="T1714" s="69">
        <f>R1714+S1714</f>
        <v>32.870000000000005</v>
      </c>
      <c r="U1714" s="69">
        <f>ROUND(Z1714*$H$2,2)/100</f>
        <v>0</v>
      </c>
      <c r="V1714" s="77">
        <f>SUM(T1714:U1714)</f>
        <v>32.870000000000005</v>
      </c>
      <c r="X1714" s="69">
        <v>27.12</v>
      </c>
      <c r="Y1714" s="69">
        <v>5.75</v>
      </c>
      <c r="Z1714" s="69">
        <v>32.869999999999997</v>
      </c>
      <c r="AA1714" s="78"/>
      <c r="AB1714" s="79">
        <f t="shared" si="949"/>
        <v>0</v>
      </c>
    </row>
    <row r="1715" spans="1:28" x14ac:dyDescent="0.25">
      <c r="A1715" s="65" t="s">
        <v>10484</v>
      </c>
      <c r="B1715" s="66" t="s">
        <v>15416</v>
      </c>
      <c r="C1715" s="67"/>
      <c r="D1715" s="68"/>
      <c r="E1715" s="69"/>
      <c r="F1715" s="70"/>
      <c r="H1715" s="69"/>
      <c r="I1715" s="69"/>
      <c r="J1715" s="69"/>
      <c r="K1715" s="69"/>
      <c r="L1715" s="75"/>
      <c r="N1715" s="69"/>
      <c r="O1715" s="69"/>
      <c r="P1715" s="69"/>
      <c r="Q1715" s="63"/>
      <c r="R1715" s="69"/>
      <c r="S1715" s="69"/>
      <c r="T1715" s="69"/>
      <c r="U1715" s="69"/>
      <c r="V1715" s="77"/>
      <c r="X1715" s="69"/>
      <c r="Y1715" s="69"/>
      <c r="Z1715" s="69"/>
      <c r="AA1715" s="78"/>
      <c r="AB1715" s="79">
        <f t="shared" si="949"/>
        <v>0</v>
      </c>
    </row>
    <row r="1716" spans="1:28" x14ac:dyDescent="0.25">
      <c r="A1716" s="71" t="s">
        <v>10485</v>
      </c>
      <c r="B1716" s="72" t="s">
        <v>15417</v>
      </c>
      <c r="C1716" s="73" t="s">
        <v>8740</v>
      </c>
      <c r="D1716" s="74">
        <v>0</v>
      </c>
      <c r="E1716" s="69">
        <v>54.59</v>
      </c>
      <c r="F1716" s="75">
        <f>ROUND(D1716*E1716,2)</f>
        <v>0</v>
      </c>
      <c r="G1716" s="76"/>
      <c r="H1716" s="69">
        <f t="shared" ref="H1716:I1719" si="963">ROUND(N1716+(N1716*$H$2/100),2)</f>
        <v>0</v>
      </c>
      <c r="I1716" s="69">
        <f t="shared" si="963"/>
        <v>54.59</v>
      </c>
      <c r="J1716" s="69">
        <f>H1716+I1716</f>
        <v>54.59</v>
      </c>
      <c r="K1716" s="69">
        <v>0</v>
      </c>
      <c r="L1716" s="75">
        <f>SUM(J1716:K1716)</f>
        <v>54.59</v>
      </c>
      <c r="N1716" s="69">
        <v>0</v>
      </c>
      <c r="O1716" s="69">
        <v>54.59</v>
      </c>
      <c r="P1716" s="69">
        <f>SUM(N1716:O1716)</f>
        <v>54.59</v>
      </c>
      <c r="Q1716" s="63"/>
      <c r="R1716" s="69">
        <f t="shared" ref="R1716:S1719" si="964">X1716</f>
        <v>0</v>
      </c>
      <c r="S1716" s="69">
        <f t="shared" si="964"/>
        <v>54.6</v>
      </c>
      <c r="T1716" s="69">
        <f>R1716+S1716</f>
        <v>54.6</v>
      </c>
      <c r="U1716" s="69">
        <f>ROUND(Z1716*$H$2,2)/100</f>
        <v>0</v>
      </c>
      <c r="V1716" s="77">
        <f>SUM(T1716:U1716)</f>
        <v>54.6</v>
      </c>
      <c r="X1716" s="69">
        <v>0</v>
      </c>
      <c r="Y1716" s="69">
        <v>54.6</v>
      </c>
      <c r="Z1716" s="69">
        <v>54.6</v>
      </c>
      <c r="AA1716" s="78"/>
      <c r="AB1716" s="79">
        <f t="shared" si="949"/>
        <v>-9.9999999999980105E-3</v>
      </c>
    </row>
    <row r="1717" spans="1:28" ht="22.5" x14ac:dyDescent="0.25">
      <c r="A1717" s="71" t="s">
        <v>10486</v>
      </c>
      <c r="B1717" s="72" t="s">
        <v>15418</v>
      </c>
      <c r="C1717" s="73" t="s">
        <v>8780</v>
      </c>
      <c r="D1717" s="74">
        <v>0</v>
      </c>
      <c r="E1717" s="69">
        <v>5.67</v>
      </c>
      <c r="F1717" s="75">
        <f>ROUND(D1717*E1717,2)</f>
        <v>0</v>
      </c>
      <c r="G1717" s="76"/>
      <c r="H1717" s="69">
        <f t="shared" si="963"/>
        <v>2.93</v>
      </c>
      <c r="I1717" s="69">
        <f t="shared" si="963"/>
        <v>2.74</v>
      </c>
      <c r="J1717" s="69">
        <f>H1717+I1717</f>
        <v>5.67</v>
      </c>
      <c r="K1717" s="69">
        <v>0</v>
      </c>
      <c r="L1717" s="75">
        <f>SUM(J1717:K1717)</f>
        <v>5.67</v>
      </c>
      <c r="N1717" s="69">
        <v>2.93</v>
      </c>
      <c r="O1717" s="69">
        <v>2.74</v>
      </c>
      <c r="P1717" s="69">
        <f>SUM(N1717:O1717)</f>
        <v>5.67</v>
      </c>
      <c r="Q1717" s="63"/>
      <c r="R1717" s="69">
        <f t="shared" si="964"/>
        <v>2.93</v>
      </c>
      <c r="S1717" s="69">
        <f t="shared" si="964"/>
        <v>2.73</v>
      </c>
      <c r="T1717" s="69">
        <f>R1717+S1717</f>
        <v>5.66</v>
      </c>
      <c r="U1717" s="69">
        <f>ROUND(Z1717*$H$2,2)/100</f>
        <v>0</v>
      </c>
      <c r="V1717" s="77">
        <f>SUM(T1717:U1717)</f>
        <v>5.66</v>
      </c>
      <c r="X1717" s="69">
        <v>2.93</v>
      </c>
      <c r="Y1717" s="69">
        <v>2.73</v>
      </c>
      <c r="Z1717" s="69">
        <v>5.66</v>
      </c>
      <c r="AA1717" s="78"/>
      <c r="AB1717" s="79">
        <f t="shared" si="949"/>
        <v>9.9999999999997868E-3</v>
      </c>
    </row>
    <row r="1718" spans="1:28" ht="22.5" x14ac:dyDescent="0.25">
      <c r="A1718" s="71" t="s">
        <v>10487</v>
      </c>
      <c r="B1718" s="72" t="s">
        <v>15419</v>
      </c>
      <c r="C1718" s="73" t="s">
        <v>8780</v>
      </c>
      <c r="D1718" s="74">
        <v>0</v>
      </c>
      <c r="E1718" s="69">
        <v>4.5</v>
      </c>
      <c r="F1718" s="75">
        <f>ROUND(D1718*E1718,2)</f>
        <v>0</v>
      </c>
      <c r="G1718" s="76"/>
      <c r="H1718" s="69">
        <f t="shared" si="963"/>
        <v>1.76</v>
      </c>
      <c r="I1718" s="69">
        <f t="shared" si="963"/>
        <v>2.74</v>
      </c>
      <c r="J1718" s="69">
        <f>H1718+I1718</f>
        <v>4.5</v>
      </c>
      <c r="K1718" s="69">
        <v>0</v>
      </c>
      <c r="L1718" s="75">
        <f>SUM(J1718:K1718)</f>
        <v>4.5</v>
      </c>
      <c r="N1718" s="69">
        <v>1.76</v>
      </c>
      <c r="O1718" s="69">
        <v>2.74</v>
      </c>
      <c r="P1718" s="69">
        <f>SUM(N1718:O1718)</f>
        <v>4.5</v>
      </c>
      <c r="Q1718" s="63"/>
      <c r="R1718" s="69">
        <f t="shared" si="964"/>
        <v>1.76</v>
      </c>
      <c r="S1718" s="69">
        <f t="shared" si="964"/>
        <v>2.73</v>
      </c>
      <c r="T1718" s="69">
        <f>R1718+S1718</f>
        <v>4.49</v>
      </c>
      <c r="U1718" s="69">
        <f>ROUND(Z1718*$H$2,2)/100</f>
        <v>0</v>
      </c>
      <c r="V1718" s="77">
        <f>SUM(T1718:U1718)</f>
        <v>4.49</v>
      </c>
      <c r="X1718" s="69">
        <v>1.76</v>
      </c>
      <c r="Y1718" s="69">
        <v>2.73</v>
      </c>
      <c r="Z1718" s="69">
        <v>4.49</v>
      </c>
      <c r="AA1718" s="78"/>
      <c r="AB1718" s="79">
        <f t="shared" si="949"/>
        <v>9.9999999999997868E-3</v>
      </c>
    </row>
    <row r="1719" spans="1:28" x14ac:dyDescent="0.25">
      <c r="A1719" s="71" t="s">
        <v>10488</v>
      </c>
      <c r="B1719" s="72" t="s">
        <v>10490</v>
      </c>
      <c r="C1719" s="73" t="s">
        <v>8780</v>
      </c>
      <c r="D1719" s="74">
        <v>0</v>
      </c>
      <c r="E1719" s="69">
        <v>10.41</v>
      </c>
      <c r="F1719" s="75">
        <f>ROUND(D1719*E1719,2)</f>
        <v>0</v>
      </c>
      <c r="G1719" s="76"/>
      <c r="H1719" s="69">
        <f t="shared" si="963"/>
        <v>7.67</v>
      </c>
      <c r="I1719" s="69">
        <f t="shared" si="963"/>
        <v>2.74</v>
      </c>
      <c r="J1719" s="69">
        <f>H1719+I1719</f>
        <v>10.41</v>
      </c>
      <c r="K1719" s="69">
        <v>0</v>
      </c>
      <c r="L1719" s="75">
        <f>SUM(J1719:K1719)</f>
        <v>10.41</v>
      </c>
      <c r="N1719" s="69">
        <v>7.67</v>
      </c>
      <c r="O1719" s="69">
        <v>2.74</v>
      </c>
      <c r="P1719" s="69">
        <f>SUM(N1719:O1719)</f>
        <v>10.41</v>
      </c>
      <c r="Q1719" s="63"/>
      <c r="R1719" s="69">
        <f t="shared" si="964"/>
        <v>7.67</v>
      </c>
      <c r="S1719" s="69">
        <f t="shared" si="964"/>
        <v>2.73</v>
      </c>
      <c r="T1719" s="69">
        <f>R1719+S1719</f>
        <v>10.4</v>
      </c>
      <c r="U1719" s="69">
        <f>ROUND(Z1719*$H$2,2)/100</f>
        <v>0</v>
      </c>
      <c r="V1719" s="77">
        <f>SUM(T1719:U1719)</f>
        <v>10.4</v>
      </c>
      <c r="X1719" s="69">
        <v>7.67</v>
      </c>
      <c r="Y1719" s="69">
        <v>2.73</v>
      </c>
      <c r="Z1719" s="69">
        <v>10.4</v>
      </c>
      <c r="AA1719" s="78"/>
      <c r="AB1719" s="79">
        <f t="shared" si="949"/>
        <v>9.9999999999997868E-3</v>
      </c>
    </row>
    <row r="1720" spans="1:28" x14ac:dyDescent="0.25">
      <c r="A1720" s="65" t="s">
        <v>10489</v>
      </c>
      <c r="B1720" s="66" t="s">
        <v>15420</v>
      </c>
      <c r="C1720" s="67"/>
      <c r="D1720" s="68"/>
      <c r="E1720" s="69"/>
      <c r="F1720" s="70"/>
      <c r="H1720" s="69"/>
      <c r="I1720" s="69"/>
      <c r="J1720" s="69"/>
      <c r="K1720" s="69"/>
      <c r="L1720" s="75"/>
      <c r="N1720" s="69"/>
      <c r="O1720" s="69"/>
      <c r="P1720" s="69"/>
      <c r="Q1720" s="63"/>
      <c r="R1720" s="69"/>
      <c r="S1720" s="69"/>
      <c r="T1720" s="69"/>
      <c r="U1720" s="69"/>
      <c r="V1720" s="77"/>
      <c r="X1720" s="69"/>
      <c r="Y1720" s="69"/>
      <c r="Z1720" s="69"/>
      <c r="AA1720" s="78"/>
      <c r="AB1720" s="79">
        <f t="shared" si="949"/>
        <v>0</v>
      </c>
    </row>
    <row r="1721" spans="1:28" x14ac:dyDescent="0.25">
      <c r="A1721" s="65" t="s">
        <v>10491</v>
      </c>
      <c r="B1721" s="66" t="s">
        <v>15421</v>
      </c>
      <c r="C1721" s="67"/>
      <c r="D1721" s="68"/>
      <c r="E1721" s="69"/>
      <c r="F1721" s="70"/>
      <c r="H1721" s="69"/>
      <c r="I1721" s="69"/>
      <c r="J1721" s="69"/>
      <c r="K1721" s="69"/>
      <c r="L1721" s="75"/>
      <c r="N1721" s="69"/>
      <c r="O1721" s="69"/>
      <c r="P1721" s="69"/>
      <c r="Q1721" s="63"/>
      <c r="R1721" s="69"/>
      <c r="S1721" s="69"/>
      <c r="T1721" s="69"/>
      <c r="U1721" s="69"/>
      <c r="V1721" s="77"/>
      <c r="X1721" s="69"/>
      <c r="Y1721" s="69"/>
      <c r="Z1721" s="69"/>
      <c r="AA1721" s="78"/>
      <c r="AB1721" s="79">
        <f t="shared" si="949"/>
        <v>0</v>
      </c>
    </row>
    <row r="1722" spans="1:28" x14ac:dyDescent="0.25">
      <c r="A1722" s="71" t="s">
        <v>10492</v>
      </c>
      <c r="B1722" s="72" t="s">
        <v>15422</v>
      </c>
      <c r="C1722" s="73" t="s">
        <v>8780</v>
      </c>
      <c r="D1722" s="74">
        <v>0</v>
      </c>
      <c r="E1722" s="69">
        <v>29.199999999999996</v>
      </c>
      <c r="F1722" s="75">
        <f>ROUND(D1722*E1722,2)</f>
        <v>0</v>
      </c>
      <c r="G1722" s="76"/>
      <c r="H1722" s="69">
        <f t="shared" ref="H1722:I1726" si="965">ROUND(N1722+(N1722*$H$2/100),2)</f>
        <v>5.77</v>
      </c>
      <c r="I1722" s="69">
        <f t="shared" si="965"/>
        <v>23.43</v>
      </c>
      <c r="J1722" s="69">
        <f>H1722+I1722</f>
        <v>29.2</v>
      </c>
      <c r="K1722" s="69">
        <v>0</v>
      </c>
      <c r="L1722" s="75">
        <f>SUM(J1722:K1722)</f>
        <v>29.2</v>
      </c>
      <c r="N1722" s="69">
        <v>5.7700000000000005</v>
      </c>
      <c r="O1722" s="69">
        <v>23.43</v>
      </c>
      <c r="P1722" s="69">
        <f>SUM(N1722:O1722)</f>
        <v>29.2</v>
      </c>
      <c r="Q1722" s="63"/>
      <c r="R1722" s="69">
        <f t="shared" ref="R1722:S1726" si="966">X1722</f>
        <v>5.77</v>
      </c>
      <c r="S1722" s="69">
        <f t="shared" si="966"/>
        <v>23.43</v>
      </c>
      <c r="T1722" s="69">
        <f>R1722+S1722</f>
        <v>29.2</v>
      </c>
      <c r="U1722" s="69">
        <f>ROUND(Z1722*$H$2,2)/100</f>
        <v>0</v>
      </c>
      <c r="V1722" s="77">
        <f>SUM(T1722:U1722)</f>
        <v>29.2</v>
      </c>
      <c r="X1722" s="69">
        <v>5.77</v>
      </c>
      <c r="Y1722" s="69">
        <v>23.43</v>
      </c>
      <c r="Z1722" s="69">
        <v>29.2</v>
      </c>
      <c r="AA1722" s="78"/>
      <c r="AB1722" s="79">
        <f t="shared" si="949"/>
        <v>0</v>
      </c>
    </row>
    <row r="1723" spans="1:28" x14ac:dyDescent="0.25">
      <c r="A1723" s="71" t="s">
        <v>10493</v>
      </c>
      <c r="B1723" s="72" t="s">
        <v>15423</v>
      </c>
      <c r="C1723" s="73" t="s">
        <v>8780</v>
      </c>
      <c r="D1723" s="74">
        <v>0</v>
      </c>
      <c r="E1723" s="69">
        <v>26.799999999999997</v>
      </c>
      <c r="F1723" s="75">
        <f>ROUND(D1723*E1723,2)</f>
        <v>0</v>
      </c>
      <c r="H1723" s="69">
        <f t="shared" si="965"/>
        <v>3.37</v>
      </c>
      <c r="I1723" s="69">
        <f t="shared" si="965"/>
        <v>23.43</v>
      </c>
      <c r="J1723" s="69">
        <f>H1723+I1723</f>
        <v>26.8</v>
      </c>
      <c r="K1723" s="69">
        <v>0</v>
      </c>
      <c r="L1723" s="75">
        <f>SUM(J1723:K1723)</f>
        <v>26.8</v>
      </c>
      <c r="N1723" s="69">
        <v>3.37</v>
      </c>
      <c r="O1723" s="69">
        <v>23.43</v>
      </c>
      <c r="P1723" s="69">
        <f>SUM(N1723:O1723)</f>
        <v>26.8</v>
      </c>
      <c r="Q1723" s="63"/>
      <c r="R1723" s="69">
        <f t="shared" si="966"/>
        <v>3.35</v>
      </c>
      <c r="S1723" s="69">
        <f t="shared" si="966"/>
        <v>23.43</v>
      </c>
      <c r="T1723" s="69">
        <f>R1723+S1723</f>
        <v>26.78</v>
      </c>
      <c r="U1723" s="69">
        <f>ROUND(Z1723*$H$2,2)/100</f>
        <v>0</v>
      </c>
      <c r="V1723" s="77">
        <f>SUM(T1723:U1723)</f>
        <v>26.78</v>
      </c>
      <c r="X1723" s="69">
        <v>3.35</v>
      </c>
      <c r="Y1723" s="69">
        <v>23.43</v>
      </c>
      <c r="Z1723" s="69">
        <v>26.78</v>
      </c>
      <c r="AB1723" s="79">
        <f t="shared" si="949"/>
        <v>1.9999999999999574E-2</v>
      </c>
    </row>
    <row r="1724" spans="1:28" x14ac:dyDescent="0.25">
      <c r="A1724" s="71" t="s">
        <v>10494</v>
      </c>
      <c r="B1724" s="72" t="s">
        <v>15424</v>
      </c>
      <c r="C1724" s="73" t="s">
        <v>8780</v>
      </c>
      <c r="D1724" s="74">
        <v>0</v>
      </c>
      <c r="E1724" s="69">
        <v>9.33</v>
      </c>
      <c r="F1724" s="75">
        <f>ROUND(D1724*E1724,2)</f>
        <v>0</v>
      </c>
      <c r="G1724" s="76"/>
      <c r="H1724" s="69">
        <f t="shared" si="965"/>
        <v>4.1900000000000004</v>
      </c>
      <c r="I1724" s="69">
        <f t="shared" si="965"/>
        <v>5.14</v>
      </c>
      <c r="J1724" s="69">
        <f>H1724+I1724</f>
        <v>9.33</v>
      </c>
      <c r="K1724" s="69">
        <v>0</v>
      </c>
      <c r="L1724" s="75">
        <f>SUM(J1724:K1724)</f>
        <v>9.33</v>
      </c>
      <c r="N1724" s="69">
        <v>4.1900000000000004</v>
      </c>
      <c r="O1724" s="69">
        <v>5.14</v>
      </c>
      <c r="P1724" s="69">
        <f>SUM(N1724:O1724)</f>
        <v>9.33</v>
      </c>
      <c r="Q1724" s="63"/>
      <c r="R1724" s="69">
        <f t="shared" si="966"/>
        <v>4.1900000000000004</v>
      </c>
      <c r="S1724" s="69">
        <f t="shared" si="966"/>
        <v>5.14</v>
      </c>
      <c r="T1724" s="69">
        <f>R1724+S1724</f>
        <v>9.33</v>
      </c>
      <c r="U1724" s="69">
        <f>ROUND(Z1724*$H$2,2)/100</f>
        <v>0</v>
      </c>
      <c r="V1724" s="77">
        <f>SUM(T1724:U1724)</f>
        <v>9.33</v>
      </c>
      <c r="X1724" s="69">
        <v>4.1900000000000004</v>
      </c>
      <c r="Y1724" s="69">
        <v>5.14</v>
      </c>
      <c r="Z1724" s="69">
        <v>9.33</v>
      </c>
      <c r="AA1724" s="78"/>
      <c r="AB1724" s="79">
        <f t="shared" si="949"/>
        <v>0</v>
      </c>
    </row>
    <row r="1725" spans="1:28" ht="22.5" x14ac:dyDescent="0.25">
      <c r="A1725" s="71" t="s">
        <v>10495</v>
      </c>
      <c r="B1725" s="72" t="s">
        <v>15425</v>
      </c>
      <c r="C1725" s="73" t="s">
        <v>8808</v>
      </c>
      <c r="D1725" s="74">
        <v>0</v>
      </c>
      <c r="E1725" s="69">
        <v>32.450000000000003</v>
      </c>
      <c r="F1725" s="75">
        <f>ROUND(D1725*E1725,2)</f>
        <v>0</v>
      </c>
      <c r="G1725" s="76"/>
      <c r="H1725" s="69">
        <f t="shared" si="965"/>
        <v>17.059999999999999</v>
      </c>
      <c r="I1725" s="69">
        <f t="shared" si="965"/>
        <v>15.39</v>
      </c>
      <c r="J1725" s="69">
        <f>H1725+I1725</f>
        <v>32.450000000000003</v>
      </c>
      <c r="K1725" s="69">
        <v>0</v>
      </c>
      <c r="L1725" s="75">
        <f>SUM(J1725:K1725)</f>
        <v>32.450000000000003</v>
      </c>
      <c r="N1725" s="69">
        <v>17.059999999999999</v>
      </c>
      <c r="O1725" s="69">
        <v>15.39</v>
      </c>
      <c r="P1725" s="69">
        <f>SUM(N1725:O1725)</f>
        <v>32.450000000000003</v>
      </c>
      <c r="Q1725" s="63"/>
      <c r="R1725" s="69">
        <f t="shared" si="966"/>
        <v>17.059999999999999</v>
      </c>
      <c r="S1725" s="69">
        <f t="shared" si="966"/>
        <v>15.4</v>
      </c>
      <c r="T1725" s="69">
        <f>R1725+S1725</f>
        <v>32.46</v>
      </c>
      <c r="U1725" s="69">
        <f>ROUND(Z1725*$H$2,2)/100</f>
        <v>0</v>
      </c>
      <c r="V1725" s="77">
        <f>SUM(T1725:U1725)</f>
        <v>32.46</v>
      </c>
      <c r="X1725" s="69">
        <v>17.059999999999999</v>
      </c>
      <c r="Y1725" s="69">
        <v>15.4</v>
      </c>
      <c r="Z1725" s="69">
        <v>32.46</v>
      </c>
      <c r="AA1725" s="78"/>
      <c r="AB1725" s="79">
        <f t="shared" si="949"/>
        <v>-9.9999999999980105E-3</v>
      </c>
    </row>
    <row r="1726" spans="1:28" x14ac:dyDescent="0.25">
      <c r="A1726" s="71" t="s">
        <v>10496</v>
      </c>
      <c r="B1726" s="72" t="s">
        <v>15426</v>
      </c>
      <c r="C1726" s="73" t="s">
        <v>8780</v>
      </c>
      <c r="D1726" s="74">
        <v>0</v>
      </c>
      <c r="E1726" s="69">
        <v>11.05</v>
      </c>
      <c r="F1726" s="75">
        <f>ROUND(D1726*E1726,2)</f>
        <v>0</v>
      </c>
      <c r="G1726" s="76"/>
      <c r="H1726" s="69">
        <f t="shared" si="965"/>
        <v>5.3</v>
      </c>
      <c r="I1726" s="69">
        <f t="shared" si="965"/>
        <v>5.75</v>
      </c>
      <c r="J1726" s="69">
        <f>H1726+I1726</f>
        <v>11.05</v>
      </c>
      <c r="K1726" s="69">
        <v>0</v>
      </c>
      <c r="L1726" s="75">
        <f>SUM(J1726:K1726)</f>
        <v>11.05</v>
      </c>
      <c r="N1726" s="69">
        <v>5.3</v>
      </c>
      <c r="O1726" s="69">
        <v>5.75</v>
      </c>
      <c r="P1726" s="69">
        <f>SUM(N1726:O1726)</f>
        <v>11.05</v>
      </c>
      <c r="Q1726" s="63"/>
      <c r="R1726" s="69">
        <f t="shared" si="966"/>
        <v>5.3</v>
      </c>
      <c r="S1726" s="69">
        <f t="shared" si="966"/>
        <v>5.75</v>
      </c>
      <c r="T1726" s="69">
        <f>R1726+S1726</f>
        <v>11.05</v>
      </c>
      <c r="U1726" s="69">
        <f>ROUND(Z1726*$H$2,2)/100</f>
        <v>0</v>
      </c>
      <c r="V1726" s="77">
        <f>SUM(T1726:U1726)</f>
        <v>11.05</v>
      </c>
      <c r="X1726" s="69">
        <v>5.3</v>
      </c>
      <c r="Y1726" s="69">
        <v>5.75</v>
      </c>
      <c r="Z1726" s="69">
        <v>11.05</v>
      </c>
      <c r="AA1726" s="78"/>
      <c r="AB1726" s="79">
        <f t="shared" si="949"/>
        <v>0</v>
      </c>
    </row>
    <row r="1727" spans="1:28" x14ac:dyDescent="0.25">
      <c r="A1727" s="65" t="s">
        <v>10497</v>
      </c>
      <c r="B1727" s="66" t="s">
        <v>15427</v>
      </c>
      <c r="C1727" s="67"/>
      <c r="D1727" s="68"/>
      <c r="E1727" s="69"/>
      <c r="F1727" s="70"/>
      <c r="H1727" s="69"/>
      <c r="I1727" s="69"/>
      <c r="J1727" s="69"/>
      <c r="K1727" s="69"/>
      <c r="L1727" s="75"/>
      <c r="N1727" s="69"/>
      <c r="O1727" s="69"/>
      <c r="P1727" s="69"/>
      <c r="Q1727" s="63"/>
      <c r="R1727" s="69"/>
      <c r="S1727" s="69"/>
      <c r="T1727" s="69"/>
      <c r="U1727" s="69"/>
      <c r="V1727" s="77"/>
      <c r="X1727" s="69"/>
      <c r="Y1727" s="69"/>
      <c r="Z1727" s="69"/>
      <c r="AA1727" s="78"/>
      <c r="AB1727" s="79">
        <f t="shared" si="949"/>
        <v>0</v>
      </c>
    </row>
    <row r="1728" spans="1:28" x14ac:dyDescent="0.25">
      <c r="A1728" s="71" t="s">
        <v>10498</v>
      </c>
      <c r="B1728" s="72" t="s">
        <v>15428</v>
      </c>
      <c r="C1728" s="73" t="s">
        <v>8780</v>
      </c>
      <c r="D1728" s="74">
        <v>0</v>
      </c>
      <c r="E1728" s="69">
        <v>9.49</v>
      </c>
      <c r="F1728" s="75">
        <f>ROUND(D1728*E1728,2)</f>
        <v>0</v>
      </c>
      <c r="G1728" s="76"/>
      <c r="H1728" s="69">
        <f t="shared" ref="H1728:I1730" si="967">ROUND(N1728+(N1728*$H$2/100),2)</f>
        <v>1.97</v>
      </c>
      <c r="I1728" s="69">
        <f t="shared" si="967"/>
        <v>7.52</v>
      </c>
      <c r="J1728" s="69">
        <f>H1728+I1728</f>
        <v>9.49</v>
      </c>
      <c r="K1728" s="69">
        <v>0</v>
      </c>
      <c r="L1728" s="75">
        <f>SUM(J1728:K1728)</f>
        <v>9.49</v>
      </c>
      <c r="N1728" s="69">
        <v>1.97</v>
      </c>
      <c r="O1728" s="69">
        <v>7.52</v>
      </c>
      <c r="P1728" s="69">
        <f>SUM(N1728:O1728)</f>
        <v>9.49</v>
      </c>
      <c r="Q1728" s="63"/>
      <c r="R1728" s="69">
        <f t="shared" ref="R1728:S1730" si="968">X1728</f>
        <v>1.97</v>
      </c>
      <c r="S1728" s="69">
        <f t="shared" si="968"/>
        <v>7.52</v>
      </c>
      <c r="T1728" s="69">
        <f>R1728+S1728</f>
        <v>9.49</v>
      </c>
      <c r="U1728" s="69">
        <f>ROUND(Z1728*$H$2,2)/100</f>
        <v>0</v>
      </c>
      <c r="V1728" s="77">
        <f>SUM(T1728:U1728)</f>
        <v>9.49</v>
      </c>
      <c r="X1728" s="69">
        <v>1.97</v>
      </c>
      <c r="Y1728" s="69">
        <v>7.52</v>
      </c>
      <c r="Z1728" s="69">
        <v>9.49</v>
      </c>
      <c r="AA1728" s="78"/>
      <c r="AB1728" s="79">
        <f t="shared" si="949"/>
        <v>0</v>
      </c>
    </row>
    <row r="1729" spans="1:28" x14ac:dyDescent="0.25">
      <c r="A1729" s="71" t="s">
        <v>10499</v>
      </c>
      <c r="B1729" s="72" t="s">
        <v>15429</v>
      </c>
      <c r="C1729" s="73" t="s">
        <v>8780</v>
      </c>
      <c r="D1729" s="74">
        <v>0</v>
      </c>
      <c r="E1729" s="69">
        <v>10.66</v>
      </c>
      <c r="F1729" s="75">
        <f>ROUND(D1729*E1729,2)</f>
        <v>0</v>
      </c>
      <c r="G1729" s="76"/>
      <c r="H1729" s="69">
        <f t="shared" si="967"/>
        <v>3.14</v>
      </c>
      <c r="I1729" s="69">
        <f t="shared" si="967"/>
        <v>7.52</v>
      </c>
      <c r="J1729" s="69">
        <f>H1729+I1729</f>
        <v>10.66</v>
      </c>
      <c r="K1729" s="69">
        <v>0</v>
      </c>
      <c r="L1729" s="75">
        <f>SUM(J1729:K1729)</f>
        <v>10.66</v>
      </c>
      <c r="N1729" s="69">
        <v>3.14</v>
      </c>
      <c r="O1729" s="69">
        <v>7.52</v>
      </c>
      <c r="P1729" s="69">
        <f>SUM(N1729:O1729)</f>
        <v>10.66</v>
      </c>
      <c r="Q1729" s="63"/>
      <c r="R1729" s="69">
        <f t="shared" si="968"/>
        <v>3.14</v>
      </c>
      <c r="S1729" s="69">
        <f t="shared" si="968"/>
        <v>7.52</v>
      </c>
      <c r="T1729" s="69">
        <f>R1729+S1729</f>
        <v>10.66</v>
      </c>
      <c r="U1729" s="69">
        <f>ROUND(Z1729*$H$2,2)/100</f>
        <v>0</v>
      </c>
      <c r="V1729" s="77">
        <f>SUM(T1729:U1729)</f>
        <v>10.66</v>
      </c>
      <c r="X1729" s="69">
        <v>3.14</v>
      </c>
      <c r="Y1729" s="69">
        <v>7.52</v>
      </c>
      <c r="Z1729" s="69">
        <v>10.66</v>
      </c>
      <c r="AA1729" s="78"/>
      <c r="AB1729" s="79">
        <f t="shared" si="949"/>
        <v>0</v>
      </c>
    </row>
    <row r="1730" spans="1:28" x14ac:dyDescent="0.25">
      <c r="A1730" s="71" t="s">
        <v>10500</v>
      </c>
      <c r="B1730" s="72" t="s">
        <v>15430</v>
      </c>
      <c r="C1730" s="73" t="s">
        <v>8780</v>
      </c>
      <c r="D1730" s="74">
        <v>0</v>
      </c>
      <c r="E1730" s="69">
        <v>17.690000000000001</v>
      </c>
      <c r="F1730" s="75">
        <f>ROUND(D1730*E1730,2)</f>
        <v>0</v>
      </c>
      <c r="G1730" s="76"/>
      <c r="H1730" s="69">
        <f t="shared" si="967"/>
        <v>10.17</v>
      </c>
      <c r="I1730" s="69">
        <f t="shared" si="967"/>
        <v>7.52</v>
      </c>
      <c r="J1730" s="69">
        <f>H1730+I1730</f>
        <v>17.689999999999998</v>
      </c>
      <c r="K1730" s="69">
        <v>0</v>
      </c>
      <c r="L1730" s="75">
        <f>SUM(J1730:K1730)</f>
        <v>17.689999999999998</v>
      </c>
      <c r="N1730" s="69">
        <v>10.17</v>
      </c>
      <c r="O1730" s="69">
        <v>7.52</v>
      </c>
      <c r="P1730" s="69">
        <f>SUM(N1730:O1730)</f>
        <v>17.689999999999998</v>
      </c>
      <c r="Q1730" s="63"/>
      <c r="R1730" s="69">
        <f t="shared" si="968"/>
        <v>10.17</v>
      </c>
      <c r="S1730" s="69">
        <f t="shared" si="968"/>
        <v>7.52</v>
      </c>
      <c r="T1730" s="69">
        <f>R1730+S1730</f>
        <v>17.689999999999998</v>
      </c>
      <c r="U1730" s="69">
        <f>ROUND(Z1730*$H$2,2)/100</f>
        <v>0</v>
      </c>
      <c r="V1730" s="77">
        <f>SUM(T1730:U1730)</f>
        <v>17.689999999999998</v>
      </c>
      <c r="X1730" s="69">
        <v>10.17</v>
      </c>
      <c r="Y1730" s="69">
        <v>7.52</v>
      </c>
      <c r="Z1730" s="69">
        <v>17.690000000000001</v>
      </c>
      <c r="AA1730" s="78"/>
      <c r="AB1730" s="79">
        <f t="shared" si="949"/>
        <v>0</v>
      </c>
    </row>
    <row r="1731" spans="1:28" x14ac:dyDescent="0.25">
      <c r="A1731" s="65" t="s">
        <v>10501</v>
      </c>
      <c r="B1731" s="66" t="s">
        <v>15431</v>
      </c>
      <c r="C1731" s="67"/>
      <c r="D1731" s="68"/>
      <c r="E1731" s="69"/>
      <c r="F1731" s="70"/>
      <c r="H1731" s="69"/>
      <c r="I1731" s="69"/>
      <c r="J1731" s="69"/>
      <c r="K1731" s="69"/>
      <c r="L1731" s="75"/>
      <c r="N1731" s="69"/>
      <c r="O1731" s="69"/>
      <c r="P1731" s="69"/>
      <c r="Q1731" s="63"/>
      <c r="R1731" s="69"/>
      <c r="S1731" s="69"/>
      <c r="T1731" s="69"/>
      <c r="U1731" s="69"/>
      <c r="V1731" s="77"/>
      <c r="X1731" s="69"/>
      <c r="Y1731" s="69"/>
      <c r="Z1731" s="69"/>
      <c r="AA1731" s="78"/>
      <c r="AB1731" s="79">
        <f t="shared" si="949"/>
        <v>0</v>
      </c>
    </row>
    <row r="1732" spans="1:28" x14ac:dyDescent="0.25">
      <c r="A1732" s="71" t="s">
        <v>10502</v>
      </c>
      <c r="B1732" s="72" t="s">
        <v>15432</v>
      </c>
      <c r="C1732" s="73" t="s">
        <v>8780</v>
      </c>
      <c r="D1732" s="74">
        <v>0</v>
      </c>
      <c r="E1732" s="69">
        <v>20.020000000000003</v>
      </c>
      <c r="F1732" s="75">
        <f t="shared" ref="F1732:F1738" si="969">ROUND(D1732*E1732,2)</f>
        <v>0</v>
      </c>
      <c r="G1732" s="76"/>
      <c r="H1732" s="69">
        <f t="shared" ref="H1732:I1738" si="970">ROUND(N1732+(N1732*$H$2/100),2)</f>
        <v>3.77</v>
      </c>
      <c r="I1732" s="69">
        <f t="shared" si="970"/>
        <v>16.25</v>
      </c>
      <c r="J1732" s="69">
        <f t="shared" ref="J1732:J1738" si="971">H1732+I1732</f>
        <v>20.02</v>
      </c>
      <c r="K1732" s="69">
        <v>0</v>
      </c>
      <c r="L1732" s="75">
        <f t="shared" ref="L1732:L1738" si="972">SUM(J1732:K1732)</f>
        <v>20.02</v>
      </c>
      <c r="N1732" s="69">
        <v>3.77</v>
      </c>
      <c r="O1732" s="69">
        <v>16.25</v>
      </c>
      <c r="P1732" s="69">
        <f t="shared" ref="P1732:P1738" si="973">SUM(N1732:O1732)</f>
        <v>20.02</v>
      </c>
      <c r="Q1732" s="63"/>
      <c r="R1732" s="69">
        <f t="shared" ref="R1732:S1738" si="974">X1732</f>
        <v>3.77</v>
      </c>
      <c r="S1732" s="69">
        <f t="shared" si="974"/>
        <v>16.25</v>
      </c>
      <c r="T1732" s="69">
        <f t="shared" ref="T1732:T1738" si="975">R1732+S1732</f>
        <v>20.02</v>
      </c>
      <c r="U1732" s="69">
        <f t="shared" ref="U1732:U1738" si="976">ROUND(Z1732*$H$2,2)/100</f>
        <v>0</v>
      </c>
      <c r="V1732" s="77">
        <f t="shared" ref="V1732:V1738" si="977">SUM(T1732:U1732)</f>
        <v>20.02</v>
      </c>
      <c r="X1732" s="69">
        <v>3.77</v>
      </c>
      <c r="Y1732" s="69">
        <v>16.25</v>
      </c>
      <c r="Z1732" s="69">
        <v>20.02</v>
      </c>
      <c r="AA1732" s="78"/>
      <c r="AB1732" s="79">
        <f t="shared" si="949"/>
        <v>0</v>
      </c>
    </row>
    <row r="1733" spans="1:28" x14ac:dyDescent="0.25">
      <c r="A1733" s="71" t="s">
        <v>10503</v>
      </c>
      <c r="B1733" s="72" t="s">
        <v>15433</v>
      </c>
      <c r="C1733" s="73" t="s">
        <v>8780</v>
      </c>
      <c r="D1733" s="74">
        <v>0</v>
      </c>
      <c r="E1733" s="69">
        <v>19.12</v>
      </c>
      <c r="F1733" s="75">
        <f t="shared" si="969"/>
        <v>0</v>
      </c>
      <c r="G1733" s="76"/>
      <c r="H1733" s="69">
        <f t="shared" si="970"/>
        <v>5.27</v>
      </c>
      <c r="I1733" s="69">
        <f t="shared" si="970"/>
        <v>13.85</v>
      </c>
      <c r="J1733" s="69">
        <f t="shared" si="971"/>
        <v>19.119999999999997</v>
      </c>
      <c r="K1733" s="69">
        <v>0</v>
      </c>
      <c r="L1733" s="75">
        <f t="shared" si="972"/>
        <v>19.119999999999997</v>
      </c>
      <c r="N1733" s="69">
        <v>5.27</v>
      </c>
      <c r="O1733" s="69">
        <v>13.850000000000001</v>
      </c>
      <c r="P1733" s="69">
        <f t="shared" si="973"/>
        <v>19.12</v>
      </c>
      <c r="Q1733" s="63"/>
      <c r="R1733" s="69">
        <f t="shared" si="974"/>
        <v>5.27</v>
      </c>
      <c r="S1733" s="69">
        <f t="shared" si="974"/>
        <v>13.85</v>
      </c>
      <c r="T1733" s="69">
        <f t="shared" si="975"/>
        <v>19.119999999999997</v>
      </c>
      <c r="U1733" s="69">
        <f t="shared" si="976"/>
        <v>0</v>
      </c>
      <c r="V1733" s="77">
        <f t="shared" si="977"/>
        <v>19.119999999999997</v>
      </c>
      <c r="X1733" s="69">
        <v>5.27</v>
      </c>
      <c r="Y1733" s="69">
        <v>13.85</v>
      </c>
      <c r="Z1733" s="69">
        <v>19.12</v>
      </c>
      <c r="AA1733" s="78"/>
      <c r="AB1733" s="79">
        <f t="shared" si="949"/>
        <v>0</v>
      </c>
    </row>
    <row r="1734" spans="1:28" x14ac:dyDescent="0.25">
      <c r="A1734" s="71" t="s">
        <v>10504</v>
      </c>
      <c r="B1734" s="72" t="s">
        <v>15434</v>
      </c>
      <c r="C1734" s="73" t="s">
        <v>8780</v>
      </c>
      <c r="D1734" s="74">
        <v>0</v>
      </c>
      <c r="E1734" s="69">
        <v>18.439999999999998</v>
      </c>
      <c r="F1734" s="75">
        <f t="shared" si="969"/>
        <v>0</v>
      </c>
      <c r="G1734" s="76"/>
      <c r="H1734" s="69">
        <f t="shared" si="970"/>
        <v>10.74</v>
      </c>
      <c r="I1734" s="69">
        <f t="shared" si="970"/>
        <v>7.7</v>
      </c>
      <c r="J1734" s="69">
        <f t="shared" si="971"/>
        <v>18.440000000000001</v>
      </c>
      <c r="K1734" s="69">
        <v>0</v>
      </c>
      <c r="L1734" s="75">
        <f t="shared" si="972"/>
        <v>18.440000000000001</v>
      </c>
      <c r="N1734" s="69">
        <v>10.74</v>
      </c>
      <c r="O1734" s="69">
        <v>7.6999999999999993</v>
      </c>
      <c r="P1734" s="69">
        <f t="shared" si="973"/>
        <v>18.439999999999998</v>
      </c>
      <c r="Q1734" s="63"/>
      <c r="R1734" s="69">
        <f t="shared" si="974"/>
        <v>10.74</v>
      </c>
      <c r="S1734" s="69">
        <f t="shared" si="974"/>
        <v>7.69</v>
      </c>
      <c r="T1734" s="69">
        <f t="shared" si="975"/>
        <v>18.43</v>
      </c>
      <c r="U1734" s="69">
        <f t="shared" si="976"/>
        <v>0</v>
      </c>
      <c r="V1734" s="77">
        <f t="shared" si="977"/>
        <v>18.43</v>
      </c>
      <c r="X1734" s="69">
        <v>10.74</v>
      </c>
      <c r="Y1734" s="69">
        <v>7.69</v>
      </c>
      <c r="Z1734" s="69">
        <v>18.43</v>
      </c>
      <c r="AA1734" s="78"/>
      <c r="AB1734" s="79">
        <f t="shared" si="949"/>
        <v>9.9999999999980105E-3</v>
      </c>
    </row>
    <row r="1735" spans="1:28" ht="22.5" x14ac:dyDescent="0.25">
      <c r="A1735" s="71" t="s">
        <v>10505</v>
      </c>
      <c r="B1735" s="72" t="s">
        <v>15435</v>
      </c>
      <c r="C1735" s="73" t="s">
        <v>8780</v>
      </c>
      <c r="D1735" s="74">
        <v>0</v>
      </c>
      <c r="E1735" s="69">
        <v>23.339999999999996</v>
      </c>
      <c r="F1735" s="75">
        <f t="shared" si="969"/>
        <v>0</v>
      </c>
      <c r="G1735" s="76"/>
      <c r="H1735" s="69">
        <f t="shared" si="970"/>
        <v>10.19</v>
      </c>
      <c r="I1735" s="69">
        <f t="shared" si="970"/>
        <v>13.15</v>
      </c>
      <c r="J1735" s="69">
        <f t="shared" si="971"/>
        <v>23.34</v>
      </c>
      <c r="K1735" s="69">
        <v>0</v>
      </c>
      <c r="L1735" s="75">
        <f t="shared" si="972"/>
        <v>23.34</v>
      </c>
      <c r="N1735" s="69">
        <v>10.19</v>
      </c>
      <c r="O1735" s="69">
        <v>13.149999999999999</v>
      </c>
      <c r="P1735" s="69">
        <f t="shared" si="973"/>
        <v>23.339999999999996</v>
      </c>
      <c r="Q1735" s="63"/>
      <c r="R1735" s="69">
        <f t="shared" si="974"/>
        <v>10.19</v>
      </c>
      <c r="S1735" s="69">
        <f t="shared" si="974"/>
        <v>13.16</v>
      </c>
      <c r="T1735" s="69">
        <f t="shared" si="975"/>
        <v>23.35</v>
      </c>
      <c r="U1735" s="69">
        <f t="shared" si="976"/>
        <v>0</v>
      </c>
      <c r="V1735" s="77">
        <f t="shared" si="977"/>
        <v>23.35</v>
      </c>
      <c r="X1735" s="69">
        <v>10.19</v>
      </c>
      <c r="Y1735" s="69">
        <v>13.16</v>
      </c>
      <c r="Z1735" s="69">
        <v>23.35</v>
      </c>
      <c r="AA1735" s="78"/>
      <c r="AB1735" s="79">
        <f t="shared" si="949"/>
        <v>-1.0000000000005116E-2</v>
      </c>
    </row>
    <row r="1736" spans="1:28" ht="22.5" x14ac:dyDescent="0.25">
      <c r="A1736" s="71" t="s">
        <v>10506</v>
      </c>
      <c r="B1736" s="72" t="s">
        <v>15436</v>
      </c>
      <c r="C1736" s="73" t="s">
        <v>8780</v>
      </c>
      <c r="D1736" s="74">
        <v>0</v>
      </c>
      <c r="E1736" s="69">
        <v>15.799999999999999</v>
      </c>
      <c r="F1736" s="75">
        <f t="shared" si="969"/>
        <v>0</v>
      </c>
      <c r="G1736" s="76"/>
      <c r="H1736" s="69">
        <f t="shared" si="970"/>
        <v>6.22</v>
      </c>
      <c r="I1736" s="69">
        <f t="shared" si="970"/>
        <v>9.58</v>
      </c>
      <c r="J1736" s="69">
        <f t="shared" si="971"/>
        <v>15.8</v>
      </c>
      <c r="K1736" s="69">
        <v>0</v>
      </c>
      <c r="L1736" s="75">
        <f t="shared" si="972"/>
        <v>15.8</v>
      </c>
      <c r="N1736" s="69">
        <v>6.22</v>
      </c>
      <c r="O1736" s="69">
        <v>9.58</v>
      </c>
      <c r="P1736" s="69">
        <f t="shared" si="973"/>
        <v>15.8</v>
      </c>
      <c r="Q1736" s="63"/>
      <c r="R1736" s="69">
        <f t="shared" si="974"/>
        <v>6.22</v>
      </c>
      <c r="S1736" s="69">
        <f t="shared" si="974"/>
        <v>9.58</v>
      </c>
      <c r="T1736" s="69">
        <f t="shared" si="975"/>
        <v>15.8</v>
      </c>
      <c r="U1736" s="69">
        <f t="shared" si="976"/>
        <v>0</v>
      </c>
      <c r="V1736" s="77">
        <f t="shared" si="977"/>
        <v>15.8</v>
      </c>
      <c r="X1736" s="69">
        <v>6.22</v>
      </c>
      <c r="Y1736" s="69">
        <v>9.58</v>
      </c>
      <c r="Z1736" s="69">
        <v>15.8</v>
      </c>
      <c r="AA1736" s="78"/>
      <c r="AB1736" s="79">
        <f t="shared" si="949"/>
        <v>0</v>
      </c>
    </row>
    <row r="1737" spans="1:28" x14ac:dyDescent="0.25">
      <c r="A1737" s="71" t="s">
        <v>10507</v>
      </c>
      <c r="B1737" s="72" t="s">
        <v>15437</v>
      </c>
      <c r="C1737" s="73" t="s">
        <v>8780</v>
      </c>
      <c r="D1737" s="74">
        <v>0</v>
      </c>
      <c r="E1737" s="69">
        <v>32.230000000000004</v>
      </c>
      <c r="F1737" s="75">
        <f t="shared" si="969"/>
        <v>0</v>
      </c>
      <c r="G1737" s="76"/>
      <c r="H1737" s="69">
        <f t="shared" si="970"/>
        <v>22.65</v>
      </c>
      <c r="I1737" s="69">
        <f t="shared" si="970"/>
        <v>9.58</v>
      </c>
      <c r="J1737" s="69">
        <f t="shared" si="971"/>
        <v>32.229999999999997</v>
      </c>
      <c r="K1737" s="69">
        <v>0</v>
      </c>
      <c r="L1737" s="75">
        <f t="shared" si="972"/>
        <v>32.229999999999997</v>
      </c>
      <c r="N1737" s="69">
        <v>22.650000000000002</v>
      </c>
      <c r="O1737" s="69">
        <v>9.58</v>
      </c>
      <c r="P1737" s="69">
        <f t="shared" si="973"/>
        <v>32.230000000000004</v>
      </c>
      <c r="Q1737" s="63"/>
      <c r="R1737" s="69">
        <f t="shared" si="974"/>
        <v>22.65</v>
      </c>
      <c r="S1737" s="69">
        <f t="shared" si="974"/>
        <v>9.58</v>
      </c>
      <c r="T1737" s="69">
        <f t="shared" si="975"/>
        <v>32.229999999999997</v>
      </c>
      <c r="U1737" s="69">
        <f t="shared" si="976"/>
        <v>0</v>
      </c>
      <c r="V1737" s="77">
        <f t="shared" si="977"/>
        <v>32.229999999999997</v>
      </c>
      <c r="X1737" s="69">
        <v>22.65</v>
      </c>
      <c r="Y1737" s="69">
        <v>9.58</v>
      </c>
      <c r="Z1737" s="69">
        <v>32.229999999999997</v>
      </c>
      <c r="AA1737" s="78"/>
      <c r="AB1737" s="79">
        <f t="shared" si="949"/>
        <v>0</v>
      </c>
    </row>
    <row r="1738" spans="1:28" x14ac:dyDescent="0.25">
      <c r="A1738" s="71" t="s">
        <v>10508</v>
      </c>
      <c r="B1738" s="72" t="s">
        <v>15438</v>
      </c>
      <c r="C1738" s="73" t="s">
        <v>8780</v>
      </c>
      <c r="D1738" s="74">
        <v>0</v>
      </c>
      <c r="E1738" s="69">
        <v>28.379999999999995</v>
      </c>
      <c r="F1738" s="75">
        <f t="shared" si="969"/>
        <v>0</v>
      </c>
      <c r="G1738" s="76"/>
      <c r="H1738" s="69">
        <f t="shared" si="970"/>
        <v>15.23</v>
      </c>
      <c r="I1738" s="69">
        <f t="shared" si="970"/>
        <v>13.15</v>
      </c>
      <c r="J1738" s="69">
        <f t="shared" si="971"/>
        <v>28.380000000000003</v>
      </c>
      <c r="K1738" s="69">
        <v>0</v>
      </c>
      <c r="L1738" s="75">
        <f t="shared" si="972"/>
        <v>28.380000000000003</v>
      </c>
      <c r="N1738" s="69">
        <v>15.229999999999999</v>
      </c>
      <c r="O1738" s="69">
        <v>13.149999999999999</v>
      </c>
      <c r="P1738" s="69">
        <f t="shared" si="973"/>
        <v>28.379999999999995</v>
      </c>
      <c r="Q1738" s="63"/>
      <c r="R1738" s="69">
        <f t="shared" si="974"/>
        <v>15.23</v>
      </c>
      <c r="S1738" s="69">
        <f t="shared" si="974"/>
        <v>13.16</v>
      </c>
      <c r="T1738" s="69">
        <f t="shared" si="975"/>
        <v>28.39</v>
      </c>
      <c r="U1738" s="69">
        <f t="shared" si="976"/>
        <v>0</v>
      </c>
      <c r="V1738" s="77">
        <f t="shared" si="977"/>
        <v>28.39</v>
      </c>
      <c r="X1738" s="69">
        <v>15.23</v>
      </c>
      <c r="Y1738" s="69">
        <v>13.16</v>
      </c>
      <c r="Z1738" s="69">
        <v>28.39</v>
      </c>
      <c r="AA1738" s="78"/>
      <c r="AB1738" s="79">
        <f t="shared" ref="AB1738:AB1801" si="978">P1738-Z1738</f>
        <v>-1.0000000000005116E-2</v>
      </c>
    </row>
    <row r="1739" spans="1:28" x14ac:dyDescent="0.25">
      <c r="A1739" s="65" t="s">
        <v>10509</v>
      </c>
      <c r="B1739" s="66" t="s">
        <v>15439</v>
      </c>
      <c r="C1739" s="67"/>
      <c r="D1739" s="68"/>
      <c r="E1739" s="69"/>
      <c r="F1739" s="70"/>
      <c r="H1739" s="69"/>
      <c r="I1739" s="69"/>
      <c r="J1739" s="69"/>
      <c r="K1739" s="69"/>
      <c r="L1739" s="75"/>
      <c r="N1739" s="69"/>
      <c r="O1739" s="69"/>
      <c r="P1739" s="69"/>
      <c r="Q1739" s="63"/>
      <c r="R1739" s="69"/>
      <c r="S1739" s="69"/>
      <c r="T1739" s="69"/>
      <c r="U1739" s="69"/>
      <c r="V1739" s="77"/>
      <c r="X1739" s="69"/>
      <c r="Y1739" s="69"/>
      <c r="Z1739" s="69"/>
      <c r="AA1739" s="78"/>
      <c r="AB1739" s="79">
        <f t="shared" si="978"/>
        <v>0</v>
      </c>
    </row>
    <row r="1740" spans="1:28" x14ac:dyDescent="0.25">
      <c r="A1740" s="71" t="s">
        <v>10510</v>
      </c>
      <c r="B1740" s="72" t="s">
        <v>15440</v>
      </c>
      <c r="C1740" s="73" t="s">
        <v>8780</v>
      </c>
      <c r="D1740" s="74">
        <v>0</v>
      </c>
      <c r="E1740" s="69">
        <v>14.88</v>
      </c>
      <c r="F1740" s="75">
        <f>ROUND(D1740*E1740,2)</f>
        <v>0</v>
      </c>
      <c r="G1740" s="76"/>
      <c r="H1740" s="69">
        <f t="shared" ref="H1740:I1743" si="979">ROUND(N1740+(N1740*$H$2/100),2)</f>
        <v>5.3</v>
      </c>
      <c r="I1740" s="69">
        <f t="shared" si="979"/>
        <v>9.58</v>
      </c>
      <c r="J1740" s="69">
        <f>H1740+I1740</f>
        <v>14.879999999999999</v>
      </c>
      <c r="K1740" s="69">
        <v>0</v>
      </c>
      <c r="L1740" s="75">
        <f>SUM(J1740:K1740)</f>
        <v>14.879999999999999</v>
      </c>
      <c r="N1740" s="69">
        <v>5.3</v>
      </c>
      <c r="O1740" s="69">
        <v>9.58</v>
      </c>
      <c r="P1740" s="69">
        <f>SUM(N1740:O1740)</f>
        <v>14.879999999999999</v>
      </c>
      <c r="Q1740" s="63"/>
      <c r="R1740" s="69">
        <f t="shared" ref="R1740:S1743" si="980">X1740</f>
        <v>5.3</v>
      </c>
      <c r="S1740" s="69">
        <f t="shared" si="980"/>
        <v>9.58</v>
      </c>
      <c r="T1740" s="69">
        <f>R1740+S1740</f>
        <v>14.879999999999999</v>
      </c>
      <c r="U1740" s="69">
        <f>ROUND(Z1740*$H$2,2)/100</f>
        <v>0</v>
      </c>
      <c r="V1740" s="77">
        <f>SUM(T1740:U1740)</f>
        <v>14.879999999999999</v>
      </c>
      <c r="X1740" s="69">
        <v>5.3</v>
      </c>
      <c r="Y1740" s="69">
        <v>9.58</v>
      </c>
      <c r="Z1740" s="69">
        <v>14.88</v>
      </c>
      <c r="AA1740" s="78"/>
      <c r="AB1740" s="79">
        <f t="shared" si="978"/>
        <v>0</v>
      </c>
    </row>
    <row r="1741" spans="1:28" x14ac:dyDescent="0.25">
      <c r="A1741" s="71" t="s">
        <v>10511</v>
      </c>
      <c r="B1741" s="72" t="s">
        <v>15441</v>
      </c>
      <c r="C1741" s="73" t="s">
        <v>8808</v>
      </c>
      <c r="D1741" s="74">
        <v>0</v>
      </c>
      <c r="E1741" s="69">
        <v>3.6799999999999997</v>
      </c>
      <c r="F1741" s="75">
        <f>ROUND(D1741*E1741,2)</f>
        <v>0</v>
      </c>
      <c r="G1741" s="76"/>
      <c r="H1741" s="69">
        <f t="shared" si="979"/>
        <v>1.97</v>
      </c>
      <c r="I1741" s="69">
        <f t="shared" si="979"/>
        <v>1.71</v>
      </c>
      <c r="J1741" s="69">
        <f>H1741+I1741</f>
        <v>3.6799999999999997</v>
      </c>
      <c r="K1741" s="69">
        <v>0</v>
      </c>
      <c r="L1741" s="75">
        <f>SUM(J1741:K1741)</f>
        <v>3.6799999999999997</v>
      </c>
      <c r="N1741" s="69">
        <v>1.97</v>
      </c>
      <c r="O1741" s="69">
        <v>1.71</v>
      </c>
      <c r="P1741" s="69">
        <f>SUM(N1741:O1741)</f>
        <v>3.6799999999999997</v>
      </c>
      <c r="Q1741" s="63"/>
      <c r="R1741" s="69">
        <f t="shared" si="980"/>
        <v>1.97</v>
      </c>
      <c r="S1741" s="69">
        <f t="shared" si="980"/>
        <v>1.71</v>
      </c>
      <c r="T1741" s="69">
        <f>R1741+S1741</f>
        <v>3.6799999999999997</v>
      </c>
      <c r="U1741" s="69">
        <f>ROUND(Z1741*$H$2,2)/100</f>
        <v>0</v>
      </c>
      <c r="V1741" s="77">
        <f>SUM(T1741:U1741)</f>
        <v>3.6799999999999997</v>
      </c>
      <c r="X1741" s="69">
        <v>1.97</v>
      </c>
      <c r="Y1741" s="69">
        <v>1.71</v>
      </c>
      <c r="Z1741" s="69">
        <v>3.68</v>
      </c>
      <c r="AA1741" s="78"/>
      <c r="AB1741" s="79">
        <f t="shared" si="978"/>
        <v>0</v>
      </c>
    </row>
    <row r="1742" spans="1:28" x14ac:dyDescent="0.25">
      <c r="A1742" s="71" t="s">
        <v>10512</v>
      </c>
      <c r="B1742" s="72" t="s">
        <v>15442</v>
      </c>
      <c r="C1742" s="73" t="s">
        <v>8780</v>
      </c>
      <c r="D1742" s="74">
        <v>0</v>
      </c>
      <c r="E1742" s="69">
        <v>16.48</v>
      </c>
      <c r="F1742" s="75">
        <f>ROUND(D1742*E1742,2)</f>
        <v>0</v>
      </c>
      <c r="G1742" s="76"/>
      <c r="H1742" s="69">
        <f t="shared" si="979"/>
        <v>5.55</v>
      </c>
      <c r="I1742" s="69">
        <f t="shared" si="979"/>
        <v>10.93</v>
      </c>
      <c r="J1742" s="69">
        <f>H1742+I1742</f>
        <v>16.48</v>
      </c>
      <c r="K1742" s="69">
        <v>0</v>
      </c>
      <c r="L1742" s="75">
        <f>SUM(J1742:K1742)</f>
        <v>16.48</v>
      </c>
      <c r="N1742" s="69">
        <v>5.55</v>
      </c>
      <c r="O1742" s="69">
        <v>10.93</v>
      </c>
      <c r="P1742" s="69">
        <f>SUM(N1742:O1742)</f>
        <v>16.48</v>
      </c>
      <c r="Q1742" s="63"/>
      <c r="R1742" s="69">
        <f t="shared" si="980"/>
        <v>5.55</v>
      </c>
      <c r="S1742" s="69">
        <f t="shared" si="980"/>
        <v>10.94</v>
      </c>
      <c r="T1742" s="69">
        <f>R1742+S1742</f>
        <v>16.489999999999998</v>
      </c>
      <c r="U1742" s="69">
        <f>ROUND(Z1742*$H$2,2)/100</f>
        <v>0</v>
      </c>
      <c r="V1742" s="77">
        <f>SUM(T1742:U1742)</f>
        <v>16.489999999999998</v>
      </c>
      <c r="X1742" s="69">
        <v>5.55</v>
      </c>
      <c r="Y1742" s="69">
        <v>10.94</v>
      </c>
      <c r="Z1742" s="69">
        <v>16.489999999999998</v>
      </c>
      <c r="AA1742" s="78"/>
      <c r="AB1742" s="79">
        <f t="shared" si="978"/>
        <v>-9.9999999999980105E-3</v>
      </c>
    </row>
    <row r="1743" spans="1:28" x14ac:dyDescent="0.25">
      <c r="A1743" s="71" t="s">
        <v>10513</v>
      </c>
      <c r="B1743" s="72" t="s">
        <v>15443</v>
      </c>
      <c r="C1743" s="73" t="s">
        <v>8808</v>
      </c>
      <c r="D1743" s="74">
        <v>0</v>
      </c>
      <c r="E1743" s="69">
        <v>2.84</v>
      </c>
      <c r="F1743" s="75">
        <f>ROUND(D1743*E1743,2)</f>
        <v>0</v>
      </c>
      <c r="G1743" s="76"/>
      <c r="H1743" s="69">
        <f t="shared" si="979"/>
        <v>1.47</v>
      </c>
      <c r="I1743" s="69">
        <f t="shared" si="979"/>
        <v>1.37</v>
      </c>
      <c r="J1743" s="69">
        <f>H1743+I1743</f>
        <v>2.84</v>
      </c>
      <c r="K1743" s="69">
        <v>0</v>
      </c>
      <c r="L1743" s="75">
        <f>SUM(J1743:K1743)</f>
        <v>2.84</v>
      </c>
      <c r="N1743" s="69">
        <v>1.47</v>
      </c>
      <c r="O1743" s="69">
        <v>1.37</v>
      </c>
      <c r="P1743" s="69">
        <f>SUM(N1743:O1743)</f>
        <v>2.84</v>
      </c>
      <c r="Q1743" s="63"/>
      <c r="R1743" s="69">
        <f t="shared" si="980"/>
        <v>1.47</v>
      </c>
      <c r="S1743" s="69">
        <f t="shared" si="980"/>
        <v>1.37</v>
      </c>
      <c r="T1743" s="69">
        <f>R1743+S1743</f>
        <v>2.84</v>
      </c>
      <c r="U1743" s="69">
        <f>ROUND(Z1743*$H$2,2)/100</f>
        <v>0</v>
      </c>
      <c r="V1743" s="77">
        <f>SUM(T1743:U1743)</f>
        <v>2.84</v>
      </c>
      <c r="X1743" s="69">
        <v>1.47</v>
      </c>
      <c r="Y1743" s="69">
        <v>1.37</v>
      </c>
      <c r="Z1743" s="69">
        <v>2.84</v>
      </c>
      <c r="AA1743" s="78"/>
      <c r="AB1743" s="79">
        <f t="shared" si="978"/>
        <v>0</v>
      </c>
    </row>
    <row r="1744" spans="1:28" x14ac:dyDescent="0.25">
      <c r="A1744" s="65" t="s">
        <v>10514</v>
      </c>
      <c r="B1744" s="66" t="s">
        <v>15444</v>
      </c>
      <c r="C1744" s="67"/>
      <c r="D1744" s="68"/>
      <c r="E1744" s="69"/>
      <c r="F1744" s="70"/>
      <c r="H1744" s="69"/>
      <c r="I1744" s="69"/>
      <c r="J1744" s="69"/>
      <c r="K1744" s="69"/>
      <c r="L1744" s="75"/>
      <c r="N1744" s="69"/>
      <c r="O1744" s="69"/>
      <c r="P1744" s="69"/>
      <c r="Q1744" s="63"/>
      <c r="R1744" s="69"/>
      <c r="S1744" s="69"/>
      <c r="T1744" s="69"/>
      <c r="U1744" s="69"/>
      <c r="V1744" s="77"/>
      <c r="X1744" s="69"/>
      <c r="Y1744" s="69"/>
      <c r="Z1744" s="69"/>
      <c r="AA1744" s="78"/>
      <c r="AB1744" s="79">
        <f t="shared" si="978"/>
        <v>0</v>
      </c>
    </row>
    <row r="1745" spans="1:28" x14ac:dyDescent="0.25">
      <c r="A1745" s="71" t="s">
        <v>10515</v>
      </c>
      <c r="B1745" s="72" t="s">
        <v>15445</v>
      </c>
      <c r="C1745" s="73" t="s">
        <v>8780</v>
      </c>
      <c r="D1745" s="74">
        <v>0</v>
      </c>
      <c r="E1745" s="69">
        <v>15.859999999999998</v>
      </c>
      <c r="F1745" s="75">
        <f>ROUND(D1745*E1745,2)</f>
        <v>0</v>
      </c>
      <c r="G1745" s="76"/>
      <c r="H1745" s="69">
        <f>ROUND(N1745+(N1745*$H$2/100),2)</f>
        <v>2.71</v>
      </c>
      <c r="I1745" s="69">
        <f>ROUND(O1745+(O1745*$H$2/100),2)</f>
        <v>13.15</v>
      </c>
      <c r="J1745" s="69">
        <f>H1745+I1745</f>
        <v>15.86</v>
      </c>
      <c r="K1745" s="69">
        <v>0</v>
      </c>
      <c r="L1745" s="75">
        <f>SUM(J1745:K1745)</f>
        <v>15.86</v>
      </c>
      <c r="N1745" s="69">
        <v>2.71</v>
      </c>
      <c r="O1745" s="69">
        <v>13.149999999999999</v>
      </c>
      <c r="P1745" s="69">
        <f>SUM(N1745:O1745)</f>
        <v>15.86</v>
      </c>
      <c r="Q1745" s="63"/>
      <c r="R1745" s="69">
        <f>X1745</f>
        <v>2.71</v>
      </c>
      <c r="S1745" s="69">
        <f>Y1745</f>
        <v>13.16</v>
      </c>
      <c r="T1745" s="69">
        <f>R1745+S1745</f>
        <v>15.870000000000001</v>
      </c>
      <c r="U1745" s="69">
        <f>ROUND(Z1745*$H$2,2)/100</f>
        <v>0</v>
      </c>
      <c r="V1745" s="77">
        <f>SUM(T1745:U1745)</f>
        <v>15.870000000000001</v>
      </c>
      <c r="X1745" s="69">
        <v>2.71</v>
      </c>
      <c r="Y1745" s="69">
        <v>13.16</v>
      </c>
      <c r="Z1745" s="69">
        <v>15.87</v>
      </c>
      <c r="AA1745" s="78"/>
      <c r="AB1745" s="79">
        <f t="shared" si="978"/>
        <v>-9.9999999999997868E-3</v>
      </c>
    </row>
    <row r="1746" spans="1:28" x14ac:dyDescent="0.25">
      <c r="A1746" s="65" t="s">
        <v>10516</v>
      </c>
      <c r="B1746" s="66" t="s">
        <v>15446</v>
      </c>
      <c r="C1746" s="67"/>
      <c r="D1746" s="68"/>
      <c r="E1746" s="69"/>
      <c r="F1746" s="70"/>
      <c r="H1746" s="69"/>
      <c r="I1746" s="69"/>
      <c r="J1746" s="69"/>
      <c r="K1746" s="69"/>
      <c r="L1746" s="75"/>
      <c r="N1746" s="69"/>
      <c r="O1746" s="69"/>
      <c r="P1746" s="69"/>
      <c r="Q1746" s="63"/>
      <c r="R1746" s="69"/>
      <c r="S1746" s="69"/>
      <c r="T1746" s="69"/>
      <c r="U1746" s="69"/>
      <c r="V1746" s="77"/>
      <c r="X1746" s="69"/>
      <c r="Y1746" s="69"/>
      <c r="Z1746" s="69"/>
      <c r="AA1746" s="78"/>
      <c r="AB1746" s="79">
        <f t="shared" si="978"/>
        <v>0</v>
      </c>
    </row>
    <row r="1747" spans="1:28" x14ac:dyDescent="0.25">
      <c r="A1747" s="83" t="s">
        <v>10517</v>
      </c>
      <c r="B1747" s="84" t="s">
        <v>15447</v>
      </c>
      <c r="C1747" s="85" t="s">
        <v>8780</v>
      </c>
      <c r="D1747" s="86">
        <v>0</v>
      </c>
      <c r="E1747" s="87">
        <v>31.830000000000002</v>
      </c>
      <c r="F1747" s="75">
        <f>ROUND(D1747*E1747,2)</f>
        <v>0</v>
      </c>
      <c r="G1747" s="76"/>
      <c r="H1747" s="87">
        <f t="shared" ref="H1747:I1749" si="981">ROUND(N1747+(N1747*$H$2/100),2)</f>
        <v>7.23</v>
      </c>
      <c r="I1747" s="87">
        <f t="shared" si="981"/>
        <v>24.6</v>
      </c>
      <c r="J1747" s="87">
        <f>H1747+I1747</f>
        <v>31.830000000000002</v>
      </c>
      <c r="K1747" s="87">
        <v>0</v>
      </c>
      <c r="L1747" s="75">
        <f>SUM(J1747:K1747)</f>
        <v>31.830000000000002</v>
      </c>
      <c r="N1747" s="87">
        <v>7.23</v>
      </c>
      <c r="O1747" s="87">
        <v>24.6</v>
      </c>
      <c r="P1747" s="87">
        <f>SUM(N1747:O1747)</f>
        <v>31.830000000000002</v>
      </c>
      <c r="Q1747" s="88"/>
      <c r="R1747" s="87">
        <f t="shared" ref="R1747:S1751" si="982">X1747</f>
        <v>7.23</v>
      </c>
      <c r="S1747" s="87">
        <f t="shared" si="982"/>
        <v>24.61</v>
      </c>
      <c r="T1747" s="87">
        <f>R1747+S1747</f>
        <v>31.84</v>
      </c>
      <c r="U1747" s="87">
        <f>ROUND(Z1747*$H$2,2)/100</f>
        <v>0</v>
      </c>
      <c r="V1747" s="77">
        <f>SUM(T1747:U1747)</f>
        <v>31.84</v>
      </c>
      <c r="X1747" s="87">
        <v>7.23</v>
      </c>
      <c r="Y1747" s="87">
        <v>24.61</v>
      </c>
      <c r="Z1747" s="87">
        <v>31.84</v>
      </c>
      <c r="AA1747" s="78"/>
      <c r="AB1747" s="79">
        <f t="shared" si="978"/>
        <v>-9.9999999999980105E-3</v>
      </c>
    </row>
    <row r="1748" spans="1:28" s="82" customFormat="1" x14ac:dyDescent="0.25">
      <c r="A1748" s="71" t="s">
        <v>10518</v>
      </c>
      <c r="B1748" s="72" t="s">
        <v>15448</v>
      </c>
      <c r="C1748" s="73" t="s">
        <v>9041</v>
      </c>
      <c r="D1748" s="74">
        <v>0</v>
      </c>
      <c r="E1748" s="69">
        <v>4.18</v>
      </c>
      <c r="F1748" s="75">
        <f>ROUND(D1748*E1748,2)</f>
        <v>0</v>
      </c>
      <c r="G1748" s="76"/>
      <c r="H1748" s="69">
        <f t="shared" si="981"/>
        <v>4.18</v>
      </c>
      <c r="I1748" s="69">
        <f t="shared" si="981"/>
        <v>0</v>
      </c>
      <c r="J1748" s="69">
        <f>H1748+I1748</f>
        <v>4.18</v>
      </c>
      <c r="K1748" s="69">
        <v>0</v>
      </c>
      <c r="L1748" s="75">
        <f>SUM(J1748:K1748)</f>
        <v>4.18</v>
      </c>
      <c r="M1748" s="33"/>
      <c r="N1748" s="69">
        <v>4.18</v>
      </c>
      <c r="O1748" s="69">
        <v>0</v>
      </c>
      <c r="P1748" s="69">
        <f>SUM(N1748:O1748)</f>
        <v>4.18</v>
      </c>
      <c r="Q1748" s="63"/>
      <c r="R1748" s="69">
        <f t="shared" si="982"/>
        <v>4.18</v>
      </c>
      <c r="S1748" s="69">
        <f t="shared" si="982"/>
        <v>0</v>
      </c>
      <c r="T1748" s="69">
        <f>R1748+S1748</f>
        <v>4.18</v>
      </c>
      <c r="U1748" s="69">
        <f>ROUND(Z1748*$H$2,2)/100</f>
        <v>0</v>
      </c>
      <c r="V1748" s="77">
        <f>SUM(T1748:U1748)</f>
        <v>4.18</v>
      </c>
      <c r="W1748" s="33"/>
      <c r="X1748" s="69">
        <v>4.18</v>
      </c>
      <c r="Y1748" s="69">
        <v>0</v>
      </c>
      <c r="Z1748" s="69">
        <v>4.18</v>
      </c>
      <c r="AA1748" s="78"/>
      <c r="AB1748" s="79">
        <f t="shared" si="978"/>
        <v>0</v>
      </c>
    </row>
    <row r="1749" spans="1:28" s="82" customFormat="1" ht="33.75" x14ac:dyDescent="0.25">
      <c r="A1749" s="71" t="s">
        <v>10519</v>
      </c>
      <c r="B1749" s="72" t="s">
        <v>15449</v>
      </c>
      <c r="C1749" s="73" t="s">
        <v>9041</v>
      </c>
      <c r="D1749" s="74">
        <v>0</v>
      </c>
      <c r="E1749" s="69">
        <v>2.66</v>
      </c>
      <c r="F1749" s="75">
        <f>ROUND(D1749*E1749,2)</f>
        <v>0</v>
      </c>
      <c r="G1749" s="76"/>
      <c r="H1749" s="69">
        <f t="shared" si="981"/>
        <v>2.66</v>
      </c>
      <c r="I1749" s="69">
        <f t="shared" si="981"/>
        <v>0</v>
      </c>
      <c r="J1749" s="69">
        <f>H1749+I1749</f>
        <v>2.66</v>
      </c>
      <c r="K1749" s="69">
        <v>0</v>
      </c>
      <c r="L1749" s="75">
        <f>SUM(J1749:K1749)</f>
        <v>2.66</v>
      </c>
      <c r="M1749" s="33"/>
      <c r="N1749" s="69">
        <v>2.66</v>
      </c>
      <c r="O1749" s="69">
        <v>0</v>
      </c>
      <c r="P1749" s="69">
        <f>SUM(N1749:O1749)</f>
        <v>2.66</v>
      </c>
      <c r="Q1749" s="63"/>
      <c r="R1749" s="69">
        <f t="shared" si="982"/>
        <v>2.66</v>
      </c>
      <c r="S1749" s="69">
        <f t="shared" si="982"/>
        <v>0</v>
      </c>
      <c r="T1749" s="69">
        <f>R1749+S1749</f>
        <v>2.66</v>
      </c>
      <c r="U1749" s="69">
        <f>ROUND(Z1749*$H$2,2)/100</f>
        <v>0</v>
      </c>
      <c r="V1749" s="77">
        <f>SUM(T1749:U1749)</f>
        <v>2.66</v>
      </c>
      <c r="W1749" s="33"/>
      <c r="X1749" s="69">
        <v>2.66</v>
      </c>
      <c r="Y1749" s="69">
        <v>0</v>
      </c>
      <c r="Z1749" s="69">
        <v>2.66</v>
      </c>
      <c r="AA1749" s="78"/>
      <c r="AB1749" s="79">
        <f t="shared" si="978"/>
        <v>0</v>
      </c>
    </row>
    <row r="1750" spans="1:28" s="33" customFormat="1" ht="33.75" x14ac:dyDescent="0.25">
      <c r="A1750" s="90" t="s">
        <v>10520</v>
      </c>
      <c r="B1750" s="90" t="s">
        <v>15450</v>
      </c>
      <c r="C1750" s="91" t="s">
        <v>8780</v>
      </c>
      <c r="D1750" s="74">
        <v>0</v>
      </c>
      <c r="E1750" s="69">
        <v>191.79</v>
      </c>
      <c r="F1750" s="75">
        <f>ROUND(D1750*E1750,2)</f>
        <v>0</v>
      </c>
      <c r="H1750" s="70"/>
      <c r="I1750" s="70"/>
      <c r="J1750" s="70"/>
      <c r="K1750" s="70"/>
      <c r="L1750" s="70"/>
      <c r="N1750" s="70">
        <v>65.5</v>
      </c>
      <c r="O1750" s="70">
        <v>126.29</v>
      </c>
      <c r="P1750" s="69">
        <f>SUM(N1750:O1750)</f>
        <v>191.79000000000002</v>
      </c>
      <c r="R1750" s="69">
        <f t="shared" si="982"/>
        <v>65.5</v>
      </c>
      <c r="S1750" s="69">
        <f t="shared" si="982"/>
        <v>126.3</v>
      </c>
      <c r="T1750" s="69">
        <f>R1750+S1750</f>
        <v>191.8</v>
      </c>
      <c r="U1750" s="69">
        <f>ROUND(Z1750*$H$2,2)/100</f>
        <v>0</v>
      </c>
      <c r="V1750" s="77">
        <f>SUM(T1750:U1750)</f>
        <v>191.8</v>
      </c>
      <c r="X1750" s="112">
        <v>65.5</v>
      </c>
      <c r="Y1750" s="112">
        <v>126.3</v>
      </c>
      <c r="Z1750" s="112">
        <v>191.8</v>
      </c>
      <c r="AB1750" s="79">
        <f t="shared" si="978"/>
        <v>-9.9999999999909051E-3</v>
      </c>
    </row>
    <row r="1751" spans="1:28" s="33" customFormat="1" x14ac:dyDescent="0.25">
      <c r="A1751" s="90" t="s">
        <v>10521</v>
      </c>
      <c r="B1751" s="90" t="s">
        <v>15451</v>
      </c>
      <c r="C1751" s="91" t="s">
        <v>8780</v>
      </c>
      <c r="D1751" s="74">
        <v>0</v>
      </c>
      <c r="E1751" s="69">
        <v>437.38</v>
      </c>
      <c r="F1751" s="75">
        <f>ROUND(D1751*E1751,2)</f>
        <v>0</v>
      </c>
      <c r="H1751" s="70"/>
      <c r="I1751" s="70"/>
      <c r="J1751" s="70"/>
      <c r="K1751" s="70"/>
      <c r="L1751" s="70"/>
      <c r="N1751" s="70">
        <v>291.08999999999997</v>
      </c>
      <c r="O1751" s="70">
        <v>146.29000000000002</v>
      </c>
      <c r="P1751" s="69">
        <f>SUM(N1751:O1751)</f>
        <v>437.38</v>
      </c>
      <c r="R1751" s="69">
        <f t="shared" si="982"/>
        <v>291.08999999999997</v>
      </c>
      <c r="S1751" s="69">
        <f t="shared" si="982"/>
        <v>146.30000000000001</v>
      </c>
      <c r="T1751" s="69">
        <f>R1751+S1751</f>
        <v>437.39</v>
      </c>
      <c r="U1751" s="69">
        <f>ROUND(Z1751*$H$2,2)/100</f>
        <v>0</v>
      </c>
      <c r="V1751" s="77">
        <f>SUM(T1751:U1751)</f>
        <v>437.39</v>
      </c>
      <c r="X1751" s="112">
        <v>291.08999999999997</v>
      </c>
      <c r="Y1751" s="112">
        <v>146.30000000000001</v>
      </c>
      <c r="Z1751" s="112">
        <v>437.39</v>
      </c>
      <c r="AB1751" s="79">
        <f t="shared" si="978"/>
        <v>-9.9999999999909051E-3</v>
      </c>
    </row>
    <row r="1752" spans="1:28" x14ac:dyDescent="0.25">
      <c r="A1752" s="65" t="s">
        <v>10522</v>
      </c>
      <c r="B1752" s="66" t="s">
        <v>15452</v>
      </c>
      <c r="C1752" s="67"/>
      <c r="D1752" s="68"/>
      <c r="E1752" s="69"/>
      <c r="F1752" s="70"/>
      <c r="H1752" s="69"/>
      <c r="I1752" s="69"/>
      <c r="J1752" s="69"/>
      <c r="K1752" s="69"/>
      <c r="L1752" s="75"/>
      <c r="N1752" s="69"/>
      <c r="O1752" s="69"/>
      <c r="P1752" s="69"/>
      <c r="Q1752" s="63"/>
      <c r="R1752" s="69"/>
      <c r="S1752" s="69"/>
      <c r="T1752" s="69"/>
      <c r="U1752" s="69"/>
      <c r="V1752" s="77"/>
      <c r="X1752" s="69"/>
      <c r="Y1752" s="69"/>
      <c r="Z1752" s="69"/>
      <c r="AA1752" s="78"/>
      <c r="AB1752" s="79">
        <f t="shared" si="978"/>
        <v>0</v>
      </c>
    </row>
    <row r="1753" spans="1:28" x14ac:dyDescent="0.25">
      <c r="A1753" s="71" t="s">
        <v>10523</v>
      </c>
      <c r="B1753" s="72" t="s">
        <v>15453</v>
      </c>
      <c r="C1753" s="73" t="s">
        <v>8808</v>
      </c>
      <c r="D1753" s="74">
        <v>0</v>
      </c>
      <c r="E1753" s="69">
        <v>2.16</v>
      </c>
      <c r="F1753" s="75">
        <f>ROUND(D1753*E1753,2)</f>
        <v>0</v>
      </c>
      <c r="G1753" s="76"/>
      <c r="H1753" s="69">
        <f>ROUND(N1753+(N1753*$H$2/100),2)</f>
        <v>1.17</v>
      </c>
      <c r="I1753" s="69">
        <f>ROUND(O1753+(O1753*$H$2/100),2)</f>
        <v>0.99</v>
      </c>
      <c r="J1753" s="69">
        <f>H1753+I1753</f>
        <v>2.16</v>
      </c>
      <c r="K1753" s="69">
        <v>0</v>
      </c>
      <c r="L1753" s="75">
        <f>SUM(J1753:K1753)</f>
        <v>2.16</v>
      </c>
      <c r="N1753" s="69">
        <v>1.17</v>
      </c>
      <c r="O1753" s="69">
        <v>0.99</v>
      </c>
      <c r="P1753" s="69">
        <f>SUM(N1753:O1753)</f>
        <v>2.16</v>
      </c>
      <c r="Q1753" s="63"/>
      <c r="R1753" s="69">
        <f>X1753</f>
        <v>1.17</v>
      </c>
      <c r="S1753" s="69">
        <f>Y1753</f>
        <v>0.99</v>
      </c>
      <c r="T1753" s="69">
        <f>R1753+S1753</f>
        <v>2.16</v>
      </c>
      <c r="U1753" s="69">
        <f>ROUND(Z1753*$H$2,2)/100</f>
        <v>0</v>
      </c>
      <c r="V1753" s="77">
        <f>SUM(T1753:U1753)</f>
        <v>2.16</v>
      </c>
      <c r="X1753" s="69">
        <v>1.17</v>
      </c>
      <c r="Y1753" s="69">
        <v>0.99</v>
      </c>
      <c r="Z1753" s="69">
        <v>2.16</v>
      </c>
      <c r="AA1753" s="78"/>
      <c r="AB1753" s="79">
        <f t="shared" si="978"/>
        <v>0</v>
      </c>
    </row>
    <row r="1754" spans="1:28" ht="22.5" x14ac:dyDescent="0.25">
      <c r="A1754" s="71" t="s">
        <v>12890</v>
      </c>
      <c r="B1754" s="72" t="s">
        <v>15454</v>
      </c>
      <c r="C1754" s="73" t="s">
        <v>8808</v>
      </c>
      <c r="D1754" s="74">
        <v>0</v>
      </c>
      <c r="E1754" s="69">
        <v>2.63</v>
      </c>
      <c r="F1754" s="75">
        <f>ROUND(D1754*E1754,2)</f>
        <v>0</v>
      </c>
      <c r="G1754" s="76"/>
      <c r="H1754" s="69"/>
      <c r="I1754" s="69"/>
      <c r="J1754" s="69"/>
      <c r="K1754" s="69">
        <v>0</v>
      </c>
      <c r="L1754" s="75"/>
      <c r="N1754" s="69">
        <v>0.66999999999999993</v>
      </c>
      <c r="O1754" s="69">
        <v>1.96</v>
      </c>
      <c r="P1754" s="69">
        <f t="shared" ref="P1754" si="983">SUM(N1754:O1754)</f>
        <v>2.63</v>
      </c>
      <c r="Q1754" s="63"/>
      <c r="R1754" s="69">
        <f t="shared" ref="R1754:S1754" si="984">X1754</f>
        <v>0.67</v>
      </c>
      <c r="S1754" s="69">
        <f t="shared" si="984"/>
        <v>1.97</v>
      </c>
      <c r="T1754" s="69">
        <f t="shared" ref="T1754" si="985">R1754+S1754</f>
        <v>2.64</v>
      </c>
      <c r="U1754" s="69">
        <f t="shared" ref="U1754" si="986">ROUND(Z1754*$H$2,2)/100</f>
        <v>0</v>
      </c>
      <c r="V1754" s="77">
        <f t="shared" ref="V1754" si="987">SUM(T1754:U1754)</f>
        <v>2.64</v>
      </c>
      <c r="X1754" s="69">
        <v>0.67</v>
      </c>
      <c r="Y1754" s="69">
        <v>1.97</v>
      </c>
      <c r="Z1754" s="69">
        <v>2.64</v>
      </c>
      <c r="AA1754" s="78"/>
      <c r="AB1754" s="79">
        <f t="shared" si="978"/>
        <v>-1.0000000000000231E-2</v>
      </c>
    </row>
    <row r="1755" spans="1:28" x14ac:dyDescent="0.25">
      <c r="A1755" s="65" t="s">
        <v>10524</v>
      </c>
      <c r="B1755" s="66" t="s">
        <v>15455</v>
      </c>
      <c r="C1755" s="67"/>
      <c r="D1755" s="68"/>
      <c r="E1755" s="69"/>
      <c r="F1755" s="70"/>
      <c r="H1755" s="69"/>
      <c r="I1755" s="69"/>
      <c r="J1755" s="69"/>
      <c r="K1755" s="69"/>
      <c r="L1755" s="75"/>
      <c r="N1755" s="69"/>
      <c r="O1755" s="69"/>
      <c r="P1755" s="69"/>
      <c r="Q1755" s="63"/>
      <c r="R1755" s="69"/>
      <c r="S1755" s="69"/>
      <c r="T1755" s="69"/>
      <c r="U1755" s="69"/>
      <c r="V1755" s="77"/>
      <c r="X1755" s="69"/>
      <c r="Y1755" s="69"/>
      <c r="Z1755" s="69"/>
      <c r="AA1755" s="78"/>
      <c r="AB1755" s="79">
        <f t="shared" si="978"/>
        <v>0</v>
      </c>
    </row>
    <row r="1756" spans="1:28" x14ac:dyDescent="0.25">
      <c r="A1756" s="71" t="s">
        <v>10525</v>
      </c>
      <c r="B1756" s="72" t="s">
        <v>15456</v>
      </c>
      <c r="C1756" s="73" t="s">
        <v>8780</v>
      </c>
      <c r="D1756" s="74">
        <v>0</v>
      </c>
      <c r="E1756" s="69">
        <v>17.759999999999998</v>
      </c>
      <c r="F1756" s="75">
        <f t="shared" ref="F1756:F1765" si="988">ROUND(D1756*E1756,2)</f>
        <v>0</v>
      </c>
      <c r="G1756" s="76"/>
      <c r="H1756" s="69">
        <f t="shared" ref="H1756:I1765" si="989">ROUND(N1756+(N1756*$H$2/100),2)</f>
        <v>4.6100000000000003</v>
      </c>
      <c r="I1756" s="69">
        <f t="shared" si="989"/>
        <v>13.15</v>
      </c>
      <c r="J1756" s="69">
        <f t="shared" ref="J1756:J1765" si="990">H1756+I1756</f>
        <v>17.760000000000002</v>
      </c>
      <c r="K1756" s="69">
        <v>0</v>
      </c>
      <c r="L1756" s="75">
        <f t="shared" ref="L1756:L1765" si="991">SUM(J1756:K1756)</f>
        <v>17.760000000000002</v>
      </c>
      <c r="N1756" s="69">
        <v>4.6099999999999994</v>
      </c>
      <c r="O1756" s="69">
        <v>13.149999999999999</v>
      </c>
      <c r="P1756" s="69">
        <f t="shared" ref="P1756:P1765" si="992">SUM(N1756:O1756)</f>
        <v>17.759999999999998</v>
      </c>
      <c r="Q1756" s="63"/>
      <c r="R1756" s="69">
        <f t="shared" ref="R1756:S1765" si="993">X1756</f>
        <v>4.6100000000000003</v>
      </c>
      <c r="S1756" s="69">
        <f t="shared" si="993"/>
        <v>13.16</v>
      </c>
      <c r="T1756" s="69">
        <f t="shared" ref="T1756:T1765" si="994">R1756+S1756</f>
        <v>17.77</v>
      </c>
      <c r="U1756" s="69">
        <f t="shared" ref="U1756:U1765" si="995">ROUND(Z1756*$H$2,2)/100</f>
        <v>0</v>
      </c>
      <c r="V1756" s="77">
        <f t="shared" ref="V1756:V1765" si="996">SUM(T1756:U1756)</f>
        <v>17.77</v>
      </c>
      <c r="X1756" s="69">
        <v>4.6100000000000003</v>
      </c>
      <c r="Y1756" s="69">
        <v>13.16</v>
      </c>
      <c r="Z1756" s="69">
        <v>17.77</v>
      </c>
      <c r="AA1756" s="78"/>
      <c r="AB1756" s="79">
        <f t="shared" si="978"/>
        <v>-1.0000000000001563E-2</v>
      </c>
    </row>
    <row r="1757" spans="1:28" s="33" customFormat="1" x14ac:dyDescent="0.25">
      <c r="A1757" s="71" t="s">
        <v>10526</v>
      </c>
      <c r="B1757" s="72" t="s">
        <v>15457</v>
      </c>
      <c r="C1757" s="73" t="s">
        <v>8780</v>
      </c>
      <c r="D1757" s="74">
        <v>0</v>
      </c>
      <c r="E1757" s="69">
        <v>18.950000000000003</v>
      </c>
      <c r="F1757" s="75">
        <f t="shared" si="988"/>
        <v>0</v>
      </c>
      <c r="G1757" s="76"/>
      <c r="H1757" s="69">
        <f t="shared" si="989"/>
        <v>5.8</v>
      </c>
      <c r="I1757" s="69">
        <f t="shared" si="989"/>
        <v>13.15</v>
      </c>
      <c r="J1757" s="69">
        <f t="shared" si="990"/>
        <v>18.95</v>
      </c>
      <c r="K1757" s="69">
        <v>0</v>
      </c>
      <c r="L1757" s="75">
        <f t="shared" si="991"/>
        <v>18.95</v>
      </c>
      <c r="N1757" s="69">
        <v>5.8</v>
      </c>
      <c r="O1757" s="69">
        <v>13.149999999999999</v>
      </c>
      <c r="P1757" s="69">
        <f t="shared" si="992"/>
        <v>18.95</v>
      </c>
      <c r="Q1757" s="63"/>
      <c r="R1757" s="69">
        <f t="shared" si="993"/>
        <v>5.8</v>
      </c>
      <c r="S1757" s="69">
        <f t="shared" si="993"/>
        <v>13.16</v>
      </c>
      <c r="T1757" s="69">
        <f t="shared" si="994"/>
        <v>18.96</v>
      </c>
      <c r="U1757" s="69">
        <f t="shared" si="995"/>
        <v>0</v>
      </c>
      <c r="V1757" s="77">
        <f t="shared" si="996"/>
        <v>18.96</v>
      </c>
      <c r="X1757" s="69">
        <v>5.8</v>
      </c>
      <c r="Y1757" s="69">
        <v>13.16</v>
      </c>
      <c r="Z1757" s="69">
        <v>18.96</v>
      </c>
      <c r="AA1757" s="78"/>
      <c r="AB1757" s="79">
        <f t="shared" si="978"/>
        <v>-1.0000000000001563E-2</v>
      </c>
    </row>
    <row r="1758" spans="1:28" x14ac:dyDescent="0.25">
      <c r="A1758" s="71" t="s">
        <v>10527</v>
      </c>
      <c r="B1758" s="72" t="s">
        <v>15458</v>
      </c>
      <c r="C1758" s="73" t="s">
        <v>8780</v>
      </c>
      <c r="D1758" s="74">
        <v>0</v>
      </c>
      <c r="E1758" s="69">
        <v>20.18</v>
      </c>
      <c r="F1758" s="75">
        <f t="shared" si="988"/>
        <v>0</v>
      </c>
      <c r="G1758" s="76"/>
      <c r="H1758" s="69">
        <f t="shared" si="989"/>
        <v>7.03</v>
      </c>
      <c r="I1758" s="69">
        <f t="shared" si="989"/>
        <v>13.15</v>
      </c>
      <c r="J1758" s="69">
        <f t="shared" si="990"/>
        <v>20.18</v>
      </c>
      <c r="K1758" s="69">
        <v>0</v>
      </c>
      <c r="L1758" s="75">
        <f t="shared" si="991"/>
        <v>20.18</v>
      </c>
      <c r="N1758" s="69">
        <v>7.0299999999999994</v>
      </c>
      <c r="O1758" s="69">
        <v>13.149999999999999</v>
      </c>
      <c r="P1758" s="69">
        <f t="shared" si="992"/>
        <v>20.18</v>
      </c>
      <c r="Q1758" s="63"/>
      <c r="R1758" s="69">
        <f t="shared" si="993"/>
        <v>7.03</v>
      </c>
      <c r="S1758" s="69">
        <f t="shared" si="993"/>
        <v>13.16</v>
      </c>
      <c r="T1758" s="69">
        <f t="shared" si="994"/>
        <v>20.190000000000001</v>
      </c>
      <c r="U1758" s="69">
        <f t="shared" si="995"/>
        <v>0</v>
      </c>
      <c r="V1758" s="77">
        <f t="shared" si="996"/>
        <v>20.190000000000001</v>
      </c>
      <c r="X1758" s="69">
        <v>7.03</v>
      </c>
      <c r="Y1758" s="69">
        <v>13.16</v>
      </c>
      <c r="Z1758" s="69">
        <v>20.190000000000001</v>
      </c>
      <c r="AA1758" s="78"/>
      <c r="AB1758" s="79">
        <f t="shared" si="978"/>
        <v>-1.0000000000001563E-2</v>
      </c>
    </row>
    <row r="1759" spans="1:28" x14ac:dyDescent="0.25">
      <c r="A1759" s="113" t="s">
        <v>10528</v>
      </c>
      <c r="B1759" s="84" t="s">
        <v>15459</v>
      </c>
      <c r="C1759" s="85" t="s">
        <v>8780</v>
      </c>
      <c r="D1759" s="86">
        <v>0</v>
      </c>
      <c r="E1759" s="87">
        <v>21.91</v>
      </c>
      <c r="F1759" s="75">
        <f t="shared" si="988"/>
        <v>0</v>
      </c>
      <c r="G1759" s="28"/>
      <c r="H1759" s="87">
        <f t="shared" si="989"/>
        <v>8.76</v>
      </c>
      <c r="I1759" s="87">
        <f t="shared" si="989"/>
        <v>13.15</v>
      </c>
      <c r="J1759" s="87">
        <f t="shared" si="990"/>
        <v>21.91</v>
      </c>
      <c r="K1759" s="87">
        <v>0</v>
      </c>
      <c r="L1759" s="75">
        <f t="shared" si="991"/>
        <v>21.91</v>
      </c>
      <c r="N1759" s="87">
        <v>8.76</v>
      </c>
      <c r="O1759" s="87">
        <v>13.149999999999999</v>
      </c>
      <c r="P1759" s="87">
        <f t="shared" si="992"/>
        <v>21.909999999999997</v>
      </c>
      <c r="Q1759" s="88"/>
      <c r="R1759" s="87">
        <f t="shared" si="993"/>
        <v>8.76</v>
      </c>
      <c r="S1759" s="87">
        <f t="shared" si="993"/>
        <v>13.16</v>
      </c>
      <c r="T1759" s="87">
        <f t="shared" si="994"/>
        <v>21.92</v>
      </c>
      <c r="U1759" s="87">
        <f t="shared" si="995"/>
        <v>0</v>
      </c>
      <c r="V1759" s="77">
        <f t="shared" si="996"/>
        <v>21.92</v>
      </c>
      <c r="X1759" s="87">
        <v>8.76</v>
      </c>
      <c r="Y1759" s="87">
        <v>13.16</v>
      </c>
      <c r="Z1759" s="87">
        <v>21.92</v>
      </c>
      <c r="AA1759" s="78"/>
      <c r="AB1759" s="79">
        <f t="shared" si="978"/>
        <v>-1.0000000000005116E-2</v>
      </c>
    </row>
    <row r="1760" spans="1:28" x14ac:dyDescent="0.25">
      <c r="A1760" s="71" t="s">
        <v>10529</v>
      </c>
      <c r="B1760" s="72" t="s">
        <v>15460</v>
      </c>
      <c r="C1760" s="73" t="s">
        <v>8780</v>
      </c>
      <c r="D1760" s="74">
        <v>0</v>
      </c>
      <c r="E1760" s="69">
        <v>19.899999999999999</v>
      </c>
      <c r="F1760" s="75">
        <f t="shared" si="988"/>
        <v>0</v>
      </c>
      <c r="G1760" s="76"/>
      <c r="H1760" s="69">
        <f t="shared" si="989"/>
        <v>6.75</v>
      </c>
      <c r="I1760" s="69">
        <f t="shared" si="989"/>
        <v>13.15</v>
      </c>
      <c r="J1760" s="69">
        <f t="shared" si="990"/>
        <v>19.899999999999999</v>
      </c>
      <c r="K1760" s="69">
        <v>0</v>
      </c>
      <c r="L1760" s="75">
        <f t="shared" si="991"/>
        <v>19.899999999999999</v>
      </c>
      <c r="N1760" s="69">
        <v>6.75</v>
      </c>
      <c r="O1760" s="69">
        <v>13.149999999999999</v>
      </c>
      <c r="P1760" s="69">
        <f t="shared" si="992"/>
        <v>19.899999999999999</v>
      </c>
      <c r="Q1760" s="63"/>
      <c r="R1760" s="69">
        <f t="shared" si="993"/>
        <v>6.75</v>
      </c>
      <c r="S1760" s="69">
        <f t="shared" si="993"/>
        <v>13.16</v>
      </c>
      <c r="T1760" s="69">
        <f t="shared" si="994"/>
        <v>19.91</v>
      </c>
      <c r="U1760" s="69">
        <f t="shared" si="995"/>
        <v>0</v>
      </c>
      <c r="V1760" s="77">
        <f t="shared" si="996"/>
        <v>19.91</v>
      </c>
      <c r="X1760" s="69">
        <v>6.75</v>
      </c>
      <c r="Y1760" s="69">
        <v>13.16</v>
      </c>
      <c r="Z1760" s="69">
        <v>19.91</v>
      </c>
      <c r="AA1760" s="78"/>
      <c r="AB1760" s="79">
        <f t="shared" si="978"/>
        <v>-1.0000000000001563E-2</v>
      </c>
    </row>
    <row r="1761" spans="1:28" x14ac:dyDescent="0.25">
      <c r="A1761" s="71" t="s">
        <v>10530</v>
      </c>
      <c r="B1761" s="72" t="s">
        <v>15461</v>
      </c>
      <c r="C1761" s="73" t="s">
        <v>8780</v>
      </c>
      <c r="D1761" s="74">
        <v>0</v>
      </c>
      <c r="E1761" s="69">
        <v>70.690000000000012</v>
      </c>
      <c r="F1761" s="75">
        <f t="shared" si="988"/>
        <v>0</v>
      </c>
      <c r="G1761" s="76"/>
      <c r="H1761" s="69">
        <f t="shared" si="989"/>
        <v>43</v>
      </c>
      <c r="I1761" s="69">
        <f t="shared" si="989"/>
        <v>27.69</v>
      </c>
      <c r="J1761" s="69">
        <f t="shared" si="990"/>
        <v>70.69</v>
      </c>
      <c r="K1761" s="69">
        <v>0</v>
      </c>
      <c r="L1761" s="75">
        <f t="shared" si="991"/>
        <v>70.69</v>
      </c>
      <c r="N1761" s="69">
        <v>43</v>
      </c>
      <c r="O1761" s="69">
        <v>27.69</v>
      </c>
      <c r="P1761" s="69">
        <f t="shared" si="992"/>
        <v>70.69</v>
      </c>
      <c r="Q1761" s="63"/>
      <c r="R1761" s="69">
        <f t="shared" si="993"/>
        <v>43</v>
      </c>
      <c r="S1761" s="69">
        <f t="shared" si="993"/>
        <v>27.69</v>
      </c>
      <c r="T1761" s="69">
        <f t="shared" si="994"/>
        <v>70.69</v>
      </c>
      <c r="U1761" s="69">
        <f t="shared" si="995"/>
        <v>0</v>
      </c>
      <c r="V1761" s="77">
        <f t="shared" si="996"/>
        <v>70.69</v>
      </c>
      <c r="X1761" s="69">
        <v>43</v>
      </c>
      <c r="Y1761" s="69">
        <v>27.69</v>
      </c>
      <c r="Z1761" s="69">
        <v>70.69</v>
      </c>
      <c r="AA1761" s="78"/>
      <c r="AB1761" s="79">
        <f t="shared" si="978"/>
        <v>0</v>
      </c>
    </row>
    <row r="1762" spans="1:28" s="82" customFormat="1" ht="22.5" x14ac:dyDescent="0.25">
      <c r="A1762" s="71" t="s">
        <v>10531</v>
      </c>
      <c r="B1762" s="72" t="s">
        <v>15462</v>
      </c>
      <c r="C1762" s="73" t="s">
        <v>8780</v>
      </c>
      <c r="D1762" s="74">
        <v>0</v>
      </c>
      <c r="E1762" s="69">
        <v>26.62</v>
      </c>
      <c r="F1762" s="75">
        <f t="shared" si="988"/>
        <v>0</v>
      </c>
      <c r="G1762" s="76"/>
      <c r="H1762" s="69">
        <f t="shared" si="989"/>
        <v>13.47</v>
      </c>
      <c r="I1762" s="69">
        <f t="shared" si="989"/>
        <v>13.15</v>
      </c>
      <c r="J1762" s="69">
        <f t="shared" si="990"/>
        <v>26.62</v>
      </c>
      <c r="K1762" s="69">
        <v>0</v>
      </c>
      <c r="L1762" s="75">
        <f t="shared" si="991"/>
        <v>26.62</v>
      </c>
      <c r="M1762" s="33"/>
      <c r="N1762" s="69">
        <v>13.47</v>
      </c>
      <c r="O1762" s="69">
        <v>13.149999999999999</v>
      </c>
      <c r="P1762" s="69">
        <f t="shared" si="992"/>
        <v>26.619999999999997</v>
      </c>
      <c r="Q1762" s="63"/>
      <c r="R1762" s="69">
        <f t="shared" si="993"/>
        <v>13.47</v>
      </c>
      <c r="S1762" s="69">
        <f t="shared" si="993"/>
        <v>13.16</v>
      </c>
      <c r="T1762" s="69">
        <f t="shared" si="994"/>
        <v>26.630000000000003</v>
      </c>
      <c r="U1762" s="69">
        <f t="shared" si="995"/>
        <v>0</v>
      </c>
      <c r="V1762" s="77">
        <f t="shared" si="996"/>
        <v>26.630000000000003</v>
      </c>
      <c r="W1762" s="33"/>
      <c r="X1762" s="69">
        <v>13.47</v>
      </c>
      <c r="Y1762" s="69">
        <v>13.16</v>
      </c>
      <c r="Z1762" s="69">
        <v>26.63</v>
      </c>
      <c r="AA1762" s="78"/>
      <c r="AB1762" s="79">
        <f t="shared" si="978"/>
        <v>-1.0000000000001563E-2</v>
      </c>
    </row>
    <row r="1763" spans="1:28" ht="33.75" x14ac:dyDescent="0.25">
      <c r="A1763" s="71" t="s">
        <v>10532</v>
      </c>
      <c r="B1763" s="72" t="s">
        <v>15463</v>
      </c>
      <c r="C1763" s="73" t="s">
        <v>8780</v>
      </c>
      <c r="D1763" s="74">
        <v>0</v>
      </c>
      <c r="E1763" s="69">
        <v>28.630000000000003</v>
      </c>
      <c r="F1763" s="75">
        <f t="shared" si="988"/>
        <v>0</v>
      </c>
      <c r="G1763" s="76"/>
      <c r="H1763" s="69">
        <f t="shared" si="989"/>
        <v>10.16</v>
      </c>
      <c r="I1763" s="69">
        <f t="shared" si="989"/>
        <v>18.47</v>
      </c>
      <c r="J1763" s="69">
        <f t="shared" si="990"/>
        <v>28.63</v>
      </c>
      <c r="K1763" s="69">
        <v>0</v>
      </c>
      <c r="L1763" s="75">
        <f t="shared" si="991"/>
        <v>28.63</v>
      </c>
      <c r="N1763" s="69">
        <v>10.16</v>
      </c>
      <c r="O1763" s="69">
        <v>18.47</v>
      </c>
      <c r="P1763" s="69">
        <f t="shared" si="992"/>
        <v>28.63</v>
      </c>
      <c r="Q1763" s="63"/>
      <c r="R1763" s="69">
        <f t="shared" si="993"/>
        <v>10.16</v>
      </c>
      <c r="S1763" s="69">
        <f t="shared" si="993"/>
        <v>18.46</v>
      </c>
      <c r="T1763" s="69">
        <f t="shared" si="994"/>
        <v>28.62</v>
      </c>
      <c r="U1763" s="69">
        <f t="shared" si="995"/>
        <v>0</v>
      </c>
      <c r="V1763" s="77">
        <f t="shared" si="996"/>
        <v>28.62</v>
      </c>
      <c r="X1763" s="69">
        <v>10.16</v>
      </c>
      <c r="Y1763" s="69">
        <v>18.46</v>
      </c>
      <c r="Z1763" s="69">
        <v>28.62</v>
      </c>
      <c r="AA1763" s="78"/>
      <c r="AB1763" s="79">
        <f t="shared" si="978"/>
        <v>9.9999999999980105E-3</v>
      </c>
    </row>
    <row r="1764" spans="1:28" ht="33.75" x14ac:dyDescent="0.25">
      <c r="A1764" s="71" t="s">
        <v>10533</v>
      </c>
      <c r="B1764" s="72" t="s">
        <v>15464</v>
      </c>
      <c r="C1764" s="73" t="s">
        <v>8780</v>
      </c>
      <c r="D1764" s="74">
        <v>0</v>
      </c>
      <c r="E1764" s="69">
        <v>203</v>
      </c>
      <c r="F1764" s="75">
        <f t="shared" si="988"/>
        <v>0</v>
      </c>
      <c r="G1764" s="28"/>
      <c r="H1764" s="69">
        <f t="shared" si="989"/>
        <v>203</v>
      </c>
      <c r="I1764" s="69">
        <f t="shared" si="989"/>
        <v>0</v>
      </c>
      <c r="J1764" s="69">
        <f t="shared" si="990"/>
        <v>203</v>
      </c>
      <c r="K1764" s="69">
        <v>0</v>
      </c>
      <c r="L1764" s="75">
        <f t="shared" si="991"/>
        <v>203</v>
      </c>
      <c r="N1764" s="69">
        <v>203</v>
      </c>
      <c r="O1764" s="69">
        <v>0</v>
      </c>
      <c r="P1764" s="69">
        <f t="shared" si="992"/>
        <v>203</v>
      </c>
      <c r="Q1764" s="63"/>
      <c r="R1764" s="69">
        <f t="shared" si="993"/>
        <v>203</v>
      </c>
      <c r="S1764" s="69">
        <f t="shared" si="993"/>
        <v>0</v>
      </c>
      <c r="T1764" s="69">
        <f t="shared" si="994"/>
        <v>203</v>
      </c>
      <c r="U1764" s="69">
        <f t="shared" si="995"/>
        <v>0</v>
      </c>
      <c r="V1764" s="77">
        <f t="shared" si="996"/>
        <v>203</v>
      </c>
      <c r="X1764" s="69">
        <v>203</v>
      </c>
      <c r="Y1764" s="69">
        <v>0</v>
      </c>
      <c r="Z1764" s="69">
        <v>203</v>
      </c>
      <c r="AA1764" s="78"/>
      <c r="AB1764" s="79">
        <f t="shared" si="978"/>
        <v>0</v>
      </c>
    </row>
    <row r="1765" spans="1:28" x14ac:dyDescent="0.25">
      <c r="A1765" s="71" t="s">
        <v>10534</v>
      </c>
      <c r="B1765" s="72" t="s">
        <v>15465</v>
      </c>
      <c r="C1765" s="73" t="s">
        <v>8780</v>
      </c>
      <c r="D1765" s="74">
        <v>0</v>
      </c>
      <c r="E1765" s="69">
        <v>402.5</v>
      </c>
      <c r="F1765" s="75">
        <f t="shared" si="988"/>
        <v>0</v>
      </c>
      <c r="G1765" s="28"/>
      <c r="H1765" s="69">
        <f t="shared" si="989"/>
        <v>402.5</v>
      </c>
      <c r="I1765" s="69">
        <f t="shared" si="989"/>
        <v>0</v>
      </c>
      <c r="J1765" s="69">
        <f t="shared" si="990"/>
        <v>402.5</v>
      </c>
      <c r="K1765" s="69">
        <v>0</v>
      </c>
      <c r="L1765" s="75">
        <f t="shared" si="991"/>
        <v>402.5</v>
      </c>
      <c r="N1765" s="69">
        <v>402.5</v>
      </c>
      <c r="O1765" s="69">
        <v>0</v>
      </c>
      <c r="P1765" s="69">
        <f t="shared" si="992"/>
        <v>402.5</v>
      </c>
      <c r="Q1765" s="63"/>
      <c r="R1765" s="69">
        <f t="shared" si="993"/>
        <v>402.5</v>
      </c>
      <c r="S1765" s="69">
        <f t="shared" si="993"/>
        <v>0</v>
      </c>
      <c r="T1765" s="69">
        <f t="shared" si="994"/>
        <v>402.5</v>
      </c>
      <c r="U1765" s="69">
        <f t="shared" si="995"/>
        <v>0</v>
      </c>
      <c r="V1765" s="77">
        <f t="shared" si="996"/>
        <v>402.5</v>
      </c>
      <c r="X1765" s="69">
        <v>402.5</v>
      </c>
      <c r="Y1765" s="69">
        <v>0</v>
      </c>
      <c r="Z1765" s="69">
        <v>402.5</v>
      </c>
      <c r="AA1765" s="78"/>
      <c r="AB1765" s="79">
        <f t="shared" si="978"/>
        <v>0</v>
      </c>
    </row>
    <row r="1766" spans="1:28" ht="22.5" x14ac:dyDescent="0.25">
      <c r="A1766" s="65" t="s">
        <v>10535</v>
      </c>
      <c r="B1766" s="66" t="s">
        <v>15466</v>
      </c>
      <c r="C1766" s="67"/>
      <c r="D1766" s="68"/>
      <c r="E1766" s="69"/>
      <c r="F1766" s="70"/>
      <c r="H1766" s="69"/>
      <c r="I1766" s="69"/>
      <c r="J1766" s="69"/>
      <c r="K1766" s="69"/>
      <c r="L1766" s="75"/>
      <c r="N1766" s="69"/>
      <c r="O1766" s="69"/>
      <c r="P1766" s="69"/>
      <c r="Q1766" s="63"/>
      <c r="R1766" s="69"/>
      <c r="S1766" s="69"/>
      <c r="T1766" s="69"/>
      <c r="U1766" s="69"/>
      <c r="V1766" s="77"/>
      <c r="X1766" s="69"/>
      <c r="Y1766" s="69"/>
      <c r="Z1766" s="69"/>
      <c r="AA1766" s="78"/>
      <c r="AB1766" s="79">
        <f t="shared" si="978"/>
        <v>0</v>
      </c>
    </row>
    <row r="1767" spans="1:28" s="33" customFormat="1" x14ac:dyDescent="0.25">
      <c r="A1767" s="71" t="s">
        <v>10536</v>
      </c>
      <c r="B1767" s="72" t="s">
        <v>15467</v>
      </c>
      <c r="C1767" s="73" t="s">
        <v>8780</v>
      </c>
      <c r="D1767" s="74">
        <v>0</v>
      </c>
      <c r="E1767" s="69">
        <v>29.52</v>
      </c>
      <c r="F1767" s="75">
        <f>ROUND(D1767*E1767,2)</f>
        <v>0</v>
      </c>
      <c r="G1767" s="76"/>
      <c r="H1767" s="69">
        <f>ROUND(N1767+(N1767*$H$2/100),2)</f>
        <v>11.05</v>
      </c>
      <c r="I1767" s="69">
        <f>ROUND(O1767+(O1767*$H$2/100),2)</f>
        <v>18.47</v>
      </c>
      <c r="J1767" s="69">
        <f>H1767+I1767</f>
        <v>29.52</v>
      </c>
      <c r="K1767" s="69">
        <v>0</v>
      </c>
      <c r="L1767" s="75">
        <f>SUM(J1767:K1767)</f>
        <v>29.52</v>
      </c>
      <c r="N1767" s="69">
        <v>11.05</v>
      </c>
      <c r="O1767" s="69">
        <v>18.47</v>
      </c>
      <c r="P1767" s="69">
        <f>SUM(N1767:O1767)</f>
        <v>29.52</v>
      </c>
      <c r="Q1767" s="63"/>
      <c r="R1767" s="69">
        <f>X1767</f>
        <v>11.05</v>
      </c>
      <c r="S1767" s="69">
        <f>Y1767</f>
        <v>18.46</v>
      </c>
      <c r="T1767" s="69">
        <f>R1767+S1767</f>
        <v>29.51</v>
      </c>
      <c r="U1767" s="69">
        <f>ROUND(Z1767*$H$2,2)/100</f>
        <v>0</v>
      </c>
      <c r="V1767" s="77">
        <f>SUM(T1767:U1767)</f>
        <v>29.51</v>
      </c>
      <c r="X1767" s="69">
        <v>11.05</v>
      </c>
      <c r="Y1767" s="69">
        <v>18.46</v>
      </c>
      <c r="Z1767" s="69">
        <v>29.51</v>
      </c>
      <c r="AA1767" s="78"/>
      <c r="AB1767" s="79">
        <f t="shared" si="978"/>
        <v>9.9999999999980105E-3</v>
      </c>
    </row>
    <row r="1768" spans="1:28" x14ac:dyDescent="0.25">
      <c r="A1768" s="65" t="s">
        <v>10537</v>
      </c>
      <c r="B1768" s="66" t="s">
        <v>15468</v>
      </c>
      <c r="C1768" s="67"/>
      <c r="D1768" s="68"/>
      <c r="E1768" s="69"/>
      <c r="F1768" s="70"/>
      <c r="H1768" s="69"/>
      <c r="I1768" s="69"/>
      <c r="J1768" s="69"/>
      <c r="K1768" s="69"/>
      <c r="L1768" s="75"/>
      <c r="N1768" s="69"/>
      <c r="O1768" s="69"/>
      <c r="P1768" s="69"/>
      <c r="Q1768" s="63"/>
      <c r="R1768" s="69"/>
      <c r="S1768" s="69"/>
      <c r="T1768" s="69"/>
      <c r="U1768" s="69"/>
      <c r="V1768" s="77"/>
      <c r="X1768" s="69"/>
      <c r="Y1768" s="69"/>
      <c r="Z1768" s="69"/>
      <c r="AA1768" s="78"/>
      <c r="AB1768" s="79">
        <f t="shared" si="978"/>
        <v>0</v>
      </c>
    </row>
    <row r="1769" spans="1:28" x14ac:dyDescent="0.25">
      <c r="A1769" s="71" t="s">
        <v>10538</v>
      </c>
      <c r="B1769" s="72" t="s">
        <v>10540</v>
      </c>
      <c r="C1769" s="73" t="s">
        <v>8780</v>
      </c>
      <c r="D1769" s="74">
        <v>0</v>
      </c>
      <c r="E1769" s="69">
        <v>29.79</v>
      </c>
      <c r="F1769" s="75">
        <f>ROUND(D1769*E1769,2)</f>
        <v>0</v>
      </c>
      <c r="G1769" s="28"/>
      <c r="H1769" s="69">
        <f>ROUND(N1769+(N1769*$H$2/100),2)</f>
        <v>11.32</v>
      </c>
      <c r="I1769" s="69">
        <f>ROUND(O1769+(O1769*$H$2/100),2)</f>
        <v>18.47</v>
      </c>
      <c r="J1769" s="69">
        <f>H1769+I1769</f>
        <v>29.79</v>
      </c>
      <c r="K1769" s="69">
        <v>0</v>
      </c>
      <c r="L1769" s="75">
        <f>SUM(J1769:K1769)</f>
        <v>29.79</v>
      </c>
      <c r="N1769" s="69">
        <v>11.32</v>
      </c>
      <c r="O1769" s="69">
        <v>18.47</v>
      </c>
      <c r="P1769" s="69">
        <f>SUM(N1769:O1769)</f>
        <v>29.79</v>
      </c>
      <c r="Q1769" s="63"/>
      <c r="R1769" s="69">
        <f>X1769</f>
        <v>11.32</v>
      </c>
      <c r="S1769" s="69">
        <f>Y1769</f>
        <v>18.46</v>
      </c>
      <c r="T1769" s="69">
        <f>R1769+S1769</f>
        <v>29.78</v>
      </c>
      <c r="U1769" s="69">
        <f>ROUND(Z1769*$H$2,2)/100</f>
        <v>0</v>
      </c>
      <c r="V1769" s="77">
        <f>SUM(T1769:U1769)</f>
        <v>29.78</v>
      </c>
      <c r="X1769" s="69">
        <v>11.32</v>
      </c>
      <c r="Y1769" s="69">
        <v>18.46</v>
      </c>
      <c r="Z1769" s="69">
        <v>29.78</v>
      </c>
      <c r="AA1769" s="78"/>
      <c r="AB1769" s="79">
        <f t="shared" si="978"/>
        <v>9.9999999999980105E-3</v>
      </c>
    </row>
    <row r="1770" spans="1:28" x14ac:dyDescent="0.25">
      <c r="A1770" s="65" t="s">
        <v>10539</v>
      </c>
      <c r="B1770" s="66" t="s">
        <v>15469</v>
      </c>
      <c r="C1770" s="67"/>
      <c r="D1770" s="68"/>
      <c r="E1770" s="69"/>
      <c r="F1770" s="70"/>
      <c r="H1770" s="69"/>
      <c r="I1770" s="69"/>
      <c r="J1770" s="69"/>
      <c r="K1770" s="69"/>
      <c r="L1770" s="75"/>
      <c r="N1770" s="69"/>
      <c r="O1770" s="69"/>
      <c r="P1770" s="69"/>
      <c r="Q1770" s="63"/>
      <c r="R1770" s="69"/>
      <c r="S1770" s="69"/>
      <c r="T1770" s="69"/>
      <c r="U1770" s="69"/>
      <c r="V1770" s="77"/>
      <c r="X1770" s="69"/>
      <c r="Y1770" s="69"/>
      <c r="Z1770" s="69"/>
      <c r="AA1770" s="78"/>
      <c r="AB1770" s="79">
        <f t="shared" si="978"/>
        <v>0</v>
      </c>
    </row>
    <row r="1771" spans="1:28" x14ac:dyDescent="0.25">
      <c r="A1771" s="65" t="s">
        <v>10541</v>
      </c>
      <c r="B1771" s="66" t="s">
        <v>15470</v>
      </c>
      <c r="C1771" s="67"/>
      <c r="D1771" s="68"/>
      <c r="E1771" s="69"/>
      <c r="F1771" s="70"/>
      <c r="H1771" s="69"/>
      <c r="I1771" s="69"/>
      <c r="J1771" s="69"/>
      <c r="K1771" s="69"/>
      <c r="L1771" s="75"/>
      <c r="N1771" s="69"/>
      <c r="O1771" s="69"/>
      <c r="P1771" s="69"/>
      <c r="Q1771" s="63"/>
      <c r="R1771" s="69"/>
      <c r="S1771" s="69"/>
      <c r="T1771" s="69"/>
      <c r="U1771" s="69"/>
      <c r="V1771" s="77"/>
      <c r="X1771" s="69"/>
      <c r="Y1771" s="69"/>
      <c r="Z1771" s="69"/>
      <c r="AA1771" s="78"/>
      <c r="AB1771" s="79">
        <f t="shared" si="978"/>
        <v>0</v>
      </c>
    </row>
    <row r="1772" spans="1:28" ht="22.5" x14ac:dyDescent="0.25">
      <c r="A1772" s="71" t="s">
        <v>10542</v>
      </c>
      <c r="B1772" s="72" t="s">
        <v>15471</v>
      </c>
      <c r="C1772" s="73" t="s">
        <v>8740</v>
      </c>
      <c r="D1772" s="74">
        <v>0</v>
      </c>
      <c r="E1772" s="69">
        <v>132.17000000000002</v>
      </c>
      <c r="F1772" s="75">
        <f>ROUND(D1772*E1772,2)</f>
        <v>0</v>
      </c>
      <c r="G1772" s="76"/>
      <c r="H1772" s="69">
        <f>ROUND(N1772+(N1772*$H$2/100),2)</f>
        <v>98.05</v>
      </c>
      <c r="I1772" s="69">
        <f>ROUND(O1772+(O1772*$H$2/100),2)</f>
        <v>34.119999999999997</v>
      </c>
      <c r="J1772" s="69">
        <f>H1772+I1772</f>
        <v>132.16999999999999</v>
      </c>
      <c r="K1772" s="69">
        <v>0</v>
      </c>
      <c r="L1772" s="75">
        <f>SUM(J1772:K1772)</f>
        <v>132.16999999999999</v>
      </c>
      <c r="N1772" s="69">
        <v>98.05</v>
      </c>
      <c r="O1772" s="69">
        <v>34.120000000000005</v>
      </c>
      <c r="P1772" s="69">
        <f>SUM(N1772:O1772)</f>
        <v>132.17000000000002</v>
      </c>
      <c r="Q1772" s="63"/>
      <c r="R1772" s="69">
        <f>X1772</f>
        <v>98.05</v>
      </c>
      <c r="S1772" s="69">
        <f>Y1772</f>
        <v>34.130000000000003</v>
      </c>
      <c r="T1772" s="69">
        <f>R1772+S1772</f>
        <v>132.18</v>
      </c>
      <c r="U1772" s="69">
        <f>ROUND(Z1772*$H$2,2)/100</f>
        <v>0</v>
      </c>
      <c r="V1772" s="77">
        <f>SUM(T1772:U1772)</f>
        <v>132.18</v>
      </c>
      <c r="X1772" s="69">
        <v>98.05</v>
      </c>
      <c r="Y1772" s="69">
        <v>34.130000000000003</v>
      </c>
      <c r="Z1772" s="69">
        <v>132.18</v>
      </c>
      <c r="AA1772" s="78"/>
      <c r="AB1772" s="79">
        <f t="shared" si="978"/>
        <v>-9.9999999999909051E-3</v>
      </c>
    </row>
    <row r="1773" spans="1:28" x14ac:dyDescent="0.25">
      <c r="A1773" s="71" t="s">
        <v>10543</v>
      </c>
      <c r="B1773" s="72" t="s">
        <v>15472</v>
      </c>
      <c r="C1773" s="73" t="s">
        <v>8780</v>
      </c>
      <c r="D1773" s="74">
        <v>0</v>
      </c>
      <c r="E1773" s="69">
        <v>1.37</v>
      </c>
      <c r="F1773" s="75">
        <f>ROUND(D1773*E1773,2)</f>
        <v>0</v>
      </c>
      <c r="G1773" s="76"/>
      <c r="H1773" s="69">
        <f>ROUND(N1773+(N1773*$H$2/100),2)</f>
        <v>0</v>
      </c>
      <c r="I1773" s="69">
        <f>ROUND(O1773+(O1773*$H$2/100),2)</f>
        <v>1.37</v>
      </c>
      <c r="J1773" s="69">
        <f>H1773+I1773</f>
        <v>1.37</v>
      </c>
      <c r="K1773" s="69">
        <v>0</v>
      </c>
      <c r="L1773" s="75">
        <f>SUM(J1773:K1773)</f>
        <v>1.37</v>
      </c>
      <c r="N1773" s="69">
        <v>0</v>
      </c>
      <c r="O1773" s="69">
        <v>1.37</v>
      </c>
      <c r="P1773" s="69">
        <f>SUM(N1773:O1773)</f>
        <v>1.37</v>
      </c>
      <c r="Q1773" s="63"/>
      <c r="R1773" s="69">
        <f>X1773</f>
        <v>0</v>
      </c>
      <c r="S1773" s="69">
        <f>Y1773</f>
        <v>1.37</v>
      </c>
      <c r="T1773" s="69">
        <f>R1773+S1773</f>
        <v>1.37</v>
      </c>
      <c r="U1773" s="69">
        <f>ROUND(Z1773*$H$2,2)/100</f>
        <v>0</v>
      </c>
      <c r="V1773" s="77">
        <f>SUM(T1773:U1773)</f>
        <v>1.37</v>
      </c>
      <c r="X1773" s="69">
        <v>0</v>
      </c>
      <c r="Y1773" s="69">
        <v>1.37</v>
      </c>
      <c r="Z1773" s="69">
        <v>1.37</v>
      </c>
      <c r="AA1773" s="78"/>
      <c r="AB1773" s="79">
        <f t="shared" si="978"/>
        <v>0</v>
      </c>
    </row>
    <row r="1774" spans="1:28" ht="22.5" x14ac:dyDescent="0.25">
      <c r="A1774" s="65" t="s">
        <v>10544</v>
      </c>
      <c r="B1774" s="66" t="s">
        <v>15473</v>
      </c>
      <c r="C1774" s="67"/>
      <c r="D1774" s="68"/>
      <c r="E1774" s="69"/>
      <c r="F1774" s="70"/>
      <c r="H1774" s="69"/>
      <c r="I1774" s="69"/>
      <c r="J1774" s="69"/>
      <c r="K1774" s="69"/>
      <c r="L1774" s="75"/>
      <c r="N1774" s="69"/>
      <c r="O1774" s="69"/>
      <c r="P1774" s="69"/>
      <c r="Q1774" s="63"/>
      <c r="R1774" s="69"/>
      <c r="S1774" s="69"/>
      <c r="T1774" s="69"/>
      <c r="U1774" s="69"/>
      <c r="V1774" s="77"/>
      <c r="X1774" s="69"/>
      <c r="Y1774" s="69"/>
      <c r="Z1774" s="69"/>
      <c r="AA1774" s="78"/>
      <c r="AB1774" s="79">
        <f t="shared" si="978"/>
        <v>0</v>
      </c>
    </row>
    <row r="1775" spans="1:28" x14ac:dyDescent="0.25">
      <c r="A1775" s="71" t="s">
        <v>10545</v>
      </c>
      <c r="B1775" s="72" t="s">
        <v>15474</v>
      </c>
      <c r="C1775" s="73" t="s">
        <v>8780</v>
      </c>
      <c r="D1775" s="74">
        <v>0</v>
      </c>
      <c r="E1775" s="69">
        <v>8.58</v>
      </c>
      <c r="F1775" s="75">
        <f t="shared" ref="F1775:F1782" si="997">ROUND(D1775*E1775,2)</f>
        <v>0</v>
      </c>
      <c r="G1775" s="76"/>
      <c r="H1775" s="69">
        <f t="shared" ref="H1775:I1782" si="998">ROUND(N1775+(N1775*$H$2/100),2)</f>
        <v>6.28</v>
      </c>
      <c r="I1775" s="69">
        <f t="shared" si="998"/>
        <v>2.2999999999999998</v>
      </c>
      <c r="J1775" s="69">
        <f t="shared" ref="J1775:J1782" si="999">H1775+I1775</f>
        <v>8.58</v>
      </c>
      <c r="K1775" s="69">
        <v>0</v>
      </c>
      <c r="L1775" s="75">
        <f t="shared" ref="L1775:L1782" si="1000">SUM(J1775:K1775)</f>
        <v>8.58</v>
      </c>
      <c r="N1775" s="69">
        <v>6.2799999999999994</v>
      </c>
      <c r="O1775" s="69">
        <v>2.2999999999999998</v>
      </c>
      <c r="P1775" s="69">
        <f t="shared" ref="P1775:P1782" si="1001">SUM(N1775:O1775)</f>
        <v>8.5799999999999983</v>
      </c>
      <c r="Q1775" s="63"/>
      <c r="R1775" s="69">
        <f t="shared" ref="R1775:S1782" si="1002">X1775</f>
        <v>6.28</v>
      </c>
      <c r="S1775" s="69">
        <f t="shared" si="1002"/>
        <v>2.2999999999999998</v>
      </c>
      <c r="T1775" s="69">
        <f t="shared" ref="T1775:T1782" si="1003">R1775+S1775</f>
        <v>8.58</v>
      </c>
      <c r="U1775" s="69">
        <f t="shared" ref="U1775:U1782" si="1004">ROUND(Z1775*$H$2,2)/100</f>
        <v>0</v>
      </c>
      <c r="V1775" s="77">
        <f t="shared" ref="V1775:V1782" si="1005">SUM(T1775:U1775)</f>
        <v>8.58</v>
      </c>
      <c r="X1775" s="69">
        <v>6.28</v>
      </c>
      <c r="Y1775" s="69">
        <v>2.2999999999999998</v>
      </c>
      <c r="Z1775" s="69">
        <v>8.58</v>
      </c>
      <c r="AA1775" s="78"/>
      <c r="AB1775" s="79">
        <f t="shared" si="978"/>
        <v>0</v>
      </c>
    </row>
    <row r="1776" spans="1:28" x14ac:dyDescent="0.25">
      <c r="A1776" s="71" t="s">
        <v>10546</v>
      </c>
      <c r="B1776" s="72" t="s">
        <v>15475</v>
      </c>
      <c r="C1776" s="73" t="s">
        <v>8780</v>
      </c>
      <c r="D1776" s="74">
        <v>0</v>
      </c>
      <c r="E1776" s="69">
        <v>9.2600000000000016</v>
      </c>
      <c r="F1776" s="75">
        <f t="shared" si="997"/>
        <v>0</v>
      </c>
      <c r="G1776" s="76"/>
      <c r="H1776" s="69">
        <f t="shared" si="998"/>
        <v>5.81</v>
      </c>
      <c r="I1776" s="69">
        <f t="shared" si="998"/>
        <v>3.45</v>
      </c>
      <c r="J1776" s="69">
        <f t="shared" si="999"/>
        <v>9.26</v>
      </c>
      <c r="K1776" s="69">
        <v>0</v>
      </c>
      <c r="L1776" s="75">
        <f t="shared" si="1000"/>
        <v>9.26</v>
      </c>
      <c r="N1776" s="69">
        <v>5.8100000000000005</v>
      </c>
      <c r="O1776" s="69">
        <v>3.45</v>
      </c>
      <c r="P1776" s="69">
        <f t="shared" si="1001"/>
        <v>9.2600000000000016</v>
      </c>
      <c r="Q1776" s="63"/>
      <c r="R1776" s="69">
        <f t="shared" si="1002"/>
        <v>5.81</v>
      </c>
      <c r="S1776" s="69">
        <f t="shared" si="1002"/>
        <v>3.45</v>
      </c>
      <c r="T1776" s="69">
        <f t="shared" si="1003"/>
        <v>9.26</v>
      </c>
      <c r="U1776" s="69">
        <f t="shared" si="1004"/>
        <v>0</v>
      </c>
      <c r="V1776" s="77">
        <f t="shared" si="1005"/>
        <v>9.26</v>
      </c>
      <c r="X1776" s="69">
        <v>5.81</v>
      </c>
      <c r="Y1776" s="69">
        <v>3.45</v>
      </c>
      <c r="Z1776" s="69">
        <v>9.26</v>
      </c>
      <c r="AA1776" s="78"/>
      <c r="AB1776" s="79">
        <f t="shared" si="978"/>
        <v>0</v>
      </c>
    </row>
    <row r="1777" spans="1:28" x14ac:dyDescent="0.25">
      <c r="A1777" s="71" t="s">
        <v>10547</v>
      </c>
      <c r="B1777" s="72" t="s">
        <v>15476</v>
      </c>
      <c r="C1777" s="73" t="s">
        <v>8780</v>
      </c>
      <c r="D1777" s="74">
        <v>0</v>
      </c>
      <c r="E1777" s="69">
        <v>50.300000000000004</v>
      </c>
      <c r="F1777" s="75">
        <f t="shared" si="997"/>
        <v>0</v>
      </c>
      <c r="G1777" s="76"/>
      <c r="H1777" s="69">
        <f t="shared" si="998"/>
        <v>45.9</v>
      </c>
      <c r="I1777" s="69">
        <f t="shared" si="998"/>
        <v>4.4000000000000004</v>
      </c>
      <c r="J1777" s="69">
        <f t="shared" si="999"/>
        <v>50.3</v>
      </c>
      <c r="K1777" s="69">
        <v>0</v>
      </c>
      <c r="L1777" s="75">
        <f t="shared" si="1000"/>
        <v>50.3</v>
      </c>
      <c r="N1777" s="69">
        <v>45.900000000000006</v>
      </c>
      <c r="O1777" s="69">
        <v>4.4000000000000004</v>
      </c>
      <c r="P1777" s="69">
        <f t="shared" si="1001"/>
        <v>50.300000000000004</v>
      </c>
      <c r="Q1777" s="63"/>
      <c r="R1777" s="69">
        <f t="shared" si="1002"/>
        <v>45.9</v>
      </c>
      <c r="S1777" s="69">
        <f t="shared" si="1002"/>
        <v>4.3899999999999997</v>
      </c>
      <c r="T1777" s="69">
        <f t="shared" si="1003"/>
        <v>50.29</v>
      </c>
      <c r="U1777" s="69">
        <f t="shared" si="1004"/>
        <v>0</v>
      </c>
      <c r="V1777" s="77">
        <f t="shared" si="1005"/>
        <v>50.29</v>
      </c>
      <c r="X1777" s="69">
        <v>45.9</v>
      </c>
      <c r="Y1777" s="69">
        <v>4.3899999999999997</v>
      </c>
      <c r="Z1777" s="69">
        <v>50.29</v>
      </c>
      <c r="AA1777" s="78"/>
      <c r="AB1777" s="79">
        <f t="shared" si="978"/>
        <v>1.0000000000005116E-2</v>
      </c>
    </row>
    <row r="1778" spans="1:28" x14ac:dyDescent="0.25">
      <c r="A1778" s="71" t="s">
        <v>10548</v>
      </c>
      <c r="B1778" s="72" t="s">
        <v>15477</v>
      </c>
      <c r="C1778" s="73" t="s">
        <v>8780</v>
      </c>
      <c r="D1778" s="74">
        <v>0</v>
      </c>
      <c r="E1778" s="69">
        <v>11.51</v>
      </c>
      <c r="F1778" s="75">
        <f t="shared" si="997"/>
        <v>0</v>
      </c>
      <c r="G1778" s="76"/>
      <c r="H1778" s="69">
        <f t="shared" si="998"/>
        <v>8.06</v>
      </c>
      <c r="I1778" s="69">
        <f t="shared" si="998"/>
        <v>3.45</v>
      </c>
      <c r="J1778" s="69">
        <f t="shared" si="999"/>
        <v>11.510000000000002</v>
      </c>
      <c r="K1778" s="69">
        <v>0</v>
      </c>
      <c r="L1778" s="75">
        <f t="shared" si="1000"/>
        <v>11.510000000000002</v>
      </c>
      <c r="N1778" s="69">
        <v>8.06</v>
      </c>
      <c r="O1778" s="69">
        <v>3.45</v>
      </c>
      <c r="P1778" s="69">
        <f t="shared" si="1001"/>
        <v>11.510000000000002</v>
      </c>
      <c r="Q1778" s="63"/>
      <c r="R1778" s="69">
        <f t="shared" si="1002"/>
        <v>8.06</v>
      </c>
      <c r="S1778" s="69">
        <f t="shared" si="1002"/>
        <v>3.45</v>
      </c>
      <c r="T1778" s="69">
        <f t="shared" si="1003"/>
        <v>11.510000000000002</v>
      </c>
      <c r="U1778" s="69">
        <f t="shared" si="1004"/>
        <v>0</v>
      </c>
      <c r="V1778" s="77">
        <f t="shared" si="1005"/>
        <v>11.510000000000002</v>
      </c>
      <c r="X1778" s="69">
        <v>8.06</v>
      </c>
      <c r="Y1778" s="69">
        <v>3.45</v>
      </c>
      <c r="Z1778" s="69">
        <v>11.51</v>
      </c>
      <c r="AA1778" s="78"/>
      <c r="AB1778" s="79">
        <f t="shared" si="978"/>
        <v>0</v>
      </c>
    </row>
    <row r="1779" spans="1:28" x14ac:dyDescent="0.25">
      <c r="A1779" s="71" t="s">
        <v>10549</v>
      </c>
      <c r="B1779" s="72" t="s">
        <v>15478</v>
      </c>
      <c r="C1779" s="73" t="s">
        <v>8780</v>
      </c>
      <c r="D1779" s="74">
        <v>0</v>
      </c>
      <c r="E1779" s="69">
        <v>33.92</v>
      </c>
      <c r="F1779" s="75">
        <f t="shared" si="997"/>
        <v>0</v>
      </c>
      <c r="G1779" s="76"/>
      <c r="H1779" s="69">
        <f t="shared" si="998"/>
        <v>29.52</v>
      </c>
      <c r="I1779" s="69">
        <f t="shared" si="998"/>
        <v>4.4000000000000004</v>
      </c>
      <c r="J1779" s="69">
        <f t="shared" si="999"/>
        <v>33.92</v>
      </c>
      <c r="K1779" s="69">
        <v>0</v>
      </c>
      <c r="L1779" s="75">
        <f t="shared" si="1000"/>
        <v>33.92</v>
      </c>
      <c r="N1779" s="69">
        <v>29.52</v>
      </c>
      <c r="O1779" s="69">
        <v>4.4000000000000004</v>
      </c>
      <c r="P1779" s="69">
        <f t="shared" si="1001"/>
        <v>33.92</v>
      </c>
      <c r="Q1779" s="63"/>
      <c r="R1779" s="69">
        <f t="shared" si="1002"/>
        <v>29.52</v>
      </c>
      <c r="S1779" s="69">
        <f t="shared" si="1002"/>
        <v>4.3899999999999997</v>
      </c>
      <c r="T1779" s="69">
        <f t="shared" si="1003"/>
        <v>33.909999999999997</v>
      </c>
      <c r="U1779" s="69">
        <f t="shared" si="1004"/>
        <v>0</v>
      </c>
      <c r="V1779" s="77">
        <f t="shared" si="1005"/>
        <v>33.909999999999997</v>
      </c>
      <c r="X1779" s="69">
        <v>29.52</v>
      </c>
      <c r="Y1779" s="69">
        <v>4.3899999999999997</v>
      </c>
      <c r="Z1779" s="69">
        <v>33.909999999999997</v>
      </c>
      <c r="AA1779" s="78"/>
      <c r="AB1779" s="79">
        <f t="shared" si="978"/>
        <v>1.0000000000005116E-2</v>
      </c>
    </row>
    <row r="1780" spans="1:28" x14ac:dyDescent="0.25">
      <c r="A1780" s="71" t="s">
        <v>10550</v>
      </c>
      <c r="B1780" s="72" t="s">
        <v>15479</v>
      </c>
      <c r="C1780" s="73" t="s">
        <v>8780</v>
      </c>
      <c r="D1780" s="74">
        <v>0</v>
      </c>
      <c r="E1780" s="69">
        <v>8.82</v>
      </c>
      <c r="F1780" s="75">
        <f t="shared" si="997"/>
        <v>0</v>
      </c>
      <c r="G1780" s="76"/>
      <c r="H1780" s="69">
        <f t="shared" si="998"/>
        <v>5.37</v>
      </c>
      <c r="I1780" s="69">
        <f t="shared" si="998"/>
        <v>3.45</v>
      </c>
      <c r="J1780" s="69">
        <f t="shared" si="999"/>
        <v>8.82</v>
      </c>
      <c r="K1780" s="69">
        <v>0</v>
      </c>
      <c r="L1780" s="75">
        <f t="shared" si="1000"/>
        <v>8.82</v>
      </c>
      <c r="N1780" s="69">
        <v>5.3699999999999992</v>
      </c>
      <c r="O1780" s="69">
        <v>3.45</v>
      </c>
      <c r="P1780" s="69">
        <f t="shared" si="1001"/>
        <v>8.82</v>
      </c>
      <c r="Q1780" s="63"/>
      <c r="R1780" s="69">
        <f t="shared" si="1002"/>
        <v>5.37</v>
      </c>
      <c r="S1780" s="69">
        <f t="shared" si="1002"/>
        <v>3.45</v>
      </c>
      <c r="T1780" s="69">
        <f t="shared" si="1003"/>
        <v>8.82</v>
      </c>
      <c r="U1780" s="69">
        <f t="shared" si="1004"/>
        <v>0</v>
      </c>
      <c r="V1780" s="77">
        <f t="shared" si="1005"/>
        <v>8.82</v>
      </c>
      <c r="X1780" s="69">
        <v>5.37</v>
      </c>
      <c r="Y1780" s="69">
        <v>3.45</v>
      </c>
      <c r="Z1780" s="69">
        <v>8.82</v>
      </c>
      <c r="AA1780" s="78"/>
      <c r="AB1780" s="79">
        <f t="shared" si="978"/>
        <v>0</v>
      </c>
    </row>
    <row r="1781" spans="1:28" x14ac:dyDescent="0.25">
      <c r="A1781" s="71" t="s">
        <v>10551</v>
      </c>
      <c r="B1781" s="72" t="s">
        <v>15480</v>
      </c>
      <c r="C1781" s="73" t="s">
        <v>8780</v>
      </c>
      <c r="D1781" s="74">
        <v>0</v>
      </c>
      <c r="E1781" s="69">
        <v>36.26</v>
      </c>
      <c r="F1781" s="75">
        <f t="shared" si="997"/>
        <v>0</v>
      </c>
      <c r="G1781" s="76"/>
      <c r="H1781" s="69">
        <f t="shared" si="998"/>
        <v>31.86</v>
      </c>
      <c r="I1781" s="69">
        <f t="shared" si="998"/>
        <v>4.4000000000000004</v>
      </c>
      <c r="J1781" s="69">
        <f t="shared" si="999"/>
        <v>36.26</v>
      </c>
      <c r="K1781" s="69">
        <v>0</v>
      </c>
      <c r="L1781" s="75">
        <f t="shared" si="1000"/>
        <v>36.26</v>
      </c>
      <c r="N1781" s="69">
        <v>31.86</v>
      </c>
      <c r="O1781" s="69">
        <v>4.4000000000000004</v>
      </c>
      <c r="P1781" s="69">
        <f t="shared" si="1001"/>
        <v>36.26</v>
      </c>
      <c r="Q1781" s="63"/>
      <c r="R1781" s="69">
        <f t="shared" si="1002"/>
        <v>31.86</v>
      </c>
      <c r="S1781" s="69">
        <f t="shared" si="1002"/>
        <v>4.3899999999999997</v>
      </c>
      <c r="T1781" s="69">
        <f t="shared" si="1003"/>
        <v>36.25</v>
      </c>
      <c r="U1781" s="69">
        <f t="shared" si="1004"/>
        <v>0</v>
      </c>
      <c r="V1781" s="77">
        <f t="shared" si="1005"/>
        <v>36.25</v>
      </c>
      <c r="X1781" s="69">
        <v>31.86</v>
      </c>
      <c r="Y1781" s="69">
        <v>4.3899999999999997</v>
      </c>
      <c r="Z1781" s="69">
        <v>36.25</v>
      </c>
      <c r="AA1781" s="78"/>
      <c r="AB1781" s="79">
        <f t="shared" si="978"/>
        <v>9.9999999999980105E-3</v>
      </c>
    </row>
    <row r="1782" spans="1:28" x14ac:dyDescent="0.25">
      <c r="A1782" s="71" t="s">
        <v>10552</v>
      </c>
      <c r="B1782" s="72" t="s">
        <v>15481</v>
      </c>
      <c r="C1782" s="73" t="s">
        <v>8780</v>
      </c>
      <c r="D1782" s="74">
        <v>0</v>
      </c>
      <c r="E1782" s="69">
        <v>5.69</v>
      </c>
      <c r="F1782" s="75">
        <f t="shared" si="997"/>
        <v>0</v>
      </c>
      <c r="G1782" s="76"/>
      <c r="H1782" s="69">
        <f t="shared" si="998"/>
        <v>5.69</v>
      </c>
      <c r="I1782" s="69">
        <f t="shared" si="998"/>
        <v>0</v>
      </c>
      <c r="J1782" s="69">
        <f t="shared" si="999"/>
        <v>5.69</v>
      </c>
      <c r="K1782" s="69">
        <v>0</v>
      </c>
      <c r="L1782" s="75">
        <f t="shared" si="1000"/>
        <v>5.69</v>
      </c>
      <c r="N1782" s="69">
        <v>5.69</v>
      </c>
      <c r="O1782" s="69">
        <v>0</v>
      </c>
      <c r="P1782" s="69">
        <f t="shared" si="1001"/>
        <v>5.69</v>
      </c>
      <c r="Q1782" s="63"/>
      <c r="R1782" s="69">
        <f t="shared" si="1002"/>
        <v>5.69</v>
      </c>
      <c r="S1782" s="69">
        <f t="shared" si="1002"/>
        <v>0</v>
      </c>
      <c r="T1782" s="69">
        <f t="shared" si="1003"/>
        <v>5.69</v>
      </c>
      <c r="U1782" s="69">
        <f t="shared" si="1004"/>
        <v>0</v>
      </c>
      <c r="V1782" s="77">
        <f t="shared" si="1005"/>
        <v>5.69</v>
      </c>
      <c r="X1782" s="69">
        <v>5.69</v>
      </c>
      <c r="Y1782" s="69">
        <v>0</v>
      </c>
      <c r="Z1782" s="69">
        <v>5.69</v>
      </c>
      <c r="AA1782" s="78"/>
      <c r="AB1782" s="79">
        <f t="shared" si="978"/>
        <v>0</v>
      </c>
    </row>
    <row r="1783" spans="1:28" x14ac:dyDescent="0.25">
      <c r="A1783" s="65" t="s">
        <v>10553</v>
      </c>
      <c r="B1783" s="66" t="s">
        <v>15482</v>
      </c>
      <c r="C1783" s="67"/>
      <c r="D1783" s="68"/>
      <c r="E1783" s="69"/>
      <c r="F1783" s="70"/>
      <c r="H1783" s="69"/>
      <c r="I1783" s="69"/>
      <c r="J1783" s="69"/>
      <c r="K1783" s="69"/>
      <c r="L1783" s="75"/>
      <c r="N1783" s="69"/>
      <c r="O1783" s="69"/>
      <c r="P1783" s="69"/>
      <c r="Q1783" s="63"/>
      <c r="R1783" s="69"/>
      <c r="S1783" s="69"/>
      <c r="T1783" s="69"/>
      <c r="U1783" s="69"/>
      <c r="V1783" s="77"/>
      <c r="X1783" s="69"/>
      <c r="Y1783" s="69"/>
      <c r="Z1783" s="69"/>
      <c r="AA1783" s="78"/>
      <c r="AB1783" s="79">
        <f t="shared" si="978"/>
        <v>0</v>
      </c>
    </row>
    <row r="1784" spans="1:28" x14ac:dyDescent="0.25">
      <c r="A1784" s="71" t="s">
        <v>10554</v>
      </c>
      <c r="B1784" s="72" t="s">
        <v>15483</v>
      </c>
      <c r="C1784" s="73" t="s">
        <v>8753</v>
      </c>
      <c r="D1784" s="74">
        <v>0</v>
      </c>
      <c r="E1784" s="69">
        <v>32.159999999999997</v>
      </c>
      <c r="F1784" s="75">
        <f>ROUND(D1784*E1784,2)</f>
        <v>0</v>
      </c>
      <c r="G1784" s="76"/>
      <c r="H1784" s="69">
        <f t="shared" ref="H1784:I1787" si="1006">ROUND(N1784+(N1784*$H$2/100),2)</f>
        <v>29.62</v>
      </c>
      <c r="I1784" s="69">
        <f t="shared" si="1006"/>
        <v>2.54</v>
      </c>
      <c r="J1784" s="69">
        <f>H1784+I1784</f>
        <v>32.160000000000004</v>
      </c>
      <c r="K1784" s="69">
        <v>0</v>
      </c>
      <c r="L1784" s="75">
        <f>SUM(J1784:K1784)</f>
        <v>32.160000000000004</v>
      </c>
      <c r="N1784" s="69">
        <v>29.619999999999997</v>
      </c>
      <c r="O1784" s="69">
        <v>2.54</v>
      </c>
      <c r="P1784" s="69">
        <f>SUM(N1784:O1784)</f>
        <v>32.159999999999997</v>
      </c>
      <c r="Q1784" s="63"/>
      <c r="R1784" s="69">
        <f t="shared" ref="R1784:S1787" si="1007">X1784</f>
        <v>29.62</v>
      </c>
      <c r="S1784" s="69">
        <f t="shared" si="1007"/>
        <v>2.54</v>
      </c>
      <c r="T1784" s="69">
        <f>R1784+S1784</f>
        <v>32.160000000000004</v>
      </c>
      <c r="U1784" s="69">
        <f>ROUND(Z1784*$H$2,2)/100</f>
        <v>0</v>
      </c>
      <c r="V1784" s="77">
        <f>SUM(T1784:U1784)</f>
        <v>32.160000000000004</v>
      </c>
      <c r="X1784" s="69">
        <v>29.62</v>
      </c>
      <c r="Y1784" s="69">
        <v>2.54</v>
      </c>
      <c r="Z1784" s="69">
        <v>32.159999999999997</v>
      </c>
      <c r="AA1784" s="78"/>
      <c r="AB1784" s="79">
        <f t="shared" si="978"/>
        <v>0</v>
      </c>
    </row>
    <row r="1785" spans="1:28" x14ac:dyDescent="0.25">
      <c r="A1785" s="71" t="s">
        <v>10555</v>
      </c>
      <c r="B1785" s="72" t="s">
        <v>15484</v>
      </c>
      <c r="C1785" s="73" t="s">
        <v>8753</v>
      </c>
      <c r="D1785" s="74">
        <v>0</v>
      </c>
      <c r="E1785" s="69">
        <v>24.97</v>
      </c>
      <c r="F1785" s="75">
        <f>ROUND(D1785*E1785,2)</f>
        <v>0</v>
      </c>
      <c r="G1785" s="76"/>
      <c r="H1785" s="69">
        <f t="shared" si="1006"/>
        <v>22.43</v>
      </c>
      <c r="I1785" s="69">
        <f t="shared" si="1006"/>
        <v>2.54</v>
      </c>
      <c r="J1785" s="69">
        <f>H1785+I1785</f>
        <v>24.97</v>
      </c>
      <c r="K1785" s="69">
        <v>0</v>
      </c>
      <c r="L1785" s="75">
        <f>SUM(J1785:K1785)</f>
        <v>24.97</v>
      </c>
      <c r="N1785" s="69">
        <v>22.43</v>
      </c>
      <c r="O1785" s="69">
        <v>2.54</v>
      </c>
      <c r="P1785" s="69">
        <f>SUM(N1785:O1785)</f>
        <v>24.97</v>
      </c>
      <c r="Q1785" s="63"/>
      <c r="R1785" s="69">
        <f t="shared" si="1007"/>
        <v>22.43</v>
      </c>
      <c r="S1785" s="69">
        <f t="shared" si="1007"/>
        <v>2.54</v>
      </c>
      <c r="T1785" s="69">
        <f>R1785+S1785</f>
        <v>24.97</v>
      </c>
      <c r="U1785" s="69">
        <f>ROUND(Z1785*$H$2,2)/100</f>
        <v>0</v>
      </c>
      <c r="V1785" s="77">
        <f>SUM(T1785:U1785)</f>
        <v>24.97</v>
      </c>
      <c r="X1785" s="69">
        <v>22.43</v>
      </c>
      <c r="Y1785" s="69">
        <v>2.54</v>
      </c>
      <c r="Z1785" s="69">
        <v>24.97</v>
      </c>
      <c r="AA1785" s="78"/>
      <c r="AB1785" s="79">
        <f t="shared" si="978"/>
        <v>0</v>
      </c>
    </row>
    <row r="1786" spans="1:28" x14ac:dyDescent="0.25">
      <c r="A1786" s="71" t="s">
        <v>10556</v>
      </c>
      <c r="B1786" s="72" t="s">
        <v>15485</v>
      </c>
      <c r="C1786" s="73" t="s">
        <v>8753</v>
      </c>
      <c r="D1786" s="74">
        <v>0</v>
      </c>
      <c r="E1786" s="69">
        <v>24.98</v>
      </c>
      <c r="F1786" s="75">
        <f>ROUND(D1786*E1786,2)</f>
        <v>0</v>
      </c>
      <c r="G1786" s="76"/>
      <c r="H1786" s="69">
        <f t="shared" si="1006"/>
        <v>22.44</v>
      </c>
      <c r="I1786" s="69">
        <f t="shared" si="1006"/>
        <v>2.54</v>
      </c>
      <c r="J1786" s="69">
        <f>H1786+I1786</f>
        <v>24.98</v>
      </c>
      <c r="K1786" s="69">
        <v>0</v>
      </c>
      <c r="L1786" s="75">
        <f>SUM(J1786:K1786)</f>
        <v>24.98</v>
      </c>
      <c r="N1786" s="69">
        <v>22.439999999999998</v>
      </c>
      <c r="O1786" s="69">
        <v>2.54</v>
      </c>
      <c r="P1786" s="69">
        <f>SUM(N1786:O1786)</f>
        <v>24.979999999999997</v>
      </c>
      <c r="Q1786" s="63"/>
      <c r="R1786" s="69">
        <f t="shared" si="1007"/>
        <v>22.44</v>
      </c>
      <c r="S1786" s="69">
        <f t="shared" si="1007"/>
        <v>2.54</v>
      </c>
      <c r="T1786" s="69">
        <f>R1786+S1786</f>
        <v>24.98</v>
      </c>
      <c r="U1786" s="69">
        <f>ROUND(Z1786*$H$2,2)/100</f>
        <v>0</v>
      </c>
      <c r="V1786" s="77">
        <f>SUM(T1786:U1786)</f>
        <v>24.98</v>
      </c>
      <c r="X1786" s="69">
        <v>22.44</v>
      </c>
      <c r="Y1786" s="69">
        <v>2.54</v>
      </c>
      <c r="Z1786" s="69">
        <v>24.98</v>
      </c>
      <c r="AA1786" s="78"/>
      <c r="AB1786" s="79">
        <f t="shared" si="978"/>
        <v>0</v>
      </c>
    </row>
    <row r="1787" spans="1:28" x14ac:dyDescent="0.25">
      <c r="A1787" s="71" t="s">
        <v>10557</v>
      </c>
      <c r="B1787" s="72" t="s">
        <v>15486</v>
      </c>
      <c r="C1787" s="73" t="s">
        <v>8753</v>
      </c>
      <c r="D1787" s="74">
        <v>0</v>
      </c>
      <c r="E1787" s="69">
        <v>29.020000000000003</v>
      </c>
      <c r="F1787" s="75">
        <f>ROUND(D1787*E1787,2)</f>
        <v>0</v>
      </c>
      <c r="G1787" s="76"/>
      <c r="H1787" s="69">
        <f t="shared" si="1006"/>
        <v>26.48</v>
      </c>
      <c r="I1787" s="69">
        <f t="shared" si="1006"/>
        <v>2.54</v>
      </c>
      <c r="J1787" s="69">
        <f>H1787+I1787</f>
        <v>29.02</v>
      </c>
      <c r="K1787" s="69">
        <v>0</v>
      </c>
      <c r="L1787" s="75">
        <f>SUM(J1787:K1787)</f>
        <v>29.02</v>
      </c>
      <c r="N1787" s="69">
        <v>26.48</v>
      </c>
      <c r="O1787" s="69">
        <v>2.54</v>
      </c>
      <c r="P1787" s="69">
        <f>SUM(N1787:O1787)</f>
        <v>29.02</v>
      </c>
      <c r="Q1787" s="63"/>
      <c r="R1787" s="69">
        <f t="shared" si="1007"/>
        <v>26.48</v>
      </c>
      <c r="S1787" s="69">
        <f t="shared" si="1007"/>
        <v>2.54</v>
      </c>
      <c r="T1787" s="69">
        <f>R1787+S1787</f>
        <v>29.02</v>
      </c>
      <c r="U1787" s="69">
        <f>ROUND(Z1787*$H$2,2)/100</f>
        <v>0</v>
      </c>
      <c r="V1787" s="77">
        <f>SUM(T1787:U1787)</f>
        <v>29.02</v>
      </c>
      <c r="X1787" s="69">
        <v>26.48</v>
      </c>
      <c r="Y1787" s="69">
        <v>2.54</v>
      </c>
      <c r="Z1787" s="69">
        <v>29.02</v>
      </c>
      <c r="AA1787" s="78"/>
      <c r="AB1787" s="79">
        <f t="shared" si="978"/>
        <v>0</v>
      </c>
    </row>
    <row r="1788" spans="1:28" x14ac:dyDescent="0.25">
      <c r="A1788" s="65" t="s">
        <v>10558</v>
      </c>
      <c r="B1788" s="66" t="s">
        <v>15487</v>
      </c>
      <c r="C1788" s="67"/>
      <c r="D1788" s="68"/>
      <c r="E1788" s="69"/>
      <c r="F1788" s="70"/>
      <c r="H1788" s="69"/>
      <c r="I1788" s="69"/>
      <c r="J1788" s="69"/>
      <c r="K1788" s="69"/>
      <c r="L1788" s="75"/>
      <c r="N1788" s="69"/>
      <c r="O1788" s="69"/>
      <c r="P1788" s="69"/>
      <c r="Q1788" s="63"/>
      <c r="R1788" s="69"/>
      <c r="S1788" s="69"/>
      <c r="T1788" s="69"/>
      <c r="U1788" s="69"/>
      <c r="V1788" s="77"/>
      <c r="X1788" s="69"/>
      <c r="Y1788" s="69"/>
      <c r="Z1788" s="69"/>
      <c r="AA1788" s="78"/>
      <c r="AB1788" s="79">
        <f t="shared" si="978"/>
        <v>0</v>
      </c>
    </row>
    <row r="1789" spans="1:28" x14ac:dyDescent="0.25">
      <c r="A1789" s="71" t="s">
        <v>10559</v>
      </c>
      <c r="B1789" s="72" t="s">
        <v>15488</v>
      </c>
      <c r="C1789" s="73" t="s">
        <v>8753</v>
      </c>
      <c r="D1789" s="74">
        <v>0</v>
      </c>
      <c r="E1789" s="69">
        <v>84.43</v>
      </c>
      <c r="F1789" s="75">
        <f t="shared" ref="F1789:F1796" si="1008">ROUND(D1789*E1789,2)</f>
        <v>0</v>
      </c>
      <c r="G1789" s="76"/>
      <c r="H1789" s="69">
        <f t="shared" ref="H1789:I1796" si="1009">ROUND(N1789+(N1789*$H$2/100),2)</f>
        <v>62.47</v>
      </c>
      <c r="I1789" s="69">
        <f t="shared" si="1009"/>
        <v>21.96</v>
      </c>
      <c r="J1789" s="69">
        <f t="shared" ref="J1789:J1796" si="1010">H1789+I1789</f>
        <v>84.43</v>
      </c>
      <c r="K1789" s="69">
        <v>0</v>
      </c>
      <c r="L1789" s="75">
        <f t="shared" ref="L1789:L1796" si="1011">SUM(J1789:K1789)</f>
        <v>84.43</v>
      </c>
      <c r="N1789" s="69">
        <v>62.47</v>
      </c>
      <c r="O1789" s="69">
        <v>21.96</v>
      </c>
      <c r="P1789" s="69">
        <f t="shared" ref="P1789:P1796" si="1012">SUM(N1789:O1789)</f>
        <v>84.43</v>
      </c>
      <c r="Q1789" s="63"/>
      <c r="R1789" s="69">
        <f t="shared" ref="R1789:S1796" si="1013">X1789</f>
        <v>62.47</v>
      </c>
      <c r="S1789" s="69">
        <f t="shared" si="1013"/>
        <v>21.96</v>
      </c>
      <c r="T1789" s="69">
        <f t="shared" ref="T1789:T1796" si="1014">R1789+S1789</f>
        <v>84.43</v>
      </c>
      <c r="U1789" s="69">
        <f t="shared" ref="U1789:U1796" si="1015">ROUND(Z1789*$H$2,2)/100</f>
        <v>0</v>
      </c>
      <c r="V1789" s="77">
        <f t="shared" ref="V1789:V1796" si="1016">SUM(T1789:U1789)</f>
        <v>84.43</v>
      </c>
      <c r="X1789" s="69">
        <v>62.47</v>
      </c>
      <c r="Y1789" s="69">
        <v>21.96</v>
      </c>
      <c r="Z1789" s="69">
        <v>84.43</v>
      </c>
      <c r="AA1789" s="78"/>
      <c r="AB1789" s="79">
        <f t="shared" si="978"/>
        <v>0</v>
      </c>
    </row>
    <row r="1790" spans="1:28" x14ac:dyDescent="0.25">
      <c r="A1790" s="71" t="s">
        <v>10560</v>
      </c>
      <c r="B1790" s="72" t="s">
        <v>15489</v>
      </c>
      <c r="C1790" s="73" t="s">
        <v>8753</v>
      </c>
      <c r="D1790" s="74">
        <v>0</v>
      </c>
      <c r="E1790" s="69">
        <v>77.39</v>
      </c>
      <c r="F1790" s="75">
        <f t="shared" si="1008"/>
        <v>0</v>
      </c>
      <c r="G1790" s="76"/>
      <c r="H1790" s="69">
        <f t="shared" si="1009"/>
        <v>55.43</v>
      </c>
      <c r="I1790" s="69">
        <f t="shared" si="1009"/>
        <v>21.96</v>
      </c>
      <c r="J1790" s="69">
        <f t="shared" si="1010"/>
        <v>77.39</v>
      </c>
      <c r="K1790" s="69">
        <v>0</v>
      </c>
      <c r="L1790" s="75">
        <f t="shared" si="1011"/>
        <v>77.39</v>
      </c>
      <c r="N1790" s="69">
        <v>55.43</v>
      </c>
      <c r="O1790" s="69">
        <v>21.96</v>
      </c>
      <c r="P1790" s="69">
        <f t="shared" si="1012"/>
        <v>77.39</v>
      </c>
      <c r="Q1790" s="63"/>
      <c r="R1790" s="69">
        <f t="shared" si="1013"/>
        <v>55.43</v>
      </c>
      <c r="S1790" s="69">
        <f t="shared" si="1013"/>
        <v>21.96</v>
      </c>
      <c r="T1790" s="69">
        <f t="shared" si="1014"/>
        <v>77.39</v>
      </c>
      <c r="U1790" s="69">
        <f t="shared" si="1015"/>
        <v>0</v>
      </c>
      <c r="V1790" s="77">
        <f t="shared" si="1016"/>
        <v>77.39</v>
      </c>
      <c r="X1790" s="69">
        <v>55.43</v>
      </c>
      <c r="Y1790" s="69">
        <v>21.96</v>
      </c>
      <c r="Z1790" s="69">
        <v>77.39</v>
      </c>
      <c r="AA1790" s="78"/>
      <c r="AB1790" s="79">
        <f t="shared" si="978"/>
        <v>0</v>
      </c>
    </row>
    <row r="1791" spans="1:28" x14ac:dyDescent="0.25">
      <c r="A1791" s="71" t="s">
        <v>10561</v>
      </c>
      <c r="B1791" s="72" t="s">
        <v>15490</v>
      </c>
      <c r="C1791" s="73" t="s">
        <v>8753</v>
      </c>
      <c r="D1791" s="74">
        <v>0</v>
      </c>
      <c r="E1791" s="69">
        <v>90.94</v>
      </c>
      <c r="F1791" s="75">
        <f t="shared" si="1008"/>
        <v>0</v>
      </c>
      <c r="G1791" s="76"/>
      <c r="H1791" s="69">
        <f t="shared" si="1009"/>
        <v>68.98</v>
      </c>
      <c r="I1791" s="69">
        <f t="shared" si="1009"/>
        <v>21.96</v>
      </c>
      <c r="J1791" s="69">
        <f t="shared" si="1010"/>
        <v>90.94</v>
      </c>
      <c r="K1791" s="69">
        <v>0</v>
      </c>
      <c r="L1791" s="75">
        <f t="shared" si="1011"/>
        <v>90.94</v>
      </c>
      <c r="N1791" s="69">
        <v>68.98</v>
      </c>
      <c r="O1791" s="69">
        <v>21.96</v>
      </c>
      <c r="P1791" s="69">
        <f t="shared" si="1012"/>
        <v>90.94</v>
      </c>
      <c r="Q1791" s="63"/>
      <c r="R1791" s="69">
        <f t="shared" si="1013"/>
        <v>68.98</v>
      </c>
      <c r="S1791" s="69">
        <f t="shared" si="1013"/>
        <v>21.96</v>
      </c>
      <c r="T1791" s="69">
        <f t="shared" si="1014"/>
        <v>90.94</v>
      </c>
      <c r="U1791" s="69">
        <f t="shared" si="1015"/>
        <v>0</v>
      </c>
      <c r="V1791" s="77">
        <f t="shared" si="1016"/>
        <v>90.94</v>
      </c>
      <c r="X1791" s="69">
        <v>68.98</v>
      </c>
      <c r="Y1791" s="69">
        <v>21.96</v>
      </c>
      <c r="Z1791" s="69">
        <v>90.94</v>
      </c>
      <c r="AA1791" s="78"/>
      <c r="AB1791" s="79">
        <f t="shared" si="978"/>
        <v>0</v>
      </c>
    </row>
    <row r="1792" spans="1:28" x14ac:dyDescent="0.25">
      <c r="A1792" s="83" t="s">
        <v>10562</v>
      </c>
      <c r="B1792" s="84" t="s">
        <v>15491</v>
      </c>
      <c r="C1792" s="73" t="s">
        <v>8753</v>
      </c>
      <c r="D1792" s="74">
        <v>0</v>
      </c>
      <c r="E1792" s="69">
        <v>141.62</v>
      </c>
      <c r="F1792" s="75">
        <f t="shared" si="1008"/>
        <v>0</v>
      </c>
      <c r="G1792" s="76"/>
      <c r="H1792" s="69">
        <f t="shared" si="1009"/>
        <v>139.13999999999999</v>
      </c>
      <c r="I1792" s="69">
        <f t="shared" si="1009"/>
        <v>2.48</v>
      </c>
      <c r="J1792" s="69">
        <f t="shared" si="1010"/>
        <v>141.61999999999998</v>
      </c>
      <c r="K1792" s="69">
        <v>0</v>
      </c>
      <c r="L1792" s="75">
        <f t="shared" si="1011"/>
        <v>141.61999999999998</v>
      </c>
      <c r="N1792" s="69">
        <v>139.14000000000001</v>
      </c>
      <c r="O1792" s="69">
        <v>2.48</v>
      </c>
      <c r="P1792" s="69">
        <f t="shared" si="1012"/>
        <v>141.62</v>
      </c>
      <c r="Q1792" s="63"/>
      <c r="R1792" s="69">
        <f t="shared" si="1013"/>
        <v>139.13999999999999</v>
      </c>
      <c r="S1792" s="69">
        <f t="shared" si="1013"/>
        <v>2.48</v>
      </c>
      <c r="T1792" s="69">
        <f t="shared" si="1014"/>
        <v>141.61999999999998</v>
      </c>
      <c r="U1792" s="69">
        <f t="shared" si="1015"/>
        <v>0</v>
      </c>
      <c r="V1792" s="77">
        <f t="shared" si="1016"/>
        <v>141.61999999999998</v>
      </c>
      <c r="X1792" s="69">
        <v>139.13999999999999</v>
      </c>
      <c r="Y1792" s="69">
        <v>2.48</v>
      </c>
      <c r="Z1792" s="69">
        <v>141.62</v>
      </c>
      <c r="AA1792" s="78"/>
      <c r="AB1792" s="79">
        <f t="shared" si="978"/>
        <v>0</v>
      </c>
    </row>
    <row r="1793" spans="1:28" x14ac:dyDescent="0.25">
      <c r="A1793" s="83" t="s">
        <v>10563</v>
      </c>
      <c r="B1793" s="84" t="s">
        <v>15492</v>
      </c>
      <c r="C1793" s="73" t="s">
        <v>8753</v>
      </c>
      <c r="D1793" s="74">
        <v>0</v>
      </c>
      <c r="E1793" s="69">
        <v>63.930000000000007</v>
      </c>
      <c r="F1793" s="75">
        <f t="shared" si="1008"/>
        <v>0</v>
      </c>
      <c r="G1793" s="76"/>
      <c r="H1793" s="69">
        <f t="shared" si="1009"/>
        <v>61.45</v>
      </c>
      <c r="I1793" s="69">
        <f t="shared" si="1009"/>
        <v>2.48</v>
      </c>
      <c r="J1793" s="69">
        <f t="shared" si="1010"/>
        <v>63.93</v>
      </c>
      <c r="K1793" s="69">
        <v>0</v>
      </c>
      <c r="L1793" s="75">
        <f t="shared" si="1011"/>
        <v>63.93</v>
      </c>
      <c r="N1793" s="69">
        <v>61.45</v>
      </c>
      <c r="O1793" s="69">
        <v>2.48</v>
      </c>
      <c r="P1793" s="69">
        <f t="shared" si="1012"/>
        <v>63.93</v>
      </c>
      <c r="Q1793" s="63"/>
      <c r="R1793" s="69">
        <f t="shared" si="1013"/>
        <v>61.45</v>
      </c>
      <c r="S1793" s="69">
        <f t="shared" si="1013"/>
        <v>2.48</v>
      </c>
      <c r="T1793" s="69">
        <f t="shared" si="1014"/>
        <v>63.93</v>
      </c>
      <c r="U1793" s="69">
        <f t="shared" si="1015"/>
        <v>0</v>
      </c>
      <c r="V1793" s="77">
        <f t="shared" si="1016"/>
        <v>63.93</v>
      </c>
      <c r="X1793" s="69">
        <v>61.45</v>
      </c>
      <c r="Y1793" s="69">
        <v>2.48</v>
      </c>
      <c r="Z1793" s="69">
        <v>63.93</v>
      </c>
      <c r="AA1793" s="78"/>
      <c r="AB1793" s="79">
        <f t="shared" si="978"/>
        <v>0</v>
      </c>
    </row>
    <row r="1794" spans="1:28" x14ac:dyDescent="0.25">
      <c r="A1794" s="71" t="s">
        <v>10564</v>
      </c>
      <c r="B1794" s="72" t="s">
        <v>15493</v>
      </c>
      <c r="C1794" s="73" t="s">
        <v>8753</v>
      </c>
      <c r="D1794" s="74">
        <v>0</v>
      </c>
      <c r="E1794" s="69">
        <v>103.78</v>
      </c>
      <c r="F1794" s="75">
        <f t="shared" si="1008"/>
        <v>0</v>
      </c>
      <c r="G1794" s="76"/>
      <c r="H1794" s="69">
        <f t="shared" si="1009"/>
        <v>81.819999999999993</v>
      </c>
      <c r="I1794" s="69">
        <f t="shared" si="1009"/>
        <v>21.96</v>
      </c>
      <c r="J1794" s="69">
        <f t="shared" si="1010"/>
        <v>103.78</v>
      </c>
      <c r="K1794" s="69">
        <v>0</v>
      </c>
      <c r="L1794" s="75">
        <f t="shared" si="1011"/>
        <v>103.78</v>
      </c>
      <c r="N1794" s="69">
        <v>81.820000000000007</v>
      </c>
      <c r="O1794" s="69">
        <v>21.96</v>
      </c>
      <c r="P1794" s="69">
        <f t="shared" si="1012"/>
        <v>103.78</v>
      </c>
      <c r="Q1794" s="63"/>
      <c r="R1794" s="69">
        <f t="shared" si="1013"/>
        <v>81.819999999999993</v>
      </c>
      <c r="S1794" s="69">
        <f t="shared" si="1013"/>
        <v>21.96</v>
      </c>
      <c r="T1794" s="69">
        <f t="shared" si="1014"/>
        <v>103.78</v>
      </c>
      <c r="U1794" s="69">
        <f t="shared" si="1015"/>
        <v>0</v>
      </c>
      <c r="V1794" s="77">
        <f t="shared" si="1016"/>
        <v>103.78</v>
      </c>
      <c r="X1794" s="69">
        <v>81.819999999999993</v>
      </c>
      <c r="Y1794" s="69">
        <v>21.96</v>
      </c>
      <c r="Z1794" s="69">
        <v>103.78</v>
      </c>
      <c r="AA1794" s="78"/>
      <c r="AB1794" s="79">
        <f t="shared" si="978"/>
        <v>0</v>
      </c>
    </row>
    <row r="1795" spans="1:28" s="33" customFormat="1" ht="22.5" x14ac:dyDescent="0.25">
      <c r="A1795" s="71" t="s">
        <v>10565</v>
      </c>
      <c r="B1795" s="72" t="s">
        <v>15494</v>
      </c>
      <c r="C1795" s="73" t="s">
        <v>8753</v>
      </c>
      <c r="D1795" s="74">
        <v>0</v>
      </c>
      <c r="E1795" s="69">
        <v>206.27</v>
      </c>
      <c r="F1795" s="75">
        <f t="shared" si="1008"/>
        <v>0</v>
      </c>
      <c r="G1795" s="76"/>
      <c r="H1795" s="69">
        <f t="shared" si="1009"/>
        <v>184.31</v>
      </c>
      <c r="I1795" s="69">
        <f t="shared" si="1009"/>
        <v>21.96</v>
      </c>
      <c r="J1795" s="69">
        <f t="shared" si="1010"/>
        <v>206.27</v>
      </c>
      <c r="K1795" s="69">
        <v>0</v>
      </c>
      <c r="L1795" s="75">
        <f t="shared" si="1011"/>
        <v>206.27</v>
      </c>
      <c r="N1795" s="69">
        <v>184.31</v>
      </c>
      <c r="O1795" s="69">
        <v>21.96</v>
      </c>
      <c r="P1795" s="69">
        <f t="shared" si="1012"/>
        <v>206.27</v>
      </c>
      <c r="Q1795" s="63"/>
      <c r="R1795" s="69">
        <f t="shared" si="1013"/>
        <v>184.31</v>
      </c>
      <c r="S1795" s="69">
        <f t="shared" si="1013"/>
        <v>21.96</v>
      </c>
      <c r="T1795" s="69">
        <f t="shared" si="1014"/>
        <v>206.27</v>
      </c>
      <c r="U1795" s="69">
        <f t="shared" si="1015"/>
        <v>0</v>
      </c>
      <c r="V1795" s="77">
        <f t="shared" si="1016"/>
        <v>206.27</v>
      </c>
      <c r="X1795" s="69">
        <v>184.31</v>
      </c>
      <c r="Y1795" s="69">
        <v>21.96</v>
      </c>
      <c r="Z1795" s="69">
        <v>206.27</v>
      </c>
      <c r="AA1795" s="78"/>
      <c r="AB1795" s="79">
        <f t="shared" si="978"/>
        <v>0</v>
      </c>
    </row>
    <row r="1796" spans="1:28" x14ac:dyDescent="0.25">
      <c r="A1796" s="71" t="s">
        <v>10566</v>
      </c>
      <c r="B1796" s="72" t="s">
        <v>15495</v>
      </c>
      <c r="C1796" s="73" t="s">
        <v>8753</v>
      </c>
      <c r="D1796" s="74">
        <v>0</v>
      </c>
      <c r="E1796" s="69">
        <v>61.42</v>
      </c>
      <c r="F1796" s="75">
        <f t="shared" si="1008"/>
        <v>0</v>
      </c>
      <c r="G1796" s="76"/>
      <c r="H1796" s="69">
        <f t="shared" si="1009"/>
        <v>39.46</v>
      </c>
      <c r="I1796" s="69">
        <f t="shared" si="1009"/>
        <v>21.96</v>
      </c>
      <c r="J1796" s="69">
        <f t="shared" si="1010"/>
        <v>61.42</v>
      </c>
      <c r="K1796" s="69">
        <v>0</v>
      </c>
      <c r="L1796" s="75">
        <f t="shared" si="1011"/>
        <v>61.42</v>
      </c>
      <c r="N1796" s="69">
        <v>39.46</v>
      </c>
      <c r="O1796" s="69">
        <v>21.96</v>
      </c>
      <c r="P1796" s="69">
        <f t="shared" si="1012"/>
        <v>61.42</v>
      </c>
      <c r="Q1796" s="63"/>
      <c r="R1796" s="69">
        <f t="shared" si="1013"/>
        <v>39.46</v>
      </c>
      <c r="S1796" s="69">
        <f t="shared" si="1013"/>
        <v>21.96</v>
      </c>
      <c r="T1796" s="69">
        <f t="shared" si="1014"/>
        <v>61.42</v>
      </c>
      <c r="U1796" s="69">
        <f t="shared" si="1015"/>
        <v>0</v>
      </c>
      <c r="V1796" s="77">
        <f t="shared" si="1016"/>
        <v>61.42</v>
      </c>
      <c r="X1796" s="69">
        <v>39.46</v>
      </c>
      <c r="Y1796" s="69">
        <v>21.96</v>
      </c>
      <c r="Z1796" s="69">
        <v>61.42</v>
      </c>
      <c r="AA1796" s="78"/>
      <c r="AB1796" s="79">
        <f t="shared" si="978"/>
        <v>0</v>
      </c>
    </row>
    <row r="1797" spans="1:28" s="33" customFormat="1" x14ac:dyDescent="0.25">
      <c r="A1797" s="65" t="s">
        <v>10567</v>
      </c>
      <c r="B1797" s="66" t="s">
        <v>15496</v>
      </c>
      <c r="C1797" s="67"/>
      <c r="D1797" s="68"/>
      <c r="E1797" s="69"/>
      <c r="F1797" s="70"/>
      <c r="G1797" s="38"/>
      <c r="H1797" s="69"/>
      <c r="I1797" s="69"/>
      <c r="J1797" s="69"/>
      <c r="K1797" s="69"/>
      <c r="L1797" s="75"/>
      <c r="N1797" s="69"/>
      <c r="O1797" s="69"/>
      <c r="P1797" s="69"/>
      <c r="Q1797" s="63"/>
      <c r="R1797" s="69"/>
      <c r="S1797" s="69"/>
      <c r="T1797" s="69"/>
      <c r="U1797" s="69"/>
      <c r="V1797" s="77"/>
      <c r="X1797" s="69"/>
      <c r="Y1797" s="69"/>
      <c r="Z1797" s="69"/>
      <c r="AA1797" s="78"/>
      <c r="AB1797" s="79">
        <f t="shared" si="978"/>
        <v>0</v>
      </c>
    </row>
    <row r="1798" spans="1:28" s="33" customFormat="1" ht="22.5" x14ac:dyDescent="0.25">
      <c r="A1798" s="71" t="s">
        <v>10568</v>
      </c>
      <c r="B1798" s="72" t="s">
        <v>15497</v>
      </c>
      <c r="C1798" s="73" t="s">
        <v>8808</v>
      </c>
      <c r="D1798" s="74">
        <v>0</v>
      </c>
      <c r="E1798" s="69">
        <v>39.410000000000004</v>
      </c>
      <c r="F1798" s="75">
        <f t="shared" ref="F1798:F1815" si="1017">ROUND(D1798*E1798,2)</f>
        <v>0</v>
      </c>
      <c r="G1798" s="76"/>
      <c r="H1798" s="69">
        <f t="shared" ref="H1798:I1815" si="1018">ROUND(N1798+(N1798*$H$2/100),2)</f>
        <v>17.45</v>
      </c>
      <c r="I1798" s="69">
        <f t="shared" si="1018"/>
        <v>21.96</v>
      </c>
      <c r="J1798" s="69">
        <f t="shared" ref="J1798:J1815" si="1019">H1798+I1798</f>
        <v>39.409999999999997</v>
      </c>
      <c r="K1798" s="69">
        <v>0</v>
      </c>
      <c r="L1798" s="75">
        <f t="shared" ref="L1798:L1815" si="1020">SUM(J1798:K1798)</f>
        <v>39.409999999999997</v>
      </c>
      <c r="N1798" s="69">
        <v>17.45</v>
      </c>
      <c r="O1798" s="69">
        <v>21.96</v>
      </c>
      <c r="P1798" s="69">
        <f t="shared" ref="P1798:P1815" si="1021">SUM(N1798:O1798)</f>
        <v>39.409999999999997</v>
      </c>
      <c r="Q1798" s="63"/>
      <c r="R1798" s="69">
        <f t="shared" ref="R1798:S1815" si="1022">X1798</f>
        <v>17.45</v>
      </c>
      <c r="S1798" s="69">
        <f t="shared" si="1022"/>
        <v>21.96</v>
      </c>
      <c r="T1798" s="69">
        <f t="shared" ref="T1798:T1815" si="1023">R1798+S1798</f>
        <v>39.409999999999997</v>
      </c>
      <c r="U1798" s="69">
        <f t="shared" ref="U1798:U1815" si="1024">ROUND(Z1798*$H$2,2)/100</f>
        <v>0</v>
      </c>
      <c r="V1798" s="77">
        <f t="shared" ref="V1798:V1815" si="1025">SUM(T1798:U1798)</f>
        <v>39.409999999999997</v>
      </c>
      <c r="X1798" s="69">
        <v>17.45</v>
      </c>
      <c r="Y1798" s="69">
        <v>21.96</v>
      </c>
      <c r="Z1798" s="69">
        <v>39.409999999999997</v>
      </c>
      <c r="AA1798" s="78"/>
      <c r="AB1798" s="79">
        <f t="shared" si="978"/>
        <v>0</v>
      </c>
    </row>
    <row r="1799" spans="1:28" ht="22.5" x14ac:dyDescent="0.25">
      <c r="A1799" s="71" t="s">
        <v>10569</v>
      </c>
      <c r="B1799" s="72" t="s">
        <v>15498</v>
      </c>
      <c r="C1799" s="73" t="s">
        <v>8808</v>
      </c>
      <c r="D1799" s="74">
        <v>0</v>
      </c>
      <c r="E1799" s="69">
        <v>46.25</v>
      </c>
      <c r="F1799" s="75">
        <f t="shared" si="1017"/>
        <v>0</v>
      </c>
      <c r="G1799" s="76"/>
      <c r="H1799" s="69">
        <f t="shared" si="1018"/>
        <v>24.29</v>
      </c>
      <c r="I1799" s="69">
        <f t="shared" si="1018"/>
        <v>21.96</v>
      </c>
      <c r="J1799" s="69">
        <f t="shared" si="1019"/>
        <v>46.25</v>
      </c>
      <c r="K1799" s="69">
        <v>0</v>
      </c>
      <c r="L1799" s="75">
        <f t="shared" si="1020"/>
        <v>46.25</v>
      </c>
      <c r="N1799" s="69">
        <v>24.290000000000003</v>
      </c>
      <c r="O1799" s="69">
        <v>21.96</v>
      </c>
      <c r="P1799" s="69">
        <f t="shared" si="1021"/>
        <v>46.25</v>
      </c>
      <c r="Q1799" s="63"/>
      <c r="R1799" s="69">
        <f t="shared" si="1022"/>
        <v>24.29</v>
      </c>
      <c r="S1799" s="69">
        <f t="shared" si="1022"/>
        <v>21.96</v>
      </c>
      <c r="T1799" s="69">
        <f t="shared" si="1023"/>
        <v>46.25</v>
      </c>
      <c r="U1799" s="69">
        <f t="shared" si="1024"/>
        <v>0</v>
      </c>
      <c r="V1799" s="77">
        <f t="shared" si="1025"/>
        <v>46.25</v>
      </c>
      <c r="X1799" s="69">
        <v>24.29</v>
      </c>
      <c r="Y1799" s="69">
        <v>21.96</v>
      </c>
      <c r="Z1799" s="69">
        <v>46.25</v>
      </c>
      <c r="AA1799" s="78"/>
      <c r="AB1799" s="79">
        <f t="shared" si="978"/>
        <v>0</v>
      </c>
    </row>
    <row r="1800" spans="1:28" ht="22.5" x14ac:dyDescent="0.25">
      <c r="A1800" s="71" t="s">
        <v>10570</v>
      </c>
      <c r="B1800" s="72" t="s">
        <v>15499</v>
      </c>
      <c r="C1800" s="73" t="s">
        <v>8808</v>
      </c>
      <c r="D1800" s="74">
        <v>0</v>
      </c>
      <c r="E1800" s="69">
        <v>47.26</v>
      </c>
      <c r="F1800" s="75">
        <f t="shared" si="1017"/>
        <v>0</v>
      </c>
      <c r="G1800" s="28"/>
      <c r="H1800" s="69">
        <f t="shared" si="1018"/>
        <v>25.3</v>
      </c>
      <c r="I1800" s="69">
        <f t="shared" si="1018"/>
        <v>21.96</v>
      </c>
      <c r="J1800" s="69">
        <f t="shared" si="1019"/>
        <v>47.260000000000005</v>
      </c>
      <c r="K1800" s="69">
        <v>0</v>
      </c>
      <c r="L1800" s="75">
        <f t="shared" si="1020"/>
        <v>47.260000000000005</v>
      </c>
      <c r="N1800" s="69">
        <v>25.3</v>
      </c>
      <c r="O1800" s="69">
        <v>21.96</v>
      </c>
      <c r="P1800" s="69">
        <f t="shared" si="1021"/>
        <v>47.260000000000005</v>
      </c>
      <c r="Q1800" s="63"/>
      <c r="R1800" s="69">
        <f t="shared" si="1022"/>
        <v>25.3</v>
      </c>
      <c r="S1800" s="69">
        <f t="shared" si="1022"/>
        <v>21.96</v>
      </c>
      <c r="T1800" s="69">
        <f t="shared" si="1023"/>
        <v>47.260000000000005</v>
      </c>
      <c r="U1800" s="69">
        <f t="shared" si="1024"/>
        <v>0</v>
      </c>
      <c r="V1800" s="77">
        <f t="shared" si="1025"/>
        <v>47.260000000000005</v>
      </c>
      <c r="X1800" s="69">
        <v>25.3</v>
      </c>
      <c r="Y1800" s="69">
        <v>21.96</v>
      </c>
      <c r="Z1800" s="69">
        <v>47.26</v>
      </c>
      <c r="AA1800" s="78"/>
      <c r="AB1800" s="79">
        <f t="shared" si="978"/>
        <v>0</v>
      </c>
    </row>
    <row r="1801" spans="1:28" ht="22.5" x14ac:dyDescent="0.25">
      <c r="A1801" s="71" t="s">
        <v>10571</v>
      </c>
      <c r="B1801" s="72" t="s">
        <v>15500</v>
      </c>
      <c r="C1801" s="73" t="s">
        <v>8808</v>
      </c>
      <c r="D1801" s="74">
        <v>0</v>
      </c>
      <c r="E1801" s="69">
        <v>128.86000000000001</v>
      </c>
      <c r="F1801" s="75">
        <f t="shared" si="1017"/>
        <v>0</v>
      </c>
      <c r="G1801" s="76"/>
      <c r="H1801" s="69">
        <f t="shared" si="1018"/>
        <v>93.63</v>
      </c>
      <c r="I1801" s="69">
        <f t="shared" si="1018"/>
        <v>35.229999999999997</v>
      </c>
      <c r="J1801" s="69">
        <f t="shared" si="1019"/>
        <v>128.85999999999999</v>
      </c>
      <c r="K1801" s="69">
        <v>0</v>
      </c>
      <c r="L1801" s="75">
        <f t="shared" si="1020"/>
        <v>128.85999999999999</v>
      </c>
      <c r="N1801" s="69">
        <v>93.63</v>
      </c>
      <c r="O1801" s="69">
        <v>35.230000000000004</v>
      </c>
      <c r="P1801" s="69">
        <f t="shared" si="1021"/>
        <v>128.86000000000001</v>
      </c>
      <c r="Q1801" s="63"/>
      <c r="R1801" s="69">
        <f t="shared" si="1022"/>
        <v>93.63</v>
      </c>
      <c r="S1801" s="69">
        <f t="shared" si="1022"/>
        <v>35.229999999999997</v>
      </c>
      <c r="T1801" s="69">
        <f t="shared" si="1023"/>
        <v>128.85999999999999</v>
      </c>
      <c r="U1801" s="69">
        <f t="shared" si="1024"/>
        <v>0</v>
      </c>
      <c r="V1801" s="77">
        <f t="shared" si="1025"/>
        <v>128.85999999999999</v>
      </c>
      <c r="X1801" s="69">
        <v>93.63</v>
      </c>
      <c r="Y1801" s="69">
        <v>35.229999999999997</v>
      </c>
      <c r="Z1801" s="69">
        <v>128.86000000000001</v>
      </c>
      <c r="AA1801" s="78"/>
      <c r="AB1801" s="79">
        <f t="shared" si="978"/>
        <v>0</v>
      </c>
    </row>
    <row r="1802" spans="1:28" ht="22.5" x14ac:dyDescent="0.25">
      <c r="A1802" s="71" t="s">
        <v>10572</v>
      </c>
      <c r="B1802" s="72" t="s">
        <v>15501</v>
      </c>
      <c r="C1802" s="73" t="s">
        <v>8780</v>
      </c>
      <c r="D1802" s="74">
        <v>0</v>
      </c>
      <c r="E1802" s="69">
        <v>162.74</v>
      </c>
      <c r="F1802" s="75">
        <f t="shared" si="1017"/>
        <v>0</v>
      </c>
      <c r="G1802" s="76"/>
      <c r="H1802" s="69">
        <f t="shared" si="1018"/>
        <v>162.74</v>
      </c>
      <c r="I1802" s="69">
        <f t="shared" si="1018"/>
        <v>0</v>
      </c>
      <c r="J1802" s="69">
        <f t="shared" si="1019"/>
        <v>162.74</v>
      </c>
      <c r="K1802" s="69">
        <v>0</v>
      </c>
      <c r="L1802" s="75">
        <f t="shared" si="1020"/>
        <v>162.74</v>
      </c>
      <c r="N1802" s="69">
        <v>162.74</v>
      </c>
      <c r="O1802" s="69">
        <v>0</v>
      </c>
      <c r="P1802" s="69">
        <f t="shared" si="1021"/>
        <v>162.74</v>
      </c>
      <c r="Q1802" s="63"/>
      <c r="R1802" s="69">
        <f t="shared" si="1022"/>
        <v>162.74</v>
      </c>
      <c r="S1802" s="69">
        <f t="shared" si="1022"/>
        <v>0</v>
      </c>
      <c r="T1802" s="69">
        <f t="shared" si="1023"/>
        <v>162.74</v>
      </c>
      <c r="U1802" s="69">
        <f t="shared" si="1024"/>
        <v>0</v>
      </c>
      <c r="V1802" s="77">
        <f t="shared" si="1025"/>
        <v>162.74</v>
      </c>
      <c r="X1802" s="69">
        <v>162.74</v>
      </c>
      <c r="Y1802" s="69">
        <v>0</v>
      </c>
      <c r="Z1802" s="69">
        <v>162.74</v>
      </c>
      <c r="AA1802" s="78"/>
      <c r="AB1802" s="79">
        <f t="shared" ref="AB1802:AB1865" si="1026">P1802-Z1802</f>
        <v>0</v>
      </c>
    </row>
    <row r="1803" spans="1:28" ht="22.5" x14ac:dyDescent="0.25">
      <c r="A1803" s="71" t="s">
        <v>10573</v>
      </c>
      <c r="B1803" s="72" t="s">
        <v>15502</v>
      </c>
      <c r="C1803" s="73" t="s">
        <v>8780</v>
      </c>
      <c r="D1803" s="74">
        <v>0</v>
      </c>
      <c r="E1803" s="69">
        <v>141.84</v>
      </c>
      <c r="F1803" s="75">
        <f t="shared" si="1017"/>
        <v>0</v>
      </c>
      <c r="G1803" s="76"/>
      <c r="H1803" s="69">
        <f t="shared" si="1018"/>
        <v>141.84</v>
      </c>
      <c r="I1803" s="69">
        <f t="shared" si="1018"/>
        <v>0</v>
      </c>
      <c r="J1803" s="69">
        <f t="shared" si="1019"/>
        <v>141.84</v>
      </c>
      <c r="K1803" s="69">
        <v>0</v>
      </c>
      <c r="L1803" s="75">
        <f t="shared" si="1020"/>
        <v>141.84</v>
      </c>
      <c r="N1803" s="69">
        <v>141.84</v>
      </c>
      <c r="O1803" s="69">
        <v>0</v>
      </c>
      <c r="P1803" s="69">
        <f t="shared" si="1021"/>
        <v>141.84</v>
      </c>
      <c r="Q1803" s="63"/>
      <c r="R1803" s="69">
        <f t="shared" si="1022"/>
        <v>141.84</v>
      </c>
      <c r="S1803" s="69">
        <f t="shared" si="1022"/>
        <v>0</v>
      </c>
      <c r="T1803" s="69">
        <f t="shared" si="1023"/>
        <v>141.84</v>
      </c>
      <c r="U1803" s="69">
        <f t="shared" si="1024"/>
        <v>0</v>
      </c>
      <c r="V1803" s="77">
        <f t="shared" si="1025"/>
        <v>141.84</v>
      </c>
      <c r="X1803" s="69">
        <v>141.84</v>
      </c>
      <c r="Y1803" s="69">
        <v>0</v>
      </c>
      <c r="Z1803" s="69">
        <v>141.84</v>
      </c>
      <c r="AA1803" s="78"/>
      <c r="AB1803" s="79">
        <f t="shared" si="1026"/>
        <v>0</v>
      </c>
    </row>
    <row r="1804" spans="1:28" ht="22.5" x14ac:dyDescent="0.25">
      <c r="A1804" s="71" t="s">
        <v>10574</v>
      </c>
      <c r="B1804" s="72" t="s">
        <v>15503</v>
      </c>
      <c r="C1804" s="73" t="s">
        <v>8780</v>
      </c>
      <c r="D1804" s="74">
        <v>0</v>
      </c>
      <c r="E1804" s="69">
        <v>143.04</v>
      </c>
      <c r="F1804" s="75">
        <f t="shared" si="1017"/>
        <v>0</v>
      </c>
      <c r="G1804" s="76"/>
      <c r="H1804" s="69">
        <f t="shared" si="1018"/>
        <v>143.04</v>
      </c>
      <c r="I1804" s="69">
        <f t="shared" si="1018"/>
        <v>0</v>
      </c>
      <c r="J1804" s="69">
        <f t="shared" si="1019"/>
        <v>143.04</v>
      </c>
      <c r="K1804" s="69">
        <v>0</v>
      </c>
      <c r="L1804" s="75">
        <f t="shared" si="1020"/>
        <v>143.04</v>
      </c>
      <c r="N1804" s="69">
        <v>143.04</v>
      </c>
      <c r="O1804" s="69">
        <v>0</v>
      </c>
      <c r="P1804" s="69">
        <f t="shared" si="1021"/>
        <v>143.04</v>
      </c>
      <c r="Q1804" s="63"/>
      <c r="R1804" s="69">
        <f t="shared" si="1022"/>
        <v>143.04</v>
      </c>
      <c r="S1804" s="69">
        <f t="shared" si="1022"/>
        <v>0</v>
      </c>
      <c r="T1804" s="69">
        <f t="shared" si="1023"/>
        <v>143.04</v>
      </c>
      <c r="U1804" s="69">
        <f t="shared" si="1024"/>
        <v>0</v>
      </c>
      <c r="V1804" s="77">
        <f t="shared" si="1025"/>
        <v>143.04</v>
      </c>
      <c r="X1804" s="69">
        <v>143.04</v>
      </c>
      <c r="Y1804" s="69">
        <v>0</v>
      </c>
      <c r="Z1804" s="69">
        <v>143.04</v>
      </c>
      <c r="AA1804" s="78"/>
      <c r="AB1804" s="79">
        <f t="shared" si="1026"/>
        <v>0</v>
      </c>
    </row>
    <row r="1805" spans="1:28" ht="33.75" x14ac:dyDescent="0.25">
      <c r="A1805" s="71" t="s">
        <v>10575</v>
      </c>
      <c r="B1805" s="72" t="s">
        <v>15504</v>
      </c>
      <c r="C1805" s="73" t="s">
        <v>8808</v>
      </c>
      <c r="D1805" s="74">
        <v>0</v>
      </c>
      <c r="E1805" s="69">
        <v>30.03</v>
      </c>
      <c r="F1805" s="75">
        <f t="shared" si="1017"/>
        <v>0</v>
      </c>
      <c r="G1805" s="76"/>
      <c r="H1805" s="69">
        <f t="shared" si="1018"/>
        <v>30.03</v>
      </c>
      <c r="I1805" s="69">
        <f t="shared" si="1018"/>
        <v>0</v>
      </c>
      <c r="J1805" s="69">
        <f t="shared" si="1019"/>
        <v>30.03</v>
      </c>
      <c r="K1805" s="69">
        <v>0</v>
      </c>
      <c r="L1805" s="75">
        <f t="shared" si="1020"/>
        <v>30.03</v>
      </c>
      <c r="N1805" s="69">
        <v>30.03</v>
      </c>
      <c r="O1805" s="69">
        <v>0</v>
      </c>
      <c r="P1805" s="69">
        <f t="shared" si="1021"/>
        <v>30.03</v>
      </c>
      <c r="Q1805" s="63"/>
      <c r="R1805" s="69">
        <f t="shared" si="1022"/>
        <v>30.03</v>
      </c>
      <c r="S1805" s="69">
        <f t="shared" si="1022"/>
        <v>0</v>
      </c>
      <c r="T1805" s="69">
        <f t="shared" si="1023"/>
        <v>30.03</v>
      </c>
      <c r="U1805" s="69">
        <f t="shared" si="1024"/>
        <v>0</v>
      </c>
      <c r="V1805" s="77">
        <f t="shared" si="1025"/>
        <v>30.03</v>
      </c>
      <c r="X1805" s="69">
        <v>30.03</v>
      </c>
      <c r="Y1805" s="69">
        <v>0</v>
      </c>
      <c r="Z1805" s="69">
        <v>30.03</v>
      </c>
      <c r="AA1805" s="78"/>
      <c r="AB1805" s="79">
        <f t="shared" si="1026"/>
        <v>0</v>
      </c>
    </row>
    <row r="1806" spans="1:28" ht="22.5" x14ac:dyDescent="0.25">
      <c r="A1806" s="71" t="s">
        <v>10576</v>
      </c>
      <c r="B1806" s="72" t="s">
        <v>15505</v>
      </c>
      <c r="C1806" s="73" t="s">
        <v>8780</v>
      </c>
      <c r="D1806" s="74">
        <v>0</v>
      </c>
      <c r="E1806" s="69">
        <v>140.43</v>
      </c>
      <c r="F1806" s="75">
        <f t="shared" si="1017"/>
        <v>0</v>
      </c>
      <c r="G1806" s="76"/>
      <c r="H1806" s="69">
        <f t="shared" si="1018"/>
        <v>140.43</v>
      </c>
      <c r="I1806" s="69">
        <f t="shared" si="1018"/>
        <v>0</v>
      </c>
      <c r="J1806" s="69">
        <f t="shared" si="1019"/>
        <v>140.43</v>
      </c>
      <c r="K1806" s="69">
        <v>0</v>
      </c>
      <c r="L1806" s="75">
        <f t="shared" si="1020"/>
        <v>140.43</v>
      </c>
      <c r="N1806" s="69">
        <v>140.43</v>
      </c>
      <c r="O1806" s="69">
        <v>0</v>
      </c>
      <c r="P1806" s="69">
        <f t="shared" si="1021"/>
        <v>140.43</v>
      </c>
      <c r="Q1806" s="63"/>
      <c r="R1806" s="69">
        <f t="shared" si="1022"/>
        <v>140.43</v>
      </c>
      <c r="S1806" s="69">
        <f t="shared" si="1022"/>
        <v>0</v>
      </c>
      <c r="T1806" s="69">
        <f t="shared" si="1023"/>
        <v>140.43</v>
      </c>
      <c r="U1806" s="69">
        <f t="shared" si="1024"/>
        <v>0</v>
      </c>
      <c r="V1806" s="77">
        <f t="shared" si="1025"/>
        <v>140.43</v>
      </c>
      <c r="X1806" s="69">
        <v>140.43</v>
      </c>
      <c r="Y1806" s="69">
        <v>0</v>
      </c>
      <c r="Z1806" s="69">
        <v>140.43</v>
      </c>
      <c r="AA1806" s="78"/>
      <c r="AB1806" s="79">
        <f t="shared" si="1026"/>
        <v>0</v>
      </c>
    </row>
    <row r="1807" spans="1:28" ht="22.5" x14ac:dyDescent="0.25">
      <c r="A1807" s="71" t="s">
        <v>10577</v>
      </c>
      <c r="B1807" s="72" t="s">
        <v>15506</v>
      </c>
      <c r="C1807" s="73" t="s">
        <v>8780</v>
      </c>
      <c r="D1807" s="74">
        <v>0</v>
      </c>
      <c r="E1807" s="69">
        <v>311.09999999999997</v>
      </c>
      <c r="F1807" s="75">
        <f t="shared" si="1017"/>
        <v>0</v>
      </c>
      <c r="G1807" s="76"/>
      <c r="H1807" s="69">
        <f t="shared" si="1018"/>
        <v>265.81</v>
      </c>
      <c r="I1807" s="69">
        <f t="shared" si="1018"/>
        <v>45.29</v>
      </c>
      <c r="J1807" s="69">
        <f t="shared" si="1019"/>
        <v>311.10000000000002</v>
      </c>
      <c r="K1807" s="69">
        <v>0</v>
      </c>
      <c r="L1807" s="75">
        <f t="shared" si="1020"/>
        <v>311.10000000000002</v>
      </c>
      <c r="N1807" s="69">
        <v>265.81</v>
      </c>
      <c r="O1807" s="69">
        <v>45.29</v>
      </c>
      <c r="P1807" s="69">
        <f t="shared" si="1021"/>
        <v>311.10000000000002</v>
      </c>
      <c r="Q1807" s="63"/>
      <c r="R1807" s="69">
        <f t="shared" si="1022"/>
        <v>265.81</v>
      </c>
      <c r="S1807" s="69">
        <f t="shared" si="1022"/>
        <v>45.29</v>
      </c>
      <c r="T1807" s="69">
        <f t="shared" si="1023"/>
        <v>311.10000000000002</v>
      </c>
      <c r="U1807" s="69">
        <f t="shared" si="1024"/>
        <v>0</v>
      </c>
      <c r="V1807" s="77">
        <f t="shared" si="1025"/>
        <v>311.10000000000002</v>
      </c>
      <c r="X1807" s="69">
        <v>265.81</v>
      </c>
      <c r="Y1807" s="69">
        <v>45.29</v>
      </c>
      <c r="Z1807" s="69">
        <v>311.10000000000002</v>
      </c>
      <c r="AA1807" s="78"/>
      <c r="AB1807" s="79">
        <f t="shared" si="1026"/>
        <v>0</v>
      </c>
    </row>
    <row r="1808" spans="1:28" ht="22.5" x14ac:dyDescent="0.25">
      <c r="A1808" s="71" t="s">
        <v>10578</v>
      </c>
      <c r="B1808" s="72" t="s">
        <v>15507</v>
      </c>
      <c r="C1808" s="73" t="s">
        <v>8780</v>
      </c>
      <c r="D1808" s="74">
        <v>0</v>
      </c>
      <c r="E1808" s="69">
        <v>161.09</v>
      </c>
      <c r="F1808" s="75">
        <f t="shared" si="1017"/>
        <v>0</v>
      </c>
      <c r="G1808" s="76"/>
      <c r="H1808" s="69">
        <f t="shared" si="1018"/>
        <v>161.09</v>
      </c>
      <c r="I1808" s="69">
        <f t="shared" si="1018"/>
        <v>0</v>
      </c>
      <c r="J1808" s="69">
        <f t="shared" si="1019"/>
        <v>161.09</v>
      </c>
      <c r="K1808" s="69">
        <v>0</v>
      </c>
      <c r="L1808" s="75">
        <f t="shared" si="1020"/>
        <v>161.09</v>
      </c>
      <c r="N1808" s="69">
        <v>161.09</v>
      </c>
      <c r="O1808" s="69">
        <v>0</v>
      </c>
      <c r="P1808" s="69">
        <f t="shared" si="1021"/>
        <v>161.09</v>
      </c>
      <c r="Q1808" s="63"/>
      <c r="R1808" s="69">
        <f t="shared" si="1022"/>
        <v>161.09</v>
      </c>
      <c r="S1808" s="69">
        <f t="shared" si="1022"/>
        <v>0</v>
      </c>
      <c r="T1808" s="69">
        <f t="shared" si="1023"/>
        <v>161.09</v>
      </c>
      <c r="U1808" s="69">
        <f t="shared" si="1024"/>
        <v>0</v>
      </c>
      <c r="V1808" s="77">
        <f t="shared" si="1025"/>
        <v>161.09</v>
      </c>
      <c r="X1808" s="69">
        <v>161.09</v>
      </c>
      <c r="Y1808" s="69">
        <v>0</v>
      </c>
      <c r="Z1808" s="69">
        <v>161.09</v>
      </c>
      <c r="AA1808" s="78"/>
      <c r="AB1808" s="79">
        <f t="shared" si="1026"/>
        <v>0</v>
      </c>
    </row>
    <row r="1809" spans="1:28" ht="22.5" x14ac:dyDescent="0.25">
      <c r="A1809" s="71" t="s">
        <v>10579</v>
      </c>
      <c r="B1809" s="72" t="s">
        <v>15508</v>
      </c>
      <c r="C1809" s="73" t="s">
        <v>8780</v>
      </c>
      <c r="D1809" s="74">
        <v>0</v>
      </c>
      <c r="E1809" s="69">
        <v>1398.6</v>
      </c>
      <c r="F1809" s="75">
        <f t="shared" si="1017"/>
        <v>0</v>
      </c>
      <c r="G1809" s="76"/>
      <c r="H1809" s="69">
        <f t="shared" si="1018"/>
        <v>1330.95</v>
      </c>
      <c r="I1809" s="69">
        <f t="shared" si="1018"/>
        <v>67.650000000000006</v>
      </c>
      <c r="J1809" s="69">
        <f t="shared" si="1019"/>
        <v>1398.6000000000001</v>
      </c>
      <c r="K1809" s="69">
        <v>0</v>
      </c>
      <c r="L1809" s="75">
        <f t="shared" si="1020"/>
        <v>1398.6000000000001</v>
      </c>
      <c r="N1809" s="69">
        <v>1330.95</v>
      </c>
      <c r="O1809" s="69">
        <v>67.650000000000006</v>
      </c>
      <c r="P1809" s="69">
        <f t="shared" si="1021"/>
        <v>1398.6000000000001</v>
      </c>
      <c r="Q1809" s="63"/>
      <c r="R1809" s="69">
        <f t="shared" si="1022"/>
        <v>1330.95</v>
      </c>
      <c r="S1809" s="69">
        <f t="shared" si="1022"/>
        <v>67.64</v>
      </c>
      <c r="T1809" s="69">
        <f t="shared" si="1023"/>
        <v>1398.5900000000001</v>
      </c>
      <c r="U1809" s="69">
        <f t="shared" si="1024"/>
        <v>0</v>
      </c>
      <c r="V1809" s="77">
        <f t="shared" si="1025"/>
        <v>1398.5900000000001</v>
      </c>
      <c r="X1809" s="69">
        <v>1330.95</v>
      </c>
      <c r="Y1809" s="69">
        <v>67.64</v>
      </c>
      <c r="Z1809" s="69">
        <v>1398.59</v>
      </c>
      <c r="AA1809" s="78"/>
      <c r="AB1809" s="79">
        <f t="shared" si="1026"/>
        <v>1.0000000000218279E-2</v>
      </c>
    </row>
    <row r="1810" spans="1:28" x14ac:dyDescent="0.25">
      <c r="A1810" s="71" t="s">
        <v>10580</v>
      </c>
      <c r="B1810" s="72" t="s">
        <v>15509</v>
      </c>
      <c r="C1810" s="73" t="s">
        <v>8780</v>
      </c>
      <c r="D1810" s="74">
        <v>0</v>
      </c>
      <c r="E1810" s="69">
        <v>929.98</v>
      </c>
      <c r="F1810" s="75">
        <f t="shared" si="1017"/>
        <v>0</v>
      </c>
      <c r="G1810" s="76"/>
      <c r="H1810" s="69">
        <f t="shared" si="1018"/>
        <v>862.33</v>
      </c>
      <c r="I1810" s="69">
        <f t="shared" si="1018"/>
        <v>67.650000000000006</v>
      </c>
      <c r="J1810" s="69">
        <f t="shared" si="1019"/>
        <v>929.98</v>
      </c>
      <c r="K1810" s="69">
        <v>0</v>
      </c>
      <c r="L1810" s="75">
        <f t="shared" si="1020"/>
        <v>929.98</v>
      </c>
      <c r="N1810" s="69">
        <v>862.33</v>
      </c>
      <c r="O1810" s="69">
        <v>67.650000000000006</v>
      </c>
      <c r="P1810" s="69">
        <f t="shared" si="1021"/>
        <v>929.98</v>
      </c>
      <c r="Q1810" s="63"/>
      <c r="R1810" s="69">
        <f t="shared" si="1022"/>
        <v>862.33</v>
      </c>
      <c r="S1810" s="69">
        <f t="shared" si="1022"/>
        <v>67.64</v>
      </c>
      <c r="T1810" s="69">
        <f t="shared" si="1023"/>
        <v>929.97</v>
      </c>
      <c r="U1810" s="69">
        <f t="shared" si="1024"/>
        <v>0</v>
      </c>
      <c r="V1810" s="77">
        <f t="shared" si="1025"/>
        <v>929.97</v>
      </c>
      <c r="X1810" s="69">
        <v>862.33</v>
      </c>
      <c r="Y1810" s="69">
        <v>67.64</v>
      </c>
      <c r="Z1810" s="69">
        <v>929.97</v>
      </c>
      <c r="AA1810" s="78"/>
      <c r="AB1810" s="79">
        <f t="shared" si="1026"/>
        <v>9.9999999999909051E-3</v>
      </c>
    </row>
    <row r="1811" spans="1:28" x14ac:dyDescent="0.25">
      <c r="A1811" s="71" t="s">
        <v>10581</v>
      </c>
      <c r="B1811" s="72" t="s">
        <v>15510</v>
      </c>
      <c r="C1811" s="73" t="s">
        <v>8780</v>
      </c>
      <c r="D1811" s="74">
        <v>0</v>
      </c>
      <c r="E1811" s="69">
        <v>338.27000000000004</v>
      </c>
      <c r="F1811" s="75">
        <f t="shared" si="1017"/>
        <v>0</v>
      </c>
      <c r="G1811" s="76"/>
      <c r="H1811" s="69">
        <f t="shared" si="1018"/>
        <v>311.70999999999998</v>
      </c>
      <c r="I1811" s="69">
        <f t="shared" si="1018"/>
        <v>26.56</v>
      </c>
      <c r="J1811" s="69">
        <f t="shared" si="1019"/>
        <v>338.27</v>
      </c>
      <c r="K1811" s="69">
        <v>0</v>
      </c>
      <c r="L1811" s="75">
        <f t="shared" si="1020"/>
        <v>338.27</v>
      </c>
      <c r="N1811" s="69">
        <v>311.71000000000004</v>
      </c>
      <c r="O1811" s="69">
        <v>26.560000000000002</v>
      </c>
      <c r="P1811" s="69">
        <f t="shared" si="1021"/>
        <v>338.27000000000004</v>
      </c>
      <c r="Q1811" s="63"/>
      <c r="R1811" s="69">
        <f t="shared" si="1022"/>
        <v>311.70999999999998</v>
      </c>
      <c r="S1811" s="69">
        <f t="shared" si="1022"/>
        <v>26.56</v>
      </c>
      <c r="T1811" s="69">
        <f t="shared" si="1023"/>
        <v>338.27</v>
      </c>
      <c r="U1811" s="69">
        <f t="shared" si="1024"/>
        <v>0</v>
      </c>
      <c r="V1811" s="77">
        <f t="shared" si="1025"/>
        <v>338.27</v>
      </c>
      <c r="X1811" s="69">
        <v>311.70999999999998</v>
      </c>
      <c r="Y1811" s="69">
        <v>26.56</v>
      </c>
      <c r="Z1811" s="69">
        <v>338.27</v>
      </c>
      <c r="AA1811" s="78"/>
      <c r="AB1811" s="79">
        <f t="shared" si="1026"/>
        <v>0</v>
      </c>
    </row>
    <row r="1812" spans="1:28" x14ac:dyDescent="0.25">
      <c r="A1812" s="71" t="s">
        <v>10582</v>
      </c>
      <c r="B1812" s="72" t="s">
        <v>15511</v>
      </c>
      <c r="C1812" s="73" t="s">
        <v>8780</v>
      </c>
      <c r="D1812" s="74">
        <v>0</v>
      </c>
      <c r="E1812" s="69">
        <v>464.03999999999996</v>
      </c>
      <c r="F1812" s="75">
        <f t="shared" si="1017"/>
        <v>0</v>
      </c>
      <c r="G1812" s="76"/>
      <c r="H1812" s="69">
        <f t="shared" si="1018"/>
        <v>440.99</v>
      </c>
      <c r="I1812" s="69">
        <f t="shared" si="1018"/>
        <v>23.05</v>
      </c>
      <c r="J1812" s="69">
        <f t="shared" si="1019"/>
        <v>464.04</v>
      </c>
      <c r="K1812" s="69">
        <v>0</v>
      </c>
      <c r="L1812" s="75">
        <f t="shared" si="1020"/>
        <v>464.04</v>
      </c>
      <c r="N1812" s="69">
        <v>440.98999999999995</v>
      </c>
      <c r="O1812" s="69">
        <v>23.049999999999997</v>
      </c>
      <c r="P1812" s="69">
        <f t="shared" si="1021"/>
        <v>464.03999999999996</v>
      </c>
      <c r="Q1812" s="63"/>
      <c r="R1812" s="69">
        <f t="shared" si="1022"/>
        <v>440.99</v>
      </c>
      <c r="S1812" s="69">
        <f t="shared" si="1022"/>
        <v>23.05</v>
      </c>
      <c r="T1812" s="69">
        <f t="shared" si="1023"/>
        <v>464.04</v>
      </c>
      <c r="U1812" s="69">
        <f t="shared" si="1024"/>
        <v>0</v>
      </c>
      <c r="V1812" s="77">
        <f t="shared" si="1025"/>
        <v>464.04</v>
      </c>
      <c r="X1812" s="69">
        <v>440.99</v>
      </c>
      <c r="Y1812" s="69">
        <v>23.05</v>
      </c>
      <c r="Z1812" s="69">
        <v>464.04</v>
      </c>
      <c r="AA1812" s="78"/>
      <c r="AB1812" s="79">
        <f t="shared" si="1026"/>
        <v>0</v>
      </c>
    </row>
    <row r="1813" spans="1:28" s="33" customFormat="1" x14ac:dyDescent="0.25">
      <c r="A1813" s="71" t="s">
        <v>10583</v>
      </c>
      <c r="B1813" s="72" t="s">
        <v>15512</v>
      </c>
      <c r="C1813" s="73" t="s">
        <v>8780</v>
      </c>
      <c r="D1813" s="74">
        <v>0</v>
      </c>
      <c r="E1813" s="69">
        <v>1224.9100000000001</v>
      </c>
      <c r="F1813" s="75">
        <f t="shared" si="1017"/>
        <v>0</v>
      </c>
      <c r="G1813" s="76"/>
      <c r="H1813" s="69">
        <f t="shared" si="1018"/>
        <v>1171.8399999999999</v>
      </c>
      <c r="I1813" s="69">
        <f t="shared" si="1018"/>
        <v>53.07</v>
      </c>
      <c r="J1813" s="69">
        <f t="shared" si="1019"/>
        <v>1224.9099999999999</v>
      </c>
      <c r="K1813" s="69">
        <v>0</v>
      </c>
      <c r="L1813" s="75">
        <f t="shared" si="1020"/>
        <v>1224.9099999999999</v>
      </c>
      <c r="N1813" s="69">
        <v>1171.8400000000001</v>
      </c>
      <c r="O1813" s="69">
        <v>53.069999999999993</v>
      </c>
      <c r="P1813" s="69">
        <f t="shared" si="1021"/>
        <v>1224.9100000000001</v>
      </c>
      <c r="Q1813" s="63"/>
      <c r="R1813" s="69">
        <f t="shared" si="1022"/>
        <v>1171.8399999999999</v>
      </c>
      <c r="S1813" s="69">
        <f t="shared" si="1022"/>
        <v>53.07</v>
      </c>
      <c r="T1813" s="69">
        <f t="shared" si="1023"/>
        <v>1224.9099999999999</v>
      </c>
      <c r="U1813" s="69">
        <f t="shared" si="1024"/>
        <v>0</v>
      </c>
      <c r="V1813" s="77">
        <f t="shared" si="1025"/>
        <v>1224.9099999999999</v>
      </c>
      <c r="X1813" s="69">
        <v>1171.8399999999999</v>
      </c>
      <c r="Y1813" s="69">
        <v>53.07</v>
      </c>
      <c r="Z1813" s="69">
        <v>1224.9100000000001</v>
      </c>
      <c r="AA1813" s="78"/>
      <c r="AB1813" s="79">
        <f t="shared" si="1026"/>
        <v>0</v>
      </c>
    </row>
    <row r="1814" spans="1:28" x14ac:dyDescent="0.25">
      <c r="A1814" s="71" t="s">
        <v>10584</v>
      </c>
      <c r="B1814" s="72" t="s">
        <v>15513</v>
      </c>
      <c r="C1814" s="73" t="s">
        <v>8780</v>
      </c>
      <c r="D1814" s="74">
        <v>0</v>
      </c>
      <c r="E1814" s="69">
        <v>133.31</v>
      </c>
      <c r="F1814" s="75">
        <f t="shared" si="1017"/>
        <v>0</v>
      </c>
      <c r="G1814" s="76"/>
      <c r="H1814" s="69">
        <f t="shared" si="1018"/>
        <v>66.97</v>
      </c>
      <c r="I1814" s="69">
        <f t="shared" si="1018"/>
        <v>66.34</v>
      </c>
      <c r="J1814" s="69">
        <f t="shared" si="1019"/>
        <v>133.31</v>
      </c>
      <c r="K1814" s="69">
        <v>0</v>
      </c>
      <c r="L1814" s="75">
        <f t="shared" si="1020"/>
        <v>133.31</v>
      </c>
      <c r="N1814" s="69">
        <v>66.970000000000013</v>
      </c>
      <c r="O1814" s="69">
        <v>66.34</v>
      </c>
      <c r="P1814" s="69">
        <f t="shared" si="1021"/>
        <v>133.31</v>
      </c>
      <c r="Q1814" s="63"/>
      <c r="R1814" s="69">
        <f t="shared" si="1022"/>
        <v>66.97</v>
      </c>
      <c r="S1814" s="69">
        <f t="shared" si="1022"/>
        <v>66.34</v>
      </c>
      <c r="T1814" s="69">
        <f t="shared" si="1023"/>
        <v>133.31</v>
      </c>
      <c r="U1814" s="69">
        <f t="shared" si="1024"/>
        <v>0</v>
      </c>
      <c r="V1814" s="77">
        <f t="shared" si="1025"/>
        <v>133.31</v>
      </c>
      <c r="X1814" s="69">
        <v>66.97</v>
      </c>
      <c r="Y1814" s="69">
        <v>66.34</v>
      </c>
      <c r="Z1814" s="69">
        <v>133.31</v>
      </c>
      <c r="AA1814" s="78"/>
      <c r="AB1814" s="79">
        <f t="shared" si="1026"/>
        <v>0</v>
      </c>
    </row>
    <row r="1815" spans="1:28" s="82" customFormat="1" x14ac:dyDescent="0.25">
      <c r="A1815" s="71" t="s">
        <v>10585</v>
      </c>
      <c r="B1815" s="72" t="s">
        <v>15514</v>
      </c>
      <c r="C1815" s="73" t="s">
        <v>8808</v>
      </c>
      <c r="D1815" s="74">
        <v>0</v>
      </c>
      <c r="E1815" s="69">
        <v>135.76999999999998</v>
      </c>
      <c r="F1815" s="75">
        <f t="shared" si="1017"/>
        <v>0</v>
      </c>
      <c r="G1815" s="76"/>
      <c r="H1815" s="69">
        <f t="shared" si="1018"/>
        <v>100.32</v>
      </c>
      <c r="I1815" s="69">
        <f t="shared" si="1018"/>
        <v>35.450000000000003</v>
      </c>
      <c r="J1815" s="69">
        <f t="shared" si="1019"/>
        <v>135.76999999999998</v>
      </c>
      <c r="K1815" s="69">
        <v>0</v>
      </c>
      <c r="L1815" s="75">
        <f t="shared" si="1020"/>
        <v>135.76999999999998</v>
      </c>
      <c r="M1815" s="33"/>
      <c r="N1815" s="69">
        <v>100.32</v>
      </c>
      <c r="O1815" s="69">
        <v>35.450000000000003</v>
      </c>
      <c r="P1815" s="69">
        <f t="shared" si="1021"/>
        <v>135.76999999999998</v>
      </c>
      <c r="Q1815" s="63"/>
      <c r="R1815" s="69">
        <f t="shared" si="1022"/>
        <v>100.32</v>
      </c>
      <c r="S1815" s="69">
        <f t="shared" si="1022"/>
        <v>35.46</v>
      </c>
      <c r="T1815" s="69">
        <f t="shared" si="1023"/>
        <v>135.78</v>
      </c>
      <c r="U1815" s="69">
        <f t="shared" si="1024"/>
        <v>0</v>
      </c>
      <c r="V1815" s="77">
        <f t="shared" si="1025"/>
        <v>135.78</v>
      </c>
      <c r="W1815" s="33"/>
      <c r="X1815" s="69">
        <v>100.32</v>
      </c>
      <c r="Y1815" s="69">
        <v>35.46</v>
      </c>
      <c r="Z1815" s="69">
        <v>135.78</v>
      </c>
      <c r="AA1815" s="78"/>
      <c r="AB1815" s="79">
        <f t="shared" si="1026"/>
        <v>-1.0000000000019327E-2</v>
      </c>
    </row>
    <row r="1816" spans="1:28" s="82" customFormat="1" ht="22.5" x14ac:dyDescent="0.25">
      <c r="A1816" s="71" t="s">
        <v>10586</v>
      </c>
      <c r="B1816" s="66" t="s">
        <v>15515</v>
      </c>
      <c r="C1816" s="73"/>
      <c r="D1816" s="74"/>
      <c r="E1816" s="69"/>
      <c r="F1816" s="75"/>
      <c r="G1816" s="76"/>
      <c r="H1816" s="69"/>
      <c r="I1816" s="69"/>
      <c r="J1816" s="69"/>
      <c r="K1816" s="69"/>
      <c r="L1816" s="75"/>
      <c r="M1816" s="33"/>
      <c r="N1816" s="69"/>
      <c r="O1816" s="69"/>
      <c r="P1816" s="69"/>
      <c r="Q1816" s="63"/>
      <c r="R1816" s="69"/>
      <c r="S1816" s="69"/>
      <c r="T1816" s="69"/>
      <c r="U1816" s="69"/>
      <c r="V1816" s="77"/>
      <c r="W1816" s="33"/>
      <c r="X1816" s="69"/>
      <c r="Y1816" s="69"/>
      <c r="Z1816" s="69"/>
      <c r="AA1816" s="78"/>
      <c r="AB1816" s="79">
        <f t="shared" si="1026"/>
        <v>0</v>
      </c>
    </row>
    <row r="1817" spans="1:28" s="82" customFormat="1" ht="22.5" x14ac:dyDescent="0.25">
      <c r="A1817" s="71" t="s">
        <v>10587</v>
      </c>
      <c r="B1817" s="72" t="s">
        <v>15516</v>
      </c>
      <c r="C1817" s="73" t="s">
        <v>8753</v>
      </c>
      <c r="D1817" s="74">
        <v>0</v>
      </c>
      <c r="E1817" s="69">
        <v>220.22</v>
      </c>
      <c r="F1817" s="75">
        <f t="shared" ref="F1817:F1822" si="1027">ROUND(D1817*E1817,2)</f>
        <v>0</v>
      </c>
      <c r="G1817" s="28"/>
      <c r="H1817" s="69">
        <f t="shared" ref="H1817:I1822" si="1028">ROUND(N1817+(N1817*$H$2/100),2)</f>
        <v>113.69</v>
      </c>
      <c r="I1817" s="69">
        <f t="shared" si="1028"/>
        <v>106.53</v>
      </c>
      <c r="J1817" s="69">
        <f t="shared" ref="J1817:J1822" si="1029">H1817+I1817</f>
        <v>220.22</v>
      </c>
      <c r="K1817" s="69">
        <v>0</v>
      </c>
      <c r="L1817" s="75">
        <f t="shared" ref="L1817:L1822" si="1030">SUM(J1817:K1817)</f>
        <v>220.22</v>
      </c>
      <c r="M1817" s="33"/>
      <c r="N1817" s="69">
        <v>113.69</v>
      </c>
      <c r="O1817" s="69">
        <v>106.53</v>
      </c>
      <c r="P1817" s="69">
        <f t="shared" ref="P1817:P1822" si="1031">SUM(N1817:O1817)</f>
        <v>220.22</v>
      </c>
      <c r="Q1817" s="63"/>
      <c r="R1817" s="69">
        <f t="shared" ref="R1817:S1822" si="1032">X1817</f>
        <v>113.69</v>
      </c>
      <c r="S1817" s="69">
        <f t="shared" si="1032"/>
        <v>106.54</v>
      </c>
      <c r="T1817" s="69">
        <f t="shared" ref="T1817:T1822" si="1033">R1817+S1817</f>
        <v>220.23000000000002</v>
      </c>
      <c r="U1817" s="69">
        <f t="shared" ref="U1817:U1822" si="1034">ROUND(Z1817*$H$2,2)/100</f>
        <v>0</v>
      </c>
      <c r="V1817" s="77">
        <f t="shared" ref="V1817:V1822" si="1035">SUM(T1817:U1817)</f>
        <v>220.23000000000002</v>
      </c>
      <c r="W1817" s="33"/>
      <c r="X1817" s="69">
        <v>113.69</v>
      </c>
      <c r="Y1817" s="69">
        <v>106.54</v>
      </c>
      <c r="Z1817" s="69">
        <v>220.23</v>
      </c>
      <c r="AA1817" s="78"/>
      <c r="AB1817" s="79">
        <f t="shared" si="1026"/>
        <v>-9.9999999999909051E-3</v>
      </c>
    </row>
    <row r="1818" spans="1:28" s="82" customFormat="1" ht="22.5" x14ac:dyDescent="0.25">
      <c r="A1818" s="71" t="s">
        <v>10588</v>
      </c>
      <c r="B1818" s="72" t="s">
        <v>15517</v>
      </c>
      <c r="C1818" s="73" t="s">
        <v>8753</v>
      </c>
      <c r="D1818" s="74">
        <v>0</v>
      </c>
      <c r="E1818" s="69">
        <v>594.46</v>
      </c>
      <c r="F1818" s="75">
        <f t="shared" si="1027"/>
        <v>0</v>
      </c>
      <c r="G1818" s="28"/>
      <c r="H1818" s="69">
        <f t="shared" si="1028"/>
        <v>463.29</v>
      </c>
      <c r="I1818" s="69">
        <f t="shared" si="1028"/>
        <v>131.16999999999999</v>
      </c>
      <c r="J1818" s="69">
        <f t="shared" si="1029"/>
        <v>594.46</v>
      </c>
      <c r="K1818" s="69">
        <v>0</v>
      </c>
      <c r="L1818" s="75">
        <f t="shared" si="1030"/>
        <v>594.46</v>
      </c>
      <c r="M1818" s="33"/>
      <c r="N1818" s="69">
        <v>463.29</v>
      </c>
      <c r="O1818" s="69">
        <v>131.17000000000002</v>
      </c>
      <c r="P1818" s="69">
        <f t="shared" si="1031"/>
        <v>594.46</v>
      </c>
      <c r="Q1818" s="63"/>
      <c r="R1818" s="69">
        <f t="shared" si="1032"/>
        <v>463.29</v>
      </c>
      <c r="S1818" s="69">
        <f t="shared" si="1032"/>
        <v>131.18</v>
      </c>
      <c r="T1818" s="69">
        <f t="shared" si="1033"/>
        <v>594.47</v>
      </c>
      <c r="U1818" s="69">
        <f t="shared" si="1034"/>
        <v>0</v>
      </c>
      <c r="V1818" s="77">
        <f t="shared" si="1035"/>
        <v>594.47</v>
      </c>
      <c r="W1818" s="33"/>
      <c r="X1818" s="69">
        <v>463.29</v>
      </c>
      <c r="Y1818" s="69">
        <v>131.18</v>
      </c>
      <c r="Z1818" s="69">
        <v>594.47</v>
      </c>
      <c r="AA1818" s="78"/>
      <c r="AB1818" s="79">
        <f t="shared" si="1026"/>
        <v>-9.9999999999909051E-3</v>
      </c>
    </row>
    <row r="1819" spans="1:28" s="82" customFormat="1" ht="22.5" x14ac:dyDescent="0.25">
      <c r="A1819" s="71" t="s">
        <v>10589</v>
      </c>
      <c r="B1819" s="72" t="s">
        <v>15518</v>
      </c>
      <c r="C1819" s="73" t="s">
        <v>8753</v>
      </c>
      <c r="D1819" s="74">
        <v>0</v>
      </c>
      <c r="E1819" s="69">
        <v>1563.34</v>
      </c>
      <c r="F1819" s="75">
        <f t="shared" si="1027"/>
        <v>0</v>
      </c>
      <c r="G1819" s="28"/>
      <c r="H1819" s="69">
        <f t="shared" si="1028"/>
        <v>1325.64</v>
      </c>
      <c r="I1819" s="69">
        <f t="shared" si="1028"/>
        <v>237.7</v>
      </c>
      <c r="J1819" s="69">
        <f t="shared" si="1029"/>
        <v>1563.3400000000001</v>
      </c>
      <c r="K1819" s="69">
        <v>0</v>
      </c>
      <c r="L1819" s="75">
        <f t="shared" si="1030"/>
        <v>1563.3400000000001</v>
      </c>
      <c r="M1819" s="33"/>
      <c r="N1819" s="69">
        <v>1325.6399999999999</v>
      </c>
      <c r="O1819" s="69">
        <v>237.7</v>
      </c>
      <c r="P1819" s="69">
        <f t="shared" si="1031"/>
        <v>1563.34</v>
      </c>
      <c r="Q1819" s="63"/>
      <c r="R1819" s="69">
        <f t="shared" si="1032"/>
        <v>1325.64</v>
      </c>
      <c r="S1819" s="69">
        <f t="shared" si="1032"/>
        <v>237.72</v>
      </c>
      <c r="T1819" s="69">
        <f t="shared" si="1033"/>
        <v>1563.3600000000001</v>
      </c>
      <c r="U1819" s="69">
        <f t="shared" si="1034"/>
        <v>0</v>
      </c>
      <c r="V1819" s="77">
        <f t="shared" si="1035"/>
        <v>1563.3600000000001</v>
      </c>
      <c r="W1819" s="33"/>
      <c r="X1819" s="69">
        <v>1325.64</v>
      </c>
      <c r="Y1819" s="69">
        <v>237.72</v>
      </c>
      <c r="Z1819" s="69">
        <v>1563.36</v>
      </c>
      <c r="AA1819" s="78"/>
      <c r="AB1819" s="79">
        <f t="shared" si="1026"/>
        <v>-1.999999999998181E-2</v>
      </c>
    </row>
    <row r="1820" spans="1:28" s="82" customFormat="1" ht="22.5" x14ac:dyDescent="0.25">
      <c r="A1820" s="71" t="s">
        <v>10590</v>
      </c>
      <c r="B1820" s="72" t="s">
        <v>15519</v>
      </c>
      <c r="C1820" s="73" t="s">
        <v>8753</v>
      </c>
      <c r="D1820" s="74">
        <v>0</v>
      </c>
      <c r="E1820" s="69">
        <v>2225.4700000000003</v>
      </c>
      <c r="F1820" s="75">
        <f t="shared" si="1027"/>
        <v>0</v>
      </c>
      <c r="G1820" s="28"/>
      <c r="H1820" s="69">
        <f t="shared" si="1028"/>
        <v>1580.97</v>
      </c>
      <c r="I1820" s="69">
        <f t="shared" si="1028"/>
        <v>644.5</v>
      </c>
      <c r="J1820" s="69">
        <f t="shared" si="1029"/>
        <v>2225.4700000000003</v>
      </c>
      <c r="K1820" s="69">
        <v>0</v>
      </c>
      <c r="L1820" s="75">
        <f t="shared" si="1030"/>
        <v>2225.4700000000003</v>
      </c>
      <c r="M1820" s="33"/>
      <c r="N1820" s="69">
        <v>1580.97</v>
      </c>
      <c r="O1820" s="69">
        <v>644.5</v>
      </c>
      <c r="P1820" s="69">
        <f t="shared" si="1031"/>
        <v>2225.4700000000003</v>
      </c>
      <c r="Q1820" s="63"/>
      <c r="R1820" s="69">
        <f t="shared" si="1032"/>
        <v>1580.97</v>
      </c>
      <c r="S1820" s="69">
        <f t="shared" si="1032"/>
        <v>644.55999999999995</v>
      </c>
      <c r="T1820" s="69">
        <f t="shared" si="1033"/>
        <v>2225.5299999999997</v>
      </c>
      <c r="U1820" s="69">
        <f t="shared" si="1034"/>
        <v>0</v>
      </c>
      <c r="V1820" s="77">
        <f t="shared" si="1035"/>
        <v>2225.5299999999997</v>
      </c>
      <c r="W1820" s="33"/>
      <c r="X1820" s="69">
        <v>1580.97</v>
      </c>
      <c r="Y1820" s="69">
        <v>644.55999999999995</v>
      </c>
      <c r="Z1820" s="69">
        <v>2225.5300000000002</v>
      </c>
      <c r="AA1820" s="78"/>
      <c r="AB1820" s="79">
        <f t="shared" si="1026"/>
        <v>-5.999999999994543E-2</v>
      </c>
    </row>
    <row r="1821" spans="1:28" s="33" customFormat="1" ht="22.5" x14ac:dyDescent="0.25">
      <c r="A1821" s="71" t="s">
        <v>10591</v>
      </c>
      <c r="B1821" s="72" t="s">
        <v>15520</v>
      </c>
      <c r="C1821" s="73" t="s">
        <v>8753</v>
      </c>
      <c r="D1821" s="74">
        <v>0</v>
      </c>
      <c r="E1821" s="69">
        <v>4407.83</v>
      </c>
      <c r="F1821" s="75">
        <f t="shared" si="1027"/>
        <v>0</v>
      </c>
      <c r="G1821" s="28"/>
      <c r="H1821" s="69">
        <f t="shared" si="1028"/>
        <v>3118.84</v>
      </c>
      <c r="I1821" s="69">
        <f t="shared" si="1028"/>
        <v>1288.99</v>
      </c>
      <c r="J1821" s="69">
        <f t="shared" si="1029"/>
        <v>4407.83</v>
      </c>
      <c r="K1821" s="69">
        <v>0</v>
      </c>
      <c r="L1821" s="75">
        <f t="shared" si="1030"/>
        <v>4407.83</v>
      </c>
      <c r="N1821" s="69">
        <v>3118.84</v>
      </c>
      <c r="O1821" s="69">
        <v>1288.99</v>
      </c>
      <c r="P1821" s="69">
        <f t="shared" si="1031"/>
        <v>4407.83</v>
      </c>
      <c r="Q1821" s="63"/>
      <c r="R1821" s="69">
        <f t="shared" si="1032"/>
        <v>3118.84</v>
      </c>
      <c r="S1821" s="69">
        <f t="shared" si="1032"/>
        <v>1289.1199999999999</v>
      </c>
      <c r="T1821" s="69">
        <f t="shared" si="1033"/>
        <v>4407.96</v>
      </c>
      <c r="U1821" s="69">
        <f t="shared" si="1034"/>
        <v>0</v>
      </c>
      <c r="V1821" s="77">
        <f t="shared" si="1035"/>
        <v>4407.96</v>
      </c>
      <c r="X1821" s="69">
        <v>3118.84</v>
      </c>
      <c r="Y1821" s="69">
        <v>1289.1199999999999</v>
      </c>
      <c r="Z1821" s="69">
        <v>4407.96</v>
      </c>
      <c r="AA1821" s="78"/>
      <c r="AB1821" s="79">
        <f t="shared" si="1026"/>
        <v>-0.13000000000010914</v>
      </c>
    </row>
    <row r="1822" spans="1:28" s="33" customFormat="1" x14ac:dyDescent="0.25">
      <c r="A1822" s="71" t="s">
        <v>10592</v>
      </c>
      <c r="B1822" s="72" t="s">
        <v>15521</v>
      </c>
      <c r="C1822" s="73" t="s">
        <v>8753</v>
      </c>
      <c r="D1822" s="74">
        <v>0</v>
      </c>
      <c r="E1822" s="69">
        <v>6069.1299999999992</v>
      </c>
      <c r="F1822" s="75">
        <f t="shared" si="1027"/>
        <v>0</v>
      </c>
      <c r="G1822" s="28"/>
      <c r="H1822" s="69">
        <f t="shared" si="1028"/>
        <v>4572.3900000000003</v>
      </c>
      <c r="I1822" s="69">
        <f t="shared" si="1028"/>
        <v>1496.74</v>
      </c>
      <c r="J1822" s="69">
        <f t="shared" si="1029"/>
        <v>6069.13</v>
      </c>
      <c r="K1822" s="69">
        <v>0</v>
      </c>
      <c r="L1822" s="75">
        <f t="shared" si="1030"/>
        <v>6069.13</v>
      </c>
      <c r="N1822" s="69">
        <v>4572.3899999999994</v>
      </c>
      <c r="O1822" s="69">
        <v>1496.74</v>
      </c>
      <c r="P1822" s="69">
        <f t="shared" si="1031"/>
        <v>6069.1299999999992</v>
      </c>
      <c r="Q1822" s="63"/>
      <c r="R1822" s="69">
        <f t="shared" si="1032"/>
        <v>4572.3900000000003</v>
      </c>
      <c r="S1822" s="69">
        <f t="shared" si="1032"/>
        <v>1496.88</v>
      </c>
      <c r="T1822" s="69">
        <f t="shared" si="1033"/>
        <v>6069.27</v>
      </c>
      <c r="U1822" s="69">
        <f t="shared" si="1034"/>
        <v>0</v>
      </c>
      <c r="V1822" s="77">
        <f t="shared" si="1035"/>
        <v>6069.27</v>
      </c>
      <c r="X1822" s="69">
        <v>4572.3900000000003</v>
      </c>
      <c r="Y1822" s="69">
        <v>1496.88</v>
      </c>
      <c r="Z1822" s="69">
        <v>6069.27</v>
      </c>
      <c r="AA1822" s="78"/>
      <c r="AB1822" s="79">
        <f t="shared" si="1026"/>
        <v>-0.14000000000123691</v>
      </c>
    </row>
    <row r="1823" spans="1:28" ht="22.5" x14ac:dyDescent="0.25">
      <c r="A1823" s="65" t="s">
        <v>10593</v>
      </c>
      <c r="B1823" s="66" t="s">
        <v>15522</v>
      </c>
      <c r="C1823" s="67"/>
      <c r="D1823" s="68"/>
      <c r="E1823" s="69"/>
      <c r="F1823" s="70"/>
      <c r="H1823" s="69"/>
      <c r="I1823" s="69"/>
      <c r="J1823" s="69"/>
      <c r="K1823" s="69"/>
      <c r="L1823" s="75"/>
      <c r="N1823" s="69"/>
      <c r="O1823" s="69"/>
      <c r="P1823" s="69"/>
      <c r="Q1823" s="63"/>
      <c r="R1823" s="69"/>
      <c r="S1823" s="69"/>
      <c r="T1823" s="69"/>
      <c r="U1823" s="69"/>
      <c r="V1823" s="77"/>
      <c r="X1823" s="69"/>
      <c r="Y1823" s="69"/>
      <c r="Z1823" s="69"/>
      <c r="AA1823" s="78"/>
      <c r="AB1823" s="79">
        <f t="shared" si="1026"/>
        <v>0</v>
      </c>
    </row>
    <row r="1824" spans="1:28" ht="22.5" x14ac:dyDescent="0.25">
      <c r="A1824" s="71" t="s">
        <v>10594</v>
      </c>
      <c r="B1824" s="72" t="s">
        <v>15523</v>
      </c>
      <c r="C1824" s="73" t="s">
        <v>8780</v>
      </c>
      <c r="D1824" s="74">
        <v>0</v>
      </c>
      <c r="E1824" s="69">
        <v>9.7100000000000009</v>
      </c>
      <c r="F1824" s="75">
        <f t="shared" ref="F1824:F1830" si="1036">ROUND(D1824*E1824,2)</f>
        <v>0</v>
      </c>
      <c r="G1824" s="76"/>
      <c r="H1824" s="69">
        <f t="shared" ref="H1824:I1830" si="1037">ROUND(N1824+(N1824*$H$2/100),2)</f>
        <v>4.3899999999999997</v>
      </c>
      <c r="I1824" s="69">
        <f t="shared" si="1037"/>
        <v>5.32</v>
      </c>
      <c r="J1824" s="69">
        <f t="shared" ref="J1824:J1830" si="1038">H1824+I1824</f>
        <v>9.7100000000000009</v>
      </c>
      <c r="K1824" s="69">
        <v>0</v>
      </c>
      <c r="L1824" s="75">
        <f t="shared" ref="L1824:L1830" si="1039">SUM(J1824:K1824)</f>
        <v>9.7100000000000009</v>
      </c>
      <c r="N1824" s="69">
        <v>4.3899999999999997</v>
      </c>
      <c r="O1824" s="69">
        <v>5.32</v>
      </c>
      <c r="P1824" s="69">
        <f t="shared" ref="P1824:P1830" si="1040">SUM(N1824:O1824)</f>
        <v>9.7100000000000009</v>
      </c>
      <c r="Q1824" s="63"/>
      <c r="R1824" s="69">
        <f t="shared" ref="R1824:S1830" si="1041">X1824</f>
        <v>4.3899999999999997</v>
      </c>
      <c r="S1824" s="69">
        <f t="shared" si="1041"/>
        <v>5.32</v>
      </c>
      <c r="T1824" s="69">
        <f t="shared" ref="T1824:T1830" si="1042">R1824+S1824</f>
        <v>9.7100000000000009</v>
      </c>
      <c r="U1824" s="69">
        <f t="shared" ref="U1824:U1830" si="1043">ROUND(Z1824*$H$2,2)/100</f>
        <v>0</v>
      </c>
      <c r="V1824" s="77">
        <f t="shared" ref="V1824:V1830" si="1044">SUM(T1824:U1824)</f>
        <v>9.7100000000000009</v>
      </c>
      <c r="X1824" s="69">
        <v>4.3899999999999997</v>
      </c>
      <c r="Y1824" s="69">
        <v>5.32</v>
      </c>
      <c r="Z1824" s="69">
        <v>9.7100000000000009</v>
      </c>
      <c r="AA1824" s="78"/>
      <c r="AB1824" s="79">
        <f t="shared" si="1026"/>
        <v>0</v>
      </c>
    </row>
    <row r="1825" spans="1:28" ht="22.5" x14ac:dyDescent="0.25">
      <c r="A1825" s="71" t="s">
        <v>10595</v>
      </c>
      <c r="B1825" s="72" t="s">
        <v>15524</v>
      </c>
      <c r="C1825" s="73" t="s">
        <v>8780</v>
      </c>
      <c r="D1825" s="74">
        <v>0</v>
      </c>
      <c r="E1825" s="69">
        <v>47.449999999999996</v>
      </c>
      <c r="F1825" s="75">
        <f t="shared" si="1036"/>
        <v>0</v>
      </c>
      <c r="G1825" s="76"/>
      <c r="H1825" s="69">
        <f t="shared" si="1037"/>
        <v>40.090000000000003</v>
      </c>
      <c r="I1825" s="69">
        <f t="shared" si="1037"/>
        <v>7.36</v>
      </c>
      <c r="J1825" s="69">
        <f t="shared" si="1038"/>
        <v>47.45</v>
      </c>
      <c r="K1825" s="69">
        <v>0</v>
      </c>
      <c r="L1825" s="75">
        <f t="shared" si="1039"/>
        <v>47.45</v>
      </c>
      <c r="N1825" s="69">
        <v>40.089999999999996</v>
      </c>
      <c r="O1825" s="69">
        <v>7.3599999999999994</v>
      </c>
      <c r="P1825" s="69">
        <f t="shared" si="1040"/>
        <v>47.449999999999996</v>
      </c>
      <c r="Q1825" s="63"/>
      <c r="R1825" s="69">
        <f t="shared" si="1041"/>
        <v>40.090000000000003</v>
      </c>
      <c r="S1825" s="69">
        <f t="shared" si="1041"/>
        <v>7.36</v>
      </c>
      <c r="T1825" s="69">
        <f t="shared" si="1042"/>
        <v>47.45</v>
      </c>
      <c r="U1825" s="69">
        <f t="shared" si="1043"/>
        <v>0</v>
      </c>
      <c r="V1825" s="77">
        <f t="shared" si="1044"/>
        <v>47.45</v>
      </c>
      <c r="X1825" s="69">
        <v>40.090000000000003</v>
      </c>
      <c r="Y1825" s="69">
        <v>7.36</v>
      </c>
      <c r="Z1825" s="69">
        <v>47.45</v>
      </c>
      <c r="AA1825" s="78"/>
      <c r="AB1825" s="79">
        <f t="shared" si="1026"/>
        <v>0</v>
      </c>
    </row>
    <row r="1826" spans="1:28" x14ac:dyDescent="0.25">
      <c r="A1826" s="71" t="s">
        <v>10596</v>
      </c>
      <c r="B1826" s="72" t="s">
        <v>15525</v>
      </c>
      <c r="C1826" s="73" t="s">
        <v>8808</v>
      </c>
      <c r="D1826" s="74">
        <v>0</v>
      </c>
      <c r="E1826" s="69">
        <v>10.46</v>
      </c>
      <c r="F1826" s="75">
        <f t="shared" si="1036"/>
        <v>0</v>
      </c>
      <c r="G1826" s="76"/>
      <c r="H1826" s="69">
        <f t="shared" si="1037"/>
        <v>10.46</v>
      </c>
      <c r="I1826" s="69">
        <f t="shared" si="1037"/>
        <v>0</v>
      </c>
      <c r="J1826" s="69">
        <f t="shared" si="1038"/>
        <v>10.46</v>
      </c>
      <c r="K1826" s="69">
        <v>0</v>
      </c>
      <c r="L1826" s="75">
        <f t="shared" si="1039"/>
        <v>10.46</v>
      </c>
      <c r="N1826" s="69">
        <v>10.46</v>
      </c>
      <c r="O1826" s="69">
        <v>0</v>
      </c>
      <c r="P1826" s="69">
        <f t="shared" si="1040"/>
        <v>10.46</v>
      </c>
      <c r="Q1826" s="63"/>
      <c r="R1826" s="69">
        <f t="shared" si="1041"/>
        <v>10.46</v>
      </c>
      <c r="S1826" s="69">
        <f t="shared" si="1041"/>
        <v>0</v>
      </c>
      <c r="T1826" s="69">
        <f t="shared" si="1042"/>
        <v>10.46</v>
      </c>
      <c r="U1826" s="69">
        <f t="shared" si="1043"/>
        <v>0</v>
      </c>
      <c r="V1826" s="77">
        <f t="shared" si="1044"/>
        <v>10.46</v>
      </c>
      <c r="X1826" s="69">
        <v>10.46</v>
      </c>
      <c r="Y1826" s="69">
        <v>0</v>
      </c>
      <c r="Z1826" s="69">
        <v>10.46</v>
      </c>
      <c r="AA1826" s="78"/>
      <c r="AB1826" s="79">
        <f t="shared" si="1026"/>
        <v>0</v>
      </c>
    </row>
    <row r="1827" spans="1:28" x14ac:dyDescent="0.25">
      <c r="A1827" s="71" t="s">
        <v>10597</v>
      </c>
      <c r="B1827" s="72" t="s">
        <v>15526</v>
      </c>
      <c r="C1827" s="73" t="s">
        <v>8780</v>
      </c>
      <c r="D1827" s="74">
        <v>0</v>
      </c>
      <c r="E1827" s="69">
        <v>12.239999999999998</v>
      </c>
      <c r="F1827" s="75">
        <f t="shared" si="1036"/>
        <v>0</v>
      </c>
      <c r="G1827" s="76"/>
      <c r="H1827" s="69">
        <f t="shared" si="1037"/>
        <v>1.07</v>
      </c>
      <c r="I1827" s="69">
        <f t="shared" si="1037"/>
        <v>11.17</v>
      </c>
      <c r="J1827" s="69">
        <f t="shared" si="1038"/>
        <v>12.24</v>
      </c>
      <c r="K1827" s="69">
        <v>0</v>
      </c>
      <c r="L1827" s="75">
        <f t="shared" si="1039"/>
        <v>12.24</v>
      </c>
      <c r="N1827" s="69">
        <v>1.07</v>
      </c>
      <c r="O1827" s="69">
        <v>11.17</v>
      </c>
      <c r="P1827" s="69">
        <f t="shared" si="1040"/>
        <v>12.24</v>
      </c>
      <c r="Q1827" s="63"/>
      <c r="R1827" s="69">
        <f t="shared" si="1041"/>
        <v>1.07</v>
      </c>
      <c r="S1827" s="69">
        <f t="shared" si="1041"/>
        <v>11.16</v>
      </c>
      <c r="T1827" s="69">
        <f t="shared" si="1042"/>
        <v>12.23</v>
      </c>
      <c r="U1827" s="69">
        <f t="shared" si="1043"/>
        <v>0</v>
      </c>
      <c r="V1827" s="77">
        <f t="shared" si="1044"/>
        <v>12.23</v>
      </c>
      <c r="X1827" s="69">
        <v>1.07</v>
      </c>
      <c r="Y1827" s="69">
        <v>11.16</v>
      </c>
      <c r="Z1827" s="69">
        <v>12.23</v>
      </c>
      <c r="AA1827" s="78"/>
      <c r="AB1827" s="79">
        <f t="shared" si="1026"/>
        <v>9.9999999999997868E-3</v>
      </c>
    </row>
    <row r="1828" spans="1:28" s="33" customFormat="1" ht="22.5" x14ac:dyDescent="0.25">
      <c r="A1828" s="71" t="s">
        <v>10598</v>
      </c>
      <c r="B1828" s="72" t="s">
        <v>15527</v>
      </c>
      <c r="C1828" s="73" t="s">
        <v>8780</v>
      </c>
      <c r="D1828" s="74">
        <v>0</v>
      </c>
      <c r="E1828" s="69">
        <v>16.05</v>
      </c>
      <c r="F1828" s="75">
        <f t="shared" si="1036"/>
        <v>0</v>
      </c>
      <c r="G1828" s="76"/>
      <c r="H1828" s="69">
        <f t="shared" si="1037"/>
        <v>1.1100000000000001</v>
      </c>
      <c r="I1828" s="69">
        <f t="shared" si="1037"/>
        <v>14.94</v>
      </c>
      <c r="J1828" s="69">
        <f t="shared" si="1038"/>
        <v>16.05</v>
      </c>
      <c r="K1828" s="69">
        <v>0</v>
      </c>
      <c r="L1828" s="75">
        <f t="shared" si="1039"/>
        <v>16.05</v>
      </c>
      <c r="N1828" s="69">
        <v>1.1100000000000001</v>
      </c>
      <c r="O1828" s="69">
        <v>14.94</v>
      </c>
      <c r="P1828" s="69">
        <f t="shared" si="1040"/>
        <v>16.05</v>
      </c>
      <c r="Q1828" s="63"/>
      <c r="R1828" s="69">
        <f t="shared" si="1041"/>
        <v>1.1100000000000001</v>
      </c>
      <c r="S1828" s="69">
        <f t="shared" si="1041"/>
        <v>14.94</v>
      </c>
      <c r="T1828" s="69">
        <f t="shared" si="1042"/>
        <v>16.05</v>
      </c>
      <c r="U1828" s="69">
        <f t="shared" si="1043"/>
        <v>0</v>
      </c>
      <c r="V1828" s="77">
        <f t="shared" si="1044"/>
        <v>16.05</v>
      </c>
      <c r="X1828" s="69">
        <v>1.1100000000000001</v>
      </c>
      <c r="Y1828" s="69">
        <v>14.94</v>
      </c>
      <c r="Z1828" s="69">
        <v>16.05</v>
      </c>
      <c r="AA1828" s="78"/>
      <c r="AB1828" s="79">
        <f t="shared" si="1026"/>
        <v>0</v>
      </c>
    </row>
    <row r="1829" spans="1:28" x14ac:dyDescent="0.25">
      <c r="A1829" s="71" t="s">
        <v>10599</v>
      </c>
      <c r="B1829" s="72" t="s">
        <v>15528</v>
      </c>
      <c r="C1829" s="73" t="s">
        <v>8753</v>
      </c>
      <c r="D1829" s="74">
        <v>0</v>
      </c>
      <c r="E1829" s="69">
        <v>352.69</v>
      </c>
      <c r="F1829" s="75">
        <f t="shared" si="1036"/>
        <v>0</v>
      </c>
      <c r="G1829" s="28"/>
      <c r="H1829" s="69">
        <f t="shared" si="1037"/>
        <v>231.14</v>
      </c>
      <c r="I1829" s="69">
        <f t="shared" si="1037"/>
        <v>121.55</v>
      </c>
      <c r="J1829" s="69">
        <f t="shared" si="1038"/>
        <v>352.69</v>
      </c>
      <c r="K1829" s="69">
        <v>0</v>
      </c>
      <c r="L1829" s="75">
        <f t="shared" si="1039"/>
        <v>352.69</v>
      </c>
      <c r="N1829" s="69">
        <v>231.14</v>
      </c>
      <c r="O1829" s="69">
        <v>121.55</v>
      </c>
      <c r="P1829" s="69">
        <f t="shared" si="1040"/>
        <v>352.69</v>
      </c>
      <c r="Q1829" s="63"/>
      <c r="R1829" s="69">
        <f t="shared" si="1041"/>
        <v>231.14</v>
      </c>
      <c r="S1829" s="69">
        <f t="shared" si="1041"/>
        <v>121.55</v>
      </c>
      <c r="T1829" s="69">
        <f t="shared" si="1042"/>
        <v>352.69</v>
      </c>
      <c r="U1829" s="69">
        <f t="shared" si="1043"/>
        <v>0</v>
      </c>
      <c r="V1829" s="77">
        <f t="shared" si="1044"/>
        <v>352.69</v>
      </c>
      <c r="X1829" s="69">
        <v>231.14</v>
      </c>
      <c r="Y1829" s="69">
        <v>121.55</v>
      </c>
      <c r="Z1829" s="69">
        <v>352.69</v>
      </c>
      <c r="AA1829" s="78"/>
      <c r="AB1829" s="79">
        <f t="shared" si="1026"/>
        <v>0</v>
      </c>
    </row>
    <row r="1830" spans="1:28" x14ac:dyDescent="0.25">
      <c r="A1830" s="71" t="s">
        <v>10600</v>
      </c>
      <c r="B1830" s="72" t="s">
        <v>10602</v>
      </c>
      <c r="C1830" s="73" t="s">
        <v>8780</v>
      </c>
      <c r="D1830" s="74">
        <v>0</v>
      </c>
      <c r="E1830" s="69">
        <v>505.65</v>
      </c>
      <c r="F1830" s="75">
        <f t="shared" si="1036"/>
        <v>0</v>
      </c>
      <c r="G1830" s="28"/>
      <c r="H1830" s="69">
        <f t="shared" si="1037"/>
        <v>490.51</v>
      </c>
      <c r="I1830" s="69">
        <f t="shared" si="1037"/>
        <v>15.14</v>
      </c>
      <c r="J1830" s="69">
        <f t="shared" si="1038"/>
        <v>505.65</v>
      </c>
      <c r="K1830" s="69">
        <v>0</v>
      </c>
      <c r="L1830" s="75">
        <f t="shared" si="1039"/>
        <v>505.65</v>
      </c>
      <c r="N1830" s="69">
        <v>490.51</v>
      </c>
      <c r="O1830" s="69">
        <v>15.14</v>
      </c>
      <c r="P1830" s="69">
        <f t="shared" si="1040"/>
        <v>505.65</v>
      </c>
      <c r="Q1830" s="63"/>
      <c r="R1830" s="69">
        <f t="shared" si="1041"/>
        <v>490.51</v>
      </c>
      <c r="S1830" s="69">
        <f t="shared" si="1041"/>
        <v>15.14</v>
      </c>
      <c r="T1830" s="69">
        <f t="shared" si="1042"/>
        <v>505.65</v>
      </c>
      <c r="U1830" s="69">
        <f t="shared" si="1043"/>
        <v>0</v>
      </c>
      <c r="V1830" s="77">
        <f t="shared" si="1044"/>
        <v>505.65</v>
      </c>
      <c r="X1830" s="69">
        <v>490.51</v>
      </c>
      <c r="Y1830" s="69">
        <v>15.14</v>
      </c>
      <c r="Z1830" s="69">
        <v>505.65</v>
      </c>
      <c r="AA1830" s="78"/>
      <c r="AB1830" s="79">
        <f t="shared" si="1026"/>
        <v>0</v>
      </c>
    </row>
    <row r="1831" spans="1:28" x14ac:dyDescent="0.25">
      <c r="A1831" s="65" t="s">
        <v>10601</v>
      </c>
      <c r="B1831" s="66" t="s">
        <v>15529</v>
      </c>
      <c r="C1831" s="67"/>
      <c r="D1831" s="68"/>
      <c r="E1831" s="69"/>
      <c r="F1831" s="70"/>
      <c r="H1831" s="69"/>
      <c r="I1831" s="69"/>
      <c r="J1831" s="69"/>
      <c r="K1831" s="69"/>
      <c r="L1831" s="75"/>
      <c r="N1831" s="69"/>
      <c r="O1831" s="69"/>
      <c r="P1831" s="69"/>
      <c r="Q1831" s="63"/>
      <c r="R1831" s="69"/>
      <c r="S1831" s="69"/>
      <c r="T1831" s="69"/>
      <c r="U1831" s="69"/>
      <c r="V1831" s="77"/>
      <c r="X1831" s="69"/>
      <c r="Y1831" s="69"/>
      <c r="Z1831" s="69"/>
      <c r="AA1831" s="78"/>
      <c r="AB1831" s="79">
        <f t="shared" si="1026"/>
        <v>0</v>
      </c>
    </row>
    <row r="1832" spans="1:28" x14ac:dyDescent="0.25">
      <c r="A1832" s="65" t="s">
        <v>10603</v>
      </c>
      <c r="B1832" s="66" t="s">
        <v>15530</v>
      </c>
      <c r="C1832" s="67"/>
      <c r="D1832" s="68"/>
      <c r="E1832" s="69"/>
      <c r="F1832" s="70"/>
      <c r="H1832" s="69"/>
      <c r="I1832" s="69"/>
      <c r="J1832" s="69"/>
      <c r="K1832" s="69"/>
      <c r="L1832" s="75"/>
      <c r="N1832" s="69"/>
      <c r="O1832" s="69"/>
      <c r="P1832" s="69"/>
      <c r="Q1832" s="63"/>
      <c r="R1832" s="69"/>
      <c r="S1832" s="69"/>
      <c r="T1832" s="69"/>
      <c r="U1832" s="69"/>
      <c r="V1832" s="77"/>
      <c r="X1832" s="69"/>
      <c r="Y1832" s="69"/>
      <c r="Z1832" s="69"/>
      <c r="AA1832" s="78"/>
      <c r="AB1832" s="79">
        <f t="shared" si="1026"/>
        <v>0</v>
      </c>
    </row>
    <row r="1833" spans="1:28" x14ac:dyDescent="0.25">
      <c r="A1833" s="71" t="s">
        <v>10604</v>
      </c>
      <c r="B1833" s="72" t="s">
        <v>15531</v>
      </c>
      <c r="C1833" s="73" t="s">
        <v>8780</v>
      </c>
      <c r="D1833" s="74">
        <v>0</v>
      </c>
      <c r="E1833" s="69">
        <v>31.1</v>
      </c>
      <c r="F1833" s="75">
        <f>ROUND(D1833*E1833,2)</f>
        <v>0</v>
      </c>
      <c r="G1833" s="76"/>
      <c r="H1833" s="69">
        <f t="shared" ref="H1833:I1837" si="1045">ROUND(N1833+(N1833*$H$2/100),2)</f>
        <v>26.56</v>
      </c>
      <c r="I1833" s="69">
        <f t="shared" si="1045"/>
        <v>4.54</v>
      </c>
      <c r="J1833" s="69">
        <f>H1833+I1833</f>
        <v>31.099999999999998</v>
      </c>
      <c r="K1833" s="69">
        <v>0</v>
      </c>
      <c r="L1833" s="75">
        <f>SUM(J1833:K1833)</f>
        <v>31.099999999999998</v>
      </c>
      <c r="N1833" s="69">
        <v>26.560000000000002</v>
      </c>
      <c r="O1833" s="69">
        <v>4.54</v>
      </c>
      <c r="P1833" s="69">
        <f>SUM(N1833:O1833)</f>
        <v>31.1</v>
      </c>
      <c r="Q1833" s="63"/>
      <c r="R1833" s="69">
        <f t="shared" ref="R1833:S1837" si="1046">X1833</f>
        <v>26.56</v>
      </c>
      <c r="S1833" s="69">
        <f t="shared" si="1046"/>
        <v>4.54</v>
      </c>
      <c r="T1833" s="69">
        <f>R1833+S1833</f>
        <v>31.099999999999998</v>
      </c>
      <c r="U1833" s="69">
        <f>ROUND(Z1833*$H$2,2)/100</f>
        <v>0</v>
      </c>
      <c r="V1833" s="77">
        <f>SUM(T1833:U1833)</f>
        <v>31.099999999999998</v>
      </c>
      <c r="X1833" s="69">
        <v>26.56</v>
      </c>
      <c r="Y1833" s="69">
        <v>4.54</v>
      </c>
      <c r="Z1833" s="69">
        <v>31.1</v>
      </c>
      <c r="AA1833" s="78"/>
      <c r="AB1833" s="79">
        <f t="shared" si="1026"/>
        <v>0</v>
      </c>
    </row>
    <row r="1834" spans="1:28" x14ac:dyDescent="0.25">
      <c r="A1834" s="71" t="s">
        <v>10605</v>
      </c>
      <c r="B1834" s="72" t="s">
        <v>15532</v>
      </c>
      <c r="C1834" s="73" t="s">
        <v>8910</v>
      </c>
      <c r="D1834" s="74">
        <v>0</v>
      </c>
      <c r="E1834" s="69">
        <v>1137.3</v>
      </c>
      <c r="F1834" s="75">
        <f>ROUND(D1834*E1834,2)</f>
        <v>0</v>
      </c>
      <c r="G1834" s="76"/>
      <c r="H1834" s="69">
        <f t="shared" si="1045"/>
        <v>1028.3900000000001</v>
      </c>
      <c r="I1834" s="69">
        <f t="shared" si="1045"/>
        <v>108.91</v>
      </c>
      <c r="J1834" s="69">
        <f>H1834+I1834</f>
        <v>1137.3000000000002</v>
      </c>
      <c r="K1834" s="69">
        <v>0</v>
      </c>
      <c r="L1834" s="75">
        <f>SUM(J1834:K1834)</f>
        <v>1137.3000000000002</v>
      </c>
      <c r="N1834" s="69">
        <v>1028.3900000000001</v>
      </c>
      <c r="O1834" s="69">
        <v>108.91</v>
      </c>
      <c r="P1834" s="69">
        <f>SUM(N1834:O1834)</f>
        <v>1137.3000000000002</v>
      </c>
      <c r="Q1834" s="63"/>
      <c r="R1834" s="69">
        <f t="shared" si="1046"/>
        <v>1028.3900000000001</v>
      </c>
      <c r="S1834" s="69">
        <f t="shared" si="1046"/>
        <v>108.9</v>
      </c>
      <c r="T1834" s="69">
        <f>R1834+S1834</f>
        <v>1137.2900000000002</v>
      </c>
      <c r="U1834" s="69">
        <f>ROUND(Z1834*$H$2,2)/100</f>
        <v>0</v>
      </c>
      <c r="V1834" s="77">
        <f>SUM(T1834:U1834)</f>
        <v>1137.2900000000002</v>
      </c>
      <c r="X1834" s="69">
        <v>1028.3900000000001</v>
      </c>
      <c r="Y1834" s="69">
        <v>108.9</v>
      </c>
      <c r="Z1834" s="69">
        <v>1137.29</v>
      </c>
      <c r="AA1834" s="78"/>
      <c r="AB1834" s="79">
        <f t="shared" si="1026"/>
        <v>1.0000000000218279E-2</v>
      </c>
    </row>
    <row r="1835" spans="1:28" x14ac:dyDescent="0.25">
      <c r="A1835" s="71" t="s">
        <v>10606</v>
      </c>
      <c r="B1835" s="72" t="s">
        <v>15533</v>
      </c>
      <c r="C1835" s="73" t="s">
        <v>8753</v>
      </c>
      <c r="D1835" s="74">
        <v>0</v>
      </c>
      <c r="E1835" s="69">
        <v>2575.34</v>
      </c>
      <c r="F1835" s="75">
        <f>ROUND(D1835*E1835,2)</f>
        <v>0</v>
      </c>
      <c r="G1835" s="76"/>
      <c r="H1835" s="69">
        <f t="shared" si="1045"/>
        <v>1207.57</v>
      </c>
      <c r="I1835" s="69">
        <f t="shared" si="1045"/>
        <v>1367.77</v>
      </c>
      <c r="J1835" s="69">
        <f>H1835+I1835</f>
        <v>2575.34</v>
      </c>
      <c r="K1835" s="69">
        <v>0</v>
      </c>
      <c r="L1835" s="75">
        <f>SUM(J1835:K1835)</f>
        <v>2575.34</v>
      </c>
      <c r="N1835" s="69">
        <v>1207.57</v>
      </c>
      <c r="O1835" s="69">
        <v>1367.77</v>
      </c>
      <c r="P1835" s="69">
        <f>SUM(N1835:O1835)</f>
        <v>2575.34</v>
      </c>
      <c r="Q1835" s="63"/>
      <c r="R1835" s="69">
        <f t="shared" si="1046"/>
        <v>1207.57</v>
      </c>
      <c r="S1835" s="69">
        <f t="shared" si="1046"/>
        <v>1367.69</v>
      </c>
      <c r="T1835" s="69">
        <f>R1835+S1835</f>
        <v>2575.2600000000002</v>
      </c>
      <c r="U1835" s="69">
        <f>ROUND(Z1835*$H$2,2)/100</f>
        <v>0</v>
      </c>
      <c r="V1835" s="77">
        <f>SUM(T1835:U1835)</f>
        <v>2575.2600000000002</v>
      </c>
      <c r="X1835" s="69">
        <v>1207.57</v>
      </c>
      <c r="Y1835" s="69">
        <v>1367.69</v>
      </c>
      <c r="Z1835" s="69">
        <v>2575.2600000000002</v>
      </c>
      <c r="AA1835" s="78"/>
      <c r="AB1835" s="79">
        <f t="shared" si="1026"/>
        <v>7.999999999992724E-2</v>
      </c>
    </row>
    <row r="1836" spans="1:28" ht="22.5" x14ac:dyDescent="0.25">
      <c r="A1836" s="71" t="s">
        <v>10607</v>
      </c>
      <c r="B1836" s="72" t="s">
        <v>15534</v>
      </c>
      <c r="C1836" s="73" t="s">
        <v>8910</v>
      </c>
      <c r="D1836" s="74">
        <v>0</v>
      </c>
      <c r="E1836" s="69">
        <v>861.95</v>
      </c>
      <c r="F1836" s="75">
        <f>ROUND(D1836*E1836,2)</f>
        <v>0</v>
      </c>
      <c r="G1836" s="76"/>
      <c r="H1836" s="69">
        <f t="shared" si="1045"/>
        <v>753.04</v>
      </c>
      <c r="I1836" s="69">
        <f t="shared" si="1045"/>
        <v>108.91</v>
      </c>
      <c r="J1836" s="69">
        <f>H1836+I1836</f>
        <v>861.94999999999993</v>
      </c>
      <c r="K1836" s="69">
        <v>0</v>
      </c>
      <c r="L1836" s="75">
        <f>SUM(J1836:K1836)</f>
        <v>861.94999999999993</v>
      </c>
      <c r="N1836" s="69">
        <v>753.04000000000008</v>
      </c>
      <c r="O1836" s="69">
        <v>108.91</v>
      </c>
      <c r="P1836" s="69">
        <f>SUM(N1836:O1836)</f>
        <v>861.95</v>
      </c>
      <c r="Q1836" s="63"/>
      <c r="R1836" s="69">
        <f t="shared" si="1046"/>
        <v>753.04</v>
      </c>
      <c r="S1836" s="69">
        <f t="shared" si="1046"/>
        <v>108.9</v>
      </c>
      <c r="T1836" s="69">
        <f>R1836+S1836</f>
        <v>861.93999999999994</v>
      </c>
      <c r="U1836" s="69">
        <f>ROUND(Z1836*$H$2,2)/100</f>
        <v>0</v>
      </c>
      <c r="V1836" s="77">
        <f>SUM(T1836:U1836)</f>
        <v>861.93999999999994</v>
      </c>
      <c r="X1836" s="69">
        <v>753.04</v>
      </c>
      <c r="Y1836" s="69">
        <v>108.9</v>
      </c>
      <c r="Z1836" s="69">
        <v>861.94</v>
      </c>
      <c r="AA1836" s="78"/>
      <c r="AB1836" s="79">
        <f t="shared" si="1026"/>
        <v>9.9999999999909051E-3</v>
      </c>
    </row>
    <row r="1837" spans="1:28" x14ac:dyDescent="0.25">
      <c r="A1837" s="71" t="s">
        <v>10608</v>
      </c>
      <c r="B1837" s="72" t="s">
        <v>15535</v>
      </c>
      <c r="C1837" s="73" t="s">
        <v>8780</v>
      </c>
      <c r="D1837" s="74">
        <v>0</v>
      </c>
      <c r="E1837" s="69">
        <v>102.09</v>
      </c>
      <c r="F1837" s="75">
        <f>ROUND(D1837*E1837,2)</f>
        <v>0</v>
      </c>
      <c r="G1837" s="76"/>
      <c r="H1837" s="69">
        <f t="shared" si="1045"/>
        <v>81.02</v>
      </c>
      <c r="I1837" s="69">
        <f t="shared" si="1045"/>
        <v>21.07</v>
      </c>
      <c r="J1837" s="69">
        <f>H1837+I1837</f>
        <v>102.09</v>
      </c>
      <c r="K1837" s="69">
        <v>0</v>
      </c>
      <c r="L1837" s="75">
        <f>SUM(J1837:K1837)</f>
        <v>102.09</v>
      </c>
      <c r="N1837" s="69">
        <v>81.02</v>
      </c>
      <c r="O1837" s="69">
        <v>21.07</v>
      </c>
      <c r="P1837" s="69">
        <f>SUM(N1837:O1837)</f>
        <v>102.09</v>
      </c>
      <c r="Q1837" s="63"/>
      <c r="R1837" s="69">
        <f t="shared" si="1046"/>
        <v>81.02</v>
      </c>
      <c r="S1837" s="69">
        <f t="shared" si="1046"/>
        <v>21.06</v>
      </c>
      <c r="T1837" s="69">
        <f>R1837+S1837</f>
        <v>102.08</v>
      </c>
      <c r="U1837" s="69">
        <f>ROUND(Z1837*$H$2,2)/100</f>
        <v>0</v>
      </c>
      <c r="V1837" s="77">
        <f>SUM(T1837:U1837)</f>
        <v>102.08</v>
      </c>
      <c r="X1837" s="69">
        <v>81.02</v>
      </c>
      <c r="Y1837" s="69">
        <v>21.06</v>
      </c>
      <c r="Z1837" s="69">
        <v>102.08</v>
      </c>
      <c r="AA1837" s="78"/>
      <c r="AB1837" s="79">
        <f t="shared" si="1026"/>
        <v>1.0000000000005116E-2</v>
      </c>
    </row>
    <row r="1838" spans="1:28" ht="22.5" x14ac:dyDescent="0.25">
      <c r="A1838" s="65" t="s">
        <v>10609</v>
      </c>
      <c r="B1838" s="66" t="s">
        <v>15536</v>
      </c>
      <c r="C1838" s="67"/>
      <c r="D1838" s="68"/>
      <c r="E1838" s="69"/>
      <c r="F1838" s="70"/>
      <c r="H1838" s="69"/>
      <c r="I1838" s="69"/>
      <c r="J1838" s="69"/>
      <c r="K1838" s="69"/>
      <c r="L1838" s="75"/>
      <c r="N1838" s="69"/>
      <c r="O1838" s="69"/>
      <c r="P1838" s="69"/>
      <c r="Q1838" s="63"/>
      <c r="R1838" s="69"/>
      <c r="S1838" s="69"/>
      <c r="T1838" s="69"/>
      <c r="U1838" s="69"/>
      <c r="V1838" s="77"/>
      <c r="X1838" s="69"/>
      <c r="Y1838" s="69"/>
      <c r="Z1838" s="69"/>
      <c r="AA1838" s="78"/>
      <c r="AB1838" s="79">
        <f t="shared" si="1026"/>
        <v>0</v>
      </c>
    </row>
    <row r="1839" spans="1:28" x14ac:dyDescent="0.25">
      <c r="A1839" s="71" t="s">
        <v>10610</v>
      </c>
      <c r="B1839" s="72" t="s">
        <v>15537</v>
      </c>
      <c r="C1839" s="73" t="s">
        <v>8753</v>
      </c>
      <c r="D1839" s="74">
        <v>0</v>
      </c>
      <c r="E1839" s="69">
        <v>2765.75</v>
      </c>
      <c r="F1839" s="75">
        <f>ROUND(D1839*E1839,2)</f>
        <v>0</v>
      </c>
      <c r="G1839" s="33"/>
      <c r="H1839" s="69">
        <f>ROUND(N1839+(N1839*$H$2/100),2)</f>
        <v>2765.75</v>
      </c>
      <c r="I1839" s="69">
        <f>ROUND(O1839+(O1839*$H$2/100),2)</f>
        <v>0</v>
      </c>
      <c r="J1839" s="69">
        <f>H1839+I1839</f>
        <v>2765.75</v>
      </c>
      <c r="K1839" s="69">
        <v>0</v>
      </c>
      <c r="L1839" s="75">
        <f>SUM(J1839:K1839)</f>
        <v>2765.75</v>
      </c>
      <c r="N1839" s="69">
        <v>2765.75</v>
      </c>
      <c r="O1839" s="69">
        <v>0</v>
      </c>
      <c r="P1839" s="69">
        <f>SUM(N1839:O1839)</f>
        <v>2765.75</v>
      </c>
      <c r="Q1839" s="63"/>
      <c r="R1839" s="69">
        <f>X1839</f>
        <v>2765.75</v>
      </c>
      <c r="S1839" s="69">
        <f>Y1839</f>
        <v>0</v>
      </c>
      <c r="T1839" s="69">
        <f>R1839+S1839</f>
        <v>2765.75</v>
      </c>
      <c r="U1839" s="69">
        <f>ROUND(Z1839*$H$2,2)/100</f>
        <v>0</v>
      </c>
      <c r="V1839" s="77">
        <f>SUM(T1839:U1839)</f>
        <v>2765.75</v>
      </c>
      <c r="X1839" s="69">
        <v>2765.75</v>
      </c>
      <c r="Y1839" s="69">
        <v>0</v>
      </c>
      <c r="Z1839" s="69">
        <v>2765.75</v>
      </c>
      <c r="AA1839" s="78"/>
      <c r="AB1839" s="79">
        <f t="shared" si="1026"/>
        <v>0</v>
      </c>
    </row>
    <row r="1840" spans="1:28" x14ac:dyDescent="0.25">
      <c r="A1840" s="65" t="s">
        <v>10611</v>
      </c>
      <c r="B1840" s="66" t="s">
        <v>15538</v>
      </c>
      <c r="C1840" s="67"/>
      <c r="D1840" s="68"/>
      <c r="E1840" s="69"/>
      <c r="F1840" s="70"/>
      <c r="H1840" s="69"/>
      <c r="I1840" s="69"/>
      <c r="J1840" s="69"/>
      <c r="K1840" s="69"/>
      <c r="L1840" s="75"/>
      <c r="N1840" s="69"/>
      <c r="O1840" s="69"/>
      <c r="P1840" s="69"/>
      <c r="Q1840" s="63"/>
      <c r="R1840" s="69"/>
      <c r="S1840" s="69"/>
      <c r="T1840" s="69"/>
      <c r="U1840" s="69"/>
      <c r="V1840" s="77"/>
      <c r="X1840" s="69"/>
      <c r="Y1840" s="69"/>
      <c r="Z1840" s="69"/>
      <c r="AA1840" s="78"/>
      <c r="AB1840" s="79">
        <f t="shared" si="1026"/>
        <v>0</v>
      </c>
    </row>
    <row r="1841" spans="1:28" x14ac:dyDescent="0.25">
      <c r="A1841" s="71" t="s">
        <v>10612</v>
      </c>
      <c r="B1841" s="72" t="s">
        <v>15539</v>
      </c>
      <c r="C1841" s="73" t="s">
        <v>8808</v>
      </c>
      <c r="D1841" s="74">
        <v>0</v>
      </c>
      <c r="E1841" s="69">
        <v>134.05000000000001</v>
      </c>
      <c r="F1841" s="75">
        <f>ROUND(D1841*E1841,2)</f>
        <v>0</v>
      </c>
      <c r="G1841" s="76"/>
      <c r="H1841" s="69">
        <f t="shared" ref="H1841:I1845" si="1047">ROUND(N1841+(N1841*$H$2/100),2)</f>
        <v>68.37</v>
      </c>
      <c r="I1841" s="69">
        <f t="shared" si="1047"/>
        <v>65.680000000000007</v>
      </c>
      <c r="J1841" s="69">
        <f>H1841+I1841</f>
        <v>134.05000000000001</v>
      </c>
      <c r="K1841" s="69">
        <v>0</v>
      </c>
      <c r="L1841" s="75">
        <f>SUM(J1841:K1841)</f>
        <v>134.05000000000001</v>
      </c>
      <c r="N1841" s="69">
        <v>68.37</v>
      </c>
      <c r="O1841" s="69">
        <v>65.680000000000007</v>
      </c>
      <c r="P1841" s="69">
        <f>SUM(N1841:O1841)</f>
        <v>134.05000000000001</v>
      </c>
      <c r="Q1841" s="63"/>
      <c r="R1841" s="69">
        <f t="shared" ref="R1841:S1845" si="1048">X1841</f>
        <v>68.37</v>
      </c>
      <c r="S1841" s="69">
        <f t="shared" si="1048"/>
        <v>65.680000000000007</v>
      </c>
      <c r="T1841" s="69">
        <f>R1841+S1841</f>
        <v>134.05000000000001</v>
      </c>
      <c r="U1841" s="69">
        <f>ROUND(Z1841*$H$2,2)/100</f>
        <v>0</v>
      </c>
      <c r="V1841" s="77">
        <f>SUM(T1841:U1841)</f>
        <v>134.05000000000001</v>
      </c>
      <c r="X1841" s="69">
        <v>68.37</v>
      </c>
      <c r="Y1841" s="69">
        <v>65.680000000000007</v>
      </c>
      <c r="Z1841" s="69">
        <v>134.05000000000001</v>
      </c>
      <c r="AA1841" s="78"/>
      <c r="AB1841" s="79">
        <f t="shared" si="1026"/>
        <v>0</v>
      </c>
    </row>
    <row r="1842" spans="1:28" x14ac:dyDescent="0.25">
      <c r="A1842" s="71" t="s">
        <v>10613</v>
      </c>
      <c r="B1842" s="72" t="s">
        <v>15540</v>
      </c>
      <c r="C1842" s="73" t="s">
        <v>8753</v>
      </c>
      <c r="D1842" s="74">
        <v>0</v>
      </c>
      <c r="E1842" s="69">
        <v>327.42</v>
      </c>
      <c r="F1842" s="75">
        <f>ROUND(D1842*E1842,2)</f>
        <v>0</v>
      </c>
      <c r="G1842" s="76"/>
      <c r="H1842" s="69">
        <f t="shared" si="1047"/>
        <v>312.8</v>
      </c>
      <c r="I1842" s="69">
        <f t="shared" si="1047"/>
        <v>14.62</v>
      </c>
      <c r="J1842" s="69">
        <f>H1842+I1842</f>
        <v>327.42</v>
      </c>
      <c r="K1842" s="69">
        <v>0</v>
      </c>
      <c r="L1842" s="75">
        <f>SUM(J1842:K1842)</f>
        <v>327.42</v>
      </c>
      <c r="N1842" s="69">
        <v>312.8</v>
      </c>
      <c r="O1842" s="69">
        <v>14.620000000000001</v>
      </c>
      <c r="P1842" s="69">
        <f>SUM(N1842:O1842)</f>
        <v>327.42</v>
      </c>
      <c r="Q1842" s="63"/>
      <c r="R1842" s="69">
        <f t="shared" si="1048"/>
        <v>312.8</v>
      </c>
      <c r="S1842" s="69">
        <f t="shared" si="1048"/>
        <v>14.62</v>
      </c>
      <c r="T1842" s="69">
        <f>R1842+S1842</f>
        <v>327.42</v>
      </c>
      <c r="U1842" s="69">
        <f>ROUND(Z1842*$H$2,2)/100</f>
        <v>0</v>
      </c>
      <c r="V1842" s="77">
        <f>SUM(T1842:U1842)</f>
        <v>327.42</v>
      </c>
      <c r="X1842" s="69">
        <v>312.8</v>
      </c>
      <c r="Y1842" s="69">
        <v>14.62</v>
      </c>
      <c r="Z1842" s="69">
        <v>327.42</v>
      </c>
      <c r="AA1842" s="78"/>
      <c r="AB1842" s="79">
        <f t="shared" si="1026"/>
        <v>0</v>
      </c>
    </row>
    <row r="1843" spans="1:28" ht="22.5" x14ac:dyDescent="0.25">
      <c r="A1843" s="71" t="s">
        <v>10614</v>
      </c>
      <c r="B1843" s="72" t="s">
        <v>15541</v>
      </c>
      <c r="C1843" s="73" t="s">
        <v>8780</v>
      </c>
      <c r="D1843" s="74">
        <v>0</v>
      </c>
      <c r="E1843" s="69">
        <v>146.38</v>
      </c>
      <c r="F1843" s="75">
        <f>ROUND(D1843*E1843,2)</f>
        <v>0</v>
      </c>
      <c r="G1843" s="76"/>
      <c r="H1843" s="69">
        <f t="shared" si="1047"/>
        <v>106.55</v>
      </c>
      <c r="I1843" s="69">
        <f t="shared" si="1047"/>
        <v>39.83</v>
      </c>
      <c r="J1843" s="69">
        <f>H1843+I1843</f>
        <v>146.38</v>
      </c>
      <c r="K1843" s="69">
        <v>0</v>
      </c>
      <c r="L1843" s="75">
        <f>SUM(J1843:K1843)</f>
        <v>146.38</v>
      </c>
      <c r="N1843" s="69">
        <v>106.55</v>
      </c>
      <c r="O1843" s="69">
        <v>39.83</v>
      </c>
      <c r="P1843" s="69">
        <f>SUM(N1843:O1843)</f>
        <v>146.38</v>
      </c>
      <c r="Q1843" s="63"/>
      <c r="R1843" s="69">
        <f t="shared" si="1048"/>
        <v>106.55</v>
      </c>
      <c r="S1843" s="69">
        <f t="shared" si="1048"/>
        <v>39.83</v>
      </c>
      <c r="T1843" s="69">
        <f>R1843+S1843</f>
        <v>146.38</v>
      </c>
      <c r="U1843" s="69">
        <f>ROUND(Z1843*$H$2,2)/100</f>
        <v>0</v>
      </c>
      <c r="V1843" s="77">
        <f>SUM(T1843:U1843)</f>
        <v>146.38</v>
      </c>
      <c r="X1843" s="69">
        <v>106.55</v>
      </c>
      <c r="Y1843" s="69">
        <v>39.83</v>
      </c>
      <c r="Z1843" s="69">
        <v>146.38</v>
      </c>
      <c r="AA1843" s="78"/>
      <c r="AB1843" s="79">
        <f t="shared" si="1026"/>
        <v>0</v>
      </c>
    </row>
    <row r="1844" spans="1:28" ht="22.5" x14ac:dyDescent="0.25">
      <c r="A1844" s="71" t="s">
        <v>10615</v>
      </c>
      <c r="B1844" s="72" t="s">
        <v>15542</v>
      </c>
      <c r="C1844" s="73" t="s">
        <v>8753</v>
      </c>
      <c r="D1844" s="74">
        <v>0</v>
      </c>
      <c r="E1844" s="69">
        <v>365.84999999999997</v>
      </c>
      <c r="F1844" s="75">
        <f>ROUND(D1844*E1844,2)</f>
        <v>0</v>
      </c>
      <c r="G1844" s="28"/>
      <c r="H1844" s="69">
        <f t="shared" si="1047"/>
        <v>345.28</v>
      </c>
      <c r="I1844" s="69">
        <f t="shared" si="1047"/>
        <v>20.57</v>
      </c>
      <c r="J1844" s="69">
        <f>H1844+I1844</f>
        <v>365.84999999999997</v>
      </c>
      <c r="K1844" s="69">
        <v>0</v>
      </c>
      <c r="L1844" s="75">
        <f>SUM(J1844:K1844)</f>
        <v>365.84999999999997</v>
      </c>
      <c r="N1844" s="69">
        <v>345.28</v>
      </c>
      <c r="O1844" s="69">
        <v>20.57</v>
      </c>
      <c r="P1844" s="69">
        <f>SUM(N1844:O1844)</f>
        <v>365.84999999999997</v>
      </c>
      <c r="Q1844" s="63"/>
      <c r="R1844" s="69">
        <f t="shared" si="1048"/>
        <v>345.28</v>
      </c>
      <c r="S1844" s="69">
        <f t="shared" si="1048"/>
        <v>20.56</v>
      </c>
      <c r="T1844" s="69">
        <f>R1844+S1844</f>
        <v>365.84</v>
      </c>
      <c r="U1844" s="69">
        <f>ROUND(Z1844*$H$2,2)/100</f>
        <v>0</v>
      </c>
      <c r="V1844" s="77">
        <f>SUM(T1844:U1844)</f>
        <v>365.84</v>
      </c>
      <c r="X1844" s="69">
        <v>345.28</v>
      </c>
      <c r="Y1844" s="69">
        <v>20.56</v>
      </c>
      <c r="Z1844" s="69">
        <v>365.84</v>
      </c>
      <c r="AA1844" s="78"/>
      <c r="AB1844" s="79">
        <f t="shared" si="1026"/>
        <v>9.9999999999909051E-3</v>
      </c>
    </row>
    <row r="1845" spans="1:28" x14ac:dyDescent="0.25">
      <c r="A1845" s="71" t="s">
        <v>10616</v>
      </c>
      <c r="B1845" s="72" t="s">
        <v>15543</v>
      </c>
      <c r="C1845" s="73" t="s">
        <v>8753</v>
      </c>
      <c r="D1845" s="74">
        <v>0</v>
      </c>
      <c r="E1845" s="69">
        <v>611.22</v>
      </c>
      <c r="F1845" s="75">
        <f>ROUND(D1845*E1845,2)</f>
        <v>0</v>
      </c>
      <c r="G1845" s="28"/>
      <c r="H1845" s="69">
        <f t="shared" si="1047"/>
        <v>580.39</v>
      </c>
      <c r="I1845" s="69">
        <f t="shared" si="1047"/>
        <v>30.83</v>
      </c>
      <c r="J1845" s="69">
        <f>H1845+I1845</f>
        <v>611.22</v>
      </c>
      <c r="K1845" s="69">
        <v>0</v>
      </c>
      <c r="L1845" s="75">
        <f>SUM(J1845:K1845)</f>
        <v>611.22</v>
      </c>
      <c r="N1845" s="69">
        <v>580.39</v>
      </c>
      <c r="O1845" s="69">
        <v>30.83</v>
      </c>
      <c r="P1845" s="69">
        <f>SUM(N1845:O1845)</f>
        <v>611.22</v>
      </c>
      <c r="Q1845" s="63"/>
      <c r="R1845" s="69">
        <f t="shared" si="1048"/>
        <v>580.39</v>
      </c>
      <c r="S1845" s="69">
        <f t="shared" si="1048"/>
        <v>30.84</v>
      </c>
      <c r="T1845" s="69">
        <f>R1845+S1845</f>
        <v>611.23</v>
      </c>
      <c r="U1845" s="69">
        <f>ROUND(Z1845*$H$2,2)/100</f>
        <v>0</v>
      </c>
      <c r="V1845" s="77">
        <f>SUM(T1845:U1845)</f>
        <v>611.23</v>
      </c>
      <c r="X1845" s="69">
        <v>580.39</v>
      </c>
      <c r="Y1845" s="69">
        <v>30.84</v>
      </c>
      <c r="Z1845" s="69">
        <v>611.23</v>
      </c>
      <c r="AA1845" s="78"/>
      <c r="AB1845" s="79">
        <f t="shared" si="1026"/>
        <v>-9.9999999999909051E-3</v>
      </c>
    </row>
    <row r="1846" spans="1:28" x14ac:dyDescent="0.25">
      <c r="A1846" s="65" t="s">
        <v>10617</v>
      </c>
      <c r="B1846" s="66" t="s">
        <v>15544</v>
      </c>
      <c r="C1846" s="67"/>
      <c r="D1846" s="68"/>
      <c r="E1846" s="69"/>
      <c r="F1846" s="70"/>
      <c r="H1846" s="69"/>
      <c r="I1846" s="69"/>
      <c r="J1846" s="69"/>
      <c r="K1846" s="69"/>
      <c r="L1846" s="75"/>
      <c r="N1846" s="69"/>
      <c r="O1846" s="69"/>
      <c r="P1846" s="69"/>
      <c r="Q1846" s="63"/>
      <c r="R1846" s="69"/>
      <c r="S1846" s="69"/>
      <c r="T1846" s="69"/>
      <c r="U1846" s="69"/>
      <c r="V1846" s="77"/>
      <c r="X1846" s="69"/>
      <c r="Y1846" s="69"/>
      <c r="Z1846" s="69"/>
      <c r="AA1846" s="78"/>
      <c r="AB1846" s="79">
        <f t="shared" si="1026"/>
        <v>0</v>
      </c>
    </row>
    <row r="1847" spans="1:28" x14ac:dyDescent="0.25">
      <c r="A1847" s="71" t="s">
        <v>10618</v>
      </c>
      <c r="B1847" s="72" t="s">
        <v>15545</v>
      </c>
      <c r="C1847" s="73" t="s">
        <v>8910</v>
      </c>
      <c r="D1847" s="74">
        <v>0</v>
      </c>
      <c r="E1847" s="69">
        <v>3397.4900000000002</v>
      </c>
      <c r="F1847" s="75">
        <f>ROUND(D1847*E1847,2)</f>
        <v>0</v>
      </c>
      <c r="G1847" s="76"/>
      <c r="H1847" s="69">
        <f t="shared" ref="H1847:I1850" si="1049">ROUND(N1847+(N1847*$H$2/100),2)</f>
        <v>3252.28</v>
      </c>
      <c r="I1847" s="69">
        <f t="shared" si="1049"/>
        <v>145.21</v>
      </c>
      <c r="J1847" s="69">
        <f>H1847+I1847</f>
        <v>3397.4900000000002</v>
      </c>
      <c r="K1847" s="69">
        <v>0</v>
      </c>
      <c r="L1847" s="75">
        <f>SUM(J1847:K1847)</f>
        <v>3397.4900000000002</v>
      </c>
      <c r="N1847" s="69">
        <v>3252.28</v>
      </c>
      <c r="O1847" s="69">
        <v>145.21</v>
      </c>
      <c r="P1847" s="69">
        <f>SUM(N1847:O1847)</f>
        <v>3397.4900000000002</v>
      </c>
      <c r="Q1847" s="63"/>
      <c r="R1847" s="69">
        <f t="shared" ref="R1847:S1850" si="1050">X1847</f>
        <v>3252.28</v>
      </c>
      <c r="S1847" s="69">
        <f t="shared" si="1050"/>
        <v>145.19999999999999</v>
      </c>
      <c r="T1847" s="69">
        <f>R1847+S1847</f>
        <v>3397.48</v>
      </c>
      <c r="U1847" s="69">
        <f>ROUND(Z1847*$H$2,2)/100</f>
        <v>0</v>
      </c>
      <c r="V1847" s="77">
        <f>SUM(T1847:U1847)</f>
        <v>3397.48</v>
      </c>
      <c r="X1847" s="69">
        <v>3252.28</v>
      </c>
      <c r="Y1847" s="69">
        <v>145.19999999999999</v>
      </c>
      <c r="Z1847" s="69">
        <v>3397.48</v>
      </c>
      <c r="AA1847" s="78"/>
      <c r="AB1847" s="79">
        <f t="shared" si="1026"/>
        <v>1.0000000000218279E-2</v>
      </c>
    </row>
    <row r="1848" spans="1:28" x14ac:dyDescent="0.25">
      <c r="A1848" s="71" t="s">
        <v>10619</v>
      </c>
      <c r="B1848" s="72" t="s">
        <v>15546</v>
      </c>
      <c r="C1848" s="73" t="s">
        <v>8910</v>
      </c>
      <c r="D1848" s="74">
        <v>0</v>
      </c>
      <c r="E1848" s="69">
        <v>1475.18</v>
      </c>
      <c r="F1848" s="75">
        <f>ROUND(D1848*E1848,2)</f>
        <v>0</v>
      </c>
      <c r="G1848" s="76"/>
      <c r="H1848" s="69">
        <f t="shared" si="1049"/>
        <v>1329.97</v>
      </c>
      <c r="I1848" s="69">
        <f t="shared" si="1049"/>
        <v>145.21</v>
      </c>
      <c r="J1848" s="69">
        <f>H1848+I1848</f>
        <v>1475.18</v>
      </c>
      <c r="K1848" s="69">
        <v>0</v>
      </c>
      <c r="L1848" s="75">
        <f>SUM(J1848:K1848)</f>
        <v>1475.18</v>
      </c>
      <c r="N1848" s="69">
        <v>1329.97</v>
      </c>
      <c r="O1848" s="69">
        <v>145.21</v>
      </c>
      <c r="P1848" s="69">
        <f>SUM(N1848:O1848)</f>
        <v>1475.18</v>
      </c>
      <c r="Q1848" s="63"/>
      <c r="R1848" s="69">
        <f t="shared" si="1050"/>
        <v>1329.97</v>
      </c>
      <c r="S1848" s="69">
        <f t="shared" si="1050"/>
        <v>145.19999999999999</v>
      </c>
      <c r="T1848" s="69">
        <f>R1848+S1848</f>
        <v>1475.17</v>
      </c>
      <c r="U1848" s="69">
        <f>ROUND(Z1848*$H$2,2)/100</f>
        <v>0</v>
      </c>
      <c r="V1848" s="77">
        <f>SUM(T1848:U1848)</f>
        <v>1475.17</v>
      </c>
      <c r="X1848" s="69">
        <v>1329.97</v>
      </c>
      <c r="Y1848" s="69">
        <v>145.19999999999999</v>
      </c>
      <c r="Z1848" s="69">
        <v>1475.17</v>
      </c>
      <c r="AA1848" s="78"/>
      <c r="AB1848" s="79">
        <f t="shared" si="1026"/>
        <v>9.9999999999909051E-3</v>
      </c>
    </row>
    <row r="1849" spans="1:28" x14ac:dyDescent="0.25">
      <c r="A1849" s="71" t="s">
        <v>10620</v>
      </c>
      <c r="B1849" s="72" t="s">
        <v>15547</v>
      </c>
      <c r="C1849" s="73" t="s">
        <v>8910</v>
      </c>
      <c r="D1849" s="74">
        <v>0</v>
      </c>
      <c r="E1849" s="69">
        <v>851.48</v>
      </c>
      <c r="F1849" s="75">
        <f>ROUND(D1849*E1849,2)</f>
        <v>0</v>
      </c>
      <c r="G1849" s="76"/>
      <c r="H1849" s="69">
        <f t="shared" si="1049"/>
        <v>706.27</v>
      </c>
      <c r="I1849" s="69">
        <f t="shared" si="1049"/>
        <v>145.21</v>
      </c>
      <c r="J1849" s="69">
        <f>H1849+I1849</f>
        <v>851.48</v>
      </c>
      <c r="K1849" s="69">
        <v>0</v>
      </c>
      <c r="L1849" s="75">
        <f>SUM(J1849:K1849)</f>
        <v>851.48</v>
      </c>
      <c r="N1849" s="69">
        <v>706.27</v>
      </c>
      <c r="O1849" s="69">
        <v>145.21</v>
      </c>
      <c r="P1849" s="69">
        <f>SUM(N1849:O1849)</f>
        <v>851.48</v>
      </c>
      <c r="Q1849" s="63"/>
      <c r="R1849" s="69">
        <f t="shared" si="1050"/>
        <v>706.27</v>
      </c>
      <c r="S1849" s="69">
        <f t="shared" si="1050"/>
        <v>145.19999999999999</v>
      </c>
      <c r="T1849" s="69">
        <f>R1849+S1849</f>
        <v>851.47</v>
      </c>
      <c r="U1849" s="69">
        <f>ROUND(Z1849*$H$2,2)/100</f>
        <v>0</v>
      </c>
      <c r="V1849" s="77">
        <f>SUM(T1849:U1849)</f>
        <v>851.47</v>
      </c>
      <c r="X1849" s="69">
        <v>706.27</v>
      </c>
      <c r="Y1849" s="69">
        <v>145.19999999999999</v>
      </c>
      <c r="Z1849" s="69">
        <v>851.47</v>
      </c>
      <c r="AA1849" s="78"/>
      <c r="AB1849" s="79">
        <f t="shared" si="1026"/>
        <v>9.9999999999909051E-3</v>
      </c>
    </row>
    <row r="1850" spans="1:28" x14ac:dyDescent="0.25">
      <c r="A1850" s="71" t="s">
        <v>10621</v>
      </c>
      <c r="B1850" s="72" t="s">
        <v>15548</v>
      </c>
      <c r="C1850" s="73" t="s">
        <v>8910</v>
      </c>
      <c r="D1850" s="74">
        <v>0</v>
      </c>
      <c r="E1850" s="69">
        <v>1379.1000000000001</v>
      </c>
      <c r="F1850" s="75">
        <f>ROUND(D1850*E1850,2)</f>
        <v>0</v>
      </c>
      <c r="G1850" s="76"/>
      <c r="H1850" s="69">
        <f t="shared" si="1049"/>
        <v>1233.8900000000001</v>
      </c>
      <c r="I1850" s="69">
        <f t="shared" si="1049"/>
        <v>145.21</v>
      </c>
      <c r="J1850" s="69">
        <f>H1850+I1850</f>
        <v>1379.1000000000001</v>
      </c>
      <c r="K1850" s="69">
        <v>0</v>
      </c>
      <c r="L1850" s="75">
        <f>SUM(J1850:K1850)</f>
        <v>1379.1000000000001</v>
      </c>
      <c r="N1850" s="69">
        <v>1233.8900000000001</v>
      </c>
      <c r="O1850" s="69">
        <v>145.21</v>
      </c>
      <c r="P1850" s="69">
        <f>SUM(N1850:O1850)</f>
        <v>1379.1000000000001</v>
      </c>
      <c r="Q1850" s="63"/>
      <c r="R1850" s="69">
        <f t="shared" si="1050"/>
        <v>1233.8900000000001</v>
      </c>
      <c r="S1850" s="69">
        <f t="shared" si="1050"/>
        <v>145.19999999999999</v>
      </c>
      <c r="T1850" s="69">
        <f>R1850+S1850</f>
        <v>1379.0900000000001</v>
      </c>
      <c r="U1850" s="69">
        <f>ROUND(Z1850*$H$2,2)/100</f>
        <v>0</v>
      </c>
      <c r="V1850" s="77">
        <f>SUM(T1850:U1850)</f>
        <v>1379.0900000000001</v>
      </c>
      <c r="X1850" s="69">
        <v>1233.8900000000001</v>
      </c>
      <c r="Y1850" s="69">
        <v>145.19999999999999</v>
      </c>
      <c r="Z1850" s="69">
        <v>1379.09</v>
      </c>
      <c r="AA1850" s="78"/>
      <c r="AB1850" s="79">
        <f t="shared" si="1026"/>
        <v>1.0000000000218279E-2</v>
      </c>
    </row>
    <row r="1851" spans="1:28" x14ac:dyDescent="0.25">
      <c r="A1851" s="65" t="s">
        <v>10622</v>
      </c>
      <c r="B1851" s="66" t="s">
        <v>15549</v>
      </c>
      <c r="C1851" s="67"/>
      <c r="D1851" s="68"/>
      <c r="E1851" s="69"/>
      <c r="F1851" s="70"/>
      <c r="H1851" s="69"/>
      <c r="I1851" s="69"/>
      <c r="J1851" s="69"/>
      <c r="K1851" s="69"/>
      <c r="L1851" s="75"/>
      <c r="N1851" s="69"/>
      <c r="O1851" s="69"/>
      <c r="P1851" s="69"/>
      <c r="Q1851" s="63"/>
      <c r="R1851" s="69"/>
      <c r="S1851" s="69"/>
      <c r="T1851" s="69"/>
      <c r="U1851" s="69"/>
      <c r="V1851" s="77"/>
      <c r="X1851" s="69"/>
      <c r="Y1851" s="69"/>
      <c r="Z1851" s="69"/>
      <c r="AA1851" s="78"/>
      <c r="AB1851" s="79">
        <f t="shared" si="1026"/>
        <v>0</v>
      </c>
    </row>
    <row r="1852" spans="1:28" x14ac:dyDescent="0.25">
      <c r="A1852" s="71" t="s">
        <v>10623</v>
      </c>
      <c r="B1852" s="72" t="s">
        <v>15550</v>
      </c>
      <c r="C1852" s="73" t="s">
        <v>8910</v>
      </c>
      <c r="D1852" s="74">
        <v>0</v>
      </c>
      <c r="E1852" s="69">
        <v>3406.2999999999997</v>
      </c>
      <c r="F1852" s="75">
        <f>ROUND(D1852*E1852,2)</f>
        <v>0</v>
      </c>
      <c r="G1852" s="76"/>
      <c r="H1852" s="69">
        <f t="shared" ref="H1852:I1855" si="1051">ROUND(N1852+(N1852*$H$2/100),2)</f>
        <v>3175.45</v>
      </c>
      <c r="I1852" s="69">
        <f t="shared" si="1051"/>
        <v>230.85</v>
      </c>
      <c r="J1852" s="69">
        <f>H1852+I1852</f>
        <v>3406.2999999999997</v>
      </c>
      <c r="K1852" s="69">
        <v>0</v>
      </c>
      <c r="L1852" s="75">
        <f>SUM(J1852:K1852)</f>
        <v>3406.2999999999997</v>
      </c>
      <c r="N1852" s="69">
        <v>3175.45</v>
      </c>
      <c r="O1852" s="69">
        <v>230.85000000000002</v>
      </c>
      <c r="P1852" s="69">
        <f>SUM(N1852:O1852)</f>
        <v>3406.2999999999997</v>
      </c>
      <c r="Q1852" s="63"/>
      <c r="R1852" s="69">
        <f t="shared" ref="R1852:S1855" si="1052">X1852</f>
        <v>3175.45</v>
      </c>
      <c r="S1852" s="69">
        <f t="shared" si="1052"/>
        <v>230.85</v>
      </c>
      <c r="T1852" s="69">
        <f>R1852+S1852</f>
        <v>3406.2999999999997</v>
      </c>
      <c r="U1852" s="69">
        <f>ROUND(Z1852*$H$2,2)/100</f>
        <v>0</v>
      </c>
      <c r="V1852" s="77">
        <f>SUM(T1852:U1852)</f>
        <v>3406.2999999999997</v>
      </c>
      <c r="X1852" s="69">
        <v>3175.45</v>
      </c>
      <c r="Y1852" s="69">
        <v>230.85</v>
      </c>
      <c r="Z1852" s="69">
        <v>3406.3</v>
      </c>
      <c r="AA1852" s="78"/>
      <c r="AB1852" s="79">
        <f t="shared" si="1026"/>
        <v>0</v>
      </c>
    </row>
    <row r="1853" spans="1:28" x14ac:dyDescent="0.25">
      <c r="A1853" s="71" t="s">
        <v>10624</v>
      </c>
      <c r="B1853" s="72" t="s">
        <v>15551</v>
      </c>
      <c r="C1853" s="73" t="s">
        <v>8910</v>
      </c>
      <c r="D1853" s="74">
        <v>0</v>
      </c>
      <c r="E1853" s="69">
        <v>4670.04</v>
      </c>
      <c r="F1853" s="75">
        <f>ROUND(D1853*E1853,2)</f>
        <v>0</v>
      </c>
      <c r="G1853" s="76"/>
      <c r="H1853" s="69">
        <f t="shared" si="1051"/>
        <v>4439.1899999999996</v>
      </c>
      <c r="I1853" s="69">
        <f t="shared" si="1051"/>
        <v>230.85</v>
      </c>
      <c r="J1853" s="69">
        <f>H1853+I1853</f>
        <v>4670.04</v>
      </c>
      <c r="K1853" s="69">
        <v>0</v>
      </c>
      <c r="L1853" s="75">
        <f>SUM(J1853:K1853)</f>
        <v>4670.04</v>
      </c>
      <c r="N1853" s="69">
        <v>4439.1899999999996</v>
      </c>
      <c r="O1853" s="69">
        <v>230.85000000000002</v>
      </c>
      <c r="P1853" s="69">
        <f>SUM(N1853:O1853)</f>
        <v>4670.04</v>
      </c>
      <c r="Q1853" s="63"/>
      <c r="R1853" s="69">
        <f t="shared" si="1052"/>
        <v>4439.1899999999996</v>
      </c>
      <c r="S1853" s="69">
        <f t="shared" si="1052"/>
        <v>230.85</v>
      </c>
      <c r="T1853" s="69">
        <f>R1853+S1853</f>
        <v>4670.04</v>
      </c>
      <c r="U1853" s="69">
        <f>ROUND(Z1853*$H$2,2)/100</f>
        <v>0</v>
      </c>
      <c r="V1853" s="77">
        <f>SUM(T1853:U1853)</f>
        <v>4670.04</v>
      </c>
      <c r="X1853" s="69">
        <v>4439.1899999999996</v>
      </c>
      <c r="Y1853" s="69">
        <v>230.85</v>
      </c>
      <c r="Z1853" s="69">
        <v>4670.04</v>
      </c>
      <c r="AA1853" s="78"/>
      <c r="AB1853" s="79">
        <f t="shared" si="1026"/>
        <v>0</v>
      </c>
    </row>
    <row r="1854" spans="1:28" x14ac:dyDescent="0.25">
      <c r="A1854" s="71" t="s">
        <v>10625</v>
      </c>
      <c r="B1854" s="72" t="s">
        <v>15552</v>
      </c>
      <c r="C1854" s="73" t="s">
        <v>8753</v>
      </c>
      <c r="D1854" s="74">
        <v>0</v>
      </c>
      <c r="E1854" s="69">
        <v>1504.9299999999998</v>
      </c>
      <c r="F1854" s="75">
        <f>ROUND(D1854*E1854,2)</f>
        <v>0</v>
      </c>
      <c r="G1854" s="76"/>
      <c r="H1854" s="69">
        <f t="shared" si="1051"/>
        <v>1470.83</v>
      </c>
      <c r="I1854" s="69">
        <f t="shared" si="1051"/>
        <v>34.1</v>
      </c>
      <c r="J1854" s="69">
        <f>H1854+I1854</f>
        <v>1504.9299999999998</v>
      </c>
      <c r="K1854" s="69">
        <v>0</v>
      </c>
      <c r="L1854" s="75">
        <f>SUM(J1854:K1854)</f>
        <v>1504.9299999999998</v>
      </c>
      <c r="N1854" s="69">
        <v>1470.83</v>
      </c>
      <c r="O1854" s="69">
        <v>34.1</v>
      </c>
      <c r="P1854" s="69">
        <f>SUM(N1854:O1854)</f>
        <v>1504.9299999999998</v>
      </c>
      <c r="Q1854" s="63"/>
      <c r="R1854" s="69">
        <f t="shared" si="1052"/>
        <v>1470.83</v>
      </c>
      <c r="S1854" s="69">
        <f t="shared" si="1052"/>
        <v>34.1</v>
      </c>
      <c r="T1854" s="69">
        <f>R1854+S1854</f>
        <v>1504.9299999999998</v>
      </c>
      <c r="U1854" s="69">
        <f>ROUND(Z1854*$H$2,2)/100</f>
        <v>0</v>
      </c>
      <c r="V1854" s="77">
        <f>SUM(T1854:U1854)</f>
        <v>1504.9299999999998</v>
      </c>
      <c r="X1854" s="69">
        <v>1470.83</v>
      </c>
      <c r="Y1854" s="69">
        <v>34.1</v>
      </c>
      <c r="Z1854" s="69">
        <v>1504.93</v>
      </c>
      <c r="AA1854" s="78"/>
      <c r="AB1854" s="79">
        <f t="shared" si="1026"/>
        <v>0</v>
      </c>
    </row>
    <row r="1855" spans="1:28" x14ac:dyDescent="0.25">
      <c r="A1855" s="71" t="s">
        <v>10626</v>
      </c>
      <c r="B1855" s="72" t="s">
        <v>15553</v>
      </c>
      <c r="C1855" s="73" t="s">
        <v>8753</v>
      </c>
      <c r="D1855" s="74">
        <v>0</v>
      </c>
      <c r="E1855" s="69">
        <v>1083.71</v>
      </c>
      <c r="F1855" s="75">
        <f>ROUND(D1855*E1855,2)</f>
        <v>0</v>
      </c>
      <c r="G1855" s="76"/>
      <c r="H1855" s="69">
        <f t="shared" si="1051"/>
        <v>1049.6099999999999</v>
      </c>
      <c r="I1855" s="69">
        <f t="shared" si="1051"/>
        <v>34.1</v>
      </c>
      <c r="J1855" s="69">
        <f>H1855+I1855</f>
        <v>1083.7099999999998</v>
      </c>
      <c r="K1855" s="69">
        <v>0</v>
      </c>
      <c r="L1855" s="75">
        <f>SUM(J1855:K1855)</f>
        <v>1083.7099999999998</v>
      </c>
      <c r="N1855" s="69">
        <v>1049.6099999999999</v>
      </c>
      <c r="O1855" s="69">
        <v>34.1</v>
      </c>
      <c r="P1855" s="69">
        <f>SUM(N1855:O1855)</f>
        <v>1083.7099999999998</v>
      </c>
      <c r="Q1855" s="63"/>
      <c r="R1855" s="69">
        <f t="shared" si="1052"/>
        <v>1049.6099999999999</v>
      </c>
      <c r="S1855" s="69">
        <f t="shared" si="1052"/>
        <v>34.1</v>
      </c>
      <c r="T1855" s="69">
        <f>R1855+S1855</f>
        <v>1083.7099999999998</v>
      </c>
      <c r="U1855" s="69">
        <f>ROUND(Z1855*$H$2,2)/100</f>
        <v>0</v>
      </c>
      <c r="V1855" s="77">
        <f>SUM(T1855:U1855)</f>
        <v>1083.7099999999998</v>
      </c>
      <c r="X1855" s="69">
        <v>1049.6099999999999</v>
      </c>
      <c r="Y1855" s="69">
        <v>34.1</v>
      </c>
      <c r="Z1855" s="69">
        <v>1083.71</v>
      </c>
      <c r="AA1855" s="78"/>
      <c r="AB1855" s="79">
        <f t="shared" si="1026"/>
        <v>0</v>
      </c>
    </row>
    <row r="1856" spans="1:28" s="33" customFormat="1" x14ac:dyDescent="0.25">
      <c r="A1856" s="65" t="s">
        <v>10627</v>
      </c>
      <c r="B1856" s="66" t="s">
        <v>15554</v>
      </c>
      <c r="C1856" s="67"/>
      <c r="D1856" s="68"/>
      <c r="E1856" s="69"/>
      <c r="F1856" s="70"/>
      <c r="G1856" s="38"/>
      <c r="H1856" s="69"/>
      <c r="I1856" s="69"/>
      <c r="J1856" s="69"/>
      <c r="K1856" s="69"/>
      <c r="L1856" s="75"/>
      <c r="N1856" s="69"/>
      <c r="O1856" s="69"/>
      <c r="P1856" s="69"/>
      <c r="Q1856" s="63"/>
      <c r="R1856" s="69"/>
      <c r="S1856" s="69"/>
      <c r="T1856" s="69"/>
      <c r="U1856" s="69"/>
      <c r="V1856" s="77"/>
      <c r="X1856" s="69"/>
      <c r="Y1856" s="69"/>
      <c r="Z1856" s="69"/>
      <c r="AA1856" s="78"/>
      <c r="AB1856" s="79">
        <f t="shared" si="1026"/>
        <v>0</v>
      </c>
    </row>
    <row r="1857" spans="1:28" ht="22.5" x14ac:dyDescent="0.25">
      <c r="A1857" s="71" t="s">
        <v>10628</v>
      </c>
      <c r="B1857" s="72" t="s">
        <v>15555</v>
      </c>
      <c r="C1857" s="73" t="s">
        <v>8780</v>
      </c>
      <c r="D1857" s="74">
        <v>0</v>
      </c>
      <c r="E1857" s="69">
        <v>9.73</v>
      </c>
      <c r="F1857" s="75">
        <f>ROUND(D1857*E1857,2)</f>
        <v>0</v>
      </c>
      <c r="G1857" s="76"/>
      <c r="H1857" s="69">
        <f>ROUND(N1857+(N1857*$H$2/100),2)</f>
        <v>9.73</v>
      </c>
      <c r="I1857" s="69">
        <f>ROUND(O1857+(O1857*$H$2/100),2)</f>
        <v>0</v>
      </c>
      <c r="J1857" s="69">
        <f>H1857+I1857</f>
        <v>9.73</v>
      </c>
      <c r="K1857" s="69">
        <v>0</v>
      </c>
      <c r="L1857" s="75">
        <f>SUM(J1857:K1857)</f>
        <v>9.73</v>
      </c>
      <c r="N1857" s="69">
        <v>9.73</v>
      </c>
      <c r="O1857" s="69">
        <v>0</v>
      </c>
      <c r="P1857" s="69">
        <f>SUM(N1857:O1857)</f>
        <v>9.73</v>
      </c>
      <c r="Q1857" s="63"/>
      <c r="R1857" s="69">
        <f>X1857</f>
        <v>9.73</v>
      </c>
      <c r="S1857" s="69">
        <f>Y1857</f>
        <v>0</v>
      </c>
      <c r="T1857" s="69">
        <f>R1857+S1857</f>
        <v>9.73</v>
      </c>
      <c r="U1857" s="69">
        <f>ROUND(Z1857*$H$2,2)/100</f>
        <v>0</v>
      </c>
      <c r="V1857" s="77">
        <f>SUM(T1857:U1857)</f>
        <v>9.73</v>
      </c>
      <c r="X1857" s="69">
        <v>9.73</v>
      </c>
      <c r="Y1857" s="69">
        <v>0</v>
      </c>
      <c r="Z1857" s="69">
        <v>9.73</v>
      </c>
      <c r="AA1857" s="78"/>
      <c r="AB1857" s="79">
        <f t="shared" si="1026"/>
        <v>0</v>
      </c>
    </row>
    <row r="1858" spans="1:28" x14ac:dyDescent="0.25">
      <c r="A1858" s="71" t="s">
        <v>10629</v>
      </c>
      <c r="B1858" s="72" t="s">
        <v>10631</v>
      </c>
      <c r="C1858" s="73" t="s">
        <v>8753</v>
      </c>
      <c r="D1858" s="74">
        <v>0</v>
      </c>
      <c r="E1858" s="69">
        <v>527.23</v>
      </c>
      <c r="F1858" s="75">
        <f>ROUND(D1858*E1858,2)</f>
        <v>0</v>
      </c>
      <c r="G1858" s="28"/>
      <c r="H1858" s="69">
        <f>ROUND(N1858+(N1858*$H$2/100),2)</f>
        <v>504.54</v>
      </c>
      <c r="I1858" s="69">
        <f>ROUND(O1858+(O1858*$H$2/100),2)</f>
        <v>22.69</v>
      </c>
      <c r="J1858" s="69">
        <f>H1858+I1858</f>
        <v>527.23</v>
      </c>
      <c r="K1858" s="69">
        <v>0</v>
      </c>
      <c r="L1858" s="75">
        <f>SUM(J1858:K1858)</f>
        <v>527.23</v>
      </c>
      <c r="N1858" s="69">
        <v>504.54</v>
      </c>
      <c r="O1858" s="69">
        <v>22.69</v>
      </c>
      <c r="P1858" s="69">
        <f>SUM(N1858:O1858)</f>
        <v>527.23</v>
      </c>
      <c r="Q1858" s="63"/>
      <c r="R1858" s="69">
        <f>X1858</f>
        <v>504.54</v>
      </c>
      <c r="S1858" s="69">
        <f>Y1858</f>
        <v>22.69</v>
      </c>
      <c r="T1858" s="69">
        <f>R1858+S1858</f>
        <v>527.23</v>
      </c>
      <c r="U1858" s="69">
        <f>ROUND(Z1858*$H$2,2)/100</f>
        <v>0</v>
      </c>
      <c r="V1858" s="77">
        <f>SUM(T1858:U1858)</f>
        <v>527.23</v>
      </c>
      <c r="X1858" s="69">
        <v>504.54</v>
      </c>
      <c r="Y1858" s="69">
        <v>22.69</v>
      </c>
      <c r="Z1858" s="69">
        <v>527.23</v>
      </c>
      <c r="AA1858" s="78"/>
      <c r="AB1858" s="79">
        <f t="shared" si="1026"/>
        <v>0</v>
      </c>
    </row>
    <row r="1859" spans="1:28" x14ac:dyDescent="0.25">
      <c r="A1859" s="65" t="s">
        <v>10630</v>
      </c>
      <c r="B1859" s="66" t="s">
        <v>15556</v>
      </c>
      <c r="C1859" s="67"/>
      <c r="D1859" s="68"/>
      <c r="E1859" s="69"/>
      <c r="F1859" s="70"/>
      <c r="H1859" s="69"/>
      <c r="I1859" s="69"/>
      <c r="J1859" s="69"/>
      <c r="K1859" s="69"/>
      <c r="L1859" s="75"/>
      <c r="N1859" s="69"/>
      <c r="O1859" s="69"/>
      <c r="P1859" s="69"/>
      <c r="Q1859" s="63"/>
      <c r="R1859" s="69"/>
      <c r="S1859" s="69"/>
      <c r="T1859" s="69"/>
      <c r="U1859" s="69"/>
      <c r="V1859" s="77"/>
      <c r="X1859" s="69"/>
      <c r="Y1859" s="69"/>
      <c r="Z1859" s="69"/>
      <c r="AA1859" s="78"/>
      <c r="AB1859" s="79">
        <f t="shared" si="1026"/>
        <v>0</v>
      </c>
    </row>
    <row r="1860" spans="1:28" x14ac:dyDescent="0.25">
      <c r="A1860" s="65" t="s">
        <v>10632</v>
      </c>
      <c r="B1860" s="66" t="s">
        <v>15557</v>
      </c>
      <c r="C1860" s="67"/>
      <c r="D1860" s="68"/>
      <c r="E1860" s="69"/>
      <c r="F1860" s="70"/>
      <c r="H1860" s="69"/>
      <c r="I1860" s="69"/>
      <c r="J1860" s="69"/>
      <c r="K1860" s="69"/>
      <c r="L1860" s="75"/>
      <c r="N1860" s="69"/>
      <c r="O1860" s="69"/>
      <c r="P1860" s="69"/>
      <c r="Q1860" s="63"/>
      <c r="R1860" s="69"/>
      <c r="S1860" s="69"/>
      <c r="T1860" s="69"/>
      <c r="U1860" s="69"/>
      <c r="V1860" s="77"/>
      <c r="X1860" s="69"/>
      <c r="Y1860" s="69"/>
      <c r="Z1860" s="69"/>
      <c r="AA1860" s="78"/>
      <c r="AB1860" s="79">
        <f t="shared" si="1026"/>
        <v>0</v>
      </c>
    </row>
    <row r="1861" spans="1:28" x14ac:dyDescent="0.25">
      <c r="A1861" s="71" t="s">
        <v>10633</v>
      </c>
      <c r="B1861" s="72" t="s">
        <v>15558</v>
      </c>
      <c r="C1861" s="73" t="s">
        <v>8910</v>
      </c>
      <c r="D1861" s="74">
        <v>0</v>
      </c>
      <c r="E1861" s="69">
        <v>85134.950000000012</v>
      </c>
      <c r="F1861" s="75">
        <f>ROUND(D1861*E1861,2)</f>
        <v>0</v>
      </c>
      <c r="G1861" s="76"/>
      <c r="H1861" s="69">
        <f t="shared" ref="H1861:I1863" si="1053">ROUND(N1861+(N1861*$H$2/100),2)</f>
        <v>84957.04</v>
      </c>
      <c r="I1861" s="69">
        <f t="shared" si="1053"/>
        <v>177.91</v>
      </c>
      <c r="J1861" s="69">
        <f>H1861+I1861</f>
        <v>85134.95</v>
      </c>
      <c r="K1861" s="69">
        <v>0</v>
      </c>
      <c r="L1861" s="75">
        <f>SUM(J1861:K1861)</f>
        <v>85134.95</v>
      </c>
      <c r="N1861" s="69">
        <v>84957.040000000008</v>
      </c>
      <c r="O1861" s="69">
        <v>177.91000000000003</v>
      </c>
      <c r="P1861" s="69">
        <f>SUM(N1861:O1861)</f>
        <v>85134.950000000012</v>
      </c>
      <c r="Q1861" s="63"/>
      <c r="R1861" s="69">
        <f t="shared" ref="R1861:S1863" si="1054">X1861</f>
        <v>84957.04</v>
      </c>
      <c r="S1861" s="69">
        <f t="shared" si="1054"/>
        <v>177.92</v>
      </c>
      <c r="T1861" s="69">
        <f>R1861+S1861</f>
        <v>85134.959999999992</v>
      </c>
      <c r="U1861" s="69">
        <f>ROUND(Z1861*$H$2,2)/100</f>
        <v>0</v>
      </c>
      <c r="V1861" s="77">
        <f>SUM(T1861:U1861)</f>
        <v>85134.959999999992</v>
      </c>
      <c r="X1861" s="69">
        <v>84957.04</v>
      </c>
      <c r="Y1861" s="69">
        <v>177.92</v>
      </c>
      <c r="Z1861" s="69">
        <v>85134.96</v>
      </c>
      <c r="AA1861" s="78"/>
      <c r="AB1861" s="79">
        <f t="shared" si="1026"/>
        <v>-9.9999999947613105E-3</v>
      </c>
    </row>
    <row r="1862" spans="1:28" ht="22.5" x14ac:dyDescent="0.25">
      <c r="A1862" s="71" t="s">
        <v>10634</v>
      </c>
      <c r="B1862" s="72" t="s">
        <v>15559</v>
      </c>
      <c r="C1862" s="73" t="s">
        <v>8910</v>
      </c>
      <c r="D1862" s="74">
        <v>0</v>
      </c>
      <c r="E1862" s="69">
        <v>63563.880000000005</v>
      </c>
      <c r="F1862" s="75">
        <f>ROUND(D1862*E1862,2)</f>
        <v>0</v>
      </c>
      <c r="G1862" s="76"/>
      <c r="H1862" s="69">
        <f t="shared" si="1053"/>
        <v>63385.97</v>
      </c>
      <c r="I1862" s="69">
        <f t="shared" si="1053"/>
        <v>177.91</v>
      </c>
      <c r="J1862" s="69">
        <f>H1862+I1862</f>
        <v>63563.880000000005</v>
      </c>
      <c r="K1862" s="69">
        <v>0</v>
      </c>
      <c r="L1862" s="75">
        <f>SUM(J1862:K1862)</f>
        <v>63563.880000000005</v>
      </c>
      <c r="N1862" s="69">
        <v>63385.97</v>
      </c>
      <c r="O1862" s="69">
        <v>177.91000000000003</v>
      </c>
      <c r="P1862" s="69">
        <f>SUM(N1862:O1862)</f>
        <v>63563.880000000005</v>
      </c>
      <c r="Q1862" s="63"/>
      <c r="R1862" s="69">
        <f t="shared" si="1054"/>
        <v>63385.97</v>
      </c>
      <c r="S1862" s="69">
        <f t="shared" si="1054"/>
        <v>177.92</v>
      </c>
      <c r="T1862" s="69">
        <f>R1862+S1862</f>
        <v>63563.89</v>
      </c>
      <c r="U1862" s="69">
        <f>ROUND(Z1862*$H$2,2)/100</f>
        <v>0</v>
      </c>
      <c r="V1862" s="77">
        <f>SUM(T1862:U1862)</f>
        <v>63563.89</v>
      </c>
      <c r="X1862" s="69">
        <v>63385.97</v>
      </c>
      <c r="Y1862" s="69">
        <v>177.92</v>
      </c>
      <c r="Z1862" s="69">
        <v>63563.89</v>
      </c>
      <c r="AA1862" s="78"/>
      <c r="AB1862" s="79">
        <f t="shared" si="1026"/>
        <v>-9.9999999947613105E-3</v>
      </c>
    </row>
    <row r="1863" spans="1:28" x14ac:dyDescent="0.25">
      <c r="A1863" s="71" t="s">
        <v>10635</v>
      </c>
      <c r="B1863" s="72" t="s">
        <v>15560</v>
      </c>
      <c r="C1863" s="73" t="s">
        <v>8910</v>
      </c>
      <c r="D1863" s="74">
        <v>0</v>
      </c>
      <c r="E1863" s="69">
        <v>84827.040000000008</v>
      </c>
      <c r="F1863" s="75">
        <f>ROUND(D1863*E1863,2)</f>
        <v>0</v>
      </c>
      <c r="G1863" s="76"/>
      <c r="H1863" s="69">
        <f t="shared" si="1053"/>
        <v>84471.23</v>
      </c>
      <c r="I1863" s="69">
        <f t="shared" si="1053"/>
        <v>355.81</v>
      </c>
      <c r="J1863" s="69">
        <f>H1863+I1863</f>
        <v>84827.04</v>
      </c>
      <c r="K1863" s="69">
        <v>0</v>
      </c>
      <c r="L1863" s="75">
        <f>SUM(J1863:K1863)</f>
        <v>84827.04</v>
      </c>
      <c r="N1863" s="69">
        <v>84471.23000000001</v>
      </c>
      <c r="O1863" s="69">
        <v>355.81</v>
      </c>
      <c r="P1863" s="69">
        <f>SUM(N1863:O1863)</f>
        <v>84827.040000000008</v>
      </c>
      <c r="Q1863" s="63"/>
      <c r="R1863" s="69">
        <f t="shared" si="1054"/>
        <v>84471.23</v>
      </c>
      <c r="S1863" s="69">
        <f t="shared" si="1054"/>
        <v>355.84</v>
      </c>
      <c r="T1863" s="69">
        <f>R1863+S1863</f>
        <v>84827.069999999992</v>
      </c>
      <c r="U1863" s="69">
        <f>ROUND(Z1863*$H$2,2)/100</f>
        <v>0</v>
      </c>
      <c r="V1863" s="77">
        <f>SUM(T1863:U1863)</f>
        <v>84827.069999999992</v>
      </c>
      <c r="X1863" s="69">
        <v>84471.23</v>
      </c>
      <c r="Y1863" s="69">
        <v>355.84</v>
      </c>
      <c r="Z1863" s="69">
        <v>84827.07</v>
      </c>
      <c r="AA1863" s="78"/>
      <c r="AB1863" s="79">
        <f t="shared" si="1026"/>
        <v>-2.9999999998835847E-2</v>
      </c>
    </row>
    <row r="1864" spans="1:28" ht="22.5" x14ac:dyDescent="0.25">
      <c r="A1864" s="65" t="s">
        <v>10636</v>
      </c>
      <c r="B1864" s="66" t="s">
        <v>15561</v>
      </c>
      <c r="C1864" s="67"/>
      <c r="D1864" s="68"/>
      <c r="E1864" s="69"/>
      <c r="F1864" s="70"/>
      <c r="H1864" s="69"/>
      <c r="I1864" s="69"/>
      <c r="J1864" s="69"/>
      <c r="K1864" s="69"/>
      <c r="L1864" s="75"/>
      <c r="N1864" s="69"/>
      <c r="O1864" s="69"/>
      <c r="P1864" s="69"/>
      <c r="Q1864" s="63"/>
      <c r="R1864" s="69"/>
      <c r="S1864" s="69"/>
      <c r="T1864" s="69"/>
      <c r="U1864" s="69"/>
      <c r="V1864" s="77"/>
      <c r="X1864" s="69"/>
      <c r="Y1864" s="69"/>
      <c r="Z1864" s="69"/>
      <c r="AA1864" s="78"/>
      <c r="AB1864" s="79">
        <f t="shared" si="1026"/>
        <v>0</v>
      </c>
    </row>
    <row r="1865" spans="1:28" ht="22.5" x14ac:dyDescent="0.25">
      <c r="A1865" s="71" t="s">
        <v>10637</v>
      </c>
      <c r="B1865" s="72" t="s">
        <v>15562</v>
      </c>
      <c r="C1865" s="73" t="s">
        <v>8753</v>
      </c>
      <c r="D1865" s="74">
        <v>0</v>
      </c>
      <c r="E1865" s="69">
        <v>221.61</v>
      </c>
      <c r="F1865" s="75">
        <f t="shared" ref="F1865:F1875" si="1055">ROUND(D1865*E1865,2)</f>
        <v>0</v>
      </c>
      <c r="G1865" s="76"/>
      <c r="H1865" s="69">
        <f t="shared" ref="H1865:I1875" si="1056">ROUND(N1865+(N1865*$H$2/100),2)</f>
        <v>105.36</v>
      </c>
      <c r="I1865" s="69">
        <f t="shared" si="1056"/>
        <v>116.25</v>
      </c>
      <c r="J1865" s="69">
        <f t="shared" ref="J1865:J1875" si="1057">H1865+I1865</f>
        <v>221.61</v>
      </c>
      <c r="K1865" s="69">
        <v>0</v>
      </c>
      <c r="L1865" s="75">
        <f t="shared" ref="L1865:L1875" si="1058">SUM(J1865:K1865)</f>
        <v>221.61</v>
      </c>
      <c r="N1865" s="69">
        <v>105.36</v>
      </c>
      <c r="O1865" s="69">
        <v>116.25</v>
      </c>
      <c r="P1865" s="69">
        <f t="shared" ref="P1865:P1875" si="1059">SUM(N1865:O1865)</f>
        <v>221.61</v>
      </c>
      <c r="Q1865" s="63"/>
      <c r="R1865" s="69">
        <f t="shared" ref="R1865:S1875" si="1060">X1865</f>
        <v>105.36</v>
      </c>
      <c r="S1865" s="69">
        <f t="shared" si="1060"/>
        <v>116.26</v>
      </c>
      <c r="T1865" s="69">
        <f t="shared" ref="T1865:T1875" si="1061">R1865+S1865</f>
        <v>221.62</v>
      </c>
      <c r="U1865" s="69">
        <f t="shared" ref="U1865:U1875" si="1062">ROUND(Z1865*$H$2,2)/100</f>
        <v>0</v>
      </c>
      <c r="V1865" s="77">
        <f t="shared" ref="V1865:V1875" si="1063">SUM(T1865:U1865)</f>
        <v>221.62</v>
      </c>
      <c r="X1865" s="69">
        <v>105.36</v>
      </c>
      <c r="Y1865" s="69">
        <v>116.26</v>
      </c>
      <c r="Z1865" s="69">
        <v>221.62</v>
      </c>
      <c r="AA1865" s="78"/>
      <c r="AB1865" s="79">
        <f t="shared" si="1026"/>
        <v>-9.9999999999909051E-3</v>
      </c>
    </row>
    <row r="1866" spans="1:28" ht="22.5" x14ac:dyDescent="0.25">
      <c r="A1866" s="71" t="s">
        <v>10638</v>
      </c>
      <c r="B1866" s="72" t="s">
        <v>15563</v>
      </c>
      <c r="C1866" s="73" t="s">
        <v>8753</v>
      </c>
      <c r="D1866" s="74">
        <v>0</v>
      </c>
      <c r="E1866" s="69">
        <v>288.49</v>
      </c>
      <c r="F1866" s="75">
        <f t="shared" si="1055"/>
        <v>0</v>
      </c>
      <c r="G1866" s="76"/>
      <c r="H1866" s="69">
        <f t="shared" si="1056"/>
        <v>172.24</v>
      </c>
      <c r="I1866" s="69">
        <f t="shared" si="1056"/>
        <v>116.25</v>
      </c>
      <c r="J1866" s="69">
        <f t="shared" si="1057"/>
        <v>288.49</v>
      </c>
      <c r="K1866" s="69">
        <v>0</v>
      </c>
      <c r="L1866" s="75">
        <f t="shared" si="1058"/>
        <v>288.49</v>
      </c>
      <c r="N1866" s="69">
        <v>172.24</v>
      </c>
      <c r="O1866" s="69">
        <v>116.25</v>
      </c>
      <c r="P1866" s="69">
        <f t="shared" si="1059"/>
        <v>288.49</v>
      </c>
      <c r="Q1866" s="63"/>
      <c r="R1866" s="69">
        <f t="shared" si="1060"/>
        <v>172.24</v>
      </c>
      <c r="S1866" s="69">
        <f t="shared" si="1060"/>
        <v>116.26</v>
      </c>
      <c r="T1866" s="69">
        <f t="shared" si="1061"/>
        <v>288.5</v>
      </c>
      <c r="U1866" s="69">
        <f t="shared" si="1062"/>
        <v>0</v>
      </c>
      <c r="V1866" s="77">
        <f t="shared" si="1063"/>
        <v>288.5</v>
      </c>
      <c r="X1866" s="69">
        <v>172.24</v>
      </c>
      <c r="Y1866" s="69">
        <v>116.26</v>
      </c>
      <c r="Z1866" s="69">
        <v>288.5</v>
      </c>
      <c r="AA1866" s="78"/>
      <c r="AB1866" s="79">
        <f t="shared" ref="AB1866:AB1929" si="1064">P1866-Z1866</f>
        <v>-9.9999999999909051E-3</v>
      </c>
    </row>
    <row r="1867" spans="1:28" ht="22.5" x14ac:dyDescent="0.25">
      <c r="A1867" s="71" t="s">
        <v>10639</v>
      </c>
      <c r="B1867" s="72" t="s">
        <v>15564</v>
      </c>
      <c r="C1867" s="73" t="s">
        <v>8753</v>
      </c>
      <c r="D1867" s="74">
        <v>0</v>
      </c>
      <c r="E1867" s="69">
        <v>612.14</v>
      </c>
      <c r="F1867" s="75">
        <f t="shared" si="1055"/>
        <v>0</v>
      </c>
      <c r="G1867" s="76"/>
      <c r="H1867" s="69">
        <f t="shared" si="1056"/>
        <v>477.96</v>
      </c>
      <c r="I1867" s="69">
        <f t="shared" si="1056"/>
        <v>134.18</v>
      </c>
      <c r="J1867" s="69">
        <f t="shared" si="1057"/>
        <v>612.14</v>
      </c>
      <c r="K1867" s="69">
        <v>0</v>
      </c>
      <c r="L1867" s="75">
        <f t="shared" si="1058"/>
        <v>612.14</v>
      </c>
      <c r="N1867" s="69">
        <v>477.96</v>
      </c>
      <c r="O1867" s="69">
        <v>134.18</v>
      </c>
      <c r="P1867" s="69">
        <f t="shared" si="1059"/>
        <v>612.14</v>
      </c>
      <c r="Q1867" s="63"/>
      <c r="R1867" s="69">
        <f t="shared" si="1060"/>
        <v>477.96</v>
      </c>
      <c r="S1867" s="69">
        <f t="shared" si="1060"/>
        <v>134.19999999999999</v>
      </c>
      <c r="T1867" s="69">
        <f t="shared" si="1061"/>
        <v>612.16</v>
      </c>
      <c r="U1867" s="69">
        <f t="shared" si="1062"/>
        <v>0</v>
      </c>
      <c r="V1867" s="77">
        <f t="shared" si="1063"/>
        <v>612.16</v>
      </c>
      <c r="X1867" s="69">
        <v>477.96</v>
      </c>
      <c r="Y1867" s="69">
        <v>134.19999999999999</v>
      </c>
      <c r="Z1867" s="69">
        <v>612.16</v>
      </c>
      <c r="AA1867" s="78"/>
      <c r="AB1867" s="79">
        <f t="shared" si="1064"/>
        <v>-1.999999999998181E-2</v>
      </c>
    </row>
    <row r="1868" spans="1:28" ht="22.5" x14ac:dyDescent="0.25">
      <c r="A1868" s="71" t="s">
        <v>10640</v>
      </c>
      <c r="B1868" s="72" t="s">
        <v>15565</v>
      </c>
      <c r="C1868" s="73" t="s">
        <v>8753</v>
      </c>
      <c r="D1868" s="74">
        <v>0</v>
      </c>
      <c r="E1868" s="69">
        <v>1588.42</v>
      </c>
      <c r="F1868" s="75">
        <f t="shared" si="1055"/>
        <v>0</v>
      </c>
      <c r="G1868" s="76"/>
      <c r="H1868" s="69">
        <f t="shared" si="1056"/>
        <v>1454.24</v>
      </c>
      <c r="I1868" s="69">
        <f t="shared" si="1056"/>
        <v>134.18</v>
      </c>
      <c r="J1868" s="69">
        <f t="shared" si="1057"/>
        <v>1588.42</v>
      </c>
      <c r="K1868" s="69">
        <v>0</v>
      </c>
      <c r="L1868" s="75">
        <f t="shared" si="1058"/>
        <v>1588.42</v>
      </c>
      <c r="N1868" s="69">
        <v>1454.24</v>
      </c>
      <c r="O1868" s="69">
        <v>134.18</v>
      </c>
      <c r="P1868" s="69">
        <f t="shared" si="1059"/>
        <v>1588.42</v>
      </c>
      <c r="Q1868" s="63"/>
      <c r="R1868" s="69">
        <f t="shared" si="1060"/>
        <v>1454.24</v>
      </c>
      <c r="S1868" s="69">
        <f t="shared" si="1060"/>
        <v>134.19999999999999</v>
      </c>
      <c r="T1868" s="69">
        <f t="shared" si="1061"/>
        <v>1588.44</v>
      </c>
      <c r="U1868" s="69">
        <f t="shared" si="1062"/>
        <v>0</v>
      </c>
      <c r="V1868" s="77">
        <f t="shared" si="1063"/>
        <v>1588.44</v>
      </c>
      <c r="X1868" s="69">
        <v>1454.24</v>
      </c>
      <c r="Y1868" s="69">
        <v>134.19999999999999</v>
      </c>
      <c r="Z1868" s="69">
        <v>1588.44</v>
      </c>
      <c r="AA1868" s="78"/>
      <c r="AB1868" s="79">
        <f t="shared" si="1064"/>
        <v>-1.999999999998181E-2</v>
      </c>
    </row>
    <row r="1869" spans="1:28" ht="22.5" x14ac:dyDescent="0.25">
      <c r="A1869" s="71" t="s">
        <v>10641</v>
      </c>
      <c r="B1869" s="72" t="s">
        <v>15566</v>
      </c>
      <c r="C1869" s="73" t="s">
        <v>8753</v>
      </c>
      <c r="D1869" s="74">
        <v>0</v>
      </c>
      <c r="E1869" s="69">
        <v>1173.1300000000001</v>
      </c>
      <c r="F1869" s="75">
        <f t="shared" si="1055"/>
        <v>0</v>
      </c>
      <c r="G1869" s="76"/>
      <c r="H1869" s="69">
        <f t="shared" si="1056"/>
        <v>1038.95</v>
      </c>
      <c r="I1869" s="69">
        <f t="shared" si="1056"/>
        <v>134.18</v>
      </c>
      <c r="J1869" s="69">
        <f t="shared" si="1057"/>
        <v>1173.1300000000001</v>
      </c>
      <c r="K1869" s="69">
        <v>0</v>
      </c>
      <c r="L1869" s="75">
        <f t="shared" si="1058"/>
        <v>1173.1300000000001</v>
      </c>
      <c r="N1869" s="69">
        <v>1038.95</v>
      </c>
      <c r="O1869" s="69">
        <v>134.18</v>
      </c>
      <c r="P1869" s="69">
        <f t="shared" si="1059"/>
        <v>1173.1300000000001</v>
      </c>
      <c r="Q1869" s="63"/>
      <c r="R1869" s="69">
        <f t="shared" si="1060"/>
        <v>1038.95</v>
      </c>
      <c r="S1869" s="69">
        <f t="shared" si="1060"/>
        <v>134.19999999999999</v>
      </c>
      <c r="T1869" s="69">
        <f t="shared" si="1061"/>
        <v>1173.1500000000001</v>
      </c>
      <c r="U1869" s="69">
        <f t="shared" si="1062"/>
        <v>0</v>
      </c>
      <c r="V1869" s="77">
        <f t="shared" si="1063"/>
        <v>1173.1500000000001</v>
      </c>
      <c r="X1869" s="69">
        <v>1038.95</v>
      </c>
      <c r="Y1869" s="69">
        <v>134.19999999999999</v>
      </c>
      <c r="Z1869" s="69">
        <v>1173.1500000000001</v>
      </c>
      <c r="AA1869" s="78"/>
      <c r="AB1869" s="79">
        <f t="shared" si="1064"/>
        <v>-1.999999999998181E-2</v>
      </c>
    </row>
    <row r="1870" spans="1:28" ht="22.5" x14ac:dyDescent="0.25">
      <c r="A1870" s="71" t="s">
        <v>10642</v>
      </c>
      <c r="B1870" s="72" t="s">
        <v>15567</v>
      </c>
      <c r="C1870" s="73" t="s">
        <v>8753</v>
      </c>
      <c r="D1870" s="74">
        <v>0</v>
      </c>
      <c r="E1870" s="69">
        <v>441.77</v>
      </c>
      <c r="F1870" s="75">
        <f t="shared" si="1055"/>
        <v>0</v>
      </c>
      <c r="G1870" s="76"/>
      <c r="H1870" s="69">
        <f t="shared" si="1056"/>
        <v>341.13</v>
      </c>
      <c r="I1870" s="69">
        <f t="shared" si="1056"/>
        <v>100.64</v>
      </c>
      <c r="J1870" s="69">
        <f t="shared" si="1057"/>
        <v>441.77</v>
      </c>
      <c r="K1870" s="69">
        <v>0</v>
      </c>
      <c r="L1870" s="75">
        <f t="shared" si="1058"/>
        <v>441.77</v>
      </c>
      <c r="N1870" s="69">
        <v>341.13</v>
      </c>
      <c r="O1870" s="69">
        <v>100.64</v>
      </c>
      <c r="P1870" s="69">
        <f t="shared" si="1059"/>
        <v>441.77</v>
      </c>
      <c r="Q1870" s="63"/>
      <c r="R1870" s="69">
        <f t="shared" si="1060"/>
        <v>341.13</v>
      </c>
      <c r="S1870" s="69">
        <f t="shared" si="1060"/>
        <v>100.65</v>
      </c>
      <c r="T1870" s="69">
        <f t="shared" si="1061"/>
        <v>441.78</v>
      </c>
      <c r="U1870" s="69">
        <f t="shared" si="1062"/>
        <v>0</v>
      </c>
      <c r="V1870" s="77">
        <f t="shared" si="1063"/>
        <v>441.78</v>
      </c>
      <c r="X1870" s="69">
        <v>341.13</v>
      </c>
      <c r="Y1870" s="69">
        <v>100.65</v>
      </c>
      <c r="Z1870" s="69">
        <v>441.78</v>
      </c>
      <c r="AA1870" s="78"/>
      <c r="AB1870" s="79">
        <f t="shared" si="1064"/>
        <v>-9.9999999999909051E-3</v>
      </c>
    </row>
    <row r="1871" spans="1:28" ht="22.5" x14ac:dyDescent="0.25">
      <c r="A1871" s="71" t="s">
        <v>10643</v>
      </c>
      <c r="B1871" s="72" t="s">
        <v>15568</v>
      </c>
      <c r="C1871" s="73" t="s">
        <v>8753</v>
      </c>
      <c r="D1871" s="74">
        <v>0</v>
      </c>
      <c r="E1871" s="69">
        <v>1868.8200000000002</v>
      </c>
      <c r="F1871" s="75">
        <f t="shared" si="1055"/>
        <v>0</v>
      </c>
      <c r="G1871" s="76"/>
      <c r="H1871" s="69">
        <f t="shared" si="1056"/>
        <v>1728.96</v>
      </c>
      <c r="I1871" s="69">
        <f t="shared" si="1056"/>
        <v>139.86000000000001</v>
      </c>
      <c r="J1871" s="69">
        <f t="shared" si="1057"/>
        <v>1868.8200000000002</v>
      </c>
      <c r="K1871" s="69">
        <v>0</v>
      </c>
      <c r="L1871" s="75">
        <f t="shared" si="1058"/>
        <v>1868.8200000000002</v>
      </c>
      <c r="N1871" s="69">
        <v>1728.96</v>
      </c>
      <c r="O1871" s="69">
        <v>139.86000000000001</v>
      </c>
      <c r="P1871" s="69">
        <f t="shared" si="1059"/>
        <v>1868.8200000000002</v>
      </c>
      <c r="Q1871" s="63"/>
      <c r="R1871" s="69">
        <f t="shared" si="1060"/>
        <v>1728.96</v>
      </c>
      <c r="S1871" s="69">
        <f t="shared" si="1060"/>
        <v>139.87</v>
      </c>
      <c r="T1871" s="69">
        <f t="shared" si="1061"/>
        <v>1868.83</v>
      </c>
      <c r="U1871" s="69">
        <f t="shared" si="1062"/>
        <v>0</v>
      </c>
      <c r="V1871" s="77">
        <f t="shared" si="1063"/>
        <v>1868.83</v>
      </c>
      <c r="X1871" s="69">
        <v>1728.96</v>
      </c>
      <c r="Y1871" s="69">
        <v>139.87</v>
      </c>
      <c r="Z1871" s="69">
        <v>1868.83</v>
      </c>
      <c r="AA1871" s="78"/>
      <c r="AB1871" s="79">
        <f t="shared" si="1064"/>
        <v>-9.9999999997635314E-3</v>
      </c>
    </row>
    <row r="1872" spans="1:28" s="33" customFormat="1" ht="22.5" x14ac:dyDescent="0.25">
      <c r="A1872" s="71" t="s">
        <v>10644</v>
      </c>
      <c r="B1872" s="72" t="s">
        <v>15569</v>
      </c>
      <c r="C1872" s="73" t="s">
        <v>8753</v>
      </c>
      <c r="D1872" s="74">
        <v>0</v>
      </c>
      <c r="E1872" s="69">
        <v>706.52</v>
      </c>
      <c r="F1872" s="75">
        <f t="shared" si="1055"/>
        <v>0</v>
      </c>
      <c r="G1872" s="76"/>
      <c r="H1872" s="69">
        <f t="shared" si="1056"/>
        <v>572.34</v>
      </c>
      <c r="I1872" s="69">
        <f t="shared" si="1056"/>
        <v>134.18</v>
      </c>
      <c r="J1872" s="69">
        <f t="shared" si="1057"/>
        <v>706.52</v>
      </c>
      <c r="K1872" s="69">
        <v>0</v>
      </c>
      <c r="L1872" s="75">
        <f t="shared" si="1058"/>
        <v>706.52</v>
      </c>
      <c r="N1872" s="69">
        <v>572.34</v>
      </c>
      <c r="O1872" s="69">
        <v>134.18</v>
      </c>
      <c r="P1872" s="69">
        <f t="shared" si="1059"/>
        <v>706.52</v>
      </c>
      <c r="Q1872" s="63"/>
      <c r="R1872" s="69">
        <f t="shared" si="1060"/>
        <v>572.34</v>
      </c>
      <c r="S1872" s="69">
        <f t="shared" si="1060"/>
        <v>134.19999999999999</v>
      </c>
      <c r="T1872" s="69">
        <f t="shared" si="1061"/>
        <v>706.54</v>
      </c>
      <c r="U1872" s="69">
        <f t="shared" si="1062"/>
        <v>0</v>
      </c>
      <c r="V1872" s="77">
        <f t="shared" si="1063"/>
        <v>706.54</v>
      </c>
      <c r="X1872" s="69">
        <v>572.34</v>
      </c>
      <c r="Y1872" s="69">
        <v>134.19999999999999</v>
      </c>
      <c r="Z1872" s="69">
        <v>706.54</v>
      </c>
      <c r="AA1872" s="78"/>
      <c r="AB1872" s="79">
        <f t="shared" si="1064"/>
        <v>-1.999999999998181E-2</v>
      </c>
    </row>
    <row r="1873" spans="1:28" ht="22.5" x14ac:dyDescent="0.25">
      <c r="A1873" s="71" t="s">
        <v>10645</v>
      </c>
      <c r="B1873" s="72" t="s">
        <v>15570</v>
      </c>
      <c r="C1873" s="73" t="s">
        <v>8753</v>
      </c>
      <c r="D1873" s="74">
        <v>0</v>
      </c>
      <c r="E1873" s="69">
        <v>136.63</v>
      </c>
      <c r="F1873" s="75">
        <f t="shared" si="1055"/>
        <v>0</v>
      </c>
      <c r="G1873" s="76"/>
      <c r="H1873" s="69">
        <f t="shared" si="1056"/>
        <v>69.540000000000006</v>
      </c>
      <c r="I1873" s="69">
        <f t="shared" si="1056"/>
        <v>67.09</v>
      </c>
      <c r="J1873" s="69">
        <f t="shared" si="1057"/>
        <v>136.63</v>
      </c>
      <c r="K1873" s="69">
        <v>0</v>
      </c>
      <c r="L1873" s="75">
        <f t="shared" si="1058"/>
        <v>136.63</v>
      </c>
      <c r="N1873" s="69">
        <v>69.540000000000006</v>
      </c>
      <c r="O1873" s="69">
        <v>67.09</v>
      </c>
      <c r="P1873" s="69">
        <f t="shared" si="1059"/>
        <v>136.63</v>
      </c>
      <c r="Q1873" s="63"/>
      <c r="R1873" s="69">
        <f t="shared" si="1060"/>
        <v>69.540000000000006</v>
      </c>
      <c r="S1873" s="69">
        <f t="shared" si="1060"/>
        <v>67.099999999999994</v>
      </c>
      <c r="T1873" s="69">
        <f t="shared" si="1061"/>
        <v>136.63999999999999</v>
      </c>
      <c r="U1873" s="69">
        <f t="shared" si="1062"/>
        <v>0</v>
      </c>
      <c r="V1873" s="77">
        <f t="shared" si="1063"/>
        <v>136.63999999999999</v>
      </c>
      <c r="X1873" s="69">
        <v>69.540000000000006</v>
      </c>
      <c r="Y1873" s="69">
        <v>67.099999999999994</v>
      </c>
      <c r="Z1873" s="69">
        <v>136.63999999999999</v>
      </c>
      <c r="AA1873" s="78"/>
      <c r="AB1873" s="79">
        <f t="shared" si="1064"/>
        <v>-9.9999999999909051E-3</v>
      </c>
    </row>
    <row r="1874" spans="1:28" x14ac:dyDescent="0.25">
      <c r="A1874" s="71" t="s">
        <v>10646</v>
      </c>
      <c r="B1874" s="72" t="s">
        <v>15571</v>
      </c>
      <c r="C1874" s="73" t="s">
        <v>8753</v>
      </c>
      <c r="D1874" s="74">
        <v>0</v>
      </c>
      <c r="E1874" s="69">
        <v>246.08</v>
      </c>
      <c r="F1874" s="75">
        <f t="shared" si="1055"/>
        <v>0</v>
      </c>
      <c r="G1874" s="76"/>
      <c r="H1874" s="69">
        <f t="shared" si="1056"/>
        <v>129.83000000000001</v>
      </c>
      <c r="I1874" s="69">
        <f t="shared" si="1056"/>
        <v>116.25</v>
      </c>
      <c r="J1874" s="69">
        <f t="shared" si="1057"/>
        <v>246.08</v>
      </c>
      <c r="K1874" s="69">
        <v>0</v>
      </c>
      <c r="L1874" s="75">
        <f t="shared" si="1058"/>
        <v>246.08</v>
      </c>
      <c r="N1874" s="69">
        <v>129.83000000000001</v>
      </c>
      <c r="O1874" s="69">
        <v>116.25</v>
      </c>
      <c r="P1874" s="69">
        <f t="shared" si="1059"/>
        <v>246.08</v>
      </c>
      <c r="Q1874" s="63"/>
      <c r="R1874" s="69">
        <f t="shared" si="1060"/>
        <v>129.83000000000001</v>
      </c>
      <c r="S1874" s="69">
        <f t="shared" si="1060"/>
        <v>116.26</v>
      </c>
      <c r="T1874" s="69">
        <f t="shared" si="1061"/>
        <v>246.09000000000003</v>
      </c>
      <c r="U1874" s="69">
        <f t="shared" si="1062"/>
        <v>0</v>
      </c>
      <c r="V1874" s="77">
        <f t="shared" si="1063"/>
        <v>246.09000000000003</v>
      </c>
      <c r="X1874" s="69">
        <v>129.83000000000001</v>
      </c>
      <c r="Y1874" s="69">
        <v>116.26</v>
      </c>
      <c r="Z1874" s="69">
        <v>246.09</v>
      </c>
      <c r="AA1874" s="78"/>
      <c r="AB1874" s="79">
        <f t="shared" si="1064"/>
        <v>-9.9999999999909051E-3</v>
      </c>
    </row>
    <row r="1875" spans="1:28" x14ac:dyDescent="0.25">
      <c r="A1875" s="71" t="s">
        <v>10647</v>
      </c>
      <c r="B1875" s="72" t="s">
        <v>15572</v>
      </c>
      <c r="C1875" s="73" t="s">
        <v>8753</v>
      </c>
      <c r="D1875" s="74">
        <v>0</v>
      </c>
      <c r="E1875" s="69">
        <v>497.76</v>
      </c>
      <c r="F1875" s="75">
        <f t="shared" si="1055"/>
        <v>0</v>
      </c>
      <c r="G1875" s="76"/>
      <c r="H1875" s="69">
        <f t="shared" si="1056"/>
        <v>363.58</v>
      </c>
      <c r="I1875" s="69">
        <f t="shared" si="1056"/>
        <v>134.18</v>
      </c>
      <c r="J1875" s="69">
        <f t="shared" si="1057"/>
        <v>497.76</v>
      </c>
      <c r="K1875" s="69">
        <v>0</v>
      </c>
      <c r="L1875" s="75">
        <f t="shared" si="1058"/>
        <v>497.76</v>
      </c>
      <c r="N1875" s="69">
        <v>363.58</v>
      </c>
      <c r="O1875" s="69">
        <v>134.18</v>
      </c>
      <c r="P1875" s="69">
        <f t="shared" si="1059"/>
        <v>497.76</v>
      </c>
      <c r="Q1875" s="63"/>
      <c r="R1875" s="69">
        <f t="shared" si="1060"/>
        <v>363.58</v>
      </c>
      <c r="S1875" s="69">
        <f t="shared" si="1060"/>
        <v>134.19999999999999</v>
      </c>
      <c r="T1875" s="69">
        <f t="shared" si="1061"/>
        <v>497.78</v>
      </c>
      <c r="U1875" s="69">
        <f t="shared" si="1062"/>
        <v>0</v>
      </c>
      <c r="V1875" s="77">
        <f t="shared" si="1063"/>
        <v>497.78</v>
      </c>
      <c r="X1875" s="69">
        <v>363.58</v>
      </c>
      <c r="Y1875" s="69">
        <v>134.19999999999999</v>
      </c>
      <c r="Z1875" s="69">
        <v>497.78</v>
      </c>
      <c r="AA1875" s="78"/>
      <c r="AB1875" s="79">
        <f t="shared" si="1064"/>
        <v>-1.999999999998181E-2</v>
      </c>
    </row>
    <row r="1876" spans="1:28" x14ac:dyDescent="0.25">
      <c r="A1876" s="65" t="s">
        <v>10648</v>
      </c>
      <c r="B1876" s="66" t="s">
        <v>15573</v>
      </c>
      <c r="C1876" s="67"/>
      <c r="D1876" s="68"/>
      <c r="E1876" s="69"/>
      <c r="F1876" s="70"/>
      <c r="H1876" s="69"/>
      <c r="I1876" s="69"/>
      <c r="J1876" s="69"/>
      <c r="K1876" s="69"/>
      <c r="L1876" s="75"/>
      <c r="N1876" s="69"/>
      <c r="O1876" s="69"/>
      <c r="P1876" s="69"/>
      <c r="Q1876" s="63"/>
      <c r="R1876" s="69"/>
      <c r="S1876" s="69"/>
      <c r="T1876" s="69"/>
      <c r="U1876" s="69"/>
      <c r="V1876" s="77"/>
      <c r="X1876" s="69"/>
      <c r="Y1876" s="69"/>
      <c r="Z1876" s="69"/>
      <c r="AA1876" s="78"/>
      <c r="AB1876" s="79">
        <f t="shared" si="1064"/>
        <v>0</v>
      </c>
    </row>
    <row r="1877" spans="1:28" s="33" customFormat="1" x14ac:dyDescent="0.25">
      <c r="A1877" s="71" t="s">
        <v>10649</v>
      </c>
      <c r="B1877" s="72" t="s">
        <v>15574</v>
      </c>
      <c r="C1877" s="73" t="s">
        <v>8753</v>
      </c>
      <c r="D1877" s="74">
        <v>0</v>
      </c>
      <c r="E1877" s="69">
        <v>22.62</v>
      </c>
      <c r="F1877" s="75">
        <f>ROUND(D1877*E1877,2)</f>
        <v>0</v>
      </c>
      <c r="G1877" s="76"/>
      <c r="H1877" s="69">
        <f t="shared" ref="H1877:I1880" si="1065">ROUND(N1877+(N1877*$H$2/100),2)</f>
        <v>12.56</v>
      </c>
      <c r="I1877" s="69">
        <f t="shared" si="1065"/>
        <v>10.06</v>
      </c>
      <c r="J1877" s="69">
        <f>H1877+I1877</f>
        <v>22.62</v>
      </c>
      <c r="K1877" s="69">
        <v>0</v>
      </c>
      <c r="L1877" s="75">
        <f>SUM(J1877:K1877)</f>
        <v>22.62</v>
      </c>
      <c r="N1877" s="69">
        <v>12.56</v>
      </c>
      <c r="O1877" s="69">
        <v>10.06</v>
      </c>
      <c r="P1877" s="69">
        <f>SUM(N1877:O1877)</f>
        <v>22.62</v>
      </c>
      <c r="Q1877" s="63"/>
      <c r="R1877" s="69">
        <f t="shared" ref="R1877:S1880" si="1066">X1877</f>
        <v>12.56</v>
      </c>
      <c r="S1877" s="69">
        <f t="shared" si="1066"/>
        <v>10.06</v>
      </c>
      <c r="T1877" s="69">
        <f>R1877+S1877</f>
        <v>22.62</v>
      </c>
      <c r="U1877" s="69">
        <f>ROUND(Z1877*$H$2,2)/100</f>
        <v>0</v>
      </c>
      <c r="V1877" s="77">
        <f>SUM(T1877:U1877)</f>
        <v>22.62</v>
      </c>
      <c r="X1877" s="69">
        <v>12.56</v>
      </c>
      <c r="Y1877" s="69">
        <v>10.06</v>
      </c>
      <c r="Z1877" s="69">
        <v>22.62</v>
      </c>
      <c r="AA1877" s="78"/>
      <c r="AB1877" s="79">
        <f t="shared" si="1064"/>
        <v>0</v>
      </c>
    </row>
    <row r="1878" spans="1:28" x14ac:dyDescent="0.25">
      <c r="A1878" s="71" t="s">
        <v>10650</v>
      </c>
      <c r="B1878" s="72" t="s">
        <v>15575</v>
      </c>
      <c r="C1878" s="73" t="s">
        <v>8753</v>
      </c>
      <c r="D1878" s="74">
        <v>0</v>
      </c>
      <c r="E1878" s="69">
        <v>33.15</v>
      </c>
      <c r="F1878" s="75">
        <f>ROUND(D1878*E1878,2)</f>
        <v>0</v>
      </c>
      <c r="G1878" s="76"/>
      <c r="H1878" s="69">
        <f t="shared" si="1065"/>
        <v>23.09</v>
      </c>
      <c r="I1878" s="69">
        <f t="shared" si="1065"/>
        <v>10.06</v>
      </c>
      <c r="J1878" s="69">
        <f>H1878+I1878</f>
        <v>33.15</v>
      </c>
      <c r="K1878" s="69">
        <v>0</v>
      </c>
      <c r="L1878" s="75">
        <f>SUM(J1878:K1878)</f>
        <v>33.15</v>
      </c>
      <c r="N1878" s="69">
        <v>23.09</v>
      </c>
      <c r="O1878" s="69">
        <v>10.06</v>
      </c>
      <c r="P1878" s="69">
        <f>SUM(N1878:O1878)</f>
        <v>33.15</v>
      </c>
      <c r="Q1878" s="63"/>
      <c r="R1878" s="69">
        <f t="shared" si="1066"/>
        <v>23.09</v>
      </c>
      <c r="S1878" s="69">
        <f t="shared" si="1066"/>
        <v>10.06</v>
      </c>
      <c r="T1878" s="69">
        <f>R1878+S1878</f>
        <v>33.15</v>
      </c>
      <c r="U1878" s="69">
        <f>ROUND(Z1878*$H$2,2)/100</f>
        <v>0</v>
      </c>
      <c r="V1878" s="77">
        <f>SUM(T1878:U1878)</f>
        <v>33.15</v>
      </c>
      <c r="X1878" s="69">
        <v>23.09</v>
      </c>
      <c r="Y1878" s="69">
        <v>10.06</v>
      </c>
      <c r="Z1878" s="69">
        <v>33.15</v>
      </c>
      <c r="AA1878" s="78"/>
      <c r="AB1878" s="79">
        <f t="shared" si="1064"/>
        <v>0</v>
      </c>
    </row>
    <row r="1879" spans="1:28" x14ac:dyDescent="0.25">
      <c r="A1879" s="71" t="s">
        <v>10651</v>
      </c>
      <c r="B1879" s="72" t="s">
        <v>15576</v>
      </c>
      <c r="C1879" s="73" t="s">
        <v>8753</v>
      </c>
      <c r="D1879" s="74">
        <v>0</v>
      </c>
      <c r="E1879" s="69">
        <v>47.260000000000005</v>
      </c>
      <c r="F1879" s="75">
        <f>ROUND(D1879*E1879,2)</f>
        <v>0</v>
      </c>
      <c r="G1879" s="76"/>
      <c r="H1879" s="69">
        <f t="shared" si="1065"/>
        <v>37.200000000000003</v>
      </c>
      <c r="I1879" s="69">
        <f t="shared" si="1065"/>
        <v>10.06</v>
      </c>
      <c r="J1879" s="69">
        <f>H1879+I1879</f>
        <v>47.260000000000005</v>
      </c>
      <c r="K1879" s="69">
        <v>0</v>
      </c>
      <c r="L1879" s="75">
        <f>SUM(J1879:K1879)</f>
        <v>47.260000000000005</v>
      </c>
      <c r="N1879" s="69">
        <v>37.200000000000003</v>
      </c>
      <c r="O1879" s="69">
        <v>10.06</v>
      </c>
      <c r="P1879" s="69">
        <f>SUM(N1879:O1879)</f>
        <v>47.260000000000005</v>
      </c>
      <c r="Q1879" s="63"/>
      <c r="R1879" s="69">
        <f t="shared" si="1066"/>
        <v>37.200000000000003</v>
      </c>
      <c r="S1879" s="69">
        <f t="shared" si="1066"/>
        <v>10.06</v>
      </c>
      <c r="T1879" s="69">
        <f>R1879+S1879</f>
        <v>47.260000000000005</v>
      </c>
      <c r="U1879" s="69">
        <f>ROUND(Z1879*$H$2,2)/100</f>
        <v>0</v>
      </c>
      <c r="V1879" s="77">
        <f>SUM(T1879:U1879)</f>
        <v>47.260000000000005</v>
      </c>
      <c r="X1879" s="69">
        <v>37.200000000000003</v>
      </c>
      <c r="Y1879" s="69">
        <v>10.06</v>
      </c>
      <c r="Z1879" s="69">
        <v>47.26</v>
      </c>
      <c r="AA1879" s="78"/>
      <c r="AB1879" s="79">
        <f t="shared" si="1064"/>
        <v>0</v>
      </c>
    </row>
    <row r="1880" spans="1:28" x14ac:dyDescent="0.25">
      <c r="A1880" s="71" t="s">
        <v>10652</v>
      </c>
      <c r="B1880" s="72" t="s">
        <v>15577</v>
      </c>
      <c r="C1880" s="73" t="s">
        <v>8753</v>
      </c>
      <c r="D1880" s="74">
        <v>0</v>
      </c>
      <c r="E1880" s="69">
        <v>62.79</v>
      </c>
      <c r="F1880" s="75">
        <f>ROUND(D1880*E1880,2)</f>
        <v>0</v>
      </c>
      <c r="G1880" s="76"/>
      <c r="H1880" s="69">
        <f t="shared" si="1065"/>
        <v>52.73</v>
      </c>
      <c r="I1880" s="69">
        <f t="shared" si="1065"/>
        <v>10.06</v>
      </c>
      <c r="J1880" s="69">
        <f>H1880+I1880</f>
        <v>62.79</v>
      </c>
      <c r="K1880" s="69">
        <v>0</v>
      </c>
      <c r="L1880" s="75">
        <f>SUM(J1880:K1880)</f>
        <v>62.79</v>
      </c>
      <c r="N1880" s="69">
        <v>52.73</v>
      </c>
      <c r="O1880" s="69">
        <v>10.06</v>
      </c>
      <c r="P1880" s="69">
        <f>SUM(N1880:O1880)</f>
        <v>62.79</v>
      </c>
      <c r="Q1880" s="63"/>
      <c r="R1880" s="69">
        <f t="shared" si="1066"/>
        <v>52.73</v>
      </c>
      <c r="S1880" s="69">
        <f t="shared" si="1066"/>
        <v>10.06</v>
      </c>
      <c r="T1880" s="69">
        <f>R1880+S1880</f>
        <v>62.79</v>
      </c>
      <c r="U1880" s="69">
        <f>ROUND(Z1880*$H$2,2)/100</f>
        <v>0</v>
      </c>
      <c r="V1880" s="77">
        <f>SUM(T1880:U1880)</f>
        <v>62.79</v>
      </c>
      <c r="X1880" s="69">
        <v>52.73</v>
      </c>
      <c r="Y1880" s="69">
        <v>10.06</v>
      </c>
      <c r="Z1880" s="69">
        <v>62.79</v>
      </c>
      <c r="AA1880" s="78"/>
      <c r="AB1880" s="79">
        <f t="shared" si="1064"/>
        <v>0</v>
      </c>
    </row>
    <row r="1881" spans="1:28" x14ac:dyDescent="0.25">
      <c r="A1881" s="65" t="s">
        <v>10653</v>
      </c>
      <c r="B1881" s="66" t="s">
        <v>15578</v>
      </c>
      <c r="C1881" s="67"/>
      <c r="D1881" s="68"/>
      <c r="E1881" s="69"/>
      <c r="F1881" s="70"/>
      <c r="H1881" s="69"/>
      <c r="I1881" s="69"/>
      <c r="J1881" s="69"/>
      <c r="K1881" s="69"/>
      <c r="L1881" s="75"/>
      <c r="N1881" s="69"/>
      <c r="O1881" s="69"/>
      <c r="P1881" s="69"/>
      <c r="Q1881" s="63"/>
      <c r="R1881" s="69"/>
      <c r="S1881" s="69"/>
      <c r="T1881" s="69"/>
      <c r="U1881" s="69"/>
      <c r="V1881" s="77"/>
      <c r="X1881" s="69"/>
      <c r="Y1881" s="69"/>
      <c r="Z1881" s="69"/>
      <c r="AA1881" s="78"/>
      <c r="AB1881" s="79">
        <f t="shared" si="1064"/>
        <v>0</v>
      </c>
    </row>
    <row r="1882" spans="1:28" x14ac:dyDescent="0.25">
      <c r="A1882" s="71" t="s">
        <v>10654</v>
      </c>
      <c r="B1882" s="72" t="s">
        <v>15579</v>
      </c>
      <c r="C1882" s="73" t="s">
        <v>8753</v>
      </c>
      <c r="D1882" s="74">
        <v>0</v>
      </c>
      <c r="E1882" s="69">
        <v>24.66</v>
      </c>
      <c r="F1882" s="75">
        <f t="shared" ref="F1882:F1887" si="1067">ROUND(D1882*E1882,2)</f>
        <v>0</v>
      </c>
      <c r="G1882" s="76"/>
      <c r="H1882" s="69">
        <f t="shared" ref="H1882:I1887" si="1068">ROUND(N1882+(N1882*$H$2/100),2)</f>
        <v>17.93</v>
      </c>
      <c r="I1882" s="69">
        <f t="shared" si="1068"/>
        <v>6.73</v>
      </c>
      <c r="J1882" s="69">
        <f t="shared" ref="J1882:J1887" si="1069">H1882+I1882</f>
        <v>24.66</v>
      </c>
      <c r="K1882" s="69">
        <v>0</v>
      </c>
      <c r="L1882" s="75">
        <f t="shared" ref="L1882:L1887" si="1070">SUM(J1882:K1882)</f>
        <v>24.66</v>
      </c>
      <c r="N1882" s="69">
        <v>17.93</v>
      </c>
      <c r="O1882" s="69">
        <v>6.7299999999999995</v>
      </c>
      <c r="P1882" s="69">
        <f t="shared" ref="P1882:P1887" si="1071">SUM(N1882:O1882)</f>
        <v>24.66</v>
      </c>
      <c r="Q1882" s="63"/>
      <c r="R1882" s="69">
        <f t="shared" ref="R1882:S1887" si="1072">X1882</f>
        <v>17.93</v>
      </c>
      <c r="S1882" s="69">
        <f t="shared" si="1072"/>
        <v>6.71</v>
      </c>
      <c r="T1882" s="69">
        <f t="shared" ref="T1882:T1887" si="1073">R1882+S1882</f>
        <v>24.64</v>
      </c>
      <c r="U1882" s="69">
        <f t="shared" ref="U1882:U1887" si="1074">ROUND(Z1882*$H$2,2)/100</f>
        <v>0</v>
      </c>
      <c r="V1882" s="77">
        <f t="shared" ref="V1882:V1887" si="1075">SUM(T1882:U1882)</f>
        <v>24.64</v>
      </c>
      <c r="X1882" s="69">
        <v>17.93</v>
      </c>
      <c r="Y1882" s="69">
        <v>6.71</v>
      </c>
      <c r="Z1882" s="69">
        <v>24.64</v>
      </c>
      <c r="AA1882" s="78"/>
      <c r="AB1882" s="79">
        <f t="shared" si="1064"/>
        <v>1.9999999999999574E-2</v>
      </c>
    </row>
    <row r="1883" spans="1:28" x14ac:dyDescent="0.25">
      <c r="A1883" s="71" t="s">
        <v>10655</v>
      </c>
      <c r="B1883" s="72" t="s">
        <v>15580</v>
      </c>
      <c r="C1883" s="73" t="s">
        <v>8753</v>
      </c>
      <c r="D1883" s="74">
        <v>0</v>
      </c>
      <c r="E1883" s="69">
        <v>25.5</v>
      </c>
      <c r="F1883" s="75">
        <f t="shared" si="1067"/>
        <v>0</v>
      </c>
      <c r="G1883" s="76"/>
      <c r="H1883" s="69">
        <f t="shared" si="1068"/>
        <v>18.77</v>
      </c>
      <c r="I1883" s="69">
        <f t="shared" si="1068"/>
        <v>6.73</v>
      </c>
      <c r="J1883" s="69">
        <f t="shared" si="1069"/>
        <v>25.5</v>
      </c>
      <c r="K1883" s="69">
        <v>0</v>
      </c>
      <c r="L1883" s="75">
        <f t="shared" si="1070"/>
        <v>25.5</v>
      </c>
      <c r="N1883" s="69">
        <v>18.77</v>
      </c>
      <c r="O1883" s="69">
        <v>6.7299999999999995</v>
      </c>
      <c r="P1883" s="69">
        <f t="shared" si="1071"/>
        <v>25.5</v>
      </c>
      <c r="Q1883" s="63"/>
      <c r="R1883" s="69">
        <f t="shared" si="1072"/>
        <v>18.77</v>
      </c>
      <c r="S1883" s="69">
        <f t="shared" si="1072"/>
        <v>6.71</v>
      </c>
      <c r="T1883" s="69">
        <f t="shared" si="1073"/>
        <v>25.48</v>
      </c>
      <c r="U1883" s="69">
        <f t="shared" si="1074"/>
        <v>0</v>
      </c>
      <c r="V1883" s="77">
        <f t="shared" si="1075"/>
        <v>25.48</v>
      </c>
      <c r="X1883" s="69">
        <v>18.77</v>
      </c>
      <c r="Y1883" s="69">
        <v>6.71</v>
      </c>
      <c r="Z1883" s="69">
        <v>25.48</v>
      </c>
      <c r="AA1883" s="78"/>
      <c r="AB1883" s="79">
        <f t="shared" si="1064"/>
        <v>1.9999999999999574E-2</v>
      </c>
    </row>
    <row r="1884" spans="1:28" x14ac:dyDescent="0.25">
      <c r="A1884" s="71" t="s">
        <v>10656</v>
      </c>
      <c r="B1884" s="72" t="s">
        <v>15581</v>
      </c>
      <c r="C1884" s="73" t="s">
        <v>8753</v>
      </c>
      <c r="D1884" s="74">
        <v>0</v>
      </c>
      <c r="E1884" s="69">
        <v>56.519999999999996</v>
      </c>
      <c r="F1884" s="75">
        <f t="shared" si="1067"/>
        <v>0</v>
      </c>
      <c r="G1884" s="76"/>
      <c r="H1884" s="69">
        <f t="shared" si="1068"/>
        <v>49.79</v>
      </c>
      <c r="I1884" s="69">
        <f t="shared" si="1068"/>
        <v>6.73</v>
      </c>
      <c r="J1884" s="69">
        <f t="shared" si="1069"/>
        <v>56.519999999999996</v>
      </c>
      <c r="K1884" s="69">
        <v>0</v>
      </c>
      <c r="L1884" s="75">
        <f t="shared" si="1070"/>
        <v>56.519999999999996</v>
      </c>
      <c r="N1884" s="69">
        <v>49.79</v>
      </c>
      <c r="O1884" s="69">
        <v>6.7299999999999995</v>
      </c>
      <c r="P1884" s="69">
        <f t="shared" si="1071"/>
        <v>56.519999999999996</v>
      </c>
      <c r="Q1884" s="63"/>
      <c r="R1884" s="69">
        <f t="shared" si="1072"/>
        <v>49.79</v>
      </c>
      <c r="S1884" s="69">
        <f t="shared" si="1072"/>
        <v>6.71</v>
      </c>
      <c r="T1884" s="69">
        <f t="shared" si="1073"/>
        <v>56.5</v>
      </c>
      <c r="U1884" s="69">
        <f t="shared" si="1074"/>
        <v>0</v>
      </c>
      <c r="V1884" s="77">
        <f t="shared" si="1075"/>
        <v>56.5</v>
      </c>
      <c r="X1884" s="69">
        <v>49.79</v>
      </c>
      <c r="Y1884" s="69">
        <v>6.71</v>
      </c>
      <c r="Z1884" s="69">
        <v>56.5</v>
      </c>
      <c r="AA1884" s="78"/>
      <c r="AB1884" s="79">
        <f t="shared" si="1064"/>
        <v>1.9999999999996021E-2</v>
      </c>
    </row>
    <row r="1885" spans="1:28" x14ac:dyDescent="0.25">
      <c r="A1885" s="71" t="s">
        <v>10657</v>
      </c>
      <c r="B1885" s="72" t="s">
        <v>15582</v>
      </c>
      <c r="C1885" s="73" t="s">
        <v>8753</v>
      </c>
      <c r="D1885" s="74">
        <v>0</v>
      </c>
      <c r="E1885" s="69">
        <v>59.24</v>
      </c>
      <c r="F1885" s="75">
        <f t="shared" si="1067"/>
        <v>0</v>
      </c>
      <c r="G1885" s="76"/>
      <c r="H1885" s="69">
        <f t="shared" si="1068"/>
        <v>34.090000000000003</v>
      </c>
      <c r="I1885" s="69">
        <f t="shared" si="1068"/>
        <v>25.15</v>
      </c>
      <c r="J1885" s="69">
        <f t="shared" si="1069"/>
        <v>59.24</v>
      </c>
      <c r="K1885" s="69">
        <v>0</v>
      </c>
      <c r="L1885" s="75">
        <f t="shared" si="1070"/>
        <v>59.24</v>
      </c>
      <c r="N1885" s="69">
        <v>34.090000000000003</v>
      </c>
      <c r="O1885" s="69">
        <v>25.15</v>
      </c>
      <c r="P1885" s="69">
        <f t="shared" si="1071"/>
        <v>59.24</v>
      </c>
      <c r="Q1885" s="63"/>
      <c r="R1885" s="69">
        <f t="shared" si="1072"/>
        <v>34.090000000000003</v>
      </c>
      <c r="S1885" s="69">
        <f t="shared" si="1072"/>
        <v>25.16</v>
      </c>
      <c r="T1885" s="69">
        <f t="shared" si="1073"/>
        <v>59.25</v>
      </c>
      <c r="U1885" s="69">
        <f t="shared" si="1074"/>
        <v>0</v>
      </c>
      <c r="V1885" s="77">
        <f t="shared" si="1075"/>
        <v>59.25</v>
      </c>
      <c r="X1885" s="69">
        <v>34.090000000000003</v>
      </c>
      <c r="Y1885" s="69">
        <v>25.16</v>
      </c>
      <c r="Z1885" s="69">
        <v>59.25</v>
      </c>
      <c r="AA1885" s="78"/>
      <c r="AB1885" s="79">
        <f t="shared" si="1064"/>
        <v>-9.9999999999980105E-3</v>
      </c>
    </row>
    <row r="1886" spans="1:28" x14ac:dyDescent="0.25">
      <c r="A1886" s="71" t="s">
        <v>10658</v>
      </c>
      <c r="B1886" s="72" t="s">
        <v>15583</v>
      </c>
      <c r="C1886" s="73" t="s">
        <v>8753</v>
      </c>
      <c r="D1886" s="74">
        <v>0</v>
      </c>
      <c r="E1886" s="69">
        <v>77.45</v>
      </c>
      <c r="F1886" s="75">
        <f t="shared" si="1067"/>
        <v>0</v>
      </c>
      <c r="G1886" s="76"/>
      <c r="H1886" s="69">
        <f t="shared" si="1068"/>
        <v>70.72</v>
      </c>
      <c r="I1886" s="69">
        <f t="shared" si="1068"/>
        <v>6.73</v>
      </c>
      <c r="J1886" s="69">
        <f t="shared" si="1069"/>
        <v>77.45</v>
      </c>
      <c r="K1886" s="69">
        <v>0</v>
      </c>
      <c r="L1886" s="75">
        <f t="shared" si="1070"/>
        <v>77.45</v>
      </c>
      <c r="N1886" s="69">
        <v>70.72</v>
      </c>
      <c r="O1886" s="69">
        <v>6.7299999999999995</v>
      </c>
      <c r="P1886" s="69">
        <f t="shared" si="1071"/>
        <v>77.45</v>
      </c>
      <c r="Q1886" s="63"/>
      <c r="R1886" s="69">
        <f t="shared" si="1072"/>
        <v>70.72</v>
      </c>
      <c r="S1886" s="69">
        <f t="shared" si="1072"/>
        <v>6.71</v>
      </c>
      <c r="T1886" s="69">
        <f t="shared" si="1073"/>
        <v>77.429999999999993</v>
      </c>
      <c r="U1886" s="69">
        <f t="shared" si="1074"/>
        <v>0</v>
      </c>
      <c r="V1886" s="77">
        <f t="shared" si="1075"/>
        <v>77.429999999999993</v>
      </c>
      <c r="X1886" s="69">
        <v>70.72</v>
      </c>
      <c r="Y1886" s="69">
        <v>6.71</v>
      </c>
      <c r="Z1886" s="69">
        <v>77.430000000000007</v>
      </c>
      <c r="AA1886" s="78"/>
      <c r="AB1886" s="79">
        <f t="shared" si="1064"/>
        <v>1.9999999999996021E-2</v>
      </c>
    </row>
    <row r="1887" spans="1:28" x14ac:dyDescent="0.25">
      <c r="A1887" s="71" t="s">
        <v>10659</v>
      </c>
      <c r="B1887" s="72" t="s">
        <v>15584</v>
      </c>
      <c r="C1887" s="73" t="s">
        <v>8753</v>
      </c>
      <c r="D1887" s="74">
        <v>0</v>
      </c>
      <c r="E1887" s="69">
        <v>102.47</v>
      </c>
      <c r="F1887" s="75">
        <f t="shared" si="1067"/>
        <v>0</v>
      </c>
      <c r="G1887" s="76"/>
      <c r="H1887" s="69">
        <f t="shared" si="1068"/>
        <v>95.74</v>
      </c>
      <c r="I1887" s="69">
        <f t="shared" si="1068"/>
        <v>6.73</v>
      </c>
      <c r="J1887" s="69">
        <f t="shared" si="1069"/>
        <v>102.47</v>
      </c>
      <c r="K1887" s="69">
        <v>0</v>
      </c>
      <c r="L1887" s="75">
        <f t="shared" si="1070"/>
        <v>102.47</v>
      </c>
      <c r="N1887" s="69">
        <v>95.74</v>
      </c>
      <c r="O1887" s="69">
        <v>6.7299999999999995</v>
      </c>
      <c r="P1887" s="69">
        <f t="shared" si="1071"/>
        <v>102.47</v>
      </c>
      <c r="Q1887" s="63"/>
      <c r="R1887" s="69">
        <f t="shared" si="1072"/>
        <v>95.74</v>
      </c>
      <c r="S1887" s="69">
        <f t="shared" si="1072"/>
        <v>6.71</v>
      </c>
      <c r="T1887" s="69">
        <f t="shared" si="1073"/>
        <v>102.44999999999999</v>
      </c>
      <c r="U1887" s="69">
        <f t="shared" si="1074"/>
        <v>0</v>
      </c>
      <c r="V1887" s="77">
        <f t="shared" si="1075"/>
        <v>102.44999999999999</v>
      </c>
      <c r="X1887" s="69">
        <v>95.74</v>
      </c>
      <c r="Y1887" s="69">
        <v>6.71</v>
      </c>
      <c r="Z1887" s="69">
        <v>102.45</v>
      </c>
      <c r="AA1887" s="78"/>
      <c r="AB1887" s="79">
        <f t="shared" si="1064"/>
        <v>1.9999999999996021E-2</v>
      </c>
    </row>
    <row r="1888" spans="1:28" ht="22.5" x14ac:dyDescent="0.25">
      <c r="A1888" s="65" t="s">
        <v>10660</v>
      </c>
      <c r="B1888" s="66" t="s">
        <v>15585</v>
      </c>
      <c r="C1888" s="67"/>
      <c r="D1888" s="68"/>
      <c r="E1888" s="69"/>
      <c r="F1888" s="70"/>
      <c r="H1888" s="69"/>
      <c r="I1888" s="69"/>
      <c r="J1888" s="69"/>
      <c r="K1888" s="69"/>
      <c r="L1888" s="75"/>
      <c r="N1888" s="69"/>
      <c r="O1888" s="69"/>
      <c r="P1888" s="69"/>
      <c r="Q1888" s="63"/>
      <c r="R1888" s="69"/>
      <c r="S1888" s="69"/>
      <c r="T1888" s="69"/>
      <c r="U1888" s="69"/>
      <c r="V1888" s="77"/>
      <c r="X1888" s="69"/>
      <c r="Y1888" s="69"/>
      <c r="Z1888" s="69"/>
      <c r="AA1888" s="78"/>
      <c r="AB1888" s="79">
        <f t="shared" si="1064"/>
        <v>0</v>
      </c>
    </row>
    <row r="1889" spans="1:28" ht="22.5" x14ac:dyDescent="0.25">
      <c r="A1889" s="71" t="s">
        <v>10661</v>
      </c>
      <c r="B1889" s="72" t="s">
        <v>15586</v>
      </c>
      <c r="C1889" s="73" t="s">
        <v>8910</v>
      </c>
      <c r="D1889" s="74">
        <v>0</v>
      </c>
      <c r="E1889" s="69">
        <v>379.09</v>
      </c>
      <c r="F1889" s="75">
        <f>ROUND(D1889*E1889,2)</f>
        <v>0</v>
      </c>
      <c r="G1889" s="76"/>
      <c r="H1889" s="69">
        <f>ROUND(N1889+(N1889*$H$2/100),2)</f>
        <v>362.31</v>
      </c>
      <c r="I1889" s="69">
        <f>ROUND(O1889+(O1889*$H$2/100),2)</f>
        <v>16.78</v>
      </c>
      <c r="J1889" s="69">
        <f>H1889+I1889</f>
        <v>379.09000000000003</v>
      </c>
      <c r="K1889" s="69">
        <v>0</v>
      </c>
      <c r="L1889" s="75">
        <f>SUM(J1889:K1889)</f>
        <v>379.09000000000003</v>
      </c>
      <c r="N1889" s="69">
        <v>362.30999999999995</v>
      </c>
      <c r="O1889" s="69">
        <v>16.78</v>
      </c>
      <c r="P1889" s="69">
        <f>SUM(N1889:O1889)</f>
        <v>379.08999999999992</v>
      </c>
      <c r="Q1889" s="63"/>
      <c r="R1889" s="69">
        <f>X1889</f>
        <v>362.31</v>
      </c>
      <c r="S1889" s="69">
        <f>Y1889</f>
        <v>16.79</v>
      </c>
      <c r="T1889" s="69">
        <f>R1889+S1889</f>
        <v>379.1</v>
      </c>
      <c r="U1889" s="69">
        <f>ROUND(Z1889*$H$2,2)/100</f>
        <v>0</v>
      </c>
      <c r="V1889" s="77">
        <f>SUM(T1889:U1889)</f>
        <v>379.1</v>
      </c>
      <c r="X1889" s="69">
        <v>362.31</v>
      </c>
      <c r="Y1889" s="69">
        <v>16.79</v>
      </c>
      <c r="Z1889" s="69">
        <v>379.1</v>
      </c>
      <c r="AA1889" s="78"/>
      <c r="AB1889" s="79">
        <f t="shared" si="1064"/>
        <v>-1.0000000000104592E-2</v>
      </c>
    </row>
    <row r="1890" spans="1:28" x14ac:dyDescent="0.25">
      <c r="A1890" s="71" t="s">
        <v>10662</v>
      </c>
      <c r="B1890" s="72" t="s">
        <v>15587</v>
      </c>
      <c r="C1890" s="73" t="s">
        <v>8910</v>
      </c>
      <c r="D1890" s="74">
        <v>0</v>
      </c>
      <c r="E1890" s="69">
        <v>335.31</v>
      </c>
      <c r="F1890" s="75">
        <f>ROUND(D1890*E1890,2)</f>
        <v>0</v>
      </c>
      <c r="G1890" s="76"/>
      <c r="H1890" s="69">
        <f>ROUND(N1890+(N1890*$H$2/100),2)</f>
        <v>318.52999999999997</v>
      </c>
      <c r="I1890" s="69">
        <f>ROUND(O1890+(O1890*$H$2/100),2)</f>
        <v>16.78</v>
      </c>
      <c r="J1890" s="69">
        <f>H1890+I1890</f>
        <v>335.30999999999995</v>
      </c>
      <c r="K1890" s="69">
        <v>0</v>
      </c>
      <c r="L1890" s="75">
        <f>SUM(J1890:K1890)</f>
        <v>335.30999999999995</v>
      </c>
      <c r="N1890" s="69">
        <v>318.52999999999997</v>
      </c>
      <c r="O1890" s="69">
        <v>16.78</v>
      </c>
      <c r="P1890" s="69">
        <f>SUM(N1890:O1890)</f>
        <v>335.30999999999995</v>
      </c>
      <c r="Q1890" s="63"/>
      <c r="R1890" s="69">
        <f>X1890</f>
        <v>318.52999999999997</v>
      </c>
      <c r="S1890" s="69">
        <f>Y1890</f>
        <v>16.79</v>
      </c>
      <c r="T1890" s="69">
        <f>R1890+S1890</f>
        <v>335.32</v>
      </c>
      <c r="U1890" s="69">
        <f>ROUND(Z1890*$H$2,2)/100</f>
        <v>0</v>
      </c>
      <c r="V1890" s="77">
        <f>SUM(T1890:U1890)</f>
        <v>335.32</v>
      </c>
      <c r="X1890" s="69">
        <v>318.52999999999997</v>
      </c>
      <c r="Y1890" s="69">
        <v>16.79</v>
      </c>
      <c r="Z1890" s="69">
        <v>335.32</v>
      </c>
      <c r="AA1890" s="78"/>
      <c r="AB1890" s="79">
        <f t="shared" si="1064"/>
        <v>-1.0000000000047748E-2</v>
      </c>
    </row>
    <row r="1891" spans="1:28" ht="22.5" x14ac:dyDescent="0.25">
      <c r="A1891" s="65" t="s">
        <v>10663</v>
      </c>
      <c r="B1891" s="66" t="s">
        <v>15588</v>
      </c>
      <c r="C1891" s="67"/>
      <c r="D1891" s="68"/>
      <c r="E1891" s="69"/>
      <c r="F1891" s="70"/>
      <c r="H1891" s="69"/>
      <c r="I1891" s="69"/>
      <c r="J1891" s="69"/>
      <c r="K1891" s="69"/>
      <c r="L1891" s="75"/>
      <c r="N1891" s="69"/>
      <c r="O1891" s="69"/>
      <c r="P1891" s="69"/>
      <c r="Q1891" s="63"/>
      <c r="R1891" s="69"/>
      <c r="S1891" s="69"/>
      <c r="T1891" s="69"/>
      <c r="U1891" s="69"/>
      <c r="V1891" s="77"/>
      <c r="X1891" s="69"/>
      <c r="Y1891" s="69"/>
      <c r="Z1891" s="69"/>
      <c r="AA1891" s="78"/>
      <c r="AB1891" s="79">
        <f t="shared" si="1064"/>
        <v>0</v>
      </c>
    </row>
    <row r="1892" spans="1:28" s="33" customFormat="1" ht="22.5" x14ac:dyDescent="0.25">
      <c r="A1892" s="71" t="s">
        <v>10664</v>
      </c>
      <c r="B1892" s="72" t="s">
        <v>15589</v>
      </c>
      <c r="C1892" s="73" t="s">
        <v>8753</v>
      </c>
      <c r="D1892" s="74">
        <v>0</v>
      </c>
      <c r="E1892" s="69">
        <v>158.44</v>
      </c>
      <c r="F1892" s="75">
        <f>ROUND(D1892*E1892,2)</f>
        <v>0</v>
      </c>
      <c r="G1892" s="76"/>
      <c r="H1892" s="69">
        <f t="shared" ref="H1892:I1895" si="1076">ROUND(N1892+(N1892*$H$2/100),2)</f>
        <v>142.71</v>
      </c>
      <c r="I1892" s="69">
        <f t="shared" si="1076"/>
        <v>15.73</v>
      </c>
      <c r="J1892" s="69">
        <f>H1892+I1892</f>
        <v>158.44</v>
      </c>
      <c r="K1892" s="69">
        <v>0</v>
      </c>
      <c r="L1892" s="75">
        <f>SUM(J1892:K1892)</f>
        <v>158.44</v>
      </c>
      <c r="N1892" s="69">
        <v>142.71</v>
      </c>
      <c r="O1892" s="69">
        <v>15.73</v>
      </c>
      <c r="P1892" s="69">
        <f>SUM(N1892:O1892)</f>
        <v>158.44</v>
      </c>
      <c r="Q1892" s="63"/>
      <c r="R1892" s="69">
        <f t="shared" ref="R1892:S1895" si="1077">X1892</f>
        <v>142.71</v>
      </c>
      <c r="S1892" s="69">
        <f t="shared" si="1077"/>
        <v>15.73</v>
      </c>
      <c r="T1892" s="69">
        <f>R1892+S1892</f>
        <v>158.44</v>
      </c>
      <c r="U1892" s="69">
        <f>ROUND(Z1892*$H$2,2)/100</f>
        <v>0</v>
      </c>
      <c r="V1892" s="77">
        <f>SUM(T1892:U1892)</f>
        <v>158.44</v>
      </c>
      <c r="X1892" s="69">
        <v>142.71</v>
      </c>
      <c r="Y1892" s="69">
        <v>15.73</v>
      </c>
      <c r="Z1892" s="69">
        <v>158.44</v>
      </c>
      <c r="AA1892" s="78"/>
      <c r="AB1892" s="79">
        <f t="shared" si="1064"/>
        <v>0</v>
      </c>
    </row>
    <row r="1893" spans="1:28" ht="22.5" x14ac:dyDescent="0.25">
      <c r="A1893" s="71" t="s">
        <v>10665</v>
      </c>
      <c r="B1893" s="72" t="s">
        <v>15590</v>
      </c>
      <c r="C1893" s="73" t="s">
        <v>8753</v>
      </c>
      <c r="D1893" s="74">
        <v>0</v>
      </c>
      <c r="E1893" s="69">
        <v>163.64999999999998</v>
      </c>
      <c r="F1893" s="75">
        <f>ROUND(D1893*E1893,2)</f>
        <v>0</v>
      </c>
      <c r="G1893" s="76"/>
      <c r="H1893" s="69">
        <f t="shared" si="1076"/>
        <v>147.91999999999999</v>
      </c>
      <c r="I1893" s="69">
        <f t="shared" si="1076"/>
        <v>15.73</v>
      </c>
      <c r="J1893" s="69">
        <f>H1893+I1893</f>
        <v>163.64999999999998</v>
      </c>
      <c r="K1893" s="69">
        <v>0</v>
      </c>
      <c r="L1893" s="75">
        <f>SUM(J1893:K1893)</f>
        <v>163.64999999999998</v>
      </c>
      <c r="N1893" s="69">
        <v>147.91999999999999</v>
      </c>
      <c r="O1893" s="69">
        <v>15.73</v>
      </c>
      <c r="P1893" s="69">
        <f>SUM(N1893:O1893)</f>
        <v>163.64999999999998</v>
      </c>
      <c r="Q1893" s="63"/>
      <c r="R1893" s="69">
        <f t="shared" si="1077"/>
        <v>147.91999999999999</v>
      </c>
      <c r="S1893" s="69">
        <f t="shared" si="1077"/>
        <v>15.73</v>
      </c>
      <c r="T1893" s="69">
        <f>R1893+S1893</f>
        <v>163.64999999999998</v>
      </c>
      <c r="U1893" s="69">
        <f>ROUND(Z1893*$H$2,2)/100</f>
        <v>0</v>
      </c>
      <c r="V1893" s="77">
        <f>SUM(T1893:U1893)</f>
        <v>163.64999999999998</v>
      </c>
      <c r="X1893" s="69">
        <v>147.91999999999999</v>
      </c>
      <c r="Y1893" s="69">
        <v>15.73</v>
      </c>
      <c r="Z1893" s="69">
        <v>163.65</v>
      </c>
      <c r="AA1893" s="78"/>
      <c r="AB1893" s="79">
        <f t="shared" si="1064"/>
        <v>0</v>
      </c>
    </row>
    <row r="1894" spans="1:28" s="33" customFormat="1" ht="22.5" x14ac:dyDescent="0.25">
      <c r="A1894" s="71" t="s">
        <v>10666</v>
      </c>
      <c r="B1894" s="72" t="s">
        <v>15591</v>
      </c>
      <c r="C1894" s="73" t="s">
        <v>8753</v>
      </c>
      <c r="D1894" s="74">
        <v>0</v>
      </c>
      <c r="E1894" s="69">
        <v>175.17</v>
      </c>
      <c r="F1894" s="75">
        <f>ROUND(D1894*E1894,2)</f>
        <v>0</v>
      </c>
      <c r="G1894" s="76"/>
      <c r="H1894" s="69">
        <f t="shared" si="1076"/>
        <v>159.44</v>
      </c>
      <c r="I1894" s="69">
        <f t="shared" si="1076"/>
        <v>15.73</v>
      </c>
      <c r="J1894" s="69">
        <f>H1894+I1894</f>
        <v>175.17</v>
      </c>
      <c r="K1894" s="69">
        <v>0</v>
      </c>
      <c r="L1894" s="75">
        <f>SUM(J1894:K1894)</f>
        <v>175.17</v>
      </c>
      <c r="N1894" s="69">
        <v>159.44</v>
      </c>
      <c r="O1894" s="69">
        <v>15.73</v>
      </c>
      <c r="P1894" s="69">
        <f>SUM(N1894:O1894)</f>
        <v>175.17</v>
      </c>
      <c r="Q1894" s="63"/>
      <c r="R1894" s="69">
        <f t="shared" si="1077"/>
        <v>159.44</v>
      </c>
      <c r="S1894" s="69">
        <f t="shared" si="1077"/>
        <v>15.73</v>
      </c>
      <c r="T1894" s="69">
        <f>R1894+S1894</f>
        <v>175.17</v>
      </c>
      <c r="U1894" s="69">
        <f>ROUND(Z1894*$H$2,2)/100</f>
        <v>0</v>
      </c>
      <c r="V1894" s="77">
        <f>SUM(T1894:U1894)</f>
        <v>175.17</v>
      </c>
      <c r="X1894" s="69">
        <v>159.44</v>
      </c>
      <c r="Y1894" s="69">
        <v>15.73</v>
      </c>
      <c r="Z1894" s="69">
        <v>175.17</v>
      </c>
      <c r="AA1894" s="78"/>
      <c r="AB1894" s="79">
        <f t="shared" si="1064"/>
        <v>0</v>
      </c>
    </row>
    <row r="1895" spans="1:28" s="33" customFormat="1" x14ac:dyDescent="0.25">
      <c r="A1895" s="71" t="s">
        <v>10667</v>
      </c>
      <c r="B1895" s="72" t="s">
        <v>15592</v>
      </c>
      <c r="C1895" s="73" t="s">
        <v>8753</v>
      </c>
      <c r="D1895" s="74">
        <v>0</v>
      </c>
      <c r="E1895" s="69">
        <v>187.2</v>
      </c>
      <c r="F1895" s="75">
        <f>ROUND(D1895*E1895,2)</f>
        <v>0</v>
      </c>
      <c r="G1895" s="76"/>
      <c r="H1895" s="69">
        <f t="shared" si="1076"/>
        <v>171.47</v>
      </c>
      <c r="I1895" s="69">
        <f t="shared" si="1076"/>
        <v>15.73</v>
      </c>
      <c r="J1895" s="69">
        <f>H1895+I1895</f>
        <v>187.2</v>
      </c>
      <c r="K1895" s="69">
        <v>0</v>
      </c>
      <c r="L1895" s="75">
        <f>SUM(J1895:K1895)</f>
        <v>187.2</v>
      </c>
      <c r="N1895" s="69">
        <v>171.47</v>
      </c>
      <c r="O1895" s="69">
        <v>15.73</v>
      </c>
      <c r="P1895" s="69">
        <f>SUM(N1895:O1895)</f>
        <v>187.2</v>
      </c>
      <c r="Q1895" s="63"/>
      <c r="R1895" s="69">
        <f t="shared" si="1077"/>
        <v>171.47</v>
      </c>
      <c r="S1895" s="69">
        <f t="shared" si="1077"/>
        <v>15.73</v>
      </c>
      <c r="T1895" s="69">
        <f>R1895+S1895</f>
        <v>187.2</v>
      </c>
      <c r="U1895" s="69">
        <f>ROUND(Z1895*$H$2,2)/100</f>
        <v>0</v>
      </c>
      <c r="V1895" s="77">
        <f>SUM(T1895:U1895)</f>
        <v>187.2</v>
      </c>
      <c r="X1895" s="69">
        <v>171.47</v>
      </c>
      <c r="Y1895" s="69">
        <v>15.73</v>
      </c>
      <c r="Z1895" s="69">
        <v>187.2</v>
      </c>
      <c r="AA1895" s="78"/>
      <c r="AB1895" s="79">
        <f t="shared" si="1064"/>
        <v>0</v>
      </c>
    </row>
    <row r="1896" spans="1:28" ht="22.5" x14ac:dyDescent="0.25">
      <c r="A1896" s="65" t="s">
        <v>10668</v>
      </c>
      <c r="B1896" s="66" t="s">
        <v>15593</v>
      </c>
      <c r="C1896" s="67"/>
      <c r="D1896" s="68"/>
      <c r="E1896" s="69"/>
      <c r="F1896" s="70"/>
      <c r="H1896" s="69"/>
      <c r="I1896" s="69"/>
      <c r="J1896" s="69"/>
      <c r="K1896" s="69"/>
      <c r="L1896" s="75"/>
      <c r="N1896" s="69"/>
      <c r="O1896" s="69"/>
      <c r="P1896" s="69"/>
      <c r="Q1896" s="63"/>
      <c r="R1896" s="69"/>
      <c r="S1896" s="69"/>
      <c r="T1896" s="69"/>
      <c r="U1896" s="69"/>
      <c r="V1896" s="77"/>
      <c r="X1896" s="69"/>
      <c r="Y1896" s="69"/>
      <c r="Z1896" s="69"/>
      <c r="AA1896" s="78"/>
      <c r="AB1896" s="79">
        <f t="shared" si="1064"/>
        <v>0</v>
      </c>
    </row>
    <row r="1897" spans="1:28" ht="22.5" x14ac:dyDescent="0.25">
      <c r="A1897" s="71" t="s">
        <v>10669</v>
      </c>
      <c r="B1897" s="72" t="s">
        <v>15594</v>
      </c>
      <c r="C1897" s="73" t="s">
        <v>8753</v>
      </c>
      <c r="D1897" s="74">
        <v>0</v>
      </c>
      <c r="E1897" s="69">
        <v>127148.59</v>
      </c>
      <c r="F1897" s="75">
        <f t="shared" ref="F1897:F1906" si="1078">ROUND(D1897*E1897,2)</f>
        <v>0</v>
      </c>
      <c r="G1897" s="76"/>
      <c r="H1897" s="69">
        <f t="shared" ref="H1897:I1906" si="1079">ROUND(N1897+(N1897*$H$2/100),2)</f>
        <v>125854.91</v>
      </c>
      <c r="I1897" s="69">
        <f t="shared" si="1079"/>
        <v>1293.68</v>
      </c>
      <c r="J1897" s="69">
        <f t="shared" ref="J1897:J1906" si="1080">H1897+I1897</f>
        <v>127148.59</v>
      </c>
      <c r="K1897" s="69">
        <v>0</v>
      </c>
      <c r="L1897" s="75">
        <f t="shared" ref="L1897:L1906" si="1081">SUM(J1897:K1897)</f>
        <v>127148.59</v>
      </c>
      <c r="N1897" s="69">
        <v>125854.91</v>
      </c>
      <c r="O1897" s="69">
        <v>1293.6799999999998</v>
      </c>
      <c r="P1897" s="69">
        <f t="shared" ref="P1897:P1906" si="1082">SUM(N1897:O1897)</f>
        <v>127148.59</v>
      </c>
      <c r="Q1897" s="63"/>
      <c r="R1897" s="69">
        <f t="shared" ref="R1897:S1906" si="1083">X1897</f>
        <v>125854.91</v>
      </c>
      <c r="S1897" s="69">
        <f t="shared" si="1083"/>
        <v>1293.76</v>
      </c>
      <c r="T1897" s="69">
        <f t="shared" ref="T1897:T1906" si="1084">R1897+S1897</f>
        <v>127148.67</v>
      </c>
      <c r="U1897" s="69">
        <f t="shared" ref="U1897:U1906" si="1085">ROUND(Z1897*$H$2,2)/100</f>
        <v>0</v>
      </c>
      <c r="V1897" s="77">
        <f t="shared" ref="V1897:V1906" si="1086">SUM(T1897:U1897)</f>
        <v>127148.67</v>
      </c>
      <c r="X1897" s="69">
        <v>125854.91</v>
      </c>
      <c r="Y1897" s="69">
        <v>1293.76</v>
      </c>
      <c r="Z1897" s="69">
        <v>127148.67</v>
      </c>
      <c r="AA1897" s="78"/>
      <c r="AB1897" s="79">
        <f t="shared" si="1064"/>
        <v>-8.000000000174623E-2</v>
      </c>
    </row>
    <row r="1898" spans="1:28" s="33" customFormat="1" ht="22.5" x14ac:dyDescent="0.25">
      <c r="A1898" s="71" t="s">
        <v>10670</v>
      </c>
      <c r="B1898" s="72" t="s">
        <v>15595</v>
      </c>
      <c r="C1898" s="73" t="s">
        <v>8753</v>
      </c>
      <c r="D1898" s="74">
        <v>0</v>
      </c>
      <c r="E1898" s="69">
        <v>169467.00999999998</v>
      </c>
      <c r="F1898" s="75">
        <f t="shared" si="1078"/>
        <v>0</v>
      </c>
      <c r="G1898" s="76"/>
      <c r="H1898" s="69">
        <f t="shared" si="1079"/>
        <v>168173.33</v>
      </c>
      <c r="I1898" s="69">
        <f t="shared" si="1079"/>
        <v>1293.68</v>
      </c>
      <c r="J1898" s="69">
        <f t="shared" si="1080"/>
        <v>169467.00999999998</v>
      </c>
      <c r="K1898" s="69">
        <v>0</v>
      </c>
      <c r="L1898" s="75">
        <f t="shared" si="1081"/>
        <v>169467.00999999998</v>
      </c>
      <c r="N1898" s="69">
        <v>168173.33</v>
      </c>
      <c r="O1898" s="69">
        <v>1293.6799999999998</v>
      </c>
      <c r="P1898" s="69">
        <f t="shared" si="1082"/>
        <v>169467.00999999998</v>
      </c>
      <c r="Q1898" s="63"/>
      <c r="R1898" s="69">
        <f t="shared" si="1083"/>
        <v>168173.33</v>
      </c>
      <c r="S1898" s="69">
        <f t="shared" si="1083"/>
        <v>1293.76</v>
      </c>
      <c r="T1898" s="69">
        <f t="shared" si="1084"/>
        <v>169467.09</v>
      </c>
      <c r="U1898" s="69">
        <f t="shared" si="1085"/>
        <v>0</v>
      </c>
      <c r="V1898" s="77">
        <f t="shared" si="1086"/>
        <v>169467.09</v>
      </c>
      <c r="X1898" s="69">
        <v>168173.33</v>
      </c>
      <c r="Y1898" s="69">
        <v>1293.76</v>
      </c>
      <c r="Z1898" s="69">
        <v>169467.09</v>
      </c>
      <c r="AA1898" s="78"/>
      <c r="AB1898" s="79">
        <f t="shared" si="1064"/>
        <v>-8.0000000016298145E-2</v>
      </c>
    </row>
    <row r="1899" spans="1:28" ht="22.5" x14ac:dyDescent="0.25">
      <c r="A1899" s="71" t="s">
        <v>10671</v>
      </c>
      <c r="B1899" s="72" t="s">
        <v>15596</v>
      </c>
      <c r="C1899" s="73" t="s">
        <v>8753</v>
      </c>
      <c r="D1899" s="74">
        <v>0</v>
      </c>
      <c r="E1899" s="69">
        <v>70674.67</v>
      </c>
      <c r="F1899" s="75">
        <f t="shared" si="1078"/>
        <v>0</v>
      </c>
      <c r="G1899" s="76"/>
      <c r="H1899" s="69">
        <f t="shared" si="1079"/>
        <v>69380.990000000005</v>
      </c>
      <c r="I1899" s="69">
        <f t="shared" si="1079"/>
        <v>1293.68</v>
      </c>
      <c r="J1899" s="69">
        <f t="shared" si="1080"/>
        <v>70674.67</v>
      </c>
      <c r="K1899" s="69">
        <v>0</v>
      </c>
      <c r="L1899" s="75">
        <f t="shared" si="1081"/>
        <v>70674.67</v>
      </c>
      <c r="N1899" s="69">
        <v>69380.990000000005</v>
      </c>
      <c r="O1899" s="69">
        <v>1293.6799999999998</v>
      </c>
      <c r="P1899" s="69">
        <f t="shared" si="1082"/>
        <v>70674.67</v>
      </c>
      <c r="Q1899" s="63"/>
      <c r="R1899" s="69">
        <f t="shared" si="1083"/>
        <v>69380.990000000005</v>
      </c>
      <c r="S1899" s="69">
        <f t="shared" si="1083"/>
        <v>1293.76</v>
      </c>
      <c r="T1899" s="69">
        <f t="shared" si="1084"/>
        <v>70674.75</v>
      </c>
      <c r="U1899" s="69">
        <f t="shared" si="1085"/>
        <v>0</v>
      </c>
      <c r="V1899" s="77">
        <f t="shared" si="1086"/>
        <v>70674.75</v>
      </c>
      <c r="X1899" s="69">
        <v>69380.990000000005</v>
      </c>
      <c r="Y1899" s="69">
        <v>1293.76</v>
      </c>
      <c r="Z1899" s="69">
        <v>70674.75</v>
      </c>
      <c r="AA1899" s="78"/>
      <c r="AB1899" s="79">
        <f t="shared" si="1064"/>
        <v>-8.000000000174623E-2</v>
      </c>
    </row>
    <row r="1900" spans="1:28" ht="22.5" x14ac:dyDescent="0.25">
      <c r="A1900" s="71" t="s">
        <v>10672</v>
      </c>
      <c r="B1900" s="72" t="s">
        <v>15597</v>
      </c>
      <c r="C1900" s="73" t="s">
        <v>8753</v>
      </c>
      <c r="D1900" s="74">
        <v>0</v>
      </c>
      <c r="E1900" s="69">
        <v>91985.62</v>
      </c>
      <c r="F1900" s="75">
        <f t="shared" si="1078"/>
        <v>0</v>
      </c>
      <c r="G1900" s="76"/>
      <c r="H1900" s="69">
        <f t="shared" si="1079"/>
        <v>90691.94</v>
      </c>
      <c r="I1900" s="69">
        <f t="shared" si="1079"/>
        <v>1293.68</v>
      </c>
      <c r="J1900" s="69">
        <f t="shared" si="1080"/>
        <v>91985.62</v>
      </c>
      <c r="K1900" s="69">
        <v>0</v>
      </c>
      <c r="L1900" s="75">
        <f t="shared" si="1081"/>
        <v>91985.62</v>
      </c>
      <c r="N1900" s="69">
        <v>90691.94</v>
      </c>
      <c r="O1900" s="69">
        <v>1293.6799999999998</v>
      </c>
      <c r="P1900" s="69">
        <f t="shared" si="1082"/>
        <v>91985.62</v>
      </c>
      <c r="Q1900" s="63"/>
      <c r="R1900" s="69">
        <f t="shared" si="1083"/>
        <v>90691.94</v>
      </c>
      <c r="S1900" s="69">
        <f t="shared" si="1083"/>
        <v>1293.76</v>
      </c>
      <c r="T1900" s="69">
        <f t="shared" si="1084"/>
        <v>91985.7</v>
      </c>
      <c r="U1900" s="69">
        <f t="shared" si="1085"/>
        <v>0</v>
      </c>
      <c r="V1900" s="77">
        <f t="shared" si="1086"/>
        <v>91985.7</v>
      </c>
      <c r="X1900" s="69">
        <v>90691.94</v>
      </c>
      <c r="Y1900" s="69">
        <v>1293.76</v>
      </c>
      <c r="Z1900" s="69">
        <v>91985.7</v>
      </c>
      <c r="AA1900" s="78"/>
      <c r="AB1900" s="79">
        <f t="shared" si="1064"/>
        <v>-8.000000000174623E-2</v>
      </c>
    </row>
    <row r="1901" spans="1:28" ht="22.5" x14ac:dyDescent="0.25">
      <c r="A1901" s="71" t="s">
        <v>10673</v>
      </c>
      <c r="B1901" s="72" t="s">
        <v>15598</v>
      </c>
      <c r="C1901" s="73" t="s">
        <v>8753</v>
      </c>
      <c r="D1901" s="74">
        <v>0</v>
      </c>
      <c r="E1901" s="69">
        <v>62901.52</v>
      </c>
      <c r="F1901" s="75">
        <f t="shared" si="1078"/>
        <v>0</v>
      </c>
      <c r="G1901" s="76"/>
      <c r="H1901" s="69">
        <f t="shared" si="1079"/>
        <v>62210.96</v>
      </c>
      <c r="I1901" s="69">
        <f t="shared" si="1079"/>
        <v>690.56</v>
      </c>
      <c r="J1901" s="69">
        <f t="shared" si="1080"/>
        <v>62901.52</v>
      </c>
      <c r="K1901" s="69">
        <v>0</v>
      </c>
      <c r="L1901" s="75">
        <f t="shared" si="1081"/>
        <v>62901.52</v>
      </c>
      <c r="N1901" s="69">
        <v>62210.96</v>
      </c>
      <c r="O1901" s="69">
        <v>690.56</v>
      </c>
      <c r="P1901" s="69">
        <f t="shared" si="1082"/>
        <v>62901.52</v>
      </c>
      <c r="Q1901" s="63"/>
      <c r="R1901" s="69">
        <f t="shared" si="1083"/>
        <v>62210.96</v>
      </c>
      <c r="S1901" s="69">
        <f t="shared" si="1083"/>
        <v>690.6</v>
      </c>
      <c r="T1901" s="69">
        <f t="shared" si="1084"/>
        <v>62901.56</v>
      </c>
      <c r="U1901" s="69">
        <f t="shared" si="1085"/>
        <v>0</v>
      </c>
      <c r="V1901" s="77">
        <f t="shared" si="1086"/>
        <v>62901.56</v>
      </c>
      <c r="X1901" s="69">
        <v>62210.96</v>
      </c>
      <c r="Y1901" s="69">
        <v>690.6</v>
      </c>
      <c r="Z1901" s="69">
        <v>62901.56</v>
      </c>
      <c r="AA1901" s="78"/>
      <c r="AB1901" s="79">
        <f t="shared" si="1064"/>
        <v>-4.0000000000873115E-2</v>
      </c>
    </row>
    <row r="1902" spans="1:28" ht="22.5" x14ac:dyDescent="0.25">
      <c r="A1902" s="71" t="s">
        <v>10674</v>
      </c>
      <c r="B1902" s="72" t="s">
        <v>15599</v>
      </c>
      <c r="C1902" s="73" t="s">
        <v>8753</v>
      </c>
      <c r="D1902" s="74">
        <v>0</v>
      </c>
      <c r="E1902" s="69">
        <v>111227.71999999999</v>
      </c>
      <c r="F1902" s="75">
        <f t="shared" si="1078"/>
        <v>0</v>
      </c>
      <c r="G1902" s="76"/>
      <c r="H1902" s="69">
        <f t="shared" si="1079"/>
        <v>109934.04</v>
      </c>
      <c r="I1902" s="69">
        <f t="shared" si="1079"/>
        <v>1293.68</v>
      </c>
      <c r="J1902" s="69">
        <f t="shared" si="1080"/>
        <v>111227.71999999999</v>
      </c>
      <c r="K1902" s="69">
        <v>0</v>
      </c>
      <c r="L1902" s="75">
        <f t="shared" si="1081"/>
        <v>111227.71999999999</v>
      </c>
      <c r="N1902" s="69">
        <v>109934.04</v>
      </c>
      <c r="O1902" s="69">
        <v>1293.6799999999998</v>
      </c>
      <c r="P1902" s="69">
        <f t="shared" si="1082"/>
        <v>111227.71999999999</v>
      </c>
      <c r="Q1902" s="63"/>
      <c r="R1902" s="69">
        <f t="shared" si="1083"/>
        <v>109934.04</v>
      </c>
      <c r="S1902" s="69">
        <f t="shared" si="1083"/>
        <v>1293.76</v>
      </c>
      <c r="T1902" s="69">
        <f t="shared" si="1084"/>
        <v>111227.79999999999</v>
      </c>
      <c r="U1902" s="69">
        <f t="shared" si="1085"/>
        <v>0</v>
      </c>
      <c r="V1902" s="77">
        <f t="shared" si="1086"/>
        <v>111227.79999999999</v>
      </c>
      <c r="X1902" s="69">
        <v>109934.04</v>
      </c>
      <c r="Y1902" s="69">
        <v>1293.76</v>
      </c>
      <c r="Z1902" s="69">
        <v>111227.8</v>
      </c>
      <c r="AA1902" s="78"/>
      <c r="AB1902" s="79">
        <f t="shared" si="1064"/>
        <v>-8.0000000016298145E-2</v>
      </c>
    </row>
    <row r="1903" spans="1:28" ht="22.5" x14ac:dyDescent="0.25">
      <c r="A1903" s="71" t="s">
        <v>10675</v>
      </c>
      <c r="B1903" s="72" t="s">
        <v>15600</v>
      </c>
      <c r="C1903" s="73" t="s">
        <v>8753</v>
      </c>
      <c r="D1903" s="74">
        <v>0</v>
      </c>
      <c r="E1903" s="69">
        <v>226975.23</v>
      </c>
      <c r="F1903" s="75">
        <f t="shared" si="1078"/>
        <v>0</v>
      </c>
      <c r="G1903" s="76"/>
      <c r="H1903" s="69">
        <f t="shared" si="1079"/>
        <v>225543.44</v>
      </c>
      <c r="I1903" s="69">
        <f t="shared" si="1079"/>
        <v>1431.79</v>
      </c>
      <c r="J1903" s="69">
        <f t="shared" si="1080"/>
        <v>226975.23</v>
      </c>
      <c r="K1903" s="69">
        <v>0</v>
      </c>
      <c r="L1903" s="75">
        <f t="shared" si="1081"/>
        <v>226975.23</v>
      </c>
      <c r="N1903" s="74">
        <v>225543.44</v>
      </c>
      <c r="O1903" s="74">
        <v>1431.79</v>
      </c>
      <c r="P1903" s="69">
        <f t="shared" si="1082"/>
        <v>226975.23</v>
      </c>
      <c r="Q1903" s="63"/>
      <c r="R1903" s="69">
        <f t="shared" si="1083"/>
        <v>225543.44</v>
      </c>
      <c r="S1903" s="69">
        <f t="shared" si="1083"/>
        <v>1431.88</v>
      </c>
      <c r="T1903" s="69">
        <f t="shared" si="1084"/>
        <v>226975.32</v>
      </c>
      <c r="U1903" s="69">
        <f t="shared" si="1085"/>
        <v>0</v>
      </c>
      <c r="V1903" s="77">
        <f t="shared" si="1086"/>
        <v>226975.32</v>
      </c>
      <c r="X1903" s="74">
        <v>225543.44</v>
      </c>
      <c r="Y1903" s="74">
        <v>1431.88</v>
      </c>
      <c r="Z1903" s="69">
        <v>226975.32</v>
      </c>
      <c r="AA1903" s="78"/>
      <c r="AB1903" s="79">
        <f t="shared" si="1064"/>
        <v>-8.999999999650754E-2</v>
      </c>
    </row>
    <row r="1904" spans="1:28" ht="22.5" x14ac:dyDescent="0.25">
      <c r="A1904" s="71" t="s">
        <v>10676</v>
      </c>
      <c r="B1904" s="72" t="s">
        <v>15601</v>
      </c>
      <c r="C1904" s="73" t="s">
        <v>8753</v>
      </c>
      <c r="D1904" s="74">
        <v>0</v>
      </c>
      <c r="E1904" s="69">
        <v>115645.71999999999</v>
      </c>
      <c r="F1904" s="75">
        <f t="shared" si="1078"/>
        <v>0</v>
      </c>
      <c r="G1904" s="76"/>
      <c r="H1904" s="69">
        <f t="shared" si="1079"/>
        <v>114352.04</v>
      </c>
      <c r="I1904" s="69">
        <f t="shared" si="1079"/>
        <v>1293.68</v>
      </c>
      <c r="J1904" s="69">
        <f t="shared" si="1080"/>
        <v>115645.71999999999</v>
      </c>
      <c r="K1904" s="69">
        <v>0</v>
      </c>
      <c r="L1904" s="75">
        <f t="shared" si="1081"/>
        <v>115645.71999999999</v>
      </c>
      <c r="N1904" s="74">
        <v>114352.04</v>
      </c>
      <c r="O1904" s="74">
        <v>1293.6799999999998</v>
      </c>
      <c r="P1904" s="69">
        <f t="shared" si="1082"/>
        <v>115645.71999999999</v>
      </c>
      <c r="Q1904" s="63"/>
      <c r="R1904" s="69">
        <f t="shared" si="1083"/>
        <v>114352.04</v>
      </c>
      <c r="S1904" s="69">
        <f t="shared" si="1083"/>
        <v>1293.76</v>
      </c>
      <c r="T1904" s="69">
        <f t="shared" si="1084"/>
        <v>115645.79999999999</v>
      </c>
      <c r="U1904" s="69">
        <f t="shared" si="1085"/>
        <v>0</v>
      </c>
      <c r="V1904" s="77">
        <f t="shared" si="1086"/>
        <v>115645.79999999999</v>
      </c>
      <c r="X1904" s="74">
        <v>114352.04</v>
      </c>
      <c r="Y1904" s="74">
        <v>1293.76</v>
      </c>
      <c r="Z1904" s="69">
        <v>115645.8</v>
      </c>
      <c r="AA1904" s="78"/>
      <c r="AB1904" s="79">
        <f t="shared" si="1064"/>
        <v>-8.0000000016298145E-2</v>
      </c>
    </row>
    <row r="1905" spans="1:28" ht="22.5" x14ac:dyDescent="0.25">
      <c r="A1905" s="71" t="s">
        <v>10677</v>
      </c>
      <c r="B1905" s="72" t="s">
        <v>15602</v>
      </c>
      <c r="C1905" s="73" t="s">
        <v>8753</v>
      </c>
      <c r="D1905" s="74">
        <v>0</v>
      </c>
      <c r="E1905" s="69">
        <v>249117.6</v>
      </c>
      <c r="F1905" s="75">
        <f t="shared" si="1078"/>
        <v>0</v>
      </c>
      <c r="G1905" s="76"/>
      <c r="H1905" s="69">
        <f t="shared" si="1079"/>
        <v>247698.94</v>
      </c>
      <c r="I1905" s="69">
        <f t="shared" si="1079"/>
        <v>1418.66</v>
      </c>
      <c r="J1905" s="69">
        <f t="shared" si="1080"/>
        <v>249117.6</v>
      </c>
      <c r="K1905" s="69">
        <v>0</v>
      </c>
      <c r="L1905" s="75">
        <f t="shared" si="1081"/>
        <v>249117.6</v>
      </c>
      <c r="N1905" s="74">
        <v>247698.94</v>
      </c>
      <c r="O1905" s="74">
        <v>1418.6599999999999</v>
      </c>
      <c r="P1905" s="69">
        <f t="shared" si="1082"/>
        <v>249117.6</v>
      </c>
      <c r="Q1905" s="63"/>
      <c r="R1905" s="69">
        <f t="shared" si="1083"/>
        <v>247698.94</v>
      </c>
      <c r="S1905" s="69">
        <f t="shared" si="1083"/>
        <v>1418.76</v>
      </c>
      <c r="T1905" s="69">
        <f t="shared" si="1084"/>
        <v>249117.7</v>
      </c>
      <c r="U1905" s="69">
        <f t="shared" si="1085"/>
        <v>0</v>
      </c>
      <c r="V1905" s="77">
        <f t="shared" si="1086"/>
        <v>249117.7</v>
      </c>
      <c r="X1905" s="74">
        <v>247698.94</v>
      </c>
      <c r="Y1905" s="74">
        <v>1418.76</v>
      </c>
      <c r="Z1905" s="69">
        <v>249117.7</v>
      </c>
      <c r="AA1905" s="78"/>
      <c r="AB1905" s="79">
        <f t="shared" si="1064"/>
        <v>-0.10000000000582077</v>
      </c>
    </row>
    <row r="1906" spans="1:28" x14ac:dyDescent="0.25">
      <c r="A1906" s="71" t="s">
        <v>10678</v>
      </c>
      <c r="B1906" s="72" t="s">
        <v>15603</v>
      </c>
      <c r="C1906" s="73" t="s">
        <v>8753</v>
      </c>
      <c r="D1906" s="74">
        <v>0</v>
      </c>
      <c r="E1906" s="69">
        <v>211463.07</v>
      </c>
      <c r="F1906" s="75">
        <f t="shared" si="1078"/>
        <v>0</v>
      </c>
      <c r="G1906" s="76"/>
      <c r="H1906" s="69">
        <f t="shared" si="1079"/>
        <v>210031.28</v>
      </c>
      <c r="I1906" s="69">
        <f t="shared" si="1079"/>
        <v>1431.79</v>
      </c>
      <c r="J1906" s="69">
        <f t="shared" si="1080"/>
        <v>211463.07</v>
      </c>
      <c r="K1906" s="69">
        <v>0</v>
      </c>
      <c r="L1906" s="75">
        <f t="shared" si="1081"/>
        <v>211463.07</v>
      </c>
      <c r="N1906" s="74">
        <v>210031.28</v>
      </c>
      <c r="O1906" s="74">
        <v>1431.79</v>
      </c>
      <c r="P1906" s="69">
        <f t="shared" si="1082"/>
        <v>211463.07</v>
      </c>
      <c r="Q1906" s="63"/>
      <c r="R1906" s="69">
        <f t="shared" si="1083"/>
        <v>210031.28</v>
      </c>
      <c r="S1906" s="69">
        <f t="shared" si="1083"/>
        <v>1431.88</v>
      </c>
      <c r="T1906" s="69">
        <f t="shared" si="1084"/>
        <v>211463.16</v>
      </c>
      <c r="U1906" s="69">
        <f t="shared" si="1085"/>
        <v>0</v>
      </c>
      <c r="V1906" s="77">
        <f t="shared" si="1086"/>
        <v>211463.16</v>
      </c>
      <c r="X1906" s="74">
        <v>210031.28</v>
      </c>
      <c r="Y1906" s="74">
        <v>1431.88</v>
      </c>
      <c r="Z1906" s="69">
        <v>211463.16</v>
      </c>
      <c r="AA1906" s="78"/>
      <c r="AB1906" s="79">
        <f t="shared" si="1064"/>
        <v>-8.999999999650754E-2</v>
      </c>
    </row>
    <row r="1907" spans="1:28" ht="22.5" x14ac:dyDescent="0.25">
      <c r="A1907" s="65" t="s">
        <v>10679</v>
      </c>
      <c r="B1907" s="66" t="s">
        <v>15604</v>
      </c>
      <c r="C1907" s="67"/>
      <c r="D1907" s="68"/>
      <c r="E1907" s="69"/>
      <c r="F1907" s="70"/>
      <c r="H1907" s="69"/>
      <c r="I1907" s="69"/>
      <c r="J1907" s="69"/>
      <c r="K1907" s="69"/>
      <c r="L1907" s="75"/>
      <c r="N1907" s="69"/>
      <c r="O1907" s="69"/>
      <c r="P1907" s="69"/>
      <c r="Q1907" s="63"/>
      <c r="R1907" s="69"/>
      <c r="S1907" s="69"/>
      <c r="T1907" s="69"/>
      <c r="U1907" s="69"/>
      <c r="V1907" s="77"/>
      <c r="X1907" s="69"/>
      <c r="Y1907" s="69"/>
      <c r="Z1907" s="69"/>
      <c r="AA1907" s="78"/>
      <c r="AB1907" s="79">
        <f t="shared" si="1064"/>
        <v>0</v>
      </c>
    </row>
    <row r="1908" spans="1:28" ht="22.5" x14ac:dyDescent="0.25">
      <c r="A1908" s="71" t="s">
        <v>10680</v>
      </c>
      <c r="B1908" s="72" t="s">
        <v>15605</v>
      </c>
      <c r="C1908" s="73" t="s">
        <v>8753</v>
      </c>
      <c r="D1908" s="74">
        <v>0</v>
      </c>
      <c r="E1908" s="69">
        <v>17048.46</v>
      </c>
      <c r="F1908" s="75">
        <f t="shared" ref="F1908:F1926" si="1087">ROUND(D1908*E1908,2)</f>
        <v>0</v>
      </c>
      <c r="G1908" s="76"/>
      <c r="H1908" s="69">
        <f t="shared" ref="H1908:I1926" si="1088">ROUND(N1908+(N1908*$H$2/100),2)</f>
        <v>16357.9</v>
      </c>
      <c r="I1908" s="69">
        <f t="shared" si="1088"/>
        <v>690.56</v>
      </c>
      <c r="J1908" s="69">
        <f t="shared" ref="J1908:J1926" si="1089">H1908+I1908</f>
        <v>17048.46</v>
      </c>
      <c r="K1908" s="69">
        <v>0</v>
      </c>
      <c r="L1908" s="75">
        <f t="shared" ref="L1908:L1926" si="1090">SUM(J1908:K1908)</f>
        <v>17048.46</v>
      </c>
      <c r="N1908" s="69">
        <v>16357.900000000001</v>
      </c>
      <c r="O1908" s="69">
        <v>690.56</v>
      </c>
      <c r="P1908" s="69">
        <f t="shared" ref="P1908:P1926" si="1091">SUM(N1908:O1908)</f>
        <v>17048.460000000003</v>
      </c>
      <c r="Q1908" s="63"/>
      <c r="R1908" s="69">
        <f t="shared" ref="R1908:S1926" si="1092">X1908</f>
        <v>16357.9</v>
      </c>
      <c r="S1908" s="69">
        <f t="shared" si="1092"/>
        <v>690.6</v>
      </c>
      <c r="T1908" s="69">
        <f t="shared" ref="T1908:T1926" si="1093">R1908+S1908</f>
        <v>17048.5</v>
      </c>
      <c r="U1908" s="69">
        <f t="shared" ref="U1908:U1926" si="1094">ROUND(Z1908*$H$2,2)/100</f>
        <v>0</v>
      </c>
      <c r="V1908" s="77">
        <f t="shared" ref="V1908:V1926" si="1095">SUM(T1908:U1908)</f>
        <v>17048.5</v>
      </c>
      <c r="X1908" s="69">
        <v>16357.9</v>
      </c>
      <c r="Y1908" s="69">
        <v>690.6</v>
      </c>
      <c r="Z1908" s="69">
        <v>17048.5</v>
      </c>
      <c r="AA1908" s="78"/>
      <c r="AB1908" s="79">
        <f t="shared" si="1064"/>
        <v>-3.9999999997235136E-2</v>
      </c>
    </row>
    <row r="1909" spans="1:28" ht="22.5" x14ac:dyDescent="0.25">
      <c r="A1909" s="71" t="s">
        <v>10681</v>
      </c>
      <c r="B1909" s="72" t="s">
        <v>15606</v>
      </c>
      <c r="C1909" s="73" t="s">
        <v>8753</v>
      </c>
      <c r="D1909" s="74">
        <v>0</v>
      </c>
      <c r="E1909" s="69">
        <v>12388.56</v>
      </c>
      <c r="F1909" s="75">
        <f t="shared" si="1087"/>
        <v>0</v>
      </c>
      <c r="G1909" s="76"/>
      <c r="H1909" s="69">
        <f t="shared" si="1088"/>
        <v>11698</v>
      </c>
      <c r="I1909" s="69">
        <f t="shared" si="1088"/>
        <v>690.56</v>
      </c>
      <c r="J1909" s="69">
        <f t="shared" si="1089"/>
        <v>12388.56</v>
      </c>
      <c r="K1909" s="69">
        <v>0</v>
      </c>
      <c r="L1909" s="75">
        <f t="shared" si="1090"/>
        <v>12388.56</v>
      </c>
      <c r="N1909" s="69">
        <v>11698</v>
      </c>
      <c r="O1909" s="69">
        <v>690.56</v>
      </c>
      <c r="P1909" s="69">
        <f t="shared" si="1091"/>
        <v>12388.56</v>
      </c>
      <c r="Q1909" s="63"/>
      <c r="R1909" s="69">
        <f t="shared" si="1092"/>
        <v>11698</v>
      </c>
      <c r="S1909" s="69">
        <f t="shared" si="1092"/>
        <v>690.6</v>
      </c>
      <c r="T1909" s="69">
        <f t="shared" si="1093"/>
        <v>12388.6</v>
      </c>
      <c r="U1909" s="69">
        <f t="shared" si="1094"/>
        <v>0</v>
      </c>
      <c r="V1909" s="77">
        <f t="shared" si="1095"/>
        <v>12388.6</v>
      </c>
      <c r="X1909" s="69">
        <v>11698</v>
      </c>
      <c r="Y1909" s="69">
        <v>690.6</v>
      </c>
      <c r="Z1909" s="69">
        <v>12388.6</v>
      </c>
      <c r="AA1909" s="78"/>
      <c r="AB1909" s="79">
        <f t="shared" si="1064"/>
        <v>-4.0000000000873115E-2</v>
      </c>
    </row>
    <row r="1910" spans="1:28" ht="22.5" x14ac:dyDescent="0.25">
      <c r="A1910" s="71" t="s">
        <v>10682</v>
      </c>
      <c r="B1910" s="72" t="s">
        <v>15607</v>
      </c>
      <c r="C1910" s="73" t="s">
        <v>8753</v>
      </c>
      <c r="D1910" s="74">
        <v>0</v>
      </c>
      <c r="E1910" s="69">
        <v>38880.769999999997</v>
      </c>
      <c r="F1910" s="75">
        <f t="shared" si="1087"/>
        <v>0</v>
      </c>
      <c r="G1910" s="76"/>
      <c r="H1910" s="69">
        <f t="shared" si="1088"/>
        <v>37775.870000000003</v>
      </c>
      <c r="I1910" s="69">
        <f t="shared" si="1088"/>
        <v>1104.9000000000001</v>
      </c>
      <c r="J1910" s="69">
        <f t="shared" si="1089"/>
        <v>38880.770000000004</v>
      </c>
      <c r="K1910" s="69">
        <v>0</v>
      </c>
      <c r="L1910" s="75">
        <f t="shared" si="1090"/>
        <v>38880.770000000004</v>
      </c>
      <c r="N1910" s="69">
        <v>37775.869999999995</v>
      </c>
      <c r="O1910" s="69">
        <v>1104.9000000000001</v>
      </c>
      <c r="P1910" s="69">
        <f t="shared" si="1091"/>
        <v>38880.769999999997</v>
      </c>
      <c r="Q1910" s="63"/>
      <c r="R1910" s="69">
        <f t="shared" si="1092"/>
        <v>37775.870000000003</v>
      </c>
      <c r="S1910" s="69">
        <f t="shared" si="1092"/>
        <v>1104.96</v>
      </c>
      <c r="T1910" s="69">
        <f t="shared" si="1093"/>
        <v>38880.83</v>
      </c>
      <c r="U1910" s="69">
        <f t="shared" si="1094"/>
        <v>0</v>
      </c>
      <c r="V1910" s="77">
        <f t="shared" si="1095"/>
        <v>38880.83</v>
      </c>
      <c r="X1910" s="69">
        <v>37775.870000000003</v>
      </c>
      <c r="Y1910" s="69">
        <v>1104.96</v>
      </c>
      <c r="Z1910" s="69">
        <v>38880.83</v>
      </c>
      <c r="AA1910" s="78"/>
      <c r="AB1910" s="79">
        <f t="shared" si="1064"/>
        <v>-6.0000000004947651E-2</v>
      </c>
    </row>
    <row r="1911" spans="1:28" ht="22.5" x14ac:dyDescent="0.25">
      <c r="A1911" s="71" t="s">
        <v>10683</v>
      </c>
      <c r="B1911" s="72" t="s">
        <v>15608</v>
      </c>
      <c r="C1911" s="73" t="s">
        <v>8753</v>
      </c>
      <c r="D1911" s="74">
        <v>0</v>
      </c>
      <c r="E1911" s="69">
        <v>65921.88</v>
      </c>
      <c r="F1911" s="75">
        <f t="shared" si="1087"/>
        <v>0</v>
      </c>
      <c r="G1911" s="76"/>
      <c r="H1911" s="69">
        <f t="shared" si="1088"/>
        <v>64816.98</v>
      </c>
      <c r="I1911" s="69">
        <f t="shared" si="1088"/>
        <v>1104.9000000000001</v>
      </c>
      <c r="J1911" s="69">
        <f t="shared" si="1089"/>
        <v>65921.88</v>
      </c>
      <c r="K1911" s="69">
        <v>0</v>
      </c>
      <c r="L1911" s="75">
        <f t="shared" si="1090"/>
        <v>65921.88</v>
      </c>
      <c r="N1911" s="69">
        <v>64816.979999999996</v>
      </c>
      <c r="O1911" s="69">
        <v>1104.9000000000001</v>
      </c>
      <c r="P1911" s="69">
        <f t="shared" si="1091"/>
        <v>65921.87999999999</v>
      </c>
      <c r="Q1911" s="63"/>
      <c r="R1911" s="69">
        <f t="shared" si="1092"/>
        <v>64816.98</v>
      </c>
      <c r="S1911" s="69">
        <f t="shared" si="1092"/>
        <v>1104.96</v>
      </c>
      <c r="T1911" s="69">
        <f t="shared" si="1093"/>
        <v>65921.94</v>
      </c>
      <c r="U1911" s="69">
        <f t="shared" si="1094"/>
        <v>0</v>
      </c>
      <c r="V1911" s="77">
        <f t="shared" si="1095"/>
        <v>65921.94</v>
      </c>
      <c r="X1911" s="69">
        <v>64816.98</v>
      </c>
      <c r="Y1911" s="69">
        <v>1104.96</v>
      </c>
      <c r="Z1911" s="69">
        <v>65921.94</v>
      </c>
      <c r="AA1911" s="78"/>
      <c r="AB1911" s="79">
        <f t="shared" si="1064"/>
        <v>-6.0000000012223609E-2</v>
      </c>
    </row>
    <row r="1912" spans="1:28" ht="22.5" x14ac:dyDescent="0.25">
      <c r="A1912" s="71" t="s">
        <v>10684</v>
      </c>
      <c r="B1912" s="72" t="s">
        <v>15609</v>
      </c>
      <c r="C1912" s="73" t="s">
        <v>8753</v>
      </c>
      <c r="D1912" s="74">
        <v>0</v>
      </c>
      <c r="E1912" s="69">
        <v>3870.2000000000003</v>
      </c>
      <c r="F1912" s="75">
        <f t="shared" si="1087"/>
        <v>0</v>
      </c>
      <c r="G1912" s="76"/>
      <c r="H1912" s="69">
        <f t="shared" si="1088"/>
        <v>3593.98</v>
      </c>
      <c r="I1912" s="69">
        <f t="shared" si="1088"/>
        <v>276.22000000000003</v>
      </c>
      <c r="J1912" s="69">
        <f t="shared" si="1089"/>
        <v>3870.2</v>
      </c>
      <c r="K1912" s="69">
        <v>0</v>
      </c>
      <c r="L1912" s="75">
        <f t="shared" si="1090"/>
        <v>3870.2</v>
      </c>
      <c r="N1912" s="69">
        <v>3593.98</v>
      </c>
      <c r="O1912" s="69">
        <v>276.22000000000003</v>
      </c>
      <c r="P1912" s="69">
        <f t="shared" si="1091"/>
        <v>3870.2</v>
      </c>
      <c r="Q1912" s="63"/>
      <c r="R1912" s="69">
        <f t="shared" si="1092"/>
        <v>3593.98</v>
      </c>
      <c r="S1912" s="69">
        <f t="shared" si="1092"/>
        <v>276.24</v>
      </c>
      <c r="T1912" s="69">
        <f t="shared" si="1093"/>
        <v>3870.2200000000003</v>
      </c>
      <c r="U1912" s="69">
        <f t="shared" si="1094"/>
        <v>0</v>
      </c>
      <c r="V1912" s="77">
        <f t="shared" si="1095"/>
        <v>3870.2200000000003</v>
      </c>
      <c r="X1912" s="69">
        <v>3593.98</v>
      </c>
      <c r="Y1912" s="69">
        <v>276.24</v>
      </c>
      <c r="Z1912" s="69">
        <v>3870.22</v>
      </c>
      <c r="AA1912" s="78"/>
      <c r="AB1912" s="79">
        <f t="shared" si="1064"/>
        <v>-1.999999999998181E-2</v>
      </c>
    </row>
    <row r="1913" spans="1:28" ht="22.5" x14ac:dyDescent="0.25">
      <c r="A1913" s="71" t="s">
        <v>10685</v>
      </c>
      <c r="B1913" s="72" t="s">
        <v>15610</v>
      </c>
      <c r="C1913" s="73" t="s">
        <v>8753</v>
      </c>
      <c r="D1913" s="74">
        <v>0</v>
      </c>
      <c r="E1913" s="69">
        <v>4295.6799999999994</v>
      </c>
      <c r="F1913" s="75">
        <f t="shared" si="1087"/>
        <v>0</v>
      </c>
      <c r="G1913" s="76"/>
      <c r="H1913" s="69">
        <f t="shared" si="1088"/>
        <v>4019.46</v>
      </c>
      <c r="I1913" s="69">
        <f t="shared" si="1088"/>
        <v>276.22000000000003</v>
      </c>
      <c r="J1913" s="69">
        <f t="shared" si="1089"/>
        <v>4295.68</v>
      </c>
      <c r="K1913" s="69">
        <v>0</v>
      </c>
      <c r="L1913" s="75">
        <f t="shared" si="1090"/>
        <v>4295.68</v>
      </c>
      <c r="N1913" s="69">
        <v>4019.46</v>
      </c>
      <c r="O1913" s="69">
        <v>276.22000000000003</v>
      </c>
      <c r="P1913" s="69">
        <f t="shared" si="1091"/>
        <v>4295.68</v>
      </c>
      <c r="Q1913" s="63"/>
      <c r="R1913" s="69">
        <f t="shared" si="1092"/>
        <v>4019.46</v>
      </c>
      <c r="S1913" s="69">
        <f t="shared" si="1092"/>
        <v>276.24</v>
      </c>
      <c r="T1913" s="69">
        <f t="shared" si="1093"/>
        <v>4295.7</v>
      </c>
      <c r="U1913" s="69">
        <f t="shared" si="1094"/>
        <v>0</v>
      </c>
      <c r="V1913" s="77">
        <f t="shared" si="1095"/>
        <v>4295.7</v>
      </c>
      <c r="X1913" s="69">
        <v>4019.46</v>
      </c>
      <c r="Y1913" s="69">
        <v>276.24</v>
      </c>
      <c r="Z1913" s="69">
        <v>4295.7</v>
      </c>
      <c r="AA1913" s="78"/>
      <c r="AB1913" s="79">
        <f t="shared" si="1064"/>
        <v>-1.9999999999527063E-2</v>
      </c>
    </row>
    <row r="1914" spans="1:28" ht="22.5" x14ac:dyDescent="0.25">
      <c r="A1914" s="71" t="s">
        <v>10686</v>
      </c>
      <c r="B1914" s="72" t="s">
        <v>15611</v>
      </c>
      <c r="C1914" s="73" t="s">
        <v>8753</v>
      </c>
      <c r="D1914" s="74">
        <v>0</v>
      </c>
      <c r="E1914" s="69">
        <v>9727.880000000001</v>
      </c>
      <c r="F1914" s="75">
        <f t="shared" si="1087"/>
        <v>0</v>
      </c>
      <c r="G1914" s="76"/>
      <c r="H1914" s="69">
        <f t="shared" si="1088"/>
        <v>9037.32</v>
      </c>
      <c r="I1914" s="69">
        <f t="shared" si="1088"/>
        <v>690.56</v>
      </c>
      <c r="J1914" s="69">
        <f t="shared" si="1089"/>
        <v>9727.8799999999992</v>
      </c>
      <c r="K1914" s="69">
        <v>0</v>
      </c>
      <c r="L1914" s="75">
        <f t="shared" si="1090"/>
        <v>9727.8799999999992</v>
      </c>
      <c r="N1914" s="69">
        <v>9037.3200000000015</v>
      </c>
      <c r="O1914" s="69">
        <v>690.56</v>
      </c>
      <c r="P1914" s="69">
        <f t="shared" si="1091"/>
        <v>9727.880000000001</v>
      </c>
      <c r="Q1914" s="63"/>
      <c r="R1914" s="69">
        <f t="shared" si="1092"/>
        <v>9037.32</v>
      </c>
      <c r="S1914" s="69">
        <f t="shared" si="1092"/>
        <v>690.6</v>
      </c>
      <c r="T1914" s="69">
        <f t="shared" si="1093"/>
        <v>9727.92</v>
      </c>
      <c r="U1914" s="69">
        <f t="shared" si="1094"/>
        <v>0</v>
      </c>
      <c r="V1914" s="77">
        <f t="shared" si="1095"/>
        <v>9727.92</v>
      </c>
      <c r="X1914" s="69">
        <v>9037.32</v>
      </c>
      <c r="Y1914" s="69">
        <v>690.6</v>
      </c>
      <c r="Z1914" s="69">
        <v>9727.92</v>
      </c>
      <c r="AA1914" s="78"/>
      <c r="AB1914" s="79">
        <f t="shared" si="1064"/>
        <v>-3.9999999999054126E-2</v>
      </c>
    </row>
    <row r="1915" spans="1:28" ht="22.5" x14ac:dyDescent="0.25">
      <c r="A1915" s="71" t="s">
        <v>10687</v>
      </c>
      <c r="B1915" s="72" t="s">
        <v>15612</v>
      </c>
      <c r="C1915" s="73" t="s">
        <v>8753</v>
      </c>
      <c r="D1915" s="74">
        <v>0</v>
      </c>
      <c r="E1915" s="69">
        <v>18534.05</v>
      </c>
      <c r="F1915" s="75">
        <f t="shared" si="1087"/>
        <v>0</v>
      </c>
      <c r="G1915" s="76"/>
      <c r="H1915" s="69">
        <f t="shared" si="1088"/>
        <v>17843.490000000002</v>
      </c>
      <c r="I1915" s="69">
        <f t="shared" si="1088"/>
        <v>690.56</v>
      </c>
      <c r="J1915" s="69">
        <f t="shared" si="1089"/>
        <v>18534.050000000003</v>
      </c>
      <c r="K1915" s="69">
        <v>0</v>
      </c>
      <c r="L1915" s="75">
        <f t="shared" si="1090"/>
        <v>18534.050000000003</v>
      </c>
      <c r="N1915" s="69">
        <v>17843.489999999998</v>
      </c>
      <c r="O1915" s="69">
        <v>690.56</v>
      </c>
      <c r="P1915" s="69">
        <f t="shared" si="1091"/>
        <v>18534.05</v>
      </c>
      <c r="Q1915" s="63"/>
      <c r="R1915" s="69">
        <f t="shared" si="1092"/>
        <v>17843.490000000002</v>
      </c>
      <c r="S1915" s="69">
        <f t="shared" si="1092"/>
        <v>690.6</v>
      </c>
      <c r="T1915" s="69">
        <f t="shared" si="1093"/>
        <v>18534.09</v>
      </c>
      <c r="U1915" s="69">
        <f t="shared" si="1094"/>
        <v>0</v>
      </c>
      <c r="V1915" s="77">
        <f t="shared" si="1095"/>
        <v>18534.09</v>
      </c>
      <c r="X1915" s="69">
        <v>17843.490000000002</v>
      </c>
      <c r="Y1915" s="69">
        <v>690.6</v>
      </c>
      <c r="Z1915" s="69">
        <v>18534.09</v>
      </c>
      <c r="AA1915" s="78"/>
      <c r="AB1915" s="79">
        <f t="shared" si="1064"/>
        <v>-4.0000000000873115E-2</v>
      </c>
    </row>
    <row r="1916" spans="1:28" ht="22.5" x14ac:dyDescent="0.25">
      <c r="A1916" s="71" t="s">
        <v>10688</v>
      </c>
      <c r="B1916" s="72" t="s">
        <v>15613</v>
      </c>
      <c r="C1916" s="73" t="s">
        <v>8753</v>
      </c>
      <c r="D1916" s="74">
        <v>0</v>
      </c>
      <c r="E1916" s="69">
        <v>10244.66</v>
      </c>
      <c r="F1916" s="75">
        <f t="shared" si="1087"/>
        <v>0</v>
      </c>
      <c r="G1916" s="76"/>
      <c r="H1916" s="69">
        <f t="shared" si="1088"/>
        <v>9554.1</v>
      </c>
      <c r="I1916" s="69">
        <f t="shared" si="1088"/>
        <v>690.56</v>
      </c>
      <c r="J1916" s="69">
        <f t="shared" si="1089"/>
        <v>10244.66</v>
      </c>
      <c r="K1916" s="69">
        <v>0</v>
      </c>
      <c r="L1916" s="75">
        <f t="shared" si="1090"/>
        <v>10244.66</v>
      </c>
      <c r="N1916" s="69">
        <v>9554.1</v>
      </c>
      <c r="O1916" s="69">
        <v>690.56</v>
      </c>
      <c r="P1916" s="69">
        <f t="shared" si="1091"/>
        <v>10244.66</v>
      </c>
      <c r="Q1916" s="63"/>
      <c r="R1916" s="69">
        <f t="shared" si="1092"/>
        <v>9554.1</v>
      </c>
      <c r="S1916" s="69">
        <f t="shared" si="1092"/>
        <v>690.6</v>
      </c>
      <c r="T1916" s="69">
        <f t="shared" si="1093"/>
        <v>10244.700000000001</v>
      </c>
      <c r="U1916" s="69">
        <f t="shared" si="1094"/>
        <v>0</v>
      </c>
      <c r="V1916" s="77">
        <f t="shared" si="1095"/>
        <v>10244.700000000001</v>
      </c>
      <c r="X1916" s="69">
        <v>9554.1</v>
      </c>
      <c r="Y1916" s="69">
        <v>690.6</v>
      </c>
      <c r="Z1916" s="69">
        <v>10244.700000000001</v>
      </c>
      <c r="AA1916" s="78"/>
      <c r="AB1916" s="79">
        <f t="shared" si="1064"/>
        <v>-4.0000000000873115E-2</v>
      </c>
    </row>
    <row r="1917" spans="1:28" ht="22.5" x14ac:dyDescent="0.25">
      <c r="A1917" s="71" t="s">
        <v>10689</v>
      </c>
      <c r="B1917" s="72" t="s">
        <v>15614</v>
      </c>
      <c r="C1917" s="73" t="s">
        <v>8753</v>
      </c>
      <c r="D1917" s="74">
        <v>0</v>
      </c>
      <c r="E1917" s="69">
        <v>50699.35</v>
      </c>
      <c r="F1917" s="75">
        <f t="shared" si="1087"/>
        <v>0</v>
      </c>
      <c r="G1917" s="76"/>
      <c r="H1917" s="69">
        <f t="shared" si="1088"/>
        <v>49594.45</v>
      </c>
      <c r="I1917" s="69">
        <f t="shared" si="1088"/>
        <v>1104.9000000000001</v>
      </c>
      <c r="J1917" s="69">
        <f t="shared" si="1089"/>
        <v>50699.35</v>
      </c>
      <c r="K1917" s="69">
        <v>0</v>
      </c>
      <c r="L1917" s="75">
        <f t="shared" si="1090"/>
        <v>50699.35</v>
      </c>
      <c r="N1917" s="69">
        <v>49594.45</v>
      </c>
      <c r="O1917" s="69">
        <v>1104.9000000000001</v>
      </c>
      <c r="P1917" s="69">
        <f t="shared" si="1091"/>
        <v>50699.35</v>
      </c>
      <c r="Q1917" s="63"/>
      <c r="R1917" s="69">
        <f t="shared" si="1092"/>
        <v>49594.45</v>
      </c>
      <c r="S1917" s="69">
        <f t="shared" si="1092"/>
        <v>1104.96</v>
      </c>
      <c r="T1917" s="69">
        <f t="shared" si="1093"/>
        <v>50699.409999999996</v>
      </c>
      <c r="U1917" s="69">
        <f t="shared" si="1094"/>
        <v>0</v>
      </c>
      <c r="V1917" s="77">
        <f t="shared" si="1095"/>
        <v>50699.409999999996</v>
      </c>
      <c r="X1917" s="69">
        <v>49594.45</v>
      </c>
      <c r="Y1917" s="69">
        <v>1104.96</v>
      </c>
      <c r="Z1917" s="69">
        <v>50699.41</v>
      </c>
      <c r="AA1917" s="78"/>
      <c r="AB1917" s="79">
        <f t="shared" si="1064"/>
        <v>-6.0000000004947651E-2</v>
      </c>
    </row>
    <row r="1918" spans="1:28" ht="22.5" x14ac:dyDescent="0.25">
      <c r="A1918" s="71" t="s">
        <v>10690</v>
      </c>
      <c r="B1918" s="72" t="s">
        <v>15615</v>
      </c>
      <c r="C1918" s="73" t="s">
        <v>8753</v>
      </c>
      <c r="D1918" s="74">
        <v>0</v>
      </c>
      <c r="E1918" s="69">
        <v>8931.69</v>
      </c>
      <c r="F1918" s="75">
        <f t="shared" si="1087"/>
        <v>0</v>
      </c>
      <c r="G1918" s="76"/>
      <c r="H1918" s="69">
        <f t="shared" si="1088"/>
        <v>8655.4699999999993</v>
      </c>
      <c r="I1918" s="69">
        <f t="shared" si="1088"/>
        <v>276.22000000000003</v>
      </c>
      <c r="J1918" s="69">
        <f t="shared" si="1089"/>
        <v>8931.6899999999987</v>
      </c>
      <c r="K1918" s="69">
        <v>0</v>
      </c>
      <c r="L1918" s="75">
        <f t="shared" si="1090"/>
        <v>8931.6899999999987</v>
      </c>
      <c r="N1918" s="69">
        <v>8655.4700000000012</v>
      </c>
      <c r="O1918" s="69">
        <v>276.22000000000003</v>
      </c>
      <c r="P1918" s="69">
        <f t="shared" si="1091"/>
        <v>8931.69</v>
      </c>
      <c r="Q1918" s="63"/>
      <c r="R1918" s="69">
        <f t="shared" si="1092"/>
        <v>8655.4699999999993</v>
      </c>
      <c r="S1918" s="69">
        <f t="shared" si="1092"/>
        <v>276.24</v>
      </c>
      <c r="T1918" s="69">
        <f t="shared" si="1093"/>
        <v>8931.7099999999991</v>
      </c>
      <c r="U1918" s="69">
        <f t="shared" si="1094"/>
        <v>0</v>
      </c>
      <c r="V1918" s="77">
        <f t="shared" si="1095"/>
        <v>8931.7099999999991</v>
      </c>
      <c r="X1918" s="69">
        <v>8655.4699999999993</v>
      </c>
      <c r="Y1918" s="69">
        <v>276.24</v>
      </c>
      <c r="Z1918" s="69">
        <v>8931.7099999999991</v>
      </c>
      <c r="AA1918" s="78"/>
      <c r="AB1918" s="79">
        <f t="shared" si="1064"/>
        <v>-1.9999999998617568E-2</v>
      </c>
    </row>
    <row r="1919" spans="1:28" ht="22.5" x14ac:dyDescent="0.25">
      <c r="A1919" s="71" t="s">
        <v>10691</v>
      </c>
      <c r="B1919" s="72" t="s">
        <v>15616</v>
      </c>
      <c r="C1919" s="73" t="s">
        <v>8753</v>
      </c>
      <c r="D1919" s="74">
        <v>0</v>
      </c>
      <c r="E1919" s="69">
        <v>34610.86</v>
      </c>
      <c r="F1919" s="75">
        <f t="shared" si="1087"/>
        <v>0</v>
      </c>
      <c r="G1919" s="76"/>
      <c r="H1919" s="69">
        <f t="shared" si="1088"/>
        <v>33505.96</v>
      </c>
      <c r="I1919" s="69">
        <f t="shared" si="1088"/>
        <v>1104.9000000000001</v>
      </c>
      <c r="J1919" s="69">
        <f t="shared" si="1089"/>
        <v>34610.86</v>
      </c>
      <c r="K1919" s="69">
        <v>0</v>
      </c>
      <c r="L1919" s="75">
        <f t="shared" si="1090"/>
        <v>34610.86</v>
      </c>
      <c r="N1919" s="69">
        <v>33505.96</v>
      </c>
      <c r="O1919" s="69">
        <v>1104.9000000000001</v>
      </c>
      <c r="P1919" s="69">
        <f t="shared" si="1091"/>
        <v>34610.86</v>
      </c>
      <c r="Q1919" s="63"/>
      <c r="R1919" s="69">
        <f t="shared" si="1092"/>
        <v>33505.96</v>
      </c>
      <c r="S1919" s="69">
        <f t="shared" si="1092"/>
        <v>1104.96</v>
      </c>
      <c r="T1919" s="69">
        <f t="shared" si="1093"/>
        <v>34610.92</v>
      </c>
      <c r="U1919" s="69">
        <f t="shared" si="1094"/>
        <v>0</v>
      </c>
      <c r="V1919" s="77">
        <f t="shared" si="1095"/>
        <v>34610.92</v>
      </c>
      <c r="X1919" s="69">
        <v>33505.96</v>
      </c>
      <c r="Y1919" s="69">
        <v>1104.96</v>
      </c>
      <c r="Z1919" s="69">
        <v>34610.92</v>
      </c>
      <c r="AA1919" s="78"/>
      <c r="AB1919" s="79">
        <f t="shared" si="1064"/>
        <v>-5.9999999997671694E-2</v>
      </c>
    </row>
    <row r="1920" spans="1:28" ht="22.5" x14ac:dyDescent="0.25">
      <c r="A1920" s="71" t="s">
        <v>10692</v>
      </c>
      <c r="B1920" s="72" t="s">
        <v>15617</v>
      </c>
      <c r="C1920" s="73" t="s">
        <v>8753</v>
      </c>
      <c r="D1920" s="74">
        <v>0</v>
      </c>
      <c r="E1920" s="69">
        <v>42235.17</v>
      </c>
      <c r="F1920" s="75">
        <f t="shared" si="1087"/>
        <v>0</v>
      </c>
      <c r="G1920" s="76"/>
      <c r="H1920" s="69">
        <f t="shared" si="1088"/>
        <v>41130.269999999997</v>
      </c>
      <c r="I1920" s="69">
        <f t="shared" si="1088"/>
        <v>1104.9000000000001</v>
      </c>
      <c r="J1920" s="69">
        <f t="shared" si="1089"/>
        <v>42235.17</v>
      </c>
      <c r="K1920" s="69">
        <v>0</v>
      </c>
      <c r="L1920" s="75">
        <f t="shared" si="1090"/>
        <v>42235.17</v>
      </c>
      <c r="N1920" s="69">
        <v>41130.269999999997</v>
      </c>
      <c r="O1920" s="69">
        <v>1104.9000000000001</v>
      </c>
      <c r="P1920" s="69">
        <f t="shared" si="1091"/>
        <v>42235.17</v>
      </c>
      <c r="Q1920" s="63"/>
      <c r="R1920" s="69">
        <f t="shared" si="1092"/>
        <v>41130.269999999997</v>
      </c>
      <c r="S1920" s="69">
        <f t="shared" si="1092"/>
        <v>1104.96</v>
      </c>
      <c r="T1920" s="69">
        <f t="shared" si="1093"/>
        <v>42235.229999999996</v>
      </c>
      <c r="U1920" s="69">
        <f t="shared" si="1094"/>
        <v>0</v>
      </c>
      <c r="V1920" s="77">
        <f t="shared" si="1095"/>
        <v>42235.229999999996</v>
      </c>
      <c r="X1920" s="69">
        <v>41130.269999999997</v>
      </c>
      <c r="Y1920" s="69">
        <v>1104.96</v>
      </c>
      <c r="Z1920" s="69">
        <v>42235.23</v>
      </c>
      <c r="AA1920" s="78"/>
      <c r="AB1920" s="79">
        <f t="shared" si="1064"/>
        <v>-6.0000000004947651E-2</v>
      </c>
    </row>
    <row r="1921" spans="1:28" ht="22.5" x14ac:dyDescent="0.25">
      <c r="A1921" s="71" t="s">
        <v>10693</v>
      </c>
      <c r="B1921" s="72" t="s">
        <v>15618</v>
      </c>
      <c r="C1921" s="73" t="s">
        <v>8753</v>
      </c>
      <c r="D1921" s="74">
        <v>0</v>
      </c>
      <c r="E1921" s="69">
        <v>70577.209999999992</v>
      </c>
      <c r="F1921" s="75">
        <f t="shared" si="1087"/>
        <v>0</v>
      </c>
      <c r="G1921" s="76"/>
      <c r="H1921" s="69">
        <f t="shared" si="1088"/>
        <v>69472.31</v>
      </c>
      <c r="I1921" s="69">
        <f t="shared" si="1088"/>
        <v>1104.9000000000001</v>
      </c>
      <c r="J1921" s="69">
        <f t="shared" si="1089"/>
        <v>70577.209999999992</v>
      </c>
      <c r="K1921" s="69">
        <v>0</v>
      </c>
      <c r="L1921" s="75">
        <f t="shared" si="1090"/>
        <v>70577.209999999992</v>
      </c>
      <c r="N1921" s="69">
        <v>69472.31</v>
      </c>
      <c r="O1921" s="69">
        <v>1104.9000000000001</v>
      </c>
      <c r="P1921" s="69">
        <f t="shared" si="1091"/>
        <v>70577.209999999992</v>
      </c>
      <c r="Q1921" s="63"/>
      <c r="R1921" s="69">
        <f t="shared" si="1092"/>
        <v>69472.31</v>
      </c>
      <c r="S1921" s="69">
        <f t="shared" si="1092"/>
        <v>1104.96</v>
      </c>
      <c r="T1921" s="69">
        <f t="shared" si="1093"/>
        <v>70577.27</v>
      </c>
      <c r="U1921" s="69">
        <f t="shared" si="1094"/>
        <v>0</v>
      </c>
      <c r="V1921" s="77">
        <f t="shared" si="1095"/>
        <v>70577.27</v>
      </c>
      <c r="X1921" s="69">
        <v>69472.31</v>
      </c>
      <c r="Y1921" s="69">
        <v>1104.96</v>
      </c>
      <c r="Z1921" s="69">
        <v>70577.27</v>
      </c>
      <c r="AA1921" s="78"/>
      <c r="AB1921" s="79">
        <f t="shared" si="1064"/>
        <v>-6.0000000012223609E-2</v>
      </c>
    </row>
    <row r="1922" spans="1:28" ht="22.5" x14ac:dyDescent="0.25">
      <c r="A1922" s="71" t="s">
        <v>10694</v>
      </c>
      <c r="B1922" s="72" t="s">
        <v>15619</v>
      </c>
      <c r="C1922" s="73" t="s">
        <v>8753</v>
      </c>
      <c r="D1922" s="74">
        <v>0</v>
      </c>
      <c r="E1922" s="69">
        <v>41116.75</v>
      </c>
      <c r="F1922" s="75">
        <f t="shared" si="1087"/>
        <v>0</v>
      </c>
      <c r="G1922" s="76"/>
      <c r="H1922" s="69">
        <f t="shared" si="1088"/>
        <v>40426.19</v>
      </c>
      <c r="I1922" s="69">
        <f t="shared" si="1088"/>
        <v>690.56</v>
      </c>
      <c r="J1922" s="69">
        <f t="shared" si="1089"/>
        <v>41116.75</v>
      </c>
      <c r="K1922" s="69">
        <v>0</v>
      </c>
      <c r="L1922" s="75">
        <f t="shared" si="1090"/>
        <v>41116.75</v>
      </c>
      <c r="N1922" s="69">
        <v>40426.19</v>
      </c>
      <c r="O1922" s="69">
        <v>690.56</v>
      </c>
      <c r="P1922" s="69">
        <f t="shared" si="1091"/>
        <v>41116.75</v>
      </c>
      <c r="Q1922" s="63"/>
      <c r="R1922" s="69">
        <f t="shared" si="1092"/>
        <v>40426.19</v>
      </c>
      <c r="S1922" s="69">
        <f t="shared" si="1092"/>
        <v>690.6</v>
      </c>
      <c r="T1922" s="69">
        <f t="shared" si="1093"/>
        <v>41116.79</v>
      </c>
      <c r="U1922" s="69">
        <f t="shared" si="1094"/>
        <v>0</v>
      </c>
      <c r="V1922" s="77">
        <f t="shared" si="1095"/>
        <v>41116.79</v>
      </c>
      <c r="X1922" s="69">
        <v>40426.19</v>
      </c>
      <c r="Y1922" s="69">
        <v>690.6</v>
      </c>
      <c r="Z1922" s="69">
        <v>41116.79</v>
      </c>
      <c r="AA1922" s="78"/>
      <c r="AB1922" s="79">
        <f t="shared" si="1064"/>
        <v>-4.0000000000873115E-2</v>
      </c>
    </row>
    <row r="1923" spans="1:28" ht="22.5" x14ac:dyDescent="0.25">
      <c r="A1923" s="71" t="s">
        <v>10695</v>
      </c>
      <c r="B1923" s="72" t="s">
        <v>15620</v>
      </c>
      <c r="C1923" s="73" t="s">
        <v>8753</v>
      </c>
      <c r="D1923" s="74">
        <v>0</v>
      </c>
      <c r="E1923" s="69">
        <v>16309.460000000001</v>
      </c>
      <c r="F1923" s="75">
        <f t="shared" si="1087"/>
        <v>0</v>
      </c>
      <c r="G1923" s="76"/>
      <c r="H1923" s="69">
        <f t="shared" si="1088"/>
        <v>15618.9</v>
      </c>
      <c r="I1923" s="69">
        <f t="shared" si="1088"/>
        <v>690.56</v>
      </c>
      <c r="J1923" s="69">
        <f t="shared" si="1089"/>
        <v>16309.46</v>
      </c>
      <c r="K1923" s="69">
        <v>0</v>
      </c>
      <c r="L1923" s="75">
        <f t="shared" si="1090"/>
        <v>16309.46</v>
      </c>
      <c r="N1923" s="69">
        <v>15618.900000000001</v>
      </c>
      <c r="O1923" s="69">
        <v>690.56</v>
      </c>
      <c r="P1923" s="69">
        <f t="shared" si="1091"/>
        <v>16309.460000000001</v>
      </c>
      <c r="Q1923" s="63"/>
      <c r="R1923" s="69">
        <f t="shared" si="1092"/>
        <v>15618.9</v>
      </c>
      <c r="S1923" s="69">
        <f t="shared" si="1092"/>
        <v>690.6</v>
      </c>
      <c r="T1923" s="69">
        <f t="shared" si="1093"/>
        <v>16309.5</v>
      </c>
      <c r="U1923" s="69">
        <f t="shared" si="1094"/>
        <v>0</v>
      </c>
      <c r="V1923" s="77">
        <f t="shared" si="1095"/>
        <v>16309.5</v>
      </c>
      <c r="X1923" s="69">
        <v>15618.9</v>
      </c>
      <c r="Y1923" s="69">
        <v>690.6</v>
      </c>
      <c r="Z1923" s="69">
        <v>16309.5</v>
      </c>
      <c r="AA1923" s="78"/>
      <c r="AB1923" s="79">
        <f t="shared" si="1064"/>
        <v>-3.9999999999054126E-2</v>
      </c>
    </row>
    <row r="1924" spans="1:28" ht="22.5" x14ac:dyDescent="0.25">
      <c r="A1924" s="71" t="s">
        <v>10696</v>
      </c>
      <c r="B1924" s="72" t="s">
        <v>15621</v>
      </c>
      <c r="C1924" s="73" t="s">
        <v>8753</v>
      </c>
      <c r="D1924" s="74">
        <v>0</v>
      </c>
      <c r="E1924" s="69">
        <v>74131.549999999988</v>
      </c>
      <c r="F1924" s="75">
        <f t="shared" si="1087"/>
        <v>0</v>
      </c>
      <c r="G1924" s="28"/>
      <c r="H1924" s="69">
        <f t="shared" si="1088"/>
        <v>73026.649999999994</v>
      </c>
      <c r="I1924" s="69">
        <f t="shared" si="1088"/>
        <v>1104.9000000000001</v>
      </c>
      <c r="J1924" s="69">
        <f t="shared" si="1089"/>
        <v>74131.549999999988</v>
      </c>
      <c r="K1924" s="69">
        <v>0</v>
      </c>
      <c r="L1924" s="75">
        <f t="shared" si="1090"/>
        <v>74131.549999999988</v>
      </c>
      <c r="N1924" s="69">
        <v>73026.649999999994</v>
      </c>
      <c r="O1924" s="69">
        <v>1104.9000000000001</v>
      </c>
      <c r="P1924" s="69">
        <f t="shared" si="1091"/>
        <v>74131.549999999988</v>
      </c>
      <c r="Q1924" s="63"/>
      <c r="R1924" s="69">
        <f t="shared" si="1092"/>
        <v>73026.649999999994</v>
      </c>
      <c r="S1924" s="69">
        <f t="shared" si="1092"/>
        <v>1104.96</v>
      </c>
      <c r="T1924" s="69">
        <f t="shared" si="1093"/>
        <v>74131.61</v>
      </c>
      <c r="U1924" s="69">
        <f t="shared" si="1094"/>
        <v>0</v>
      </c>
      <c r="V1924" s="77">
        <f t="shared" si="1095"/>
        <v>74131.61</v>
      </c>
      <c r="X1924" s="69">
        <v>73026.649999999994</v>
      </c>
      <c r="Y1924" s="69">
        <v>1104.96</v>
      </c>
      <c r="Z1924" s="69">
        <v>74131.61</v>
      </c>
      <c r="AA1924" s="78"/>
      <c r="AB1924" s="79">
        <f t="shared" si="1064"/>
        <v>-6.0000000012223609E-2</v>
      </c>
    </row>
    <row r="1925" spans="1:28" ht="22.5" x14ac:dyDescent="0.25">
      <c r="A1925" s="71" t="s">
        <v>10697</v>
      </c>
      <c r="B1925" s="72" t="s">
        <v>15622</v>
      </c>
      <c r="C1925" s="73" t="s">
        <v>8753</v>
      </c>
      <c r="D1925" s="74">
        <v>0</v>
      </c>
      <c r="E1925" s="69">
        <v>17767.170000000002</v>
      </c>
      <c r="F1925" s="75">
        <f t="shared" si="1087"/>
        <v>0</v>
      </c>
      <c r="G1925" s="76"/>
      <c r="H1925" s="69">
        <f t="shared" si="1088"/>
        <v>17076.61</v>
      </c>
      <c r="I1925" s="69">
        <f t="shared" si="1088"/>
        <v>690.56</v>
      </c>
      <c r="J1925" s="69">
        <f t="shared" si="1089"/>
        <v>17767.170000000002</v>
      </c>
      <c r="K1925" s="69">
        <v>0</v>
      </c>
      <c r="L1925" s="75">
        <f t="shared" si="1090"/>
        <v>17767.170000000002</v>
      </c>
      <c r="N1925" s="69">
        <v>17076.61</v>
      </c>
      <c r="O1925" s="69">
        <v>690.56</v>
      </c>
      <c r="P1925" s="69">
        <f t="shared" si="1091"/>
        <v>17767.170000000002</v>
      </c>
      <c r="Q1925" s="63"/>
      <c r="R1925" s="69">
        <f t="shared" si="1092"/>
        <v>17076.61</v>
      </c>
      <c r="S1925" s="69">
        <f t="shared" si="1092"/>
        <v>690.6</v>
      </c>
      <c r="T1925" s="69">
        <f t="shared" si="1093"/>
        <v>17767.21</v>
      </c>
      <c r="U1925" s="69">
        <f t="shared" si="1094"/>
        <v>0</v>
      </c>
      <c r="V1925" s="77">
        <f t="shared" si="1095"/>
        <v>17767.21</v>
      </c>
      <c r="X1925" s="69">
        <v>17076.61</v>
      </c>
      <c r="Y1925" s="69">
        <v>690.6</v>
      </c>
      <c r="Z1925" s="69">
        <v>17767.21</v>
      </c>
      <c r="AA1925" s="78"/>
      <c r="AB1925" s="79">
        <f t="shared" si="1064"/>
        <v>-3.9999999997235136E-2</v>
      </c>
    </row>
    <row r="1926" spans="1:28" x14ac:dyDescent="0.25">
      <c r="A1926" s="71" t="s">
        <v>10698</v>
      </c>
      <c r="B1926" s="72" t="s">
        <v>15623</v>
      </c>
      <c r="C1926" s="73" t="s">
        <v>8753</v>
      </c>
      <c r="D1926" s="74">
        <v>0</v>
      </c>
      <c r="E1926" s="69">
        <v>23568.100000000002</v>
      </c>
      <c r="F1926" s="75">
        <f t="shared" si="1087"/>
        <v>0</v>
      </c>
      <c r="G1926" s="76"/>
      <c r="H1926" s="69">
        <f t="shared" si="1088"/>
        <v>22877.54</v>
      </c>
      <c r="I1926" s="69">
        <f t="shared" si="1088"/>
        <v>690.56</v>
      </c>
      <c r="J1926" s="69">
        <f t="shared" si="1089"/>
        <v>23568.100000000002</v>
      </c>
      <c r="K1926" s="69">
        <v>0</v>
      </c>
      <c r="L1926" s="75">
        <f t="shared" si="1090"/>
        <v>23568.100000000002</v>
      </c>
      <c r="N1926" s="69">
        <v>22877.54</v>
      </c>
      <c r="O1926" s="69">
        <v>690.56</v>
      </c>
      <c r="P1926" s="69">
        <f t="shared" si="1091"/>
        <v>23568.100000000002</v>
      </c>
      <c r="Q1926" s="63"/>
      <c r="R1926" s="69">
        <f t="shared" si="1092"/>
        <v>22877.54</v>
      </c>
      <c r="S1926" s="69">
        <f t="shared" si="1092"/>
        <v>690.6</v>
      </c>
      <c r="T1926" s="69">
        <f t="shared" si="1093"/>
        <v>23568.14</v>
      </c>
      <c r="U1926" s="69">
        <f t="shared" si="1094"/>
        <v>0</v>
      </c>
      <c r="V1926" s="77">
        <f t="shared" si="1095"/>
        <v>23568.14</v>
      </c>
      <c r="X1926" s="69">
        <v>22877.54</v>
      </c>
      <c r="Y1926" s="69">
        <v>690.6</v>
      </c>
      <c r="Z1926" s="69">
        <v>23568.14</v>
      </c>
      <c r="AA1926" s="78"/>
      <c r="AB1926" s="79">
        <f t="shared" si="1064"/>
        <v>-3.9999999997235136E-2</v>
      </c>
    </row>
    <row r="1927" spans="1:28" x14ac:dyDescent="0.25">
      <c r="A1927" s="65" t="s">
        <v>10699</v>
      </c>
      <c r="B1927" s="66" t="s">
        <v>15624</v>
      </c>
      <c r="C1927" s="67"/>
      <c r="D1927" s="68"/>
      <c r="E1927" s="69"/>
      <c r="F1927" s="70"/>
      <c r="H1927" s="69"/>
      <c r="I1927" s="69"/>
      <c r="J1927" s="69"/>
      <c r="K1927" s="69"/>
      <c r="L1927" s="75"/>
      <c r="N1927" s="69"/>
      <c r="O1927" s="69"/>
      <c r="P1927" s="69"/>
      <c r="Q1927" s="63"/>
      <c r="R1927" s="69"/>
      <c r="S1927" s="69"/>
      <c r="T1927" s="69"/>
      <c r="U1927" s="69"/>
      <c r="V1927" s="77"/>
      <c r="X1927" s="69"/>
      <c r="Y1927" s="69"/>
      <c r="Z1927" s="69"/>
      <c r="AA1927" s="78"/>
      <c r="AB1927" s="79">
        <f t="shared" si="1064"/>
        <v>0</v>
      </c>
    </row>
    <row r="1928" spans="1:28" x14ac:dyDescent="0.25">
      <c r="A1928" s="71" t="s">
        <v>10700</v>
      </c>
      <c r="B1928" s="72" t="s">
        <v>15625</v>
      </c>
      <c r="C1928" s="73" t="s">
        <v>8808</v>
      </c>
      <c r="D1928" s="74">
        <v>0</v>
      </c>
      <c r="E1928" s="69">
        <v>48.36</v>
      </c>
      <c r="F1928" s="75">
        <f t="shared" ref="F1928:F1953" si="1096">ROUND(D1928*E1928,2)</f>
        <v>0</v>
      </c>
      <c r="G1928" s="76"/>
      <c r="H1928" s="69">
        <f t="shared" ref="H1928:I1953" si="1097">ROUND(N1928+(N1928*$H$2/100),2)</f>
        <v>34.950000000000003</v>
      </c>
      <c r="I1928" s="69">
        <f t="shared" si="1097"/>
        <v>13.41</v>
      </c>
      <c r="J1928" s="69">
        <f t="shared" ref="J1928:J1953" si="1098">H1928+I1928</f>
        <v>48.36</v>
      </c>
      <c r="K1928" s="69">
        <v>0</v>
      </c>
      <c r="L1928" s="75">
        <f t="shared" ref="L1928:L1953" si="1099">SUM(J1928:K1928)</f>
        <v>48.36</v>
      </c>
      <c r="N1928" s="69">
        <v>34.950000000000003</v>
      </c>
      <c r="O1928" s="69">
        <v>13.41</v>
      </c>
      <c r="P1928" s="69">
        <f t="shared" ref="P1928:P1953" si="1100">SUM(N1928:O1928)</f>
        <v>48.36</v>
      </c>
      <c r="Q1928" s="63"/>
      <c r="R1928" s="69">
        <f t="shared" ref="R1928:S1953" si="1101">X1928</f>
        <v>34.950000000000003</v>
      </c>
      <c r="S1928" s="69">
        <f t="shared" si="1101"/>
        <v>13.42</v>
      </c>
      <c r="T1928" s="69">
        <f t="shared" ref="T1928:T1953" si="1102">R1928+S1928</f>
        <v>48.370000000000005</v>
      </c>
      <c r="U1928" s="69">
        <f t="shared" ref="U1928:U1953" si="1103">ROUND(Z1928*$H$2,2)/100</f>
        <v>0</v>
      </c>
      <c r="V1928" s="77">
        <f t="shared" ref="V1928:V1953" si="1104">SUM(T1928:U1928)</f>
        <v>48.370000000000005</v>
      </c>
      <c r="X1928" s="69">
        <v>34.950000000000003</v>
      </c>
      <c r="Y1928" s="69">
        <v>13.42</v>
      </c>
      <c r="Z1928" s="69">
        <v>48.37</v>
      </c>
      <c r="AA1928" s="78"/>
      <c r="AB1928" s="79">
        <f t="shared" si="1064"/>
        <v>-9.9999999999980105E-3</v>
      </c>
    </row>
    <row r="1929" spans="1:28" x14ac:dyDescent="0.25">
      <c r="A1929" s="71" t="s">
        <v>10701</v>
      </c>
      <c r="B1929" s="72" t="s">
        <v>15626</v>
      </c>
      <c r="C1929" s="73" t="s">
        <v>8753</v>
      </c>
      <c r="D1929" s="74">
        <v>0</v>
      </c>
      <c r="E1929" s="69">
        <v>42.44</v>
      </c>
      <c r="F1929" s="75">
        <f t="shared" si="1096"/>
        <v>0</v>
      </c>
      <c r="G1929" s="76"/>
      <c r="H1929" s="69">
        <f t="shared" si="1097"/>
        <v>35.71</v>
      </c>
      <c r="I1929" s="69">
        <f t="shared" si="1097"/>
        <v>6.73</v>
      </c>
      <c r="J1929" s="69">
        <f t="shared" si="1098"/>
        <v>42.44</v>
      </c>
      <c r="K1929" s="69">
        <v>0</v>
      </c>
      <c r="L1929" s="75">
        <f t="shared" si="1099"/>
        <v>42.44</v>
      </c>
      <c r="N1929" s="69">
        <v>35.71</v>
      </c>
      <c r="O1929" s="69">
        <v>6.7299999999999995</v>
      </c>
      <c r="P1929" s="69">
        <f t="shared" si="1100"/>
        <v>42.44</v>
      </c>
      <c r="Q1929" s="63"/>
      <c r="R1929" s="69">
        <f t="shared" si="1101"/>
        <v>35.71</v>
      </c>
      <c r="S1929" s="69">
        <f t="shared" si="1101"/>
        <v>6.71</v>
      </c>
      <c r="T1929" s="69">
        <f t="shared" si="1102"/>
        <v>42.42</v>
      </c>
      <c r="U1929" s="69">
        <f t="shared" si="1103"/>
        <v>0</v>
      </c>
      <c r="V1929" s="77">
        <f t="shared" si="1104"/>
        <v>42.42</v>
      </c>
      <c r="X1929" s="69">
        <v>35.71</v>
      </c>
      <c r="Y1929" s="69">
        <v>6.71</v>
      </c>
      <c r="Z1929" s="69">
        <v>42.42</v>
      </c>
      <c r="AA1929" s="78"/>
      <c r="AB1929" s="79">
        <f t="shared" si="1064"/>
        <v>1.9999999999996021E-2</v>
      </c>
    </row>
    <row r="1930" spans="1:28" x14ac:dyDescent="0.25">
      <c r="A1930" s="71" t="s">
        <v>10702</v>
      </c>
      <c r="B1930" s="72" t="s">
        <v>15627</v>
      </c>
      <c r="C1930" s="73" t="s">
        <v>8753</v>
      </c>
      <c r="D1930" s="74">
        <v>0</v>
      </c>
      <c r="E1930" s="69">
        <v>823.26</v>
      </c>
      <c r="F1930" s="75">
        <f t="shared" si="1096"/>
        <v>0</v>
      </c>
      <c r="G1930" s="76"/>
      <c r="H1930" s="69">
        <f t="shared" si="1097"/>
        <v>779.54</v>
      </c>
      <c r="I1930" s="69">
        <f t="shared" si="1097"/>
        <v>43.72</v>
      </c>
      <c r="J1930" s="69">
        <f t="shared" si="1098"/>
        <v>823.26</v>
      </c>
      <c r="K1930" s="69">
        <v>0</v>
      </c>
      <c r="L1930" s="75">
        <f t="shared" si="1099"/>
        <v>823.26</v>
      </c>
      <c r="N1930" s="69">
        <v>779.54</v>
      </c>
      <c r="O1930" s="69">
        <v>43.72</v>
      </c>
      <c r="P1930" s="69">
        <f t="shared" si="1100"/>
        <v>823.26</v>
      </c>
      <c r="Q1930" s="63"/>
      <c r="R1930" s="69">
        <f t="shared" si="1101"/>
        <v>779.54</v>
      </c>
      <c r="S1930" s="69">
        <f t="shared" si="1101"/>
        <v>43.72</v>
      </c>
      <c r="T1930" s="69">
        <f t="shared" si="1102"/>
        <v>823.26</v>
      </c>
      <c r="U1930" s="69">
        <f t="shared" si="1103"/>
        <v>0</v>
      </c>
      <c r="V1930" s="77">
        <f t="shared" si="1104"/>
        <v>823.26</v>
      </c>
      <c r="X1930" s="69">
        <v>779.54</v>
      </c>
      <c r="Y1930" s="69">
        <v>43.72</v>
      </c>
      <c r="Z1930" s="69">
        <v>823.26</v>
      </c>
      <c r="AA1930" s="78"/>
      <c r="AB1930" s="79">
        <f t="shared" ref="AB1930:AB1993" si="1105">P1930-Z1930</f>
        <v>0</v>
      </c>
    </row>
    <row r="1931" spans="1:28" x14ac:dyDescent="0.25">
      <c r="A1931" s="71" t="s">
        <v>10703</v>
      </c>
      <c r="B1931" s="72" t="s">
        <v>15628</v>
      </c>
      <c r="C1931" s="73" t="s">
        <v>8753</v>
      </c>
      <c r="D1931" s="74">
        <v>0</v>
      </c>
      <c r="E1931" s="69">
        <v>21.14</v>
      </c>
      <c r="F1931" s="75">
        <f t="shared" si="1096"/>
        <v>0</v>
      </c>
      <c r="G1931" s="76"/>
      <c r="H1931" s="69">
        <f t="shared" si="1097"/>
        <v>14.41</v>
      </c>
      <c r="I1931" s="69">
        <f t="shared" si="1097"/>
        <v>6.73</v>
      </c>
      <c r="J1931" s="69">
        <f t="shared" si="1098"/>
        <v>21.14</v>
      </c>
      <c r="K1931" s="69">
        <v>0</v>
      </c>
      <c r="L1931" s="75">
        <f t="shared" si="1099"/>
        <v>21.14</v>
      </c>
      <c r="N1931" s="69">
        <v>14.41</v>
      </c>
      <c r="O1931" s="69">
        <v>6.7299999999999995</v>
      </c>
      <c r="P1931" s="69">
        <f t="shared" si="1100"/>
        <v>21.14</v>
      </c>
      <c r="Q1931" s="63"/>
      <c r="R1931" s="69">
        <f t="shared" si="1101"/>
        <v>14.41</v>
      </c>
      <c r="S1931" s="69">
        <f t="shared" si="1101"/>
        <v>6.71</v>
      </c>
      <c r="T1931" s="69">
        <f t="shared" si="1102"/>
        <v>21.12</v>
      </c>
      <c r="U1931" s="69">
        <f t="shared" si="1103"/>
        <v>0</v>
      </c>
      <c r="V1931" s="77">
        <f t="shared" si="1104"/>
        <v>21.12</v>
      </c>
      <c r="X1931" s="69">
        <v>14.41</v>
      </c>
      <c r="Y1931" s="69">
        <v>6.71</v>
      </c>
      <c r="Z1931" s="69">
        <v>21.12</v>
      </c>
      <c r="AA1931" s="78"/>
      <c r="AB1931" s="79">
        <f t="shared" si="1105"/>
        <v>1.9999999999999574E-2</v>
      </c>
    </row>
    <row r="1932" spans="1:28" x14ac:dyDescent="0.25">
      <c r="A1932" s="71" t="s">
        <v>10704</v>
      </c>
      <c r="B1932" s="72" t="s">
        <v>15629</v>
      </c>
      <c r="C1932" s="73" t="s">
        <v>8753</v>
      </c>
      <c r="D1932" s="74">
        <v>0</v>
      </c>
      <c r="E1932" s="69">
        <v>6.7600000000000007</v>
      </c>
      <c r="F1932" s="75">
        <f t="shared" si="1096"/>
        <v>0</v>
      </c>
      <c r="G1932" s="76"/>
      <c r="H1932" s="69">
        <f t="shared" si="1097"/>
        <v>1.74</v>
      </c>
      <c r="I1932" s="69">
        <f t="shared" si="1097"/>
        <v>5.0199999999999996</v>
      </c>
      <c r="J1932" s="69">
        <f t="shared" si="1098"/>
        <v>6.76</v>
      </c>
      <c r="K1932" s="69">
        <v>0</v>
      </c>
      <c r="L1932" s="75">
        <f t="shared" si="1099"/>
        <v>6.76</v>
      </c>
      <c r="N1932" s="69">
        <v>1.74</v>
      </c>
      <c r="O1932" s="69">
        <v>5.0200000000000005</v>
      </c>
      <c r="P1932" s="69">
        <f t="shared" si="1100"/>
        <v>6.7600000000000007</v>
      </c>
      <c r="Q1932" s="63"/>
      <c r="R1932" s="69">
        <f t="shared" si="1101"/>
        <v>1.74</v>
      </c>
      <c r="S1932" s="69">
        <f t="shared" si="1101"/>
        <v>5.03</v>
      </c>
      <c r="T1932" s="69">
        <f t="shared" si="1102"/>
        <v>6.7700000000000005</v>
      </c>
      <c r="U1932" s="69">
        <f t="shared" si="1103"/>
        <v>0</v>
      </c>
      <c r="V1932" s="77">
        <f t="shared" si="1104"/>
        <v>6.7700000000000005</v>
      </c>
      <c r="X1932" s="69">
        <v>1.74</v>
      </c>
      <c r="Y1932" s="69">
        <v>5.03</v>
      </c>
      <c r="Z1932" s="69">
        <v>6.77</v>
      </c>
      <c r="AA1932" s="78"/>
      <c r="AB1932" s="79">
        <f t="shared" si="1105"/>
        <v>-9.9999999999988987E-3</v>
      </c>
    </row>
    <row r="1933" spans="1:28" ht="22.5" x14ac:dyDescent="0.25">
      <c r="A1933" s="71" t="s">
        <v>10705</v>
      </c>
      <c r="B1933" s="72" t="s">
        <v>15630</v>
      </c>
      <c r="C1933" s="73" t="s">
        <v>8753</v>
      </c>
      <c r="D1933" s="74">
        <v>0</v>
      </c>
      <c r="E1933" s="69">
        <v>19.79</v>
      </c>
      <c r="F1933" s="75">
        <f t="shared" si="1096"/>
        <v>0</v>
      </c>
      <c r="G1933" s="76"/>
      <c r="H1933" s="69">
        <f t="shared" si="1097"/>
        <v>13.06</v>
      </c>
      <c r="I1933" s="69">
        <f t="shared" si="1097"/>
        <v>6.73</v>
      </c>
      <c r="J1933" s="69">
        <f t="shared" si="1098"/>
        <v>19.79</v>
      </c>
      <c r="K1933" s="69">
        <v>0</v>
      </c>
      <c r="L1933" s="75">
        <f t="shared" si="1099"/>
        <v>19.79</v>
      </c>
      <c r="N1933" s="69">
        <v>13.06</v>
      </c>
      <c r="O1933" s="69">
        <v>6.7299999999999995</v>
      </c>
      <c r="P1933" s="69">
        <f t="shared" si="1100"/>
        <v>19.79</v>
      </c>
      <c r="Q1933" s="63"/>
      <c r="R1933" s="69">
        <f t="shared" si="1101"/>
        <v>13.06</v>
      </c>
      <c r="S1933" s="69">
        <f t="shared" si="1101"/>
        <v>6.71</v>
      </c>
      <c r="T1933" s="69">
        <f t="shared" si="1102"/>
        <v>19.77</v>
      </c>
      <c r="U1933" s="69">
        <f t="shared" si="1103"/>
        <v>0</v>
      </c>
      <c r="V1933" s="77">
        <f t="shared" si="1104"/>
        <v>19.77</v>
      </c>
      <c r="X1933" s="69">
        <v>13.06</v>
      </c>
      <c r="Y1933" s="69">
        <v>6.71</v>
      </c>
      <c r="Z1933" s="69">
        <v>19.77</v>
      </c>
      <c r="AA1933" s="78"/>
      <c r="AB1933" s="79">
        <f t="shared" si="1105"/>
        <v>1.9999999999999574E-2</v>
      </c>
    </row>
    <row r="1934" spans="1:28" ht="22.5" x14ac:dyDescent="0.25">
      <c r="A1934" s="71" t="s">
        <v>10706</v>
      </c>
      <c r="B1934" s="72" t="s">
        <v>15631</v>
      </c>
      <c r="C1934" s="73" t="s">
        <v>8753</v>
      </c>
      <c r="D1934" s="74">
        <v>0</v>
      </c>
      <c r="E1934" s="69">
        <v>365.54</v>
      </c>
      <c r="F1934" s="75">
        <f t="shared" si="1096"/>
        <v>0</v>
      </c>
      <c r="G1934" s="76"/>
      <c r="H1934" s="69">
        <f t="shared" si="1097"/>
        <v>364.87</v>
      </c>
      <c r="I1934" s="69">
        <f t="shared" si="1097"/>
        <v>0.67</v>
      </c>
      <c r="J1934" s="69">
        <f t="shared" si="1098"/>
        <v>365.54</v>
      </c>
      <c r="K1934" s="69">
        <v>0</v>
      </c>
      <c r="L1934" s="75">
        <f t="shared" si="1099"/>
        <v>365.54</v>
      </c>
      <c r="N1934" s="69">
        <v>364.87</v>
      </c>
      <c r="O1934" s="69">
        <v>0.67</v>
      </c>
      <c r="P1934" s="69">
        <f t="shared" si="1100"/>
        <v>365.54</v>
      </c>
      <c r="Q1934" s="63"/>
      <c r="R1934" s="69">
        <f t="shared" si="1101"/>
        <v>364.87</v>
      </c>
      <c r="S1934" s="69">
        <f t="shared" si="1101"/>
        <v>0.68</v>
      </c>
      <c r="T1934" s="69">
        <f t="shared" si="1102"/>
        <v>365.55</v>
      </c>
      <c r="U1934" s="69">
        <f t="shared" si="1103"/>
        <v>0</v>
      </c>
      <c r="V1934" s="77">
        <f t="shared" si="1104"/>
        <v>365.55</v>
      </c>
      <c r="X1934" s="69">
        <v>364.87</v>
      </c>
      <c r="Y1934" s="69">
        <v>0.68</v>
      </c>
      <c r="Z1934" s="69">
        <v>365.55</v>
      </c>
      <c r="AA1934" s="78"/>
      <c r="AB1934" s="79">
        <f t="shared" si="1105"/>
        <v>-9.9999999999909051E-3</v>
      </c>
    </row>
    <row r="1935" spans="1:28" x14ac:dyDescent="0.25">
      <c r="A1935" s="71" t="s">
        <v>10707</v>
      </c>
      <c r="B1935" s="72" t="s">
        <v>15632</v>
      </c>
      <c r="C1935" s="73" t="s">
        <v>8753</v>
      </c>
      <c r="D1935" s="74">
        <v>0</v>
      </c>
      <c r="E1935" s="69">
        <v>302.80999999999995</v>
      </c>
      <c r="F1935" s="75">
        <f t="shared" si="1096"/>
        <v>0</v>
      </c>
      <c r="G1935" s="76"/>
      <c r="H1935" s="69">
        <f t="shared" si="1097"/>
        <v>286.02999999999997</v>
      </c>
      <c r="I1935" s="69">
        <f t="shared" si="1097"/>
        <v>16.78</v>
      </c>
      <c r="J1935" s="69">
        <f t="shared" si="1098"/>
        <v>302.80999999999995</v>
      </c>
      <c r="K1935" s="69">
        <v>0</v>
      </c>
      <c r="L1935" s="75">
        <f t="shared" si="1099"/>
        <v>302.80999999999995</v>
      </c>
      <c r="N1935" s="69">
        <v>286.02999999999997</v>
      </c>
      <c r="O1935" s="69">
        <v>16.78</v>
      </c>
      <c r="P1935" s="69">
        <f t="shared" si="1100"/>
        <v>302.80999999999995</v>
      </c>
      <c r="Q1935" s="63"/>
      <c r="R1935" s="69">
        <f t="shared" si="1101"/>
        <v>286.02999999999997</v>
      </c>
      <c r="S1935" s="69">
        <f t="shared" si="1101"/>
        <v>16.79</v>
      </c>
      <c r="T1935" s="69">
        <f t="shared" si="1102"/>
        <v>302.82</v>
      </c>
      <c r="U1935" s="69">
        <f t="shared" si="1103"/>
        <v>0</v>
      </c>
      <c r="V1935" s="77">
        <f t="shared" si="1104"/>
        <v>302.82</v>
      </c>
      <c r="X1935" s="69">
        <v>286.02999999999997</v>
      </c>
      <c r="Y1935" s="69">
        <v>16.79</v>
      </c>
      <c r="Z1935" s="69">
        <v>302.82</v>
      </c>
      <c r="AA1935" s="78"/>
      <c r="AB1935" s="79">
        <f t="shared" si="1105"/>
        <v>-1.0000000000047748E-2</v>
      </c>
    </row>
    <row r="1936" spans="1:28" x14ac:dyDescent="0.25">
      <c r="A1936" s="71" t="s">
        <v>10708</v>
      </c>
      <c r="B1936" s="72" t="s">
        <v>15633</v>
      </c>
      <c r="C1936" s="73" t="s">
        <v>8753</v>
      </c>
      <c r="D1936" s="74">
        <v>0</v>
      </c>
      <c r="E1936" s="69">
        <v>151.94</v>
      </c>
      <c r="F1936" s="75">
        <f t="shared" si="1096"/>
        <v>0</v>
      </c>
      <c r="G1936" s="76"/>
      <c r="H1936" s="69">
        <f t="shared" si="1097"/>
        <v>135.16</v>
      </c>
      <c r="I1936" s="69">
        <f t="shared" si="1097"/>
        <v>16.78</v>
      </c>
      <c r="J1936" s="69">
        <f t="shared" si="1098"/>
        <v>151.94</v>
      </c>
      <c r="K1936" s="69">
        <v>0</v>
      </c>
      <c r="L1936" s="75">
        <f t="shared" si="1099"/>
        <v>151.94</v>
      </c>
      <c r="N1936" s="69">
        <v>135.16</v>
      </c>
      <c r="O1936" s="69">
        <v>16.78</v>
      </c>
      <c r="P1936" s="69">
        <f t="shared" si="1100"/>
        <v>151.94</v>
      </c>
      <c r="Q1936" s="63"/>
      <c r="R1936" s="69">
        <f t="shared" si="1101"/>
        <v>135.16</v>
      </c>
      <c r="S1936" s="69">
        <f t="shared" si="1101"/>
        <v>16.79</v>
      </c>
      <c r="T1936" s="69">
        <f t="shared" si="1102"/>
        <v>151.94999999999999</v>
      </c>
      <c r="U1936" s="69">
        <f t="shared" si="1103"/>
        <v>0</v>
      </c>
      <c r="V1936" s="77">
        <f t="shared" si="1104"/>
        <v>151.94999999999999</v>
      </c>
      <c r="X1936" s="69">
        <v>135.16</v>
      </c>
      <c r="Y1936" s="69">
        <v>16.79</v>
      </c>
      <c r="Z1936" s="69">
        <v>151.94999999999999</v>
      </c>
      <c r="AA1936" s="78"/>
      <c r="AB1936" s="79">
        <f t="shared" si="1105"/>
        <v>-9.9999999999909051E-3</v>
      </c>
    </row>
    <row r="1937" spans="1:28" x14ac:dyDescent="0.25">
      <c r="A1937" s="71" t="s">
        <v>10709</v>
      </c>
      <c r="B1937" s="72" t="s">
        <v>15634</v>
      </c>
      <c r="C1937" s="73" t="s">
        <v>8753</v>
      </c>
      <c r="D1937" s="74">
        <v>0</v>
      </c>
      <c r="E1937" s="69">
        <v>262.79999999999995</v>
      </c>
      <c r="F1937" s="75">
        <f t="shared" si="1096"/>
        <v>0</v>
      </c>
      <c r="G1937" s="76"/>
      <c r="H1937" s="69">
        <f t="shared" si="1097"/>
        <v>168.41</v>
      </c>
      <c r="I1937" s="69">
        <f t="shared" si="1097"/>
        <v>94.39</v>
      </c>
      <c r="J1937" s="69">
        <f t="shared" si="1098"/>
        <v>262.8</v>
      </c>
      <c r="K1937" s="69">
        <v>0</v>
      </c>
      <c r="L1937" s="75">
        <f t="shared" si="1099"/>
        <v>262.8</v>
      </c>
      <c r="N1937" s="69">
        <v>168.41</v>
      </c>
      <c r="O1937" s="69">
        <v>94.39</v>
      </c>
      <c r="P1937" s="69">
        <f t="shared" si="1100"/>
        <v>262.8</v>
      </c>
      <c r="Q1937" s="63"/>
      <c r="R1937" s="69">
        <f t="shared" si="1101"/>
        <v>168.41</v>
      </c>
      <c r="S1937" s="69">
        <f t="shared" si="1101"/>
        <v>94.4</v>
      </c>
      <c r="T1937" s="69">
        <f t="shared" si="1102"/>
        <v>262.81</v>
      </c>
      <c r="U1937" s="69">
        <f t="shared" si="1103"/>
        <v>0</v>
      </c>
      <c r="V1937" s="77">
        <f t="shared" si="1104"/>
        <v>262.81</v>
      </c>
      <c r="X1937" s="69">
        <v>168.41</v>
      </c>
      <c r="Y1937" s="69">
        <v>94.4</v>
      </c>
      <c r="Z1937" s="69">
        <v>262.81</v>
      </c>
      <c r="AA1937" s="78"/>
      <c r="AB1937" s="79">
        <f t="shared" si="1105"/>
        <v>-9.9999999999909051E-3</v>
      </c>
    </row>
    <row r="1938" spans="1:28" x14ac:dyDescent="0.25">
      <c r="A1938" s="71" t="s">
        <v>10710</v>
      </c>
      <c r="B1938" s="72" t="s">
        <v>15635</v>
      </c>
      <c r="C1938" s="73" t="s">
        <v>10711</v>
      </c>
      <c r="D1938" s="74">
        <v>0</v>
      </c>
      <c r="E1938" s="69">
        <v>406.55</v>
      </c>
      <c r="F1938" s="75">
        <f t="shared" si="1096"/>
        <v>0</v>
      </c>
      <c r="G1938" s="76"/>
      <c r="H1938" s="69">
        <f t="shared" si="1097"/>
        <v>405.88</v>
      </c>
      <c r="I1938" s="69">
        <f t="shared" si="1097"/>
        <v>0.67</v>
      </c>
      <c r="J1938" s="69">
        <f t="shared" si="1098"/>
        <v>406.55</v>
      </c>
      <c r="K1938" s="69">
        <v>0</v>
      </c>
      <c r="L1938" s="75">
        <f t="shared" si="1099"/>
        <v>406.55</v>
      </c>
      <c r="N1938" s="69">
        <v>405.88</v>
      </c>
      <c r="O1938" s="69">
        <v>0.67</v>
      </c>
      <c r="P1938" s="69">
        <f t="shared" si="1100"/>
        <v>406.55</v>
      </c>
      <c r="Q1938" s="63"/>
      <c r="R1938" s="69">
        <f t="shared" si="1101"/>
        <v>405.88</v>
      </c>
      <c r="S1938" s="69">
        <f t="shared" si="1101"/>
        <v>0.68</v>
      </c>
      <c r="T1938" s="69">
        <f t="shared" si="1102"/>
        <v>406.56</v>
      </c>
      <c r="U1938" s="69">
        <f t="shared" si="1103"/>
        <v>0</v>
      </c>
      <c r="V1938" s="77">
        <f t="shared" si="1104"/>
        <v>406.56</v>
      </c>
      <c r="X1938" s="69">
        <v>405.88</v>
      </c>
      <c r="Y1938" s="69">
        <v>0.68</v>
      </c>
      <c r="Z1938" s="69">
        <v>406.56</v>
      </c>
      <c r="AA1938" s="78"/>
      <c r="AB1938" s="79">
        <f t="shared" si="1105"/>
        <v>-9.9999999999909051E-3</v>
      </c>
    </row>
    <row r="1939" spans="1:28" x14ac:dyDescent="0.25">
      <c r="A1939" s="71" t="s">
        <v>10712</v>
      </c>
      <c r="B1939" s="72" t="s">
        <v>15636</v>
      </c>
      <c r="C1939" s="73" t="s">
        <v>8753</v>
      </c>
      <c r="D1939" s="74">
        <v>0</v>
      </c>
      <c r="E1939" s="69">
        <v>48.919999999999995</v>
      </c>
      <c r="F1939" s="75">
        <f t="shared" si="1096"/>
        <v>0</v>
      </c>
      <c r="G1939" s="76"/>
      <c r="H1939" s="69">
        <f t="shared" si="1097"/>
        <v>15.37</v>
      </c>
      <c r="I1939" s="69">
        <f t="shared" si="1097"/>
        <v>33.549999999999997</v>
      </c>
      <c r="J1939" s="69">
        <f t="shared" si="1098"/>
        <v>48.919999999999995</v>
      </c>
      <c r="K1939" s="69">
        <v>0</v>
      </c>
      <c r="L1939" s="75">
        <f t="shared" si="1099"/>
        <v>48.919999999999995</v>
      </c>
      <c r="N1939" s="69">
        <v>15.370000000000001</v>
      </c>
      <c r="O1939" s="69">
        <v>33.549999999999997</v>
      </c>
      <c r="P1939" s="69">
        <f t="shared" si="1100"/>
        <v>48.92</v>
      </c>
      <c r="Q1939" s="63"/>
      <c r="R1939" s="69">
        <f t="shared" si="1101"/>
        <v>15.37</v>
      </c>
      <c r="S1939" s="69">
        <f t="shared" si="1101"/>
        <v>33.549999999999997</v>
      </c>
      <c r="T1939" s="69">
        <f t="shared" si="1102"/>
        <v>48.919999999999995</v>
      </c>
      <c r="U1939" s="69">
        <f t="shared" si="1103"/>
        <v>0</v>
      </c>
      <c r="V1939" s="77">
        <f t="shared" si="1104"/>
        <v>48.919999999999995</v>
      </c>
      <c r="X1939" s="69">
        <v>15.37</v>
      </c>
      <c r="Y1939" s="69">
        <v>33.549999999999997</v>
      </c>
      <c r="Z1939" s="69">
        <v>48.92</v>
      </c>
      <c r="AA1939" s="78"/>
      <c r="AB1939" s="79">
        <f t="shared" si="1105"/>
        <v>0</v>
      </c>
    </row>
    <row r="1940" spans="1:28" x14ac:dyDescent="0.25">
      <c r="A1940" s="71" t="s">
        <v>10713</v>
      </c>
      <c r="B1940" s="72" t="s">
        <v>15637</v>
      </c>
      <c r="C1940" s="73" t="s">
        <v>10711</v>
      </c>
      <c r="D1940" s="74">
        <v>0</v>
      </c>
      <c r="E1940" s="69">
        <v>314.58000000000004</v>
      </c>
      <c r="F1940" s="75">
        <f t="shared" si="1096"/>
        <v>0</v>
      </c>
      <c r="G1940" s="76"/>
      <c r="H1940" s="69">
        <f t="shared" si="1097"/>
        <v>313.91000000000003</v>
      </c>
      <c r="I1940" s="69">
        <f t="shared" si="1097"/>
        <v>0.67</v>
      </c>
      <c r="J1940" s="69">
        <f t="shared" si="1098"/>
        <v>314.58000000000004</v>
      </c>
      <c r="K1940" s="69">
        <v>0</v>
      </c>
      <c r="L1940" s="75">
        <f t="shared" si="1099"/>
        <v>314.58000000000004</v>
      </c>
      <c r="N1940" s="69">
        <v>313.91000000000003</v>
      </c>
      <c r="O1940" s="69">
        <v>0.67</v>
      </c>
      <c r="P1940" s="69">
        <f t="shared" si="1100"/>
        <v>314.58000000000004</v>
      </c>
      <c r="Q1940" s="63"/>
      <c r="R1940" s="69">
        <f t="shared" si="1101"/>
        <v>313.91000000000003</v>
      </c>
      <c r="S1940" s="69">
        <f t="shared" si="1101"/>
        <v>0.68</v>
      </c>
      <c r="T1940" s="69">
        <f t="shared" si="1102"/>
        <v>314.59000000000003</v>
      </c>
      <c r="U1940" s="69">
        <f t="shared" si="1103"/>
        <v>0</v>
      </c>
      <c r="V1940" s="77">
        <f t="shared" si="1104"/>
        <v>314.59000000000003</v>
      </c>
      <c r="X1940" s="69">
        <v>313.91000000000003</v>
      </c>
      <c r="Y1940" s="69">
        <v>0.68</v>
      </c>
      <c r="Z1940" s="69">
        <v>314.58999999999997</v>
      </c>
      <c r="AA1940" s="78"/>
      <c r="AB1940" s="79">
        <f t="shared" si="1105"/>
        <v>-9.9999999999340616E-3</v>
      </c>
    </row>
    <row r="1941" spans="1:28" x14ac:dyDescent="0.25">
      <c r="A1941" s="71" t="s">
        <v>10714</v>
      </c>
      <c r="B1941" s="72" t="s">
        <v>15638</v>
      </c>
      <c r="C1941" s="73" t="s">
        <v>8753</v>
      </c>
      <c r="D1941" s="74">
        <v>0</v>
      </c>
      <c r="E1941" s="69">
        <v>188.78</v>
      </c>
      <c r="F1941" s="75">
        <f t="shared" si="1096"/>
        <v>0</v>
      </c>
      <c r="G1941" s="76"/>
      <c r="H1941" s="69">
        <f t="shared" si="1097"/>
        <v>0</v>
      </c>
      <c r="I1941" s="69">
        <f t="shared" si="1097"/>
        <v>188.78</v>
      </c>
      <c r="J1941" s="69">
        <f t="shared" si="1098"/>
        <v>188.78</v>
      </c>
      <c r="K1941" s="69">
        <v>0</v>
      </c>
      <c r="L1941" s="75">
        <f t="shared" si="1099"/>
        <v>188.78</v>
      </c>
      <c r="N1941" s="69">
        <v>0</v>
      </c>
      <c r="O1941" s="69">
        <v>188.78</v>
      </c>
      <c r="P1941" s="69">
        <f t="shared" si="1100"/>
        <v>188.78</v>
      </c>
      <c r="Q1941" s="63"/>
      <c r="R1941" s="69">
        <f t="shared" si="1101"/>
        <v>0</v>
      </c>
      <c r="S1941" s="69">
        <f t="shared" si="1101"/>
        <v>188.8</v>
      </c>
      <c r="T1941" s="69">
        <f t="shared" si="1102"/>
        <v>188.8</v>
      </c>
      <c r="U1941" s="69">
        <f t="shared" si="1103"/>
        <v>0</v>
      </c>
      <c r="V1941" s="77">
        <f t="shared" si="1104"/>
        <v>188.8</v>
      </c>
      <c r="X1941" s="69">
        <v>0</v>
      </c>
      <c r="Y1941" s="69">
        <v>188.8</v>
      </c>
      <c r="Z1941" s="69">
        <v>188.8</v>
      </c>
      <c r="AA1941" s="78"/>
      <c r="AB1941" s="79">
        <f t="shared" si="1105"/>
        <v>-2.0000000000010232E-2</v>
      </c>
    </row>
    <row r="1942" spans="1:28" x14ac:dyDescent="0.25">
      <c r="A1942" s="71" t="s">
        <v>10715</v>
      </c>
      <c r="B1942" s="72" t="s">
        <v>15639</v>
      </c>
      <c r="C1942" s="73" t="s">
        <v>9175</v>
      </c>
      <c r="D1942" s="74">
        <v>0</v>
      </c>
      <c r="E1942" s="69">
        <v>11.92</v>
      </c>
      <c r="F1942" s="75">
        <f t="shared" si="1096"/>
        <v>0</v>
      </c>
      <c r="G1942" s="76"/>
      <c r="H1942" s="69">
        <f t="shared" si="1097"/>
        <v>11.36</v>
      </c>
      <c r="I1942" s="69">
        <f t="shared" si="1097"/>
        <v>0.56000000000000005</v>
      </c>
      <c r="J1942" s="69">
        <f t="shared" si="1098"/>
        <v>11.92</v>
      </c>
      <c r="K1942" s="69">
        <v>0</v>
      </c>
      <c r="L1942" s="75">
        <f t="shared" si="1099"/>
        <v>11.92</v>
      </c>
      <c r="N1942" s="69">
        <v>11.36</v>
      </c>
      <c r="O1942" s="69">
        <v>0.56000000000000005</v>
      </c>
      <c r="P1942" s="69">
        <f t="shared" si="1100"/>
        <v>11.92</v>
      </c>
      <c r="Q1942" s="63"/>
      <c r="R1942" s="69">
        <f t="shared" si="1101"/>
        <v>11.36</v>
      </c>
      <c r="S1942" s="69">
        <f t="shared" si="1101"/>
        <v>0.55000000000000004</v>
      </c>
      <c r="T1942" s="69">
        <f t="shared" si="1102"/>
        <v>11.91</v>
      </c>
      <c r="U1942" s="69">
        <f t="shared" si="1103"/>
        <v>0</v>
      </c>
      <c r="V1942" s="77">
        <f t="shared" si="1104"/>
        <v>11.91</v>
      </c>
      <c r="X1942" s="69">
        <v>11.36</v>
      </c>
      <c r="Y1942" s="69">
        <v>0.55000000000000004</v>
      </c>
      <c r="Z1942" s="69">
        <v>11.91</v>
      </c>
      <c r="AA1942" s="78"/>
      <c r="AB1942" s="79">
        <f t="shared" si="1105"/>
        <v>9.9999999999997868E-3</v>
      </c>
    </row>
    <row r="1943" spans="1:28" ht="22.5" x14ac:dyDescent="0.25">
      <c r="A1943" s="71" t="s">
        <v>10716</v>
      </c>
      <c r="B1943" s="72" t="s">
        <v>15640</v>
      </c>
      <c r="C1943" s="73" t="s">
        <v>9175</v>
      </c>
      <c r="D1943" s="74">
        <v>0</v>
      </c>
      <c r="E1943" s="69">
        <v>12.17</v>
      </c>
      <c r="F1943" s="75">
        <f t="shared" si="1096"/>
        <v>0</v>
      </c>
      <c r="G1943" s="76"/>
      <c r="H1943" s="69">
        <f t="shared" si="1097"/>
        <v>11.36</v>
      </c>
      <c r="I1943" s="69">
        <f t="shared" si="1097"/>
        <v>0.81</v>
      </c>
      <c r="J1943" s="69">
        <f t="shared" si="1098"/>
        <v>12.17</v>
      </c>
      <c r="K1943" s="69">
        <v>0</v>
      </c>
      <c r="L1943" s="75">
        <f t="shared" si="1099"/>
        <v>12.17</v>
      </c>
      <c r="N1943" s="69">
        <v>11.36</v>
      </c>
      <c r="O1943" s="69">
        <v>0.81</v>
      </c>
      <c r="P1943" s="69">
        <f t="shared" si="1100"/>
        <v>12.17</v>
      </c>
      <c r="Q1943" s="63"/>
      <c r="R1943" s="69">
        <f t="shared" si="1101"/>
        <v>11.36</v>
      </c>
      <c r="S1943" s="69">
        <f t="shared" si="1101"/>
        <v>0.82</v>
      </c>
      <c r="T1943" s="69">
        <f t="shared" si="1102"/>
        <v>12.18</v>
      </c>
      <c r="U1943" s="69">
        <f t="shared" si="1103"/>
        <v>0</v>
      </c>
      <c r="V1943" s="77">
        <f t="shared" si="1104"/>
        <v>12.18</v>
      </c>
      <c r="X1943" s="69">
        <v>11.36</v>
      </c>
      <c r="Y1943" s="69">
        <v>0.82</v>
      </c>
      <c r="Z1943" s="69">
        <v>12.18</v>
      </c>
      <c r="AA1943" s="78"/>
      <c r="AB1943" s="79">
        <f t="shared" si="1105"/>
        <v>-9.9999999999997868E-3</v>
      </c>
    </row>
    <row r="1944" spans="1:28" x14ac:dyDescent="0.25">
      <c r="A1944" s="71" t="s">
        <v>10717</v>
      </c>
      <c r="B1944" s="72" t="s">
        <v>15641</v>
      </c>
      <c r="C1944" s="73" t="s">
        <v>8753</v>
      </c>
      <c r="D1944" s="74">
        <v>0</v>
      </c>
      <c r="E1944" s="69">
        <v>45.52</v>
      </c>
      <c r="F1944" s="75">
        <f t="shared" si="1096"/>
        <v>0</v>
      </c>
      <c r="G1944" s="76"/>
      <c r="H1944" s="69">
        <f t="shared" si="1097"/>
        <v>38.700000000000003</v>
      </c>
      <c r="I1944" s="69">
        <f t="shared" si="1097"/>
        <v>6.82</v>
      </c>
      <c r="J1944" s="69">
        <f t="shared" si="1098"/>
        <v>45.52</v>
      </c>
      <c r="K1944" s="69">
        <v>0</v>
      </c>
      <c r="L1944" s="75">
        <f t="shared" si="1099"/>
        <v>45.52</v>
      </c>
      <c r="N1944" s="69">
        <v>38.700000000000003</v>
      </c>
      <c r="O1944" s="69">
        <v>6.82</v>
      </c>
      <c r="P1944" s="69">
        <f t="shared" si="1100"/>
        <v>45.52</v>
      </c>
      <c r="Q1944" s="63"/>
      <c r="R1944" s="69">
        <f t="shared" si="1101"/>
        <v>38.700000000000003</v>
      </c>
      <c r="S1944" s="69">
        <f t="shared" si="1101"/>
        <v>6.83</v>
      </c>
      <c r="T1944" s="69">
        <f t="shared" si="1102"/>
        <v>45.53</v>
      </c>
      <c r="U1944" s="69">
        <f t="shared" si="1103"/>
        <v>0</v>
      </c>
      <c r="V1944" s="77">
        <f t="shared" si="1104"/>
        <v>45.53</v>
      </c>
      <c r="X1944" s="69">
        <v>38.700000000000003</v>
      </c>
      <c r="Y1944" s="69">
        <v>6.83</v>
      </c>
      <c r="Z1944" s="69">
        <v>45.53</v>
      </c>
      <c r="AA1944" s="78"/>
      <c r="AB1944" s="79">
        <f t="shared" si="1105"/>
        <v>-9.9999999999980105E-3</v>
      </c>
    </row>
    <row r="1945" spans="1:28" x14ac:dyDescent="0.25">
      <c r="A1945" s="71" t="s">
        <v>10718</v>
      </c>
      <c r="B1945" s="72" t="s">
        <v>15642</v>
      </c>
      <c r="C1945" s="73" t="s">
        <v>10711</v>
      </c>
      <c r="D1945" s="74">
        <v>0</v>
      </c>
      <c r="E1945" s="69">
        <v>33.21</v>
      </c>
      <c r="F1945" s="75">
        <f t="shared" si="1096"/>
        <v>0</v>
      </c>
      <c r="G1945" s="76"/>
      <c r="H1945" s="69">
        <f t="shared" si="1097"/>
        <v>32.54</v>
      </c>
      <c r="I1945" s="69">
        <f t="shared" si="1097"/>
        <v>0.67</v>
      </c>
      <c r="J1945" s="69">
        <f t="shared" si="1098"/>
        <v>33.21</v>
      </c>
      <c r="K1945" s="69">
        <v>0</v>
      </c>
      <c r="L1945" s="75">
        <f t="shared" si="1099"/>
        <v>33.21</v>
      </c>
      <c r="N1945" s="69">
        <v>32.54</v>
      </c>
      <c r="O1945" s="69">
        <v>0.67</v>
      </c>
      <c r="P1945" s="69">
        <f t="shared" si="1100"/>
        <v>33.21</v>
      </c>
      <c r="Q1945" s="63"/>
      <c r="R1945" s="69">
        <f t="shared" si="1101"/>
        <v>32.54</v>
      </c>
      <c r="S1945" s="69">
        <f t="shared" si="1101"/>
        <v>0.68</v>
      </c>
      <c r="T1945" s="69">
        <f t="shared" si="1102"/>
        <v>33.22</v>
      </c>
      <c r="U1945" s="69">
        <f t="shared" si="1103"/>
        <v>0</v>
      </c>
      <c r="V1945" s="77">
        <f t="shared" si="1104"/>
        <v>33.22</v>
      </c>
      <c r="X1945" s="69">
        <v>32.54</v>
      </c>
      <c r="Y1945" s="69">
        <v>0.68</v>
      </c>
      <c r="Z1945" s="69">
        <v>33.22</v>
      </c>
      <c r="AA1945" s="78"/>
      <c r="AB1945" s="79">
        <f t="shared" si="1105"/>
        <v>-9.9999999999980105E-3</v>
      </c>
    </row>
    <row r="1946" spans="1:28" x14ac:dyDescent="0.25">
      <c r="A1946" s="71" t="s">
        <v>10719</v>
      </c>
      <c r="B1946" s="72" t="s">
        <v>15643</v>
      </c>
      <c r="C1946" s="73" t="s">
        <v>8753</v>
      </c>
      <c r="D1946" s="74">
        <v>0</v>
      </c>
      <c r="E1946" s="69">
        <v>57.08</v>
      </c>
      <c r="F1946" s="75">
        <f t="shared" si="1096"/>
        <v>0</v>
      </c>
      <c r="G1946" s="76"/>
      <c r="H1946" s="69">
        <f t="shared" si="1097"/>
        <v>9.89</v>
      </c>
      <c r="I1946" s="69">
        <f t="shared" si="1097"/>
        <v>47.19</v>
      </c>
      <c r="J1946" s="69">
        <f t="shared" si="1098"/>
        <v>57.08</v>
      </c>
      <c r="K1946" s="69">
        <v>0</v>
      </c>
      <c r="L1946" s="75">
        <f t="shared" si="1099"/>
        <v>57.08</v>
      </c>
      <c r="N1946" s="69">
        <v>9.89</v>
      </c>
      <c r="O1946" s="69">
        <v>47.19</v>
      </c>
      <c r="P1946" s="69">
        <f t="shared" si="1100"/>
        <v>57.08</v>
      </c>
      <c r="Q1946" s="63"/>
      <c r="R1946" s="69">
        <f t="shared" si="1101"/>
        <v>9.89</v>
      </c>
      <c r="S1946" s="69">
        <f t="shared" si="1101"/>
        <v>47.2</v>
      </c>
      <c r="T1946" s="69">
        <f t="shared" si="1102"/>
        <v>57.09</v>
      </c>
      <c r="U1946" s="69">
        <f t="shared" si="1103"/>
        <v>0</v>
      </c>
      <c r="V1946" s="77">
        <f t="shared" si="1104"/>
        <v>57.09</v>
      </c>
      <c r="X1946" s="69">
        <v>9.89</v>
      </c>
      <c r="Y1946" s="69">
        <v>47.2</v>
      </c>
      <c r="Z1946" s="69">
        <v>57.09</v>
      </c>
      <c r="AA1946" s="78"/>
      <c r="AB1946" s="79">
        <f t="shared" si="1105"/>
        <v>-1.0000000000005116E-2</v>
      </c>
    </row>
    <row r="1947" spans="1:28" x14ac:dyDescent="0.25">
      <c r="A1947" s="71" t="s">
        <v>10720</v>
      </c>
      <c r="B1947" s="72" t="s">
        <v>15644</v>
      </c>
      <c r="C1947" s="73" t="s">
        <v>8753</v>
      </c>
      <c r="D1947" s="74">
        <v>0</v>
      </c>
      <c r="E1947" s="69">
        <v>36.630000000000003</v>
      </c>
      <c r="F1947" s="75">
        <f t="shared" si="1096"/>
        <v>0</v>
      </c>
      <c r="G1947" s="76"/>
      <c r="H1947" s="69">
        <f t="shared" si="1097"/>
        <v>35.96</v>
      </c>
      <c r="I1947" s="69">
        <f t="shared" si="1097"/>
        <v>0.67</v>
      </c>
      <c r="J1947" s="69">
        <f t="shared" si="1098"/>
        <v>36.630000000000003</v>
      </c>
      <c r="K1947" s="69">
        <v>0</v>
      </c>
      <c r="L1947" s="75">
        <f t="shared" si="1099"/>
        <v>36.630000000000003</v>
      </c>
      <c r="N1947" s="69">
        <v>35.96</v>
      </c>
      <c r="O1947" s="69">
        <v>0.67</v>
      </c>
      <c r="P1947" s="69">
        <f t="shared" si="1100"/>
        <v>36.630000000000003</v>
      </c>
      <c r="Q1947" s="63"/>
      <c r="R1947" s="69">
        <f t="shared" si="1101"/>
        <v>35.96</v>
      </c>
      <c r="S1947" s="69">
        <f t="shared" si="1101"/>
        <v>0.68</v>
      </c>
      <c r="T1947" s="69">
        <f t="shared" si="1102"/>
        <v>36.64</v>
      </c>
      <c r="U1947" s="69">
        <f t="shared" si="1103"/>
        <v>0</v>
      </c>
      <c r="V1947" s="77">
        <f t="shared" si="1104"/>
        <v>36.64</v>
      </c>
      <c r="X1947" s="69">
        <v>35.96</v>
      </c>
      <c r="Y1947" s="69">
        <v>0.68</v>
      </c>
      <c r="Z1947" s="69">
        <v>36.64</v>
      </c>
      <c r="AA1947" s="78"/>
      <c r="AB1947" s="79">
        <f t="shared" si="1105"/>
        <v>-9.9999999999980105E-3</v>
      </c>
    </row>
    <row r="1948" spans="1:28" s="33" customFormat="1" x14ac:dyDescent="0.25">
      <c r="A1948" s="71" t="s">
        <v>10721</v>
      </c>
      <c r="B1948" s="72" t="s">
        <v>15645</v>
      </c>
      <c r="C1948" s="73" t="s">
        <v>8753</v>
      </c>
      <c r="D1948" s="74">
        <v>0</v>
      </c>
      <c r="E1948" s="69">
        <v>189.69</v>
      </c>
      <c r="F1948" s="75">
        <f t="shared" si="1096"/>
        <v>0</v>
      </c>
      <c r="G1948" s="76"/>
      <c r="H1948" s="69">
        <f t="shared" si="1097"/>
        <v>95.3</v>
      </c>
      <c r="I1948" s="69">
        <f t="shared" si="1097"/>
        <v>94.39</v>
      </c>
      <c r="J1948" s="69">
        <f t="shared" si="1098"/>
        <v>189.69</v>
      </c>
      <c r="K1948" s="69">
        <v>0</v>
      </c>
      <c r="L1948" s="75">
        <f t="shared" si="1099"/>
        <v>189.69</v>
      </c>
      <c r="N1948" s="69">
        <v>95.3</v>
      </c>
      <c r="O1948" s="69">
        <v>94.39</v>
      </c>
      <c r="P1948" s="69">
        <f t="shared" si="1100"/>
        <v>189.69</v>
      </c>
      <c r="Q1948" s="63"/>
      <c r="R1948" s="69">
        <f t="shared" si="1101"/>
        <v>95.3</v>
      </c>
      <c r="S1948" s="69">
        <f t="shared" si="1101"/>
        <v>94.4</v>
      </c>
      <c r="T1948" s="69">
        <f t="shared" si="1102"/>
        <v>189.7</v>
      </c>
      <c r="U1948" s="69">
        <f t="shared" si="1103"/>
        <v>0</v>
      </c>
      <c r="V1948" s="77">
        <f t="shared" si="1104"/>
        <v>189.7</v>
      </c>
      <c r="X1948" s="69">
        <v>95.3</v>
      </c>
      <c r="Y1948" s="69">
        <v>94.4</v>
      </c>
      <c r="Z1948" s="69">
        <v>189.7</v>
      </c>
      <c r="AA1948" s="78"/>
      <c r="AB1948" s="79">
        <f t="shared" si="1105"/>
        <v>-9.9999999999909051E-3</v>
      </c>
    </row>
    <row r="1949" spans="1:28" s="33" customFormat="1" ht="22.5" x14ac:dyDescent="0.25">
      <c r="A1949" s="71" t="s">
        <v>10722</v>
      </c>
      <c r="B1949" s="72" t="s">
        <v>15646</v>
      </c>
      <c r="C1949" s="73" t="s">
        <v>8753</v>
      </c>
      <c r="D1949" s="74">
        <v>0</v>
      </c>
      <c r="E1949" s="69">
        <v>250.92</v>
      </c>
      <c r="F1949" s="75">
        <f t="shared" si="1096"/>
        <v>0</v>
      </c>
      <c r="G1949" s="28"/>
      <c r="H1949" s="69">
        <f t="shared" si="1097"/>
        <v>250.25</v>
      </c>
      <c r="I1949" s="69">
        <f t="shared" si="1097"/>
        <v>0.67</v>
      </c>
      <c r="J1949" s="69">
        <f t="shared" si="1098"/>
        <v>250.92</v>
      </c>
      <c r="K1949" s="69">
        <v>0</v>
      </c>
      <c r="L1949" s="75">
        <f t="shared" si="1099"/>
        <v>250.92</v>
      </c>
      <c r="N1949" s="74">
        <v>250.25</v>
      </c>
      <c r="O1949" s="74">
        <v>0.67</v>
      </c>
      <c r="P1949" s="69">
        <f t="shared" si="1100"/>
        <v>250.92</v>
      </c>
      <c r="Q1949" s="63"/>
      <c r="R1949" s="69">
        <f t="shared" si="1101"/>
        <v>250.25</v>
      </c>
      <c r="S1949" s="69">
        <f t="shared" si="1101"/>
        <v>0.68</v>
      </c>
      <c r="T1949" s="69">
        <f t="shared" si="1102"/>
        <v>250.93</v>
      </c>
      <c r="U1949" s="69">
        <f t="shared" si="1103"/>
        <v>0</v>
      </c>
      <c r="V1949" s="77">
        <f t="shared" si="1104"/>
        <v>250.93</v>
      </c>
      <c r="X1949" s="74">
        <v>250.25</v>
      </c>
      <c r="Y1949" s="74">
        <v>0.68</v>
      </c>
      <c r="Z1949" s="69">
        <v>250.93</v>
      </c>
      <c r="AA1949" s="78"/>
      <c r="AB1949" s="79">
        <f t="shared" si="1105"/>
        <v>-1.0000000000019327E-2</v>
      </c>
    </row>
    <row r="1950" spans="1:28" s="33" customFormat="1" x14ac:dyDescent="0.25">
      <c r="A1950" s="71" t="s">
        <v>10723</v>
      </c>
      <c r="B1950" s="72" t="s">
        <v>15647</v>
      </c>
      <c r="C1950" s="73" t="s">
        <v>8753</v>
      </c>
      <c r="D1950" s="74">
        <v>0</v>
      </c>
      <c r="E1950" s="69">
        <v>401.11</v>
      </c>
      <c r="F1950" s="75">
        <f t="shared" si="1096"/>
        <v>0</v>
      </c>
      <c r="G1950" s="38"/>
      <c r="H1950" s="69">
        <f t="shared" si="1097"/>
        <v>306.72000000000003</v>
      </c>
      <c r="I1950" s="69">
        <f t="shared" si="1097"/>
        <v>94.39</v>
      </c>
      <c r="J1950" s="69">
        <f t="shared" si="1098"/>
        <v>401.11</v>
      </c>
      <c r="K1950" s="69">
        <v>0</v>
      </c>
      <c r="L1950" s="75">
        <f t="shared" si="1099"/>
        <v>401.11</v>
      </c>
      <c r="N1950" s="69">
        <v>306.72000000000003</v>
      </c>
      <c r="O1950" s="69">
        <v>94.39</v>
      </c>
      <c r="P1950" s="69">
        <f t="shared" si="1100"/>
        <v>401.11</v>
      </c>
      <c r="Q1950" s="63"/>
      <c r="R1950" s="69">
        <f t="shared" si="1101"/>
        <v>306.72000000000003</v>
      </c>
      <c r="S1950" s="69">
        <f t="shared" si="1101"/>
        <v>94.4</v>
      </c>
      <c r="T1950" s="69">
        <f t="shared" si="1102"/>
        <v>401.12</v>
      </c>
      <c r="U1950" s="69">
        <f t="shared" si="1103"/>
        <v>0</v>
      </c>
      <c r="V1950" s="77">
        <f t="shared" si="1104"/>
        <v>401.12</v>
      </c>
      <c r="X1950" s="69">
        <v>306.72000000000003</v>
      </c>
      <c r="Y1950" s="69">
        <v>94.4</v>
      </c>
      <c r="Z1950" s="69">
        <v>401.12</v>
      </c>
      <c r="AB1950" s="79">
        <f t="shared" si="1105"/>
        <v>-9.9999999999909051E-3</v>
      </c>
    </row>
    <row r="1951" spans="1:28" x14ac:dyDescent="0.25">
      <c r="A1951" s="71" t="s">
        <v>10724</v>
      </c>
      <c r="B1951" s="72" t="s">
        <v>15648</v>
      </c>
      <c r="C1951" s="73" t="s">
        <v>8753</v>
      </c>
      <c r="D1951" s="74">
        <v>0</v>
      </c>
      <c r="E1951" s="69">
        <v>1578.1</v>
      </c>
      <c r="F1951" s="75">
        <f t="shared" si="1096"/>
        <v>0</v>
      </c>
      <c r="G1951" s="33"/>
      <c r="H1951" s="69">
        <f t="shared" si="1097"/>
        <v>1544.55</v>
      </c>
      <c r="I1951" s="69">
        <f t="shared" si="1097"/>
        <v>33.549999999999997</v>
      </c>
      <c r="J1951" s="69">
        <f t="shared" si="1098"/>
        <v>1578.1</v>
      </c>
      <c r="K1951" s="69">
        <v>0</v>
      </c>
      <c r="L1951" s="75">
        <f t="shared" si="1099"/>
        <v>1578.1</v>
      </c>
      <c r="N1951" s="69">
        <v>1544.55</v>
      </c>
      <c r="O1951" s="69">
        <v>33.549999999999997</v>
      </c>
      <c r="P1951" s="69">
        <f t="shared" si="1100"/>
        <v>1578.1</v>
      </c>
      <c r="Q1951" s="63"/>
      <c r="R1951" s="69">
        <f t="shared" si="1101"/>
        <v>1544.55</v>
      </c>
      <c r="S1951" s="69">
        <f t="shared" si="1101"/>
        <v>33.549999999999997</v>
      </c>
      <c r="T1951" s="69">
        <f t="shared" si="1102"/>
        <v>1578.1</v>
      </c>
      <c r="U1951" s="69">
        <f t="shared" si="1103"/>
        <v>0</v>
      </c>
      <c r="V1951" s="77">
        <f t="shared" si="1104"/>
        <v>1578.1</v>
      </c>
      <c r="X1951" s="69">
        <v>1544.55</v>
      </c>
      <c r="Y1951" s="69">
        <v>33.549999999999997</v>
      </c>
      <c r="Z1951" s="69">
        <v>1578.1</v>
      </c>
      <c r="AB1951" s="79">
        <f t="shared" si="1105"/>
        <v>0</v>
      </c>
    </row>
    <row r="1952" spans="1:28" x14ac:dyDescent="0.25">
      <c r="A1952" s="71" t="s">
        <v>10725</v>
      </c>
      <c r="B1952" s="72" t="s">
        <v>15649</v>
      </c>
      <c r="C1952" s="73" t="s">
        <v>8753</v>
      </c>
      <c r="D1952" s="74">
        <v>0</v>
      </c>
      <c r="E1952" s="69">
        <v>2361.3300000000004</v>
      </c>
      <c r="F1952" s="75">
        <f t="shared" si="1096"/>
        <v>0</v>
      </c>
      <c r="G1952" s="33"/>
      <c r="H1952" s="69">
        <f t="shared" si="1097"/>
        <v>2327.7800000000002</v>
      </c>
      <c r="I1952" s="69">
        <f t="shared" si="1097"/>
        <v>33.549999999999997</v>
      </c>
      <c r="J1952" s="69">
        <f t="shared" si="1098"/>
        <v>2361.3300000000004</v>
      </c>
      <c r="K1952" s="69">
        <v>0</v>
      </c>
      <c r="L1952" s="75">
        <f t="shared" si="1099"/>
        <v>2361.3300000000004</v>
      </c>
      <c r="N1952" s="69">
        <v>2327.7800000000002</v>
      </c>
      <c r="O1952" s="69">
        <v>33.549999999999997</v>
      </c>
      <c r="P1952" s="69">
        <f t="shared" si="1100"/>
        <v>2361.3300000000004</v>
      </c>
      <c r="Q1952" s="63"/>
      <c r="R1952" s="69">
        <f t="shared" si="1101"/>
        <v>2327.7800000000002</v>
      </c>
      <c r="S1952" s="69">
        <f t="shared" si="1101"/>
        <v>33.549999999999997</v>
      </c>
      <c r="T1952" s="69">
        <f t="shared" si="1102"/>
        <v>2361.3300000000004</v>
      </c>
      <c r="U1952" s="69">
        <f t="shared" si="1103"/>
        <v>0</v>
      </c>
      <c r="V1952" s="77">
        <f t="shared" si="1104"/>
        <v>2361.3300000000004</v>
      </c>
      <c r="X1952" s="69">
        <v>2327.7800000000002</v>
      </c>
      <c r="Y1952" s="69">
        <v>33.549999999999997</v>
      </c>
      <c r="Z1952" s="69">
        <v>2361.33</v>
      </c>
      <c r="AB1952" s="79">
        <f t="shared" si="1105"/>
        <v>0</v>
      </c>
    </row>
    <row r="1953" spans="1:28" x14ac:dyDescent="0.25">
      <c r="A1953" s="71" t="s">
        <v>10726</v>
      </c>
      <c r="B1953" s="72" t="s">
        <v>10728</v>
      </c>
      <c r="C1953" s="73" t="s">
        <v>8753</v>
      </c>
      <c r="D1953" s="74">
        <v>0</v>
      </c>
      <c r="E1953" s="69">
        <v>3051.5800000000004</v>
      </c>
      <c r="F1953" s="75">
        <f t="shared" si="1096"/>
        <v>0</v>
      </c>
      <c r="G1953" s="33"/>
      <c r="H1953" s="69">
        <f t="shared" si="1097"/>
        <v>3018.03</v>
      </c>
      <c r="I1953" s="69">
        <f t="shared" si="1097"/>
        <v>33.549999999999997</v>
      </c>
      <c r="J1953" s="69">
        <f t="shared" si="1098"/>
        <v>3051.5800000000004</v>
      </c>
      <c r="K1953" s="69">
        <v>0</v>
      </c>
      <c r="L1953" s="75">
        <f t="shared" si="1099"/>
        <v>3051.5800000000004</v>
      </c>
      <c r="N1953" s="69">
        <v>3018.03</v>
      </c>
      <c r="O1953" s="69">
        <v>33.549999999999997</v>
      </c>
      <c r="P1953" s="69">
        <f t="shared" si="1100"/>
        <v>3051.5800000000004</v>
      </c>
      <c r="Q1953" s="63"/>
      <c r="R1953" s="69">
        <f t="shared" si="1101"/>
        <v>3018.03</v>
      </c>
      <c r="S1953" s="69">
        <f t="shared" si="1101"/>
        <v>33.549999999999997</v>
      </c>
      <c r="T1953" s="69">
        <f t="shared" si="1102"/>
        <v>3051.5800000000004</v>
      </c>
      <c r="U1953" s="69">
        <f t="shared" si="1103"/>
        <v>0</v>
      </c>
      <c r="V1953" s="77">
        <f t="shared" si="1104"/>
        <v>3051.5800000000004</v>
      </c>
      <c r="X1953" s="69">
        <v>3018.03</v>
      </c>
      <c r="Y1953" s="69">
        <v>33.549999999999997</v>
      </c>
      <c r="Z1953" s="69">
        <v>3051.58</v>
      </c>
      <c r="AB1953" s="79">
        <f t="shared" si="1105"/>
        <v>0</v>
      </c>
    </row>
    <row r="1954" spans="1:28" ht="22.5" x14ac:dyDescent="0.25">
      <c r="A1954" s="65" t="s">
        <v>10727</v>
      </c>
      <c r="B1954" s="66" t="s">
        <v>15650</v>
      </c>
      <c r="C1954" s="67"/>
      <c r="D1954" s="68"/>
      <c r="E1954" s="69"/>
      <c r="F1954" s="70"/>
      <c r="H1954" s="69"/>
      <c r="I1954" s="69"/>
      <c r="J1954" s="69"/>
      <c r="K1954" s="69"/>
      <c r="L1954" s="75"/>
      <c r="N1954" s="69"/>
      <c r="O1954" s="69"/>
      <c r="P1954" s="69"/>
      <c r="Q1954" s="63"/>
      <c r="R1954" s="69"/>
      <c r="S1954" s="69"/>
      <c r="T1954" s="69"/>
      <c r="U1954" s="69"/>
      <c r="V1954" s="77"/>
      <c r="X1954" s="69"/>
      <c r="Y1954" s="69"/>
      <c r="Z1954" s="69"/>
      <c r="AA1954" s="78"/>
      <c r="AB1954" s="79">
        <f t="shared" si="1105"/>
        <v>0</v>
      </c>
    </row>
    <row r="1955" spans="1:28" x14ac:dyDescent="0.25">
      <c r="A1955" s="65" t="s">
        <v>10729</v>
      </c>
      <c r="B1955" s="66" t="s">
        <v>15651</v>
      </c>
      <c r="C1955" s="67"/>
      <c r="D1955" s="68"/>
      <c r="E1955" s="69"/>
      <c r="F1955" s="70"/>
      <c r="H1955" s="69"/>
      <c r="I1955" s="69"/>
      <c r="J1955" s="69"/>
      <c r="K1955" s="69"/>
      <c r="L1955" s="75"/>
      <c r="N1955" s="69"/>
      <c r="O1955" s="69"/>
      <c r="P1955" s="69"/>
      <c r="Q1955" s="63"/>
      <c r="R1955" s="69"/>
      <c r="S1955" s="69"/>
      <c r="T1955" s="69"/>
      <c r="U1955" s="69"/>
      <c r="V1955" s="77"/>
      <c r="X1955" s="69"/>
      <c r="Y1955" s="69"/>
      <c r="Z1955" s="69"/>
      <c r="AA1955" s="78"/>
      <c r="AB1955" s="79">
        <f t="shared" si="1105"/>
        <v>0</v>
      </c>
    </row>
    <row r="1956" spans="1:28" x14ac:dyDescent="0.25">
      <c r="A1956" s="71" t="s">
        <v>10730</v>
      </c>
      <c r="B1956" s="72" t="s">
        <v>15652</v>
      </c>
      <c r="C1956" s="73" t="s">
        <v>8753</v>
      </c>
      <c r="D1956" s="74">
        <v>0</v>
      </c>
      <c r="E1956" s="69">
        <v>97.34</v>
      </c>
      <c r="F1956" s="75">
        <f>ROUND(D1956*E1956,2)</f>
        <v>0</v>
      </c>
      <c r="G1956" s="76"/>
      <c r="H1956" s="69">
        <f t="shared" ref="H1956:I1960" si="1106">ROUND(N1956+(N1956*$H$2/100),2)</f>
        <v>39.590000000000003</v>
      </c>
      <c r="I1956" s="69">
        <f t="shared" si="1106"/>
        <v>57.75</v>
      </c>
      <c r="J1956" s="69">
        <f>H1956+I1956</f>
        <v>97.34</v>
      </c>
      <c r="K1956" s="69">
        <v>0</v>
      </c>
      <c r="L1956" s="75">
        <f>SUM(J1956:K1956)</f>
        <v>97.34</v>
      </c>
      <c r="N1956" s="69">
        <v>39.590000000000003</v>
      </c>
      <c r="O1956" s="69">
        <v>57.75</v>
      </c>
      <c r="P1956" s="69">
        <f>SUM(N1956:O1956)</f>
        <v>97.34</v>
      </c>
      <c r="Q1956" s="63"/>
      <c r="R1956" s="69">
        <f t="shared" ref="R1956:S1960" si="1107">X1956</f>
        <v>39.590000000000003</v>
      </c>
      <c r="S1956" s="69">
        <f t="shared" si="1107"/>
        <v>57.75</v>
      </c>
      <c r="T1956" s="69">
        <f>R1956+S1956</f>
        <v>97.34</v>
      </c>
      <c r="U1956" s="69">
        <f>ROUND(Z1956*$H$2,2)/100</f>
        <v>0</v>
      </c>
      <c r="V1956" s="77">
        <f>SUM(T1956:U1956)</f>
        <v>97.34</v>
      </c>
      <c r="X1956" s="69">
        <v>39.590000000000003</v>
      </c>
      <c r="Y1956" s="69">
        <v>57.75</v>
      </c>
      <c r="Z1956" s="69">
        <v>97.34</v>
      </c>
      <c r="AA1956" s="78"/>
      <c r="AB1956" s="79">
        <f t="shared" si="1105"/>
        <v>0</v>
      </c>
    </row>
    <row r="1957" spans="1:28" x14ac:dyDescent="0.25">
      <c r="A1957" s="71" t="s">
        <v>10731</v>
      </c>
      <c r="B1957" s="72" t="s">
        <v>15653</v>
      </c>
      <c r="C1957" s="73" t="s">
        <v>8753</v>
      </c>
      <c r="D1957" s="74">
        <v>0</v>
      </c>
      <c r="E1957" s="69">
        <v>161.71</v>
      </c>
      <c r="F1957" s="75">
        <f>ROUND(D1957*E1957,2)</f>
        <v>0</v>
      </c>
      <c r="G1957" s="76"/>
      <c r="H1957" s="69">
        <f t="shared" si="1106"/>
        <v>81.13</v>
      </c>
      <c r="I1957" s="69">
        <f t="shared" si="1106"/>
        <v>80.58</v>
      </c>
      <c r="J1957" s="69">
        <f>H1957+I1957</f>
        <v>161.70999999999998</v>
      </c>
      <c r="K1957" s="69">
        <v>0</v>
      </c>
      <c r="L1957" s="75">
        <f>SUM(J1957:K1957)</f>
        <v>161.70999999999998</v>
      </c>
      <c r="N1957" s="69">
        <v>81.13</v>
      </c>
      <c r="O1957" s="69">
        <v>80.580000000000013</v>
      </c>
      <c r="P1957" s="69">
        <f>SUM(N1957:O1957)</f>
        <v>161.71</v>
      </c>
      <c r="Q1957" s="63"/>
      <c r="R1957" s="69">
        <f t="shared" si="1107"/>
        <v>81.13</v>
      </c>
      <c r="S1957" s="69">
        <f t="shared" si="1107"/>
        <v>80.59</v>
      </c>
      <c r="T1957" s="69">
        <f>R1957+S1957</f>
        <v>161.72</v>
      </c>
      <c r="U1957" s="69">
        <f>ROUND(Z1957*$H$2,2)/100</f>
        <v>0</v>
      </c>
      <c r="V1957" s="77">
        <f>SUM(T1957:U1957)</f>
        <v>161.72</v>
      </c>
      <c r="X1957" s="69">
        <v>81.13</v>
      </c>
      <c r="Y1957" s="69">
        <v>80.59</v>
      </c>
      <c r="Z1957" s="69">
        <v>161.72</v>
      </c>
      <c r="AA1957" s="78"/>
      <c r="AB1957" s="79">
        <f t="shared" si="1105"/>
        <v>-9.9999999999909051E-3</v>
      </c>
    </row>
    <row r="1958" spans="1:28" x14ac:dyDescent="0.25">
      <c r="A1958" s="71" t="s">
        <v>10732</v>
      </c>
      <c r="B1958" s="72" t="s">
        <v>15654</v>
      </c>
      <c r="C1958" s="73" t="s">
        <v>8753</v>
      </c>
      <c r="D1958" s="74">
        <v>0</v>
      </c>
      <c r="E1958" s="69">
        <v>247.26000000000002</v>
      </c>
      <c r="F1958" s="75">
        <f>ROUND(D1958*E1958,2)</f>
        <v>0</v>
      </c>
      <c r="G1958" s="76"/>
      <c r="H1958" s="69">
        <f t="shared" si="1106"/>
        <v>143.86000000000001</v>
      </c>
      <c r="I1958" s="69">
        <f t="shared" si="1106"/>
        <v>103.4</v>
      </c>
      <c r="J1958" s="69">
        <f>H1958+I1958</f>
        <v>247.26000000000002</v>
      </c>
      <c r="K1958" s="69">
        <v>0</v>
      </c>
      <c r="L1958" s="75">
        <f>SUM(J1958:K1958)</f>
        <v>247.26000000000002</v>
      </c>
      <c r="N1958" s="69">
        <v>143.86000000000001</v>
      </c>
      <c r="O1958" s="69">
        <v>103.4</v>
      </c>
      <c r="P1958" s="69">
        <f>SUM(N1958:O1958)</f>
        <v>247.26000000000002</v>
      </c>
      <c r="Q1958" s="63"/>
      <c r="R1958" s="69">
        <f t="shared" si="1107"/>
        <v>143.86000000000001</v>
      </c>
      <c r="S1958" s="69">
        <f t="shared" si="1107"/>
        <v>103.4</v>
      </c>
      <c r="T1958" s="69">
        <f>R1958+S1958</f>
        <v>247.26000000000002</v>
      </c>
      <c r="U1958" s="69">
        <f>ROUND(Z1958*$H$2,2)/100</f>
        <v>0</v>
      </c>
      <c r="V1958" s="77">
        <f>SUM(T1958:U1958)</f>
        <v>247.26000000000002</v>
      </c>
      <c r="X1958" s="69">
        <v>143.86000000000001</v>
      </c>
      <c r="Y1958" s="69">
        <v>103.4</v>
      </c>
      <c r="Z1958" s="69">
        <v>247.26</v>
      </c>
      <c r="AA1958" s="78"/>
      <c r="AB1958" s="79">
        <f t="shared" si="1105"/>
        <v>0</v>
      </c>
    </row>
    <row r="1959" spans="1:28" x14ac:dyDescent="0.25">
      <c r="A1959" s="71" t="s">
        <v>10733</v>
      </c>
      <c r="B1959" s="72" t="s">
        <v>15655</v>
      </c>
      <c r="C1959" s="73" t="s">
        <v>8753</v>
      </c>
      <c r="D1959" s="74">
        <v>0</v>
      </c>
      <c r="E1959" s="69">
        <v>414.09999999999997</v>
      </c>
      <c r="F1959" s="75">
        <f>ROUND(D1959*E1959,2)</f>
        <v>0</v>
      </c>
      <c r="G1959" s="76"/>
      <c r="H1959" s="69">
        <f t="shared" si="1106"/>
        <v>285.89</v>
      </c>
      <c r="I1959" s="69">
        <f t="shared" si="1106"/>
        <v>128.21</v>
      </c>
      <c r="J1959" s="69">
        <f>H1959+I1959</f>
        <v>414.1</v>
      </c>
      <c r="K1959" s="69">
        <v>0</v>
      </c>
      <c r="L1959" s="75">
        <f>SUM(J1959:K1959)</f>
        <v>414.1</v>
      </c>
      <c r="N1959" s="69">
        <v>285.89</v>
      </c>
      <c r="O1959" s="69">
        <v>128.20999999999998</v>
      </c>
      <c r="P1959" s="69">
        <f>SUM(N1959:O1959)</f>
        <v>414.09999999999997</v>
      </c>
      <c r="Q1959" s="63"/>
      <c r="R1959" s="69">
        <f t="shared" si="1107"/>
        <v>285.89</v>
      </c>
      <c r="S1959" s="69">
        <f t="shared" si="1107"/>
        <v>128.22</v>
      </c>
      <c r="T1959" s="69">
        <f>R1959+S1959</f>
        <v>414.11</v>
      </c>
      <c r="U1959" s="69">
        <f>ROUND(Z1959*$H$2,2)/100</f>
        <v>0</v>
      </c>
      <c r="V1959" s="77">
        <f>SUM(T1959:U1959)</f>
        <v>414.11</v>
      </c>
      <c r="X1959" s="69">
        <v>285.89</v>
      </c>
      <c r="Y1959" s="69">
        <v>128.22</v>
      </c>
      <c r="Z1959" s="69">
        <v>414.11</v>
      </c>
      <c r="AA1959" s="78"/>
      <c r="AB1959" s="79">
        <f t="shared" si="1105"/>
        <v>-1.0000000000047748E-2</v>
      </c>
    </row>
    <row r="1960" spans="1:28" ht="22.5" x14ac:dyDescent="0.25">
      <c r="A1960" s="71" t="s">
        <v>10734</v>
      </c>
      <c r="B1960" s="72" t="s">
        <v>15656</v>
      </c>
      <c r="C1960" s="73" t="s">
        <v>8753</v>
      </c>
      <c r="D1960" s="74">
        <v>0</v>
      </c>
      <c r="E1960" s="69">
        <v>695.28</v>
      </c>
      <c r="F1960" s="75">
        <f>ROUND(D1960*E1960,2)</f>
        <v>0</v>
      </c>
      <c r="G1960" s="76"/>
      <c r="H1960" s="69">
        <f t="shared" si="1106"/>
        <v>523.4</v>
      </c>
      <c r="I1960" s="69">
        <f t="shared" si="1106"/>
        <v>171.88</v>
      </c>
      <c r="J1960" s="69">
        <f>H1960+I1960</f>
        <v>695.28</v>
      </c>
      <c r="K1960" s="69">
        <v>0</v>
      </c>
      <c r="L1960" s="75">
        <f>SUM(J1960:K1960)</f>
        <v>695.28</v>
      </c>
      <c r="N1960" s="69">
        <v>523.4</v>
      </c>
      <c r="O1960" s="69">
        <v>171.88</v>
      </c>
      <c r="P1960" s="69">
        <f>SUM(N1960:O1960)</f>
        <v>695.28</v>
      </c>
      <c r="Q1960" s="63"/>
      <c r="R1960" s="69">
        <f t="shared" si="1107"/>
        <v>523.4</v>
      </c>
      <c r="S1960" s="69">
        <f t="shared" si="1107"/>
        <v>171.89</v>
      </c>
      <c r="T1960" s="69">
        <f>R1960+S1960</f>
        <v>695.29</v>
      </c>
      <c r="U1960" s="69">
        <f>ROUND(Z1960*$H$2,2)/100</f>
        <v>0</v>
      </c>
      <c r="V1960" s="77">
        <f>SUM(T1960:U1960)</f>
        <v>695.29</v>
      </c>
      <c r="X1960" s="69">
        <v>523.4</v>
      </c>
      <c r="Y1960" s="69">
        <v>171.89</v>
      </c>
      <c r="Z1960" s="69">
        <v>695.29</v>
      </c>
      <c r="AA1960" s="78"/>
      <c r="AB1960" s="79">
        <f t="shared" si="1105"/>
        <v>-9.9999999999909051E-3</v>
      </c>
    </row>
    <row r="1961" spans="1:28" x14ac:dyDescent="0.25">
      <c r="A1961" s="65" t="s">
        <v>10735</v>
      </c>
      <c r="B1961" s="66" t="s">
        <v>15657</v>
      </c>
      <c r="C1961" s="67"/>
      <c r="D1961" s="68"/>
      <c r="E1961" s="69"/>
      <c r="F1961" s="70"/>
      <c r="H1961" s="69"/>
      <c r="I1961" s="69"/>
      <c r="J1961" s="69"/>
      <c r="K1961" s="69"/>
      <c r="L1961" s="75"/>
      <c r="N1961" s="69"/>
      <c r="O1961" s="69"/>
      <c r="P1961" s="69"/>
      <c r="Q1961" s="63"/>
      <c r="R1961" s="69"/>
      <c r="S1961" s="69"/>
      <c r="T1961" s="69"/>
      <c r="U1961" s="69"/>
      <c r="V1961" s="77"/>
      <c r="X1961" s="69"/>
      <c r="Y1961" s="69"/>
      <c r="Z1961" s="69"/>
      <c r="AA1961" s="78"/>
      <c r="AB1961" s="79">
        <f t="shared" si="1105"/>
        <v>0</v>
      </c>
    </row>
    <row r="1962" spans="1:28" x14ac:dyDescent="0.25">
      <c r="A1962" s="71" t="s">
        <v>10736</v>
      </c>
      <c r="B1962" s="72" t="s">
        <v>15658</v>
      </c>
      <c r="C1962" s="73" t="s">
        <v>8753</v>
      </c>
      <c r="D1962" s="74">
        <v>0</v>
      </c>
      <c r="E1962" s="69">
        <v>97.15</v>
      </c>
      <c r="F1962" s="75">
        <f>ROUND(D1962*E1962,2)</f>
        <v>0</v>
      </c>
      <c r="G1962" s="76"/>
      <c r="H1962" s="69">
        <f t="shared" ref="H1962:I1965" si="1108">ROUND(N1962+(N1962*$H$2/100),2)</f>
        <v>46.82</v>
      </c>
      <c r="I1962" s="69">
        <f t="shared" si="1108"/>
        <v>50.33</v>
      </c>
      <c r="J1962" s="69">
        <f>H1962+I1962</f>
        <v>97.15</v>
      </c>
      <c r="K1962" s="69">
        <v>0</v>
      </c>
      <c r="L1962" s="75">
        <f>SUM(J1962:K1962)</f>
        <v>97.15</v>
      </c>
      <c r="N1962" s="69">
        <v>46.82</v>
      </c>
      <c r="O1962" s="69">
        <v>50.33</v>
      </c>
      <c r="P1962" s="69">
        <f>SUM(N1962:O1962)</f>
        <v>97.15</v>
      </c>
      <c r="Q1962" s="63"/>
      <c r="R1962" s="69">
        <f t="shared" ref="R1962:S1965" si="1109">X1962</f>
        <v>46.82</v>
      </c>
      <c r="S1962" s="69">
        <f t="shared" si="1109"/>
        <v>50.34</v>
      </c>
      <c r="T1962" s="69">
        <f>R1962+S1962</f>
        <v>97.16</v>
      </c>
      <c r="U1962" s="69">
        <f>ROUND(Z1962*$H$2,2)/100</f>
        <v>0</v>
      </c>
      <c r="V1962" s="77">
        <f>SUM(T1962:U1962)</f>
        <v>97.16</v>
      </c>
      <c r="X1962" s="69">
        <v>46.82</v>
      </c>
      <c r="Y1962" s="69">
        <v>50.34</v>
      </c>
      <c r="Z1962" s="69">
        <v>97.16</v>
      </c>
      <c r="AA1962" s="78"/>
      <c r="AB1962" s="79">
        <f t="shared" si="1105"/>
        <v>-9.9999999999909051E-3</v>
      </c>
    </row>
    <row r="1963" spans="1:28" x14ac:dyDescent="0.25">
      <c r="A1963" s="71" t="s">
        <v>10737</v>
      </c>
      <c r="B1963" s="72" t="s">
        <v>15659</v>
      </c>
      <c r="C1963" s="73" t="s">
        <v>8753</v>
      </c>
      <c r="D1963" s="74">
        <v>0</v>
      </c>
      <c r="E1963" s="69">
        <v>162.13999999999999</v>
      </c>
      <c r="F1963" s="75">
        <f>ROUND(D1963*E1963,2)</f>
        <v>0</v>
      </c>
      <c r="G1963" s="76"/>
      <c r="H1963" s="69">
        <f t="shared" si="1108"/>
        <v>95.05</v>
      </c>
      <c r="I1963" s="69">
        <f t="shared" si="1108"/>
        <v>67.09</v>
      </c>
      <c r="J1963" s="69">
        <f>H1963+I1963</f>
        <v>162.13999999999999</v>
      </c>
      <c r="K1963" s="69">
        <v>0</v>
      </c>
      <c r="L1963" s="75">
        <f>SUM(J1963:K1963)</f>
        <v>162.13999999999999</v>
      </c>
      <c r="N1963" s="69">
        <v>95.05</v>
      </c>
      <c r="O1963" s="69">
        <v>67.09</v>
      </c>
      <c r="P1963" s="69">
        <f>SUM(N1963:O1963)</f>
        <v>162.13999999999999</v>
      </c>
      <c r="Q1963" s="63"/>
      <c r="R1963" s="69">
        <f t="shared" si="1109"/>
        <v>95.05</v>
      </c>
      <c r="S1963" s="69">
        <f t="shared" si="1109"/>
        <v>67.099999999999994</v>
      </c>
      <c r="T1963" s="69">
        <f>R1963+S1963</f>
        <v>162.14999999999998</v>
      </c>
      <c r="U1963" s="69">
        <f>ROUND(Z1963*$H$2,2)/100</f>
        <v>0</v>
      </c>
      <c r="V1963" s="77">
        <f>SUM(T1963:U1963)</f>
        <v>162.14999999999998</v>
      </c>
      <c r="X1963" s="69">
        <v>95.05</v>
      </c>
      <c r="Y1963" s="69">
        <v>67.099999999999994</v>
      </c>
      <c r="Z1963" s="69">
        <v>162.15</v>
      </c>
      <c r="AA1963" s="78"/>
      <c r="AB1963" s="79">
        <f t="shared" si="1105"/>
        <v>-1.0000000000019327E-2</v>
      </c>
    </row>
    <row r="1964" spans="1:28" x14ac:dyDescent="0.25">
      <c r="A1964" s="71" t="s">
        <v>10738</v>
      </c>
      <c r="B1964" s="72" t="s">
        <v>15660</v>
      </c>
      <c r="C1964" s="73" t="s">
        <v>8753</v>
      </c>
      <c r="D1964" s="74">
        <v>0</v>
      </c>
      <c r="E1964" s="69">
        <v>271.94</v>
      </c>
      <c r="F1964" s="75">
        <f>ROUND(D1964*E1964,2)</f>
        <v>0</v>
      </c>
      <c r="G1964" s="76"/>
      <c r="H1964" s="69">
        <f t="shared" si="1108"/>
        <v>188.06</v>
      </c>
      <c r="I1964" s="69">
        <f t="shared" si="1108"/>
        <v>83.88</v>
      </c>
      <c r="J1964" s="69">
        <f>H1964+I1964</f>
        <v>271.94</v>
      </c>
      <c r="K1964" s="69">
        <v>0</v>
      </c>
      <c r="L1964" s="75">
        <f>SUM(J1964:K1964)</f>
        <v>271.94</v>
      </c>
      <c r="N1964" s="69">
        <v>188.06</v>
      </c>
      <c r="O1964" s="69">
        <v>83.88</v>
      </c>
      <c r="P1964" s="69">
        <f>SUM(N1964:O1964)</f>
        <v>271.94</v>
      </c>
      <c r="Q1964" s="63"/>
      <c r="R1964" s="69">
        <f t="shared" si="1109"/>
        <v>188.06</v>
      </c>
      <c r="S1964" s="69">
        <f t="shared" si="1109"/>
        <v>83.89</v>
      </c>
      <c r="T1964" s="69">
        <f>R1964+S1964</f>
        <v>271.95</v>
      </c>
      <c r="U1964" s="69">
        <f>ROUND(Z1964*$H$2,2)/100</f>
        <v>0</v>
      </c>
      <c r="V1964" s="77">
        <f>SUM(T1964:U1964)</f>
        <v>271.95</v>
      </c>
      <c r="X1964" s="69">
        <v>188.06</v>
      </c>
      <c r="Y1964" s="69">
        <v>83.89</v>
      </c>
      <c r="Z1964" s="69">
        <v>271.95</v>
      </c>
      <c r="AA1964" s="78"/>
      <c r="AB1964" s="79">
        <f t="shared" si="1105"/>
        <v>-9.9999999999909051E-3</v>
      </c>
    </row>
    <row r="1965" spans="1:28" x14ac:dyDescent="0.25">
      <c r="A1965" s="71" t="s">
        <v>10739</v>
      </c>
      <c r="B1965" s="72" t="s">
        <v>15661</v>
      </c>
      <c r="C1965" s="73" t="s">
        <v>8753</v>
      </c>
      <c r="D1965" s="74">
        <v>0</v>
      </c>
      <c r="E1965" s="69">
        <v>371.72999999999996</v>
      </c>
      <c r="F1965" s="75">
        <f>ROUND(D1965*E1965,2)</f>
        <v>0</v>
      </c>
      <c r="G1965" s="76"/>
      <c r="H1965" s="69">
        <f t="shared" si="1108"/>
        <v>271.08999999999997</v>
      </c>
      <c r="I1965" s="69">
        <f t="shared" si="1108"/>
        <v>100.64</v>
      </c>
      <c r="J1965" s="69">
        <f>H1965+I1965</f>
        <v>371.72999999999996</v>
      </c>
      <c r="K1965" s="69">
        <v>0</v>
      </c>
      <c r="L1965" s="75">
        <f>SUM(J1965:K1965)</f>
        <v>371.72999999999996</v>
      </c>
      <c r="N1965" s="69">
        <v>271.08999999999997</v>
      </c>
      <c r="O1965" s="69">
        <v>100.64</v>
      </c>
      <c r="P1965" s="69">
        <f>SUM(N1965:O1965)</f>
        <v>371.72999999999996</v>
      </c>
      <c r="Q1965" s="63"/>
      <c r="R1965" s="69">
        <f t="shared" si="1109"/>
        <v>271.08999999999997</v>
      </c>
      <c r="S1965" s="69">
        <f t="shared" si="1109"/>
        <v>100.65</v>
      </c>
      <c r="T1965" s="69">
        <f>R1965+S1965</f>
        <v>371.74</v>
      </c>
      <c r="U1965" s="69">
        <f>ROUND(Z1965*$H$2,2)/100</f>
        <v>0</v>
      </c>
      <c r="V1965" s="77">
        <f>SUM(T1965:U1965)</f>
        <v>371.74</v>
      </c>
      <c r="X1965" s="69">
        <v>271.08999999999997</v>
      </c>
      <c r="Y1965" s="69">
        <v>100.65</v>
      </c>
      <c r="Z1965" s="69">
        <v>371.74</v>
      </c>
      <c r="AA1965" s="78"/>
      <c r="AB1965" s="79">
        <f t="shared" si="1105"/>
        <v>-1.0000000000047748E-2</v>
      </c>
    </row>
    <row r="1966" spans="1:28" ht="22.5" x14ac:dyDescent="0.25">
      <c r="A1966" s="65" t="s">
        <v>10740</v>
      </c>
      <c r="B1966" s="66" t="s">
        <v>15662</v>
      </c>
      <c r="C1966" s="67"/>
      <c r="D1966" s="68"/>
      <c r="E1966" s="69"/>
      <c r="F1966" s="70"/>
      <c r="H1966" s="69"/>
      <c r="I1966" s="69"/>
      <c r="J1966" s="69"/>
      <c r="K1966" s="69"/>
      <c r="L1966" s="75"/>
      <c r="N1966" s="69"/>
      <c r="O1966" s="69"/>
      <c r="P1966" s="69"/>
      <c r="Q1966" s="63"/>
      <c r="R1966" s="69"/>
      <c r="S1966" s="69"/>
      <c r="T1966" s="69"/>
      <c r="U1966" s="69"/>
      <c r="V1966" s="77"/>
      <c r="X1966" s="69"/>
      <c r="Y1966" s="69"/>
      <c r="Z1966" s="69"/>
      <c r="AA1966" s="78"/>
      <c r="AB1966" s="79">
        <f t="shared" si="1105"/>
        <v>0</v>
      </c>
    </row>
    <row r="1967" spans="1:28" ht="22.5" x14ac:dyDescent="0.25">
      <c r="A1967" s="71" t="s">
        <v>10741</v>
      </c>
      <c r="B1967" s="72" t="s">
        <v>15663</v>
      </c>
      <c r="C1967" s="73" t="s">
        <v>8753</v>
      </c>
      <c r="D1967" s="74">
        <v>0</v>
      </c>
      <c r="E1967" s="69">
        <v>408.13</v>
      </c>
      <c r="F1967" s="75">
        <f t="shared" ref="F1967:F1972" si="1110">ROUND(D1967*E1967,2)</f>
        <v>0</v>
      </c>
      <c r="G1967" s="76"/>
      <c r="H1967" s="69">
        <f t="shared" ref="H1967:I1972" si="1111">ROUND(N1967+(N1967*$H$2/100),2)</f>
        <v>307.83</v>
      </c>
      <c r="I1967" s="69">
        <f t="shared" si="1111"/>
        <v>100.3</v>
      </c>
      <c r="J1967" s="69">
        <f t="shared" ref="J1967:J1972" si="1112">H1967+I1967</f>
        <v>408.13</v>
      </c>
      <c r="K1967" s="69">
        <v>0</v>
      </c>
      <c r="L1967" s="75">
        <f t="shared" ref="L1967:L1972" si="1113">SUM(J1967:K1967)</f>
        <v>408.13</v>
      </c>
      <c r="N1967" s="69">
        <v>307.83</v>
      </c>
      <c r="O1967" s="69">
        <v>100.30000000000001</v>
      </c>
      <c r="P1967" s="69">
        <f t="shared" ref="P1967:P1972" si="1114">SUM(N1967:O1967)</f>
        <v>408.13</v>
      </c>
      <c r="Q1967" s="63"/>
      <c r="R1967" s="69">
        <f t="shared" ref="R1967:S1972" si="1115">X1967</f>
        <v>307.83</v>
      </c>
      <c r="S1967" s="69">
        <f t="shared" si="1115"/>
        <v>100.3</v>
      </c>
      <c r="T1967" s="69">
        <f t="shared" ref="T1967:T1972" si="1116">R1967+S1967</f>
        <v>408.13</v>
      </c>
      <c r="U1967" s="69">
        <f t="shared" ref="U1967:U1972" si="1117">ROUND(Z1967*$H$2,2)/100</f>
        <v>0</v>
      </c>
      <c r="V1967" s="77">
        <f t="shared" ref="V1967:V1972" si="1118">SUM(T1967:U1967)</f>
        <v>408.13</v>
      </c>
      <c r="X1967" s="69">
        <v>307.83</v>
      </c>
      <c r="Y1967" s="69">
        <v>100.3</v>
      </c>
      <c r="Z1967" s="69">
        <v>408.13</v>
      </c>
      <c r="AA1967" s="78"/>
      <c r="AB1967" s="79">
        <f t="shared" si="1105"/>
        <v>0</v>
      </c>
    </row>
    <row r="1968" spans="1:28" ht="22.5" x14ac:dyDescent="0.25">
      <c r="A1968" s="71" t="s">
        <v>10742</v>
      </c>
      <c r="B1968" s="72" t="s">
        <v>15664</v>
      </c>
      <c r="C1968" s="73" t="s">
        <v>8753</v>
      </c>
      <c r="D1968" s="74">
        <v>0</v>
      </c>
      <c r="E1968" s="69">
        <v>449.98</v>
      </c>
      <c r="F1968" s="75">
        <f t="shared" si="1110"/>
        <v>0</v>
      </c>
      <c r="G1968" s="76"/>
      <c r="H1968" s="69">
        <f t="shared" si="1111"/>
        <v>349.68</v>
      </c>
      <c r="I1968" s="69">
        <f t="shared" si="1111"/>
        <v>100.3</v>
      </c>
      <c r="J1968" s="69">
        <f t="shared" si="1112"/>
        <v>449.98</v>
      </c>
      <c r="K1968" s="69">
        <v>0</v>
      </c>
      <c r="L1968" s="75">
        <f t="shared" si="1113"/>
        <v>449.98</v>
      </c>
      <c r="N1968" s="69">
        <v>349.68</v>
      </c>
      <c r="O1968" s="69">
        <v>100.30000000000001</v>
      </c>
      <c r="P1968" s="69">
        <f t="shared" si="1114"/>
        <v>449.98</v>
      </c>
      <c r="Q1968" s="63"/>
      <c r="R1968" s="69">
        <f t="shared" si="1115"/>
        <v>349.68</v>
      </c>
      <c r="S1968" s="69">
        <f t="shared" si="1115"/>
        <v>100.3</v>
      </c>
      <c r="T1968" s="69">
        <f t="shared" si="1116"/>
        <v>449.98</v>
      </c>
      <c r="U1968" s="69">
        <f t="shared" si="1117"/>
        <v>0</v>
      </c>
      <c r="V1968" s="77">
        <f t="shared" si="1118"/>
        <v>449.98</v>
      </c>
      <c r="X1968" s="69">
        <v>349.68</v>
      </c>
      <c r="Y1968" s="69">
        <v>100.3</v>
      </c>
      <c r="Z1968" s="69">
        <v>449.98</v>
      </c>
      <c r="AA1968" s="78"/>
      <c r="AB1968" s="79">
        <f t="shared" si="1105"/>
        <v>0</v>
      </c>
    </row>
    <row r="1969" spans="1:28" ht="22.5" x14ac:dyDescent="0.25">
      <c r="A1969" s="71" t="s">
        <v>10743</v>
      </c>
      <c r="B1969" s="72" t="s">
        <v>15665</v>
      </c>
      <c r="C1969" s="73" t="s">
        <v>8753</v>
      </c>
      <c r="D1969" s="74">
        <v>0</v>
      </c>
      <c r="E1969" s="69">
        <v>532.54999999999995</v>
      </c>
      <c r="F1969" s="75">
        <f t="shared" si="1110"/>
        <v>0</v>
      </c>
      <c r="G1969" s="76"/>
      <c r="H1969" s="69">
        <f t="shared" si="1111"/>
        <v>407.15</v>
      </c>
      <c r="I1969" s="69">
        <f t="shared" si="1111"/>
        <v>125.4</v>
      </c>
      <c r="J1969" s="69">
        <f t="shared" si="1112"/>
        <v>532.54999999999995</v>
      </c>
      <c r="K1969" s="69">
        <v>0</v>
      </c>
      <c r="L1969" s="75">
        <f t="shared" si="1113"/>
        <v>532.54999999999995</v>
      </c>
      <c r="N1969" s="69">
        <v>407.15</v>
      </c>
      <c r="O1969" s="69">
        <v>125.4</v>
      </c>
      <c r="P1969" s="69">
        <f t="shared" si="1114"/>
        <v>532.54999999999995</v>
      </c>
      <c r="Q1969" s="63"/>
      <c r="R1969" s="69">
        <f t="shared" si="1115"/>
        <v>407.15</v>
      </c>
      <c r="S1969" s="69">
        <f t="shared" si="1115"/>
        <v>125.4</v>
      </c>
      <c r="T1969" s="69">
        <f t="shared" si="1116"/>
        <v>532.54999999999995</v>
      </c>
      <c r="U1969" s="69">
        <f t="shared" si="1117"/>
        <v>0</v>
      </c>
      <c r="V1969" s="77">
        <f t="shared" si="1118"/>
        <v>532.54999999999995</v>
      </c>
      <c r="X1969" s="69">
        <v>407.15</v>
      </c>
      <c r="Y1969" s="69">
        <v>125.4</v>
      </c>
      <c r="Z1969" s="69">
        <v>532.54999999999995</v>
      </c>
      <c r="AA1969" s="78"/>
      <c r="AB1969" s="79">
        <f t="shared" si="1105"/>
        <v>0</v>
      </c>
    </row>
    <row r="1970" spans="1:28" ht="22.5" x14ac:dyDescent="0.25">
      <c r="A1970" s="71" t="s">
        <v>10744</v>
      </c>
      <c r="B1970" s="72" t="s">
        <v>15666</v>
      </c>
      <c r="C1970" s="73" t="s">
        <v>8753</v>
      </c>
      <c r="D1970" s="74">
        <v>0</v>
      </c>
      <c r="E1970" s="69">
        <v>580.03</v>
      </c>
      <c r="F1970" s="75">
        <f t="shared" si="1110"/>
        <v>0</v>
      </c>
      <c r="G1970" s="76"/>
      <c r="H1970" s="69">
        <f t="shared" si="1111"/>
        <v>454.63</v>
      </c>
      <c r="I1970" s="69">
        <f t="shared" si="1111"/>
        <v>125.4</v>
      </c>
      <c r="J1970" s="69">
        <f t="shared" si="1112"/>
        <v>580.03</v>
      </c>
      <c r="K1970" s="69">
        <v>0</v>
      </c>
      <c r="L1970" s="75">
        <f t="shared" si="1113"/>
        <v>580.03</v>
      </c>
      <c r="N1970" s="69">
        <v>454.63</v>
      </c>
      <c r="O1970" s="69">
        <v>125.4</v>
      </c>
      <c r="P1970" s="69">
        <f t="shared" si="1114"/>
        <v>580.03</v>
      </c>
      <c r="Q1970" s="63"/>
      <c r="R1970" s="69">
        <f t="shared" si="1115"/>
        <v>454.63</v>
      </c>
      <c r="S1970" s="69">
        <f t="shared" si="1115"/>
        <v>125.4</v>
      </c>
      <c r="T1970" s="69">
        <f t="shared" si="1116"/>
        <v>580.03</v>
      </c>
      <c r="U1970" s="69">
        <f t="shared" si="1117"/>
        <v>0</v>
      </c>
      <c r="V1970" s="77">
        <f t="shared" si="1118"/>
        <v>580.03</v>
      </c>
      <c r="X1970" s="69">
        <v>454.63</v>
      </c>
      <c r="Y1970" s="69">
        <v>125.4</v>
      </c>
      <c r="Z1970" s="69">
        <v>580.03</v>
      </c>
      <c r="AA1970" s="78"/>
      <c r="AB1970" s="79">
        <f t="shared" si="1105"/>
        <v>0</v>
      </c>
    </row>
    <row r="1971" spans="1:28" ht="22.5" x14ac:dyDescent="0.25">
      <c r="A1971" s="71" t="s">
        <v>10745</v>
      </c>
      <c r="B1971" s="72" t="s">
        <v>15667</v>
      </c>
      <c r="C1971" s="73" t="s">
        <v>8753</v>
      </c>
      <c r="D1971" s="74">
        <v>0</v>
      </c>
      <c r="E1971" s="69">
        <v>825.66000000000008</v>
      </c>
      <c r="F1971" s="75">
        <f t="shared" si="1110"/>
        <v>0</v>
      </c>
      <c r="G1971" s="76"/>
      <c r="H1971" s="69">
        <f t="shared" si="1111"/>
        <v>675.21</v>
      </c>
      <c r="I1971" s="69">
        <f t="shared" si="1111"/>
        <v>150.44999999999999</v>
      </c>
      <c r="J1971" s="69">
        <f t="shared" si="1112"/>
        <v>825.66000000000008</v>
      </c>
      <c r="K1971" s="69">
        <v>0</v>
      </c>
      <c r="L1971" s="75">
        <f t="shared" si="1113"/>
        <v>825.66000000000008</v>
      </c>
      <c r="N1971" s="69">
        <v>675.21</v>
      </c>
      <c r="O1971" s="69">
        <v>150.44999999999999</v>
      </c>
      <c r="P1971" s="69">
        <f t="shared" si="1114"/>
        <v>825.66000000000008</v>
      </c>
      <c r="Q1971" s="63"/>
      <c r="R1971" s="69">
        <f t="shared" si="1115"/>
        <v>675.21</v>
      </c>
      <c r="S1971" s="69">
        <f t="shared" si="1115"/>
        <v>150.44999999999999</v>
      </c>
      <c r="T1971" s="69">
        <f t="shared" si="1116"/>
        <v>825.66000000000008</v>
      </c>
      <c r="U1971" s="69">
        <f t="shared" si="1117"/>
        <v>0</v>
      </c>
      <c r="V1971" s="77">
        <f t="shared" si="1118"/>
        <v>825.66000000000008</v>
      </c>
      <c r="X1971" s="69">
        <v>675.21</v>
      </c>
      <c r="Y1971" s="69">
        <v>150.44999999999999</v>
      </c>
      <c r="Z1971" s="69">
        <v>825.66</v>
      </c>
      <c r="AA1971" s="78"/>
      <c r="AB1971" s="79">
        <f t="shared" si="1105"/>
        <v>0</v>
      </c>
    </row>
    <row r="1972" spans="1:28" x14ac:dyDescent="0.25">
      <c r="A1972" s="71" t="s">
        <v>10746</v>
      </c>
      <c r="B1972" s="72" t="s">
        <v>15668</v>
      </c>
      <c r="C1972" s="73" t="s">
        <v>8753</v>
      </c>
      <c r="D1972" s="74">
        <v>0</v>
      </c>
      <c r="E1972" s="69">
        <v>1062.7</v>
      </c>
      <c r="F1972" s="75">
        <f t="shared" si="1110"/>
        <v>0</v>
      </c>
      <c r="G1972" s="76"/>
      <c r="H1972" s="69">
        <f t="shared" si="1111"/>
        <v>912.25</v>
      </c>
      <c r="I1972" s="69">
        <f t="shared" si="1111"/>
        <v>150.44999999999999</v>
      </c>
      <c r="J1972" s="69">
        <f t="shared" si="1112"/>
        <v>1062.7</v>
      </c>
      <c r="K1972" s="69">
        <v>0</v>
      </c>
      <c r="L1972" s="75">
        <f t="shared" si="1113"/>
        <v>1062.7</v>
      </c>
      <c r="N1972" s="69">
        <v>912.25</v>
      </c>
      <c r="O1972" s="69">
        <v>150.44999999999999</v>
      </c>
      <c r="P1972" s="69">
        <f t="shared" si="1114"/>
        <v>1062.7</v>
      </c>
      <c r="Q1972" s="63"/>
      <c r="R1972" s="69">
        <f t="shared" si="1115"/>
        <v>912.25</v>
      </c>
      <c r="S1972" s="69">
        <f t="shared" si="1115"/>
        <v>150.44999999999999</v>
      </c>
      <c r="T1972" s="69">
        <f t="shared" si="1116"/>
        <v>1062.7</v>
      </c>
      <c r="U1972" s="69">
        <f t="shared" si="1117"/>
        <v>0</v>
      </c>
      <c r="V1972" s="77">
        <f t="shared" si="1118"/>
        <v>1062.7</v>
      </c>
      <c r="X1972" s="69">
        <v>912.25</v>
      </c>
      <c r="Y1972" s="69">
        <v>150.44999999999999</v>
      </c>
      <c r="Z1972" s="69">
        <v>1062.7</v>
      </c>
      <c r="AA1972" s="78"/>
      <c r="AB1972" s="79">
        <f t="shared" si="1105"/>
        <v>0</v>
      </c>
    </row>
    <row r="1973" spans="1:28" ht="22.5" x14ac:dyDescent="0.25">
      <c r="A1973" s="65" t="s">
        <v>10747</v>
      </c>
      <c r="B1973" s="66" t="s">
        <v>15669</v>
      </c>
      <c r="C1973" s="67"/>
      <c r="D1973" s="68"/>
      <c r="E1973" s="69"/>
      <c r="F1973" s="70"/>
      <c r="H1973" s="69"/>
      <c r="I1973" s="69"/>
      <c r="J1973" s="69"/>
      <c r="K1973" s="69"/>
      <c r="L1973" s="75"/>
      <c r="N1973" s="69"/>
      <c r="O1973" s="69"/>
      <c r="P1973" s="69"/>
      <c r="Q1973" s="63"/>
      <c r="R1973" s="69"/>
      <c r="S1973" s="69"/>
      <c r="T1973" s="69"/>
      <c r="U1973" s="69"/>
      <c r="V1973" s="77"/>
      <c r="X1973" s="69"/>
      <c r="Y1973" s="69"/>
      <c r="Z1973" s="69"/>
      <c r="AA1973" s="78"/>
      <c r="AB1973" s="79">
        <f t="shared" si="1105"/>
        <v>0</v>
      </c>
    </row>
    <row r="1974" spans="1:28" ht="22.5" x14ac:dyDescent="0.25">
      <c r="A1974" s="71" t="s">
        <v>10748</v>
      </c>
      <c r="B1974" s="72" t="s">
        <v>15670</v>
      </c>
      <c r="C1974" s="73" t="s">
        <v>8753</v>
      </c>
      <c r="D1974" s="74">
        <v>0</v>
      </c>
      <c r="E1974" s="69">
        <v>475.17</v>
      </c>
      <c r="F1974" s="75">
        <f t="shared" ref="F1974:F1979" si="1119">ROUND(D1974*E1974,2)</f>
        <v>0</v>
      </c>
      <c r="G1974" s="76"/>
      <c r="H1974" s="69">
        <f t="shared" ref="H1974:I1979" si="1120">ROUND(N1974+(N1974*$H$2/100),2)</f>
        <v>399.92</v>
      </c>
      <c r="I1974" s="69">
        <f t="shared" si="1120"/>
        <v>75.25</v>
      </c>
      <c r="J1974" s="69">
        <f t="shared" ref="J1974:J1979" si="1121">H1974+I1974</f>
        <v>475.17</v>
      </c>
      <c r="K1974" s="69">
        <v>0</v>
      </c>
      <c r="L1974" s="75">
        <f t="shared" ref="L1974:L1979" si="1122">SUM(J1974:K1974)</f>
        <v>475.17</v>
      </c>
      <c r="N1974" s="69">
        <v>399.92</v>
      </c>
      <c r="O1974" s="69">
        <v>75.25</v>
      </c>
      <c r="P1974" s="69">
        <f t="shared" ref="P1974:P1979" si="1123">SUM(N1974:O1974)</f>
        <v>475.17</v>
      </c>
      <c r="Q1974" s="63"/>
      <c r="R1974" s="69">
        <f t="shared" ref="R1974:S1979" si="1124">X1974</f>
        <v>399.92</v>
      </c>
      <c r="S1974" s="69">
        <f t="shared" si="1124"/>
        <v>75.25</v>
      </c>
      <c r="T1974" s="69">
        <f t="shared" ref="T1974:T1979" si="1125">R1974+S1974</f>
        <v>475.17</v>
      </c>
      <c r="U1974" s="69">
        <f t="shared" ref="U1974:U1979" si="1126">ROUND(Z1974*$H$2,2)/100</f>
        <v>0</v>
      </c>
      <c r="V1974" s="77">
        <f t="shared" ref="V1974:V1979" si="1127">SUM(T1974:U1974)</f>
        <v>475.17</v>
      </c>
      <c r="X1974" s="69">
        <v>399.92</v>
      </c>
      <c r="Y1974" s="69">
        <v>75.25</v>
      </c>
      <c r="Z1974" s="69">
        <v>475.17</v>
      </c>
      <c r="AA1974" s="78"/>
      <c r="AB1974" s="79">
        <f t="shared" si="1105"/>
        <v>0</v>
      </c>
    </row>
    <row r="1975" spans="1:28" ht="22.5" x14ac:dyDescent="0.25">
      <c r="A1975" s="71" t="s">
        <v>10749</v>
      </c>
      <c r="B1975" s="72" t="s">
        <v>15671</v>
      </c>
      <c r="C1975" s="73" t="s">
        <v>8753</v>
      </c>
      <c r="D1975" s="74">
        <v>0</v>
      </c>
      <c r="E1975" s="69">
        <v>544.33999999999992</v>
      </c>
      <c r="F1975" s="75">
        <f t="shared" si="1119"/>
        <v>0</v>
      </c>
      <c r="G1975" s="76"/>
      <c r="H1975" s="69">
        <f t="shared" si="1120"/>
        <v>469.09</v>
      </c>
      <c r="I1975" s="69">
        <f t="shared" si="1120"/>
        <v>75.25</v>
      </c>
      <c r="J1975" s="69">
        <f t="shared" si="1121"/>
        <v>544.33999999999992</v>
      </c>
      <c r="K1975" s="69">
        <v>0</v>
      </c>
      <c r="L1975" s="75">
        <f t="shared" si="1122"/>
        <v>544.33999999999992</v>
      </c>
      <c r="N1975" s="69">
        <v>469.09</v>
      </c>
      <c r="O1975" s="69">
        <v>75.25</v>
      </c>
      <c r="P1975" s="69">
        <f t="shared" si="1123"/>
        <v>544.33999999999992</v>
      </c>
      <c r="Q1975" s="63"/>
      <c r="R1975" s="69">
        <f t="shared" si="1124"/>
        <v>469.09</v>
      </c>
      <c r="S1975" s="69">
        <f t="shared" si="1124"/>
        <v>75.25</v>
      </c>
      <c r="T1975" s="69">
        <f t="shared" si="1125"/>
        <v>544.33999999999992</v>
      </c>
      <c r="U1975" s="69">
        <f t="shared" si="1126"/>
        <v>0</v>
      </c>
      <c r="V1975" s="77">
        <f t="shared" si="1127"/>
        <v>544.33999999999992</v>
      </c>
      <c r="X1975" s="69">
        <v>469.09</v>
      </c>
      <c r="Y1975" s="69">
        <v>75.25</v>
      </c>
      <c r="Z1975" s="69">
        <v>544.34</v>
      </c>
      <c r="AA1975" s="78"/>
      <c r="AB1975" s="79">
        <f t="shared" si="1105"/>
        <v>0</v>
      </c>
    </row>
    <row r="1976" spans="1:28" ht="22.5" x14ac:dyDescent="0.25">
      <c r="A1976" s="71" t="s">
        <v>10750</v>
      </c>
      <c r="B1976" s="72" t="s">
        <v>15672</v>
      </c>
      <c r="C1976" s="73" t="s">
        <v>8753</v>
      </c>
      <c r="D1976" s="74">
        <v>0</v>
      </c>
      <c r="E1976" s="69">
        <v>631.06999999999994</v>
      </c>
      <c r="F1976" s="75">
        <f t="shared" si="1119"/>
        <v>0</v>
      </c>
      <c r="G1976" s="76"/>
      <c r="H1976" s="69">
        <f t="shared" si="1120"/>
        <v>530.77</v>
      </c>
      <c r="I1976" s="69">
        <f t="shared" si="1120"/>
        <v>100.3</v>
      </c>
      <c r="J1976" s="69">
        <f t="shared" si="1121"/>
        <v>631.06999999999994</v>
      </c>
      <c r="K1976" s="69">
        <v>0</v>
      </c>
      <c r="L1976" s="75">
        <f t="shared" si="1122"/>
        <v>631.06999999999994</v>
      </c>
      <c r="N1976" s="69">
        <v>530.77</v>
      </c>
      <c r="O1976" s="69">
        <v>100.30000000000001</v>
      </c>
      <c r="P1976" s="69">
        <f t="shared" si="1123"/>
        <v>631.06999999999994</v>
      </c>
      <c r="Q1976" s="63"/>
      <c r="R1976" s="69">
        <f t="shared" si="1124"/>
        <v>530.77</v>
      </c>
      <c r="S1976" s="69">
        <f t="shared" si="1124"/>
        <v>100.3</v>
      </c>
      <c r="T1976" s="69">
        <f t="shared" si="1125"/>
        <v>631.06999999999994</v>
      </c>
      <c r="U1976" s="69">
        <f t="shared" si="1126"/>
        <v>0</v>
      </c>
      <c r="V1976" s="77">
        <f t="shared" si="1127"/>
        <v>631.06999999999994</v>
      </c>
      <c r="X1976" s="69">
        <v>530.77</v>
      </c>
      <c r="Y1976" s="69">
        <v>100.3</v>
      </c>
      <c r="Z1976" s="69">
        <v>631.07000000000005</v>
      </c>
      <c r="AA1976" s="78"/>
      <c r="AB1976" s="79">
        <f t="shared" si="1105"/>
        <v>0</v>
      </c>
    </row>
    <row r="1977" spans="1:28" ht="22.5" x14ac:dyDescent="0.25">
      <c r="A1977" s="71" t="s">
        <v>10751</v>
      </c>
      <c r="B1977" s="72" t="s">
        <v>15673</v>
      </c>
      <c r="C1977" s="73" t="s">
        <v>8753</v>
      </c>
      <c r="D1977" s="74">
        <v>0</v>
      </c>
      <c r="E1977" s="69">
        <v>675.21</v>
      </c>
      <c r="F1977" s="75">
        <f t="shared" si="1119"/>
        <v>0</v>
      </c>
      <c r="G1977" s="76"/>
      <c r="H1977" s="69">
        <f t="shared" si="1120"/>
        <v>574.91</v>
      </c>
      <c r="I1977" s="69">
        <f t="shared" si="1120"/>
        <v>100.3</v>
      </c>
      <c r="J1977" s="69">
        <f t="shared" si="1121"/>
        <v>675.20999999999992</v>
      </c>
      <c r="K1977" s="69">
        <v>0</v>
      </c>
      <c r="L1977" s="75">
        <f t="shared" si="1122"/>
        <v>675.20999999999992</v>
      </c>
      <c r="N1977" s="69">
        <v>574.91</v>
      </c>
      <c r="O1977" s="69">
        <v>100.30000000000001</v>
      </c>
      <c r="P1977" s="69">
        <f t="shared" si="1123"/>
        <v>675.21</v>
      </c>
      <c r="Q1977" s="63"/>
      <c r="R1977" s="69">
        <f t="shared" si="1124"/>
        <v>574.91</v>
      </c>
      <c r="S1977" s="69">
        <f t="shared" si="1124"/>
        <v>100.3</v>
      </c>
      <c r="T1977" s="69">
        <f t="shared" si="1125"/>
        <v>675.20999999999992</v>
      </c>
      <c r="U1977" s="69">
        <f t="shared" si="1126"/>
        <v>0</v>
      </c>
      <c r="V1977" s="77">
        <f t="shared" si="1127"/>
        <v>675.20999999999992</v>
      </c>
      <c r="X1977" s="69">
        <v>574.91</v>
      </c>
      <c r="Y1977" s="69">
        <v>100.3</v>
      </c>
      <c r="Z1977" s="69">
        <v>675.21</v>
      </c>
      <c r="AA1977" s="78"/>
      <c r="AB1977" s="79">
        <f t="shared" si="1105"/>
        <v>0</v>
      </c>
    </row>
    <row r="1978" spans="1:28" ht="22.5" x14ac:dyDescent="0.25">
      <c r="A1978" s="71" t="s">
        <v>10752</v>
      </c>
      <c r="B1978" s="72" t="s">
        <v>15674</v>
      </c>
      <c r="C1978" s="73" t="s">
        <v>8753</v>
      </c>
      <c r="D1978" s="74">
        <v>0</v>
      </c>
      <c r="E1978" s="69">
        <v>917.97</v>
      </c>
      <c r="F1978" s="75">
        <f t="shared" si="1119"/>
        <v>0</v>
      </c>
      <c r="G1978" s="76"/>
      <c r="H1978" s="69">
        <f t="shared" si="1120"/>
        <v>792.57</v>
      </c>
      <c r="I1978" s="69">
        <f t="shared" si="1120"/>
        <v>125.4</v>
      </c>
      <c r="J1978" s="69">
        <f t="shared" si="1121"/>
        <v>917.97</v>
      </c>
      <c r="K1978" s="69">
        <v>0</v>
      </c>
      <c r="L1978" s="75">
        <f t="shared" si="1122"/>
        <v>917.97</v>
      </c>
      <c r="N1978" s="69">
        <v>792.57</v>
      </c>
      <c r="O1978" s="69">
        <v>125.4</v>
      </c>
      <c r="P1978" s="69">
        <f t="shared" si="1123"/>
        <v>917.97</v>
      </c>
      <c r="Q1978" s="63"/>
      <c r="R1978" s="69">
        <f t="shared" si="1124"/>
        <v>792.57</v>
      </c>
      <c r="S1978" s="69">
        <f t="shared" si="1124"/>
        <v>125.4</v>
      </c>
      <c r="T1978" s="69">
        <f t="shared" si="1125"/>
        <v>917.97</v>
      </c>
      <c r="U1978" s="69">
        <f t="shared" si="1126"/>
        <v>0</v>
      </c>
      <c r="V1978" s="77">
        <f t="shared" si="1127"/>
        <v>917.97</v>
      </c>
      <c r="X1978" s="69">
        <v>792.57</v>
      </c>
      <c r="Y1978" s="69">
        <v>125.4</v>
      </c>
      <c r="Z1978" s="69">
        <v>917.97</v>
      </c>
      <c r="AA1978" s="78"/>
      <c r="AB1978" s="79">
        <f t="shared" si="1105"/>
        <v>0</v>
      </c>
    </row>
    <row r="1979" spans="1:28" x14ac:dyDescent="0.25">
      <c r="A1979" s="71" t="s">
        <v>10753</v>
      </c>
      <c r="B1979" s="72" t="s">
        <v>15675</v>
      </c>
      <c r="C1979" s="73" t="s">
        <v>8753</v>
      </c>
      <c r="D1979" s="74">
        <v>0</v>
      </c>
      <c r="E1979" s="69">
        <v>1274.22</v>
      </c>
      <c r="F1979" s="75">
        <f t="shared" si="1119"/>
        <v>0</v>
      </c>
      <c r="G1979" s="76"/>
      <c r="H1979" s="69">
        <f t="shared" si="1120"/>
        <v>1148.82</v>
      </c>
      <c r="I1979" s="69">
        <f t="shared" si="1120"/>
        <v>125.4</v>
      </c>
      <c r="J1979" s="69">
        <f t="shared" si="1121"/>
        <v>1274.22</v>
      </c>
      <c r="K1979" s="69">
        <v>0</v>
      </c>
      <c r="L1979" s="75">
        <f t="shared" si="1122"/>
        <v>1274.22</v>
      </c>
      <c r="N1979" s="69">
        <v>1148.82</v>
      </c>
      <c r="O1979" s="69">
        <v>125.4</v>
      </c>
      <c r="P1979" s="69">
        <f t="shared" si="1123"/>
        <v>1274.22</v>
      </c>
      <c r="Q1979" s="63"/>
      <c r="R1979" s="69">
        <f t="shared" si="1124"/>
        <v>1148.82</v>
      </c>
      <c r="S1979" s="69">
        <f t="shared" si="1124"/>
        <v>125.4</v>
      </c>
      <c r="T1979" s="69">
        <f t="shared" si="1125"/>
        <v>1274.22</v>
      </c>
      <c r="U1979" s="69">
        <f t="shared" si="1126"/>
        <v>0</v>
      </c>
      <c r="V1979" s="77">
        <f t="shared" si="1127"/>
        <v>1274.22</v>
      </c>
      <c r="X1979" s="69">
        <v>1148.82</v>
      </c>
      <c r="Y1979" s="69">
        <v>125.4</v>
      </c>
      <c r="Z1979" s="69">
        <v>1274.22</v>
      </c>
      <c r="AA1979" s="78"/>
      <c r="AB1979" s="79">
        <f t="shared" si="1105"/>
        <v>0</v>
      </c>
    </row>
    <row r="1980" spans="1:28" ht="22.5" x14ac:dyDescent="0.25">
      <c r="A1980" s="65" t="s">
        <v>10754</v>
      </c>
      <c r="B1980" s="66" t="s">
        <v>15676</v>
      </c>
      <c r="C1980" s="67"/>
      <c r="D1980" s="68"/>
      <c r="E1980" s="69"/>
      <c r="F1980" s="70"/>
      <c r="H1980" s="69"/>
      <c r="I1980" s="69"/>
      <c r="J1980" s="69"/>
      <c r="K1980" s="69"/>
      <c r="L1980" s="75"/>
      <c r="N1980" s="69"/>
      <c r="O1980" s="69"/>
      <c r="P1980" s="69"/>
      <c r="Q1980" s="63"/>
      <c r="R1980" s="69"/>
      <c r="S1980" s="69"/>
      <c r="T1980" s="69"/>
      <c r="U1980" s="69"/>
      <c r="V1980" s="77"/>
      <c r="X1980" s="69"/>
      <c r="Y1980" s="69"/>
      <c r="Z1980" s="69"/>
      <c r="AA1980" s="78"/>
      <c r="AB1980" s="79">
        <f t="shared" si="1105"/>
        <v>0</v>
      </c>
    </row>
    <row r="1981" spans="1:28" x14ac:dyDescent="0.25">
      <c r="A1981" s="71" t="s">
        <v>10755</v>
      </c>
      <c r="B1981" s="72" t="s">
        <v>15677</v>
      </c>
      <c r="C1981" s="73" t="s">
        <v>8780</v>
      </c>
      <c r="D1981" s="74">
        <v>0</v>
      </c>
      <c r="E1981" s="69">
        <v>2259.25</v>
      </c>
      <c r="F1981" s="75">
        <f>ROUND(D1981*E1981,2)</f>
        <v>0</v>
      </c>
      <c r="G1981" s="76"/>
      <c r="H1981" s="69">
        <f>ROUND(N1981+(N1981*$H$2/100),2)</f>
        <v>2170.3000000000002</v>
      </c>
      <c r="I1981" s="69">
        <f>ROUND(O1981+(O1981*$H$2/100),2)</f>
        <v>88.95</v>
      </c>
      <c r="J1981" s="69">
        <f>H1981+I1981</f>
        <v>2259.25</v>
      </c>
      <c r="K1981" s="69">
        <v>0</v>
      </c>
      <c r="L1981" s="75">
        <f>SUM(J1981:K1981)</f>
        <v>2259.25</v>
      </c>
      <c r="N1981" s="69">
        <v>2170.3000000000002</v>
      </c>
      <c r="O1981" s="69">
        <v>88.95</v>
      </c>
      <c r="P1981" s="69">
        <f>SUM(N1981:O1981)</f>
        <v>2259.25</v>
      </c>
      <c r="Q1981" s="63"/>
      <c r="R1981" s="69">
        <f>X1981</f>
        <v>2170.3000000000002</v>
      </c>
      <c r="S1981" s="69">
        <f>Y1981</f>
        <v>88.96</v>
      </c>
      <c r="T1981" s="69">
        <f>R1981+S1981</f>
        <v>2259.2600000000002</v>
      </c>
      <c r="U1981" s="69">
        <f>ROUND(Z1981*$H$2,2)/100</f>
        <v>0</v>
      </c>
      <c r="V1981" s="77">
        <f>SUM(T1981:U1981)</f>
        <v>2259.2600000000002</v>
      </c>
      <c r="X1981" s="69">
        <v>2170.3000000000002</v>
      </c>
      <c r="Y1981" s="69">
        <v>88.96</v>
      </c>
      <c r="Z1981" s="69">
        <v>2259.2600000000002</v>
      </c>
      <c r="AA1981" s="78"/>
      <c r="AB1981" s="79">
        <f t="shared" si="1105"/>
        <v>-1.0000000000218279E-2</v>
      </c>
    </row>
    <row r="1982" spans="1:28" x14ac:dyDescent="0.25">
      <c r="A1982" s="65" t="s">
        <v>10756</v>
      </c>
      <c r="B1982" s="66" t="s">
        <v>15678</v>
      </c>
      <c r="C1982" s="67"/>
      <c r="D1982" s="68"/>
      <c r="E1982" s="69"/>
      <c r="F1982" s="70"/>
      <c r="H1982" s="69"/>
      <c r="I1982" s="69"/>
      <c r="J1982" s="69"/>
      <c r="K1982" s="69"/>
      <c r="L1982" s="75"/>
      <c r="N1982" s="69"/>
      <c r="O1982" s="69"/>
      <c r="P1982" s="69"/>
      <c r="Q1982" s="63"/>
      <c r="R1982" s="69"/>
      <c r="S1982" s="69"/>
      <c r="T1982" s="69"/>
      <c r="U1982" s="69"/>
      <c r="V1982" s="77"/>
      <c r="X1982" s="69"/>
      <c r="Y1982" s="69"/>
      <c r="Z1982" s="69"/>
      <c r="AA1982" s="78"/>
      <c r="AB1982" s="79">
        <f t="shared" si="1105"/>
        <v>0</v>
      </c>
    </row>
    <row r="1983" spans="1:28" x14ac:dyDescent="0.25">
      <c r="A1983" s="71" t="s">
        <v>10757</v>
      </c>
      <c r="B1983" s="72" t="s">
        <v>15679</v>
      </c>
      <c r="C1983" s="73" t="s">
        <v>9041</v>
      </c>
      <c r="D1983" s="74">
        <v>0</v>
      </c>
      <c r="E1983" s="69">
        <v>55.57</v>
      </c>
      <c r="F1983" s="75">
        <f>ROUND(D1983*E1983,2)</f>
        <v>0</v>
      </c>
      <c r="G1983" s="76"/>
      <c r="H1983" s="69">
        <f>ROUND(N1983+(N1983*$H$2/100),2)</f>
        <v>49.6</v>
      </c>
      <c r="I1983" s="69">
        <f>ROUND(O1983+(O1983*$H$2/100),2)</f>
        <v>5.97</v>
      </c>
      <c r="J1983" s="69">
        <f>H1983+I1983</f>
        <v>55.57</v>
      </c>
      <c r="K1983" s="69">
        <v>0</v>
      </c>
      <c r="L1983" s="75">
        <f>SUM(J1983:K1983)</f>
        <v>55.57</v>
      </c>
      <c r="N1983" s="69">
        <v>49.6</v>
      </c>
      <c r="O1983" s="69">
        <v>5.97</v>
      </c>
      <c r="P1983" s="69">
        <f>SUM(N1983:O1983)</f>
        <v>55.57</v>
      </c>
      <c r="Q1983" s="63"/>
      <c r="R1983" s="69">
        <f>X1983</f>
        <v>49.6</v>
      </c>
      <c r="S1983" s="69">
        <f>Y1983</f>
        <v>5.97</v>
      </c>
      <c r="T1983" s="69">
        <f>R1983+S1983</f>
        <v>55.57</v>
      </c>
      <c r="U1983" s="69">
        <f>ROUND(Z1983*$H$2,2)/100</f>
        <v>0</v>
      </c>
      <c r="V1983" s="77">
        <f>SUM(T1983:U1983)</f>
        <v>55.57</v>
      </c>
      <c r="X1983" s="69">
        <v>49.6</v>
      </c>
      <c r="Y1983" s="69">
        <v>5.97</v>
      </c>
      <c r="Z1983" s="69">
        <v>55.57</v>
      </c>
      <c r="AA1983" s="78"/>
      <c r="AB1983" s="79">
        <f t="shared" si="1105"/>
        <v>0</v>
      </c>
    </row>
    <row r="1984" spans="1:28" x14ac:dyDescent="0.25">
      <c r="A1984" s="65" t="s">
        <v>10758</v>
      </c>
      <c r="B1984" s="66" t="s">
        <v>15680</v>
      </c>
      <c r="C1984" s="67"/>
      <c r="D1984" s="68"/>
      <c r="E1984" s="69"/>
      <c r="F1984" s="70"/>
      <c r="H1984" s="69"/>
      <c r="I1984" s="69"/>
      <c r="J1984" s="69"/>
      <c r="K1984" s="69"/>
      <c r="L1984" s="75"/>
      <c r="N1984" s="69"/>
      <c r="O1984" s="69"/>
      <c r="P1984" s="69"/>
      <c r="Q1984" s="63"/>
      <c r="R1984" s="69"/>
      <c r="S1984" s="69"/>
      <c r="T1984" s="69"/>
      <c r="U1984" s="69"/>
      <c r="V1984" s="77"/>
      <c r="X1984" s="69"/>
      <c r="Y1984" s="69"/>
      <c r="Z1984" s="69"/>
      <c r="AA1984" s="78"/>
      <c r="AB1984" s="79">
        <f t="shared" si="1105"/>
        <v>0</v>
      </c>
    </row>
    <row r="1985" spans="1:28" x14ac:dyDescent="0.25">
      <c r="A1985" s="71" t="s">
        <v>10759</v>
      </c>
      <c r="B1985" s="72" t="s">
        <v>15681</v>
      </c>
      <c r="C1985" s="73" t="s">
        <v>8753</v>
      </c>
      <c r="D1985" s="74">
        <v>0</v>
      </c>
      <c r="E1985" s="69">
        <v>32.980000000000004</v>
      </c>
      <c r="F1985" s="75">
        <f t="shared" ref="F1985:F1991" si="1128">ROUND(D1985*E1985,2)</f>
        <v>0</v>
      </c>
      <c r="G1985" s="76"/>
      <c r="H1985" s="69">
        <f t="shared" ref="H1985:I1991" si="1129">ROUND(N1985+(N1985*$H$2/100),2)</f>
        <v>22.92</v>
      </c>
      <c r="I1985" s="69">
        <f t="shared" si="1129"/>
        <v>10.06</v>
      </c>
      <c r="J1985" s="69">
        <f t="shared" ref="J1985:J1991" si="1130">H1985+I1985</f>
        <v>32.980000000000004</v>
      </c>
      <c r="K1985" s="69">
        <v>0</v>
      </c>
      <c r="L1985" s="75">
        <f t="shared" ref="L1985:L1991" si="1131">SUM(J1985:K1985)</f>
        <v>32.980000000000004</v>
      </c>
      <c r="N1985" s="69">
        <v>22.92</v>
      </c>
      <c r="O1985" s="69">
        <v>10.06</v>
      </c>
      <c r="P1985" s="69">
        <f t="shared" ref="P1985:P1991" si="1132">SUM(N1985:O1985)</f>
        <v>32.980000000000004</v>
      </c>
      <c r="Q1985" s="63"/>
      <c r="R1985" s="69">
        <f t="shared" ref="R1985:S1991" si="1133">X1985</f>
        <v>22.92</v>
      </c>
      <c r="S1985" s="69">
        <f t="shared" si="1133"/>
        <v>10.06</v>
      </c>
      <c r="T1985" s="69">
        <f t="shared" ref="T1985:T1991" si="1134">R1985+S1985</f>
        <v>32.980000000000004</v>
      </c>
      <c r="U1985" s="69">
        <f t="shared" ref="U1985:U1991" si="1135">ROUND(Z1985*$H$2,2)/100</f>
        <v>0</v>
      </c>
      <c r="V1985" s="77">
        <f t="shared" ref="V1985:V1991" si="1136">SUM(T1985:U1985)</f>
        <v>32.980000000000004</v>
      </c>
      <c r="X1985" s="69">
        <v>22.92</v>
      </c>
      <c r="Y1985" s="69">
        <v>10.06</v>
      </c>
      <c r="Z1985" s="69">
        <v>32.979999999999997</v>
      </c>
      <c r="AA1985" s="78"/>
      <c r="AB1985" s="79">
        <f t="shared" si="1105"/>
        <v>0</v>
      </c>
    </row>
    <row r="1986" spans="1:28" x14ac:dyDescent="0.25">
      <c r="A1986" s="71" t="s">
        <v>10760</v>
      </c>
      <c r="B1986" s="72" t="s">
        <v>15682</v>
      </c>
      <c r="C1986" s="73" t="s">
        <v>8753</v>
      </c>
      <c r="D1986" s="74">
        <v>0</v>
      </c>
      <c r="E1986" s="69">
        <v>48.21</v>
      </c>
      <c r="F1986" s="75">
        <f t="shared" si="1128"/>
        <v>0</v>
      </c>
      <c r="G1986" s="76"/>
      <c r="H1986" s="69">
        <f t="shared" si="1129"/>
        <v>31.43</v>
      </c>
      <c r="I1986" s="69">
        <f t="shared" si="1129"/>
        <v>16.78</v>
      </c>
      <c r="J1986" s="69">
        <f t="shared" si="1130"/>
        <v>48.21</v>
      </c>
      <c r="K1986" s="69">
        <v>0</v>
      </c>
      <c r="L1986" s="75">
        <f t="shared" si="1131"/>
        <v>48.21</v>
      </c>
      <c r="N1986" s="69">
        <v>31.43</v>
      </c>
      <c r="O1986" s="69">
        <v>16.78</v>
      </c>
      <c r="P1986" s="69">
        <f t="shared" si="1132"/>
        <v>48.21</v>
      </c>
      <c r="Q1986" s="63"/>
      <c r="R1986" s="69">
        <f t="shared" si="1133"/>
        <v>31.43</v>
      </c>
      <c r="S1986" s="69">
        <f t="shared" si="1133"/>
        <v>16.79</v>
      </c>
      <c r="T1986" s="69">
        <f t="shared" si="1134"/>
        <v>48.22</v>
      </c>
      <c r="U1986" s="69">
        <f t="shared" si="1135"/>
        <v>0</v>
      </c>
      <c r="V1986" s="77">
        <f t="shared" si="1136"/>
        <v>48.22</v>
      </c>
      <c r="X1986" s="69">
        <v>31.43</v>
      </c>
      <c r="Y1986" s="69">
        <v>16.79</v>
      </c>
      <c r="Z1986" s="69">
        <v>48.22</v>
      </c>
      <c r="AA1986" s="78"/>
      <c r="AB1986" s="79">
        <f t="shared" si="1105"/>
        <v>-9.9999999999980105E-3</v>
      </c>
    </row>
    <row r="1987" spans="1:28" x14ac:dyDescent="0.25">
      <c r="A1987" s="71" t="s">
        <v>10761</v>
      </c>
      <c r="B1987" s="72" t="s">
        <v>15683</v>
      </c>
      <c r="C1987" s="73" t="s">
        <v>8753</v>
      </c>
      <c r="D1987" s="74">
        <v>0</v>
      </c>
      <c r="E1987" s="69">
        <v>66.349999999999994</v>
      </c>
      <c r="F1987" s="75">
        <f t="shared" si="1128"/>
        <v>0</v>
      </c>
      <c r="G1987" s="76"/>
      <c r="H1987" s="69">
        <f t="shared" si="1129"/>
        <v>32.799999999999997</v>
      </c>
      <c r="I1987" s="69">
        <f t="shared" si="1129"/>
        <v>33.549999999999997</v>
      </c>
      <c r="J1987" s="69">
        <f t="shared" si="1130"/>
        <v>66.349999999999994</v>
      </c>
      <c r="K1987" s="69">
        <v>0</v>
      </c>
      <c r="L1987" s="75">
        <f t="shared" si="1131"/>
        <v>66.349999999999994</v>
      </c>
      <c r="N1987" s="69">
        <v>32.799999999999997</v>
      </c>
      <c r="O1987" s="69">
        <v>33.549999999999997</v>
      </c>
      <c r="P1987" s="69">
        <f t="shared" si="1132"/>
        <v>66.349999999999994</v>
      </c>
      <c r="Q1987" s="63"/>
      <c r="R1987" s="69">
        <f t="shared" si="1133"/>
        <v>32.799999999999997</v>
      </c>
      <c r="S1987" s="69">
        <f t="shared" si="1133"/>
        <v>33.549999999999997</v>
      </c>
      <c r="T1987" s="69">
        <f t="shared" si="1134"/>
        <v>66.349999999999994</v>
      </c>
      <c r="U1987" s="69">
        <f t="shared" si="1135"/>
        <v>0</v>
      </c>
      <c r="V1987" s="77">
        <f t="shared" si="1136"/>
        <v>66.349999999999994</v>
      </c>
      <c r="X1987" s="69">
        <v>32.799999999999997</v>
      </c>
      <c r="Y1987" s="69">
        <v>33.549999999999997</v>
      </c>
      <c r="Z1987" s="69">
        <v>66.349999999999994</v>
      </c>
      <c r="AA1987" s="78"/>
      <c r="AB1987" s="79">
        <f t="shared" si="1105"/>
        <v>0</v>
      </c>
    </row>
    <row r="1988" spans="1:28" x14ac:dyDescent="0.25">
      <c r="A1988" s="71" t="s">
        <v>10762</v>
      </c>
      <c r="B1988" s="72" t="s">
        <v>15684</v>
      </c>
      <c r="C1988" s="73" t="s">
        <v>8753</v>
      </c>
      <c r="D1988" s="74">
        <v>0</v>
      </c>
      <c r="E1988" s="69">
        <v>133.84</v>
      </c>
      <c r="F1988" s="75">
        <f t="shared" si="1128"/>
        <v>0</v>
      </c>
      <c r="G1988" s="76"/>
      <c r="H1988" s="69">
        <f t="shared" si="1129"/>
        <v>100.29</v>
      </c>
      <c r="I1988" s="69">
        <f t="shared" si="1129"/>
        <v>33.549999999999997</v>
      </c>
      <c r="J1988" s="69">
        <f t="shared" si="1130"/>
        <v>133.84</v>
      </c>
      <c r="K1988" s="69">
        <v>0</v>
      </c>
      <c r="L1988" s="75">
        <f t="shared" si="1131"/>
        <v>133.84</v>
      </c>
      <c r="N1988" s="69">
        <v>100.29</v>
      </c>
      <c r="O1988" s="69">
        <v>33.549999999999997</v>
      </c>
      <c r="P1988" s="69">
        <f t="shared" si="1132"/>
        <v>133.84</v>
      </c>
      <c r="Q1988" s="63"/>
      <c r="R1988" s="69">
        <f t="shared" si="1133"/>
        <v>100.29</v>
      </c>
      <c r="S1988" s="69">
        <f t="shared" si="1133"/>
        <v>33.549999999999997</v>
      </c>
      <c r="T1988" s="69">
        <f t="shared" si="1134"/>
        <v>133.84</v>
      </c>
      <c r="U1988" s="69">
        <f t="shared" si="1135"/>
        <v>0</v>
      </c>
      <c r="V1988" s="77">
        <f t="shared" si="1136"/>
        <v>133.84</v>
      </c>
      <c r="X1988" s="69">
        <v>100.29</v>
      </c>
      <c r="Y1988" s="69">
        <v>33.549999999999997</v>
      </c>
      <c r="Z1988" s="69">
        <v>133.84</v>
      </c>
      <c r="AA1988" s="78"/>
      <c r="AB1988" s="79">
        <f t="shared" si="1105"/>
        <v>0</v>
      </c>
    </row>
    <row r="1989" spans="1:28" x14ac:dyDescent="0.25">
      <c r="A1989" s="71" t="s">
        <v>10763</v>
      </c>
      <c r="B1989" s="72" t="s">
        <v>15685</v>
      </c>
      <c r="C1989" s="73" t="s">
        <v>8753</v>
      </c>
      <c r="D1989" s="74">
        <v>0</v>
      </c>
      <c r="E1989" s="69">
        <v>183.89</v>
      </c>
      <c r="F1989" s="75">
        <f t="shared" si="1128"/>
        <v>0</v>
      </c>
      <c r="G1989" s="76"/>
      <c r="H1989" s="69">
        <f t="shared" si="1129"/>
        <v>150.34</v>
      </c>
      <c r="I1989" s="69">
        <f t="shared" si="1129"/>
        <v>33.549999999999997</v>
      </c>
      <c r="J1989" s="69">
        <f t="shared" si="1130"/>
        <v>183.89</v>
      </c>
      <c r="K1989" s="69">
        <v>0</v>
      </c>
      <c r="L1989" s="75">
        <f t="shared" si="1131"/>
        <v>183.89</v>
      </c>
      <c r="N1989" s="69">
        <v>150.34</v>
      </c>
      <c r="O1989" s="69">
        <v>33.549999999999997</v>
      </c>
      <c r="P1989" s="69">
        <f t="shared" si="1132"/>
        <v>183.89</v>
      </c>
      <c r="Q1989" s="63"/>
      <c r="R1989" s="69">
        <f t="shared" si="1133"/>
        <v>150.34</v>
      </c>
      <c r="S1989" s="69">
        <f t="shared" si="1133"/>
        <v>33.549999999999997</v>
      </c>
      <c r="T1989" s="69">
        <f t="shared" si="1134"/>
        <v>183.89</v>
      </c>
      <c r="U1989" s="69">
        <f t="shared" si="1135"/>
        <v>0</v>
      </c>
      <c r="V1989" s="77">
        <f t="shared" si="1136"/>
        <v>183.89</v>
      </c>
      <c r="X1989" s="69">
        <v>150.34</v>
      </c>
      <c r="Y1989" s="69">
        <v>33.549999999999997</v>
      </c>
      <c r="Z1989" s="69">
        <v>183.89</v>
      </c>
      <c r="AA1989" s="78"/>
      <c r="AB1989" s="79">
        <f t="shared" si="1105"/>
        <v>0</v>
      </c>
    </row>
    <row r="1990" spans="1:28" x14ac:dyDescent="0.25">
      <c r="A1990" s="71" t="s">
        <v>10764</v>
      </c>
      <c r="B1990" s="72" t="s">
        <v>15686</v>
      </c>
      <c r="C1990" s="73" t="s">
        <v>8753</v>
      </c>
      <c r="D1990" s="74">
        <v>0</v>
      </c>
      <c r="E1990" s="69">
        <v>634.16999999999996</v>
      </c>
      <c r="F1990" s="75">
        <f t="shared" si="1128"/>
        <v>0</v>
      </c>
      <c r="G1990" s="76"/>
      <c r="H1990" s="69">
        <f t="shared" si="1129"/>
        <v>593.9</v>
      </c>
      <c r="I1990" s="69">
        <f t="shared" si="1129"/>
        <v>40.270000000000003</v>
      </c>
      <c r="J1990" s="69">
        <f t="shared" si="1130"/>
        <v>634.16999999999996</v>
      </c>
      <c r="K1990" s="69">
        <v>0</v>
      </c>
      <c r="L1990" s="75">
        <f t="shared" si="1131"/>
        <v>634.16999999999996</v>
      </c>
      <c r="N1990" s="69">
        <v>593.9</v>
      </c>
      <c r="O1990" s="69">
        <v>40.269999999999996</v>
      </c>
      <c r="P1990" s="69">
        <f t="shared" si="1132"/>
        <v>634.16999999999996</v>
      </c>
      <c r="Q1990" s="63"/>
      <c r="R1990" s="69">
        <f t="shared" si="1133"/>
        <v>593.9</v>
      </c>
      <c r="S1990" s="69">
        <f t="shared" si="1133"/>
        <v>40.26</v>
      </c>
      <c r="T1990" s="69">
        <f t="shared" si="1134"/>
        <v>634.16</v>
      </c>
      <c r="U1990" s="69">
        <f t="shared" si="1135"/>
        <v>0</v>
      </c>
      <c r="V1990" s="77">
        <f t="shared" si="1136"/>
        <v>634.16</v>
      </c>
      <c r="X1990" s="69">
        <v>593.9</v>
      </c>
      <c r="Y1990" s="69">
        <v>40.26</v>
      </c>
      <c r="Z1990" s="69">
        <v>634.16</v>
      </c>
      <c r="AA1990" s="78"/>
      <c r="AB1990" s="79">
        <f t="shared" si="1105"/>
        <v>9.9999999999909051E-3</v>
      </c>
    </row>
    <row r="1991" spans="1:28" x14ac:dyDescent="0.25">
      <c r="A1991" s="71" t="s">
        <v>10765</v>
      </c>
      <c r="B1991" s="72" t="s">
        <v>15687</v>
      </c>
      <c r="C1991" s="73" t="s">
        <v>8753</v>
      </c>
      <c r="D1991" s="74">
        <v>0</v>
      </c>
      <c r="E1991" s="69">
        <v>267.95999999999998</v>
      </c>
      <c r="F1991" s="75">
        <f t="shared" si="1128"/>
        <v>0</v>
      </c>
      <c r="G1991" s="76"/>
      <c r="H1991" s="69">
        <f t="shared" si="1129"/>
        <v>227.69</v>
      </c>
      <c r="I1991" s="69">
        <f t="shared" si="1129"/>
        <v>40.270000000000003</v>
      </c>
      <c r="J1991" s="69">
        <f t="shared" si="1130"/>
        <v>267.95999999999998</v>
      </c>
      <c r="K1991" s="69">
        <v>0</v>
      </c>
      <c r="L1991" s="75">
        <f t="shared" si="1131"/>
        <v>267.95999999999998</v>
      </c>
      <c r="N1991" s="69">
        <v>227.69</v>
      </c>
      <c r="O1991" s="69">
        <v>40.269999999999996</v>
      </c>
      <c r="P1991" s="69">
        <f t="shared" si="1132"/>
        <v>267.95999999999998</v>
      </c>
      <c r="Q1991" s="63"/>
      <c r="R1991" s="69">
        <f t="shared" si="1133"/>
        <v>227.69</v>
      </c>
      <c r="S1991" s="69">
        <f t="shared" si="1133"/>
        <v>40.26</v>
      </c>
      <c r="T1991" s="69">
        <f t="shared" si="1134"/>
        <v>267.95</v>
      </c>
      <c r="U1991" s="69">
        <f t="shared" si="1135"/>
        <v>0</v>
      </c>
      <c r="V1991" s="77">
        <f t="shared" si="1136"/>
        <v>267.95</v>
      </c>
      <c r="X1991" s="69">
        <v>227.69</v>
      </c>
      <c r="Y1991" s="69">
        <v>40.26</v>
      </c>
      <c r="Z1991" s="69">
        <v>267.95</v>
      </c>
      <c r="AA1991" s="78"/>
      <c r="AB1991" s="79">
        <f t="shared" si="1105"/>
        <v>9.9999999999909051E-3</v>
      </c>
    </row>
    <row r="1992" spans="1:28" x14ac:dyDescent="0.25">
      <c r="A1992" s="65" t="s">
        <v>10766</v>
      </c>
      <c r="B1992" s="66" t="s">
        <v>15688</v>
      </c>
      <c r="C1992" s="67"/>
      <c r="D1992" s="68"/>
      <c r="E1992" s="69"/>
      <c r="F1992" s="70"/>
      <c r="H1992" s="69"/>
      <c r="I1992" s="69"/>
      <c r="J1992" s="69"/>
      <c r="K1992" s="69"/>
      <c r="L1992" s="75"/>
      <c r="N1992" s="69"/>
      <c r="O1992" s="69"/>
      <c r="P1992" s="69"/>
      <c r="Q1992" s="63"/>
      <c r="R1992" s="69"/>
      <c r="S1992" s="69"/>
      <c r="T1992" s="69"/>
      <c r="U1992" s="69"/>
      <c r="V1992" s="77"/>
      <c r="X1992" s="69"/>
      <c r="Y1992" s="69"/>
      <c r="Z1992" s="69"/>
      <c r="AA1992" s="78"/>
      <c r="AB1992" s="79">
        <f t="shared" si="1105"/>
        <v>0</v>
      </c>
    </row>
    <row r="1993" spans="1:28" x14ac:dyDescent="0.25">
      <c r="A1993" s="71" t="s">
        <v>10767</v>
      </c>
      <c r="B1993" s="72" t="s">
        <v>15689</v>
      </c>
      <c r="C1993" s="73" t="s">
        <v>8753</v>
      </c>
      <c r="D1993" s="74">
        <v>0</v>
      </c>
      <c r="E1993" s="69">
        <v>21.08</v>
      </c>
      <c r="F1993" s="75">
        <f t="shared" ref="F1993:F2001" si="1137">ROUND(D1993*E1993,2)</f>
        <v>0</v>
      </c>
      <c r="G1993" s="76"/>
      <c r="H1993" s="69">
        <f t="shared" ref="H1993:I2001" si="1138">ROUND(N1993+(N1993*$H$2/100),2)</f>
        <v>14.35</v>
      </c>
      <c r="I1993" s="69">
        <f t="shared" si="1138"/>
        <v>6.73</v>
      </c>
      <c r="J1993" s="69">
        <f t="shared" ref="J1993:J2001" si="1139">H1993+I1993</f>
        <v>21.08</v>
      </c>
      <c r="K1993" s="69">
        <v>0</v>
      </c>
      <c r="L1993" s="75">
        <f t="shared" ref="L1993:L2001" si="1140">SUM(J1993:K1993)</f>
        <v>21.08</v>
      </c>
      <c r="N1993" s="69">
        <v>14.35</v>
      </c>
      <c r="O1993" s="69">
        <v>6.7299999999999995</v>
      </c>
      <c r="P1993" s="69">
        <f t="shared" ref="P1993:P2001" si="1141">SUM(N1993:O1993)</f>
        <v>21.08</v>
      </c>
      <c r="Q1993" s="63"/>
      <c r="R1993" s="69">
        <f t="shared" ref="R1993:S2001" si="1142">X1993</f>
        <v>14.35</v>
      </c>
      <c r="S1993" s="69">
        <f t="shared" si="1142"/>
        <v>6.71</v>
      </c>
      <c r="T1993" s="69">
        <f t="shared" ref="T1993:T2001" si="1143">R1993+S1993</f>
        <v>21.06</v>
      </c>
      <c r="U1993" s="69">
        <f t="shared" ref="U1993:U2001" si="1144">ROUND(Z1993*$H$2,2)/100</f>
        <v>0</v>
      </c>
      <c r="V1993" s="77">
        <f t="shared" ref="V1993:V2001" si="1145">SUM(T1993:U1993)</f>
        <v>21.06</v>
      </c>
      <c r="X1993" s="69">
        <v>14.35</v>
      </c>
      <c r="Y1993" s="69">
        <v>6.71</v>
      </c>
      <c r="Z1993" s="69">
        <v>21.06</v>
      </c>
      <c r="AA1993" s="78"/>
      <c r="AB1993" s="79">
        <f t="shared" si="1105"/>
        <v>1.9999999999999574E-2</v>
      </c>
    </row>
    <row r="1994" spans="1:28" x14ac:dyDescent="0.25">
      <c r="A1994" s="71" t="s">
        <v>10768</v>
      </c>
      <c r="B1994" s="72" t="s">
        <v>15690</v>
      </c>
      <c r="C1994" s="73" t="s">
        <v>8753</v>
      </c>
      <c r="D1994" s="74">
        <v>0</v>
      </c>
      <c r="E1994" s="69">
        <v>39.29</v>
      </c>
      <c r="F1994" s="75">
        <f t="shared" si="1137"/>
        <v>0</v>
      </c>
      <c r="G1994" s="76"/>
      <c r="H1994" s="69">
        <f t="shared" si="1138"/>
        <v>32.56</v>
      </c>
      <c r="I1994" s="69">
        <f t="shared" si="1138"/>
        <v>6.73</v>
      </c>
      <c r="J1994" s="69">
        <f t="shared" si="1139"/>
        <v>39.290000000000006</v>
      </c>
      <c r="K1994" s="69">
        <v>0</v>
      </c>
      <c r="L1994" s="75">
        <f t="shared" si="1140"/>
        <v>39.290000000000006</v>
      </c>
      <c r="N1994" s="69">
        <v>32.56</v>
      </c>
      <c r="O1994" s="69">
        <v>6.7299999999999995</v>
      </c>
      <c r="P1994" s="69">
        <f t="shared" si="1141"/>
        <v>39.29</v>
      </c>
      <c r="Q1994" s="63"/>
      <c r="R1994" s="69">
        <f t="shared" si="1142"/>
        <v>32.56</v>
      </c>
      <c r="S1994" s="69">
        <f t="shared" si="1142"/>
        <v>6.71</v>
      </c>
      <c r="T1994" s="69">
        <f t="shared" si="1143"/>
        <v>39.270000000000003</v>
      </c>
      <c r="U1994" s="69">
        <f t="shared" si="1144"/>
        <v>0</v>
      </c>
      <c r="V1994" s="77">
        <f t="shared" si="1145"/>
        <v>39.270000000000003</v>
      </c>
      <c r="X1994" s="69">
        <v>32.56</v>
      </c>
      <c r="Y1994" s="69">
        <v>6.71</v>
      </c>
      <c r="Z1994" s="69">
        <v>39.270000000000003</v>
      </c>
      <c r="AA1994" s="78"/>
      <c r="AB1994" s="79">
        <f t="shared" ref="AB1994:AB2057" si="1146">P1994-Z1994</f>
        <v>1.9999999999996021E-2</v>
      </c>
    </row>
    <row r="1995" spans="1:28" x14ac:dyDescent="0.25">
      <c r="A1995" s="71" t="s">
        <v>10769</v>
      </c>
      <c r="B1995" s="72" t="s">
        <v>15691</v>
      </c>
      <c r="C1995" s="73" t="s">
        <v>8753</v>
      </c>
      <c r="D1995" s="74">
        <v>0</v>
      </c>
      <c r="E1995" s="69">
        <v>65.45</v>
      </c>
      <c r="F1995" s="75">
        <f t="shared" si="1137"/>
        <v>0</v>
      </c>
      <c r="G1995" s="76"/>
      <c r="H1995" s="69">
        <f t="shared" si="1138"/>
        <v>58.72</v>
      </c>
      <c r="I1995" s="69">
        <f t="shared" si="1138"/>
        <v>6.73</v>
      </c>
      <c r="J1995" s="69">
        <f t="shared" si="1139"/>
        <v>65.45</v>
      </c>
      <c r="K1995" s="69">
        <v>0</v>
      </c>
      <c r="L1995" s="75">
        <f t="shared" si="1140"/>
        <v>65.45</v>
      </c>
      <c r="N1995" s="69">
        <v>58.72</v>
      </c>
      <c r="O1995" s="69">
        <v>6.7299999999999995</v>
      </c>
      <c r="P1995" s="69">
        <f t="shared" si="1141"/>
        <v>65.45</v>
      </c>
      <c r="Q1995" s="63"/>
      <c r="R1995" s="69">
        <f t="shared" si="1142"/>
        <v>58.72</v>
      </c>
      <c r="S1995" s="69">
        <f t="shared" si="1142"/>
        <v>6.71</v>
      </c>
      <c r="T1995" s="69">
        <f t="shared" si="1143"/>
        <v>65.429999999999993</v>
      </c>
      <c r="U1995" s="69">
        <f t="shared" si="1144"/>
        <v>0</v>
      </c>
      <c r="V1995" s="77">
        <f t="shared" si="1145"/>
        <v>65.429999999999993</v>
      </c>
      <c r="X1995" s="69">
        <v>58.72</v>
      </c>
      <c r="Y1995" s="69">
        <v>6.71</v>
      </c>
      <c r="Z1995" s="69">
        <v>65.430000000000007</v>
      </c>
      <c r="AA1995" s="78"/>
      <c r="AB1995" s="79">
        <f t="shared" si="1146"/>
        <v>1.9999999999996021E-2</v>
      </c>
    </row>
    <row r="1996" spans="1:28" x14ac:dyDescent="0.25">
      <c r="A1996" s="71" t="s">
        <v>10770</v>
      </c>
      <c r="B1996" s="72" t="s">
        <v>15692</v>
      </c>
      <c r="C1996" s="73" t="s">
        <v>8753</v>
      </c>
      <c r="D1996" s="74">
        <v>0</v>
      </c>
      <c r="E1996" s="69">
        <v>92.17</v>
      </c>
      <c r="F1996" s="75">
        <f t="shared" si="1137"/>
        <v>0</v>
      </c>
      <c r="G1996" s="76"/>
      <c r="H1996" s="69">
        <f t="shared" si="1138"/>
        <v>85.44</v>
      </c>
      <c r="I1996" s="69">
        <f t="shared" si="1138"/>
        <v>6.73</v>
      </c>
      <c r="J1996" s="69">
        <f t="shared" si="1139"/>
        <v>92.17</v>
      </c>
      <c r="K1996" s="69">
        <v>0</v>
      </c>
      <c r="L1996" s="75">
        <f t="shared" si="1140"/>
        <v>92.17</v>
      </c>
      <c r="N1996" s="69">
        <v>85.44</v>
      </c>
      <c r="O1996" s="69">
        <v>6.7299999999999995</v>
      </c>
      <c r="P1996" s="69">
        <f t="shared" si="1141"/>
        <v>92.17</v>
      </c>
      <c r="Q1996" s="63"/>
      <c r="R1996" s="69">
        <f t="shared" si="1142"/>
        <v>85.44</v>
      </c>
      <c r="S1996" s="69">
        <f t="shared" si="1142"/>
        <v>6.71</v>
      </c>
      <c r="T1996" s="69">
        <f t="shared" si="1143"/>
        <v>92.149999999999991</v>
      </c>
      <c r="U1996" s="69">
        <f t="shared" si="1144"/>
        <v>0</v>
      </c>
      <c r="V1996" s="77">
        <f t="shared" si="1145"/>
        <v>92.149999999999991</v>
      </c>
      <c r="X1996" s="69">
        <v>85.44</v>
      </c>
      <c r="Y1996" s="69">
        <v>6.71</v>
      </c>
      <c r="Z1996" s="69">
        <v>92.15</v>
      </c>
      <c r="AA1996" s="78"/>
      <c r="AB1996" s="79">
        <f t="shared" si="1146"/>
        <v>1.9999999999996021E-2</v>
      </c>
    </row>
    <row r="1997" spans="1:28" x14ac:dyDescent="0.25">
      <c r="A1997" s="71" t="s">
        <v>10771</v>
      </c>
      <c r="B1997" s="72" t="s">
        <v>15693</v>
      </c>
      <c r="C1997" s="73" t="s">
        <v>8753</v>
      </c>
      <c r="D1997" s="74">
        <v>0</v>
      </c>
      <c r="E1997" s="69">
        <v>186.01</v>
      </c>
      <c r="F1997" s="75">
        <f t="shared" si="1137"/>
        <v>0</v>
      </c>
      <c r="G1997" s="76"/>
      <c r="H1997" s="69">
        <f t="shared" si="1138"/>
        <v>179.28</v>
      </c>
      <c r="I1997" s="69">
        <f t="shared" si="1138"/>
        <v>6.73</v>
      </c>
      <c r="J1997" s="69">
        <f t="shared" si="1139"/>
        <v>186.01</v>
      </c>
      <c r="K1997" s="69">
        <v>0</v>
      </c>
      <c r="L1997" s="75">
        <f t="shared" si="1140"/>
        <v>186.01</v>
      </c>
      <c r="N1997" s="69">
        <v>179.28</v>
      </c>
      <c r="O1997" s="69">
        <v>6.7299999999999995</v>
      </c>
      <c r="P1997" s="69">
        <f t="shared" si="1141"/>
        <v>186.01</v>
      </c>
      <c r="Q1997" s="63"/>
      <c r="R1997" s="69">
        <f t="shared" si="1142"/>
        <v>179.28</v>
      </c>
      <c r="S1997" s="69">
        <f t="shared" si="1142"/>
        <v>6.71</v>
      </c>
      <c r="T1997" s="69">
        <f t="shared" si="1143"/>
        <v>185.99</v>
      </c>
      <c r="U1997" s="69">
        <f t="shared" si="1144"/>
        <v>0</v>
      </c>
      <c r="V1997" s="77">
        <f t="shared" si="1145"/>
        <v>185.99</v>
      </c>
      <c r="X1997" s="69">
        <v>179.28</v>
      </c>
      <c r="Y1997" s="69">
        <v>6.71</v>
      </c>
      <c r="Z1997" s="69">
        <v>185.99</v>
      </c>
      <c r="AA1997" s="78"/>
      <c r="AB1997" s="79">
        <f t="shared" si="1146"/>
        <v>1.999999999998181E-2</v>
      </c>
    </row>
    <row r="1998" spans="1:28" x14ac:dyDescent="0.25">
      <c r="A1998" s="71" t="s">
        <v>10772</v>
      </c>
      <c r="B1998" s="72" t="s">
        <v>15694</v>
      </c>
      <c r="C1998" s="73" t="s">
        <v>8753</v>
      </c>
      <c r="D1998" s="74">
        <v>0</v>
      </c>
      <c r="E1998" s="69">
        <v>284.75</v>
      </c>
      <c r="F1998" s="75">
        <f t="shared" si="1137"/>
        <v>0</v>
      </c>
      <c r="G1998" s="76"/>
      <c r="H1998" s="69">
        <f t="shared" si="1138"/>
        <v>278.02</v>
      </c>
      <c r="I1998" s="69">
        <f t="shared" si="1138"/>
        <v>6.73</v>
      </c>
      <c r="J1998" s="69">
        <f t="shared" si="1139"/>
        <v>284.75</v>
      </c>
      <c r="K1998" s="69">
        <v>0</v>
      </c>
      <c r="L1998" s="75">
        <f t="shared" si="1140"/>
        <v>284.75</v>
      </c>
      <c r="N1998" s="69">
        <v>278.02</v>
      </c>
      <c r="O1998" s="69">
        <v>6.7299999999999995</v>
      </c>
      <c r="P1998" s="69">
        <f t="shared" si="1141"/>
        <v>284.75</v>
      </c>
      <c r="Q1998" s="63"/>
      <c r="R1998" s="69">
        <f t="shared" si="1142"/>
        <v>278.02</v>
      </c>
      <c r="S1998" s="69">
        <f t="shared" si="1142"/>
        <v>6.71</v>
      </c>
      <c r="T1998" s="69">
        <f t="shared" si="1143"/>
        <v>284.72999999999996</v>
      </c>
      <c r="U1998" s="69">
        <f t="shared" si="1144"/>
        <v>0</v>
      </c>
      <c r="V1998" s="77">
        <f t="shared" si="1145"/>
        <v>284.72999999999996</v>
      </c>
      <c r="X1998" s="69">
        <v>278.02</v>
      </c>
      <c r="Y1998" s="69">
        <v>6.71</v>
      </c>
      <c r="Z1998" s="69">
        <v>284.73</v>
      </c>
      <c r="AA1998" s="78"/>
      <c r="AB1998" s="79">
        <f t="shared" si="1146"/>
        <v>1.999999999998181E-2</v>
      </c>
    </row>
    <row r="1999" spans="1:28" x14ac:dyDescent="0.25">
      <c r="A1999" s="71" t="s">
        <v>10773</v>
      </c>
      <c r="B1999" s="72" t="s">
        <v>15695</v>
      </c>
      <c r="C1999" s="73" t="s">
        <v>8753</v>
      </c>
      <c r="D1999" s="74">
        <v>0</v>
      </c>
      <c r="E1999" s="69">
        <v>10.23</v>
      </c>
      <c r="F1999" s="75">
        <f t="shared" si="1137"/>
        <v>0</v>
      </c>
      <c r="G1999" s="76"/>
      <c r="H1999" s="69">
        <f t="shared" si="1138"/>
        <v>3.5</v>
      </c>
      <c r="I1999" s="69">
        <f t="shared" si="1138"/>
        <v>6.73</v>
      </c>
      <c r="J1999" s="69">
        <f t="shared" si="1139"/>
        <v>10.23</v>
      </c>
      <c r="K1999" s="69">
        <v>0</v>
      </c>
      <c r="L1999" s="75">
        <f t="shared" si="1140"/>
        <v>10.23</v>
      </c>
      <c r="N1999" s="69">
        <v>3.5</v>
      </c>
      <c r="O1999" s="69">
        <v>6.7299999999999995</v>
      </c>
      <c r="P1999" s="69">
        <f t="shared" si="1141"/>
        <v>10.23</v>
      </c>
      <c r="Q1999" s="63"/>
      <c r="R1999" s="69">
        <f t="shared" si="1142"/>
        <v>3.5</v>
      </c>
      <c r="S1999" s="69">
        <f t="shared" si="1142"/>
        <v>6.71</v>
      </c>
      <c r="T1999" s="69">
        <f t="shared" si="1143"/>
        <v>10.210000000000001</v>
      </c>
      <c r="U1999" s="69">
        <f t="shared" si="1144"/>
        <v>0</v>
      </c>
      <c r="V1999" s="77">
        <f t="shared" si="1145"/>
        <v>10.210000000000001</v>
      </c>
      <c r="X1999" s="69">
        <v>3.5</v>
      </c>
      <c r="Y1999" s="69">
        <v>6.71</v>
      </c>
      <c r="Z1999" s="69">
        <v>10.210000000000001</v>
      </c>
      <c r="AA1999" s="78"/>
      <c r="AB1999" s="79">
        <f t="shared" si="1146"/>
        <v>1.9999999999999574E-2</v>
      </c>
    </row>
    <row r="2000" spans="1:28" x14ac:dyDescent="0.25">
      <c r="A2000" s="71" t="s">
        <v>10774</v>
      </c>
      <c r="B2000" s="72" t="s">
        <v>15696</v>
      </c>
      <c r="C2000" s="73" t="s">
        <v>8753</v>
      </c>
      <c r="D2000" s="74">
        <v>0</v>
      </c>
      <c r="E2000" s="69">
        <v>11.809999999999999</v>
      </c>
      <c r="F2000" s="75">
        <f t="shared" si="1137"/>
        <v>0</v>
      </c>
      <c r="G2000" s="76"/>
      <c r="H2000" s="69">
        <f t="shared" si="1138"/>
        <v>5.08</v>
      </c>
      <c r="I2000" s="69">
        <f t="shared" si="1138"/>
        <v>6.73</v>
      </c>
      <c r="J2000" s="69">
        <f t="shared" si="1139"/>
        <v>11.81</v>
      </c>
      <c r="K2000" s="69">
        <v>0</v>
      </c>
      <c r="L2000" s="75">
        <f t="shared" si="1140"/>
        <v>11.81</v>
      </c>
      <c r="N2000" s="69">
        <v>5.08</v>
      </c>
      <c r="O2000" s="69">
        <v>6.7299999999999995</v>
      </c>
      <c r="P2000" s="69">
        <f t="shared" si="1141"/>
        <v>11.809999999999999</v>
      </c>
      <c r="Q2000" s="63"/>
      <c r="R2000" s="69">
        <f t="shared" si="1142"/>
        <v>5.08</v>
      </c>
      <c r="S2000" s="69">
        <f t="shared" si="1142"/>
        <v>6.71</v>
      </c>
      <c r="T2000" s="69">
        <f t="shared" si="1143"/>
        <v>11.79</v>
      </c>
      <c r="U2000" s="69">
        <f t="shared" si="1144"/>
        <v>0</v>
      </c>
      <c r="V2000" s="77">
        <f t="shared" si="1145"/>
        <v>11.79</v>
      </c>
      <c r="X2000" s="69">
        <v>5.08</v>
      </c>
      <c r="Y2000" s="69">
        <v>6.71</v>
      </c>
      <c r="Z2000" s="69">
        <v>11.79</v>
      </c>
      <c r="AA2000" s="78"/>
      <c r="AB2000" s="79">
        <f t="shared" si="1146"/>
        <v>1.9999999999999574E-2</v>
      </c>
    </row>
    <row r="2001" spans="1:28" x14ac:dyDescent="0.25">
      <c r="A2001" s="71" t="s">
        <v>10775</v>
      </c>
      <c r="B2001" s="72" t="s">
        <v>2942</v>
      </c>
      <c r="C2001" s="73" t="s">
        <v>8753</v>
      </c>
      <c r="D2001" s="74">
        <v>0</v>
      </c>
      <c r="E2001" s="69">
        <v>29.439999999999998</v>
      </c>
      <c r="F2001" s="75">
        <f t="shared" si="1137"/>
        <v>0</v>
      </c>
      <c r="G2001" s="76"/>
      <c r="H2001" s="69">
        <f t="shared" si="1138"/>
        <v>27.77</v>
      </c>
      <c r="I2001" s="69">
        <f t="shared" si="1138"/>
        <v>1.67</v>
      </c>
      <c r="J2001" s="69">
        <f t="shared" si="1139"/>
        <v>29.439999999999998</v>
      </c>
      <c r="K2001" s="69">
        <v>0</v>
      </c>
      <c r="L2001" s="75">
        <f t="shared" si="1140"/>
        <v>29.439999999999998</v>
      </c>
      <c r="N2001" s="69">
        <v>27.77</v>
      </c>
      <c r="O2001" s="69">
        <v>1.67</v>
      </c>
      <c r="P2001" s="69">
        <f t="shared" si="1141"/>
        <v>29.439999999999998</v>
      </c>
      <c r="Q2001" s="63"/>
      <c r="R2001" s="69">
        <f t="shared" si="1142"/>
        <v>27.77</v>
      </c>
      <c r="S2001" s="69">
        <f t="shared" si="1142"/>
        <v>1.67</v>
      </c>
      <c r="T2001" s="69">
        <f t="shared" si="1143"/>
        <v>29.439999999999998</v>
      </c>
      <c r="U2001" s="69">
        <f t="shared" si="1144"/>
        <v>0</v>
      </c>
      <c r="V2001" s="77">
        <f t="shared" si="1145"/>
        <v>29.439999999999998</v>
      </c>
      <c r="X2001" s="69">
        <v>27.77</v>
      </c>
      <c r="Y2001" s="69">
        <v>1.67</v>
      </c>
      <c r="Z2001" s="69">
        <v>29.44</v>
      </c>
      <c r="AA2001" s="78"/>
      <c r="AB2001" s="79">
        <f t="shared" si="1146"/>
        <v>0</v>
      </c>
    </row>
    <row r="2002" spans="1:28" ht="22.5" x14ac:dyDescent="0.25">
      <c r="A2002" s="65" t="s">
        <v>10776</v>
      </c>
      <c r="B2002" s="66" t="s">
        <v>15697</v>
      </c>
      <c r="C2002" s="67"/>
      <c r="D2002" s="68"/>
      <c r="E2002" s="69"/>
      <c r="F2002" s="70"/>
      <c r="H2002" s="69"/>
      <c r="I2002" s="69"/>
      <c r="J2002" s="69"/>
      <c r="K2002" s="69"/>
      <c r="L2002" s="75"/>
      <c r="N2002" s="69"/>
      <c r="O2002" s="69"/>
      <c r="P2002" s="69"/>
      <c r="Q2002" s="63"/>
      <c r="R2002" s="69"/>
      <c r="S2002" s="69"/>
      <c r="T2002" s="69"/>
      <c r="U2002" s="69"/>
      <c r="V2002" s="77"/>
      <c r="X2002" s="69"/>
      <c r="Y2002" s="69"/>
      <c r="Z2002" s="69"/>
      <c r="AA2002" s="78"/>
      <c r="AB2002" s="79">
        <f t="shared" si="1146"/>
        <v>0</v>
      </c>
    </row>
    <row r="2003" spans="1:28" ht="22.5" x14ac:dyDescent="0.25">
      <c r="A2003" s="71" t="s">
        <v>10777</v>
      </c>
      <c r="B2003" s="72" t="s">
        <v>15698</v>
      </c>
      <c r="C2003" s="73" t="s">
        <v>8753</v>
      </c>
      <c r="D2003" s="74">
        <v>0</v>
      </c>
      <c r="E2003" s="69">
        <v>16248.619999999999</v>
      </c>
      <c r="F2003" s="75">
        <f t="shared" ref="F2003:F2035" si="1147">ROUND(D2003*E2003,2)</f>
        <v>0</v>
      </c>
      <c r="G2003" s="76"/>
      <c r="H2003" s="69">
        <f t="shared" ref="H2003:I2021" si="1148">ROUND(N2003+(N2003*$H$2/100),2)</f>
        <v>16037.98</v>
      </c>
      <c r="I2003" s="69">
        <f t="shared" si="1148"/>
        <v>210.64</v>
      </c>
      <c r="J2003" s="69">
        <f t="shared" ref="J2003:J2021" si="1149">H2003+I2003</f>
        <v>16248.619999999999</v>
      </c>
      <c r="K2003" s="69">
        <v>0</v>
      </c>
      <c r="L2003" s="75">
        <f t="shared" ref="L2003:L2021" si="1150">SUM(J2003:K2003)</f>
        <v>16248.619999999999</v>
      </c>
      <c r="N2003" s="69">
        <v>16037.98</v>
      </c>
      <c r="O2003" s="69">
        <v>210.64</v>
      </c>
      <c r="P2003" s="69">
        <f t="shared" ref="P2003:P2035" si="1151">SUM(N2003:O2003)</f>
        <v>16248.619999999999</v>
      </c>
      <c r="Q2003" s="63"/>
      <c r="R2003" s="69">
        <f t="shared" ref="R2003:S2021" si="1152">X2003</f>
        <v>16037.98</v>
      </c>
      <c r="S2003" s="69">
        <f t="shared" si="1152"/>
        <v>210.66</v>
      </c>
      <c r="T2003" s="69">
        <f t="shared" ref="T2003:T2021" si="1153">R2003+S2003</f>
        <v>16248.64</v>
      </c>
      <c r="U2003" s="69">
        <f t="shared" ref="U2003:U2021" si="1154">ROUND(Z2003*$H$2,2)/100</f>
        <v>0</v>
      </c>
      <c r="V2003" s="77">
        <f t="shared" ref="V2003:V2021" si="1155">SUM(T2003:U2003)</f>
        <v>16248.64</v>
      </c>
      <c r="X2003" s="69">
        <v>16037.98</v>
      </c>
      <c r="Y2003" s="69">
        <v>210.66</v>
      </c>
      <c r="Z2003" s="69">
        <v>16248.64</v>
      </c>
      <c r="AA2003" s="78"/>
      <c r="AB2003" s="79">
        <f t="shared" si="1146"/>
        <v>-2.0000000000436557E-2</v>
      </c>
    </row>
    <row r="2004" spans="1:28" ht="33.75" x14ac:dyDescent="0.25">
      <c r="A2004" s="71" t="s">
        <v>10778</v>
      </c>
      <c r="B2004" s="72" t="s">
        <v>15699</v>
      </c>
      <c r="C2004" s="73" t="s">
        <v>8753</v>
      </c>
      <c r="D2004" s="74">
        <v>0</v>
      </c>
      <c r="E2004" s="69">
        <v>21580.16</v>
      </c>
      <c r="F2004" s="75">
        <f t="shared" si="1147"/>
        <v>0</v>
      </c>
      <c r="G2004" s="76"/>
      <c r="H2004" s="69">
        <f t="shared" si="1148"/>
        <v>21391.38</v>
      </c>
      <c r="I2004" s="69">
        <f t="shared" si="1148"/>
        <v>188.78</v>
      </c>
      <c r="J2004" s="69">
        <f t="shared" si="1149"/>
        <v>21580.16</v>
      </c>
      <c r="K2004" s="69">
        <v>0</v>
      </c>
      <c r="L2004" s="75">
        <f t="shared" si="1150"/>
        <v>21580.16</v>
      </c>
      <c r="N2004" s="69">
        <v>21391.38</v>
      </c>
      <c r="O2004" s="69">
        <v>188.78</v>
      </c>
      <c r="P2004" s="69">
        <f t="shared" si="1151"/>
        <v>21580.16</v>
      </c>
      <c r="Q2004" s="63"/>
      <c r="R2004" s="69">
        <f t="shared" si="1152"/>
        <v>21391.38</v>
      </c>
      <c r="S2004" s="69">
        <f t="shared" si="1152"/>
        <v>188.8</v>
      </c>
      <c r="T2004" s="69">
        <f t="shared" si="1153"/>
        <v>21580.18</v>
      </c>
      <c r="U2004" s="69">
        <f t="shared" si="1154"/>
        <v>0</v>
      </c>
      <c r="V2004" s="77">
        <f t="shared" si="1155"/>
        <v>21580.18</v>
      </c>
      <c r="X2004" s="69">
        <v>21391.38</v>
      </c>
      <c r="Y2004" s="69">
        <v>188.8</v>
      </c>
      <c r="Z2004" s="69">
        <v>21580.18</v>
      </c>
      <c r="AA2004" s="78"/>
      <c r="AB2004" s="79">
        <f t="shared" si="1146"/>
        <v>-2.0000000000436557E-2</v>
      </c>
    </row>
    <row r="2005" spans="1:28" ht="22.5" x14ac:dyDescent="0.25">
      <c r="A2005" s="71" t="s">
        <v>10779</v>
      </c>
      <c r="B2005" s="72" t="s">
        <v>15700</v>
      </c>
      <c r="C2005" s="73" t="s">
        <v>8910</v>
      </c>
      <c r="D2005" s="74">
        <v>0</v>
      </c>
      <c r="E2005" s="69">
        <v>22674.510000000002</v>
      </c>
      <c r="F2005" s="75">
        <f t="shared" si="1147"/>
        <v>0</v>
      </c>
      <c r="G2005" s="76"/>
      <c r="H2005" s="69">
        <f t="shared" si="1148"/>
        <v>22396.22</v>
      </c>
      <c r="I2005" s="69">
        <f t="shared" si="1148"/>
        <v>278.29000000000002</v>
      </c>
      <c r="J2005" s="69">
        <f t="shared" si="1149"/>
        <v>22674.510000000002</v>
      </c>
      <c r="K2005" s="69">
        <v>0</v>
      </c>
      <c r="L2005" s="75">
        <f t="shared" si="1150"/>
        <v>22674.510000000002</v>
      </c>
      <c r="N2005" s="69">
        <v>22396.22</v>
      </c>
      <c r="O2005" s="69">
        <v>278.28999999999996</v>
      </c>
      <c r="P2005" s="69">
        <f t="shared" si="1151"/>
        <v>22674.510000000002</v>
      </c>
      <c r="Q2005" s="63"/>
      <c r="R2005" s="69">
        <f t="shared" si="1152"/>
        <v>22396.22</v>
      </c>
      <c r="S2005" s="69">
        <f t="shared" si="1152"/>
        <v>278.31</v>
      </c>
      <c r="T2005" s="69">
        <f t="shared" si="1153"/>
        <v>22674.530000000002</v>
      </c>
      <c r="U2005" s="69">
        <f t="shared" si="1154"/>
        <v>0</v>
      </c>
      <c r="V2005" s="77">
        <f t="shared" si="1155"/>
        <v>22674.530000000002</v>
      </c>
      <c r="X2005" s="69">
        <v>22396.22</v>
      </c>
      <c r="Y2005" s="69">
        <v>278.31</v>
      </c>
      <c r="Z2005" s="69">
        <v>22674.53</v>
      </c>
      <c r="AA2005" s="78"/>
      <c r="AB2005" s="79">
        <f t="shared" si="1146"/>
        <v>-1.9999999996798579E-2</v>
      </c>
    </row>
    <row r="2006" spans="1:28" ht="22.5" x14ac:dyDescent="0.25">
      <c r="A2006" s="71" t="s">
        <v>10780</v>
      </c>
      <c r="B2006" s="72" t="s">
        <v>15701</v>
      </c>
      <c r="C2006" s="73" t="s">
        <v>8753</v>
      </c>
      <c r="D2006" s="74">
        <v>0</v>
      </c>
      <c r="E2006" s="69">
        <v>49427.72</v>
      </c>
      <c r="F2006" s="75">
        <f t="shared" si="1147"/>
        <v>0</v>
      </c>
      <c r="G2006" s="76"/>
      <c r="H2006" s="69">
        <f t="shared" si="1148"/>
        <v>49394.17</v>
      </c>
      <c r="I2006" s="69">
        <f t="shared" si="1148"/>
        <v>33.549999999999997</v>
      </c>
      <c r="J2006" s="69">
        <f t="shared" si="1149"/>
        <v>49427.72</v>
      </c>
      <c r="K2006" s="69">
        <v>0</v>
      </c>
      <c r="L2006" s="75">
        <f t="shared" si="1150"/>
        <v>49427.72</v>
      </c>
      <c r="N2006" s="69">
        <v>49394.17</v>
      </c>
      <c r="O2006" s="69">
        <v>33.549999999999997</v>
      </c>
      <c r="P2006" s="69">
        <f t="shared" si="1151"/>
        <v>49427.72</v>
      </c>
      <c r="Q2006" s="63"/>
      <c r="R2006" s="69">
        <f t="shared" si="1152"/>
        <v>49394.17</v>
      </c>
      <c r="S2006" s="69">
        <f t="shared" si="1152"/>
        <v>33.549999999999997</v>
      </c>
      <c r="T2006" s="69">
        <f t="shared" si="1153"/>
        <v>49427.72</v>
      </c>
      <c r="U2006" s="69">
        <f t="shared" si="1154"/>
        <v>0</v>
      </c>
      <c r="V2006" s="77">
        <f t="shared" si="1155"/>
        <v>49427.72</v>
      </c>
      <c r="X2006" s="69">
        <v>49394.17</v>
      </c>
      <c r="Y2006" s="69">
        <v>33.549999999999997</v>
      </c>
      <c r="Z2006" s="69">
        <v>49427.72</v>
      </c>
      <c r="AA2006" s="78"/>
      <c r="AB2006" s="79">
        <f t="shared" si="1146"/>
        <v>0</v>
      </c>
    </row>
    <row r="2007" spans="1:28" ht="22.5" x14ac:dyDescent="0.25">
      <c r="A2007" s="71" t="s">
        <v>10781</v>
      </c>
      <c r="B2007" s="72" t="s">
        <v>15702</v>
      </c>
      <c r="C2007" s="73" t="s">
        <v>8753</v>
      </c>
      <c r="D2007" s="74">
        <v>0</v>
      </c>
      <c r="E2007" s="69">
        <v>93028.37000000001</v>
      </c>
      <c r="F2007" s="75">
        <f t="shared" si="1147"/>
        <v>0</v>
      </c>
      <c r="G2007" s="76"/>
      <c r="H2007" s="69">
        <f t="shared" si="1148"/>
        <v>92994.82</v>
      </c>
      <c r="I2007" s="69">
        <f t="shared" si="1148"/>
        <v>33.549999999999997</v>
      </c>
      <c r="J2007" s="69">
        <f t="shared" si="1149"/>
        <v>93028.37000000001</v>
      </c>
      <c r="K2007" s="69">
        <v>0</v>
      </c>
      <c r="L2007" s="75">
        <f t="shared" si="1150"/>
        <v>93028.37000000001</v>
      </c>
      <c r="N2007" s="69">
        <v>92994.82</v>
      </c>
      <c r="O2007" s="69">
        <v>33.549999999999997</v>
      </c>
      <c r="P2007" s="69">
        <f t="shared" si="1151"/>
        <v>93028.37000000001</v>
      </c>
      <c r="Q2007" s="63"/>
      <c r="R2007" s="69">
        <f t="shared" si="1152"/>
        <v>92994.82</v>
      </c>
      <c r="S2007" s="69">
        <f t="shared" si="1152"/>
        <v>33.549999999999997</v>
      </c>
      <c r="T2007" s="69">
        <f t="shared" si="1153"/>
        <v>93028.37000000001</v>
      </c>
      <c r="U2007" s="69">
        <f t="shared" si="1154"/>
        <v>0</v>
      </c>
      <c r="V2007" s="77">
        <f t="shared" si="1155"/>
        <v>93028.37000000001</v>
      </c>
      <c r="X2007" s="69">
        <v>92994.82</v>
      </c>
      <c r="Y2007" s="69">
        <v>33.549999999999997</v>
      </c>
      <c r="Z2007" s="69">
        <v>93028.37</v>
      </c>
      <c r="AA2007" s="78"/>
      <c r="AB2007" s="79">
        <f t="shared" si="1146"/>
        <v>0</v>
      </c>
    </row>
    <row r="2008" spans="1:28" ht="22.5" x14ac:dyDescent="0.25">
      <c r="A2008" s="71" t="s">
        <v>10782</v>
      </c>
      <c r="B2008" s="72" t="s">
        <v>15703</v>
      </c>
      <c r="C2008" s="73" t="s">
        <v>8753</v>
      </c>
      <c r="D2008" s="74">
        <v>0</v>
      </c>
      <c r="E2008" s="69">
        <v>22.66</v>
      </c>
      <c r="F2008" s="75">
        <f t="shared" si="1147"/>
        <v>0</v>
      </c>
      <c r="G2008" s="76"/>
      <c r="H2008" s="69">
        <f t="shared" si="1148"/>
        <v>12.6</v>
      </c>
      <c r="I2008" s="69">
        <f t="shared" si="1148"/>
        <v>10.06</v>
      </c>
      <c r="J2008" s="69">
        <f t="shared" si="1149"/>
        <v>22.66</v>
      </c>
      <c r="K2008" s="69">
        <v>0</v>
      </c>
      <c r="L2008" s="75">
        <f t="shared" si="1150"/>
        <v>22.66</v>
      </c>
      <c r="N2008" s="69">
        <v>12.6</v>
      </c>
      <c r="O2008" s="69">
        <v>10.06</v>
      </c>
      <c r="P2008" s="69">
        <f t="shared" si="1151"/>
        <v>22.66</v>
      </c>
      <c r="Q2008" s="63"/>
      <c r="R2008" s="69">
        <f t="shared" si="1152"/>
        <v>12.6</v>
      </c>
      <c r="S2008" s="69">
        <f t="shared" si="1152"/>
        <v>10.06</v>
      </c>
      <c r="T2008" s="69">
        <f t="shared" si="1153"/>
        <v>22.66</v>
      </c>
      <c r="U2008" s="69">
        <f t="shared" si="1154"/>
        <v>0</v>
      </c>
      <c r="V2008" s="77">
        <f t="shared" si="1155"/>
        <v>22.66</v>
      </c>
      <c r="X2008" s="69">
        <v>12.6</v>
      </c>
      <c r="Y2008" s="69">
        <v>10.06</v>
      </c>
      <c r="Z2008" s="69">
        <v>22.66</v>
      </c>
      <c r="AA2008" s="78"/>
      <c r="AB2008" s="79">
        <f t="shared" si="1146"/>
        <v>0</v>
      </c>
    </row>
    <row r="2009" spans="1:28" ht="22.5" x14ac:dyDescent="0.25">
      <c r="A2009" s="71" t="s">
        <v>10783</v>
      </c>
      <c r="B2009" s="72" t="s">
        <v>15704</v>
      </c>
      <c r="C2009" s="73" t="s">
        <v>8753</v>
      </c>
      <c r="D2009" s="74">
        <v>0</v>
      </c>
      <c r="E2009" s="69">
        <v>30.03</v>
      </c>
      <c r="F2009" s="75">
        <f t="shared" si="1147"/>
        <v>0</v>
      </c>
      <c r="G2009" s="76"/>
      <c r="H2009" s="69">
        <f t="shared" si="1148"/>
        <v>19.97</v>
      </c>
      <c r="I2009" s="69">
        <f t="shared" si="1148"/>
        <v>10.06</v>
      </c>
      <c r="J2009" s="69">
        <f t="shared" si="1149"/>
        <v>30.03</v>
      </c>
      <c r="K2009" s="69">
        <v>0</v>
      </c>
      <c r="L2009" s="75">
        <f t="shared" si="1150"/>
        <v>30.03</v>
      </c>
      <c r="N2009" s="69">
        <v>19.97</v>
      </c>
      <c r="O2009" s="69">
        <v>10.06</v>
      </c>
      <c r="P2009" s="69">
        <f t="shared" si="1151"/>
        <v>30.03</v>
      </c>
      <c r="Q2009" s="63"/>
      <c r="R2009" s="69">
        <f t="shared" si="1152"/>
        <v>19.97</v>
      </c>
      <c r="S2009" s="69">
        <f t="shared" si="1152"/>
        <v>10.06</v>
      </c>
      <c r="T2009" s="69">
        <f t="shared" si="1153"/>
        <v>30.03</v>
      </c>
      <c r="U2009" s="69">
        <f t="shared" si="1154"/>
        <v>0</v>
      </c>
      <c r="V2009" s="77">
        <f t="shared" si="1155"/>
        <v>30.03</v>
      </c>
      <c r="X2009" s="69">
        <v>19.97</v>
      </c>
      <c r="Y2009" s="69">
        <v>10.06</v>
      </c>
      <c r="Z2009" s="69">
        <v>30.03</v>
      </c>
      <c r="AA2009" s="78"/>
      <c r="AB2009" s="79">
        <f t="shared" si="1146"/>
        <v>0</v>
      </c>
    </row>
    <row r="2010" spans="1:28" ht="22.5" x14ac:dyDescent="0.25">
      <c r="A2010" s="71" t="s">
        <v>10784</v>
      </c>
      <c r="B2010" s="72" t="s">
        <v>15705</v>
      </c>
      <c r="C2010" s="73" t="s">
        <v>8753</v>
      </c>
      <c r="D2010" s="74">
        <v>0</v>
      </c>
      <c r="E2010" s="69">
        <v>88.93</v>
      </c>
      <c r="F2010" s="75">
        <f t="shared" si="1147"/>
        <v>0</v>
      </c>
      <c r="G2010" s="76"/>
      <c r="H2010" s="69">
        <f t="shared" si="1148"/>
        <v>68.790000000000006</v>
      </c>
      <c r="I2010" s="69">
        <f t="shared" si="1148"/>
        <v>20.14</v>
      </c>
      <c r="J2010" s="69">
        <f t="shared" si="1149"/>
        <v>88.93</v>
      </c>
      <c r="K2010" s="69">
        <v>0</v>
      </c>
      <c r="L2010" s="75">
        <f t="shared" si="1150"/>
        <v>88.93</v>
      </c>
      <c r="N2010" s="69">
        <v>68.790000000000006</v>
      </c>
      <c r="O2010" s="69">
        <v>20.14</v>
      </c>
      <c r="P2010" s="69">
        <f t="shared" si="1151"/>
        <v>88.93</v>
      </c>
      <c r="Q2010" s="63"/>
      <c r="R2010" s="69">
        <f t="shared" si="1152"/>
        <v>68.790000000000006</v>
      </c>
      <c r="S2010" s="69">
        <f t="shared" si="1152"/>
        <v>20.13</v>
      </c>
      <c r="T2010" s="69">
        <f t="shared" si="1153"/>
        <v>88.92</v>
      </c>
      <c r="U2010" s="69">
        <f t="shared" si="1154"/>
        <v>0</v>
      </c>
      <c r="V2010" s="77">
        <f t="shared" si="1155"/>
        <v>88.92</v>
      </c>
      <c r="X2010" s="69">
        <v>68.790000000000006</v>
      </c>
      <c r="Y2010" s="69">
        <v>20.13</v>
      </c>
      <c r="Z2010" s="69">
        <v>88.92</v>
      </c>
      <c r="AA2010" s="78"/>
      <c r="AB2010" s="79">
        <f t="shared" si="1146"/>
        <v>1.0000000000005116E-2</v>
      </c>
    </row>
    <row r="2011" spans="1:28" ht="22.5" x14ac:dyDescent="0.25">
      <c r="A2011" s="71" t="s">
        <v>10785</v>
      </c>
      <c r="B2011" s="72" t="s">
        <v>15706</v>
      </c>
      <c r="C2011" s="73" t="s">
        <v>8753</v>
      </c>
      <c r="D2011" s="74">
        <v>0</v>
      </c>
      <c r="E2011" s="69">
        <v>125.02</v>
      </c>
      <c r="F2011" s="75">
        <f t="shared" si="1147"/>
        <v>0</v>
      </c>
      <c r="G2011" s="76"/>
      <c r="H2011" s="69">
        <f t="shared" si="1148"/>
        <v>104.88</v>
      </c>
      <c r="I2011" s="69">
        <f t="shared" si="1148"/>
        <v>20.14</v>
      </c>
      <c r="J2011" s="69">
        <f t="shared" si="1149"/>
        <v>125.02</v>
      </c>
      <c r="K2011" s="69">
        <v>0</v>
      </c>
      <c r="L2011" s="75">
        <f t="shared" si="1150"/>
        <v>125.02</v>
      </c>
      <c r="N2011" s="69">
        <v>104.88</v>
      </c>
      <c r="O2011" s="69">
        <v>20.14</v>
      </c>
      <c r="P2011" s="69">
        <f t="shared" si="1151"/>
        <v>125.02</v>
      </c>
      <c r="Q2011" s="63"/>
      <c r="R2011" s="69">
        <f t="shared" si="1152"/>
        <v>104.88</v>
      </c>
      <c r="S2011" s="69">
        <f t="shared" si="1152"/>
        <v>20.13</v>
      </c>
      <c r="T2011" s="69">
        <f t="shared" si="1153"/>
        <v>125.00999999999999</v>
      </c>
      <c r="U2011" s="69">
        <f t="shared" si="1154"/>
        <v>0</v>
      </c>
      <c r="V2011" s="77">
        <f t="shared" si="1155"/>
        <v>125.00999999999999</v>
      </c>
      <c r="X2011" s="69">
        <v>104.88</v>
      </c>
      <c r="Y2011" s="69">
        <v>20.13</v>
      </c>
      <c r="Z2011" s="69">
        <v>125.01</v>
      </c>
      <c r="AA2011" s="78"/>
      <c r="AB2011" s="79">
        <f t="shared" si="1146"/>
        <v>9.9999999999909051E-3</v>
      </c>
    </row>
    <row r="2012" spans="1:28" ht="22.5" x14ac:dyDescent="0.25">
      <c r="A2012" s="71" t="s">
        <v>10786</v>
      </c>
      <c r="B2012" s="72" t="s">
        <v>15707</v>
      </c>
      <c r="C2012" s="73" t="s">
        <v>8753</v>
      </c>
      <c r="D2012" s="74">
        <v>0</v>
      </c>
      <c r="E2012" s="69">
        <v>120.47</v>
      </c>
      <c r="F2012" s="75">
        <f t="shared" si="1147"/>
        <v>0</v>
      </c>
      <c r="G2012" s="76"/>
      <c r="H2012" s="69">
        <f t="shared" si="1148"/>
        <v>90.28</v>
      </c>
      <c r="I2012" s="69">
        <f t="shared" si="1148"/>
        <v>30.19</v>
      </c>
      <c r="J2012" s="69">
        <f t="shared" si="1149"/>
        <v>120.47</v>
      </c>
      <c r="K2012" s="69">
        <v>0</v>
      </c>
      <c r="L2012" s="75">
        <f t="shared" si="1150"/>
        <v>120.47</v>
      </c>
      <c r="N2012" s="69">
        <v>90.28</v>
      </c>
      <c r="O2012" s="69">
        <v>30.189999999999998</v>
      </c>
      <c r="P2012" s="69">
        <f t="shared" si="1151"/>
        <v>120.47</v>
      </c>
      <c r="Q2012" s="63"/>
      <c r="R2012" s="69">
        <f t="shared" si="1152"/>
        <v>90.28</v>
      </c>
      <c r="S2012" s="69">
        <f t="shared" si="1152"/>
        <v>30.19</v>
      </c>
      <c r="T2012" s="69">
        <f t="shared" si="1153"/>
        <v>120.47</v>
      </c>
      <c r="U2012" s="69">
        <f t="shared" si="1154"/>
        <v>0</v>
      </c>
      <c r="V2012" s="77">
        <f t="shared" si="1155"/>
        <v>120.47</v>
      </c>
      <c r="X2012" s="69">
        <v>90.28</v>
      </c>
      <c r="Y2012" s="69">
        <v>30.19</v>
      </c>
      <c r="Z2012" s="69">
        <v>120.47</v>
      </c>
      <c r="AA2012" s="78"/>
      <c r="AB2012" s="79">
        <f t="shared" si="1146"/>
        <v>0</v>
      </c>
    </row>
    <row r="2013" spans="1:28" ht="22.5" x14ac:dyDescent="0.25">
      <c r="A2013" s="71" t="s">
        <v>10787</v>
      </c>
      <c r="B2013" s="72" t="s">
        <v>15708</v>
      </c>
      <c r="C2013" s="73" t="s">
        <v>8753</v>
      </c>
      <c r="D2013" s="74">
        <v>0</v>
      </c>
      <c r="E2013" s="69">
        <v>140.82</v>
      </c>
      <c r="F2013" s="75">
        <f t="shared" si="1147"/>
        <v>0</v>
      </c>
      <c r="G2013" s="76"/>
      <c r="H2013" s="69">
        <f t="shared" si="1148"/>
        <v>110.63</v>
      </c>
      <c r="I2013" s="69">
        <f t="shared" si="1148"/>
        <v>30.19</v>
      </c>
      <c r="J2013" s="69">
        <f t="shared" si="1149"/>
        <v>140.82</v>
      </c>
      <c r="K2013" s="69">
        <v>0</v>
      </c>
      <c r="L2013" s="75">
        <f t="shared" si="1150"/>
        <v>140.82</v>
      </c>
      <c r="N2013" s="69">
        <v>110.63</v>
      </c>
      <c r="O2013" s="69">
        <v>30.189999999999998</v>
      </c>
      <c r="P2013" s="69">
        <f t="shared" si="1151"/>
        <v>140.82</v>
      </c>
      <c r="Q2013" s="63"/>
      <c r="R2013" s="69">
        <f t="shared" si="1152"/>
        <v>110.63</v>
      </c>
      <c r="S2013" s="69">
        <f t="shared" si="1152"/>
        <v>30.19</v>
      </c>
      <c r="T2013" s="69">
        <f t="shared" si="1153"/>
        <v>140.82</v>
      </c>
      <c r="U2013" s="69">
        <f t="shared" si="1154"/>
        <v>0</v>
      </c>
      <c r="V2013" s="77">
        <f t="shared" si="1155"/>
        <v>140.82</v>
      </c>
      <c r="X2013" s="69">
        <v>110.63</v>
      </c>
      <c r="Y2013" s="69">
        <v>30.19</v>
      </c>
      <c r="Z2013" s="69">
        <v>140.82</v>
      </c>
      <c r="AA2013" s="78"/>
      <c r="AB2013" s="79">
        <f t="shared" si="1146"/>
        <v>0</v>
      </c>
    </row>
    <row r="2014" spans="1:28" ht="22.5" x14ac:dyDescent="0.25">
      <c r="A2014" s="71" t="s">
        <v>10788</v>
      </c>
      <c r="B2014" s="72" t="s">
        <v>15709</v>
      </c>
      <c r="C2014" s="73" t="s">
        <v>8753</v>
      </c>
      <c r="D2014" s="74">
        <v>0</v>
      </c>
      <c r="E2014" s="69">
        <v>353.61</v>
      </c>
      <c r="F2014" s="75">
        <f t="shared" si="1147"/>
        <v>0</v>
      </c>
      <c r="G2014" s="76"/>
      <c r="H2014" s="69">
        <f t="shared" si="1148"/>
        <v>320.06</v>
      </c>
      <c r="I2014" s="69">
        <f t="shared" si="1148"/>
        <v>33.549999999999997</v>
      </c>
      <c r="J2014" s="69">
        <f t="shared" si="1149"/>
        <v>353.61</v>
      </c>
      <c r="K2014" s="69">
        <v>0</v>
      </c>
      <c r="L2014" s="75">
        <f t="shared" si="1150"/>
        <v>353.61</v>
      </c>
      <c r="N2014" s="69">
        <v>320.06</v>
      </c>
      <c r="O2014" s="69">
        <v>33.549999999999997</v>
      </c>
      <c r="P2014" s="69">
        <f t="shared" si="1151"/>
        <v>353.61</v>
      </c>
      <c r="Q2014" s="63"/>
      <c r="R2014" s="69">
        <f t="shared" si="1152"/>
        <v>320.06</v>
      </c>
      <c r="S2014" s="69">
        <f t="shared" si="1152"/>
        <v>33.549999999999997</v>
      </c>
      <c r="T2014" s="69">
        <f t="shared" si="1153"/>
        <v>353.61</v>
      </c>
      <c r="U2014" s="69">
        <f t="shared" si="1154"/>
        <v>0</v>
      </c>
      <c r="V2014" s="77">
        <f t="shared" si="1155"/>
        <v>353.61</v>
      </c>
      <c r="X2014" s="69">
        <v>320.06</v>
      </c>
      <c r="Y2014" s="69">
        <v>33.549999999999997</v>
      </c>
      <c r="Z2014" s="69">
        <v>353.61</v>
      </c>
      <c r="AA2014" s="78"/>
      <c r="AB2014" s="79">
        <f t="shared" si="1146"/>
        <v>0</v>
      </c>
    </row>
    <row r="2015" spans="1:28" ht="33.75" x14ac:dyDescent="0.25">
      <c r="A2015" s="71" t="s">
        <v>10789</v>
      </c>
      <c r="B2015" s="72" t="s">
        <v>15710</v>
      </c>
      <c r="C2015" s="73" t="s">
        <v>8753</v>
      </c>
      <c r="D2015" s="74">
        <v>0</v>
      </c>
      <c r="E2015" s="69">
        <v>543.94999999999993</v>
      </c>
      <c r="F2015" s="75">
        <f t="shared" si="1147"/>
        <v>0</v>
      </c>
      <c r="G2015" s="76"/>
      <c r="H2015" s="69">
        <f t="shared" si="1148"/>
        <v>510.4</v>
      </c>
      <c r="I2015" s="69">
        <f t="shared" si="1148"/>
        <v>33.549999999999997</v>
      </c>
      <c r="J2015" s="69">
        <f t="shared" si="1149"/>
        <v>543.94999999999993</v>
      </c>
      <c r="K2015" s="69">
        <v>0</v>
      </c>
      <c r="L2015" s="75">
        <f t="shared" si="1150"/>
        <v>543.94999999999993</v>
      </c>
      <c r="N2015" s="69">
        <v>510.4</v>
      </c>
      <c r="O2015" s="69">
        <v>33.549999999999997</v>
      </c>
      <c r="P2015" s="69">
        <f t="shared" si="1151"/>
        <v>543.94999999999993</v>
      </c>
      <c r="Q2015" s="63"/>
      <c r="R2015" s="69">
        <f t="shared" si="1152"/>
        <v>510.4</v>
      </c>
      <c r="S2015" s="69">
        <f t="shared" si="1152"/>
        <v>33.549999999999997</v>
      </c>
      <c r="T2015" s="69">
        <f t="shared" si="1153"/>
        <v>543.94999999999993</v>
      </c>
      <c r="U2015" s="69">
        <f t="shared" si="1154"/>
        <v>0</v>
      </c>
      <c r="V2015" s="77">
        <f t="shared" si="1155"/>
        <v>543.94999999999993</v>
      </c>
      <c r="X2015" s="69">
        <v>510.4</v>
      </c>
      <c r="Y2015" s="69">
        <v>33.549999999999997</v>
      </c>
      <c r="Z2015" s="69">
        <v>543.95000000000005</v>
      </c>
      <c r="AA2015" s="78"/>
      <c r="AB2015" s="79">
        <f t="shared" si="1146"/>
        <v>0</v>
      </c>
    </row>
    <row r="2016" spans="1:28" s="33" customFormat="1" ht="33.75" x14ac:dyDescent="0.25">
      <c r="A2016" s="71" t="s">
        <v>10790</v>
      </c>
      <c r="B2016" s="72" t="s">
        <v>15711</v>
      </c>
      <c r="C2016" s="73" t="s">
        <v>8753</v>
      </c>
      <c r="D2016" s="74">
        <v>0</v>
      </c>
      <c r="E2016" s="69">
        <v>1784.6899999999998</v>
      </c>
      <c r="F2016" s="75">
        <f t="shared" si="1147"/>
        <v>0</v>
      </c>
      <c r="G2016" s="76"/>
      <c r="H2016" s="69">
        <f t="shared" si="1148"/>
        <v>1717.6</v>
      </c>
      <c r="I2016" s="69">
        <f t="shared" si="1148"/>
        <v>67.09</v>
      </c>
      <c r="J2016" s="69">
        <f t="shared" si="1149"/>
        <v>1784.6899999999998</v>
      </c>
      <c r="K2016" s="69">
        <v>0</v>
      </c>
      <c r="L2016" s="75">
        <f t="shared" si="1150"/>
        <v>1784.6899999999998</v>
      </c>
      <c r="N2016" s="69">
        <v>1717.6</v>
      </c>
      <c r="O2016" s="69">
        <v>67.09</v>
      </c>
      <c r="P2016" s="69">
        <f t="shared" si="1151"/>
        <v>1784.6899999999998</v>
      </c>
      <c r="Q2016" s="63"/>
      <c r="R2016" s="69">
        <f t="shared" si="1152"/>
        <v>1717.6</v>
      </c>
      <c r="S2016" s="69">
        <f t="shared" si="1152"/>
        <v>67.099999999999994</v>
      </c>
      <c r="T2016" s="69">
        <f t="shared" si="1153"/>
        <v>1784.6999999999998</v>
      </c>
      <c r="U2016" s="69">
        <f t="shared" si="1154"/>
        <v>0</v>
      </c>
      <c r="V2016" s="77">
        <f t="shared" si="1155"/>
        <v>1784.6999999999998</v>
      </c>
      <c r="X2016" s="69">
        <v>1717.6</v>
      </c>
      <c r="Y2016" s="69">
        <v>67.099999999999994</v>
      </c>
      <c r="Z2016" s="69">
        <v>1784.7</v>
      </c>
      <c r="AA2016" s="78"/>
      <c r="AB2016" s="79">
        <f t="shared" si="1146"/>
        <v>-1.0000000000218279E-2</v>
      </c>
    </row>
    <row r="2017" spans="1:28" s="33" customFormat="1" ht="33.75" x14ac:dyDescent="0.25">
      <c r="A2017" s="71" t="s">
        <v>10791</v>
      </c>
      <c r="B2017" s="72" t="s">
        <v>15712</v>
      </c>
      <c r="C2017" s="73" t="s">
        <v>8753</v>
      </c>
      <c r="D2017" s="74">
        <v>0</v>
      </c>
      <c r="E2017" s="69">
        <v>2921.57</v>
      </c>
      <c r="F2017" s="75">
        <f t="shared" si="1147"/>
        <v>0</v>
      </c>
      <c r="G2017" s="76"/>
      <c r="H2017" s="69">
        <f t="shared" si="1148"/>
        <v>2854.48</v>
      </c>
      <c r="I2017" s="69">
        <f t="shared" si="1148"/>
        <v>67.09</v>
      </c>
      <c r="J2017" s="69">
        <f t="shared" si="1149"/>
        <v>2921.57</v>
      </c>
      <c r="K2017" s="69">
        <v>0</v>
      </c>
      <c r="L2017" s="75">
        <f t="shared" si="1150"/>
        <v>2921.57</v>
      </c>
      <c r="N2017" s="69">
        <v>2854.48</v>
      </c>
      <c r="O2017" s="69">
        <v>67.09</v>
      </c>
      <c r="P2017" s="69">
        <f t="shared" si="1151"/>
        <v>2921.57</v>
      </c>
      <c r="Q2017" s="63"/>
      <c r="R2017" s="69">
        <f t="shared" si="1152"/>
        <v>2854.48</v>
      </c>
      <c r="S2017" s="69">
        <f t="shared" si="1152"/>
        <v>67.099999999999994</v>
      </c>
      <c r="T2017" s="69">
        <f t="shared" si="1153"/>
        <v>2921.58</v>
      </c>
      <c r="U2017" s="69">
        <f t="shared" si="1154"/>
        <v>0</v>
      </c>
      <c r="V2017" s="77">
        <f t="shared" si="1155"/>
        <v>2921.58</v>
      </c>
      <c r="X2017" s="69">
        <v>2854.48</v>
      </c>
      <c r="Y2017" s="69">
        <v>67.099999999999994</v>
      </c>
      <c r="Z2017" s="69">
        <v>2921.58</v>
      </c>
      <c r="AA2017" s="78"/>
      <c r="AB2017" s="79">
        <f t="shared" si="1146"/>
        <v>-9.9999999997635314E-3</v>
      </c>
    </row>
    <row r="2018" spans="1:28" ht="22.5" x14ac:dyDescent="0.25">
      <c r="A2018" s="71" t="s">
        <v>10792</v>
      </c>
      <c r="B2018" s="72" t="s">
        <v>15713</v>
      </c>
      <c r="C2018" s="73" t="s">
        <v>8753</v>
      </c>
      <c r="D2018" s="74">
        <v>0</v>
      </c>
      <c r="E2018" s="69">
        <v>5004.25</v>
      </c>
      <c r="F2018" s="75">
        <f t="shared" si="1147"/>
        <v>0</v>
      </c>
      <c r="G2018" s="76"/>
      <c r="H2018" s="69">
        <f t="shared" si="1148"/>
        <v>4937.16</v>
      </c>
      <c r="I2018" s="69">
        <f t="shared" si="1148"/>
        <v>67.09</v>
      </c>
      <c r="J2018" s="69">
        <f t="shared" si="1149"/>
        <v>5004.25</v>
      </c>
      <c r="K2018" s="69">
        <v>0</v>
      </c>
      <c r="L2018" s="75">
        <f t="shared" si="1150"/>
        <v>5004.25</v>
      </c>
      <c r="N2018" s="69">
        <v>4937.16</v>
      </c>
      <c r="O2018" s="69">
        <v>67.09</v>
      </c>
      <c r="P2018" s="69">
        <f t="shared" si="1151"/>
        <v>5004.25</v>
      </c>
      <c r="Q2018" s="63"/>
      <c r="R2018" s="69">
        <f t="shared" si="1152"/>
        <v>4937.16</v>
      </c>
      <c r="S2018" s="69">
        <f t="shared" si="1152"/>
        <v>67.099999999999994</v>
      </c>
      <c r="T2018" s="69">
        <f t="shared" si="1153"/>
        <v>5004.26</v>
      </c>
      <c r="U2018" s="69">
        <f t="shared" si="1154"/>
        <v>0</v>
      </c>
      <c r="V2018" s="77">
        <f t="shared" si="1155"/>
        <v>5004.26</v>
      </c>
      <c r="X2018" s="69">
        <v>4937.16</v>
      </c>
      <c r="Y2018" s="69">
        <v>67.099999999999994</v>
      </c>
      <c r="Z2018" s="69">
        <v>5004.26</v>
      </c>
      <c r="AA2018" s="78"/>
      <c r="AB2018" s="79">
        <f t="shared" si="1146"/>
        <v>-1.0000000000218279E-2</v>
      </c>
    </row>
    <row r="2019" spans="1:28" s="33" customFormat="1" ht="22.5" x14ac:dyDescent="0.25">
      <c r="A2019" s="71" t="s">
        <v>10793</v>
      </c>
      <c r="B2019" s="72" t="s">
        <v>15714</v>
      </c>
      <c r="C2019" s="73" t="s">
        <v>8753</v>
      </c>
      <c r="D2019" s="74">
        <v>0</v>
      </c>
      <c r="E2019" s="69">
        <v>7317.18</v>
      </c>
      <c r="F2019" s="75">
        <f t="shared" si="1147"/>
        <v>0</v>
      </c>
      <c r="G2019" s="76"/>
      <c r="H2019" s="69">
        <f t="shared" si="1148"/>
        <v>7250.09</v>
      </c>
      <c r="I2019" s="69">
        <f t="shared" si="1148"/>
        <v>67.09</v>
      </c>
      <c r="J2019" s="69">
        <f t="shared" si="1149"/>
        <v>7317.18</v>
      </c>
      <c r="K2019" s="69">
        <v>0</v>
      </c>
      <c r="L2019" s="75">
        <f t="shared" si="1150"/>
        <v>7317.18</v>
      </c>
      <c r="N2019" s="69">
        <v>7250.09</v>
      </c>
      <c r="O2019" s="69">
        <v>67.09</v>
      </c>
      <c r="P2019" s="69">
        <f t="shared" si="1151"/>
        <v>7317.18</v>
      </c>
      <c r="Q2019" s="63"/>
      <c r="R2019" s="69">
        <f t="shared" si="1152"/>
        <v>7250.09</v>
      </c>
      <c r="S2019" s="69">
        <f t="shared" si="1152"/>
        <v>67.099999999999994</v>
      </c>
      <c r="T2019" s="69">
        <f t="shared" si="1153"/>
        <v>7317.1900000000005</v>
      </c>
      <c r="U2019" s="69">
        <f t="shared" si="1154"/>
        <v>0</v>
      </c>
      <c r="V2019" s="77">
        <f t="shared" si="1155"/>
        <v>7317.1900000000005</v>
      </c>
      <c r="X2019" s="69">
        <v>7250.09</v>
      </c>
      <c r="Y2019" s="69">
        <v>67.099999999999994</v>
      </c>
      <c r="Z2019" s="69">
        <v>7317.19</v>
      </c>
      <c r="AA2019" s="78"/>
      <c r="AB2019" s="79">
        <f t="shared" si="1146"/>
        <v>-9.999999999308784E-3</v>
      </c>
    </row>
    <row r="2020" spans="1:28" ht="22.5" x14ac:dyDescent="0.25">
      <c r="A2020" s="71" t="s">
        <v>10794</v>
      </c>
      <c r="B2020" s="72" t="s">
        <v>15715</v>
      </c>
      <c r="C2020" s="73" t="s">
        <v>8753</v>
      </c>
      <c r="D2020" s="74">
        <v>0</v>
      </c>
      <c r="E2020" s="69">
        <v>8117.5</v>
      </c>
      <c r="F2020" s="75">
        <f t="shared" si="1147"/>
        <v>0</v>
      </c>
      <c r="G2020" s="76"/>
      <c r="H2020" s="69">
        <f t="shared" si="1148"/>
        <v>8050.41</v>
      </c>
      <c r="I2020" s="69">
        <f t="shared" si="1148"/>
        <v>67.09</v>
      </c>
      <c r="J2020" s="69">
        <f t="shared" si="1149"/>
        <v>8117.5</v>
      </c>
      <c r="K2020" s="69">
        <v>0</v>
      </c>
      <c r="L2020" s="75">
        <f t="shared" si="1150"/>
        <v>8117.5</v>
      </c>
      <c r="N2020" s="69">
        <v>8050.41</v>
      </c>
      <c r="O2020" s="69">
        <v>67.09</v>
      </c>
      <c r="P2020" s="69">
        <f t="shared" si="1151"/>
        <v>8117.5</v>
      </c>
      <c r="Q2020" s="63"/>
      <c r="R2020" s="69">
        <f t="shared" si="1152"/>
        <v>8050.41</v>
      </c>
      <c r="S2020" s="69">
        <f t="shared" si="1152"/>
        <v>67.099999999999994</v>
      </c>
      <c r="T2020" s="69">
        <f t="shared" si="1153"/>
        <v>8117.51</v>
      </c>
      <c r="U2020" s="69">
        <f t="shared" si="1154"/>
        <v>0</v>
      </c>
      <c r="V2020" s="77">
        <f t="shared" si="1155"/>
        <v>8117.51</v>
      </c>
      <c r="X2020" s="69">
        <v>8050.41</v>
      </c>
      <c r="Y2020" s="69">
        <v>67.099999999999994</v>
      </c>
      <c r="Z2020" s="69">
        <v>8117.51</v>
      </c>
      <c r="AA2020" s="78"/>
      <c r="AB2020" s="79">
        <f t="shared" si="1146"/>
        <v>-1.0000000000218279E-2</v>
      </c>
    </row>
    <row r="2021" spans="1:28" ht="22.5" x14ac:dyDescent="0.25">
      <c r="A2021" s="71" t="s">
        <v>10795</v>
      </c>
      <c r="B2021" s="72" t="s">
        <v>15716</v>
      </c>
      <c r="C2021" s="73" t="s">
        <v>8753</v>
      </c>
      <c r="D2021" s="74">
        <v>0</v>
      </c>
      <c r="E2021" s="69">
        <v>11104.76</v>
      </c>
      <c r="F2021" s="75">
        <f t="shared" si="1147"/>
        <v>0</v>
      </c>
      <c r="G2021" s="76"/>
      <c r="H2021" s="69">
        <f t="shared" si="1148"/>
        <v>11037.67</v>
      </c>
      <c r="I2021" s="69">
        <f t="shared" si="1148"/>
        <v>67.09</v>
      </c>
      <c r="J2021" s="69">
        <f t="shared" si="1149"/>
        <v>11104.76</v>
      </c>
      <c r="K2021" s="69">
        <v>0</v>
      </c>
      <c r="L2021" s="75">
        <f t="shared" si="1150"/>
        <v>11104.76</v>
      </c>
      <c r="N2021" s="69">
        <v>11037.67</v>
      </c>
      <c r="O2021" s="69">
        <v>67.09</v>
      </c>
      <c r="P2021" s="69">
        <f t="shared" si="1151"/>
        <v>11104.76</v>
      </c>
      <c r="Q2021" s="63"/>
      <c r="R2021" s="69">
        <f t="shared" si="1152"/>
        <v>11037.67</v>
      </c>
      <c r="S2021" s="69">
        <f t="shared" si="1152"/>
        <v>67.099999999999994</v>
      </c>
      <c r="T2021" s="69">
        <f t="shared" si="1153"/>
        <v>11104.77</v>
      </c>
      <c r="U2021" s="69">
        <f t="shared" si="1154"/>
        <v>0</v>
      </c>
      <c r="V2021" s="77">
        <f t="shared" si="1155"/>
        <v>11104.77</v>
      </c>
      <c r="X2021" s="69">
        <v>11037.67</v>
      </c>
      <c r="Y2021" s="69">
        <v>67.099999999999994</v>
      </c>
      <c r="Z2021" s="69">
        <v>11104.77</v>
      </c>
      <c r="AA2021" s="78"/>
      <c r="AB2021" s="79">
        <f t="shared" si="1146"/>
        <v>-1.0000000000218279E-2</v>
      </c>
    </row>
    <row r="2022" spans="1:28" ht="22.5" x14ac:dyDescent="0.25">
      <c r="A2022" s="83" t="s">
        <v>12891</v>
      </c>
      <c r="B2022" s="84" t="s">
        <v>15717</v>
      </c>
      <c r="C2022" s="85" t="s">
        <v>8753</v>
      </c>
      <c r="D2022" s="86">
        <v>0</v>
      </c>
      <c r="E2022" s="87">
        <v>11121.82</v>
      </c>
      <c r="F2022" s="75">
        <f t="shared" si="1147"/>
        <v>0</v>
      </c>
      <c r="G2022" s="76"/>
      <c r="H2022" s="87"/>
      <c r="I2022" s="87"/>
      <c r="J2022" s="87"/>
      <c r="K2022" s="87"/>
      <c r="L2022" s="75"/>
      <c r="N2022" s="87">
        <v>11054.73</v>
      </c>
      <c r="O2022" s="87">
        <v>67.09</v>
      </c>
      <c r="P2022" s="69">
        <f t="shared" si="1151"/>
        <v>11121.82</v>
      </c>
      <c r="Q2022" s="88"/>
      <c r="R2022" s="87"/>
      <c r="S2022" s="87"/>
      <c r="T2022" s="87"/>
      <c r="U2022" s="87"/>
      <c r="V2022" s="77"/>
      <c r="X2022" s="87">
        <v>11054.73</v>
      </c>
      <c r="Y2022" s="87">
        <v>67.099999999999994</v>
      </c>
      <c r="Z2022" s="87">
        <v>11121.83</v>
      </c>
      <c r="AA2022" s="78"/>
      <c r="AB2022" s="79">
        <f t="shared" si="1146"/>
        <v>-1.0000000000218279E-2</v>
      </c>
    </row>
    <row r="2023" spans="1:28" ht="22.5" x14ac:dyDescent="0.25">
      <c r="A2023" s="71" t="s">
        <v>10796</v>
      </c>
      <c r="B2023" s="72" t="s">
        <v>15718</v>
      </c>
      <c r="C2023" s="73" t="s">
        <v>8753</v>
      </c>
      <c r="D2023" s="74">
        <v>0</v>
      </c>
      <c r="E2023" s="69">
        <v>14.75</v>
      </c>
      <c r="F2023" s="75">
        <f t="shared" si="1147"/>
        <v>0</v>
      </c>
      <c r="G2023" s="76"/>
      <c r="H2023" s="69">
        <f t="shared" ref="H2023:I2035" si="1156">ROUND(N2023+(N2023*$H$2/100),2)</f>
        <v>8.02</v>
      </c>
      <c r="I2023" s="69">
        <f t="shared" si="1156"/>
        <v>6.73</v>
      </c>
      <c r="J2023" s="69">
        <f t="shared" ref="J2023:J2035" si="1157">H2023+I2023</f>
        <v>14.75</v>
      </c>
      <c r="K2023" s="69">
        <v>0</v>
      </c>
      <c r="L2023" s="75">
        <f t="shared" ref="L2023:L2035" si="1158">SUM(J2023:K2023)</f>
        <v>14.75</v>
      </c>
      <c r="N2023" s="69">
        <v>8.02</v>
      </c>
      <c r="O2023" s="69">
        <v>6.7299999999999995</v>
      </c>
      <c r="P2023" s="69">
        <f t="shared" si="1151"/>
        <v>14.75</v>
      </c>
      <c r="Q2023" s="63"/>
      <c r="R2023" s="69">
        <f t="shared" ref="R2023:S2035" si="1159">X2023</f>
        <v>8.02</v>
      </c>
      <c r="S2023" s="69">
        <f t="shared" si="1159"/>
        <v>6.71</v>
      </c>
      <c r="T2023" s="69">
        <f t="shared" ref="T2023:T2035" si="1160">R2023+S2023</f>
        <v>14.73</v>
      </c>
      <c r="U2023" s="69">
        <f t="shared" ref="U2023:U2035" si="1161">ROUND(Z2023*$H$2,2)/100</f>
        <v>0</v>
      </c>
      <c r="V2023" s="77">
        <f t="shared" ref="V2023:V2035" si="1162">SUM(T2023:U2023)</f>
        <v>14.73</v>
      </c>
      <c r="X2023" s="69">
        <v>8.02</v>
      </c>
      <c r="Y2023" s="69">
        <v>6.71</v>
      </c>
      <c r="Z2023" s="69">
        <v>14.73</v>
      </c>
      <c r="AA2023" s="78"/>
      <c r="AB2023" s="79">
        <f t="shared" si="1146"/>
        <v>1.9999999999999574E-2</v>
      </c>
    </row>
    <row r="2024" spans="1:28" ht="22.5" x14ac:dyDescent="0.25">
      <c r="A2024" s="71" t="s">
        <v>10797</v>
      </c>
      <c r="B2024" s="72" t="s">
        <v>15719</v>
      </c>
      <c r="C2024" s="73" t="s">
        <v>8753</v>
      </c>
      <c r="D2024" s="74">
        <v>0</v>
      </c>
      <c r="E2024" s="69">
        <v>16.61</v>
      </c>
      <c r="F2024" s="75">
        <f t="shared" si="1147"/>
        <v>0</v>
      </c>
      <c r="G2024" s="76"/>
      <c r="H2024" s="69">
        <f t="shared" si="1156"/>
        <v>9.8800000000000008</v>
      </c>
      <c r="I2024" s="69">
        <f t="shared" si="1156"/>
        <v>6.73</v>
      </c>
      <c r="J2024" s="69">
        <f t="shared" si="1157"/>
        <v>16.61</v>
      </c>
      <c r="K2024" s="69">
        <v>0</v>
      </c>
      <c r="L2024" s="75">
        <f t="shared" si="1158"/>
        <v>16.61</v>
      </c>
      <c r="N2024" s="69">
        <v>9.8800000000000008</v>
      </c>
      <c r="O2024" s="69">
        <v>6.7299999999999995</v>
      </c>
      <c r="P2024" s="69">
        <f t="shared" si="1151"/>
        <v>16.61</v>
      </c>
      <c r="Q2024" s="63"/>
      <c r="R2024" s="69">
        <f t="shared" si="1159"/>
        <v>9.8800000000000008</v>
      </c>
      <c r="S2024" s="69">
        <f t="shared" si="1159"/>
        <v>6.71</v>
      </c>
      <c r="T2024" s="69">
        <f t="shared" si="1160"/>
        <v>16.59</v>
      </c>
      <c r="U2024" s="69">
        <f t="shared" si="1161"/>
        <v>0</v>
      </c>
      <c r="V2024" s="77">
        <f t="shared" si="1162"/>
        <v>16.59</v>
      </c>
      <c r="X2024" s="69">
        <v>9.8800000000000008</v>
      </c>
      <c r="Y2024" s="69">
        <v>6.71</v>
      </c>
      <c r="Z2024" s="69">
        <v>16.59</v>
      </c>
      <c r="AA2024" s="78"/>
      <c r="AB2024" s="79">
        <f t="shared" si="1146"/>
        <v>1.9999999999999574E-2</v>
      </c>
    </row>
    <row r="2025" spans="1:28" ht="22.5" x14ac:dyDescent="0.25">
      <c r="A2025" s="71" t="s">
        <v>10798</v>
      </c>
      <c r="B2025" s="72" t="s">
        <v>15720</v>
      </c>
      <c r="C2025" s="73" t="s">
        <v>8753</v>
      </c>
      <c r="D2025" s="74">
        <v>0</v>
      </c>
      <c r="E2025" s="69">
        <v>38.369999999999997</v>
      </c>
      <c r="F2025" s="75">
        <f t="shared" si="1147"/>
        <v>0</v>
      </c>
      <c r="G2025" s="76"/>
      <c r="H2025" s="69">
        <f t="shared" si="1156"/>
        <v>31.64</v>
      </c>
      <c r="I2025" s="69">
        <f t="shared" si="1156"/>
        <v>6.73</v>
      </c>
      <c r="J2025" s="69">
        <f t="shared" si="1157"/>
        <v>38.370000000000005</v>
      </c>
      <c r="K2025" s="69">
        <v>0</v>
      </c>
      <c r="L2025" s="75">
        <f t="shared" si="1158"/>
        <v>38.370000000000005</v>
      </c>
      <c r="N2025" s="69">
        <v>31.64</v>
      </c>
      <c r="O2025" s="69">
        <v>6.7299999999999995</v>
      </c>
      <c r="P2025" s="69">
        <f t="shared" si="1151"/>
        <v>38.369999999999997</v>
      </c>
      <c r="Q2025" s="63"/>
      <c r="R2025" s="69">
        <f t="shared" si="1159"/>
        <v>31.64</v>
      </c>
      <c r="S2025" s="69">
        <f t="shared" si="1159"/>
        <v>6.71</v>
      </c>
      <c r="T2025" s="69">
        <f t="shared" si="1160"/>
        <v>38.35</v>
      </c>
      <c r="U2025" s="69">
        <f t="shared" si="1161"/>
        <v>0</v>
      </c>
      <c r="V2025" s="77">
        <f t="shared" si="1162"/>
        <v>38.35</v>
      </c>
      <c r="X2025" s="69">
        <v>31.64</v>
      </c>
      <c r="Y2025" s="69">
        <v>6.71</v>
      </c>
      <c r="Z2025" s="69">
        <v>38.35</v>
      </c>
      <c r="AA2025" s="78"/>
      <c r="AB2025" s="79">
        <f t="shared" si="1146"/>
        <v>1.9999999999996021E-2</v>
      </c>
    </row>
    <row r="2026" spans="1:28" ht="22.5" x14ac:dyDescent="0.25">
      <c r="A2026" s="71" t="s">
        <v>10799</v>
      </c>
      <c r="B2026" s="72" t="s">
        <v>15721</v>
      </c>
      <c r="C2026" s="73" t="s">
        <v>8753</v>
      </c>
      <c r="D2026" s="74">
        <v>0</v>
      </c>
      <c r="E2026" s="69">
        <v>40.889999999999993</v>
      </c>
      <c r="F2026" s="75">
        <f t="shared" si="1147"/>
        <v>0</v>
      </c>
      <c r="G2026" s="76"/>
      <c r="H2026" s="69">
        <f t="shared" si="1156"/>
        <v>34.159999999999997</v>
      </c>
      <c r="I2026" s="69">
        <f t="shared" si="1156"/>
        <v>6.73</v>
      </c>
      <c r="J2026" s="69">
        <f t="shared" si="1157"/>
        <v>40.89</v>
      </c>
      <c r="K2026" s="69">
        <v>0</v>
      </c>
      <c r="L2026" s="75">
        <f t="shared" si="1158"/>
        <v>40.89</v>
      </c>
      <c r="N2026" s="69">
        <v>34.159999999999997</v>
      </c>
      <c r="O2026" s="69">
        <v>6.7299999999999995</v>
      </c>
      <c r="P2026" s="69">
        <f t="shared" si="1151"/>
        <v>40.889999999999993</v>
      </c>
      <c r="Q2026" s="63"/>
      <c r="R2026" s="69">
        <f t="shared" si="1159"/>
        <v>34.159999999999997</v>
      </c>
      <c r="S2026" s="69">
        <f t="shared" si="1159"/>
        <v>6.71</v>
      </c>
      <c r="T2026" s="69">
        <f t="shared" si="1160"/>
        <v>40.869999999999997</v>
      </c>
      <c r="U2026" s="69">
        <f t="shared" si="1161"/>
        <v>0</v>
      </c>
      <c r="V2026" s="77">
        <f t="shared" si="1162"/>
        <v>40.869999999999997</v>
      </c>
      <c r="X2026" s="69">
        <v>34.159999999999997</v>
      </c>
      <c r="Y2026" s="69">
        <v>6.71</v>
      </c>
      <c r="Z2026" s="69">
        <v>40.869999999999997</v>
      </c>
      <c r="AA2026" s="78"/>
      <c r="AB2026" s="79">
        <f t="shared" si="1146"/>
        <v>1.9999999999996021E-2</v>
      </c>
    </row>
    <row r="2027" spans="1:28" ht="22.5" x14ac:dyDescent="0.25">
      <c r="A2027" s="71" t="s">
        <v>10800</v>
      </c>
      <c r="B2027" s="72" t="s">
        <v>15722</v>
      </c>
      <c r="C2027" s="73" t="s">
        <v>8753</v>
      </c>
      <c r="D2027" s="74">
        <v>0</v>
      </c>
      <c r="E2027" s="69">
        <v>48.129999999999995</v>
      </c>
      <c r="F2027" s="75">
        <f t="shared" si="1147"/>
        <v>0</v>
      </c>
      <c r="G2027" s="76"/>
      <c r="H2027" s="69">
        <f t="shared" si="1156"/>
        <v>41.4</v>
      </c>
      <c r="I2027" s="69">
        <f t="shared" si="1156"/>
        <v>6.73</v>
      </c>
      <c r="J2027" s="69">
        <f t="shared" si="1157"/>
        <v>48.129999999999995</v>
      </c>
      <c r="K2027" s="69">
        <v>0</v>
      </c>
      <c r="L2027" s="75">
        <f t="shared" si="1158"/>
        <v>48.129999999999995</v>
      </c>
      <c r="N2027" s="69">
        <v>41.4</v>
      </c>
      <c r="O2027" s="69">
        <v>6.7299999999999995</v>
      </c>
      <c r="P2027" s="69">
        <f t="shared" si="1151"/>
        <v>48.129999999999995</v>
      </c>
      <c r="Q2027" s="63"/>
      <c r="R2027" s="69">
        <f t="shared" si="1159"/>
        <v>41.4</v>
      </c>
      <c r="S2027" s="69">
        <f t="shared" si="1159"/>
        <v>6.71</v>
      </c>
      <c r="T2027" s="69">
        <f t="shared" si="1160"/>
        <v>48.11</v>
      </c>
      <c r="U2027" s="69">
        <f t="shared" si="1161"/>
        <v>0</v>
      </c>
      <c r="V2027" s="77">
        <f t="shared" si="1162"/>
        <v>48.11</v>
      </c>
      <c r="X2027" s="69">
        <v>41.4</v>
      </c>
      <c r="Y2027" s="69">
        <v>6.71</v>
      </c>
      <c r="Z2027" s="69">
        <v>48.11</v>
      </c>
      <c r="AA2027" s="78"/>
      <c r="AB2027" s="79">
        <f t="shared" si="1146"/>
        <v>1.9999999999996021E-2</v>
      </c>
    </row>
    <row r="2028" spans="1:28" ht="22.5" x14ac:dyDescent="0.25">
      <c r="A2028" s="71" t="s">
        <v>10801</v>
      </c>
      <c r="B2028" s="72" t="s">
        <v>15723</v>
      </c>
      <c r="C2028" s="73" t="s">
        <v>8753</v>
      </c>
      <c r="D2028" s="74">
        <v>0</v>
      </c>
      <c r="E2028" s="69">
        <v>702.13</v>
      </c>
      <c r="F2028" s="75">
        <f t="shared" si="1147"/>
        <v>0</v>
      </c>
      <c r="G2028" s="76"/>
      <c r="H2028" s="69">
        <f t="shared" si="1156"/>
        <v>695.4</v>
      </c>
      <c r="I2028" s="69">
        <f t="shared" si="1156"/>
        <v>6.73</v>
      </c>
      <c r="J2028" s="69">
        <f t="shared" si="1157"/>
        <v>702.13</v>
      </c>
      <c r="K2028" s="69">
        <v>0</v>
      </c>
      <c r="L2028" s="75">
        <f t="shared" si="1158"/>
        <v>702.13</v>
      </c>
      <c r="N2028" s="69">
        <v>695.4</v>
      </c>
      <c r="O2028" s="69">
        <v>6.7299999999999995</v>
      </c>
      <c r="P2028" s="69">
        <f t="shared" si="1151"/>
        <v>702.13</v>
      </c>
      <c r="Q2028" s="63"/>
      <c r="R2028" s="69">
        <f t="shared" si="1159"/>
        <v>695.4</v>
      </c>
      <c r="S2028" s="69">
        <f t="shared" si="1159"/>
        <v>6.71</v>
      </c>
      <c r="T2028" s="69">
        <f t="shared" si="1160"/>
        <v>702.11</v>
      </c>
      <c r="U2028" s="69">
        <f t="shared" si="1161"/>
        <v>0</v>
      </c>
      <c r="V2028" s="77">
        <f t="shared" si="1162"/>
        <v>702.11</v>
      </c>
      <c r="X2028" s="69">
        <v>695.4</v>
      </c>
      <c r="Y2028" s="69">
        <v>6.71</v>
      </c>
      <c r="Z2028" s="69">
        <v>702.11</v>
      </c>
      <c r="AA2028" s="78"/>
      <c r="AB2028" s="79">
        <f t="shared" si="1146"/>
        <v>1.999999999998181E-2</v>
      </c>
    </row>
    <row r="2029" spans="1:28" ht="22.5" x14ac:dyDescent="0.25">
      <c r="A2029" s="71" t="s">
        <v>10802</v>
      </c>
      <c r="B2029" s="72" t="s">
        <v>15724</v>
      </c>
      <c r="C2029" s="73" t="s">
        <v>8753</v>
      </c>
      <c r="D2029" s="74">
        <v>0</v>
      </c>
      <c r="E2029" s="69">
        <v>51</v>
      </c>
      <c r="F2029" s="75">
        <f t="shared" si="1147"/>
        <v>0</v>
      </c>
      <c r="G2029" s="76"/>
      <c r="H2029" s="69">
        <f t="shared" si="1156"/>
        <v>44.27</v>
      </c>
      <c r="I2029" s="69">
        <f t="shared" si="1156"/>
        <v>6.73</v>
      </c>
      <c r="J2029" s="69">
        <f t="shared" si="1157"/>
        <v>51</v>
      </c>
      <c r="K2029" s="69">
        <v>0</v>
      </c>
      <c r="L2029" s="75">
        <f t="shared" si="1158"/>
        <v>51</v>
      </c>
      <c r="N2029" s="69">
        <v>44.27</v>
      </c>
      <c r="O2029" s="69">
        <v>6.7299999999999995</v>
      </c>
      <c r="P2029" s="69">
        <f t="shared" si="1151"/>
        <v>51</v>
      </c>
      <c r="Q2029" s="63"/>
      <c r="R2029" s="69">
        <f t="shared" si="1159"/>
        <v>44.27</v>
      </c>
      <c r="S2029" s="69">
        <f t="shared" si="1159"/>
        <v>6.71</v>
      </c>
      <c r="T2029" s="69">
        <f t="shared" si="1160"/>
        <v>50.980000000000004</v>
      </c>
      <c r="U2029" s="69">
        <f t="shared" si="1161"/>
        <v>0</v>
      </c>
      <c r="V2029" s="77">
        <f t="shared" si="1162"/>
        <v>50.980000000000004</v>
      </c>
      <c r="X2029" s="69">
        <v>44.27</v>
      </c>
      <c r="Y2029" s="69">
        <v>6.71</v>
      </c>
      <c r="Z2029" s="69">
        <v>50.98</v>
      </c>
      <c r="AA2029" s="78"/>
      <c r="AB2029" s="79">
        <f t="shared" si="1146"/>
        <v>2.0000000000003126E-2</v>
      </c>
    </row>
    <row r="2030" spans="1:28" ht="22.5" x14ac:dyDescent="0.25">
      <c r="A2030" s="71" t="s">
        <v>10803</v>
      </c>
      <c r="B2030" s="72" t="s">
        <v>15725</v>
      </c>
      <c r="C2030" s="73" t="s">
        <v>8753</v>
      </c>
      <c r="D2030" s="74">
        <v>0</v>
      </c>
      <c r="E2030" s="69">
        <v>52.36</v>
      </c>
      <c r="F2030" s="75">
        <f t="shared" si="1147"/>
        <v>0</v>
      </c>
      <c r="G2030" s="76"/>
      <c r="H2030" s="69">
        <f t="shared" si="1156"/>
        <v>45.63</v>
      </c>
      <c r="I2030" s="69">
        <f t="shared" si="1156"/>
        <v>6.73</v>
      </c>
      <c r="J2030" s="69">
        <f t="shared" si="1157"/>
        <v>52.36</v>
      </c>
      <c r="K2030" s="69">
        <v>0</v>
      </c>
      <c r="L2030" s="75">
        <f t="shared" si="1158"/>
        <v>52.36</v>
      </c>
      <c r="N2030" s="69">
        <v>45.63</v>
      </c>
      <c r="O2030" s="69">
        <v>6.7299999999999995</v>
      </c>
      <c r="P2030" s="69">
        <f t="shared" si="1151"/>
        <v>52.36</v>
      </c>
      <c r="Q2030" s="63"/>
      <c r="R2030" s="69">
        <f t="shared" si="1159"/>
        <v>45.63</v>
      </c>
      <c r="S2030" s="69">
        <f t="shared" si="1159"/>
        <v>6.71</v>
      </c>
      <c r="T2030" s="69">
        <f t="shared" si="1160"/>
        <v>52.34</v>
      </c>
      <c r="U2030" s="69">
        <f t="shared" si="1161"/>
        <v>0</v>
      </c>
      <c r="V2030" s="77">
        <f t="shared" si="1162"/>
        <v>52.34</v>
      </c>
      <c r="X2030" s="69">
        <v>45.63</v>
      </c>
      <c r="Y2030" s="69">
        <v>6.71</v>
      </c>
      <c r="Z2030" s="69">
        <v>52.34</v>
      </c>
      <c r="AA2030" s="78"/>
      <c r="AB2030" s="79">
        <f t="shared" si="1146"/>
        <v>1.9999999999996021E-2</v>
      </c>
    </row>
    <row r="2031" spans="1:28" ht="22.5" x14ac:dyDescent="0.25">
      <c r="A2031" s="71" t="s">
        <v>10804</v>
      </c>
      <c r="B2031" s="72" t="s">
        <v>15726</v>
      </c>
      <c r="C2031" s="73" t="s">
        <v>8753</v>
      </c>
      <c r="D2031" s="74">
        <v>0</v>
      </c>
      <c r="E2031" s="69">
        <v>62.22</v>
      </c>
      <c r="F2031" s="75">
        <f t="shared" si="1147"/>
        <v>0</v>
      </c>
      <c r="G2031" s="76"/>
      <c r="H2031" s="69">
        <f t="shared" si="1156"/>
        <v>55.49</v>
      </c>
      <c r="I2031" s="69">
        <f t="shared" si="1156"/>
        <v>6.73</v>
      </c>
      <c r="J2031" s="69">
        <f t="shared" si="1157"/>
        <v>62.22</v>
      </c>
      <c r="K2031" s="69">
        <v>0</v>
      </c>
      <c r="L2031" s="75">
        <f t="shared" si="1158"/>
        <v>62.22</v>
      </c>
      <c r="N2031" s="69">
        <v>55.49</v>
      </c>
      <c r="O2031" s="69">
        <v>6.7299999999999995</v>
      </c>
      <c r="P2031" s="69">
        <f t="shared" si="1151"/>
        <v>62.22</v>
      </c>
      <c r="Q2031" s="63"/>
      <c r="R2031" s="69">
        <f t="shared" si="1159"/>
        <v>55.49</v>
      </c>
      <c r="S2031" s="69">
        <f t="shared" si="1159"/>
        <v>6.71</v>
      </c>
      <c r="T2031" s="69">
        <f t="shared" si="1160"/>
        <v>62.2</v>
      </c>
      <c r="U2031" s="69">
        <f t="shared" si="1161"/>
        <v>0</v>
      </c>
      <c r="V2031" s="77">
        <f t="shared" si="1162"/>
        <v>62.2</v>
      </c>
      <c r="X2031" s="69">
        <v>55.49</v>
      </c>
      <c r="Y2031" s="69">
        <v>6.71</v>
      </c>
      <c r="Z2031" s="69">
        <v>62.2</v>
      </c>
      <c r="AA2031" s="78"/>
      <c r="AB2031" s="79">
        <f t="shared" si="1146"/>
        <v>1.9999999999996021E-2</v>
      </c>
    </row>
    <row r="2032" spans="1:28" ht="22.5" x14ac:dyDescent="0.25">
      <c r="A2032" s="71" t="s">
        <v>10805</v>
      </c>
      <c r="B2032" s="72" t="s">
        <v>15727</v>
      </c>
      <c r="C2032" s="73" t="s">
        <v>8753</v>
      </c>
      <c r="D2032" s="74">
        <v>0</v>
      </c>
      <c r="E2032" s="69">
        <v>1028.54</v>
      </c>
      <c r="F2032" s="75">
        <f t="shared" si="1147"/>
        <v>0</v>
      </c>
      <c r="G2032" s="76"/>
      <c r="H2032" s="69">
        <f t="shared" si="1156"/>
        <v>1021.81</v>
      </c>
      <c r="I2032" s="69">
        <f t="shared" si="1156"/>
        <v>6.73</v>
      </c>
      <c r="J2032" s="69">
        <f t="shared" si="1157"/>
        <v>1028.54</v>
      </c>
      <c r="K2032" s="69">
        <v>0</v>
      </c>
      <c r="L2032" s="75">
        <f t="shared" si="1158"/>
        <v>1028.54</v>
      </c>
      <c r="N2032" s="69">
        <v>1021.81</v>
      </c>
      <c r="O2032" s="69">
        <v>6.7299999999999995</v>
      </c>
      <c r="P2032" s="69">
        <f t="shared" si="1151"/>
        <v>1028.54</v>
      </c>
      <c r="Q2032" s="63"/>
      <c r="R2032" s="69">
        <f t="shared" si="1159"/>
        <v>1021.81</v>
      </c>
      <c r="S2032" s="69">
        <f t="shared" si="1159"/>
        <v>6.71</v>
      </c>
      <c r="T2032" s="69">
        <f t="shared" si="1160"/>
        <v>1028.52</v>
      </c>
      <c r="U2032" s="69">
        <f t="shared" si="1161"/>
        <v>0</v>
      </c>
      <c r="V2032" s="77">
        <f t="shared" si="1162"/>
        <v>1028.52</v>
      </c>
      <c r="X2032" s="69">
        <v>1021.81</v>
      </c>
      <c r="Y2032" s="69">
        <v>6.71</v>
      </c>
      <c r="Z2032" s="69">
        <v>1028.52</v>
      </c>
      <c r="AA2032" s="78"/>
      <c r="AB2032" s="79">
        <f t="shared" si="1146"/>
        <v>1.999999999998181E-2</v>
      </c>
    </row>
    <row r="2033" spans="1:28" ht="22.5" x14ac:dyDescent="0.25">
      <c r="A2033" s="71" t="s">
        <v>10806</v>
      </c>
      <c r="B2033" s="72" t="s">
        <v>15728</v>
      </c>
      <c r="C2033" s="73" t="s">
        <v>8753</v>
      </c>
      <c r="D2033" s="74">
        <v>0</v>
      </c>
      <c r="E2033" s="69">
        <v>24380.57</v>
      </c>
      <c r="F2033" s="75">
        <f t="shared" si="1147"/>
        <v>0</v>
      </c>
      <c r="G2033" s="76"/>
      <c r="H2033" s="69">
        <f t="shared" si="1156"/>
        <v>24313.48</v>
      </c>
      <c r="I2033" s="69">
        <f t="shared" si="1156"/>
        <v>67.09</v>
      </c>
      <c r="J2033" s="69">
        <f t="shared" si="1157"/>
        <v>24380.57</v>
      </c>
      <c r="K2033" s="69">
        <v>0</v>
      </c>
      <c r="L2033" s="75">
        <f t="shared" si="1158"/>
        <v>24380.57</v>
      </c>
      <c r="N2033" s="69">
        <v>24313.48</v>
      </c>
      <c r="O2033" s="69">
        <v>67.09</v>
      </c>
      <c r="P2033" s="69">
        <f t="shared" si="1151"/>
        <v>24380.57</v>
      </c>
      <c r="Q2033" s="63"/>
      <c r="R2033" s="69">
        <f t="shared" si="1159"/>
        <v>24313.48</v>
      </c>
      <c r="S2033" s="69">
        <f t="shared" si="1159"/>
        <v>67.099999999999994</v>
      </c>
      <c r="T2033" s="69">
        <f t="shared" si="1160"/>
        <v>24380.579999999998</v>
      </c>
      <c r="U2033" s="69">
        <f t="shared" si="1161"/>
        <v>0</v>
      </c>
      <c r="V2033" s="77">
        <f t="shared" si="1162"/>
        <v>24380.579999999998</v>
      </c>
      <c r="X2033" s="69">
        <v>24313.48</v>
      </c>
      <c r="Y2033" s="69">
        <v>67.099999999999994</v>
      </c>
      <c r="Z2033" s="69">
        <v>24380.58</v>
      </c>
      <c r="AA2033" s="78"/>
      <c r="AB2033" s="79">
        <f t="shared" si="1146"/>
        <v>-1.0000000002037268E-2</v>
      </c>
    </row>
    <row r="2034" spans="1:28" ht="22.5" x14ac:dyDescent="0.25">
      <c r="A2034" s="71" t="s">
        <v>10807</v>
      </c>
      <c r="B2034" s="72" t="s">
        <v>15729</v>
      </c>
      <c r="C2034" s="73" t="s">
        <v>8753</v>
      </c>
      <c r="D2034" s="74">
        <v>0</v>
      </c>
      <c r="E2034" s="69">
        <v>36004.17</v>
      </c>
      <c r="F2034" s="75">
        <f t="shared" si="1147"/>
        <v>0</v>
      </c>
      <c r="G2034" s="76"/>
      <c r="H2034" s="69">
        <f t="shared" si="1156"/>
        <v>35937.08</v>
      </c>
      <c r="I2034" s="69">
        <f t="shared" si="1156"/>
        <v>67.09</v>
      </c>
      <c r="J2034" s="69">
        <f t="shared" si="1157"/>
        <v>36004.17</v>
      </c>
      <c r="K2034" s="69">
        <v>0</v>
      </c>
      <c r="L2034" s="75">
        <f t="shared" si="1158"/>
        <v>36004.17</v>
      </c>
      <c r="N2034" s="69">
        <v>35937.08</v>
      </c>
      <c r="O2034" s="69">
        <v>67.09</v>
      </c>
      <c r="P2034" s="69">
        <f t="shared" si="1151"/>
        <v>36004.17</v>
      </c>
      <c r="Q2034" s="63"/>
      <c r="R2034" s="69">
        <f t="shared" si="1159"/>
        <v>35937.08</v>
      </c>
      <c r="S2034" s="69">
        <f t="shared" si="1159"/>
        <v>67.099999999999994</v>
      </c>
      <c r="T2034" s="69">
        <f t="shared" si="1160"/>
        <v>36004.18</v>
      </c>
      <c r="U2034" s="69">
        <f t="shared" si="1161"/>
        <v>0</v>
      </c>
      <c r="V2034" s="77">
        <f t="shared" si="1162"/>
        <v>36004.18</v>
      </c>
      <c r="X2034" s="69">
        <v>35937.08</v>
      </c>
      <c r="Y2034" s="69">
        <v>67.099999999999994</v>
      </c>
      <c r="Z2034" s="69">
        <v>36004.18</v>
      </c>
      <c r="AA2034" s="78"/>
      <c r="AB2034" s="79">
        <f t="shared" si="1146"/>
        <v>-1.0000000002037268E-2</v>
      </c>
    </row>
    <row r="2035" spans="1:28" x14ac:dyDescent="0.25">
      <c r="A2035" s="71" t="s">
        <v>10808</v>
      </c>
      <c r="B2035" s="72" t="s">
        <v>15730</v>
      </c>
      <c r="C2035" s="73" t="s">
        <v>8753</v>
      </c>
      <c r="D2035" s="74">
        <v>0</v>
      </c>
      <c r="E2035" s="69">
        <v>256352.83</v>
      </c>
      <c r="F2035" s="75">
        <f t="shared" si="1147"/>
        <v>0</v>
      </c>
      <c r="G2035" s="76"/>
      <c r="H2035" s="69">
        <f t="shared" si="1156"/>
        <v>256319.28</v>
      </c>
      <c r="I2035" s="69">
        <f t="shared" si="1156"/>
        <v>33.549999999999997</v>
      </c>
      <c r="J2035" s="69">
        <f t="shared" si="1157"/>
        <v>256352.83</v>
      </c>
      <c r="K2035" s="69">
        <v>0</v>
      </c>
      <c r="L2035" s="75">
        <f t="shared" si="1158"/>
        <v>256352.83</v>
      </c>
      <c r="N2035" s="69">
        <v>256319.28</v>
      </c>
      <c r="O2035" s="69">
        <v>33.549999999999997</v>
      </c>
      <c r="P2035" s="69">
        <f t="shared" si="1151"/>
        <v>256352.83</v>
      </c>
      <c r="Q2035" s="63"/>
      <c r="R2035" s="69">
        <f t="shared" si="1159"/>
        <v>256319.28</v>
      </c>
      <c r="S2035" s="69">
        <f t="shared" si="1159"/>
        <v>33.549999999999997</v>
      </c>
      <c r="T2035" s="69">
        <f t="shared" si="1160"/>
        <v>256352.83</v>
      </c>
      <c r="U2035" s="69">
        <f t="shared" si="1161"/>
        <v>0</v>
      </c>
      <c r="V2035" s="77">
        <f t="shared" si="1162"/>
        <v>256352.83</v>
      </c>
      <c r="X2035" s="69">
        <v>256319.28</v>
      </c>
      <c r="Y2035" s="69">
        <v>33.549999999999997</v>
      </c>
      <c r="Z2035" s="69">
        <v>256352.83</v>
      </c>
      <c r="AA2035" s="78"/>
      <c r="AB2035" s="79">
        <f t="shared" si="1146"/>
        <v>0</v>
      </c>
    </row>
    <row r="2036" spans="1:28" ht="22.5" x14ac:dyDescent="0.25">
      <c r="A2036" s="65" t="s">
        <v>10809</v>
      </c>
      <c r="B2036" s="66" t="s">
        <v>15731</v>
      </c>
      <c r="C2036" s="67"/>
      <c r="D2036" s="68"/>
      <c r="E2036" s="69"/>
      <c r="F2036" s="70"/>
      <c r="H2036" s="69"/>
      <c r="I2036" s="69"/>
      <c r="J2036" s="69"/>
      <c r="K2036" s="69"/>
      <c r="L2036" s="75"/>
      <c r="N2036" s="69"/>
      <c r="O2036" s="69"/>
      <c r="P2036" s="69"/>
      <c r="Q2036" s="63"/>
      <c r="R2036" s="69"/>
      <c r="S2036" s="69"/>
      <c r="T2036" s="69"/>
      <c r="U2036" s="69"/>
      <c r="V2036" s="77"/>
      <c r="X2036" s="69"/>
      <c r="Y2036" s="69"/>
      <c r="Z2036" s="69"/>
      <c r="AA2036" s="78"/>
      <c r="AB2036" s="79">
        <f t="shared" si="1146"/>
        <v>0</v>
      </c>
    </row>
    <row r="2037" spans="1:28" ht="22.5" x14ac:dyDescent="0.25">
      <c r="A2037" s="71" t="s">
        <v>10810</v>
      </c>
      <c r="B2037" s="72" t="s">
        <v>15732</v>
      </c>
      <c r="C2037" s="73" t="s">
        <v>8753</v>
      </c>
      <c r="D2037" s="74">
        <v>0</v>
      </c>
      <c r="E2037" s="69">
        <v>2078.79</v>
      </c>
      <c r="F2037" s="75">
        <f t="shared" ref="F2037:F2058" si="1163">ROUND(D2037*E2037,2)</f>
        <v>0</v>
      </c>
      <c r="G2037" s="76"/>
      <c r="H2037" s="69">
        <f t="shared" ref="H2037:I2058" si="1164">ROUND(N2037+(N2037*$H$2/100),2)</f>
        <v>2045.24</v>
      </c>
      <c r="I2037" s="69">
        <f t="shared" si="1164"/>
        <v>33.549999999999997</v>
      </c>
      <c r="J2037" s="69">
        <f t="shared" ref="J2037:J2058" si="1165">H2037+I2037</f>
        <v>2078.79</v>
      </c>
      <c r="K2037" s="69">
        <v>0</v>
      </c>
      <c r="L2037" s="75">
        <f t="shared" ref="L2037:L2058" si="1166">SUM(J2037:K2037)</f>
        <v>2078.79</v>
      </c>
      <c r="N2037" s="69">
        <v>2045.24</v>
      </c>
      <c r="O2037" s="69">
        <v>33.549999999999997</v>
      </c>
      <c r="P2037" s="69">
        <f t="shared" ref="P2037:P2058" si="1167">SUM(N2037:O2037)</f>
        <v>2078.79</v>
      </c>
      <c r="Q2037" s="63"/>
      <c r="R2037" s="69">
        <f t="shared" ref="R2037:S2058" si="1168">X2037</f>
        <v>2045.24</v>
      </c>
      <c r="S2037" s="69">
        <f t="shared" si="1168"/>
        <v>33.549999999999997</v>
      </c>
      <c r="T2037" s="69">
        <f t="shared" ref="T2037:T2058" si="1169">R2037+S2037</f>
        <v>2078.79</v>
      </c>
      <c r="U2037" s="69">
        <f t="shared" ref="U2037:U2058" si="1170">ROUND(Z2037*$H$2,2)/100</f>
        <v>0</v>
      </c>
      <c r="V2037" s="77">
        <f t="shared" ref="V2037:V2058" si="1171">SUM(T2037:U2037)</f>
        <v>2078.79</v>
      </c>
      <c r="X2037" s="69">
        <v>2045.24</v>
      </c>
      <c r="Y2037" s="69">
        <v>33.549999999999997</v>
      </c>
      <c r="Z2037" s="69">
        <v>2078.79</v>
      </c>
      <c r="AA2037" s="78"/>
      <c r="AB2037" s="79">
        <f t="shared" si="1146"/>
        <v>0</v>
      </c>
    </row>
    <row r="2038" spans="1:28" ht="22.5" x14ac:dyDescent="0.25">
      <c r="A2038" s="71" t="s">
        <v>10811</v>
      </c>
      <c r="B2038" s="72" t="s">
        <v>15733</v>
      </c>
      <c r="C2038" s="73" t="s">
        <v>8753</v>
      </c>
      <c r="D2038" s="74">
        <v>0</v>
      </c>
      <c r="E2038" s="69">
        <v>1035.79</v>
      </c>
      <c r="F2038" s="75">
        <f t="shared" si="1163"/>
        <v>0</v>
      </c>
      <c r="G2038" s="76"/>
      <c r="H2038" s="69">
        <f t="shared" si="1164"/>
        <v>1008.97</v>
      </c>
      <c r="I2038" s="69">
        <f t="shared" si="1164"/>
        <v>26.82</v>
      </c>
      <c r="J2038" s="69">
        <f t="shared" si="1165"/>
        <v>1035.79</v>
      </c>
      <c r="K2038" s="69">
        <v>0</v>
      </c>
      <c r="L2038" s="75">
        <f t="shared" si="1166"/>
        <v>1035.79</v>
      </c>
      <c r="N2038" s="69">
        <v>1008.97</v>
      </c>
      <c r="O2038" s="69">
        <v>26.82</v>
      </c>
      <c r="P2038" s="69">
        <f t="shared" si="1167"/>
        <v>1035.79</v>
      </c>
      <c r="Q2038" s="63"/>
      <c r="R2038" s="69">
        <f t="shared" si="1168"/>
        <v>1008.97</v>
      </c>
      <c r="S2038" s="69">
        <f t="shared" si="1168"/>
        <v>26.84</v>
      </c>
      <c r="T2038" s="69">
        <f t="shared" si="1169"/>
        <v>1035.81</v>
      </c>
      <c r="U2038" s="69">
        <f t="shared" si="1170"/>
        <v>0</v>
      </c>
      <c r="V2038" s="77">
        <f t="shared" si="1171"/>
        <v>1035.81</v>
      </c>
      <c r="X2038" s="69">
        <v>1008.97</v>
      </c>
      <c r="Y2038" s="69">
        <v>26.84</v>
      </c>
      <c r="Z2038" s="69">
        <v>1035.81</v>
      </c>
      <c r="AA2038" s="78"/>
      <c r="AB2038" s="79">
        <f t="shared" si="1146"/>
        <v>-1.999999999998181E-2</v>
      </c>
    </row>
    <row r="2039" spans="1:28" ht="22.5" x14ac:dyDescent="0.25">
      <c r="A2039" s="71" t="s">
        <v>10812</v>
      </c>
      <c r="B2039" s="72" t="s">
        <v>15734</v>
      </c>
      <c r="C2039" s="73" t="s">
        <v>8753</v>
      </c>
      <c r="D2039" s="74">
        <v>0</v>
      </c>
      <c r="E2039" s="69">
        <v>1180.8999999999999</v>
      </c>
      <c r="F2039" s="75">
        <f t="shared" si="1163"/>
        <v>0</v>
      </c>
      <c r="G2039" s="76"/>
      <c r="H2039" s="69">
        <f t="shared" si="1164"/>
        <v>1154.08</v>
      </c>
      <c r="I2039" s="69">
        <f t="shared" si="1164"/>
        <v>26.82</v>
      </c>
      <c r="J2039" s="69">
        <f t="shared" si="1165"/>
        <v>1180.8999999999999</v>
      </c>
      <c r="K2039" s="69">
        <v>0</v>
      </c>
      <c r="L2039" s="75">
        <f t="shared" si="1166"/>
        <v>1180.8999999999999</v>
      </c>
      <c r="N2039" s="69">
        <v>1154.08</v>
      </c>
      <c r="O2039" s="69">
        <v>26.82</v>
      </c>
      <c r="P2039" s="69">
        <f t="shared" si="1167"/>
        <v>1180.8999999999999</v>
      </c>
      <c r="Q2039" s="63"/>
      <c r="R2039" s="69">
        <f t="shared" si="1168"/>
        <v>1154.08</v>
      </c>
      <c r="S2039" s="69">
        <f t="shared" si="1168"/>
        <v>26.84</v>
      </c>
      <c r="T2039" s="69">
        <f t="shared" si="1169"/>
        <v>1180.9199999999998</v>
      </c>
      <c r="U2039" s="69">
        <f t="shared" si="1170"/>
        <v>0</v>
      </c>
      <c r="V2039" s="77">
        <f t="shared" si="1171"/>
        <v>1180.9199999999998</v>
      </c>
      <c r="X2039" s="69">
        <v>1154.08</v>
      </c>
      <c r="Y2039" s="69">
        <v>26.84</v>
      </c>
      <c r="Z2039" s="69">
        <v>1180.92</v>
      </c>
      <c r="AA2039" s="78"/>
      <c r="AB2039" s="79">
        <f t="shared" si="1146"/>
        <v>-2.0000000000209184E-2</v>
      </c>
    </row>
    <row r="2040" spans="1:28" ht="22.5" x14ac:dyDescent="0.25">
      <c r="A2040" s="71" t="s">
        <v>10813</v>
      </c>
      <c r="B2040" s="72" t="s">
        <v>15735</v>
      </c>
      <c r="C2040" s="73" t="s">
        <v>8753</v>
      </c>
      <c r="D2040" s="74">
        <v>0</v>
      </c>
      <c r="E2040" s="69">
        <v>1486.75</v>
      </c>
      <c r="F2040" s="75">
        <f t="shared" si="1163"/>
        <v>0</v>
      </c>
      <c r="G2040" s="76"/>
      <c r="H2040" s="69">
        <f t="shared" si="1164"/>
        <v>1453.2</v>
      </c>
      <c r="I2040" s="69">
        <f t="shared" si="1164"/>
        <v>33.549999999999997</v>
      </c>
      <c r="J2040" s="69">
        <f t="shared" si="1165"/>
        <v>1486.75</v>
      </c>
      <c r="K2040" s="69">
        <v>0</v>
      </c>
      <c r="L2040" s="75">
        <f t="shared" si="1166"/>
        <v>1486.75</v>
      </c>
      <c r="N2040" s="69">
        <v>1453.2</v>
      </c>
      <c r="O2040" s="69">
        <v>33.549999999999997</v>
      </c>
      <c r="P2040" s="69">
        <f t="shared" si="1167"/>
        <v>1486.75</v>
      </c>
      <c r="Q2040" s="63"/>
      <c r="R2040" s="69">
        <f t="shared" si="1168"/>
        <v>1453.2</v>
      </c>
      <c r="S2040" s="69">
        <f t="shared" si="1168"/>
        <v>33.549999999999997</v>
      </c>
      <c r="T2040" s="69">
        <f t="shared" si="1169"/>
        <v>1486.75</v>
      </c>
      <c r="U2040" s="69">
        <f t="shared" si="1170"/>
        <v>0</v>
      </c>
      <c r="V2040" s="77">
        <f t="shared" si="1171"/>
        <v>1486.75</v>
      </c>
      <c r="X2040" s="69">
        <v>1453.2</v>
      </c>
      <c r="Y2040" s="69">
        <v>33.549999999999997</v>
      </c>
      <c r="Z2040" s="69">
        <v>1486.75</v>
      </c>
      <c r="AA2040" s="78"/>
      <c r="AB2040" s="79">
        <f t="shared" si="1146"/>
        <v>0</v>
      </c>
    </row>
    <row r="2041" spans="1:28" ht="22.5" x14ac:dyDescent="0.25">
      <c r="A2041" s="71" t="s">
        <v>10814</v>
      </c>
      <c r="B2041" s="72" t="s">
        <v>15736</v>
      </c>
      <c r="C2041" s="73" t="s">
        <v>8753</v>
      </c>
      <c r="D2041" s="74">
        <v>0</v>
      </c>
      <c r="E2041" s="69">
        <v>1919.71</v>
      </c>
      <c r="F2041" s="75">
        <f t="shared" si="1163"/>
        <v>0</v>
      </c>
      <c r="G2041" s="76"/>
      <c r="H2041" s="69">
        <f t="shared" si="1164"/>
        <v>1879.44</v>
      </c>
      <c r="I2041" s="69">
        <f t="shared" si="1164"/>
        <v>40.270000000000003</v>
      </c>
      <c r="J2041" s="69">
        <f t="shared" si="1165"/>
        <v>1919.71</v>
      </c>
      <c r="K2041" s="69">
        <v>0</v>
      </c>
      <c r="L2041" s="75">
        <f t="shared" si="1166"/>
        <v>1919.71</v>
      </c>
      <c r="N2041" s="69">
        <v>1879.44</v>
      </c>
      <c r="O2041" s="69">
        <v>40.269999999999996</v>
      </c>
      <c r="P2041" s="69">
        <f t="shared" si="1167"/>
        <v>1919.71</v>
      </c>
      <c r="Q2041" s="63"/>
      <c r="R2041" s="69">
        <f t="shared" si="1168"/>
        <v>1879.44</v>
      </c>
      <c r="S2041" s="69">
        <f t="shared" si="1168"/>
        <v>40.26</v>
      </c>
      <c r="T2041" s="69">
        <f t="shared" si="1169"/>
        <v>1919.7</v>
      </c>
      <c r="U2041" s="69">
        <f t="shared" si="1170"/>
        <v>0</v>
      </c>
      <c r="V2041" s="77">
        <f t="shared" si="1171"/>
        <v>1919.7</v>
      </c>
      <c r="X2041" s="69">
        <v>1879.44</v>
      </c>
      <c r="Y2041" s="69">
        <v>40.26</v>
      </c>
      <c r="Z2041" s="69">
        <v>1919.7</v>
      </c>
      <c r="AA2041" s="78"/>
      <c r="AB2041" s="79">
        <f t="shared" si="1146"/>
        <v>9.9999999999909051E-3</v>
      </c>
    </row>
    <row r="2042" spans="1:28" ht="22.5" x14ac:dyDescent="0.25">
      <c r="A2042" s="71" t="s">
        <v>10815</v>
      </c>
      <c r="B2042" s="72" t="s">
        <v>15737</v>
      </c>
      <c r="C2042" s="73" t="s">
        <v>8753</v>
      </c>
      <c r="D2042" s="74">
        <v>0</v>
      </c>
      <c r="E2042" s="69">
        <v>3275.75</v>
      </c>
      <c r="F2042" s="75">
        <f t="shared" si="1163"/>
        <v>0</v>
      </c>
      <c r="G2042" s="76"/>
      <c r="H2042" s="69">
        <f t="shared" si="1164"/>
        <v>3225.42</v>
      </c>
      <c r="I2042" s="69">
        <f t="shared" si="1164"/>
        <v>50.33</v>
      </c>
      <c r="J2042" s="69">
        <f t="shared" si="1165"/>
        <v>3275.75</v>
      </c>
      <c r="K2042" s="69">
        <v>0</v>
      </c>
      <c r="L2042" s="75">
        <f t="shared" si="1166"/>
        <v>3275.75</v>
      </c>
      <c r="N2042" s="69">
        <v>3225.42</v>
      </c>
      <c r="O2042" s="69">
        <v>50.33</v>
      </c>
      <c r="P2042" s="69">
        <f t="shared" si="1167"/>
        <v>3275.75</v>
      </c>
      <c r="Q2042" s="63"/>
      <c r="R2042" s="69">
        <f t="shared" si="1168"/>
        <v>3225.42</v>
      </c>
      <c r="S2042" s="69">
        <f t="shared" si="1168"/>
        <v>50.34</v>
      </c>
      <c r="T2042" s="69">
        <f t="shared" si="1169"/>
        <v>3275.76</v>
      </c>
      <c r="U2042" s="69">
        <f t="shared" si="1170"/>
        <v>0</v>
      </c>
      <c r="V2042" s="77">
        <f t="shared" si="1171"/>
        <v>3275.76</v>
      </c>
      <c r="X2042" s="69">
        <v>3225.42</v>
      </c>
      <c r="Y2042" s="69">
        <v>50.34</v>
      </c>
      <c r="Z2042" s="69">
        <v>3275.76</v>
      </c>
      <c r="AA2042" s="78"/>
      <c r="AB2042" s="79">
        <f t="shared" si="1146"/>
        <v>-1.0000000000218279E-2</v>
      </c>
    </row>
    <row r="2043" spans="1:28" ht="33.75" x14ac:dyDescent="0.25">
      <c r="A2043" s="71" t="s">
        <v>10816</v>
      </c>
      <c r="B2043" s="72" t="s">
        <v>15738</v>
      </c>
      <c r="C2043" s="73" t="s">
        <v>8753</v>
      </c>
      <c r="D2043" s="74">
        <v>0</v>
      </c>
      <c r="E2043" s="69">
        <v>6523.33</v>
      </c>
      <c r="F2043" s="75">
        <f t="shared" si="1163"/>
        <v>0</v>
      </c>
      <c r="G2043" s="76"/>
      <c r="H2043" s="69">
        <f t="shared" si="1164"/>
        <v>6473</v>
      </c>
      <c r="I2043" s="69">
        <f t="shared" si="1164"/>
        <v>50.33</v>
      </c>
      <c r="J2043" s="69">
        <f t="shared" si="1165"/>
        <v>6523.33</v>
      </c>
      <c r="K2043" s="69">
        <v>0</v>
      </c>
      <c r="L2043" s="75">
        <f t="shared" si="1166"/>
        <v>6523.33</v>
      </c>
      <c r="N2043" s="69">
        <v>6473</v>
      </c>
      <c r="O2043" s="69">
        <v>50.33</v>
      </c>
      <c r="P2043" s="69">
        <f t="shared" si="1167"/>
        <v>6523.33</v>
      </c>
      <c r="Q2043" s="63"/>
      <c r="R2043" s="69">
        <f t="shared" si="1168"/>
        <v>6473</v>
      </c>
      <c r="S2043" s="69">
        <f t="shared" si="1168"/>
        <v>50.34</v>
      </c>
      <c r="T2043" s="69">
        <f t="shared" si="1169"/>
        <v>6523.34</v>
      </c>
      <c r="U2043" s="69">
        <f t="shared" si="1170"/>
        <v>0</v>
      </c>
      <c r="V2043" s="77">
        <f t="shared" si="1171"/>
        <v>6523.34</v>
      </c>
      <c r="X2043" s="69">
        <v>6473</v>
      </c>
      <c r="Y2043" s="69">
        <v>50.34</v>
      </c>
      <c r="Z2043" s="69">
        <v>6523.34</v>
      </c>
      <c r="AA2043" s="78"/>
      <c r="AB2043" s="79">
        <f t="shared" si="1146"/>
        <v>-1.0000000000218279E-2</v>
      </c>
    </row>
    <row r="2044" spans="1:28" ht="33.75" x14ac:dyDescent="0.25">
      <c r="A2044" s="71" t="s">
        <v>10817</v>
      </c>
      <c r="B2044" s="72" t="s">
        <v>15739</v>
      </c>
      <c r="C2044" s="73" t="s">
        <v>8753</v>
      </c>
      <c r="D2044" s="74">
        <v>0</v>
      </c>
      <c r="E2044" s="69">
        <v>1307.4099999999999</v>
      </c>
      <c r="F2044" s="75">
        <f t="shared" si="1163"/>
        <v>0</v>
      </c>
      <c r="G2044" s="76"/>
      <c r="H2044" s="69">
        <f t="shared" si="1164"/>
        <v>1280.5899999999999</v>
      </c>
      <c r="I2044" s="69">
        <f t="shared" si="1164"/>
        <v>26.82</v>
      </c>
      <c r="J2044" s="69">
        <f t="shared" si="1165"/>
        <v>1307.4099999999999</v>
      </c>
      <c r="K2044" s="69">
        <v>0</v>
      </c>
      <c r="L2044" s="75">
        <f t="shared" si="1166"/>
        <v>1307.4099999999999</v>
      </c>
      <c r="N2044" s="69">
        <v>1280.5899999999999</v>
      </c>
      <c r="O2044" s="69">
        <v>26.82</v>
      </c>
      <c r="P2044" s="69">
        <f t="shared" si="1167"/>
        <v>1307.4099999999999</v>
      </c>
      <c r="Q2044" s="63"/>
      <c r="R2044" s="69">
        <f t="shared" si="1168"/>
        <v>1280.5899999999999</v>
      </c>
      <c r="S2044" s="69">
        <f t="shared" si="1168"/>
        <v>26.84</v>
      </c>
      <c r="T2044" s="69">
        <f t="shared" si="1169"/>
        <v>1307.4299999999998</v>
      </c>
      <c r="U2044" s="69">
        <f t="shared" si="1170"/>
        <v>0</v>
      </c>
      <c r="V2044" s="77">
        <f t="shared" si="1171"/>
        <v>1307.4299999999998</v>
      </c>
      <c r="X2044" s="69">
        <v>1280.5899999999999</v>
      </c>
      <c r="Y2044" s="69">
        <v>26.84</v>
      </c>
      <c r="Z2044" s="69">
        <v>1307.43</v>
      </c>
      <c r="AA2044" s="78"/>
      <c r="AB2044" s="79">
        <f t="shared" si="1146"/>
        <v>-2.0000000000209184E-2</v>
      </c>
    </row>
    <row r="2045" spans="1:28" ht="33.75" x14ac:dyDescent="0.25">
      <c r="A2045" s="71" t="s">
        <v>10818</v>
      </c>
      <c r="B2045" s="72" t="s">
        <v>15740</v>
      </c>
      <c r="C2045" s="73" t="s">
        <v>8753</v>
      </c>
      <c r="D2045" s="74">
        <v>0</v>
      </c>
      <c r="E2045" s="69">
        <v>1266.5</v>
      </c>
      <c r="F2045" s="75">
        <f t="shared" si="1163"/>
        <v>0</v>
      </c>
      <c r="G2045" s="76"/>
      <c r="H2045" s="69">
        <f t="shared" si="1164"/>
        <v>1239.68</v>
      </c>
      <c r="I2045" s="69">
        <f t="shared" si="1164"/>
        <v>26.82</v>
      </c>
      <c r="J2045" s="69">
        <f t="shared" si="1165"/>
        <v>1266.5</v>
      </c>
      <c r="K2045" s="69">
        <v>0</v>
      </c>
      <c r="L2045" s="75">
        <f t="shared" si="1166"/>
        <v>1266.5</v>
      </c>
      <c r="N2045" s="69">
        <v>1239.68</v>
      </c>
      <c r="O2045" s="69">
        <v>26.82</v>
      </c>
      <c r="P2045" s="69">
        <f t="shared" si="1167"/>
        <v>1266.5</v>
      </c>
      <c r="Q2045" s="63"/>
      <c r="R2045" s="69">
        <f t="shared" si="1168"/>
        <v>1239.68</v>
      </c>
      <c r="S2045" s="69">
        <f t="shared" si="1168"/>
        <v>26.84</v>
      </c>
      <c r="T2045" s="69">
        <f t="shared" si="1169"/>
        <v>1266.52</v>
      </c>
      <c r="U2045" s="69">
        <f t="shared" si="1170"/>
        <v>0</v>
      </c>
      <c r="V2045" s="77">
        <f t="shared" si="1171"/>
        <v>1266.52</v>
      </c>
      <c r="X2045" s="69">
        <v>1239.68</v>
      </c>
      <c r="Y2045" s="69">
        <v>26.84</v>
      </c>
      <c r="Z2045" s="69">
        <v>1266.52</v>
      </c>
      <c r="AA2045" s="78"/>
      <c r="AB2045" s="79">
        <f t="shared" si="1146"/>
        <v>-1.999999999998181E-2</v>
      </c>
    </row>
    <row r="2046" spans="1:28" ht="33.75" x14ac:dyDescent="0.25">
      <c r="A2046" s="71" t="s">
        <v>10819</v>
      </c>
      <c r="B2046" s="72" t="s">
        <v>15741</v>
      </c>
      <c r="C2046" s="73" t="s">
        <v>8753</v>
      </c>
      <c r="D2046" s="74">
        <v>0</v>
      </c>
      <c r="E2046" s="69">
        <v>2499.5</v>
      </c>
      <c r="F2046" s="75">
        <f t="shared" si="1163"/>
        <v>0</v>
      </c>
      <c r="G2046" s="76"/>
      <c r="H2046" s="69">
        <f t="shared" si="1164"/>
        <v>2472.6799999999998</v>
      </c>
      <c r="I2046" s="69">
        <f t="shared" si="1164"/>
        <v>26.82</v>
      </c>
      <c r="J2046" s="69">
        <f t="shared" si="1165"/>
        <v>2499.5</v>
      </c>
      <c r="K2046" s="69">
        <v>0</v>
      </c>
      <c r="L2046" s="75">
        <f t="shared" si="1166"/>
        <v>2499.5</v>
      </c>
      <c r="N2046" s="69">
        <v>2472.6799999999998</v>
      </c>
      <c r="O2046" s="69">
        <v>26.82</v>
      </c>
      <c r="P2046" s="69">
        <f t="shared" si="1167"/>
        <v>2499.5</v>
      </c>
      <c r="Q2046" s="63"/>
      <c r="R2046" s="69">
        <f t="shared" si="1168"/>
        <v>2472.6799999999998</v>
      </c>
      <c r="S2046" s="69">
        <f t="shared" si="1168"/>
        <v>26.84</v>
      </c>
      <c r="T2046" s="69">
        <f t="shared" si="1169"/>
        <v>2499.52</v>
      </c>
      <c r="U2046" s="69">
        <f t="shared" si="1170"/>
        <v>0</v>
      </c>
      <c r="V2046" s="77">
        <f t="shared" si="1171"/>
        <v>2499.52</v>
      </c>
      <c r="X2046" s="69">
        <v>2472.6799999999998</v>
      </c>
      <c r="Y2046" s="69">
        <v>26.84</v>
      </c>
      <c r="Z2046" s="69">
        <v>2499.52</v>
      </c>
      <c r="AA2046" s="78"/>
      <c r="AB2046" s="79">
        <f t="shared" si="1146"/>
        <v>-1.999999999998181E-2</v>
      </c>
    </row>
    <row r="2047" spans="1:28" ht="33.75" x14ac:dyDescent="0.25">
      <c r="A2047" s="71" t="s">
        <v>10820</v>
      </c>
      <c r="B2047" s="72" t="s">
        <v>15742</v>
      </c>
      <c r="C2047" s="73" t="s">
        <v>8753</v>
      </c>
      <c r="D2047" s="74">
        <v>0</v>
      </c>
      <c r="E2047" s="69">
        <v>2809.44</v>
      </c>
      <c r="F2047" s="75">
        <f t="shared" si="1163"/>
        <v>0</v>
      </c>
      <c r="G2047" s="76"/>
      <c r="H2047" s="69">
        <f t="shared" si="1164"/>
        <v>2775.89</v>
      </c>
      <c r="I2047" s="69">
        <f t="shared" si="1164"/>
        <v>33.549999999999997</v>
      </c>
      <c r="J2047" s="69">
        <f t="shared" si="1165"/>
        <v>2809.44</v>
      </c>
      <c r="K2047" s="69">
        <v>0</v>
      </c>
      <c r="L2047" s="75">
        <f t="shared" si="1166"/>
        <v>2809.44</v>
      </c>
      <c r="N2047" s="69">
        <v>2775.89</v>
      </c>
      <c r="O2047" s="69">
        <v>33.549999999999997</v>
      </c>
      <c r="P2047" s="69">
        <f t="shared" si="1167"/>
        <v>2809.44</v>
      </c>
      <c r="Q2047" s="63"/>
      <c r="R2047" s="69">
        <f t="shared" si="1168"/>
        <v>2775.89</v>
      </c>
      <c r="S2047" s="69">
        <f t="shared" si="1168"/>
        <v>33.549999999999997</v>
      </c>
      <c r="T2047" s="69">
        <f t="shared" si="1169"/>
        <v>2809.44</v>
      </c>
      <c r="U2047" s="69">
        <f t="shared" si="1170"/>
        <v>0</v>
      </c>
      <c r="V2047" s="77">
        <f t="shared" si="1171"/>
        <v>2809.44</v>
      </c>
      <c r="X2047" s="69">
        <v>2775.89</v>
      </c>
      <c r="Y2047" s="69">
        <v>33.549999999999997</v>
      </c>
      <c r="Z2047" s="69">
        <v>2809.44</v>
      </c>
      <c r="AA2047" s="78"/>
      <c r="AB2047" s="79">
        <f t="shared" si="1146"/>
        <v>0</v>
      </c>
    </row>
    <row r="2048" spans="1:28" ht="22.5" x14ac:dyDescent="0.25">
      <c r="A2048" s="71" t="s">
        <v>10821</v>
      </c>
      <c r="B2048" s="72" t="s">
        <v>15743</v>
      </c>
      <c r="C2048" s="73" t="s">
        <v>8753</v>
      </c>
      <c r="D2048" s="74">
        <v>0</v>
      </c>
      <c r="E2048" s="69">
        <v>5460.2300000000005</v>
      </c>
      <c r="F2048" s="75">
        <f t="shared" si="1163"/>
        <v>0</v>
      </c>
      <c r="G2048" s="76"/>
      <c r="H2048" s="69">
        <f t="shared" si="1164"/>
        <v>5419.96</v>
      </c>
      <c r="I2048" s="69">
        <f t="shared" si="1164"/>
        <v>40.270000000000003</v>
      </c>
      <c r="J2048" s="69">
        <f t="shared" si="1165"/>
        <v>5460.2300000000005</v>
      </c>
      <c r="K2048" s="69">
        <v>0</v>
      </c>
      <c r="L2048" s="75">
        <f t="shared" si="1166"/>
        <v>5460.2300000000005</v>
      </c>
      <c r="N2048" s="69">
        <v>5419.96</v>
      </c>
      <c r="O2048" s="69">
        <v>40.269999999999996</v>
      </c>
      <c r="P2048" s="69">
        <f t="shared" si="1167"/>
        <v>5460.2300000000005</v>
      </c>
      <c r="Q2048" s="63"/>
      <c r="R2048" s="69">
        <f t="shared" si="1168"/>
        <v>5419.96</v>
      </c>
      <c r="S2048" s="69">
        <f t="shared" si="1168"/>
        <v>40.26</v>
      </c>
      <c r="T2048" s="69">
        <f t="shared" si="1169"/>
        <v>5460.22</v>
      </c>
      <c r="U2048" s="69">
        <f t="shared" si="1170"/>
        <v>0</v>
      </c>
      <c r="V2048" s="77">
        <f t="shared" si="1171"/>
        <v>5460.22</v>
      </c>
      <c r="X2048" s="69">
        <v>5419.96</v>
      </c>
      <c r="Y2048" s="69">
        <v>40.26</v>
      </c>
      <c r="Z2048" s="69">
        <v>5460.22</v>
      </c>
      <c r="AA2048" s="78"/>
      <c r="AB2048" s="79">
        <f t="shared" si="1146"/>
        <v>1.0000000000218279E-2</v>
      </c>
    </row>
    <row r="2049" spans="1:28" ht="22.5" x14ac:dyDescent="0.25">
      <c r="A2049" s="71" t="s">
        <v>10822</v>
      </c>
      <c r="B2049" s="72" t="s">
        <v>15744</v>
      </c>
      <c r="C2049" s="73" t="s">
        <v>8753</v>
      </c>
      <c r="D2049" s="74">
        <v>0</v>
      </c>
      <c r="E2049" s="69">
        <v>248.98</v>
      </c>
      <c r="F2049" s="75">
        <f t="shared" si="1163"/>
        <v>0</v>
      </c>
      <c r="G2049" s="76"/>
      <c r="H2049" s="69">
        <f t="shared" si="1164"/>
        <v>222.16</v>
      </c>
      <c r="I2049" s="69">
        <f t="shared" si="1164"/>
        <v>26.82</v>
      </c>
      <c r="J2049" s="69">
        <f t="shared" si="1165"/>
        <v>248.98</v>
      </c>
      <c r="K2049" s="69">
        <v>0</v>
      </c>
      <c r="L2049" s="75">
        <f t="shared" si="1166"/>
        <v>248.98</v>
      </c>
      <c r="N2049" s="69">
        <v>222.16</v>
      </c>
      <c r="O2049" s="69">
        <v>26.82</v>
      </c>
      <c r="P2049" s="69">
        <f t="shared" si="1167"/>
        <v>248.98</v>
      </c>
      <c r="Q2049" s="63"/>
      <c r="R2049" s="69">
        <f t="shared" si="1168"/>
        <v>222.16</v>
      </c>
      <c r="S2049" s="69">
        <f t="shared" si="1168"/>
        <v>26.84</v>
      </c>
      <c r="T2049" s="69">
        <f t="shared" si="1169"/>
        <v>249</v>
      </c>
      <c r="U2049" s="69">
        <f t="shared" si="1170"/>
        <v>0</v>
      </c>
      <c r="V2049" s="77">
        <f t="shared" si="1171"/>
        <v>249</v>
      </c>
      <c r="X2049" s="69">
        <v>222.16</v>
      </c>
      <c r="Y2049" s="69">
        <v>26.84</v>
      </c>
      <c r="Z2049" s="69">
        <v>249</v>
      </c>
      <c r="AA2049" s="78"/>
      <c r="AB2049" s="79">
        <f t="shared" si="1146"/>
        <v>-2.0000000000010232E-2</v>
      </c>
    </row>
    <row r="2050" spans="1:28" ht="22.5" x14ac:dyDescent="0.25">
      <c r="A2050" s="71" t="s">
        <v>10823</v>
      </c>
      <c r="B2050" s="72" t="s">
        <v>15745</v>
      </c>
      <c r="C2050" s="73" t="s">
        <v>8753</v>
      </c>
      <c r="D2050" s="74">
        <v>0</v>
      </c>
      <c r="E2050" s="69">
        <v>444.23</v>
      </c>
      <c r="F2050" s="75">
        <f t="shared" si="1163"/>
        <v>0</v>
      </c>
      <c r="G2050" s="76"/>
      <c r="H2050" s="69">
        <f t="shared" si="1164"/>
        <v>417.41</v>
      </c>
      <c r="I2050" s="69">
        <f t="shared" si="1164"/>
        <v>26.82</v>
      </c>
      <c r="J2050" s="69">
        <f t="shared" si="1165"/>
        <v>444.23</v>
      </c>
      <c r="K2050" s="69">
        <v>0</v>
      </c>
      <c r="L2050" s="75">
        <f t="shared" si="1166"/>
        <v>444.23</v>
      </c>
      <c r="N2050" s="69">
        <v>417.41</v>
      </c>
      <c r="O2050" s="69">
        <v>26.82</v>
      </c>
      <c r="P2050" s="69">
        <f t="shared" si="1167"/>
        <v>444.23</v>
      </c>
      <c r="Q2050" s="63"/>
      <c r="R2050" s="69">
        <f t="shared" si="1168"/>
        <v>417.41</v>
      </c>
      <c r="S2050" s="69">
        <f t="shared" si="1168"/>
        <v>26.84</v>
      </c>
      <c r="T2050" s="69">
        <f t="shared" si="1169"/>
        <v>444.25</v>
      </c>
      <c r="U2050" s="69">
        <f t="shared" si="1170"/>
        <v>0</v>
      </c>
      <c r="V2050" s="77">
        <f t="shared" si="1171"/>
        <v>444.25</v>
      </c>
      <c r="X2050" s="69">
        <v>417.41</v>
      </c>
      <c r="Y2050" s="69">
        <v>26.84</v>
      </c>
      <c r="Z2050" s="69">
        <v>444.25</v>
      </c>
      <c r="AA2050" s="78"/>
      <c r="AB2050" s="79">
        <f t="shared" si="1146"/>
        <v>-1.999999999998181E-2</v>
      </c>
    </row>
    <row r="2051" spans="1:28" ht="22.5" x14ac:dyDescent="0.25">
      <c r="A2051" s="71" t="s">
        <v>10824</v>
      </c>
      <c r="B2051" s="72" t="s">
        <v>15746</v>
      </c>
      <c r="C2051" s="73" t="s">
        <v>8753</v>
      </c>
      <c r="D2051" s="74">
        <v>0</v>
      </c>
      <c r="E2051" s="69">
        <v>626.28</v>
      </c>
      <c r="F2051" s="75">
        <f t="shared" si="1163"/>
        <v>0</v>
      </c>
      <c r="G2051" s="76"/>
      <c r="H2051" s="69">
        <f t="shared" si="1164"/>
        <v>592.73</v>
      </c>
      <c r="I2051" s="69">
        <f t="shared" si="1164"/>
        <v>33.549999999999997</v>
      </c>
      <c r="J2051" s="69">
        <f t="shared" si="1165"/>
        <v>626.28</v>
      </c>
      <c r="K2051" s="69">
        <v>0</v>
      </c>
      <c r="L2051" s="75">
        <f t="shared" si="1166"/>
        <v>626.28</v>
      </c>
      <c r="N2051" s="69">
        <v>592.73</v>
      </c>
      <c r="O2051" s="69">
        <v>33.549999999999997</v>
      </c>
      <c r="P2051" s="69">
        <f t="shared" si="1167"/>
        <v>626.28</v>
      </c>
      <c r="Q2051" s="63"/>
      <c r="R2051" s="69">
        <f t="shared" si="1168"/>
        <v>592.73</v>
      </c>
      <c r="S2051" s="69">
        <f t="shared" si="1168"/>
        <v>33.549999999999997</v>
      </c>
      <c r="T2051" s="69">
        <f t="shared" si="1169"/>
        <v>626.28</v>
      </c>
      <c r="U2051" s="69">
        <f t="shared" si="1170"/>
        <v>0</v>
      </c>
      <c r="V2051" s="77">
        <f t="shared" si="1171"/>
        <v>626.28</v>
      </c>
      <c r="X2051" s="69">
        <v>592.73</v>
      </c>
      <c r="Y2051" s="69">
        <v>33.549999999999997</v>
      </c>
      <c r="Z2051" s="69">
        <v>626.28</v>
      </c>
      <c r="AA2051" s="78"/>
      <c r="AB2051" s="79">
        <f t="shared" si="1146"/>
        <v>0</v>
      </c>
    </row>
    <row r="2052" spans="1:28" ht="22.5" x14ac:dyDescent="0.25">
      <c r="A2052" s="71" t="s">
        <v>10825</v>
      </c>
      <c r="B2052" s="72" t="s">
        <v>15747</v>
      </c>
      <c r="C2052" s="73" t="s">
        <v>8753</v>
      </c>
      <c r="D2052" s="74">
        <v>0</v>
      </c>
      <c r="E2052" s="69">
        <v>1264.3699999999999</v>
      </c>
      <c r="F2052" s="75">
        <f t="shared" si="1163"/>
        <v>0</v>
      </c>
      <c r="G2052" s="76"/>
      <c r="H2052" s="69">
        <f t="shared" si="1164"/>
        <v>1224.0999999999999</v>
      </c>
      <c r="I2052" s="69">
        <f t="shared" si="1164"/>
        <v>40.270000000000003</v>
      </c>
      <c r="J2052" s="69">
        <f t="shared" si="1165"/>
        <v>1264.3699999999999</v>
      </c>
      <c r="K2052" s="69">
        <v>0</v>
      </c>
      <c r="L2052" s="75">
        <f t="shared" si="1166"/>
        <v>1264.3699999999999</v>
      </c>
      <c r="N2052" s="69">
        <v>1224.0999999999999</v>
      </c>
      <c r="O2052" s="69">
        <v>40.269999999999996</v>
      </c>
      <c r="P2052" s="69">
        <f t="shared" si="1167"/>
        <v>1264.3699999999999</v>
      </c>
      <c r="Q2052" s="63"/>
      <c r="R2052" s="69">
        <f t="shared" si="1168"/>
        <v>1224.0999999999999</v>
      </c>
      <c r="S2052" s="69">
        <f t="shared" si="1168"/>
        <v>40.26</v>
      </c>
      <c r="T2052" s="69">
        <f t="shared" si="1169"/>
        <v>1264.3599999999999</v>
      </c>
      <c r="U2052" s="69">
        <f t="shared" si="1170"/>
        <v>0</v>
      </c>
      <c r="V2052" s="77">
        <f t="shared" si="1171"/>
        <v>1264.3599999999999</v>
      </c>
      <c r="X2052" s="69">
        <v>1224.0999999999999</v>
      </c>
      <c r="Y2052" s="69">
        <v>40.26</v>
      </c>
      <c r="Z2052" s="69">
        <v>1264.3599999999999</v>
      </c>
      <c r="AA2052" s="78"/>
      <c r="AB2052" s="79">
        <f t="shared" si="1146"/>
        <v>9.9999999999909051E-3</v>
      </c>
    </row>
    <row r="2053" spans="1:28" ht="22.5" x14ac:dyDescent="0.25">
      <c r="A2053" s="71" t="s">
        <v>10826</v>
      </c>
      <c r="B2053" s="72" t="s">
        <v>15748</v>
      </c>
      <c r="C2053" s="73" t="s">
        <v>8753</v>
      </c>
      <c r="D2053" s="74">
        <v>0</v>
      </c>
      <c r="E2053" s="69">
        <v>3648.92</v>
      </c>
      <c r="F2053" s="75">
        <f t="shared" si="1163"/>
        <v>0</v>
      </c>
      <c r="G2053" s="76"/>
      <c r="H2053" s="69">
        <f t="shared" si="1164"/>
        <v>3608.65</v>
      </c>
      <c r="I2053" s="69">
        <f t="shared" si="1164"/>
        <v>40.270000000000003</v>
      </c>
      <c r="J2053" s="69">
        <f t="shared" si="1165"/>
        <v>3648.92</v>
      </c>
      <c r="K2053" s="69">
        <v>0</v>
      </c>
      <c r="L2053" s="75">
        <f t="shared" si="1166"/>
        <v>3648.92</v>
      </c>
      <c r="N2053" s="69">
        <v>3608.65</v>
      </c>
      <c r="O2053" s="69">
        <v>40.269999999999996</v>
      </c>
      <c r="P2053" s="69">
        <f t="shared" si="1167"/>
        <v>3648.92</v>
      </c>
      <c r="Q2053" s="63"/>
      <c r="R2053" s="69">
        <f t="shared" si="1168"/>
        <v>3608.65</v>
      </c>
      <c r="S2053" s="69">
        <f t="shared" si="1168"/>
        <v>40.26</v>
      </c>
      <c r="T2053" s="69">
        <f t="shared" si="1169"/>
        <v>3648.9100000000003</v>
      </c>
      <c r="U2053" s="69">
        <f t="shared" si="1170"/>
        <v>0</v>
      </c>
      <c r="V2053" s="77">
        <f t="shared" si="1171"/>
        <v>3648.9100000000003</v>
      </c>
      <c r="X2053" s="69">
        <v>3608.65</v>
      </c>
      <c r="Y2053" s="69">
        <v>40.26</v>
      </c>
      <c r="Z2053" s="69">
        <v>3648.91</v>
      </c>
      <c r="AA2053" s="78"/>
      <c r="AB2053" s="79">
        <f t="shared" si="1146"/>
        <v>1.0000000000218279E-2</v>
      </c>
    </row>
    <row r="2054" spans="1:28" ht="22.5" x14ac:dyDescent="0.25">
      <c r="A2054" s="71" t="s">
        <v>10827</v>
      </c>
      <c r="B2054" s="72" t="s">
        <v>15749</v>
      </c>
      <c r="C2054" s="73" t="s">
        <v>8753</v>
      </c>
      <c r="D2054" s="74">
        <v>0</v>
      </c>
      <c r="E2054" s="69">
        <v>5341.75</v>
      </c>
      <c r="F2054" s="75">
        <f t="shared" si="1163"/>
        <v>0</v>
      </c>
      <c r="G2054" s="76"/>
      <c r="H2054" s="69">
        <f t="shared" si="1164"/>
        <v>5291.42</v>
      </c>
      <c r="I2054" s="69">
        <f t="shared" si="1164"/>
        <v>50.33</v>
      </c>
      <c r="J2054" s="69">
        <f t="shared" si="1165"/>
        <v>5341.75</v>
      </c>
      <c r="K2054" s="69">
        <v>0</v>
      </c>
      <c r="L2054" s="75">
        <f t="shared" si="1166"/>
        <v>5341.75</v>
      </c>
      <c r="N2054" s="69">
        <v>5291.42</v>
      </c>
      <c r="O2054" s="69">
        <v>50.33</v>
      </c>
      <c r="P2054" s="69">
        <f t="shared" si="1167"/>
        <v>5341.75</v>
      </c>
      <c r="Q2054" s="63"/>
      <c r="R2054" s="69">
        <f t="shared" si="1168"/>
        <v>5291.42</v>
      </c>
      <c r="S2054" s="69">
        <f t="shared" si="1168"/>
        <v>50.34</v>
      </c>
      <c r="T2054" s="69">
        <f t="shared" si="1169"/>
        <v>5341.76</v>
      </c>
      <c r="U2054" s="69">
        <f t="shared" si="1170"/>
        <v>0</v>
      </c>
      <c r="V2054" s="77">
        <f t="shared" si="1171"/>
        <v>5341.76</v>
      </c>
      <c r="X2054" s="69">
        <v>5291.42</v>
      </c>
      <c r="Y2054" s="69">
        <v>50.34</v>
      </c>
      <c r="Z2054" s="69">
        <v>5341.76</v>
      </c>
      <c r="AA2054" s="78"/>
      <c r="AB2054" s="79">
        <f t="shared" si="1146"/>
        <v>-1.0000000000218279E-2</v>
      </c>
    </row>
    <row r="2055" spans="1:28" ht="22.5" x14ac:dyDescent="0.25">
      <c r="A2055" s="71" t="s">
        <v>10828</v>
      </c>
      <c r="B2055" s="72" t="s">
        <v>15750</v>
      </c>
      <c r="C2055" s="73" t="s">
        <v>8753</v>
      </c>
      <c r="D2055" s="74">
        <v>0</v>
      </c>
      <c r="E2055" s="69">
        <v>7625.93</v>
      </c>
      <c r="F2055" s="75">
        <f t="shared" si="1163"/>
        <v>0</v>
      </c>
      <c r="G2055" s="76"/>
      <c r="H2055" s="69">
        <f t="shared" si="1164"/>
        <v>7565.56</v>
      </c>
      <c r="I2055" s="69">
        <f t="shared" si="1164"/>
        <v>60.37</v>
      </c>
      <c r="J2055" s="69">
        <f t="shared" si="1165"/>
        <v>7625.93</v>
      </c>
      <c r="K2055" s="69">
        <v>0</v>
      </c>
      <c r="L2055" s="75">
        <f t="shared" si="1166"/>
        <v>7625.93</v>
      </c>
      <c r="N2055" s="69">
        <v>7565.56</v>
      </c>
      <c r="O2055" s="69">
        <v>60.370000000000005</v>
      </c>
      <c r="P2055" s="69">
        <f t="shared" si="1167"/>
        <v>7625.93</v>
      </c>
      <c r="Q2055" s="63"/>
      <c r="R2055" s="69">
        <f t="shared" si="1168"/>
        <v>7565.56</v>
      </c>
      <c r="S2055" s="69">
        <f t="shared" si="1168"/>
        <v>60.39</v>
      </c>
      <c r="T2055" s="69">
        <f t="shared" si="1169"/>
        <v>7625.9500000000007</v>
      </c>
      <c r="U2055" s="69">
        <f t="shared" si="1170"/>
        <v>0</v>
      </c>
      <c r="V2055" s="77">
        <f t="shared" si="1171"/>
        <v>7625.9500000000007</v>
      </c>
      <c r="X2055" s="69">
        <v>7565.56</v>
      </c>
      <c r="Y2055" s="69">
        <v>60.39</v>
      </c>
      <c r="Z2055" s="69">
        <v>7625.95</v>
      </c>
      <c r="AA2055" s="78"/>
      <c r="AB2055" s="79">
        <f t="shared" si="1146"/>
        <v>-1.9999999999527063E-2</v>
      </c>
    </row>
    <row r="2056" spans="1:28" x14ac:dyDescent="0.25">
      <c r="A2056" s="71" t="s">
        <v>10829</v>
      </c>
      <c r="B2056" s="72" t="s">
        <v>15751</v>
      </c>
      <c r="C2056" s="73" t="s">
        <v>8753</v>
      </c>
      <c r="D2056" s="74">
        <v>0</v>
      </c>
      <c r="E2056" s="69">
        <v>6768.18</v>
      </c>
      <c r="F2056" s="75">
        <f t="shared" si="1163"/>
        <v>0</v>
      </c>
      <c r="G2056" s="76"/>
      <c r="H2056" s="69">
        <f t="shared" si="1164"/>
        <v>6690.91</v>
      </c>
      <c r="I2056" s="69">
        <f t="shared" si="1164"/>
        <v>77.27</v>
      </c>
      <c r="J2056" s="69">
        <f t="shared" si="1165"/>
        <v>6768.18</v>
      </c>
      <c r="K2056" s="69">
        <v>0</v>
      </c>
      <c r="L2056" s="75">
        <f t="shared" si="1166"/>
        <v>6768.18</v>
      </c>
      <c r="N2056" s="69">
        <v>6690.91</v>
      </c>
      <c r="O2056" s="69">
        <v>77.27000000000001</v>
      </c>
      <c r="P2056" s="69">
        <f t="shared" si="1167"/>
        <v>6768.18</v>
      </c>
      <c r="Q2056" s="63"/>
      <c r="R2056" s="69">
        <f t="shared" si="1168"/>
        <v>6690.91</v>
      </c>
      <c r="S2056" s="69">
        <f t="shared" si="1168"/>
        <v>77.27</v>
      </c>
      <c r="T2056" s="69">
        <f t="shared" si="1169"/>
        <v>6768.18</v>
      </c>
      <c r="U2056" s="69">
        <f t="shared" si="1170"/>
        <v>0</v>
      </c>
      <c r="V2056" s="77">
        <f t="shared" si="1171"/>
        <v>6768.18</v>
      </c>
      <c r="X2056" s="69">
        <v>6690.91</v>
      </c>
      <c r="Y2056" s="69">
        <v>77.27</v>
      </c>
      <c r="Z2056" s="69">
        <v>6768.18</v>
      </c>
      <c r="AA2056" s="78"/>
      <c r="AB2056" s="79">
        <f t="shared" si="1146"/>
        <v>0</v>
      </c>
    </row>
    <row r="2057" spans="1:28" ht="22.5" x14ac:dyDescent="0.25">
      <c r="A2057" s="71" t="s">
        <v>10830</v>
      </c>
      <c r="B2057" s="72" t="s">
        <v>15752</v>
      </c>
      <c r="C2057" s="73" t="s">
        <v>8753</v>
      </c>
      <c r="D2057" s="74">
        <v>0</v>
      </c>
      <c r="E2057" s="69">
        <v>58.919999999999995</v>
      </c>
      <c r="F2057" s="75">
        <f t="shared" si="1163"/>
        <v>0</v>
      </c>
      <c r="G2057" s="76"/>
      <c r="H2057" s="69">
        <f t="shared" si="1164"/>
        <v>52.19</v>
      </c>
      <c r="I2057" s="69">
        <f t="shared" si="1164"/>
        <v>6.73</v>
      </c>
      <c r="J2057" s="69">
        <f t="shared" si="1165"/>
        <v>58.92</v>
      </c>
      <c r="K2057" s="69">
        <v>0</v>
      </c>
      <c r="L2057" s="75">
        <f t="shared" si="1166"/>
        <v>58.92</v>
      </c>
      <c r="N2057" s="69">
        <v>52.19</v>
      </c>
      <c r="O2057" s="69">
        <v>6.7299999999999995</v>
      </c>
      <c r="P2057" s="69">
        <f t="shared" si="1167"/>
        <v>58.919999999999995</v>
      </c>
      <c r="Q2057" s="63"/>
      <c r="R2057" s="69">
        <f t="shared" si="1168"/>
        <v>52.19</v>
      </c>
      <c r="S2057" s="69">
        <f t="shared" si="1168"/>
        <v>6.71</v>
      </c>
      <c r="T2057" s="69">
        <f t="shared" si="1169"/>
        <v>58.9</v>
      </c>
      <c r="U2057" s="69">
        <f t="shared" si="1170"/>
        <v>0</v>
      </c>
      <c r="V2057" s="77">
        <f t="shared" si="1171"/>
        <v>58.9</v>
      </c>
      <c r="X2057" s="69">
        <v>52.19</v>
      </c>
      <c r="Y2057" s="69">
        <v>6.71</v>
      </c>
      <c r="Z2057" s="69">
        <v>58.9</v>
      </c>
      <c r="AA2057" s="78"/>
      <c r="AB2057" s="79">
        <f t="shared" si="1146"/>
        <v>1.9999999999996021E-2</v>
      </c>
    </row>
    <row r="2058" spans="1:28" x14ac:dyDescent="0.25">
      <c r="A2058" s="83" t="s">
        <v>12892</v>
      </c>
      <c r="B2058" s="84" t="s">
        <v>15753</v>
      </c>
      <c r="C2058" s="85" t="s">
        <v>8753</v>
      </c>
      <c r="D2058" s="86">
        <v>0</v>
      </c>
      <c r="E2058" s="87">
        <v>494.57</v>
      </c>
      <c r="F2058" s="75">
        <f t="shared" si="1163"/>
        <v>0</v>
      </c>
      <c r="G2058" s="76"/>
      <c r="H2058" s="87">
        <f t="shared" si="1164"/>
        <v>467.75</v>
      </c>
      <c r="I2058" s="87">
        <f t="shared" si="1164"/>
        <v>26.82</v>
      </c>
      <c r="J2058" s="87">
        <f t="shared" si="1165"/>
        <v>494.57</v>
      </c>
      <c r="K2058" s="87">
        <v>0</v>
      </c>
      <c r="L2058" s="75">
        <f t="shared" si="1166"/>
        <v>494.57</v>
      </c>
      <c r="N2058" s="87">
        <v>467.75</v>
      </c>
      <c r="O2058" s="87">
        <v>26.82</v>
      </c>
      <c r="P2058" s="87">
        <f t="shared" si="1167"/>
        <v>494.57</v>
      </c>
      <c r="Q2058" s="88"/>
      <c r="R2058" s="87">
        <f t="shared" si="1168"/>
        <v>467.75</v>
      </c>
      <c r="S2058" s="87">
        <f t="shared" si="1168"/>
        <v>26.84</v>
      </c>
      <c r="T2058" s="87">
        <f t="shared" si="1169"/>
        <v>494.59</v>
      </c>
      <c r="U2058" s="87">
        <f t="shared" si="1170"/>
        <v>0</v>
      </c>
      <c r="V2058" s="77">
        <f t="shared" si="1171"/>
        <v>494.59</v>
      </c>
      <c r="X2058" s="87">
        <v>467.75</v>
      </c>
      <c r="Y2058" s="87">
        <v>26.84</v>
      </c>
      <c r="Z2058" s="87">
        <v>494.59</v>
      </c>
      <c r="AA2058" s="78"/>
      <c r="AB2058" s="79">
        <f t="shared" ref="AB2058:AB2121" si="1172">P2058-Z2058</f>
        <v>-1.999999999998181E-2</v>
      </c>
    </row>
    <row r="2059" spans="1:28" ht="22.5" x14ac:dyDescent="0.25">
      <c r="A2059" s="65" t="s">
        <v>10831</v>
      </c>
      <c r="B2059" s="66" t="s">
        <v>15754</v>
      </c>
      <c r="C2059" s="67"/>
      <c r="D2059" s="68"/>
      <c r="E2059" s="69"/>
      <c r="F2059" s="70"/>
      <c r="H2059" s="69"/>
      <c r="I2059" s="69"/>
      <c r="J2059" s="69"/>
      <c r="K2059" s="69"/>
      <c r="L2059" s="75"/>
      <c r="N2059" s="69"/>
      <c r="O2059" s="69"/>
      <c r="P2059" s="69"/>
      <c r="Q2059" s="63"/>
      <c r="R2059" s="69"/>
      <c r="S2059" s="69"/>
      <c r="T2059" s="69"/>
      <c r="U2059" s="69"/>
      <c r="V2059" s="77"/>
      <c r="X2059" s="69"/>
      <c r="Y2059" s="69"/>
      <c r="Z2059" s="69"/>
      <c r="AA2059" s="78"/>
      <c r="AB2059" s="79">
        <f t="shared" si="1172"/>
        <v>0</v>
      </c>
    </row>
    <row r="2060" spans="1:28" ht="22.5" x14ac:dyDescent="0.25">
      <c r="A2060" s="71" t="s">
        <v>10832</v>
      </c>
      <c r="B2060" s="72" t="s">
        <v>15755</v>
      </c>
      <c r="C2060" s="73" t="s">
        <v>8753</v>
      </c>
      <c r="D2060" s="74">
        <v>0</v>
      </c>
      <c r="E2060" s="69">
        <v>1617.88</v>
      </c>
      <c r="F2060" s="75">
        <f t="shared" ref="F2060:F2066" si="1173">ROUND(D2060*E2060,2)</f>
        <v>0</v>
      </c>
      <c r="G2060" s="76"/>
      <c r="H2060" s="69">
        <f t="shared" ref="H2060:I2066" si="1174">ROUND(N2060+(N2060*$H$2/100),2)</f>
        <v>1454.43</v>
      </c>
      <c r="I2060" s="69">
        <f t="shared" si="1174"/>
        <v>163.44999999999999</v>
      </c>
      <c r="J2060" s="69">
        <f t="shared" ref="J2060:J2066" si="1175">H2060+I2060</f>
        <v>1617.88</v>
      </c>
      <c r="K2060" s="69">
        <v>0</v>
      </c>
      <c r="L2060" s="75">
        <f t="shared" ref="L2060:L2066" si="1176">SUM(J2060:K2060)</f>
        <v>1617.88</v>
      </c>
      <c r="N2060" s="69">
        <v>1454.43</v>
      </c>
      <c r="O2060" s="69">
        <v>163.44999999999999</v>
      </c>
      <c r="P2060" s="69">
        <f t="shared" ref="P2060:P2066" si="1177">SUM(N2060:O2060)</f>
        <v>1617.88</v>
      </c>
      <c r="Q2060" s="63"/>
      <c r="R2060" s="69">
        <f t="shared" ref="R2060:S2066" si="1178">X2060</f>
        <v>1454.43</v>
      </c>
      <c r="S2060" s="69">
        <f t="shared" si="1178"/>
        <v>163.46</v>
      </c>
      <c r="T2060" s="69">
        <f t="shared" ref="T2060:T2066" si="1179">R2060+S2060</f>
        <v>1617.89</v>
      </c>
      <c r="U2060" s="69">
        <f t="shared" ref="U2060:U2066" si="1180">ROUND(Z2060*$H$2,2)/100</f>
        <v>0</v>
      </c>
      <c r="V2060" s="77">
        <f t="shared" ref="V2060:V2066" si="1181">SUM(T2060:U2060)</f>
        <v>1617.89</v>
      </c>
      <c r="X2060" s="69">
        <v>1454.43</v>
      </c>
      <c r="Y2060" s="69">
        <v>163.46</v>
      </c>
      <c r="Z2060" s="69">
        <v>1617.89</v>
      </c>
      <c r="AA2060" s="78"/>
      <c r="AB2060" s="79">
        <f t="shared" si="1172"/>
        <v>-9.9999999999909051E-3</v>
      </c>
    </row>
    <row r="2061" spans="1:28" ht="22.5" x14ac:dyDescent="0.25">
      <c r="A2061" s="71" t="s">
        <v>10833</v>
      </c>
      <c r="B2061" s="72" t="s">
        <v>15756</v>
      </c>
      <c r="C2061" s="73" t="s">
        <v>8753</v>
      </c>
      <c r="D2061" s="74">
        <v>0</v>
      </c>
      <c r="E2061" s="69">
        <v>1359.65</v>
      </c>
      <c r="F2061" s="75">
        <f t="shared" si="1173"/>
        <v>0</v>
      </c>
      <c r="G2061" s="76"/>
      <c r="H2061" s="69">
        <f t="shared" si="1174"/>
        <v>1196.2</v>
      </c>
      <c r="I2061" s="69">
        <f t="shared" si="1174"/>
        <v>163.44999999999999</v>
      </c>
      <c r="J2061" s="69">
        <f t="shared" si="1175"/>
        <v>1359.65</v>
      </c>
      <c r="K2061" s="69">
        <v>0</v>
      </c>
      <c r="L2061" s="75">
        <f t="shared" si="1176"/>
        <v>1359.65</v>
      </c>
      <c r="N2061" s="69">
        <v>1196.2</v>
      </c>
      <c r="O2061" s="69">
        <v>163.44999999999999</v>
      </c>
      <c r="P2061" s="69">
        <f t="shared" si="1177"/>
        <v>1359.65</v>
      </c>
      <c r="Q2061" s="63"/>
      <c r="R2061" s="69">
        <f t="shared" si="1178"/>
        <v>1196.2</v>
      </c>
      <c r="S2061" s="69">
        <f t="shared" si="1178"/>
        <v>163.46</v>
      </c>
      <c r="T2061" s="69">
        <f t="shared" si="1179"/>
        <v>1359.66</v>
      </c>
      <c r="U2061" s="69">
        <f t="shared" si="1180"/>
        <v>0</v>
      </c>
      <c r="V2061" s="77">
        <f t="shared" si="1181"/>
        <v>1359.66</v>
      </c>
      <c r="X2061" s="69">
        <v>1196.2</v>
      </c>
      <c r="Y2061" s="69">
        <v>163.46</v>
      </c>
      <c r="Z2061" s="69">
        <v>1359.66</v>
      </c>
      <c r="AA2061" s="78"/>
      <c r="AB2061" s="79">
        <f t="shared" si="1172"/>
        <v>-9.9999999999909051E-3</v>
      </c>
    </row>
    <row r="2062" spans="1:28" s="33" customFormat="1" ht="22.5" x14ac:dyDescent="0.25">
      <c r="A2062" s="71" t="s">
        <v>10834</v>
      </c>
      <c r="B2062" s="72" t="s">
        <v>15757</v>
      </c>
      <c r="C2062" s="73" t="s">
        <v>8753</v>
      </c>
      <c r="D2062" s="74">
        <v>0</v>
      </c>
      <c r="E2062" s="69">
        <v>288.74</v>
      </c>
      <c r="F2062" s="75">
        <f t="shared" si="1173"/>
        <v>0</v>
      </c>
      <c r="G2062" s="76"/>
      <c r="H2062" s="69">
        <f t="shared" si="1174"/>
        <v>228.43</v>
      </c>
      <c r="I2062" s="69">
        <f t="shared" si="1174"/>
        <v>60.31</v>
      </c>
      <c r="J2062" s="69">
        <f t="shared" si="1175"/>
        <v>288.74</v>
      </c>
      <c r="K2062" s="69">
        <v>0</v>
      </c>
      <c r="L2062" s="75">
        <f t="shared" si="1176"/>
        <v>288.74</v>
      </c>
      <c r="N2062" s="69">
        <v>228.43</v>
      </c>
      <c r="O2062" s="69">
        <v>60.31</v>
      </c>
      <c r="P2062" s="69">
        <f t="shared" si="1177"/>
        <v>288.74</v>
      </c>
      <c r="Q2062" s="63"/>
      <c r="R2062" s="69">
        <f t="shared" si="1178"/>
        <v>228.43</v>
      </c>
      <c r="S2062" s="69">
        <f t="shared" si="1178"/>
        <v>60.31</v>
      </c>
      <c r="T2062" s="69">
        <f t="shared" si="1179"/>
        <v>288.74</v>
      </c>
      <c r="U2062" s="69">
        <f t="shared" si="1180"/>
        <v>0</v>
      </c>
      <c r="V2062" s="77">
        <f t="shared" si="1181"/>
        <v>288.74</v>
      </c>
      <c r="X2062" s="69">
        <v>228.43</v>
      </c>
      <c r="Y2062" s="69">
        <v>60.31</v>
      </c>
      <c r="Z2062" s="69">
        <v>288.74</v>
      </c>
      <c r="AA2062" s="78"/>
      <c r="AB2062" s="79">
        <f t="shared" si="1172"/>
        <v>0</v>
      </c>
    </row>
    <row r="2063" spans="1:28" ht="22.5" x14ac:dyDescent="0.25">
      <c r="A2063" s="71" t="s">
        <v>10835</v>
      </c>
      <c r="B2063" s="72" t="s">
        <v>15758</v>
      </c>
      <c r="C2063" s="73" t="s">
        <v>8753</v>
      </c>
      <c r="D2063" s="74">
        <v>0</v>
      </c>
      <c r="E2063" s="69">
        <v>392.64</v>
      </c>
      <c r="F2063" s="75">
        <f t="shared" si="1173"/>
        <v>0</v>
      </c>
      <c r="G2063" s="76"/>
      <c r="H2063" s="69">
        <f t="shared" si="1174"/>
        <v>332.33</v>
      </c>
      <c r="I2063" s="69">
        <f t="shared" si="1174"/>
        <v>60.31</v>
      </c>
      <c r="J2063" s="69">
        <f t="shared" si="1175"/>
        <v>392.64</v>
      </c>
      <c r="K2063" s="69">
        <v>0</v>
      </c>
      <c r="L2063" s="75">
        <f t="shared" si="1176"/>
        <v>392.64</v>
      </c>
      <c r="N2063" s="69">
        <v>332.33</v>
      </c>
      <c r="O2063" s="69">
        <v>60.31</v>
      </c>
      <c r="P2063" s="69">
        <f t="shared" si="1177"/>
        <v>392.64</v>
      </c>
      <c r="Q2063" s="63"/>
      <c r="R2063" s="69">
        <f t="shared" si="1178"/>
        <v>332.33</v>
      </c>
      <c r="S2063" s="69">
        <f t="shared" si="1178"/>
        <v>60.31</v>
      </c>
      <c r="T2063" s="69">
        <f t="shared" si="1179"/>
        <v>392.64</v>
      </c>
      <c r="U2063" s="69">
        <f t="shared" si="1180"/>
        <v>0</v>
      </c>
      <c r="V2063" s="77">
        <f t="shared" si="1181"/>
        <v>392.64</v>
      </c>
      <c r="X2063" s="69">
        <v>332.33</v>
      </c>
      <c r="Y2063" s="69">
        <v>60.31</v>
      </c>
      <c r="Z2063" s="69">
        <v>392.64</v>
      </c>
      <c r="AA2063" s="78"/>
      <c r="AB2063" s="79">
        <f t="shared" si="1172"/>
        <v>0</v>
      </c>
    </row>
    <row r="2064" spans="1:28" ht="22.5" x14ac:dyDescent="0.25">
      <c r="A2064" s="71" t="s">
        <v>10836</v>
      </c>
      <c r="B2064" s="72" t="s">
        <v>15759</v>
      </c>
      <c r="C2064" s="73" t="s">
        <v>8753</v>
      </c>
      <c r="D2064" s="74">
        <v>0</v>
      </c>
      <c r="E2064" s="69">
        <v>325.24</v>
      </c>
      <c r="F2064" s="75">
        <f t="shared" si="1173"/>
        <v>0</v>
      </c>
      <c r="G2064" s="76"/>
      <c r="H2064" s="69">
        <f t="shared" si="1174"/>
        <v>264.93</v>
      </c>
      <c r="I2064" s="69">
        <f t="shared" si="1174"/>
        <v>60.31</v>
      </c>
      <c r="J2064" s="69">
        <f t="shared" si="1175"/>
        <v>325.24</v>
      </c>
      <c r="K2064" s="69">
        <v>0</v>
      </c>
      <c r="L2064" s="75">
        <f t="shared" si="1176"/>
        <v>325.24</v>
      </c>
      <c r="N2064" s="69">
        <v>264.93</v>
      </c>
      <c r="O2064" s="69">
        <v>60.31</v>
      </c>
      <c r="P2064" s="69">
        <f t="shared" si="1177"/>
        <v>325.24</v>
      </c>
      <c r="Q2064" s="63"/>
      <c r="R2064" s="69">
        <f t="shared" si="1178"/>
        <v>264.93</v>
      </c>
      <c r="S2064" s="69">
        <f t="shared" si="1178"/>
        <v>60.31</v>
      </c>
      <c r="T2064" s="69">
        <f t="shared" si="1179"/>
        <v>325.24</v>
      </c>
      <c r="U2064" s="69">
        <f t="shared" si="1180"/>
        <v>0</v>
      </c>
      <c r="V2064" s="77">
        <f t="shared" si="1181"/>
        <v>325.24</v>
      </c>
      <c r="X2064" s="69">
        <v>264.93</v>
      </c>
      <c r="Y2064" s="69">
        <v>60.31</v>
      </c>
      <c r="Z2064" s="69">
        <v>325.24</v>
      </c>
      <c r="AA2064" s="78"/>
      <c r="AB2064" s="79">
        <f t="shared" si="1172"/>
        <v>0</v>
      </c>
    </row>
    <row r="2065" spans="1:28" s="33" customFormat="1" ht="22.5" x14ac:dyDescent="0.25">
      <c r="A2065" s="71" t="s">
        <v>10837</v>
      </c>
      <c r="B2065" s="72" t="s">
        <v>15760</v>
      </c>
      <c r="C2065" s="73" t="s">
        <v>8753</v>
      </c>
      <c r="D2065" s="74">
        <v>0</v>
      </c>
      <c r="E2065" s="69">
        <v>1108.8499999999999</v>
      </c>
      <c r="F2065" s="75">
        <f t="shared" si="1173"/>
        <v>0</v>
      </c>
      <c r="G2065" s="76"/>
      <c r="H2065" s="69">
        <f t="shared" si="1174"/>
        <v>945.4</v>
      </c>
      <c r="I2065" s="69">
        <f t="shared" si="1174"/>
        <v>163.44999999999999</v>
      </c>
      <c r="J2065" s="69">
        <f t="shared" si="1175"/>
        <v>1108.8499999999999</v>
      </c>
      <c r="K2065" s="69">
        <v>0</v>
      </c>
      <c r="L2065" s="75">
        <f t="shared" si="1176"/>
        <v>1108.8499999999999</v>
      </c>
      <c r="N2065" s="69">
        <v>945.4</v>
      </c>
      <c r="O2065" s="69">
        <v>163.44999999999999</v>
      </c>
      <c r="P2065" s="69">
        <f t="shared" si="1177"/>
        <v>1108.8499999999999</v>
      </c>
      <c r="Q2065" s="63"/>
      <c r="R2065" s="69">
        <f t="shared" si="1178"/>
        <v>945.4</v>
      </c>
      <c r="S2065" s="69">
        <f t="shared" si="1178"/>
        <v>163.46</v>
      </c>
      <c r="T2065" s="69">
        <f t="shared" si="1179"/>
        <v>1108.8599999999999</v>
      </c>
      <c r="U2065" s="69">
        <f t="shared" si="1180"/>
        <v>0</v>
      </c>
      <c r="V2065" s="77">
        <f t="shared" si="1181"/>
        <v>1108.8599999999999</v>
      </c>
      <c r="X2065" s="69">
        <v>945.4</v>
      </c>
      <c r="Y2065" s="69">
        <v>163.46</v>
      </c>
      <c r="Z2065" s="69">
        <v>1108.8599999999999</v>
      </c>
      <c r="AA2065" s="78"/>
      <c r="AB2065" s="79">
        <f t="shared" si="1172"/>
        <v>-9.9999999999909051E-3</v>
      </c>
    </row>
    <row r="2066" spans="1:28" x14ac:dyDescent="0.25">
      <c r="A2066" s="71" t="s">
        <v>10838</v>
      </c>
      <c r="B2066" s="72" t="s">
        <v>15761</v>
      </c>
      <c r="C2066" s="73" t="s">
        <v>8753</v>
      </c>
      <c r="D2066" s="74">
        <v>0</v>
      </c>
      <c r="E2066" s="69">
        <v>1273.7</v>
      </c>
      <c r="F2066" s="75">
        <f t="shared" si="1173"/>
        <v>0</v>
      </c>
      <c r="G2066" s="76"/>
      <c r="H2066" s="69">
        <f t="shared" si="1174"/>
        <v>1110.25</v>
      </c>
      <c r="I2066" s="69">
        <f t="shared" si="1174"/>
        <v>163.44999999999999</v>
      </c>
      <c r="J2066" s="69">
        <f t="shared" si="1175"/>
        <v>1273.7</v>
      </c>
      <c r="K2066" s="69">
        <v>0</v>
      </c>
      <c r="L2066" s="75">
        <f t="shared" si="1176"/>
        <v>1273.7</v>
      </c>
      <c r="N2066" s="69">
        <v>1110.25</v>
      </c>
      <c r="O2066" s="69">
        <v>163.44999999999999</v>
      </c>
      <c r="P2066" s="69">
        <f t="shared" si="1177"/>
        <v>1273.7</v>
      </c>
      <c r="Q2066" s="63"/>
      <c r="R2066" s="69">
        <f t="shared" si="1178"/>
        <v>1110.25</v>
      </c>
      <c r="S2066" s="69">
        <f t="shared" si="1178"/>
        <v>163.46</v>
      </c>
      <c r="T2066" s="69">
        <f t="shared" si="1179"/>
        <v>1273.71</v>
      </c>
      <c r="U2066" s="69">
        <f t="shared" si="1180"/>
        <v>0</v>
      </c>
      <c r="V2066" s="77">
        <f t="shared" si="1181"/>
        <v>1273.71</v>
      </c>
      <c r="X2066" s="69">
        <v>1110.25</v>
      </c>
      <c r="Y2066" s="69">
        <v>163.46</v>
      </c>
      <c r="Z2066" s="69">
        <v>1273.71</v>
      </c>
      <c r="AA2066" s="78"/>
      <c r="AB2066" s="79">
        <f t="shared" si="1172"/>
        <v>-9.9999999999909051E-3</v>
      </c>
    </row>
    <row r="2067" spans="1:28" ht="22.5" x14ac:dyDescent="0.25">
      <c r="A2067" s="65" t="s">
        <v>10839</v>
      </c>
      <c r="B2067" s="66" t="s">
        <v>15762</v>
      </c>
      <c r="C2067" s="67"/>
      <c r="D2067" s="74"/>
      <c r="E2067" s="69"/>
      <c r="F2067" s="75"/>
      <c r="G2067" s="76"/>
      <c r="H2067" s="69"/>
      <c r="I2067" s="69"/>
      <c r="J2067" s="69"/>
      <c r="K2067" s="69"/>
      <c r="L2067" s="75"/>
      <c r="N2067" s="69"/>
      <c r="O2067" s="69"/>
      <c r="P2067" s="69"/>
      <c r="Q2067" s="63"/>
      <c r="R2067" s="69"/>
      <c r="S2067" s="69"/>
      <c r="T2067" s="69"/>
      <c r="U2067" s="69"/>
      <c r="V2067" s="77"/>
      <c r="X2067" s="69"/>
      <c r="Y2067" s="69"/>
      <c r="Z2067" s="69"/>
      <c r="AA2067" s="78"/>
      <c r="AB2067" s="79">
        <f t="shared" si="1172"/>
        <v>0</v>
      </c>
    </row>
    <row r="2068" spans="1:28" x14ac:dyDescent="0.25">
      <c r="A2068" s="71" t="s">
        <v>10840</v>
      </c>
      <c r="B2068" s="72" t="s">
        <v>15763</v>
      </c>
      <c r="C2068" s="73" t="s">
        <v>10841</v>
      </c>
      <c r="D2068" s="74">
        <v>0</v>
      </c>
      <c r="E2068" s="69">
        <v>207.85999999999999</v>
      </c>
      <c r="F2068" s="75">
        <f>ROUND(D2068*E2068,2)</f>
        <v>0</v>
      </c>
      <c r="G2068" s="28"/>
      <c r="H2068" s="69">
        <f>ROUND(N2068+(N2068*$H$2/100),2)</f>
        <v>207.44</v>
      </c>
      <c r="I2068" s="69">
        <f>ROUND(O2068+(O2068*$H$2/100),2)</f>
        <v>0.42</v>
      </c>
      <c r="J2068" s="69">
        <f>H2068+I2068</f>
        <v>207.85999999999999</v>
      </c>
      <c r="K2068" s="69">
        <v>0</v>
      </c>
      <c r="L2068" s="75">
        <f>SUM(J2068:K2068)</f>
        <v>207.85999999999999</v>
      </c>
      <c r="N2068" s="69">
        <v>207.44</v>
      </c>
      <c r="O2068" s="69">
        <v>0.42000000000000004</v>
      </c>
      <c r="P2068" s="69">
        <f>SUM(N2068:O2068)</f>
        <v>207.85999999999999</v>
      </c>
      <c r="Q2068" s="63"/>
      <c r="R2068" s="69">
        <f>X2068</f>
        <v>207.44</v>
      </c>
      <c r="S2068" s="69">
        <f>Y2068</f>
        <v>0.41</v>
      </c>
      <c r="T2068" s="69">
        <f>R2068+S2068</f>
        <v>207.85</v>
      </c>
      <c r="U2068" s="69">
        <f>ROUND(Z2068*$H$2,2)/100</f>
        <v>0</v>
      </c>
      <c r="V2068" s="77">
        <f>SUM(T2068:U2068)</f>
        <v>207.85</v>
      </c>
      <c r="X2068" s="69">
        <v>207.44</v>
      </c>
      <c r="Y2068" s="69">
        <v>0.41</v>
      </c>
      <c r="Z2068" s="69">
        <v>207.85</v>
      </c>
      <c r="AA2068" s="78"/>
      <c r="AB2068" s="79">
        <f t="shared" si="1172"/>
        <v>9.9999999999909051E-3</v>
      </c>
    </row>
    <row r="2069" spans="1:28" s="82" customFormat="1" x14ac:dyDescent="0.25">
      <c r="A2069" s="65" t="s">
        <v>10842</v>
      </c>
      <c r="B2069" s="66" t="s">
        <v>15764</v>
      </c>
      <c r="C2069" s="67"/>
      <c r="D2069" s="68"/>
      <c r="E2069" s="69"/>
      <c r="F2069" s="70"/>
      <c r="G2069" s="38"/>
      <c r="H2069" s="69"/>
      <c r="I2069" s="69"/>
      <c r="J2069" s="69"/>
      <c r="K2069" s="69"/>
      <c r="L2069" s="75"/>
      <c r="M2069" s="33"/>
      <c r="N2069" s="69"/>
      <c r="O2069" s="69"/>
      <c r="P2069" s="69"/>
      <c r="Q2069" s="63"/>
      <c r="R2069" s="69"/>
      <c r="S2069" s="69"/>
      <c r="T2069" s="69"/>
      <c r="U2069" s="69"/>
      <c r="V2069" s="77"/>
      <c r="W2069" s="33"/>
      <c r="X2069" s="69"/>
      <c r="Y2069" s="69"/>
      <c r="Z2069" s="69"/>
      <c r="AA2069" s="78"/>
      <c r="AB2069" s="79">
        <f t="shared" si="1172"/>
        <v>0</v>
      </c>
    </row>
    <row r="2070" spans="1:28" x14ac:dyDescent="0.25">
      <c r="A2070" s="71" t="s">
        <v>10843</v>
      </c>
      <c r="B2070" s="72" t="s">
        <v>15765</v>
      </c>
      <c r="C2070" s="73" t="s">
        <v>8753</v>
      </c>
      <c r="D2070" s="74">
        <v>0</v>
      </c>
      <c r="E2070" s="69">
        <v>148.38</v>
      </c>
      <c r="F2070" s="75">
        <f t="shared" ref="F2070:F2078" si="1182">ROUND(D2070*E2070,2)</f>
        <v>0</v>
      </c>
      <c r="G2070" s="76"/>
      <c r="H2070" s="69">
        <f t="shared" ref="H2070:I2078" si="1183">ROUND(N2070+(N2070*$H$2/100),2)</f>
        <v>139.99</v>
      </c>
      <c r="I2070" s="69">
        <f t="shared" si="1183"/>
        <v>8.39</v>
      </c>
      <c r="J2070" s="69">
        <f t="shared" ref="J2070:J2078" si="1184">H2070+I2070</f>
        <v>148.38</v>
      </c>
      <c r="K2070" s="69">
        <v>0</v>
      </c>
      <c r="L2070" s="75">
        <f t="shared" ref="L2070:L2078" si="1185">SUM(J2070:K2070)</f>
        <v>148.38</v>
      </c>
      <c r="N2070" s="69">
        <v>139.99</v>
      </c>
      <c r="O2070" s="69">
        <v>8.39</v>
      </c>
      <c r="P2070" s="69">
        <f t="shared" ref="P2070:P2078" si="1186">SUM(N2070:O2070)</f>
        <v>148.38</v>
      </c>
      <c r="Q2070" s="63"/>
      <c r="R2070" s="69">
        <f t="shared" ref="R2070:S2078" si="1187">X2070</f>
        <v>139.99</v>
      </c>
      <c r="S2070" s="69">
        <f t="shared" si="1187"/>
        <v>8.39</v>
      </c>
      <c r="T2070" s="69">
        <f t="shared" ref="T2070:T2078" si="1188">R2070+S2070</f>
        <v>148.38</v>
      </c>
      <c r="U2070" s="69">
        <f t="shared" ref="U2070:U2078" si="1189">ROUND(Z2070*$H$2,2)/100</f>
        <v>0</v>
      </c>
      <c r="V2070" s="77">
        <f t="shared" ref="V2070:V2078" si="1190">SUM(T2070:U2070)</f>
        <v>148.38</v>
      </c>
      <c r="X2070" s="69">
        <v>139.99</v>
      </c>
      <c r="Y2070" s="69">
        <v>8.39</v>
      </c>
      <c r="Z2070" s="69">
        <v>148.38</v>
      </c>
      <c r="AA2070" s="78"/>
      <c r="AB2070" s="79">
        <f t="shared" si="1172"/>
        <v>0</v>
      </c>
    </row>
    <row r="2071" spans="1:28" x14ac:dyDescent="0.25">
      <c r="A2071" s="71" t="s">
        <v>10844</v>
      </c>
      <c r="B2071" s="72" t="s">
        <v>15766</v>
      </c>
      <c r="C2071" s="73" t="s">
        <v>8753</v>
      </c>
      <c r="D2071" s="74">
        <v>0</v>
      </c>
      <c r="E2071" s="69">
        <v>152.68</v>
      </c>
      <c r="F2071" s="75">
        <f t="shared" si="1182"/>
        <v>0</v>
      </c>
      <c r="G2071" s="76"/>
      <c r="H2071" s="69">
        <f t="shared" si="1183"/>
        <v>144.29</v>
      </c>
      <c r="I2071" s="69">
        <f t="shared" si="1183"/>
        <v>8.39</v>
      </c>
      <c r="J2071" s="69">
        <f t="shared" si="1184"/>
        <v>152.68</v>
      </c>
      <c r="K2071" s="69">
        <v>0</v>
      </c>
      <c r="L2071" s="75">
        <f t="shared" si="1185"/>
        <v>152.68</v>
      </c>
      <c r="N2071" s="69">
        <v>144.29</v>
      </c>
      <c r="O2071" s="69">
        <v>8.39</v>
      </c>
      <c r="P2071" s="69">
        <f t="shared" si="1186"/>
        <v>152.68</v>
      </c>
      <c r="Q2071" s="63"/>
      <c r="R2071" s="69">
        <f t="shared" si="1187"/>
        <v>144.29</v>
      </c>
      <c r="S2071" s="69">
        <f t="shared" si="1187"/>
        <v>8.39</v>
      </c>
      <c r="T2071" s="69">
        <f t="shared" si="1188"/>
        <v>152.68</v>
      </c>
      <c r="U2071" s="69">
        <f t="shared" si="1189"/>
        <v>0</v>
      </c>
      <c r="V2071" s="77">
        <f t="shared" si="1190"/>
        <v>152.68</v>
      </c>
      <c r="X2071" s="69">
        <v>144.29</v>
      </c>
      <c r="Y2071" s="69">
        <v>8.39</v>
      </c>
      <c r="Z2071" s="69">
        <v>152.68</v>
      </c>
      <c r="AA2071" s="78"/>
      <c r="AB2071" s="79">
        <f t="shared" si="1172"/>
        <v>0</v>
      </c>
    </row>
    <row r="2072" spans="1:28" x14ac:dyDescent="0.25">
      <c r="A2072" s="71" t="s">
        <v>10845</v>
      </c>
      <c r="B2072" s="72" t="s">
        <v>15767</v>
      </c>
      <c r="C2072" s="73" t="s">
        <v>8753</v>
      </c>
      <c r="D2072" s="74">
        <v>0</v>
      </c>
      <c r="E2072" s="69">
        <v>181.16000000000003</v>
      </c>
      <c r="F2072" s="75">
        <f t="shared" si="1182"/>
        <v>0</v>
      </c>
      <c r="G2072" s="28"/>
      <c r="H2072" s="69">
        <f t="shared" si="1183"/>
        <v>172.77</v>
      </c>
      <c r="I2072" s="69">
        <f t="shared" si="1183"/>
        <v>8.39</v>
      </c>
      <c r="J2072" s="69">
        <f t="shared" si="1184"/>
        <v>181.16000000000003</v>
      </c>
      <c r="K2072" s="69">
        <v>0</v>
      </c>
      <c r="L2072" s="75">
        <f t="shared" si="1185"/>
        <v>181.16000000000003</v>
      </c>
      <c r="N2072" s="69">
        <v>172.77</v>
      </c>
      <c r="O2072" s="69">
        <v>8.39</v>
      </c>
      <c r="P2072" s="69">
        <f t="shared" si="1186"/>
        <v>181.16000000000003</v>
      </c>
      <c r="Q2072" s="63"/>
      <c r="R2072" s="69">
        <f t="shared" si="1187"/>
        <v>172.77</v>
      </c>
      <c r="S2072" s="69">
        <f t="shared" si="1187"/>
        <v>8.39</v>
      </c>
      <c r="T2072" s="69">
        <f t="shared" si="1188"/>
        <v>181.16000000000003</v>
      </c>
      <c r="U2072" s="69">
        <f t="shared" si="1189"/>
        <v>0</v>
      </c>
      <c r="V2072" s="77">
        <f t="shared" si="1190"/>
        <v>181.16000000000003</v>
      </c>
      <c r="X2072" s="69">
        <v>172.77</v>
      </c>
      <c r="Y2072" s="69">
        <v>8.39</v>
      </c>
      <c r="Z2072" s="69">
        <v>181.16</v>
      </c>
      <c r="AA2072" s="78"/>
      <c r="AB2072" s="79">
        <f t="shared" si="1172"/>
        <v>0</v>
      </c>
    </row>
    <row r="2073" spans="1:28" x14ac:dyDescent="0.25">
      <c r="A2073" s="71" t="s">
        <v>10846</v>
      </c>
      <c r="B2073" s="72" t="s">
        <v>15768</v>
      </c>
      <c r="C2073" s="73" t="s">
        <v>8753</v>
      </c>
      <c r="D2073" s="74">
        <v>0</v>
      </c>
      <c r="E2073" s="69">
        <v>186.37</v>
      </c>
      <c r="F2073" s="75">
        <f t="shared" si="1182"/>
        <v>0</v>
      </c>
      <c r="G2073" s="76"/>
      <c r="H2073" s="69">
        <f t="shared" si="1183"/>
        <v>177.98</v>
      </c>
      <c r="I2073" s="69">
        <f t="shared" si="1183"/>
        <v>8.39</v>
      </c>
      <c r="J2073" s="69">
        <f t="shared" si="1184"/>
        <v>186.37</v>
      </c>
      <c r="K2073" s="69">
        <v>0</v>
      </c>
      <c r="L2073" s="75">
        <f t="shared" si="1185"/>
        <v>186.37</v>
      </c>
      <c r="N2073" s="69">
        <v>177.98</v>
      </c>
      <c r="O2073" s="69">
        <v>8.39</v>
      </c>
      <c r="P2073" s="69">
        <f t="shared" si="1186"/>
        <v>186.37</v>
      </c>
      <c r="Q2073" s="63"/>
      <c r="R2073" s="69">
        <f t="shared" si="1187"/>
        <v>177.98</v>
      </c>
      <c r="S2073" s="69">
        <f t="shared" si="1187"/>
        <v>8.39</v>
      </c>
      <c r="T2073" s="69">
        <f t="shared" si="1188"/>
        <v>186.37</v>
      </c>
      <c r="U2073" s="69">
        <f t="shared" si="1189"/>
        <v>0</v>
      </c>
      <c r="V2073" s="77">
        <f t="shared" si="1190"/>
        <v>186.37</v>
      </c>
      <c r="X2073" s="69">
        <v>177.98</v>
      </c>
      <c r="Y2073" s="69">
        <v>8.39</v>
      </c>
      <c r="Z2073" s="69">
        <v>186.37</v>
      </c>
      <c r="AA2073" s="78"/>
      <c r="AB2073" s="79">
        <f t="shared" si="1172"/>
        <v>0</v>
      </c>
    </row>
    <row r="2074" spans="1:28" s="82" customFormat="1" x14ac:dyDescent="0.25">
      <c r="A2074" s="71" t="s">
        <v>10847</v>
      </c>
      <c r="B2074" s="72" t="s">
        <v>15769</v>
      </c>
      <c r="C2074" s="73" t="s">
        <v>8753</v>
      </c>
      <c r="D2074" s="74">
        <v>0</v>
      </c>
      <c r="E2074" s="69">
        <v>226.02999999999997</v>
      </c>
      <c r="F2074" s="75">
        <f t="shared" si="1182"/>
        <v>0</v>
      </c>
      <c r="G2074" s="76"/>
      <c r="H2074" s="69">
        <f t="shared" si="1183"/>
        <v>217.64</v>
      </c>
      <c r="I2074" s="69">
        <f t="shared" si="1183"/>
        <v>8.39</v>
      </c>
      <c r="J2074" s="69">
        <f t="shared" si="1184"/>
        <v>226.02999999999997</v>
      </c>
      <c r="K2074" s="69">
        <v>0</v>
      </c>
      <c r="L2074" s="75">
        <f t="shared" si="1185"/>
        <v>226.02999999999997</v>
      </c>
      <c r="M2074" s="33"/>
      <c r="N2074" s="69">
        <v>217.64</v>
      </c>
      <c r="O2074" s="69">
        <v>8.39</v>
      </c>
      <c r="P2074" s="69">
        <f t="shared" si="1186"/>
        <v>226.02999999999997</v>
      </c>
      <c r="Q2074" s="63"/>
      <c r="R2074" s="69">
        <f t="shared" si="1187"/>
        <v>217.64</v>
      </c>
      <c r="S2074" s="69">
        <f t="shared" si="1187"/>
        <v>8.39</v>
      </c>
      <c r="T2074" s="69">
        <f t="shared" si="1188"/>
        <v>226.02999999999997</v>
      </c>
      <c r="U2074" s="69">
        <f t="shared" si="1189"/>
        <v>0</v>
      </c>
      <c r="V2074" s="77">
        <f t="shared" si="1190"/>
        <v>226.02999999999997</v>
      </c>
      <c r="W2074" s="33"/>
      <c r="X2074" s="69">
        <v>217.64</v>
      </c>
      <c r="Y2074" s="69">
        <v>8.39</v>
      </c>
      <c r="Z2074" s="69">
        <v>226.03</v>
      </c>
      <c r="AA2074" s="78"/>
      <c r="AB2074" s="79">
        <f t="shared" si="1172"/>
        <v>0</v>
      </c>
    </row>
    <row r="2075" spans="1:28" x14ac:dyDescent="0.25">
      <c r="A2075" s="71" t="s">
        <v>10848</v>
      </c>
      <c r="B2075" s="72" t="s">
        <v>15770</v>
      </c>
      <c r="C2075" s="73" t="s">
        <v>8753</v>
      </c>
      <c r="D2075" s="74">
        <v>0</v>
      </c>
      <c r="E2075" s="69">
        <v>327.31</v>
      </c>
      <c r="F2075" s="75">
        <f t="shared" si="1182"/>
        <v>0</v>
      </c>
      <c r="G2075" s="76"/>
      <c r="H2075" s="69">
        <f t="shared" si="1183"/>
        <v>318.92</v>
      </c>
      <c r="I2075" s="69">
        <f t="shared" si="1183"/>
        <v>8.39</v>
      </c>
      <c r="J2075" s="69">
        <f t="shared" si="1184"/>
        <v>327.31</v>
      </c>
      <c r="K2075" s="69">
        <v>0</v>
      </c>
      <c r="L2075" s="75">
        <f t="shared" si="1185"/>
        <v>327.31</v>
      </c>
      <c r="N2075" s="69">
        <v>318.92</v>
      </c>
      <c r="O2075" s="69">
        <v>8.39</v>
      </c>
      <c r="P2075" s="69">
        <f t="shared" si="1186"/>
        <v>327.31</v>
      </c>
      <c r="Q2075" s="63"/>
      <c r="R2075" s="69">
        <f t="shared" si="1187"/>
        <v>318.92</v>
      </c>
      <c r="S2075" s="69">
        <f t="shared" si="1187"/>
        <v>8.39</v>
      </c>
      <c r="T2075" s="69">
        <f t="shared" si="1188"/>
        <v>327.31</v>
      </c>
      <c r="U2075" s="69">
        <f t="shared" si="1189"/>
        <v>0</v>
      </c>
      <c r="V2075" s="77">
        <f t="shared" si="1190"/>
        <v>327.31</v>
      </c>
      <c r="X2075" s="69">
        <v>318.92</v>
      </c>
      <c r="Y2075" s="69">
        <v>8.39</v>
      </c>
      <c r="Z2075" s="69">
        <v>327.31</v>
      </c>
      <c r="AA2075" s="78"/>
      <c r="AB2075" s="79">
        <f t="shared" si="1172"/>
        <v>0</v>
      </c>
    </row>
    <row r="2076" spans="1:28" x14ac:dyDescent="0.25">
      <c r="A2076" s="71" t="s">
        <v>10849</v>
      </c>
      <c r="B2076" s="72" t="s">
        <v>15771</v>
      </c>
      <c r="C2076" s="73" t="s">
        <v>8753</v>
      </c>
      <c r="D2076" s="74">
        <v>0</v>
      </c>
      <c r="E2076" s="69">
        <v>351.18</v>
      </c>
      <c r="F2076" s="75">
        <f t="shared" si="1182"/>
        <v>0</v>
      </c>
      <c r="G2076" s="76"/>
      <c r="H2076" s="69">
        <f t="shared" si="1183"/>
        <v>342.79</v>
      </c>
      <c r="I2076" s="69">
        <f t="shared" si="1183"/>
        <v>8.39</v>
      </c>
      <c r="J2076" s="69">
        <f t="shared" si="1184"/>
        <v>351.18</v>
      </c>
      <c r="K2076" s="69">
        <v>0</v>
      </c>
      <c r="L2076" s="75">
        <f t="shared" si="1185"/>
        <v>351.18</v>
      </c>
      <c r="N2076" s="69">
        <v>342.79</v>
      </c>
      <c r="O2076" s="69">
        <v>8.39</v>
      </c>
      <c r="P2076" s="69">
        <f t="shared" si="1186"/>
        <v>351.18</v>
      </c>
      <c r="Q2076" s="63"/>
      <c r="R2076" s="69">
        <f t="shared" si="1187"/>
        <v>342.79</v>
      </c>
      <c r="S2076" s="69">
        <f t="shared" si="1187"/>
        <v>8.39</v>
      </c>
      <c r="T2076" s="69">
        <f t="shared" si="1188"/>
        <v>351.18</v>
      </c>
      <c r="U2076" s="69">
        <f t="shared" si="1189"/>
        <v>0</v>
      </c>
      <c r="V2076" s="77">
        <f t="shared" si="1190"/>
        <v>351.18</v>
      </c>
      <c r="X2076" s="69">
        <v>342.79</v>
      </c>
      <c r="Y2076" s="69">
        <v>8.39</v>
      </c>
      <c r="Z2076" s="69">
        <v>351.18</v>
      </c>
      <c r="AA2076" s="78"/>
      <c r="AB2076" s="79">
        <f t="shared" si="1172"/>
        <v>0</v>
      </c>
    </row>
    <row r="2077" spans="1:28" x14ac:dyDescent="0.25">
      <c r="A2077" s="71" t="s">
        <v>10850</v>
      </c>
      <c r="B2077" s="72" t="s">
        <v>15772</v>
      </c>
      <c r="C2077" s="73" t="s">
        <v>8753</v>
      </c>
      <c r="D2077" s="74">
        <v>0</v>
      </c>
      <c r="E2077" s="69">
        <v>826.03</v>
      </c>
      <c r="F2077" s="75">
        <f t="shared" si="1182"/>
        <v>0</v>
      </c>
      <c r="G2077" s="28"/>
      <c r="H2077" s="69">
        <f t="shared" si="1183"/>
        <v>817.64</v>
      </c>
      <c r="I2077" s="69">
        <f t="shared" si="1183"/>
        <v>8.39</v>
      </c>
      <c r="J2077" s="69">
        <f t="shared" si="1184"/>
        <v>826.03</v>
      </c>
      <c r="K2077" s="69">
        <v>0</v>
      </c>
      <c r="L2077" s="75">
        <f t="shared" si="1185"/>
        <v>826.03</v>
      </c>
      <c r="N2077" s="69">
        <v>817.64</v>
      </c>
      <c r="O2077" s="69">
        <v>8.39</v>
      </c>
      <c r="P2077" s="69">
        <f t="shared" si="1186"/>
        <v>826.03</v>
      </c>
      <c r="Q2077" s="63"/>
      <c r="R2077" s="69">
        <f t="shared" si="1187"/>
        <v>817.64</v>
      </c>
      <c r="S2077" s="69">
        <f t="shared" si="1187"/>
        <v>8.39</v>
      </c>
      <c r="T2077" s="69">
        <f t="shared" si="1188"/>
        <v>826.03</v>
      </c>
      <c r="U2077" s="69">
        <f t="shared" si="1189"/>
        <v>0</v>
      </c>
      <c r="V2077" s="77">
        <f t="shared" si="1190"/>
        <v>826.03</v>
      </c>
      <c r="X2077" s="69">
        <v>817.64</v>
      </c>
      <c r="Y2077" s="69">
        <v>8.39</v>
      </c>
      <c r="Z2077" s="69">
        <v>826.03</v>
      </c>
      <c r="AA2077" s="78"/>
      <c r="AB2077" s="79">
        <f t="shared" si="1172"/>
        <v>0</v>
      </c>
    </row>
    <row r="2078" spans="1:28" x14ac:dyDescent="0.25">
      <c r="A2078" s="71" t="s">
        <v>10851</v>
      </c>
      <c r="B2078" s="72" t="s">
        <v>15773</v>
      </c>
      <c r="C2078" s="73" t="s">
        <v>8753</v>
      </c>
      <c r="D2078" s="74">
        <v>0</v>
      </c>
      <c r="E2078" s="69">
        <v>219.98000000000002</v>
      </c>
      <c r="F2078" s="75">
        <f t="shared" si="1182"/>
        <v>0</v>
      </c>
      <c r="G2078" s="76"/>
      <c r="H2078" s="69">
        <f t="shared" si="1183"/>
        <v>211.59</v>
      </c>
      <c r="I2078" s="69">
        <f t="shared" si="1183"/>
        <v>8.39</v>
      </c>
      <c r="J2078" s="69">
        <f t="shared" si="1184"/>
        <v>219.98000000000002</v>
      </c>
      <c r="K2078" s="69">
        <v>0</v>
      </c>
      <c r="L2078" s="75">
        <f t="shared" si="1185"/>
        <v>219.98000000000002</v>
      </c>
      <c r="N2078" s="69">
        <v>211.59</v>
      </c>
      <c r="O2078" s="69">
        <v>8.39</v>
      </c>
      <c r="P2078" s="69">
        <f t="shared" si="1186"/>
        <v>219.98000000000002</v>
      </c>
      <c r="Q2078" s="63"/>
      <c r="R2078" s="69">
        <f t="shared" si="1187"/>
        <v>211.59</v>
      </c>
      <c r="S2078" s="69">
        <f t="shared" si="1187"/>
        <v>8.39</v>
      </c>
      <c r="T2078" s="69">
        <f t="shared" si="1188"/>
        <v>219.98000000000002</v>
      </c>
      <c r="U2078" s="69">
        <f t="shared" si="1189"/>
        <v>0</v>
      </c>
      <c r="V2078" s="77">
        <f t="shared" si="1190"/>
        <v>219.98000000000002</v>
      </c>
      <c r="X2078" s="69">
        <v>211.59</v>
      </c>
      <c r="Y2078" s="69">
        <v>8.39</v>
      </c>
      <c r="Z2078" s="69">
        <v>219.98</v>
      </c>
      <c r="AA2078" s="78"/>
      <c r="AB2078" s="79">
        <f t="shared" si="1172"/>
        <v>0</v>
      </c>
    </row>
    <row r="2079" spans="1:28" ht="22.5" x14ac:dyDescent="0.25">
      <c r="A2079" s="65" t="s">
        <v>10852</v>
      </c>
      <c r="B2079" s="66" t="s">
        <v>15774</v>
      </c>
      <c r="C2079" s="67"/>
      <c r="D2079" s="68"/>
      <c r="E2079" s="69"/>
      <c r="F2079" s="70"/>
      <c r="H2079" s="69"/>
      <c r="I2079" s="69"/>
      <c r="J2079" s="69"/>
      <c r="K2079" s="69"/>
      <c r="L2079" s="75"/>
      <c r="N2079" s="69"/>
      <c r="O2079" s="69"/>
      <c r="P2079" s="69"/>
      <c r="Q2079" s="63"/>
      <c r="R2079" s="69"/>
      <c r="S2079" s="69"/>
      <c r="T2079" s="69"/>
      <c r="U2079" s="69"/>
      <c r="V2079" s="77"/>
      <c r="X2079" s="69"/>
      <c r="Y2079" s="69"/>
      <c r="Z2079" s="69"/>
      <c r="AA2079" s="78"/>
      <c r="AB2079" s="79">
        <f t="shared" si="1172"/>
        <v>0</v>
      </c>
    </row>
    <row r="2080" spans="1:28" ht="22.5" x14ac:dyDescent="0.25">
      <c r="A2080" s="71" t="s">
        <v>10853</v>
      </c>
      <c r="B2080" s="72" t="s">
        <v>15775</v>
      </c>
      <c r="C2080" s="73" t="s">
        <v>8753</v>
      </c>
      <c r="D2080" s="74">
        <v>0</v>
      </c>
      <c r="E2080" s="69">
        <v>1874.6799999999998</v>
      </c>
      <c r="F2080" s="75">
        <f>ROUND(D2080*E2080,2)</f>
        <v>0</v>
      </c>
      <c r="G2080" s="76"/>
      <c r="H2080" s="69">
        <f t="shared" ref="H2080:I2082" si="1191">ROUND(N2080+(N2080*$H$2/100),2)</f>
        <v>1823.82</v>
      </c>
      <c r="I2080" s="69">
        <f t="shared" si="1191"/>
        <v>50.86</v>
      </c>
      <c r="J2080" s="69">
        <f>H2080+I2080</f>
        <v>1874.6799999999998</v>
      </c>
      <c r="K2080" s="69">
        <v>0</v>
      </c>
      <c r="L2080" s="75">
        <f>SUM(J2080:K2080)</f>
        <v>1874.6799999999998</v>
      </c>
      <c r="N2080" s="69">
        <v>1823.82</v>
      </c>
      <c r="O2080" s="69">
        <v>50.86</v>
      </c>
      <c r="P2080" s="69">
        <f>SUM(N2080:O2080)</f>
        <v>1874.6799999999998</v>
      </c>
      <c r="Q2080" s="63"/>
      <c r="R2080" s="69">
        <f t="shared" ref="R2080:S2082" si="1192">X2080</f>
        <v>1823.82</v>
      </c>
      <c r="S2080" s="69">
        <f t="shared" si="1192"/>
        <v>50.87</v>
      </c>
      <c r="T2080" s="69">
        <f>R2080+S2080</f>
        <v>1874.6899999999998</v>
      </c>
      <c r="U2080" s="69">
        <f>ROUND(Z2080*$H$2,2)/100</f>
        <v>0</v>
      </c>
      <c r="V2080" s="77">
        <f>SUM(T2080:U2080)</f>
        <v>1874.6899999999998</v>
      </c>
      <c r="X2080" s="69">
        <v>1823.82</v>
      </c>
      <c r="Y2080" s="69">
        <v>50.87</v>
      </c>
      <c r="Z2080" s="69">
        <v>1874.69</v>
      </c>
      <c r="AA2080" s="78"/>
      <c r="AB2080" s="79">
        <f t="shared" si="1172"/>
        <v>-1.0000000000218279E-2</v>
      </c>
    </row>
    <row r="2081" spans="1:28" ht="22.5" x14ac:dyDescent="0.25">
      <c r="A2081" s="71" t="s">
        <v>10854</v>
      </c>
      <c r="B2081" s="72" t="s">
        <v>15776</v>
      </c>
      <c r="C2081" s="73" t="s">
        <v>8753</v>
      </c>
      <c r="D2081" s="74">
        <v>0</v>
      </c>
      <c r="E2081" s="69">
        <v>2556.0700000000002</v>
      </c>
      <c r="F2081" s="75">
        <f>ROUND(D2081*E2081,2)</f>
        <v>0</v>
      </c>
      <c r="G2081" s="76"/>
      <c r="H2081" s="69">
        <f t="shared" si="1191"/>
        <v>2505.21</v>
      </c>
      <c r="I2081" s="69">
        <f t="shared" si="1191"/>
        <v>50.86</v>
      </c>
      <c r="J2081" s="69">
        <f>H2081+I2081</f>
        <v>2556.0700000000002</v>
      </c>
      <c r="K2081" s="69">
        <v>0</v>
      </c>
      <c r="L2081" s="75">
        <f>SUM(J2081:K2081)</f>
        <v>2556.0700000000002</v>
      </c>
      <c r="N2081" s="69">
        <v>2505.21</v>
      </c>
      <c r="O2081" s="69">
        <v>50.86</v>
      </c>
      <c r="P2081" s="69">
        <f>SUM(N2081:O2081)</f>
        <v>2556.0700000000002</v>
      </c>
      <c r="Q2081" s="63"/>
      <c r="R2081" s="69">
        <f t="shared" si="1192"/>
        <v>2505.21</v>
      </c>
      <c r="S2081" s="69">
        <f t="shared" si="1192"/>
        <v>50.87</v>
      </c>
      <c r="T2081" s="69">
        <f>R2081+S2081</f>
        <v>2556.08</v>
      </c>
      <c r="U2081" s="69">
        <f>ROUND(Z2081*$H$2,2)/100</f>
        <v>0</v>
      </c>
      <c r="V2081" s="77">
        <f>SUM(T2081:U2081)</f>
        <v>2556.08</v>
      </c>
      <c r="X2081" s="69">
        <v>2505.21</v>
      </c>
      <c r="Y2081" s="69">
        <v>50.87</v>
      </c>
      <c r="Z2081" s="69">
        <v>2556.08</v>
      </c>
      <c r="AA2081" s="78"/>
      <c r="AB2081" s="79">
        <f t="shared" si="1172"/>
        <v>-9.9999999997635314E-3</v>
      </c>
    </row>
    <row r="2082" spans="1:28" x14ac:dyDescent="0.25">
      <c r="A2082" s="71" t="s">
        <v>10855</v>
      </c>
      <c r="B2082" s="72" t="s">
        <v>15777</v>
      </c>
      <c r="C2082" s="73" t="s">
        <v>8753</v>
      </c>
      <c r="D2082" s="74">
        <v>0</v>
      </c>
      <c r="E2082" s="69">
        <v>1346.5</v>
      </c>
      <c r="F2082" s="75">
        <f>ROUND(D2082*E2082,2)</f>
        <v>0</v>
      </c>
      <c r="G2082" s="76"/>
      <c r="H2082" s="69">
        <f t="shared" si="1191"/>
        <v>1295.6400000000001</v>
      </c>
      <c r="I2082" s="69">
        <f t="shared" si="1191"/>
        <v>50.86</v>
      </c>
      <c r="J2082" s="69">
        <f>H2082+I2082</f>
        <v>1346.5</v>
      </c>
      <c r="K2082" s="69">
        <v>0</v>
      </c>
      <c r="L2082" s="75">
        <f>SUM(J2082:K2082)</f>
        <v>1346.5</v>
      </c>
      <c r="N2082" s="69">
        <v>1295.6400000000001</v>
      </c>
      <c r="O2082" s="69">
        <v>50.86</v>
      </c>
      <c r="P2082" s="69">
        <f>SUM(N2082:O2082)</f>
        <v>1346.5</v>
      </c>
      <c r="Q2082" s="63"/>
      <c r="R2082" s="69">
        <f t="shared" si="1192"/>
        <v>1295.6400000000001</v>
      </c>
      <c r="S2082" s="69">
        <f t="shared" si="1192"/>
        <v>50.87</v>
      </c>
      <c r="T2082" s="69">
        <f>R2082+S2082</f>
        <v>1346.51</v>
      </c>
      <c r="U2082" s="69">
        <f>ROUND(Z2082*$H$2,2)/100</f>
        <v>0</v>
      </c>
      <c r="V2082" s="77">
        <f>SUM(T2082:U2082)</f>
        <v>1346.51</v>
      </c>
      <c r="X2082" s="69">
        <v>1295.6400000000001</v>
      </c>
      <c r="Y2082" s="69">
        <v>50.87</v>
      </c>
      <c r="Z2082" s="69">
        <v>1346.51</v>
      </c>
      <c r="AA2082" s="78"/>
      <c r="AB2082" s="79">
        <f t="shared" si="1172"/>
        <v>-9.9999999999909051E-3</v>
      </c>
    </row>
    <row r="2083" spans="1:28" x14ac:dyDescent="0.25">
      <c r="A2083" s="65" t="s">
        <v>10856</v>
      </c>
      <c r="B2083" s="66" t="s">
        <v>15778</v>
      </c>
      <c r="C2083" s="67"/>
      <c r="D2083" s="68"/>
      <c r="E2083" s="69"/>
      <c r="F2083" s="70"/>
      <c r="H2083" s="69"/>
      <c r="I2083" s="69"/>
      <c r="J2083" s="69"/>
      <c r="K2083" s="69"/>
      <c r="L2083" s="75"/>
      <c r="N2083" s="69"/>
      <c r="O2083" s="69"/>
      <c r="P2083" s="69"/>
      <c r="Q2083" s="63"/>
      <c r="R2083" s="69"/>
      <c r="S2083" s="69"/>
      <c r="T2083" s="69"/>
      <c r="U2083" s="69"/>
      <c r="V2083" s="77"/>
      <c r="X2083" s="69"/>
      <c r="Y2083" s="69"/>
      <c r="Z2083" s="69"/>
      <c r="AA2083" s="78"/>
      <c r="AB2083" s="79">
        <f t="shared" si="1172"/>
        <v>0</v>
      </c>
    </row>
    <row r="2084" spans="1:28" x14ac:dyDescent="0.25">
      <c r="A2084" s="71" t="s">
        <v>10857</v>
      </c>
      <c r="B2084" s="72" t="s">
        <v>15779</v>
      </c>
      <c r="C2084" s="73" t="s">
        <v>8753</v>
      </c>
      <c r="D2084" s="74">
        <v>0</v>
      </c>
      <c r="E2084" s="69">
        <v>254.62</v>
      </c>
      <c r="F2084" s="75">
        <f>ROUND(D2084*E2084,2)</f>
        <v>0</v>
      </c>
      <c r="G2084" s="76"/>
      <c r="H2084" s="69">
        <f t="shared" ref="H2084:I2088" si="1193">ROUND(N2084+(N2084*$H$2/100),2)</f>
        <v>203.76</v>
      </c>
      <c r="I2084" s="69">
        <f t="shared" si="1193"/>
        <v>50.86</v>
      </c>
      <c r="J2084" s="69">
        <f>H2084+I2084</f>
        <v>254.62</v>
      </c>
      <c r="K2084" s="69">
        <v>0</v>
      </c>
      <c r="L2084" s="75">
        <f>SUM(J2084:K2084)</f>
        <v>254.62</v>
      </c>
      <c r="N2084" s="69">
        <v>203.76</v>
      </c>
      <c r="O2084" s="69">
        <v>50.86</v>
      </c>
      <c r="P2084" s="69">
        <f>SUM(N2084:O2084)</f>
        <v>254.62</v>
      </c>
      <c r="Q2084" s="63"/>
      <c r="R2084" s="69">
        <f t="shared" ref="R2084:S2088" si="1194">X2084</f>
        <v>203.76</v>
      </c>
      <c r="S2084" s="69">
        <f t="shared" si="1194"/>
        <v>50.87</v>
      </c>
      <c r="T2084" s="69">
        <f>R2084+S2084</f>
        <v>254.63</v>
      </c>
      <c r="U2084" s="69">
        <f>ROUND(Z2084*$H$2,2)/100</f>
        <v>0</v>
      </c>
      <c r="V2084" s="77">
        <f>SUM(T2084:U2084)</f>
        <v>254.63</v>
      </c>
      <c r="X2084" s="69">
        <v>203.76</v>
      </c>
      <c r="Y2084" s="69">
        <v>50.87</v>
      </c>
      <c r="Z2084" s="69">
        <v>254.63</v>
      </c>
      <c r="AA2084" s="78"/>
      <c r="AB2084" s="79">
        <f t="shared" si="1172"/>
        <v>-9.9999999999909051E-3</v>
      </c>
    </row>
    <row r="2085" spans="1:28" x14ac:dyDescent="0.25">
      <c r="A2085" s="71" t="s">
        <v>10858</v>
      </c>
      <c r="B2085" s="72" t="s">
        <v>15780</v>
      </c>
      <c r="C2085" s="73" t="s">
        <v>8753</v>
      </c>
      <c r="D2085" s="74">
        <v>0</v>
      </c>
      <c r="E2085" s="69">
        <v>247</v>
      </c>
      <c r="F2085" s="75">
        <f>ROUND(D2085*E2085,2)</f>
        <v>0</v>
      </c>
      <c r="G2085" s="76"/>
      <c r="H2085" s="69">
        <f t="shared" si="1193"/>
        <v>196.14</v>
      </c>
      <c r="I2085" s="69">
        <f t="shared" si="1193"/>
        <v>50.86</v>
      </c>
      <c r="J2085" s="69">
        <f>H2085+I2085</f>
        <v>247</v>
      </c>
      <c r="K2085" s="69">
        <v>0</v>
      </c>
      <c r="L2085" s="75">
        <f>SUM(J2085:K2085)</f>
        <v>247</v>
      </c>
      <c r="N2085" s="69">
        <v>196.14</v>
      </c>
      <c r="O2085" s="69">
        <v>50.86</v>
      </c>
      <c r="P2085" s="69">
        <f>SUM(N2085:O2085)</f>
        <v>247</v>
      </c>
      <c r="Q2085" s="63"/>
      <c r="R2085" s="69">
        <f t="shared" si="1194"/>
        <v>196.14</v>
      </c>
      <c r="S2085" s="69">
        <f t="shared" si="1194"/>
        <v>50.87</v>
      </c>
      <c r="T2085" s="69">
        <f>R2085+S2085</f>
        <v>247.01</v>
      </c>
      <c r="U2085" s="69">
        <f>ROUND(Z2085*$H$2,2)/100</f>
        <v>0</v>
      </c>
      <c r="V2085" s="77">
        <f>SUM(T2085:U2085)</f>
        <v>247.01</v>
      </c>
      <c r="X2085" s="69">
        <v>196.14</v>
      </c>
      <c r="Y2085" s="69">
        <v>50.87</v>
      </c>
      <c r="Z2085" s="69">
        <v>247.01</v>
      </c>
      <c r="AA2085" s="78"/>
      <c r="AB2085" s="79">
        <f t="shared" si="1172"/>
        <v>-9.9999999999909051E-3</v>
      </c>
    </row>
    <row r="2086" spans="1:28" x14ac:dyDescent="0.25">
      <c r="A2086" s="71" t="s">
        <v>10859</v>
      </c>
      <c r="B2086" s="72" t="s">
        <v>15781</v>
      </c>
      <c r="C2086" s="73" t="s">
        <v>8753</v>
      </c>
      <c r="D2086" s="74">
        <v>0</v>
      </c>
      <c r="E2086" s="69">
        <v>479.5</v>
      </c>
      <c r="F2086" s="75">
        <f>ROUND(D2086*E2086,2)</f>
        <v>0</v>
      </c>
      <c r="G2086" s="76"/>
      <c r="H2086" s="69">
        <f t="shared" si="1193"/>
        <v>428.64</v>
      </c>
      <c r="I2086" s="69">
        <f t="shared" si="1193"/>
        <v>50.86</v>
      </c>
      <c r="J2086" s="69">
        <f>H2086+I2086</f>
        <v>479.5</v>
      </c>
      <c r="K2086" s="69">
        <v>0</v>
      </c>
      <c r="L2086" s="75">
        <f>SUM(J2086:K2086)</f>
        <v>479.5</v>
      </c>
      <c r="N2086" s="69">
        <v>428.64</v>
      </c>
      <c r="O2086" s="69">
        <v>50.86</v>
      </c>
      <c r="P2086" s="69">
        <f>SUM(N2086:O2086)</f>
        <v>479.5</v>
      </c>
      <c r="Q2086" s="63"/>
      <c r="R2086" s="69">
        <f t="shared" si="1194"/>
        <v>428.64</v>
      </c>
      <c r="S2086" s="69">
        <f t="shared" si="1194"/>
        <v>50.87</v>
      </c>
      <c r="T2086" s="69">
        <f>R2086+S2086</f>
        <v>479.51</v>
      </c>
      <c r="U2086" s="69">
        <f>ROUND(Z2086*$H$2,2)/100</f>
        <v>0</v>
      </c>
      <c r="V2086" s="77">
        <f>SUM(T2086:U2086)</f>
        <v>479.51</v>
      </c>
      <c r="X2086" s="69">
        <v>428.64</v>
      </c>
      <c r="Y2086" s="69">
        <v>50.87</v>
      </c>
      <c r="Z2086" s="69">
        <v>479.51</v>
      </c>
      <c r="AA2086" s="78"/>
      <c r="AB2086" s="79">
        <f t="shared" si="1172"/>
        <v>-9.9999999999909051E-3</v>
      </c>
    </row>
    <row r="2087" spans="1:28" x14ac:dyDescent="0.25">
      <c r="A2087" s="71" t="s">
        <v>10860</v>
      </c>
      <c r="B2087" s="72" t="s">
        <v>15782</v>
      </c>
      <c r="C2087" s="73" t="s">
        <v>8753</v>
      </c>
      <c r="D2087" s="74">
        <v>0</v>
      </c>
      <c r="E2087" s="69">
        <v>141.37</v>
      </c>
      <c r="F2087" s="75">
        <f>ROUND(D2087*E2087,2)</f>
        <v>0</v>
      </c>
      <c r="G2087" s="76"/>
      <c r="H2087" s="69">
        <f t="shared" si="1193"/>
        <v>90.51</v>
      </c>
      <c r="I2087" s="69">
        <f t="shared" si="1193"/>
        <v>50.86</v>
      </c>
      <c r="J2087" s="69">
        <f>H2087+I2087</f>
        <v>141.37</v>
      </c>
      <c r="K2087" s="69">
        <v>0</v>
      </c>
      <c r="L2087" s="75">
        <f>SUM(J2087:K2087)</f>
        <v>141.37</v>
      </c>
      <c r="N2087" s="69">
        <v>90.51</v>
      </c>
      <c r="O2087" s="69">
        <v>50.86</v>
      </c>
      <c r="P2087" s="69">
        <f>SUM(N2087:O2087)</f>
        <v>141.37</v>
      </c>
      <c r="Q2087" s="63"/>
      <c r="R2087" s="69">
        <f t="shared" si="1194"/>
        <v>90.51</v>
      </c>
      <c r="S2087" s="69">
        <f t="shared" si="1194"/>
        <v>50.87</v>
      </c>
      <c r="T2087" s="69">
        <f>R2087+S2087</f>
        <v>141.38</v>
      </c>
      <c r="U2087" s="69">
        <f>ROUND(Z2087*$H$2,2)/100</f>
        <v>0</v>
      </c>
      <c r="V2087" s="77">
        <f>SUM(T2087:U2087)</f>
        <v>141.38</v>
      </c>
      <c r="X2087" s="69">
        <v>90.51</v>
      </c>
      <c r="Y2087" s="69">
        <v>50.87</v>
      </c>
      <c r="Z2087" s="69">
        <v>141.38</v>
      </c>
      <c r="AA2087" s="78"/>
      <c r="AB2087" s="79">
        <f t="shared" si="1172"/>
        <v>-9.9999999999909051E-3</v>
      </c>
    </row>
    <row r="2088" spans="1:28" x14ac:dyDescent="0.25">
      <c r="A2088" s="71" t="s">
        <v>10861</v>
      </c>
      <c r="B2088" s="72" t="s">
        <v>15783</v>
      </c>
      <c r="C2088" s="73" t="s">
        <v>8753</v>
      </c>
      <c r="D2088" s="74">
        <v>0</v>
      </c>
      <c r="E2088" s="69">
        <v>849.82</v>
      </c>
      <c r="F2088" s="75">
        <f>ROUND(D2088*E2088,2)</f>
        <v>0</v>
      </c>
      <c r="G2088" s="76"/>
      <c r="H2088" s="69">
        <f t="shared" si="1193"/>
        <v>798.96</v>
      </c>
      <c r="I2088" s="69">
        <f t="shared" si="1193"/>
        <v>50.86</v>
      </c>
      <c r="J2088" s="69">
        <f>H2088+I2088</f>
        <v>849.82</v>
      </c>
      <c r="K2088" s="69">
        <v>0</v>
      </c>
      <c r="L2088" s="75">
        <f>SUM(J2088:K2088)</f>
        <v>849.82</v>
      </c>
      <c r="N2088" s="69">
        <v>798.96</v>
      </c>
      <c r="O2088" s="69">
        <v>50.86</v>
      </c>
      <c r="P2088" s="69">
        <f>SUM(N2088:O2088)</f>
        <v>849.82</v>
      </c>
      <c r="Q2088" s="63"/>
      <c r="R2088" s="69">
        <f t="shared" si="1194"/>
        <v>798.96</v>
      </c>
      <c r="S2088" s="69">
        <f t="shared" si="1194"/>
        <v>50.87</v>
      </c>
      <c r="T2088" s="69">
        <f>R2088+S2088</f>
        <v>849.83</v>
      </c>
      <c r="U2088" s="69">
        <f>ROUND(Z2088*$H$2,2)/100</f>
        <v>0</v>
      </c>
      <c r="V2088" s="77">
        <f>SUM(T2088:U2088)</f>
        <v>849.83</v>
      </c>
      <c r="X2088" s="69">
        <v>798.96</v>
      </c>
      <c r="Y2088" s="69">
        <v>50.87</v>
      </c>
      <c r="Z2088" s="69">
        <v>849.83</v>
      </c>
      <c r="AA2088" s="78"/>
      <c r="AB2088" s="79">
        <f t="shared" si="1172"/>
        <v>-9.9999999999909051E-3</v>
      </c>
    </row>
    <row r="2089" spans="1:28" x14ac:dyDescent="0.25">
      <c r="A2089" s="65" t="s">
        <v>10862</v>
      </c>
      <c r="B2089" s="66" t="s">
        <v>15784</v>
      </c>
      <c r="C2089" s="67"/>
      <c r="D2089" s="68"/>
      <c r="E2089" s="69"/>
      <c r="F2089" s="70"/>
      <c r="H2089" s="69"/>
      <c r="I2089" s="69"/>
      <c r="J2089" s="69"/>
      <c r="K2089" s="69"/>
      <c r="L2089" s="75"/>
      <c r="N2089" s="69"/>
      <c r="O2089" s="69"/>
      <c r="P2089" s="69"/>
      <c r="Q2089" s="63"/>
      <c r="R2089" s="69"/>
      <c r="S2089" s="69"/>
      <c r="T2089" s="69"/>
      <c r="U2089" s="69"/>
      <c r="V2089" s="77"/>
      <c r="X2089" s="69"/>
      <c r="Y2089" s="69"/>
      <c r="Z2089" s="69"/>
      <c r="AA2089" s="78"/>
      <c r="AB2089" s="79">
        <f t="shared" si="1172"/>
        <v>0</v>
      </c>
    </row>
    <row r="2090" spans="1:28" s="33" customFormat="1" x14ac:dyDescent="0.25">
      <c r="A2090" s="71" t="s">
        <v>10863</v>
      </c>
      <c r="B2090" s="72" t="s">
        <v>15785</v>
      </c>
      <c r="C2090" s="73" t="s">
        <v>8753</v>
      </c>
      <c r="D2090" s="74">
        <v>0</v>
      </c>
      <c r="E2090" s="69">
        <v>22.03</v>
      </c>
      <c r="F2090" s="75">
        <f t="shared" ref="F2090:F2102" si="1195">ROUND(D2090*E2090,2)</f>
        <v>0</v>
      </c>
      <c r="G2090" s="76"/>
      <c r="H2090" s="69">
        <f t="shared" ref="H2090:I2102" si="1196">ROUND(N2090+(N2090*$H$2/100),2)</f>
        <v>17.010000000000002</v>
      </c>
      <c r="I2090" s="69">
        <f t="shared" si="1196"/>
        <v>5.0199999999999996</v>
      </c>
      <c r="J2090" s="69">
        <f t="shared" ref="J2090:J2102" si="1197">H2090+I2090</f>
        <v>22.03</v>
      </c>
      <c r="K2090" s="69">
        <v>0</v>
      </c>
      <c r="L2090" s="75">
        <f t="shared" ref="L2090:L2102" si="1198">SUM(J2090:K2090)</f>
        <v>22.03</v>
      </c>
      <c r="N2090" s="69">
        <v>17.009999999999998</v>
      </c>
      <c r="O2090" s="69">
        <v>5.0200000000000005</v>
      </c>
      <c r="P2090" s="69">
        <f t="shared" ref="P2090:P2102" si="1199">SUM(N2090:O2090)</f>
        <v>22.029999999999998</v>
      </c>
      <c r="Q2090" s="63"/>
      <c r="R2090" s="69">
        <f t="shared" ref="R2090:S2102" si="1200">X2090</f>
        <v>17.010000000000002</v>
      </c>
      <c r="S2090" s="69">
        <f t="shared" si="1200"/>
        <v>5.03</v>
      </c>
      <c r="T2090" s="69">
        <f t="shared" ref="T2090:T2102" si="1201">R2090+S2090</f>
        <v>22.040000000000003</v>
      </c>
      <c r="U2090" s="69">
        <f t="shared" ref="U2090:U2102" si="1202">ROUND(Z2090*$H$2,2)/100</f>
        <v>0</v>
      </c>
      <c r="V2090" s="77">
        <f t="shared" ref="V2090:V2102" si="1203">SUM(T2090:U2090)</f>
        <v>22.040000000000003</v>
      </c>
      <c r="X2090" s="69">
        <v>17.010000000000002</v>
      </c>
      <c r="Y2090" s="69">
        <v>5.03</v>
      </c>
      <c r="Z2090" s="69">
        <v>22.04</v>
      </c>
      <c r="AA2090" s="78"/>
      <c r="AB2090" s="79">
        <f t="shared" si="1172"/>
        <v>-1.0000000000001563E-2</v>
      </c>
    </row>
    <row r="2091" spans="1:28" s="33" customFormat="1" x14ac:dyDescent="0.25">
      <c r="A2091" s="71" t="s">
        <v>10864</v>
      </c>
      <c r="B2091" s="72" t="s">
        <v>15786</v>
      </c>
      <c r="C2091" s="73" t="s">
        <v>8753</v>
      </c>
      <c r="D2091" s="74">
        <v>0</v>
      </c>
      <c r="E2091" s="69">
        <v>23.78</v>
      </c>
      <c r="F2091" s="75">
        <f t="shared" si="1195"/>
        <v>0</v>
      </c>
      <c r="G2091" s="76"/>
      <c r="H2091" s="69">
        <f t="shared" si="1196"/>
        <v>22.11</v>
      </c>
      <c r="I2091" s="69">
        <f t="shared" si="1196"/>
        <v>1.67</v>
      </c>
      <c r="J2091" s="69">
        <f t="shared" si="1197"/>
        <v>23.78</v>
      </c>
      <c r="K2091" s="69">
        <v>0</v>
      </c>
      <c r="L2091" s="75">
        <f t="shared" si="1198"/>
        <v>23.78</v>
      </c>
      <c r="N2091" s="69">
        <v>22.11</v>
      </c>
      <c r="O2091" s="69">
        <v>1.67</v>
      </c>
      <c r="P2091" s="69">
        <f t="shared" si="1199"/>
        <v>23.78</v>
      </c>
      <c r="Q2091" s="63"/>
      <c r="R2091" s="69">
        <f t="shared" si="1200"/>
        <v>22.11</v>
      </c>
      <c r="S2091" s="69">
        <f t="shared" si="1200"/>
        <v>1.67</v>
      </c>
      <c r="T2091" s="69">
        <f t="shared" si="1201"/>
        <v>23.78</v>
      </c>
      <c r="U2091" s="69">
        <f t="shared" si="1202"/>
        <v>0</v>
      </c>
      <c r="V2091" s="77">
        <f t="shared" si="1203"/>
        <v>23.78</v>
      </c>
      <c r="X2091" s="69">
        <v>22.11</v>
      </c>
      <c r="Y2091" s="69">
        <v>1.67</v>
      </c>
      <c r="Z2091" s="69">
        <v>23.78</v>
      </c>
      <c r="AA2091" s="78"/>
      <c r="AB2091" s="79">
        <f t="shared" si="1172"/>
        <v>0</v>
      </c>
    </row>
    <row r="2092" spans="1:28" ht="22.5" x14ac:dyDescent="0.25">
      <c r="A2092" s="71" t="s">
        <v>10865</v>
      </c>
      <c r="B2092" s="72" t="s">
        <v>15787</v>
      </c>
      <c r="C2092" s="73" t="s">
        <v>8753</v>
      </c>
      <c r="D2092" s="74">
        <v>0</v>
      </c>
      <c r="E2092" s="69">
        <v>18.79</v>
      </c>
      <c r="F2092" s="75">
        <f t="shared" si="1195"/>
        <v>0</v>
      </c>
      <c r="G2092" s="76"/>
      <c r="H2092" s="69">
        <f t="shared" si="1196"/>
        <v>13.77</v>
      </c>
      <c r="I2092" s="69">
        <f t="shared" si="1196"/>
        <v>5.0199999999999996</v>
      </c>
      <c r="J2092" s="69">
        <f t="shared" si="1197"/>
        <v>18.79</v>
      </c>
      <c r="K2092" s="69">
        <v>0</v>
      </c>
      <c r="L2092" s="75">
        <f t="shared" si="1198"/>
        <v>18.79</v>
      </c>
      <c r="N2092" s="69">
        <v>13.77</v>
      </c>
      <c r="O2092" s="69">
        <v>5.0200000000000005</v>
      </c>
      <c r="P2092" s="69">
        <f t="shared" si="1199"/>
        <v>18.79</v>
      </c>
      <c r="Q2092" s="63"/>
      <c r="R2092" s="69">
        <f t="shared" si="1200"/>
        <v>13.77</v>
      </c>
      <c r="S2092" s="69">
        <f t="shared" si="1200"/>
        <v>5.03</v>
      </c>
      <c r="T2092" s="69">
        <f t="shared" si="1201"/>
        <v>18.8</v>
      </c>
      <c r="U2092" s="69">
        <f t="shared" si="1202"/>
        <v>0</v>
      </c>
      <c r="V2092" s="77">
        <f t="shared" si="1203"/>
        <v>18.8</v>
      </c>
      <c r="X2092" s="69">
        <v>13.77</v>
      </c>
      <c r="Y2092" s="69">
        <v>5.03</v>
      </c>
      <c r="Z2092" s="69">
        <v>18.8</v>
      </c>
      <c r="AA2092" s="78"/>
      <c r="AB2092" s="79">
        <f t="shared" si="1172"/>
        <v>-1.0000000000001563E-2</v>
      </c>
    </row>
    <row r="2093" spans="1:28" s="33" customFormat="1" ht="22.5" x14ac:dyDescent="0.25">
      <c r="A2093" s="71" t="s">
        <v>10866</v>
      </c>
      <c r="B2093" s="72" t="s">
        <v>15788</v>
      </c>
      <c r="C2093" s="73" t="s">
        <v>8753</v>
      </c>
      <c r="D2093" s="74">
        <v>0</v>
      </c>
      <c r="E2093" s="69">
        <v>16.78</v>
      </c>
      <c r="F2093" s="75">
        <f t="shared" si="1195"/>
        <v>0</v>
      </c>
      <c r="G2093" s="76"/>
      <c r="H2093" s="69">
        <f t="shared" si="1196"/>
        <v>0</v>
      </c>
      <c r="I2093" s="69">
        <f t="shared" si="1196"/>
        <v>16.78</v>
      </c>
      <c r="J2093" s="69">
        <f t="shared" si="1197"/>
        <v>16.78</v>
      </c>
      <c r="K2093" s="69">
        <v>0</v>
      </c>
      <c r="L2093" s="75">
        <f t="shared" si="1198"/>
        <v>16.78</v>
      </c>
      <c r="N2093" s="69">
        <v>0</v>
      </c>
      <c r="O2093" s="69">
        <v>16.78</v>
      </c>
      <c r="P2093" s="69">
        <f t="shared" si="1199"/>
        <v>16.78</v>
      </c>
      <c r="Q2093" s="63"/>
      <c r="R2093" s="69">
        <f t="shared" si="1200"/>
        <v>0</v>
      </c>
      <c r="S2093" s="69">
        <f t="shared" si="1200"/>
        <v>16.79</v>
      </c>
      <c r="T2093" s="69">
        <f t="shared" si="1201"/>
        <v>16.79</v>
      </c>
      <c r="U2093" s="69">
        <f t="shared" si="1202"/>
        <v>0</v>
      </c>
      <c r="V2093" s="77">
        <f t="shared" si="1203"/>
        <v>16.79</v>
      </c>
      <c r="X2093" s="69">
        <v>0</v>
      </c>
      <c r="Y2093" s="69">
        <v>16.79</v>
      </c>
      <c r="Z2093" s="69">
        <v>16.79</v>
      </c>
      <c r="AA2093" s="78"/>
      <c r="AB2093" s="79">
        <f t="shared" si="1172"/>
        <v>-9.9999999999980105E-3</v>
      </c>
    </row>
    <row r="2094" spans="1:28" ht="22.5" x14ac:dyDescent="0.25">
      <c r="A2094" s="71" t="s">
        <v>10867</v>
      </c>
      <c r="B2094" s="72" t="s">
        <v>15789</v>
      </c>
      <c r="C2094" s="73" t="s">
        <v>8780</v>
      </c>
      <c r="D2094" s="74">
        <v>0</v>
      </c>
      <c r="E2094" s="69">
        <v>23.61</v>
      </c>
      <c r="F2094" s="75">
        <f t="shared" si="1195"/>
        <v>0</v>
      </c>
      <c r="G2094" s="76"/>
      <c r="H2094" s="69">
        <f t="shared" si="1196"/>
        <v>0</v>
      </c>
      <c r="I2094" s="69">
        <f t="shared" si="1196"/>
        <v>23.61</v>
      </c>
      <c r="J2094" s="69">
        <f t="shared" si="1197"/>
        <v>23.61</v>
      </c>
      <c r="K2094" s="69">
        <v>0</v>
      </c>
      <c r="L2094" s="75">
        <f t="shared" si="1198"/>
        <v>23.61</v>
      </c>
      <c r="N2094" s="69">
        <v>0</v>
      </c>
      <c r="O2094" s="69">
        <v>23.61</v>
      </c>
      <c r="P2094" s="69">
        <f t="shared" si="1199"/>
        <v>23.61</v>
      </c>
      <c r="Q2094" s="63"/>
      <c r="R2094" s="69">
        <f t="shared" si="1200"/>
        <v>0</v>
      </c>
      <c r="S2094" s="69">
        <f t="shared" si="1200"/>
        <v>23.61</v>
      </c>
      <c r="T2094" s="69">
        <f t="shared" si="1201"/>
        <v>23.61</v>
      </c>
      <c r="U2094" s="69">
        <f t="shared" si="1202"/>
        <v>0</v>
      </c>
      <c r="V2094" s="77">
        <f t="shared" si="1203"/>
        <v>23.61</v>
      </c>
      <c r="X2094" s="69">
        <v>0</v>
      </c>
      <c r="Y2094" s="69">
        <v>23.61</v>
      </c>
      <c r="Z2094" s="69">
        <v>23.61</v>
      </c>
      <c r="AA2094" s="78"/>
      <c r="AB2094" s="79">
        <f t="shared" si="1172"/>
        <v>0</v>
      </c>
    </row>
    <row r="2095" spans="1:28" s="33" customFormat="1" ht="22.5" x14ac:dyDescent="0.25">
      <c r="A2095" s="71" t="s">
        <v>10868</v>
      </c>
      <c r="B2095" s="72" t="s">
        <v>15790</v>
      </c>
      <c r="C2095" s="73" t="s">
        <v>8780</v>
      </c>
      <c r="D2095" s="74">
        <v>0</v>
      </c>
      <c r="E2095" s="69">
        <v>47.19</v>
      </c>
      <c r="F2095" s="75">
        <f t="shared" si="1195"/>
        <v>0</v>
      </c>
      <c r="G2095" s="76"/>
      <c r="H2095" s="69">
        <f t="shared" si="1196"/>
        <v>0</v>
      </c>
      <c r="I2095" s="69">
        <f t="shared" si="1196"/>
        <v>47.19</v>
      </c>
      <c r="J2095" s="69">
        <f t="shared" si="1197"/>
        <v>47.19</v>
      </c>
      <c r="K2095" s="69">
        <v>0</v>
      </c>
      <c r="L2095" s="75">
        <f t="shared" si="1198"/>
        <v>47.19</v>
      </c>
      <c r="N2095" s="69">
        <v>0</v>
      </c>
      <c r="O2095" s="69">
        <v>47.19</v>
      </c>
      <c r="P2095" s="69">
        <f t="shared" si="1199"/>
        <v>47.19</v>
      </c>
      <c r="Q2095" s="63"/>
      <c r="R2095" s="69">
        <f t="shared" si="1200"/>
        <v>0</v>
      </c>
      <c r="S2095" s="69">
        <f t="shared" si="1200"/>
        <v>47.2</v>
      </c>
      <c r="T2095" s="69">
        <f t="shared" si="1201"/>
        <v>47.2</v>
      </c>
      <c r="U2095" s="69">
        <f t="shared" si="1202"/>
        <v>0</v>
      </c>
      <c r="V2095" s="77">
        <f t="shared" si="1203"/>
        <v>47.2</v>
      </c>
      <c r="X2095" s="69">
        <v>0</v>
      </c>
      <c r="Y2095" s="69">
        <v>47.2</v>
      </c>
      <c r="Z2095" s="69">
        <v>47.2</v>
      </c>
      <c r="AA2095" s="78"/>
      <c r="AB2095" s="79">
        <f t="shared" si="1172"/>
        <v>-1.0000000000005116E-2</v>
      </c>
    </row>
    <row r="2096" spans="1:28" x14ac:dyDescent="0.25">
      <c r="A2096" s="71" t="s">
        <v>10869</v>
      </c>
      <c r="B2096" s="72" t="s">
        <v>15791</v>
      </c>
      <c r="C2096" s="73" t="s">
        <v>8753</v>
      </c>
      <c r="D2096" s="74">
        <v>0</v>
      </c>
      <c r="E2096" s="69">
        <v>500.92</v>
      </c>
      <c r="F2096" s="75">
        <f t="shared" si="1195"/>
        <v>0</v>
      </c>
      <c r="G2096" s="76"/>
      <c r="H2096" s="69">
        <f t="shared" si="1196"/>
        <v>499.55</v>
      </c>
      <c r="I2096" s="69">
        <f t="shared" si="1196"/>
        <v>1.37</v>
      </c>
      <c r="J2096" s="69">
        <f t="shared" si="1197"/>
        <v>500.92</v>
      </c>
      <c r="K2096" s="69">
        <v>0</v>
      </c>
      <c r="L2096" s="75">
        <f t="shared" si="1198"/>
        <v>500.92</v>
      </c>
      <c r="N2096" s="69">
        <v>499.55</v>
      </c>
      <c r="O2096" s="69">
        <v>1.37</v>
      </c>
      <c r="P2096" s="69">
        <f t="shared" si="1199"/>
        <v>500.92</v>
      </c>
      <c r="Q2096" s="63"/>
      <c r="R2096" s="69">
        <f t="shared" si="1200"/>
        <v>499.55</v>
      </c>
      <c r="S2096" s="69">
        <f t="shared" si="1200"/>
        <v>1.37</v>
      </c>
      <c r="T2096" s="69">
        <f t="shared" si="1201"/>
        <v>500.92</v>
      </c>
      <c r="U2096" s="69">
        <f t="shared" si="1202"/>
        <v>0</v>
      </c>
      <c r="V2096" s="77">
        <f t="shared" si="1203"/>
        <v>500.92</v>
      </c>
      <c r="X2096" s="69">
        <v>499.55</v>
      </c>
      <c r="Y2096" s="69">
        <v>1.37</v>
      </c>
      <c r="Z2096" s="69">
        <v>500.92</v>
      </c>
      <c r="AA2096" s="78"/>
      <c r="AB2096" s="79">
        <f t="shared" si="1172"/>
        <v>0</v>
      </c>
    </row>
    <row r="2097" spans="1:28" x14ac:dyDescent="0.25">
      <c r="A2097" s="71" t="s">
        <v>10870</v>
      </c>
      <c r="B2097" s="72" t="s">
        <v>15792</v>
      </c>
      <c r="C2097" s="73" t="s">
        <v>8753</v>
      </c>
      <c r="D2097" s="74">
        <v>0</v>
      </c>
      <c r="E2097" s="69">
        <v>104.91</v>
      </c>
      <c r="F2097" s="75">
        <f t="shared" si="1195"/>
        <v>0</v>
      </c>
      <c r="G2097" s="76"/>
      <c r="H2097" s="69">
        <f t="shared" si="1196"/>
        <v>101.5</v>
      </c>
      <c r="I2097" s="69">
        <f t="shared" si="1196"/>
        <v>3.41</v>
      </c>
      <c r="J2097" s="69">
        <f t="shared" si="1197"/>
        <v>104.91</v>
      </c>
      <c r="K2097" s="69">
        <v>0</v>
      </c>
      <c r="L2097" s="75">
        <f t="shared" si="1198"/>
        <v>104.91</v>
      </c>
      <c r="N2097" s="69">
        <v>101.5</v>
      </c>
      <c r="O2097" s="69">
        <v>3.41</v>
      </c>
      <c r="P2097" s="69">
        <f t="shared" si="1199"/>
        <v>104.91</v>
      </c>
      <c r="Q2097" s="63"/>
      <c r="R2097" s="69">
        <f t="shared" si="1200"/>
        <v>101.5</v>
      </c>
      <c r="S2097" s="69">
        <f t="shared" si="1200"/>
        <v>3.41</v>
      </c>
      <c r="T2097" s="69">
        <f t="shared" si="1201"/>
        <v>104.91</v>
      </c>
      <c r="U2097" s="69">
        <f t="shared" si="1202"/>
        <v>0</v>
      </c>
      <c r="V2097" s="77">
        <f t="shared" si="1203"/>
        <v>104.91</v>
      </c>
      <c r="X2097" s="69">
        <v>101.5</v>
      </c>
      <c r="Y2097" s="69">
        <v>3.41</v>
      </c>
      <c r="Z2097" s="69">
        <v>104.91</v>
      </c>
      <c r="AA2097" s="78"/>
      <c r="AB2097" s="79">
        <f t="shared" si="1172"/>
        <v>0</v>
      </c>
    </row>
    <row r="2098" spans="1:28" ht="22.5" x14ac:dyDescent="0.25">
      <c r="A2098" s="71" t="s">
        <v>10871</v>
      </c>
      <c r="B2098" s="72" t="s">
        <v>15793</v>
      </c>
      <c r="C2098" s="73" t="s">
        <v>8780</v>
      </c>
      <c r="D2098" s="74">
        <v>0</v>
      </c>
      <c r="E2098" s="69">
        <v>426.52000000000004</v>
      </c>
      <c r="F2098" s="75">
        <f t="shared" si="1195"/>
        <v>0</v>
      </c>
      <c r="G2098" s="76"/>
      <c r="H2098" s="69">
        <f t="shared" si="1196"/>
        <v>402.91</v>
      </c>
      <c r="I2098" s="69">
        <f t="shared" si="1196"/>
        <v>23.61</v>
      </c>
      <c r="J2098" s="69">
        <f t="shared" si="1197"/>
        <v>426.52000000000004</v>
      </c>
      <c r="K2098" s="69">
        <v>0</v>
      </c>
      <c r="L2098" s="75">
        <f t="shared" si="1198"/>
        <v>426.52000000000004</v>
      </c>
      <c r="N2098" s="69">
        <v>402.91</v>
      </c>
      <c r="O2098" s="69">
        <v>23.61</v>
      </c>
      <c r="P2098" s="69">
        <f t="shared" si="1199"/>
        <v>426.52000000000004</v>
      </c>
      <c r="Q2098" s="63"/>
      <c r="R2098" s="69">
        <f t="shared" si="1200"/>
        <v>402.91</v>
      </c>
      <c r="S2098" s="69">
        <f t="shared" si="1200"/>
        <v>23.61</v>
      </c>
      <c r="T2098" s="69">
        <f t="shared" si="1201"/>
        <v>426.52000000000004</v>
      </c>
      <c r="U2098" s="69">
        <f t="shared" si="1202"/>
        <v>0</v>
      </c>
      <c r="V2098" s="77">
        <f t="shared" si="1203"/>
        <v>426.52000000000004</v>
      </c>
      <c r="X2098" s="69">
        <v>402.91</v>
      </c>
      <c r="Y2098" s="69">
        <v>23.61</v>
      </c>
      <c r="Z2098" s="69">
        <v>426.52</v>
      </c>
      <c r="AA2098" s="78"/>
      <c r="AB2098" s="79">
        <f t="shared" si="1172"/>
        <v>0</v>
      </c>
    </row>
    <row r="2099" spans="1:28" ht="22.5" x14ac:dyDescent="0.25">
      <c r="A2099" s="71" t="s">
        <v>10872</v>
      </c>
      <c r="B2099" s="72" t="s">
        <v>15794</v>
      </c>
      <c r="C2099" s="73" t="s">
        <v>8753</v>
      </c>
      <c r="D2099" s="74">
        <v>0</v>
      </c>
      <c r="E2099" s="69">
        <v>4655.6499999999996</v>
      </c>
      <c r="F2099" s="75">
        <f t="shared" si="1195"/>
        <v>0</v>
      </c>
      <c r="G2099" s="76"/>
      <c r="H2099" s="69">
        <f t="shared" si="1196"/>
        <v>4617.8999999999996</v>
      </c>
      <c r="I2099" s="69">
        <f t="shared" si="1196"/>
        <v>37.75</v>
      </c>
      <c r="J2099" s="69">
        <f t="shared" si="1197"/>
        <v>4655.6499999999996</v>
      </c>
      <c r="K2099" s="69">
        <v>0</v>
      </c>
      <c r="L2099" s="75">
        <f t="shared" si="1198"/>
        <v>4655.6499999999996</v>
      </c>
      <c r="N2099" s="69">
        <v>4617.8999999999996</v>
      </c>
      <c r="O2099" s="69">
        <v>37.75</v>
      </c>
      <c r="P2099" s="69">
        <f t="shared" si="1199"/>
        <v>4655.6499999999996</v>
      </c>
      <c r="Q2099" s="63"/>
      <c r="R2099" s="69">
        <f t="shared" si="1200"/>
        <v>4617.8999999999996</v>
      </c>
      <c r="S2099" s="69">
        <f t="shared" si="1200"/>
        <v>37.76</v>
      </c>
      <c r="T2099" s="69">
        <f t="shared" si="1201"/>
        <v>4655.66</v>
      </c>
      <c r="U2099" s="69">
        <f t="shared" si="1202"/>
        <v>0</v>
      </c>
      <c r="V2099" s="77">
        <f t="shared" si="1203"/>
        <v>4655.66</v>
      </c>
      <c r="X2099" s="69">
        <v>4617.8999999999996</v>
      </c>
      <c r="Y2099" s="69">
        <v>37.76</v>
      </c>
      <c r="Z2099" s="69">
        <v>4655.66</v>
      </c>
      <c r="AA2099" s="78"/>
      <c r="AB2099" s="79">
        <f t="shared" si="1172"/>
        <v>-1.0000000000218279E-2</v>
      </c>
    </row>
    <row r="2100" spans="1:28" ht="22.5" x14ac:dyDescent="0.25">
      <c r="A2100" s="71" t="s">
        <v>10873</v>
      </c>
      <c r="B2100" s="72" t="s">
        <v>15795</v>
      </c>
      <c r="C2100" s="73" t="s">
        <v>8753</v>
      </c>
      <c r="D2100" s="74">
        <v>0</v>
      </c>
      <c r="E2100" s="69">
        <v>10189.69</v>
      </c>
      <c r="F2100" s="75">
        <f t="shared" si="1195"/>
        <v>0</v>
      </c>
      <c r="G2100" s="76"/>
      <c r="H2100" s="69">
        <f t="shared" si="1196"/>
        <v>10151.94</v>
      </c>
      <c r="I2100" s="69">
        <f t="shared" si="1196"/>
        <v>37.75</v>
      </c>
      <c r="J2100" s="69">
        <f t="shared" si="1197"/>
        <v>10189.69</v>
      </c>
      <c r="K2100" s="69">
        <v>0</v>
      </c>
      <c r="L2100" s="75">
        <f t="shared" si="1198"/>
        <v>10189.69</v>
      </c>
      <c r="N2100" s="69">
        <v>10151.94</v>
      </c>
      <c r="O2100" s="69">
        <v>37.75</v>
      </c>
      <c r="P2100" s="69">
        <f t="shared" si="1199"/>
        <v>10189.69</v>
      </c>
      <c r="Q2100" s="63"/>
      <c r="R2100" s="69">
        <f t="shared" si="1200"/>
        <v>10151.94</v>
      </c>
      <c r="S2100" s="69">
        <f t="shared" si="1200"/>
        <v>37.76</v>
      </c>
      <c r="T2100" s="69">
        <f t="shared" si="1201"/>
        <v>10189.700000000001</v>
      </c>
      <c r="U2100" s="69">
        <f t="shared" si="1202"/>
        <v>0</v>
      </c>
      <c r="V2100" s="77">
        <f t="shared" si="1203"/>
        <v>10189.700000000001</v>
      </c>
      <c r="X2100" s="69">
        <v>10151.94</v>
      </c>
      <c r="Y2100" s="69">
        <v>37.76</v>
      </c>
      <c r="Z2100" s="69">
        <v>10189.700000000001</v>
      </c>
      <c r="AA2100" s="78"/>
      <c r="AB2100" s="79">
        <f t="shared" si="1172"/>
        <v>-1.0000000000218279E-2</v>
      </c>
    </row>
    <row r="2101" spans="1:28" x14ac:dyDescent="0.25">
      <c r="A2101" s="71" t="s">
        <v>10874</v>
      </c>
      <c r="B2101" s="72" t="s">
        <v>15796</v>
      </c>
      <c r="C2101" s="73" t="s">
        <v>8753</v>
      </c>
      <c r="D2101" s="74">
        <v>0</v>
      </c>
      <c r="E2101" s="69">
        <v>18737.669999999998</v>
      </c>
      <c r="F2101" s="75">
        <f t="shared" si="1195"/>
        <v>0</v>
      </c>
      <c r="G2101" s="76"/>
      <c r="H2101" s="69">
        <f t="shared" si="1196"/>
        <v>18699.919999999998</v>
      </c>
      <c r="I2101" s="69">
        <f t="shared" si="1196"/>
        <v>37.75</v>
      </c>
      <c r="J2101" s="69">
        <f t="shared" si="1197"/>
        <v>18737.669999999998</v>
      </c>
      <c r="K2101" s="69">
        <v>0</v>
      </c>
      <c r="L2101" s="75">
        <f t="shared" si="1198"/>
        <v>18737.669999999998</v>
      </c>
      <c r="N2101" s="69">
        <v>18699.919999999998</v>
      </c>
      <c r="O2101" s="69">
        <v>37.75</v>
      </c>
      <c r="P2101" s="69">
        <f t="shared" si="1199"/>
        <v>18737.669999999998</v>
      </c>
      <c r="Q2101" s="63"/>
      <c r="R2101" s="69">
        <f t="shared" si="1200"/>
        <v>18699.919999999998</v>
      </c>
      <c r="S2101" s="69">
        <f t="shared" si="1200"/>
        <v>37.76</v>
      </c>
      <c r="T2101" s="69">
        <f t="shared" si="1201"/>
        <v>18737.679999999997</v>
      </c>
      <c r="U2101" s="69">
        <f t="shared" si="1202"/>
        <v>0</v>
      </c>
      <c r="V2101" s="77">
        <f t="shared" si="1203"/>
        <v>18737.679999999997</v>
      </c>
      <c r="X2101" s="69">
        <v>18699.919999999998</v>
      </c>
      <c r="Y2101" s="69">
        <v>37.76</v>
      </c>
      <c r="Z2101" s="69">
        <v>18737.68</v>
      </c>
      <c r="AA2101" s="78"/>
      <c r="AB2101" s="79">
        <f t="shared" si="1172"/>
        <v>-1.0000000002037268E-2</v>
      </c>
    </row>
    <row r="2102" spans="1:28" x14ac:dyDescent="0.25">
      <c r="A2102" s="71" t="s">
        <v>10875</v>
      </c>
      <c r="B2102" s="72" t="s">
        <v>15797</v>
      </c>
      <c r="C2102" s="73" t="s">
        <v>8753</v>
      </c>
      <c r="D2102" s="74">
        <v>0</v>
      </c>
      <c r="E2102" s="69">
        <v>371.19000000000005</v>
      </c>
      <c r="F2102" s="75">
        <f t="shared" si="1195"/>
        <v>0</v>
      </c>
      <c r="G2102" s="76"/>
      <c r="H2102" s="69">
        <f t="shared" si="1196"/>
        <v>354.41</v>
      </c>
      <c r="I2102" s="69">
        <f t="shared" si="1196"/>
        <v>16.78</v>
      </c>
      <c r="J2102" s="69">
        <f t="shared" si="1197"/>
        <v>371.19000000000005</v>
      </c>
      <c r="K2102" s="69">
        <v>0</v>
      </c>
      <c r="L2102" s="75">
        <f t="shared" si="1198"/>
        <v>371.19000000000005</v>
      </c>
      <c r="N2102" s="69">
        <v>354.41</v>
      </c>
      <c r="O2102" s="69">
        <v>16.78</v>
      </c>
      <c r="P2102" s="69">
        <f t="shared" si="1199"/>
        <v>371.19000000000005</v>
      </c>
      <c r="Q2102" s="63"/>
      <c r="R2102" s="69">
        <f t="shared" si="1200"/>
        <v>354.41</v>
      </c>
      <c r="S2102" s="69">
        <f t="shared" si="1200"/>
        <v>16.79</v>
      </c>
      <c r="T2102" s="69">
        <f t="shared" si="1201"/>
        <v>371.20000000000005</v>
      </c>
      <c r="U2102" s="69">
        <f t="shared" si="1202"/>
        <v>0</v>
      </c>
      <c r="V2102" s="77">
        <f t="shared" si="1203"/>
        <v>371.20000000000005</v>
      </c>
      <c r="X2102" s="69">
        <v>354.41</v>
      </c>
      <c r="Y2102" s="69">
        <v>16.79</v>
      </c>
      <c r="Z2102" s="69">
        <v>371.2</v>
      </c>
      <c r="AA2102" s="78"/>
      <c r="AB2102" s="79">
        <f t="shared" si="1172"/>
        <v>-9.9999999999340616E-3</v>
      </c>
    </row>
    <row r="2103" spans="1:28" ht="22.5" x14ac:dyDescent="0.25">
      <c r="A2103" s="65" t="s">
        <v>10876</v>
      </c>
      <c r="B2103" s="66" t="s">
        <v>15798</v>
      </c>
      <c r="C2103" s="67"/>
      <c r="D2103" s="68"/>
      <c r="E2103" s="69"/>
      <c r="F2103" s="70"/>
      <c r="H2103" s="69"/>
      <c r="I2103" s="69"/>
      <c r="J2103" s="69"/>
      <c r="K2103" s="69"/>
      <c r="L2103" s="75"/>
      <c r="N2103" s="69"/>
      <c r="O2103" s="69"/>
      <c r="P2103" s="69"/>
      <c r="Q2103" s="63"/>
      <c r="R2103" s="69"/>
      <c r="S2103" s="69"/>
      <c r="T2103" s="69"/>
      <c r="U2103" s="69"/>
      <c r="V2103" s="77"/>
      <c r="X2103" s="69"/>
      <c r="Y2103" s="69"/>
      <c r="Z2103" s="69"/>
      <c r="AA2103" s="78"/>
      <c r="AB2103" s="79">
        <f t="shared" si="1172"/>
        <v>0</v>
      </c>
    </row>
    <row r="2104" spans="1:28" x14ac:dyDescent="0.25">
      <c r="A2104" s="71" t="s">
        <v>10877</v>
      </c>
      <c r="B2104" s="72" t="s">
        <v>15799</v>
      </c>
      <c r="C2104" s="73" t="s">
        <v>8753</v>
      </c>
      <c r="D2104" s="74">
        <v>0</v>
      </c>
      <c r="E2104" s="69">
        <v>707.53</v>
      </c>
      <c r="F2104" s="75">
        <f>ROUND(D2104*E2104,2)</f>
        <v>0</v>
      </c>
      <c r="G2104" s="76"/>
      <c r="H2104" s="69">
        <f>ROUND(N2104+(N2104*$H$2/100),2)</f>
        <v>690.75</v>
      </c>
      <c r="I2104" s="69">
        <f>ROUND(O2104+(O2104*$H$2/100),2)</f>
        <v>16.78</v>
      </c>
      <c r="J2104" s="69">
        <f>H2104+I2104</f>
        <v>707.53</v>
      </c>
      <c r="K2104" s="69">
        <v>0</v>
      </c>
      <c r="L2104" s="75">
        <f>SUM(J2104:K2104)</f>
        <v>707.53</v>
      </c>
      <c r="N2104" s="69">
        <v>690.75</v>
      </c>
      <c r="O2104" s="69">
        <v>16.78</v>
      </c>
      <c r="P2104" s="69">
        <f>SUM(N2104:O2104)</f>
        <v>707.53</v>
      </c>
      <c r="Q2104" s="63"/>
      <c r="R2104" s="69">
        <f>X2104</f>
        <v>690.75</v>
      </c>
      <c r="S2104" s="69">
        <f>Y2104</f>
        <v>16.79</v>
      </c>
      <c r="T2104" s="69">
        <f>R2104+S2104</f>
        <v>707.54</v>
      </c>
      <c r="U2104" s="69">
        <f>ROUND(Z2104*$H$2,2)/100</f>
        <v>0</v>
      </c>
      <c r="V2104" s="77">
        <f>SUM(T2104:U2104)</f>
        <v>707.54</v>
      </c>
      <c r="X2104" s="69">
        <v>690.75</v>
      </c>
      <c r="Y2104" s="69">
        <v>16.79</v>
      </c>
      <c r="Z2104" s="69">
        <v>707.54</v>
      </c>
      <c r="AA2104" s="78"/>
      <c r="AB2104" s="79">
        <f t="shared" si="1172"/>
        <v>-9.9999999999909051E-3</v>
      </c>
    </row>
    <row r="2105" spans="1:28" s="82" customFormat="1" ht="22.5" x14ac:dyDescent="0.25">
      <c r="A2105" s="65" t="s">
        <v>10878</v>
      </c>
      <c r="B2105" s="66" t="s">
        <v>15800</v>
      </c>
      <c r="C2105" s="67"/>
      <c r="D2105" s="68"/>
      <c r="E2105" s="69"/>
      <c r="F2105" s="70"/>
      <c r="G2105" s="38"/>
      <c r="H2105" s="69"/>
      <c r="I2105" s="69"/>
      <c r="J2105" s="69"/>
      <c r="K2105" s="69"/>
      <c r="L2105" s="75"/>
      <c r="M2105" s="33"/>
      <c r="N2105" s="69"/>
      <c r="O2105" s="69"/>
      <c r="P2105" s="69"/>
      <c r="Q2105" s="63"/>
      <c r="R2105" s="69"/>
      <c r="S2105" s="69"/>
      <c r="T2105" s="69"/>
      <c r="U2105" s="69"/>
      <c r="V2105" s="77"/>
      <c r="W2105" s="33"/>
      <c r="X2105" s="69"/>
      <c r="Y2105" s="69"/>
      <c r="Z2105" s="69"/>
      <c r="AA2105" s="78"/>
      <c r="AB2105" s="79">
        <f t="shared" si="1172"/>
        <v>0</v>
      </c>
    </row>
    <row r="2106" spans="1:28" s="82" customFormat="1" x14ac:dyDescent="0.25">
      <c r="A2106" s="71" t="s">
        <v>10879</v>
      </c>
      <c r="B2106" s="72" t="s">
        <v>15801</v>
      </c>
      <c r="C2106" s="73" t="s">
        <v>8753</v>
      </c>
      <c r="D2106" s="74">
        <v>0</v>
      </c>
      <c r="E2106" s="69">
        <v>321.69</v>
      </c>
      <c r="F2106" s="75">
        <f>ROUND(D2106*E2106,2)</f>
        <v>0</v>
      </c>
      <c r="G2106" s="76"/>
      <c r="H2106" s="69">
        <f>ROUND(N2106+(N2106*$H$2/100),2)</f>
        <v>270.83</v>
      </c>
      <c r="I2106" s="69">
        <f>ROUND(O2106+(O2106*$H$2/100),2)</f>
        <v>50.86</v>
      </c>
      <c r="J2106" s="69">
        <f>H2106+I2106</f>
        <v>321.69</v>
      </c>
      <c r="K2106" s="69">
        <v>0</v>
      </c>
      <c r="L2106" s="75">
        <f>SUM(J2106:K2106)</f>
        <v>321.69</v>
      </c>
      <c r="M2106" s="33"/>
      <c r="N2106" s="69">
        <v>270.83</v>
      </c>
      <c r="O2106" s="69">
        <v>50.86</v>
      </c>
      <c r="P2106" s="69">
        <f>SUM(N2106:O2106)</f>
        <v>321.69</v>
      </c>
      <c r="Q2106" s="63"/>
      <c r="R2106" s="69">
        <f>X2106</f>
        <v>270.83</v>
      </c>
      <c r="S2106" s="69">
        <f>Y2106</f>
        <v>50.87</v>
      </c>
      <c r="T2106" s="69">
        <f>R2106+S2106</f>
        <v>321.7</v>
      </c>
      <c r="U2106" s="69">
        <f>ROUND(Z2106*$H$2,2)/100</f>
        <v>0</v>
      </c>
      <c r="V2106" s="77">
        <f>SUM(T2106:U2106)</f>
        <v>321.7</v>
      </c>
      <c r="W2106" s="33"/>
      <c r="X2106" s="69">
        <v>270.83</v>
      </c>
      <c r="Y2106" s="69">
        <v>50.87</v>
      </c>
      <c r="Z2106" s="69">
        <v>321.7</v>
      </c>
      <c r="AA2106" s="78"/>
      <c r="AB2106" s="79">
        <f t="shared" si="1172"/>
        <v>-9.9999999999909051E-3</v>
      </c>
    </row>
    <row r="2107" spans="1:28" ht="22.5" x14ac:dyDescent="0.25">
      <c r="A2107" s="65" t="s">
        <v>10880</v>
      </c>
      <c r="B2107" s="66" t="s">
        <v>15802</v>
      </c>
      <c r="C2107" s="67"/>
      <c r="D2107" s="68"/>
      <c r="E2107" s="69"/>
      <c r="F2107" s="70"/>
      <c r="H2107" s="69"/>
      <c r="I2107" s="69"/>
      <c r="J2107" s="69"/>
      <c r="K2107" s="69"/>
      <c r="L2107" s="75"/>
      <c r="N2107" s="69"/>
      <c r="O2107" s="69"/>
      <c r="P2107" s="69"/>
      <c r="Q2107" s="63"/>
      <c r="R2107" s="69"/>
      <c r="S2107" s="69"/>
      <c r="T2107" s="69"/>
      <c r="U2107" s="69"/>
      <c r="V2107" s="77"/>
      <c r="X2107" s="69"/>
      <c r="Y2107" s="69"/>
      <c r="Z2107" s="69"/>
      <c r="AA2107" s="78"/>
      <c r="AB2107" s="79">
        <f t="shared" si="1172"/>
        <v>0</v>
      </c>
    </row>
    <row r="2108" spans="1:28" ht="22.5" x14ac:dyDescent="0.25">
      <c r="A2108" s="83" t="s">
        <v>10881</v>
      </c>
      <c r="B2108" s="72" t="s">
        <v>15803</v>
      </c>
      <c r="C2108" s="108" t="s">
        <v>8753</v>
      </c>
      <c r="D2108" s="74">
        <v>0</v>
      </c>
      <c r="E2108" s="69">
        <v>57.519999999999996</v>
      </c>
      <c r="F2108" s="75">
        <f t="shared" ref="F2108:F2114" si="1204">ROUND(D2108*E2108,2)</f>
        <v>0</v>
      </c>
      <c r="G2108" s="33"/>
      <c r="H2108" s="69">
        <f t="shared" ref="H2108:I2110" si="1205">ROUND(N2108+(N2108*$H$2/100),2)</f>
        <v>38.4</v>
      </c>
      <c r="I2108" s="69">
        <f t="shared" si="1205"/>
        <v>19.12</v>
      </c>
      <c r="J2108" s="69">
        <f>H2108+I2108</f>
        <v>57.519999999999996</v>
      </c>
      <c r="K2108" s="69">
        <v>0</v>
      </c>
      <c r="L2108" s="75">
        <f>SUM(J2108:K2108)</f>
        <v>57.519999999999996</v>
      </c>
      <c r="N2108" s="69">
        <v>38.4</v>
      </c>
      <c r="O2108" s="69">
        <v>19.12</v>
      </c>
      <c r="P2108" s="69">
        <f t="shared" ref="P2108:P2114" si="1206">SUM(N2108:O2108)</f>
        <v>57.519999999999996</v>
      </c>
      <c r="Q2108" s="63"/>
      <c r="R2108" s="69">
        <f t="shared" ref="R2108:S2110" si="1207">X2108</f>
        <v>38.4</v>
      </c>
      <c r="S2108" s="69">
        <f t="shared" si="1207"/>
        <v>19.13</v>
      </c>
      <c r="T2108" s="69">
        <f>R2108+S2108</f>
        <v>57.53</v>
      </c>
      <c r="U2108" s="69">
        <f>ROUND(Z2108*$H$2,2)/100</f>
        <v>0</v>
      </c>
      <c r="V2108" s="77">
        <f>SUM(T2108:U2108)</f>
        <v>57.53</v>
      </c>
      <c r="X2108" s="69">
        <v>38.4</v>
      </c>
      <c r="Y2108" s="69">
        <v>19.13</v>
      </c>
      <c r="Z2108" s="69">
        <v>57.53</v>
      </c>
      <c r="AA2108" s="78"/>
      <c r="AB2108" s="79">
        <f t="shared" si="1172"/>
        <v>-1.0000000000005116E-2</v>
      </c>
    </row>
    <row r="2109" spans="1:28" ht="22.5" x14ac:dyDescent="0.25">
      <c r="A2109" s="83" t="s">
        <v>10882</v>
      </c>
      <c r="B2109" s="72" t="s">
        <v>15804</v>
      </c>
      <c r="C2109" s="108" t="s">
        <v>8753</v>
      </c>
      <c r="D2109" s="74">
        <v>0</v>
      </c>
      <c r="E2109" s="69">
        <v>120.45</v>
      </c>
      <c r="F2109" s="75">
        <f t="shared" si="1204"/>
        <v>0</v>
      </c>
      <c r="G2109" s="33"/>
      <c r="H2109" s="69">
        <f t="shared" si="1205"/>
        <v>101.33</v>
      </c>
      <c r="I2109" s="69">
        <f t="shared" si="1205"/>
        <v>19.12</v>
      </c>
      <c r="J2109" s="69">
        <f>H2109+I2109</f>
        <v>120.45</v>
      </c>
      <c r="K2109" s="69">
        <v>0</v>
      </c>
      <c r="L2109" s="75">
        <f>SUM(J2109:K2109)</f>
        <v>120.45</v>
      </c>
      <c r="N2109" s="69">
        <v>101.33</v>
      </c>
      <c r="O2109" s="69">
        <v>19.12</v>
      </c>
      <c r="P2109" s="69">
        <f t="shared" si="1206"/>
        <v>120.45</v>
      </c>
      <c r="Q2109" s="63"/>
      <c r="R2109" s="69">
        <f t="shared" si="1207"/>
        <v>101.33</v>
      </c>
      <c r="S2109" s="69">
        <f t="shared" si="1207"/>
        <v>19.13</v>
      </c>
      <c r="T2109" s="69">
        <f>R2109+S2109</f>
        <v>120.46</v>
      </c>
      <c r="U2109" s="69">
        <f>ROUND(Z2109*$H$2,2)/100</f>
        <v>0</v>
      </c>
      <c r="V2109" s="77">
        <f>SUM(T2109:U2109)</f>
        <v>120.46</v>
      </c>
      <c r="X2109" s="69">
        <v>101.33</v>
      </c>
      <c r="Y2109" s="69">
        <v>19.13</v>
      </c>
      <c r="Z2109" s="69">
        <v>120.46</v>
      </c>
      <c r="AA2109" s="78"/>
      <c r="AB2109" s="79">
        <f t="shared" si="1172"/>
        <v>-9.9999999999909051E-3</v>
      </c>
    </row>
    <row r="2110" spans="1:28" ht="33.75" x14ac:dyDescent="0.25">
      <c r="A2110" s="71" t="s">
        <v>10883</v>
      </c>
      <c r="B2110" s="72" t="s">
        <v>15805</v>
      </c>
      <c r="C2110" s="73" t="s">
        <v>8753</v>
      </c>
      <c r="D2110" s="74">
        <v>0</v>
      </c>
      <c r="E2110" s="69">
        <v>175.6</v>
      </c>
      <c r="F2110" s="75">
        <f t="shared" si="1204"/>
        <v>0</v>
      </c>
      <c r="G2110" s="76"/>
      <c r="H2110" s="69">
        <f t="shared" si="1205"/>
        <v>156.47999999999999</v>
      </c>
      <c r="I2110" s="69">
        <f t="shared" si="1205"/>
        <v>19.12</v>
      </c>
      <c r="J2110" s="69">
        <f>H2110+I2110</f>
        <v>175.6</v>
      </c>
      <c r="K2110" s="69">
        <v>0</v>
      </c>
      <c r="L2110" s="75">
        <f>SUM(J2110:K2110)</f>
        <v>175.6</v>
      </c>
      <c r="N2110" s="69">
        <v>156.47999999999999</v>
      </c>
      <c r="O2110" s="69">
        <v>19.12</v>
      </c>
      <c r="P2110" s="69">
        <f t="shared" si="1206"/>
        <v>175.6</v>
      </c>
      <c r="Q2110" s="63"/>
      <c r="R2110" s="69">
        <f t="shared" si="1207"/>
        <v>156.47999999999999</v>
      </c>
      <c r="S2110" s="69">
        <f t="shared" si="1207"/>
        <v>19.13</v>
      </c>
      <c r="T2110" s="69">
        <f>R2110+S2110</f>
        <v>175.60999999999999</v>
      </c>
      <c r="U2110" s="69">
        <f>ROUND(Z2110*$H$2,2)/100</f>
        <v>0</v>
      </c>
      <c r="V2110" s="77">
        <f>SUM(T2110:U2110)</f>
        <v>175.60999999999999</v>
      </c>
      <c r="X2110" s="69">
        <v>156.47999999999999</v>
      </c>
      <c r="Y2110" s="69">
        <v>19.13</v>
      </c>
      <c r="Z2110" s="69">
        <v>175.61</v>
      </c>
      <c r="AA2110" s="78"/>
      <c r="AB2110" s="79">
        <f t="shared" si="1172"/>
        <v>-1.0000000000019327E-2</v>
      </c>
    </row>
    <row r="2111" spans="1:28" ht="33.75" x14ac:dyDescent="0.25">
      <c r="A2111" s="83" t="s">
        <v>12893</v>
      </c>
      <c r="B2111" s="84" t="s">
        <v>15806</v>
      </c>
      <c r="C2111" s="85" t="s">
        <v>8753</v>
      </c>
      <c r="D2111" s="86">
        <v>0</v>
      </c>
      <c r="E2111" s="87">
        <v>600.96</v>
      </c>
      <c r="F2111" s="75">
        <f t="shared" si="1204"/>
        <v>0</v>
      </c>
      <c r="G2111" s="76"/>
      <c r="H2111" s="87"/>
      <c r="I2111" s="87"/>
      <c r="J2111" s="87"/>
      <c r="K2111" s="87"/>
      <c r="L2111" s="75"/>
      <c r="N2111" s="87">
        <v>579.75</v>
      </c>
      <c r="O2111" s="87">
        <v>21.21</v>
      </c>
      <c r="P2111" s="87">
        <f t="shared" si="1206"/>
        <v>600.96</v>
      </c>
      <c r="Q2111" s="88"/>
      <c r="R2111" s="87"/>
      <c r="S2111" s="87"/>
      <c r="T2111" s="87"/>
      <c r="U2111" s="87"/>
      <c r="V2111" s="77"/>
      <c r="X2111" s="87">
        <v>579.75</v>
      </c>
      <c r="Y2111" s="87">
        <v>21.21</v>
      </c>
      <c r="Z2111" s="87">
        <v>600.96</v>
      </c>
      <c r="AA2111" s="78"/>
      <c r="AB2111" s="79">
        <f t="shared" si="1172"/>
        <v>0</v>
      </c>
    </row>
    <row r="2112" spans="1:28" ht="33.75" x14ac:dyDescent="0.25">
      <c r="A2112" s="83" t="s">
        <v>12894</v>
      </c>
      <c r="B2112" s="84" t="s">
        <v>15807</v>
      </c>
      <c r="C2112" s="85" t="s">
        <v>8753</v>
      </c>
      <c r="D2112" s="86">
        <v>0</v>
      </c>
      <c r="E2112" s="87">
        <v>7041.53</v>
      </c>
      <c r="F2112" s="75">
        <f t="shared" si="1204"/>
        <v>0</v>
      </c>
      <c r="G2112" s="76"/>
      <c r="H2112" s="87"/>
      <c r="I2112" s="87"/>
      <c r="J2112" s="87"/>
      <c r="K2112" s="87"/>
      <c r="L2112" s="75"/>
      <c r="N2112" s="87">
        <v>7020.32</v>
      </c>
      <c r="O2112" s="87">
        <v>21.21</v>
      </c>
      <c r="P2112" s="87">
        <f t="shared" si="1206"/>
        <v>7041.53</v>
      </c>
      <c r="Q2112" s="88"/>
      <c r="R2112" s="87"/>
      <c r="S2112" s="87"/>
      <c r="T2112" s="87"/>
      <c r="U2112" s="87"/>
      <c r="V2112" s="77"/>
      <c r="X2112" s="87">
        <v>7020.32</v>
      </c>
      <c r="Y2112" s="87">
        <v>21.21</v>
      </c>
      <c r="Z2112" s="87">
        <v>7041.53</v>
      </c>
      <c r="AA2112" s="78"/>
      <c r="AB2112" s="79">
        <f t="shared" si="1172"/>
        <v>0</v>
      </c>
    </row>
    <row r="2113" spans="1:28" ht="33.75" x14ac:dyDescent="0.25">
      <c r="A2113" s="83" t="s">
        <v>12895</v>
      </c>
      <c r="B2113" s="84" t="s">
        <v>15808</v>
      </c>
      <c r="C2113" s="85" t="s">
        <v>8753</v>
      </c>
      <c r="D2113" s="86">
        <v>0</v>
      </c>
      <c r="E2113" s="87">
        <v>2520.33</v>
      </c>
      <c r="F2113" s="75">
        <f t="shared" si="1204"/>
        <v>0</v>
      </c>
      <c r="G2113" s="76"/>
      <c r="H2113" s="87"/>
      <c r="I2113" s="87"/>
      <c r="J2113" s="87"/>
      <c r="K2113" s="87"/>
      <c r="L2113" s="75"/>
      <c r="N2113" s="87">
        <v>2499.12</v>
      </c>
      <c r="O2113" s="87">
        <v>21.21</v>
      </c>
      <c r="P2113" s="87">
        <f t="shared" si="1206"/>
        <v>2520.33</v>
      </c>
      <c r="Q2113" s="88"/>
      <c r="R2113" s="87"/>
      <c r="S2113" s="87"/>
      <c r="T2113" s="87"/>
      <c r="U2113" s="87"/>
      <c r="V2113" s="77"/>
      <c r="X2113" s="87">
        <v>2499.12</v>
      </c>
      <c r="Y2113" s="87">
        <v>21.21</v>
      </c>
      <c r="Z2113" s="87">
        <v>2520.33</v>
      </c>
      <c r="AA2113" s="78"/>
      <c r="AB2113" s="79">
        <f t="shared" si="1172"/>
        <v>0</v>
      </c>
    </row>
    <row r="2114" spans="1:28" x14ac:dyDescent="0.25">
      <c r="A2114" s="83" t="s">
        <v>12896</v>
      </c>
      <c r="B2114" s="84" t="s">
        <v>15809</v>
      </c>
      <c r="C2114" s="85" t="s">
        <v>8753</v>
      </c>
      <c r="D2114" s="86">
        <v>0</v>
      </c>
      <c r="E2114" s="87">
        <v>877.46</v>
      </c>
      <c r="F2114" s="75">
        <f t="shared" si="1204"/>
        <v>0</v>
      </c>
      <c r="G2114" s="76"/>
      <c r="H2114" s="87"/>
      <c r="I2114" s="87"/>
      <c r="J2114" s="87"/>
      <c r="K2114" s="87"/>
      <c r="L2114" s="75"/>
      <c r="N2114" s="87">
        <v>856.25</v>
      </c>
      <c r="O2114" s="87">
        <v>21.21</v>
      </c>
      <c r="P2114" s="87">
        <f t="shared" si="1206"/>
        <v>877.46</v>
      </c>
      <c r="Q2114" s="88"/>
      <c r="R2114" s="87"/>
      <c r="S2114" s="87"/>
      <c r="T2114" s="87"/>
      <c r="U2114" s="87"/>
      <c r="V2114" s="77"/>
      <c r="X2114" s="87">
        <v>856.25</v>
      </c>
      <c r="Y2114" s="87">
        <v>21.21</v>
      </c>
      <c r="Z2114" s="87">
        <v>877.46</v>
      </c>
      <c r="AA2114" s="78"/>
      <c r="AB2114" s="79">
        <f t="shared" si="1172"/>
        <v>0</v>
      </c>
    </row>
    <row r="2115" spans="1:28" ht="22.5" x14ac:dyDescent="0.25">
      <c r="A2115" s="65" t="s">
        <v>10884</v>
      </c>
      <c r="B2115" s="66" t="s">
        <v>15810</v>
      </c>
      <c r="C2115" s="67"/>
      <c r="D2115" s="68"/>
      <c r="E2115" s="69"/>
      <c r="F2115" s="70"/>
      <c r="H2115" s="69"/>
      <c r="I2115" s="69"/>
      <c r="J2115" s="69"/>
      <c r="K2115" s="69"/>
      <c r="L2115" s="75"/>
      <c r="N2115" s="69"/>
      <c r="O2115" s="69"/>
      <c r="P2115" s="69"/>
      <c r="Q2115" s="63"/>
      <c r="R2115" s="69"/>
      <c r="S2115" s="69"/>
      <c r="T2115" s="69"/>
      <c r="U2115" s="69"/>
      <c r="V2115" s="77"/>
      <c r="X2115" s="69"/>
      <c r="Y2115" s="69"/>
      <c r="Z2115" s="69"/>
      <c r="AA2115" s="78"/>
      <c r="AB2115" s="79">
        <f t="shared" si="1172"/>
        <v>0</v>
      </c>
    </row>
    <row r="2116" spans="1:28" ht="22.5" x14ac:dyDescent="0.25">
      <c r="A2116" s="71" t="s">
        <v>10885</v>
      </c>
      <c r="B2116" s="72" t="s">
        <v>15811</v>
      </c>
      <c r="C2116" s="73" t="s">
        <v>8753</v>
      </c>
      <c r="D2116" s="74">
        <v>0</v>
      </c>
      <c r="E2116" s="69">
        <v>351.62</v>
      </c>
      <c r="F2116" s="75">
        <f t="shared" ref="F2116:F2121" si="1208">ROUND(D2116*E2116,2)</f>
        <v>0</v>
      </c>
      <c r="G2116" s="76"/>
      <c r="H2116" s="69">
        <f t="shared" ref="H2116:I2121" si="1209">ROUND(N2116+(N2116*$H$2/100),2)</f>
        <v>296.20999999999998</v>
      </c>
      <c r="I2116" s="69">
        <f t="shared" si="1209"/>
        <v>55.41</v>
      </c>
      <c r="J2116" s="69">
        <f t="shared" ref="J2116:J2121" si="1210">H2116+I2116</f>
        <v>351.62</v>
      </c>
      <c r="K2116" s="69">
        <v>0</v>
      </c>
      <c r="L2116" s="75">
        <f t="shared" ref="L2116:L2121" si="1211">SUM(J2116:K2116)</f>
        <v>351.62</v>
      </c>
      <c r="N2116" s="69">
        <v>296.20999999999998</v>
      </c>
      <c r="O2116" s="69">
        <v>55.41</v>
      </c>
      <c r="P2116" s="69">
        <f t="shared" ref="P2116:P2121" si="1212">SUM(N2116:O2116)</f>
        <v>351.62</v>
      </c>
      <c r="Q2116" s="63"/>
      <c r="R2116" s="69">
        <f t="shared" ref="R2116:S2121" si="1213">X2116</f>
        <v>296.20999999999998</v>
      </c>
      <c r="S2116" s="69">
        <f t="shared" si="1213"/>
        <v>55.41</v>
      </c>
      <c r="T2116" s="69">
        <f t="shared" ref="T2116:T2121" si="1214">R2116+S2116</f>
        <v>351.62</v>
      </c>
      <c r="U2116" s="69">
        <f t="shared" ref="U2116:U2121" si="1215">ROUND(Z2116*$H$2,2)/100</f>
        <v>0</v>
      </c>
      <c r="V2116" s="77">
        <f t="shared" ref="V2116:V2121" si="1216">SUM(T2116:U2116)</f>
        <v>351.62</v>
      </c>
      <c r="X2116" s="69">
        <v>296.20999999999998</v>
      </c>
      <c r="Y2116" s="69">
        <v>55.41</v>
      </c>
      <c r="Z2116" s="69">
        <v>351.62</v>
      </c>
      <c r="AA2116" s="78"/>
      <c r="AB2116" s="79">
        <f t="shared" si="1172"/>
        <v>0</v>
      </c>
    </row>
    <row r="2117" spans="1:28" ht="22.5" x14ac:dyDescent="0.25">
      <c r="A2117" s="71" t="s">
        <v>10886</v>
      </c>
      <c r="B2117" s="72" t="s">
        <v>15812</v>
      </c>
      <c r="C2117" s="73" t="s">
        <v>8753</v>
      </c>
      <c r="D2117" s="74">
        <v>0</v>
      </c>
      <c r="E2117" s="69">
        <v>415.64</v>
      </c>
      <c r="F2117" s="75">
        <f t="shared" si="1208"/>
        <v>0</v>
      </c>
      <c r="G2117" s="76"/>
      <c r="H2117" s="69">
        <f t="shared" si="1209"/>
        <v>360.23</v>
      </c>
      <c r="I2117" s="69">
        <f t="shared" si="1209"/>
        <v>55.41</v>
      </c>
      <c r="J2117" s="69">
        <f t="shared" si="1210"/>
        <v>415.64</v>
      </c>
      <c r="K2117" s="69">
        <v>0</v>
      </c>
      <c r="L2117" s="75">
        <f t="shared" si="1211"/>
        <v>415.64</v>
      </c>
      <c r="N2117" s="69">
        <v>360.23</v>
      </c>
      <c r="O2117" s="69">
        <v>55.41</v>
      </c>
      <c r="P2117" s="69">
        <f t="shared" si="1212"/>
        <v>415.64</v>
      </c>
      <c r="Q2117" s="63"/>
      <c r="R2117" s="69">
        <f t="shared" si="1213"/>
        <v>360.23</v>
      </c>
      <c r="S2117" s="69">
        <f t="shared" si="1213"/>
        <v>55.41</v>
      </c>
      <c r="T2117" s="69">
        <f t="shared" si="1214"/>
        <v>415.64</v>
      </c>
      <c r="U2117" s="69">
        <f t="shared" si="1215"/>
        <v>0</v>
      </c>
      <c r="V2117" s="77">
        <f t="shared" si="1216"/>
        <v>415.64</v>
      </c>
      <c r="X2117" s="69">
        <v>360.23</v>
      </c>
      <c r="Y2117" s="69">
        <v>55.41</v>
      </c>
      <c r="Z2117" s="69">
        <v>415.64</v>
      </c>
      <c r="AA2117" s="78"/>
      <c r="AB2117" s="79">
        <f t="shared" si="1172"/>
        <v>0</v>
      </c>
    </row>
    <row r="2118" spans="1:28" ht="33.75" x14ac:dyDescent="0.25">
      <c r="A2118" s="71" t="s">
        <v>10887</v>
      </c>
      <c r="B2118" s="72" t="s">
        <v>15813</v>
      </c>
      <c r="C2118" s="73" t="s">
        <v>8753</v>
      </c>
      <c r="D2118" s="74">
        <v>0</v>
      </c>
      <c r="E2118" s="69">
        <v>495.52</v>
      </c>
      <c r="F2118" s="75">
        <f t="shared" si="1208"/>
        <v>0</v>
      </c>
      <c r="G2118" s="76"/>
      <c r="H2118" s="69">
        <f t="shared" si="1209"/>
        <v>440.11</v>
      </c>
      <c r="I2118" s="69">
        <f t="shared" si="1209"/>
        <v>55.41</v>
      </c>
      <c r="J2118" s="69">
        <f t="shared" si="1210"/>
        <v>495.52</v>
      </c>
      <c r="K2118" s="69">
        <v>0</v>
      </c>
      <c r="L2118" s="75">
        <f t="shared" si="1211"/>
        <v>495.52</v>
      </c>
      <c r="N2118" s="69">
        <v>440.11</v>
      </c>
      <c r="O2118" s="69">
        <v>55.41</v>
      </c>
      <c r="P2118" s="69">
        <f t="shared" si="1212"/>
        <v>495.52</v>
      </c>
      <c r="Q2118" s="63"/>
      <c r="R2118" s="69">
        <f t="shared" si="1213"/>
        <v>440.11</v>
      </c>
      <c r="S2118" s="69">
        <f t="shared" si="1213"/>
        <v>55.41</v>
      </c>
      <c r="T2118" s="69">
        <f t="shared" si="1214"/>
        <v>495.52</v>
      </c>
      <c r="U2118" s="69">
        <f t="shared" si="1215"/>
        <v>0</v>
      </c>
      <c r="V2118" s="77">
        <f t="shared" si="1216"/>
        <v>495.52</v>
      </c>
      <c r="X2118" s="69">
        <v>440.11</v>
      </c>
      <c r="Y2118" s="69">
        <v>55.41</v>
      </c>
      <c r="Z2118" s="69">
        <v>495.52</v>
      </c>
      <c r="AA2118" s="78"/>
      <c r="AB2118" s="79">
        <f t="shared" si="1172"/>
        <v>0</v>
      </c>
    </row>
    <row r="2119" spans="1:28" ht="33.75" x14ac:dyDescent="0.25">
      <c r="A2119" s="71" t="s">
        <v>10888</v>
      </c>
      <c r="B2119" s="72" t="s">
        <v>15814</v>
      </c>
      <c r="C2119" s="73" t="s">
        <v>8753</v>
      </c>
      <c r="D2119" s="74">
        <v>0</v>
      </c>
      <c r="E2119" s="69">
        <v>324.83000000000004</v>
      </c>
      <c r="F2119" s="75">
        <f t="shared" si="1208"/>
        <v>0</v>
      </c>
      <c r="G2119" s="76"/>
      <c r="H2119" s="69">
        <f t="shared" si="1209"/>
        <v>269.42</v>
      </c>
      <c r="I2119" s="69">
        <f t="shared" si="1209"/>
        <v>55.41</v>
      </c>
      <c r="J2119" s="69">
        <f t="shared" si="1210"/>
        <v>324.83000000000004</v>
      </c>
      <c r="K2119" s="69">
        <v>0</v>
      </c>
      <c r="L2119" s="75">
        <f t="shared" si="1211"/>
        <v>324.83000000000004</v>
      </c>
      <c r="N2119" s="69">
        <v>269.42</v>
      </c>
      <c r="O2119" s="69">
        <v>55.41</v>
      </c>
      <c r="P2119" s="69">
        <f t="shared" si="1212"/>
        <v>324.83000000000004</v>
      </c>
      <c r="Q2119" s="63"/>
      <c r="R2119" s="69">
        <f t="shared" si="1213"/>
        <v>269.42</v>
      </c>
      <c r="S2119" s="69">
        <f t="shared" si="1213"/>
        <v>55.41</v>
      </c>
      <c r="T2119" s="69">
        <f t="shared" si="1214"/>
        <v>324.83000000000004</v>
      </c>
      <c r="U2119" s="69">
        <f t="shared" si="1215"/>
        <v>0</v>
      </c>
      <c r="V2119" s="77">
        <f t="shared" si="1216"/>
        <v>324.83000000000004</v>
      </c>
      <c r="X2119" s="69">
        <v>269.42</v>
      </c>
      <c r="Y2119" s="69">
        <v>55.41</v>
      </c>
      <c r="Z2119" s="69">
        <v>324.83</v>
      </c>
      <c r="AA2119" s="78"/>
      <c r="AB2119" s="79">
        <f t="shared" si="1172"/>
        <v>0</v>
      </c>
    </row>
    <row r="2120" spans="1:28" ht="22.5" x14ac:dyDescent="0.25">
      <c r="A2120" s="71" t="s">
        <v>10889</v>
      </c>
      <c r="B2120" s="72" t="s">
        <v>15815</v>
      </c>
      <c r="C2120" s="73" t="s">
        <v>8753</v>
      </c>
      <c r="D2120" s="74">
        <v>0</v>
      </c>
      <c r="E2120" s="69">
        <v>573.29999999999995</v>
      </c>
      <c r="F2120" s="75">
        <f t="shared" si="1208"/>
        <v>0</v>
      </c>
      <c r="G2120" s="76"/>
      <c r="H2120" s="69">
        <f t="shared" si="1209"/>
        <v>517.89</v>
      </c>
      <c r="I2120" s="69">
        <f t="shared" si="1209"/>
        <v>55.41</v>
      </c>
      <c r="J2120" s="69">
        <f t="shared" si="1210"/>
        <v>573.29999999999995</v>
      </c>
      <c r="K2120" s="69">
        <v>0</v>
      </c>
      <c r="L2120" s="75">
        <f t="shared" si="1211"/>
        <v>573.29999999999995</v>
      </c>
      <c r="N2120" s="69">
        <v>517.89</v>
      </c>
      <c r="O2120" s="69">
        <v>55.41</v>
      </c>
      <c r="P2120" s="69">
        <f t="shared" si="1212"/>
        <v>573.29999999999995</v>
      </c>
      <c r="Q2120" s="63"/>
      <c r="R2120" s="69">
        <f t="shared" si="1213"/>
        <v>517.89</v>
      </c>
      <c r="S2120" s="69">
        <f t="shared" si="1213"/>
        <v>55.41</v>
      </c>
      <c r="T2120" s="69">
        <f t="shared" si="1214"/>
        <v>573.29999999999995</v>
      </c>
      <c r="U2120" s="69">
        <f t="shared" si="1215"/>
        <v>0</v>
      </c>
      <c r="V2120" s="77">
        <f t="shared" si="1216"/>
        <v>573.29999999999995</v>
      </c>
      <c r="X2120" s="69">
        <v>517.89</v>
      </c>
      <c r="Y2120" s="69">
        <v>55.41</v>
      </c>
      <c r="Z2120" s="69">
        <v>573.29999999999995</v>
      </c>
      <c r="AA2120" s="78"/>
      <c r="AB2120" s="79">
        <f t="shared" si="1172"/>
        <v>0</v>
      </c>
    </row>
    <row r="2121" spans="1:28" ht="22.5" x14ac:dyDescent="0.25">
      <c r="A2121" s="71" t="s">
        <v>10890</v>
      </c>
      <c r="B2121" s="72" t="s">
        <v>10892</v>
      </c>
      <c r="C2121" s="73" t="s">
        <v>8910</v>
      </c>
      <c r="D2121" s="74">
        <v>0</v>
      </c>
      <c r="E2121" s="69">
        <v>24883.56</v>
      </c>
      <c r="F2121" s="75">
        <f t="shared" si="1208"/>
        <v>0</v>
      </c>
      <c r="G2121" s="28"/>
      <c r="H2121" s="69">
        <f t="shared" si="1209"/>
        <v>24806.29</v>
      </c>
      <c r="I2121" s="69">
        <f t="shared" si="1209"/>
        <v>77.27</v>
      </c>
      <c r="J2121" s="69">
        <f t="shared" si="1210"/>
        <v>24883.56</v>
      </c>
      <c r="K2121" s="69">
        <v>0</v>
      </c>
      <c r="L2121" s="75">
        <f t="shared" si="1211"/>
        <v>24883.56</v>
      </c>
      <c r="N2121" s="69">
        <v>24806.29</v>
      </c>
      <c r="O2121" s="69">
        <v>77.27000000000001</v>
      </c>
      <c r="P2121" s="69">
        <f t="shared" si="1212"/>
        <v>24883.56</v>
      </c>
      <c r="Q2121" s="63"/>
      <c r="R2121" s="69">
        <f t="shared" si="1213"/>
        <v>24806.29</v>
      </c>
      <c r="S2121" s="69">
        <f t="shared" si="1213"/>
        <v>77.27</v>
      </c>
      <c r="T2121" s="69">
        <f t="shared" si="1214"/>
        <v>24883.56</v>
      </c>
      <c r="U2121" s="69">
        <f t="shared" si="1215"/>
        <v>0</v>
      </c>
      <c r="V2121" s="77">
        <f t="shared" si="1216"/>
        <v>24883.56</v>
      </c>
      <c r="X2121" s="69">
        <v>24806.29</v>
      </c>
      <c r="Y2121" s="69">
        <v>77.27</v>
      </c>
      <c r="Z2121" s="69">
        <v>24883.56</v>
      </c>
      <c r="AA2121" s="78"/>
      <c r="AB2121" s="79">
        <f t="shared" si="1172"/>
        <v>0</v>
      </c>
    </row>
    <row r="2122" spans="1:28" x14ac:dyDescent="0.25">
      <c r="A2122" s="65" t="s">
        <v>10891</v>
      </c>
      <c r="B2122" s="66" t="s">
        <v>15816</v>
      </c>
      <c r="C2122" s="67"/>
      <c r="D2122" s="68"/>
      <c r="E2122" s="69"/>
      <c r="F2122" s="70"/>
      <c r="H2122" s="69"/>
      <c r="I2122" s="69"/>
      <c r="J2122" s="69"/>
      <c r="K2122" s="69"/>
      <c r="L2122" s="75"/>
      <c r="N2122" s="69"/>
      <c r="O2122" s="69"/>
      <c r="P2122" s="69"/>
      <c r="Q2122" s="63"/>
      <c r="R2122" s="69"/>
      <c r="S2122" s="69"/>
      <c r="T2122" s="69"/>
      <c r="U2122" s="69"/>
      <c r="V2122" s="77"/>
      <c r="X2122" s="69"/>
      <c r="Y2122" s="69"/>
      <c r="Z2122" s="69"/>
      <c r="AA2122" s="78"/>
      <c r="AB2122" s="79">
        <f t="shared" ref="AB2122:AB2185" si="1217">P2122-Z2122</f>
        <v>0</v>
      </c>
    </row>
    <row r="2123" spans="1:28" x14ac:dyDescent="0.25">
      <c r="A2123" s="65" t="s">
        <v>10893</v>
      </c>
      <c r="B2123" s="66" t="s">
        <v>15817</v>
      </c>
      <c r="C2123" s="67"/>
      <c r="D2123" s="68"/>
      <c r="E2123" s="69"/>
      <c r="F2123" s="70"/>
      <c r="H2123" s="69"/>
      <c r="I2123" s="69"/>
      <c r="J2123" s="69"/>
      <c r="K2123" s="69"/>
      <c r="L2123" s="75"/>
      <c r="N2123" s="69"/>
      <c r="O2123" s="69"/>
      <c r="P2123" s="69"/>
      <c r="Q2123" s="63"/>
      <c r="R2123" s="69"/>
      <c r="S2123" s="69"/>
      <c r="T2123" s="69"/>
      <c r="U2123" s="69"/>
      <c r="V2123" s="77"/>
      <c r="X2123" s="69"/>
      <c r="Y2123" s="69"/>
      <c r="Z2123" s="69"/>
      <c r="AA2123" s="78"/>
      <c r="AB2123" s="79">
        <f t="shared" si="1217"/>
        <v>0</v>
      </c>
    </row>
    <row r="2124" spans="1:28" x14ac:dyDescent="0.25">
      <c r="A2124" s="71" t="s">
        <v>10894</v>
      </c>
      <c r="B2124" s="72" t="s">
        <v>15818</v>
      </c>
      <c r="C2124" s="73" t="s">
        <v>8808</v>
      </c>
      <c r="D2124" s="74">
        <v>0</v>
      </c>
      <c r="E2124" s="69">
        <v>20.520000000000003</v>
      </c>
      <c r="F2124" s="75">
        <f t="shared" ref="F2124:F2131" si="1218">ROUND(D2124*E2124,2)</f>
        <v>0</v>
      </c>
      <c r="G2124" s="76"/>
      <c r="H2124" s="69">
        <f t="shared" ref="H2124:I2131" si="1219">ROUND(N2124+(N2124*$H$2/100),2)</f>
        <v>3.74</v>
      </c>
      <c r="I2124" s="69">
        <f t="shared" si="1219"/>
        <v>16.78</v>
      </c>
      <c r="J2124" s="69">
        <f t="shared" ref="J2124:J2131" si="1220">H2124+I2124</f>
        <v>20.520000000000003</v>
      </c>
      <c r="K2124" s="69">
        <v>0</v>
      </c>
      <c r="L2124" s="75">
        <f t="shared" ref="L2124:L2131" si="1221">SUM(J2124:K2124)</f>
        <v>20.520000000000003</v>
      </c>
      <c r="N2124" s="69">
        <v>3.74</v>
      </c>
      <c r="O2124" s="69">
        <v>16.78</v>
      </c>
      <c r="P2124" s="69">
        <f t="shared" ref="P2124:P2131" si="1222">SUM(N2124:O2124)</f>
        <v>20.520000000000003</v>
      </c>
      <c r="Q2124" s="63"/>
      <c r="R2124" s="69">
        <f t="shared" ref="R2124:S2131" si="1223">X2124</f>
        <v>3.74</v>
      </c>
      <c r="S2124" s="69">
        <f t="shared" si="1223"/>
        <v>16.79</v>
      </c>
      <c r="T2124" s="69">
        <f t="shared" ref="T2124:T2131" si="1224">R2124+S2124</f>
        <v>20.53</v>
      </c>
      <c r="U2124" s="69">
        <f t="shared" ref="U2124:U2131" si="1225">ROUND(Z2124*$H$2,2)/100</f>
        <v>0</v>
      </c>
      <c r="V2124" s="77">
        <f t="shared" ref="V2124:V2131" si="1226">SUM(T2124:U2124)</f>
        <v>20.53</v>
      </c>
      <c r="X2124" s="69">
        <v>3.74</v>
      </c>
      <c r="Y2124" s="69">
        <v>16.79</v>
      </c>
      <c r="Z2124" s="69">
        <v>20.53</v>
      </c>
      <c r="AA2124" s="78"/>
      <c r="AB2124" s="79">
        <f t="shared" si="1217"/>
        <v>-9.9999999999980105E-3</v>
      </c>
    </row>
    <row r="2125" spans="1:28" x14ac:dyDescent="0.25">
      <c r="A2125" s="71" t="s">
        <v>10895</v>
      </c>
      <c r="B2125" s="72" t="s">
        <v>15819</v>
      </c>
      <c r="C2125" s="73" t="s">
        <v>8808</v>
      </c>
      <c r="D2125" s="74">
        <v>0</v>
      </c>
      <c r="E2125" s="69">
        <v>25.78</v>
      </c>
      <c r="F2125" s="75">
        <f t="shared" si="1218"/>
        <v>0</v>
      </c>
      <c r="G2125" s="76"/>
      <c r="H2125" s="69">
        <f t="shared" si="1219"/>
        <v>5.64</v>
      </c>
      <c r="I2125" s="69">
        <f t="shared" si="1219"/>
        <v>20.14</v>
      </c>
      <c r="J2125" s="69">
        <f t="shared" si="1220"/>
        <v>25.78</v>
      </c>
      <c r="K2125" s="69">
        <v>0</v>
      </c>
      <c r="L2125" s="75">
        <f t="shared" si="1221"/>
        <v>25.78</v>
      </c>
      <c r="N2125" s="69">
        <v>5.64</v>
      </c>
      <c r="O2125" s="69">
        <v>20.14</v>
      </c>
      <c r="P2125" s="69">
        <f t="shared" si="1222"/>
        <v>25.78</v>
      </c>
      <c r="Q2125" s="63"/>
      <c r="R2125" s="69">
        <f t="shared" si="1223"/>
        <v>5.64</v>
      </c>
      <c r="S2125" s="69">
        <f t="shared" si="1223"/>
        <v>20.13</v>
      </c>
      <c r="T2125" s="69">
        <f t="shared" si="1224"/>
        <v>25.77</v>
      </c>
      <c r="U2125" s="69">
        <f t="shared" si="1225"/>
        <v>0</v>
      </c>
      <c r="V2125" s="77">
        <f t="shared" si="1226"/>
        <v>25.77</v>
      </c>
      <c r="X2125" s="69">
        <v>5.64</v>
      </c>
      <c r="Y2125" s="69">
        <v>20.13</v>
      </c>
      <c r="Z2125" s="69">
        <v>25.77</v>
      </c>
      <c r="AA2125" s="78"/>
      <c r="AB2125" s="79">
        <f t="shared" si="1217"/>
        <v>1.0000000000001563E-2</v>
      </c>
    </row>
    <row r="2126" spans="1:28" x14ac:dyDescent="0.25">
      <c r="A2126" s="71" t="s">
        <v>10896</v>
      </c>
      <c r="B2126" s="72" t="s">
        <v>15820</v>
      </c>
      <c r="C2126" s="73" t="s">
        <v>8808</v>
      </c>
      <c r="D2126" s="74">
        <v>0</v>
      </c>
      <c r="E2126" s="69">
        <v>30.880000000000003</v>
      </c>
      <c r="F2126" s="75">
        <f t="shared" si="1218"/>
        <v>0</v>
      </c>
      <c r="G2126" s="76"/>
      <c r="H2126" s="69">
        <f t="shared" si="1219"/>
        <v>7.39</v>
      </c>
      <c r="I2126" s="69">
        <f t="shared" si="1219"/>
        <v>23.49</v>
      </c>
      <c r="J2126" s="69">
        <f t="shared" si="1220"/>
        <v>30.88</v>
      </c>
      <c r="K2126" s="69">
        <v>0</v>
      </c>
      <c r="L2126" s="75">
        <f t="shared" si="1221"/>
        <v>30.88</v>
      </c>
      <c r="N2126" s="69">
        <v>7.39</v>
      </c>
      <c r="O2126" s="69">
        <v>23.490000000000002</v>
      </c>
      <c r="P2126" s="69">
        <f t="shared" si="1222"/>
        <v>30.880000000000003</v>
      </c>
      <c r="Q2126" s="63"/>
      <c r="R2126" s="69">
        <f t="shared" si="1223"/>
        <v>7.39</v>
      </c>
      <c r="S2126" s="69">
        <f t="shared" si="1223"/>
        <v>23.49</v>
      </c>
      <c r="T2126" s="69">
        <f t="shared" si="1224"/>
        <v>30.88</v>
      </c>
      <c r="U2126" s="69">
        <f t="shared" si="1225"/>
        <v>0</v>
      </c>
      <c r="V2126" s="77">
        <f t="shared" si="1226"/>
        <v>30.88</v>
      </c>
      <c r="X2126" s="69">
        <v>7.39</v>
      </c>
      <c r="Y2126" s="69">
        <v>23.49</v>
      </c>
      <c r="Z2126" s="69">
        <v>30.88</v>
      </c>
      <c r="AA2126" s="78"/>
      <c r="AB2126" s="79">
        <f t="shared" si="1217"/>
        <v>0</v>
      </c>
    </row>
    <row r="2127" spans="1:28" x14ac:dyDescent="0.25">
      <c r="A2127" s="71" t="s">
        <v>10897</v>
      </c>
      <c r="B2127" s="72" t="s">
        <v>15821</v>
      </c>
      <c r="C2127" s="73" t="s">
        <v>8808</v>
      </c>
      <c r="D2127" s="74">
        <v>0</v>
      </c>
      <c r="E2127" s="69">
        <v>36.019999999999996</v>
      </c>
      <c r="F2127" s="75">
        <f t="shared" si="1218"/>
        <v>0</v>
      </c>
      <c r="G2127" s="76"/>
      <c r="H2127" s="69">
        <f t="shared" si="1219"/>
        <v>9.1999999999999993</v>
      </c>
      <c r="I2127" s="69">
        <f t="shared" si="1219"/>
        <v>26.82</v>
      </c>
      <c r="J2127" s="69">
        <f t="shared" si="1220"/>
        <v>36.019999999999996</v>
      </c>
      <c r="K2127" s="69">
        <v>0</v>
      </c>
      <c r="L2127" s="75">
        <f t="shared" si="1221"/>
        <v>36.019999999999996</v>
      </c>
      <c r="N2127" s="69">
        <v>9.1999999999999993</v>
      </c>
      <c r="O2127" s="69">
        <v>26.82</v>
      </c>
      <c r="P2127" s="69">
        <f t="shared" si="1222"/>
        <v>36.019999999999996</v>
      </c>
      <c r="Q2127" s="63"/>
      <c r="R2127" s="69">
        <f t="shared" si="1223"/>
        <v>9.1999999999999993</v>
      </c>
      <c r="S2127" s="69">
        <f t="shared" si="1223"/>
        <v>26.84</v>
      </c>
      <c r="T2127" s="69">
        <f t="shared" si="1224"/>
        <v>36.04</v>
      </c>
      <c r="U2127" s="69">
        <f t="shared" si="1225"/>
        <v>0</v>
      </c>
      <c r="V2127" s="77">
        <f t="shared" si="1226"/>
        <v>36.04</v>
      </c>
      <c r="X2127" s="69">
        <v>9.1999999999999993</v>
      </c>
      <c r="Y2127" s="69">
        <v>26.84</v>
      </c>
      <c r="Z2127" s="69">
        <v>36.04</v>
      </c>
      <c r="AA2127" s="78"/>
      <c r="AB2127" s="79">
        <f t="shared" si="1217"/>
        <v>-2.0000000000003126E-2</v>
      </c>
    </row>
    <row r="2128" spans="1:28" x14ac:dyDescent="0.25">
      <c r="A2128" s="71" t="s">
        <v>10898</v>
      </c>
      <c r="B2128" s="72" t="s">
        <v>15822</v>
      </c>
      <c r="C2128" s="73" t="s">
        <v>8808</v>
      </c>
      <c r="D2128" s="74">
        <v>0</v>
      </c>
      <c r="E2128" s="69">
        <v>42.25</v>
      </c>
      <c r="F2128" s="75">
        <f t="shared" si="1218"/>
        <v>0</v>
      </c>
      <c r="G2128" s="76"/>
      <c r="H2128" s="69">
        <f t="shared" si="1219"/>
        <v>12.06</v>
      </c>
      <c r="I2128" s="69">
        <f t="shared" si="1219"/>
        <v>30.19</v>
      </c>
      <c r="J2128" s="69">
        <f t="shared" si="1220"/>
        <v>42.25</v>
      </c>
      <c r="K2128" s="69">
        <v>0</v>
      </c>
      <c r="L2128" s="75">
        <f t="shared" si="1221"/>
        <v>42.25</v>
      </c>
      <c r="N2128" s="69">
        <v>12.06</v>
      </c>
      <c r="O2128" s="69">
        <v>30.189999999999998</v>
      </c>
      <c r="P2128" s="69">
        <f t="shared" si="1222"/>
        <v>42.25</v>
      </c>
      <c r="Q2128" s="63"/>
      <c r="R2128" s="69">
        <f t="shared" si="1223"/>
        <v>12.06</v>
      </c>
      <c r="S2128" s="69">
        <f t="shared" si="1223"/>
        <v>30.19</v>
      </c>
      <c r="T2128" s="69">
        <f t="shared" si="1224"/>
        <v>42.25</v>
      </c>
      <c r="U2128" s="69">
        <f t="shared" si="1225"/>
        <v>0</v>
      </c>
      <c r="V2128" s="77">
        <f t="shared" si="1226"/>
        <v>42.25</v>
      </c>
      <c r="X2128" s="69">
        <v>12.06</v>
      </c>
      <c r="Y2128" s="69">
        <v>30.19</v>
      </c>
      <c r="Z2128" s="69">
        <v>42.25</v>
      </c>
      <c r="AA2128" s="78"/>
      <c r="AB2128" s="79">
        <f t="shared" si="1217"/>
        <v>0</v>
      </c>
    </row>
    <row r="2129" spans="1:28" x14ac:dyDescent="0.25">
      <c r="A2129" s="71" t="s">
        <v>10899</v>
      </c>
      <c r="B2129" s="72" t="s">
        <v>15823</v>
      </c>
      <c r="C2129" s="73" t="s">
        <v>8808</v>
      </c>
      <c r="D2129" s="74">
        <v>0</v>
      </c>
      <c r="E2129" s="69">
        <v>54.319999999999993</v>
      </c>
      <c r="F2129" s="75">
        <f t="shared" si="1218"/>
        <v>0</v>
      </c>
      <c r="G2129" s="76"/>
      <c r="H2129" s="69">
        <f t="shared" si="1219"/>
        <v>20.77</v>
      </c>
      <c r="I2129" s="69">
        <f t="shared" si="1219"/>
        <v>33.549999999999997</v>
      </c>
      <c r="J2129" s="69">
        <f t="shared" si="1220"/>
        <v>54.319999999999993</v>
      </c>
      <c r="K2129" s="69">
        <v>0</v>
      </c>
      <c r="L2129" s="75">
        <f t="shared" si="1221"/>
        <v>54.319999999999993</v>
      </c>
      <c r="N2129" s="69">
        <v>20.77</v>
      </c>
      <c r="O2129" s="69">
        <v>33.549999999999997</v>
      </c>
      <c r="P2129" s="69">
        <f t="shared" si="1222"/>
        <v>54.319999999999993</v>
      </c>
      <c r="Q2129" s="63"/>
      <c r="R2129" s="69">
        <f t="shared" si="1223"/>
        <v>20.77</v>
      </c>
      <c r="S2129" s="69">
        <f t="shared" si="1223"/>
        <v>33.549999999999997</v>
      </c>
      <c r="T2129" s="69">
        <f t="shared" si="1224"/>
        <v>54.319999999999993</v>
      </c>
      <c r="U2129" s="69">
        <f t="shared" si="1225"/>
        <v>0</v>
      </c>
      <c r="V2129" s="77">
        <f t="shared" si="1226"/>
        <v>54.319999999999993</v>
      </c>
      <c r="X2129" s="69">
        <v>20.77</v>
      </c>
      <c r="Y2129" s="69">
        <v>33.549999999999997</v>
      </c>
      <c r="Z2129" s="69">
        <v>54.32</v>
      </c>
      <c r="AA2129" s="78"/>
      <c r="AB2129" s="79">
        <f t="shared" si="1217"/>
        <v>0</v>
      </c>
    </row>
    <row r="2130" spans="1:28" x14ac:dyDescent="0.25">
      <c r="A2130" s="71" t="s">
        <v>10900</v>
      </c>
      <c r="B2130" s="72" t="s">
        <v>15824</v>
      </c>
      <c r="C2130" s="73" t="s">
        <v>8808</v>
      </c>
      <c r="D2130" s="74">
        <v>0</v>
      </c>
      <c r="E2130" s="69">
        <v>64.680000000000007</v>
      </c>
      <c r="F2130" s="75">
        <f t="shared" si="1218"/>
        <v>0</v>
      </c>
      <c r="G2130" s="76"/>
      <c r="H2130" s="69">
        <f t="shared" si="1219"/>
        <v>27.78</v>
      </c>
      <c r="I2130" s="69">
        <f t="shared" si="1219"/>
        <v>36.9</v>
      </c>
      <c r="J2130" s="69">
        <f t="shared" si="1220"/>
        <v>64.680000000000007</v>
      </c>
      <c r="K2130" s="69">
        <v>0</v>
      </c>
      <c r="L2130" s="75">
        <f t="shared" si="1221"/>
        <v>64.680000000000007</v>
      </c>
      <c r="N2130" s="69">
        <v>27.78</v>
      </c>
      <c r="O2130" s="69">
        <v>36.900000000000006</v>
      </c>
      <c r="P2130" s="69">
        <f t="shared" si="1222"/>
        <v>64.680000000000007</v>
      </c>
      <c r="Q2130" s="63"/>
      <c r="R2130" s="69">
        <f t="shared" si="1223"/>
        <v>27.78</v>
      </c>
      <c r="S2130" s="69">
        <f t="shared" si="1223"/>
        <v>36.909999999999997</v>
      </c>
      <c r="T2130" s="69">
        <f t="shared" si="1224"/>
        <v>64.69</v>
      </c>
      <c r="U2130" s="69">
        <f t="shared" si="1225"/>
        <v>0</v>
      </c>
      <c r="V2130" s="77">
        <f t="shared" si="1226"/>
        <v>64.69</v>
      </c>
      <c r="X2130" s="69">
        <v>27.78</v>
      </c>
      <c r="Y2130" s="69">
        <v>36.909999999999997</v>
      </c>
      <c r="Z2130" s="69">
        <v>64.69</v>
      </c>
      <c r="AA2130" s="78"/>
      <c r="AB2130" s="79">
        <f t="shared" si="1217"/>
        <v>-9.9999999999909051E-3</v>
      </c>
    </row>
    <row r="2131" spans="1:28" x14ac:dyDescent="0.25">
      <c r="A2131" s="71" t="s">
        <v>10901</v>
      </c>
      <c r="B2131" s="72" t="s">
        <v>15825</v>
      </c>
      <c r="C2131" s="73" t="s">
        <v>8808</v>
      </c>
      <c r="D2131" s="74">
        <v>0</v>
      </c>
      <c r="E2131" s="69">
        <v>86.169999999999987</v>
      </c>
      <c r="F2131" s="75">
        <f t="shared" si="1218"/>
        <v>0</v>
      </c>
      <c r="G2131" s="76"/>
      <c r="H2131" s="69">
        <f t="shared" si="1219"/>
        <v>42.57</v>
      </c>
      <c r="I2131" s="69">
        <f t="shared" si="1219"/>
        <v>43.6</v>
      </c>
      <c r="J2131" s="69">
        <f t="shared" si="1220"/>
        <v>86.17</v>
      </c>
      <c r="K2131" s="69">
        <v>0</v>
      </c>
      <c r="L2131" s="75">
        <f t="shared" si="1221"/>
        <v>86.17</v>
      </c>
      <c r="N2131" s="69">
        <v>42.57</v>
      </c>
      <c r="O2131" s="69">
        <v>43.599999999999994</v>
      </c>
      <c r="P2131" s="69">
        <f t="shared" si="1222"/>
        <v>86.169999999999987</v>
      </c>
      <c r="Q2131" s="63"/>
      <c r="R2131" s="69">
        <f t="shared" si="1223"/>
        <v>42.57</v>
      </c>
      <c r="S2131" s="69">
        <f t="shared" si="1223"/>
        <v>43.61</v>
      </c>
      <c r="T2131" s="69">
        <f t="shared" si="1224"/>
        <v>86.18</v>
      </c>
      <c r="U2131" s="69">
        <f t="shared" si="1225"/>
        <v>0</v>
      </c>
      <c r="V2131" s="77">
        <f t="shared" si="1226"/>
        <v>86.18</v>
      </c>
      <c r="X2131" s="69">
        <v>42.57</v>
      </c>
      <c r="Y2131" s="69">
        <v>43.61</v>
      </c>
      <c r="Z2131" s="69">
        <v>86.18</v>
      </c>
      <c r="AA2131" s="78"/>
      <c r="AB2131" s="79">
        <f t="shared" si="1217"/>
        <v>-1.0000000000019327E-2</v>
      </c>
    </row>
    <row r="2132" spans="1:28" x14ac:dyDescent="0.25">
      <c r="A2132" s="65" t="s">
        <v>10902</v>
      </c>
      <c r="B2132" s="66" t="s">
        <v>15826</v>
      </c>
      <c r="C2132" s="67"/>
      <c r="D2132" s="68"/>
      <c r="E2132" s="69"/>
      <c r="F2132" s="70"/>
      <c r="H2132" s="69"/>
      <c r="I2132" s="69"/>
      <c r="J2132" s="69"/>
      <c r="K2132" s="69"/>
      <c r="L2132" s="75"/>
      <c r="N2132" s="69"/>
      <c r="O2132" s="69"/>
      <c r="P2132" s="69"/>
      <c r="Q2132" s="63"/>
      <c r="R2132" s="69"/>
      <c r="S2132" s="69"/>
      <c r="T2132" s="69"/>
      <c r="U2132" s="69"/>
      <c r="V2132" s="77"/>
      <c r="X2132" s="69"/>
      <c r="Y2132" s="69"/>
      <c r="Z2132" s="69"/>
      <c r="AA2132" s="78"/>
      <c r="AB2132" s="79">
        <f t="shared" si="1217"/>
        <v>0</v>
      </c>
    </row>
    <row r="2133" spans="1:28" x14ac:dyDescent="0.25">
      <c r="A2133" s="71" t="s">
        <v>10903</v>
      </c>
      <c r="B2133" s="72" t="s">
        <v>15827</v>
      </c>
      <c r="C2133" s="73" t="s">
        <v>8808</v>
      </c>
      <c r="D2133" s="74">
        <v>0</v>
      </c>
      <c r="E2133" s="69">
        <v>25.97</v>
      </c>
      <c r="F2133" s="75">
        <f t="shared" ref="F2133:F2140" si="1227">ROUND(D2133*E2133,2)</f>
        <v>0</v>
      </c>
      <c r="G2133" s="76"/>
      <c r="H2133" s="69">
        <f t="shared" ref="H2133:I2140" si="1228">ROUND(N2133+(N2133*$H$2/100),2)</f>
        <v>5.83</v>
      </c>
      <c r="I2133" s="69">
        <f t="shared" si="1228"/>
        <v>20.14</v>
      </c>
      <c r="J2133" s="69">
        <f t="shared" ref="J2133:J2140" si="1229">H2133+I2133</f>
        <v>25.97</v>
      </c>
      <c r="K2133" s="69">
        <v>0</v>
      </c>
      <c r="L2133" s="75">
        <f t="shared" ref="L2133:L2140" si="1230">SUM(J2133:K2133)</f>
        <v>25.97</v>
      </c>
      <c r="N2133" s="69">
        <v>5.83</v>
      </c>
      <c r="O2133" s="69">
        <v>20.14</v>
      </c>
      <c r="P2133" s="69">
        <f t="shared" ref="P2133:P2140" si="1231">SUM(N2133:O2133)</f>
        <v>25.97</v>
      </c>
      <c r="Q2133" s="63"/>
      <c r="R2133" s="69">
        <f t="shared" ref="R2133:S2140" si="1232">X2133</f>
        <v>5.83</v>
      </c>
      <c r="S2133" s="69">
        <f t="shared" si="1232"/>
        <v>20.13</v>
      </c>
      <c r="T2133" s="69">
        <f t="shared" ref="T2133:T2140" si="1233">R2133+S2133</f>
        <v>25.96</v>
      </c>
      <c r="U2133" s="69">
        <f t="shared" ref="U2133:U2140" si="1234">ROUND(Z2133*$H$2,2)/100</f>
        <v>0</v>
      </c>
      <c r="V2133" s="77">
        <f t="shared" ref="V2133:V2140" si="1235">SUM(T2133:U2133)</f>
        <v>25.96</v>
      </c>
      <c r="X2133" s="69">
        <v>5.83</v>
      </c>
      <c r="Y2133" s="69">
        <v>20.13</v>
      </c>
      <c r="Z2133" s="69">
        <v>25.96</v>
      </c>
      <c r="AA2133" s="78"/>
      <c r="AB2133" s="79">
        <f t="shared" si="1217"/>
        <v>9.9999999999980105E-3</v>
      </c>
    </row>
    <row r="2134" spans="1:28" x14ac:dyDescent="0.25">
      <c r="A2134" s="71" t="s">
        <v>10904</v>
      </c>
      <c r="B2134" s="72" t="s">
        <v>15828</v>
      </c>
      <c r="C2134" s="73" t="s">
        <v>8808</v>
      </c>
      <c r="D2134" s="74">
        <v>0</v>
      </c>
      <c r="E2134" s="69">
        <v>30.740000000000002</v>
      </c>
      <c r="F2134" s="75">
        <f t="shared" si="1227"/>
        <v>0</v>
      </c>
      <c r="G2134" s="76"/>
      <c r="H2134" s="69">
        <f t="shared" si="1228"/>
        <v>7.25</v>
      </c>
      <c r="I2134" s="69">
        <f t="shared" si="1228"/>
        <v>23.49</v>
      </c>
      <c r="J2134" s="69">
        <f t="shared" si="1229"/>
        <v>30.74</v>
      </c>
      <c r="K2134" s="69">
        <v>0</v>
      </c>
      <c r="L2134" s="75">
        <f t="shared" si="1230"/>
        <v>30.74</v>
      </c>
      <c r="N2134" s="69">
        <v>7.25</v>
      </c>
      <c r="O2134" s="69">
        <v>23.490000000000002</v>
      </c>
      <c r="P2134" s="69">
        <f t="shared" si="1231"/>
        <v>30.740000000000002</v>
      </c>
      <c r="Q2134" s="63"/>
      <c r="R2134" s="69">
        <f t="shared" si="1232"/>
        <v>7.25</v>
      </c>
      <c r="S2134" s="69">
        <f t="shared" si="1232"/>
        <v>23.49</v>
      </c>
      <c r="T2134" s="69">
        <f t="shared" si="1233"/>
        <v>30.74</v>
      </c>
      <c r="U2134" s="69">
        <f t="shared" si="1234"/>
        <v>0</v>
      </c>
      <c r="V2134" s="77">
        <f t="shared" si="1235"/>
        <v>30.74</v>
      </c>
      <c r="X2134" s="69">
        <v>7.25</v>
      </c>
      <c r="Y2134" s="69">
        <v>23.49</v>
      </c>
      <c r="Z2134" s="69">
        <v>30.74</v>
      </c>
      <c r="AA2134" s="78"/>
      <c r="AB2134" s="79">
        <f t="shared" si="1217"/>
        <v>0</v>
      </c>
    </row>
    <row r="2135" spans="1:28" x14ac:dyDescent="0.25">
      <c r="A2135" s="71" t="s">
        <v>10905</v>
      </c>
      <c r="B2135" s="72" t="s">
        <v>15829</v>
      </c>
      <c r="C2135" s="73" t="s">
        <v>8808</v>
      </c>
      <c r="D2135" s="74">
        <v>0</v>
      </c>
      <c r="E2135" s="69">
        <v>38.36</v>
      </c>
      <c r="F2135" s="75">
        <f t="shared" si="1227"/>
        <v>0</v>
      </c>
      <c r="G2135" s="76"/>
      <c r="H2135" s="69">
        <f t="shared" si="1228"/>
        <v>11.54</v>
      </c>
      <c r="I2135" s="69">
        <f t="shared" si="1228"/>
        <v>26.82</v>
      </c>
      <c r="J2135" s="69">
        <f t="shared" si="1229"/>
        <v>38.36</v>
      </c>
      <c r="K2135" s="69">
        <v>0</v>
      </c>
      <c r="L2135" s="75">
        <f t="shared" si="1230"/>
        <v>38.36</v>
      </c>
      <c r="N2135" s="69">
        <v>11.54</v>
      </c>
      <c r="O2135" s="69">
        <v>26.82</v>
      </c>
      <c r="P2135" s="69">
        <f t="shared" si="1231"/>
        <v>38.36</v>
      </c>
      <c r="Q2135" s="63"/>
      <c r="R2135" s="69">
        <f t="shared" si="1232"/>
        <v>11.54</v>
      </c>
      <c r="S2135" s="69">
        <f t="shared" si="1232"/>
        <v>26.84</v>
      </c>
      <c r="T2135" s="69">
        <f t="shared" si="1233"/>
        <v>38.379999999999995</v>
      </c>
      <c r="U2135" s="69">
        <f t="shared" si="1234"/>
        <v>0</v>
      </c>
      <c r="V2135" s="77">
        <f t="shared" si="1235"/>
        <v>38.379999999999995</v>
      </c>
      <c r="X2135" s="69">
        <v>11.54</v>
      </c>
      <c r="Y2135" s="69">
        <v>26.84</v>
      </c>
      <c r="Z2135" s="69">
        <v>38.380000000000003</v>
      </c>
      <c r="AA2135" s="78"/>
      <c r="AB2135" s="79">
        <f t="shared" si="1217"/>
        <v>-2.0000000000003126E-2</v>
      </c>
    </row>
    <row r="2136" spans="1:28" x14ac:dyDescent="0.25">
      <c r="A2136" s="71" t="s">
        <v>10906</v>
      </c>
      <c r="B2136" s="72" t="s">
        <v>15830</v>
      </c>
      <c r="C2136" s="73" t="s">
        <v>8808</v>
      </c>
      <c r="D2136" s="74">
        <v>0</v>
      </c>
      <c r="E2136" s="69">
        <v>44.129999999999995</v>
      </c>
      <c r="F2136" s="75">
        <f t="shared" si="1227"/>
        <v>0</v>
      </c>
      <c r="G2136" s="76"/>
      <c r="H2136" s="69">
        <f t="shared" si="1228"/>
        <v>13.94</v>
      </c>
      <c r="I2136" s="69">
        <f t="shared" si="1228"/>
        <v>30.19</v>
      </c>
      <c r="J2136" s="69">
        <f t="shared" si="1229"/>
        <v>44.13</v>
      </c>
      <c r="K2136" s="69">
        <v>0</v>
      </c>
      <c r="L2136" s="75">
        <f t="shared" si="1230"/>
        <v>44.13</v>
      </c>
      <c r="N2136" s="69">
        <v>13.94</v>
      </c>
      <c r="O2136" s="69">
        <v>30.189999999999998</v>
      </c>
      <c r="P2136" s="69">
        <f t="shared" si="1231"/>
        <v>44.129999999999995</v>
      </c>
      <c r="Q2136" s="63"/>
      <c r="R2136" s="69">
        <f t="shared" si="1232"/>
        <v>13.94</v>
      </c>
      <c r="S2136" s="69">
        <f t="shared" si="1232"/>
        <v>30.19</v>
      </c>
      <c r="T2136" s="69">
        <f t="shared" si="1233"/>
        <v>44.13</v>
      </c>
      <c r="U2136" s="69">
        <f t="shared" si="1234"/>
        <v>0</v>
      </c>
      <c r="V2136" s="77">
        <f t="shared" si="1235"/>
        <v>44.13</v>
      </c>
      <c r="X2136" s="69">
        <v>13.94</v>
      </c>
      <c r="Y2136" s="69">
        <v>30.19</v>
      </c>
      <c r="Z2136" s="69">
        <v>44.13</v>
      </c>
      <c r="AA2136" s="78"/>
      <c r="AB2136" s="79">
        <f t="shared" si="1217"/>
        <v>0</v>
      </c>
    </row>
    <row r="2137" spans="1:28" x14ac:dyDescent="0.25">
      <c r="A2137" s="71" t="s">
        <v>10907</v>
      </c>
      <c r="B2137" s="72" t="s">
        <v>15831</v>
      </c>
      <c r="C2137" s="73" t="s">
        <v>8808</v>
      </c>
      <c r="D2137" s="74">
        <v>0</v>
      </c>
      <c r="E2137" s="69">
        <v>49.53</v>
      </c>
      <c r="F2137" s="75">
        <f t="shared" si="1227"/>
        <v>0</v>
      </c>
      <c r="G2137" s="76"/>
      <c r="H2137" s="69">
        <f t="shared" si="1228"/>
        <v>15.98</v>
      </c>
      <c r="I2137" s="69">
        <f t="shared" si="1228"/>
        <v>33.549999999999997</v>
      </c>
      <c r="J2137" s="69">
        <f t="shared" si="1229"/>
        <v>49.53</v>
      </c>
      <c r="K2137" s="69">
        <v>0</v>
      </c>
      <c r="L2137" s="75">
        <f t="shared" si="1230"/>
        <v>49.53</v>
      </c>
      <c r="N2137" s="69">
        <v>15.98</v>
      </c>
      <c r="O2137" s="69">
        <v>33.549999999999997</v>
      </c>
      <c r="P2137" s="69">
        <f t="shared" si="1231"/>
        <v>49.53</v>
      </c>
      <c r="Q2137" s="63"/>
      <c r="R2137" s="69">
        <f t="shared" si="1232"/>
        <v>15.98</v>
      </c>
      <c r="S2137" s="69">
        <f t="shared" si="1232"/>
        <v>33.549999999999997</v>
      </c>
      <c r="T2137" s="69">
        <f t="shared" si="1233"/>
        <v>49.53</v>
      </c>
      <c r="U2137" s="69">
        <f t="shared" si="1234"/>
        <v>0</v>
      </c>
      <c r="V2137" s="77">
        <f t="shared" si="1235"/>
        <v>49.53</v>
      </c>
      <c r="X2137" s="69">
        <v>15.98</v>
      </c>
      <c r="Y2137" s="69">
        <v>33.549999999999997</v>
      </c>
      <c r="Z2137" s="69">
        <v>49.53</v>
      </c>
      <c r="AA2137" s="78"/>
      <c r="AB2137" s="79">
        <f t="shared" si="1217"/>
        <v>0</v>
      </c>
    </row>
    <row r="2138" spans="1:28" x14ac:dyDescent="0.25">
      <c r="A2138" s="71" t="s">
        <v>10908</v>
      </c>
      <c r="B2138" s="72" t="s">
        <v>15832</v>
      </c>
      <c r="C2138" s="73" t="s">
        <v>8808</v>
      </c>
      <c r="D2138" s="74">
        <v>0</v>
      </c>
      <c r="E2138" s="69">
        <v>68.349999999999994</v>
      </c>
      <c r="F2138" s="75">
        <f t="shared" si="1227"/>
        <v>0</v>
      </c>
      <c r="G2138" s="76"/>
      <c r="H2138" s="69">
        <f t="shared" si="1228"/>
        <v>28.08</v>
      </c>
      <c r="I2138" s="69">
        <f t="shared" si="1228"/>
        <v>40.270000000000003</v>
      </c>
      <c r="J2138" s="69">
        <f t="shared" si="1229"/>
        <v>68.349999999999994</v>
      </c>
      <c r="K2138" s="69">
        <v>0</v>
      </c>
      <c r="L2138" s="75">
        <f t="shared" si="1230"/>
        <v>68.349999999999994</v>
      </c>
      <c r="N2138" s="69">
        <v>28.08</v>
      </c>
      <c r="O2138" s="69">
        <v>40.269999999999996</v>
      </c>
      <c r="P2138" s="69">
        <f t="shared" si="1231"/>
        <v>68.349999999999994</v>
      </c>
      <c r="Q2138" s="63"/>
      <c r="R2138" s="69">
        <f t="shared" si="1232"/>
        <v>28.08</v>
      </c>
      <c r="S2138" s="69">
        <f t="shared" si="1232"/>
        <v>40.26</v>
      </c>
      <c r="T2138" s="69">
        <f t="shared" si="1233"/>
        <v>68.34</v>
      </c>
      <c r="U2138" s="69">
        <f t="shared" si="1234"/>
        <v>0</v>
      </c>
      <c r="V2138" s="77">
        <f t="shared" si="1235"/>
        <v>68.34</v>
      </c>
      <c r="X2138" s="69">
        <v>28.08</v>
      </c>
      <c r="Y2138" s="69">
        <v>40.26</v>
      </c>
      <c r="Z2138" s="69">
        <v>68.34</v>
      </c>
      <c r="AA2138" s="78"/>
      <c r="AB2138" s="79">
        <f t="shared" si="1217"/>
        <v>9.9999999999909051E-3</v>
      </c>
    </row>
    <row r="2139" spans="1:28" x14ac:dyDescent="0.25">
      <c r="A2139" s="71" t="s">
        <v>10909</v>
      </c>
      <c r="B2139" s="72" t="s">
        <v>15833</v>
      </c>
      <c r="C2139" s="73" t="s">
        <v>8808</v>
      </c>
      <c r="D2139" s="74">
        <v>0</v>
      </c>
      <c r="E2139" s="69">
        <v>86.78</v>
      </c>
      <c r="F2139" s="75">
        <f t="shared" si="1227"/>
        <v>0</v>
      </c>
      <c r="G2139" s="76"/>
      <c r="H2139" s="69">
        <f t="shared" si="1228"/>
        <v>36.450000000000003</v>
      </c>
      <c r="I2139" s="69">
        <f t="shared" si="1228"/>
        <v>50.33</v>
      </c>
      <c r="J2139" s="69">
        <f t="shared" si="1229"/>
        <v>86.78</v>
      </c>
      <c r="K2139" s="69">
        <v>0</v>
      </c>
      <c r="L2139" s="75">
        <f t="shared" si="1230"/>
        <v>86.78</v>
      </c>
      <c r="N2139" s="69">
        <v>36.450000000000003</v>
      </c>
      <c r="O2139" s="69">
        <v>50.33</v>
      </c>
      <c r="P2139" s="69">
        <f t="shared" si="1231"/>
        <v>86.78</v>
      </c>
      <c r="Q2139" s="63"/>
      <c r="R2139" s="69">
        <f t="shared" si="1232"/>
        <v>36.450000000000003</v>
      </c>
      <c r="S2139" s="69">
        <f t="shared" si="1232"/>
        <v>50.34</v>
      </c>
      <c r="T2139" s="69">
        <f t="shared" si="1233"/>
        <v>86.79</v>
      </c>
      <c r="U2139" s="69">
        <f t="shared" si="1234"/>
        <v>0</v>
      </c>
      <c r="V2139" s="77">
        <f t="shared" si="1235"/>
        <v>86.79</v>
      </c>
      <c r="X2139" s="69">
        <v>36.450000000000003</v>
      </c>
      <c r="Y2139" s="69">
        <v>50.34</v>
      </c>
      <c r="Z2139" s="69">
        <v>86.79</v>
      </c>
      <c r="AA2139" s="78"/>
      <c r="AB2139" s="79">
        <f t="shared" si="1217"/>
        <v>-1.0000000000005116E-2</v>
      </c>
    </row>
    <row r="2140" spans="1:28" x14ac:dyDescent="0.25">
      <c r="A2140" s="71" t="s">
        <v>10910</v>
      </c>
      <c r="B2140" s="72" t="s">
        <v>15834</v>
      </c>
      <c r="C2140" s="73" t="s">
        <v>8808</v>
      </c>
      <c r="D2140" s="74">
        <v>0</v>
      </c>
      <c r="E2140" s="69">
        <v>113.42</v>
      </c>
      <c r="F2140" s="75">
        <f t="shared" si="1227"/>
        <v>0</v>
      </c>
      <c r="G2140" s="76"/>
      <c r="H2140" s="69">
        <f t="shared" si="1228"/>
        <v>53.05</v>
      </c>
      <c r="I2140" s="69">
        <f t="shared" si="1228"/>
        <v>60.37</v>
      </c>
      <c r="J2140" s="69">
        <f t="shared" si="1229"/>
        <v>113.41999999999999</v>
      </c>
      <c r="K2140" s="69">
        <v>0</v>
      </c>
      <c r="L2140" s="75">
        <f t="shared" si="1230"/>
        <v>113.41999999999999</v>
      </c>
      <c r="N2140" s="69">
        <v>53.05</v>
      </c>
      <c r="O2140" s="69">
        <v>60.370000000000005</v>
      </c>
      <c r="P2140" s="69">
        <f t="shared" si="1231"/>
        <v>113.42</v>
      </c>
      <c r="Q2140" s="63"/>
      <c r="R2140" s="69">
        <f t="shared" si="1232"/>
        <v>53.05</v>
      </c>
      <c r="S2140" s="69">
        <f t="shared" si="1232"/>
        <v>60.39</v>
      </c>
      <c r="T2140" s="69">
        <f t="shared" si="1233"/>
        <v>113.44</v>
      </c>
      <c r="U2140" s="69">
        <f t="shared" si="1234"/>
        <v>0</v>
      </c>
      <c r="V2140" s="77">
        <f t="shared" si="1235"/>
        <v>113.44</v>
      </c>
      <c r="X2140" s="69">
        <v>53.05</v>
      </c>
      <c r="Y2140" s="69">
        <v>60.39</v>
      </c>
      <c r="Z2140" s="69">
        <v>113.44</v>
      </c>
      <c r="AA2140" s="78"/>
      <c r="AB2140" s="79">
        <f t="shared" si="1217"/>
        <v>-1.9999999999996021E-2</v>
      </c>
    </row>
    <row r="2141" spans="1:28" x14ac:dyDescent="0.25">
      <c r="A2141" s="65" t="s">
        <v>10911</v>
      </c>
      <c r="B2141" s="66" t="s">
        <v>15835</v>
      </c>
      <c r="C2141" s="67"/>
      <c r="D2141" s="68"/>
      <c r="E2141" s="69"/>
      <c r="F2141" s="70"/>
      <c r="H2141" s="69"/>
      <c r="I2141" s="69"/>
      <c r="J2141" s="69"/>
      <c r="K2141" s="69"/>
      <c r="L2141" s="75"/>
      <c r="N2141" s="69"/>
      <c r="O2141" s="69"/>
      <c r="P2141" s="69"/>
      <c r="Q2141" s="63"/>
      <c r="R2141" s="69"/>
      <c r="S2141" s="69"/>
      <c r="T2141" s="69"/>
      <c r="U2141" s="69"/>
      <c r="V2141" s="77"/>
      <c r="X2141" s="69"/>
      <c r="Y2141" s="69"/>
      <c r="Z2141" s="69"/>
      <c r="AA2141" s="78"/>
      <c r="AB2141" s="79">
        <f t="shared" si="1217"/>
        <v>0</v>
      </c>
    </row>
    <row r="2142" spans="1:28" x14ac:dyDescent="0.25">
      <c r="A2142" s="71" t="s">
        <v>10912</v>
      </c>
      <c r="B2142" s="72" t="s">
        <v>15836</v>
      </c>
      <c r="C2142" s="73" t="s">
        <v>8808</v>
      </c>
      <c r="D2142" s="74">
        <v>0</v>
      </c>
      <c r="E2142" s="69">
        <v>29.79</v>
      </c>
      <c r="F2142" s="75">
        <f t="shared" ref="F2142:F2149" si="1236">ROUND(D2142*E2142,2)</f>
        <v>0</v>
      </c>
      <c r="G2142" s="76"/>
      <c r="H2142" s="69">
        <f t="shared" ref="H2142:I2149" si="1237">ROUND(N2142+(N2142*$H$2/100),2)</f>
        <v>9.65</v>
      </c>
      <c r="I2142" s="69">
        <f t="shared" si="1237"/>
        <v>20.14</v>
      </c>
      <c r="J2142" s="69">
        <f t="shared" ref="J2142:J2149" si="1238">H2142+I2142</f>
        <v>29.79</v>
      </c>
      <c r="K2142" s="69">
        <v>0</v>
      </c>
      <c r="L2142" s="75">
        <f t="shared" ref="L2142:L2149" si="1239">SUM(J2142:K2142)</f>
        <v>29.79</v>
      </c>
      <c r="N2142" s="69">
        <v>9.65</v>
      </c>
      <c r="O2142" s="69">
        <v>20.14</v>
      </c>
      <c r="P2142" s="69">
        <f t="shared" ref="P2142:P2149" si="1240">SUM(N2142:O2142)</f>
        <v>29.79</v>
      </c>
      <c r="Q2142" s="63"/>
      <c r="R2142" s="69">
        <f t="shared" ref="R2142:S2149" si="1241">X2142</f>
        <v>9.65</v>
      </c>
      <c r="S2142" s="69">
        <f t="shared" si="1241"/>
        <v>20.13</v>
      </c>
      <c r="T2142" s="69">
        <f t="shared" ref="T2142:T2149" si="1242">R2142+S2142</f>
        <v>29.78</v>
      </c>
      <c r="U2142" s="69">
        <f t="shared" ref="U2142:U2149" si="1243">ROUND(Z2142*$H$2,2)/100</f>
        <v>0</v>
      </c>
      <c r="V2142" s="77">
        <f t="shared" ref="V2142:V2149" si="1244">SUM(T2142:U2142)</f>
        <v>29.78</v>
      </c>
      <c r="X2142" s="69">
        <v>9.65</v>
      </c>
      <c r="Y2142" s="69">
        <v>20.13</v>
      </c>
      <c r="Z2142" s="69">
        <v>29.78</v>
      </c>
      <c r="AA2142" s="78"/>
      <c r="AB2142" s="79">
        <f t="shared" si="1217"/>
        <v>9.9999999999980105E-3</v>
      </c>
    </row>
    <row r="2143" spans="1:28" x14ac:dyDescent="0.25">
      <c r="A2143" s="71" t="s">
        <v>10913</v>
      </c>
      <c r="B2143" s="72" t="s">
        <v>15837</v>
      </c>
      <c r="C2143" s="73" t="s">
        <v>8808</v>
      </c>
      <c r="D2143" s="74">
        <v>0</v>
      </c>
      <c r="E2143" s="69">
        <v>35.74</v>
      </c>
      <c r="F2143" s="75">
        <f t="shared" si="1236"/>
        <v>0</v>
      </c>
      <c r="G2143" s="76"/>
      <c r="H2143" s="69">
        <f t="shared" si="1237"/>
        <v>12.25</v>
      </c>
      <c r="I2143" s="69">
        <f t="shared" si="1237"/>
        <v>23.49</v>
      </c>
      <c r="J2143" s="69">
        <f t="shared" si="1238"/>
        <v>35.739999999999995</v>
      </c>
      <c r="K2143" s="69">
        <v>0</v>
      </c>
      <c r="L2143" s="75">
        <f t="shared" si="1239"/>
        <v>35.739999999999995</v>
      </c>
      <c r="N2143" s="69">
        <v>12.25</v>
      </c>
      <c r="O2143" s="69">
        <v>23.490000000000002</v>
      </c>
      <c r="P2143" s="69">
        <f t="shared" si="1240"/>
        <v>35.74</v>
      </c>
      <c r="Q2143" s="63"/>
      <c r="R2143" s="69">
        <f t="shared" si="1241"/>
        <v>12.25</v>
      </c>
      <c r="S2143" s="69">
        <f t="shared" si="1241"/>
        <v>23.49</v>
      </c>
      <c r="T2143" s="69">
        <f t="shared" si="1242"/>
        <v>35.739999999999995</v>
      </c>
      <c r="U2143" s="69">
        <f t="shared" si="1243"/>
        <v>0</v>
      </c>
      <c r="V2143" s="77">
        <f t="shared" si="1244"/>
        <v>35.739999999999995</v>
      </c>
      <c r="X2143" s="69">
        <v>12.25</v>
      </c>
      <c r="Y2143" s="69">
        <v>23.49</v>
      </c>
      <c r="Z2143" s="69">
        <v>35.74</v>
      </c>
      <c r="AA2143" s="78"/>
      <c r="AB2143" s="79">
        <f t="shared" si="1217"/>
        <v>0</v>
      </c>
    </row>
    <row r="2144" spans="1:28" x14ac:dyDescent="0.25">
      <c r="A2144" s="71" t="s">
        <v>10914</v>
      </c>
      <c r="B2144" s="72" t="s">
        <v>15838</v>
      </c>
      <c r="C2144" s="73" t="s">
        <v>8808</v>
      </c>
      <c r="D2144" s="74">
        <v>0</v>
      </c>
      <c r="E2144" s="69">
        <v>46.629999999999995</v>
      </c>
      <c r="F2144" s="75">
        <f t="shared" si="1236"/>
        <v>0</v>
      </c>
      <c r="G2144" s="76"/>
      <c r="H2144" s="69">
        <f t="shared" si="1237"/>
        <v>19.809999999999999</v>
      </c>
      <c r="I2144" s="69">
        <f t="shared" si="1237"/>
        <v>26.82</v>
      </c>
      <c r="J2144" s="69">
        <f t="shared" si="1238"/>
        <v>46.629999999999995</v>
      </c>
      <c r="K2144" s="69">
        <v>0</v>
      </c>
      <c r="L2144" s="75">
        <f t="shared" si="1239"/>
        <v>46.629999999999995</v>
      </c>
      <c r="N2144" s="69">
        <v>19.809999999999999</v>
      </c>
      <c r="O2144" s="69">
        <v>26.82</v>
      </c>
      <c r="P2144" s="69">
        <f t="shared" si="1240"/>
        <v>46.629999999999995</v>
      </c>
      <c r="Q2144" s="63"/>
      <c r="R2144" s="69">
        <f t="shared" si="1241"/>
        <v>19.809999999999999</v>
      </c>
      <c r="S2144" s="69">
        <f t="shared" si="1241"/>
        <v>26.84</v>
      </c>
      <c r="T2144" s="69">
        <f t="shared" si="1242"/>
        <v>46.65</v>
      </c>
      <c r="U2144" s="69">
        <f t="shared" si="1243"/>
        <v>0</v>
      </c>
      <c r="V2144" s="77">
        <f t="shared" si="1244"/>
        <v>46.65</v>
      </c>
      <c r="X2144" s="69">
        <v>19.809999999999999</v>
      </c>
      <c r="Y2144" s="69">
        <v>26.84</v>
      </c>
      <c r="Z2144" s="69">
        <v>46.65</v>
      </c>
      <c r="AA2144" s="78"/>
      <c r="AB2144" s="79">
        <f t="shared" si="1217"/>
        <v>-2.0000000000003126E-2</v>
      </c>
    </row>
    <row r="2145" spans="1:28" x14ac:dyDescent="0.25">
      <c r="A2145" s="71" t="s">
        <v>10915</v>
      </c>
      <c r="B2145" s="72" t="s">
        <v>15839</v>
      </c>
      <c r="C2145" s="73" t="s">
        <v>8808</v>
      </c>
      <c r="D2145" s="74">
        <v>0</v>
      </c>
      <c r="E2145" s="69">
        <v>53.769999999999996</v>
      </c>
      <c r="F2145" s="75">
        <f t="shared" si="1236"/>
        <v>0</v>
      </c>
      <c r="G2145" s="76"/>
      <c r="H2145" s="69">
        <f t="shared" si="1237"/>
        <v>23.58</v>
      </c>
      <c r="I2145" s="69">
        <f t="shared" si="1237"/>
        <v>30.19</v>
      </c>
      <c r="J2145" s="69">
        <f t="shared" si="1238"/>
        <v>53.769999999999996</v>
      </c>
      <c r="K2145" s="69">
        <v>0</v>
      </c>
      <c r="L2145" s="75">
        <f t="shared" si="1239"/>
        <v>53.769999999999996</v>
      </c>
      <c r="N2145" s="69">
        <v>23.58</v>
      </c>
      <c r="O2145" s="69">
        <v>30.189999999999998</v>
      </c>
      <c r="P2145" s="69">
        <f t="shared" si="1240"/>
        <v>53.769999999999996</v>
      </c>
      <c r="Q2145" s="63"/>
      <c r="R2145" s="69">
        <f t="shared" si="1241"/>
        <v>23.58</v>
      </c>
      <c r="S2145" s="69">
        <f t="shared" si="1241"/>
        <v>30.19</v>
      </c>
      <c r="T2145" s="69">
        <f t="shared" si="1242"/>
        <v>53.769999999999996</v>
      </c>
      <c r="U2145" s="69">
        <f t="shared" si="1243"/>
        <v>0</v>
      </c>
      <c r="V2145" s="77">
        <f t="shared" si="1244"/>
        <v>53.769999999999996</v>
      </c>
      <c r="X2145" s="69">
        <v>23.58</v>
      </c>
      <c r="Y2145" s="69">
        <v>30.19</v>
      </c>
      <c r="Z2145" s="69">
        <v>53.77</v>
      </c>
      <c r="AA2145" s="78"/>
      <c r="AB2145" s="79">
        <f t="shared" si="1217"/>
        <v>0</v>
      </c>
    </row>
    <row r="2146" spans="1:28" s="33" customFormat="1" x14ac:dyDescent="0.25">
      <c r="A2146" s="71" t="s">
        <v>10916</v>
      </c>
      <c r="B2146" s="72" t="s">
        <v>15840</v>
      </c>
      <c r="C2146" s="73" t="s">
        <v>8808</v>
      </c>
      <c r="D2146" s="74">
        <v>0</v>
      </c>
      <c r="E2146" s="69">
        <v>63.98</v>
      </c>
      <c r="F2146" s="75">
        <f t="shared" si="1236"/>
        <v>0</v>
      </c>
      <c r="G2146" s="76"/>
      <c r="H2146" s="69">
        <f t="shared" si="1237"/>
        <v>30.43</v>
      </c>
      <c r="I2146" s="69">
        <f t="shared" si="1237"/>
        <v>33.549999999999997</v>
      </c>
      <c r="J2146" s="69">
        <f t="shared" si="1238"/>
        <v>63.98</v>
      </c>
      <c r="K2146" s="69">
        <v>0</v>
      </c>
      <c r="L2146" s="75">
        <f t="shared" si="1239"/>
        <v>63.98</v>
      </c>
      <c r="N2146" s="69">
        <v>30.43</v>
      </c>
      <c r="O2146" s="69">
        <v>33.549999999999997</v>
      </c>
      <c r="P2146" s="69">
        <f t="shared" si="1240"/>
        <v>63.98</v>
      </c>
      <c r="Q2146" s="63"/>
      <c r="R2146" s="69">
        <f t="shared" si="1241"/>
        <v>30.43</v>
      </c>
      <c r="S2146" s="69">
        <f t="shared" si="1241"/>
        <v>33.549999999999997</v>
      </c>
      <c r="T2146" s="69">
        <f t="shared" si="1242"/>
        <v>63.98</v>
      </c>
      <c r="U2146" s="69">
        <f t="shared" si="1243"/>
        <v>0</v>
      </c>
      <c r="V2146" s="77">
        <f t="shared" si="1244"/>
        <v>63.98</v>
      </c>
      <c r="X2146" s="69">
        <v>30.43</v>
      </c>
      <c r="Y2146" s="69">
        <v>33.549999999999997</v>
      </c>
      <c r="Z2146" s="69">
        <v>63.98</v>
      </c>
      <c r="AA2146" s="78"/>
      <c r="AB2146" s="79">
        <f t="shared" si="1217"/>
        <v>0</v>
      </c>
    </row>
    <row r="2147" spans="1:28" x14ac:dyDescent="0.25">
      <c r="A2147" s="71" t="s">
        <v>10917</v>
      </c>
      <c r="B2147" s="72" t="s">
        <v>15841</v>
      </c>
      <c r="C2147" s="73" t="s">
        <v>8808</v>
      </c>
      <c r="D2147" s="74">
        <v>0</v>
      </c>
      <c r="E2147" s="69">
        <v>85.509999999999991</v>
      </c>
      <c r="F2147" s="75">
        <f t="shared" si="1236"/>
        <v>0</v>
      </c>
      <c r="G2147" s="76"/>
      <c r="H2147" s="69">
        <f t="shared" si="1237"/>
        <v>45.24</v>
      </c>
      <c r="I2147" s="69">
        <f t="shared" si="1237"/>
        <v>40.270000000000003</v>
      </c>
      <c r="J2147" s="69">
        <f t="shared" si="1238"/>
        <v>85.51</v>
      </c>
      <c r="K2147" s="69">
        <v>0</v>
      </c>
      <c r="L2147" s="75">
        <f t="shared" si="1239"/>
        <v>85.51</v>
      </c>
      <c r="N2147" s="69">
        <v>45.24</v>
      </c>
      <c r="O2147" s="69">
        <v>40.269999999999996</v>
      </c>
      <c r="P2147" s="69">
        <f t="shared" si="1240"/>
        <v>85.509999999999991</v>
      </c>
      <c r="Q2147" s="63"/>
      <c r="R2147" s="69">
        <f t="shared" si="1241"/>
        <v>45.24</v>
      </c>
      <c r="S2147" s="69">
        <f t="shared" si="1241"/>
        <v>40.26</v>
      </c>
      <c r="T2147" s="69">
        <f t="shared" si="1242"/>
        <v>85.5</v>
      </c>
      <c r="U2147" s="69">
        <f t="shared" si="1243"/>
        <v>0</v>
      </c>
      <c r="V2147" s="77">
        <f t="shared" si="1244"/>
        <v>85.5</v>
      </c>
      <c r="X2147" s="69">
        <v>45.24</v>
      </c>
      <c r="Y2147" s="69">
        <v>40.26</v>
      </c>
      <c r="Z2147" s="69">
        <v>85.5</v>
      </c>
      <c r="AA2147" s="78"/>
      <c r="AB2147" s="79">
        <f t="shared" si="1217"/>
        <v>9.9999999999909051E-3</v>
      </c>
    </row>
    <row r="2148" spans="1:28" s="33" customFormat="1" x14ac:dyDescent="0.25">
      <c r="A2148" s="71" t="s">
        <v>10918</v>
      </c>
      <c r="B2148" s="72" t="s">
        <v>15842</v>
      </c>
      <c r="C2148" s="73" t="s">
        <v>8808</v>
      </c>
      <c r="D2148" s="74">
        <v>0</v>
      </c>
      <c r="E2148" s="69">
        <v>102.13</v>
      </c>
      <c r="F2148" s="75">
        <f t="shared" si="1236"/>
        <v>0</v>
      </c>
      <c r="G2148" s="76"/>
      <c r="H2148" s="69">
        <f t="shared" si="1237"/>
        <v>51.8</v>
      </c>
      <c r="I2148" s="69">
        <f t="shared" si="1237"/>
        <v>50.33</v>
      </c>
      <c r="J2148" s="69">
        <f t="shared" si="1238"/>
        <v>102.13</v>
      </c>
      <c r="K2148" s="69">
        <v>0</v>
      </c>
      <c r="L2148" s="75">
        <f t="shared" si="1239"/>
        <v>102.13</v>
      </c>
      <c r="N2148" s="69">
        <v>51.8</v>
      </c>
      <c r="O2148" s="69">
        <v>50.33</v>
      </c>
      <c r="P2148" s="69">
        <f t="shared" si="1240"/>
        <v>102.13</v>
      </c>
      <c r="Q2148" s="63"/>
      <c r="R2148" s="69">
        <f t="shared" si="1241"/>
        <v>51.8</v>
      </c>
      <c r="S2148" s="69">
        <f t="shared" si="1241"/>
        <v>50.34</v>
      </c>
      <c r="T2148" s="69">
        <f t="shared" si="1242"/>
        <v>102.14</v>
      </c>
      <c r="U2148" s="69">
        <f t="shared" si="1243"/>
        <v>0</v>
      </c>
      <c r="V2148" s="77">
        <f t="shared" si="1244"/>
        <v>102.14</v>
      </c>
      <c r="X2148" s="69">
        <v>51.8</v>
      </c>
      <c r="Y2148" s="69">
        <v>50.34</v>
      </c>
      <c r="Z2148" s="69">
        <v>102.14</v>
      </c>
      <c r="AA2148" s="78"/>
      <c r="AB2148" s="79">
        <f t="shared" si="1217"/>
        <v>-1.0000000000005116E-2</v>
      </c>
    </row>
    <row r="2149" spans="1:28" x14ac:dyDescent="0.25">
      <c r="A2149" s="71" t="s">
        <v>10919</v>
      </c>
      <c r="B2149" s="72" t="s">
        <v>15843</v>
      </c>
      <c r="C2149" s="73" t="s">
        <v>8808</v>
      </c>
      <c r="D2149" s="74">
        <v>0</v>
      </c>
      <c r="E2149" s="69">
        <v>134.48000000000002</v>
      </c>
      <c r="F2149" s="75">
        <f t="shared" si="1236"/>
        <v>0</v>
      </c>
      <c r="G2149" s="76"/>
      <c r="H2149" s="69">
        <f t="shared" si="1237"/>
        <v>74.11</v>
      </c>
      <c r="I2149" s="69">
        <f t="shared" si="1237"/>
        <v>60.37</v>
      </c>
      <c r="J2149" s="69">
        <f t="shared" si="1238"/>
        <v>134.47999999999999</v>
      </c>
      <c r="K2149" s="69">
        <v>0</v>
      </c>
      <c r="L2149" s="75">
        <f t="shared" si="1239"/>
        <v>134.47999999999999</v>
      </c>
      <c r="N2149" s="69">
        <v>74.11</v>
      </c>
      <c r="O2149" s="69">
        <v>60.370000000000005</v>
      </c>
      <c r="P2149" s="69">
        <f t="shared" si="1240"/>
        <v>134.48000000000002</v>
      </c>
      <c r="Q2149" s="63"/>
      <c r="R2149" s="69">
        <f t="shared" si="1241"/>
        <v>74.11</v>
      </c>
      <c r="S2149" s="69">
        <f t="shared" si="1241"/>
        <v>60.39</v>
      </c>
      <c r="T2149" s="69">
        <f t="shared" si="1242"/>
        <v>134.5</v>
      </c>
      <c r="U2149" s="69">
        <f t="shared" si="1243"/>
        <v>0</v>
      </c>
      <c r="V2149" s="77">
        <f t="shared" si="1244"/>
        <v>134.5</v>
      </c>
      <c r="X2149" s="69">
        <v>74.11</v>
      </c>
      <c r="Y2149" s="69">
        <v>60.39</v>
      </c>
      <c r="Z2149" s="69">
        <v>134.5</v>
      </c>
      <c r="AA2149" s="78"/>
      <c r="AB2149" s="79">
        <f t="shared" si="1217"/>
        <v>-1.999999999998181E-2</v>
      </c>
    </row>
    <row r="2150" spans="1:28" ht="22.5" x14ac:dyDescent="0.25">
      <c r="A2150" s="65" t="s">
        <v>10920</v>
      </c>
      <c r="B2150" s="66" t="s">
        <v>15844</v>
      </c>
      <c r="C2150" s="67"/>
      <c r="D2150" s="68"/>
      <c r="E2150" s="69"/>
      <c r="F2150" s="70"/>
      <c r="H2150" s="69"/>
      <c r="I2150" s="69"/>
      <c r="J2150" s="69"/>
      <c r="K2150" s="69"/>
      <c r="L2150" s="75"/>
      <c r="N2150" s="69"/>
      <c r="O2150" s="69"/>
      <c r="P2150" s="69"/>
      <c r="Q2150" s="63"/>
      <c r="R2150" s="69"/>
      <c r="S2150" s="69"/>
      <c r="T2150" s="69"/>
      <c r="U2150" s="69"/>
      <c r="V2150" s="77"/>
      <c r="X2150" s="69"/>
      <c r="Y2150" s="69"/>
      <c r="Z2150" s="69"/>
      <c r="AA2150" s="78"/>
      <c r="AB2150" s="79">
        <f t="shared" si="1217"/>
        <v>0</v>
      </c>
    </row>
    <row r="2151" spans="1:28" s="33" customFormat="1" ht="22.5" x14ac:dyDescent="0.25">
      <c r="A2151" s="71" t="s">
        <v>10921</v>
      </c>
      <c r="B2151" s="72" t="s">
        <v>15845</v>
      </c>
      <c r="C2151" s="73" t="s">
        <v>8808</v>
      </c>
      <c r="D2151" s="74">
        <v>0</v>
      </c>
      <c r="E2151" s="69">
        <v>27.270000000000003</v>
      </c>
      <c r="F2151" s="75">
        <f t="shared" ref="F2151:F2159" si="1245">ROUND(D2151*E2151,2)</f>
        <v>0</v>
      </c>
      <c r="G2151" s="76"/>
      <c r="H2151" s="69">
        <f t="shared" ref="H2151:I2159" si="1246">ROUND(N2151+(N2151*$H$2/100),2)</f>
        <v>10.49</v>
      </c>
      <c r="I2151" s="69">
        <f t="shared" si="1246"/>
        <v>16.78</v>
      </c>
      <c r="J2151" s="69">
        <f t="shared" ref="J2151:J2159" si="1247">H2151+I2151</f>
        <v>27.270000000000003</v>
      </c>
      <c r="K2151" s="69">
        <v>0</v>
      </c>
      <c r="L2151" s="75">
        <f t="shared" ref="L2151:L2159" si="1248">SUM(J2151:K2151)</f>
        <v>27.270000000000003</v>
      </c>
      <c r="N2151" s="69">
        <v>10.49</v>
      </c>
      <c r="O2151" s="69">
        <v>16.78</v>
      </c>
      <c r="P2151" s="69">
        <f t="shared" ref="P2151:P2159" si="1249">SUM(N2151:O2151)</f>
        <v>27.270000000000003</v>
      </c>
      <c r="Q2151" s="63"/>
      <c r="R2151" s="69">
        <f t="shared" ref="R2151:S2159" si="1250">X2151</f>
        <v>10.49</v>
      </c>
      <c r="S2151" s="69">
        <f t="shared" si="1250"/>
        <v>16.79</v>
      </c>
      <c r="T2151" s="69">
        <f t="shared" ref="T2151:T2159" si="1251">R2151+S2151</f>
        <v>27.28</v>
      </c>
      <c r="U2151" s="69">
        <f t="shared" ref="U2151:U2159" si="1252">ROUND(Z2151*$H$2,2)/100</f>
        <v>0</v>
      </c>
      <c r="V2151" s="77">
        <f t="shared" ref="V2151:V2159" si="1253">SUM(T2151:U2151)</f>
        <v>27.28</v>
      </c>
      <c r="X2151" s="69">
        <v>10.49</v>
      </c>
      <c r="Y2151" s="69">
        <v>16.79</v>
      </c>
      <c r="Z2151" s="69">
        <v>27.28</v>
      </c>
      <c r="AA2151" s="78"/>
      <c r="AB2151" s="79">
        <f t="shared" si="1217"/>
        <v>-9.9999999999980105E-3</v>
      </c>
    </row>
    <row r="2152" spans="1:28" s="33" customFormat="1" ht="22.5" x14ac:dyDescent="0.25">
      <c r="A2152" s="71" t="s">
        <v>10922</v>
      </c>
      <c r="B2152" s="72" t="s">
        <v>15846</v>
      </c>
      <c r="C2152" s="73" t="s">
        <v>8808</v>
      </c>
      <c r="D2152" s="74">
        <v>0</v>
      </c>
      <c r="E2152" s="69">
        <v>32.53</v>
      </c>
      <c r="F2152" s="75">
        <f t="shared" si="1245"/>
        <v>0</v>
      </c>
      <c r="G2152" s="76"/>
      <c r="H2152" s="69">
        <f t="shared" si="1246"/>
        <v>12.39</v>
      </c>
      <c r="I2152" s="69">
        <f t="shared" si="1246"/>
        <v>20.14</v>
      </c>
      <c r="J2152" s="69">
        <f t="shared" si="1247"/>
        <v>32.53</v>
      </c>
      <c r="K2152" s="69">
        <v>0</v>
      </c>
      <c r="L2152" s="75">
        <f t="shared" si="1248"/>
        <v>32.53</v>
      </c>
      <c r="N2152" s="69">
        <v>12.39</v>
      </c>
      <c r="O2152" s="69">
        <v>20.14</v>
      </c>
      <c r="P2152" s="69">
        <f t="shared" si="1249"/>
        <v>32.53</v>
      </c>
      <c r="Q2152" s="63"/>
      <c r="R2152" s="69">
        <f t="shared" si="1250"/>
        <v>12.39</v>
      </c>
      <c r="S2152" s="69">
        <f t="shared" si="1250"/>
        <v>20.13</v>
      </c>
      <c r="T2152" s="69">
        <f t="shared" si="1251"/>
        <v>32.519999999999996</v>
      </c>
      <c r="U2152" s="69">
        <f t="shared" si="1252"/>
        <v>0</v>
      </c>
      <c r="V2152" s="77">
        <f t="shared" si="1253"/>
        <v>32.519999999999996</v>
      </c>
      <c r="X2152" s="69">
        <v>12.39</v>
      </c>
      <c r="Y2152" s="69">
        <v>20.13</v>
      </c>
      <c r="Z2152" s="69">
        <v>32.520000000000003</v>
      </c>
      <c r="AA2152" s="78"/>
      <c r="AB2152" s="79">
        <f t="shared" si="1217"/>
        <v>9.9999999999980105E-3</v>
      </c>
    </row>
    <row r="2153" spans="1:28" ht="22.5" x14ac:dyDescent="0.25">
      <c r="A2153" s="71" t="s">
        <v>10923</v>
      </c>
      <c r="B2153" s="72" t="s">
        <v>15847</v>
      </c>
      <c r="C2153" s="73" t="s">
        <v>8808</v>
      </c>
      <c r="D2153" s="74">
        <v>0</v>
      </c>
      <c r="E2153" s="69">
        <v>39.090000000000003</v>
      </c>
      <c r="F2153" s="75">
        <f t="shared" si="1245"/>
        <v>0</v>
      </c>
      <c r="G2153" s="76"/>
      <c r="H2153" s="69">
        <f t="shared" si="1246"/>
        <v>15.6</v>
      </c>
      <c r="I2153" s="69">
        <f t="shared" si="1246"/>
        <v>23.49</v>
      </c>
      <c r="J2153" s="69">
        <f t="shared" si="1247"/>
        <v>39.089999999999996</v>
      </c>
      <c r="K2153" s="69">
        <v>0</v>
      </c>
      <c r="L2153" s="75">
        <f t="shared" si="1248"/>
        <v>39.089999999999996</v>
      </c>
      <c r="N2153" s="69">
        <v>15.6</v>
      </c>
      <c r="O2153" s="69">
        <v>23.490000000000002</v>
      </c>
      <c r="P2153" s="69">
        <f t="shared" si="1249"/>
        <v>39.090000000000003</v>
      </c>
      <c r="Q2153" s="63"/>
      <c r="R2153" s="69">
        <f t="shared" si="1250"/>
        <v>15.6</v>
      </c>
      <c r="S2153" s="69">
        <f t="shared" si="1250"/>
        <v>23.49</v>
      </c>
      <c r="T2153" s="69">
        <f t="shared" si="1251"/>
        <v>39.089999999999996</v>
      </c>
      <c r="U2153" s="69">
        <f t="shared" si="1252"/>
        <v>0</v>
      </c>
      <c r="V2153" s="77">
        <f t="shared" si="1253"/>
        <v>39.089999999999996</v>
      </c>
      <c r="X2153" s="69">
        <v>15.6</v>
      </c>
      <c r="Y2153" s="69">
        <v>23.49</v>
      </c>
      <c r="Z2153" s="69">
        <v>39.090000000000003</v>
      </c>
      <c r="AA2153" s="78"/>
      <c r="AB2153" s="79">
        <f t="shared" si="1217"/>
        <v>0</v>
      </c>
    </row>
    <row r="2154" spans="1:28" ht="22.5" x14ac:dyDescent="0.25">
      <c r="A2154" s="71" t="s">
        <v>10924</v>
      </c>
      <c r="B2154" s="72" t="s">
        <v>15848</v>
      </c>
      <c r="C2154" s="73" t="s">
        <v>8808</v>
      </c>
      <c r="D2154" s="74">
        <v>0</v>
      </c>
      <c r="E2154" s="69">
        <v>51.19</v>
      </c>
      <c r="F2154" s="75">
        <f t="shared" si="1245"/>
        <v>0</v>
      </c>
      <c r="G2154" s="76"/>
      <c r="H2154" s="69">
        <f t="shared" si="1246"/>
        <v>24.37</v>
      </c>
      <c r="I2154" s="69">
        <f t="shared" si="1246"/>
        <v>26.82</v>
      </c>
      <c r="J2154" s="69">
        <f t="shared" si="1247"/>
        <v>51.19</v>
      </c>
      <c r="K2154" s="69">
        <v>0</v>
      </c>
      <c r="L2154" s="75">
        <f t="shared" si="1248"/>
        <v>51.19</v>
      </c>
      <c r="N2154" s="69">
        <v>24.37</v>
      </c>
      <c r="O2154" s="69">
        <v>26.82</v>
      </c>
      <c r="P2154" s="69">
        <f t="shared" si="1249"/>
        <v>51.19</v>
      </c>
      <c r="Q2154" s="63"/>
      <c r="R2154" s="69">
        <f t="shared" si="1250"/>
        <v>24.37</v>
      </c>
      <c r="S2154" s="69">
        <f t="shared" si="1250"/>
        <v>26.84</v>
      </c>
      <c r="T2154" s="69">
        <f t="shared" si="1251"/>
        <v>51.21</v>
      </c>
      <c r="U2154" s="69">
        <f t="shared" si="1252"/>
        <v>0</v>
      </c>
      <c r="V2154" s="77">
        <f t="shared" si="1253"/>
        <v>51.21</v>
      </c>
      <c r="X2154" s="69">
        <v>24.37</v>
      </c>
      <c r="Y2154" s="69">
        <v>26.84</v>
      </c>
      <c r="Z2154" s="69">
        <v>51.21</v>
      </c>
      <c r="AA2154" s="78"/>
      <c r="AB2154" s="79">
        <f t="shared" si="1217"/>
        <v>-2.0000000000003126E-2</v>
      </c>
    </row>
    <row r="2155" spans="1:28" ht="22.5" x14ac:dyDescent="0.25">
      <c r="A2155" s="71" t="s">
        <v>10925</v>
      </c>
      <c r="B2155" s="72" t="s">
        <v>15849</v>
      </c>
      <c r="C2155" s="73" t="s">
        <v>8808</v>
      </c>
      <c r="D2155" s="74">
        <v>0</v>
      </c>
      <c r="E2155" s="69">
        <v>58.679999999999993</v>
      </c>
      <c r="F2155" s="75">
        <f t="shared" si="1245"/>
        <v>0</v>
      </c>
      <c r="G2155" s="76"/>
      <c r="H2155" s="69">
        <f t="shared" si="1246"/>
        <v>28.49</v>
      </c>
      <c r="I2155" s="69">
        <f t="shared" si="1246"/>
        <v>30.19</v>
      </c>
      <c r="J2155" s="69">
        <f t="shared" si="1247"/>
        <v>58.68</v>
      </c>
      <c r="K2155" s="69">
        <v>0</v>
      </c>
      <c r="L2155" s="75">
        <f t="shared" si="1248"/>
        <v>58.68</v>
      </c>
      <c r="N2155" s="69">
        <v>28.49</v>
      </c>
      <c r="O2155" s="69">
        <v>30.189999999999998</v>
      </c>
      <c r="P2155" s="69">
        <f t="shared" si="1249"/>
        <v>58.679999999999993</v>
      </c>
      <c r="Q2155" s="63"/>
      <c r="R2155" s="69">
        <f t="shared" si="1250"/>
        <v>28.49</v>
      </c>
      <c r="S2155" s="69">
        <f t="shared" si="1250"/>
        <v>30.19</v>
      </c>
      <c r="T2155" s="69">
        <f t="shared" si="1251"/>
        <v>58.68</v>
      </c>
      <c r="U2155" s="69">
        <f t="shared" si="1252"/>
        <v>0</v>
      </c>
      <c r="V2155" s="77">
        <f t="shared" si="1253"/>
        <v>58.68</v>
      </c>
      <c r="X2155" s="69">
        <v>28.49</v>
      </c>
      <c r="Y2155" s="69">
        <v>30.19</v>
      </c>
      <c r="Z2155" s="69">
        <v>58.68</v>
      </c>
      <c r="AA2155" s="78"/>
      <c r="AB2155" s="79">
        <f t="shared" si="1217"/>
        <v>0</v>
      </c>
    </row>
    <row r="2156" spans="1:28" ht="22.5" x14ac:dyDescent="0.25">
      <c r="A2156" s="71" t="s">
        <v>10926</v>
      </c>
      <c r="B2156" s="72" t="s">
        <v>15850</v>
      </c>
      <c r="C2156" s="73" t="s">
        <v>8808</v>
      </c>
      <c r="D2156" s="74">
        <v>0</v>
      </c>
      <c r="E2156" s="69">
        <v>69.669999999999987</v>
      </c>
      <c r="F2156" s="75">
        <f t="shared" si="1245"/>
        <v>0</v>
      </c>
      <c r="G2156" s="76"/>
      <c r="H2156" s="69">
        <f t="shared" si="1246"/>
        <v>36.119999999999997</v>
      </c>
      <c r="I2156" s="69">
        <f t="shared" si="1246"/>
        <v>33.549999999999997</v>
      </c>
      <c r="J2156" s="69">
        <f t="shared" si="1247"/>
        <v>69.669999999999987</v>
      </c>
      <c r="K2156" s="69">
        <v>0</v>
      </c>
      <c r="L2156" s="75">
        <f t="shared" si="1248"/>
        <v>69.669999999999987</v>
      </c>
      <c r="N2156" s="69">
        <v>36.119999999999997</v>
      </c>
      <c r="O2156" s="69">
        <v>33.549999999999997</v>
      </c>
      <c r="P2156" s="69">
        <f t="shared" si="1249"/>
        <v>69.669999999999987</v>
      </c>
      <c r="Q2156" s="63"/>
      <c r="R2156" s="69">
        <f t="shared" si="1250"/>
        <v>36.119999999999997</v>
      </c>
      <c r="S2156" s="69">
        <f t="shared" si="1250"/>
        <v>33.549999999999997</v>
      </c>
      <c r="T2156" s="69">
        <f t="shared" si="1251"/>
        <v>69.669999999999987</v>
      </c>
      <c r="U2156" s="69">
        <f t="shared" si="1252"/>
        <v>0</v>
      </c>
      <c r="V2156" s="77">
        <f t="shared" si="1253"/>
        <v>69.669999999999987</v>
      </c>
      <c r="X2156" s="69">
        <v>36.119999999999997</v>
      </c>
      <c r="Y2156" s="69">
        <v>33.549999999999997</v>
      </c>
      <c r="Z2156" s="69">
        <v>69.67</v>
      </c>
      <c r="AA2156" s="78"/>
      <c r="AB2156" s="79">
        <f t="shared" si="1217"/>
        <v>0</v>
      </c>
    </row>
    <row r="2157" spans="1:28" ht="22.5" x14ac:dyDescent="0.25">
      <c r="A2157" s="71" t="s">
        <v>10927</v>
      </c>
      <c r="B2157" s="72" t="s">
        <v>15851</v>
      </c>
      <c r="C2157" s="73" t="s">
        <v>8808</v>
      </c>
      <c r="D2157" s="74">
        <v>0</v>
      </c>
      <c r="E2157" s="69">
        <v>90.539999999999992</v>
      </c>
      <c r="F2157" s="75">
        <f t="shared" si="1245"/>
        <v>0</v>
      </c>
      <c r="G2157" s="76"/>
      <c r="H2157" s="69">
        <f t="shared" si="1246"/>
        <v>50.27</v>
      </c>
      <c r="I2157" s="69">
        <f t="shared" si="1246"/>
        <v>40.270000000000003</v>
      </c>
      <c r="J2157" s="69">
        <f t="shared" si="1247"/>
        <v>90.54</v>
      </c>
      <c r="K2157" s="69">
        <v>0</v>
      </c>
      <c r="L2157" s="75">
        <f t="shared" si="1248"/>
        <v>90.54</v>
      </c>
      <c r="N2157" s="69">
        <v>50.27</v>
      </c>
      <c r="O2157" s="69">
        <v>40.269999999999996</v>
      </c>
      <c r="P2157" s="69">
        <f t="shared" si="1249"/>
        <v>90.539999999999992</v>
      </c>
      <c r="Q2157" s="63"/>
      <c r="R2157" s="69">
        <f t="shared" si="1250"/>
        <v>50.27</v>
      </c>
      <c r="S2157" s="69">
        <f t="shared" si="1250"/>
        <v>40.26</v>
      </c>
      <c r="T2157" s="69">
        <f t="shared" si="1251"/>
        <v>90.53</v>
      </c>
      <c r="U2157" s="69">
        <f t="shared" si="1252"/>
        <v>0</v>
      </c>
      <c r="V2157" s="77">
        <f t="shared" si="1253"/>
        <v>90.53</v>
      </c>
      <c r="X2157" s="69">
        <v>50.27</v>
      </c>
      <c r="Y2157" s="69">
        <v>40.26</v>
      </c>
      <c r="Z2157" s="69">
        <v>90.53</v>
      </c>
      <c r="AA2157" s="78"/>
      <c r="AB2157" s="79">
        <f t="shared" si="1217"/>
        <v>9.9999999999909051E-3</v>
      </c>
    </row>
    <row r="2158" spans="1:28" ht="22.5" x14ac:dyDescent="0.25">
      <c r="A2158" s="71" t="s">
        <v>10928</v>
      </c>
      <c r="B2158" s="72" t="s">
        <v>15852</v>
      </c>
      <c r="C2158" s="73" t="s">
        <v>8808</v>
      </c>
      <c r="D2158" s="74">
        <v>0</v>
      </c>
      <c r="E2158" s="69">
        <v>108.47999999999999</v>
      </c>
      <c r="F2158" s="75">
        <f t="shared" si="1245"/>
        <v>0</v>
      </c>
      <c r="G2158" s="76"/>
      <c r="H2158" s="69">
        <f t="shared" si="1246"/>
        <v>58.15</v>
      </c>
      <c r="I2158" s="69">
        <f t="shared" si="1246"/>
        <v>50.33</v>
      </c>
      <c r="J2158" s="69">
        <f t="shared" si="1247"/>
        <v>108.47999999999999</v>
      </c>
      <c r="K2158" s="69">
        <v>0</v>
      </c>
      <c r="L2158" s="75">
        <f t="shared" si="1248"/>
        <v>108.47999999999999</v>
      </c>
      <c r="N2158" s="69">
        <v>58.15</v>
      </c>
      <c r="O2158" s="69">
        <v>50.33</v>
      </c>
      <c r="P2158" s="69">
        <f t="shared" si="1249"/>
        <v>108.47999999999999</v>
      </c>
      <c r="Q2158" s="63"/>
      <c r="R2158" s="69">
        <f t="shared" si="1250"/>
        <v>58.15</v>
      </c>
      <c r="S2158" s="69">
        <f t="shared" si="1250"/>
        <v>50.34</v>
      </c>
      <c r="T2158" s="69">
        <f t="shared" si="1251"/>
        <v>108.49000000000001</v>
      </c>
      <c r="U2158" s="69">
        <f t="shared" si="1252"/>
        <v>0</v>
      </c>
      <c r="V2158" s="77">
        <f t="shared" si="1253"/>
        <v>108.49000000000001</v>
      </c>
      <c r="X2158" s="69">
        <v>58.15</v>
      </c>
      <c r="Y2158" s="69">
        <v>50.34</v>
      </c>
      <c r="Z2158" s="69">
        <v>108.49</v>
      </c>
      <c r="AA2158" s="78"/>
      <c r="AB2158" s="79">
        <f t="shared" si="1217"/>
        <v>-1.0000000000005116E-2</v>
      </c>
    </row>
    <row r="2159" spans="1:28" x14ac:dyDescent="0.25">
      <c r="A2159" s="71" t="s">
        <v>10929</v>
      </c>
      <c r="B2159" s="72" t="s">
        <v>15853</v>
      </c>
      <c r="C2159" s="73" t="s">
        <v>8808</v>
      </c>
      <c r="D2159" s="74">
        <v>0</v>
      </c>
      <c r="E2159" s="69">
        <v>136.80000000000001</v>
      </c>
      <c r="F2159" s="75">
        <f t="shared" si="1245"/>
        <v>0</v>
      </c>
      <c r="G2159" s="76"/>
      <c r="H2159" s="69">
        <f t="shared" si="1246"/>
        <v>76.430000000000007</v>
      </c>
      <c r="I2159" s="69">
        <f t="shared" si="1246"/>
        <v>60.37</v>
      </c>
      <c r="J2159" s="69">
        <f t="shared" si="1247"/>
        <v>136.80000000000001</v>
      </c>
      <c r="K2159" s="69">
        <v>0</v>
      </c>
      <c r="L2159" s="75">
        <f t="shared" si="1248"/>
        <v>136.80000000000001</v>
      </c>
      <c r="N2159" s="69">
        <v>76.430000000000007</v>
      </c>
      <c r="O2159" s="69">
        <v>60.370000000000005</v>
      </c>
      <c r="P2159" s="69">
        <f t="shared" si="1249"/>
        <v>136.80000000000001</v>
      </c>
      <c r="Q2159" s="63"/>
      <c r="R2159" s="69">
        <f t="shared" si="1250"/>
        <v>76.430000000000007</v>
      </c>
      <c r="S2159" s="69">
        <f t="shared" si="1250"/>
        <v>60.39</v>
      </c>
      <c r="T2159" s="69">
        <f t="shared" si="1251"/>
        <v>136.82</v>
      </c>
      <c r="U2159" s="69">
        <f t="shared" si="1252"/>
        <v>0</v>
      </c>
      <c r="V2159" s="77">
        <f t="shared" si="1253"/>
        <v>136.82</v>
      </c>
      <c r="X2159" s="69">
        <v>76.430000000000007</v>
      </c>
      <c r="Y2159" s="69">
        <v>60.39</v>
      </c>
      <c r="Z2159" s="69">
        <v>136.82</v>
      </c>
      <c r="AA2159" s="78"/>
      <c r="AB2159" s="79">
        <f t="shared" si="1217"/>
        <v>-1.999999999998181E-2</v>
      </c>
    </row>
    <row r="2160" spans="1:28" ht="22.5" x14ac:dyDescent="0.25">
      <c r="A2160" s="65" t="s">
        <v>10930</v>
      </c>
      <c r="B2160" s="66" t="s">
        <v>15854</v>
      </c>
      <c r="C2160" s="67"/>
      <c r="D2160" s="68"/>
      <c r="E2160" s="69"/>
      <c r="F2160" s="70"/>
      <c r="H2160" s="69"/>
      <c r="I2160" s="69"/>
      <c r="J2160" s="69"/>
      <c r="K2160" s="69"/>
      <c r="L2160" s="75"/>
      <c r="N2160" s="69"/>
      <c r="O2160" s="69"/>
      <c r="P2160" s="69"/>
      <c r="Q2160" s="63"/>
      <c r="R2160" s="69"/>
      <c r="S2160" s="69"/>
      <c r="T2160" s="69"/>
      <c r="U2160" s="69"/>
      <c r="V2160" s="77"/>
      <c r="X2160" s="69"/>
      <c r="Y2160" s="69"/>
      <c r="Z2160" s="69"/>
      <c r="AA2160" s="78"/>
      <c r="AB2160" s="79">
        <f t="shared" si="1217"/>
        <v>0</v>
      </c>
    </row>
    <row r="2161" spans="1:28" x14ac:dyDescent="0.25">
      <c r="A2161" s="71" t="s">
        <v>10931</v>
      </c>
      <c r="B2161" s="72" t="s">
        <v>15855</v>
      </c>
      <c r="C2161" s="73" t="s">
        <v>8910</v>
      </c>
      <c r="D2161" s="74">
        <v>0</v>
      </c>
      <c r="E2161" s="69">
        <v>13.49</v>
      </c>
      <c r="F2161" s="75">
        <f t="shared" ref="F2161:F2179" si="1254">ROUND(D2161*E2161,2)</f>
        <v>0</v>
      </c>
      <c r="G2161" s="76"/>
      <c r="H2161" s="69">
        <f t="shared" ref="H2161:I2179" si="1255">ROUND(N2161+(N2161*$H$2/100),2)</f>
        <v>5.0999999999999996</v>
      </c>
      <c r="I2161" s="69">
        <f t="shared" si="1255"/>
        <v>8.39</v>
      </c>
      <c r="J2161" s="69">
        <f t="shared" ref="J2161:J2179" si="1256">H2161+I2161</f>
        <v>13.49</v>
      </c>
      <c r="K2161" s="69">
        <v>0</v>
      </c>
      <c r="L2161" s="75">
        <f t="shared" ref="L2161:L2179" si="1257">SUM(J2161:K2161)</f>
        <v>13.49</v>
      </c>
      <c r="N2161" s="69">
        <v>5.0999999999999996</v>
      </c>
      <c r="O2161" s="69">
        <v>8.39</v>
      </c>
      <c r="P2161" s="69">
        <f t="shared" ref="P2161:P2179" si="1258">SUM(N2161:O2161)</f>
        <v>13.49</v>
      </c>
      <c r="Q2161" s="63"/>
      <c r="R2161" s="69">
        <f t="shared" ref="R2161:S2179" si="1259">X2161</f>
        <v>5.0999999999999996</v>
      </c>
      <c r="S2161" s="69">
        <f t="shared" si="1259"/>
        <v>8.39</v>
      </c>
      <c r="T2161" s="69">
        <f t="shared" ref="T2161:T2179" si="1260">R2161+S2161</f>
        <v>13.49</v>
      </c>
      <c r="U2161" s="69">
        <f t="shared" ref="U2161:U2179" si="1261">ROUND(Z2161*$H$2,2)/100</f>
        <v>0</v>
      </c>
      <c r="V2161" s="77">
        <f t="shared" ref="V2161:V2179" si="1262">SUM(T2161:U2161)</f>
        <v>13.49</v>
      </c>
      <c r="X2161" s="69">
        <v>5.0999999999999996</v>
      </c>
      <c r="Y2161" s="69">
        <v>8.39</v>
      </c>
      <c r="Z2161" s="69">
        <v>13.49</v>
      </c>
      <c r="AA2161" s="78"/>
      <c r="AB2161" s="79">
        <f t="shared" si="1217"/>
        <v>0</v>
      </c>
    </row>
    <row r="2162" spans="1:28" x14ac:dyDescent="0.25">
      <c r="A2162" s="71" t="s">
        <v>10932</v>
      </c>
      <c r="B2162" s="72" t="s">
        <v>15856</v>
      </c>
      <c r="C2162" s="73" t="s">
        <v>8808</v>
      </c>
      <c r="D2162" s="74">
        <v>0</v>
      </c>
      <c r="E2162" s="69">
        <v>5.23</v>
      </c>
      <c r="F2162" s="75">
        <f t="shared" si="1254"/>
        <v>0</v>
      </c>
      <c r="G2162" s="28"/>
      <c r="H2162" s="69">
        <f t="shared" si="1255"/>
        <v>3.56</v>
      </c>
      <c r="I2162" s="69">
        <f t="shared" si="1255"/>
        <v>1.67</v>
      </c>
      <c r="J2162" s="69">
        <f t="shared" si="1256"/>
        <v>5.23</v>
      </c>
      <c r="K2162" s="69">
        <v>0</v>
      </c>
      <c r="L2162" s="75">
        <f t="shared" si="1257"/>
        <v>5.23</v>
      </c>
      <c r="N2162" s="74">
        <v>3.56</v>
      </c>
      <c r="O2162" s="74">
        <v>1.67</v>
      </c>
      <c r="P2162" s="69">
        <f t="shared" si="1258"/>
        <v>5.23</v>
      </c>
      <c r="Q2162" s="63"/>
      <c r="R2162" s="69">
        <f t="shared" si="1259"/>
        <v>3.56</v>
      </c>
      <c r="S2162" s="69">
        <f t="shared" si="1259"/>
        <v>1.67</v>
      </c>
      <c r="T2162" s="69">
        <f t="shared" si="1260"/>
        <v>5.23</v>
      </c>
      <c r="U2162" s="69">
        <f t="shared" si="1261"/>
        <v>0</v>
      </c>
      <c r="V2162" s="77">
        <f t="shared" si="1262"/>
        <v>5.23</v>
      </c>
      <c r="X2162" s="74">
        <v>3.56</v>
      </c>
      <c r="Y2162" s="74">
        <v>1.67</v>
      </c>
      <c r="Z2162" s="69">
        <v>5.23</v>
      </c>
      <c r="AA2162" s="78"/>
      <c r="AB2162" s="79">
        <f t="shared" si="1217"/>
        <v>0</v>
      </c>
    </row>
    <row r="2163" spans="1:28" s="82" customFormat="1" x14ac:dyDescent="0.25">
      <c r="A2163" s="71" t="s">
        <v>10933</v>
      </c>
      <c r="B2163" s="72" t="s">
        <v>15857</v>
      </c>
      <c r="C2163" s="73" t="s">
        <v>8753</v>
      </c>
      <c r="D2163" s="74">
        <v>0</v>
      </c>
      <c r="E2163" s="69">
        <v>5.62</v>
      </c>
      <c r="F2163" s="75">
        <f t="shared" si="1254"/>
        <v>0</v>
      </c>
      <c r="G2163" s="76"/>
      <c r="H2163" s="69">
        <f t="shared" si="1255"/>
        <v>0.6</v>
      </c>
      <c r="I2163" s="69">
        <f t="shared" si="1255"/>
        <v>5.0199999999999996</v>
      </c>
      <c r="J2163" s="69">
        <f t="shared" si="1256"/>
        <v>5.6199999999999992</v>
      </c>
      <c r="K2163" s="69">
        <v>0</v>
      </c>
      <c r="L2163" s="75">
        <f t="shared" si="1257"/>
        <v>5.6199999999999992</v>
      </c>
      <c r="M2163" s="33"/>
      <c r="N2163" s="69">
        <v>0.6</v>
      </c>
      <c r="O2163" s="69">
        <v>5.0200000000000005</v>
      </c>
      <c r="P2163" s="69">
        <f t="shared" si="1258"/>
        <v>5.62</v>
      </c>
      <c r="Q2163" s="63"/>
      <c r="R2163" s="69">
        <f t="shared" si="1259"/>
        <v>0.6</v>
      </c>
      <c r="S2163" s="69">
        <f t="shared" si="1259"/>
        <v>5.03</v>
      </c>
      <c r="T2163" s="69">
        <f t="shared" si="1260"/>
        <v>5.63</v>
      </c>
      <c r="U2163" s="69">
        <f t="shared" si="1261"/>
        <v>0</v>
      </c>
      <c r="V2163" s="77">
        <f t="shared" si="1262"/>
        <v>5.63</v>
      </c>
      <c r="W2163" s="33"/>
      <c r="X2163" s="69">
        <v>0.6</v>
      </c>
      <c r="Y2163" s="69">
        <v>5.03</v>
      </c>
      <c r="Z2163" s="69">
        <v>5.63</v>
      </c>
      <c r="AA2163" s="78"/>
      <c r="AB2163" s="79">
        <f t="shared" si="1217"/>
        <v>-9.9999999999997868E-3</v>
      </c>
    </row>
    <row r="2164" spans="1:28" x14ac:dyDescent="0.25">
      <c r="A2164" s="71" t="s">
        <v>10934</v>
      </c>
      <c r="B2164" s="72" t="s">
        <v>15858</v>
      </c>
      <c r="C2164" s="73" t="s">
        <v>8753</v>
      </c>
      <c r="D2164" s="74">
        <v>0</v>
      </c>
      <c r="E2164" s="69">
        <v>7.54</v>
      </c>
      <c r="F2164" s="75">
        <f t="shared" si="1254"/>
        <v>0</v>
      </c>
      <c r="G2164" s="76"/>
      <c r="H2164" s="69">
        <f t="shared" si="1255"/>
        <v>1.51</v>
      </c>
      <c r="I2164" s="69">
        <f t="shared" si="1255"/>
        <v>6.03</v>
      </c>
      <c r="J2164" s="69">
        <f t="shared" si="1256"/>
        <v>7.54</v>
      </c>
      <c r="K2164" s="69">
        <v>0</v>
      </c>
      <c r="L2164" s="75">
        <f t="shared" si="1257"/>
        <v>7.54</v>
      </c>
      <c r="N2164" s="69">
        <v>1.51</v>
      </c>
      <c r="O2164" s="69">
        <v>6.03</v>
      </c>
      <c r="P2164" s="69">
        <f t="shared" si="1258"/>
        <v>7.54</v>
      </c>
      <c r="Q2164" s="63"/>
      <c r="R2164" s="69">
        <f t="shared" si="1259"/>
        <v>1.51</v>
      </c>
      <c r="S2164" s="69">
        <f t="shared" si="1259"/>
        <v>6.03</v>
      </c>
      <c r="T2164" s="69">
        <f t="shared" si="1260"/>
        <v>7.54</v>
      </c>
      <c r="U2164" s="69">
        <f t="shared" si="1261"/>
        <v>0</v>
      </c>
      <c r="V2164" s="77">
        <f t="shared" si="1262"/>
        <v>7.54</v>
      </c>
      <c r="X2164" s="69">
        <v>1.51</v>
      </c>
      <c r="Y2164" s="69">
        <v>6.03</v>
      </c>
      <c r="Z2164" s="69">
        <v>7.54</v>
      </c>
      <c r="AA2164" s="78"/>
      <c r="AB2164" s="79">
        <f t="shared" si="1217"/>
        <v>0</v>
      </c>
    </row>
    <row r="2165" spans="1:28" x14ac:dyDescent="0.25">
      <c r="A2165" s="71" t="s">
        <v>10935</v>
      </c>
      <c r="B2165" s="72" t="s">
        <v>15859</v>
      </c>
      <c r="C2165" s="73" t="s">
        <v>8753</v>
      </c>
      <c r="D2165" s="74">
        <v>0</v>
      </c>
      <c r="E2165" s="69">
        <v>7.2200000000000006</v>
      </c>
      <c r="F2165" s="75">
        <f t="shared" si="1254"/>
        <v>0</v>
      </c>
      <c r="G2165" s="28"/>
      <c r="H2165" s="69">
        <f t="shared" si="1255"/>
        <v>1.19</v>
      </c>
      <c r="I2165" s="69">
        <f t="shared" si="1255"/>
        <v>6.03</v>
      </c>
      <c r="J2165" s="69">
        <f t="shared" si="1256"/>
        <v>7.2200000000000006</v>
      </c>
      <c r="K2165" s="69">
        <v>0</v>
      </c>
      <c r="L2165" s="75">
        <f t="shared" si="1257"/>
        <v>7.2200000000000006</v>
      </c>
      <c r="N2165" s="69">
        <v>1.19</v>
      </c>
      <c r="O2165" s="69">
        <v>6.03</v>
      </c>
      <c r="P2165" s="69">
        <f t="shared" si="1258"/>
        <v>7.2200000000000006</v>
      </c>
      <c r="Q2165" s="63"/>
      <c r="R2165" s="69">
        <f t="shared" si="1259"/>
        <v>1.19</v>
      </c>
      <c r="S2165" s="69">
        <f t="shared" si="1259"/>
        <v>6.03</v>
      </c>
      <c r="T2165" s="69">
        <f t="shared" si="1260"/>
        <v>7.2200000000000006</v>
      </c>
      <c r="U2165" s="69">
        <f t="shared" si="1261"/>
        <v>0</v>
      </c>
      <c r="V2165" s="77">
        <f t="shared" si="1262"/>
        <v>7.2200000000000006</v>
      </c>
      <c r="X2165" s="69">
        <v>1.19</v>
      </c>
      <c r="Y2165" s="69">
        <v>6.03</v>
      </c>
      <c r="Z2165" s="69">
        <v>7.22</v>
      </c>
      <c r="AA2165" s="78"/>
      <c r="AB2165" s="79">
        <f t="shared" si="1217"/>
        <v>0</v>
      </c>
    </row>
    <row r="2166" spans="1:28" x14ac:dyDescent="0.25">
      <c r="A2166" s="71" t="s">
        <v>10936</v>
      </c>
      <c r="B2166" s="72" t="s">
        <v>15860</v>
      </c>
      <c r="C2166" s="73" t="s">
        <v>8753</v>
      </c>
      <c r="D2166" s="74">
        <v>0</v>
      </c>
      <c r="E2166" s="69">
        <v>6.33</v>
      </c>
      <c r="F2166" s="75">
        <f t="shared" si="1254"/>
        <v>0</v>
      </c>
      <c r="G2166" s="76"/>
      <c r="H2166" s="69">
        <f t="shared" si="1255"/>
        <v>1.31</v>
      </c>
      <c r="I2166" s="69">
        <f t="shared" si="1255"/>
        <v>5.0199999999999996</v>
      </c>
      <c r="J2166" s="69">
        <f t="shared" si="1256"/>
        <v>6.33</v>
      </c>
      <c r="K2166" s="69">
        <v>0</v>
      </c>
      <c r="L2166" s="75">
        <f t="shared" si="1257"/>
        <v>6.33</v>
      </c>
      <c r="N2166" s="69">
        <v>1.31</v>
      </c>
      <c r="O2166" s="69">
        <v>5.0200000000000005</v>
      </c>
      <c r="P2166" s="69">
        <f t="shared" si="1258"/>
        <v>6.33</v>
      </c>
      <c r="Q2166" s="63"/>
      <c r="R2166" s="69">
        <f t="shared" si="1259"/>
        <v>1.31</v>
      </c>
      <c r="S2166" s="69">
        <f t="shared" si="1259"/>
        <v>5.03</v>
      </c>
      <c r="T2166" s="69">
        <f t="shared" si="1260"/>
        <v>6.34</v>
      </c>
      <c r="U2166" s="69">
        <f t="shared" si="1261"/>
        <v>0</v>
      </c>
      <c r="V2166" s="77">
        <f t="shared" si="1262"/>
        <v>6.34</v>
      </c>
      <c r="X2166" s="69">
        <v>1.31</v>
      </c>
      <c r="Y2166" s="69">
        <v>5.03</v>
      </c>
      <c r="Z2166" s="69">
        <v>6.34</v>
      </c>
      <c r="AA2166" s="78"/>
      <c r="AB2166" s="79">
        <f t="shared" si="1217"/>
        <v>-9.9999999999997868E-3</v>
      </c>
    </row>
    <row r="2167" spans="1:28" ht="22.5" x14ac:dyDescent="0.25">
      <c r="A2167" s="83" t="s">
        <v>10937</v>
      </c>
      <c r="B2167" s="72" t="s">
        <v>15861</v>
      </c>
      <c r="C2167" s="73" t="s">
        <v>8808</v>
      </c>
      <c r="D2167" s="74">
        <v>0</v>
      </c>
      <c r="E2167" s="69">
        <v>13.21</v>
      </c>
      <c r="F2167" s="75">
        <f t="shared" si="1254"/>
        <v>0</v>
      </c>
      <c r="G2167" s="76"/>
      <c r="H2167" s="69">
        <f t="shared" si="1255"/>
        <v>3.15</v>
      </c>
      <c r="I2167" s="69">
        <f t="shared" si="1255"/>
        <v>10.06</v>
      </c>
      <c r="J2167" s="69">
        <f t="shared" si="1256"/>
        <v>13.21</v>
      </c>
      <c r="K2167" s="69">
        <v>0</v>
      </c>
      <c r="L2167" s="75">
        <f t="shared" si="1257"/>
        <v>13.21</v>
      </c>
      <c r="N2167" s="69">
        <v>3.15</v>
      </c>
      <c r="O2167" s="69">
        <v>10.06</v>
      </c>
      <c r="P2167" s="69">
        <f t="shared" si="1258"/>
        <v>13.21</v>
      </c>
      <c r="Q2167" s="63"/>
      <c r="R2167" s="69">
        <f t="shared" si="1259"/>
        <v>3.15</v>
      </c>
      <c r="S2167" s="69">
        <f t="shared" si="1259"/>
        <v>10.06</v>
      </c>
      <c r="T2167" s="69">
        <f t="shared" si="1260"/>
        <v>13.21</v>
      </c>
      <c r="U2167" s="69">
        <f t="shared" si="1261"/>
        <v>0</v>
      </c>
      <c r="V2167" s="77">
        <f t="shared" si="1262"/>
        <v>13.21</v>
      </c>
      <c r="X2167" s="69">
        <v>3.15</v>
      </c>
      <c r="Y2167" s="69">
        <v>10.06</v>
      </c>
      <c r="Z2167" s="69">
        <v>13.21</v>
      </c>
      <c r="AA2167" s="78"/>
      <c r="AB2167" s="79">
        <f t="shared" si="1217"/>
        <v>0</v>
      </c>
    </row>
    <row r="2168" spans="1:28" ht="22.5" x14ac:dyDescent="0.25">
      <c r="A2168" s="71" t="s">
        <v>10938</v>
      </c>
      <c r="B2168" s="72" t="s">
        <v>15862</v>
      </c>
      <c r="C2168" s="73" t="s">
        <v>8808</v>
      </c>
      <c r="D2168" s="74">
        <v>0</v>
      </c>
      <c r="E2168" s="69">
        <v>10.01</v>
      </c>
      <c r="F2168" s="75">
        <f t="shared" si="1254"/>
        <v>0</v>
      </c>
      <c r="G2168" s="76"/>
      <c r="H2168" s="69">
        <f t="shared" si="1255"/>
        <v>5.29</v>
      </c>
      <c r="I2168" s="69">
        <f t="shared" si="1255"/>
        <v>4.72</v>
      </c>
      <c r="J2168" s="69">
        <f t="shared" si="1256"/>
        <v>10.01</v>
      </c>
      <c r="K2168" s="69">
        <v>0</v>
      </c>
      <c r="L2168" s="75">
        <f t="shared" si="1257"/>
        <v>10.01</v>
      </c>
      <c r="N2168" s="69">
        <v>5.29</v>
      </c>
      <c r="O2168" s="69">
        <v>4.72</v>
      </c>
      <c r="P2168" s="69">
        <f t="shared" si="1258"/>
        <v>10.01</v>
      </c>
      <c r="Q2168" s="63"/>
      <c r="R2168" s="69">
        <f t="shared" si="1259"/>
        <v>5.29</v>
      </c>
      <c r="S2168" s="69">
        <f t="shared" si="1259"/>
        <v>4.72</v>
      </c>
      <c r="T2168" s="69">
        <f t="shared" si="1260"/>
        <v>10.01</v>
      </c>
      <c r="U2168" s="69">
        <f t="shared" si="1261"/>
        <v>0</v>
      </c>
      <c r="V2168" s="77">
        <f t="shared" si="1262"/>
        <v>10.01</v>
      </c>
      <c r="X2168" s="69">
        <v>5.29</v>
      </c>
      <c r="Y2168" s="69">
        <v>4.72</v>
      </c>
      <c r="Z2168" s="69">
        <v>10.01</v>
      </c>
      <c r="AA2168" s="78"/>
      <c r="AB2168" s="79">
        <f t="shared" si="1217"/>
        <v>0</v>
      </c>
    </row>
    <row r="2169" spans="1:28" ht="22.5" x14ac:dyDescent="0.25">
      <c r="A2169" s="71" t="s">
        <v>10939</v>
      </c>
      <c r="B2169" s="72" t="s">
        <v>15863</v>
      </c>
      <c r="C2169" s="73" t="s">
        <v>8808</v>
      </c>
      <c r="D2169" s="74">
        <v>0</v>
      </c>
      <c r="E2169" s="69">
        <v>7.25</v>
      </c>
      <c r="F2169" s="75">
        <f t="shared" si="1254"/>
        <v>0</v>
      </c>
      <c r="G2169" s="76"/>
      <c r="H2169" s="69">
        <f t="shared" si="1255"/>
        <v>2.5299999999999998</v>
      </c>
      <c r="I2169" s="69">
        <f t="shared" si="1255"/>
        <v>4.72</v>
      </c>
      <c r="J2169" s="69">
        <f t="shared" si="1256"/>
        <v>7.25</v>
      </c>
      <c r="K2169" s="69">
        <v>0</v>
      </c>
      <c r="L2169" s="75">
        <f t="shared" si="1257"/>
        <v>7.25</v>
      </c>
      <c r="N2169" s="69">
        <v>2.5299999999999998</v>
      </c>
      <c r="O2169" s="69">
        <v>4.72</v>
      </c>
      <c r="P2169" s="69">
        <f t="shared" si="1258"/>
        <v>7.25</v>
      </c>
      <c r="Q2169" s="63"/>
      <c r="R2169" s="69">
        <f t="shared" si="1259"/>
        <v>2.5299999999999998</v>
      </c>
      <c r="S2169" s="69">
        <f t="shared" si="1259"/>
        <v>4.72</v>
      </c>
      <c r="T2169" s="69">
        <f t="shared" si="1260"/>
        <v>7.25</v>
      </c>
      <c r="U2169" s="69">
        <f t="shared" si="1261"/>
        <v>0</v>
      </c>
      <c r="V2169" s="77">
        <f t="shared" si="1262"/>
        <v>7.25</v>
      </c>
      <c r="X2169" s="69">
        <v>2.5299999999999998</v>
      </c>
      <c r="Y2169" s="69">
        <v>4.72</v>
      </c>
      <c r="Z2169" s="69">
        <v>7.25</v>
      </c>
      <c r="AA2169" s="78"/>
      <c r="AB2169" s="79">
        <f t="shared" si="1217"/>
        <v>0</v>
      </c>
    </row>
    <row r="2170" spans="1:28" ht="22.5" x14ac:dyDescent="0.25">
      <c r="A2170" s="71" t="s">
        <v>10940</v>
      </c>
      <c r="B2170" s="72" t="s">
        <v>15864</v>
      </c>
      <c r="C2170" s="73" t="s">
        <v>8808</v>
      </c>
      <c r="D2170" s="74">
        <v>0</v>
      </c>
      <c r="E2170" s="69">
        <v>8.89</v>
      </c>
      <c r="F2170" s="75">
        <f t="shared" si="1254"/>
        <v>0</v>
      </c>
      <c r="G2170" s="28"/>
      <c r="H2170" s="69">
        <f t="shared" si="1255"/>
        <v>4.17</v>
      </c>
      <c r="I2170" s="69">
        <f t="shared" si="1255"/>
        <v>4.72</v>
      </c>
      <c r="J2170" s="69">
        <f t="shared" si="1256"/>
        <v>8.89</v>
      </c>
      <c r="K2170" s="69">
        <v>0</v>
      </c>
      <c r="L2170" s="75">
        <f t="shared" si="1257"/>
        <v>8.89</v>
      </c>
      <c r="N2170" s="69">
        <v>4.17</v>
      </c>
      <c r="O2170" s="69">
        <v>4.72</v>
      </c>
      <c r="P2170" s="69">
        <f t="shared" si="1258"/>
        <v>8.89</v>
      </c>
      <c r="Q2170" s="63"/>
      <c r="R2170" s="69">
        <f t="shared" si="1259"/>
        <v>4.17</v>
      </c>
      <c r="S2170" s="69">
        <f t="shared" si="1259"/>
        <v>4.72</v>
      </c>
      <c r="T2170" s="69">
        <f t="shared" si="1260"/>
        <v>8.89</v>
      </c>
      <c r="U2170" s="69">
        <f t="shared" si="1261"/>
        <v>0</v>
      </c>
      <c r="V2170" s="77">
        <f t="shared" si="1262"/>
        <v>8.89</v>
      </c>
      <c r="X2170" s="69">
        <v>4.17</v>
      </c>
      <c r="Y2170" s="69">
        <v>4.72</v>
      </c>
      <c r="Z2170" s="69">
        <v>8.89</v>
      </c>
      <c r="AA2170" s="78"/>
      <c r="AB2170" s="79">
        <f t="shared" si="1217"/>
        <v>0</v>
      </c>
    </row>
    <row r="2171" spans="1:28" ht="22.5" x14ac:dyDescent="0.25">
      <c r="A2171" s="71" t="s">
        <v>10941</v>
      </c>
      <c r="B2171" s="72" t="s">
        <v>15865</v>
      </c>
      <c r="C2171" s="73" t="s">
        <v>8808</v>
      </c>
      <c r="D2171" s="74">
        <v>0</v>
      </c>
      <c r="E2171" s="69">
        <v>24.8</v>
      </c>
      <c r="F2171" s="75">
        <f t="shared" si="1254"/>
        <v>0</v>
      </c>
      <c r="G2171" s="28"/>
      <c r="H2171" s="69">
        <f t="shared" si="1255"/>
        <v>16.41</v>
      </c>
      <c r="I2171" s="69">
        <f t="shared" si="1255"/>
        <v>8.39</v>
      </c>
      <c r="J2171" s="69">
        <f t="shared" si="1256"/>
        <v>24.8</v>
      </c>
      <c r="K2171" s="69">
        <v>0</v>
      </c>
      <c r="L2171" s="75">
        <f t="shared" si="1257"/>
        <v>24.8</v>
      </c>
      <c r="N2171" s="74">
        <v>16.41</v>
      </c>
      <c r="O2171" s="74">
        <v>8.39</v>
      </c>
      <c r="P2171" s="69">
        <f t="shared" si="1258"/>
        <v>24.8</v>
      </c>
      <c r="Q2171" s="63"/>
      <c r="R2171" s="69">
        <f t="shared" si="1259"/>
        <v>16.41</v>
      </c>
      <c r="S2171" s="69">
        <f t="shared" si="1259"/>
        <v>8.39</v>
      </c>
      <c r="T2171" s="69">
        <f t="shared" si="1260"/>
        <v>24.8</v>
      </c>
      <c r="U2171" s="69">
        <f t="shared" si="1261"/>
        <v>0</v>
      </c>
      <c r="V2171" s="77">
        <f t="shared" si="1262"/>
        <v>24.8</v>
      </c>
      <c r="X2171" s="74">
        <v>16.41</v>
      </c>
      <c r="Y2171" s="74">
        <v>8.39</v>
      </c>
      <c r="Z2171" s="69">
        <v>24.8</v>
      </c>
      <c r="AA2171" s="78"/>
      <c r="AB2171" s="79">
        <f t="shared" si="1217"/>
        <v>0</v>
      </c>
    </row>
    <row r="2172" spans="1:28" x14ac:dyDescent="0.25">
      <c r="A2172" s="71" t="s">
        <v>10942</v>
      </c>
      <c r="B2172" s="72" t="s">
        <v>15866</v>
      </c>
      <c r="C2172" s="73" t="s">
        <v>8808</v>
      </c>
      <c r="D2172" s="74">
        <v>0</v>
      </c>
      <c r="E2172" s="69">
        <v>35.22</v>
      </c>
      <c r="F2172" s="75">
        <f t="shared" si="1254"/>
        <v>0</v>
      </c>
      <c r="G2172" s="28"/>
      <c r="H2172" s="69">
        <f t="shared" si="1255"/>
        <v>26.83</v>
      </c>
      <c r="I2172" s="69">
        <f t="shared" si="1255"/>
        <v>8.39</v>
      </c>
      <c r="J2172" s="69">
        <f t="shared" si="1256"/>
        <v>35.22</v>
      </c>
      <c r="K2172" s="69">
        <v>0</v>
      </c>
      <c r="L2172" s="75">
        <f t="shared" si="1257"/>
        <v>35.22</v>
      </c>
      <c r="N2172" s="69">
        <v>26.83</v>
      </c>
      <c r="O2172" s="69">
        <v>8.39</v>
      </c>
      <c r="P2172" s="69">
        <f t="shared" si="1258"/>
        <v>35.22</v>
      </c>
      <c r="Q2172" s="63"/>
      <c r="R2172" s="69">
        <f t="shared" si="1259"/>
        <v>26.83</v>
      </c>
      <c r="S2172" s="69">
        <f t="shared" si="1259"/>
        <v>8.39</v>
      </c>
      <c r="T2172" s="69">
        <f t="shared" si="1260"/>
        <v>35.22</v>
      </c>
      <c r="U2172" s="69">
        <f t="shared" si="1261"/>
        <v>0</v>
      </c>
      <c r="V2172" s="77">
        <f t="shared" si="1262"/>
        <v>35.22</v>
      </c>
      <c r="X2172" s="69">
        <v>26.83</v>
      </c>
      <c r="Y2172" s="69">
        <v>8.39</v>
      </c>
      <c r="Z2172" s="69">
        <v>35.22</v>
      </c>
      <c r="AA2172" s="78"/>
      <c r="AB2172" s="79">
        <f t="shared" si="1217"/>
        <v>0</v>
      </c>
    </row>
    <row r="2173" spans="1:28" ht="22.5" x14ac:dyDescent="0.25">
      <c r="A2173" s="71" t="s">
        <v>10943</v>
      </c>
      <c r="B2173" s="72" t="s">
        <v>15867</v>
      </c>
      <c r="C2173" s="73" t="s">
        <v>8808</v>
      </c>
      <c r="D2173" s="74">
        <v>0</v>
      </c>
      <c r="E2173" s="69">
        <v>29.72</v>
      </c>
      <c r="F2173" s="75">
        <f t="shared" si="1254"/>
        <v>0</v>
      </c>
      <c r="G2173" s="28"/>
      <c r="H2173" s="69">
        <f t="shared" si="1255"/>
        <v>21.33</v>
      </c>
      <c r="I2173" s="69">
        <f t="shared" si="1255"/>
        <v>8.39</v>
      </c>
      <c r="J2173" s="69">
        <f t="shared" si="1256"/>
        <v>29.72</v>
      </c>
      <c r="K2173" s="69">
        <v>0</v>
      </c>
      <c r="L2173" s="75">
        <f t="shared" si="1257"/>
        <v>29.72</v>
      </c>
      <c r="N2173" s="74">
        <v>21.33</v>
      </c>
      <c r="O2173" s="74">
        <v>8.39</v>
      </c>
      <c r="P2173" s="69">
        <f t="shared" si="1258"/>
        <v>29.72</v>
      </c>
      <c r="Q2173" s="63"/>
      <c r="R2173" s="69">
        <f t="shared" si="1259"/>
        <v>21.33</v>
      </c>
      <c r="S2173" s="69">
        <f t="shared" si="1259"/>
        <v>8.39</v>
      </c>
      <c r="T2173" s="69">
        <f t="shared" si="1260"/>
        <v>29.72</v>
      </c>
      <c r="U2173" s="69">
        <f t="shared" si="1261"/>
        <v>0</v>
      </c>
      <c r="V2173" s="77">
        <f t="shared" si="1262"/>
        <v>29.72</v>
      </c>
      <c r="X2173" s="74">
        <v>21.33</v>
      </c>
      <c r="Y2173" s="74">
        <v>8.39</v>
      </c>
      <c r="Z2173" s="69">
        <v>29.72</v>
      </c>
      <c r="AA2173" s="78"/>
      <c r="AB2173" s="79">
        <f t="shared" si="1217"/>
        <v>0</v>
      </c>
    </row>
    <row r="2174" spans="1:28" ht="22.5" x14ac:dyDescent="0.25">
      <c r="A2174" s="71" t="s">
        <v>10944</v>
      </c>
      <c r="B2174" s="72" t="s">
        <v>15868</v>
      </c>
      <c r="C2174" s="73" t="s">
        <v>8808</v>
      </c>
      <c r="D2174" s="74">
        <v>0</v>
      </c>
      <c r="E2174" s="69">
        <v>59.64</v>
      </c>
      <c r="F2174" s="75">
        <f t="shared" si="1254"/>
        <v>0</v>
      </c>
      <c r="G2174" s="28"/>
      <c r="H2174" s="69">
        <f t="shared" si="1255"/>
        <v>49.58</v>
      </c>
      <c r="I2174" s="69">
        <f t="shared" si="1255"/>
        <v>10.06</v>
      </c>
      <c r="J2174" s="69">
        <f t="shared" si="1256"/>
        <v>59.64</v>
      </c>
      <c r="K2174" s="69">
        <v>0</v>
      </c>
      <c r="L2174" s="75">
        <f t="shared" si="1257"/>
        <v>59.64</v>
      </c>
      <c r="N2174" s="74">
        <v>49.58</v>
      </c>
      <c r="O2174" s="74">
        <v>10.06</v>
      </c>
      <c r="P2174" s="69">
        <f t="shared" si="1258"/>
        <v>59.64</v>
      </c>
      <c r="Q2174" s="63"/>
      <c r="R2174" s="69">
        <f t="shared" si="1259"/>
        <v>49.58</v>
      </c>
      <c r="S2174" s="69">
        <f t="shared" si="1259"/>
        <v>10.06</v>
      </c>
      <c r="T2174" s="69">
        <f t="shared" si="1260"/>
        <v>59.64</v>
      </c>
      <c r="U2174" s="69">
        <f t="shared" si="1261"/>
        <v>0</v>
      </c>
      <c r="V2174" s="77">
        <f t="shared" si="1262"/>
        <v>59.64</v>
      </c>
      <c r="X2174" s="74">
        <v>49.58</v>
      </c>
      <c r="Y2174" s="74">
        <v>10.06</v>
      </c>
      <c r="Z2174" s="69">
        <v>59.64</v>
      </c>
      <c r="AA2174" s="78"/>
      <c r="AB2174" s="79">
        <f t="shared" si="1217"/>
        <v>0</v>
      </c>
    </row>
    <row r="2175" spans="1:28" ht="22.5" x14ac:dyDescent="0.25">
      <c r="A2175" s="71" t="s">
        <v>10945</v>
      </c>
      <c r="B2175" s="72" t="s">
        <v>15869</v>
      </c>
      <c r="C2175" s="73" t="s">
        <v>8808</v>
      </c>
      <c r="D2175" s="74">
        <v>0</v>
      </c>
      <c r="E2175" s="69">
        <v>84.1</v>
      </c>
      <c r="F2175" s="75">
        <f t="shared" si="1254"/>
        <v>0</v>
      </c>
      <c r="G2175" s="28"/>
      <c r="H2175" s="69">
        <f t="shared" si="1255"/>
        <v>72.36</v>
      </c>
      <c r="I2175" s="69">
        <f t="shared" si="1255"/>
        <v>11.74</v>
      </c>
      <c r="J2175" s="69">
        <f t="shared" si="1256"/>
        <v>84.1</v>
      </c>
      <c r="K2175" s="69">
        <v>0</v>
      </c>
      <c r="L2175" s="75">
        <f t="shared" si="1257"/>
        <v>84.1</v>
      </c>
      <c r="N2175" s="74">
        <v>72.36</v>
      </c>
      <c r="O2175" s="74">
        <v>11.74</v>
      </c>
      <c r="P2175" s="69">
        <f t="shared" si="1258"/>
        <v>84.1</v>
      </c>
      <c r="Q2175" s="63"/>
      <c r="R2175" s="69">
        <f t="shared" si="1259"/>
        <v>72.36</v>
      </c>
      <c r="S2175" s="69">
        <f t="shared" si="1259"/>
        <v>11.74</v>
      </c>
      <c r="T2175" s="69">
        <f t="shared" si="1260"/>
        <v>84.1</v>
      </c>
      <c r="U2175" s="69">
        <f t="shared" si="1261"/>
        <v>0</v>
      </c>
      <c r="V2175" s="77">
        <f t="shared" si="1262"/>
        <v>84.1</v>
      </c>
      <c r="X2175" s="74">
        <v>72.36</v>
      </c>
      <c r="Y2175" s="74">
        <v>11.74</v>
      </c>
      <c r="Z2175" s="69">
        <v>84.1</v>
      </c>
      <c r="AA2175" s="78"/>
      <c r="AB2175" s="79">
        <f t="shared" si="1217"/>
        <v>0</v>
      </c>
    </row>
    <row r="2176" spans="1:28" ht="22.5" x14ac:dyDescent="0.25">
      <c r="A2176" s="71" t="s">
        <v>10946</v>
      </c>
      <c r="B2176" s="72" t="s">
        <v>15870</v>
      </c>
      <c r="C2176" s="73" t="s">
        <v>8808</v>
      </c>
      <c r="D2176" s="74">
        <v>0</v>
      </c>
      <c r="E2176" s="69">
        <v>105.55</v>
      </c>
      <c r="F2176" s="75">
        <f t="shared" si="1254"/>
        <v>0</v>
      </c>
      <c r="G2176" s="28"/>
      <c r="H2176" s="69">
        <f t="shared" si="1255"/>
        <v>92.14</v>
      </c>
      <c r="I2176" s="69">
        <f t="shared" si="1255"/>
        <v>13.41</v>
      </c>
      <c r="J2176" s="69">
        <f t="shared" si="1256"/>
        <v>105.55</v>
      </c>
      <c r="K2176" s="69">
        <v>0</v>
      </c>
      <c r="L2176" s="75">
        <f t="shared" si="1257"/>
        <v>105.55</v>
      </c>
      <c r="N2176" s="74">
        <v>92.14</v>
      </c>
      <c r="O2176" s="74">
        <v>13.41</v>
      </c>
      <c r="P2176" s="69">
        <f t="shared" si="1258"/>
        <v>105.55</v>
      </c>
      <c r="Q2176" s="63"/>
      <c r="R2176" s="69">
        <f t="shared" si="1259"/>
        <v>92.14</v>
      </c>
      <c r="S2176" s="69">
        <f t="shared" si="1259"/>
        <v>13.42</v>
      </c>
      <c r="T2176" s="69">
        <f t="shared" si="1260"/>
        <v>105.56</v>
      </c>
      <c r="U2176" s="69">
        <f t="shared" si="1261"/>
        <v>0</v>
      </c>
      <c r="V2176" s="77">
        <f t="shared" si="1262"/>
        <v>105.56</v>
      </c>
      <c r="X2176" s="74">
        <v>92.14</v>
      </c>
      <c r="Y2176" s="74">
        <v>13.42</v>
      </c>
      <c r="Z2176" s="69">
        <v>105.56</v>
      </c>
      <c r="AA2176" s="78"/>
      <c r="AB2176" s="79">
        <f t="shared" si="1217"/>
        <v>-1.0000000000005116E-2</v>
      </c>
    </row>
    <row r="2177" spans="1:28" ht="22.5" x14ac:dyDescent="0.25">
      <c r="A2177" s="71" t="s">
        <v>10947</v>
      </c>
      <c r="B2177" s="72" t="s">
        <v>15871</v>
      </c>
      <c r="C2177" s="73" t="s">
        <v>8753</v>
      </c>
      <c r="D2177" s="74">
        <v>0</v>
      </c>
      <c r="E2177" s="69">
        <v>8.7199999999999989</v>
      </c>
      <c r="F2177" s="75">
        <f t="shared" si="1254"/>
        <v>0</v>
      </c>
      <c r="G2177" s="28"/>
      <c r="H2177" s="69">
        <f t="shared" si="1255"/>
        <v>7.35</v>
      </c>
      <c r="I2177" s="69">
        <f t="shared" si="1255"/>
        <v>1.37</v>
      </c>
      <c r="J2177" s="69">
        <f t="shared" si="1256"/>
        <v>8.7199999999999989</v>
      </c>
      <c r="K2177" s="69">
        <v>0</v>
      </c>
      <c r="L2177" s="75">
        <f t="shared" si="1257"/>
        <v>8.7199999999999989</v>
      </c>
      <c r="N2177" s="74">
        <v>7.35</v>
      </c>
      <c r="O2177" s="74">
        <v>1.37</v>
      </c>
      <c r="P2177" s="69">
        <f t="shared" si="1258"/>
        <v>8.7199999999999989</v>
      </c>
      <c r="Q2177" s="63"/>
      <c r="R2177" s="69">
        <f t="shared" si="1259"/>
        <v>7.35</v>
      </c>
      <c r="S2177" s="69">
        <f t="shared" si="1259"/>
        <v>1.37</v>
      </c>
      <c r="T2177" s="69">
        <f t="shared" si="1260"/>
        <v>8.7199999999999989</v>
      </c>
      <c r="U2177" s="69">
        <f t="shared" si="1261"/>
        <v>0</v>
      </c>
      <c r="V2177" s="77">
        <f t="shared" si="1262"/>
        <v>8.7199999999999989</v>
      </c>
      <c r="X2177" s="74">
        <v>7.35</v>
      </c>
      <c r="Y2177" s="74">
        <v>1.37</v>
      </c>
      <c r="Z2177" s="69">
        <v>8.7200000000000006</v>
      </c>
      <c r="AA2177" s="78"/>
      <c r="AB2177" s="79">
        <f t="shared" si="1217"/>
        <v>0</v>
      </c>
    </row>
    <row r="2178" spans="1:28" ht="22.5" x14ac:dyDescent="0.25">
      <c r="A2178" s="71" t="s">
        <v>10948</v>
      </c>
      <c r="B2178" s="72" t="s">
        <v>15872</v>
      </c>
      <c r="C2178" s="73" t="s">
        <v>8753</v>
      </c>
      <c r="D2178" s="74">
        <v>0</v>
      </c>
      <c r="E2178" s="69">
        <v>9.5800000000000018</v>
      </c>
      <c r="F2178" s="75">
        <f t="shared" si="1254"/>
        <v>0</v>
      </c>
      <c r="G2178" s="28"/>
      <c r="H2178" s="69">
        <f t="shared" si="1255"/>
        <v>8.2100000000000009</v>
      </c>
      <c r="I2178" s="69">
        <f t="shared" si="1255"/>
        <v>1.37</v>
      </c>
      <c r="J2178" s="69">
        <f t="shared" si="1256"/>
        <v>9.5800000000000018</v>
      </c>
      <c r="K2178" s="69">
        <v>0</v>
      </c>
      <c r="L2178" s="75">
        <f t="shared" si="1257"/>
        <v>9.5800000000000018</v>
      </c>
      <c r="N2178" s="74">
        <v>8.2100000000000009</v>
      </c>
      <c r="O2178" s="74">
        <v>1.37</v>
      </c>
      <c r="P2178" s="69">
        <f t="shared" si="1258"/>
        <v>9.5800000000000018</v>
      </c>
      <c r="Q2178" s="63"/>
      <c r="R2178" s="69">
        <f t="shared" si="1259"/>
        <v>8.2100000000000009</v>
      </c>
      <c r="S2178" s="69">
        <f t="shared" si="1259"/>
        <v>1.37</v>
      </c>
      <c r="T2178" s="69">
        <f t="shared" si="1260"/>
        <v>9.5800000000000018</v>
      </c>
      <c r="U2178" s="69">
        <f t="shared" si="1261"/>
        <v>0</v>
      </c>
      <c r="V2178" s="77">
        <f t="shared" si="1262"/>
        <v>9.5800000000000018</v>
      </c>
      <c r="X2178" s="74">
        <v>8.2100000000000009</v>
      </c>
      <c r="Y2178" s="74">
        <v>1.37</v>
      </c>
      <c r="Z2178" s="69">
        <v>9.58</v>
      </c>
      <c r="AA2178" s="78"/>
      <c r="AB2178" s="79">
        <f t="shared" si="1217"/>
        <v>0</v>
      </c>
    </row>
    <row r="2179" spans="1:28" x14ac:dyDescent="0.25">
      <c r="A2179" s="71" t="s">
        <v>10949</v>
      </c>
      <c r="B2179" s="72" t="s">
        <v>15873</v>
      </c>
      <c r="C2179" s="73" t="s">
        <v>8753</v>
      </c>
      <c r="D2179" s="74">
        <v>0</v>
      </c>
      <c r="E2179" s="69">
        <v>9.26</v>
      </c>
      <c r="F2179" s="75">
        <f t="shared" si="1254"/>
        <v>0</v>
      </c>
      <c r="G2179" s="28"/>
      <c r="H2179" s="69">
        <f t="shared" si="1255"/>
        <v>7.89</v>
      </c>
      <c r="I2179" s="69">
        <f t="shared" si="1255"/>
        <v>1.37</v>
      </c>
      <c r="J2179" s="69">
        <f t="shared" si="1256"/>
        <v>9.26</v>
      </c>
      <c r="K2179" s="69">
        <v>0</v>
      </c>
      <c r="L2179" s="75">
        <f t="shared" si="1257"/>
        <v>9.26</v>
      </c>
      <c r="N2179" s="74">
        <v>7.89</v>
      </c>
      <c r="O2179" s="74">
        <v>1.37</v>
      </c>
      <c r="P2179" s="69">
        <f t="shared" si="1258"/>
        <v>9.26</v>
      </c>
      <c r="Q2179" s="63"/>
      <c r="R2179" s="69">
        <f t="shared" si="1259"/>
        <v>7.89</v>
      </c>
      <c r="S2179" s="69">
        <f t="shared" si="1259"/>
        <v>1.37</v>
      </c>
      <c r="T2179" s="69">
        <f t="shared" si="1260"/>
        <v>9.26</v>
      </c>
      <c r="U2179" s="69">
        <f t="shared" si="1261"/>
        <v>0</v>
      </c>
      <c r="V2179" s="77">
        <f t="shared" si="1262"/>
        <v>9.26</v>
      </c>
      <c r="X2179" s="74">
        <v>7.89</v>
      </c>
      <c r="Y2179" s="74">
        <v>1.37</v>
      </c>
      <c r="Z2179" s="69">
        <v>9.26</v>
      </c>
      <c r="AA2179" s="78"/>
      <c r="AB2179" s="79">
        <f t="shared" si="1217"/>
        <v>0</v>
      </c>
    </row>
    <row r="2180" spans="1:28" s="33" customFormat="1" ht="22.5" x14ac:dyDescent="0.25">
      <c r="A2180" s="65" t="s">
        <v>10950</v>
      </c>
      <c r="B2180" s="66" t="s">
        <v>15874</v>
      </c>
      <c r="C2180" s="67"/>
      <c r="D2180" s="68"/>
      <c r="E2180" s="69"/>
      <c r="F2180" s="70"/>
      <c r="G2180" s="38"/>
      <c r="H2180" s="69"/>
      <c r="I2180" s="69"/>
      <c r="J2180" s="69"/>
      <c r="K2180" s="69"/>
      <c r="L2180" s="75"/>
      <c r="N2180" s="69"/>
      <c r="O2180" s="69"/>
      <c r="P2180" s="69"/>
      <c r="Q2180" s="63"/>
      <c r="R2180" s="69"/>
      <c r="S2180" s="69"/>
      <c r="T2180" s="69"/>
      <c r="U2180" s="69"/>
      <c r="V2180" s="77"/>
      <c r="X2180" s="69"/>
      <c r="Y2180" s="69"/>
      <c r="Z2180" s="69"/>
      <c r="AA2180" s="78"/>
      <c r="AB2180" s="79">
        <f t="shared" si="1217"/>
        <v>0</v>
      </c>
    </row>
    <row r="2181" spans="1:28" s="82" customFormat="1" ht="22.5" x14ac:dyDescent="0.25">
      <c r="A2181" s="71" t="s">
        <v>10951</v>
      </c>
      <c r="B2181" s="72" t="s">
        <v>15875</v>
      </c>
      <c r="C2181" s="73" t="s">
        <v>8808</v>
      </c>
      <c r="D2181" s="74">
        <v>0</v>
      </c>
      <c r="E2181" s="69">
        <v>34.29</v>
      </c>
      <c r="F2181" s="75">
        <f t="shared" ref="F2181:F2189" si="1263">ROUND(D2181*E2181,2)</f>
        <v>0</v>
      </c>
      <c r="G2181" s="76"/>
      <c r="H2181" s="69">
        <f t="shared" ref="H2181:I2189" si="1264">ROUND(N2181+(N2181*$H$2/100),2)</f>
        <v>24.23</v>
      </c>
      <c r="I2181" s="69">
        <f t="shared" si="1264"/>
        <v>10.06</v>
      </c>
      <c r="J2181" s="69">
        <f t="shared" ref="J2181:J2189" si="1265">H2181+I2181</f>
        <v>34.29</v>
      </c>
      <c r="K2181" s="69">
        <v>0</v>
      </c>
      <c r="L2181" s="75">
        <f t="shared" ref="L2181:L2189" si="1266">SUM(J2181:K2181)</f>
        <v>34.29</v>
      </c>
      <c r="M2181" s="33"/>
      <c r="N2181" s="69">
        <v>24.23</v>
      </c>
      <c r="O2181" s="69">
        <v>10.06</v>
      </c>
      <c r="P2181" s="69">
        <f t="shared" ref="P2181:P2189" si="1267">SUM(N2181:O2181)</f>
        <v>34.29</v>
      </c>
      <c r="Q2181" s="63"/>
      <c r="R2181" s="69">
        <f t="shared" ref="R2181:S2189" si="1268">X2181</f>
        <v>24.23</v>
      </c>
      <c r="S2181" s="69">
        <f t="shared" si="1268"/>
        <v>10.06</v>
      </c>
      <c r="T2181" s="69">
        <f t="shared" ref="T2181:T2189" si="1269">R2181+S2181</f>
        <v>34.29</v>
      </c>
      <c r="U2181" s="69">
        <f t="shared" ref="U2181:U2189" si="1270">ROUND(Z2181*$H$2,2)/100</f>
        <v>0</v>
      </c>
      <c r="V2181" s="77">
        <f t="shared" ref="V2181:V2189" si="1271">SUM(T2181:U2181)</f>
        <v>34.29</v>
      </c>
      <c r="W2181" s="33"/>
      <c r="X2181" s="69">
        <v>24.23</v>
      </c>
      <c r="Y2181" s="69">
        <v>10.06</v>
      </c>
      <c r="Z2181" s="69">
        <v>34.29</v>
      </c>
      <c r="AA2181" s="78"/>
      <c r="AB2181" s="79">
        <f t="shared" si="1217"/>
        <v>0</v>
      </c>
    </row>
    <row r="2182" spans="1:28" s="82" customFormat="1" ht="22.5" x14ac:dyDescent="0.25">
      <c r="A2182" s="71" t="s">
        <v>10952</v>
      </c>
      <c r="B2182" s="72" t="s">
        <v>15876</v>
      </c>
      <c r="C2182" s="73" t="s">
        <v>8808</v>
      </c>
      <c r="D2182" s="74">
        <v>0</v>
      </c>
      <c r="E2182" s="69">
        <v>42.36</v>
      </c>
      <c r="F2182" s="75">
        <f t="shared" si="1263"/>
        <v>0</v>
      </c>
      <c r="G2182" s="76"/>
      <c r="H2182" s="69">
        <f t="shared" si="1264"/>
        <v>32.299999999999997</v>
      </c>
      <c r="I2182" s="69">
        <f t="shared" si="1264"/>
        <v>10.06</v>
      </c>
      <c r="J2182" s="69">
        <f t="shared" si="1265"/>
        <v>42.36</v>
      </c>
      <c r="K2182" s="69">
        <v>0</v>
      </c>
      <c r="L2182" s="75">
        <f t="shared" si="1266"/>
        <v>42.36</v>
      </c>
      <c r="M2182" s="33"/>
      <c r="N2182" s="69">
        <v>32.299999999999997</v>
      </c>
      <c r="O2182" s="69">
        <v>10.06</v>
      </c>
      <c r="P2182" s="69">
        <f t="shared" si="1267"/>
        <v>42.36</v>
      </c>
      <c r="Q2182" s="63"/>
      <c r="R2182" s="69">
        <f t="shared" si="1268"/>
        <v>32.299999999999997</v>
      </c>
      <c r="S2182" s="69">
        <f t="shared" si="1268"/>
        <v>10.06</v>
      </c>
      <c r="T2182" s="69">
        <f t="shared" si="1269"/>
        <v>42.36</v>
      </c>
      <c r="U2182" s="69">
        <f t="shared" si="1270"/>
        <v>0</v>
      </c>
      <c r="V2182" s="77">
        <f t="shared" si="1271"/>
        <v>42.36</v>
      </c>
      <c r="W2182" s="33"/>
      <c r="X2182" s="69">
        <v>32.299999999999997</v>
      </c>
      <c r="Y2182" s="69">
        <v>10.06</v>
      </c>
      <c r="Z2182" s="69">
        <v>42.36</v>
      </c>
      <c r="AA2182" s="78"/>
      <c r="AB2182" s="79">
        <f t="shared" si="1217"/>
        <v>0</v>
      </c>
    </row>
    <row r="2183" spans="1:28" ht="22.5" x14ac:dyDescent="0.25">
      <c r="A2183" s="71" t="s">
        <v>10953</v>
      </c>
      <c r="B2183" s="72" t="s">
        <v>15877</v>
      </c>
      <c r="C2183" s="73" t="s">
        <v>8753</v>
      </c>
      <c r="D2183" s="74">
        <v>0</v>
      </c>
      <c r="E2183" s="69">
        <v>44.62</v>
      </c>
      <c r="F2183" s="75">
        <f t="shared" si="1263"/>
        <v>0</v>
      </c>
      <c r="G2183" s="28"/>
      <c r="H2183" s="69">
        <f t="shared" si="1264"/>
        <v>34.22</v>
      </c>
      <c r="I2183" s="69">
        <f t="shared" si="1264"/>
        <v>10.4</v>
      </c>
      <c r="J2183" s="69">
        <f t="shared" si="1265"/>
        <v>44.62</v>
      </c>
      <c r="K2183" s="69">
        <v>0</v>
      </c>
      <c r="L2183" s="75">
        <f t="shared" si="1266"/>
        <v>44.62</v>
      </c>
      <c r="N2183" s="69">
        <v>34.22</v>
      </c>
      <c r="O2183" s="69">
        <v>10.4</v>
      </c>
      <c r="P2183" s="69">
        <f t="shared" si="1267"/>
        <v>44.62</v>
      </c>
      <c r="Q2183" s="63"/>
      <c r="R2183" s="69">
        <f t="shared" si="1268"/>
        <v>34.22</v>
      </c>
      <c r="S2183" s="69">
        <f t="shared" si="1268"/>
        <v>10.4</v>
      </c>
      <c r="T2183" s="69">
        <f t="shared" si="1269"/>
        <v>44.62</v>
      </c>
      <c r="U2183" s="69">
        <f t="shared" si="1270"/>
        <v>0</v>
      </c>
      <c r="V2183" s="77">
        <f t="shared" si="1271"/>
        <v>44.62</v>
      </c>
      <c r="X2183" s="69">
        <v>34.22</v>
      </c>
      <c r="Y2183" s="69">
        <v>10.4</v>
      </c>
      <c r="Z2183" s="69">
        <v>44.62</v>
      </c>
      <c r="AA2183" s="78"/>
      <c r="AB2183" s="79">
        <f t="shared" si="1217"/>
        <v>0</v>
      </c>
    </row>
    <row r="2184" spans="1:28" s="82" customFormat="1" ht="22.5" x14ac:dyDescent="0.25">
      <c r="A2184" s="71" t="s">
        <v>10954</v>
      </c>
      <c r="B2184" s="72" t="s">
        <v>15878</v>
      </c>
      <c r="C2184" s="73" t="s">
        <v>8753</v>
      </c>
      <c r="D2184" s="74">
        <v>0</v>
      </c>
      <c r="E2184" s="69">
        <v>103.52</v>
      </c>
      <c r="F2184" s="75">
        <f t="shared" si="1263"/>
        <v>0</v>
      </c>
      <c r="G2184" s="28"/>
      <c r="H2184" s="69">
        <f t="shared" si="1264"/>
        <v>83.38</v>
      </c>
      <c r="I2184" s="69">
        <f t="shared" si="1264"/>
        <v>20.14</v>
      </c>
      <c r="J2184" s="69">
        <f t="shared" si="1265"/>
        <v>103.52</v>
      </c>
      <c r="K2184" s="69">
        <v>0</v>
      </c>
      <c r="L2184" s="75">
        <f t="shared" si="1266"/>
        <v>103.52</v>
      </c>
      <c r="M2184" s="33"/>
      <c r="N2184" s="69">
        <v>83.38</v>
      </c>
      <c r="O2184" s="69">
        <v>20.14</v>
      </c>
      <c r="P2184" s="69">
        <f t="shared" si="1267"/>
        <v>103.52</v>
      </c>
      <c r="Q2184" s="63"/>
      <c r="R2184" s="69">
        <f t="shared" si="1268"/>
        <v>83.38</v>
      </c>
      <c r="S2184" s="69">
        <f t="shared" si="1268"/>
        <v>20.13</v>
      </c>
      <c r="T2184" s="69">
        <f t="shared" si="1269"/>
        <v>103.50999999999999</v>
      </c>
      <c r="U2184" s="69">
        <f t="shared" si="1270"/>
        <v>0</v>
      </c>
      <c r="V2184" s="77">
        <f t="shared" si="1271"/>
        <v>103.50999999999999</v>
      </c>
      <c r="W2184" s="33"/>
      <c r="X2184" s="69">
        <v>83.38</v>
      </c>
      <c r="Y2184" s="69">
        <v>20.13</v>
      </c>
      <c r="Z2184" s="69">
        <v>103.51</v>
      </c>
      <c r="AA2184" s="78"/>
      <c r="AB2184" s="79">
        <f t="shared" si="1217"/>
        <v>9.9999999999909051E-3</v>
      </c>
    </row>
    <row r="2185" spans="1:28" s="82" customFormat="1" ht="22.5" x14ac:dyDescent="0.25">
      <c r="A2185" s="71" t="s">
        <v>10955</v>
      </c>
      <c r="B2185" s="72" t="s">
        <v>15879</v>
      </c>
      <c r="C2185" s="73" t="s">
        <v>8753</v>
      </c>
      <c r="D2185" s="74">
        <v>0</v>
      </c>
      <c r="E2185" s="69">
        <v>142.03</v>
      </c>
      <c r="F2185" s="75">
        <f t="shared" si="1263"/>
        <v>0</v>
      </c>
      <c r="G2185" s="76"/>
      <c r="H2185" s="69">
        <f t="shared" si="1264"/>
        <v>121.89</v>
      </c>
      <c r="I2185" s="69">
        <f t="shared" si="1264"/>
        <v>20.14</v>
      </c>
      <c r="J2185" s="69">
        <f t="shared" si="1265"/>
        <v>142.03</v>
      </c>
      <c r="K2185" s="69">
        <v>0</v>
      </c>
      <c r="L2185" s="75">
        <f t="shared" si="1266"/>
        <v>142.03</v>
      </c>
      <c r="M2185" s="33"/>
      <c r="N2185" s="69">
        <v>121.89</v>
      </c>
      <c r="O2185" s="69">
        <v>20.14</v>
      </c>
      <c r="P2185" s="69">
        <f t="shared" si="1267"/>
        <v>142.03</v>
      </c>
      <c r="Q2185" s="63"/>
      <c r="R2185" s="69">
        <f t="shared" si="1268"/>
        <v>121.89</v>
      </c>
      <c r="S2185" s="69">
        <f t="shared" si="1268"/>
        <v>20.13</v>
      </c>
      <c r="T2185" s="69">
        <f t="shared" si="1269"/>
        <v>142.02000000000001</v>
      </c>
      <c r="U2185" s="69">
        <f t="shared" si="1270"/>
        <v>0</v>
      </c>
      <c r="V2185" s="77">
        <f t="shared" si="1271"/>
        <v>142.02000000000001</v>
      </c>
      <c r="W2185" s="33"/>
      <c r="X2185" s="69">
        <v>121.89</v>
      </c>
      <c r="Y2185" s="69">
        <v>20.13</v>
      </c>
      <c r="Z2185" s="69">
        <v>142.02000000000001</v>
      </c>
      <c r="AA2185" s="78"/>
      <c r="AB2185" s="79">
        <f t="shared" si="1217"/>
        <v>9.9999999999909051E-3</v>
      </c>
    </row>
    <row r="2186" spans="1:28" s="33" customFormat="1" ht="22.5" x14ac:dyDescent="0.25">
      <c r="A2186" s="71" t="s">
        <v>10956</v>
      </c>
      <c r="B2186" s="72" t="s">
        <v>15880</v>
      </c>
      <c r="C2186" s="73" t="s">
        <v>8753</v>
      </c>
      <c r="D2186" s="74">
        <v>0</v>
      </c>
      <c r="E2186" s="69">
        <v>102.43</v>
      </c>
      <c r="F2186" s="75">
        <f t="shared" si="1263"/>
        <v>0</v>
      </c>
      <c r="G2186" s="28"/>
      <c r="H2186" s="69">
        <f t="shared" si="1264"/>
        <v>96.04</v>
      </c>
      <c r="I2186" s="69">
        <f t="shared" si="1264"/>
        <v>6.39</v>
      </c>
      <c r="J2186" s="69">
        <f t="shared" si="1265"/>
        <v>102.43</v>
      </c>
      <c r="K2186" s="69">
        <v>0</v>
      </c>
      <c r="L2186" s="75">
        <f t="shared" si="1266"/>
        <v>102.43</v>
      </c>
      <c r="N2186" s="69">
        <v>96.04</v>
      </c>
      <c r="O2186" s="69">
        <v>6.39</v>
      </c>
      <c r="P2186" s="69">
        <f t="shared" si="1267"/>
        <v>102.43</v>
      </c>
      <c r="Q2186" s="63"/>
      <c r="R2186" s="69">
        <f t="shared" si="1268"/>
        <v>96.04</v>
      </c>
      <c r="S2186" s="69">
        <f t="shared" si="1268"/>
        <v>6.39</v>
      </c>
      <c r="T2186" s="69">
        <f t="shared" si="1269"/>
        <v>102.43</v>
      </c>
      <c r="U2186" s="69">
        <f t="shared" si="1270"/>
        <v>0</v>
      </c>
      <c r="V2186" s="77">
        <f t="shared" si="1271"/>
        <v>102.43</v>
      </c>
      <c r="X2186" s="69">
        <v>96.04</v>
      </c>
      <c r="Y2186" s="69">
        <v>6.39</v>
      </c>
      <c r="Z2186" s="69">
        <v>102.43</v>
      </c>
      <c r="AA2186" s="78"/>
      <c r="AB2186" s="79">
        <f t="shared" ref="AB2186:AB2249" si="1272">P2186-Z2186</f>
        <v>0</v>
      </c>
    </row>
    <row r="2187" spans="1:28" ht="22.5" x14ac:dyDescent="0.25">
      <c r="A2187" s="71" t="s">
        <v>10957</v>
      </c>
      <c r="B2187" s="72" t="s">
        <v>15881</v>
      </c>
      <c r="C2187" s="73" t="s">
        <v>8753</v>
      </c>
      <c r="D2187" s="74">
        <v>0</v>
      </c>
      <c r="E2187" s="69">
        <v>112.79</v>
      </c>
      <c r="F2187" s="75">
        <f t="shared" si="1263"/>
        <v>0</v>
      </c>
      <c r="G2187" s="28"/>
      <c r="H2187" s="69">
        <f t="shared" si="1264"/>
        <v>106.4</v>
      </c>
      <c r="I2187" s="69">
        <f t="shared" si="1264"/>
        <v>6.39</v>
      </c>
      <c r="J2187" s="69">
        <f t="shared" si="1265"/>
        <v>112.79</v>
      </c>
      <c r="K2187" s="69">
        <v>0</v>
      </c>
      <c r="L2187" s="75">
        <f t="shared" si="1266"/>
        <v>112.79</v>
      </c>
      <c r="N2187" s="69">
        <v>106.4</v>
      </c>
      <c r="O2187" s="69">
        <v>6.39</v>
      </c>
      <c r="P2187" s="69">
        <f t="shared" si="1267"/>
        <v>112.79</v>
      </c>
      <c r="Q2187" s="63"/>
      <c r="R2187" s="69">
        <f t="shared" si="1268"/>
        <v>106.4</v>
      </c>
      <c r="S2187" s="69">
        <f t="shared" si="1268"/>
        <v>6.39</v>
      </c>
      <c r="T2187" s="69">
        <f t="shared" si="1269"/>
        <v>112.79</v>
      </c>
      <c r="U2187" s="69">
        <f t="shared" si="1270"/>
        <v>0</v>
      </c>
      <c r="V2187" s="77">
        <f t="shared" si="1271"/>
        <v>112.79</v>
      </c>
      <c r="X2187" s="69">
        <v>106.4</v>
      </c>
      <c r="Y2187" s="69">
        <v>6.39</v>
      </c>
      <c r="Z2187" s="69">
        <v>112.79</v>
      </c>
      <c r="AA2187" s="78"/>
      <c r="AB2187" s="79">
        <f t="shared" si="1272"/>
        <v>0</v>
      </c>
    </row>
    <row r="2188" spans="1:28" x14ac:dyDescent="0.25">
      <c r="A2188" s="71" t="s">
        <v>10958</v>
      </c>
      <c r="B2188" s="72" t="s">
        <v>15882</v>
      </c>
      <c r="C2188" s="73" t="s">
        <v>8753</v>
      </c>
      <c r="D2188" s="74">
        <v>0</v>
      </c>
      <c r="E2188" s="69">
        <v>243.04</v>
      </c>
      <c r="F2188" s="75">
        <f t="shared" si="1263"/>
        <v>0</v>
      </c>
      <c r="G2188" s="76"/>
      <c r="H2188" s="69">
        <f t="shared" si="1264"/>
        <v>236.65</v>
      </c>
      <c r="I2188" s="69">
        <f t="shared" si="1264"/>
        <v>6.39</v>
      </c>
      <c r="J2188" s="69">
        <f t="shared" si="1265"/>
        <v>243.04</v>
      </c>
      <c r="K2188" s="69">
        <v>0</v>
      </c>
      <c r="L2188" s="75">
        <f t="shared" si="1266"/>
        <v>243.04</v>
      </c>
      <c r="N2188" s="69">
        <v>236.65</v>
      </c>
      <c r="O2188" s="69">
        <v>6.39</v>
      </c>
      <c r="P2188" s="69">
        <f t="shared" si="1267"/>
        <v>243.04</v>
      </c>
      <c r="Q2188" s="63"/>
      <c r="R2188" s="69">
        <f t="shared" si="1268"/>
        <v>236.65</v>
      </c>
      <c r="S2188" s="69">
        <f t="shared" si="1268"/>
        <v>6.39</v>
      </c>
      <c r="T2188" s="69">
        <f t="shared" si="1269"/>
        <v>243.04</v>
      </c>
      <c r="U2188" s="69">
        <f t="shared" si="1270"/>
        <v>0</v>
      </c>
      <c r="V2188" s="77">
        <f t="shared" si="1271"/>
        <v>243.04</v>
      </c>
      <c r="X2188" s="69">
        <v>236.65</v>
      </c>
      <c r="Y2188" s="69">
        <v>6.39</v>
      </c>
      <c r="Z2188" s="69">
        <v>243.04</v>
      </c>
      <c r="AA2188" s="78"/>
      <c r="AB2188" s="79">
        <f t="shared" si="1272"/>
        <v>0</v>
      </c>
    </row>
    <row r="2189" spans="1:28" s="33" customFormat="1" x14ac:dyDescent="0.25">
      <c r="A2189" s="71" t="s">
        <v>10959</v>
      </c>
      <c r="B2189" s="72" t="s">
        <v>15883</v>
      </c>
      <c r="C2189" s="73" t="s">
        <v>8753</v>
      </c>
      <c r="D2189" s="74">
        <v>0</v>
      </c>
      <c r="E2189" s="69">
        <v>8.67</v>
      </c>
      <c r="F2189" s="75">
        <f t="shared" si="1263"/>
        <v>0</v>
      </c>
      <c r="G2189" s="76"/>
      <c r="H2189" s="69">
        <f t="shared" si="1264"/>
        <v>8</v>
      </c>
      <c r="I2189" s="69">
        <f t="shared" si="1264"/>
        <v>0.67</v>
      </c>
      <c r="J2189" s="69">
        <f t="shared" si="1265"/>
        <v>8.67</v>
      </c>
      <c r="K2189" s="69">
        <v>0</v>
      </c>
      <c r="L2189" s="75">
        <f t="shared" si="1266"/>
        <v>8.67</v>
      </c>
      <c r="N2189" s="69">
        <v>8</v>
      </c>
      <c r="O2189" s="69">
        <v>0.67</v>
      </c>
      <c r="P2189" s="69">
        <f t="shared" si="1267"/>
        <v>8.67</v>
      </c>
      <c r="Q2189" s="63"/>
      <c r="R2189" s="69">
        <f t="shared" si="1268"/>
        <v>8</v>
      </c>
      <c r="S2189" s="69">
        <f t="shared" si="1268"/>
        <v>0.68</v>
      </c>
      <c r="T2189" s="69">
        <f t="shared" si="1269"/>
        <v>8.68</v>
      </c>
      <c r="U2189" s="69">
        <f t="shared" si="1270"/>
        <v>0</v>
      </c>
      <c r="V2189" s="77">
        <f t="shared" si="1271"/>
        <v>8.68</v>
      </c>
      <c r="X2189" s="69">
        <v>8</v>
      </c>
      <c r="Y2189" s="69">
        <v>0.68</v>
      </c>
      <c r="Z2189" s="69">
        <v>8.68</v>
      </c>
      <c r="AA2189" s="78"/>
      <c r="AB2189" s="79">
        <f t="shared" si="1272"/>
        <v>-9.9999999999997868E-3</v>
      </c>
    </row>
    <row r="2190" spans="1:28" ht="22.5" x14ac:dyDescent="0.25">
      <c r="A2190" s="65" t="s">
        <v>10960</v>
      </c>
      <c r="B2190" s="66" t="s">
        <v>15884</v>
      </c>
      <c r="C2190" s="67"/>
      <c r="D2190" s="68"/>
      <c r="E2190" s="69"/>
      <c r="F2190" s="70"/>
      <c r="H2190" s="69"/>
      <c r="I2190" s="69"/>
      <c r="J2190" s="69"/>
      <c r="K2190" s="69"/>
      <c r="L2190" s="75"/>
      <c r="N2190" s="69"/>
      <c r="O2190" s="69"/>
      <c r="P2190" s="69"/>
      <c r="Q2190" s="63"/>
      <c r="R2190" s="69"/>
      <c r="S2190" s="69"/>
      <c r="T2190" s="69"/>
      <c r="U2190" s="69"/>
      <c r="V2190" s="77"/>
      <c r="X2190" s="69"/>
      <c r="Y2190" s="69"/>
      <c r="Z2190" s="69"/>
      <c r="AA2190" s="78"/>
      <c r="AB2190" s="79">
        <f t="shared" si="1272"/>
        <v>0</v>
      </c>
    </row>
    <row r="2191" spans="1:28" ht="22.5" x14ac:dyDescent="0.25">
      <c r="A2191" s="71" t="s">
        <v>10961</v>
      </c>
      <c r="B2191" s="72" t="s">
        <v>15885</v>
      </c>
      <c r="C2191" s="108" t="s">
        <v>8808</v>
      </c>
      <c r="D2191" s="74">
        <v>0</v>
      </c>
      <c r="E2191" s="69">
        <v>131.84</v>
      </c>
      <c r="F2191" s="75">
        <f>ROUND(D2191*E2191,2)</f>
        <v>0</v>
      </c>
      <c r="G2191" s="33"/>
      <c r="H2191" s="69">
        <f t="shared" ref="H2191:I2195" si="1273">ROUND(N2191+(N2191*$H$2/100),2)</f>
        <v>121.78</v>
      </c>
      <c r="I2191" s="69">
        <f t="shared" si="1273"/>
        <v>10.06</v>
      </c>
      <c r="J2191" s="69">
        <f>H2191+I2191</f>
        <v>131.84</v>
      </c>
      <c r="K2191" s="69">
        <v>0</v>
      </c>
      <c r="L2191" s="75">
        <f>SUM(J2191:K2191)</f>
        <v>131.84</v>
      </c>
      <c r="N2191" s="69">
        <v>121.78</v>
      </c>
      <c r="O2191" s="69">
        <v>10.06</v>
      </c>
      <c r="P2191" s="69">
        <f>SUM(N2191:O2191)</f>
        <v>131.84</v>
      </c>
      <c r="Q2191" s="63"/>
      <c r="R2191" s="69">
        <f t="shared" ref="R2191:S2195" si="1274">X2191</f>
        <v>121.78</v>
      </c>
      <c r="S2191" s="69">
        <f t="shared" si="1274"/>
        <v>10.06</v>
      </c>
      <c r="T2191" s="69">
        <f>R2191+S2191</f>
        <v>131.84</v>
      </c>
      <c r="U2191" s="69">
        <f>ROUND(Z2191*$H$2,2)/100</f>
        <v>0</v>
      </c>
      <c r="V2191" s="77">
        <f>SUM(T2191:U2191)</f>
        <v>131.84</v>
      </c>
      <c r="X2191" s="69">
        <v>121.78</v>
      </c>
      <c r="Y2191" s="69">
        <v>10.06</v>
      </c>
      <c r="Z2191" s="69">
        <v>131.84</v>
      </c>
      <c r="AA2191" s="78"/>
      <c r="AB2191" s="79">
        <f t="shared" si="1272"/>
        <v>0</v>
      </c>
    </row>
    <row r="2192" spans="1:28" ht="22.5" x14ac:dyDescent="0.25">
      <c r="A2192" s="71" t="s">
        <v>10962</v>
      </c>
      <c r="B2192" s="72" t="s">
        <v>15886</v>
      </c>
      <c r="C2192" s="73" t="s">
        <v>8808</v>
      </c>
      <c r="D2192" s="74">
        <v>0</v>
      </c>
      <c r="E2192" s="69">
        <v>145.1</v>
      </c>
      <c r="F2192" s="75">
        <f>ROUND(D2192*E2192,2)</f>
        <v>0</v>
      </c>
      <c r="G2192" s="76"/>
      <c r="H2192" s="69">
        <f t="shared" si="1273"/>
        <v>135.04</v>
      </c>
      <c r="I2192" s="69">
        <f t="shared" si="1273"/>
        <v>10.06</v>
      </c>
      <c r="J2192" s="69">
        <f>H2192+I2192</f>
        <v>145.1</v>
      </c>
      <c r="K2192" s="69">
        <v>0</v>
      </c>
      <c r="L2192" s="75">
        <f>SUM(J2192:K2192)</f>
        <v>145.1</v>
      </c>
      <c r="N2192" s="69">
        <v>135.04</v>
      </c>
      <c r="O2192" s="69">
        <v>10.06</v>
      </c>
      <c r="P2192" s="69">
        <f>SUM(N2192:O2192)</f>
        <v>145.1</v>
      </c>
      <c r="Q2192" s="63"/>
      <c r="R2192" s="69">
        <f t="shared" si="1274"/>
        <v>135.04</v>
      </c>
      <c r="S2192" s="69">
        <f t="shared" si="1274"/>
        <v>10.06</v>
      </c>
      <c r="T2192" s="69">
        <f>R2192+S2192</f>
        <v>145.1</v>
      </c>
      <c r="U2192" s="69">
        <f>ROUND(Z2192*$H$2,2)/100</f>
        <v>0</v>
      </c>
      <c r="V2192" s="77">
        <f>SUM(T2192:U2192)</f>
        <v>145.1</v>
      </c>
      <c r="X2192" s="69">
        <v>135.04</v>
      </c>
      <c r="Y2192" s="69">
        <v>10.06</v>
      </c>
      <c r="Z2192" s="69">
        <v>145.1</v>
      </c>
      <c r="AA2192" s="78"/>
      <c r="AB2192" s="79">
        <f t="shared" si="1272"/>
        <v>0</v>
      </c>
    </row>
    <row r="2193" spans="1:28" ht="22.5" x14ac:dyDescent="0.25">
      <c r="A2193" s="71" t="s">
        <v>10963</v>
      </c>
      <c r="B2193" s="72" t="s">
        <v>15887</v>
      </c>
      <c r="C2193" s="73" t="s">
        <v>8808</v>
      </c>
      <c r="D2193" s="74">
        <v>0</v>
      </c>
      <c r="E2193" s="69">
        <v>169.35</v>
      </c>
      <c r="F2193" s="75">
        <f>ROUND(D2193*E2193,2)</f>
        <v>0</v>
      </c>
      <c r="G2193" s="76"/>
      <c r="H2193" s="69">
        <f t="shared" si="1273"/>
        <v>159.29</v>
      </c>
      <c r="I2193" s="69">
        <f t="shared" si="1273"/>
        <v>10.06</v>
      </c>
      <c r="J2193" s="69">
        <f>H2193+I2193</f>
        <v>169.35</v>
      </c>
      <c r="K2193" s="69">
        <v>0</v>
      </c>
      <c r="L2193" s="75">
        <f>SUM(J2193:K2193)</f>
        <v>169.35</v>
      </c>
      <c r="N2193" s="69">
        <v>159.29</v>
      </c>
      <c r="O2193" s="69">
        <v>10.06</v>
      </c>
      <c r="P2193" s="69">
        <f>SUM(N2193:O2193)</f>
        <v>169.35</v>
      </c>
      <c r="Q2193" s="63"/>
      <c r="R2193" s="69">
        <f t="shared" si="1274"/>
        <v>159.29</v>
      </c>
      <c r="S2193" s="69">
        <f t="shared" si="1274"/>
        <v>10.06</v>
      </c>
      <c r="T2193" s="69">
        <f>R2193+S2193</f>
        <v>169.35</v>
      </c>
      <c r="U2193" s="69">
        <f>ROUND(Z2193*$H$2,2)/100</f>
        <v>0</v>
      </c>
      <c r="V2193" s="77">
        <f>SUM(T2193:U2193)</f>
        <v>169.35</v>
      </c>
      <c r="X2193" s="69">
        <v>159.29</v>
      </c>
      <c r="Y2193" s="69">
        <v>10.06</v>
      </c>
      <c r="Z2193" s="69">
        <v>169.35</v>
      </c>
      <c r="AA2193" s="78"/>
      <c r="AB2193" s="79">
        <f t="shared" si="1272"/>
        <v>0</v>
      </c>
    </row>
    <row r="2194" spans="1:28" ht="22.5" x14ac:dyDescent="0.25">
      <c r="A2194" s="71" t="s">
        <v>10964</v>
      </c>
      <c r="B2194" s="72" t="s">
        <v>15888</v>
      </c>
      <c r="C2194" s="73" t="s">
        <v>8808</v>
      </c>
      <c r="D2194" s="74">
        <v>0</v>
      </c>
      <c r="E2194" s="69">
        <v>157.85</v>
      </c>
      <c r="F2194" s="75">
        <f>ROUND(D2194*E2194,2)</f>
        <v>0</v>
      </c>
      <c r="G2194" s="76"/>
      <c r="H2194" s="69">
        <f t="shared" si="1273"/>
        <v>147.79</v>
      </c>
      <c r="I2194" s="69">
        <f t="shared" si="1273"/>
        <v>10.06</v>
      </c>
      <c r="J2194" s="69">
        <f>H2194+I2194</f>
        <v>157.85</v>
      </c>
      <c r="K2194" s="69">
        <v>0</v>
      </c>
      <c r="L2194" s="75">
        <f>SUM(J2194:K2194)</f>
        <v>157.85</v>
      </c>
      <c r="N2194" s="69">
        <v>147.79</v>
      </c>
      <c r="O2194" s="69">
        <v>10.06</v>
      </c>
      <c r="P2194" s="69">
        <f>SUM(N2194:O2194)</f>
        <v>157.85</v>
      </c>
      <c r="Q2194" s="63"/>
      <c r="R2194" s="69">
        <f t="shared" si="1274"/>
        <v>147.79</v>
      </c>
      <c r="S2194" s="69">
        <f t="shared" si="1274"/>
        <v>10.06</v>
      </c>
      <c r="T2194" s="69">
        <f>R2194+S2194</f>
        <v>157.85</v>
      </c>
      <c r="U2194" s="69">
        <f>ROUND(Z2194*$H$2,2)/100</f>
        <v>0</v>
      </c>
      <c r="V2194" s="77">
        <f>SUM(T2194:U2194)</f>
        <v>157.85</v>
      </c>
      <c r="X2194" s="69">
        <v>147.79</v>
      </c>
      <c r="Y2194" s="69">
        <v>10.06</v>
      </c>
      <c r="Z2194" s="69">
        <v>157.85</v>
      </c>
      <c r="AA2194" s="78"/>
      <c r="AB2194" s="79">
        <f t="shared" si="1272"/>
        <v>0</v>
      </c>
    </row>
    <row r="2195" spans="1:28" x14ac:dyDescent="0.25">
      <c r="A2195" s="71" t="s">
        <v>10965</v>
      </c>
      <c r="B2195" s="72" t="s">
        <v>15889</v>
      </c>
      <c r="C2195" s="73" t="s">
        <v>8808</v>
      </c>
      <c r="D2195" s="74">
        <v>0</v>
      </c>
      <c r="E2195" s="69">
        <v>194.64000000000001</v>
      </c>
      <c r="F2195" s="75">
        <f>ROUND(D2195*E2195,2)</f>
        <v>0</v>
      </c>
      <c r="G2195" s="76"/>
      <c r="H2195" s="69">
        <f t="shared" si="1273"/>
        <v>184.58</v>
      </c>
      <c r="I2195" s="69">
        <f t="shared" si="1273"/>
        <v>10.06</v>
      </c>
      <c r="J2195" s="69">
        <f>H2195+I2195</f>
        <v>194.64000000000001</v>
      </c>
      <c r="K2195" s="69">
        <v>0</v>
      </c>
      <c r="L2195" s="75">
        <f>SUM(J2195:K2195)</f>
        <v>194.64000000000001</v>
      </c>
      <c r="N2195" s="69">
        <v>184.58</v>
      </c>
      <c r="O2195" s="69">
        <v>10.06</v>
      </c>
      <c r="P2195" s="69">
        <f>SUM(N2195:O2195)</f>
        <v>194.64000000000001</v>
      </c>
      <c r="Q2195" s="63"/>
      <c r="R2195" s="69">
        <f t="shared" si="1274"/>
        <v>184.58</v>
      </c>
      <c r="S2195" s="69">
        <f t="shared" si="1274"/>
        <v>10.06</v>
      </c>
      <c r="T2195" s="69">
        <f>R2195+S2195</f>
        <v>194.64000000000001</v>
      </c>
      <c r="U2195" s="69">
        <f>ROUND(Z2195*$H$2,2)/100</f>
        <v>0</v>
      </c>
      <c r="V2195" s="77">
        <f>SUM(T2195:U2195)</f>
        <v>194.64000000000001</v>
      </c>
      <c r="X2195" s="69">
        <v>184.58</v>
      </c>
      <c r="Y2195" s="69">
        <v>10.06</v>
      </c>
      <c r="Z2195" s="69">
        <v>194.64</v>
      </c>
      <c r="AA2195" s="78"/>
      <c r="AB2195" s="79">
        <f t="shared" si="1272"/>
        <v>0</v>
      </c>
    </row>
    <row r="2196" spans="1:28" ht="22.5" x14ac:dyDescent="0.25">
      <c r="A2196" s="65" t="s">
        <v>10966</v>
      </c>
      <c r="B2196" s="66" t="s">
        <v>15890</v>
      </c>
      <c r="C2196" s="67"/>
      <c r="D2196" s="68"/>
      <c r="E2196" s="69"/>
      <c r="F2196" s="70"/>
      <c r="H2196" s="69"/>
      <c r="I2196" s="69"/>
      <c r="J2196" s="69"/>
      <c r="K2196" s="69"/>
      <c r="L2196" s="75"/>
      <c r="N2196" s="69"/>
      <c r="O2196" s="69"/>
      <c r="P2196" s="69"/>
      <c r="Q2196" s="63"/>
      <c r="R2196" s="69"/>
      <c r="S2196" s="69"/>
      <c r="T2196" s="69"/>
      <c r="U2196" s="69"/>
      <c r="V2196" s="77"/>
      <c r="X2196" s="69"/>
      <c r="Y2196" s="69"/>
      <c r="Z2196" s="69"/>
      <c r="AA2196" s="78"/>
      <c r="AB2196" s="79">
        <f t="shared" si="1272"/>
        <v>0</v>
      </c>
    </row>
    <row r="2197" spans="1:28" ht="22.5" x14ac:dyDescent="0.25">
      <c r="A2197" s="71" t="s">
        <v>10967</v>
      </c>
      <c r="B2197" s="72" t="s">
        <v>15891</v>
      </c>
      <c r="C2197" s="73" t="s">
        <v>8808</v>
      </c>
      <c r="D2197" s="74">
        <v>0</v>
      </c>
      <c r="E2197" s="69">
        <v>7.0299999999999994</v>
      </c>
      <c r="F2197" s="75">
        <f t="shared" ref="F2197:F2203" si="1275">ROUND(D2197*E2197,2)</f>
        <v>0</v>
      </c>
      <c r="G2197" s="76"/>
      <c r="H2197" s="69">
        <f t="shared" ref="H2197:I2203" si="1276">ROUND(N2197+(N2197*$H$2/100),2)</f>
        <v>5.68</v>
      </c>
      <c r="I2197" s="69">
        <f t="shared" si="1276"/>
        <v>1.35</v>
      </c>
      <c r="J2197" s="69">
        <f t="shared" ref="J2197:J2203" si="1277">H2197+I2197</f>
        <v>7.0299999999999994</v>
      </c>
      <c r="K2197" s="69">
        <v>0</v>
      </c>
      <c r="L2197" s="75">
        <f t="shared" ref="L2197:L2203" si="1278">SUM(J2197:K2197)</f>
        <v>7.0299999999999994</v>
      </c>
      <c r="N2197" s="69">
        <v>5.68</v>
      </c>
      <c r="O2197" s="69">
        <v>1.35</v>
      </c>
      <c r="P2197" s="69">
        <f t="shared" ref="P2197:P2203" si="1279">SUM(N2197:O2197)</f>
        <v>7.0299999999999994</v>
      </c>
      <c r="Q2197" s="63"/>
      <c r="R2197" s="69">
        <f t="shared" ref="R2197:S2203" si="1280">X2197</f>
        <v>5.68</v>
      </c>
      <c r="S2197" s="69">
        <f t="shared" si="1280"/>
        <v>1.34</v>
      </c>
      <c r="T2197" s="69">
        <f t="shared" ref="T2197:T2203" si="1281">R2197+S2197</f>
        <v>7.02</v>
      </c>
      <c r="U2197" s="69">
        <f t="shared" ref="U2197:U2203" si="1282">ROUND(Z2197*$H$2,2)/100</f>
        <v>0</v>
      </c>
      <c r="V2197" s="77">
        <f t="shared" ref="V2197:V2203" si="1283">SUM(T2197:U2197)</f>
        <v>7.02</v>
      </c>
      <c r="X2197" s="69">
        <v>5.68</v>
      </c>
      <c r="Y2197" s="69">
        <v>1.34</v>
      </c>
      <c r="Z2197" s="69">
        <v>7.02</v>
      </c>
      <c r="AA2197" s="78"/>
      <c r="AB2197" s="79">
        <f t="shared" si="1272"/>
        <v>9.9999999999997868E-3</v>
      </c>
    </row>
    <row r="2198" spans="1:28" ht="22.5" x14ac:dyDescent="0.25">
      <c r="A2198" s="71" t="s">
        <v>10968</v>
      </c>
      <c r="B2198" s="72" t="s">
        <v>15892</v>
      </c>
      <c r="C2198" s="73" t="s">
        <v>8808</v>
      </c>
      <c r="D2198" s="74">
        <v>0</v>
      </c>
      <c r="E2198" s="69">
        <v>7.9499999999999993</v>
      </c>
      <c r="F2198" s="75">
        <f t="shared" si="1275"/>
        <v>0</v>
      </c>
      <c r="G2198" s="76"/>
      <c r="H2198" s="69">
        <f t="shared" si="1276"/>
        <v>6.6</v>
      </c>
      <c r="I2198" s="69">
        <f t="shared" si="1276"/>
        <v>1.35</v>
      </c>
      <c r="J2198" s="69">
        <f t="shared" si="1277"/>
        <v>7.9499999999999993</v>
      </c>
      <c r="K2198" s="69">
        <v>0</v>
      </c>
      <c r="L2198" s="75">
        <f t="shared" si="1278"/>
        <v>7.9499999999999993</v>
      </c>
      <c r="N2198" s="69">
        <v>6.6</v>
      </c>
      <c r="O2198" s="69">
        <v>1.35</v>
      </c>
      <c r="P2198" s="69">
        <f t="shared" si="1279"/>
        <v>7.9499999999999993</v>
      </c>
      <c r="Q2198" s="63"/>
      <c r="R2198" s="69">
        <f t="shared" si="1280"/>
        <v>6.6</v>
      </c>
      <c r="S2198" s="69">
        <f t="shared" si="1280"/>
        <v>1.34</v>
      </c>
      <c r="T2198" s="69">
        <f t="shared" si="1281"/>
        <v>7.9399999999999995</v>
      </c>
      <c r="U2198" s="69">
        <f t="shared" si="1282"/>
        <v>0</v>
      </c>
      <c r="V2198" s="77">
        <f t="shared" si="1283"/>
        <v>7.9399999999999995</v>
      </c>
      <c r="X2198" s="69">
        <v>6.6</v>
      </c>
      <c r="Y2198" s="69">
        <v>1.34</v>
      </c>
      <c r="Z2198" s="69">
        <v>7.94</v>
      </c>
      <c r="AA2198" s="78"/>
      <c r="AB2198" s="79">
        <f t="shared" si="1272"/>
        <v>9.9999999999988987E-3</v>
      </c>
    </row>
    <row r="2199" spans="1:28" ht="22.5" x14ac:dyDescent="0.25">
      <c r="A2199" s="71" t="s">
        <v>10969</v>
      </c>
      <c r="B2199" s="72" t="s">
        <v>15893</v>
      </c>
      <c r="C2199" s="73" t="s">
        <v>8808</v>
      </c>
      <c r="D2199" s="74">
        <v>0</v>
      </c>
      <c r="E2199" s="69">
        <v>10.27</v>
      </c>
      <c r="F2199" s="75">
        <f t="shared" si="1275"/>
        <v>0</v>
      </c>
      <c r="G2199" s="76"/>
      <c r="H2199" s="69">
        <f t="shared" si="1276"/>
        <v>8.92</v>
      </c>
      <c r="I2199" s="69">
        <f t="shared" si="1276"/>
        <v>1.35</v>
      </c>
      <c r="J2199" s="69">
        <f t="shared" si="1277"/>
        <v>10.27</v>
      </c>
      <c r="K2199" s="69">
        <v>0</v>
      </c>
      <c r="L2199" s="75">
        <f t="shared" si="1278"/>
        <v>10.27</v>
      </c>
      <c r="N2199" s="69">
        <v>8.92</v>
      </c>
      <c r="O2199" s="69">
        <v>1.35</v>
      </c>
      <c r="P2199" s="69">
        <f t="shared" si="1279"/>
        <v>10.27</v>
      </c>
      <c r="Q2199" s="63"/>
      <c r="R2199" s="69">
        <f t="shared" si="1280"/>
        <v>8.92</v>
      </c>
      <c r="S2199" s="69">
        <f t="shared" si="1280"/>
        <v>1.34</v>
      </c>
      <c r="T2199" s="69">
        <f t="shared" si="1281"/>
        <v>10.26</v>
      </c>
      <c r="U2199" s="69">
        <f t="shared" si="1282"/>
        <v>0</v>
      </c>
      <c r="V2199" s="77">
        <f t="shared" si="1283"/>
        <v>10.26</v>
      </c>
      <c r="X2199" s="69">
        <v>8.92</v>
      </c>
      <c r="Y2199" s="69">
        <v>1.34</v>
      </c>
      <c r="Z2199" s="69">
        <v>10.26</v>
      </c>
      <c r="AA2199" s="78"/>
      <c r="AB2199" s="79">
        <f t="shared" si="1272"/>
        <v>9.9999999999997868E-3</v>
      </c>
    </row>
    <row r="2200" spans="1:28" ht="22.5" x14ac:dyDescent="0.25">
      <c r="A2200" s="71" t="s">
        <v>10970</v>
      </c>
      <c r="B2200" s="72" t="s">
        <v>15894</v>
      </c>
      <c r="C2200" s="73" t="s">
        <v>8808</v>
      </c>
      <c r="D2200" s="74">
        <v>0</v>
      </c>
      <c r="E2200" s="69">
        <v>13.98</v>
      </c>
      <c r="F2200" s="75">
        <f t="shared" si="1275"/>
        <v>0</v>
      </c>
      <c r="G2200" s="76"/>
      <c r="H2200" s="69">
        <f t="shared" si="1276"/>
        <v>12.63</v>
      </c>
      <c r="I2200" s="69">
        <f t="shared" si="1276"/>
        <v>1.35</v>
      </c>
      <c r="J2200" s="69">
        <f t="shared" si="1277"/>
        <v>13.98</v>
      </c>
      <c r="K2200" s="69">
        <v>0</v>
      </c>
      <c r="L2200" s="75">
        <f t="shared" si="1278"/>
        <v>13.98</v>
      </c>
      <c r="N2200" s="69">
        <v>12.63</v>
      </c>
      <c r="O2200" s="69">
        <v>1.35</v>
      </c>
      <c r="P2200" s="69">
        <f t="shared" si="1279"/>
        <v>13.98</v>
      </c>
      <c r="Q2200" s="63"/>
      <c r="R2200" s="69">
        <f t="shared" si="1280"/>
        <v>12.63</v>
      </c>
      <c r="S2200" s="69">
        <f t="shared" si="1280"/>
        <v>1.34</v>
      </c>
      <c r="T2200" s="69">
        <f t="shared" si="1281"/>
        <v>13.97</v>
      </c>
      <c r="U2200" s="69">
        <f t="shared" si="1282"/>
        <v>0</v>
      </c>
      <c r="V2200" s="77">
        <f t="shared" si="1283"/>
        <v>13.97</v>
      </c>
      <c r="X2200" s="69">
        <v>12.63</v>
      </c>
      <c r="Y2200" s="69">
        <v>1.34</v>
      </c>
      <c r="Z2200" s="69">
        <v>13.97</v>
      </c>
      <c r="AA2200" s="78"/>
      <c r="AB2200" s="79">
        <f t="shared" si="1272"/>
        <v>9.9999999999997868E-3</v>
      </c>
    </row>
    <row r="2201" spans="1:28" ht="22.5" x14ac:dyDescent="0.25">
      <c r="A2201" s="71" t="s">
        <v>10971</v>
      </c>
      <c r="B2201" s="72" t="s">
        <v>15895</v>
      </c>
      <c r="C2201" s="73" t="s">
        <v>8808</v>
      </c>
      <c r="D2201" s="74">
        <v>0</v>
      </c>
      <c r="E2201" s="69">
        <v>19.96</v>
      </c>
      <c r="F2201" s="75">
        <f t="shared" si="1275"/>
        <v>0</v>
      </c>
      <c r="G2201" s="76"/>
      <c r="H2201" s="69">
        <f t="shared" si="1276"/>
        <v>18.61</v>
      </c>
      <c r="I2201" s="69">
        <f t="shared" si="1276"/>
        <v>1.35</v>
      </c>
      <c r="J2201" s="69">
        <f t="shared" si="1277"/>
        <v>19.96</v>
      </c>
      <c r="K2201" s="69">
        <v>0</v>
      </c>
      <c r="L2201" s="75">
        <f t="shared" si="1278"/>
        <v>19.96</v>
      </c>
      <c r="N2201" s="69">
        <v>18.61</v>
      </c>
      <c r="O2201" s="69">
        <v>1.35</v>
      </c>
      <c r="P2201" s="69">
        <f t="shared" si="1279"/>
        <v>19.96</v>
      </c>
      <c r="Q2201" s="63"/>
      <c r="R2201" s="69">
        <f t="shared" si="1280"/>
        <v>18.61</v>
      </c>
      <c r="S2201" s="69">
        <f t="shared" si="1280"/>
        <v>1.34</v>
      </c>
      <c r="T2201" s="69">
        <f t="shared" si="1281"/>
        <v>19.95</v>
      </c>
      <c r="U2201" s="69">
        <f t="shared" si="1282"/>
        <v>0</v>
      </c>
      <c r="V2201" s="77">
        <f t="shared" si="1283"/>
        <v>19.95</v>
      </c>
      <c r="X2201" s="69">
        <v>18.61</v>
      </c>
      <c r="Y2201" s="69">
        <v>1.34</v>
      </c>
      <c r="Z2201" s="69">
        <v>19.95</v>
      </c>
      <c r="AA2201" s="78"/>
      <c r="AB2201" s="79">
        <f t="shared" si="1272"/>
        <v>1.0000000000001563E-2</v>
      </c>
    </row>
    <row r="2202" spans="1:28" ht="22.5" x14ac:dyDescent="0.25">
      <c r="A2202" s="71" t="s">
        <v>10972</v>
      </c>
      <c r="B2202" s="72" t="s">
        <v>15896</v>
      </c>
      <c r="C2202" s="73" t="s">
        <v>8808</v>
      </c>
      <c r="D2202" s="74">
        <v>0</v>
      </c>
      <c r="E2202" s="69">
        <v>30.73</v>
      </c>
      <c r="F2202" s="75">
        <f t="shared" si="1275"/>
        <v>0</v>
      </c>
      <c r="G2202" s="76"/>
      <c r="H2202" s="69">
        <f t="shared" si="1276"/>
        <v>29.38</v>
      </c>
      <c r="I2202" s="69">
        <f t="shared" si="1276"/>
        <v>1.35</v>
      </c>
      <c r="J2202" s="69">
        <f t="shared" si="1277"/>
        <v>30.73</v>
      </c>
      <c r="K2202" s="69">
        <v>0</v>
      </c>
      <c r="L2202" s="75">
        <f t="shared" si="1278"/>
        <v>30.73</v>
      </c>
      <c r="N2202" s="69">
        <v>29.38</v>
      </c>
      <c r="O2202" s="69">
        <v>1.35</v>
      </c>
      <c r="P2202" s="69">
        <f t="shared" si="1279"/>
        <v>30.73</v>
      </c>
      <c r="Q2202" s="63"/>
      <c r="R2202" s="69">
        <f t="shared" si="1280"/>
        <v>29.38</v>
      </c>
      <c r="S2202" s="69">
        <f t="shared" si="1280"/>
        <v>1.34</v>
      </c>
      <c r="T2202" s="69">
        <f t="shared" si="1281"/>
        <v>30.72</v>
      </c>
      <c r="U2202" s="69">
        <f t="shared" si="1282"/>
        <v>0</v>
      </c>
      <c r="V2202" s="77">
        <f t="shared" si="1283"/>
        <v>30.72</v>
      </c>
      <c r="X2202" s="69">
        <v>29.38</v>
      </c>
      <c r="Y2202" s="69">
        <v>1.34</v>
      </c>
      <c r="Z2202" s="69">
        <v>30.72</v>
      </c>
      <c r="AA2202" s="78"/>
      <c r="AB2202" s="79">
        <f t="shared" si="1272"/>
        <v>1.0000000000001563E-2</v>
      </c>
    </row>
    <row r="2203" spans="1:28" x14ac:dyDescent="0.25">
      <c r="A2203" s="71" t="s">
        <v>10973</v>
      </c>
      <c r="B2203" s="72" t="s">
        <v>15897</v>
      </c>
      <c r="C2203" s="73" t="s">
        <v>8808</v>
      </c>
      <c r="D2203" s="74">
        <v>0</v>
      </c>
      <c r="E2203" s="69">
        <v>44.300000000000004</v>
      </c>
      <c r="F2203" s="75">
        <f t="shared" si="1275"/>
        <v>0</v>
      </c>
      <c r="G2203" s="76"/>
      <c r="H2203" s="69">
        <f t="shared" si="1276"/>
        <v>42.95</v>
      </c>
      <c r="I2203" s="69">
        <f t="shared" si="1276"/>
        <v>1.35</v>
      </c>
      <c r="J2203" s="69">
        <f t="shared" si="1277"/>
        <v>44.300000000000004</v>
      </c>
      <c r="K2203" s="69">
        <v>0</v>
      </c>
      <c r="L2203" s="75">
        <f t="shared" si="1278"/>
        <v>44.300000000000004</v>
      </c>
      <c r="N2203" s="69">
        <v>42.95</v>
      </c>
      <c r="O2203" s="69">
        <v>1.35</v>
      </c>
      <c r="P2203" s="69">
        <f t="shared" si="1279"/>
        <v>44.300000000000004</v>
      </c>
      <c r="Q2203" s="63"/>
      <c r="R2203" s="69">
        <f t="shared" si="1280"/>
        <v>42.95</v>
      </c>
      <c r="S2203" s="69">
        <f t="shared" si="1280"/>
        <v>1.34</v>
      </c>
      <c r="T2203" s="69">
        <f t="shared" si="1281"/>
        <v>44.290000000000006</v>
      </c>
      <c r="U2203" s="69">
        <f t="shared" si="1282"/>
        <v>0</v>
      </c>
      <c r="V2203" s="77">
        <f t="shared" si="1283"/>
        <v>44.290000000000006</v>
      </c>
      <c r="X2203" s="69">
        <v>42.95</v>
      </c>
      <c r="Y2203" s="69">
        <v>1.34</v>
      </c>
      <c r="Z2203" s="69">
        <v>44.29</v>
      </c>
      <c r="AA2203" s="78"/>
      <c r="AB2203" s="79">
        <f t="shared" si="1272"/>
        <v>1.0000000000005116E-2</v>
      </c>
    </row>
    <row r="2204" spans="1:28" x14ac:dyDescent="0.25">
      <c r="A2204" s="65" t="s">
        <v>10974</v>
      </c>
      <c r="B2204" s="66" t="s">
        <v>15898</v>
      </c>
      <c r="C2204" s="67"/>
      <c r="D2204" s="68"/>
      <c r="E2204" s="69"/>
      <c r="F2204" s="70"/>
      <c r="H2204" s="69"/>
      <c r="I2204" s="69"/>
      <c r="J2204" s="69"/>
      <c r="K2204" s="69"/>
      <c r="L2204" s="75"/>
      <c r="N2204" s="69"/>
      <c r="O2204" s="69"/>
      <c r="P2204" s="69"/>
      <c r="Q2204" s="63"/>
      <c r="R2204" s="69"/>
      <c r="S2204" s="69"/>
      <c r="T2204" s="69"/>
      <c r="U2204" s="69"/>
      <c r="V2204" s="77"/>
      <c r="X2204" s="69"/>
      <c r="Y2204" s="69"/>
      <c r="Z2204" s="69"/>
      <c r="AA2204" s="78"/>
      <c r="AB2204" s="79">
        <f t="shared" si="1272"/>
        <v>0</v>
      </c>
    </row>
    <row r="2205" spans="1:28" s="33" customFormat="1" x14ac:dyDescent="0.25">
      <c r="A2205" s="71" t="s">
        <v>10975</v>
      </c>
      <c r="B2205" s="72" t="s">
        <v>15899</v>
      </c>
      <c r="C2205" s="73" t="s">
        <v>8808</v>
      </c>
      <c r="D2205" s="74">
        <v>0</v>
      </c>
      <c r="E2205" s="69">
        <v>17.52</v>
      </c>
      <c r="F2205" s="75">
        <f t="shared" ref="F2205:F2213" si="1284">ROUND(D2205*E2205,2)</f>
        <v>0</v>
      </c>
      <c r="G2205" s="76"/>
      <c r="H2205" s="69">
        <f t="shared" ref="H2205:I2213" si="1285">ROUND(N2205+(N2205*$H$2/100),2)</f>
        <v>5.72</v>
      </c>
      <c r="I2205" s="69">
        <f t="shared" si="1285"/>
        <v>11.8</v>
      </c>
      <c r="J2205" s="69">
        <f t="shared" ref="J2205:J2213" si="1286">H2205+I2205</f>
        <v>17.52</v>
      </c>
      <c r="K2205" s="69">
        <v>0</v>
      </c>
      <c r="L2205" s="75">
        <f t="shared" ref="L2205:L2213" si="1287">SUM(J2205:K2205)</f>
        <v>17.52</v>
      </c>
      <c r="N2205" s="69">
        <v>5.72</v>
      </c>
      <c r="O2205" s="69">
        <v>11.799999999999999</v>
      </c>
      <c r="P2205" s="69">
        <f t="shared" ref="P2205:P2213" si="1288">SUM(N2205:O2205)</f>
        <v>17.52</v>
      </c>
      <c r="Q2205" s="63"/>
      <c r="R2205" s="69">
        <f t="shared" ref="R2205:S2213" si="1289">X2205</f>
        <v>5.72</v>
      </c>
      <c r="S2205" s="69">
        <f t="shared" si="1289"/>
        <v>11.81</v>
      </c>
      <c r="T2205" s="69">
        <f t="shared" ref="T2205:T2213" si="1290">R2205+S2205</f>
        <v>17.53</v>
      </c>
      <c r="U2205" s="69">
        <f t="shared" ref="U2205:U2213" si="1291">ROUND(Z2205*$H$2,2)/100</f>
        <v>0</v>
      </c>
      <c r="V2205" s="77">
        <f t="shared" ref="V2205:V2213" si="1292">SUM(T2205:U2205)</f>
        <v>17.53</v>
      </c>
      <c r="X2205" s="69">
        <v>5.72</v>
      </c>
      <c r="Y2205" s="69">
        <v>11.81</v>
      </c>
      <c r="Z2205" s="69">
        <v>17.53</v>
      </c>
      <c r="AA2205" s="78"/>
      <c r="AB2205" s="79">
        <f t="shared" si="1272"/>
        <v>-1.0000000000001563E-2</v>
      </c>
    </row>
    <row r="2206" spans="1:28" x14ac:dyDescent="0.25">
      <c r="A2206" s="71" t="s">
        <v>10976</v>
      </c>
      <c r="B2206" s="72" t="s">
        <v>15900</v>
      </c>
      <c r="C2206" s="73" t="s">
        <v>8808</v>
      </c>
      <c r="D2206" s="74">
        <v>0</v>
      </c>
      <c r="E2206" s="69">
        <v>20.350000000000001</v>
      </c>
      <c r="F2206" s="75">
        <f t="shared" si="1284"/>
        <v>0</v>
      </c>
      <c r="G2206" s="76"/>
      <c r="H2206" s="69">
        <f t="shared" si="1285"/>
        <v>8.5500000000000007</v>
      </c>
      <c r="I2206" s="69">
        <f t="shared" si="1285"/>
        <v>11.8</v>
      </c>
      <c r="J2206" s="69">
        <f t="shared" si="1286"/>
        <v>20.350000000000001</v>
      </c>
      <c r="K2206" s="69">
        <v>0</v>
      </c>
      <c r="L2206" s="75">
        <f t="shared" si="1287"/>
        <v>20.350000000000001</v>
      </c>
      <c r="N2206" s="69">
        <v>8.5500000000000007</v>
      </c>
      <c r="O2206" s="69">
        <v>11.799999999999999</v>
      </c>
      <c r="P2206" s="69">
        <f t="shared" si="1288"/>
        <v>20.350000000000001</v>
      </c>
      <c r="Q2206" s="63"/>
      <c r="R2206" s="69">
        <f t="shared" si="1289"/>
        <v>8.5500000000000007</v>
      </c>
      <c r="S2206" s="69">
        <f t="shared" si="1289"/>
        <v>11.81</v>
      </c>
      <c r="T2206" s="69">
        <f t="shared" si="1290"/>
        <v>20.36</v>
      </c>
      <c r="U2206" s="69">
        <f t="shared" si="1291"/>
        <v>0</v>
      </c>
      <c r="V2206" s="77">
        <f t="shared" si="1292"/>
        <v>20.36</v>
      </c>
      <c r="X2206" s="69">
        <v>8.5500000000000007</v>
      </c>
      <c r="Y2206" s="69">
        <v>11.81</v>
      </c>
      <c r="Z2206" s="69">
        <v>20.36</v>
      </c>
      <c r="AA2206" s="78"/>
      <c r="AB2206" s="79">
        <f t="shared" si="1272"/>
        <v>-9.9999999999980105E-3</v>
      </c>
    </row>
    <row r="2207" spans="1:28" x14ac:dyDescent="0.25">
      <c r="A2207" s="71" t="s">
        <v>10977</v>
      </c>
      <c r="B2207" s="72" t="s">
        <v>15901</v>
      </c>
      <c r="C2207" s="73" t="s">
        <v>8808</v>
      </c>
      <c r="D2207" s="74">
        <v>0</v>
      </c>
      <c r="E2207" s="69">
        <v>31.75</v>
      </c>
      <c r="F2207" s="75">
        <f t="shared" si="1284"/>
        <v>0</v>
      </c>
      <c r="G2207" s="76"/>
      <c r="H2207" s="69">
        <f t="shared" si="1285"/>
        <v>19.95</v>
      </c>
      <c r="I2207" s="69">
        <f t="shared" si="1285"/>
        <v>11.8</v>
      </c>
      <c r="J2207" s="69">
        <f t="shared" si="1286"/>
        <v>31.75</v>
      </c>
      <c r="K2207" s="69">
        <v>0</v>
      </c>
      <c r="L2207" s="75">
        <f t="shared" si="1287"/>
        <v>31.75</v>
      </c>
      <c r="N2207" s="69">
        <v>19.95</v>
      </c>
      <c r="O2207" s="69">
        <v>11.799999999999999</v>
      </c>
      <c r="P2207" s="69">
        <f t="shared" si="1288"/>
        <v>31.75</v>
      </c>
      <c r="Q2207" s="63"/>
      <c r="R2207" s="69">
        <f t="shared" si="1289"/>
        <v>19.95</v>
      </c>
      <c r="S2207" s="69">
        <f t="shared" si="1289"/>
        <v>11.81</v>
      </c>
      <c r="T2207" s="69">
        <f t="shared" si="1290"/>
        <v>31.759999999999998</v>
      </c>
      <c r="U2207" s="69">
        <f t="shared" si="1291"/>
        <v>0</v>
      </c>
      <c r="V2207" s="77">
        <f t="shared" si="1292"/>
        <v>31.759999999999998</v>
      </c>
      <c r="X2207" s="69">
        <v>19.95</v>
      </c>
      <c r="Y2207" s="69">
        <v>11.81</v>
      </c>
      <c r="Z2207" s="69">
        <v>31.76</v>
      </c>
      <c r="AA2207" s="78"/>
      <c r="AB2207" s="79">
        <f t="shared" si="1272"/>
        <v>-1.0000000000001563E-2</v>
      </c>
    </row>
    <row r="2208" spans="1:28" x14ac:dyDescent="0.25">
      <c r="A2208" s="71" t="s">
        <v>10978</v>
      </c>
      <c r="B2208" s="72" t="s">
        <v>15902</v>
      </c>
      <c r="C2208" s="73" t="s">
        <v>8753</v>
      </c>
      <c r="D2208" s="74">
        <v>0</v>
      </c>
      <c r="E2208" s="69">
        <v>10.76</v>
      </c>
      <c r="F2208" s="75">
        <f t="shared" si="1284"/>
        <v>0</v>
      </c>
      <c r="G2208" s="76"/>
      <c r="H2208" s="69">
        <f t="shared" si="1285"/>
        <v>8.48</v>
      </c>
      <c r="I2208" s="69">
        <f t="shared" si="1285"/>
        <v>2.2799999999999998</v>
      </c>
      <c r="J2208" s="69">
        <f t="shared" si="1286"/>
        <v>10.76</v>
      </c>
      <c r="K2208" s="69">
        <v>0</v>
      </c>
      <c r="L2208" s="75">
        <f t="shared" si="1287"/>
        <v>10.76</v>
      </c>
      <c r="N2208" s="69">
        <v>8.48</v>
      </c>
      <c r="O2208" s="69">
        <v>2.2799999999999998</v>
      </c>
      <c r="P2208" s="69">
        <f t="shared" si="1288"/>
        <v>10.76</v>
      </c>
      <c r="Q2208" s="63"/>
      <c r="R2208" s="69">
        <f t="shared" si="1289"/>
        <v>8.48</v>
      </c>
      <c r="S2208" s="69">
        <f t="shared" si="1289"/>
        <v>2.2799999999999998</v>
      </c>
      <c r="T2208" s="69">
        <f t="shared" si="1290"/>
        <v>10.76</v>
      </c>
      <c r="U2208" s="69">
        <f t="shared" si="1291"/>
        <v>0</v>
      </c>
      <c r="V2208" s="77">
        <f t="shared" si="1292"/>
        <v>10.76</v>
      </c>
      <c r="X2208" s="69">
        <v>8.48</v>
      </c>
      <c r="Y2208" s="69">
        <v>2.2799999999999998</v>
      </c>
      <c r="Z2208" s="69">
        <v>10.76</v>
      </c>
      <c r="AA2208" s="78"/>
      <c r="AB2208" s="79">
        <f t="shared" si="1272"/>
        <v>0</v>
      </c>
    </row>
    <row r="2209" spans="1:28" x14ac:dyDescent="0.25">
      <c r="A2209" s="71" t="s">
        <v>10979</v>
      </c>
      <c r="B2209" s="72" t="s">
        <v>15903</v>
      </c>
      <c r="C2209" s="73" t="s">
        <v>8753</v>
      </c>
      <c r="D2209" s="74">
        <v>0</v>
      </c>
      <c r="E2209" s="69">
        <v>16.09</v>
      </c>
      <c r="F2209" s="75">
        <f t="shared" si="1284"/>
        <v>0</v>
      </c>
      <c r="G2209" s="76"/>
      <c r="H2209" s="69">
        <f t="shared" si="1285"/>
        <v>13.81</v>
      </c>
      <c r="I2209" s="69">
        <f t="shared" si="1285"/>
        <v>2.2799999999999998</v>
      </c>
      <c r="J2209" s="69">
        <f t="shared" si="1286"/>
        <v>16.09</v>
      </c>
      <c r="K2209" s="69">
        <v>0</v>
      </c>
      <c r="L2209" s="75">
        <f t="shared" si="1287"/>
        <v>16.09</v>
      </c>
      <c r="N2209" s="69">
        <v>13.81</v>
      </c>
      <c r="O2209" s="69">
        <v>2.2799999999999998</v>
      </c>
      <c r="P2209" s="69">
        <f t="shared" si="1288"/>
        <v>16.09</v>
      </c>
      <c r="Q2209" s="63"/>
      <c r="R2209" s="69">
        <f t="shared" si="1289"/>
        <v>13.81</v>
      </c>
      <c r="S2209" s="69">
        <f t="shared" si="1289"/>
        <v>2.2799999999999998</v>
      </c>
      <c r="T2209" s="69">
        <f t="shared" si="1290"/>
        <v>16.09</v>
      </c>
      <c r="U2209" s="69">
        <f t="shared" si="1291"/>
        <v>0</v>
      </c>
      <c r="V2209" s="77">
        <f t="shared" si="1292"/>
        <v>16.09</v>
      </c>
      <c r="X2209" s="69">
        <v>13.81</v>
      </c>
      <c r="Y2209" s="69">
        <v>2.2799999999999998</v>
      </c>
      <c r="Z2209" s="69">
        <v>16.09</v>
      </c>
      <c r="AA2209" s="78"/>
      <c r="AB2209" s="79">
        <f t="shared" si="1272"/>
        <v>0</v>
      </c>
    </row>
    <row r="2210" spans="1:28" x14ac:dyDescent="0.25">
      <c r="A2210" s="71" t="s">
        <v>10980</v>
      </c>
      <c r="B2210" s="72" t="s">
        <v>15904</v>
      </c>
      <c r="C2210" s="73" t="s">
        <v>8753</v>
      </c>
      <c r="D2210" s="74">
        <v>0</v>
      </c>
      <c r="E2210" s="69">
        <v>41.24</v>
      </c>
      <c r="F2210" s="75">
        <f t="shared" si="1284"/>
        <v>0</v>
      </c>
      <c r="G2210" s="76"/>
      <c r="H2210" s="69">
        <f t="shared" si="1285"/>
        <v>38.96</v>
      </c>
      <c r="I2210" s="69">
        <f t="shared" si="1285"/>
        <v>2.2799999999999998</v>
      </c>
      <c r="J2210" s="69">
        <f t="shared" si="1286"/>
        <v>41.24</v>
      </c>
      <c r="K2210" s="69">
        <v>0</v>
      </c>
      <c r="L2210" s="75">
        <f t="shared" si="1287"/>
        <v>41.24</v>
      </c>
      <c r="N2210" s="69">
        <v>38.96</v>
      </c>
      <c r="O2210" s="69">
        <v>2.2799999999999998</v>
      </c>
      <c r="P2210" s="69">
        <f t="shared" si="1288"/>
        <v>41.24</v>
      </c>
      <c r="Q2210" s="63"/>
      <c r="R2210" s="69">
        <f t="shared" si="1289"/>
        <v>38.96</v>
      </c>
      <c r="S2210" s="69">
        <f t="shared" si="1289"/>
        <v>2.2799999999999998</v>
      </c>
      <c r="T2210" s="69">
        <f t="shared" si="1290"/>
        <v>41.24</v>
      </c>
      <c r="U2210" s="69">
        <f t="shared" si="1291"/>
        <v>0</v>
      </c>
      <c r="V2210" s="77">
        <f t="shared" si="1292"/>
        <v>41.24</v>
      </c>
      <c r="X2210" s="69">
        <v>38.96</v>
      </c>
      <c r="Y2210" s="69">
        <v>2.2799999999999998</v>
      </c>
      <c r="Z2210" s="69">
        <v>41.24</v>
      </c>
      <c r="AA2210" s="78"/>
      <c r="AB2210" s="79">
        <f t="shared" si="1272"/>
        <v>0</v>
      </c>
    </row>
    <row r="2211" spans="1:28" x14ac:dyDescent="0.25">
      <c r="A2211" s="71" t="s">
        <v>10981</v>
      </c>
      <c r="B2211" s="72" t="s">
        <v>15905</v>
      </c>
      <c r="C2211" s="73" t="s">
        <v>8753</v>
      </c>
      <c r="D2211" s="74">
        <v>0</v>
      </c>
      <c r="E2211" s="69">
        <v>12.42</v>
      </c>
      <c r="F2211" s="75">
        <f t="shared" si="1284"/>
        <v>0</v>
      </c>
      <c r="G2211" s="76"/>
      <c r="H2211" s="69">
        <f t="shared" si="1285"/>
        <v>10.14</v>
      </c>
      <c r="I2211" s="69">
        <f t="shared" si="1285"/>
        <v>2.2799999999999998</v>
      </c>
      <c r="J2211" s="69">
        <f t="shared" si="1286"/>
        <v>12.42</v>
      </c>
      <c r="K2211" s="69">
        <v>0</v>
      </c>
      <c r="L2211" s="75">
        <f t="shared" si="1287"/>
        <v>12.42</v>
      </c>
      <c r="N2211" s="69">
        <v>10.14</v>
      </c>
      <c r="O2211" s="69">
        <v>2.2799999999999998</v>
      </c>
      <c r="P2211" s="69">
        <f t="shared" si="1288"/>
        <v>12.42</v>
      </c>
      <c r="Q2211" s="63"/>
      <c r="R2211" s="69">
        <f t="shared" si="1289"/>
        <v>10.14</v>
      </c>
      <c r="S2211" s="69">
        <f t="shared" si="1289"/>
        <v>2.2799999999999998</v>
      </c>
      <c r="T2211" s="69">
        <f t="shared" si="1290"/>
        <v>12.42</v>
      </c>
      <c r="U2211" s="69">
        <f t="shared" si="1291"/>
        <v>0</v>
      </c>
      <c r="V2211" s="77">
        <f t="shared" si="1292"/>
        <v>12.42</v>
      </c>
      <c r="X2211" s="69">
        <v>10.14</v>
      </c>
      <c r="Y2211" s="69">
        <v>2.2799999999999998</v>
      </c>
      <c r="Z2211" s="69">
        <v>12.42</v>
      </c>
      <c r="AA2211" s="78"/>
      <c r="AB2211" s="79">
        <f t="shared" si="1272"/>
        <v>0</v>
      </c>
    </row>
    <row r="2212" spans="1:28" x14ac:dyDescent="0.25">
      <c r="A2212" s="71" t="s">
        <v>10982</v>
      </c>
      <c r="B2212" s="72" t="s">
        <v>15906</v>
      </c>
      <c r="C2212" s="73" t="s">
        <v>8753</v>
      </c>
      <c r="D2212" s="74">
        <v>0</v>
      </c>
      <c r="E2212" s="69">
        <v>17.77</v>
      </c>
      <c r="F2212" s="75">
        <f t="shared" si="1284"/>
        <v>0</v>
      </c>
      <c r="G2212" s="76"/>
      <c r="H2212" s="69">
        <f t="shared" si="1285"/>
        <v>15.49</v>
      </c>
      <c r="I2212" s="69">
        <f t="shared" si="1285"/>
        <v>2.2799999999999998</v>
      </c>
      <c r="J2212" s="69">
        <f t="shared" si="1286"/>
        <v>17.77</v>
      </c>
      <c r="K2212" s="69">
        <v>0</v>
      </c>
      <c r="L2212" s="75">
        <f t="shared" si="1287"/>
        <v>17.77</v>
      </c>
      <c r="N2212" s="69">
        <v>15.49</v>
      </c>
      <c r="O2212" s="69">
        <v>2.2799999999999998</v>
      </c>
      <c r="P2212" s="69">
        <f t="shared" si="1288"/>
        <v>17.77</v>
      </c>
      <c r="Q2212" s="63"/>
      <c r="R2212" s="69">
        <f t="shared" si="1289"/>
        <v>15.49</v>
      </c>
      <c r="S2212" s="69">
        <f t="shared" si="1289"/>
        <v>2.2799999999999998</v>
      </c>
      <c r="T2212" s="69">
        <f t="shared" si="1290"/>
        <v>17.77</v>
      </c>
      <c r="U2212" s="69">
        <f t="shared" si="1291"/>
        <v>0</v>
      </c>
      <c r="V2212" s="77">
        <f t="shared" si="1292"/>
        <v>17.77</v>
      </c>
      <c r="X2212" s="69">
        <v>15.49</v>
      </c>
      <c r="Y2212" s="69">
        <v>2.2799999999999998</v>
      </c>
      <c r="Z2212" s="69">
        <v>17.77</v>
      </c>
      <c r="AA2212" s="78"/>
      <c r="AB2212" s="79">
        <f t="shared" si="1272"/>
        <v>0</v>
      </c>
    </row>
    <row r="2213" spans="1:28" x14ac:dyDescent="0.25">
      <c r="A2213" s="71" t="s">
        <v>10983</v>
      </c>
      <c r="B2213" s="72" t="s">
        <v>15907</v>
      </c>
      <c r="C2213" s="73" t="s">
        <v>8753</v>
      </c>
      <c r="D2213" s="74">
        <v>0</v>
      </c>
      <c r="E2213" s="69">
        <v>49.480000000000004</v>
      </c>
      <c r="F2213" s="75">
        <f t="shared" si="1284"/>
        <v>0</v>
      </c>
      <c r="G2213" s="76"/>
      <c r="H2213" s="69">
        <f t="shared" si="1285"/>
        <v>47.2</v>
      </c>
      <c r="I2213" s="69">
        <f t="shared" si="1285"/>
        <v>2.2799999999999998</v>
      </c>
      <c r="J2213" s="69">
        <f t="shared" si="1286"/>
        <v>49.480000000000004</v>
      </c>
      <c r="K2213" s="69">
        <v>0</v>
      </c>
      <c r="L2213" s="75">
        <f t="shared" si="1287"/>
        <v>49.480000000000004</v>
      </c>
      <c r="N2213" s="69">
        <v>47.2</v>
      </c>
      <c r="O2213" s="69">
        <v>2.2799999999999998</v>
      </c>
      <c r="P2213" s="69">
        <f t="shared" si="1288"/>
        <v>49.480000000000004</v>
      </c>
      <c r="Q2213" s="63"/>
      <c r="R2213" s="69">
        <f t="shared" si="1289"/>
        <v>47.2</v>
      </c>
      <c r="S2213" s="69">
        <f t="shared" si="1289"/>
        <v>2.2799999999999998</v>
      </c>
      <c r="T2213" s="69">
        <f t="shared" si="1290"/>
        <v>49.480000000000004</v>
      </c>
      <c r="U2213" s="69">
        <f t="shared" si="1291"/>
        <v>0</v>
      </c>
      <c r="V2213" s="77">
        <f t="shared" si="1292"/>
        <v>49.480000000000004</v>
      </c>
      <c r="X2213" s="69">
        <v>47.2</v>
      </c>
      <c r="Y2213" s="69">
        <v>2.2799999999999998</v>
      </c>
      <c r="Z2213" s="69">
        <v>49.48</v>
      </c>
      <c r="AA2213" s="78"/>
      <c r="AB2213" s="79">
        <f t="shared" si="1272"/>
        <v>0</v>
      </c>
    </row>
    <row r="2214" spans="1:28" x14ac:dyDescent="0.25">
      <c r="A2214" s="65" t="s">
        <v>10984</v>
      </c>
      <c r="B2214" s="66" t="s">
        <v>15908</v>
      </c>
      <c r="C2214" s="67"/>
      <c r="D2214" s="68"/>
      <c r="E2214" s="69"/>
      <c r="F2214" s="70"/>
      <c r="H2214" s="69"/>
      <c r="I2214" s="69"/>
      <c r="J2214" s="69"/>
      <c r="K2214" s="69"/>
      <c r="L2214" s="75"/>
      <c r="N2214" s="69"/>
      <c r="O2214" s="69"/>
      <c r="P2214" s="69"/>
      <c r="Q2214" s="63"/>
      <c r="R2214" s="69"/>
      <c r="S2214" s="69"/>
      <c r="T2214" s="69"/>
      <c r="U2214" s="69"/>
      <c r="V2214" s="77"/>
      <c r="X2214" s="69"/>
      <c r="Y2214" s="69"/>
      <c r="Z2214" s="69"/>
      <c r="AA2214" s="78"/>
      <c r="AB2214" s="79">
        <f t="shared" si="1272"/>
        <v>0</v>
      </c>
    </row>
    <row r="2215" spans="1:28" ht="22.5" x14ac:dyDescent="0.25">
      <c r="A2215" s="71" t="s">
        <v>10985</v>
      </c>
      <c r="B2215" s="72" t="s">
        <v>15909</v>
      </c>
      <c r="C2215" s="73" t="s">
        <v>8808</v>
      </c>
      <c r="D2215" s="74">
        <v>0</v>
      </c>
      <c r="E2215" s="69">
        <v>49.330000000000005</v>
      </c>
      <c r="F2215" s="75">
        <f t="shared" ref="F2215:F2228" si="1293">ROUND(D2215*E2215,2)</f>
        <v>0</v>
      </c>
      <c r="G2215" s="76"/>
      <c r="H2215" s="69">
        <f t="shared" ref="H2215:I2228" si="1294">ROUND(N2215+(N2215*$H$2/100),2)</f>
        <v>39.270000000000003</v>
      </c>
      <c r="I2215" s="69">
        <f t="shared" si="1294"/>
        <v>10.06</v>
      </c>
      <c r="J2215" s="69">
        <f t="shared" ref="J2215:J2228" si="1295">H2215+I2215</f>
        <v>49.330000000000005</v>
      </c>
      <c r="K2215" s="69">
        <v>0</v>
      </c>
      <c r="L2215" s="75">
        <f t="shared" ref="L2215:L2228" si="1296">SUM(J2215:K2215)</f>
        <v>49.330000000000005</v>
      </c>
      <c r="N2215" s="69">
        <v>39.270000000000003</v>
      </c>
      <c r="O2215" s="69">
        <v>10.06</v>
      </c>
      <c r="P2215" s="69">
        <f t="shared" ref="P2215:P2228" si="1297">SUM(N2215:O2215)</f>
        <v>49.330000000000005</v>
      </c>
      <c r="Q2215" s="63"/>
      <c r="R2215" s="69">
        <f t="shared" ref="R2215:S2228" si="1298">X2215</f>
        <v>39.270000000000003</v>
      </c>
      <c r="S2215" s="69">
        <f t="shared" si="1298"/>
        <v>10.06</v>
      </c>
      <c r="T2215" s="69">
        <f t="shared" ref="T2215:T2228" si="1299">R2215+S2215</f>
        <v>49.330000000000005</v>
      </c>
      <c r="U2215" s="69">
        <f t="shared" ref="U2215:U2228" si="1300">ROUND(Z2215*$H$2,2)/100</f>
        <v>0</v>
      </c>
      <c r="V2215" s="77">
        <f t="shared" ref="V2215:V2228" si="1301">SUM(T2215:U2215)</f>
        <v>49.330000000000005</v>
      </c>
      <c r="X2215" s="69">
        <v>39.270000000000003</v>
      </c>
      <c r="Y2215" s="69">
        <v>10.06</v>
      </c>
      <c r="Z2215" s="69">
        <v>49.33</v>
      </c>
      <c r="AA2215" s="78"/>
      <c r="AB2215" s="79">
        <f t="shared" si="1272"/>
        <v>0</v>
      </c>
    </row>
    <row r="2216" spans="1:28" ht="22.5" x14ac:dyDescent="0.25">
      <c r="A2216" s="71" t="s">
        <v>10986</v>
      </c>
      <c r="B2216" s="72" t="s">
        <v>15910</v>
      </c>
      <c r="C2216" s="73" t="s">
        <v>8753</v>
      </c>
      <c r="D2216" s="74">
        <v>0</v>
      </c>
      <c r="E2216" s="69">
        <v>54.92</v>
      </c>
      <c r="F2216" s="75">
        <f t="shared" si="1293"/>
        <v>0</v>
      </c>
      <c r="G2216" s="76"/>
      <c r="H2216" s="69">
        <f t="shared" si="1294"/>
        <v>38.14</v>
      </c>
      <c r="I2216" s="69">
        <f t="shared" si="1294"/>
        <v>16.78</v>
      </c>
      <c r="J2216" s="69">
        <f t="shared" si="1295"/>
        <v>54.92</v>
      </c>
      <c r="K2216" s="69">
        <v>0</v>
      </c>
      <c r="L2216" s="75">
        <f t="shared" si="1296"/>
        <v>54.92</v>
      </c>
      <c r="N2216" s="69">
        <v>38.14</v>
      </c>
      <c r="O2216" s="69">
        <v>16.78</v>
      </c>
      <c r="P2216" s="69">
        <f t="shared" si="1297"/>
        <v>54.92</v>
      </c>
      <c r="Q2216" s="63"/>
      <c r="R2216" s="69">
        <f t="shared" si="1298"/>
        <v>38.14</v>
      </c>
      <c r="S2216" s="69">
        <f t="shared" si="1298"/>
        <v>16.79</v>
      </c>
      <c r="T2216" s="69">
        <f t="shared" si="1299"/>
        <v>54.93</v>
      </c>
      <c r="U2216" s="69">
        <f t="shared" si="1300"/>
        <v>0</v>
      </c>
      <c r="V2216" s="77">
        <f t="shared" si="1301"/>
        <v>54.93</v>
      </c>
      <c r="X2216" s="69">
        <v>38.14</v>
      </c>
      <c r="Y2216" s="69">
        <v>16.79</v>
      </c>
      <c r="Z2216" s="69">
        <v>54.93</v>
      </c>
      <c r="AA2216" s="78"/>
      <c r="AB2216" s="79">
        <f t="shared" si="1272"/>
        <v>-9.9999999999980105E-3</v>
      </c>
    </row>
    <row r="2217" spans="1:28" ht="33.75" x14ac:dyDescent="0.25">
      <c r="A2217" s="71" t="s">
        <v>10987</v>
      </c>
      <c r="B2217" s="72" t="s">
        <v>15911</v>
      </c>
      <c r="C2217" s="73" t="s">
        <v>8753</v>
      </c>
      <c r="D2217" s="74">
        <v>0</v>
      </c>
      <c r="E2217" s="69">
        <v>64.240000000000009</v>
      </c>
      <c r="F2217" s="75">
        <f t="shared" si="1293"/>
        <v>0</v>
      </c>
      <c r="G2217" s="76"/>
      <c r="H2217" s="69">
        <f t="shared" si="1294"/>
        <v>47.46</v>
      </c>
      <c r="I2217" s="69">
        <f t="shared" si="1294"/>
        <v>16.78</v>
      </c>
      <c r="J2217" s="69">
        <f t="shared" si="1295"/>
        <v>64.240000000000009</v>
      </c>
      <c r="K2217" s="69">
        <v>0</v>
      </c>
      <c r="L2217" s="75">
        <f t="shared" si="1296"/>
        <v>64.240000000000009</v>
      </c>
      <c r="N2217" s="69">
        <v>47.46</v>
      </c>
      <c r="O2217" s="69">
        <v>16.78</v>
      </c>
      <c r="P2217" s="69">
        <f t="shared" si="1297"/>
        <v>64.240000000000009</v>
      </c>
      <c r="Q2217" s="63"/>
      <c r="R2217" s="69">
        <f t="shared" si="1298"/>
        <v>47.46</v>
      </c>
      <c r="S2217" s="69">
        <f t="shared" si="1298"/>
        <v>16.79</v>
      </c>
      <c r="T2217" s="69">
        <f t="shared" si="1299"/>
        <v>64.25</v>
      </c>
      <c r="U2217" s="69">
        <f t="shared" si="1300"/>
        <v>0</v>
      </c>
      <c r="V2217" s="77">
        <f t="shared" si="1301"/>
        <v>64.25</v>
      </c>
      <c r="X2217" s="69">
        <v>47.46</v>
      </c>
      <c r="Y2217" s="69">
        <v>16.79</v>
      </c>
      <c r="Z2217" s="69">
        <v>64.25</v>
      </c>
      <c r="AA2217" s="78"/>
      <c r="AB2217" s="79">
        <f t="shared" si="1272"/>
        <v>-9.9999999999909051E-3</v>
      </c>
    </row>
    <row r="2218" spans="1:28" ht="22.5" x14ac:dyDescent="0.25">
      <c r="A2218" s="71" t="s">
        <v>10988</v>
      </c>
      <c r="B2218" s="72" t="s">
        <v>15912</v>
      </c>
      <c r="C2218" s="73" t="s">
        <v>8753</v>
      </c>
      <c r="D2218" s="74">
        <v>0</v>
      </c>
      <c r="E2218" s="69">
        <v>16.96</v>
      </c>
      <c r="F2218" s="75">
        <f t="shared" si="1293"/>
        <v>0</v>
      </c>
      <c r="G2218" s="76"/>
      <c r="H2218" s="69">
        <f t="shared" si="1294"/>
        <v>10.57</v>
      </c>
      <c r="I2218" s="69">
        <f t="shared" si="1294"/>
        <v>6.39</v>
      </c>
      <c r="J2218" s="69">
        <f t="shared" si="1295"/>
        <v>16.96</v>
      </c>
      <c r="K2218" s="69">
        <v>0</v>
      </c>
      <c r="L2218" s="75">
        <f t="shared" si="1296"/>
        <v>16.96</v>
      </c>
      <c r="N2218" s="69">
        <v>10.57</v>
      </c>
      <c r="O2218" s="69">
        <v>6.39</v>
      </c>
      <c r="P2218" s="69">
        <f t="shared" si="1297"/>
        <v>16.96</v>
      </c>
      <c r="Q2218" s="63"/>
      <c r="R2218" s="69">
        <f t="shared" si="1298"/>
        <v>10.57</v>
      </c>
      <c r="S2218" s="69">
        <f t="shared" si="1298"/>
        <v>6.39</v>
      </c>
      <c r="T2218" s="69">
        <f t="shared" si="1299"/>
        <v>16.96</v>
      </c>
      <c r="U2218" s="69">
        <f t="shared" si="1300"/>
        <v>0</v>
      </c>
      <c r="V2218" s="77">
        <f t="shared" si="1301"/>
        <v>16.96</v>
      </c>
      <c r="X2218" s="69">
        <v>10.57</v>
      </c>
      <c r="Y2218" s="69">
        <v>6.39</v>
      </c>
      <c r="Z2218" s="69">
        <v>16.96</v>
      </c>
      <c r="AA2218" s="78"/>
      <c r="AB2218" s="79">
        <f t="shared" si="1272"/>
        <v>0</v>
      </c>
    </row>
    <row r="2219" spans="1:28" ht="33.75" x14ac:dyDescent="0.25">
      <c r="A2219" s="71" t="s">
        <v>10989</v>
      </c>
      <c r="B2219" s="72" t="s">
        <v>15913</v>
      </c>
      <c r="C2219" s="73" t="s">
        <v>8753</v>
      </c>
      <c r="D2219" s="74">
        <v>0</v>
      </c>
      <c r="E2219" s="69">
        <v>38.93</v>
      </c>
      <c r="F2219" s="75">
        <f t="shared" si="1293"/>
        <v>0</v>
      </c>
      <c r="G2219" s="76"/>
      <c r="H2219" s="69">
        <f t="shared" si="1294"/>
        <v>22.15</v>
      </c>
      <c r="I2219" s="69">
        <f t="shared" si="1294"/>
        <v>16.78</v>
      </c>
      <c r="J2219" s="69">
        <f t="shared" si="1295"/>
        <v>38.93</v>
      </c>
      <c r="K2219" s="69">
        <v>0</v>
      </c>
      <c r="L2219" s="75">
        <f t="shared" si="1296"/>
        <v>38.93</v>
      </c>
      <c r="N2219" s="69">
        <v>22.15</v>
      </c>
      <c r="O2219" s="69">
        <v>16.78</v>
      </c>
      <c r="P2219" s="69">
        <f t="shared" si="1297"/>
        <v>38.93</v>
      </c>
      <c r="Q2219" s="63"/>
      <c r="R2219" s="69">
        <f t="shared" si="1298"/>
        <v>22.15</v>
      </c>
      <c r="S2219" s="69">
        <f t="shared" si="1298"/>
        <v>16.79</v>
      </c>
      <c r="T2219" s="69">
        <f t="shared" si="1299"/>
        <v>38.94</v>
      </c>
      <c r="U2219" s="69">
        <f t="shared" si="1300"/>
        <v>0</v>
      </c>
      <c r="V2219" s="77">
        <f t="shared" si="1301"/>
        <v>38.94</v>
      </c>
      <c r="X2219" s="69">
        <v>22.15</v>
      </c>
      <c r="Y2219" s="69">
        <v>16.79</v>
      </c>
      <c r="Z2219" s="69">
        <v>38.94</v>
      </c>
      <c r="AA2219" s="78"/>
      <c r="AB2219" s="79">
        <f t="shared" si="1272"/>
        <v>-9.9999999999980105E-3</v>
      </c>
    </row>
    <row r="2220" spans="1:28" ht="22.5" x14ac:dyDescent="0.25">
      <c r="A2220" s="71" t="s">
        <v>10990</v>
      </c>
      <c r="B2220" s="72" t="s">
        <v>15914</v>
      </c>
      <c r="C2220" s="73" t="s">
        <v>8753</v>
      </c>
      <c r="D2220" s="74">
        <v>0</v>
      </c>
      <c r="E2220" s="69">
        <v>15.18</v>
      </c>
      <c r="F2220" s="75">
        <f t="shared" si="1293"/>
        <v>0</v>
      </c>
      <c r="G2220" s="76"/>
      <c r="H2220" s="69">
        <f t="shared" si="1294"/>
        <v>8.7899999999999991</v>
      </c>
      <c r="I2220" s="69">
        <f t="shared" si="1294"/>
        <v>6.39</v>
      </c>
      <c r="J2220" s="69">
        <f t="shared" si="1295"/>
        <v>15.18</v>
      </c>
      <c r="K2220" s="69">
        <v>0</v>
      </c>
      <c r="L2220" s="75">
        <f t="shared" si="1296"/>
        <v>15.18</v>
      </c>
      <c r="N2220" s="69">
        <v>8.7899999999999991</v>
      </c>
      <c r="O2220" s="69">
        <v>6.39</v>
      </c>
      <c r="P2220" s="69">
        <f t="shared" si="1297"/>
        <v>15.18</v>
      </c>
      <c r="Q2220" s="63"/>
      <c r="R2220" s="69">
        <f t="shared" si="1298"/>
        <v>8.7899999999999991</v>
      </c>
      <c r="S2220" s="69">
        <f t="shared" si="1298"/>
        <v>6.39</v>
      </c>
      <c r="T2220" s="69">
        <f t="shared" si="1299"/>
        <v>15.18</v>
      </c>
      <c r="U2220" s="69">
        <f t="shared" si="1300"/>
        <v>0</v>
      </c>
      <c r="V2220" s="77">
        <f t="shared" si="1301"/>
        <v>15.18</v>
      </c>
      <c r="X2220" s="69">
        <v>8.7899999999999991</v>
      </c>
      <c r="Y2220" s="69">
        <v>6.39</v>
      </c>
      <c r="Z2220" s="69">
        <v>15.18</v>
      </c>
      <c r="AA2220" s="78"/>
      <c r="AB2220" s="79">
        <f t="shared" si="1272"/>
        <v>0</v>
      </c>
    </row>
    <row r="2221" spans="1:28" x14ac:dyDescent="0.25">
      <c r="A2221" s="71" t="s">
        <v>10991</v>
      </c>
      <c r="B2221" s="72" t="s">
        <v>15915</v>
      </c>
      <c r="C2221" s="73" t="s">
        <v>8753</v>
      </c>
      <c r="D2221" s="74">
        <v>0</v>
      </c>
      <c r="E2221" s="69">
        <v>10.16</v>
      </c>
      <c r="F2221" s="75">
        <f t="shared" si="1293"/>
        <v>0</v>
      </c>
      <c r="G2221" s="76"/>
      <c r="H2221" s="69">
        <f t="shared" si="1294"/>
        <v>5.14</v>
      </c>
      <c r="I2221" s="69">
        <f t="shared" si="1294"/>
        <v>5.0199999999999996</v>
      </c>
      <c r="J2221" s="69">
        <f t="shared" si="1295"/>
        <v>10.16</v>
      </c>
      <c r="K2221" s="69">
        <v>0</v>
      </c>
      <c r="L2221" s="75">
        <f t="shared" si="1296"/>
        <v>10.16</v>
      </c>
      <c r="N2221" s="69">
        <v>5.14</v>
      </c>
      <c r="O2221" s="69">
        <v>5.0200000000000005</v>
      </c>
      <c r="P2221" s="69">
        <f t="shared" si="1297"/>
        <v>10.16</v>
      </c>
      <c r="Q2221" s="63"/>
      <c r="R2221" s="69">
        <f t="shared" si="1298"/>
        <v>5.14</v>
      </c>
      <c r="S2221" s="69">
        <f t="shared" si="1298"/>
        <v>5.03</v>
      </c>
      <c r="T2221" s="69">
        <f t="shared" si="1299"/>
        <v>10.17</v>
      </c>
      <c r="U2221" s="69">
        <f t="shared" si="1300"/>
        <v>0</v>
      </c>
      <c r="V2221" s="77">
        <f t="shared" si="1301"/>
        <v>10.17</v>
      </c>
      <c r="X2221" s="69">
        <v>5.14</v>
      </c>
      <c r="Y2221" s="69">
        <v>5.03</v>
      </c>
      <c r="Z2221" s="69">
        <v>10.17</v>
      </c>
      <c r="AA2221" s="78"/>
      <c r="AB2221" s="79">
        <f t="shared" si="1272"/>
        <v>-9.9999999999997868E-3</v>
      </c>
    </row>
    <row r="2222" spans="1:28" ht="22.5" x14ac:dyDescent="0.25">
      <c r="A2222" s="71" t="s">
        <v>10992</v>
      </c>
      <c r="B2222" s="72" t="s">
        <v>15916</v>
      </c>
      <c r="C2222" s="73" t="s">
        <v>8808</v>
      </c>
      <c r="D2222" s="74">
        <v>0</v>
      </c>
      <c r="E2222" s="69">
        <v>42.7</v>
      </c>
      <c r="F2222" s="75">
        <f t="shared" si="1293"/>
        <v>0</v>
      </c>
      <c r="G2222" s="76"/>
      <c r="H2222" s="69">
        <f t="shared" si="1294"/>
        <v>32.64</v>
      </c>
      <c r="I2222" s="69">
        <f t="shared" si="1294"/>
        <v>10.06</v>
      </c>
      <c r="J2222" s="69">
        <f t="shared" si="1295"/>
        <v>42.7</v>
      </c>
      <c r="K2222" s="69">
        <v>0</v>
      </c>
      <c r="L2222" s="75">
        <f t="shared" si="1296"/>
        <v>42.7</v>
      </c>
      <c r="N2222" s="69">
        <v>32.64</v>
      </c>
      <c r="O2222" s="69">
        <v>10.06</v>
      </c>
      <c r="P2222" s="69">
        <f t="shared" si="1297"/>
        <v>42.7</v>
      </c>
      <c r="Q2222" s="63"/>
      <c r="R2222" s="69">
        <f t="shared" si="1298"/>
        <v>32.64</v>
      </c>
      <c r="S2222" s="69">
        <f t="shared" si="1298"/>
        <v>10.06</v>
      </c>
      <c r="T2222" s="69">
        <f t="shared" si="1299"/>
        <v>42.7</v>
      </c>
      <c r="U2222" s="69">
        <f t="shared" si="1300"/>
        <v>0</v>
      </c>
      <c r="V2222" s="77">
        <f t="shared" si="1301"/>
        <v>42.7</v>
      </c>
      <c r="X2222" s="69">
        <v>32.64</v>
      </c>
      <c r="Y2222" s="69">
        <v>10.06</v>
      </c>
      <c r="Z2222" s="69">
        <v>42.7</v>
      </c>
      <c r="AA2222" s="78"/>
      <c r="AB2222" s="79">
        <f t="shared" si="1272"/>
        <v>0</v>
      </c>
    </row>
    <row r="2223" spans="1:28" ht="22.5" x14ac:dyDescent="0.25">
      <c r="A2223" s="71" t="s">
        <v>10993</v>
      </c>
      <c r="B2223" s="72" t="s">
        <v>15917</v>
      </c>
      <c r="C2223" s="73" t="s">
        <v>8753</v>
      </c>
      <c r="D2223" s="74">
        <v>0</v>
      </c>
      <c r="E2223" s="69">
        <v>44.72</v>
      </c>
      <c r="F2223" s="75">
        <f t="shared" si="1293"/>
        <v>0</v>
      </c>
      <c r="G2223" s="76"/>
      <c r="H2223" s="69">
        <f t="shared" si="1294"/>
        <v>27.94</v>
      </c>
      <c r="I2223" s="69">
        <f t="shared" si="1294"/>
        <v>16.78</v>
      </c>
      <c r="J2223" s="69">
        <f t="shared" si="1295"/>
        <v>44.72</v>
      </c>
      <c r="K2223" s="69">
        <v>0</v>
      </c>
      <c r="L2223" s="75">
        <f t="shared" si="1296"/>
        <v>44.72</v>
      </c>
      <c r="N2223" s="69">
        <v>27.94</v>
      </c>
      <c r="O2223" s="69">
        <v>16.78</v>
      </c>
      <c r="P2223" s="69">
        <f t="shared" si="1297"/>
        <v>44.72</v>
      </c>
      <c r="Q2223" s="63"/>
      <c r="R2223" s="69">
        <f t="shared" si="1298"/>
        <v>27.94</v>
      </c>
      <c r="S2223" s="69">
        <f t="shared" si="1298"/>
        <v>16.79</v>
      </c>
      <c r="T2223" s="69">
        <f t="shared" si="1299"/>
        <v>44.730000000000004</v>
      </c>
      <c r="U2223" s="69">
        <f t="shared" si="1300"/>
        <v>0</v>
      </c>
      <c r="V2223" s="77">
        <f t="shared" si="1301"/>
        <v>44.730000000000004</v>
      </c>
      <c r="X2223" s="69">
        <v>27.94</v>
      </c>
      <c r="Y2223" s="69">
        <v>16.79</v>
      </c>
      <c r="Z2223" s="69">
        <v>44.73</v>
      </c>
      <c r="AA2223" s="78"/>
      <c r="AB2223" s="79">
        <f t="shared" si="1272"/>
        <v>-9.9999999999980105E-3</v>
      </c>
    </row>
    <row r="2224" spans="1:28" ht="22.5" x14ac:dyDescent="0.25">
      <c r="A2224" s="71" t="s">
        <v>10994</v>
      </c>
      <c r="B2224" s="72" t="s">
        <v>15918</v>
      </c>
      <c r="C2224" s="73" t="s">
        <v>8753</v>
      </c>
      <c r="D2224" s="74">
        <v>0</v>
      </c>
      <c r="E2224" s="69">
        <v>8.4500000000000011</v>
      </c>
      <c r="F2224" s="75">
        <f t="shared" si="1293"/>
        <v>0</v>
      </c>
      <c r="G2224" s="76"/>
      <c r="H2224" s="69">
        <f t="shared" si="1294"/>
        <v>3.43</v>
      </c>
      <c r="I2224" s="69">
        <f t="shared" si="1294"/>
        <v>5.0199999999999996</v>
      </c>
      <c r="J2224" s="69">
        <f t="shared" si="1295"/>
        <v>8.4499999999999993</v>
      </c>
      <c r="K2224" s="69">
        <v>0</v>
      </c>
      <c r="L2224" s="75">
        <f t="shared" si="1296"/>
        <v>8.4499999999999993</v>
      </c>
      <c r="N2224" s="69">
        <v>3.43</v>
      </c>
      <c r="O2224" s="69">
        <v>5.0200000000000005</v>
      </c>
      <c r="P2224" s="69">
        <f t="shared" si="1297"/>
        <v>8.4500000000000011</v>
      </c>
      <c r="Q2224" s="63"/>
      <c r="R2224" s="69">
        <f t="shared" si="1298"/>
        <v>3.43</v>
      </c>
      <c r="S2224" s="69">
        <f t="shared" si="1298"/>
        <v>5.03</v>
      </c>
      <c r="T2224" s="69">
        <f t="shared" si="1299"/>
        <v>8.4600000000000009</v>
      </c>
      <c r="U2224" s="69">
        <f t="shared" si="1300"/>
        <v>0</v>
      </c>
      <c r="V2224" s="77">
        <f t="shared" si="1301"/>
        <v>8.4600000000000009</v>
      </c>
      <c r="X2224" s="69">
        <v>3.43</v>
      </c>
      <c r="Y2224" s="69">
        <v>5.03</v>
      </c>
      <c r="Z2224" s="69">
        <v>8.4600000000000009</v>
      </c>
      <c r="AA2224" s="78"/>
      <c r="AB2224" s="79">
        <f t="shared" si="1272"/>
        <v>-9.9999999999997868E-3</v>
      </c>
    </row>
    <row r="2225" spans="1:28" ht="22.5" x14ac:dyDescent="0.25">
      <c r="A2225" s="71" t="s">
        <v>10995</v>
      </c>
      <c r="B2225" s="72" t="s">
        <v>15919</v>
      </c>
      <c r="C2225" s="73" t="s">
        <v>8753</v>
      </c>
      <c r="D2225" s="74">
        <v>0</v>
      </c>
      <c r="E2225" s="69">
        <v>44.769999999999996</v>
      </c>
      <c r="F2225" s="75">
        <f t="shared" si="1293"/>
        <v>0</v>
      </c>
      <c r="G2225" s="76"/>
      <c r="H2225" s="69">
        <f t="shared" si="1294"/>
        <v>27.99</v>
      </c>
      <c r="I2225" s="69">
        <f t="shared" si="1294"/>
        <v>16.78</v>
      </c>
      <c r="J2225" s="69">
        <f t="shared" si="1295"/>
        <v>44.769999999999996</v>
      </c>
      <c r="K2225" s="69">
        <v>0</v>
      </c>
      <c r="L2225" s="75">
        <f t="shared" si="1296"/>
        <v>44.769999999999996</v>
      </c>
      <c r="N2225" s="69">
        <v>27.99</v>
      </c>
      <c r="O2225" s="69">
        <v>16.78</v>
      </c>
      <c r="P2225" s="69">
        <f t="shared" si="1297"/>
        <v>44.769999999999996</v>
      </c>
      <c r="Q2225" s="63"/>
      <c r="R2225" s="69">
        <f t="shared" si="1298"/>
        <v>27.99</v>
      </c>
      <c r="S2225" s="69">
        <f t="shared" si="1298"/>
        <v>16.79</v>
      </c>
      <c r="T2225" s="69">
        <f t="shared" si="1299"/>
        <v>44.78</v>
      </c>
      <c r="U2225" s="69">
        <f t="shared" si="1300"/>
        <v>0</v>
      </c>
      <c r="V2225" s="77">
        <f t="shared" si="1301"/>
        <v>44.78</v>
      </c>
      <c r="X2225" s="69">
        <v>27.99</v>
      </c>
      <c r="Y2225" s="69">
        <v>16.79</v>
      </c>
      <c r="Z2225" s="69">
        <v>44.78</v>
      </c>
      <c r="AA2225" s="78"/>
      <c r="AB2225" s="79">
        <f t="shared" si="1272"/>
        <v>-1.0000000000005116E-2</v>
      </c>
    </row>
    <row r="2226" spans="1:28" ht="33.75" x14ac:dyDescent="0.25">
      <c r="A2226" s="71" t="s">
        <v>10996</v>
      </c>
      <c r="B2226" s="72" t="s">
        <v>15920</v>
      </c>
      <c r="C2226" s="73" t="s">
        <v>8753</v>
      </c>
      <c r="D2226" s="74">
        <v>0</v>
      </c>
      <c r="E2226" s="69">
        <v>55.25</v>
      </c>
      <c r="F2226" s="75">
        <f t="shared" si="1293"/>
        <v>0</v>
      </c>
      <c r="G2226" s="76"/>
      <c r="H2226" s="69">
        <f t="shared" si="1294"/>
        <v>38.47</v>
      </c>
      <c r="I2226" s="69">
        <f t="shared" si="1294"/>
        <v>16.78</v>
      </c>
      <c r="J2226" s="69">
        <f t="shared" si="1295"/>
        <v>55.25</v>
      </c>
      <c r="K2226" s="69">
        <v>0</v>
      </c>
      <c r="L2226" s="75">
        <f t="shared" si="1296"/>
        <v>55.25</v>
      </c>
      <c r="N2226" s="69">
        <v>38.47</v>
      </c>
      <c r="O2226" s="69">
        <v>16.78</v>
      </c>
      <c r="P2226" s="69">
        <f t="shared" si="1297"/>
        <v>55.25</v>
      </c>
      <c r="Q2226" s="63"/>
      <c r="R2226" s="69">
        <f t="shared" si="1298"/>
        <v>38.47</v>
      </c>
      <c r="S2226" s="69">
        <f t="shared" si="1298"/>
        <v>16.79</v>
      </c>
      <c r="T2226" s="69">
        <f t="shared" si="1299"/>
        <v>55.26</v>
      </c>
      <c r="U2226" s="69">
        <f t="shared" si="1300"/>
        <v>0</v>
      </c>
      <c r="V2226" s="77">
        <f t="shared" si="1301"/>
        <v>55.26</v>
      </c>
      <c r="X2226" s="69">
        <v>38.47</v>
      </c>
      <c r="Y2226" s="69">
        <v>16.79</v>
      </c>
      <c r="Z2226" s="69">
        <v>55.26</v>
      </c>
      <c r="AA2226" s="78"/>
      <c r="AB2226" s="79">
        <f t="shared" si="1272"/>
        <v>-9.9999999999980105E-3</v>
      </c>
    </row>
    <row r="2227" spans="1:28" ht="22.5" x14ac:dyDescent="0.25">
      <c r="A2227" s="71" t="s">
        <v>10997</v>
      </c>
      <c r="B2227" s="72" t="s">
        <v>15921</v>
      </c>
      <c r="C2227" s="73" t="s">
        <v>8753</v>
      </c>
      <c r="D2227" s="74">
        <v>0</v>
      </c>
      <c r="E2227" s="69">
        <v>424.78000000000003</v>
      </c>
      <c r="F2227" s="75">
        <f t="shared" si="1293"/>
        <v>0</v>
      </c>
      <c r="G2227" s="76"/>
      <c r="H2227" s="69">
        <f t="shared" si="1294"/>
        <v>402.18</v>
      </c>
      <c r="I2227" s="69">
        <f t="shared" si="1294"/>
        <v>22.6</v>
      </c>
      <c r="J2227" s="69">
        <f t="shared" si="1295"/>
        <v>424.78000000000003</v>
      </c>
      <c r="K2227" s="69">
        <v>0</v>
      </c>
      <c r="L2227" s="75">
        <f t="shared" si="1296"/>
        <v>424.78000000000003</v>
      </c>
      <c r="N2227" s="69">
        <v>402.18</v>
      </c>
      <c r="O2227" s="69">
        <v>22.6</v>
      </c>
      <c r="P2227" s="69">
        <f t="shared" si="1297"/>
        <v>424.78000000000003</v>
      </c>
      <c r="Q2227" s="63"/>
      <c r="R2227" s="69">
        <f t="shared" si="1298"/>
        <v>402.18</v>
      </c>
      <c r="S2227" s="69">
        <f t="shared" si="1298"/>
        <v>22.6</v>
      </c>
      <c r="T2227" s="69">
        <f t="shared" si="1299"/>
        <v>424.78000000000003</v>
      </c>
      <c r="U2227" s="69">
        <f t="shared" si="1300"/>
        <v>0</v>
      </c>
      <c r="V2227" s="77">
        <f t="shared" si="1301"/>
        <v>424.78000000000003</v>
      </c>
      <c r="X2227" s="69">
        <v>402.18</v>
      </c>
      <c r="Y2227" s="69">
        <v>22.6</v>
      </c>
      <c r="Z2227" s="69">
        <v>424.78</v>
      </c>
      <c r="AA2227" s="78"/>
      <c r="AB2227" s="79">
        <f t="shared" si="1272"/>
        <v>0</v>
      </c>
    </row>
    <row r="2228" spans="1:28" x14ac:dyDescent="0.25">
      <c r="A2228" s="71" t="s">
        <v>10998</v>
      </c>
      <c r="B2228" s="72" t="s">
        <v>15922</v>
      </c>
      <c r="C2228" s="73" t="s">
        <v>8753</v>
      </c>
      <c r="D2228" s="74">
        <v>0</v>
      </c>
      <c r="E2228" s="69">
        <v>36.81</v>
      </c>
      <c r="F2228" s="75">
        <f t="shared" si="1293"/>
        <v>0</v>
      </c>
      <c r="G2228" s="76"/>
      <c r="H2228" s="69">
        <f t="shared" si="1294"/>
        <v>20.03</v>
      </c>
      <c r="I2228" s="69">
        <f t="shared" si="1294"/>
        <v>16.78</v>
      </c>
      <c r="J2228" s="69">
        <f t="shared" si="1295"/>
        <v>36.81</v>
      </c>
      <c r="K2228" s="69">
        <v>0</v>
      </c>
      <c r="L2228" s="75">
        <f t="shared" si="1296"/>
        <v>36.81</v>
      </c>
      <c r="N2228" s="69">
        <v>20.03</v>
      </c>
      <c r="O2228" s="69">
        <v>16.78</v>
      </c>
      <c r="P2228" s="69">
        <f t="shared" si="1297"/>
        <v>36.81</v>
      </c>
      <c r="Q2228" s="63"/>
      <c r="R2228" s="69">
        <f t="shared" si="1298"/>
        <v>20.03</v>
      </c>
      <c r="S2228" s="69">
        <f t="shared" si="1298"/>
        <v>16.79</v>
      </c>
      <c r="T2228" s="69">
        <f t="shared" si="1299"/>
        <v>36.82</v>
      </c>
      <c r="U2228" s="69">
        <f t="shared" si="1300"/>
        <v>0</v>
      </c>
      <c r="V2228" s="77">
        <f t="shared" si="1301"/>
        <v>36.82</v>
      </c>
      <c r="X2228" s="69">
        <v>20.03</v>
      </c>
      <c r="Y2228" s="69">
        <v>16.79</v>
      </c>
      <c r="Z2228" s="69">
        <v>36.82</v>
      </c>
      <c r="AA2228" s="78"/>
      <c r="AB2228" s="79">
        <f t="shared" si="1272"/>
        <v>-9.9999999999980105E-3</v>
      </c>
    </row>
    <row r="2229" spans="1:28" ht="22.5" x14ac:dyDescent="0.25">
      <c r="A2229" s="65" t="s">
        <v>10999</v>
      </c>
      <c r="B2229" s="66" t="s">
        <v>15923</v>
      </c>
      <c r="C2229" s="67"/>
      <c r="D2229" s="68"/>
      <c r="E2229" s="69"/>
      <c r="F2229" s="70"/>
      <c r="H2229" s="69"/>
      <c r="I2229" s="69"/>
      <c r="J2229" s="69"/>
      <c r="K2229" s="69"/>
      <c r="L2229" s="75"/>
      <c r="N2229" s="69"/>
      <c r="O2229" s="69"/>
      <c r="P2229" s="69"/>
      <c r="Q2229" s="63"/>
      <c r="R2229" s="69"/>
      <c r="S2229" s="69"/>
      <c r="T2229" s="69"/>
      <c r="U2229" s="69"/>
      <c r="V2229" s="77"/>
      <c r="X2229" s="69"/>
      <c r="Y2229" s="69"/>
      <c r="Z2229" s="69"/>
      <c r="AA2229" s="78"/>
      <c r="AB2229" s="79">
        <f t="shared" si="1272"/>
        <v>0</v>
      </c>
    </row>
    <row r="2230" spans="1:28" ht="22.5" x14ac:dyDescent="0.25">
      <c r="A2230" s="71" t="s">
        <v>11000</v>
      </c>
      <c r="B2230" s="72" t="s">
        <v>15924</v>
      </c>
      <c r="C2230" s="73" t="s">
        <v>8808</v>
      </c>
      <c r="D2230" s="74">
        <v>0</v>
      </c>
      <c r="E2230" s="69">
        <v>11.68</v>
      </c>
      <c r="F2230" s="75">
        <f>ROUND(D2230*E2230,2)</f>
        <v>0</v>
      </c>
      <c r="G2230" s="76"/>
      <c r="H2230" s="69">
        <f t="shared" ref="H2230:I2234" si="1302">ROUND(N2230+(N2230*$H$2/100),2)</f>
        <v>1.62</v>
      </c>
      <c r="I2230" s="69">
        <f t="shared" si="1302"/>
        <v>10.06</v>
      </c>
      <c r="J2230" s="69">
        <f>H2230+I2230</f>
        <v>11.68</v>
      </c>
      <c r="K2230" s="69">
        <v>0</v>
      </c>
      <c r="L2230" s="75">
        <f>SUM(J2230:K2230)</f>
        <v>11.68</v>
      </c>
      <c r="N2230" s="69">
        <v>1.62</v>
      </c>
      <c r="O2230" s="69">
        <v>10.06</v>
      </c>
      <c r="P2230" s="69">
        <f>SUM(N2230:O2230)</f>
        <v>11.68</v>
      </c>
      <c r="Q2230" s="63"/>
      <c r="R2230" s="69">
        <f t="shared" ref="R2230:S2234" si="1303">X2230</f>
        <v>1.62</v>
      </c>
      <c r="S2230" s="69">
        <f t="shared" si="1303"/>
        <v>10.06</v>
      </c>
      <c r="T2230" s="69">
        <f>R2230+S2230</f>
        <v>11.68</v>
      </c>
      <c r="U2230" s="69">
        <f>ROUND(Z2230*$H$2,2)/100</f>
        <v>0</v>
      </c>
      <c r="V2230" s="77">
        <f>SUM(T2230:U2230)</f>
        <v>11.68</v>
      </c>
      <c r="X2230" s="69">
        <v>1.62</v>
      </c>
      <c r="Y2230" s="69">
        <v>10.06</v>
      </c>
      <c r="Z2230" s="69">
        <v>11.68</v>
      </c>
      <c r="AA2230" s="78"/>
      <c r="AB2230" s="79">
        <f t="shared" si="1272"/>
        <v>0</v>
      </c>
    </row>
    <row r="2231" spans="1:28" ht="22.5" x14ac:dyDescent="0.25">
      <c r="A2231" s="71" t="s">
        <v>11001</v>
      </c>
      <c r="B2231" s="72" t="s">
        <v>15925</v>
      </c>
      <c r="C2231" s="73" t="s">
        <v>8808</v>
      </c>
      <c r="D2231" s="74">
        <v>0</v>
      </c>
      <c r="E2231" s="69">
        <v>11.59</v>
      </c>
      <c r="F2231" s="75">
        <f>ROUND(D2231*E2231,2)</f>
        <v>0</v>
      </c>
      <c r="G2231" s="76"/>
      <c r="H2231" s="69">
        <f t="shared" si="1302"/>
        <v>1.53</v>
      </c>
      <c r="I2231" s="69">
        <f t="shared" si="1302"/>
        <v>10.06</v>
      </c>
      <c r="J2231" s="69">
        <f>H2231+I2231</f>
        <v>11.59</v>
      </c>
      <c r="K2231" s="69">
        <v>0</v>
      </c>
      <c r="L2231" s="75">
        <f>SUM(J2231:K2231)</f>
        <v>11.59</v>
      </c>
      <c r="N2231" s="69">
        <v>1.53</v>
      </c>
      <c r="O2231" s="69">
        <v>10.06</v>
      </c>
      <c r="P2231" s="69">
        <f>SUM(N2231:O2231)</f>
        <v>11.59</v>
      </c>
      <c r="Q2231" s="63"/>
      <c r="R2231" s="69">
        <f t="shared" si="1303"/>
        <v>1.53</v>
      </c>
      <c r="S2231" s="69">
        <f t="shared" si="1303"/>
        <v>10.06</v>
      </c>
      <c r="T2231" s="69">
        <f>R2231+S2231</f>
        <v>11.59</v>
      </c>
      <c r="U2231" s="69">
        <f>ROUND(Z2231*$H$2,2)/100</f>
        <v>0</v>
      </c>
      <c r="V2231" s="77">
        <f>SUM(T2231:U2231)</f>
        <v>11.59</v>
      </c>
      <c r="X2231" s="69">
        <v>1.53</v>
      </c>
      <c r="Y2231" s="69">
        <v>10.06</v>
      </c>
      <c r="Z2231" s="69">
        <v>11.59</v>
      </c>
      <c r="AA2231" s="78"/>
      <c r="AB2231" s="79">
        <f t="shared" si="1272"/>
        <v>0</v>
      </c>
    </row>
    <row r="2232" spans="1:28" ht="22.5" x14ac:dyDescent="0.25">
      <c r="A2232" s="71" t="s">
        <v>11002</v>
      </c>
      <c r="B2232" s="72" t="s">
        <v>15926</v>
      </c>
      <c r="C2232" s="73" t="s">
        <v>8808</v>
      </c>
      <c r="D2232" s="74">
        <v>0</v>
      </c>
      <c r="E2232" s="69">
        <v>12.55</v>
      </c>
      <c r="F2232" s="75">
        <f>ROUND(D2232*E2232,2)</f>
        <v>0</v>
      </c>
      <c r="G2232" s="76"/>
      <c r="H2232" s="69">
        <f t="shared" si="1302"/>
        <v>2.4900000000000002</v>
      </c>
      <c r="I2232" s="69">
        <f t="shared" si="1302"/>
        <v>10.06</v>
      </c>
      <c r="J2232" s="69">
        <f>H2232+I2232</f>
        <v>12.55</v>
      </c>
      <c r="K2232" s="69">
        <v>0</v>
      </c>
      <c r="L2232" s="75">
        <f>SUM(J2232:K2232)</f>
        <v>12.55</v>
      </c>
      <c r="N2232" s="69">
        <v>2.4900000000000002</v>
      </c>
      <c r="O2232" s="69">
        <v>10.06</v>
      </c>
      <c r="P2232" s="69">
        <f>SUM(N2232:O2232)</f>
        <v>12.55</v>
      </c>
      <c r="Q2232" s="63"/>
      <c r="R2232" s="69">
        <f t="shared" si="1303"/>
        <v>2.4900000000000002</v>
      </c>
      <c r="S2232" s="69">
        <f t="shared" si="1303"/>
        <v>10.06</v>
      </c>
      <c r="T2232" s="69">
        <f>R2232+S2232</f>
        <v>12.55</v>
      </c>
      <c r="U2232" s="69">
        <f>ROUND(Z2232*$H$2,2)/100</f>
        <v>0</v>
      </c>
      <c r="V2232" s="77">
        <f>SUM(T2232:U2232)</f>
        <v>12.55</v>
      </c>
      <c r="X2232" s="69">
        <v>2.4900000000000002</v>
      </c>
      <c r="Y2232" s="69">
        <v>10.06</v>
      </c>
      <c r="Z2232" s="69">
        <v>12.55</v>
      </c>
      <c r="AA2232" s="78"/>
      <c r="AB2232" s="79">
        <f t="shared" si="1272"/>
        <v>0</v>
      </c>
    </row>
    <row r="2233" spans="1:28" ht="22.5" x14ac:dyDescent="0.25">
      <c r="A2233" s="71" t="s">
        <v>11003</v>
      </c>
      <c r="B2233" s="72" t="s">
        <v>15927</v>
      </c>
      <c r="C2233" s="73" t="s">
        <v>8808</v>
      </c>
      <c r="D2233" s="74">
        <v>0</v>
      </c>
      <c r="E2233" s="69">
        <v>11.92</v>
      </c>
      <c r="F2233" s="75">
        <f>ROUND(D2233*E2233,2)</f>
        <v>0</v>
      </c>
      <c r="G2233" s="76"/>
      <c r="H2233" s="69">
        <f t="shared" si="1302"/>
        <v>1.86</v>
      </c>
      <c r="I2233" s="69">
        <f t="shared" si="1302"/>
        <v>10.06</v>
      </c>
      <c r="J2233" s="69">
        <f>H2233+I2233</f>
        <v>11.92</v>
      </c>
      <c r="K2233" s="69">
        <v>0</v>
      </c>
      <c r="L2233" s="75">
        <f>SUM(J2233:K2233)</f>
        <v>11.92</v>
      </c>
      <c r="N2233" s="69">
        <v>1.86</v>
      </c>
      <c r="O2233" s="69">
        <v>10.06</v>
      </c>
      <c r="P2233" s="69">
        <f>SUM(N2233:O2233)</f>
        <v>11.92</v>
      </c>
      <c r="Q2233" s="63"/>
      <c r="R2233" s="69">
        <f t="shared" si="1303"/>
        <v>1.86</v>
      </c>
      <c r="S2233" s="69">
        <f t="shared" si="1303"/>
        <v>10.06</v>
      </c>
      <c r="T2233" s="69">
        <f>R2233+S2233</f>
        <v>11.92</v>
      </c>
      <c r="U2233" s="69">
        <f>ROUND(Z2233*$H$2,2)/100</f>
        <v>0</v>
      </c>
      <c r="V2233" s="77">
        <f>SUM(T2233:U2233)</f>
        <v>11.92</v>
      </c>
      <c r="X2233" s="69">
        <v>1.86</v>
      </c>
      <c r="Y2233" s="69">
        <v>10.06</v>
      </c>
      <c r="Z2233" s="69">
        <v>11.92</v>
      </c>
      <c r="AA2233" s="78"/>
      <c r="AB2233" s="79">
        <f t="shared" si="1272"/>
        <v>0</v>
      </c>
    </row>
    <row r="2234" spans="1:28" x14ac:dyDescent="0.25">
      <c r="A2234" s="71" t="s">
        <v>11004</v>
      </c>
      <c r="B2234" s="72" t="s">
        <v>15928</v>
      </c>
      <c r="C2234" s="73" t="s">
        <v>8808</v>
      </c>
      <c r="D2234" s="74">
        <v>0</v>
      </c>
      <c r="E2234" s="69">
        <v>13.16</v>
      </c>
      <c r="F2234" s="75">
        <f>ROUND(D2234*E2234,2)</f>
        <v>0</v>
      </c>
      <c r="G2234" s="76"/>
      <c r="H2234" s="69">
        <f t="shared" si="1302"/>
        <v>3.1</v>
      </c>
      <c r="I2234" s="69">
        <f t="shared" si="1302"/>
        <v>10.06</v>
      </c>
      <c r="J2234" s="69">
        <f>H2234+I2234</f>
        <v>13.16</v>
      </c>
      <c r="K2234" s="69">
        <v>0</v>
      </c>
      <c r="L2234" s="75">
        <f>SUM(J2234:K2234)</f>
        <v>13.16</v>
      </c>
      <c r="N2234" s="69">
        <v>3.1</v>
      </c>
      <c r="O2234" s="69">
        <v>10.06</v>
      </c>
      <c r="P2234" s="69">
        <f>SUM(N2234:O2234)</f>
        <v>13.16</v>
      </c>
      <c r="Q2234" s="63"/>
      <c r="R2234" s="69">
        <f t="shared" si="1303"/>
        <v>3.1</v>
      </c>
      <c r="S2234" s="69">
        <f t="shared" si="1303"/>
        <v>10.06</v>
      </c>
      <c r="T2234" s="69">
        <f>R2234+S2234</f>
        <v>13.16</v>
      </c>
      <c r="U2234" s="69">
        <f>ROUND(Z2234*$H$2,2)/100</f>
        <v>0</v>
      </c>
      <c r="V2234" s="77">
        <f>SUM(T2234:U2234)</f>
        <v>13.16</v>
      </c>
      <c r="X2234" s="69">
        <v>3.1</v>
      </c>
      <c r="Y2234" s="69">
        <v>10.06</v>
      </c>
      <c r="Z2234" s="69">
        <v>13.16</v>
      </c>
      <c r="AA2234" s="78"/>
      <c r="AB2234" s="79">
        <f t="shared" si="1272"/>
        <v>0</v>
      </c>
    </row>
    <row r="2235" spans="1:28" x14ac:dyDescent="0.25">
      <c r="A2235" s="65" t="s">
        <v>11005</v>
      </c>
      <c r="B2235" s="66" t="s">
        <v>15929</v>
      </c>
      <c r="C2235" s="73"/>
      <c r="D2235" s="114"/>
      <c r="E2235" s="114"/>
      <c r="F2235" s="114"/>
      <c r="H2235" s="70"/>
      <c r="I2235" s="70"/>
      <c r="J2235" s="70"/>
      <c r="K2235" s="70"/>
      <c r="L2235" s="70"/>
      <c r="M2235" s="38"/>
      <c r="N2235" s="70"/>
      <c r="O2235" s="70"/>
      <c r="P2235" s="70"/>
      <c r="Q2235" s="38"/>
      <c r="R2235" s="114"/>
      <c r="S2235" s="114"/>
      <c r="T2235" s="114"/>
      <c r="U2235" s="114"/>
      <c r="V2235" s="114"/>
      <c r="W2235" s="38"/>
      <c r="X2235" s="114"/>
      <c r="Y2235" s="114"/>
      <c r="Z2235" s="114"/>
      <c r="AA2235" s="38"/>
      <c r="AB2235" s="79">
        <f t="shared" si="1272"/>
        <v>0</v>
      </c>
    </row>
    <row r="2236" spans="1:28" s="33" customFormat="1" x14ac:dyDescent="0.25">
      <c r="A2236" s="70" t="s">
        <v>11006</v>
      </c>
      <c r="B2236" s="70" t="s">
        <v>15930</v>
      </c>
      <c r="C2236" s="73" t="s">
        <v>8808</v>
      </c>
      <c r="D2236" s="74">
        <v>0</v>
      </c>
      <c r="E2236" s="69">
        <v>8.39</v>
      </c>
      <c r="F2236" s="75">
        <f>ROUND(D2236*E2236,2)</f>
        <v>0</v>
      </c>
      <c r="H2236" s="70"/>
      <c r="I2236" s="70"/>
      <c r="J2236" s="70"/>
      <c r="K2236" s="70"/>
      <c r="L2236" s="70"/>
      <c r="N2236" s="69">
        <v>0</v>
      </c>
      <c r="O2236" s="69">
        <v>8.39</v>
      </c>
      <c r="P2236" s="69">
        <f>SUM(N2236:O2236)</f>
        <v>8.39</v>
      </c>
      <c r="R2236" s="69">
        <f t="shared" ref="R2236:S2239" si="1304">X2236</f>
        <v>0</v>
      </c>
      <c r="S2236" s="69">
        <f t="shared" si="1304"/>
        <v>8.39</v>
      </c>
      <c r="T2236" s="69">
        <f>R2236+S2236</f>
        <v>8.39</v>
      </c>
      <c r="U2236" s="69">
        <f>ROUND(Z2236*$H$2,2)/100</f>
        <v>0</v>
      </c>
      <c r="V2236" s="77">
        <f>SUM(T2236:U2236)</f>
        <v>8.39</v>
      </c>
      <c r="X2236" s="85">
        <v>0</v>
      </c>
      <c r="Y2236" s="70">
        <v>8.39</v>
      </c>
      <c r="Z2236" s="70">
        <v>8.39</v>
      </c>
      <c r="AB2236" s="79">
        <f t="shared" si="1272"/>
        <v>0</v>
      </c>
    </row>
    <row r="2237" spans="1:28" s="33" customFormat="1" x14ac:dyDescent="0.25">
      <c r="A2237" s="70" t="s">
        <v>11007</v>
      </c>
      <c r="B2237" s="70" t="s">
        <v>15931</v>
      </c>
      <c r="C2237" s="73" t="s">
        <v>8808</v>
      </c>
      <c r="D2237" s="74">
        <v>0</v>
      </c>
      <c r="E2237" s="69">
        <v>13.41</v>
      </c>
      <c r="F2237" s="75">
        <f>ROUND(D2237*E2237,2)</f>
        <v>0</v>
      </c>
      <c r="H2237" s="70"/>
      <c r="I2237" s="70"/>
      <c r="J2237" s="70"/>
      <c r="K2237" s="70"/>
      <c r="L2237" s="70"/>
      <c r="N2237" s="69">
        <v>0</v>
      </c>
      <c r="O2237" s="69">
        <v>13.41</v>
      </c>
      <c r="P2237" s="69">
        <f>SUM(N2237:O2237)</f>
        <v>13.41</v>
      </c>
      <c r="R2237" s="69">
        <f t="shared" si="1304"/>
        <v>0</v>
      </c>
      <c r="S2237" s="69">
        <f t="shared" si="1304"/>
        <v>13.42</v>
      </c>
      <c r="T2237" s="69">
        <f>R2237+S2237</f>
        <v>13.42</v>
      </c>
      <c r="U2237" s="69">
        <f>ROUND(Z2237*$H$2,2)/100</f>
        <v>0</v>
      </c>
      <c r="V2237" s="77">
        <f>SUM(T2237:U2237)</f>
        <v>13.42</v>
      </c>
      <c r="X2237" s="85">
        <v>0</v>
      </c>
      <c r="Y2237" s="70">
        <v>13.42</v>
      </c>
      <c r="Z2237" s="70">
        <v>13.42</v>
      </c>
      <c r="AB2237" s="79">
        <f t="shared" si="1272"/>
        <v>-9.9999999999997868E-3</v>
      </c>
    </row>
    <row r="2238" spans="1:28" s="33" customFormat="1" x14ac:dyDescent="0.25">
      <c r="A2238" s="70" t="s">
        <v>11008</v>
      </c>
      <c r="B2238" s="70" t="s">
        <v>15932</v>
      </c>
      <c r="C2238" s="73" t="s">
        <v>8753</v>
      </c>
      <c r="D2238" s="74">
        <v>0</v>
      </c>
      <c r="E2238" s="69">
        <v>10.06</v>
      </c>
      <c r="F2238" s="75">
        <f>ROUND(D2238*E2238,2)</f>
        <v>0</v>
      </c>
      <c r="H2238" s="70"/>
      <c r="I2238" s="70"/>
      <c r="J2238" s="70"/>
      <c r="K2238" s="70"/>
      <c r="L2238" s="70"/>
      <c r="N2238" s="69">
        <v>0</v>
      </c>
      <c r="O2238" s="69">
        <v>10.06</v>
      </c>
      <c r="P2238" s="69">
        <f>SUM(N2238:O2238)</f>
        <v>10.06</v>
      </c>
      <c r="R2238" s="69">
        <f t="shared" si="1304"/>
        <v>0</v>
      </c>
      <c r="S2238" s="69">
        <f t="shared" si="1304"/>
        <v>10.06</v>
      </c>
      <c r="T2238" s="69">
        <f>R2238+S2238</f>
        <v>10.06</v>
      </c>
      <c r="U2238" s="69">
        <f>ROUND(Z2238*$H$2,2)/100</f>
        <v>0</v>
      </c>
      <c r="V2238" s="77">
        <f>SUM(T2238:U2238)</f>
        <v>10.06</v>
      </c>
      <c r="X2238" s="85">
        <v>0</v>
      </c>
      <c r="Y2238" s="70">
        <v>10.06</v>
      </c>
      <c r="Z2238" s="70">
        <v>10.06</v>
      </c>
      <c r="AB2238" s="79">
        <f t="shared" si="1272"/>
        <v>0</v>
      </c>
    </row>
    <row r="2239" spans="1:28" s="33" customFormat="1" x14ac:dyDescent="0.25">
      <c r="A2239" s="70" t="s">
        <v>11009</v>
      </c>
      <c r="B2239" s="70" t="s">
        <v>15933</v>
      </c>
      <c r="C2239" s="73" t="s">
        <v>8808</v>
      </c>
      <c r="D2239" s="74">
        <v>0</v>
      </c>
      <c r="E2239" s="69">
        <v>33.549999999999997</v>
      </c>
      <c r="F2239" s="75">
        <f>ROUND(D2239*E2239,2)</f>
        <v>0</v>
      </c>
      <c r="H2239" s="70"/>
      <c r="I2239" s="70"/>
      <c r="J2239" s="70"/>
      <c r="K2239" s="70"/>
      <c r="L2239" s="70"/>
      <c r="N2239" s="69">
        <v>0</v>
      </c>
      <c r="O2239" s="69">
        <v>33.549999999999997</v>
      </c>
      <c r="P2239" s="69">
        <f>SUM(N2239:O2239)</f>
        <v>33.549999999999997</v>
      </c>
      <c r="R2239" s="69">
        <f t="shared" si="1304"/>
        <v>0</v>
      </c>
      <c r="S2239" s="69">
        <f t="shared" si="1304"/>
        <v>33.549999999999997</v>
      </c>
      <c r="T2239" s="69">
        <f>R2239+S2239</f>
        <v>33.549999999999997</v>
      </c>
      <c r="U2239" s="69">
        <f>ROUND(Z2239*$H$2,2)/100</f>
        <v>0</v>
      </c>
      <c r="V2239" s="77">
        <f>SUM(T2239:U2239)</f>
        <v>33.549999999999997</v>
      </c>
      <c r="X2239" s="85">
        <v>0</v>
      </c>
      <c r="Y2239" s="70">
        <v>33.549999999999997</v>
      </c>
      <c r="Z2239" s="70">
        <v>33.549999999999997</v>
      </c>
      <c r="AB2239" s="79">
        <f t="shared" si="1272"/>
        <v>0</v>
      </c>
    </row>
    <row r="2240" spans="1:28" ht="22.5" x14ac:dyDescent="0.25">
      <c r="A2240" s="65" t="s">
        <v>11010</v>
      </c>
      <c r="B2240" s="66" t="s">
        <v>15934</v>
      </c>
      <c r="C2240" s="67"/>
      <c r="D2240" s="68"/>
      <c r="E2240" s="69"/>
      <c r="F2240" s="70"/>
      <c r="H2240" s="69"/>
      <c r="I2240" s="69"/>
      <c r="J2240" s="69"/>
      <c r="K2240" s="69"/>
      <c r="L2240" s="75"/>
      <c r="N2240" s="69"/>
      <c r="O2240" s="69"/>
      <c r="P2240" s="69"/>
      <c r="Q2240" s="63"/>
      <c r="R2240" s="69"/>
      <c r="S2240" s="69"/>
      <c r="T2240" s="69"/>
      <c r="U2240" s="69"/>
      <c r="V2240" s="77"/>
      <c r="X2240" s="69"/>
      <c r="Y2240" s="69"/>
      <c r="Z2240" s="69"/>
      <c r="AA2240" s="78"/>
      <c r="AB2240" s="79">
        <f t="shared" si="1272"/>
        <v>0</v>
      </c>
    </row>
    <row r="2241" spans="1:28" ht="22.5" x14ac:dyDescent="0.25">
      <c r="A2241" s="71" t="s">
        <v>11011</v>
      </c>
      <c r="B2241" s="72" t="s">
        <v>15935</v>
      </c>
      <c r="C2241" s="73" t="s">
        <v>8808</v>
      </c>
      <c r="D2241" s="74">
        <v>0</v>
      </c>
      <c r="E2241" s="69">
        <v>40.090000000000003</v>
      </c>
      <c r="F2241" s="75">
        <f t="shared" ref="F2241:F2255" si="1305">ROUND(D2241*E2241,2)</f>
        <v>0</v>
      </c>
      <c r="G2241" s="76"/>
      <c r="H2241" s="69">
        <f t="shared" ref="H2241:I2255" si="1306">ROUND(N2241+(N2241*$H$2/100),2)</f>
        <v>23.31</v>
      </c>
      <c r="I2241" s="69">
        <f t="shared" si="1306"/>
        <v>16.78</v>
      </c>
      <c r="J2241" s="69">
        <f t="shared" ref="J2241:J2255" si="1307">H2241+I2241</f>
        <v>40.090000000000003</v>
      </c>
      <c r="K2241" s="69">
        <v>0</v>
      </c>
      <c r="L2241" s="75">
        <f t="shared" ref="L2241:L2255" si="1308">SUM(J2241:K2241)</f>
        <v>40.090000000000003</v>
      </c>
      <c r="N2241" s="69">
        <v>23.31</v>
      </c>
      <c r="O2241" s="69">
        <v>16.78</v>
      </c>
      <c r="P2241" s="69">
        <f t="shared" ref="P2241:P2255" si="1309">SUM(N2241:O2241)</f>
        <v>40.090000000000003</v>
      </c>
      <c r="Q2241" s="63"/>
      <c r="R2241" s="69">
        <f t="shared" ref="R2241:S2255" si="1310">X2241</f>
        <v>23.31</v>
      </c>
      <c r="S2241" s="69">
        <f t="shared" si="1310"/>
        <v>16.79</v>
      </c>
      <c r="T2241" s="69">
        <f t="shared" ref="T2241:T2255" si="1311">R2241+S2241</f>
        <v>40.099999999999994</v>
      </c>
      <c r="U2241" s="69">
        <f t="shared" ref="U2241:U2255" si="1312">ROUND(Z2241*$H$2,2)/100</f>
        <v>0</v>
      </c>
      <c r="V2241" s="77">
        <f t="shared" ref="V2241:V2255" si="1313">SUM(T2241:U2241)</f>
        <v>40.099999999999994</v>
      </c>
      <c r="X2241" s="69">
        <v>23.31</v>
      </c>
      <c r="Y2241" s="69">
        <v>16.79</v>
      </c>
      <c r="Z2241" s="69">
        <v>40.1</v>
      </c>
      <c r="AA2241" s="78"/>
      <c r="AB2241" s="79">
        <f t="shared" si="1272"/>
        <v>-9.9999999999980105E-3</v>
      </c>
    </row>
    <row r="2242" spans="1:28" ht="22.5" x14ac:dyDescent="0.25">
      <c r="A2242" s="71" t="s">
        <v>11012</v>
      </c>
      <c r="B2242" s="72" t="s">
        <v>15936</v>
      </c>
      <c r="C2242" s="73" t="s">
        <v>8808</v>
      </c>
      <c r="D2242" s="74">
        <v>0</v>
      </c>
      <c r="E2242" s="69">
        <v>47.980000000000004</v>
      </c>
      <c r="F2242" s="75">
        <f t="shared" si="1305"/>
        <v>0</v>
      </c>
      <c r="G2242" s="76"/>
      <c r="H2242" s="69">
        <f t="shared" si="1306"/>
        <v>31.2</v>
      </c>
      <c r="I2242" s="69">
        <f t="shared" si="1306"/>
        <v>16.78</v>
      </c>
      <c r="J2242" s="69">
        <f t="shared" si="1307"/>
        <v>47.980000000000004</v>
      </c>
      <c r="K2242" s="69">
        <v>0</v>
      </c>
      <c r="L2242" s="75">
        <f t="shared" si="1308"/>
        <v>47.980000000000004</v>
      </c>
      <c r="N2242" s="69">
        <v>31.2</v>
      </c>
      <c r="O2242" s="69">
        <v>16.78</v>
      </c>
      <c r="P2242" s="69">
        <f t="shared" si="1309"/>
        <v>47.980000000000004</v>
      </c>
      <c r="Q2242" s="63"/>
      <c r="R2242" s="69">
        <f t="shared" si="1310"/>
        <v>31.2</v>
      </c>
      <c r="S2242" s="69">
        <f t="shared" si="1310"/>
        <v>16.79</v>
      </c>
      <c r="T2242" s="69">
        <f t="shared" si="1311"/>
        <v>47.989999999999995</v>
      </c>
      <c r="U2242" s="69">
        <f t="shared" si="1312"/>
        <v>0</v>
      </c>
      <c r="V2242" s="77">
        <f t="shared" si="1313"/>
        <v>47.989999999999995</v>
      </c>
      <c r="X2242" s="69">
        <v>31.2</v>
      </c>
      <c r="Y2242" s="69">
        <v>16.79</v>
      </c>
      <c r="Z2242" s="69">
        <v>47.99</v>
      </c>
      <c r="AA2242" s="78"/>
      <c r="AB2242" s="79">
        <f t="shared" si="1272"/>
        <v>-9.9999999999980105E-3</v>
      </c>
    </row>
    <row r="2243" spans="1:28" ht="22.5" x14ac:dyDescent="0.25">
      <c r="A2243" s="71" t="s">
        <v>11013</v>
      </c>
      <c r="B2243" s="72" t="s">
        <v>15937</v>
      </c>
      <c r="C2243" s="73" t="s">
        <v>8808</v>
      </c>
      <c r="D2243" s="74">
        <v>0</v>
      </c>
      <c r="E2243" s="69">
        <v>55.65</v>
      </c>
      <c r="F2243" s="75">
        <f t="shared" si="1305"/>
        <v>0</v>
      </c>
      <c r="G2243" s="76"/>
      <c r="H2243" s="69">
        <f t="shared" si="1306"/>
        <v>38.869999999999997</v>
      </c>
      <c r="I2243" s="69">
        <f t="shared" si="1306"/>
        <v>16.78</v>
      </c>
      <c r="J2243" s="69">
        <f t="shared" si="1307"/>
        <v>55.65</v>
      </c>
      <c r="K2243" s="69">
        <v>0</v>
      </c>
      <c r="L2243" s="75">
        <f t="shared" si="1308"/>
        <v>55.65</v>
      </c>
      <c r="N2243" s="69">
        <v>38.869999999999997</v>
      </c>
      <c r="O2243" s="69">
        <v>16.78</v>
      </c>
      <c r="P2243" s="69">
        <f t="shared" si="1309"/>
        <v>55.65</v>
      </c>
      <c r="Q2243" s="63"/>
      <c r="R2243" s="69">
        <f t="shared" si="1310"/>
        <v>38.869999999999997</v>
      </c>
      <c r="S2243" s="69">
        <f t="shared" si="1310"/>
        <v>16.79</v>
      </c>
      <c r="T2243" s="69">
        <f t="shared" si="1311"/>
        <v>55.66</v>
      </c>
      <c r="U2243" s="69">
        <f t="shared" si="1312"/>
        <v>0</v>
      </c>
      <c r="V2243" s="77">
        <f t="shared" si="1313"/>
        <v>55.66</v>
      </c>
      <c r="X2243" s="69">
        <v>38.869999999999997</v>
      </c>
      <c r="Y2243" s="69">
        <v>16.79</v>
      </c>
      <c r="Z2243" s="69">
        <v>55.66</v>
      </c>
      <c r="AA2243" s="78"/>
      <c r="AB2243" s="79">
        <f t="shared" si="1272"/>
        <v>-9.9999999999980105E-3</v>
      </c>
    </row>
    <row r="2244" spans="1:28" ht="22.5" x14ac:dyDescent="0.25">
      <c r="A2244" s="71" t="s">
        <v>11014</v>
      </c>
      <c r="B2244" s="72" t="s">
        <v>15938</v>
      </c>
      <c r="C2244" s="73" t="s">
        <v>8808</v>
      </c>
      <c r="D2244" s="74">
        <v>0</v>
      </c>
      <c r="E2244" s="69">
        <v>62.81</v>
      </c>
      <c r="F2244" s="75">
        <f t="shared" si="1305"/>
        <v>0</v>
      </c>
      <c r="G2244" s="76"/>
      <c r="H2244" s="69">
        <f t="shared" si="1306"/>
        <v>46.03</v>
      </c>
      <c r="I2244" s="69">
        <f t="shared" si="1306"/>
        <v>16.78</v>
      </c>
      <c r="J2244" s="69">
        <f t="shared" si="1307"/>
        <v>62.81</v>
      </c>
      <c r="K2244" s="69">
        <v>0</v>
      </c>
      <c r="L2244" s="75">
        <f t="shared" si="1308"/>
        <v>62.81</v>
      </c>
      <c r="N2244" s="69">
        <v>46.03</v>
      </c>
      <c r="O2244" s="69">
        <v>16.78</v>
      </c>
      <c r="P2244" s="69">
        <f t="shared" si="1309"/>
        <v>62.81</v>
      </c>
      <c r="Q2244" s="63"/>
      <c r="R2244" s="69">
        <f t="shared" si="1310"/>
        <v>46.03</v>
      </c>
      <c r="S2244" s="69">
        <f t="shared" si="1310"/>
        <v>16.79</v>
      </c>
      <c r="T2244" s="69">
        <f t="shared" si="1311"/>
        <v>62.82</v>
      </c>
      <c r="U2244" s="69">
        <f t="shared" si="1312"/>
        <v>0</v>
      </c>
      <c r="V2244" s="77">
        <f t="shared" si="1313"/>
        <v>62.82</v>
      </c>
      <c r="X2244" s="69">
        <v>46.03</v>
      </c>
      <c r="Y2244" s="69">
        <v>16.79</v>
      </c>
      <c r="Z2244" s="69">
        <v>62.82</v>
      </c>
      <c r="AA2244" s="78"/>
      <c r="AB2244" s="79">
        <f t="shared" si="1272"/>
        <v>-9.9999999999980105E-3</v>
      </c>
    </row>
    <row r="2245" spans="1:28" ht="22.5" x14ac:dyDescent="0.25">
      <c r="A2245" s="71" t="s">
        <v>11015</v>
      </c>
      <c r="B2245" s="72" t="s">
        <v>15939</v>
      </c>
      <c r="C2245" s="73" t="s">
        <v>8808</v>
      </c>
      <c r="D2245" s="74">
        <v>0</v>
      </c>
      <c r="E2245" s="69">
        <v>70.48</v>
      </c>
      <c r="F2245" s="75">
        <f t="shared" si="1305"/>
        <v>0</v>
      </c>
      <c r="G2245" s="76"/>
      <c r="H2245" s="69">
        <f t="shared" si="1306"/>
        <v>53.7</v>
      </c>
      <c r="I2245" s="69">
        <f t="shared" si="1306"/>
        <v>16.78</v>
      </c>
      <c r="J2245" s="69">
        <f t="shared" si="1307"/>
        <v>70.48</v>
      </c>
      <c r="K2245" s="69">
        <v>0</v>
      </c>
      <c r="L2245" s="75">
        <f t="shared" si="1308"/>
        <v>70.48</v>
      </c>
      <c r="N2245" s="69">
        <v>53.7</v>
      </c>
      <c r="O2245" s="69">
        <v>16.78</v>
      </c>
      <c r="P2245" s="69">
        <f t="shared" si="1309"/>
        <v>70.48</v>
      </c>
      <c r="Q2245" s="63"/>
      <c r="R2245" s="69">
        <f t="shared" si="1310"/>
        <v>53.7</v>
      </c>
      <c r="S2245" s="69">
        <f t="shared" si="1310"/>
        <v>16.79</v>
      </c>
      <c r="T2245" s="69">
        <f t="shared" si="1311"/>
        <v>70.490000000000009</v>
      </c>
      <c r="U2245" s="69">
        <f t="shared" si="1312"/>
        <v>0</v>
      </c>
      <c r="V2245" s="77">
        <f t="shared" si="1313"/>
        <v>70.490000000000009</v>
      </c>
      <c r="X2245" s="69">
        <v>53.7</v>
      </c>
      <c r="Y2245" s="69">
        <v>16.79</v>
      </c>
      <c r="Z2245" s="69">
        <v>70.489999999999995</v>
      </c>
      <c r="AA2245" s="78"/>
      <c r="AB2245" s="79">
        <f t="shared" si="1272"/>
        <v>-9.9999999999909051E-3</v>
      </c>
    </row>
    <row r="2246" spans="1:28" ht="22.5" x14ac:dyDescent="0.25">
      <c r="A2246" s="71" t="s">
        <v>11016</v>
      </c>
      <c r="B2246" s="72" t="s">
        <v>15940</v>
      </c>
      <c r="C2246" s="73" t="s">
        <v>8808</v>
      </c>
      <c r="D2246" s="74">
        <v>0</v>
      </c>
      <c r="E2246" s="69">
        <v>71.83</v>
      </c>
      <c r="F2246" s="75">
        <f t="shared" si="1305"/>
        <v>0</v>
      </c>
      <c r="G2246" s="76"/>
      <c r="H2246" s="69">
        <f t="shared" si="1306"/>
        <v>46.68</v>
      </c>
      <c r="I2246" s="69">
        <f t="shared" si="1306"/>
        <v>25.15</v>
      </c>
      <c r="J2246" s="69">
        <f t="shared" si="1307"/>
        <v>71.83</v>
      </c>
      <c r="K2246" s="69">
        <v>0</v>
      </c>
      <c r="L2246" s="75">
        <f t="shared" si="1308"/>
        <v>71.83</v>
      </c>
      <c r="N2246" s="69">
        <v>46.68</v>
      </c>
      <c r="O2246" s="69">
        <v>25.15</v>
      </c>
      <c r="P2246" s="69">
        <f t="shared" si="1309"/>
        <v>71.83</v>
      </c>
      <c r="Q2246" s="63"/>
      <c r="R2246" s="69">
        <f t="shared" si="1310"/>
        <v>46.68</v>
      </c>
      <c r="S2246" s="69">
        <f t="shared" si="1310"/>
        <v>25.16</v>
      </c>
      <c r="T2246" s="69">
        <f t="shared" si="1311"/>
        <v>71.84</v>
      </c>
      <c r="U2246" s="69">
        <f t="shared" si="1312"/>
        <v>0</v>
      </c>
      <c r="V2246" s="77">
        <f t="shared" si="1313"/>
        <v>71.84</v>
      </c>
      <c r="X2246" s="69">
        <v>46.68</v>
      </c>
      <c r="Y2246" s="69">
        <v>25.16</v>
      </c>
      <c r="Z2246" s="69">
        <v>71.84</v>
      </c>
      <c r="AA2246" s="78"/>
      <c r="AB2246" s="79">
        <f t="shared" si="1272"/>
        <v>-1.0000000000005116E-2</v>
      </c>
    </row>
    <row r="2247" spans="1:28" ht="22.5" x14ac:dyDescent="0.25">
      <c r="A2247" s="71" t="s">
        <v>11017</v>
      </c>
      <c r="B2247" s="72" t="s">
        <v>15941</v>
      </c>
      <c r="C2247" s="73" t="s">
        <v>8808</v>
      </c>
      <c r="D2247" s="74">
        <v>0</v>
      </c>
      <c r="E2247" s="69">
        <v>79.59</v>
      </c>
      <c r="F2247" s="75">
        <f t="shared" si="1305"/>
        <v>0</v>
      </c>
      <c r="G2247" s="76"/>
      <c r="H2247" s="69">
        <f t="shared" si="1306"/>
        <v>54.44</v>
      </c>
      <c r="I2247" s="69">
        <f t="shared" si="1306"/>
        <v>25.15</v>
      </c>
      <c r="J2247" s="69">
        <f t="shared" si="1307"/>
        <v>79.59</v>
      </c>
      <c r="K2247" s="69">
        <v>0</v>
      </c>
      <c r="L2247" s="75">
        <f t="shared" si="1308"/>
        <v>79.59</v>
      </c>
      <c r="N2247" s="69">
        <v>54.44</v>
      </c>
      <c r="O2247" s="69">
        <v>25.15</v>
      </c>
      <c r="P2247" s="69">
        <f t="shared" si="1309"/>
        <v>79.59</v>
      </c>
      <c r="Q2247" s="63"/>
      <c r="R2247" s="69">
        <f t="shared" si="1310"/>
        <v>54.44</v>
      </c>
      <c r="S2247" s="69">
        <f t="shared" si="1310"/>
        <v>25.16</v>
      </c>
      <c r="T2247" s="69">
        <f t="shared" si="1311"/>
        <v>79.599999999999994</v>
      </c>
      <c r="U2247" s="69">
        <f t="shared" si="1312"/>
        <v>0</v>
      </c>
      <c r="V2247" s="77">
        <f t="shared" si="1313"/>
        <v>79.599999999999994</v>
      </c>
      <c r="X2247" s="69">
        <v>54.44</v>
      </c>
      <c r="Y2247" s="69">
        <v>25.16</v>
      </c>
      <c r="Z2247" s="69">
        <v>79.599999999999994</v>
      </c>
      <c r="AA2247" s="78"/>
      <c r="AB2247" s="79">
        <f t="shared" si="1272"/>
        <v>-9.9999999999909051E-3</v>
      </c>
    </row>
    <row r="2248" spans="1:28" ht="22.5" x14ac:dyDescent="0.25">
      <c r="A2248" s="71" t="s">
        <v>11018</v>
      </c>
      <c r="B2248" s="72" t="s">
        <v>15942</v>
      </c>
      <c r="C2248" s="73" t="s">
        <v>8808</v>
      </c>
      <c r="D2248" s="74">
        <v>0</v>
      </c>
      <c r="E2248" s="69">
        <v>87.07</v>
      </c>
      <c r="F2248" s="75">
        <f t="shared" si="1305"/>
        <v>0</v>
      </c>
      <c r="G2248" s="76"/>
      <c r="H2248" s="69">
        <f t="shared" si="1306"/>
        <v>61.92</v>
      </c>
      <c r="I2248" s="69">
        <f t="shared" si="1306"/>
        <v>25.15</v>
      </c>
      <c r="J2248" s="69">
        <f t="shared" si="1307"/>
        <v>87.07</v>
      </c>
      <c r="K2248" s="69">
        <v>0</v>
      </c>
      <c r="L2248" s="75">
        <f t="shared" si="1308"/>
        <v>87.07</v>
      </c>
      <c r="N2248" s="69">
        <v>61.92</v>
      </c>
      <c r="O2248" s="69">
        <v>25.15</v>
      </c>
      <c r="P2248" s="69">
        <f t="shared" si="1309"/>
        <v>87.07</v>
      </c>
      <c r="Q2248" s="63"/>
      <c r="R2248" s="69">
        <f t="shared" si="1310"/>
        <v>61.92</v>
      </c>
      <c r="S2248" s="69">
        <f t="shared" si="1310"/>
        <v>25.16</v>
      </c>
      <c r="T2248" s="69">
        <f t="shared" si="1311"/>
        <v>87.08</v>
      </c>
      <c r="U2248" s="69">
        <f t="shared" si="1312"/>
        <v>0</v>
      </c>
      <c r="V2248" s="77">
        <f t="shared" si="1313"/>
        <v>87.08</v>
      </c>
      <c r="X2248" s="69">
        <v>61.92</v>
      </c>
      <c r="Y2248" s="69">
        <v>25.16</v>
      </c>
      <c r="Z2248" s="69">
        <v>87.08</v>
      </c>
      <c r="AA2248" s="78"/>
      <c r="AB2248" s="79">
        <f t="shared" si="1272"/>
        <v>-1.0000000000005116E-2</v>
      </c>
    </row>
    <row r="2249" spans="1:28" ht="22.5" x14ac:dyDescent="0.25">
      <c r="A2249" s="71" t="s">
        <v>11019</v>
      </c>
      <c r="B2249" s="72" t="s">
        <v>15943</v>
      </c>
      <c r="C2249" s="73" t="s">
        <v>8808</v>
      </c>
      <c r="D2249" s="74">
        <v>0</v>
      </c>
      <c r="E2249" s="69">
        <v>92.27000000000001</v>
      </c>
      <c r="F2249" s="75">
        <f t="shared" si="1305"/>
        <v>0</v>
      </c>
      <c r="G2249" s="76"/>
      <c r="H2249" s="69">
        <f t="shared" si="1306"/>
        <v>67.12</v>
      </c>
      <c r="I2249" s="69">
        <f t="shared" si="1306"/>
        <v>25.15</v>
      </c>
      <c r="J2249" s="69">
        <f t="shared" si="1307"/>
        <v>92.27000000000001</v>
      </c>
      <c r="K2249" s="69">
        <v>0</v>
      </c>
      <c r="L2249" s="75">
        <f t="shared" si="1308"/>
        <v>92.27000000000001</v>
      </c>
      <c r="N2249" s="69">
        <v>67.12</v>
      </c>
      <c r="O2249" s="69">
        <v>25.15</v>
      </c>
      <c r="P2249" s="69">
        <f t="shared" si="1309"/>
        <v>92.27000000000001</v>
      </c>
      <c r="Q2249" s="63"/>
      <c r="R2249" s="69">
        <f t="shared" si="1310"/>
        <v>67.12</v>
      </c>
      <c r="S2249" s="69">
        <f t="shared" si="1310"/>
        <v>25.16</v>
      </c>
      <c r="T2249" s="69">
        <f t="shared" si="1311"/>
        <v>92.28</v>
      </c>
      <c r="U2249" s="69">
        <f t="shared" si="1312"/>
        <v>0</v>
      </c>
      <c r="V2249" s="77">
        <f t="shared" si="1313"/>
        <v>92.28</v>
      </c>
      <c r="X2249" s="69">
        <v>67.12</v>
      </c>
      <c r="Y2249" s="69">
        <v>25.16</v>
      </c>
      <c r="Z2249" s="69">
        <v>92.28</v>
      </c>
      <c r="AA2249" s="78"/>
      <c r="AB2249" s="79">
        <f t="shared" si="1272"/>
        <v>-9.9999999999909051E-3</v>
      </c>
    </row>
    <row r="2250" spans="1:28" ht="22.5" x14ac:dyDescent="0.25">
      <c r="A2250" s="71" t="s">
        <v>11020</v>
      </c>
      <c r="B2250" s="72" t="s">
        <v>15944</v>
      </c>
      <c r="C2250" s="73" t="s">
        <v>8808</v>
      </c>
      <c r="D2250" s="74">
        <v>0</v>
      </c>
      <c r="E2250" s="69">
        <v>111.25999999999999</v>
      </c>
      <c r="F2250" s="75">
        <f t="shared" si="1305"/>
        <v>0</v>
      </c>
      <c r="G2250" s="76"/>
      <c r="H2250" s="69">
        <f t="shared" si="1306"/>
        <v>77.709999999999994</v>
      </c>
      <c r="I2250" s="69">
        <f t="shared" si="1306"/>
        <v>33.549999999999997</v>
      </c>
      <c r="J2250" s="69">
        <f t="shared" si="1307"/>
        <v>111.25999999999999</v>
      </c>
      <c r="K2250" s="69">
        <v>0</v>
      </c>
      <c r="L2250" s="75">
        <f t="shared" si="1308"/>
        <v>111.25999999999999</v>
      </c>
      <c r="N2250" s="69">
        <v>77.709999999999994</v>
      </c>
      <c r="O2250" s="69">
        <v>33.549999999999997</v>
      </c>
      <c r="P2250" s="69">
        <f t="shared" si="1309"/>
        <v>111.25999999999999</v>
      </c>
      <c r="Q2250" s="63"/>
      <c r="R2250" s="69">
        <f t="shared" si="1310"/>
        <v>77.709999999999994</v>
      </c>
      <c r="S2250" s="69">
        <f t="shared" si="1310"/>
        <v>33.549999999999997</v>
      </c>
      <c r="T2250" s="69">
        <f t="shared" si="1311"/>
        <v>111.25999999999999</v>
      </c>
      <c r="U2250" s="69">
        <f t="shared" si="1312"/>
        <v>0</v>
      </c>
      <c r="V2250" s="77">
        <f t="shared" si="1313"/>
        <v>111.25999999999999</v>
      </c>
      <c r="X2250" s="69">
        <v>77.709999999999994</v>
      </c>
      <c r="Y2250" s="69">
        <v>33.549999999999997</v>
      </c>
      <c r="Z2250" s="69">
        <v>111.26</v>
      </c>
      <c r="AA2250" s="78"/>
      <c r="AB2250" s="79">
        <f t="shared" ref="AB2250:AB2313" si="1314">P2250-Z2250</f>
        <v>0</v>
      </c>
    </row>
    <row r="2251" spans="1:28" ht="22.5" x14ac:dyDescent="0.25">
      <c r="A2251" s="71" t="s">
        <v>11021</v>
      </c>
      <c r="B2251" s="72" t="s">
        <v>15945</v>
      </c>
      <c r="C2251" s="73" t="s">
        <v>8808</v>
      </c>
      <c r="D2251" s="74">
        <v>0</v>
      </c>
      <c r="E2251" s="69">
        <v>144.75</v>
      </c>
      <c r="F2251" s="75">
        <f t="shared" si="1305"/>
        <v>0</v>
      </c>
      <c r="G2251" s="76"/>
      <c r="H2251" s="69">
        <f t="shared" si="1306"/>
        <v>111.2</v>
      </c>
      <c r="I2251" s="69">
        <f t="shared" si="1306"/>
        <v>33.549999999999997</v>
      </c>
      <c r="J2251" s="69">
        <f t="shared" si="1307"/>
        <v>144.75</v>
      </c>
      <c r="K2251" s="69">
        <v>0</v>
      </c>
      <c r="L2251" s="75">
        <f t="shared" si="1308"/>
        <v>144.75</v>
      </c>
      <c r="N2251" s="69">
        <v>111.2</v>
      </c>
      <c r="O2251" s="69">
        <v>33.549999999999997</v>
      </c>
      <c r="P2251" s="69">
        <f t="shared" si="1309"/>
        <v>144.75</v>
      </c>
      <c r="Q2251" s="63"/>
      <c r="R2251" s="69">
        <f t="shared" si="1310"/>
        <v>111.2</v>
      </c>
      <c r="S2251" s="69">
        <f t="shared" si="1310"/>
        <v>33.549999999999997</v>
      </c>
      <c r="T2251" s="69">
        <f t="shared" si="1311"/>
        <v>144.75</v>
      </c>
      <c r="U2251" s="69">
        <f t="shared" si="1312"/>
        <v>0</v>
      </c>
      <c r="V2251" s="77">
        <f t="shared" si="1313"/>
        <v>144.75</v>
      </c>
      <c r="X2251" s="69">
        <v>111.2</v>
      </c>
      <c r="Y2251" s="69">
        <v>33.549999999999997</v>
      </c>
      <c r="Z2251" s="69">
        <v>144.75</v>
      </c>
      <c r="AA2251" s="78"/>
      <c r="AB2251" s="79">
        <f t="shared" si="1314"/>
        <v>0</v>
      </c>
    </row>
    <row r="2252" spans="1:28" ht="22.5" x14ac:dyDescent="0.25">
      <c r="A2252" s="71" t="s">
        <v>11022</v>
      </c>
      <c r="B2252" s="72" t="s">
        <v>15946</v>
      </c>
      <c r="C2252" s="73" t="s">
        <v>8808</v>
      </c>
      <c r="D2252" s="74">
        <v>0</v>
      </c>
      <c r="E2252" s="69">
        <v>49.32</v>
      </c>
      <c r="F2252" s="75">
        <f t="shared" si="1305"/>
        <v>0</v>
      </c>
      <c r="G2252" s="76"/>
      <c r="H2252" s="69">
        <f t="shared" si="1306"/>
        <v>32.54</v>
      </c>
      <c r="I2252" s="69">
        <f t="shared" si="1306"/>
        <v>16.78</v>
      </c>
      <c r="J2252" s="69">
        <f t="shared" si="1307"/>
        <v>49.32</v>
      </c>
      <c r="K2252" s="69">
        <v>0</v>
      </c>
      <c r="L2252" s="75">
        <f t="shared" si="1308"/>
        <v>49.32</v>
      </c>
      <c r="N2252" s="69">
        <v>32.54</v>
      </c>
      <c r="O2252" s="69">
        <v>16.78</v>
      </c>
      <c r="P2252" s="69">
        <f t="shared" si="1309"/>
        <v>49.32</v>
      </c>
      <c r="Q2252" s="63"/>
      <c r="R2252" s="69">
        <f t="shared" si="1310"/>
        <v>32.54</v>
      </c>
      <c r="S2252" s="69">
        <f t="shared" si="1310"/>
        <v>16.79</v>
      </c>
      <c r="T2252" s="69">
        <f t="shared" si="1311"/>
        <v>49.33</v>
      </c>
      <c r="U2252" s="69">
        <f t="shared" si="1312"/>
        <v>0</v>
      </c>
      <c r="V2252" s="77">
        <f t="shared" si="1313"/>
        <v>49.33</v>
      </c>
      <c r="X2252" s="69">
        <v>32.54</v>
      </c>
      <c r="Y2252" s="69">
        <v>16.79</v>
      </c>
      <c r="Z2252" s="69">
        <v>49.33</v>
      </c>
      <c r="AA2252" s="78"/>
      <c r="AB2252" s="79">
        <f t="shared" si="1314"/>
        <v>-9.9999999999980105E-3</v>
      </c>
    </row>
    <row r="2253" spans="1:28" s="33" customFormat="1" ht="22.5" x14ac:dyDescent="0.25">
      <c r="A2253" s="71" t="s">
        <v>11023</v>
      </c>
      <c r="B2253" s="72" t="s">
        <v>15947</v>
      </c>
      <c r="C2253" s="73" t="s">
        <v>8808</v>
      </c>
      <c r="D2253" s="74">
        <v>0</v>
      </c>
      <c r="E2253" s="69">
        <v>55.26</v>
      </c>
      <c r="F2253" s="75">
        <f t="shared" si="1305"/>
        <v>0</v>
      </c>
      <c r="G2253" s="76"/>
      <c r="H2253" s="69">
        <f t="shared" si="1306"/>
        <v>38.479999999999997</v>
      </c>
      <c r="I2253" s="69">
        <f t="shared" si="1306"/>
        <v>16.78</v>
      </c>
      <c r="J2253" s="69">
        <f t="shared" si="1307"/>
        <v>55.26</v>
      </c>
      <c r="K2253" s="69">
        <v>0</v>
      </c>
      <c r="L2253" s="75">
        <f t="shared" si="1308"/>
        <v>55.26</v>
      </c>
      <c r="N2253" s="69">
        <v>38.479999999999997</v>
      </c>
      <c r="O2253" s="69">
        <v>16.78</v>
      </c>
      <c r="P2253" s="69">
        <f t="shared" si="1309"/>
        <v>55.26</v>
      </c>
      <c r="Q2253" s="63"/>
      <c r="R2253" s="69">
        <f t="shared" si="1310"/>
        <v>38.479999999999997</v>
      </c>
      <c r="S2253" s="69">
        <f t="shared" si="1310"/>
        <v>16.79</v>
      </c>
      <c r="T2253" s="69">
        <f t="shared" si="1311"/>
        <v>55.269999999999996</v>
      </c>
      <c r="U2253" s="69">
        <f t="shared" si="1312"/>
        <v>0</v>
      </c>
      <c r="V2253" s="77">
        <f t="shared" si="1313"/>
        <v>55.269999999999996</v>
      </c>
      <c r="X2253" s="69">
        <v>38.479999999999997</v>
      </c>
      <c r="Y2253" s="69">
        <v>16.79</v>
      </c>
      <c r="Z2253" s="69">
        <v>55.27</v>
      </c>
      <c r="AA2253" s="78"/>
      <c r="AB2253" s="79">
        <f t="shared" si="1314"/>
        <v>-1.0000000000005116E-2</v>
      </c>
    </row>
    <row r="2254" spans="1:28" ht="22.5" x14ac:dyDescent="0.25">
      <c r="A2254" s="71" t="s">
        <v>11024</v>
      </c>
      <c r="B2254" s="72" t="s">
        <v>15948</v>
      </c>
      <c r="C2254" s="73" t="s">
        <v>8808</v>
      </c>
      <c r="D2254" s="74">
        <v>0</v>
      </c>
      <c r="E2254" s="69">
        <v>63.620000000000005</v>
      </c>
      <c r="F2254" s="75">
        <f t="shared" si="1305"/>
        <v>0</v>
      </c>
      <c r="G2254" s="76"/>
      <c r="H2254" s="69">
        <f t="shared" si="1306"/>
        <v>46.84</v>
      </c>
      <c r="I2254" s="69">
        <f t="shared" si="1306"/>
        <v>16.78</v>
      </c>
      <c r="J2254" s="69">
        <f t="shared" si="1307"/>
        <v>63.620000000000005</v>
      </c>
      <c r="K2254" s="69">
        <v>0</v>
      </c>
      <c r="L2254" s="75">
        <f t="shared" si="1308"/>
        <v>63.620000000000005</v>
      </c>
      <c r="N2254" s="69">
        <v>46.84</v>
      </c>
      <c r="O2254" s="69">
        <v>16.78</v>
      </c>
      <c r="P2254" s="69">
        <f t="shared" si="1309"/>
        <v>63.620000000000005</v>
      </c>
      <c r="Q2254" s="63"/>
      <c r="R2254" s="69">
        <f t="shared" si="1310"/>
        <v>46.84</v>
      </c>
      <c r="S2254" s="69">
        <f t="shared" si="1310"/>
        <v>16.79</v>
      </c>
      <c r="T2254" s="69">
        <f t="shared" si="1311"/>
        <v>63.63</v>
      </c>
      <c r="U2254" s="69">
        <f t="shared" si="1312"/>
        <v>0</v>
      </c>
      <c r="V2254" s="77">
        <f t="shared" si="1313"/>
        <v>63.63</v>
      </c>
      <c r="X2254" s="69">
        <v>46.84</v>
      </c>
      <c r="Y2254" s="69">
        <v>16.79</v>
      </c>
      <c r="Z2254" s="69">
        <v>63.63</v>
      </c>
      <c r="AA2254" s="78"/>
      <c r="AB2254" s="79">
        <f t="shared" si="1314"/>
        <v>-9.9999999999980105E-3</v>
      </c>
    </row>
    <row r="2255" spans="1:28" x14ac:dyDescent="0.25">
      <c r="A2255" s="71" t="s">
        <v>11025</v>
      </c>
      <c r="B2255" s="72" t="s">
        <v>15949</v>
      </c>
      <c r="C2255" s="73" t="s">
        <v>8808</v>
      </c>
      <c r="D2255" s="74">
        <v>0</v>
      </c>
      <c r="E2255" s="69">
        <v>73.430000000000007</v>
      </c>
      <c r="F2255" s="75">
        <f t="shared" si="1305"/>
        <v>0</v>
      </c>
      <c r="G2255" s="76"/>
      <c r="H2255" s="69">
        <f t="shared" si="1306"/>
        <v>56.65</v>
      </c>
      <c r="I2255" s="69">
        <f t="shared" si="1306"/>
        <v>16.78</v>
      </c>
      <c r="J2255" s="69">
        <f t="shared" si="1307"/>
        <v>73.430000000000007</v>
      </c>
      <c r="K2255" s="69">
        <v>0</v>
      </c>
      <c r="L2255" s="75">
        <f t="shared" si="1308"/>
        <v>73.430000000000007</v>
      </c>
      <c r="N2255" s="69">
        <v>56.65</v>
      </c>
      <c r="O2255" s="69">
        <v>16.78</v>
      </c>
      <c r="P2255" s="69">
        <f t="shared" si="1309"/>
        <v>73.430000000000007</v>
      </c>
      <c r="Q2255" s="63"/>
      <c r="R2255" s="69">
        <f t="shared" si="1310"/>
        <v>56.65</v>
      </c>
      <c r="S2255" s="69">
        <f t="shared" si="1310"/>
        <v>16.79</v>
      </c>
      <c r="T2255" s="69">
        <f t="shared" si="1311"/>
        <v>73.44</v>
      </c>
      <c r="U2255" s="69">
        <f t="shared" si="1312"/>
        <v>0</v>
      </c>
      <c r="V2255" s="77">
        <f t="shared" si="1313"/>
        <v>73.44</v>
      </c>
      <c r="X2255" s="69">
        <v>56.65</v>
      </c>
      <c r="Y2255" s="69">
        <v>16.79</v>
      </c>
      <c r="Z2255" s="69">
        <v>73.44</v>
      </c>
      <c r="AA2255" s="78"/>
      <c r="AB2255" s="79">
        <f t="shared" si="1314"/>
        <v>-9.9999999999909051E-3</v>
      </c>
    </row>
    <row r="2256" spans="1:28" ht="22.5" x14ac:dyDescent="0.25">
      <c r="A2256" s="65" t="s">
        <v>11026</v>
      </c>
      <c r="B2256" s="66" t="s">
        <v>15950</v>
      </c>
      <c r="C2256" s="67"/>
      <c r="D2256" s="68"/>
      <c r="E2256" s="69"/>
      <c r="F2256" s="70"/>
      <c r="H2256" s="69"/>
      <c r="I2256" s="69"/>
      <c r="J2256" s="69"/>
      <c r="K2256" s="69"/>
      <c r="L2256" s="75"/>
      <c r="N2256" s="69"/>
      <c r="O2256" s="69"/>
      <c r="P2256" s="69"/>
      <c r="Q2256" s="63"/>
      <c r="R2256" s="69"/>
      <c r="S2256" s="69"/>
      <c r="T2256" s="69"/>
      <c r="U2256" s="69"/>
      <c r="V2256" s="77"/>
      <c r="X2256" s="69"/>
      <c r="Y2256" s="69"/>
      <c r="Z2256" s="69"/>
      <c r="AA2256" s="78"/>
      <c r="AB2256" s="79">
        <f t="shared" si="1314"/>
        <v>0</v>
      </c>
    </row>
    <row r="2257" spans="1:28" ht="22.5" x14ac:dyDescent="0.25">
      <c r="A2257" s="71" t="s">
        <v>11027</v>
      </c>
      <c r="B2257" s="72" t="s">
        <v>15951</v>
      </c>
      <c r="C2257" s="73" t="s">
        <v>8808</v>
      </c>
      <c r="D2257" s="74">
        <v>0</v>
      </c>
      <c r="E2257" s="69">
        <v>80.19</v>
      </c>
      <c r="F2257" s="75">
        <f t="shared" ref="F2257:F2268" si="1315">ROUND(D2257*E2257,2)</f>
        <v>0</v>
      </c>
      <c r="G2257" s="76"/>
      <c r="H2257" s="69">
        <f t="shared" ref="H2257:I2268" si="1316">ROUND(N2257+(N2257*$H$2/100),2)</f>
        <v>55.04</v>
      </c>
      <c r="I2257" s="69">
        <f t="shared" si="1316"/>
        <v>25.15</v>
      </c>
      <c r="J2257" s="69">
        <f t="shared" ref="J2257:J2268" si="1317">H2257+I2257</f>
        <v>80.19</v>
      </c>
      <c r="K2257" s="69">
        <v>0</v>
      </c>
      <c r="L2257" s="75">
        <f t="shared" ref="L2257:L2268" si="1318">SUM(J2257:K2257)</f>
        <v>80.19</v>
      </c>
      <c r="N2257" s="69">
        <v>55.04</v>
      </c>
      <c r="O2257" s="69">
        <v>25.15</v>
      </c>
      <c r="P2257" s="69">
        <f t="shared" ref="P2257:P2268" si="1319">SUM(N2257:O2257)</f>
        <v>80.19</v>
      </c>
      <c r="Q2257" s="63"/>
      <c r="R2257" s="69">
        <f t="shared" ref="R2257:S2268" si="1320">X2257</f>
        <v>55.04</v>
      </c>
      <c r="S2257" s="69">
        <f t="shared" si="1320"/>
        <v>25.16</v>
      </c>
      <c r="T2257" s="69">
        <f t="shared" ref="T2257:T2268" si="1321">R2257+S2257</f>
        <v>80.2</v>
      </c>
      <c r="U2257" s="69">
        <f t="shared" ref="U2257:U2268" si="1322">ROUND(Z2257*$H$2,2)/100</f>
        <v>0</v>
      </c>
      <c r="V2257" s="77">
        <f t="shared" ref="V2257:V2268" si="1323">SUM(T2257:U2257)</f>
        <v>80.2</v>
      </c>
      <c r="X2257" s="69">
        <v>55.04</v>
      </c>
      <c r="Y2257" s="69">
        <v>25.16</v>
      </c>
      <c r="Z2257" s="69">
        <v>80.2</v>
      </c>
      <c r="AA2257" s="78"/>
      <c r="AB2257" s="79">
        <f t="shared" si="1314"/>
        <v>-1.0000000000005116E-2</v>
      </c>
    </row>
    <row r="2258" spans="1:28" ht="22.5" x14ac:dyDescent="0.25">
      <c r="A2258" s="71" t="s">
        <v>11028</v>
      </c>
      <c r="B2258" s="72" t="s">
        <v>15952</v>
      </c>
      <c r="C2258" s="73" t="s">
        <v>8808</v>
      </c>
      <c r="D2258" s="74">
        <v>0</v>
      </c>
      <c r="E2258" s="69">
        <v>86.710000000000008</v>
      </c>
      <c r="F2258" s="75">
        <f t="shared" si="1315"/>
        <v>0</v>
      </c>
      <c r="G2258" s="76"/>
      <c r="H2258" s="69">
        <f t="shared" si="1316"/>
        <v>61.56</v>
      </c>
      <c r="I2258" s="69">
        <f t="shared" si="1316"/>
        <v>25.15</v>
      </c>
      <c r="J2258" s="69">
        <f t="shared" si="1317"/>
        <v>86.710000000000008</v>
      </c>
      <c r="K2258" s="69">
        <v>0</v>
      </c>
      <c r="L2258" s="75">
        <f t="shared" si="1318"/>
        <v>86.710000000000008</v>
      </c>
      <c r="N2258" s="69">
        <v>61.56</v>
      </c>
      <c r="O2258" s="69">
        <v>25.15</v>
      </c>
      <c r="P2258" s="69">
        <f t="shared" si="1319"/>
        <v>86.710000000000008</v>
      </c>
      <c r="Q2258" s="63"/>
      <c r="R2258" s="69">
        <f t="shared" si="1320"/>
        <v>61.56</v>
      </c>
      <c r="S2258" s="69">
        <f t="shared" si="1320"/>
        <v>25.16</v>
      </c>
      <c r="T2258" s="69">
        <f t="shared" si="1321"/>
        <v>86.72</v>
      </c>
      <c r="U2258" s="69">
        <f t="shared" si="1322"/>
        <v>0</v>
      </c>
      <c r="V2258" s="77">
        <f t="shared" si="1323"/>
        <v>86.72</v>
      </c>
      <c r="X2258" s="69">
        <v>61.56</v>
      </c>
      <c r="Y2258" s="69">
        <v>25.16</v>
      </c>
      <c r="Z2258" s="69">
        <v>86.72</v>
      </c>
      <c r="AA2258" s="78"/>
      <c r="AB2258" s="79">
        <f t="shared" si="1314"/>
        <v>-9.9999999999909051E-3</v>
      </c>
    </row>
    <row r="2259" spans="1:28" ht="22.5" x14ac:dyDescent="0.25">
      <c r="A2259" s="71" t="s">
        <v>11029</v>
      </c>
      <c r="B2259" s="72" t="s">
        <v>15953</v>
      </c>
      <c r="C2259" s="73" t="s">
        <v>8808</v>
      </c>
      <c r="D2259" s="74">
        <v>0</v>
      </c>
      <c r="E2259" s="69">
        <v>95.359999999999985</v>
      </c>
      <c r="F2259" s="75">
        <f t="shared" si="1315"/>
        <v>0</v>
      </c>
      <c r="G2259" s="76"/>
      <c r="H2259" s="69">
        <f t="shared" si="1316"/>
        <v>70.209999999999994</v>
      </c>
      <c r="I2259" s="69">
        <f t="shared" si="1316"/>
        <v>25.15</v>
      </c>
      <c r="J2259" s="69">
        <f t="shared" si="1317"/>
        <v>95.359999999999985</v>
      </c>
      <c r="K2259" s="69">
        <v>0</v>
      </c>
      <c r="L2259" s="75">
        <f t="shared" si="1318"/>
        <v>95.359999999999985</v>
      </c>
      <c r="N2259" s="69">
        <v>70.209999999999994</v>
      </c>
      <c r="O2259" s="69">
        <v>25.15</v>
      </c>
      <c r="P2259" s="69">
        <f t="shared" si="1319"/>
        <v>95.359999999999985</v>
      </c>
      <c r="Q2259" s="63"/>
      <c r="R2259" s="69">
        <f t="shared" si="1320"/>
        <v>70.209999999999994</v>
      </c>
      <c r="S2259" s="69">
        <f t="shared" si="1320"/>
        <v>25.16</v>
      </c>
      <c r="T2259" s="69">
        <f t="shared" si="1321"/>
        <v>95.36999999999999</v>
      </c>
      <c r="U2259" s="69">
        <f t="shared" si="1322"/>
        <v>0</v>
      </c>
      <c r="V2259" s="77">
        <f t="shared" si="1323"/>
        <v>95.36999999999999</v>
      </c>
      <c r="X2259" s="69">
        <v>70.209999999999994</v>
      </c>
      <c r="Y2259" s="69">
        <v>25.16</v>
      </c>
      <c r="Z2259" s="69">
        <v>95.37</v>
      </c>
      <c r="AA2259" s="78"/>
      <c r="AB2259" s="79">
        <f t="shared" si="1314"/>
        <v>-1.0000000000019327E-2</v>
      </c>
    </row>
    <row r="2260" spans="1:28" ht="22.5" x14ac:dyDescent="0.25">
      <c r="A2260" s="71" t="s">
        <v>11030</v>
      </c>
      <c r="B2260" s="72" t="s">
        <v>15954</v>
      </c>
      <c r="C2260" s="73" t="s">
        <v>8808</v>
      </c>
      <c r="D2260" s="74">
        <v>0</v>
      </c>
      <c r="E2260" s="69">
        <v>110.22</v>
      </c>
      <c r="F2260" s="75">
        <f t="shared" si="1315"/>
        <v>0</v>
      </c>
      <c r="G2260" s="76"/>
      <c r="H2260" s="69">
        <f t="shared" si="1316"/>
        <v>76.67</v>
      </c>
      <c r="I2260" s="69">
        <f t="shared" si="1316"/>
        <v>33.549999999999997</v>
      </c>
      <c r="J2260" s="69">
        <f t="shared" si="1317"/>
        <v>110.22</v>
      </c>
      <c r="K2260" s="69">
        <v>0</v>
      </c>
      <c r="L2260" s="75">
        <f t="shared" si="1318"/>
        <v>110.22</v>
      </c>
      <c r="N2260" s="69">
        <v>76.67</v>
      </c>
      <c r="O2260" s="69">
        <v>33.549999999999997</v>
      </c>
      <c r="P2260" s="69">
        <f t="shared" si="1319"/>
        <v>110.22</v>
      </c>
      <c r="Q2260" s="63"/>
      <c r="R2260" s="69">
        <f t="shared" si="1320"/>
        <v>76.67</v>
      </c>
      <c r="S2260" s="69">
        <f t="shared" si="1320"/>
        <v>33.549999999999997</v>
      </c>
      <c r="T2260" s="69">
        <f t="shared" si="1321"/>
        <v>110.22</v>
      </c>
      <c r="U2260" s="69">
        <f t="shared" si="1322"/>
        <v>0</v>
      </c>
      <c r="V2260" s="77">
        <f t="shared" si="1323"/>
        <v>110.22</v>
      </c>
      <c r="X2260" s="69">
        <v>76.67</v>
      </c>
      <c r="Y2260" s="69">
        <v>33.549999999999997</v>
      </c>
      <c r="Z2260" s="69">
        <v>110.22</v>
      </c>
      <c r="AA2260" s="78"/>
      <c r="AB2260" s="79">
        <f t="shared" si="1314"/>
        <v>0</v>
      </c>
    </row>
    <row r="2261" spans="1:28" ht="22.5" x14ac:dyDescent="0.25">
      <c r="A2261" s="71" t="s">
        <v>11031</v>
      </c>
      <c r="B2261" s="72" t="s">
        <v>15955</v>
      </c>
      <c r="C2261" s="73" t="s">
        <v>8808</v>
      </c>
      <c r="D2261" s="74">
        <v>0</v>
      </c>
      <c r="E2261" s="69">
        <v>148.5</v>
      </c>
      <c r="F2261" s="75">
        <f t="shared" si="1315"/>
        <v>0</v>
      </c>
      <c r="G2261" s="76"/>
      <c r="H2261" s="69">
        <f t="shared" si="1316"/>
        <v>114.95</v>
      </c>
      <c r="I2261" s="69">
        <f t="shared" si="1316"/>
        <v>33.549999999999997</v>
      </c>
      <c r="J2261" s="69">
        <f t="shared" si="1317"/>
        <v>148.5</v>
      </c>
      <c r="K2261" s="69">
        <v>0</v>
      </c>
      <c r="L2261" s="75">
        <f t="shared" si="1318"/>
        <v>148.5</v>
      </c>
      <c r="N2261" s="69">
        <v>114.95</v>
      </c>
      <c r="O2261" s="69">
        <v>33.549999999999997</v>
      </c>
      <c r="P2261" s="69">
        <f t="shared" si="1319"/>
        <v>148.5</v>
      </c>
      <c r="Q2261" s="63"/>
      <c r="R2261" s="69">
        <f t="shared" si="1320"/>
        <v>114.95</v>
      </c>
      <c r="S2261" s="69">
        <f t="shared" si="1320"/>
        <v>33.549999999999997</v>
      </c>
      <c r="T2261" s="69">
        <f t="shared" si="1321"/>
        <v>148.5</v>
      </c>
      <c r="U2261" s="69">
        <f t="shared" si="1322"/>
        <v>0</v>
      </c>
      <c r="V2261" s="77">
        <f t="shared" si="1323"/>
        <v>148.5</v>
      </c>
      <c r="X2261" s="69">
        <v>114.95</v>
      </c>
      <c r="Y2261" s="69">
        <v>33.549999999999997</v>
      </c>
      <c r="Z2261" s="69">
        <v>148.5</v>
      </c>
      <c r="AA2261" s="78"/>
      <c r="AB2261" s="79">
        <f t="shared" si="1314"/>
        <v>0</v>
      </c>
    </row>
    <row r="2262" spans="1:28" ht="22.5" x14ac:dyDescent="0.25">
      <c r="A2262" s="71" t="s">
        <v>11032</v>
      </c>
      <c r="B2262" s="72" t="s">
        <v>15956</v>
      </c>
      <c r="C2262" s="73" t="s">
        <v>8808</v>
      </c>
      <c r="D2262" s="74">
        <v>0</v>
      </c>
      <c r="E2262" s="69">
        <v>13.7</v>
      </c>
      <c r="F2262" s="75">
        <f t="shared" si="1315"/>
        <v>0</v>
      </c>
      <c r="G2262" s="76"/>
      <c r="H2262" s="69">
        <f t="shared" si="1316"/>
        <v>12.03</v>
      </c>
      <c r="I2262" s="69">
        <f t="shared" si="1316"/>
        <v>1.67</v>
      </c>
      <c r="J2262" s="69">
        <f t="shared" si="1317"/>
        <v>13.7</v>
      </c>
      <c r="K2262" s="69">
        <v>0</v>
      </c>
      <c r="L2262" s="75">
        <f t="shared" si="1318"/>
        <v>13.7</v>
      </c>
      <c r="N2262" s="69">
        <v>12.03</v>
      </c>
      <c r="O2262" s="69">
        <v>1.67</v>
      </c>
      <c r="P2262" s="69">
        <f t="shared" si="1319"/>
        <v>13.7</v>
      </c>
      <c r="Q2262" s="63"/>
      <c r="R2262" s="69">
        <f t="shared" si="1320"/>
        <v>12.03</v>
      </c>
      <c r="S2262" s="69">
        <f t="shared" si="1320"/>
        <v>1.67</v>
      </c>
      <c r="T2262" s="69">
        <f t="shared" si="1321"/>
        <v>13.7</v>
      </c>
      <c r="U2262" s="69">
        <f t="shared" si="1322"/>
        <v>0</v>
      </c>
      <c r="V2262" s="77">
        <f t="shared" si="1323"/>
        <v>13.7</v>
      </c>
      <c r="X2262" s="69">
        <v>12.03</v>
      </c>
      <c r="Y2262" s="69">
        <v>1.67</v>
      </c>
      <c r="Z2262" s="69">
        <v>13.7</v>
      </c>
      <c r="AA2262" s="78"/>
      <c r="AB2262" s="79">
        <f t="shared" si="1314"/>
        <v>0</v>
      </c>
    </row>
    <row r="2263" spans="1:28" ht="22.5" x14ac:dyDescent="0.25">
      <c r="A2263" s="71" t="s">
        <v>11033</v>
      </c>
      <c r="B2263" s="72" t="s">
        <v>15957</v>
      </c>
      <c r="C2263" s="73" t="s">
        <v>8808</v>
      </c>
      <c r="D2263" s="74">
        <v>0</v>
      </c>
      <c r="E2263" s="69">
        <v>21.340000000000003</v>
      </c>
      <c r="F2263" s="75">
        <f t="shared" si="1315"/>
        <v>0</v>
      </c>
      <c r="G2263" s="76"/>
      <c r="H2263" s="69">
        <f t="shared" si="1316"/>
        <v>19.670000000000002</v>
      </c>
      <c r="I2263" s="69">
        <f t="shared" si="1316"/>
        <v>1.67</v>
      </c>
      <c r="J2263" s="69">
        <f t="shared" si="1317"/>
        <v>21.340000000000003</v>
      </c>
      <c r="K2263" s="69">
        <v>0</v>
      </c>
      <c r="L2263" s="75">
        <f t="shared" si="1318"/>
        <v>21.340000000000003</v>
      </c>
      <c r="N2263" s="69">
        <v>19.670000000000002</v>
      </c>
      <c r="O2263" s="69">
        <v>1.67</v>
      </c>
      <c r="P2263" s="69">
        <f t="shared" si="1319"/>
        <v>21.340000000000003</v>
      </c>
      <c r="Q2263" s="63"/>
      <c r="R2263" s="69">
        <f t="shared" si="1320"/>
        <v>19.670000000000002</v>
      </c>
      <c r="S2263" s="69">
        <f t="shared" si="1320"/>
        <v>1.67</v>
      </c>
      <c r="T2263" s="69">
        <f t="shared" si="1321"/>
        <v>21.340000000000003</v>
      </c>
      <c r="U2263" s="69">
        <f t="shared" si="1322"/>
        <v>0</v>
      </c>
      <c r="V2263" s="77">
        <f t="shared" si="1323"/>
        <v>21.340000000000003</v>
      </c>
      <c r="X2263" s="69">
        <v>19.670000000000002</v>
      </c>
      <c r="Y2263" s="69">
        <v>1.67</v>
      </c>
      <c r="Z2263" s="69">
        <v>21.34</v>
      </c>
      <c r="AA2263" s="78"/>
      <c r="AB2263" s="79">
        <f t="shared" si="1314"/>
        <v>0</v>
      </c>
    </row>
    <row r="2264" spans="1:28" ht="22.5" x14ac:dyDescent="0.25">
      <c r="A2264" s="71" t="s">
        <v>11034</v>
      </c>
      <c r="B2264" s="72" t="s">
        <v>15958</v>
      </c>
      <c r="C2264" s="73" t="s">
        <v>8808</v>
      </c>
      <c r="D2264" s="74">
        <v>0</v>
      </c>
      <c r="E2264" s="69">
        <v>30.229999999999997</v>
      </c>
      <c r="F2264" s="75">
        <f t="shared" si="1315"/>
        <v>0</v>
      </c>
      <c r="G2264" s="76"/>
      <c r="H2264" s="69">
        <f t="shared" si="1316"/>
        <v>28.56</v>
      </c>
      <c r="I2264" s="69">
        <f t="shared" si="1316"/>
        <v>1.67</v>
      </c>
      <c r="J2264" s="69">
        <f t="shared" si="1317"/>
        <v>30.229999999999997</v>
      </c>
      <c r="K2264" s="69">
        <v>0</v>
      </c>
      <c r="L2264" s="75">
        <f t="shared" si="1318"/>
        <v>30.229999999999997</v>
      </c>
      <c r="N2264" s="69">
        <v>28.56</v>
      </c>
      <c r="O2264" s="69">
        <v>1.67</v>
      </c>
      <c r="P2264" s="69">
        <f t="shared" si="1319"/>
        <v>30.229999999999997</v>
      </c>
      <c r="Q2264" s="63"/>
      <c r="R2264" s="69">
        <f t="shared" si="1320"/>
        <v>28.56</v>
      </c>
      <c r="S2264" s="69">
        <f t="shared" si="1320"/>
        <v>1.67</v>
      </c>
      <c r="T2264" s="69">
        <f t="shared" si="1321"/>
        <v>30.229999999999997</v>
      </c>
      <c r="U2264" s="69">
        <f t="shared" si="1322"/>
        <v>0</v>
      </c>
      <c r="V2264" s="77">
        <f t="shared" si="1323"/>
        <v>30.229999999999997</v>
      </c>
      <c r="X2264" s="69">
        <v>28.56</v>
      </c>
      <c r="Y2264" s="69">
        <v>1.67</v>
      </c>
      <c r="Z2264" s="69">
        <v>30.23</v>
      </c>
      <c r="AA2264" s="78"/>
      <c r="AB2264" s="79">
        <f t="shared" si="1314"/>
        <v>0</v>
      </c>
    </row>
    <row r="2265" spans="1:28" ht="22.5" x14ac:dyDescent="0.25">
      <c r="A2265" s="71" t="s">
        <v>11035</v>
      </c>
      <c r="B2265" s="72" t="s">
        <v>15959</v>
      </c>
      <c r="C2265" s="73" t="s">
        <v>8808</v>
      </c>
      <c r="D2265" s="74">
        <v>0</v>
      </c>
      <c r="E2265" s="69">
        <v>38.340000000000003</v>
      </c>
      <c r="F2265" s="75">
        <f t="shared" si="1315"/>
        <v>0</v>
      </c>
      <c r="G2265" s="76"/>
      <c r="H2265" s="69">
        <f t="shared" si="1316"/>
        <v>36.67</v>
      </c>
      <c r="I2265" s="69">
        <f t="shared" si="1316"/>
        <v>1.67</v>
      </c>
      <c r="J2265" s="69">
        <f t="shared" si="1317"/>
        <v>38.340000000000003</v>
      </c>
      <c r="K2265" s="69">
        <v>0</v>
      </c>
      <c r="L2265" s="75">
        <f t="shared" si="1318"/>
        <v>38.340000000000003</v>
      </c>
      <c r="N2265" s="69">
        <v>36.67</v>
      </c>
      <c r="O2265" s="69">
        <v>1.67</v>
      </c>
      <c r="P2265" s="69">
        <f t="shared" si="1319"/>
        <v>38.340000000000003</v>
      </c>
      <c r="Q2265" s="63"/>
      <c r="R2265" s="69">
        <f t="shared" si="1320"/>
        <v>36.67</v>
      </c>
      <c r="S2265" s="69">
        <f t="shared" si="1320"/>
        <v>1.67</v>
      </c>
      <c r="T2265" s="69">
        <f t="shared" si="1321"/>
        <v>38.340000000000003</v>
      </c>
      <c r="U2265" s="69">
        <f t="shared" si="1322"/>
        <v>0</v>
      </c>
      <c r="V2265" s="77">
        <f t="shared" si="1323"/>
        <v>38.340000000000003</v>
      </c>
      <c r="X2265" s="69">
        <v>36.67</v>
      </c>
      <c r="Y2265" s="69">
        <v>1.67</v>
      </c>
      <c r="Z2265" s="69">
        <v>38.340000000000003</v>
      </c>
      <c r="AA2265" s="78"/>
      <c r="AB2265" s="79">
        <f t="shared" si="1314"/>
        <v>0</v>
      </c>
    </row>
    <row r="2266" spans="1:28" ht="22.5" x14ac:dyDescent="0.25">
      <c r="A2266" s="71" t="s">
        <v>11036</v>
      </c>
      <c r="B2266" s="72" t="s">
        <v>15960</v>
      </c>
      <c r="C2266" s="73" t="s">
        <v>8808</v>
      </c>
      <c r="D2266" s="74">
        <v>0</v>
      </c>
      <c r="E2266" s="69">
        <v>50.85</v>
      </c>
      <c r="F2266" s="75">
        <f t="shared" si="1315"/>
        <v>0</v>
      </c>
      <c r="G2266" s="76"/>
      <c r="H2266" s="69">
        <f t="shared" si="1316"/>
        <v>49.18</v>
      </c>
      <c r="I2266" s="69">
        <f t="shared" si="1316"/>
        <v>1.67</v>
      </c>
      <c r="J2266" s="69">
        <f t="shared" si="1317"/>
        <v>50.85</v>
      </c>
      <c r="K2266" s="69">
        <v>0</v>
      </c>
      <c r="L2266" s="75">
        <f t="shared" si="1318"/>
        <v>50.85</v>
      </c>
      <c r="N2266" s="69">
        <v>49.18</v>
      </c>
      <c r="O2266" s="69">
        <v>1.67</v>
      </c>
      <c r="P2266" s="69">
        <f t="shared" si="1319"/>
        <v>50.85</v>
      </c>
      <c r="Q2266" s="63"/>
      <c r="R2266" s="69">
        <f t="shared" si="1320"/>
        <v>49.18</v>
      </c>
      <c r="S2266" s="69">
        <f t="shared" si="1320"/>
        <v>1.67</v>
      </c>
      <c r="T2266" s="69">
        <f t="shared" si="1321"/>
        <v>50.85</v>
      </c>
      <c r="U2266" s="69">
        <f t="shared" si="1322"/>
        <v>0</v>
      </c>
      <c r="V2266" s="77">
        <f t="shared" si="1323"/>
        <v>50.85</v>
      </c>
      <c r="X2266" s="69">
        <v>49.18</v>
      </c>
      <c r="Y2266" s="69">
        <v>1.67</v>
      </c>
      <c r="Z2266" s="69">
        <v>50.85</v>
      </c>
      <c r="AA2266" s="78"/>
      <c r="AB2266" s="79">
        <f t="shared" si="1314"/>
        <v>0</v>
      </c>
    </row>
    <row r="2267" spans="1:28" ht="22.5" x14ac:dyDescent="0.25">
      <c r="A2267" s="71" t="s">
        <v>11037</v>
      </c>
      <c r="B2267" s="72" t="s">
        <v>15961</v>
      </c>
      <c r="C2267" s="73" t="s">
        <v>8808</v>
      </c>
      <c r="D2267" s="74">
        <v>0</v>
      </c>
      <c r="E2267" s="69">
        <v>56.17</v>
      </c>
      <c r="F2267" s="75">
        <f t="shared" si="1315"/>
        <v>0</v>
      </c>
      <c r="G2267" s="76"/>
      <c r="H2267" s="69">
        <f t="shared" si="1316"/>
        <v>54.5</v>
      </c>
      <c r="I2267" s="69">
        <f t="shared" si="1316"/>
        <v>1.67</v>
      </c>
      <c r="J2267" s="69">
        <f t="shared" si="1317"/>
        <v>56.17</v>
      </c>
      <c r="K2267" s="69">
        <v>0</v>
      </c>
      <c r="L2267" s="75">
        <f t="shared" si="1318"/>
        <v>56.17</v>
      </c>
      <c r="N2267" s="69">
        <v>54.5</v>
      </c>
      <c r="O2267" s="69">
        <v>1.67</v>
      </c>
      <c r="P2267" s="69">
        <f t="shared" si="1319"/>
        <v>56.17</v>
      </c>
      <c r="Q2267" s="63"/>
      <c r="R2267" s="69">
        <f t="shared" si="1320"/>
        <v>54.5</v>
      </c>
      <c r="S2267" s="69">
        <f t="shared" si="1320"/>
        <v>1.67</v>
      </c>
      <c r="T2267" s="69">
        <f t="shared" si="1321"/>
        <v>56.17</v>
      </c>
      <c r="U2267" s="69">
        <f t="shared" si="1322"/>
        <v>0</v>
      </c>
      <c r="V2267" s="77">
        <f t="shared" si="1323"/>
        <v>56.17</v>
      </c>
      <c r="X2267" s="69">
        <v>54.5</v>
      </c>
      <c r="Y2267" s="69">
        <v>1.67</v>
      </c>
      <c r="Z2267" s="69">
        <v>56.17</v>
      </c>
      <c r="AA2267" s="78"/>
      <c r="AB2267" s="79">
        <f t="shared" si="1314"/>
        <v>0</v>
      </c>
    </row>
    <row r="2268" spans="1:28" x14ac:dyDescent="0.25">
      <c r="A2268" s="71" t="s">
        <v>11038</v>
      </c>
      <c r="B2268" s="72" t="s">
        <v>15962</v>
      </c>
      <c r="C2268" s="73" t="s">
        <v>8808</v>
      </c>
      <c r="D2268" s="74">
        <v>0</v>
      </c>
      <c r="E2268" s="69">
        <v>65.149999999999991</v>
      </c>
      <c r="F2268" s="75">
        <f t="shared" si="1315"/>
        <v>0</v>
      </c>
      <c r="G2268" s="76"/>
      <c r="H2268" s="69">
        <f t="shared" si="1316"/>
        <v>63.48</v>
      </c>
      <c r="I2268" s="69">
        <f t="shared" si="1316"/>
        <v>1.67</v>
      </c>
      <c r="J2268" s="69">
        <f t="shared" si="1317"/>
        <v>65.149999999999991</v>
      </c>
      <c r="K2268" s="69">
        <v>0</v>
      </c>
      <c r="L2268" s="75">
        <f t="shared" si="1318"/>
        <v>65.149999999999991</v>
      </c>
      <c r="N2268" s="69">
        <v>63.48</v>
      </c>
      <c r="O2268" s="69">
        <v>1.67</v>
      </c>
      <c r="P2268" s="69">
        <f t="shared" si="1319"/>
        <v>65.149999999999991</v>
      </c>
      <c r="Q2268" s="63"/>
      <c r="R2268" s="69">
        <f t="shared" si="1320"/>
        <v>63.48</v>
      </c>
      <c r="S2268" s="69">
        <f t="shared" si="1320"/>
        <v>1.67</v>
      </c>
      <c r="T2268" s="69">
        <f t="shared" si="1321"/>
        <v>65.149999999999991</v>
      </c>
      <c r="U2268" s="69">
        <f t="shared" si="1322"/>
        <v>0</v>
      </c>
      <c r="V2268" s="77">
        <f t="shared" si="1323"/>
        <v>65.149999999999991</v>
      </c>
      <c r="X2268" s="69">
        <v>63.48</v>
      </c>
      <c r="Y2268" s="69">
        <v>1.67</v>
      </c>
      <c r="Z2268" s="69">
        <v>65.150000000000006</v>
      </c>
      <c r="AA2268" s="78"/>
      <c r="AB2268" s="79">
        <f t="shared" si="1314"/>
        <v>0</v>
      </c>
    </row>
    <row r="2269" spans="1:28" x14ac:dyDescent="0.25">
      <c r="A2269" s="65" t="s">
        <v>11039</v>
      </c>
      <c r="B2269" s="66" t="s">
        <v>15963</v>
      </c>
      <c r="C2269" s="67"/>
      <c r="D2269" s="68"/>
      <c r="E2269" s="69"/>
      <c r="F2269" s="70"/>
      <c r="H2269" s="69"/>
      <c r="I2269" s="69"/>
      <c r="J2269" s="69"/>
      <c r="K2269" s="69"/>
      <c r="L2269" s="75"/>
      <c r="N2269" s="69"/>
      <c r="O2269" s="69"/>
      <c r="P2269" s="69"/>
      <c r="Q2269" s="63"/>
      <c r="R2269" s="69"/>
      <c r="S2269" s="69"/>
      <c r="T2269" s="69"/>
      <c r="U2269" s="69"/>
      <c r="V2269" s="77"/>
      <c r="X2269" s="69"/>
      <c r="Y2269" s="69"/>
      <c r="Z2269" s="69"/>
      <c r="AA2269" s="78"/>
      <c r="AB2269" s="79">
        <f t="shared" si="1314"/>
        <v>0</v>
      </c>
    </row>
    <row r="2270" spans="1:28" x14ac:dyDescent="0.25">
      <c r="A2270" s="71" t="s">
        <v>11040</v>
      </c>
      <c r="B2270" s="72" t="s">
        <v>15964</v>
      </c>
      <c r="C2270" s="73" t="s">
        <v>8753</v>
      </c>
      <c r="D2270" s="74">
        <v>0</v>
      </c>
      <c r="E2270" s="69">
        <v>11.66</v>
      </c>
      <c r="F2270" s="75">
        <f t="shared" ref="F2270:F2288" si="1324">ROUND(D2270*E2270,2)</f>
        <v>0</v>
      </c>
      <c r="G2270" s="76"/>
      <c r="H2270" s="69">
        <f t="shared" ref="H2270:I2288" si="1325">ROUND(N2270+(N2270*$H$2/100),2)</f>
        <v>3.27</v>
      </c>
      <c r="I2270" s="69">
        <f t="shared" si="1325"/>
        <v>8.39</v>
      </c>
      <c r="J2270" s="69">
        <f t="shared" ref="J2270:J2288" si="1326">H2270+I2270</f>
        <v>11.66</v>
      </c>
      <c r="K2270" s="69">
        <v>0</v>
      </c>
      <c r="L2270" s="75">
        <f t="shared" ref="L2270:L2288" si="1327">SUM(J2270:K2270)</f>
        <v>11.66</v>
      </c>
      <c r="N2270" s="69">
        <v>3.27</v>
      </c>
      <c r="O2270" s="69">
        <v>8.39</v>
      </c>
      <c r="P2270" s="69">
        <f t="shared" ref="P2270:P2288" si="1328">SUM(N2270:O2270)</f>
        <v>11.66</v>
      </c>
      <c r="Q2270" s="63"/>
      <c r="R2270" s="69">
        <f t="shared" ref="R2270:S2288" si="1329">X2270</f>
        <v>3.27</v>
      </c>
      <c r="S2270" s="69">
        <f t="shared" si="1329"/>
        <v>8.39</v>
      </c>
      <c r="T2270" s="69">
        <f t="shared" ref="T2270:T2288" si="1330">R2270+S2270</f>
        <v>11.66</v>
      </c>
      <c r="U2270" s="69">
        <f t="shared" ref="U2270:U2288" si="1331">ROUND(Z2270*$H$2,2)/100</f>
        <v>0</v>
      </c>
      <c r="V2270" s="77">
        <f t="shared" ref="V2270:V2288" si="1332">SUM(T2270:U2270)</f>
        <v>11.66</v>
      </c>
      <c r="X2270" s="69">
        <v>3.27</v>
      </c>
      <c r="Y2270" s="69">
        <v>8.39</v>
      </c>
      <c r="Z2270" s="69">
        <v>11.66</v>
      </c>
      <c r="AA2270" s="78"/>
      <c r="AB2270" s="79">
        <f t="shared" si="1314"/>
        <v>0</v>
      </c>
    </row>
    <row r="2271" spans="1:28" x14ac:dyDescent="0.25">
      <c r="A2271" s="71" t="s">
        <v>11041</v>
      </c>
      <c r="B2271" s="72" t="s">
        <v>15965</v>
      </c>
      <c r="C2271" s="73" t="s">
        <v>8753</v>
      </c>
      <c r="D2271" s="74">
        <v>0</v>
      </c>
      <c r="E2271" s="69">
        <v>12.39</v>
      </c>
      <c r="F2271" s="75">
        <f t="shared" si="1324"/>
        <v>0</v>
      </c>
      <c r="G2271" s="76"/>
      <c r="H2271" s="69">
        <f t="shared" si="1325"/>
        <v>4</v>
      </c>
      <c r="I2271" s="69">
        <f t="shared" si="1325"/>
        <v>8.39</v>
      </c>
      <c r="J2271" s="69">
        <f t="shared" si="1326"/>
        <v>12.39</v>
      </c>
      <c r="K2271" s="69">
        <v>0</v>
      </c>
      <c r="L2271" s="75">
        <f t="shared" si="1327"/>
        <v>12.39</v>
      </c>
      <c r="N2271" s="69">
        <v>4</v>
      </c>
      <c r="O2271" s="69">
        <v>8.39</v>
      </c>
      <c r="P2271" s="69">
        <f t="shared" si="1328"/>
        <v>12.39</v>
      </c>
      <c r="Q2271" s="63"/>
      <c r="R2271" s="69">
        <f t="shared" si="1329"/>
        <v>4</v>
      </c>
      <c r="S2271" s="69">
        <f t="shared" si="1329"/>
        <v>8.39</v>
      </c>
      <c r="T2271" s="69">
        <f t="shared" si="1330"/>
        <v>12.39</v>
      </c>
      <c r="U2271" s="69">
        <f t="shared" si="1331"/>
        <v>0</v>
      </c>
      <c r="V2271" s="77">
        <f t="shared" si="1332"/>
        <v>12.39</v>
      </c>
      <c r="X2271" s="69">
        <v>4</v>
      </c>
      <c r="Y2271" s="69">
        <v>8.39</v>
      </c>
      <c r="Z2271" s="69">
        <v>12.39</v>
      </c>
      <c r="AA2271" s="78"/>
      <c r="AB2271" s="79">
        <f t="shared" si="1314"/>
        <v>0</v>
      </c>
    </row>
    <row r="2272" spans="1:28" x14ac:dyDescent="0.25">
      <c r="A2272" s="71" t="s">
        <v>11042</v>
      </c>
      <c r="B2272" s="72" t="s">
        <v>15966</v>
      </c>
      <c r="C2272" s="73" t="s">
        <v>8753</v>
      </c>
      <c r="D2272" s="74">
        <v>0</v>
      </c>
      <c r="E2272" s="69">
        <v>13.46</v>
      </c>
      <c r="F2272" s="75">
        <f t="shared" si="1324"/>
        <v>0</v>
      </c>
      <c r="G2272" s="76"/>
      <c r="H2272" s="69">
        <f t="shared" si="1325"/>
        <v>5.07</v>
      </c>
      <c r="I2272" s="69">
        <f t="shared" si="1325"/>
        <v>8.39</v>
      </c>
      <c r="J2272" s="69">
        <f t="shared" si="1326"/>
        <v>13.46</v>
      </c>
      <c r="K2272" s="69">
        <v>0</v>
      </c>
      <c r="L2272" s="75">
        <f t="shared" si="1327"/>
        <v>13.46</v>
      </c>
      <c r="N2272" s="69">
        <v>5.07</v>
      </c>
      <c r="O2272" s="69">
        <v>8.39</v>
      </c>
      <c r="P2272" s="69">
        <f t="shared" si="1328"/>
        <v>13.46</v>
      </c>
      <c r="Q2272" s="63"/>
      <c r="R2272" s="69">
        <f t="shared" si="1329"/>
        <v>5.07</v>
      </c>
      <c r="S2272" s="69">
        <f t="shared" si="1329"/>
        <v>8.39</v>
      </c>
      <c r="T2272" s="69">
        <f t="shared" si="1330"/>
        <v>13.46</v>
      </c>
      <c r="U2272" s="69">
        <f t="shared" si="1331"/>
        <v>0</v>
      </c>
      <c r="V2272" s="77">
        <f t="shared" si="1332"/>
        <v>13.46</v>
      </c>
      <c r="X2272" s="69">
        <v>5.07</v>
      </c>
      <c r="Y2272" s="69">
        <v>8.39</v>
      </c>
      <c r="Z2272" s="69">
        <v>13.46</v>
      </c>
      <c r="AA2272" s="78"/>
      <c r="AB2272" s="79">
        <f t="shared" si="1314"/>
        <v>0</v>
      </c>
    </row>
    <row r="2273" spans="1:28" x14ac:dyDescent="0.25">
      <c r="A2273" s="71" t="s">
        <v>11043</v>
      </c>
      <c r="B2273" s="72" t="s">
        <v>15967</v>
      </c>
      <c r="C2273" s="73" t="s">
        <v>8753</v>
      </c>
      <c r="D2273" s="74">
        <v>0</v>
      </c>
      <c r="E2273" s="69">
        <v>14.63</v>
      </c>
      <c r="F2273" s="75">
        <f t="shared" si="1324"/>
        <v>0</v>
      </c>
      <c r="G2273" s="76"/>
      <c r="H2273" s="69">
        <f t="shared" si="1325"/>
        <v>6.24</v>
      </c>
      <c r="I2273" s="69">
        <f t="shared" si="1325"/>
        <v>8.39</v>
      </c>
      <c r="J2273" s="69">
        <f t="shared" si="1326"/>
        <v>14.63</v>
      </c>
      <c r="K2273" s="69">
        <v>0</v>
      </c>
      <c r="L2273" s="75">
        <f t="shared" si="1327"/>
        <v>14.63</v>
      </c>
      <c r="N2273" s="69">
        <v>6.24</v>
      </c>
      <c r="O2273" s="69">
        <v>8.39</v>
      </c>
      <c r="P2273" s="69">
        <f t="shared" si="1328"/>
        <v>14.63</v>
      </c>
      <c r="Q2273" s="63"/>
      <c r="R2273" s="69">
        <f t="shared" si="1329"/>
        <v>6.24</v>
      </c>
      <c r="S2273" s="69">
        <f t="shared" si="1329"/>
        <v>8.39</v>
      </c>
      <c r="T2273" s="69">
        <f t="shared" si="1330"/>
        <v>14.63</v>
      </c>
      <c r="U2273" s="69">
        <f t="shared" si="1331"/>
        <v>0</v>
      </c>
      <c r="V2273" s="77">
        <f t="shared" si="1332"/>
        <v>14.63</v>
      </c>
      <c r="X2273" s="69">
        <v>6.24</v>
      </c>
      <c r="Y2273" s="69">
        <v>8.39</v>
      </c>
      <c r="Z2273" s="69">
        <v>14.63</v>
      </c>
      <c r="AA2273" s="78"/>
      <c r="AB2273" s="79">
        <f t="shared" si="1314"/>
        <v>0</v>
      </c>
    </row>
    <row r="2274" spans="1:28" x14ac:dyDescent="0.25">
      <c r="A2274" s="71" t="s">
        <v>11044</v>
      </c>
      <c r="B2274" s="72" t="s">
        <v>15968</v>
      </c>
      <c r="C2274" s="73" t="s">
        <v>8753</v>
      </c>
      <c r="D2274" s="74">
        <v>0</v>
      </c>
      <c r="E2274" s="69">
        <v>15.48</v>
      </c>
      <c r="F2274" s="75">
        <f t="shared" si="1324"/>
        <v>0</v>
      </c>
      <c r="G2274" s="76"/>
      <c r="H2274" s="69">
        <f t="shared" si="1325"/>
        <v>7.09</v>
      </c>
      <c r="I2274" s="69">
        <f t="shared" si="1325"/>
        <v>8.39</v>
      </c>
      <c r="J2274" s="69">
        <f t="shared" si="1326"/>
        <v>15.48</v>
      </c>
      <c r="K2274" s="69">
        <v>0</v>
      </c>
      <c r="L2274" s="75">
        <f t="shared" si="1327"/>
        <v>15.48</v>
      </c>
      <c r="N2274" s="69">
        <v>7.09</v>
      </c>
      <c r="O2274" s="69">
        <v>8.39</v>
      </c>
      <c r="P2274" s="69">
        <f t="shared" si="1328"/>
        <v>15.48</v>
      </c>
      <c r="Q2274" s="63"/>
      <c r="R2274" s="69">
        <f t="shared" si="1329"/>
        <v>7.09</v>
      </c>
      <c r="S2274" s="69">
        <f t="shared" si="1329"/>
        <v>8.39</v>
      </c>
      <c r="T2274" s="69">
        <f t="shared" si="1330"/>
        <v>15.48</v>
      </c>
      <c r="U2274" s="69">
        <f t="shared" si="1331"/>
        <v>0</v>
      </c>
      <c r="V2274" s="77">
        <f t="shared" si="1332"/>
        <v>15.48</v>
      </c>
      <c r="X2274" s="69">
        <v>7.09</v>
      </c>
      <c r="Y2274" s="69">
        <v>8.39</v>
      </c>
      <c r="Z2274" s="69">
        <v>15.48</v>
      </c>
      <c r="AA2274" s="78"/>
      <c r="AB2274" s="79">
        <f t="shared" si="1314"/>
        <v>0</v>
      </c>
    </row>
    <row r="2275" spans="1:28" x14ac:dyDescent="0.25">
      <c r="A2275" s="71" t="s">
        <v>11045</v>
      </c>
      <c r="B2275" s="72" t="s">
        <v>15969</v>
      </c>
      <c r="C2275" s="73" t="s">
        <v>8753</v>
      </c>
      <c r="D2275" s="74">
        <v>0</v>
      </c>
      <c r="E2275" s="69">
        <v>16.170000000000002</v>
      </c>
      <c r="F2275" s="75">
        <f t="shared" si="1324"/>
        <v>0</v>
      </c>
      <c r="G2275" s="76"/>
      <c r="H2275" s="69">
        <f t="shared" si="1325"/>
        <v>7.78</v>
      </c>
      <c r="I2275" s="69">
        <f t="shared" si="1325"/>
        <v>8.39</v>
      </c>
      <c r="J2275" s="69">
        <f t="shared" si="1326"/>
        <v>16.170000000000002</v>
      </c>
      <c r="K2275" s="69">
        <v>0</v>
      </c>
      <c r="L2275" s="75">
        <f t="shared" si="1327"/>
        <v>16.170000000000002</v>
      </c>
      <c r="N2275" s="69">
        <v>7.78</v>
      </c>
      <c r="O2275" s="69">
        <v>8.39</v>
      </c>
      <c r="P2275" s="69">
        <f t="shared" si="1328"/>
        <v>16.170000000000002</v>
      </c>
      <c r="Q2275" s="63"/>
      <c r="R2275" s="69">
        <f t="shared" si="1329"/>
        <v>7.78</v>
      </c>
      <c r="S2275" s="69">
        <f t="shared" si="1329"/>
        <v>8.39</v>
      </c>
      <c r="T2275" s="69">
        <f t="shared" si="1330"/>
        <v>16.170000000000002</v>
      </c>
      <c r="U2275" s="69">
        <f t="shared" si="1331"/>
        <v>0</v>
      </c>
      <c r="V2275" s="77">
        <f t="shared" si="1332"/>
        <v>16.170000000000002</v>
      </c>
      <c r="X2275" s="69">
        <v>7.78</v>
      </c>
      <c r="Y2275" s="69">
        <v>8.39</v>
      </c>
      <c r="Z2275" s="69">
        <v>16.170000000000002</v>
      </c>
      <c r="AA2275" s="78"/>
      <c r="AB2275" s="79">
        <f t="shared" si="1314"/>
        <v>0</v>
      </c>
    </row>
    <row r="2276" spans="1:28" x14ac:dyDescent="0.25">
      <c r="A2276" s="71" t="s">
        <v>11046</v>
      </c>
      <c r="B2276" s="72" t="s">
        <v>15970</v>
      </c>
      <c r="C2276" s="73" t="s">
        <v>8753</v>
      </c>
      <c r="D2276" s="74">
        <v>0</v>
      </c>
      <c r="E2276" s="69">
        <v>13.64</v>
      </c>
      <c r="F2276" s="75">
        <f t="shared" si="1324"/>
        <v>0</v>
      </c>
      <c r="G2276" s="76"/>
      <c r="H2276" s="69">
        <f t="shared" si="1325"/>
        <v>5.25</v>
      </c>
      <c r="I2276" s="69">
        <f t="shared" si="1325"/>
        <v>8.39</v>
      </c>
      <c r="J2276" s="69">
        <f t="shared" si="1326"/>
        <v>13.64</v>
      </c>
      <c r="K2276" s="69">
        <v>0</v>
      </c>
      <c r="L2276" s="75">
        <f t="shared" si="1327"/>
        <v>13.64</v>
      </c>
      <c r="N2276" s="69">
        <v>5.25</v>
      </c>
      <c r="O2276" s="69">
        <v>8.39</v>
      </c>
      <c r="P2276" s="69">
        <f t="shared" si="1328"/>
        <v>13.64</v>
      </c>
      <c r="Q2276" s="63"/>
      <c r="R2276" s="69">
        <f t="shared" si="1329"/>
        <v>5.25</v>
      </c>
      <c r="S2276" s="69">
        <f t="shared" si="1329"/>
        <v>8.39</v>
      </c>
      <c r="T2276" s="69">
        <f t="shared" si="1330"/>
        <v>13.64</v>
      </c>
      <c r="U2276" s="69">
        <f t="shared" si="1331"/>
        <v>0</v>
      </c>
      <c r="V2276" s="77">
        <f t="shared" si="1332"/>
        <v>13.64</v>
      </c>
      <c r="X2276" s="69">
        <v>5.25</v>
      </c>
      <c r="Y2276" s="69">
        <v>8.39</v>
      </c>
      <c r="Z2276" s="69">
        <v>13.64</v>
      </c>
      <c r="AA2276" s="78"/>
      <c r="AB2276" s="79">
        <f t="shared" si="1314"/>
        <v>0</v>
      </c>
    </row>
    <row r="2277" spans="1:28" x14ac:dyDescent="0.25">
      <c r="A2277" s="71" t="s">
        <v>11047</v>
      </c>
      <c r="B2277" s="72" t="s">
        <v>15971</v>
      </c>
      <c r="C2277" s="73" t="s">
        <v>8753</v>
      </c>
      <c r="D2277" s="74">
        <v>0</v>
      </c>
      <c r="E2277" s="69">
        <v>14.39</v>
      </c>
      <c r="F2277" s="75">
        <f t="shared" si="1324"/>
        <v>0</v>
      </c>
      <c r="G2277" s="76"/>
      <c r="H2277" s="69">
        <f t="shared" si="1325"/>
        <v>6</v>
      </c>
      <c r="I2277" s="69">
        <f t="shared" si="1325"/>
        <v>8.39</v>
      </c>
      <c r="J2277" s="69">
        <f t="shared" si="1326"/>
        <v>14.39</v>
      </c>
      <c r="K2277" s="69">
        <v>0</v>
      </c>
      <c r="L2277" s="75">
        <f t="shared" si="1327"/>
        <v>14.39</v>
      </c>
      <c r="N2277" s="69">
        <v>6</v>
      </c>
      <c r="O2277" s="69">
        <v>8.39</v>
      </c>
      <c r="P2277" s="69">
        <f t="shared" si="1328"/>
        <v>14.39</v>
      </c>
      <c r="Q2277" s="63"/>
      <c r="R2277" s="69">
        <f t="shared" si="1329"/>
        <v>6</v>
      </c>
      <c r="S2277" s="69">
        <f t="shared" si="1329"/>
        <v>8.39</v>
      </c>
      <c r="T2277" s="69">
        <f t="shared" si="1330"/>
        <v>14.39</v>
      </c>
      <c r="U2277" s="69">
        <f t="shared" si="1331"/>
        <v>0</v>
      </c>
      <c r="V2277" s="77">
        <f t="shared" si="1332"/>
        <v>14.39</v>
      </c>
      <c r="X2277" s="69">
        <v>6</v>
      </c>
      <c r="Y2277" s="69">
        <v>8.39</v>
      </c>
      <c r="Z2277" s="69">
        <v>14.39</v>
      </c>
      <c r="AA2277" s="78"/>
      <c r="AB2277" s="79">
        <f t="shared" si="1314"/>
        <v>0</v>
      </c>
    </row>
    <row r="2278" spans="1:28" x14ac:dyDescent="0.25">
      <c r="A2278" s="71" t="s">
        <v>11048</v>
      </c>
      <c r="B2278" s="72" t="s">
        <v>15972</v>
      </c>
      <c r="C2278" s="73" t="s">
        <v>8753</v>
      </c>
      <c r="D2278" s="74">
        <v>0</v>
      </c>
      <c r="E2278" s="69">
        <v>15.4</v>
      </c>
      <c r="F2278" s="75">
        <f t="shared" si="1324"/>
        <v>0</v>
      </c>
      <c r="G2278" s="76"/>
      <c r="H2278" s="69">
        <f t="shared" si="1325"/>
        <v>7.01</v>
      </c>
      <c r="I2278" s="69">
        <f t="shared" si="1325"/>
        <v>8.39</v>
      </c>
      <c r="J2278" s="69">
        <f t="shared" si="1326"/>
        <v>15.4</v>
      </c>
      <c r="K2278" s="69">
        <v>0</v>
      </c>
      <c r="L2278" s="75">
        <f t="shared" si="1327"/>
        <v>15.4</v>
      </c>
      <c r="N2278" s="69">
        <v>7.01</v>
      </c>
      <c r="O2278" s="69">
        <v>8.39</v>
      </c>
      <c r="P2278" s="69">
        <f t="shared" si="1328"/>
        <v>15.4</v>
      </c>
      <c r="Q2278" s="63"/>
      <c r="R2278" s="69">
        <f t="shared" si="1329"/>
        <v>7.01</v>
      </c>
      <c r="S2278" s="69">
        <f t="shared" si="1329"/>
        <v>8.39</v>
      </c>
      <c r="T2278" s="69">
        <f t="shared" si="1330"/>
        <v>15.4</v>
      </c>
      <c r="U2278" s="69">
        <f t="shared" si="1331"/>
        <v>0</v>
      </c>
      <c r="V2278" s="77">
        <f t="shared" si="1332"/>
        <v>15.4</v>
      </c>
      <c r="X2278" s="69">
        <v>7.01</v>
      </c>
      <c r="Y2278" s="69">
        <v>8.39</v>
      </c>
      <c r="Z2278" s="69">
        <v>15.4</v>
      </c>
      <c r="AA2278" s="78"/>
      <c r="AB2278" s="79">
        <f t="shared" si="1314"/>
        <v>0</v>
      </c>
    </row>
    <row r="2279" spans="1:28" x14ac:dyDescent="0.25">
      <c r="A2279" s="71" t="s">
        <v>11049</v>
      </c>
      <c r="B2279" s="72" t="s">
        <v>15973</v>
      </c>
      <c r="C2279" s="73" t="s">
        <v>8753</v>
      </c>
      <c r="D2279" s="74">
        <v>0</v>
      </c>
      <c r="E2279" s="69">
        <v>16.93</v>
      </c>
      <c r="F2279" s="75">
        <f t="shared" si="1324"/>
        <v>0</v>
      </c>
      <c r="G2279" s="76"/>
      <c r="H2279" s="69">
        <f t="shared" si="1325"/>
        <v>8.5399999999999991</v>
      </c>
      <c r="I2279" s="69">
        <f t="shared" si="1325"/>
        <v>8.39</v>
      </c>
      <c r="J2279" s="69">
        <f t="shared" si="1326"/>
        <v>16.93</v>
      </c>
      <c r="K2279" s="69">
        <v>0</v>
      </c>
      <c r="L2279" s="75">
        <f t="shared" si="1327"/>
        <v>16.93</v>
      </c>
      <c r="N2279" s="69">
        <v>8.5399999999999991</v>
      </c>
      <c r="O2279" s="69">
        <v>8.39</v>
      </c>
      <c r="P2279" s="69">
        <f t="shared" si="1328"/>
        <v>16.93</v>
      </c>
      <c r="Q2279" s="63"/>
      <c r="R2279" s="69">
        <f t="shared" si="1329"/>
        <v>8.5399999999999991</v>
      </c>
      <c r="S2279" s="69">
        <f t="shared" si="1329"/>
        <v>8.39</v>
      </c>
      <c r="T2279" s="69">
        <f t="shared" si="1330"/>
        <v>16.93</v>
      </c>
      <c r="U2279" s="69">
        <f t="shared" si="1331"/>
        <v>0</v>
      </c>
      <c r="V2279" s="77">
        <f t="shared" si="1332"/>
        <v>16.93</v>
      </c>
      <c r="X2279" s="69">
        <v>8.5399999999999991</v>
      </c>
      <c r="Y2279" s="69">
        <v>8.39</v>
      </c>
      <c r="Z2279" s="69">
        <v>16.93</v>
      </c>
      <c r="AA2279" s="78"/>
      <c r="AB2279" s="79">
        <f t="shared" si="1314"/>
        <v>0</v>
      </c>
    </row>
    <row r="2280" spans="1:28" x14ac:dyDescent="0.25">
      <c r="A2280" s="71" t="s">
        <v>11050</v>
      </c>
      <c r="B2280" s="72" t="s">
        <v>15974</v>
      </c>
      <c r="C2280" s="73" t="s">
        <v>8753</v>
      </c>
      <c r="D2280" s="74">
        <v>0</v>
      </c>
      <c r="E2280" s="69">
        <v>17.259999999999998</v>
      </c>
      <c r="F2280" s="75">
        <f t="shared" si="1324"/>
        <v>0</v>
      </c>
      <c r="G2280" s="76"/>
      <c r="H2280" s="69">
        <f t="shared" si="1325"/>
        <v>8.8699999999999992</v>
      </c>
      <c r="I2280" s="69">
        <f t="shared" si="1325"/>
        <v>8.39</v>
      </c>
      <c r="J2280" s="69">
        <f t="shared" si="1326"/>
        <v>17.259999999999998</v>
      </c>
      <c r="K2280" s="69">
        <v>0</v>
      </c>
      <c r="L2280" s="75">
        <f t="shared" si="1327"/>
        <v>17.259999999999998</v>
      </c>
      <c r="N2280" s="69">
        <v>8.8699999999999992</v>
      </c>
      <c r="O2280" s="69">
        <v>8.39</v>
      </c>
      <c r="P2280" s="69">
        <f t="shared" si="1328"/>
        <v>17.259999999999998</v>
      </c>
      <c r="Q2280" s="63"/>
      <c r="R2280" s="69">
        <f t="shared" si="1329"/>
        <v>8.8699999999999992</v>
      </c>
      <c r="S2280" s="69">
        <f t="shared" si="1329"/>
        <v>8.39</v>
      </c>
      <c r="T2280" s="69">
        <f t="shared" si="1330"/>
        <v>17.259999999999998</v>
      </c>
      <c r="U2280" s="69">
        <f t="shared" si="1331"/>
        <v>0</v>
      </c>
      <c r="V2280" s="77">
        <f t="shared" si="1332"/>
        <v>17.259999999999998</v>
      </c>
      <c r="X2280" s="69">
        <v>8.8699999999999992</v>
      </c>
      <c r="Y2280" s="69">
        <v>8.39</v>
      </c>
      <c r="Z2280" s="69">
        <v>17.260000000000002</v>
      </c>
      <c r="AA2280" s="78"/>
      <c r="AB2280" s="79">
        <f t="shared" si="1314"/>
        <v>0</v>
      </c>
    </row>
    <row r="2281" spans="1:28" x14ac:dyDescent="0.25">
      <c r="A2281" s="71" t="s">
        <v>11051</v>
      </c>
      <c r="B2281" s="72" t="s">
        <v>15975</v>
      </c>
      <c r="C2281" s="73" t="s">
        <v>8753</v>
      </c>
      <c r="D2281" s="74">
        <v>0</v>
      </c>
      <c r="E2281" s="69">
        <v>19.34</v>
      </c>
      <c r="F2281" s="75">
        <f t="shared" si="1324"/>
        <v>0</v>
      </c>
      <c r="G2281" s="76"/>
      <c r="H2281" s="69">
        <f t="shared" si="1325"/>
        <v>10.95</v>
      </c>
      <c r="I2281" s="69">
        <f t="shared" si="1325"/>
        <v>8.39</v>
      </c>
      <c r="J2281" s="69">
        <f t="shared" si="1326"/>
        <v>19.34</v>
      </c>
      <c r="K2281" s="69">
        <v>0</v>
      </c>
      <c r="L2281" s="75">
        <f t="shared" si="1327"/>
        <v>19.34</v>
      </c>
      <c r="N2281" s="69">
        <v>10.95</v>
      </c>
      <c r="O2281" s="69">
        <v>8.39</v>
      </c>
      <c r="P2281" s="69">
        <f t="shared" si="1328"/>
        <v>19.34</v>
      </c>
      <c r="Q2281" s="63"/>
      <c r="R2281" s="69">
        <f t="shared" si="1329"/>
        <v>10.95</v>
      </c>
      <c r="S2281" s="69">
        <f t="shared" si="1329"/>
        <v>8.39</v>
      </c>
      <c r="T2281" s="69">
        <f t="shared" si="1330"/>
        <v>19.34</v>
      </c>
      <c r="U2281" s="69">
        <f t="shared" si="1331"/>
        <v>0</v>
      </c>
      <c r="V2281" s="77">
        <f t="shared" si="1332"/>
        <v>19.34</v>
      </c>
      <c r="X2281" s="69">
        <v>10.95</v>
      </c>
      <c r="Y2281" s="69">
        <v>8.39</v>
      </c>
      <c r="Z2281" s="69">
        <v>19.34</v>
      </c>
      <c r="AA2281" s="78"/>
      <c r="AB2281" s="79">
        <f t="shared" si="1314"/>
        <v>0</v>
      </c>
    </row>
    <row r="2282" spans="1:28" s="33" customFormat="1" x14ac:dyDescent="0.25">
      <c r="A2282" s="71" t="s">
        <v>11052</v>
      </c>
      <c r="B2282" s="72" t="s">
        <v>15976</v>
      </c>
      <c r="C2282" s="73" t="s">
        <v>8753</v>
      </c>
      <c r="D2282" s="74">
        <v>0</v>
      </c>
      <c r="E2282" s="69">
        <v>15.72</v>
      </c>
      <c r="F2282" s="75">
        <f t="shared" si="1324"/>
        <v>0</v>
      </c>
      <c r="G2282" s="76"/>
      <c r="H2282" s="69">
        <f t="shared" si="1325"/>
        <v>7.33</v>
      </c>
      <c r="I2282" s="69">
        <f t="shared" si="1325"/>
        <v>8.39</v>
      </c>
      <c r="J2282" s="69">
        <f t="shared" si="1326"/>
        <v>15.72</v>
      </c>
      <c r="K2282" s="69">
        <v>0</v>
      </c>
      <c r="L2282" s="75">
        <f t="shared" si="1327"/>
        <v>15.72</v>
      </c>
      <c r="N2282" s="69">
        <v>7.33</v>
      </c>
      <c r="O2282" s="69">
        <v>8.39</v>
      </c>
      <c r="P2282" s="69">
        <f t="shared" si="1328"/>
        <v>15.72</v>
      </c>
      <c r="Q2282" s="63"/>
      <c r="R2282" s="69">
        <f t="shared" si="1329"/>
        <v>7.33</v>
      </c>
      <c r="S2282" s="69">
        <f t="shared" si="1329"/>
        <v>8.39</v>
      </c>
      <c r="T2282" s="69">
        <f t="shared" si="1330"/>
        <v>15.72</v>
      </c>
      <c r="U2282" s="69">
        <f t="shared" si="1331"/>
        <v>0</v>
      </c>
      <c r="V2282" s="77">
        <f t="shared" si="1332"/>
        <v>15.72</v>
      </c>
      <c r="X2282" s="69">
        <v>7.33</v>
      </c>
      <c r="Y2282" s="69">
        <v>8.39</v>
      </c>
      <c r="Z2282" s="69">
        <v>15.72</v>
      </c>
      <c r="AA2282" s="78"/>
      <c r="AB2282" s="79">
        <f t="shared" si="1314"/>
        <v>0</v>
      </c>
    </row>
    <row r="2283" spans="1:28" s="33" customFormat="1" x14ac:dyDescent="0.25">
      <c r="A2283" s="71" t="s">
        <v>11053</v>
      </c>
      <c r="B2283" s="72" t="s">
        <v>15977</v>
      </c>
      <c r="C2283" s="73" t="s">
        <v>8753</v>
      </c>
      <c r="D2283" s="74">
        <v>0</v>
      </c>
      <c r="E2283" s="69">
        <v>18.020000000000003</v>
      </c>
      <c r="F2283" s="75">
        <f t="shared" si="1324"/>
        <v>0</v>
      </c>
      <c r="G2283" s="76"/>
      <c r="H2283" s="69">
        <f t="shared" si="1325"/>
        <v>9.6300000000000008</v>
      </c>
      <c r="I2283" s="69">
        <f t="shared" si="1325"/>
        <v>8.39</v>
      </c>
      <c r="J2283" s="69">
        <f t="shared" si="1326"/>
        <v>18.020000000000003</v>
      </c>
      <c r="K2283" s="69">
        <v>0</v>
      </c>
      <c r="L2283" s="75">
        <f t="shared" si="1327"/>
        <v>18.020000000000003</v>
      </c>
      <c r="N2283" s="69">
        <v>9.6300000000000008</v>
      </c>
      <c r="O2283" s="69">
        <v>8.39</v>
      </c>
      <c r="P2283" s="69">
        <f t="shared" si="1328"/>
        <v>18.020000000000003</v>
      </c>
      <c r="Q2283" s="63"/>
      <c r="R2283" s="69">
        <f t="shared" si="1329"/>
        <v>9.6300000000000008</v>
      </c>
      <c r="S2283" s="69">
        <f t="shared" si="1329"/>
        <v>8.39</v>
      </c>
      <c r="T2283" s="69">
        <f t="shared" si="1330"/>
        <v>18.020000000000003</v>
      </c>
      <c r="U2283" s="69">
        <f t="shared" si="1331"/>
        <v>0</v>
      </c>
      <c r="V2283" s="77">
        <f t="shared" si="1332"/>
        <v>18.020000000000003</v>
      </c>
      <c r="X2283" s="69">
        <v>9.6300000000000008</v>
      </c>
      <c r="Y2283" s="69">
        <v>8.39</v>
      </c>
      <c r="Z2283" s="69">
        <v>18.02</v>
      </c>
      <c r="AA2283" s="78"/>
      <c r="AB2283" s="79">
        <f t="shared" si="1314"/>
        <v>0</v>
      </c>
    </row>
    <row r="2284" spans="1:28" s="33" customFormat="1" x14ac:dyDescent="0.25">
      <c r="A2284" s="71" t="s">
        <v>11054</v>
      </c>
      <c r="B2284" s="72" t="s">
        <v>15978</v>
      </c>
      <c r="C2284" s="73" t="s">
        <v>8753</v>
      </c>
      <c r="D2284" s="74">
        <v>0</v>
      </c>
      <c r="E2284" s="69">
        <v>20.22</v>
      </c>
      <c r="F2284" s="75">
        <f t="shared" si="1324"/>
        <v>0</v>
      </c>
      <c r="G2284" s="76"/>
      <c r="H2284" s="69">
        <f t="shared" si="1325"/>
        <v>11.83</v>
      </c>
      <c r="I2284" s="69">
        <f t="shared" si="1325"/>
        <v>8.39</v>
      </c>
      <c r="J2284" s="69">
        <f t="shared" si="1326"/>
        <v>20.22</v>
      </c>
      <c r="K2284" s="69">
        <v>0</v>
      </c>
      <c r="L2284" s="75">
        <f t="shared" si="1327"/>
        <v>20.22</v>
      </c>
      <c r="N2284" s="69">
        <v>11.83</v>
      </c>
      <c r="O2284" s="69">
        <v>8.39</v>
      </c>
      <c r="P2284" s="69">
        <f t="shared" si="1328"/>
        <v>20.22</v>
      </c>
      <c r="Q2284" s="63"/>
      <c r="R2284" s="69">
        <f t="shared" si="1329"/>
        <v>11.83</v>
      </c>
      <c r="S2284" s="69">
        <f t="shared" si="1329"/>
        <v>8.39</v>
      </c>
      <c r="T2284" s="69">
        <f t="shared" si="1330"/>
        <v>20.22</v>
      </c>
      <c r="U2284" s="69">
        <f t="shared" si="1331"/>
        <v>0</v>
      </c>
      <c r="V2284" s="77">
        <f t="shared" si="1332"/>
        <v>20.22</v>
      </c>
      <c r="X2284" s="69">
        <v>11.83</v>
      </c>
      <c r="Y2284" s="69">
        <v>8.39</v>
      </c>
      <c r="Z2284" s="69">
        <v>20.22</v>
      </c>
      <c r="AA2284" s="78"/>
      <c r="AB2284" s="79">
        <f t="shared" si="1314"/>
        <v>0</v>
      </c>
    </row>
    <row r="2285" spans="1:28" s="33" customFormat="1" x14ac:dyDescent="0.25">
      <c r="A2285" s="71" t="s">
        <v>11055</v>
      </c>
      <c r="B2285" s="72" t="s">
        <v>15979</v>
      </c>
      <c r="C2285" s="73" t="s">
        <v>8753</v>
      </c>
      <c r="D2285" s="74">
        <v>0</v>
      </c>
      <c r="E2285" s="69">
        <v>22.58</v>
      </c>
      <c r="F2285" s="75">
        <f t="shared" si="1324"/>
        <v>0</v>
      </c>
      <c r="G2285" s="76"/>
      <c r="H2285" s="69">
        <f t="shared" si="1325"/>
        <v>14.19</v>
      </c>
      <c r="I2285" s="69">
        <f t="shared" si="1325"/>
        <v>8.39</v>
      </c>
      <c r="J2285" s="69">
        <f t="shared" si="1326"/>
        <v>22.58</v>
      </c>
      <c r="K2285" s="69">
        <v>0</v>
      </c>
      <c r="L2285" s="75">
        <f t="shared" si="1327"/>
        <v>22.58</v>
      </c>
      <c r="N2285" s="69">
        <v>14.19</v>
      </c>
      <c r="O2285" s="69">
        <v>8.39</v>
      </c>
      <c r="P2285" s="69">
        <f t="shared" si="1328"/>
        <v>22.58</v>
      </c>
      <c r="Q2285" s="63"/>
      <c r="R2285" s="69">
        <f t="shared" si="1329"/>
        <v>14.19</v>
      </c>
      <c r="S2285" s="69">
        <f t="shared" si="1329"/>
        <v>8.39</v>
      </c>
      <c r="T2285" s="69">
        <f t="shared" si="1330"/>
        <v>22.58</v>
      </c>
      <c r="U2285" s="69">
        <f t="shared" si="1331"/>
        <v>0</v>
      </c>
      <c r="V2285" s="77">
        <f t="shared" si="1332"/>
        <v>22.58</v>
      </c>
      <c r="X2285" s="69">
        <v>14.19</v>
      </c>
      <c r="Y2285" s="69">
        <v>8.39</v>
      </c>
      <c r="Z2285" s="69">
        <v>22.58</v>
      </c>
      <c r="AA2285" s="78"/>
      <c r="AB2285" s="79">
        <f t="shared" si="1314"/>
        <v>0</v>
      </c>
    </row>
    <row r="2286" spans="1:28" x14ac:dyDescent="0.25">
      <c r="A2286" s="71" t="s">
        <v>11056</v>
      </c>
      <c r="B2286" s="72" t="s">
        <v>15980</v>
      </c>
      <c r="C2286" s="73" t="s">
        <v>8753</v>
      </c>
      <c r="D2286" s="74">
        <v>0</v>
      </c>
      <c r="E2286" s="69">
        <v>31.340000000000003</v>
      </c>
      <c r="F2286" s="75">
        <f t="shared" si="1324"/>
        <v>0</v>
      </c>
      <c r="G2286" s="76"/>
      <c r="H2286" s="69">
        <f t="shared" si="1325"/>
        <v>19.600000000000001</v>
      </c>
      <c r="I2286" s="69">
        <f t="shared" si="1325"/>
        <v>11.74</v>
      </c>
      <c r="J2286" s="69">
        <f t="shared" si="1326"/>
        <v>31.340000000000003</v>
      </c>
      <c r="K2286" s="69">
        <v>0</v>
      </c>
      <c r="L2286" s="75">
        <f t="shared" si="1327"/>
        <v>31.340000000000003</v>
      </c>
      <c r="N2286" s="69">
        <v>19.600000000000001</v>
      </c>
      <c r="O2286" s="69">
        <v>11.74</v>
      </c>
      <c r="P2286" s="69">
        <f t="shared" si="1328"/>
        <v>31.340000000000003</v>
      </c>
      <c r="Q2286" s="63"/>
      <c r="R2286" s="69">
        <f t="shared" si="1329"/>
        <v>19.600000000000001</v>
      </c>
      <c r="S2286" s="69">
        <f t="shared" si="1329"/>
        <v>11.74</v>
      </c>
      <c r="T2286" s="69">
        <f t="shared" si="1330"/>
        <v>31.340000000000003</v>
      </c>
      <c r="U2286" s="69">
        <f t="shared" si="1331"/>
        <v>0</v>
      </c>
      <c r="V2286" s="77">
        <f t="shared" si="1332"/>
        <v>31.340000000000003</v>
      </c>
      <c r="X2286" s="69">
        <v>19.600000000000001</v>
      </c>
      <c r="Y2286" s="69">
        <v>11.74</v>
      </c>
      <c r="Z2286" s="69">
        <v>31.34</v>
      </c>
      <c r="AA2286" s="78"/>
      <c r="AB2286" s="79">
        <f t="shared" si="1314"/>
        <v>0</v>
      </c>
    </row>
    <row r="2287" spans="1:28" x14ac:dyDescent="0.25">
      <c r="A2287" s="71" t="s">
        <v>11057</v>
      </c>
      <c r="B2287" s="72" t="s">
        <v>15981</v>
      </c>
      <c r="C2287" s="73" t="s">
        <v>8753</v>
      </c>
      <c r="D2287" s="74">
        <v>0</v>
      </c>
      <c r="E2287" s="69">
        <v>36.74</v>
      </c>
      <c r="F2287" s="75">
        <f t="shared" si="1324"/>
        <v>0</v>
      </c>
      <c r="G2287" s="76"/>
      <c r="H2287" s="69">
        <f t="shared" si="1325"/>
        <v>25</v>
      </c>
      <c r="I2287" s="69">
        <f t="shared" si="1325"/>
        <v>11.74</v>
      </c>
      <c r="J2287" s="69">
        <f t="shared" si="1326"/>
        <v>36.74</v>
      </c>
      <c r="K2287" s="69">
        <v>0</v>
      </c>
      <c r="L2287" s="75">
        <f t="shared" si="1327"/>
        <v>36.74</v>
      </c>
      <c r="N2287" s="69">
        <v>25</v>
      </c>
      <c r="O2287" s="69">
        <v>11.74</v>
      </c>
      <c r="P2287" s="69">
        <f t="shared" si="1328"/>
        <v>36.74</v>
      </c>
      <c r="Q2287" s="63"/>
      <c r="R2287" s="69">
        <f t="shared" si="1329"/>
        <v>25</v>
      </c>
      <c r="S2287" s="69">
        <f t="shared" si="1329"/>
        <v>11.74</v>
      </c>
      <c r="T2287" s="69">
        <f t="shared" si="1330"/>
        <v>36.74</v>
      </c>
      <c r="U2287" s="69">
        <f t="shared" si="1331"/>
        <v>0</v>
      </c>
      <c r="V2287" s="77">
        <f t="shared" si="1332"/>
        <v>36.74</v>
      </c>
      <c r="X2287" s="69">
        <v>25</v>
      </c>
      <c r="Y2287" s="69">
        <v>11.74</v>
      </c>
      <c r="Z2287" s="69">
        <v>36.74</v>
      </c>
      <c r="AA2287" s="78"/>
      <c r="AB2287" s="79">
        <f t="shared" si="1314"/>
        <v>0</v>
      </c>
    </row>
    <row r="2288" spans="1:28" x14ac:dyDescent="0.25">
      <c r="A2288" s="71" t="s">
        <v>11058</v>
      </c>
      <c r="B2288" s="72" t="s">
        <v>11060</v>
      </c>
      <c r="C2288" s="73" t="s">
        <v>8753</v>
      </c>
      <c r="D2288" s="74">
        <v>0</v>
      </c>
      <c r="E2288" s="69">
        <v>41.75</v>
      </c>
      <c r="F2288" s="75">
        <f t="shared" si="1324"/>
        <v>0</v>
      </c>
      <c r="G2288" s="76"/>
      <c r="H2288" s="69">
        <f t="shared" si="1325"/>
        <v>30.01</v>
      </c>
      <c r="I2288" s="69">
        <f t="shared" si="1325"/>
        <v>11.74</v>
      </c>
      <c r="J2288" s="69">
        <f t="shared" si="1326"/>
        <v>41.75</v>
      </c>
      <c r="K2288" s="69">
        <v>0</v>
      </c>
      <c r="L2288" s="75">
        <f t="shared" si="1327"/>
        <v>41.75</v>
      </c>
      <c r="N2288" s="69">
        <v>30.01</v>
      </c>
      <c r="O2288" s="69">
        <v>11.74</v>
      </c>
      <c r="P2288" s="69">
        <f t="shared" si="1328"/>
        <v>41.75</v>
      </c>
      <c r="Q2288" s="63"/>
      <c r="R2288" s="69">
        <f t="shared" si="1329"/>
        <v>30.01</v>
      </c>
      <c r="S2288" s="69">
        <f t="shared" si="1329"/>
        <v>11.74</v>
      </c>
      <c r="T2288" s="69">
        <f t="shared" si="1330"/>
        <v>41.75</v>
      </c>
      <c r="U2288" s="69">
        <f t="shared" si="1331"/>
        <v>0</v>
      </c>
      <c r="V2288" s="77">
        <f t="shared" si="1332"/>
        <v>41.75</v>
      </c>
      <c r="X2288" s="69">
        <v>30.01</v>
      </c>
      <c r="Y2288" s="69">
        <v>11.74</v>
      </c>
      <c r="Z2288" s="69">
        <v>41.75</v>
      </c>
      <c r="AA2288" s="78"/>
      <c r="AB2288" s="79">
        <f t="shared" si="1314"/>
        <v>0</v>
      </c>
    </row>
    <row r="2289" spans="1:28" s="33" customFormat="1" ht="22.5" x14ac:dyDescent="0.25">
      <c r="A2289" s="104" t="s">
        <v>11059</v>
      </c>
      <c r="B2289" s="66" t="s">
        <v>15982</v>
      </c>
      <c r="C2289" s="67"/>
      <c r="D2289" s="68"/>
      <c r="E2289" s="69"/>
      <c r="F2289" s="70"/>
      <c r="G2289" s="38"/>
      <c r="H2289" s="69"/>
      <c r="I2289" s="69"/>
      <c r="J2289" s="69"/>
      <c r="K2289" s="69"/>
      <c r="L2289" s="75"/>
      <c r="N2289" s="69"/>
      <c r="O2289" s="69"/>
      <c r="P2289" s="69"/>
      <c r="Q2289" s="63"/>
      <c r="R2289" s="69"/>
      <c r="S2289" s="69"/>
      <c r="T2289" s="69"/>
      <c r="U2289" s="69"/>
      <c r="V2289" s="77"/>
      <c r="X2289" s="69"/>
      <c r="Y2289" s="69"/>
      <c r="Z2289" s="69"/>
      <c r="AA2289" s="78"/>
      <c r="AB2289" s="79">
        <f t="shared" si="1314"/>
        <v>0</v>
      </c>
    </row>
    <row r="2290" spans="1:28" ht="22.5" x14ac:dyDescent="0.25">
      <c r="A2290" s="104" t="s">
        <v>11061</v>
      </c>
      <c r="B2290" s="66" t="s">
        <v>15983</v>
      </c>
      <c r="C2290" s="67"/>
      <c r="D2290" s="68"/>
      <c r="E2290" s="69"/>
      <c r="F2290" s="70"/>
      <c r="H2290" s="69"/>
      <c r="I2290" s="69"/>
      <c r="J2290" s="69"/>
      <c r="K2290" s="69"/>
      <c r="L2290" s="75"/>
      <c r="N2290" s="69"/>
      <c r="O2290" s="69"/>
      <c r="P2290" s="69"/>
      <c r="Q2290" s="63"/>
      <c r="R2290" s="69"/>
      <c r="S2290" s="69"/>
      <c r="T2290" s="69"/>
      <c r="U2290" s="69"/>
      <c r="V2290" s="77"/>
      <c r="X2290" s="69"/>
      <c r="Y2290" s="69"/>
      <c r="Z2290" s="69"/>
      <c r="AA2290" s="78"/>
      <c r="AB2290" s="79">
        <f t="shared" si="1314"/>
        <v>0</v>
      </c>
    </row>
    <row r="2291" spans="1:28" ht="22.5" x14ac:dyDescent="0.25">
      <c r="A2291" s="69" t="s">
        <v>11062</v>
      </c>
      <c r="B2291" s="72" t="s">
        <v>15984</v>
      </c>
      <c r="C2291" s="115" t="s">
        <v>8808</v>
      </c>
      <c r="D2291" s="74">
        <v>0</v>
      </c>
      <c r="E2291" s="69">
        <v>2</v>
      </c>
      <c r="F2291" s="75">
        <f>ROUND(D2291*E2291,2)</f>
        <v>0</v>
      </c>
      <c r="G2291" s="33"/>
      <c r="H2291" s="69">
        <f t="shared" ref="H2291:I2295" si="1333">ROUND(N2291+(N2291*$H$2/100),2)</f>
        <v>0.65</v>
      </c>
      <c r="I2291" s="69">
        <f t="shared" si="1333"/>
        <v>1.35</v>
      </c>
      <c r="J2291" s="69">
        <f>H2291+I2291</f>
        <v>2</v>
      </c>
      <c r="K2291" s="69">
        <v>0</v>
      </c>
      <c r="L2291" s="75">
        <f>SUM(J2291:K2291)</f>
        <v>2</v>
      </c>
      <c r="N2291" s="69">
        <v>0.65</v>
      </c>
      <c r="O2291" s="69">
        <v>1.35</v>
      </c>
      <c r="P2291" s="69">
        <f>SUM(N2291:O2291)</f>
        <v>2</v>
      </c>
      <c r="Q2291" s="63"/>
      <c r="R2291" s="69">
        <f t="shared" ref="R2291:S2295" si="1334">X2291</f>
        <v>0.65</v>
      </c>
      <c r="S2291" s="69">
        <f t="shared" si="1334"/>
        <v>1.34</v>
      </c>
      <c r="T2291" s="69">
        <f>R2291+S2291</f>
        <v>1.9900000000000002</v>
      </c>
      <c r="U2291" s="69">
        <f>ROUND(Z2291*$H$2,2)/100</f>
        <v>0</v>
      </c>
      <c r="V2291" s="77">
        <f>SUM(T2291:U2291)</f>
        <v>1.9900000000000002</v>
      </c>
      <c r="X2291" s="69">
        <v>0.65</v>
      </c>
      <c r="Y2291" s="69">
        <v>1.34</v>
      </c>
      <c r="Z2291" s="69">
        <v>1.99</v>
      </c>
      <c r="AA2291" s="78"/>
      <c r="AB2291" s="79">
        <f t="shared" si="1314"/>
        <v>1.0000000000000009E-2</v>
      </c>
    </row>
    <row r="2292" spans="1:28" ht="22.5" x14ac:dyDescent="0.25">
      <c r="A2292" s="71" t="s">
        <v>11063</v>
      </c>
      <c r="B2292" s="72" t="s">
        <v>15985</v>
      </c>
      <c r="C2292" s="115" t="s">
        <v>8808</v>
      </c>
      <c r="D2292" s="74">
        <v>0</v>
      </c>
      <c r="E2292" s="69">
        <v>2.42</v>
      </c>
      <c r="F2292" s="75">
        <f>ROUND(D2292*E2292,2)</f>
        <v>0</v>
      </c>
      <c r="G2292" s="33"/>
      <c r="H2292" s="69">
        <f t="shared" si="1333"/>
        <v>1.07</v>
      </c>
      <c r="I2292" s="69">
        <f t="shared" si="1333"/>
        <v>1.35</v>
      </c>
      <c r="J2292" s="69">
        <f>H2292+I2292</f>
        <v>2.42</v>
      </c>
      <c r="K2292" s="69">
        <v>0</v>
      </c>
      <c r="L2292" s="75">
        <f>SUM(J2292:K2292)</f>
        <v>2.42</v>
      </c>
      <c r="N2292" s="69">
        <v>1.07</v>
      </c>
      <c r="O2292" s="69">
        <v>1.35</v>
      </c>
      <c r="P2292" s="69">
        <f>SUM(N2292:O2292)</f>
        <v>2.42</v>
      </c>
      <c r="Q2292" s="63"/>
      <c r="R2292" s="69">
        <f t="shared" si="1334"/>
        <v>1.07</v>
      </c>
      <c r="S2292" s="69">
        <f t="shared" si="1334"/>
        <v>1.34</v>
      </c>
      <c r="T2292" s="69">
        <f>R2292+S2292</f>
        <v>2.41</v>
      </c>
      <c r="U2292" s="69">
        <f>ROUND(Z2292*$H$2,2)/100</f>
        <v>0</v>
      </c>
      <c r="V2292" s="77">
        <f>SUM(T2292:U2292)</f>
        <v>2.41</v>
      </c>
      <c r="X2292" s="69">
        <v>1.07</v>
      </c>
      <c r="Y2292" s="69">
        <v>1.34</v>
      </c>
      <c r="Z2292" s="69">
        <v>2.41</v>
      </c>
      <c r="AA2292" s="78"/>
      <c r="AB2292" s="79">
        <f t="shared" si="1314"/>
        <v>9.9999999999997868E-3</v>
      </c>
    </row>
    <row r="2293" spans="1:28" ht="22.5" x14ac:dyDescent="0.25">
      <c r="A2293" s="71" t="s">
        <v>11064</v>
      </c>
      <c r="B2293" s="72" t="s">
        <v>15986</v>
      </c>
      <c r="C2293" s="115" t="s">
        <v>8808</v>
      </c>
      <c r="D2293" s="74">
        <v>0</v>
      </c>
      <c r="E2293" s="69">
        <v>3.71</v>
      </c>
      <c r="F2293" s="75">
        <f>ROUND(D2293*E2293,2)</f>
        <v>0</v>
      </c>
      <c r="G2293" s="33"/>
      <c r="H2293" s="69">
        <f t="shared" si="1333"/>
        <v>1.71</v>
      </c>
      <c r="I2293" s="69">
        <f t="shared" si="1333"/>
        <v>2</v>
      </c>
      <c r="J2293" s="69">
        <f>H2293+I2293</f>
        <v>3.71</v>
      </c>
      <c r="K2293" s="69">
        <v>0</v>
      </c>
      <c r="L2293" s="75">
        <f>SUM(J2293:K2293)</f>
        <v>3.71</v>
      </c>
      <c r="N2293" s="69">
        <v>1.71</v>
      </c>
      <c r="O2293" s="69">
        <v>2</v>
      </c>
      <c r="P2293" s="69">
        <f>SUM(N2293:O2293)</f>
        <v>3.71</v>
      </c>
      <c r="Q2293" s="63"/>
      <c r="R2293" s="69">
        <f t="shared" si="1334"/>
        <v>1.71</v>
      </c>
      <c r="S2293" s="69">
        <f t="shared" si="1334"/>
        <v>2.0099999999999998</v>
      </c>
      <c r="T2293" s="69">
        <f>R2293+S2293</f>
        <v>3.7199999999999998</v>
      </c>
      <c r="U2293" s="69">
        <f>ROUND(Z2293*$H$2,2)/100</f>
        <v>0</v>
      </c>
      <c r="V2293" s="77">
        <f>SUM(T2293:U2293)</f>
        <v>3.7199999999999998</v>
      </c>
      <c r="X2293" s="69">
        <v>1.71</v>
      </c>
      <c r="Y2293" s="69">
        <v>2.0099999999999998</v>
      </c>
      <c r="Z2293" s="69">
        <v>3.72</v>
      </c>
      <c r="AA2293" s="78"/>
      <c r="AB2293" s="79">
        <f t="shared" si="1314"/>
        <v>-1.0000000000000231E-2</v>
      </c>
    </row>
    <row r="2294" spans="1:28" ht="22.5" x14ac:dyDescent="0.25">
      <c r="A2294" s="71" t="s">
        <v>11065</v>
      </c>
      <c r="B2294" s="72" t="s">
        <v>15987</v>
      </c>
      <c r="C2294" s="115" t="s">
        <v>8808</v>
      </c>
      <c r="D2294" s="74">
        <v>0</v>
      </c>
      <c r="E2294" s="69">
        <v>5.17</v>
      </c>
      <c r="F2294" s="75">
        <f>ROUND(D2294*E2294,2)</f>
        <v>0</v>
      </c>
      <c r="G2294" s="33"/>
      <c r="H2294" s="69">
        <f t="shared" si="1333"/>
        <v>2.83</v>
      </c>
      <c r="I2294" s="69">
        <f t="shared" si="1333"/>
        <v>2.34</v>
      </c>
      <c r="J2294" s="69">
        <f>H2294+I2294</f>
        <v>5.17</v>
      </c>
      <c r="K2294" s="69">
        <v>0</v>
      </c>
      <c r="L2294" s="75">
        <f>SUM(J2294:K2294)</f>
        <v>5.17</v>
      </c>
      <c r="N2294" s="69">
        <v>2.83</v>
      </c>
      <c r="O2294" s="69">
        <v>2.34</v>
      </c>
      <c r="P2294" s="69">
        <f>SUM(N2294:O2294)</f>
        <v>5.17</v>
      </c>
      <c r="Q2294" s="63"/>
      <c r="R2294" s="69">
        <f t="shared" si="1334"/>
        <v>2.83</v>
      </c>
      <c r="S2294" s="69">
        <f t="shared" si="1334"/>
        <v>2.34</v>
      </c>
      <c r="T2294" s="69">
        <f>R2294+S2294</f>
        <v>5.17</v>
      </c>
      <c r="U2294" s="69">
        <f>ROUND(Z2294*$H$2,2)/100</f>
        <v>0</v>
      </c>
      <c r="V2294" s="77">
        <f>SUM(T2294:U2294)</f>
        <v>5.17</v>
      </c>
      <c r="X2294" s="69">
        <v>2.83</v>
      </c>
      <c r="Y2294" s="69">
        <v>2.34</v>
      </c>
      <c r="Z2294" s="69">
        <v>5.17</v>
      </c>
      <c r="AA2294" s="78"/>
      <c r="AB2294" s="79">
        <f t="shared" si="1314"/>
        <v>0</v>
      </c>
    </row>
    <row r="2295" spans="1:28" x14ac:dyDescent="0.25">
      <c r="A2295" s="71" t="s">
        <v>11066</v>
      </c>
      <c r="B2295" s="72" t="s">
        <v>15988</v>
      </c>
      <c r="C2295" s="115" t="s">
        <v>8808</v>
      </c>
      <c r="D2295" s="74">
        <v>0</v>
      </c>
      <c r="E2295" s="69">
        <v>7.17</v>
      </c>
      <c r="F2295" s="75">
        <f>ROUND(D2295*E2295,2)</f>
        <v>0</v>
      </c>
      <c r="G2295" s="33"/>
      <c r="H2295" s="69">
        <f t="shared" si="1333"/>
        <v>4.49</v>
      </c>
      <c r="I2295" s="69">
        <f t="shared" si="1333"/>
        <v>2.68</v>
      </c>
      <c r="J2295" s="69">
        <f>H2295+I2295</f>
        <v>7.17</v>
      </c>
      <c r="K2295" s="69">
        <v>0</v>
      </c>
      <c r="L2295" s="75">
        <f>SUM(J2295:K2295)</f>
        <v>7.17</v>
      </c>
      <c r="N2295" s="69">
        <v>4.49</v>
      </c>
      <c r="O2295" s="69">
        <v>2.68</v>
      </c>
      <c r="P2295" s="69">
        <f>SUM(N2295:O2295)</f>
        <v>7.17</v>
      </c>
      <c r="Q2295" s="63"/>
      <c r="R2295" s="69">
        <f t="shared" si="1334"/>
        <v>4.49</v>
      </c>
      <c r="S2295" s="69">
        <f t="shared" si="1334"/>
        <v>2.68</v>
      </c>
      <c r="T2295" s="69">
        <f>R2295+S2295</f>
        <v>7.17</v>
      </c>
      <c r="U2295" s="69">
        <f>ROUND(Z2295*$H$2,2)/100</f>
        <v>0</v>
      </c>
      <c r="V2295" s="77">
        <f>SUM(T2295:U2295)</f>
        <v>7.17</v>
      </c>
      <c r="X2295" s="69">
        <v>4.49</v>
      </c>
      <c r="Y2295" s="69">
        <v>2.68</v>
      </c>
      <c r="Z2295" s="69">
        <v>7.17</v>
      </c>
      <c r="AA2295" s="78"/>
      <c r="AB2295" s="79">
        <f t="shared" si="1314"/>
        <v>0</v>
      </c>
    </row>
    <row r="2296" spans="1:28" ht="22.5" x14ac:dyDescent="0.25">
      <c r="A2296" s="65" t="s">
        <v>11067</v>
      </c>
      <c r="B2296" s="66" t="s">
        <v>15989</v>
      </c>
      <c r="C2296" s="67"/>
      <c r="D2296" s="68"/>
      <c r="E2296" s="69"/>
      <c r="F2296" s="70"/>
      <c r="H2296" s="69"/>
      <c r="I2296" s="69"/>
      <c r="J2296" s="69"/>
      <c r="K2296" s="69"/>
      <c r="L2296" s="75"/>
      <c r="N2296" s="69"/>
      <c r="O2296" s="69"/>
      <c r="P2296" s="69"/>
      <c r="Q2296" s="63"/>
      <c r="R2296" s="69"/>
      <c r="S2296" s="69"/>
      <c r="T2296" s="69"/>
      <c r="U2296" s="69"/>
      <c r="V2296" s="77"/>
      <c r="X2296" s="69"/>
      <c r="Y2296" s="69"/>
      <c r="Z2296" s="69"/>
      <c r="AA2296" s="78"/>
      <c r="AB2296" s="79">
        <f t="shared" si="1314"/>
        <v>0</v>
      </c>
    </row>
    <row r="2297" spans="1:28" ht="22.5" x14ac:dyDescent="0.25">
      <c r="A2297" s="71" t="s">
        <v>11068</v>
      </c>
      <c r="B2297" s="72" t="s">
        <v>15990</v>
      </c>
      <c r="C2297" s="73" t="s">
        <v>8808</v>
      </c>
      <c r="D2297" s="74">
        <v>0</v>
      </c>
      <c r="E2297" s="69">
        <v>2.4000000000000004</v>
      </c>
      <c r="F2297" s="75">
        <f>ROUND(D2297*E2297,2)</f>
        <v>0</v>
      </c>
      <c r="G2297" s="76"/>
      <c r="H2297" s="69">
        <f t="shared" ref="H2297:I2301" si="1335">ROUND(N2297+(N2297*$H$2/100),2)</f>
        <v>1.05</v>
      </c>
      <c r="I2297" s="69">
        <f t="shared" si="1335"/>
        <v>1.35</v>
      </c>
      <c r="J2297" s="69">
        <f>H2297+I2297</f>
        <v>2.4000000000000004</v>
      </c>
      <c r="K2297" s="69">
        <v>0</v>
      </c>
      <c r="L2297" s="75">
        <f>SUM(J2297:K2297)</f>
        <v>2.4000000000000004</v>
      </c>
      <c r="N2297" s="69">
        <v>1.05</v>
      </c>
      <c r="O2297" s="69">
        <v>1.35</v>
      </c>
      <c r="P2297" s="69">
        <f>SUM(N2297:O2297)</f>
        <v>2.4000000000000004</v>
      </c>
      <c r="Q2297" s="63"/>
      <c r="R2297" s="69">
        <f t="shared" ref="R2297:S2301" si="1336">X2297</f>
        <v>1.05</v>
      </c>
      <c r="S2297" s="69">
        <f t="shared" si="1336"/>
        <v>1.34</v>
      </c>
      <c r="T2297" s="69">
        <f>R2297+S2297</f>
        <v>2.39</v>
      </c>
      <c r="U2297" s="69">
        <f>ROUND(Z2297*$H$2,2)/100</f>
        <v>0</v>
      </c>
      <c r="V2297" s="77">
        <f>SUM(T2297:U2297)</f>
        <v>2.39</v>
      </c>
      <c r="X2297" s="69">
        <v>1.05</v>
      </c>
      <c r="Y2297" s="69">
        <v>1.34</v>
      </c>
      <c r="Z2297" s="69">
        <v>2.39</v>
      </c>
      <c r="AA2297" s="78"/>
      <c r="AB2297" s="79">
        <f t="shared" si="1314"/>
        <v>1.0000000000000231E-2</v>
      </c>
    </row>
    <row r="2298" spans="1:28" ht="22.5" x14ac:dyDescent="0.25">
      <c r="A2298" s="71" t="s">
        <v>11069</v>
      </c>
      <c r="B2298" s="72" t="s">
        <v>15991</v>
      </c>
      <c r="C2298" s="73" t="s">
        <v>8808</v>
      </c>
      <c r="D2298" s="74">
        <v>0</v>
      </c>
      <c r="E2298" s="69">
        <v>3.12</v>
      </c>
      <c r="F2298" s="75">
        <f>ROUND(D2298*E2298,2)</f>
        <v>0</v>
      </c>
      <c r="G2298" s="76"/>
      <c r="H2298" s="69">
        <f t="shared" si="1335"/>
        <v>1.45</v>
      </c>
      <c r="I2298" s="69">
        <f t="shared" si="1335"/>
        <v>1.67</v>
      </c>
      <c r="J2298" s="69">
        <f>H2298+I2298</f>
        <v>3.12</v>
      </c>
      <c r="K2298" s="69">
        <v>0</v>
      </c>
      <c r="L2298" s="75">
        <f>SUM(J2298:K2298)</f>
        <v>3.12</v>
      </c>
      <c r="N2298" s="69">
        <v>1.45</v>
      </c>
      <c r="O2298" s="69">
        <v>1.67</v>
      </c>
      <c r="P2298" s="69">
        <f>SUM(N2298:O2298)</f>
        <v>3.12</v>
      </c>
      <c r="Q2298" s="63"/>
      <c r="R2298" s="69">
        <f t="shared" si="1336"/>
        <v>1.45</v>
      </c>
      <c r="S2298" s="69">
        <f t="shared" si="1336"/>
        <v>1.67</v>
      </c>
      <c r="T2298" s="69">
        <f>R2298+S2298</f>
        <v>3.12</v>
      </c>
      <c r="U2298" s="69">
        <f>ROUND(Z2298*$H$2,2)/100</f>
        <v>0</v>
      </c>
      <c r="V2298" s="77">
        <f>SUM(T2298:U2298)</f>
        <v>3.12</v>
      </c>
      <c r="X2298" s="69">
        <v>1.45</v>
      </c>
      <c r="Y2298" s="69">
        <v>1.67</v>
      </c>
      <c r="Z2298" s="69">
        <v>3.12</v>
      </c>
      <c r="AA2298" s="78"/>
      <c r="AB2298" s="79">
        <f t="shared" si="1314"/>
        <v>0</v>
      </c>
    </row>
    <row r="2299" spans="1:28" ht="22.5" x14ac:dyDescent="0.25">
      <c r="A2299" s="71" t="s">
        <v>11070</v>
      </c>
      <c r="B2299" s="72" t="s">
        <v>15992</v>
      </c>
      <c r="C2299" s="73" t="s">
        <v>8808</v>
      </c>
      <c r="D2299" s="74">
        <v>0</v>
      </c>
      <c r="E2299" s="69">
        <v>4.24</v>
      </c>
      <c r="F2299" s="75">
        <f>ROUND(D2299*E2299,2)</f>
        <v>0</v>
      </c>
      <c r="G2299" s="28"/>
      <c r="H2299" s="69">
        <f t="shared" si="1335"/>
        <v>2.2400000000000002</v>
      </c>
      <c r="I2299" s="69">
        <f t="shared" si="1335"/>
        <v>2</v>
      </c>
      <c r="J2299" s="69">
        <f>H2299+I2299</f>
        <v>4.24</v>
      </c>
      <c r="K2299" s="69">
        <v>0</v>
      </c>
      <c r="L2299" s="75">
        <f>SUM(J2299:K2299)</f>
        <v>4.24</v>
      </c>
      <c r="N2299" s="69">
        <v>2.2400000000000002</v>
      </c>
      <c r="O2299" s="69">
        <v>2</v>
      </c>
      <c r="P2299" s="69">
        <f>SUM(N2299:O2299)</f>
        <v>4.24</v>
      </c>
      <c r="Q2299" s="63"/>
      <c r="R2299" s="69">
        <f t="shared" si="1336"/>
        <v>2.2400000000000002</v>
      </c>
      <c r="S2299" s="69">
        <f t="shared" si="1336"/>
        <v>2.0099999999999998</v>
      </c>
      <c r="T2299" s="69">
        <f>R2299+S2299</f>
        <v>4.25</v>
      </c>
      <c r="U2299" s="69">
        <f>ROUND(Z2299*$H$2,2)/100</f>
        <v>0</v>
      </c>
      <c r="V2299" s="77">
        <f>SUM(T2299:U2299)</f>
        <v>4.25</v>
      </c>
      <c r="X2299" s="69">
        <v>2.2400000000000002</v>
      </c>
      <c r="Y2299" s="69">
        <v>2.0099999999999998</v>
      </c>
      <c r="Z2299" s="69">
        <v>4.25</v>
      </c>
      <c r="AA2299" s="78"/>
      <c r="AB2299" s="79">
        <f t="shared" si="1314"/>
        <v>-9.9999999999997868E-3</v>
      </c>
    </row>
    <row r="2300" spans="1:28" ht="22.5" x14ac:dyDescent="0.25">
      <c r="A2300" s="71" t="s">
        <v>11071</v>
      </c>
      <c r="B2300" s="72" t="s">
        <v>15993</v>
      </c>
      <c r="C2300" s="73" t="s">
        <v>8808</v>
      </c>
      <c r="D2300" s="74">
        <v>0</v>
      </c>
      <c r="E2300" s="69">
        <v>5.48</v>
      </c>
      <c r="F2300" s="75">
        <f>ROUND(D2300*E2300,2)</f>
        <v>0</v>
      </c>
      <c r="G2300" s="28"/>
      <c r="H2300" s="69">
        <f t="shared" si="1335"/>
        <v>3.14</v>
      </c>
      <c r="I2300" s="69">
        <f t="shared" si="1335"/>
        <v>2.34</v>
      </c>
      <c r="J2300" s="69">
        <f>H2300+I2300</f>
        <v>5.48</v>
      </c>
      <c r="K2300" s="69">
        <v>0</v>
      </c>
      <c r="L2300" s="75">
        <f>SUM(J2300:K2300)</f>
        <v>5.48</v>
      </c>
      <c r="N2300" s="69">
        <v>3.14</v>
      </c>
      <c r="O2300" s="69">
        <v>2.34</v>
      </c>
      <c r="P2300" s="69">
        <f>SUM(N2300:O2300)</f>
        <v>5.48</v>
      </c>
      <c r="Q2300" s="63"/>
      <c r="R2300" s="69">
        <f t="shared" si="1336"/>
        <v>3.14</v>
      </c>
      <c r="S2300" s="69">
        <f t="shared" si="1336"/>
        <v>2.34</v>
      </c>
      <c r="T2300" s="69">
        <f>R2300+S2300</f>
        <v>5.48</v>
      </c>
      <c r="U2300" s="69">
        <f>ROUND(Z2300*$H$2,2)/100</f>
        <v>0</v>
      </c>
      <c r="V2300" s="77">
        <f>SUM(T2300:U2300)</f>
        <v>5.48</v>
      </c>
      <c r="X2300" s="69">
        <v>3.14</v>
      </c>
      <c r="Y2300" s="69">
        <v>2.34</v>
      </c>
      <c r="Z2300" s="69">
        <v>5.48</v>
      </c>
      <c r="AA2300" s="78"/>
      <c r="AB2300" s="79">
        <f t="shared" si="1314"/>
        <v>0</v>
      </c>
    </row>
    <row r="2301" spans="1:28" x14ac:dyDescent="0.25">
      <c r="A2301" s="71" t="s">
        <v>11072</v>
      </c>
      <c r="B2301" s="72" t="s">
        <v>15994</v>
      </c>
      <c r="C2301" s="73" t="s">
        <v>8808</v>
      </c>
      <c r="D2301" s="74">
        <v>0</v>
      </c>
      <c r="E2301" s="69">
        <v>7.41</v>
      </c>
      <c r="F2301" s="75">
        <f>ROUND(D2301*E2301,2)</f>
        <v>0</v>
      </c>
      <c r="G2301" s="28"/>
      <c r="H2301" s="69">
        <f t="shared" si="1335"/>
        <v>4.7300000000000004</v>
      </c>
      <c r="I2301" s="69">
        <f t="shared" si="1335"/>
        <v>2.68</v>
      </c>
      <c r="J2301" s="69">
        <f>H2301+I2301</f>
        <v>7.41</v>
      </c>
      <c r="K2301" s="69">
        <v>0</v>
      </c>
      <c r="L2301" s="75">
        <f>SUM(J2301:K2301)</f>
        <v>7.41</v>
      </c>
      <c r="N2301" s="69">
        <v>4.7300000000000004</v>
      </c>
      <c r="O2301" s="69">
        <v>2.68</v>
      </c>
      <c r="P2301" s="69">
        <f>SUM(N2301:O2301)</f>
        <v>7.41</v>
      </c>
      <c r="Q2301" s="63"/>
      <c r="R2301" s="69">
        <f t="shared" si="1336"/>
        <v>4.7300000000000004</v>
      </c>
      <c r="S2301" s="69">
        <f t="shared" si="1336"/>
        <v>2.68</v>
      </c>
      <c r="T2301" s="69">
        <f>R2301+S2301</f>
        <v>7.41</v>
      </c>
      <c r="U2301" s="69">
        <f>ROUND(Z2301*$H$2,2)/100</f>
        <v>0</v>
      </c>
      <c r="V2301" s="77">
        <f>SUM(T2301:U2301)</f>
        <v>7.41</v>
      </c>
      <c r="X2301" s="69">
        <v>4.7300000000000004</v>
      </c>
      <c r="Y2301" s="69">
        <v>2.68</v>
      </c>
      <c r="Z2301" s="69">
        <v>7.41</v>
      </c>
      <c r="AA2301" s="78"/>
      <c r="AB2301" s="79">
        <f t="shared" si="1314"/>
        <v>0</v>
      </c>
    </row>
    <row r="2302" spans="1:28" x14ac:dyDescent="0.25">
      <c r="A2302" s="65" t="s">
        <v>11073</v>
      </c>
      <c r="B2302" s="66" t="s">
        <v>15995</v>
      </c>
      <c r="C2302" s="67"/>
      <c r="D2302" s="68"/>
      <c r="E2302" s="69"/>
      <c r="F2302" s="70"/>
      <c r="H2302" s="69"/>
      <c r="I2302" s="69"/>
      <c r="J2302" s="69"/>
      <c r="K2302" s="69"/>
      <c r="L2302" s="75"/>
      <c r="N2302" s="69"/>
      <c r="O2302" s="69"/>
      <c r="P2302" s="69"/>
      <c r="Q2302" s="63"/>
      <c r="R2302" s="69"/>
      <c r="S2302" s="69"/>
      <c r="T2302" s="69"/>
      <c r="U2302" s="69"/>
      <c r="V2302" s="77"/>
      <c r="X2302" s="69"/>
      <c r="Y2302" s="69"/>
      <c r="Z2302" s="69"/>
      <c r="AA2302" s="78"/>
      <c r="AB2302" s="79">
        <f t="shared" si="1314"/>
        <v>0</v>
      </c>
    </row>
    <row r="2303" spans="1:28" s="82" customFormat="1" x14ac:dyDescent="0.25">
      <c r="A2303" s="71" t="s">
        <v>11074</v>
      </c>
      <c r="B2303" s="72" t="s">
        <v>15996</v>
      </c>
      <c r="C2303" s="73" t="s">
        <v>8808</v>
      </c>
      <c r="D2303" s="74">
        <v>0</v>
      </c>
      <c r="E2303" s="69">
        <v>8.49</v>
      </c>
      <c r="F2303" s="75">
        <f t="shared" ref="F2303:F2309" si="1337">ROUND(D2303*E2303,2)</f>
        <v>0</v>
      </c>
      <c r="G2303" s="76"/>
      <c r="H2303" s="69">
        <f t="shared" ref="H2303:I2309" si="1338">ROUND(N2303+(N2303*$H$2/100),2)</f>
        <v>6.82</v>
      </c>
      <c r="I2303" s="69">
        <f t="shared" si="1338"/>
        <v>1.67</v>
      </c>
      <c r="J2303" s="69">
        <f t="shared" ref="J2303:J2309" si="1339">H2303+I2303</f>
        <v>8.49</v>
      </c>
      <c r="K2303" s="69">
        <v>0</v>
      </c>
      <c r="L2303" s="75">
        <f t="shared" ref="L2303:L2309" si="1340">SUM(J2303:K2303)</f>
        <v>8.49</v>
      </c>
      <c r="M2303" s="33"/>
      <c r="N2303" s="69">
        <v>6.82</v>
      </c>
      <c r="O2303" s="69">
        <v>1.67</v>
      </c>
      <c r="P2303" s="69">
        <f t="shared" ref="P2303:P2309" si="1341">SUM(N2303:O2303)</f>
        <v>8.49</v>
      </c>
      <c r="Q2303" s="63"/>
      <c r="R2303" s="69">
        <f t="shared" ref="R2303:S2309" si="1342">X2303</f>
        <v>6.82</v>
      </c>
      <c r="S2303" s="69">
        <f t="shared" si="1342"/>
        <v>1.67</v>
      </c>
      <c r="T2303" s="69">
        <f t="shared" ref="T2303:T2309" si="1343">R2303+S2303</f>
        <v>8.49</v>
      </c>
      <c r="U2303" s="69">
        <f t="shared" ref="U2303:U2309" si="1344">ROUND(Z2303*$H$2,2)/100</f>
        <v>0</v>
      </c>
      <c r="V2303" s="77">
        <f t="shared" ref="V2303:V2309" si="1345">SUM(T2303:U2303)</f>
        <v>8.49</v>
      </c>
      <c r="W2303" s="33"/>
      <c r="X2303" s="69">
        <v>6.82</v>
      </c>
      <c r="Y2303" s="69">
        <v>1.67</v>
      </c>
      <c r="Z2303" s="69">
        <v>8.49</v>
      </c>
      <c r="AA2303" s="78"/>
      <c r="AB2303" s="79">
        <f t="shared" si="1314"/>
        <v>0</v>
      </c>
    </row>
    <row r="2304" spans="1:28" s="82" customFormat="1" x14ac:dyDescent="0.25">
      <c r="A2304" s="71" t="s">
        <v>11075</v>
      </c>
      <c r="B2304" s="72" t="s">
        <v>15997</v>
      </c>
      <c r="C2304" s="73" t="s">
        <v>8808</v>
      </c>
      <c r="D2304" s="74">
        <v>0</v>
      </c>
      <c r="E2304" s="69">
        <v>12.709999999999999</v>
      </c>
      <c r="F2304" s="75">
        <f t="shared" si="1337"/>
        <v>0</v>
      </c>
      <c r="G2304" s="76"/>
      <c r="H2304" s="69">
        <f t="shared" si="1338"/>
        <v>9.36</v>
      </c>
      <c r="I2304" s="69">
        <f t="shared" si="1338"/>
        <v>3.35</v>
      </c>
      <c r="J2304" s="69">
        <f t="shared" si="1339"/>
        <v>12.709999999999999</v>
      </c>
      <c r="K2304" s="69">
        <v>0</v>
      </c>
      <c r="L2304" s="75">
        <f t="shared" si="1340"/>
        <v>12.709999999999999</v>
      </c>
      <c r="M2304" s="33"/>
      <c r="N2304" s="69">
        <v>9.36</v>
      </c>
      <c r="O2304" s="69">
        <v>3.3499999999999996</v>
      </c>
      <c r="P2304" s="69">
        <f t="shared" si="1341"/>
        <v>12.709999999999999</v>
      </c>
      <c r="Q2304" s="63"/>
      <c r="R2304" s="69">
        <f t="shared" si="1342"/>
        <v>9.36</v>
      </c>
      <c r="S2304" s="69">
        <f t="shared" si="1342"/>
        <v>3.36</v>
      </c>
      <c r="T2304" s="69">
        <f t="shared" si="1343"/>
        <v>12.719999999999999</v>
      </c>
      <c r="U2304" s="69">
        <f t="shared" si="1344"/>
        <v>0</v>
      </c>
      <c r="V2304" s="77">
        <f t="shared" si="1345"/>
        <v>12.719999999999999</v>
      </c>
      <c r="W2304" s="33"/>
      <c r="X2304" s="69">
        <v>9.36</v>
      </c>
      <c r="Y2304" s="69">
        <v>3.36</v>
      </c>
      <c r="Z2304" s="69">
        <v>12.72</v>
      </c>
      <c r="AA2304" s="78"/>
      <c r="AB2304" s="79">
        <f t="shared" si="1314"/>
        <v>-1.0000000000001563E-2</v>
      </c>
    </row>
    <row r="2305" spans="1:28" x14ac:dyDescent="0.25">
      <c r="A2305" s="71" t="s">
        <v>11076</v>
      </c>
      <c r="B2305" s="72" t="s">
        <v>15998</v>
      </c>
      <c r="C2305" s="73" t="s">
        <v>8808</v>
      </c>
      <c r="D2305" s="74">
        <v>0</v>
      </c>
      <c r="E2305" s="69">
        <v>17.86</v>
      </c>
      <c r="F2305" s="75">
        <f t="shared" si="1337"/>
        <v>0</v>
      </c>
      <c r="G2305" s="76"/>
      <c r="H2305" s="69">
        <f t="shared" si="1338"/>
        <v>12.84</v>
      </c>
      <c r="I2305" s="69">
        <f t="shared" si="1338"/>
        <v>5.0199999999999996</v>
      </c>
      <c r="J2305" s="69">
        <f t="shared" si="1339"/>
        <v>17.86</v>
      </c>
      <c r="K2305" s="69">
        <v>0</v>
      </c>
      <c r="L2305" s="75">
        <f t="shared" si="1340"/>
        <v>17.86</v>
      </c>
      <c r="N2305" s="69">
        <v>12.84</v>
      </c>
      <c r="O2305" s="69">
        <v>5.0200000000000005</v>
      </c>
      <c r="P2305" s="69">
        <f t="shared" si="1341"/>
        <v>17.86</v>
      </c>
      <c r="Q2305" s="63"/>
      <c r="R2305" s="69">
        <f t="shared" si="1342"/>
        <v>12.84</v>
      </c>
      <c r="S2305" s="69">
        <f t="shared" si="1342"/>
        <v>5.03</v>
      </c>
      <c r="T2305" s="69">
        <f t="shared" si="1343"/>
        <v>17.87</v>
      </c>
      <c r="U2305" s="69">
        <f t="shared" si="1344"/>
        <v>0</v>
      </c>
      <c r="V2305" s="77">
        <f t="shared" si="1345"/>
        <v>17.87</v>
      </c>
      <c r="X2305" s="69">
        <v>12.84</v>
      </c>
      <c r="Y2305" s="69">
        <v>5.03</v>
      </c>
      <c r="Z2305" s="69">
        <v>17.87</v>
      </c>
      <c r="AA2305" s="78"/>
      <c r="AB2305" s="79">
        <f t="shared" si="1314"/>
        <v>-1.0000000000001563E-2</v>
      </c>
    </row>
    <row r="2306" spans="1:28" s="82" customFormat="1" x14ac:dyDescent="0.25">
      <c r="A2306" s="71" t="s">
        <v>11077</v>
      </c>
      <c r="B2306" s="72" t="s">
        <v>15999</v>
      </c>
      <c r="C2306" s="73" t="s">
        <v>8808</v>
      </c>
      <c r="D2306" s="74">
        <v>0</v>
      </c>
      <c r="E2306" s="69">
        <v>27.88</v>
      </c>
      <c r="F2306" s="75">
        <f t="shared" si="1337"/>
        <v>0</v>
      </c>
      <c r="G2306" s="76"/>
      <c r="H2306" s="69">
        <f t="shared" si="1338"/>
        <v>21.15</v>
      </c>
      <c r="I2306" s="69">
        <f t="shared" si="1338"/>
        <v>6.73</v>
      </c>
      <c r="J2306" s="69">
        <f t="shared" si="1339"/>
        <v>27.88</v>
      </c>
      <c r="K2306" s="69">
        <v>0</v>
      </c>
      <c r="L2306" s="75">
        <f t="shared" si="1340"/>
        <v>27.88</v>
      </c>
      <c r="M2306" s="33"/>
      <c r="N2306" s="69">
        <v>21.15</v>
      </c>
      <c r="O2306" s="69">
        <v>6.7299999999999995</v>
      </c>
      <c r="P2306" s="69">
        <f t="shared" si="1341"/>
        <v>27.88</v>
      </c>
      <c r="Q2306" s="63"/>
      <c r="R2306" s="69">
        <f t="shared" si="1342"/>
        <v>21.15</v>
      </c>
      <c r="S2306" s="69">
        <f t="shared" si="1342"/>
        <v>6.71</v>
      </c>
      <c r="T2306" s="69">
        <f t="shared" si="1343"/>
        <v>27.86</v>
      </c>
      <c r="U2306" s="69">
        <f t="shared" si="1344"/>
        <v>0</v>
      </c>
      <c r="V2306" s="77">
        <f t="shared" si="1345"/>
        <v>27.86</v>
      </c>
      <c r="W2306" s="33"/>
      <c r="X2306" s="69">
        <v>21.15</v>
      </c>
      <c r="Y2306" s="69">
        <v>6.71</v>
      </c>
      <c r="Z2306" s="69">
        <v>27.86</v>
      </c>
      <c r="AA2306" s="78"/>
      <c r="AB2306" s="79">
        <f t="shared" si="1314"/>
        <v>1.9999999999999574E-2</v>
      </c>
    </row>
    <row r="2307" spans="1:28" x14ac:dyDescent="0.25">
      <c r="A2307" s="71" t="s">
        <v>11078</v>
      </c>
      <c r="B2307" s="72" t="s">
        <v>16000</v>
      </c>
      <c r="C2307" s="73" t="s">
        <v>8808</v>
      </c>
      <c r="D2307" s="74">
        <v>0</v>
      </c>
      <c r="E2307" s="69">
        <v>34.85</v>
      </c>
      <c r="F2307" s="75">
        <f t="shared" si="1337"/>
        <v>0</v>
      </c>
      <c r="G2307" s="76"/>
      <c r="H2307" s="69">
        <f t="shared" si="1338"/>
        <v>26.46</v>
      </c>
      <c r="I2307" s="69">
        <f t="shared" si="1338"/>
        <v>8.39</v>
      </c>
      <c r="J2307" s="69">
        <f t="shared" si="1339"/>
        <v>34.85</v>
      </c>
      <c r="K2307" s="69">
        <v>0</v>
      </c>
      <c r="L2307" s="75">
        <f t="shared" si="1340"/>
        <v>34.85</v>
      </c>
      <c r="N2307" s="69">
        <v>26.46</v>
      </c>
      <c r="O2307" s="69">
        <v>8.39</v>
      </c>
      <c r="P2307" s="69">
        <f t="shared" si="1341"/>
        <v>34.85</v>
      </c>
      <c r="Q2307" s="63"/>
      <c r="R2307" s="69">
        <f t="shared" si="1342"/>
        <v>26.46</v>
      </c>
      <c r="S2307" s="69">
        <f t="shared" si="1342"/>
        <v>8.39</v>
      </c>
      <c r="T2307" s="69">
        <f t="shared" si="1343"/>
        <v>34.85</v>
      </c>
      <c r="U2307" s="69">
        <f t="shared" si="1344"/>
        <v>0</v>
      </c>
      <c r="V2307" s="77">
        <f t="shared" si="1345"/>
        <v>34.85</v>
      </c>
      <c r="X2307" s="69">
        <v>26.46</v>
      </c>
      <c r="Y2307" s="69">
        <v>8.39</v>
      </c>
      <c r="Z2307" s="69">
        <v>34.85</v>
      </c>
      <c r="AA2307" s="78"/>
      <c r="AB2307" s="79">
        <f t="shared" si="1314"/>
        <v>0</v>
      </c>
    </row>
    <row r="2308" spans="1:28" x14ac:dyDescent="0.25">
      <c r="A2308" s="71" t="s">
        <v>11079</v>
      </c>
      <c r="B2308" s="72" t="s">
        <v>16001</v>
      </c>
      <c r="C2308" s="73" t="s">
        <v>8808</v>
      </c>
      <c r="D2308" s="74">
        <v>0</v>
      </c>
      <c r="E2308" s="69">
        <v>50.550000000000004</v>
      </c>
      <c r="F2308" s="75">
        <f t="shared" si="1337"/>
        <v>0</v>
      </c>
      <c r="G2308" s="76"/>
      <c r="H2308" s="69">
        <f t="shared" si="1338"/>
        <v>40.49</v>
      </c>
      <c r="I2308" s="69">
        <f t="shared" si="1338"/>
        <v>10.06</v>
      </c>
      <c r="J2308" s="69">
        <f t="shared" si="1339"/>
        <v>50.550000000000004</v>
      </c>
      <c r="K2308" s="69">
        <v>0</v>
      </c>
      <c r="L2308" s="75">
        <f t="shared" si="1340"/>
        <v>50.550000000000004</v>
      </c>
      <c r="N2308" s="69">
        <v>40.49</v>
      </c>
      <c r="O2308" s="69">
        <v>10.06</v>
      </c>
      <c r="P2308" s="69">
        <f t="shared" si="1341"/>
        <v>50.550000000000004</v>
      </c>
      <c r="Q2308" s="63"/>
      <c r="R2308" s="69">
        <f t="shared" si="1342"/>
        <v>40.49</v>
      </c>
      <c r="S2308" s="69">
        <f t="shared" si="1342"/>
        <v>10.06</v>
      </c>
      <c r="T2308" s="69">
        <f t="shared" si="1343"/>
        <v>50.550000000000004</v>
      </c>
      <c r="U2308" s="69">
        <f t="shared" si="1344"/>
        <v>0</v>
      </c>
      <c r="V2308" s="77">
        <f t="shared" si="1345"/>
        <v>50.550000000000004</v>
      </c>
      <c r="X2308" s="69">
        <v>40.49</v>
      </c>
      <c r="Y2308" s="69">
        <v>10.06</v>
      </c>
      <c r="Z2308" s="69">
        <v>50.55</v>
      </c>
      <c r="AA2308" s="78"/>
      <c r="AB2308" s="79">
        <f t="shared" si="1314"/>
        <v>0</v>
      </c>
    </row>
    <row r="2309" spans="1:28" ht="22.5" x14ac:dyDescent="0.25">
      <c r="A2309" s="71" t="s">
        <v>11080</v>
      </c>
      <c r="B2309" s="72" t="s">
        <v>16002</v>
      </c>
      <c r="C2309" s="73" t="s">
        <v>8808</v>
      </c>
      <c r="D2309" s="74">
        <v>0</v>
      </c>
      <c r="E2309" s="69">
        <v>104.47</v>
      </c>
      <c r="F2309" s="75">
        <f t="shared" si="1337"/>
        <v>0</v>
      </c>
      <c r="G2309" s="76"/>
      <c r="H2309" s="69">
        <f t="shared" si="1338"/>
        <v>89.37</v>
      </c>
      <c r="I2309" s="69">
        <f t="shared" si="1338"/>
        <v>15.1</v>
      </c>
      <c r="J2309" s="69">
        <f t="shared" si="1339"/>
        <v>104.47</v>
      </c>
      <c r="K2309" s="69">
        <v>0</v>
      </c>
      <c r="L2309" s="75">
        <f t="shared" si="1340"/>
        <v>104.47</v>
      </c>
      <c r="N2309" s="69">
        <v>89.37</v>
      </c>
      <c r="O2309" s="69">
        <v>15.1</v>
      </c>
      <c r="P2309" s="69">
        <f t="shared" si="1341"/>
        <v>104.47</v>
      </c>
      <c r="Q2309" s="63"/>
      <c r="R2309" s="69">
        <f t="shared" si="1342"/>
        <v>89.37</v>
      </c>
      <c r="S2309" s="69">
        <f t="shared" si="1342"/>
        <v>15.1</v>
      </c>
      <c r="T2309" s="69">
        <f t="shared" si="1343"/>
        <v>104.47</v>
      </c>
      <c r="U2309" s="69">
        <f t="shared" si="1344"/>
        <v>0</v>
      </c>
      <c r="V2309" s="77">
        <f t="shared" si="1345"/>
        <v>104.47</v>
      </c>
      <c r="X2309" s="69">
        <v>89.37</v>
      </c>
      <c r="Y2309" s="69">
        <v>15.1</v>
      </c>
      <c r="Z2309" s="69">
        <v>104.47</v>
      </c>
      <c r="AA2309" s="78"/>
      <c r="AB2309" s="79">
        <f t="shared" si="1314"/>
        <v>0</v>
      </c>
    </row>
    <row r="2310" spans="1:28" ht="22.5" x14ac:dyDescent="0.25">
      <c r="A2310" s="65" t="s">
        <v>11081</v>
      </c>
      <c r="B2310" s="66" t="s">
        <v>16003</v>
      </c>
      <c r="C2310" s="67"/>
      <c r="D2310" s="68"/>
      <c r="E2310" s="69"/>
      <c r="F2310" s="70"/>
      <c r="H2310" s="69"/>
      <c r="I2310" s="69"/>
      <c r="J2310" s="69"/>
      <c r="K2310" s="69"/>
      <c r="L2310" s="75"/>
      <c r="N2310" s="69"/>
      <c r="O2310" s="69"/>
      <c r="P2310" s="69"/>
      <c r="Q2310" s="63"/>
      <c r="R2310" s="69"/>
      <c r="S2310" s="69"/>
      <c r="T2310" s="69"/>
      <c r="U2310" s="69"/>
      <c r="V2310" s="77"/>
      <c r="X2310" s="69"/>
      <c r="Y2310" s="69"/>
      <c r="Z2310" s="69"/>
      <c r="AA2310" s="78"/>
      <c r="AB2310" s="79">
        <f t="shared" si="1314"/>
        <v>0</v>
      </c>
    </row>
    <row r="2311" spans="1:28" ht="22.5" x14ac:dyDescent="0.25">
      <c r="A2311" s="71" t="s">
        <v>11082</v>
      </c>
      <c r="B2311" s="72" t="s">
        <v>16004</v>
      </c>
      <c r="C2311" s="73" t="s">
        <v>8808</v>
      </c>
      <c r="D2311" s="74">
        <v>0</v>
      </c>
      <c r="E2311" s="69">
        <v>145.78</v>
      </c>
      <c r="F2311" s="75">
        <f>ROUND(D2311*E2311,2)</f>
        <v>0</v>
      </c>
      <c r="G2311" s="76"/>
      <c r="H2311" s="69">
        <f>ROUND(N2311+(N2311*$H$2/100),2)</f>
        <v>115.35</v>
      </c>
      <c r="I2311" s="69">
        <f>ROUND(O2311+(O2311*$H$2/100),2)</f>
        <v>30.43</v>
      </c>
      <c r="J2311" s="69">
        <f>H2311+I2311</f>
        <v>145.78</v>
      </c>
      <c r="K2311" s="69">
        <v>0</v>
      </c>
      <c r="L2311" s="75">
        <f>SUM(J2311:K2311)</f>
        <v>145.78</v>
      </c>
      <c r="N2311" s="69">
        <v>115.35</v>
      </c>
      <c r="O2311" s="69">
        <v>30.43</v>
      </c>
      <c r="P2311" s="69">
        <f>SUM(N2311:O2311)</f>
        <v>145.78</v>
      </c>
      <c r="Q2311" s="63"/>
      <c r="R2311" s="69">
        <f>X2311</f>
        <v>115.35</v>
      </c>
      <c r="S2311" s="69">
        <f>Y2311</f>
        <v>30.44</v>
      </c>
      <c r="T2311" s="69">
        <f>R2311+S2311</f>
        <v>145.79</v>
      </c>
      <c r="U2311" s="69">
        <f>ROUND(Z2311*$H$2,2)/100</f>
        <v>0</v>
      </c>
      <c r="V2311" s="77">
        <f>SUM(T2311:U2311)</f>
        <v>145.79</v>
      </c>
      <c r="X2311" s="69">
        <v>115.35</v>
      </c>
      <c r="Y2311" s="69">
        <v>30.44</v>
      </c>
      <c r="Z2311" s="69">
        <v>145.79</v>
      </c>
      <c r="AA2311" s="78"/>
      <c r="AB2311" s="79">
        <f t="shared" si="1314"/>
        <v>-9.9999999999909051E-3</v>
      </c>
    </row>
    <row r="2312" spans="1:28" ht="22.5" x14ac:dyDescent="0.25">
      <c r="A2312" s="65" t="s">
        <v>11083</v>
      </c>
      <c r="B2312" s="66" t="s">
        <v>16005</v>
      </c>
      <c r="C2312" s="67"/>
      <c r="D2312" s="68"/>
      <c r="E2312" s="69"/>
      <c r="F2312" s="70"/>
      <c r="H2312" s="69"/>
      <c r="I2312" s="69"/>
      <c r="J2312" s="69"/>
      <c r="K2312" s="69"/>
      <c r="L2312" s="75"/>
      <c r="N2312" s="69"/>
      <c r="O2312" s="69"/>
      <c r="P2312" s="69"/>
      <c r="Q2312" s="63"/>
      <c r="R2312" s="69"/>
      <c r="S2312" s="69"/>
      <c r="T2312" s="69"/>
      <c r="U2312" s="69"/>
      <c r="V2312" s="77"/>
      <c r="X2312" s="69"/>
      <c r="Y2312" s="69"/>
      <c r="Z2312" s="69"/>
      <c r="AA2312" s="78"/>
      <c r="AB2312" s="79">
        <f t="shared" si="1314"/>
        <v>0</v>
      </c>
    </row>
    <row r="2313" spans="1:28" ht="22.5" x14ac:dyDescent="0.25">
      <c r="A2313" s="71" t="s">
        <v>11084</v>
      </c>
      <c r="B2313" s="72" t="s">
        <v>16006</v>
      </c>
      <c r="C2313" s="73" t="s">
        <v>8808</v>
      </c>
      <c r="D2313" s="74">
        <v>0</v>
      </c>
      <c r="E2313" s="69">
        <v>46.3</v>
      </c>
      <c r="F2313" s="75">
        <f>ROUND(D2313*E2313,2)</f>
        <v>0</v>
      </c>
      <c r="G2313" s="76"/>
      <c r="H2313" s="69">
        <f t="shared" ref="H2313:I2316" si="1346">ROUND(N2313+(N2313*$H$2/100),2)</f>
        <v>28.05</v>
      </c>
      <c r="I2313" s="69">
        <f t="shared" si="1346"/>
        <v>18.25</v>
      </c>
      <c r="J2313" s="69">
        <f>H2313+I2313</f>
        <v>46.3</v>
      </c>
      <c r="K2313" s="69">
        <v>0</v>
      </c>
      <c r="L2313" s="75">
        <f>SUM(J2313:K2313)</f>
        <v>46.3</v>
      </c>
      <c r="N2313" s="69">
        <v>28.05</v>
      </c>
      <c r="O2313" s="69">
        <v>18.25</v>
      </c>
      <c r="P2313" s="69">
        <f>SUM(N2313:O2313)</f>
        <v>46.3</v>
      </c>
      <c r="Q2313" s="63"/>
      <c r="R2313" s="69">
        <f t="shared" ref="R2313:S2316" si="1347">X2313</f>
        <v>28.05</v>
      </c>
      <c r="S2313" s="69">
        <f t="shared" si="1347"/>
        <v>18.25</v>
      </c>
      <c r="T2313" s="69">
        <f>R2313+S2313</f>
        <v>46.3</v>
      </c>
      <c r="U2313" s="69">
        <f>ROUND(Z2313*$H$2,2)/100</f>
        <v>0</v>
      </c>
      <c r="V2313" s="77">
        <f>SUM(T2313:U2313)</f>
        <v>46.3</v>
      </c>
      <c r="X2313" s="69">
        <v>28.05</v>
      </c>
      <c r="Y2313" s="69">
        <v>18.25</v>
      </c>
      <c r="Z2313" s="69">
        <v>46.3</v>
      </c>
      <c r="AA2313" s="78"/>
      <c r="AB2313" s="79">
        <f t="shared" si="1314"/>
        <v>0</v>
      </c>
    </row>
    <row r="2314" spans="1:28" ht="22.5" x14ac:dyDescent="0.25">
      <c r="A2314" s="71" t="s">
        <v>11085</v>
      </c>
      <c r="B2314" s="72" t="s">
        <v>16007</v>
      </c>
      <c r="C2314" s="73" t="s">
        <v>8808</v>
      </c>
      <c r="D2314" s="74">
        <v>0</v>
      </c>
      <c r="E2314" s="69">
        <v>59.09</v>
      </c>
      <c r="F2314" s="75">
        <f>ROUND(D2314*E2314,2)</f>
        <v>0</v>
      </c>
      <c r="G2314" s="76"/>
      <c r="H2314" s="69">
        <f t="shared" si="1346"/>
        <v>37.11</v>
      </c>
      <c r="I2314" s="69">
        <f t="shared" si="1346"/>
        <v>21.98</v>
      </c>
      <c r="J2314" s="69">
        <f>H2314+I2314</f>
        <v>59.09</v>
      </c>
      <c r="K2314" s="69">
        <v>0</v>
      </c>
      <c r="L2314" s="75">
        <f>SUM(J2314:K2314)</f>
        <v>59.09</v>
      </c>
      <c r="N2314" s="69">
        <v>37.11</v>
      </c>
      <c r="O2314" s="69">
        <v>21.98</v>
      </c>
      <c r="P2314" s="69">
        <f>SUM(N2314:O2314)</f>
        <v>59.09</v>
      </c>
      <c r="Q2314" s="63"/>
      <c r="R2314" s="69">
        <f t="shared" si="1347"/>
        <v>37.11</v>
      </c>
      <c r="S2314" s="69">
        <f t="shared" si="1347"/>
        <v>21.98</v>
      </c>
      <c r="T2314" s="69">
        <f>R2314+S2314</f>
        <v>59.09</v>
      </c>
      <c r="U2314" s="69">
        <f>ROUND(Z2314*$H$2,2)/100</f>
        <v>0</v>
      </c>
      <c r="V2314" s="77">
        <f>SUM(T2314:U2314)</f>
        <v>59.09</v>
      </c>
      <c r="X2314" s="69">
        <v>37.11</v>
      </c>
      <c r="Y2314" s="69">
        <v>21.98</v>
      </c>
      <c r="Z2314" s="69">
        <v>59.09</v>
      </c>
      <c r="AA2314" s="78"/>
      <c r="AB2314" s="79">
        <f t="shared" ref="AB2314:AB2377" si="1348">P2314-Z2314</f>
        <v>0</v>
      </c>
    </row>
    <row r="2315" spans="1:28" ht="22.5" x14ac:dyDescent="0.25">
      <c r="A2315" s="71" t="s">
        <v>11086</v>
      </c>
      <c r="B2315" s="72" t="s">
        <v>16008</v>
      </c>
      <c r="C2315" s="73" t="s">
        <v>8808</v>
      </c>
      <c r="D2315" s="74">
        <v>0</v>
      </c>
      <c r="E2315" s="69">
        <v>74.88</v>
      </c>
      <c r="F2315" s="75">
        <f>ROUND(D2315*E2315,2)</f>
        <v>0</v>
      </c>
      <c r="G2315" s="28"/>
      <c r="H2315" s="69">
        <f t="shared" si="1346"/>
        <v>44.45</v>
      </c>
      <c r="I2315" s="69">
        <f t="shared" si="1346"/>
        <v>30.43</v>
      </c>
      <c r="J2315" s="69">
        <f>H2315+I2315</f>
        <v>74.88</v>
      </c>
      <c r="K2315" s="69">
        <v>0</v>
      </c>
      <c r="L2315" s="75">
        <f>SUM(J2315:K2315)</f>
        <v>74.88</v>
      </c>
      <c r="N2315" s="69">
        <v>44.45</v>
      </c>
      <c r="O2315" s="69">
        <v>30.43</v>
      </c>
      <c r="P2315" s="69">
        <f>SUM(N2315:O2315)</f>
        <v>74.88</v>
      </c>
      <c r="Q2315" s="63"/>
      <c r="R2315" s="69">
        <f t="shared" si="1347"/>
        <v>44.45</v>
      </c>
      <c r="S2315" s="69">
        <f t="shared" si="1347"/>
        <v>30.44</v>
      </c>
      <c r="T2315" s="69">
        <f>R2315+S2315</f>
        <v>74.89</v>
      </c>
      <c r="U2315" s="69">
        <f>ROUND(Z2315*$H$2,2)/100</f>
        <v>0</v>
      </c>
      <c r="V2315" s="77">
        <f>SUM(T2315:U2315)</f>
        <v>74.89</v>
      </c>
      <c r="X2315" s="69">
        <v>44.45</v>
      </c>
      <c r="Y2315" s="69">
        <v>30.44</v>
      </c>
      <c r="Z2315" s="69">
        <v>74.89</v>
      </c>
      <c r="AA2315" s="78"/>
      <c r="AB2315" s="79">
        <f t="shared" si="1348"/>
        <v>-1.0000000000005116E-2</v>
      </c>
    </row>
    <row r="2316" spans="1:28" x14ac:dyDescent="0.25">
      <c r="A2316" s="71" t="s">
        <v>11087</v>
      </c>
      <c r="B2316" s="72" t="s">
        <v>16009</v>
      </c>
      <c r="C2316" s="73" t="s">
        <v>8808</v>
      </c>
      <c r="D2316" s="74">
        <v>0</v>
      </c>
      <c r="E2316" s="69">
        <v>113.44</v>
      </c>
      <c r="F2316" s="75">
        <f>ROUND(D2316*E2316,2)</f>
        <v>0</v>
      </c>
      <c r="G2316" s="28"/>
      <c r="H2316" s="69">
        <f t="shared" si="1346"/>
        <v>76.94</v>
      </c>
      <c r="I2316" s="69">
        <f t="shared" si="1346"/>
        <v>36.5</v>
      </c>
      <c r="J2316" s="69">
        <f>H2316+I2316</f>
        <v>113.44</v>
      </c>
      <c r="K2316" s="69">
        <v>0</v>
      </c>
      <c r="L2316" s="75">
        <f>SUM(J2316:K2316)</f>
        <v>113.44</v>
      </c>
      <c r="N2316" s="69">
        <v>76.94</v>
      </c>
      <c r="O2316" s="69">
        <v>36.5</v>
      </c>
      <c r="P2316" s="69">
        <f>SUM(N2316:O2316)</f>
        <v>113.44</v>
      </c>
      <c r="Q2316" s="63"/>
      <c r="R2316" s="69">
        <f t="shared" si="1347"/>
        <v>76.94</v>
      </c>
      <c r="S2316" s="69">
        <f t="shared" si="1347"/>
        <v>36.51</v>
      </c>
      <c r="T2316" s="69">
        <f>R2316+S2316</f>
        <v>113.44999999999999</v>
      </c>
      <c r="U2316" s="69">
        <f>ROUND(Z2316*$H$2,2)/100</f>
        <v>0</v>
      </c>
      <c r="V2316" s="77">
        <f>SUM(T2316:U2316)</f>
        <v>113.44999999999999</v>
      </c>
      <c r="X2316" s="69">
        <v>76.94</v>
      </c>
      <c r="Y2316" s="69">
        <v>36.51</v>
      </c>
      <c r="Z2316" s="69">
        <v>113.45</v>
      </c>
      <c r="AA2316" s="78"/>
      <c r="AB2316" s="79">
        <f t="shared" si="1348"/>
        <v>-1.0000000000005116E-2</v>
      </c>
    </row>
    <row r="2317" spans="1:28" x14ac:dyDescent="0.25">
      <c r="A2317" s="65" t="s">
        <v>11088</v>
      </c>
      <c r="B2317" s="66" t="s">
        <v>16010</v>
      </c>
      <c r="C2317" s="67"/>
      <c r="D2317" s="68"/>
      <c r="E2317" s="69"/>
      <c r="F2317" s="70"/>
      <c r="H2317" s="69"/>
      <c r="I2317" s="69"/>
      <c r="J2317" s="69"/>
      <c r="K2317" s="69"/>
      <c r="L2317" s="75"/>
      <c r="N2317" s="69"/>
      <c r="O2317" s="69"/>
      <c r="P2317" s="69"/>
      <c r="Q2317" s="63"/>
      <c r="R2317" s="69"/>
      <c r="S2317" s="69"/>
      <c r="T2317" s="69"/>
      <c r="U2317" s="69"/>
      <c r="V2317" s="77"/>
      <c r="X2317" s="69"/>
      <c r="Y2317" s="69"/>
      <c r="Z2317" s="69"/>
      <c r="AA2317" s="78"/>
      <c r="AB2317" s="79">
        <f t="shared" si="1348"/>
        <v>0</v>
      </c>
    </row>
    <row r="2318" spans="1:28" x14ac:dyDescent="0.25">
      <c r="A2318" s="71" t="s">
        <v>11089</v>
      </c>
      <c r="B2318" s="72" t="s">
        <v>16011</v>
      </c>
      <c r="C2318" s="73" t="s">
        <v>8753</v>
      </c>
      <c r="D2318" s="74">
        <v>0</v>
      </c>
      <c r="E2318" s="69">
        <v>8.0299999999999994</v>
      </c>
      <c r="F2318" s="75">
        <f t="shared" ref="F2318:F2325" si="1349">ROUND(D2318*E2318,2)</f>
        <v>0</v>
      </c>
      <c r="G2318" s="76"/>
      <c r="H2318" s="69">
        <f t="shared" ref="H2318:I2325" si="1350">ROUND(N2318+(N2318*$H$2/100),2)</f>
        <v>4.68</v>
      </c>
      <c r="I2318" s="69">
        <f t="shared" si="1350"/>
        <v>3.35</v>
      </c>
      <c r="J2318" s="69">
        <f t="shared" ref="J2318:J2325" si="1351">H2318+I2318</f>
        <v>8.0299999999999994</v>
      </c>
      <c r="K2318" s="69">
        <v>0</v>
      </c>
      <c r="L2318" s="75">
        <f t="shared" ref="L2318:L2325" si="1352">SUM(J2318:K2318)</f>
        <v>8.0299999999999994</v>
      </c>
      <c r="N2318" s="69">
        <v>4.68</v>
      </c>
      <c r="O2318" s="69">
        <v>3.3499999999999996</v>
      </c>
      <c r="P2318" s="69">
        <f t="shared" ref="P2318:P2325" si="1353">SUM(N2318:O2318)</f>
        <v>8.0299999999999994</v>
      </c>
      <c r="Q2318" s="63"/>
      <c r="R2318" s="69">
        <f t="shared" ref="R2318:S2325" si="1354">X2318</f>
        <v>4.68</v>
      </c>
      <c r="S2318" s="69">
        <f t="shared" si="1354"/>
        <v>3.36</v>
      </c>
      <c r="T2318" s="69">
        <f t="shared" ref="T2318:T2325" si="1355">R2318+S2318</f>
        <v>8.0399999999999991</v>
      </c>
      <c r="U2318" s="69">
        <f t="shared" ref="U2318:U2325" si="1356">ROUND(Z2318*$H$2,2)/100</f>
        <v>0</v>
      </c>
      <c r="V2318" s="77">
        <f t="shared" ref="V2318:V2325" si="1357">SUM(T2318:U2318)</f>
        <v>8.0399999999999991</v>
      </c>
      <c r="X2318" s="69">
        <v>4.68</v>
      </c>
      <c r="Y2318" s="69">
        <v>3.36</v>
      </c>
      <c r="Z2318" s="69">
        <v>8.0399999999999991</v>
      </c>
      <c r="AA2318" s="78"/>
      <c r="AB2318" s="79">
        <f t="shared" si="1348"/>
        <v>-9.9999999999997868E-3</v>
      </c>
    </row>
    <row r="2319" spans="1:28" x14ac:dyDescent="0.25">
      <c r="A2319" s="71" t="s">
        <v>11090</v>
      </c>
      <c r="B2319" s="72" t="s">
        <v>16012</v>
      </c>
      <c r="C2319" s="73" t="s">
        <v>8753</v>
      </c>
      <c r="D2319" s="74">
        <v>0</v>
      </c>
      <c r="E2319" s="69">
        <v>6.7299999999999995</v>
      </c>
      <c r="F2319" s="75">
        <f t="shared" si="1349"/>
        <v>0</v>
      </c>
      <c r="G2319" s="76"/>
      <c r="H2319" s="69">
        <f t="shared" si="1350"/>
        <v>3.38</v>
      </c>
      <c r="I2319" s="69">
        <f t="shared" si="1350"/>
        <v>3.35</v>
      </c>
      <c r="J2319" s="69">
        <f t="shared" si="1351"/>
        <v>6.73</v>
      </c>
      <c r="K2319" s="69">
        <v>0</v>
      </c>
      <c r="L2319" s="75">
        <f t="shared" si="1352"/>
        <v>6.73</v>
      </c>
      <c r="N2319" s="69">
        <v>3.38</v>
      </c>
      <c r="O2319" s="69">
        <v>3.3499999999999996</v>
      </c>
      <c r="P2319" s="69">
        <f t="shared" si="1353"/>
        <v>6.7299999999999995</v>
      </c>
      <c r="Q2319" s="63"/>
      <c r="R2319" s="69">
        <f t="shared" si="1354"/>
        <v>3.38</v>
      </c>
      <c r="S2319" s="69">
        <f t="shared" si="1354"/>
        <v>3.36</v>
      </c>
      <c r="T2319" s="69">
        <f t="shared" si="1355"/>
        <v>6.74</v>
      </c>
      <c r="U2319" s="69">
        <f t="shared" si="1356"/>
        <v>0</v>
      </c>
      <c r="V2319" s="77">
        <f t="shared" si="1357"/>
        <v>6.74</v>
      </c>
      <c r="X2319" s="69">
        <v>3.38</v>
      </c>
      <c r="Y2319" s="69">
        <v>3.36</v>
      </c>
      <c r="Z2319" s="69">
        <v>6.74</v>
      </c>
      <c r="AA2319" s="78"/>
      <c r="AB2319" s="79">
        <f t="shared" si="1348"/>
        <v>-1.0000000000000675E-2</v>
      </c>
    </row>
    <row r="2320" spans="1:28" x14ac:dyDescent="0.25">
      <c r="A2320" s="71" t="s">
        <v>11091</v>
      </c>
      <c r="B2320" s="72" t="s">
        <v>16013</v>
      </c>
      <c r="C2320" s="73" t="s">
        <v>8753</v>
      </c>
      <c r="D2320" s="74">
        <v>0</v>
      </c>
      <c r="E2320" s="69">
        <v>9.5399999999999991</v>
      </c>
      <c r="F2320" s="75">
        <f t="shared" si="1349"/>
        <v>0</v>
      </c>
      <c r="G2320" s="76"/>
      <c r="H2320" s="69">
        <f t="shared" si="1350"/>
        <v>6.19</v>
      </c>
      <c r="I2320" s="69">
        <f t="shared" si="1350"/>
        <v>3.35</v>
      </c>
      <c r="J2320" s="69">
        <f t="shared" si="1351"/>
        <v>9.5400000000000009</v>
      </c>
      <c r="K2320" s="69">
        <v>0</v>
      </c>
      <c r="L2320" s="75">
        <f t="shared" si="1352"/>
        <v>9.5400000000000009</v>
      </c>
      <c r="N2320" s="69">
        <v>6.19</v>
      </c>
      <c r="O2320" s="69">
        <v>3.3499999999999996</v>
      </c>
      <c r="P2320" s="69">
        <f t="shared" si="1353"/>
        <v>9.5399999999999991</v>
      </c>
      <c r="Q2320" s="63"/>
      <c r="R2320" s="69">
        <f t="shared" si="1354"/>
        <v>6.19</v>
      </c>
      <c r="S2320" s="69">
        <f t="shared" si="1354"/>
        <v>3.36</v>
      </c>
      <c r="T2320" s="69">
        <f t="shared" si="1355"/>
        <v>9.5500000000000007</v>
      </c>
      <c r="U2320" s="69">
        <f t="shared" si="1356"/>
        <v>0</v>
      </c>
      <c r="V2320" s="77">
        <f t="shared" si="1357"/>
        <v>9.5500000000000007</v>
      </c>
      <c r="X2320" s="69">
        <v>6.19</v>
      </c>
      <c r="Y2320" s="69">
        <v>3.36</v>
      </c>
      <c r="Z2320" s="69">
        <v>9.5500000000000007</v>
      </c>
      <c r="AA2320" s="78"/>
      <c r="AB2320" s="79">
        <f t="shared" si="1348"/>
        <v>-1.0000000000001563E-2</v>
      </c>
    </row>
    <row r="2321" spans="1:28" x14ac:dyDescent="0.25">
      <c r="A2321" s="71" t="s">
        <v>11092</v>
      </c>
      <c r="B2321" s="72" t="s">
        <v>16014</v>
      </c>
      <c r="C2321" s="73" t="s">
        <v>8753</v>
      </c>
      <c r="D2321" s="74">
        <v>0</v>
      </c>
      <c r="E2321" s="69">
        <v>10.78</v>
      </c>
      <c r="F2321" s="75">
        <f t="shared" si="1349"/>
        <v>0</v>
      </c>
      <c r="G2321" s="76"/>
      <c r="H2321" s="69">
        <f t="shared" si="1350"/>
        <v>7.43</v>
      </c>
      <c r="I2321" s="69">
        <f t="shared" si="1350"/>
        <v>3.35</v>
      </c>
      <c r="J2321" s="69">
        <f t="shared" si="1351"/>
        <v>10.78</v>
      </c>
      <c r="K2321" s="69">
        <v>0</v>
      </c>
      <c r="L2321" s="75">
        <f t="shared" si="1352"/>
        <v>10.78</v>
      </c>
      <c r="N2321" s="69">
        <v>7.43</v>
      </c>
      <c r="O2321" s="69">
        <v>3.3499999999999996</v>
      </c>
      <c r="P2321" s="69">
        <f t="shared" si="1353"/>
        <v>10.78</v>
      </c>
      <c r="Q2321" s="63"/>
      <c r="R2321" s="69">
        <f t="shared" si="1354"/>
        <v>7.43</v>
      </c>
      <c r="S2321" s="69">
        <f t="shared" si="1354"/>
        <v>3.36</v>
      </c>
      <c r="T2321" s="69">
        <f t="shared" si="1355"/>
        <v>10.79</v>
      </c>
      <c r="U2321" s="69">
        <f t="shared" si="1356"/>
        <v>0</v>
      </c>
      <c r="V2321" s="77">
        <f t="shared" si="1357"/>
        <v>10.79</v>
      </c>
      <c r="X2321" s="69">
        <v>7.43</v>
      </c>
      <c r="Y2321" s="69">
        <v>3.36</v>
      </c>
      <c r="Z2321" s="69">
        <v>10.79</v>
      </c>
      <c r="AA2321" s="78"/>
      <c r="AB2321" s="79">
        <f t="shared" si="1348"/>
        <v>-9.9999999999997868E-3</v>
      </c>
    </row>
    <row r="2322" spans="1:28" x14ac:dyDescent="0.25">
      <c r="A2322" s="71" t="s">
        <v>11093</v>
      </c>
      <c r="B2322" s="72" t="s">
        <v>16015</v>
      </c>
      <c r="C2322" s="73" t="s">
        <v>8753</v>
      </c>
      <c r="D2322" s="74">
        <v>0</v>
      </c>
      <c r="E2322" s="69">
        <v>11.87</v>
      </c>
      <c r="F2322" s="75">
        <f t="shared" si="1349"/>
        <v>0</v>
      </c>
      <c r="G2322" s="76"/>
      <c r="H2322" s="69">
        <f t="shared" si="1350"/>
        <v>8.52</v>
      </c>
      <c r="I2322" s="69">
        <f t="shared" si="1350"/>
        <v>3.35</v>
      </c>
      <c r="J2322" s="69">
        <f t="shared" si="1351"/>
        <v>11.87</v>
      </c>
      <c r="K2322" s="69">
        <v>0</v>
      </c>
      <c r="L2322" s="75">
        <f t="shared" si="1352"/>
        <v>11.87</v>
      </c>
      <c r="N2322" s="69">
        <v>8.52</v>
      </c>
      <c r="O2322" s="69">
        <v>3.3499999999999996</v>
      </c>
      <c r="P2322" s="69">
        <f t="shared" si="1353"/>
        <v>11.87</v>
      </c>
      <c r="Q2322" s="63"/>
      <c r="R2322" s="69">
        <f t="shared" si="1354"/>
        <v>8.52</v>
      </c>
      <c r="S2322" s="69">
        <f t="shared" si="1354"/>
        <v>3.36</v>
      </c>
      <c r="T2322" s="69">
        <f t="shared" si="1355"/>
        <v>11.879999999999999</v>
      </c>
      <c r="U2322" s="69">
        <f t="shared" si="1356"/>
        <v>0</v>
      </c>
      <c r="V2322" s="77">
        <f t="shared" si="1357"/>
        <v>11.879999999999999</v>
      </c>
      <c r="X2322" s="69">
        <v>8.52</v>
      </c>
      <c r="Y2322" s="69">
        <v>3.36</v>
      </c>
      <c r="Z2322" s="69">
        <v>11.88</v>
      </c>
      <c r="AA2322" s="78"/>
      <c r="AB2322" s="79">
        <f t="shared" si="1348"/>
        <v>-1.0000000000001563E-2</v>
      </c>
    </row>
    <row r="2323" spans="1:28" s="82" customFormat="1" x14ac:dyDescent="0.25">
      <c r="A2323" s="71" t="s">
        <v>11094</v>
      </c>
      <c r="B2323" s="72" t="s">
        <v>16016</v>
      </c>
      <c r="C2323" s="73" t="s">
        <v>8753</v>
      </c>
      <c r="D2323" s="74">
        <v>0</v>
      </c>
      <c r="E2323" s="69">
        <v>12.75</v>
      </c>
      <c r="F2323" s="75">
        <f t="shared" si="1349"/>
        <v>0</v>
      </c>
      <c r="G2323" s="76"/>
      <c r="H2323" s="69">
        <f t="shared" si="1350"/>
        <v>9.4</v>
      </c>
      <c r="I2323" s="69">
        <f t="shared" si="1350"/>
        <v>3.35</v>
      </c>
      <c r="J2323" s="69">
        <f t="shared" si="1351"/>
        <v>12.75</v>
      </c>
      <c r="K2323" s="69">
        <v>0</v>
      </c>
      <c r="L2323" s="75">
        <f t="shared" si="1352"/>
        <v>12.75</v>
      </c>
      <c r="M2323" s="33"/>
      <c r="N2323" s="69">
        <v>9.4</v>
      </c>
      <c r="O2323" s="69">
        <v>3.3499999999999996</v>
      </c>
      <c r="P2323" s="69">
        <f t="shared" si="1353"/>
        <v>12.75</v>
      </c>
      <c r="Q2323" s="63"/>
      <c r="R2323" s="69">
        <f t="shared" si="1354"/>
        <v>9.4</v>
      </c>
      <c r="S2323" s="69">
        <f t="shared" si="1354"/>
        <v>3.36</v>
      </c>
      <c r="T2323" s="69">
        <f t="shared" si="1355"/>
        <v>12.76</v>
      </c>
      <c r="U2323" s="69">
        <f t="shared" si="1356"/>
        <v>0</v>
      </c>
      <c r="V2323" s="77">
        <f t="shared" si="1357"/>
        <v>12.76</v>
      </c>
      <c r="W2323" s="33"/>
      <c r="X2323" s="69">
        <v>9.4</v>
      </c>
      <c r="Y2323" s="69">
        <v>3.36</v>
      </c>
      <c r="Z2323" s="69">
        <v>12.76</v>
      </c>
      <c r="AA2323" s="78"/>
      <c r="AB2323" s="79">
        <f t="shared" si="1348"/>
        <v>-9.9999999999997868E-3</v>
      </c>
    </row>
    <row r="2324" spans="1:28" x14ac:dyDescent="0.25">
      <c r="A2324" s="71" t="s">
        <v>11095</v>
      </c>
      <c r="B2324" s="72" t="s">
        <v>16017</v>
      </c>
      <c r="C2324" s="73" t="s">
        <v>8753</v>
      </c>
      <c r="D2324" s="74">
        <v>0</v>
      </c>
      <c r="E2324" s="69">
        <v>15.67</v>
      </c>
      <c r="F2324" s="75">
        <f t="shared" si="1349"/>
        <v>0</v>
      </c>
      <c r="G2324" s="76"/>
      <c r="H2324" s="69">
        <f t="shared" si="1350"/>
        <v>12.32</v>
      </c>
      <c r="I2324" s="69">
        <f t="shared" si="1350"/>
        <v>3.35</v>
      </c>
      <c r="J2324" s="69">
        <f t="shared" si="1351"/>
        <v>15.67</v>
      </c>
      <c r="K2324" s="69">
        <v>0</v>
      </c>
      <c r="L2324" s="75">
        <f t="shared" si="1352"/>
        <v>15.67</v>
      </c>
      <c r="N2324" s="69">
        <v>12.32</v>
      </c>
      <c r="O2324" s="69">
        <v>3.3499999999999996</v>
      </c>
      <c r="P2324" s="69">
        <f t="shared" si="1353"/>
        <v>15.67</v>
      </c>
      <c r="Q2324" s="63"/>
      <c r="R2324" s="69">
        <f t="shared" si="1354"/>
        <v>12.32</v>
      </c>
      <c r="S2324" s="69">
        <f t="shared" si="1354"/>
        <v>3.36</v>
      </c>
      <c r="T2324" s="69">
        <f t="shared" si="1355"/>
        <v>15.68</v>
      </c>
      <c r="U2324" s="69">
        <f t="shared" si="1356"/>
        <v>0</v>
      </c>
      <c r="V2324" s="77">
        <f t="shared" si="1357"/>
        <v>15.68</v>
      </c>
      <c r="X2324" s="69">
        <v>12.32</v>
      </c>
      <c r="Y2324" s="69">
        <v>3.36</v>
      </c>
      <c r="Z2324" s="69">
        <v>15.68</v>
      </c>
      <c r="AA2324" s="78"/>
      <c r="AB2324" s="79">
        <f t="shared" si="1348"/>
        <v>-9.9999999999997868E-3</v>
      </c>
    </row>
    <row r="2325" spans="1:28" x14ac:dyDescent="0.25">
      <c r="A2325" s="71" t="s">
        <v>11096</v>
      </c>
      <c r="B2325" s="72" t="s">
        <v>16018</v>
      </c>
      <c r="C2325" s="73" t="s">
        <v>8753</v>
      </c>
      <c r="D2325" s="74">
        <v>0</v>
      </c>
      <c r="E2325" s="69">
        <v>17.170000000000002</v>
      </c>
      <c r="F2325" s="75">
        <f t="shared" si="1349"/>
        <v>0</v>
      </c>
      <c r="G2325" s="76"/>
      <c r="H2325" s="69">
        <f t="shared" si="1350"/>
        <v>13.82</v>
      </c>
      <c r="I2325" s="69">
        <f t="shared" si="1350"/>
        <v>3.35</v>
      </c>
      <c r="J2325" s="69">
        <f t="shared" si="1351"/>
        <v>17.170000000000002</v>
      </c>
      <c r="K2325" s="69">
        <v>0</v>
      </c>
      <c r="L2325" s="75">
        <f t="shared" si="1352"/>
        <v>17.170000000000002</v>
      </c>
      <c r="N2325" s="69">
        <v>13.82</v>
      </c>
      <c r="O2325" s="69">
        <v>3.3499999999999996</v>
      </c>
      <c r="P2325" s="69">
        <f t="shared" si="1353"/>
        <v>17.170000000000002</v>
      </c>
      <c r="Q2325" s="63"/>
      <c r="R2325" s="69">
        <f t="shared" si="1354"/>
        <v>13.82</v>
      </c>
      <c r="S2325" s="69">
        <f t="shared" si="1354"/>
        <v>3.36</v>
      </c>
      <c r="T2325" s="69">
        <f t="shared" si="1355"/>
        <v>17.18</v>
      </c>
      <c r="U2325" s="69">
        <f t="shared" si="1356"/>
        <v>0</v>
      </c>
      <c r="V2325" s="77">
        <f t="shared" si="1357"/>
        <v>17.18</v>
      </c>
      <c r="X2325" s="69">
        <v>13.82</v>
      </c>
      <c r="Y2325" s="69">
        <v>3.36</v>
      </c>
      <c r="Z2325" s="69">
        <v>17.18</v>
      </c>
      <c r="AA2325" s="78"/>
      <c r="AB2325" s="79">
        <f t="shared" si="1348"/>
        <v>-9.9999999999980105E-3</v>
      </c>
    </row>
    <row r="2326" spans="1:28" x14ac:dyDescent="0.25">
      <c r="A2326" s="65" t="s">
        <v>11097</v>
      </c>
      <c r="B2326" s="66" t="s">
        <v>16019</v>
      </c>
      <c r="C2326" s="67"/>
      <c r="D2326" s="68"/>
      <c r="E2326" s="69"/>
      <c r="F2326" s="70"/>
      <c r="H2326" s="69"/>
      <c r="I2326" s="69"/>
      <c r="J2326" s="69"/>
      <c r="K2326" s="69"/>
      <c r="L2326" s="75"/>
      <c r="N2326" s="69"/>
      <c r="O2326" s="69"/>
      <c r="P2326" s="69"/>
      <c r="Q2326" s="63"/>
      <c r="R2326" s="69"/>
      <c r="S2326" s="69"/>
      <c r="T2326" s="69"/>
      <c r="U2326" s="69"/>
      <c r="V2326" s="77"/>
      <c r="X2326" s="69"/>
      <c r="Y2326" s="69"/>
      <c r="Z2326" s="69"/>
      <c r="AA2326" s="78"/>
      <c r="AB2326" s="79">
        <f t="shared" si="1348"/>
        <v>0</v>
      </c>
    </row>
    <row r="2327" spans="1:28" x14ac:dyDescent="0.25">
      <c r="A2327" s="71" t="s">
        <v>11098</v>
      </c>
      <c r="B2327" s="72" t="s">
        <v>16020</v>
      </c>
      <c r="C2327" s="73" t="s">
        <v>8753</v>
      </c>
      <c r="D2327" s="74">
        <v>0</v>
      </c>
      <c r="E2327" s="69">
        <v>3.3200000000000003</v>
      </c>
      <c r="F2327" s="75">
        <f t="shared" ref="F2327:F2338" si="1358">ROUND(D2327*E2327,2)</f>
        <v>0</v>
      </c>
      <c r="G2327" s="76"/>
      <c r="H2327" s="69">
        <f t="shared" ref="H2327:I2338" si="1359">ROUND(N2327+(N2327*$H$2/100),2)</f>
        <v>0.64</v>
      </c>
      <c r="I2327" s="69">
        <f t="shared" si="1359"/>
        <v>2.68</v>
      </c>
      <c r="J2327" s="69">
        <f t="shared" ref="J2327:J2338" si="1360">H2327+I2327</f>
        <v>3.3200000000000003</v>
      </c>
      <c r="K2327" s="69">
        <v>0</v>
      </c>
      <c r="L2327" s="75">
        <f t="shared" ref="L2327:L2338" si="1361">SUM(J2327:K2327)</f>
        <v>3.3200000000000003</v>
      </c>
      <c r="N2327" s="69">
        <v>0.64</v>
      </c>
      <c r="O2327" s="69">
        <v>2.68</v>
      </c>
      <c r="P2327" s="69">
        <f t="shared" ref="P2327:P2338" si="1362">SUM(N2327:O2327)</f>
        <v>3.3200000000000003</v>
      </c>
      <c r="Q2327" s="63"/>
      <c r="R2327" s="69">
        <f t="shared" ref="R2327:S2338" si="1363">X2327</f>
        <v>0.64</v>
      </c>
      <c r="S2327" s="69">
        <f t="shared" si="1363"/>
        <v>2.68</v>
      </c>
      <c r="T2327" s="69">
        <f t="shared" ref="T2327:T2338" si="1364">R2327+S2327</f>
        <v>3.3200000000000003</v>
      </c>
      <c r="U2327" s="69">
        <f t="shared" ref="U2327:U2338" si="1365">ROUND(Z2327*$H$2,2)/100</f>
        <v>0</v>
      </c>
      <c r="V2327" s="77">
        <f t="shared" ref="V2327:V2338" si="1366">SUM(T2327:U2327)</f>
        <v>3.3200000000000003</v>
      </c>
      <c r="X2327" s="69">
        <v>0.64</v>
      </c>
      <c r="Y2327" s="69">
        <v>2.68</v>
      </c>
      <c r="Z2327" s="69">
        <v>3.32</v>
      </c>
      <c r="AA2327" s="78"/>
      <c r="AB2327" s="79">
        <f t="shared" si="1348"/>
        <v>0</v>
      </c>
    </row>
    <row r="2328" spans="1:28" x14ac:dyDescent="0.25">
      <c r="A2328" s="71" t="s">
        <v>11099</v>
      </c>
      <c r="B2328" s="72" t="s">
        <v>16021</v>
      </c>
      <c r="C2328" s="73" t="s">
        <v>8753</v>
      </c>
      <c r="D2328" s="74">
        <v>0</v>
      </c>
      <c r="E2328" s="69">
        <v>8.91</v>
      </c>
      <c r="F2328" s="75">
        <f t="shared" si="1358"/>
        <v>0</v>
      </c>
      <c r="G2328" s="76"/>
      <c r="H2328" s="69">
        <f t="shared" si="1359"/>
        <v>3.89</v>
      </c>
      <c r="I2328" s="69">
        <f t="shared" si="1359"/>
        <v>5.0199999999999996</v>
      </c>
      <c r="J2328" s="69">
        <f t="shared" si="1360"/>
        <v>8.91</v>
      </c>
      <c r="K2328" s="69">
        <v>0</v>
      </c>
      <c r="L2328" s="75">
        <f t="shared" si="1361"/>
        <v>8.91</v>
      </c>
      <c r="N2328" s="69">
        <v>3.89</v>
      </c>
      <c r="O2328" s="69">
        <v>5.0200000000000005</v>
      </c>
      <c r="P2328" s="69">
        <f t="shared" si="1362"/>
        <v>8.91</v>
      </c>
      <c r="Q2328" s="63"/>
      <c r="R2328" s="69">
        <f t="shared" si="1363"/>
        <v>3.89</v>
      </c>
      <c r="S2328" s="69">
        <f t="shared" si="1363"/>
        <v>5.03</v>
      </c>
      <c r="T2328" s="69">
        <f t="shared" si="1364"/>
        <v>8.92</v>
      </c>
      <c r="U2328" s="69">
        <f t="shared" si="1365"/>
        <v>0</v>
      </c>
      <c r="V2328" s="77">
        <f t="shared" si="1366"/>
        <v>8.92</v>
      </c>
      <c r="X2328" s="69">
        <v>3.89</v>
      </c>
      <c r="Y2328" s="69">
        <v>5.03</v>
      </c>
      <c r="Z2328" s="69">
        <v>8.92</v>
      </c>
      <c r="AA2328" s="78"/>
      <c r="AB2328" s="79">
        <f t="shared" si="1348"/>
        <v>-9.9999999999997868E-3</v>
      </c>
    </row>
    <row r="2329" spans="1:28" x14ac:dyDescent="0.25">
      <c r="A2329" s="71" t="s">
        <v>11100</v>
      </c>
      <c r="B2329" s="72" t="s">
        <v>16022</v>
      </c>
      <c r="C2329" s="73" t="s">
        <v>8753</v>
      </c>
      <c r="D2329" s="74">
        <v>0</v>
      </c>
      <c r="E2329" s="69">
        <v>10.27</v>
      </c>
      <c r="F2329" s="75">
        <f t="shared" si="1358"/>
        <v>0</v>
      </c>
      <c r="G2329" s="76"/>
      <c r="H2329" s="69">
        <f t="shared" si="1359"/>
        <v>5.25</v>
      </c>
      <c r="I2329" s="69">
        <f t="shared" si="1359"/>
        <v>5.0199999999999996</v>
      </c>
      <c r="J2329" s="69">
        <f t="shared" si="1360"/>
        <v>10.27</v>
      </c>
      <c r="K2329" s="69">
        <v>0</v>
      </c>
      <c r="L2329" s="75">
        <f t="shared" si="1361"/>
        <v>10.27</v>
      </c>
      <c r="N2329" s="69">
        <v>5.25</v>
      </c>
      <c r="O2329" s="69">
        <v>5.0200000000000005</v>
      </c>
      <c r="P2329" s="69">
        <f t="shared" si="1362"/>
        <v>10.27</v>
      </c>
      <c r="Q2329" s="63"/>
      <c r="R2329" s="69">
        <f t="shared" si="1363"/>
        <v>5.25</v>
      </c>
      <c r="S2329" s="69">
        <f t="shared" si="1363"/>
        <v>5.03</v>
      </c>
      <c r="T2329" s="69">
        <f t="shared" si="1364"/>
        <v>10.280000000000001</v>
      </c>
      <c r="U2329" s="69">
        <f t="shared" si="1365"/>
        <v>0</v>
      </c>
      <c r="V2329" s="77">
        <f t="shared" si="1366"/>
        <v>10.280000000000001</v>
      </c>
      <c r="X2329" s="69">
        <v>5.25</v>
      </c>
      <c r="Y2329" s="69">
        <v>5.03</v>
      </c>
      <c r="Z2329" s="69">
        <v>10.28</v>
      </c>
      <c r="AA2329" s="78"/>
      <c r="AB2329" s="79">
        <f t="shared" si="1348"/>
        <v>-9.9999999999997868E-3</v>
      </c>
    </row>
    <row r="2330" spans="1:28" x14ac:dyDescent="0.25">
      <c r="A2330" s="71" t="s">
        <v>11101</v>
      </c>
      <c r="B2330" s="72" t="s">
        <v>16023</v>
      </c>
      <c r="C2330" s="73" t="s">
        <v>8753</v>
      </c>
      <c r="D2330" s="74">
        <v>0</v>
      </c>
      <c r="E2330" s="69">
        <v>10.350000000000001</v>
      </c>
      <c r="F2330" s="75">
        <f t="shared" si="1358"/>
        <v>0</v>
      </c>
      <c r="G2330" s="76"/>
      <c r="H2330" s="69">
        <f t="shared" si="1359"/>
        <v>5.33</v>
      </c>
      <c r="I2330" s="69">
        <f t="shared" si="1359"/>
        <v>5.0199999999999996</v>
      </c>
      <c r="J2330" s="69">
        <f t="shared" si="1360"/>
        <v>10.35</v>
      </c>
      <c r="K2330" s="69">
        <v>0</v>
      </c>
      <c r="L2330" s="75">
        <f t="shared" si="1361"/>
        <v>10.35</v>
      </c>
      <c r="N2330" s="69">
        <v>5.33</v>
      </c>
      <c r="O2330" s="69">
        <v>5.0200000000000005</v>
      </c>
      <c r="P2330" s="69">
        <f t="shared" si="1362"/>
        <v>10.350000000000001</v>
      </c>
      <c r="Q2330" s="63"/>
      <c r="R2330" s="69">
        <f t="shared" si="1363"/>
        <v>5.33</v>
      </c>
      <c r="S2330" s="69">
        <f t="shared" si="1363"/>
        <v>5.03</v>
      </c>
      <c r="T2330" s="69">
        <f t="shared" si="1364"/>
        <v>10.36</v>
      </c>
      <c r="U2330" s="69">
        <f t="shared" si="1365"/>
        <v>0</v>
      </c>
      <c r="V2330" s="77">
        <f t="shared" si="1366"/>
        <v>10.36</v>
      </c>
      <c r="X2330" s="69">
        <v>5.33</v>
      </c>
      <c r="Y2330" s="69">
        <v>5.03</v>
      </c>
      <c r="Z2330" s="69">
        <v>10.36</v>
      </c>
      <c r="AA2330" s="78"/>
      <c r="AB2330" s="79">
        <f t="shared" si="1348"/>
        <v>-9.9999999999980105E-3</v>
      </c>
    </row>
    <row r="2331" spans="1:28" x14ac:dyDescent="0.25">
      <c r="A2331" s="71" t="s">
        <v>11102</v>
      </c>
      <c r="B2331" s="72" t="s">
        <v>16024</v>
      </c>
      <c r="C2331" s="73" t="s">
        <v>8753</v>
      </c>
      <c r="D2331" s="74">
        <v>0</v>
      </c>
      <c r="E2331" s="69">
        <v>11.09</v>
      </c>
      <c r="F2331" s="75">
        <f t="shared" si="1358"/>
        <v>0</v>
      </c>
      <c r="G2331" s="76"/>
      <c r="H2331" s="69">
        <f t="shared" si="1359"/>
        <v>6.07</v>
      </c>
      <c r="I2331" s="69">
        <f t="shared" si="1359"/>
        <v>5.0199999999999996</v>
      </c>
      <c r="J2331" s="69">
        <f t="shared" si="1360"/>
        <v>11.09</v>
      </c>
      <c r="K2331" s="69">
        <v>0</v>
      </c>
      <c r="L2331" s="75">
        <f t="shared" si="1361"/>
        <v>11.09</v>
      </c>
      <c r="N2331" s="69">
        <v>6.07</v>
      </c>
      <c r="O2331" s="69">
        <v>5.0200000000000005</v>
      </c>
      <c r="P2331" s="69">
        <f t="shared" si="1362"/>
        <v>11.09</v>
      </c>
      <c r="Q2331" s="63"/>
      <c r="R2331" s="69">
        <f t="shared" si="1363"/>
        <v>6.07</v>
      </c>
      <c r="S2331" s="69">
        <f t="shared" si="1363"/>
        <v>5.03</v>
      </c>
      <c r="T2331" s="69">
        <f t="shared" si="1364"/>
        <v>11.100000000000001</v>
      </c>
      <c r="U2331" s="69">
        <f t="shared" si="1365"/>
        <v>0</v>
      </c>
      <c r="V2331" s="77">
        <f t="shared" si="1366"/>
        <v>11.100000000000001</v>
      </c>
      <c r="X2331" s="69">
        <v>6.07</v>
      </c>
      <c r="Y2331" s="69">
        <v>5.03</v>
      </c>
      <c r="Z2331" s="69">
        <v>11.1</v>
      </c>
      <c r="AA2331" s="78"/>
      <c r="AB2331" s="79">
        <f t="shared" si="1348"/>
        <v>-9.9999999999997868E-3</v>
      </c>
    </row>
    <row r="2332" spans="1:28" x14ac:dyDescent="0.25">
      <c r="A2332" s="71" t="s">
        <v>11103</v>
      </c>
      <c r="B2332" s="72" t="s">
        <v>16025</v>
      </c>
      <c r="C2332" s="73" t="s">
        <v>8753</v>
      </c>
      <c r="D2332" s="74">
        <v>0</v>
      </c>
      <c r="E2332" s="69">
        <v>13.71</v>
      </c>
      <c r="F2332" s="75">
        <f t="shared" si="1358"/>
        <v>0</v>
      </c>
      <c r="G2332" s="76"/>
      <c r="H2332" s="69">
        <f t="shared" si="1359"/>
        <v>8.69</v>
      </c>
      <c r="I2332" s="69">
        <f t="shared" si="1359"/>
        <v>5.0199999999999996</v>
      </c>
      <c r="J2332" s="69">
        <f t="shared" si="1360"/>
        <v>13.709999999999999</v>
      </c>
      <c r="K2332" s="69">
        <v>0</v>
      </c>
      <c r="L2332" s="75">
        <f t="shared" si="1361"/>
        <v>13.709999999999999</v>
      </c>
      <c r="N2332" s="69">
        <v>8.69</v>
      </c>
      <c r="O2332" s="69">
        <v>5.0200000000000005</v>
      </c>
      <c r="P2332" s="69">
        <f t="shared" si="1362"/>
        <v>13.71</v>
      </c>
      <c r="Q2332" s="63"/>
      <c r="R2332" s="69">
        <f t="shared" si="1363"/>
        <v>8.69</v>
      </c>
      <c r="S2332" s="69">
        <f t="shared" si="1363"/>
        <v>5.03</v>
      </c>
      <c r="T2332" s="69">
        <f t="shared" si="1364"/>
        <v>13.719999999999999</v>
      </c>
      <c r="U2332" s="69">
        <f t="shared" si="1365"/>
        <v>0</v>
      </c>
      <c r="V2332" s="77">
        <f t="shared" si="1366"/>
        <v>13.719999999999999</v>
      </c>
      <c r="X2332" s="69">
        <v>8.69</v>
      </c>
      <c r="Y2332" s="69">
        <v>5.03</v>
      </c>
      <c r="Z2332" s="69">
        <v>13.72</v>
      </c>
      <c r="AA2332" s="78"/>
      <c r="AB2332" s="79">
        <f t="shared" si="1348"/>
        <v>-9.9999999999997868E-3</v>
      </c>
    </row>
    <row r="2333" spans="1:28" x14ac:dyDescent="0.25">
      <c r="A2333" s="71" t="s">
        <v>11104</v>
      </c>
      <c r="B2333" s="72" t="s">
        <v>16026</v>
      </c>
      <c r="C2333" s="73" t="s">
        <v>8753</v>
      </c>
      <c r="D2333" s="74">
        <v>0</v>
      </c>
      <c r="E2333" s="69">
        <v>13.260000000000002</v>
      </c>
      <c r="F2333" s="75">
        <f t="shared" si="1358"/>
        <v>0</v>
      </c>
      <c r="G2333" s="76"/>
      <c r="H2333" s="69">
        <f t="shared" si="1359"/>
        <v>8.24</v>
      </c>
      <c r="I2333" s="69">
        <f t="shared" si="1359"/>
        <v>5.0199999999999996</v>
      </c>
      <c r="J2333" s="69">
        <f t="shared" si="1360"/>
        <v>13.26</v>
      </c>
      <c r="K2333" s="69">
        <v>0</v>
      </c>
      <c r="L2333" s="75">
        <f t="shared" si="1361"/>
        <v>13.26</v>
      </c>
      <c r="N2333" s="69">
        <v>8.24</v>
      </c>
      <c r="O2333" s="69">
        <v>5.0200000000000005</v>
      </c>
      <c r="P2333" s="69">
        <f t="shared" si="1362"/>
        <v>13.260000000000002</v>
      </c>
      <c r="Q2333" s="63"/>
      <c r="R2333" s="69">
        <f t="shared" si="1363"/>
        <v>8.24</v>
      </c>
      <c r="S2333" s="69">
        <f t="shared" si="1363"/>
        <v>5.03</v>
      </c>
      <c r="T2333" s="69">
        <f t="shared" si="1364"/>
        <v>13.27</v>
      </c>
      <c r="U2333" s="69">
        <f t="shared" si="1365"/>
        <v>0</v>
      </c>
      <c r="V2333" s="77">
        <f t="shared" si="1366"/>
        <v>13.27</v>
      </c>
      <c r="X2333" s="69">
        <v>8.24</v>
      </c>
      <c r="Y2333" s="69">
        <v>5.03</v>
      </c>
      <c r="Z2333" s="69">
        <v>13.27</v>
      </c>
      <c r="AA2333" s="78"/>
      <c r="AB2333" s="79">
        <f t="shared" si="1348"/>
        <v>-9.9999999999980105E-3</v>
      </c>
    </row>
    <row r="2334" spans="1:28" x14ac:dyDescent="0.25">
      <c r="A2334" s="71" t="s">
        <v>11105</v>
      </c>
      <c r="B2334" s="72" t="s">
        <v>16027</v>
      </c>
      <c r="C2334" s="73" t="s">
        <v>8753</v>
      </c>
      <c r="D2334" s="74">
        <v>0</v>
      </c>
      <c r="E2334" s="69">
        <v>17.95</v>
      </c>
      <c r="F2334" s="75">
        <f t="shared" si="1358"/>
        <v>0</v>
      </c>
      <c r="G2334" s="76"/>
      <c r="H2334" s="69">
        <f t="shared" si="1359"/>
        <v>12.93</v>
      </c>
      <c r="I2334" s="69">
        <f t="shared" si="1359"/>
        <v>5.0199999999999996</v>
      </c>
      <c r="J2334" s="69">
        <f t="shared" si="1360"/>
        <v>17.95</v>
      </c>
      <c r="K2334" s="69">
        <v>0</v>
      </c>
      <c r="L2334" s="75">
        <f t="shared" si="1361"/>
        <v>17.95</v>
      </c>
      <c r="N2334" s="69">
        <v>12.93</v>
      </c>
      <c r="O2334" s="69">
        <v>5.0200000000000005</v>
      </c>
      <c r="P2334" s="69">
        <f t="shared" si="1362"/>
        <v>17.95</v>
      </c>
      <c r="Q2334" s="63"/>
      <c r="R2334" s="69">
        <f t="shared" si="1363"/>
        <v>12.93</v>
      </c>
      <c r="S2334" s="69">
        <f t="shared" si="1363"/>
        <v>5.03</v>
      </c>
      <c r="T2334" s="69">
        <f t="shared" si="1364"/>
        <v>17.96</v>
      </c>
      <c r="U2334" s="69">
        <f t="shared" si="1365"/>
        <v>0</v>
      </c>
      <c r="V2334" s="77">
        <f t="shared" si="1366"/>
        <v>17.96</v>
      </c>
      <c r="X2334" s="69">
        <v>12.93</v>
      </c>
      <c r="Y2334" s="69">
        <v>5.03</v>
      </c>
      <c r="Z2334" s="69">
        <v>17.96</v>
      </c>
      <c r="AA2334" s="78"/>
      <c r="AB2334" s="79">
        <f t="shared" si="1348"/>
        <v>-1.0000000000001563E-2</v>
      </c>
    </row>
    <row r="2335" spans="1:28" x14ac:dyDescent="0.25">
      <c r="A2335" s="71" t="s">
        <v>11106</v>
      </c>
      <c r="B2335" s="72" t="s">
        <v>16028</v>
      </c>
      <c r="C2335" s="73" t="s">
        <v>8753</v>
      </c>
      <c r="D2335" s="74">
        <v>0</v>
      </c>
      <c r="E2335" s="69">
        <v>24.62</v>
      </c>
      <c r="F2335" s="75">
        <f t="shared" si="1358"/>
        <v>0</v>
      </c>
      <c r="G2335" s="28"/>
      <c r="H2335" s="69">
        <f t="shared" si="1359"/>
        <v>17.89</v>
      </c>
      <c r="I2335" s="69">
        <f t="shared" si="1359"/>
        <v>6.73</v>
      </c>
      <c r="J2335" s="69">
        <f t="shared" si="1360"/>
        <v>24.62</v>
      </c>
      <c r="K2335" s="69">
        <v>0</v>
      </c>
      <c r="L2335" s="75">
        <f t="shared" si="1361"/>
        <v>24.62</v>
      </c>
      <c r="N2335" s="69">
        <v>17.89</v>
      </c>
      <c r="O2335" s="69">
        <v>6.7299999999999995</v>
      </c>
      <c r="P2335" s="69">
        <f t="shared" si="1362"/>
        <v>24.62</v>
      </c>
      <c r="Q2335" s="63"/>
      <c r="R2335" s="69">
        <f t="shared" si="1363"/>
        <v>17.89</v>
      </c>
      <c r="S2335" s="69">
        <f t="shared" si="1363"/>
        <v>6.71</v>
      </c>
      <c r="T2335" s="69">
        <f t="shared" si="1364"/>
        <v>24.6</v>
      </c>
      <c r="U2335" s="69">
        <f t="shared" si="1365"/>
        <v>0</v>
      </c>
      <c r="V2335" s="77">
        <f t="shared" si="1366"/>
        <v>24.6</v>
      </c>
      <c r="X2335" s="69">
        <v>17.89</v>
      </c>
      <c r="Y2335" s="69">
        <v>6.71</v>
      </c>
      <c r="Z2335" s="69">
        <v>24.6</v>
      </c>
      <c r="AA2335" s="78"/>
      <c r="AB2335" s="79">
        <f t="shared" si="1348"/>
        <v>1.9999999999999574E-2</v>
      </c>
    </row>
    <row r="2336" spans="1:28" x14ac:dyDescent="0.25">
      <c r="A2336" s="71" t="s">
        <v>11107</v>
      </c>
      <c r="B2336" s="72" t="s">
        <v>16029</v>
      </c>
      <c r="C2336" s="73" t="s">
        <v>8753</v>
      </c>
      <c r="D2336" s="74">
        <v>0</v>
      </c>
      <c r="E2336" s="69">
        <v>25.23</v>
      </c>
      <c r="F2336" s="75">
        <f t="shared" si="1358"/>
        <v>0</v>
      </c>
      <c r="G2336" s="76"/>
      <c r="H2336" s="69">
        <f t="shared" si="1359"/>
        <v>18.5</v>
      </c>
      <c r="I2336" s="69">
        <f t="shared" si="1359"/>
        <v>6.73</v>
      </c>
      <c r="J2336" s="69">
        <f t="shared" si="1360"/>
        <v>25.23</v>
      </c>
      <c r="K2336" s="69">
        <v>0</v>
      </c>
      <c r="L2336" s="75">
        <f t="shared" si="1361"/>
        <v>25.23</v>
      </c>
      <c r="N2336" s="69">
        <v>18.5</v>
      </c>
      <c r="O2336" s="69">
        <v>6.7299999999999995</v>
      </c>
      <c r="P2336" s="69">
        <f t="shared" si="1362"/>
        <v>25.23</v>
      </c>
      <c r="Q2336" s="63"/>
      <c r="R2336" s="69">
        <f t="shared" si="1363"/>
        <v>18.5</v>
      </c>
      <c r="S2336" s="69">
        <f t="shared" si="1363"/>
        <v>6.71</v>
      </c>
      <c r="T2336" s="69">
        <f t="shared" si="1364"/>
        <v>25.21</v>
      </c>
      <c r="U2336" s="69">
        <f t="shared" si="1365"/>
        <v>0</v>
      </c>
      <c r="V2336" s="77">
        <f t="shared" si="1366"/>
        <v>25.21</v>
      </c>
      <c r="X2336" s="69">
        <v>18.5</v>
      </c>
      <c r="Y2336" s="69">
        <v>6.71</v>
      </c>
      <c r="Z2336" s="69">
        <v>25.21</v>
      </c>
      <c r="AA2336" s="78"/>
      <c r="AB2336" s="79">
        <f t="shared" si="1348"/>
        <v>1.9999999999999574E-2</v>
      </c>
    </row>
    <row r="2337" spans="1:28" s="33" customFormat="1" x14ac:dyDescent="0.25">
      <c r="A2337" s="71" t="s">
        <v>11108</v>
      </c>
      <c r="B2337" s="72" t="s">
        <v>16030</v>
      </c>
      <c r="C2337" s="73" t="s">
        <v>8753</v>
      </c>
      <c r="D2337" s="74">
        <v>0</v>
      </c>
      <c r="E2337" s="69">
        <v>29.78</v>
      </c>
      <c r="F2337" s="75">
        <f t="shared" si="1358"/>
        <v>0</v>
      </c>
      <c r="G2337" s="76"/>
      <c r="H2337" s="69">
        <f t="shared" si="1359"/>
        <v>23.05</v>
      </c>
      <c r="I2337" s="69">
        <f t="shared" si="1359"/>
        <v>6.73</v>
      </c>
      <c r="J2337" s="69">
        <f t="shared" si="1360"/>
        <v>29.78</v>
      </c>
      <c r="K2337" s="69">
        <v>0</v>
      </c>
      <c r="L2337" s="75">
        <f t="shared" si="1361"/>
        <v>29.78</v>
      </c>
      <c r="N2337" s="69">
        <v>23.05</v>
      </c>
      <c r="O2337" s="69">
        <v>6.7299999999999995</v>
      </c>
      <c r="P2337" s="69">
        <f t="shared" si="1362"/>
        <v>29.78</v>
      </c>
      <c r="Q2337" s="63"/>
      <c r="R2337" s="69">
        <f t="shared" si="1363"/>
        <v>23.05</v>
      </c>
      <c r="S2337" s="69">
        <f t="shared" si="1363"/>
        <v>6.71</v>
      </c>
      <c r="T2337" s="69">
        <f t="shared" si="1364"/>
        <v>29.76</v>
      </c>
      <c r="U2337" s="69">
        <f t="shared" si="1365"/>
        <v>0</v>
      </c>
      <c r="V2337" s="77">
        <f t="shared" si="1366"/>
        <v>29.76</v>
      </c>
      <c r="X2337" s="69">
        <v>23.05</v>
      </c>
      <c r="Y2337" s="69">
        <v>6.71</v>
      </c>
      <c r="Z2337" s="69">
        <v>29.76</v>
      </c>
      <c r="AA2337" s="78"/>
      <c r="AB2337" s="79">
        <f t="shared" si="1348"/>
        <v>1.9999999999999574E-2</v>
      </c>
    </row>
    <row r="2338" spans="1:28" s="33" customFormat="1" x14ac:dyDescent="0.25">
      <c r="A2338" s="71" t="s">
        <v>11109</v>
      </c>
      <c r="B2338" s="72" t="s">
        <v>16031</v>
      </c>
      <c r="C2338" s="73" t="s">
        <v>8753</v>
      </c>
      <c r="D2338" s="74">
        <v>0</v>
      </c>
      <c r="E2338" s="69">
        <v>32.869999999999997</v>
      </c>
      <c r="F2338" s="75">
        <f t="shared" si="1358"/>
        <v>0</v>
      </c>
      <c r="G2338" s="76"/>
      <c r="H2338" s="69">
        <f t="shared" si="1359"/>
        <v>26.14</v>
      </c>
      <c r="I2338" s="69">
        <f t="shared" si="1359"/>
        <v>6.73</v>
      </c>
      <c r="J2338" s="69">
        <f t="shared" si="1360"/>
        <v>32.870000000000005</v>
      </c>
      <c r="K2338" s="69">
        <v>0</v>
      </c>
      <c r="L2338" s="75">
        <f t="shared" si="1361"/>
        <v>32.870000000000005</v>
      </c>
      <c r="N2338" s="69">
        <v>26.14</v>
      </c>
      <c r="O2338" s="69">
        <v>6.7299999999999995</v>
      </c>
      <c r="P2338" s="69">
        <f t="shared" si="1362"/>
        <v>32.869999999999997</v>
      </c>
      <c r="Q2338" s="63"/>
      <c r="R2338" s="69">
        <f t="shared" si="1363"/>
        <v>26.14</v>
      </c>
      <c r="S2338" s="69">
        <f t="shared" si="1363"/>
        <v>6.71</v>
      </c>
      <c r="T2338" s="69">
        <f t="shared" si="1364"/>
        <v>32.85</v>
      </c>
      <c r="U2338" s="69">
        <f t="shared" si="1365"/>
        <v>0</v>
      </c>
      <c r="V2338" s="77">
        <f t="shared" si="1366"/>
        <v>32.85</v>
      </c>
      <c r="X2338" s="69">
        <v>26.14</v>
      </c>
      <c r="Y2338" s="69">
        <v>6.71</v>
      </c>
      <c r="Z2338" s="69">
        <v>32.85</v>
      </c>
      <c r="AA2338" s="78"/>
      <c r="AB2338" s="79">
        <f t="shared" si="1348"/>
        <v>1.9999999999996021E-2</v>
      </c>
    </row>
    <row r="2339" spans="1:28" s="33" customFormat="1" ht="22.5" x14ac:dyDescent="0.25">
      <c r="A2339" s="65" t="s">
        <v>11110</v>
      </c>
      <c r="B2339" s="66" t="s">
        <v>16032</v>
      </c>
      <c r="C2339" s="67"/>
      <c r="D2339" s="68"/>
      <c r="E2339" s="69"/>
      <c r="F2339" s="70"/>
      <c r="G2339" s="38"/>
      <c r="H2339" s="69"/>
      <c r="I2339" s="69"/>
      <c r="J2339" s="69"/>
      <c r="K2339" s="69"/>
      <c r="L2339" s="75"/>
      <c r="N2339" s="69"/>
      <c r="O2339" s="69"/>
      <c r="P2339" s="69"/>
      <c r="Q2339" s="63"/>
      <c r="R2339" s="69"/>
      <c r="S2339" s="69"/>
      <c r="T2339" s="69"/>
      <c r="U2339" s="69"/>
      <c r="V2339" s="77"/>
      <c r="X2339" s="69"/>
      <c r="Y2339" s="69"/>
      <c r="Z2339" s="69"/>
      <c r="AA2339" s="78"/>
      <c r="AB2339" s="79">
        <f t="shared" si="1348"/>
        <v>0</v>
      </c>
    </row>
    <row r="2340" spans="1:28" ht="22.5" x14ac:dyDescent="0.25">
      <c r="A2340" s="71" t="s">
        <v>11111</v>
      </c>
      <c r="B2340" s="72" t="s">
        <v>16033</v>
      </c>
      <c r="C2340" s="73" t="s">
        <v>8808</v>
      </c>
      <c r="D2340" s="74">
        <v>0</v>
      </c>
      <c r="E2340" s="69">
        <v>7.86</v>
      </c>
      <c r="F2340" s="75">
        <f t="shared" ref="F2340:F2355" si="1367">ROUND(D2340*E2340,2)</f>
        <v>0</v>
      </c>
      <c r="G2340" s="76"/>
      <c r="H2340" s="69">
        <f t="shared" ref="H2340:I2355" si="1368">ROUND(N2340+(N2340*$H$2/100),2)</f>
        <v>2.84</v>
      </c>
      <c r="I2340" s="69">
        <f t="shared" si="1368"/>
        <v>5.0199999999999996</v>
      </c>
      <c r="J2340" s="69">
        <f t="shared" ref="J2340:J2355" si="1369">H2340+I2340</f>
        <v>7.8599999999999994</v>
      </c>
      <c r="K2340" s="69">
        <v>0</v>
      </c>
      <c r="L2340" s="75">
        <f t="shared" ref="L2340:L2355" si="1370">SUM(J2340:K2340)</f>
        <v>7.8599999999999994</v>
      </c>
      <c r="N2340" s="69">
        <v>2.84</v>
      </c>
      <c r="O2340" s="69">
        <v>5.0200000000000005</v>
      </c>
      <c r="P2340" s="69">
        <f t="shared" ref="P2340:P2355" si="1371">SUM(N2340:O2340)</f>
        <v>7.86</v>
      </c>
      <c r="Q2340" s="63"/>
      <c r="R2340" s="69">
        <f t="shared" ref="R2340:S2355" si="1372">X2340</f>
        <v>2.84</v>
      </c>
      <c r="S2340" s="69">
        <f t="shared" si="1372"/>
        <v>5.03</v>
      </c>
      <c r="T2340" s="69">
        <f t="shared" ref="T2340:T2355" si="1373">R2340+S2340</f>
        <v>7.87</v>
      </c>
      <c r="U2340" s="69">
        <f t="shared" ref="U2340:U2355" si="1374">ROUND(Z2340*$H$2,2)/100</f>
        <v>0</v>
      </c>
      <c r="V2340" s="77">
        <f t="shared" ref="V2340:V2355" si="1375">SUM(T2340:U2340)</f>
        <v>7.87</v>
      </c>
      <c r="X2340" s="69">
        <v>2.84</v>
      </c>
      <c r="Y2340" s="69">
        <v>5.03</v>
      </c>
      <c r="Z2340" s="69">
        <v>7.87</v>
      </c>
      <c r="AA2340" s="78"/>
      <c r="AB2340" s="79">
        <f t="shared" si="1348"/>
        <v>-9.9999999999997868E-3</v>
      </c>
    </row>
    <row r="2341" spans="1:28" ht="22.5" x14ac:dyDescent="0.25">
      <c r="A2341" s="71" t="s">
        <v>11112</v>
      </c>
      <c r="B2341" s="72" t="s">
        <v>16034</v>
      </c>
      <c r="C2341" s="73" t="s">
        <v>8808</v>
      </c>
      <c r="D2341" s="74">
        <v>0</v>
      </c>
      <c r="E2341" s="69">
        <v>10.16</v>
      </c>
      <c r="F2341" s="75">
        <f t="shared" si="1367"/>
        <v>0</v>
      </c>
      <c r="G2341" s="76"/>
      <c r="H2341" s="69">
        <f t="shared" si="1368"/>
        <v>5.14</v>
      </c>
      <c r="I2341" s="69">
        <f t="shared" si="1368"/>
        <v>5.0199999999999996</v>
      </c>
      <c r="J2341" s="69">
        <f t="shared" si="1369"/>
        <v>10.16</v>
      </c>
      <c r="K2341" s="69">
        <v>0</v>
      </c>
      <c r="L2341" s="75">
        <f t="shared" si="1370"/>
        <v>10.16</v>
      </c>
      <c r="N2341" s="69">
        <v>5.14</v>
      </c>
      <c r="O2341" s="69">
        <v>5.0200000000000005</v>
      </c>
      <c r="P2341" s="69">
        <f t="shared" si="1371"/>
        <v>10.16</v>
      </c>
      <c r="Q2341" s="63"/>
      <c r="R2341" s="69">
        <f t="shared" si="1372"/>
        <v>5.14</v>
      </c>
      <c r="S2341" s="69">
        <f t="shared" si="1372"/>
        <v>5.03</v>
      </c>
      <c r="T2341" s="69">
        <f t="shared" si="1373"/>
        <v>10.17</v>
      </c>
      <c r="U2341" s="69">
        <f t="shared" si="1374"/>
        <v>0</v>
      </c>
      <c r="V2341" s="77">
        <f t="shared" si="1375"/>
        <v>10.17</v>
      </c>
      <c r="X2341" s="69">
        <v>5.14</v>
      </c>
      <c r="Y2341" s="69">
        <v>5.03</v>
      </c>
      <c r="Z2341" s="69">
        <v>10.17</v>
      </c>
      <c r="AA2341" s="78"/>
      <c r="AB2341" s="79">
        <f t="shared" si="1348"/>
        <v>-9.9999999999997868E-3</v>
      </c>
    </row>
    <row r="2342" spans="1:28" ht="22.5" x14ac:dyDescent="0.25">
      <c r="A2342" s="71" t="s">
        <v>11113</v>
      </c>
      <c r="B2342" s="72" t="s">
        <v>16035</v>
      </c>
      <c r="C2342" s="73" t="s">
        <v>8808</v>
      </c>
      <c r="D2342" s="74">
        <v>0</v>
      </c>
      <c r="E2342" s="69">
        <v>17.559999999999999</v>
      </c>
      <c r="F2342" s="75">
        <f t="shared" si="1367"/>
        <v>0</v>
      </c>
      <c r="G2342" s="76"/>
      <c r="H2342" s="69">
        <f t="shared" si="1368"/>
        <v>12.54</v>
      </c>
      <c r="I2342" s="69">
        <f t="shared" si="1368"/>
        <v>5.0199999999999996</v>
      </c>
      <c r="J2342" s="69">
        <f t="shared" si="1369"/>
        <v>17.559999999999999</v>
      </c>
      <c r="K2342" s="69">
        <v>0</v>
      </c>
      <c r="L2342" s="75">
        <f t="shared" si="1370"/>
        <v>17.559999999999999</v>
      </c>
      <c r="N2342" s="69">
        <v>12.54</v>
      </c>
      <c r="O2342" s="69">
        <v>5.0200000000000005</v>
      </c>
      <c r="P2342" s="69">
        <f t="shared" si="1371"/>
        <v>17.559999999999999</v>
      </c>
      <c r="Q2342" s="63"/>
      <c r="R2342" s="69">
        <f t="shared" si="1372"/>
        <v>12.54</v>
      </c>
      <c r="S2342" s="69">
        <f t="shared" si="1372"/>
        <v>5.03</v>
      </c>
      <c r="T2342" s="69">
        <f t="shared" si="1373"/>
        <v>17.57</v>
      </c>
      <c r="U2342" s="69">
        <f t="shared" si="1374"/>
        <v>0</v>
      </c>
      <c r="V2342" s="77">
        <f t="shared" si="1375"/>
        <v>17.57</v>
      </c>
      <c r="X2342" s="69">
        <v>12.54</v>
      </c>
      <c r="Y2342" s="69">
        <v>5.03</v>
      </c>
      <c r="Z2342" s="69">
        <v>17.57</v>
      </c>
      <c r="AA2342" s="78"/>
      <c r="AB2342" s="79">
        <f t="shared" si="1348"/>
        <v>-1.0000000000001563E-2</v>
      </c>
    </row>
    <row r="2343" spans="1:28" x14ac:dyDescent="0.25">
      <c r="A2343" s="71" t="s">
        <v>11114</v>
      </c>
      <c r="B2343" s="72" t="s">
        <v>16036</v>
      </c>
      <c r="C2343" s="73" t="s">
        <v>8808</v>
      </c>
      <c r="D2343" s="74">
        <v>0</v>
      </c>
      <c r="E2343" s="69">
        <v>3.0300000000000002</v>
      </c>
      <c r="F2343" s="75">
        <f t="shared" si="1367"/>
        <v>0</v>
      </c>
      <c r="G2343" s="76"/>
      <c r="H2343" s="69">
        <f t="shared" si="1368"/>
        <v>0.35</v>
      </c>
      <c r="I2343" s="69">
        <f t="shared" si="1368"/>
        <v>2.68</v>
      </c>
      <c r="J2343" s="69">
        <f t="shared" si="1369"/>
        <v>3.0300000000000002</v>
      </c>
      <c r="K2343" s="69">
        <v>0</v>
      </c>
      <c r="L2343" s="75">
        <f t="shared" si="1370"/>
        <v>3.0300000000000002</v>
      </c>
      <c r="N2343" s="69">
        <v>0.35</v>
      </c>
      <c r="O2343" s="69">
        <v>2.68</v>
      </c>
      <c r="P2343" s="69">
        <f t="shared" si="1371"/>
        <v>3.0300000000000002</v>
      </c>
      <c r="Q2343" s="63"/>
      <c r="R2343" s="69">
        <f t="shared" si="1372"/>
        <v>0.35</v>
      </c>
      <c r="S2343" s="69">
        <f t="shared" si="1372"/>
        <v>2.68</v>
      </c>
      <c r="T2343" s="69">
        <f t="shared" si="1373"/>
        <v>3.0300000000000002</v>
      </c>
      <c r="U2343" s="69">
        <f t="shared" si="1374"/>
        <v>0</v>
      </c>
      <c r="V2343" s="77">
        <f t="shared" si="1375"/>
        <v>3.0300000000000002</v>
      </c>
      <c r="X2343" s="69">
        <v>0.35</v>
      </c>
      <c r="Y2343" s="69">
        <v>2.68</v>
      </c>
      <c r="Z2343" s="69">
        <v>3.03</v>
      </c>
      <c r="AA2343" s="78"/>
      <c r="AB2343" s="79">
        <f t="shared" si="1348"/>
        <v>0</v>
      </c>
    </row>
    <row r="2344" spans="1:28" ht="22.5" x14ac:dyDescent="0.25">
      <c r="A2344" s="71" t="s">
        <v>11115</v>
      </c>
      <c r="B2344" s="72" t="s">
        <v>16037</v>
      </c>
      <c r="C2344" s="73" t="s">
        <v>8808</v>
      </c>
      <c r="D2344" s="74">
        <v>0</v>
      </c>
      <c r="E2344" s="69">
        <v>11.41</v>
      </c>
      <c r="F2344" s="75">
        <f t="shared" si="1367"/>
        <v>0</v>
      </c>
      <c r="G2344" s="76"/>
      <c r="H2344" s="69">
        <f t="shared" si="1368"/>
        <v>1.35</v>
      </c>
      <c r="I2344" s="69">
        <f t="shared" si="1368"/>
        <v>10.06</v>
      </c>
      <c r="J2344" s="69">
        <f t="shared" si="1369"/>
        <v>11.41</v>
      </c>
      <c r="K2344" s="69">
        <v>0</v>
      </c>
      <c r="L2344" s="75">
        <f t="shared" si="1370"/>
        <v>11.41</v>
      </c>
      <c r="N2344" s="69">
        <v>1.35</v>
      </c>
      <c r="O2344" s="69">
        <v>10.06</v>
      </c>
      <c r="P2344" s="69">
        <f t="shared" si="1371"/>
        <v>11.41</v>
      </c>
      <c r="Q2344" s="63"/>
      <c r="R2344" s="69">
        <f t="shared" si="1372"/>
        <v>1.35</v>
      </c>
      <c r="S2344" s="69">
        <f t="shared" si="1372"/>
        <v>10.06</v>
      </c>
      <c r="T2344" s="69">
        <f t="shared" si="1373"/>
        <v>11.41</v>
      </c>
      <c r="U2344" s="69">
        <f t="shared" si="1374"/>
        <v>0</v>
      </c>
      <c r="V2344" s="77">
        <f t="shared" si="1375"/>
        <v>11.41</v>
      </c>
      <c r="X2344" s="69">
        <v>1.35</v>
      </c>
      <c r="Y2344" s="69">
        <v>10.06</v>
      </c>
      <c r="Z2344" s="69">
        <v>11.41</v>
      </c>
      <c r="AA2344" s="78"/>
      <c r="AB2344" s="79">
        <f t="shared" si="1348"/>
        <v>0</v>
      </c>
    </row>
    <row r="2345" spans="1:28" ht="22.5" x14ac:dyDescent="0.25">
      <c r="A2345" s="71" t="s">
        <v>11116</v>
      </c>
      <c r="B2345" s="72" t="s">
        <v>16038</v>
      </c>
      <c r="C2345" s="73" t="s">
        <v>8808</v>
      </c>
      <c r="D2345" s="74">
        <v>0</v>
      </c>
      <c r="E2345" s="69">
        <v>6.8999999999999995</v>
      </c>
      <c r="F2345" s="75">
        <f t="shared" si="1367"/>
        <v>0</v>
      </c>
      <c r="G2345" s="76"/>
      <c r="H2345" s="69">
        <f t="shared" si="1368"/>
        <v>2.87</v>
      </c>
      <c r="I2345" s="69">
        <f t="shared" si="1368"/>
        <v>4.03</v>
      </c>
      <c r="J2345" s="69">
        <f t="shared" si="1369"/>
        <v>6.9</v>
      </c>
      <c r="K2345" s="69">
        <v>0</v>
      </c>
      <c r="L2345" s="75">
        <f t="shared" si="1370"/>
        <v>6.9</v>
      </c>
      <c r="N2345" s="69">
        <v>2.87</v>
      </c>
      <c r="O2345" s="69">
        <v>4.0299999999999994</v>
      </c>
      <c r="P2345" s="69">
        <f t="shared" si="1371"/>
        <v>6.8999999999999995</v>
      </c>
      <c r="Q2345" s="63"/>
      <c r="R2345" s="69">
        <f t="shared" si="1372"/>
        <v>2.87</v>
      </c>
      <c r="S2345" s="69">
        <f t="shared" si="1372"/>
        <v>4.0199999999999996</v>
      </c>
      <c r="T2345" s="69">
        <f t="shared" si="1373"/>
        <v>6.89</v>
      </c>
      <c r="U2345" s="69">
        <f t="shared" si="1374"/>
        <v>0</v>
      </c>
      <c r="V2345" s="77">
        <f t="shared" si="1375"/>
        <v>6.89</v>
      </c>
      <c r="X2345" s="69">
        <v>2.87</v>
      </c>
      <c r="Y2345" s="69">
        <v>4.0199999999999996</v>
      </c>
      <c r="Z2345" s="69">
        <v>6.89</v>
      </c>
      <c r="AA2345" s="78"/>
      <c r="AB2345" s="79">
        <f t="shared" si="1348"/>
        <v>9.9999999999997868E-3</v>
      </c>
    </row>
    <row r="2346" spans="1:28" ht="22.5" x14ac:dyDescent="0.25">
      <c r="A2346" s="71" t="s">
        <v>11117</v>
      </c>
      <c r="B2346" s="72" t="s">
        <v>16039</v>
      </c>
      <c r="C2346" s="73" t="s">
        <v>8808</v>
      </c>
      <c r="D2346" s="74">
        <v>0</v>
      </c>
      <c r="E2346" s="69">
        <v>5.2399999999999993</v>
      </c>
      <c r="F2346" s="75">
        <f t="shared" si="1367"/>
        <v>0</v>
      </c>
      <c r="G2346" s="76"/>
      <c r="H2346" s="69">
        <f t="shared" si="1368"/>
        <v>1.89</v>
      </c>
      <c r="I2346" s="69">
        <f t="shared" si="1368"/>
        <v>3.35</v>
      </c>
      <c r="J2346" s="69">
        <f t="shared" si="1369"/>
        <v>5.24</v>
      </c>
      <c r="K2346" s="69">
        <v>0</v>
      </c>
      <c r="L2346" s="75">
        <f t="shared" si="1370"/>
        <v>5.24</v>
      </c>
      <c r="N2346" s="69">
        <v>1.89</v>
      </c>
      <c r="O2346" s="69">
        <v>3.3499999999999996</v>
      </c>
      <c r="P2346" s="69">
        <f t="shared" si="1371"/>
        <v>5.2399999999999993</v>
      </c>
      <c r="Q2346" s="63"/>
      <c r="R2346" s="69">
        <f t="shared" si="1372"/>
        <v>1.89</v>
      </c>
      <c r="S2346" s="69">
        <f t="shared" si="1372"/>
        <v>3.36</v>
      </c>
      <c r="T2346" s="69">
        <f t="shared" si="1373"/>
        <v>5.25</v>
      </c>
      <c r="U2346" s="69">
        <f t="shared" si="1374"/>
        <v>0</v>
      </c>
      <c r="V2346" s="77">
        <f t="shared" si="1375"/>
        <v>5.25</v>
      </c>
      <c r="X2346" s="69">
        <v>1.89</v>
      </c>
      <c r="Y2346" s="69">
        <v>3.36</v>
      </c>
      <c r="Z2346" s="69">
        <v>5.25</v>
      </c>
      <c r="AA2346" s="78"/>
      <c r="AB2346" s="79">
        <f t="shared" si="1348"/>
        <v>-1.0000000000000675E-2</v>
      </c>
    </row>
    <row r="2347" spans="1:28" ht="22.5" x14ac:dyDescent="0.25">
      <c r="A2347" s="71" t="s">
        <v>11118</v>
      </c>
      <c r="B2347" s="72" t="s">
        <v>16040</v>
      </c>
      <c r="C2347" s="73" t="s">
        <v>8808</v>
      </c>
      <c r="D2347" s="74">
        <v>0</v>
      </c>
      <c r="E2347" s="69">
        <v>10.49</v>
      </c>
      <c r="F2347" s="75">
        <f t="shared" si="1367"/>
        <v>0</v>
      </c>
      <c r="G2347" s="76"/>
      <c r="H2347" s="69">
        <f t="shared" si="1368"/>
        <v>6.15</v>
      </c>
      <c r="I2347" s="69">
        <f t="shared" si="1368"/>
        <v>4.34</v>
      </c>
      <c r="J2347" s="69">
        <f t="shared" si="1369"/>
        <v>10.49</v>
      </c>
      <c r="K2347" s="69">
        <v>0</v>
      </c>
      <c r="L2347" s="75">
        <f t="shared" si="1370"/>
        <v>10.49</v>
      </c>
      <c r="N2347" s="69">
        <v>6.15</v>
      </c>
      <c r="O2347" s="69">
        <v>4.34</v>
      </c>
      <c r="P2347" s="69">
        <f t="shared" si="1371"/>
        <v>10.49</v>
      </c>
      <c r="Q2347" s="63"/>
      <c r="R2347" s="69">
        <f t="shared" si="1372"/>
        <v>6.15</v>
      </c>
      <c r="S2347" s="69">
        <f t="shared" si="1372"/>
        <v>4.3499999999999996</v>
      </c>
      <c r="T2347" s="69">
        <f t="shared" si="1373"/>
        <v>10.5</v>
      </c>
      <c r="U2347" s="69">
        <f t="shared" si="1374"/>
        <v>0</v>
      </c>
      <c r="V2347" s="77">
        <f t="shared" si="1375"/>
        <v>10.5</v>
      </c>
      <c r="X2347" s="69">
        <v>6.15</v>
      </c>
      <c r="Y2347" s="69">
        <v>4.3499999999999996</v>
      </c>
      <c r="Z2347" s="69">
        <v>10.5</v>
      </c>
      <c r="AA2347" s="78"/>
      <c r="AB2347" s="79">
        <f t="shared" si="1348"/>
        <v>-9.9999999999997868E-3</v>
      </c>
    </row>
    <row r="2348" spans="1:28" ht="22.5" x14ac:dyDescent="0.25">
      <c r="A2348" s="71" t="s">
        <v>11119</v>
      </c>
      <c r="B2348" s="72" t="s">
        <v>16041</v>
      </c>
      <c r="C2348" s="73" t="s">
        <v>8808</v>
      </c>
      <c r="D2348" s="74">
        <v>0</v>
      </c>
      <c r="E2348" s="69">
        <v>18.399999999999999</v>
      </c>
      <c r="F2348" s="75">
        <f t="shared" si="1367"/>
        <v>0</v>
      </c>
      <c r="G2348" s="76"/>
      <c r="H2348" s="69">
        <f t="shared" si="1368"/>
        <v>13.04</v>
      </c>
      <c r="I2348" s="69">
        <f t="shared" si="1368"/>
        <v>5.36</v>
      </c>
      <c r="J2348" s="69">
        <f t="shared" si="1369"/>
        <v>18.399999999999999</v>
      </c>
      <c r="K2348" s="69">
        <v>0</v>
      </c>
      <c r="L2348" s="75">
        <f t="shared" si="1370"/>
        <v>18.399999999999999</v>
      </c>
      <c r="N2348" s="69">
        <v>13.04</v>
      </c>
      <c r="O2348" s="69">
        <v>5.36</v>
      </c>
      <c r="P2348" s="69">
        <f t="shared" si="1371"/>
        <v>18.399999999999999</v>
      </c>
      <c r="Q2348" s="63"/>
      <c r="R2348" s="69">
        <f t="shared" si="1372"/>
        <v>13.04</v>
      </c>
      <c r="S2348" s="69">
        <f t="shared" si="1372"/>
        <v>5.36</v>
      </c>
      <c r="T2348" s="69">
        <f t="shared" si="1373"/>
        <v>18.399999999999999</v>
      </c>
      <c r="U2348" s="69">
        <f t="shared" si="1374"/>
        <v>0</v>
      </c>
      <c r="V2348" s="77">
        <f t="shared" si="1375"/>
        <v>18.399999999999999</v>
      </c>
      <c r="X2348" s="69">
        <v>13.04</v>
      </c>
      <c r="Y2348" s="69">
        <v>5.36</v>
      </c>
      <c r="Z2348" s="69">
        <v>18.399999999999999</v>
      </c>
      <c r="AA2348" s="78"/>
      <c r="AB2348" s="79">
        <f t="shared" si="1348"/>
        <v>0</v>
      </c>
    </row>
    <row r="2349" spans="1:28" ht="22.5" x14ac:dyDescent="0.25">
      <c r="A2349" s="71" t="s">
        <v>11120</v>
      </c>
      <c r="B2349" s="72" t="s">
        <v>16042</v>
      </c>
      <c r="C2349" s="73" t="s">
        <v>8808</v>
      </c>
      <c r="D2349" s="74">
        <v>0</v>
      </c>
      <c r="E2349" s="69">
        <v>32.24</v>
      </c>
      <c r="F2349" s="75">
        <f t="shared" si="1367"/>
        <v>0</v>
      </c>
      <c r="G2349" s="76"/>
      <c r="H2349" s="69">
        <f t="shared" si="1368"/>
        <v>25.2</v>
      </c>
      <c r="I2349" s="69">
        <f t="shared" si="1368"/>
        <v>7.04</v>
      </c>
      <c r="J2349" s="69">
        <f t="shared" si="1369"/>
        <v>32.24</v>
      </c>
      <c r="K2349" s="69">
        <v>0</v>
      </c>
      <c r="L2349" s="75">
        <f t="shared" si="1370"/>
        <v>32.24</v>
      </c>
      <c r="N2349" s="69">
        <v>25.2</v>
      </c>
      <c r="O2349" s="69">
        <v>7.04</v>
      </c>
      <c r="P2349" s="69">
        <f t="shared" si="1371"/>
        <v>32.24</v>
      </c>
      <c r="Q2349" s="63"/>
      <c r="R2349" s="69">
        <f t="shared" si="1372"/>
        <v>25.2</v>
      </c>
      <c r="S2349" s="69">
        <f t="shared" si="1372"/>
        <v>7.04</v>
      </c>
      <c r="T2349" s="69">
        <f t="shared" si="1373"/>
        <v>32.24</v>
      </c>
      <c r="U2349" s="69">
        <f t="shared" si="1374"/>
        <v>0</v>
      </c>
      <c r="V2349" s="77">
        <f t="shared" si="1375"/>
        <v>32.24</v>
      </c>
      <c r="X2349" s="69">
        <v>25.2</v>
      </c>
      <c r="Y2349" s="69">
        <v>7.04</v>
      </c>
      <c r="Z2349" s="69">
        <v>32.24</v>
      </c>
      <c r="AA2349" s="78"/>
      <c r="AB2349" s="79">
        <f t="shared" si="1348"/>
        <v>0</v>
      </c>
    </row>
    <row r="2350" spans="1:28" ht="22.5" x14ac:dyDescent="0.25">
      <c r="A2350" s="71" t="s">
        <v>11121</v>
      </c>
      <c r="B2350" s="72" t="s">
        <v>16043</v>
      </c>
      <c r="C2350" s="73" t="s">
        <v>8808</v>
      </c>
      <c r="D2350" s="74">
        <v>0</v>
      </c>
      <c r="E2350" s="69">
        <v>8.8099999999999987</v>
      </c>
      <c r="F2350" s="75">
        <f t="shared" si="1367"/>
        <v>0</v>
      </c>
      <c r="G2350" s="76"/>
      <c r="H2350" s="69">
        <f t="shared" si="1368"/>
        <v>4.78</v>
      </c>
      <c r="I2350" s="69">
        <f t="shared" si="1368"/>
        <v>4.03</v>
      </c>
      <c r="J2350" s="69">
        <f t="shared" si="1369"/>
        <v>8.81</v>
      </c>
      <c r="K2350" s="69">
        <v>0</v>
      </c>
      <c r="L2350" s="75">
        <f t="shared" si="1370"/>
        <v>8.81</v>
      </c>
      <c r="N2350" s="69">
        <v>4.78</v>
      </c>
      <c r="O2350" s="69">
        <v>4.0299999999999994</v>
      </c>
      <c r="P2350" s="69">
        <f t="shared" si="1371"/>
        <v>8.8099999999999987</v>
      </c>
      <c r="Q2350" s="63"/>
      <c r="R2350" s="69">
        <f t="shared" si="1372"/>
        <v>4.78</v>
      </c>
      <c r="S2350" s="69">
        <f t="shared" si="1372"/>
        <v>4.0199999999999996</v>
      </c>
      <c r="T2350" s="69">
        <f t="shared" si="1373"/>
        <v>8.8000000000000007</v>
      </c>
      <c r="U2350" s="69">
        <f t="shared" si="1374"/>
        <v>0</v>
      </c>
      <c r="V2350" s="77">
        <f t="shared" si="1375"/>
        <v>8.8000000000000007</v>
      </c>
      <c r="X2350" s="69">
        <v>4.78</v>
      </c>
      <c r="Y2350" s="69">
        <v>4.0199999999999996</v>
      </c>
      <c r="Z2350" s="69">
        <v>8.8000000000000007</v>
      </c>
      <c r="AA2350" s="78"/>
      <c r="AB2350" s="79">
        <f t="shared" si="1348"/>
        <v>9.9999999999980105E-3</v>
      </c>
    </row>
    <row r="2351" spans="1:28" ht="22.5" x14ac:dyDescent="0.25">
      <c r="A2351" s="71" t="s">
        <v>11122</v>
      </c>
      <c r="B2351" s="72" t="s">
        <v>16044</v>
      </c>
      <c r="C2351" s="73" t="s">
        <v>8808</v>
      </c>
      <c r="D2351" s="74">
        <v>0</v>
      </c>
      <c r="E2351" s="69">
        <v>12.629999999999999</v>
      </c>
      <c r="F2351" s="75">
        <f t="shared" si="1367"/>
        <v>0</v>
      </c>
      <c r="G2351" s="76"/>
      <c r="H2351" s="69">
        <f t="shared" si="1368"/>
        <v>8.2899999999999991</v>
      </c>
      <c r="I2351" s="69">
        <f t="shared" si="1368"/>
        <v>4.34</v>
      </c>
      <c r="J2351" s="69">
        <f t="shared" si="1369"/>
        <v>12.629999999999999</v>
      </c>
      <c r="K2351" s="69">
        <v>0</v>
      </c>
      <c r="L2351" s="75">
        <f t="shared" si="1370"/>
        <v>12.629999999999999</v>
      </c>
      <c r="N2351" s="69">
        <v>8.2899999999999991</v>
      </c>
      <c r="O2351" s="69">
        <v>4.34</v>
      </c>
      <c r="P2351" s="69">
        <f t="shared" si="1371"/>
        <v>12.629999999999999</v>
      </c>
      <c r="Q2351" s="63"/>
      <c r="R2351" s="69">
        <f t="shared" si="1372"/>
        <v>8.2899999999999991</v>
      </c>
      <c r="S2351" s="69">
        <f t="shared" si="1372"/>
        <v>4.3499999999999996</v>
      </c>
      <c r="T2351" s="69">
        <f t="shared" si="1373"/>
        <v>12.639999999999999</v>
      </c>
      <c r="U2351" s="69">
        <f t="shared" si="1374"/>
        <v>0</v>
      </c>
      <c r="V2351" s="77">
        <f t="shared" si="1375"/>
        <v>12.639999999999999</v>
      </c>
      <c r="X2351" s="69">
        <v>8.2899999999999991</v>
      </c>
      <c r="Y2351" s="69">
        <v>4.3499999999999996</v>
      </c>
      <c r="Z2351" s="69">
        <v>12.64</v>
      </c>
      <c r="AA2351" s="78"/>
      <c r="AB2351" s="79">
        <f t="shared" si="1348"/>
        <v>-1.0000000000001563E-2</v>
      </c>
    </row>
    <row r="2352" spans="1:28" ht="22.5" x14ac:dyDescent="0.25">
      <c r="A2352" s="71" t="s">
        <v>11123</v>
      </c>
      <c r="B2352" s="72" t="s">
        <v>16045</v>
      </c>
      <c r="C2352" s="73" t="s">
        <v>8808</v>
      </c>
      <c r="D2352" s="74">
        <v>0</v>
      </c>
      <c r="E2352" s="69">
        <v>18.809999999999999</v>
      </c>
      <c r="F2352" s="75">
        <f t="shared" si="1367"/>
        <v>0</v>
      </c>
      <c r="G2352" s="76"/>
      <c r="H2352" s="69">
        <f t="shared" si="1368"/>
        <v>13.45</v>
      </c>
      <c r="I2352" s="69">
        <f t="shared" si="1368"/>
        <v>5.36</v>
      </c>
      <c r="J2352" s="69">
        <f t="shared" si="1369"/>
        <v>18.809999999999999</v>
      </c>
      <c r="K2352" s="69">
        <v>0</v>
      </c>
      <c r="L2352" s="75">
        <f t="shared" si="1370"/>
        <v>18.809999999999999</v>
      </c>
      <c r="N2352" s="69">
        <v>13.45</v>
      </c>
      <c r="O2352" s="69">
        <v>5.36</v>
      </c>
      <c r="P2352" s="69">
        <f t="shared" si="1371"/>
        <v>18.809999999999999</v>
      </c>
      <c r="Q2352" s="63"/>
      <c r="R2352" s="69">
        <f t="shared" si="1372"/>
        <v>13.45</v>
      </c>
      <c r="S2352" s="69">
        <f t="shared" si="1372"/>
        <v>5.36</v>
      </c>
      <c r="T2352" s="69">
        <f t="shared" si="1373"/>
        <v>18.809999999999999</v>
      </c>
      <c r="U2352" s="69">
        <f t="shared" si="1374"/>
        <v>0</v>
      </c>
      <c r="V2352" s="77">
        <f t="shared" si="1375"/>
        <v>18.809999999999999</v>
      </c>
      <c r="X2352" s="69">
        <v>13.45</v>
      </c>
      <c r="Y2352" s="69">
        <v>5.36</v>
      </c>
      <c r="Z2352" s="69">
        <v>18.809999999999999</v>
      </c>
      <c r="AA2352" s="78"/>
      <c r="AB2352" s="79">
        <f t="shared" si="1348"/>
        <v>0</v>
      </c>
    </row>
    <row r="2353" spans="1:28" ht="22.5" x14ac:dyDescent="0.25">
      <c r="A2353" s="71" t="s">
        <v>11124</v>
      </c>
      <c r="B2353" s="72" t="s">
        <v>16046</v>
      </c>
      <c r="C2353" s="73" t="s">
        <v>8808</v>
      </c>
      <c r="D2353" s="74">
        <v>0</v>
      </c>
      <c r="E2353" s="69">
        <v>9.19</v>
      </c>
      <c r="F2353" s="75">
        <f t="shared" si="1367"/>
        <v>0</v>
      </c>
      <c r="G2353" s="76"/>
      <c r="H2353" s="69">
        <f t="shared" si="1368"/>
        <v>5.16</v>
      </c>
      <c r="I2353" s="69">
        <f t="shared" si="1368"/>
        <v>4.03</v>
      </c>
      <c r="J2353" s="69">
        <f t="shared" si="1369"/>
        <v>9.1900000000000013</v>
      </c>
      <c r="K2353" s="69">
        <v>0</v>
      </c>
      <c r="L2353" s="75">
        <f t="shared" si="1370"/>
        <v>9.1900000000000013</v>
      </c>
      <c r="N2353" s="69">
        <v>5.16</v>
      </c>
      <c r="O2353" s="69">
        <v>4.0299999999999994</v>
      </c>
      <c r="P2353" s="69">
        <f t="shared" si="1371"/>
        <v>9.19</v>
      </c>
      <c r="Q2353" s="63"/>
      <c r="R2353" s="69">
        <f t="shared" si="1372"/>
        <v>5.16</v>
      </c>
      <c r="S2353" s="69">
        <f t="shared" si="1372"/>
        <v>4.0199999999999996</v>
      </c>
      <c r="T2353" s="69">
        <f t="shared" si="1373"/>
        <v>9.18</v>
      </c>
      <c r="U2353" s="69">
        <f t="shared" si="1374"/>
        <v>0</v>
      </c>
      <c r="V2353" s="77">
        <f t="shared" si="1375"/>
        <v>9.18</v>
      </c>
      <c r="X2353" s="69">
        <v>5.16</v>
      </c>
      <c r="Y2353" s="69">
        <v>4.0199999999999996</v>
      </c>
      <c r="Z2353" s="69">
        <v>9.18</v>
      </c>
      <c r="AA2353" s="78"/>
      <c r="AB2353" s="79">
        <f t="shared" si="1348"/>
        <v>9.9999999999997868E-3</v>
      </c>
    </row>
    <row r="2354" spans="1:28" ht="22.5" x14ac:dyDescent="0.25">
      <c r="A2354" s="71" t="s">
        <v>11125</v>
      </c>
      <c r="B2354" s="72" t="s">
        <v>16047</v>
      </c>
      <c r="C2354" s="73" t="s">
        <v>8808</v>
      </c>
      <c r="D2354" s="74">
        <v>0</v>
      </c>
      <c r="E2354" s="69">
        <v>12.52</v>
      </c>
      <c r="F2354" s="75">
        <f t="shared" si="1367"/>
        <v>0</v>
      </c>
      <c r="G2354" s="76"/>
      <c r="H2354" s="69">
        <f t="shared" si="1368"/>
        <v>8.18</v>
      </c>
      <c r="I2354" s="69">
        <f t="shared" si="1368"/>
        <v>4.34</v>
      </c>
      <c r="J2354" s="69">
        <f t="shared" si="1369"/>
        <v>12.52</v>
      </c>
      <c r="K2354" s="69">
        <v>0</v>
      </c>
      <c r="L2354" s="75">
        <f t="shared" si="1370"/>
        <v>12.52</v>
      </c>
      <c r="N2354" s="69">
        <v>8.18</v>
      </c>
      <c r="O2354" s="69">
        <v>4.34</v>
      </c>
      <c r="P2354" s="69">
        <f t="shared" si="1371"/>
        <v>12.52</v>
      </c>
      <c r="Q2354" s="63"/>
      <c r="R2354" s="69">
        <f t="shared" si="1372"/>
        <v>8.18</v>
      </c>
      <c r="S2354" s="69">
        <f t="shared" si="1372"/>
        <v>4.3499999999999996</v>
      </c>
      <c r="T2354" s="69">
        <f t="shared" si="1373"/>
        <v>12.53</v>
      </c>
      <c r="U2354" s="69">
        <f t="shared" si="1374"/>
        <v>0</v>
      </c>
      <c r="V2354" s="77">
        <f t="shared" si="1375"/>
        <v>12.53</v>
      </c>
      <c r="X2354" s="69">
        <v>8.18</v>
      </c>
      <c r="Y2354" s="69">
        <v>4.3499999999999996</v>
      </c>
      <c r="Z2354" s="69">
        <v>12.53</v>
      </c>
      <c r="AA2354" s="78"/>
      <c r="AB2354" s="79">
        <f t="shared" si="1348"/>
        <v>-9.9999999999997868E-3</v>
      </c>
    </row>
    <row r="2355" spans="1:28" s="82" customFormat="1" ht="22.5" x14ac:dyDescent="0.25">
      <c r="A2355" s="71" t="s">
        <v>11126</v>
      </c>
      <c r="B2355" s="72" t="s">
        <v>16048</v>
      </c>
      <c r="C2355" s="73" t="s">
        <v>8808</v>
      </c>
      <c r="D2355" s="74">
        <v>0</v>
      </c>
      <c r="E2355" s="69">
        <v>21.2</v>
      </c>
      <c r="F2355" s="75">
        <f t="shared" si="1367"/>
        <v>0</v>
      </c>
      <c r="G2355" s="76"/>
      <c r="H2355" s="69">
        <f t="shared" si="1368"/>
        <v>15.84</v>
      </c>
      <c r="I2355" s="69">
        <f t="shared" si="1368"/>
        <v>5.36</v>
      </c>
      <c r="J2355" s="69">
        <f t="shared" si="1369"/>
        <v>21.2</v>
      </c>
      <c r="K2355" s="69">
        <v>0</v>
      </c>
      <c r="L2355" s="75">
        <f t="shared" si="1370"/>
        <v>21.2</v>
      </c>
      <c r="M2355" s="33"/>
      <c r="N2355" s="69">
        <v>15.84</v>
      </c>
      <c r="O2355" s="69">
        <v>5.36</v>
      </c>
      <c r="P2355" s="69">
        <f t="shared" si="1371"/>
        <v>21.2</v>
      </c>
      <c r="Q2355" s="63"/>
      <c r="R2355" s="69">
        <f t="shared" si="1372"/>
        <v>15.84</v>
      </c>
      <c r="S2355" s="69">
        <f t="shared" si="1372"/>
        <v>5.36</v>
      </c>
      <c r="T2355" s="69">
        <f t="shared" si="1373"/>
        <v>21.2</v>
      </c>
      <c r="U2355" s="69">
        <f t="shared" si="1374"/>
        <v>0</v>
      </c>
      <c r="V2355" s="77">
        <f t="shared" si="1375"/>
        <v>21.2</v>
      </c>
      <c r="W2355" s="33"/>
      <c r="X2355" s="69">
        <v>15.84</v>
      </c>
      <c r="Y2355" s="69">
        <v>5.36</v>
      </c>
      <c r="Z2355" s="69">
        <v>21.2</v>
      </c>
      <c r="AA2355" s="78"/>
      <c r="AB2355" s="79">
        <f t="shared" si="1348"/>
        <v>0</v>
      </c>
    </row>
    <row r="2356" spans="1:28" s="82" customFormat="1" ht="22.5" x14ac:dyDescent="0.25">
      <c r="A2356" s="65" t="s">
        <v>11127</v>
      </c>
      <c r="B2356" s="66" t="s">
        <v>16049</v>
      </c>
      <c r="C2356" s="67"/>
      <c r="D2356" s="68"/>
      <c r="E2356" s="69"/>
      <c r="F2356" s="70"/>
      <c r="G2356" s="38"/>
      <c r="H2356" s="69"/>
      <c r="I2356" s="69"/>
      <c r="J2356" s="69"/>
      <c r="K2356" s="69"/>
      <c r="L2356" s="75"/>
      <c r="M2356" s="33"/>
      <c r="N2356" s="69"/>
      <c r="O2356" s="69"/>
      <c r="P2356" s="69"/>
      <c r="Q2356" s="63"/>
      <c r="R2356" s="69"/>
      <c r="S2356" s="69"/>
      <c r="T2356" s="69"/>
      <c r="U2356" s="69"/>
      <c r="V2356" s="77"/>
      <c r="W2356" s="33"/>
      <c r="X2356" s="69"/>
      <c r="Y2356" s="69"/>
      <c r="Z2356" s="69"/>
      <c r="AA2356" s="78"/>
      <c r="AB2356" s="79">
        <f t="shared" si="1348"/>
        <v>0</v>
      </c>
    </row>
    <row r="2357" spans="1:28" ht="22.5" x14ac:dyDescent="0.25">
      <c r="A2357" s="71" t="s">
        <v>11128</v>
      </c>
      <c r="B2357" s="72" t="s">
        <v>16050</v>
      </c>
      <c r="C2357" s="73" t="s">
        <v>8808</v>
      </c>
      <c r="D2357" s="74">
        <v>0</v>
      </c>
      <c r="E2357" s="69">
        <v>5.99</v>
      </c>
      <c r="F2357" s="75">
        <f>ROUND(D2357*E2357,2)</f>
        <v>0</v>
      </c>
      <c r="G2357" s="28"/>
      <c r="H2357" s="69">
        <f t="shared" ref="H2357:I2359" si="1376">ROUND(N2357+(N2357*$H$2/100),2)</f>
        <v>2.64</v>
      </c>
      <c r="I2357" s="69">
        <f t="shared" si="1376"/>
        <v>3.35</v>
      </c>
      <c r="J2357" s="69">
        <f>H2357+I2357</f>
        <v>5.99</v>
      </c>
      <c r="K2357" s="69">
        <v>0</v>
      </c>
      <c r="L2357" s="75">
        <f>SUM(J2357:K2357)</f>
        <v>5.99</v>
      </c>
      <c r="N2357" s="69">
        <v>2.64</v>
      </c>
      <c r="O2357" s="69">
        <v>3.3499999999999996</v>
      </c>
      <c r="P2357" s="69">
        <f>SUM(N2357:O2357)</f>
        <v>5.99</v>
      </c>
      <c r="Q2357" s="63"/>
      <c r="R2357" s="69">
        <f t="shared" ref="R2357:S2359" si="1377">X2357</f>
        <v>2.64</v>
      </c>
      <c r="S2357" s="69">
        <f t="shared" si="1377"/>
        <v>3.36</v>
      </c>
      <c r="T2357" s="69">
        <f>R2357+S2357</f>
        <v>6</v>
      </c>
      <c r="U2357" s="69">
        <f>ROUND(Z2357*$H$2,2)/100</f>
        <v>0</v>
      </c>
      <c r="V2357" s="77">
        <f>SUM(T2357:U2357)</f>
        <v>6</v>
      </c>
      <c r="X2357" s="69">
        <v>2.64</v>
      </c>
      <c r="Y2357" s="69">
        <v>3.36</v>
      </c>
      <c r="Z2357" s="69">
        <v>6</v>
      </c>
      <c r="AA2357" s="78"/>
      <c r="AB2357" s="79">
        <f t="shared" si="1348"/>
        <v>-9.9999999999997868E-3</v>
      </c>
    </row>
    <row r="2358" spans="1:28" s="82" customFormat="1" ht="22.5" x14ac:dyDescent="0.25">
      <c r="A2358" s="71" t="s">
        <v>11129</v>
      </c>
      <c r="B2358" s="72" t="s">
        <v>16051</v>
      </c>
      <c r="C2358" s="73" t="s">
        <v>8808</v>
      </c>
      <c r="D2358" s="74">
        <v>0</v>
      </c>
      <c r="E2358" s="69">
        <v>6.68</v>
      </c>
      <c r="F2358" s="75">
        <f>ROUND(D2358*E2358,2)</f>
        <v>0</v>
      </c>
      <c r="G2358" s="28"/>
      <c r="H2358" s="69">
        <f t="shared" si="1376"/>
        <v>3.33</v>
      </c>
      <c r="I2358" s="69">
        <f t="shared" si="1376"/>
        <v>3.35</v>
      </c>
      <c r="J2358" s="69">
        <f>H2358+I2358</f>
        <v>6.68</v>
      </c>
      <c r="K2358" s="69">
        <v>0</v>
      </c>
      <c r="L2358" s="75">
        <f>SUM(J2358:K2358)</f>
        <v>6.68</v>
      </c>
      <c r="M2358" s="33"/>
      <c r="N2358" s="69">
        <v>3.33</v>
      </c>
      <c r="O2358" s="69">
        <v>3.3499999999999996</v>
      </c>
      <c r="P2358" s="69">
        <f>SUM(N2358:O2358)</f>
        <v>6.68</v>
      </c>
      <c r="Q2358" s="63"/>
      <c r="R2358" s="69">
        <f t="shared" si="1377"/>
        <v>3.33</v>
      </c>
      <c r="S2358" s="69">
        <f t="shared" si="1377"/>
        <v>3.36</v>
      </c>
      <c r="T2358" s="69">
        <f>R2358+S2358</f>
        <v>6.6899999999999995</v>
      </c>
      <c r="U2358" s="69">
        <f>ROUND(Z2358*$H$2,2)/100</f>
        <v>0</v>
      </c>
      <c r="V2358" s="77">
        <f>SUM(T2358:U2358)</f>
        <v>6.6899999999999995</v>
      </c>
      <c r="W2358" s="33"/>
      <c r="X2358" s="69">
        <v>3.33</v>
      </c>
      <c r="Y2358" s="69">
        <v>3.36</v>
      </c>
      <c r="Z2358" s="69">
        <v>6.69</v>
      </c>
      <c r="AA2358" s="78"/>
      <c r="AB2358" s="79">
        <f t="shared" si="1348"/>
        <v>-1.0000000000000675E-2</v>
      </c>
    </row>
    <row r="2359" spans="1:28" x14ac:dyDescent="0.25">
      <c r="A2359" s="71" t="s">
        <v>11130</v>
      </c>
      <c r="B2359" s="72" t="s">
        <v>16052</v>
      </c>
      <c r="C2359" s="73" t="s">
        <v>8808</v>
      </c>
      <c r="D2359" s="74">
        <v>0</v>
      </c>
      <c r="E2359" s="69">
        <v>6.74</v>
      </c>
      <c r="F2359" s="75">
        <f>ROUND(D2359*E2359,2)</f>
        <v>0</v>
      </c>
      <c r="G2359" s="28"/>
      <c r="H2359" s="69">
        <f t="shared" si="1376"/>
        <v>3.39</v>
      </c>
      <c r="I2359" s="69">
        <f t="shared" si="1376"/>
        <v>3.35</v>
      </c>
      <c r="J2359" s="69">
        <f>H2359+I2359</f>
        <v>6.74</v>
      </c>
      <c r="K2359" s="69">
        <v>0</v>
      </c>
      <c r="L2359" s="75">
        <f>SUM(J2359:K2359)</f>
        <v>6.74</v>
      </c>
      <c r="N2359" s="74">
        <v>3.39</v>
      </c>
      <c r="O2359" s="74">
        <v>3.3499999999999996</v>
      </c>
      <c r="P2359" s="69">
        <f>SUM(N2359:O2359)</f>
        <v>6.74</v>
      </c>
      <c r="Q2359" s="63"/>
      <c r="R2359" s="69">
        <f t="shared" si="1377"/>
        <v>3.39</v>
      </c>
      <c r="S2359" s="69">
        <f t="shared" si="1377"/>
        <v>3.36</v>
      </c>
      <c r="T2359" s="69">
        <f>R2359+S2359</f>
        <v>6.75</v>
      </c>
      <c r="U2359" s="69">
        <f>ROUND(Z2359*$H$2,2)/100</f>
        <v>0</v>
      </c>
      <c r="V2359" s="77">
        <f>SUM(T2359:U2359)</f>
        <v>6.75</v>
      </c>
      <c r="X2359" s="74">
        <v>3.39</v>
      </c>
      <c r="Y2359" s="74">
        <v>3.36</v>
      </c>
      <c r="Z2359" s="69">
        <v>6.75</v>
      </c>
      <c r="AA2359" s="78"/>
      <c r="AB2359" s="79">
        <f t="shared" si="1348"/>
        <v>-9.9999999999997868E-3</v>
      </c>
    </row>
    <row r="2360" spans="1:28" s="82" customFormat="1" x14ac:dyDescent="0.25">
      <c r="A2360" s="65" t="s">
        <v>11131</v>
      </c>
      <c r="B2360" s="66" t="s">
        <v>16053</v>
      </c>
      <c r="C2360" s="67"/>
      <c r="D2360" s="68"/>
      <c r="E2360" s="69"/>
      <c r="F2360" s="70"/>
      <c r="G2360" s="38"/>
      <c r="H2360" s="69"/>
      <c r="I2360" s="69"/>
      <c r="J2360" s="69"/>
      <c r="K2360" s="69"/>
      <c r="L2360" s="75"/>
      <c r="M2360" s="33"/>
      <c r="N2360" s="69"/>
      <c r="O2360" s="69"/>
      <c r="P2360" s="69"/>
      <c r="Q2360" s="63"/>
      <c r="R2360" s="69"/>
      <c r="S2360" s="69"/>
      <c r="T2360" s="69"/>
      <c r="U2360" s="69"/>
      <c r="V2360" s="77"/>
      <c r="W2360" s="33"/>
      <c r="X2360" s="69"/>
      <c r="Y2360" s="69"/>
      <c r="Z2360" s="69"/>
      <c r="AA2360" s="78"/>
      <c r="AB2360" s="79">
        <f t="shared" si="1348"/>
        <v>0</v>
      </c>
    </row>
    <row r="2361" spans="1:28" x14ac:dyDescent="0.25">
      <c r="A2361" s="71" t="s">
        <v>11132</v>
      </c>
      <c r="B2361" s="72" t="s">
        <v>16054</v>
      </c>
      <c r="C2361" s="73" t="s">
        <v>8808</v>
      </c>
      <c r="D2361" s="74">
        <v>0</v>
      </c>
      <c r="E2361" s="69">
        <v>10.36</v>
      </c>
      <c r="F2361" s="75">
        <f>ROUND(D2361*E2361,2)</f>
        <v>0</v>
      </c>
      <c r="G2361" s="76"/>
      <c r="H2361" s="69">
        <f>ROUND(N2361+(N2361*$H$2/100),2)</f>
        <v>5.54</v>
      </c>
      <c r="I2361" s="69">
        <f>ROUND(O2361+(O2361*$H$2/100),2)</f>
        <v>4.82</v>
      </c>
      <c r="J2361" s="69">
        <f>H2361+I2361</f>
        <v>10.36</v>
      </c>
      <c r="K2361" s="69">
        <v>0</v>
      </c>
      <c r="L2361" s="75">
        <f>SUM(J2361:K2361)</f>
        <v>10.36</v>
      </c>
      <c r="N2361" s="69">
        <v>5.54</v>
      </c>
      <c r="O2361" s="69">
        <v>4.82</v>
      </c>
      <c r="P2361" s="69">
        <f>SUM(N2361:O2361)</f>
        <v>10.36</v>
      </c>
      <c r="Q2361" s="63"/>
      <c r="R2361" s="69">
        <f>X2361</f>
        <v>5.54</v>
      </c>
      <c r="S2361" s="69">
        <f>Y2361</f>
        <v>4.82</v>
      </c>
      <c r="T2361" s="69">
        <f>R2361+S2361</f>
        <v>10.36</v>
      </c>
      <c r="U2361" s="69">
        <f>ROUND(Z2361*$H$2,2)/100</f>
        <v>0</v>
      </c>
      <c r="V2361" s="77">
        <f>SUM(T2361:U2361)</f>
        <v>10.36</v>
      </c>
      <c r="X2361" s="69">
        <v>5.54</v>
      </c>
      <c r="Y2361" s="69">
        <v>4.82</v>
      </c>
      <c r="Z2361" s="69">
        <v>10.36</v>
      </c>
      <c r="AA2361" s="78"/>
      <c r="AB2361" s="79">
        <f t="shared" si="1348"/>
        <v>0</v>
      </c>
    </row>
    <row r="2362" spans="1:28" x14ac:dyDescent="0.25">
      <c r="A2362" s="71" t="s">
        <v>11133</v>
      </c>
      <c r="B2362" s="72" t="s">
        <v>16055</v>
      </c>
      <c r="C2362" s="73" t="s">
        <v>8808</v>
      </c>
      <c r="D2362" s="74">
        <v>0</v>
      </c>
      <c r="E2362" s="69">
        <v>7.01</v>
      </c>
      <c r="F2362" s="75">
        <f>ROUND(D2362*E2362,2)</f>
        <v>0</v>
      </c>
      <c r="G2362" s="76"/>
      <c r="H2362" s="69">
        <f>ROUND(N2362+(N2362*$H$2/100),2)</f>
        <v>2.19</v>
      </c>
      <c r="I2362" s="69">
        <f>ROUND(O2362+(O2362*$H$2/100),2)</f>
        <v>4.82</v>
      </c>
      <c r="J2362" s="69">
        <f>H2362+I2362</f>
        <v>7.01</v>
      </c>
      <c r="K2362" s="69">
        <v>0</v>
      </c>
      <c r="L2362" s="75">
        <f>SUM(J2362:K2362)</f>
        <v>7.01</v>
      </c>
      <c r="N2362" s="69">
        <v>2.19</v>
      </c>
      <c r="O2362" s="69">
        <v>4.82</v>
      </c>
      <c r="P2362" s="69">
        <f>SUM(N2362:O2362)</f>
        <v>7.01</v>
      </c>
      <c r="Q2362" s="63"/>
      <c r="R2362" s="69">
        <f>X2362</f>
        <v>2.19</v>
      </c>
      <c r="S2362" s="69">
        <f>Y2362</f>
        <v>4.82</v>
      </c>
      <c r="T2362" s="69">
        <f>R2362+S2362</f>
        <v>7.01</v>
      </c>
      <c r="U2362" s="69">
        <f>ROUND(Z2362*$H$2,2)/100</f>
        <v>0</v>
      </c>
      <c r="V2362" s="77">
        <f>SUM(T2362:U2362)</f>
        <v>7.01</v>
      </c>
      <c r="X2362" s="69">
        <v>2.19</v>
      </c>
      <c r="Y2362" s="69">
        <v>4.82</v>
      </c>
      <c r="Z2362" s="69">
        <v>7.01</v>
      </c>
      <c r="AA2362" s="78"/>
      <c r="AB2362" s="79">
        <f t="shared" si="1348"/>
        <v>0</v>
      </c>
    </row>
    <row r="2363" spans="1:28" x14ac:dyDescent="0.25">
      <c r="A2363" s="65" t="s">
        <v>11134</v>
      </c>
      <c r="B2363" s="66" t="s">
        <v>16056</v>
      </c>
      <c r="C2363" s="67"/>
      <c r="D2363" s="68"/>
      <c r="E2363" s="69"/>
      <c r="F2363" s="70"/>
      <c r="H2363" s="69"/>
      <c r="I2363" s="69"/>
      <c r="J2363" s="69"/>
      <c r="K2363" s="69"/>
      <c r="L2363" s="75"/>
      <c r="N2363" s="69"/>
      <c r="O2363" s="69"/>
      <c r="P2363" s="69"/>
      <c r="Q2363" s="63"/>
      <c r="R2363" s="69"/>
      <c r="S2363" s="69"/>
      <c r="T2363" s="69"/>
      <c r="U2363" s="69"/>
      <c r="V2363" s="77"/>
      <c r="X2363" s="69"/>
      <c r="Y2363" s="69"/>
      <c r="Z2363" s="69"/>
      <c r="AA2363" s="78"/>
      <c r="AB2363" s="79">
        <f t="shared" si="1348"/>
        <v>0</v>
      </c>
    </row>
    <row r="2364" spans="1:28" x14ac:dyDescent="0.25">
      <c r="A2364" s="71" t="s">
        <v>11135</v>
      </c>
      <c r="B2364" s="72" t="s">
        <v>16057</v>
      </c>
      <c r="C2364" s="73" t="s">
        <v>8808</v>
      </c>
      <c r="D2364" s="74">
        <v>0</v>
      </c>
      <c r="E2364" s="69">
        <v>7.48</v>
      </c>
      <c r="F2364" s="75">
        <f>ROUND(D2364*E2364,2)</f>
        <v>0</v>
      </c>
      <c r="G2364" s="76"/>
      <c r="H2364" s="69">
        <f>ROUND(N2364+(N2364*$H$2/100),2)</f>
        <v>2.66</v>
      </c>
      <c r="I2364" s="69">
        <f>ROUND(O2364+(O2364*$H$2/100),2)</f>
        <v>4.82</v>
      </c>
      <c r="J2364" s="69">
        <f>H2364+I2364</f>
        <v>7.48</v>
      </c>
      <c r="K2364" s="69">
        <v>0</v>
      </c>
      <c r="L2364" s="75">
        <f>SUM(J2364:K2364)</f>
        <v>7.48</v>
      </c>
      <c r="N2364" s="69">
        <v>2.66</v>
      </c>
      <c r="O2364" s="69">
        <v>4.82</v>
      </c>
      <c r="P2364" s="69">
        <f>SUM(N2364:O2364)</f>
        <v>7.48</v>
      </c>
      <c r="Q2364" s="63"/>
      <c r="R2364" s="69">
        <f>X2364</f>
        <v>2.66</v>
      </c>
      <c r="S2364" s="69">
        <f>Y2364</f>
        <v>4.82</v>
      </c>
      <c r="T2364" s="69">
        <f>R2364+S2364</f>
        <v>7.48</v>
      </c>
      <c r="U2364" s="69">
        <f>ROUND(Z2364*$H$2,2)/100</f>
        <v>0</v>
      </c>
      <c r="V2364" s="77">
        <f>SUM(T2364:U2364)</f>
        <v>7.48</v>
      </c>
      <c r="X2364" s="69">
        <v>2.66</v>
      </c>
      <c r="Y2364" s="69">
        <v>4.82</v>
      </c>
      <c r="Z2364" s="69">
        <v>7.48</v>
      </c>
      <c r="AA2364" s="78"/>
      <c r="AB2364" s="79">
        <f t="shared" si="1348"/>
        <v>0</v>
      </c>
    </row>
    <row r="2365" spans="1:28" x14ac:dyDescent="0.25">
      <c r="A2365" s="71" t="s">
        <v>11136</v>
      </c>
      <c r="B2365" s="72" t="s">
        <v>16058</v>
      </c>
      <c r="C2365" s="73" t="s">
        <v>8808</v>
      </c>
      <c r="D2365" s="74">
        <v>0</v>
      </c>
      <c r="E2365" s="69">
        <v>10.15</v>
      </c>
      <c r="F2365" s="75">
        <f>ROUND(D2365*E2365,2)</f>
        <v>0</v>
      </c>
      <c r="G2365" s="76"/>
      <c r="H2365" s="69">
        <f>ROUND(N2365+(N2365*$H$2/100),2)</f>
        <v>5.33</v>
      </c>
      <c r="I2365" s="69">
        <f>ROUND(O2365+(O2365*$H$2/100),2)</f>
        <v>4.82</v>
      </c>
      <c r="J2365" s="69">
        <f>H2365+I2365</f>
        <v>10.15</v>
      </c>
      <c r="K2365" s="69">
        <v>0</v>
      </c>
      <c r="L2365" s="75">
        <f>SUM(J2365:K2365)</f>
        <v>10.15</v>
      </c>
      <c r="N2365" s="69">
        <v>5.33</v>
      </c>
      <c r="O2365" s="69">
        <v>4.82</v>
      </c>
      <c r="P2365" s="69">
        <f>SUM(N2365:O2365)</f>
        <v>10.15</v>
      </c>
      <c r="Q2365" s="63"/>
      <c r="R2365" s="69">
        <f>X2365</f>
        <v>5.33</v>
      </c>
      <c r="S2365" s="69">
        <f>Y2365</f>
        <v>4.82</v>
      </c>
      <c r="T2365" s="69">
        <f>R2365+S2365</f>
        <v>10.15</v>
      </c>
      <c r="U2365" s="69">
        <f>ROUND(Z2365*$H$2,2)/100</f>
        <v>0</v>
      </c>
      <c r="V2365" s="77">
        <f>SUM(T2365:U2365)</f>
        <v>10.15</v>
      </c>
      <c r="X2365" s="69">
        <v>5.33</v>
      </c>
      <c r="Y2365" s="69">
        <v>4.82</v>
      </c>
      <c r="Z2365" s="69">
        <v>10.15</v>
      </c>
      <c r="AA2365" s="78"/>
      <c r="AB2365" s="79">
        <f t="shared" si="1348"/>
        <v>0</v>
      </c>
    </row>
    <row r="2366" spans="1:28" s="33" customFormat="1" x14ac:dyDescent="0.25">
      <c r="A2366" s="65" t="s">
        <v>11137</v>
      </c>
      <c r="B2366" s="66" t="s">
        <v>16059</v>
      </c>
      <c r="C2366" s="67"/>
      <c r="D2366" s="68"/>
      <c r="E2366" s="69"/>
      <c r="F2366" s="70"/>
      <c r="G2366" s="38"/>
      <c r="H2366" s="69"/>
      <c r="I2366" s="69"/>
      <c r="J2366" s="69"/>
      <c r="K2366" s="69"/>
      <c r="L2366" s="75"/>
      <c r="N2366" s="69"/>
      <c r="O2366" s="69"/>
      <c r="P2366" s="69"/>
      <c r="Q2366" s="63"/>
      <c r="R2366" s="69"/>
      <c r="S2366" s="69"/>
      <c r="T2366" s="69"/>
      <c r="U2366" s="69"/>
      <c r="V2366" s="77"/>
      <c r="X2366" s="69"/>
      <c r="Y2366" s="69"/>
      <c r="Z2366" s="69"/>
      <c r="AA2366" s="78"/>
      <c r="AB2366" s="79">
        <f t="shared" si="1348"/>
        <v>0</v>
      </c>
    </row>
    <row r="2367" spans="1:28" s="33" customFormat="1" x14ac:dyDescent="0.25">
      <c r="A2367" s="71" t="s">
        <v>11138</v>
      </c>
      <c r="B2367" s="72" t="s">
        <v>16060</v>
      </c>
      <c r="C2367" s="73" t="s">
        <v>8808</v>
      </c>
      <c r="D2367" s="74">
        <v>0</v>
      </c>
      <c r="E2367" s="69">
        <v>4.9800000000000004</v>
      </c>
      <c r="F2367" s="75">
        <f t="shared" ref="F2367:F2373" si="1378">ROUND(D2367*E2367,2)</f>
        <v>0</v>
      </c>
      <c r="G2367" s="76"/>
      <c r="H2367" s="69">
        <f t="shared" ref="H2367:I2373" si="1379">ROUND(N2367+(N2367*$H$2/100),2)</f>
        <v>1.29</v>
      </c>
      <c r="I2367" s="69">
        <f t="shared" si="1379"/>
        <v>3.69</v>
      </c>
      <c r="J2367" s="69">
        <f t="shared" ref="J2367:J2373" si="1380">H2367+I2367</f>
        <v>4.9800000000000004</v>
      </c>
      <c r="K2367" s="69">
        <v>0</v>
      </c>
      <c r="L2367" s="75">
        <f t="shared" ref="L2367:L2373" si="1381">SUM(J2367:K2367)</f>
        <v>4.9800000000000004</v>
      </c>
      <c r="N2367" s="69">
        <v>1.29</v>
      </c>
      <c r="O2367" s="69">
        <v>3.6900000000000004</v>
      </c>
      <c r="P2367" s="69">
        <f t="shared" ref="P2367:P2373" si="1382">SUM(N2367:O2367)</f>
        <v>4.9800000000000004</v>
      </c>
      <c r="Q2367" s="63"/>
      <c r="R2367" s="69">
        <f t="shared" ref="R2367:S2373" si="1383">X2367</f>
        <v>1.29</v>
      </c>
      <c r="S2367" s="69">
        <f t="shared" si="1383"/>
        <v>3.69</v>
      </c>
      <c r="T2367" s="69">
        <f t="shared" ref="T2367:T2373" si="1384">R2367+S2367</f>
        <v>4.9800000000000004</v>
      </c>
      <c r="U2367" s="69">
        <f t="shared" ref="U2367:U2373" si="1385">ROUND(Z2367*$H$2,2)/100</f>
        <v>0</v>
      </c>
      <c r="V2367" s="77">
        <f t="shared" ref="V2367:V2373" si="1386">SUM(T2367:U2367)</f>
        <v>4.9800000000000004</v>
      </c>
      <c r="X2367" s="69">
        <v>1.29</v>
      </c>
      <c r="Y2367" s="69">
        <v>3.69</v>
      </c>
      <c r="Z2367" s="69">
        <v>4.9800000000000004</v>
      </c>
      <c r="AA2367" s="78"/>
      <c r="AB2367" s="79">
        <f t="shared" si="1348"/>
        <v>0</v>
      </c>
    </row>
    <row r="2368" spans="1:28" s="33" customFormat="1" x14ac:dyDescent="0.25">
      <c r="A2368" s="71" t="s">
        <v>11139</v>
      </c>
      <c r="B2368" s="72" t="s">
        <v>16061</v>
      </c>
      <c r="C2368" s="73" t="s">
        <v>8808</v>
      </c>
      <c r="D2368" s="74">
        <v>0</v>
      </c>
      <c r="E2368" s="69">
        <v>11.440000000000001</v>
      </c>
      <c r="F2368" s="75">
        <f t="shared" si="1378"/>
        <v>0</v>
      </c>
      <c r="G2368" s="28"/>
      <c r="H2368" s="69">
        <f t="shared" si="1379"/>
        <v>7.75</v>
      </c>
      <c r="I2368" s="69">
        <f t="shared" si="1379"/>
        <v>3.69</v>
      </c>
      <c r="J2368" s="69">
        <f t="shared" si="1380"/>
        <v>11.44</v>
      </c>
      <c r="K2368" s="69">
        <v>0</v>
      </c>
      <c r="L2368" s="75">
        <f t="shared" si="1381"/>
        <v>11.44</v>
      </c>
      <c r="N2368" s="69">
        <v>7.75</v>
      </c>
      <c r="O2368" s="69">
        <v>3.6900000000000004</v>
      </c>
      <c r="P2368" s="69">
        <f t="shared" si="1382"/>
        <v>11.440000000000001</v>
      </c>
      <c r="Q2368" s="63"/>
      <c r="R2368" s="69">
        <f t="shared" si="1383"/>
        <v>7.75</v>
      </c>
      <c r="S2368" s="69">
        <f t="shared" si="1383"/>
        <v>3.69</v>
      </c>
      <c r="T2368" s="69">
        <f t="shared" si="1384"/>
        <v>11.44</v>
      </c>
      <c r="U2368" s="69">
        <f t="shared" si="1385"/>
        <v>0</v>
      </c>
      <c r="V2368" s="77">
        <f t="shared" si="1386"/>
        <v>11.44</v>
      </c>
      <c r="X2368" s="69">
        <v>7.75</v>
      </c>
      <c r="Y2368" s="69">
        <v>3.69</v>
      </c>
      <c r="Z2368" s="69">
        <v>11.44</v>
      </c>
      <c r="AA2368" s="78"/>
      <c r="AB2368" s="79">
        <f t="shared" si="1348"/>
        <v>0</v>
      </c>
    </row>
    <row r="2369" spans="1:28" s="33" customFormat="1" x14ac:dyDescent="0.25">
      <c r="A2369" s="71" t="s">
        <v>11140</v>
      </c>
      <c r="B2369" s="72" t="s">
        <v>16062</v>
      </c>
      <c r="C2369" s="73" t="s">
        <v>8808</v>
      </c>
      <c r="D2369" s="74">
        <v>0</v>
      </c>
      <c r="E2369" s="69">
        <v>5.72</v>
      </c>
      <c r="F2369" s="75">
        <f t="shared" si="1378"/>
        <v>0</v>
      </c>
      <c r="G2369" s="28"/>
      <c r="H2369" s="69">
        <f t="shared" si="1379"/>
        <v>2.88</v>
      </c>
      <c r="I2369" s="69">
        <f t="shared" si="1379"/>
        <v>2.84</v>
      </c>
      <c r="J2369" s="69">
        <f t="shared" si="1380"/>
        <v>5.72</v>
      </c>
      <c r="K2369" s="69">
        <v>0</v>
      </c>
      <c r="L2369" s="75">
        <f t="shared" si="1381"/>
        <v>5.72</v>
      </c>
      <c r="N2369" s="69">
        <v>2.88</v>
      </c>
      <c r="O2369" s="69">
        <v>2.84</v>
      </c>
      <c r="P2369" s="69">
        <f t="shared" si="1382"/>
        <v>5.72</v>
      </c>
      <c r="Q2369" s="63"/>
      <c r="R2369" s="69">
        <f t="shared" si="1383"/>
        <v>2.88</v>
      </c>
      <c r="S2369" s="69">
        <f t="shared" si="1383"/>
        <v>2.85</v>
      </c>
      <c r="T2369" s="69">
        <f t="shared" si="1384"/>
        <v>5.73</v>
      </c>
      <c r="U2369" s="69">
        <f t="shared" si="1385"/>
        <v>0</v>
      </c>
      <c r="V2369" s="77">
        <f t="shared" si="1386"/>
        <v>5.73</v>
      </c>
      <c r="X2369" s="69">
        <v>2.88</v>
      </c>
      <c r="Y2369" s="69">
        <v>2.85</v>
      </c>
      <c r="Z2369" s="69">
        <v>5.73</v>
      </c>
      <c r="AA2369" s="78"/>
      <c r="AB2369" s="79">
        <f t="shared" si="1348"/>
        <v>-1.0000000000000675E-2</v>
      </c>
    </row>
    <row r="2370" spans="1:28" s="33" customFormat="1" x14ac:dyDescent="0.25">
      <c r="A2370" s="71" t="s">
        <v>11141</v>
      </c>
      <c r="B2370" s="72" t="s">
        <v>16063</v>
      </c>
      <c r="C2370" s="73" t="s">
        <v>8808</v>
      </c>
      <c r="D2370" s="74">
        <v>0</v>
      </c>
      <c r="E2370" s="69">
        <v>5.49</v>
      </c>
      <c r="F2370" s="75">
        <f t="shared" si="1378"/>
        <v>0</v>
      </c>
      <c r="G2370" s="76"/>
      <c r="H2370" s="69">
        <f t="shared" si="1379"/>
        <v>1.8</v>
      </c>
      <c r="I2370" s="69">
        <f t="shared" si="1379"/>
        <v>3.69</v>
      </c>
      <c r="J2370" s="69">
        <f t="shared" si="1380"/>
        <v>5.49</v>
      </c>
      <c r="K2370" s="69">
        <v>0</v>
      </c>
      <c r="L2370" s="75">
        <f t="shared" si="1381"/>
        <v>5.49</v>
      </c>
      <c r="N2370" s="69">
        <v>1.8</v>
      </c>
      <c r="O2370" s="69">
        <v>3.6900000000000004</v>
      </c>
      <c r="P2370" s="69">
        <f t="shared" si="1382"/>
        <v>5.49</v>
      </c>
      <c r="Q2370" s="63"/>
      <c r="R2370" s="69">
        <f t="shared" si="1383"/>
        <v>1.8</v>
      </c>
      <c r="S2370" s="69">
        <f t="shared" si="1383"/>
        <v>3.69</v>
      </c>
      <c r="T2370" s="69">
        <f t="shared" si="1384"/>
        <v>5.49</v>
      </c>
      <c r="U2370" s="69">
        <f t="shared" si="1385"/>
        <v>0</v>
      </c>
      <c r="V2370" s="77">
        <f t="shared" si="1386"/>
        <v>5.49</v>
      </c>
      <c r="X2370" s="69">
        <v>1.8</v>
      </c>
      <c r="Y2370" s="69">
        <v>3.69</v>
      </c>
      <c r="Z2370" s="69">
        <v>5.49</v>
      </c>
      <c r="AA2370" s="78"/>
      <c r="AB2370" s="79">
        <f t="shared" si="1348"/>
        <v>0</v>
      </c>
    </row>
    <row r="2371" spans="1:28" s="33" customFormat="1" x14ac:dyDescent="0.25">
      <c r="A2371" s="71" t="s">
        <v>11142</v>
      </c>
      <c r="B2371" s="72" t="s">
        <v>16064</v>
      </c>
      <c r="C2371" s="73" t="s">
        <v>8808</v>
      </c>
      <c r="D2371" s="74">
        <v>0</v>
      </c>
      <c r="E2371" s="69">
        <v>4.59</v>
      </c>
      <c r="F2371" s="75">
        <f t="shared" si="1378"/>
        <v>0</v>
      </c>
      <c r="G2371" s="28"/>
      <c r="H2371" s="69">
        <f t="shared" si="1379"/>
        <v>1.75</v>
      </c>
      <c r="I2371" s="69">
        <f t="shared" si="1379"/>
        <v>2.84</v>
      </c>
      <c r="J2371" s="69">
        <f t="shared" si="1380"/>
        <v>4.59</v>
      </c>
      <c r="K2371" s="69">
        <v>0</v>
      </c>
      <c r="L2371" s="75">
        <f t="shared" si="1381"/>
        <v>4.59</v>
      </c>
      <c r="N2371" s="69">
        <v>1.75</v>
      </c>
      <c r="O2371" s="69">
        <v>2.84</v>
      </c>
      <c r="P2371" s="69">
        <f t="shared" si="1382"/>
        <v>4.59</v>
      </c>
      <c r="Q2371" s="63"/>
      <c r="R2371" s="69">
        <f t="shared" si="1383"/>
        <v>1.75</v>
      </c>
      <c r="S2371" s="69">
        <f t="shared" si="1383"/>
        <v>2.85</v>
      </c>
      <c r="T2371" s="69">
        <f t="shared" si="1384"/>
        <v>4.5999999999999996</v>
      </c>
      <c r="U2371" s="69">
        <f t="shared" si="1385"/>
        <v>0</v>
      </c>
      <c r="V2371" s="77">
        <f t="shared" si="1386"/>
        <v>4.5999999999999996</v>
      </c>
      <c r="X2371" s="69">
        <v>1.75</v>
      </c>
      <c r="Y2371" s="69">
        <v>2.85</v>
      </c>
      <c r="Z2371" s="69">
        <v>4.5999999999999996</v>
      </c>
      <c r="AA2371" s="78"/>
      <c r="AB2371" s="79">
        <f t="shared" si="1348"/>
        <v>-9.9999999999997868E-3</v>
      </c>
    </row>
    <row r="2372" spans="1:28" s="33" customFormat="1" x14ac:dyDescent="0.25">
      <c r="A2372" s="71" t="s">
        <v>11143</v>
      </c>
      <c r="B2372" s="72" t="s">
        <v>16065</v>
      </c>
      <c r="C2372" s="73" t="s">
        <v>8808</v>
      </c>
      <c r="D2372" s="74">
        <v>0</v>
      </c>
      <c r="E2372" s="69">
        <v>15.5</v>
      </c>
      <c r="F2372" s="75">
        <f t="shared" si="1378"/>
        <v>0</v>
      </c>
      <c r="G2372" s="38"/>
      <c r="H2372" s="69">
        <f t="shared" si="1379"/>
        <v>11.81</v>
      </c>
      <c r="I2372" s="69">
        <f t="shared" si="1379"/>
        <v>3.69</v>
      </c>
      <c r="J2372" s="69">
        <f t="shared" si="1380"/>
        <v>15.5</v>
      </c>
      <c r="K2372" s="69">
        <v>0</v>
      </c>
      <c r="L2372" s="75">
        <f t="shared" si="1381"/>
        <v>15.5</v>
      </c>
      <c r="N2372" s="69">
        <v>11.81</v>
      </c>
      <c r="O2372" s="69">
        <v>3.6900000000000004</v>
      </c>
      <c r="P2372" s="69">
        <f t="shared" si="1382"/>
        <v>15.5</v>
      </c>
      <c r="Q2372" s="63"/>
      <c r="R2372" s="69">
        <f t="shared" si="1383"/>
        <v>11.81</v>
      </c>
      <c r="S2372" s="69">
        <f t="shared" si="1383"/>
        <v>3.69</v>
      </c>
      <c r="T2372" s="69">
        <f t="shared" si="1384"/>
        <v>15.5</v>
      </c>
      <c r="U2372" s="69">
        <f t="shared" si="1385"/>
        <v>0</v>
      </c>
      <c r="V2372" s="77">
        <f t="shared" si="1386"/>
        <v>15.5</v>
      </c>
      <c r="X2372" s="69">
        <v>11.81</v>
      </c>
      <c r="Y2372" s="69">
        <v>3.69</v>
      </c>
      <c r="Z2372" s="69">
        <v>15.5</v>
      </c>
      <c r="AB2372" s="79">
        <f t="shared" si="1348"/>
        <v>0</v>
      </c>
    </row>
    <row r="2373" spans="1:28" s="33" customFormat="1" x14ac:dyDescent="0.25">
      <c r="A2373" s="71" t="s">
        <v>11144</v>
      </c>
      <c r="B2373" s="72" t="s">
        <v>16066</v>
      </c>
      <c r="C2373" s="73" t="s">
        <v>8808</v>
      </c>
      <c r="D2373" s="74">
        <v>0</v>
      </c>
      <c r="E2373" s="69">
        <v>5.6800000000000006</v>
      </c>
      <c r="F2373" s="75">
        <f t="shared" si="1378"/>
        <v>0</v>
      </c>
      <c r="H2373" s="69">
        <f t="shared" si="1379"/>
        <v>1.99</v>
      </c>
      <c r="I2373" s="69">
        <f t="shared" si="1379"/>
        <v>3.69</v>
      </c>
      <c r="J2373" s="69">
        <f t="shared" si="1380"/>
        <v>5.68</v>
      </c>
      <c r="K2373" s="69">
        <v>0</v>
      </c>
      <c r="L2373" s="75">
        <f t="shared" si="1381"/>
        <v>5.68</v>
      </c>
      <c r="N2373" s="69">
        <v>1.99</v>
      </c>
      <c r="O2373" s="69">
        <v>3.6900000000000004</v>
      </c>
      <c r="P2373" s="69">
        <f t="shared" si="1382"/>
        <v>5.6800000000000006</v>
      </c>
      <c r="Q2373" s="63"/>
      <c r="R2373" s="69">
        <f t="shared" si="1383"/>
        <v>1.99</v>
      </c>
      <c r="S2373" s="69">
        <f t="shared" si="1383"/>
        <v>3.69</v>
      </c>
      <c r="T2373" s="69">
        <f t="shared" si="1384"/>
        <v>5.68</v>
      </c>
      <c r="U2373" s="69">
        <f t="shared" si="1385"/>
        <v>0</v>
      </c>
      <c r="V2373" s="77">
        <f t="shared" si="1386"/>
        <v>5.68</v>
      </c>
      <c r="X2373" s="69">
        <v>1.99</v>
      </c>
      <c r="Y2373" s="69">
        <v>3.69</v>
      </c>
      <c r="Z2373" s="69">
        <v>5.68</v>
      </c>
      <c r="AB2373" s="79">
        <f t="shared" si="1348"/>
        <v>0</v>
      </c>
    </row>
    <row r="2374" spans="1:28" s="33" customFormat="1" x14ac:dyDescent="0.25">
      <c r="A2374" s="65" t="s">
        <v>11145</v>
      </c>
      <c r="B2374" s="66" t="s">
        <v>16067</v>
      </c>
      <c r="C2374" s="67"/>
      <c r="D2374" s="68"/>
      <c r="E2374" s="69"/>
      <c r="F2374" s="70"/>
      <c r="G2374" s="38"/>
      <c r="H2374" s="69"/>
      <c r="I2374" s="69"/>
      <c r="J2374" s="69"/>
      <c r="K2374" s="69"/>
      <c r="L2374" s="75"/>
      <c r="N2374" s="69"/>
      <c r="O2374" s="69"/>
      <c r="P2374" s="69"/>
      <c r="Q2374" s="63"/>
      <c r="R2374" s="69"/>
      <c r="S2374" s="69"/>
      <c r="T2374" s="69"/>
      <c r="U2374" s="69"/>
      <c r="V2374" s="77"/>
      <c r="X2374" s="69"/>
      <c r="Y2374" s="69"/>
      <c r="Z2374" s="69"/>
      <c r="AA2374" s="78"/>
      <c r="AB2374" s="79">
        <f t="shared" si="1348"/>
        <v>0</v>
      </c>
    </row>
    <row r="2375" spans="1:28" s="33" customFormat="1" ht="22.5" x14ac:dyDescent="0.25">
      <c r="A2375" s="71" t="s">
        <v>11146</v>
      </c>
      <c r="B2375" s="72" t="s">
        <v>16068</v>
      </c>
      <c r="C2375" s="73" t="s">
        <v>8753</v>
      </c>
      <c r="D2375" s="74">
        <v>0</v>
      </c>
      <c r="E2375" s="69">
        <v>11.16</v>
      </c>
      <c r="F2375" s="75">
        <f>ROUND(D2375*E2375,2)</f>
        <v>0</v>
      </c>
      <c r="G2375" s="76"/>
      <c r="H2375" s="69">
        <f t="shared" ref="H2375:I2377" si="1387">ROUND(N2375+(N2375*$H$2/100),2)</f>
        <v>5.57</v>
      </c>
      <c r="I2375" s="69">
        <f t="shared" si="1387"/>
        <v>5.59</v>
      </c>
      <c r="J2375" s="69">
        <f>H2375+I2375</f>
        <v>11.16</v>
      </c>
      <c r="K2375" s="69">
        <v>0</v>
      </c>
      <c r="L2375" s="75">
        <f>SUM(J2375:K2375)</f>
        <v>11.16</v>
      </c>
      <c r="N2375" s="69">
        <v>5.57</v>
      </c>
      <c r="O2375" s="69">
        <v>5.59</v>
      </c>
      <c r="P2375" s="69">
        <f>SUM(N2375:O2375)</f>
        <v>11.16</v>
      </c>
      <c r="Q2375" s="63"/>
      <c r="R2375" s="69">
        <f t="shared" ref="R2375:S2377" si="1388">X2375</f>
        <v>5.57</v>
      </c>
      <c r="S2375" s="69">
        <f t="shared" si="1388"/>
        <v>5.6</v>
      </c>
      <c r="T2375" s="69">
        <f>R2375+S2375</f>
        <v>11.17</v>
      </c>
      <c r="U2375" s="69">
        <f>ROUND(Z2375*$H$2,2)/100</f>
        <v>0</v>
      </c>
      <c r="V2375" s="77">
        <f>SUM(T2375:U2375)</f>
        <v>11.17</v>
      </c>
      <c r="X2375" s="69">
        <v>5.57</v>
      </c>
      <c r="Y2375" s="69">
        <v>5.6</v>
      </c>
      <c r="Z2375" s="69">
        <v>11.17</v>
      </c>
      <c r="AA2375" s="78"/>
      <c r="AB2375" s="79">
        <f t="shared" si="1348"/>
        <v>-9.9999999999997868E-3</v>
      </c>
    </row>
    <row r="2376" spans="1:28" s="33" customFormat="1" ht="22.5" x14ac:dyDescent="0.25">
      <c r="A2376" s="71" t="s">
        <v>11147</v>
      </c>
      <c r="B2376" s="72" t="s">
        <v>16069</v>
      </c>
      <c r="C2376" s="73" t="s">
        <v>8808</v>
      </c>
      <c r="D2376" s="74">
        <v>0</v>
      </c>
      <c r="E2376" s="69">
        <v>4.82</v>
      </c>
      <c r="F2376" s="75">
        <f>ROUND(D2376*E2376,2)</f>
        <v>0</v>
      </c>
      <c r="G2376" s="76"/>
      <c r="H2376" s="69">
        <f t="shared" si="1387"/>
        <v>0</v>
      </c>
      <c r="I2376" s="69">
        <f t="shared" si="1387"/>
        <v>4.82</v>
      </c>
      <c r="J2376" s="69">
        <f>H2376+I2376</f>
        <v>4.82</v>
      </c>
      <c r="K2376" s="69">
        <v>0</v>
      </c>
      <c r="L2376" s="75">
        <f>SUM(J2376:K2376)</f>
        <v>4.82</v>
      </c>
      <c r="N2376" s="69">
        <v>0</v>
      </c>
      <c r="O2376" s="69">
        <v>4.82</v>
      </c>
      <c r="P2376" s="69">
        <f>SUM(N2376:O2376)</f>
        <v>4.82</v>
      </c>
      <c r="Q2376" s="63"/>
      <c r="R2376" s="69">
        <f t="shared" si="1388"/>
        <v>0</v>
      </c>
      <c r="S2376" s="69">
        <f t="shared" si="1388"/>
        <v>4.82</v>
      </c>
      <c r="T2376" s="69">
        <f>R2376+S2376</f>
        <v>4.82</v>
      </c>
      <c r="U2376" s="69">
        <f>ROUND(Z2376*$H$2,2)/100</f>
        <v>0</v>
      </c>
      <c r="V2376" s="77">
        <f>SUM(T2376:U2376)</f>
        <v>4.82</v>
      </c>
      <c r="X2376" s="69">
        <v>0</v>
      </c>
      <c r="Y2376" s="69">
        <v>4.82</v>
      </c>
      <c r="Z2376" s="69">
        <v>4.82</v>
      </c>
      <c r="AA2376" s="78"/>
      <c r="AB2376" s="79">
        <f t="shared" si="1348"/>
        <v>0</v>
      </c>
    </row>
    <row r="2377" spans="1:28" s="33" customFormat="1" ht="22.5" x14ac:dyDescent="0.25">
      <c r="A2377" s="71" t="s">
        <v>11148</v>
      </c>
      <c r="B2377" s="72" t="s">
        <v>16070</v>
      </c>
      <c r="C2377" s="73" t="s">
        <v>8808</v>
      </c>
      <c r="D2377" s="74">
        <v>0</v>
      </c>
      <c r="E2377" s="69">
        <v>9.6199999999999992</v>
      </c>
      <c r="F2377" s="75">
        <f>ROUND(D2377*E2377,2)</f>
        <v>0</v>
      </c>
      <c r="G2377" s="76"/>
      <c r="H2377" s="69">
        <f t="shared" si="1387"/>
        <v>0</v>
      </c>
      <c r="I2377" s="69">
        <f t="shared" si="1387"/>
        <v>9.6199999999999992</v>
      </c>
      <c r="J2377" s="69">
        <f>H2377+I2377</f>
        <v>9.6199999999999992</v>
      </c>
      <c r="K2377" s="69">
        <v>0</v>
      </c>
      <c r="L2377" s="75">
        <f>SUM(J2377:K2377)</f>
        <v>9.6199999999999992</v>
      </c>
      <c r="N2377" s="69">
        <v>0</v>
      </c>
      <c r="O2377" s="69">
        <v>9.6199999999999992</v>
      </c>
      <c r="P2377" s="69">
        <f>SUM(N2377:O2377)</f>
        <v>9.6199999999999992</v>
      </c>
      <c r="Q2377" s="63"/>
      <c r="R2377" s="69">
        <f t="shared" si="1388"/>
        <v>0</v>
      </c>
      <c r="S2377" s="69">
        <f t="shared" si="1388"/>
        <v>9.61</v>
      </c>
      <c r="T2377" s="69">
        <f>R2377+S2377</f>
        <v>9.61</v>
      </c>
      <c r="U2377" s="69">
        <f>ROUND(Z2377*$H$2,2)/100</f>
        <v>0</v>
      </c>
      <c r="V2377" s="77">
        <f>SUM(T2377:U2377)</f>
        <v>9.61</v>
      </c>
      <c r="X2377" s="69">
        <v>0</v>
      </c>
      <c r="Y2377" s="69">
        <v>9.61</v>
      </c>
      <c r="Z2377" s="69">
        <v>9.61</v>
      </c>
      <c r="AA2377" s="78"/>
      <c r="AB2377" s="79">
        <f t="shared" si="1348"/>
        <v>9.9999999999997868E-3</v>
      </c>
    </row>
    <row r="2378" spans="1:28" s="33" customFormat="1" ht="22.5" x14ac:dyDescent="0.25">
      <c r="A2378" s="65" t="s">
        <v>11149</v>
      </c>
      <c r="B2378" s="66" t="s">
        <v>16071</v>
      </c>
      <c r="C2378" s="73"/>
      <c r="D2378" s="74"/>
      <c r="E2378" s="69"/>
      <c r="F2378" s="75"/>
      <c r="G2378" s="76"/>
      <c r="H2378" s="69"/>
      <c r="I2378" s="69"/>
      <c r="J2378" s="69"/>
      <c r="K2378" s="69"/>
      <c r="L2378" s="75"/>
      <c r="N2378" s="69"/>
      <c r="O2378" s="69"/>
      <c r="P2378" s="69"/>
      <c r="Q2378" s="63"/>
      <c r="R2378" s="69"/>
      <c r="S2378" s="69"/>
      <c r="T2378" s="69"/>
      <c r="U2378" s="69"/>
      <c r="V2378" s="77"/>
      <c r="X2378" s="69"/>
      <c r="Y2378" s="69"/>
      <c r="Z2378" s="69"/>
      <c r="AA2378" s="78"/>
      <c r="AB2378" s="79">
        <f t="shared" ref="AB2378:AB2441" si="1389">P2378-Z2378</f>
        <v>0</v>
      </c>
    </row>
    <row r="2379" spans="1:28" s="33" customFormat="1" ht="22.5" x14ac:dyDescent="0.25">
      <c r="A2379" s="71" t="s">
        <v>11150</v>
      </c>
      <c r="B2379" s="72" t="s">
        <v>16072</v>
      </c>
      <c r="C2379" s="73" t="s">
        <v>8808</v>
      </c>
      <c r="D2379" s="74">
        <v>0</v>
      </c>
      <c r="E2379" s="69">
        <v>1.58</v>
      </c>
      <c r="F2379" s="75">
        <f t="shared" ref="F2379:F2400" si="1390">ROUND(D2379*E2379,2)</f>
        <v>0</v>
      </c>
      <c r="G2379" s="28"/>
      <c r="H2379" s="69">
        <f t="shared" ref="H2379:I2400" si="1391">ROUND(N2379+(N2379*$H$2/100),2)</f>
        <v>0.91</v>
      </c>
      <c r="I2379" s="69">
        <f t="shared" si="1391"/>
        <v>0.67</v>
      </c>
      <c r="J2379" s="69">
        <f t="shared" ref="J2379:J2400" si="1392">H2379+I2379</f>
        <v>1.58</v>
      </c>
      <c r="K2379" s="69">
        <v>0</v>
      </c>
      <c r="L2379" s="75">
        <f t="shared" ref="L2379:L2400" si="1393">SUM(J2379:K2379)</f>
        <v>1.58</v>
      </c>
      <c r="N2379" s="69">
        <v>0.91</v>
      </c>
      <c r="O2379" s="69">
        <v>0.67</v>
      </c>
      <c r="P2379" s="69">
        <f t="shared" ref="P2379:P2400" si="1394">SUM(N2379:O2379)</f>
        <v>1.58</v>
      </c>
      <c r="Q2379" s="63"/>
      <c r="R2379" s="69">
        <f t="shared" ref="R2379:S2400" si="1395">X2379</f>
        <v>0.91</v>
      </c>
      <c r="S2379" s="69">
        <f t="shared" si="1395"/>
        <v>0.68</v>
      </c>
      <c r="T2379" s="69">
        <f t="shared" ref="T2379:T2400" si="1396">R2379+S2379</f>
        <v>1.59</v>
      </c>
      <c r="U2379" s="69">
        <f t="shared" ref="U2379:U2400" si="1397">ROUND(Z2379*$H$2,2)/100</f>
        <v>0</v>
      </c>
      <c r="V2379" s="77">
        <f t="shared" ref="V2379:V2400" si="1398">SUM(T2379:U2379)</f>
        <v>1.59</v>
      </c>
      <c r="X2379" s="69">
        <v>0.91</v>
      </c>
      <c r="Y2379" s="69">
        <v>0.68</v>
      </c>
      <c r="Z2379" s="69">
        <v>1.59</v>
      </c>
      <c r="AA2379" s="78"/>
      <c r="AB2379" s="79">
        <f t="shared" si="1389"/>
        <v>-1.0000000000000009E-2</v>
      </c>
    </row>
    <row r="2380" spans="1:28" s="33" customFormat="1" ht="22.5" x14ac:dyDescent="0.25">
      <c r="A2380" s="71" t="s">
        <v>11151</v>
      </c>
      <c r="B2380" s="72" t="s">
        <v>16073</v>
      </c>
      <c r="C2380" s="73" t="s">
        <v>8808</v>
      </c>
      <c r="D2380" s="74">
        <v>0</v>
      </c>
      <c r="E2380" s="69">
        <v>2.02</v>
      </c>
      <c r="F2380" s="75">
        <f t="shared" si="1390"/>
        <v>0</v>
      </c>
      <c r="G2380" s="28"/>
      <c r="H2380" s="69">
        <f t="shared" si="1391"/>
        <v>1.35</v>
      </c>
      <c r="I2380" s="69">
        <f t="shared" si="1391"/>
        <v>0.67</v>
      </c>
      <c r="J2380" s="69">
        <f t="shared" si="1392"/>
        <v>2.02</v>
      </c>
      <c r="K2380" s="69">
        <v>0</v>
      </c>
      <c r="L2380" s="75">
        <f t="shared" si="1393"/>
        <v>2.02</v>
      </c>
      <c r="N2380" s="69">
        <v>1.35</v>
      </c>
      <c r="O2380" s="69">
        <v>0.67</v>
      </c>
      <c r="P2380" s="69">
        <f t="shared" si="1394"/>
        <v>2.02</v>
      </c>
      <c r="Q2380" s="63"/>
      <c r="R2380" s="69">
        <f t="shared" si="1395"/>
        <v>1.35</v>
      </c>
      <c r="S2380" s="69">
        <f t="shared" si="1395"/>
        <v>0.68</v>
      </c>
      <c r="T2380" s="69">
        <f t="shared" si="1396"/>
        <v>2.0300000000000002</v>
      </c>
      <c r="U2380" s="69">
        <f t="shared" si="1397"/>
        <v>0</v>
      </c>
      <c r="V2380" s="77">
        <f t="shared" si="1398"/>
        <v>2.0300000000000002</v>
      </c>
      <c r="X2380" s="69">
        <v>1.35</v>
      </c>
      <c r="Y2380" s="69">
        <v>0.68</v>
      </c>
      <c r="Z2380" s="69">
        <v>2.0299999999999998</v>
      </c>
      <c r="AA2380" s="78"/>
      <c r="AB2380" s="79">
        <f t="shared" si="1389"/>
        <v>-9.9999999999997868E-3</v>
      </c>
    </row>
    <row r="2381" spans="1:28" s="33" customFormat="1" ht="22.5" x14ac:dyDescent="0.25">
      <c r="A2381" s="71" t="s">
        <v>11152</v>
      </c>
      <c r="B2381" s="72" t="s">
        <v>16074</v>
      </c>
      <c r="C2381" s="73" t="s">
        <v>8808</v>
      </c>
      <c r="D2381" s="74">
        <v>0</v>
      </c>
      <c r="E2381" s="69">
        <v>2.9299999999999997</v>
      </c>
      <c r="F2381" s="75">
        <f t="shared" si="1390"/>
        <v>0</v>
      </c>
      <c r="G2381" s="28"/>
      <c r="H2381" s="69">
        <f t="shared" si="1391"/>
        <v>2.2599999999999998</v>
      </c>
      <c r="I2381" s="69">
        <f t="shared" si="1391"/>
        <v>0.67</v>
      </c>
      <c r="J2381" s="69">
        <f t="shared" si="1392"/>
        <v>2.9299999999999997</v>
      </c>
      <c r="K2381" s="69">
        <v>0</v>
      </c>
      <c r="L2381" s="75">
        <f t="shared" si="1393"/>
        <v>2.9299999999999997</v>
      </c>
      <c r="N2381" s="69">
        <v>2.2599999999999998</v>
      </c>
      <c r="O2381" s="69">
        <v>0.67</v>
      </c>
      <c r="P2381" s="69">
        <f t="shared" si="1394"/>
        <v>2.9299999999999997</v>
      </c>
      <c r="Q2381" s="63"/>
      <c r="R2381" s="69">
        <f t="shared" si="1395"/>
        <v>2.2599999999999998</v>
      </c>
      <c r="S2381" s="69">
        <f t="shared" si="1395"/>
        <v>0.68</v>
      </c>
      <c r="T2381" s="69">
        <f t="shared" si="1396"/>
        <v>2.94</v>
      </c>
      <c r="U2381" s="69">
        <f t="shared" si="1397"/>
        <v>0</v>
      </c>
      <c r="V2381" s="77">
        <f t="shared" si="1398"/>
        <v>2.94</v>
      </c>
      <c r="X2381" s="69">
        <v>2.2599999999999998</v>
      </c>
      <c r="Y2381" s="69">
        <v>0.68</v>
      </c>
      <c r="Z2381" s="69">
        <v>2.94</v>
      </c>
      <c r="AA2381" s="78"/>
      <c r="AB2381" s="79">
        <f t="shared" si="1389"/>
        <v>-1.0000000000000231E-2</v>
      </c>
    </row>
    <row r="2382" spans="1:28" s="89" customFormat="1" ht="22.5" x14ac:dyDescent="0.25">
      <c r="A2382" s="71" t="s">
        <v>11153</v>
      </c>
      <c r="B2382" s="72" t="s">
        <v>16075</v>
      </c>
      <c r="C2382" s="73" t="s">
        <v>8808</v>
      </c>
      <c r="D2382" s="74">
        <v>0</v>
      </c>
      <c r="E2382" s="69">
        <v>3.75</v>
      </c>
      <c r="F2382" s="75">
        <f t="shared" si="1390"/>
        <v>0</v>
      </c>
      <c r="G2382" s="28"/>
      <c r="H2382" s="69">
        <f t="shared" si="1391"/>
        <v>3.08</v>
      </c>
      <c r="I2382" s="69">
        <f t="shared" si="1391"/>
        <v>0.67</v>
      </c>
      <c r="J2382" s="69">
        <f t="shared" si="1392"/>
        <v>3.75</v>
      </c>
      <c r="K2382" s="69">
        <v>0</v>
      </c>
      <c r="L2382" s="75">
        <f t="shared" si="1393"/>
        <v>3.75</v>
      </c>
      <c r="M2382" s="33"/>
      <c r="N2382" s="69">
        <v>3.08</v>
      </c>
      <c r="O2382" s="69">
        <v>0.67</v>
      </c>
      <c r="P2382" s="69">
        <f t="shared" si="1394"/>
        <v>3.75</v>
      </c>
      <c r="Q2382" s="63"/>
      <c r="R2382" s="69">
        <f t="shared" si="1395"/>
        <v>3.08</v>
      </c>
      <c r="S2382" s="69">
        <f t="shared" si="1395"/>
        <v>0.68</v>
      </c>
      <c r="T2382" s="69">
        <f t="shared" si="1396"/>
        <v>3.7600000000000002</v>
      </c>
      <c r="U2382" s="69">
        <f t="shared" si="1397"/>
        <v>0</v>
      </c>
      <c r="V2382" s="77">
        <f t="shared" si="1398"/>
        <v>3.7600000000000002</v>
      </c>
      <c r="W2382" s="33"/>
      <c r="X2382" s="69">
        <v>3.08</v>
      </c>
      <c r="Y2382" s="69">
        <v>0.68</v>
      </c>
      <c r="Z2382" s="69">
        <v>3.76</v>
      </c>
      <c r="AA2382" s="78"/>
      <c r="AB2382" s="79">
        <f t="shared" si="1389"/>
        <v>-9.9999999999997868E-3</v>
      </c>
    </row>
    <row r="2383" spans="1:28" s="89" customFormat="1" ht="22.5" x14ac:dyDescent="0.25">
      <c r="A2383" s="71" t="s">
        <v>11154</v>
      </c>
      <c r="B2383" s="72" t="s">
        <v>16076</v>
      </c>
      <c r="C2383" s="73" t="s">
        <v>8808</v>
      </c>
      <c r="D2383" s="74">
        <v>0</v>
      </c>
      <c r="E2383" s="69">
        <v>7.43</v>
      </c>
      <c r="F2383" s="75">
        <f t="shared" si="1390"/>
        <v>0</v>
      </c>
      <c r="G2383" s="28"/>
      <c r="H2383" s="69">
        <f t="shared" si="1391"/>
        <v>4.75</v>
      </c>
      <c r="I2383" s="69">
        <f t="shared" si="1391"/>
        <v>2.68</v>
      </c>
      <c r="J2383" s="69">
        <f t="shared" si="1392"/>
        <v>7.43</v>
      </c>
      <c r="K2383" s="69">
        <v>0</v>
      </c>
      <c r="L2383" s="75">
        <f t="shared" si="1393"/>
        <v>7.43</v>
      </c>
      <c r="M2383" s="33"/>
      <c r="N2383" s="69">
        <v>4.75</v>
      </c>
      <c r="O2383" s="69">
        <v>2.68</v>
      </c>
      <c r="P2383" s="69">
        <f t="shared" si="1394"/>
        <v>7.43</v>
      </c>
      <c r="Q2383" s="63"/>
      <c r="R2383" s="69">
        <f t="shared" si="1395"/>
        <v>4.75</v>
      </c>
      <c r="S2383" s="69">
        <f t="shared" si="1395"/>
        <v>2.68</v>
      </c>
      <c r="T2383" s="69">
        <f t="shared" si="1396"/>
        <v>7.43</v>
      </c>
      <c r="U2383" s="69">
        <f t="shared" si="1397"/>
        <v>0</v>
      </c>
      <c r="V2383" s="77">
        <f t="shared" si="1398"/>
        <v>7.43</v>
      </c>
      <c r="W2383" s="33"/>
      <c r="X2383" s="69">
        <v>4.75</v>
      </c>
      <c r="Y2383" s="69">
        <v>2.68</v>
      </c>
      <c r="Z2383" s="69">
        <v>7.43</v>
      </c>
      <c r="AA2383" s="78"/>
      <c r="AB2383" s="79">
        <f t="shared" si="1389"/>
        <v>0</v>
      </c>
    </row>
    <row r="2384" spans="1:28" s="33" customFormat="1" ht="22.5" x14ac:dyDescent="0.25">
      <c r="A2384" s="71" t="s">
        <v>11155</v>
      </c>
      <c r="B2384" s="72" t="s">
        <v>16077</v>
      </c>
      <c r="C2384" s="73" t="s">
        <v>8808</v>
      </c>
      <c r="D2384" s="74">
        <v>0</v>
      </c>
      <c r="E2384" s="69">
        <v>10.14</v>
      </c>
      <c r="F2384" s="75">
        <f t="shared" si="1390"/>
        <v>0</v>
      </c>
      <c r="G2384" s="28"/>
      <c r="H2384" s="69">
        <f t="shared" si="1391"/>
        <v>7.12</v>
      </c>
      <c r="I2384" s="69">
        <f t="shared" si="1391"/>
        <v>3.02</v>
      </c>
      <c r="J2384" s="69">
        <f t="shared" si="1392"/>
        <v>10.14</v>
      </c>
      <c r="K2384" s="69">
        <v>0</v>
      </c>
      <c r="L2384" s="75">
        <f t="shared" si="1393"/>
        <v>10.14</v>
      </c>
      <c r="N2384" s="69">
        <v>7.12</v>
      </c>
      <c r="O2384" s="69">
        <v>3.02</v>
      </c>
      <c r="P2384" s="69">
        <f t="shared" si="1394"/>
        <v>10.14</v>
      </c>
      <c r="Q2384" s="63"/>
      <c r="R2384" s="69">
        <f t="shared" si="1395"/>
        <v>7.12</v>
      </c>
      <c r="S2384" s="69">
        <f t="shared" si="1395"/>
        <v>3.02</v>
      </c>
      <c r="T2384" s="69">
        <f t="shared" si="1396"/>
        <v>10.14</v>
      </c>
      <c r="U2384" s="69">
        <f t="shared" si="1397"/>
        <v>0</v>
      </c>
      <c r="V2384" s="77">
        <f t="shared" si="1398"/>
        <v>10.14</v>
      </c>
      <c r="X2384" s="69">
        <v>7.12</v>
      </c>
      <c r="Y2384" s="69">
        <v>3.02</v>
      </c>
      <c r="Z2384" s="69">
        <v>10.14</v>
      </c>
      <c r="AA2384" s="78"/>
      <c r="AB2384" s="79">
        <f t="shared" si="1389"/>
        <v>0</v>
      </c>
    </row>
    <row r="2385" spans="1:28" s="33" customFormat="1" ht="22.5" x14ac:dyDescent="0.25">
      <c r="A2385" s="71" t="s">
        <v>11156</v>
      </c>
      <c r="B2385" s="72" t="s">
        <v>16078</v>
      </c>
      <c r="C2385" s="73" t="s">
        <v>8808</v>
      </c>
      <c r="D2385" s="74">
        <v>0</v>
      </c>
      <c r="E2385" s="69">
        <v>14.45</v>
      </c>
      <c r="F2385" s="75">
        <f t="shared" si="1390"/>
        <v>0</v>
      </c>
      <c r="G2385" s="28"/>
      <c r="H2385" s="69">
        <f t="shared" si="1391"/>
        <v>11.1</v>
      </c>
      <c r="I2385" s="69">
        <f t="shared" si="1391"/>
        <v>3.35</v>
      </c>
      <c r="J2385" s="69">
        <f t="shared" si="1392"/>
        <v>14.45</v>
      </c>
      <c r="K2385" s="69">
        <v>0</v>
      </c>
      <c r="L2385" s="75">
        <f t="shared" si="1393"/>
        <v>14.45</v>
      </c>
      <c r="N2385" s="69">
        <v>11.1</v>
      </c>
      <c r="O2385" s="69">
        <v>3.3499999999999996</v>
      </c>
      <c r="P2385" s="69">
        <f t="shared" si="1394"/>
        <v>14.45</v>
      </c>
      <c r="Q2385" s="63"/>
      <c r="R2385" s="69">
        <f t="shared" si="1395"/>
        <v>11.1</v>
      </c>
      <c r="S2385" s="69">
        <f t="shared" si="1395"/>
        <v>3.36</v>
      </c>
      <c r="T2385" s="69">
        <f t="shared" si="1396"/>
        <v>14.459999999999999</v>
      </c>
      <c r="U2385" s="69">
        <f t="shared" si="1397"/>
        <v>0</v>
      </c>
      <c r="V2385" s="77">
        <f t="shared" si="1398"/>
        <v>14.459999999999999</v>
      </c>
      <c r="X2385" s="69">
        <v>11.1</v>
      </c>
      <c r="Y2385" s="69">
        <v>3.36</v>
      </c>
      <c r="Z2385" s="69">
        <v>14.46</v>
      </c>
      <c r="AA2385" s="78"/>
      <c r="AB2385" s="79">
        <f t="shared" si="1389"/>
        <v>-1.0000000000001563E-2</v>
      </c>
    </row>
    <row r="2386" spans="1:28" s="89" customFormat="1" ht="22.5" x14ac:dyDescent="0.25">
      <c r="A2386" s="71" t="s">
        <v>11157</v>
      </c>
      <c r="B2386" s="72" t="s">
        <v>16079</v>
      </c>
      <c r="C2386" s="73" t="s">
        <v>8808</v>
      </c>
      <c r="D2386" s="74">
        <v>0</v>
      </c>
      <c r="E2386" s="69">
        <v>19.88</v>
      </c>
      <c r="F2386" s="75">
        <f t="shared" si="1390"/>
        <v>0</v>
      </c>
      <c r="G2386" s="28"/>
      <c r="H2386" s="69">
        <f t="shared" si="1391"/>
        <v>14.86</v>
      </c>
      <c r="I2386" s="69">
        <f t="shared" si="1391"/>
        <v>5.0199999999999996</v>
      </c>
      <c r="J2386" s="69">
        <f t="shared" si="1392"/>
        <v>19.88</v>
      </c>
      <c r="K2386" s="69">
        <v>0</v>
      </c>
      <c r="L2386" s="75">
        <f t="shared" si="1393"/>
        <v>19.88</v>
      </c>
      <c r="M2386" s="33"/>
      <c r="N2386" s="69">
        <v>14.86</v>
      </c>
      <c r="O2386" s="69">
        <v>5.0200000000000005</v>
      </c>
      <c r="P2386" s="69">
        <f t="shared" si="1394"/>
        <v>19.88</v>
      </c>
      <c r="Q2386" s="63"/>
      <c r="R2386" s="69">
        <f t="shared" si="1395"/>
        <v>14.86</v>
      </c>
      <c r="S2386" s="69">
        <f t="shared" si="1395"/>
        <v>5.03</v>
      </c>
      <c r="T2386" s="69">
        <f t="shared" si="1396"/>
        <v>19.89</v>
      </c>
      <c r="U2386" s="69">
        <f t="shared" si="1397"/>
        <v>0</v>
      </c>
      <c r="V2386" s="77">
        <f t="shared" si="1398"/>
        <v>19.89</v>
      </c>
      <c r="W2386" s="33"/>
      <c r="X2386" s="69">
        <v>14.86</v>
      </c>
      <c r="Y2386" s="69">
        <v>5.03</v>
      </c>
      <c r="Z2386" s="69">
        <v>19.89</v>
      </c>
      <c r="AA2386" s="78"/>
      <c r="AB2386" s="79">
        <f t="shared" si="1389"/>
        <v>-1.0000000000001563E-2</v>
      </c>
    </row>
    <row r="2387" spans="1:28" s="89" customFormat="1" ht="22.5" x14ac:dyDescent="0.25">
      <c r="A2387" s="71" t="s">
        <v>11158</v>
      </c>
      <c r="B2387" s="72" t="s">
        <v>16080</v>
      </c>
      <c r="C2387" s="73" t="s">
        <v>8808</v>
      </c>
      <c r="D2387" s="74">
        <v>0</v>
      </c>
      <c r="E2387" s="69">
        <v>28.37</v>
      </c>
      <c r="F2387" s="75">
        <f t="shared" si="1390"/>
        <v>0</v>
      </c>
      <c r="G2387" s="28"/>
      <c r="H2387" s="69">
        <f t="shared" si="1391"/>
        <v>21.64</v>
      </c>
      <c r="I2387" s="69">
        <f t="shared" si="1391"/>
        <v>6.73</v>
      </c>
      <c r="J2387" s="69">
        <f t="shared" si="1392"/>
        <v>28.37</v>
      </c>
      <c r="K2387" s="69">
        <v>0</v>
      </c>
      <c r="L2387" s="75">
        <f t="shared" si="1393"/>
        <v>28.37</v>
      </c>
      <c r="M2387" s="33"/>
      <c r="N2387" s="69">
        <v>21.64</v>
      </c>
      <c r="O2387" s="69">
        <v>6.7299999999999995</v>
      </c>
      <c r="P2387" s="69">
        <f t="shared" si="1394"/>
        <v>28.37</v>
      </c>
      <c r="Q2387" s="63"/>
      <c r="R2387" s="69">
        <f t="shared" si="1395"/>
        <v>21.64</v>
      </c>
      <c r="S2387" s="69">
        <f t="shared" si="1395"/>
        <v>6.71</v>
      </c>
      <c r="T2387" s="69">
        <f t="shared" si="1396"/>
        <v>28.35</v>
      </c>
      <c r="U2387" s="69">
        <f t="shared" si="1397"/>
        <v>0</v>
      </c>
      <c r="V2387" s="77">
        <f t="shared" si="1398"/>
        <v>28.35</v>
      </c>
      <c r="W2387" s="33"/>
      <c r="X2387" s="69">
        <v>21.64</v>
      </c>
      <c r="Y2387" s="69">
        <v>6.71</v>
      </c>
      <c r="Z2387" s="69">
        <v>28.35</v>
      </c>
      <c r="AA2387" s="78"/>
      <c r="AB2387" s="79">
        <f t="shared" si="1389"/>
        <v>1.9999999999999574E-2</v>
      </c>
    </row>
    <row r="2388" spans="1:28" s="33" customFormat="1" ht="22.5" x14ac:dyDescent="0.25">
      <c r="A2388" s="71" t="s">
        <v>11159</v>
      </c>
      <c r="B2388" s="72" t="s">
        <v>16081</v>
      </c>
      <c r="C2388" s="73" t="s">
        <v>8808</v>
      </c>
      <c r="D2388" s="74">
        <v>0</v>
      </c>
      <c r="E2388" s="69">
        <v>38.5</v>
      </c>
      <c r="F2388" s="75">
        <f t="shared" si="1390"/>
        <v>0</v>
      </c>
      <c r="G2388" s="28"/>
      <c r="H2388" s="69">
        <f t="shared" si="1391"/>
        <v>30.11</v>
      </c>
      <c r="I2388" s="69">
        <f t="shared" si="1391"/>
        <v>8.39</v>
      </c>
      <c r="J2388" s="69">
        <f t="shared" si="1392"/>
        <v>38.5</v>
      </c>
      <c r="K2388" s="69">
        <v>0</v>
      </c>
      <c r="L2388" s="75">
        <f t="shared" si="1393"/>
        <v>38.5</v>
      </c>
      <c r="N2388" s="69">
        <v>30.11</v>
      </c>
      <c r="O2388" s="69">
        <v>8.39</v>
      </c>
      <c r="P2388" s="69">
        <f t="shared" si="1394"/>
        <v>38.5</v>
      </c>
      <c r="Q2388" s="63"/>
      <c r="R2388" s="69">
        <f t="shared" si="1395"/>
        <v>30.11</v>
      </c>
      <c r="S2388" s="69">
        <f t="shared" si="1395"/>
        <v>8.39</v>
      </c>
      <c r="T2388" s="69">
        <f t="shared" si="1396"/>
        <v>38.5</v>
      </c>
      <c r="U2388" s="69">
        <f t="shared" si="1397"/>
        <v>0</v>
      </c>
      <c r="V2388" s="77">
        <f t="shared" si="1398"/>
        <v>38.5</v>
      </c>
      <c r="X2388" s="69">
        <v>30.11</v>
      </c>
      <c r="Y2388" s="69">
        <v>8.39</v>
      </c>
      <c r="Z2388" s="69">
        <v>38.5</v>
      </c>
      <c r="AA2388" s="78"/>
      <c r="AB2388" s="79">
        <f t="shared" si="1389"/>
        <v>0</v>
      </c>
    </row>
    <row r="2389" spans="1:28" s="33" customFormat="1" ht="22.5" x14ac:dyDescent="0.25">
      <c r="A2389" s="71" t="s">
        <v>11160</v>
      </c>
      <c r="B2389" s="72" t="s">
        <v>16082</v>
      </c>
      <c r="C2389" s="73" t="s">
        <v>8808</v>
      </c>
      <c r="D2389" s="74">
        <v>0</v>
      </c>
      <c r="E2389" s="69">
        <v>49.28</v>
      </c>
      <c r="F2389" s="75">
        <f t="shared" si="1390"/>
        <v>0</v>
      </c>
      <c r="G2389" s="28"/>
      <c r="H2389" s="69">
        <f t="shared" si="1391"/>
        <v>39.22</v>
      </c>
      <c r="I2389" s="69">
        <f t="shared" si="1391"/>
        <v>10.06</v>
      </c>
      <c r="J2389" s="69">
        <f t="shared" si="1392"/>
        <v>49.28</v>
      </c>
      <c r="K2389" s="69">
        <v>0</v>
      </c>
      <c r="L2389" s="75">
        <f t="shared" si="1393"/>
        <v>49.28</v>
      </c>
      <c r="N2389" s="69">
        <v>39.22</v>
      </c>
      <c r="O2389" s="69">
        <v>10.06</v>
      </c>
      <c r="P2389" s="69">
        <f t="shared" si="1394"/>
        <v>49.28</v>
      </c>
      <c r="Q2389" s="63"/>
      <c r="R2389" s="69">
        <f t="shared" si="1395"/>
        <v>39.22</v>
      </c>
      <c r="S2389" s="69">
        <f t="shared" si="1395"/>
        <v>10.06</v>
      </c>
      <c r="T2389" s="69">
        <f t="shared" si="1396"/>
        <v>49.28</v>
      </c>
      <c r="U2389" s="69">
        <f t="shared" si="1397"/>
        <v>0</v>
      </c>
      <c r="V2389" s="77">
        <f t="shared" si="1398"/>
        <v>49.28</v>
      </c>
      <c r="X2389" s="69">
        <v>39.22</v>
      </c>
      <c r="Y2389" s="69">
        <v>10.06</v>
      </c>
      <c r="Z2389" s="69">
        <v>49.28</v>
      </c>
      <c r="AA2389" s="78"/>
      <c r="AB2389" s="79">
        <f t="shared" si="1389"/>
        <v>0</v>
      </c>
    </row>
    <row r="2390" spans="1:28" s="33" customFormat="1" ht="22.5" x14ac:dyDescent="0.25">
      <c r="A2390" s="71" t="s">
        <v>11161</v>
      </c>
      <c r="B2390" s="72" t="s">
        <v>16083</v>
      </c>
      <c r="C2390" s="73" t="s">
        <v>8808</v>
      </c>
      <c r="D2390" s="74">
        <v>0</v>
      </c>
      <c r="E2390" s="69">
        <v>62.96</v>
      </c>
      <c r="F2390" s="75">
        <f t="shared" si="1390"/>
        <v>0</v>
      </c>
      <c r="G2390" s="28"/>
      <c r="H2390" s="69">
        <f t="shared" si="1391"/>
        <v>51.22</v>
      </c>
      <c r="I2390" s="69">
        <f t="shared" si="1391"/>
        <v>11.74</v>
      </c>
      <c r="J2390" s="69">
        <f t="shared" si="1392"/>
        <v>62.96</v>
      </c>
      <c r="K2390" s="69">
        <v>0</v>
      </c>
      <c r="L2390" s="75">
        <f t="shared" si="1393"/>
        <v>62.96</v>
      </c>
      <c r="N2390" s="69">
        <v>51.22</v>
      </c>
      <c r="O2390" s="69">
        <v>11.74</v>
      </c>
      <c r="P2390" s="69">
        <f t="shared" si="1394"/>
        <v>62.96</v>
      </c>
      <c r="Q2390" s="63"/>
      <c r="R2390" s="69">
        <f t="shared" si="1395"/>
        <v>51.22</v>
      </c>
      <c r="S2390" s="69">
        <f t="shared" si="1395"/>
        <v>11.74</v>
      </c>
      <c r="T2390" s="69">
        <f t="shared" si="1396"/>
        <v>62.96</v>
      </c>
      <c r="U2390" s="69">
        <f t="shared" si="1397"/>
        <v>0</v>
      </c>
      <c r="V2390" s="77">
        <f t="shared" si="1398"/>
        <v>62.96</v>
      </c>
      <c r="X2390" s="69">
        <v>51.22</v>
      </c>
      <c r="Y2390" s="69">
        <v>11.74</v>
      </c>
      <c r="Z2390" s="69">
        <v>62.96</v>
      </c>
      <c r="AA2390" s="78"/>
      <c r="AB2390" s="79">
        <f t="shared" si="1389"/>
        <v>0</v>
      </c>
    </row>
    <row r="2391" spans="1:28" s="33" customFormat="1" ht="22.5" x14ac:dyDescent="0.25">
      <c r="A2391" s="71" t="s">
        <v>11162</v>
      </c>
      <c r="B2391" s="72" t="s">
        <v>16084</v>
      </c>
      <c r="C2391" s="73" t="s">
        <v>8808</v>
      </c>
      <c r="D2391" s="74">
        <v>0</v>
      </c>
      <c r="E2391" s="69">
        <v>76.16</v>
      </c>
      <c r="F2391" s="75">
        <f t="shared" si="1390"/>
        <v>0</v>
      </c>
      <c r="G2391" s="28"/>
      <c r="H2391" s="69">
        <f t="shared" si="1391"/>
        <v>64.42</v>
      </c>
      <c r="I2391" s="69">
        <f t="shared" si="1391"/>
        <v>11.74</v>
      </c>
      <c r="J2391" s="69">
        <f t="shared" si="1392"/>
        <v>76.16</v>
      </c>
      <c r="K2391" s="69">
        <v>0</v>
      </c>
      <c r="L2391" s="75">
        <f t="shared" si="1393"/>
        <v>76.16</v>
      </c>
      <c r="N2391" s="69">
        <v>64.42</v>
      </c>
      <c r="O2391" s="69">
        <v>11.74</v>
      </c>
      <c r="P2391" s="69">
        <f t="shared" si="1394"/>
        <v>76.16</v>
      </c>
      <c r="Q2391" s="63"/>
      <c r="R2391" s="69">
        <f t="shared" si="1395"/>
        <v>64.42</v>
      </c>
      <c r="S2391" s="69">
        <f t="shared" si="1395"/>
        <v>11.74</v>
      </c>
      <c r="T2391" s="69">
        <f t="shared" si="1396"/>
        <v>76.16</v>
      </c>
      <c r="U2391" s="69">
        <f t="shared" si="1397"/>
        <v>0</v>
      </c>
      <c r="V2391" s="77">
        <f t="shared" si="1398"/>
        <v>76.16</v>
      </c>
      <c r="X2391" s="69">
        <v>64.42</v>
      </c>
      <c r="Y2391" s="69">
        <v>11.74</v>
      </c>
      <c r="Z2391" s="69">
        <v>76.16</v>
      </c>
      <c r="AA2391" s="78"/>
      <c r="AB2391" s="79">
        <f t="shared" si="1389"/>
        <v>0</v>
      </c>
    </row>
    <row r="2392" spans="1:28" s="33" customFormat="1" ht="22.5" x14ac:dyDescent="0.25">
      <c r="A2392" s="71" t="s">
        <v>11163</v>
      </c>
      <c r="B2392" s="72" t="s">
        <v>16085</v>
      </c>
      <c r="C2392" s="73" t="s">
        <v>8808</v>
      </c>
      <c r="D2392" s="74">
        <v>0</v>
      </c>
      <c r="E2392" s="69">
        <v>91.42</v>
      </c>
      <c r="F2392" s="75">
        <f t="shared" si="1390"/>
        <v>0</v>
      </c>
      <c r="G2392" s="28"/>
      <c r="H2392" s="69">
        <f t="shared" si="1391"/>
        <v>78.010000000000005</v>
      </c>
      <c r="I2392" s="69">
        <f t="shared" si="1391"/>
        <v>13.41</v>
      </c>
      <c r="J2392" s="69">
        <f t="shared" si="1392"/>
        <v>91.42</v>
      </c>
      <c r="K2392" s="69">
        <v>0</v>
      </c>
      <c r="L2392" s="75">
        <f t="shared" si="1393"/>
        <v>91.42</v>
      </c>
      <c r="N2392" s="69">
        <v>78.010000000000005</v>
      </c>
      <c r="O2392" s="69">
        <v>13.41</v>
      </c>
      <c r="P2392" s="69">
        <f t="shared" si="1394"/>
        <v>91.42</v>
      </c>
      <c r="Q2392" s="63"/>
      <c r="R2392" s="69">
        <f t="shared" si="1395"/>
        <v>78.010000000000005</v>
      </c>
      <c r="S2392" s="69">
        <f t="shared" si="1395"/>
        <v>13.42</v>
      </c>
      <c r="T2392" s="69">
        <f t="shared" si="1396"/>
        <v>91.43</v>
      </c>
      <c r="U2392" s="69">
        <f t="shared" si="1397"/>
        <v>0</v>
      </c>
      <c r="V2392" s="77">
        <f t="shared" si="1398"/>
        <v>91.43</v>
      </c>
      <c r="X2392" s="69">
        <v>78.010000000000005</v>
      </c>
      <c r="Y2392" s="69">
        <v>13.42</v>
      </c>
      <c r="Z2392" s="69">
        <v>91.43</v>
      </c>
      <c r="AA2392" s="78"/>
      <c r="AB2392" s="79">
        <f t="shared" si="1389"/>
        <v>-1.0000000000005116E-2</v>
      </c>
    </row>
    <row r="2393" spans="1:28" s="33" customFormat="1" ht="22.5" x14ac:dyDescent="0.25">
      <c r="A2393" s="71" t="s">
        <v>11164</v>
      </c>
      <c r="B2393" s="72" t="s">
        <v>16086</v>
      </c>
      <c r="C2393" s="73" t="s">
        <v>8808</v>
      </c>
      <c r="D2393" s="74">
        <v>0</v>
      </c>
      <c r="E2393" s="69">
        <v>118.00999999999999</v>
      </c>
      <c r="F2393" s="75">
        <f t="shared" si="1390"/>
        <v>0</v>
      </c>
      <c r="G2393" s="28"/>
      <c r="H2393" s="69">
        <f t="shared" si="1391"/>
        <v>102.91</v>
      </c>
      <c r="I2393" s="69">
        <f t="shared" si="1391"/>
        <v>15.1</v>
      </c>
      <c r="J2393" s="69">
        <f t="shared" si="1392"/>
        <v>118.00999999999999</v>
      </c>
      <c r="K2393" s="69">
        <v>0</v>
      </c>
      <c r="L2393" s="75">
        <f t="shared" si="1393"/>
        <v>118.00999999999999</v>
      </c>
      <c r="N2393" s="69">
        <v>102.91</v>
      </c>
      <c r="O2393" s="69">
        <v>15.1</v>
      </c>
      <c r="P2393" s="69">
        <f t="shared" si="1394"/>
        <v>118.00999999999999</v>
      </c>
      <c r="Q2393" s="63"/>
      <c r="R2393" s="69">
        <f t="shared" si="1395"/>
        <v>102.91</v>
      </c>
      <c r="S2393" s="69">
        <f t="shared" si="1395"/>
        <v>15.1</v>
      </c>
      <c r="T2393" s="69">
        <f t="shared" si="1396"/>
        <v>118.00999999999999</v>
      </c>
      <c r="U2393" s="69">
        <f t="shared" si="1397"/>
        <v>0</v>
      </c>
      <c r="V2393" s="77">
        <f t="shared" si="1398"/>
        <v>118.00999999999999</v>
      </c>
      <c r="X2393" s="69">
        <v>102.91</v>
      </c>
      <c r="Y2393" s="69">
        <v>15.1</v>
      </c>
      <c r="Z2393" s="69">
        <v>118.01</v>
      </c>
      <c r="AA2393" s="78"/>
      <c r="AB2393" s="79">
        <f t="shared" si="1389"/>
        <v>0</v>
      </c>
    </row>
    <row r="2394" spans="1:28" s="33" customFormat="1" ht="22.5" x14ac:dyDescent="0.25">
      <c r="A2394" s="71" t="s">
        <v>11165</v>
      </c>
      <c r="B2394" s="72" t="s">
        <v>16087</v>
      </c>
      <c r="C2394" s="73" t="s">
        <v>8808</v>
      </c>
      <c r="D2394" s="74">
        <v>0</v>
      </c>
      <c r="E2394" s="69">
        <v>4.32</v>
      </c>
      <c r="F2394" s="75">
        <f t="shared" si="1390"/>
        <v>0</v>
      </c>
      <c r="G2394" s="28"/>
      <c r="H2394" s="69">
        <f t="shared" si="1391"/>
        <v>2.97</v>
      </c>
      <c r="I2394" s="69">
        <f t="shared" si="1391"/>
        <v>1.35</v>
      </c>
      <c r="J2394" s="69">
        <f t="shared" si="1392"/>
        <v>4.32</v>
      </c>
      <c r="K2394" s="69">
        <v>0</v>
      </c>
      <c r="L2394" s="75">
        <f t="shared" si="1393"/>
        <v>4.32</v>
      </c>
      <c r="N2394" s="69">
        <v>2.97</v>
      </c>
      <c r="O2394" s="69">
        <v>1.35</v>
      </c>
      <c r="P2394" s="69">
        <f t="shared" si="1394"/>
        <v>4.32</v>
      </c>
      <c r="Q2394" s="63"/>
      <c r="R2394" s="69">
        <f t="shared" si="1395"/>
        <v>2.97</v>
      </c>
      <c r="S2394" s="69">
        <f t="shared" si="1395"/>
        <v>1.34</v>
      </c>
      <c r="T2394" s="69">
        <f t="shared" si="1396"/>
        <v>4.3100000000000005</v>
      </c>
      <c r="U2394" s="69">
        <f t="shared" si="1397"/>
        <v>0</v>
      </c>
      <c r="V2394" s="77">
        <f t="shared" si="1398"/>
        <v>4.3100000000000005</v>
      </c>
      <c r="X2394" s="69">
        <v>2.97</v>
      </c>
      <c r="Y2394" s="69">
        <v>1.34</v>
      </c>
      <c r="Z2394" s="69">
        <v>4.3099999999999996</v>
      </c>
      <c r="AA2394" s="78"/>
      <c r="AB2394" s="79">
        <f t="shared" si="1389"/>
        <v>1.0000000000000675E-2</v>
      </c>
    </row>
    <row r="2395" spans="1:28" s="33" customFormat="1" ht="22.5" x14ac:dyDescent="0.25">
      <c r="A2395" s="71" t="s">
        <v>11166</v>
      </c>
      <c r="B2395" s="72" t="s">
        <v>16088</v>
      </c>
      <c r="C2395" s="73" t="s">
        <v>8808</v>
      </c>
      <c r="D2395" s="74">
        <v>0</v>
      </c>
      <c r="E2395" s="69">
        <v>3.39</v>
      </c>
      <c r="F2395" s="75">
        <f t="shared" si="1390"/>
        <v>0</v>
      </c>
      <c r="G2395" s="28"/>
      <c r="H2395" s="69">
        <f t="shared" si="1391"/>
        <v>2.72</v>
      </c>
      <c r="I2395" s="69">
        <f t="shared" si="1391"/>
        <v>0.67</v>
      </c>
      <c r="J2395" s="69">
        <f t="shared" si="1392"/>
        <v>3.39</v>
      </c>
      <c r="K2395" s="69">
        <v>0</v>
      </c>
      <c r="L2395" s="75">
        <f t="shared" si="1393"/>
        <v>3.39</v>
      </c>
      <c r="N2395" s="69">
        <v>2.72</v>
      </c>
      <c r="O2395" s="69">
        <v>0.67</v>
      </c>
      <c r="P2395" s="69">
        <f t="shared" si="1394"/>
        <v>3.39</v>
      </c>
      <c r="Q2395" s="63"/>
      <c r="R2395" s="69">
        <f t="shared" si="1395"/>
        <v>2.72</v>
      </c>
      <c r="S2395" s="69">
        <f t="shared" si="1395"/>
        <v>0.68</v>
      </c>
      <c r="T2395" s="69">
        <f t="shared" si="1396"/>
        <v>3.4000000000000004</v>
      </c>
      <c r="U2395" s="69">
        <f t="shared" si="1397"/>
        <v>0</v>
      </c>
      <c r="V2395" s="77">
        <f t="shared" si="1398"/>
        <v>3.4000000000000004</v>
      </c>
      <c r="X2395" s="69">
        <v>2.72</v>
      </c>
      <c r="Y2395" s="69">
        <v>0.68</v>
      </c>
      <c r="Z2395" s="69">
        <v>3.4</v>
      </c>
      <c r="AA2395" s="78"/>
      <c r="AB2395" s="79">
        <f t="shared" si="1389"/>
        <v>-9.9999999999997868E-3</v>
      </c>
    </row>
    <row r="2396" spans="1:28" s="33" customFormat="1" ht="22.5" x14ac:dyDescent="0.25">
      <c r="A2396" s="71" t="s">
        <v>11167</v>
      </c>
      <c r="B2396" s="72" t="s">
        <v>16089</v>
      </c>
      <c r="C2396" s="73" t="s">
        <v>8808</v>
      </c>
      <c r="D2396" s="74">
        <v>0</v>
      </c>
      <c r="E2396" s="69">
        <v>5.7299999999999995</v>
      </c>
      <c r="F2396" s="75">
        <f t="shared" si="1390"/>
        <v>0</v>
      </c>
      <c r="G2396" s="28"/>
      <c r="H2396" s="69">
        <f t="shared" si="1391"/>
        <v>4.0599999999999996</v>
      </c>
      <c r="I2396" s="69">
        <f t="shared" si="1391"/>
        <v>1.67</v>
      </c>
      <c r="J2396" s="69">
        <f t="shared" si="1392"/>
        <v>5.7299999999999995</v>
      </c>
      <c r="K2396" s="69">
        <v>0</v>
      </c>
      <c r="L2396" s="75">
        <f t="shared" si="1393"/>
        <v>5.7299999999999995</v>
      </c>
      <c r="N2396" s="69">
        <v>4.0599999999999996</v>
      </c>
      <c r="O2396" s="69">
        <v>1.67</v>
      </c>
      <c r="P2396" s="69">
        <f t="shared" si="1394"/>
        <v>5.7299999999999995</v>
      </c>
      <c r="Q2396" s="63"/>
      <c r="R2396" s="69">
        <f t="shared" si="1395"/>
        <v>4.0599999999999996</v>
      </c>
      <c r="S2396" s="69">
        <f t="shared" si="1395"/>
        <v>1.67</v>
      </c>
      <c r="T2396" s="69">
        <f t="shared" si="1396"/>
        <v>5.7299999999999995</v>
      </c>
      <c r="U2396" s="69">
        <f t="shared" si="1397"/>
        <v>0</v>
      </c>
      <c r="V2396" s="77">
        <f t="shared" si="1398"/>
        <v>5.7299999999999995</v>
      </c>
      <c r="X2396" s="69">
        <v>4.0599999999999996</v>
      </c>
      <c r="Y2396" s="69">
        <v>1.67</v>
      </c>
      <c r="Z2396" s="69">
        <v>5.73</v>
      </c>
      <c r="AA2396" s="78"/>
      <c r="AB2396" s="79">
        <f t="shared" si="1389"/>
        <v>0</v>
      </c>
    </row>
    <row r="2397" spans="1:28" s="33" customFormat="1" ht="22.5" x14ac:dyDescent="0.25">
      <c r="A2397" s="71" t="s">
        <v>11168</v>
      </c>
      <c r="B2397" s="72" t="s">
        <v>16090</v>
      </c>
      <c r="C2397" s="73" t="s">
        <v>8808</v>
      </c>
      <c r="D2397" s="74">
        <v>0</v>
      </c>
      <c r="E2397" s="69">
        <v>17.68</v>
      </c>
      <c r="F2397" s="75">
        <f t="shared" si="1390"/>
        <v>0</v>
      </c>
      <c r="G2397" s="28"/>
      <c r="H2397" s="69">
        <f t="shared" si="1391"/>
        <v>14.33</v>
      </c>
      <c r="I2397" s="69">
        <f t="shared" si="1391"/>
        <v>3.35</v>
      </c>
      <c r="J2397" s="69">
        <f t="shared" si="1392"/>
        <v>17.68</v>
      </c>
      <c r="K2397" s="69">
        <v>0</v>
      </c>
      <c r="L2397" s="75">
        <f t="shared" si="1393"/>
        <v>17.68</v>
      </c>
      <c r="N2397" s="69">
        <v>14.33</v>
      </c>
      <c r="O2397" s="69">
        <v>3.3499999999999996</v>
      </c>
      <c r="P2397" s="69">
        <f t="shared" si="1394"/>
        <v>17.68</v>
      </c>
      <c r="Q2397" s="63"/>
      <c r="R2397" s="69">
        <f t="shared" si="1395"/>
        <v>14.33</v>
      </c>
      <c r="S2397" s="69">
        <f t="shared" si="1395"/>
        <v>3.36</v>
      </c>
      <c r="T2397" s="69">
        <f t="shared" si="1396"/>
        <v>17.690000000000001</v>
      </c>
      <c r="U2397" s="69">
        <f t="shared" si="1397"/>
        <v>0</v>
      </c>
      <c r="V2397" s="77">
        <f t="shared" si="1398"/>
        <v>17.690000000000001</v>
      </c>
      <c r="X2397" s="69">
        <v>14.33</v>
      </c>
      <c r="Y2397" s="69">
        <v>3.36</v>
      </c>
      <c r="Z2397" s="69">
        <v>17.690000000000001</v>
      </c>
      <c r="AA2397" s="78"/>
      <c r="AB2397" s="79">
        <f t="shared" si="1389"/>
        <v>-1.0000000000001563E-2</v>
      </c>
    </row>
    <row r="2398" spans="1:28" s="33" customFormat="1" ht="22.5" x14ac:dyDescent="0.25">
      <c r="A2398" s="71" t="s">
        <v>11169</v>
      </c>
      <c r="B2398" s="72" t="s">
        <v>16091</v>
      </c>
      <c r="C2398" s="73" t="s">
        <v>8808</v>
      </c>
      <c r="D2398" s="74">
        <v>0</v>
      </c>
      <c r="E2398" s="69">
        <v>46.86</v>
      </c>
      <c r="F2398" s="75">
        <f t="shared" si="1390"/>
        <v>0</v>
      </c>
      <c r="G2398" s="28"/>
      <c r="H2398" s="69">
        <f t="shared" si="1391"/>
        <v>36.799999999999997</v>
      </c>
      <c r="I2398" s="69">
        <f t="shared" si="1391"/>
        <v>10.06</v>
      </c>
      <c r="J2398" s="69">
        <f t="shared" si="1392"/>
        <v>46.86</v>
      </c>
      <c r="K2398" s="69">
        <v>0</v>
      </c>
      <c r="L2398" s="75">
        <f t="shared" si="1393"/>
        <v>46.86</v>
      </c>
      <c r="N2398" s="69">
        <v>36.799999999999997</v>
      </c>
      <c r="O2398" s="69">
        <v>10.06</v>
      </c>
      <c r="P2398" s="69">
        <f t="shared" si="1394"/>
        <v>46.86</v>
      </c>
      <c r="Q2398" s="63"/>
      <c r="R2398" s="69">
        <f t="shared" si="1395"/>
        <v>36.799999999999997</v>
      </c>
      <c r="S2398" s="69">
        <f t="shared" si="1395"/>
        <v>10.06</v>
      </c>
      <c r="T2398" s="69">
        <f t="shared" si="1396"/>
        <v>46.86</v>
      </c>
      <c r="U2398" s="69">
        <f t="shared" si="1397"/>
        <v>0</v>
      </c>
      <c r="V2398" s="77">
        <f t="shared" si="1398"/>
        <v>46.86</v>
      </c>
      <c r="X2398" s="69">
        <v>36.799999999999997</v>
      </c>
      <c r="Y2398" s="69">
        <v>10.06</v>
      </c>
      <c r="Z2398" s="69">
        <v>46.86</v>
      </c>
      <c r="AA2398" s="78"/>
      <c r="AB2398" s="79">
        <f t="shared" si="1389"/>
        <v>0</v>
      </c>
    </row>
    <row r="2399" spans="1:28" ht="22.5" x14ac:dyDescent="0.25">
      <c r="A2399" s="71" t="s">
        <v>11170</v>
      </c>
      <c r="B2399" s="72" t="s">
        <v>16092</v>
      </c>
      <c r="C2399" s="73" t="s">
        <v>8808</v>
      </c>
      <c r="D2399" s="74">
        <v>0</v>
      </c>
      <c r="E2399" s="69">
        <v>63.7</v>
      </c>
      <c r="F2399" s="75">
        <f t="shared" si="1390"/>
        <v>0</v>
      </c>
      <c r="G2399" s="28"/>
      <c r="H2399" s="69">
        <f t="shared" si="1391"/>
        <v>50.29</v>
      </c>
      <c r="I2399" s="69">
        <f t="shared" si="1391"/>
        <v>13.41</v>
      </c>
      <c r="J2399" s="69">
        <f t="shared" si="1392"/>
        <v>63.7</v>
      </c>
      <c r="K2399" s="69">
        <v>0</v>
      </c>
      <c r="L2399" s="75">
        <f t="shared" si="1393"/>
        <v>63.7</v>
      </c>
      <c r="N2399" s="69">
        <v>50.29</v>
      </c>
      <c r="O2399" s="69">
        <v>13.41</v>
      </c>
      <c r="P2399" s="69">
        <f t="shared" si="1394"/>
        <v>63.7</v>
      </c>
      <c r="Q2399" s="63"/>
      <c r="R2399" s="69">
        <f t="shared" si="1395"/>
        <v>50.29</v>
      </c>
      <c r="S2399" s="69">
        <f t="shared" si="1395"/>
        <v>13.42</v>
      </c>
      <c r="T2399" s="69">
        <f t="shared" si="1396"/>
        <v>63.71</v>
      </c>
      <c r="U2399" s="69">
        <f t="shared" si="1397"/>
        <v>0</v>
      </c>
      <c r="V2399" s="77">
        <f t="shared" si="1398"/>
        <v>63.71</v>
      </c>
      <c r="X2399" s="69">
        <v>50.29</v>
      </c>
      <c r="Y2399" s="69">
        <v>13.42</v>
      </c>
      <c r="Z2399" s="69">
        <v>63.71</v>
      </c>
      <c r="AA2399" s="78"/>
      <c r="AB2399" s="79">
        <f t="shared" si="1389"/>
        <v>-9.9999999999980105E-3</v>
      </c>
    </row>
    <row r="2400" spans="1:28" x14ac:dyDescent="0.25">
      <c r="A2400" s="71" t="s">
        <v>11171</v>
      </c>
      <c r="B2400" s="72" t="s">
        <v>16093</v>
      </c>
      <c r="C2400" s="73" t="s">
        <v>8808</v>
      </c>
      <c r="D2400" s="74">
        <v>0</v>
      </c>
      <c r="E2400" s="69">
        <v>24.12</v>
      </c>
      <c r="F2400" s="75">
        <f t="shared" si="1390"/>
        <v>0</v>
      </c>
      <c r="G2400" s="28"/>
      <c r="H2400" s="69">
        <f t="shared" si="1391"/>
        <v>19.78</v>
      </c>
      <c r="I2400" s="69">
        <f t="shared" si="1391"/>
        <v>4.34</v>
      </c>
      <c r="J2400" s="69">
        <f t="shared" si="1392"/>
        <v>24.12</v>
      </c>
      <c r="K2400" s="69">
        <v>0</v>
      </c>
      <c r="L2400" s="75">
        <f t="shared" si="1393"/>
        <v>24.12</v>
      </c>
      <c r="N2400" s="69">
        <v>19.78</v>
      </c>
      <c r="O2400" s="69">
        <v>4.34</v>
      </c>
      <c r="P2400" s="69">
        <f t="shared" si="1394"/>
        <v>24.12</v>
      </c>
      <c r="Q2400" s="63"/>
      <c r="R2400" s="69">
        <f t="shared" si="1395"/>
        <v>19.78</v>
      </c>
      <c r="S2400" s="69">
        <f t="shared" si="1395"/>
        <v>4.3499999999999996</v>
      </c>
      <c r="T2400" s="69">
        <f t="shared" si="1396"/>
        <v>24.130000000000003</v>
      </c>
      <c r="U2400" s="69">
        <f t="shared" si="1397"/>
        <v>0</v>
      </c>
      <c r="V2400" s="77">
        <f t="shared" si="1398"/>
        <v>24.130000000000003</v>
      </c>
      <c r="X2400" s="69">
        <v>19.78</v>
      </c>
      <c r="Y2400" s="69">
        <v>4.3499999999999996</v>
      </c>
      <c r="Z2400" s="69">
        <v>24.13</v>
      </c>
      <c r="AA2400" s="78"/>
      <c r="AB2400" s="79">
        <f t="shared" si="1389"/>
        <v>-9.9999999999980105E-3</v>
      </c>
    </row>
    <row r="2401" spans="1:28" ht="22.5" x14ac:dyDescent="0.25">
      <c r="A2401" s="65" t="s">
        <v>11172</v>
      </c>
      <c r="B2401" s="66" t="s">
        <v>16094</v>
      </c>
      <c r="C2401" s="73"/>
      <c r="D2401" s="74"/>
      <c r="E2401" s="69"/>
      <c r="F2401" s="75"/>
      <c r="G2401" s="28"/>
      <c r="H2401" s="69"/>
      <c r="I2401" s="69"/>
      <c r="J2401" s="69"/>
      <c r="K2401" s="69"/>
      <c r="L2401" s="75"/>
      <c r="N2401" s="69"/>
      <c r="O2401" s="69"/>
      <c r="P2401" s="69"/>
      <c r="Q2401" s="63"/>
      <c r="R2401" s="69"/>
      <c r="S2401" s="69"/>
      <c r="T2401" s="69"/>
      <c r="U2401" s="69"/>
      <c r="V2401" s="77"/>
      <c r="X2401" s="69"/>
      <c r="Y2401" s="69"/>
      <c r="Z2401" s="69"/>
      <c r="AA2401" s="78"/>
      <c r="AB2401" s="79">
        <f t="shared" si="1389"/>
        <v>0</v>
      </c>
    </row>
    <row r="2402" spans="1:28" ht="22.5" x14ac:dyDescent="0.25">
      <c r="A2402" s="71" t="s">
        <v>11173</v>
      </c>
      <c r="B2402" s="72" t="s">
        <v>16095</v>
      </c>
      <c r="C2402" s="73" t="s">
        <v>8808</v>
      </c>
      <c r="D2402" s="74">
        <v>0</v>
      </c>
      <c r="E2402" s="69">
        <v>6.7399999999999993</v>
      </c>
      <c r="F2402" s="75">
        <f t="shared" ref="F2402:F2407" si="1399">ROUND(D2402*E2402,2)</f>
        <v>0</v>
      </c>
      <c r="G2402" s="28"/>
      <c r="H2402" s="69">
        <f t="shared" ref="H2402:I2407" si="1400">ROUND(N2402+(N2402*$H$2/100),2)</f>
        <v>2.71</v>
      </c>
      <c r="I2402" s="69">
        <f t="shared" si="1400"/>
        <v>4.03</v>
      </c>
      <c r="J2402" s="69">
        <f t="shared" ref="J2402:J2407" si="1401">H2402+I2402</f>
        <v>6.74</v>
      </c>
      <c r="K2402" s="69">
        <v>0</v>
      </c>
      <c r="L2402" s="75">
        <f t="shared" ref="L2402:L2407" si="1402">SUM(J2402:K2402)</f>
        <v>6.74</v>
      </c>
      <c r="N2402" s="69">
        <v>2.71</v>
      </c>
      <c r="O2402" s="69">
        <v>4.0299999999999994</v>
      </c>
      <c r="P2402" s="69">
        <f t="shared" ref="P2402:P2407" si="1403">SUM(N2402:O2402)</f>
        <v>6.7399999999999993</v>
      </c>
      <c r="Q2402" s="63"/>
      <c r="R2402" s="69">
        <f t="shared" ref="R2402:S2407" si="1404">X2402</f>
        <v>2.71</v>
      </c>
      <c r="S2402" s="69">
        <f t="shared" si="1404"/>
        <v>4.0199999999999996</v>
      </c>
      <c r="T2402" s="69">
        <f t="shared" ref="T2402:T2407" si="1405">R2402+S2402</f>
        <v>6.7299999999999995</v>
      </c>
      <c r="U2402" s="69">
        <f t="shared" ref="U2402:U2407" si="1406">ROUND(Z2402*$H$2,2)/100</f>
        <v>0</v>
      </c>
      <c r="V2402" s="77">
        <f t="shared" ref="V2402:V2407" si="1407">SUM(T2402:U2402)</f>
        <v>6.7299999999999995</v>
      </c>
      <c r="X2402" s="69">
        <v>2.71</v>
      </c>
      <c r="Y2402" s="69">
        <v>4.0199999999999996</v>
      </c>
      <c r="Z2402" s="69">
        <v>6.73</v>
      </c>
      <c r="AA2402" s="78"/>
      <c r="AB2402" s="79">
        <f t="shared" si="1389"/>
        <v>9.9999999999988987E-3</v>
      </c>
    </row>
    <row r="2403" spans="1:28" ht="22.5" x14ac:dyDescent="0.25">
      <c r="A2403" s="71" t="s">
        <v>11174</v>
      </c>
      <c r="B2403" s="72" t="s">
        <v>16096</v>
      </c>
      <c r="C2403" s="73" t="s">
        <v>8808</v>
      </c>
      <c r="D2403" s="74">
        <v>0</v>
      </c>
      <c r="E2403" s="69">
        <v>9.2600000000000016</v>
      </c>
      <c r="F2403" s="75">
        <f t="shared" si="1399"/>
        <v>0</v>
      </c>
      <c r="G2403" s="28"/>
      <c r="H2403" s="69">
        <f t="shared" si="1400"/>
        <v>4.24</v>
      </c>
      <c r="I2403" s="69">
        <f t="shared" si="1400"/>
        <v>5.0199999999999996</v>
      </c>
      <c r="J2403" s="69">
        <f t="shared" si="1401"/>
        <v>9.26</v>
      </c>
      <c r="K2403" s="69">
        <v>0</v>
      </c>
      <c r="L2403" s="75">
        <f t="shared" si="1402"/>
        <v>9.26</v>
      </c>
      <c r="N2403" s="69">
        <v>4.24</v>
      </c>
      <c r="O2403" s="69">
        <v>5.0200000000000005</v>
      </c>
      <c r="P2403" s="69">
        <f t="shared" si="1403"/>
        <v>9.2600000000000016</v>
      </c>
      <c r="Q2403" s="63"/>
      <c r="R2403" s="69">
        <f t="shared" si="1404"/>
        <v>4.24</v>
      </c>
      <c r="S2403" s="69">
        <f t="shared" si="1404"/>
        <v>5.03</v>
      </c>
      <c r="T2403" s="69">
        <f t="shared" si="1405"/>
        <v>9.27</v>
      </c>
      <c r="U2403" s="69">
        <f t="shared" si="1406"/>
        <v>0</v>
      </c>
      <c r="V2403" s="77">
        <f t="shared" si="1407"/>
        <v>9.27</v>
      </c>
      <c r="X2403" s="69">
        <v>4.24</v>
      </c>
      <c r="Y2403" s="69">
        <v>5.03</v>
      </c>
      <c r="Z2403" s="69">
        <v>9.27</v>
      </c>
      <c r="AA2403" s="78"/>
      <c r="AB2403" s="79">
        <f t="shared" si="1389"/>
        <v>-9.9999999999980105E-3</v>
      </c>
    </row>
    <row r="2404" spans="1:28" ht="22.5" x14ac:dyDescent="0.25">
      <c r="A2404" s="71" t="s">
        <v>11175</v>
      </c>
      <c r="B2404" s="72" t="s">
        <v>16097</v>
      </c>
      <c r="C2404" s="73" t="s">
        <v>8808</v>
      </c>
      <c r="D2404" s="74">
        <v>0</v>
      </c>
      <c r="E2404" s="69">
        <v>13.1</v>
      </c>
      <c r="F2404" s="75">
        <f t="shared" si="1399"/>
        <v>0</v>
      </c>
      <c r="G2404" s="28"/>
      <c r="H2404" s="69">
        <f t="shared" si="1400"/>
        <v>7.05</v>
      </c>
      <c r="I2404" s="69">
        <f t="shared" si="1400"/>
        <v>6.05</v>
      </c>
      <c r="J2404" s="69">
        <f t="shared" si="1401"/>
        <v>13.1</v>
      </c>
      <c r="K2404" s="69">
        <v>0</v>
      </c>
      <c r="L2404" s="75">
        <f t="shared" si="1402"/>
        <v>13.1</v>
      </c>
      <c r="N2404" s="69">
        <v>7.05</v>
      </c>
      <c r="O2404" s="69">
        <v>6.05</v>
      </c>
      <c r="P2404" s="69">
        <f t="shared" si="1403"/>
        <v>13.1</v>
      </c>
      <c r="Q2404" s="63"/>
      <c r="R2404" s="69">
        <f t="shared" si="1404"/>
        <v>7.05</v>
      </c>
      <c r="S2404" s="69">
        <f t="shared" si="1404"/>
        <v>6.05</v>
      </c>
      <c r="T2404" s="69">
        <f t="shared" si="1405"/>
        <v>13.1</v>
      </c>
      <c r="U2404" s="69">
        <f t="shared" si="1406"/>
        <v>0</v>
      </c>
      <c r="V2404" s="77">
        <f t="shared" si="1407"/>
        <v>13.1</v>
      </c>
      <c r="X2404" s="69">
        <v>7.05</v>
      </c>
      <c r="Y2404" s="69">
        <v>6.05</v>
      </c>
      <c r="Z2404" s="69">
        <v>13.1</v>
      </c>
      <c r="AA2404" s="78"/>
      <c r="AB2404" s="79">
        <f t="shared" si="1389"/>
        <v>0</v>
      </c>
    </row>
    <row r="2405" spans="1:28" ht="22.5" x14ac:dyDescent="0.25">
      <c r="A2405" s="71" t="s">
        <v>11176</v>
      </c>
      <c r="B2405" s="72" t="s">
        <v>16098</v>
      </c>
      <c r="C2405" s="73" t="s">
        <v>8808</v>
      </c>
      <c r="D2405" s="74">
        <v>0</v>
      </c>
      <c r="E2405" s="69">
        <v>17.18</v>
      </c>
      <c r="F2405" s="75">
        <f t="shared" si="1399"/>
        <v>0</v>
      </c>
      <c r="G2405" s="28"/>
      <c r="H2405" s="69">
        <f t="shared" si="1400"/>
        <v>10.14</v>
      </c>
      <c r="I2405" s="69">
        <f t="shared" si="1400"/>
        <v>7.04</v>
      </c>
      <c r="J2405" s="69">
        <f t="shared" si="1401"/>
        <v>17.18</v>
      </c>
      <c r="K2405" s="69">
        <v>0</v>
      </c>
      <c r="L2405" s="75">
        <f t="shared" si="1402"/>
        <v>17.18</v>
      </c>
      <c r="N2405" s="69">
        <v>10.14</v>
      </c>
      <c r="O2405" s="69">
        <v>7.04</v>
      </c>
      <c r="P2405" s="69">
        <f t="shared" si="1403"/>
        <v>17.18</v>
      </c>
      <c r="Q2405" s="63"/>
      <c r="R2405" s="69">
        <f t="shared" si="1404"/>
        <v>10.14</v>
      </c>
      <c r="S2405" s="69">
        <f t="shared" si="1404"/>
        <v>7.04</v>
      </c>
      <c r="T2405" s="69">
        <f t="shared" si="1405"/>
        <v>17.18</v>
      </c>
      <c r="U2405" s="69">
        <f t="shared" si="1406"/>
        <v>0</v>
      </c>
      <c r="V2405" s="77">
        <f t="shared" si="1407"/>
        <v>17.18</v>
      </c>
      <c r="X2405" s="69">
        <v>10.14</v>
      </c>
      <c r="Y2405" s="69">
        <v>7.04</v>
      </c>
      <c r="Z2405" s="69">
        <v>17.18</v>
      </c>
      <c r="AA2405" s="78"/>
      <c r="AB2405" s="79">
        <f t="shared" si="1389"/>
        <v>0</v>
      </c>
    </row>
    <row r="2406" spans="1:28" ht="22.5" x14ac:dyDescent="0.25">
      <c r="A2406" s="71" t="s">
        <v>11177</v>
      </c>
      <c r="B2406" s="72" t="s">
        <v>16099</v>
      </c>
      <c r="C2406" s="73" t="s">
        <v>8808</v>
      </c>
      <c r="D2406" s="74">
        <v>0</v>
      </c>
      <c r="E2406" s="69">
        <v>12.77</v>
      </c>
      <c r="F2406" s="75">
        <f t="shared" si="1399"/>
        <v>0</v>
      </c>
      <c r="G2406" s="28"/>
      <c r="H2406" s="69">
        <f t="shared" si="1400"/>
        <v>8.74</v>
      </c>
      <c r="I2406" s="69">
        <f t="shared" si="1400"/>
        <v>4.03</v>
      </c>
      <c r="J2406" s="69">
        <f t="shared" si="1401"/>
        <v>12.77</v>
      </c>
      <c r="K2406" s="69">
        <v>0</v>
      </c>
      <c r="L2406" s="75">
        <f t="shared" si="1402"/>
        <v>12.77</v>
      </c>
      <c r="N2406" s="69">
        <v>8.74</v>
      </c>
      <c r="O2406" s="69">
        <v>4.0299999999999994</v>
      </c>
      <c r="P2406" s="69">
        <f t="shared" si="1403"/>
        <v>12.77</v>
      </c>
      <c r="Q2406" s="63"/>
      <c r="R2406" s="69">
        <f t="shared" si="1404"/>
        <v>8.74</v>
      </c>
      <c r="S2406" s="69">
        <f t="shared" si="1404"/>
        <v>4.0199999999999996</v>
      </c>
      <c r="T2406" s="69">
        <f t="shared" si="1405"/>
        <v>12.76</v>
      </c>
      <c r="U2406" s="69">
        <f t="shared" si="1406"/>
        <v>0</v>
      </c>
      <c r="V2406" s="77">
        <f t="shared" si="1407"/>
        <v>12.76</v>
      </c>
      <c r="X2406" s="69">
        <v>8.74</v>
      </c>
      <c r="Y2406" s="69">
        <v>4.0199999999999996</v>
      </c>
      <c r="Z2406" s="69">
        <v>12.76</v>
      </c>
      <c r="AA2406" s="78"/>
      <c r="AB2406" s="79">
        <f t="shared" si="1389"/>
        <v>9.9999999999997868E-3</v>
      </c>
    </row>
    <row r="2407" spans="1:28" ht="22.5" x14ac:dyDescent="0.25">
      <c r="A2407" s="71" t="s">
        <v>11178</v>
      </c>
      <c r="B2407" s="72" t="s">
        <v>16100</v>
      </c>
      <c r="C2407" s="73" t="s">
        <v>8808</v>
      </c>
      <c r="D2407" s="74">
        <v>0</v>
      </c>
      <c r="E2407" s="69">
        <v>22.450000000000003</v>
      </c>
      <c r="F2407" s="75">
        <f t="shared" si="1399"/>
        <v>0</v>
      </c>
      <c r="G2407" s="28"/>
      <c r="H2407" s="69">
        <f t="shared" si="1400"/>
        <v>13.05</v>
      </c>
      <c r="I2407" s="69">
        <f t="shared" si="1400"/>
        <v>9.4</v>
      </c>
      <c r="J2407" s="69">
        <f t="shared" si="1401"/>
        <v>22.450000000000003</v>
      </c>
      <c r="K2407" s="69">
        <v>0</v>
      </c>
      <c r="L2407" s="75">
        <f t="shared" si="1402"/>
        <v>22.450000000000003</v>
      </c>
      <c r="N2407" s="69">
        <v>13.05</v>
      </c>
      <c r="O2407" s="69">
        <v>9.4</v>
      </c>
      <c r="P2407" s="69">
        <f t="shared" si="1403"/>
        <v>22.450000000000003</v>
      </c>
      <c r="Q2407" s="63"/>
      <c r="R2407" s="69">
        <f t="shared" si="1404"/>
        <v>13.05</v>
      </c>
      <c r="S2407" s="69">
        <f t="shared" si="1404"/>
        <v>9.4</v>
      </c>
      <c r="T2407" s="69">
        <f t="shared" si="1405"/>
        <v>22.450000000000003</v>
      </c>
      <c r="U2407" s="69">
        <f t="shared" si="1406"/>
        <v>0</v>
      </c>
      <c r="V2407" s="77">
        <f t="shared" si="1407"/>
        <v>22.450000000000003</v>
      </c>
      <c r="X2407" s="69">
        <v>13.05</v>
      </c>
      <c r="Y2407" s="69">
        <v>9.4</v>
      </c>
      <c r="Z2407" s="69">
        <v>22.45</v>
      </c>
      <c r="AA2407" s="78"/>
      <c r="AB2407" s="79">
        <f t="shared" si="1389"/>
        <v>0</v>
      </c>
    </row>
    <row r="2408" spans="1:28" ht="22.5" x14ac:dyDescent="0.25">
      <c r="A2408" s="65" t="s">
        <v>11179</v>
      </c>
      <c r="B2408" s="66" t="s">
        <v>16101</v>
      </c>
      <c r="C2408" s="67"/>
      <c r="D2408" s="68"/>
      <c r="E2408" s="69"/>
      <c r="F2408" s="70"/>
      <c r="H2408" s="69"/>
      <c r="I2408" s="69"/>
      <c r="J2408" s="69"/>
      <c r="K2408" s="69"/>
      <c r="L2408" s="75"/>
      <c r="N2408" s="69"/>
      <c r="O2408" s="69"/>
      <c r="P2408" s="69"/>
      <c r="Q2408" s="63"/>
      <c r="R2408" s="69"/>
      <c r="S2408" s="69"/>
      <c r="T2408" s="69"/>
      <c r="U2408" s="69"/>
      <c r="V2408" s="77"/>
      <c r="X2408" s="69"/>
      <c r="Y2408" s="69"/>
      <c r="Z2408" s="69"/>
      <c r="AA2408" s="78"/>
      <c r="AB2408" s="79">
        <f t="shared" si="1389"/>
        <v>0</v>
      </c>
    </row>
    <row r="2409" spans="1:28" ht="22.5" x14ac:dyDescent="0.25">
      <c r="A2409" s="71" t="s">
        <v>11180</v>
      </c>
      <c r="B2409" s="72" t="s">
        <v>16102</v>
      </c>
      <c r="C2409" s="73" t="s">
        <v>8808</v>
      </c>
      <c r="D2409" s="74">
        <v>0</v>
      </c>
      <c r="E2409" s="69">
        <v>29.05</v>
      </c>
      <c r="F2409" s="75">
        <f>ROUND(D2409*E2409,2)</f>
        <v>0</v>
      </c>
      <c r="G2409" s="76"/>
      <c r="H2409" s="69">
        <f>ROUND(N2409+(N2409*$H$2/100),2)</f>
        <v>28.04</v>
      </c>
      <c r="I2409" s="69">
        <f>ROUND(O2409+(O2409*$H$2/100),2)</f>
        <v>1.01</v>
      </c>
      <c r="J2409" s="69">
        <f>H2409+I2409</f>
        <v>29.05</v>
      </c>
      <c r="K2409" s="69">
        <v>0</v>
      </c>
      <c r="L2409" s="75">
        <f>SUM(J2409:K2409)</f>
        <v>29.05</v>
      </c>
      <c r="N2409" s="69">
        <v>28.04</v>
      </c>
      <c r="O2409" s="69">
        <v>1.01</v>
      </c>
      <c r="P2409" s="69">
        <f>SUM(N2409:O2409)</f>
        <v>29.05</v>
      </c>
      <c r="Q2409" s="63"/>
      <c r="R2409" s="69">
        <f>X2409</f>
        <v>28.04</v>
      </c>
      <c r="S2409" s="69">
        <f>Y2409</f>
        <v>1.01</v>
      </c>
      <c r="T2409" s="69">
        <f>R2409+S2409</f>
        <v>29.05</v>
      </c>
      <c r="U2409" s="69">
        <f>ROUND(Z2409*$H$2,2)/100</f>
        <v>0</v>
      </c>
      <c r="V2409" s="77">
        <f>SUM(T2409:U2409)</f>
        <v>29.05</v>
      </c>
      <c r="X2409" s="69">
        <v>28.04</v>
      </c>
      <c r="Y2409" s="69">
        <v>1.01</v>
      </c>
      <c r="Z2409" s="69">
        <v>29.05</v>
      </c>
      <c r="AA2409" s="78"/>
      <c r="AB2409" s="79">
        <f t="shared" si="1389"/>
        <v>0</v>
      </c>
    </row>
    <row r="2410" spans="1:28" ht="22.5" x14ac:dyDescent="0.25">
      <c r="A2410" s="71" t="s">
        <v>11181</v>
      </c>
      <c r="B2410" s="72" t="s">
        <v>16103</v>
      </c>
      <c r="C2410" s="73" t="s">
        <v>8808</v>
      </c>
      <c r="D2410" s="74">
        <v>0</v>
      </c>
      <c r="E2410" s="69">
        <v>32.69</v>
      </c>
      <c r="F2410" s="75">
        <f>ROUND(D2410*E2410,2)</f>
        <v>0</v>
      </c>
      <c r="G2410" s="76"/>
      <c r="H2410" s="69">
        <f>ROUND(N2410+(N2410*$H$2/100),2)</f>
        <v>31.68</v>
      </c>
      <c r="I2410" s="69">
        <f>ROUND(O2410+(O2410*$H$2/100),2)</f>
        <v>1.01</v>
      </c>
      <c r="J2410" s="69">
        <f>H2410+I2410</f>
        <v>32.69</v>
      </c>
      <c r="K2410" s="69">
        <v>0</v>
      </c>
      <c r="L2410" s="75">
        <f>SUM(J2410:K2410)</f>
        <v>32.69</v>
      </c>
      <c r="N2410" s="69">
        <v>31.68</v>
      </c>
      <c r="O2410" s="69">
        <v>1.01</v>
      </c>
      <c r="P2410" s="69">
        <f>SUM(N2410:O2410)</f>
        <v>32.69</v>
      </c>
      <c r="Q2410" s="63"/>
      <c r="R2410" s="69">
        <f>X2410</f>
        <v>31.68</v>
      </c>
      <c r="S2410" s="69">
        <f>Y2410</f>
        <v>1.01</v>
      </c>
      <c r="T2410" s="69">
        <f>R2410+S2410</f>
        <v>32.69</v>
      </c>
      <c r="U2410" s="69">
        <f>ROUND(Z2410*$H$2,2)/100</f>
        <v>0</v>
      </c>
      <c r="V2410" s="77">
        <f>SUM(T2410:U2410)</f>
        <v>32.69</v>
      </c>
      <c r="X2410" s="69">
        <v>31.68</v>
      </c>
      <c r="Y2410" s="69">
        <v>1.01</v>
      </c>
      <c r="Z2410" s="69">
        <v>32.69</v>
      </c>
      <c r="AA2410" s="78"/>
      <c r="AB2410" s="79">
        <f t="shared" si="1389"/>
        <v>0</v>
      </c>
    </row>
    <row r="2411" spans="1:28" ht="22.5" x14ac:dyDescent="0.25">
      <c r="A2411" s="65" t="s">
        <v>11182</v>
      </c>
      <c r="B2411" s="66" t="s">
        <v>16104</v>
      </c>
      <c r="C2411" s="67"/>
      <c r="D2411" s="68"/>
      <c r="E2411" s="69"/>
      <c r="F2411" s="70"/>
      <c r="H2411" s="69"/>
      <c r="I2411" s="69"/>
      <c r="J2411" s="69"/>
      <c r="K2411" s="69"/>
      <c r="L2411" s="75"/>
      <c r="N2411" s="69"/>
      <c r="O2411" s="69"/>
      <c r="P2411" s="69"/>
      <c r="Q2411" s="63"/>
      <c r="R2411" s="69"/>
      <c r="S2411" s="69"/>
      <c r="T2411" s="69"/>
      <c r="U2411" s="69"/>
      <c r="V2411" s="77"/>
      <c r="X2411" s="69"/>
      <c r="Y2411" s="69"/>
      <c r="Z2411" s="69"/>
      <c r="AA2411" s="78"/>
      <c r="AB2411" s="79">
        <f t="shared" si="1389"/>
        <v>0</v>
      </c>
    </row>
    <row r="2412" spans="1:28" ht="22.5" x14ac:dyDescent="0.25">
      <c r="A2412" s="71" t="s">
        <v>11183</v>
      </c>
      <c r="B2412" s="72" t="s">
        <v>16105</v>
      </c>
      <c r="C2412" s="73" t="s">
        <v>8808</v>
      </c>
      <c r="D2412" s="74">
        <v>0</v>
      </c>
      <c r="E2412" s="69">
        <v>2.68</v>
      </c>
      <c r="F2412" s="75">
        <f t="shared" ref="F2412:F2426" si="1408">ROUND(D2412*E2412,2)</f>
        <v>0</v>
      </c>
      <c r="G2412" s="76"/>
      <c r="H2412" s="69">
        <f t="shared" ref="H2412:I2426" si="1409">ROUND(N2412+(N2412*$H$2/100),2)</f>
        <v>1.33</v>
      </c>
      <c r="I2412" s="69">
        <f t="shared" si="1409"/>
        <v>1.35</v>
      </c>
      <c r="J2412" s="69">
        <f t="shared" ref="J2412:J2426" si="1410">H2412+I2412</f>
        <v>2.68</v>
      </c>
      <c r="K2412" s="69">
        <v>0</v>
      </c>
      <c r="L2412" s="75">
        <f t="shared" ref="L2412:L2426" si="1411">SUM(J2412:K2412)</f>
        <v>2.68</v>
      </c>
      <c r="N2412" s="69">
        <v>1.33</v>
      </c>
      <c r="O2412" s="69">
        <v>1.35</v>
      </c>
      <c r="P2412" s="69">
        <f t="shared" ref="P2412:P2426" si="1412">SUM(N2412:O2412)</f>
        <v>2.68</v>
      </c>
      <c r="Q2412" s="63"/>
      <c r="R2412" s="69">
        <f t="shared" ref="R2412:S2426" si="1413">X2412</f>
        <v>1.33</v>
      </c>
      <c r="S2412" s="69">
        <f t="shared" si="1413"/>
        <v>1.34</v>
      </c>
      <c r="T2412" s="69">
        <f t="shared" ref="T2412:T2426" si="1414">R2412+S2412</f>
        <v>2.67</v>
      </c>
      <c r="U2412" s="69">
        <f t="shared" ref="U2412:U2426" si="1415">ROUND(Z2412*$H$2,2)/100</f>
        <v>0</v>
      </c>
      <c r="V2412" s="77">
        <f t="shared" ref="V2412:V2426" si="1416">SUM(T2412:U2412)</f>
        <v>2.67</v>
      </c>
      <c r="X2412" s="69">
        <v>1.33</v>
      </c>
      <c r="Y2412" s="69">
        <v>1.34</v>
      </c>
      <c r="Z2412" s="69">
        <v>2.67</v>
      </c>
      <c r="AA2412" s="78"/>
      <c r="AB2412" s="79">
        <f t="shared" si="1389"/>
        <v>1.0000000000000231E-2</v>
      </c>
    </row>
    <row r="2413" spans="1:28" ht="22.5" x14ac:dyDescent="0.25">
      <c r="A2413" s="71" t="s">
        <v>11184</v>
      </c>
      <c r="B2413" s="72" t="s">
        <v>16106</v>
      </c>
      <c r="C2413" s="73" t="s">
        <v>8808</v>
      </c>
      <c r="D2413" s="74">
        <v>0</v>
      </c>
      <c r="E2413" s="69">
        <v>3.5999999999999996</v>
      </c>
      <c r="F2413" s="75">
        <f t="shared" si="1408"/>
        <v>0</v>
      </c>
      <c r="G2413" s="76"/>
      <c r="H2413" s="69">
        <f t="shared" si="1409"/>
        <v>1.93</v>
      </c>
      <c r="I2413" s="69">
        <f t="shared" si="1409"/>
        <v>1.67</v>
      </c>
      <c r="J2413" s="69">
        <f t="shared" si="1410"/>
        <v>3.5999999999999996</v>
      </c>
      <c r="K2413" s="69">
        <v>0</v>
      </c>
      <c r="L2413" s="75">
        <f t="shared" si="1411"/>
        <v>3.5999999999999996</v>
      </c>
      <c r="N2413" s="69">
        <v>1.93</v>
      </c>
      <c r="O2413" s="69">
        <v>1.67</v>
      </c>
      <c r="P2413" s="69">
        <f t="shared" si="1412"/>
        <v>3.5999999999999996</v>
      </c>
      <c r="Q2413" s="63"/>
      <c r="R2413" s="69">
        <f t="shared" si="1413"/>
        <v>1.93</v>
      </c>
      <c r="S2413" s="69">
        <f t="shared" si="1413"/>
        <v>1.67</v>
      </c>
      <c r="T2413" s="69">
        <f t="shared" si="1414"/>
        <v>3.5999999999999996</v>
      </c>
      <c r="U2413" s="69">
        <f t="shared" si="1415"/>
        <v>0</v>
      </c>
      <c r="V2413" s="77">
        <f t="shared" si="1416"/>
        <v>3.5999999999999996</v>
      </c>
      <c r="X2413" s="69">
        <v>1.93</v>
      </c>
      <c r="Y2413" s="69">
        <v>1.67</v>
      </c>
      <c r="Z2413" s="69">
        <v>3.6</v>
      </c>
      <c r="AA2413" s="78"/>
      <c r="AB2413" s="79">
        <f t="shared" si="1389"/>
        <v>0</v>
      </c>
    </row>
    <row r="2414" spans="1:28" ht="22.5" x14ac:dyDescent="0.25">
      <c r="A2414" s="71" t="s">
        <v>11185</v>
      </c>
      <c r="B2414" s="72" t="s">
        <v>16107</v>
      </c>
      <c r="C2414" s="73" t="s">
        <v>8808</v>
      </c>
      <c r="D2414" s="74">
        <v>0</v>
      </c>
      <c r="E2414" s="69">
        <v>4.66</v>
      </c>
      <c r="F2414" s="75">
        <f t="shared" si="1408"/>
        <v>0</v>
      </c>
      <c r="G2414" s="76"/>
      <c r="H2414" s="69">
        <f t="shared" si="1409"/>
        <v>2.66</v>
      </c>
      <c r="I2414" s="69">
        <f t="shared" si="1409"/>
        <v>2</v>
      </c>
      <c r="J2414" s="69">
        <f t="shared" si="1410"/>
        <v>4.66</v>
      </c>
      <c r="K2414" s="69">
        <v>0</v>
      </c>
      <c r="L2414" s="75">
        <f t="shared" si="1411"/>
        <v>4.66</v>
      </c>
      <c r="N2414" s="69">
        <v>2.66</v>
      </c>
      <c r="O2414" s="69">
        <v>2</v>
      </c>
      <c r="P2414" s="69">
        <f t="shared" si="1412"/>
        <v>4.66</v>
      </c>
      <c r="Q2414" s="63"/>
      <c r="R2414" s="69">
        <f t="shared" si="1413"/>
        <v>2.66</v>
      </c>
      <c r="S2414" s="69">
        <f t="shared" si="1413"/>
        <v>2.0099999999999998</v>
      </c>
      <c r="T2414" s="69">
        <f t="shared" si="1414"/>
        <v>4.67</v>
      </c>
      <c r="U2414" s="69">
        <f t="shared" si="1415"/>
        <v>0</v>
      </c>
      <c r="V2414" s="77">
        <f t="shared" si="1416"/>
        <v>4.67</v>
      </c>
      <c r="X2414" s="69">
        <v>2.66</v>
      </c>
      <c r="Y2414" s="69">
        <v>2.0099999999999998</v>
      </c>
      <c r="Z2414" s="69">
        <v>4.67</v>
      </c>
      <c r="AA2414" s="78"/>
      <c r="AB2414" s="79">
        <f t="shared" si="1389"/>
        <v>-9.9999999999997868E-3</v>
      </c>
    </row>
    <row r="2415" spans="1:28" ht="22.5" x14ac:dyDescent="0.25">
      <c r="A2415" s="71" t="s">
        <v>11186</v>
      </c>
      <c r="B2415" s="72" t="s">
        <v>16108</v>
      </c>
      <c r="C2415" s="73" t="s">
        <v>8808</v>
      </c>
      <c r="D2415" s="74">
        <v>0</v>
      </c>
      <c r="E2415" s="69">
        <v>5.97</v>
      </c>
      <c r="F2415" s="75">
        <f t="shared" si="1408"/>
        <v>0</v>
      </c>
      <c r="G2415" s="76"/>
      <c r="H2415" s="69">
        <f t="shared" si="1409"/>
        <v>3.63</v>
      </c>
      <c r="I2415" s="69">
        <f t="shared" si="1409"/>
        <v>2.34</v>
      </c>
      <c r="J2415" s="69">
        <f t="shared" si="1410"/>
        <v>5.97</v>
      </c>
      <c r="K2415" s="69">
        <v>0</v>
      </c>
      <c r="L2415" s="75">
        <f t="shared" si="1411"/>
        <v>5.97</v>
      </c>
      <c r="N2415" s="69">
        <v>3.63</v>
      </c>
      <c r="O2415" s="69">
        <v>2.34</v>
      </c>
      <c r="P2415" s="69">
        <f t="shared" si="1412"/>
        <v>5.97</v>
      </c>
      <c r="Q2415" s="63"/>
      <c r="R2415" s="69">
        <f t="shared" si="1413"/>
        <v>3.63</v>
      </c>
      <c r="S2415" s="69">
        <f t="shared" si="1413"/>
        <v>2.34</v>
      </c>
      <c r="T2415" s="69">
        <f t="shared" si="1414"/>
        <v>5.97</v>
      </c>
      <c r="U2415" s="69">
        <f t="shared" si="1415"/>
        <v>0</v>
      </c>
      <c r="V2415" s="77">
        <f t="shared" si="1416"/>
        <v>5.97</v>
      </c>
      <c r="X2415" s="69">
        <v>3.63</v>
      </c>
      <c r="Y2415" s="69">
        <v>2.34</v>
      </c>
      <c r="Z2415" s="69">
        <v>5.97</v>
      </c>
      <c r="AA2415" s="78"/>
      <c r="AB2415" s="79">
        <f t="shared" si="1389"/>
        <v>0</v>
      </c>
    </row>
    <row r="2416" spans="1:28" ht="22.5" x14ac:dyDescent="0.25">
      <c r="A2416" s="71" t="s">
        <v>11187</v>
      </c>
      <c r="B2416" s="72" t="s">
        <v>16109</v>
      </c>
      <c r="C2416" s="73" t="s">
        <v>8808</v>
      </c>
      <c r="D2416" s="74">
        <v>0</v>
      </c>
      <c r="E2416" s="69">
        <v>8.370000000000001</v>
      </c>
      <c r="F2416" s="75">
        <f t="shared" si="1408"/>
        <v>0</v>
      </c>
      <c r="G2416" s="76"/>
      <c r="H2416" s="69">
        <f t="shared" si="1409"/>
        <v>5.69</v>
      </c>
      <c r="I2416" s="69">
        <f t="shared" si="1409"/>
        <v>2.68</v>
      </c>
      <c r="J2416" s="69">
        <f t="shared" si="1410"/>
        <v>8.370000000000001</v>
      </c>
      <c r="K2416" s="69">
        <v>0</v>
      </c>
      <c r="L2416" s="75">
        <f t="shared" si="1411"/>
        <v>8.370000000000001</v>
      </c>
      <c r="N2416" s="69">
        <v>5.69</v>
      </c>
      <c r="O2416" s="69">
        <v>2.68</v>
      </c>
      <c r="P2416" s="69">
        <f t="shared" si="1412"/>
        <v>8.370000000000001</v>
      </c>
      <c r="Q2416" s="63"/>
      <c r="R2416" s="69">
        <f t="shared" si="1413"/>
        <v>5.69</v>
      </c>
      <c r="S2416" s="69">
        <f t="shared" si="1413"/>
        <v>2.68</v>
      </c>
      <c r="T2416" s="69">
        <f t="shared" si="1414"/>
        <v>8.370000000000001</v>
      </c>
      <c r="U2416" s="69">
        <f t="shared" si="1415"/>
        <v>0</v>
      </c>
      <c r="V2416" s="77">
        <f t="shared" si="1416"/>
        <v>8.370000000000001</v>
      </c>
      <c r="X2416" s="69">
        <v>5.69</v>
      </c>
      <c r="Y2416" s="69">
        <v>2.68</v>
      </c>
      <c r="Z2416" s="69">
        <v>8.3699999999999992</v>
      </c>
      <c r="AA2416" s="78"/>
      <c r="AB2416" s="79">
        <f t="shared" si="1389"/>
        <v>0</v>
      </c>
    </row>
    <row r="2417" spans="1:28" ht="22.5" x14ac:dyDescent="0.25">
      <c r="A2417" s="71" t="s">
        <v>11188</v>
      </c>
      <c r="B2417" s="72" t="s">
        <v>16110</v>
      </c>
      <c r="C2417" s="73" t="s">
        <v>8808</v>
      </c>
      <c r="D2417" s="74">
        <v>0</v>
      </c>
      <c r="E2417" s="69">
        <v>11.309999999999999</v>
      </c>
      <c r="F2417" s="75">
        <f t="shared" si="1408"/>
        <v>0</v>
      </c>
      <c r="G2417" s="76"/>
      <c r="H2417" s="69">
        <f t="shared" si="1409"/>
        <v>8.2899999999999991</v>
      </c>
      <c r="I2417" s="69">
        <f t="shared" si="1409"/>
        <v>3.02</v>
      </c>
      <c r="J2417" s="69">
        <f t="shared" si="1410"/>
        <v>11.309999999999999</v>
      </c>
      <c r="K2417" s="69">
        <v>0</v>
      </c>
      <c r="L2417" s="75">
        <f t="shared" si="1411"/>
        <v>11.309999999999999</v>
      </c>
      <c r="N2417" s="69">
        <v>8.2899999999999991</v>
      </c>
      <c r="O2417" s="69">
        <v>3.02</v>
      </c>
      <c r="P2417" s="69">
        <f t="shared" si="1412"/>
        <v>11.309999999999999</v>
      </c>
      <c r="Q2417" s="63"/>
      <c r="R2417" s="69">
        <f t="shared" si="1413"/>
        <v>8.2899999999999991</v>
      </c>
      <c r="S2417" s="69">
        <f t="shared" si="1413"/>
        <v>3.02</v>
      </c>
      <c r="T2417" s="69">
        <f t="shared" si="1414"/>
        <v>11.309999999999999</v>
      </c>
      <c r="U2417" s="69">
        <f t="shared" si="1415"/>
        <v>0</v>
      </c>
      <c r="V2417" s="77">
        <f t="shared" si="1416"/>
        <v>11.309999999999999</v>
      </c>
      <c r="X2417" s="69">
        <v>8.2899999999999991</v>
      </c>
      <c r="Y2417" s="69">
        <v>3.02</v>
      </c>
      <c r="Z2417" s="69">
        <v>11.31</v>
      </c>
      <c r="AA2417" s="78"/>
      <c r="AB2417" s="79">
        <f t="shared" si="1389"/>
        <v>0</v>
      </c>
    </row>
    <row r="2418" spans="1:28" ht="22.5" x14ac:dyDescent="0.25">
      <c r="A2418" s="71" t="s">
        <v>11189</v>
      </c>
      <c r="B2418" s="72" t="s">
        <v>16111</v>
      </c>
      <c r="C2418" s="73" t="s">
        <v>8808</v>
      </c>
      <c r="D2418" s="74">
        <v>0</v>
      </c>
      <c r="E2418" s="69">
        <v>16.310000000000002</v>
      </c>
      <c r="F2418" s="75">
        <f t="shared" si="1408"/>
        <v>0</v>
      </c>
      <c r="G2418" s="76"/>
      <c r="H2418" s="69">
        <f t="shared" si="1409"/>
        <v>12.96</v>
      </c>
      <c r="I2418" s="69">
        <f t="shared" si="1409"/>
        <v>3.35</v>
      </c>
      <c r="J2418" s="69">
        <f t="shared" si="1410"/>
        <v>16.310000000000002</v>
      </c>
      <c r="K2418" s="69">
        <v>0</v>
      </c>
      <c r="L2418" s="75">
        <f t="shared" si="1411"/>
        <v>16.310000000000002</v>
      </c>
      <c r="N2418" s="69">
        <v>12.96</v>
      </c>
      <c r="O2418" s="69">
        <v>3.3499999999999996</v>
      </c>
      <c r="P2418" s="69">
        <f t="shared" si="1412"/>
        <v>16.310000000000002</v>
      </c>
      <c r="Q2418" s="63"/>
      <c r="R2418" s="69">
        <f t="shared" si="1413"/>
        <v>12.96</v>
      </c>
      <c r="S2418" s="69">
        <f t="shared" si="1413"/>
        <v>3.36</v>
      </c>
      <c r="T2418" s="69">
        <f t="shared" si="1414"/>
        <v>16.32</v>
      </c>
      <c r="U2418" s="69">
        <f t="shared" si="1415"/>
        <v>0</v>
      </c>
      <c r="V2418" s="77">
        <f t="shared" si="1416"/>
        <v>16.32</v>
      </c>
      <c r="X2418" s="69">
        <v>12.96</v>
      </c>
      <c r="Y2418" s="69">
        <v>3.36</v>
      </c>
      <c r="Z2418" s="69">
        <v>16.32</v>
      </c>
      <c r="AA2418" s="78"/>
      <c r="AB2418" s="79">
        <f t="shared" si="1389"/>
        <v>-9.9999999999980105E-3</v>
      </c>
    </row>
    <row r="2419" spans="1:28" ht="22.5" x14ac:dyDescent="0.25">
      <c r="A2419" s="71" t="s">
        <v>11190</v>
      </c>
      <c r="B2419" s="72" t="s">
        <v>16112</v>
      </c>
      <c r="C2419" s="73" t="s">
        <v>8808</v>
      </c>
      <c r="D2419" s="74">
        <v>0</v>
      </c>
      <c r="E2419" s="69">
        <v>22.82</v>
      </c>
      <c r="F2419" s="75">
        <f t="shared" si="1408"/>
        <v>0</v>
      </c>
      <c r="G2419" s="76"/>
      <c r="H2419" s="69">
        <f t="shared" si="1409"/>
        <v>17.8</v>
      </c>
      <c r="I2419" s="69">
        <f t="shared" si="1409"/>
        <v>5.0199999999999996</v>
      </c>
      <c r="J2419" s="69">
        <f t="shared" si="1410"/>
        <v>22.82</v>
      </c>
      <c r="K2419" s="69">
        <v>0</v>
      </c>
      <c r="L2419" s="75">
        <f t="shared" si="1411"/>
        <v>22.82</v>
      </c>
      <c r="N2419" s="69">
        <v>17.8</v>
      </c>
      <c r="O2419" s="69">
        <v>5.0200000000000005</v>
      </c>
      <c r="P2419" s="69">
        <f t="shared" si="1412"/>
        <v>22.82</v>
      </c>
      <c r="Q2419" s="63"/>
      <c r="R2419" s="69">
        <f t="shared" si="1413"/>
        <v>17.8</v>
      </c>
      <c r="S2419" s="69">
        <f t="shared" si="1413"/>
        <v>5.03</v>
      </c>
      <c r="T2419" s="69">
        <f t="shared" si="1414"/>
        <v>22.830000000000002</v>
      </c>
      <c r="U2419" s="69">
        <f t="shared" si="1415"/>
        <v>0</v>
      </c>
      <c r="V2419" s="77">
        <f t="shared" si="1416"/>
        <v>22.830000000000002</v>
      </c>
      <c r="X2419" s="69">
        <v>17.8</v>
      </c>
      <c r="Y2419" s="69">
        <v>5.03</v>
      </c>
      <c r="Z2419" s="69">
        <v>22.83</v>
      </c>
      <c r="AA2419" s="78"/>
      <c r="AB2419" s="79">
        <f t="shared" si="1389"/>
        <v>-9.9999999999980105E-3</v>
      </c>
    </row>
    <row r="2420" spans="1:28" ht="22.5" x14ac:dyDescent="0.25">
      <c r="A2420" s="71" t="s">
        <v>11191</v>
      </c>
      <c r="B2420" s="72" t="s">
        <v>16113</v>
      </c>
      <c r="C2420" s="73" t="s">
        <v>8808</v>
      </c>
      <c r="D2420" s="74">
        <v>0</v>
      </c>
      <c r="E2420" s="69">
        <v>31.580000000000002</v>
      </c>
      <c r="F2420" s="75">
        <f t="shared" si="1408"/>
        <v>0</v>
      </c>
      <c r="G2420" s="76"/>
      <c r="H2420" s="69">
        <f t="shared" si="1409"/>
        <v>24.85</v>
      </c>
      <c r="I2420" s="69">
        <f t="shared" si="1409"/>
        <v>6.73</v>
      </c>
      <c r="J2420" s="69">
        <f t="shared" si="1410"/>
        <v>31.580000000000002</v>
      </c>
      <c r="K2420" s="69">
        <v>0</v>
      </c>
      <c r="L2420" s="75">
        <f t="shared" si="1411"/>
        <v>31.580000000000002</v>
      </c>
      <c r="N2420" s="69">
        <v>24.85</v>
      </c>
      <c r="O2420" s="69">
        <v>6.7299999999999995</v>
      </c>
      <c r="P2420" s="69">
        <f t="shared" si="1412"/>
        <v>31.580000000000002</v>
      </c>
      <c r="Q2420" s="63"/>
      <c r="R2420" s="69">
        <f t="shared" si="1413"/>
        <v>24.85</v>
      </c>
      <c r="S2420" s="69">
        <f t="shared" si="1413"/>
        <v>6.71</v>
      </c>
      <c r="T2420" s="69">
        <f t="shared" si="1414"/>
        <v>31.560000000000002</v>
      </c>
      <c r="U2420" s="69">
        <f t="shared" si="1415"/>
        <v>0</v>
      </c>
      <c r="V2420" s="77">
        <f t="shared" si="1416"/>
        <v>31.560000000000002</v>
      </c>
      <c r="X2420" s="69">
        <v>24.85</v>
      </c>
      <c r="Y2420" s="69">
        <v>6.71</v>
      </c>
      <c r="Z2420" s="69">
        <v>31.56</v>
      </c>
      <c r="AA2420" s="78"/>
      <c r="AB2420" s="79">
        <f t="shared" si="1389"/>
        <v>2.0000000000003126E-2</v>
      </c>
    </row>
    <row r="2421" spans="1:28" ht="22.5" x14ac:dyDescent="0.25">
      <c r="A2421" s="71" t="s">
        <v>11192</v>
      </c>
      <c r="B2421" s="72" t="s">
        <v>16114</v>
      </c>
      <c r="C2421" s="73" t="s">
        <v>8808</v>
      </c>
      <c r="D2421" s="74">
        <v>0</v>
      </c>
      <c r="E2421" s="69">
        <v>44.59</v>
      </c>
      <c r="F2421" s="75">
        <f t="shared" si="1408"/>
        <v>0</v>
      </c>
      <c r="G2421" s="76"/>
      <c r="H2421" s="69">
        <f t="shared" si="1409"/>
        <v>36.200000000000003</v>
      </c>
      <c r="I2421" s="69">
        <f t="shared" si="1409"/>
        <v>8.39</v>
      </c>
      <c r="J2421" s="69">
        <f t="shared" si="1410"/>
        <v>44.59</v>
      </c>
      <c r="K2421" s="69">
        <v>0</v>
      </c>
      <c r="L2421" s="75">
        <f t="shared" si="1411"/>
        <v>44.59</v>
      </c>
      <c r="N2421" s="69">
        <v>36.200000000000003</v>
      </c>
      <c r="O2421" s="69">
        <v>8.39</v>
      </c>
      <c r="P2421" s="69">
        <f t="shared" si="1412"/>
        <v>44.59</v>
      </c>
      <c r="Q2421" s="63"/>
      <c r="R2421" s="69">
        <f t="shared" si="1413"/>
        <v>36.200000000000003</v>
      </c>
      <c r="S2421" s="69">
        <f t="shared" si="1413"/>
        <v>8.39</v>
      </c>
      <c r="T2421" s="69">
        <f t="shared" si="1414"/>
        <v>44.59</v>
      </c>
      <c r="U2421" s="69">
        <f t="shared" si="1415"/>
        <v>0</v>
      </c>
      <c r="V2421" s="77">
        <f t="shared" si="1416"/>
        <v>44.59</v>
      </c>
      <c r="X2421" s="69">
        <v>36.200000000000003</v>
      </c>
      <c r="Y2421" s="69">
        <v>8.39</v>
      </c>
      <c r="Z2421" s="69">
        <v>44.59</v>
      </c>
      <c r="AA2421" s="78"/>
      <c r="AB2421" s="79">
        <f t="shared" si="1389"/>
        <v>0</v>
      </c>
    </row>
    <row r="2422" spans="1:28" ht="22.5" x14ac:dyDescent="0.25">
      <c r="A2422" s="71" t="s">
        <v>11193</v>
      </c>
      <c r="B2422" s="72" t="s">
        <v>16115</v>
      </c>
      <c r="C2422" s="73" t="s">
        <v>8808</v>
      </c>
      <c r="D2422" s="74">
        <v>0</v>
      </c>
      <c r="E2422" s="69">
        <v>55.1</v>
      </c>
      <c r="F2422" s="75">
        <f t="shared" si="1408"/>
        <v>0</v>
      </c>
      <c r="G2422" s="76"/>
      <c r="H2422" s="69">
        <f t="shared" si="1409"/>
        <v>45.04</v>
      </c>
      <c r="I2422" s="69">
        <f t="shared" si="1409"/>
        <v>10.06</v>
      </c>
      <c r="J2422" s="69">
        <f t="shared" si="1410"/>
        <v>55.1</v>
      </c>
      <c r="K2422" s="69">
        <v>0</v>
      </c>
      <c r="L2422" s="75">
        <f t="shared" si="1411"/>
        <v>55.1</v>
      </c>
      <c r="N2422" s="69">
        <v>45.04</v>
      </c>
      <c r="O2422" s="69">
        <v>10.06</v>
      </c>
      <c r="P2422" s="69">
        <f t="shared" si="1412"/>
        <v>55.1</v>
      </c>
      <c r="Q2422" s="63"/>
      <c r="R2422" s="69">
        <f t="shared" si="1413"/>
        <v>45.04</v>
      </c>
      <c r="S2422" s="69">
        <f t="shared" si="1413"/>
        <v>10.06</v>
      </c>
      <c r="T2422" s="69">
        <f t="shared" si="1414"/>
        <v>55.1</v>
      </c>
      <c r="U2422" s="69">
        <f t="shared" si="1415"/>
        <v>0</v>
      </c>
      <c r="V2422" s="77">
        <f t="shared" si="1416"/>
        <v>55.1</v>
      </c>
      <c r="X2422" s="69">
        <v>45.04</v>
      </c>
      <c r="Y2422" s="69">
        <v>10.06</v>
      </c>
      <c r="Z2422" s="69">
        <v>55.1</v>
      </c>
      <c r="AA2422" s="78"/>
      <c r="AB2422" s="79">
        <f t="shared" si="1389"/>
        <v>0</v>
      </c>
    </row>
    <row r="2423" spans="1:28" ht="22.5" x14ac:dyDescent="0.25">
      <c r="A2423" s="71" t="s">
        <v>11194</v>
      </c>
      <c r="B2423" s="72" t="s">
        <v>16116</v>
      </c>
      <c r="C2423" s="73" t="s">
        <v>8808</v>
      </c>
      <c r="D2423" s="74">
        <v>0</v>
      </c>
      <c r="E2423" s="69">
        <v>69.5</v>
      </c>
      <c r="F2423" s="75">
        <f t="shared" si="1408"/>
        <v>0</v>
      </c>
      <c r="G2423" s="76"/>
      <c r="H2423" s="69">
        <f t="shared" si="1409"/>
        <v>57.76</v>
      </c>
      <c r="I2423" s="69">
        <f t="shared" si="1409"/>
        <v>11.74</v>
      </c>
      <c r="J2423" s="69">
        <f t="shared" si="1410"/>
        <v>69.5</v>
      </c>
      <c r="K2423" s="69">
        <v>0</v>
      </c>
      <c r="L2423" s="75">
        <f t="shared" si="1411"/>
        <v>69.5</v>
      </c>
      <c r="N2423" s="69">
        <v>57.76</v>
      </c>
      <c r="O2423" s="69">
        <v>11.74</v>
      </c>
      <c r="P2423" s="69">
        <f t="shared" si="1412"/>
        <v>69.5</v>
      </c>
      <c r="Q2423" s="63"/>
      <c r="R2423" s="69">
        <f t="shared" si="1413"/>
        <v>57.76</v>
      </c>
      <c r="S2423" s="69">
        <f t="shared" si="1413"/>
        <v>11.74</v>
      </c>
      <c r="T2423" s="69">
        <f t="shared" si="1414"/>
        <v>69.5</v>
      </c>
      <c r="U2423" s="69">
        <f t="shared" si="1415"/>
        <v>0</v>
      </c>
      <c r="V2423" s="77">
        <f t="shared" si="1416"/>
        <v>69.5</v>
      </c>
      <c r="X2423" s="69">
        <v>57.76</v>
      </c>
      <c r="Y2423" s="69">
        <v>11.74</v>
      </c>
      <c r="Z2423" s="69">
        <v>69.5</v>
      </c>
      <c r="AA2423" s="78"/>
      <c r="AB2423" s="79">
        <f t="shared" si="1389"/>
        <v>0</v>
      </c>
    </row>
    <row r="2424" spans="1:28" ht="22.5" x14ac:dyDescent="0.25">
      <c r="A2424" s="71" t="s">
        <v>11195</v>
      </c>
      <c r="B2424" s="72" t="s">
        <v>16117</v>
      </c>
      <c r="C2424" s="73" t="s">
        <v>8808</v>
      </c>
      <c r="D2424" s="74">
        <v>0</v>
      </c>
      <c r="E2424" s="69">
        <v>83.649999999999991</v>
      </c>
      <c r="F2424" s="75">
        <f t="shared" si="1408"/>
        <v>0</v>
      </c>
      <c r="G2424" s="76"/>
      <c r="H2424" s="69">
        <f t="shared" si="1409"/>
        <v>70.239999999999995</v>
      </c>
      <c r="I2424" s="69">
        <f t="shared" si="1409"/>
        <v>13.41</v>
      </c>
      <c r="J2424" s="69">
        <f t="shared" si="1410"/>
        <v>83.649999999999991</v>
      </c>
      <c r="K2424" s="69">
        <v>0</v>
      </c>
      <c r="L2424" s="75">
        <f t="shared" si="1411"/>
        <v>83.649999999999991</v>
      </c>
      <c r="N2424" s="69">
        <v>70.239999999999995</v>
      </c>
      <c r="O2424" s="69">
        <v>13.41</v>
      </c>
      <c r="P2424" s="69">
        <f t="shared" si="1412"/>
        <v>83.649999999999991</v>
      </c>
      <c r="Q2424" s="63"/>
      <c r="R2424" s="69">
        <f t="shared" si="1413"/>
        <v>70.239999999999995</v>
      </c>
      <c r="S2424" s="69">
        <f t="shared" si="1413"/>
        <v>13.42</v>
      </c>
      <c r="T2424" s="69">
        <f t="shared" si="1414"/>
        <v>83.66</v>
      </c>
      <c r="U2424" s="69">
        <f t="shared" si="1415"/>
        <v>0</v>
      </c>
      <c r="V2424" s="77">
        <f t="shared" si="1416"/>
        <v>83.66</v>
      </c>
      <c r="X2424" s="69">
        <v>70.239999999999995</v>
      </c>
      <c r="Y2424" s="69">
        <v>13.42</v>
      </c>
      <c r="Z2424" s="69">
        <v>83.66</v>
      </c>
      <c r="AA2424" s="78"/>
      <c r="AB2424" s="79">
        <f t="shared" si="1389"/>
        <v>-1.0000000000005116E-2</v>
      </c>
    </row>
    <row r="2425" spans="1:28" s="33" customFormat="1" ht="22.5" x14ac:dyDescent="0.25">
      <c r="A2425" s="71" t="s">
        <v>11196</v>
      </c>
      <c r="B2425" s="72" t="s">
        <v>16118</v>
      </c>
      <c r="C2425" s="73" t="s">
        <v>8808</v>
      </c>
      <c r="D2425" s="74">
        <v>0</v>
      </c>
      <c r="E2425" s="69">
        <v>106.58999999999999</v>
      </c>
      <c r="F2425" s="75">
        <f t="shared" si="1408"/>
        <v>0</v>
      </c>
      <c r="G2425" s="76"/>
      <c r="H2425" s="69">
        <f t="shared" si="1409"/>
        <v>91.49</v>
      </c>
      <c r="I2425" s="69">
        <f t="shared" si="1409"/>
        <v>15.1</v>
      </c>
      <c r="J2425" s="69">
        <f t="shared" si="1410"/>
        <v>106.58999999999999</v>
      </c>
      <c r="K2425" s="69">
        <v>0</v>
      </c>
      <c r="L2425" s="75">
        <f t="shared" si="1411"/>
        <v>106.58999999999999</v>
      </c>
      <c r="N2425" s="69">
        <v>91.49</v>
      </c>
      <c r="O2425" s="69">
        <v>15.1</v>
      </c>
      <c r="P2425" s="69">
        <f t="shared" si="1412"/>
        <v>106.58999999999999</v>
      </c>
      <c r="Q2425" s="63"/>
      <c r="R2425" s="69">
        <f t="shared" si="1413"/>
        <v>91.49</v>
      </c>
      <c r="S2425" s="69">
        <f t="shared" si="1413"/>
        <v>15.1</v>
      </c>
      <c r="T2425" s="69">
        <f t="shared" si="1414"/>
        <v>106.58999999999999</v>
      </c>
      <c r="U2425" s="69">
        <f t="shared" si="1415"/>
        <v>0</v>
      </c>
      <c r="V2425" s="77">
        <f t="shared" si="1416"/>
        <v>106.58999999999999</v>
      </c>
      <c r="X2425" s="69">
        <v>91.49</v>
      </c>
      <c r="Y2425" s="69">
        <v>15.1</v>
      </c>
      <c r="Z2425" s="69">
        <v>106.59</v>
      </c>
      <c r="AA2425" s="78"/>
      <c r="AB2425" s="79">
        <f t="shared" si="1389"/>
        <v>0</v>
      </c>
    </row>
    <row r="2426" spans="1:28" s="33" customFormat="1" x14ac:dyDescent="0.25">
      <c r="A2426" s="71" t="s">
        <v>11197</v>
      </c>
      <c r="B2426" s="72" t="s">
        <v>16119</v>
      </c>
      <c r="C2426" s="73" t="s">
        <v>8808</v>
      </c>
      <c r="D2426" s="74">
        <v>0</v>
      </c>
      <c r="E2426" s="69">
        <v>139.57</v>
      </c>
      <c r="F2426" s="75">
        <f t="shared" si="1408"/>
        <v>0</v>
      </c>
      <c r="G2426" s="76"/>
      <c r="H2426" s="69">
        <f t="shared" si="1409"/>
        <v>122.79</v>
      </c>
      <c r="I2426" s="69">
        <f t="shared" si="1409"/>
        <v>16.78</v>
      </c>
      <c r="J2426" s="69">
        <f t="shared" si="1410"/>
        <v>139.57</v>
      </c>
      <c r="K2426" s="69">
        <v>0</v>
      </c>
      <c r="L2426" s="75">
        <f t="shared" si="1411"/>
        <v>139.57</v>
      </c>
      <c r="N2426" s="69">
        <v>122.79</v>
      </c>
      <c r="O2426" s="69">
        <v>16.78</v>
      </c>
      <c r="P2426" s="69">
        <f t="shared" si="1412"/>
        <v>139.57</v>
      </c>
      <c r="Q2426" s="63"/>
      <c r="R2426" s="69">
        <f t="shared" si="1413"/>
        <v>122.79</v>
      </c>
      <c r="S2426" s="69">
        <f t="shared" si="1413"/>
        <v>16.79</v>
      </c>
      <c r="T2426" s="69">
        <f t="shared" si="1414"/>
        <v>139.58000000000001</v>
      </c>
      <c r="U2426" s="69">
        <f t="shared" si="1415"/>
        <v>0</v>
      </c>
      <c r="V2426" s="77">
        <f t="shared" si="1416"/>
        <v>139.58000000000001</v>
      </c>
      <c r="X2426" s="69">
        <v>122.79</v>
      </c>
      <c r="Y2426" s="69">
        <v>16.79</v>
      </c>
      <c r="Z2426" s="69">
        <v>139.58000000000001</v>
      </c>
      <c r="AA2426" s="78"/>
      <c r="AB2426" s="79">
        <f t="shared" si="1389"/>
        <v>-1.0000000000019327E-2</v>
      </c>
    </row>
    <row r="2427" spans="1:28" s="33" customFormat="1" ht="22.5" x14ac:dyDescent="0.25">
      <c r="A2427" s="65" t="s">
        <v>11198</v>
      </c>
      <c r="B2427" s="66" t="s">
        <v>16120</v>
      </c>
      <c r="C2427" s="67"/>
      <c r="D2427" s="68"/>
      <c r="E2427" s="69"/>
      <c r="F2427" s="70"/>
      <c r="G2427" s="38"/>
      <c r="H2427" s="69"/>
      <c r="I2427" s="69"/>
      <c r="J2427" s="69"/>
      <c r="K2427" s="69"/>
      <c r="L2427" s="75"/>
      <c r="N2427" s="69"/>
      <c r="O2427" s="69"/>
      <c r="P2427" s="69"/>
      <c r="Q2427" s="63"/>
      <c r="R2427" s="69"/>
      <c r="S2427" s="69"/>
      <c r="T2427" s="69"/>
      <c r="U2427" s="69"/>
      <c r="V2427" s="77"/>
      <c r="X2427" s="69"/>
      <c r="Y2427" s="69"/>
      <c r="Z2427" s="69"/>
      <c r="AA2427" s="78"/>
      <c r="AB2427" s="79">
        <f t="shared" si="1389"/>
        <v>0</v>
      </c>
    </row>
    <row r="2428" spans="1:28" s="33" customFormat="1" ht="22.5" x14ac:dyDescent="0.25">
      <c r="A2428" s="71" t="s">
        <v>11199</v>
      </c>
      <c r="B2428" s="72" t="s">
        <v>16121</v>
      </c>
      <c r="C2428" s="73" t="s">
        <v>8808</v>
      </c>
      <c r="D2428" s="74">
        <v>0</v>
      </c>
      <c r="E2428" s="69">
        <v>4.75</v>
      </c>
      <c r="F2428" s="75">
        <f>ROUND(D2428*E2428,2)</f>
        <v>0</v>
      </c>
      <c r="G2428" s="76"/>
      <c r="H2428" s="69">
        <f t="shared" ref="H2428:I2432" si="1417">ROUND(N2428+(N2428*$H$2/100),2)</f>
        <v>3.08</v>
      </c>
      <c r="I2428" s="69">
        <f t="shared" si="1417"/>
        <v>1.67</v>
      </c>
      <c r="J2428" s="69">
        <f>H2428+I2428</f>
        <v>4.75</v>
      </c>
      <c r="K2428" s="69">
        <v>0</v>
      </c>
      <c r="L2428" s="75">
        <f>SUM(J2428:K2428)</f>
        <v>4.75</v>
      </c>
      <c r="N2428" s="69">
        <v>3.08</v>
      </c>
      <c r="O2428" s="69">
        <v>1.67</v>
      </c>
      <c r="P2428" s="69">
        <f>SUM(N2428:O2428)</f>
        <v>4.75</v>
      </c>
      <c r="Q2428" s="63"/>
      <c r="R2428" s="69">
        <f t="shared" ref="R2428:S2432" si="1418">X2428</f>
        <v>3.08</v>
      </c>
      <c r="S2428" s="69">
        <f t="shared" si="1418"/>
        <v>1.67</v>
      </c>
      <c r="T2428" s="69">
        <f>R2428+S2428</f>
        <v>4.75</v>
      </c>
      <c r="U2428" s="69">
        <f>ROUND(Z2428*$H$2,2)/100</f>
        <v>0</v>
      </c>
      <c r="V2428" s="77">
        <f>SUM(T2428:U2428)</f>
        <v>4.75</v>
      </c>
      <c r="X2428" s="69">
        <v>3.08</v>
      </c>
      <c r="Y2428" s="69">
        <v>1.67</v>
      </c>
      <c r="Z2428" s="69">
        <v>4.75</v>
      </c>
      <c r="AA2428" s="78"/>
      <c r="AB2428" s="79">
        <f t="shared" si="1389"/>
        <v>0</v>
      </c>
    </row>
    <row r="2429" spans="1:28" s="33" customFormat="1" ht="22.5" x14ac:dyDescent="0.25">
      <c r="A2429" s="71" t="s">
        <v>11200</v>
      </c>
      <c r="B2429" s="72" t="s">
        <v>16122</v>
      </c>
      <c r="C2429" s="73" t="s">
        <v>8808</v>
      </c>
      <c r="D2429" s="74">
        <v>0</v>
      </c>
      <c r="E2429" s="69">
        <v>8.2100000000000009</v>
      </c>
      <c r="F2429" s="75">
        <f>ROUND(D2429*E2429,2)</f>
        <v>0</v>
      </c>
      <c r="G2429" s="76"/>
      <c r="H2429" s="69">
        <f t="shared" si="1417"/>
        <v>4.8600000000000003</v>
      </c>
      <c r="I2429" s="69">
        <f t="shared" si="1417"/>
        <v>3.35</v>
      </c>
      <c r="J2429" s="69">
        <f>H2429+I2429</f>
        <v>8.2100000000000009</v>
      </c>
      <c r="K2429" s="69">
        <v>0</v>
      </c>
      <c r="L2429" s="75">
        <f>SUM(J2429:K2429)</f>
        <v>8.2100000000000009</v>
      </c>
      <c r="N2429" s="69">
        <v>4.8600000000000003</v>
      </c>
      <c r="O2429" s="69">
        <v>3.3499999999999996</v>
      </c>
      <c r="P2429" s="69">
        <f>SUM(N2429:O2429)</f>
        <v>8.2100000000000009</v>
      </c>
      <c r="Q2429" s="63"/>
      <c r="R2429" s="69">
        <f t="shared" si="1418"/>
        <v>4.8600000000000003</v>
      </c>
      <c r="S2429" s="69">
        <f t="shared" si="1418"/>
        <v>3.36</v>
      </c>
      <c r="T2429" s="69">
        <f>R2429+S2429</f>
        <v>8.2200000000000006</v>
      </c>
      <c r="U2429" s="69">
        <f>ROUND(Z2429*$H$2,2)/100</f>
        <v>0</v>
      </c>
      <c r="V2429" s="77">
        <f>SUM(T2429:U2429)</f>
        <v>8.2200000000000006</v>
      </c>
      <c r="X2429" s="69">
        <v>4.8600000000000003</v>
      </c>
      <c r="Y2429" s="69">
        <v>3.36</v>
      </c>
      <c r="Z2429" s="69">
        <v>8.2200000000000006</v>
      </c>
      <c r="AA2429" s="78"/>
      <c r="AB2429" s="79">
        <f t="shared" si="1389"/>
        <v>-9.9999999999997868E-3</v>
      </c>
    </row>
    <row r="2430" spans="1:28" ht="22.5" x14ac:dyDescent="0.25">
      <c r="A2430" s="71" t="s">
        <v>11201</v>
      </c>
      <c r="B2430" s="72" t="s">
        <v>16123</v>
      </c>
      <c r="C2430" s="73" t="s">
        <v>8808</v>
      </c>
      <c r="D2430" s="74">
        <v>0</v>
      </c>
      <c r="E2430" s="69">
        <v>9.2899999999999991</v>
      </c>
      <c r="F2430" s="75">
        <f>ROUND(D2430*E2430,2)</f>
        <v>0</v>
      </c>
      <c r="G2430" s="76"/>
      <c r="H2430" s="69">
        <f t="shared" si="1417"/>
        <v>5.94</v>
      </c>
      <c r="I2430" s="69">
        <f t="shared" si="1417"/>
        <v>3.35</v>
      </c>
      <c r="J2430" s="69">
        <f>H2430+I2430</f>
        <v>9.2900000000000009</v>
      </c>
      <c r="K2430" s="69">
        <v>0</v>
      </c>
      <c r="L2430" s="75">
        <f>SUM(J2430:K2430)</f>
        <v>9.2900000000000009</v>
      </c>
      <c r="N2430" s="69">
        <v>5.94</v>
      </c>
      <c r="O2430" s="69">
        <v>3.3499999999999996</v>
      </c>
      <c r="P2430" s="69">
        <f>SUM(N2430:O2430)</f>
        <v>9.2899999999999991</v>
      </c>
      <c r="Q2430" s="63"/>
      <c r="R2430" s="69">
        <f t="shared" si="1418"/>
        <v>5.94</v>
      </c>
      <c r="S2430" s="69">
        <f t="shared" si="1418"/>
        <v>3.36</v>
      </c>
      <c r="T2430" s="69">
        <f>R2430+S2430</f>
        <v>9.3000000000000007</v>
      </c>
      <c r="U2430" s="69">
        <f>ROUND(Z2430*$H$2,2)/100</f>
        <v>0</v>
      </c>
      <c r="V2430" s="77">
        <f>SUM(T2430:U2430)</f>
        <v>9.3000000000000007</v>
      </c>
      <c r="X2430" s="69">
        <v>5.94</v>
      </c>
      <c r="Y2430" s="69">
        <v>3.36</v>
      </c>
      <c r="Z2430" s="69">
        <v>9.3000000000000007</v>
      </c>
      <c r="AA2430" s="78"/>
      <c r="AB2430" s="79">
        <f t="shared" si="1389"/>
        <v>-1.0000000000001563E-2</v>
      </c>
    </row>
    <row r="2431" spans="1:28" ht="22.5" x14ac:dyDescent="0.25">
      <c r="A2431" s="71" t="s">
        <v>11202</v>
      </c>
      <c r="B2431" s="72" t="s">
        <v>16124</v>
      </c>
      <c r="C2431" s="73" t="s">
        <v>8808</v>
      </c>
      <c r="D2431" s="74">
        <v>0</v>
      </c>
      <c r="E2431" s="69">
        <v>12.36</v>
      </c>
      <c r="F2431" s="75">
        <f>ROUND(D2431*E2431,2)</f>
        <v>0</v>
      </c>
      <c r="G2431" s="76"/>
      <c r="H2431" s="69">
        <f t="shared" si="1417"/>
        <v>9.01</v>
      </c>
      <c r="I2431" s="69">
        <f t="shared" si="1417"/>
        <v>3.35</v>
      </c>
      <c r="J2431" s="69">
        <f>H2431+I2431</f>
        <v>12.36</v>
      </c>
      <c r="K2431" s="69">
        <v>0</v>
      </c>
      <c r="L2431" s="75">
        <f>SUM(J2431:K2431)</f>
        <v>12.36</v>
      </c>
      <c r="N2431" s="69">
        <v>9.01</v>
      </c>
      <c r="O2431" s="69">
        <v>3.3499999999999996</v>
      </c>
      <c r="P2431" s="69">
        <f>SUM(N2431:O2431)</f>
        <v>12.36</v>
      </c>
      <c r="Q2431" s="63"/>
      <c r="R2431" s="69">
        <f t="shared" si="1418"/>
        <v>9.01</v>
      </c>
      <c r="S2431" s="69">
        <f t="shared" si="1418"/>
        <v>3.36</v>
      </c>
      <c r="T2431" s="69">
        <f>R2431+S2431</f>
        <v>12.37</v>
      </c>
      <c r="U2431" s="69">
        <f>ROUND(Z2431*$H$2,2)/100</f>
        <v>0</v>
      </c>
      <c r="V2431" s="77">
        <f>SUM(T2431:U2431)</f>
        <v>12.37</v>
      </c>
      <c r="X2431" s="69">
        <v>9.01</v>
      </c>
      <c r="Y2431" s="69">
        <v>3.36</v>
      </c>
      <c r="Z2431" s="69">
        <v>12.37</v>
      </c>
      <c r="AA2431" s="78"/>
      <c r="AB2431" s="79">
        <f t="shared" si="1389"/>
        <v>-9.9999999999997868E-3</v>
      </c>
    </row>
    <row r="2432" spans="1:28" ht="22.5" x14ac:dyDescent="0.25">
      <c r="A2432" s="71" t="s">
        <v>11203</v>
      </c>
      <c r="B2432" s="72" t="s">
        <v>16125</v>
      </c>
      <c r="C2432" s="73" t="s">
        <v>8808</v>
      </c>
      <c r="D2432" s="74">
        <v>0</v>
      </c>
      <c r="E2432" s="69">
        <v>15.49</v>
      </c>
      <c r="F2432" s="75">
        <f>ROUND(D2432*E2432,2)</f>
        <v>0</v>
      </c>
      <c r="G2432" s="76"/>
      <c r="H2432" s="69">
        <f t="shared" si="1417"/>
        <v>12.14</v>
      </c>
      <c r="I2432" s="69">
        <f t="shared" si="1417"/>
        <v>3.35</v>
      </c>
      <c r="J2432" s="69">
        <f>H2432+I2432</f>
        <v>15.49</v>
      </c>
      <c r="K2432" s="69">
        <v>0</v>
      </c>
      <c r="L2432" s="75">
        <f>SUM(J2432:K2432)</f>
        <v>15.49</v>
      </c>
      <c r="N2432" s="69">
        <v>12.14</v>
      </c>
      <c r="O2432" s="69">
        <v>3.3499999999999996</v>
      </c>
      <c r="P2432" s="69">
        <f>SUM(N2432:O2432)</f>
        <v>15.49</v>
      </c>
      <c r="Q2432" s="63"/>
      <c r="R2432" s="69">
        <f t="shared" si="1418"/>
        <v>12.14</v>
      </c>
      <c r="S2432" s="69">
        <f t="shared" si="1418"/>
        <v>3.36</v>
      </c>
      <c r="T2432" s="69">
        <f>R2432+S2432</f>
        <v>15.5</v>
      </c>
      <c r="U2432" s="69">
        <f>ROUND(Z2432*$H$2,2)/100</f>
        <v>0</v>
      </c>
      <c r="V2432" s="77">
        <f>SUM(T2432:U2432)</f>
        <v>15.5</v>
      </c>
      <c r="X2432" s="69">
        <v>12.14</v>
      </c>
      <c r="Y2432" s="69">
        <v>3.36</v>
      </c>
      <c r="Z2432" s="69">
        <v>15.5</v>
      </c>
      <c r="AA2432" s="78"/>
      <c r="AB2432" s="79">
        <f t="shared" si="1389"/>
        <v>-9.9999999999997868E-3</v>
      </c>
    </row>
    <row r="2433" spans="1:28" ht="22.5" x14ac:dyDescent="0.25">
      <c r="A2433" s="65" t="s">
        <v>11204</v>
      </c>
      <c r="B2433" s="66" t="s">
        <v>16126</v>
      </c>
      <c r="C2433" s="73"/>
      <c r="D2433" s="74"/>
      <c r="E2433" s="69"/>
      <c r="F2433" s="75"/>
      <c r="G2433" s="76"/>
      <c r="H2433" s="69"/>
      <c r="I2433" s="69"/>
      <c r="J2433" s="69"/>
      <c r="K2433" s="69"/>
      <c r="L2433" s="75"/>
      <c r="N2433" s="69"/>
      <c r="O2433" s="69"/>
      <c r="P2433" s="69"/>
      <c r="Q2433" s="63"/>
      <c r="R2433" s="69"/>
      <c r="S2433" s="69"/>
      <c r="T2433" s="69"/>
      <c r="U2433" s="69"/>
      <c r="V2433" s="77"/>
      <c r="X2433" s="69"/>
      <c r="Y2433" s="69"/>
      <c r="Z2433" s="69"/>
      <c r="AA2433" s="78"/>
      <c r="AB2433" s="79">
        <f t="shared" si="1389"/>
        <v>0</v>
      </c>
    </row>
    <row r="2434" spans="1:28" ht="22.5" x14ac:dyDescent="0.25">
      <c r="A2434" s="71" t="s">
        <v>11205</v>
      </c>
      <c r="B2434" s="72" t="s">
        <v>16127</v>
      </c>
      <c r="C2434" s="73" t="s">
        <v>8808</v>
      </c>
      <c r="D2434" s="74">
        <v>0</v>
      </c>
      <c r="E2434" s="69">
        <v>2.1800000000000002</v>
      </c>
      <c r="F2434" s="75">
        <f>ROUND(D2434*E2434,2)</f>
        <v>0</v>
      </c>
      <c r="G2434" s="28"/>
      <c r="H2434" s="69">
        <f t="shared" ref="H2434:I2438" si="1419">ROUND(N2434+(N2434*$H$2/100),2)</f>
        <v>0.83</v>
      </c>
      <c r="I2434" s="69">
        <f t="shared" si="1419"/>
        <v>1.35</v>
      </c>
      <c r="J2434" s="69">
        <f>H2434+I2434</f>
        <v>2.1800000000000002</v>
      </c>
      <c r="K2434" s="69">
        <v>0</v>
      </c>
      <c r="L2434" s="75">
        <f>SUM(J2434:K2434)</f>
        <v>2.1800000000000002</v>
      </c>
      <c r="N2434" s="69">
        <v>0.83</v>
      </c>
      <c r="O2434" s="69">
        <v>1.35</v>
      </c>
      <c r="P2434" s="69">
        <f>SUM(N2434:O2434)</f>
        <v>2.1800000000000002</v>
      </c>
      <c r="Q2434" s="63"/>
      <c r="R2434" s="69">
        <f t="shared" ref="R2434:S2438" si="1420">X2434</f>
        <v>0.83</v>
      </c>
      <c r="S2434" s="69">
        <f t="shared" si="1420"/>
        <v>1.34</v>
      </c>
      <c r="T2434" s="69">
        <f>R2434+S2434</f>
        <v>2.17</v>
      </c>
      <c r="U2434" s="69">
        <f>ROUND(Z2434*$H$2,2)/100</f>
        <v>0</v>
      </c>
      <c r="V2434" s="77">
        <f>SUM(T2434:U2434)</f>
        <v>2.17</v>
      </c>
      <c r="X2434" s="69">
        <v>0.83</v>
      </c>
      <c r="Y2434" s="69">
        <v>1.34</v>
      </c>
      <c r="Z2434" s="69">
        <v>2.17</v>
      </c>
      <c r="AA2434" s="78"/>
      <c r="AB2434" s="79">
        <f t="shared" si="1389"/>
        <v>1.0000000000000231E-2</v>
      </c>
    </row>
    <row r="2435" spans="1:28" ht="22.5" x14ac:dyDescent="0.25">
      <c r="A2435" s="71" t="s">
        <v>11206</v>
      </c>
      <c r="B2435" s="72" t="s">
        <v>16128</v>
      </c>
      <c r="C2435" s="73" t="s">
        <v>8808</v>
      </c>
      <c r="D2435" s="74">
        <v>0</v>
      </c>
      <c r="E2435" s="69">
        <v>2.9299999999999997</v>
      </c>
      <c r="F2435" s="75">
        <f>ROUND(D2435*E2435,2)</f>
        <v>0</v>
      </c>
      <c r="G2435" s="28"/>
      <c r="H2435" s="69">
        <f t="shared" si="1419"/>
        <v>1.26</v>
      </c>
      <c r="I2435" s="69">
        <f t="shared" si="1419"/>
        <v>1.67</v>
      </c>
      <c r="J2435" s="69">
        <f>H2435+I2435</f>
        <v>2.9299999999999997</v>
      </c>
      <c r="K2435" s="69">
        <v>0</v>
      </c>
      <c r="L2435" s="75">
        <f>SUM(J2435:K2435)</f>
        <v>2.9299999999999997</v>
      </c>
      <c r="N2435" s="69">
        <v>1.26</v>
      </c>
      <c r="O2435" s="69">
        <v>1.67</v>
      </c>
      <c r="P2435" s="69">
        <f>SUM(N2435:O2435)</f>
        <v>2.9299999999999997</v>
      </c>
      <c r="Q2435" s="63"/>
      <c r="R2435" s="69">
        <f t="shared" si="1420"/>
        <v>1.26</v>
      </c>
      <c r="S2435" s="69">
        <f t="shared" si="1420"/>
        <v>1.67</v>
      </c>
      <c r="T2435" s="69">
        <f>R2435+S2435</f>
        <v>2.9299999999999997</v>
      </c>
      <c r="U2435" s="69">
        <f>ROUND(Z2435*$H$2,2)/100</f>
        <v>0</v>
      </c>
      <c r="V2435" s="77">
        <f>SUM(T2435:U2435)</f>
        <v>2.9299999999999997</v>
      </c>
      <c r="X2435" s="69">
        <v>1.26</v>
      </c>
      <c r="Y2435" s="69">
        <v>1.67</v>
      </c>
      <c r="Z2435" s="69">
        <v>2.93</v>
      </c>
      <c r="AA2435" s="78"/>
      <c r="AB2435" s="79">
        <f t="shared" si="1389"/>
        <v>0</v>
      </c>
    </row>
    <row r="2436" spans="1:28" ht="22.5" x14ac:dyDescent="0.25">
      <c r="A2436" s="71" t="s">
        <v>11207</v>
      </c>
      <c r="B2436" s="72" t="s">
        <v>16129</v>
      </c>
      <c r="C2436" s="73" t="s">
        <v>8808</v>
      </c>
      <c r="D2436" s="74">
        <v>0</v>
      </c>
      <c r="E2436" s="69">
        <v>4.05</v>
      </c>
      <c r="F2436" s="75">
        <f>ROUND(D2436*E2436,2)</f>
        <v>0</v>
      </c>
      <c r="G2436" s="28"/>
      <c r="H2436" s="69">
        <f t="shared" si="1419"/>
        <v>2.0499999999999998</v>
      </c>
      <c r="I2436" s="69">
        <f t="shared" si="1419"/>
        <v>2</v>
      </c>
      <c r="J2436" s="69">
        <f>H2436+I2436</f>
        <v>4.05</v>
      </c>
      <c r="K2436" s="69">
        <v>0</v>
      </c>
      <c r="L2436" s="75">
        <f>SUM(J2436:K2436)</f>
        <v>4.05</v>
      </c>
      <c r="N2436" s="69">
        <v>2.0499999999999998</v>
      </c>
      <c r="O2436" s="69">
        <v>2</v>
      </c>
      <c r="P2436" s="69">
        <f>SUM(N2436:O2436)</f>
        <v>4.05</v>
      </c>
      <c r="Q2436" s="63"/>
      <c r="R2436" s="69">
        <f t="shared" si="1420"/>
        <v>2.0499999999999998</v>
      </c>
      <c r="S2436" s="69">
        <f t="shared" si="1420"/>
        <v>2.0099999999999998</v>
      </c>
      <c r="T2436" s="69">
        <f>R2436+S2436</f>
        <v>4.0599999999999996</v>
      </c>
      <c r="U2436" s="69">
        <f>ROUND(Z2436*$H$2,2)/100</f>
        <v>0</v>
      </c>
      <c r="V2436" s="77">
        <f>SUM(T2436:U2436)</f>
        <v>4.0599999999999996</v>
      </c>
      <c r="X2436" s="69">
        <v>2.0499999999999998</v>
      </c>
      <c r="Y2436" s="69">
        <v>2.0099999999999998</v>
      </c>
      <c r="Z2436" s="69">
        <v>4.0599999999999996</v>
      </c>
      <c r="AA2436" s="78"/>
      <c r="AB2436" s="79">
        <f t="shared" si="1389"/>
        <v>-9.9999999999997868E-3</v>
      </c>
    </row>
    <row r="2437" spans="1:28" ht="22.5" x14ac:dyDescent="0.25">
      <c r="A2437" s="71" t="s">
        <v>11208</v>
      </c>
      <c r="B2437" s="72" t="s">
        <v>16130</v>
      </c>
      <c r="C2437" s="73" t="s">
        <v>8808</v>
      </c>
      <c r="D2437" s="74">
        <v>0</v>
      </c>
      <c r="E2437" s="69">
        <v>5.42</v>
      </c>
      <c r="F2437" s="75">
        <f>ROUND(D2437*E2437,2)</f>
        <v>0</v>
      </c>
      <c r="G2437" s="28"/>
      <c r="H2437" s="69">
        <f t="shared" si="1419"/>
        <v>3.08</v>
      </c>
      <c r="I2437" s="69">
        <f t="shared" si="1419"/>
        <v>2.34</v>
      </c>
      <c r="J2437" s="69">
        <f>H2437+I2437</f>
        <v>5.42</v>
      </c>
      <c r="K2437" s="69">
        <v>0</v>
      </c>
      <c r="L2437" s="75">
        <f>SUM(J2437:K2437)</f>
        <v>5.42</v>
      </c>
      <c r="N2437" s="69">
        <v>3.08</v>
      </c>
      <c r="O2437" s="69">
        <v>2.34</v>
      </c>
      <c r="P2437" s="69">
        <f>SUM(N2437:O2437)</f>
        <v>5.42</v>
      </c>
      <c r="Q2437" s="63"/>
      <c r="R2437" s="69">
        <f t="shared" si="1420"/>
        <v>3.08</v>
      </c>
      <c r="S2437" s="69">
        <f t="shared" si="1420"/>
        <v>2.34</v>
      </c>
      <c r="T2437" s="69">
        <f>R2437+S2437</f>
        <v>5.42</v>
      </c>
      <c r="U2437" s="69">
        <f>ROUND(Z2437*$H$2,2)/100</f>
        <v>0</v>
      </c>
      <c r="V2437" s="77">
        <f>SUM(T2437:U2437)</f>
        <v>5.42</v>
      </c>
      <c r="X2437" s="69">
        <v>3.08</v>
      </c>
      <c r="Y2437" s="69">
        <v>2.34</v>
      </c>
      <c r="Z2437" s="69">
        <v>5.42</v>
      </c>
      <c r="AA2437" s="78"/>
      <c r="AB2437" s="79">
        <f t="shared" si="1389"/>
        <v>0</v>
      </c>
    </row>
    <row r="2438" spans="1:28" x14ac:dyDescent="0.25">
      <c r="A2438" s="71" t="s">
        <v>11209</v>
      </c>
      <c r="B2438" s="72" t="s">
        <v>16131</v>
      </c>
      <c r="C2438" s="73" t="s">
        <v>8808</v>
      </c>
      <c r="D2438" s="74">
        <v>0</v>
      </c>
      <c r="E2438" s="69">
        <v>7.7900000000000009</v>
      </c>
      <c r="F2438" s="75">
        <f>ROUND(D2438*E2438,2)</f>
        <v>0</v>
      </c>
      <c r="G2438" s="28"/>
      <c r="H2438" s="69">
        <f t="shared" si="1419"/>
        <v>5.1100000000000003</v>
      </c>
      <c r="I2438" s="69">
        <f t="shared" si="1419"/>
        <v>2.68</v>
      </c>
      <c r="J2438" s="69">
        <f>H2438+I2438</f>
        <v>7.7900000000000009</v>
      </c>
      <c r="K2438" s="69">
        <v>0</v>
      </c>
      <c r="L2438" s="75">
        <f>SUM(J2438:K2438)</f>
        <v>7.7900000000000009</v>
      </c>
      <c r="N2438" s="69">
        <v>5.1100000000000003</v>
      </c>
      <c r="O2438" s="69">
        <v>2.68</v>
      </c>
      <c r="P2438" s="69">
        <f>SUM(N2438:O2438)</f>
        <v>7.7900000000000009</v>
      </c>
      <c r="Q2438" s="63"/>
      <c r="R2438" s="69">
        <f t="shared" si="1420"/>
        <v>5.1100000000000003</v>
      </c>
      <c r="S2438" s="69">
        <f t="shared" si="1420"/>
        <v>2.68</v>
      </c>
      <c r="T2438" s="69">
        <f>R2438+S2438</f>
        <v>7.7900000000000009</v>
      </c>
      <c r="U2438" s="69">
        <f>ROUND(Z2438*$H$2,2)/100</f>
        <v>0</v>
      </c>
      <c r="V2438" s="77">
        <f>SUM(T2438:U2438)</f>
        <v>7.7900000000000009</v>
      </c>
      <c r="X2438" s="69">
        <v>5.1100000000000003</v>
      </c>
      <c r="Y2438" s="69">
        <v>2.68</v>
      </c>
      <c r="Z2438" s="69">
        <v>7.79</v>
      </c>
      <c r="AA2438" s="78"/>
      <c r="AB2438" s="79">
        <f t="shared" si="1389"/>
        <v>0</v>
      </c>
    </row>
    <row r="2439" spans="1:28" ht="22.5" x14ac:dyDescent="0.25">
      <c r="A2439" s="65" t="s">
        <v>11210</v>
      </c>
      <c r="B2439" s="66" t="s">
        <v>16132</v>
      </c>
      <c r="C2439" s="67"/>
      <c r="D2439" s="68"/>
      <c r="E2439" s="69"/>
      <c r="F2439" s="70"/>
      <c r="H2439" s="69"/>
      <c r="I2439" s="69"/>
      <c r="J2439" s="69"/>
      <c r="K2439" s="69"/>
      <c r="L2439" s="75"/>
      <c r="N2439" s="69"/>
      <c r="O2439" s="69"/>
      <c r="P2439" s="69"/>
      <c r="Q2439" s="63"/>
      <c r="R2439" s="69"/>
      <c r="S2439" s="69"/>
      <c r="T2439" s="69"/>
      <c r="U2439" s="69"/>
      <c r="V2439" s="77"/>
      <c r="X2439" s="69"/>
      <c r="Y2439" s="69"/>
      <c r="Z2439" s="69"/>
      <c r="AA2439" s="78"/>
      <c r="AB2439" s="79">
        <f t="shared" si="1389"/>
        <v>0</v>
      </c>
    </row>
    <row r="2440" spans="1:28" ht="22.5" x14ac:dyDescent="0.25">
      <c r="A2440" s="71" t="s">
        <v>11211</v>
      </c>
      <c r="B2440" s="72" t="s">
        <v>11213</v>
      </c>
      <c r="C2440" s="73" t="s">
        <v>8808</v>
      </c>
      <c r="D2440" s="74">
        <v>0</v>
      </c>
      <c r="E2440" s="69">
        <v>10.67</v>
      </c>
      <c r="F2440" s="75">
        <f>ROUND(D2440*E2440,2)</f>
        <v>0</v>
      </c>
      <c r="G2440" s="76"/>
      <c r="H2440" s="69">
        <f>ROUND(N2440+(N2440*$H$2/100),2)</f>
        <v>2.2799999999999998</v>
      </c>
      <c r="I2440" s="69">
        <f>ROUND(O2440+(O2440*$H$2/100),2)</f>
        <v>8.39</v>
      </c>
      <c r="J2440" s="69">
        <f>H2440+I2440</f>
        <v>10.67</v>
      </c>
      <c r="K2440" s="69">
        <v>0</v>
      </c>
      <c r="L2440" s="75">
        <f>SUM(J2440:K2440)</f>
        <v>10.67</v>
      </c>
      <c r="N2440" s="69">
        <v>2.2799999999999998</v>
      </c>
      <c r="O2440" s="69">
        <v>8.39</v>
      </c>
      <c r="P2440" s="69">
        <f>SUM(N2440:O2440)</f>
        <v>10.67</v>
      </c>
      <c r="Q2440" s="63"/>
      <c r="R2440" s="69">
        <f>X2440</f>
        <v>2.2799999999999998</v>
      </c>
      <c r="S2440" s="69">
        <f>Y2440</f>
        <v>8.39</v>
      </c>
      <c r="T2440" s="69">
        <f>R2440+S2440</f>
        <v>10.67</v>
      </c>
      <c r="U2440" s="69">
        <f>ROUND(Z2440*$H$2,2)/100</f>
        <v>0</v>
      </c>
      <c r="V2440" s="77">
        <f>SUM(T2440:U2440)</f>
        <v>10.67</v>
      </c>
      <c r="X2440" s="69">
        <v>2.2799999999999998</v>
      </c>
      <c r="Y2440" s="69">
        <v>8.39</v>
      </c>
      <c r="Z2440" s="69">
        <v>10.67</v>
      </c>
      <c r="AA2440" s="78"/>
      <c r="AB2440" s="79">
        <f t="shared" si="1389"/>
        <v>0</v>
      </c>
    </row>
    <row r="2441" spans="1:28" s="33" customFormat="1" x14ac:dyDescent="0.25">
      <c r="A2441" s="65" t="s">
        <v>11212</v>
      </c>
      <c r="B2441" s="66" t="s">
        <v>16133</v>
      </c>
      <c r="C2441" s="67"/>
      <c r="D2441" s="68"/>
      <c r="E2441" s="69"/>
      <c r="F2441" s="70"/>
      <c r="G2441" s="38"/>
      <c r="H2441" s="69"/>
      <c r="I2441" s="69"/>
      <c r="J2441" s="69"/>
      <c r="K2441" s="69"/>
      <c r="L2441" s="75"/>
      <c r="N2441" s="69"/>
      <c r="O2441" s="69"/>
      <c r="P2441" s="69"/>
      <c r="Q2441" s="63"/>
      <c r="R2441" s="69"/>
      <c r="S2441" s="69"/>
      <c r="T2441" s="69"/>
      <c r="U2441" s="69"/>
      <c r="V2441" s="77"/>
      <c r="X2441" s="69"/>
      <c r="Y2441" s="69"/>
      <c r="Z2441" s="69"/>
      <c r="AA2441" s="78"/>
      <c r="AB2441" s="79">
        <f t="shared" si="1389"/>
        <v>0</v>
      </c>
    </row>
    <row r="2442" spans="1:28" x14ac:dyDescent="0.25">
      <c r="A2442" s="65" t="s">
        <v>11214</v>
      </c>
      <c r="B2442" s="66" t="s">
        <v>16134</v>
      </c>
      <c r="C2442" s="67"/>
      <c r="D2442" s="68"/>
      <c r="E2442" s="69"/>
      <c r="F2442" s="70"/>
      <c r="H2442" s="69"/>
      <c r="I2442" s="69"/>
      <c r="J2442" s="69"/>
      <c r="K2442" s="69"/>
      <c r="L2442" s="75"/>
      <c r="N2442" s="69"/>
      <c r="O2442" s="69"/>
      <c r="P2442" s="69"/>
      <c r="Q2442" s="63"/>
      <c r="R2442" s="69"/>
      <c r="S2442" s="69"/>
      <c r="T2442" s="69"/>
      <c r="U2442" s="69"/>
      <c r="V2442" s="77"/>
      <c r="X2442" s="69"/>
      <c r="Y2442" s="69"/>
      <c r="Z2442" s="69"/>
      <c r="AA2442" s="78"/>
      <c r="AB2442" s="79">
        <f t="shared" ref="AB2442:AB2505" si="1421">P2442-Z2442</f>
        <v>0</v>
      </c>
    </row>
    <row r="2443" spans="1:28" x14ac:dyDescent="0.25">
      <c r="A2443" s="71" t="s">
        <v>11215</v>
      </c>
      <c r="B2443" s="72" t="s">
        <v>16135</v>
      </c>
      <c r="C2443" s="73" t="s">
        <v>8753</v>
      </c>
      <c r="D2443" s="74">
        <v>0</v>
      </c>
      <c r="E2443" s="69">
        <v>10.88</v>
      </c>
      <c r="F2443" s="75">
        <f>ROUND(D2443*E2443,2)</f>
        <v>0</v>
      </c>
      <c r="G2443" s="76"/>
      <c r="H2443" s="69">
        <f t="shared" ref="H2443:I2446" si="1422">ROUND(N2443+(N2443*$H$2/100),2)</f>
        <v>2.4900000000000002</v>
      </c>
      <c r="I2443" s="69">
        <f t="shared" si="1422"/>
        <v>8.39</v>
      </c>
      <c r="J2443" s="69">
        <f>H2443+I2443</f>
        <v>10.88</v>
      </c>
      <c r="K2443" s="69">
        <v>0</v>
      </c>
      <c r="L2443" s="75">
        <f>SUM(J2443:K2443)</f>
        <v>10.88</v>
      </c>
      <c r="N2443" s="69">
        <v>2.4900000000000002</v>
      </c>
      <c r="O2443" s="69">
        <v>8.39</v>
      </c>
      <c r="P2443" s="69">
        <f>SUM(N2443:O2443)</f>
        <v>10.88</v>
      </c>
      <c r="Q2443" s="63"/>
      <c r="R2443" s="69">
        <f t="shared" ref="R2443:S2446" si="1423">X2443</f>
        <v>2.4900000000000002</v>
      </c>
      <c r="S2443" s="69">
        <f t="shared" si="1423"/>
        <v>8.39</v>
      </c>
      <c r="T2443" s="69">
        <f>R2443+S2443</f>
        <v>10.88</v>
      </c>
      <c r="U2443" s="69">
        <f>ROUND(Z2443*$H$2,2)/100</f>
        <v>0</v>
      </c>
      <c r="V2443" s="77">
        <f>SUM(T2443:U2443)</f>
        <v>10.88</v>
      </c>
      <c r="X2443" s="69">
        <v>2.4900000000000002</v>
      </c>
      <c r="Y2443" s="69">
        <v>8.39</v>
      </c>
      <c r="Z2443" s="69">
        <v>10.88</v>
      </c>
      <c r="AA2443" s="78"/>
      <c r="AB2443" s="79">
        <f t="shared" si="1421"/>
        <v>0</v>
      </c>
    </row>
    <row r="2444" spans="1:28" x14ac:dyDescent="0.25">
      <c r="A2444" s="71" t="s">
        <v>11216</v>
      </c>
      <c r="B2444" s="72" t="s">
        <v>16136</v>
      </c>
      <c r="C2444" s="73" t="s">
        <v>8753</v>
      </c>
      <c r="D2444" s="74">
        <v>0</v>
      </c>
      <c r="E2444" s="69">
        <v>13.02</v>
      </c>
      <c r="F2444" s="75">
        <f>ROUND(D2444*E2444,2)</f>
        <v>0</v>
      </c>
      <c r="G2444" s="76"/>
      <c r="H2444" s="69">
        <f t="shared" si="1422"/>
        <v>4.63</v>
      </c>
      <c r="I2444" s="69">
        <f t="shared" si="1422"/>
        <v>8.39</v>
      </c>
      <c r="J2444" s="69">
        <f>H2444+I2444</f>
        <v>13.02</v>
      </c>
      <c r="K2444" s="69">
        <v>0</v>
      </c>
      <c r="L2444" s="75">
        <f>SUM(J2444:K2444)</f>
        <v>13.02</v>
      </c>
      <c r="N2444" s="69">
        <v>4.63</v>
      </c>
      <c r="O2444" s="69">
        <v>8.39</v>
      </c>
      <c r="P2444" s="69">
        <f>SUM(N2444:O2444)</f>
        <v>13.02</v>
      </c>
      <c r="Q2444" s="63"/>
      <c r="R2444" s="69">
        <f t="shared" si="1423"/>
        <v>4.63</v>
      </c>
      <c r="S2444" s="69">
        <f t="shared" si="1423"/>
        <v>8.39</v>
      </c>
      <c r="T2444" s="69">
        <f>R2444+S2444</f>
        <v>13.02</v>
      </c>
      <c r="U2444" s="69">
        <f>ROUND(Z2444*$H$2,2)/100</f>
        <v>0</v>
      </c>
      <c r="V2444" s="77">
        <f>SUM(T2444:U2444)</f>
        <v>13.02</v>
      </c>
      <c r="X2444" s="69">
        <v>4.63</v>
      </c>
      <c r="Y2444" s="69">
        <v>8.39</v>
      </c>
      <c r="Z2444" s="69">
        <v>13.02</v>
      </c>
      <c r="AA2444" s="78"/>
      <c r="AB2444" s="79">
        <f t="shared" si="1421"/>
        <v>0</v>
      </c>
    </row>
    <row r="2445" spans="1:28" x14ac:dyDescent="0.25">
      <c r="A2445" s="71" t="s">
        <v>11217</v>
      </c>
      <c r="B2445" s="72" t="s">
        <v>16137</v>
      </c>
      <c r="C2445" s="73" t="s">
        <v>8753</v>
      </c>
      <c r="D2445" s="74">
        <v>0</v>
      </c>
      <c r="E2445" s="69">
        <v>14.540000000000001</v>
      </c>
      <c r="F2445" s="75">
        <f>ROUND(D2445*E2445,2)</f>
        <v>0</v>
      </c>
      <c r="G2445" s="76"/>
      <c r="H2445" s="69">
        <f t="shared" si="1422"/>
        <v>4.4800000000000004</v>
      </c>
      <c r="I2445" s="69">
        <f t="shared" si="1422"/>
        <v>10.06</v>
      </c>
      <c r="J2445" s="69">
        <f>H2445+I2445</f>
        <v>14.540000000000001</v>
      </c>
      <c r="K2445" s="69">
        <v>0</v>
      </c>
      <c r="L2445" s="75">
        <f>SUM(J2445:K2445)</f>
        <v>14.540000000000001</v>
      </c>
      <c r="N2445" s="69">
        <v>4.4800000000000004</v>
      </c>
      <c r="O2445" s="69">
        <v>10.06</v>
      </c>
      <c r="P2445" s="69">
        <f>SUM(N2445:O2445)</f>
        <v>14.540000000000001</v>
      </c>
      <c r="Q2445" s="63"/>
      <c r="R2445" s="69">
        <f t="shared" si="1423"/>
        <v>4.4800000000000004</v>
      </c>
      <c r="S2445" s="69">
        <f t="shared" si="1423"/>
        <v>10.06</v>
      </c>
      <c r="T2445" s="69">
        <f>R2445+S2445</f>
        <v>14.540000000000001</v>
      </c>
      <c r="U2445" s="69">
        <f>ROUND(Z2445*$H$2,2)/100</f>
        <v>0</v>
      </c>
      <c r="V2445" s="77">
        <f>SUM(T2445:U2445)</f>
        <v>14.540000000000001</v>
      </c>
      <c r="X2445" s="69">
        <v>4.4800000000000004</v>
      </c>
      <c r="Y2445" s="69">
        <v>10.06</v>
      </c>
      <c r="Z2445" s="69">
        <v>14.54</v>
      </c>
      <c r="AA2445" s="78"/>
      <c r="AB2445" s="79">
        <f t="shared" si="1421"/>
        <v>0</v>
      </c>
    </row>
    <row r="2446" spans="1:28" x14ac:dyDescent="0.25">
      <c r="A2446" s="71" t="s">
        <v>11218</v>
      </c>
      <c r="B2446" s="72" t="s">
        <v>16138</v>
      </c>
      <c r="C2446" s="73" t="s">
        <v>8753</v>
      </c>
      <c r="D2446" s="74">
        <v>0</v>
      </c>
      <c r="E2446" s="69">
        <v>11.17</v>
      </c>
      <c r="F2446" s="75">
        <f>ROUND(D2446*E2446,2)</f>
        <v>0</v>
      </c>
      <c r="G2446" s="76"/>
      <c r="H2446" s="69">
        <f t="shared" si="1422"/>
        <v>2.78</v>
      </c>
      <c r="I2446" s="69">
        <f t="shared" si="1422"/>
        <v>8.39</v>
      </c>
      <c r="J2446" s="69">
        <f>H2446+I2446</f>
        <v>11.17</v>
      </c>
      <c r="K2446" s="69">
        <v>0</v>
      </c>
      <c r="L2446" s="75">
        <f>SUM(J2446:K2446)</f>
        <v>11.17</v>
      </c>
      <c r="N2446" s="69">
        <v>2.78</v>
      </c>
      <c r="O2446" s="69">
        <v>8.39</v>
      </c>
      <c r="P2446" s="69">
        <f>SUM(N2446:O2446)</f>
        <v>11.17</v>
      </c>
      <c r="Q2446" s="63"/>
      <c r="R2446" s="69">
        <f t="shared" si="1423"/>
        <v>2.78</v>
      </c>
      <c r="S2446" s="69">
        <f t="shared" si="1423"/>
        <v>8.39</v>
      </c>
      <c r="T2446" s="69">
        <f>R2446+S2446</f>
        <v>11.17</v>
      </c>
      <c r="U2446" s="69">
        <f>ROUND(Z2446*$H$2,2)/100</f>
        <v>0</v>
      </c>
      <c r="V2446" s="77">
        <f>SUM(T2446:U2446)</f>
        <v>11.17</v>
      </c>
      <c r="X2446" s="69">
        <v>2.78</v>
      </c>
      <c r="Y2446" s="69">
        <v>8.39</v>
      </c>
      <c r="Z2446" s="69">
        <v>11.17</v>
      </c>
      <c r="AA2446" s="78"/>
      <c r="AB2446" s="79">
        <f t="shared" si="1421"/>
        <v>0</v>
      </c>
    </row>
    <row r="2447" spans="1:28" x14ac:dyDescent="0.25">
      <c r="A2447" s="65" t="s">
        <v>11219</v>
      </c>
      <c r="B2447" s="66" t="s">
        <v>16139</v>
      </c>
      <c r="C2447" s="67"/>
      <c r="D2447" s="68"/>
      <c r="E2447" s="69"/>
      <c r="F2447" s="70"/>
      <c r="H2447" s="69"/>
      <c r="I2447" s="69"/>
      <c r="J2447" s="69"/>
      <c r="K2447" s="69"/>
      <c r="L2447" s="75"/>
      <c r="N2447" s="69"/>
      <c r="O2447" s="69"/>
      <c r="P2447" s="69"/>
      <c r="Q2447" s="63"/>
      <c r="R2447" s="69"/>
      <c r="S2447" s="69"/>
      <c r="T2447" s="69"/>
      <c r="U2447" s="69"/>
      <c r="V2447" s="77"/>
      <c r="X2447" s="69"/>
      <c r="Y2447" s="69"/>
      <c r="Z2447" s="69"/>
      <c r="AA2447" s="78"/>
      <c r="AB2447" s="79">
        <f t="shared" si="1421"/>
        <v>0</v>
      </c>
    </row>
    <row r="2448" spans="1:28" ht="22.5" x14ac:dyDescent="0.25">
      <c r="A2448" s="71" t="s">
        <v>11220</v>
      </c>
      <c r="B2448" s="72" t="s">
        <v>16140</v>
      </c>
      <c r="C2448" s="73" t="s">
        <v>8753</v>
      </c>
      <c r="D2448" s="74">
        <v>0</v>
      </c>
      <c r="E2448" s="69">
        <v>46.76</v>
      </c>
      <c r="F2448" s="75">
        <f t="shared" ref="F2448:F2461" si="1424">ROUND(D2448*E2448,2)</f>
        <v>0</v>
      </c>
      <c r="G2448" s="76"/>
      <c r="H2448" s="69">
        <f t="shared" ref="H2448:I2461" si="1425">ROUND(N2448+(N2448*$H$2/100),2)</f>
        <v>19.940000000000001</v>
      </c>
      <c r="I2448" s="69">
        <f t="shared" si="1425"/>
        <v>26.82</v>
      </c>
      <c r="J2448" s="69">
        <f t="shared" ref="J2448:J2461" si="1426">H2448+I2448</f>
        <v>46.760000000000005</v>
      </c>
      <c r="K2448" s="69">
        <v>0</v>
      </c>
      <c r="L2448" s="75">
        <f t="shared" ref="L2448:L2461" si="1427">SUM(J2448:K2448)</f>
        <v>46.760000000000005</v>
      </c>
      <c r="N2448" s="69">
        <v>19.940000000000001</v>
      </c>
      <c r="O2448" s="69">
        <v>26.82</v>
      </c>
      <c r="P2448" s="69">
        <f t="shared" ref="P2448:P2461" si="1428">SUM(N2448:O2448)</f>
        <v>46.760000000000005</v>
      </c>
      <c r="Q2448" s="63"/>
      <c r="R2448" s="69">
        <f t="shared" ref="R2448:S2461" si="1429">X2448</f>
        <v>19.940000000000001</v>
      </c>
      <c r="S2448" s="69">
        <f t="shared" si="1429"/>
        <v>26.84</v>
      </c>
      <c r="T2448" s="69">
        <f t="shared" ref="T2448:T2461" si="1430">R2448+S2448</f>
        <v>46.78</v>
      </c>
      <c r="U2448" s="69">
        <f t="shared" ref="U2448:U2461" si="1431">ROUND(Z2448*$H$2,2)/100</f>
        <v>0</v>
      </c>
      <c r="V2448" s="77">
        <f t="shared" ref="V2448:V2461" si="1432">SUM(T2448:U2448)</f>
        <v>46.78</v>
      </c>
      <c r="X2448" s="69">
        <v>19.940000000000001</v>
      </c>
      <c r="Y2448" s="69">
        <v>26.84</v>
      </c>
      <c r="Z2448" s="69">
        <v>46.78</v>
      </c>
      <c r="AA2448" s="78"/>
      <c r="AB2448" s="79">
        <f t="shared" si="1421"/>
        <v>-1.9999999999996021E-2</v>
      </c>
    </row>
    <row r="2449" spans="1:28" ht="22.5" x14ac:dyDescent="0.25">
      <c r="A2449" s="71" t="s">
        <v>11221</v>
      </c>
      <c r="B2449" s="72" t="s">
        <v>16141</v>
      </c>
      <c r="C2449" s="73" t="s">
        <v>8753</v>
      </c>
      <c r="D2449" s="74">
        <v>0</v>
      </c>
      <c r="E2449" s="69">
        <v>18.759999999999998</v>
      </c>
      <c r="F2449" s="75">
        <f t="shared" si="1424"/>
        <v>0</v>
      </c>
      <c r="G2449" s="76"/>
      <c r="H2449" s="69">
        <f t="shared" si="1425"/>
        <v>8.6999999999999993</v>
      </c>
      <c r="I2449" s="69">
        <f t="shared" si="1425"/>
        <v>10.06</v>
      </c>
      <c r="J2449" s="69">
        <f t="shared" si="1426"/>
        <v>18.759999999999998</v>
      </c>
      <c r="K2449" s="69">
        <v>0</v>
      </c>
      <c r="L2449" s="75">
        <f t="shared" si="1427"/>
        <v>18.759999999999998</v>
      </c>
      <c r="N2449" s="69">
        <v>8.6999999999999993</v>
      </c>
      <c r="O2449" s="69">
        <v>10.06</v>
      </c>
      <c r="P2449" s="69">
        <f t="shared" si="1428"/>
        <v>18.759999999999998</v>
      </c>
      <c r="Q2449" s="63"/>
      <c r="R2449" s="69">
        <f t="shared" si="1429"/>
        <v>8.6999999999999993</v>
      </c>
      <c r="S2449" s="69">
        <f t="shared" si="1429"/>
        <v>10.06</v>
      </c>
      <c r="T2449" s="69">
        <f t="shared" si="1430"/>
        <v>18.759999999999998</v>
      </c>
      <c r="U2449" s="69">
        <f t="shared" si="1431"/>
        <v>0</v>
      </c>
      <c r="V2449" s="77">
        <f t="shared" si="1432"/>
        <v>18.759999999999998</v>
      </c>
      <c r="X2449" s="69">
        <v>8.6999999999999993</v>
      </c>
      <c r="Y2449" s="69">
        <v>10.06</v>
      </c>
      <c r="Z2449" s="69">
        <v>18.760000000000002</v>
      </c>
      <c r="AA2449" s="78"/>
      <c r="AB2449" s="79">
        <f t="shared" si="1421"/>
        <v>0</v>
      </c>
    </row>
    <row r="2450" spans="1:28" ht="22.5" x14ac:dyDescent="0.25">
      <c r="A2450" s="71" t="s">
        <v>11222</v>
      </c>
      <c r="B2450" s="72" t="s">
        <v>16142</v>
      </c>
      <c r="C2450" s="73" t="s">
        <v>8753</v>
      </c>
      <c r="D2450" s="74">
        <v>0</v>
      </c>
      <c r="E2450" s="69">
        <v>23.17</v>
      </c>
      <c r="F2450" s="75">
        <f t="shared" si="1424"/>
        <v>0</v>
      </c>
      <c r="G2450" s="76"/>
      <c r="H2450" s="69">
        <f t="shared" si="1425"/>
        <v>13.11</v>
      </c>
      <c r="I2450" s="69">
        <f t="shared" si="1425"/>
        <v>10.06</v>
      </c>
      <c r="J2450" s="69">
        <f t="shared" si="1426"/>
        <v>23.17</v>
      </c>
      <c r="K2450" s="69">
        <v>0</v>
      </c>
      <c r="L2450" s="75">
        <f t="shared" si="1427"/>
        <v>23.17</v>
      </c>
      <c r="N2450" s="69">
        <v>13.11</v>
      </c>
      <c r="O2450" s="69">
        <v>10.06</v>
      </c>
      <c r="P2450" s="69">
        <f t="shared" si="1428"/>
        <v>23.17</v>
      </c>
      <c r="Q2450" s="63"/>
      <c r="R2450" s="69">
        <f t="shared" si="1429"/>
        <v>13.11</v>
      </c>
      <c r="S2450" s="69">
        <f t="shared" si="1429"/>
        <v>10.06</v>
      </c>
      <c r="T2450" s="69">
        <f t="shared" si="1430"/>
        <v>23.17</v>
      </c>
      <c r="U2450" s="69">
        <f t="shared" si="1431"/>
        <v>0</v>
      </c>
      <c r="V2450" s="77">
        <f t="shared" si="1432"/>
        <v>23.17</v>
      </c>
      <c r="X2450" s="69">
        <v>13.11</v>
      </c>
      <c r="Y2450" s="69">
        <v>10.06</v>
      </c>
      <c r="Z2450" s="69">
        <v>23.17</v>
      </c>
      <c r="AA2450" s="78"/>
      <c r="AB2450" s="79">
        <f t="shared" si="1421"/>
        <v>0</v>
      </c>
    </row>
    <row r="2451" spans="1:28" ht="22.5" x14ac:dyDescent="0.25">
      <c r="A2451" s="71" t="s">
        <v>11223</v>
      </c>
      <c r="B2451" s="72" t="s">
        <v>16143</v>
      </c>
      <c r="C2451" s="73" t="s">
        <v>8753</v>
      </c>
      <c r="D2451" s="74">
        <v>0</v>
      </c>
      <c r="E2451" s="69">
        <v>28.939999999999998</v>
      </c>
      <c r="F2451" s="75">
        <f t="shared" si="1424"/>
        <v>0</v>
      </c>
      <c r="G2451" s="76"/>
      <c r="H2451" s="69">
        <f t="shared" si="1425"/>
        <v>18.88</v>
      </c>
      <c r="I2451" s="69">
        <f t="shared" si="1425"/>
        <v>10.06</v>
      </c>
      <c r="J2451" s="69">
        <f t="shared" si="1426"/>
        <v>28.939999999999998</v>
      </c>
      <c r="K2451" s="69">
        <v>0</v>
      </c>
      <c r="L2451" s="75">
        <f t="shared" si="1427"/>
        <v>28.939999999999998</v>
      </c>
      <c r="N2451" s="69">
        <v>18.88</v>
      </c>
      <c r="O2451" s="69">
        <v>10.06</v>
      </c>
      <c r="P2451" s="69">
        <f t="shared" si="1428"/>
        <v>28.939999999999998</v>
      </c>
      <c r="Q2451" s="63"/>
      <c r="R2451" s="69">
        <f t="shared" si="1429"/>
        <v>18.88</v>
      </c>
      <c r="S2451" s="69">
        <f t="shared" si="1429"/>
        <v>10.06</v>
      </c>
      <c r="T2451" s="69">
        <f t="shared" si="1430"/>
        <v>28.939999999999998</v>
      </c>
      <c r="U2451" s="69">
        <f t="shared" si="1431"/>
        <v>0</v>
      </c>
      <c r="V2451" s="77">
        <f t="shared" si="1432"/>
        <v>28.939999999999998</v>
      </c>
      <c r="X2451" s="69">
        <v>18.88</v>
      </c>
      <c r="Y2451" s="69">
        <v>10.06</v>
      </c>
      <c r="Z2451" s="69">
        <v>28.94</v>
      </c>
      <c r="AA2451" s="78"/>
      <c r="AB2451" s="79">
        <f t="shared" si="1421"/>
        <v>0</v>
      </c>
    </row>
    <row r="2452" spans="1:28" ht="22.5" x14ac:dyDescent="0.25">
      <c r="A2452" s="71" t="s">
        <v>11224</v>
      </c>
      <c r="B2452" s="72" t="s">
        <v>16144</v>
      </c>
      <c r="C2452" s="73" t="s">
        <v>8753</v>
      </c>
      <c r="D2452" s="74">
        <v>0</v>
      </c>
      <c r="E2452" s="69">
        <v>54.209999999999994</v>
      </c>
      <c r="F2452" s="75">
        <f t="shared" si="1424"/>
        <v>0</v>
      </c>
      <c r="G2452" s="76"/>
      <c r="H2452" s="69">
        <f t="shared" si="1425"/>
        <v>40.799999999999997</v>
      </c>
      <c r="I2452" s="69">
        <f t="shared" si="1425"/>
        <v>13.41</v>
      </c>
      <c r="J2452" s="69">
        <f t="shared" si="1426"/>
        <v>54.209999999999994</v>
      </c>
      <c r="K2452" s="69">
        <v>0</v>
      </c>
      <c r="L2452" s="75">
        <f t="shared" si="1427"/>
        <v>54.209999999999994</v>
      </c>
      <c r="N2452" s="69">
        <v>40.799999999999997</v>
      </c>
      <c r="O2452" s="69">
        <v>13.41</v>
      </c>
      <c r="P2452" s="69">
        <f t="shared" si="1428"/>
        <v>54.209999999999994</v>
      </c>
      <c r="Q2452" s="63"/>
      <c r="R2452" s="69">
        <f t="shared" si="1429"/>
        <v>40.799999999999997</v>
      </c>
      <c r="S2452" s="69">
        <f t="shared" si="1429"/>
        <v>13.42</v>
      </c>
      <c r="T2452" s="69">
        <f t="shared" si="1430"/>
        <v>54.22</v>
      </c>
      <c r="U2452" s="69">
        <f t="shared" si="1431"/>
        <v>0</v>
      </c>
      <c r="V2452" s="77">
        <f t="shared" si="1432"/>
        <v>54.22</v>
      </c>
      <c r="X2452" s="69">
        <v>40.799999999999997</v>
      </c>
      <c r="Y2452" s="69">
        <v>13.42</v>
      </c>
      <c r="Z2452" s="69">
        <v>54.22</v>
      </c>
      <c r="AA2452" s="78"/>
      <c r="AB2452" s="79">
        <f t="shared" si="1421"/>
        <v>-1.0000000000005116E-2</v>
      </c>
    </row>
    <row r="2453" spans="1:28" ht="22.5" x14ac:dyDescent="0.25">
      <c r="A2453" s="71" t="s">
        <v>11225</v>
      </c>
      <c r="B2453" s="72" t="s">
        <v>16145</v>
      </c>
      <c r="C2453" s="73" t="s">
        <v>8753</v>
      </c>
      <c r="D2453" s="74">
        <v>0</v>
      </c>
      <c r="E2453" s="69">
        <v>120.61999999999999</v>
      </c>
      <c r="F2453" s="75">
        <f t="shared" si="1424"/>
        <v>0</v>
      </c>
      <c r="G2453" s="76"/>
      <c r="H2453" s="69">
        <f t="shared" si="1425"/>
        <v>107.21</v>
      </c>
      <c r="I2453" s="69">
        <f t="shared" si="1425"/>
        <v>13.41</v>
      </c>
      <c r="J2453" s="69">
        <f t="shared" si="1426"/>
        <v>120.61999999999999</v>
      </c>
      <c r="K2453" s="69">
        <v>0</v>
      </c>
      <c r="L2453" s="75">
        <f t="shared" si="1427"/>
        <v>120.61999999999999</v>
      </c>
      <c r="N2453" s="69">
        <v>107.21</v>
      </c>
      <c r="O2453" s="69">
        <v>13.41</v>
      </c>
      <c r="P2453" s="69">
        <f t="shared" si="1428"/>
        <v>120.61999999999999</v>
      </c>
      <c r="Q2453" s="63"/>
      <c r="R2453" s="69">
        <f t="shared" si="1429"/>
        <v>107.21</v>
      </c>
      <c r="S2453" s="69">
        <f t="shared" si="1429"/>
        <v>13.42</v>
      </c>
      <c r="T2453" s="69">
        <f t="shared" si="1430"/>
        <v>120.63</v>
      </c>
      <c r="U2453" s="69">
        <f t="shared" si="1431"/>
        <v>0</v>
      </c>
      <c r="V2453" s="77">
        <f t="shared" si="1432"/>
        <v>120.63</v>
      </c>
      <c r="X2453" s="69">
        <v>107.21</v>
      </c>
      <c r="Y2453" s="69">
        <v>13.42</v>
      </c>
      <c r="Z2453" s="69">
        <v>120.63</v>
      </c>
      <c r="AA2453" s="78"/>
      <c r="AB2453" s="79">
        <f t="shared" si="1421"/>
        <v>-1.0000000000005116E-2</v>
      </c>
    </row>
    <row r="2454" spans="1:28" ht="22.5" x14ac:dyDescent="0.25">
      <c r="A2454" s="71" t="s">
        <v>11226</v>
      </c>
      <c r="B2454" s="72" t="s">
        <v>16146</v>
      </c>
      <c r="C2454" s="73" t="s">
        <v>8753</v>
      </c>
      <c r="D2454" s="74">
        <v>0</v>
      </c>
      <c r="E2454" s="69">
        <v>151.27000000000001</v>
      </c>
      <c r="F2454" s="75">
        <f t="shared" si="1424"/>
        <v>0</v>
      </c>
      <c r="G2454" s="76"/>
      <c r="H2454" s="69">
        <f t="shared" si="1425"/>
        <v>134.49</v>
      </c>
      <c r="I2454" s="69">
        <f t="shared" si="1425"/>
        <v>16.78</v>
      </c>
      <c r="J2454" s="69">
        <f t="shared" si="1426"/>
        <v>151.27000000000001</v>
      </c>
      <c r="K2454" s="69">
        <v>0</v>
      </c>
      <c r="L2454" s="75">
        <f t="shared" si="1427"/>
        <v>151.27000000000001</v>
      </c>
      <c r="N2454" s="69">
        <v>134.49</v>
      </c>
      <c r="O2454" s="69">
        <v>16.78</v>
      </c>
      <c r="P2454" s="69">
        <f t="shared" si="1428"/>
        <v>151.27000000000001</v>
      </c>
      <c r="Q2454" s="63"/>
      <c r="R2454" s="69">
        <f t="shared" si="1429"/>
        <v>134.49</v>
      </c>
      <c r="S2454" s="69">
        <f t="shared" si="1429"/>
        <v>16.79</v>
      </c>
      <c r="T2454" s="69">
        <f t="shared" si="1430"/>
        <v>151.28</v>
      </c>
      <c r="U2454" s="69">
        <f t="shared" si="1431"/>
        <v>0</v>
      </c>
      <c r="V2454" s="77">
        <f t="shared" si="1432"/>
        <v>151.28</v>
      </c>
      <c r="X2454" s="69">
        <v>134.49</v>
      </c>
      <c r="Y2454" s="69">
        <v>16.79</v>
      </c>
      <c r="Z2454" s="69">
        <v>151.28</v>
      </c>
      <c r="AA2454" s="78"/>
      <c r="AB2454" s="79">
        <f t="shared" si="1421"/>
        <v>-9.9999999999909051E-3</v>
      </c>
    </row>
    <row r="2455" spans="1:28" ht="22.5" x14ac:dyDescent="0.25">
      <c r="A2455" s="71" t="s">
        <v>11227</v>
      </c>
      <c r="B2455" s="72" t="s">
        <v>16147</v>
      </c>
      <c r="C2455" s="73" t="s">
        <v>8753</v>
      </c>
      <c r="D2455" s="74">
        <v>0</v>
      </c>
      <c r="E2455" s="69">
        <v>175.8</v>
      </c>
      <c r="F2455" s="75">
        <f t="shared" si="1424"/>
        <v>0</v>
      </c>
      <c r="G2455" s="76"/>
      <c r="H2455" s="69">
        <f t="shared" si="1425"/>
        <v>165.74</v>
      </c>
      <c r="I2455" s="69">
        <f t="shared" si="1425"/>
        <v>10.06</v>
      </c>
      <c r="J2455" s="69">
        <f t="shared" si="1426"/>
        <v>175.8</v>
      </c>
      <c r="K2455" s="69">
        <v>0</v>
      </c>
      <c r="L2455" s="75">
        <f t="shared" si="1427"/>
        <v>175.8</v>
      </c>
      <c r="N2455" s="69">
        <v>165.74</v>
      </c>
      <c r="O2455" s="69">
        <v>10.06</v>
      </c>
      <c r="P2455" s="69">
        <f t="shared" si="1428"/>
        <v>175.8</v>
      </c>
      <c r="Q2455" s="63"/>
      <c r="R2455" s="69">
        <f t="shared" si="1429"/>
        <v>165.74</v>
      </c>
      <c r="S2455" s="69">
        <f t="shared" si="1429"/>
        <v>10.06</v>
      </c>
      <c r="T2455" s="69">
        <f t="shared" si="1430"/>
        <v>175.8</v>
      </c>
      <c r="U2455" s="69">
        <f t="shared" si="1431"/>
        <v>0</v>
      </c>
      <c r="V2455" s="77">
        <f t="shared" si="1432"/>
        <v>175.8</v>
      </c>
      <c r="X2455" s="69">
        <v>165.74</v>
      </c>
      <c r="Y2455" s="69">
        <v>10.06</v>
      </c>
      <c r="Z2455" s="69">
        <v>175.8</v>
      </c>
      <c r="AA2455" s="78"/>
      <c r="AB2455" s="79">
        <f t="shared" si="1421"/>
        <v>0</v>
      </c>
    </row>
    <row r="2456" spans="1:28" s="82" customFormat="1" ht="22.5" x14ac:dyDescent="0.25">
      <c r="A2456" s="71" t="s">
        <v>11228</v>
      </c>
      <c r="B2456" s="72" t="s">
        <v>16148</v>
      </c>
      <c r="C2456" s="73" t="s">
        <v>8753</v>
      </c>
      <c r="D2456" s="74">
        <v>0</v>
      </c>
      <c r="E2456" s="69">
        <v>221.91</v>
      </c>
      <c r="F2456" s="75">
        <f t="shared" si="1424"/>
        <v>0</v>
      </c>
      <c r="G2456" s="76"/>
      <c r="H2456" s="69">
        <f t="shared" si="1425"/>
        <v>211.85</v>
      </c>
      <c r="I2456" s="69">
        <f t="shared" si="1425"/>
        <v>10.06</v>
      </c>
      <c r="J2456" s="69">
        <f t="shared" si="1426"/>
        <v>221.91</v>
      </c>
      <c r="K2456" s="69">
        <v>0</v>
      </c>
      <c r="L2456" s="75">
        <f t="shared" si="1427"/>
        <v>221.91</v>
      </c>
      <c r="M2456" s="33"/>
      <c r="N2456" s="69">
        <v>211.85</v>
      </c>
      <c r="O2456" s="69">
        <v>10.06</v>
      </c>
      <c r="P2456" s="69">
        <f t="shared" si="1428"/>
        <v>221.91</v>
      </c>
      <c r="Q2456" s="63"/>
      <c r="R2456" s="69">
        <f t="shared" si="1429"/>
        <v>211.85</v>
      </c>
      <c r="S2456" s="69">
        <f t="shared" si="1429"/>
        <v>10.06</v>
      </c>
      <c r="T2456" s="69">
        <f t="shared" si="1430"/>
        <v>221.91</v>
      </c>
      <c r="U2456" s="69">
        <f t="shared" si="1431"/>
        <v>0</v>
      </c>
      <c r="V2456" s="77">
        <f t="shared" si="1432"/>
        <v>221.91</v>
      </c>
      <c r="W2456" s="33"/>
      <c r="X2456" s="69">
        <v>211.85</v>
      </c>
      <c r="Y2456" s="69">
        <v>10.06</v>
      </c>
      <c r="Z2456" s="69">
        <v>221.91</v>
      </c>
      <c r="AA2456" s="78"/>
      <c r="AB2456" s="79">
        <f t="shared" si="1421"/>
        <v>0</v>
      </c>
    </row>
    <row r="2457" spans="1:28" ht="22.5" x14ac:dyDescent="0.25">
      <c r="A2457" s="71" t="s">
        <v>11229</v>
      </c>
      <c r="B2457" s="72" t="s">
        <v>16149</v>
      </c>
      <c r="C2457" s="73" t="s">
        <v>8753</v>
      </c>
      <c r="D2457" s="74">
        <v>0</v>
      </c>
      <c r="E2457" s="69">
        <v>247.56</v>
      </c>
      <c r="F2457" s="75">
        <f t="shared" si="1424"/>
        <v>0</v>
      </c>
      <c r="G2457" s="76"/>
      <c r="H2457" s="69">
        <f t="shared" si="1425"/>
        <v>237.5</v>
      </c>
      <c r="I2457" s="69">
        <f t="shared" si="1425"/>
        <v>10.06</v>
      </c>
      <c r="J2457" s="69">
        <f t="shared" si="1426"/>
        <v>247.56</v>
      </c>
      <c r="K2457" s="69">
        <v>0</v>
      </c>
      <c r="L2457" s="75">
        <f t="shared" si="1427"/>
        <v>247.56</v>
      </c>
      <c r="N2457" s="69">
        <v>237.5</v>
      </c>
      <c r="O2457" s="69">
        <v>10.06</v>
      </c>
      <c r="P2457" s="69">
        <f t="shared" si="1428"/>
        <v>247.56</v>
      </c>
      <c r="Q2457" s="63"/>
      <c r="R2457" s="69">
        <f t="shared" si="1429"/>
        <v>237.5</v>
      </c>
      <c r="S2457" s="69">
        <f t="shared" si="1429"/>
        <v>10.06</v>
      </c>
      <c r="T2457" s="69">
        <f t="shared" si="1430"/>
        <v>247.56</v>
      </c>
      <c r="U2457" s="69">
        <f t="shared" si="1431"/>
        <v>0</v>
      </c>
      <c r="V2457" s="77">
        <f t="shared" si="1432"/>
        <v>247.56</v>
      </c>
      <c r="X2457" s="69">
        <v>237.5</v>
      </c>
      <c r="Y2457" s="69">
        <v>10.06</v>
      </c>
      <c r="Z2457" s="69">
        <v>247.56</v>
      </c>
      <c r="AA2457" s="78"/>
      <c r="AB2457" s="79">
        <f t="shared" si="1421"/>
        <v>0</v>
      </c>
    </row>
    <row r="2458" spans="1:28" ht="22.5" x14ac:dyDescent="0.25">
      <c r="A2458" s="71" t="s">
        <v>11230</v>
      </c>
      <c r="B2458" s="72" t="s">
        <v>16150</v>
      </c>
      <c r="C2458" s="73" t="s">
        <v>8753</v>
      </c>
      <c r="D2458" s="74">
        <v>0</v>
      </c>
      <c r="E2458" s="69">
        <v>667.67</v>
      </c>
      <c r="F2458" s="75">
        <f t="shared" si="1424"/>
        <v>0</v>
      </c>
      <c r="G2458" s="76"/>
      <c r="H2458" s="69">
        <f t="shared" si="1425"/>
        <v>654.26</v>
      </c>
      <c r="I2458" s="69">
        <f t="shared" si="1425"/>
        <v>13.41</v>
      </c>
      <c r="J2458" s="69">
        <f t="shared" si="1426"/>
        <v>667.67</v>
      </c>
      <c r="K2458" s="69">
        <v>0</v>
      </c>
      <c r="L2458" s="75">
        <f t="shared" si="1427"/>
        <v>667.67</v>
      </c>
      <c r="N2458" s="69">
        <v>654.26</v>
      </c>
      <c r="O2458" s="69">
        <v>13.41</v>
      </c>
      <c r="P2458" s="69">
        <f t="shared" si="1428"/>
        <v>667.67</v>
      </c>
      <c r="Q2458" s="63"/>
      <c r="R2458" s="69">
        <f t="shared" si="1429"/>
        <v>654.26</v>
      </c>
      <c r="S2458" s="69">
        <f t="shared" si="1429"/>
        <v>13.42</v>
      </c>
      <c r="T2458" s="69">
        <f t="shared" si="1430"/>
        <v>667.68</v>
      </c>
      <c r="U2458" s="69">
        <f t="shared" si="1431"/>
        <v>0</v>
      </c>
      <c r="V2458" s="77">
        <f t="shared" si="1432"/>
        <v>667.68</v>
      </c>
      <c r="X2458" s="69">
        <v>654.26</v>
      </c>
      <c r="Y2458" s="69">
        <v>13.42</v>
      </c>
      <c r="Z2458" s="69">
        <v>667.68</v>
      </c>
      <c r="AA2458" s="78"/>
      <c r="AB2458" s="79">
        <f t="shared" si="1421"/>
        <v>-9.9999999999909051E-3</v>
      </c>
    </row>
    <row r="2459" spans="1:28" ht="22.5" x14ac:dyDescent="0.25">
      <c r="A2459" s="71" t="s">
        <v>11231</v>
      </c>
      <c r="B2459" s="72" t="s">
        <v>16151</v>
      </c>
      <c r="C2459" s="73" t="s">
        <v>8753</v>
      </c>
      <c r="D2459" s="74">
        <v>0</v>
      </c>
      <c r="E2459" s="69">
        <v>28.490000000000002</v>
      </c>
      <c r="F2459" s="75">
        <f t="shared" si="1424"/>
        <v>0</v>
      </c>
      <c r="G2459" s="33"/>
      <c r="H2459" s="69">
        <f t="shared" si="1425"/>
        <v>18.43</v>
      </c>
      <c r="I2459" s="69">
        <f t="shared" si="1425"/>
        <v>10.06</v>
      </c>
      <c r="J2459" s="69">
        <f t="shared" si="1426"/>
        <v>28.490000000000002</v>
      </c>
      <c r="K2459" s="69">
        <v>0</v>
      </c>
      <c r="L2459" s="75">
        <f t="shared" si="1427"/>
        <v>28.490000000000002</v>
      </c>
      <c r="N2459" s="69">
        <v>18.43</v>
      </c>
      <c r="O2459" s="69">
        <v>10.06</v>
      </c>
      <c r="P2459" s="69">
        <f t="shared" si="1428"/>
        <v>28.490000000000002</v>
      </c>
      <c r="Q2459" s="63"/>
      <c r="R2459" s="69">
        <f t="shared" si="1429"/>
        <v>18.43</v>
      </c>
      <c r="S2459" s="69">
        <f t="shared" si="1429"/>
        <v>10.06</v>
      </c>
      <c r="T2459" s="69">
        <f t="shared" si="1430"/>
        <v>28.490000000000002</v>
      </c>
      <c r="U2459" s="69">
        <f t="shared" si="1431"/>
        <v>0</v>
      </c>
      <c r="V2459" s="77">
        <f t="shared" si="1432"/>
        <v>28.490000000000002</v>
      </c>
      <c r="X2459" s="69">
        <v>18.43</v>
      </c>
      <c r="Y2459" s="69">
        <v>10.06</v>
      </c>
      <c r="Z2459" s="69">
        <v>28.49</v>
      </c>
      <c r="AB2459" s="79">
        <f t="shared" si="1421"/>
        <v>0</v>
      </c>
    </row>
    <row r="2460" spans="1:28" ht="22.5" x14ac:dyDescent="0.25">
      <c r="A2460" s="71" t="s">
        <v>11232</v>
      </c>
      <c r="B2460" s="72" t="s">
        <v>16152</v>
      </c>
      <c r="C2460" s="73" t="s">
        <v>8753</v>
      </c>
      <c r="D2460" s="74">
        <v>0</v>
      </c>
      <c r="E2460" s="69">
        <v>67.47</v>
      </c>
      <c r="F2460" s="75">
        <f t="shared" si="1424"/>
        <v>0</v>
      </c>
      <c r="G2460" s="33"/>
      <c r="H2460" s="69">
        <f t="shared" si="1425"/>
        <v>57.41</v>
      </c>
      <c r="I2460" s="69">
        <f t="shared" si="1425"/>
        <v>10.06</v>
      </c>
      <c r="J2460" s="69">
        <f t="shared" si="1426"/>
        <v>67.47</v>
      </c>
      <c r="K2460" s="69">
        <v>0</v>
      </c>
      <c r="L2460" s="75">
        <f t="shared" si="1427"/>
        <v>67.47</v>
      </c>
      <c r="N2460" s="69">
        <v>57.41</v>
      </c>
      <c r="O2460" s="69">
        <v>10.06</v>
      </c>
      <c r="P2460" s="69">
        <f t="shared" si="1428"/>
        <v>67.47</v>
      </c>
      <c r="Q2460" s="63"/>
      <c r="R2460" s="69">
        <f t="shared" si="1429"/>
        <v>57.41</v>
      </c>
      <c r="S2460" s="69">
        <f t="shared" si="1429"/>
        <v>10.06</v>
      </c>
      <c r="T2460" s="69">
        <f t="shared" si="1430"/>
        <v>67.47</v>
      </c>
      <c r="U2460" s="69">
        <f t="shared" si="1431"/>
        <v>0</v>
      </c>
      <c r="V2460" s="77">
        <f t="shared" si="1432"/>
        <v>67.47</v>
      </c>
      <c r="X2460" s="69">
        <v>57.41</v>
      </c>
      <c r="Y2460" s="69">
        <v>10.06</v>
      </c>
      <c r="Z2460" s="69">
        <v>67.47</v>
      </c>
      <c r="AB2460" s="79">
        <f t="shared" si="1421"/>
        <v>0</v>
      </c>
    </row>
    <row r="2461" spans="1:28" x14ac:dyDescent="0.25">
      <c r="A2461" s="71" t="s">
        <v>11233</v>
      </c>
      <c r="B2461" s="72" t="s">
        <v>16153</v>
      </c>
      <c r="C2461" s="73" t="s">
        <v>8753</v>
      </c>
      <c r="D2461" s="74">
        <v>0</v>
      </c>
      <c r="E2461" s="69">
        <v>181.64</v>
      </c>
      <c r="F2461" s="75">
        <f t="shared" si="1424"/>
        <v>0</v>
      </c>
      <c r="G2461" s="33"/>
      <c r="H2461" s="69">
        <f t="shared" si="1425"/>
        <v>168.23</v>
      </c>
      <c r="I2461" s="69">
        <f t="shared" si="1425"/>
        <v>13.41</v>
      </c>
      <c r="J2461" s="69">
        <f t="shared" si="1426"/>
        <v>181.64</v>
      </c>
      <c r="K2461" s="69">
        <v>0</v>
      </c>
      <c r="L2461" s="75">
        <f t="shared" si="1427"/>
        <v>181.64</v>
      </c>
      <c r="N2461" s="69">
        <v>168.23</v>
      </c>
      <c r="O2461" s="69">
        <v>13.41</v>
      </c>
      <c r="P2461" s="69">
        <f t="shared" si="1428"/>
        <v>181.64</v>
      </c>
      <c r="Q2461" s="63"/>
      <c r="R2461" s="69">
        <f t="shared" si="1429"/>
        <v>168.23</v>
      </c>
      <c r="S2461" s="69">
        <f t="shared" si="1429"/>
        <v>13.42</v>
      </c>
      <c r="T2461" s="69">
        <f t="shared" si="1430"/>
        <v>181.64999999999998</v>
      </c>
      <c r="U2461" s="69">
        <f t="shared" si="1431"/>
        <v>0</v>
      </c>
      <c r="V2461" s="77">
        <f t="shared" si="1432"/>
        <v>181.64999999999998</v>
      </c>
      <c r="X2461" s="69">
        <v>168.23</v>
      </c>
      <c r="Y2461" s="69">
        <v>13.42</v>
      </c>
      <c r="Z2461" s="69">
        <v>181.65</v>
      </c>
      <c r="AB2461" s="79">
        <f t="shared" si="1421"/>
        <v>-1.0000000000019327E-2</v>
      </c>
    </row>
    <row r="2462" spans="1:28" x14ac:dyDescent="0.25">
      <c r="A2462" s="65" t="s">
        <v>11234</v>
      </c>
      <c r="B2462" s="66" t="s">
        <v>16154</v>
      </c>
      <c r="C2462" s="67"/>
      <c r="D2462" s="68"/>
      <c r="E2462" s="69"/>
      <c r="F2462" s="70"/>
      <c r="H2462" s="69"/>
      <c r="I2462" s="69"/>
      <c r="J2462" s="69"/>
      <c r="K2462" s="69"/>
      <c r="L2462" s="75"/>
      <c r="N2462" s="69"/>
      <c r="O2462" s="69"/>
      <c r="P2462" s="69"/>
      <c r="Q2462" s="63"/>
      <c r="R2462" s="69"/>
      <c r="S2462" s="69"/>
      <c r="T2462" s="69"/>
      <c r="U2462" s="69"/>
      <c r="V2462" s="77"/>
      <c r="X2462" s="69"/>
      <c r="Y2462" s="69"/>
      <c r="Z2462" s="69"/>
      <c r="AA2462" s="78"/>
      <c r="AB2462" s="79">
        <f t="shared" si="1421"/>
        <v>0</v>
      </c>
    </row>
    <row r="2463" spans="1:28" x14ac:dyDescent="0.25">
      <c r="A2463" s="71" t="s">
        <v>11235</v>
      </c>
      <c r="B2463" s="72" t="s">
        <v>16155</v>
      </c>
      <c r="C2463" s="73" t="s">
        <v>8910</v>
      </c>
      <c r="D2463" s="74">
        <v>0</v>
      </c>
      <c r="E2463" s="69">
        <v>22.19</v>
      </c>
      <c r="F2463" s="75">
        <f t="shared" ref="F2463:F2475" si="1433">ROUND(D2463*E2463,2)</f>
        <v>0</v>
      </c>
      <c r="G2463" s="76"/>
      <c r="H2463" s="69">
        <f t="shared" ref="H2463:I2475" si="1434">ROUND(N2463+(N2463*$H$2/100),2)</f>
        <v>12.13</v>
      </c>
      <c r="I2463" s="69">
        <f t="shared" si="1434"/>
        <v>10.06</v>
      </c>
      <c r="J2463" s="69">
        <f t="shared" ref="J2463:J2475" si="1435">H2463+I2463</f>
        <v>22.19</v>
      </c>
      <c r="K2463" s="69">
        <v>0</v>
      </c>
      <c r="L2463" s="75">
        <f t="shared" ref="L2463:L2475" si="1436">SUM(J2463:K2463)</f>
        <v>22.19</v>
      </c>
      <c r="N2463" s="69">
        <v>12.13</v>
      </c>
      <c r="O2463" s="69">
        <v>10.06</v>
      </c>
      <c r="P2463" s="69">
        <f t="shared" ref="P2463:P2475" si="1437">SUM(N2463:O2463)</f>
        <v>22.19</v>
      </c>
      <c r="Q2463" s="63"/>
      <c r="R2463" s="69">
        <f t="shared" ref="R2463:S2475" si="1438">X2463</f>
        <v>12.13</v>
      </c>
      <c r="S2463" s="69">
        <f t="shared" si="1438"/>
        <v>10.06</v>
      </c>
      <c r="T2463" s="69">
        <f t="shared" ref="T2463:T2475" si="1439">R2463+S2463</f>
        <v>22.19</v>
      </c>
      <c r="U2463" s="69">
        <f t="shared" ref="U2463:U2475" si="1440">ROUND(Z2463*$H$2,2)/100</f>
        <v>0</v>
      </c>
      <c r="V2463" s="77">
        <f t="shared" ref="V2463:V2475" si="1441">SUM(T2463:U2463)</f>
        <v>22.19</v>
      </c>
      <c r="X2463" s="69">
        <v>12.13</v>
      </c>
      <c r="Y2463" s="69">
        <v>10.06</v>
      </c>
      <c r="Z2463" s="69">
        <v>22.19</v>
      </c>
      <c r="AA2463" s="78"/>
      <c r="AB2463" s="79">
        <f t="shared" si="1421"/>
        <v>0</v>
      </c>
    </row>
    <row r="2464" spans="1:28" x14ac:dyDescent="0.25">
      <c r="A2464" s="71" t="s">
        <v>11236</v>
      </c>
      <c r="B2464" s="72" t="s">
        <v>16156</v>
      </c>
      <c r="C2464" s="73" t="s">
        <v>8753</v>
      </c>
      <c r="D2464" s="74">
        <v>0</v>
      </c>
      <c r="E2464" s="69">
        <v>24.98</v>
      </c>
      <c r="F2464" s="75">
        <f t="shared" si="1433"/>
        <v>0</v>
      </c>
      <c r="G2464" s="76"/>
      <c r="H2464" s="69">
        <f t="shared" si="1434"/>
        <v>14.92</v>
      </c>
      <c r="I2464" s="69">
        <f t="shared" si="1434"/>
        <v>10.06</v>
      </c>
      <c r="J2464" s="69">
        <f t="shared" si="1435"/>
        <v>24.98</v>
      </c>
      <c r="K2464" s="69">
        <v>0</v>
      </c>
      <c r="L2464" s="75">
        <f t="shared" si="1436"/>
        <v>24.98</v>
      </c>
      <c r="N2464" s="69">
        <v>14.92</v>
      </c>
      <c r="O2464" s="69">
        <v>10.06</v>
      </c>
      <c r="P2464" s="69">
        <f t="shared" si="1437"/>
        <v>24.98</v>
      </c>
      <c r="Q2464" s="63"/>
      <c r="R2464" s="69">
        <f t="shared" si="1438"/>
        <v>14.92</v>
      </c>
      <c r="S2464" s="69">
        <f t="shared" si="1438"/>
        <v>10.06</v>
      </c>
      <c r="T2464" s="69">
        <f t="shared" si="1439"/>
        <v>24.98</v>
      </c>
      <c r="U2464" s="69">
        <f t="shared" si="1440"/>
        <v>0</v>
      </c>
      <c r="V2464" s="77">
        <f t="shared" si="1441"/>
        <v>24.98</v>
      </c>
      <c r="X2464" s="69">
        <v>14.92</v>
      </c>
      <c r="Y2464" s="69">
        <v>10.06</v>
      </c>
      <c r="Z2464" s="69">
        <v>24.98</v>
      </c>
      <c r="AA2464" s="78"/>
      <c r="AB2464" s="79">
        <f t="shared" si="1421"/>
        <v>0</v>
      </c>
    </row>
    <row r="2465" spans="1:28" ht="22.5" x14ac:dyDescent="0.25">
      <c r="A2465" s="71" t="s">
        <v>11237</v>
      </c>
      <c r="B2465" s="72" t="s">
        <v>16157</v>
      </c>
      <c r="C2465" s="73" t="s">
        <v>8753</v>
      </c>
      <c r="D2465" s="74">
        <v>0</v>
      </c>
      <c r="E2465" s="69">
        <v>52.03</v>
      </c>
      <c r="F2465" s="75">
        <f t="shared" si="1433"/>
        <v>0</v>
      </c>
      <c r="G2465" s="28"/>
      <c r="H2465" s="69">
        <f t="shared" si="1434"/>
        <v>41.97</v>
      </c>
      <c r="I2465" s="69">
        <f t="shared" si="1434"/>
        <v>10.06</v>
      </c>
      <c r="J2465" s="69">
        <f t="shared" si="1435"/>
        <v>52.03</v>
      </c>
      <c r="K2465" s="69">
        <v>0</v>
      </c>
      <c r="L2465" s="75">
        <f t="shared" si="1436"/>
        <v>52.03</v>
      </c>
      <c r="N2465" s="69">
        <v>41.97</v>
      </c>
      <c r="O2465" s="69">
        <v>10.06</v>
      </c>
      <c r="P2465" s="69">
        <f t="shared" si="1437"/>
        <v>52.03</v>
      </c>
      <c r="Q2465" s="63"/>
      <c r="R2465" s="69">
        <f t="shared" si="1438"/>
        <v>41.97</v>
      </c>
      <c r="S2465" s="69">
        <f t="shared" si="1438"/>
        <v>10.06</v>
      </c>
      <c r="T2465" s="69">
        <f t="shared" si="1439"/>
        <v>52.03</v>
      </c>
      <c r="U2465" s="69">
        <f t="shared" si="1440"/>
        <v>0</v>
      </c>
      <c r="V2465" s="77">
        <f t="shared" si="1441"/>
        <v>52.03</v>
      </c>
      <c r="X2465" s="69">
        <v>41.97</v>
      </c>
      <c r="Y2465" s="69">
        <v>10.06</v>
      </c>
      <c r="Z2465" s="69">
        <v>52.03</v>
      </c>
      <c r="AA2465" s="78"/>
      <c r="AB2465" s="79">
        <f t="shared" si="1421"/>
        <v>0</v>
      </c>
    </row>
    <row r="2466" spans="1:28" x14ac:dyDescent="0.25">
      <c r="A2466" s="71" t="s">
        <v>11238</v>
      </c>
      <c r="B2466" s="72" t="s">
        <v>16158</v>
      </c>
      <c r="C2466" s="73" t="s">
        <v>8910</v>
      </c>
      <c r="D2466" s="74">
        <v>0</v>
      </c>
      <c r="E2466" s="69">
        <v>184.62</v>
      </c>
      <c r="F2466" s="75">
        <f t="shared" si="1433"/>
        <v>0</v>
      </c>
      <c r="G2466" s="76"/>
      <c r="H2466" s="69">
        <f t="shared" si="1434"/>
        <v>174.56</v>
      </c>
      <c r="I2466" s="69">
        <f t="shared" si="1434"/>
        <v>10.06</v>
      </c>
      <c r="J2466" s="69">
        <f t="shared" si="1435"/>
        <v>184.62</v>
      </c>
      <c r="K2466" s="69">
        <v>0</v>
      </c>
      <c r="L2466" s="75">
        <f t="shared" si="1436"/>
        <v>184.62</v>
      </c>
      <c r="N2466" s="69">
        <v>174.56</v>
      </c>
      <c r="O2466" s="69">
        <v>10.06</v>
      </c>
      <c r="P2466" s="69">
        <f t="shared" si="1437"/>
        <v>184.62</v>
      </c>
      <c r="Q2466" s="63"/>
      <c r="R2466" s="69">
        <f t="shared" si="1438"/>
        <v>174.56</v>
      </c>
      <c r="S2466" s="69">
        <f t="shared" si="1438"/>
        <v>10.06</v>
      </c>
      <c r="T2466" s="69">
        <f t="shared" si="1439"/>
        <v>184.62</v>
      </c>
      <c r="U2466" s="69">
        <f t="shared" si="1440"/>
        <v>0</v>
      </c>
      <c r="V2466" s="77">
        <f t="shared" si="1441"/>
        <v>184.62</v>
      </c>
      <c r="X2466" s="69">
        <v>174.56</v>
      </c>
      <c r="Y2466" s="69">
        <v>10.06</v>
      </c>
      <c r="Z2466" s="69">
        <v>184.62</v>
      </c>
      <c r="AA2466" s="78"/>
      <c r="AB2466" s="79">
        <f t="shared" si="1421"/>
        <v>0</v>
      </c>
    </row>
    <row r="2467" spans="1:28" ht="22.5" x14ac:dyDescent="0.25">
      <c r="A2467" s="71" t="s">
        <v>11239</v>
      </c>
      <c r="B2467" s="72" t="s">
        <v>16159</v>
      </c>
      <c r="C2467" s="73" t="s">
        <v>8910</v>
      </c>
      <c r="D2467" s="74">
        <v>0</v>
      </c>
      <c r="E2467" s="69">
        <v>177.64000000000001</v>
      </c>
      <c r="F2467" s="75">
        <f t="shared" si="1433"/>
        <v>0</v>
      </c>
      <c r="G2467" s="28"/>
      <c r="H2467" s="69">
        <f t="shared" si="1434"/>
        <v>167.58</v>
      </c>
      <c r="I2467" s="69">
        <f t="shared" si="1434"/>
        <v>10.06</v>
      </c>
      <c r="J2467" s="69">
        <f t="shared" si="1435"/>
        <v>177.64000000000001</v>
      </c>
      <c r="K2467" s="69">
        <v>0</v>
      </c>
      <c r="L2467" s="75">
        <f t="shared" si="1436"/>
        <v>177.64000000000001</v>
      </c>
      <c r="N2467" s="69">
        <v>167.58</v>
      </c>
      <c r="O2467" s="69">
        <v>10.06</v>
      </c>
      <c r="P2467" s="69">
        <f t="shared" si="1437"/>
        <v>177.64000000000001</v>
      </c>
      <c r="Q2467" s="63"/>
      <c r="R2467" s="69">
        <f t="shared" si="1438"/>
        <v>167.58</v>
      </c>
      <c r="S2467" s="69">
        <f t="shared" si="1438"/>
        <v>10.06</v>
      </c>
      <c r="T2467" s="69">
        <f t="shared" si="1439"/>
        <v>177.64000000000001</v>
      </c>
      <c r="U2467" s="69">
        <f t="shared" si="1440"/>
        <v>0</v>
      </c>
      <c r="V2467" s="77">
        <f t="shared" si="1441"/>
        <v>177.64000000000001</v>
      </c>
      <c r="X2467" s="69">
        <v>167.58</v>
      </c>
      <c r="Y2467" s="69">
        <v>10.06</v>
      </c>
      <c r="Z2467" s="69">
        <v>177.64</v>
      </c>
      <c r="AA2467" s="78"/>
      <c r="AB2467" s="79">
        <f t="shared" si="1421"/>
        <v>0</v>
      </c>
    </row>
    <row r="2468" spans="1:28" x14ac:dyDescent="0.25">
      <c r="A2468" s="71" t="s">
        <v>11240</v>
      </c>
      <c r="B2468" s="72" t="s">
        <v>16160</v>
      </c>
      <c r="C2468" s="73" t="s">
        <v>8910</v>
      </c>
      <c r="D2468" s="74">
        <v>0</v>
      </c>
      <c r="E2468" s="69">
        <v>22.91</v>
      </c>
      <c r="F2468" s="75">
        <f t="shared" si="1433"/>
        <v>0</v>
      </c>
      <c r="G2468" s="76"/>
      <c r="H2468" s="69">
        <f t="shared" si="1434"/>
        <v>12.85</v>
      </c>
      <c r="I2468" s="69">
        <f t="shared" si="1434"/>
        <v>10.06</v>
      </c>
      <c r="J2468" s="69">
        <f t="shared" si="1435"/>
        <v>22.91</v>
      </c>
      <c r="K2468" s="69">
        <v>0</v>
      </c>
      <c r="L2468" s="75">
        <f t="shared" si="1436"/>
        <v>22.91</v>
      </c>
      <c r="N2468" s="69">
        <v>12.85</v>
      </c>
      <c r="O2468" s="69">
        <v>10.06</v>
      </c>
      <c r="P2468" s="69">
        <f t="shared" si="1437"/>
        <v>22.91</v>
      </c>
      <c r="Q2468" s="63"/>
      <c r="R2468" s="69">
        <f t="shared" si="1438"/>
        <v>12.85</v>
      </c>
      <c r="S2468" s="69">
        <f t="shared" si="1438"/>
        <v>10.06</v>
      </c>
      <c r="T2468" s="69">
        <f t="shared" si="1439"/>
        <v>22.91</v>
      </c>
      <c r="U2468" s="69">
        <f t="shared" si="1440"/>
        <v>0</v>
      </c>
      <c r="V2468" s="77">
        <f t="shared" si="1441"/>
        <v>22.91</v>
      </c>
      <c r="X2468" s="69">
        <v>12.85</v>
      </c>
      <c r="Y2468" s="69">
        <v>10.06</v>
      </c>
      <c r="Z2468" s="69">
        <v>22.91</v>
      </c>
      <c r="AA2468" s="78"/>
      <c r="AB2468" s="79">
        <f t="shared" si="1421"/>
        <v>0</v>
      </c>
    </row>
    <row r="2469" spans="1:28" ht="22.5" x14ac:dyDescent="0.25">
      <c r="A2469" s="71" t="s">
        <v>11241</v>
      </c>
      <c r="B2469" s="72" t="s">
        <v>16161</v>
      </c>
      <c r="C2469" s="73" t="s">
        <v>8910</v>
      </c>
      <c r="D2469" s="74">
        <v>0</v>
      </c>
      <c r="E2469" s="69">
        <v>212.01</v>
      </c>
      <c r="F2469" s="75">
        <f t="shared" si="1433"/>
        <v>0</v>
      </c>
      <c r="G2469" s="76"/>
      <c r="H2469" s="69">
        <f t="shared" si="1434"/>
        <v>201.95</v>
      </c>
      <c r="I2469" s="69">
        <f t="shared" si="1434"/>
        <v>10.06</v>
      </c>
      <c r="J2469" s="69">
        <f t="shared" si="1435"/>
        <v>212.01</v>
      </c>
      <c r="K2469" s="69">
        <v>0</v>
      </c>
      <c r="L2469" s="75">
        <f t="shared" si="1436"/>
        <v>212.01</v>
      </c>
      <c r="N2469" s="69">
        <v>201.95</v>
      </c>
      <c r="O2469" s="69">
        <v>10.06</v>
      </c>
      <c r="P2469" s="69">
        <f t="shared" si="1437"/>
        <v>212.01</v>
      </c>
      <c r="Q2469" s="63"/>
      <c r="R2469" s="69">
        <f t="shared" si="1438"/>
        <v>201.95</v>
      </c>
      <c r="S2469" s="69">
        <f t="shared" si="1438"/>
        <v>10.06</v>
      </c>
      <c r="T2469" s="69">
        <f t="shared" si="1439"/>
        <v>212.01</v>
      </c>
      <c r="U2469" s="69">
        <f t="shared" si="1440"/>
        <v>0</v>
      </c>
      <c r="V2469" s="77">
        <f t="shared" si="1441"/>
        <v>212.01</v>
      </c>
      <c r="X2469" s="69">
        <v>201.95</v>
      </c>
      <c r="Y2469" s="69">
        <v>10.06</v>
      </c>
      <c r="Z2469" s="69">
        <v>212.01</v>
      </c>
      <c r="AA2469" s="78"/>
      <c r="AB2469" s="79">
        <f t="shared" si="1421"/>
        <v>0</v>
      </c>
    </row>
    <row r="2470" spans="1:28" x14ac:dyDescent="0.25">
      <c r="A2470" s="71" t="s">
        <v>11242</v>
      </c>
      <c r="B2470" s="72" t="s">
        <v>16162</v>
      </c>
      <c r="C2470" s="73" t="s">
        <v>8753</v>
      </c>
      <c r="D2470" s="74">
        <v>0</v>
      </c>
      <c r="E2470" s="69">
        <v>16.86</v>
      </c>
      <c r="F2470" s="75">
        <f t="shared" si="1433"/>
        <v>0</v>
      </c>
      <c r="G2470" s="76"/>
      <c r="H2470" s="69">
        <f t="shared" si="1434"/>
        <v>6.8</v>
      </c>
      <c r="I2470" s="69">
        <f t="shared" si="1434"/>
        <v>10.06</v>
      </c>
      <c r="J2470" s="69">
        <f t="shared" si="1435"/>
        <v>16.86</v>
      </c>
      <c r="K2470" s="69">
        <v>0</v>
      </c>
      <c r="L2470" s="75">
        <f t="shared" si="1436"/>
        <v>16.86</v>
      </c>
      <c r="N2470" s="69">
        <v>6.8</v>
      </c>
      <c r="O2470" s="69">
        <v>10.06</v>
      </c>
      <c r="P2470" s="69">
        <f t="shared" si="1437"/>
        <v>16.86</v>
      </c>
      <c r="Q2470" s="63"/>
      <c r="R2470" s="69">
        <f t="shared" si="1438"/>
        <v>6.8</v>
      </c>
      <c r="S2470" s="69">
        <f t="shared" si="1438"/>
        <v>10.06</v>
      </c>
      <c r="T2470" s="69">
        <f t="shared" si="1439"/>
        <v>16.86</v>
      </c>
      <c r="U2470" s="69">
        <f t="shared" si="1440"/>
        <v>0</v>
      </c>
      <c r="V2470" s="77">
        <f t="shared" si="1441"/>
        <v>16.86</v>
      </c>
      <c r="X2470" s="69">
        <v>6.8</v>
      </c>
      <c r="Y2470" s="69">
        <v>10.06</v>
      </c>
      <c r="Z2470" s="69">
        <v>16.86</v>
      </c>
      <c r="AA2470" s="78"/>
      <c r="AB2470" s="79">
        <f t="shared" si="1421"/>
        <v>0</v>
      </c>
    </row>
    <row r="2471" spans="1:28" x14ac:dyDescent="0.25">
      <c r="A2471" s="71" t="s">
        <v>11243</v>
      </c>
      <c r="B2471" s="72" t="s">
        <v>16163</v>
      </c>
      <c r="C2471" s="73" t="s">
        <v>8910</v>
      </c>
      <c r="D2471" s="74">
        <v>0</v>
      </c>
      <c r="E2471" s="69">
        <v>19.270000000000003</v>
      </c>
      <c r="F2471" s="75">
        <f t="shared" si="1433"/>
        <v>0</v>
      </c>
      <c r="G2471" s="76"/>
      <c r="H2471" s="69">
        <f t="shared" si="1434"/>
        <v>9.2100000000000009</v>
      </c>
      <c r="I2471" s="69">
        <f t="shared" si="1434"/>
        <v>10.06</v>
      </c>
      <c r="J2471" s="69">
        <f t="shared" si="1435"/>
        <v>19.270000000000003</v>
      </c>
      <c r="K2471" s="69">
        <v>0</v>
      </c>
      <c r="L2471" s="75">
        <f t="shared" si="1436"/>
        <v>19.270000000000003</v>
      </c>
      <c r="N2471" s="69">
        <v>9.2100000000000009</v>
      </c>
      <c r="O2471" s="69">
        <v>10.06</v>
      </c>
      <c r="P2471" s="69">
        <f t="shared" si="1437"/>
        <v>19.270000000000003</v>
      </c>
      <c r="Q2471" s="63"/>
      <c r="R2471" s="69">
        <f t="shared" si="1438"/>
        <v>9.2100000000000009</v>
      </c>
      <c r="S2471" s="69">
        <f t="shared" si="1438"/>
        <v>10.06</v>
      </c>
      <c r="T2471" s="69">
        <f t="shared" si="1439"/>
        <v>19.270000000000003</v>
      </c>
      <c r="U2471" s="69">
        <f t="shared" si="1440"/>
        <v>0</v>
      </c>
      <c r="V2471" s="77">
        <f t="shared" si="1441"/>
        <v>19.270000000000003</v>
      </c>
      <c r="X2471" s="69">
        <v>9.2100000000000009</v>
      </c>
      <c r="Y2471" s="69">
        <v>10.06</v>
      </c>
      <c r="Z2471" s="69">
        <v>19.27</v>
      </c>
      <c r="AA2471" s="78"/>
      <c r="AB2471" s="79">
        <f t="shared" si="1421"/>
        <v>0</v>
      </c>
    </row>
    <row r="2472" spans="1:28" x14ac:dyDescent="0.25">
      <c r="A2472" s="71" t="s">
        <v>11244</v>
      </c>
      <c r="B2472" s="72" t="s">
        <v>16164</v>
      </c>
      <c r="C2472" s="73" t="s">
        <v>8910</v>
      </c>
      <c r="D2472" s="74">
        <v>0</v>
      </c>
      <c r="E2472" s="69">
        <v>23.33</v>
      </c>
      <c r="F2472" s="75">
        <f t="shared" si="1433"/>
        <v>0</v>
      </c>
      <c r="G2472" s="76"/>
      <c r="H2472" s="69">
        <f t="shared" si="1434"/>
        <v>13.27</v>
      </c>
      <c r="I2472" s="69">
        <f t="shared" si="1434"/>
        <v>10.06</v>
      </c>
      <c r="J2472" s="69">
        <f t="shared" si="1435"/>
        <v>23.33</v>
      </c>
      <c r="K2472" s="69">
        <v>0</v>
      </c>
      <c r="L2472" s="75">
        <f t="shared" si="1436"/>
        <v>23.33</v>
      </c>
      <c r="N2472" s="69">
        <v>13.27</v>
      </c>
      <c r="O2472" s="69">
        <v>10.06</v>
      </c>
      <c r="P2472" s="69">
        <f t="shared" si="1437"/>
        <v>23.33</v>
      </c>
      <c r="Q2472" s="63"/>
      <c r="R2472" s="69">
        <f t="shared" si="1438"/>
        <v>13.27</v>
      </c>
      <c r="S2472" s="69">
        <f t="shared" si="1438"/>
        <v>10.06</v>
      </c>
      <c r="T2472" s="69">
        <f t="shared" si="1439"/>
        <v>23.33</v>
      </c>
      <c r="U2472" s="69">
        <f t="shared" si="1440"/>
        <v>0</v>
      </c>
      <c r="V2472" s="77">
        <f t="shared" si="1441"/>
        <v>23.33</v>
      </c>
      <c r="X2472" s="69">
        <v>13.27</v>
      </c>
      <c r="Y2472" s="69">
        <v>10.06</v>
      </c>
      <c r="Z2472" s="69">
        <v>23.33</v>
      </c>
      <c r="AA2472" s="78"/>
      <c r="AB2472" s="79">
        <f t="shared" si="1421"/>
        <v>0</v>
      </c>
    </row>
    <row r="2473" spans="1:28" ht="22.5" x14ac:dyDescent="0.25">
      <c r="A2473" s="71" t="s">
        <v>11245</v>
      </c>
      <c r="B2473" s="72" t="s">
        <v>16165</v>
      </c>
      <c r="C2473" s="73" t="s">
        <v>8910</v>
      </c>
      <c r="D2473" s="74">
        <v>0</v>
      </c>
      <c r="E2473" s="69">
        <v>28.299999999999997</v>
      </c>
      <c r="F2473" s="75">
        <f t="shared" si="1433"/>
        <v>0</v>
      </c>
      <c r="G2473" s="76"/>
      <c r="H2473" s="69">
        <f t="shared" si="1434"/>
        <v>18.239999999999998</v>
      </c>
      <c r="I2473" s="69">
        <f t="shared" si="1434"/>
        <v>10.06</v>
      </c>
      <c r="J2473" s="69">
        <f t="shared" si="1435"/>
        <v>28.299999999999997</v>
      </c>
      <c r="K2473" s="69">
        <v>0</v>
      </c>
      <c r="L2473" s="75">
        <f t="shared" si="1436"/>
        <v>28.299999999999997</v>
      </c>
      <c r="N2473" s="69">
        <v>18.239999999999998</v>
      </c>
      <c r="O2473" s="69">
        <v>10.06</v>
      </c>
      <c r="P2473" s="69">
        <f t="shared" si="1437"/>
        <v>28.299999999999997</v>
      </c>
      <c r="Q2473" s="63"/>
      <c r="R2473" s="69">
        <f t="shared" si="1438"/>
        <v>18.239999999999998</v>
      </c>
      <c r="S2473" s="69">
        <f t="shared" si="1438"/>
        <v>10.06</v>
      </c>
      <c r="T2473" s="69">
        <f t="shared" si="1439"/>
        <v>28.299999999999997</v>
      </c>
      <c r="U2473" s="69">
        <f t="shared" si="1440"/>
        <v>0</v>
      </c>
      <c r="V2473" s="77">
        <f t="shared" si="1441"/>
        <v>28.299999999999997</v>
      </c>
      <c r="X2473" s="69">
        <v>18.239999999999998</v>
      </c>
      <c r="Y2473" s="69">
        <v>10.06</v>
      </c>
      <c r="Z2473" s="69">
        <v>28.3</v>
      </c>
      <c r="AA2473" s="78"/>
      <c r="AB2473" s="79">
        <f t="shared" si="1421"/>
        <v>0</v>
      </c>
    </row>
    <row r="2474" spans="1:28" ht="22.5" x14ac:dyDescent="0.25">
      <c r="A2474" s="71" t="s">
        <v>11246</v>
      </c>
      <c r="B2474" s="72" t="s">
        <v>16166</v>
      </c>
      <c r="C2474" s="73" t="s">
        <v>8910</v>
      </c>
      <c r="D2474" s="74">
        <v>0</v>
      </c>
      <c r="E2474" s="69">
        <v>25.14</v>
      </c>
      <c r="F2474" s="75">
        <f t="shared" si="1433"/>
        <v>0</v>
      </c>
      <c r="G2474" s="76"/>
      <c r="H2474" s="69">
        <f t="shared" si="1434"/>
        <v>15.08</v>
      </c>
      <c r="I2474" s="69">
        <f t="shared" si="1434"/>
        <v>10.06</v>
      </c>
      <c r="J2474" s="69">
        <f t="shared" si="1435"/>
        <v>25.14</v>
      </c>
      <c r="K2474" s="69">
        <v>0</v>
      </c>
      <c r="L2474" s="75">
        <f t="shared" si="1436"/>
        <v>25.14</v>
      </c>
      <c r="N2474" s="69">
        <v>15.08</v>
      </c>
      <c r="O2474" s="69">
        <v>10.06</v>
      </c>
      <c r="P2474" s="69">
        <f t="shared" si="1437"/>
        <v>25.14</v>
      </c>
      <c r="Q2474" s="63"/>
      <c r="R2474" s="69">
        <f t="shared" si="1438"/>
        <v>15.08</v>
      </c>
      <c r="S2474" s="69">
        <f t="shared" si="1438"/>
        <v>10.06</v>
      </c>
      <c r="T2474" s="69">
        <f t="shared" si="1439"/>
        <v>25.14</v>
      </c>
      <c r="U2474" s="69">
        <f t="shared" si="1440"/>
        <v>0</v>
      </c>
      <c r="V2474" s="77">
        <f t="shared" si="1441"/>
        <v>25.14</v>
      </c>
      <c r="X2474" s="69">
        <v>15.08</v>
      </c>
      <c r="Y2474" s="69">
        <v>10.06</v>
      </c>
      <c r="Z2474" s="69">
        <v>25.14</v>
      </c>
      <c r="AA2474" s="78"/>
      <c r="AB2474" s="79">
        <f t="shared" si="1421"/>
        <v>0</v>
      </c>
    </row>
    <row r="2475" spans="1:28" x14ac:dyDescent="0.25">
      <c r="A2475" s="71" t="s">
        <v>11247</v>
      </c>
      <c r="B2475" s="72" t="s">
        <v>16167</v>
      </c>
      <c r="C2475" s="73" t="s">
        <v>8910</v>
      </c>
      <c r="D2475" s="74">
        <v>0</v>
      </c>
      <c r="E2475" s="69">
        <v>29.520000000000003</v>
      </c>
      <c r="F2475" s="75">
        <f t="shared" si="1433"/>
        <v>0</v>
      </c>
      <c r="G2475" s="76"/>
      <c r="H2475" s="69">
        <f t="shared" si="1434"/>
        <v>19.46</v>
      </c>
      <c r="I2475" s="69">
        <f t="shared" si="1434"/>
        <v>10.06</v>
      </c>
      <c r="J2475" s="69">
        <f t="shared" si="1435"/>
        <v>29.520000000000003</v>
      </c>
      <c r="K2475" s="69">
        <v>0</v>
      </c>
      <c r="L2475" s="75">
        <f t="shared" si="1436"/>
        <v>29.520000000000003</v>
      </c>
      <c r="N2475" s="69">
        <v>19.46</v>
      </c>
      <c r="O2475" s="69">
        <v>10.06</v>
      </c>
      <c r="P2475" s="69">
        <f t="shared" si="1437"/>
        <v>29.520000000000003</v>
      </c>
      <c r="Q2475" s="63"/>
      <c r="R2475" s="69">
        <f t="shared" si="1438"/>
        <v>19.46</v>
      </c>
      <c r="S2475" s="69">
        <f t="shared" si="1438"/>
        <v>10.06</v>
      </c>
      <c r="T2475" s="69">
        <f t="shared" si="1439"/>
        <v>29.520000000000003</v>
      </c>
      <c r="U2475" s="69">
        <f t="shared" si="1440"/>
        <v>0</v>
      </c>
      <c r="V2475" s="77">
        <f t="shared" si="1441"/>
        <v>29.520000000000003</v>
      </c>
      <c r="X2475" s="69">
        <v>19.46</v>
      </c>
      <c r="Y2475" s="69">
        <v>10.06</v>
      </c>
      <c r="Z2475" s="69">
        <v>29.52</v>
      </c>
      <c r="AA2475" s="78"/>
      <c r="AB2475" s="79">
        <f t="shared" si="1421"/>
        <v>0</v>
      </c>
    </row>
    <row r="2476" spans="1:28" x14ac:dyDescent="0.25">
      <c r="A2476" s="65" t="s">
        <v>11248</v>
      </c>
      <c r="B2476" s="66" t="s">
        <v>16168</v>
      </c>
      <c r="C2476" s="67"/>
      <c r="D2476" s="68"/>
      <c r="E2476" s="69"/>
      <c r="F2476" s="70"/>
      <c r="H2476" s="69"/>
      <c r="I2476" s="69"/>
      <c r="J2476" s="69"/>
      <c r="K2476" s="69"/>
      <c r="L2476" s="75"/>
      <c r="N2476" s="69"/>
      <c r="O2476" s="69"/>
      <c r="P2476" s="69"/>
      <c r="Q2476" s="63"/>
      <c r="R2476" s="69"/>
      <c r="S2476" s="69"/>
      <c r="T2476" s="69"/>
      <c r="U2476" s="69"/>
      <c r="V2476" s="77"/>
      <c r="X2476" s="69"/>
      <c r="Y2476" s="69"/>
      <c r="Z2476" s="69"/>
      <c r="AA2476" s="78"/>
      <c r="AB2476" s="79">
        <f t="shared" si="1421"/>
        <v>0</v>
      </c>
    </row>
    <row r="2477" spans="1:28" x14ac:dyDescent="0.25">
      <c r="A2477" s="71" t="s">
        <v>11249</v>
      </c>
      <c r="B2477" s="72" t="s">
        <v>16169</v>
      </c>
      <c r="C2477" s="73" t="s">
        <v>8910</v>
      </c>
      <c r="D2477" s="74">
        <v>0</v>
      </c>
      <c r="E2477" s="69">
        <v>18.11</v>
      </c>
      <c r="F2477" s="75">
        <f t="shared" ref="F2477:F2490" si="1442">ROUND(D2477*E2477,2)</f>
        <v>0</v>
      </c>
      <c r="G2477" s="76"/>
      <c r="H2477" s="69">
        <f t="shared" ref="H2477:I2490" si="1443">ROUND(N2477+(N2477*$H$2/100),2)</f>
        <v>6.7</v>
      </c>
      <c r="I2477" s="69">
        <f t="shared" si="1443"/>
        <v>11.41</v>
      </c>
      <c r="J2477" s="69">
        <f t="shared" ref="J2477:J2490" si="1444">H2477+I2477</f>
        <v>18.11</v>
      </c>
      <c r="K2477" s="69">
        <v>0</v>
      </c>
      <c r="L2477" s="75">
        <f t="shared" ref="L2477:L2490" si="1445">SUM(J2477:K2477)</f>
        <v>18.11</v>
      </c>
      <c r="N2477" s="69">
        <v>6.7</v>
      </c>
      <c r="O2477" s="69">
        <v>11.41</v>
      </c>
      <c r="P2477" s="69">
        <f t="shared" ref="P2477:P2490" si="1446">SUM(N2477:O2477)</f>
        <v>18.11</v>
      </c>
      <c r="Q2477" s="63"/>
      <c r="R2477" s="69">
        <f t="shared" ref="R2477:S2490" si="1447">X2477</f>
        <v>6.7</v>
      </c>
      <c r="S2477" s="69">
        <f t="shared" si="1447"/>
        <v>11.41</v>
      </c>
      <c r="T2477" s="69">
        <f t="shared" ref="T2477:T2490" si="1448">R2477+S2477</f>
        <v>18.11</v>
      </c>
      <c r="U2477" s="69">
        <f t="shared" ref="U2477:U2490" si="1449">ROUND(Z2477*$H$2,2)/100</f>
        <v>0</v>
      </c>
      <c r="V2477" s="77">
        <f t="shared" ref="V2477:V2490" si="1450">SUM(T2477:U2477)</f>
        <v>18.11</v>
      </c>
      <c r="X2477" s="69">
        <v>6.7</v>
      </c>
      <c r="Y2477" s="69">
        <v>11.41</v>
      </c>
      <c r="Z2477" s="69">
        <v>18.11</v>
      </c>
      <c r="AA2477" s="78"/>
      <c r="AB2477" s="79">
        <f t="shared" si="1421"/>
        <v>0</v>
      </c>
    </row>
    <row r="2478" spans="1:28" x14ac:dyDescent="0.25">
      <c r="A2478" s="71" t="s">
        <v>11250</v>
      </c>
      <c r="B2478" s="72" t="s">
        <v>16170</v>
      </c>
      <c r="C2478" s="73" t="s">
        <v>8910</v>
      </c>
      <c r="D2478" s="74">
        <v>0</v>
      </c>
      <c r="E2478" s="69">
        <v>25.12</v>
      </c>
      <c r="F2478" s="75">
        <f t="shared" si="1442"/>
        <v>0</v>
      </c>
      <c r="G2478" s="76"/>
      <c r="H2478" s="69">
        <f t="shared" si="1443"/>
        <v>13.38</v>
      </c>
      <c r="I2478" s="69">
        <f t="shared" si="1443"/>
        <v>11.74</v>
      </c>
      <c r="J2478" s="69">
        <f t="shared" si="1444"/>
        <v>25.12</v>
      </c>
      <c r="K2478" s="69">
        <v>0</v>
      </c>
      <c r="L2478" s="75">
        <f t="shared" si="1445"/>
        <v>25.12</v>
      </c>
      <c r="N2478" s="69">
        <v>13.38</v>
      </c>
      <c r="O2478" s="69">
        <v>11.74</v>
      </c>
      <c r="P2478" s="69">
        <f t="shared" si="1446"/>
        <v>25.12</v>
      </c>
      <c r="Q2478" s="63"/>
      <c r="R2478" s="69">
        <f t="shared" si="1447"/>
        <v>13.38</v>
      </c>
      <c r="S2478" s="69">
        <f t="shared" si="1447"/>
        <v>11.74</v>
      </c>
      <c r="T2478" s="69">
        <f t="shared" si="1448"/>
        <v>25.12</v>
      </c>
      <c r="U2478" s="69">
        <f t="shared" si="1449"/>
        <v>0</v>
      </c>
      <c r="V2478" s="77">
        <f t="shared" si="1450"/>
        <v>25.12</v>
      </c>
      <c r="X2478" s="69">
        <v>13.38</v>
      </c>
      <c r="Y2478" s="69">
        <v>11.74</v>
      </c>
      <c r="Z2478" s="69">
        <v>25.12</v>
      </c>
      <c r="AA2478" s="78"/>
      <c r="AB2478" s="79">
        <f t="shared" si="1421"/>
        <v>0</v>
      </c>
    </row>
    <row r="2479" spans="1:28" x14ac:dyDescent="0.25">
      <c r="A2479" s="71" t="s">
        <v>11251</v>
      </c>
      <c r="B2479" s="72" t="s">
        <v>16171</v>
      </c>
      <c r="C2479" s="73" t="s">
        <v>8910</v>
      </c>
      <c r="D2479" s="74">
        <v>0</v>
      </c>
      <c r="E2479" s="69">
        <v>34.28</v>
      </c>
      <c r="F2479" s="75">
        <f t="shared" si="1442"/>
        <v>0</v>
      </c>
      <c r="G2479" s="76"/>
      <c r="H2479" s="69">
        <f t="shared" si="1443"/>
        <v>17.5</v>
      </c>
      <c r="I2479" s="69">
        <f t="shared" si="1443"/>
        <v>16.78</v>
      </c>
      <c r="J2479" s="69">
        <f t="shared" si="1444"/>
        <v>34.28</v>
      </c>
      <c r="K2479" s="69">
        <v>0</v>
      </c>
      <c r="L2479" s="75">
        <f t="shared" si="1445"/>
        <v>34.28</v>
      </c>
      <c r="N2479" s="69">
        <v>17.5</v>
      </c>
      <c r="O2479" s="69">
        <v>16.78</v>
      </c>
      <c r="P2479" s="69">
        <f t="shared" si="1446"/>
        <v>34.28</v>
      </c>
      <c r="Q2479" s="63"/>
      <c r="R2479" s="69">
        <f t="shared" si="1447"/>
        <v>17.5</v>
      </c>
      <c r="S2479" s="69">
        <f t="shared" si="1447"/>
        <v>16.79</v>
      </c>
      <c r="T2479" s="69">
        <f t="shared" si="1448"/>
        <v>34.29</v>
      </c>
      <c r="U2479" s="69">
        <f t="shared" si="1449"/>
        <v>0</v>
      </c>
      <c r="V2479" s="77">
        <f t="shared" si="1450"/>
        <v>34.29</v>
      </c>
      <c r="X2479" s="69">
        <v>17.5</v>
      </c>
      <c r="Y2479" s="69">
        <v>16.79</v>
      </c>
      <c r="Z2479" s="69">
        <v>34.29</v>
      </c>
      <c r="AA2479" s="78"/>
      <c r="AB2479" s="79">
        <f t="shared" si="1421"/>
        <v>-9.9999999999980105E-3</v>
      </c>
    </row>
    <row r="2480" spans="1:28" x14ac:dyDescent="0.25">
      <c r="A2480" s="71" t="s">
        <v>11252</v>
      </c>
      <c r="B2480" s="72" t="s">
        <v>16172</v>
      </c>
      <c r="C2480" s="73" t="s">
        <v>8910</v>
      </c>
      <c r="D2480" s="74">
        <v>0</v>
      </c>
      <c r="E2480" s="69">
        <v>18.64</v>
      </c>
      <c r="F2480" s="75">
        <f t="shared" si="1442"/>
        <v>0</v>
      </c>
      <c r="G2480" s="76"/>
      <c r="H2480" s="69">
        <f t="shared" si="1443"/>
        <v>9.57</v>
      </c>
      <c r="I2480" s="69">
        <f t="shared" si="1443"/>
        <v>9.07</v>
      </c>
      <c r="J2480" s="69">
        <f t="shared" si="1444"/>
        <v>18.64</v>
      </c>
      <c r="K2480" s="69">
        <v>0</v>
      </c>
      <c r="L2480" s="75">
        <f t="shared" si="1445"/>
        <v>18.64</v>
      </c>
      <c r="N2480" s="69">
        <v>9.57</v>
      </c>
      <c r="O2480" s="69">
        <v>9.07</v>
      </c>
      <c r="P2480" s="69">
        <f t="shared" si="1446"/>
        <v>18.64</v>
      </c>
      <c r="Q2480" s="63"/>
      <c r="R2480" s="69">
        <f t="shared" si="1447"/>
        <v>9.57</v>
      </c>
      <c r="S2480" s="69">
        <f t="shared" si="1447"/>
        <v>9.06</v>
      </c>
      <c r="T2480" s="69">
        <f t="shared" si="1448"/>
        <v>18.630000000000003</v>
      </c>
      <c r="U2480" s="69">
        <f t="shared" si="1449"/>
        <v>0</v>
      </c>
      <c r="V2480" s="77">
        <f t="shared" si="1450"/>
        <v>18.630000000000003</v>
      </c>
      <c r="X2480" s="69">
        <v>9.57</v>
      </c>
      <c r="Y2480" s="69">
        <v>9.06</v>
      </c>
      <c r="Z2480" s="69">
        <v>18.63</v>
      </c>
      <c r="AA2480" s="78"/>
      <c r="AB2480" s="79">
        <f t="shared" si="1421"/>
        <v>1.0000000000001563E-2</v>
      </c>
    </row>
    <row r="2481" spans="1:28" x14ac:dyDescent="0.25">
      <c r="A2481" s="71" t="s">
        <v>11253</v>
      </c>
      <c r="B2481" s="72" t="s">
        <v>16173</v>
      </c>
      <c r="C2481" s="73" t="s">
        <v>8910</v>
      </c>
      <c r="D2481" s="74">
        <v>0</v>
      </c>
      <c r="E2481" s="69">
        <v>24.91</v>
      </c>
      <c r="F2481" s="75">
        <f t="shared" si="1442"/>
        <v>0</v>
      </c>
      <c r="G2481" s="76"/>
      <c r="H2481" s="69">
        <f t="shared" si="1443"/>
        <v>9.81</v>
      </c>
      <c r="I2481" s="69">
        <f t="shared" si="1443"/>
        <v>15.1</v>
      </c>
      <c r="J2481" s="69">
        <f t="shared" si="1444"/>
        <v>24.91</v>
      </c>
      <c r="K2481" s="69">
        <v>0</v>
      </c>
      <c r="L2481" s="75">
        <f t="shared" si="1445"/>
        <v>24.91</v>
      </c>
      <c r="N2481" s="69">
        <v>9.81</v>
      </c>
      <c r="O2481" s="69">
        <v>15.1</v>
      </c>
      <c r="P2481" s="69">
        <f t="shared" si="1446"/>
        <v>24.91</v>
      </c>
      <c r="Q2481" s="63"/>
      <c r="R2481" s="69">
        <f t="shared" si="1447"/>
        <v>9.81</v>
      </c>
      <c r="S2481" s="69">
        <f t="shared" si="1447"/>
        <v>15.1</v>
      </c>
      <c r="T2481" s="69">
        <f t="shared" si="1448"/>
        <v>24.91</v>
      </c>
      <c r="U2481" s="69">
        <f t="shared" si="1449"/>
        <v>0</v>
      </c>
      <c r="V2481" s="77">
        <f t="shared" si="1450"/>
        <v>24.91</v>
      </c>
      <c r="X2481" s="69">
        <v>9.81</v>
      </c>
      <c r="Y2481" s="69">
        <v>15.1</v>
      </c>
      <c r="Z2481" s="69">
        <v>24.91</v>
      </c>
      <c r="AA2481" s="78"/>
      <c r="AB2481" s="79">
        <f t="shared" si="1421"/>
        <v>0</v>
      </c>
    </row>
    <row r="2482" spans="1:28" x14ac:dyDescent="0.25">
      <c r="A2482" s="71" t="s">
        <v>11254</v>
      </c>
      <c r="B2482" s="72" t="s">
        <v>16174</v>
      </c>
      <c r="C2482" s="73" t="s">
        <v>8910</v>
      </c>
      <c r="D2482" s="74">
        <v>0</v>
      </c>
      <c r="E2482" s="69">
        <v>22.17</v>
      </c>
      <c r="F2482" s="75">
        <f t="shared" si="1442"/>
        <v>0</v>
      </c>
      <c r="G2482" s="76"/>
      <c r="H2482" s="69">
        <f t="shared" si="1443"/>
        <v>9.43</v>
      </c>
      <c r="I2482" s="69">
        <f t="shared" si="1443"/>
        <v>12.74</v>
      </c>
      <c r="J2482" s="69">
        <f t="shared" si="1444"/>
        <v>22.17</v>
      </c>
      <c r="K2482" s="69">
        <v>0</v>
      </c>
      <c r="L2482" s="75">
        <f t="shared" si="1445"/>
        <v>22.17</v>
      </c>
      <c r="N2482" s="69">
        <v>9.43</v>
      </c>
      <c r="O2482" s="69">
        <v>12.74</v>
      </c>
      <c r="P2482" s="69">
        <f t="shared" si="1446"/>
        <v>22.17</v>
      </c>
      <c r="Q2482" s="63"/>
      <c r="R2482" s="69">
        <f t="shared" si="1447"/>
        <v>9.43</v>
      </c>
      <c r="S2482" s="69">
        <f t="shared" si="1447"/>
        <v>12.74</v>
      </c>
      <c r="T2482" s="69">
        <f t="shared" si="1448"/>
        <v>22.17</v>
      </c>
      <c r="U2482" s="69">
        <f t="shared" si="1449"/>
        <v>0</v>
      </c>
      <c r="V2482" s="77">
        <f t="shared" si="1450"/>
        <v>22.17</v>
      </c>
      <c r="X2482" s="69">
        <v>9.43</v>
      </c>
      <c r="Y2482" s="69">
        <v>12.74</v>
      </c>
      <c r="Z2482" s="69">
        <v>22.17</v>
      </c>
      <c r="AA2482" s="78"/>
      <c r="AB2482" s="79">
        <f t="shared" si="1421"/>
        <v>0</v>
      </c>
    </row>
    <row r="2483" spans="1:28" x14ac:dyDescent="0.25">
      <c r="A2483" s="71" t="s">
        <v>11255</v>
      </c>
      <c r="B2483" s="72" t="s">
        <v>16175</v>
      </c>
      <c r="C2483" s="73" t="s">
        <v>8910</v>
      </c>
      <c r="D2483" s="74">
        <v>0</v>
      </c>
      <c r="E2483" s="69">
        <v>26.369999999999997</v>
      </c>
      <c r="F2483" s="75">
        <f t="shared" si="1442"/>
        <v>0</v>
      </c>
      <c r="G2483" s="76"/>
      <c r="H2483" s="69">
        <f t="shared" si="1443"/>
        <v>11.27</v>
      </c>
      <c r="I2483" s="69">
        <f t="shared" si="1443"/>
        <v>15.1</v>
      </c>
      <c r="J2483" s="69">
        <f t="shared" si="1444"/>
        <v>26.369999999999997</v>
      </c>
      <c r="K2483" s="69">
        <v>0</v>
      </c>
      <c r="L2483" s="75">
        <f t="shared" si="1445"/>
        <v>26.369999999999997</v>
      </c>
      <c r="N2483" s="69">
        <v>11.27</v>
      </c>
      <c r="O2483" s="69">
        <v>15.1</v>
      </c>
      <c r="P2483" s="69">
        <f t="shared" si="1446"/>
        <v>26.369999999999997</v>
      </c>
      <c r="Q2483" s="63"/>
      <c r="R2483" s="69">
        <f t="shared" si="1447"/>
        <v>11.27</v>
      </c>
      <c r="S2483" s="69">
        <f t="shared" si="1447"/>
        <v>15.1</v>
      </c>
      <c r="T2483" s="69">
        <f t="shared" si="1448"/>
        <v>26.369999999999997</v>
      </c>
      <c r="U2483" s="69">
        <f t="shared" si="1449"/>
        <v>0</v>
      </c>
      <c r="V2483" s="77">
        <f t="shared" si="1450"/>
        <v>26.369999999999997</v>
      </c>
      <c r="X2483" s="69">
        <v>11.27</v>
      </c>
      <c r="Y2483" s="69">
        <v>15.1</v>
      </c>
      <c r="Z2483" s="69">
        <v>26.37</v>
      </c>
      <c r="AA2483" s="78"/>
      <c r="AB2483" s="79">
        <f t="shared" si="1421"/>
        <v>0</v>
      </c>
    </row>
    <row r="2484" spans="1:28" x14ac:dyDescent="0.25">
      <c r="A2484" s="71" t="s">
        <v>11256</v>
      </c>
      <c r="B2484" s="72" t="s">
        <v>16176</v>
      </c>
      <c r="C2484" s="73" t="s">
        <v>8910</v>
      </c>
      <c r="D2484" s="74">
        <v>0</v>
      </c>
      <c r="E2484" s="69">
        <v>34.900000000000006</v>
      </c>
      <c r="F2484" s="75">
        <f t="shared" si="1442"/>
        <v>0</v>
      </c>
      <c r="G2484" s="76"/>
      <c r="H2484" s="69">
        <f t="shared" si="1443"/>
        <v>18.12</v>
      </c>
      <c r="I2484" s="69">
        <f t="shared" si="1443"/>
        <v>16.78</v>
      </c>
      <c r="J2484" s="69">
        <f t="shared" si="1444"/>
        <v>34.900000000000006</v>
      </c>
      <c r="K2484" s="69">
        <v>0</v>
      </c>
      <c r="L2484" s="75">
        <f t="shared" si="1445"/>
        <v>34.900000000000006</v>
      </c>
      <c r="N2484" s="69">
        <v>18.12</v>
      </c>
      <c r="O2484" s="69">
        <v>16.78</v>
      </c>
      <c r="P2484" s="69">
        <f t="shared" si="1446"/>
        <v>34.900000000000006</v>
      </c>
      <c r="Q2484" s="63"/>
      <c r="R2484" s="69">
        <f t="shared" si="1447"/>
        <v>18.12</v>
      </c>
      <c r="S2484" s="69">
        <f t="shared" si="1447"/>
        <v>16.79</v>
      </c>
      <c r="T2484" s="69">
        <f t="shared" si="1448"/>
        <v>34.909999999999997</v>
      </c>
      <c r="U2484" s="69">
        <f t="shared" si="1449"/>
        <v>0</v>
      </c>
      <c r="V2484" s="77">
        <f t="shared" si="1450"/>
        <v>34.909999999999997</v>
      </c>
      <c r="X2484" s="69">
        <v>18.12</v>
      </c>
      <c r="Y2484" s="69">
        <v>16.79</v>
      </c>
      <c r="Z2484" s="69">
        <v>34.909999999999997</v>
      </c>
      <c r="AA2484" s="78"/>
      <c r="AB2484" s="79">
        <f t="shared" si="1421"/>
        <v>-9.9999999999909051E-3</v>
      </c>
    </row>
    <row r="2485" spans="1:28" x14ac:dyDescent="0.25">
      <c r="A2485" s="71" t="s">
        <v>11257</v>
      </c>
      <c r="B2485" s="72" t="s">
        <v>16177</v>
      </c>
      <c r="C2485" s="73" t="s">
        <v>8910</v>
      </c>
      <c r="D2485" s="74">
        <v>0</v>
      </c>
      <c r="E2485" s="69">
        <v>38.04</v>
      </c>
      <c r="F2485" s="75">
        <f t="shared" si="1442"/>
        <v>0</v>
      </c>
      <c r="G2485" s="76"/>
      <c r="H2485" s="69">
        <f t="shared" si="1443"/>
        <v>26.3</v>
      </c>
      <c r="I2485" s="69">
        <f t="shared" si="1443"/>
        <v>11.74</v>
      </c>
      <c r="J2485" s="69">
        <f t="shared" si="1444"/>
        <v>38.04</v>
      </c>
      <c r="K2485" s="69">
        <v>0</v>
      </c>
      <c r="L2485" s="75">
        <f t="shared" si="1445"/>
        <v>38.04</v>
      </c>
      <c r="N2485" s="69">
        <v>26.3</v>
      </c>
      <c r="O2485" s="69">
        <v>11.74</v>
      </c>
      <c r="P2485" s="69">
        <f t="shared" si="1446"/>
        <v>38.04</v>
      </c>
      <c r="Q2485" s="63"/>
      <c r="R2485" s="69">
        <f t="shared" si="1447"/>
        <v>26.3</v>
      </c>
      <c r="S2485" s="69">
        <f t="shared" si="1447"/>
        <v>11.74</v>
      </c>
      <c r="T2485" s="69">
        <f t="shared" si="1448"/>
        <v>38.04</v>
      </c>
      <c r="U2485" s="69">
        <f t="shared" si="1449"/>
        <v>0</v>
      </c>
      <c r="V2485" s="77">
        <f t="shared" si="1450"/>
        <v>38.04</v>
      </c>
      <c r="X2485" s="69">
        <v>26.3</v>
      </c>
      <c r="Y2485" s="69">
        <v>11.74</v>
      </c>
      <c r="Z2485" s="69">
        <v>38.04</v>
      </c>
      <c r="AA2485" s="78"/>
      <c r="AB2485" s="79">
        <f t="shared" si="1421"/>
        <v>0</v>
      </c>
    </row>
    <row r="2486" spans="1:28" x14ac:dyDescent="0.25">
      <c r="A2486" s="71" t="s">
        <v>11258</v>
      </c>
      <c r="B2486" s="72" t="s">
        <v>16178</v>
      </c>
      <c r="C2486" s="73" t="s">
        <v>8910</v>
      </c>
      <c r="D2486" s="74">
        <v>0</v>
      </c>
      <c r="E2486" s="69">
        <v>36.04</v>
      </c>
      <c r="F2486" s="75">
        <f t="shared" si="1442"/>
        <v>0</v>
      </c>
      <c r="G2486" s="76"/>
      <c r="H2486" s="69">
        <f t="shared" si="1443"/>
        <v>24.3</v>
      </c>
      <c r="I2486" s="69">
        <f t="shared" si="1443"/>
        <v>11.74</v>
      </c>
      <c r="J2486" s="69">
        <f t="shared" si="1444"/>
        <v>36.04</v>
      </c>
      <c r="K2486" s="69">
        <v>0</v>
      </c>
      <c r="L2486" s="75">
        <f t="shared" si="1445"/>
        <v>36.04</v>
      </c>
      <c r="N2486" s="69">
        <v>24.3</v>
      </c>
      <c r="O2486" s="69">
        <v>11.74</v>
      </c>
      <c r="P2486" s="69">
        <f t="shared" si="1446"/>
        <v>36.04</v>
      </c>
      <c r="Q2486" s="63"/>
      <c r="R2486" s="69">
        <f t="shared" si="1447"/>
        <v>24.3</v>
      </c>
      <c r="S2486" s="69">
        <f t="shared" si="1447"/>
        <v>11.74</v>
      </c>
      <c r="T2486" s="69">
        <f t="shared" si="1448"/>
        <v>36.04</v>
      </c>
      <c r="U2486" s="69">
        <f t="shared" si="1449"/>
        <v>0</v>
      </c>
      <c r="V2486" s="77">
        <f t="shared" si="1450"/>
        <v>36.04</v>
      </c>
      <c r="X2486" s="69">
        <v>24.3</v>
      </c>
      <c r="Y2486" s="69">
        <v>11.74</v>
      </c>
      <c r="Z2486" s="69">
        <v>36.04</v>
      </c>
      <c r="AA2486" s="78"/>
      <c r="AB2486" s="79">
        <f t="shared" si="1421"/>
        <v>0</v>
      </c>
    </row>
    <row r="2487" spans="1:28" ht="22.5" x14ac:dyDescent="0.25">
      <c r="A2487" s="71" t="s">
        <v>11259</v>
      </c>
      <c r="B2487" s="72" t="s">
        <v>16179</v>
      </c>
      <c r="C2487" s="73" t="s">
        <v>8910</v>
      </c>
      <c r="D2487" s="74">
        <v>0</v>
      </c>
      <c r="E2487" s="69">
        <v>16.21</v>
      </c>
      <c r="F2487" s="75">
        <f t="shared" si="1442"/>
        <v>0</v>
      </c>
      <c r="G2487" s="76"/>
      <c r="H2487" s="69">
        <f t="shared" si="1443"/>
        <v>7.82</v>
      </c>
      <c r="I2487" s="69">
        <f t="shared" si="1443"/>
        <v>8.39</v>
      </c>
      <c r="J2487" s="69">
        <f t="shared" si="1444"/>
        <v>16.21</v>
      </c>
      <c r="K2487" s="69">
        <v>0</v>
      </c>
      <c r="L2487" s="75">
        <f t="shared" si="1445"/>
        <v>16.21</v>
      </c>
      <c r="N2487" s="69">
        <v>7.82</v>
      </c>
      <c r="O2487" s="69">
        <v>8.39</v>
      </c>
      <c r="P2487" s="69">
        <f t="shared" si="1446"/>
        <v>16.21</v>
      </c>
      <c r="Q2487" s="63"/>
      <c r="R2487" s="69">
        <f t="shared" si="1447"/>
        <v>7.82</v>
      </c>
      <c r="S2487" s="69">
        <f t="shared" si="1447"/>
        <v>8.39</v>
      </c>
      <c r="T2487" s="69">
        <f t="shared" si="1448"/>
        <v>16.21</v>
      </c>
      <c r="U2487" s="69">
        <f t="shared" si="1449"/>
        <v>0</v>
      </c>
      <c r="V2487" s="77">
        <f t="shared" si="1450"/>
        <v>16.21</v>
      </c>
      <c r="X2487" s="69">
        <v>7.82</v>
      </c>
      <c r="Y2487" s="69">
        <v>8.39</v>
      </c>
      <c r="Z2487" s="69">
        <v>16.21</v>
      </c>
      <c r="AA2487" s="78"/>
      <c r="AB2487" s="79">
        <f t="shared" si="1421"/>
        <v>0</v>
      </c>
    </row>
    <row r="2488" spans="1:28" ht="22.5" x14ac:dyDescent="0.25">
      <c r="A2488" s="71" t="s">
        <v>11260</v>
      </c>
      <c r="B2488" s="72" t="s">
        <v>16180</v>
      </c>
      <c r="C2488" s="73" t="s">
        <v>8910</v>
      </c>
      <c r="D2488" s="74">
        <v>0</v>
      </c>
      <c r="E2488" s="69">
        <v>69.73</v>
      </c>
      <c r="F2488" s="75">
        <f t="shared" si="1442"/>
        <v>0</v>
      </c>
      <c r="G2488" s="76"/>
      <c r="H2488" s="69">
        <f t="shared" si="1443"/>
        <v>56.99</v>
      </c>
      <c r="I2488" s="69">
        <f t="shared" si="1443"/>
        <v>12.74</v>
      </c>
      <c r="J2488" s="69">
        <f t="shared" si="1444"/>
        <v>69.73</v>
      </c>
      <c r="K2488" s="69">
        <v>0</v>
      </c>
      <c r="L2488" s="75">
        <f t="shared" si="1445"/>
        <v>69.73</v>
      </c>
      <c r="N2488" s="69">
        <v>56.99</v>
      </c>
      <c r="O2488" s="69">
        <v>12.74</v>
      </c>
      <c r="P2488" s="69">
        <f t="shared" si="1446"/>
        <v>69.73</v>
      </c>
      <c r="Q2488" s="63"/>
      <c r="R2488" s="69">
        <f t="shared" si="1447"/>
        <v>56.99</v>
      </c>
      <c r="S2488" s="69">
        <f t="shared" si="1447"/>
        <v>12.74</v>
      </c>
      <c r="T2488" s="69">
        <f t="shared" si="1448"/>
        <v>69.73</v>
      </c>
      <c r="U2488" s="69">
        <f t="shared" si="1449"/>
        <v>0</v>
      </c>
      <c r="V2488" s="77">
        <f t="shared" si="1450"/>
        <v>69.73</v>
      </c>
      <c r="X2488" s="69">
        <v>56.99</v>
      </c>
      <c r="Y2488" s="69">
        <v>12.74</v>
      </c>
      <c r="Z2488" s="69">
        <v>69.73</v>
      </c>
      <c r="AA2488" s="78"/>
      <c r="AB2488" s="79">
        <f t="shared" si="1421"/>
        <v>0</v>
      </c>
    </row>
    <row r="2489" spans="1:28" ht="22.5" x14ac:dyDescent="0.25">
      <c r="A2489" s="71" t="s">
        <v>11261</v>
      </c>
      <c r="B2489" s="72" t="s">
        <v>16181</v>
      </c>
      <c r="C2489" s="73" t="s">
        <v>8753</v>
      </c>
      <c r="D2489" s="74">
        <v>0</v>
      </c>
      <c r="E2489" s="69">
        <v>39.94</v>
      </c>
      <c r="F2489" s="75">
        <f t="shared" si="1442"/>
        <v>0</v>
      </c>
      <c r="G2489" s="76"/>
      <c r="H2489" s="69">
        <f t="shared" si="1443"/>
        <v>29.88</v>
      </c>
      <c r="I2489" s="69">
        <f t="shared" si="1443"/>
        <v>10.06</v>
      </c>
      <c r="J2489" s="69">
        <f t="shared" si="1444"/>
        <v>39.94</v>
      </c>
      <c r="K2489" s="69">
        <v>0</v>
      </c>
      <c r="L2489" s="75">
        <f t="shared" si="1445"/>
        <v>39.94</v>
      </c>
      <c r="N2489" s="69">
        <v>29.88</v>
      </c>
      <c r="O2489" s="69">
        <v>10.06</v>
      </c>
      <c r="P2489" s="69">
        <f t="shared" si="1446"/>
        <v>39.94</v>
      </c>
      <c r="Q2489" s="63"/>
      <c r="R2489" s="69">
        <f t="shared" si="1447"/>
        <v>29.88</v>
      </c>
      <c r="S2489" s="69">
        <f t="shared" si="1447"/>
        <v>10.06</v>
      </c>
      <c r="T2489" s="69">
        <f t="shared" si="1448"/>
        <v>39.94</v>
      </c>
      <c r="U2489" s="69">
        <f t="shared" si="1449"/>
        <v>0</v>
      </c>
      <c r="V2489" s="77">
        <f t="shared" si="1450"/>
        <v>39.94</v>
      </c>
      <c r="X2489" s="69">
        <v>29.88</v>
      </c>
      <c r="Y2489" s="69">
        <v>10.06</v>
      </c>
      <c r="Z2489" s="69">
        <v>39.94</v>
      </c>
      <c r="AA2489" s="78"/>
      <c r="AB2489" s="79">
        <f t="shared" si="1421"/>
        <v>0</v>
      </c>
    </row>
    <row r="2490" spans="1:28" x14ac:dyDescent="0.25">
      <c r="A2490" s="71" t="s">
        <v>11262</v>
      </c>
      <c r="B2490" s="72" t="s">
        <v>16182</v>
      </c>
      <c r="C2490" s="73" t="s">
        <v>8753</v>
      </c>
      <c r="D2490" s="74">
        <v>0</v>
      </c>
      <c r="E2490" s="69">
        <v>81.13</v>
      </c>
      <c r="F2490" s="75">
        <f t="shared" si="1442"/>
        <v>0</v>
      </c>
      <c r="G2490" s="76"/>
      <c r="H2490" s="69">
        <f t="shared" si="1443"/>
        <v>64.349999999999994</v>
      </c>
      <c r="I2490" s="69">
        <f t="shared" si="1443"/>
        <v>16.78</v>
      </c>
      <c r="J2490" s="69">
        <f t="shared" si="1444"/>
        <v>81.13</v>
      </c>
      <c r="K2490" s="69">
        <v>0</v>
      </c>
      <c r="L2490" s="75">
        <f t="shared" si="1445"/>
        <v>81.13</v>
      </c>
      <c r="N2490" s="69">
        <v>64.349999999999994</v>
      </c>
      <c r="O2490" s="69">
        <v>16.78</v>
      </c>
      <c r="P2490" s="69">
        <f t="shared" si="1446"/>
        <v>81.13</v>
      </c>
      <c r="Q2490" s="63"/>
      <c r="R2490" s="69">
        <f t="shared" si="1447"/>
        <v>64.349999999999994</v>
      </c>
      <c r="S2490" s="69">
        <f t="shared" si="1447"/>
        <v>16.79</v>
      </c>
      <c r="T2490" s="69">
        <f t="shared" si="1448"/>
        <v>81.139999999999986</v>
      </c>
      <c r="U2490" s="69">
        <f t="shared" si="1449"/>
        <v>0</v>
      </c>
      <c r="V2490" s="77">
        <f t="shared" si="1450"/>
        <v>81.139999999999986</v>
      </c>
      <c r="X2490" s="69">
        <v>64.349999999999994</v>
      </c>
      <c r="Y2490" s="69">
        <v>16.79</v>
      </c>
      <c r="Z2490" s="69">
        <v>81.14</v>
      </c>
      <c r="AA2490" s="78"/>
      <c r="AB2490" s="79">
        <f t="shared" si="1421"/>
        <v>-1.0000000000005116E-2</v>
      </c>
    </row>
    <row r="2491" spans="1:28" x14ac:dyDescent="0.25">
      <c r="A2491" s="65" t="s">
        <v>11263</v>
      </c>
      <c r="B2491" s="66" t="s">
        <v>16183</v>
      </c>
      <c r="C2491" s="67"/>
      <c r="D2491" s="68"/>
      <c r="E2491" s="69"/>
      <c r="F2491" s="70"/>
      <c r="H2491" s="69"/>
      <c r="I2491" s="69"/>
      <c r="J2491" s="69"/>
      <c r="K2491" s="69"/>
      <c r="L2491" s="75"/>
      <c r="N2491" s="69"/>
      <c r="O2491" s="69"/>
      <c r="P2491" s="69"/>
      <c r="Q2491" s="63"/>
      <c r="R2491" s="69"/>
      <c r="S2491" s="69"/>
      <c r="T2491" s="69"/>
      <c r="U2491" s="69"/>
      <c r="V2491" s="77"/>
      <c r="X2491" s="69"/>
      <c r="Y2491" s="69"/>
      <c r="Z2491" s="69"/>
      <c r="AA2491" s="78"/>
      <c r="AB2491" s="79">
        <f t="shared" si="1421"/>
        <v>0</v>
      </c>
    </row>
    <row r="2492" spans="1:28" x14ac:dyDescent="0.25">
      <c r="A2492" s="71" t="s">
        <v>11264</v>
      </c>
      <c r="B2492" s="72" t="s">
        <v>16184</v>
      </c>
      <c r="C2492" s="73" t="s">
        <v>8910</v>
      </c>
      <c r="D2492" s="74">
        <v>0</v>
      </c>
      <c r="E2492" s="69">
        <v>26.9</v>
      </c>
      <c r="F2492" s="75">
        <f t="shared" ref="F2492:F2500" si="1451">ROUND(D2492*E2492,2)</f>
        <v>0</v>
      </c>
      <c r="G2492" s="76"/>
      <c r="H2492" s="69">
        <f t="shared" ref="H2492:I2500" si="1452">ROUND(N2492+(N2492*$H$2/100),2)</f>
        <v>10.119999999999999</v>
      </c>
      <c r="I2492" s="69">
        <f t="shared" si="1452"/>
        <v>16.78</v>
      </c>
      <c r="J2492" s="69">
        <f t="shared" ref="J2492:J2500" si="1453">H2492+I2492</f>
        <v>26.9</v>
      </c>
      <c r="K2492" s="69">
        <v>0</v>
      </c>
      <c r="L2492" s="75">
        <f t="shared" ref="L2492:L2500" si="1454">SUM(J2492:K2492)</f>
        <v>26.9</v>
      </c>
      <c r="N2492" s="69">
        <v>10.119999999999999</v>
      </c>
      <c r="O2492" s="69">
        <v>16.78</v>
      </c>
      <c r="P2492" s="69">
        <f t="shared" ref="P2492:P2500" si="1455">SUM(N2492:O2492)</f>
        <v>26.9</v>
      </c>
      <c r="Q2492" s="63"/>
      <c r="R2492" s="69">
        <f t="shared" ref="R2492:S2500" si="1456">X2492</f>
        <v>10.119999999999999</v>
      </c>
      <c r="S2492" s="69">
        <f t="shared" si="1456"/>
        <v>16.79</v>
      </c>
      <c r="T2492" s="69">
        <f t="shared" ref="T2492:T2500" si="1457">R2492+S2492</f>
        <v>26.909999999999997</v>
      </c>
      <c r="U2492" s="69">
        <f t="shared" ref="U2492:U2500" si="1458">ROUND(Z2492*$H$2,2)/100</f>
        <v>0</v>
      </c>
      <c r="V2492" s="77">
        <f t="shared" ref="V2492:V2500" si="1459">SUM(T2492:U2492)</f>
        <v>26.909999999999997</v>
      </c>
      <c r="X2492" s="69">
        <v>10.119999999999999</v>
      </c>
      <c r="Y2492" s="69">
        <v>16.79</v>
      </c>
      <c r="Z2492" s="69">
        <v>26.91</v>
      </c>
      <c r="AA2492" s="78"/>
      <c r="AB2492" s="79">
        <f t="shared" si="1421"/>
        <v>-1.0000000000001563E-2</v>
      </c>
    </row>
    <row r="2493" spans="1:28" x14ac:dyDescent="0.25">
      <c r="A2493" s="71" t="s">
        <v>11265</v>
      </c>
      <c r="B2493" s="72" t="s">
        <v>16185</v>
      </c>
      <c r="C2493" s="73" t="s">
        <v>8910</v>
      </c>
      <c r="D2493" s="74">
        <v>0</v>
      </c>
      <c r="E2493" s="69">
        <v>31.26</v>
      </c>
      <c r="F2493" s="75">
        <f t="shared" si="1451"/>
        <v>0</v>
      </c>
      <c r="G2493" s="76"/>
      <c r="H2493" s="69">
        <f t="shared" si="1452"/>
        <v>14.48</v>
      </c>
      <c r="I2493" s="69">
        <f t="shared" si="1452"/>
        <v>16.78</v>
      </c>
      <c r="J2493" s="69">
        <f t="shared" si="1453"/>
        <v>31.26</v>
      </c>
      <c r="K2493" s="69">
        <v>0</v>
      </c>
      <c r="L2493" s="75">
        <f t="shared" si="1454"/>
        <v>31.26</v>
      </c>
      <c r="N2493" s="69">
        <v>14.48</v>
      </c>
      <c r="O2493" s="69">
        <v>16.78</v>
      </c>
      <c r="P2493" s="69">
        <f t="shared" si="1455"/>
        <v>31.26</v>
      </c>
      <c r="Q2493" s="63"/>
      <c r="R2493" s="69">
        <f t="shared" si="1456"/>
        <v>14.48</v>
      </c>
      <c r="S2493" s="69">
        <f t="shared" si="1456"/>
        <v>16.79</v>
      </c>
      <c r="T2493" s="69">
        <f t="shared" si="1457"/>
        <v>31.27</v>
      </c>
      <c r="U2493" s="69">
        <f t="shared" si="1458"/>
        <v>0</v>
      </c>
      <c r="V2493" s="77">
        <f t="shared" si="1459"/>
        <v>31.27</v>
      </c>
      <c r="X2493" s="69">
        <v>14.48</v>
      </c>
      <c r="Y2493" s="69">
        <v>16.79</v>
      </c>
      <c r="Z2493" s="69">
        <v>31.27</v>
      </c>
      <c r="AA2493" s="78"/>
      <c r="AB2493" s="79">
        <f t="shared" si="1421"/>
        <v>-9.9999999999980105E-3</v>
      </c>
    </row>
    <row r="2494" spans="1:28" x14ac:dyDescent="0.25">
      <c r="A2494" s="71" t="s">
        <v>11266</v>
      </c>
      <c r="B2494" s="72" t="s">
        <v>16186</v>
      </c>
      <c r="C2494" s="73" t="s">
        <v>8910</v>
      </c>
      <c r="D2494" s="74">
        <v>0</v>
      </c>
      <c r="E2494" s="69">
        <v>38.78</v>
      </c>
      <c r="F2494" s="75">
        <f t="shared" si="1451"/>
        <v>0</v>
      </c>
      <c r="G2494" s="76"/>
      <c r="H2494" s="69">
        <f t="shared" si="1452"/>
        <v>22</v>
      </c>
      <c r="I2494" s="69">
        <f t="shared" si="1452"/>
        <v>16.78</v>
      </c>
      <c r="J2494" s="69">
        <f t="shared" si="1453"/>
        <v>38.78</v>
      </c>
      <c r="K2494" s="69">
        <v>0</v>
      </c>
      <c r="L2494" s="75">
        <f t="shared" si="1454"/>
        <v>38.78</v>
      </c>
      <c r="N2494" s="69">
        <v>22</v>
      </c>
      <c r="O2494" s="69">
        <v>16.78</v>
      </c>
      <c r="P2494" s="69">
        <f t="shared" si="1455"/>
        <v>38.78</v>
      </c>
      <c r="Q2494" s="63"/>
      <c r="R2494" s="69">
        <f t="shared" si="1456"/>
        <v>22</v>
      </c>
      <c r="S2494" s="69">
        <f t="shared" si="1456"/>
        <v>16.79</v>
      </c>
      <c r="T2494" s="69">
        <f t="shared" si="1457"/>
        <v>38.79</v>
      </c>
      <c r="U2494" s="69">
        <f t="shared" si="1458"/>
        <v>0</v>
      </c>
      <c r="V2494" s="77">
        <f t="shared" si="1459"/>
        <v>38.79</v>
      </c>
      <c r="X2494" s="69">
        <v>22</v>
      </c>
      <c r="Y2494" s="69">
        <v>16.79</v>
      </c>
      <c r="Z2494" s="69">
        <v>38.79</v>
      </c>
      <c r="AA2494" s="78"/>
      <c r="AB2494" s="79">
        <f t="shared" si="1421"/>
        <v>-9.9999999999980105E-3</v>
      </c>
    </row>
    <row r="2495" spans="1:28" x14ac:dyDescent="0.25">
      <c r="A2495" s="71" t="s">
        <v>11267</v>
      </c>
      <c r="B2495" s="72" t="s">
        <v>16187</v>
      </c>
      <c r="C2495" s="73" t="s">
        <v>8910</v>
      </c>
      <c r="D2495" s="74">
        <v>0</v>
      </c>
      <c r="E2495" s="69">
        <v>52.06</v>
      </c>
      <c r="F2495" s="75">
        <f t="shared" si="1451"/>
        <v>0</v>
      </c>
      <c r="G2495" s="76"/>
      <c r="H2495" s="69">
        <f t="shared" si="1452"/>
        <v>35.28</v>
      </c>
      <c r="I2495" s="69">
        <f t="shared" si="1452"/>
        <v>16.78</v>
      </c>
      <c r="J2495" s="69">
        <f t="shared" si="1453"/>
        <v>52.06</v>
      </c>
      <c r="K2495" s="69">
        <v>0</v>
      </c>
      <c r="L2495" s="75">
        <f t="shared" si="1454"/>
        <v>52.06</v>
      </c>
      <c r="N2495" s="69">
        <v>35.28</v>
      </c>
      <c r="O2495" s="69">
        <v>16.78</v>
      </c>
      <c r="P2495" s="69">
        <f t="shared" si="1455"/>
        <v>52.06</v>
      </c>
      <c r="Q2495" s="63"/>
      <c r="R2495" s="69">
        <f t="shared" si="1456"/>
        <v>35.28</v>
      </c>
      <c r="S2495" s="69">
        <f t="shared" si="1456"/>
        <v>16.79</v>
      </c>
      <c r="T2495" s="69">
        <f t="shared" si="1457"/>
        <v>52.07</v>
      </c>
      <c r="U2495" s="69">
        <f t="shared" si="1458"/>
        <v>0</v>
      </c>
      <c r="V2495" s="77">
        <f t="shared" si="1459"/>
        <v>52.07</v>
      </c>
      <c r="X2495" s="69">
        <v>35.28</v>
      </c>
      <c r="Y2495" s="69">
        <v>16.79</v>
      </c>
      <c r="Z2495" s="69">
        <v>52.07</v>
      </c>
      <c r="AA2495" s="78"/>
      <c r="AB2495" s="79">
        <f t="shared" si="1421"/>
        <v>-9.9999999999980105E-3</v>
      </c>
    </row>
    <row r="2496" spans="1:28" x14ac:dyDescent="0.25">
      <c r="A2496" s="71" t="s">
        <v>11268</v>
      </c>
      <c r="B2496" s="72" t="s">
        <v>16188</v>
      </c>
      <c r="C2496" s="73" t="s">
        <v>8910</v>
      </c>
      <c r="D2496" s="74">
        <v>0</v>
      </c>
      <c r="E2496" s="69">
        <v>74.89</v>
      </c>
      <c r="F2496" s="75">
        <f t="shared" si="1451"/>
        <v>0</v>
      </c>
      <c r="G2496" s="76"/>
      <c r="H2496" s="69">
        <f t="shared" si="1452"/>
        <v>58.11</v>
      </c>
      <c r="I2496" s="69">
        <f t="shared" si="1452"/>
        <v>16.78</v>
      </c>
      <c r="J2496" s="69">
        <f t="shared" si="1453"/>
        <v>74.89</v>
      </c>
      <c r="K2496" s="69">
        <v>0</v>
      </c>
      <c r="L2496" s="75">
        <f t="shared" si="1454"/>
        <v>74.89</v>
      </c>
      <c r="N2496" s="69">
        <v>58.11</v>
      </c>
      <c r="O2496" s="69">
        <v>16.78</v>
      </c>
      <c r="P2496" s="69">
        <f t="shared" si="1455"/>
        <v>74.89</v>
      </c>
      <c r="Q2496" s="63"/>
      <c r="R2496" s="69">
        <f t="shared" si="1456"/>
        <v>58.11</v>
      </c>
      <c r="S2496" s="69">
        <f t="shared" si="1456"/>
        <v>16.79</v>
      </c>
      <c r="T2496" s="69">
        <f t="shared" si="1457"/>
        <v>74.900000000000006</v>
      </c>
      <c r="U2496" s="69">
        <f t="shared" si="1458"/>
        <v>0</v>
      </c>
      <c r="V2496" s="77">
        <f t="shared" si="1459"/>
        <v>74.900000000000006</v>
      </c>
      <c r="X2496" s="69">
        <v>58.11</v>
      </c>
      <c r="Y2496" s="69">
        <v>16.79</v>
      </c>
      <c r="Z2496" s="69">
        <v>74.900000000000006</v>
      </c>
      <c r="AA2496" s="78"/>
      <c r="AB2496" s="79">
        <f t="shared" si="1421"/>
        <v>-1.0000000000005116E-2</v>
      </c>
    </row>
    <row r="2497" spans="1:28" s="82" customFormat="1" x14ac:dyDescent="0.25">
      <c r="A2497" s="71" t="s">
        <v>11269</v>
      </c>
      <c r="B2497" s="72" t="s">
        <v>16189</v>
      </c>
      <c r="C2497" s="73" t="s">
        <v>8910</v>
      </c>
      <c r="D2497" s="74">
        <v>0</v>
      </c>
      <c r="E2497" s="69">
        <v>153.80000000000001</v>
      </c>
      <c r="F2497" s="75">
        <f t="shared" si="1451"/>
        <v>0</v>
      </c>
      <c r="G2497" s="76"/>
      <c r="H2497" s="69">
        <f t="shared" si="1452"/>
        <v>137.02000000000001</v>
      </c>
      <c r="I2497" s="69">
        <f t="shared" si="1452"/>
        <v>16.78</v>
      </c>
      <c r="J2497" s="69">
        <f t="shared" si="1453"/>
        <v>153.80000000000001</v>
      </c>
      <c r="K2497" s="69">
        <v>0</v>
      </c>
      <c r="L2497" s="75">
        <f t="shared" si="1454"/>
        <v>153.80000000000001</v>
      </c>
      <c r="M2497" s="33"/>
      <c r="N2497" s="69">
        <v>137.02000000000001</v>
      </c>
      <c r="O2497" s="69">
        <v>16.78</v>
      </c>
      <c r="P2497" s="69">
        <f t="shared" si="1455"/>
        <v>153.80000000000001</v>
      </c>
      <c r="Q2497" s="63"/>
      <c r="R2497" s="69">
        <f t="shared" si="1456"/>
        <v>137.02000000000001</v>
      </c>
      <c r="S2497" s="69">
        <f t="shared" si="1456"/>
        <v>16.79</v>
      </c>
      <c r="T2497" s="69">
        <f t="shared" si="1457"/>
        <v>153.81</v>
      </c>
      <c r="U2497" s="69">
        <f t="shared" si="1458"/>
        <v>0</v>
      </c>
      <c r="V2497" s="77">
        <f t="shared" si="1459"/>
        <v>153.81</v>
      </c>
      <c r="W2497" s="33"/>
      <c r="X2497" s="69">
        <v>137.02000000000001</v>
      </c>
      <c r="Y2497" s="69">
        <v>16.79</v>
      </c>
      <c r="Z2497" s="69">
        <v>153.81</v>
      </c>
      <c r="AA2497" s="78"/>
      <c r="AB2497" s="79">
        <f t="shared" si="1421"/>
        <v>-9.9999999999909051E-3</v>
      </c>
    </row>
    <row r="2498" spans="1:28" s="33" customFormat="1" x14ac:dyDescent="0.25">
      <c r="A2498" s="71" t="s">
        <v>11270</v>
      </c>
      <c r="B2498" s="72" t="s">
        <v>16190</v>
      </c>
      <c r="C2498" s="73" t="s">
        <v>8910</v>
      </c>
      <c r="D2498" s="74">
        <v>0</v>
      </c>
      <c r="E2498" s="69">
        <v>141.76</v>
      </c>
      <c r="F2498" s="75">
        <f t="shared" si="1451"/>
        <v>0</v>
      </c>
      <c r="G2498" s="76"/>
      <c r="H2498" s="69">
        <f t="shared" si="1452"/>
        <v>124.98</v>
      </c>
      <c r="I2498" s="69">
        <f t="shared" si="1452"/>
        <v>16.78</v>
      </c>
      <c r="J2498" s="69">
        <f t="shared" si="1453"/>
        <v>141.76</v>
      </c>
      <c r="K2498" s="69">
        <v>0</v>
      </c>
      <c r="L2498" s="75">
        <f t="shared" si="1454"/>
        <v>141.76</v>
      </c>
      <c r="N2498" s="69">
        <v>124.98</v>
      </c>
      <c r="O2498" s="69">
        <v>16.78</v>
      </c>
      <c r="P2498" s="69">
        <f t="shared" si="1455"/>
        <v>141.76</v>
      </c>
      <c r="Q2498" s="63"/>
      <c r="R2498" s="69">
        <f t="shared" si="1456"/>
        <v>124.98</v>
      </c>
      <c r="S2498" s="69">
        <f t="shared" si="1456"/>
        <v>16.79</v>
      </c>
      <c r="T2498" s="69">
        <f t="shared" si="1457"/>
        <v>141.77000000000001</v>
      </c>
      <c r="U2498" s="69">
        <f t="shared" si="1458"/>
        <v>0</v>
      </c>
      <c r="V2498" s="77">
        <f t="shared" si="1459"/>
        <v>141.77000000000001</v>
      </c>
      <c r="X2498" s="69">
        <v>124.98</v>
      </c>
      <c r="Y2498" s="69">
        <v>16.79</v>
      </c>
      <c r="Z2498" s="69">
        <v>141.77000000000001</v>
      </c>
      <c r="AA2498" s="78"/>
      <c r="AB2498" s="79">
        <f t="shared" si="1421"/>
        <v>-1.0000000000019327E-2</v>
      </c>
    </row>
    <row r="2499" spans="1:28" s="33" customFormat="1" x14ac:dyDescent="0.25">
      <c r="A2499" s="71" t="s">
        <v>11271</v>
      </c>
      <c r="B2499" s="72" t="s">
        <v>16191</v>
      </c>
      <c r="C2499" s="73" t="s">
        <v>8910</v>
      </c>
      <c r="D2499" s="74">
        <v>0</v>
      </c>
      <c r="E2499" s="69">
        <v>224.06</v>
      </c>
      <c r="F2499" s="75">
        <f t="shared" si="1451"/>
        <v>0</v>
      </c>
      <c r="G2499" s="76"/>
      <c r="H2499" s="69">
        <f t="shared" si="1452"/>
        <v>207.28</v>
      </c>
      <c r="I2499" s="69">
        <f t="shared" si="1452"/>
        <v>16.78</v>
      </c>
      <c r="J2499" s="69">
        <f t="shared" si="1453"/>
        <v>224.06</v>
      </c>
      <c r="K2499" s="69">
        <v>0</v>
      </c>
      <c r="L2499" s="75">
        <f t="shared" si="1454"/>
        <v>224.06</v>
      </c>
      <c r="N2499" s="69">
        <v>207.28</v>
      </c>
      <c r="O2499" s="69">
        <v>16.78</v>
      </c>
      <c r="P2499" s="69">
        <f t="shared" si="1455"/>
        <v>224.06</v>
      </c>
      <c r="Q2499" s="63"/>
      <c r="R2499" s="69">
        <f t="shared" si="1456"/>
        <v>207.28</v>
      </c>
      <c r="S2499" s="69">
        <f t="shared" si="1456"/>
        <v>16.79</v>
      </c>
      <c r="T2499" s="69">
        <f t="shared" si="1457"/>
        <v>224.07</v>
      </c>
      <c r="U2499" s="69">
        <f t="shared" si="1458"/>
        <v>0</v>
      </c>
      <c r="V2499" s="77">
        <f t="shared" si="1459"/>
        <v>224.07</v>
      </c>
      <c r="X2499" s="69">
        <v>207.28</v>
      </c>
      <c r="Y2499" s="69">
        <v>16.79</v>
      </c>
      <c r="Z2499" s="69">
        <v>224.07</v>
      </c>
      <c r="AA2499" s="78"/>
      <c r="AB2499" s="79">
        <f t="shared" si="1421"/>
        <v>-9.9999999999909051E-3</v>
      </c>
    </row>
    <row r="2500" spans="1:28" s="33" customFormat="1" x14ac:dyDescent="0.25">
      <c r="A2500" s="71" t="s">
        <v>11272</v>
      </c>
      <c r="B2500" s="72" t="s">
        <v>16192</v>
      </c>
      <c r="C2500" s="73" t="s">
        <v>8910</v>
      </c>
      <c r="D2500" s="74">
        <v>0</v>
      </c>
      <c r="E2500" s="69">
        <v>28.17</v>
      </c>
      <c r="F2500" s="75">
        <f t="shared" si="1451"/>
        <v>0</v>
      </c>
      <c r="G2500" s="76"/>
      <c r="H2500" s="69">
        <f t="shared" si="1452"/>
        <v>11.39</v>
      </c>
      <c r="I2500" s="69">
        <f t="shared" si="1452"/>
        <v>16.78</v>
      </c>
      <c r="J2500" s="69">
        <f t="shared" si="1453"/>
        <v>28.17</v>
      </c>
      <c r="K2500" s="69">
        <v>0</v>
      </c>
      <c r="L2500" s="75">
        <f t="shared" si="1454"/>
        <v>28.17</v>
      </c>
      <c r="N2500" s="69">
        <v>11.39</v>
      </c>
      <c r="O2500" s="69">
        <v>16.78</v>
      </c>
      <c r="P2500" s="69">
        <f t="shared" si="1455"/>
        <v>28.17</v>
      </c>
      <c r="Q2500" s="63"/>
      <c r="R2500" s="69">
        <f t="shared" si="1456"/>
        <v>11.39</v>
      </c>
      <c r="S2500" s="69">
        <f t="shared" si="1456"/>
        <v>16.79</v>
      </c>
      <c r="T2500" s="69">
        <f t="shared" si="1457"/>
        <v>28.18</v>
      </c>
      <c r="U2500" s="69">
        <f t="shared" si="1458"/>
        <v>0</v>
      </c>
      <c r="V2500" s="77">
        <f t="shared" si="1459"/>
        <v>28.18</v>
      </c>
      <c r="X2500" s="69">
        <v>11.39</v>
      </c>
      <c r="Y2500" s="69">
        <v>16.79</v>
      </c>
      <c r="Z2500" s="69">
        <v>28.18</v>
      </c>
      <c r="AA2500" s="78"/>
      <c r="AB2500" s="79">
        <f t="shared" si="1421"/>
        <v>-9.9999999999980105E-3</v>
      </c>
    </row>
    <row r="2501" spans="1:28" s="33" customFormat="1" x14ac:dyDescent="0.25">
      <c r="A2501" s="65" t="s">
        <v>11273</v>
      </c>
      <c r="B2501" s="66" t="s">
        <v>16193</v>
      </c>
      <c r="C2501" s="67"/>
      <c r="D2501" s="68"/>
      <c r="E2501" s="69"/>
      <c r="F2501" s="70"/>
      <c r="G2501" s="38"/>
      <c r="H2501" s="69"/>
      <c r="I2501" s="69"/>
      <c r="J2501" s="69"/>
      <c r="K2501" s="69"/>
      <c r="L2501" s="75"/>
      <c r="N2501" s="69"/>
      <c r="O2501" s="69"/>
      <c r="P2501" s="69"/>
      <c r="Q2501" s="63"/>
      <c r="R2501" s="69"/>
      <c r="S2501" s="69"/>
      <c r="T2501" s="69"/>
      <c r="U2501" s="69"/>
      <c r="V2501" s="77"/>
      <c r="X2501" s="69"/>
      <c r="Y2501" s="69"/>
      <c r="Z2501" s="69"/>
      <c r="AA2501" s="78"/>
      <c r="AB2501" s="79">
        <f t="shared" si="1421"/>
        <v>0</v>
      </c>
    </row>
    <row r="2502" spans="1:28" s="33" customFormat="1" x14ac:dyDescent="0.25">
      <c r="A2502" s="71" t="s">
        <v>11274</v>
      </c>
      <c r="B2502" s="72" t="s">
        <v>16194</v>
      </c>
      <c r="C2502" s="73" t="s">
        <v>8753</v>
      </c>
      <c r="D2502" s="74">
        <v>0</v>
      </c>
      <c r="E2502" s="69">
        <v>10.47</v>
      </c>
      <c r="F2502" s="75">
        <f>ROUND(D2502*E2502,2)</f>
        <v>0</v>
      </c>
      <c r="G2502" s="76"/>
      <c r="H2502" s="69">
        <f t="shared" ref="H2502:I2504" si="1460">ROUND(N2502+(N2502*$H$2/100),2)</f>
        <v>2.08</v>
      </c>
      <c r="I2502" s="69">
        <f t="shared" si="1460"/>
        <v>8.39</v>
      </c>
      <c r="J2502" s="69">
        <f>H2502+I2502</f>
        <v>10.47</v>
      </c>
      <c r="K2502" s="69">
        <v>0</v>
      </c>
      <c r="L2502" s="75">
        <f>SUM(J2502:K2502)</f>
        <v>10.47</v>
      </c>
      <c r="N2502" s="69">
        <v>2.08</v>
      </c>
      <c r="O2502" s="69">
        <v>8.39</v>
      </c>
      <c r="P2502" s="69">
        <f>SUM(N2502:O2502)</f>
        <v>10.47</v>
      </c>
      <c r="Q2502" s="63"/>
      <c r="R2502" s="69">
        <f t="shared" ref="R2502:S2504" si="1461">X2502</f>
        <v>2.08</v>
      </c>
      <c r="S2502" s="69">
        <f t="shared" si="1461"/>
        <v>8.39</v>
      </c>
      <c r="T2502" s="69">
        <f>R2502+S2502</f>
        <v>10.47</v>
      </c>
      <c r="U2502" s="69">
        <f>ROUND(Z2502*$H$2,2)/100</f>
        <v>0</v>
      </c>
      <c r="V2502" s="77">
        <f>SUM(T2502:U2502)</f>
        <v>10.47</v>
      </c>
      <c r="X2502" s="69">
        <v>2.08</v>
      </c>
      <c r="Y2502" s="69">
        <v>8.39</v>
      </c>
      <c r="Z2502" s="69">
        <v>10.47</v>
      </c>
      <c r="AA2502" s="78"/>
      <c r="AB2502" s="79">
        <f t="shared" si="1421"/>
        <v>0</v>
      </c>
    </row>
    <row r="2503" spans="1:28" s="33" customFormat="1" x14ac:dyDescent="0.25">
      <c r="A2503" s="71" t="s">
        <v>11275</v>
      </c>
      <c r="B2503" s="72" t="s">
        <v>16195</v>
      </c>
      <c r="C2503" s="73" t="s">
        <v>8753</v>
      </c>
      <c r="D2503" s="74">
        <v>0</v>
      </c>
      <c r="E2503" s="69">
        <v>12.530000000000001</v>
      </c>
      <c r="F2503" s="75">
        <f>ROUND(D2503*E2503,2)</f>
        <v>0</v>
      </c>
      <c r="G2503" s="76"/>
      <c r="H2503" s="69">
        <f t="shared" si="1460"/>
        <v>4.1399999999999997</v>
      </c>
      <c r="I2503" s="69">
        <f t="shared" si="1460"/>
        <v>8.39</v>
      </c>
      <c r="J2503" s="69">
        <f>H2503+I2503</f>
        <v>12.530000000000001</v>
      </c>
      <c r="K2503" s="69">
        <v>0</v>
      </c>
      <c r="L2503" s="75">
        <f>SUM(J2503:K2503)</f>
        <v>12.530000000000001</v>
      </c>
      <c r="N2503" s="69">
        <v>4.1399999999999997</v>
      </c>
      <c r="O2503" s="69">
        <v>8.39</v>
      </c>
      <c r="P2503" s="69">
        <f>SUM(N2503:O2503)</f>
        <v>12.530000000000001</v>
      </c>
      <c r="Q2503" s="63"/>
      <c r="R2503" s="69">
        <f t="shared" si="1461"/>
        <v>4.1399999999999997</v>
      </c>
      <c r="S2503" s="69">
        <f t="shared" si="1461"/>
        <v>8.39</v>
      </c>
      <c r="T2503" s="69">
        <f>R2503+S2503</f>
        <v>12.530000000000001</v>
      </c>
      <c r="U2503" s="69">
        <f>ROUND(Z2503*$H$2,2)/100</f>
        <v>0</v>
      </c>
      <c r="V2503" s="77">
        <f>SUM(T2503:U2503)</f>
        <v>12.530000000000001</v>
      </c>
      <c r="X2503" s="69">
        <v>4.1399999999999997</v>
      </c>
      <c r="Y2503" s="69">
        <v>8.39</v>
      </c>
      <c r="Z2503" s="69">
        <v>12.53</v>
      </c>
      <c r="AA2503" s="78"/>
      <c r="AB2503" s="79">
        <f t="shared" si="1421"/>
        <v>0</v>
      </c>
    </row>
    <row r="2504" spans="1:28" s="33" customFormat="1" x14ac:dyDescent="0.25">
      <c r="A2504" s="71" t="s">
        <v>11276</v>
      </c>
      <c r="B2504" s="72" t="s">
        <v>16196</v>
      </c>
      <c r="C2504" s="73" t="s">
        <v>8753</v>
      </c>
      <c r="D2504" s="74">
        <v>0</v>
      </c>
      <c r="E2504" s="69">
        <v>13.190000000000001</v>
      </c>
      <c r="F2504" s="75">
        <f>ROUND(D2504*E2504,2)</f>
        <v>0</v>
      </c>
      <c r="G2504" s="76"/>
      <c r="H2504" s="69">
        <f t="shared" si="1460"/>
        <v>4.8</v>
      </c>
      <c r="I2504" s="69">
        <f t="shared" si="1460"/>
        <v>8.39</v>
      </c>
      <c r="J2504" s="69">
        <f>H2504+I2504</f>
        <v>13.190000000000001</v>
      </c>
      <c r="K2504" s="69">
        <v>0</v>
      </c>
      <c r="L2504" s="75">
        <f>SUM(J2504:K2504)</f>
        <v>13.190000000000001</v>
      </c>
      <c r="N2504" s="69">
        <v>4.8</v>
      </c>
      <c r="O2504" s="69">
        <v>8.39</v>
      </c>
      <c r="P2504" s="69">
        <f>SUM(N2504:O2504)</f>
        <v>13.190000000000001</v>
      </c>
      <c r="Q2504" s="63"/>
      <c r="R2504" s="69">
        <f t="shared" si="1461"/>
        <v>4.8</v>
      </c>
      <c r="S2504" s="69">
        <f t="shared" si="1461"/>
        <v>8.39</v>
      </c>
      <c r="T2504" s="69">
        <f>R2504+S2504</f>
        <v>13.190000000000001</v>
      </c>
      <c r="U2504" s="69">
        <f>ROUND(Z2504*$H$2,2)/100</f>
        <v>0</v>
      </c>
      <c r="V2504" s="77">
        <f>SUM(T2504:U2504)</f>
        <v>13.190000000000001</v>
      </c>
      <c r="X2504" s="69">
        <v>4.8</v>
      </c>
      <c r="Y2504" s="69">
        <v>8.39</v>
      </c>
      <c r="Z2504" s="69">
        <v>13.19</v>
      </c>
      <c r="AA2504" s="78"/>
      <c r="AB2504" s="79">
        <f t="shared" si="1421"/>
        <v>0</v>
      </c>
    </row>
    <row r="2505" spans="1:28" s="33" customFormat="1" x14ac:dyDescent="0.25">
      <c r="A2505" s="65" t="s">
        <v>11277</v>
      </c>
      <c r="B2505" s="66" t="s">
        <v>16197</v>
      </c>
      <c r="C2505" s="67"/>
      <c r="D2505" s="68"/>
      <c r="E2505" s="69"/>
      <c r="F2505" s="70"/>
      <c r="G2505" s="38"/>
      <c r="H2505" s="69"/>
      <c r="I2505" s="69"/>
      <c r="J2505" s="69"/>
      <c r="K2505" s="69"/>
      <c r="L2505" s="75"/>
      <c r="N2505" s="69"/>
      <c r="O2505" s="69"/>
      <c r="P2505" s="69"/>
      <c r="Q2505" s="63"/>
      <c r="R2505" s="69"/>
      <c r="S2505" s="69"/>
      <c r="T2505" s="69"/>
      <c r="U2505" s="69"/>
      <c r="V2505" s="77"/>
      <c r="X2505" s="69"/>
      <c r="Y2505" s="69"/>
      <c r="Z2505" s="69"/>
      <c r="AA2505" s="78"/>
      <c r="AB2505" s="79">
        <f t="shared" si="1421"/>
        <v>0</v>
      </c>
    </row>
    <row r="2506" spans="1:28" s="33" customFormat="1" x14ac:dyDescent="0.25">
      <c r="A2506" s="71" t="s">
        <v>11278</v>
      </c>
      <c r="B2506" s="72" t="s">
        <v>16198</v>
      </c>
      <c r="C2506" s="108" t="s">
        <v>8753</v>
      </c>
      <c r="D2506" s="74">
        <v>0</v>
      </c>
      <c r="E2506" s="69">
        <v>166.7</v>
      </c>
      <c r="F2506" s="75">
        <f t="shared" ref="F2506:F2520" si="1462">ROUND(D2506*E2506,2)</f>
        <v>0</v>
      </c>
      <c r="H2506" s="69">
        <f t="shared" ref="H2506:I2520" si="1463">ROUND(N2506+(N2506*$H$2/100),2)</f>
        <v>149.91999999999999</v>
      </c>
      <c r="I2506" s="69">
        <f t="shared" si="1463"/>
        <v>16.78</v>
      </c>
      <c r="J2506" s="69">
        <f t="shared" ref="J2506:J2520" si="1464">H2506+I2506</f>
        <v>166.7</v>
      </c>
      <c r="K2506" s="69">
        <v>0</v>
      </c>
      <c r="L2506" s="75">
        <f t="shared" ref="L2506:L2520" si="1465">SUM(J2506:K2506)</f>
        <v>166.7</v>
      </c>
      <c r="N2506" s="69">
        <v>149.91999999999999</v>
      </c>
      <c r="O2506" s="69">
        <v>16.78</v>
      </c>
      <c r="P2506" s="69">
        <f t="shared" ref="P2506:P2520" si="1466">SUM(N2506:O2506)</f>
        <v>166.7</v>
      </c>
      <c r="Q2506" s="63"/>
      <c r="R2506" s="69">
        <f t="shared" ref="R2506:S2520" si="1467">X2506</f>
        <v>149.91999999999999</v>
      </c>
      <c r="S2506" s="69">
        <f t="shared" si="1467"/>
        <v>16.79</v>
      </c>
      <c r="T2506" s="69">
        <f t="shared" ref="T2506:T2520" si="1468">R2506+S2506</f>
        <v>166.70999999999998</v>
      </c>
      <c r="U2506" s="69">
        <f t="shared" ref="U2506:U2520" si="1469">ROUND(Z2506*$H$2,2)/100</f>
        <v>0</v>
      </c>
      <c r="V2506" s="77">
        <f t="shared" ref="V2506:V2520" si="1470">SUM(T2506:U2506)</f>
        <v>166.70999999999998</v>
      </c>
      <c r="X2506" s="69">
        <v>149.91999999999999</v>
      </c>
      <c r="Y2506" s="69">
        <v>16.79</v>
      </c>
      <c r="Z2506" s="69">
        <v>166.71</v>
      </c>
      <c r="AA2506" s="78"/>
      <c r="AB2506" s="79">
        <f t="shared" ref="AB2506:AB2569" si="1471">P2506-Z2506</f>
        <v>-1.0000000000019327E-2</v>
      </c>
    </row>
    <row r="2507" spans="1:28" s="33" customFormat="1" x14ac:dyDescent="0.25">
      <c r="A2507" s="71" t="s">
        <v>11279</v>
      </c>
      <c r="B2507" s="72" t="s">
        <v>16199</v>
      </c>
      <c r="C2507" s="73" t="s">
        <v>8753</v>
      </c>
      <c r="D2507" s="74">
        <v>0</v>
      </c>
      <c r="E2507" s="69">
        <v>180.9</v>
      </c>
      <c r="F2507" s="75">
        <f t="shared" si="1462"/>
        <v>0</v>
      </c>
      <c r="G2507" s="76"/>
      <c r="H2507" s="69">
        <f t="shared" si="1463"/>
        <v>164.12</v>
      </c>
      <c r="I2507" s="69">
        <f t="shared" si="1463"/>
        <v>16.78</v>
      </c>
      <c r="J2507" s="69">
        <f t="shared" si="1464"/>
        <v>180.9</v>
      </c>
      <c r="K2507" s="69">
        <v>0</v>
      </c>
      <c r="L2507" s="75">
        <f t="shared" si="1465"/>
        <v>180.9</v>
      </c>
      <c r="N2507" s="69">
        <v>164.12</v>
      </c>
      <c r="O2507" s="69">
        <v>16.78</v>
      </c>
      <c r="P2507" s="69">
        <f t="shared" si="1466"/>
        <v>180.9</v>
      </c>
      <c r="Q2507" s="63"/>
      <c r="R2507" s="69">
        <f t="shared" si="1467"/>
        <v>164.12</v>
      </c>
      <c r="S2507" s="69">
        <f t="shared" si="1467"/>
        <v>16.79</v>
      </c>
      <c r="T2507" s="69">
        <f t="shared" si="1468"/>
        <v>180.91</v>
      </c>
      <c r="U2507" s="69">
        <f t="shared" si="1469"/>
        <v>0</v>
      </c>
      <c r="V2507" s="77">
        <f t="shared" si="1470"/>
        <v>180.91</v>
      </c>
      <c r="X2507" s="69">
        <v>164.12</v>
      </c>
      <c r="Y2507" s="69">
        <v>16.79</v>
      </c>
      <c r="Z2507" s="69">
        <v>180.91</v>
      </c>
      <c r="AA2507" s="78"/>
      <c r="AB2507" s="79">
        <f t="shared" si="1471"/>
        <v>-9.9999999999909051E-3</v>
      </c>
    </row>
    <row r="2508" spans="1:28" x14ac:dyDescent="0.25">
      <c r="A2508" s="71" t="s">
        <v>11280</v>
      </c>
      <c r="B2508" s="72" t="s">
        <v>16200</v>
      </c>
      <c r="C2508" s="73" t="s">
        <v>8753</v>
      </c>
      <c r="D2508" s="74">
        <v>0</v>
      </c>
      <c r="E2508" s="69">
        <v>212.4</v>
      </c>
      <c r="F2508" s="75">
        <f t="shared" si="1462"/>
        <v>0</v>
      </c>
      <c r="G2508" s="76"/>
      <c r="H2508" s="69">
        <f t="shared" si="1463"/>
        <v>195.62</v>
      </c>
      <c r="I2508" s="69">
        <f t="shared" si="1463"/>
        <v>16.78</v>
      </c>
      <c r="J2508" s="69">
        <f t="shared" si="1464"/>
        <v>212.4</v>
      </c>
      <c r="K2508" s="69">
        <v>0</v>
      </c>
      <c r="L2508" s="75">
        <f t="shared" si="1465"/>
        <v>212.4</v>
      </c>
      <c r="N2508" s="69">
        <v>195.62</v>
      </c>
      <c r="O2508" s="69">
        <v>16.78</v>
      </c>
      <c r="P2508" s="69">
        <f t="shared" si="1466"/>
        <v>212.4</v>
      </c>
      <c r="Q2508" s="63"/>
      <c r="R2508" s="69">
        <f t="shared" si="1467"/>
        <v>195.62</v>
      </c>
      <c r="S2508" s="69">
        <f t="shared" si="1467"/>
        <v>16.79</v>
      </c>
      <c r="T2508" s="69">
        <f t="shared" si="1468"/>
        <v>212.41</v>
      </c>
      <c r="U2508" s="69">
        <f t="shared" si="1469"/>
        <v>0</v>
      </c>
      <c r="V2508" s="77">
        <f t="shared" si="1470"/>
        <v>212.41</v>
      </c>
      <c r="X2508" s="69">
        <v>195.62</v>
      </c>
      <c r="Y2508" s="69">
        <v>16.79</v>
      </c>
      <c r="Z2508" s="69">
        <v>212.41</v>
      </c>
      <c r="AA2508" s="78"/>
      <c r="AB2508" s="79">
        <f t="shared" si="1471"/>
        <v>-9.9999999999909051E-3</v>
      </c>
    </row>
    <row r="2509" spans="1:28" x14ac:dyDescent="0.25">
      <c r="A2509" s="71" t="s">
        <v>11281</v>
      </c>
      <c r="B2509" s="72" t="s">
        <v>16201</v>
      </c>
      <c r="C2509" s="73" t="s">
        <v>8753</v>
      </c>
      <c r="D2509" s="74">
        <v>0</v>
      </c>
      <c r="E2509" s="69">
        <v>203.89000000000001</v>
      </c>
      <c r="F2509" s="75">
        <f t="shared" si="1462"/>
        <v>0</v>
      </c>
      <c r="G2509" s="76"/>
      <c r="H2509" s="69">
        <f t="shared" si="1463"/>
        <v>187.11</v>
      </c>
      <c r="I2509" s="69">
        <f t="shared" si="1463"/>
        <v>16.78</v>
      </c>
      <c r="J2509" s="69">
        <f t="shared" si="1464"/>
        <v>203.89000000000001</v>
      </c>
      <c r="K2509" s="69">
        <v>0</v>
      </c>
      <c r="L2509" s="75">
        <f t="shared" si="1465"/>
        <v>203.89000000000001</v>
      </c>
      <c r="N2509" s="69">
        <v>187.11</v>
      </c>
      <c r="O2509" s="69">
        <v>16.78</v>
      </c>
      <c r="P2509" s="69">
        <f t="shared" si="1466"/>
        <v>203.89000000000001</v>
      </c>
      <c r="Q2509" s="63"/>
      <c r="R2509" s="69">
        <f t="shared" si="1467"/>
        <v>187.11</v>
      </c>
      <c r="S2509" s="69">
        <f t="shared" si="1467"/>
        <v>16.79</v>
      </c>
      <c r="T2509" s="69">
        <f t="shared" si="1468"/>
        <v>203.9</v>
      </c>
      <c r="U2509" s="69">
        <f t="shared" si="1469"/>
        <v>0</v>
      </c>
      <c r="V2509" s="77">
        <f t="shared" si="1470"/>
        <v>203.9</v>
      </c>
      <c r="X2509" s="69">
        <v>187.11</v>
      </c>
      <c r="Y2509" s="69">
        <v>16.79</v>
      </c>
      <c r="Z2509" s="69">
        <v>203.9</v>
      </c>
      <c r="AA2509" s="78"/>
      <c r="AB2509" s="79">
        <f t="shared" si="1471"/>
        <v>-9.9999999999909051E-3</v>
      </c>
    </row>
    <row r="2510" spans="1:28" x14ac:dyDescent="0.25">
      <c r="A2510" s="71" t="s">
        <v>11282</v>
      </c>
      <c r="B2510" s="72" t="s">
        <v>16202</v>
      </c>
      <c r="C2510" s="73" t="s">
        <v>8753</v>
      </c>
      <c r="D2510" s="74">
        <v>0</v>
      </c>
      <c r="E2510" s="69">
        <v>274.36</v>
      </c>
      <c r="F2510" s="75">
        <f t="shared" si="1462"/>
        <v>0</v>
      </c>
      <c r="G2510" s="76"/>
      <c r="H2510" s="69">
        <f t="shared" si="1463"/>
        <v>257.58</v>
      </c>
      <c r="I2510" s="69">
        <f t="shared" si="1463"/>
        <v>16.78</v>
      </c>
      <c r="J2510" s="69">
        <f t="shared" si="1464"/>
        <v>274.36</v>
      </c>
      <c r="K2510" s="69">
        <v>0</v>
      </c>
      <c r="L2510" s="75">
        <f t="shared" si="1465"/>
        <v>274.36</v>
      </c>
      <c r="N2510" s="69">
        <v>257.58</v>
      </c>
      <c r="O2510" s="69">
        <v>16.78</v>
      </c>
      <c r="P2510" s="69">
        <f t="shared" si="1466"/>
        <v>274.36</v>
      </c>
      <c r="Q2510" s="63"/>
      <c r="R2510" s="69">
        <f t="shared" si="1467"/>
        <v>257.58</v>
      </c>
      <c r="S2510" s="69">
        <f t="shared" si="1467"/>
        <v>16.79</v>
      </c>
      <c r="T2510" s="69">
        <f t="shared" si="1468"/>
        <v>274.37</v>
      </c>
      <c r="U2510" s="69">
        <f t="shared" si="1469"/>
        <v>0</v>
      </c>
      <c r="V2510" s="77">
        <f t="shared" si="1470"/>
        <v>274.37</v>
      </c>
      <c r="X2510" s="69">
        <v>257.58</v>
      </c>
      <c r="Y2510" s="69">
        <v>16.79</v>
      </c>
      <c r="Z2510" s="69">
        <v>274.37</v>
      </c>
      <c r="AA2510" s="78"/>
      <c r="AB2510" s="79">
        <f t="shared" si="1471"/>
        <v>-9.9999999999909051E-3</v>
      </c>
    </row>
    <row r="2511" spans="1:28" x14ac:dyDescent="0.25">
      <c r="A2511" s="71" t="s">
        <v>11283</v>
      </c>
      <c r="B2511" s="72" t="s">
        <v>16203</v>
      </c>
      <c r="C2511" s="73" t="s">
        <v>8753</v>
      </c>
      <c r="D2511" s="74">
        <v>0</v>
      </c>
      <c r="E2511" s="69">
        <v>379.48</v>
      </c>
      <c r="F2511" s="75">
        <f t="shared" si="1462"/>
        <v>0</v>
      </c>
      <c r="G2511" s="76"/>
      <c r="H2511" s="69">
        <f t="shared" si="1463"/>
        <v>362.7</v>
      </c>
      <c r="I2511" s="69">
        <f t="shared" si="1463"/>
        <v>16.78</v>
      </c>
      <c r="J2511" s="69">
        <f t="shared" si="1464"/>
        <v>379.48</v>
      </c>
      <c r="K2511" s="69">
        <v>0</v>
      </c>
      <c r="L2511" s="75">
        <f t="shared" si="1465"/>
        <v>379.48</v>
      </c>
      <c r="N2511" s="69">
        <v>362.7</v>
      </c>
      <c r="O2511" s="69">
        <v>16.78</v>
      </c>
      <c r="P2511" s="69">
        <f t="shared" si="1466"/>
        <v>379.48</v>
      </c>
      <c r="Q2511" s="63"/>
      <c r="R2511" s="69">
        <f t="shared" si="1467"/>
        <v>362.7</v>
      </c>
      <c r="S2511" s="69">
        <f t="shared" si="1467"/>
        <v>16.79</v>
      </c>
      <c r="T2511" s="69">
        <f t="shared" si="1468"/>
        <v>379.49</v>
      </c>
      <c r="U2511" s="69">
        <f t="shared" si="1469"/>
        <v>0</v>
      </c>
      <c r="V2511" s="77">
        <f t="shared" si="1470"/>
        <v>379.49</v>
      </c>
      <c r="X2511" s="69">
        <v>362.7</v>
      </c>
      <c r="Y2511" s="69">
        <v>16.79</v>
      </c>
      <c r="Z2511" s="69">
        <v>379.49</v>
      </c>
      <c r="AA2511" s="78"/>
      <c r="AB2511" s="79">
        <f t="shared" si="1471"/>
        <v>-9.9999999999909051E-3</v>
      </c>
    </row>
    <row r="2512" spans="1:28" x14ac:dyDescent="0.25">
      <c r="A2512" s="71" t="s">
        <v>11284</v>
      </c>
      <c r="B2512" s="72" t="s">
        <v>16204</v>
      </c>
      <c r="C2512" s="73" t="s">
        <v>8753</v>
      </c>
      <c r="D2512" s="74">
        <v>0</v>
      </c>
      <c r="E2512" s="69">
        <v>496.97</v>
      </c>
      <c r="F2512" s="75">
        <f t="shared" si="1462"/>
        <v>0</v>
      </c>
      <c r="G2512" s="28"/>
      <c r="H2512" s="69">
        <f t="shared" si="1463"/>
        <v>480.19</v>
      </c>
      <c r="I2512" s="69">
        <f t="shared" si="1463"/>
        <v>16.78</v>
      </c>
      <c r="J2512" s="69">
        <f t="shared" si="1464"/>
        <v>496.97</v>
      </c>
      <c r="K2512" s="69">
        <v>0</v>
      </c>
      <c r="L2512" s="75">
        <f t="shared" si="1465"/>
        <v>496.97</v>
      </c>
      <c r="N2512" s="69">
        <v>480.19</v>
      </c>
      <c r="O2512" s="69">
        <v>16.78</v>
      </c>
      <c r="P2512" s="69">
        <f t="shared" si="1466"/>
        <v>496.97</v>
      </c>
      <c r="Q2512" s="63"/>
      <c r="R2512" s="69">
        <f t="shared" si="1467"/>
        <v>480.19</v>
      </c>
      <c r="S2512" s="69">
        <f t="shared" si="1467"/>
        <v>16.79</v>
      </c>
      <c r="T2512" s="69">
        <f t="shared" si="1468"/>
        <v>496.98</v>
      </c>
      <c r="U2512" s="69">
        <f t="shared" si="1469"/>
        <v>0</v>
      </c>
      <c r="V2512" s="77">
        <f t="shared" si="1470"/>
        <v>496.98</v>
      </c>
      <c r="X2512" s="69">
        <v>480.19</v>
      </c>
      <c r="Y2512" s="69">
        <v>16.79</v>
      </c>
      <c r="Z2512" s="69">
        <v>496.98</v>
      </c>
      <c r="AA2512" s="78"/>
      <c r="AB2512" s="79">
        <f t="shared" si="1471"/>
        <v>-9.9999999999909051E-3</v>
      </c>
    </row>
    <row r="2513" spans="1:28" x14ac:dyDescent="0.25">
      <c r="A2513" s="71" t="s">
        <v>11285</v>
      </c>
      <c r="B2513" s="72" t="s">
        <v>16205</v>
      </c>
      <c r="C2513" s="73" t="s">
        <v>8753</v>
      </c>
      <c r="D2513" s="74">
        <v>0</v>
      </c>
      <c r="E2513" s="69">
        <v>626.23</v>
      </c>
      <c r="F2513" s="75">
        <f t="shared" si="1462"/>
        <v>0</v>
      </c>
      <c r="G2513" s="76"/>
      <c r="H2513" s="69">
        <f t="shared" si="1463"/>
        <v>609.45000000000005</v>
      </c>
      <c r="I2513" s="69">
        <f t="shared" si="1463"/>
        <v>16.78</v>
      </c>
      <c r="J2513" s="69">
        <f t="shared" si="1464"/>
        <v>626.23</v>
      </c>
      <c r="K2513" s="69">
        <v>0</v>
      </c>
      <c r="L2513" s="75">
        <f t="shared" si="1465"/>
        <v>626.23</v>
      </c>
      <c r="N2513" s="69">
        <v>609.45000000000005</v>
      </c>
      <c r="O2513" s="69">
        <v>16.78</v>
      </c>
      <c r="P2513" s="69">
        <f t="shared" si="1466"/>
        <v>626.23</v>
      </c>
      <c r="Q2513" s="63"/>
      <c r="R2513" s="69">
        <f t="shared" si="1467"/>
        <v>609.45000000000005</v>
      </c>
      <c r="S2513" s="69">
        <f t="shared" si="1467"/>
        <v>16.79</v>
      </c>
      <c r="T2513" s="69">
        <f t="shared" si="1468"/>
        <v>626.24</v>
      </c>
      <c r="U2513" s="69">
        <f t="shared" si="1469"/>
        <v>0</v>
      </c>
      <c r="V2513" s="77">
        <f t="shared" si="1470"/>
        <v>626.24</v>
      </c>
      <c r="X2513" s="69">
        <v>609.45000000000005</v>
      </c>
      <c r="Y2513" s="69">
        <v>16.79</v>
      </c>
      <c r="Z2513" s="69">
        <v>626.24</v>
      </c>
      <c r="AA2513" s="78"/>
      <c r="AB2513" s="79">
        <f t="shared" si="1471"/>
        <v>-9.9999999999909051E-3</v>
      </c>
    </row>
    <row r="2514" spans="1:28" x14ac:dyDescent="0.25">
      <c r="A2514" s="71" t="s">
        <v>11286</v>
      </c>
      <c r="B2514" s="72" t="s">
        <v>16206</v>
      </c>
      <c r="C2514" s="73" t="s">
        <v>8753</v>
      </c>
      <c r="D2514" s="74">
        <v>0</v>
      </c>
      <c r="E2514" s="69">
        <v>804.28</v>
      </c>
      <c r="F2514" s="75">
        <f t="shared" si="1462"/>
        <v>0</v>
      </c>
      <c r="G2514" s="76"/>
      <c r="H2514" s="69">
        <f t="shared" si="1463"/>
        <v>787.5</v>
      </c>
      <c r="I2514" s="69">
        <f t="shared" si="1463"/>
        <v>16.78</v>
      </c>
      <c r="J2514" s="69">
        <f t="shared" si="1464"/>
        <v>804.28</v>
      </c>
      <c r="K2514" s="69">
        <v>0</v>
      </c>
      <c r="L2514" s="75">
        <f t="shared" si="1465"/>
        <v>804.28</v>
      </c>
      <c r="N2514" s="69">
        <v>787.5</v>
      </c>
      <c r="O2514" s="69">
        <v>16.78</v>
      </c>
      <c r="P2514" s="69">
        <f t="shared" si="1466"/>
        <v>804.28</v>
      </c>
      <c r="Q2514" s="63"/>
      <c r="R2514" s="69">
        <f t="shared" si="1467"/>
        <v>787.5</v>
      </c>
      <c r="S2514" s="69">
        <f t="shared" si="1467"/>
        <v>16.79</v>
      </c>
      <c r="T2514" s="69">
        <f t="shared" si="1468"/>
        <v>804.29</v>
      </c>
      <c r="U2514" s="69">
        <f t="shared" si="1469"/>
        <v>0</v>
      </c>
      <c r="V2514" s="77">
        <f t="shared" si="1470"/>
        <v>804.29</v>
      </c>
      <c r="X2514" s="69">
        <v>787.5</v>
      </c>
      <c r="Y2514" s="69">
        <v>16.79</v>
      </c>
      <c r="Z2514" s="69">
        <v>804.29</v>
      </c>
      <c r="AA2514" s="78"/>
      <c r="AB2514" s="79">
        <f t="shared" si="1471"/>
        <v>-9.9999999999909051E-3</v>
      </c>
    </row>
    <row r="2515" spans="1:28" x14ac:dyDescent="0.25">
      <c r="A2515" s="71" t="s">
        <v>11287</v>
      </c>
      <c r="B2515" s="72" t="s">
        <v>16207</v>
      </c>
      <c r="C2515" s="73" t="s">
        <v>8753</v>
      </c>
      <c r="D2515" s="74">
        <v>0</v>
      </c>
      <c r="E2515" s="69">
        <v>1678.41</v>
      </c>
      <c r="F2515" s="75">
        <f t="shared" si="1462"/>
        <v>0</v>
      </c>
      <c r="G2515" s="28"/>
      <c r="H2515" s="69">
        <f t="shared" si="1463"/>
        <v>1661.63</v>
      </c>
      <c r="I2515" s="69">
        <f t="shared" si="1463"/>
        <v>16.78</v>
      </c>
      <c r="J2515" s="69">
        <f t="shared" si="1464"/>
        <v>1678.41</v>
      </c>
      <c r="K2515" s="69">
        <v>0</v>
      </c>
      <c r="L2515" s="75">
        <f t="shared" si="1465"/>
        <v>1678.41</v>
      </c>
      <c r="N2515" s="69">
        <v>1661.63</v>
      </c>
      <c r="O2515" s="69">
        <v>16.78</v>
      </c>
      <c r="P2515" s="69">
        <f t="shared" si="1466"/>
        <v>1678.41</v>
      </c>
      <c r="Q2515" s="63"/>
      <c r="R2515" s="69">
        <f t="shared" si="1467"/>
        <v>1661.63</v>
      </c>
      <c r="S2515" s="69">
        <f t="shared" si="1467"/>
        <v>16.79</v>
      </c>
      <c r="T2515" s="69">
        <f t="shared" si="1468"/>
        <v>1678.42</v>
      </c>
      <c r="U2515" s="69">
        <f t="shared" si="1469"/>
        <v>0</v>
      </c>
      <c r="V2515" s="77">
        <f t="shared" si="1470"/>
        <v>1678.42</v>
      </c>
      <c r="X2515" s="69">
        <v>1661.63</v>
      </c>
      <c r="Y2515" s="69">
        <v>16.79</v>
      </c>
      <c r="Z2515" s="69">
        <v>1678.42</v>
      </c>
      <c r="AA2515" s="78"/>
      <c r="AB2515" s="79">
        <f t="shared" si="1471"/>
        <v>-9.9999999999909051E-3</v>
      </c>
    </row>
    <row r="2516" spans="1:28" x14ac:dyDescent="0.25">
      <c r="A2516" s="71" t="s">
        <v>11288</v>
      </c>
      <c r="B2516" s="72" t="s">
        <v>16208</v>
      </c>
      <c r="C2516" s="73" t="s">
        <v>8753</v>
      </c>
      <c r="D2516" s="74">
        <v>0</v>
      </c>
      <c r="E2516" s="69">
        <v>2018.21</v>
      </c>
      <c r="F2516" s="75">
        <f t="shared" si="1462"/>
        <v>0</v>
      </c>
      <c r="G2516" s="76"/>
      <c r="H2516" s="69">
        <f t="shared" si="1463"/>
        <v>2001.43</v>
      </c>
      <c r="I2516" s="69">
        <f t="shared" si="1463"/>
        <v>16.78</v>
      </c>
      <c r="J2516" s="69">
        <f t="shared" si="1464"/>
        <v>2018.21</v>
      </c>
      <c r="K2516" s="69">
        <v>0</v>
      </c>
      <c r="L2516" s="75">
        <f t="shared" si="1465"/>
        <v>2018.21</v>
      </c>
      <c r="N2516" s="69">
        <v>2001.43</v>
      </c>
      <c r="O2516" s="69">
        <v>16.78</v>
      </c>
      <c r="P2516" s="69">
        <f t="shared" si="1466"/>
        <v>2018.21</v>
      </c>
      <c r="Q2516" s="63"/>
      <c r="R2516" s="69">
        <f t="shared" si="1467"/>
        <v>2001.43</v>
      </c>
      <c r="S2516" s="69">
        <f t="shared" si="1467"/>
        <v>16.79</v>
      </c>
      <c r="T2516" s="69">
        <f t="shared" si="1468"/>
        <v>2018.22</v>
      </c>
      <c r="U2516" s="69">
        <f t="shared" si="1469"/>
        <v>0</v>
      </c>
      <c r="V2516" s="77">
        <f t="shared" si="1470"/>
        <v>2018.22</v>
      </c>
      <c r="X2516" s="69">
        <v>2001.43</v>
      </c>
      <c r="Y2516" s="69">
        <v>16.79</v>
      </c>
      <c r="Z2516" s="69">
        <v>2018.22</v>
      </c>
      <c r="AA2516" s="78"/>
      <c r="AB2516" s="79">
        <f t="shared" si="1471"/>
        <v>-9.9999999999909051E-3</v>
      </c>
    </row>
    <row r="2517" spans="1:28" x14ac:dyDescent="0.25">
      <c r="A2517" s="71" t="s">
        <v>11289</v>
      </c>
      <c r="B2517" s="72" t="s">
        <v>16209</v>
      </c>
      <c r="C2517" s="73" t="s">
        <v>8753</v>
      </c>
      <c r="D2517" s="74">
        <v>0</v>
      </c>
      <c r="E2517" s="69">
        <v>3542.8</v>
      </c>
      <c r="F2517" s="75">
        <f t="shared" si="1462"/>
        <v>0</v>
      </c>
      <c r="G2517" s="76"/>
      <c r="H2517" s="69">
        <f t="shared" si="1463"/>
        <v>3526.02</v>
      </c>
      <c r="I2517" s="69">
        <f t="shared" si="1463"/>
        <v>16.78</v>
      </c>
      <c r="J2517" s="69">
        <f t="shared" si="1464"/>
        <v>3542.8</v>
      </c>
      <c r="K2517" s="69">
        <v>0</v>
      </c>
      <c r="L2517" s="75">
        <f t="shared" si="1465"/>
        <v>3542.8</v>
      </c>
      <c r="N2517" s="69">
        <v>3526.02</v>
      </c>
      <c r="O2517" s="69">
        <v>16.78</v>
      </c>
      <c r="P2517" s="69">
        <f t="shared" si="1466"/>
        <v>3542.8</v>
      </c>
      <c r="Q2517" s="63"/>
      <c r="R2517" s="69">
        <f t="shared" si="1467"/>
        <v>3526.02</v>
      </c>
      <c r="S2517" s="69">
        <f t="shared" si="1467"/>
        <v>16.79</v>
      </c>
      <c r="T2517" s="69">
        <f t="shared" si="1468"/>
        <v>3542.81</v>
      </c>
      <c r="U2517" s="69">
        <f t="shared" si="1469"/>
        <v>0</v>
      </c>
      <c r="V2517" s="77">
        <f t="shared" si="1470"/>
        <v>3542.81</v>
      </c>
      <c r="X2517" s="69">
        <v>3526.02</v>
      </c>
      <c r="Y2517" s="69">
        <v>16.79</v>
      </c>
      <c r="Z2517" s="69">
        <v>3542.81</v>
      </c>
      <c r="AA2517" s="78"/>
      <c r="AB2517" s="79">
        <f t="shared" si="1471"/>
        <v>-9.9999999997635314E-3</v>
      </c>
    </row>
    <row r="2518" spans="1:28" x14ac:dyDescent="0.25">
      <c r="A2518" s="71" t="s">
        <v>11290</v>
      </c>
      <c r="B2518" s="72" t="s">
        <v>16210</v>
      </c>
      <c r="C2518" s="73" t="s">
        <v>8753</v>
      </c>
      <c r="D2518" s="74">
        <v>0</v>
      </c>
      <c r="E2518" s="69">
        <v>81.430000000000007</v>
      </c>
      <c r="F2518" s="75">
        <f t="shared" si="1462"/>
        <v>0</v>
      </c>
      <c r="G2518" s="76"/>
      <c r="H2518" s="69">
        <f t="shared" si="1463"/>
        <v>64.650000000000006</v>
      </c>
      <c r="I2518" s="69">
        <f t="shared" si="1463"/>
        <v>16.78</v>
      </c>
      <c r="J2518" s="69">
        <f t="shared" si="1464"/>
        <v>81.430000000000007</v>
      </c>
      <c r="K2518" s="69">
        <v>0</v>
      </c>
      <c r="L2518" s="75">
        <f t="shared" si="1465"/>
        <v>81.430000000000007</v>
      </c>
      <c r="N2518" s="69">
        <v>64.650000000000006</v>
      </c>
      <c r="O2518" s="69">
        <v>16.78</v>
      </c>
      <c r="P2518" s="69">
        <f t="shared" si="1466"/>
        <v>81.430000000000007</v>
      </c>
      <c r="Q2518" s="63"/>
      <c r="R2518" s="69">
        <f t="shared" si="1467"/>
        <v>64.650000000000006</v>
      </c>
      <c r="S2518" s="69">
        <f t="shared" si="1467"/>
        <v>16.79</v>
      </c>
      <c r="T2518" s="69">
        <f t="shared" si="1468"/>
        <v>81.44</v>
      </c>
      <c r="U2518" s="69">
        <f t="shared" si="1469"/>
        <v>0</v>
      </c>
      <c r="V2518" s="77">
        <f t="shared" si="1470"/>
        <v>81.44</v>
      </c>
      <c r="X2518" s="69">
        <v>64.650000000000006</v>
      </c>
      <c r="Y2518" s="69">
        <v>16.79</v>
      </c>
      <c r="Z2518" s="69">
        <v>81.44</v>
      </c>
      <c r="AA2518" s="78"/>
      <c r="AB2518" s="79">
        <f t="shared" si="1471"/>
        <v>-9.9999999999909051E-3</v>
      </c>
    </row>
    <row r="2519" spans="1:28" x14ac:dyDescent="0.25">
      <c r="A2519" s="71" t="s">
        <v>11291</v>
      </c>
      <c r="B2519" s="72" t="s">
        <v>16211</v>
      </c>
      <c r="C2519" s="73" t="s">
        <v>8753</v>
      </c>
      <c r="D2519" s="74">
        <v>0</v>
      </c>
      <c r="E2519" s="69">
        <v>99.29</v>
      </c>
      <c r="F2519" s="75">
        <f t="shared" si="1462"/>
        <v>0</v>
      </c>
      <c r="G2519" s="76"/>
      <c r="H2519" s="69">
        <f t="shared" si="1463"/>
        <v>82.51</v>
      </c>
      <c r="I2519" s="69">
        <f t="shared" si="1463"/>
        <v>16.78</v>
      </c>
      <c r="J2519" s="69">
        <f t="shared" si="1464"/>
        <v>99.29</v>
      </c>
      <c r="K2519" s="69">
        <v>0</v>
      </c>
      <c r="L2519" s="75">
        <f t="shared" si="1465"/>
        <v>99.29</v>
      </c>
      <c r="N2519" s="69">
        <v>82.51</v>
      </c>
      <c r="O2519" s="69">
        <v>16.78</v>
      </c>
      <c r="P2519" s="69">
        <f t="shared" si="1466"/>
        <v>99.29</v>
      </c>
      <c r="Q2519" s="63"/>
      <c r="R2519" s="69">
        <f t="shared" si="1467"/>
        <v>82.51</v>
      </c>
      <c r="S2519" s="69">
        <f t="shared" si="1467"/>
        <v>16.79</v>
      </c>
      <c r="T2519" s="69">
        <f t="shared" si="1468"/>
        <v>99.300000000000011</v>
      </c>
      <c r="U2519" s="69">
        <f t="shared" si="1469"/>
        <v>0</v>
      </c>
      <c r="V2519" s="77">
        <f t="shared" si="1470"/>
        <v>99.300000000000011</v>
      </c>
      <c r="X2519" s="69">
        <v>82.51</v>
      </c>
      <c r="Y2519" s="69">
        <v>16.79</v>
      </c>
      <c r="Z2519" s="69">
        <v>99.3</v>
      </c>
      <c r="AA2519" s="78"/>
      <c r="AB2519" s="79">
        <f t="shared" si="1471"/>
        <v>-9.9999999999909051E-3</v>
      </c>
    </row>
    <row r="2520" spans="1:28" x14ac:dyDescent="0.25">
      <c r="A2520" s="71" t="s">
        <v>11292</v>
      </c>
      <c r="B2520" s="72" t="s">
        <v>16212</v>
      </c>
      <c r="C2520" s="73" t="s">
        <v>8753</v>
      </c>
      <c r="D2520" s="74">
        <v>0</v>
      </c>
      <c r="E2520" s="69">
        <v>129.42000000000002</v>
      </c>
      <c r="F2520" s="75">
        <f t="shared" si="1462"/>
        <v>0</v>
      </c>
      <c r="G2520" s="76"/>
      <c r="H2520" s="69">
        <f t="shared" si="1463"/>
        <v>112.64</v>
      </c>
      <c r="I2520" s="69">
        <f t="shared" si="1463"/>
        <v>16.78</v>
      </c>
      <c r="J2520" s="69">
        <f t="shared" si="1464"/>
        <v>129.42000000000002</v>
      </c>
      <c r="K2520" s="69">
        <v>0</v>
      </c>
      <c r="L2520" s="75">
        <f t="shared" si="1465"/>
        <v>129.42000000000002</v>
      </c>
      <c r="N2520" s="69">
        <v>112.64</v>
      </c>
      <c r="O2520" s="69">
        <v>16.78</v>
      </c>
      <c r="P2520" s="69">
        <f t="shared" si="1466"/>
        <v>129.42000000000002</v>
      </c>
      <c r="Q2520" s="63"/>
      <c r="R2520" s="69">
        <f t="shared" si="1467"/>
        <v>112.64</v>
      </c>
      <c r="S2520" s="69">
        <f t="shared" si="1467"/>
        <v>16.79</v>
      </c>
      <c r="T2520" s="69">
        <f t="shared" si="1468"/>
        <v>129.43</v>
      </c>
      <c r="U2520" s="69">
        <f t="shared" si="1469"/>
        <v>0</v>
      </c>
      <c r="V2520" s="77">
        <f t="shared" si="1470"/>
        <v>129.43</v>
      </c>
      <c r="X2520" s="69">
        <v>112.64</v>
      </c>
      <c r="Y2520" s="69">
        <v>16.79</v>
      </c>
      <c r="Z2520" s="69">
        <v>129.43</v>
      </c>
      <c r="AA2520" s="78"/>
      <c r="AB2520" s="79">
        <f t="shared" si="1471"/>
        <v>-9.9999999999909051E-3</v>
      </c>
    </row>
    <row r="2521" spans="1:28" s="82" customFormat="1" x14ac:dyDescent="0.25">
      <c r="A2521" s="65" t="s">
        <v>11293</v>
      </c>
      <c r="B2521" s="66" t="s">
        <v>16213</v>
      </c>
      <c r="C2521" s="67"/>
      <c r="D2521" s="68"/>
      <c r="E2521" s="69"/>
      <c r="F2521" s="70"/>
      <c r="G2521" s="38"/>
      <c r="H2521" s="69"/>
      <c r="I2521" s="69"/>
      <c r="J2521" s="69"/>
      <c r="K2521" s="69"/>
      <c r="L2521" s="75"/>
      <c r="M2521" s="33"/>
      <c r="N2521" s="69"/>
      <c r="O2521" s="69"/>
      <c r="P2521" s="69"/>
      <c r="Q2521" s="63"/>
      <c r="R2521" s="69"/>
      <c r="S2521" s="69"/>
      <c r="T2521" s="69"/>
      <c r="U2521" s="69"/>
      <c r="V2521" s="77"/>
      <c r="W2521" s="33"/>
      <c r="X2521" s="69"/>
      <c r="Y2521" s="69"/>
      <c r="Z2521" s="69"/>
      <c r="AA2521" s="78"/>
      <c r="AB2521" s="79">
        <f t="shared" si="1471"/>
        <v>0</v>
      </c>
    </row>
    <row r="2522" spans="1:28" s="33" customFormat="1" ht="22.5" x14ac:dyDescent="0.25">
      <c r="A2522" s="71" t="s">
        <v>11294</v>
      </c>
      <c r="B2522" s="72" t="s">
        <v>16214</v>
      </c>
      <c r="C2522" s="73" t="s">
        <v>8753</v>
      </c>
      <c r="D2522" s="74">
        <v>0</v>
      </c>
      <c r="E2522" s="69">
        <v>67.14</v>
      </c>
      <c r="F2522" s="75">
        <f t="shared" ref="F2522:F2532" si="1472">ROUND(D2522*E2522,2)</f>
        <v>0</v>
      </c>
      <c r="G2522" s="76"/>
      <c r="H2522" s="69">
        <f t="shared" ref="H2522:I2532" si="1473">ROUND(N2522+(N2522*$H$2/100),2)</f>
        <v>52.04</v>
      </c>
      <c r="I2522" s="69">
        <f t="shared" si="1473"/>
        <v>15.1</v>
      </c>
      <c r="J2522" s="69">
        <f t="shared" ref="J2522:J2532" si="1474">H2522+I2522</f>
        <v>67.14</v>
      </c>
      <c r="K2522" s="69">
        <v>0</v>
      </c>
      <c r="L2522" s="75">
        <f t="shared" ref="L2522:L2532" si="1475">SUM(J2522:K2522)</f>
        <v>67.14</v>
      </c>
      <c r="N2522" s="69">
        <v>52.04</v>
      </c>
      <c r="O2522" s="69">
        <v>15.1</v>
      </c>
      <c r="P2522" s="69">
        <f t="shared" ref="P2522:P2532" si="1476">SUM(N2522:O2522)</f>
        <v>67.14</v>
      </c>
      <c r="Q2522" s="63"/>
      <c r="R2522" s="69">
        <f t="shared" ref="R2522:S2532" si="1477">X2522</f>
        <v>52.04</v>
      </c>
      <c r="S2522" s="69">
        <f t="shared" si="1477"/>
        <v>15.1</v>
      </c>
      <c r="T2522" s="69">
        <f t="shared" ref="T2522:T2532" si="1478">R2522+S2522</f>
        <v>67.14</v>
      </c>
      <c r="U2522" s="69">
        <f t="shared" ref="U2522:U2532" si="1479">ROUND(Z2522*$H$2,2)/100</f>
        <v>0</v>
      </c>
      <c r="V2522" s="77">
        <f t="shared" ref="V2522:V2532" si="1480">SUM(T2522:U2522)</f>
        <v>67.14</v>
      </c>
      <c r="X2522" s="69">
        <v>52.04</v>
      </c>
      <c r="Y2522" s="69">
        <v>15.1</v>
      </c>
      <c r="Z2522" s="69">
        <v>67.14</v>
      </c>
      <c r="AA2522" s="78"/>
      <c r="AB2522" s="79">
        <f t="shared" si="1471"/>
        <v>0</v>
      </c>
    </row>
    <row r="2523" spans="1:28" s="33" customFormat="1" ht="22.5" x14ac:dyDescent="0.25">
      <c r="A2523" s="71" t="s">
        <v>11295</v>
      </c>
      <c r="B2523" s="72" t="s">
        <v>16215</v>
      </c>
      <c r="C2523" s="73" t="s">
        <v>8753</v>
      </c>
      <c r="D2523" s="74">
        <v>0</v>
      </c>
      <c r="E2523" s="69">
        <v>205.09</v>
      </c>
      <c r="F2523" s="75">
        <f t="shared" si="1472"/>
        <v>0</v>
      </c>
      <c r="G2523" s="76"/>
      <c r="H2523" s="69">
        <f t="shared" si="1473"/>
        <v>188.31</v>
      </c>
      <c r="I2523" s="69">
        <f t="shared" si="1473"/>
        <v>16.78</v>
      </c>
      <c r="J2523" s="69">
        <f t="shared" si="1474"/>
        <v>205.09</v>
      </c>
      <c r="K2523" s="69">
        <v>0</v>
      </c>
      <c r="L2523" s="75">
        <f t="shared" si="1475"/>
        <v>205.09</v>
      </c>
      <c r="N2523" s="69">
        <v>188.31</v>
      </c>
      <c r="O2523" s="69">
        <v>16.78</v>
      </c>
      <c r="P2523" s="69">
        <f t="shared" si="1476"/>
        <v>205.09</v>
      </c>
      <c r="Q2523" s="63"/>
      <c r="R2523" s="69">
        <f t="shared" si="1477"/>
        <v>188.31</v>
      </c>
      <c r="S2523" s="69">
        <f t="shared" si="1477"/>
        <v>16.79</v>
      </c>
      <c r="T2523" s="69">
        <f t="shared" si="1478"/>
        <v>205.1</v>
      </c>
      <c r="U2523" s="69">
        <f t="shared" si="1479"/>
        <v>0</v>
      </c>
      <c r="V2523" s="77">
        <f t="shared" si="1480"/>
        <v>205.1</v>
      </c>
      <c r="X2523" s="69">
        <v>188.31</v>
      </c>
      <c r="Y2523" s="69">
        <v>16.79</v>
      </c>
      <c r="Z2523" s="69">
        <v>205.1</v>
      </c>
      <c r="AA2523" s="78"/>
      <c r="AB2523" s="79">
        <f t="shared" si="1471"/>
        <v>-9.9999999999909051E-3</v>
      </c>
    </row>
    <row r="2524" spans="1:28" s="33" customFormat="1" ht="22.5" x14ac:dyDescent="0.25">
      <c r="A2524" s="71" t="s">
        <v>11296</v>
      </c>
      <c r="B2524" s="72" t="s">
        <v>16216</v>
      </c>
      <c r="C2524" s="73" t="s">
        <v>8753</v>
      </c>
      <c r="D2524" s="74">
        <v>0</v>
      </c>
      <c r="E2524" s="69">
        <v>289.82000000000005</v>
      </c>
      <c r="F2524" s="75">
        <f t="shared" si="1472"/>
        <v>0</v>
      </c>
      <c r="G2524" s="76"/>
      <c r="H2524" s="69">
        <f t="shared" si="1473"/>
        <v>273.04000000000002</v>
      </c>
      <c r="I2524" s="69">
        <f t="shared" si="1473"/>
        <v>16.78</v>
      </c>
      <c r="J2524" s="69">
        <f t="shared" si="1474"/>
        <v>289.82000000000005</v>
      </c>
      <c r="K2524" s="69">
        <v>0</v>
      </c>
      <c r="L2524" s="75">
        <f t="shared" si="1475"/>
        <v>289.82000000000005</v>
      </c>
      <c r="N2524" s="69">
        <v>273.04000000000002</v>
      </c>
      <c r="O2524" s="69">
        <v>16.78</v>
      </c>
      <c r="P2524" s="69">
        <f t="shared" si="1476"/>
        <v>289.82000000000005</v>
      </c>
      <c r="Q2524" s="63"/>
      <c r="R2524" s="69">
        <f t="shared" si="1477"/>
        <v>273.04000000000002</v>
      </c>
      <c r="S2524" s="69">
        <f t="shared" si="1477"/>
        <v>16.79</v>
      </c>
      <c r="T2524" s="69">
        <f t="shared" si="1478"/>
        <v>289.83000000000004</v>
      </c>
      <c r="U2524" s="69">
        <f t="shared" si="1479"/>
        <v>0</v>
      </c>
      <c r="V2524" s="77">
        <f t="shared" si="1480"/>
        <v>289.83000000000004</v>
      </c>
      <c r="X2524" s="69">
        <v>273.04000000000002</v>
      </c>
      <c r="Y2524" s="69">
        <v>16.79</v>
      </c>
      <c r="Z2524" s="69">
        <v>289.83</v>
      </c>
      <c r="AA2524" s="78"/>
      <c r="AB2524" s="79">
        <f t="shared" si="1471"/>
        <v>-9.9999999999340616E-3</v>
      </c>
    </row>
    <row r="2525" spans="1:28" s="33" customFormat="1" x14ac:dyDescent="0.25">
      <c r="A2525" s="71" t="s">
        <v>11297</v>
      </c>
      <c r="B2525" s="72" t="s">
        <v>16217</v>
      </c>
      <c r="C2525" s="73" t="s">
        <v>8753</v>
      </c>
      <c r="D2525" s="74">
        <v>0</v>
      </c>
      <c r="E2525" s="69">
        <v>209.7</v>
      </c>
      <c r="F2525" s="75">
        <f t="shared" si="1472"/>
        <v>0</v>
      </c>
      <c r="G2525" s="76"/>
      <c r="H2525" s="69">
        <f t="shared" si="1473"/>
        <v>192.92</v>
      </c>
      <c r="I2525" s="69">
        <f t="shared" si="1473"/>
        <v>16.78</v>
      </c>
      <c r="J2525" s="69">
        <f t="shared" si="1474"/>
        <v>209.7</v>
      </c>
      <c r="K2525" s="69">
        <v>0</v>
      </c>
      <c r="L2525" s="75">
        <f t="shared" si="1475"/>
        <v>209.7</v>
      </c>
      <c r="N2525" s="69">
        <v>192.92</v>
      </c>
      <c r="O2525" s="69">
        <v>16.78</v>
      </c>
      <c r="P2525" s="69">
        <f t="shared" si="1476"/>
        <v>209.7</v>
      </c>
      <c r="Q2525" s="63"/>
      <c r="R2525" s="69">
        <f t="shared" si="1477"/>
        <v>192.92</v>
      </c>
      <c r="S2525" s="69">
        <f t="shared" si="1477"/>
        <v>16.79</v>
      </c>
      <c r="T2525" s="69">
        <f t="shared" si="1478"/>
        <v>209.70999999999998</v>
      </c>
      <c r="U2525" s="69">
        <f t="shared" si="1479"/>
        <v>0</v>
      </c>
      <c r="V2525" s="77">
        <f t="shared" si="1480"/>
        <v>209.70999999999998</v>
      </c>
      <c r="X2525" s="69">
        <v>192.92</v>
      </c>
      <c r="Y2525" s="69">
        <v>16.79</v>
      </c>
      <c r="Z2525" s="69">
        <v>209.71</v>
      </c>
      <c r="AA2525" s="78"/>
      <c r="AB2525" s="79">
        <f t="shared" si="1471"/>
        <v>-1.0000000000019327E-2</v>
      </c>
    </row>
    <row r="2526" spans="1:28" s="33" customFormat="1" ht="22.5" x14ac:dyDescent="0.25">
      <c r="A2526" s="71" t="s">
        <v>11298</v>
      </c>
      <c r="B2526" s="72" t="s">
        <v>16218</v>
      </c>
      <c r="C2526" s="73" t="s">
        <v>8753</v>
      </c>
      <c r="D2526" s="74">
        <v>0</v>
      </c>
      <c r="E2526" s="69">
        <v>104.33</v>
      </c>
      <c r="F2526" s="75">
        <f t="shared" si="1472"/>
        <v>0</v>
      </c>
      <c r="G2526" s="76"/>
      <c r="H2526" s="69">
        <f t="shared" si="1473"/>
        <v>70.78</v>
      </c>
      <c r="I2526" s="69">
        <f t="shared" si="1473"/>
        <v>33.549999999999997</v>
      </c>
      <c r="J2526" s="69">
        <f t="shared" si="1474"/>
        <v>104.33</v>
      </c>
      <c r="K2526" s="69">
        <v>0</v>
      </c>
      <c r="L2526" s="75">
        <f t="shared" si="1475"/>
        <v>104.33</v>
      </c>
      <c r="N2526" s="69">
        <v>70.78</v>
      </c>
      <c r="O2526" s="69">
        <v>33.549999999999997</v>
      </c>
      <c r="P2526" s="69">
        <f t="shared" si="1476"/>
        <v>104.33</v>
      </c>
      <c r="Q2526" s="63"/>
      <c r="R2526" s="69">
        <f t="shared" si="1477"/>
        <v>70.78</v>
      </c>
      <c r="S2526" s="69">
        <f t="shared" si="1477"/>
        <v>33.549999999999997</v>
      </c>
      <c r="T2526" s="69">
        <f t="shared" si="1478"/>
        <v>104.33</v>
      </c>
      <c r="U2526" s="69">
        <f t="shared" si="1479"/>
        <v>0</v>
      </c>
      <c r="V2526" s="77">
        <f t="shared" si="1480"/>
        <v>104.33</v>
      </c>
      <c r="X2526" s="69">
        <v>70.78</v>
      </c>
      <c r="Y2526" s="69">
        <v>33.549999999999997</v>
      </c>
      <c r="Z2526" s="69">
        <v>104.33</v>
      </c>
      <c r="AA2526" s="78"/>
      <c r="AB2526" s="79">
        <f t="shared" si="1471"/>
        <v>0</v>
      </c>
    </row>
    <row r="2527" spans="1:28" s="33" customFormat="1" x14ac:dyDescent="0.25">
      <c r="A2527" s="71" t="s">
        <v>11299</v>
      </c>
      <c r="B2527" s="72" t="s">
        <v>16219</v>
      </c>
      <c r="C2527" s="73" t="s">
        <v>8753</v>
      </c>
      <c r="D2527" s="74">
        <v>0</v>
      </c>
      <c r="E2527" s="69">
        <v>1750.37</v>
      </c>
      <c r="F2527" s="75">
        <f t="shared" si="1472"/>
        <v>0</v>
      </c>
      <c r="G2527" s="76"/>
      <c r="H2527" s="69">
        <f t="shared" si="1473"/>
        <v>1716.82</v>
      </c>
      <c r="I2527" s="69">
        <f t="shared" si="1473"/>
        <v>33.549999999999997</v>
      </c>
      <c r="J2527" s="69">
        <f t="shared" si="1474"/>
        <v>1750.37</v>
      </c>
      <c r="K2527" s="69">
        <v>0</v>
      </c>
      <c r="L2527" s="75">
        <f t="shared" si="1475"/>
        <v>1750.37</v>
      </c>
      <c r="N2527" s="69">
        <v>1716.82</v>
      </c>
      <c r="O2527" s="69">
        <v>33.549999999999997</v>
      </c>
      <c r="P2527" s="69">
        <f t="shared" si="1476"/>
        <v>1750.37</v>
      </c>
      <c r="Q2527" s="63"/>
      <c r="R2527" s="69">
        <f t="shared" si="1477"/>
        <v>1716.82</v>
      </c>
      <c r="S2527" s="69">
        <f t="shared" si="1477"/>
        <v>33.549999999999997</v>
      </c>
      <c r="T2527" s="69">
        <f t="shared" si="1478"/>
        <v>1750.37</v>
      </c>
      <c r="U2527" s="69">
        <f t="shared" si="1479"/>
        <v>0</v>
      </c>
      <c r="V2527" s="77">
        <f t="shared" si="1480"/>
        <v>1750.37</v>
      </c>
      <c r="X2527" s="69">
        <v>1716.82</v>
      </c>
      <c r="Y2527" s="69">
        <v>33.549999999999997</v>
      </c>
      <c r="Z2527" s="69">
        <v>1750.37</v>
      </c>
      <c r="AA2527" s="78"/>
      <c r="AB2527" s="79">
        <f t="shared" si="1471"/>
        <v>0</v>
      </c>
    </row>
    <row r="2528" spans="1:28" s="33" customFormat="1" ht="22.5" x14ac:dyDescent="0.25">
      <c r="A2528" s="71" t="s">
        <v>11300</v>
      </c>
      <c r="B2528" s="72" t="s">
        <v>16220</v>
      </c>
      <c r="C2528" s="73" t="s">
        <v>8753</v>
      </c>
      <c r="D2528" s="74">
        <v>0</v>
      </c>
      <c r="E2528" s="69">
        <v>100.71</v>
      </c>
      <c r="F2528" s="75">
        <f t="shared" si="1472"/>
        <v>0</v>
      </c>
      <c r="G2528" s="76"/>
      <c r="H2528" s="69">
        <f t="shared" si="1473"/>
        <v>67.16</v>
      </c>
      <c r="I2528" s="69">
        <f t="shared" si="1473"/>
        <v>33.549999999999997</v>
      </c>
      <c r="J2528" s="69">
        <f t="shared" si="1474"/>
        <v>100.71</v>
      </c>
      <c r="K2528" s="69">
        <v>0</v>
      </c>
      <c r="L2528" s="75">
        <f t="shared" si="1475"/>
        <v>100.71</v>
      </c>
      <c r="N2528" s="69">
        <v>67.16</v>
      </c>
      <c r="O2528" s="69">
        <v>33.549999999999997</v>
      </c>
      <c r="P2528" s="69">
        <f t="shared" si="1476"/>
        <v>100.71</v>
      </c>
      <c r="Q2528" s="63"/>
      <c r="R2528" s="69">
        <f t="shared" si="1477"/>
        <v>67.16</v>
      </c>
      <c r="S2528" s="69">
        <f t="shared" si="1477"/>
        <v>33.549999999999997</v>
      </c>
      <c r="T2528" s="69">
        <f t="shared" si="1478"/>
        <v>100.71</v>
      </c>
      <c r="U2528" s="69">
        <f t="shared" si="1479"/>
        <v>0</v>
      </c>
      <c r="V2528" s="77">
        <f t="shared" si="1480"/>
        <v>100.71</v>
      </c>
      <c r="X2528" s="69">
        <v>67.16</v>
      </c>
      <c r="Y2528" s="69">
        <v>33.549999999999997</v>
      </c>
      <c r="Z2528" s="69">
        <v>100.71</v>
      </c>
      <c r="AA2528" s="78"/>
      <c r="AB2528" s="79">
        <f t="shared" si="1471"/>
        <v>0</v>
      </c>
    </row>
    <row r="2529" spans="1:28" s="33" customFormat="1" ht="22.5" x14ac:dyDescent="0.25">
      <c r="A2529" s="71" t="s">
        <v>11301</v>
      </c>
      <c r="B2529" s="72" t="s">
        <v>16221</v>
      </c>
      <c r="C2529" s="73" t="s">
        <v>8753</v>
      </c>
      <c r="D2529" s="74">
        <v>0</v>
      </c>
      <c r="E2529" s="69">
        <v>166.14</v>
      </c>
      <c r="F2529" s="75">
        <f t="shared" si="1472"/>
        <v>0</v>
      </c>
      <c r="G2529" s="28"/>
      <c r="H2529" s="69">
        <f t="shared" si="1473"/>
        <v>132.59</v>
      </c>
      <c r="I2529" s="69">
        <f t="shared" si="1473"/>
        <v>33.549999999999997</v>
      </c>
      <c r="J2529" s="69">
        <f t="shared" si="1474"/>
        <v>166.14</v>
      </c>
      <c r="K2529" s="69">
        <v>0</v>
      </c>
      <c r="L2529" s="75">
        <f t="shared" si="1475"/>
        <v>166.14</v>
      </c>
      <c r="N2529" s="69">
        <v>132.59</v>
      </c>
      <c r="O2529" s="69">
        <v>33.549999999999997</v>
      </c>
      <c r="P2529" s="69">
        <f t="shared" si="1476"/>
        <v>166.14</v>
      </c>
      <c r="Q2529" s="63"/>
      <c r="R2529" s="69">
        <f t="shared" si="1477"/>
        <v>132.59</v>
      </c>
      <c r="S2529" s="69">
        <f t="shared" si="1477"/>
        <v>33.549999999999997</v>
      </c>
      <c r="T2529" s="69">
        <f t="shared" si="1478"/>
        <v>166.14</v>
      </c>
      <c r="U2529" s="69">
        <f t="shared" si="1479"/>
        <v>0</v>
      </c>
      <c r="V2529" s="77">
        <f t="shared" si="1480"/>
        <v>166.14</v>
      </c>
      <c r="X2529" s="69">
        <v>132.59</v>
      </c>
      <c r="Y2529" s="69">
        <v>33.549999999999997</v>
      </c>
      <c r="Z2529" s="69">
        <v>166.14</v>
      </c>
      <c r="AA2529" s="78"/>
      <c r="AB2529" s="79">
        <f t="shared" si="1471"/>
        <v>0</v>
      </c>
    </row>
    <row r="2530" spans="1:28" s="33" customFormat="1" x14ac:dyDescent="0.25">
      <c r="A2530" s="71" t="s">
        <v>11302</v>
      </c>
      <c r="B2530" s="72" t="s">
        <v>16222</v>
      </c>
      <c r="C2530" s="73" t="s">
        <v>8753</v>
      </c>
      <c r="D2530" s="74">
        <v>0</v>
      </c>
      <c r="E2530" s="69">
        <v>2046.16</v>
      </c>
      <c r="F2530" s="75">
        <f t="shared" si="1472"/>
        <v>0</v>
      </c>
      <c r="G2530" s="76"/>
      <c r="H2530" s="69">
        <f t="shared" si="1473"/>
        <v>2029.38</v>
      </c>
      <c r="I2530" s="69">
        <f t="shared" si="1473"/>
        <v>16.78</v>
      </c>
      <c r="J2530" s="69">
        <f t="shared" si="1474"/>
        <v>2046.16</v>
      </c>
      <c r="K2530" s="69">
        <v>0</v>
      </c>
      <c r="L2530" s="75">
        <f t="shared" si="1475"/>
        <v>2046.16</v>
      </c>
      <c r="N2530" s="69">
        <v>2029.38</v>
      </c>
      <c r="O2530" s="69">
        <v>16.78</v>
      </c>
      <c r="P2530" s="69">
        <f t="shared" si="1476"/>
        <v>2046.16</v>
      </c>
      <c r="Q2530" s="63"/>
      <c r="R2530" s="69">
        <f t="shared" si="1477"/>
        <v>2029.38</v>
      </c>
      <c r="S2530" s="69">
        <f t="shared" si="1477"/>
        <v>16.79</v>
      </c>
      <c r="T2530" s="69">
        <f t="shared" si="1478"/>
        <v>2046.17</v>
      </c>
      <c r="U2530" s="69">
        <f t="shared" si="1479"/>
        <v>0</v>
      </c>
      <c r="V2530" s="77">
        <f t="shared" si="1480"/>
        <v>2046.17</v>
      </c>
      <c r="X2530" s="69">
        <v>2029.38</v>
      </c>
      <c r="Y2530" s="69">
        <v>16.79</v>
      </c>
      <c r="Z2530" s="69">
        <v>2046.17</v>
      </c>
      <c r="AA2530" s="78"/>
      <c r="AB2530" s="79">
        <f t="shared" si="1471"/>
        <v>-9.9999999999909051E-3</v>
      </c>
    </row>
    <row r="2531" spans="1:28" s="33" customFormat="1" x14ac:dyDescent="0.25">
      <c r="A2531" s="71" t="s">
        <v>11303</v>
      </c>
      <c r="B2531" s="72" t="s">
        <v>16223</v>
      </c>
      <c r="C2531" s="73" t="s">
        <v>8753</v>
      </c>
      <c r="D2531" s="74">
        <v>0</v>
      </c>
      <c r="E2531" s="69">
        <v>101.72</v>
      </c>
      <c r="F2531" s="75">
        <f t="shared" si="1472"/>
        <v>0</v>
      </c>
      <c r="G2531" s="38"/>
      <c r="H2531" s="69">
        <f t="shared" si="1473"/>
        <v>68.17</v>
      </c>
      <c r="I2531" s="69">
        <f t="shared" si="1473"/>
        <v>33.549999999999997</v>
      </c>
      <c r="J2531" s="69">
        <f t="shared" si="1474"/>
        <v>101.72</v>
      </c>
      <c r="K2531" s="69">
        <v>0</v>
      </c>
      <c r="L2531" s="75">
        <f t="shared" si="1475"/>
        <v>101.72</v>
      </c>
      <c r="N2531" s="69">
        <v>68.17</v>
      </c>
      <c r="O2531" s="69">
        <v>33.549999999999997</v>
      </c>
      <c r="P2531" s="69">
        <f t="shared" si="1476"/>
        <v>101.72</v>
      </c>
      <c r="Q2531" s="63"/>
      <c r="R2531" s="69">
        <f t="shared" si="1477"/>
        <v>68.17</v>
      </c>
      <c r="S2531" s="69">
        <f t="shared" si="1477"/>
        <v>33.549999999999997</v>
      </c>
      <c r="T2531" s="69">
        <f t="shared" si="1478"/>
        <v>101.72</v>
      </c>
      <c r="U2531" s="69">
        <f t="shared" si="1479"/>
        <v>0</v>
      </c>
      <c r="V2531" s="77">
        <f t="shared" si="1480"/>
        <v>101.72</v>
      </c>
      <c r="X2531" s="69">
        <v>68.17</v>
      </c>
      <c r="Y2531" s="69">
        <v>33.549999999999997</v>
      </c>
      <c r="Z2531" s="69">
        <v>101.72</v>
      </c>
      <c r="AB2531" s="79">
        <f t="shared" si="1471"/>
        <v>0</v>
      </c>
    </row>
    <row r="2532" spans="1:28" s="33" customFormat="1" x14ac:dyDescent="0.25">
      <c r="A2532" s="71" t="s">
        <v>11304</v>
      </c>
      <c r="B2532" s="72" t="s">
        <v>16224</v>
      </c>
      <c r="C2532" s="73" t="s">
        <v>8753</v>
      </c>
      <c r="D2532" s="74">
        <v>0</v>
      </c>
      <c r="E2532" s="69">
        <v>150.17000000000002</v>
      </c>
      <c r="F2532" s="75">
        <f t="shared" si="1472"/>
        <v>0</v>
      </c>
      <c r="H2532" s="69">
        <f t="shared" si="1473"/>
        <v>130.03</v>
      </c>
      <c r="I2532" s="69">
        <f t="shared" si="1473"/>
        <v>20.14</v>
      </c>
      <c r="J2532" s="69">
        <f t="shared" si="1474"/>
        <v>150.17000000000002</v>
      </c>
      <c r="K2532" s="69">
        <v>0</v>
      </c>
      <c r="L2532" s="75">
        <f t="shared" si="1475"/>
        <v>150.17000000000002</v>
      </c>
      <c r="N2532" s="69">
        <v>130.03</v>
      </c>
      <c r="O2532" s="69">
        <v>20.14</v>
      </c>
      <c r="P2532" s="69">
        <f t="shared" si="1476"/>
        <v>150.17000000000002</v>
      </c>
      <c r="Q2532" s="63"/>
      <c r="R2532" s="69">
        <f t="shared" si="1477"/>
        <v>130.03</v>
      </c>
      <c r="S2532" s="69">
        <f t="shared" si="1477"/>
        <v>20.13</v>
      </c>
      <c r="T2532" s="69">
        <f t="shared" si="1478"/>
        <v>150.16</v>
      </c>
      <c r="U2532" s="69">
        <f t="shared" si="1479"/>
        <v>0</v>
      </c>
      <c r="V2532" s="77">
        <f t="shared" si="1480"/>
        <v>150.16</v>
      </c>
      <c r="X2532" s="69">
        <v>130.03</v>
      </c>
      <c r="Y2532" s="69">
        <v>20.13</v>
      </c>
      <c r="Z2532" s="69">
        <v>150.16</v>
      </c>
      <c r="AB2532" s="79">
        <f t="shared" si="1471"/>
        <v>1.0000000000019327E-2</v>
      </c>
    </row>
    <row r="2533" spans="1:28" s="33" customFormat="1" ht="22.5" x14ac:dyDescent="0.25">
      <c r="A2533" s="65" t="s">
        <v>11305</v>
      </c>
      <c r="B2533" s="66" t="s">
        <v>16225</v>
      </c>
      <c r="C2533" s="67"/>
      <c r="D2533" s="68"/>
      <c r="E2533" s="69"/>
      <c r="F2533" s="70"/>
      <c r="G2533" s="38"/>
      <c r="H2533" s="69"/>
      <c r="I2533" s="69"/>
      <c r="J2533" s="69"/>
      <c r="K2533" s="69"/>
      <c r="L2533" s="75"/>
      <c r="N2533" s="69"/>
      <c r="O2533" s="69"/>
      <c r="P2533" s="69"/>
      <c r="Q2533" s="63"/>
      <c r="R2533" s="69"/>
      <c r="S2533" s="69"/>
      <c r="T2533" s="69"/>
      <c r="U2533" s="69"/>
      <c r="V2533" s="77"/>
      <c r="X2533" s="69"/>
      <c r="Y2533" s="69"/>
      <c r="Z2533" s="69"/>
      <c r="AA2533" s="78"/>
      <c r="AB2533" s="79">
        <f t="shared" si="1471"/>
        <v>0</v>
      </c>
    </row>
    <row r="2534" spans="1:28" ht="22.5" x14ac:dyDescent="0.25">
      <c r="A2534" s="71" t="s">
        <v>11306</v>
      </c>
      <c r="B2534" s="72" t="s">
        <v>16226</v>
      </c>
      <c r="C2534" s="73" t="s">
        <v>8753</v>
      </c>
      <c r="D2534" s="74">
        <v>0</v>
      </c>
      <c r="E2534" s="69">
        <v>403.47</v>
      </c>
      <c r="F2534" s="75">
        <f>ROUND(D2534*E2534,2)</f>
        <v>0</v>
      </c>
      <c r="G2534" s="76"/>
      <c r="H2534" s="69">
        <f t="shared" ref="H2534:I2537" si="1481">ROUND(N2534+(N2534*$H$2/100),2)</f>
        <v>390.06</v>
      </c>
      <c r="I2534" s="69">
        <f t="shared" si="1481"/>
        <v>13.41</v>
      </c>
      <c r="J2534" s="69">
        <f>H2534+I2534</f>
        <v>403.47</v>
      </c>
      <c r="K2534" s="69">
        <v>0</v>
      </c>
      <c r="L2534" s="75">
        <f>SUM(J2534:K2534)</f>
        <v>403.47</v>
      </c>
      <c r="N2534" s="69">
        <v>390.06</v>
      </c>
      <c r="O2534" s="69">
        <v>13.41</v>
      </c>
      <c r="P2534" s="69">
        <f>SUM(N2534:O2534)</f>
        <v>403.47</v>
      </c>
      <c r="Q2534" s="63"/>
      <c r="R2534" s="69">
        <f t="shared" ref="R2534:S2537" si="1482">X2534</f>
        <v>390.06</v>
      </c>
      <c r="S2534" s="69">
        <f t="shared" si="1482"/>
        <v>13.42</v>
      </c>
      <c r="T2534" s="69">
        <f>R2534+S2534</f>
        <v>403.48</v>
      </c>
      <c r="U2534" s="69">
        <f>ROUND(Z2534*$H$2,2)/100</f>
        <v>0</v>
      </c>
      <c r="V2534" s="77">
        <f>SUM(T2534:U2534)</f>
        <v>403.48</v>
      </c>
      <c r="X2534" s="69">
        <v>390.06</v>
      </c>
      <c r="Y2534" s="69">
        <v>13.42</v>
      </c>
      <c r="Z2534" s="69">
        <v>403.48</v>
      </c>
      <c r="AA2534" s="78"/>
      <c r="AB2534" s="79">
        <f t="shared" si="1471"/>
        <v>-9.9999999999909051E-3</v>
      </c>
    </row>
    <row r="2535" spans="1:28" ht="22.5" x14ac:dyDescent="0.25">
      <c r="A2535" s="71" t="s">
        <v>11307</v>
      </c>
      <c r="B2535" s="72" t="s">
        <v>16227</v>
      </c>
      <c r="C2535" s="73" t="s">
        <v>8753</v>
      </c>
      <c r="D2535" s="74">
        <v>0</v>
      </c>
      <c r="E2535" s="69">
        <v>199.69</v>
      </c>
      <c r="F2535" s="75">
        <f>ROUND(D2535*E2535,2)</f>
        <v>0</v>
      </c>
      <c r="G2535" s="76"/>
      <c r="H2535" s="69">
        <f t="shared" si="1481"/>
        <v>186.28</v>
      </c>
      <c r="I2535" s="69">
        <f t="shared" si="1481"/>
        <v>13.41</v>
      </c>
      <c r="J2535" s="69">
        <f>H2535+I2535</f>
        <v>199.69</v>
      </c>
      <c r="K2535" s="69">
        <v>0</v>
      </c>
      <c r="L2535" s="75">
        <f>SUM(J2535:K2535)</f>
        <v>199.69</v>
      </c>
      <c r="N2535" s="69">
        <v>186.28</v>
      </c>
      <c r="O2535" s="69">
        <v>13.41</v>
      </c>
      <c r="P2535" s="69">
        <f>SUM(N2535:O2535)</f>
        <v>199.69</v>
      </c>
      <c r="Q2535" s="63"/>
      <c r="R2535" s="69">
        <f t="shared" si="1482"/>
        <v>186.28</v>
      </c>
      <c r="S2535" s="69">
        <f t="shared" si="1482"/>
        <v>13.42</v>
      </c>
      <c r="T2535" s="69">
        <f>R2535+S2535</f>
        <v>199.7</v>
      </c>
      <c r="U2535" s="69">
        <f>ROUND(Z2535*$H$2,2)/100</f>
        <v>0</v>
      </c>
      <c r="V2535" s="77">
        <f>SUM(T2535:U2535)</f>
        <v>199.7</v>
      </c>
      <c r="X2535" s="69">
        <v>186.28</v>
      </c>
      <c r="Y2535" s="69">
        <v>13.42</v>
      </c>
      <c r="Z2535" s="69">
        <v>199.7</v>
      </c>
      <c r="AA2535" s="78"/>
      <c r="AB2535" s="79">
        <f t="shared" si="1471"/>
        <v>-9.9999999999909051E-3</v>
      </c>
    </row>
    <row r="2536" spans="1:28" ht="22.5" x14ac:dyDescent="0.25">
      <c r="A2536" s="71" t="s">
        <v>11308</v>
      </c>
      <c r="B2536" s="72" t="s">
        <v>16228</v>
      </c>
      <c r="C2536" s="73" t="s">
        <v>8753</v>
      </c>
      <c r="D2536" s="74">
        <v>0</v>
      </c>
      <c r="E2536" s="69">
        <v>114.47999999999999</v>
      </c>
      <c r="F2536" s="75">
        <f>ROUND(D2536*E2536,2)</f>
        <v>0</v>
      </c>
      <c r="G2536" s="76"/>
      <c r="H2536" s="69">
        <f t="shared" si="1481"/>
        <v>101.07</v>
      </c>
      <c r="I2536" s="69">
        <f t="shared" si="1481"/>
        <v>13.41</v>
      </c>
      <c r="J2536" s="69">
        <f>H2536+I2536</f>
        <v>114.47999999999999</v>
      </c>
      <c r="K2536" s="69">
        <v>0</v>
      </c>
      <c r="L2536" s="75">
        <f>SUM(J2536:K2536)</f>
        <v>114.47999999999999</v>
      </c>
      <c r="N2536" s="69">
        <v>101.07</v>
      </c>
      <c r="O2536" s="69">
        <v>13.41</v>
      </c>
      <c r="P2536" s="69">
        <f>SUM(N2536:O2536)</f>
        <v>114.47999999999999</v>
      </c>
      <c r="Q2536" s="63"/>
      <c r="R2536" s="69">
        <f t="shared" si="1482"/>
        <v>101.07</v>
      </c>
      <c r="S2536" s="69">
        <f t="shared" si="1482"/>
        <v>13.42</v>
      </c>
      <c r="T2536" s="69">
        <f>R2536+S2536</f>
        <v>114.49</v>
      </c>
      <c r="U2536" s="69">
        <f>ROUND(Z2536*$H$2,2)/100</f>
        <v>0</v>
      </c>
      <c r="V2536" s="77">
        <f>SUM(T2536:U2536)</f>
        <v>114.49</v>
      </c>
      <c r="X2536" s="69">
        <v>101.07</v>
      </c>
      <c r="Y2536" s="69">
        <v>13.42</v>
      </c>
      <c r="Z2536" s="69">
        <v>114.49</v>
      </c>
      <c r="AA2536" s="78"/>
      <c r="AB2536" s="79">
        <f t="shared" si="1471"/>
        <v>-1.0000000000005116E-2</v>
      </c>
    </row>
    <row r="2537" spans="1:28" x14ac:dyDescent="0.25">
      <c r="A2537" s="71" t="s">
        <v>11309</v>
      </c>
      <c r="B2537" s="72" t="s">
        <v>16229</v>
      </c>
      <c r="C2537" s="73" t="s">
        <v>8753</v>
      </c>
      <c r="D2537" s="74">
        <v>0</v>
      </c>
      <c r="E2537" s="69">
        <v>302.21000000000004</v>
      </c>
      <c r="F2537" s="75">
        <f>ROUND(D2537*E2537,2)</f>
        <v>0</v>
      </c>
      <c r="G2537" s="76"/>
      <c r="H2537" s="69">
        <f t="shared" si="1481"/>
        <v>288.8</v>
      </c>
      <c r="I2537" s="69">
        <f t="shared" si="1481"/>
        <v>13.41</v>
      </c>
      <c r="J2537" s="69">
        <f>H2537+I2537</f>
        <v>302.21000000000004</v>
      </c>
      <c r="K2537" s="69">
        <v>0</v>
      </c>
      <c r="L2537" s="75">
        <f>SUM(J2537:K2537)</f>
        <v>302.21000000000004</v>
      </c>
      <c r="N2537" s="69">
        <v>288.8</v>
      </c>
      <c r="O2537" s="69">
        <v>13.41</v>
      </c>
      <c r="P2537" s="69">
        <f>SUM(N2537:O2537)</f>
        <v>302.21000000000004</v>
      </c>
      <c r="Q2537" s="63"/>
      <c r="R2537" s="69">
        <f t="shared" si="1482"/>
        <v>288.8</v>
      </c>
      <c r="S2537" s="69">
        <f t="shared" si="1482"/>
        <v>13.42</v>
      </c>
      <c r="T2537" s="69">
        <f>R2537+S2537</f>
        <v>302.22000000000003</v>
      </c>
      <c r="U2537" s="69">
        <f>ROUND(Z2537*$H$2,2)/100</f>
        <v>0</v>
      </c>
      <c r="V2537" s="77">
        <f>SUM(T2537:U2537)</f>
        <v>302.22000000000003</v>
      </c>
      <c r="X2537" s="69">
        <v>288.8</v>
      </c>
      <c r="Y2537" s="69">
        <v>13.42</v>
      </c>
      <c r="Z2537" s="69">
        <v>302.22000000000003</v>
      </c>
      <c r="AA2537" s="78"/>
      <c r="AB2537" s="79">
        <f t="shared" si="1471"/>
        <v>-9.9999999999909051E-3</v>
      </c>
    </row>
    <row r="2538" spans="1:28" x14ac:dyDescent="0.25">
      <c r="A2538" s="65" t="s">
        <v>11310</v>
      </c>
      <c r="B2538" s="66" t="s">
        <v>16230</v>
      </c>
      <c r="C2538" s="67"/>
      <c r="D2538" s="68"/>
      <c r="E2538" s="69"/>
      <c r="F2538" s="70"/>
      <c r="H2538" s="69"/>
      <c r="I2538" s="69"/>
      <c r="J2538" s="69"/>
      <c r="K2538" s="69"/>
      <c r="L2538" s="75"/>
      <c r="N2538" s="69"/>
      <c r="O2538" s="69"/>
      <c r="P2538" s="69"/>
      <c r="Q2538" s="63"/>
      <c r="R2538" s="69"/>
      <c r="S2538" s="69"/>
      <c r="T2538" s="69"/>
      <c r="U2538" s="69"/>
      <c r="V2538" s="77"/>
      <c r="X2538" s="69"/>
      <c r="Y2538" s="69"/>
      <c r="Z2538" s="69"/>
      <c r="AA2538" s="78"/>
      <c r="AB2538" s="79">
        <f t="shared" si="1471"/>
        <v>0</v>
      </c>
    </row>
    <row r="2539" spans="1:28" s="33" customFormat="1" ht="33.75" x14ac:dyDescent="0.25">
      <c r="A2539" s="71" t="s">
        <v>11311</v>
      </c>
      <c r="B2539" s="72" t="s">
        <v>16231</v>
      </c>
      <c r="C2539" s="73" t="s">
        <v>8753</v>
      </c>
      <c r="D2539" s="74">
        <v>0</v>
      </c>
      <c r="E2539" s="69">
        <v>110.53999999999999</v>
      </c>
      <c r="F2539" s="75">
        <f>ROUND(D2539*E2539,2)</f>
        <v>0</v>
      </c>
      <c r="G2539" s="76"/>
      <c r="H2539" s="69">
        <f>ROUND(N2539+(N2539*$H$2/100),2)</f>
        <v>97.13</v>
      </c>
      <c r="I2539" s="69">
        <f>ROUND(O2539+(O2539*$H$2/100),2)</f>
        <v>13.41</v>
      </c>
      <c r="J2539" s="69">
        <f>H2539+I2539</f>
        <v>110.53999999999999</v>
      </c>
      <c r="K2539" s="69">
        <v>0</v>
      </c>
      <c r="L2539" s="75">
        <f>SUM(J2539:K2539)</f>
        <v>110.53999999999999</v>
      </c>
      <c r="N2539" s="69">
        <v>97.13</v>
      </c>
      <c r="O2539" s="69">
        <v>13.41</v>
      </c>
      <c r="P2539" s="69">
        <f>SUM(N2539:O2539)</f>
        <v>110.53999999999999</v>
      </c>
      <c r="Q2539" s="63"/>
      <c r="R2539" s="69">
        <f>X2539</f>
        <v>97.13</v>
      </c>
      <c r="S2539" s="69">
        <f>Y2539</f>
        <v>13.42</v>
      </c>
      <c r="T2539" s="69">
        <f>R2539+S2539</f>
        <v>110.55</v>
      </c>
      <c r="U2539" s="69">
        <f>ROUND(Z2539*$H$2,2)/100</f>
        <v>0</v>
      </c>
      <c r="V2539" s="77">
        <f>SUM(T2539:U2539)</f>
        <v>110.55</v>
      </c>
      <c r="X2539" s="69">
        <v>97.13</v>
      </c>
      <c r="Y2539" s="69">
        <v>13.42</v>
      </c>
      <c r="Z2539" s="69">
        <v>110.55</v>
      </c>
      <c r="AA2539" s="78"/>
      <c r="AB2539" s="79">
        <f t="shared" si="1471"/>
        <v>-1.0000000000005116E-2</v>
      </c>
    </row>
    <row r="2540" spans="1:28" s="33" customFormat="1" x14ac:dyDescent="0.25">
      <c r="A2540" s="71" t="s">
        <v>11312</v>
      </c>
      <c r="B2540" s="72" t="s">
        <v>16232</v>
      </c>
      <c r="C2540" s="73" t="s">
        <v>8753</v>
      </c>
      <c r="D2540" s="74">
        <v>0</v>
      </c>
      <c r="E2540" s="69">
        <v>273.52</v>
      </c>
      <c r="F2540" s="75">
        <f>ROUND(D2540*E2540,2)</f>
        <v>0</v>
      </c>
      <c r="G2540" s="76"/>
      <c r="H2540" s="69">
        <f>ROUND(N2540+(N2540*$H$2/100),2)</f>
        <v>265.13</v>
      </c>
      <c r="I2540" s="69">
        <f>ROUND(O2540+(O2540*$H$2/100),2)</f>
        <v>8.39</v>
      </c>
      <c r="J2540" s="69">
        <f>H2540+I2540</f>
        <v>273.52</v>
      </c>
      <c r="K2540" s="69">
        <v>0</v>
      </c>
      <c r="L2540" s="75">
        <f>SUM(J2540:K2540)</f>
        <v>273.52</v>
      </c>
      <c r="N2540" s="69">
        <v>265.13</v>
      </c>
      <c r="O2540" s="69">
        <v>8.39</v>
      </c>
      <c r="P2540" s="69">
        <f>SUM(N2540:O2540)</f>
        <v>273.52</v>
      </c>
      <c r="Q2540" s="63"/>
      <c r="R2540" s="69">
        <f>X2540</f>
        <v>265.13</v>
      </c>
      <c r="S2540" s="69">
        <f>Y2540</f>
        <v>8.39</v>
      </c>
      <c r="T2540" s="69">
        <f>R2540+S2540</f>
        <v>273.52</v>
      </c>
      <c r="U2540" s="69">
        <f>ROUND(Z2540*$H$2,2)/100</f>
        <v>0</v>
      </c>
      <c r="V2540" s="77">
        <f>SUM(T2540:U2540)</f>
        <v>273.52</v>
      </c>
      <c r="X2540" s="69">
        <v>265.13</v>
      </c>
      <c r="Y2540" s="69">
        <v>8.39</v>
      </c>
      <c r="Z2540" s="69">
        <v>273.52</v>
      </c>
      <c r="AA2540" s="78"/>
      <c r="AB2540" s="79">
        <f t="shared" si="1471"/>
        <v>0</v>
      </c>
    </row>
    <row r="2541" spans="1:28" s="33" customFormat="1" x14ac:dyDescent="0.25">
      <c r="A2541" s="65" t="s">
        <v>11313</v>
      </c>
      <c r="B2541" s="66" t="s">
        <v>16233</v>
      </c>
      <c r="C2541" s="67"/>
      <c r="D2541" s="68"/>
      <c r="E2541" s="69"/>
      <c r="F2541" s="70"/>
      <c r="G2541" s="38"/>
      <c r="H2541" s="69"/>
      <c r="I2541" s="69"/>
      <c r="J2541" s="69"/>
      <c r="K2541" s="69"/>
      <c r="L2541" s="75"/>
      <c r="N2541" s="69"/>
      <c r="O2541" s="69"/>
      <c r="P2541" s="69"/>
      <c r="Q2541" s="63"/>
      <c r="R2541" s="69"/>
      <c r="S2541" s="69"/>
      <c r="T2541" s="69"/>
      <c r="U2541" s="69"/>
      <c r="V2541" s="77"/>
      <c r="X2541" s="69"/>
      <c r="Y2541" s="69"/>
      <c r="Z2541" s="69"/>
      <c r="AA2541" s="78"/>
      <c r="AB2541" s="79">
        <f t="shared" si="1471"/>
        <v>0</v>
      </c>
    </row>
    <row r="2542" spans="1:28" s="33" customFormat="1" ht="22.5" x14ac:dyDescent="0.25">
      <c r="A2542" s="71" t="s">
        <v>11314</v>
      </c>
      <c r="B2542" s="72" t="s">
        <v>16234</v>
      </c>
      <c r="C2542" s="73" t="s">
        <v>8753</v>
      </c>
      <c r="D2542" s="74">
        <v>0</v>
      </c>
      <c r="E2542" s="69">
        <v>89.02</v>
      </c>
      <c r="F2542" s="75">
        <f>ROUND(D2542*E2542,2)</f>
        <v>0</v>
      </c>
      <c r="G2542" s="76"/>
      <c r="H2542" s="69">
        <f>ROUND(N2542+(N2542*$H$2/100),2)</f>
        <v>75.61</v>
      </c>
      <c r="I2542" s="69">
        <f>ROUND(O2542+(O2542*$H$2/100),2)</f>
        <v>13.41</v>
      </c>
      <c r="J2542" s="69">
        <f>H2542+I2542</f>
        <v>89.02</v>
      </c>
      <c r="K2542" s="69">
        <v>0</v>
      </c>
      <c r="L2542" s="75">
        <f>SUM(J2542:K2542)</f>
        <v>89.02</v>
      </c>
      <c r="N2542" s="69">
        <v>75.61</v>
      </c>
      <c r="O2542" s="69">
        <v>13.41</v>
      </c>
      <c r="P2542" s="69">
        <f>SUM(N2542:O2542)</f>
        <v>89.02</v>
      </c>
      <c r="Q2542" s="63"/>
      <c r="R2542" s="69">
        <f>X2542</f>
        <v>75.61</v>
      </c>
      <c r="S2542" s="69">
        <f>Y2542</f>
        <v>13.42</v>
      </c>
      <c r="T2542" s="69">
        <f>R2542+S2542</f>
        <v>89.03</v>
      </c>
      <c r="U2542" s="69">
        <f>ROUND(Z2542*$H$2,2)/100</f>
        <v>0</v>
      </c>
      <c r="V2542" s="77">
        <f>SUM(T2542:U2542)</f>
        <v>89.03</v>
      </c>
      <c r="X2542" s="69">
        <v>75.61</v>
      </c>
      <c r="Y2542" s="69">
        <v>13.42</v>
      </c>
      <c r="Z2542" s="69">
        <v>89.03</v>
      </c>
      <c r="AA2542" s="78"/>
      <c r="AB2542" s="79">
        <f t="shared" si="1471"/>
        <v>-1.0000000000005116E-2</v>
      </c>
    </row>
    <row r="2543" spans="1:28" x14ac:dyDescent="0.25">
      <c r="A2543" s="71" t="s">
        <v>11315</v>
      </c>
      <c r="B2543" s="72" t="s">
        <v>16235</v>
      </c>
      <c r="C2543" s="73" t="s">
        <v>8753</v>
      </c>
      <c r="D2543" s="74">
        <v>0</v>
      </c>
      <c r="E2543" s="69">
        <v>129.9</v>
      </c>
      <c r="F2543" s="75">
        <f>ROUND(D2543*E2543,2)</f>
        <v>0</v>
      </c>
      <c r="G2543" s="76"/>
      <c r="H2543" s="69">
        <f>ROUND(N2543+(N2543*$H$2/100),2)</f>
        <v>113.12</v>
      </c>
      <c r="I2543" s="69">
        <f>ROUND(O2543+(O2543*$H$2/100),2)</f>
        <v>16.78</v>
      </c>
      <c r="J2543" s="69">
        <f>H2543+I2543</f>
        <v>129.9</v>
      </c>
      <c r="K2543" s="69">
        <v>0</v>
      </c>
      <c r="L2543" s="75">
        <f>SUM(J2543:K2543)</f>
        <v>129.9</v>
      </c>
      <c r="N2543" s="69">
        <v>113.12</v>
      </c>
      <c r="O2543" s="69">
        <v>16.78</v>
      </c>
      <c r="P2543" s="69">
        <f>SUM(N2543:O2543)</f>
        <v>129.9</v>
      </c>
      <c r="Q2543" s="63"/>
      <c r="R2543" s="69">
        <f>X2543</f>
        <v>113.12</v>
      </c>
      <c r="S2543" s="69">
        <f>Y2543</f>
        <v>16.79</v>
      </c>
      <c r="T2543" s="69">
        <f>R2543+S2543</f>
        <v>129.91</v>
      </c>
      <c r="U2543" s="69">
        <f>ROUND(Z2543*$H$2,2)/100</f>
        <v>0</v>
      </c>
      <c r="V2543" s="77">
        <f>SUM(T2543:U2543)</f>
        <v>129.91</v>
      </c>
      <c r="X2543" s="69">
        <v>113.12</v>
      </c>
      <c r="Y2543" s="69">
        <v>16.79</v>
      </c>
      <c r="Z2543" s="69">
        <v>129.91</v>
      </c>
      <c r="AA2543" s="78"/>
      <c r="AB2543" s="79">
        <f t="shared" si="1471"/>
        <v>-9.9999999999909051E-3</v>
      </c>
    </row>
    <row r="2544" spans="1:28" x14ac:dyDescent="0.25">
      <c r="A2544" s="65" t="s">
        <v>11316</v>
      </c>
      <c r="B2544" s="66" t="s">
        <v>16236</v>
      </c>
      <c r="C2544" s="67"/>
      <c r="D2544" s="68"/>
      <c r="E2544" s="69"/>
      <c r="F2544" s="70"/>
      <c r="H2544" s="69"/>
      <c r="I2544" s="69"/>
      <c r="J2544" s="69"/>
      <c r="K2544" s="69"/>
      <c r="L2544" s="75"/>
      <c r="N2544" s="69"/>
      <c r="O2544" s="69"/>
      <c r="P2544" s="69"/>
      <c r="Q2544" s="63"/>
      <c r="R2544" s="69"/>
      <c r="S2544" s="69"/>
      <c r="T2544" s="69"/>
      <c r="U2544" s="69"/>
      <c r="V2544" s="77"/>
      <c r="X2544" s="69"/>
      <c r="Y2544" s="69"/>
      <c r="Z2544" s="69"/>
      <c r="AA2544" s="78"/>
      <c r="AB2544" s="79">
        <f t="shared" si="1471"/>
        <v>0</v>
      </c>
    </row>
    <row r="2545" spans="1:28" x14ac:dyDescent="0.25">
      <c r="A2545" s="71" t="s">
        <v>11317</v>
      </c>
      <c r="B2545" s="72" t="s">
        <v>16237</v>
      </c>
      <c r="C2545" s="73" t="s">
        <v>8753</v>
      </c>
      <c r="D2545" s="74">
        <v>0</v>
      </c>
      <c r="E2545" s="69">
        <v>95.53</v>
      </c>
      <c r="F2545" s="75">
        <f t="shared" ref="F2545:F2557" si="1483">ROUND(D2545*E2545,2)</f>
        <v>0</v>
      </c>
      <c r="G2545" s="76"/>
      <c r="H2545" s="69">
        <f t="shared" ref="H2545:I2557" si="1484">ROUND(N2545+(N2545*$H$2/100),2)</f>
        <v>68.709999999999994</v>
      </c>
      <c r="I2545" s="69">
        <f t="shared" si="1484"/>
        <v>26.82</v>
      </c>
      <c r="J2545" s="69">
        <f t="shared" ref="J2545:J2557" si="1485">H2545+I2545</f>
        <v>95.53</v>
      </c>
      <c r="K2545" s="69">
        <v>0</v>
      </c>
      <c r="L2545" s="75">
        <f t="shared" ref="L2545:L2557" si="1486">SUM(J2545:K2545)</f>
        <v>95.53</v>
      </c>
      <c r="N2545" s="69">
        <v>68.709999999999994</v>
      </c>
      <c r="O2545" s="69">
        <v>26.82</v>
      </c>
      <c r="P2545" s="69">
        <f t="shared" ref="P2545:P2557" si="1487">SUM(N2545:O2545)</f>
        <v>95.53</v>
      </c>
      <c r="Q2545" s="63"/>
      <c r="R2545" s="69">
        <f t="shared" ref="R2545:S2557" si="1488">X2545</f>
        <v>68.709999999999994</v>
      </c>
      <c r="S2545" s="69">
        <f t="shared" si="1488"/>
        <v>26.84</v>
      </c>
      <c r="T2545" s="69">
        <f t="shared" ref="T2545:T2557" si="1489">R2545+S2545</f>
        <v>95.55</v>
      </c>
      <c r="U2545" s="69">
        <f t="shared" ref="U2545:U2557" si="1490">ROUND(Z2545*$H$2,2)/100</f>
        <v>0</v>
      </c>
      <c r="V2545" s="77">
        <f t="shared" ref="V2545:V2557" si="1491">SUM(T2545:U2545)</f>
        <v>95.55</v>
      </c>
      <c r="X2545" s="69">
        <v>68.709999999999994</v>
      </c>
      <c r="Y2545" s="69">
        <v>26.84</v>
      </c>
      <c r="Z2545" s="69">
        <v>95.55</v>
      </c>
      <c r="AA2545" s="78"/>
      <c r="AB2545" s="79">
        <f t="shared" si="1471"/>
        <v>-1.9999999999996021E-2</v>
      </c>
    </row>
    <row r="2546" spans="1:28" x14ac:dyDescent="0.25">
      <c r="A2546" s="71" t="s">
        <v>11318</v>
      </c>
      <c r="B2546" s="72" t="s">
        <v>16238</v>
      </c>
      <c r="C2546" s="73" t="s">
        <v>8753</v>
      </c>
      <c r="D2546" s="74">
        <v>0</v>
      </c>
      <c r="E2546" s="69">
        <v>66.849999999999994</v>
      </c>
      <c r="F2546" s="75">
        <f t="shared" si="1483"/>
        <v>0</v>
      </c>
      <c r="G2546" s="76"/>
      <c r="H2546" s="69">
        <f t="shared" si="1484"/>
        <v>40.03</v>
      </c>
      <c r="I2546" s="69">
        <f t="shared" si="1484"/>
        <v>26.82</v>
      </c>
      <c r="J2546" s="69">
        <f t="shared" si="1485"/>
        <v>66.849999999999994</v>
      </c>
      <c r="K2546" s="69">
        <v>0</v>
      </c>
      <c r="L2546" s="75">
        <f t="shared" si="1486"/>
        <v>66.849999999999994</v>
      </c>
      <c r="N2546" s="69">
        <v>40.03</v>
      </c>
      <c r="O2546" s="69">
        <v>26.82</v>
      </c>
      <c r="P2546" s="69">
        <f t="shared" si="1487"/>
        <v>66.849999999999994</v>
      </c>
      <c r="Q2546" s="63"/>
      <c r="R2546" s="69">
        <f t="shared" si="1488"/>
        <v>40.03</v>
      </c>
      <c r="S2546" s="69">
        <f t="shared" si="1488"/>
        <v>26.84</v>
      </c>
      <c r="T2546" s="69">
        <f t="shared" si="1489"/>
        <v>66.87</v>
      </c>
      <c r="U2546" s="69">
        <f t="shared" si="1490"/>
        <v>0</v>
      </c>
      <c r="V2546" s="77">
        <f t="shared" si="1491"/>
        <v>66.87</v>
      </c>
      <c r="X2546" s="69">
        <v>40.03</v>
      </c>
      <c r="Y2546" s="69">
        <v>26.84</v>
      </c>
      <c r="Z2546" s="69">
        <v>66.87</v>
      </c>
      <c r="AA2546" s="78"/>
      <c r="AB2546" s="79">
        <f t="shared" si="1471"/>
        <v>-2.0000000000010232E-2</v>
      </c>
    </row>
    <row r="2547" spans="1:28" x14ac:dyDescent="0.25">
      <c r="A2547" s="71" t="s">
        <v>11319</v>
      </c>
      <c r="B2547" s="72" t="s">
        <v>16239</v>
      </c>
      <c r="C2547" s="73" t="s">
        <v>8753</v>
      </c>
      <c r="D2547" s="74">
        <v>0</v>
      </c>
      <c r="E2547" s="69">
        <v>33.36</v>
      </c>
      <c r="F2547" s="75">
        <f t="shared" si="1483"/>
        <v>0</v>
      </c>
      <c r="G2547" s="76"/>
      <c r="H2547" s="69">
        <f t="shared" si="1484"/>
        <v>23.3</v>
      </c>
      <c r="I2547" s="69">
        <f t="shared" si="1484"/>
        <v>10.06</v>
      </c>
      <c r="J2547" s="69">
        <f t="shared" si="1485"/>
        <v>33.36</v>
      </c>
      <c r="K2547" s="69">
        <v>0</v>
      </c>
      <c r="L2547" s="75">
        <f t="shared" si="1486"/>
        <v>33.36</v>
      </c>
      <c r="N2547" s="69">
        <v>23.3</v>
      </c>
      <c r="O2547" s="69">
        <v>10.06</v>
      </c>
      <c r="P2547" s="69">
        <f t="shared" si="1487"/>
        <v>33.36</v>
      </c>
      <c r="Q2547" s="63"/>
      <c r="R2547" s="69">
        <f t="shared" si="1488"/>
        <v>23.3</v>
      </c>
      <c r="S2547" s="69">
        <f t="shared" si="1488"/>
        <v>10.06</v>
      </c>
      <c r="T2547" s="69">
        <f t="shared" si="1489"/>
        <v>33.36</v>
      </c>
      <c r="U2547" s="69">
        <f t="shared" si="1490"/>
        <v>0</v>
      </c>
      <c r="V2547" s="77">
        <f t="shared" si="1491"/>
        <v>33.36</v>
      </c>
      <c r="X2547" s="69">
        <v>23.3</v>
      </c>
      <c r="Y2547" s="69">
        <v>10.06</v>
      </c>
      <c r="Z2547" s="69">
        <v>33.36</v>
      </c>
      <c r="AA2547" s="78"/>
      <c r="AB2547" s="79">
        <f t="shared" si="1471"/>
        <v>0</v>
      </c>
    </row>
    <row r="2548" spans="1:28" x14ac:dyDescent="0.25">
      <c r="A2548" s="71" t="s">
        <v>11320</v>
      </c>
      <c r="B2548" s="72" t="s">
        <v>16240</v>
      </c>
      <c r="C2548" s="73" t="s">
        <v>8753</v>
      </c>
      <c r="D2548" s="74">
        <v>0</v>
      </c>
      <c r="E2548" s="69">
        <v>122.41</v>
      </c>
      <c r="F2548" s="75">
        <f t="shared" si="1483"/>
        <v>0</v>
      </c>
      <c r="G2548" s="76"/>
      <c r="H2548" s="69">
        <f t="shared" si="1484"/>
        <v>112.35</v>
      </c>
      <c r="I2548" s="69">
        <f t="shared" si="1484"/>
        <v>10.06</v>
      </c>
      <c r="J2548" s="69">
        <f t="shared" si="1485"/>
        <v>122.41</v>
      </c>
      <c r="K2548" s="69">
        <v>0</v>
      </c>
      <c r="L2548" s="75">
        <f t="shared" si="1486"/>
        <v>122.41</v>
      </c>
      <c r="N2548" s="69">
        <v>112.35</v>
      </c>
      <c r="O2548" s="69">
        <v>10.06</v>
      </c>
      <c r="P2548" s="69">
        <f t="shared" si="1487"/>
        <v>122.41</v>
      </c>
      <c r="Q2548" s="63"/>
      <c r="R2548" s="69">
        <f t="shared" si="1488"/>
        <v>112.35</v>
      </c>
      <c r="S2548" s="69">
        <f t="shared" si="1488"/>
        <v>10.06</v>
      </c>
      <c r="T2548" s="69">
        <f t="shared" si="1489"/>
        <v>122.41</v>
      </c>
      <c r="U2548" s="69">
        <f t="shared" si="1490"/>
        <v>0</v>
      </c>
      <c r="V2548" s="77">
        <f t="shared" si="1491"/>
        <v>122.41</v>
      </c>
      <c r="X2548" s="69">
        <v>112.35</v>
      </c>
      <c r="Y2548" s="69">
        <v>10.06</v>
      </c>
      <c r="Z2548" s="69">
        <v>122.41</v>
      </c>
      <c r="AA2548" s="78"/>
      <c r="AB2548" s="79">
        <f t="shared" si="1471"/>
        <v>0</v>
      </c>
    </row>
    <row r="2549" spans="1:28" x14ac:dyDescent="0.25">
      <c r="A2549" s="71" t="s">
        <v>11321</v>
      </c>
      <c r="B2549" s="72" t="s">
        <v>16241</v>
      </c>
      <c r="C2549" s="73" t="s">
        <v>8753</v>
      </c>
      <c r="D2549" s="74">
        <v>0</v>
      </c>
      <c r="E2549" s="69">
        <v>280.27</v>
      </c>
      <c r="F2549" s="75">
        <f t="shared" si="1483"/>
        <v>0</v>
      </c>
      <c r="G2549" s="76"/>
      <c r="H2549" s="69">
        <f t="shared" si="1484"/>
        <v>270.20999999999998</v>
      </c>
      <c r="I2549" s="69">
        <f t="shared" si="1484"/>
        <v>10.06</v>
      </c>
      <c r="J2549" s="69">
        <f t="shared" si="1485"/>
        <v>280.27</v>
      </c>
      <c r="K2549" s="69">
        <v>0</v>
      </c>
      <c r="L2549" s="75">
        <f t="shared" si="1486"/>
        <v>280.27</v>
      </c>
      <c r="N2549" s="69">
        <v>270.20999999999998</v>
      </c>
      <c r="O2549" s="69">
        <v>10.06</v>
      </c>
      <c r="P2549" s="69">
        <f t="shared" si="1487"/>
        <v>280.27</v>
      </c>
      <c r="Q2549" s="63"/>
      <c r="R2549" s="69">
        <f t="shared" si="1488"/>
        <v>270.20999999999998</v>
      </c>
      <c r="S2549" s="69">
        <f t="shared" si="1488"/>
        <v>10.06</v>
      </c>
      <c r="T2549" s="69">
        <f t="shared" si="1489"/>
        <v>280.27</v>
      </c>
      <c r="U2549" s="69">
        <f t="shared" si="1490"/>
        <v>0</v>
      </c>
      <c r="V2549" s="77">
        <f t="shared" si="1491"/>
        <v>280.27</v>
      </c>
      <c r="X2549" s="69">
        <v>270.20999999999998</v>
      </c>
      <c r="Y2549" s="69">
        <v>10.06</v>
      </c>
      <c r="Z2549" s="69">
        <v>280.27</v>
      </c>
      <c r="AA2549" s="78"/>
      <c r="AB2549" s="79">
        <f t="shared" si="1471"/>
        <v>0</v>
      </c>
    </row>
    <row r="2550" spans="1:28" x14ac:dyDescent="0.25">
      <c r="A2550" s="71" t="s">
        <v>11322</v>
      </c>
      <c r="B2550" s="72" t="s">
        <v>16242</v>
      </c>
      <c r="C2550" s="73" t="s">
        <v>8753</v>
      </c>
      <c r="D2550" s="74">
        <v>0</v>
      </c>
      <c r="E2550" s="69">
        <v>3.6900000000000004</v>
      </c>
      <c r="F2550" s="75">
        <f t="shared" si="1483"/>
        <v>0</v>
      </c>
      <c r="G2550" s="76"/>
      <c r="H2550" s="69">
        <f t="shared" si="1484"/>
        <v>2.6</v>
      </c>
      <c r="I2550" s="69">
        <f t="shared" si="1484"/>
        <v>1.0900000000000001</v>
      </c>
      <c r="J2550" s="69">
        <f t="shared" si="1485"/>
        <v>3.6900000000000004</v>
      </c>
      <c r="K2550" s="69">
        <v>0</v>
      </c>
      <c r="L2550" s="75">
        <f t="shared" si="1486"/>
        <v>3.6900000000000004</v>
      </c>
      <c r="N2550" s="69">
        <v>2.6</v>
      </c>
      <c r="O2550" s="69">
        <v>1.0900000000000001</v>
      </c>
      <c r="P2550" s="69">
        <f t="shared" si="1487"/>
        <v>3.6900000000000004</v>
      </c>
      <c r="Q2550" s="63"/>
      <c r="R2550" s="69">
        <f t="shared" si="1488"/>
        <v>2.6</v>
      </c>
      <c r="S2550" s="69">
        <f t="shared" si="1488"/>
        <v>1.0900000000000001</v>
      </c>
      <c r="T2550" s="69">
        <f t="shared" si="1489"/>
        <v>3.6900000000000004</v>
      </c>
      <c r="U2550" s="69">
        <f t="shared" si="1490"/>
        <v>0</v>
      </c>
      <c r="V2550" s="77">
        <f t="shared" si="1491"/>
        <v>3.6900000000000004</v>
      </c>
      <c r="X2550" s="69">
        <v>2.6</v>
      </c>
      <c r="Y2550" s="69">
        <v>1.0900000000000001</v>
      </c>
      <c r="Z2550" s="69">
        <v>3.69</v>
      </c>
      <c r="AA2550" s="78"/>
      <c r="AB2550" s="79">
        <f t="shared" si="1471"/>
        <v>0</v>
      </c>
    </row>
    <row r="2551" spans="1:28" x14ac:dyDescent="0.25">
      <c r="A2551" s="71" t="s">
        <v>11323</v>
      </c>
      <c r="B2551" s="72" t="s">
        <v>16243</v>
      </c>
      <c r="C2551" s="73" t="s">
        <v>8753</v>
      </c>
      <c r="D2551" s="74">
        <v>0</v>
      </c>
      <c r="E2551" s="69">
        <v>8.25</v>
      </c>
      <c r="F2551" s="75">
        <f t="shared" si="1483"/>
        <v>0</v>
      </c>
      <c r="G2551" s="76"/>
      <c r="H2551" s="69">
        <f t="shared" si="1484"/>
        <v>7.16</v>
      </c>
      <c r="I2551" s="69">
        <f t="shared" si="1484"/>
        <v>1.0900000000000001</v>
      </c>
      <c r="J2551" s="69">
        <f t="shared" si="1485"/>
        <v>8.25</v>
      </c>
      <c r="K2551" s="69">
        <v>0</v>
      </c>
      <c r="L2551" s="75">
        <f t="shared" si="1486"/>
        <v>8.25</v>
      </c>
      <c r="N2551" s="69">
        <v>7.16</v>
      </c>
      <c r="O2551" s="69">
        <v>1.0900000000000001</v>
      </c>
      <c r="P2551" s="69">
        <f t="shared" si="1487"/>
        <v>8.25</v>
      </c>
      <c r="Q2551" s="63"/>
      <c r="R2551" s="69">
        <f t="shared" si="1488"/>
        <v>7.16</v>
      </c>
      <c r="S2551" s="69">
        <f t="shared" si="1488"/>
        <v>1.0900000000000001</v>
      </c>
      <c r="T2551" s="69">
        <f t="shared" si="1489"/>
        <v>8.25</v>
      </c>
      <c r="U2551" s="69">
        <f t="shared" si="1490"/>
        <v>0</v>
      </c>
      <c r="V2551" s="77">
        <f t="shared" si="1491"/>
        <v>8.25</v>
      </c>
      <c r="X2551" s="69">
        <v>7.16</v>
      </c>
      <c r="Y2551" s="69">
        <v>1.0900000000000001</v>
      </c>
      <c r="Z2551" s="69">
        <v>8.25</v>
      </c>
      <c r="AA2551" s="78"/>
      <c r="AB2551" s="79">
        <f t="shared" si="1471"/>
        <v>0</v>
      </c>
    </row>
    <row r="2552" spans="1:28" x14ac:dyDescent="0.25">
      <c r="A2552" s="71" t="s">
        <v>11324</v>
      </c>
      <c r="B2552" s="72" t="s">
        <v>16244</v>
      </c>
      <c r="C2552" s="73" t="s">
        <v>8753</v>
      </c>
      <c r="D2552" s="74">
        <v>0</v>
      </c>
      <c r="E2552" s="69">
        <v>48.379999999999995</v>
      </c>
      <c r="F2552" s="75">
        <f t="shared" si="1483"/>
        <v>0</v>
      </c>
      <c r="G2552" s="76"/>
      <c r="H2552" s="69">
        <f t="shared" si="1484"/>
        <v>34.97</v>
      </c>
      <c r="I2552" s="69">
        <f t="shared" si="1484"/>
        <v>13.41</v>
      </c>
      <c r="J2552" s="69">
        <f t="shared" si="1485"/>
        <v>48.379999999999995</v>
      </c>
      <c r="K2552" s="69">
        <v>0</v>
      </c>
      <c r="L2552" s="75">
        <f t="shared" si="1486"/>
        <v>48.379999999999995</v>
      </c>
      <c r="N2552" s="69">
        <v>34.97</v>
      </c>
      <c r="O2552" s="69">
        <v>13.41</v>
      </c>
      <c r="P2552" s="69">
        <f t="shared" si="1487"/>
        <v>48.379999999999995</v>
      </c>
      <c r="Q2552" s="63"/>
      <c r="R2552" s="69">
        <f t="shared" si="1488"/>
        <v>34.97</v>
      </c>
      <c r="S2552" s="69">
        <f t="shared" si="1488"/>
        <v>13.42</v>
      </c>
      <c r="T2552" s="69">
        <f t="shared" si="1489"/>
        <v>48.39</v>
      </c>
      <c r="U2552" s="69">
        <f t="shared" si="1490"/>
        <v>0</v>
      </c>
      <c r="V2552" s="77">
        <f t="shared" si="1491"/>
        <v>48.39</v>
      </c>
      <c r="X2552" s="69">
        <v>34.97</v>
      </c>
      <c r="Y2552" s="69">
        <v>13.42</v>
      </c>
      <c r="Z2552" s="69">
        <v>48.39</v>
      </c>
      <c r="AA2552" s="78"/>
      <c r="AB2552" s="79">
        <f t="shared" si="1471"/>
        <v>-1.0000000000005116E-2</v>
      </c>
    </row>
    <row r="2553" spans="1:28" x14ac:dyDescent="0.25">
      <c r="A2553" s="71" t="s">
        <v>11325</v>
      </c>
      <c r="B2553" s="72" t="s">
        <v>16245</v>
      </c>
      <c r="C2553" s="73" t="s">
        <v>8753</v>
      </c>
      <c r="D2553" s="74">
        <v>0</v>
      </c>
      <c r="E2553" s="69">
        <v>12.01</v>
      </c>
      <c r="F2553" s="75">
        <f t="shared" si="1483"/>
        <v>0</v>
      </c>
      <c r="G2553" s="76"/>
      <c r="H2553" s="69">
        <f t="shared" si="1484"/>
        <v>5.28</v>
      </c>
      <c r="I2553" s="69">
        <f t="shared" si="1484"/>
        <v>6.73</v>
      </c>
      <c r="J2553" s="69">
        <f t="shared" si="1485"/>
        <v>12.010000000000002</v>
      </c>
      <c r="K2553" s="69">
        <v>0</v>
      </c>
      <c r="L2553" s="75">
        <f t="shared" si="1486"/>
        <v>12.010000000000002</v>
      </c>
      <c r="N2553" s="69">
        <v>5.28</v>
      </c>
      <c r="O2553" s="69">
        <v>6.7299999999999995</v>
      </c>
      <c r="P2553" s="69">
        <f t="shared" si="1487"/>
        <v>12.01</v>
      </c>
      <c r="Q2553" s="63"/>
      <c r="R2553" s="69">
        <f t="shared" si="1488"/>
        <v>5.28</v>
      </c>
      <c r="S2553" s="69">
        <f t="shared" si="1488"/>
        <v>6.71</v>
      </c>
      <c r="T2553" s="69">
        <f t="shared" si="1489"/>
        <v>11.99</v>
      </c>
      <c r="U2553" s="69">
        <f t="shared" si="1490"/>
        <v>0</v>
      </c>
      <c r="V2553" s="77">
        <f t="shared" si="1491"/>
        <v>11.99</v>
      </c>
      <c r="X2553" s="69">
        <v>5.28</v>
      </c>
      <c r="Y2553" s="69">
        <v>6.71</v>
      </c>
      <c r="Z2553" s="69">
        <v>11.99</v>
      </c>
      <c r="AA2553" s="78"/>
      <c r="AB2553" s="79">
        <f t="shared" si="1471"/>
        <v>1.9999999999999574E-2</v>
      </c>
    </row>
    <row r="2554" spans="1:28" ht="22.5" x14ac:dyDescent="0.25">
      <c r="A2554" s="71" t="s">
        <v>11326</v>
      </c>
      <c r="B2554" s="72" t="s">
        <v>16246</v>
      </c>
      <c r="C2554" s="73" t="s">
        <v>8753</v>
      </c>
      <c r="D2554" s="74">
        <v>0</v>
      </c>
      <c r="E2554" s="69">
        <v>13.489999999999998</v>
      </c>
      <c r="F2554" s="75">
        <f t="shared" si="1483"/>
        <v>0</v>
      </c>
      <c r="G2554" s="76"/>
      <c r="H2554" s="69">
        <f t="shared" si="1484"/>
        <v>6.76</v>
      </c>
      <c r="I2554" s="69">
        <f t="shared" si="1484"/>
        <v>6.73</v>
      </c>
      <c r="J2554" s="69">
        <f t="shared" si="1485"/>
        <v>13.49</v>
      </c>
      <c r="K2554" s="69">
        <v>0</v>
      </c>
      <c r="L2554" s="75">
        <f t="shared" si="1486"/>
        <v>13.49</v>
      </c>
      <c r="N2554" s="69">
        <v>6.76</v>
      </c>
      <c r="O2554" s="69">
        <v>6.7299999999999995</v>
      </c>
      <c r="P2554" s="69">
        <f t="shared" si="1487"/>
        <v>13.489999999999998</v>
      </c>
      <c r="Q2554" s="63"/>
      <c r="R2554" s="69">
        <f t="shared" si="1488"/>
        <v>6.76</v>
      </c>
      <c r="S2554" s="69">
        <f t="shared" si="1488"/>
        <v>6.71</v>
      </c>
      <c r="T2554" s="69">
        <f t="shared" si="1489"/>
        <v>13.469999999999999</v>
      </c>
      <c r="U2554" s="69">
        <f t="shared" si="1490"/>
        <v>0</v>
      </c>
      <c r="V2554" s="77">
        <f t="shared" si="1491"/>
        <v>13.469999999999999</v>
      </c>
      <c r="X2554" s="69">
        <v>6.76</v>
      </c>
      <c r="Y2554" s="69">
        <v>6.71</v>
      </c>
      <c r="Z2554" s="69">
        <v>13.47</v>
      </c>
      <c r="AA2554" s="78"/>
      <c r="AB2554" s="79">
        <f t="shared" si="1471"/>
        <v>1.9999999999997797E-2</v>
      </c>
    </row>
    <row r="2555" spans="1:28" ht="22.5" x14ac:dyDescent="0.25">
      <c r="A2555" s="71" t="s">
        <v>11327</v>
      </c>
      <c r="B2555" s="72" t="s">
        <v>16247</v>
      </c>
      <c r="C2555" s="73" t="s">
        <v>8753</v>
      </c>
      <c r="D2555" s="74">
        <v>0</v>
      </c>
      <c r="E2555" s="69">
        <v>343.74</v>
      </c>
      <c r="F2555" s="75">
        <f t="shared" si="1483"/>
        <v>0</v>
      </c>
      <c r="G2555" s="76"/>
      <c r="H2555" s="69">
        <f t="shared" si="1484"/>
        <v>310.19</v>
      </c>
      <c r="I2555" s="69">
        <f t="shared" si="1484"/>
        <v>33.549999999999997</v>
      </c>
      <c r="J2555" s="69">
        <f t="shared" si="1485"/>
        <v>343.74</v>
      </c>
      <c r="K2555" s="69">
        <v>0</v>
      </c>
      <c r="L2555" s="75">
        <f t="shared" si="1486"/>
        <v>343.74</v>
      </c>
      <c r="N2555" s="69">
        <v>310.19</v>
      </c>
      <c r="O2555" s="69">
        <v>33.549999999999997</v>
      </c>
      <c r="P2555" s="69">
        <f t="shared" si="1487"/>
        <v>343.74</v>
      </c>
      <c r="Q2555" s="63"/>
      <c r="R2555" s="69">
        <f t="shared" si="1488"/>
        <v>310.19</v>
      </c>
      <c r="S2555" s="69">
        <f t="shared" si="1488"/>
        <v>33.549999999999997</v>
      </c>
      <c r="T2555" s="69">
        <f t="shared" si="1489"/>
        <v>343.74</v>
      </c>
      <c r="U2555" s="69">
        <f t="shared" si="1490"/>
        <v>0</v>
      </c>
      <c r="V2555" s="77">
        <f t="shared" si="1491"/>
        <v>343.74</v>
      </c>
      <c r="X2555" s="69">
        <v>310.19</v>
      </c>
      <c r="Y2555" s="69">
        <v>33.549999999999997</v>
      </c>
      <c r="Z2555" s="69">
        <v>343.74</v>
      </c>
      <c r="AA2555" s="78"/>
      <c r="AB2555" s="79">
        <f t="shared" si="1471"/>
        <v>0</v>
      </c>
    </row>
    <row r="2556" spans="1:28" ht="22.5" x14ac:dyDescent="0.25">
      <c r="A2556" s="71" t="s">
        <v>11328</v>
      </c>
      <c r="B2556" s="72" t="s">
        <v>16248</v>
      </c>
      <c r="C2556" s="73" t="s">
        <v>8753</v>
      </c>
      <c r="D2556" s="74">
        <v>0</v>
      </c>
      <c r="E2556" s="69">
        <v>32.17</v>
      </c>
      <c r="F2556" s="75">
        <f t="shared" si="1483"/>
        <v>0</v>
      </c>
      <c r="G2556" s="76"/>
      <c r="H2556" s="69">
        <f t="shared" si="1484"/>
        <v>16.93</v>
      </c>
      <c r="I2556" s="69">
        <f t="shared" si="1484"/>
        <v>15.24</v>
      </c>
      <c r="J2556" s="69">
        <f t="shared" si="1485"/>
        <v>32.17</v>
      </c>
      <c r="K2556" s="69">
        <v>0</v>
      </c>
      <c r="L2556" s="75">
        <f t="shared" si="1486"/>
        <v>32.17</v>
      </c>
      <c r="N2556" s="69">
        <v>16.93</v>
      </c>
      <c r="O2556" s="69">
        <v>15.239999999999998</v>
      </c>
      <c r="P2556" s="69">
        <f t="shared" si="1487"/>
        <v>32.17</v>
      </c>
      <c r="Q2556" s="63"/>
      <c r="R2556" s="69">
        <f t="shared" si="1488"/>
        <v>16.93</v>
      </c>
      <c r="S2556" s="69">
        <f t="shared" si="1488"/>
        <v>15.24</v>
      </c>
      <c r="T2556" s="69">
        <f t="shared" si="1489"/>
        <v>32.17</v>
      </c>
      <c r="U2556" s="69">
        <f t="shared" si="1490"/>
        <v>0</v>
      </c>
      <c r="V2556" s="77">
        <f t="shared" si="1491"/>
        <v>32.17</v>
      </c>
      <c r="X2556" s="69">
        <v>16.93</v>
      </c>
      <c r="Y2556" s="69">
        <v>15.24</v>
      </c>
      <c r="Z2556" s="69">
        <v>32.17</v>
      </c>
      <c r="AA2556" s="78"/>
      <c r="AB2556" s="79">
        <f t="shared" si="1471"/>
        <v>0</v>
      </c>
    </row>
    <row r="2557" spans="1:28" x14ac:dyDescent="0.25">
      <c r="A2557" s="71" t="s">
        <v>11329</v>
      </c>
      <c r="B2557" s="72" t="s">
        <v>11331</v>
      </c>
      <c r="C2557" s="73" t="s">
        <v>8753</v>
      </c>
      <c r="D2557" s="74">
        <v>0</v>
      </c>
      <c r="E2557" s="69">
        <v>29.99</v>
      </c>
      <c r="F2557" s="75">
        <f t="shared" si="1483"/>
        <v>0</v>
      </c>
      <c r="G2557" s="76"/>
      <c r="H2557" s="69">
        <f t="shared" si="1484"/>
        <v>14.75</v>
      </c>
      <c r="I2557" s="69">
        <f t="shared" si="1484"/>
        <v>15.24</v>
      </c>
      <c r="J2557" s="69">
        <f t="shared" si="1485"/>
        <v>29.990000000000002</v>
      </c>
      <c r="K2557" s="69">
        <v>0</v>
      </c>
      <c r="L2557" s="75">
        <f t="shared" si="1486"/>
        <v>29.990000000000002</v>
      </c>
      <c r="N2557" s="69">
        <v>14.75</v>
      </c>
      <c r="O2557" s="69">
        <v>15.239999999999998</v>
      </c>
      <c r="P2557" s="69">
        <f t="shared" si="1487"/>
        <v>29.99</v>
      </c>
      <c r="Q2557" s="63"/>
      <c r="R2557" s="69">
        <f t="shared" si="1488"/>
        <v>14.75</v>
      </c>
      <c r="S2557" s="69">
        <f t="shared" si="1488"/>
        <v>15.24</v>
      </c>
      <c r="T2557" s="69">
        <f t="shared" si="1489"/>
        <v>29.990000000000002</v>
      </c>
      <c r="U2557" s="69">
        <f t="shared" si="1490"/>
        <v>0</v>
      </c>
      <c r="V2557" s="77">
        <f t="shared" si="1491"/>
        <v>29.990000000000002</v>
      </c>
      <c r="X2557" s="69">
        <v>14.75</v>
      </c>
      <c r="Y2557" s="69">
        <v>15.24</v>
      </c>
      <c r="Z2557" s="69">
        <v>29.99</v>
      </c>
      <c r="AA2557" s="78"/>
      <c r="AB2557" s="79">
        <f t="shared" si="1471"/>
        <v>0</v>
      </c>
    </row>
    <row r="2558" spans="1:28" x14ac:dyDescent="0.25">
      <c r="A2558" s="65" t="s">
        <v>11330</v>
      </c>
      <c r="B2558" s="66" t="s">
        <v>16249</v>
      </c>
      <c r="C2558" s="67"/>
      <c r="D2558" s="68"/>
      <c r="E2558" s="69"/>
      <c r="F2558" s="70"/>
      <c r="H2558" s="69"/>
      <c r="I2558" s="69"/>
      <c r="J2558" s="69"/>
      <c r="K2558" s="69"/>
      <c r="L2558" s="75"/>
      <c r="N2558" s="69"/>
      <c r="O2558" s="69"/>
      <c r="P2558" s="69"/>
      <c r="Q2558" s="63"/>
      <c r="R2558" s="69"/>
      <c r="S2558" s="69"/>
      <c r="T2558" s="69"/>
      <c r="U2558" s="69"/>
      <c r="V2558" s="77"/>
      <c r="X2558" s="69"/>
      <c r="Y2558" s="69"/>
      <c r="Z2558" s="69"/>
      <c r="AA2558" s="78"/>
      <c r="AB2558" s="79">
        <f t="shared" si="1471"/>
        <v>0</v>
      </c>
    </row>
    <row r="2559" spans="1:28" ht="22.5" x14ac:dyDescent="0.25">
      <c r="A2559" s="65" t="s">
        <v>11332</v>
      </c>
      <c r="B2559" s="66" t="s">
        <v>16250</v>
      </c>
      <c r="C2559" s="67"/>
      <c r="D2559" s="68"/>
      <c r="E2559" s="69"/>
      <c r="F2559" s="70"/>
      <c r="H2559" s="69"/>
      <c r="I2559" s="69"/>
      <c r="J2559" s="69"/>
      <c r="K2559" s="69"/>
      <c r="L2559" s="75"/>
      <c r="N2559" s="69"/>
      <c r="O2559" s="69"/>
      <c r="P2559" s="69"/>
      <c r="Q2559" s="63"/>
      <c r="R2559" s="69"/>
      <c r="S2559" s="69"/>
      <c r="T2559" s="69"/>
      <c r="U2559" s="69"/>
      <c r="V2559" s="77"/>
      <c r="X2559" s="69"/>
      <c r="Y2559" s="69"/>
      <c r="Z2559" s="69"/>
      <c r="AA2559" s="78"/>
      <c r="AB2559" s="79">
        <f t="shared" si="1471"/>
        <v>0</v>
      </c>
    </row>
    <row r="2560" spans="1:28" ht="22.5" x14ac:dyDescent="0.25">
      <c r="A2560" s="71" t="s">
        <v>11333</v>
      </c>
      <c r="B2560" s="72" t="s">
        <v>16251</v>
      </c>
      <c r="C2560" s="73" t="s">
        <v>8753</v>
      </c>
      <c r="D2560" s="74">
        <v>0</v>
      </c>
      <c r="E2560" s="69">
        <v>21.35</v>
      </c>
      <c r="F2560" s="75">
        <f>ROUND(D2560*E2560,2)</f>
        <v>0</v>
      </c>
      <c r="H2560" s="69">
        <f t="shared" ref="H2560:I2563" si="1492">ROUND(N2560+(N2560*$H$2/100),2)</f>
        <v>18.61</v>
      </c>
      <c r="I2560" s="69">
        <f t="shared" si="1492"/>
        <v>2.74</v>
      </c>
      <c r="J2560" s="69">
        <f>H2560+I2560</f>
        <v>21.35</v>
      </c>
      <c r="K2560" s="69">
        <v>0</v>
      </c>
      <c r="L2560" s="75">
        <f>SUM(J2560:K2560)</f>
        <v>21.35</v>
      </c>
      <c r="N2560" s="69">
        <v>18.61</v>
      </c>
      <c r="O2560" s="69">
        <v>2.74</v>
      </c>
      <c r="P2560" s="69">
        <f>SUM(N2560:O2560)</f>
        <v>21.35</v>
      </c>
      <c r="Q2560" s="63"/>
      <c r="R2560" s="69">
        <f t="shared" ref="R2560:S2563" si="1493">X2560</f>
        <v>18.61</v>
      </c>
      <c r="S2560" s="69">
        <f t="shared" si="1493"/>
        <v>2.73</v>
      </c>
      <c r="T2560" s="69">
        <f>R2560+S2560</f>
        <v>21.34</v>
      </c>
      <c r="U2560" s="69">
        <f>ROUND(Z2560*$H$2,2)/100</f>
        <v>0</v>
      </c>
      <c r="V2560" s="77">
        <f>SUM(T2560:U2560)</f>
        <v>21.34</v>
      </c>
      <c r="X2560" s="69">
        <v>18.61</v>
      </c>
      <c r="Y2560" s="69">
        <v>2.73</v>
      </c>
      <c r="Z2560" s="69">
        <v>21.34</v>
      </c>
      <c r="AA2560" s="78"/>
      <c r="AB2560" s="79">
        <f t="shared" si="1471"/>
        <v>1.0000000000001563E-2</v>
      </c>
    </row>
    <row r="2561" spans="1:28" ht="22.5" x14ac:dyDescent="0.25">
      <c r="A2561" s="71" t="s">
        <v>11334</v>
      </c>
      <c r="B2561" s="72" t="s">
        <v>16252</v>
      </c>
      <c r="C2561" s="73" t="s">
        <v>8753</v>
      </c>
      <c r="D2561" s="74">
        <v>0</v>
      </c>
      <c r="E2561" s="69">
        <v>35.86</v>
      </c>
      <c r="F2561" s="75">
        <f>ROUND(D2561*E2561,2)</f>
        <v>0</v>
      </c>
      <c r="H2561" s="69">
        <f t="shared" si="1492"/>
        <v>33.119999999999997</v>
      </c>
      <c r="I2561" s="69">
        <f t="shared" si="1492"/>
        <v>2.74</v>
      </c>
      <c r="J2561" s="69">
        <f>H2561+I2561</f>
        <v>35.86</v>
      </c>
      <c r="K2561" s="69">
        <v>0</v>
      </c>
      <c r="L2561" s="75">
        <f>SUM(J2561:K2561)</f>
        <v>35.86</v>
      </c>
      <c r="N2561" s="69">
        <v>33.119999999999997</v>
      </c>
      <c r="O2561" s="69">
        <v>2.74</v>
      </c>
      <c r="P2561" s="69">
        <f>SUM(N2561:O2561)</f>
        <v>35.86</v>
      </c>
      <c r="Q2561" s="63"/>
      <c r="R2561" s="69">
        <f t="shared" si="1493"/>
        <v>33.119999999999997</v>
      </c>
      <c r="S2561" s="69">
        <f t="shared" si="1493"/>
        <v>2.73</v>
      </c>
      <c r="T2561" s="69">
        <f>R2561+S2561</f>
        <v>35.849999999999994</v>
      </c>
      <c r="U2561" s="69">
        <f>ROUND(Z2561*$H$2,2)/100</f>
        <v>0</v>
      </c>
      <c r="V2561" s="77">
        <f>SUM(T2561:U2561)</f>
        <v>35.849999999999994</v>
      </c>
      <c r="X2561" s="69">
        <v>33.119999999999997</v>
      </c>
      <c r="Y2561" s="69">
        <v>2.73</v>
      </c>
      <c r="Z2561" s="69">
        <v>35.85</v>
      </c>
      <c r="AA2561" s="78"/>
      <c r="AB2561" s="79">
        <f t="shared" si="1471"/>
        <v>9.9999999999980105E-3</v>
      </c>
    </row>
    <row r="2562" spans="1:28" x14ac:dyDescent="0.25">
      <c r="A2562" s="83" t="s">
        <v>11335</v>
      </c>
      <c r="B2562" s="72" t="s">
        <v>16253</v>
      </c>
      <c r="C2562" s="73" t="s">
        <v>8753</v>
      </c>
      <c r="D2562" s="74">
        <v>0</v>
      </c>
      <c r="E2562" s="69">
        <v>77.83</v>
      </c>
      <c r="F2562" s="75">
        <f>ROUND(D2562*E2562,2)</f>
        <v>0</v>
      </c>
      <c r="H2562" s="69">
        <f t="shared" si="1492"/>
        <v>75.09</v>
      </c>
      <c r="I2562" s="69">
        <f t="shared" si="1492"/>
        <v>2.74</v>
      </c>
      <c r="J2562" s="69">
        <f>H2562+I2562</f>
        <v>77.83</v>
      </c>
      <c r="K2562" s="69">
        <v>0</v>
      </c>
      <c r="L2562" s="75">
        <f>SUM(J2562:K2562)</f>
        <v>77.83</v>
      </c>
      <c r="N2562" s="69">
        <v>75.09</v>
      </c>
      <c r="O2562" s="69">
        <v>2.74</v>
      </c>
      <c r="P2562" s="69">
        <f>SUM(N2562:O2562)</f>
        <v>77.83</v>
      </c>
      <c r="Q2562" s="63"/>
      <c r="R2562" s="69">
        <f t="shared" si="1493"/>
        <v>75.09</v>
      </c>
      <c r="S2562" s="69">
        <f t="shared" si="1493"/>
        <v>2.73</v>
      </c>
      <c r="T2562" s="69">
        <f>R2562+S2562</f>
        <v>77.820000000000007</v>
      </c>
      <c r="U2562" s="69">
        <f>ROUND(Z2562*$H$2,2)/100</f>
        <v>0</v>
      </c>
      <c r="V2562" s="77">
        <f>SUM(T2562:U2562)</f>
        <v>77.820000000000007</v>
      </c>
      <c r="X2562" s="69">
        <v>75.09</v>
      </c>
      <c r="Y2562" s="69">
        <v>2.73</v>
      </c>
      <c r="Z2562" s="69">
        <v>77.819999999999993</v>
      </c>
      <c r="AA2562" s="78"/>
      <c r="AB2562" s="79">
        <f t="shared" si="1471"/>
        <v>1.0000000000005116E-2</v>
      </c>
    </row>
    <row r="2563" spans="1:28" x14ac:dyDescent="0.25">
      <c r="A2563" s="71" t="s">
        <v>11336</v>
      </c>
      <c r="B2563" s="72" t="s">
        <v>16254</v>
      </c>
      <c r="C2563" s="73" t="s">
        <v>8753</v>
      </c>
      <c r="D2563" s="74">
        <v>0</v>
      </c>
      <c r="E2563" s="69">
        <v>36.07</v>
      </c>
      <c r="F2563" s="75">
        <f>ROUND(D2563*E2563,2)</f>
        <v>0</v>
      </c>
      <c r="H2563" s="69">
        <f t="shared" si="1492"/>
        <v>33.33</v>
      </c>
      <c r="I2563" s="69">
        <f t="shared" si="1492"/>
        <v>2.74</v>
      </c>
      <c r="J2563" s="69">
        <f>H2563+I2563</f>
        <v>36.07</v>
      </c>
      <c r="K2563" s="69">
        <v>0</v>
      </c>
      <c r="L2563" s="75">
        <f>SUM(J2563:K2563)</f>
        <v>36.07</v>
      </c>
      <c r="N2563" s="69">
        <v>33.33</v>
      </c>
      <c r="O2563" s="69">
        <v>2.74</v>
      </c>
      <c r="P2563" s="69">
        <f>SUM(N2563:O2563)</f>
        <v>36.07</v>
      </c>
      <c r="Q2563" s="63"/>
      <c r="R2563" s="69">
        <f t="shared" si="1493"/>
        <v>33.33</v>
      </c>
      <c r="S2563" s="69">
        <f t="shared" si="1493"/>
        <v>2.73</v>
      </c>
      <c r="T2563" s="69">
        <f>R2563+S2563</f>
        <v>36.059999999999995</v>
      </c>
      <c r="U2563" s="69">
        <f>ROUND(Z2563*$H$2,2)/100</f>
        <v>0</v>
      </c>
      <c r="V2563" s="77">
        <f>SUM(T2563:U2563)</f>
        <v>36.059999999999995</v>
      </c>
      <c r="X2563" s="69">
        <v>33.33</v>
      </c>
      <c r="Y2563" s="69">
        <v>2.73</v>
      </c>
      <c r="Z2563" s="69">
        <v>36.06</v>
      </c>
      <c r="AA2563" s="78"/>
      <c r="AB2563" s="79">
        <f t="shared" si="1471"/>
        <v>9.9999999999980105E-3</v>
      </c>
    </row>
    <row r="2564" spans="1:28" ht="22.5" x14ac:dyDescent="0.25">
      <c r="A2564" s="65" t="s">
        <v>11337</v>
      </c>
      <c r="B2564" s="66" t="s">
        <v>16255</v>
      </c>
      <c r="C2564" s="67"/>
      <c r="D2564" s="68"/>
      <c r="E2564" s="69"/>
      <c r="F2564" s="70"/>
      <c r="H2564" s="69"/>
      <c r="I2564" s="69"/>
      <c r="J2564" s="69"/>
      <c r="K2564" s="69"/>
      <c r="L2564" s="75"/>
      <c r="N2564" s="69"/>
      <c r="O2564" s="69"/>
      <c r="P2564" s="69"/>
      <c r="Q2564" s="63"/>
      <c r="R2564" s="69"/>
      <c r="S2564" s="69"/>
      <c r="T2564" s="69"/>
      <c r="U2564" s="69"/>
      <c r="V2564" s="77"/>
      <c r="X2564" s="69"/>
      <c r="Y2564" s="69"/>
      <c r="Z2564" s="69"/>
      <c r="AA2564" s="78"/>
      <c r="AB2564" s="79">
        <f t="shared" si="1471"/>
        <v>0</v>
      </c>
    </row>
    <row r="2565" spans="1:28" ht="22.5" x14ac:dyDescent="0.25">
      <c r="A2565" s="71" t="s">
        <v>11338</v>
      </c>
      <c r="B2565" s="72" t="s">
        <v>16256</v>
      </c>
      <c r="C2565" s="73" t="s">
        <v>8753</v>
      </c>
      <c r="D2565" s="74">
        <v>0</v>
      </c>
      <c r="E2565" s="69">
        <v>6.27</v>
      </c>
      <c r="F2565" s="75">
        <f>ROUND(D2565*E2565,2)</f>
        <v>0</v>
      </c>
      <c r="G2565" s="76"/>
      <c r="H2565" s="69">
        <f>ROUND(N2565+(N2565*$H$2/100),2)</f>
        <v>3.61</v>
      </c>
      <c r="I2565" s="69">
        <f>ROUND(O2565+(O2565*$H$2/100),2)</f>
        <v>2.66</v>
      </c>
      <c r="J2565" s="69">
        <f>H2565+I2565</f>
        <v>6.27</v>
      </c>
      <c r="K2565" s="69">
        <v>0</v>
      </c>
      <c r="L2565" s="75">
        <f>SUM(J2565:K2565)</f>
        <v>6.27</v>
      </c>
      <c r="N2565" s="69">
        <v>3.61</v>
      </c>
      <c r="O2565" s="69">
        <v>2.66</v>
      </c>
      <c r="P2565" s="69">
        <f>SUM(N2565:O2565)</f>
        <v>6.27</v>
      </c>
      <c r="Q2565" s="63"/>
      <c r="R2565" s="69">
        <f>X2565</f>
        <v>3.61</v>
      </c>
      <c r="S2565" s="69">
        <f>Y2565</f>
        <v>2.67</v>
      </c>
      <c r="T2565" s="69">
        <f>R2565+S2565</f>
        <v>6.2799999999999994</v>
      </c>
      <c r="U2565" s="69">
        <f>ROUND(Z2565*$H$2,2)/100</f>
        <v>0</v>
      </c>
      <c r="V2565" s="77">
        <f>SUM(T2565:U2565)</f>
        <v>6.2799999999999994</v>
      </c>
      <c r="X2565" s="69">
        <v>3.61</v>
      </c>
      <c r="Y2565" s="69">
        <v>2.67</v>
      </c>
      <c r="Z2565" s="69">
        <v>6.28</v>
      </c>
      <c r="AA2565" s="78"/>
      <c r="AB2565" s="79">
        <f t="shared" si="1471"/>
        <v>-1.0000000000000675E-2</v>
      </c>
    </row>
    <row r="2566" spans="1:28" x14ac:dyDescent="0.25">
      <c r="A2566" s="71" t="s">
        <v>11339</v>
      </c>
      <c r="B2566" s="72" t="s">
        <v>16257</v>
      </c>
      <c r="C2566" s="73" t="s">
        <v>8808</v>
      </c>
      <c r="D2566" s="74">
        <v>0</v>
      </c>
      <c r="E2566" s="69">
        <v>97</v>
      </c>
      <c r="F2566" s="75">
        <f>ROUND(D2566*E2566,2)</f>
        <v>0</v>
      </c>
      <c r="G2566" s="76"/>
      <c r="H2566" s="69">
        <f>ROUND(N2566+(N2566*$H$2/100),2)</f>
        <v>83.59</v>
      </c>
      <c r="I2566" s="69">
        <f>ROUND(O2566+(O2566*$H$2/100),2)</f>
        <v>13.41</v>
      </c>
      <c r="J2566" s="69">
        <f>H2566+I2566</f>
        <v>97</v>
      </c>
      <c r="K2566" s="69">
        <v>0</v>
      </c>
      <c r="L2566" s="75">
        <f>SUM(J2566:K2566)</f>
        <v>97</v>
      </c>
      <c r="N2566" s="69">
        <v>83.59</v>
      </c>
      <c r="O2566" s="69">
        <v>13.41</v>
      </c>
      <c r="P2566" s="69">
        <f>SUM(N2566:O2566)</f>
        <v>97</v>
      </c>
      <c r="Q2566" s="63"/>
      <c r="R2566" s="69">
        <f>X2566</f>
        <v>83.59</v>
      </c>
      <c r="S2566" s="69">
        <f>Y2566</f>
        <v>13.42</v>
      </c>
      <c r="T2566" s="69">
        <f>R2566+S2566</f>
        <v>97.01</v>
      </c>
      <c r="U2566" s="69">
        <f>ROUND(Z2566*$H$2,2)/100</f>
        <v>0</v>
      </c>
      <c r="V2566" s="77">
        <f>SUM(T2566:U2566)</f>
        <v>97.01</v>
      </c>
      <c r="X2566" s="69">
        <v>83.59</v>
      </c>
      <c r="Y2566" s="69">
        <v>13.42</v>
      </c>
      <c r="Z2566" s="69">
        <v>97.01</v>
      </c>
      <c r="AA2566" s="78"/>
      <c r="AB2566" s="79">
        <f t="shared" si="1471"/>
        <v>-1.0000000000005116E-2</v>
      </c>
    </row>
    <row r="2567" spans="1:28" x14ac:dyDescent="0.25">
      <c r="A2567" s="65" t="s">
        <v>11340</v>
      </c>
      <c r="B2567" s="66" t="s">
        <v>16258</v>
      </c>
      <c r="C2567" s="67"/>
      <c r="D2567" s="68"/>
      <c r="E2567" s="69"/>
      <c r="F2567" s="70"/>
      <c r="H2567" s="69"/>
      <c r="I2567" s="69"/>
      <c r="J2567" s="69"/>
      <c r="K2567" s="69"/>
      <c r="L2567" s="75"/>
      <c r="N2567" s="69"/>
      <c r="O2567" s="69"/>
      <c r="P2567" s="69"/>
      <c r="Q2567" s="63"/>
      <c r="R2567" s="69"/>
      <c r="S2567" s="69"/>
      <c r="T2567" s="69"/>
      <c r="U2567" s="69"/>
      <c r="V2567" s="77"/>
      <c r="X2567" s="69"/>
      <c r="Y2567" s="69"/>
      <c r="Z2567" s="69"/>
      <c r="AA2567" s="78"/>
      <c r="AB2567" s="79">
        <f t="shared" si="1471"/>
        <v>0</v>
      </c>
    </row>
    <row r="2568" spans="1:28" x14ac:dyDescent="0.25">
      <c r="A2568" s="71" t="s">
        <v>11341</v>
      </c>
      <c r="B2568" s="72" t="s">
        <v>16259</v>
      </c>
      <c r="C2568" s="73" t="s">
        <v>8753</v>
      </c>
      <c r="D2568" s="74">
        <v>0</v>
      </c>
      <c r="E2568" s="69">
        <v>98.259999999999991</v>
      </c>
      <c r="F2568" s="75">
        <f>ROUND(D2568*E2568,2)</f>
        <v>0</v>
      </c>
      <c r="G2568" s="76"/>
      <c r="H2568" s="69">
        <f t="shared" ref="H2568:I2570" si="1494">ROUND(N2568+(N2568*$H$2/100),2)</f>
        <v>95.52</v>
      </c>
      <c r="I2568" s="69">
        <f t="shared" si="1494"/>
        <v>2.74</v>
      </c>
      <c r="J2568" s="69">
        <f>H2568+I2568</f>
        <v>98.259999999999991</v>
      </c>
      <c r="K2568" s="69">
        <v>0</v>
      </c>
      <c r="L2568" s="75">
        <f>SUM(J2568:K2568)</f>
        <v>98.259999999999991</v>
      </c>
      <c r="N2568" s="69">
        <v>95.52</v>
      </c>
      <c r="O2568" s="69">
        <v>2.74</v>
      </c>
      <c r="P2568" s="69">
        <f>SUM(N2568:O2568)</f>
        <v>98.259999999999991</v>
      </c>
      <c r="Q2568" s="63"/>
      <c r="R2568" s="69">
        <f t="shared" ref="R2568:S2570" si="1495">X2568</f>
        <v>95.52</v>
      </c>
      <c r="S2568" s="69">
        <f t="shared" si="1495"/>
        <v>2.73</v>
      </c>
      <c r="T2568" s="69">
        <f>R2568+S2568</f>
        <v>98.25</v>
      </c>
      <c r="U2568" s="69">
        <f>ROUND(Z2568*$H$2,2)/100</f>
        <v>0</v>
      </c>
      <c r="V2568" s="77">
        <f>SUM(T2568:U2568)</f>
        <v>98.25</v>
      </c>
      <c r="X2568" s="69">
        <v>95.52</v>
      </c>
      <c r="Y2568" s="69">
        <v>2.73</v>
      </c>
      <c r="Z2568" s="69">
        <v>98.25</v>
      </c>
      <c r="AA2568" s="78"/>
      <c r="AB2568" s="79">
        <f t="shared" si="1471"/>
        <v>9.9999999999909051E-3</v>
      </c>
    </row>
    <row r="2569" spans="1:28" ht="22.5" x14ac:dyDescent="0.25">
      <c r="A2569" s="71" t="s">
        <v>11342</v>
      </c>
      <c r="B2569" s="72" t="s">
        <v>16260</v>
      </c>
      <c r="C2569" s="73" t="s">
        <v>8753</v>
      </c>
      <c r="D2569" s="74">
        <v>0</v>
      </c>
      <c r="E2569" s="69">
        <v>105.14</v>
      </c>
      <c r="F2569" s="75">
        <f>ROUND(D2569*E2569,2)</f>
        <v>0</v>
      </c>
      <c r="G2569" s="76"/>
      <c r="H2569" s="69">
        <f t="shared" si="1494"/>
        <v>102.4</v>
      </c>
      <c r="I2569" s="69">
        <f t="shared" si="1494"/>
        <v>2.74</v>
      </c>
      <c r="J2569" s="69">
        <f>H2569+I2569</f>
        <v>105.14</v>
      </c>
      <c r="K2569" s="69">
        <v>0</v>
      </c>
      <c r="L2569" s="75">
        <f>SUM(J2569:K2569)</f>
        <v>105.14</v>
      </c>
      <c r="N2569" s="69">
        <v>102.4</v>
      </c>
      <c r="O2569" s="69">
        <v>2.74</v>
      </c>
      <c r="P2569" s="69">
        <f>SUM(N2569:O2569)</f>
        <v>105.14</v>
      </c>
      <c r="Q2569" s="63"/>
      <c r="R2569" s="69">
        <f t="shared" si="1495"/>
        <v>102.4</v>
      </c>
      <c r="S2569" s="69">
        <f t="shared" si="1495"/>
        <v>2.73</v>
      </c>
      <c r="T2569" s="69">
        <f>R2569+S2569</f>
        <v>105.13000000000001</v>
      </c>
      <c r="U2569" s="69">
        <f>ROUND(Z2569*$H$2,2)/100</f>
        <v>0</v>
      </c>
      <c r="V2569" s="77">
        <f>SUM(T2569:U2569)</f>
        <v>105.13000000000001</v>
      </c>
      <c r="X2569" s="69">
        <v>102.4</v>
      </c>
      <c r="Y2569" s="69">
        <v>2.73</v>
      </c>
      <c r="Z2569" s="69">
        <v>105.13</v>
      </c>
      <c r="AA2569" s="78"/>
      <c r="AB2569" s="79">
        <f t="shared" si="1471"/>
        <v>1.0000000000005116E-2</v>
      </c>
    </row>
    <row r="2570" spans="1:28" x14ac:dyDescent="0.25">
      <c r="A2570" s="71" t="s">
        <v>11343</v>
      </c>
      <c r="B2570" s="72" t="s">
        <v>16261</v>
      </c>
      <c r="C2570" s="73" t="s">
        <v>8753</v>
      </c>
      <c r="D2570" s="74">
        <v>0</v>
      </c>
      <c r="E2570" s="69">
        <v>61.27</v>
      </c>
      <c r="F2570" s="75">
        <f>ROUND(D2570*E2570,2)</f>
        <v>0</v>
      </c>
      <c r="G2570" s="76"/>
      <c r="H2570" s="69">
        <f t="shared" si="1494"/>
        <v>58.53</v>
      </c>
      <c r="I2570" s="69">
        <f t="shared" si="1494"/>
        <v>2.74</v>
      </c>
      <c r="J2570" s="69">
        <f>H2570+I2570</f>
        <v>61.27</v>
      </c>
      <c r="K2570" s="69">
        <v>0</v>
      </c>
      <c r="L2570" s="75">
        <f>SUM(J2570:K2570)</f>
        <v>61.27</v>
      </c>
      <c r="N2570" s="69">
        <v>58.53</v>
      </c>
      <c r="O2570" s="69">
        <v>2.74</v>
      </c>
      <c r="P2570" s="69">
        <f>SUM(N2570:O2570)</f>
        <v>61.27</v>
      </c>
      <c r="Q2570" s="63"/>
      <c r="R2570" s="69">
        <f t="shared" si="1495"/>
        <v>58.53</v>
      </c>
      <c r="S2570" s="69">
        <f t="shared" si="1495"/>
        <v>2.73</v>
      </c>
      <c r="T2570" s="69">
        <f>R2570+S2570</f>
        <v>61.26</v>
      </c>
      <c r="U2570" s="69">
        <f>ROUND(Z2570*$H$2,2)/100</f>
        <v>0</v>
      </c>
      <c r="V2570" s="77">
        <f>SUM(T2570:U2570)</f>
        <v>61.26</v>
      </c>
      <c r="X2570" s="69">
        <v>58.53</v>
      </c>
      <c r="Y2570" s="69">
        <v>2.73</v>
      </c>
      <c r="Z2570" s="69">
        <v>61.26</v>
      </c>
      <c r="AA2570" s="78"/>
      <c r="AB2570" s="79">
        <f t="shared" ref="AB2570:AB2633" si="1496">P2570-Z2570</f>
        <v>1.0000000000005116E-2</v>
      </c>
    </row>
    <row r="2571" spans="1:28" s="82" customFormat="1" x14ac:dyDescent="0.25">
      <c r="A2571" s="65" t="s">
        <v>11344</v>
      </c>
      <c r="B2571" s="66" t="s">
        <v>16262</v>
      </c>
      <c r="C2571" s="67"/>
      <c r="D2571" s="68"/>
      <c r="E2571" s="69"/>
      <c r="F2571" s="70"/>
      <c r="G2571" s="38"/>
      <c r="H2571" s="69"/>
      <c r="I2571" s="69"/>
      <c r="J2571" s="69"/>
      <c r="K2571" s="69"/>
      <c r="L2571" s="75"/>
      <c r="M2571" s="33"/>
      <c r="N2571" s="69"/>
      <c r="O2571" s="69"/>
      <c r="P2571" s="69"/>
      <c r="Q2571" s="63"/>
      <c r="R2571" s="69"/>
      <c r="S2571" s="69"/>
      <c r="T2571" s="69"/>
      <c r="U2571" s="69"/>
      <c r="V2571" s="77"/>
      <c r="W2571" s="33"/>
      <c r="X2571" s="69"/>
      <c r="Y2571" s="69"/>
      <c r="Z2571" s="69"/>
      <c r="AA2571" s="78"/>
      <c r="AB2571" s="79">
        <f t="shared" si="1496"/>
        <v>0</v>
      </c>
    </row>
    <row r="2572" spans="1:28" x14ac:dyDescent="0.25">
      <c r="A2572" s="71" t="s">
        <v>11345</v>
      </c>
      <c r="B2572" s="72" t="s">
        <v>16263</v>
      </c>
      <c r="C2572" s="73" t="s">
        <v>8753</v>
      </c>
      <c r="D2572" s="74">
        <v>0</v>
      </c>
      <c r="E2572" s="69">
        <v>22.759999999999998</v>
      </c>
      <c r="F2572" s="75">
        <f>ROUND(D2572*E2572,2)</f>
        <v>0</v>
      </c>
      <c r="G2572" s="76"/>
      <c r="H2572" s="69">
        <f t="shared" ref="H2572:I2574" si="1497">ROUND(N2572+(N2572*$H$2/100),2)</f>
        <v>20.02</v>
      </c>
      <c r="I2572" s="69">
        <f t="shared" si="1497"/>
        <v>2.74</v>
      </c>
      <c r="J2572" s="69">
        <f>H2572+I2572</f>
        <v>22.759999999999998</v>
      </c>
      <c r="K2572" s="69">
        <v>0</v>
      </c>
      <c r="L2572" s="75">
        <f>SUM(J2572:K2572)</f>
        <v>22.759999999999998</v>
      </c>
      <c r="N2572" s="69">
        <v>20.02</v>
      </c>
      <c r="O2572" s="69">
        <v>2.74</v>
      </c>
      <c r="P2572" s="69">
        <f>SUM(N2572:O2572)</f>
        <v>22.759999999999998</v>
      </c>
      <c r="Q2572" s="63"/>
      <c r="R2572" s="69">
        <f t="shared" ref="R2572:S2574" si="1498">X2572</f>
        <v>20.02</v>
      </c>
      <c r="S2572" s="69">
        <f t="shared" si="1498"/>
        <v>2.73</v>
      </c>
      <c r="T2572" s="69">
        <f>R2572+S2572</f>
        <v>22.75</v>
      </c>
      <c r="U2572" s="69">
        <f>ROUND(Z2572*$H$2,2)/100</f>
        <v>0</v>
      </c>
      <c r="V2572" s="77">
        <f>SUM(T2572:U2572)</f>
        <v>22.75</v>
      </c>
      <c r="X2572" s="69">
        <v>20.02</v>
      </c>
      <c r="Y2572" s="69">
        <v>2.73</v>
      </c>
      <c r="Z2572" s="69">
        <v>22.75</v>
      </c>
      <c r="AA2572" s="78"/>
      <c r="AB2572" s="79">
        <f t="shared" si="1496"/>
        <v>9.9999999999980105E-3</v>
      </c>
    </row>
    <row r="2573" spans="1:28" ht="22.5" x14ac:dyDescent="0.25">
      <c r="A2573" s="71" t="s">
        <v>11346</v>
      </c>
      <c r="B2573" s="72" t="s">
        <v>16264</v>
      </c>
      <c r="C2573" s="73" t="s">
        <v>8753</v>
      </c>
      <c r="D2573" s="74">
        <v>0</v>
      </c>
      <c r="E2573" s="69">
        <v>9.86</v>
      </c>
      <c r="F2573" s="75">
        <f>ROUND(D2573*E2573,2)</f>
        <v>0</v>
      </c>
      <c r="G2573" s="76"/>
      <c r="H2573" s="69">
        <f t="shared" si="1497"/>
        <v>7.12</v>
      </c>
      <c r="I2573" s="69">
        <f t="shared" si="1497"/>
        <v>2.74</v>
      </c>
      <c r="J2573" s="69">
        <f>H2573+I2573</f>
        <v>9.86</v>
      </c>
      <c r="K2573" s="69">
        <v>0</v>
      </c>
      <c r="L2573" s="75">
        <f>SUM(J2573:K2573)</f>
        <v>9.86</v>
      </c>
      <c r="N2573" s="69">
        <v>7.12</v>
      </c>
      <c r="O2573" s="69">
        <v>2.74</v>
      </c>
      <c r="P2573" s="69">
        <f>SUM(N2573:O2573)</f>
        <v>9.86</v>
      </c>
      <c r="Q2573" s="63"/>
      <c r="R2573" s="69">
        <f t="shared" si="1498"/>
        <v>7.12</v>
      </c>
      <c r="S2573" s="69">
        <f t="shared" si="1498"/>
        <v>2.73</v>
      </c>
      <c r="T2573" s="69">
        <f>R2573+S2573</f>
        <v>9.85</v>
      </c>
      <c r="U2573" s="69">
        <f>ROUND(Z2573*$H$2,2)/100</f>
        <v>0</v>
      </c>
      <c r="V2573" s="77">
        <f>SUM(T2573:U2573)</f>
        <v>9.85</v>
      </c>
      <c r="X2573" s="69">
        <v>7.12</v>
      </c>
      <c r="Y2573" s="69">
        <v>2.73</v>
      </c>
      <c r="Z2573" s="69">
        <v>9.85</v>
      </c>
      <c r="AA2573" s="78"/>
      <c r="AB2573" s="79">
        <f t="shared" si="1496"/>
        <v>9.9999999999997868E-3</v>
      </c>
    </row>
    <row r="2574" spans="1:28" x14ac:dyDescent="0.25">
      <c r="A2574" s="71" t="s">
        <v>11347</v>
      </c>
      <c r="B2574" s="72" t="s">
        <v>16265</v>
      </c>
      <c r="C2574" s="73" t="s">
        <v>8753</v>
      </c>
      <c r="D2574" s="74">
        <v>0</v>
      </c>
      <c r="E2574" s="69">
        <v>11.52</v>
      </c>
      <c r="F2574" s="75">
        <f>ROUND(D2574*E2574,2)</f>
        <v>0</v>
      </c>
      <c r="G2574" s="76"/>
      <c r="H2574" s="69">
        <f t="shared" si="1497"/>
        <v>8.7799999999999994</v>
      </c>
      <c r="I2574" s="69">
        <f t="shared" si="1497"/>
        <v>2.74</v>
      </c>
      <c r="J2574" s="69">
        <f>H2574+I2574</f>
        <v>11.52</v>
      </c>
      <c r="K2574" s="69">
        <v>0</v>
      </c>
      <c r="L2574" s="75">
        <f>SUM(J2574:K2574)</f>
        <v>11.52</v>
      </c>
      <c r="N2574" s="69">
        <v>8.7799999999999994</v>
      </c>
      <c r="O2574" s="69">
        <v>2.74</v>
      </c>
      <c r="P2574" s="69">
        <f>SUM(N2574:O2574)</f>
        <v>11.52</v>
      </c>
      <c r="Q2574" s="63"/>
      <c r="R2574" s="69">
        <f t="shared" si="1498"/>
        <v>8.7799999999999994</v>
      </c>
      <c r="S2574" s="69">
        <f t="shared" si="1498"/>
        <v>2.73</v>
      </c>
      <c r="T2574" s="69">
        <f>R2574+S2574</f>
        <v>11.51</v>
      </c>
      <c r="U2574" s="69">
        <f>ROUND(Z2574*$H$2,2)/100</f>
        <v>0</v>
      </c>
      <c r="V2574" s="77">
        <f>SUM(T2574:U2574)</f>
        <v>11.51</v>
      </c>
      <c r="X2574" s="69">
        <v>8.7799999999999994</v>
      </c>
      <c r="Y2574" s="69">
        <v>2.73</v>
      </c>
      <c r="Z2574" s="69">
        <v>11.51</v>
      </c>
      <c r="AA2574" s="78"/>
      <c r="AB2574" s="79">
        <f t="shared" si="1496"/>
        <v>9.9999999999997868E-3</v>
      </c>
    </row>
    <row r="2575" spans="1:28" ht="22.5" x14ac:dyDescent="0.25">
      <c r="A2575" s="65" t="s">
        <v>11348</v>
      </c>
      <c r="B2575" s="66" t="s">
        <v>16266</v>
      </c>
      <c r="C2575" s="67"/>
      <c r="D2575" s="68"/>
      <c r="E2575" s="69"/>
      <c r="F2575" s="70"/>
      <c r="H2575" s="69"/>
      <c r="I2575" s="69"/>
      <c r="J2575" s="69"/>
      <c r="K2575" s="69"/>
      <c r="L2575" s="75"/>
      <c r="N2575" s="69"/>
      <c r="O2575" s="69"/>
      <c r="P2575" s="69"/>
      <c r="Q2575" s="63"/>
      <c r="R2575" s="69"/>
      <c r="S2575" s="69"/>
      <c r="T2575" s="69"/>
      <c r="U2575" s="69"/>
      <c r="V2575" s="77"/>
      <c r="X2575" s="69"/>
      <c r="Y2575" s="69"/>
      <c r="Z2575" s="69"/>
      <c r="AA2575" s="78"/>
      <c r="AB2575" s="79">
        <f t="shared" si="1496"/>
        <v>0</v>
      </c>
    </row>
    <row r="2576" spans="1:28" x14ac:dyDescent="0.25">
      <c r="A2576" s="71" t="s">
        <v>11349</v>
      </c>
      <c r="B2576" s="72" t="s">
        <v>16267</v>
      </c>
      <c r="C2576" s="73" t="s">
        <v>8753</v>
      </c>
      <c r="D2576" s="74">
        <v>0</v>
      </c>
      <c r="E2576" s="69">
        <v>17.73</v>
      </c>
      <c r="F2576" s="75">
        <f t="shared" ref="F2576:F2593" si="1499">ROUND(D2576*E2576,2)</f>
        <v>0</v>
      </c>
      <c r="G2576" s="76"/>
      <c r="H2576" s="69">
        <f t="shared" ref="H2576:I2593" si="1500">ROUND(N2576+(N2576*$H$2/100),2)</f>
        <v>14.99</v>
      </c>
      <c r="I2576" s="69">
        <f t="shared" si="1500"/>
        <v>2.74</v>
      </c>
      <c r="J2576" s="69">
        <f t="shared" ref="J2576:J2593" si="1501">H2576+I2576</f>
        <v>17.73</v>
      </c>
      <c r="K2576" s="69">
        <v>0</v>
      </c>
      <c r="L2576" s="75">
        <f t="shared" ref="L2576:L2593" si="1502">SUM(J2576:K2576)</f>
        <v>17.73</v>
      </c>
      <c r="N2576" s="69">
        <v>14.99</v>
      </c>
      <c r="O2576" s="69">
        <v>2.74</v>
      </c>
      <c r="P2576" s="69">
        <f t="shared" ref="P2576:P2593" si="1503">SUM(N2576:O2576)</f>
        <v>17.73</v>
      </c>
      <c r="Q2576" s="63"/>
      <c r="R2576" s="69">
        <f t="shared" ref="R2576:S2593" si="1504">X2576</f>
        <v>14.99</v>
      </c>
      <c r="S2576" s="69">
        <f t="shared" si="1504"/>
        <v>2.73</v>
      </c>
      <c r="T2576" s="69">
        <f t="shared" ref="T2576:T2593" si="1505">R2576+S2576</f>
        <v>17.72</v>
      </c>
      <c r="U2576" s="69">
        <f t="shared" ref="U2576:U2593" si="1506">ROUND(Z2576*$H$2,2)/100</f>
        <v>0</v>
      </c>
      <c r="V2576" s="77">
        <f t="shared" ref="V2576:V2593" si="1507">SUM(T2576:U2576)</f>
        <v>17.72</v>
      </c>
      <c r="X2576" s="69">
        <v>14.99</v>
      </c>
      <c r="Y2576" s="69">
        <v>2.73</v>
      </c>
      <c r="Z2576" s="69">
        <v>17.72</v>
      </c>
      <c r="AA2576" s="78"/>
      <c r="AB2576" s="79">
        <f t="shared" si="1496"/>
        <v>1.0000000000001563E-2</v>
      </c>
    </row>
    <row r="2577" spans="1:28" x14ac:dyDescent="0.25">
      <c r="A2577" s="71" t="s">
        <v>11350</v>
      </c>
      <c r="B2577" s="72" t="s">
        <v>16268</v>
      </c>
      <c r="C2577" s="73" t="s">
        <v>8753</v>
      </c>
      <c r="D2577" s="74">
        <v>0</v>
      </c>
      <c r="E2577" s="69">
        <v>9.51</v>
      </c>
      <c r="F2577" s="75">
        <f t="shared" si="1499"/>
        <v>0</v>
      </c>
      <c r="G2577" s="76"/>
      <c r="H2577" s="69">
        <f t="shared" si="1500"/>
        <v>6.77</v>
      </c>
      <c r="I2577" s="69">
        <f t="shared" si="1500"/>
        <v>2.74</v>
      </c>
      <c r="J2577" s="69">
        <f t="shared" si="1501"/>
        <v>9.51</v>
      </c>
      <c r="K2577" s="69">
        <v>0</v>
      </c>
      <c r="L2577" s="75">
        <f t="shared" si="1502"/>
        <v>9.51</v>
      </c>
      <c r="N2577" s="69">
        <v>6.77</v>
      </c>
      <c r="O2577" s="69">
        <v>2.74</v>
      </c>
      <c r="P2577" s="69">
        <f t="shared" si="1503"/>
        <v>9.51</v>
      </c>
      <c r="Q2577" s="63"/>
      <c r="R2577" s="69">
        <f t="shared" si="1504"/>
        <v>6.77</v>
      </c>
      <c r="S2577" s="69">
        <f t="shared" si="1504"/>
        <v>2.73</v>
      </c>
      <c r="T2577" s="69">
        <f t="shared" si="1505"/>
        <v>9.5</v>
      </c>
      <c r="U2577" s="69">
        <f t="shared" si="1506"/>
        <v>0</v>
      </c>
      <c r="V2577" s="77">
        <f t="shared" si="1507"/>
        <v>9.5</v>
      </c>
      <c r="X2577" s="69">
        <v>6.77</v>
      </c>
      <c r="Y2577" s="69">
        <v>2.73</v>
      </c>
      <c r="Z2577" s="69">
        <v>9.5</v>
      </c>
      <c r="AA2577" s="78"/>
      <c r="AB2577" s="79">
        <f t="shared" si="1496"/>
        <v>9.9999999999997868E-3</v>
      </c>
    </row>
    <row r="2578" spans="1:28" x14ac:dyDescent="0.25">
      <c r="A2578" s="71" t="s">
        <v>11351</v>
      </c>
      <c r="B2578" s="72" t="s">
        <v>16269</v>
      </c>
      <c r="C2578" s="73" t="s">
        <v>8753</v>
      </c>
      <c r="D2578" s="74">
        <v>0</v>
      </c>
      <c r="E2578" s="69">
        <v>10.58</v>
      </c>
      <c r="F2578" s="75">
        <f t="shared" si="1499"/>
        <v>0</v>
      </c>
      <c r="G2578" s="76"/>
      <c r="H2578" s="69">
        <f t="shared" si="1500"/>
        <v>7.84</v>
      </c>
      <c r="I2578" s="69">
        <f t="shared" si="1500"/>
        <v>2.74</v>
      </c>
      <c r="J2578" s="69">
        <f t="shared" si="1501"/>
        <v>10.58</v>
      </c>
      <c r="K2578" s="69">
        <v>0</v>
      </c>
      <c r="L2578" s="75">
        <f t="shared" si="1502"/>
        <v>10.58</v>
      </c>
      <c r="N2578" s="69">
        <v>7.84</v>
      </c>
      <c r="O2578" s="69">
        <v>2.74</v>
      </c>
      <c r="P2578" s="69">
        <f t="shared" si="1503"/>
        <v>10.58</v>
      </c>
      <c r="Q2578" s="63"/>
      <c r="R2578" s="69">
        <f t="shared" si="1504"/>
        <v>7.84</v>
      </c>
      <c r="S2578" s="69">
        <f t="shared" si="1504"/>
        <v>2.73</v>
      </c>
      <c r="T2578" s="69">
        <f t="shared" si="1505"/>
        <v>10.57</v>
      </c>
      <c r="U2578" s="69">
        <f t="shared" si="1506"/>
        <v>0</v>
      </c>
      <c r="V2578" s="77">
        <f t="shared" si="1507"/>
        <v>10.57</v>
      </c>
      <c r="X2578" s="69">
        <v>7.84</v>
      </c>
      <c r="Y2578" s="69">
        <v>2.73</v>
      </c>
      <c r="Z2578" s="69">
        <v>10.57</v>
      </c>
      <c r="AA2578" s="78"/>
      <c r="AB2578" s="79">
        <f t="shared" si="1496"/>
        <v>9.9999999999997868E-3</v>
      </c>
    </row>
    <row r="2579" spans="1:28" x14ac:dyDescent="0.25">
      <c r="A2579" s="71" t="s">
        <v>11352</v>
      </c>
      <c r="B2579" s="72" t="s">
        <v>16270</v>
      </c>
      <c r="C2579" s="73" t="s">
        <v>8753</v>
      </c>
      <c r="D2579" s="74">
        <v>0</v>
      </c>
      <c r="E2579" s="69">
        <v>11.22</v>
      </c>
      <c r="F2579" s="75">
        <f t="shared" si="1499"/>
        <v>0</v>
      </c>
      <c r="G2579" s="76"/>
      <c r="H2579" s="69">
        <f t="shared" si="1500"/>
        <v>8.48</v>
      </c>
      <c r="I2579" s="69">
        <f t="shared" si="1500"/>
        <v>2.74</v>
      </c>
      <c r="J2579" s="69">
        <f t="shared" si="1501"/>
        <v>11.22</v>
      </c>
      <c r="K2579" s="69">
        <v>0</v>
      </c>
      <c r="L2579" s="75">
        <f t="shared" si="1502"/>
        <v>11.22</v>
      </c>
      <c r="N2579" s="69">
        <v>8.48</v>
      </c>
      <c r="O2579" s="69">
        <v>2.74</v>
      </c>
      <c r="P2579" s="69">
        <f t="shared" si="1503"/>
        <v>11.22</v>
      </c>
      <c r="Q2579" s="63"/>
      <c r="R2579" s="69">
        <f t="shared" si="1504"/>
        <v>8.48</v>
      </c>
      <c r="S2579" s="69">
        <f t="shared" si="1504"/>
        <v>2.73</v>
      </c>
      <c r="T2579" s="69">
        <f t="shared" si="1505"/>
        <v>11.21</v>
      </c>
      <c r="U2579" s="69">
        <f t="shared" si="1506"/>
        <v>0</v>
      </c>
      <c r="V2579" s="77">
        <f t="shared" si="1507"/>
        <v>11.21</v>
      </c>
      <c r="X2579" s="69">
        <v>8.48</v>
      </c>
      <c r="Y2579" s="69">
        <v>2.73</v>
      </c>
      <c r="Z2579" s="69">
        <v>11.21</v>
      </c>
      <c r="AA2579" s="78"/>
      <c r="AB2579" s="79">
        <f t="shared" si="1496"/>
        <v>9.9999999999997868E-3</v>
      </c>
    </row>
    <row r="2580" spans="1:28" ht="22.5" x14ac:dyDescent="0.25">
      <c r="A2580" s="71" t="s">
        <v>11353</v>
      </c>
      <c r="B2580" s="72" t="s">
        <v>16271</v>
      </c>
      <c r="C2580" s="73" t="s">
        <v>8753</v>
      </c>
      <c r="D2580" s="74">
        <v>0</v>
      </c>
      <c r="E2580" s="69">
        <v>10.030000000000001</v>
      </c>
      <c r="F2580" s="75">
        <f t="shared" si="1499"/>
        <v>0</v>
      </c>
      <c r="G2580" s="76"/>
      <c r="H2580" s="69">
        <f t="shared" si="1500"/>
        <v>7.29</v>
      </c>
      <c r="I2580" s="69">
        <f t="shared" si="1500"/>
        <v>2.74</v>
      </c>
      <c r="J2580" s="69">
        <f t="shared" si="1501"/>
        <v>10.030000000000001</v>
      </c>
      <c r="K2580" s="69">
        <v>0</v>
      </c>
      <c r="L2580" s="75">
        <f t="shared" si="1502"/>
        <v>10.030000000000001</v>
      </c>
      <c r="N2580" s="69">
        <v>7.29</v>
      </c>
      <c r="O2580" s="69">
        <v>2.74</v>
      </c>
      <c r="P2580" s="69">
        <f t="shared" si="1503"/>
        <v>10.030000000000001</v>
      </c>
      <c r="Q2580" s="63"/>
      <c r="R2580" s="69">
        <f t="shared" si="1504"/>
        <v>7.29</v>
      </c>
      <c r="S2580" s="69">
        <f t="shared" si="1504"/>
        <v>2.73</v>
      </c>
      <c r="T2580" s="69">
        <f t="shared" si="1505"/>
        <v>10.02</v>
      </c>
      <c r="U2580" s="69">
        <f t="shared" si="1506"/>
        <v>0</v>
      </c>
      <c r="V2580" s="77">
        <f t="shared" si="1507"/>
        <v>10.02</v>
      </c>
      <c r="X2580" s="69">
        <v>7.29</v>
      </c>
      <c r="Y2580" s="69">
        <v>2.73</v>
      </c>
      <c r="Z2580" s="69">
        <v>10.02</v>
      </c>
      <c r="AA2580" s="78"/>
      <c r="AB2580" s="79">
        <f t="shared" si="1496"/>
        <v>1.0000000000001563E-2</v>
      </c>
    </row>
    <row r="2581" spans="1:28" ht="22.5" x14ac:dyDescent="0.25">
      <c r="A2581" s="71" t="s">
        <v>11354</v>
      </c>
      <c r="B2581" s="72" t="s">
        <v>16272</v>
      </c>
      <c r="C2581" s="73" t="s">
        <v>8753</v>
      </c>
      <c r="D2581" s="74">
        <v>0</v>
      </c>
      <c r="E2581" s="69">
        <v>12.39</v>
      </c>
      <c r="F2581" s="75">
        <f t="shared" si="1499"/>
        <v>0</v>
      </c>
      <c r="G2581" s="76"/>
      <c r="H2581" s="69">
        <f t="shared" si="1500"/>
        <v>9.65</v>
      </c>
      <c r="I2581" s="69">
        <f t="shared" si="1500"/>
        <v>2.74</v>
      </c>
      <c r="J2581" s="69">
        <f t="shared" si="1501"/>
        <v>12.39</v>
      </c>
      <c r="K2581" s="69">
        <v>0</v>
      </c>
      <c r="L2581" s="75">
        <f t="shared" si="1502"/>
        <v>12.39</v>
      </c>
      <c r="N2581" s="69">
        <v>9.65</v>
      </c>
      <c r="O2581" s="69">
        <v>2.74</v>
      </c>
      <c r="P2581" s="69">
        <f t="shared" si="1503"/>
        <v>12.39</v>
      </c>
      <c r="Q2581" s="63"/>
      <c r="R2581" s="69">
        <f t="shared" si="1504"/>
        <v>9.65</v>
      </c>
      <c r="S2581" s="69">
        <f t="shared" si="1504"/>
        <v>2.73</v>
      </c>
      <c r="T2581" s="69">
        <f t="shared" si="1505"/>
        <v>12.38</v>
      </c>
      <c r="U2581" s="69">
        <f t="shared" si="1506"/>
        <v>0</v>
      </c>
      <c r="V2581" s="77">
        <f t="shared" si="1507"/>
        <v>12.38</v>
      </c>
      <c r="X2581" s="69">
        <v>9.65</v>
      </c>
      <c r="Y2581" s="69">
        <v>2.73</v>
      </c>
      <c r="Z2581" s="69">
        <v>12.38</v>
      </c>
      <c r="AA2581" s="78"/>
      <c r="AB2581" s="79">
        <f t="shared" si="1496"/>
        <v>9.9999999999997868E-3</v>
      </c>
    </row>
    <row r="2582" spans="1:28" ht="22.5" x14ac:dyDescent="0.25">
      <c r="A2582" s="71" t="s">
        <v>11355</v>
      </c>
      <c r="B2582" s="72" t="s">
        <v>16273</v>
      </c>
      <c r="C2582" s="73" t="s">
        <v>8753</v>
      </c>
      <c r="D2582" s="74">
        <v>0</v>
      </c>
      <c r="E2582" s="69">
        <v>25.910000000000004</v>
      </c>
      <c r="F2582" s="75">
        <f t="shared" si="1499"/>
        <v>0</v>
      </c>
      <c r="G2582" s="76"/>
      <c r="H2582" s="69">
        <f t="shared" si="1500"/>
        <v>23.17</v>
      </c>
      <c r="I2582" s="69">
        <f t="shared" si="1500"/>
        <v>2.74</v>
      </c>
      <c r="J2582" s="69">
        <f t="shared" si="1501"/>
        <v>25.910000000000004</v>
      </c>
      <c r="K2582" s="69">
        <v>0</v>
      </c>
      <c r="L2582" s="75">
        <f t="shared" si="1502"/>
        <v>25.910000000000004</v>
      </c>
      <c r="N2582" s="69">
        <v>23.17</v>
      </c>
      <c r="O2582" s="69">
        <v>2.74</v>
      </c>
      <c r="P2582" s="69">
        <f t="shared" si="1503"/>
        <v>25.910000000000004</v>
      </c>
      <c r="Q2582" s="63"/>
      <c r="R2582" s="69">
        <f t="shared" si="1504"/>
        <v>23.17</v>
      </c>
      <c r="S2582" s="69">
        <f t="shared" si="1504"/>
        <v>2.73</v>
      </c>
      <c r="T2582" s="69">
        <f t="shared" si="1505"/>
        <v>25.900000000000002</v>
      </c>
      <c r="U2582" s="69">
        <f t="shared" si="1506"/>
        <v>0</v>
      </c>
      <c r="V2582" s="77">
        <f t="shared" si="1507"/>
        <v>25.900000000000002</v>
      </c>
      <c r="X2582" s="69">
        <v>23.17</v>
      </c>
      <c r="Y2582" s="69">
        <v>2.73</v>
      </c>
      <c r="Z2582" s="69">
        <v>25.9</v>
      </c>
      <c r="AA2582" s="78"/>
      <c r="AB2582" s="79">
        <f t="shared" si="1496"/>
        <v>1.0000000000005116E-2</v>
      </c>
    </row>
    <row r="2583" spans="1:28" ht="22.5" x14ac:dyDescent="0.25">
      <c r="A2583" s="71" t="s">
        <v>11356</v>
      </c>
      <c r="B2583" s="72" t="s">
        <v>16274</v>
      </c>
      <c r="C2583" s="73" t="s">
        <v>8753</v>
      </c>
      <c r="D2583" s="74">
        <v>0</v>
      </c>
      <c r="E2583" s="69">
        <v>9.84</v>
      </c>
      <c r="F2583" s="75">
        <f t="shared" si="1499"/>
        <v>0</v>
      </c>
      <c r="G2583" s="76"/>
      <c r="H2583" s="69">
        <f t="shared" si="1500"/>
        <v>7.1</v>
      </c>
      <c r="I2583" s="69">
        <f t="shared" si="1500"/>
        <v>2.74</v>
      </c>
      <c r="J2583" s="69">
        <f t="shared" si="1501"/>
        <v>9.84</v>
      </c>
      <c r="K2583" s="69">
        <v>0</v>
      </c>
      <c r="L2583" s="75">
        <f t="shared" si="1502"/>
        <v>9.84</v>
      </c>
      <c r="N2583" s="69">
        <v>7.1</v>
      </c>
      <c r="O2583" s="69">
        <v>2.74</v>
      </c>
      <c r="P2583" s="69">
        <f t="shared" si="1503"/>
        <v>9.84</v>
      </c>
      <c r="Q2583" s="63"/>
      <c r="R2583" s="69">
        <f t="shared" si="1504"/>
        <v>7.1</v>
      </c>
      <c r="S2583" s="69">
        <f t="shared" si="1504"/>
        <v>2.73</v>
      </c>
      <c r="T2583" s="69">
        <f t="shared" si="1505"/>
        <v>9.83</v>
      </c>
      <c r="U2583" s="69">
        <f t="shared" si="1506"/>
        <v>0</v>
      </c>
      <c r="V2583" s="77">
        <f t="shared" si="1507"/>
        <v>9.83</v>
      </c>
      <c r="X2583" s="69">
        <v>7.1</v>
      </c>
      <c r="Y2583" s="69">
        <v>2.73</v>
      </c>
      <c r="Z2583" s="69">
        <v>9.83</v>
      </c>
      <c r="AA2583" s="78"/>
      <c r="AB2583" s="79">
        <f t="shared" si="1496"/>
        <v>9.9999999999997868E-3</v>
      </c>
    </row>
    <row r="2584" spans="1:28" ht="22.5" x14ac:dyDescent="0.25">
      <c r="A2584" s="71" t="s">
        <v>11357</v>
      </c>
      <c r="B2584" s="72" t="s">
        <v>16275</v>
      </c>
      <c r="C2584" s="73" t="s">
        <v>8753</v>
      </c>
      <c r="D2584" s="74">
        <v>0</v>
      </c>
      <c r="E2584" s="69">
        <v>10</v>
      </c>
      <c r="F2584" s="75">
        <f t="shared" si="1499"/>
        <v>0</v>
      </c>
      <c r="G2584" s="76"/>
      <c r="H2584" s="69">
        <f t="shared" si="1500"/>
        <v>7.26</v>
      </c>
      <c r="I2584" s="69">
        <f t="shared" si="1500"/>
        <v>2.74</v>
      </c>
      <c r="J2584" s="69">
        <f t="shared" si="1501"/>
        <v>10</v>
      </c>
      <c r="K2584" s="69">
        <v>0</v>
      </c>
      <c r="L2584" s="75">
        <f t="shared" si="1502"/>
        <v>10</v>
      </c>
      <c r="N2584" s="69">
        <v>7.26</v>
      </c>
      <c r="O2584" s="69">
        <v>2.74</v>
      </c>
      <c r="P2584" s="69">
        <f t="shared" si="1503"/>
        <v>10</v>
      </c>
      <c r="Q2584" s="63"/>
      <c r="R2584" s="69">
        <f t="shared" si="1504"/>
        <v>7.26</v>
      </c>
      <c r="S2584" s="69">
        <f t="shared" si="1504"/>
        <v>2.73</v>
      </c>
      <c r="T2584" s="69">
        <f t="shared" si="1505"/>
        <v>9.99</v>
      </c>
      <c r="U2584" s="69">
        <f t="shared" si="1506"/>
        <v>0</v>
      </c>
      <c r="V2584" s="77">
        <f t="shared" si="1507"/>
        <v>9.99</v>
      </c>
      <c r="X2584" s="69">
        <v>7.26</v>
      </c>
      <c r="Y2584" s="69">
        <v>2.73</v>
      </c>
      <c r="Z2584" s="69">
        <v>9.99</v>
      </c>
      <c r="AA2584" s="78"/>
      <c r="AB2584" s="79">
        <f t="shared" si="1496"/>
        <v>9.9999999999997868E-3</v>
      </c>
    </row>
    <row r="2585" spans="1:28" ht="22.5" x14ac:dyDescent="0.25">
      <c r="A2585" s="71" t="s">
        <v>11358</v>
      </c>
      <c r="B2585" s="72" t="s">
        <v>16276</v>
      </c>
      <c r="C2585" s="73" t="s">
        <v>8753</v>
      </c>
      <c r="D2585" s="74">
        <v>0</v>
      </c>
      <c r="E2585" s="69">
        <v>12.72</v>
      </c>
      <c r="F2585" s="75">
        <f t="shared" si="1499"/>
        <v>0</v>
      </c>
      <c r="G2585" s="76"/>
      <c r="H2585" s="69">
        <f t="shared" si="1500"/>
        <v>9.98</v>
      </c>
      <c r="I2585" s="69">
        <f t="shared" si="1500"/>
        <v>2.74</v>
      </c>
      <c r="J2585" s="69">
        <f t="shared" si="1501"/>
        <v>12.72</v>
      </c>
      <c r="K2585" s="69">
        <v>0</v>
      </c>
      <c r="L2585" s="75">
        <f t="shared" si="1502"/>
        <v>12.72</v>
      </c>
      <c r="N2585" s="69">
        <v>9.98</v>
      </c>
      <c r="O2585" s="69">
        <v>2.74</v>
      </c>
      <c r="P2585" s="69">
        <f t="shared" si="1503"/>
        <v>12.72</v>
      </c>
      <c r="Q2585" s="63"/>
      <c r="R2585" s="69">
        <f t="shared" si="1504"/>
        <v>9.98</v>
      </c>
      <c r="S2585" s="69">
        <f t="shared" si="1504"/>
        <v>2.73</v>
      </c>
      <c r="T2585" s="69">
        <f t="shared" si="1505"/>
        <v>12.71</v>
      </c>
      <c r="U2585" s="69">
        <f t="shared" si="1506"/>
        <v>0</v>
      </c>
      <c r="V2585" s="77">
        <f t="shared" si="1507"/>
        <v>12.71</v>
      </c>
      <c r="X2585" s="69">
        <v>9.98</v>
      </c>
      <c r="Y2585" s="69">
        <v>2.73</v>
      </c>
      <c r="Z2585" s="69">
        <v>12.71</v>
      </c>
      <c r="AA2585" s="78"/>
      <c r="AB2585" s="79">
        <f t="shared" si="1496"/>
        <v>9.9999999999997868E-3</v>
      </c>
    </row>
    <row r="2586" spans="1:28" ht="22.5" x14ac:dyDescent="0.25">
      <c r="A2586" s="71" t="s">
        <v>11359</v>
      </c>
      <c r="B2586" s="72" t="s">
        <v>16277</v>
      </c>
      <c r="C2586" s="73" t="s">
        <v>8753</v>
      </c>
      <c r="D2586" s="74">
        <v>0</v>
      </c>
      <c r="E2586" s="69">
        <v>12.99</v>
      </c>
      <c r="F2586" s="75">
        <f t="shared" si="1499"/>
        <v>0</v>
      </c>
      <c r="G2586" s="76"/>
      <c r="H2586" s="69">
        <f t="shared" si="1500"/>
        <v>10.25</v>
      </c>
      <c r="I2586" s="69">
        <f t="shared" si="1500"/>
        <v>2.74</v>
      </c>
      <c r="J2586" s="69">
        <f t="shared" si="1501"/>
        <v>12.99</v>
      </c>
      <c r="K2586" s="69">
        <v>0</v>
      </c>
      <c r="L2586" s="75">
        <f t="shared" si="1502"/>
        <v>12.99</v>
      </c>
      <c r="N2586" s="69">
        <v>10.25</v>
      </c>
      <c r="O2586" s="69">
        <v>2.74</v>
      </c>
      <c r="P2586" s="69">
        <f t="shared" si="1503"/>
        <v>12.99</v>
      </c>
      <c r="Q2586" s="63"/>
      <c r="R2586" s="69">
        <f t="shared" si="1504"/>
        <v>10.25</v>
      </c>
      <c r="S2586" s="69">
        <f t="shared" si="1504"/>
        <v>2.73</v>
      </c>
      <c r="T2586" s="69">
        <f t="shared" si="1505"/>
        <v>12.98</v>
      </c>
      <c r="U2586" s="69">
        <f t="shared" si="1506"/>
        <v>0</v>
      </c>
      <c r="V2586" s="77">
        <f t="shared" si="1507"/>
        <v>12.98</v>
      </c>
      <c r="X2586" s="69">
        <v>10.25</v>
      </c>
      <c r="Y2586" s="69">
        <v>2.73</v>
      </c>
      <c r="Z2586" s="69">
        <v>12.98</v>
      </c>
      <c r="AA2586" s="78"/>
      <c r="AB2586" s="79">
        <f t="shared" si="1496"/>
        <v>9.9999999999997868E-3</v>
      </c>
    </row>
    <row r="2587" spans="1:28" ht="22.5" x14ac:dyDescent="0.25">
      <c r="A2587" s="71" t="s">
        <v>11360</v>
      </c>
      <c r="B2587" s="72" t="s">
        <v>16278</v>
      </c>
      <c r="C2587" s="73" t="s">
        <v>8753</v>
      </c>
      <c r="D2587" s="74">
        <v>0</v>
      </c>
      <c r="E2587" s="69">
        <v>16.130000000000003</v>
      </c>
      <c r="F2587" s="75">
        <f t="shared" si="1499"/>
        <v>0</v>
      </c>
      <c r="G2587" s="76"/>
      <c r="H2587" s="69">
        <f t="shared" si="1500"/>
        <v>13.39</v>
      </c>
      <c r="I2587" s="69">
        <f t="shared" si="1500"/>
        <v>2.74</v>
      </c>
      <c r="J2587" s="69">
        <f t="shared" si="1501"/>
        <v>16.130000000000003</v>
      </c>
      <c r="K2587" s="69">
        <v>0</v>
      </c>
      <c r="L2587" s="75">
        <f t="shared" si="1502"/>
        <v>16.130000000000003</v>
      </c>
      <c r="N2587" s="69">
        <v>13.39</v>
      </c>
      <c r="O2587" s="69">
        <v>2.74</v>
      </c>
      <c r="P2587" s="69">
        <f t="shared" si="1503"/>
        <v>16.130000000000003</v>
      </c>
      <c r="Q2587" s="63"/>
      <c r="R2587" s="69">
        <f t="shared" si="1504"/>
        <v>13.39</v>
      </c>
      <c r="S2587" s="69">
        <f t="shared" si="1504"/>
        <v>2.73</v>
      </c>
      <c r="T2587" s="69">
        <f t="shared" si="1505"/>
        <v>16.12</v>
      </c>
      <c r="U2587" s="69">
        <f t="shared" si="1506"/>
        <v>0</v>
      </c>
      <c r="V2587" s="77">
        <f t="shared" si="1507"/>
        <v>16.12</v>
      </c>
      <c r="X2587" s="69">
        <v>13.39</v>
      </c>
      <c r="Y2587" s="69">
        <v>2.73</v>
      </c>
      <c r="Z2587" s="69">
        <v>16.12</v>
      </c>
      <c r="AA2587" s="78"/>
      <c r="AB2587" s="79">
        <f t="shared" si="1496"/>
        <v>1.0000000000001563E-2</v>
      </c>
    </row>
    <row r="2588" spans="1:28" s="33" customFormat="1" x14ac:dyDescent="0.25">
      <c r="A2588" s="71" t="s">
        <v>11361</v>
      </c>
      <c r="B2588" s="72" t="s">
        <v>16279</v>
      </c>
      <c r="C2588" s="73" t="s">
        <v>8753</v>
      </c>
      <c r="D2588" s="74">
        <v>0</v>
      </c>
      <c r="E2588" s="69">
        <v>13.92</v>
      </c>
      <c r="F2588" s="75">
        <f t="shared" si="1499"/>
        <v>0</v>
      </c>
      <c r="G2588" s="76"/>
      <c r="H2588" s="69">
        <f t="shared" si="1500"/>
        <v>11.18</v>
      </c>
      <c r="I2588" s="69">
        <f t="shared" si="1500"/>
        <v>2.74</v>
      </c>
      <c r="J2588" s="69">
        <f t="shared" si="1501"/>
        <v>13.92</v>
      </c>
      <c r="K2588" s="69">
        <v>0</v>
      </c>
      <c r="L2588" s="75">
        <f t="shared" si="1502"/>
        <v>13.92</v>
      </c>
      <c r="N2588" s="69">
        <v>11.18</v>
      </c>
      <c r="O2588" s="69">
        <v>2.74</v>
      </c>
      <c r="P2588" s="69">
        <f t="shared" si="1503"/>
        <v>13.92</v>
      </c>
      <c r="Q2588" s="63"/>
      <c r="R2588" s="69">
        <f t="shared" si="1504"/>
        <v>11.18</v>
      </c>
      <c r="S2588" s="69">
        <f t="shared" si="1504"/>
        <v>2.73</v>
      </c>
      <c r="T2588" s="69">
        <f t="shared" si="1505"/>
        <v>13.91</v>
      </c>
      <c r="U2588" s="69">
        <f t="shared" si="1506"/>
        <v>0</v>
      </c>
      <c r="V2588" s="77">
        <f t="shared" si="1507"/>
        <v>13.91</v>
      </c>
      <c r="X2588" s="69">
        <v>11.18</v>
      </c>
      <c r="Y2588" s="69">
        <v>2.73</v>
      </c>
      <c r="Z2588" s="69">
        <v>13.91</v>
      </c>
      <c r="AA2588" s="78"/>
      <c r="AB2588" s="79">
        <f t="shared" si="1496"/>
        <v>9.9999999999997868E-3</v>
      </c>
    </row>
    <row r="2589" spans="1:28" s="33" customFormat="1" x14ac:dyDescent="0.25">
      <c r="A2589" s="71" t="s">
        <v>11362</v>
      </c>
      <c r="B2589" s="72" t="s">
        <v>16280</v>
      </c>
      <c r="C2589" s="73" t="s">
        <v>8753</v>
      </c>
      <c r="D2589" s="74">
        <v>0</v>
      </c>
      <c r="E2589" s="69">
        <v>16.32</v>
      </c>
      <c r="F2589" s="75">
        <f t="shared" si="1499"/>
        <v>0</v>
      </c>
      <c r="G2589" s="76"/>
      <c r="H2589" s="69">
        <f t="shared" si="1500"/>
        <v>13.58</v>
      </c>
      <c r="I2589" s="69">
        <f t="shared" si="1500"/>
        <v>2.74</v>
      </c>
      <c r="J2589" s="69">
        <f t="shared" si="1501"/>
        <v>16.32</v>
      </c>
      <c r="K2589" s="69">
        <v>0</v>
      </c>
      <c r="L2589" s="75">
        <f t="shared" si="1502"/>
        <v>16.32</v>
      </c>
      <c r="N2589" s="69">
        <v>13.58</v>
      </c>
      <c r="O2589" s="69">
        <v>2.74</v>
      </c>
      <c r="P2589" s="69">
        <f t="shared" si="1503"/>
        <v>16.32</v>
      </c>
      <c r="Q2589" s="63"/>
      <c r="R2589" s="69">
        <f t="shared" si="1504"/>
        <v>13.58</v>
      </c>
      <c r="S2589" s="69">
        <f t="shared" si="1504"/>
        <v>2.73</v>
      </c>
      <c r="T2589" s="69">
        <f t="shared" si="1505"/>
        <v>16.309999999999999</v>
      </c>
      <c r="U2589" s="69">
        <f t="shared" si="1506"/>
        <v>0</v>
      </c>
      <c r="V2589" s="77">
        <f t="shared" si="1507"/>
        <v>16.309999999999999</v>
      </c>
      <c r="X2589" s="69">
        <v>13.58</v>
      </c>
      <c r="Y2589" s="69">
        <v>2.73</v>
      </c>
      <c r="Z2589" s="69">
        <v>16.309999999999999</v>
      </c>
      <c r="AA2589" s="78"/>
      <c r="AB2589" s="79">
        <f t="shared" si="1496"/>
        <v>1.0000000000001563E-2</v>
      </c>
    </row>
    <row r="2590" spans="1:28" x14ac:dyDescent="0.25">
      <c r="A2590" s="71" t="s">
        <v>11363</v>
      </c>
      <c r="B2590" s="72" t="s">
        <v>16281</v>
      </c>
      <c r="C2590" s="73" t="s">
        <v>8753</v>
      </c>
      <c r="D2590" s="74">
        <v>0</v>
      </c>
      <c r="E2590" s="69">
        <v>13.51</v>
      </c>
      <c r="F2590" s="75">
        <f t="shared" si="1499"/>
        <v>0</v>
      </c>
      <c r="G2590" s="76"/>
      <c r="H2590" s="69">
        <f t="shared" si="1500"/>
        <v>10.77</v>
      </c>
      <c r="I2590" s="69">
        <f t="shared" si="1500"/>
        <v>2.74</v>
      </c>
      <c r="J2590" s="69">
        <f t="shared" si="1501"/>
        <v>13.51</v>
      </c>
      <c r="K2590" s="69">
        <v>0</v>
      </c>
      <c r="L2590" s="75">
        <f t="shared" si="1502"/>
        <v>13.51</v>
      </c>
      <c r="N2590" s="69">
        <v>10.77</v>
      </c>
      <c r="O2590" s="69">
        <v>2.74</v>
      </c>
      <c r="P2590" s="69">
        <f t="shared" si="1503"/>
        <v>13.51</v>
      </c>
      <c r="Q2590" s="63"/>
      <c r="R2590" s="69">
        <f t="shared" si="1504"/>
        <v>10.77</v>
      </c>
      <c r="S2590" s="69">
        <f t="shared" si="1504"/>
        <v>2.73</v>
      </c>
      <c r="T2590" s="69">
        <f t="shared" si="1505"/>
        <v>13.5</v>
      </c>
      <c r="U2590" s="69">
        <f t="shared" si="1506"/>
        <v>0</v>
      </c>
      <c r="V2590" s="77">
        <f t="shared" si="1507"/>
        <v>13.5</v>
      </c>
      <c r="X2590" s="69">
        <v>10.77</v>
      </c>
      <c r="Y2590" s="69">
        <v>2.73</v>
      </c>
      <c r="Z2590" s="69">
        <v>13.5</v>
      </c>
      <c r="AA2590" s="78"/>
      <c r="AB2590" s="79">
        <f t="shared" si="1496"/>
        <v>9.9999999999997868E-3</v>
      </c>
    </row>
    <row r="2591" spans="1:28" ht="22.5" x14ac:dyDescent="0.25">
      <c r="A2591" s="71" t="s">
        <v>11364</v>
      </c>
      <c r="B2591" s="72" t="s">
        <v>16282</v>
      </c>
      <c r="C2591" s="73" t="s">
        <v>8753</v>
      </c>
      <c r="D2591" s="74">
        <v>0</v>
      </c>
      <c r="E2591" s="69">
        <v>13.22</v>
      </c>
      <c r="F2591" s="75">
        <f t="shared" si="1499"/>
        <v>0</v>
      </c>
      <c r="G2591" s="76"/>
      <c r="H2591" s="69">
        <f t="shared" si="1500"/>
        <v>10.48</v>
      </c>
      <c r="I2591" s="69">
        <f t="shared" si="1500"/>
        <v>2.74</v>
      </c>
      <c r="J2591" s="69">
        <f t="shared" si="1501"/>
        <v>13.22</v>
      </c>
      <c r="K2591" s="69">
        <v>0</v>
      </c>
      <c r="L2591" s="75">
        <f t="shared" si="1502"/>
        <v>13.22</v>
      </c>
      <c r="N2591" s="69">
        <v>10.48</v>
      </c>
      <c r="O2591" s="69">
        <v>2.74</v>
      </c>
      <c r="P2591" s="69">
        <f t="shared" si="1503"/>
        <v>13.22</v>
      </c>
      <c r="Q2591" s="63"/>
      <c r="R2591" s="69">
        <f t="shared" si="1504"/>
        <v>10.48</v>
      </c>
      <c r="S2591" s="69">
        <f t="shared" si="1504"/>
        <v>2.73</v>
      </c>
      <c r="T2591" s="69">
        <f t="shared" si="1505"/>
        <v>13.21</v>
      </c>
      <c r="U2591" s="69">
        <f t="shared" si="1506"/>
        <v>0</v>
      </c>
      <c r="V2591" s="77">
        <f t="shared" si="1507"/>
        <v>13.21</v>
      </c>
      <c r="X2591" s="69">
        <v>10.48</v>
      </c>
      <c r="Y2591" s="69">
        <v>2.73</v>
      </c>
      <c r="Z2591" s="69">
        <v>13.21</v>
      </c>
      <c r="AA2591" s="78"/>
      <c r="AB2591" s="79">
        <f t="shared" si="1496"/>
        <v>9.9999999999997868E-3</v>
      </c>
    </row>
    <row r="2592" spans="1:28" x14ac:dyDescent="0.25">
      <c r="A2592" s="71" t="s">
        <v>11365</v>
      </c>
      <c r="B2592" s="72" t="s">
        <v>16283</v>
      </c>
      <c r="C2592" s="73" t="s">
        <v>8753</v>
      </c>
      <c r="D2592" s="74">
        <v>0</v>
      </c>
      <c r="E2592" s="69">
        <v>32.49</v>
      </c>
      <c r="F2592" s="75">
        <f t="shared" si="1499"/>
        <v>0</v>
      </c>
      <c r="G2592" s="76"/>
      <c r="H2592" s="69">
        <f t="shared" si="1500"/>
        <v>29.75</v>
      </c>
      <c r="I2592" s="69">
        <f t="shared" si="1500"/>
        <v>2.74</v>
      </c>
      <c r="J2592" s="69">
        <f t="shared" si="1501"/>
        <v>32.49</v>
      </c>
      <c r="K2592" s="69">
        <v>0</v>
      </c>
      <c r="L2592" s="75">
        <f t="shared" si="1502"/>
        <v>32.49</v>
      </c>
      <c r="N2592" s="69">
        <v>29.75</v>
      </c>
      <c r="O2592" s="69">
        <v>2.74</v>
      </c>
      <c r="P2592" s="69">
        <f t="shared" si="1503"/>
        <v>32.49</v>
      </c>
      <c r="Q2592" s="63"/>
      <c r="R2592" s="69">
        <f t="shared" si="1504"/>
        <v>29.75</v>
      </c>
      <c r="S2592" s="69">
        <f t="shared" si="1504"/>
        <v>2.73</v>
      </c>
      <c r="T2592" s="69">
        <f t="shared" si="1505"/>
        <v>32.479999999999997</v>
      </c>
      <c r="U2592" s="69">
        <f t="shared" si="1506"/>
        <v>0</v>
      </c>
      <c r="V2592" s="77">
        <f t="shared" si="1507"/>
        <v>32.479999999999997</v>
      </c>
      <c r="X2592" s="69">
        <v>29.75</v>
      </c>
      <c r="Y2592" s="69">
        <v>2.73</v>
      </c>
      <c r="Z2592" s="69">
        <v>32.479999999999997</v>
      </c>
      <c r="AA2592" s="78"/>
      <c r="AB2592" s="79">
        <f t="shared" si="1496"/>
        <v>1.0000000000005116E-2</v>
      </c>
    </row>
    <row r="2593" spans="1:28" ht="22.5" x14ac:dyDescent="0.25">
      <c r="A2593" s="71" t="s">
        <v>11366</v>
      </c>
      <c r="B2593" s="72" t="s">
        <v>16284</v>
      </c>
      <c r="C2593" s="73" t="s">
        <v>8753</v>
      </c>
      <c r="D2593" s="74">
        <v>0</v>
      </c>
      <c r="E2593" s="69">
        <v>13.88</v>
      </c>
      <c r="F2593" s="75">
        <f t="shared" si="1499"/>
        <v>0</v>
      </c>
      <c r="G2593" s="28"/>
      <c r="H2593" s="69">
        <f t="shared" si="1500"/>
        <v>11.14</v>
      </c>
      <c r="I2593" s="69">
        <f t="shared" si="1500"/>
        <v>2.74</v>
      </c>
      <c r="J2593" s="69">
        <f t="shared" si="1501"/>
        <v>13.88</v>
      </c>
      <c r="K2593" s="69">
        <v>0</v>
      </c>
      <c r="L2593" s="75">
        <f t="shared" si="1502"/>
        <v>13.88</v>
      </c>
      <c r="N2593" s="69">
        <v>11.14</v>
      </c>
      <c r="O2593" s="69">
        <v>2.74</v>
      </c>
      <c r="P2593" s="69">
        <f t="shared" si="1503"/>
        <v>13.88</v>
      </c>
      <c r="Q2593" s="63"/>
      <c r="R2593" s="69">
        <f t="shared" si="1504"/>
        <v>11.14</v>
      </c>
      <c r="S2593" s="69">
        <f t="shared" si="1504"/>
        <v>2.73</v>
      </c>
      <c r="T2593" s="69">
        <f t="shared" si="1505"/>
        <v>13.870000000000001</v>
      </c>
      <c r="U2593" s="69">
        <f t="shared" si="1506"/>
        <v>0</v>
      </c>
      <c r="V2593" s="77">
        <f t="shared" si="1507"/>
        <v>13.870000000000001</v>
      </c>
      <c r="X2593" s="69">
        <v>11.14</v>
      </c>
      <c r="Y2593" s="69">
        <v>2.73</v>
      </c>
      <c r="Z2593" s="69">
        <v>13.87</v>
      </c>
      <c r="AA2593" s="78"/>
      <c r="AB2593" s="79">
        <f t="shared" si="1496"/>
        <v>1.0000000000001563E-2</v>
      </c>
    </row>
    <row r="2594" spans="1:28" ht="22.5" x14ac:dyDescent="0.25">
      <c r="A2594" s="65" t="s">
        <v>11367</v>
      </c>
      <c r="B2594" s="66" t="s">
        <v>16285</v>
      </c>
      <c r="C2594" s="67"/>
      <c r="D2594" s="68"/>
      <c r="E2594" s="69"/>
      <c r="F2594" s="70"/>
      <c r="H2594" s="69"/>
      <c r="I2594" s="69"/>
      <c r="J2594" s="69"/>
      <c r="K2594" s="69"/>
      <c r="L2594" s="75"/>
      <c r="N2594" s="69"/>
      <c r="O2594" s="69"/>
      <c r="P2594" s="69"/>
      <c r="Q2594" s="63"/>
      <c r="R2594" s="69"/>
      <c r="S2594" s="69"/>
      <c r="T2594" s="69"/>
      <c r="U2594" s="69"/>
      <c r="V2594" s="77"/>
      <c r="X2594" s="69"/>
      <c r="Y2594" s="69"/>
      <c r="Z2594" s="69"/>
      <c r="AA2594" s="78"/>
      <c r="AB2594" s="79">
        <f t="shared" si="1496"/>
        <v>0</v>
      </c>
    </row>
    <row r="2595" spans="1:28" ht="22.5" x14ac:dyDescent="0.25">
      <c r="A2595" s="71" t="s">
        <v>11368</v>
      </c>
      <c r="B2595" s="72" t="s">
        <v>16286</v>
      </c>
      <c r="C2595" s="73" t="s">
        <v>8753</v>
      </c>
      <c r="D2595" s="74">
        <v>0</v>
      </c>
      <c r="E2595" s="69">
        <v>24.55</v>
      </c>
      <c r="F2595" s="75">
        <f t="shared" ref="F2595:F2603" si="1508">ROUND(D2595*E2595,2)</f>
        <v>0</v>
      </c>
      <c r="G2595" s="76"/>
      <c r="H2595" s="69">
        <f t="shared" ref="H2595:I2603" si="1509">ROUND(N2595+(N2595*$H$2/100),2)</f>
        <v>17.82</v>
      </c>
      <c r="I2595" s="69">
        <f t="shared" si="1509"/>
        <v>6.73</v>
      </c>
      <c r="J2595" s="69">
        <f t="shared" ref="J2595:J2603" si="1510">H2595+I2595</f>
        <v>24.55</v>
      </c>
      <c r="K2595" s="69">
        <v>0</v>
      </c>
      <c r="L2595" s="75">
        <f t="shared" ref="L2595:L2603" si="1511">SUM(J2595:K2595)</f>
        <v>24.55</v>
      </c>
      <c r="N2595" s="69">
        <v>17.82</v>
      </c>
      <c r="O2595" s="69">
        <v>6.7299999999999995</v>
      </c>
      <c r="P2595" s="69">
        <f t="shared" ref="P2595:P2603" si="1512">SUM(N2595:O2595)</f>
        <v>24.55</v>
      </c>
      <c r="Q2595" s="63"/>
      <c r="R2595" s="69">
        <f t="shared" ref="R2595:S2603" si="1513">X2595</f>
        <v>17.82</v>
      </c>
      <c r="S2595" s="69">
        <f t="shared" si="1513"/>
        <v>6.71</v>
      </c>
      <c r="T2595" s="69">
        <f t="shared" ref="T2595:T2603" si="1514">R2595+S2595</f>
        <v>24.53</v>
      </c>
      <c r="U2595" s="69">
        <f t="shared" ref="U2595:U2603" si="1515">ROUND(Z2595*$H$2,2)/100</f>
        <v>0</v>
      </c>
      <c r="V2595" s="77">
        <f t="shared" ref="V2595:V2603" si="1516">SUM(T2595:U2595)</f>
        <v>24.53</v>
      </c>
      <c r="X2595" s="69">
        <v>17.82</v>
      </c>
      <c r="Y2595" s="69">
        <v>6.71</v>
      </c>
      <c r="Z2595" s="69">
        <v>24.53</v>
      </c>
      <c r="AA2595" s="78"/>
      <c r="AB2595" s="79">
        <f t="shared" si="1496"/>
        <v>1.9999999999999574E-2</v>
      </c>
    </row>
    <row r="2596" spans="1:28" ht="22.5" x14ac:dyDescent="0.25">
      <c r="A2596" s="71" t="s">
        <v>11369</v>
      </c>
      <c r="B2596" s="72" t="s">
        <v>16287</v>
      </c>
      <c r="C2596" s="73" t="s">
        <v>8753</v>
      </c>
      <c r="D2596" s="74">
        <v>0</v>
      </c>
      <c r="E2596" s="69">
        <v>77.05</v>
      </c>
      <c r="F2596" s="75">
        <f t="shared" si="1508"/>
        <v>0</v>
      </c>
      <c r="G2596" s="76"/>
      <c r="H2596" s="69">
        <f t="shared" si="1509"/>
        <v>70.319999999999993</v>
      </c>
      <c r="I2596" s="69">
        <f t="shared" si="1509"/>
        <v>6.73</v>
      </c>
      <c r="J2596" s="69">
        <f t="shared" si="1510"/>
        <v>77.05</v>
      </c>
      <c r="K2596" s="69">
        <v>0</v>
      </c>
      <c r="L2596" s="75">
        <f t="shared" si="1511"/>
        <v>77.05</v>
      </c>
      <c r="N2596" s="69">
        <v>70.319999999999993</v>
      </c>
      <c r="O2596" s="69">
        <v>6.7299999999999995</v>
      </c>
      <c r="P2596" s="69">
        <f t="shared" si="1512"/>
        <v>77.05</v>
      </c>
      <c r="Q2596" s="63"/>
      <c r="R2596" s="69">
        <f t="shared" si="1513"/>
        <v>70.319999999999993</v>
      </c>
      <c r="S2596" s="69">
        <f t="shared" si="1513"/>
        <v>6.71</v>
      </c>
      <c r="T2596" s="69">
        <f t="shared" si="1514"/>
        <v>77.029999999999987</v>
      </c>
      <c r="U2596" s="69">
        <f t="shared" si="1515"/>
        <v>0</v>
      </c>
      <c r="V2596" s="77">
        <f t="shared" si="1516"/>
        <v>77.029999999999987</v>
      </c>
      <c r="X2596" s="69">
        <v>70.319999999999993</v>
      </c>
      <c r="Y2596" s="69">
        <v>6.71</v>
      </c>
      <c r="Z2596" s="69">
        <v>77.03</v>
      </c>
      <c r="AA2596" s="78"/>
      <c r="AB2596" s="79">
        <f t="shared" si="1496"/>
        <v>1.9999999999996021E-2</v>
      </c>
    </row>
    <row r="2597" spans="1:28" ht="22.5" x14ac:dyDescent="0.25">
      <c r="A2597" s="71" t="s">
        <v>11370</v>
      </c>
      <c r="B2597" s="72" t="s">
        <v>16288</v>
      </c>
      <c r="C2597" s="73" t="s">
        <v>8753</v>
      </c>
      <c r="D2597" s="74">
        <v>0</v>
      </c>
      <c r="E2597" s="69">
        <v>99.39</v>
      </c>
      <c r="F2597" s="75">
        <f t="shared" si="1508"/>
        <v>0</v>
      </c>
      <c r="G2597" s="76"/>
      <c r="H2597" s="69">
        <f t="shared" si="1509"/>
        <v>92.66</v>
      </c>
      <c r="I2597" s="69">
        <f t="shared" si="1509"/>
        <v>6.73</v>
      </c>
      <c r="J2597" s="69">
        <f t="shared" si="1510"/>
        <v>99.39</v>
      </c>
      <c r="K2597" s="69">
        <v>0</v>
      </c>
      <c r="L2597" s="75">
        <f t="shared" si="1511"/>
        <v>99.39</v>
      </c>
      <c r="N2597" s="69">
        <v>92.66</v>
      </c>
      <c r="O2597" s="69">
        <v>6.7299999999999995</v>
      </c>
      <c r="P2597" s="69">
        <f t="shared" si="1512"/>
        <v>99.39</v>
      </c>
      <c r="Q2597" s="63"/>
      <c r="R2597" s="69">
        <f t="shared" si="1513"/>
        <v>92.66</v>
      </c>
      <c r="S2597" s="69">
        <f t="shared" si="1513"/>
        <v>6.71</v>
      </c>
      <c r="T2597" s="69">
        <f t="shared" si="1514"/>
        <v>99.36999999999999</v>
      </c>
      <c r="U2597" s="69">
        <f t="shared" si="1515"/>
        <v>0</v>
      </c>
      <c r="V2597" s="77">
        <f t="shared" si="1516"/>
        <v>99.36999999999999</v>
      </c>
      <c r="X2597" s="69">
        <v>92.66</v>
      </c>
      <c r="Y2597" s="69">
        <v>6.71</v>
      </c>
      <c r="Z2597" s="69">
        <v>99.37</v>
      </c>
      <c r="AA2597" s="78"/>
      <c r="AB2597" s="79">
        <f t="shared" si="1496"/>
        <v>1.9999999999996021E-2</v>
      </c>
    </row>
    <row r="2598" spans="1:28" ht="22.5" x14ac:dyDescent="0.25">
      <c r="A2598" s="71" t="s">
        <v>11371</v>
      </c>
      <c r="B2598" s="72" t="s">
        <v>16289</v>
      </c>
      <c r="C2598" s="73" t="s">
        <v>8753</v>
      </c>
      <c r="D2598" s="74">
        <v>0</v>
      </c>
      <c r="E2598" s="69">
        <v>134.94999999999999</v>
      </c>
      <c r="F2598" s="75">
        <f t="shared" si="1508"/>
        <v>0</v>
      </c>
      <c r="G2598" s="76"/>
      <c r="H2598" s="69">
        <f t="shared" si="1509"/>
        <v>128.22</v>
      </c>
      <c r="I2598" s="69">
        <f t="shared" si="1509"/>
        <v>6.73</v>
      </c>
      <c r="J2598" s="69">
        <f t="shared" si="1510"/>
        <v>134.94999999999999</v>
      </c>
      <c r="K2598" s="69">
        <v>0</v>
      </c>
      <c r="L2598" s="75">
        <f t="shared" si="1511"/>
        <v>134.94999999999999</v>
      </c>
      <c r="N2598" s="69">
        <v>128.22</v>
      </c>
      <c r="O2598" s="69">
        <v>6.7299999999999995</v>
      </c>
      <c r="P2598" s="69">
        <f t="shared" si="1512"/>
        <v>134.94999999999999</v>
      </c>
      <c r="Q2598" s="63"/>
      <c r="R2598" s="69">
        <f t="shared" si="1513"/>
        <v>128.22</v>
      </c>
      <c r="S2598" s="69">
        <f t="shared" si="1513"/>
        <v>6.71</v>
      </c>
      <c r="T2598" s="69">
        <f t="shared" si="1514"/>
        <v>134.93</v>
      </c>
      <c r="U2598" s="69">
        <f t="shared" si="1515"/>
        <v>0</v>
      </c>
      <c r="V2598" s="77">
        <f t="shared" si="1516"/>
        <v>134.93</v>
      </c>
      <c r="X2598" s="69">
        <v>128.22</v>
      </c>
      <c r="Y2598" s="69">
        <v>6.71</v>
      </c>
      <c r="Z2598" s="69">
        <v>134.93</v>
      </c>
      <c r="AA2598" s="78"/>
      <c r="AB2598" s="79">
        <f t="shared" si="1496"/>
        <v>1.999999999998181E-2</v>
      </c>
    </row>
    <row r="2599" spans="1:28" ht="22.5" x14ac:dyDescent="0.25">
      <c r="A2599" s="71" t="s">
        <v>11372</v>
      </c>
      <c r="B2599" s="72" t="s">
        <v>16290</v>
      </c>
      <c r="C2599" s="73" t="s">
        <v>8753</v>
      </c>
      <c r="D2599" s="74">
        <v>0</v>
      </c>
      <c r="E2599" s="69">
        <v>334.19</v>
      </c>
      <c r="F2599" s="75">
        <f t="shared" si="1508"/>
        <v>0</v>
      </c>
      <c r="G2599" s="76"/>
      <c r="H2599" s="69">
        <f t="shared" si="1509"/>
        <v>327.45999999999998</v>
      </c>
      <c r="I2599" s="69">
        <f t="shared" si="1509"/>
        <v>6.73</v>
      </c>
      <c r="J2599" s="69">
        <f t="shared" si="1510"/>
        <v>334.19</v>
      </c>
      <c r="K2599" s="69">
        <v>0</v>
      </c>
      <c r="L2599" s="75">
        <f t="shared" si="1511"/>
        <v>334.19</v>
      </c>
      <c r="N2599" s="69">
        <v>327.45999999999998</v>
      </c>
      <c r="O2599" s="69">
        <v>6.7299999999999995</v>
      </c>
      <c r="P2599" s="69">
        <f t="shared" si="1512"/>
        <v>334.19</v>
      </c>
      <c r="Q2599" s="63"/>
      <c r="R2599" s="69">
        <f t="shared" si="1513"/>
        <v>327.45999999999998</v>
      </c>
      <c r="S2599" s="69">
        <f t="shared" si="1513"/>
        <v>6.71</v>
      </c>
      <c r="T2599" s="69">
        <f t="shared" si="1514"/>
        <v>334.16999999999996</v>
      </c>
      <c r="U2599" s="69">
        <f t="shared" si="1515"/>
        <v>0</v>
      </c>
      <c r="V2599" s="77">
        <f t="shared" si="1516"/>
        <v>334.16999999999996</v>
      </c>
      <c r="X2599" s="69">
        <v>327.45999999999998</v>
      </c>
      <c r="Y2599" s="69">
        <v>6.71</v>
      </c>
      <c r="Z2599" s="69">
        <v>334.17</v>
      </c>
      <c r="AA2599" s="78"/>
      <c r="AB2599" s="79">
        <f t="shared" si="1496"/>
        <v>1.999999999998181E-2</v>
      </c>
    </row>
    <row r="2600" spans="1:28" ht="22.5" x14ac:dyDescent="0.25">
      <c r="A2600" s="71" t="s">
        <v>11373</v>
      </c>
      <c r="B2600" s="72" t="s">
        <v>16291</v>
      </c>
      <c r="C2600" s="73" t="s">
        <v>8753</v>
      </c>
      <c r="D2600" s="74">
        <v>0</v>
      </c>
      <c r="E2600" s="69">
        <v>73.89</v>
      </c>
      <c r="F2600" s="75">
        <f t="shared" si="1508"/>
        <v>0</v>
      </c>
      <c r="G2600" s="76"/>
      <c r="H2600" s="69">
        <f t="shared" si="1509"/>
        <v>67.16</v>
      </c>
      <c r="I2600" s="69">
        <f t="shared" si="1509"/>
        <v>6.73</v>
      </c>
      <c r="J2600" s="69">
        <f t="shared" si="1510"/>
        <v>73.89</v>
      </c>
      <c r="K2600" s="69">
        <v>0</v>
      </c>
      <c r="L2600" s="75">
        <f t="shared" si="1511"/>
        <v>73.89</v>
      </c>
      <c r="N2600" s="69">
        <v>67.16</v>
      </c>
      <c r="O2600" s="69">
        <v>6.7299999999999995</v>
      </c>
      <c r="P2600" s="69">
        <f t="shared" si="1512"/>
        <v>73.89</v>
      </c>
      <c r="Q2600" s="63"/>
      <c r="R2600" s="69">
        <f t="shared" si="1513"/>
        <v>67.16</v>
      </c>
      <c r="S2600" s="69">
        <f t="shared" si="1513"/>
        <v>6.71</v>
      </c>
      <c r="T2600" s="69">
        <f t="shared" si="1514"/>
        <v>73.86999999999999</v>
      </c>
      <c r="U2600" s="69">
        <f t="shared" si="1515"/>
        <v>0</v>
      </c>
      <c r="V2600" s="77">
        <f t="shared" si="1516"/>
        <v>73.86999999999999</v>
      </c>
      <c r="X2600" s="69">
        <v>67.16</v>
      </c>
      <c r="Y2600" s="69">
        <v>6.71</v>
      </c>
      <c r="Z2600" s="69">
        <v>73.87</v>
      </c>
      <c r="AA2600" s="78"/>
      <c r="AB2600" s="79">
        <f t="shared" si="1496"/>
        <v>1.9999999999996021E-2</v>
      </c>
    </row>
    <row r="2601" spans="1:28" ht="22.5" x14ac:dyDescent="0.25">
      <c r="A2601" s="71" t="s">
        <v>11374</v>
      </c>
      <c r="B2601" s="72" t="s">
        <v>16292</v>
      </c>
      <c r="C2601" s="73" t="s">
        <v>8753</v>
      </c>
      <c r="D2601" s="74">
        <v>0</v>
      </c>
      <c r="E2601" s="69">
        <v>101.3</v>
      </c>
      <c r="F2601" s="75">
        <f t="shared" si="1508"/>
        <v>0</v>
      </c>
      <c r="G2601" s="76"/>
      <c r="H2601" s="69">
        <f t="shared" si="1509"/>
        <v>94.57</v>
      </c>
      <c r="I2601" s="69">
        <f t="shared" si="1509"/>
        <v>6.73</v>
      </c>
      <c r="J2601" s="69">
        <f t="shared" si="1510"/>
        <v>101.3</v>
      </c>
      <c r="K2601" s="69">
        <v>0</v>
      </c>
      <c r="L2601" s="75">
        <f t="shared" si="1511"/>
        <v>101.3</v>
      </c>
      <c r="N2601" s="69">
        <v>94.57</v>
      </c>
      <c r="O2601" s="69">
        <v>6.7299999999999995</v>
      </c>
      <c r="P2601" s="69">
        <f t="shared" si="1512"/>
        <v>101.3</v>
      </c>
      <c r="Q2601" s="63"/>
      <c r="R2601" s="69">
        <f t="shared" si="1513"/>
        <v>94.57</v>
      </c>
      <c r="S2601" s="69">
        <f t="shared" si="1513"/>
        <v>6.71</v>
      </c>
      <c r="T2601" s="69">
        <f t="shared" si="1514"/>
        <v>101.27999999999999</v>
      </c>
      <c r="U2601" s="69">
        <f t="shared" si="1515"/>
        <v>0</v>
      </c>
      <c r="V2601" s="77">
        <f t="shared" si="1516"/>
        <v>101.27999999999999</v>
      </c>
      <c r="X2601" s="69">
        <v>94.57</v>
      </c>
      <c r="Y2601" s="69">
        <v>6.71</v>
      </c>
      <c r="Z2601" s="69">
        <v>101.28</v>
      </c>
      <c r="AA2601" s="78"/>
      <c r="AB2601" s="79">
        <f t="shared" si="1496"/>
        <v>1.9999999999996021E-2</v>
      </c>
    </row>
    <row r="2602" spans="1:28" ht="22.5" x14ac:dyDescent="0.25">
      <c r="A2602" s="71" t="s">
        <v>11375</v>
      </c>
      <c r="B2602" s="72" t="s">
        <v>16293</v>
      </c>
      <c r="C2602" s="73" t="s">
        <v>8753</v>
      </c>
      <c r="D2602" s="74">
        <v>0</v>
      </c>
      <c r="E2602" s="69">
        <v>96.14</v>
      </c>
      <c r="F2602" s="75">
        <f t="shared" si="1508"/>
        <v>0</v>
      </c>
      <c r="G2602" s="76"/>
      <c r="H2602" s="69">
        <f t="shared" si="1509"/>
        <v>89.41</v>
      </c>
      <c r="I2602" s="69">
        <f t="shared" si="1509"/>
        <v>6.73</v>
      </c>
      <c r="J2602" s="69">
        <f t="shared" si="1510"/>
        <v>96.14</v>
      </c>
      <c r="K2602" s="69">
        <v>0</v>
      </c>
      <c r="L2602" s="75">
        <f t="shared" si="1511"/>
        <v>96.14</v>
      </c>
      <c r="N2602" s="69">
        <v>89.41</v>
      </c>
      <c r="O2602" s="69">
        <v>6.7299999999999995</v>
      </c>
      <c r="P2602" s="69">
        <f t="shared" si="1512"/>
        <v>96.14</v>
      </c>
      <c r="Q2602" s="63"/>
      <c r="R2602" s="69">
        <f t="shared" si="1513"/>
        <v>89.41</v>
      </c>
      <c r="S2602" s="69">
        <f t="shared" si="1513"/>
        <v>6.71</v>
      </c>
      <c r="T2602" s="69">
        <f t="shared" si="1514"/>
        <v>96.11999999999999</v>
      </c>
      <c r="U2602" s="69">
        <f t="shared" si="1515"/>
        <v>0</v>
      </c>
      <c r="V2602" s="77">
        <f t="shared" si="1516"/>
        <v>96.11999999999999</v>
      </c>
      <c r="X2602" s="69">
        <v>89.41</v>
      </c>
      <c r="Y2602" s="69">
        <v>6.71</v>
      </c>
      <c r="Z2602" s="69">
        <v>96.12</v>
      </c>
      <c r="AA2602" s="78"/>
      <c r="AB2602" s="79">
        <f t="shared" si="1496"/>
        <v>1.9999999999996021E-2</v>
      </c>
    </row>
    <row r="2603" spans="1:28" s="33" customFormat="1" x14ac:dyDescent="0.25">
      <c r="A2603" s="71" t="s">
        <v>11376</v>
      </c>
      <c r="B2603" s="72" t="s">
        <v>16294</v>
      </c>
      <c r="C2603" s="73" t="s">
        <v>8753</v>
      </c>
      <c r="D2603" s="74">
        <v>0</v>
      </c>
      <c r="E2603" s="69">
        <v>106.12</v>
      </c>
      <c r="F2603" s="75">
        <f t="shared" si="1508"/>
        <v>0</v>
      </c>
      <c r="G2603" s="76"/>
      <c r="H2603" s="69">
        <f t="shared" si="1509"/>
        <v>99.39</v>
      </c>
      <c r="I2603" s="69">
        <f t="shared" si="1509"/>
        <v>6.73</v>
      </c>
      <c r="J2603" s="69">
        <f t="shared" si="1510"/>
        <v>106.12</v>
      </c>
      <c r="K2603" s="69">
        <v>0</v>
      </c>
      <c r="L2603" s="75">
        <f t="shared" si="1511"/>
        <v>106.12</v>
      </c>
      <c r="N2603" s="69">
        <v>99.39</v>
      </c>
      <c r="O2603" s="69">
        <v>6.7299999999999995</v>
      </c>
      <c r="P2603" s="69">
        <f t="shared" si="1512"/>
        <v>106.12</v>
      </c>
      <c r="Q2603" s="63"/>
      <c r="R2603" s="69">
        <f t="shared" si="1513"/>
        <v>99.39</v>
      </c>
      <c r="S2603" s="69">
        <f t="shared" si="1513"/>
        <v>6.71</v>
      </c>
      <c r="T2603" s="69">
        <f t="shared" si="1514"/>
        <v>106.1</v>
      </c>
      <c r="U2603" s="69">
        <f t="shared" si="1515"/>
        <v>0</v>
      </c>
      <c r="V2603" s="77">
        <f t="shared" si="1516"/>
        <v>106.1</v>
      </c>
      <c r="X2603" s="69">
        <v>99.39</v>
      </c>
      <c r="Y2603" s="69">
        <v>6.71</v>
      </c>
      <c r="Z2603" s="69">
        <v>106.1</v>
      </c>
      <c r="AA2603" s="78"/>
      <c r="AB2603" s="79">
        <f t="shared" si="1496"/>
        <v>2.0000000000010232E-2</v>
      </c>
    </row>
    <row r="2604" spans="1:28" s="33" customFormat="1" ht="33.75" x14ac:dyDescent="0.25">
      <c r="A2604" s="65" t="s">
        <v>11377</v>
      </c>
      <c r="B2604" s="66" t="s">
        <v>16295</v>
      </c>
      <c r="C2604" s="67"/>
      <c r="D2604" s="68"/>
      <c r="E2604" s="69"/>
      <c r="F2604" s="70"/>
      <c r="G2604" s="38"/>
      <c r="H2604" s="69"/>
      <c r="I2604" s="69"/>
      <c r="J2604" s="69"/>
      <c r="K2604" s="69"/>
      <c r="L2604" s="75"/>
      <c r="N2604" s="69"/>
      <c r="O2604" s="69"/>
      <c r="P2604" s="69"/>
      <c r="Q2604" s="63"/>
      <c r="R2604" s="69"/>
      <c r="S2604" s="69"/>
      <c r="T2604" s="69"/>
      <c r="U2604" s="69"/>
      <c r="V2604" s="77"/>
      <c r="X2604" s="69"/>
      <c r="Y2604" s="69"/>
      <c r="Z2604" s="69"/>
      <c r="AA2604" s="78"/>
      <c r="AB2604" s="79">
        <f t="shared" si="1496"/>
        <v>0</v>
      </c>
    </row>
    <row r="2605" spans="1:28" s="33" customFormat="1" ht="33.75" x14ac:dyDescent="0.25">
      <c r="A2605" s="71" t="s">
        <v>11378</v>
      </c>
      <c r="B2605" s="72" t="s">
        <v>16296</v>
      </c>
      <c r="C2605" s="73" t="s">
        <v>8753</v>
      </c>
      <c r="D2605" s="74">
        <v>0</v>
      </c>
      <c r="E2605" s="69">
        <v>17.91</v>
      </c>
      <c r="F2605" s="75">
        <f t="shared" ref="F2605:F2611" si="1517">ROUND(D2605*E2605,2)</f>
        <v>0</v>
      </c>
      <c r="G2605" s="76"/>
      <c r="H2605" s="69">
        <f t="shared" ref="H2605:I2611" si="1518">ROUND(N2605+(N2605*$H$2/100),2)</f>
        <v>11.18</v>
      </c>
      <c r="I2605" s="69">
        <f t="shared" si="1518"/>
        <v>6.73</v>
      </c>
      <c r="J2605" s="69">
        <f t="shared" ref="J2605:J2611" si="1519">H2605+I2605</f>
        <v>17.91</v>
      </c>
      <c r="K2605" s="69">
        <v>0</v>
      </c>
      <c r="L2605" s="75">
        <f t="shared" ref="L2605:L2611" si="1520">SUM(J2605:K2605)</f>
        <v>17.91</v>
      </c>
      <c r="N2605" s="69">
        <v>11.18</v>
      </c>
      <c r="O2605" s="69">
        <v>6.7299999999999995</v>
      </c>
      <c r="P2605" s="69">
        <f t="shared" ref="P2605:P2611" si="1521">SUM(N2605:O2605)</f>
        <v>17.91</v>
      </c>
      <c r="Q2605" s="63"/>
      <c r="R2605" s="69">
        <f t="shared" ref="R2605:S2611" si="1522">X2605</f>
        <v>11.18</v>
      </c>
      <c r="S2605" s="69">
        <f t="shared" si="1522"/>
        <v>6.71</v>
      </c>
      <c r="T2605" s="69">
        <f t="shared" ref="T2605:T2611" si="1523">R2605+S2605</f>
        <v>17.89</v>
      </c>
      <c r="U2605" s="69">
        <f t="shared" ref="U2605:U2611" si="1524">ROUND(Z2605*$H$2,2)/100</f>
        <v>0</v>
      </c>
      <c r="V2605" s="77">
        <f t="shared" ref="V2605:V2611" si="1525">SUM(T2605:U2605)</f>
        <v>17.89</v>
      </c>
      <c r="X2605" s="69">
        <v>11.18</v>
      </c>
      <c r="Y2605" s="69">
        <v>6.71</v>
      </c>
      <c r="Z2605" s="69">
        <v>17.89</v>
      </c>
      <c r="AA2605" s="78"/>
      <c r="AB2605" s="79">
        <f t="shared" si="1496"/>
        <v>1.9999999999999574E-2</v>
      </c>
    </row>
    <row r="2606" spans="1:28" s="33" customFormat="1" ht="33.75" x14ac:dyDescent="0.25">
      <c r="A2606" s="71" t="s">
        <v>11379</v>
      </c>
      <c r="B2606" s="72" t="s">
        <v>16297</v>
      </c>
      <c r="C2606" s="73" t="s">
        <v>8753</v>
      </c>
      <c r="D2606" s="74">
        <v>0</v>
      </c>
      <c r="E2606" s="69">
        <v>38.58</v>
      </c>
      <c r="F2606" s="75">
        <f t="shared" si="1517"/>
        <v>0</v>
      </c>
      <c r="G2606" s="76"/>
      <c r="H2606" s="69">
        <f t="shared" si="1518"/>
        <v>25.17</v>
      </c>
      <c r="I2606" s="69">
        <f t="shared" si="1518"/>
        <v>13.41</v>
      </c>
      <c r="J2606" s="69">
        <f t="shared" si="1519"/>
        <v>38.58</v>
      </c>
      <c r="K2606" s="69">
        <v>0</v>
      </c>
      <c r="L2606" s="75">
        <f t="shared" si="1520"/>
        <v>38.58</v>
      </c>
      <c r="N2606" s="69">
        <v>25.17</v>
      </c>
      <c r="O2606" s="69">
        <v>13.41</v>
      </c>
      <c r="P2606" s="69">
        <f t="shared" si="1521"/>
        <v>38.58</v>
      </c>
      <c r="Q2606" s="63"/>
      <c r="R2606" s="69">
        <f t="shared" si="1522"/>
        <v>25.17</v>
      </c>
      <c r="S2606" s="69">
        <f t="shared" si="1522"/>
        <v>13.42</v>
      </c>
      <c r="T2606" s="69">
        <f t="shared" si="1523"/>
        <v>38.590000000000003</v>
      </c>
      <c r="U2606" s="69">
        <f t="shared" si="1524"/>
        <v>0</v>
      </c>
      <c r="V2606" s="77">
        <f t="shared" si="1525"/>
        <v>38.590000000000003</v>
      </c>
      <c r="X2606" s="69">
        <v>25.17</v>
      </c>
      <c r="Y2606" s="69">
        <v>13.42</v>
      </c>
      <c r="Z2606" s="69">
        <v>38.590000000000003</v>
      </c>
      <c r="AA2606" s="78"/>
      <c r="AB2606" s="79">
        <f t="shared" si="1496"/>
        <v>-1.0000000000005116E-2</v>
      </c>
    </row>
    <row r="2607" spans="1:28" ht="33.75" x14ac:dyDescent="0.25">
      <c r="A2607" s="71" t="s">
        <v>11380</v>
      </c>
      <c r="B2607" s="72" t="s">
        <v>16298</v>
      </c>
      <c r="C2607" s="73" t="s">
        <v>8753</v>
      </c>
      <c r="D2607" s="74">
        <v>0</v>
      </c>
      <c r="E2607" s="69">
        <v>61.08</v>
      </c>
      <c r="F2607" s="75">
        <f t="shared" si="1517"/>
        <v>0</v>
      </c>
      <c r="G2607" s="76"/>
      <c r="H2607" s="69">
        <f t="shared" si="1518"/>
        <v>54.35</v>
      </c>
      <c r="I2607" s="69">
        <f t="shared" si="1518"/>
        <v>6.73</v>
      </c>
      <c r="J2607" s="69">
        <f t="shared" si="1519"/>
        <v>61.08</v>
      </c>
      <c r="K2607" s="69">
        <v>0</v>
      </c>
      <c r="L2607" s="75">
        <f t="shared" si="1520"/>
        <v>61.08</v>
      </c>
      <c r="N2607" s="69">
        <v>54.35</v>
      </c>
      <c r="O2607" s="69">
        <v>6.7299999999999995</v>
      </c>
      <c r="P2607" s="69">
        <f t="shared" si="1521"/>
        <v>61.08</v>
      </c>
      <c r="Q2607" s="63"/>
      <c r="R2607" s="69">
        <f t="shared" si="1522"/>
        <v>54.35</v>
      </c>
      <c r="S2607" s="69">
        <f t="shared" si="1522"/>
        <v>6.71</v>
      </c>
      <c r="T2607" s="69">
        <f t="shared" si="1523"/>
        <v>61.06</v>
      </c>
      <c r="U2607" s="69">
        <f t="shared" si="1524"/>
        <v>0</v>
      </c>
      <c r="V2607" s="77">
        <f t="shared" si="1525"/>
        <v>61.06</v>
      </c>
      <c r="X2607" s="69">
        <v>54.35</v>
      </c>
      <c r="Y2607" s="69">
        <v>6.71</v>
      </c>
      <c r="Z2607" s="69">
        <v>61.06</v>
      </c>
      <c r="AA2607" s="78"/>
      <c r="AB2607" s="79">
        <f t="shared" si="1496"/>
        <v>1.9999999999996021E-2</v>
      </c>
    </row>
    <row r="2608" spans="1:28" ht="33.75" x14ac:dyDescent="0.25">
      <c r="A2608" s="71" t="s">
        <v>11381</v>
      </c>
      <c r="B2608" s="72" t="s">
        <v>16299</v>
      </c>
      <c r="C2608" s="73" t="s">
        <v>8753</v>
      </c>
      <c r="D2608" s="74">
        <v>0</v>
      </c>
      <c r="E2608" s="69">
        <v>37.799999999999997</v>
      </c>
      <c r="F2608" s="75">
        <f t="shared" si="1517"/>
        <v>0</v>
      </c>
      <c r="G2608" s="76"/>
      <c r="H2608" s="69">
        <f t="shared" si="1518"/>
        <v>24.39</v>
      </c>
      <c r="I2608" s="69">
        <f t="shared" si="1518"/>
        <v>13.41</v>
      </c>
      <c r="J2608" s="69">
        <f t="shared" si="1519"/>
        <v>37.799999999999997</v>
      </c>
      <c r="K2608" s="69">
        <v>0</v>
      </c>
      <c r="L2608" s="75">
        <f t="shared" si="1520"/>
        <v>37.799999999999997</v>
      </c>
      <c r="N2608" s="69">
        <v>24.39</v>
      </c>
      <c r="O2608" s="69">
        <v>13.41</v>
      </c>
      <c r="P2608" s="69">
        <f t="shared" si="1521"/>
        <v>37.799999999999997</v>
      </c>
      <c r="Q2608" s="63"/>
      <c r="R2608" s="69">
        <f t="shared" si="1522"/>
        <v>24.39</v>
      </c>
      <c r="S2608" s="69">
        <f t="shared" si="1522"/>
        <v>13.42</v>
      </c>
      <c r="T2608" s="69">
        <f t="shared" si="1523"/>
        <v>37.81</v>
      </c>
      <c r="U2608" s="69">
        <f t="shared" si="1524"/>
        <v>0</v>
      </c>
      <c r="V2608" s="77">
        <f t="shared" si="1525"/>
        <v>37.81</v>
      </c>
      <c r="X2608" s="69">
        <v>24.39</v>
      </c>
      <c r="Y2608" s="69">
        <v>13.42</v>
      </c>
      <c r="Z2608" s="69">
        <v>37.81</v>
      </c>
      <c r="AA2608" s="78"/>
      <c r="AB2608" s="79">
        <f t="shared" si="1496"/>
        <v>-1.0000000000005116E-2</v>
      </c>
    </row>
    <row r="2609" spans="1:28" ht="33.75" x14ac:dyDescent="0.25">
      <c r="A2609" s="71" t="s">
        <v>11382</v>
      </c>
      <c r="B2609" s="72" t="s">
        <v>16300</v>
      </c>
      <c r="C2609" s="73" t="s">
        <v>8753</v>
      </c>
      <c r="D2609" s="74">
        <v>0</v>
      </c>
      <c r="E2609" s="69">
        <v>89.63</v>
      </c>
      <c r="F2609" s="75">
        <f t="shared" si="1517"/>
        <v>0</v>
      </c>
      <c r="G2609" s="76"/>
      <c r="H2609" s="69">
        <f t="shared" si="1518"/>
        <v>76.22</v>
      </c>
      <c r="I2609" s="69">
        <f t="shared" si="1518"/>
        <v>13.41</v>
      </c>
      <c r="J2609" s="69">
        <f t="shared" si="1519"/>
        <v>89.63</v>
      </c>
      <c r="K2609" s="69">
        <v>0</v>
      </c>
      <c r="L2609" s="75">
        <f t="shared" si="1520"/>
        <v>89.63</v>
      </c>
      <c r="N2609" s="69">
        <v>76.22</v>
      </c>
      <c r="O2609" s="69">
        <v>13.41</v>
      </c>
      <c r="P2609" s="69">
        <f t="shared" si="1521"/>
        <v>89.63</v>
      </c>
      <c r="Q2609" s="63"/>
      <c r="R2609" s="69">
        <f t="shared" si="1522"/>
        <v>76.22</v>
      </c>
      <c r="S2609" s="69">
        <f t="shared" si="1522"/>
        <v>13.42</v>
      </c>
      <c r="T2609" s="69">
        <f t="shared" si="1523"/>
        <v>89.64</v>
      </c>
      <c r="U2609" s="69">
        <f t="shared" si="1524"/>
        <v>0</v>
      </c>
      <c r="V2609" s="77">
        <f t="shared" si="1525"/>
        <v>89.64</v>
      </c>
      <c r="X2609" s="69">
        <v>76.22</v>
      </c>
      <c r="Y2609" s="69">
        <v>13.42</v>
      </c>
      <c r="Z2609" s="69">
        <v>89.64</v>
      </c>
      <c r="AA2609" s="78"/>
      <c r="AB2609" s="79">
        <f t="shared" si="1496"/>
        <v>-1.0000000000005116E-2</v>
      </c>
    </row>
    <row r="2610" spans="1:28" ht="33.75" x14ac:dyDescent="0.25">
      <c r="A2610" s="71" t="s">
        <v>11383</v>
      </c>
      <c r="B2610" s="72" t="s">
        <v>16301</v>
      </c>
      <c r="C2610" s="73" t="s">
        <v>8753</v>
      </c>
      <c r="D2610" s="74">
        <v>0</v>
      </c>
      <c r="E2610" s="69">
        <v>26.51</v>
      </c>
      <c r="F2610" s="75">
        <f t="shared" si="1517"/>
        <v>0</v>
      </c>
      <c r="G2610" s="28"/>
      <c r="H2610" s="69">
        <f t="shared" si="1518"/>
        <v>19.78</v>
      </c>
      <c r="I2610" s="69">
        <f t="shared" si="1518"/>
        <v>6.73</v>
      </c>
      <c r="J2610" s="69">
        <f t="shared" si="1519"/>
        <v>26.51</v>
      </c>
      <c r="K2610" s="69">
        <v>0</v>
      </c>
      <c r="L2610" s="75">
        <f t="shared" si="1520"/>
        <v>26.51</v>
      </c>
      <c r="N2610" s="69">
        <v>19.78</v>
      </c>
      <c r="O2610" s="69">
        <v>6.7299999999999995</v>
      </c>
      <c r="P2610" s="69">
        <f t="shared" si="1521"/>
        <v>26.51</v>
      </c>
      <c r="Q2610" s="63"/>
      <c r="R2610" s="69">
        <f t="shared" si="1522"/>
        <v>19.78</v>
      </c>
      <c r="S2610" s="69">
        <f t="shared" si="1522"/>
        <v>6.71</v>
      </c>
      <c r="T2610" s="69">
        <f t="shared" si="1523"/>
        <v>26.490000000000002</v>
      </c>
      <c r="U2610" s="69">
        <f t="shared" si="1524"/>
        <v>0</v>
      </c>
      <c r="V2610" s="77">
        <f t="shared" si="1525"/>
        <v>26.490000000000002</v>
      </c>
      <c r="X2610" s="69">
        <v>19.78</v>
      </c>
      <c r="Y2610" s="69">
        <v>6.71</v>
      </c>
      <c r="Z2610" s="69">
        <v>26.49</v>
      </c>
      <c r="AA2610" s="78"/>
      <c r="AB2610" s="79">
        <f t="shared" si="1496"/>
        <v>2.0000000000003126E-2</v>
      </c>
    </row>
    <row r="2611" spans="1:28" x14ac:dyDescent="0.25">
      <c r="A2611" s="71" t="s">
        <v>11384</v>
      </c>
      <c r="B2611" s="72" t="s">
        <v>16302</v>
      </c>
      <c r="C2611" s="73" t="s">
        <v>8753</v>
      </c>
      <c r="D2611" s="74">
        <v>0</v>
      </c>
      <c r="E2611" s="69">
        <v>38.07</v>
      </c>
      <c r="F2611" s="75">
        <f t="shared" si="1517"/>
        <v>0</v>
      </c>
      <c r="G2611" s="28"/>
      <c r="H2611" s="69">
        <f t="shared" si="1518"/>
        <v>24.66</v>
      </c>
      <c r="I2611" s="69">
        <f t="shared" si="1518"/>
        <v>13.41</v>
      </c>
      <c r="J2611" s="69">
        <f t="shared" si="1519"/>
        <v>38.07</v>
      </c>
      <c r="K2611" s="69">
        <v>0</v>
      </c>
      <c r="L2611" s="75">
        <f t="shared" si="1520"/>
        <v>38.07</v>
      </c>
      <c r="N2611" s="69">
        <v>24.66</v>
      </c>
      <c r="O2611" s="69">
        <v>13.41</v>
      </c>
      <c r="P2611" s="69">
        <f t="shared" si="1521"/>
        <v>38.07</v>
      </c>
      <c r="Q2611" s="63"/>
      <c r="R2611" s="69">
        <f t="shared" si="1522"/>
        <v>24.66</v>
      </c>
      <c r="S2611" s="69">
        <f t="shared" si="1522"/>
        <v>13.42</v>
      </c>
      <c r="T2611" s="69">
        <f t="shared" si="1523"/>
        <v>38.08</v>
      </c>
      <c r="U2611" s="69">
        <f t="shared" si="1524"/>
        <v>0</v>
      </c>
      <c r="V2611" s="77">
        <f t="shared" si="1525"/>
        <v>38.08</v>
      </c>
      <c r="X2611" s="69">
        <v>24.66</v>
      </c>
      <c r="Y2611" s="69">
        <v>13.42</v>
      </c>
      <c r="Z2611" s="69">
        <v>38.08</v>
      </c>
      <c r="AA2611" s="78"/>
      <c r="AB2611" s="79">
        <f t="shared" si="1496"/>
        <v>-9.9999999999980105E-3</v>
      </c>
    </row>
    <row r="2612" spans="1:28" ht="22.5" x14ac:dyDescent="0.25">
      <c r="A2612" s="65" t="s">
        <v>11385</v>
      </c>
      <c r="B2612" s="66" t="s">
        <v>16303</v>
      </c>
      <c r="C2612" s="67"/>
      <c r="D2612" s="68"/>
      <c r="E2612" s="69"/>
      <c r="F2612" s="70"/>
      <c r="H2612" s="69"/>
      <c r="I2612" s="69"/>
      <c r="J2612" s="69"/>
      <c r="K2612" s="69"/>
      <c r="L2612" s="75"/>
      <c r="N2612" s="69"/>
      <c r="O2612" s="69"/>
      <c r="P2612" s="69"/>
      <c r="Q2612" s="63"/>
      <c r="R2612" s="69"/>
      <c r="S2612" s="69"/>
      <c r="T2612" s="69"/>
      <c r="U2612" s="69"/>
      <c r="V2612" s="77"/>
      <c r="X2612" s="69"/>
      <c r="Y2612" s="69"/>
      <c r="Z2612" s="69"/>
      <c r="AA2612" s="78"/>
      <c r="AB2612" s="79">
        <f t="shared" si="1496"/>
        <v>0</v>
      </c>
    </row>
    <row r="2613" spans="1:28" ht="22.5" x14ac:dyDescent="0.25">
      <c r="A2613" s="71" t="s">
        <v>11386</v>
      </c>
      <c r="B2613" s="72" t="s">
        <v>16304</v>
      </c>
      <c r="C2613" s="73" t="s">
        <v>8753</v>
      </c>
      <c r="D2613" s="74">
        <v>0</v>
      </c>
      <c r="E2613" s="69">
        <v>82.11</v>
      </c>
      <c r="F2613" s="75">
        <f t="shared" ref="F2613:F2623" si="1526">ROUND(D2613*E2613,2)</f>
        <v>0</v>
      </c>
      <c r="G2613" s="76"/>
      <c r="H2613" s="69">
        <f t="shared" ref="H2613:I2623" si="1527">ROUND(N2613+(N2613*$H$2/100),2)</f>
        <v>34.92</v>
      </c>
      <c r="I2613" s="69">
        <f t="shared" si="1527"/>
        <v>47.19</v>
      </c>
      <c r="J2613" s="69">
        <f t="shared" ref="J2613:J2623" si="1528">H2613+I2613</f>
        <v>82.11</v>
      </c>
      <c r="K2613" s="69">
        <v>0</v>
      </c>
      <c r="L2613" s="75">
        <f t="shared" ref="L2613:L2623" si="1529">SUM(J2613:K2613)</f>
        <v>82.11</v>
      </c>
      <c r="N2613" s="69">
        <v>34.92</v>
      </c>
      <c r="O2613" s="69">
        <v>47.19</v>
      </c>
      <c r="P2613" s="69">
        <f t="shared" ref="P2613:P2623" si="1530">SUM(N2613:O2613)</f>
        <v>82.11</v>
      </c>
      <c r="Q2613" s="63"/>
      <c r="R2613" s="69">
        <f t="shared" ref="R2613:S2623" si="1531">X2613</f>
        <v>34.92</v>
      </c>
      <c r="S2613" s="69">
        <f t="shared" si="1531"/>
        <v>47.2</v>
      </c>
      <c r="T2613" s="69">
        <f t="shared" ref="T2613:T2623" si="1532">R2613+S2613</f>
        <v>82.12</v>
      </c>
      <c r="U2613" s="69">
        <f t="shared" ref="U2613:U2623" si="1533">ROUND(Z2613*$H$2,2)/100</f>
        <v>0</v>
      </c>
      <c r="V2613" s="77">
        <f t="shared" ref="V2613:V2623" si="1534">SUM(T2613:U2613)</f>
        <v>82.12</v>
      </c>
      <c r="X2613" s="69">
        <v>34.92</v>
      </c>
      <c r="Y2613" s="69">
        <v>47.2</v>
      </c>
      <c r="Z2613" s="69">
        <v>82.12</v>
      </c>
      <c r="AA2613" s="78"/>
      <c r="AB2613" s="79">
        <f t="shared" si="1496"/>
        <v>-1.0000000000005116E-2</v>
      </c>
    </row>
    <row r="2614" spans="1:28" ht="22.5" x14ac:dyDescent="0.25">
      <c r="A2614" s="71" t="s">
        <v>11387</v>
      </c>
      <c r="B2614" s="72" t="s">
        <v>16305</v>
      </c>
      <c r="C2614" s="73" t="s">
        <v>8753</v>
      </c>
      <c r="D2614" s="74">
        <v>0</v>
      </c>
      <c r="E2614" s="69">
        <v>514.46</v>
      </c>
      <c r="F2614" s="75">
        <f t="shared" si="1526"/>
        <v>0</v>
      </c>
      <c r="G2614" s="76"/>
      <c r="H2614" s="69">
        <f t="shared" si="1527"/>
        <v>467.27</v>
      </c>
      <c r="I2614" s="69">
        <f t="shared" si="1527"/>
        <v>47.19</v>
      </c>
      <c r="J2614" s="69">
        <f t="shared" si="1528"/>
        <v>514.46</v>
      </c>
      <c r="K2614" s="69">
        <v>0</v>
      </c>
      <c r="L2614" s="75">
        <f t="shared" si="1529"/>
        <v>514.46</v>
      </c>
      <c r="N2614" s="69">
        <v>467.27</v>
      </c>
      <c r="O2614" s="69">
        <v>47.19</v>
      </c>
      <c r="P2614" s="69">
        <f t="shared" si="1530"/>
        <v>514.46</v>
      </c>
      <c r="Q2614" s="63"/>
      <c r="R2614" s="69">
        <f t="shared" si="1531"/>
        <v>467.27</v>
      </c>
      <c r="S2614" s="69">
        <f t="shared" si="1531"/>
        <v>47.2</v>
      </c>
      <c r="T2614" s="69">
        <f t="shared" si="1532"/>
        <v>514.47</v>
      </c>
      <c r="U2614" s="69">
        <f t="shared" si="1533"/>
        <v>0</v>
      </c>
      <c r="V2614" s="77">
        <f t="shared" si="1534"/>
        <v>514.47</v>
      </c>
      <c r="X2614" s="69">
        <v>467.27</v>
      </c>
      <c r="Y2614" s="69">
        <v>47.2</v>
      </c>
      <c r="Z2614" s="69">
        <v>514.47</v>
      </c>
      <c r="AA2614" s="78"/>
      <c r="AB2614" s="79">
        <f t="shared" si="1496"/>
        <v>-9.9999999999909051E-3</v>
      </c>
    </row>
    <row r="2615" spans="1:28" ht="22.5" x14ac:dyDescent="0.25">
      <c r="A2615" s="71" t="s">
        <v>11388</v>
      </c>
      <c r="B2615" s="72" t="s">
        <v>16306</v>
      </c>
      <c r="C2615" s="73" t="s">
        <v>8753</v>
      </c>
      <c r="D2615" s="74">
        <v>0</v>
      </c>
      <c r="E2615" s="69">
        <v>219.73</v>
      </c>
      <c r="F2615" s="75">
        <f t="shared" si="1526"/>
        <v>0</v>
      </c>
      <c r="G2615" s="76"/>
      <c r="H2615" s="69">
        <f t="shared" si="1527"/>
        <v>172.54</v>
      </c>
      <c r="I2615" s="69">
        <f t="shared" si="1527"/>
        <v>47.19</v>
      </c>
      <c r="J2615" s="69">
        <f t="shared" si="1528"/>
        <v>219.73</v>
      </c>
      <c r="K2615" s="69">
        <v>0</v>
      </c>
      <c r="L2615" s="75">
        <f t="shared" si="1529"/>
        <v>219.73</v>
      </c>
      <c r="N2615" s="69">
        <v>172.54</v>
      </c>
      <c r="O2615" s="69">
        <v>47.19</v>
      </c>
      <c r="P2615" s="69">
        <f t="shared" si="1530"/>
        <v>219.73</v>
      </c>
      <c r="Q2615" s="63"/>
      <c r="R2615" s="69">
        <f t="shared" si="1531"/>
        <v>172.54</v>
      </c>
      <c r="S2615" s="69">
        <f t="shared" si="1531"/>
        <v>47.2</v>
      </c>
      <c r="T2615" s="69">
        <f t="shared" si="1532"/>
        <v>219.74</v>
      </c>
      <c r="U2615" s="69">
        <f t="shared" si="1533"/>
        <v>0</v>
      </c>
      <c r="V2615" s="77">
        <f t="shared" si="1534"/>
        <v>219.74</v>
      </c>
      <c r="X2615" s="69">
        <v>172.54</v>
      </c>
      <c r="Y2615" s="69">
        <v>47.2</v>
      </c>
      <c r="Z2615" s="69">
        <v>219.74</v>
      </c>
      <c r="AA2615" s="78"/>
      <c r="AB2615" s="79">
        <f t="shared" si="1496"/>
        <v>-1.0000000000019327E-2</v>
      </c>
    </row>
    <row r="2616" spans="1:28" ht="22.5" x14ac:dyDescent="0.25">
      <c r="A2616" s="71" t="s">
        <v>11389</v>
      </c>
      <c r="B2616" s="72" t="s">
        <v>16307</v>
      </c>
      <c r="C2616" s="73" t="s">
        <v>8753</v>
      </c>
      <c r="D2616" s="74">
        <v>0</v>
      </c>
      <c r="E2616" s="69">
        <v>1407.21</v>
      </c>
      <c r="F2616" s="75">
        <f t="shared" si="1526"/>
        <v>0</v>
      </c>
      <c r="G2616" s="76"/>
      <c r="H2616" s="69">
        <f t="shared" si="1527"/>
        <v>1202.3</v>
      </c>
      <c r="I2616" s="69">
        <f t="shared" si="1527"/>
        <v>204.91</v>
      </c>
      <c r="J2616" s="69">
        <f t="shared" si="1528"/>
        <v>1407.21</v>
      </c>
      <c r="K2616" s="69">
        <v>0</v>
      </c>
      <c r="L2616" s="75">
        <f t="shared" si="1529"/>
        <v>1407.21</v>
      </c>
      <c r="N2616" s="69">
        <v>1202.3</v>
      </c>
      <c r="O2616" s="69">
        <v>204.91000000000003</v>
      </c>
      <c r="P2616" s="69">
        <f t="shared" si="1530"/>
        <v>1407.21</v>
      </c>
      <c r="Q2616" s="63"/>
      <c r="R2616" s="69">
        <f t="shared" si="1531"/>
        <v>1202.3</v>
      </c>
      <c r="S2616" s="69">
        <f t="shared" si="1531"/>
        <v>204.89</v>
      </c>
      <c r="T2616" s="69">
        <f t="shared" si="1532"/>
        <v>1407.19</v>
      </c>
      <c r="U2616" s="69">
        <f t="shared" si="1533"/>
        <v>0</v>
      </c>
      <c r="V2616" s="77">
        <f t="shared" si="1534"/>
        <v>1407.19</v>
      </c>
      <c r="X2616" s="69">
        <v>1202.3</v>
      </c>
      <c r="Y2616" s="69">
        <v>204.89</v>
      </c>
      <c r="Z2616" s="69">
        <v>1407.19</v>
      </c>
      <c r="AA2616" s="78"/>
      <c r="AB2616" s="79">
        <f t="shared" si="1496"/>
        <v>1.999999999998181E-2</v>
      </c>
    </row>
    <row r="2617" spans="1:28" ht="22.5" x14ac:dyDescent="0.25">
      <c r="A2617" s="71" t="s">
        <v>11390</v>
      </c>
      <c r="B2617" s="72" t="s">
        <v>16308</v>
      </c>
      <c r="C2617" s="73" t="s">
        <v>8753</v>
      </c>
      <c r="D2617" s="74">
        <v>0</v>
      </c>
      <c r="E2617" s="69">
        <v>1502.6799999999998</v>
      </c>
      <c r="F2617" s="75">
        <f t="shared" si="1526"/>
        <v>0</v>
      </c>
      <c r="G2617" s="76"/>
      <c r="H2617" s="69">
        <f t="shared" si="1527"/>
        <v>1426.86</v>
      </c>
      <c r="I2617" s="69">
        <f t="shared" si="1527"/>
        <v>75.819999999999993</v>
      </c>
      <c r="J2617" s="69">
        <f t="shared" si="1528"/>
        <v>1502.6799999999998</v>
      </c>
      <c r="K2617" s="69">
        <v>0</v>
      </c>
      <c r="L2617" s="75">
        <f t="shared" si="1529"/>
        <v>1502.6799999999998</v>
      </c>
      <c r="N2617" s="69">
        <v>1426.86</v>
      </c>
      <c r="O2617" s="69">
        <v>75.819999999999993</v>
      </c>
      <c r="P2617" s="69">
        <f t="shared" si="1530"/>
        <v>1502.6799999999998</v>
      </c>
      <c r="Q2617" s="63"/>
      <c r="R2617" s="69">
        <f t="shared" si="1531"/>
        <v>1426.86</v>
      </c>
      <c r="S2617" s="69">
        <f t="shared" si="1531"/>
        <v>75.819999999999993</v>
      </c>
      <c r="T2617" s="69">
        <f t="shared" si="1532"/>
        <v>1502.6799999999998</v>
      </c>
      <c r="U2617" s="69">
        <f t="shared" si="1533"/>
        <v>0</v>
      </c>
      <c r="V2617" s="77">
        <f t="shared" si="1534"/>
        <v>1502.6799999999998</v>
      </c>
      <c r="X2617" s="69">
        <v>1426.86</v>
      </c>
      <c r="Y2617" s="69">
        <v>75.819999999999993</v>
      </c>
      <c r="Z2617" s="69">
        <v>1502.68</v>
      </c>
      <c r="AA2617" s="78"/>
      <c r="AB2617" s="79">
        <f t="shared" si="1496"/>
        <v>0</v>
      </c>
    </row>
    <row r="2618" spans="1:28" s="33" customFormat="1" ht="22.5" x14ac:dyDescent="0.25">
      <c r="A2618" s="71" t="s">
        <v>11391</v>
      </c>
      <c r="B2618" s="72" t="s">
        <v>16309</v>
      </c>
      <c r="C2618" s="73" t="s">
        <v>8753</v>
      </c>
      <c r="D2618" s="74">
        <v>0</v>
      </c>
      <c r="E2618" s="69">
        <v>1214.03</v>
      </c>
      <c r="F2618" s="75">
        <f t="shared" si="1526"/>
        <v>0</v>
      </c>
      <c r="G2618" s="76"/>
      <c r="H2618" s="69">
        <f t="shared" si="1527"/>
        <v>1138.21</v>
      </c>
      <c r="I2618" s="69">
        <f t="shared" si="1527"/>
        <v>75.819999999999993</v>
      </c>
      <c r="J2618" s="69">
        <f t="shared" si="1528"/>
        <v>1214.03</v>
      </c>
      <c r="K2618" s="69">
        <v>0</v>
      </c>
      <c r="L2618" s="75">
        <f t="shared" si="1529"/>
        <v>1214.03</v>
      </c>
      <c r="N2618" s="69">
        <v>1138.21</v>
      </c>
      <c r="O2618" s="69">
        <v>75.819999999999993</v>
      </c>
      <c r="P2618" s="69">
        <f t="shared" si="1530"/>
        <v>1214.03</v>
      </c>
      <c r="Q2618" s="63"/>
      <c r="R2618" s="69">
        <f t="shared" si="1531"/>
        <v>1138.21</v>
      </c>
      <c r="S2618" s="69">
        <f t="shared" si="1531"/>
        <v>75.819999999999993</v>
      </c>
      <c r="T2618" s="69">
        <f t="shared" si="1532"/>
        <v>1214.03</v>
      </c>
      <c r="U2618" s="69">
        <f t="shared" si="1533"/>
        <v>0</v>
      </c>
      <c r="V2618" s="77">
        <f t="shared" si="1534"/>
        <v>1214.03</v>
      </c>
      <c r="X2618" s="69">
        <v>1138.21</v>
      </c>
      <c r="Y2618" s="69">
        <v>75.819999999999993</v>
      </c>
      <c r="Z2618" s="69">
        <v>1214.03</v>
      </c>
      <c r="AA2618" s="78"/>
      <c r="AB2618" s="79">
        <f t="shared" si="1496"/>
        <v>0</v>
      </c>
    </row>
    <row r="2619" spans="1:28" s="33" customFormat="1" ht="22.5" x14ac:dyDescent="0.25">
      <c r="A2619" s="71" t="s">
        <v>11392</v>
      </c>
      <c r="B2619" s="72" t="s">
        <v>16310</v>
      </c>
      <c r="C2619" s="73" t="s">
        <v>8753</v>
      </c>
      <c r="D2619" s="74">
        <v>0</v>
      </c>
      <c r="E2619" s="69">
        <v>404.18</v>
      </c>
      <c r="F2619" s="75">
        <f t="shared" si="1526"/>
        <v>0</v>
      </c>
      <c r="G2619" s="76"/>
      <c r="H2619" s="69">
        <f t="shared" si="1527"/>
        <v>355.3</v>
      </c>
      <c r="I2619" s="69">
        <f t="shared" si="1527"/>
        <v>48.88</v>
      </c>
      <c r="J2619" s="69">
        <f t="shared" si="1528"/>
        <v>404.18</v>
      </c>
      <c r="K2619" s="69">
        <v>0</v>
      </c>
      <c r="L2619" s="75">
        <f t="shared" si="1529"/>
        <v>404.18</v>
      </c>
      <c r="N2619" s="69">
        <v>355.3</v>
      </c>
      <c r="O2619" s="69">
        <v>48.879999999999995</v>
      </c>
      <c r="P2619" s="69">
        <f t="shared" si="1530"/>
        <v>404.18</v>
      </c>
      <c r="Q2619" s="63"/>
      <c r="R2619" s="69">
        <f t="shared" si="1531"/>
        <v>355.3</v>
      </c>
      <c r="S2619" s="69">
        <f t="shared" si="1531"/>
        <v>48.88</v>
      </c>
      <c r="T2619" s="69">
        <f t="shared" si="1532"/>
        <v>404.18</v>
      </c>
      <c r="U2619" s="69">
        <f t="shared" si="1533"/>
        <v>0</v>
      </c>
      <c r="V2619" s="77">
        <f t="shared" si="1534"/>
        <v>404.18</v>
      </c>
      <c r="X2619" s="69">
        <v>355.3</v>
      </c>
      <c r="Y2619" s="69">
        <v>48.88</v>
      </c>
      <c r="Z2619" s="69">
        <v>404.18</v>
      </c>
      <c r="AA2619" s="78"/>
      <c r="AB2619" s="79">
        <f t="shared" si="1496"/>
        <v>0</v>
      </c>
    </row>
    <row r="2620" spans="1:28" ht="22.5" x14ac:dyDescent="0.25">
      <c r="A2620" s="71" t="s">
        <v>11393</v>
      </c>
      <c r="B2620" s="72" t="s">
        <v>16311</v>
      </c>
      <c r="C2620" s="73" t="s">
        <v>8753</v>
      </c>
      <c r="D2620" s="74">
        <v>0</v>
      </c>
      <c r="E2620" s="69">
        <v>480.90999999999997</v>
      </c>
      <c r="F2620" s="75">
        <f t="shared" si="1526"/>
        <v>0</v>
      </c>
      <c r="G2620" s="76"/>
      <c r="H2620" s="69">
        <f t="shared" si="1527"/>
        <v>432.03</v>
      </c>
      <c r="I2620" s="69">
        <f t="shared" si="1527"/>
        <v>48.88</v>
      </c>
      <c r="J2620" s="69">
        <f t="shared" si="1528"/>
        <v>480.90999999999997</v>
      </c>
      <c r="K2620" s="69">
        <v>0</v>
      </c>
      <c r="L2620" s="75">
        <f t="shared" si="1529"/>
        <v>480.90999999999997</v>
      </c>
      <c r="N2620" s="69">
        <v>432.03</v>
      </c>
      <c r="O2620" s="69">
        <v>48.879999999999995</v>
      </c>
      <c r="P2620" s="69">
        <f t="shared" si="1530"/>
        <v>480.90999999999997</v>
      </c>
      <c r="Q2620" s="63"/>
      <c r="R2620" s="69">
        <f t="shared" si="1531"/>
        <v>432.03</v>
      </c>
      <c r="S2620" s="69">
        <f t="shared" si="1531"/>
        <v>48.88</v>
      </c>
      <c r="T2620" s="69">
        <f t="shared" si="1532"/>
        <v>480.90999999999997</v>
      </c>
      <c r="U2620" s="69">
        <f t="shared" si="1533"/>
        <v>0</v>
      </c>
      <c r="V2620" s="77">
        <f t="shared" si="1534"/>
        <v>480.90999999999997</v>
      </c>
      <c r="X2620" s="69">
        <v>432.03</v>
      </c>
      <c r="Y2620" s="69">
        <v>48.88</v>
      </c>
      <c r="Z2620" s="69">
        <v>480.91</v>
      </c>
      <c r="AA2620" s="78"/>
      <c r="AB2620" s="79">
        <f t="shared" si="1496"/>
        <v>0</v>
      </c>
    </row>
    <row r="2621" spans="1:28" ht="22.5" x14ac:dyDescent="0.25">
      <c r="A2621" s="71" t="s">
        <v>11394</v>
      </c>
      <c r="B2621" s="72" t="s">
        <v>16312</v>
      </c>
      <c r="C2621" s="73" t="s">
        <v>8753</v>
      </c>
      <c r="D2621" s="74">
        <v>0</v>
      </c>
      <c r="E2621" s="69">
        <v>924.87</v>
      </c>
      <c r="F2621" s="75">
        <f t="shared" si="1526"/>
        <v>0</v>
      </c>
      <c r="G2621" s="76"/>
      <c r="H2621" s="69">
        <f t="shared" si="1527"/>
        <v>849.05</v>
      </c>
      <c r="I2621" s="69">
        <f t="shared" si="1527"/>
        <v>75.819999999999993</v>
      </c>
      <c r="J2621" s="69">
        <f t="shared" si="1528"/>
        <v>924.86999999999989</v>
      </c>
      <c r="K2621" s="69">
        <v>0</v>
      </c>
      <c r="L2621" s="75">
        <f t="shared" si="1529"/>
        <v>924.86999999999989</v>
      </c>
      <c r="N2621" s="69">
        <v>849.05</v>
      </c>
      <c r="O2621" s="69">
        <v>75.819999999999993</v>
      </c>
      <c r="P2621" s="69">
        <f t="shared" si="1530"/>
        <v>924.86999999999989</v>
      </c>
      <c r="Q2621" s="63"/>
      <c r="R2621" s="69">
        <f t="shared" si="1531"/>
        <v>849.05</v>
      </c>
      <c r="S2621" s="69">
        <f t="shared" si="1531"/>
        <v>75.819999999999993</v>
      </c>
      <c r="T2621" s="69">
        <f t="shared" si="1532"/>
        <v>924.86999999999989</v>
      </c>
      <c r="U2621" s="69">
        <f t="shared" si="1533"/>
        <v>0</v>
      </c>
      <c r="V2621" s="77">
        <f t="shared" si="1534"/>
        <v>924.86999999999989</v>
      </c>
      <c r="X2621" s="69">
        <v>849.05</v>
      </c>
      <c r="Y2621" s="69">
        <v>75.819999999999993</v>
      </c>
      <c r="Z2621" s="69">
        <v>924.87</v>
      </c>
      <c r="AA2621" s="78"/>
      <c r="AB2621" s="79">
        <f t="shared" si="1496"/>
        <v>0</v>
      </c>
    </row>
    <row r="2622" spans="1:28" ht="22.5" x14ac:dyDescent="0.25">
      <c r="A2622" s="71" t="s">
        <v>11395</v>
      </c>
      <c r="B2622" s="72" t="s">
        <v>16313</v>
      </c>
      <c r="C2622" s="73" t="s">
        <v>8753</v>
      </c>
      <c r="D2622" s="74">
        <v>0</v>
      </c>
      <c r="E2622" s="69">
        <v>1254.32</v>
      </c>
      <c r="F2622" s="75">
        <f t="shared" si="1526"/>
        <v>0</v>
      </c>
      <c r="G2622" s="28"/>
      <c r="H2622" s="69">
        <f t="shared" si="1527"/>
        <v>914.46</v>
      </c>
      <c r="I2622" s="69">
        <f t="shared" si="1527"/>
        <v>339.86</v>
      </c>
      <c r="J2622" s="69">
        <f t="shared" si="1528"/>
        <v>1254.3200000000002</v>
      </c>
      <c r="K2622" s="69">
        <v>0</v>
      </c>
      <c r="L2622" s="75">
        <f t="shared" si="1529"/>
        <v>1254.3200000000002</v>
      </c>
      <c r="N2622" s="69">
        <v>914.46</v>
      </c>
      <c r="O2622" s="69">
        <v>339.86</v>
      </c>
      <c r="P2622" s="69">
        <f t="shared" si="1530"/>
        <v>1254.3200000000002</v>
      </c>
      <c r="Q2622" s="63"/>
      <c r="R2622" s="69">
        <f t="shared" si="1531"/>
        <v>914.46</v>
      </c>
      <c r="S2622" s="69">
        <f t="shared" si="1531"/>
        <v>339.88</v>
      </c>
      <c r="T2622" s="69">
        <f t="shared" si="1532"/>
        <v>1254.3400000000001</v>
      </c>
      <c r="U2622" s="69">
        <f t="shared" si="1533"/>
        <v>0</v>
      </c>
      <c r="V2622" s="77">
        <f t="shared" si="1534"/>
        <v>1254.3400000000001</v>
      </c>
      <c r="X2622" s="69">
        <v>914.46</v>
      </c>
      <c r="Y2622" s="69">
        <v>339.88</v>
      </c>
      <c r="Z2622" s="69">
        <v>1254.3399999999999</v>
      </c>
      <c r="AA2622" s="78"/>
      <c r="AB2622" s="79">
        <f t="shared" si="1496"/>
        <v>-1.9999999999754436E-2</v>
      </c>
    </row>
    <row r="2623" spans="1:28" x14ac:dyDescent="0.25">
      <c r="A2623" s="71" t="s">
        <v>11396</v>
      </c>
      <c r="B2623" s="72" t="s">
        <v>16314</v>
      </c>
      <c r="C2623" s="73" t="s">
        <v>8753</v>
      </c>
      <c r="D2623" s="74">
        <v>0</v>
      </c>
      <c r="E2623" s="69">
        <v>662.53</v>
      </c>
      <c r="F2623" s="75">
        <f t="shared" si="1526"/>
        <v>0</v>
      </c>
      <c r="G2623" s="28"/>
      <c r="H2623" s="69">
        <f t="shared" si="1527"/>
        <v>586.71</v>
      </c>
      <c r="I2623" s="69">
        <f t="shared" si="1527"/>
        <v>75.819999999999993</v>
      </c>
      <c r="J2623" s="69">
        <f t="shared" si="1528"/>
        <v>662.53</v>
      </c>
      <c r="K2623" s="69">
        <v>0</v>
      </c>
      <c r="L2623" s="75">
        <f t="shared" si="1529"/>
        <v>662.53</v>
      </c>
      <c r="N2623" s="69">
        <v>586.71</v>
      </c>
      <c r="O2623" s="69">
        <v>75.819999999999993</v>
      </c>
      <c r="P2623" s="69">
        <f t="shared" si="1530"/>
        <v>662.53</v>
      </c>
      <c r="Q2623" s="63"/>
      <c r="R2623" s="69">
        <f t="shared" si="1531"/>
        <v>586.71</v>
      </c>
      <c r="S2623" s="69">
        <f t="shared" si="1531"/>
        <v>75.819999999999993</v>
      </c>
      <c r="T2623" s="69">
        <f t="shared" si="1532"/>
        <v>662.53</v>
      </c>
      <c r="U2623" s="69">
        <f t="shared" si="1533"/>
        <v>0</v>
      </c>
      <c r="V2623" s="77">
        <f t="shared" si="1534"/>
        <v>662.53</v>
      </c>
      <c r="X2623" s="69">
        <v>586.71</v>
      </c>
      <c r="Y2623" s="69">
        <v>75.819999999999993</v>
      </c>
      <c r="Z2623" s="69">
        <v>662.53</v>
      </c>
      <c r="AA2623" s="78"/>
      <c r="AB2623" s="79">
        <f t="shared" si="1496"/>
        <v>0</v>
      </c>
    </row>
    <row r="2624" spans="1:28" ht="22.5" x14ac:dyDescent="0.25">
      <c r="A2624" s="65" t="s">
        <v>11397</v>
      </c>
      <c r="B2624" s="66" t="s">
        <v>16315</v>
      </c>
      <c r="C2624" s="67"/>
      <c r="D2624" s="68"/>
      <c r="E2624" s="69"/>
      <c r="F2624" s="70"/>
      <c r="H2624" s="69"/>
      <c r="I2624" s="69"/>
      <c r="J2624" s="69"/>
      <c r="K2624" s="69"/>
      <c r="L2624" s="75"/>
      <c r="N2624" s="69"/>
      <c r="O2624" s="69"/>
      <c r="P2624" s="69"/>
      <c r="Q2624" s="63"/>
      <c r="R2624" s="69"/>
      <c r="S2624" s="69"/>
      <c r="T2624" s="69"/>
      <c r="U2624" s="69"/>
      <c r="V2624" s="77"/>
      <c r="X2624" s="69"/>
      <c r="Y2624" s="69"/>
      <c r="Z2624" s="69"/>
      <c r="AA2624" s="78"/>
      <c r="AB2624" s="79">
        <f t="shared" si="1496"/>
        <v>0</v>
      </c>
    </row>
    <row r="2625" spans="1:28" s="33" customFormat="1" ht="22.5" x14ac:dyDescent="0.25">
      <c r="A2625" s="71" t="s">
        <v>11398</v>
      </c>
      <c r="B2625" s="72" t="s">
        <v>16316</v>
      </c>
      <c r="C2625" s="73" t="s">
        <v>8753</v>
      </c>
      <c r="D2625" s="74">
        <v>0</v>
      </c>
      <c r="E2625" s="69">
        <v>482.45</v>
      </c>
      <c r="F2625" s="75">
        <f t="shared" ref="F2625:F2635" si="1535">ROUND(D2625*E2625,2)</f>
        <v>0</v>
      </c>
      <c r="G2625" s="76"/>
      <c r="H2625" s="69">
        <f t="shared" ref="H2625:I2635" si="1536">ROUND(N2625+(N2625*$H$2/100),2)</f>
        <v>458.84</v>
      </c>
      <c r="I2625" s="69">
        <f t="shared" si="1536"/>
        <v>23.61</v>
      </c>
      <c r="J2625" s="69">
        <f t="shared" ref="J2625:J2635" si="1537">H2625+I2625</f>
        <v>482.45</v>
      </c>
      <c r="K2625" s="69">
        <v>0</v>
      </c>
      <c r="L2625" s="75">
        <f t="shared" ref="L2625:L2635" si="1538">SUM(J2625:K2625)</f>
        <v>482.45</v>
      </c>
      <c r="N2625" s="69">
        <v>458.84000000000003</v>
      </c>
      <c r="O2625" s="69">
        <v>23.61</v>
      </c>
      <c r="P2625" s="69">
        <f t="shared" ref="P2625:P2635" si="1539">SUM(N2625:O2625)</f>
        <v>482.45000000000005</v>
      </c>
      <c r="Q2625" s="63"/>
      <c r="R2625" s="69">
        <f t="shared" ref="R2625:S2635" si="1540">X2625</f>
        <v>458.84</v>
      </c>
      <c r="S2625" s="69">
        <f t="shared" si="1540"/>
        <v>23.61</v>
      </c>
      <c r="T2625" s="69">
        <f t="shared" ref="T2625:T2635" si="1541">R2625+S2625</f>
        <v>482.45</v>
      </c>
      <c r="U2625" s="69">
        <f t="shared" ref="U2625:U2635" si="1542">ROUND(Z2625*$H$2,2)/100</f>
        <v>0</v>
      </c>
      <c r="V2625" s="77">
        <f t="shared" ref="V2625:V2635" si="1543">SUM(T2625:U2625)</f>
        <v>482.45</v>
      </c>
      <c r="X2625" s="69">
        <v>458.84</v>
      </c>
      <c r="Y2625" s="69">
        <v>23.61</v>
      </c>
      <c r="Z2625" s="69">
        <v>482.45</v>
      </c>
      <c r="AA2625" s="78"/>
      <c r="AB2625" s="79">
        <f t="shared" si="1496"/>
        <v>0</v>
      </c>
    </row>
    <row r="2626" spans="1:28" s="33" customFormat="1" ht="22.5" x14ac:dyDescent="0.25">
      <c r="A2626" s="71" t="s">
        <v>11399</v>
      </c>
      <c r="B2626" s="72" t="s">
        <v>16317</v>
      </c>
      <c r="C2626" s="73" t="s">
        <v>8753</v>
      </c>
      <c r="D2626" s="74">
        <v>0</v>
      </c>
      <c r="E2626" s="69">
        <v>77.900000000000006</v>
      </c>
      <c r="F2626" s="75">
        <f t="shared" si="1535"/>
        <v>0</v>
      </c>
      <c r="G2626" s="76"/>
      <c r="H2626" s="69">
        <f t="shared" si="1536"/>
        <v>67.84</v>
      </c>
      <c r="I2626" s="69">
        <f t="shared" si="1536"/>
        <v>10.06</v>
      </c>
      <c r="J2626" s="69">
        <f t="shared" si="1537"/>
        <v>77.900000000000006</v>
      </c>
      <c r="K2626" s="69">
        <v>0</v>
      </c>
      <c r="L2626" s="75">
        <f t="shared" si="1538"/>
        <v>77.900000000000006</v>
      </c>
      <c r="N2626" s="69">
        <v>67.84</v>
      </c>
      <c r="O2626" s="69">
        <v>10.06</v>
      </c>
      <c r="P2626" s="69">
        <f t="shared" si="1539"/>
        <v>77.900000000000006</v>
      </c>
      <c r="Q2626" s="63"/>
      <c r="R2626" s="69">
        <f t="shared" si="1540"/>
        <v>67.84</v>
      </c>
      <c r="S2626" s="69">
        <f t="shared" si="1540"/>
        <v>10.06</v>
      </c>
      <c r="T2626" s="69">
        <f t="shared" si="1541"/>
        <v>77.900000000000006</v>
      </c>
      <c r="U2626" s="69">
        <f t="shared" si="1542"/>
        <v>0</v>
      </c>
      <c r="V2626" s="77">
        <f t="shared" si="1543"/>
        <v>77.900000000000006</v>
      </c>
      <c r="X2626" s="69">
        <v>67.84</v>
      </c>
      <c r="Y2626" s="69">
        <v>10.06</v>
      </c>
      <c r="Z2626" s="69">
        <v>77.900000000000006</v>
      </c>
      <c r="AA2626" s="78"/>
      <c r="AB2626" s="79">
        <f t="shared" si="1496"/>
        <v>0</v>
      </c>
    </row>
    <row r="2627" spans="1:28" s="33" customFormat="1" ht="22.5" x14ac:dyDescent="0.25">
      <c r="A2627" s="71" t="s">
        <v>11400</v>
      </c>
      <c r="B2627" s="72" t="s">
        <v>16318</v>
      </c>
      <c r="C2627" s="73" t="s">
        <v>8753</v>
      </c>
      <c r="D2627" s="74">
        <v>0</v>
      </c>
      <c r="E2627" s="69">
        <v>364.53999999999996</v>
      </c>
      <c r="F2627" s="75">
        <f t="shared" si="1535"/>
        <v>0</v>
      </c>
      <c r="G2627" s="76"/>
      <c r="H2627" s="69">
        <f t="shared" si="1536"/>
        <v>340.93</v>
      </c>
      <c r="I2627" s="69">
        <f t="shared" si="1536"/>
        <v>23.61</v>
      </c>
      <c r="J2627" s="69">
        <f t="shared" si="1537"/>
        <v>364.54</v>
      </c>
      <c r="K2627" s="69">
        <v>0</v>
      </c>
      <c r="L2627" s="75">
        <f t="shared" si="1538"/>
        <v>364.54</v>
      </c>
      <c r="N2627" s="69">
        <v>340.92999999999995</v>
      </c>
      <c r="O2627" s="69">
        <v>23.61</v>
      </c>
      <c r="P2627" s="69">
        <f t="shared" si="1539"/>
        <v>364.53999999999996</v>
      </c>
      <c r="Q2627" s="63"/>
      <c r="R2627" s="69">
        <f t="shared" si="1540"/>
        <v>340.93</v>
      </c>
      <c r="S2627" s="69">
        <f t="shared" si="1540"/>
        <v>23.61</v>
      </c>
      <c r="T2627" s="69">
        <f t="shared" si="1541"/>
        <v>364.54</v>
      </c>
      <c r="U2627" s="69">
        <f t="shared" si="1542"/>
        <v>0</v>
      </c>
      <c r="V2627" s="77">
        <f t="shared" si="1543"/>
        <v>364.54</v>
      </c>
      <c r="X2627" s="69">
        <v>340.93</v>
      </c>
      <c r="Y2627" s="69">
        <v>23.61</v>
      </c>
      <c r="Z2627" s="69">
        <v>364.54</v>
      </c>
      <c r="AA2627" s="78"/>
      <c r="AB2627" s="79">
        <f t="shared" si="1496"/>
        <v>0</v>
      </c>
    </row>
    <row r="2628" spans="1:28" ht="22.5" x14ac:dyDescent="0.25">
      <c r="A2628" s="71" t="s">
        <v>11401</v>
      </c>
      <c r="B2628" s="72" t="s">
        <v>16319</v>
      </c>
      <c r="C2628" s="73" t="s">
        <v>8753</v>
      </c>
      <c r="D2628" s="74">
        <v>0</v>
      </c>
      <c r="E2628" s="69">
        <v>307.08000000000004</v>
      </c>
      <c r="F2628" s="75">
        <f t="shared" si="1535"/>
        <v>0</v>
      </c>
      <c r="G2628" s="76"/>
      <c r="H2628" s="69">
        <f t="shared" si="1536"/>
        <v>283.47000000000003</v>
      </c>
      <c r="I2628" s="69">
        <f t="shared" si="1536"/>
        <v>23.61</v>
      </c>
      <c r="J2628" s="69">
        <f t="shared" si="1537"/>
        <v>307.08000000000004</v>
      </c>
      <c r="K2628" s="69">
        <v>0</v>
      </c>
      <c r="L2628" s="75">
        <f t="shared" si="1538"/>
        <v>307.08000000000004</v>
      </c>
      <c r="N2628" s="69">
        <v>283.47000000000003</v>
      </c>
      <c r="O2628" s="69">
        <v>23.61</v>
      </c>
      <c r="P2628" s="69">
        <f t="shared" si="1539"/>
        <v>307.08000000000004</v>
      </c>
      <c r="Q2628" s="63"/>
      <c r="R2628" s="69">
        <f t="shared" si="1540"/>
        <v>283.47000000000003</v>
      </c>
      <c r="S2628" s="69">
        <f t="shared" si="1540"/>
        <v>23.61</v>
      </c>
      <c r="T2628" s="69">
        <f t="shared" si="1541"/>
        <v>307.08000000000004</v>
      </c>
      <c r="U2628" s="69">
        <f t="shared" si="1542"/>
        <v>0</v>
      </c>
      <c r="V2628" s="77">
        <f t="shared" si="1543"/>
        <v>307.08000000000004</v>
      </c>
      <c r="X2628" s="69">
        <v>283.47000000000003</v>
      </c>
      <c r="Y2628" s="69">
        <v>23.61</v>
      </c>
      <c r="Z2628" s="69">
        <v>307.08</v>
      </c>
      <c r="AA2628" s="78"/>
      <c r="AB2628" s="79">
        <f t="shared" si="1496"/>
        <v>0</v>
      </c>
    </row>
    <row r="2629" spans="1:28" s="33" customFormat="1" ht="22.5" x14ac:dyDescent="0.25">
      <c r="A2629" s="71" t="s">
        <v>12897</v>
      </c>
      <c r="B2629" s="72" t="s">
        <v>16320</v>
      </c>
      <c r="C2629" s="73" t="s">
        <v>8753</v>
      </c>
      <c r="D2629" s="74">
        <v>0</v>
      </c>
      <c r="E2629" s="69">
        <v>65.73</v>
      </c>
      <c r="F2629" s="75">
        <f t="shared" si="1535"/>
        <v>0</v>
      </c>
      <c r="G2629" s="28"/>
      <c r="H2629" s="69">
        <f t="shared" si="1536"/>
        <v>55.67</v>
      </c>
      <c r="I2629" s="69">
        <f t="shared" si="1536"/>
        <v>10.06</v>
      </c>
      <c r="J2629" s="69">
        <f t="shared" si="1537"/>
        <v>65.73</v>
      </c>
      <c r="K2629" s="69">
        <v>0</v>
      </c>
      <c r="L2629" s="75">
        <f t="shared" si="1538"/>
        <v>65.73</v>
      </c>
      <c r="N2629" s="69">
        <v>55.67</v>
      </c>
      <c r="O2629" s="69">
        <v>10.06</v>
      </c>
      <c r="P2629" s="69">
        <f t="shared" si="1539"/>
        <v>65.73</v>
      </c>
      <c r="Q2629" s="63"/>
      <c r="R2629" s="69">
        <f t="shared" si="1540"/>
        <v>55.67</v>
      </c>
      <c r="S2629" s="69">
        <f t="shared" si="1540"/>
        <v>10.06</v>
      </c>
      <c r="T2629" s="69">
        <f t="shared" si="1541"/>
        <v>65.73</v>
      </c>
      <c r="U2629" s="69">
        <f t="shared" si="1542"/>
        <v>0</v>
      </c>
      <c r="V2629" s="77">
        <f t="shared" si="1543"/>
        <v>65.73</v>
      </c>
      <c r="X2629" s="69">
        <v>55.67</v>
      </c>
      <c r="Y2629" s="69">
        <v>10.06</v>
      </c>
      <c r="Z2629" s="69">
        <v>65.73</v>
      </c>
      <c r="AA2629" s="78"/>
      <c r="AB2629" s="107">
        <f t="shared" si="1496"/>
        <v>0</v>
      </c>
    </row>
    <row r="2630" spans="1:28" s="33" customFormat="1" ht="22.5" x14ac:dyDescent="0.25">
      <c r="A2630" s="71" t="s">
        <v>12898</v>
      </c>
      <c r="B2630" s="72" t="s">
        <v>16321</v>
      </c>
      <c r="C2630" s="73" t="s">
        <v>8753</v>
      </c>
      <c r="D2630" s="74">
        <v>0</v>
      </c>
      <c r="E2630" s="69">
        <v>93.55</v>
      </c>
      <c r="F2630" s="75">
        <f t="shared" si="1535"/>
        <v>0</v>
      </c>
      <c r="G2630" s="28"/>
      <c r="H2630" s="69">
        <f t="shared" si="1536"/>
        <v>83.49</v>
      </c>
      <c r="I2630" s="69">
        <f t="shared" si="1536"/>
        <v>10.06</v>
      </c>
      <c r="J2630" s="69">
        <f t="shared" si="1537"/>
        <v>93.55</v>
      </c>
      <c r="K2630" s="69">
        <v>0</v>
      </c>
      <c r="L2630" s="75">
        <f t="shared" si="1538"/>
        <v>93.55</v>
      </c>
      <c r="N2630" s="69">
        <v>83.49</v>
      </c>
      <c r="O2630" s="69">
        <v>10.06</v>
      </c>
      <c r="P2630" s="69">
        <f t="shared" si="1539"/>
        <v>93.55</v>
      </c>
      <c r="Q2630" s="63"/>
      <c r="R2630" s="69">
        <f t="shared" si="1540"/>
        <v>83.49</v>
      </c>
      <c r="S2630" s="69">
        <f t="shared" si="1540"/>
        <v>10.06</v>
      </c>
      <c r="T2630" s="69">
        <f t="shared" si="1541"/>
        <v>93.55</v>
      </c>
      <c r="U2630" s="69">
        <f t="shared" si="1542"/>
        <v>0</v>
      </c>
      <c r="V2630" s="77">
        <f t="shared" si="1543"/>
        <v>93.55</v>
      </c>
      <c r="X2630" s="69">
        <v>83.49</v>
      </c>
      <c r="Y2630" s="69">
        <v>10.06</v>
      </c>
      <c r="Z2630" s="69">
        <v>93.55</v>
      </c>
      <c r="AA2630" s="78"/>
      <c r="AB2630" s="107">
        <f t="shared" si="1496"/>
        <v>0</v>
      </c>
    </row>
    <row r="2631" spans="1:28" s="33" customFormat="1" ht="22.5" x14ac:dyDescent="0.25">
      <c r="A2631" s="71" t="s">
        <v>12899</v>
      </c>
      <c r="B2631" s="72" t="s">
        <v>16322</v>
      </c>
      <c r="C2631" s="73" t="s">
        <v>8753</v>
      </c>
      <c r="D2631" s="74">
        <v>0</v>
      </c>
      <c r="E2631" s="69">
        <v>5422.99</v>
      </c>
      <c r="F2631" s="75">
        <f t="shared" si="1535"/>
        <v>0</v>
      </c>
      <c r="G2631" s="28"/>
      <c r="H2631" s="69">
        <f t="shared" si="1536"/>
        <v>5309.85</v>
      </c>
      <c r="I2631" s="69">
        <f t="shared" si="1536"/>
        <v>113.14</v>
      </c>
      <c r="J2631" s="69">
        <f t="shared" si="1537"/>
        <v>5422.9900000000007</v>
      </c>
      <c r="K2631" s="69">
        <v>0</v>
      </c>
      <c r="L2631" s="75">
        <f t="shared" si="1538"/>
        <v>5422.9900000000007</v>
      </c>
      <c r="N2631" s="69">
        <v>5309.8499999999995</v>
      </c>
      <c r="O2631" s="69">
        <v>113.14</v>
      </c>
      <c r="P2631" s="69">
        <f t="shared" si="1539"/>
        <v>5422.99</v>
      </c>
      <c r="Q2631" s="63"/>
      <c r="R2631" s="69">
        <f t="shared" si="1540"/>
        <v>5309.85</v>
      </c>
      <c r="S2631" s="69">
        <f t="shared" si="1540"/>
        <v>113.15</v>
      </c>
      <c r="T2631" s="69">
        <f t="shared" si="1541"/>
        <v>5423</v>
      </c>
      <c r="U2631" s="69">
        <f t="shared" si="1542"/>
        <v>0</v>
      </c>
      <c r="V2631" s="77">
        <f t="shared" si="1543"/>
        <v>5423</v>
      </c>
      <c r="X2631" s="69">
        <v>5309.85</v>
      </c>
      <c r="Y2631" s="69">
        <v>113.15</v>
      </c>
      <c r="Z2631" s="69">
        <v>5423</v>
      </c>
      <c r="AA2631" s="78"/>
      <c r="AB2631" s="107">
        <f t="shared" si="1496"/>
        <v>-1.0000000000218279E-2</v>
      </c>
    </row>
    <row r="2632" spans="1:28" ht="22.5" x14ac:dyDescent="0.25">
      <c r="A2632" s="83" t="s">
        <v>11402</v>
      </c>
      <c r="B2632" s="72" t="s">
        <v>16323</v>
      </c>
      <c r="C2632" s="73" t="s">
        <v>8753</v>
      </c>
      <c r="D2632" s="74">
        <v>0</v>
      </c>
      <c r="E2632" s="69">
        <v>1157.02</v>
      </c>
      <c r="F2632" s="75">
        <f t="shared" si="1535"/>
        <v>0</v>
      </c>
      <c r="G2632" s="28"/>
      <c r="H2632" s="69">
        <f t="shared" si="1536"/>
        <v>1133.4100000000001</v>
      </c>
      <c r="I2632" s="69">
        <f t="shared" si="1536"/>
        <v>23.61</v>
      </c>
      <c r="J2632" s="69">
        <f t="shared" si="1537"/>
        <v>1157.02</v>
      </c>
      <c r="K2632" s="69">
        <v>0</v>
      </c>
      <c r="L2632" s="75">
        <f t="shared" si="1538"/>
        <v>1157.02</v>
      </c>
      <c r="N2632" s="69">
        <v>1133.4100000000001</v>
      </c>
      <c r="O2632" s="69">
        <v>23.61</v>
      </c>
      <c r="P2632" s="69">
        <f t="shared" si="1539"/>
        <v>1157.02</v>
      </c>
      <c r="Q2632" s="63"/>
      <c r="R2632" s="69">
        <f t="shared" si="1540"/>
        <v>1133.4100000000001</v>
      </c>
      <c r="S2632" s="69">
        <f t="shared" si="1540"/>
        <v>23.61</v>
      </c>
      <c r="T2632" s="69">
        <f t="shared" si="1541"/>
        <v>1157.02</v>
      </c>
      <c r="U2632" s="69">
        <f t="shared" si="1542"/>
        <v>0</v>
      </c>
      <c r="V2632" s="77">
        <f t="shared" si="1543"/>
        <v>1157.02</v>
      </c>
      <c r="X2632" s="69">
        <v>1133.4100000000001</v>
      </c>
      <c r="Y2632" s="69">
        <v>23.61</v>
      </c>
      <c r="Z2632" s="69">
        <v>1157.02</v>
      </c>
      <c r="AA2632" s="78"/>
      <c r="AB2632" s="79">
        <f t="shared" si="1496"/>
        <v>0</v>
      </c>
    </row>
    <row r="2633" spans="1:28" x14ac:dyDescent="0.25">
      <c r="A2633" s="83" t="s">
        <v>11403</v>
      </c>
      <c r="B2633" s="72" t="s">
        <v>16324</v>
      </c>
      <c r="C2633" s="73" t="s">
        <v>8753</v>
      </c>
      <c r="D2633" s="74">
        <v>0</v>
      </c>
      <c r="E2633" s="69">
        <v>789.17000000000007</v>
      </c>
      <c r="F2633" s="75">
        <f t="shared" si="1535"/>
        <v>0</v>
      </c>
      <c r="G2633" s="28"/>
      <c r="H2633" s="69">
        <f t="shared" si="1536"/>
        <v>765.56</v>
      </c>
      <c r="I2633" s="69">
        <f t="shared" si="1536"/>
        <v>23.61</v>
      </c>
      <c r="J2633" s="69">
        <f t="shared" si="1537"/>
        <v>789.17</v>
      </c>
      <c r="K2633" s="69">
        <v>0</v>
      </c>
      <c r="L2633" s="75">
        <f t="shared" si="1538"/>
        <v>789.17</v>
      </c>
      <c r="N2633" s="69">
        <v>765.56000000000006</v>
      </c>
      <c r="O2633" s="69">
        <v>23.61</v>
      </c>
      <c r="P2633" s="69">
        <f t="shared" si="1539"/>
        <v>789.17000000000007</v>
      </c>
      <c r="Q2633" s="63"/>
      <c r="R2633" s="69">
        <f t="shared" si="1540"/>
        <v>765.56</v>
      </c>
      <c r="S2633" s="69">
        <f t="shared" si="1540"/>
        <v>23.61</v>
      </c>
      <c r="T2633" s="69">
        <f t="shared" si="1541"/>
        <v>789.17</v>
      </c>
      <c r="U2633" s="69">
        <f t="shared" si="1542"/>
        <v>0</v>
      </c>
      <c r="V2633" s="77">
        <f t="shared" si="1543"/>
        <v>789.17</v>
      </c>
      <c r="X2633" s="69">
        <v>765.56</v>
      </c>
      <c r="Y2633" s="69">
        <v>23.61</v>
      </c>
      <c r="Z2633" s="69">
        <v>789.17</v>
      </c>
      <c r="AA2633" s="78"/>
      <c r="AB2633" s="79">
        <f t="shared" si="1496"/>
        <v>0</v>
      </c>
    </row>
    <row r="2634" spans="1:28" s="33" customFormat="1" ht="22.5" x14ac:dyDescent="0.25">
      <c r="A2634" s="83" t="s">
        <v>12900</v>
      </c>
      <c r="B2634" s="72" t="s">
        <v>16325</v>
      </c>
      <c r="C2634" s="73" t="s">
        <v>8753</v>
      </c>
      <c r="D2634" s="74">
        <v>0</v>
      </c>
      <c r="E2634" s="69">
        <v>1345.06</v>
      </c>
      <c r="F2634" s="75">
        <f t="shared" si="1535"/>
        <v>0</v>
      </c>
      <c r="G2634" s="28"/>
      <c r="H2634" s="69">
        <f t="shared" si="1536"/>
        <v>1321.45</v>
      </c>
      <c r="I2634" s="69">
        <f t="shared" si="1536"/>
        <v>23.61</v>
      </c>
      <c r="J2634" s="69">
        <f t="shared" si="1537"/>
        <v>1345.06</v>
      </c>
      <c r="K2634" s="69">
        <v>0</v>
      </c>
      <c r="L2634" s="75">
        <f t="shared" si="1538"/>
        <v>1345.06</v>
      </c>
      <c r="N2634" s="69">
        <v>1321.45</v>
      </c>
      <c r="O2634" s="69">
        <v>23.61</v>
      </c>
      <c r="P2634" s="69">
        <f t="shared" si="1539"/>
        <v>1345.06</v>
      </c>
      <c r="Q2634" s="63"/>
      <c r="R2634" s="69">
        <f t="shared" si="1540"/>
        <v>1321.45</v>
      </c>
      <c r="S2634" s="69">
        <f t="shared" si="1540"/>
        <v>23.61</v>
      </c>
      <c r="T2634" s="69">
        <f t="shared" si="1541"/>
        <v>1345.06</v>
      </c>
      <c r="U2634" s="69">
        <f t="shared" si="1542"/>
        <v>0</v>
      </c>
      <c r="V2634" s="77">
        <f t="shared" si="1543"/>
        <v>1345.06</v>
      </c>
      <c r="X2634" s="69">
        <v>1321.45</v>
      </c>
      <c r="Y2634" s="69">
        <v>23.61</v>
      </c>
      <c r="Z2634" s="69">
        <v>1345.06</v>
      </c>
      <c r="AA2634" s="78"/>
      <c r="AB2634" s="107">
        <f t="shared" ref="AB2634:AB2697" si="1544">P2634-Z2634</f>
        <v>0</v>
      </c>
    </row>
    <row r="2635" spans="1:28" x14ac:dyDescent="0.25">
      <c r="A2635" s="83" t="s">
        <v>11404</v>
      </c>
      <c r="B2635" s="72" t="s">
        <v>16326</v>
      </c>
      <c r="C2635" s="73" t="s">
        <v>8753</v>
      </c>
      <c r="D2635" s="74">
        <v>0</v>
      </c>
      <c r="E2635" s="69">
        <v>882.87</v>
      </c>
      <c r="F2635" s="75">
        <f t="shared" si="1535"/>
        <v>0</v>
      </c>
      <c r="G2635" s="28"/>
      <c r="H2635" s="69">
        <f t="shared" si="1536"/>
        <v>859.26</v>
      </c>
      <c r="I2635" s="69">
        <f t="shared" si="1536"/>
        <v>23.61</v>
      </c>
      <c r="J2635" s="69">
        <f t="shared" si="1537"/>
        <v>882.87</v>
      </c>
      <c r="K2635" s="69">
        <v>0</v>
      </c>
      <c r="L2635" s="75">
        <f t="shared" si="1538"/>
        <v>882.87</v>
      </c>
      <c r="N2635" s="69">
        <v>859.26</v>
      </c>
      <c r="O2635" s="69">
        <v>23.61</v>
      </c>
      <c r="P2635" s="69">
        <f t="shared" si="1539"/>
        <v>882.87</v>
      </c>
      <c r="Q2635" s="63"/>
      <c r="R2635" s="69">
        <f t="shared" si="1540"/>
        <v>859.26</v>
      </c>
      <c r="S2635" s="69">
        <f t="shared" si="1540"/>
        <v>23.61</v>
      </c>
      <c r="T2635" s="69">
        <f t="shared" si="1541"/>
        <v>882.87</v>
      </c>
      <c r="U2635" s="69">
        <f t="shared" si="1542"/>
        <v>0</v>
      </c>
      <c r="V2635" s="77">
        <f t="shared" si="1543"/>
        <v>882.87</v>
      </c>
      <c r="X2635" s="69">
        <v>859.26</v>
      </c>
      <c r="Y2635" s="69">
        <v>23.61</v>
      </c>
      <c r="Z2635" s="69">
        <v>882.87</v>
      </c>
      <c r="AA2635" s="78"/>
      <c r="AB2635" s="79">
        <f t="shared" si="1544"/>
        <v>0</v>
      </c>
    </row>
    <row r="2636" spans="1:28" ht="33.75" x14ac:dyDescent="0.25">
      <c r="A2636" s="65" t="s">
        <v>11405</v>
      </c>
      <c r="B2636" s="66" t="s">
        <v>16327</v>
      </c>
      <c r="C2636" s="67"/>
      <c r="D2636" s="68"/>
      <c r="E2636" s="69"/>
      <c r="F2636" s="70"/>
      <c r="H2636" s="69"/>
      <c r="I2636" s="69"/>
      <c r="J2636" s="69"/>
      <c r="K2636" s="69"/>
      <c r="L2636" s="75"/>
      <c r="N2636" s="69"/>
      <c r="O2636" s="69"/>
      <c r="P2636" s="69"/>
      <c r="Q2636" s="63"/>
      <c r="R2636" s="69"/>
      <c r="S2636" s="69"/>
      <c r="T2636" s="69"/>
      <c r="U2636" s="69"/>
      <c r="V2636" s="77"/>
      <c r="X2636" s="69"/>
      <c r="Y2636" s="69"/>
      <c r="Z2636" s="69"/>
      <c r="AA2636" s="78"/>
      <c r="AB2636" s="79">
        <f t="shared" si="1544"/>
        <v>0</v>
      </c>
    </row>
    <row r="2637" spans="1:28" ht="22.5" x14ac:dyDescent="0.25">
      <c r="A2637" s="71" t="s">
        <v>11406</v>
      </c>
      <c r="B2637" s="72" t="s">
        <v>16328</v>
      </c>
      <c r="C2637" s="73" t="s">
        <v>8753</v>
      </c>
      <c r="D2637" s="74">
        <v>0</v>
      </c>
      <c r="E2637" s="69">
        <v>847.86</v>
      </c>
      <c r="F2637" s="75">
        <f t="shared" ref="F2637:F2642" si="1545">ROUND(D2637*E2637,2)</f>
        <v>0</v>
      </c>
      <c r="G2637" s="76"/>
      <c r="H2637" s="69">
        <f t="shared" ref="H2637:I2642" si="1546">ROUND(N2637+(N2637*$H$2/100),2)</f>
        <v>831.08</v>
      </c>
      <c r="I2637" s="69">
        <f t="shared" si="1546"/>
        <v>16.78</v>
      </c>
      <c r="J2637" s="69">
        <f t="shared" ref="J2637:J2642" si="1547">H2637+I2637</f>
        <v>847.86</v>
      </c>
      <c r="K2637" s="69">
        <v>0</v>
      </c>
      <c r="L2637" s="75">
        <f t="shared" ref="L2637:L2642" si="1548">SUM(J2637:K2637)</f>
        <v>847.86</v>
      </c>
      <c r="N2637" s="69">
        <v>831.08</v>
      </c>
      <c r="O2637" s="69">
        <v>16.78</v>
      </c>
      <c r="P2637" s="69">
        <f t="shared" ref="P2637:P2642" si="1549">SUM(N2637:O2637)</f>
        <v>847.86</v>
      </c>
      <c r="Q2637" s="63"/>
      <c r="R2637" s="69">
        <f t="shared" ref="R2637:S2642" si="1550">X2637</f>
        <v>831.08</v>
      </c>
      <c r="S2637" s="69">
        <f t="shared" si="1550"/>
        <v>16.79</v>
      </c>
      <c r="T2637" s="69">
        <f t="shared" ref="T2637:T2642" si="1551">R2637+S2637</f>
        <v>847.87</v>
      </c>
      <c r="U2637" s="69">
        <f t="shared" ref="U2637:U2642" si="1552">ROUND(Z2637*$H$2,2)/100</f>
        <v>0</v>
      </c>
      <c r="V2637" s="77">
        <f t="shared" ref="V2637:V2642" si="1553">SUM(T2637:U2637)</f>
        <v>847.87</v>
      </c>
      <c r="X2637" s="69">
        <v>831.08</v>
      </c>
      <c r="Y2637" s="69">
        <v>16.79</v>
      </c>
      <c r="Z2637" s="69">
        <v>847.87</v>
      </c>
      <c r="AA2637" s="78"/>
      <c r="AB2637" s="79">
        <f t="shared" si="1544"/>
        <v>-9.9999999999909051E-3</v>
      </c>
    </row>
    <row r="2638" spans="1:28" ht="22.5" x14ac:dyDescent="0.25">
      <c r="A2638" s="71" t="s">
        <v>11407</v>
      </c>
      <c r="B2638" s="72" t="s">
        <v>16329</v>
      </c>
      <c r="C2638" s="73" t="s">
        <v>8753</v>
      </c>
      <c r="D2638" s="74">
        <v>0</v>
      </c>
      <c r="E2638" s="69">
        <v>842.37</v>
      </c>
      <c r="F2638" s="75">
        <f t="shared" si="1545"/>
        <v>0</v>
      </c>
      <c r="G2638" s="76"/>
      <c r="H2638" s="69">
        <f t="shared" si="1546"/>
        <v>825.59</v>
      </c>
      <c r="I2638" s="69">
        <f t="shared" si="1546"/>
        <v>16.78</v>
      </c>
      <c r="J2638" s="69">
        <f t="shared" si="1547"/>
        <v>842.37</v>
      </c>
      <c r="K2638" s="69">
        <v>0</v>
      </c>
      <c r="L2638" s="75">
        <f t="shared" si="1548"/>
        <v>842.37</v>
      </c>
      <c r="N2638" s="69">
        <v>825.59</v>
      </c>
      <c r="O2638" s="69">
        <v>16.78</v>
      </c>
      <c r="P2638" s="69">
        <f t="shared" si="1549"/>
        <v>842.37</v>
      </c>
      <c r="Q2638" s="63"/>
      <c r="R2638" s="69">
        <f t="shared" si="1550"/>
        <v>825.59</v>
      </c>
      <c r="S2638" s="69">
        <f t="shared" si="1550"/>
        <v>16.79</v>
      </c>
      <c r="T2638" s="69">
        <f t="shared" si="1551"/>
        <v>842.38</v>
      </c>
      <c r="U2638" s="69">
        <f t="shared" si="1552"/>
        <v>0</v>
      </c>
      <c r="V2638" s="77">
        <f t="shared" si="1553"/>
        <v>842.38</v>
      </c>
      <c r="X2638" s="69">
        <v>825.59</v>
      </c>
      <c r="Y2638" s="69">
        <v>16.79</v>
      </c>
      <c r="Z2638" s="69">
        <v>842.38</v>
      </c>
      <c r="AA2638" s="78"/>
      <c r="AB2638" s="79">
        <f t="shared" si="1544"/>
        <v>-9.9999999999909051E-3</v>
      </c>
    </row>
    <row r="2639" spans="1:28" ht="22.5" x14ac:dyDescent="0.25">
      <c r="A2639" s="71" t="s">
        <v>11408</v>
      </c>
      <c r="B2639" s="72" t="s">
        <v>16330</v>
      </c>
      <c r="C2639" s="73" t="s">
        <v>8753</v>
      </c>
      <c r="D2639" s="74">
        <v>0</v>
      </c>
      <c r="E2639" s="69">
        <v>555.58000000000004</v>
      </c>
      <c r="F2639" s="75">
        <f t="shared" si="1545"/>
        <v>0</v>
      </c>
      <c r="G2639" s="76"/>
      <c r="H2639" s="69">
        <f t="shared" si="1546"/>
        <v>538.79999999999995</v>
      </c>
      <c r="I2639" s="69">
        <f t="shared" si="1546"/>
        <v>16.78</v>
      </c>
      <c r="J2639" s="69">
        <f t="shared" si="1547"/>
        <v>555.57999999999993</v>
      </c>
      <c r="K2639" s="69">
        <v>0</v>
      </c>
      <c r="L2639" s="75">
        <f t="shared" si="1548"/>
        <v>555.57999999999993</v>
      </c>
      <c r="N2639" s="69">
        <v>538.80000000000007</v>
      </c>
      <c r="O2639" s="69">
        <v>16.78</v>
      </c>
      <c r="P2639" s="69">
        <f t="shared" si="1549"/>
        <v>555.58000000000004</v>
      </c>
      <c r="Q2639" s="63"/>
      <c r="R2639" s="69">
        <f t="shared" si="1550"/>
        <v>538.79999999999995</v>
      </c>
      <c r="S2639" s="69">
        <f t="shared" si="1550"/>
        <v>16.79</v>
      </c>
      <c r="T2639" s="69">
        <f t="shared" si="1551"/>
        <v>555.58999999999992</v>
      </c>
      <c r="U2639" s="69">
        <f t="shared" si="1552"/>
        <v>0</v>
      </c>
      <c r="V2639" s="77">
        <f t="shared" si="1553"/>
        <v>555.58999999999992</v>
      </c>
      <c r="X2639" s="69">
        <v>538.79999999999995</v>
      </c>
      <c r="Y2639" s="69">
        <v>16.79</v>
      </c>
      <c r="Z2639" s="69">
        <v>555.59</v>
      </c>
      <c r="AA2639" s="78"/>
      <c r="AB2639" s="79">
        <f t="shared" si="1544"/>
        <v>-9.9999999999909051E-3</v>
      </c>
    </row>
    <row r="2640" spans="1:28" ht="22.5" x14ac:dyDescent="0.25">
      <c r="A2640" s="71" t="s">
        <v>11409</v>
      </c>
      <c r="B2640" s="72" t="s">
        <v>16331</v>
      </c>
      <c r="C2640" s="73" t="s">
        <v>8753</v>
      </c>
      <c r="D2640" s="74">
        <v>0</v>
      </c>
      <c r="E2640" s="69">
        <v>285.91000000000003</v>
      </c>
      <c r="F2640" s="75">
        <f t="shared" si="1545"/>
        <v>0</v>
      </c>
      <c r="G2640" s="76"/>
      <c r="H2640" s="69">
        <f t="shared" si="1546"/>
        <v>269.13</v>
      </c>
      <c r="I2640" s="69">
        <f t="shared" si="1546"/>
        <v>16.78</v>
      </c>
      <c r="J2640" s="69">
        <f t="shared" si="1547"/>
        <v>285.90999999999997</v>
      </c>
      <c r="K2640" s="69">
        <v>0</v>
      </c>
      <c r="L2640" s="75">
        <f t="shared" si="1548"/>
        <v>285.90999999999997</v>
      </c>
      <c r="N2640" s="69">
        <v>269.13</v>
      </c>
      <c r="O2640" s="69">
        <v>16.78</v>
      </c>
      <c r="P2640" s="69">
        <f t="shared" si="1549"/>
        <v>285.90999999999997</v>
      </c>
      <c r="Q2640" s="63"/>
      <c r="R2640" s="69">
        <f t="shared" si="1550"/>
        <v>269.13</v>
      </c>
      <c r="S2640" s="69">
        <f t="shared" si="1550"/>
        <v>16.79</v>
      </c>
      <c r="T2640" s="69">
        <f t="shared" si="1551"/>
        <v>285.92</v>
      </c>
      <c r="U2640" s="69">
        <f t="shared" si="1552"/>
        <v>0</v>
      </c>
      <c r="V2640" s="77">
        <f t="shared" si="1553"/>
        <v>285.92</v>
      </c>
      <c r="X2640" s="69">
        <v>269.13</v>
      </c>
      <c r="Y2640" s="69">
        <v>16.79</v>
      </c>
      <c r="Z2640" s="69">
        <v>285.92</v>
      </c>
      <c r="AA2640" s="78"/>
      <c r="AB2640" s="79">
        <f t="shared" si="1544"/>
        <v>-1.0000000000047748E-2</v>
      </c>
    </row>
    <row r="2641" spans="1:28" ht="22.5" x14ac:dyDescent="0.25">
      <c r="A2641" s="71" t="s">
        <v>11410</v>
      </c>
      <c r="B2641" s="72" t="s">
        <v>16332</v>
      </c>
      <c r="C2641" s="73" t="s">
        <v>8753</v>
      </c>
      <c r="D2641" s="74">
        <v>0</v>
      </c>
      <c r="E2641" s="69">
        <v>326.85999999999996</v>
      </c>
      <c r="F2641" s="75">
        <f t="shared" si="1545"/>
        <v>0</v>
      </c>
      <c r="G2641" s="76"/>
      <c r="H2641" s="69">
        <f t="shared" si="1546"/>
        <v>310.08</v>
      </c>
      <c r="I2641" s="69">
        <f t="shared" si="1546"/>
        <v>16.78</v>
      </c>
      <c r="J2641" s="69">
        <f t="shared" si="1547"/>
        <v>326.86</v>
      </c>
      <c r="K2641" s="69">
        <v>0</v>
      </c>
      <c r="L2641" s="75">
        <f t="shared" si="1548"/>
        <v>326.86</v>
      </c>
      <c r="N2641" s="69">
        <v>310.08</v>
      </c>
      <c r="O2641" s="69">
        <v>16.78</v>
      </c>
      <c r="P2641" s="69">
        <f t="shared" si="1549"/>
        <v>326.86</v>
      </c>
      <c r="Q2641" s="63"/>
      <c r="R2641" s="69">
        <f t="shared" si="1550"/>
        <v>310.08</v>
      </c>
      <c r="S2641" s="69">
        <f t="shared" si="1550"/>
        <v>16.79</v>
      </c>
      <c r="T2641" s="69">
        <f t="shared" si="1551"/>
        <v>326.87</v>
      </c>
      <c r="U2641" s="69">
        <f t="shared" si="1552"/>
        <v>0</v>
      </c>
      <c r="V2641" s="77">
        <f t="shared" si="1553"/>
        <v>326.87</v>
      </c>
      <c r="X2641" s="69">
        <v>310.08</v>
      </c>
      <c r="Y2641" s="69">
        <v>16.79</v>
      </c>
      <c r="Z2641" s="69">
        <v>326.87</v>
      </c>
      <c r="AA2641" s="78"/>
      <c r="AB2641" s="79">
        <f t="shared" si="1544"/>
        <v>-9.9999999999909051E-3</v>
      </c>
    </row>
    <row r="2642" spans="1:28" s="33" customFormat="1" x14ac:dyDescent="0.25">
      <c r="A2642" s="71" t="s">
        <v>12901</v>
      </c>
      <c r="B2642" s="72" t="s">
        <v>16333</v>
      </c>
      <c r="C2642" s="73" t="s">
        <v>8753</v>
      </c>
      <c r="D2642" s="74">
        <v>0</v>
      </c>
      <c r="E2642" s="69">
        <v>908.12</v>
      </c>
      <c r="F2642" s="75">
        <f t="shared" si="1545"/>
        <v>0</v>
      </c>
      <c r="G2642" s="28"/>
      <c r="H2642" s="69">
        <f t="shared" si="1546"/>
        <v>891.34</v>
      </c>
      <c r="I2642" s="69">
        <f t="shared" si="1546"/>
        <v>16.78</v>
      </c>
      <c r="J2642" s="69">
        <f t="shared" si="1547"/>
        <v>908.12</v>
      </c>
      <c r="K2642" s="69">
        <v>0</v>
      </c>
      <c r="L2642" s="75">
        <f t="shared" si="1548"/>
        <v>908.12</v>
      </c>
      <c r="N2642" s="69">
        <v>891.34</v>
      </c>
      <c r="O2642" s="69">
        <v>16.78</v>
      </c>
      <c r="P2642" s="69">
        <f t="shared" si="1549"/>
        <v>908.12</v>
      </c>
      <c r="Q2642" s="63"/>
      <c r="R2642" s="69">
        <f t="shared" si="1550"/>
        <v>891.34</v>
      </c>
      <c r="S2642" s="69">
        <f t="shared" si="1550"/>
        <v>16.79</v>
      </c>
      <c r="T2642" s="69">
        <f t="shared" si="1551"/>
        <v>908.13</v>
      </c>
      <c r="U2642" s="69">
        <f t="shared" si="1552"/>
        <v>0</v>
      </c>
      <c r="V2642" s="77">
        <f t="shared" si="1553"/>
        <v>908.13</v>
      </c>
      <c r="X2642" s="69">
        <v>891.34</v>
      </c>
      <c r="Y2642" s="69">
        <v>16.79</v>
      </c>
      <c r="Z2642" s="69">
        <v>908.13</v>
      </c>
      <c r="AA2642" s="78"/>
      <c r="AB2642" s="107">
        <f t="shared" si="1544"/>
        <v>-9.9999999999909051E-3</v>
      </c>
    </row>
    <row r="2643" spans="1:28" ht="22.5" x14ac:dyDescent="0.25">
      <c r="A2643" s="65" t="s">
        <v>11411</v>
      </c>
      <c r="B2643" s="66" t="s">
        <v>16334</v>
      </c>
      <c r="C2643" s="67"/>
      <c r="D2643" s="68"/>
      <c r="E2643" s="69"/>
      <c r="F2643" s="70"/>
      <c r="H2643" s="69"/>
      <c r="I2643" s="69"/>
      <c r="J2643" s="69"/>
      <c r="K2643" s="69"/>
      <c r="L2643" s="75"/>
      <c r="N2643" s="69"/>
      <c r="O2643" s="69"/>
      <c r="P2643" s="69"/>
      <c r="Q2643" s="63"/>
      <c r="R2643" s="69"/>
      <c r="S2643" s="69"/>
      <c r="T2643" s="69"/>
      <c r="U2643" s="69"/>
      <c r="V2643" s="77"/>
      <c r="X2643" s="69"/>
      <c r="Y2643" s="69"/>
      <c r="Z2643" s="69"/>
      <c r="AA2643" s="78"/>
      <c r="AB2643" s="79">
        <f t="shared" si="1544"/>
        <v>0</v>
      </c>
    </row>
    <row r="2644" spans="1:28" ht="22.5" x14ac:dyDescent="0.25">
      <c r="A2644" s="71" t="s">
        <v>11412</v>
      </c>
      <c r="B2644" s="72" t="s">
        <v>16335</v>
      </c>
      <c r="C2644" s="73" t="s">
        <v>8753</v>
      </c>
      <c r="D2644" s="74">
        <v>0</v>
      </c>
      <c r="E2644" s="69">
        <v>195.73999999999998</v>
      </c>
      <c r="F2644" s="75">
        <f>ROUND(D2644*E2644,2)</f>
        <v>0</v>
      </c>
      <c r="G2644" s="76"/>
      <c r="H2644" s="69">
        <f t="shared" ref="H2644:I2646" si="1554">ROUND(N2644+(N2644*$H$2/100),2)</f>
        <v>182.33</v>
      </c>
      <c r="I2644" s="69">
        <f t="shared" si="1554"/>
        <v>13.41</v>
      </c>
      <c r="J2644" s="69">
        <f>H2644+I2644</f>
        <v>195.74</v>
      </c>
      <c r="K2644" s="69">
        <v>0</v>
      </c>
      <c r="L2644" s="75">
        <f>SUM(J2644:K2644)</f>
        <v>195.74</v>
      </c>
      <c r="N2644" s="69">
        <v>182.32999999999998</v>
      </c>
      <c r="O2644" s="69">
        <v>13.41</v>
      </c>
      <c r="P2644" s="69">
        <f>SUM(N2644:O2644)</f>
        <v>195.73999999999998</v>
      </c>
      <c r="Q2644" s="63"/>
      <c r="R2644" s="69">
        <f t="shared" ref="R2644:S2648" si="1555">X2644</f>
        <v>182.33</v>
      </c>
      <c r="S2644" s="69">
        <f t="shared" si="1555"/>
        <v>13.42</v>
      </c>
      <c r="T2644" s="69">
        <f>R2644+S2644</f>
        <v>195.75</v>
      </c>
      <c r="U2644" s="69">
        <f>ROUND(Z2644*$H$2,2)/100</f>
        <v>0</v>
      </c>
      <c r="V2644" s="77">
        <f>SUM(T2644:U2644)</f>
        <v>195.75</v>
      </c>
      <c r="X2644" s="69">
        <v>182.33</v>
      </c>
      <c r="Y2644" s="69">
        <v>13.42</v>
      </c>
      <c r="Z2644" s="69">
        <v>195.75</v>
      </c>
      <c r="AA2644" s="78"/>
      <c r="AB2644" s="79">
        <f t="shared" si="1544"/>
        <v>-1.0000000000019327E-2</v>
      </c>
    </row>
    <row r="2645" spans="1:28" ht="22.5" x14ac:dyDescent="0.25">
      <c r="A2645" s="71" t="s">
        <v>11413</v>
      </c>
      <c r="B2645" s="72" t="s">
        <v>16336</v>
      </c>
      <c r="C2645" s="73" t="s">
        <v>8753</v>
      </c>
      <c r="D2645" s="74">
        <v>0</v>
      </c>
      <c r="E2645" s="69">
        <v>136.59</v>
      </c>
      <c r="F2645" s="75">
        <f>ROUND(D2645*E2645,2)</f>
        <v>0</v>
      </c>
      <c r="G2645" s="76"/>
      <c r="H2645" s="69">
        <f t="shared" si="1554"/>
        <v>123.18</v>
      </c>
      <c r="I2645" s="69">
        <f t="shared" si="1554"/>
        <v>13.41</v>
      </c>
      <c r="J2645" s="69">
        <f>H2645+I2645</f>
        <v>136.59</v>
      </c>
      <c r="K2645" s="69">
        <v>0</v>
      </c>
      <c r="L2645" s="75">
        <f>SUM(J2645:K2645)</f>
        <v>136.59</v>
      </c>
      <c r="N2645" s="69">
        <v>123.18</v>
      </c>
      <c r="O2645" s="69">
        <v>13.41</v>
      </c>
      <c r="P2645" s="69">
        <f>SUM(N2645:O2645)</f>
        <v>136.59</v>
      </c>
      <c r="Q2645" s="63"/>
      <c r="R2645" s="69">
        <f t="shared" si="1555"/>
        <v>123.18</v>
      </c>
      <c r="S2645" s="69">
        <f t="shared" si="1555"/>
        <v>13.42</v>
      </c>
      <c r="T2645" s="69">
        <f>R2645+S2645</f>
        <v>136.6</v>
      </c>
      <c r="U2645" s="69">
        <f>ROUND(Z2645*$H$2,2)/100</f>
        <v>0</v>
      </c>
      <c r="V2645" s="77">
        <f>SUM(T2645:U2645)</f>
        <v>136.6</v>
      </c>
      <c r="X2645" s="69">
        <v>123.18</v>
      </c>
      <c r="Y2645" s="69">
        <v>13.42</v>
      </c>
      <c r="Z2645" s="69">
        <v>136.6</v>
      </c>
      <c r="AA2645" s="78"/>
      <c r="AB2645" s="79">
        <f t="shared" si="1544"/>
        <v>-9.9999999999909051E-3</v>
      </c>
    </row>
    <row r="2646" spans="1:28" ht="22.5" x14ac:dyDescent="0.25">
      <c r="A2646" s="71" t="s">
        <v>11414</v>
      </c>
      <c r="B2646" s="72" t="s">
        <v>16337</v>
      </c>
      <c r="C2646" s="73" t="s">
        <v>8753</v>
      </c>
      <c r="D2646" s="74">
        <v>0</v>
      </c>
      <c r="E2646" s="69">
        <v>141.32</v>
      </c>
      <c r="F2646" s="75">
        <f>ROUND(D2646*E2646,2)</f>
        <v>0</v>
      </c>
      <c r="G2646" s="76"/>
      <c r="H2646" s="69">
        <f t="shared" si="1554"/>
        <v>127.91</v>
      </c>
      <c r="I2646" s="69">
        <f t="shared" si="1554"/>
        <v>13.41</v>
      </c>
      <c r="J2646" s="69">
        <f>H2646+I2646</f>
        <v>141.32</v>
      </c>
      <c r="K2646" s="69">
        <v>0</v>
      </c>
      <c r="L2646" s="75">
        <f>SUM(J2646:K2646)</f>
        <v>141.32</v>
      </c>
      <c r="N2646" s="69">
        <v>127.91000000000001</v>
      </c>
      <c r="O2646" s="69">
        <v>13.41</v>
      </c>
      <c r="P2646" s="69">
        <f>SUM(N2646:O2646)</f>
        <v>141.32000000000002</v>
      </c>
      <c r="Q2646" s="63"/>
      <c r="R2646" s="69">
        <f t="shared" si="1555"/>
        <v>127.91</v>
      </c>
      <c r="S2646" s="69">
        <f t="shared" si="1555"/>
        <v>13.42</v>
      </c>
      <c r="T2646" s="69">
        <f>R2646+S2646</f>
        <v>141.32999999999998</v>
      </c>
      <c r="U2646" s="69">
        <f>ROUND(Z2646*$H$2,2)/100</f>
        <v>0</v>
      </c>
      <c r="V2646" s="77">
        <f>SUM(T2646:U2646)</f>
        <v>141.32999999999998</v>
      </c>
      <c r="X2646" s="69">
        <v>127.91</v>
      </c>
      <c r="Y2646" s="69">
        <v>13.42</v>
      </c>
      <c r="Z2646" s="69">
        <v>141.33000000000001</v>
      </c>
      <c r="AA2646" s="78"/>
      <c r="AB2646" s="79">
        <f t="shared" si="1544"/>
        <v>-9.9999999999909051E-3</v>
      </c>
    </row>
    <row r="2647" spans="1:28" s="33" customFormat="1" x14ac:dyDescent="0.25">
      <c r="A2647" s="70" t="s">
        <v>11415</v>
      </c>
      <c r="B2647" s="70" t="s">
        <v>16338</v>
      </c>
      <c r="C2647" s="73" t="s">
        <v>8753</v>
      </c>
      <c r="D2647" s="74">
        <v>0</v>
      </c>
      <c r="E2647" s="69">
        <v>163.66</v>
      </c>
      <c r="F2647" s="75">
        <f>ROUND(D2647*E2647,2)</f>
        <v>0</v>
      </c>
      <c r="H2647" s="70"/>
      <c r="I2647" s="70"/>
      <c r="J2647" s="70"/>
      <c r="K2647" s="70"/>
      <c r="L2647" s="70"/>
      <c r="N2647" s="70">
        <v>150.25</v>
      </c>
      <c r="O2647" s="70">
        <v>13.41</v>
      </c>
      <c r="P2647" s="69">
        <f>SUM(N2647:O2647)</f>
        <v>163.66</v>
      </c>
      <c r="R2647" s="69">
        <f t="shared" si="1555"/>
        <v>150.25</v>
      </c>
      <c r="S2647" s="69">
        <f t="shared" si="1555"/>
        <v>13.42</v>
      </c>
      <c r="T2647" s="69">
        <f>R2647+S2647</f>
        <v>163.66999999999999</v>
      </c>
      <c r="U2647" s="69">
        <f>ROUND(Z2647*$H$2,2)/100</f>
        <v>0</v>
      </c>
      <c r="V2647" s="77">
        <f>SUM(T2647:U2647)</f>
        <v>163.66999999999999</v>
      </c>
      <c r="X2647" s="70">
        <v>150.25</v>
      </c>
      <c r="Y2647" s="70">
        <v>13.42</v>
      </c>
      <c r="Z2647" s="70">
        <v>163.66999999999999</v>
      </c>
      <c r="AB2647" s="79">
        <f t="shared" si="1544"/>
        <v>-9.9999999999909051E-3</v>
      </c>
    </row>
    <row r="2648" spans="1:28" x14ac:dyDescent="0.25">
      <c r="A2648" s="71" t="s">
        <v>11416</v>
      </c>
      <c r="B2648" s="72" t="s">
        <v>16339</v>
      </c>
      <c r="C2648" s="73" t="s">
        <v>8753</v>
      </c>
      <c r="D2648" s="74">
        <v>0</v>
      </c>
      <c r="E2648" s="69">
        <v>80.81</v>
      </c>
      <c r="F2648" s="75">
        <f>ROUND(D2648*E2648,2)</f>
        <v>0</v>
      </c>
      <c r="G2648" s="28"/>
      <c r="H2648" s="69">
        <f>ROUND(N2648+(N2648*$H$2/100),2)</f>
        <v>67.400000000000006</v>
      </c>
      <c r="I2648" s="69">
        <f>ROUND(O2648+(O2648*$H$2/100),2)</f>
        <v>13.41</v>
      </c>
      <c r="J2648" s="69">
        <f>H2648+I2648</f>
        <v>80.81</v>
      </c>
      <c r="K2648" s="69">
        <v>0</v>
      </c>
      <c r="L2648" s="75">
        <f>SUM(J2648:K2648)</f>
        <v>80.81</v>
      </c>
      <c r="N2648" s="74">
        <v>67.400000000000006</v>
      </c>
      <c r="O2648" s="74">
        <v>13.41</v>
      </c>
      <c r="P2648" s="69">
        <f>SUM(N2648:O2648)</f>
        <v>80.81</v>
      </c>
      <c r="Q2648" s="63"/>
      <c r="R2648" s="69">
        <f t="shared" si="1555"/>
        <v>67.400000000000006</v>
      </c>
      <c r="S2648" s="69">
        <f t="shared" si="1555"/>
        <v>13.42</v>
      </c>
      <c r="T2648" s="69">
        <f>R2648+S2648</f>
        <v>80.820000000000007</v>
      </c>
      <c r="U2648" s="69">
        <f>ROUND(Z2648*$H$2,2)/100</f>
        <v>0</v>
      </c>
      <c r="V2648" s="77">
        <f>SUM(T2648:U2648)</f>
        <v>80.820000000000007</v>
      </c>
      <c r="X2648" s="74">
        <v>67.400000000000006</v>
      </c>
      <c r="Y2648" s="74">
        <v>13.42</v>
      </c>
      <c r="Z2648" s="69">
        <v>80.819999999999993</v>
      </c>
      <c r="AA2648" s="78"/>
      <c r="AB2648" s="79">
        <f t="shared" si="1544"/>
        <v>-9.9999999999909051E-3</v>
      </c>
    </row>
    <row r="2649" spans="1:28" ht="33.75" x14ac:dyDescent="0.25">
      <c r="A2649" s="65" t="s">
        <v>11417</v>
      </c>
      <c r="B2649" s="66" t="s">
        <v>16340</v>
      </c>
      <c r="C2649" s="67"/>
      <c r="D2649" s="68"/>
      <c r="E2649" s="69"/>
      <c r="F2649" s="70"/>
      <c r="H2649" s="69"/>
      <c r="I2649" s="69"/>
      <c r="J2649" s="69"/>
      <c r="K2649" s="69"/>
      <c r="L2649" s="75"/>
      <c r="N2649" s="69"/>
      <c r="O2649" s="69"/>
      <c r="P2649" s="69"/>
      <c r="Q2649" s="63"/>
      <c r="R2649" s="69"/>
      <c r="S2649" s="69"/>
      <c r="T2649" s="69"/>
      <c r="U2649" s="69"/>
      <c r="V2649" s="77"/>
      <c r="X2649" s="69"/>
      <c r="Y2649" s="69"/>
      <c r="Z2649" s="69"/>
      <c r="AA2649" s="78"/>
      <c r="AB2649" s="79">
        <f t="shared" si="1544"/>
        <v>0</v>
      </c>
    </row>
    <row r="2650" spans="1:28" ht="22.5" x14ac:dyDescent="0.25">
      <c r="A2650" s="71" t="s">
        <v>11418</v>
      </c>
      <c r="B2650" s="72" t="s">
        <v>16341</v>
      </c>
      <c r="C2650" s="73" t="s">
        <v>8753</v>
      </c>
      <c r="D2650" s="74">
        <v>0</v>
      </c>
      <c r="E2650" s="69">
        <v>133.35</v>
      </c>
      <c r="F2650" s="75">
        <f t="shared" ref="F2650:F2672" si="1556">ROUND(D2650*E2650,2)</f>
        <v>0</v>
      </c>
      <c r="G2650" s="76"/>
      <c r="H2650" s="69">
        <f t="shared" ref="H2650:I2672" si="1557">ROUND(N2650+(N2650*$H$2/100),2)</f>
        <v>119.94</v>
      </c>
      <c r="I2650" s="69">
        <f t="shared" si="1557"/>
        <v>13.41</v>
      </c>
      <c r="J2650" s="69">
        <f t="shared" ref="J2650:J2672" si="1558">H2650+I2650</f>
        <v>133.35</v>
      </c>
      <c r="K2650" s="69">
        <v>0</v>
      </c>
      <c r="L2650" s="75">
        <f t="shared" ref="L2650:L2672" si="1559">SUM(J2650:K2650)</f>
        <v>133.35</v>
      </c>
      <c r="N2650" s="69">
        <v>119.94</v>
      </c>
      <c r="O2650" s="69">
        <v>13.41</v>
      </c>
      <c r="P2650" s="69">
        <f t="shared" ref="P2650:P2672" si="1560">SUM(N2650:O2650)</f>
        <v>133.35</v>
      </c>
      <c r="Q2650" s="63"/>
      <c r="R2650" s="69">
        <f t="shared" ref="R2650:S2672" si="1561">X2650</f>
        <v>119.94</v>
      </c>
      <c r="S2650" s="69">
        <f t="shared" si="1561"/>
        <v>13.42</v>
      </c>
      <c r="T2650" s="69">
        <f t="shared" ref="T2650:T2672" si="1562">R2650+S2650</f>
        <v>133.35999999999999</v>
      </c>
      <c r="U2650" s="69">
        <f t="shared" ref="U2650:U2672" si="1563">ROUND(Z2650*$H$2,2)/100</f>
        <v>0</v>
      </c>
      <c r="V2650" s="77">
        <f t="shared" ref="V2650:V2672" si="1564">SUM(T2650:U2650)</f>
        <v>133.35999999999999</v>
      </c>
      <c r="X2650" s="69">
        <v>119.94</v>
      </c>
      <c r="Y2650" s="69">
        <v>13.42</v>
      </c>
      <c r="Z2650" s="69">
        <v>133.36000000000001</v>
      </c>
      <c r="AA2650" s="78"/>
      <c r="AB2650" s="79">
        <f t="shared" si="1544"/>
        <v>-1.0000000000019327E-2</v>
      </c>
    </row>
    <row r="2651" spans="1:28" ht="33.75" x14ac:dyDescent="0.25">
      <c r="A2651" s="71" t="s">
        <v>11419</v>
      </c>
      <c r="B2651" s="72" t="s">
        <v>16342</v>
      </c>
      <c r="C2651" s="73" t="s">
        <v>8753</v>
      </c>
      <c r="D2651" s="74">
        <v>0</v>
      </c>
      <c r="E2651" s="69">
        <v>70.02</v>
      </c>
      <c r="F2651" s="75">
        <f t="shared" si="1556"/>
        <v>0</v>
      </c>
      <c r="G2651" s="76"/>
      <c r="H2651" s="69">
        <f t="shared" si="1557"/>
        <v>56.61</v>
      </c>
      <c r="I2651" s="69">
        <f t="shared" si="1557"/>
        <v>13.41</v>
      </c>
      <c r="J2651" s="69">
        <f t="shared" si="1558"/>
        <v>70.02</v>
      </c>
      <c r="K2651" s="69">
        <v>0</v>
      </c>
      <c r="L2651" s="75">
        <f t="shared" si="1559"/>
        <v>70.02</v>
      </c>
      <c r="N2651" s="69">
        <v>56.61</v>
      </c>
      <c r="O2651" s="69">
        <v>13.41</v>
      </c>
      <c r="P2651" s="69">
        <f t="shared" si="1560"/>
        <v>70.02</v>
      </c>
      <c r="Q2651" s="63"/>
      <c r="R2651" s="69">
        <f t="shared" si="1561"/>
        <v>56.61</v>
      </c>
      <c r="S2651" s="69">
        <f t="shared" si="1561"/>
        <v>13.42</v>
      </c>
      <c r="T2651" s="69">
        <f t="shared" si="1562"/>
        <v>70.03</v>
      </c>
      <c r="U2651" s="69">
        <f t="shared" si="1563"/>
        <v>0</v>
      </c>
      <c r="V2651" s="77">
        <f t="shared" si="1564"/>
        <v>70.03</v>
      </c>
      <c r="X2651" s="69">
        <v>56.61</v>
      </c>
      <c r="Y2651" s="69">
        <v>13.42</v>
      </c>
      <c r="Z2651" s="69">
        <v>70.03</v>
      </c>
      <c r="AA2651" s="78"/>
      <c r="AB2651" s="79">
        <f t="shared" si="1544"/>
        <v>-1.0000000000005116E-2</v>
      </c>
    </row>
    <row r="2652" spans="1:28" ht="22.5" x14ac:dyDescent="0.25">
      <c r="A2652" s="71" t="s">
        <v>11420</v>
      </c>
      <c r="B2652" s="72" t="s">
        <v>16343</v>
      </c>
      <c r="C2652" s="73" t="s">
        <v>8753</v>
      </c>
      <c r="D2652" s="74">
        <v>0</v>
      </c>
      <c r="E2652" s="69">
        <v>136.37</v>
      </c>
      <c r="F2652" s="75">
        <f t="shared" si="1556"/>
        <v>0</v>
      </c>
      <c r="G2652" s="76"/>
      <c r="H2652" s="69">
        <f t="shared" si="1557"/>
        <v>122.96</v>
      </c>
      <c r="I2652" s="69">
        <f t="shared" si="1557"/>
        <v>13.41</v>
      </c>
      <c r="J2652" s="69">
        <f t="shared" si="1558"/>
        <v>136.37</v>
      </c>
      <c r="K2652" s="69">
        <v>0</v>
      </c>
      <c r="L2652" s="75">
        <f t="shared" si="1559"/>
        <v>136.37</v>
      </c>
      <c r="N2652" s="69">
        <v>122.96</v>
      </c>
      <c r="O2652" s="69">
        <v>13.41</v>
      </c>
      <c r="P2652" s="69">
        <f t="shared" si="1560"/>
        <v>136.37</v>
      </c>
      <c r="Q2652" s="63"/>
      <c r="R2652" s="69">
        <f t="shared" si="1561"/>
        <v>122.96</v>
      </c>
      <c r="S2652" s="69">
        <f t="shared" si="1561"/>
        <v>13.42</v>
      </c>
      <c r="T2652" s="69">
        <f t="shared" si="1562"/>
        <v>136.38</v>
      </c>
      <c r="U2652" s="69">
        <f t="shared" si="1563"/>
        <v>0</v>
      </c>
      <c r="V2652" s="77">
        <f t="shared" si="1564"/>
        <v>136.38</v>
      </c>
      <c r="X2652" s="69">
        <v>122.96</v>
      </c>
      <c r="Y2652" s="69">
        <v>13.42</v>
      </c>
      <c r="Z2652" s="69">
        <v>136.38</v>
      </c>
      <c r="AA2652" s="78"/>
      <c r="AB2652" s="79">
        <f t="shared" si="1544"/>
        <v>-9.9999999999909051E-3</v>
      </c>
    </row>
    <row r="2653" spans="1:28" ht="33.75" x14ac:dyDescent="0.25">
      <c r="A2653" s="71" t="s">
        <v>11421</v>
      </c>
      <c r="B2653" s="72" t="s">
        <v>16344</v>
      </c>
      <c r="C2653" s="73" t="s">
        <v>8753</v>
      </c>
      <c r="D2653" s="74">
        <v>0</v>
      </c>
      <c r="E2653" s="69">
        <v>143.47999999999999</v>
      </c>
      <c r="F2653" s="75">
        <f t="shared" si="1556"/>
        <v>0</v>
      </c>
      <c r="G2653" s="76"/>
      <c r="H2653" s="69">
        <f t="shared" si="1557"/>
        <v>133.41999999999999</v>
      </c>
      <c r="I2653" s="69">
        <f t="shared" si="1557"/>
        <v>10.06</v>
      </c>
      <c r="J2653" s="69">
        <f t="shared" si="1558"/>
        <v>143.47999999999999</v>
      </c>
      <c r="K2653" s="69">
        <v>0</v>
      </c>
      <c r="L2653" s="75">
        <f t="shared" si="1559"/>
        <v>143.47999999999999</v>
      </c>
      <c r="N2653" s="69">
        <v>133.41999999999999</v>
      </c>
      <c r="O2653" s="69">
        <v>10.06</v>
      </c>
      <c r="P2653" s="69">
        <f t="shared" si="1560"/>
        <v>143.47999999999999</v>
      </c>
      <c r="Q2653" s="63"/>
      <c r="R2653" s="69">
        <f t="shared" si="1561"/>
        <v>133.41999999999999</v>
      </c>
      <c r="S2653" s="69">
        <f t="shared" si="1561"/>
        <v>10.06</v>
      </c>
      <c r="T2653" s="69">
        <f t="shared" si="1562"/>
        <v>143.47999999999999</v>
      </c>
      <c r="U2653" s="69">
        <f t="shared" si="1563"/>
        <v>0</v>
      </c>
      <c r="V2653" s="77">
        <f t="shared" si="1564"/>
        <v>143.47999999999999</v>
      </c>
      <c r="X2653" s="69">
        <v>133.41999999999999</v>
      </c>
      <c r="Y2653" s="69">
        <v>10.06</v>
      </c>
      <c r="Z2653" s="69">
        <v>143.47999999999999</v>
      </c>
      <c r="AA2653" s="78"/>
      <c r="AB2653" s="79">
        <f t="shared" si="1544"/>
        <v>0</v>
      </c>
    </row>
    <row r="2654" spans="1:28" ht="33.75" x14ac:dyDescent="0.25">
      <c r="A2654" s="71" t="s">
        <v>11422</v>
      </c>
      <c r="B2654" s="72" t="s">
        <v>16345</v>
      </c>
      <c r="C2654" s="73" t="s">
        <v>8753</v>
      </c>
      <c r="D2654" s="74">
        <v>0</v>
      </c>
      <c r="E2654" s="69">
        <v>75.16</v>
      </c>
      <c r="F2654" s="75">
        <f t="shared" si="1556"/>
        <v>0</v>
      </c>
      <c r="G2654" s="76"/>
      <c r="H2654" s="69">
        <f t="shared" si="1557"/>
        <v>58.38</v>
      </c>
      <c r="I2654" s="69">
        <f t="shared" si="1557"/>
        <v>16.78</v>
      </c>
      <c r="J2654" s="69">
        <f t="shared" si="1558"/>
        <v>75.16</v>
      </c>
      <c r="K2654" s="69">
        <v>0</v>
      </c>
      <c r="L2654" s="75">
        <f t="shared" si="1559"/>
        <v>75.16</v>
      </c>
      <c r="N2654" s="69">
        <v>58.379999999999995</v>
      </c>
      <c r="O2654" s="69">
        <v>16.78</v>
      </c>
      <c r="P2654" s="69">
        <f t="shared" si="1560"/>
        <v>75.16</v>
      </c>
      <c r="Q2654" s="63"/>
      <c r="R2654" s="69">
        <f t="shared" si="1561"/>
        <v>58.38</v>
      </c>
      <c r="S2654" s="69">
        <f t="shared" si="1561"/>
        <v>16.79</v>
      </c>
      <c r="T2654" s="69">
        <f t="shared" si="1562"/>
        <v>75.17</v>
      </c>
      <c r="U2654" s="69">
        <f t="shared" si="1563"/>
        <v>0</v>
      </c>
      <c r="V2654" s="77">
        <f t="shared" si="1564"/>
        <v>75.17</v>
      </c>
      <c r="X2654" s="69">
        <v>58.38</v>
      </c>
      <c r="Y2654" s="69">
        <v>16.79</v>
      </c>
      <c r="Z2654" s="69">
        <v>75.17</v>
      </c>
      <c r="AA2654" s="78"/>
      <c r="AB2654" s="79">
        <f t="shared" si="1544"/>
        <v>-1.0000000000005116E-2</v>
      </c>
    </row>
    <row r="2655" spans="1:28" ht="33.75" x14ac:dyDescent="0.25">
      <c r="A2655" s="71" t="s">
        <v>11423</v>
      </c>
      <c r="B2655" s="72" t="s">
        <v>16346</v>
      </c>
      <c r="C2655" s="73" t="s">
        <v>8753</v>
      </c>
      <c r="D2655" s="74">
        <v>0</v>
      </c>
      <c r="E2655" s="69">
        <v>114.55999999999999</v>
      </c>
      <c r="F2655" s="75">
        <f t="shared" si="1556"/>
        <v>0</v>
      </c>
      <c r="G2655" s="76"/>
      <c r="H2655" s="69">
        <f t="shared" si="1557"/>
        <v>101.15</v>
      </c>
      <c r="I2655" s="69">
        <f t="shared" si="1557"/>
        <v>13.41</v>
      </c>
      <c r="J2655" s="69">
        <f t="shared" si="1558"/>
        <v>114.56</v>
      </c>
      <c r="K2655" s="69">
        <v>0</v>
      </c>
      <c r="L2655" s="75">
        <f t="shared" si="1559"/>
        <v>114.56</v>
      </c>
      <c r="N2655" s="69">
        <v>101.14999999999999</v>
      </c>
      <c r="O2655" s="69">
        <v>13.41</v>
      </c>
      <c r="P2655" s="69">
        <f t="shared" si="1560"/>
        <v>114.55999999999999</v>
      </c>
      <c r="Q2655" s="63"/>
      <c r="R2655" s="69">
        <f t="shared" si="1561"/>
        <v>101.15</v>
      </c>
      <c r="S2655" s="69">
        <f t="shared" si="1561"/>
        <v>13.42</v>
      </c>
      <c r="T2655" s="69">
        <f t="shared" si="1562"/>
        <v>114.57000000000001</v>
      </c>
      <c r="U2655" s="69">
        <f t="shared" si="1563"/>
        <v>0</v>
      </c>
      <c r="V2655" s="77">
        <f t="shared" si="1564"/>
        <v>114.57000000000001</v>
      </c>
      <c r="X2655" s="69">
        <v>101.15</v>
      </c>
      <c r="Y2655" s="69">
        <v>13.42</v>
      </c>
      <c r="Z2655" s="69">
        <v>114.57</v>
      </c>
      <c r="AA2655" s="78"/>
      <c r="AB2655" s="79">
        <f t="shared" si="1544"/>
        <v>-1.0000000000005116E-2</v>
      </c>
    </row>
    <row r="2656" spans="1:28" ht="33.75" x14ac:dyDescent="0.25">
      <c r="A2656" s="71" t="s">
        <v>11424</v>
      </c>
      <c r="B2656" s="72" t="s">
        <v>16347</v>
      </c>
      <c r="C2656" s="73" t="s">
        <v>8753</v>
      </c>
      <c r="D2656" s="74">
        <v>0</v>
      </c>
      <c r="E2656" s="69">
        <v>116.64999999999999</v>
      </c>
      <c r="F2656" s="75">
        <f t="shared" si="1556"/>
        <v>0</v>
      </c>
      <c r="G2656" s="76"/>
      <c r="H2656" s="69">
        <f t="shared" si="1557"/>
        <v>103.24</v>
      </c>
      <c r="I2656" s="69">
        <f t="shared" si="1557"/>
        <v>13.41</v>
      </c>
      <c r="J2656" s="69">
        <f t="shared" si="1558"/>
        <v>116.64999999999999</v>
      </c>
      <c r="K2656" s="69">
        <v>0</v>
      </c>
      <c r="L2656" s="75">
        <f t="shared" si="1559"/>
        <v>116.64999999999999</v>
      </c>
      <c r="N2656" s="69">
        <v>103.24</v>
      </c>
      <c r="O2656" s="69">
        <v>13.41</v>
      </c>
      <c r="P2656" s="69">
        <f t="shared" si="1560"/>
        <v>116.64999999999999</v>
      </c>
      <c r="Q2656" s="63"/>
      <c r="R2656" s="69">
        <f t="shared" si="1561"/>
        <v>103.24</v>
      </c>
      <c r="S2656" s="69">
        <f t="shared" si="1561"/>
        <v>13.42</v>
      </c>
      <c r="T2656" s="69">
        <f t="shared" si="1562"/>
        <v>116.66</v>
      </c>
      <c r="U2656" s="69">
        <f t="shared" si="1563"/>
        <v>0</v>
      </c>
      <c r="V2656" s="77">
        <f t="shared" si="1564"/>
        <v>116.66</v>
      </c>
      <c r="X2656" s="69">
        <v>103.24</v>
      </c>
      <c r="Y2656" s="69">
        <v>13.42</v>
      </c>
      <c r="Z2656" s="69">
        <v>116.66</v>
      </c>
      <c r="AA2656" s="78"/>
      <c r="AB2656" s="79">
        <f t="shared" si="1544"/>
        <v>-1.0000000000005116E-2</v>
      </c>
    </row>
    <row r="2657" spans="1:28" ht="33.75" x14ac:dyDescent="0.25">
      <c r="A2657" s="71" t="s">
        <v>11425</v>
      </c>
      <c r="B2657" s="72" t="s">
        <v>16348</v>
      </c>
      <c r="C2657" s="73" t="s">
        <v>8753</v>
      </c>
      <c r="D2657" s="74">
        <v>0</v>
      </c>
      <c r="E2657" s="69">
        <v>150.79999999999998</v>
      </c>
      <c r="F2657" s="75">
        <f t="shared" si="1556"/>
        <v>0</v>
      </c>
      <c r="G2657" s="76"/>
      <c r="H2657" s="69">
        <f t="shared" si="1557"/>
        <v>137.38999999999999</v>
      </c>
      <c r="I2657" s="69">
        <f t="shared" si="1557"/>
        <v>13.41</v>
      </c>
      <c r="J2657" s="69">
        <f t="shared" si="1558"/>
        <v>150.79999999999998</v>
      </c>
      <c r="K2657" s="69">
        <v>0</v>
      </c>
      <c r="L2657" s="75">
        <f t="shared" si="1559"/>
        <v>150.79999999999998</v>
      </c>
      <c r="N2657" s="69">
        <v>137.38999999999999</v>
      </c>
      <c r="O2657" s="69">
        <v>13.41</v>
      </c>
      <c r="P2657" s="69">
        <f t="shared" si="1560"/>
        <v>150.79999999999998</v>
      </c>
      <c r="Q2657" s="63"/>
      <c r="R2657" s="69">
        <f t="shared" si="1561"/>
        <v>137.38999999999999</v>
      </c>
      <c r="S2657" s="69">
        <f t="shared" si="1561"/>
        <v>13.42</v>
      </c>
      <c r="T2657" s="69">
        <f t="shared" si="1562"/>
        <v>150.80999999999997</v>
      </c>
      <c r="U2657" s="69">
        <f t="shared" si="1563"/>
        <v>0</v>
      </c>
      <c r="V2657" s="77">
        <f t="shared" si="1564"/>
        <v>150.80999999999997</v>
      </c>
      <c r="X2657" s="69">
        <v>137.38999999999999</v>
      </c>
      <c r="Y2657" s="69">
        <v>13.42</v>
      </c>
      <c r="Z2657" s="69">
        <v>150.81</v>
      </c>
      <c r="AA2657" s="78"/>
      <c r="AB2657" s="79">
        <f t="shared" si="1544"/>
        <v>-1.0000000000019327E-2</v>
      </c>
    </row>
    <row r="2658" spans="1:28" ht="33.75" x14ac:dyDescent="0.25">
      <c r="A2658" s="71" t="s">
        <v>11426</v>
      </c>
      <c r="B2658" s="72" t="s">
        <v>16349</v>
      </c>
      <c r="C2658" s="73" t="s">
        <v>8753</v>
      </c>
      <c r="D2658" s="74">
        <v>0</v>
      </c>
      <c r="E2658" s="69">
        <v>113.12</v>
      </c>
      <c r="F2658" s="75">
        <f t="shared" si="1556"/>
        <v>0</v>
      </c>
      <c r="G2658" s="76"/>
      <c r="H2658" s="69">
        <f t="shared" si="1557"/>
        <v>103.06</v>
      </c>
      <c r="I2658" s="69">
        <f t="shared" si="1557"/>
        <v>10.06</v>
      </c>
      <c r="J2658" s="69">
        <f t="shared" si="1558"/>
        <v>113.12</v>
      </c>
      <c r="K2658" s="69">
        <v>0</v>
      </c>
      <c r="L2658" s="75">
        <f t="shared" si="1559"/>
        <v>113.12</v>
      </c>
      <c r="N2658" s="69">
        <v>103.06</v>
      </c>
      <c r="O2658" s="69">
        <v>10.06</v>
      </c>
      <c r="P2658" s="69">
        <f t="shared" si="1560"/>
        <v>113.12</v>
      </c>
      <c r="Q2658" s="63"/>
      <c r="R2658" s="69">
        <f t="shared" si="1561"/>
        <v>103.06</v>
      </c>
      <c r="S2658" s="69">
        <f t="shared" si="1561"/>
        <v>10.06</v>
      </c>
      <c r="T2658" s="69">
        <f t="shared" si="1562"/>
        <v>113.12</v>
      </c>
      <c r="U2658" s="69">
        <f t="shared" si="1563"/>
        <v>0</v>
      </c>
      <c r="V2658" s="77">
        <f t="shared" si="1564"/>
        <v>113.12</v>
      </c>
      <c r="X2658" s="69">
        <v>103.06</v>
      </c>
      <c r="Y2658" s="69">
        <v>10.06</v>
      </c>
      <c r="Z2658" s="69">
        <v>113.12</v>
      </c>
      <c r="AA2658" s="78"/>
      <c r="AB2658" s="79">
        <f t="shared" si="1544"/>
        <v>0</v>
      </c>
    </row>
    <row r="2659" spans="1:28" ht="33.75" x14ac:dyDescent="0.25">
      <c r="A2659" s="71" t="s">
        <v>11427</v>
      </c>
      <c r="B2659" s="72" t="s">
        <v>16350</v>
      </c>
      <c r="C2659" s="73" t="s">
        <v>8753</v>
      </c>
      <c r="D2659" s="74">
        <v>0</v>
      </c>
      <c r="E2659" s="69">
        <v>53.99</v>
      </c>
      <c r="F2659" s="75">
        <f t="shared" si="1556"/>
        <v>0</v>
      </c>
      <c r="G2659" s="76"/>
      <c r="H2659" s="69">
        <f t="shared" si="1557"/>
        <v>43.93</v>
      </c>
      <c r="I2659" s="69">
        <f t="shared" si="1557"/>
        <v>10.06</v>
      </c>
      <c r="J2659" s="69">
        <f t="shared" si="1558"/>
        <v>53.99</v>
      </c>
      <c r="K2659" s="69">
        <v>0</v>
      </c>
      <c r="L2659" s="75">
        <f t="shared" si="1559"/>
        <v>53.99</v>
      </c>
      <c r="N2659" s="69">
        <v>43.93</v>
      </c>
      <c r="O2659" s="69">
        <v>10.06</v>
      </c>
      <c r="P2659" s="69">
        <f t="shared" si="1560"/>
        <v>53.99</v>
      </c>
      <c r="Q2659" s="63"/>
      <c r="R2659" s="69">
        <f t="shared" si="1561"/>
        <v>43.93</v>
      </c>
      <c r="S2659" s="69">
        <f t="shared" si="1561"/>
        <v>10.06</v>
      </c>
      <c r="T2659" s="69">
        <f t="shared" si="1562"/>
        <v>53.99</v>
      </c>
      <c r="U2659" s="69">
        <f t="shared" si="1563"/>
        <v>0</v>
      </c>
      <c r="V2659" s="77">
        <f t="shared" si="1564"/>
        <v>53.99</v>
      </c>
      <c r="X2659" s="69">
        <v>43.93</v>
      </c>
      <c r="Y2659" s="69">
        <v>10.06</v>
      </c>
      <c r="Z2659" s="69">
        <v>53.99</v>
      </c>
      <c r="AA2659" s="78"/>
      <c r="AB2659" s="79">
        <f t="shared" si="1544"/>
        <v>0</v>
      </c>
    </row>
    <row r="2660" spans="1:28" ht="33.75" x14ac:dyDescent="0.25">
      <c r="A2660" s="71" t="s">
        <v>11428</v>
      </c>
      <c r="B2660" s="72" t="s">
        <v>16351</v>
      </c>
      <c r="C2660" s="73" t="s">
        <v>8753</v>
      </c>
      <c r="D2660" s="74">
        <v>0</v>
      </c>
      <c r="E2660" s="69">
        <v>125.86</v>
      </c>
      <c r="F2660" s="75">
        <f t="shared" si="1556"/>
        <v>0</v>
      </c>
      <c r="G2660" s="76"/>
      <c r="H2660" s="69">
        <f t="shared" si="1557"/>
        <v>112.45</v>
      </c>
      <c r="I2660" s="69">
        <f t="shared" si="1557"/>
        <v>13.41</v>
      </c>
      <c r="J2660" s="69">
        <f t="shared" si="1558"/>
        <v>125.86</v>
      </c>
      <c r="K2660" s="69">
        <v>0</v>
      </c>
      <c r="L2660" s="75">
        <f t="shared" si="1559"/>
        <v>125.86</v>
      </c>
      <c r="N2660" s="69">
        <v>112.45</v>
      </c>
      <c r="O2660" s="69">
        <v>13.41</v>
      </c>
      <c r="P2660" s="69">
        <f t="shared" si="1560"/>
        <v>125.86</v>
      </c>
      <c r="Q2660" s="63"/>
      <c r="R2660" s="69">
        <f t="shared" si="1561"/>
        <v>112.45</v>
      </c>
      <c r="S2660" s="69">
        <f t="shared" si="1561"/>
        <v>13.42</v>
      </c>
      <c r="T2660" s="69">
        <f t="shared" si="1562"/>
        <v>125.87</v>
      </c>
      <c r="U2660" s="69">
        <f t="shared" si="1563"/>
        <v>0</v>
      </c>
      <c r="V2660" s="77">
        <f t="shared" si="1564"/>
        <v>125.87</v>
      </c>
      <c r="X2660" s="69">
        <v>112.45</v>
      </c>
      <c r="Y2660" s="69">
        <v>13.42</v>
      </c>
      <c r="Z2660" s="69">
        <v>125.87</v>
      </c>
      <c r="AA2660" s="78"/>
      <c r="AB2660" s="79">
        <f t="shared" si="1544"/>
        <v>-1.0000000000005116E-2</v>
      </c>
    </row>
    <row r="2661" spans="1:28" ht="33.75" x14ac:dyDescent="0.25">
      <c r="A2661" s="71" t="s">
        <v>11429</v>
      </c>
      <c r="B2661" s="72" t="s">
        <v>16352</v>
      </c>
      <c r="C2661" s="73" t="s">
        <v>8753</v>
      </c>
      <c r="D2661" s="74">
        <v>0</v>
      </c>
      <c r="E2661" s="69">
        <v>73.06</v>
      </c>
      <c r="F2661" s="75">
        <f t="shared" si="1556"/>
        <v>0</v>
      </c>
      <c r="G2661" s="76"/>
      <c r="H2661" s="69">
        <f t="shared" si="1557"/>
        <v>56.28</v>
      </c>
      <c r="I2661" s="69">
        <f t="shared" si="1557"/>
        <v>16.78</v>
      </c>
      <c r="J2661" s="69">
        <f t="shared" si="1558"/>
        <v>73.06</v>
      </c>
      <c r="K2661" s="69">
        <v>0</v>
      </c>
      <c r="L2661" s="75">
        <f t="shared" si="1559"/>
        <v>73.06</v>
      </c>
      <c r="N2661" s="69">
        <v>56.28</v>
      </c>
      <c r="O2661" s="69">
        <v>16.78</v>
      </c>
      <c r="P2661" s="69">
        <f t="shared" si="1560"/>
        <v>73.06</v>
      </c>
      <c r="Q2661" s="63"/>
      <c r="R2661" s="69">
        <f t="shared" si="1561"/>
        <v>56.28</v>
      </c>
      <c r="S2661" s="69">
        <f t="shared" si="1561"/>
        <v>16.79</v>
      </c>
      <c r="T2661" s="69">
        <f t="shared" si="1562"/>
        <v>73.069999999999993</v>
      </c>
      <c r="U2661" s="69">
        <f t="shared" si="1563"/>
        <v>0</v>
      </c>
      <c r="V2661" s="77">
        <f t="shared" si="1564"/>
        <v>73.069999999999993</v>
      </c>
      <c r="X2661" s="69">
        <v>56.28</v>
      </c>
      <c r="Y2661" s="69">
        <v>16.79</v>
      </c>
      <c r="Z2661" s="69">
        <v>73.069999999999993</v>
      </c>
      <c r="AA2661" s="78"/>
      <c r="AB2661" s="79">
        <f t="shared" si="1544"/>
        <v>-9.9999999999909051E-3</v>
      </c>
    </row>
    <row r="2662" spans="1:28" ht="33.75" x14ac:dyDescent="0.25">
      <c r="A2662" s="71" t="s">
        <v>11430</v>
      </c>
      <c r="B2662" s="72" t="s">
        <v>16353</v>
      </c>
      <c r="C2662" s="73" t="s">
        <v>8753</v>
      </c>
      <c r="D2662" s="74">
        <v>0</v>
      </c>
      <c r="E2662" s="69">
        <v>102.42999999999999</v>
      </c>
      <c r="F2662" s="75">
        <f t="shared" si="1556"/>
        <v>0</v>
      </c>
      <c r="G2662" s="76"/>
      <c r="H2662" s="69">
        <f t="shared" si="1557"/>
        <v>85.65</v>
      </c>
      <c r="I2662" s="69">
        <f t="shared" si="1557"/>
        <v>16.78</v>
      </c>
      <c r="J2662" s="69">
        <f t="shared" si="1558"/>
        <v>102.43</v>
      </c>
      <c r="K2662" s="69">
        <v>0</v>
      </c>
      <c r="L2662" s="75">
        <f t="shared" si="1559"/>
        <v>102.43</v>
      </c>
      <c r="N2662" s="69">
        <v>85.649999999999991</v>
      </c>
      <c r="O2662" s="69">
        <v>16.78</v>
      </c>
      <c r="P2662" s="69">
        <f t="shared" si="1560"/>
        <v>102.42999999999999</v>
      </c>
      <c r="Q2662" s="63"/>
      <c r="R2662" s="69">
        <f t="shared" si="1561"/>
        <v>85.65</v>
      </c>
      <c r="S2662" s="69">
        <f t="shared" si="1561"/>
        <v>16.79</v>
      </c>
      <c r="T2662" s="69">
        <f t="shared" si="1562"/>
        <v>102.44</v>
      </c>
      <c r="U2662" s="69">
        <f t="shared" si="1563"/>
        <v>0</v>
      </c>
      <c r="V2662" s="77">
        <f t="shared" si="1564"/>
        <v>102.44</v>
      </c>
      <c r="X2662" s="69">
        <v>85.65</v>
      </c>
      <c r="Y2662" s="69">
        <v>16.79</v>
      </c>
      <c r="Z2662" s="69">
        <v>102.44</v>
      </c>
      <c r="AA2662" s="78"/>
      <c r="AB2662" s="79">
        <f t="shared" si="1544"/>
        <v>-1.0000000000005116E-2</v>
      </c>
    </row>
    <row r="2663" spans="1:28" ht="33.75" x14ac:dyDescent="0.25">
      <c r="A2663" s="71" t="s">
        <v>11431</v>
      </c>
      <c r="B2663" s="72" t="s">
        <v>16354</v>
      </c>
      <c r="C2663" s="73" t="s">
        <v>8753</v>
      </c>
      <c r="D2663" s="74">
        <v>0</v>
      </c>
      <c r="E2663" s="69">
        <v>125.07</v>
      </c>
      <c r="F2663" s="75">
        <f t="shared" si="1556"/>
        <v>0</v>
      </c>
      <c r="G2663" s="76"/>
      <c r="H2663" s="69">
        <f t="shared" si="1557"/>
        <v>108.29</v>
      </c>
      <c r="I2663" s="69">
        <f t="shared" si="1557"/>
        <v>16.78</v>
      </c>
      <c r="J2663" s="69">
        <f t="shared" si="1558"/>
        <v>125.07000000000001</v>
      </c>
      <c r="K2663" s="69">
        <v>0</v>
      </c>
      <c r="L2663" s="75">
        <f t="shared" si="1559"/>
        <v>125.07000000000001</v>
      </c>
      <c r="N2663" s="69">
        <v>108.28999999999999</v>
      </c>
      <c r="O2663" s="69">
        <v>16.78</v>
      </c>
      <c r="P2663" s="69">
        <f t="shared" si="1560"/>
        <v>125.07</v>
      </c>
      <c r="Q2663" s="63"/>
      <c r="R2663" s="69">
        <f t="shared" si="1561"/>
        <v>108.29</v>
      </c>
      <c r="S2663" s="69">
        <f t="shared" si="1561"/>
        <v>16.79</v>
      </c>
      <c r="T2663" s="69">
        <f t="shared" si="1562"/>
        <v>125.08000000000001</v>
      </c>
      <c r="U2663" s="69">
        <f t="shared" si="1563"/>
        <v>0</v>
      </c>
      <c r="V2663" s="77">
        <f t="shared" si="1564"/>
        <v>125.08000000000001</v>
      </c>
      <c r="X2663" s="69">
        <v>108.29</v>
      </c>
      <c r="Y2663" s="69">
        <v>16.79</v>
      </c>
      <c r="Z2663" s="69">
        <v>125.08</v>
      </c>
      <c r="AA2663" s="78"/>
      <c r="AB2663" s="79">
        <f t="shared" si="1544"/>
        <v>-1.0000000000005116E-2</v>
      </c>
    </row>
    <row r="2664" spans="1:28" ht="22.5" x14ac:dyDescent="0.25">
      <c r="A2664" s="71" t="s">
        <v>11432</v>
      </c>
      <c r="B2664" s="72" t="s">
        <v>16355</v>
      </c>
      <c r="C2664" s="73" t="s">
        <v>8753</v>
      </c>
      <c r="D2664" s="74">
        <v>0</v>
      </c>
      <c r="E2664" s="69">
        <v>97.49</v>
      </c>
      <c r="F2664" s="75">
        <f t="shared" si="1556"/>
        <v>0</v>
      </c>
      <c r="G2664" s="76"/>
      <c r="H2664" s="69">
        <f t="shared" si="1557"/>
        <v>80.709999999999994</v>
      </c>
      <c r="I2664" s="69">
        <f t="shared" si="1557"/>
        <v>16.78</v>
      </c>
      <c r="J2664" s="69">
        <f t="shared" si="1558"/>
        <v>97.49</v>
      </c>
      <c r="K2664" s="69">
        <v>0</v>
      </c>
      <c r="L2664" s="75">
        <f t="shared" si="1559"/>
        <v>97.49</v>
      </c>
      <c r="N2664" s="69">
        <v>80.709999999999994</v>
      </c>
      <c r="O2664" s="69">
        <v>16.78</v>
      </c>
      <c r="P2664" s="69">
        <f t="shared" si="1560"/>
        <v>97.49</v>
      </c>
      <c r="Q2664" s="63"/>
      <c r="R2664" s="69">
        <f t="shared" si="1561"/>
        <v>80.709999999999994</v>
      </c>
      <c r="S2664" s="69">
        <f t="shared" si="1561"/>
        <v>16.79</v>
      </c>
      <c r="T2664" s="69">
        <f t="shared" si="1562"/>
        <v>97.5</v>
      </c>
      <c r="U2664" s="69">
        <f t="shared" si="1563"/>
        <v>0</v>
      </c>
      <c r="V2664" s="77">
        <f t="shared" si="1564"/>
        <v>97.5</v>
      </c>
      <c r="X2664" s="69">
        <v>80.709999999999994</v>
      </c>
      <c r="Y2664" s="69">
        <v>16.79</v>
      </c>
      <c r="Z2664" s="69">
        <v>97.5</v>
      </c>
      <c r="AA2664" s="78"/>
      <c r="AB2664" s="79">
        <f t="shared" si="1544"/>
        <v>-1.0000000000005116E-2</v>
      </c>
    </row>
    <row r="2665" spans="1:28" ht="33.75" x14ac:dyDescent="0.25">
      <c r="A2665" s="71" t="s">
        <v>11433</v>
      </c>
      <c r="B2665" s="72" t="s">
        <v>16356</v>
      </c>
      <c r="C2665" s="73" t="s">
        <v>8753</v>
      </c>
      <c r="D2665" s="74">
        <v>0</v>
      </c>
      <c r="E2665" s="69">
        <v>93.01</v>
      </c>
      <c r="F2665" s="75">
        <f t="shared" si="1556"/>
        <v>0</v>
      </c>
      <c r="G2665" s="76"/>
      <c r="H2665" s="69">
        <f t="shared" si="1557"/>
        <v>76.23</v>
      </c>
      <c r="I2665" s="69">
        <f t="shared" si="1557"/>
        <v>16.78</v>
      </c>
      <c r="J2665" s="69">
        <f t="shared" si="1558"/>
        <v>93.01</v>
      </c>
      <c r="K2665" s="69">
        <v>0</v>
      </c>
      <c r="L2665" s="75">
        <f t="shared" si="1559"/>
        <v>93.01</v>
      </c>
      <c r="N2665" s="69">
        <v>76.23</v>
      </c>
      <c r="O2665" s="69">
        <v>16.78</v>
      </c>
      <c r="P2665" s="69">
        <f t="shared" si="1560"/>
        <v>93.01</v>
      </c>
      <c r="Q2665" s="63"/>
      <c r="R2665" s="69">
        <f t="shared" si="1561"/>
        <v>76.23</v>
      </c>
      <c r="S2665" s="69">
        <f t="shared" si="1561"/>
        <v>16.79</v>
      </c>
      <c r="T2665" s="69">
        <f t="shared" si="1562"/>
        <v>93.02000000000001</v>
      </c>
      <c r="U2665" s="69">
        <f t="shared" si="1563"/>
        <v>0</v>
      </c>
      <c r="V2665" s="77">
        <f t="shared" si="1564"/>
        <v>93.02000000000001</v>
      </c>
      <c r="X2665" s="69">
        <v>76.23</v>
      </c>
      <c r="Y2665" s="69">
        <v>16.79</v>
      </c>
      <c r="Z2665" s="69">
        <v>93.02</v>
      </c>
      <c r="AA2665" s="78"/>
      <c r="AB2665" s="79">
        <f t="shared" si="1544"/>
        <v>-9.9999999999909051E-3</v>
      </c>
    </row>
    <row r="2666" spans="1:28" ht="33.75" x14ac:dyDescent="0.25">
      <c r="A2666" s="71" t="s">
        <v>11434</v>
      </c>
      <c r="B2666" s="72" t="s">
        <v>16357</v>
      </c>
      <c r="C2666" s="73" t="s">
        <v>8753</v>
      </c>
      <c r="D2666" s="74">
        <v>0</v>
      </c>
      <c r="E2666" s="69">
        <v>212.9</v>
      </c>
      <c r="F2666" s="75">
        <f t="shared" si="1556"/>
        <v>0</v>
      </c>
      <c r="H2666" s="69">
        <f t="shared" si="1557"/>
        <v>196.12</v>
      </c>
      <c r="I2666" s="69">
        <f t="shared" si="1557"/>
        <v>16.78</v>
      </c>
      <c r="J2666" s="69">
        <f t="shared" si="1558"/>
        <v>212.9</v>
      </c>
      <c r="K2666" s="69">
        <v>0</v>
      </c>
      <c r="L2666" s="75">
        <f t="shared" si="1559"/>
        <v>212.9</v>
      </c>
      <c r="N2666" s="69">
        <v>196.12</v>
      </c>
      <c r="O2666" s="69">
        <v>16.78</v>
      </c>
      <c r="P2666" s="69">
        <f t="shared" si="1560"/>
        <v>212.9</v>
      </c>
      <c r="Q2666" s="63"/>
      <c r="R2666" s="69">
        <f t="shared" si="1561"/>
        <v>196.12</v>
      </c>
      <c r="S2666" s="69">
        <f t="shared" si="1561"/>
        <v>16.79</v>
      </c>
      <c r="T2666" s="69">
        <f t="shared" si="1562"/>
        <v>212.91</v>
      </c>
      <c r="U2666" s="69">
        <f t="shared" si="1563"/>
        <v>0</v>
      </c>
      <c r="V2666" s="77">
        <f t="shared" si="1564"/>
        <v>212.91</v>
      </c>
      <c r="X2666" s="69">
        <v>196.12</v>
      </c>
      <c r="Y2666" s="69">
        <v>16.79</v>
      </c>
      <c r="Z2666" s="69">
        <v>212.91</v>
      </c>
      <c r="AB2666" s="79">
        <f t="shared" si="1544"/>
        <v>-9.9999999999909051E-3</v>
      </c>
    </row>
    <row r="2667" spans="1:28" ht="22.5" x14ac:dyDescent="0.25">
      <c r="A2667" s="71" t="s">
        <v>11435</v>
      </c>
      <c r="B2667" s="72" t="s">
        <v>16358</v>
      </c>
      <c r="C2667" s="73" t="s">
        <v>8753</v>
      </c>
      <c r="D2667" s="74">
        <v>0</v>
      </c>
      <c r="E2667" s="69">
        <v>53.16</v>
      </c>
      <c r="F2667" s="75">
        <f t="shared" si="1556"/>
        <v>0</v>
      </c>
      <c r="H2667" s="69">
        <f t="shared" si="1557"/>
        <v>39.75</v>
      </c>
      <c r="I2667" s="69">
        <f t="shared" si="1557"/>
        <v>13.41</v>
      </c>
      <c r="J2667" s="69">
        <f t="shared" si="1558"/>
        <v>53.16</v>
      </c>
      <c r="K2667" s="69">
        <v>0</v>
      </c>
      <c r="L2667" s="75">
        <f t="shared" si="1559"/>
        <v>53.16</v>
      </c>
      <c r="N2667" s="69">
        <v>39.75</v>
      </c>
      <c r="O2667" s="69">
        <v>13.41</v>
      </c>
      <c r="P2667" s="69">
        <f t="shared" si="1560"/>
        <v>53.16</v>
      </c>
      <c r="Q2667" s="63"/>
      <c r="R2667" s="69">
        <f t="shared" si="1561"/>
        <v>39.75</v>
      </c>
      <c r="S2667" s="69">
        <f t="shared" si="1561"/>
        <v>13.42</v>
      </c>
      <c r="T2667" s="69">
        <f t="shared" si="1562"/>
        <v>53.17</v>
      </c>
      <c r="U2667" s="69">
        <f t="shared" si="1563"/>
        <v>0</v>
      </c>
      <c r="V2667" s="77">
        <f t="shared" si="1564"/>
        <v>53.17</v>
      </c>
      <c r="X2667" s="69">
        <v>39.75</v>
      </c>
      <c r="Y2667" s="69">
        <v>13.42</v>
      </c>
      <c r="Z2667" s="69">
        <v>53.17</v>
      </c>
      <c r="AB2667" s="79">
        <f t="shared" si="1544"/>
        <v>-1.0000000000005116E-2</v>
      </c>
    </row>
    <row r="2668" spans="1:28" s="33" customFormat="1" ht="33.75" x14ac:dyDescent="0.25">
      <c r="A2668" s="71" t="s">
        <v>11436</v>
      </c>
      <c r="B2668" s="72" t="s">
        <v>16359</v>
      </c>
      <c r="C2668" s="73" t="s">
        <v>8753</v>
      </c>
      <c r="D2668" s="74">
        <v>0</v>
      </c>
      <c r="E2668" s="69">
        <v>128.74</v>
      </c>
      <c r="F2668" s="75">
        <f t="shared" si="1556"/>
        <v>0</v>
      </c>
      <c r="G2668" s="38"/>
      <c r="H2668" s="69">
        <f t="shared" si="1557"/>
        <v>115.33</v>
      </c>
      <c r="I2668" s="69">
        <f t="shared" si="1557"/>
        <v>13.41</v>
      </c>
      <c r="J2668" s="69">
        <f t="shared" si="1558"/>
        <v>128.74</v>
      </c>
      <c r="K2668" s="69">
        <v>0</v>
      </c>
      <c r="L2668" s="75">
        <f t="shared" si="1559"/>
        <v>128.74</v>
      </c>
      <c r="N2668" s="69">
        <v>115.33</v>
      </c>
      <c r="O2668" s="69">
        <v>13.41</v>
      </c>
      <c r="P2668" s="69">
        <f t="shared" si="1560"/>
        <v>128.74</v>
      </c>
      <c r="Q2668" s="63"/>
      <c r="R2668" s="69">
        <f t="shared" si="1561"/>
        <v>115.33</v>
      </c>
      <c r="S2668" s="69">
        <f t="shared" si="1561"/>
        <v>13.42</v>
      </c>
      <c r="T2668" s="69">
        <f t="shared" si="1562"/>
        <v>128.75</v>
      </c>
      <c r="U2668" s="69">
        <f t="shared" si="1563"/>
        <v>0</v>
      </c>
      <c r="V2668" s="77">
        <f t="shared" si="1564"/>
        <v>128.75</v>
      </c>
      <c r="X2668" s="69">
        <v>115.33</v>
      </c>
      <c r="Y2668" s="69">
        <v>13.42</v>
      </c>
      <c r="Z2668" s="69">
        <v>128.75</v>
      </c>
      <c r="AB2668" s="79">
        <f t="shared" si="1544"/>
        <v>-9.9999999999909051E-3</v>
      </c>
    </row>
    <row r="2669" spans="1:28" ht="33.75" x14ac:dyDescent="0.25">
      <c r="A2669" s="71" t="s">
        <v>11437</v>
      </c>
      <c r="B2669" s="72" t="s">
        <v>16360</v>
      </c>
      <c r="C2669" s="73" t="s">
        <v>8753</v>
      </c>
      <c r="D2669" s="74">
        <v>0</v>
      </c>
      <c r="E2669" s="69">
        <v>294.41000000000003</v>
      </c>
      <c r="F2669" s="75">
        <f t="shared" si="1556"/>
        <v>0</v>
      </c>
      <c r="H2669" s="69">
        <f t="shared" si="1557"/>
        <v>281</v>
      </c>
      <c r="I2669" s="69">
        <f t="shared" si="1557"/>
        <v>13.41</v>
      </c>
      <c r="J2669" s="69">
        <f t="shared" si="1558"/>
        <v>294.41000000000003</v>
      </c>
      <c r="K2669" s="69">
        <v>0</v>
      </c>
      <c r="L2669" s="75">
        <f t="shared" si="1559"/>
        <v>294.41000000000003</v>
      </c>
      <c r="N2669" s="69">
        <v>281</v>
      </c>
      <c r="O2669" s="69">
        <v>13.41</v>
      </c>
      <c r="P2669" s="69">
        <f t="shared" si="1560"/>
        <v>294.41000000000003</v>
      </c>
      <c r="Q2669" s="63"/>
      <c r="R2669" s="69">
        <f t="shared" si="1561"/>
        <v>281</v>
      </c>
      <c r="S2669" s="69">
        <f t="shared" si="1561"/>
        <v>13.42</v>
      </c>
      <c r="T2669" s="69">
        <f t="shared" si="1562"/>
        <v>294.42</v>
      </c>
      <c r="U2669" s="69">
        <f t="shared" si="1563"/>
        <v>0</v>
      </c>
      <c r="V2669" s="77">
        <f t="shared" si="1564"/>
        <v>294.42</v>
      </c>
      <c r="X2669" s="69">
        <v>281</v>
      </c>
      <c r="Y2669" s="69">
        <v>13.42</v>
      </c>
      <c r="Z2669" s="69">
        <v>294.42</v>
      </c>
      <c r="AB2669" s="79">
        <f t="shared" si="1544"/>
        <v>-9.9999999999909051E-3</v>
      </c>
    </row>
    <row r="2670" spans="1:28" ht="33.75" x14ac:dyDescent="0.25">
      <c r="A2670" s="71" t="s">
        <v>11438</v>
      </c>
      <c r="B2670" s="72" t="s">
        <v>16361</v>
      </c>
      <c r="C2670" s="73" t="s">
        <v>8753</v>
      </c>
      <c r="D2670" s="74">
        <v>0</v>
      </c>
      <c r="E2670" s="69">
        <v>167.42</v>
      </c>
      <c r="F2670" s="75">
        <f t="shared" si="1556"/>
        <v>0</v>
      </c>
      <c r="H2670" s="69">
        <f t="shared" si="1557"/>
        <v>154.01</v>
      </c>
      <c r="I2670" s="69">
        <f t="shared" si="1557"/>
        <v>13.41</v>
      </c>
      <c r="J2670" s="69">
        <f t="shared" si="1558"/>
        <v>167.42</v>
      </c>
      <c r="K2670" s="69">
        <v>0</v>
      </c>
      <c r="L2670" s="75">
        <f t="shared" si="1559"/>
        <v>167.42</v>
      </c>
      <c r="N2670" s="69">
        <v>154.01</v>
      </c>
      <c r="O2670" s="69">
        <v>13.41</v>
      </c>
      <c r="P2670" s="69">
        <f t="shared" si="1560"/>
        <v>167.42</v>
      </c>
      <c r="Q2670" s="63"/>
      <c r="R2670" s="69">
        <f t="shared" si="1561"/>
        <v>154.01</v>
      </c>
      <c r="S2670" s="69">
        <f t="shared" si="1561"/>
        <v>13.42</v>
      </c>
      <c r="T2670" s="69">
        <f t="shared" si="1562"/>
        <v>167.42999999999998</v>
      </c>
      <c r="U2670" s="69">
        <f t="shared" si="1563"/>
        <v>0</v>
      </c>
      <c r="V2670" s="77">
        <f t="shared" si="1564"/>
        <v>167.42999999999998</v>
      </c>
      <c r="X2670" s="69">
        <v>154.01</v>
      </c>
      <c r="Y2670" s="69">
        <v>13.42</v>
      </c>
      <c r="Z2670" s="69">
        <v>167.43</v>
      </c>
      <c r="AB2670" s="79">
        <f t="shared" si="1544"/>
        <v>-1.0000000000019327E-2</v>
      </c>
    </row>
    <row r="2671" spans="1:28" ht="33.75" x14ac:dyDescent="0.25">
      <c r="A2671" s="71" t="s">
        <v>11439</v>
      </c>
      <c r="B2671" s="72" t="s">
        <v>16362</v>
      </c>
      <c r="C2671" s="73" t="s">
        <v>8753</v>
      </c>
      <c r="D2671" s="74">
        <v>0</v>
      </c>
      <c r="E2671" s="69">
        <v>177.17</v>
      </c>
      <c r="F2671" s="75">
        <f t="shared" si="1556"/>
        <v>0</v>
      </c>
      <c r="H2671" s="69">
        <f t="shared" si="1557"/>
        <v>163.76</v>
      </c>
      <c r="I2671" s="69">
        <f t="shared" si="1557"/>
        <v>13.41</v>
      </c>
      <c r="J2671" s="69">
        <f t="shared" si="1558"/>
        <v>177.17</v>
      </c>
      <c r="K2671" s="69">
        <v>0</v>
      </c>
      <c r="L2671" s="75">
        <f t="shared" si="1559"/>
        <v>177.17</v>
      </c>
      <c r="N2671" s="69">
        <v>163.76</v>
      </c>
      <c r="O2671" s="69">
        <v>13.41</v>
      </c>
      <c r="P2671" s="69">
        <f t="shared" si="1560"/>
        <v>177.17</v>
      </c>
      <c r="Q2671" s="63"/>
      <c r="R2671" s="69">
        <f t="shared" si="1561"/>
        <v>163.76</v>
      </c>
      <c r="S2671" s="69">
        <f t="shared" si="1561"/>
        <v>13.42</v>
      </c>
      <c r="T2671" s="69">
        <f t="shared" si="1562"/>
        <v>177.17999999999998</v>
      </c>
      <c r="U2671" s="69">
        <f t="shared" si="1563"/>
        <v>0</v>
      </c>
      <c r="V2671" s="77">
        <f t="shared" si="1564"/>
        <v>177.17999999999998</v>
      </c>
      <c r="X2671" s="69">
        <v>163.76</v>
      </c>
      <c r="Y2671" s="69">
        <v>13.42</v>
      </c>
      <c r="Z2671" s="69">
        <v>177.18</v>
      </c>
      <c r="AB2671" s="79">
        <f t="shared" si="1544"/>
        <v>-1.0000000000019327E-2</v>
      </c>
    </row>
    <row r="2672" spans="1:28" x14ac:dyDescent="0.25">
      <c r="A2672" s="71" t="s">
        <v>11440</v>
      </c>
      <c r="B2672" s="72" t="s">
        <v>16363</v>
      </c>
      <c r="C2672" s="73" t="s">
        <v>8753</v>
      </c>
      <c r="D2672" s="74">
        <v>0</v>
      </c>
      <c r="E2672" s="69">
        <v>131.82</v>
      </c>
      <c r="F2672" s="75">
        <f t="shared" si="1556"/>
        <v>0</v>
      </c>
      <c r="G2672" s="33"/>
      <c r="H2672" s="69">
        <f t="shared" si="1557"/>
        <v>118.41</v>
      </c>
      <c r="I2672" s="69">
        <f t="shared" si="1557"/>
        <v>13.41</v>
      </c>
      <c r="J2672" s="69">
        <f t="shared" si="1558"/>
        <v>131.82</v>
      </c>
      <c r="K2672" s="69">
        <v>0</v>
      </c>
      <c r="L2672" s="75">
        <f t="shared" si="1559"/>
        <v>131.82</v>
      </c>
      <c r="N2672" s="69">
        <v>118.41</v>
      </c>
      <c r="O2672" s="69">
        <v>13.41</v>
      </c>
      <c r="P2672" s="69">
        <f t="shared" si="1560"/>
        <v>131.82</v>
      </c>
      <c r="Q2672" s="63"/>
      <c r="R2672" s="69">
        <f t="shared" si="1561"/>
        <v>118.41</v>
      </c>
      <c r="S2672" s="69">
        <f t="shared" si="1561"/>
        <v>13.42</v>
      </c>
      <c r="T2672" s="69">
        <f t="shared" si="1562"/>
        <v>131.82999999999998</v>
      </c>
      <c r="U2672" s="69">
        <f t="shared" si="1563"/>
        <v>0</v>
      </c>
      <c r="V2672" s="77">
        <f t="shared" si="1564"/>
        <v>131.82999999999998</v>
      </c>
      <c r="X2672" s="69">
        <v>118.41</v>
      </c>
      <c r="Y2672" s="69">
        <v>13.42</v>
      </c>
      <c r="Z2672" s="69">
        <v>131.83000000000001</v>
      </c>
      <c r="AB2672" s="79">
        <f t="shared" si="1544"/>
        <v>-1.0000000000019327E-2</v>
      </c>
    </row>
    <row r="2673" spans="1:28" ht="22.5" x14ac:dyDescent="0.25">
      <c r="A2673" s="65" t="s">
        <v>11441</v>
      </c>
      <c r="B2673" s="66" t="s">
        <v>16364</v>
      </c>
      <c r="C2673" s="67"/>
      <c r="D2673" s="68"/>
      <c r="E2673" s="69"/>
      <c r="F2673" s="70"/>
      <c r="H2673" s="69"/>
      <c r="I2673" s="69"/>
      <c r="J2673" s="69"/>
      <c r="K2673" s="69"/>
      <c r="L2673" s="75"/>
      <c r="N2673" s="69"/>
      <c r="O2673" s="69"/>
      <c r="P2673" s="69"/>
      <c r="Q2673" s="63"/>
      <c r="R2673" s="69"/>
      <c r="S2673" s="69"/>
      <c r="T2673" s="69"/>
      <c r="U2673" s="69"/>
      <c r="V2673" s="77"/>
      <c r="X2673" s="69"/>
      <c r="Y2673" s="69"/>
      <c r="Z2673" s="69"/>
      <c r="AA2673" s="78"/>
      <c r="AB2673" s="79">
        <f t="shared" si="1544"/>
        <v>0</v>
      </c>
    </row>
    <row r="2674" spans="1:28" x14ac:dyDescent="0.25">
      <c r="A2674" s="71" t="s">
        <v>11442</v>
      </c>
      <c r="B2674" s="72" t="s">
        <v>16365</v>
      </c>
      <c r="C2674" s="73" t="s">
        <v>8753</v>
      </c>
      <c r="D2674" s="74">
        <v>0</v>
      </c>
      <c r="E2674" s="69">
        <v>38.629999999999995</v>
      </c>
      <c r="F2674" s="75">
        <f>ROUND(D2674*E2674,2)</f>
        <v>0</v>
      </c>
      <c r="G2674" s="76"/>
      <c r="H2674" s="69">
        <f>ROUND(N2674+(N2674*$H$2/100),2)</f>
        <v>28.57</v>
      </c>
      <c r="I2674" s="69">
        <f>ROUND(O2674+(O2674*$H$2/100),2)</f>
        <v>10.06</v>
      </c>
      <c r="J2674" s="69">
        <f>H2674+I2674</f>
        <v>38.630000000000003</v>
      </c>
      <c r="K2674" s="69">
        <v>0</v>
      </c>
      <c r="L2674" s="75">
        <f>SUM(J2674:K2674)</f>
        <v>38.630000000000003</v>
      </c>
      <c r="N2674" s="69">
        <v>28.57</v>
      </c>
      <c r="O2674" s="69">
        <v>10.06</v>
      </c>
      <c r="P2674" s="69">
        <f>SUM(N2674:O2674)</f>
        <v>38.630000000000003</v>
      </c>
      <c r="Q2674" s="63"/>
      <c r="R2674" s="69">
        <f>X2674</f>
        <v>28.57</v>
      </c>
      <c r="S2674" s="69">
        <f>Y2674</f>
        <v>10.06</v>
      </c>
      <c r="T2674" s="69">
        <f>R2674+S2674</f>
        <v>38.630000000000003</v>
      </c>
      <c r="U2674" s="69">
        <f>ROUND(Z2674*$H$2,2)/100</f>
        <v>0</v>
      </c>
      <c r="V2674" s="77">
        <f>SUM(T2674:U2674)</f>
        <v>38.630000000000003</v>
      </c>
      <c r="X2674" s="69">
        <v>28.57</v>
      </c>
      <c r="Y2674" s="69">
        <v>10.06</v>
      </c>
      <c r="Z2674" s="69">
        <v>38.630000000000003</v>
      </c>
      <c r="AA2674" s="78"/>
      <c r="AB2674" s="79">
        <f t="shared" si="1544"/>
        <v>0</v>
      </c>
    </row>
    <row r="2675" spans="1:28" s="33" customFormat="1" ht="22.5" x14ac:dyDescent="0.25">
      <c r="A2675" s="65" t="s">
        <v>11443</v>
      </c>
      <c r="B2675" s="66" t="s">
        <v>16366</v>
      </c>
      <c r="C2675" s="67"/>
      <c r="D2675" s="68"/>
      <c r="E2675" s="69"/>
      <c r="F2675" s="70"/>
      <c r="G2675" s="38"/>
      <c r="H2675" s="69"/>
      <c r="I2675" s="69"/>
      <c r="J2675" s="69"/>
      <c r="K2675" s="69"/>
      <c r="L2675" s="75"/>
      <c r="N2675" s="69"/>
      <c r="O2675" s="69"/>
      <c r="P2675" s="69"/>
      <c r="Q2675" s="63"/>
      <c r="R2675" s="69"/>
      <c r="S2675" s="69"/>
      <c r="T2675" s="69"/>
      <c r="U2675" s="69"/>
      <c r="V2675" s="77"/>
      <c r="X2675" s="69"/>
      <c r="Y2675" s="69"/>
      <c r="Z2675" s="69"/>
      <c r="AA2675" s="78"/>
      <c r="AB2675" s="79">
        <f t="shared" si="1544"/>
        <v>0</v>
      </c>
    </row>
    <row r="2676" spans="1:28" ht="22.5" x14ac:dyDescent="0.25">
      <c r="A2676" s="71" t="s">
        <v>11444</v>
      </c>
      <c r="B2676" s="72" t="s">
        <v>16367</v>
      </c>
      <c r="C2676" s="73" t="s">
        <v>8753</v>
      </c>
      <c r="D2676" s="74">
        <v>0</v>
      </c>
      <c r="E2676" s="69">
        <v>13.7</v>
      </c>
      <c r="F2676" s="75">
        <f>ROUND(D2676*E2676,2)</f>
        <v>0</v>
      </c>
      <c r="G2676" s="76"/>
      <c r="H2676" s="69">
        <f>ROUND(N2676+(N2676*$H$2/100),2)</f>
        <v>0.28999999999999998</v>
      </c>
      <c r="I2676" s="69">
        <f>ROUND(O2676+(O2676*$H$2/100),2)</f>
        <v>13.41</v>
      </c>
      <c r="J2676" s="69">
        <f>H2676+I2676</f>
        <v>13.7</v>
      </c>
      <c r="K2676" s="69">
        <v>0</v>
      </c>
      <c r="L2676" s="75">
        <f>SUM(J2676:K2676)</f>
        <v>13.7</v>
      </c>
      <c r="N2676" s="69">
        <v>0.28999999999999998</v>
      </c>
      <c r="O2676" s="69">
        <v>13.41</v>
      </c>
      <c r="P2676" s="69">
        <f>SUM(N2676:O2676)</f>
        <v>13.7</v>
      </c>
      <c r="Q2676" s="63"/>
      <c r="R2676" s="69">
        <f t="shared" ref="R2676:S2679" si="1565">X2676</f>
        <v>0.28999999999999998</v>
      </c>
      <c r="S2676" s="69">
        <f t="shared" si="1565"/>
        <v>13.42</v>
      </c>
      <c r="T2676" s="69">
        <f>R2676+S2676</f>
        <v>13.709999999999999</v>
      </c>
      <c r="U2676" s="69">
        <f>ROUND(Z2676*$H$2,2)/100</f>
        <v>0</v>
      </c>
      <c r="V2676" s="77">
        <f>SUM(T2676:U2676)</f>
        <v>13.709999999999999</v>
      </c>
      <c r="X2676" s="69">
        <v>0.28999999999999998</v>
      </c>
      <c r="Y2676" s="69">
        <v>13.42</v>
      </c>
      <c r="Z2676" s="69">
        <v>13.71</v>
      </c>
      <c r="AA2676" s="78"/>
      <c r="AB2676" s="79">
        <f t="shared" si="1544"/>
        <v>-1.0000000000001563E-2</v>
      </c>
    </row>
    <row r="2677" spans="1:28" x14ac:dyDescent="0.25">
      <c r="A2677" s="71" t="s">
        <v>11445</v>
      </c>
      <c r="B2677" s="72" t="s">
        <v>16368</v>
      </c>
      <c r="C2677" s="73" t="s">
        <v>8753</v>
      </c>
      <c r="D2677" s="74">
        <v>0</v>
      </c>
      <c r="E2677" s="69">
        <v>7.69</v>
      </c>
      <c r="F2677" s="75">
        <f>ROUND(D2677*E2677,2)</f>
        <v>0</v>
      </c>
      <c r="G2677" s="76"/>
      <c r="H2677" s="69">
        <f>ROUND(N2677+(N2677*$H$2/100),2)</f>
        <v>4.95</v>
      </c>
      <c r="I2677" s="69">
        <f>ROUND(O2677+(O2677*$H$2/100),2)</f>
        <v>2.74</v>
      </c>
      <c r="J2677" s="69">
        <f>H2677+I2677</f>
        <v>7.69</v>
      </c>
      <c r="K2677" s="69">
        <v>0</v>
      </c>
      <c r="L2677" s="75">
        <f>SUM(J2677:K2677)</f>
        <v>7.69</v>
      </c>
      <c r="N2677" s="69">
        <v>4.95</v>
      </c>
      <c r="O2677" s="69">
        <v>2.74</v>
      </c>
      <c r="P2677" s="69">
        <f>SUM(N2677:O2677)</f>
        <v>7.69</v>
      </c>
      <c r="Q2677" s="63"/>
      <c r="R2677" s="69">
        <f t="shared" si="1565"/>
        <v>4.95</v>
      </c>
      <c r="S2677" s="69">
        <f t="shared" si="1565"/>
        <v>2.73</v>
      </c>
      <c r="T2677" s="69">
        <f>R2677+S2677</f>
        <v>7.68</v>
      </c>
      <c r="U2677" s="69">
        <f>ROUND(Z2677*$H$2,2)/100</f>
        <v>0</v>
      </c>
      <c r="V2677" s="77">
        <f>SUM(T2677:U2677)</f>
        <v>7.68</v>
      </c>
      <c r="X2677" s="69">
        <v>4.95</v>
      </c>
      <c r="Y2677" s="69">
        <v>2.73</v>
      </c>
      <c r="Z2677" s="69">
        <v>7.68</v>
      </c>
      <c r="AA2677" s="78"/>
      <c r="AB2677" s="79">
        <f t="shared" si="1544"/>
        <v>1.0000000000000675E-2</v>
      </c>
    </row>
    <row r="2678" spans="1:28" s="33" customFormat="1" x14ac:dyDescent="0.25">
      <c r="A2678" s="70" t="s">
        <v>11446</v>
      </c>
      <c r="B2678" s="90" t="s">
        <v>16369</v>
      </c>
      <c r="C2678" s="91" t="s">
        <v>8753</v>
      </c>
      <c r="D2678" s="74">
        <v>0</v>
      </c>
      <c r="E2678" s="69">
        <v>13.41</v>
      </c>
      <c r="F2678" s="75">
        <f>ROUND(D2678*E2678,2)</f>
        <v>0</v>
      </c>
      <c r="H2678" s="70"/>
      <c r="I2678" s="70"/>
      <c r="J2678" s="70"/>
      <c r="K2678" s="70"/>
      <c r="L2678" s="70"/>
      <c r="N2678" s="70" t="s">
        <v>12902</v>
      </c>
      <c r="O2678" s="70">
        <v>13.41</v>
      </c>
      <c r="P2678" s="69">
        <f>SUM(N2678:O2678)</f>
        <v>13.41</v>
      </c>
      <c r="R2678" s="69">
        <f t="shared" si="1565"/>
        <v>0</v>
      </c>
      <c r="S2678" s="69">
        <f t="shared" si="1565"/>
        <v>13.42</v>
      </c>
      <c r="T2678" s="69">
        <f>R2678+S2678</f>
        <v>13.42</v>
      </c>
      <c r="U2678" s="69">
        <f>ROUND(Z2678*$H$2,2)/100</f>
        <v>0</v>
      </c>
      <c r="V2678" s="77">
        <f>SUM(T2678:U2678)</f>
        <v>13.42</v>
      </c>
      <c r="X2678" s="112">
        <v>0</v>
      </c>
      <c r="Y2678" s="112">
        <v>13.42</v>
      </c>
      <c r="Z2678" s="112">
        <v>13.42</v>
      </c>
      <c r="AB2678" s="79">
        <f t="shared" si="1544"/>
        <v>-9.9999999999997868E-3</v>
      </c>
    </row>
    <row r="2679" spans="1:28" s="33" customFormat="1" x14ac:dyDescent="0.25">
      <c r="A2679" s="70" t="s">
        <v>11447</v>
      </c>
      <c r="B2679" s="90" t="s">
        <v>16370</v>
      </c>
      <c r="C2679" s="91" t="s">
        <v>8753</v>
      </c>
      <c r="D2679" s="74">
        <v>0</v>
      </c>
      <c r="E2679" s="69">
        <v>2.74</v>
      </c>
      <c r="F2679" s="75">
        <f>ROUND(D2679*E2679,2)</f>
        <v>0</v>
      </c>
      <c r="H2679" s="70"/>
      <c r="I2679" s="70"/>
      <c r="J2679" s="70"/>
      <c r="K2679" s="70"/>
      <c r="L2679" s="70"/>
      <c r="N2679" s="70" t="s">
        <v>12902</v>
      </c>
      <c r="O2679" s="70">
        <v>2.74</v>
      </c>
      <c r="P2679" s="69">
        <f>SUM(N2679:O2679)</f>
        <v>2.74</v>
      </c>
      <c r="R2679" s="69">
        <f t="shared" si="1565"/>
        <v>0</v>
      </c>
      <c r="S2679" s="69">
        <f t="shared" si="1565"/>
        <v>2.73</v>
      </c>
      <c r="T2679" s="69">
        <f>R2679+S2679</f>
        <v>2.73</v>
      </c>
      <c r="U2679" s="69">
        <f>ROUND(Z2679*$H$2,2)/100</f>
        <v>0</v>
      </c>
      <c r="V2679" s="77">
        <f>SUM(T2679:U2679)</f>
        <v>2.73</v>
      </c>
      <c r="X2679" s="112">
        <v>0</v>
      </c>
      <c r="Y2679" s="112">
        <v>2.73</v>
      </c>
      <c r="Z2679" s="112">
        <v>2.73</v>
      </c>
      <c r="AB2679" s="79">
        <f t="shared" si="1544"/>
        <v>1.0000000000000231E-2</v>
      </c>
    </row>
    <row r="2680" spans="1:28" s="33" customFormat="1" ht="22.5" x14ac:dyDescent="0.25">
      <c r="A2680" s="65" t="s">
        <v>11448</v>
      </c>
      <c r="B2680" s="66" t="s">
        <v>16371</v>
      </c>
      <c r="C2680" s="67"/>
      <c r="D2680" s="74"/>
      <c r="E2680" s="69"/>
      <c r="F2680" s="75"/>
      <c r="G2680" s="76"/>
      <c r="H2680" s="69"/>
      <c r="I2680" s="69"/>
      <c r="J2680" s="69"/>
      <c r="K2680" s="69"/>
      <c r="L2680" s="75"/>
      <c r="N2680" s="69"/>
      <c r="O2680" s="69"/>
      <c r="P2680" s="69"/>
      <c r="Q2680" s="63"/>
      <c r="R2680" s="69"/>
      <c r="S2680" s="69"/>
      <c r="T2680" s="69"/>
      <c r="U2680" s="69"/>
      <c r="V2680" s="77"/>
      <c r="X2680" s="69"/>
      <c r="Y2680" s="69"/>
      <c r="Z2680" s="69"/>
      <c r="AA2680" s="78"/>
      <c r="AB2680" s="79">
        <f t="shared" si="1544"/>
        <v>0</v>
      </c>
    </row>
    <row r="2681" spans="1:28" s="33" customFormat="1" x14ac:dyDescent="0.25">
      <c r="A2681" s="71" t="s">
        <v>11449</v>
      </c>
      <c r="B2681" s="72" t="s">
        <v>16372</v>
      </c>
      <c r="C2681" s="73" t="s">
        <v>8753</v>
      </c>
      <c r="D2681" s="74">
        <v>0</v>
      </c>
      <c r="E2681" s="69">
        <v>345.36999999999995</v>
      </c>
      <c r="F2681" s="75">
        <f>ROUND(D2681*E2681,2)</f>
        <v>0</v>
      </c>
      <c r="G2681" s="76"/>
      <c r="H2681" s="69">
        <f>ROUND(N2681+(N2681*$H$2/100),2)</f>
        <v>327.97</v>
      </c>
      <c r="I2681" s="69">
        <f>ROUND(O2681+(O2681*$H$2/100),2)</f>
        <v>17.399999999999999</v>
      </c>
      <c r="J2681" s="69">
        <f>H2681+I2681</f>
        <v>345.37</v>
      </c>
      <c r="K2681" s="69">
        <v>0</v>
      </c>
      <c r="L2681" s="75">
        <f>SUM(J2681:K2681)</f>
        <v>345.37</v>
      </c>
      <c r="N2681" s="69">
        <v>327.96999999999997</v>
      </c>
      <c r="O2681" s="69">
        <v>17.399999999999999</v>
      </c>
      <c r="P2681" s="69">
        <f>SUM(N2681:O2681)</f>
        <v>345.36999999999995</v>
      </c>
      <c r="Q2681" s="63"/>
      <c r="R2681" s="69">
        <f>X2681</f>
        <v>327.97</v>
      </c>
      <c r="S2681" s="69">
        <f>Y2681</f>
        <v>17.399999999999999</v>
      </c>
      <c r="T2681" s="69">
        <f>R2681+S2681</f>
        <v>345.37</v>
      </c>
      <c r="U2681" s="69">
        <f>ROUND(Z2681*$H$2,2)/100</f>
        <v>0</v>
      </c>
      <c r="V2681" s="77">
        <f>SUM(T2681:U2681)</f>
        <v>345.37</v>
      </c>
      <c r="X2681" s="69">
        <v>327.97</v>
      </c>
      <c r="Y2681" s="69">
        <v>17.399999999999999</v>
      </c>
      <c r="Z2681" s="69">
        <v>345.37</v>
      </c>
      <c r="AA2681" s="78"/>
      <c r="AB2681" s="79">
        <f t="shared" si="1544"/>
        <v>0</v>
      </c>
    </row>
    <row r="2682" spans="1:28" s="33" customFormat="1" ht="33.75" x14ac:dyDescent="0.25">
      <c r="A2682" s="65" t="s">
        <v>11450</v>
      </c>
      <c r="B2682" s="66" t="s">
        <v>16373</v>
      </c>
      <c r="C2682" s="67"/>
      <c r="D2682" s="74"/>
      <c r="E2682" s="69"/>
      <c r="F2682" s="75"/>
      <c r="G2682" s="76"/>
      <c r="H2682" s="69"/>
      <c r="I2682" s="69"/>
      <c r="J2682" s="69"/>
      <c r="K2682" s="69"/>
      <c r="L2682" s="75"/>
      <c r="N2682" s="69"/>
      <c r="O2682" s="69"/>
      <c r="P2682" s="69"/>
      <c r="Q2682" s="63"/>
      <c r="R2682" s="69"/>
      <c r="S2682" s="69"/>
      <c r="T2682" s="69"/>
      <c r="U2682" s="69"/>
      <c r="V2682" s="77"/>
      <c r="X2682" s="69"/>
      <c r="Y2682" s="69"/>
      <c r="Z2682" s="69"/>
      <c r="AA2682" s="78"/>
      <c r="AB2682" s="79">
        <f t="shared" si="1544"/>
        <v>0</v>
      </c>
    </row>
    <row r="2683" spans="1:28" s="33" customFormat="1" ht="33.75" x14ac:dyDescent="0.25">
      <c r="A2683" s="71" t="s">
        <v>11451</v>
      </c>
      <c r="B2683" s="72" t="s">
        <v>16374</v>
      </c>
      <c r="C2683" s="73" t="s">
        <v>8753</v>
      </c>
      <c r="D2683" s="74">
        <v>0</v>
      </c>
      <c r="E2683" s="69">
        <v>259.14</v>
      </c>
      <c r="F2683" s="75">
        <f t="shared" ref="F2683:F2698" si="1566">ROUND(D2683*E2683,2)</f>
        <v>0</v>
      </c>
      <c r="G2683" s="76"/>
      <c r="H2683" s="69">
        <f t="shared" ref="H2683:I2698" si="1567">ROUND(N2683+(N2683*$H$2/100),2)</f>
        <v>245.73</v>
      </c>
      <c r="I2683" s="69">
        <f t="shared" si="1567"/>
        <v>13.41</v>
      </c>
      <c r="J2683" s="69">
        <f t="shared" ref="J2683:J2698" si="1568">H2683+I2683</f>
        <v>259.14</v>
      </c>
      <c r="K2683" s="69">
        <v>0</v>
      </c>
      <c r="L2683" s="75">
        <f t="shared" ref="L2683:L2698" si="1569">SUM(J2683:K2683)</f>
        <v>259.14</v>
      </c>
      <c r="N2683" s="69">
        <v>245.73</v>
      </c>
      <c r="O2683" s="69">
        <v>13.41</v>
      </c>
      <c r="P2683" s="69">
        <f t="shared" ref="P2683:P2698" si="1570">SUM(N2683:O2683)</f>
        <v>259.14</v>
      </c>
      <c r="Q2683" s="63"/>
      <c r="R2683" s="69">
        <f t="shared" ref="R2683:S2698" si="1571">X2683</f>
        <v>245.73</v>
      </c>
      <c r="S2683" s="69">
        <f t="shared" si="1571"/>
        <v>13.42</v>
      </c>
      <c r="T2683" s="69">
        <f t="shared" ref="T2683:T2698" si="1572">R2683+S2683</f>
        <v>259.14999999999998</v>
      </c>
      <c r="U2683" s="69">
        <f t="shared" ref="U2683:U2698" si="1573">ROUND(Z2683*$H$2,2)/100</f>
        <v>0</v>
      </c>
      <c r="V2683" s="77">
        <f t="shared" ref="V2683:V2698" si="1574">SUM(T2683:U2683)</f>
        <v>259.14999999999998</v>
      </c>
      <c r="X2683" s="69">
        <v>245.73</v>
      </c>
      <c r="Y2683" s="69">
        <v>13.42</v>
      </c>
      <c r="Z2683" s="69">
        <v>259.14999999999998</v>
      </c>
      <c r="AA2683" s="78"/>
      <c r="AB2683" s="79">
        <f t="shared" si="1544"/>
        <v>-9.9999999999909051E-3</v>
      </c>
    </row>
    <row r="2684" spans="1:28" s="33" customFormat="1" ht="33.75" x14ac:dyDescent="0.25">
      <c r="A2684" s="83" t="s">
        <v>11452</v>
      </c>
      <c r="B2684" s="72" t="s">
        <v>16375</v>
      </c>
      <c r="C2684" s="73" t="s">
        <v>8753</v>
      </c>
      <c r="D2684" s="74">
        <v>0</v>
      </c>
      <c r="E2684" s="69">
        <v>277.23</v>
      </c>
      <c r="F2684" s="75">
        <f t="shared" si="1566"/>
        <v>0</v>
      </c>
      <c r="G2684" s="28"/>
      <c r="H2684" s="69">
        <f t="shared" si="1567"/>
        <v>267.17</v>
      </c>
      <c r="I2684" s="69">
        <f t="shared" si="1567"/>
        <v>10.06</v>
      </c>
      <c r="J2684" s="69">
        <f t="shared" si="1568"/>
        <v>277.23</v>
      </c>
      <c r="K2684" s="69">
        <v>0</v>
      </c>
      <c r="L2684" s="75">
        <f t="shared" si="1569"/>
        <v>277.23</v>
      </c>
      <c r="N2684" s="69">
        <v>267.17</v>
      </c>
      <c r="O2684" s="69">
        <v>10.06</v>
      </c>
      <c r="P2684" s="69">
        <f t="shared" si="1570"/>
        <v>277.23</v>
      </c>
      <c r="Q2684" s="63"/>
      <c r="R2684" s="69">
        <f t="shared" si="1571"/>
        <v>267.17</v>
      </c>
      <c r="S2684" s="69">
        <f t="shared" si="1571"/>
        <v>10.06</v>
      </c>
      <c r="T2684" s="69">
        <f t="shared" si="1572"/>
        <v>277.23</v>
      </c>
      <c r="U2684" s="69">
        <f t="shared" si="1573"/>
        <v>0</v>
      </c>
      <c r="V2684" s="77">
        <f t="shared" si="1574"/>
        <v>277.23</v>
      </c>
      <c r="X2684" s="69">
        <v>267.17</v>
      </c>
      <c r="Y2684" s="69">
        <v>10.06</v>
      </c>
      <c r="Z2684" s="69">
        <v>277.23</v>
      </c>
      <c r="AA2684" s="78"/>
      <c r="AB2684" s="79">
        <f t="shared" si="1544"/>
        <v>0</v>
      </c>
    </row>
    <row r="2685" spans="1:28" ht="33.75" x14ac:dyDescent="0.25">
      <c r="A2685" s="71" t="s">
        <v>11453</v>
      </c>
      <c r="B2685" s="72" t="s">
        <v>16376</v>
      </c>
      <c r="C2685" s="73" t="s">
        <v>8753</v>
      </c>
      <c r="D2685" s="74">
        <v>0</v>
      </c>
      <c r="E2685" s="69">
        <v>274.5</v>
      </c>
      <c r="F2685" s="75">
        <f t="shared" si="1566"/>
        <v>0</v>
      </c>
      <c r="H2685" s="69">
        <f t="shared" si="1567"/>
        <v>261.08999999999997</v>
      </c>
      <c r="I2685" s="69">
        <f t="shared" si="1567"/>
        <v>13.41</v>
      </c>
      <c r="J2685" s="69">
        <f t="shared" si="1568"/>
        <v>274.5</v>
      </c>
      <c r="K2685" s="69">
        <v>0</v>
      </c>
      <c r="L2685" s="75">
        <f t="shared" si="1569"/>
        <v>274.5</v>
      </c>
      <c r="N2685" s="69">
        <v>261.08999999999997</v>
      </c>
      <c r="O2685" s="69">
        <v>13.41</v>
      </c>
      <c r="P2685" s="69">
        <f t="shared" si="1570"/>
        <v>274.5</v>
      </c>
      <c r="Q2685" s="63"/>
      <c r="R2685" s="69">
        <f t="shared" si="1571"/>
        <v>261.08999999999997</v>
      </c>
      <c r="S2685" s="69">
        <f t="shared" si="1571"/>
        <v>13.42</v>
      </c>
      <c r="T2685" s="69">
        <f t="shared" si="1572"/>
        <v>274.51</v>
      </c>
      <c r="U2685" s="69">
        <f t="shared" si="1573"/>
        <v>0</v>
      </c>
      <c r="V2685" s="77">
        <f t="shared" si="1574"/>
        <v>274.51</v>
      </c>
      <c r="X2685" s="69">
        <v>261.08999999999997</v>
      </c>
      <c r="Y2685" s="69">
        <v>13.42</v>
      </c>
      <c r="Z2685" s="69">
        <v>274.51</v>
      </c>
      <c r="AA2685" s="78"/>
      <c r="AB2685" s="79">
        <f t="shared" si="1544"/>
        <v>-9.9999999999909051E-3</v>
      </c>
    </row>
    <row r="2686" spans="1:28" s="33" customFormat="1" ht="33.75" x14ac:dyDescent="0.25">
      <c r="A2686" s="83" t="s">
        <v>11454</v>
      </c>
      <c r="B2686" s="84" t="s">
        <v>16377</v>
      </c>
      <c r="C2686" s="73" t="s">
        <v>8753</v>
      </c>
      <c r="D2686" s="74">
        <v>0</v>
      </c>
      <c r="E2686" s="69">
        <v>346.49</v>
      </c>
      <c r="F2686" s="75">
        <f t="shared" si="1566"/>
        <v>0</v>
      </c>
      <c r="H2686" s="69">
        <f t="shared" si="1567"/>
        <v>333.08</v>
      </c>
      <c r="I2686" s="69">
        <f t="shared" si="1567"/>
        <v>13.41</v>
      </c>
      <c r="J2686" s="69">
        <f t="shared" si="1568"/>
        <v>346.49</v>
      </c>
      <c r="K2686" s="69">
        <v>0</v>
      </c>
      <c r="L2686" s="75">
        <f t="shared" si="1569"/>
        <v>346.49</v>
      </c>
      <c r="N2686" s="69">
        <v>333.08</v>
      </c>
      <c r="O2686" s="69">
        <v>13.41</v>
      </c>
      <c r="P2686" s="69">
        <f t="shared" si="1570"/>
        <v>346.49</v>
      </c>
      <c r="Q2686" s="63"/>
      <c r="R2686" s="69">
        <f t="shared" si="1571"/>
        <v>333.08</v>
      </c>
      <c r="S2686" s="69">
        <f t="shared" si="1571"/>
        <v>13.42</v>
      </c>
      <c r="T2686" s="69">
        <f t="shared" si="1572"/>
        <v>346.5</v>
      </c>
      <c r="U2686" s="69">
        <f t="shared" si="1573"/>
        <v>0</v>
      </c>
      <c r="V2686" s="77">
        <f t="shared" si="1574"/>
        <v>346.5</v>
      </c>
      <c r="X2686" s="69">
        <v>333.08</v>
      </c>
      <c r="Y2686" s="69">
        <v>13.42</v>
      </c>
      <c r="Z2686" s="69">
        <v>346.5</v>
      </c>
      <c r="AA2686" s="78"/>
      <c r="AB2686" s="79">
        <f t="shared" si="1544"/>
        <v>-9.9999999999909051E-3</v>
      </c>
    </row>
    <row r="2687" spans="1:28" s="33" customFormat="1" ht="33.75" x14ac:dyDescent="0.25">
      <c r="A2687" s="83" t="s">
        <v>11455</v>
      </c>
      <c r="B2687" s="84" t="s">
        <v>16378</v>
      </c>
      <c r="C2687" s="73" t="s">
        <v>8753</v>
      </c>
      <c r="D2687" s="74">
        <v>0</v>
      </c>
      <c r="E2687" s="69">
        <v>345.33000000000004</v>
      </c>
      <c r="F2687" s="75">
        <f t="shared" si="1566"/>
        <v>0</v>
      </c>
      <c r="H2687" s="69">
        <f t="shared" si="1567"/>
        <v>331.92</v>
      </c>
      <c r="I2687" s="69">
        <f t="shared" si="1567"/>
        <v>13.41</v>
      </c>
      <c r="J2687" s="69">
        <f t="shared" si="1568"/>
        <v>345.33000000000004</v>
      </c>
      <c r="K2687" s="69">
        <v>0</v>
      </c>
      <c r="L2687" s="75">
        <f t="shared" si="1569"/>
        <v>345.33000000000004</v>
      </c>
      <c r="N2687" s="69">
        <v>331.92</v>
      </c>
      <c r="O2687" s="69">
        <v>13.41</v>
      </c>
      <c r="P2687" s="69">
        <f t="shared" si="1570"/>
        <v>345.33000000000004</v>
      </c>
      <c r="Q2687" s="63"/>
      <c r="R2687" s="69">
        <f t="shared" si="1571"/>
        <v>331.92</v>
      </c>
      <c r="S2687" s="69">
        <f t="shared" si="1571"/>
        <v>13.42</v>
      </c>
      <c r="T2687" s="69">
        <f t="shared" si="1572"/>
        <v>345.34000000000003</v>
      </c>
      <c r="U2687" s="69">
        <f t="shared" si="1573"/>
        <v>0</v>
      </c>
      <c r="V2687" s="77">
        <f t="shared" si="1574"/>
        <v>345.34000000000003</v>
      </c>
      <c r="X2687" s="69">
        <v>331.92</v>
      </c>
      <c r="Y2687" s="69">
        <v>13.42</v>
      </c>
      <c r="Z2687" s="69">
        <v>345.34</v>
      </c>
      <c r="AA2687" s="78"/>
      <c r="AB2687" s="79">
        <f t="shared" si="1544"/>
        <v>-9.9999999999340616E-3</v>
      </c>
    </row>
    <row r="2688" spans="1:28" s="33" customFormat="1" ht="33.75" x14ac:dyDescent="0.25">
      <c r="A2688" s="71" t="s">
        <v>11456</v>
      </c>
      <c r="B2688" s="72" t="s">
        <v>16379</v>
      </c>
      <c r="C2688" s="73" t="s">
        <v>8753</v>
      </c>
      <c r="D2688" s="74">
        <v>0</v>
      </c>
      <c r="E2688" s="69">
        <v>333.62</v>
      </c>
      <c r="F2688" s="75">
        <f t="shared" si="1566"/>
        <v>0</v>
      </c>
      <c r="H2688" s="69">
        <f t="shared" si="1567"/>
        <v>320.20999999999998</v>
      </c>
      <c r="I2688" s="69">
        <f t="shared" si="1567"/>
        <v>13.41</v>
      </c>
      <c r="J2688" s="69">
        <f t="shared" si="1568"/>
        <v>333.62</v>
      </c>
      <c r="K2688" s="69">
        <v>0</v>
      </c>
      <c r="L2688" s="75">
        <f t="shared" si="1569"/>
        <v>333.62</v>
      </c>
      <c r="N2688" s="69">
        <v>320.20999999999998</v>
      </c>
      <c r="O2688" s="69">
        <v>13.41</v>
      </c>
      <c r="P2688" s="69">
        <f t="shared" si="1570"/>
        <v>333.62</v>
      </c>
      <c r="Q2688" s="63"/>
      <c r="R2688" s="69">
        <f t="shared" si="1571"/>
        <v>320.20999999999998</v>
      </c>
      <c r="S2688" s="69">
        <f t="shared" si="1571"/>
        <v>13.42</v>
      </c>
      <c r="T2688" s="69">
        <f t="shared" si="1572"/>
        <v>333.63</v>
      </c>
      <c r="U2688" s="69">
        <f t="shared" si="1573"/>
        <v>0</v>
      </c>
      <c r="V2688" s="77">
        <f t="shared" si="1574"/>
        <v>333.63</v>
      </c>
      <c r="X2688" s="69">
        <v>320.20999999999998</v>
      </c>
      <c r="Y2688" s="69">
        <v>13.42</v>
      </c>
      <c r="Z2688" s="69">
        <v>333.63</v>
      </c>
      <c r="AA2688" s="78"/>
      <c r="AB2688" s="79">
        <f t="shared" si="1544"/>
        <v>-9.9999999999909051E-3</v>
      </c>
    </row>
    <row r="2689" spans="1:28" ht="33.75" x14ac:dyDescent="0.25">
      <c r="A2689" s="71" t="s">
        <v>11457</v>
      </c>
      <c r="B2689" s="72" t="s">
        <v>16380</v>
      </c>
      <c r="C2689" s="73" t="s">
        <v>8753</v>
      </c>
      <c r="D2689" s="74">
        <v>0</v>
      </c>
      <c r="E2689" s="69">
        <v>327.92</v>
      </c>
      <c r="F2689" s="75">
        <f t="shared" si="1566"/>
        <v>0</v>
      </c>
      <c r="G2689" s="76"/>
      <c r="H2689" s="69">
        <f t="shared" si="1567"/>
        <v>314.51</v>
      </c>
      <c r="I2689" s="69">
        <f t="shared" si="1567"/>
        <v>13.41</v>
      </c>
      <c r="J2689" s="69">
        <f t="shared" si="1568"/>
        <v>327.92</v>
      </c>
      <c r="K2689" s="69">
        <v>0</v>
      </c>
      <c r="L2689" s="75">
        <f t="shared" si="1569"/>
        <v>327.92</v>
      </c>
      <c r="N2689" s="69">
        <v>314.51</v>
      </c>
      <c r="O2689" s="69">
        <v>13.41</v>
      </c>
      <c r="P2689" s="69">
        <f t="shared" si="1570"/>
        <v>327.92</v>
      </c>
      <c r="Q2689" s="63"/>
      <c r="R2689" s="69">
        <f t="shared" si="1571"/>
        <v>314.51</v>
      </c>
      <c r="S2689" s="69">
        <f t="shared" si="1571"/>
        <v>13.42</v>
      </c>
      <c r="T2689" s="69">
        <f t="shared" si="1572"/>
        <v>327.93</v>
      </c>
      <c r="U2689" s="69">
        <f t="shared" si="1573"/>
        <v>0</v>
      </c>
      <c r="V2689" s="77">
        <f t="shared" si="1574"/>
        <v>327.93</v>
      </c>
      <c r="X2689" s="69">
        <v>314.51</v>
      </c>
      <c r="Y2689" s="69">
        <v>13.42</v>
      </c>
      <c r="Z2689" s="69">
        <v>327.93</v>
      </c>
      <c r="AA2689" s="78"/>
      <c r="AB2689" s="79">
        <f t="shared" si="1544"/>
        <v>-9.9999999999909051E-3</v>
      </c>
    </row>
    <row r="2690" spans="1:28" ht="33.75" x14ac:dyDescent="0.25">
      <c r="A2690" s="83" t="s">
        <v>11458</v>
      </c>
      <c r="B2690" s="72" t="s">
        <v>16381</v>
      </c>
      <c r="C2690" s="73" t="s">
        <v>8753</v>
      </c>
      <c r="D2690" s="74">
        <v>0</v>
      </c>
      <c r="E2690" s="69">
        <v>311.26000000000005</v>
      </c>
      <c r="F2690" s="75">
        <f t="shared" si="1566"/>
        <v>0</v>
      </c>
      <c r="G2690" s="76"/>
      <c r="H2690" s="69">
        <f t="shared" si="1567"/>
        <v>297.85000000000002</v>
      </c>
      <c r="I2690" s="69">
        <f t="shared" si="1567"/>
        <v>13.41</v>
      </c>
      <c r="J2690" s="69">
        <f t="shared" si="1568"/>
        <v>311.26000000000005</v>
      </c>
      <c r="K2690" s="69">
        <v>0</v>
      </c>
      <c r="L2690" s="75">
        <f t="shared" si="1569"/>
        <v>311.26000000000005</v>
      </c>
      <c r="N2690" s="69">
        <v>297.85000000000002</v>
      </c>
      <c r="O2690" s="69">
        <v>13.41</v>
      </c>
      <c r="P2690" s="69">
        <f t="shared" si="1570"/>
        <v>311.26000000000005</v>
      </c>
      <c r="Q2690" s="63"/>
      <c r="R2690" s="69">
        <f t="shared" si="1571"/>
        <v>297.85000000000002</v>
      </c>
      <c r="S2690" s="69">
        <f t="shared" si="1571"/>
        <v>13.42</v>
      </c>
      <c r="T2690" s="69">
        <f t="shared" si="1572"/>
        <v>311.27000000000004</v>
      </c>
      <c r="U2690" s="69">
        <f t="shared" si="1573"/>
        <v>0</v>
      </c>
      <c r="V2690" s="77">
        <f t="shared" si="1574"/>
        <v>311.27000000000004</v>
      </c>
      <c r="X2690" s="69">
        <v>297.85000000000002</v>
      </c>
      <c r="Y2690" s="69">
        <v>13.42</v>
      </c>
      <c r="Z2690" s="69">
        <v>311.27</v>
      </c>
      <c r="AA2690" s="78"/>
      <c r="AB2690" s="79">
        <f t="shared" si="1544"/>
        <v>-9.9999999999340616E-3</v>
      </c>
    </row>
    <row r="2691" spans="1:28" ht="33.75" x14ac:dyDescent="0.25">
      <c r="A2691" s="71" t="s">
        <v>11459</v>
      </c>
      <c r="B2691" s="72" t="s">
        <v>16382</v>
      </c>
      <c r="C2691" s="73" t="s">
        <v>8753</v>
      </c>
      <c r="D2691" s="74">
        <v>0</v>
      </c>
      <c r="E2691" s="69">
        <v>197.71</v>
      </c>
      <c r="F2691" s="75">
        <f t="shared" si="1566"/>
        <v>0</v>
      </c>
      <c r="G2691" s="28"/>
      <c r="H2691" s="69">
        <f t="shared" si="1567"/>
        <v>187.65</v>
      </c>
      <c r="I2691" s="69">
        <f t="shared" si="1567"/>
        <v>10.06</v>
      </c>
      <c r="J2691" s="69">
        <f t="shared" si="1568"/>
        <v>197.71</v>
      </c>
      <c r="K2691" s="69">
        <v>0</v>
      </c>
      <c r="L2691" s="75">
        <f t="shared" si="1569"/>
        <v>197.71</v>
      </c>
      <c r="N2691" s="69">
        <v>187.65</v>
      </c>
      <c r="O2691" s="69">
        <v>10.06</v>
      </c>
      <c r="P2691" s="69">
        <f t="shared" si="1570"/>
        <v>197.71</v>
      </c>
      <c r="Q2691" s="63"/>
      <c r="R2691" s="69">
        <f t="shared" si="1571"/>
        <v>187.65</v>
      </c>
      <c r="S2691" s="69">
        <f t="shared" si="1571"/>
        <v>10.06</v>
      </c>
      <c r="T2691" s="69">
        <f t="shared" si="1572"/>
        <v>197.71</v>
      </c>
      <c r="U2691" s="69">
        <f t="shared" si="1573"/>
        <v>0</v>
      </c>
      <c r="V2691" s="77">
        <f t="shared" si="1574"/>
        <v>197.71</v>
      </c>
      <c r="X2691" s="69">
        <v>187.65</v>
      </c>
      <c r="Y2691" s="69">
        <v>10.06</v>
      </c>
      <c r="Z2691" s="69">
        <v>197.71</v>
      </c>
      <c r="AA2691" s="78"/>
      <c r="AB2691" s="79">
        <f t="shared" si="1544"/>
        <v>0</v>
      </c>
    </row>
    <row r="2692" spans="1:28" ht="22.5" x14ac:dyDescent="0.25">
      <c r="A2692" s="83" t="s">
        <v>11460</v>
      </c>
      <c r="B2692" s="84" t="s">
        <v>16383</v>
      </c>
      <c r="C2692" s="73" t="s">
        <v>8753</v>
      </c>
      <c r="D2692" s="74">
        <v>0</v>
      </c>
      <c r="E2692" s="69">
        <v>302.52000000000004</v>
      </c>
      <c r="F2692" s="75">
        <f t="shared" si="1566"/>
        <v>0</v>
      </c>
      <c r="G2692" s="28"/>
      <c r="H2692" s="69">
        <f t="shared" si="1567"/>
        <v>289.11</v>
      </c>
      <c r="I2692" s="69">
        <f t="shared" si="1567"/>
        <v>13.41</v>
      </c>
      <c r="J2692" s="69">
        <f t="shared" si="1568"/>
        <v>302.52000000000004</v>
      </c>
      <c r="K2692" s="69">
        <v>0</v>
      </c>
      <c r="L2692" s="75">
        <f t="shared" si="1569"/>
        <v>302.52000000000004</v>
      </c>
      <c r="N2692" s="69">
        <v>289.11</v>
      </c>
      <c r="O2692" s="69">
        <v>13.41</v>
      </c>
      <c r="P2692" s="69">
        <f t="shared" si="1570"/>
        <v>302.52000000000004</v>
      </c>
      <c r="Q2692" s="63"/>
      <c r="R2692" s="69">
        <f t="shared" si="1571"/>
        <v>289.11</v>
      </c>
      <c r="S2692" s="69">
        <f t="shared" si="1571"/>
        <v>13.42</v>
      </c>
      <c r="T2692" s="69">
        <f t="shared" si="1572"/>
        <v>302.53000000000003</v>
      </c>
      <c r="U2692" s="69">
        <f t="shared" si="1573"/>
        <v>0</v>
      </c>
      <c r="V2692" s="77">
        <f t="shared" si="1574"/>
        <v>302.53000000000003</v>
      </c>
      <c r="X2692" s="69">
        <v>289.11</v>
      </c>
      <c r="Y2692" s="69">
        <v>13.42</v>
      </c>
      <c r="Z2692" s="69">
        <v>302.52999999999997</v>
      </c>
      <c r="AA2692" s="78"/>
      <c r="AB2692" s="79">
        <f t="shared" si="1544"/>
        <v>-9.9999999999340616E-3</v>
      </c>
    </row>
    <row r="2693" spans="1:28" ht="22.5" x14ac:dyDescent="0.25">
      <c r="A2693" s="71" t="s">
        <v>11461</v>
      </c>
      <c r="B2693" s="72" t="s">
        <v>16384</v>
      </c>
      <c r="C2693" s="73" t="s">
        <v>8753</v>
      </c>
      <c r="D2693" s="74">
        <v>0</v>
      </c>
      <c r="E2693" s="69">
        <v>173.79999999999998</v>
      </c>
      <c r="F2693" s="75">
        <f t="shared" si="1566"/>
        <v>0</v>
      </c>
      <c r="G2693" s="28"/>
      <c r="H2693" s="69">
        <f t="shared" si="1567"/>
        <v>160.38999999999999</v>
      </c>
      <c r="I2693" s="69">
        <f t="shared" si="1567"/>
        <v>13.41</v>
      </c>
      <c r="J2693" s="69">
        <f t="shared" si="1568"/>
        <v>173.79999999999998</v>
      </c>
      <c r="K2693" s="69">
        <v>0</v>
      </c>
      <c r="L2693" s="75">
        <f t="shared" si="1569"/>
        <v>173.79999999999998</v>
      </c>
      <c r="N2693" s="69">
        <v>160.38999999999999</v>
      </c>
      <c r="O2693" s="69">
        <v>13.41</v>
      </c>
      <c r="P2693" s="69">
        <f t="shared" si="1570"/>
        <v>173.79999999999998</v>
      </c>
      <c r="Q2693" s="63"/>
      <c r="R2693" s="69">
        <f t="shared" si="1571"/>
        <v>160.38999999999999</v>
      </c>
      <c r="S2693" s="69">
        <f t="shared" si="1571"/>
        <v>13.42</v>
      </c>
      <c r="T2693" s="69">
        <f t="shared" si="1572"/>
        <v>173.80999999999997</v>
      </c>
      <c r="U2693" s="69">
        <f t="shared" si="1573"/>
        <v>0</v>
      </c>
      <c r="V2693" s="77">
        <f t="shared" si="1574"/>
        <v>173.80999999999997</v>
      </c>
      <c r="X2693" s="69">
        <v>160.38999999999999</v>
      </c>
      <c r="Y2693" s="69">
        <v>13.42</v>
      </c>
      <c r="Z2693" s="69">
        <v>173.81</v>
      </c>
      <c r="AA2693" s="78"/>
      <c r="AB2693" s="79">
        <f t="shared" si="1544"/>
        <v>-1.0000000000019327E-2</v>
      </c>
    </row>
    <row r="2694" spans="1:28" s="82" customFormat="1" ht="33.75" x14ac:dyDescent="0.25">
      <c r="A2694" s="71" t="s">
        <v>11462</v>
      </c>
      <c r="B2694" s="84" t="s">
        <v>16385</v>
      </c>
      <c r="C2694" s="73" t="s">
        <v>8753</v>
      </c>
      <c r="D2694" s="74">
        <v>0</v>
      </c>
      <c r="E2694" s="69">
        <v>151.88</v>
      </c>
      <c r="F2694" s="75">
        <f t="shared" si="1566"/>
        <v>0</v>
      </c>
      <c r="G2694" s="28"/>
      <c r="H2694" s="69">
        <f t="shared" si="1567"/>
        <v>138.47</v>
      </c>
      <c r="I2694" s="69">
        <f t="shared" si="1567"/>
        <v>13.41</v>
      </c>
      <c r="J2694" s="69">
        <f t="shared" si="1568"/>
        <v>151.88</v>
      </c>
      <c r="K2694" s="69">
        <v>0</v>
      </c>
      <c r="L2694" s="75">
        <f t="shared" si="1569"/>
        <v>151.88</v>
      </c>
      <c r="M2694" s="33"/>
      <c r="N2694" s="69">
        <v>138.47</v>
      </c>
      <c r="O2694" s="69">
        <v>13.41</v>
      </c>
      <c r="P2694" s="69">
        <f t="shared" si="1570"/>
        <v>151.88</v>
      </c>
      <c r="Q2694" s="63"/>
      <c r="R2694" s="69">
        <f t="shared" si="1571"/>
        <v>138.47</v>
      </c>
      <c r="S2694" s="69">
        <f t="shared" si="1571"/>
        <v>13.42</v>
      </c>
      <c r="T2694" s="69">
        <f t="shared" si="1572"/>
        <v>151.88999999999999</v>
      </c>
      <c r="U2694" s="69">
        <f t="shared" si="1573"/>
        <v>0</v>
      </c>
      <c r="V2694" s="77">
        <f t="shared" si="1574"/>
        <v>151.88999999999999</v>
      </c>
      <c r="W2694" s="33"/>
      <c r="X2694" s="69">
        <v>138.47</v>
      </c>
      <c r="Y2694" s="69">
        <v>13.42</v>
      </c>
      <c r="Z2694" s="69">
        <v>151.88999999999999</v>
      </c>
      <c r="AA2694" s="78"/>
      <c r="AB2694" s="79">
        <f t="shared" si="1544"/>
        <v>-9.9999999999909051E-3</v>
      </c>
    </row>
    <row r="2695" spans="1:28" ht="33.75" x14ac:dyDescent="0.25">
      <c r="A2695" s="71" t="s">
        <v>11463</v>
      </c>
      <c r="B2695" s="84" t="s">
        <v>16386</v>
      </c>
      <c r="C2695" s="73" t="s">
        <v>8753</v>
      </c>
      <c r="D2695" s="74">
        <v>0</v>
      </c>
      <c r="E2695" s="69">
        <v>308.95</v>
      </c>
      <c r="F2695" s="75">
        <f t="shared" si="1566"/>
        <v>0</v>
      </c>
      <c r="G2695" s="28"/>
      <c r="H2695" s="69">
        <f t="shared" si="1567"/>
        <v>298.89</v>
      </c>
      <c r="I2695" s="69">
        <f t="shared" si="1567"/>
        <v>10.06</v>
      </c>
      <c r="J2695" s="69">
        <f t="shared" si="1568"/>
        <v>308.95</v>
      </c>
      <c r="K2695" s="69">
        <v>0</v>
      </c>
      <c r="L2695" s="75">
        <f t="shared" si="1569"/>
        <v>308.95</v>
      </c>
      <c r="N2695" s="69">
        <v>298.89</v>
      </c>
      <c r="O2695" s="69">
        <v>10.06</v>
      </c>
      <c r="P2695" s="69">
        <f t="shared" si="1570"/>
        <v>308.95</v>
      </c>
      <c r="Q2695" s="63"/>
      <c r="R2695" s="69">
        <f t="shared" si="1571"/>
        <v>298.89</v>
      </c>
      <c r="S2695" s="69">
        <f t="shared" si="1571"/>
        <v>10.06</v>
      </c>
      <c r="T2695" s="69">
        <f t="shared" si="1572"/>
        <v>308.95</v>
      </c>
      <c r="U2695" s="69">
        <f t="shared" si="1573"/>
        <v>0</v>
      </c>
      <c r="V2695" s="77">
        <f t="shared" si="1574"/>
        <v>308.95</v>
      </c>
      <c r="X2695" s="69">
        <v>298.89</v>
      </c>
      <c r="Y2695" s="69">
        <v>10.06</v>
      </c>
      <c r="Z2695" s="69">
        <v>308.95</v>
      </c>
      <c r="AA2695" s="78"/>
      <c r="AB2695" s="79">
        <f t="shared" si="1544"/>
        <v>0</v>
      </c>
    </row>
    <row r="2696" spans="1:28" s="82" customFormat="1" ht="33.75" x14ac:dyDescent="0.25">
      <c r="A2696" s="71" t="s">
        <v>11464</v>
      </c>
      <c r="B2696" s="72" t="s">
        <v>16387</v>
      </c>
      <c r="C2696" s="73" t="s">
        <v>8753</v>
      </c>
      <c r="D2696" s="74">
        <v>0</v>
      </c>
      <c r="E2696" s="69">
        <v>173.66</v>
      </c>
      <c r="F2696" s="75">
        <f t="shared" si="1566"/>
        <v>0</v>
      </c>
      <c r="G2696" s="28"/>
      <c r="H2696" s="69">
        <f t="shared" si="1567"/>
        <v>163.6</v>
      </c>
      <c r="I2696" s="69">
        <f t="shared" si="1567"/>
        <v>10.06</v>
      </c>
      <c r="J2696" s="69">
        <f t="shared" si="1568"/>
        <v>173.66</v>
      </c>
      <c r="K2696" s="69">
        <v>0</v>
      </c>
      <c r="L2696" s="75">
        <f t="shared" si="1569"/>
        <v>173.66</v>
      </c>
      <c r="M2696" s="33"/>
      <c r="N2696" s="69">
        <v>163.6</v>
      </c>
      <c r="O2696" s="69">
        <v>10.06</v>
      </c>
      <c r="P2696" s="69">
        <f t="shared" si="1570"/>
        <v>173.66</v>
      </c>
      <c r="Q2696" s="63"/>
      <c r="R2696" s="69">
        <f t="shared" si="1571"/>
        <v>163.6</v>
      </c>
      <c r="S2696" s="69">
        <f t="shared" si="1571"/>
        <v>10.06</v>
      </c>
      <c r="T2696" s="69">
        <f t="shared" si="1572"/>
        <v>173.66</v>
      </c>
      <c r="U2696" s="69">
        <f t="shared" si="1573"/>
        <v>0</v>
      </c>
      <c r="V2696" s="77">
        <f t="shared" si="1574"/>
        <v>173.66</v>
      </c>
      <c r="W2696" s="33"/>
      <c r="X2696" s="69">
        <v>163.6</v>
      </c>
      <c r="Y2696" s="69">
        <v>10.06</v>
      </c>
      <c r="Z2696" s="69">
        <v>173.66</v>
      </c>
      <c r="AA2696" s="78"/>
      <c r="AB2696" s="79">
        <f t="shared" si="1544"/>
        <v>0</v>
      </c>
    </row>
    <row r="2697" spans="1:28" s="82" customFormat="1" ht="22.5" x14ac:dyDescent="0.25">
      <c r="A2697" s="83" t="s">
        <v>11465</v>
      </c>
      <c r="B2697" s="84" t="s">
        <v>16388</v>
      </c>
      <c r="C2697" s="73" t="s">
        <v>8753</v>
      </c>
      <c r="D2697" s="74">
        <v>0</v>
      </c>
      <c r="E2697" s="69">
        <v>219.73</v>
      </c>
      <c r="F2697" s="75">
        <f t="shared" si="1566"/>
        <v>0</v>
      </c>
      <c r="G2697" s="28"/>
      <c r="H2697" s="69">
        <f t="shared" si="1567"/>
        <v>209.67</v>
      </c>
      <c r="I2697" s="69">
        <f t="shared" si="1567"/>
        <v>10.06</v>
      </c>
      <c r="J2697" s="69">
        <f t="shared" si="1568"/>
        <v>219.73</v>
      </c>
      <c r="K2697" s="69">
        <v>0</v>
      </c>
      <c r="L2697" s="75">
        <f t="shared" si="1569"/>
        <v>219.73</v>
      </c>
      <c r="M2697" s="33"/>
      <c r="N2697" s="69">
        <v>209.67</v>
      </c>
      <c r="O2697" s="69">
        <v>10.06</v>
      </c>
      <c r="P2697" s="69">
        <f t="shared" si="1570"/>
        <v>219.73</v>
      </c>
      <c r="Q2697" s="63"/>
      <c r="R2697" s="69">
        <f t="shared" si="1571"/>
        <v>209.67</v>
      </c>
      <c r="S2697" s="69">
        <f t="shared" si="1571"/>
        <v>10.06</v>
      </c>
      <c r="T2697" s="69">
        <f t="shared" si="1572"/>
        <v>219.73</v>
      </c>
      <c r="U2697" s="69">
        <f t="shared" si="1573"/>
        <v>0</v>
      </c>
      <c r="V2697" s="77">
        <f t="shared" si="1574"/>
        <v>219.73</v>
      </c>
      <c r="W2697" s="33"/>
      <c r="X2697" s="69">
        <v>209.67</v>
      </c>
      <c r="Y2697" s="69">
        <v>10.06</v>
      </c>
      <c r="Z2697" s="69">
        <v>219.73</v>
      </c>
      <c r="AA2697" s="78"/>
      <c r="AB2697" s="79">
        <f t="shared" si="1544"/>
        <v>0</v>
      </c>
    </row>
    <row r="2698" spans="1:28" s="82" customFormat="1" x14ac:dyDescent="0.25">
      <c r="A2698" s="83" t="s">
        <v>12903</v>
      </c>
      <c r="B2698" s="84" t="s">
        <v>11467</v>
      </c>
      <c r="C2698" s="73" t="s">
        <v>8753</v>
      </c>
      <c r="D2698" s="74">
        <v>0</v>
      </c>
      <c r="E2698" s="69">
        <v>59.48</v>
      </c>
      <c r="F2698" s="75">
        <f t="shared" si="1566"/>
        <v>0</v>
      </c>
      <c r="G2698" s="28"/>
      <c r="H2698" s="69">
        <f t="shared" si="1567"/>
        <v>49.42</v>
      </c>
      <c r="I2698" s="69">
        <f t="shared" si="1567"/>
        <v>10.06</v>
      </c>
      <c r="J2698" s="69">
        <f t="shared" si="1568"/>
        <v>59.480000000000004</v>
      </c>
      <c r="K2698" s="69">
        <v>0</v>
      </c>
      <c r="L2698" s="75">
        <f t="shared" si="1569"/>
        <v>59.480000000000004</v>
      </c>
      <c r="M2698" s="33"/>
      <c r="N2698" s="69">
        <v>49.419999999999995</v>
      </c>
      <c r="O2698" s="69">
        <v>10.06</v>
      </c>
      <c r="P2698" s="69">
        <f t="shared" si="1570"/>
        <v>59.48</v>
      </c>
      <c r="Q2698" s="63"/>
      <c r="R2698" s="69">
        <f t="shared" si="1571"/>
        <v>49.42</v>
      </c>
      <c r="S2698" s="69">
        <f t="shared" si="1571"/>
        <v>10.06</v>
      </c>
      <c r="T2698" s="69">
        <f t="shared" si="1572"/>
        <v>59.480000000000004</v>
      </c>
      <c r="U2698" s="69">
        <f t="shared" si="1573"/>
        <v>0</v>
      </c>
      <c r="V2698" s="77">
        <f t="shared" si="1574"/>
        <v>59.480000000000004</v>
      </c>
      <c r="W2698" s="33"/>
      <c r="X2698" s="69">
        <v>49.42</v>
      </c>
      <c r="Y2698" s="69">
        <v>10.06</v>
      </c>
      <c r="Z2698" s="69">
        <v>59.48</v>
      </c>
      <c r="AA2698" s="78"/>
      <c r="AB2698" s="79">
        <f t="shared" ref="AB2698:AB2761" si="1575">P2698-Z2698</f>
        <v>0</v>
      </c>
    </row>
    <row r="2699" spans="1:28" x14ac:dyDescent="0.25">
      <c r="A2699" s="65" t="s">
        <v>11466</v>
      </c>
      <c r="B2699" s="66" t="s">
        <v>16389</v>
      </c>
      <c r="C2699" s="67"/>
      <c r="D2699" s="68"/>
      <c r="E2699" s="69"/>
      <c r="F2699" s="70"/>
      <c r="H2699" s="69"/>
      <c r="I2699" s="69"/>
      <c r="J2699" s="69"/>
      <c r="K2699" s="69"/>
      <c r="L2699" s="75"/>
      <c r="N2699" s="69"/>
      <c r="O2699" s="69"/>
      <c r="P2699" s="69"/>
      <c r="Q2699" s="63"/>
      <c r="R2699" s="69"/>
      <c r="S2699" s="69"/>
      <c r="T2699" s="69"/>
      <c r="U2699" s="69"/>
      <c r="V2699" s="77"/>
      <c r="X2699" s="69"/>
      <c r="Y2699" s="69"/>
      <c r="Z2699" s="69"/>
      <c r="AA2699" s="78"/>
      <c r="AB2699" s="79">
        <f t="shared" si="1575"/>
        <v>0</v>
      </c>
    </row>
    <row r="2700" spans="1:28" ht="22.5" x14ac:dyDescent="0.25">
      <c r="A2700" s="65" t="s">
        <v>11468</v>
      </c>
      <c r="B2700" s="66" t="s">
        <v>16390</v>
      </c>
      <c r="C2700" s="67"/>
      <c r="D2700" s="68"/>
      <c r="E2700" s="69"/>
      <c r="F2700" s="70"/>
      <c r="H2700" s="69"/>
      <c r="I2700" s="69"/>
      <c r="J2700" s="69"/>
      <c r="K2700" s="69"/>
      <c r="L2700" s="75"/>
      <c r="N2700" s="69"/>
      <c r="O2700" s="69"/>
      <c r="P2700" s="69"/>
      <c r="Q2700" s="63"/>
      <c r="R2700" s="69"/>
      <c r="S2700" s="69"/>
      <c r="T2700" s="69"/>
      <c r="U2700" s="69"/>
      <c r="V2700" s="77"/>
      <c r="X2700" s="69"/>
      <c r="Y2700" s="69"/>
      <c r="Z2700" s="69"/>
      <c r="AA2700" s="78"/>
      <c r="AB2700" s="79">
        <f t="shared" si="1575"/>
        <v>0</v>
      </c>
    </row>
    <row r="2701" spans="1:28" ht="22.5" x14ac:dyDescent="0.25">
      <c r="A2701" s="71" t="s">
        <v>11469</v>
      </c>
      <c r="B2701" s="72" t="s">
        <v>16391</v>
      </c>
      <c r="C2701" s="73" t="s">
        <v>8753</v>
      </c>
      <c r="D2701" s="74">
        <v>0</v>
      </c>
      <c r="E2701" s="69">
        <v>60.54</v>
      </c>
      <c r="F2701" s="75">
        <f t="shared" ref="F2701:F2708" si="1576">ROUND(D2701*E2701,2)</f>
        <v>0</v>
      </c>
      <c r="G2701" s="76"/>
      <c r="H2701" s="69">
        <f t="shared" ref="H2701:I2708" si="1577">ROUND(N2701+(N2701*$H$2/100),2)</f>
        <v>52.15</v>
      </c>
      <c r="I2701" s="69">
        <f t="shared" si="1577"/>
        <v>8.39</v>
      </c>
      <c r="J2701" s="69">
        <f t="shared" ref="J2701:J2708" si="1578">H2701+I2701</f>
        <v>60.54</v>
      </c>
      <c r="K2701" s="69">
        <v>0</v>
      </c>
      <c r="L2701" s="75">
        <f t="shared" ref="L2701:L2708" si="1579">SUM(J2701:K2701)</f>
        <v>60.54</v>
      </c>
      <c r="N2701" s="69">
        <v>52.15</v>
      </c>
      <c r="O2701" s="69">
        <v>8.39</v>
      </c>
      <c r="P2701" s="69">
        <f t="shared" ref="P2701:P2708" si="1580">SUM(N2701:O2701)</f>
        <v>60.54</v>
      </c>
      <c r="Q2701" s="63"/>
      <c r="R2701" s="69">
        <f t="shared" ref="R2701:S2708" si="1581">X2701</f>
        <v>52.15</v>
      </c>
      <c r="S2701" s="69">
        <f t="shared" si="1581"/>
        <v>8.39</v>
      </c>
      <c r="T2701" s="69">
        <f t="shared" ref="T2701:T2708" si="1582">R2701+S2701</f>
        <v>60.54</v>
      </c>
      <c r="U2701" s="69">
        <f t="shared" ref="U2701:U2708" si="1583">ROUND(Z2701*$H$2,2)/100</f>
        <v>0</v>
      </c>
      <c r="V2701" s="77">
        <f t="shared" ref="V2701:V2708" si="1584">SUM(T2701:U2701)</f>
        <v>60.54</v>
      </c>
      <c r="X2701" s="69">
        <v>52.15</v>
      </c>
      <c r="Y2701" s="69">
        <v>8.39</v>
      </c>
      <c r="Z2701" s="69">
        <v>60.54</v>
      </c>
      <c r="AA2701" s="78"/>
      <c r="AB2701" s="79">
        <f t="shared" si="1575"/>
        <v>0</v>
      </c>
    </row>
    <row r="2702" spans="1:28" x14ac:dyDescent="0.25">
      <c r="A2702" s="71" t="s">
        <v>11470</v>
      </c>
      <c r="B2702" s="72" t="s">
        <v>16392</v>
      </c>
      <c r="C2702" s="73" t="s">
        <v>8753</v>
      </c>
      <c r="D2702" s="74">
        <v>0</v>
      </c>
      <c r="E2702" s="69">
        <v>78.22</v>
      </c>
      <c r="F2702" s="75">
        <f t="shared" si="1576"/>
        <v>0</v>
      </c>
      <c r="G2702" s="76"/>
      <c r="H2702" s="69">
        <f t="shared" si="1577"/>
        <v>69.83</v>
      </c>
      <c r="I2702" s="69">
        <f t="shared" si="1577"/>
        <v>8.39</v>
      </c>
      <c r="J2702" s="69">
        <f t="shared" si="1578"/>
        <v>78.22</v>
      </c>
      <c r="K2702" s="69">
        <v>0</v>
      </c>
      <c r="L2702" s="75">
        <f t="shared" si="1579"/>
        <v>78.22</v>
      </c>
      <c r="N2702" s="69">
        <v>69.83</v>
      </c>
      <c r="O2702" s="69">
        <v>8.39</v>
      </c>
      <c r="P2702" s="69">
        <f t="shared" si="1580"/>
        <v>78.22</v>
      </c>
      <c r="Q2702" s="63"/>
      <c r="R2702" s="69">
        <f t="shared" si="1581"/>
        <v>69.83</v>
      </c>
      <c r="S2702" s="69">
        <f t="shared" si="1581"/>
        <v>8.39</v>
      </c>
      <c r="T2702" s="69">
        <f t="shared" si="1582"/>
        <v>78.22</v>
      </c>
      <c r="U2702" s="69">
        <f t="shared" si="1583"/>
        <v>0</v>
      </c>
      <c r="V2702" s="77">
        <f t="shared" si="1584"/>
        <v>78.22</v>
      </c>
      <c r="X2702" s="69">
        <v>69.83</v>
      </c>
      <c r="Y2702" s="69">
        <v>8.39</v>
      </c>
      <c r="Z2702" s="69">
        <v>78.22</v>
      </c>
      <c r="AA2702" s="78"/>
      <c r="AB2702" s="79">
        <f t="shared" si="1575"/>
        <v>0</v>
      </c>
    </row>
    <row r="2703" spans="1:28" x14ac:dyDescent="0.25">
      <c r="A2703" s="71" t="s">
        <v>11471</v>
      </c>
      <c r="B2703" s="72" t="s">
        <v>16393</v>
      </c>
      <c r="C2703" s="73" t="s">
        <v>8753</v>
      </c>
      <c r="D2703" s="74">
        <v>0</v>
      </c>
      <c r="E2703" s="69">
        <v>50.77</v>
      </c>
      <c r="F2703" s="75">
        <f t="shared" si="1576"/>
        <v>0</v>
      </c>
      <c r="G2703" s="76"/>
      <c r="H2703" s="69">
        <f t="shared" si="1577"/>
        <v>42.38</v>
      </c>
      <c r="I2703" s="69">
        <f t="shared" si="1577"/>
        <v>8.39</v>
      </c>
      <c r="J2703" s="69">
        <f t="shared" si="1578"/>
        <v>50.77</v>
      </c>
      <c r="K2703" s="69">
        <v>0</v>
      </c>
      <c r="L2703" s="75">
        <f t="shared" si="1579"/>
        <v>50.77</v>
      </c>
      <c r="N2703" s="69">
        <v>42.38</v>
      </c>
      <c r="O2703" s="69">
        <v>8.39</v>
      </c>
      <c r="P2703" s="69">
        <f t="shared" si="1580"/>
        <v>50.77</v>
      </c>
      <c r="Q2703" s="63"/>
      <c r="R2703" s="69">
        <f t="shared" si="1581"/>
        <v>42.38</v>
      </c>
      <c r="S2703" s="69">
        <f t="shared" si="1581"/>
        <v>8.39</v>
      </c>
      <c r="T2703" s="69">
        <f t="shared" si="1582"/>
        <v>50.77</v>
      </c>
      <c r="U2703" s="69">
        <f t="shared" si="1583"/>
        <v>0</v>
      </c>
      <c r="V2703" s="77">
        <f t="shared" si="1584"/>
        <v>50.77</v>
      </c>
      <c r="X2703" s="69">
        <v>42.38</v>
      </c>
      <c r="Y2703" s="69">
        <v>8.39</v>
      </c>
      <c r="Z2703" s="69">
        <v>50.77</v>
      </c>
      <c r="AA2703" s="78"/>
      <c r="AB2703" s="79">
        <f t="shared" si="1575"/>
        <v>0</v>
      </c>
    </row>
    <row r="2704" spans="1:28" x14ac:dyDescent="0.25">
      <c r="A2704" s="71" t="s">
        <v>11472</v>
      </c>
      <c r="B2704" s="72" t="s">
        <v>16394</v>
      </c>
      <c r="C2704" s="73" t="s">
        <v>8753</v>
      </c>
      <c r="D2704" s="74">
        <v>0</v>
      </c>
      <c r="E2704" s="69">
        <v>38.11</v>
      </c>
      <c r="F2704" s="75">
        <f t="shared" si="1576"/>
        <v>0</v>
      </c>
      <c r="G2704" s="76"/>
      <c r="H2704" s="69">
        <f t="shared" si="1577"/>
        <v>29.72</v>
      </c>
      <c r="I2704" s="69">
        <f t="shared" si="1577"/>
        <v>8.39</v>
      </c>
      <c r="J2704" s="69">
        <f t="shared" si="1578"/>
        <v>38.11</v>
      </c>
      <c r="K2704" s="69">
        <v>0</v>
      </c>
      <c r="L2704" s="75">
        <f t="shared" si="1579"/>
        <v>38.11</v>
      </c>
      <c r="N2704" s="69">
        <v>29.72</v>
      </c>
      <c r="O2704" s="69">
        <v>8.39</v>
      </c>
      <c r="P2704" s="69">
        <f t="shared" si="1580"/>
        <v>38.11</v>
      </c>
      <c r="Q2704" s="63"/>
      <c r="R2704" s="69">
        <f t="shared" si="1581"/>
        <v>29.72</v>
      </c>
      <c r="S2704" s="69">
        <f t="shared" si="1581"/>
        <v>8.39</v>
      </c>
      <c r="T2704" s="69">
        <f t="shared" si="1582"/>
        <v>38.11</v>
      </c>
      <c r="U2704" s="69">
        <f t="shared" si="1583"/>
        <v>0</v>
      </c>
      <c r="V2704" s="77">
        <f t="shared" si="1584"/>
        <v>38.11</v>
      </c>
      <c r="X2704" s="69">
        <v>29.72</v>
      </c>
      <c r="Y2704" s="69">
        <v>8.39</v>
      </c>
      <c r="Z2704" s="69">
        <v>38.11</v>
      </c>
      <c r="AA2704" s="78"/>
      <c r="AB2704" s="79">
        <f t="shared" si="1575"/>
        <v>0</v>
      </c>
    </row>
    <row r="2705" spans="1:28" ht="22.5" x14ac:dyDescent="0.25">
      <c r="A2705" s="71" t="s">
        <v>11473</v>
      </c>
      <c r="B2705" s="72" t="s">
        <v>16395</v>
      </c>
      <c r="C2705" s="73" t="s">
        <v>8753</v>
      </c>
      <c r="D2705" s="74">
        <v>0</v>
      </c>
      <c r="E2705" s="69">
        <v>12.45</v>
      </c>
      <c r="F2705" s="75">
        <f t="shared" si="1576"/>
        <v>0</v>
      </c>
      <c r="G2705" s="28"/>
      <c r="H2705" s="69">
        <f t="shared" si="1577"/>
        <v>4.0599999999999996</v>
      </c>
      <c r="I2705" s="69">
        <f t="shared" si="1577"/>
        <v>8.39</v>
      </c>
      <c r="J2705" s="69">
        <f t="shared" si="1578"/>
        <v>12.45</v>
      </c>
      <c r="K2705" s="69">
        <v>0</v>
      </c>
      <c r="L2705" s="75">
        <f t="shared" si="1579"/>
        <v>12.45</v>
      </c>
      <c r="N2705" s="69">
        <v>4.0599999999999996</v>
      </c>
      <c r="O2705" s="69">
        <v>8.39</v>
      </c>
      <c r="P2705" s="69">
        <f t="shared" si="1580"/>
        <v>12.45</v>
      </c>
      <c r="Q2705" s="63"/>
      <c r="R2705" s="69">
        <f t="shared" si="1581"/>
        <v>4.0599999999999996</v>
      </c>
      <c r="S2705" s="69">
        <f t="shared" si="1581"/>
        <v>8.39</v>
      </c>
      <c r="T2705" s="69">
        <f t="shared" si="1582"/>
        <v>12.45</v>
      </c>
      <c r="U2705" s="69">
        <f t="shared" si="1583"/>
        <v>0</v>
      </c>
      <c r="V2705" s="77">
        <f t="shared" si="1584"/>
        <v>12.45</v>
      </c>
      <c r="X2705" s="69">
        <v>4.0599999999999996</v>
      </c>
      <c r="Y2705" s="69">
        <v>8.39</v>
      </c>
      <c r="Z2705" s="69">
        <v>12.45</v>
      </c>
      <c r="AA2705" s="78"/>
      <c r="AB2705" s="79">
        <f t="shared" si="1575"/>
        <v>0</v>
      </c>
    </row>
    <row r="2706" spans="1:28" ht="22.5" x14ac:dyDescent="0.25">
      <c r="A2706" s="71" t="s">
        <v>11474</v>
      </c>
      <c r="B2706" s="72" t="s">
        <v>16396</v>
      </c>
      <c r="C2706" s="73" t="s">
        <v>8753</v>
      </c>
      <c r="D2706" s="74">
        <v>0</v>
      </c>
      <c r="E2706" s="69">
        <v>14.18</v>
      </c>
      <c r="F2706" s="75">
        <f t="shared" si="1576"/>
        <v>0</v>
      </c>
      <c r="G2706" s="76"/>
      <c r="H2706" s="69">
        <f t="shared" si="1577"/>
        <v>5.79</v>
      </c>
      <c r="I2706" s="69">
        <f t="shared" si="1577"/>
        <v>8.39</v>
      </c>
      <c r="J2706" s="69">
        <f t="shared" si="1578"/>
        <v>14.18</v>
      </c>
      <c r="K2706" s="69">
        <v>0</v>
      </c>
      <c r="L2706" s="75">
        <f t="shared" si="1579"/>
        <v>14.18</v>
      </c>
      <c r="N2706" s="69">
        <v>5.79</v>
      </c>
      <c r="O2706" s="69">
        <v>8.39</v>
      </c>
      <c r="P2706" s="69">
        <f t="shared" si="1580"/>
        <v>14.18</v>
      </c>
      <c r="Q2706" s="63"/>
      <c r="R2706" s="69">
        <f t="shared" si="1581"/>
        <v>5.79</v>
      </c>
      <c r="S2706" s="69">
        <f t="shared" si="1581"/>
        <v>8.39</v>
      </c>
      <c r="T2706" s="69">
        <f t="shared" si="1582"/>
        <v>14.18</v>
      </c>
      <c r="U2706" s="69">
        <f t="shared" si="1583"/>
        <v>0</v>
      </c>
      <c r="V2706" s="77">
        <f t="shared" si="1584"/>
        <v>14.18</v>
      </c>
      <c r="X2706" s="69">
        <v>5.79</v>
      </c>
      <c r="Y2706" s="69">
        <v>8.39</v>
      </c>
      <c r="Z2706" s="69">
        <v>14.18</v>
      </c>
      <c r="AA2706" s="78"/>
      <c r="AB2706" s="79">
        <f t="shared" si="1575"/>
        <v>0</v>
      </c>
    </row>
    <row r="2707" spans="1:28" ht="22.5" x14ac:dyDescent="0.25">
      <c r="A2707" s="71" t="s">
        <v>11475</v>
      </c>
      <c r="B2707" s="72" t="s">
        <v>16397</v>
      </c>
      <c r="C2707" s="73" t="s">
        <v>8753</v>
      </c>
      <c r="D2707" s="74">
        <v>0</v>
      </c>
      <c r="E2707" s="69">
        <v>15.540000000000001</v>
      </c>
      <c r="F2707" s="75">
        <f t="shared" si="1576"/>
        <v>0</v>
      </c>
      <c r="G2707" s="28"/>
      <c r="H2707" s="69">
        <f t="shared" si="1577"/>
        <v>7.15</v>
      </c>
      <c r="I2707" s="69">
        <f t="shared" si="1577"/>
        <v>8.39</v>
      </c>
      <c r="J2707" s="69">
        <f t="shared" si="1578"/>
        <v>15.540000000000001</v>
      </c>
      <c r="K2707" s="69">
        <v>0</v>
      </c>
      <c r="L2707" s="75">
        <f t="shared" si="1579"/>
        <v>15.540000000000001</v>
      </c>
      <c r="N2707" s="69">
        <v>7.15</v>
      </c>
      <c r="O2707" s="69">
        <v>8.39</v>
      </c>
      <c r="P2707" s="69">
        <f t="shared" si="1580"/>
        <v>15.540000000000001</v>
      </c>
      <c r="Q2707" s="63"/>
      <c r="R2707" s="69">
        <f t="shared" si="1581"/>
        <v>7.15</v>
      </c>
      <c r="S2707" s="69">
        <f t="shared" si="1581"/>
        <v>8.39</v>
      </c>
      <c r="T2707" s="69">
        <f t="shared" si="1582"/>
        <v>15.540000000000001</v>
      </c>
      <c r="U2707" s="69">
        <f t="shared" si="1583"/>
        <v>0</v>
      </c>
      <c r="V2707" s="77">
        <f t="shared" si="1584"/>
        <v>15.540000000000001</v>
      </c>
      <c r="X2707" s="69">
        <v>7.15</v>
      </c>
      <c r="Y2707" s="69">
        <v>8.39</v>
      </c>
      <c r="Z2707" s="69">
        <v>15.54</v>
      </c>
      <c r="AA2707" s="78"/>
      <c r="AB2707" s="79">
        <f t="shared" si="1575"/>
        <v>0</v>
      </c>
    </row>
    <row r="2708" spans="1:28" x14ac:dyDescent="0.25">
      <c r="A2708" s="71" t="s">
        <v>11476</v>
      </c>
      <c r="B2708" s="72" t="s">
        <v>16398</v>
      </c>
      <c r="C2708" s="73" t="s">
        <v>8753</v>
      </c>
      <c r="D2708" s="74">
        <v>0</v>
      </c>
      <c r="E2708" s="69">
        <v>17.37</v>
      </c>
      <c r="F2708" s="75">
        <f t="shared" si="1576"/>
        <v>0</v>
      </c>
      <c r="G2708" s="28"/>
      <c r="H2708" s="69">
        <f t="shared" si="1577"/>
        <v>8.98</v>
      </c>
      <c r="I2708" s="69">
        <f t="shared" si="1577"/>
        <v>8.39</v>
      </c>
      <c r="J2708" s="69">
        <f t="shared" si="1578"/>
        <v>17.37</v>
      </c>
      <c r="K2708" s="69">
        <v>0</v>
      </c>
      <c r="L2708" s="75">
        <f t="shared" si="1579"/>
        <v>17.37</v>
      </c>
      <c r="N2708" s="69">
        <v>8.98</v>
      </c>
      <c r="O2708" s="69">
        <v>8.39</v>
      </c>
      <c r="P2708" s="69">
        <f t="shared" si="1580"/>
        <v>17.37</v>
      </c>
      <c r="Q2708" s="63"/>
      <c r="R2708" s="69">
        <f t="shared" si="1581"/>
        <v>8.98</v>
      </c>
      <c r="S2708" s="69">
        <f t="shared" si="1581"/>
        <v>8.39</v>
      </c>
      <c r="T2708" s="69">
        <f t="shared" si="1582"/>
        <v>17.37</v>
      </c>
      <c r="U2708" s="69">
        <f t="shared" si="1583"/>
        <v>0</v>
      </c>
      <c r="V2708" s="77">
        <f t="shared" si="1584"/>
        <v>17.37</v>
      </c>
      <c r="X2708" s="69">
        <v>8.98</v>
      </c>
      <c r="Y2708" s="69">
        <v>8.39</v>
      </c>
      <c r="Z2708" s="69">
        <v>17.37</v>
      </c>
      <c r="AA2708" s="78"/>
      <c r="AB2708" s="79">
        <f t="shared" si="1575"/>
        <v>0</v>
      </c>
    </row>
    <row r="2709" spans="1:28" ht="22.5" x14ac:dyDescent="0.25">
      <c r="A2709" s="65" t="s">
        <v>11477</v>
      </c>
      <c r="B2709" s="66" t="s">
        <v>16399</v>
      </c>
      <c r="C2709" s="67"/>
      <c r="D2709" s="68"/>
      <c r="E2709" s="69"/>
      <c r="F2709" s="70"/>
      <c r="H2709" s="69"/>
      <c r="I2709" s="69"/>
      <c r="J2709" s="69"/>
      <c r="K2709" s="69"/>
      <c r="L2709" s="75"/>
      <c r="N2709" s="69"/>
      <c r="O2709" s="69"/>
      <c r="P2709" s="69"/>
      <c r="Q2709" s="63"/>
      <c r="R2709" s="69"/>
      <c r="S2709" s="69"/>
      <c r="T2709" s="69"/>
      <c r="U2709" s="69"/>
      <c r="V2709" s="77"/>
      <c r="X2709" s="69"/>
      <c r="Y2709" s="69"/>
      <c r="Z2709" s="69"/>
      <c r="AA2709" s="78"/>
      <c r="AB2709" s="79">
        <f t="shared" si="1575"/>
        <v>0</v>
      </c>
    </row>
    <row r="2710" spans="1:28" ht="22.5" x14ac:dyDescent="0.25">
      <c r="A2710" s="71" t="s">
        <v>11478</v>
      </c>
      <c r="B2710" s="72" t="s">
        <v>16400</v>
      </c>
      <c r="C2710" s="73" t="s">
        <v>8753</v>
      </c>
      <c r="D2710" s="74">
        <v>0</v>
      </c>
      <c r="E2710" s="69">
        <v>12.06</v>
      </c>
      <c r="F2710" s="75">
        <f t="shared" ref="F2710:F2715" si="1585">ROUND(D2710*E2710,2)</f>
        <v>0</v>
      </c>
      <c r="G2710" s="76"/>
      <c r="H2710" s="69">
        <f t="shared" ref="H2710:I2715" si="1586">ROUND(N2710+(N2710*$H$2/100),2)</f>
        <v>3.67</v>
      </c>
      <c r="I2710" s="69">
        <f t="shared" si="1586"/>
        <v>8.39</v>
      </c>
      <c r="J2710" s="69">
        <f t="shared" ref="J2710:J2715" si="1587">H2710+I2710</f>
        <v>12.06</v>
      </c>
      <c r="K2710" s="69">
        <v>0</v>
      </c>
      <c r="L2710" s="75">
        <f t="shared" ref="L2710:L2715" si="1588">SUM(J2710:K2710)</f>
        <v>12.06</v>
      </c>
      <c r="N2710" s="69">
        <v>3.67</v>
      </c>
      <c r="O2710" s="69">
        <v>8.39</v>
      </c>
      <c r="P2710" s="69">
        <f t="shared" ref="P2710:P2715" si="1589">SUM(N2710:O2710)</f>
        <v>12.06</v>
      </c>
      <c r="Q2710" s="63"/>
      <c r="R2710" s="69">
        <f t="shared" ref="R2710:S2715" si="1590">X2710</f>
        <v>3.67</v>
      </c>
      <c r="S2710" s="69">
        <f t="shared" si="1590"/>
        <v>8.39</v>
      </c>
      <c r="T2710" s="69">
        <f t="shared" ref="T2710:T2715" si="1591">R2710+S2710</f>
        <v>12.06</v>
      </c>
      <c r="U2710" s="69">
        <f t="shared" ref="U2710:U2715" si="1592">ROUND(Z2710*$H$2,2)/100</f>
        <v>0</v>
      </c>
      <c r="V2710" s="77">
        <f t="shared" ref="V2710:V2715" si="1593">SUM(T2710:U2710)</f>
        <v>12.06</v>
      </c>
      <c r="X2710" s="69">
        <v>3.67</v>
      </c>
      <c r="Y2710" s="69">
        <v>8.39</v>
      </c>
      <c r="Z2710" s="69">
        <v>12.06</v>
      </c>
      <c r="AA2710" s="78"/>
      <c r="AB2710" s="79">
        <f t="shared" si="1575"/>
        <v>0</v>
      </c>
    </row>
    <row r="2711" spans="1:28" ht="22.5" x14ac:dyDescent="0.25">
      <c r="A2711" s="71" t="s">
        <v>11479</v>
      </c>
      <c r="B2711" s="72" t="s">
        <v>16401</v>
      </c>
      <c r="C2711" s="73" t="s">
        <v>8753</v>
      </c>
      <c r="D2711" s="74">
        <v>0</v>
      </c>
      <c r="E2711" s="69">
        <v>18.3</v>
      </c>
      <c r="F2711" s="75">
        <f t="shared" si="1585"/>
        <v>0</v>
      </c>
      <c r="G2711" s="76"/>
      <c r="H2711" s="69">
        <f t="shared" si="1586"/>
        <v>9.91</v>
      </c>
      <c r="I2711" s="69">
        <f t="shared" si="1586"/>
        <v>8.39</v>
      </c>
      <c r="J2711" s="69">
        <f t="shared" si="1587"/>
        <v>18.3</v>
      </c>
      <c r="K2711" s="69">
        <v>0</v>
      </c>
      <c r="L2711" s="75">
        <f t="shared" si="1588"/>
        <v>18.3</v>
      </c>
      <c r="N2711" s="69">
        <v>9.91</v>
      </c>
      <c r="O2711" s="69">
        <v>8.39</v>
      </c>
      <c r="P2711" s="69">
        <f t="shared" si="1589"/>
        <v>18.3</v>
      </c>
      <c r="Q2711" s="63"/>
      <c r="R2711" s="69">
        <f t="shared" si="1590"/>
        <v>9.91</v>
      </c>
      <c r="S2711" s="69">
        <f t="shared" si="1590"/>
        <v>8.39</v>
      </c>
      <c r="T2711" s="69">
        <f t="shared" si="1591"/>
        <v>18.3</v>
      </c>
      <c r="U2711" s="69">
        <f t="shared" si="1592"/>
        <v>0</v>
      </c>
      <c r="V2711" s="77">
        <f t="shared" si="1593"/>
        <v>18.3</v>
      </c>
      <c r="X2711" s="69">
        <v>9.91</v>
      </c>
      <c r="Y2711" s="69">
        <v>8.39</v>
      </c>
      <c r="Z2711" s="69">
        <v>18.3</v>
      </c>
      <c r="AA2711" s="78"/>
      <c r="AB2711" s="79">
        <f t="shared" si="1575"/>
        <v>0</v>
      </c>
    </row>
    <row r="2712" spans="1:28" ht="22.5" x14ac:dyDescent="0.25">
      <c r="A2712" s="71" t="s">
        <v>11480</v>
      </c>
      <c r="B2712" s="72" t="s">
        <v>16402</v>
      </c>
      <c r="C2712" s="73" t="s">
        <v>8753</v>
      </c>
      <c r="D2712" s="74">
        <v>0</v>
      </c>
      <c r="E2712" s="69">
        <v>11.92</v>
      </c>
      <c r="F2712" s="75">
        <f t="shared" si="1585"/>
        <v>0</v>
      </c>
      <c r="G2712" s="76"/>
      <c r="H2712" s="69">
        <f t="shared" si="1586"/>
        <v>3.53</v>
      </c>
      <c r="I2712" s="69">
        <f t="shared" si="1586"/>
        <v>8.39</v>
      </c>
      <c r="J2712" s="69">
        <f t="shared" si="1587"/>
        <v>11.92</v>
      </c>
      <c r="K2712" s="69">
        <v>0</v>
      </c>
      <c r="L2712" s="75">
        <f t="shared" si="1588"/>
        <v>11.92</v>
      </c>
      <c r="N2712" s="69">
        <v>3.53</v>
      </c>
      <c r="O2712" s="69">
        <v>8.39</v>
      </c>
      <c r="P2712" s="69">
        <f t="shared" si="1589"/>
        <v>11.92</v>
      </c>
      <c r="Q2712" s="63"/>
      <c r="R2712" s="69">
        <f t="shared" si="1590"/>
        <v>3.53</v>
      </c>
      <c r="S2712" s="69">
        <f t="shared" si="1590"/>
        <v>8.39</v>
      </c>
      <c r="T2712" s="69">
        <f t="shared" si="1591"/>
        <v>11.92</v>
      </c>
      <c r="U2712" s="69">
        <f t="shared" si="1592"/>
        <v>0</v>
      </c>
      <c r="V2712" s="77">
        <f t="shared" si="1593"/>
        <v>11.92</v>
      </c>
      <c r="X2712" s="69">
        <v>3.53</v>
      </c>
      <c r="Y2712" s="69">
        <v>8.39</v>
      </c>
      <c r="Z2712" s="69">
        <v>11.92</v>
      </c>
      <c r="AA2712" s="78"/>
      <c r="AB2712" s="79">
        <f t="shared" si="1575"/>
        <v>0</v>
      </c>
    </row>
    <row r="2713" spans="1:28" ht="22.5" x14ac:dyDescent="0.25">
      <c r="A2713" s="71" t="s">
        <v>11481</v>
      </c>
      <c r="B2713" s="72" t="s">
        <v>16403</v>
      </c>
      <c r="C2713" s="73" t="s">
        <v>8753</v>
      </c>
      <c r="D2713" s="74">
        <v>0</v>
      </c>
      <c r="E2713" s="69">
        <v>13.16</v>
      </c>
      <c r="F2713" s="75">
        <f t="shared" si="1585"/>
        <v>0</v>
      </c>
      <c r="G2713" s="76"/>
      <c r="H2713" s="69">
        <f t="shared" si="1586"/>
        <v>4.7699999999999996</v>
      </c>
      <c r="I2713" s="69">
        <f t="shared" si="1586"/>
        <v>8.39</v>
      </c>
      <c r="J2713" s="69">
        <f t="shared" si="1587"/>
        <v>13.16</v>
      </c>
      <c r="K2713" s="69">
        <v>0</v>
      </c>
      <c r="L2713" s="75">
        <f t="shared" si="1588"/>
        <v>13.16</v>
      </c>
      <c r="N2713" s="69">
        <v>4.7699999999999996</v>
      </c>
      <c r="O2713" s="69">
        <v>8.39</v>
      </c>
      <c r="P2713" s="69">
        <f t="shared" si="1589"/>
        <v>13.16</v>
      </c>
      <c r="Q2713" s="63"/>
      <c r="R2713" s="69">
        <f t="shared" si="1590"/>
        <v>4.7699999999999996</v>
      </c>
      <c r="S2713" s="69">
        <f t="shared" si="1590"/>
        <v>8.39</v>
      </c>
      <c r="T2713" s="69">
        <f t="shared" si="1591"/>
        <v>13.16</v>
      </c>
      <c r="U2713" s="69">
        <f t="shared" si="1592"/>
        <v>0</v>
      </c>
      <c r="V2713" s="77">
        <f t="shared" si="1593"/>
        <v>13.16</v>
      </c>
      <c r="X2713" s="69">
        <v>4.7699999999999996</v>
      </c>
      <c r="Y2713" s="69">
        <v>8.39</v>
      </c>
      <c r="Z2713" s="69">
        <v>13.16</v>
      </c>
      <c r="AA2713" s="78"/>
      <c r="AB2713" s="79">
        <f t="shared" si="1575"/>
        <v>0</v>
      </c>
    </row>
    <row r="2714" spans="1:28" ht="22.5" x14ac:dyDescent="0.25">
      <c r="A2714" s="71" t="s">
        <v>11482</v>
      </c>
      <c r="B2714" s="72" t="s">
        <v>16404</v>
      </c>
      <c r="C2714" s="73" t="s">
        <v>8753</v>
      </c>
      <c r="D2714" s="74">
        <v>0</v>
      </c>
      <c r="E2714" s="69">
        <v>17.490000000000002</v>
      </c>
      <c r="F2714" s="75">
        <f t="shared" si="1585"/>
        <v>0</v>
      </c>
      <c r="G2714" s="76"/>
      <c r="H2714" s="69">
        <f t="shared" si="1586"/>
        <v>9.1</v>
      </c>
      <c r="I2714" s="69">
        <f t="shared" si="1586"/>
        <v>8.39</v>
      </c>
      <c r="J2714" s="69">
        <f t="shared" si="1587"/>
        <v>17.490000000000002</v>
      </c>
      <c r="K2714" s="69">
        <v>0</v>
      </c>
      <c r="L2714" s="75">
        <f t="shared" si="1588"/>
        <v>17.490000000000002</v>
      </c>
      <c r="N2714" s="69">
        <v>9.1</v>
      </c>
      <c r="O2714" s="69">
        <v>8.39</v>
      </c>
      <c r="P2714" s="69">
        <f t="shared" si="1589"/>
        <v>17.490000000000002</v>
      </c>
      <c r="Q2714" s="63"/>
      <c r="R2714" s="69">
        <f t="shared" si="1590"/>
        <v>9.1</v>
      </c>
      <c r="S2714" s="69">
        <f t="shared" si="1590"/>
        <v>8.39</v>
      </c>
      <c r="T2714" s="69">
        <f t="shared" si="1591"/>
        <v>17.490000000000002</v>
      </c>
      <c r="U2714" s="69">
        <f t="shared" si="1592"/>
        <v>0</v>
      </c>
      <c r="V2714" s="77">
        <f t="shared" si="1593"/>
        <v>17.490000000000002</v>
      </c>
      <c r="X2714" s="69">
        <v>9.1</v>
      </c>
      <c r="Y2714" s="69">
        <v>8.39</v>
      </c>
      <c r="Z2714" s="69">
        <v>17.489999999999998</v>
      </c>
      <c r="AA2714" s="78"/>
      <c r="AB2714" s="79">
        <f t="shared" si="1575"/>
        <v>0</v>
      </c>
    </row>
    <row r="2715" spans="1:28" s="33" customFormat="1" x14ac:dyDescent="0.25">
      <c r="A2715" s="71" t="s">
        <v>11483</v>
      </c>
      <c r="B2715" s="72" t="s">
        <v>16405</v>
      </c>
      <c r="C2715" s="73" t="s">
        <v>8753</v>
      </c>
      <c r="D2715" s="74">
        <v>0</v>
      </c>
      <c r="E2715" s="69">
        <v>19.47</v>
      </c>
      <c r="F2715" s="75">
        <f t="shared" si="1585"/>
        <v>0</v>
      </c>
      <c r="G2715" s="76"/>
      <c r="H2715" s="69">
        <f t="shared" si="1586"/>
        <v>11.08</v>
      </c>
      <c r="I2715" s="69">
        <f t="shared" si="1586"/>
        <v>8.39</v>
      </c>
      <c r="J2715" s="69">
        <f t="shared" si="1587"/>
        <v>19.47</v>
      </c>
      <c r="K2715" s="69">
        <v>0</v>
      </c>
      <c r="L2715" s="75">
        <f t="shared" si="1588"/>
        <v>19.47</v>
      </c>
      <c r="N2715" s="69">
        <v>11.08</v>
      </c>
      <c r="O2715" s="69">
        <v>8.39</v>
      </c>
      <c r="P2715" s="69">
        <f t="shared" si="1589"/>
        <v>19.47</v>
      </c>
      <c r="Q2715" s="63"/>
      <c r="R2715" s="69">
        <f t="shared" si="1590"/>
        <v>11.08</v>
      </c>
      <c r="S2715" s="69">
        <f t="shared" si="1590"/>
        <v>8.39</v>
      </c>
      <c r="T2715" s="69">
        <f t="shared" si="1591"/>
        <v>19.47</v>
      </c>
      <c r="U2715" s="69">
        <f t="shared" si="1592"/>
        <v>0</v>
      </c>
      <c r="V2715" s="77">
        <f t="shared" si="1593"/>
        <v>19.47</v>
      </c>
      <c r="X2715" s="69">
        <v>11.08</v>
      </c>
      <c r="Y2715" s="69">
        <v>8.39</v>
      </c>
      <c r="Z2715" s="69">
        <v>19.47</v>
      </c>
      <c r="AA2715" s="78"/>
      <c r="AB2715" s="79">
        <f t="shared" si="1575"/>
        <v>0</v>
      </c>
    </row>
    <row r="2716" spans="1:28" ht="22.5" x14ac:dyDescent="0.25">
      <c r="A2716" s="65" t="s">
        <v>11484</v>
      </c>
      <c r="B2716" s="66" t="s">
        <v>16406</v>
      </c>
      <c r="C2716" s="67"/>
      <c r="D2716" s="68"/>
      <c r="E2716" s="69"/>
      <c r="F2716" s="70"/>
      <c r="H2716" s="69"/>
      <c r="I2716" s="69"/>
      <c r="J2716" s="69"/>
      <c r="K2716" s="69"/>
      <c r="L2716" s="75"/>
      <c r="N2716" s="69"/>
      <c r="O2716" s="69"/>
      <c r="P2716" s="69"/>
      <c r="Q2716" s="63"/>
      <c r="R2716" s="69"/>
      <c r="S2716" s="69"/>
      <c r="T2716" s="69"/>
      <c r="U2716" s="69"/>
      <c r="V2716" s="77"/>
      <c r="X2716" s="69"/>
      <c r="Y2716" s="69"/>
      <c r="Z2716" s="69"/>
      <c r="AA2716" s="78"/>
      <c r="AB2716" s="79">
        <f t="shared" si="1575"/>
        <v>0</v>
      </c>
    </row>
    <row r="2717" spans="1:28" ht="22.5" x14ac:dyDescent="0.25">
      <c r="A2717" s="71" t="s">
        <v>11485</v>
      </c>
      <c r="B2717" s="72" t="s">
        <v>16407</v>
      </c>
      <c r="C2717" s="73" t="s">
        <v>8753</v>
      </c>
      <c r="D2717" s="74">
        <v>0</v>
      </c>
      <c r="E2717" s="69">
        <v>15.850000000000001</v>
      </c>
      <c r="F2717" s="75">
        <f>ROUND(D2717*E2717,2)</f>
        <v>0</v>
      </c>
      <c r="G2717" s="76"/>
      <c r="H2717" s="69">
        <f t="shared" ref="H2717:I2720" si="1594">ROUND(N2717+(N2717*$H$2/100),2)</f>
        <v>7.46</v>
      </c>
      <c r="I2717" s="69">
        <f t="shared" si="1594"/>
        <v>8.39</v>
      </c>
      <c r="J2717" s="69">
        <f>H2717+I2717</f>
        <v>15.850000000000001</v>
      </c>
      <c r="K2717" s="69">
        <v>0</v>
      </c>
      <c r="L2717" s="75">
        <f>SUM(J2717:K2717)</f>
        <v>15.850000000000001</v>
      </c>
      <c r="N2717" s="69">
        <v>7.46</v>
      </c>
      <c r="O2717" s="69">
        <v>8.39</v>
      </c>
      <c r="P2717" s="69">
        <f>SUM(N2717:O2717)</f>
        <v>15.850000000000001</v>
      </c>
      <c r="Q2717" s="63"/>
      <c r="R2717" s="69">
        <f t="shared" ref="R2717:S2720" si="1595">X2717</f>
        <v>7.46</v>
      </c>
      <c r="S2717" s="69">
        <f t="shared" si="1595"/>
        <v>8.39</v>
      </c>
      <c r="T2717" s="69">
        <f>R2717+S2717</f>
        <v>15.850000000000001</v>
      </c>
      <c r="U2717" s="69">
        <f>ROUND(Z2717*$H$2,2)/100</f>
        <v>0</v>
      </c>
      <c r="V2717" s="77">
        <f>SUM(T2717:U2717)</f>
        <v>15.850000000000001</v>
      </c>
      <c r="X2717" s="69">
        <v>7.46</v>
      </c>
      <c r="Y2717" s="69">
        <v>8.39</v>
      </c>
      <c r="Z2717" s="69">
        <v>15.85</v>
      </c>
      <c r="AA2717" s="78"/>
      <c r="AB2717" s="79">
        <f t="shared" si="1575"/>
        <v>0</v>
      </c>
    </row>
    <row r="2718" spans="1:28" ht="22.5" x14ac:dyDescent="0.25">
      <c r="A2718" s="71" t="s">
        <v>11486</v>
      </c>
      <c r="B2718" s="72" t="s">
        <v>16408</v>
      </c>
      <c r="C2718" s="73" t="s">
        <v>8753</v>
      </c>
      <c r="D2718" s="74">
        <v>0</v>
      </c>
      <c r="E2718" s="69">
        <v>18.78</v>
      </c>
      <c r="F2718" s="75">
        <f>ROUND(D2718*E2718,2)</f>
        <v>0</v>
      </c>
      <c r="G2718" s="76"/>
      <c r="H2718" s="69">
        <f t="shared" si="1594"/>
        <v>10.39</v>
      </c>
      <c r="I2718" s="69">
        <f t="shared" si="1594"/>
        <v>8.39</v>
      </c>
      <c r="J2718" s="69">
        <f>H2718+I2718</f>
        <v>18.78</v>
      </c>
      <c r="K2718" s="69">
        <v>0</v>
      </c>
      <c r="L2718" s="75">
        <f>SUM(J2718:K2718)</f>
        <v>18.78</v>
      </c>
      <c r="N2718" s="69">
        <v>10.39</v>
      </c>
      <c r="O2718" s="69">
        <v>8.39</v>
      </c>
      <c r="P2718" s="69">
        <f>SUM(N2718:O2718)</f>
        <v>18.78</v>
      </c>
      <c r="Q2718" s="63"/>
      <c r="R2718" s="69">
        <f t="shared" si="1595"/>
        <v>10.39</v>
      </c>
      <c r="S2718" s="69">
        <f t="shared" si="1595"/>
        <v>8.39</v>
      </c>
      <c r="T2718" s="69">
        <f>R2718+S2718</f>
        <v>18.78</v>
      </c>
      <c r="U2718" s="69">
        <f>ROUND(Z2718*$H$2,2)/100</f>
        <v>0</v>
      </c>
      <c r="V2718" s="77">
        <f>SUM(T2718:U2718)</f>
        <v>18.78</v>
      </c>
      <c r="X2718" s="69">
        <v>10.39</v>
      </c>
      <c r="Y2718" s="69">
        <v>8.39</v>
      </c>
      <c r="Z2718" s="69">
        <v>18.78</v>
      </c>
      <c r="AA2718" s="78"/>
      <c r="AB2718" s="79">
        <f t="shared" si="1575"/>
        <v>0</v>
      </c>
    </row>
    <row r="2719" spans="1:28" ht="22.5" x14ac:dyDescent="0.25">
      <c r="A2719" s="71" t="s">
        <v>11487</v>
      </c>
      <c r="B2719" s="72" t="s">
        <v>16409</v>
      </c>
      <c r="C2719" s="73" t="s">
        <v>8753</v>
      </c>
      <c r="D2719" s="74">
        <v>0</v>
      </c>
      <c r="E2719" s="69">
        <v>17.47</v>
      </c>
      <c r="F2719" s="75">
        <f>ROUND(D2719*E2719,2)</f>
        <v>0</v>
      </c>
      <c r="G2719" s="76"/>
      <c r="H2719" s="69">
        <f t="shared" si="1594"/>
        <v>9.08</v>
      </c>
      <c r="I2719" s="69">
        <f t="shared" si="1594"/>
        <v>8.39</v>
      </c>
      <c r="J2719" s="69">
        <f>H2719+I2719</f>
        <v>17.47</v>
      </c>
      <c r="K2719" s="69">
        <v>0</v>
      </c>
      <c r="L2719" s="75">
        <f>SUM(J2719:K2719)</f>
        <v>17.47</v>
      </c>
      <c r="N2719" s="69">
        <v>9.08</v>
      </c>
      <c r="O2719" s="69">
        <v>8.39</v>
      </c>
      <c r="P2719" s="69">
        <f>SUM(N2719:O2719)</f>
        <v>17.47</v>
      </c>
      <c r="Q2719" s="63"/>
      <c r="R2719" s="69">
        <f t="shared" si="1595"/>
        <v>9.08</v>
      </c>
      <c r="S2719" s="69">
        <f t="shared" si="1595"/>
        <v>8.39</v>
      </c>
      <c r="T2719" s="69">
        <f>R2719+S2719</f>
        <v>17.47</v>
      </c>
      <c r="U2719" s="69">
        <f>ROUND(Z2719*$H$2,2)/100</f>
        <v>0</v>
      </c>
      <c r="V2719" s="77">
        <f>SUM(T2719:U2719)</f>
        <v>17.47</v>
      </c>
      <c r="X2719" s="69">
        <v>9.08</v>
      </c>
      <c r="Y2719" s="69">
        <v>8.39</v>
      </c>
      <c r="Z2719" s="69">
        <v>17.47</v>
      </c>
      <c r="AA2719" s="78"/>
      <c r="AB2719" s="79">
        <f t="shared" si="1575"/>
        <v>0</v>
      </c>
    </row>
    <row r="2720" spans="1:28" x14ac:dyDescent="0.25">
      <c r="A2720" s="71" t="s">
        <v>11488</v>
      </c>
      <c r="B2720" s="72" t="s">
        <v>16410</v>
      </c>
      <c r="C2720" s="73" t="s">
        <v>8753</v>
      </c>
      <c r="D2720" s="74">
        <v>0</v>
      </c>
      <c r="E2720" s="69">
        <v>20.490000000000002</v>
      </c>
      <c r="F2720" s="75">
        <f>ROUND(D2720*E2720,2)</f>
        <v>0</v>
      </c>
      <c r="G2720" s="76"/>
      <c r="H2720" s="69">
        <f t="shared" si="1594"/>
        <v>12.1</v>
      </c>
      <c r="I2720" s="69">
        <f t="shared" si="1594"/>
        <v>8.39</v>
      </c>
      <c r="J2720" s="69">
        <f>H2720+I2720</f>
        <v>20.490000000000002</v>
      </c>
      <c r="K2720" s="69">
        <v>0</v>
      </c>
      <c r="L2720" s="75">
        <f>SUM(J2720:K2720)</f>
        <v>20.490000000000002</v>
      </c>
      <c r="N2720" s="69">
        <v>12.1</v>
      </c>
      <c r="O2720" s="69">
        <v>8.39</v>
      </c>
      <c r="P2720" s="69">
        <f>SUM(N2720:O2720)</f>
        <v>20.490000000000002</v>
      </c>
      <c r="Q2720" s="63"/>
      <c r="R2720" s="69">
        <f t="shared" si="1595"/>
        <v>12.1</v>
      </c>
      <c r="S2720" s="69">
        <f t="shared" si="1595"/>
        <v>8.39</v>
      </c>
      <c r="T2720" s="69">
        <f>R2720+S2720</f>
        <v>20.490000000000002</v>
      </c>
      <c r="U2720" s="69">
        <f>ROUND(Z2720*$H$2,2)/100</f>
        <v>0</v>
      </c>
      <c r="V2720" s="77">
        <f>SUM(T2720:U2720)</f>
        <v>20.490000000000002</v>
      </c>
      <c r="X2720" s="69">
        <v>12.1</v>
      </c>
      <c r="Y2720" s="69">
        <v>8.39</v>
      </c>
      <c r="Z2720" s="69">
        <v>20.49</v>
      </c>
      <c r="AA2720" s="78"/>
      <c r="AB2720" s="79">
        <f t="shared" si="1575"/>
        <v>0</v>
      </c>
    </row>
    <row r="2721" spans="1:28" ht="22.5" x14ac:dyDescent="0.25">
      <c r="A2721" s="65" t="s">
        <v>11489</v>
      </c>
      <c r="B2721" s="66" t="s">
        <v>16411</v>
      </c>
      <c r="C2721" s="67"/>
      <c r="D2721" s="68"/>
      <c r="E2721" s="69"/>
      <c r="F2721" s="70"/>
      <c r="H2721" s="69"/>
      <c r="I2721" s="69"/>
      <c r="J2721" s="69"/>
      <c r="K2721" s="69"/>
      <c r="L2721" s="75"/>
      <c r="N2721" s="69"/>
      <c r="O2721" s="69"/>
      <c r="P2721" s="69"/>
      <c r="Q2721" s="63"/>
      <c r="R2721" s="69"/>
      <c r="S2721" s="69"/>
      <c r="T2721" s="69"/>
      <c r="U2721" s="69"/>
      <c r="V2721" s="77"/>
      <c r="X2721" s="69"/>
      <c r="Y2721" s="69"/>
      <c r="Z2721" s="69"/>
      <c r="AA2721" s="78"/>
      <c r="AB2721" s="79">
        <f t="shared" si="1575"/>
        <v>0</v>
      </c>
    </row>
    <row r="2722" spans="1:28" x14ac:dyDescent="0.25">
      <c r="A2722" s="71" t="s">
        <v>11490</v>
      </c>
      <c r="B2722" s="72" t="s">
        <v>16412</v>
      </c>
      <c r="C2722" s="73" t="s">
        <v>8753</v>
      </c>
      <c r="D2722" s="74">
        <v>0</v>
      </c>
      <c r="E2722" s="69">
        <v>16.55</v>
      </c>
      <c r="F2722" s="75">
        <f t="shared" ref="F2722:F2728" si="1596">ROUND(D2722*E2722,2)</f>
        <v>0</v>
      </c>
      <c r="G2722" s="76"/>
      <c r="H2722" s="69">
        <f t="shared" ref="H2722:I2728" si="1597">ROUND(N2722+(N2722*$H$2/100),2)</f>
        <v>8.16</v>
      </c>
      <c r="I2722" s="69">
        <f t="shared" si="1597"/>
        <v>8.39</v>
      </c>
      <c r="J2722" s="69">
        <f t="shared" ref="J2722:J2728" si="1598">H2722+I2722</f>
        <v>16.55</v>
      </c>
      <c r="K2722" s="69">
        <v>0</v>
      </c>
      <c r="L2722" s="75">
        <f t="shared" ref="L2722:L2728" si="1599">SUM(J2722:K2722)</f>
        <v>16.55</v>
      </c>
      <c r="N2722" s="69">
        <v>8.16</v>
      </c>
      <c r="O2722" s="69">
        <v>8.39</v>
      </c>
      <c r="P2722" s="69">
        <f t="shared" ref="P2722:P2728" si="1600">SUM(N2722:O2722)</f>
        <v>16.55</v>
      </c>
      <c r="Q2722" s="63"/>
      <c r="R2722" s="69">
        <f t="shared" ref="R2722:S2728" si="1601">X2722</f>
        <v>8.16</v>
      </c>
      <c r="S2722" s="69">
        <f t="shared" si="1601"/>
        <v>8.39</v>
      </c>
      <c r="T2722" s="69">
        <f t="shared" ref="T2722:T2728" si="1602">R2722+S2722</f>
        <v>16.55</v>
      </c>
      <c r="U2722" s="69">
        <f t="shared" ref="U2722:U2728" si="1603">ROUND(Z2722*$H$2,2)/100</f>
        <v>0</v>
      </c>
      <c r="V2722" s="77">
        <f t="shared" ref="V2722:V2728" si="1604">SUM(T2722:U2722)</f>
        <v>16.55</v>
      </c>
      <c r="X2722" s="69">
        <v>8.16</v>
      </c>
      <c r="Y2722" s="69">
        <v>8.39</v>
      </c>
      <c r="Z2722" s="69">
        <v>16.55</v>
      </c>
      <c r="AA2722" s="78"/>
      <c r="AB2722" s="79">
        <f t="shared" si="1575"/>
        <v>0</v>
      </c>
    </row>
    <row r="2723" spans="1:28" x14ac:dyDescent="0.25">
      <c r="A2723" s="71" t="s">
        <v>11491</v>
      </c>
      <c r="B2723" s="72" t="s">
        <v>16413</v>
      </c>
      <c r="C2723" s="73" t="s">
        <v>8753</v>
      </c>
      <c r="D2723" s="74">
        <v>0</v>
      </c>
      <c r="E2723" s="69">
        <v>14.45</v>
      </c>
      <c r="F2723" s="75">
        <f t="shared" si="1596"/>
        <v>0</v>
      </c>
      <c r="G2723" s="76"/>
      <c r="H2723" s="69">
        <f t="shared" si="1597"/>
        <v>6.06</v>
      </c>
      <c r="I2723" s="69">
        <f t="shared" si="1597"/>
        <v>8.39</v>
      </c>
      <c r="J2723" s="69">
        <f t="shared" si="1598"/>
        <v>14.45</v>
      </c>
      <c r="K2723" s="69">
        <v>0</v>
      </c>
      <c r="L2723" s="75">
        <f t="shared" si="1599"/>
        <v>14.45</v>
      </c>
      <c r="N2723" s="69">
        <v>6.06</v>
      </c>
      <c r="O2723" s="69">
        <v>8.39</v>
      </c>
      <c r="P2723" s="69">
        <f t="shared" si="1600"/>
        <v>14.45</v>
      </c>
      <c r="Q2723" s="63"/>
      <c r="R2723" s="69">
        <f t="shared" si="1601"/>
        <v>6.06</v>
      </c>
      <c r="S2723" s="69">
        <f t="shared" si="1601"/>
        <v>8.39</v>
      </c>
      <c r="T2723" s="69">
        <f t="shared" si="1602"/>
        <v>14.45</v>
      </c>
      <c r="U2723" s="69">
        <f t="shared" si="1603"/>
        <v>0</v>
      </c>
      <c r="V2723" s="77">
        <f t="shared" si="1604"/>
        <v>14.45</v>
      </c>
      <c r="X2723" s="69">
        <v>6.06</v>
      </c>
      <c r="Y2723" s="69">
        <v>8.39</v>
      </c>
      <c r="Z2723" s="69">
        <v>14.45</v>
      </c>
      <c r="AA2723" s="78"/>
      <c r="AB2723" s="79">
        <f t="shared" si="1575"/>
        <v>0</v>
      </c>
    </row>
    <row r="2724" spans="1:28" x14ac:dyDescent="0.25">
      <c r="A2724" s="71" t="s">
        <v>11492</v>
      </c>
      <c r="B2724" s="72" t="s">
        <v>16414</v>
      </c>
      <c r="C2724" s="73" t="s">
        <v>8753</v>
      </c>
      <c r="D2724" s="74">
        <v>0</v>
      </c>
      <c r="E2724" s="69">
        <v>55.95</v>
      </c>
      <c r="F2724" s="75">
        <f t="shared" si="1596"/>
        <v>0</v>
      </c>
      <c r="G2724" s="76"/>
      <c r="H2724" s="69">
        <f t="shared" si="1597"/>
        <v>47.56</v>
      </c>
      <c r="I2724" s="69">
        <f t="shared" si="1597"/>
        <v>8.39</v>
      </c>
      <c r="J2724" s="69">
        <f t="shared" si="1598"/>
        <v>55.95</v>
      </c>
      <c r="K2724" s="69">
        <v>0</v>
      </c>
      <c r="L2724" s="75">
        <f t="shared" si="1599"/>
        <v>55.95</v>
      </c>
      <c r="N2724" s="69">
        <v>47.56</v>
      </c>
      <c r="O2724" s="69">
        <v>8.39</v>
      </c>
      <c r="P2724" s="69">
        <f t="shared" si="1600"/>
        <v>55.95</v>
      </c>
      <c r="Q2724" s="63"/>
      <c r="R2724" s="69">
        <f t="shared" si="1601"/>
        <v>47.56</v>
      </c>
      <c r="S2724" s="69">
        <f t="shared" si="1601"/>
        <v>8.39</v>
      </c>
      <c r="T2724" s="69">
        <f t="shared" si="1602"/>
        <v>55.95</v>
      </c>
      <c r="U2724" s="69">
        <f t="shared" si="1603"/>
        <v>0</v>
      </c>
      <c r="V2724" s="77">
        <f t="shared" si="1604"/>
        <v>55.95</v>
      </c>
      <c r="X2724" s="69">
        <v>47.56</v>
      </c>
      <c r="Y2724" s="69">
        <v>8.39</v>
      </c>
      <c r="Z2724" s="69">
        <v>55.95</v>
      </c>
      <c r="AA2724" s="78"/>
      <c r="AB2724" s="79">
        <f t="shared" si="1575"/>
        <v>0</v>
      </c>
    </row>
    <row r="2725" spans="1:28" x14ac:dyDescent="0.25">
      <c r="A2725" s="71" t="s">
        <v>11493</v>
      </c>
      <c r="B2725" s="72" t="s">
        <v>16415</v>
      </c>
      <c r="C2725" s="73" t="s">
        <v>8753</v>
      </c>
      <c r="D2725" s="74">
        <v>0</v>
      </c>
      <c r="E2725" s="69">
        <v>123.62</v>
      </c>
      <c r="F2725" s="75">
        <f t="shared" si="1596"/>
        <v>0</v>
      </c>
      <c r="G2725" s="76"/>
      <c r="H2725" s="69">
        <f t="shared" si="1597"/>
        <v>113.56</v>
      </c>
      <c r="I2725" s="69">
        <f t="shared" si="1597"/>
        <v>10.06</v>
      </c>
      <c r="J2725" s="69">
        <f t="shared" si="1598"/>
        <v>123.62</v>
      </c>
      <c r="K2725" s="69">
        <v>0</v>
      </c>
      <c r="L2725" s="75">
        <f t="shared" si="1599"/>
        <v>123.62</v>
      </c>
      <c r="N2725" s="69">
        <v>113.56</v>
      </c>
      <c r="O2725" s="69">
        <v>10.06</v>
      </c>
      <c r="P2725" s="69">
        <f t="shared" si="1600"/>
        <v>123.62</v>
      </c>
      <c r="Q2725" s="63"/>
      <c r="R2725" s="69">
        <f t="shared" si="1601"/>
        <v>113.56</v>
      </c>
      <c r="S2725" s="69">
        <f t="shared" si="1601"/>
        <v>10.06</v>
      </c>
      <c r="T2725" s="69">
        <f t="shared" si="1602"/>
        <v>123.62</v>
      </c>
      <c r="U2725" s="69">
        <f t="shared" si="1603"/>
        <v>0</v>
      </c>
      <c r="V2725" s="77">
        <f t="shared" si="1604"/>
        <v>123.62</v>
      </c>
      <c r="X2725" s="69">
        <v>113.56</v>
      </c>
      <c r="Y2725" s="69">
        <v>10.06</v>
      </c>
      <c r="Z2725" s="69">
        <v>123.62</v>
      </c>
      <c r="AA2725" s="78"/>
      <c r="AB2725" s="79">
        <f t="shared" si="1575"/>
        <v>0</v>
      </c>
    </row>
    <row r="2726" spans="1:28" x14ac:dyDescent="0.25">
      <c r="A2726" s="71" t="s">
        <v>11494</v>
      </c>
      <c r="B2726" s="72" t="s">
        <v>16416</v>
      </c>
      <c r="C2726" s="73" t="s">
        <v>8808</v>
      </c>
      <c r="D2726" s="74">
        <v>0</v>
      </c>
      <c r="E2726" s="69">
        <v>59.17</v>
      </c>
      <c r="F2726" s="75">
        <f t="shared" si="1596"/>
        <v>0</v>
      </c>
      <c r="G2726" s="76"/>
      <c r="H2726" s="69">
        <f t="shared" si="1597"/>
        <v>49.11</v>
      </c>
      <c r="I2726" s="69">
        <f t="shared" si="1597"/>
        <v>10.06</v>
      </c>
      <c r="J2726" s="69">
        <f t="shared" si="1598"/>
        <v>59.17</v>
      </c>
      <c r="K2726" s="69">
        <v>0</v>
      </c>
      <c r="L2726" s="75">
        <f t="shared" si="1599"/>
        <v>59.17</v>
      </c>
      <c r="N2726" s="69">
        <v>49.11</v>
      </c>
      <c r="O2726" s="69">
        <v>10.06</v>
      </c>
      <c r="P2726" s="69">
        <f t="shared" si="1600"/>
        <v>59.17</v>
      </c>
      <c r="Q2726" s="63"/>
      <c r="R2726" s="69">
        <f t="shared" si="1601"/>
        <v>49.11</v>
      </c>
      <c r="S2726" s="69">
        <f t="shared" si="1601"/>
        <v>10.06</v>
      </c>
      <c r="T2726" s="69">
        <f t="shared" si="1602"/>
        <v>59.17</v>
      </c>
      <c r="U2726" s="69">
        <f t="shared" si="1603"/>
        <v>0</v>
      </c>
      <c r="V2726" s="77">
        <f t="shared" si="1604"/>
        <v>59.17</v>
      </c>
      <c r="X2726" s="69">
        <v>49.11</v>
      </c>
      <c r="Y2726" s="69">
        <v>10.06</v>
      </c>
      <c r="Z2726" s="69">
        <v>59.17</v>
      </c>
      <c r="AA2726" s="78"/>
      <c r="AB2726" s="79">
        <f t="shared" si="1575"/>
        <v>0</v>
      </c>
    </row>
    <row r="2727" spans="1:28" ht="22.5" x14ac:dyDescent="0.25">
      <c r="A2727" s="71" t="s">
        <v>11495</v>
      </c>
      <c r="B2727" s="72" t="s">
        <v>16417</v>
      </c>
      <c r="C2727" s="73" t="s">
        <v>8753</v>
      </c>
      <c r="D2727" s="74">
        <v>0</v>
      </c>
      <c r="E2727" s="69">
        <v>25.330000000000002</v>
      </c>
      <c r="F2727" s="75">
        <f t="shared" si="1596"/>
        <v>0</v>
      </c>
      <c r="G2727" s="76"/>
      <c r="H2727" s="69">
        <f t="shared" si="1597"/>
        <v>16.940000000000001</v>
      </c>
      <c r="I2727" s="69">
        <f t="shared" si="1597"/>
        <v>8.39</v>
      </c>
      <c r="J2727" s="69">
        <f t="shared" si="1598"/>
        <v>25.330000000000002</v>
      </c>
      <c r="K2727" s="69">
        <v>0</v>
      </c>
      <c r="L2727" s="75">
        <f t="shared" si="1599"/>
        <v>25.330000000000002</v>
      </c>
      <c r="N2727" s="69">
        <v>16.940000000000001</v>
      </c>
      <c r="O2727" s="69">
        <v>8.39</v>
      </c>
      <c r="P2727" s="69">
        <f t="shared" si="1600"/>
        <v>25.330000000000002</v>
      </c>
      <c r="Q2727" s="63"/>
      <c r="R2727" s="69">
        <f t="shared" si="1601"/>
        <v>16.940000000000001</v>
      </c>
      <c r="S2727" s="69">
        <f t="shared" si="1601"/>
        <v>8.39</v>
      </c>
      <c r="T2727" s="69">
        <f t="shared" si="1602"/>
        <v>25.330000000000002</v>
      </c>
      <c r="U2727" s="69">
        <f t="shared" si="1603"/>
        <v>0</v>
      </c>
      <c r="V2727" s="77">
        <f t="shared" si="1604"/>
        <v>25.330000000000002</v>
      </c>
      <c r="X2727" s="69">
        <v>16.940000000000001</v>
      </c>
      <c r="Y2727" s="69">
        <v>8.39</v>
      </c>
      <c r="Z2727" s="69">
        <v>25.33</v>
      </c>
      <c r="AA2727" s="78"/>
      <c r="AB2727" s="79">
        <f t="shared" si="1575"/>
        <v>0</v>
      </c>
    </row>
    <row r="2728" spans="1:28" x14ac:dyDescent="0.25">
      <c r="A2728" s="71" t="s">
        <v>11496</v>
      </c>
      <c r="B2728" s="72" t="s">
        <v>16418</v>
      </c>
      <c r="C2728" s="73" t="s">
        <v>8753</v>
      </c>
      <c r="D2728" s="74">
        <v>0</v>
      </c>
      <c r="E2728" s="69">
        <v>28.16</v>
      </c>
      <c r="F2728" s="75">
        <f t="shared" si="1596"/>
        <v>0</v>
      </c>
      <c r="G2728" s="76"/>
      <c r="H2728" s="69">
        <f t="shared" si="1597"/>
        <v>19.77</v>
      </c>
      <c r="I2728" s="69">
        <f t="shared" si="1597"/>
        <v>8.39</v>
      </c>
      <c r="J2728" s="69">
        <f t="shared" si="1598"/>
        <v>28.16</v>
      </c>
      <c r="K2728" s="69">
        <v>0</v>
      </c>
      <c r="L2728" s="75">
        <f t="shared" si="1599"/>
        <v>28.16</v>
      </c>
      <c r="N2728" s="69">
        <v>19.77</v>
      </c>
      <c r="O2728" s="69">
        <v>8.39</v>
      </c>
      <c r="P2728" s="69">
        <f t="shared" si="1600"/>
        <v>28.16</v>
      </c>
      <c r="Q2728" s="63"/>
      <c r="R2728" s="69">
        <f t="shared" si="1601"/>
        <v>19.77</v>
      </c>
      <c r="S2728" s="69">
        <f t="shared" si="1601"/>
        <v>8.39</v>
      </c>
      <c r="T2728" s="69">
        <f t="shared" si="1602"/>
        <v>28.16</v>
      </c>
      <c r="U2728" s="69">
        <f t="shared" si="1603"/>
        <v>0</v>
      </c>
      <c r="V2728" s="77">
        <f t="shared" si="1604"/>
        <v>28.16</v>
      </c>
      <c r="X2728" s="69">
        <v>19.77</v>
      </c>
      <c r="Y2728" s="69">
        <v>8.39</v>
      </c>
      <c r="Z2728" s="69">
        <v>28.16</v>
      </c>
      <c r="AA2728" s="78"/>
      <c r="AB2728" s="79">
        <f t="shared" si="1575"/>
        <v>0</v>
      </c>
    </row>
    <row r="2729" spans="1:28" ht="22.5" x14ac:dyDescent="0.25">
      <c r="A2729" s="65" t="s">
        <v>11497</v>
      </c>
      <c r="B2729" s="66" t="s">
        <v>16419</v>
      </c>
      <c r="C2729" s="67"/>
      <c r="D2729" s="68"/>
      <c r="E2729" s="69"/>
      <c r="F2729" s="70"/>
      <c r="H2729" s="69"/>
      <c r="I2729" s="69"/>
      <c r="J2729" s="69"/>
      <c r="K2729" s="69"/>
      <c r="L2729" s="75"/>
      <c r="N2729" s="69"/>
      <c r="O2729" s="69"/>
      <c r="P2729" s="69"/>
      <c r="Q2729" s="63"/>
      <c r="R2729" s="69"/>
      <c r="S2729" s="69"/>
      <c r="T2729" s="69"/>
      <c r="U2729" s="69"/>
      <c r="V2729" s="77"/>
      <c r="X2729" s="69"/>
      <c r="Y2729" s="69"/>
      <c r="Z2729" s="69"/>
      <c r="AA2729" s="78"/>
      <c r="AB2729" s="79">
        <f t="shared" si="1575"/>
        <v>0</v>
      </c>
    </row>
    <row r="2730" spans="1:28" ht="22.5" x14ac:dyDescent="0.25">
      <c r="A2730" s="71" t="s">
        <v>11498</v>
      </c>
      <c r="B2730" s="72" t="s">
        <v>16420</v>
      </c>
      <c r="C2730" s="73" t="s">
        <v>8753</v>
      </c>
      <c r="D2730" s="74">
        <v>0</v>
      </c>
      <c r="E2730" s="69">
        <v>34.92</v>
      </c>
      <c r="F2730" s="75">
        <f t="shared" ref="F2730:F2773" si="1605">ROUND(D2730*E2730,2)</f>
        <v>0</v>
      </c>
      <c r="G2730" s="76"/>
      <c r="H2730" s="69">
        <f t="shared" ref="H2730:I2773" si="1606">ROUND(N2730+(N2730*$H$2/100),2)</f>
        <v>26.53</v>
      </c>
      <c r="I2730" s="69">
        <f t="shared" si="1606"/>
        <v>8.39</v>
      </c>
      <c r="J2730" s="69">
        <f t="shared" ref="J2730:J2773" si="1607">H2730+I2730</f>
        <v>34.92</v>
      </c>
      <c r="K2730" s="69">
        <v>0</v>
      </c>
      <c r="L2730" s="75">
        <f t="shared" ref="L2730:L2773" si="1608">SUM(J2730:K2730)</f>
        <v>34.92</v>
      </c>
      <c r="N2730" s="69">
        <v>26.53</v>
      </c>
      <c r="O2730" s="69">
        <v>8.39</v>
      </c>
      <c r="P2730" s="69">
        <f t="shared" ref="P2730:P2773" si="1609">SUM(N2730:O2730)</f>
        <v>34.92</v>
      </c>
      <c r="Q2730" s="63"/>
      <c r="R2730" s="69">
        <f t="shared" ref="R2730:S2773" si="1610">X2730</f>
        <v>26.53</v>
      </c>
      <c r="S2730" s="69">
        <f t="shared" si="1610"/>
        <v>8.39</v>
      </c>
      <c r="T2730" s="69">
        <f t="shared" ref="T2730:T2773" si="1611">R2730+S2730</f>
        <v>34.92</v>
      </c>
      <c r="U2730" s="69">
        <f t="shared" ref="U2730:U2773" si="1612">ROUND(Z2730*$H$2,2)/100</f>
        <v>0</v>
      </c>
      <c r="V2730" s="77">
        <f t="shared" ref="V2730:V2773" si="1613">SUM(T2730:U2730)</f>
        <v>34.92</v>
      </c>
      <c r="X2730" s="69">
        <v>26.53</v>
      </c>
      <c r="Y2730" s="69">
        <v>8.39</v>
      </c>
      <c r="Z2730" s="69">
        <v>34.92</v>
      </c>
      <c r="AA2730" s="78"/>
      <c r="AB2730" s="79">
        <f t="shared" si="1575"/>
        <v>0</v>
      </c>
    </row>
    <row r="2731" spans="1:28" x14ac:dyDescent="0.25">
      <c r="A2731" s="71" t="s">
        <v>11499</v>
      </c>
      <c r="B2731" s="72" t="s">
        <v>16421</v>
      </c>
      <c r="C2731" s="73" t="s">
        <v>8753</v>
      </c>
      <c r="D2731" s="74">
        <v>0</v>
      </c>
      <c r="E2731" s="69">
        <v>18.100000000000001</v>
      </c>
      <c r="F2731" s="75">
        <f t="shared" si="1605"/>
        <v>0</v>
      </c>
      <c r="G2731" s="76"/>
      <c r="H2731" s="69">
        <f t="shared" si="1606"/>
        <v>9.7100000000000009</v>
      </c>
      <c r="I2731" s="69">
        <f t="shared" si="1606"/>
        <v>8.39</v>
      </c>
      <c r="J2731" s="69">
        <f t="shared" si="1607"/>
        <v>18.100000000000001</v>
      </c>
      <c r="K2731" s="69">
        <v>0</v>
      </c>
      <c r="L2731" s="75">
        <f t="shared" si="1608"/>
        <v>18.100000000000001</v>
      </c>
      <c r="N2731" s="69">
        <v>9.7100000000000009</v>
      </c>
      <c r="O2731" s="69">
        <v>8.39</v>
      </c>
      <c r="P2731" s="69">
        <f t="shared" si="1609"/>
        <v>18.100000000000001</v>
      </c>
      <c r="Q2731" s="63"/>
      <c r="R2731" s="69">
        <f t="shared" si="1610"/>
        <v>9.7100000000000009</v>
      </c>
      <c r="S2731" s="69">
        <f t="shared" si="1610"/>
        <v>8.39</v>
      </c>
      <c r="T2731" s="69">
        <f t="shared" si="1611"/>
        <v>18.100000000000001</v>
      </c>
      <c r="U2731" s="69">
        <f t="shared" si="1612"/>
        <v>0</v>
      </c>
      <c r="V2731" s="77">
        <f t="shared" si="1613"/>
        <v>18.100000000000001</v>
      </c>
      <c r="X2731" s="69">
        <v>9.7100000000000009</v>
      </c>
      <c r="Y2731" s="69">
        <v>8.39</v>
      </c>
      <c r="Z2731" s="69">
        <v>18.100000000000001</v>
      </c>
      <c r="AA2731" s="78"/>
      <c r="AB2731" s="79">
        <f t="shared" si="1575"/>
        <v>0</v>
      </c>
    </row>
    <row r="2732" spans="1:28" x14ac:dyDescent="0.25">
      <c r="A2732" s="71" t="s">
        <v>11500</v>
      </c>
      <c r="B2732" s="72" t="s">
        <v>16422</v>
      </c>
      <c r="C2732" s="73" t="s">
        <v>8753</v>
      </c>
      <c r="D2732" s="74">
        <v>0</v>
      </c>
      <c r="E2732" s="69">
        <v>68.180000000000007</v>
      </c>
      <c r="F2732" s="75">
        <f t="shared" si="1605"/>
        <v>0</v>
      </c>
      <c r="G2732" s="76"/>
      <c r="H2732" s="69">
        <f t="shared" si="1606"/>
        <v>59.79</v>
      </c>
      <c r="I2732" s="69">
        <f t="shared" si="1606"/>
        <v>8.39</v>
      </c>
      <c r="J2732" s="69">
        <f t="shared" si="1607"/>
        <v>68.180000000000007</v>
      </c>
      <c r="K2732" s="69">
        <v>0</v>
      </c>
      <c r="L2732" s="75">
        <f t="shared" si="1608"/>
        <v>68.180000000000007</v>
      </c>
      <c r="N2732" s="69">
        <v>59.79</v>
      </c>
      <c r="O2732" s="69">
        <v>8.39</v>
      </c>
      <c r="P2732" s="69">
        <f t="shared" si="1609"/>
        <v>68.180000000000007</v>
      </c>
      <c r="Q2732" s="63"/>
      <c r="R2732" s="69">
        <f t="shared" si="1610"/>
        <v>59.79</v>
      </c>
      <c r="S2732" s="69">
        <f t="shared" si="1610"/>
        <v>8.39</v>
      </c>
      <c r="T2732" s="69">
        <f t="shared" si="1611"/>
        <v>68.180000000000007</v>
      </c>
      <c r="U2732" s="69">
        <f t="shared" si="1612"/>
        <v>0</v>
      </c>
      <c r="V2732" s="77">
        <f t="shared" si="1613"/>
        <v>68.180000000000007</v>
      </c>
      <c r="X2732" s="69">
        <v>59.79</v>
      </c>
      <c r="Y2732" s="69">
        <v>8.39</v>
      </c>
      <c r="Z2732" s="69">
        <v>68.180000000000007</v>
      </c>
      <c r="AA2732" s="78"/>
      <c r="AB2732" s="79">
        <f t="shared" si="1575"/>
        <v>0</v>
      </c>
    </row>
    <row r="2733" spans="1:28" x14ac:dyDescent="0.25">
      <c r="A2733" s="71" t="s">
        <v>11501</v>
      </c>
      <c r="B2733" s="72" t="s">
        <v>16423</v>
      </c>
      <c r="C2733" s="73" t="s">
        <v>8753</v>
      </c>
      <c r="D2733" s="74">
        <v>0</v>
      </c>
      <c r="E2733" s="69">
        <v>52.5</v>
      </c>
      <c r="F2733" s="75">
        <f t="shared" si="1605"/>
        <v>0</v>
      </c>
      <c r="G2733" s="76"/>
      <c r="H2733" s="69">
        <f t="shared" si="1606"/>
        <v>44.11</v>
      </c>
      <c r="I2733" s="69">
        <f t="shared" si="1606"/>
        <v>8.39</v>
      </c>
      <c r="J2733" s="69">
        <f t="shared" si="1607"/>
        <v>52.5</v>
      </c>
      <c r="K2733" s="69">
        <v>0</v>
      </c>
      <c r="L2733" s="75">
        <f t="shared" si="1608"/>
        <v>52.5</v>
      </c>
      <c r="N2733" s="69">
        <v>44.11</v>
      </c>
      <c r="O2733" s="69">
        <v>8.39</v>
      </c>
      <c r="P2733" s="69">
        <f t="shared" si="1609"/>
        <v>52.5</v>
      </c>
      <c r="Q2733" s="63"/>
      <c r="R2733" s="69">
        <f t="shared" si="1610"/>
        <v>44.11</v>
      </c>
      <c r="S2733" s="69">
        <f t="shared" si="1610"/>
        <v>8.39</v>
      </c>
      <c r="T2733" s="69">
        <f t="shared" si="1611"/>
        <v>52.5</v>
      </c>
      <c r="U2733" s="69">
        <f t="shared" si="1612"/>
        <v>0</v>
      </c>
      <c r="V2733" s="77">
        <f t="shared" si="1613"/>
        <v>52.5</v>
      </c>
      <c r="X2733" s="69">
        <v>44.11</v>
      </c>
      <c r="Y2733" s="69">
        <v>8.39</v>
      </c>
      <c r="Z2733" s="69">
        <v>52.5</v>
      </c>
      <c r="AA2733" s="78"/>
      <c r="AB2733" s="79">
        <f t="shared" si="1575"/>
        <v>0</v>
      </c>
    </row>
    <row r="2734" spans="1:28" x14ac:dyDescent="0.25">
      <c r="A2734" s="71" t="s">
        <v>11502</v>
      </c>
      <c r="B2734" s="72" t="s">
        <v>16424</v>
      </c>
      <c r="C2734" s="73" t="s">
        <v>8753</v>
      </c>
      <c r="D2734" s="74">
        <v>0</v>
      </c>
      <c r="E2734" s="69">
        <v>98.64</v>
      </c>
      <c r="F2734" s="75">
        <f t="shared" si="1605"/>
        <v>0</v>
      </c>
      <c r="G2734" s="76"/>
      <c r="H2734" s="69">
        <f t="shared" si="1606"/>
        <v>90.25</v>
      </c>
      <c r="I2734" s="69">
        <f t="shared" si="1606"/>
        <v>8.39</v>
      </c>
      <c r="J2734" s="69">
        <f t="shared" si="1607"/>
        <v>98.64</v>
      </c>
      <c r="K2734" s="69">
        <v>0</v>
      </c>
      <c r="L2734" s="75">
        <f t="shared" si="1608"/>
        <v>98.64</v>
      </c>
      <c r="N2734" s="69">
        <v>90.25</v>
      </c>
      <c r="O2734" s="69">
        <v>8.39</v>
      </c>
      <c r="P2734" s="69">
        <f t="shared" si="1609"/>
        <v>98.64</v>
      </c>
      <c r="Q2734" s="63"/>
      <c r="R2734" s="69">
        <f t="shared" si="1610"/>
        <v>90.25</v>
      </c>
      <c r="S2734" s="69">
        <f t="shared" si="1610"/>
        <v>8.39</v>
      </c>
      <c r="T2734" s="69">
        <f t="shared" si="1611"/>
        <v>98.64</v>
      </c>
      <c r="U2734" s="69">
        <f t="shared" si="1612"/>
        <v>0</v>
      </c>
      <c r="V2734" s="77">
        <f t="shared" si="1613"/>
        <v>98.64</v>
      </c>
      <c r="X2734" s="69">
        <v>90.25</v>
      </c>
      <c r="Y2734" s="69">
        <v>8.39</v>
      </c>
      <c r="Z2734" s="69">
        <v>98.64</v>
      </c>
      <c r="AA2734" s="78"/>
      <c r="AB2734" s="79">
        <f t="shared" si="1575"/>
        <v>0</v>
      </c>
    </row>
    <row r="2735" spans="1:28" x14ac:dyDescent="0.25">
      <c r="A2735" s="71" t="s">
        <v>11503</v>
      </c>
      <c r="B2735" s="72" t="s">
        <v>16425</v>
      </c>
      <c r="C2735" s="73" t="s">
        <v>8753</v>
      </c>
      <c r="D2735" s="74">
        <v>0</v>
      </c>
      <c r="E2735" s="69">
        <v>46.9</v>
      </c>
      <c r="F2735" s="75">
        <f t="shared" si="1605"/>
        <v>0</v>
      </c>
      <c r="G2735" s="76"/>
      <c r="H2735" s="69">
        <f t="shared" si="1606"/>
        <v>13.35</v>
      </c>
      <c r="I2735" s="69">
        <f t="shared" si="1606"/>
        <v>33.549999999999997</v>
      </c>
      <c r="J2735" s="69">
        <f t="shared" si="1607"/>
        <v>46.9</v>
      </c>
      <c r="K2735" s="69">
        <v>0</v>
      </c>
      <c r="L2735" s="75">
        <f t="shared" si="1608"/>
        <v>46.9</v>
      </c>
      <c r="N2735" s="69">
        <v>13.35</v>
      </c>
      <c r="O2735" s="69">
        <v>33.549999999999997</v>
      </c>
      <c r="P2735" s="69">
        <f t="shared" si="1609"/>
        <v>46.9</v>
      </c>
      <c r="Q2735" s="63"/>
      <c r="R2735" s="69">
        <f t="shared" si="1610"/>
        <v>13.35</v>
      </c>
      <c r="S2735" s="69">
        <f t="shared" si="1610"/>
        <v>33.549999999999997</v>
      </c>
      <c r="T2735" s="69">
        <f t="shared" si="1611"/>
        <v>46.9</v>
      </c>
      <c r="U2735" s="69">
        <f t="shared" si="1612"/>
        <v>0</v>
      </c>
      <c r="V2735" s="77">
        <f t="shared" si="1613"/>
        <v>46.9</v>
      </c>
      <c r="X2735" s="69">
        <v>13.35</v>
      </c>
      <c r="Y2735" s="69">
        <v>33.549999999999997</v>
      </c>
      <c r="Z2735" s="69">
        <v>46.9</v>
      </c>
      <c r="AA2735" s="78"/>
      <c r="AB2735" s="79">
        <f t="shared" si="1575"/>
        <v>0</v>
      </c>
    </row>
    <row r="2736" spans="1:28" ht="22.5" x14ac:dyDescent="0.25">
      <c r="A2736" s="71" t="s">
        <v>11504</v>
      </c>
      <c r="B2736" s="72" t="s">
        <v>16426</v>
      </c>
      <c r="C2736" s="73" t="s">
        <v>8753</v>
      </c>
      <c r="D2736" s="74">
        <v>0</v>
      </c>
      <c r="E2736" s="69">
        <v>16</v>
      </c>
      <c r="F2736" s="75">
        <f t="shared" si="1605"/>
        <v>0</v>
      </c>
      <c r="G2736" s="76"/>
      <c r="H2736" s="69">
        <f t="shared" si="1606"/>
        <v>12.65</v>
      </c>
      <c r="I2736" s="69">
        <f t="shared" si="1606"/>
        <v>3.35</v>
      </c>
      <c r="J2736" s="69">
        <f t="shared" si="1607"/>
        <v>16</v>
      </c>
      <c r="K2736" s="69">
        <v>0</v>
      </c>
      <c r="L2736" s="75">
        <f t="shared" si="1608"/>
        <v>16</v>
      </c>
      <c r="N2736" s="69">
        <v>12.65</v>
      </c>
      <c r="O2736" s="69">
        <v>3.3499999999999996</v>
      </c>
      <c r="P2736" s="69">
        <f t="shared" si="1609"/>
        <v>16</v>
      </c>
      <c r="Q2736" s="63"/>
      <c r="R2736" s="69">
        <f t="shared" si="1610"/>
        <v>12.65</v>
      </c>
      <c r="S2736" s="69">
        <f t="shared" si="1610"/>
        <v>3.36</v>
      </c>
      <c r="T2736" s="69">
        <f t="shared" si="1611"/>
        <v>16.010000000000002</v>
      </c>
      <c r="U2736" s="69">
        <f t="shared" si="1612"/>
        <v>0</v>
      </c>
      <c r="V2736" s="77">
        <f t="shared" si="1613"/>
        <v>16.010000000000002</v>
      </c>
      <c r="X2736" s="69">
        <v>12.65</v>
      </c>
      <c r="Y2736" s="69">
        <v>3.36</v>
      </c>
      <c r="Z2736" s="69">
        <v>16.010000000000002</v>
      </c>
      <c r="AA2736" s="78"/>
      <c r="AB2736" s="79">
        <f t="shared" si="1575"/>
        <v>-1.0000000000001563E-2</v>
      </c>
    </row>
    <row r="2737" spans="1:28" x14ac:dyDescent="0.25">
      <c r="A2737" s="71" t="s">
        <v>11505</v>
      </c>
      <c r="B2737" s="72" t="s">
        <v>16427</v>
      </c>
      <c r="C2737" s="73" t="s">
        <v>8753</v>
      </c>
      <c r="D2737" s="74">
        <v>0</v>
      </c>
      <c r="E2737" s="69">
        <v>19.310000000000002</v>
      </c>
      <c r="F2737" s="75">
        <f t="shared" si="1605"/>
        <v>0</v>
      </c>
      <c r="G2737" s="76"/>
      <c r="H2737" s="69">
        <f t="shared" si="1606"/>
        <v>15.96</v>
      </c>
      <c r="I2737" s="69">
        <f t="shared" si="1606"/>
        <v>3.35</v>
      </c>
      <c r="J2737" s="69">
        <f t="shared" si="1607"/>
        <v>19.310000000000002</v>
      </c>
      <c r="K2737" s="69">
        <v>0</v>
      </c>
      <c r="L2737" s="75">
        <f t="shared" si="1608"/>
        <v>19.310000000000002</v>
      </c>
      <c r="N2737" s="69">
        <v>15.96</v>
      </c>
      <c r="O2737" s="69">
        <v>3.3499999999999996</v>
      </c>
      <c r="P2737" s="69">
        <f t="shared" si="1609"/>
        <v>19.310000000000002</v>
      </c>
      <c r="Q2737" s="63"/>
      <c r="R2737" s="69">
        <f t="shared" si="1610"/>
        <v>15.96</v>
      </c>
      <c r="S2737" s="69">
        <f t="shared" si="1610"/>
        <v>3.36</v>
      </c>
      <c r="T2737" s="69">
        <f t="shared" si="1611"/>
        <v>19.32</v>
      </c>
      <c r="U2737" s="69">
        <f t="shared" si="1612"/>
        <v>0</v>
      </c>
      <c r="V2737" s="77">
        <f t="shared" si="1613"/>
        <v>19.32</v>
      </c>
      <c r="X2737" s="69">
        <v>15.96</v>
      </c>
      <c r="Y2737" s="69">
        <v>3.36</v>
      </c>
      <c r="Z2737" s="69">
        <v>19.32</v>
      </c>
      <c r="AA2737" s="78"/>
      <c r="AB2737" s="79">
        <f t="shared" si="1575"/>
        <v>-9.9999999999980105E-3</v>
      </c>
    </row>
    <row r="2738" spans="1:28" x14ac:dyDescent="0.25">
      <c r="A2738" s="71" t="s">
        <v>11506</v>
      </c>
      <c r="B2738" s="72" t="s">
        <v>16428</v>
      </c>
      <c r="C2738" s="73" t="s">
        <v>8753</v>
      </c>
      <c r="D2738" s="74">
        <v>0</v>
      </c>
      <c r="E2738" s="69">
        <v>9.629999999999999</v>
      </c>
      <c r="F2738" s="75">
        <f t="shared" si="1605"/>
        <v>0</v>
      </c>
      <c r="G2738" s="76"/>
      <c r="H2738" s="69">
        <f t="shared" si="1606"/>
        <v>6.28</v>
      </c>
      <c r="I2738" s="69">
        <f t="shared" si="1606"/>
        <v>3.35</v>
      </c>
      <c r="J2738" s="69">
        <f t="shared" si="1607"/>
        <v>9.6300000000000008</v>
      </c>
      <c r="K2738" s="69">
        <v>0</v>
      </c>
      <c r="L2738" s="75">
        <f t="shared" si="1608"/>
        <v>9.6300000000000008</v>
      </c>
      <c r="N2738" s="69">
        <v>6.28</v>
      </c>
      <c r="O2738" s="69">
        <v>3.3499999999999996</v>
      </c>
      <c r="P2738" s="69">
        <f t="shared" si="1609"/>
        <v>9.629999999999999</v>
      </c>
      <c r="Q2738" s="63"/>
      <c r="R2738" s="69">
        <f t="shared" si="1610"/>
        <v>6.28</v>
      </c>
      <c r="S2738" s="69">
        <f t="shared" si="1610"/>
        <v>3.36</v>
      </c>
      <c r="T2738" s="69">
        <f t="shared" si="1611"/>
        <v>9.64</v>
      </c>
      <c r="U2738" s="69">
        <f t="shared" si="1612"/>
        <v>0</v>
      </c>
      <c r="V2738" s="77">
        <f t="shared" si="1613"/>
        <v>9.64</v>
      </c>
      <c r="X2738" s="69">
        <v>6.28</v>
      </c>
      <c r="Y2738" s="69">
        <v>3.36</v>
      </c>
      <c r="Z2738" s="69">
        <v>9.64</v>
      </c>
      <c r="AA2738" s="78"/>
      <c r="AB2738" s="79">
        <f t="shared" si="1575"/>
        <v>-1.0000000000001563E-2</v>
      </c>
    </row>
    <row r="2739" spans="1:28" x14ac:dyDescent="0.25">
      <c r="A2739" s="71" t="s">
        <v>11507</v>
      </c>
      <c r="B2739" s="72" t="s">
        <v>16429</v>
      </c>
      <c r="C2739" s="73" t="s">
        <v>8753</v>
      </c>
      <c r="D2739" s="74">
        <v>0</v>
      </c>
      <c r="E2739" s="69">
        <v>6.8599999999999994</v>
      </c>
      <c r="F2739" s="75">
        <f t="shared" si="1605"/>
        <v>0</v>
      </c>
      <c r="G2739" s="76"/>
      <c r="H2739" s="69">
        <f t="shared" si="1606"/>
        <v>3.51</v>
      </c>
      <c r="I2739" s="69">
        <f t="shared" si="1606"/>
        <v>3.35</v>
      </c>
      <c r="J2739" s="69">
        <f t="shared" si="1607"/>
        <v>6.8599999999999994</v>
      </c>
      <c r="K2739" s="69">
        <v>0</v>
      </c>
      <c r="L2739" s="75">
        <f t="shared" si="1608"/>
        <v>6.8599999999999994</v>
      </c>
      <c r="N2739" s="69">
        <v>3.51</v>
      </c>
      <c r="O2739" s="69">
        <v>3.3499999999999996</v>
      </c>
      <c r="P2739" s="69">
        <f t="shared" si="1609"/>
        <v>6.8599999999999994</v>
      </c>
      <c r="Q2739" s="63"/>
      <c r="R2739" s="69">
        <f t="shared" si="1610"/>
        <v>3.51</v>
      </c>
      <c r="S2739" s="69">
        <f t="shared" si="1610"/>
        <v>3.36</v>
      </c>
      <c r="T2739" s="69">
        <f t="shared" si="1611"/>
        <v>6.8699999999999992</v>
      </c>
      <c r="U2739" s="69">
        <f t="shared" si="1612"/>
        <v>0</v>
      </c>
      <c r="V2739" s="77">
        <f t="shared" si="1613"/>
        <v>6.8699999999999992</v>
      </c>
      <c r="X2739" s="69">
        <v>3.51</v>
      </c>
      <c r="Y2739" s="69">
        <v>3.36</v>
      </c>
      <c r="Z2739" s="69">
        <v>6.87</v>
      </c>
      <c r="AA2739" s="78"/>
      <c r="AB2739" s="79">
        <f t="shared" si="1575"/>
        <v>-1.0000000000000675E-2</v>
      </c>
    </row>
    <row r="2740" spans="1:28" x14ac:dyDescent="0.25">
      <c r="A2740" s="71" t="s">
        <v>11508</v>
      </c>
      <c r="B2740" s="72" t="s">
        <v>16430</v>
      </c>
      <c r="C2740" s="73" t="s">
        <v>8808</v>
      </c>
      <c r="D2740" s="74">
        <v>0</v>
      </c>
      <c r="E2740" s="69">
        <v>21.73</v>
      </c>
      <c r="F2740" s="75">
        <f t="shared" si="1605"/>
        <v>0</v>
      </c>
      <c r="G2740" s="76"/>
      <c r="H2740" s="69">
        <f t="shared" si="1606"/>
        <v>8.32</v>
      </c>
      <c r="I2740" s="69">
        <f t="shared" si="1606"/>
        <v>13.41</v>
      </c>
      <c r="J2740" s="69">
        <f t="shared" si="1607"/>
        <v>21.73</v>
      </c>
      <c r="K2740" s="69">
        <v>0</v>
      </c>
      <c r="L2740" s="75">
        <f t="shared" si="1608"/>
        <v>21.73</v>
      </c>
      <c r="N2740" s="69">
        <v>8.32</v>
      </c>
      <c r="O2740" s="69">
        <v>13.41</v>
      </c>
      <c r="P2740" s="69">
        <f t="shared" si="1609"/>
        <v>21.73</v>
      </c>
      <c r="Q2740" s="63"/>
      <c r="R2740" s="69">
        <f t="shared" si="1610"/>
        <v>8.32</v>
      </c>
      <c r="S2740" s="69">
        <f t="shared" si="1610"/>
        <v>13.42</v>
      </c>
      <c r="T2740" s="69">
        <f t="shared" si="1611"/>
        <v>21.740000000000002</v>
      </c>
      <c r="U2740" s="69">
        <f t="shared" si="1612"/>
        <v>0</v>
      </c>
      <c r="V2740" s="77">
        <f t="shared" si="1613"/>
        <v>21.740000000000002</v>
      </c>
      <c r="X2740" s="69">
        <v>8.32</v>
      </c>
      <c r="Y2740" s="69">
        <v>13.42</v>
      </c>
      <c r="Z2740" s="69">
        <v>21.74</v>
      </c>
      <c r="AA2740" s="78"/>
      <c r="AB2740" s="79">
        <f t="shared" si="1575"/>
        <v>-9.9999999999980105E-3</v>
      </c>
    </row>
    <row r="2741" spans="1:28" x14ac:dyDescent="0.25">
      <c r="A2741" s="71" t="s">
        <v>11509</v>
      </c>
      <c r="B2741" s="72" t="s">
        <v>16431</v>
      </c>
      <c r="C2741" s="73" t="s">
        <v>8753</v>
      </c>
      <c r="D2741" s="74">
        <v>0</v>
      </c>
      <c r="E2741" s="69">
        <v>22.96</v>
      </c>
      <c r="F2741" s="75">
        <f t="shared" si="1605"/>
        <v>0</v>
      </c>
      <c r="G2741" s="76"/>
      <c r="H2741" s="69">
        <f t="shared" si="1606"/>
        <v>14.57</v>
      </c>
      <c r="I2741" s="69">
        <f t="shared" si="1606"/>
        <v>8.39</v>
      </c>
      <c r="J2741" s="69">
        <f t="shared" si="1607"/>
        <v>22.96</v>
      </c>
      <c r="K2741" s="69">
        <v>0</v>
      </c>
      <c r="L2741" s="75">
        <f t="shared" si="1608"/>
        <v>22.96</v>
      </c>
      <c r="N2741" s="69">
        <v>14.57</v>
      </c>
      <c r="O2741" s="69">
        <v>8.39</v>
      </c>
      <c r="P2741" s="69">
        <f t="shared" si="1609"/>
        <v>22.96</v>
      </c>
      <c r="Q2741" s="63"/>
      <c r="R2741" s="69">
        <f t="shared" si="1610"/>
        <v>14.57</v>
      </c>
      <c r="S2741" s="69">
        <f t="shared" si="1610"/>
        <v>8.39</v>
      </c>
      <c r="T2741" s="69">
        <f t="shared" si="1611"/>
        <v>22.96</v>
      </c>
      <c r="U2741" s="69">
        <f t="shared" si="1612"/>
        <v>0</v>
      </c>
      <c r="V2741" s="77">
        <f t="shared" si="1613"/>
        <v>22.96</v>
      </c>
      <c r="X2741" s="69">
        <v>14.57</v>
      </c>
      <c r="Y2741" s="69">
        <v>8.39</v>
      </c>
      <c r="Z2741" s="69">
        <v>22.96</v>
      </c>
      <c r="AA2741" s="78"/>
      <c r="AB2741" s="79">
        <f t="shared" si="1575"/>
        <v>0</v>
      </c>
    </row>
    <row r="2742" spans="1:28" x14ac:dyDescent="0.25">
      <c r="A2742" s="71" t="s">
        <v>11510</v>
      </c>
      <c r="B2742" s="72" t="s">
        <v>16432</v>
      </c>
      <c r="C2742" s="73" t="s">
        <v>8753</v>
      </c>
      <c r="D2742" s="74">
        <v>0</v>
      </c>
      <c r="E2742" s="69">
        <v>135.71</v>
      </c>
      <c r="F2742" s="75">
        <f t="shared" si="1605"/>
        <v>0</v>
      </c>
      <c r="G2742" s="76"/>
      <c r="H2742" s="69">
        <f t="shared" si="1606"/>
        <v>118.93</v>
      </c>
      <c r="I2742" s="69">
        <f t="shared" si="1606"/>
        <v>16.78</v>
      </c>
      <c r="J2742" s="69">
        <f t="shared" si="1607"/>
        <v>135.71</v>
      </c>
      <c r="K2742" s="69">
        <v>0</v>
      </c>
      <c r="L2742" s="75">
        <f t="shared" si="1608"/>
        <v>135.71</v>
      </c>
      <c r="N2742" s="69">
        <v>118.93</v>
      </c>
      <c r="O2742" s="69">
        <v>16.78</v>
      </c>
      <c r="P2742" s="69">
        <f t="shared" si="1609"/>
        <v>135.71</v>
      </c>
      <c r="Q2742" s="63"/>
      <c r="R2742" s="69">
        <f t="shared" si="1610"/>
        <v>118.93</v>
      </c>
      <c r="S2742" s="69">
        <f t="shared" si="1610"/>
        <v>16.79</v>
      </c>
      <c r="T2742" s="69">
        <f t="shared" si="1611"/>
        <v>135.72</v>
      </c>
      <c r="U2742" s="69">
        <f t="shared" si="1612"/>
        <v>0</v>
      </c>
      <c r="V2742" s="77">
        <f t="shared" si="1613"/>
        <v>135.72</v>
      </c>
      <c r="X2742" s="69">
        <v>118.93</v>
      </c>
      <c r="Y2742" s="69">
        <v>16.79</v>
      </c>
      <c r="Z2742" s="69">
        <v>135.72</v>
      </c>
      <c r="AA2742" s="78"/>
      <c r="AB2742" s="79">
        <f t="shared" si="1575"/>
        <v>-9.9999999999909051E-3</v>
      </c>
    </row>
    <row r="2743" spans="1:28" x14ac:dyDescent="0.25">
      <c r="A2743" s="71" t="s">
        <v>11511</v>
      </c>
      <c r="B2743" s="72" t="s">
        <v>16433</v>
      </c>
      <c r="C2743" s="73" t="s">
        <v>8753</v>
      </c>
      <c r="D2743" s="74">
        <v>0</v>
      </c>
      <c r="E2743" s="69">
        <v>86.19</v>
      </c>
      <c r="F2743" s="75">
        <f t="shared" si="1605"/>
        <v>0</v>
      </c>
      <c r="G2743" s="76"/>
      <c r="H2743" s="69">
        <f t="shared" si="1606"/>
        <v>69.41</v>
      </c>
      <c r="I2743" s="69">
        <f t="shared" si="1606"/>
        <v>16.78</v>
      </c>
      <c r="J2743" s="69">
        <f t="shared" si="1607"/>
        <v>86.19</v>
      </c>
      <c r="K2743" s="69">
        <v>0</v>
      </c>
      <c r="L2743" s="75">
        <f t="shared" si="1608"/>
        <v>86.19</v>
      </c>
      <c r="N2743" s="69">
        <v>69.41</v>
      </c>
      <c r="O2743" s="69">
        <v>16.78</v>
      </c>
      <c r="P2743" s="69">
        <f t="shared" si="1609"/>
        <v>86.19</v>
      </c>
      <c r="Q2743" s="63"/>
      <c r="R2743" s="69">
        <f t="shared" si="1610"/>
        <v>69.41</v>
      </c>
      <c r="S2743" s="69">
        <f t="shared" si="1610"/>
        <v>16.79</v>
      </c>
      <c r="T2743" s="69">
        <f t="shared" si="1611"/>
        <v>86.199999999999989</v>
      </c>
      <c r="U2743" s="69">
        <f t="shared" si="1612"/>
        <v>0</v>
      </c>
      <c r="V2743" s="77">
        <f t="shared" si="1613"/>
        <v>86.199999999999989</v>
      </c>
      <c r="X2743" s="69">
        <v>69.41</v>
      </c>
      <c r="Y2743" s="69">
        <v>16.79</v>
      </c>
      <c r="Z2743" s="69">
        <v>86.2</v>
      </c>
      <c r="AA2743" s="78"/>
      <c r="AB2743" s="79">
        <f t="shared" si="1575"/>
        <v>-1.0000000000005116E-2</v>
      </c>
    </row>
    <row r="2744" spans="1:28" x14ac:dyDescent="0.25">
      <c r="A2744" s="71" t="s">
        <v>11512</v>
      </c>
      <c r="B2744" s="72" t="s">
        <v>16434</v>
      </c>
      <c r="C2744" s="73" t="s">
        <v>8753</v>
      </c>
      <c r="D2744" s="74">
        <v>0</v>
      </c>
      <c r="E2744" s="69">
        <v>110.68</v>
      </c>
      <c r="F2744" s="75">
        <f t="shared" si="1605"/>
        <v>0</v>
      </c>
      <c r="G2744" s="76"/>
      <c r="H2744" s="69">
        <f t="shared" si="1606"/>
        <v>93.9</v>
      </c>
      <c r="I2744" s="69">
        <f t="shared" si="1606"/>
        <v>16.78</v>
      </c>
      <c r="J2744" s="69">
        <f t="shared" si="1607"/>
        <v>110.68</v>
      </c>
      <c r="K2744" s="69">
        <v>0</v>
      </c>
      <c r="L2744" s="75">
        <f t="shared" si="1608"/>
        <v>110.68</v>
      </c>
      <c r="N2744" s="69">
        <v>93.9</v>
      </c>
      <c r="O2744" s="69">
        <v>16.78</v>
      </c>
      <c r="P2744" s="69">
        <f t="shared" si="1609"/>
        <v>110.68</v>
      </c>
      <c r="Q2744" s="63"/>
      <c r="R2744" s="69">
        <f t="shared" si="1610"/>
        <v>93.9</v>
      </c>
      <c r="S2744" s="69">
        <f t="shared" si="1610"/>
        <v>16.79</v>
      </c>
      <c r="T2744" s="69">
        <f t="shared" si="1611"/>
        <v>110.69</v>
      </c>
      <c r="U2744" s="69">
        <f t="shared" si="1612"/>
        <v>0</v>
      </c>
      <c r="V2744" s="77">
        <f t="shared" si="1613"/>
        <v>110.69</v>
      </c>
      <c r="X2744" s="69">
        <v>93.9</v>
      </c>
      <c r="Y2744" s="69">
        <v>16.79</v>
      </c>
      <c r="Z2744" s="69">
        <v>110.69</v>
      </c>
      <c r="AA2744" s="78"/>
      <c r="AB2744" s="79">
        <f t="shared" si="1575"/>
        <v>-9.9999999999909051E-3</v>
      </c>
    </row>
    <row r="2745" spans="1:28" x14ac:dyDescent="0.25">
      <c r="A2745" s="71" t="s">
        <v>11513</v>
      </c>
      <c r="B2745" s="72" t="s">
        <v>16435</v>
      </c>
      <c r="C2745" s="73" t="s">
        <v>8753</v>
      </c>
      <c r="D2745" s="74">
        <v>0</v>
      </c>
      <c r="E2745" s="69">
        <v>39.700000000000003</v>
      </c>
      <c r="F2745" s="75">
        <f t="shared" si="1605"/>
        <v>0</v>
      </c>
      <c r="G2745" s="76"/>
      <c r="H2745" s="69">
        <f t="shared" si="1606"/>
        <v>31.31</v>
      </c>
      <c r="I2745" s="69">
        <f t="shared" si="1606"/>
        <v>8.39</v>
      </c>
      <c r="J2745" s="69">
        <f t="shared" si="1607"/>
        <v>39.700000000000003</v>
      </c>
      <c r="K2745" s="69">
        <v>0</v>
      </c>
      <c r="L2745" s="75">
        <f t="shared" si="1608"/>
        <v>39.700000000000003</v>
      </c>
      <c r="N2745" s="69">
        <v>31.310000000000002</v>
      </c>
      <c r="O2745" s="69">
        <v>8.39</v>
      </c>
      <c r="P2745" s="69">
        <f t="shared" si="1609"/>
        <v>39.700000000000003</v>
      </c>
      <c r="Q2745" s="63"/>
      <c r="R2745" s="69">
        <f t="shared" si="1610"/>
        <v>31.31</v>
      </c>
      <c r="S2745" s="69">
        <f t="shared" si="1610"/>
        <v>8.39</v>
      </c>
      <c r="T2745" s="69">
        <f t="shared" si="1611"/>
        <v>39.700000000000003</v>
      </c>
      <c r="U2745" s="69">
        <f t="shared" si="1612"/>
        <v>0</v>
      </c>
      <c r="V2745" s="77">
        <f t="shared" si="1613"/>
        <v>39.700000000000003</v>
      </c>
      <c r="X2745" s="69">
        <v>31.31</v>
      </c>
      <c r="Y2745" s="69">
        <v>8.39</v>
      </c>
      <c r="Z2745" s="69">
        <v>39.700000000000003</v>
      </c>
      <c r="AA2745" s="78"/>
      <c r="AB2745" s="79">
        <f t="shared" si="1575"/>
        <v>0</v>
      </c>
    </row>
    <row r="2746" spans="1:28" ht="22.5" x14ac:dyDescent="0.25">
      <c r="A2746" s="71" t="s">
        <v>11514</v>
      </c>
      <c r="B2746" s="72" t="s">
        <v>16436</v>
      </c>
      <c r="C2746" s="73" t="s">
        <v>8753</v>
      </c>
      <c r="D2746" s="74">
        <v>0</v>
      </c>
      <c r="E2746" s="69">
        <v>9.0499999999999989</v>
      </c>
      <c r="F2746" s="75">
        <f t="shared" si="1605"/>
        <v>0</v>
      </c>
      <c r="G2746" s="76"/>
      <c r="H2746" s="69">
        <f t="shared" si="1606"/>
        <v>2.3199999999999998</v>
      </c>
      <c r="I2746" s="69">
        <f t="shared" si="1606"/>
        <v>6.73</v>
      </c>
      <c r="J2746" s="69">
        <f t="shared" si="1607"/>
        <v>9.0500000000000007</v>
      </c>
      <c r="K2746" s="69">
        <v>0</v>
      </c>
      <c r="L2746" s="75">
        <f t="shared" si="1608"/>
        <v>9.0500000000000007</v>
      </c>
      <c r="N2746" s="69">
        <v>2.3199999999999998</v>
      </c>
      <c r="O2746" s="69">
        <v>6.7299999999999995</v>
      </c>
      <c r="P2746" s="69">
        <f t="shared" si="1609"/>
        <v>9.0499999999999989</v>
      </c>
      <c r="Q2746" s="63"/>
      <c r="R2746" s="69">
        <f t="shared" si="1610"/>
        <v>2.3199999999999998</v>
      </c>
      <c r="S2746" s="69">
        <f t="shared" si="1610"/>
        <v>6.71</v>
      </c>
      <c r="T2746" s="69">
        <f t="shared" si="1611"/>
        <v>9.0299999999999994</v>
      </c>
      <c r="U2746" s="69">
        <f t="shared" si="1612"/>
        <v>0</v>
      </c>
      <c r="V2746" s="77">
        <f t="shared" si="1613"/>
        <v>9.0299999999999994</v>
      </c>
      <c r="X2746" s="69">
        <v>2.3199999999999998</v>
      </c>
      <c r="Y2746" s="69">
        <v>6.71</v>
      </c>
      <c r="Z2746" s="69">
        <v>9.0299999999999994</v>
      </c>
      <c r="AA2746" s="78"/>
      <c r="AB2746" s="79">
        <f t="shared" si="1575"/>
        <v>1.9999999999999574E-2</v>
      </c>
    </row>
    <row r="2747" spans="1:28" ht="22.5" x14ac:dyDescent="0.25">
      <c r="A2747" s="71" t="s">
        <v>11515</v>
      </c>
      <c r="B2747" s="72" t="s">
        <v>16437</v>
      </c>
      <c r="C2747" s="73" t="s">
        <v>8753</v>
      </c>
      <c r="D2747" s="74">
        <v>0</v>
      </c>
      <c r="E2747" s="69">
        <v>15.21</v>
      </c>
      <c r="F2747" s="75">
        <f t="shared" si="1605"/>
        <v>0</v>
      </c>
      <c r="G2747" s="76"/>
      <c r="H2747" s="69">
        <f t="shared" si="1606"/>
        <v>6.82</v>
      </c>
      <c r="I2747" s="69">
        <f t="shared" si="1606"/>
        <v>8.39</v>
      </c>
      <c r="J2747" s="69">
        <f t="shared" si="1607"/>
        <v>15.21</v>
      </c>
      <c r="K2747" s="69">
        <v>0</v>
      </c>
      <c r="L2747" s="75">
        <f t="shared" si="1608"/>
        <v>15.21</v>
      </c>
      <c r="N2747" s="69">
        <v>6.82</v>
      </c>
      <c r="O2747" s="69">
        <v>8.39</v>
      </c>
      <c r="P2747" s="69">
        <f t="shared" si="1609"/>
        <v>15.21</v>
      </c>
      <c r="Q2747" s="63"/>
      <c r="R2747" s="69">
        <f t="shared" si="1610"/>
        <v>6.82</v>
      </c>
      <c r="S2747" s="69">
        <f t="shared" si="1610"/>
        <v>8.39</v>
      </c>
      <c r="T2747" s="69">
        <f t="shared" si="1611"/>
        <v>15.21</v>
      </c>
      <c r="U2747" s="69">
        <f t="shared" si="1612"/>
        <v>0</v>
      </c>
      <c r="V2747" s="77">
        <f t="shared" si="1613"/>
        <v>15.21</v>
      </c>
      <c r="X2747" s="69">
        <v>6.82</v>
      </c>
      <c r="Y2747" s="69">
        <v>8.39</v>
      </c>
      <c r="Z2747" s="69">
        <v>15.21</v>
      </c>
      <c r="AA2747" s="78"/>
      <c r="AB2747" s="79">
        <f t="shared" si="1575"/>
        <v>0</v>
      </c>
    </row>
    <row r="2748" spans="1:28" ht="22.5" x14ac:dyDescent="0.25">
      <c r="A2748" s="71" t="s">
        <v>11516</v>
      </c>
      <c r="B2748" s="72" t="s">
        <v>16438</v>
      </c>
      <c r="C2748" s="73" t="s">
        <v>8808</v>
      </c>
      <c r="D2748" s="74">
        <v>0</v>
      </c>
      <c r="E2748" s="69">
        <v>29.32</v>
      </c>
      <c r="F2748" s="75">
        <f t="shared" si="1605"/>
        <v>0</v>
      </c>
      <c r="G2748" s="76"/>
      <c r="H2748" s="69">
        <f t="shared" si="1606"/>
        <v>12.54</v>
      </c>
      <c r="I2748" s="69">
        <f t="shared" si="1606"/>
        <v>16.78</v>
      </c>
      <c r="J2748" s="69">
        <f t="shared" si="1607"/>
        <v>29.32</v>
      </c>
      <c r="K2748" s="69">
        <v>0</v>
      </c>
      <c r="L2748" s="75">
        <f t="shared" si="1608"/>
        <v>29.32</v>
      </c>
      <c r="N2748" s="69">
        <v>12.54</v>
      </c>
      <c r="O2748" s="69">
        <v>16.78</v>
      </c>
      <c r="P2748" s="69">
        <f t="shared" si="1609"/>
        <v>29.32</v>
      </c>
      <c r="Q2748" s="63"/>
      <c r="R2748" s="69">
        <f t="shared" si="1610"/>
        <v>12.54</v>
      </c>
      <c r="S2748" s="69">
        <f t="shared" si="1610"/>
        <v>16.79</v>
      </c>
      <c r="T2748" s="69">
        <f t="shared" si="1611"/>
        <v>29.33</v>
      </c>
      <c r="U2748" s="69">
        <f t="shared" si="1612"/>
        <v>0</v>
      </c>
      <c r="V2748" s="77">
        <f t="shared" si="1613"/>
        <v>29.33</v>
      </c>
      <c r="X2748" s="69">
        <v>12.54</v>
      </c>
      <c r="Y2748" s="69">
        <v>16.79</v>
      </c>
      <c r="Z2748" s="69">
        <v>29.33</v>
      </c>
      <c r="AA2748" s="78"/>
      <c r="AB2748" s="79">
        <f t="shared" si="1575"/>
        <v>-9.9999999999980105E-3</v>
      </c>
    </row>
    <row r="2749" spans="1:28" ht="22.5" x14ac:dyDescent="0.25">
      <c r="A2749" s="71" t="s">
        <v>11517</v>
      </c>
      <c r="B2749" s="72" t="s">
        <v>16439</v>
      </c>
      <c r="C2749" s="73" t="s">
        <v>8753</v>
      </c>
      <c r="D2749" s="74">
        <v>0</v>
      </c>
      <c r="E2749" s="69">
        <v>15.930000000000001</v>
      </c>
      <c r="F2749" s="75">
        <f t="shared" si="1605"/>
        <v>0</v>
      </c>
      <c r="G2749" s="76"/>
      <c r="H2749" s="69">
        <f t="shared" si="1606"/>
        <v>7.54</v>
      </c>
      <c r="I2749" s="69">
        <f t="shared" si="1606"/>
        <v>8.39</v>
      </c>
      <c r="J2749" s="69">
        <f t="shared" si="1607"/>
        <v>15.93</v>
      </c>
      <c r="K2749" s="69">
        <v>0</v>
      </c>
      <c r="L2749" s="75">
        <f t="shared" si="1608"/>
        <v>15.93</v>
      </c>
      <c r="N2749" s="69">
        <v>7.5400000000000009</v>
      </c>
      <c r="O2749" s="69">
        <v>8.39</v>
      </c>
      <c r="P2749" s="69">
        <f t="shared" si="1609"/>
        <v>15.930000000000001</v>
      </c>
      <c r="Q2749" s="63"/>
      <c r="R2749" s="69">
        <f t="shared" si="1610"/>
        <v>7.54</v>
      </c>
      <c r="S2749" s="69">
        <f t="shared" si="1610"/>
        <v>8.39</v>
      </c>
      <c r="T2749" s="69">
        <f t="shared" si="1611"/>
        <v>15.93</v>
      </c>
      <c r="U2749" s="69">
        <f t="shared" si="1612"/>
        <v>0</v>
      </c>
      <c r="V2749" s="77">
        <f t="shared" si="1613"/>
        <v>15.93</v>
      </c>
      <c r="X2749" s="69">
        <v>7.54</v>
      </c>
      <c r="Y2749" s="69">
        <v>8.39</v>
      </c>
      <c r="Z2749" s="69">
        <v>15.93</v>
      </c>
      <c r="AA2749" s="78"/>
      <c r="AB2749" s="79">
        <f t="shared" si="1575"/>
        <v>0</v>
      </c>
    </row>
    <row r="2750" spans="1:28" ht="22.5" x14ac:dyDescent="0.25">
      <c r="A2750" s="71" t="s">
        <v>11518</v>
      </c>
      <c r="B2750" s="72" t="s">
        <v>16440</v>
      </c>
      <c r="C2750" s="73" t="s">
        <v>8753</v>
      </c>
      <c r="D2750" s="74">
        <v>0</v>
      </c>
      <c r="E2750" s="69">
        <v>32.64</v>
      </c>
      <c r="F2750" s="75">
        <f t="shared" si="1605"/>
        <v>0</v>
      </c>
      <c r="G2750" s="76"/>
      <c r="H2750" s="69">
        <f t="shared" si="1606"/>
        <v>25.91</v>
      </c>
      <c r="I2750" s="69">
        <f t="shared" si="1606"/>
        <v>6.73</v>
      </c>
      <c r="J2750" s="69">
        <f t="shared" si="1607"/>
        <v>32.64</v>
      </c>
      <c r="K2750" s="69">
        <v>0</v>
      </c>
      <c r="L2750" s="75">
        <f t="shared" si="1608"/>
        <v>32.64</v>
      </c>
      <c r="N2750" s="69">
        <v>25.91</v>
      </c>
      <c r="O2750" s="69">
        <v>6.7299999999999995</v>
      </c>
      <c r="P2750" s="69">
        <f t="shared" si="1609"/>
        <v>32.64</v>
      </c>
      <c r="Q2750" s="63"/>
      <c r="R2750" s="69">
        <f t="shared" si="1610"/>
        <v>25.91</v>
      </c>
      <c r="S2750" s="69">
        <f t="shared" si="1610"/>
        <v>6.71</v>
      </c>
      <c r="T2750" s="69">
        <f t="shared" si="1611"/>
        <v>32.619999999999997</v>
      </c>
      <c r="U2750" s="69">
        <f t="shared" si="1612"/>
        <v>0</v>
      </c>
      <c r="V2750" s="77">
        <f t="shared" si="1613"/>
        <v>32.619999999999997</v>
      </c>
      <c r="X2750" s="69">
        <v>25.91</v>
      </c>
      <c r="Y2750" s="69">
        <v>6.71</v>
      </c>
      <c r="Z2750" s="69">
        <v>32.619999999999997</v>
      </c>
      <c r="AA2750" s="78"/>
      <c r="AB2750" s="79">
        <f t="shared" si="1575"/>
        <v>2.0000000000003126E-2</v>
      </c>
    </row>
    <row r="2751" spans="1:28" x14ac:dyDescent="0.25">
      <c r="A2751" s="71" t="s">
        <v>11519</v>
      </c>
      <c r="B2751" s="72" t="s">
        <v>16441</v>
      </c>
      <c r="C2751" s="73" t="s">
        <v>8753</v>
      </c>
      <c r="D2751" s="74">
        <v>0</v>
      </c>
      <c r="E2751" s="69">
        <v>12.05</v>
      </c>
      <c r="F2751" s="75">
        <f t="shared" si="1605"/>
        <v>0</v>
      </c>
      <c r="G2751" s="76"/>
      <c r="H2751" s="69">
        <f t="shared" si="1606"/>
        <v>3.66</v>
      </c>
      <c r="I2751" s="69">
        <f t="shared" si="1606"/>
        <v>8.39</v>
      </c>
      <c r="J2751" s="69">
        <f t="shared" si="1607"/>
        <v>12.05</v>
      </c>
      <c r="K2751" s="69">
        <v>0</v>
      </c>
      <c r="L2751" s="75">
        <f t="shared" si="1608"/>
        <v>12.05</v>
      </c>
      <c r="N2751" s="69">
        <v>3.66</v>
      </c>
      <c r="O2751" s="69">
        <v>8.39</v>
      </c>
      <c r="P2751" s="69">
        <f t="shared" si="1609"/>
        <v>12.05</v>
      </c>
      <c r="Q2751" s="63"/>
      <c r="R2751" s="69">
        <f t="shared" si="1610"/>
        <v>3.66</v>
      </c>
      <c r="S2751" s="69">
        <f t="shared" si="1610"/>
        <v>8.39</v>
      </c>
      <c r="T2751" s="69">
        <f t="shared" si="1611"/>
        <v>12.05</v>
      </c>
      <c r="U2751" s="69">
        <f t="shared" si="1612"/>
        <v>0</v>
      </c>
      <c r="V2751" s="77">
        <f t="shared" si="1613"/>
        <v>12.05</v>
      </c>
      <c r="X2751" s="69">
        <v>3.66</v>
      </c>
      <c r="Y2751" s="69">
        <v>8.39</v>
      </c>
      <c r="Z2751" s="69">
        <v>12.05</v>
      </c>
      <c r="AA2751" s="78"/>
      <c r="AB2751" s="79">
        <f t="shared" si="1575"/>
        <v>0</v>
      </c>
    </row>
    <row r="2752" spans="1:28" ht="22.5" x14ac:dyDescent="0.25">
      <c r="A2752" s="71" t="s">
        <v>11520</v>
      </c>
      <c r="B2752" s="72" t="s">
        <v>16442</v>
      </c>
      <c r="C2752" s="73" t="s">
        <v>8753</v>
      </c>
      <c r="D2752" s="74">
        <v>0</v>
      </c>
      <c r="E2752" s="69">
        <v>29.740000000000002</v>
      </c>
      <c r="F2752" s="75">
        <f t="shared" si="1605"/>
        <v>0</v>
      </c>
      <c r="G2752" s="76"/>
      <c r="H2752" s="69">
        <f t="shared" si="1606"/>
        <v>28.07</v>
      </c>
      <c r="I2752" s="69">
        <f t="shared" si="1606"/>
        <v>1.67</v>
      </c>
      <c r="J2752" s="69">
        <f t="shared" si="1607"/>
        <v>29.740000000000002</v>
      </c>
      <c r="K2752" s="69">
        <v>0</v>
      </c>
      <c r="L2752" s="75">
        <f t="shared" si="1608"/>
        <v>29.740000000000002</v>
      </c>
      <c r="N2752" s="69">
        <v>28.07</v>
      </c>
      <c r="O2752" s="69">
        <v>1.67</v>
      </c>
      <c r="P2752" s="69">
        <f t="shared" si="1609"/>
        <v>29.740000000000002</v>
      </c>
      <c r="Q2752" s="63"/>
      <c r="R2752" s="69">
        <f t="shared" si="1610"/>
        <v>28.07</v>
      </c>
      <c r="S2752" s="69">
        <f t="shared" si="1610"/>
        <v>1.67</v>
      </c>
      <c r="T2752" s="69">
        <f t="shared" si="1611"/>
        <v>29.740000000000002</v>
      </c>
      <c r="U2752" s="69">
        <f t="shared" si="1612"/>
        <v>0</v>
      </c>
      <c r="V2752" s="77">
        <f t="shared" si="1613"/>
        <v>29.740000000000002</v>
      </c>
      <c r="X2752" s="69">
        <v>28.07</v>
      </c>
      <c r="Y2752" s="69">
        <v>1.67</v>
      </c>
      <c r="Z2752" s="69">
        <v>29.74</v>
      </c>
      <c r="AA2752" s="78"/>
      <c r="AB2752" s="79">
        <f t="shared" si="1575"/>
        <v>0</v>
      </c>
    </row>
    <row r="2753" spans="1:28" ht="22.5" x14ac:dyDescent="0.25">
      <c r="A2753" s="71" t="s">
        <v>11521</v>
      </c>
      <c r="B2753" s="72" t="s">
        <v>16443</v>
      </c>
      <c r="C2753" s="73" t="s">
        <v>8753</v>
      </c>
      <c r="D2753" s="74">
        <v>0</v>
      </c>
      <c r="E2753" s="69">
        <v>23.16</v>
      </c>
      <c r="F2753" s="75">
        <f t="shared" si="1605"/>
        <v>0</v>
      </c>
      <c r="G2753" s="76"/>
      <c r="H2753" s="69">
        <f t="shared" si="1606"/>
        <v>14.77</v>
      </c>
      <c r="I2753" s="69">
        <f t="shared" si="1606"/>
        <v>8.39</v>
      </c>
      <c r="J2753" s="69">
        <f t="shared" si="1607"/>
        <v>23.16</v>
      </c>
      <c r="K2753" s="69">
        <v>0</v>
      </c>
      <c r="L2753" s="75">
        <f t="shared" si="1608"/>
        <v>23.16</v>
      </c>
      <c r="N2753" s="69">
        <v>14.77</v>
      </c>
      <c r="O2753" s="69">
        <v>8.39</v>
      </c>
      <c r="P2753" s="69">
        <f t="shared" si="1609"/>
        <v>23.16</v>
      </c>
      <c r="Q2753" s="63"/>
      <c r="R2753" s="69">
        <f t="shared" si="1610"/>
        <v>14.77</v>
      </c>
      <c r="S2753" s="69">
        <f t="shared" si="1610"/>
        <v>8.39</v>
      </c>
      <c r="T2753" s="69">
        <f t="shared" si="1611"/>
        <v>23.16</v>
      </c>
      <c r="U2753" s="69">
        <f t="shared" si="1612"/>
        <v>0</v>
      </c>
      <c r="V2753" s="77">
        <f t="shared" si="1613"/>
        <v>23.16</v>
      </c>
      <c r="X2753" s="69">
        <v>14.77</v>
      </c>
      <c r="Y2753" s="69">
        <v>8.39</v>
      </c>
      <c r="Z2753" s="69">
        <v>23.16</v>
      </c>
      <c r="AA2753" s="78"/>
      <c r="AB2753" s="79">
        <f t="shared" si="1575"/>
        <v>0</v>
      </c>
    </row>
    <row r="2754" spans="1:28" ht="22.5" x14ac:dyDescent="0.25">
      <c r="A2754" s="71" t="s">
        <v>11522</v>
      </c>
      <c r="B2754" s="72" t="s">
        <v>16444</v>
      </c>
      <c r="C2754" s="73" t="s">
        <v>8753</v>
      </c>
      <c r="D2754" s="74">
        <v>0</v>
      </c>
      <c r="E2754" s="69">
        <v>32.1</v>
      </c>
      <c r="F2754" s="75">
        <f t="shared" si="1605"/>
        <v>0</v>
      </c>
      <c r="G2754" s="76"/>
      <c r="H2754" s="69">
        <f t="shared" si="1606"/>
        <v>23.71</v>
      </c>
      <c r="I2754" s="69">
        <f t="shared" si="1606"/>
        <v>8.39</v>
      </c>
      <c r="J2754" s="69">
        <f t="shared" si="1607"/>
        <v>32.1</v>
      </c>
      <c r="K2754" s="69">
        <v>0</v>
      </c>
      <c r="L2754" s="75">
        <f t="shared" si="1608"/>
        <v>32.1</v>
      </c>
      <c r="N2754" s="69">
        <v>23.71</v>
      </c>
      <c r="O2754" s="69">
        <v>8.39</v>
      </c>
      <c r="P2754" s="69">
        <f t="shared" si="1609"/>
        <v>32.1</v>
      </c>
      <c r="Q2754" s="63"/>
      <c r="R2754" s="69">
        <f t="shared" si="1610"/>
        <v>23.71</v>
      </c>
      <c r="S2754" s="69">
        <f t="shared" si="1610"/>
        <v>8.39</v>
      </c>
      <c r="T2754" s="69">
        <f t="shared" si="1611"/>
        <v>32.1</v>
      </c>
      <c r="U2754" s="69">
        <f t="shared" si="1612"/>
        <v>0</v>
      </c>
      <c r="V2754" s="77">
        <f t="shared" si="1613"/>
        <v>32.1</v>
      </c>
      <c r="X2754" s="69">
        <v>23.71</v>
      </c>
      <c r="Y2754" s="69">
        <v>8.39</v>
      </c>
      <c r="Z2754" s="69">
        <v>32.1</v>
      </c>
      <c r="AA2754" s="78"/>
      <c r="AB2754" s="79">
        <f t="shared" si="1575"/>
        <v>0</v>
      </c>
    </row>
    <row r="2755" spans="1:28" s="82" customFormat="1" ht="22.5" x14ac:dyDescent="0.25">
      <c r="A2755" s="71" t="s">
        <v>11523</v>
      </c>
      <c r="B2755" s="72" t="s">
        <v>16445</v>
      </c>
      <c r="C2755" s="73" t="s">
        <v>8753</v>
      </c>
      <c r="D2755" s="74">
        <v>0</v>
      </c>
      <c r="E2755" s="69">
        <v>40.9</v>
      </c>
      <c r="F2755" s="75">
        <f t="shared" si="1605"/>
        <v>0</v>
      </c>
      <c r="G2755" s="76"/>
      <c r="H2755" s="69">
        <f t="shared" si="1606"/>
        <v>32.51</v>
      </c>
      <c r="I2755" s="69">
        <f t="shared" si="1606"/>
        <v>8.39</v>
      </c>
      <c r="J2755" s="69">
        <f t="shared" si="1607"/>
        <v>40.9</v>
      </c>
      <c r="K2755" s="69">
        <v>0</v>
      </c>
      <c r="L2755" s="75">
        <f t="shared" si="1608"/>
        <v>40.9</v>
      </c>
      <c r="M2755" s="33"/>
      <c r="N2755" s="69">
        <v>32.51</v>
      </c>
      <c r="O2755" s="69">
        <v>8.39</v>
      </c>
      <c r="P2755" s="69">
        <f t="shared" si="1609"/>
        <v>40.9</v>
      </c>
      <c r="Q2755" s="63"/>
      <c r="R2755" s="69">
        <f t="shared" si="1610"/>
        <v>32.51</v>
      </c>
      <c r="S2755" s="69">
        <f t="shared" si="1610"/>
        <v>8.39</v>
      </c>
      <c r="T2755" s="69">
        <f t="shared" si="1611"/>
        <v>40.9</v>
      </c>
      <c r="U2755" s="69">
        <f t="shared" si="1612"/>
        <v>0</v>
      </c>
      <c r="V2755" s="77">
        <f t="shared" si="1613"/>
        <v>40.9</v>
      </c>
      <c r="W2755" s="33"/>
      <c r="X2755" s="69">
        <v>32.51</v>
      </c>
      <c r="Y2755" s="69">
        <v>8.39</v>
      </c>
      <c r="Z2755" s="69">
        <v>40.9</v>
      </c>
      <c r="AA2755" s="78"/>
      <c r="AB2755" s="79">
        <f t="shared" si="1575"/>
        <v>0</v>
      </c>
    </row>
    <row r="2756" spans="1:28" ht="22.5" x14ac:dyDescent="0.25">
      <c r="A2756" s="71" t="s">
        <v>11524</v>
      </c>
      <c r="B2756" s="72" t="s">
        <v>16446</v>
      </c>
      <c r="C2756" s="73" t="s">
        <v>8808</v>
      </c>
      <c r="D2756" s="74">
        <v>0</v>
      </c>
      <c r="E2756" s="69">
        <v>107.07000000000001</v>
      </c>
      <c r="F2756" s="75">
        <f t="shared" si="1605"/>
        <v>0</v>
      </c>
      <c r="G2756" s="76"/>
      <c r="H2756" s="69">
        <f t="shared" si="1606"/>
        <v>90.29</v>
      </c>
      <c r="I2756" s="69">
        <f t="shared" si="1606"/>
        <v>16.78</v>
      </c>
      <c r="J2756" s="69">
        <f t="shared" si="1607"/>
        <v>107.07000000000001</v>
      </c>
      <c r="K2756" s="69">
        <v>0</v>
      </c>
      <c r="L2756" s="75">
        <f t="shared" si="1608"/>
        <v>107.07000000000001</v>
      </c>
      <c r="N2756" s="69">
        <v>90.29</v>
      </c>
      <c r="O2756" s="69">
        <v>16.78</v>
      </c>
      <c r="P2756" s="69">
        <f t="shared" si="1609"/>
        <v>107.07000000000001</v>
      </c>
      <c r="Q2756" s="63"/>
      <c r="R2756" s="69">
        <f t="shared" si="1610"/>
        <v>90.29</v>
      </c>
      <c r="S2756" s="69">
        <f t="shared" si="1610"/>
        <v>16.79</v>
      </c>
      <c r="T2756" s="69">
        <f t="shared" si="1611"/>
        <v>107.08000000000001</v>
      </c>
      <c r="U2756" s="69">
        <f t="shared" si="1612"/>
        <v>0</v>
      </c>
      <c r="V2756" s="77">
        <f t="shared" si="1613"/>
        <v>107.08000000000001</v>
      </c>
      <c r="X2756" s="69">
        <v>90.29</v>
      </c>
      <c r="Y2756" s="69">
        <v>16.79</v>
      </c>
      <c r="Z2756" s="69">
        <v>107.08</v>
      </c>
      <c r="AA2756" s="78"/>
      <c r="AB2756" s="79">
        <f t="shared" si="1575"/>
        <v>-9.9999999999909051E-3</v>
      </c>
    </row>
    <row r="2757" spans="1:28" ht="22.5" x14ac:dyDescent="0.25">
      <c r="A2757" s="71" t="s">
        <v>11525</v>
      </c>
      <c r="B2757" s="72" t="s">
        <v>16447</v>
      </c>
      <c r="C2757" s="73" t="s">
        <v>8753</v>
      </c>
      <c r="D2757" s="74">
        <v>0</v>
      </c>
      <c r="E2757" s="69">
        <v>413.16</v>
      </c>
      <c r="F2757" s="75">
        <f t="shared" si="1605"/>
        <v>0</v>
      </c>
      <c r="G2757" s="76"/>
      <c r="H2757" s="69">
        <f t="shared" si="1606"/>
        <v>379.61</v>
      </c>
      <c r="I2757" s="69">
        <f t="shared" si="1606"/>
        <v>33.549999999999997</v>
      </c>
      <c r="J2757" s="69">
        <f t="shared" si="1607"/>
        <v>413.16</v>
      </c>
      <c r="K2757" s="69">
        <v>0</v>
      </c>
      <c r="L2757" s="75">
        <f t="shared" si="1608"/>
        <v>413.16</v>
      </c>
      <c r="N2757" s="69">
        <v>379.61</v>
      </c>
      <c r="O2757" s="69">
        <v>33.549999999999997</v>
      </c>
      <c r="P2757" s="69">
        <f t="shared" si="1609"/>
        <v>413.16</v>
      </c>
      <c r="Q2757" s="63"/>
      <c r="R2757" s="69">
        <f t="shared" si="1610"/>
        <v>379.61</v>
      </c>
      <c r="S2757" s="69">
        <f t="shared" si="1610"/>
        <v>33.549999999999997</v>
      </c>
      <c r="T2757" s="69">
        <f t="shared" si="1611"/>
        <v>413.16</v>
      </c>
      <c r="U2757" s="69">
        <f t="shared" si="1612"/>
        <v>0</v>
      </c>
      <c r="V2757" s="77">
        <f t="shared" si="1613"/>
        <v>413.16</v>
      </c>
      <c r="X2757" s="69">
        <v>379.61</v>
      </c>
      <c r="Y2757" s="69">
        <v>33.549999999999997</v>
      </c>
      <c r="Z2757" s="69">
        <v>413.16</v>
      </c>
      <c r="AA2757" s="78"/>
      <c r="AB2757" s="79">
        <f t="shared" si="1575"/>
        <v>0</v>
      </c>
    </row>
    <row r="2758" spans="1:28" x14ac:dyDescent="0.25">
      <c r="A2758" s="71" t="s">
        <v>11526</v>
      </c>
      <c r="B2758" s="72" t="s">
        <v>16448</v>
      </c>
      <c r="C2758" s="73" t="s">
        <v>8753</v>
      </c>
      <c r="D2758" s="74">
        <v>0</v>
      </c>
      <c r="E2758" s="69">
        <v>272.82</v>
      </c>
      <c r="F2758" s="75">
        <f t="shared" si="1605"/>
        <v>0</v>
      </c>
      <c r="G2758" s="76"/>
      <c r="H2758" s="69">
        <f t="shared" si="1606"/>
        <v>239.27</v>
      </c>
      <c r="I2758" s="69">
        <f t="shared" si="1606"/>
        <v>33.549999999999997</v>
      </c>
      <c r="J2758" s="69">
        <f t="shared" si="1607"/>
        <v>272.82</v>
      </c>
      <c r="K2758" s="69">
        <v>0</v>
      </c>
      <c r="L2758" s="75">
        <f t="shared" si="1608"/>
        <v>272.82</v>
      </c>
      <c r="N2758" s="69">
        <v>239.27</v>
      </c>
      <c r="O2758" s="69">
        <v>33.549999999999997</v>
      </c>
      <c r="P2758" s="69">
        <f t="shared" si="1609"/>
        <v>272.82</v>
      </c>
      <c r="Q2758" s="63"/>
      <c r="R2758" s="69">
        <f t="shared" si="1610"/>
        <v>239.27</v>
      </c>
      <c r="S2758" s="69">
        <f t="shared" si="1610"/>
        <v>33.549999999999997</v>
      </c>
      <c r="T2758" s="69">
        <f t="shared" si="1611"/>
        <v>272.82</v>
      </c>
      <c r="U2758" s="69">
        <f t="shared" si="1612"/>
        <v>0</v>
      </c>
      <c r="V2758" s="77">
        <f t="shared" si="1613"/>
        <v>272.82</v>
      </c>
      <c r="X2758" s="69">
        <v>239.27</v>
      </c>
      <c r="Y2758" s="69">
        <v>33.549999999999997</v>
      </c>
      <c r="Z2758" s="69">
        <v>272.82</v>
      </c>
      <c r="AA2758" s="78"/>
      <c r="AB2758" s="79">
        <f t="shared" si="1575"/>
        <v>0</v>
      </c>
    </row>
    <row r="2759" spans="1:28" ht="22.5" x14ac:dyDescent="0.25">
      <c r="A2759" s="71" t="s">
        <v>11527</v>
      </c>
      <c r="B2759" s="72" t="s">
        <v>16449</v>
      </c>
      <c r="C2759" s="73" t="s">
        <v>8753</v>
      </c>
      <c r="D2759" s="74">
        <v>0</v>
      </c>
      <c r="E2759" s="69">
        <v>2.41</v>
      </c>
      <c r="F2759" s="75">
        <f t="shared" si="1605"/>
        <v>0</v>
      </c>
      <c r="G2759" s="76"/>
      <c r="H2759" s="69">
        <f t="shared" si="1606"/>
        <v>1.04</v>
      </c>
      <c r="I2759" s="69">
        <f t="shared" si="1606"/>
        <v>1.37</v>
      </c>
      <c r="J2759" s="69">
        <f t="shared" si="1607"/>
        <v>2.41</v>
      </c>
      <c r="K2759" s="69">
        <v>0</v>
      </c>
      <c r="L2759" s="75">
        <f t="shared" si="1608"/>
        <v>2.41</v>
      </c>
      <c r="N2759" s="69">
        <v>1.04</v>
      </c>
      <c r="O2759" s="69">
        <v>1.37</v>
      </c>
      <c r="P2759" s="69">
        <f t="shared" si="1609"/>
        <v>2.41</v>
      </c>
      <c r="Q2759" s="63"/>
      <c r="R2759" s="69">
        <f t="shared" si="1610"/>
        <v>1.04</v>
      </c>
      <c r="S2759" s="69">
        <f t="shared" si="1610"/>
        <v>1.37</v>
      </c>
      <c r="T2759" s="69">
        <f t="shared" si="1611"/>
        <v>2.41</v>
      </c>
      <c r="U2759" s="69">
        <f t="shared" si="1612"/>
        <v>0</v>
      </c>
      <c r="V2759" s="77">
        <f t="shared" si="1613"/>
        <v>2.41</v>
      </c>
      <c r="X2759" s="69">
        <v>1.04</v>
      </c>
      <c r="Y2759" s="69">
        <v>1.37</v>
      </c>
      <c r="Z2759" s="69">
        <v>2.41</v>
      </c>
      <c r="AA2759" s="78"/>
      <c r="AB2759" s="79">
        <f t="shared" si="1575"/>
        <v>0</v>
      </c>
    </row>
    <row r="2760" spans="1:28" ht="22.5" x14ac:dyDescent="0.25">
      <c r="A2760" s="71" t="s">
        <v>11528</v>
      </c>
      <c r="B2760" s="72" t="s">
        <v>16450</v>
      </c>
      <c r="C2760" s="73" t="s">
        <v>8753</v>
      </c>
      <c r="D2760" s="74">
        <v>0</v>
      </c>
      <c r="E2760" s="69">
        <v>11.83</v>
      </c>
      <c r="F2760" s="75">
        <f t="shared" si="1605"/>
        <v>0</v>
      </c>
      <c r="G2760" s="76"/>
      <c r="H2760" s="69">
        <f t="shared" si="1606"/>
        <v>3.44</v>
      </c>
      <c r="I2760" s="69">
        <f t="shared" si="1606"/>
        <v>8.39</v>
      </c>
      <c r="J2760" s="69">
        <f t="shared" si="1607"/>
        <v>11.83</v>
      </c>
      <c r="K2760" s="69">
        <v>0</v>
      </c>
      <c r="L2760" s="75">
        <f t="shared" si="1608"/>
        <v>11.83</v>
      </c>
      <c r="N2760" s="69">
        <v>3.44</v>
      </c>
      <c r="O2760" s="69">
        <v>8.39</v>
      </c>
      <c r="P2760" s="69">
        <f t="shared" si="1609"/>
        <v>11.83</v>
      </c>
      <c r="Q2760" s="63"/>
      <c r="R2760" s="69">
        <f t="shared" si="1610"/>
        <v>3.44</v>
      </c>
      <c r="S2760" s="69">
        <f t="shared" si="1610"/>
        <v>8.39</v>
      </c>
      <c r="T2760" s="69">
        <f t="shared" si="1611"/>
        <v>11.83</v>
      </c>
      <c r="U2760" s="69">
        <f t="shared" si="1612"/>
        <v>0</v>
      </c>
      <c r="V2760" s="77">
        <f t="shared" si="1613"/>
        <v>11.83</v>
      </c>
      <c r="X2760" s="69">
        <v>3.44</v>
      </c>
      <c r="Y2760" s="69">
        <v>8.39</v>
      </c>
      <c r="Z2760" s="69">
        <v>11.83</v>
      </c>
      <c r="AA2760" s="78"/>
      <c r="AB2760" s="79">
        <f t="shared" si="1575"/>
        <v>0</v>
      </c>
    </row>
    <row r="2761" spans="1:28" ht="22.5" x14ac:dyDescent="0.25">
      <c r="A2761" s="71" t="s">
        <v>11529</v>
      </c>
      <c r="B2761" s="72" t="s">
        <v>16451</v>
      </c>
      <c r="C2761" s="73" t="s">
        <v>8808</v>
      </c>
      <c r="D2761" s="74">
        <v>0</v>
      </c>
      <c r="E2761" s="69">
        <v>21.44</v>
      </c>
      <c r="F2761" s="75">
        <f t="shared" si="1605"/>
        <v>0</v>
      </c>
      <c r="G2761" s="76"/>
      <c r="H2761" s="69">
        <f t="shared" si="1606"/>
        <v>4.66</v>
      </c>
      <c r="I2761" s="69">
        <f t="shared" si="1606"/>
        <v>16.78</v>
      </c>
      <c r="J2761" s="69">
        <f t="shared" si="1607"/>
        <v>21.44</v>
      </c>
      <c r="K2761" s="69">
        <v>0</v>
      </c>
      <c r="L2761" s="75">
        <f t="shared" si="1608"/>
        <v>21.44</v>
      </c>
      <c r="N2761" s="69">
        <v>4.66</v>
      </c>
      <c r="O2761" s="69">
        <v>16.78</v>
      </c>
      <c r="P2761" s="69">
        <f t="shared" si="1609"/>
        <v>21.44</v>
      </c>
      <c r="Q2761" s="63"/>
      <c r="R2761" s="69">
        <f t="shared" si="1610"/>
        <v>4.66</v>
      </c>
      <c r="S2761" s="69">
        <f t="shared" si="1610"/>
        <v>16.79</v>
      </c>
      <c r="T2761" s="69">
        <f t="shared" si="1611"/>
        <v>21.45</v>
      </c>
      <c r="U2761" s="69">
        <f t="shared" si="1612"/>
        <v>0</v>
      </c>
      <c r="V2761" s="77">
        <f t="shared" si="1613"/>
        <v>21.45</v>
      </c>
      <c r="X2761" s="69">
        <v>4.66</v>
      </c>
      <c r="Y2761" s="69">
        <v>16.79</v>
      </c>
      <c r="Z2761" s="69">
        <v>21.45</v>
      </c>
      <c r="AA2761" s="78"/>
      <c r="AB2761" s="79">
        <f t="shared" si="1575"/>
        <v>-9.9999999999980105E-3</v>
      </c>
    </row>
    <row r="2762" spans="1:28" ht="22.5" x14ac:dyDescent="0.25">
      <c r="A2762" s="71" t="s">
        <v>11530</v>
      </c>
      <c r="B2762" s="72" t="s">
        <v>16452</v>
      </c>
      <c r="C2762" s="73" t="s">
        <v>8753</v>
      </c>
      <c r="D2762" s="74">
        <v>0</v>
      </c>
      <c r="E2762" s="69">
        <v>12.709999999999999</v>
      </c>
      <c r="F2762" s="75">
        <f t="shared" si="1605"/>
        <v>0</v>
      </c>
      <c r="G2762" s="76"/>
      <c r="H2762" s="69">
        <f t="shared" si="1606"/>
        <v>9.36</v>
      </c>
      <c r="I2762" s="69">
        <f t="shared" si="1606"/>
        <v>3.35</v>
      </c>
      <c r="J2762" s="69">
        <f t="shared" si="1607"/>
        <v>12.709999999999999</v>
      </c>
      <c r="K2762" s="69">
        <v>0</v>
      </c>
      <c r="L2762" s="75">
        <f t="shared" si="1608"/>
        <v>12.709999999999999</v>
      </c>
      <c r="N2762" s="69">
        <v>9.36</v>
      </c>
      <c r="O2762" s="69">
        <v>3.3499999999999996</v>
      </c>
      <c r="P2762" s="69">
        <f t="shared" si="1609"/>
        <v>12.709999999999999</v>
      </c>
      <c r="Q2762" s="63"/>
      <c r="R2762" s="69">
        <f t="shared" si="1610"/>
        <v>9.36</v>
      </c>
      <c r="S2762" s="69">
        <f t="shared" si="1610"/>
        <v>3.36</v>
      </c>
      <c r="T2762" s="69">
        <f t="shared" si="1611"/>
        <v>12.719999999999999</v>
      </c>
      <c r="U2762" s="69">
        <f t="shared" si="1612"/>
        <v>0</v>
      </c>
      <c r="V2762" s="77">
        <f t="shared" si="1613"/>
        <v>12.719999999999999</v>
      </c>
      <c r="X2762" s="69">
        <v>9.36</v>
      </c>
      <c r="Y2762" s="69">
        <v>3.36</v>
      </c>
      <c r="Z2762" s="69">
        <v>12.72</v>
      </c>
      <c r="AA2762" s="78"/>
      <c r="AB2762" s="79">
        <f t="shared" ref="AB2762:AB2825" si="1614">P2762-Z2762</f>
        <v>-1.0000000000001563E-2</v>
      </c>
    </row>
    <row r="2763" spans="1:28" ht="22.5" x14ac:dyDescent="0.25">
      <c r="A2763" s="71" t="s">
        <v>11531</v>
      </c>
      <c r="B2763" s="72" t="s">
        <v>16453</v>
      </c>
      <c r="C2763" s="73" t="s">
        <v>8753</v>
      </c>
      <c r="D2763" s="74">
        <v>0</v>
      </c>
      <c r="E2763" s="69">
        <v>11.870000000000001</v>
      </c>
      <c r="F2763" s="75">
        <f t="shared" si="1605"/>
        <v>0</v>
      </c>
      <c r="G2763" s="76"/>
      <c r="H2763" s="69">
        <f t="shared" si="1606"/>
        <v>3.48</v>
      </c>
      <c r="I2763" s="69">
        <f t="shared" si="1606"/>
        <v>8.39</v>
      </c>
      <c r="J2763" s="69">
        <f t="shared" si="1607"/>
        <v>11.870000000000001</v>
      </c>
      <c r="K2763" s="69">
        <v>0</v>
      </c>
      <c r="L2763" s="75">
        <f t="shared" si="1608"/>
        <v>11.870000000000001</v>
      </c>
      <c r="N2763" s="69">
        <v>3.48</v>
      </c>
      <c r="O2763" s="69">
        <v>8.39</v>
      </c>
      <c r="P2763" s="69">
        <f t="shared" si="1609"/>
        <v>11.870000000000001</v>
      </c>
      <c r="Q2763" s="63"/>
      <c r="R2763" s="69">
        <f t="shared" si="1610"/>
        <v>3.48</v>
      </c>
      <c r="S2763" s="69">
        <f t="shared" si="1610"/>
        <v>8.39</v>
      </c>
      <c r="T2763" s="69">
        <f t="shared" si="1611"/>
        <v>11.870000000000001</v>
      </c>
      <c r="U2763" s="69">
        <f t="shared" si="1612"/>
        <v>0</v>
      </c>
      <c r="V2763" s="77">
        <f t="shared" si="1613"/>
        <v>11.870000000000001</v>
      </c>
      <c r="X2763" s="69">
        <v>3.48</v>
      </c>
      <c r="Y2763" s="69">
        <v>8.39</v>
      </c>
      <c r="Z2763" s="69">
        <v>11.87</v>
      </c>
      <c r="AA2763" s="78"/>
      <c r="AB2763" s="79">
        <f t="shared" si="1614"/>
        <v>0</v>
      </c>
    </row>
    <row r="2764" spans="1:28" ht="22.5" x14ac:dyDescent="0.25">
      <c r="A2764" s="71" t="s">
        <v>11532</v>
      </c>
      <c r="B2764" s="72" t="s">
        <v>16454</v>
      </c>
      <c r="C2764" s="73" t="s">
        <v>8753</v>
      </c>
      <c r="D2764" s="74">
        <v>0</v>
      </c>
      <c r="E2764" s="69">
        <v>11.21</v>
      </c>
      <c r="F2764" s="75">
        <f t="shared" si="1605"/>
        <v>0</v>
      </c>
      <c r="G2764" s="76"/>
      <c r="H2764" s="69">
        <f t="shared" si="1606"/>
        <v>2.82</v>
      </c>
      <c r="I2764" s="69">
        <f t="shared" si="1606"/>
        <v>8.39</v>
      </c>
      <c r="J2764" s="69">
        <f t="shared" si="1607"/>
        <v>11.21</v>
      </c>
      <c r="K2764" s="69">
        <v>0</v>
      </c>
      <c r="L2764" s="75">
        <f t="shared" si="1608"/>
        <v>11.21</v>
      </c>
      <c r="N2764" s="69">
        <v>2.82</v>
      </c>
      <c r="O2764" s="69">
        <v>8.39</v>
      </c>
      <c r="P2764" s="69">
        <f t="shared" si="1609"/>
        <v>11.21</v>
      </c>
      <c r="Q2764" s="63"/>
      <c r="R2764" s="69">
        <f t="shared" si="1610"/>
        <v>2.82</v>
      </c>
      <c r="S2764" s="69">
        <f t="shared" si="1610"/>
        <v>8.39</v>
      </c>
      <c r="T2764" s="69">
        <f t="shared" si="1611"/>
        <v>11.21</v>
      </c>
      <c r="U2764" s="69">
        <f t="shared" si="1612"/>
        <v>0</v>
      </c>
      <c r="V2764" s="77">
        <f t="shared" si="1613"/>
        <v>11.21</v>
      </c>
      <c r="X2764" s="69">
        <v>2.82</v>
      </c>
      <c r="Y2764" s="69">
        <v>8.39</v>
      </c>
      <c r="Z2764" s="69">
        <v>11.21</v>
      </c>
      <c r="AA2764" s="78"/>
      <c r="AB2764" s="79">
        <f t="shared" si="1614"/>
        <v>0</v>
      </c>
    </row>
    <row r="2765" spans="1:28" ht="22.5" x14ac:dyDescent="0.25">
      <c r="A2765" s="71" t="s">
        <v>11533</v>
      </c>
      <c r="B2765" s="72" t="s">
        <v>16455</v>
      </c>
      <c r="C2765" s="73" t="s">
        <v>8808</v>
      </c>
      <c r="D2765" s="74">
        <v>0</v>
      </c>
      <c r="E2765" s="69">
        <v>51.63</v>
      </c>
      <c r="F2765" s="75">
        <f t="shared" si="1605"/>
        <v>0</v>
      </c>
      <c r="G2765" s="28"/>
      <c r="H2765" s="69">
        <f t="shared" si="1606"/>
        <v>43.24</v>
      </c>
      <c r="I2765" s="69">
        <f t="shared" si="1606"/>
        <v>8.39</v>
      </c>
      <c r="J2765" s="69">
        <f t="shared" si="1607"/>
        <v>51.63</v>
      </c>
      <c r="K2765" s="69">
        <v>0</v>
      </c>
      <c r="L2765" s="75">
        <f t="shared" si="1608"/>
        <v>51.63</v>
      </c>
      <c r="N2765" s="69">
        <v>43.24</v>
      </c>
      <c r="O2765" s="69">
        <v>8.39</v>
      </c>
      <c r="P2765" s="69">
        <f t="shared" si="1609"/>
        <v>51.63</v>
      </c>
      <c r="Q2765" s="63"/>
      <c r="R2765" s="69">
        <f t="shared" si="1610"/>
        <v>43.24</v>
      </c>
      <c r="S2765" s="69">
        <f t="shared" si="1610"/>
        <v>8.39</v>
      </c>
      <c r="T2765" s="69">
        <f t="shared" si="1611"/>
        <v>51.63</v>
      </c>
      <c r="U2765" s="69">
        <f t="shared" si="1612"/>
        <v>0</v>
      </c>
      <c r="V2765" s="77">
        <f t="shared" si="1613"/>
        <v>51.63</v>
      </c>
      <c r="X2765" s="69">
        <v>43.24</v>
      </c>
      <c r="Y2765" s="69">
        <v>8.39</v>
      </c>
      <c r="Z2765" s="69">
        <v>51.63</v>
      </c>
      <c r="AA2765" s="78"/>
      <c r="AB2765" s="79">
        <f t="shared" si="1614"/>
        <v>0</v>
      </c>
    </row>
    <row r="2766" spans="1:28" ht="22.5" x14ac:dyDescent="0.25">
      <c r="A2766" s="71" t="s">
        <v>11534</v>
      </c>
      <c r="B2766" s="72" t="s">
        <v>16456</v>
      </c>
      <c r="C2766" s="73" t="s">
        <v>8753</v>
      </c>
      <c r="D2766" s="74">
        <v>0</v>
      </c>
      <c r="E2766" s="69">
        <v>42</v>
      </c>
      <c r="F2766" s="75">
        <f t="shared" si="1605"/>
        <v>0</v>
      </c>
      <c r="G2766" s="76"/>
      <c r="H2766" s="69">
        <f t="shared" si="1606"/>
        <v>33.61</v>
      </c>
      <c r="I2766" s="69">
        <f t="shared" si="1606"/>
        <v>8.39</v>
      </c>
      <c r="J2766" s="69">
        <f t="shared" si="1607"/>
        <v>42</v>
      </c>
      <c r="K2766" s="69">
        <v>0</v>
      </c>
      <c r="L2766" s="75">
        <f t="shared" si="1608"/>
        <v>42</v>
      </c>
      <c r="N2766" s="69">
        <v>33.61</v>
      </c>
      <c r="O2766" s="69">
        <v>8.39</v>
      </c>
      <c r="P2766" s="69">
        <f t="shared" si="1609"/>
        <v>42</v>
      </c>
      <c r="Q2766" s="63"/>
      <c r="R2766" s="69">
        <f t="shared" si="1610"/>
        <v>33.61</v>
      </c>
      <c r="S2766" s="69">
        <f t="shared" si="1610"/>
        <v>8.39</v>
      </c>
      <c r="T2766" s="69">
        <f t="shared" si="1611"/>
        <v>42</v>
      </c>
      <c r="U2766" s="69">
        <f t="shared" si="1612"/>
        <v>0</v>
      </c>
      <c r="V2766" s="77">
        <f t="shared" si="1613"/>
        <v>42</v>
      </c>
      <c r="X2766" s="69">
        <v>33.61</v>
      </c>
      <c r="Y2766" s="69">
        <v>8.39</v>
      </c>
      <c r="Z2766" s="69">
        <v>42</v>
      </c>
      <c r="AA2766" s="78"/>
      <c r="AB2766" s="79">
        <f t="shared" si="1614"/>
        <v>0</v>
      </c>
    </row>
    <row r="2767" spans="1:28" x14ac:dyDescent="0.25">
      <c r="A2767" s="71" t="s">
        <v>11535</v>
      </c>
      <c r="B2767" s="72" t="s">
        <v>16457</v>
      </c>
      <c r="C2767" s="73" t="s">
        <v>8753</v>
      </c>
      <c r="D2767" s="74">
        <v>0</v>
      </c>
      <c r="E2767" s="69">
        <v>47.35</v>
      </c>
      <c r="F2767" s="75">
        <f t="shared" si="1605"/>
        <v>0</v>
      </c>
      <c r="G2767" s="76"/>
      <c r="H2767" s="69">
        <f t="shared" si="1606"/>
        <v>38.96</v>
      </c>
      <c r="I2767" s="69">
        <f t="shared" si="1606"/>
        <v>8.39</v>
      </c>
      <c r="J2767" s="69">
        <f t="shared" si="1607"/>
        <v>47.35</v>
      </c>
      <c r="K2767" s="69">
        <v>0</v>
      </c>
      <c r="L2767" s="75">
        <f t="shared" si="1608"/>
        <v>47.35</v>
      </c>
      <c r="N2767" s="69">
        <v>38.959999999999994</v>
      </c>
      <c r="O2767" s="69">
        <v>8.39</v>
      </c>
      <c r="P2767" s="69">
        <f t="shared" si="1609"/>
        <v>47.349999999999994</v>
      </c>
      <c r="Q2767" s="63"/>
      <c r="R2767" s="69">
        <f t="shared" si="1610"/>
        <v>38.96</v>
      </c>
      <c r="S2767" s="69">
        <f t="shared" si="1610"/>
        <v>8.39</v>
      </c>
      <c r="T2767" s="69">
        <f t="shared" si="1611"/>
        <v>47.35</v>
      </c>
      <c r="U2767" s="69">
        <f t="shared" si="1612"/>
        <v>0</v>
      </c>
      <c r="V2767" s="77">
        <f t="shared" si="1613"/>
        <v>47.35</v>
      </c>
      <c r="X2767" s="69">
        <v>38.96</v>
      </c>
      <c r="Y2767" s="69">
        <v>8.39</v>
      </c>
      <c r="Z2767" s="69">
        <v>47.35</v>
      </c>
      <c r="AA2767" s="78"/>
      <c r="AB2767" s="79">
        <f t="shared" si="1614"/>
        <v>0</v>
      </c>
    </row>
    <row r="2768" spans="1:28" x14ac:dyDescent="0.25">
      <c r="A2768" s="71" t="s">
        <v>11536</v>
      </c>
      <c r="B2768" s="72" t="s">
        <v>16458</v>
      </c>
      <c r="C2768" s="73" t="s">
        <v>8753</v>
      </c>
      <c r="D2768" s="74">
        <v>0</v>
      </c>
      <c r="E2768" s="69">
        <v>12.22</v>
      </c>
      <c r="F2768" s="75">
        <f t="shared" si="1605"/>
        <v>0</v>
      </c>
      <c r="G2768" s="76"/>
      <c r="H2768" s="69">
        <f t="shared" si="1606"/>
        <v>3.83</v>
      </c>
      <c r="I2768" s="69">
        <f t="shared" si="1606"/>
        <v>8.39</v>
      </c>
      <c r="J2768" s="69">
        <f t="shared" si="1607"/>
        <v>12.22</v>
      </c>
      <c r="K2768" s="69">
        <v>0</v>
      </c>
      <c r="L2768" s="75">
        <f t="shared" si="1608"/>
        <v>12.22</v>
      </c>
      <c r="N2768" s="69">
        <v>3.83</v>
      </c>
      <c r="O2768" s="69">
        <v>8.39</v>
      </c>
      <c r="P2768" s="69">
        <f t="shared" si="1609"/>
        <v>12.22</v>
      </c>
      <c r="Q2768" s="63"/>
      <c r="R2768" s="69">
        <f t="shared" si="1610"/>
        <v>3.83</v>
      </c>
      <c r="S2768" s="69">
        <f t="shared" si="1610"/>
        <v>8.39</v>
      </c>
      <c r="T2768" s="69">
        <f t="shared" si="1611"/>
        <v>12.22</v>
      </c>
      <c r="U2768" s="69">
        <f t="shared" si="1612"/>
        <v>0</v>
      </c>
      <c r="V2768" s="77">
        <f t="shared" si="1613"/>
        <v>12.22</v>
      </c>
      <c r="X2768" s="69">
        <v>3.83</v>
      </c>
      <c r="Y2768" s="69">
        <v>8.39</v>
      </c>
      <c r="Z2768" s="69">
        <v>12.22</v>
      </c>
      <c r="AA2768" s="78"/>
      <c r="AB2768" s="79">
        <f t="shared" si="1614"/>
        <v>0</v>
      </c>
    </row>
    <row r="2769" spans="1:28" x14ac:dyDescent="0.25">
      <c r="A2769" s="71" t="s">
        <v>11537</v>
      </c>
      <c r="B2769" s="72" t="s">
        <v>16459</v>
      </c>
      <c r="C2769" s="73" t="s">
        <v>8753</v>
      </c>
      <c r="D2769" s="74">
        <v>0</v>
      </c>
      <c r="E2769" s="69">
        <v>14.06</v>
      </c>
      <c r="F2769" s="75">
        <f t="shared" si="1605"/>
        <v>0</v>
      </c>
      <c r="G2769" s="76"/>
      <c r="H2769" s="69">
        <f t="shared" si="1606"/>
        <v>5.67</v>
      </c>
      <c r="I2769" s="69">
        <f t="shared" si="1606"/>
        <v>8.39</v>
      </c>
      <c r="J2769" s="69">
        <f t="shared" si="1607"/>
        <v>14.06</v>
      </c>
      <c r="K2769" s="69">
        <v>0</v>
      </c>
      <c r="L2769" s="75">
        <f t="shared" si="1608"/>
        <v>14.06</v>
      </c>
      <c r="N2769" s="69">
        <v>5.6700000000000008</v>
      </c>
      <c r="O2769" s="69">
        <v>8.39</v>
      </c>
      <c r="P2769" s="69">
        <f t="shared" si="1609"/>
        <v>14.060000000000002</v>
      </c>
      <c r="Q2769" s="63"/>
      <c r="R2769" s="69">
        <f t="shared" si="1610"/>
        <v>5.67</v>
      </c>
      <c r="S2769" s="69">
        <f t="shared" si="1610"/>
        <v>8.39</v>
      </c>
      <c r="T2769" s="69">
        <f t="shared" si="1611"/>
        <v>14.06</v>
      </c>
      <c r="U2769" s="69">
        <f t="shared" si="1612"/>
        <v>0</v>
      </c>
      <c r="V2769" s="77">
        <f t="shared" si="1613"/>
        <v>14.06</v>
      </c>
      <c r="X2769" s="69">
        <v>5.67</v>
      </c>
      <c r="Y2769" s="69">
        <v>8.39</v>
      </c>
      <c r="Z2769" s="69">
        <v>14.06</v>
      </c>
      <c r="AA2769" s="78"/>
      <c r="AB2769" s="79">
        <f t="shared" si="1614"/>
        <v>0</v>
      </c>
    </row>
    <row r="2770" spans="1:28" x14ac:dyDescent="0.25">
      <c r="A2770" s="71" t="s">
        <v>11538</v>
      </c>
      <c r="B2770" s="72" t="s">
        <v>16460</v>
      </c>
      <c r="C2770" s="73" t="s">
        <v>8753</v>
      </c>
      <c r="D2770" s="74">
        <v>0</v>
      </c>
      <c r="E2770" s="69">
        <v>16.029999999999998</v>
      </c>
      <c r="F2770" s="75">
        <f t="shared" si="1605"/>
        <v>0</v>
      </c>
      <c r="G2770" s="76"/>
      <c r="H2770" s="69">
        <f t="shared" si="1606"/>
        <v>7.64</v>
      </c>
      <c r="I2770" s="69">
        <f t="shared" si="1606"/>
        <v>8.39</v>
      </c>
      <c r="J2770" s="69">
        <f t="shared" si="1607"/>
        <v>16.03</v>
      </c>
      <c r="K2770" s="69">
        <v>0</v>
      </c>
      <c r="L2770" s="75">
        <f t="shared" si="1608"/>
        <v>16.03</v>
      </c>
      <c r="N2770" s="69">
        <v>7.6400000000000006</v>
      </c>
      <c r="O2770" s="69">
        <v>8.39</v>
      </c>
      <c r="P2770" s="69">
        <f t="shared" si="1609"/>
        <v>16.03</v>
      </c>
      <c r="Q2770" s="63"/>
      <c r="R2770" s="69">
        <f t="shared" si="1610"/>
        <v>7.64</v>
      </c>
      <c r="S2770" s="69">
        <f t="shared" si="1610"/>
        <v>8.39</v>
      </c>
      <c r="T2770" s="69">
        <f t="shared" si="1611"/>
        <v>16.03</v>
      </c>
      <c r="U2770" s="69">
        <f t="shared" si="1612"/>
        <v>0</v>
      </c>
      <c r="V2770" s="77">
        <f t="shared" si="1613"/>
        <v>16.03</v>
      </c>
      <c r="X2770" s="69">
        <v>7.64</v>
      </c>
      <c r="Y2770" s="69">
        <v>8.39</v>
      </c>
      <c r="Z2770" s="69">
        <v>16.03</v>
      </c>
      <c r="AA2770" s="78"/>
      <c r="AB2770" s="79">
        <f t="shared" si="1614"/>
        <v>0</v>
      </c>
    </row>
    <row r="2771" spans="1:28" ht="22.5" x14ac:dyDescent="0.25">
      <c r="A2771" s="71" t="s">
        <v>11539</v>
      </c>
      <c r="B2771" s="72" t="s">
        <v>16461</v>
      </c>
      <c r="C2771" s="73" t="s">
        <v>8753</v>
      </c>
      <c r="D2771" s="74">
        <v>0</v>
      </c>
      <c r="E2771" s="69">
        <v>23.44</v>
      </c>
      <c r="F2771" s="75">
        <f t="shared" si="1605"/>
        <v>0</v>
      </c>
      <c r="G2771" s="76"/>
      <c r="H2771" s="69">
        <f t="shared" si="1606"/>
        <v>15.05</v>
      </c>
      <c r="I2771" s="69">
        <f t="shared" si="1606"/>
        <v>8.39</v>
      </c>
      <c r="J2771" s="69">
        <f t="shared" si="1607"/>
        <v>23.44</v>
      </c>
      <c r="K2771" s="69">
        <v>0</v>
      </c>
      <c r="L2771" s="75">
        <f t="shared" si="1608"/>
        <v>23.44</v>
      </c>
      <c r="N2771" s="69">
        <v>15.05</v>
      </c>
      <c r="O2771" s="69">
        <v>8.39</v>
      </c>
      <c r="P2771" s="69">
        <f t="shared" si="1609"/>
        <v>23.44</v>
      </c>
      <c r="Q2771" s="63"/>
      <c r="R2771" s="69">
        <f t="shared" si="1610"/>
        <v>15.05</v>
      </c>
      <c r="S2771" s="69">
        <f t="shared" si="1610"/>
        <v>8.39</v>
      </c>
      <c r="T2771" s="69">
        <f t="shared" si="1611"/>
        <v>23.44</v>
      </c>
      <c r="U2771" s="69">
        <f t="shared" si="1612"/>
        <v>0</v>
      </c>
      <c r="V2771" s="77">
        <f t="shared" si="1613"/>
        <v>23.44</v>
      </c>
      <c r="X2771" s="69">
        <v>15.05</v>
      </c>
      <c r="Y2771" s="69">
        <v>8.39</v>
      </c>
      <c r="Z2771" s="69">
        <v>23.44</v>
      </c>
      <c r="AA2771" s="78"/>
      <c r="AB2771" s="79">
        <f t="shared" si="1614"/>
        <v>0</v>
      </c>
    </row>
    <row r="2772" spans="1:28" ht="22.5" x14ac:dyDescent="0.25">
      <c r="A2772" s="71" t="s">
        <v>11540</v>
      </c>
      <c r="B2772" s="72" t="s">
        <v>16462</v>
      </c>
      <c r="C2772" s="73" t="s">
        <v>8753</v>
      </c>
      <c r="D2772" s="74">
        <v>0</v>
      </c>
      <c r="E2772" s="69">
        <v>62.14</v>
      </c>
      <c r="F2772" s="75">
        <f t="shared" si="1605"/>
        <v>0</v>
      </c>
      <c r="G2772" s="76"/>
      <c r="H2772" s="69">
        <f t="shared" si="1606"/>
        <v>53.75</v>
      </c>
      <c r="I2772" s="69">
        <f t="shared" si="1606"/>
        <v>8.39</v>
      </c>
      <c r="J2772" s="69">
        <f t="shared" si="1607"/>
        <v>62.14</v>
      </c>
      <c r="K2772" s="69">
        <v>0</v>
      </c>
      <c r="L2772" s="75">
        <f t="shared" si="1608"/>
        <v>62.14</v>
      </c>
      <c r="N2772" s="69">
        <v>53.75</v>
      </c>
      <c r="O2772" s="69">
        <v>8.39</v>
      </c>
      <c r="P2772" s="69">
        <f t="shared" si="1609"/>
        <v>62.14</v>
      </c>
      <c r="Q2772" s="63"/>
      <c r="R2772" s="69">
        <f t="shared" si="1610"/>
        <v>53.75</v>
      </c>
      <c r="S2772" s="69">
        <f t="shared" si="1610"/>
        <v>8.39</v>
      </c>
      <c r="T2772" s="69">
        <f t="shared" si="1611"/>
        <v>62.14</v>
      </c>
      <c r="U2772" s="69">
        <f t="shared" si="1612"/>
        <v>0</v>
      </c>
      <c r="V2772" s="77">
        <f t="shared" si="1613"/>
        <v>62.14</v>
      </c>
      <c r="X2772" s="69">
        <v>53.75</v>
      </c>
      <c r="Y2772" s="69">
        <v>8.39</v>
      </c>
      <c r="Z2772" s="69">
        <v>62.14</v>
      </c>
      <c r="AA2772" s="78"/>
      <c r="AB2772" s="79">
        <f t="shared" si="1614"/>
        <v>0</v>
      </c>
    </row>
    <row r="2773" spans="1:28" x14ac:dyDescent="0.25">
      <c r="A2773" s="71" t="s">
        <v>11541</v>
      </c>
      <c r="B2773" s="72" t="s">
        <v>16463</v>
      </c>
      <c r="C2773" s="73" t="s">
        <v>8780</v>
      </c>
      <c r="D2773" s="74">
        <v>0</v>
      </c>
      <c r="E2773" s="69">
        <v>128.04</v>
      </c>
      <c r="F2773" s="75">
        <f t="shared" si="1605"/>
        <v>0</v>
      </c>
      <c r="G2773" s="76"/>
      <c r="H2773" s="69">
        <f t="shared" si="1606"/>
        <v>124.63</v>
      </c>
      <c r="I2773" s="69">
        <f t="shared" si="1606"/>
        <v>3.41</v>
      </c>
      <c r="J2773" s="69">
        <f t="shared" si="1607"/>
        <v>128.04</v>
      </c>
      <c r="K2773" s="69">
        <v>0</v>
      </c>
      <c r="L2773" s="75">
        <f t="shared" si="1608"/>
        <v>128.04</v>
      </c>
      <c r="N2773" s="69">
        <v>124.63</v>
      </c>
      <c r="O2773" s="69">
        <v>3.41</v>
      </c>
      <c r="P2773" s="69">
        <f t="shared" si="1609"/>
        <v>128.04</v>
      </c>
      <c r="Q2773" s="63"/>
      <c r="R2773" s="69">
        <f t="shared" si="1610"/>
        <v>124.63</v>
      </c>
      <c r="S2773" s="69">
        <f t="shared" si="1610"/>
        <v>3.41</v>
      </c>
      <c r="T2773" s="69">
        <f t="shared" si="1611"/>
        <v>128.04</v>
      </c>
      <c r="U2773" s="69">
        <f t="shared" si="1612"/>
        <v>0</v>
      </c>
      <c r="V2773" s="77">
        <f t="shared" si="1613"/>
        <v>128.04</v>
      </c>
      <c r="X2773" s="69">
        <v>124.63</v>
      </c>
      <c r="Y2773" s="69">
        <v>3.41</v>
      </c>
      <c r="Z2773" s="69">
        <v>128.04</v>
      </c>
      <c r="AA2773" s="78"/>
      <c r="AB2773" s="79">
        <f t="shared" si="1614"/>
        <v>0</v>
      </c>
    </row>
    <row r="2774" spans="1:28" ht="22.5" x14ac:dyDescent="0.25">
      <c r="A2774" s="65" t="s">
        <v>11542</v>
      </c>
      <c r="B2774" s="66" t="s">
        <v>16464</v>
      </c>
      <c r="C2774" s="67"/>
      <c r="D2774" s="68"/>
      <c r="E2774" s="69"/>
      <c r="F2774" s="70"/>
      <c r="H2774" s="69"/>
      <c r="I2774" s="69"/>
      <c r="J2774" s="69"/>
      <c r="K2774" s="69"/>
      <c r="L2774" s="75"/>
      <c r="N2774" s="69"/>
      <c r="O2774" s="69"/>
      <c r="P2774" s="69"/>
      <c r="Q2774" s="63"/>
      <c r="R2774" s="69"/>
      <c r="S2774" s="69"/>
      <c r="T2774" s="69"/>
      <c r="U2774" s="69"/>
      <c r="V2774" s="77"/>
      <c r="X2774" s="69"/>
      <c r="Y2774" s="69"/>
      <c r="Z2774" s="69"/>
      <c r="AA2774" s="78"/>
      <c r="AB2774" s="79">
        <f t="shared" si="1614"/>
        <v>0</v>
      </c>
    </row>
    <row r="2775" spans="1:28" ht="22.5" x14ac:dyDescent="0.25">
      <c r="A2775" s="71" t="s">
        <v>11543</v>
      </c>
      <c r="B2775" s="72" t="s">
        <v>16465</v>
      </c>
      <c r="C2775" s="73" t="s">
        <v>8753</v>
      </c>
      <c r="D2775" s="74">
        <v>0</v>
      </c>
      <c r="E2775" s="69">
        <v>22.53</v>
      </c>
      <c r="F2775" s="75">
        <f t="shared" ref="F2775:F2794" si="1615">ROUND(D2775*E2775,2)</f>
        <v>0</v>
      </c>
      <c r="H2775" s="69">
        <f t="shared" ref="H2775:I2794" si="1616">ROUND(N2775+(N2775*$H$2/100),2)</f>
        <v>5.75</v>
      </c>
      <c r="I2775" s="69">
        <f t="shared" si="1616"/>
        <v>16.78</v>
      </c>
      <c r="J2775" s="69">
        <f t="shared" ref="J2775:J2794" si="1617">H2775+I2775</f>
        <v>22.53</v>
      </c>
      <c r="K2775" s="69">
        <v>0</v>
      </c>
      <c r="L2775" s="75">
        <f t="shared" ref="L2775:L2794" si="1618">SUM(J2775:K2775)</f>
        <v>22.53</v>
      </c>
      <c r="N2775" s="69">
        <v>5.75</v>
      </c>
      <c r="O2775" s="69">
        <v>16.78</v>
      </c>
      <c r="P2775" s="69">
        <f t="shared" ref="P2775:P2794" si="1619">SUM(N2775:O2775)</f>
        <v>22.53</v>
      </c>
      <c r="Q2775" s="63"/>
      <c r="R2775" s="69">
        <f t="shared" ref="R2775:S2794" si="1620">X2775</f>
        <v>5.75</v>
      </c>
      <c r="S2775" s="69">
        <f t="shared" si="1620"/>
        <v>16.79</v>
      </c>
      <c r="T2775" s="69">
        <f t="shared" ref="T2775:T2794" si="1621">R2775+S2775</f>
        <v>22.54</v>
      </c>
      <c r="U2775" s="69">
        <f t="shared" ref="U2775:U2794" si="1622">ROUND(Z2775*$H$2,2)/100</f>
        <v>0</v>
      </c>
      <c r="V2775" s="77">
        <f t="shared" ref="V2775:V2794" si="1623">SUM(T2775:U2775)</f>
        <v>22.54</v>
      </c>
      <c r="X2775" s="69">
        <v>5.75</v>
      </c>
      <c r="Y2775" s="69">
        <v>16.79</v>
      </c>
      <c r="Z2775" s="69">
        <v>22.54</v>
      </c>
      <c r="AB2775" s="79">
        <f t="shared" si="1614"/>
        <v>-9.9999999999980105E-3</v>
      </c>
    </row>
    <row r="2776" spans="1:28" ht="22.5" x14ac:dyDescent="0.25">
      <c r="A2776" s="71" t="s">
        <v>11544</v>
      </c>
      <c r="B2776" s="72" t="s">
        <v>16466</v>
      </c>
      <c r="C2776" s="73" t="s">
        <v>8753</v>
      </c>
      <c r="D2776" s="74">
        <v>0</v>
      </c>
      <c r="E2776" s="69">
        <v>27.68</v>
      </c>
      <c r="F2776" s="75">
        <f t="shared" si="1615"/>
        <v>0</v>
      </c>
      <c r="H2776" s="69">
        <f t="shared" si="1616"/>
        <v>10.9</v>
      </c>
      <c r="I2776" s="69">
        <f t="shared" si="1616"/>
        <v>16.78</v>
      </c>
      <c r="J2776" s="69">
        <f t="shared" si="1617"/>
        <v>27.68</v>
      </c>
      <c r="K2776" s="69">
        <v>0</v>
      </c>
      <c r="L2776" s="75">
        <f t="shared" si="1618"/>
        <v>27.68</v>
      </c>
      <c r="N2776" s="69">
        <v>10.9</v>
      </c>
      <c r="O2776" s="69">
        <v>16.78</v>
      </c>
      <c r="P2776" s="69">
        <f t="shared" si="1619"/>
        <v>27.68</v>
      </c>
      <c r="Q2776" s="63"/>
      <c r="R2776" s="69">
        <f t="shared" si="1620"/>
        <v>10.9</v>
      </c>
      <c r="S2776" s="69">
        <f t="shared" si="1620"/>
        <v>16.79</v>
      </c>
      <c r="T2776" s="69">
        <f t="shared" si="1621"/>
        <v>27.689999999999998</v>
      </c>
      <c r="U2776" s="69">
        <f t="shared" si="1622"/>
        <v>0</v>
      </c>
      <c r="V2776" s="77">
        <f t="shared" si="1623"/>
        <v>27.689999999999998</v>
      </c>
      <c r="X2776" s="69">
        <v>10.9</v>
      </c>
      <c r="Y2776" s="69">
        <v>16.79</v>
      </c>
      <c r="Z2776" s="69">
        <v>27.69</v>
      </c>
      <c r="AB2776" s="79">
        <f t="shared" si="1614"/>
        <v>-1.0000000000001563E-2</v>
      </c>
    </row>
    <row r="2777" spans="1:28" ht="22.5" x14ac:dyDescent="0.25">
      <c r="A2777" s="71" t="s">
        <v>11545</v>
      </c>
      <c r="B2777" s="72" t="s">
        <v>16467</v>
      </c>
      <c r="C2777" s="73" t="s">
        <v>8753</v>
      </c>
      <c r="D2777" s="74">
        <v>0</v>
      </c>
      <c r="E2777" s="69">
        <v>27.61</v>
      </c>
      <c r="F2777" s="75">
        <f t="shared" si="1615"/>
        <v>0</v>
      </c>
      <c r="H2777" s="69">
        <f t="shared" si="1616"/>
        <v>10.83</v>
      </c>
      <c r="I2777" s="69">
        <f t="shared" si="1616"/>
        <v>16.78</v>
      </c>
      <c r="J2777" s="69">
        <f t="shared" si="1617"/>
        <v>27.61</v>
      </c>
      <c r="K2777" s="69">
        <v>0</v>
      </c>
      <c r="L2777" s="75">
        <f t="shared" si="1618"/>
        <v>27.61</v>
      </c>
      <c r="N2777" s="69">
        <v>10.83</v>
      </c>
      <c r="O2777" s="69">
        <v>16.78</v>
      </c>
      <c r="P2777" s="69">
        <f t="shared" si="1619"/>
        <v>27.61</v>
      </c>
      <c r="Q2777" s="63"/>
      <c r="R2777" s="69">
        <f t="shared" si="1620"/>
        <v>10.83</v>
      </c>
      <c r="S2777" s="69">
        <f t="shared" si="1620"/>
        <v>16.79</v>
      </c>
      <c r="T2777" s="69">
        <f t="shared" si="1621"/>
        <v>27.619999999999997</v>
      </c>
      <c r="U2777" s="69">
        <f t="shared" si="1622"/>
        <v>0</v>
      </c>
      <c r="V2777" s="77">
        <f t="shared" si="1623"/>
        <v>27.619999999999997</v>
      </c>
      <c r="X2777" s="69">
        <v>10.83</v>
      </c>
      <c r="Y2777" s="69">
        <v>16.79</v>
      </c>
      <c r="Z2777" s="69">
        <v>27.62</v>
      </c>
      <c r="AB2777" s="79">
        <f t="shared" si="1614"/>
        <v>-1.0000000000001563E-2</v>
      </c>
    </row>
    <row r="2778" spans="1:28" ht="22.5" x14ac:dyDescent="0.25">
      <c r="A2778" s="71" t="s">
        <v>11546</v>
      </c>
      <c r="B2778" s="72" t="s">
        <v>16468</v>
      </c>
      <c r="C2778" s="73" t="s">
        <v>8753</v>
      </c>
      <c r="D2778" s="74">
        <v>0</v>
      </c>
      <c r="E2778" s="69">
        <v>35.619999999999997</v>
      </c>
      <c r="F2778" s="75">
        <f t="shared" si="1615"/>
        <v>0</v>
      </c>
      <c r="H2778" s="69">
        <f t="shared" si="1616"/>
        <v>18.84</v>
      </c>
      <c r="I2778" s="69">
        <f t="shared" si="1616"/>
        <v>16.78</v>
      </c>
      <c r="J2778" s="69">
        <f t="shared" si="1617"/>
        <v>35.620000000000005</v>
      </c>
      <c r="K2778" s="69">
        <v>0</v>
      </c>
      <c r="L2778" s="75">
        <f t="shared" si="1618"/>
        <v>35.620000000000005</v>
      </c>
      <c r="N2778" s="69">
        <v>18.84</v>
      </c>
      <c r="O2778" s="69">
        <v>16.78</v>
      </c>
      <c r="P2778" s="69">
        <f t="shared" si="1619"/>
        <v>35.620000000000005</v>
      </c>
      <c r="Q2778" s="63"/>
      <c r="R2778" s="69">
        <f t="shared" si="1620"/>
        <v>18.84</v>
      </c>
      <c r="S2778" s="69">
        <f t="shared" si="1620"/>
        <v>16.79</v>
      </c>
      <c r="T2778" s="69">
        <f t="shared" si="1621"/>
        <v>35.629999999999995</v>
      </c>
      <c r="U2778" s="69">
        <f t="shared" si="1622"/>
        <v>0</v>
      </c>
      <c r="V2778" s="77">
        <f t="shared" si="1623"/>
        <v>35.629999999999995</v>
      </c>
      <c r="X2778" s="69">
        <v>18.84</v>
      </c>
      <c r="Y2778" s="69">
        <v>16.79</v>
      </c>
      <c r="Z2778" s="69">
        <v>35.630000000000003</v>
      </c>
      <c r="AB2778" s="79">
        <f t="shared" si="1614"/>
        <v>-9.9999999999980105E-3</v>
      </c>
    </row>
    <row r="2779" spans="1:28" ht="22.5" x14ac:dyDescent="0.25">
      <c r="A2779" s="71" t="s">
        <v>11547</v>
      </c>
      <c r="B2779" s="72" t="s">
        <v>16469</v>
      </c>
      <c r="C2779" s="73" t="s">
        <v>8753</v>
      </c>
      <c r="D2779" s="74">
        <v>0</v>
      </c>
      <c r="E2779" s="69">
        <v>22.580000000000002</v>
      </c>
      <c r="F2779" s="75">
        <f t="shared" si="1615"/>
        <v>0</v>
      </c>
      <c r="H2779" s="69">
        <f t="shared" si="1616"/>
        <v>5.8</v>
      </c>
      <c r="I2779" s="69">
        <f t="shared" si="1616"/>
        <v>16.78</v>
      </c>
      <c r="J2779" s="69">
        <f t="shared" si="1617"/>
        <v>22.580000000000002</v>
      </c>
      <c r="K2779" s="69">
        <v>0</v>
      </c>
      <c r="L2779" s="75">
        <f t="shared" si="1618"/>
        <v>22.580000000000002</v>
      </c>
      <c r="N2779" s="69">
        <v>5.8000000000000007</v>
      </c>
      <c r="O2779" s="69">
        <v>16.78</v>
      </c>
      <c r="P2779" s="69">
        <f t="shared" si="1619"/>
        <v>22.580000000000002</v>
      </c>
      <c r="Q2779" s="63"/>
      <c r="R2779" s="69">
        <f t="shared" si="1620"/>
        <v>5.8</v>
      </c>
      <c r="S2779" s="69">
        <f t="shared" si="1620"/>
        <v>16.79</v>
      </c>
      <c r="T2779" s="69">
        <f t="shared" si="1621"/>
        <v>22.59</v>
      </c>
      <c r="U2779" s="69">
        <f t="shared" si="1622"/>
        <v>0</v>
      </c>
      <c r="V2779" s="77">
        <f t="shared" si="1623"/>
        <v>22.59</v>
      </c>
      <c r="X2779" s="69">
        <v>5.8</v>
      </c>
      <c r="Y2779" s="69">
        <v>16.79</v>
      </c>
      <c r="Z2779" s="69">
        <v>22.59</v>
      </c>
      <c r="AB2779" s="79">
        <f t="shared" si="1614"/>
        <v>-9.9999999999980105E-3</v>
      </c>
    </row>
    <row r="2780" spans="1:28" ht="22.5" x14ac:dyDescent="0.25">
      <c r="A2780" s="71" t="s">
        <v>11548</v>
      </c>
      <c r="B2780" s="72" t="s">
        <v>16470</v>
      </c>
      <c r="C2780" s="73" t="s">
        <v>8753</v>
      </c>
      <c r="D2780" s="74">
        <v>0</v>
      </c>
      <c r="E2780" s="69">
        <v>27.78</v>
      </c>
      <c r="F2780" s="75">
        <f t="shared" si="1615"/>
        <v>0</v>
      </c>
      <c r="H2780" s="69">
        <f t="shared" si="1616"/>
        <v>11</v>
      </c>
      <c r="I2780" s="69">
        <f t="shared" si="1616"/>
        <v>16.78</v>
      </c>
      <c r="J2780" s="69">
        <f t="shared" si="1617"/>
        <v>27.78</v>
      </c>
      <c r="K2780" s="69">
        <v>0</v>
      </c>
      <c r="L2780" s="75">
        <f t="shared" si="1618"/>
        <v>27.78</v>
      </c>
      <c r="N2780" s="69">
        <v>11</v>
      </c>
      <c r="O2780" s="69">
        <v>16.78</v>
      </c>
      <c r="P2780" s="69">
        <f t="shared" si="1619"/>
        <v>27.78</v>
      </c>
      <c r="Q2780" s="63"/>
      <c r="R2780" s="69">
        <f t="shared" si="1620"/>
        <v>11</v>
      </c>
      <c r="S2780" s="69">
        <f t="shared" si="1620"/>
        <v>16.79</v>
      </c>
      <c r="T2780" s="69">
        <f t="shared" si="1621"/>
        <v>27.79</v>
      </c>
      <c r="U2780" s="69">
        <f t="shared" si="1622"/>
        <v>0</v>
      </c>
      <c r="V2780" s="77">
        <f t="shared" si="1623"/>
        <v>27.79</v>
      </c>
      <c r="X2780" s="69">
        <v>11</v>
      </c>
      <c r="Y2780" s="69">
        <v>16.79</v>
      </c>
      <c r="Z2780" s="69">
        <v>27.79</v>
      </c>
      <c r="AB2780" s="79">
        <f t="shared" si="1614"/>
        <v>-9.9999999999980105E-3</v>
      </c>
    </row>
    <row r="2781" spans="1:28" ht="22.5" x14ac:dyDescent="0.25">
      <c r="A2781" s="71" t="s">
        <v>11549</v>
      </c>
      <c r="B2781" s="72" t="s">
        <v>16471</v>
      </c>
      <c r="C2781" s="73" t="s">
        <v>8753</v>
      </c>
      <c r="D2781" s="74">
        <v>0</v>
      </c>
      <c r="E2781" s="69">
        <v>22.45</v>
      </c>
      <c r="F2781" s="75">
        <f t="shared" si="1615"/>
        <v>0</v>
      </c>
      <c r="H2781" s="69">
        <f t="shared" si="1616"/>
        <v>5.67</v>
      </c>
      <c r="I2781" s="69">
        <f t="shared" si="1616"/>
        <v>16.78</v>
      </c>
      <c r="J2781" s="69">
        <f t="shared" si="1617"/>
        <v>22.450000000000003</v>
      </c>
      <c r="K2781" s="69">
        <v>0</v>
      </c>
      <c r="L2781" s="75">
        <f t="shared" si="1618"/>
        <v>22.450000000000003</v>
      </c>
      <c r="N2781" s="69">
        <v>5.67</v>
      </c>
      <c r="O2781" s="69">
        <v>16.78</v>
      </c>
      <c r="P2781" s="69">
        <f t="shared" si="1619"/>
        <v>22.450000000000003</v>
      </c>
      <c r="Q2781" s="63"/>
      <c r="R2781" s="69">
        <f t="shared" si="1620"/>
        <v>5.67</v>
      </c>
      <c r="S2781" s="69">
        <f t="shared" si="1620"/>
        <v>16.79</v>
      </c>
      <c r="T2781" s="69">
        <f t="shared" si="1621"/>
        <v>22.46</v>
      </c>
      <c r="U2781" s="69">
        <f t="shared" si="1622"/>
        <v>0</v>
      </c>
      <c r="V2781" s="77">
        <f t="shared" si="1623"/>
        <v>22.46</v>
      </c>
      <c r="X2781" s="69">
        <v>5.67</v>
      </c>
      <c r="Y2781" s="69">
        <v>16.79</v>
      </c>
      <c r="Z2781" s="69">
        <v>22.46</v>
      </c>
      <c r="AB2781" s="79">
        <f t="shared" si="1614"/>
        <v>-9.9999999999980105E-3</v>
      </c>
    </row>
    <row r="2782" spans="1:28" ht="22.5" x14ac:dyDescent="0.25">
      <c r="A2782" s="71" t="s">
        <v>11550</v>
      </c>
      <c r="B2782" s="72" t="s">
        <v>16472</v>
      </c>
      <c r="C2782" s="73" t="s">
        <v>8753</v>
      </c>
      <c r="D2782" s="74">
        <v>0</v>
      </c>
      <c r="E2782" s="69">
        <v>36.529999999999994</v>
      </c>
      <c r="F2782" s="75">
        <f t="shared" si="1615"/>
        <v>0</v>
      </c>
      <c r="H2782" s="69">
        <f t="shared" si="1616"/>
        <v>19.75</v>
      </c>
      <c r="I2782" s="69">
        <f t="shared" si="1616"/>
        <v>16.78</v>
      </c>
      <c r="J2782" s="69">
        <f t="shared" si="1617"/>
        <v>36.53</v>
      </c>
      <c r="K2782" s="69">
        <v>0</v>
      </c>
      <c r="L2782" s="75">
        <f t="shared" si="1618"/>
        <v>36.53</v>
      </c>
      <c r="N2782" s="69">
        <v>19.75</v>
      </c>
      <c r="O2782" s="69">
        <v>16.78</v>
      </c>
      <c r="P2782" s="69">
        <f t="shared" si="1619"/>
        <v>36.53</v>
      </c>
      <c r="Q2782" s="63"/>
      <c r="R2782" s="69">
        <f t="shared" si="1620"/>
        <v>19.75</v>
      </c>
      <c r="S2782" s="69">
        <f t="shared" si="1620"/>
        <v>16.79</v>
      </c>
      <c r="T2782" s="69">
        <f t="shared" si="1621"/>
        <v>36.54</v>
      </c>
      <c r="U2782" s="69">
        <f t="shared" si="1622"/>
        <v>0</v>
      </c>
      <c r="V2782" s="77">
        <f t="shared" si="1623"/>
        <v>36.54</v>
      </c>
      <c r="X2782" s="69">
        <v>19.75</v>
      </c>
      <c r="Y2782" s="69">
        <v>16.79</v>
      </c>
      <c r="Z2782" s="69">
        <v>36.54</v>
      </c>
      <c r="AB2782" s="79">
        <f t="shared" si="1614"/>
        <v>-9.9999999999980105E-3</v>
      </c>
    </row>
    <row r="2783" spans="1:28" ht="22.5" x14ac:dyDescent="0.25">
      <c r="A2783" s="71" t="s">
        <v>11551</v>
      </c>
      <c r="B2783" s="72" t="s">
        <v>16473</v>
      </c>
      <c r="C2783" s="73" t="s">
        <v>8753</v>
      </c>
      <c r="D2783" s="74">
        <v>0</v>
      </c>
      <c r="E2783" s="69">
        <v>28</v>
      </c>
      <c r="F2783" s="75">
        <f t="shared" si="1615"/>
        <v>0</v>
      </c>
      <c r="H2783" s="69">
        <f t="shared" si="1616"/>
        <v>11.22</v>
      </c>
      <c r="I2783" s="69">
        <f t="shared" si="1616"/>
        <v>16.78</v>
      </c>
      <c r="J2783" s="69">
        <f t="shared" si="1617"/>
        <v>28</v>
      </c>
      <c r="K2783" s="69">
        <v>0</v>
      </c>
      <c r="L2783" s="75">
        <f t="shared" si="1618"/>
        <v>28</v>
      </c>
      <c r="N2783" s="69">
        <v>11.22</v>
      </c>
      <c r="O2783" s="69">
        <v>16.78</v>
      </c>
      <c r="P2783" s="69">
        <f t="shared" si="1619"/>
        <v>28</v>
      </c>
      <c r="Q2783" s="63"/>
      <c r="R2783" s="69">
        <f t="shared" si="1620"/>
        <v>11.22</v>
      </c>
      <c r="S2783" s="69">
        <f t="shared" si="1620"/>
        <v>16.79</v>
      </c>
      <c r="T2783" s="69">
        <f t="shared" si="1621"/>
        <v>28.009999999999998</v>
      </c>
      <c r="U2783" s="69">
        <f t="shared" si="1622"/>
        <v>0</v>
      </c>
      <c r="V2783" s="77">
        <f t="shared" si="1623"/>
        <v>28.009999999999998</v>
      </c>
      <c r="X2783" s="69">
        <v>11.22</v>
      </c>
      <c r="Y2783" s="69">
        <v>16.79</v>
      </c>
      <c r="Z2783" s="69">
        <v>28.01</v>
      </c>
      <c r="AB2783" s="79">
        <f t="shared" si="1614"/>
        <v>-1.0000000000001563E-2</v>
      </c>
    </row>
    <row r="2784" spans="1:28" ht="22.5" x14ac:dyDescent="0.25">
      <c r="A2784" s="71" t="s">
        <v>11552</v>
      </c>
      <c r="B2784" s="72" t="s">
        <v>16474</v>
      </c>
      <c r="C2784" s="73" t="s">
        <v>8753</v>
      </c>
      <c r="D2784" s="74">
        <v>0</v>
      </c>
      <c r="E2784" s="69">
        <v>35.909999999999997</v>
      </c>
      <c r="F2784" s="75">
        <f t="shared" si="1615"/>
        <v>0</v>
      </c>
      <c r="H2784" s="69">
        <f t="shared" si="1616"/>
        <v>19.13</v>
      </c>
      <c r="I2784" s="69">
        <f t="shared" si="1616"/>
        <v>16.78</v>
      </c>
      <c r="J2784" s="69">
        <f t="shared" si="1617"/>
        <v>35.909999999999997</v>
      </c>
      <c r="K2784" s="69">
        <v>0</v>
      </c>
      <c r="L2784" s="75">
        <f t="shared" si="1618"/>
        <v>35.909999999999997</v>
      </c>
      <c r="N2784" s="69">
        <v>19.13</v>
      </c>
      <c r="O2784" s="69">
        <v>16.78</v>
      </c>
      <c r="P2784" s="69">
        <f t="shared" si="1619"/>
        <v>35.909999999999997</v>
      </c>
      <c r="Q2784" s="63"/>
      <c r="R2784" s="69">
        <f t="shared" si="1620"/>
        <v>19.13</v>
      </c>
      <c r="S2784" s="69">
        <f t="shared" si="1620"/>
        <v>16.79</v>
      </c>
      <c r="T2784" s="69">
        <f t="shared" si="1621"/>
        <v>35.92</v>
      </c>
      <c r="U2784" s="69">
        <f t="shared" si="1622"/>
        <v>0</v>
      </c>
      <c r="V2784" s="77">
        <f t="shared" si="1623"/>
        <v>35.92</v>
      </c>
      <c r="X2784" s="69">
        <v>19.13</v>
      </c>
      <c r="Y2784" s="69">
        <v>16.79</v>
      </c>
      <c r="Z2784" s="69">
        <v>35.92</v>
      </c>
      <c r="AB2784" s="79">
        <f t="shared" si="1614"/>
        <v>-1.0000000000005116E-2</v>
      </c>
    </row>
    <row r="2785" spans="1:28" ht="22.5" x14ac:dyDescent="0.25">
      <c r="A2785" s="71" t="s">
        <v>11553</v>
      </c>
      <c r="B2785" s="72" t="s">
        <v>16475</v>
      </c>
      <c r="C2785" s="73" t="s">
        <v>8753</v>
      </c>
      <c r="D2785" s="74">
        <v>0</v>
      </c>
      <c r="E2785" s="69">
        <v>28.25</v>
      </c>
      <c r="F2785" s="75">
        <f t="shared" si="1615"/>
        <v>0</v>
      </c>
      <c r="H2785" s="69">
        <f t="shared" si="1616"/>
        <v>11.47</v>
      </c>
      <c r="I2785" s="69">
        <f t="shared" si="1616"/>
        <v>16.78</v>
      </c>
      <c r="J2785" s="69">
        <f t="shared" si="1617"/>
        <v>28.25</v>
      </c>
      <c r="K2785" s="69">
        <v>0</v>
      </c>
      <c r="L2785" s="75">
        <f t="shared" si="1618"/>
        <v>28.25</v>
      </c>
      <c r="N2785" s="69">
        <v>11.47</v>
      </c>
      <c r="O2785" s="69">
        <v>16.78</v>
      </c>
      <c r="P2785" s="69">
        <f t="shared" si="1619"/>
        <v>28.25</v>
      </c>
      <c r="Q2785" s="63"/>
      <c r="R2785" s="69">
        <f t="shared" si="1620"/>
        <v>11.47</v>
      </c>
      <c r="S2785" s="69">
        <f t="shared" si="1620"/>
        <v>16.79</v>
      </c>
      <c r="T2785" s="69">
        <f t="shared" si="1621"/>
        <v>28.259999999999998</v>
      </c>
      <c r="U2785" s="69">
        <f t="shared" si="1622"/>
        <v>0</v>
      </c>
      <c r="V2785" s="77">
        <f t="shared" si="1623"/>
        <v>28.259999999999998</v>
      </c>
      <c r="X2785" s="69">
        <v>11.47</v>
      </c>
      <c r="Y2785" s="69">
        <v>16.79</v>
      </c>
      <c r="Z2785" s="69">
        <v>28.26</v>
      </c>
      <c r="AB2785" s="79">
        <f t="shared" si="1614"/>
        <v>-1.0000000000001563E-2</v>
      </c>
    </row>
    <row r="2786" spans="1:28" ht="22.5" x14ac:dyDescent="0.25">
      <c r="A2786" s="71" t="s">
        <v>11554</v>
      </c>
      <c r="B2786" s="72" t="s">
        <v>16476</v>
      </c>
      <c r="C2786" s="73" t="s">
        <v>8753</v>
      </c>
      <c r="D2786" s="74">
        <v>0</v>
      </c>
      <c r="E2786" s="69">
        <v>27.47</v>
      </c>
      <c r="F2786" s="75">
        <f t="shared" si="1615"/>
        <v>0</v>
      </c>
      <c r="H2786" s="69">
        <f t="shared" si="1616"/>
        <v>10.69</v>
      </c>
      <c r="I2786" s="69">
        <f t="shared" si="1616"/>
        <v>16.78</v>
      </c>
      <c r="J2786" s="69">
        <f t="shared" si="1617"/>
        <v>27.47</v>
      </c>
      <c r="K2786" s="69">
        <v>0</v>
      </c>
      <c r="L2786" s="75">
        <f t="shared" si="1618"/>
        <v>27.47</v>
      </c>
      <c r="N2786" s="69">
        <v>10.69</v>
      </c>
      <c r="O2786" s="69">
        <v>16.78</v>
      </c>
      <c r="P2786" s="69">
        <f t="shared" si="1619"/>
        <v>27.47</v>
      </c>
      <c r="Q2786" s="63"/>
      <c r="R2786" s="69">
        <f t="shared" si="1620"/>
        <v>10.69</v>
      </c>
      <c r="S2786" s="69">
        <f t="shared" si="1620"/>
        <v>16.79</v>
      </c>
      <c r="T2786" s="69">
        <f t="shared" si="1621"/>
        <v>27.479999999999997</v>
      </c>
      <c r="U2786" s="69">
        <f t="shared" si="1622"/>
        <v>0</v>
      </c>
      <c r="V2786" s="77">
        <f t="shared" si="1623"/>
        <v>27.479999999999997</v>
      </c>
      <c r="X2786" s="69">
        <v>10.69</v>
      </c>
      <c r="Y2786" s="69">
        <v>16.79</v>
      </c>
      <c r="Z2786" s="69">
        <v>27.48</v>
      </c>
      <c r="AB2786" s="79">
        <f t="shared" si="1614"/>
        <v>-1.0000000000001563E-2</v>
      </c>
    </row>
    <row r="2787" spans="1:28" ht="33.75" x14ac:dyDescent="0.25">
      <c r="A2787" s="71" t="s">
        <v>11555</v>
      </c>
      <c r="B2787" s="72" t="s">
        <v>16477</v>
      </c>
      <c r="C2787" s="73" t="s">
        <v>8753</v>
      </c>
      <c r="D2787" s="74">
        <v>0</v>
      </c>
      <c r="E2787" s="69">
        <v>27.74</v>
      </c>
      <c r="F2787" s="75">
        <f t="shared" si="1615"/>
        <v>0</v>
      </c>
      <c r="H2787" s="69">
        <f t="shared" si="1616"/>
        <v>10.96</v>
      </c>
      <c r="I2787" s="69">
        <f t="shared" si="1616"/>
        <v>16.78</v>
      </c>
      <c r="J2787" s="69">
        <f t="shared" si="1617"/>
        <v>27.740000000000002</v>
      </c>
      <c r="K2787" s="69">
        <v>0</v>
      </c>
      <c r="L2787" s="75">
        <f t="shared" si="1618"/>
        <v>27.740000000000002</v>
      </c>
      <c r="N2787" s="69">
        <v>10.96</v>
      </c>
      <c r="O2787" s="69">
        <v>16.78</v>
      </c>
      <c r="P2787" s="69">
        <f t="shared" si="1619"/>
        <v>27.740000000000002</v>
      </c>
      <c r="Q2787" s="63"/>
      <c r="R2787" s="69">
        <f t="shared" si="1620"/>
        <v>10.96</v>
      </c>
      <c r="S2787" s="69">
        <f t="shared" si="1620"/>
        <v>16.79</v>
      </c>
      <c r="T2787" s="69">
        <f t="shared" si="1621"/>
        <v>27.75</v>
      </c>
      <c r="U2787" s="69">
        <f t="shared" si="1622"/>
        <v>0</v>
      </c>
      <c r="V2787" s="77">
        <f t="shared" si="1623"/>
        <v>27.75</v>
      </c>
      <c r="X2787" s="69">
        <v>10.96</v>
      </c>
      <c r="Y2787" s="69">
        <v>16.79</v>
      </c>
      <c r="Z2787" s="69">
        <v>27.75</v>
      </c>
      <c r="AB2787" s="79">
        <f t="shared" si="1614"/>
        <v>-9.9999999999980105E-3</v>
      </c>
    </row>
    <row r="2788" spans="1:28" ht="33.75" x14ac:dyDescent="0.25">
      <c r="A2788" s="71" t="s">
        <v>11556</v>
      </c>
      <c r="B2788" s="72" t="s">
        <v>16478</v>
      </c>
      <c r="C2788" s="73" t="s">
        <v>8753</v>
      </c>
      <c r="D2788" s="74">
        <v>0</v>
      </c>
      <c r="E2788" s="69">
        <v>22.62</v>
      </c>
      <c r="F2788" s="75">
        <f t="shared" si="1615"/>
        <v>0</v>
      </c>
      <c r="H2788" s="69">
        <f t="shared" si="1616"/>
        <v>5.84</v>
      </c>
      <c r="I2788" s="69">
        <f t="shared" si="1616"/>
        <v>16.78</v>
      </c>
      <c r="J2788" s="69">
        <f t="shared" si="1617"/>
        <v>22.62</v>
      </c>
      <c r="K2788" s="69">
        <v>0</v>
      </c>
      <c r="L2788" s="75">
        <f t="shared" si="1618"/>
        <v>22.62</v>
      </c>
      <c r="N2788" s="69">
        <v>5.84</v>
      </c>
      <c r="O2788" s="69">
        <v>16.78</v>
      </c>
      <c r="P2788" s="69">
        <f t="shared" si="1619"/>
        <v>22.62</v>
      </c>
      <c r="Q2788" s="63"/>
      <c r="R2788" s="69">
        <f t="shared" si="1620"/>
        <v>5.84</v>
      </c>
      <c r="S2788" s="69">
        <f t="shared" si="1620"/>
        <v>16.79</v>
      </c>
      <c r="T2788" s="69">
        <f t="shared" si="1621"/>
        <v>22.63</v>
      </c>
      <c r="U2788" s="69">
        <f t="shared" si="1622"/>
        <v>0</v>
      </c>
      <c r="V2788" s="77">
        <f t="shared" si="1623"/>
        <v>22.63</v>
      </c>
      <c r="X2788" s="69">
        <v>5.84</v>
      </c>
      <c r="Y2788" s="69">
        <v>16.79</v>
      </c>
      <c r="Z2788" s="69">
        <v>22.63</v>
      </c>
      <c r="AB2788" s="79">
        <f t="shared" si="1614"/>
        <v>-9.9999999999980105E-3</v>
      </c>
    </row>
    <row r="2789" spans="1:28" s="33" customFormat="1" ht="33.75" x14ac:dyDescent="0.25">
      <c r="A2789" s="71" t="s">
        <v>11557</v>
      </c>
      <c r="B2789" s="72" t="s">
        <v>16479</v>
      </c>
      <c r="C2789" s="73" t="s">
        <v>8753</v>
      </c>
      <c r="D2789" s="74">
        <v>0</v>
      </c>
      <c r="E2789" s="69">
        <v>28.24</v>
      </c>
      <c r="F2789" s="75">
        <f t="shared" si="1615"/>
        <v>0</v>
      </c>
      <c r="G2789" s="38"/>
      <c r="H2789" s="69">
        <f t="shared" si="1616"/>
        <v>11.46</v>
      </c>
      <c r="I2789" s="69">
        <f t="shared" si="1616"/>
        <v>16.78</v>
      </c>
      <c r="J2789" s="69">
        <f t="shared" si="1617"/>
        <v>28.240000000000002</v>
      </c>
      <c r="K2789" s="69">
        <v>0</v>
      </c>
      <c r="L2789" s="75">
        <f t="shared" si="1618"/>
        <v>28.240000000000002</v>
      </c>
      <c r="N2789" s="69">
        <v>11.46</v>
      </c>
      <c r="O2789" s="69">
        <v>16.78</v>
      </c>
      <c r="P2789" s="69">
        <f t="shared" si="1619"/>
        <v>28.240000000000002</v>
      </c>
      <c r="Q2789" s="63"/>
      <c r="R2789" s="69">
        <f t="shared" si="1620"/>
        <v>11.46</v>
      </c>
      <c r="S2789" s="69">
        <f t="shared" si="1620"/>
        <v>16.79</v>
      </c>
      <c r="T2789" s="69">
        <f t="shared" si="1621"/>
        <v>28.25</v>
      </c>
      <c r="U2789" s="69">
        <f t="shared" si="1622"/>
        <v>0</v>
      </c>
      <c r="V2789" s="77">
        <f t="shared" si="1623"/>
        <v>28.25</v>
      </c>
      <c r="X2789" s="69">
        <v>11.46</v>
      </c>
      <c r="Y2789" s="69">
        <v>16.79</v>
      </c>
      <c r="Z2789" s="69">
        <v>28.25</v>
      </c>
      <c r="AB2789" s="79">
        <f t="shared" si="1614"/>
        <v>-9.9999999999980105E-3</v>
      </c>
    </row>
    <row r="2790" spans="1:28" ht="33.75" x14ac:dyDescent="0.25">
      <c r="A2790" s="71" t="s">
        <v>11558</v>
      </c>
      <c r="B2790" s="72" t="s">
        <v>16480</v>
      </c>
      <c r="C2790" s="73" t="s">
        <v>8753</v>
      </c>
      <c r="D2790" s="74">
        <v>0</v>
      </c>
      <c r="E2790" s="69">
        <v>27.919999999999998</v>
      </c>
      <c r="F2790" s="75">
        <f t="shared" si="1615"/>
        <v>0</v>
      </c>
      <c r="H2790" s="69">
        <f t="shared" si="1616"/>
        <v>11.14</v>
      </c>
      <c r="I2790" s="69">
        <f t="shared" si="1616"/>
        <v>16.78</v>
      </c>
      <c r="J2790" s="69">
        <f t="shared" si="1617"/>
        <v>27.92</v>
      </c>
      <c r="K2790" s="69">
        <v>0</v>
      </c>
      <c r="L2790" s="75">
        <f t="shared" si="1618"/>
        <v>27.92</v>
      </c>
      <c r="N2790" s="69">
        <v>11.14</v>
      </c>
      <c r="O2790" s="69">
        <v>16.78</v>
      </c>
      <c r="P2790" s="69">
        <f t="shared" si="1619"/>
        <v>27.92</v>
      </c>
      <c r="Q2790" s="63"/>
      <c r="R2790" s="69">
        <f t="shared" si="1620"/>
        <v>11.14</v>
      </c>
      <c r="S2790" s="69">
        <f t="shared" si="1620"/>
        <v>16.79</v>
      </c>
      <c r="T2790" s="69">
        <f t="shared" si="1621"/>
        <v>27.93</v>
      </c>
      <c r="U2790" s="69">
        <f t="shared" si="1622"/>
        <v>0</v>
      </c>
      <c r="V2790" s="77">
        <f t="shared" si="1623"/>
        <v>27.93</v>
      </c>
      <c r="X2790" s="69">
        <v>11.14</v>
      </c>
      <c r="Y2790" s="69">
        <v>16.79</v>
      </c>
      <c r="Z2790" s="69">
        <v>27.93</v>
      </c>
      <c r="AB2790" s="79">
        <f t="shared" si="1614"/>
        <v>-9.9999999999980105E-3</v>
      </c>
    </row>
    <row r="2791" spans="1:28" ht="22.5" x14ac:dyDescent="0.25">
      <c r="A2791" s="71" t="s">
        <v>11559</v>
      </c>
      <c r="B2791" s="72" t="s">
        <v>16481</v>
      </c>
      <c r="C2791" s="73" t="s">
        <v>8753</v>
      </c>
      <c r="D2791" s="74">
        <v>0</v>
      </c>
      <c r="E2791" s="69">
        <v>27.919999999999998</v>
      </c>
      <c r="F2791" s="75">
        <f t="shared" si="1615"/>
        <v>0</v>
      </c>
      <c r="H2791" s="69">
        <f t="shared" si="1616"/>
        <v>11.14</v>
      </c>
      <c r="I2791" s="69">
        <f t="shared" si="1616"/>
        <v>16.78</v>
      </c>
      <c r="J2791" s="69">
        <f t="shared" si="1617"/>
        <v>27.92</v>
      </c>
      <c r="K2791" s="69">
        <v>0</v>
      </c>
      <c r="L2791" s="75">
        <f t="shared" si="1618"/>
        <v>27.92</v>
      </c>
      <c r="N2791" s="69">
        <v>11.14</v>
      </c>
      <c r="O2791" s="69">
        <v>16.78</v>
      </c>
      <c r="P2791" s="69">
        <f t="shared" si="1619"/>
        <v>27.92</v>
      </c>
      <c r="Q2791" s="63"/>
      <c r="R2791" s="69">
        <f t="shared" si="1620"/>
        <v>11.14</v>
      </c>
      <c r="S2791" s="69">
        <f t="shared" si="1620"/>
        <v>16.79</v>
      </c>
      <c r="T2791" s="69">
        <f t="shared" si="1621"/>
        <v>27.93</v>
      </c>
      <c r="U2791" s="69">
        <f t="shared" si="1622"/>
        <v>0</v>
      </c>
      <c r="V2791" s="77">
        <f t="shared" si="1623"/>
        <v>27.93</v>
      </c>
      <c r="X2791" s="69">
        <v>11.14</v>
      </c>
      <c r="Y2791" s="69">
        <v>16.79</v>
      </c>
      <c r="Z2791" s="69">
        <v>27.93</v>
      </c>
      <c r="AB2791" s="79">
        <f t="shared" si="1614"/>
        <v>-9.9999999999980105E-3</v>
      </c>
    </row>
    <row r="2792" spans="1:28" s="33" customFormat="1" ht="22.5" x14ac:dyDescent="0.25">
      <c r="A2792" s="71" t="s">
        <v>11560</v>
      </c>
      <c r="B2792" s="72" t="s">
        <v>16482</v>
      </c>
      <c r="C2792" s="73" t="s">
        <v>8753</v>
      </c>
      <c r="D2792" s="74">
        <v>0</v>
      </c>
      <c r="E2792" s="69">
        <v>22.52</v>
      </c>
      <c r="F2792" s="75">
        <f t="shared" si="1615"/>
        <v>0</v>
      </c>
      <c r="G2792" s="38"/>
      <c r="H2792" s="69">
        <f t="shared" si="1616"/>
        <v>5.74</v>
      </c>
      <c r="I2792" s="69">
        <f t="shared" si="1616"/>
        <v>16.78</v>
      </c>
      <c r="J2792" s="69">
        <f t="shared" si="1617"/>
        <v>22.520000000000003</v>
      </c>
      <c r="K2792" s="69">
        <v>0</v>
      </c>
      <c r="L2792" s="75">
        <f t="shared" si="1618"/>
        <v>22.520000000000003</v>
      </c>
      <c r="N2792" s="69">
        <v>5.74</v>
      </c>
      <c r="O2792" s="69">
        <v>16.78</v>
      </c>
      <c r="P2792" s="69">
        <f t="shared" si="1619"/>
        <v>22.520000000000003</v>
      </c>
      <c r="Q2792" s="63"/>
      <c r="R2792" s="69">
        <f t="shared" si="1620"/>
        <v>5.74</v>
      </c>
      <c r="S2792" s="69">
        <f t="shared" si="1620"/>
        <v>16.79</v>
      </c>
      <c r="T2792" s="69">
        <f t="shared" si="1621"/>
        <v>22.53</v>
      </c>
      <c r="U2792" s="69">
        <f t="shared" si="1622"/>
        <v>0</v>
      </c>
      <c r="V2792" s="77">
        <f t="shared" si="1623"/>
        <v>22.53</v>
      </c>
      <c r="X2792" s="69">
        <v>5.74</v>
      </c>
      <c r="Y2792" s="69">
        <v>16.79</v>
      </c>
      <c r="Z2792" s="69">
        <v>22.53</v>
      </c>
      <c r="AB2792" s="79">
        <f t="shared" si="1614"/>
        <v>-9.9999999999980105E-3</v>
      </c>
    </row>
    <row r="2793" spans="1:28" ht="22.5" x14ac:dyDescent="0.25">
      <c r="A2793" s="71" t="s">
        <v>11561</v>
      </c>
      <c r="B2793" s="72" t="s">
        <v>16483</v>
      </c>
      <c r="C2793" s="73" t="s">
        <v>8753</v>
      </c>
      <c r="D2793" s="74">
        <v>0</v>
      </c>
      <c r="E2793" s="69">
        <v>22.61</v>
      </c>
      <c r="F2793" s="75">
        <f t="shared" si="1615"/>
        <v>0</v>
      </c>
      <c r="H2793" s="69">
        <f t="shared" si="1616"/>
        <v>5.83</v>
      </c>
      <c r="I2793" s="69">
        <f t="shared" si="1616"/>
        <v>16.78</v>
      </c>
      <c r="J2793" s="69">
        <f t="shared" si="1617"/>
        <v>22.61</v>
      </c>
      <c r="K2793" s="69">
        <v>0</v>
      </c>
      <c r="L2793" s="75">
        <f t="shared" si="1618"/>
        <v>22.61</v>
      </c>
      <c r="N2793" s="69">
        <v>5.83</v>
      </c>
      <c r="O2793" s="69">
        <v>16.78</v>
      </c>
      <c r="P2793" s="69">
        <f t="shared" si="1619"/>
        <v>22.61</v>
      </c>
      <c r="Q2793" s="63"/>
      <c r="R2793" s="69">
        <f t="shared" si="1620"/>
        <v>5.83</v>
      </c>
      <c r="S2793" s="69">
        <f t="shared" si="1620"/>
        <v>16.79</v>
      </c>
      <c r="T2793" s="69">
        <f t="shared" si="1621"/>
        <v>22.619999999999997</v>
      </c>
      <c r="U2793" s="69">
        <f t="shared" si="1622"/>
        <v>0</v>
      </c>
      <c r="V2793" s="77">
        <f t="shared" si="1623"/>
        <v>22.619999999999997</v>
      </c>
      <c r="X2793" s="69">
        <v>5.83</v>
      </c>
      <c r="Y2793" s="69">
        <v>16.79</v>
      </c>
      <c r="Z2793" s="69">
        <v>22.62</v>
      </c>
      <c r="AB2793" s="79">
        <f t="shared" si="1614"/>
        <v>-1.0000000000001563E-2</v>
      </c>
    </row>
    <row r="2794" spans="1:28" x14ac:dyDescent="0.25">
      <c r="A2794" s="71" t="s">
        <v>11562</v>
      </c>
      <c r="B2794" s="72" t="s">
        <v>11564</v>
      </c>
      <c r="C2794" s="73" t="s">
        <v>8753</v>
      </c>
      <c r="D2794" s="74">
        <v>0</v>
      </c>
      <c r="E2794" s="69">
        <v>27.689999999999998</v>
      </c>
      <c r="F2794" s="75">
        <f t="shared" si="1615"/>
        <v>0</v>
      </c>
      <c r="H2794" s="69">
        <f t="shared" si="1616"/>
        <v>10.91</v>
      </c>
      <c r="I2794" s="69">
        <f t="shared" si="1616"/>
        <v>16.78</v>
      </c>
      <c r="J2794" s="69">
        <f t="shared" si="1617"/>
        <v>27.69</v>
      </c>
      <c r="K2794" s="69">
        <v>0</v>
      </c>
      <c r="L2794" s="75">
        <f t="shared" si="1618"/>
        <v>27.69</v>
      </c>
      <c r="N2794" s="69">
        <v>10.91</v>
      </c>
      <c r="O2794" s="69">
        <v>16.78</v>
      </c>
      <c r="P2794" s="69">
        <f t="shared" si="1619"/>
        <v>27.69</v>
      </c>
      <c r="Q2794" s="63"/>
      <c r="R2794" s="69">
        <f t="shared" si="1620"/>
        <v>10.91</v>
      </c>
      <c r="S2794" s="69">
        <f t="shared" si="1620"/>
        <v>16.79</v>
      </c>
      <c r="T2794" s="69">
        <f t="shared" si="1621"/>
        <v>27.7</v>
      </c>
      <c r="U2794" s="69">
        <f t="shared" si="1622"/>
        <v>0</v>
      </c>
      <c r="V2794" s="77">
        <f t="shared" si="1623"/>
        <v>27.7</v>
      </c>
      <c r="X2794" s="69">
        <v>10.91</v>
      </c>
      <c r="Y2794" s="69">
        <v>16.79</v>
      </c>
      <c r="Z2794" s="69">
        <v>27.7</v>
      </c>
      <c r="AB2794" s="79">
        <f t="shared" si="1614"/>
        <v>-9.9999999999980105E-3</v>
      </c>
    </row>
    <row r="2795" spans="1:28" x14ac:dyDescent="0.25">
      <c r="A2795" s="65" t="s">
        <v>11563</v>
      </c>
      <c r="B2795" s="66" t="s">
        <v>16484</v>
      </c>
      <c r="C2795" s="67"/>
      <c r="D2795" s="68"/>
      <c r="E2795" s="69"/>
      <c r="F2795" s="70"/>
      <c r="H2795" s="69"/>
      <c r="I2795" s="69"/>
      <c r="J2795" s="69"/>
      <c r="K2795" s="69"/>
      <c r="L2795" s="75"/>
      <c r="N2795" s="69"/>
      <c r="O2795" s="69"/>
      <c r="P2795" s="69"/>
      <c r="Q2795" s="63"/>
      <c r="R2795" s="69"/>
      <c r="S2795" s="69"/>
      <c r="T2795" s="69"/>
      <c r="U2795" s="69"/>
      <c r="V2795" s="77"/>
      <c r="X2795" s="69"/>
      <c r="Y2795" s="69"/>
      <c r="Z2795" s="69"/>
      <c r="AA2795" s="78"/>
      <c r="AB2795" s="79">
        <f t="shared" si="1614"/>
        <v>0</v>
      </c>
    </row>
    <row r="2796" spans="1:28" ht="33.75" x14ac:dyDescent="0.25">
      <c r="A2796" s="65" t="s">
        <v>11565</v>
      </c>
      <c r="B2796" s="66" t="s">
        <v>16485</v>
      </c>
      <c r="C2796" s="67"/>
      <c r="D2796" s="68"/>
      <c r="E2796" s="69"/>
      <c r="F2796" s="70"/>
      <c r="H2796" s="69"/>
      <c r="I2796" s="69"/>
      <c r="J2796" s="69"/>
      <c r="K2796" s="69"/>
      <c r="L2796" s="75"/>
      <c r="N2796" s="69"/>
      <c r="O2796" s="69"/>
      <c r="P2796" s="69"/>
      <c r="Q2796" s="63"/>
      <c r="R2796" s="69"/>
      <c r="S2796" s="69"/>
      <c r="T2796" s="69"/>
      <c r="U2796" s="69"/>
      <c r="V2796" s="77"/>
      <c r="X2796" s="69"/>
      <c r="Y2796" s="69"/>
      <c r="Z2796" s="69"/>
      <c r="AA2796" s="78"/>
      <c r="AB2796" s="79">
        <f t="shared" si="1614"/>
        <v>0</v>
      </c>
    </row>
    <row r="2797" spans="1:28" s="33" customFormat="1" ht="33.75" x14ac:dyDescent="0.25">
      <c r="A2797" s="71" t="s">
        <v>12904</v>
      </c>
      <c r="B2797" s="72" t="s">
        <v>16486</v>
      </c>
      <c r="C2797" s="73" t="s">
        <v>8753</v>
      </c>
      <c r="D2797" s="74">
        <v>0</v>
      </c>
      <c r="E2797" s="69">
        <v>945.69999999999993</v>
      </c>
      <c r="F2797" s="75">
        <f>ROUND(D2797*E2797,2)</f>
        <v>0</v>
      </c>
      <c r="G2797" s="28"/>
      <c r="H2797" s="69">
        <f>ROUND(N2797+(N2797*$H$2/100),2)</f>
        <v>898.51</v>
      </c>
      <c r="I2797" s="69">
        <f>ROUND(O2797+(O2797*$H$2/100),2)</f>
        <v>47.19</v>
      </c>
      <c r="J2797" s="69">
        <f>H2797+I2797</f>
        <v>945.7</v>
      </c>
      <c r="K2797" s="69">
        <v>0</v>
      </c>
      <c r="L2797" s="75">
        <f>SUM(J2797:K2797)</f>
        <v>945.7</v>
      </c>
      <c r="N2797" s="69">
        <v>898.51</v>
      </c>
      <c r="O2797" s="69">
        <v>47.19</v>
      </c>
      <c r="P2797" s="69">
        <f>SUM(N2797:O2797)</f>
        <v>945.7</v>
      </c>
      <c r="Q2797" s="63"/>
      <c r="R2797" s="69">
        <f>X2797</f>
        <v>898.51</v>
      </c>
      <c r="S2797" s="69">
        <f>Y2797</f>
        <v>47.2</v>
      </c>
      <c r="T2797" s="69">
        <f>R2797+S2797</f>
        <v>945.71</v>
      </c>
      <c r="U2797" s="69">
        <f>ROUND(Z2797*$H$2,2)/100</f>
        <v>0</v>
      </c>
      <c r="V2797" s="77">
        <f>SUM(T2797:U2797)</f>
        <v>945.71</v>
      </c>
      <c r="X2797" s="69">
        <v>898.51</v>
      </c>
      <c r="Y2797" s="69">
        <v>47.2</v>
      </c>
      <c r="Z2797" s="69">
        <v>945.71</v>
      </c>
      <c r="AA2797" s="78"/>
      <c r="AB2797" s="107">
        <f t="shared" si="1614"/>
        <v>-9.9999999999909051E-3</v>
      </c>
    </row>
    <row r="2798" spans="1:28" s="33" customFormat="1" x14ac:dyDescent="0.25">
      <c r="A2798" s="71" t="s">
        <v>12905</v>
      </c>
      <c r="B2798" s="72" t="s">
        <v>16487</v>
      </c>
      <c r="C2798" s="73" t="s">
        <v>8753</v>
      </c>
      <c r="D2798" s="74">
        <v>0</v>
      </c>
      <c r="E2798" s="69">
        <v>1007.48</v>
      </c>
      <c r="F2798" s="75">
        <f>ROUND(D2798*E2798,2)</f>
        <v>0</v>
      </c>
      <c r="G2798" s="28"/>
      <c r="H2798" s="69">
        <f>ROUND(N2798+(N2798*$H$2/100),2)</f>
        <v>960.29</v>
      </c>
      <c r="I2798" s="69">
        <f>ROUND(O2798+(O2798*$H$2/100),2)</f>
        <v>47.19</v>
      </c>
      <c r="J2798" s="69">
        <f>H2798+I2798</f>
        <v>1007.48</v>
      </c>
      <c r="K2798" s="69">
        <v>0</v>
      </c>
      <c r="L2798" s="75">
        <f>SUM(J2798:K2798)</f>
        <v>1007.48</v>
      </c>
      <c r="N2798" s="69">
        <v>960.29000000000008</v>
      </c>
      <c r="O2798" s="69">
        <v>47.19</v>
      </c>
      <c r="P2798" s="69">
        <f>SUM(N2798:O2798)</f>
        <v>1007.48</v>
      </c>
      <c r="Q2798" s="63"/>
      <c r="R2798" s="69">
        <f>X2798</f>
        <v>960.29</v>
      </c>
      <c r="S2798" s="69">
        <f>Y2798</f>
        <v>47.2</v>
      </c>
      <c r="T2798" s="69">
        <f>R2798+S2798</f>
        <v>1007.49</v>
      </c>
      <c r="U2798" s="69">
        <f>ROUND(Z2798*$H$2,2)/100</f>
        <v>0</v>
      </c>
      <c r="V2798" s="77">
        <f>SUM(T2798:U2798)</f>
        <v>1007.49</v>
      </c>
      <c r="X2798" s="69">
        <v>960.29</v>
      </c>
      <c r="Y2798" s="69">
        <v>47.2</v>
      </c>
      <c r="Z2798" s="69">
        <v>1007.49</v>
      </c>
      <c r="AA2798" s="78"/>
      <c r="AB2798" s="107">
        <f t="shared" si="1614"/>
        <v>-9.9999999999909051E-3</v>
      </c>
    </row>
    <row r="2799" spans="1:28" s="33" customFormat="1" x14ac:dyDescent="0.25">
      <c r="A2799" s="65" t="s">
        <v>11566</v>
      </c>
      <c r="B2799" s="66" t="s">
        <v>16488</v>
      </c>
      <c r="C2799" s="67"/>
      <c r="D2799" s="68"/>
      <c r="E2799" s="69"/>
      <c r="F2799" s="70"/>
      <c r="G2799" s="38"/>
      <c r="H2799" s="69"/>
      <c r="I2799" s="69"/>
      <c r="J2799" s="69"/>
      <c r="K2799" s="69"/>
      <c r="L2799" s="75"/>
      <c r="N2799" s="69"/>
      <c r="O2799" s="69"/>
      <c r="P2799" s="69"/>
      <c r="Q2799" s="63"/>
      <c r="R2799" s="69"/>
      <c r="S2799" s="69"/>
      <c r="T2799" s="69"/>
      <c r="U2799" s="69"/>
      <c r="V2799" s="77"/>
      <c r="X2799" s="69"/>
      <c r="Y2799" s="69"/>
      <c r="Z2799" s="69"/>
      <c r="AA2799" s="78"/>
      <c r="AB2799" s="79">
        <f t="shared" si="1614"/>
        <v>0</v>
      </c>
    </row>
    <row r="2800" spans="1:28" ht="22.5" x14ac:dyDescent="0.25">
      <c r="A2800" s="71" t="s">
        <v>11567</v>
      </c>
      <c r="B2800" s="72" t="s">
        <v>16489</v>
      </c>
      <c r="C2800" s="73" t="s">
        <v>8753</v>
      </c>
      <c r="D2800" s="74">
        <v>0</v>
      </c>
      <c r="E2800" s="69">
        <v>23.55</v>
      </c>
      <c r="F2800" s="75">
        <f t="shared" ref="F2800:F2808" si="1624">ROUND(D2800*E2800,2)</f>
        <v>0</v>
      </c>
      <c r="G2800" s="76"/>
      <c r="H2800" s="69">
        <f t="shared" ref="H2800:I2808" si="1625">ROUND(N2800+(N2800*$H$2/100),2)</f>
        <v>6.77</v>
      </c>
      <c r="I2800" s="69">
        <f t="shared" si="1625"/>
        <v>16.78</v>
      </c>
      <c r="J2800" s="69">
        <f t="shared" ref="J2800:J2808" si="1626">H2800+I2800</f>
        <v>23.55</v>
      </c>
      <c r="K2800" s="69">
        <v>0</v>
      </c>
      <c r="L2800" s="75">
        <f t="shared" ref="L2800:L2808" si="1627">SUM(J2800:K2800)</f>
        <v>23.55</v>
      </c>
      <c r="N2800" s="69">
        <v>6.77</v>
      </c>
      <c r="O2800" s="69">
        <v>16.78</v>
      </c>
      <c r="P2800" s="69">
        <f t="shared" ref="P2800:P2808" si="1628">SUM(N2800:O2800)</f>
        <v>23.55</v>
      </c>
      <c r="Q2800" s="63"/>
      <c r="R2800" s="69">
        <f t="shared" ref="R2800:S2808" si="1629">X2800</f>
        <v>6.77</v>
      </c>
      <c r="S2800" s="69">
        <f t="shared" si="1629"/>
        <v>16.79</v>
      </c>
      <c r="T2800" s="69">
        <f t="shared" ref="T2800:T2808" si="1630">R2800+S2800</f>
        <v>23.56</v>
      </c>
      <c r="U2800" s="69">
        <f t="shared" ref="U2800:U2808" si="1631">ROUND(Z2800*$H$2,2)/100</f>
        <v>0</v>
      </c>
      <c r="V2800" s="77">
        <f t="shared" ref="V2800:V2808" si="1632">SUM(T2800:U2800)</f>
        <v>23.56</v>
      </c>
      <c r="X2800" s="69">
        <v>6.77</v>
      </c>
      <c r="Y2800" s="69">
        <v>16.79</v>
      </c>
      <c r="Z2800" s="69">
        <v>23.56</v>
      </c>
      <c r="AA2800" s="78"/>
      <c r="AB2800" s="79">
        <f t="shared" si="1614"/>
        <v>-9.9999999999980105E-3</v>
      </c>
    </row>
    <row r="2801" spans="1:28" x14ac:dyDescent="0.25">
      <c r="A2801" s="71" t="s">
        <v>11568</v>
      </c>
      <c r="B2801" s="72" t="s">
        <v>16490</v>
      </c>
      <c r="C2801" s="73" t="s">
        <v>8753</v>
      </c>
      <c r="D2801" s="74">
        <v>0</v>
      </c>
      <c r="E2801" s="69">
        <v>508.65000000000003</v>
      </c>
      <c r="F2801" s="75">
        <f t="shared" si="1624"/>
        <v>0</v>
      </c>
      <c r="G2801" s="76"/>
      <c r="H2801" s="69">
        <f t="shared" si="1625"/>
        <v>476.77</v>
      </c>
      <c r="I2801" s="69">
        <f t="shared" si="1625"/>
        <v>31.88</v>
      </c>
      <c r="J2801" s="69">
        <f t="shared" si="1626"/>
        <v>508.65</v>
      </c>
      <c r="K2801" s="69">
        <v>0</v>
      </c>
      <c r="L2801" s="75">
        <f t="shared" si="1627"/>
        <v>508.65</v>
      </c>
      <c r="N2801" s="69">
        <v>476.77000000000004</v>
      </c>
      <c r="O2801" s="69">
        <v>31.880000000000003</v>
      </c>
      <c r="P2801" s="69">
        <f t="shared" si="1628"/>
        <v>508.65000000000003</v>
      </c>
      <c r="Q2801" s="63"/>
      <c r="R2801" s="69">
        <f t="shared" si="1629"/>
        <v>476.77</v>
      </c>
      <c r="S2801" s="69">
        <f t="shared" si="1629"/>
        <v>31.88</v>
      </c>
      <c r="T2801" s="69">
        <f t="shared" si="1630"/>
        <v>508.65</v>
      </c>
      <c r="U2801" s="69">
        <f t="shared" si="1631"/>
        <v>0</v>
      </c>
      <c r="V2801" s="77">
        <f t="shared" si="1632"/>
        <v>508.65</v>
      </c>
      <c r="X2801" s="69">
        <v>476.77</v>
      </c>
      <c r="Y2801" s="69">
        <v>31.88</v>
      </c>
      <c r="Z2801" s="69">
        <v>508.65</v>
      </c>
      <c r="AA2801" s="78"/>
      <c r="AB2801" s="79">
        <f t="shared" si="1614"/>
        <v>0</v>
      </c>
    </row>
    <row r="2802" spans="1:28" ht="22.5" x14ac:dyDescent="0.25">
      <c r="A2802" s="71" t="s">
        <v>11569</v>
      </c>
      <c r="B2802" s="72" t="s">
        <v>16491</v>
      </c>
      <c r="C2802" s="73" t="s">
        <v>8753</v>
      </c>
      <c r="D2802" s="74">
        <v>0</v>
      </c>
      <c r="E2802" s="69">
        <v>376.93</v>
      </c>
      <c r="F2802" s="75">
        <f t="shared" si="1624"/>
        <v>0</v>
      </c>
      <c r="G2802" s="76"/>
      <c r="H2802" s="69">
        <f t="shared" si="1625"/>
        <v>350.19</v>
      </c>
      <c r="I2802" s="69">
        <f t="shared" si="1625"/>
        <v>26.74</v>
      </c>
      <c r="J2802" s="69">
        <f t="shared" si="1626"/>
        <v>376.93</v>
      </c>
      <c r="K2802" s="69">
        <v>0</v>
      </c>
      <c r="L2802" s="75">
        <f t="shared" si="1627"/>
        <v>376.93</v>
      </c>
      <c r="N2802" s="69">
        <v>350.19</v>
      </c>
      <c r="O2802" s="69">
        <v>26.74</v>
      </c>
      <c r="P2802" s="69">
        <f t="shared" si="1628"/>
        <v>376.93</v>
      </c>
      <c r="Q2802" s="63"/>
      <c r="R2802" s="69">
        <f t="shared" si="1629"/>
        <v>350.19</v>
      </c>
      <c r="S2802" s="69">
        <f t="shared" si="1629"/>
        <v>26.75</v>
      </c>
      <c r="T2802" s="69">
        <f t="shared" si="1630"/>
        <v>376.94</v>
      </c>
      <c r="U2802" s="69">
        <f t="shared" si="1631"/>
        <v>0</v>
      </c>
      <c r="V2802" s="77">
        <f t="shared" si="1632"/>
        <v>376.94</v>
      </c>
      <c r="X2802" s="69">
        <v>350.19</v>
      </c>
      <c r="Y2802" s="69">
        <v>26.75</v>
      </c>
      <c r="Z2802" s="69">
        <v>376.94</v>
      </c>
      <c r="AA2802" s="78"/>
      <c r="AB2802" s="79">
        <f t="shared" si="1614"/>
        <v>-9.9999999999909051E-3</v>
      </c>
    </row>
    <row r="2803" spans="1:28" ht="22.5" x14ac:dyDescent="0.25">
      <c r="A2803" s="71" t="s">
        <v>11570</v>
      </c>
      <c r="B2803" s="72" t="s">
        <v>16492</v>
      </c>
      <c r="C2803" s="73" t="s">
        <v>8753</v>
      </c>
      <c r="D2803" s="74">
        <v>0</v>
      </c>
      <c r="E2803" s="69">
        <v>145.76000000000002</v>
      </c>
      <c r="F2803" s="75">
        <f t="shared" si="1624"/>
        <v>0</v>
      </c>
      <c r="G2803" s="28"/>
      <c r="H2803" s="69">
        <f t="shared" si="1625"/>
        <v>128.97999999999999</v>
      </c>
      <c r="I2803" s="69">
        <f t="shared" si="1625"/>
        <v>16.78</v>
      </c>
      <c r="J2803" s="69">
        <f t="shared" si="1626"/>
        <v>145.76</v>
      </c>
      <c r="K2803" s="69">
        <v>0</v>
      </c>
      <c r="L2803" s="75">
        <f t="shared" si="1627"/>
        <v>145.76</v>
      </c>
      <c r="N2803" s="74">
        <v>128.98000000000002</v>
      </c>
      <c r="O2803" s="74">
        <v>16.78</v>
      </c>
      <c r="P2803" s="69">
        <f t="shared" si="1628"/>
        <v>145.76000000000002</v>
      </c>
      <c r="Q2803" s="63"/>
      <c r="R2803" s="69">
        <f t="shared" si="1629"/>
        <v>128.97999999999999</v>
      </c>
      <c r="S2803" s="69">
        <f t="shared" si="1629"/>
        <v>16.79</v>
      </c>
      <c r="T2803" s="69">
        <f t="shared" si="1630"/>
        <v>145.76999999999998</v>
      </c>
      <c r="U2803" s="69">
        <f t="shared" si="1631"/>
        <v>0</v>
      </c>
      <c r="V2803" s="77">
        <f t="shared" si="1632"/>
        <v>145.76999999999998</v>
      </c>
      <c r="X2803" s="74">
        <v>128.97999999999999</v>
      </c>
      <c r="Y2803" s="74">
        <v>16.79</v>
      </c>
      <c r="Z2803" s="69">
        <v>145.77000000000001</v>
      </c>
      <c r="AA2803" s="78"/>
      <c r="AB2803" s="79">
        <f t="shared" si="1614"/>
        <v>-9.9999999999909051E-3</v>
      </c>
    </row>
    <row r="2804" spans="1:28" x14ac:dyDescent="0.25">
      <c r="A2804" s="71" t="s">
        <v>11571</v>
      </c>
      <c r="B2804" s="72" t="s">
        <v>16493</v>
      </c>
      <c r="C2804" s="73" t="s">
        <v>8753</v>
      </c>
      <c r="D2804" s="74">
        <v>0</v>
      </c>
      <c r="E2804" s="69">
        <v>30.47</v>
      </c>
      <c r="F2804" s="75">
        <f t="shared" si="1624"/>
        <v>0</v>
      </c>
      <c r="G2804" s="76"/>
      <c r="H2804" s="69">
        <f t="shared" si="1625"/>
        <v>10.27</v>
      </c>
      <c r="I2804" s="69">
        <f t="shared" si="1625"/>
        <v>20.2</v>
      </c>
      <c r="J2804" s="69">
        <f t="shared" si="1626"/>
        <v>30.47</v>
      </c>
      <c r="K2804" s="69">
        <v>0</v>
      </c>
      <c r="L2804" s="75">
        <f t="shared" si="1627"/>
        <v>30.47</v>
      </c>
      <c r="N2804" s="69">
        <v>10.27</v>
      </c>
      <c r="O2804" s="69">
        <v>20.2</v>
      </c>
      <c r="P2804" s="69">
        <f t="shared" si="1628"/>
        <v>30.47</v>
      </c>
      <c r="Q2804" s="63"/>
      <c r="R2804" s="69">
        <f t="shared" si="1629"/>
        <v>10.27</v>
      </c>
      <c r="S2804" s="69">
        <f t="shared" si="1629"/>
        <v>20.2</v>
      </c>
      <c r="T2804" s="69">
        <f t="shared" si="1630"/>
        <v>30.47</v>
      </c>
      <c r="U2804" s="69">
        <f t="shared" si="1631"/>
        <v>0</v>
      </c>
      <c r="V2804" s="77">
        <f t="shared" si="1632"/>
        <v>30.47</v>
      </c>
      <c r="X2804" s="69">
        <v>10.27</v>
      </c>
      <c r="Y2804" s="69">
        <v>20.2</v>
      </c>
      <c r="Z2804" s="69">
        <v>30.47</v>
      </c>
      <c r="AA2804" s="78"/>
      <c r="AB2804" s="79">
        <f t="shared" si="1614"/>
        <v>0</v>
      </c>
    </row>
    <row r="2805" spans="1:28" ht="22.5" x14ac:dyDescent="0.25">
      <c r="A2805" s="71" t="s">
        <v>11572</v>
      </c>
      <c r="B2805" s="72" t="s">
        <v>16494</v>
      </c>
      <c r="C2805" s="73" t="s">
        <v>8753</v>
      </c>
      <c r="D2805" s="74">
        <v>0</v>
      </c>
      <c r="E2805" s="69">
        <v>87.14</v>
      </c>
      <c r="F2805" s="75">
        <f t="shared" si="1624"/>
        <v>0</v>
      </c>
      <c r="G2805" s="76"/>
      <c r="H2805" s="69">
        <f t="shared" si="1625"/>
        <v>60.4</v>
      </c>
      <c r="I2805" s="69">
        <f t="shared" si="1625"/>
        <v>26.74</v>
      </c>
      <c r="J2805" s="69">
        <f t="shared" si="1626"/>
        <v>87.14</v>
      </c>
      <c r="K2805" s="69">
        <v>0</v>
      </c>
      <c r="L2805" s="75">
        <f t="shared" si="1627"/>
        <v>87.14</v>
      </c>
      <c r="N2805" s="69">
        <v>60.4</v>
      </c>
      <c r="O2805" s="69">
        <v>26.74</v>
      </c>
      <c r="P2805" s="69">
        <f t="shared" si="1628"/>
        <v>87.14</v>
      </c>
      <c r="Q2805" s="63"/>
      <c r="R2805" s="69">
        <f t="shared" si="1629"/>
        <v>60.4</v>
      </c>
      <c r="S2805" s="69">
        <f t="shared" si="1629"/>
        <v>26.75</v>
      </c>
      <c r="T2805" s="69">
        <f t="shared" si="1630"/>
        <v>87.15</v>
      </c>
      <c r="U2805" s="69">
        <f t="shared" si="1631"/>
        <v>0</v>
      </c>
      <c r="V2805" s="77">
        <f t="shared" si="1632"/>
        <v>87.15</v>
      </c>
      <c r="X2805" s="69">
        <v>60.4</v>
      </c>
      <c r="Y2805" s="69">
        <v>26.75</v>
      </c>
      <c r="Z2805" s="69">
        <v>87.15</v>
      </c>
      <c r="AA2805" s="78"/>
      <c r="AB2805" s="79">
        <f t="shared" si="1614"/>
        <v>-1.0000000000005116E-2</v>
      </c>
    </row>
    <row r="2806" spans="1:28" x14ac:dyDescent="0.25">
      <c r="A2806" s="71" t="s">
        <v>11573</v>
      </c>
      <c r="B2806" s="72" t="s">
        <v>16495</v>
      </c>
      <c r="C2806" s="73" t="s">
        <v>8753</v>
      </c>
      <c r="D2806" s="74">
        <v>0</v>
      </c>
      <c r="E2806" s="69">
        <v>2358.8000000000002</v>
      </c>
      <c r="F2806" s="75">
        <f t="shared" si="1624"/>
        <v>0</v>
      </c>
      <c r="G2806" s="28"/>
      <c r="H2806" s="69">
        <f t="shared" si="1625"/>
        <v>2291.71</v>
      </c>
      <c r="I2806" s="69">
        <f t="shared" si="1625"/>
        <v>67.09</v>
      </c>
      <c r="J2806" s="69">
        <f t="shared" si="1626"/>
        <v>2358.8000000000002</v>
      </c>
      <c r="K2806" s="69">
        <v>0</v>
      </c>
      <c r="L2806" s="75">
        <f t="shared" si="1627"/>
        <v>2358.8000000000002</v>
      </c>
      <c r="N2806" s="69">
        <v>2291.71</v>
      </c>
      <c r="O2806" s="69">
        <v>67.09</v>
      </c>
      <c r="P2806" s="69">
        <f t="shared" si="1628"/>
        <v>2358.8000000000002</v>
      </c>
      <c r="Q2806" s="63"/>
      <c r="R2806" s="69">
        <f t="shared" si="1629"/>
        <v>2291.71</v>
      </c>
      <c r="S2806" s="69">
        <f t="shared" si="1629"/>
        <v>67.099999999999994</v>
      </c>
      <c r="T2806" s="69">
        <f t="shared" si="1630"/>
        <v>2358.81</v>
      </c>
      <c r="U2806" s="69">
        <f t="shared" si="1631"/>
        <v>0</v>
      </c>
      <c r="V2806" s="77">
        <f t="shared" si="1632"/>
        <v>2358.81</v>
      </c>
      <c r="X2806" s="69">
        <v>2291.71</v>
      </c>
      <c r="Y2806" s="69">
        <v>67.099999999999994</v>
      </c>
      <c r="Z2806" s="69">
        <v>2358.81</v>
      </c>
      <c r="AA2806" s="78"/>
      <c r="AB2806" s="79">
        <f t="shared" si="1614"/>
        <v>-9.9999999997635314E-3</v>
      </c>
    </row>
    <row r="2807" spans="1:28" x14ac:dyDescent="0.25">
      <c r="A2807" s="71" t="s">
        <v>11574</v>
      </c>
      <c r="B2807" s="72" t="s">
        <v>16496</v>
      </c>
      <c r="C2807" s="73" t="s">
        <v>8753</v>
      </c>
      <c r="D2807" s="74">
        <v>0</v>
      </c>
      <c r="E2807" s="69">
        <v>375.25</v>
      </c>
      <c r="F2807" s="75">
        <f t="shared" si="1624"/>
        <v>0</v>
      </c>
      <c r="G2807" s="28"/>
      <c r="H2807" s="69">
        <f t="shared" si="1625"/>
        <v>348.51</v>
      </c>
      <c r="I2807" s="69">
        <f t="shared" si="1625"/>
        <v>26.74</v>
      </c>
      <c r="J2807" s="69">
        <f t="shared" si="1626"/>
        <v>375.25</v>
      </c>
      <c r="K2807" s="69">
        <v>0</v>
      </c>
      <c r="L2807" s="75">
        <f t="shared" si="1627"/>
        <v>375.25</v>
      </c>
      <c r="N2807" s="69">
        <v>348.51</v>
      </c>
      <c r="O2807" s="69">
        <v>26.74</v>
      </c>
      <c r="P2807" s="69">
        <f t="shared" si="1628"/>
        <v>375.25</v>
      </c>
      <c r="Q2807" s="63"/>
      <c r="R2807" s="69">
        <f t="shared" si="1629"/>
        <v>348.51</v>
      </c>
      <c r="S2807" s="69">
        <f t="shared" si="1629"/>
        <v>26.75</v>
      </c>
      <c r="T2807" s="69">
        <f t="shared" si="1630"/>
        <v>375.26</v>
      </c>
      <c r="U2807" s="69">
        <f t="shared" si="1631"/>
        <v>0</v>
      </c>
      <c r="V2807" s="77">
        <f t="shared" si="1632"/>
        <v>375.26</v>
      </c>
      <c r="X2807" s="69">
        <v>348.51</v>
      </c>
      <c r="Y2807" s="69">
        <v>26.75</v>
      </c>
      <c r="Z2807" s="69">
        <v>375.26</v>
      </c>
      <c r="AA2807" s="78"/>
      <c r="AB2807" s="79">
        <f t="shared" si="1614"/>
        <v>-9.9999999999909051E-3</v>
      </c>
    </row>
    <row r="2808" spans="1:28" x14ac:dyDescent="0.25">
      <c r="A2808" s="71" t="s">
        <v>11575</v>
      </c>
      <c r="B2808" s="72" t="s">
        <v>16497</v>
      </c>
      <c r="C2808" s="73" t="s">
        <v>8753</v>
      </c>
      <c r="D2808" s="74">
        <v>0</v>
      </c>
      <c r="E2808" s="69">
        <v>135.95999999999998</v>
      </c>
      <c r="F2808" s="75">
        <f t="shared" si="1624"/>
        <v>0</v>
      </c>
      <c r="G2808" s="28"/>
      <c r="H2808" s="69">
        <f t="shared" si="1625"/>
        <v>109.22</v>
      </c>
      <c r="I2808" s="69">
        <f t="shared" si="1625"/>
        <v>26.74</v>
      </c>
      <c r="J2808" s="69">
        <f t="shared" si="1626"/>
        <v>135.96</v>
      </c>
      <c r="K2808" s="69">
        <v>0</v>
      </c>
      <c r="L2808" s="75">
        <f t="shared" si="1627"/>
        <v>135.96</v>
      </c>
      <c r="N2808" s="69">
        <v>109.22</v>
      </c>
      <c r="O2808" s="69">
        <v>26.74</v>
      </c>
      <c r="P2808" s="69">
        <f t="shared" si="1628"/>
        <v>135.96</v>
      </c>
      <c r="Q2808" s="63"/>
      <c r="R2808" s="69">
        <f t="shared" si="1629"/>
        <v>109.22</v>
      </c>
      <c r="S2808" s="69">
        <f t="shared" si="1629"/>
        <v>26.75</v>
      </c>
      <c r="T2808" s="69">
        <f t="shared" si="1630"/>
        <v>135.97</v>
      </c>
      <c r="U2808" s="69">
        <f t="shared" si="1631"/>
        <v>0</v>
      </c>
      <c r="V2808" s="77">
        <f t="shared" si="1632"/>
        <v>135.97</v>
      </c>
      <c r="X2808" s="69">
        <v>109.22</v>
      </c>
      <c r="Y2808" s="69">
        <v>26.75</v>
      </c>
      <c r="Z2808" s="69">
        <v>135.97</v>
      </c>
      <c r="AA2808" s="78"/>
      <c r="AB2808" s="79">
        <f t="shared" si="1614"/>
        <v>-9.9999999999909051E-3</v>
      </c>
    </row>
    <row r="2809" spans="1:28" x14ac:dyDescent="0.25">
      <c r="A2809" s="65" t="s">
        <v>11576</v>
      </c>
      <c r="B2809" s="66" t="s">
        <v>16498</v>
      </c>
      <c r="C2809" s="67"/>
      <c r="D2809" s="68"/>
      <c r="E2809" s="69"/>
      <c r="F2809" s="70"/>
      <c r="H2809" s="69"/>
      <c r="I2809" s="69"/>
      <c r="J2809" s="69"/>
      <c r="K2809" s="69"/>
      <c r="L2809" s="75"/>
      <c r="N2809" s="69"/>
      <c r="O2809" s="69"/>
      <c r="P2809" s="69"/>
      <c r="Q2809" s="63"/>
      <c r="R2809" s="69"/>
      <c r="S2809" s="69"/>
      <c r="T2809" s="69"/>
      <c r="U2809" s="69"/>
      <c r="V2809" s="77"/>
      <c r="X2809" s="69"/>
      <c r="Y2809" s="69"/>
      <c r="Z2809" s="69"/>
      <c r="AA2809" s="78"/>
      <c r="AB2809" s="79">
        <f t="shared" si="1614"/>
        <v>0</v>
      </c>
    </row>
    <row r="2810" spans="1:28" x14ac:dyDescent="0.25">
      <c r="A2810" s="71" t="s">
        <v>11577</v>
      </c>
      <c r="B2810" s="72" t="s">
        <v>16499</v>
      </c>
      <c r="C2810" s="73" t="s">
        <v>8753</v>
      </c>
      <c r="D2810" s="74">
        <v>0</v>
      </c>
      <c r="E2810" s="69">
        <v>9424.5300000000007</v>
      </c>
      <c r="F2810" s="75">
        <f t="shared" ref="F2810:F2818" si="1633">ROUND(D2810*E2810,2)</f>
        <v>0</v>
      </c>
      <c r="G2810" s="76"/>
      <c r="H2810" s="69">
        <f>ROUND(N2810+(N2810*$H$2/100),2)</f>
        <v>9290.35</v>
      </c>
      <c r="I2810" s="69">
        <f>ROUND(O2810+(O2810*$H$2/100),2)</f>
        <v>134.18</v>
      </c>
      <c r="J2810" s="69">
        <f>H2810+I2810</f>
        <v>9424.5300000000007</v>
      </c>
      <c r="K2810" s="69">
        <v>0</v>
      </c>
      <c r="L2810" s="75">
        <f>SUM(J2810:K2810)</f>
        <v>9424.5300000000007</v>
      </c>
      <c r="N2810" s="69">
        <v>9290.35</v>
      </c>
      <c r="O2810" s="69">
        <v>134.18</v>
      </c>
      <c r="P2810" s="69">
        <f t="shared" ref="P2810:P2818" si="1634">SUM(N2810:O2810)</f>
        <v>9424.5300000000007</v>
      </c>
      <c r="Q2810" s="63"/>
      <c r="R2810" s="69">
        <f t="shared" ref="R2810:S2818" si="1635">X2810</f>
        <v>9290.35</v>
      </c>
      <c r="S2810" s="69">
        <f t="shared" si="1635"/>
        <v>134.19999999999999</v>
      </c>
      <c r="T2810" s="69">
        <f t="shared" ref="T2810:T2818" si="1636">R2810+S2810</f>
        <v>9424.5500000000011</v>
      </c>
      <c r="U2810" s="69">
        <f t="shared" ref="U2810:U2818" si="1637">ROUND(Z2810*$H$2,2)/100</f>
        <v>0</v>
      </c>
      <c r="V2810" s="77">
        <f t="shared" ref="V2810:V2818" si="1638">SUM(T2810:U2810)</f>
        <v>9424.5500000000011</v>
      </c>
      <c r="X2810" s="69">
        <v>9290.35</v>
      </c>
      <c r="Y2810" s="69">
        <v>134.19999999999999</v>
      </c>
      <c r="Z2810" s="69">
        <v>9424.5499999999993</v>
      </c>
      <c r="AA2810" s="78"/>
      <c r="AB2810" s="79">
        <f t="shared" si="1614"/>
        <v>-1.9999999998617568E-2</v>
      </c>
    </row>
    <row r="2811" spans="1:28" ht="22.5" x14ac:dyDescent="0.25">
      <c r="A2811" s="71" t="s">
        <v>11578</v>
      </c>
      <c r="B2811" s="72" t="s">
        <v>16500</v>
      </c>
      <c r="C2811" s="73" t="s">
        <v>8753</v>
      </c>
      <c r="D2811" s="74">
        <v>0</v>
      </c>
      <c r="E2811" s="69">
        <v>10367.67</v>
      </c>
      <c r="F2811" s="75">
        <f t="shared" si="1633"/>
        <v>0</v>
      </c>
      <c r="G2811" s="76"/>
      <c r="H2811" s="69">
        <f>ROUND(N2811+(N2811*$H$2/100),2)</f>
        <v>10216.700000000001</v>
      </c>
      <c r="I2811" s="69">
        <f>ROUND(O2811+(O2811*$H$2/100),2)</f>
        <v>150.97</v>
      </c>
      <c r="J2811" s="69">
        <f>H2811+I2811</f>
        <v>10367.67</v>
      </c>
      <c r="K2811" s="69">
        <v>0</v>
      </c>
      <c r="L2811" s="75">
        <f>SUM(J2811:K2811)</f>
        <v>10367.67</v>
      </c>
      <c r="N2811" s="69">
        <v>10216.700000000001</v>
      </c>
      <c r="O2811" s="69">
        <v>150.97</v>
      </c>
      <c r="P2811" s="69">
        <f t="shared" si="1634"/>
        <v>10367.67</v>
      </c>
      <c r="Q2811" s="63"/>
      <c r="R2811" s="69">
        <f t="shared" si="1635"/>
        <v>10216.700000000001</v>
      </c>
      <c r="S2811" s="69">
        <f t="shared" si="1635"/>
        <v>150.99</v>
      </c>
      <c r="T2811" s="69">
        <f t="shared" si="1636"/>
        <v>10367.69</v>
      </c>
      <c r="U2811" s="69">
        <f t="shared" si="1637"/>
        <v>0</v>
      </c>
      <c r="V2811" s="77">
        <f t="shared" si="1638"/>
        <v>10367.69</v>
      </c>
      <c r="X2811" s="69">
        <v>10216.700000000001</v>
      </c>
      <c r="Y2811" s="69">
        <v>150.99</v>
      </c>
      <c r="Z2811" s="69">
        <v>10367.69</v>
      </c>
      <c r="AA2811" s="78"/>
      <c r="AB2811" s="79">
        <f t="shared" si="1614"/>
        <v>-2.0000000000436557E-2</v>
      </c>
    </row>
    <row r="2812" spans="1:28" s="33" customFormat="1" ht="22.5" x14ac:dyDescent="0.25">
      <c r="A2812" s="90" t="s">
        <v>11579</v>
      </c>
      <c r="B2812" s="90" t="s">
        <v>16501</v>
      </c>
      <c r="C2812" s="91" t="s">
        <v>8753</v>
      </c>
      <c r="D2812" s="74">
        <v>0</v>
      </c>
      <c r="E2812" s="69">
        <v>527.31999999999994</v>
      </c>
      <c r="F2812" s="75">
        <f t="shared" si="1633"/>
        <v>0</v>
      </c>
      <c r="H2812" s="70"/>
      <c r="I2812" s="70"/>
      <c r="J2812" s="70"/>
      <c r="K2812" s="70"/>
      <c r="L2812" s="70"/>
      <c r="N2812" s="69">
        <v>359.59</v>
      </c>
      <c r="O2812" s="69">
        <v>167.73000000000002</v>
      </c>
      <c r="P2812" s="69">
        <f t="shared" si="1634"/>
        <v>527.31999999999994</v>
      </c>
      <c r="R2812" s="69">
        <f t="shared" si="1635"/>
        <v>359.59</v>
      </c>
      <c r="S2812" s="69">
        <f t="shared" si="1635"/>
        <v>167.75</v>
      </c>
      <c r="T2812" s="69">
        <f t="shared" si="1636"/>
        <v>527.33999999999992</v>
      </c>
      <c r="U2812" s="69">
        <f t="shared" si="1637"/>
        <v>0</v>
      </c>
      <c r="V2812" s="77">
        <f t="shared" si="1638"/>
        <v>527.33999999999992</v>
      </c>
      <c r="X2812" s="112">
        <v>359.59</v>
      </c>
      <c r="Y2812" s="112">
        <v>167.75</v>
      </c>
      <c r="Z2812" s="112">
        <v>527.34</v>
      </c>
      <c r="AB2812" s="79">
        <f t="shared" si="1614"/>
        <v>-2.0000000000095497E-2</v>
      </c>
    </row>
    <row r="2813" spans="1:28" ht="22.5" x14ac:dyDescent="0.25">
      <c r="A2813" s="71" t="s">
        <v>11580</v>
      </c>
      <c r="B2813" s="72" t="s">
        <v>16502</v>
      </c>
      <c r="C2813" s="73" t="s">
        <v>8910</v>
      </c>
      <c r="D2813" s="74">
        <v>0</v>
      </c>
      <c r="E2813" s="69">
        <v>13681.29</v>
      </c>
      <c r="F2813" s="75">
        <f t="shared" si="1633"/>
        <v>0</v>
      </c>
      <c r="G2813" s="76"/>
      <c r="H2813" s="69">
        <f t="shared" ref="H2813:I2818" si="1639">ROUND(N2813+(N2813*$H$2/100),2)</f>
        <v>10124.1</v>
      </c>
      <c r="I2813" s="69">
        <f t="shared" si="1639"/>
        <v>3557.19</v>
      </c>
      <c r="J2813" s="69">
        <f t="shared" ref="J2813:J2818" si="1640">H2813+I2813</f>
        <v>13681.29</v>
      </c>
      <c r="K2813" s="69">
        <v>0</v>
      </c>
      <c r="L2813" s="75">
        <f t="shared" ref="L2813:L2818" si="1641">SUM(J2813:K2813)</f>
        <v>13681.29</v>
      </c>
      <c r="N2813" s="69">
        <v>10124.1</v>
      </c>
      <c r="O2813" s="69">
        <v>3557.1899999999996</v>
      </c>
      <c r="P2813" s="69">
        <f t="shared" si="1634"/>
        <v>13681.29</v>
      </c>
      <c r="Q2813" s="63"/>
      <c r="R2813" s="69">
        <f t="shared" si="1635"/>
        <v>10124.1</v>
      </c>
      <c r="S2813" s="69">
        <f t="shared" si="1635"/>
        <v>3557.6</v>
      </c>
      <c r="T2813" s="69">
        <f t="shared" si="1636"/>
        <v>13681.7</v>
      </c>
      <c r="U2813" s="69">
        <f t="shared" si="1637"/>
        <v>0</v>
      </c>
      <c r="V2813" s="77">
        <f t="shared" si="1638"/>
        <v>13681.7</v>
      </c>
      <c r="X2813" s="69">
        <v>10124.1</v>
      </c>
      <c r="Y2813" s="69">
        <v>3557.6</v>
      </c>
      <c r="Z2813" s="69">
        <v>13681.7</v>
      </c>
      <c r="AA2813" s="78"/>
      <c r="AB2813" s="79">
        <f t="shared" si="1614"/>
        <v>-0.40999999999985448</v>
      </c>
    </row>
    <row r="2814" spans="1:28" ht="22.5" x14ac:dyDescent="0.25">
      <c r="A2814" s="71" t="s">
        <v>11581</v>
      </c>
      <c r="B2814" s="72" t="s">
        <v>16503</v>
      </c>
      <c r="C2814" s="73" t="s">
        <v>8910</v>
      </c>
      <c r="D2814" s="74">
        <v>0</v>
      </c>
      <c r="E2814" s="69">
        <v>19402.64</v>
      </c>
      <c r="F2814" s="75">
        <f t="shared" si="1633"/>
        <v>0</v>
      </c>
      <c r="G2814" s="76"/>
      <c r="H2814" s="69">
        <f t="shared" si="1639"/>
        <v>15400.8</v>
      </c>
      <c r="I2814" s="69">
        <f t="shared" si="1639"/>
        <v>4001.84</v>
      </c>
      <c r="J2814" s="69">
        <f t="shared" si="1640"/>
        <v>19402.64</v>
      </c>
      <c r="K2814" s="69">
        <v>0</v>
      </c>
      <c r="L2814" s="75">
        <f t="shared" si="1641"/>
        <v>19402.64</v>
      </c>
      <c r="N2814" s="69">
        <v>15400.8</v>
      </c>
      <c r="O2814" s="69">
        <v>4001.84</v>
      </c>
      <c r="P2814" s="69">
        <f t="shared" si="1634"/>
        <v>19402.64</v>
      </c>
      <c r="Q2814" s="63"/>
      <c r="R2814" s="69">
        <f t="shared" si="1635"/>
        <v>15400.8</v>
      </c>
      <c r="S2814" s="69">
        <f t="shared" si="1635"/>
        <v>4002.3</v>
      </c>
      <c r="T2814" s="69">
        <f t="shared" si="1636"/>
        <v>19403.099999999999</v>
      </c>
      <c r="U2814" s="69">
        <f t="shared" si="1637"/>
        <v>0</v>
      </c>
      <c r="V2814" s="77">
        <f t="shared" si="1638"/>
        <v>19403.099999999999</v>
      </c>
      <c r="X2814" s="69">
        <v>15400.8</v>
      </c>
      <c r="Y2814" s="69">
        <v>4002.3</v>
      </c>
      <c r="Z2814" s="69">
        <v>19403.099999999999</v>
      </c>
      <c r="AA2814" s="78"/>
      <c r="AB2814" s="79">
        <f t="shared" si="1614"/>
        <v>-0.45999999999912689</v>
      </c>
    </row>
    <row r="2815" spans="1:28" s="82" customFormat="1" ht="22.5" x14ac:dyDescent="0.25">
      <c r="A2815" s="71" t="s">
        <v>11582</v>
      </c>
      <c r="B2815" s="72" t="s">
        <v>16504</v>
      </c>
      <c r="C2815" s="73" t="s">
        <v>8910</v>
      </c>
      <c r="D2815" s="74">
        <v>0</v>
      </c>
      <c r="E2815" s="69">
        <v>26368.55</v>
      </c>
      <c r="F2815" s="75">
        <f t="shared" si="1633"/>
        <v>0</v>
      </c>
      <c r="G2815" s="76"/>
      <c r="H2815" s="69">
        <f t="shared" si="1639"/>
        <v>21662.78</v>
      </c>
      <c r="I2815" s="69">
        <f t="shared" si="1639"/>
        <v>4705.7700000000004</v>
      </c>
      <c r="J2815" s="69">
        <f t="shared" si="1640"/>
        <v>26368.55</v>
      </c>
      <c r="K2815" s="69">
        <v>0</v>
      </c>
      <c r="L2815" s="75">
        <f t="shared" si="1641"/>
        <v>26368.55</v>
      </c>
      <c r="M2815" s="33"/>
      <c r="N2815" s="69">
        <v>21662.78</v>
      </c>
      <c r="O2815" s="69">
        <v>4705.7700000000004</v>
      </c>
      <c r="P2815" s="69">
        <f t="shared" si="1634"/>
        <v>26368.55</v>
      </c>
      <c r="Q2815" s="63"/>
      <c r="R2815" s="69">
        <f t="shared" si="1635"/>
        <v>21662.78</v>
      </c>
      <c r="S2815" s="69">
        <f t="shared" si="1635"/>
        <v>4706.32</v>
      </c>
      <c r="T2815" s="69">
        <f t="shared" si="1636"/>
        <v>26369.1</v>
      </c>
      <c r="U2815" s="69">
        <f t="shared" si="1637"/>
        <v>0</v>
      </c>
      <c r="V2815" s="77">
        <f t="shared" si="1638"/>
        <v>26369.1</v>
      </c>
      <c r="W2815" s="33"/>
      <c r="X2815" s="69">
        <v>21662.78</v>
      </c>
      <c r="Y2815" s="69">
        <v>4706.32</v>
      </c>
      <c r="Z2815" s="69">
        <v>26369.1</v>
      </c>
      <c r="AA2815" s="78"/>
      <c r="AB2815" s="79">
        <f t="shared" si="1614"/>
        <v>-0.5499999999992724</v>
      </c>
    </row>
    <row r="2816" spans="1:28" s="82" customFormat="1" ht="22.5" x14ac:dyDescent="0.25">
      <c r="A2816" s="71" t="s">
        <v>11583</v>
      </c>
      <c r="B2816" s="72" t="s">
        <v>16505</v>
      </c>
      <c r="C2816" s="73" t="s">
        <v>8753</v>
      </c>
      <c r="D2816" s="74">
        <v>0</v>
      </c>
      <c r="E2816" s="69">
        <v>833.22</v>
      </c>
      <c r="F2816" s="75">
        <f t="shared" si="1633"/>
        <v>0</v>
      </c>
      <c r="G2816" s="33"/>
      <c r="H2816" s="69">
        <f t="shared" si="1639"/>
        <v>798.44</v>
      </c>
      <c r="I2816" s="69">
        <f t="shared" si="1639"/>
        <v>34.78</v>
      </c>
      <c r="J2816" s="69">
        <f t="shared" si="1640"/>
        <v>833.22</v>
      </c>
      <c r="K2816" s="69">
        <v>0</v>
      </c>
      <c r="L2816" s="75">
        <f t="shared" si="1641"/>
        <v>833.22</v>
      </c>
      <c r="M2816" s="33"/>
      <c r="N2816" s="69">
        <v>798.44</v>
      </c>
      <c r="O2816" s="69">
        <v>34.78</v>
      </c>
      <c r="P2816" s="69">
        <f t="shared" si="1634"/>
        <v>833.22</v>
      </c>
      <c r="Q2816" s="63"/>
      <c r="R2816" s="69">
        <f t="shared" si="1635"/>
        <v>798.44</v>
      </c>
      <c r="S2816" s="69">
        <f t="shared" si="1635"/>
        <v>34.799999999999997</v>
      </c>
      <c r="T2816" s="69">
        <f t="shared" si="1636"/>
        <v>833.24</v>
      </c>
      <c r="U2816" s="69">
        <f t="shared" si="1637"/>
        <v>0</v>
      </c>
      <c r="V2816" s="77">
        <f t="shared" si="1638"/>
        <v>833.24</v>
      </c>
      <c r="W2816" s="33"/>
      <c r="X2816" s="69">
        <v>798.44</v>
      </c>
      <c r="Y2816" s="69">
        <v>34.799999999999997</v>
      </c>
      <c r="Z2816" s="69">
        <v>833.24</v>
      </c>
      <c r="AA2816" s="33"/>
      <c r="AB2816" s="79">
        <f t="shared" si="1614"/>
        <v>-1.999999999998181E-2</v>
      </c>
    </row>
    <row r="2817" spans="1:28" s="82" customFormat="1" ht="22.5" x14ac:dyDescent="0.25">
      <c r="A2817" s="71" t="s">
        <v>11584</v>
      </c>
      <c r="B2817" s="72" t="s">
        <v>16506</v>
      </c>
      <c r="C2817" s="73" t="s">
        <v>8753</v>
      </c>
      <c r="D2817" s="74">
        <v>0</v>
      </c>
      <c r="E2817" s="69">
        <v>1019.66</v>
      </c>
      <c r="F2817" s="75">
        <f t="shared" si="1633"/>
        <v>0</v>
      </c>
      <c r="G2817" s="33"/>
      <c r="H2817" s="69">
        <f t="shared" si="1639"/>
        <v>976.16</v>
      </c>
      <c r="I2817" s="69">
        <f t="shared" si="1639"/>
        <v>43.5</v>
      </c>
      <c r="J2817" s="69">
        <f t="shared" si="1640"/>
        <v>1019.66</v>
      </c>
      <c r="K2817" s="69">
        <v>0</v>
      </c>
      <c r="L2817" s="75">
        <f t="shared" si="1641"/>
        <v>1019.66</v>
      </c>
      <c r="M2817" s="33"/>
      <c r="N2817" s="69">
        <v>976.16</v>
      </c>
      <c r="O2817" s="69">
        <v>43.5</v>
      </c>
      <c r="P2817" s="69">
        <f t="shared" si="1634"/>
        <v>1019.66</v>
      </c>
      <c r="Q2817" s="63"/>
      <c r="R2817" s="69">
        <f t="shared" si="1635"/>
        <v>976.16</v>
      </c>
      <c r="S2817" s="69">
        <f t="shared" si="1635"/>
        <v>43.51</v>
      </c>
      <c r="T2817" s="69">
        <f t="shared" si="1636"/>
        <v>1019.67</v>
      </c>
      <c r="U2817" s="69">
        <f t="shared" si="1637"/>
        <v>0</v>
      </c>
      <c r="V2817" s="77">
        <f t="shared" si="1638"/>
        <v>1019.67</v>
      </c>
      <c r="W2817" s="33"/>
      <c r="X2817" s="69">
        <v>976.16</v>
      </c>
      <c r="Y2817" s="69">
        <v>43.51</v>
      </c>
      <c r="Z2817" s="69">
        <v>1019.67</v>
      </c>
      <c r="AA2817" s="33"/>
      <c r="AB2817" s="79">
        <f t="shared" si="1614"/>
        <v>-9.9999999999909051E-3</v>
      </c>
    </row>
    <row r="2818" spans="1:28" s="82" customFormat="1" x14ac:dyDescent="0.25">
      <c r="A2818" s="71" t="s">
        <v>11585</v>
      </c>
      <c r="B2818" s="72" t="s">
        <v>16507</v>
      </c>
      <c r="C2818" s="73" t="s">
        <v>8753</v>
      </c>
      <c r="D2818" s="74">
        <v>0</v>
      </c>
      <c r="E2818" s="69">
        <v>1996.64</v>
      </c>
      <c r="F2818" s="75">
        <f t="shared" si="1633"/>
        <v>0</v>
      </c>
      <c r="G2818" s="33"/>
      <c r="H2818" s="69">
        <f t="shared" si="1639"/>
        <v>1949.45</v>
      </c>
      <c r="I2818" s="69">
        <f t="shared" si="1639"/>
        <v>47.19</v>
      </c>
      <c r="J2818" s="69">
        <f t="shared" si="1640"/>
        <v>1996.64</v>
      </c>
      <c r="K2818" s="69">
        <v>0</v>
      </c>
      <c r="L2818" s="75">
        <f t="shared" si="1641"/>
        <v>1996.64</v>
      </c>
      <c r="M2818" s="33"/>
      <c r="N2818" s="69">
        <v>1949.45</v>
      </c>
      <c r="O2818" s="69">
        <v>47.19</v>
      </c>
      <c r="P2818" s="69">
        <f t="shared" si="1634"/>
        <v>1996.64</v>
      </c>
      <c r="Q2818" s="63"/>
      <c r="R2818" s="69">
        <f t="shared" si="1635"/>
        <v>1949.45</v>
      </c>
      <c r="S2818" s="69">
        <f t="shared" si="1635"/>
        <v>47.2</v>
      </c>
      <c r="T2818" s="69">
        <f t="shared" si="1636"/>
        <v>1996.65</v>
      </c>
      <c r="U2818" s="69">
        <f t="shared" si="1637"/>
        <v>0</v>
      </c>
      <c r="V2818" s="77">
        <f t="shared" si="1638"/>
        <v>1996.65</v>
      </c>
      <c r="W2818" s="33"/>
      <c r="X2818" s="69">
        <v>1949.45</v>
      </c>
      <c r="Y2818" s="69">
        <v>47.2</v>
      </c>
      <c r="Z2818" s="69">
        <v>1996.65</v>
      </c>
      <c r="AA2818" s="33"/>
      <c r="AB2818" s="79">
        <f t="shared" si="1614"/>
        <v>-9.9999999999909051E-3</v>
      </c>
    </row>
    <row r="2819" spans="1:28" s="82" customFormat="1" x14ac:dyDescent="0.25">
      <c r="A2819" s="65" t="s">
        <v>11586</v>
      </c>
      <c r="B2819" s="66" t="s">
        <v>16508</v>
      </c>
      <c r="C2819" s="67"/>
      <c r="D2819" s="68"/>
      <c r="E2819" s="69"/>
      <c r="F2819" s="70"/>
      <c r="G2819" s="33"/>
      <c r="H2819" s="69"/>
      <c r="I2819" s="69"/>
      <c r="J2819" s="69"/>
      <c r="K2819" s="69"/>
      <c r="L2819" s="75"/>
      <c r="M2819" s="33"/>
      <c r="N2819" s="69"/>
      <c r="O2819" s="69"/>
      <c r="P2819" s="69"/>
      <c r="Q2819" s="63"/>
      <c r="R2819" s="69"/>
      <c r="S2819" s="69"/>
      <c r="T2819" s="69"/>
      <c r="U2819" s="69"/>
      <c r="V2819" s="77"/>
      <c r="W2819" s="33"/>
      <c r="X2819" s="69"/>
      <c r="Y2819" s="69"/>
      <c r="Z2819" s="69"/>
      <c r="AA2819" s="78"/>
      <c r="AB2819" s="79">
        <f t="shared" si="1614"/>
        <v>0</v>
      </c>
    </row>
    <row r="2820" spans="1:28" s="82" customFormat="1" x14ac:dyDescent="0.25">
      <c r="A2820" s="71" t="s">
        <v>11587</v>
      </c>
      <c r="B2820" s="72" t="s">
        <v>16509</v>
      </c>
      <c r="C2820" s="73" t="s">
        <v>8753</v>
      </c>
      <c r="D2820" s="74">
        <v>0</v>
      </c>
      <c r="E2820" s="69">
        <v>181.53000000000003</v>
      </c>
      <c r="F2820" s="75">
        <f>ROUND(D2820*E2820,2)</f>
        <v>0</v>
      </c>
      <c r="G2820" s="76"/>
      <c r="H2820" s="69">
        <f>ROUND(N2820+(N2820*$H$2/100),2)</f>
        <v>154.79</v>
      </c>
      <c r="I2820" s="69">
        <f>ROUND(O2820+(O2820*$H$2/100),2)</f>
        <v>26.74</v>
      </c>
      <c r="J2820" s="69">
        <f>H2820+I2820</f>
        <v>181.53</v>
      </c>
      <c r="K2820" s="69">
        <v>0</v>
      </c>
      <c r="L2820" s="75">
        <f>SUM(J2820:K2820)</f>
        <v>181.53</v>
      </c>
      <c r="M2820" s="33"/>
      <c r="N2820" s="69">
        <v>154.79000000000002</v>
      </c>
      <c r="O2820" s="69">
        <v>26.74</v>
      </c>
      <c r="P2820" s="69">
        <f>SUM(N2820:O2820)</f>
        <v>181.53000000000003</v>
      </c>
      <c r="Q2820" s="63"/>
      <c r="R2820" s="69">
        <f>X2820</f>
        <v>154.79</v>
      </c>
      <c r="S2820" s="69">
        <f>Y2820</f>
        <v>26.75</v>
      </c>
      <c r="T2820" s="69">
        <f>R2820+S2820</f>
        <v>181.54</v>
      </c>
      <c r="U2820" s="69">
        <f>ROUND(Z2820*$H$2,2)/100</f>
        <v>0</v>
      </c>
      <c r="V2820" s="77">
        <f>SUM(T2820:U2820)</f>
        <v>181.54</v>
      </c>
      <c r="W2820" s="33"/>
      <c r="X2820" s="69">
        <v>154.79</v>
      </c>
      <c r="Y2820" s="69">
        <v>26.75</v>
      </c>
      <c r="Z2820" s="69">
        <v>181.54</v>
      </c>
      <c r="AA2820" s="78"/>
      <c r="AB2820" s="79">
        <f t="shared" si="1614"/>
        <v>-9.9999999999624833E-3</v>
      </c>
    </row>
    <row r="2821" spans="1:28" s="82" customFormat="1" x14ac:dyDescent="0.25">
      <c r="A2821" s="65" t="s">
        <v>11588</v>
      </c>
      <c r="B2821" s="66" t="s">
        <v>16510</v>
      </c>
      <c r="C2821" s="67"/>
      <c r="D2821" s="68"/>
      <c r="E2821" s="69"/>
      <c r="F2821" s="70"/>
      <c r="G2821" s="38"/>
      <c r="H2821" s="69"/>
      <c r="I2821" s="69"/>
      <c r="J2821" s="69"/>
      <c r="K2821" s="69"/>
      <c r="L2821" s="75"/>
      <c r="M2821" s="33"/>
      <c r="N2821" s="69"/>
      <c r="O2821" s="69"/>
      <c r="P2821" s="69"/>
      <c r="Q2821" s="63"/>
      <c r="R2821" s="69"/>
      <c r="S2821" s="69"/>
      <c r="T2821" s="69"/>
      <c r="U2821" s="69"/>
      <c r="V2821" s="77"/>
      <c r="W2821" s="33"/>
      <c r="X2821" s="69"/>
      <c r="Y2821" s="69"/>
      <c r="Z2821" s="69"/>
      <c r="AA2821" s="78"/>
      <c r="AB2821" s="79">
        <f t="shared" si="1614"/>
        <v>0</v>
      </c>
    </row>
    <row r="2822" spans="1:28" s="82" customFormat="1" x14ac:dyDescent="0.25">
      <c r="A2822" s="71" t="s">
        <v>11589</v>
      </c>
      <c r="B2822" s="72" t="s">
        <v>16511</v>
      </c>
      <c r="C2822" s="73" t="s">
        <v>8753</v>
      </c>
      <c r="D2822" s="74">
        <v>0</v>
      </c>
      <c r="E2822" s="69">
        <v>308.25</v>
      </c>
      <c r="F2822" s="75">
        <f>ROUND(D2822*E2822,2)</f>
        <v>0</v>
      </c>
      <c r="G2822" s="76"/>
      <c r="H2822" s="69">
        <f>ROUND(N2822+(N2822*$H$2/100),2)</f>
        <v>274.7</v>
      </c>
      <c r="I2822" s="69">
        <f>ROUND(O2822+(O2822*$H$2/100),2)</f>
        <v>33.549999999999997</v>
      </c>
      <c r="J2822" s="69">
        <f>H2822+I2822</f>
        <v>308.25</v>
      </c>
      <c r="K2822" s="69">
        <v>0</v>
      </c>
      <c r="L2822" s="75">
        <f>SUM(J2822:K2822)</f>
        <v>308.25</v>
      </c>
      <c r="M2822" s="33"/>
      <c r="N2822" s="69">
        <v>274.7</v>
      </c>
      <c r="O2822" s="69">
        <v>33.549999999999997</v>
      </c>
      <c r="P2822" s="69">
        <f>SUM(N2822:O2822)</f>
        <v>308.25</v>
      </c>
      <c r="Q2822" s="63"/>
      <c r="R2822" s="69">
        <f>X2822</f>
        <v>274.7</v>
      </c>
      <c r="S2822" s="69">
        <f>Y2822</f>
        <v>33.549999999999997</v>
      </c>
      <c r="T2822" s="69">
        <f>R2822+S2822</f>
        <v>308.25</v>
      </c>
      <c r="U2822" s="69">
        <f>ROUND(Z2822*$H$2,2)/100</f>
        <v>0</v>
      </c>
      <c r="V2822" s="77">
        <f>SUM(T2822:U2822)</f>
        <v>308.25</v>
      </c>
      <c r="W2822" s="33"/>
      <c r="X2822" s="69">
        <v>274.7</v>
      </c>
      <c r="Y2822" s="69">
        <v>33.549999999999997</v>
      </c>
      <c r="Z2822" s="69">
        <v>308.25</v>
      </c>
      <c r="AA2822" s="78"/>
      <c r="AB2822" s="79">
        <f t="shared" si="1614"/>
        <v>0</v>
      </c>
    </row>
    <row r="2823" spans="1:28" s="82" customFormat="1" x14ac:dyDescent="0.25">
      <c r="A2823" s="65" t="s">
        <v>11590</v>
      </c>
      <c r="B2823" s="66" t="s">
        <v>16512</v>
      </c>
      <c r="C2823" s="67"/>
      <c r="D2823" s="68"/>
      <c r="E2823" s="69"/>
      <c r="F2823" s="70"/>
      <c r="G2823" s="38"/>
      <c r="H2823" s="69"/>
      <c r="I2823" s="69"/>
      <c r="J2823" s="69"/>
      <c r="K2823" s="69"/>
      <c r="L2823" s="75"/>
      <c r="M2823" s="33"/>
      <c r="N2823" s="69"/>
      <c r="O2823" s="69"/>
      <c r="P2823" s="69"/>
      <c r="Q2823" s="63"/>
      <c r="R2823" s="69"/>
      <c r="S2823" s="69"/>
      <c r="T2823" s="69"/>
      <c r="U2823" s="69"/>
      <c r="V2823" s="77"/>
      <c r="W2823" s="33"/>
      <c r="X2823" s="69"/>
      <c r="Y2823" s="69"/>
      <c r="Z2823" s="69"/>
      <c r="AA2823" s="78"/>
      <c r="AB2823" s="79">
        <f t="shared" si="1614"/>
        <v>0</v>
      </c>
    </row>
    <row r="2824" spans="1:28" s="82" customFormat="1" x14ac:dyDescent="0.25">
      <c r="A2824" s="71" t="s">
        <v>11591</v>
      </c>
      <c r="B2824" s="72" t="s">
        <v>16513</v>
      </c>
      <c r="C2824" s="73" t="s">
        <v>8753</v>
      </c>
      <c r="D2824" s="74">
        <v>0</v>
      </c>
      <c r="E2824" s="69">
        <v>44.120000000000005</v>
      </c>
      <c r="F2824" s="75">
        <f>ROUND(D2824*E2824,2)</f>
        <v>0</v>
      </c>
      <c r="G2824" s="76"/>
      <c r="H2824" s="69">
        <f>ROUND(N2824+(N2824*$H$2/100),2)</f>
        <v>27.34</v>
      </c>
      <c r="I2824" s="69">
        <f>ROUND(O2824+(O2824*$H$2/100),2)</f>
        <v>16.78</v>
      </c>
      <c r="J2824" s="69">
        <f>H2824+I2824</f>
        <v>44.120000000000005</v>
      </c>
      <c r="K2824" s="69">
        <v>0</v>
      </c>
      <c r="L2824" s="75">
        <f>SUM(J2824:K2824)</f>
        <v>44.120000000000005</v>
      </c>
      <c r="M2824" s="33"/>
      <c r="N2824" s="69">
        <v>27.34</v>
      </c>
      <c r="O2824" s="69">
        <v>16.78</v>
      </c>
      <c r="P2824" s="69">
        <f>SUM(N2824:O2824)</f>
        <v>44.120000000000005</v>
      </c>
      <c r="Q2824" s="63"/>
      <c r="R2824" s="69">
        <f>X2824</f>
        <v>27.34</v>
      </c>
      <c r="S2824" s="69">
        <f>Y2824</f>
        <v>16.79</v>
      </c>
      <c r="T2824" s="69">
        <f>R2824+S2824</f>
        <v>44.129999999999995</v>
      </c>
      <c r="U2824" s="69">
        <f>ROUND(Z2824*$H$2,2)/100</f>
        <v>0</v>
      </c>
      <c r="V2824" s="77">
        <f>SUM(T2824:U2824)</f>
        <v>44.129999999999995</v>
      </c>
      <c r="W2824" s="33"/>
      <c r="X2824" s="69">
        <v>27.34</v>
      </c>
      <c r="Y2824" s="69">
        <v>16.79</v>
      </c>
      <c r="Z2824" s="69">
        <v>44.13</v>
      </c>
      <c r="AA2824" s="78"/>
      <c r="AB2824" s="79">
        <f t="shared" si="1614"/>
        <v>-9.9999999999980105E-3</v>
      </c>
    </row>
    <row r="2825" spans="1:28" ht="22.5" x14ac:dyDescent="0.25">
      <c r="A2825" s="65" t="s">
        <v>11592</v>
      </c>
      <c r="B2825" s="66" t="s">
        <v>16514</v>
      </c>
      <c r="C2825" s="67"/>
      <c r="D2825" s="68"/>
      <c r="E2825" s="69"/>
      <c r="F2825" s="70"/>
      <c r="H2825" s="69"/>
      <c r="I2825" s="69"/>
      <c r="J2825" s="69"/>
      <c r="K2825" s="69"/>
      <c r="L2825" s="75"/>
      <c r="N2825" s="69"/>
      <c r="O2825" s="69"/>
      <c r="P2825" s="69"/>
      <c r="Q2825" s="63"/>
      <c r="R2825" s="69"/>
      <c r="S2825" s="69"/>
      <c r="T2825" s="69"/>
      <c r="U2825" s="69"/>
      <c r="V2825" s="77"/>
      <c r="X2825" s="69"/>
      <c r="Y2825" s="69"/>
      <c r="Z2825" s="69"/>
      <c r="AA2825" s="78"/>
      <c r="AB2825" s="79">
        <f t="shared" si="1614"/>
        <v>0</v>
      </c>
    </row>
    <row r="2826" spans="1:28" s="33" customFormat="1" ht="22.5" x14ac:dyDescent="0.25">
      <c r="A2826" s="71" t="s">
        <v>11593</v>
      </c>
      <c r="B2826" s="72" t="s">
        <v>16515</v>
      </c>
      <c r="C2826" s="73" t="s">
        <v>8910</v>
      </c>
      <c r="D2826" s="74">
        <v>0</v>
      </c>
      <c r="E2826" s="69">
        <v>5712.16</v>
      </c>
      <c r="F2826" s="75">
        <f t="shared" ref="F2826:F2835" si="1642">ROUND(D2826*E2826,2)</f>
        <v>0</v>
      </c>
      <c r="G2826" s="28"/>
      <c r="H2826" s="69">
        <f t="shared" ref="H2826:I2835" si="1643">ROUND(N2826+(N2826*$H$2/100),2)</f>
        <v>5447.7</v>
      </c>
      <c r="I2826" s="69">
        <f t="shared" si="1643"/>
        <v>264.45999999999998</v>
      </c>
      <c r="J2826" s="69">
        <f t="shared" ref="J2826:J2835" si="1644">H2826+I2826</f>
        <v>5712.16</v>
      </c>
      <c r="K2826" s="69">
        <v>0</v>
      </c>
      <c r="L2826" s="75">
        <f t="shared" ref="L2826:L2835" si="1645">SUM(J2826:K2826)</f>
        <v>5712.16</v>
      </c>
      <c r="N2826" s="69">
        <v>5447.7</v>
      </c>
      <c r="O2826" s="69">
        <v>264.46000000000004</v>
      </c>
      <c r="P2826" s="69">
        <f t="shared" ref="P2826:P2835" si="1646">SUM(N2826:O2826)</f>
        <v>5712.16</v>
      </c>
      <c r="Q2826" s="63"/>
      <c r="R2826" s="69">
        <f t="shared" ref="R2826:S2835" si="1647">X2826</f>
        <v>5447.7</v>
      </c>
      <c r="S2826" s="69">
        <f t="shared" si="1647"/>
        <v>264.47000000000003</v>
      </c>
      <c r="T2826" s="69">
        <f t="shared" ref="T2826:T2835" si="1648">R2826+S2826</f>
        <v>5712.17</v>
      </c>
      <c r="U2826" s="69">
        <f t="shared" ref="U2826:U2835" si="1649">ROUND(Z2826*$H$2,2)/100</f>
        <v>0</v>
      </c>
      <c r="V2826" s="77">
        <f t="shared" ref="V2826:V2835" si="1650">SUM(T2826:U2826)</f>
        <v>5712.17</v>
      </c>
      <c r="X2826" s="69">
        <v>5447.7</v>
      </c>
      <c r="Y2826" s="69">
        <v>264.47000000000003</v>
      </c>
      <c r="Z2826" s="69">
        <v>5712.17</v>
      </c>
      <c r="AA2826" s="78"/>
      <c r="AB2826" s="79">
        <f t="shared" ref="AB2826:AB2889" si="1651">P2826-Z2826</f>
        <v>-1.0000000000218279E-2</v>
      </c>
    </row>
    <row r="2827" spans="1:28" s="33" customFormat="1" ht="22.5" x14ac:dyDescent="0.25">
      <c r="A2827" s="71" t="s">
        <v>11594</v>
      </c>
      <c r="B2827" s="72" t="s">
        <v>16516</v>
      </c>
      <c r="C2827" s="73" t="s">
        <v>8910</v>
      </c>
      <c r="D2827" s="74">
        <v>0</v>
      </c>
      <c r="E2827" s="69">
        <v>7004.3399999999992</v>
      </c>
      <c r="F2827" s="75">
        <f t="shared" si="1642"/>
        <v>0</v>
      </c>
      <c r="G2827" s="28"/>
      <c r="H2827" s="69">
        <f t="shared" si="1643"/>
        <v>6731.33</v>
      </c>
      <c r="I2827" s="69">
        <f t="shared" si="1643"/>
        <v>273.01</v>
      </c>
      <c r="J2827" s="69">
        <f t="shared" si="1644"/>
        <v>7004.34</v>
      </c>
      <c r="K2827" s="69">
        <v>0</v>
      </c>
      <c r="L2827" s="75">
        <f t="shared" si="1645"/>
        <v>7004.34</v>
      </c>
      <c r="N2827" s="69">
        <v>6731.329999999999</v>
      </c>
      <c r="O2827" s="69">
        <v>273.01</v>
      </c>
      <c r="P2827" s="69">
        <f t="shared" si="1646"/>
        <v>7004.3399999999992</v>
      </c>
      <c r="Q2827" s="63"/>
      <c r="R2827" s="69">
        <f t="shared" si="1647"/>
        <v>6731.33</v>
      </c>
      <c r="S2827" s="69">
        <f t="shared" si="1647"/>
        <v>273.02999999999997</v>
      </c>
      <c r="T2827" s="69">
        <f t="shared" si="1648"/>
        <v>7004.36</v>
      </c>
      <c r="U2827" s="69">
        <f t="shared" si="1649"/>
        <v>0</v>
      </c>
      <c r="V2827" s="77">
        <f t="shared" si="1650"/>
        <v>7004.36</v>
      </c>
      <c r="X2827" s="69">
        <v>6731.33</v>
      </c>
      <c r="Y2827" s="69">
        <v>273.02999999999997</v>
      </c>
      <c r="Z2827" s="69">
        <v>7004.36</v>
      </c>
      <c r="AA2827" s="78"/>
      <c r="AB2827" s="79">
        <f t="shared" si="1651"/>
        <v>-2.0000000000436557E-2</v>
      </c>
    </row>
    <row r="2828" spans="1:28" s="33" customFormat="1" ht="22.5" x14ac:dyDescent="0.25">
      <c r="A2828" s="71" t="s">
        <v>11595</v>
      </c>
      <c r="B2828" s="72" t="s">
        <v>16517</v>
      </c>
      <c r="C2828" s="73" t="s">
        <v>8910</v>
      </c>
      <c r="D2828" s="74">
        <v>0</v>
      </c>
      <c r="E2828" s="69">
        <v>9789.2400000000016</v>
      </c>
      <c r="F2828" s="75">
        <f t="shared" si="1642"/>
        <v>0</v>
      </c>
      <c r="G2828" s="28"/>
      <c r="H2828" s="69">
        <f t="shared" si="1643"/>
        <v>9516.23</v>
      </c>
      <c r="I2828" s="69">
        <f t="shared" si="1643"/>
        <v>273.01</v>
      </c>
      <c r="J2828" s="69">
        <f t="shared" si="1644"/>
        <v>9789.24</v>
      </c>
      <c r="K2828" s="69">
        <v>0</v>
      </c>
      <c r="L2828" s="75">
        <f t="shared" si="1645"/>
        <v>9789.24</v>
      </c>
      <c r="N2828" s="69">
        <v>9516.2300000000014</v>
      </c>
      <c r="O2828" s="69">
        <v>273.01</v>
      </c>
      <c r="P2828" s="69">
        <f t="shared" si="1646"/>
        <v>9789.2400000000016</v>
      </c>
      <c r="Q2828" s="63"/>
      <c r="R2828" s="69">
        <f t="shared" si="1647"/>
        <v>9516.23</v>
      </c>
      <c r="S2828" s="69">
        <f t="shared" si="1647"/>
        <v>273.02999999999997</v>
      </c>
      <c r="T2828" s="69">
        <f t="shared" si="1648"/>
        <v>9789.26</v>
      </c>
      <c r="U2828" s="69">
        <f t="shared" si="1649"/>
        <v>0</v>
      </c>
      <c r="V2828" s="77">
        <f t="shared" si="1650"/>
        <v>9789.26</v>
      </c>
      <c r="X2828" s="69">
        <v>9516.23</v>
      </c>
      <c r="Y2828" s="69">
        <v>273.02999999999997</v>
      </c>
      <c r="Z2828" s="69">
        <v>9789.26</v>
      </c>
      <c r="AA2828" s="78"/>
      <c r="AB2828" s="79">
        <f t="shared" si="1651"/>
        <v>-1.9999999998617568E-2</v>
      </c>
    </row>
    <row r="2829" spans="1:28" s="33" customFormat="1" ht="22.5" x14ac:dyDescent="0.25">
      <c r="A2829" s="71" t="s">
        <v>11596</v>
      </c>
      <c r="B2829" s="72" t="s">
        <v>16518</v>
      </c>
      <c r="C2829" s="73" t="s">
        <v>8910</v>
      </c>
      <c r="D2829" s="74">
        <v>0</v>
      </c>
      <c r="E2829" s="69">
        <v>2799.04</v>
      </c>
      <c r="F2829" s="75">
        <f t="shared" si="1642"/>
        <v>0</v>
      </c>
      <c r="G2829" s="28"/>
      <c r="H2829" s="69">
        <f t="shared" si="1643"/>
        <v>2534.58</v>
      </c>
      <c r="I2829" s="69">
        <f t="shared" si="1643"/>
        <v>264.45999999999998</v>
      </c>
      <c r="J2829" s="69">
        <f t="shared" si="1644"/>
        <v>2799.04</v>
      </c>
      <c r="K2829" s="69">
        <v>0</v>
      </c>
      <c r="L2829" s="75">
        <f t="shared" si="1645"/>
        <v>2799.04</v>
      </c>
      <c r="N2829" s="69">
        <v>2534.58</v>
      </c>
      <c r="O2829" s="69">
        <v>264.46000000000004</v>
      </c>
      <c r="P2829" s="69">
        <f t="shared" si="1646"/>
        <v>2799.04</v>
      </c>
      <c r="Q2829" s="63"/>
      <c r="R2829" s="69">
        <f t="shared" si="1647"/>
        <v>2534.58</v>
      </c>
      <c r="S2829" s="69">
        <f t="shared" si="1647"/>
        <v>264.47000000000003</v>
      </c>
      <c r="T2829" s="69">
        <f t="shared" si="1648"/>
        <v>2799.05</v>
      </c>
      <c r="U2829" s="69">
        <f t="shared" si="1649"/>
        <v>0</v>
      </c>
      <c r="V2829" s="77">
        <f t="shared" si="1650"/>
        <v>2799.05</v>
      </c>
      <c r="X2829" s="69">
        <v>2534.58</v>
      </c>
      <c r="Y2829" s="69">
        <v>264.47000000000003</v>
      </c>
      <c r="Z2829" s="69">
        <v>2799.05</v>
      </c>
      <c r="AA2829" s="78"/>
      <c r="AB2829" s="79">
        <f t="shared" si="1651"/>
        <v>-1.0000000000218279E-2</v>
      </c>
    </row>
    <row r="2830" spans="1:28" s="33" customFormat="1" ht="22.5" x14ac:dyDescent="0.25">
      <c r="A2830" s="71" t="s">
        <v>11597</v>
      </c>
      <c r="B2830" s="72" t="s">
        <v>16519</v>
      </c>
      <c r="C2830" s="73" t="s">
        <v>8910</v>
      </c>
      <c r="D2830" s="74">
        <v>0</v>
      </c>
      <c r="E2830" s="69">
        <v>3165.67</v>
      </c>
      <c r="F2830" s="75">
        <f t="shared" si="1642"/>
        <v>0</v>
      </c>
      <c r="G2830" s="28"/>
      <c r="H2830" s="69">
        <f t="shared" si="1643"/>
        <v>2901.21</v>
      </c>
      <c r="I2830" s="69">
        <f t="shared" si="1643"/>
        <v>264.45999999999998</v>
      </c>
      <c r="J2830" s="69">
        <f t="shared" si="1644"/>
        <v>3165.67</v>
      </c>
      <c r="K2830" s="69">
        <v>0</v>
      </c>
      <c r="L2830" s="75">
        <f t="shared" si="1645"/>
        <v>3165.67</v>
      </c>
      <c r="N2830" s="69">
        <v>2901.21</v>
      </c>
      <c r="O2830" s="69">
        <v>264.46000000000004</v>
      </c>
      <c r="P2830" s="69">
        <f t="shared" si="1646"/>
        <v>3165.67</v>
      </c>
      <c r="Q2830" s="63"/>
      <c r="R2830" s="69">
        <f t="shared" si="1647"/>
        <v>2901.21</v>
      </c>
      <c r="S2830" s="69">
        <f t="shared" si="1647"/>
        <v>264.47000000000003</v>
      </c>
      <c r="T2830" s="69">
        <f t="shared" si="1648"/>
        <v>3165.6800000000003</v>
      </c>
      <c r="U2830" s="69">
        <f t="shared" si="1649"/>
        <v>0</v>
      </c>
      <c r="V2830" s="77">
        <f t="shared" si="1650"/>
        <v>3165.6800000000003</v>
      </c>
      <c r="X2830" s="69">
        <v>2901.21</v>
      </c>
      <c r="Y2830" s="69">
        <v>264.47000000000003</v>
      </c>
      <c r="Z2830" s="69">
        <v>3165.68</v>
      </c>
      <c r="AA2830" s="78"/>
      <c r="AB2830" s="79">
        <f t="shared" si="1651"/>
        <v>-9.9999999997635314E-3</v>
      </c>
    </row>
    <row r="2831" spans="1:28" s="33" customFormat="1" ht="22.5" x14ac:dyDescent="0.25">
      <c r="A2831" s="71" t="s">
        <v>11598</v>
      </c>
      <c r="B2831" s="72" t="s">
        <v>16520</v>
      </c>
      <c r="C2831" s="73" t="s">
        <v>8910</v>
      </c>
      <c r="D2831" s="74">
        <v>0</v>
      </c>
      <c r="E2831" s="69">
        <v>4811.1699999999992</v>
      </c>
      <c r="F2831" s="75">
        <f t="shared" si="1642"/>
        <v>0</v>
      </c>
      <c r="G2831" s="28"/>
      <c r="H2831" s="69">
        <f t="shared" si="1643"/>
        <v>4538.16</v>
      </c>
      <c r="I2831" s="69">
        <f t="shared" si="1643"/>
        <v>273.01</v>
      </c>
      <c r="J2831" s="69">
        <f t="shared" si="1644"/>
        <v>4811.17</v>
      </c>
      <c r="K2831" s="69">
        <v>0</v>
      </c>
      <c r="L2831" s="75">
        <f t="shared" si="1645"/>
        <v>4811.17</v>
      </c>
      <c r="N2831" s="69">
        <v>4538.1599999999989</v>
      </c>
      <c r="O2831" s="69">
        <v>273.01</v>
      </c>
      <c r="P2831" s="69">
        <f t="shared" si="1646"/>
        <v>4811.1699999999992</v>
      </c>
      <c r="Q2831" s="63"/>
      <c r="R2831" s="69">
        <f t="shared" si="1647"/>
        <v>4538.16</v>
      </c>
      <c r="S2831" s="69">
        <f t="shared" si="1647"/>
        <v>273.02999999999997</v>
      </c>
      <c r="T2831" s="69">
        <f t="shared" si="1648"/>
        <v>4811.1899999999996</v>
      </c>
      <c r="U2831" s="69">
        <f t="shared" si="1649"/>
        <v>0</v>
      </c>
      <c r="V2831" s="77">
        <f t="shared" si="1650"/>
        <v>4811.1899999999996</v>
      </c>
      <c r="X2831" s="69">
        <v>4538.16</v>
      </c>
      <c r="Y2831" s="69">
        <v>273.02999999999997</v>
      </c>
      <c r="Z2831" s="69">
        <v>4811.1899999999996</v>
      </c>
      <c r="AA2831" s="78"/>
      <c r="AB2831" s="79">
        <f t="shared" si="1651"/>
        <v>-2.0000000000436557E-2</v>
      </c>
    </row>
    <row r="2832" spans="1:28" s="33" customFormat="1" ht="22.5" x14ac:dyDescent="0.25">
      <c r="A2832" s="71" t="s">
        <v>11599</v>
      </c>
      <c r="B2832" s="72" t="s">
        <v>16521</v>
      </c>
      <c r="C2832" s="73" t="s">
        <v>8910</v>
      </c>
      <c r="D2832" s="74">
        <v>0</v>
      </c>
      <c r="E2832" s="69">
        <v>5207.57</v>
      </c>
      <c r="F2832" s="75">
        <f t="shared" si="1642"/>
        <v>0</v>
      </c>
      <c r="G2832" s="28"/>
      <c r="H2832" s="69">
        <f t="shared" si="1643"/>
        <v>4934.5600000000004</v>
      </c>
      <c r="I2832" s="69">
        <f t="shared" si="1643"/>
        <v>273.01</v>
      </c>
      <c r="J2832" s="69">
        <f t="shared" si="1644"/>
        <v>5207.5700000000006</v>
      </c>
      <c r="K2832" s="69">
        <v>0</v>
      </c>
      <c r="L2832" s="75">
        <f t="shared" si="1645"/>
        <v>5207.5700000000006</v>
      </c>
      <c r="N2832" s="69">
        <v>4934.5599999999995</v>
      </c>
      <c r="O2832" s="69">
        <v>273.01</v>
      </c>
      <c r="P2832" s="69">
        <f t="shared" si="1646"/>
        <v>5207.57</v>
      </c>
      <c r="Q2832" s="63"/>
      <c r="R2832" s="69">
        <f t="shared" si="1647"/>
        <v>4934.5600000000004</v>
      </c>
      <c r="S2832" s="69">
        <f t="shared" si="1647"/>
        <v>273.02999999999997</v>
      </c>
      <c r="T2832" s="69">
        <f t="shared" si="1648"/>
        <v>5207.59</v>
      </c>
      <c r="U2832" s="69">
        <f t="shared" si="1649"/>
        <v>0</v>
      </c>
      <c r="V2832" s="77">
        <f t="shared" si="1650"/>
        <v>5207.59</v>
      </c>
      <c r="X2832" s="69">
        <v>4934.5600000000004</v>
      </c>
      <c r="Y2832" s="69">
        <v>273.02999999999997</v>
      </c>
      <c r="Z2832" s="69">
        <v>5207.59</v>
      </c>
      <c r="AA2832" s="78"/>
      <c r="AB2832" s="79">
        <f t="shared" si="1651"/>
        <v>-2.0000000000436557E-2</v>
      </c>
    </row>
    <row r="2833" spans="1:28" s="33" customFormat="1" ht="22.5" x14ac:dyDescent="0.25">
      <c r="A2833" s="71" t="s">
        <v>11600</v>
      </c>
      <c r="B2833" s="72" t="s">
        <v>16522</v>
      </c>
      <c r="C2833" s="73" t="s">
        <v>8910</v>
      </c>
      <c r="D2833" s="74">
        <v>0</v>
      </c>
      <c r="E2833" s="69">
        <v>4445.41</v>
      </c>
      <c r="F2833" s="75">
        <f t="shared" si="1642"/>
        <v>0</v>
      </c>
      <c r="G2833" s="28"/>
      <c r="H2833" s="69">
        <f t="shared" si="1643"/>
        <v>4180.95</v>
      </c>
      <c r="I2833" s="69">
        <f t="shared" si="1643"/>
        <v>264.45999999999998</v>
      </c>
      <c r="J2833" s="69">
        <f t="shared" si="1644"/>
        <v>4445.41</v>
      </c>
      <c r="K2833" s="69">
        <v>0</v>
      </c>
      <c r="L2833" s="75">
        <f t="shared" si="1645"/>
        <v>4445.41</v>
      </c>
      <c r="N2833" s="69">
        <v>4180.95</v>
      </c>
      <c r="O2833" s="69">
        <v>264.46000000000004</v>
      </c>
      <c r="P2833" s="69">
        <f t="shared" si="1646"/>
        <v>4445.41</v>
      </c>
      <c r="Q2833" s="63"/>
      <c r="R2833" s="69">
        <f t="shared" si="1647"/>
        <v>4180.95</v>
      </c>
      <c r="S2833" s="69">
        <f t="shared" si="1647"/>
        <v>264.47000000000003</v>
      </c>
      <c r="T2833" s="69">
        <f t="shared" si="1648"/>
        <v>4445.42</v>
      </c>
      <c r="U2833" s="69">
        <f t="shared" si="1649"/>
        <v>0</v>
      </c>
      <c r="V2833" s="77">
        <f t="shared" si="1650"/>
        <v>4445.42</v>
      </c>
      <c r="X2833" s="69">
        <v>4180.95</v>
      </c>
      <c r="Y2833" s="69">
        <v>264.47000000000003</v>
      </c>
      <c r="Z2833" s="69">
        <v>4445.42</v>
      </c>
      <c r="AA2833" s="78"/>
      <c r="AB2833" s="79">
        <f t="shared" si="1651"/>
        <v>-1.0000000000218279E-2</v>
      </c>
    </row>
    <row r="2834" spans="1:28" s="33" customFormat="1" ht="22.5" x14ac:dyDescent="0.25">
      <c r="A2834" s="71" t="s">
        <v>11601</v>
      </c>
      <c r="B2834" s="72" t="s">
        <v>16523</v>
      </c>
      <c r="C2834" s="73" t="s">
        <v>8910</v>
      </c>
      <c r="D2834" s="74">
        <v>0</v>
      </c>
      <c r="E2834" s="69">
        <v>5148.1099999999997</v>
      </c>
      <c r="F2834" s="75">
        <f t="shared" si="1642"/>
        <v>0</v>
      </c>
      <c r="G2834" s="28"/>
      <c r="H2834" s="69">
        <f t="shared" si="1643"/>
        <v>4875.1000000000004</v>
      </c>
      <c r="I2834" s="69">
        <f t="shared" si="1643"/>
        <v>273.01</v>
      </c>
      <c r="J2834" s="69">
        <f t="shared" si="1644"/>
        <v>5148.1100000000006</v>
      </c>
      <c r="K2834" s="69">
        <v>0</v>
      </c>
      <c r="L2834" s="75">
        <f t="shared" si="1645"/>
        <v>5148.1100000000006</v>
      </c>
      <c r="N2834" s="69">
        <v>4875.0999999999995</v>
      </c>
      <c r="O2834" s="69">
        <v>273.01</v>
      </c>
      <c r="P2834" s="69">
        <f t="shared" si="1646"/>
        <v>5148.1099999999997</v>
      </c>
      <c r="Q2834" s="63"/>
      <c r="R2834" s="69">
        <f t="shared" si="1647"/>
        <v>4875.1000000000004</v>
      </c>
      <c r="S2834" s="69">
        <f t="shared" si="1647"/>
        <v>273.02999999999997</v>
      </c>
      <c r="T2834" s="69">
        <f t="shared" si="1648"/>
        <v>5148.13</v>
      </c>
      <c r="U2834" s="69">
        <f t="shared" si="1649"/>
        <v>0</v>
      </c>
      <c r="V2834" s="77">
        <f t="shared" si="1650"/>
        <v>5148.13</v>
      </c>
      <c r="X2834" s="69">
        <v>4875.1000000000004</v>
      </c>
      <c r="Y2834" s="69">
        <v>273.02999999999997</v>
      </c>
      <c r="Z2834" s="69">
        <v>5148.13</v>
      </c>
      <c r="AA2834" s="78"/>
      <c r="AB2834" s="79">
        <f t="shared" si="1651"/>
        <v>-2.0000000000436557E-2</v>
      </c>
    </row>
    <row r="2835" spans="1:28" s="33" customFormat="1" x14ac:dyDescent="0.25">
      <c r="A2835" s="71" t="s">
        <v>11602</v>
      </c>
      <c r="B2835" s="72" t="s">
        <v>16524</v>
      </c>
      <c r="C2835" s="73" t="s">
        <v>8910</v>
      </c>
      <c r="D2835" s="74">
        <v>0</v>
      </c>
      <c r="E2835" s="69">
        <v>7781.08</v>
      </c>
      <c r="F2835" s="75">
        <f t="shared" si="1642"/>
        <v>0</v>
      </c>
      <c r="G2835" s="28"/>
      <c r="H2835" s="69">
        <f t="shared" si="1643"/>
        <v>7508.07</v>
      </c>
      <c r="I2835" s="69">
        <f t="shared" si="1643"/>
        <v>273.01</v>
      </c>
      <c r="J2835" s="69">
        <f t="shared" si="1644"/>
        <v>7781.08</v>
      </c>
      <c r="K2835" s="69">
        <v>0</v>
      </c>
      <c r="L2835" s="75">
        <f t="shared" si="1645"/>
        <v>7781.08</v>
      </c>
      <c r="N2835" s="69">
        <v>7508.07</v>
      </c>
      <c r="O2835" s="69">
        <v>273.01</v>
      </c>
      <c r="P2835" s="69">
        <f t="shared" si="1646"/>
        <v>7781.08</v>
      </c>
      <c r="Q2835" s="63"/>
      <c r="R2835" s="69">
        <f t="shared" si="1647"/>
        <v>7508.07</v>
      </c>
      <c r="S2835" s="69">
        <f t="shared" si="1647"/>
        <v>273.02999999999997</v>
      </c>
      <c r="T2835" s="69">
        <f t="shared" si="1648"/>
        <v>7781.0999999999995</v>
      </c>
      <c r="U2835" s="69">
        <f t="shared" si="1649"/>
        <v>0</v>
      </c>
      <c r="V2835" s="77">
        <f t="shared" si="1650"/>
        <v>7781.0999999999995</v>
      </c>
      <c r="X2835" s="69">
        <v>7508.07</v>
      </c>
      <c r="Y2835" s="69">
        <v>273.02999999999997</v>
      </c>
      <c r="Z2835" s="69">
        <v>7781.1</v>
      </c>
      <c r="AA2835" s="78"/>
      <c r="AB2835" s="79">
        <f t="shared" si="1651"/>
        <v>-2.0000000000436557E-2</v>
      </c>
    </row>
    <row r="2836" spans="1:28" s="33" customFormat="1" ht="22.5" x14ac:dyDescent="0.25">
      <c r="A2836" s="65" t="s">
        <v>11603</v>
      </c>
      <c r="B2836" s="66" t="s">
        <v>16525</v>
      </c>
      <c r="C2836" s="73"/>
      <c r="D2836" s="74"/>
      <c r="E2836" s="69"/>
      <c r="F2836" s="75"/>
      <c r="G2836" s="76"/>
      <c r="H2836" s="69"/>
      <c r="I2836" s="69"/>
      <c r="J2836" s="69"/>
      <c r="K2836" s="69"/>
      <c r="L2836" s="75"/>
      <c r="N2836" s="69"/>
      <c r="O2836" s="69"/>
      <c r="P2836" s="69"/>
      <c r="Q2836" s="63"/>
      <c r="R2836" s="69"/>
      <c r="S2836" s="69"/>
      <c r="T2836" s="69"/>
      <c r="U2836" s="69"/>
      <c r="V2836" s="77"/>
      <c r="X2836" s="69"/>
      <c r="Y2836" s="69"/>
      <c r="Z2836" s="69"/>
      <c r="AA2836" s="78"/>
      <c r="AB2836" s="79">
        <f t="shared" si="1651"/>
        <v>0</v>
      </c>
    </row>
    <row r="2837" spans="1:28" s="33" customFormat="1" ht="22.5" x14ac:dyDescent="0.25">
      <c r="A2837" s="71" t="s">
        <v>11604</v>
      </c>
      <c r="B2837" s="72" t="s">
        <v>16526</v>
      </c>
      <c r="C2837" s="73" t="s">
        <v>8753</v>
      </c>
      <c r="D2837" s="74">
        <v>0</v>
      </c>
      <c r="E2837" s="69">
        <v>29152.190000000002</v>
      </c>
      <c r="F2837" s="75">
        <f t="shared" ref="F2837:F2851" si="1652">ROUND(D2837*E2837,2)</f>
        <v>0</v>
      </c>
      <c r="G2837" s="28"/>
      <c r="H2837" s="69">
        <f t="shared" ref="H2837:I2851" si="1653">ROUND(N2837+(N2837*$H$2/100),2)</f>
        <v>28534.04</v>
      </c>
      <c r="I2837" s="69">
        <f t="shared" si="1653"/>
        <v>618.15</v>
      </c>
      <c r="J2837" s="69">
        <f t="shared" ref="J2837:J2851" si="1654">H2837+I2837</f>
        <v>29152.190000000002</v>
      </c>
      <c r="K2837" s="69">
        <v>0</v>
      </c>
      <c r="L2837" s="75">
        <f t="shared" ref="L2837:L2851" si="1655">SUM(J2837:K2837)</f>
        <v>29152.190000000002</v>
      </c>
      <c r="N2837" s="69">
        <v>28534.04</v>
      </c>
      <c r="O2837" s="69">
        <v>618.15000000000009</v>
      </c>
      <c r="P2837" s="69">
        <f t="shared" ref="P2837:P2851" si="1656">SUM(N2837:O2837)</f>
        <v>29152.190000000002</v>
      </c>
      <c r="Q2837" s="63"/>
      <c r="R2837" s="69">
        <f t="shared" ref="R2837:S2851" si="1657">X2837</f>
        <v>28534.04</v>
      </c>
      <c r="S2837" s="69">
        <f t="shared" si="1657"/>
        <v>618.16</v>
      </c>
      <c r="T2837" s="69">
        <f t="shared" ref="T2837:T2851" si="1658">R2837+S2837</f>
        <v>29152.2</v>
      </c>
      <c r="U2837" s="69">
        <f t="shared" ref="U2837:U2851" si="1659">ROUND(Z2837*$H$2,2)/100</f>
        <v>0</v>
      </c>
      <c r="V2837" s="77">
        <f t="shared" ref="V2837:V2851" si="1660">SUM(T2837:U2837)</f>
        <v>29152.2</v>
      </c>
      <c r="X2837" s="69">
        <v>28534.04</v>
      </c>
      <c r="Y2837" s="69">
        <v>618.16</v>
      </c>
      <c r="Z2837" s="69">
        <v>29152.2</v>
      </c>
      <c r="AA2837" s="78"/>
      <c r="AB2837" s="79">
        <f t="shared" si="1651"/>
        <v>-9.9999999983992893E-3</v>
      </c>
    </row>
    <row r="2838" spans="1:28" s="33" customFormat="1" ht="22.5" x14ac:dyDescent="0.25">
      <c r="A2838" s="71" t="s">
        <v>11605</v>
      </c>
      <c r="B2838" s="72" t="s">
        <v>16527</v>
      </c>
      <c r="C2838" s="73" t="s">
        <v>8753</v>
      </c>
      <c r="D2838" s="74">
        <v>0</v>
      </c>
      <c r="E2838" s="69">
        <v>33602.22</v>
      </c>
      <c r="F2838" s="75">
        <f t="shared" si="1652"/>
        <v>0</v>
      </c>
      <c r="G2838" s="28"/>
      <c r="H2838" s="69">
        <f t="shared" si="1653"/>
        <v>32984.07</v>
      </c>
      <c r="I2838" s="69">
        <f t="shared" si="1653"/>
        <v>618.15</v>
      </c>
      <c r="J2838" s="69">
        <f t="shared" si="1654"/>
        <v>33602.22</v>
      </c>
      <c r="K2838" s="69">
        <v>0</v>
      </c>
      <c r="L2838" s="75">
        <f t="shared" si="1655"/>
        <v>33602.22</v>
      </c>
      <c r="N2838" s="69">
        <v>32984.07</v>
      </c>
      <c r="O2838" s="69">
        <v>618.15000000000009</v>
      </c>
      <c r="P2838" s="69">
        <f t="shared" si="1656"/>
        <v>33602.22</v>
      </c>
      <c r="Q2838" s="63"/>
      <c r="R2838" s="69">
        <f t="shared" si="1657"/>
        <v>32984.07</v>
      </c>
      <c r="S2838" s="69">
        <f t="shared" si="1657"/>
        <v>618.16</v>
      </c>
      <c r="T2838" s="69">
        <f t="shared" si="1658"/>
        <v>33602.230000000003</v>
      </c>
      <c r="U2838" s="69">
        <f t="shared" si="1659"/>
        <v>0</v>
      </c>
      <c r="V2838" s="77">
        <f t="shared" si="1660"/>
        <v>33602.230000000003</v>
      </c>
      <c r="X2838" s="69">
        <v>32984.07</v>
      </c>
      <c r="Y2838" s="69">
        <v>618.16</v>
      </c>
      <c r="Z2838" s="69">
        <v>33602.230000000003</v>
      </c>
      <c r="AA2838" s="78"/>
      <c r="AB2838" s="79">
        <f t="shared" si="1651"/>
        <v>-1.0000000002037268E-2</v>
      </c>
    </row>
    <row r="2839" spans="1:28" s="33" customFormat="1" ht="22.5" x14ac:dyDescent="0.25">
      <c r="A2839" s="71" t="s">
        <v>11606</v>
      </c>
      <c r="B2839" s="72" t="s">
        <v>16528</v>
      </c>
      <c r="C2839" s="73" t="s">
        <v>8753</v>
      </c>
      <c r="D2839" s="74">
        <v>0</v>
      </c>
      <c r="E2839" s="69">
        <v>38728.82</v>
      </c>
      <c r="F2839" s="75">
        <f t="shared" si="1652"/>
        <v>0</v>
      </c>
      <c r="G2839" s="28"/>
      <c r="H2839" s="69">
        <f t="shared" si="1653"/>
        <v>38110.67</v>
      </c>
      <c r="I2839" s="69">
        <f t="shared" si="1653"/>
        <v>618.15</v>
      </c>
      <c r="J2839" s="69">
        <f t="shared" si="1654"/>
        <v>38728.82</v>
      </c>
      <c r="K2839" s="69">
        <v>0</v>
      </c>
      <c r="L2839" s="75">
        <f t="shared" si="1655"/>
        <v>38728.82</v>
      </c>
      <c r="N2839" s="69">
        <v>38110.67</v>
      </c>
      <c r="O2839" s="69">
        <v>618.15000000000009</v>
      </c>
      <c r="P2839" s="69">
        <f t="shared" si="1656"/>
        <v>38728.82</v>
      </c>
      <c r="Q2839" s="63"/>
      <c r="R2839" s="69">
        <f t="shared" si="1657"/>
        <v>38110.67</v>
      </c>
      <c r="S2839" s="69">
        <f t="shared" si="1657"/>
        <v>618.16</v>
      </c>
      <c r="T2839" s="69">
        <f t="shared" si="1658"/>
        <v>38728.83</v>
      </c>
      <c r="U2839" s="69">
        <f t="shared" si="1659"/>
        <v>0</v>
      </c>
      <c r="V2839" s="77">
        <f t="shared" si="1660"/>
        <v>38728.83</v>
      </c>
      <c r="X2839" s="69">
        <v>38110.67</v>
      </c>
      <c r="Y2839" s="69">
        <v>618.16</v>
      </c>
      <c r="Z2839" s="69">
        <v>38728.83</v>
      </c>
      <c r="AA2839" s="78"/>
      <c r="AB2839" s="79">
        <f t="shared" si="1651"/>
        <v>-1.0000000002037268E-2</v>
      </c>
    </row>
    <row r="2840" spans="1:28" s="33" customFormat="1" ht="22.5" x14ac:dyDescent="0.25">
      <c r="A2840" s="71" t="s">
        <v>11607</v>
      </c>
      <c r="B2840" s="72" t="s">
        <v>16529</v>
      </c>
      <c r="C2840" s="73" t="s">
        <v>8753</v>
      </c>
      <c r="D2840" s="74">
        <v>0</v>
      </c>
      <c r="E2840" s="69">
        <v>43088.18</v>
      </c>
      <c r="F2840" s="75">
        <f t="shared" si="1652"/>
        <v>0</v>
      </c>
      <c r="G2840" s="28"/>
      <c r="H2840" s="69">
        <f t="shared" si="1653"/>
        <v>42470.03</v>
      </c>
      <c r="I2840" s="69">
        <f t="shared" si="1653"/>
        <v>618.15</v>
      </c>
      <c r="J2840" s="69">
        <f t="shared" si="1654"/>
        <v>43088.18</v>
      </c>
      <c r="K2840" s="69">
        <v>0</v>
      </c>
      <c r="L2840" s="75">
        <f t="shared" si="1655"/>
        <v>43088.18</v>
      </c>
      <c r="N2840" s="69">
        <v>42470.03</v>
      </c>
      <c r="O2840" s="69">
        <v>618.15000000000009</v>
      </c>
      <c r="P2840" s="69">
        <f t="shared" si="1656"/>
        <v>43088.18</v>
      </c>
      <c r="Q2840" s="63"/>
      <c r="R2840" s="69">
        <f t="shared" si="1657"/>
        <v>42470.03</v>
      </c>
      <c r="S2840" s="69">
        <f t="shared" si="1657"/>
        <v>618.16</v>
      </c>
      <c r="T2840" s="69">
        <f t="shared" si="1658"/>
        <v>43088.19</v>
      </c>
      <c r="U2840" s="69">
        <f t="shared" si="1659"/>
        <v>0</v>
      </c>
      <c r="V2840" s="77">
        <f t="shared" si="1660"/>
        <v>43088.19</v>
      </c>
      <c r="X2840" s="69">
        <v>42470.03</v>
      </c>
      <c r="Y2840" s="69">
        <v>618.16</v>
      </c>
      <c r="Z2840" s="69">
        <v>43088.19</v>
      </c>
      <c r="AA2840" s="78"/>
      <c r="AB2840" s="79">
        <f t="shared" si="1651"/>
        <v>-1.0000000002037268E-2</v>
      </c>
    </row>
    <row r="2841" spans="1:28" ht="22.5" x14ac:dyDescent="0.25">
      <c r="A2841" s="71" t="s">
        <v>11608</v>
      </c>
      <c r="B2841" s="72" t="s">
        <v>16530</v>
      </c>
      <c r="C2841" s="73" t="s">
        <v>8753</v>
      </c>
      <c r="D2841" s="74">
        <v>0</v>
      </c>
      <c r="E2841" s="69">
        <v>3284.44</v>
      </c>
      <c r="F2841" s="75">
        <f t="shared" si="1652"/>
        <v>0</v>
      </c>
      <c r="G2841" s="28"/>
      <c r="H2841" s="69">
        <f t="shared" si="1653"/>
        <v>2743.56</v>
      </c>
      <c r="I2841" s="69">
        <f t="shared" si="1653"/>
        <v>540.88</v>
      </c>
      <c r="J2841" s="69">
        <f t="shared" si="1654"/>
        <v>3284.44</v>
      </c>
      <c r="K2841" s="69">
        <v>0</v>
      </c>
      <c r="L2841" s="75">
        <f t="shared" si="1655"/>
        <v>3284.44</v>
      </c>
      <c r="N2841" s="69">
        <v>2743.56</v>
      </c>
      <c r="O2841" s="69">
        <v>540.88</v>
      </c>
      <c r="P2841" s="69">
        <f t="shared" si="1656"/>
        <v>3284.44</v>
      </c>
      <c r="Q2841" s="63"/>
      <c r="R2841" s="69">
        <f t="shared" si="1657"/>
        <v>2743.56</v>
      </c>
      <c r="S2841" s="69">
        <f t="shared" si="1657"/>
        <v>540.89</v>
      </c>
      <c r="T2841" s="69">
        <f t="shared" si="1658"/>
        <v>3284.45</v>
      </c>
      <c r="U2841" s="69">
        <f t="shared" si="1659"/>
        <v>0</v>
      </c>
      <c r="V2841" s="77">
        <f t="shared" si="1660"/>
        <v>3284.45</v>
      </c>
      <c r="X2841" s="69">
        <v>2743.56</v>
      </c>
      <c r="Y2841" s="69">
        <v>540.89</v>
      </c>
      <c r="Z2841" s="69">
        <v>3284.45</v>
      </c>
      <c r="AA2841" s="78"/>
      <c r="AB2841" s="79">
        <f t="shared" si="1651"/>
        <v>-9.9999999997635314E-3</v>
      </c>
    </row>
    <row r="2842" spans="1:28" s="82" customFormat="1" ht="22.5" x14ac:dyDescent="0.25">
      <c r="A2842" s="71" t="s">
        <v>11609</v>
      </c>
      <c r="B2842" s="72" t="s">
        <v>16531</v>
      </c>
      <c r="C2842" s="73" t="s">
        <v>8753</v>
      </c>
      <c r="D2842" s="74">
        <v>0</v>
      </c>
      <c r="E2842" s="69">
        <v>4087.82</v>
      </c>
      <c r="F2842" s="75">
        <f t="shared" si="1652"/>
        <v>0</v>
      </c>
      <c r="G2842" s="28"/>
      <c r="H2842" s="69">
        <f t="shared" si="1653"/>
        <v>3546.94</v>
      </c>
      <c r="I2842" s="69">
        <f t="shared" si="1653"/>
        <v>540.88</v>
      </c>
      <c r="J2842" s="69">
        <f t="shared" si="1654"/>
        <v>4087.82</v>
      </c>
      <c r="K2842" s="69">
        <v>0</v>
      </c>
      <c r="L2842" s="75">
        <f t="shared" si="1655"/>
        <v>4087.82</v>
      </c>
      <c r="M2842" s="33"/>
      <c r="N2842" s="69">
        <v>3546.94</v>
      </c>
      <c r="O2842" s="69">
        <v>540.88</v>
      </c>
      <c r="P2842" s="69">
        <f t="shared" si="1656"/>
        <v>4087.82</v>
      </c>
      <c r="Q2842" s="63"/>
      <c r="R2842" s="69">
        <f t="shared" si="1657"/>
        <v>3546.94</v>
      </c>
      <c r="S2842" s="69">
        <f t="shared" si="1657"/>
        <v>540.89</v>
      </c>
      <c r="T2842" s="69">
        <f t="shared" si="1658"/>
        <v>4087.83</v>
      </c>
      <c r="U2842" s="69">
        <f t="shared" si="1659"/>
        <v>0</v>
      </c>
      <c r="V2842" s="77">
        <f t="shared" si="1660"/>
        <v>4087.83</v>
      </c>
      <c r="W2842" s="33"/>
      <c r="X2842" s="69">
        <v>3546.94</v>
      </c>
      <c r="Y2842" s="69">
        <v>540.89</v>
      </c>
      <c r="Z2842" s="69">
        <v>4087.83</v>
      </c>
      <c r="AA2842" s="78"/>
      <c r="AB2842" s="79">
        <f t="shared" si="1651"/>
        <v>-9.9999999997635314E-3</v>
      </c>
    </row>
    <row r="2843" spans="1:28" s="33" customFormat="1" ht="22.5" x14ac:dyDescent="0.25">
      <c r="A2843" s="71" t="s">
        <v>11610</v>
      </c>
      <c r="B2843" s="72" t="s">
        <v>16532</v>
      </c>
      <c r="C2843" s="73" t="s">
        <v>8753</v>
      </c>
      <c r="D2843" s="74">
        <v>0</v>
      </c>
      <c r="E2843" s="69">
        <v>5310.11</v>
      </c>
      <c r="F2843" s="75">
        <f t="shared" si="1652"/>
        <v>0</v>
      </c>
      <c r="G2843" s="28"/>
      <c r="H2843" s="69">
        <f t="shared" si="1653"/>
        <v>4769.2299999999996</v>
      </c>
      <c r="I2843" s="69">
        <f t="shared" si="1653"/>
        <v>540.88</v>
      </c>
      <c r="J2843" s="69">
        <f t="shared" si="1654"/>
        <v>5310.11</v>
      </c>
      <c r="K2843" s="69">
        <v>0</v>
      </c>
      <c r="L2843" s="75">
        <f t="shared" si="1655"/>
        <v>5310.11</v>
      </c>
      <c r="N2843" s="69">
        <v>4769.2299999999996</v>
      </c>
      <c r="O2843" s="69">
        <v>540.88</v>
      </c>
      <c r="P2843" s="69">
        <f t="shared" si="1656"/>
        <v>5310.11</v>
      </c>
      <c r="Q2843" s="63"/>
      <c r="R2843" s="69">
        <f t="shared" si="1657"/>
        <v>4769.2299999999996</v>
      </c>
      <c r="S2843" s="69">
        <f t="shared" si="1657"/>
        <v>540.89</v>
      </c>
      <c r="T2843" s="69">
        <f t="shared" si="1658"/>
        <v>5310.12</v>
      </c>
      <c r="U2843" s="69">
        <f t="shared" si="1659"/>
        <v>0</v>
      </c>
      <c r="V2843" s="77">
        <f t="shared" si="1660"/>
        <v>5310.12</v>
      </c>
      <c r="X2843" s="69">
        <v>4769.2299999999996</v>
      </c>
      <c r="Y2843" s="69">
        <v>540.89</v>
      </c>
      <c r="Z2843" s="69">
        <v>5310.12</v>
      </c>
      <c r="AA2843" s="78"/>
      <c r="AB2843" s="79">
        <f t="shared" si="1651"/>
        <v>-1.0000000000218279E-2</v>
      </c>
    </row>
    <row r="2844" spans="1:28" s="33" customFormat="1" ht="22.5" x14ac:dyDescent="0.25">
      <c r="A2844" s="71" t="s">
        <v>11611</v>
      </c>
      <c r="B2844" s="72" t="s">
        <v>16533</v>
      </c>
      <c r="C2844" s="73" t="s">
        <v>8753</v>
      </c>
      <c r="D2844" s="74">
        <v>0</v>
      </c>
      <c r="E2844" s="69">
        <v>3595.08</v>
      </c>
      <c r="F2844" s="75">
        <f t="shared" si="1652"/>
        <v>0</v>
      </c>
      <c r="G2844" s="28"/>
      <c r="H2844" s="69">
        <f t="shared" si="1653"/>
        <v>3054.2</v>
      </c>
      <c r="I2844" s="69">
        <f t="shared" si="1653"/>
        <v>540.88</v>
      </c>
      <c r="J2844" s="69">
        <f t="shared" si="1654"/>
        <v>3595.08</v>
      </c>
      <c r="K2844" s="69">
        <v>0</v>
      </c>
      <c r="L2844" s="75">
        <f t="shared" si="1655"/>
        <v>3595.08</v>
      </c>
      <c r="N2844" s="69">
        <v>3054.2</v>
      </c>
      <c r="O2844" s="69">
        <v>540.88</v>
      </c>
      <c r="P2844" s="69">
        <f t="shared" si="1656"/>
        <v>3595.08</v>
      </c>
      <c r="Q2844" s="63"/>
      <c r="R2844" s="69">
        <f t="shared" si="1657"/>
        <v>3054.2</v>
      </c>
      <c r="S2844" s="69">
        <f t="shared" si="1657"/>
        <v>540.89</v>
      </c>
      <c r="T2844" s="69">
        <f t="shared" si="1658"/>
        <v>3595.0899999999997</v>
      </c>
      <c r="U2844" s="69">
        <f t="shared" si="1659"/>
        <v>0</v>
      </c>
      <c r="V2844" s="77">
        <f t="shared" si="1660"/>
        <v>3595.0899999999997</v>
      </c>
      <c r="X2844" s="69">
        <v>3054.2</v>
      </c>
      <c r="Y2844" s="69">
        <v>540.89</v>
      </c>
      <c r="Z2844" s="69">
        <v>3595.09</v>
      </c>
      <c r="AA2844" s="78"/>
      <c r="AB2844" s="79">
        <f t="shared" si="1651"/>
        <v>-1.0000000000218279E-2</v>
      </c>
    </row>
    <row r="2845" spans="1:28" s="33" customFormat="1" ht="22.5" x14ac:dyDescent="0.25">
      <c r="A2845" s="71" t="s">
        <v>11612</v>
      </c>
      <c r="B2845" s="72" t="s">
        <v>16534</v>
      </c>
      <c r="C2845" s="73" t="s">
        <v>8753</v>
      </c>
      <c r="D2845" s="74">
        <v>0</v>
      </c>
      <c r="E2845" s="69">
        <v>4057.69</v>
      </c>
      <c r="F2845" s="75">
        <f t="shared" si="1652"/>
        <v>0</v>
      </c>
      <c r="G2845" s="28"/>
      <c r="H2845" s="69">
        <f t="shared" si="1653"/>
        <v>3516.81</v>
      </c>
      <c r="I2845" s="69">
        <f t="shared" si="1653"/>
        <v>540.88</v>
      </c>
      <c r="J2845" s="69">
        <f t="shared" si="1654"/>
        <v>4057.69</v>
      </c>
      <c r="K2845" s="69">
        <v>0</v>
      </c>
      <c r="L2845" s="75">
        <f t="shared" si="1655"/>
        <v>4057.69</v>
      </c>
      <c r="N2845" s="69">
        <v>3516.81</v>
      </c>
      <c r="O2845" s="69">
        <v>540.88</v>
      </c>
      <c r="P2845" s="69">
        <f t="shared" si="1656"/>
        <v>4057.69</v>
      </c>
      <c r="Q2845" s="63"/>
      <c r="R2845" s="69">
        <f t="shared" si="1657"/>
        <v>3516.81</v>
      </c>
      <c r="S2845" s="69">
        <f t="shared" si="1657"/>
        <v>540.89</v>
      </c>
      <c r="T2845" s="69">
        <f t="shared" si="1658"/>
        <v>4057.7</v>
      </c>
      <c r="U2845" s="69">
        <f t="shared" si="1659"/>
        <v>0</v>
      </c>
      <c r="V2845" s="77">
        <f t="shared" si="1660"/>
        <v>4057.7</v>
      </c>
      <c r="X2845" s="69">
        <v>3516.81</v>
      </c>
      <c r="Y2845" s="69">
        <v>540.89</v>
      </c>
      <c r="Z2845" s="69">
        <v>4057.7</v>
      </c>
      <c r="AA2845" s="78"/>
      <c r="AB2845" s="79">
        <f t="shared" si="1651"/>
        <v>-9.9999999997635314E-3</v>
      </c>
    </row>
    <row r="2846" spans="1:28" s="33" customFormat="1" ht="22.5" x14ac:dyDescent="0.25">
      <c r="A2846" s="71" t="s">
        <v>11613</v>
      </c>
      <c r="B2846" s="72" t="s">
        <v>16535</v>
      </c>
      <c r="C2846" s="73" t="s">
        <v>8753</v>
      </c>
      <c r="D2846" s="74">
        <v>0</v>
      </c>
      <c r="E2846" s="69">
        <v>4716.21</v>
      </c>
      <c r="F2846" s="75">
        <f t="shared" si="1652"/>
        <v>0</v>
      </c>
      <c r="G2846" s="28"/>
      <c r="H2846" s="69">
        <f t="shared" si="1653"/>
        <v>4175.33</v>
      </c>
      <c r="I2846" s="69">
        <f t="shared" si="1653"/>
        <v>540.88</v>
      </c>
      <c r="J2846" s="69">
        <f t="shared" si="1654"/>
        <v>4716.21</v>
      </c>
      <c r="K2846" s="69">
        <v>0</v>
      </c>
      <c r="L2846" s="75">
        <f t="shared" si="1655"/>
        <v>4716.21</v>
      </c>
      <c r="N2846" s="69">
        <v>4175.33</v>
      </c>
      <c r="O2846" s="69">
        <v>540.88</v>
      </c>
      <c r="P2846" s="69">
        <f t="shared" si="1656"/>
        <v>4716.21</v>
      </c>
      <c r="Q2846" s="63"/>
      <c r="R2846" s="69">
        <f t="shared" si="1657"/>
        <v>4175.33</v>
      </c>
      <c r="S2846" s="69">
        <f t="shared" si="1657"/>
        <v>540.89</v>
      </c>
      <c r="T2846" s="69">
        <f t="shared" si="1658"/>
        <v>4716.22</v>
      </c>
      <c r="U2846" s="69">
        <f t="shared" si="1659"/>
        <v>0</v>
      </c>
      <c r="V2846" s="77">
        <f t="shared" si="1660"/>
        <v>4716.22</v>
      </c>
      <c r="X2846" s="69">
        <v>4175.33</v>
      </c>
      <c r="Y2846" s="69">
        <v>540.89</v>
      </c>
      <c r="Z2846" s="69">
        <v>4716.22</v>
      </c>
      <c r="AA2846" s="78"/>
      <c r="AB2846" s="79">
        <f t="shared" si="1651"/>
        <v>-1.0000000000218279E-2</v>
      </c>
    </row>
    <row r="2847" spans="1:28" s="33" customFormat="1" ht="22.5" x14ac:dyDescent="0.25">
      <c r="A2847" s="71" t="s">
        <v>11614</v>
      </c>
      <c r="B2847" s="72" t="s">
        <v>16536</v>
      </c>
      <c r="C2847" s="73" t="s">
        <v>8753</v>
      </c>
      <c r="D2847" s="74">
        <v>0</v>
      </c>
      <c r="E2847" s="69">
        <v>5376.84</v>
      </c>
      <c r="F2847" s="75">
        <f t="shared" si="1652"/>
        <v>0</v>
      </c>
      <c r="G2847" s="28"/>
      <c r="H2847" s="69">
        <f t="shared" si="1653"/>
        <v>4835.96</v>
      </c>
      <c r="I2847" s="69">
        <f t="shared" si="1653"/>
        <v>540.88</v>
      </c>
      <c r="J2847" s="69">
        <f t="shared" si="1654"/>
        <v>5376.84</v>
      </c>
      <c r="K2847" s="69">
        <v>0</v>
      </c>
      <c r="L2847" s="75">
        <f t="shared" si="1655"/>
        <v>5376.84</v>
      </c>
      <c r="N2847" s="69">
        <v>4835.96</v>
      </c>
      <c r="O2847" s="69">
        <v>540.88</v>
      </c>
      <c r="P2847" s="69">
        <f t="shared" si="1656"/>
        <v>5376.84</v>
      </c>
      <c r="Q2847" s="63"/>
      <c r="R2847" s="69">
        <f t="shared" si="1657"/>
        <v>4835.96</v>
      </c>
      <c r="S2847" s="69">
        <f t="shared" si="1657"/>
        <v>540.89</v>
      </c>
      <c r="T2847" s="69">
        <f t="shared" si="1658"/>
        <v>5376.85</v>
      </c>
      <c r="U2847" s="69">
        <f t="shared" si="1659"/>
        <v>0</v>
      </c>
      <c r="V2847" s="77">
        <f t="shared" si="1660"/>
        <v>5376.85</v>
      </c>
      <c r="X2847" s="69">
        <v>4835.96</v>
      </c>
      <c r="Y2847" s="69">
        <v>540.89</v>
      </c>
      <c r="Z2847" s="69">
        <v>5376.85</v>
      </c>
      <c r="AA2847" s="78"/>
      <c r="AB2847" s="79">
        <f t="shared" si="1651"/>
        <v>-1.0000000000218279E-2</v>
      </c>
    </row>
    <row r="2848" spans="1:28" s="33" customFormat="1" ht="22.5" x14ac:dyDescent="0.25">
      <c r="A2848" s="71" t="s">
        <v>11615</v>
      </c>
      <c r="B2848" s="72" t="s">
        <v>16537</v>
      </c>
      <c r="C2848" s="73" t="s">
        <v>8753</v>
      </c>
      <c r="D2848" s="74">
        <v>0</v>
      </c>
      <c r="E2848" s="69">
        <v>3359.6400000000003</v>
      </c>
      <c r="F2848" s="75">
        <f t="shared" si="1652"/>
        <v>0</v>
      </c>
      <c r="G2848" s="28"/>
      <c r="H2848" s="69">
        <f t="shared" si="1653"/>
        <v>2818.76</v>
      </c>
      <c r="I2848" s="69">
        <f t="shared" si="1653"/>
        <v>540.88</v>
      </c>
      <c r="J2848" s="69">
        <f t="shared" si="1654"/>
        <v>3359.6400000000003</v>
      </c>
      <c r="K2848" s="69">
        <v>0</v>
      </c>
      <c r="L2848" s="75">
        <f t="shared" si="1655"/>
        <v>3359.6400000000003</v>
      </c>
      <c r="N2848" s="69">
        <v>2818.76</v>
      </c>
      <c r="O2848" s="69">
        <v>540.88</v>
      </c>
      <c r="P2848" s="69">
        <f t="shared" si="1656"/>
        <v>3359.6400000000003</v>
      </c>
      <c r="Q2848" s="63"/>
      <c r="R2848" s="69">
        <f t="shared" si="1657"/>
        <v>2818.76</v>
      </c>
      <c r="S2848" s="69">
        <f t="shared" si="1657"/>
        <v>540.89</v>
      </c>
      <c r="T2848" s="69">
        <f t="shared" si="1658"/>
        <v>3359.65</v>
      </c>
      <c r="U2848" s="69">
        <f t="shared" si="1659"/>
        <v>0</v>
      </c>
      <c r="V2848" s="77">
        <f t="shared" si="1660"/>
        <v>3359.65</v>
      </c>
      <c r="X2848" s="69">
        <v>2818.76</v>
      </c>
      <c r="Y2848" s="69">
        <v>540.89</v>
      </c>
      <c r="Z2848" s="69">
        <v>3359.65</v>
      </c>
      <c r="AA2848" s="78"/>
      <c r="AB2848" s="79">
        <f t="shared" si="1651"/>
        <v>-9.9999999997635314E-3</v>
      </c>
    </row>
    <row r="2849" spans="1:28" s="82" customFormat="1" ht="22.5" x14ac:dyDescent="0.25">
      <c r="A2849" s="71" t="s">
        <v>11616</v>
      </c>
      <c r="B2849" s="72" t="s">
        <v>16538</v>
      </c>
      <c r="C2849" s="73" t="s">
        <v>8753</v>
      </c>
      <c r="D2849" s="74">
        <v>0</v>
      </c>
      <c r="E2849" s="69">
        <v>3743.35</v>
      </c>
      <c r="F2849" s="75">
        <f t="shared" si="1652"/>
        <v>0</v>
      </c>
      <c r="G2849" s="28"/>
      <c r="H2849" s="69">
        <f t="shared" si="1653"/>
        <v>3202.47</v>
      </c>
      <c r="I2849" s="69">
        <f t="shared" si="1653"/>
        <v>540.88</v>
      </c>
      <c r="J2849" s="69">
        <f t="shared" si="1654"/>
        <v>3743.35</v>
      </c>
      <c r="K2849" s="69">
        <v>0</v>
      </c>
      <c r="L2849" s="75">
        <f t="shared" si="1655"/>
        <v>3743.35</v>
      </c>
      <c r="M2849" s="33"/>
      <c r="N2849" s="69">
        <v>3202.47</v>
      </c>
      <c r="O2849" s="69">
        <v>540.88</v>
      </c>
      <c r="P2849" s="69">
        <f t="shared" si="1656"/>
        <v>3743.35</v>
      </c>
      <c r="Q2849" s="63"/>
      <c r="R2849" s="69">
        <f t="shared" si="1657"/>
        <v>3202.47</v>
      </c>
      <c r="S2849" s="69">
        <f t="shared" si="1657"/>
        <v>540.89</v>
      </c>
      <c r="T2849" s="69">
        <f t="shared" si="1658"/>
        <v>3743.3599999999997</v>
      </c>
      <c r="U2849" s="69">
        <f t="shared" si="1659"/>
        <v>0</v>
      </c>
      <c r="V2849" s="77">
        <f t="shared" si="1660"/>
        <v>3743.3599999999997</v>
      </c>
      <c r="W2849" s="33"/>
      <c r="X2849" s="69">
        <v>3202.47</v>
      </c>
      <c r="Y2849" s="69">
        <v>540.89</v>
      </c>
      <c r="Z2849" s="69">
        <v>3743.36</v>
      </c>
      <c r="AA2849" s="78"/>
      <c r="AB2849" s="79">
        <f t="shared" si="1651"/>
        <v>-1.0000000000218279E-2</v>
      </c>
    </row>
    <row r="2850" spans="1:28" s="82" customFormat="1" ht="22.5" x14ac:dyDescent="0.25">
      <c r="A2850" s="71" t="s">
        <v>11617</v>
      </c>
      <c r="B2850" s="72" t="s">
        <v>16539</v>
      </c>
      <c r="C2850" s="73" t="s">
        <v>8753</v>
      </c>
      <c r="D2850" s="74">
        <v>0</v>
      </c>
      <c r="E2850" s="69">
        <v>4016.81</v>
      </c>
      <c r="F2850" s="75">
        <f t="shared" si="1652"/>
        <v>0</v>
      </c>
      <c r="G2850" s="28"/>
      <c r="H2850" s="69">
        <f t="shared" si="1653"/>
        <v>3475.93</v>
      </c>
      <c r="I2850" s="69">
        <f t="shared" si="1653"/>
        <v>540.88</v>
      </c>
      <c r="J2850" s="69">
        <f t="shared" si="1654"/>
        <v>4016.81</v>
      </c>
      <c r="K2850" s="69">
        <v>0</v>
      </c>
      <c r="L2850" s="75">
        <f t="shared" si="1655"/>
        <v>4016.81</v>
      </c>
      <c r="M2850" s="33"/>
      <c r="N2850" s="69">
        <v>3475.93</v>
      </c>
      <c r="O2850" s="69">
        <v>540.88</v>
      </c>
      <c r="P2850" s="69">
        <f t="shared" si="1656"/>
        <v>4016.81</v>
      </c>
      <c r="Q2850" s="63"/>
      <c r="R2850" s="69">
        <f t="shared" si="1657"/>
        <v>3475.93</v>
      </c>
      <c r="S2850" s="69">
        <f t="shared" si="1657"/>
        <v>540.89</v>
      </c>
      <c r="T2850" s="69">
        <f t="shared" si="1658"/>
        <v>4016.8199999999997</v>
      </c>
      <c r="U2850" s="69">
        <f t="shared" si="1659"/>
        <v>0</v>
      </c>
      <c r="V2850" s="77">
        <f t="shared" si="1660"/>
        <v>4016.8199999999997</v>
      </c>
      <c r="W2850" s="33"/>
      <c r="X2850" s="69">
        <v>3475.93</v>
      </c>
      <c r="Y2850" s="69">
        <v>540.89</v>
      </c>
      <c r="Z2850" s="69">
        <v>4016.82</v>
      </c>
      <c r="AA2850" s="78"/>
      <c r="AB2850" s="79">
        <f t="shared" si="1651"/>
        <v>-1.0000000000218279E-2</v>
      </c>
    </row>
    <row r="2851" spans="1:28" s="82" customFormat="1" x14ac:dyDescent="0.25">
      <c r="A2851" s="71" t="s">
        <v>11618</v>
      </c>
      <c r="B2851" s="72" t="s">
        <v>16540</v>
      </c>
      <c r="C2851" s="73" t="s">
        <v>8753</v>
      </c>
      <c r="D2851" s="74">
        <v>0</v>
      </c>
      <c r="E2851" s="69">
        <v>4130.83</v>
      </c>
      <c r="F2851" s="75">
        <f t="shared" si="1652"/>
        <v>0</v>
      </c>
      <c r="G2851" s="28"/>
      <c r="H2851" s="69">
        <f t="shared" si="1653"/>
        <v>3589.95</v>
      </c>
      <c r="I2851" s="69">
        <f t="shared" si="1653"/>
        <v>540.88</v>
      </c>
      <c r="J2851" s="69">
        <f t="shared" si="1654"/>
        <v>4130.83</v>
      </c>
      <c r="K2851" s="69">
        <v>0</v>
      </c>
      <c r="L2851" s="75">
        <f t="shared" si="1655"/>
        <v>4130.83</v>
      </c>
      <c r="M2851" s="33"/>
      <c r="N2851" s="69">
        <v>3589.95</v>
      </c>
      <c r="O2851" s="69">
        <v>540.88</v>
      </c>
      <c r="P2851" s="69">
        <f t="shared" si="1656"/>
        <v>4130.83</v>
      </c>
      <c r="Q2851" s="63"/>
      <c r="R2851" s="69">
        <f t="shared" si="1657"/>
        <v>3589.95</v>
      </c>
      <c r="S2851" s="69">
        <f t="shared" si="1657"/>
        <v>540.89</v>
      </c>
      <c r="T2851" s="69">
        <f t="shared" si="1658"/>
        <v>4130.84</v>
      </c>
      <c r="U2851" s="69">
        <f t="shared" si="1659"/>
        <v>0</v>
      </c>
      <c r="V2851" s="77">
        <f t="shared" si="1660"/>
        <v>4130.84</v>
      </c>
      <c r="W2851" s="33"/>
      <c r="X2851" s="69">
        <v>3589.95</v>
      </c>
      <c r="Y2851" s="69">
        <v>540.89</v>
      </c>
      <c r="Z2851" s="69">
        <v>4130.84</v>
      </c>
      <c r="AA2851" s="78"/>
      <c r="AB2851" s="79">
        <f t="shared" si="1651"/>
        <v>-1.0000000000218279E-2</v>
      </c>
    </row>
    <row r="2852" spans="1:28" s="82" customFormat="1" ht="22.5" x14ac:dyDescent="0.25">
      <c r="A2852" s="65" t="s">
        <v>11619</v>
      </c>
      <c r="B2852" s="66" t="s">
        <v>16541</v>
      </c>
      <c r="C2852" s="67"/>
      <c r="D2852" s="68"/>
      <c r="E2852" s="69"/>
      <c r="F2852" s="70"/>
      <c r="G2852" s="38"/>
      <c r="H2852" s="69"/>
      <c r="I2852" s="69"/>
      <c r="J2852" s="69"/>
      <c r="K2852" s="69"/>
      <c r="L2852" s="75"/>
      <c r="M2852" s="33"/>
      <c r="N2852" s="69"/>
      <c r="O2852" s="69"/>
      <c r="P2852" s="69"/>
      <c r="Q2852" s="63"/>
      <c r="R2852" s="69"/>
      <c r="S2852" s="69"/>
      <c r="T2852" s="69"/>
      <c r="U2852" s="69"/>
      <c r="V2852" s="77"/>
      <c r="W2852" s="33"/>
      <c r="X2852" s="69"/>
      <c r="Y2852" s="69"/>
      <c r="Z2852" s="69"/>
      <c r="AA2852" s="78"/>
      <c r="AB2852" s="79">
        <f t="shared" si="1651"/>
        <v>0</v>
      </c>
    </row>
    <row r="2853" spans="1:28" s="33" customFormat="1" ht="22.5" x14ac:dyDescent="0.25">
      <c r="A2853" s="71" t="s">
        <v>11620</v>
      </c>
      <c r="B2853" s="72" t="s">
        <v>16542</v>
      </c>
      <c r="C2853" s="73" t="s">
        <v>8753</v>
      </c>
      <c r="D2853" s="74">
        <v>0</v>
      </c>
      <c r="E2853" s="69">
        <v>6054.58</v>
      </c>
      <c r="F2853" s="75">
        <f t="shared" ref="F2853:F2875" si="1661">ROUND(D2853*E2853,2)</f>
        <v>0</v>
      </c>
      <c r="G2853" s="28"/>
      <c r="H2853" s="69">
        <f t="shared" ref="H2853:I2875" si="1662">ROUND(N2853+(N2853*$H$2/100),2)</f>
        <v>5865.8</v>
      </c>
      <c r="I2853" s="69">
        <f t="shared" si="1662"/>
        <v>188.78</v>
      </c>
      <c r="J2853" s="69">
        <f t="shared" ref="J2853:J2875" si="1663">H2853+I2853</f>
        <v>6054.58</v>
      </c>
      <c r="K2853" s="69">
        <v>0</v>
      </c>
      <c r="L2853" s="75">
        <f t="shared" ref="L2853:L2875" si="1664">SUM(J2853:K2853)</f>
        <v>6054.58</v>
      </c>
      <c r="N2853" s="69">
        <v>5865.7999999999993</v>
      </c>
      <c r="O2853" s="69">
        <v>188.78</v>
      </c>
      <c r="P2853" s="69">
        <f t="shared" ref="P2853:P2875" si="1665">SUM(N2853:O2853)</f>
        <v>6054.579999999999</v>
      </c>
      <c r="Q2853" s="63"/>
      <c r="R2853" s="69">
        <f t="shared" ref="R2853:S2875" si="1666">X2853</f>
        <v>5865.8</v>
      </c>
      <c r="S2853" s="69">
        <f t="shared" si="1666"/>
        <v>188.8</v>
      </c>
      <c r="T2853" s="69">
        <f t="shared" ref="T2853:T2875" si="1667">R2853+S2853</f>
        <v>6054.6</v>
      </c>
      <c r="U2853" s="69">
        <f t="shared" ref="U2853:U2875" si="1668">ROUND(Z2853*$H$2,2)/100</f>
        <v>0</v>
      </c>
      <c r="V2853" s="77">
        <f t="shared" ref="V2853:V2875" si="1669">SUM(T2853:U2853)</f>
        <v>6054.6</v>
      </c>
      <c r="X2853" s="69">
        <v>5865.8</v>
      </c>
      <c r="Y2853" s="69">
        <v>188.8</v>
      </c>
      <c r="Z2853" s="69">
        <v>6054.6</v>
      </c>
      <c r="AA2853" s="78"/>
      <c r="AB2853" s="79">
        <f t="shared" si="1651"/>
        <v>-2.0000000001346052E-2</v>
      </c>
    </row>
    <row r="2854" spans="1:28" s="33" customFormat="1" ht="22.5" x14ac:dyDescent="0.25">
      <c r="A2854" s="71" t="s">
        <v>11621</v>
      </c>
      <c r="B2854" s="72" t="s">
        <v>16543</v>
      </c>
      <c r="C2854" s="73" t="s">
        <v>8753</v>
      </c>
      <c r="D2854" s="74">
        <v>0</v>
      </c>
      <c r="E2854" s="69">
        <v>10305.9</v>
      </c>
      <c r="F2854" s="75">
        <f t="shared" si="1661"/>
        <v>0</v>
      </c>
      <c r="G2854" s="28"/>
      <c r="H2854" s="69">
        <f t="shared" si="1662"/>
        <v>10117.120000000001</v>
      </c>
      <c r="I2854" s="69">
        <f t="shared" si="1662"/>
        <v>188.78</v>
      </c>
      <c r="J2854" s="69">
        <f t="shared" si="1663"/>
        <v>10305.900000000001</v>
      </c>
      <c r="K2854" s="69">
        <v>0</v>
      </c>
      <c r="L2854" s="75">
        <f t="shared" si="1664"/>
        <v>10305.900000000001</v>
      </c>
      <c r="N2854" s="69">
        <v>10117.120000000001</v>
      </c>
      <c r="O2854" s="69">
        <v>188.78</v>
      </c>
      <c r="P2854" s="69">
        <f t="shared" si="1665"/>
        <v>10305.900000000001</v>
      </c>
      <c r="Q2854" s="63"/>
      <c r="R2854" s="69">
        <f t="shared" si="1666"/>
        <v>10117.120000000001</v>
      </c>
      <c r="S2854" s="69">
        <f t="shared" si="1666"/>
        <v>188.8</v>
      </c>
      <c r="T2854" s="69">
        <f t="shared" si="1667"/>
        <v>10305.92</v>
      </c>
      <c r="U2854" s="69">
        <f t="shared" si="1668"/>
        <v>0</v>
      </c>
      <c r="V2854" s="77">
        <f t="shared" si="1669"/>
        <v>10305.92</v>
      </c>
      <c r="X2854" s="69">
        <v>10117.120000000001</v>
      </c>
      <c r="Y2854" s="69">
        <v>188.8</v>
      </c>
      <c r="Z2854" s="69">
        <v>10305.92</v>
      </c>
      <c r="AA2854" s="78"/>
      <c r="AB2854" s="79">
        <f t="shared" si="1651"/>
        <v>-1.9999999998617568E-2</v>
      </c>
    </row>
    <row r="2855" spans="1:28" ht="22.5" x14ac:dyDescent="0.25">
      <c r="A2855" s="71" t="s">
        <v>11622</v>
      </c>
      <c r="B2855" s="72" t="s">
        <v>16544</v>
      </c>
      <c r="C2855" s="73" t="s">
        <v>8753</v>
      </c>
      <c r="D2855" s="74">
        <v>0</v>
      </c>
      <c r="E2855" s="69">
        <v>3074.07</v>
      </c>
      <c r="F2855" s="75">
        <f t="shared" si="1661"/>
        <v>0</v>
      </c>
      <c r="G2855" s="28"/>
      <c r="H2855" s="69">
        <f t="shared" si="1662"/>
        <v>2885.29</v>
      </c>
      <c r="I2855" s="69">
        <f t="shared" si="1662"/>
        <v>188.78</v>
      </c>
      <c r="J2855" s="69">
        <f t="shared" si="1663"/>
        <v>3074.07</v>
      </c>
      <c r="K2855" s="69">
        <v>0</v>
      </c>
      <c r="L2855" s="75">
        <f t="shared" si="1664"/>
        <v>3074.07</v>
      </c>
      <c r="N2855" s="69">
        <v>2885.29</v>
      </c>
      <c r="O2855" s="69">
        <v>188.78</v>
      </c>
      <c r="P2855" s="69">
        <f t="shared" si="1665"/>
        <v>3074.07</v>
      </c>
      <c r="Q2855" s="63"/>
      <c r="R2855" s="69">
        <f t="shared" si="1666"/>
        <v>2885.29</v>
      </c>
      <c r="S2855" s="69">
        <f t="shared" si="1666"/>
        <v>188.8</v>
      </c>
      <c r="T2855" s="69">
        <f t="shared" si="1667"/>
        <v>3074.09</v>
      </c>
      <c r="U2855" s="69">
        <f t="shared" si="1668"/>
        <v>0</v>
      </c>
      <c r="V2855" s="77">
        <f t="shared" si="1669"/>
        <v>3074.09</v>
      </c>
      <c r="X2855" s="69">
        <v>2885.29</v>
      </c>
      <c r="Y2855" s="69">
        <v>188.8</v>
      </c>
      <c r="Z2855" s="69">
        <v>3074.09</v>
      </c>
      <c r="AA2855" s="78"/>
      <c r="AB2855" s="79">
        <f t="shared" si="1651"/>
        <v>-1.999999999998181E-2</v>
      </c>
    </row>
    <row r="2856" spans="1:28" ht="22.5" x14ac:dyDescent="0.25">
      <c r="A2856" s="71" t="s">
        <v>11623</v>
      </c>
      <c r="B2856" s="72" t="s">
        <v>16545</v>
      </c>
      <c r="C2856" s="73" t="s">
        <v>8753</v>
      </c>
      <c r="D2856" s="74">
        <v>0</v>
      </c>
      <c r="E2856" s="69">
        <v>1656.9</v>
      </c>
      <c r="F2856" s="75">
        <f t="shared" si="1661"/>
        <v>0</v>
      </c>
      <c r="G2856" s="28"/>
      <c r="H2856" s="69">
        <f t="shared" si="1662"/>
        <v>1468.12</v>
      </c>
      <c r="I2856" s="69">
        <f t="shared" si="1662"/>
        <v>188.78</v>
      </c>
      <c r="J2856" s="69">
        <f t="shared" si="1663"/>
        <v>1656.8999999999999</v>
      </c>
      <c r="K2856" s="69">
        <v>0</v>
      </c>
      <c r="L2856" s="75">
        <f t="shared" si="1664"/>
        <v>1656.8999999999999</v>
      </c>
      <c r="N2856" s="69">
        <v>1468.1200000000001</v>
      </c>
      <c r="O2856" s="69">
        <v>188.78</v>
      </c>
      <c r="P2856" s="69">
        <f t="shared" si="1665"/>
        <v>1656.9</v>
      </c>
      <c r="Q2856" s="63"/>
      <c r="R2856" s="69">
        <f t="shared" si="1666"/>
        <v>1468.12</v>
      </c>
      <c r="S2856" s="69">
        <f t="shared" si="1666"/>
        <v>188.8</v>
      </c>
      <c r="T2856" s="69">
        <f t="shared" si="1667"/>
        <v>1656.9199999999998</v>
      </c>
      <c r="U2856" s="69">
        <f t="shared" si="1668"/>
        <v>0</v>
      </c>
      <c r="V2856" s="77">
        <f t="shared" si="1669"/>
        <v>1656.9199999999998</v>
      </c>
      <c r="X2856" s="69">
        <v>1468.12</v>
      </c>
      <c r="Y2856" s="69">
        <v>188.8</v>
      </c>
      <c r="Z2856" s="69">
        <v>1656.92</v>
      </c>
      <c r="AA2856" s="78"/>
      <c r="AB2856" s="79">
        <f t="shared" si="1651"/>
        <v>-1.999999999998181E-2</v>
      </c>
    </row>
    <row r="2857" spans="1:28" ht="22.5" x14ac:dyDescent="0.25">
      <c r="A2857" s="71" t="s">
        <v>11624</v>
      </c>
      <c r="B2857" s="72" t="s">
        <v>16546</v>
      </c>
      <c r="C2857" s="73" t="s">
        <v>8753</v>
      </c>
      <c r="D2857" s="74">
        <v>0</v>
      </c>
      <c r="E2857" s="69">
        <v>29637.02</v>
      </c>
      <c r="F2857" s="75">
        <f t="shared" si="1661"/>
        <v>0</v>
      </c>
      <c r="G2857" s="28"/>
      <c r="H2857" s="69">
        <f t="shared" si="1662"/>
        <v>29448.240000000002</v>
      </c>
      <c r="I2857" s="69">
        <f t="shared" si="1662"/>
        <v>188.78</v>
      </c>
      <c r="J2857" s="69">
        <f t="shared" si="1663"/>
        <v>29637.02</v>
      </c>
      <c r="K2857" s="69">
        <v>0</v>
      </c>
      <c r="L2857" s="75">
        <f t="shared" si="1664"/>
        <v>29637.02</v>
      </c>
      <c r="N2857" s="69">
        <v>29448.239999999998</v>
      </c>
      <c r="O2857" s="69">
        <v>188.78</v>
      </c>
      <c r="P2857" s="69">
        <f t="shared" si="1665"/>
        <v>29637.019999999997</v>
      </c>
      <c r="Q2857" s="63"/>
      <c r="R2857" s="69">
        <f t="shared" si="1666"/>
        <v>29448.240000000002</v>
      </c>
      <c r="S2857" s="69">
        <f t="shared" si="1666"/>
        <v>188.8</v>
      </c>
      <c r="T2857" s="69">
        <f t="shared" si="1667"/>
        <v>29637.040000000001</v>
      </c>
      <c r="U2857" s="69">
        <f t="shared" si="1668"/>
        <v>0</v>
      </c>
      <c r="V2857" s="77">
        <f t="shared" si="1669"/>
        <v>29637.040000000001</v>
      </c>
      <c r="X2857" s="69">
        <v>29448.240000000002</v>
      </c>
      <c r="Y2857" s="69">
        <v>188.8</v>
      </c>
      <c r="Z2857" s="69">
        <v>29637.040000000001</v>
      </c>
      <c r="AA2857" s="78"/>
      <c r="AB2857" s="79">
        <f t="shared" si="1651"/>
        <v>-2.0000000004074536E-2</v>
      </c>
    </row>
    <row r="2858" spans="1:28" ht="22.5" x14ac:dyDescent="0.25">
      <c r="A2858" s="71" t="s">
        <v>11625</v>
      </c>
      <c r="B2858" s="72" t="s">
        <v>16547</v>
      </c>
      <c r="C2858" s="73" t="s">
        <v>8753</v>
      </c>
      <c r="D2858" s="74">
        <v>0</v>
      </c>
      <c r="E2858" s="69">
        <v>2094.44</v>
      </c>
      <c r="F2858" s="75">
        <f t="shared" si="1661"/>
        <v>0</v>
      </c>
      <c r="G2858" s="28"/>
      <c r="H2858" s="69">
        <f t="shared" si="1662"/>
        <v>1905.66</v>
      </c>
      <c r="I2858" s="69">
        <f t="shared" si="1662"/>
        <v>188.78</v>
      </c>
      <c r="J2858" s="69">
        <f t="shared" si="1663"/>
        <v>2094.44</v>
      </c>
      <c r="K2858" s="69">
        <v>0</v>
      </c>
      <c r="L2858" s="75">
        <f t="shared" si="1664"/>
        <v>2094.44</v>
      </c>
      <c r="N2858" s="69">
        <v>1905.66</v>
      </c>
      <c r="O2858" s="69">
        <v>188.78</v>
      </c>
      <c r="P2858" s="69">
        <f t="shared" si="1665"/>
        <v>2094.44</v>
      </c>
      <c r="Q2858" s="63"/>
      <c r="R2858" s="69">
        <f t="shared" si="1666"/>
        <v>1905.66</v>
      </c>
      <c r="S2858" s="69">
        <f t="shared" si="1666"/>
        <v>188.8</v>
      </c>
      <c r="T2858" s="69">
        <f t="shared" si="1667"/>
        <v>2094.46</v>
      </c>
      <c r="U2858" s="69">
        <f t="shared" si="1668"/>
        <v>0</v>
      </c>
      <c r="V2858" s="77">
        <f t="shared" si="1669"/>
        <v>2094.46</v>
      </c>
      <c r="X2858" s="69">
        <v>1905.66</v>
      </c>
      <c r="Y2858" s="69">
        <v>188.8</v>
      </c>
      <c r="Z2858" s="69">
        <v>2094.46</v>
      </c>
      <c r="AA2858" s="78"/>
      <c r="AB2858" s="79">
        <f t="shared" si="1651"/>
        <v>-1.999999999998181E-2</v>
      </c>
    </row>
    <row r="2859" spans="1:28" ht="22.5" x14ac:dyDescent="0.25">
      <c r="A2859" s="71" t="s">
        <v>11626</v>
      </c>
      <c r="B2859" s="72" t="s">
        <v>16548</v>
      </c>
      <c r="C2859" s="73" t="s">
        <v>8753</v>
      </c>
      <c r="D2859" s="74">
        <v>0</v>
      </c>
      <c r="E2859" s="69">
        <v>6536.6500000000005</v>
      </c>
      <c r="F2859" s="75">
        <f t="shared" si="1661"/>
        <v>0</v>
      </c>
      <c r="G2859" s="28"/>
      <c r="H2859" s="69">
        <f t="shared" si="1662"/>
        <v>6347.87</v>
      </c>
      <c r="I2859" s="69">
        <f t="shared" si="1662"/>
        <v>188.78</v>
      </c>
      <c r="J2859" s="69">
        <f t="shared" si="1663"/>
        <v>6536.65</v>
      </c>
      <c r="K2859" s="69">
        <v>0</v>
      </c>
      <c r="L2859" s="75">
        <f t="shared" si="1664"/>
        <v>6536.65</v>
      </c>
      <c r="N2859" s="69">
        <v>6347.87</v>
      </c>
      <c r="O2859" s="69">
        <v>188.78</v>
      </c>
      <c r="P2859" s="69">
        <f t="shared" si="1665"/>
        <v>6536.65</v>
      </c>
      <c r="Q2859" s="63"/>
      <c r="R2859" s="69">
        <f t="shared" si="1666"/>
        <v>6347.87</v>
      </c>
      <c r="S2859" s="69">
        <f t="shared" si="1666"/>
        <v>188.8</v>
      </c>
      <c r="T2859" s="69">
        <f t="shared" si="1667"/>
        <v>6536.67</v>
      </c>
      <c r="U2859" s="69">
        <f t="shared" si="1668"/>
        <v>0</v>
      </c>
      <c r="V2859" s="77">
        <f t="shared" si="1669"/>
        <v>6536.67</v>
      </c>
      <c r="X2859" s="69">
        <v>6347.87</v>
      </c>
      <c r="Y2859" s="69">
        <v>188.8</v>
      </c>
      <c r="Z2859" s="69">
        <v>6536.67</v>
      </c>
      <c r="AA2859" s="78"/>
      <c r="AB2859" s="79">
        <f t="shared" si="1651"/>
        <v>-2.0000000000436557E-2</v>
      </c>
    </row>
    <row r="2860" spans="1:28" ht="22.5" x14ac:dyDescent="0.25">
      <c r="A2860" s="71" t="s">
        <v>11627</v>
      </c>
      <c r="B2860" s="72" t="s">
        <v>16549</v>
      </c>
      <c r="C2860" s="73" t="s">
        <v>8753</v>
      </c>
      <c r="D2860" s="74">
        <v>0</v>
      </c>
      <c r="E2860" s="69">
        <v>3269</v>
      </c>
      <c r="F2860" s="75">
        <f t="shared" si="1661"/>
        <v>0</v>
      </c>
      <c r="G2860" s="28"/>
      <c r="H2860" s="69">
        <f t="shared" si="1662"/>
        <v>3080.22</v>
      </c>
      <c r="I2860" s="69">
        <f t="shared" si="1662"/>
        <v>188.78</v>
      </c>
      <c r="J2860" s="69">
        <f t="shared" si="1663"/>
        <v>3269</v>
      </c>
      <c r="K2860" s="69">
        <v>0</v>
      </c>
      <c r="L2860" s="75">
        <f t="shared" si="1664"/>
        <v>3269</v>
      </c>
      <c r="N2860" s="69">
        <v>3080.2200000000003</v>
      </c>
      <c r="O2860" s="69">
        <v>188.78</v>
      </c>
      <c r="P2860" s="69">
        <f t="shared" si="1665"/>
        <v>3269.0000000000005</v>
      </c>
      <c r="Q2860" s="63"/>
      <c r="R2860" s="69">
        <f t="shared" si="1666"/>
        <v>3080.22</v>
      </c>
      <c r="S2860" s="69">
        <f t="shared" si="1666"/>
        <v>188.8</v>
      </c>
      <c r="T2860" s="69">
        <f t="shared" si="1667"/>
        <v>3269.02</v>
      </c>
      <c r="U2860" s="69">
        <f t="shared" si="1668"/>
        <v>0</v>
      </c>
      <c r="V2860" s="77">
        <f t="shared" si="1669"/>
        <v>3269.02</v>
      </c>
      <c r="X2860" s="69">
        <v>3080.22</v>
      </c>
      <c r="Y2860" s="69">
        <v>188.8</v>
      </c>
      <c r="Z2860" s="69">
        <v>3269.02</v>
      </c>
      <c r="AA2860" s="78"/>
      <c r="AB2860" s="79">
        <f t="shared" si="1651"/>
        <v>-1.9999999999527063E-2</v>
      </c>
    </row>
    <row r="2861" spans="1:28" s="82" customFormat="1" ht="22.5" x14ac:dyDescent="0.25">
      <c r="A2861" s="71" t="s">
        <v>11628</v>
      </c>
      <c r="B2861" s="72" t="s">
        <v>16550</v>
      </c>
      <c r="C2861" s="73" t="s">
        <v>8753</v>
      </c>
      <c r="D2861" s="74">
        <v>0</v>
      </c>
      <c r="E2861" s="69">
        <v>12028.34</v>
      </c>
      <c r="F2861" s="75">
        <f t="shared" si="1661"/>
        <v>0</v>
      </c>
      <c r="G2861" s="28"/>
      <c r="H2861" s="69">
        <f t="shared" si="1662"/>
        <v>11839.56</v>
      </c>
      <c r="I2861" s="69">
        <f t="shared" si="1662"/>
        <v>188.78</v>
      </c>
      <c r="J2861" s="69">
        <f t="shared" si="1663"/>
        <v>12028.34</v>
      </c>
      <c r="K2861" s="69">
        <v>0</v>
      </c>
      <c r="L2861" s="75">
        <f t="shared" si="1664"/>
        <v>12028.34</v>
      </c>
      <c r="M2861" s="33"/>
      <c r="N2861" s="69">
        <v>11839.56</v>
      </c>
      <c r="O2861" s="69">
        <v>188.78</v>
      </c>
      <c r="P2861" s="69">
        <f t="shared" si="1665"/>
        <v>12028.34</v>
      </c>
      <c r="Q2861" s="63"/>
      <c r="R2861" s="69">
        <f t="shared" si="1666"/>
        <v>11839.56</v>
      </c>
      <c r="S2861" s="69">
        <f t="shared" si="1666"/>
        <v>188.8</v>
      </c>
      <c r="T2861" s="69">
        <f t="shared" si="1667"/>
        <v>12028.359999999999</v>
      </c>
      <c r="U2861" s="69">
        <f t="shared" si="1668"/>
        <v>0</v>
      </c>
      <c r="V2861" s="77">
        <f t="shared" si="1669"/>
        <v>12028.359999999999</v>
      </c>
      <c r="W2861" s="33"/>
      <c r="X2861" s="69">
        <v>11839.56</v>
      </c>
      <c r="Y2861" s="69">
        <v>188.8</v>
      </c>
      <c r="Z2861" s="69">
        <v>12028.36</v>
      </c>
      <c r="AA2861" s="78"/>
      <c r="AB2861" s="79">
        <f t="shared" si="1651"/>
        <v>-2.0000000000436557E-2</v>
      </c>
    </row>
    <row r="2862" spans="1:28" s="82" customFormat="1" ht="22.5" x14ac:dyDescent="0.25">
      <c r="A2862" s="71" t="s">
        <v>11629</v>
      </c>
      <c r="B2862" s="72" t="s">
        <v>16551</v>
      </c>
      <c r="C2862" s="73" t="s">
        <v>8753</v>
      </c>
      <c r="D2862" s="74">
        <v>0</v>
      </c>
      <c r="E2862" s="69">
        <v>2463.35</v>
      </c>
      <c r="F2862" s="75">
        <f t="shared" si="1661"/>
        <v>0</v>
      </c>
      <c r="G2862" s="28"/>
      <c r="H2862" s="69">
        <f t="shared" si="1662"/>
        <v>2274.5700000000002</v>
      </c>
      <c r="I2862" s="69">
        <f t="shared" si="1662"/>
        <v>188.78</v>
      </c>
      <c r="J2862" s="69">
        <f t="shared" si="1663"/>
        <v>2463.3500000000004</v>
      </c>
      <c r="K2862" s="69">
        <v>0</v>
      </c>
      <c r="L2862" s="75">
        <f t="shared" si="1664"/>
        <v>2463.3500000000004</v>
      </c>
      <c r="M2862" s="33"/>
      <c r="N2862" s="69">
        <v>2274.5700000000002</v>
      </c>
      <c r="O2862" s="69">
        <v>188.78</v>
      </c>
      <c r="P2862" s="69">
        <f t="shared" si="1665"/>
        <v>2463.3500000000004</v>
      </c>
      <c r="Q2862" s="63"/>
      <c r="R2862" s="69">
        <f t="shared" si="1666"/>
        <v>2274.5700000000002</v>
      </c>
      <c r="S2862" s="69">
        <f t="shared" si="1666"/>
        <v>188.8</v>
      </c>
      <c r="T2862" s="69">
        <f t="shared" si="1667"/>
        <v>2463.3700000000003</v>
      </c>
      <c r="U2862" s="69">
        <f t="shared" si="1668"/>
        <v>0</v>
      </c>
      <c r="V2862" s="77">
        <f t="shared" si="1669"/>
        <v>2463.3700000000003</v>
      </c>
      <c r="W2862" s="33"/>
      <c r="X2862" s="69">
        <v>2274.5700000000002</v>
      </c>
      <c r="Y2862" s="69">
        <v>188.8</v>
      </c>
      <c r="Z2862" s="69">
        <v>2463.37</v>
      </c>
      <c r="AA2862" s="78"/>
      <c r="AB2862" s="79">
        <f t="shared" si="1651"/>
        <v>-1.9999999999527063E-2</v>
      </c>
    </row>
    <row r="2863" spans="1:28" s="82" customFormat="1" ht="22.5" x14ac:dyDescent="0.25">
      <c r="A2863" s="71" t="s">
        <v>11630</v>
      </c>
      <c r="B2863" s="72" t="s">
        <v>16552</v>
      </c>
      <c r="C2863" s="73" t="s">
        <v>8753</v>
      </c>
      <c r="D2863" s="74">
        <v>0</v>
      </c>
      <c r="E2863" s="69">
        <v>3301.4399999999996</v>
      </c>
      <c r="F2863" s="75">
        <f t="shared" si="1661"/>
        <v>0</v>
      </c>
      <c r="G2863" s="28"/>
      <c r="H2863" s="69">
        <f t="shared" si="1662"/>
        <v>3112.66</v>
      </c>
      <c r="I2863" s="69">
        <f t="shared" si="1662"/>
        <v>188.78</v>
      </c>
      <c r="J2863" s="69">
        <f t="shared" si="1663"/>
        <v>3301.44</v>
      </c>
      <c r="K2863" s="69">
        <v>0</v>
      </c>
      <c r="L2863" s="75">
        <f t="shared" si="1664"/>
        <v>3301.44</v>
      </c>
      <c r="M2863" s="33"/>
      <c r="N2863" s="69">
        <v>3112.66</v>
      </c>
      <c r="O2863" s="69">
        <v>188.78</v>
      </c>
      <c r="P2863" s="69">
        <f t="shared" si="1665"/>
        <v>3301.44</v>
      </c>
      <c r="Q2863" s="63"/>
      <c r="R2863" s="69">
        <f t="shared" si="1666"/>
        <v>3112.66</v>
      </c>
      <c r="S2863" s="69">
        <f t="shared" si="1666"/>
        <v>188.8</v>
      </c>
      <c r="T2863" s="69">
        <f t="shared" si="1667"/>
        <v>3301.46</v>
      </c>
      <c r="U2863" s="69">
        <f t="shared" si="1668"/>
        <v>0</v>
      </c>
      <c r="V2863" s="77">
        <f t="shared" si="1669"/>
        <v>3301.46</v>
      </c>
      <c r="W2863" s="33"/>
      <c r="X2863" s="69">
        <v>3112.66</v>
      </c>
      <c r="Y2863" s="69">
        <v>188.8</v>
      </c>
      <c r="Z2863" s="69">
        <v>3301.46</v>
      </c>
      <c r="AA2863" s="78"/>
      <c r="AB2863" s="79">
        <f t="shared" si="1651"/>
        <v>-1.999999999998181E-2</v>
      </c>
    </row>
    <row r="2864" spans="1:28" ht="22.5" x14ac:dyDescent="0.25">
      <c r="A2864" s="71" t="s">
        <v>11631</v>
      </c>
      <c r="B2864" s="72" t="s">
        <v>16553</v>
      </c>
      <c r="C2864" s="73" t="s">
        <v>8753</v>
      </c>
      <c r="D2864" s="74">
        <v>0</v>
      </c>
      <c r="E2864" s="69">
        <v>3804.16</v>
      </c>
      <c r="F2864" s="75">
        <f t="shared" si="1661"/>
        <v>0</v>
      </c>
      <c r="G2864" s="28"/>
      <c r="H2864" s="69">
        <f t="shared" si="1662"/>
        <v>3615.38</v>
      </c>
      <c r="I2864" s="69">
        <f t="shared" si="1662"/>
        <v>188.78</v>
      </c>
      <c r="J2864" s="69">
        <f t="shared" si="1663"/>
        <v>3804.1600000000003</v>
      </c>
      <c r="K2864" s="69">
        <v>0</v>
      </c>
      <c r="L2864" s="75">
        <f t="shared" si="1664"/>
        <v>3804.1600000000003</v>
      </c>
      <c r="N2864" s="69">
        <v>3615.38</v>
      </c>
      <c r="O2864" s="69">
        <v>188.78</v>
      </c>
      <c r="P2864" s="69">
        <f t="shared" si="1665"/>
        <v>3804.1600000000003</v>
      </c>
      <c r="Q2864" s="63"/>
      <c r="R2864" s="69">
        <f t="shared" si="1666"/>
        <v>3615.38</v>
      </c>
      <c r="S2864" s="69">
        <f t="shared" si="1666"/>
        <v>188.8</v>
      </c>
      <c r="T2864" s="69">
        <f t="shared" si="1667"/>
        <v>3804.1800000000003</v>
      </c>
      <c r="U2864" s="69">
        <f t="shared" si="1668"/>
        <v>0</v>
      </c>
      <c r="V2864" s="77">
        <f t="shared" si="1669"/>
        <v>3804.1800000000003</v>
      </c>
      <c r="X2864" s="69">
        <v>3615.38</v>
      </c>
      <c r="Y2864" s="69">
        <v>188.8</v>
      </c>
      <c r="Z2864" s="69">
        <v>3804.18</v>
      </c>
      <c r="AA2864" s="78"/>
      <c r="AB2864" s="79">
        <f t="shared" si="1651"/>
        <v>-1.9999999999527063E-2</v>
      </c>
    </row>
    <row r="2865" spans="1:28" ht="22.5" x14ac:dyDescent="0.25">
      <c r="A2865" s="71" t="s">
        <v>11632</v>
      </c>
      <c r="B2865" s="72" t="s">
        <v>16554</v>
      </c>
      <c r="C2865" s="73" t="s">
        <v>8753</v>
      </c>
      <c r="D2865" s="74">
        <v>0</v>
      </c>
      <c r="E2865" s="69">
        <v>4956.8500000000004</v>
      </c>
      <c r="F2865" s="75">
        <f t="shared" si="1661"/>
        <v>0</v>
      </c>
      <c r="G2865" s="76"/>
      <c r="H2865" s="69">
        <f t="shared" si="1662"/>
        <v>4768.07</v>
      </c>
      <c r="I2865" s="69">
        <f t="shared" si="1662"/>
        <v>188.78</v>
      </c>
      <c r="J2865" s="69">
        <f t="shared" si="1663"/>
        <v>4956.8499999999995</v>
      </c>
      <c r="K2865" s="69">
        <v>0</v>
      </c>
      <c r="L2865" s="75">
        <f t="shared" si="1664"/>
        <v>4956.8499999999995</v>
      </c>
      <c r="N2865" s="69">
        <v>4768.07</v>
      </c>
      <c r="O2865" s="69">
        <v>188.78</v>
      </c>
      <c r="P2865" s="69">
        <f t="shared" si="1665"/>
        <v>4956.8499999999995</v>
      </c>
      <c r="Q2865" s="63"/>
      <c r="R2865" s="69">
        <f t="shared" si="1666"/>
        <v>4768.07</v>
      </c>
      <c r="S2865" s="69">
        <f t="shared" si="1666"/>
        <v>188.8</v>
      </c>
      <c r="T2865" s="69">
        <f t="shared" si="1667"/>
        <v>4956.87</v>
      </c>
      <c r="U2865" s="69">
        <f t="shared" si="1668"/>
        <v>0</v>
      </c>
      <c r="V2865" s="77">
        <f t="shared" si="1669"/>
        <v>4956.87</v>
      </c>
      <c r="X2865" s="69">
        <v>4768.07</v>
      </c>
      <c r="Y2865" s="69">
        <v>188.8</v>
      </c>
      <c r="Z2865" s="69">
        <v>4956.87</v>
      </c>
      <c r="AA2865" s="78"/>
      <c r="AB2865" s="79">
        <f t="shared" si="1651"/>
        <v>-2.0000000000436557E-2</v>
      </c>
    </row>
    <row r="2866" spans="1:28" ht="22.5" x14ac:dyDescent="0.25">
      <c r="A2866" s="71" t="s">
        <v>11633</v>
      </c>
      <c r="B2866" s="72" t="s">
        <v>16555</v>
      </c>
      <c r="C2866" s="73" t="s">
        <v>8753</v>
      </c>
      <c r="D2866" s="74">
        <v>0</v>
      </c>
      <c r="E2866" s="69">
        <v>3906.3199999999997</v>
      </c>
      <c r="F2866" s="75">
        <f t="shared" si="1661"/>
        <v>0</v>
      </c>
      <c r="G2866" s="76"/>
      <c r="H2866" s="69">
        <f t="shared" si="1662"/>
        <v>3717.54</v>
      </c>
      <c r="I2866" s="69">
        <f t="shared" si="1662"/>
        <v>188.78</v>
      </c>
      <c r="J2866" s="69">
        <f t="shared" si="1663"/>
        <v>3906.32</v>
      </c>
      <c r="K2866" s="69">
        <v>0</v>
      </c>
      <c r="L2866" s="75">
        <f t="shared" si="1664"/>
        <v>3906.32</v>
      </c>
      <c r="N2866" s="69">
        <v>3717.54</v>
      </c>
      <c r="O2866" s="69">
        <v>188.78</v>
      </c>
      <c r="P2866" s="69">
        <f t="shared" si="1665"/>
        <v>3906.32</v>
      </c>
      <c r="Q2866" s="63"/>
      <c r="R2866" s="69">
        <f t="shared" si="1666"/>
        <v>3717.54</v>
      </c>
      <c r="S2866" s="69">
        <f t="shared" si="1666"/>
        <v>188.8</v>
      </c>
      <c r="T2866" s="69">
        <f t="shared" si="1667"/>
        <v>3906.34</v>
      </c>
      <c r="U2866" s="69">
        <f t="shared" si="1668"/>
        <v>0</v>
      </c>
      <c r="V2866" s="77">
        <f t="shared" si="1669"/>
        <v>3906.34</v>
      </c>
      <c r="X2866" s="69">
        <v>3717.54</v>
      </c>
      <c r="Y2866" s="69">
        <v>188.8</v>
      </c>
      <c r="Z2866" s="69">
        <v>3906.34</v>
      </c>
      <c r="AA2866" s="78"/>
      <c r="AB2866" s="79">
        <f t="shared" si="1651"/>
        <v>-1.999999999998181E-2</v>
      </c>
    </row>
    <row r="2867" spans="1:28" ht="22.5" x14ac:dyDescent="0.25">
      <c r="A2867" s="71" t="s">
        <v>11634</v>
      </c>
      <c r="B2867" s="72" t="s">
        <v>16556</v>
      </c>
      <c r="C2867" s="73" t="s">
        <v>8753</v>
      </c>
      <c r="D2867" s="74">
        <v>0</v>
      </c>
      <c r="E2867" s="69">
        <v>1167.18</v>
      </c>
      <c r="F2867" s="75">
        <f t="shared" si="1661"/>
        <v>0</v>
      </c>
      <c r="G2867" s="76"/>
      <c r="H2867" s="69">
        <f t="shared" si="1662"/>
        <v>978.4</v>
      </c>
      <c r="I2867" s="69">
        <f t="shared" si="1662"/>
        <v>188.78</v>
      </c>
      <c r="J2867" s="69">
        <f t="shared" si="1663"/>
        <v>1167.18</v>
      </c>
      <c r="K2867" s="69">
        <v>0</v>
      </c>
      <c r="L2867" s="75">
        <f t="shared" si="1664"/>
        <v>1167.18</v>
      </c>
      <c r="N2867" s="69">
        <v>978.40000000000009</v>
      </c>
      <c r="O2867" s="69">
        <v>188.78</v>
      </c>
      <c r="P2867" s="69">
        <f t="shared" si="1665"/>
        <v>1167.18</v>
      </c>
      <c r="Q2867" s="63"/>
      <c r="R2867" s="69">
        <f t="shared" si="1666"/>
        <v>978.4</v>
      </c>
      <c r="S2867" s="69">
        <f t="shared" si="1666"/>
        <v>188.8</v>
      </c>
      <c r="T2867" s="69">
        <f t="shared" si="1667"/>
        <v>1167.2</v>
      </c>
      <c r="U2867" s="69">
        <f t="shared" si="1668"/>
        <v>0</v>
      </c>
      <c r="V2867" s="77">
        <f t="shared" si="1669"/>
        <v>1167.2</v>
      </c>
      <c r="X2867" s="69">
        <v>978.4</v>
      </c>
      <c r="Y2867" s="69">
        <v>188.8</v>
      </c>
      <c r="Z2867" s="69">
        <v>1167.2</v>
      </c>
      <c r="AA2867" s="78"/>
      <c r="AB2867" s="79">
        <f t="shared" si="1651"/>
        <v>-1.999999999998181E-2</v>
      </c>
    </row>
    <row r="2868" spans="1:28" ht="22.5" x14ac:dyDescent="0.25">
      <c r="A2868" s="71" t="s">
        <v>11635</v>
      </c>
      <c r="B2868" s="72" t="s">
        <v>16557</v>
      </c>
      <c r="C2868" s="73" t="s">
        <v>8753</v>
      </c>
      <c r="D2868" s="74">
        <v>0</v>
      </c>
      <c r="E2868" s="69">
        <v>906.1</v>
      </c>
      <c r="F2868" s="75">
        <f t="shared" si="1661"/>
        <v>0</v>
      </c>
      <c r="G2868" s="76"/>
      <c r="H2868" s="69">
        <f t="shared" si="1662"/>
        <v>717.32</v>
      </c>
      <c r="I2868" s="69">
        <f t="shared" si="1662"/>
        <v>188.78</v>
      </c>
      <c r="J2868" s="69">
        <f t="shared" si="1663"/>
        <v>906.1</v>
      </c>
      <c r="K2868" s="69">
        <v>0</v>
      </c>
      <c r="L2868" s="75">
        <f t="shared" si="1664"/>
        <v>906.1</v>
      </c>
      <c r="N2868" s="69">
        <v>717.32</v>
      </c>
      <c r="O2868" s="69">
        <v>188.78</v>
      </c>
      <c r="P2868" s="69">
        <f t="shared" si="1665"/>
        <v>906.1</v>
      </c>
      <c r="Q2868" s="63"/>
      <c r="R2868" s="69">
        <f t="shared" si="1666"/>
        <v>717.32</v>
      </c>
      <c r="S2868" s="69">
        <f t="shared" si="1666"/>
        <v>188.8</v>
      </c>
      <c r="T2868" s="69">
        <f t="shared" si="1667"/>
        <v>906.12000000000012</v>
      </c>
      <c r="U2868" s="69">
        <f t="shared" si="1668"/>
        <v>0</v>
      </c>
      <c r="V2868" s="77">
        <f t="shared" si="1669"/>
        <v>906.12000000000012</v>
      </c>
      <c r="X2868" s="69">
        <v>717.32</v>
      </c>
      <c r="Y2868" s="69">
        <v>188.8</v>
      </c>
      <c r="Z2868" s="69">
        <v>906.12</v>
      </c>
      <c r="AA2868" s="78"/>
      <c r="AB2868" s="79">
        <f t="shared" si="1651"/>
        <v>-1.999999999998181E-2</v>
      </c>
    </row>
    <row r="2869" spans="1:28" ht="22.5" x14ac:dyDescent="0.25">
      <c r="A2869" s="71" t="s">
        <v>11636</v>
      </c>
      <c r="B2869" s="72" t="s">
        <v>16558</v>
      </c>
      <c r="C2869" s="73" t="s">
        <v>8753</v>
      </c>
      <c r="D2869" s="74">
        <v>0</v>
      </c>
      <c r="E2869" s="69">
        <v>10478.07</v>
      </c>
      <c r="F2869" s="75">
        <f t="shared" si="1661"/>
        <v>0</v>
      </c>
      <c r="G2869" s="28"/>
      <c r="H2869" s="69">
        <f t="shared" si="1662"/>
        <v>10289.290000000001</v>
      </c>
      <c r="I2869" s="69">
        <f t="shared" si="1662"/>
        <v>188.78</v>
      </c>
      <c r="J2869" s="69">
        <f t="shared" si="1663"/>
        <v>10478.070000000002</v>
      </c>
      <c r="K2869" s="69">
        <v>0</v>
      </c>
      <c r="L2869" s="75">
        <f t="shared" si="1664"/>
        <v>10478.070000000002</v>
      </c>
      <c r="N2869" s="69">
        <v>10289.290000000001</v>
      </c>
      <c r="O2869" s="69">
        <v>188.78</v>
      </c>
      <c r="P2869" s="69">
        <f t="shared" si="1665"/>
        <v>10478.070000000002</v>
      </c>
      <c r="Q2869" s="63"/>
      <c r="R2869" s="69">
        <f t="shared" si="1666"/>
        <v>10289.290000000001</v>
      </c>
      <c r="S2869" s="69">
        <f t="shared" si="1666"/>
        <v>188.8</v>
      </c>
      <c r="T2869" s="69">
        <f t="shared" si="1667"/>
        <v>10478.09</v>
      </c>
      <c r="U2869" s="69">
        <f t="shared" si="1668"/>
        <v>0</v>
      </c>
      <c r="V2869" s="77">
        <f t="shared" si="1669"/>
        <v>10478.09</v>
      </c>
      <c r="X2869" s="69">
        <v>10289.290000000001</v>
      </c>
      <c r="Y2869" s="69">
        <v>188.8</v>
      </c>
      <c r="Z2869" s="69">
        <v>10478.09</v>
      </c>
      <c r="AA2869" s="78"/>
      <c r="AB2869" s="79">
        <f t="shared" si="1651"/>
        <v>-1.9999999998617568E-2</v>
      </c>
    </row>
    <row r="2870" spans="1:28" ht="22.5" x14ac:dyDescent="0.25">
      <c r="A2870" s="71" t="s">
        <v>11637</v>
      </c>
      <c r="B2870" s="72" t="s">
        <v>16559</v>
      </c>
      <c r="C2870" s="73" t="s">
        <v>8753</v>
      </c>
      <c r="D2870" s="74">
        <v>0</v>
      </c>
      <c r="E2870" s="69">
        <v>7527.9000000000005</v>
      </c>
      <c r="F2870" s="75">
        <f t="shared" si="1661"/>
        <v>0</v>
      </c>
      <c r="G2870" s="28"/>
      <c r="H2870" s="69">
        <f t="shared" si="1662"/>
        <v>7339.12</v>
      </c>
      <c r="I2870" s="69">
        <f t="shared" si="1662"/>
        <v>188.78</v>
      </c>
      <c r="J2870" s="69">
        <f t="shared" si="1663"/>
        <v>7527.9</v>
      </c>
      <c r="K2870" s="69">
        <v>0</v>
      </c>
      <c r="L2870" s="75">
        <f t="shared" si="1664"/>
        <v>7527.9</v>
      </c>
      <c r="N2870" s="69">
        <v>7339.12</v>
      </c>
      <c r="O2870" s="69">
        <v>188.78</v>
      </c>
      <c r="P2870" s="69">
        <f t="shared" si="1665"/>
        <v>7527.9</v>
      </c>
      <c r="Q2870" s="63"/>
      <c r="R2870" s="69">
        <f t="shared" si="1666"/>
        <v>7339.12</v>
      </c>
      <c r="S2870" s="69">
        <f t="shared" si="1666"/>
        <v>188.8</v>
      </c>
      <c r="T2870" s="69">
        <f t="shared" si="1667"/>
        <v>7527.92</v>
      </c>
      <c r="U2870" s="69">
        <f t="shared" si="1668"/>
        <v>0</v>
      </c>
      <c r="V2870" s="77">
        <f t="shared" si="1669"/>
        <v>7527.92</v>
      </c>
      <c r="X2870" s="69">
        <v>7339.12</v>
      </c>
      <c r="Y2870" s="69">
        <v>188.8</v>
      </c>
      <c r="Z2870" s="69">
        <v>7527.92</v>
      </c>
      <c r="AA2870" s="78"/>
      <c r="AB2870" s="79">
        <f t="shared" si="1651"/>
        <v>-2.0000000000436557E-2</v>
      </c>
    </row>
    <row r="2871" spans="1:28" s="33" customFormat="1" ht="22.5" x14ac:dyDescent="0.25">
      <c r="A2871" s="71" t="s">
        <v>11638</v>
      </c>
      <c r="B2871" s="72" t="s">
        <v>16560</v>
      </c>
      <c r="C2871" s="73" t="s">
        <v>8753</v>
      </c>
      <c r="D2871" s="74">
        <v>0</v>
      </c>
      <c r="E2871" s="69">
        <v>1118.94</v>
      </c>
      <c r="F2871" s="75">
        <f t="shared" si="1661"/>
        <v>0</v>
      </c>
      <c r="G2871" s="28"/>
      <c r="H2871" s="69">
        <f t="shared" si="1662"/>
        <v>930.16</v>
      </c>
      <c r="I2871" s="69">
        <f t="shared" si="1662"/>
        <v>188.78</v>
      </c>
      <c r="J2871" s="69">
        <f t="shared" si="1663"/>
        <v>1118.94</v>
      </c>
      <c r="K2871" s="69">
        <v>0</v>
      </c>
      <c r="L2871" s="75">
        <f t="shared" si="1664"/>
        <v>1118.94</v>
      </c>
      <c r="N2871" s="69">
        <v>930.16000000000008</v>
      </c>
      <c r="O2871" s="69">
        <v>188.78</v>
      </c>
      <c r="P2871" s="69">
        <f t="shared" si="1665"/>
        <v>1118.94</v>
      </c>
      <c r="Q2871" s="63"/>
      <c r="R2871" s="69">
        <f t="shared" si="1666"/>
        <v>930.16</v>
      </c>
      <c r="S2871" s="69">
        <f t="shared" si="1666"/>
        <v>188.8</v>
      </c>
      <c r="T2871" s="69">
        <f t="shared" si="1667"/>
        <v>1118.96</v>
      </c>
      <c r="U2871" s="69">
        <f t="shared" si="1668"/>
        <v>0</v>
      </c>
      <c r="V2871" s="77">
        <f t="shared" si="1669"/>
        <v>1118.96</v>
      </c>
      <c r="X2871" s="69">
        <v>930.16</v>
      </c>
      <c r="Y2871" s="69">
        <v>188.8</v>
      </c>
      <c r="Z2871" s="69">
        <v>1118.96</v>
      </c>
      <c r="AA2871" s="78"/>
      <c r="AB2871" s="79">
        <f t="shared" si="1651"/>
        <v>-1.999999999998181E-2</v>
      </c>
    </row>
    <row r="2872" spans="1:28" ht="22.5" x14ac:dyDescent="0.25">
      <c r="A2872" s="71" t="s">
        <v>11639</v>
      </c>
      <c r="B2872" s="72" t="s">
        <v>16561</v>
      </c>
      <c r="C2872" s="73" t="s">
        <v>8753</v>
      </c>
      <c r="D2872" s="74">
        <v>0</v>
      </c>
      <c r="E2872" s="69">
        <v>17841.870000000003</v>
      </c>
      <c r="F2872" s="75">
        <f t="shared" si="1661"/>
        <v>0</v>
      </c>
      <c r="G2872" s="28"/>
      <c r="H2872" s="69">
        <f t="shared" si="1662"/>
        <v>17653.09</v>
      </c>
      <c r="I2872" s="69">
        <f t="shared" si="1662"/>
        <v>188.78</v>
      </c>
      <c r="J2872" s="69">
        <f t="shared" si="1663"/>
        <v>17841.87</v>
      </c>
      <c r="K2872" s="69">
        <v>0</v>
      </c>
      <c r="L2872" s="75">
        <f t="shared" si="1664"/>
        <v>17841.87</v>
      </c>
      <c r="N2872" s="69">
        <v>17653.09</v>
      </c>
      <c r="O2872" s="69">
        <v>188.78</v>
      </c>
      <c r="P2872" s="69">
        <f t="shared" si="1665"/>
        <v>17841.87</v>
      </c>
      <c r="Q2872" s="63"/>
      <c r="R2872" s="69">
        <f t="shared" si="1666"/>
        <v>17653.09</v>
      </c>
      <c r="S2872" s="69">
        <f t="shared" si="1666"/>
        <v>188.8</v>
      </c>
      <c r="T2872" s="69">
        <f t="shared" si="1667"/>
        <v>17841.89</v>
      </c>
      <c r="U2872" s="69">
        <f t="shared" si="1668"/>
        <v>0</v>
      </c>
      <c r="V2872" s="77">
        <f t="shared" si="1669"/>
        <v>17841.89</v>
      </c>
      <c r="X2872" s="69">
        <v>17653.09</v>
      </c>
      <c r="Y2872" s="69">
        <v>188.8</v>
      </c>
      <c r="Z2872" s="69">
        <v>17841.89</v>
      </c>
      <c r="AA2872" s="78"/>
      <c r="AB2872" s="79">
        <f t="shared" si="1651"/>
        <v>-2.0000000000436557E-2</v>
      </c>
    </row>
    <row r="2873" spans="1:28" ht="22.5" x14ac:dyDescent="0.25">
      <c r="A2873" s="71" t="s">
        <v>11640</v>
      </c>
      <c r="B2873" s="72" t="s">
        <v>16562</v>
      </c>
      <c r="C2873" s="73" t="s">
        <v>8753</v>
      </c>
      <c r="D2873" s="74">
        <v>0</v>
      </c>
      <c r="E2873" s="69">
        <v>18792.64</v>
      </c>
      <c r="F2873" s="75">
        <f t="shared" si="1661"/>
        <v>0</v>
      </c>
      <c r="G2873" s="28"/>
      <c r="H2873" s="69">
        <f t="shared" si="1662"/>
        <v>18603.86</v>
      </c>
      <c r="I2873" s="69">
        <f t="shared" si="1662"/>
        <v>188.78</v>
      </c>
      <c r="J2873" s="69">
        <f t="shared" si="1663"/>
        <v>18792.64</v>
      </c>
      <c r="K2873" s="69">
        <v>0</v>
      </c>
      <c r="L2873" s="75">
        <f t="shared" si="1664"/>
        <v>18792.64</v>
      </c>
      <c r="N2873" s="69">
        <v>18603.859999999997</v>
      </c>
      <c r="O2873" s="69">
        <v>188.78</v>
      </c>
      <c r="P2873" s="69">
        <f t="shared" si="1665"/>
        <v>18792.639999999996</v>
      </c>
      <c r="Q2873" s="63"/>
      <c r="R2873" s="69">
        <f t="shared" si="1666"/>
        <v>18603.86</v>
      </c>
      <c r="S2873" s="69">
        <f t="shared" si="1666"/>
        <v>188.8</v>
      </c>
      <c r="T2873" s="69">
        <f t="shared" si="1667"/>
        <v>18792.66</v>
      </c>
      <c r="U2873" s="69">
        <f t="shared" si="1668"/>
        <v>0</v>
      </c>
      <c r="V2873" s="77">
        <f t="shared" si="1669"/>
        <v>18792.66</v>
      </c>
      <c r="X2873" s="69">
        <v>18603.86</v>
      </c>
      <c r="Y2873" s="69">
        <v>188.8</v>
      </c>
      <c r="Z2873" s="69">
        <v>18792.66</v>
      </c>
      <c r="AA2873" s="78"/>
      <c r="AB2873" s="79">
        <f t="shared" si="1651"/>
        <v>-2.0000000004074536E-2</v>
      </c>
    </row>
    <row r="2874" spans="1:28" ht="22.5" x14ac:dyDescent="0.25">
      <c r="A2874" s="71" t="s">
        <v>11641</v>
      </c>
      <c r="B2874" s="72" t="s">
        <v>16563</v>
      </c>
      <c r="C2874" s="73" t="s">
        <v>8753</v>
      </c>
      <c r="D2874" s="74">
        <v>0</v>
      </c>
      <c r="E2874" s="69">
        <v>1418.14</v>
      </c>
      <c r="F2874" s="75">
        <f t="shared" si="1661"/>
        <v>0</v>
      </c>
      <c r="G2874" s="28"/>
      <c r="H2874" s="69">
        <f t="shared" si="1662"/>
        <v>1229.3599999999999</v>
      </c>
      <c r="I2874" s="69">
        <f t="shared" si="1662"/>
        <v>188.78</v>
      </c>
      <c r="J2874" s="69">
        <f t="shared" si="1663"/>
        <v>1418.1399999999999</v>
      </c>
      <c r="K2874" s="69">
        <v>0</v>
      </c>
      <c r="L2874" s="75">
        <f t="shared" si="1664"/>
        <v>1418.1399999999999</v>
      </c>
      <c r="N2874" s="69">
        <v>1229.3600000000001</v>
      </c>
      <c r="O2874" s="69">
        <v>188.78</v>
      </c>
      <c r="P2874" s="69">
        <f t="shared" si="1665"/>
        <v>1418.14</v>
      </c>
      <c r="Q2874" s="63"/>
      <c r="R2874" s="69">
        <f t="shared" si="1666"/>
        <v>1229.3599999999999</v>
      </c>
      <c r="S2874" s="69">
        <f t="shared" si="1666"/>
        <v>188.8</v>
      </c>
      <c r="T2874" s="69">
        <f t="shared" si="1667"/>
        <v>1418.1599999999999</v>
      </c>
      <c r="U2874" s="69">
        <f t="shared" si="1668"/>
        <v>0</v>
      </c>
      <c r="V2874" s="77">
        <f t="shared" si="1669"/>
        <v>1418.1599999999999</v>
      </c>
      <c r="X2874" s="69">
        <v>1229.3599999999999</v>
      </c>
      <c r="Y2874" s="69">
        <v>188.8</v>
      </c>
      <c r="Z2874" s="69">
        <v>1418.16</v>
      </c>
      <c r="AA2874" s="78"/>
      <c r="AB2874" s="79">
        <f t="shared" si="1651"/>
        <v>-1.999999999998181E-2</v>
      </c>
    </row>
    <row r="2875" spans="1:28" x14ac:dyDescent="0.25">
      <c r="A2875" s="71" t="s">
        <v>11642</v>
      </c>
      <c r="B2875" s="72" t="s">
        <v>16564</v>
      </c>
      <c r="C2875" s="73" t="s">
        <v>8753</v>
      </c>
      <c r="D2875" s="74">
        <v>0</v>
      </c>
      <c r="E2875" s="69">
        <v>2107.27</v>
      </c>
      <c r="F2875" s="75">
        <f t="shared" si="1661"/>
        <v>0</v>
      </c>
      <c r="G2875" s="28"/>
      <c r="H2875" s="69">
        <f t="shared" si="1662"/>
        <v>1918.49</v>
      </c>
      <c r="I2875" s="69">
        <f t="shared" si="1662"/>
        <v>188.78</v>
      </c>
      <c r="J2875" s="69">
        <f t="shared" si="1663"/>
        <v>2107.27</v>
      </c>
      <c r="K2875" s="69">
        <v>0</v>
      </c>
      <c r="L2875" s="75">
        <f t="shared" si="1664"/>
        <v>2107.27</v>
      </c>
      <c r="N2875" s="69">
        <v>1918.49</v>
      </c>
      <c r="O2875" s="69">
        <v>188.78</v>
      </c>
      <c r="P2875" s="69">
        <f t="shared" si="1665"/>
        <v>2107.27</v>
      </c>
      <c r="Q2875" s="63"/>
      <c r="R2875" s="69">
        <f t="shared" si="1666"/>
        <v>1918.49</v>
      </c>
      <c r="S2875" s="69">
        <f t="shared" si="1666"/>
        <v>188.8</v>
      </c>
      <c r="T2875" s="69">
        <f t="shared" si="1667"/>
        <v>2107.29</v>
      </c>
      <c r="U2875" s="69">
        <f t="shared" si="1668"/>
        <v>0</v>
      </c>
      <c r="V2875" s="77">
        <f t="shared" si="1669"/>
        <v>2107.29</v>
      </c>
      <c r="X2875" s="69">
        <v>1918.49</v>
      </c>
      <c r="Y2875" s="69">
        <v>188.8</v>
      </c>
      <c r="Z2875" s="69">
        <v>2107.29</v>
      </c>
      <c r="AA2875" s="78"/>
      <c r="AB2875" s="79">
        <f t="shared" si="1651"/>
        <v>-1.999999999998181E-2</v>
      </c>
    </row>
    <row r="2876" spans="1:28" ht="22.5" x14ac:dyDescent="0.25">
      <c r="A2876" s="65" t="s">
        <v>11643</v>
      </c>
      <c r="B2876" s="66" t="s">
        <v>16565</v>
      </c>
      <c r="C2876" s="67"/>
      <c r="D2876" s="68"/>
      <c r="E2876" s="69"/>
      <c r="F2876" s="70"/>
      <c r="H2876" s="69"/>
      <c r="I2876" s="69"/>
      <c r="J2876" s="69"/>
      <c r="K2876" s="69"/>
      <c r="L2876" s="75"/>
      <c r="N2876" s="69"/>
      <c r="O2876" s="69"/>
      <c r="P2876" s="69"/>
      <c r="Q2876" s="63"/>
      <c r="R2876" s="69"/>
      <c r="S2876" s="69"/>
      <c r="T2876" s="69"/>
      <c r="U2876" s="69"/>
      <c r="V2876" s="77"/>
      <c r="X2876" s="69"/>
      <c r="Y2876" s="69"/>
      <c r="Z2876" s="69"/>
      <c r="AA2876" s="78"/>
      <c r="AB2876" s="79">
        <f t="shared" si="1651"/>
        <v>0</v>
      </c>
    </row>
    <row r="2877" spans="1:28" ht="22.5" x14ac:dyDescent="0.25">
      <c r="A2877" s="71" t="s">
        <v>11644</v>
      </c>
      <c r="B2877" s="72" t="s">
        <v>16566</v>
      </c>
      <c r="C2877" s="73" t="s">
        <v>8753</v>
      </c>
      <c r="D2877" s="74">
        <v>0</v>
      </c>
      <c r="E2877" s="69">
        <v>5732.3200000000006</v>
      </c>
      <c r="F2877" s="75">
        <f t="shared" ref="F2877:F2892" si="1670">ROUND(D2877*E2877,2)</f>
        <v>0</v>
      </c>
      <c r="G2877" s="76"/>
      <c r="H2877" s="69">
        <f t="shared" ref="H2877:I2892" si="1671">ROUND(N2877+(N2877*$H$2/100),2)</f>
        <v>5329.77</v>
      </c>
      <c r="I2877" s="69">
        <f t="shared" si="1671"/>
        <v>402.55</v>
      </c>
      <c r="J2877" s="69">
        <f t="shared" ref="J2877:J2892" si="1672">H2877+I2877</f>
        <v>5732.3200000000006</v>
      </c>
      <c r="K2877" s="69">
        <v>0</v>
      </c>
      <c r="L2877" s="75">
        <f t="shared" ref="L2877:L2892" si="1673">SUM(J2877:K2877)</f>
        <v>5732.3200000000006</v>
      </c>
      <c r="N2877" s="69">
        <v>5329.77</v>
      </c>
      <c r="O2877" s="69">
        <v>402.55</v>
      </c>
      <c r="P2877" s="69">
        <f t="shared" ref="P2877:P2892" si="1674">SUM(N2877:O2877)</f>
        <v>5732.3200000000006</v>
      </c>
      <c r="Q2877" s="63"/>
      <c r="R2877" s="69">
        <f t="shared" ref="R2877:S2892" si="1675">X2877</f>
        <v>5329.77</v>
      </c>
      <c r="S2877" s="69">
        <f t="shared" si="1675"/>
        <v>402.6</v>
      </c>
      <c r="T2877" s="69">
        <f t="shared" ref="T2877:T2892" si="1676">R2877+S2877</f>
        <v>5732.3700000000008</v>
      </c>
      <c r="U2877" s="69">
        <f t="shared" ref="U2877:U2892" si="1677">ROUND(Z2877*$H$2,2)/100</f>
        <v>0</v>
      </c>
      <c r="V2877" s="77">
        <f t="shared" ref="V2877:V2892" si="1678">SUM(T2877:U2877)</f>
        <v>5732.3700000000008</v>
      </c>
      <c r="X2877" s="69">
        <v>5329.77</v>
      </c>
      <c r="Y2877" s="69">
        <v>402.6</v>
      </c>
      <c r="Z2877" s="69">
        <v>5732.37</v>
      </c>
      <c r="AA2877" s="78"/>
      <c r="AB2877" s="79">
        <f t="shared" si="1651"/>
        <v>-4.9999999999272404E-2</v>
      </c>
    </row>
    <row r="2878" spans="1:28" s="33" customFormat="1" ht="22.5" x14ac:dyDescent="0.25">
      <c r="A2878" s="71" t="s">
        <v>11645</v>
      </c>
      <c r="B2878" s="72" t="s">
        <v>16567</v>
      </c>
      <c r="C2878" s="73" t="s">
        <v>8753</v>
      </c>
      <c r="D2878" s="74">
        <v>0</v>
      </c>
      <c r="E2878" s="69">
        <v>6289.9000000000005</v>
      </c>
      <c r="F2878" s="75">
        <f t="shared" si="1670"/>
        <v>0</v>
      </c>
      <c r="G2878" s="76"/>
      <c r="H2878" s="69">
        <f t="shared" si="1671"/>
        <v>5887.35</v>
      </c>
      <c r="I2878" s="69">
        <f t="shared" si="1671"/>
        <v>402.55</v>
      </c>
      <c r="J2878" s="69">
        <f t="shared" si="1672"/>
        <v>6289.9000000000005</v>
      </c>
      <c r="K2878" s="69">
        <v>0</v>
      </c>
      <c r="L2878" s="75">
        <f t="shared" si="1673"/>
        <v>6289.9000000000005</v>
      </c>
      <c r="N2878" s="69">
        <v>5887.35</v>
      </c>
      <c r="O2878" s="69">
        <v>402.55</v>
      </c>
      <c r="P2878" s="69">
        <f t="shared" si="1674"/>
        <v>6289.9000000000005</v>
      </c>
      <c r="Q2878" s="63"/>
      <c r="R2878" s="69">
        <f t="shared" si="1675"/>
        <v>5887.35</v>
      </c>
      <c r="S2878" s="69">
        <f t="shared" si="1675"/>
        <v>402.6</v>
      </c>
      <c r="T2878" s="69">
        <f t="shared" si="1676"/>
        <v>6289.9500000000007</v>
      </c>
      <c r="U2878" s="69">
        <f t="shared" si="1677"/>
        <v>0</v>
      </c>
      <c r="V2878" s="77">
        <f t="shared" si="1678"/>
        <v>6289.9500000000007</v>
      </c>
      <c r="X2878" s="69">
        <v>5887.35</v>
      </c>
      <c r="Y2878" s="69">
        <v>402.6</v>
      </c>
      <c r="Z2878" s="69">
        <v>6289.95</v>
      </c>
      <c r="AA2878" s="78"/>
      <c r="AB2878" s="79">
        <f t="shared" si="1651"/>
        <v>-4.9999999999272404E-2</v>
      </c>
    </row>
    <row r="2879" spans="1:28" s="33" customFormat="1" ht="22.5" x14ac:dyDescent="0.25">
      <c r="A2879" s="71" t="s">
        <v>11646</v>
      </c>
      <c r="B2879" s="72" t="s">
        <v>16568</v>
      </c>
      <c r="C2879" s="73" t="s">
        <v>8753</v>
      </c>
      <c r="D2879" s="74">
        <v>0</v>
      </c>
      <c r="E2879" s="69">
        <v>13868.25</v>
      </c>
      <c r="F2879" s="75">
        <f t="shared" si="1670"/>
        <v>0</v>
      </c>
      <c r="G2879" s="76"/>
      <c r="H2879" s="69">
        <f t="shared" si="1671"/>
        <v>13465.7</v>
      </c>
      <c r="I2879" s="69">
        <f t="shared" si="1671"/>
        <v>402.55</v>
      </c>
      <c r="J2879" s="69">
        <f t="shared" si="1672"/>
        <v>13868.25</v>
      </c>
      <c r="K2879" s="69">
        <v>0</v>
      </c>
      <c r="L2879" s="75">
        <f t="shared" si="1673"/>
        <v>13868.25</v>
      </c>
      <c r="N2879" s="69">
        <v>13465.7</v>
      </c>
      <c r="O2879" s="69">
        <v>402.55</v>
      </c>
      <c r="P2879" s="69">
        <f t="shared" si="1674"/>
        <v>13868.25</v>
      </c>
      <c r="Q2879" s="63"/>
      <c r="R2879" s="69">
        <f t="shared" si="1675"/>
        <v>13465.7</v>
      </c>
      <c r="S2879" s="69">
        <f t="shared" si="1675"/>
        <v>402.6</v>
      </c>
      <c r="T2879" s="69">
        <f t="shared" si="1676"/>
        <v>13868.300000000001</v>
      </c>
      <c r="U2879" s="69">
        <f t="shared" si="1677"/>
        <v>0</v>
      </c>
      <c r="V2879" s="77">
        <f t="shared" si="1678"/>
        <v>13868.300000000001</v>
      </c>
      <c r="X2879" s="69">
        <v>13465.7</v>
      </c>
      <c r="Y2879" s="69">
        <v>402.6</v>
      </c>
      <c r="Z2879" s="69">
        <v>13868.3</v>
      </c>
      <c r="AA2879" s="78"/>
      <c r="AB2879" s="79">
        <f t="shared" si="1651"/>
        <v>-4.9999999999272404E-2</v>
      </c>
    </row>
    <row r="2880" spans="1:28" s="33" customFormat="1" ht="22.5" x14ac:dyDescent="0.25">
      <c r="A2880" s="71" t="s">
        <v>11647</v>
      </c>
      <c r="B2880" s="72" t="s">
        <v>16569</v>
      </c>
      <c r="C2880" s="73" t="s">
        <v>8753</v>
      </c>
      <c r="D2880" s="74">
        <v>0</v>
      </c>
      <c r="E2880" s="69">
        <v>6039.8</v>
      </c>
      <c r="F2880" s="75">
        <f t="shared" si="1670"/>
        <v>0</v>
      </c>
      <c r="G2880" s="76"/>
      <c r="H2880" s="69">
        <f t="shared" si="1671"/>
        <v>5637.25</v>
      </c>
      <c r="I2880" s="69">
        <f t="shared" si="1671"/>
        <v>402.55</v>
      </c>
      <c r="J2880" s="69">
        <f t="shared" si="1672"/>
        <v>6039.8</v>
      </c>
      <c r="K2880" s="69">
        <v>0</v>
      </c>
      <c r="L2880" s="75">
        <f t="shared" si="1673"/>
        <v>6039.8</v>
      </c>
      <c r="N2880" s="69">
        <v>5637.25</v>
      </c>
      <c r="O2880" s="69">
        <v>402.55</v>
      </c>
      <c r="P2880" s="69">
        <f t="shared" si="1674"/>
        <v>6039.8</v>
      </c>
      <c r="Q2880" s="63"/>
      <c r="R2880" s="69">
        <f t="shared" si="1675"/>
        <v>5637.25</v>
      </c>
      <c r="S2880" s="69">
        <f t="shared" si="1675"/>
        <v>402.6</v>
      </c>
      <c r="T2880" s="69">
        <f t="shared" si="1676"/>
        <v>6039.85</v>
      </c>
      <c r="U2880" s="69">
        <f t="shared" si="1677"/>
        <v>0</v>
      </c>
      <c r="V2880" s="77">
        <f t="shared" si="1678"/>
        <v>6039.85</v>
      </c>
      <c r="X2880" s="69">
        <v>5637.25</v>
      </c>
      <c r="Y2880" s="69">
        <v>402.6</v>
      </c>
      <c r="Z2880" s="69">
        <v>6039.85</v>
      </c>
      <c r="AA2880" s="78"/>
      <c r="AB2880" s="79">
        <f t="shared" si="1651"/>
        <v>-5.0000000000181899E-2</v>
      </c>
    </row>
    <row r="2881" spans="1:28" s="33" customFormat="1" ht="22.5" x14ac:dyDescent="0.25">
      <c r="A2881" s="71" t="s">
        <v>11648</v>
      </c>
      <c r="B2881" s="72" t="s">
        <v>16570</v>
      </c>
      <c r="C2881" s="73" t="s">
        <v>8753</v>
      </c>
      <c r="D2881" s="74">
        <v>0</v>
      </c>
      <c r="E2881" s="69">
        <v>7059.8600000000006</v>
      </c>
      <c r="F2881" s="75">
        <f t="shared" si="1670"/>
        <v>0</v>
      </c>
      <c r="G2881" s="76"/>
      <c r="H2881" s="69">
        <f t="shared" si="1671"/>
        <v>6657.31</v>
      </c>
      <c r="I2881" s="69">
        <f t="shared" si="1671"/>
        <v>402.55</v>
      </c>
      <c r="J2881" s="69">
        <f t="shared" si="1672"/>
        <v>7059.8600000000006</v>
      </c>
      <c r="K2881" s="69">
        <v>0</v>
      </c>
      <c r="L2881" s="75">
        <f t="shared" si="1673"/>
        <v>7059.8600000000006</v>
      </c>
      <c r="N2881" s="69">
        <v>6657.31</v>
      </c>
      <c r="O2881" s="69">
        <v>402.55</v>
      </c>
      <c r="P2881" s="69">
        <f t="shared" si="1674"/>
        <v>7059.8600000000006</v>
      </c>
      <c r="Q2881" s="63"/>
      <c r="R2881" s="69">
        <f t="shared" si="1675"/>
        <v>6657.31</v>
      </c>
      <c r="S2881" s="69">
        <f t="shared" si="1675"/>
        <v>402.6</v>
      </c>
      <c r="T2881" s="69">
        <f t="shared" si="1676"/>
        <v>7059.9100000000008</v>
      </c>
      <c r="U2881" s="69">
        <f t="shared" si="1677"/>
        <v>0</v>
      </c>
      <c r="V2881" s="77">
        <f t="shared" si="1678"/>
        <v>7059.9100000000008</v>
      </c>
      <c r="X2881" s="69">
        <v>6657.31</v>
      </c>
      <c r="Y2881" s="69">
        <v>402.6</v>
      </c>
      <c r="Z2881" s="69">
        <v>7059.91</v>
      </c>
      <c r="AA2881" s="78"/>
      <c r="AB2881" s="79">
        <f t="shared" si="1651"/>
        <v>-4.9999999999272404E-2</v>
      </c>
    </row>
    <row r="2882" spans="1:28" s="33" customFormat="1" ht="33.75" x14ac:dyDescent="0.25">
      <c r="A2882" s="71" t="s">
        <v>11649</v>
      </c>
      <c r="B2882" s="72" t="s">
        <v>16571</v>
      </c>
      <c r="C2882" s="73" t="s">
        <v>8753</v>
      </c>
      <c r="D2882" s="74">
        <v>0</v>
      </c>
      <c r="E2882" s="69">
        <v>12165.039999999999</v>
      </c>
      <c r="F2882" s="75">
        <f t="shared" si="1670"/>
        <v>0</v>
      </c>
      <c r="G2882" s="76"/>
      <c r="H2882" s="69">
        <f t="shared" si="1671"/>
        <v>11762.49</v>
      </c>
      <c r="I2882" s="69">
        <f t="shared" si="1671"/>
        <v>402.55</v>
      </c>
      <c r="J2882" s="69">
        <f t="shared" si="1672"/>
        <v>12165.039999999999</v>
      </c>
      <c r="K2882" s="69">
        <v>0</v>
      </c>
      <c r="L2882" s="75">
        <f t="shared" si="1673"/>
        <v>12165.039999999999</v>
      </c>
      <c r="N2882" s="69">
        <v>11762.49</v>
      </c>
      <c r="O2882" s="69">
        <v>402.55</v>
      </c>
      <c r="P2882" s="69">
        <f t="shared" si="1674"/>
        <v>12165.039999999999</v>
      </c>
      <c r="Q2882" s="63"/>
      <c r="R2882" s="69">
        <f t="shared" si="1675"/>
        <v>11762.49</v>
      </c>
      <c r="S2882" s="69">
        <f t="shared" si="1675"/>
        <v>402.6</v>
      </c>
      <c r="T2882" s="69">
        <f t="shared" si="1676"/>
        <v>12165.09</v>
      </c>
      <c r="U2882" s="69">
        <f t="shared" si="1677"/>
        <v>0</v>
      </c>
      <c r="V2882" s="77">
        <f t="shared" si="1678"/>
        <v>12165.09</v>
      </c>
      <c r="X2882" s="69">
        <v>11762.49</v>
      </c>
      <c r="Y2882" s="69">
        <v>402.6</v>
      </c>
      <c r="Z2882" s="69">
        <v>12165.09</v>
      </c>
      <c r="AA2882" s="78"/>
      <c r="AB2882" s="79">
        <f t="shared" si="1651"/>
        <v>-5.0000000001091394E-2</v>
      </c>
    </row>
    <row r="2883" spans="1:28" s="33" customFormat="1" ht="33.75" x14ac:dyDescent="0.25">
      <c r="A2883" s="71" t="s">
        <v>11650</v>
      </c>
      <c r="B2883" s="72" t="s">
        <v>16572</v>
      </c>
      <c r="C2883" s="73" t="s">
        <v>8753</v>
      </c>
      <c r="D2883" s="74">
        <v>0</v>
      </c>
      <c r="E2883" s="69">
        <v>4211.84</v>
      </c>
      <c r="F2883" s="75">
        <f t="shared" si="1670"/>
        <v>0</v>
      </c>
      <c r="G2883" s="76"/>
      <c r="H2883" s="69">
        <f t="shared" si="1671"/>
        <v>3943.47</v>
      </c>
      <c r="I2883" s="69">
        <f t="shared" si="1671"/>
        <v>268.37</v>
      </c>
      <c r="J2883" s="69">
        <f t="shared" si="1672"/>
        <v>4211.84</v>
      </c>
      <c r="K2883" s="69">
        <v>0</v>
      </c>
      <c r="L2883" s="75">
        <f t="shared" si="1673"/>
        <v>4211.84</v>
      </c>
      <c r="N2883" s="69">
        <v>3943.47</v>
      </c>
      <c r="O2883" s="69">
        <v>268.37</v>
      </c>
      <c r="P2883" s="69">
        <f t="shared" si="1674"/>
        <v>4211.84</v>
      </c>
      <c r="Q2883" s="63"/>
      <c r="R2883" s="69">
        <f t="shared" si="1675"/>
        <v>3943.47</v>
      </c>
      <c r="S2883" s="69">
        <f t="shared" si="1675"/>
        <v>268.39999999999998</v>
      </c>
      <c r="T2883" s="69">
        <f t="shared" si="1676"/>
        <v>4211.87</v>
      </c>
      <c r="U2883" s="69">
        <f t="shared" si="1677"/>
        <v>0</v>
      </c>
      <c r="V2883" s="77">
        <f t="shared" si="1678"/>
        <v>4211.87</v>
      </c>
      <c r="X2883" s="69">
        <v>3943.47</v>
      </c>
      <c r="Y2883" s="69">
        <v>268.39999999999998</v>
      </c>
      <c r="Z2883" s="69">
        <v>4211.87</v>
      </c>
      <c r="AA2883" s="78"/>
      <c r="AB2883" s="79">
        <f t="shared" si="1651"/>
        <v>-2.9999999999745341E-2</v>
      </c>
    </row>
    <row r="2884" spans="1:28" s="33" customFormat="1" ht="22.5" x14ac:dyDescent="0.25">
      <c r="A2884" s="71" t="s">
        <v>11651</v>
      </c>
      <c r="B2884" s="72" t="s">
        <v>16573</v>
      </c>
      <c r="C2884" s="73" t="s">
        <v>8753</v>
      </c>
      <c r="D2884" s="74">
        <v>0</v>
      </c>
      <c r="E2884" s="69">
        <v>5626.13</v>
      </c>
      <c r="F2884" s="75">
        <f t="shared" si="1670"/>
        <v>0</v>
      </c>
      <c r="G2884" s="76"/>
      <c r="H2884" s="69">
        <f t="shared" si="1671"/>
        <v>5357.76</v>
      </c>
      <c r="I2884" s="69">
        <f t="shared" si="1671"/>
        <v>268.37</v>
      </c>
      <c r="J2884" s="69">
        <f t="shared" si="1672"/>
        <v>5626.13</v>
      </c>
      <c r="K2884" s="69">
        <v>0</v>
      </c>
      <c r="L2884" s="75">
        <f t="shared" si="1673"/>
        <v>5626.13</v>
      </c>
      <c r="N2884" s="69">
        <v>5357.76</v>
      </c>
      <c r="O2884" s="69">
        <v>268.37</v>
      </c>
      <c r="P2884" s="69">
        <f t="shared" si="1674"/>
        <v>5626.13</v>
      </c>
      <c r="Q2884" s="63"/>
      <c r="R2884" s="69">
        <f t="shared" si="1675"/>
        <v>5357.76</v>
      </c>
      <c r="S2884" s="69">
        <f t="shared" si="1675"/>
        <v>268.39999999999998</v>
      </c>
      <c r="T2884" s="69">
        <f t="shared" si="1676"/>
        <v>5626.16</v>
      </c>
      <c r="U2884" s="69">
        <f t="shared" si="1677"/>
        <v>0</v>
      </c>
      <c r="V2884" s="77">
        <f t="shared" si="1678"/>
        <v>5626.16</v>
      </c>
      <c r="X2884" s="69">
        <v>5357.76</v>
      </c>
      <c r="Y2884" s="69">
        <v>268.39999999999998</v>
      </c>
      <c r="Z2884" s="69">
        <v>5626.16</v>
      </c>
      <c r="AA2884" s="78"/>
      <c r="AB2884" s="79">
        <f t="shared" si="1651"/>
        <v>-2.9999999999745341E-2</v>
      </c>
    </row>
    <row r="2885" spans="1:28" ht="22.5" x14ac:dyDescent="0.25">
      <c r="A2885" s="71" t="s">
        <v>11652</v>
      </c>
      <c r="B2885" s="72" t="s">
        <v>16574</v>
      </c>
      <c r="C2885" s="73" t="s">
        <v>8753</v>
      </c>
      <c r="D2885" s="74">
        <v>0</v>
      </c>
      <c r="E2885" s="69">
        <v>1846.48</v>
      </c>
      <c r="F2885" s="75">
        <f t="shared" si="1670"/>
        <v>0</v>
      </c>
      <c r="G2885" s="76"/>
      <c r="H2885" s="69">
        <f t="shared" si="1671"/>
        <v>1578.11</v>
      </c>
      <c r="I2885" s="69">
        <f t="shared" si="1671"/>
        <v>268.37</v>
      </c>
      <c r="J2885" s="69">
        <f t="shared" si="1672"/>
        <v>1846.48</v>
      </c>
      <c r="K2885" s="69">
        <v>0</v>
      </c>
      <c r="L2885" s="75">
        <f t="shared" si="1673"/>
        <v>1846.48</v>
      </c>
      <c r="N2885" s="69">
        <v>1578.11</v>
      </c>
      <c r="O2885" s="69">
        <v>268.37</v>
      </c>
      <c r="P2885" s="69">
        <f t="shared" si="1674"/>
        <v>1846.48</v>
      </c>
      <c r="Q2885" s="63"/>
      <c r="R2885" s="69">
        <f t="shared" si="1675"/>
        <v>1578.11</v>
      </c>
      <c r="S2885" s="69">
        <f t="shared" si="1675"/>
        <v>268.39999999999998</v>
      </c>
      <c r="T2885" s="69">
        <f t="shared" si="1676"/>
        <v>1846.5099999999998</v>
      </c>
      <c r="U2885" s="69">
        <f t="shared" si="1677"/>
        <v>0</v>
      </c>
      <c r="V2885" s="77">
        <f t="shared" si="1678"/>
        <v>1846.5099999999998</v>
      </c>
      <c r="X2885" s="69">
        <v>1578.11</v>
      </c>
      <c r="Y2885" s="69">
        <v>268.39999999999998</v>
      </c>
      <c r="Z2885" s="69">
        <v>1846.51</v>
      </c>
      <c r="AA2885" s="78"/>
      <c r="AB2885" s="79">
        <f t="shared" si="1651"/>
        <v>-2.9999999999972715E-2</v>
      </c>
    </row>
    <row r="2886" spans="1:28" ht="22.5" x14ac:dyDescent="0.25">
      <c r="A2886" s="71" t="s">
        <v>11653</v>
      </c>
      <c r="B2886" s="72" t="s">
        <v>16575</v>
      </c>
      <c r="C2886" s="73" t="s">
        <v>8753</v>
      </c>
      <c r="D2886" s="74">
        <v>0</v>
      </c>
      <c r="E2886" s="69">
        <v>2113.27</v>
      </c>
      <c r="F2886" s="75">
        <f t="shared" si="1670"/>
        <v>0</v>
      </c>
      <c r="G2886" s="76"/>
      <c r="H2886" s="69">
        <f t="shared" si="1671"/>
        <v>1844.9</v>
      </c>
      <c r="I2886" s="69">
        <f t="shared" si="1671"/>
        <v>268.37</v>
      </c>
      <c r="J2886" s="69">
        <f t="shared" si="1672"/>
        <v>2113.27</v>
      </c>
      <c r="K2886" s="69">
        <v>0</v>
      </c>
      <c r="L2886" s="75">
        <f t="shared" si="1673"/>
        <v>2113.27</v>
      </c>
      <c r="N2886" s="69">
        <v>1844.9</v>
      </c>
      <c r="O2886" s="69">
        <v>268.37</v>
      </c>
      <c r="P2886" s="69">
        <f t="shared" si="1674"/>
        <v>2113.27</v>
      </c>
      <c r="Q2886" s="63"/>
      <c r="R2886" s="69">
        <f t="shared" si="1675"/>
        <v>1844.9</v>
      </c>
      <c r="S2886" s="69">
        <f t="shared" si="1675"/>
        <v>268.39999999999998</v>
      </c>
      <c r="T2886" s="69">
        <f t="shared" si="1676"/>
        <v>2113.3000000000002</v>
      </c>
      <c r="U2886" s="69">
        <f t="shared" si="1677"/>
        <v>0</v>
      </c>
      <c r="V2886" s="77">
        <f t="shared" si="1678"/>
        <v>2113.3000000000002</v>
      </c>
      <c r="X2886" s="69">
        <v>1844.9</v>
      </c>
      <c r="Y2886" s="69">
        <v>268.39999999999998</v>
      </c>
      <c r="Z2886" s="69">
        <v>2113.3000000000002</v>
      </c>
      <c r="AA2886" s="78"/>
      <c r="AB2886" s="79">
        <f t="shared" si="1651"/>
        <v>-3.0000000000200089E-2</v>
      </c>
    </row>
    <row r="2887" spans="1:28" ht="22.5" x14ac:dyDescent="0.25">
      <c r="A2887" s="71" t="s">
        <v>11654</v>
      </c>
      <c r="B2887" s="72" t="s">
        <v>16576</v>
      </c>
      <c r="C2887" s="73" t="s">
        <v>8753</v>
      </c>
      <c r="D2887" s="74">
        <v>0</v>
      </c>
      <c r="E2887" s="69">
        <v>4478.38</v>
      </c>
      <c r="F2887" s="75">
        <f t="shared" si="1670"/>
        <v>0</v>
      </c>
      <c r="G2887" s="76"/>
      <c r="H2887" s="69">
        <f t="shared" si="1671"/>
        <v>4210.01</v>
      </c>
      <c r="I2887" s="69">
        <f t="shared" si="1671"/>
        <v>268.37</v>
      </c>
      <c r="J2887" s="69">
        <f t="shared" si="1672"/>
        <v>4478.38</v>
      </c>
      <c r="K2887" s="69">
        <v>0</v>
      </c>
      <c r="L2887" s="75">
        <f t="shared" si="1673"/>
        <v>4478.38</v>
      </c>
      <c r="N2887" s="69">
        <v>4210.01</v>
      </c>
      <c r="O2887" s="69">
        <v>268.37</v>
      </c>
      <c r="P2887" s="69">
        <f t="shared" si="1674"/>
        <v>4478.38</v>
      </c>
      <c r="Q2887" s="63"/>
      <c r="R2887" s="69">
        <f t="shared" si="1675"/>
        <v>4210.01</v>
      </c>
      <c r="S2887" s="69">
        <f t="shared" si="1675"/>
        <v>268.39999999999998</v>
      </c>
      <c r="T2887" s="69">
        <f t="shared" si="1676"/>
        <v>4478.41</v>
      </c>
      <c r="U2887" s="69">
        <f t="shared" si="1677"/>
        <v>0</v>
      </c>
      <c r="V2887" s="77">
        <f t="shared" si="1678"/>
        <v>4478.41</v>
      </c>
      <c r="X2887" s="69">
        <v>4210.01</v>
      </c>
      <c r="Y2887" s="69">
        <v>268.39999999999998</v>
      </c>
      <c r="Z2887" s="69">
        <v>4478.41</v>
      </c>
      <c r="AA2887" s="78"/>
      <c r="AB2887" s="79">
        <f t="shared" si="1651"/>
        <v>-2.9999999999745341E-2</v>
      </c>
    </row>
    <row r="2888" spans="1:28" ht="22.5" x14ac:dyDescent="0.25">
      <c r="A2888" s="71" t="s">
        <v>11655</v>
      </c>
      <c r="B2888" s="72" t="s">
        <v>16577</v>
      </c>
      <c r="C2888" s="73" t="s">
        <v>8753</v>
      </c>
      <c r="D2888" s="74">
        <v>0</v>
      </c>
      <c r="E2888" s="69">
        <v>2946.73</v>
      </c>
      <c r="F2888" s="75">
        <f t="shared" si="1670"/>
        <v>0</v>
      </c>
      <c r="G2888" s="76"/>
      <c r="H2888" s="69">
        <f t="shared" si="1671"/>
        <v>2678.36</v>
      </c>
      <c r="I2888" s="69">
        <f t="shared" si="1671"/>
        <v>268.37</v>
      </c>
      <c r="J2888" s="69">
        <f t="shared" si="1672"/>
        <v>2946.73</v>
      </c>
      <c r="K2888" s="69">
        <v>0</v>
      </c>
      <c r="L2888" s="75">
        <f t="shared" si="1673"/>
        <v>2946.73</v>
      </c>
      <c r="N2888" s="69">
        <v>2678.36</v>
      </c>
      <c r="O2888" s="69">
        <v>268.37</v>
      </c>
      <c r="P2888" s="69">
        <f t="shared" si="1674"/>
        <v>2946.73</v>
      </c>
      <c r="Q2888" s="63"/>
      <c r="R2888" s="69">
        <f t="shared" si="1675"/>
        <v>2678.36</v>
      </c>
      <c r="S2888" s="69">
        <f t="shared" si="1675"/>
        <v>268.39999999999998</v>
      </c>
      <c r="T2888" s="69">
        <f t="shared" si="1676"/>
        <v>2946.76</v>
      </c>
      <c r="U2888" s="69">
        <f t="shared" si="1677"/>
        <v>0</v>
      </c>
      <c r="V2888" s="77">
        <f t="shared" si="1678"/>
        <v>2946.76</v>
      </c>
      <c r="X2888" s="69">
        <v>2678.36</v>
      </c>
      <c r="Y2888" s="69">
        <v>268.39999999999998</v>
      </c>
      <c r="Z2888" s="69">
        <v>2946.76</v>
      </c>
      <c r="AA2888" s="78"/>
      <c r="AB2888" s="79">
        <f t="shared" si="1651"/>
        <v>-3.0000000000200089E-2</v>
      </c>
    </row>
    <row r="2889" spans="1:28" ht="22.5" x14ac:dyDescent="0.25">
      <c r="A2889" s="71" t="s">
        <v>11656</v>
      </c>
      <c r="B2889" s="72" t="s">
        <v>16578</v>
      </c>
      <c r="C2889" s="73" t="s">
        <v>8753</v>
      </c>
      <c r="D2889" s="74">
        <v>0</v>
      </c>
      <c r="E2889" s="69">
        <v>10309.890000000001</v>
      </c>
      <c r="F2889" s="75">
        <f t="shared" si="1670"/>
        <v>0</v>
      </c>
      <c r="G2889" s="76"/>
      <c r="H2889" s="69">
        <f t="shared" si="1671"/>
        <v>10041.52</v>
      </c>
      <c r="I2889" s="69">
        <f t="shared" si="1671"/>
        <v>268.37</v>
      </c>
      <c r="J2889" s="69">
        <f t="shared" si="1672"/>
        <v>10309.890000000001</v>
      </c>
      <c r="K2889" s="69">
        <v>0</v>
      </c>
      <c r="L2889" s="75">
        <f t="shared" si="1673"/>
        <v>10309.890000000001</v>
      </c>
      <c r="N2889" s="69">
        <v>10041.52</v>
      </c>
      <c r="O2889" s="69">
        <v>268.37</v>
      </c>
      <c r="P2889" s="69">
        <f t="shared" si="1674"/>
        <v>10309.890000000001</v>
      </c>
      <c r="Q2889" s="63"/>
      <c r="R2889" s="69">
        <f t="shared" si="1675"/>
        <v>10041.52</v>
      </c>
      <c r="S2889" s="69">
        <f t="shared" si="1675"/>
        <v>268.39999999999998</v>
      </c>
      <c r="T2889" s="69">
        <f t="shared" si="1676"/>
        <v>10309.92</v>
      </c>
      <c r="U2889" s="69">
        <f t="shared" si="1677"/>
        <v>0</v>
      </c>
      <c r="V2889" s="77">
        <f t="shared" si="1678"/>
        <v>10309.92</v>
      </c>
      <c r="X2889" s="69">
        <v>10041.52</v>
      </c>
      <c r="Y2889" s="69">
        <v>268.39999999999998</v>
      </c>
      <c r="Z2889" s="69">
        <v>10309.92</v>
      </c>
      <c r="AA2889" s="78"/>
      <c r="AB2889" s="79">
        <f t="shared" si="1651"/>
        <v>-2.9999999998835847E-2</v>
      </c>
    </row>
    <row r="2890" spans="1:28" ht="33.75" x14ac:dyDescent="0.25">
      <c r="A2890" s="71" t="s">
        <v>11657</v>
      </c>
      <c r="B2890" s="72" t="s">
        <v>16579</v>
      </c>
      <c r="C2890" s="73" t="s">
        <v>8753</v>
      </c>
      <c r="D2890" s="74">
        <v>0</v>
      </c>
      <c r="E2890" s="69">
        <v>18137.09</v>
      </c>
      <c r="F2890" s="75">
        <f t="shared" si="1670"/>
        <v>0</v>
      </c>
      <c r="G2890" s="76"/>
      <c r="H2890" s="69">
        <f t="shared" si="1671"/>
        <v>17868.72</v>
      </c>
      <c r="I2890" s="69">
        <f t="shared" si="1671"/>
        <v>268.37</v>
      </c>
      <c r="J2890" s="69">
        <f t="shared" si="1672"/>
        <v>18137.09</v>
      </c>
      <c r="K2890" s="69">
        <v>0</v>
      </c>
      <c r="L2890" s="75">
        <f t="shared" si="1673"/>
        <v>18137.09</v>
      </c>
      <c r="N2890" s="69">
        <v>17868.72</v>
      </c>
      <c r="O2890" s="69">
        <v>268.37</v>
      </c>
      <c r="P2890" s="69">
        <f t="shared" si="1674"/>
        <v>18137.09</v>
      </c>
      <c r="Q2890" s="63"/>
      <c r="R2890" s="69">
        <f t="shared" si="1675"/>
        <v>17868.72</v>
      </c>
      <c r="S2890" s="69">
        <f t="shared" si="1675"/>
        <v>268.39999999999998</v>
      </c>
      <c r="T2890" s="69">
        <f t="shared" si="1676"/>
        <v>18137.120000000003</v>
      </c>
      <c r="U2890" s="69">
        <f t="shared" si="1677"/>
        <v>0</v>
      </c>
      <c r="V2890" s="77">
        <f t="shared" si="1678"/>
        <v>18137.120000000003</v>
      </c>
      <c r="X2890" s="69">
        <v>17868.72</v>
      </c>
      <c r="Y2890" s="69">
        <v>268.39999999999998</v>
      </c>
      <c r="Z2890" s="69">
        <v>18137.12</v>
      </c>
      <c r="AA2890" s="78"/>
      <c r="AB2890" s="79">
        <f t="shared" ref="AB2890:AB2953" si="1679">P2890-Z2890</f>
        <v>-2.9999999998835847E-2</v>
      </c>
    </row>
    <row r="2891" spans="1:28" ht="22.5" x14ac:dyDescent="0.25">
      <c r="A2891" s="71" t="s">
        <v>11658</v>
      </c>
      <c r="B2891" s="72" t="s">
        <v>16580</v>
      </c>
      <c r="C2891" s="73" t="s">
        <v>8753</v>
      </c>
      <c r="D2891" s="74">
        <v>0</v>
      </c>
      <c r="E2891" s="69">
        <v>4738.92</v>
      </c>
      <c r="F2891" s="75">
        <f t="shared" si="1670"/>
        <v>0</v>
      </c>
      <c r="G2891" s="76"/>
      <c r="H2891" s="69">
        <f t="shared" si="1671"/>
        <v>4470.55</v>
      </c>
      <c r="I2891" s="69">
        <f t="shared" si="1671"/>
        <v>268.37</v>
      </c>
      <c r="J2891" s="69">
        <f t="shared" si="1672"/>
        <v>4738.92</v>
      </c>
      <c r="K2891" s="69">
        <v>0</v>
      </c>
      <c r="L2891" s="75">
        <f t="shared" si="1673"/>
        <v>4738.92</v>
      </c>
      <c r="N2891" s="69">
        <v>4470.55</v>
      </c>
      <c r="O2891" s="69">
        <v>268.37</v>
      </c>
      <c r="P2891" s="69">
        <f t="shared" si="1674"/>
        <v>4738.92</v>
      </c>
      <c r="Q2891" s="63"/>
      <c r="R2891" s="69">
        <f t="shared" si="1675"/>
        <v>4470.55</v>
      </c>
      <c r="S2891" s="69">
        <f t="shared" si="1675"/>
        <v>268.39999999999998</v>
      </c>
      <c r="T2891" s="69">
        <f t="shared" si="1676"/>
        <v>4738.95</v>
      </c>
      <c r="U2891" s="69">
        <f t="shared" si="1677"/>
        <v>0</v>
      </c>
      <c r="V2891" s="77">
        <f t="shared" si="1678"/>
        <v>4738.95</v>
      </c>
      <c r="X2891" s="69">
        <v>4470.55</v>
      </c>
      <c r="Y2891" s="69">
        <v>268.39999999999998</v>
      </c>
      <c r="Z2891" s="69">
        <v>4738.95</v>
      </c>
      <c r="AA2891" s="78"/>
      <c r="AB2891" s="79">
        <f t="shared" si="1679"/>
        <v>-2.9999999999745341E-2</v>
      </c>
    </row>
    <row r="2892" spans="1:28" s="33" customFormat="1" x14ac:dyDescent="0.25">
      <c r="A2892" s="71" t="s">
        <v>11659</v>
      </c>
      <c r="B2892" s="72" t="s">
        <v>16581</v>
      </c>
      <c r="C2892" s="73" t="s">
        <v>8753</v>
      </c>
      <c r="D2892" s="74">
        <v>0</v>
      </c>
      <c r="E2892" s="69">
        <v>18364.87</v>
      </c>
      <c r="F2892" s="75">
        <f t="shared" si="1670"/>
        <v>0</v>
      </c>
      <c r="G2892" s="76"/>
      <c r="H2892" s="69">
        <f t="shared" si="1671"/>
        <v>18096.5</v>
      </c>
      <c r="I2892" s="69">
        <f t="shared" si="1671"/>
        <v>268.37</v>
      </c>
      <c r="J2892" s="69">
        <f t="shared" si="1672"/>
        <v>18364.87</v>
      </c>
      <c r="K2892" s="69">
        <v>0</v>
      </c>
      <c r="L2892" s="75">
        <f t="shared" si="1673"/>
        <v>18364.87</v>
      </c>
      <c r="N2892" s="69">
        <v>18096.5</v>
      </c>
      <c r="O2892" s="69">
        <v>268.37</v>
      </c>
      <c r="P2892" s="69">
        <f t="shared" si="1674"/>
        <v>18364.87</v>
      </c>
      <c r="Q2892" s="63"/>
      <c r="R2892" s="69">
        <f t="shared" si="1675"/>
        <v>18096.5</v>
      </c>
      <c r="S2892" s="69">
        <f t="shared" si="1675"/>
        <v>268.39999999999998</v>
      </c>
      <c r="T2892" s="69">
        <f t="shared" si="1676"/>
        <v>18364.900000000001</v>
      </c>
      <c r="U2892" s="69">
        <f t="shared" si="1677"/>
        <v>0</v>
      </c>
      <c r="V2892" s="77">
        <f t="shared" si="1678"/>
        <v>18364.900000000001</v>
      </c>
      <c r="X2892" s="69">
        <v>18096.5</v>
      </c>
      <c r="Y2892" s="69">
        <v>268.39999999999998</v>
      </c>
      <c r="Z2892" s="69">
        <v>18364.900000000001</v>
      </c>
      <c r="AA2892" s="78"/>
      <c r="AB2892" s="79">
        <f t="shared" si="1679"/>
        <v>-3.0000000002473826E-2</v>
      </c>
    </row>
    <row r="2893" spans="1:28" s="33" customFormat="1" ht="22.5" x14ac:dyDescent="0.25">
      <c r="A2893" s="65" t="s">
        <v>11660</v>
      </c>
      <c r="B2893" s="66" t="s">
        <v>16582</v>
      </c>
      <c r="C2893" s="73"/>
      <c r="D2893" s="74"/>
      <c r="E2893" s="69"/>
      <c r="F2893" s="75"/>
      <c r="G2893" s="76"/>
      <c r="H2893" s="69"/>
      <c r="I2893" s="69"/>
      <c r="J2893" s="69"/>
      <c r="K2893" s="69"/>
      <c r="L2893" s="75"/>
      <c r="N2893" s="69"/>
      <c r="O2893" s="69"/>
      <c r="P2893" s="69"/>
      <c r="Q2893" s="63"/>
      <c r="R2893" s="69"/>
      <c r="S2893" s="69"/>
      <c r="T2893" s="69"/>
      <c r="U2893" s="69"/>
      <c r="V2893" s="77"/>
      <c r="X2893" s="69"/>
      <c r="Y2893" s="69"/>
      <c r="Z2893" s="69"/>
      <c r="AA2893" s="78"/>
      <c r="AB2893" s="79">
        <f t="shared" si="1679"/>
        <v>0</v>
      </c>
    </row>
    <row r="2894" spans="1:28" s="33" customFormat="1" x14ac:dyDescent="0.25">
      <c r="A2894" s="71" t="s">
        <v>11661</v>
      </c>
      <c r="B2894" s="72" t="s">
        <v>16583</v>
      </c>
      <c r="C2894" s="73" t="s">
        <v>8753</v>
      </c>
      <c r="D2894" s="74">
        <v>0</v>
      </c>
      <c r="E2894" s="69">
        <v>2579.27</v>
      </c>
      <c r="F2894" s="75">
        <f>ROUND(D2894*E2894,2)</f>
        <v>0</v>
      </c>
      <c r="G2894" s="28"/>
      <c r="H2894" s="69">
        <f>ROUND(N2894+(N2894*$H$2/100),2)</f>
        <v>2484.88</v>
      </c>
      <c r="I2894" s="69">
        <f>ROUND(O2894+(O2894*$H$2/100),2)</f>
        <v>94.39</v>
      </c>
      <c r="J2894" s="69">
        <f>H2894+I2894</f>
        <v>2579.27</v>
      </c>
      <c r="K2894" s="69">
        <v>0</v>
      </c>
      <c r="L2894" s="75">
        <f>SUM(J2894:K2894)</f>
        <v>2579.27</v>
      </c>
      <c r="N2894" s="69">
        <v>2484.88</v>
      </c>
      <c r="O2894" s="69">
        <v>94.39</v>
      </c>
      <c r="P2894" s="69">
        <f>SUM(N2894:O2894)</f>
        <v>2579.27</v>
      </c>
      <c r="Q2894" s="63"/>
      <c r="R2894" s="69">
        <f>X2894</f>
        <v>2484.88</v>
      </c>
      <c r="S2894" s="69">
        <f>Y2894</f>
        <v>94.4</v>
      </c>
      <c r="T2894" s="69">
        <f>R2894+S2894</f>
        <v>2579.2800000000002</v>
      </c>
      <c r="U2894" s="69">
        <f>ROUND(Z2894*$H$2,2)/100</f>
        <v>0</v>
      </c>
      <c r="V2894" s="77">
        <f>SUM(T2894:U2894)</f>
        <v>2579.2800000000002</v>
      </c>
      <c r="X2894" s="69">
        <v>2484.88</v>
      </c>
      <c r="Y2894" s="69">
        <v>94.4</v>
      </c>
      <c r="Z2894" s="69">
        <v>2579.2800000000002</v>
      </c>
      <c r="AA2894" s="78"/>
      <c r="AB2894" s="79">
        <f t="shared" si="1679"/>
        <v>-1.0000000000218279E-2</v>
      </c>
    </row>
    <row r="2895" spans="1:28" s="33" customFormat="1" ht="22.5" x14ac:dyDescent="0.25">
      <c r="A2895" s="65" t="s">
        <v>11662</v>
      </c>
      <c r="B2895" s="66" t="s">
        <v>16584</v>
      </c>
      <c r="C2895" s="67"/>
      <c r="D2895" s="68"/>
      <c r="E2895" s="69"/>
      <c r="F2895" s="70"/>
      <c r="G2895" s="38"/>
      <c r="H2895" s="69"/>
      <c r="I2895" s="69"/>
      <c r="J2895" s="69"/>
      <c r="K2895" s="69"/>
      <c r="L2895" s="75"/>
      <c r="N2895" s="69"/>
      <c r="O2895" s="69"/>
      <c r="P2895" s="69"/>
      <c r="Q2895" s="63"/>
      <c r="R2895" s="69"/>
      <c r="S2895" s="69"/>
      <c r="T2895" s="69"/>
      <c r="U2895" s="69"/>
      <c r="V2895" s="77"/>
      <c r="X2895" s="69"/>
      <c r="Y2895" s="69"/>
      <c r="Z2895" s="69"/>
      <c r="AA2895" s="78"/>
      <c r="AB2895" s="79">
        <f t="shared" si="1679"/>
        <v>0</v>
      </c>
    </row>
    <row r="2896" spans="1:28" s="33" customFormat="1" ht="22.5" x14ac:dyDescent="0.25">
      <c r="A2896" s="71" t="s">
        <v>11663</v>
      </c>
      <c r="B2896" s="72" t="s">
        <v>16585</v>
      </c>
      <c r="C2896" s="73" t="s">
        <v>8753</v>
      </c>
      <c r="D2896" s="74">
        <v>0</v>
      </c>
      <c r="E2896" s="69">
        <v>27.97</v>
      </c>
      <c r="F2896" s="75">
        <f>ROUND(D2896*E2896,2)</f>
        <v>0</v>
      </c>
      <c r="G2896" s="76"/>
      <c r="H2896" s="69">
        <f t="shared" ref="H2896:I2899" si="1680">ROUND(N2896+(N2896*$H$2/100),2)</f>
        <v>18.899999999999999</v>
      </c>
      <c r="I2896" s="69">
        <f t="shared" si="1680"/>
        <v>9.07</v>
      </c>
      <c r="J2896" s="69">
        <f>H2896+I2896</f>
        <v>27.97</v>
      </c>
      <c r="K2896" s="69">
        <v>0</v>
      </c>
      <c r="L2896" s="75">
        <f>SUM(J2896:K2896)</f>
        <v>27.97</v>
      </c>
      <c r="N2896" s="69">
        <v>18.899999999999999</v>
      </c>
      <c r="O2896" s="69">
        <v>9.07</v>
      </c>
      <c r="P2896" s="69">
        <f>SUM(N2896:O2896)</f>
        <v>27.97</v>
      </c>
      <c r="Q2896" s="63"/>
      <c r="R2896" s="69">
        <f t="shared" ref="R2896:S2899" si="1681">X2896</f>
        <v>18.899999999999999</v>
      </c>
      <c r="S2896" s="69">
        <f t="shared" si="1681"/>
        <v>9.07</v>
      </c>
      <c r="T2896" s="69">
        <f>R2896+S2896</f>
        <v>27.97</v>
      </c>
      <c r="U2896" s="69">
        <f>ROUND(Z2896*$H$2,2)/100</f>
        <v>0</v>
      </c>
      <c r="V2896" s="77">
        <f>SUM(T2896:U2896)</f>
        <v>27.97</v>
      </c>
      <c r="X2896" s="69">
        <v>18.899999999999999</v>
      </c>
      <c r="Y2896" s="69">
        <v>9.07</v>
      </c>
      <c r="Z2896" s="69">
        <v>27.97</v>
      </c>
      <c r="AA2896" s="78"/>
      <c r="AB2896" s="79">
        <f t="shared" si="1679"/>
        <v>0</v>
      </c>
    </row>
    <row r="2897" spans="1:28" s="33" customFormat="1" x14ac:dyDescent="0.25">
      <c r="A2897" s="71" t="s">
        <v>11664</v>
      </c>
      <c r="B2897" s="72" t="s">
        <v>16586</v>
      </c>
      <c r="C2897" s="73" t="s">
        <v>8753</v>
      </c>
      <c r="D2897" s="74">
        <v>0</v>
      </c>
      <c r="E2897" s="69">
        <v>704.4799999999999</v>
      </c>
      <c r="F2897" s="75">
        <f>ROUND(D2897*E2897,2)</f>
        <v>0</v>
      </c>
      <c r="G2897" s="28"/>
      <c r="H2897" s="69">
        <f t="shared" si="1680"/>
        <v>670.93</v>
      </c>
      <c r="I2897" s="69">
        <f t="shared" si="1680"/>
        <v>33.549999999999997</v>
      </c>
      <c r="J2897" s="69">
        <f>H2897+I2897</f>
        <v>704.4799999999999</v>
      </c>
      <c r="K2897" s="69">
        <v>0</v>
      </c>
      <c r="L2897" s="75">
        <f>SUM(J2897:K2897)</f>
        <v>704.4799999999999</v>
      </c>
      <c r="N2897" s="69">
        <v>670.93</v>
      </c>
      <c r="O2897" s="69">
        <v>33.549999999999997</v>
      </c>
      <c r="P2897" s="69">
        <f>SUM(N2897:O2897)</f>
        <v>704.4799999999999</v>
      </c>
      <c r="Q2897" s="63"/>
      <c r="R2897" s="69">
        <f t="shared" si="1681"/>
        <v>670.93</v>
      </c>
      <c r="S2897" s="69">
        <f t="shared" si="1681"/>
        <v>33.549999999999997</v>
      </c>
      <c r="T2897" s="69">
        <f>R2897+S2897</f>
        <v>704.4799999999999</v>
      </c>
      <c r="U2897" s="69">
        <f>ROUND(Z2897*$H$2,2)/100</f>
        <v>0</v>
      </c>
      <c r="V2897" s="77">
        <f>SUM(T2897:U2897)</f>
        <v>704.4799999999999</v>
      </c>
      <c r="X2897" s="69">
        <v>670.93</v>
      </c>
      <c r="Y2897" s="69">
        <v>33.549999999999997</v>
      </c>
      <c r="Z2897" s="69">
        <v>704.48</v>
      </c>
      <c r="AA2897" s="78"/>
      <c r="AB2897" s="79">
        <f t="shared" si="1679"/>
        <v>0</v>
      </c>
    </row>
    <row r="2898" spans="1:28" x14ac:dyDescent="0.25">
      <c r="A2898" s="71" t="s">
        <v>11665</v>
      </c>
      <c r="B2898" s="72" t="s">
        <v>16587</v>
      </c>
      <c r="C2898" s="73" t="s">
        <v>8753</v>
      </c>
      <c r="D2898" s="74">
        <v>0</v>
      </c>
      <c r="E2898" s="69">
        <v>170.88</v>
      </c>
      <c r="F2898" s="75">
        <f>ROUND(D2898*E2898,2)</f>
        <v>0</v>
      </c>
      <c r="G2898" s="28"/>
      <c r="H2898" s="69">
        <f t="shared" si="1680"/>
        <v>154.1</v>
      </c>
      <c r="I2898" s="69">
        <f t="shared" si="1680"/>
        <v>16.78</v>
      </c>
      <c r="J2898" s="69">
        <f>H2898+I2898</f>
        <v>170.88</v>
      </c>
      <c r="K2898" s="69">
        <v>0</v>
      </c>
      <c r="L2898" s="75">
        <f>SUM(J2898:K2898)</f>
        <v>170.88</v>
      </c>
      <c r="N2898" s="74">
        <v>154.1</v>
      </c>
      <c r="O2898" s="74">
        <v>16.78</v>
      </c>
      <c r="P2898" s="69">
        <f>SUM(N2898:O2898)</f>
        <v>170.88</v>
      </c>
      <c r="Q2898" s="63"/>
      <c r="R2898" s="69">
        <f t="shared" si="1681"/>
        <v>154.1</v>
      </c>
      <c r="S2898" s="69">
        <f t="shared" si="1681"/>
        <v>16.79</v>
      </c>
      <c r="T2898" s="69">
        <f>R2898+S2898</f>
        <v>170.89</v>
      </c>
      <c r="U2898" s="69">
        <f>ROUND(Z2898*$H$2,2)/100</f>
        <v>0</v>
      </c>
      <c r="V2898" s="77">
        <f>SUM(T2898:U2898)</f>
        <v>170.89</v>
      </c>
      <c r="X2898" s="74">
        <v>154.1</v>
      </c>
      <c r="Y2898" s="74">
        <v>16.79</v>
      </c>
      <c r="Z2898" s="69">
        <v>170.89</v>
      </c>
      <c r="AA2898" s="78"/>
      <c r="AB2898" s="79">
        <f t="shared" si="1679"/>
        <v>-9.9999999999909051E-3</v>
      </c>
    </row>
    <row r="2899" spans="1:28" x14ac:dyDescent="0.25">
      <c r="A2899" s="71" t="s">
        <v>11666</v>
      </c>
      <c r="B2899" s="72" t="s">
        <v>11668</v>
      </c>
      <c r="C2899" s="73" t="s">
        <v>8753</v>
      </c>
      <c r="D2899" s="74">
        <v>0</v>
      </c>
      <c r="E2899" s="69">
        <v>505.12</v>
      </c>
      <c r="F2899" s="75">
        <f>ROUND(D2899*E2899,2)</f>
        <v>0</v>
      </c>
      <c r="G2899" s="28"/>
      <c r="H2899" s="69">
        <f t="shared" si="1680"/>
        <v>488.34</v>
      </c>
      <c r="I2899" s="69">
        <f t="shared" si="1680"/>
        <v>16.78</v>
      </c>
      <c r="J2899" s="69">
        <f>H2899+I2899</f>
        <v>505.12</v>
      </c>
      <c r="K2899" s="69">
        <v>0</v>
      </c>
      <c r="L2899" s="75">
        <f>SUM(J2899:K2899)</f>
        <v>505.12</v>
      </c>
      <c r="N2899" s="74">
        <v>488.34</v>
      </c>
      <c r="O2899" s="74">
        <v>16.78</v>
      </c>
      <c r="P2899" s="69">
        <f>SUM(N2899:O2899)</f>
        <v>505.12</v>
      </c>
      <c r="Q2899" s="63"/>
      <c r="R2899" s="69">
        <f t="shared" si="1681"/>
        <v>488.34</v>
      </c>
      <c r="S2899" s="69">
        <f t="shared" si="1681"/>
        <v>16.79</v>
      </c>
      <c r="T2899" s="69">
        <f>R2899+S2899</f>
        <v>505.13</v>
      </c>
      <c r="U2899" s="69">
        <f>ROUND(Z2899*$H$2,2)/100</f>
        <v>0</v>
      </c>
      <c r="V2899" s="77">
        <f>SUM(T2899:U2899)</f>
        <v>505.13</v>
      </c>
      <c r="X2899" s="74">
        <v>488.34</v>
      </c>
      <c r="Y2899" s="74">
        <v>16.79</v>
      </c>
      <c r="Z2899" s="69">
        <v>505.13</v>
      </c>
      <c r="AA2899" s="78"/>
      <c r="AB2899" s="79">
        <f t="shared" si="1679"/>
        <v>-9.9999999999909051E-3</v>
      </c>
    </row>
    <row r="2900" spans="1:28" x14ac:dyDescent="0.25">
      <c r="A2900" s="65" t="s">
        <v>11667</v>
      </c>
      <c r="B2900" s="66" t="s">
        <v>16588</v>
      </c>
      <c r="C2900" s="67"/>
      <c r="D2900" s="68"/>
      <c r="E2900" s="69"/>
      <c r="F2900" s="70"/>
      <c r="H2900" s="69"/>
      <c r="I2900" s="69"/>
      <c r="J2900" s="69"/>
      <c r="K2900" s="69"/>
      <c r="L2900" s="75"/>
      <c r="N2900" s="69"/>
      <c r="O2900" s="69"/>
      <c r="P2900" s="69"/>
      <c r="Q2900" s="63"/>
      <c r="R2900" s="69"/>
      <c r="S2900" s="69"/>
      <c r="T2900" s="69"/>
      <c r="U2900" s="69"/>
      <c r="V2900" s="77"/>
      <c r="X2900" s="69"/>
      <c r="Y2900" s="69"/>
      <c r="Z2900" s="69"/>
      <c r="AA2900" s="78"/>
      <c r="AB2900" s="79">
        <f t="shared" si="1679"/>
        <v>0</v>
      </c>
    </row>
    <row r="2901" spans="1:28" x14ac:dyDescent="0.25">
      <c r="A2901" s="65" t="s">
        <v>11669</v>
      </c>
      <c r="B2901" s="66" t="s">
        <v>16589</v>
      </c>
      <c r="C2901" s="67"/>
      <c r="D2901" s="68"/>
      <c r="E2901" s="69"/>
      <c r="F2901" s="70"/>
      <c r="H2901" s="69"/>
      <c r="I2901" s="69"/>
      <c r="J2901" s="69"/>
      <c r="K2901" s="69"/>
      <c r="L2901" s="75"/>
      <c r="N2901" s="69"/>
      <c r="O2901" s="69"/>
      <c r="P2901" s="69"/>
      <c r="Q2901" s="63"/>
      <c r="R2901" s="69"/>
      <c r="S2901" s="69"/>
      <c r="T2901" s="69"/>
      <c r="U2901" s="69"/>
      <c r="V2901" s="77"/>
      <c r="X2901" s="69"/>
      <c r="Y2901" s="69"/>
      <c r="Z2901" s="69"/>
      <c r="AA2901" s="78"/>
      <c r="AB2901" s="79">
        <f t="shared" si="1679"/>
        <v>0</v>
      </c>
    </row>
    <row r="2902" spans="1:28" x14ac:dyDescent="0.25">
      <c r="A2902" s="71" t="s">
        <v>11670</v>
      </c>
      <c r="B2902" s="72" t="s">
        <v>16590</v>
      </c>
      <c r="C2902" s="73" t="s">
        <v>8753</v>
      </c>
      <c r="D2902" s="74">
        <v>0</v>
      </c>
      <c r="E2902" s="69">
        <v>390.41</v>
      </c>
      <c r="F2902" s="75">
        <f t="shared" ref="F2902:F2919" si="1682">ROUND(D2902*E2902,2)</f>
        <v>0</v>
      </c>
      <c r="G2902" s="76"/>
      <c r="H2902" s="69">
        <f t="shared" ref="H2902:I2919" si="1683">ROUND(N2902+(N2902*$H$2/100),2)</f>
        <v>350.04</v>
      </c>
      <c r="I2902" s="69">
        <f t="shared" si="1683"/>
        <v>40.369999999999997</v>
      </c>
      <c r="J2902" s="69">
        <f t="shared" ref="J2902:J2919" si="1684">H2902+I2902</f>
        <v>390.41</v>
      </c>
      <c r="K2902" s="69">
        <v>0</v>
      </c>
      <c r="L2902" s="75">
        <f t="shared" ref="L2902:L2919" si="1685">SUM(J2902:K2902)</f>
        <v>390.41</v>
      </c>
      <c r="N2902" s="69">
        <v>350.04</v>
      </c>
      <c r="O2902" s="69">
        <v>40.370000000000005</v>
      </c>
      <c r="P2902" s="69">
        <f t="shared" ref="P2902:P2919" si="1686">SUM(N2902:O2902)</f>
        <v>390.41</v>
      </c>
      <c r="Q2902" s="63"/>
      <c r="R2902" s="69">
        <f t="shared" ref="R2902:S2919" si="1687">X2902</f>
        <v>350.04</v>
      </c>
      <c r="S2902" s="69">
        <f t="shared" si="1687"/>
        <v>40.380000000000003</v>
      </c>
      <c r="T2902" s="69">
        <f t="shared" ref="T2902:T2919" si="1688">R2902+S2902</f>
        <v>390.42</v>
      </c>
      <c r="U2902" s="69">
        <f t="shared" ref="U2902:U2919" si="1689">ROUND(Z2902*$H$2,2)/100</f>
        <v>0</v>
      </c>
      <c r="V2902" s="77">
        <f t="shared" ref="V2902:V2919" si="1690">SUM(T2902:U2902)</f>
        <v>390.42</v>
      </c>
      <c r="X2902" s="69">
        <v>350.04</v>
      </c>
      <c r="Y2902" s="69">
        <v>40.380000000000003</v>
      </c>
      <c r="Z2902" s="69">
        <v>390.42</v>
      </c>
      <c r="AA2902" s="78"/>
      <c r="AB2902" s="79">
        <f t="shared" si="1679"/>
        <v>-9.9999999999909051E-3</v>
      </c>
    </row>
    <row r="2903" spans="1:28" ht="22.5" x14ac:dyDescent="0.25">
      <c r="A2903" s="71" t="s">
        <v>11671</v>
      </c>
      <c r="B2903" s="72" t="s">
        <v>16591</v>
      </c>
      <c r="C2903" s="73" t="s">
        <v>8753</v>
      </c>
      <c r="D2903" s="74">
        <v>0</v>
      </c>
      <c r="E2903" s="69">
        <v>192.77000000000004</v>
      </c>
      <c r="F2903" s="75">
        <f t="shared" si="1682"/>
        <v>0</v>
      </c>
      <c r="G2903" s="76"/>
      <c r="H2903" s="69">
        <f t="shared" si="1683"/>
        <v>152.4</v>
      </c>
      <c r="I2903" s="69">
        <f t="shared" si="1683"/>
        <v>40.369999999999997</v>
      </c>
      <c r="J2903" s="69">
        <f t="shared" si="1684"/>
        <v>192.77</v>
      </c>
      <c r="K2903" s="69">
        <v>0</v>
      </c>
      <c r="L2903" s="75">
        <f t="shared" si="1685"/>
        <v>192.77</v>
      </c>
      <c r="N2903" s="69">
        <v>152.40000000000003</v>
      </c>
      <c r="O2903" s="69">
        <v>40.370000000000005</v>
      </c>
      <c r="P2903" s="69">
        <f t="shared" si="1686"/>
        <v>192.77000000000004</v>
      </c>
      <c r="Q2903" s="63"/>
      <c r="R2903" s="69">
        <f t="shared" si="1687"/>
        <v>152.4</v>
      </c>
      <c r="S2903" s="69">
        <f t="shared" si="1687"/>
        <v>40.380000000000003</v>
      </c>
      <c r="T2903" s="69">
        <f t="shared" si="1688"/>
        <v>192.78</v>
      </c>
      <c r="U2903" s="69">
        <f t="shared" si="1689"/>
        <v>0</v>
      </c>
      <c r="V2903" s="77">
        <f t="shared" si="1690"/>
        <v>192.78</v>
      </c>
      <c r="X2903" s="69">
        <v>152.4</v>
      </c>
      <c r="Y2903" s="69">
        <v>40.380000000000003</v>
      </c>
      <c r="Z2903" s="69">
        <v>192.78</v>
      </c>
      <c r="AA2903" s="78"/>
      <c r="AB2903" s="79">
        <f t="shared" si="1679"/>
        <v>-9.9999999999624833E-3</v>
      </c>
    </row>
    <row r="2904" spans="1:28" x14ac:dyDescent="0.25">
      <c r="A2904" s="71" t="s">
        <v>11672</v>
      </c>
      <c r="B2904" s="72" t="s">
        <v>16592</v>
      </c>
      <c r="C2904" s="73" t="s">
        <v>8753</v>
      </c>
      <c r="D2904" s="74">
        <v>0</v>
      </c>
      <c r="E2904" s="69">
        <v>353.6</v>
      </c>
      <c r="F2904" s="75">
        <f t="shared" si="1682"/>
        <v>0</v>
      </c>
      <c r="G2904" s="76"/>
      <c r="H2904" s="69">
        <f t="shared" si="1683"/>
        <v>313.23</v>
      </c>
      <c r="I2904" s="69">
        <f t="shared" si="1683"/>
        <v>40.369999999999997</v>
      </c>
      <c r="J2904" s="69">
        <f t="shared" si="1684"/>
        <v>353.6</v>
      </c>
      <c r="K2904" s="69">
        <v>0</v>
      </c>
      <c r="L2904" s="75">
        <f t="shared" si="1685"/>
        <v>353.6</v>
      </c>
      <c r="N2904" s="69">
        <v>313.23</v>
      </c>
      <c r="O2904" s="69">
        <v>40.370000000000005</v>
      </c>
      <c r="P2904" s="69">
        <f t="shared" si="1686"/>
        <v>353.6</v>
      </c>
      <c r="Q2904" s="63"/>
      <c r="R2904" s="69">
        <f t="shared" si="1687"/>
        <v>313.23</v>
      </c>
      <c r="S2904" s="69">
        <f t="shared" si="1687"/>
        <v>40.380000000000003</v>
      </c>
      <c r="T2904" s="69">
        <f t="shared" si="1688"/>
        <v>353.61</v>
      </c>
      <c r="U2904" s="69">
        <f t="shared" si="1689"/>
        <v>0</v>
      </c>
      <c r="V2904" s="77">
        <f t="shared" si="1690"/>
        <v>353.61</v>
      </c>
      <c r="X2904" s="69">
        <v>313.23</v>
      </c>
      <c r="Y2904" s="69">
        <v>40.380000000000003</v>
      </c>
      <c r="Z2904" s="69">
        <v>353.61</v>
      </c>
      <c r="AA2904" s="78"/>
      <c r="AB2904" s="79">
        <f t="shared" si="1679"/>
        <v>-9.9999999999909051E-3</v>
      </c>
    </row>
    <row r="2905" spans="1:28" x14ac:dyDescent="0.25">
      <c r="A2905" s="71" t="s">
        <v>11673</v>
      </c>
      <c r="B2905" s="72" t="s">
        <v>16593</v>
      </c>
      <c r="C2905" s="73" t="s">
        <v>8753</v>
      </c>
      <c r="D2905" s="74">
        <v>0</v>
      </c>
      <c r="E2905" s="69">
        <v>107.6</v>
      </c>
      <c r="F2905" s="75">
        <f t="shared" si="1682"/>
        <v>0</v>
      </c>
      <c r="G2905" s="76"/>
      <c r="H2905" s="69">
        <f t="shared" si="1683"/>
        <v>60.41</v>
      </c>
      <c r="I2905" s="69">
        <f t="shared" si="1683"/>
        <v>47.19</v>
      </c>
      <c r="J2905" s="69">
        <f t="shared" si="1684"/>
        <v>107.6</v>
      </c>
      <c r="K2905" s="69">
        <v>0</v>
      </c>
      <c r="L2905" s="75">
        <f t="shared" si="1685"/>
        <v>107.6</v>
      </c>
      <c r="N2905" s="69">
        <v>60.410000000000004</v>
      </c>
      <c r="O2905" s="69">
        <v>47.19</v>
      </c>
      <c r="P2905" s="69">
        <f t="shared" si="1686"/>
        <v>107.6</v>
      </c>
      <c r="Q2905" s="63"/>
      <c r="R2905" s="69">
        <f t="shared" si="1687"/>
        <v>60.41</v>
      </c>
      <c r="S2905" s="69">
        <f t="shared" si="1687"/>
        <v>47.2</v>
      </c>
      <c r="T2905" s="69">
        <f t="shared" si="1688"/>
        <v>107.61</v>
      </c>
      <c r="U2905" s="69">
        <f t="shared" si="1689"/>
        <v>0</v>
      </c>
      <c r="V2905" s="77">
        <f t="shared" si="1690"/>
        <v>107.61</v>
      </c>
      <c r="X2905" s="69">
        <v>60.41</v>
      </c>
      <c r="Y2905" s="69">
        <v>47.2</v>
      </c>
      <c r="Z2905" s="69">
        <v>107.61</v>
      </c>
      <c r="AA2905" s="78"/>
      <c r="AB2905" s="79">
        <f t="shared" si="1679"/>
        <v>-1.0000000000005116E-2</v>
      </c>
    </row>
    <row r="2906" spans="1:28" ht="22.5" x14ac:dyDescent="0.25">
      <c r="A2906" s="71" t="s">
        <v>11674</v>
      </c>
      <c r="B2906" s="72" t="s">
        <v>16594</v>
      </c>
      <c r="C2906" s="73" t="s">
        <v>8753</v>
      </c>
      <c r="D2906" s="74">
        <v>0</v>
      </c>
      <c r="E2906" s="69">
        <v>229.26</v>
      </c>
      <c r="F2906" s="75">
        <f t="shared" si="1682"/>
        <v>0</v>
      </c>
      <c r="G2906" s="76"/>
      <c r="H2906" s="69">
        <f t="shared" si="1683"/>
        <v>182.07</v>
      </c>
      <c r="I2906" s="69">
        <f t="shared" si="1683"/>
        <v>47.19</v>
      </c>
      <c r="J2906" s="69">
        <f t="shared" si="1684"/>
        <v>229.26</v>
      </c>
      <c r="K2906" s="69">
        <v>0</v>
      </c>
      <c r="L2906" s="75">
        <f t="shared" si="1685"/>
        <v>229.26</v>
      </c>
      <c r="N2906" s="69">
        <v>182.07</v>
      </c>
      <c r="O2906" s="69">
        <v>47.19</v>
      </c>
      <c r="P2906" s="69">
        <f t="shared" si="1686"/>
        <v>229.26</v>
      </c>
      <c r="Q2906" s="63"/>
      <c r="R2906" s="69">
        <f t="shared" si="1687"/>
        <v>182.07</v>
      </c>
      <c r="S2906" s="69">
        <f t="shared" si="1687"/>
        <v>47.2</v>
      </c>
      <c r="T2906" s="69">
        <f t="shared" si="1688"/>
        <v>229.26999999999998</v>
      </c>
      <c r="U2906" s="69">
        <f t="shared" si="1689"/>
        <v>0</v>
      </c>
      <c r="V2906" s="77">
        <f t="shared" si="1690"/>
        <v>229.26999999999998</v>
      </c>
      <c r="X2906" s="69">
        <v>182.07</v>
      </c>
      <c r="Y2906" s="69">
        <v>47.2</v>
      </c>
      <c r="Z2906" s="69">
        <v>229.27</v>
      </c>
      <c r="AA2906" s="78"/>
      <c r="AB2906" s="79">
        <f t="shared" si="1679"/>
        <v>-1.0000000000019327E-2</v>
      </c>
    </row>
    <row r="2907" spans="1:28" x14ac:dyDescent="0.25">
      <c r="A2907" s="71" t="s">
        <v>11675</v>
      </c>
      <c r="B2907" s="72" t="s">
        <v>16595</v>
      </c>
      <c r="C2907" s="73" t="s">
        <v>8753</v>
      </c>
      <c r="D2907" s="74">
        <v>0</v>
      </c>
      <c r="E2907" s="69">
        <v>462.96</v>
      </c>
      <c r="F2907" s="75">
        <f t="shared" si="1682"/>
        <v>0</v>
      </c>
      <c r="G2907" s="76"/>
      <c r="H2907" s="69">
        <f t="shared" si="1683"/>
        <v>415.77</v>
      </c>
      <c r="I2907" s="69">
        <f t="shared" si="1683"/>
        <v>47.19</v>
      </c>
      <c r="J2907" s="69">
        <f t="shared" si="1684"/>
        <v>462.96</v>
      </c>
      <c r="K2907" s="69">
        <v>0</v>
      </c>
      <c r="L2907" s="75">
        <f t="shared" si="1685"/>
        <v>462.96</v>
      </c>
      <c r="N2907" s="69">
        <v>415.77</v>
      </c>
      <c r="O2907" s="69">
        <v>47.19</v>
      </c>
      <c r="P2907" s="69">
        <f t="shared" si="1686"/>
        <v>462.96</v>
      </c>
      <c r="Q2907" s="63"/>
      <c r="R2907" s="69">
        <f t="shared" si="1687"/>
        <v>415.77</v>
      </c>
      <c r="S2907" s="69">
        <f t="shared" si="1687"/>
        <v>47.2</v>
      </c>
      <c r="T2907" s="69">
        <f t="shared" si="1688"/>
        <v>462.96999999999997</v>
      </c>
      <c r="U2907" s="69">
        <f t="shared" si="1689"/>
        <v>0</v>
      </c>
      <c r="V2907" s="77">
        <f t="shared" si="1690"/>
        <v>462.96999999999997</v>
      </c>
      <c r="X2907" s="69">
        <v>415.77</v>
      </c>
      <c r="Y2907" s="69">
        <v>47.2</v>
      </c>
      <c r="Z2907" s="69">
        <v>462.97</v>
      </c>
      <c r="AA2907" s="78"/>
      <c r="AB2907" s="79">
        <f t="shared" si="1679"/>
        <v>-1.0000000000047748E-2</v>
      </c>
    </row>
    <row r="2908" spans="1:28" x14ac:dyDescent="0.25">
      <c r="A2908" s="71" t="s">
        <v>11676</v>
      </c>
      <c r="B2908" s="72" t="s">
        <v>16596</v>
      </c>
      <c r="C2908" s="73" t="s">
        <v>8753</v>
      </c>
      <c r="D2908" s="74">
        <v>0</v>
      </c>
      <c r="E2908" s="69">
        <v>41.870000000000005</v>
      </c>
      <c r="F2908" s="75">
        <f t="shared" si="1682"/>
        <v>0</v>
      </c>
      <c r="G2908" s="76"/>
      <c r="H2908" s="69">
        <f t="shared" si="1683"/>
        <v>25.09</v>
      </c>
      <c r="I2908" s="69">
        <f t="shared" si="1683"/>
        <v>16.78</v>
      </c>
      <c r="J2908" s="69">
        <f t="shared" si="1684"/>
        <v>41.870000000000005</v>
      </c>
      <c r="K2908" s="69">
        <v>0</v>
      </c>
      <c r="L2908" s="75">
        <f t="shared" si="1685"/>
        <v>41.870000000000005</v>
      </c>
      <c r="N2908" s="69">
        <v>25.09</v>
      </c>
      <c r="O2908" s="69">
        <v>16.78</v>
      </c>
      <c r="P2908" s="69">
        <f t="shared" si="1686"/>
        <v>41.870000000000005</v>
      </c>
      <c r="Q2908" s="63"/>
      <c r="R2908" s="69">
        <f t="shared" si="1687"/>
        <v>25.09</v>
      </c>
      <c r="S2908" s="69">
        <f t="shared" si="1687"/>
        <v>16.79</v>
      </c>
      <c r="T2908" s="69">
        <f t="shared" si="1688"/>
        <v>41.879999999999995</v>
      </c>
      <c r="U2908" s="69">
        <f t="shared" si="1689"/>
        <v>0</v>
      </c>
      <c r="V2908" s="77">
        <f t="shared" si="1690"/>
        <v>41.879999999999995</v>
      </c>
      <c r="X2908" s="69">
        <v>25.09</v>
      </c>
      <c r="Y2908" s="69">
        <v>16.79</v>
      </c>
      <c r="Z2908" s="69">
        <v>41.88</v>
      </c>
      <c r="AA2908" s="78"/>
      <c r="AB2908" s="79">
        <f t="shared" si="1679"/>
        <v>-9.9999999999980105E-3</v>
      </c>
    </row>
    <row r="2909" spans="1:28" x14ac:dyDescent="0.25">
      <c r="A2909" s="71" t="s">
        <v>11677</v>
      </c>
      <c r="B2909" s="72" t="s">
        <v>16597</v>
      </c>
      <c r="C2909" s="73" t="s">
        <v>8753</v>
      </c>
      <c r="D2909" s="74">
        <v>0</v>
      </c>
      <c r="E2909" s="69">
        <v>424.52</v>
      </c>
      <c r="F2909" s="75">
        <f t="shared" si="1682"/>
        <v>0</v>
      </c>
      <c r="G2909" s="76"/>
      <c r="H2909" s="69">
        <f t="shared" si="1683"/>
        <v>377.33</v>
      </c>
      <c r="I2909" s="69">
        <f t="shared" si="1683"/>
        <v>47.19</v>
      </c>
      <c r="J2909" s="69">
        <f t="shared" si="1684"/>
        <v>424.52</v>
      </c>
      <c r="K2909" s="69">
        <v>0</v>
      </c>
      <c r="L2909" s="75">
        <f t="shared" si="1685"/>
        <v>424.52</v>
      </c>
      <c r="N2909" s="69">
        <v>377.33</v>
      </c>
      <c r="O2909" s="69">
        <v>47.19</v>
      </c>
      <c r="P2909" s="69">
        <f t="shared" si="1686"/>
        <v>424.52</v>
      </c>
      <c r="Q2909" s="63"/>
      <c r="R2909" s="69">
        <f t="shared" si="1687"/>
        <v>377.33</v>
      </c>
      <c r="S2909" s="69">
        <f t="shared" si="1687"/>
        <v>47.2</v>
      </c>
      <c r="T2909" s="69">
        <f t="shared" si="1688"/>
        <v>424.53</v>
      </c>
      <c r="U2909" s="69">
        <f t="shared" si="1689"/>
        <v>0</v>
      </c>
      <c r="V2909" s="77">
        <f t="shared" si="1690"/>
        <v>424.53</v>
      </c>
      <c r="X2909" s="69">
        <v>377.33</v>
      </c>
      <c r="Y2909" s="69">
        <v>47.2</v>
      </c>
      <c r="Z2909" s="69">
        <v>424.53</v>
      </c>
      <c r="AA2909" s="78"/>
      <c r="AB2909" s="79">
        <f t="shared" si="1679"/>
        <v>-9.9999999999909051E-3</v>
      </c>
    </row>
    <row r="2910" spans="1:28" x14ac:dyDescent="0.25">
      <c r="A2910" s="71" t="s">
        <v>11678</v>
      </c>
      <c r="B2910" s="72" t="s">
        <v>16598</v>
      </c>
      <c r="C2910" s="73" t="s">
        <v>8753</v>
      </c>
      <c r="D2910" s="74">
        <v>0</v>
      </c>
      <c r="E2910" s="69">
        <v>365.49</v>
      </c>
      <c r="F2910" s="75">
        <f t="shared" si="1682"/>
        <v>0</v>
      </c>
      <c r="G2910" s="76"/>
      <c r="H2910" s="69">
        <f t="shared" si="1683"/>
        <v>318.3</v>
      </c>
      <c r="I2910" s="69">
        <f t="shared" si="1683"/>
        <v>47.19</v>
      </c>
      <c r="J2910" s="69">
        <f t="shared" si="1684"/>
        <v>365.49</v>
      </c>
      <c r="K2910" s="69">
        <v>0</v>
      </c>
      <c r="L2910" s="75">
        <f t="shared" si="1685"/>
        <v>365.49</v>
      </c>
      <c r="N2910" s="69">
        <v>318.3</v>
      </c>
      <c r="O2910" s="69">
        <v>47.19</v>
      </c>
      <c r="P2910" s="69">
        <f t="shared" si="1686"/>
        <v>365.49</v>
      </c>
      <c r="Q2910" s="63"/>
      <c r="R2910" s="69">
        <f t="shared" si="1687"/>
        <v>318.3</v>
      </c>
      <c r="S2910" s="69">
        <f t="shared" si="1687"/>
        <v>47.2</v>
      </c>
      <c r="T2910" s="69">
        <f t="shared" si="1688"/>
        <v>365.5</v>
      </c>
      <c r="U2910" s="69">
        <f t="shared" si="1689"/>
        <v>0</v>
      </c>
      <c r="V2910" s="77">
        <f t="shared" si="1690"/>
        <v>365.5</v>
      </c>
      <c r="X2910" s="69">
        <v>318.3</v>
      </c>
      <c r="Y2910" s="69">
        <v>47.2</v>
      </c>
      <c r="Z2910" s="69">
        <v>365.5</v>
      </c>
      <c r="AA2910" s="78"/>
      <c r="AB2910" s="79">
        <f t="shared" si="1679"/>
        <v>-9.9999999999909051E-3</v>
      </c>
    </row>
    <row r="2911" spans="1:28" x14ac:dyDescent="0.25">
      <c r="A2911" s="71" t="s">
        <v>11679</v>
      </c>
      <c r="B2911" s="72" t="s">
        <v>16599</v>
      </c>
      <c r="C2911" s="73" t="s">
        <v>8753</v>
      </c>
      <c r="D2911" s="74">
        <v>0</v>
      </c>
      <c r="E2911" s="69">
        <v>86.5</v>
      </c>
      <c r="F2911" s="75">
        <f t="shared" si="1682"/>
        <v>0</v>
      </c>
      <c r="G2911" s="76"/>
      <c r="H2911" s="69">
        <f t="shared" si="1683"/>
        <v>69.72</v>
      </c>
      <c r="I2911" s="69">
        <f t="shared" si="1683"/>
        <v>16.78</v>
      </c>
      <c r="J2911" s="69">
        <f t="shared" si="1684"/>
        <v>86.5</v>
      </c>
      <c r="K2911" s="69">
        <v>0</v>
      </c>
      <c r="L2911" s="75">
        <f t="shared" si="1685"/>
        <v>86.5</v>
      </c>
      <c r="N2911" s="69">
        <v>69.72</v>
      </c>
      <c r="O2911" s="69">
        <v>16.78</v>
      </c>
      <c r="P2911" s="69">
        <f t="shared" si="1686"/>
        <v>86.5</v>
      </c>
      <c r="Q2911" s="63"/>
      <c r="R2911" s="69">
        <f t="shared" si="1687"/>
        <v>69.72</v>
      </c>
      <c r="S2911" s="69">
        <f t="shared" si="1687"/>
        <v>16.79</v>
      </c>
      <c r="T2911" s="69">
        <f t="shared" si="1688"/>
        <v>86.509999999999991</v>
      </c>
      <c r="U2911" s="69">
        <f t="shared" si="1689"/>
        <v>0</v>
      </c>
      <c r="V2911" s="77">
        <f t="shared" si="1690"/>
        <v>86.509999999999991</v>
      </c>
      <c r="X2911" s="69">
        <v>69.72</v>
      </c>
      <c r="Y2911" s="69">
        <v>16.79</v>
      </c>
      <c r="Z2911" s="69">
        <v>86.51</v>
      </c>
      <c r="AA2911" s="78"/>
      <c r="AB2911" s="79">
        <f t="shared" si="1679"/>
        <v>-1.0000000000005116E-2</v>
      </c>
    </row>
    <row r="2912" spans="1:28" x14ac:dyDescent="0.25">
      <c r="A2912" s="71" t="s">
        <v>11680</v>
      </c>
      <c r="B2912" s="72" t="s">
        <v>16600</v>
      </c>
      <c r="C2912" s="73" t="s">
        <v>8753</v>
      </c>
      <c r="D2912" s="74">
        <v>0</v>
      </c>
      <c r="E2912" s="69">
        <v>525.30999999999995</v>
      </c>
      <c r="F2912" s="75">
        <f t="shared" si="1682"/>
        <v>0</v>
      </c>
      <c r="G2912" s="76"/>
      <c r="H2912" s="69">
        <f t="shared" si="1683"/>
        <v>424.67</v>
      </c>
      <c r="I2912" s="69">
        <f t="shared" si="1683"/>
        <v>100.64</v>
      </c>
      <c r="J2912" s="69">
        <f t="shared" si="1684"/>
        <v>525.31000000000006</v>
      </c>
      <c r="K2912" s="69">
        <v>0</v>
      </c>
      <c r="L2912" s="75">
        <f t="shared" si="1685"/>
        <v>525.31000000000006</v>
      </c>
      <c r="N2912" s="69">
        <v>424.67</v>
      </c>
      <c r="O2912" s="69">
        <v>100.64</v>
      </c>
      <c r="P2912" s="69">
        <f t="shared" si="1686"/>
        <v>525.31000000000006</v>
      </c>
      <c r="Q2912" s="63"/>
      <c r="R2912" s="69">
        <f t="shared" si="1687"/>
        <v>424.67</v>
      </c>
      <c r="S2912" s="69">
        <f t="shared" si="1687"/>
        <v>100.65</v>
      </c>
      <c r="T2912" s="69">
        <f t="shared" si="1688"/>
        <v>525.32000000000005</v>
      </c>
      <c r="U2912" s="69">
        <f t="shared" si="1689"/>
        <v>0</v>
      </c>
      <c r="V2912" s="77">
        <f t="shared" si="1690"/>
        <v>525.32000000000005</v>
      </c>
      <c r="X2912" s="69">
        <v>424.67</v>
      </c>
      <c r="Y2912" s="69">
        <v>100.65</v>
      </c>
      <c r="Z2912" s="69">
        <v>525.32000000000005</v>
      </c>
      <c r="AA2912" s="78"/>
      <c r="AB2912" s="79">
        <f t="shared" si="1679"/>
        <v>-9.9999999999909051E-3</v>
      </c>
    </row>
    <row r="2913" spans="1:28" x14ac:dyDescent="0.25">
      <c r="A2913" s="71" t="s">
        <v>11681</v>
      </c>
      <c r="B2913" s="72" t="s">
        <v>16601</v>
      </c>
      <c r="C2913" s="73" t="s">
        <v>8753</v>
      </c>
      <c r="D2913" s="74">
        <v>0</v>
      </c>
      <c r="E2913" s="69">
        <v>465.93</v>
      </c>
      <c r="F2913" s="75">
        <f t="shared" si="1682"/>
        <v>0</v>
      </c>
      <c r="G2913" s="28"/>
      <c r="H2913" s="69">
        <f t="shared" si="1683"/>
        <v>365.29</v>
      </c>
      <c r="I2913" s="69">
        <f t="shared" si="1683"/>
        <v>100.64</v>
      </c>
      <c r="J2913" s="69">
        <f t="shared" si="1684"/>
        <v>465.93</v>
      </c>
      <c r="K2913" s="69">
        <v>0</v>
      </c>
      <c r="L2913" s="75">
        <f t="shared" si="1685"/>
        <v>465.93</v>
      </c>
      <c r="N2913" s="74">
        <v>365.29</v>
      </c>
      <c r="O2913" s="74">
        <v>100.64</v>
      </c>
      <c r="P2913" s="69">
        <f t="shared" si="1686"/>
        <v>465.93</v>
      </c>
      <c r="Q2913" s="63"/>
      <c r="R2913" s="69">
        <f t="shared" si="1687"/>
        <v>365.29</v>
      </c>
      <c r="S2913" s="69">
        <f t="shared" si="1687"/>
        <v>100.65</v>
      </c>
      <c r="T2913" s="69">
        <f t="shared" si="1688"/>
        <v>465.94000000000005</v>
      </c>
      <c r="U2913" s="69">
        <f t="shared" si="1689"/>
        <v>0</v>
      </c>
      <c r="V2913" s="77">
        <f t="shared" si="1690"/>
        <v>465.94000000000005</v>
      </c>
      <c r="X2913" s="74">
        <v>365.29</v>
      </c>
      <c r="Y2913" s="74">
        <v>100.65</v>
      </c>
      <c r="Z2913" s="69">
        <v>465.94</v>
      </c>
      <c r="AA2913" s="78"/>
      <c r="AB2913" s="79">
        <f t="shared" si="1679"/>
        <v>-9.9999999999909051E-3</v>
      </c>
    </row>
    <row r="2914" spans="1:28" x14ac:dyDescent="0.25">
      <c r="A2914" s="71" t="s">
        <v>11682</v>
      </c>
      <c r="B2914" s="72" t="s">
        <v>16602</v>
      </c>
      <c r="C2914" s="73" t="s">
        <v>8753</v>
      </c>
      <c r="D2914" s="74">
        <v>0</v>
      </c>
      <c r="E2914" s="69">
        <v>177.69</v>
      </c>
      <c r="F2914" s="75">
        <f t="shared" si="1682"/>
        <v>0</v>
      </c>
      <c r="G2914" s="76"/>
      <c r="H2914" s="69">
        <f t="shared" si="1683"/>
        <v>144.13999999999999</v>
      </c>
      <c r="I2914" s="69">
        <f t="shared" si="1683"/>
        <v>33.549999999999997</v>
      </c>
      <c r="J2914" s="69">
        <f t="shared" si="1684"/>
        <v>177.69</v>
      </c>
      <c r="K2914" s="69">
        <v>0</v>
      </c>
      <c r="L2914" s="75">
        <f t="shared" si="1685"/>
        <v>177.69</v>
      </c>
      <c r="N2914" s="69">
        <v>144.13999999999999</v>
      </c>
      <c r="O2914" s="69">
        <v>33.549999999999997</v>
      </c>
      <c r="P2914" s="69">
        <f t="shared" si="1686"/>
        <v>177.69</v>
      </c>
      <c r="Q2914" s="63"/>
      <c r="R2914" s="69">
        <f t="shared" si="1687"/>
        <v>144.13999999999999</v>
      </c>
      <c r="S2914" s="69">
        <f t="shared" si="1687"/>
        <v>33.549999999999997</v>
      </c>
      <c r="T2914" s="69">
        <f t="shared" si="1688"/>
        <v>177.69</v>
      </c>
      <c r="U2914" s="69">
        <f t="shared" si="1689"/>
        <v>0</v>
      </c>
      <c r="V2914" s="77">
        <f t="shared" si="1690"/>
        <v>177.69</v>
      </c>
      <c r="X2914" s="69">
        <v>144.13999999999999</v>
      </c>
      <c r="Y2914" s="69">
        <v>33.549999999999997</v>
      </c>
      <c r="Z2914" s="69">
        <v>177.69</v>
      </c>
      <c r="AA2914" s="78"/>
      <c r="AB2914" s="79">
        <f t="shared" si="1679"/>
        <v>0</v>
      </c>
    </row>
    <row r="2915" spans="1:28" ht="22.5" x14ac:dyDescent="0.25">
      <c r="A2915" s="71" t="s">
        <v>11683</v>
      </c>
      <c r="B2915" s="72" t="s">
        <v>16603</v>
      </c>
      <c r="C2915" s="73" t="s">
        <v>8753</v>
      </c>
      <c r="D2915" s="74">
        <v>0</v>
      </c>
      <c r="E2915" s="69">
        <v>148.28</v>
      </c>
      <c r="F2915" s="75">
        <f t="shared" si="1682"/>
        <v>0</v>
      </c>
      <c r="G2915" s="76"/>
      <c r="H2915" s="69">
        <f t="shared" si="1683"/>
        <v>131.5</v>
      </c>
      <c r="I2915" s="69">
        <f t="shared" si="1683"/>
        <v>16.78</v>
      </c>
      <c r="J2915" s="69">
        <f t="shared" si="1684"/>
        <v>148.28</v>
      </c>
      <c r="K2915" s="69">
        <v>0</v>
      </c>
      <c r="L2915" s="75">
        <f t="shared" si="1685"/>
        <v>148.28</v>
      </c>
      <c r="N2915" s="69">
        <v>131.5</v>
      </c>
      <c r="O2915" s="69">
        <v>16.78</v>
      </c>
      <c r="P2915" s="69">
        <f t="shared" si="1686"/>
        <v>148.28</v>
      </c>
      <c r="Q2915" s="63"/>
      <c r="R2915" s="69">
        <f t="shared" si="1687"/>
        <v>131.5</v>
      </c>
      <c r="S2915" s="69">
        <f t="shared" si="1687"/>
        <v>16.79</v>
      </c>
      <c r="T2915" s="69">
        <f t="shared" si="1688"/>
        <v>148.29</v>
      </c>
      <c r="U2915" s="69">
        <f t="shared" si="1689"/>
        <v>0</v>
      </c>
      <c r="V2915" s="77">
        <f t="shared" si="1690"/>
        <v>148.29</v>
      </c>
      <c r="X2915" s="69">
        <v>131.5</v>
      </c>
      <c r="Y2915" s="69">
        <v>16.79</v>
      </c>
      <c r="Z2915" s="69">
        <v>148.29</v>
      </c>
      <c r="AA2915" s="78"/>
      <c r="AB2915" s="79">
        <f t="shared" si="1679"/>
        <v>-9.9999999999909051E-3</v>
      </c>
    </row>
    <row r="2916" spans="1:28" x14ac:dyDescent="0.25">
      <c r="A2916" s="71" t="s">
        <v>11684</v>
      </c>
      <c r="B2916" s="72" t="s">
        <v>16604</v>
      </c>
      <c r="C2916" s="73" t="s">
        <v>8753</v>
      </c>
      <c r="D2916" s="74">
        <v>0</v>
      </c>
      <c r="E2916" s="69">
        <v>52.87</v>
      </c>
      <c r="F2916" s="75">
        <f t="shared" si="1682"/>
        <v>0</v>
      </c>
      <c r="G2916" s="76"/>
      <c r="H2916" s="69">
        <f t="shared" si="1683"/>
        <v>41.8</v>
      </c>
      <c r="I2916" s="69">
        <f t="shared" si="1683"/>
        <v>11.07</v>
      </c>
      <c r="J2916" s="69">
        <f t="shared" si="1684"/>
        <v>52.87</v>
      </c>
      <c r="K2916" s="69">
        <v>0</v>
      </c>
      <c r="L2916" s="75">
        <f t="shared" si="1685"/>
        <v>52.87</v>
      </c>
      <c r="N2916" s="69">
        <v>41.8</v>
      </c>
      <c r="O2916" s="69">
        <v>11.07</v>
      </c>
      <c r="P2916" s="69">
        <f t="shared" si="1686"/>
        <v>52.87</v>
      </c>
      <c r="Q2916" s="63"/>
      <c r="R2916" s="69">
        <f t="shared" si="1687"/>
        <v>41.8</v>
      </c>
      <c r="S2916" s="69">
        <f t="shared" si="1687"/>
        <v>11.07</v>
      </c>
      <c r="T2916" s="69">
        <f t="shared" si="1688"/>
        <v>52.87</v>
      </c>
      <c r="U2916" s="69">
        <f t="shared" si="1689"/>
        <v>0</v>
      </c>
      <c r="V2916" s="77">
        <f t="shared" si="1690"/>
        <v>52.87</v>
      </c>
      <c r="X2916" s="69">
        <v>41.8</v>
      </c>
      <c r="Y2916" s="69">
        <v>11.07</v>
      </c>
      <c r="Z2916" s="69">
        <v>52.87</v>
      </c>
      <c r="AA2916" s="78"/>
      <c r="AB2916" s="79">
        <f t="shared" si="1679"/>
        <v>0</v>
      </c>
    </row>
    <row r="2917" spans="1:28" ht="22.5" x14ac:dyDescent="0.25">
      <c r="A2917" s="71" t="s">
        <v>11685</v>
      </c>
      <c r="B2917" s="72" t="s">
        <v>16605</v>
      </c>
      <c r="C2917" s="73" t="s">
        <v>8753</v>
      </c>
      <c r="D2917" s="74">
        <v>0</v>
      </c>
      <c r="E2917" s="69">
        <v>435.31</v>
      </c>
      <c r="F2917" s="75">
        <f t="shared" si="1682"/>
        <v>0</v>
      </c>
      <c r="G2917" s="76"/>
      <c r="H2917" s="69">
        <f t="shared" si="1683"/>
        <v>334.67</v>
      </c>
      <c r="I2917" s="69">
        <f t="shared" si="1683"/>
        <v>100.64</v>
      </c>
      <c r="J2917" s="69">
        <f t="shared" si="1684"/>
        <v>435.31</v>
      </c>
      <c r="K2917" s="69">
        <v>0</v>
      </c>
      <c r="L2917" s="75">
        <f t="shared" si="1685"/>
        <v>435.31</v>
      </c>
      <c r="N2917" s="69">
        <v>334.67</v>
      </c>
      <c r="O2917" s="69">
        <v>100.64</v>
      </c>
      <c r="P2917" s="69">
        <f t="shared" si="1686"/>
        <v>435.31</v>
      </c>
      <c r="Q2917" s="63"/>
      <c r="R2917" s="69">
        <f t="shared" si="1687"/>
        <v>334.67</v>
      </c>
      <c r="S2917" s="69">
        <f t="shared" si="1687"/>
        <v>100.65</v>
      </c>
      <c r="T2917" s="69">
        <f t="shared" si="1688"/>
        <v>435.32000000000005</v>
      </c>
      <c r="U2917" s="69">
        <f t="shared" si="1689"/>
        <v>0</v>
      </c>
      <c r="V2917" s="77">
        <f t="shared" si="1690"/>
        <v>435.32000000000005</v>
      </c>
      <c r="X2917" s="69">
        <v>334.67</v>
      </c>
      <c r="Y2917" s="69">
        <v>100.65</v>
      </c>
      <c r="Z2917" s="69">
        <v>435.32</v>
      </c>
      <c r="AA2917" s="78"/>
      <c r="AB2917" s="79">
        <f t="shared" si="1679"/>
        <v>-9.9999999999909051E-3</v>
      </c>
    </row>
    <row r="2918" spans="1:28" x14ac:dyDescent="0.25">
      <c r="A2918" s="71" t="s">
        <v>11686</v>
      </c>
      <c r="B2918" s="72" t="s">
        <v>16606</v>
      </c>
      <c r="C2918" s="73" t="s">
        <v>8910</v>
      </c>
      <c r="D2918" s="74">
        <v>0</v>
      </c>
      <c r="E2918" s="69">
        <v>478.8</v>
      </c>
      <c r="F2918" s="75">
        <f t="shared" si="1682"/>
        <v>0</v>
      </c>
      <c r="G2918" s="76"/>
      <c r="H2918" s="69">
        <f t="shared" si="1683"/>
        <v>438.43</v>
      </c>
      <c r="I2918" s="69">
        <f t="shared" si="1683"/>
        <v>40.369999999999997</v>
      </c>
      <c r="J2918" s="69">
        <f t="shared" si="1684"/>
        <v>478.8</v>
      </c>
      <c r="K2918" s="69">
        <v>0</v>
      </c>
      <c r="L2918" s="75">
        <f t="shared" si="1685"/>
        <v>478.8</v>
      </c>
      <c r="N2918" s="69">
        <v>438.43</v>
      </c>
      <c r="O2918" s="69">
        <v>40.370000000000005</v>
      </c>
      <c r="P2918" s="69">
        <f t="shared" si="1686"/>
        <v>478.8</v>
      </c>
      <c r="Q2918" s="63"/>
      <c r="R2918" s="69">
        <f t="shared" si="1687"/>
        <v>438.43</v>
      </c>
      <c r="S2918" s="69">
        <f t="shared" si="1687"/>
        <v>40.380000000000003</v>
      </c>
      <c r="T2918" s="69">
        <f t="shared" si="1688"/>
        <v>478.81</v>
      </c>
      <c r="U2918" s="69">
        <f t="shared" si="1689"/>
        <v>0</v>
      </c>
      <c r="V2918" s="77">
        <f t="shared" si="1690"/>
        <v>478.81</v>
      </c>
      <c r="X2918" s="69">
        <v>438.43</v>
      </c>
      <c r="Y2918" s="69">
        <v>40.380000000000003</v>
      </c>
      <c r="Z2918" s="69">
        <v>478.81</v>
      </c>
      <c r="AA2918" s="78"/>
      <c r="AB2918" s="79">
        <f t="shared" si="1679"/>
        <v>-9.9999999999909051E-3</v>
      </c>
    </row>
    <row r="2919" spans="1:28" x14ac:dyDescent="0.25">
      <c r="A2919" s="71" t="s">
        <v>11687</v>
      </c>
      <c r="B2919" s="72" t="s">
        <v>16607</v>
      </c>
      <c r="C2919" s="73" t="s">
        <v>8753</v>
      </c>
      <c r="D2919" s="74">
        <v>0</v>
      </c>
      <c r="E2919" s="69">
        <v>93.48</v>
      </c>
      <c r="F2919" s="75">
        <f t="shared" si="1682"/>
        <v>0</v>
      </c>
      <c r="G2919" s="76"/>
      <c r="H2919" s="69">
        <f t="shared" si="1683"/>
        <v>76.7</v>
      </c>
      <c r="I2919" s="69">
        <f t="shared" si="1683"/>
        <v>16.78</v>
      </c>
      <c r="J2919" s="69">
        <f t="shared" si="1684"/>
        <v>93.48</v>
      </c>
      <c r="K2919" s="69">
        <v>0</v>
      </c>
      <c r="L2919" s="75">
        <f t="shared" si="1685"/>
        <v>93.48</v>
      </c>
      <c r="N2919" s="69">
        <v>76.7</v>
      </c>
      <c r="O2919" s="69">
        <v>16.78</v>
      </c>
      <c r="P2919" s="69">
        <f t="shared" si="1686"/>
        <v>93.48</v>
      </c>
      <c r="Q2919" s="63"/>
      <c r="R2919" s="69">
        <f t="shared" si="1687"/>
        <v>76.7</v>
      </c>
      <c r="S2919" s="69">
        <f t="shared" si="1687"/>
        <v>16.79</v>
      </c>
      <c r="T2919" s="69">
        <f t="shared" si="1688"/>
        <v>93.490000000000009</v>
      </c>
      <c r="U2919" s="69">
        <f t="shared" si="1689"/>
        <v>0</v>
      </c>
      <c r="V2919" s="77">
        <f t="shared" si="1690"/>
        <v>93.490000000000009</v>
      </c>
      <c r="X2919" s="69">
        <v>76.7</v>
      </c>
      <c r="Y2919" s="69">
        <v>16.79</v>
      </c>
      <c r="Z2919" s="69">
        <v>93.49</v>
      </c>
      <c r="AA2919" s="78"/>
      <c r="AB2919" s="79">
        <f t="shared" si="1679"/>
        <v>-9.9999999999909051E-3</v>
      </c>
    </row>
    <row r="2920" spans="1:28" ht="22.5" x14ac:dyDescent="0.25">
      <c r="A2920" s="65" t="s">
        <v>11688</v>
      </c>
      <c r="B2920" s="66" t="s">
        <v>16608</v>
      </c>
      <c r="C2920" s="67"/>
      <c r="D2920" s="68"/>
      <c r="E2920" s="69"/>
      <c r="F2920" s="70"/>
      <c r="H2920" s="69"/>
      <c r="I2920" s="69"/>
      <c r="J2920" s="69"/>
      <c r="K2920" s="69"/>
      <c r="L2920" s="75"/>
      <c r="N2920" s="69"/>
      <c r="O2920" s="69"/>
      <c r="P2920" s="69"/>
      <c r="Q2920" s="63"/>
      <c r="R2920" s="69"/>
      <c r="S2920" s="69"/>
      <c r="T2920" s="69"/>
      <c r="U2920" s="69"/>
      <c r="V2920" s="77"/>
      <c r="X2920" s="69"/>
      <c r="Y2920" s="69"/>
      <c r="Z2920" s="69"/>
      <c r="AA2920" s="78"/>
      <c r="AB2920" s="79">
        <f t="shared" si="1679"/>
        <v>0</v>
      </c>
    </row>
    <row r="2921" spans="1:28" x14ac:dyDescent="0.25">
      <c r="A2921" s="83" t="s">
        <v>12906</v>
      </c>
      <c r="B2921" s="84" t="s">
        <v>16609</v>
      </c>
      <c r="C2921" s="116" t="s">
        <v>8780</v>
      </c>
      <c r="D2921" s="86">
        <v>0</v>
      </c>
      <c r="E2921" s="87">
        <v>392.5</v>
      </c>
      <c r="F2921" s="75">
        <f>ROUND(D2921*E2921,2)</f>
        <v>0</v>
      </c>
      <c r="H2921" s="87"/>
      <c r="I2921" s="87"/>
      <c r="J2921" s="87"/>
      <c r="K2921" s="87"/>
      <c r="L2921" s="75"/>
      <c r="N2921" s="87">
        <v>337.07000000000005</v>
      </c>
      <c r="O2921" s="87">
        <v>55.429999999999993</v>
      </c>
      <c r="P2921" s="87">
        <f>SUM(N2921:O2921)</f>
        <v>392.50000000000006</v>
      </c>
      <c r="Q2921" s="88"/>
      <c r="R2921" s="87"/>
      <c r="S2921" s="87"/>
      <c r="T2921" s="87"/>
      <c r="U2921" s="87"/>
      <c r="V2921" s="77"/>
      <c r="X2921" s="87">
        <v>337.07</v>
      </c>
      <c r="Y2921" s="87">
        <v>55.45</v>
      </c>
      <c r="Z2921" s="87">
        <v>392.52</v>
      </c>
      <c r="AA2921" s="78"/>
      <c r="AB2921" s="79">
        <f t="shared" si="1679"/>
        <v>-1.9999999999924967E-2</v>
      </c>
    </row>
    <row r="2922" spans="1:28" ht="22.5" x14ac:dyDescent="0.25">
      <c r="A2922" s="71" t="s">
        <v>11689</v>
      </c>
      <c r="B2922" s="72" t="s">
        <v>16610</v>
      </c>
      <c r="C2922" s="73" t="s">
        <v>8780</v>
      </c>
      <c r="D2922" s="74">
        <v>0</v>
      </c>
      <c r="E2922" s="69">
        <v>1119.8899999999999</v>
      </c>
      <c r="F2922" s="75">
        <f>ROUND(D2922*E2922,2)</f>
        <v>0</v>
      </c>
      <c r="G2922" s="76"/>
      <c r="H2922" s="69">
        <f t="shared" ref="H2922:I2924" si="1691">ROUND(N2922+(N2922*$H$2/100),2)</f>
        <v>1059.3800000000001</v>
      </c>
      <c r="I2922" s="69">
        <f t="shared" si="1691"/>
        <v>60.51</v>
      </c>
      <c r="J2922" s="69">
        <f>H2922+I2922</f>
        <v>1119.8900000000001</v>
      </c>
      <c r="K2922" s="69">
        <v>0</v>
      </c>
      <c r="L2922" s="75">
        <f>SUM(J2922:K2922)</f>
        <v>1119.8900000000001</v>
      </c>
      <c r="N2922" s="69">
        <v>1059.3799999999999</v>
      </c>
      <c r="O2922" s="69">
        <v>60.510000000000005</v>
      </c>
      <c r="P2922" s="69">
        <f>SUM(N2922:O2922)</f>
        <v>1119.8899999999999</v>
      </c>
      <c r="Q2922" s="63"/>
      <c r="R2922" s="69">
        <f t="shared" ref="R2922:S2924" si="1692">X2922</f>
        <v>1059.3800000000001</v>
      </c>
      <c r="S2922" s="69">
        <f t="shared" si="1692"/>
        <v>60.5</v>
      </c>
      <c r="T2922" s="69">
        <f>R2922+S2922</f>
        <v>1119.8800000000001</v>
      </c>
      <c r="U2922" s="69">
        <f>ROUND(Z2922*$H$2,2)/100</f>
        <v>0</v>
      </c>
      <c r="V2922" s="77">
        <f>SUM(T2922:U2922)</f>
        <v>1119.8800000000001</v>
      </c>
      <c r="X2922" s="69">
        <v>1059.3800000000001</v>
      </c>
      <c r="Y2922" s="69">
        <v>60.5</v>
      </c>
      <c r="Z2922" s="69">
        <v>1119.8800000000001</v>
      </c>
      <c r="AA2922" s="78"/>
      <c r="AB2922" s="79">
        <f t="shared" si="1679"/>
        <v>9.9999999997635314E-3</v>
      </c>
    </row>
    <row r="2923" spans="1:28" ht="22.5" x14ac:dyDescent="0.25">
      <c r="A2923" s="71" t="s">
        <v>11690</v>
      </c>
      <c r="B2923" s="72" t="s">
        <v>16611</v>
      </c>
      <c r="C2923" s="73" t="s">
        <v>8780</v>
      </c>
      <c r="D2923" s="74">
        <v>0</v>
      </c>
      <c r="E2923" s="69">
        <v>959.99</v>
      </c>
      <c r="F2923" s="75">
        <f>ROUND(D2923*E2923,2)</f>
        <v>0</v>
      </c>
      <c r="G2923" s="76"/>
      <c r="H2923" s="69">
        <f t="shared" si="1691"/>
        <v>837.41</v>
      </c>
      <c r="I2923" s="69">
        <f t="shared" si="1691"/>
        <v>122.58</v>
      </c>
      <c r="J2923" s="69">
        <f>H2923+I2923</f>
        <v>959.99</v>
      </c>
      <c r="K2923" s="69">
        <v>0</v>
      </c>
      <c r="L2923" s="75">
        <f>SUM(J2923:K2923)</f>
        <v>959.99</v>
      </c>
      <c r="N2923" s="69">
        <v>837.41</v>
      </c>
      <c r="O2923" s="69">
        <v>122.58000000000001</v>
      </c>
      <c r="P2923" s="69">
        <f>SUM(N2923:O2923)</f>
        <v>959.99</v>
      </c>
      <c r="Q2923" s="63"/>
      <c r="R2923" s="69">
        <f t="shared" si="1692"/>
        <v>837.41</v>
      </c>
      <c r="S2923" s="69">
        <f t="shared" si="1692"/>
        <v>122.57</v>
      </c>
      <c r="T2923" s="69">
        <f>R2923+S2923</f>
        <v>959.98</v>
      </c>
      <c r="U2923" s="69">
        <f>ROUND(Z2923*$H$2,2)/100</f>
        <v>0</v>
      </c>
      <c r="V2923" s="77">
        <f>SUM(T2923:U2923)</f>
        <v>959.98</v>
      </c>
      <c r="X2923" s="69">
        <v>837.41</v>
      </c>
      <c r="Y2923" s="69">
        <v>122.57</v>
      </c>
      <c r="Z2923" s="69">
        <v>959.98</v>
      </c>
      <c r="AA2923" s="78"/>
      <c r="AB2923" s="79">
        <f t="shared" si="1679"/>
        <v>9.9999999999909051E-3</v>
      </c>
    </row>
    <row r="2924" spans="1:28" x14ac:dyDescent="0.25">
      <c r="A2924" s="71" t="s">
        <v>11691</v>
      </c>
      <c r="B2924" s="72" t="s">
        <v>16612</v>
      </c>
      <c r="C2924" s="73" t="s">
        <v>8780</v>
      </c>
      <c r="D2924" s="74">
        <v>0</v>
      </c>
      <c r="E2924" s="69">
        <v>1747.06</v>
      </c>
      <c r="F2924" s="75">
        <f>ROUND(D2924*E2924,2)</f>
        <v>0</v>
      </c>
      <c r="G2924" s="76"/>
      <c r="H2924" s="69">
        <f t="shared" si="1691"/>
        <v>1747.06</v>
      </c>
      <c r="I2924" s="69">
        <f t="shared" si="1691"/>
        <v>0</v>
      </c>
      <c r="J2924" s="69">
        <f>H2924+I2924</f>
        <v>1747.06</v>
      </c>
      <c r="K2924" s="69">
        <v>0</v>
      </c>
      <c r="L2924" s="75">
        <f>SUM(J2924:K2924)</f>
        <v>1747.06</v>
      </c>
      <c r="N2924" s="69">
        <v>1747.06</v>
      </c>
      <c r="O2924" s="69">
        <v>0</v>
      </c>
      <c r="P2924" s="69">
        <f>SUM(N2924:O2924)</f>
        <v>1747.06</v>
      </c>
      <c r="Q2924" s="63"/>
      <c r="R2924" s="69">
        <f t="shared" si="1692"/>
        <v>1747.06</v>
      </c>
      <c r="S2924" s="69">
        <f t="shared" si="1692"/>
        <v>0</v>
      </c>
      <c r="T2924" s="69">
        <f>R2924+S2924</f>
        <v>1747.06</v>
      </c>
      <c r="U2924" s="69">
        <f>ROUND(Z2924*$H$2,2)/100</f>
        <v>0</v>
      </c>
      <c r="V2924" s="77">
        <f>SUM(T2924:U2924)</f>
        <v>1747.06</v>
      </c>
      <c r="X2924" s="69">
        <v>1747.06</v>
      </c>
      <c r="Y2924" s="69">
        <v>0</v>
      </c>
      <c r="Z2924" s="69">
        <v>1747.06</v>
      </c>
      <c r="AA2924" s="78"/>
      <c r="AB2924" s="79">
        <f t="shared" si="1679"/>
        <v>0</v>
      </c>
    </row>
    <row r="2925" spans="1:28" ht="22.5" x14ac:dyDescent="0.25">
      <c r="A2925" s="65" t="s">
        <v>11692</v>
      </c>
      <c r="B2925" s="66" t="s">
        <v>16613</v>
      </c>
      <c r="C2925" s="67"/>
      <c r="D2925" s="68"/>
      <c r="E2925" s="69"/>
      <c r="F2925" s="70"/>
      <c r="H2925" s="69"/>
      <c r="I2925" s="69"/>
      <c r="J2925" s="69"/>
      <c r="K2925" s="69"/>
      <c r="L2925" s="75"/>
      <c r="N2925" s="69"/>
      <c r="O2925" s="69"/>
      <c r="P2925" s="69"/>
      <c r="Q2925" s="63"/>
      <c r="R2925" s="69"/>
      <c r="S2925" s="69"/>
      <c r="T2925" s="69"/>
      <c r="U2925" s="69"/>
      <c r="V2925" s="77"/>
      <c r="X2925" s="69"/>
      <c r="Y2925" s="69"/>
      <c r="Z2925" s="69"/>
      <c r="AA2925" s="78"/>
      <c r="AB2925" s="79">
        <f t="shared" si="1679"/>
        <v>0</v>
      </c>
    </row>
    <row r="2926" spans="1:28" x14ac:dyDescent="0.25">
      <c r="A2926" s="71" t="s">
        <v>11693</v>
      </c>
      <c r="B2926" s="72" t="s">
        <v>16614</v>
      </c>
      <c r="C2926" s="73" t="s">
        <v>8753</v>
      </c>
      <c r="D2926" s="74">
        <v>0</v>
      </c>
      <c r="E2926" s="69">
        <v>185.48000000000002</v>
      </c>
      <c r="F2926" s="75">
        <f t="shared" ref="F2926:F2963" si="1693">ROUND(D2926*E2926,2)</f>
        <v>0</v>
      </c>
      <c r="G2926" s="76"/>
      <c r="H2926" s="69">
        <f t="shared" ref="H2926:I2963" si="1694">ROUND(N2926+(N2926*$H$2/100),2)</f>
        <v>181.33</v>
      </c>
      <c r="I2926" s="69">
        <f t="shared" si="1694"/>
        <v>4.1500000000000004</v>
      </c>
      <c r="J2926" s="69">
        <f t="shared" ref="J2926:J2963" si="1695">H2926+I2926</f>
        <v>185.48000000000002</v>
      </c>
      <c r="K2926" s="69">
        <v>0</v>
      </c>
      <c r="L2926" s="75">
        <f t="shared" ref="L2926:L2963" si="1696">SUM(J2926:K2926)</f>
        <v>185.48000000000002</v>
      </c>
      <c r="N2926" s="69">
        <v>181.33</v>
      </c>
      <c r="O2926" s="69">
        <v>4.1500000000000004</v>
      </c>
      <c r="P2926" s="69">
        <f t="shared" ref="P2926:P2963" si="1697">SUM(N2926:O2926)</f>
        <v>185.48000000000002</v>
      </c>
      <c r="Q2926" s="63"/>
      <c r="R2926" s="69">
        <f t="shared" ref="R2926:S2963" si="1698">X2926</f>
        <v>181.33</v>
      </c>
      <c r="S2926" s="69">
        <f t="shared" si="1698"/>
        <v>4.1500000000000004</v>
      </c>
      <c r="T2926" s="69">
        <f t="shared" ref="T2926:T2963" si="1699">R2926+S2926</f>
        <v>185.48000000000002</v>
      </c>
      <c r="U2926" s="69">
        <f t="shared" ref="U2926:U2963" si="1700">ROUND(Z2926*$H$2,2)/100</f>
        <v>0</v>
      </c>
      <c r="V2926" s="77">
        <f t="shared" ref="V2926:V2963" si="1701">SUM(T2926:U2926)</f>
        <v>185.48000000000002</v>
      </c>
      <c r="X2926" s="69">
        <v>181.33</v>
      </c>
      <c r="Y2926" s="69">
        <v>4.1500000000000004</v>
      </c>
      <c r="Z2926" s="69">
        <v>185.48</v>
      </c>
      <c r="AA2926" s="78"/>
      <c r="AB2926" s="79">
        <f t="shared" si="1679"/>
        <v>0</v>
      </c>
    </row>
    <row r="2927" spans="1:28" ht="22.5" x14ac:dyDescent="0.25">
      <c r="A2927" s="71" t="s">
        <v>11694</v>
      </c>
      <c r="B2927" s="72" t="s">
        <v>16615</v>
      </c>
      <c r="C2927" s="73" t="s">
        <v>8753</v>
      </c>
      <c r="D2927" s="74">
        <v>0</v>
      </c>
      <c r="E2927" s="69">
        <v>32.51</v>
      </c>
      <c r="F2927" s="75">
        <f t="shared" si="1693"/>
        <v>0</v>
      </c>
      <c r="G2927" s="76"/>
      <c r="H2927" s="69">
        <f t="shared" si="1694"/>
        <v>22.53</v>
      </c>
      <c r="I2927" s="69">
        <f t="shared" si="1694"/>
        <v>9.98</v>
      </c>
      <c r="J2927" s="69">
        <f t="shared" si="1695"/>
        <v>32.510000000000005</v>
      </c>
      <c r="K2927" s="69">
        <v>0</v>
      </c>
      <c r="L2927" s="75">
        <f t="shared" si="1696"/>
        <v>32.510000000000005</v>
      </c>
      <c r="N2927" s="69">
        <v>22.53</v>
      </c>
      <c r="O2927" s="69">
        <v>9.98</v>
      </c>
      <c r="P2927" s="69">
        <f t="shared" si="1697"/>
        <v>32.510000000000005</v>
      </c>
      <c r="Q2927" s="63"/>
      <c r="R2927" s="69">
        <f t="shared" si="1698"/>
        <v>22.53</v>
      </c>
      <c r="S2927" s="69">
        <f t="shared" si="1698"/>
        <v>9.98</v>
      </c>
      <c r="T2927" s="69">
        <f t="shared" si="1699"/>
        <v>32.510000000000005</v>
      </c>
      <c r="U2927" s="69">
        <f t="shared" si="1700"/>
        <v>0</v>
      </c>
      <c r="V2927" s="77">
        <f t="shared" si="1701"/>
        <v>32.510000000000005</v>
      </c>
      <c r="X2927" s="69">
        <v>22.53</v>
      </c>
      <c r="Y2927" s="69">
        <v>9.98</v>
      </c>
      <c r="Z2927" s="69">
        <v>32.51</v>
      </c>
      <c r="AA2927" s="78"/>
      <c r="AB2927" s="79">
        <f t="shared" si="1679"/>
        <v>0</v>
      </c>
    </row>
    <row r="2928" spans="1:28" x14ac:dyDescent="0.25">
      <c r="A2928" s="71" t="s">
        <v>11695</v>
      </c>
      <c r="B2928" s="72" t="s">
        <v>16616</v>
      </c>
      <c r="C2928" s="73" t="s">
        <v>8753</v>
      </c>
      <c r="D2928" s="74">
        <v>0</v>
      </c>
      <c r="E2928" s="69">
        <v>46.42</v>
      </c>
      <c r="F2928" s="75">
        <f t="shared" si="1693"/>
        <v>0</v>
      </c>
      <c r="G2928" s="76"/>
      <c r="H2928" s="69">
        <f t="shared" si="1694"/>
        <v>42.27</v>
      </c>
      <c r="I2928" s="69">
        <f t="shared" si="1694"/>
        <v>4.1500000000000004</v>
      </c>
      <c r="J2928" s="69">
        <f t="shared" si="1695"/>
        <v>46.42</v>
      </c>
      <c r="K2928" s="69">
        <v>0</v>
      </c>
      <c r="L2928" s="75">
        <f t="shared" si="1696"/>
        <v>46.42</v>
      </c>
      <c r="N2928" s="69">
        <v>42.27</v>
      </c>
      <c r="O2928" s="69">
        <v>4.1500000000000004</v>
      </c>
      <c r="P2928" s="69">
        <f t="shared" si="1697"/>
        <v>46.42</v>
      </c>
      <c r="Q2928" s="63"/>
      <c r="R2928" s="69">
        <f t="shared" si="1698"/>
        <v>42.27</v>
      </c>
      <c r="S2928" s="69">
        <f t="shared" si="1698"/>
        <v>4.1500000000000004</v>
      </c>
      <c r="T2928" s="69">
        <f t="shared" si="1699"/>
        <v>46.42</v>
      </c>
      <c r="U2928" s="69">
        <f t="shared" si="1700"/>
        <v>0</v>
      </c>
      <c r="V2928" s="77">
        <f t="shared" si="1701"/>
        <v>46.42</v>
      </c>
      <c r="X2928" s="69">
        <v>42.27</v>
      </c>
      <c r="Y2928" s="69">
        <v>4.1500000000000004</v>
      </c>
      <c r="Z2928" s="69">
        <v>46.42</v>
      </c>
      <c r="AA2928" s="78"/>
      <c r="AB2928" s="79">
        <f t="shared" si="1679"/>
        <v>0</v>
      </c>
    </row>
    <row r="2929" spans="1:28" ht="22.5" x14ac:dyDescent="0.25">
      <c r="A2929" s="71" t="s">
        <v>11696</v>
      </c>
      <c r="B2929" s="72" t="s">
        <v>16617</v>
      </c>
      <c r="C2929" s="73" t="s">
        <v>8753</v>
      </c>
      <c r="D2929" s="74">
        <v>0</v>
      </c>
      <c r="E2929" s="69">
        <v>39.729999999999997</v>
      </c>
      <c r="F2929" s="75">
        <f t="shared" si="1693"/>
        <v>0</v>
      </c>
      <c r="G2929" s="76"/>
      <c r="H2929" s="69">
        <f t="shared" si="1694"/>
        <v>29.75</v>
      </c>
      <c r="I2929" s="69">
        <f t="shared" si="1694"/>
        <v>9.98</v>
      </c>
      <c r="J2929" s="69">
        <f t="shared" si="1695"/>
        <v>39.730000000000004</v>
      </c>
      <c r="K2929" s="69">
        <v>0</v>
      </c>
      <c r="L2929" s="75">
        <f t="shared" si="1696"/>
        <v>39.730000000000004</v>
      </c>
      <c r="N2929" s="69">
        <v>29.75</v>
      </c>
      <c r="O2929" s="69">
        <v>9.98</v>
      </c>
      <c r="P2929" s="69">
        <f t="shared" si="1697"/>
        <v>39.730000000000004</v>
      </c>
      <c r="Q2929" s="63"/>
      <c r="R2929" s="69">
        <f t="shared" si="1698"/>
        <v>29.75</v>
      </c>
      <c r="S2929" s="69">
        <f t="shared" si="1698"/>
        <v>9.98</v>
      </c>
      <c r="T2929" s="69">
        <f t="shared" si="1699"/>
        <v>39.730000000000004</v>
      </c>
      <c r="U2929" s="69">
        <f t="shared" si="1700"/>
        <v>0</v>
      </c>
      <c r="V2929" s="77">
        <f t="shared" si="1701"/>
        <v>39.730000000000004</v>
      </c>
      <c r="X2929" s="69">
        <v>29.75</v>
      </c>
      <c r="Y2929" s="69">
        <v>9.98</v>
      </c>
      <c r="Z2929" s="69">
        <v>39.729999999999997</v>
      </c>
      <c r="AA2929" s="78"/>
      <c r="AB2929" s="79">
        <f t="shared" si="1679"/>
        <v>0</v>
      </c>
    </row>
    <row r="2930" spans="1:28" x14ac:dyDescent="0.25">
      <c r="A2930" s="71" t="s">
        <v>11697</v>
      </c>
      <c r="B2930" s="72" t="s">
        <v>16618</v>
      </c>
      <c r="C2930" s="73" t="s">
        <v>8753</v>
      </c>
      <c r="D2930" s="74">
        <v>0</v>
      </c>
      <c r="E2930" s="69">
        <v>54.809999999999995</v>
      </c>
      <c r="F2930" s="75">
        <f t="shared" si="1693"/>
        <v>0</v>
      </c>
      <c r="G2930" s="76"/>
      <c r="H2930" s="69">
        <f t="shared" si="1694"/>
        <v>50.66</v>
      </c>
      <c r="I2930" s="69">
        <f t="shared" si="1694"/>
        <v>4.1500000000000004</v>
      </c>
      <c r="J2930" s="69">
        <f t="shared" si="1695"/>
        <v>54.809999999999995</v>
      </c>
      <c r="K2930" s="69">
        <v>0</v>
      </c>
      <c r="L2930" s="75">
        <f t="shared" si="1696"/>
        <v>54.809999999999995</v>
      </c>
      <c r="N2930" s="69">
        <v>50.66</v>
      </c>
      <c r="O2930" s="69">
        <v>4.1500000000000004</v>
      </c>
      <c r="P2930" s="69">
        <f t="shared" si="1697"/>
        <v>54.809999999999995</v>
      </c>
      <c r="Q2930" s="63"/>
      <c r="R2930" s="69">
        <f t="shared" si="1698"/>
        <v>50.66</v>
      </c>
      <c r="S2930" s="69">
        <f t="shared" si="1698"/>
        <v>4.1500000000000004</v>
      </c>
      <c r="T2930" s="69">
        <f t="shared" si="1699"/>
        <v>54.809999999999995</v>
      </c>
      <c r="U2930" s="69">
        <f t="shared" si="1700"/>
        <v>0</v>
      </c>
      <c r="V2930" s="77">
        <f t="shared" si="1701"/>
        <v>54.809999999999995</v>
      </c>
      <c r="X2930" s="69">
        <v>50.66</v>
      </c>
      <c r="Y2930" s="69">
        <v>4.1500000000000004</v>
      </c>
      <c r="Z2930" s="69">
        <v>54.81</v>
      </c>
      <c r="AA2930" s="78"/>
      <c r="AB2930" s="79">
        <f t="shared" si="1679"/>
        <v>0</v>
      </c>
    </row>
    <row r="2931" spans="1:28" x14ac:dyDescent="0.25">
      <c r="A2931" s="71" t="s">
        <v>11698</v>
      </c>
      <c r="B2931" s="72" t="s">
        <v>16619</v>
      </c>
      <c r="C2931" s="73" t="s">
        <v>8753</v>
      </c>
      <c r="D2931" s="74">
        <v>0</v>
      </c>
      <c r="E2931" s="69">
        <v>39.97</v>
      </c>
      <c r="F2931" s="75">
        <f t="shared" si="1693"/>
        <v>0</v>
      </c>
      <c r="G2931" s="76"/>
      <c r="H2931" s="69">
        <f t="shared" si="1694"/>
        <v>29.99</v>
      </c>
      <c r="I2931" s="69">
        <f t="shared" si="1694"/>
        <v>9.98</v>
      </c>
      <c r="J2931" s="69">
        <f t="shared" si="1695"/>
        <v>39.97</v>
      </c>
      <c r="K2931" s="69">
        <v>0</v>
      </c>
      <c r="L2931" s="75">
        <f t="shared" si="1696"/>
        <v>39.97</v>
      </c>
      <c r="N2931" s="69">
        <v>29.990000000000002</v>
      </c>
      <c r="O2931" s="69">
        <v>9.98</v>
      </c>
      <c r="P2931" s="69">
        <f t="shared" si="1697"/>
        <v>39.97</v>
      </c>
      <c r="Q2931" s="63"/>
      <c r="R2931" s="69">
        <f t="shared" si="1698"/>
        <v>29.99</v>
      </c>
      <c r="S2931" s="69">
        <f t="shared" si="1698"/>
        <v>9.98</v>
      </c>
      <c r="T2931" s="69">
        <f t="shared" si="1699"/>
        <v>39.97</v>
      </c>
      <c r="U2931" s="69">
        <f t="shared" si="1700"/>
        <v>0</v>
      </c>
      <c r="V2931" s="77">
        <f t="shared" si="1701"/>
        <v>39.97</v>
      </c>
      <c r="X2931" s="69">
        <v>29.99</v>
      </c>
      <c r="Y2931" s="69">
        <v>9.98</v>
      </c>
      <c r="Z2931" s="69">
        <v>39.97</v>
      </c>
      <c r="AA2931" s="78"/>
      <c r="AB2931" s="79">
        <f t="shared" si="1679"/>
        <v>0</v>
      </c>
    </row>
    <row r="2932" spans="1:28" x14ac:dyDescent="0.25">
      <c r="A2932" s="71" t="s">
        <v>11699</v>
      </c>
      <c r="B2932" s="72" t="s">
        <v>16620</v>
      </c>
      <c r="C2932" s="73" t="s">
        <v>8753</v>
      </c>
      <c r="D2932" s="74">
        <v>0</v>
      </c>
      <c r="E2932" s="69">
        <v>41.22</v>
      </c>
      <c r="F2932" s="75">
        <f t="shared" si="1693"/>
        <v>0</v>
      </c>
      <c r="G2932" s="76"/>
      <c r="H2932" s="69">
        <f t="shared" si="1694"/>
        <v>37.07</v>
      </c>
      <c r="I2932" s="69">
        <f t="shared" si="1694"/>
        <v>4.1500000000000004</v>
      </c>
      <c r="J2932" s="69">
        <f t="shared" si="1695"/>
        <v>41.22</v>
      </c>
      <c r="K2932" s="69">
        <v>0</v>
      </c>
      <c r="L2932" s="75">
        <f t="shared" si="1696"/>
        <v>41.22</v>
      </c>
      <c r="N2932" s="69">
        <v>37.07</v>
      </c>
      <c r="O2932" s="69">
        <v>4.1500000000000004</v>
      </c>
      <c r="P2932" s="69">
        <f t="shared" si="1697"/>
        <v>41.22</v>
      </c>
      <c r="Q2932" s="63"/>
      <c r="R2932" s="69">
        <f t="shared" si="1698"/>
        <v>37.07</v>
      </c>
      <c r="S2932" s="69">
        <f t="shared" si="1698"/>
        <v>4.1500000000000004</v>
      </c>
      <c r="T2932" s="69">
        <f t="shared" si="1699"/>
        <v>41.22</v>
      </c>
      <c r="U2932" s="69">
        <f t="shared" si="1700"/>
        <v>0</v>
      </c>
      <c r="V2932" s="77">
        <f t="shared" si="1701"/>
        <v>41.22</v>
      </c>
      <c r="X2932" s="69">
        <v>37.07</v>
      </c>
      <c r="Y2932" s="69">
        <v>4.1500000000000004</v>
      </c>
      <c r="Z2932" s="69">
        <v>41.22</v>
      </c>
      <c r="AA2932" s="78"/>
      <c r="AB2932" s="79">
        <f t="shared" si="1679"/>
        <v>0</v>
      </c>
    </row>
    <row r="2933" spans="1:28" x14ac:dyDescent="0.25">
      <c r="A2933" s="71" t="s">
        <v>11700</v>
      </c>
      <c r="B2933" s="72" t="s">
        <v>16621</v>
      </c>
      <c r="C2933" s="73" t="s">
        <v>8753</v>
      </c>
      <c r="D2933" s="74">
        <v>0</v>
      </c>
      <c r="E2933" s="69">
        <v>28.47</v>
      </c>
      <c r="F2933" s="75">
        <f t="shared" si="1693"/>
        <v>0</v>
      </c>
      <c r="G2933" s="76"/>
      <c r="H2933" s="69">
        <f t="shared" si="1694"/>
        <v>24.32</v>
      </c>
      <c r="I2933" s="69">
        <f t="shared" si="1694"/>
        <v>4.1500000000000004</v>
      </c>
      <c r="J2933" s="69">
        <f t="shared" si="1695"/>
        <v>28.47</v>
      </c>
      <c r="K2933" s="69">
        <v>0</v>
      </c>
      <c r="L2933" s="75">
        <f t="shared" si="1696"/>
        <v>28.47</v>
      </c>
      <c r="N2933" s="69">
        <v>24.32</v>
      </c>
      <c r="O2933" s="69">
        <v>4.1500000000000004</v>
      </c>
      <c r="P2933" s="69">
        <f t="shared" si="1697"/>
        <v>28.47</v>
      </c>
      <c r="Q2933" s="63"/>
      <c r="R2933" s="69">
        <f t="shared" si="1698"/>
        <v>24.32</v>
      </c>
      <c r="S2933" s="69">
        <f t="shared" si="1698"/>
        <v>4.1500000000000004</v>
      </c>
      <c r="T2933" s="69">
        <f t="shared" si="1699"/>
        <v>28.47</v>
      </c>
      <c r="U2933" s="69">
        <f t="shared" si="1700"/>
        <v>0</v>
      </c>
      <c r="V2933" s="77">
        <f t="shared" si="1701"/>
        <v>28.47</v>
      </c>
      <c r="X2933" s="69">
        <v>24.32</v>
      </c>
      <c r="Y2933" s="69">
        <v>4.1500000000000004</v>
      </c>
      <c r="Z2933" s="69">
        <v>28.47</v>
      </c>
      <c r="AA2933" s="78"/>
      <c r="AB2933" s="79">
        <f t="shared" si="1679"/>
        <v>0</v>
      </c>
    </row>
    <row r="2934" spans="1:28" x14ac:dyDescent="0.25">
      <c r="A2934" s="71" t="s">
        <v>11701</v>
      </c>
      <c r="B2934" s="72" t="s">
        <v>16622</v>
      </c>
      <c r="C2934" s="73" t="s">
        <v>8753</v>
      </c>
      <c r="D2934" s="74">
        <v>0</v>
      </c>
      <c r="E2934" s="69">
        <v>41.74</v>
      </c>
      <c r="F2934" s="75">
        <f t="shared" si="1693"/>
        <v>0</v>
      </c>
      <c r="G2934" s="76"/>
      <c r="H2934" s="69">
        <f t="shared" si="1694"/>
        <v>37.590000000000003</v>
      </c>
      <c r="I2934" s="69">
        <f t="shared" si="1694"/>
        <v>4.1500000000000004</v>
      </c>
      <c r="J2934" s="69">
        <f t="shared" si="1695"/>
        <v>41.74</v>
      </c>
      <c r="K2934" s="69">
        <v>0</v>
      </c>
      <c r="L2934" s="75">
        <f t="shared" si="1696"/>
        <v>41.74</v>
      </c>
      <c r="N2934" s="69">
        <v>37.590000000000003</v>
      </c>
      <c r="O2934" s="69">
        <v>4.1500000000000004</v>
      </c>
      <c r="P2934" s="69">
        <f t="shared" si="1697"/>
        <v>41.74</v>
      </c>
      <c r="Q2934" s="63"/>
      <c r="R2934" s="69">
        <f t="shared" si="1698"/>
        <v>37.590000000000003</v>
      </c>
      <c r="S2934" s="69">
        <f t="shared" si="1698"/>
        <v>4.1500000000000004</v>
      </c>
      <c r="T2934" s="69">
        <f t="shared" si="1699"/>
        <v>41.74</v>
      </c>
      <c r="U2934" s="69">
        <f t="shared" si="1700"/>
        <v>0</v>
      </c>
      <c r="V2934" s="77">
        <f t="shared" si="1701"/>
        <v>41.74</v>
      </c>
      <c r="X2934" s="69">
        <v>37.590000000000003</v>
      </c>
      <c r="Y2934" s="69">
        <v>4.1500000000000004</v>
      </c>
      <c r="Z2934" s="69">
        <v>41.74</v>
      </c>
      <c r="AA2934" s="78"/>
      <c r="AB2934" s="79">
        <f t="shared" si="1679"/>
        <v>0</v>
      </c>
    </row>
    <row r="2935" spans="1:28" x14ac:dyDescent="0.25">
      <c r="A2935" s="71" t="s">
        <v>11702</v>
      </c>
      <c r="B2935" s="72" t="s">
        <v>16623</v>
      </c>
      <c r="C2935" s="73" t="s">
        <v>8753</v>
      </c>
      <c r="D2935" s="74">
        <v>0</v>
      </c>
      <c r="E2935" s="69">
        <v>62.790000000000006</v>
      </c>
      <c r="F2935" s="75">
        <f t="shared" si="1693"/>
        <v>0</v>
      </c>
      <c r="G2935" s="76"/>
      <c r="H2935" s="69">
        <f t="shared" si="1694"/>
        <v>46.01</v>
      </c>
      <c r="I2935" s="69">
        <f t="shared" si="1694"/>
        <v>16.78</v>
      </c>
      <c r="J2935" s="69">
        <f t="shared" si="1695"/>
        <v>62.79</v>
      </c>
      <c r="K2935" s="69">
        <v>0</v>
      </c>
      <c r="L2935" s="75">
        <f t="shared" si="1696"/>
        <v>62.79</v>
      </c>
      <c r="N2935" s="69">
        <v>46.010000000000005</v>
      </c>
      <c r="O2935" s="69">
        <v>16.78</v>
      </c>
      <c r="P2935" s="69">
        <f t="shared" si="1697"/>
        <v>62.790000000000006</v>
      </c>
      <c r="Q2935" s="63"/>
      <c r="R2935" s="69">
        <f t="shared" si="1698"/>
        <v>46.01</v>
      </c>
      <c r="S2935" s="69">
        <f t="shared" si="1698"/>
        <v>16.79</v>
      </c>
      <c r="T2935" s="69">
        <f t="shared" si="1699"/>
        <v>62.8</v>
      </c>
      <c r="U2935" s="69">
        <f t="shared" si="1700"/>
        <v>0</v>
      </c>
      <c r="V2935" s="77">
        <f t="shared" si="1701"/>
        <v>62.8</v>
      </c>
      <c r="X2935" s="69">
        <v>46.01</v>
      </c>
      <c r="Y2935" s="69">
        <v>16.79</v>
      </c>
      <c r="Z2935" s="69">
        <v>62.8</v>
      </c>
      <c r="AA2935" s="78"/>
      <c r="AB2935" s="79">
        <f t="shared" si="1679"/>
        <v>-9.9999999999909051E-3</v>
      </c>
    </row>
    <row r="2936" spans="1:28" x14ac:dyDescent="0.25">
      <c r="A2936" s="71" t="s">
        <v>11703</v>
      </c>
      <c r="B2936" s="72" t="s">
        <v>16624</v>
      </c>
      <c r="C2936" s="73" t="s">
        <v>8753</v>
      </c>
      <c r="D2936" s="74">
        <v>0</v>
      </c>
      <c r="E2936" s="69">
        <v>102.5</v>
      </c>
      <c r="F2936" s="75">
        <f t="shared" si="1693"/>
        <v>0</v>
      </c>
      <c r="G2936" s="76"/>
      <c r="H2936" s="69">
        <f t="shared" si="1694"/>
        <v>72.25</v>
      </c>
      <c r="I2936" s="69">
        <f t="shared" si="1694"/>
        <v>30.25</v>
      </c>
      <c r="J2936" s="69">
        <f t="shared" si="1695"/>
        <v>102.5</v>
      </c>
      <c r="K2936" s="69">
        <v>0</v>
      </c>
      <c r="L2936" s="75">
        <f t="shared" si="1696"/>
        <v>102.5</v>
      </c>
      <c r="N2936" s="69">
        <v>72.25</v>
      </c>
      <c r="O2936" s="69">
        <v>30.25</v>
      </c>
      <c r="P2936" s="69">
        <f t="shared" si="1697"/>
        <v>102.5</v>
      </c>
      <c r="Q2936" s="63"/>
      <c r="R2936" s="69">
        <f t="shared" si="1698"/>
        <v>72.25</v>
      </c>
      <c r="S2936" s="69">
        <f t="shared" si="1698"/>
        <v>30.25</v>
      </c>
      <c r="T2936" s="69">
        <f t="shared" si="1699"/>
        <v>102.5</v>
      </c>
      <c r="U2936" s="69">
        <f t="shared" si="1700"/>
        <v>0</v>
      </c>
      <c r="V2936" s="77">
        <f t="shared" si="1701"/>
        <v>102.5</v>
      </c>
      <c r="X2936" s="69">
        <v>72.25</v>
      </c>
      <c r="Y2936" s="69">
        <v>30.25</v>
      </c>
      <c r="Z2936" s="69">
        <v>102.5</v>
      </c>
      <c r="AA2936" s="78"/>
      <c r="AB2936" s="79">
        <f t="shared" si="1679"/>
        <v>0</v>
      </c>
    </row>
    <row r="2937" spans="1:28" ht="33.75" x14ac:dyDescent="0.25">
      <c r="A2937" s="71" t="s">
        <v>11704</v>
      </c>
      <c r="B2937" s="72" t="s">
        <v>16625</v>
      </c>
      <c r="C2937" s="73" t="s">
        <v>8753</v>
      </c>
      <c r="D2937" s="74">
        <v>0</v>
      </c>
      <c r="E2937" s="69">
        <v>220.98000000000002</v>
      </c>
      <c r="F2937" s="75">
        <f t="shared" si="1693"/>
        <v>0</v>
      </c>
      <c r="G2937" s="76"/>
      <c r="H2937" s="69">
        <f t="shared" si="1694"/>
        <v>208.18</v>
      </c>
      <c r="I2937" s="69">
        <f t="shared" si="1694"/>
        <v>12.8</v>
      </c>
      <c r="J2937" s="69">
        <f t="shared" si="1695"/>
        <v>220.98000000000002</v>
      </c>
      <c r="K2937" s="69">
        <v>0</v>
      </c>
      <c r="L2937" s="75">
        <f t="shared" si="1696"/>
        <v>220.98000000000002</v>
      </c>
      <c r="N2937" s="69">
        <v>208.18</v>
      </c>
      <c r="O2937" s="69">
        <v>12.799999999999999</v>
      </c>
      <c r="P2937" s="69">
        <f t="shared" si="1697"/>
        <v>220.98000000000002</v>
      </c>
      <c r="Q2937" s="63"/>
      <c r="R2937" s="69">
        <f t="shared" si="1698"/>
        <v>208.18</v>
      </c>
      <c r="S2937" s="69">
        <f t="shared" si="1698"/>
        <v>12.8</v>
      </c>
      <c r="T2937" s="69">
        <f t="shared" si="1699"/>
        <v>220.98000000000002</v>
      </c>
      <c r="U2937" s="69">
        <f t="shared" si="1700"/>
        <v>0</v>
      </c>
      <c r="V2937" s="77">
        <f t="shared" si="1701"/>
        <v>220.98000000000002</v>
      </c>
      <c r="X2937" s="69">
        <v>208.18</v>
      </c>
      <c r="Y2937" s="69">
        <v>12.8</v>
      </c>
      <c r="Z2937" s="69">
        <v>220.98</v>
      </c>
      <c r="AA2937" s="78"/>
      <c r="AB2937" s="79">
        <f t="shared" si="1679"/>
        <v>0</v>
      </c>
    </row>
    <row r="2938" spans="1:28" x14ac:dyDescent="0.25">
      <c r="A2938" s="71" t="s">
        <v>11705</v>
      </c>
      <c r="B2938" s="72" t="s">
        <v>16626</v>
      </c>
      <c r="C2938" s="73" t="s">
        <v>8753</v>
      </c>
      <c r="D2938" s="74">
        <v>0</v>
      </c>
      <c r="E2938" s="69">
        <v>628.67999999999995</v>
      </c>
      <c r="F2938" s="75">
        <f t="shared" si="1693"/>
        <v>0</v>
      </c>
      <c r="G2938" s="76"/>
      <c r="H2938" s="69">
        <f t="shared" si="1694"/>
        <v>615.88</v>
      </c>
      <c r="I2938" s="69">
        <f t="shared" si="1694"/>
        <v>12.8</v>
      </c>
      <c r="J2938" s="69">
        <f t="shared" si="1695"/>
        <v>628.67999999999995</v>
      </c>
      <c r="K2938" s="69">
        <v>0</v>
      </c>
      <c r="L2938" s="75">
        <f t="shared" si="1696"/>
        <v>628.67999999999995</v>
      </c>
      <c r="N2938" s="69">
        <v>615.88</v>
      </c>
      <c r="O2938" s="69">
        <v>12.799999999999999</v>
      </c>
      <c r="P2938" s="69">
        <f t="shared" si="1697"/>
        <v>628.67999999999995</v>
      </c>
      <c r="Q2938" s="63"/>
      <c r="R2938" s="69">
        <f t="shared" si="1698"/>
        <v>615.88</v>
      </c>
      <c r="S2938" s="69">
        <f t="shared" si="1698"/>
        <v>12.8</v>
      </c>
      <c r="T2938" s="69">
        <f t="shared" si="1699"/>
        <v>628.67999999999995</v>
      </c>
      <c r="U2938" s="69">
        <f t="shared" si="1700"/>
        <v>0</v>
      </c>
      <c r="V2938" s="77">
        <f t="shared" si="1701"/>
        <v>628.67999999999995</v>
      </c>
      <c r="X2938" s="69">
        <v>615.88</v>
      </c>
      <c r="Y2938" s="69">
        <v>12.8</v>
      </c>
      <c r="Z2938" s="69">
        <v>628.67999999999995</v>
      </c>
      <c r="AA2938" s="78"/>
      <c r="AB2938" s="79">
        <f t="shared" si="1679"/>
        <v>0</v>
      </c>
    </row>
    <row r="2939" spans="1:28" s="33" customFormat="1" ht="22.5" x14ac:dyDescent="0.25">
      <c r="A2939" s="71" t="s">
        <v>11706</v>
      </c>
      <c r="B2939" s="72" t="s">
        <v>16627</v>
      </c>
      <c r="C2939" s="73" t="s">
        <v>8753</v>
      </c>
      <c r="D2939" s="74">
        <v>0</v>
      </c>
      <c r="E2939" s="69">
        <v>340.71</v>
      </c>
      <c r="F2939" s="75">
        <f t="shared" si="1693"/>
        <v>0</v>
      </c>
      <c r="G2939" s="76"/>
      <c r="H2939" s="69">
        <f t="shared" si="1694"/>
        <v>323.93</v>
      </c>
      <c r="I2939" s="69">
        <f t="shared" si="1694"/>
        <v>16.78</v>
      </c>
      <c r="J2939" s="69">
        <f t="shared" si="1695"/>
        <v>340.71000000000004</v>
      </c>
      <c r="K2939" s="69">
        <v>0</v>
      </c>
      <c r="L2939" s="75">
        <f t="shared" si="1696"/>
        <v>340.71000000000004</v>
      </c>
      <c r="N2939" s="69">
        <v>323.93</v>
      </c>
      <c r="O2939" s="69">
        <v>16.78</v>
      </c>
      <c r="P2939" s="69">
        <f t="shared" si="1697"/>
        <v>340.71000000000004</v>
      </c>
      <c r="Q2939" s="63"/>
      <c r="R2939" s="69">
        <f t="shared" si="1698"/>
        <v>323.93</v>
      </c>
      <c r="S2939" s="69">
        <f t="shared" si="1698"/>
        <v>16.79</v>
      </c>
      <c r="T2939" s="69">
        <f t="shared" si="1699"/>
        <v>340.72</v>
      </c>
      <c r="U2939" s="69">
        <f t="shared" si="1700"/>
        <v>0</v>
      </c>
      <c r="V2939" s="77">
        <f t="shared" si="1701"/>
        <v>340.72</v>
      </c>
      <c r="X2939" s="69">
        <v>323.93</v>
      </c>
      <c r="Y2939" s="69">
        <v>16.79</v>
      </c>
      <c r="Z2939" s="69">
        <v>340.72</v>
      </c>
      <c r="AA2939" s="78"/>
      <c r="AB2939" s="79">
        <f t="shared" si="1679"/>
        <v>-9.9999999999909051E-3</v>
      </c>
    </row>
    <row r="2940" spans="1:28" ht="22.5" x14ac:dyDescent="0.25">
      <c r="A2940" s="71" t="s">
        <v>11707</v>
      </c>
      <c r="B2940" s="72" t="s">
        <v>16628</v>
      </c>
      <c r="C2940" s="73" t="s">
        <v>8753</v>
      </c>
      <c r="D2940" s="74">
        <v>0</v>
      </c>
      <c r="E2940" s="69">
        <v>34.709999999999994</v>
      </c>
      <c r="F2940" s="75">
        <f t="shared" si="1693"/>
        <v>0</v>
      </c>
      <c r="G2940" s="76"/>
      <c r="H2940" s="69">
        <f t="shared" si="1694"/>
        <v>22.91</v>
      </c>
      <c r="I2940" s="69">
        <f t="shared" si="1694"/>
        <v>11.8</v>
      </c>
      <c r="J2940" s="69">
        <f t="shared" si="1695"/>
        <v>34.71</v>
      </c>
      <c r="K2940" s="69">
        <v>0</v>
      </c>
      <c r="L2940" s="75">
        <f t="shared" si="1696"/>
        <v>34.71</v>
      </c>
      <c r="N2940" s="69">
        <v>22.91</v>
      </c>
      <c r="O2940" s="69">
        <v>11.799999999999999</v>
      </c>
      <c r="P2940" s="69">
        <f t="shared" si="1697"/>
        <v>34.71</v>
      </c>
      <c r="Q2940" s="63"/>
      <c r="R2940" s="69">
        <f t="shared" si="1698"/>
        <v>22.91</v>
      </c>
      <c r="S2940" s="69">
        <f t="shared" si="1698"/>
        <v>11.81</v>
      </c>
      <c r="T2940" s="69">
        <f t="shared" si="1699"/>
        <v>34.72</v>
      </c>
      <c r="U2940" s="69">
        <f t="shared" si="1700"/>
        <v>0</v>
      </c>
      <c r="V2940" s="77">
        <f t="shared" si="1701"/>
        <v>34.72</v>
      </c>
      <c r="X2940" s="69">
        <v>22.91</v>
      </c>
      <c r="Y2940" s="69">
        <v>11.81</v>
      </c>
      <c r="Z2940" s="69">
        <v>34.72</v>
      </c>
      <c r="AA2940" s="78"/>
      <c r="AB2940" s="79">
        <f t="shared" si="1679"/>
        <v>-9.9999999999980105E-3</v>
      </c>
    </row>
    <row r="2941" spans="1:28" ht="22.5" x14ac:dyDescent="0.25">
      <c r="A2941" s="71" t="s">
        <v>11708</v>
      </c>
      <c r="B2941" s="72" t="s">
        <v>16629</v>
      </c>
      <c r="C2941" s="73" t="s">
        <v>8753</v>
      </c>
      <c r="D2941" s="74">
        <v>0</v>
      </c>
      <c r="E2941" s="69">
        <v>35.249999999999993</v>
      </c>
      <c r="F2941" s="75">
        <f t="shared" si="1693"/>
        <v>0</v>
      </c>
      <c r="G2941" s="76"/>
      <c r="H2941" s="69">
        <f t="shared" si="1694"/>
        <v>23.45</v>
      </c>
      <c r="I2941" s="69">
        <f t="shared" si="1694"/>
        <v>11.8</v>
      </c>
      <c r="J2941" s="69">
        <f t="shared" si="1695"/>
        <v>35.25</v>
      </c>
      <c r="K2941" s="69">
        <v>0</v>
      </c>
      <c r="L2941" s="75">
        <f t="shared" si="1696"/>
        <v>35.25</v>
      </c>
      <c r="N2941" s="69">
        <v>23.45</v>
      </c>
      <c r="O2941" s="69">
        <v>11.799999999999999</v>
      </c>
      <c r="P2941" s="69">
        <f t="shared" si="1697"/>
        <v>35.25</v>
      </c>
      <c r="Q2941" s="63"/>
      <c r="R2941" s="69">
        <f t="shared" si="1698"/>
        <v>23.45</v>
      </c>
      <c r="S2941" s="69">
        <f t="shared" si="1698"/>
        <v>11.81</v>
      </c>
      <c r="T2941" s="69">
        <f t="shared" si="1699"/>
        <v>35.26</v>
      </c>
      <c r="U2941" s="69">
        <f t="shared" si="1700"/>
        <v>0</v>
      </c>
      <c r="V2941" s="77">
        <f t="shared" si="1701"/>
        <v>35.26</v>
      </c>
      <c r="X2941" s="69">
        <v>23.45</v>
      </c>
      <c r="Y2941" s="69">
        <v>11.81</v>
      </c>
      <c r="Z2941" s="69">
        <v>35.26</v>
      </c>
      <c r="AA2941" s="78"/>
      <c r="AB2941" s="79">
        <f t="shared" si="1679"/>
        <v>-9.9999999999980105E-3</v>
      </c>
    </row>
    <row r="2942" spans="1:28" ht="22.5" x14ac:dyDescent="0.25">
      <c r="A2942" s="71" t="s">
        <v>11709</v>
      </c>
      <c r="B2942" s="72" t="s">
        <v>16630</v>
      </c>
      <c r="C2942" s="73" t="s">
        <v>8753</v>
      </c>
      <c r="D2942" s="74">
        <v>0</v>
      </c>
      <c r="E2942" s="69">
        <v>38.889999999999993</v>
      </c>
      <c r="F2942" s="75">
        <f t="shared" si="1693"/>
        <v>0</v>
      </c>
      <c r="G2942" s="76"/>
      <c r="H2942" s="69">
        <f t="shared" si="1694"/>
        <v>27.09</v>
      </c>
      <c r="I2942" s="69">
        <f t="shared" si="1694"/>
        <v>11.8</v>
      </c>
      <c r="J2942" s="69">
        <f t="shared" si="1695"/>
        <v>38.89</v>
      </c>
      <c r="K2942" s="69">
        <v>0</v>
      </c>
      <c r="L2942" s="75">
        <f t="shared" si="1696"/>
        <v>38.89</v>
      </c>
      <c r="N2942" s="69">
        <v>27.09</v>
      </c>
      <c r="O2942" s="69">
        <v>11.799999999999999</v>
      </c>
      <c r="P2942" s="69">
        <f t="shared" si="1697"/>
        <v>38.89</v>
      </c>
      <c r="Q2942" s="63"/>
      <c r="R2942" s="69">
        <f t="shared" si="1698"/>
        <v>27.09</v>
      </c>
      <c r="S2942" s="69">
        <f t="shared" si="1698"/>
        <v>11.81</v>
      </c>
      <c r="T2942" s="69">
        <f t="shared" si="1699"/>
        <v>38.9</v>
      </c>
      <c r="U2942" s="69">
        <f t="shared" si="1700"/>
        <v>0</v>
      </c>
      <c r="V2942" s="77">
        <f t="shared" si="1701"/>
        <v>38.9</v>
      </c>
      <c r="X2942" s="69">
        <v>27.09</v>
      </c>
      <c r="Y2942" s="69">
        <v>11.81</v>
      </c>
      <c r="Z2942" s="69">
        <v>38.9</v>
      </c>
      <c r="AA2942" s="78"/>
      <c r="AB2942" s="79">
        <f t="shared" si="1679"/>
        <v>-9.9999999999980105E-3</v>
      </c>
    </row>
    <row r="2943" spans="1:28" ht="22.5" x14ac:dyDescent="0.25">
      <c r="A2943" s="71" t="s">
        <v>11710</v>
      </c>
      <c r="B2943" s="72" t="s">
        <v>16631</v>
      </c>
      <c r="C2943" s="73" t="s">
        <v>8753</v>
      </c>
      <c r="D2943" s="74">
        <v>0</v>
      </c>
      <c r="E2943" s="69">
        <v>28.74</v>
      </c>
      <c r="F2943" s="75">
        <f t="shared" si="1693"/>
        <v>0</v>
      </c>
      <c r="G2943" s="76"/>
      <c r="H2943" s="69">
        <f t="shared" si="1694"/>
        <v>16.940000000000001</v>
      </c>
      <c r="I2943" s="69">
        <f t="shared" si="1694"/>
        <v>11.8</v>
      </c>
      <c r="J2943" s="69">
        <f t="shared" si="1695"/>
        <v>28.740000000000002</v>
      </c>
      <c r="K2943" s="69">
        <v>0</v>
      </c>
      <c r="L2943" s="75">
        <f t="shared" si="1696"/>
        <v>28.740000000000002</v>
      </c>
      <c r="N2943" s="69">
        <v>16.940000000000001</v>
      </c>
      <c r="O2943" s="69">
        <v>11.799999999999999</v>
      </c>
      <c r="P2943" s="69">
        <f t="shared" si="1697"/>
        <v>28.740000000000002</v>
      </c>
      <c r="Q2943" s="63"/>
      <c r="R2943" s="69">
        <f t="shared" si="1698"/>
        <v>16.940000000000001</v>
      </c>
      <c r="S2943" s="69">
        <f t="shared" si="1698"/>
        <v>11.81</v>
      </c>
      <c r="T2943" s="69">
        <f t="shared" si="1699"/>
        <v>28.75</v>
      </c>
      <c r="U2943" s="69">
        <f t="shared" si="1700"/>
        <v>0</v>
      </c>
      <c r="V2943" s="77">
        <f t="shared" si="1701"/>
        <v>28.75</v>
      </c>
      <c r="X2943" s="69">
        <v>16.940000000000001</v>
      </c>
      <c r="Y2943" s="69">
        <v>11.81</v>
      </c>
      <c r="Z2943" s="69">
        <v>28.75</v>
      </c>
      <c r="AA2943" s="78"/>
      <c r="AB2943" s="79">
        <f t="shared" si="1679"/>
        <v>-9.9999999999980105E-3</v>
      </c>
    </row>
    <row r="2944" spans="1:28" ht="22.5" x14ac:dyDescent="0.25">
      <c r="A2944" s="71" t="s">
        <v>11711</v>
      </c>
      <c r="B2944" s="72" t="s">
        <v>16632</v>
      </c>
      <c r="C2944" s="73" t="s">
        <v>8753</v>
      </c>
      <c r="D2944" s="74">
        <v>0</v>
      </c>
      <c r="E2944" s="69">
        <v>31.849999999999998</v>
      </c>
      <c r="F2944" s="75">
        <f t="shared" si="1693"/>
        <v>0</v>
      </c>
      <c r="G2944" s="76"/>
      <c r="H2944" s="69">
        <f t="shared" si="1694"/>
        <v>20.05</v>
      </c>
      <c r="I2944" s="69">
        <f t="shared" si="1694"/>
        <v>11.8</v>
      </c>
      <c r="J2944" s="69">
        <f t="shared" si="1695"/>
        <v>31.85</v>
      </c>
      <c r="K2944" s="69">
        <v>0</v>
      </c>
      <c r="L2944" s="75">
        <f t="shared" si="1696"/>
        <v>31.85</v>
      </c>
      <c r="N2944" s="69">
        <v>20.05</v>
      </c>
      <c r="O2944" s="69">
        <v>11.799999999999999</v>
      </c>
      <c r="P2944" s="69">
        <f t="shared" si="1697"/>
        <v>31.85</v>
      </c>
      <c r="Q2944" s="63"/>
      <c r="R2944" s="69">
        <f t="shared" si="1698"/>
        <v>20.05</v>
      </c>
      <c r="S2944" s="69">
        <f t="shared" si="1698"/>
        <v>11.81</v>
      </c>
      <c r="T2944" s="69">
        <f t="shared" si="1699"/>
        <v>31.86</v>
      </c>
      <c r="U2944" s="69">
        <f t="shared" si="1700"/>
        <v>0</v>
      </c>
      <c r="V2944" s="77">
        <f t="shared" si="1701"/>
        <v>31.86</v>
      </c>
      <c r="X2944" s="69">
        <v>20.05</v>
      </c>
      <c r="Y2944" s="69">
        <v>11.81</v>
      </c>
      <c r="Z2944" s="69">
        <v>31.86</v>
      </c>
      <c r="AA2944" s="78"/>
      <c r="AB2944" s="79">
        <f t="shared" si="1679"/>
        <v>-9.9999999999980105E-3</v>
      </c>
    </row>
    <row r="2945" spans="1:28" ht="22.5" x14ac:dyDescent="0.25">
      <c r="A2945" s="71" t="s">
        <v>11712</v>
      </c>
      <c r="B2945" s="72" t="s">
        <v>16633</v>
      </c>
      <c r="C2945" s="73" t="s">
        <v>8753</v>
      </c>
      <c r="D2945" s="74">
        <v>0</v>
      </c>
      <c r="E2945" s="69">
        <v>35.089999999999996</v>
      </c>
      <c r="F2945" s="75">
        <f t="shared" si="1693"/>
        <v>0</v>
      </c>
      <c r="G2945" s="76"/>
      <c r="H2945" s="69">
        <f t="shared" si="1694"/>
        <v>23.29</v>
      </c>
      <c r="I2945" s="69">
        <f t="shared" si="1694"/>
        <v>11.8</v>
      </c>
      <c r="J2945" s="69">
        <f t="shared" si="1695"/>
        <v>35.090000000000003</v>
      </c>
      <c r="K2945" s="69">
        <v>0</v>
      </c>
      <c r="L2945" s="75">
        <f t="shared" si="1696"/>
        <v>35.090000000000003</v>
      </c>
      <c r="N2945" s="69">
        <v>23.29</v>
      </c>
      <c r="O2945" s="69">
        <v>11.799999999999999</v>
      </c>
      <c r="P2945" s="69">
        <f t="shared" si="1697"/>
        <v>35.089999999999996</v>
      </c>
      <c r="Q2945" s="63"/>
      <c r="R2945" s="69">
        <f t="shared" si="1698"/>
        <v>23.29</v>
      </c>
      <c r="S2945" s="69">
        <f t="shared" si="1698"/>
        <v>11.81</v>
      </c>
      <c r="T2945" s="69">
        <f t="shared" si="1699"/>
        <v>35.1</v>
      </c>
      <c r="U2945" s="69">
        <f t="shared" si="1700"/>
        <v>0</v>
      </c>
      <c r="V2945" s="77">
        <f t="shared" si="1701"/>
        <v>35.1</v>
      </c>
      <c r="X2945" s="69">
        <v>23.29</v>
      </c>
      <c r="Y2945" s="69">
        <v>11.81</v>
      </c>
      <c r="Z2945" s="69">
        <v>35.1</v>
      </c>
      <c r="AA2945" s="78"/>
      <c r="AB2945" s="79">
        <f t="shared" si="1679"/>
        <v>-1.0000000000005116E-2</v>
      </c>
    </row>
    <row r="2946" spans="1:28" ht="22.5" x14ac:dyDescent="0.25">
      <c r="A2946" s="71" t="s">
        <v>11713</v>
      </c>
      <c r="B2946" s="72" t="s">
        <v>16634</v>
      </c>
      <c r="C2946" s="73" t="s">
        <v>8753</v>
      </c>
      <c r="D2946" s="74">
        <v>0</v>
      </c>
      <c r="E2946" s="69">
        <v>52.19</v>
      </c>
      <c r="F2946" s="75">
        <f t="shared" si="1693"/>
        <v>0</v>
      </c>
      <c r="G2946" s="76"/>
      <c r="H2946" s="69">
        <f t="shared" si="1694"/>
        <v>40.39</v>
      </c>
      <c r="I2946" s="69">
        <f t="shared" si="1694"/>
        <v>11.8</v>
      </c>
      <c r="J2946" s="69">
        <f t="shared" si="1695"/>
        <v>52.19</v>
      </c>
      <c r="K2946" s="69">
        <v>0</v>
      </c>
      <c r="L2946" s="75">
        <f t="shared" si="1696"/>
        <v>52.19</v>
      </c>
      <c r="N2946" s="69">
        <v>40.39</v>
      </c>
      <c r="O2946" s="69">
        <v>11.799999999999999</v>
      </c>
      <c r="P2946" s="69">
        <f t="shared" si="1697"/>
        <v>52.19</v>
      </c>
      <c r="Q2946" s="63"/>
      <c r="R2946" s="69">
        <f t="shared" si="1698"/>
        <v>40.39</v>
      </c>
      <c r="S2946" s="69">
        <f t="shared" si="1698"/>
        <v>11.81</v>
      </c>
      <c r="T2946" s="69">
        <f t="shared" si="1699"/>
        <v>52.2</v>
      </c>
      <c r="U2946" s="69">
        <f t="shared" si="1700"/>
        <v>0</v>
      </c>
      <c r="V2946" s="77">
        <f t="shared" si="1701"/>
        <v>52.2</v>
      </c>
      <c r="X2946" s="69">
        <v>40.39</v>
      </c>
      <c r="Y2946" s="69">
        <v>11.81</v>
      </c>
      <c r="Z2946" s="69">
        <v>52.2</v>
      </c>
      <c r="AA2946" s="78"/>
      <c r="AB2946" s="79">
        <f t="shared" si="1679"/>
        <v>-1.0000000000005116E-2</v>
      </c>
    </row>
    <row r="2947" spans="1:28" ht="22.5" x14ac:dyDescent="0.25">
      <c r="A2947" s="71" t="s">
        <v>11714</v>
      </c>
      <c r="B2947" s="72" t="s">
        <v>16635</v>
      </c>
      <c r="C2947" s="73" t="s">
        <v>8753</v>
      </c>
      <c r="D2947" s="74">
        <v>0</v>
      </c>
      <c r="E2947" s="69">
        <v>73.069999999999993</v>
      </c>
      <c r="F2947" s="75">
        <f t="shared" si="1693"/>
        <v>0</v>
      </c>
      <c r="G2947" s="76"/>
      <c r="H2947" s="69">
        <f t="shared" si="1694"/>
        <v>61.27</v>
      </c>
      <c r="I2947" s="69">
        <f t="shared" si="1694"/>
        <v>11.8</v>
      </c>
      <c r="J2947" s="69">
        <f t="shared" si="1695"/>
        <v>73.070000000000007</v>
      </c>
      <c r="K2947" s="69">
        <v>0</v>
      </c>
      <c r="L2947" s="75">
        <f t="shared" si="1696"/>
        <v>73.070000000000007</v>
      </c>
      <c r="N2947" s="69">
        <v>61.269999999999996</v>
      </c>
      <c r="O2947" s="69">
        <v>11.799999999999999</v>
      </c>
      <c r="P2947" s="69">
        <f t="shared" si="1697"/>
        <v>73.069999999999993</v>
      </c>
      <c r="Q2947" s="63"/>
      <c r="R2947" s="69">
        <f t="shared" si="1698"/>
        <v>61.27</v>
      </c>
      <c r="S2947" s="69">
        <f t="shared" si="1698"/>
        <v>11.81</v>
      </c>
      <c r="T2947" s="69">
        <f t="shared" si="1699"/>
        <v>73.08</v>
      </c>
      <c r="U2947" s="69">
        <f t="shared" si="1700"/>
        <v>0</v>
      </c>
      <c r="V2947" s="77">
        <f t="shared" si="1701"/>
        <v>73.08</v>
      </c>
      <c r="X2947" s="69">
        <v>61.27</v>
      </c>
      <c r="Y2947" s="69">
        <v>11.81</v>
      </c>
      <c r="Z2947" s="69">
        <v>73.08</v>
      </c>
      <c r="AA2947" s="78"/>
      <c r="AB2947" s="79">
        <f t="shared" si="1679"/>
        <v>-1.0000000000005116E-2</v>
      </c>
    </row>
    <row r="2948" spans="1:28" ht="22.5" x14ac:dyDescent="0.25">
      <c r="A2948" s="71" t="s">
        <v>11715</v>
      </c>
      <c r="B2948" s="72" t="s">
        <v>16636</v>
      </c>
      <c r="C2948" s="73" t="s">
        <v>8753</v>
      </c>
      <c r="D2948" s="74">
        <v>0</v>
      </c>
      <c r="E2948" s="69">
        <v>169.64000000000001</v>
      </c>
      <c r="F2948" s="75">
        <f t="shared" si="1693"/>
        <v>0</v>
      </c>
      <c r="G2948" s="76"/>
      <c r="H2948" s="69">
        <f t="shared" si="1694"/>
        <v>156.84</v>
      </c>
      <c r="I2948" s="69">
        <f t="shared" si="1694"/>
        <v>12.8</v>
      </c>
      <c r="J2948" s="69">
        <f t="shared" si="1695"/>
        <v>169.64000000000001</v>
      </c>
      <c r="K2948" s="69">
        <v>0</v>
      </c>
      <c r="L2948" s="75">
        <f t="shared" si="1696"/>
        <v>169.64000000000001</v>
      </c>
      <c r="N2948" s="69">
        <v>156.84</v>
      </c>
      <c r="O2948" s="69">
        <v>12.799999999999999</v>
      </c>
      <c r="P2948" s="69">
        <f t="shared" si="1697"/>
        <v>169.64000000000001</v>
      </c>
      <c r="Q2948" s="63"/>
      <c r="R2948" s="69">
        <f t="shared" si="1698"/>
        <v>156.84</v>
      </c>
      <c r="S2948" s="69">
        <f t="shared" si="1698"/>
        <v>12.8</v>
      </c>
      <c r="T2948" s="69">
        <f t="shared" si="1699"/>
        <v>169.64000000000001</v>
      </c>
      <c r="U2948" s="69">
        <f t="shared" si="1700"/>
        <v>0</v>
      </c>
      <c r="V2948" s="77">
        <f t="shared" si="1701"/>
        <v>169.64000000000001</v>
      </c>
      <c r="X2948" s="69">
        <v>156.84</v>
      </c>
      <c r="Y2948" s="69">
        <v>12.8</v>
      </c>
      <c r="Z2948" s="69">
        <v>169.64</v>
      </c>
      <c r="AA2948" s="78"/>
      <c r="AB2948" s="79">
        <f t="shared" si="1679"/>
        <v>0</v>
      </c>
    </row>
    <row r="2949" spans="1:28" x14ac:dyDescent="0.25">
      <c r="A2949" s="71" t="s">
        <v>11716</v>
      </c>
      <c r="B2949" s="72" t="s">
        <v>16637</v>
      </c>
      <c r="C2949" s="73" t="s">
        <v>8753</v>
      </c>
      <c r="D2949" s="74">
        <v>0</v>
      </c>
      <c r="E2949" s="69">
        <v>498.39</v>
      </c>
      <c r="F2949" s="75">
        <f t="shared" si="1693"/>
        <v>0</v>
      </c>
      <c r="G2949" s="76"/>
      <c r="H2949" s="69">
        <f t="shared" si="1694"/>
        <v>451.43</v>
      </c>
      <c r="I2949" s="69">
        <f t="shared" si="1694"/>
        <v>46.96</v>
      </c>
      <c r="J2949" s="69">
        <f t="shared" si="1695"/>
        <v>498.39</v>
      </c>
      <c r="K2949" s="69">
        <v>0</v>
      </c>
      <c r="L2949" s="75">
        <f t="shared" si="1696"/>
        <v>498.39</v>
      </c>
      <c r="N2949" s="69">
        <v>451.43</v>
      </c>
      <c r="O2949" s="69">
        <v>46.96</v>
      </c>
      <c r="P2949" s="69">
        <f t="shared" si="1697"/>
        <v>498.39</v>
      </c>
      <c r="Q2949" s="63"/>
      <c r="R2949" s="69">
        <f t="shared" si="1698"/>
        <v>451.43</v>
      </c>
      <c r="S2949" s="69">
        <f t="shared" si="1698"/>
        <v>46.97</v>
      </c>
      <c r="T2949" s="69">
        <f t="shared" si="1699"/>
        <v>498.4</v>
      </c>
      <c r="U2949" s="69">
        <f t="shared" si="1700"/>
        <v>0</v>
      </c>
      <c r="V2949" s="77">
        <f t="shared" si="1701"/>
        <v>498.4</v>
      </c>
      <c r="X2949" s="69">
        <v>451.43</v>
      </c>
      <c r="Y2949" s="69">
        <v>46.97</v>
      </c>
      <c r="Z2949" s="69">
        <v>498.4</v>
      </c>
      <c r="AA2949" s="78"/>
      <c r="AB2949" s="79">
        <f t="shared" si="1679"/>
        <v>-9.9999999999909051E-3</v>
      </c>
    </row>
    <row r="2950" spans="1:28" s="33" customFormat="1" ht="22.5" x14ac:dyDescent="0.25">
      <c r="A2950" s="71" t="s">
        <v>11717</v>
      </c>
      <c r="B2950" s="72" t="s">
        <v>16638</v>
      </c>
      <c r="C2950" s="73" t="s">
        <v>8753</v>
      </c>
      <c r="D2950" s="74">
        <v>0</v>
      </c>
      <c r="E2950" s="69">
        <v>315.45</v>
      </c>
      <c r="F2950" s="75">
        <f t="shared" si="1693"/>
        <v>0</v>
      </c>
      <c r="G2950" s="76"/>
      <c r="H2950" s="69">
        <f t="shared" si="1694"/>
        <v>288.55</v>
      </c>
      <c r="I2950" s="69">
        <f t="shared" si="1694"/>
        <v>26.9</v>
      </c>
      <c r="J2950" s="69">
        <f t="shared" si="1695"/>
        <v>315.45</v>
      </c>
      <c r="K2950" s="69">
        <v>0</v>
      </c>
      <c r="L2950" s="75">
        <f t="shared" si="1696"/>
        <v>315.45</v>
      </c>
      <c r="N2950" s="69">
        <v>288.55</v>
      </c>
      <c r="O2950" s="69">
        <v>26.9</v>
      </c>
      <c r="P2950" s="69">
        <f t="shared" si="1697"/>
        <v>315.45</v>
      </c>
      <c r="Q2950" s="63"/>
      <c r="R2950" s="69">
        <f t="shared" si="1698"/>
        <v>288.55</v>
      </c>
      <c r="S2950" s="69">
        <f t="shared" si="1698"/>
        <v>26.9</v>
      </c>
      <c r="T2950" s="69">
        <f t="shared" si="1699"/>
        <v>315.45</v>
      </c>
      <c r="U2950" s="69">
        <f t="shared" si="1700"/>
        <v>0</v>
      </c>
      <c r="V2950" s="77">
        <f t="shared" si="1701"/>
        <v>315.45</v>
      </c>
      <c r="X2950" s="69">
        <v>288.55</v>
      </c>
      <c r="Y2950" s="69">
        <v>26.9</v>
      </c>
      <c r="Z2950" s="69">
        <v>315.45</v>
      </c>
      <c r="AA2950" s="78"/>
      <c r="AB2950" s="79">
        <f t="shared" si="1679"/>
        <v>0</v>
      </c>
    </row>
    <row r="2951" spans="1:28" ht="22.5" x14ac:dyDescent="0.25">
      <c r="A2951" s="71" t="s">
        <v>11718</v>
      </c>
      <c r="B2951" s="72" t="s">
        <v>16639</v>
      </c>
      <c r="C2951" s="73" t="s">
        <v>8753</v>
      </c>
      <c r="D2951" s="74">
        <v>0</v>
      </c>
      <c r="E2951" s="69">
        <v>134.34</v>
      </c>
      <c r="F2951" s="75">
        <f t="shared" si="1693"/>
        <v>0</v>
      </c>
      <c r="G2951" s="76"/>
      <c r="H2951" s="69">
        <f t="shared" si="1694"/>
        <v>121.54</v>
      </c>
      <c r="I2951" s="69">
        <f t="shared" si="1694"/>
        <v>12.8</v>
      </c>
      <c r="J2951" s="69">
        <f t="shared" si="1695"/>
        <v>134.34</v>
      </c>
      <c r="K2951" s="69">
        <v>0</v>
      </c>
      <c r="L2951" s="75">
        <f t="shared" si="1696"/>
        <v>134.34</v>
      </c>
      <c r="N2951" s="69">
        <v>121.53999999999999</v>
      </c>
      <c r="O2951" s="69">
        <v>12.799999999999999</v>
      </c>
      <c r="P2951" s="69">
        <f t="shared" si="1697"/>
        <v>134.34</v>
      </c>
      <c r="Q2951" s="63"/>
      <c r="R2951" s="69">
        <f t="shared" si="1698"/>
        <v>121.54</v>
      </c>
      <c r="S2951" s="69">
        <f t="shared" si="1698"/>
        <v>12.8</v>
      </c>
      <c r="T2951" s="69">
        <f t="shared" si="1699"/>
        <v>134.34</v>
      </c>
      <c r="U2951" s="69">
        <f t="shared" si="1700"/>
        <v>0</v>
      </c>
      <c r="V2951" s="77">
        <f t="shared" si="1701"/>
        <v>134.34</v>
      </c>
      <c r="X2951" s="69">
        <v>121.54</v>
      </c>
      <c r="Y2951" s="69">
        <v>12.8</v>
      </c>
      <c r="Z2951" s="69">
        <v>134.34</v>
      </c>
      <c r="AA2951" s="78"/>
      <c r="AB2951" s="79">
        <f t="shared" si="1679"/>
        <v>0</v>
      </c>
    </row>
    <row r="2952" spans="1:28" s="82" customFormat="1" ht="22.5" x14ac:dyDescent="0.25">
      <c r="A2952" s="71" t="s">
        <v>11719</v>
      </c>
      <c r="B2952" s="72" t="s">
        <v>16640</v>
      </c>
      <c r="C2952" s="73" t="s">
        <v>8753</v>
      </c>
      <c r="D2952" s="74">
        <v>0</v>
      </c>
      <c r="E2952" s="69">
        <v>52.039999999999992</v>
      </c>
      <c r="F2952" s="75">
        <f t="shared" si="1693"/>
        <v>0</v>
      </c>
      <c r="G2952" s="76"/>
      <c r="H2952" s="69">
        <f t="shared" si="1694"/>
        <v>40.24</v>
      </c>
      <c r="I2952" s="69">
        <f t="shared" si="1694"/>
        <v>11.8</v>
      </c>
      <c r="J2952" s="69">
        <f t="shared" si="1695"/>
        <v>52.040000000000006</v>
      </c>
      <c r="K2952" s="69">
        <v>0</v>
      </c>
      <c r="L2952" s="75">
        <f t="shared" si="1696"/>
        <v>52.040000000000006</v>
      </c>
      <c r="M2952" s="33"/>
      <c r="N2952" s="69">
        <v>40.239999999999995</v>
      </c>
      <c r="O2952" s="69">
        <v>11.799999999999999</v>
      </c>
      <c r="P2952" s="69">
        <f t="shared" si="1697"/>
        <v>52.039999999999992</v>
      </c>
      <c r="Q2952" s="63"/>
      <c r="R2952" s="69">
        <f t="shared" si="1698"/>
        <v>40.24</v>
      </c>
      <c r="S2952" s="69">
        <f t="shared" si="1698"/>
        <v>11.81</v>
      </c>
      <c r="T2952" s="69">
        <f t="shared" si="1699"/>
        <v>52.050000000000004</v>
      </c>
      <c r="U2952" s="69">
        <f t="shared" si="1700"/>
        <v>0</v>
      </c>
      <c r="V2952" s="77">
        <f t="shared" si="1701"/>
        <v>52.050000000000004</v>
      </c>
      <c r="W2952" s="33"/>
      <c r="X2952" s="69">
        <v>40.24</v>
      </c>
      <c r="Y2952" s="69">
        <v>11.81</v>
      </c>
      <c r="Z2952" s="69">
        <v>52.05</v>
      </c>
      <c r="AA2952" s="78"/>
      <c r="AB2952" s="79">
        <f t="shared" si="1679"/>
        <v>-1.0000000000005116E-2</v>
      </c>
    </row>
    <row r="2953" spans="1:28" ht="22.5" x14ac:dyDescent="0.25">
      <c r="A2953" s="71" t="s">
        <v>11720</v>
      </c>
      <c r="B2953" s="72" t="s">
        <v>16641</v>
      </c>
      <c r="C2953" s="73" t="s">
        <v>8753</v>
      </c>
      <c r="D2953" s="74">
        <v>0</v>
      </c>
      <c r="E2953" s="69">
        <v>308.14000000000004</v>
      </c>
      <c r="F2953" s="75">
        <f t="shared" si="1693"/>
        <v>0</v>
      </c>
      <c r="G2953" s="76"/>
      <c r="H2953" s="69">
        <f t="shared" si="1694"/>
        <v>296.33999999999997</v>
      </c>
      <c r="I2953" s="69">
        <f t="shared" si="1694"/>
        <v>11.8</v>
      </c>
      <c r="J2953" s="69">
        <f t="shared" si="1695"/>
        <v>308.14</v>
      </c>
      <c r="K2953" s="69">
        <v>0</v>
      </c>
      <c r="L2953" s="75">
        <f t="shared" si="1696"/>
        <v>308.14</v>
      </c>
      <c r="N2953" s="69">
        <v>296.34000000000003</v>
      </c>
      <c r="O2953" s="69">
        <v>11.799999999999999</v>
      </c>
      <c r="P2953" s="69">
        <f t="shared" si="1697"/>
        <v>308.14000000000004</v>
      </c>
      <c r="Q2953" s="63"/>
      <c r="R2953" s="69">
        <f t="shared" si="1698"/>
        <v>296.33999999999997</v>
      </c>
      <c r="S2953" s="69">
        <f t="shared" si="1698"/>
        <v>11.81</v>
      </c>
      <c r="T2953" s="69">
        <f t="shared" si="1699"/>
        <v>308.14999999999998</v>
      </c>
      <c r="U2953" s="69">
        <f t="shared" si="1700"/>
        <v>0</v>
      </c>
      <c r="V2953" s="77">
        <f t="shared" si="1701"/>
        <v>308.14999999999998</v>
      </c>
      <c r="X2953" s="69">
        <v>296.33999999999997</v>
      </c>
      <c r="Y2953" s="69">
        <v>11.81</v>
      </c>
      <c r="Z2953" s="69">
        <v>308.14999999999998</v>
      </c>
      <c r="AA2953" s="78"/>
      <c r="AB2953" s="79">
        <f t="shared" si="1679"/>
        <v>-9.9999999999340616E-3</v>
      </c>
    </row>
    <row r="2954" spans="1:28" x14ac:dyDescent="0.25">
      <c r="A2954" s="71" t="s">
        <v>11721</v>
      </c>
      <c r="B2954" s="72" t="s">
        <v>16642</v>
      </c>
      <c r="C2954" s="73" t="s">
        <v>8910</v>
      </c>
      <c r="D2954" s="74">
        <v>0</v>
      </c>
      <c r="E2954" s="69">
        <v>592.79</v>
      </c>
      <c r="F2954" s="75">
        <f t="shared" si="1693"/>
        <v>0</v>
      </c>
      <c r="G2954" s="76"/>
      <c r="H2954" s="69">
        <f t="shared" si="1694"/>
        <v>545.75</v>
      </c>
      <c r="I2954" s="69">
        <f t="shared" si="1694"/>
        <v>47.04</v>
      </c>
      <c r="J2954" s="69">
        <f t="shared" si="1695"/>
        <v>592.79</v>
      </c>
      <c r="K2954" s="69">
        <v>0</v>
      </c>
      <c r="L2954" s="75">
        <f t="shared" si="1696"/>
        <v>592.79</v>
      </c>
      <c r="N2954" s="69">
        <v>545.75</v>
      </c>
      <c r="O2954" s="69">
        <v>47.039999999999992</v>
      </c>
      <c r="P2954" s="69">
        <f t="shared" si="1697"/>
        <v>592.79</v>
      </c>
      <c r="Q2954" s="63"/>
      <c r="R2954" s="69">
        <f t="shared" si="1698"/>
        <v>545.75</v>
      </c>
      <c r="S2954" s="69">
        <f t="shared" si="1698"/>
        <v>47.04</v>
      </c>
      <c r="T2954" s="69">
        <f t="shared" si="1699"/>
        <v>592.79</v>
      </c>
      <c r="U2954" s="69">
        <f t="shared" si="1700"/>
        <v>0</v>
      </c>
      <c r="V2954" s="77">
        <f t="shared" si="1701"/>
        <v>592.79</v>
      </c>
      <c r="X2954" s="69">
        <v>545.75</v>
      </c>
      <c r="Y2954" s="69">
        <v>47.04</v>
      </c>
      <c r="Z2954" s="69">
        <v>592.79</v>
      </c>
      <c r="AA2954" s="78"/>
      <c r="AB2954" s="79">
        <f t="shared" ref="AB2954:AB3017" si="1702">P2954-Z2954</f>
        <v>0</v>
      </c>
    </row>
    <row r="2955" spans="1:28" x14ac:dyDescent="0.25">
      <c r="A2955" s="71" t="s">
        <v>11722</v>
      </c>
      <c r="B2955" s="72" t="s">
        <v>16643</v>
      </c>
      <c r="C2955" s="73" t="s">
        <v>8753</v>
      </c>
      <c r="D2955" s="74">
        <v>0</v>
      </c>
      <c r="E2955" s="69">
        <v>14.26</v>
      </c>
      <c r="F2955" s="75">
        <f t="shared" si="1693"/>
        <v>0</v>
      </c>
      <c r="G2955" s="76"/>
      <c r="H2955" s="69">
        <f t="shared" si="1694"/>
        <v>2.46</v>
      </c>
      <c r="I2955" s="69">
        <f t="shared" si="1694"/>
        <v>11.8</v>
      </c>
      <c r="J2955" s="69">
        <f t="shared" si="1695"/>
        <v>14.260000000000002</v>
      </c>
      <c r="K2955" s="69">
        <v>0</v>
      </c>
      <c r="L2955" s="75">
        <f t="shared" si="1696"/>
        <v>14.260000000000002</v>
      </c>
      <c r="N2955" s="69">
        <v>2.46</v>
      </c>
      <c r="O2955" s="69">
        <v>11.799999999999999</v>
      </c>
      <c r="P2955" s="69">
        <f t="shared" si="1697"/>
        <v>14.259999999999998</v>
      </c>
      <c r="Q2955" s="63"/>
      <c r="R2955" s="69">
        <f t="shared" si="1698"/>
        <v>2.46</v>
      </c>
      <c r="S2955" s="69">
        <f t="shared" si="1698"/>
        <v>11.81</v>
      </c>
      <c r="T2955" s="69">
        <f t="shared" si="1699"/>
        <v>14.27</v>
      </c>
      <c r="U2955" s="69">
        <f t="shared" si="1700"/>
        <v>0</v>
      </c>
      <c r="V2955" s="77">
        <f t="shared" si="1701"/>
        <v>14.27</v>
      </c>
      <c r="X2955" s="69">
        <v>2.46</v>
      </c>
      <c r="Y2955" s="69">
        <v>11.81</v>
      </c>
      <c r="Z2955" s="69">
        <v>14.27</v>
      </c>
      <c r="AA2955" s="78"/>
      <c r="AB2955" s="79">
        <f t="shared" si="1702"/>
        <v>-1.0000000000001563E-2</v>
      </c>
    </row>
    <row r="2956" spans="1:28" ht="33.75" x14ac:dyDescent="0.25">
      <c r="A2956" s="71" t="s">
        <v>11723</v>
      </c>
      <c r="B2956" s="72" t="s">
        <v>16644</v>
      </c>
      <c r="C2956" s="73" t="s">
        <v>8753</v>
      </c>
      <c r="D2956" s="74">
        <v>0</v>
      </c>
      <c r="E2956" s="69">
        <v>14.44</v>
      </c>
      <c r="F2956" s="75">
        <f t="shared" si="1693"/>
        <v>0</v>
      </c>
      <c r="G2956" s="76"/>
      <c r="H2956" s="69">
        <f t="shared" si="1694"/>
        <v>2.64</v>
      </c>
      <c r="I2956" s="69">
        <f t="shared" si="1694"/>
        <v>11.8</v>
      </c>
      <c r="J2956" s="69">
        <f t="shared" si="1695"/>
        <v>14.440000000000001</v>
      </c>
      <c r="K2956" s="69">
        <v>0</v>
      </c>
      <c r="L2956" s="75">
        <f t="shared" si="1696"/>
        <v>14.440000000000001</v>
      </c>
      <c r="N2956" s="69">
        <v>2.6399999999999997</v>
      </c>
      <c r="O2956" s="69">
        <v>11.799999999999999</v>
      </c>
      <c r="P2956" s="69">
        <f t="shared" si="1697"/>
        <v>14.439999999999998</v>
      </c>
      <c r="Q2956" s="63"/>
      <c r="R2956" s="69">
        <f t="shared" si="1698"/>
        <v>2.64</v>
      </c>
      <c r="S2956" s="69">
        <f t="shared" si="1698"/>
        <v>11.81</v>
      </c>
      <c r="T2956" s="69">
        <f t="shared" si="1699"/>
        <v>14.450000000000001</v>
      </c>
      <c r="U2956" s="69">
        <f t="shared" si="1700"/>
        <v>0</v>
      </c>
      <c r="V2956" s="77">
        <f t="shared" si="1701"/>
        <v>14.450000000000001</v>
      </c>
      <c r="X2956" s="69">
        <v>2.64</v>
      </c>
      <c r="Y2956" s="69">
        <v>11.81</v>
      </c>
      <c r="Z2956" s="69">
        <v>14.45</v>
      </c>
      <c r="AA2956" s="78"/>
      <c r="AB2956" s="79">
        <f t="shared" si="1702"/>
        <v>-1.0000000000001563E-2</v>
      </c>
    </row>
    <row r="2957" spans="1:28" ht="22.5" x14ac:dyDescent="0.25">
      <c r="A2957" s="71" t="s">
        <v>11724</v>
      </c>
      <c r="B2957" s="72" t="s">
        <v>16645</v>
      </c>
      <c r="C2957" s="73" t="s">
        <v>8753</v>
      </c>
      <c r="D2957" s="74">
        <v>0</v>
      </c>
      <c r="E2957" s="69">
        <v>452.97</v>
      </c>
      <c r="F2957" s="75">
        <f t="shared" si="1693"/>
        <v>0</v>
      </c>
      <c r="G2957" s="76"/>
      <c r="H2957" s="69">
        <f t="shared" si="1694"/>
        <v>440.17</v>
      </c>
      <c r="I2957" s="69">
        <f t="shared" si="1694"/>
        <v>12.8</v>
      </c>
      <c r="J2957" s="69">
        <f t="shared" si="1695"/>
        <v>452.97</v>
      </c>
      <c r="K2957" s="69">
        <v>0</v>
      </c>
      <c r="L2957" s="75">
        <f t="shared" si="1696"/>
        <v>452.97</v>
      </c>
      <c r="N2957" s="69">
        <v>440.17</v>
      </c>
      <c r="O2957" s="69">
        <v>12.799999999999999</v>
      </c>
      <c r="P2957" s="69">
        <f t="shared" si="1697"/>
        <v>452.97</v>
      </c>
      <c r="Q2957" s="63"/>
      <c r="R2957" s="69">
        <f t="shared" si="1698"/>
        <v>440.17</v>
      </c>
      <c r="S2957" s="69">
        <f t="shared" si="1698"/>
        <v>12.8</v>
      </c>
      <c r="T2957" s="69">
        <f t="shared" si="1699"/>
        <v>452.97</v>
      </c>
      <c r="U2957" s="69">
        <f t="shared" si="1700"/>
        <v>0</v>
      </c>
      <c r="V2957" s="77">
        <f t="shared" si="1701"/>
        <v>452.97</v>
      </c>
      <c r="X2957" s="69">
        <v>440.17</v>
      </c>
      <c r="Y2957" s="69">
        <v>12.8</v>
      </c>
      <c r="Z2957" s="69">
        <v>452.97</v>
      </c>
      <c r="AA2957" s="78"/>
      <c r="AB2957" s="79">
        <f t="shared" si="1702"/>
        <v>0</v>
      </c>
    </row>
    <row r="2958" spans="1:28" x14ac:dyDescent="0.25">
      <c r="A2958" s="71" t="s">
        <v>11725</v>
      </c>
      <c r="B2958" s="72" t="s">
        <v>16646</v>
      </c>
      <c r="C2958" s="73" t="s">
        <v>8753</v>
      </c>
      <c r="D2958" s="74">
        <v>0</v>
      </c>
      <c r="E2958" s="69">
        <v>1112.3100000000002</v>
      </c>
      <c r="F2958" s="75">
        <f t="shared" si="1693"/>
        <v>0</v>
      </c>
      <c r="G2958" s="76"/>
      <c r="H2958" s="69">
        <f t="shared" si="1694"/>
        <v>1065.3499999999999</v>
      </c>
      <c r="I2958" s="69">
        <f t="shared" si="1694"/>
        <v>46.96</v>
      </c>
      <c r="J2958" s="69">
        <f t="shared" si="1695"/>
        <v>1112.31</v>
      </c>
      <c r="K2958" s="69">
        <v>0</v>
      </c>
      <c r="L2958" s="75">
        <f t="shared" si="1696"/>
        <v>1112.31</v>
      </c>
      <c r="N2958" s="69">
        <v>1065.3500000000001</v>
      </c>
      <c r="O2958" s="69">
        <v>46.96</v>
      </c>
      <c r="P2958" s="69">
        <f t="shared" si="1697"/>
        <v>1112.3100000000002</v>
      </c>
      <c r="Q2958" s="63"/>
      <c r="R2958" s="69">
        <f t="shared" si="1698"/>
        <v>1065.3499999999999</v>
      </c>
      <c r="S2958" s="69">
        <f t="shared" si="1698"/>
        <v>46.97</v>
      </c>
      <c r="T2958" s="69">
        <f t="shared" si="1699"/>
        <v>1112.32</v>
      </c>
      <c r="U2958" s="69">
        <f t="shared" si="1700"/>
        <v>0</v>
      </c>
      <c r="V2958" s="77">
        <f t="shared" si="1701"/>
        <v>1112.32</v>
      </c>
      <c r="X2958" s="69">
        <v>1065.3499999999999</v>
      </c>
      <c r="Y2958" s="69">
        <v>46.97</v>
      </c>
      <c r="Z2958" s="69">
        <v>1112.32</v>
      </c>
      <c r="AA2958" s="78"/>
      <c r="AB2958" s="79">
        <f t="shared" si="1702"/>
        <v>-9.9999999997635314E-3</v>
      </c>
    </row>
    <row r="2959" spans="1:28" x14ac:dyDescent="0.25">
      <c r="A2959" s="71" t="s">
        <v>11726</v>
      </c>
      <c r="B2959" s="72" t="s">
        <v>16647</v>
      </c>
      <c r="C2959" s="73" t="s">
        <v>8753</v>
      </c>
      <c r="D2959" s="74">
        <v>0</v>
      </c>
      <c r="E2959" s="69">
        <v>782.88</v>
      </c>
      <c r="F2959" s="75">
        <f t="shared" si="1693"/>
        <v>0</v>
      </c>
      <c r="G2959" s="76"/>
      <c r="H2959" s="69">
        <f t="shared" si="1694"/>
        <v>778.73</v>
      </c>
      <c r="I2959" s="69">
        <f t="shared" si="1694"/>
        <v>4.1500000000000004</v>
      </c>
      <c r="J2959" s="69">
        <f t="shared" si="1695"/>
        <v>782.88</v>
      </c>
      <c r="K2959" s="69">
        <v>0</v>
      </c>
      <c r="L2959" s="75">
        <f t="shared" si="1696"/>
        <v>782.88</v>
      </c>
      <c r="N2959" s="69">
        <v>778.73</v>
      </c>
      <c r="O2959" s="69">
        <v>4.1500000000000004</v>
      </c>
      <c r="P2959" s="69">
        <f t="shared" si="1697"/>
        <v>782.88</v>
      </c>
      <c r="Q2959" s="63"/>
      <c r="R2959" s="69">
        <f t="shared" si="1698"/>
        <v>778.73</v>
      </c>
      <c r="S2959" s="69">
        <f t="shared" si="1698"/>
        <v>4.1500000000000004</v>
      </c>
      <c r="T2959" s="69">
        <f t="shared" si="1699"/>
        <v>782.88</v>
      </c>
      <c r="U2959" s="69">
        <f t="shared" si="1700"/>
        <v>0</v>
      </c>
      <c r="V2959" s="77">
        <f t="shared" si="1701"/>
        <v>782.88</v>
      </c>
      <c r="X2959" s="69">
        <v>778.73</v>
      </c>
      <c r="Y2959" s="69">
        <v>4.1500000000000004</v>
      </c>
      <c r="Z2959" s="69">
        <v>782.88</v>
      </c>
      <c r="AA2959" s="78"/>
      <c r="AB2959" s="79">
        <f t="shared" si="1702"/>
        <v>0</v>
      </c>
    </row>
    <row r="2960" spans="1:28" x14ac:dyDescent="0.25">
      <c r="A2960" s="71" t="s">
        <v>11727</v>
      </c>
      <c r="B2960" s="72" t="s">
        <v>16648</v>
      </c>
      <c r="C2960" s="73" t="s">
        <v>8753</v>
      </c>
      <c r="D2960" s="74">
        <v>0</v>
      </c>
      <c r="E2960" s="69">
        <v>289.47999999999996</v>
      </c>
      <c r="F2960" s="75">
        <f t="shared" si="1693"/>
        <v>0</v>
      </c>
      <c r="G2960" s="76"/>
      <c r="H2960" s="69">
        <f t="shared" si="1694"/>
        <v>272.7</v>
      </c>
      <c r="I2960" s="69">
        <f t="shared" si="1694"/>
        <v>16.78</v>
      </c>
      <c r="J2960" s="69">
        <f t="shared" si="1695"/>
        <v>289.48</v>
      </c>
      <c r="K2960" s="69">
        <v>0</v>
      </c>
      <c r="L2960" s="75">
        <f t="shared" si="1696"/>
        <v>289.48</v>
      </c>
      <c r="N2960" s="69">
        <v>272.7</v>
      </c>
      <c r="O2960" s="69">
        <v>16.78</v>
      </c>
      <c r="P2960" s="69">
        <f t="shared" si="1697"/>
        <v>289.48</v>
      </c>
      <c r="Q2960" s="63"/>
      <c r="R2960" s="69">
        <f t="shared" si="1698"/>
        <v>272.7</v>
      </c>
      <c r="S2960" s="69">
        <f t="shared" si="1698"/>
        <v>16.79</v>
      </c>
      <c r="T2960" s="69">
        <f t="shared" si="1699"/>
        <v>289.49</v>
      </c>
      <c r="U2960" s="69">
        <f t="shared" si="1700"/>
        <v>0</v>
      </c>
      <c r="V2960" s="77">
        <f t="shared" si="1701"/>
        <v>289.49</v>
      </c>
      <c r="X2960" s="69">
        <v>272.7</v>
      </c>
      <c r="Y2960" s="69">
        <v>16.79</v>
      </c>
      <c r="Z2960" s="69">
        <v>289.49</v>
      </c>
      <c r="AA2960" s="78"/>
      <c r="AB2960" s="79">
        <f t="shared" si="1702"/>
        <v>-9.9999999999909051E-3</v>
      </c>
    </row>
    <row r="2961" spans="1:28" ht="22.5" x14ac:dyDescent="0.25">
      <c r="A2961" s="71" t="s">
        <v>11728</v>
      </c>
      <c r="B2961" s="72" t="s">
        <v>16649</v>
      </c>
      <c r="C2961" s="73" t="s">
        <v>8753</v>
      </c>
      <c r="D2961" s="74">
        <v>0</v>
      </c>
      <c r="E2961" s="69">
        <v>54.97</v>
      </c>
      <c r="F2961" s="75">
        <f t="shared" si="1693"/>
        <v>0</v>
      </c>
      <c r="G2961" s="76"/>
      <c r="H2961" s="69">
        <f t="shared" si="1694"/>
        <v>35.07</v>
      </c>
      <c r="I2961" s="69">
        <f t="shared" si="1694"/>
        <v>19.899999999999999</v>
      </c>
      <c r="J2961" s="69">
        <f t="shared" si="1695"/>
        <v>54.97</v>
      </c>
      <c r="K2961" s="69">
        <v>0</v>
      </c>
      <c r="L2961" s="75">
        <f t="shared" si="1696"/>
        <v>54.97</v>
      </c>
      <c r="N2961" s="69">
        <v>35.07</v>
      </c>
      <c r="O2961" s="69">
        <v>19.899999999999999</v>
      </c>
      <c r="P2961" s="69">
        <f t="shared" si="1697"/>
        <v>54.97</v>
      </c>
      <c r="Q2961" s="63"/>
      <c r="R2961" s="69">
        <f t="shared" si="1698"/>
        <v>35.07</v>
      </c>
      <c r="S2961" s="69">
        <f t="shared" si="1698"/>
        <v>19.899999999999999</v>
      </c>
      <c r="T2961" s="69">
        <f t="shared" si="1699"/>
        <v>54.97</v>
      </c>
      <c r="U2961" s="69">
        <f t="shared" si="1700"/>
        <v>0</v>
      </c>
      <c r="V2961" s="77">
        <f t="shared" si="1701"/>
        <v>54.97</v>
      </c>
      <c r="X2961" s="69">
        <v>35.07</v>
      </c>
      <c r="Y2961" s="69">
        <v>19.899999999999999</v>
      </c>
      <c r="Z2961" s="69">
        <v>54.97</v>
      </c>
      <c r="AA2961" s="78"/>
      <c r="AB2961" s="79">
        <f t="shared" si="1702"/>
        <v>0</v>
      </c>
    </row>
    <row r="2962" spans="1:28" ht="22.5" x14ac:dyDescent="0.25">
      <c r="A2962" s="71" t="s">
        <v>11729</v>
      </c>
      <c r="B2962" s="72" t="s">
        <v>16650</v>
      </c>
      <c r="C2962" s="73" t="s">
        <v>8753</v>
      </c>
      <c r="D2962" s="74">
        <v>0</v>
      </c>
      <c r="E2962" s="69">
        <v>320.39000000000004</v>
      </c>
      <c r="F2962" s="75">
        <f t="shared" si="1693"/>
        <v>0</v>
      </c>
      <c r="G2962" s="28"/>
      <c r="H2962" s="69">
        <f t="shared" si="1694"/>
        <v>303.61</v>
      </c>
      <c r="I2962" s="69">
        <f t="shared" si="1694"/>
        <v>16.78</v>
      </c>
      <c r="J2962" s="69">
        <f t="shared" si="1695"/>
        <v>320.39</v>
      </c>
      <c r="K2962" s="69">
        <v>0</v>
      </c>
      <c r="L2962" s="75">
        <f t="shared" si="1696"/>
        <v>320.39</v>
      </c>
      <c r="N2962" s="69">
        <v>303.61</v>
      </c>
      <c r="O2962" s="69">
        <v>16.78</v>
      </c>
      <c r="P2962" s="69">
        <f t="shared" si="1697"/>
        <v>320.39</v>
      </c>
      <c r="Q2962" s="63"/>
      <c r="R2962" s="69">
        <f t="shared" si="1698"/>
        <v>303.61</v>
      </c>
      <c r="S2962" s="69">
        <f t="shared" si="1698"/>
        <v>16.79</v>
      </c>
      <c r="T2962" s="69">
        <f t="shared" si="1699"/>
        <v>320.40000000000003</v>
      </c>
      <c r="U2962" s="69">
        <f t="shared" si="1700"/>
        <v>0</v>
      </c>
      <c r="V2962" s="77">
        <f t="shared" si="1701"/>
        <v>320.40000000000003</v>
      </c>
      <c r="X2962" s="69">
        <v>303.61</v>
      </c>
      <c r="Y2962" s="69">
        <v>16.79</v>
      </c>
      <c r="Z2962" s="69">
        <v>320.39999999999998</v>
      </c>
      <c r="AA2962" s="78"/>
      <c r="AB2962" s="79">
        <f t="shared" si="1702"/>
        <v>-9.9999999999909051E-3</v>
      </c>
    </row>
    <row r="2963" spans="1:28" x14ac:dyDescent="0.25">
      <c r="A2963" s="71" t="s">
        <v>11730</v>
      </c>
      <c r="B2963" s="72" t="s">
        <v>16651</v>
      </c>
      <c r="C2963" s="73" t="s">
        <v>8753</v>
      </c>
      <c r="D2963" s="74">
        <v>0</v>
      </c>
      <c r="E2963" s="69">
        <v>355.07</v>
      </c>
      <c r="F2963" s="75">
        <f t="shared" si="1693"/>
        <v>0</v>
      </c>
      <c r="G2963" s="28"/>
      <c r="H2963" s="69">
        <f t="shared" si="1694"/>
        <v>338.29</v>
      </c>
      <c r="I2963" s="69">
        <f t="shared" si="1694"/>
        <v>16.78</v>
      </c>
      <c r="J2963" s="69">
        <f t="shared" si="1695"/>
        <v>355.07000000000005</v>
      </c>
      <c r="K2963" s="69">
        <v>0</v>
      </c>
      <c r="L2963" s="75">
        <f t="shared" si="1696"/>
        <v>355.07000000000005</v>
      </c>
      <c r="N2963" s="69">
        <v>338.29</v>
      </c>
      <c r="O2963" s="69">
        <v>16.78</v>
      </c>
      <c r="P2963" s="69">
        <f t="shared" si="1697"/>
        <v>355.07000000000005</v>
      </c>
      <c r="Q2963" s="63"/>
      <c r="R2963" s="69">
        <f t="shared" si="1698"/>
        <v>338.29</v>
      </c>
      <c r="S2963" s="69">
        <f t="shared" si="1698"/>
        <v>16.79</v>
      </c>
      <c r="T2963" s="69">
        <f t="shared" si="1699"/>
        <v>355.08000000000004</v>
      </c>
      <c r="U2963" s="69">
        <f t="shared" si="1700"/>
        <v>0</v>
      </c>
      <c r="V2963" s="77">
        <f t="shared" si="1701"/>
        <v>355.08000000000004</v>
      </c>
      <c r="X2963" s="69">
        <v>338.29</v>
      </c>
      <c r="Y2963" s="69">
        <v>16.79</v>
      </c>
      <c r="Z2963" s="69">
        <v>355.08</v>
      </c>
      <c r="AA2963" s="78"/>
      <c r="AB2963" s="79">
        <f t="shared" si="1702"/>
        <v>-9.9999999999340616E-3</v>
      </c>
    </row>
    <row r="2964" spans="1:28" x14ac:dyDescent="0.25">
      <c r="A2964" s="65" t="s">
        <v>11731</v>
      </c>
      <c r="B2964" s="66" t="s">
        <v>16652</v>
      </c>
      <c r="C2964" s="67"/>
      <c r="D2964" s="68"/>
      <c r="E2964" s="69"/>
      <c r="F2964" s="70"/>
      <c r="H2964" s="69"/>
      <c r="I2964" s="69"/>
      <c r="J2964" s="69"/>
      <c r="K2964" s="69"/>
      <c r="L2964" s="75"/>
      <c r="N2964" s="69"/>
      <c r="O2964" s="69"/>
      <c r="P2964" s="69"/>
      <c r="Q2964" s="63"/>
      <c r="R2964" s="69"/>
      <c r="S2964" s="69"/>
      <c r="T2964" s="69"/>
      <c r="U2964" s="69"/>
      <c r="V2964" s="77"/>
      <c r="X2964" s="69"/>
      <c r="Y2964" s="69"/>
      <c r="Z2964" s="69"/>
      <c r="AA2964" s="78"/>
      <c r="AB2964" s="79">
        <f t="shared" si="1702"/>
        <v>0</v>
      </c>
    </row>
    <row r="2965" spans="1:28" x14ac:dyDescent="0.25">
      <c r="A2965" s="71" t="s">
        <v>11732</v>
      </c>
      <c r="B2965" s="72" t="s">
        <v>16653</v>
      </c>
      <c r="C2965" s="73" t="s">
        <v>8780</v>
      </c>
      <c r="D2965" s="74">
        <v>0</v>
      </c>
      <c r="E2965" s="69">
        <v>364.32</v>
      </c>
      <c r="F2965" s="75">
        <f>ROUND(D2965*E2965,2)</f>
        <v>0</v>
      </c>
      <c r="G2965" s="76"/>
      <c r="H2965" s="69">
        <f t="shared" ref="H2965:I2967" si="1703">ROUND(N2965+(N2965*$H$2/100),2)</f>
        <v>344.66</v>
      </c>
      <c r="I2965" s="69">
        <f t="shared" si="1703"/>
        <v>19.66</v>
      </c>
      <c r="J2965" s="69">
        <f>H2965+I2965</f>
        <v>364.32000000000005</v>
      </c>
      <c r="K2965" s="69">
        <v>0</v>
      </c>
      <c r="L2965" s="75">
        <f>SUM(J2965:K2965)</f>
        <v>364.32000000000005</v>
      </c>
      <c r="N2965" s="69">
        <v>344.66</v>
      </c>
      <c r="O2965" s="69">
        <v>19.66</v>
      </c>
      <c r="P2965" s="69">
        <f>SUM(N2965:O2965)</f>
        <v>364.32000000000005</v>
      </c>
      <c r="Q2965" s="63"/>
      <c r="R2965" s="69">
        <f t="shared" ref="R2965:S2967" si="1704">X2965</f>
        <v>344.66</v>
      </c>
      <c r="S2965" s="69">
        <f t="shared" si="1704"/>
        <v>19.66</v>
      </c>
      <c r="T2965" s="69">
        <f>R2965+S2965</f>
        <v>364.32000000000005</v>
      </c>
      <c r="U2965" s="69">
        <f>ROUND(Z2965*$H$2,2)/100</f>
        <v>0</v>
      </c>
      <c r="V2965" s="77">
        <f>SUM(T2965:U2965)</f>
        <v>364.32000000000005</v>
      </c>
      <c r="X2965" s="69">
        <v>344.66</v>
      </c>
      <c r="Y2965" s="69">
        <v>19.66</v>
      </c>
      <c r="Z2965" s="69">
        <v>364.32</v>
      </c>
      <c r="AA2965" s="78"/>
      <c r="AB2965" s="79">
        <f t="shared" si="1702"/>
        <v>0</v>
      </c>
    </row>
    <row r="2966" spans="1:28" x14ac:dyDescent="0.25">
      <c r="A2966" s="71" t="s">
        <v>11733</v>
      </c>
      <c r="B2966" s="72" t="s">
        <v>16654</v>
      </c>
      <c r="C2966" s="73" t="s">
        <v>8780</v>
      </c>
      <c r="D2966" s="74">
        <v>0</v>
      </c>
      <c r="E2966" s="69">
        <v>211.61</v>
      </c>
      <c r="F2966" s="75">
        <f>ROUND(D2966*E2966,2)</f>
        <v>0</v>
      </c>
      <c r="G2966" s="76"/>
      <c r="H2966" s="69">
        <f t="shared" si="1703"/>
        <v>151.1</v>
      </c>
      <c r="I2966" s="69">
        <f t="shared" si="1703"/>
        <v>60.51</v>
      </c>
      <c r="J2966" s="69">
        <f>H2966+I2966</f>
        <v>211.60999999999999</v>
      </c>
      <c r="K2966" s="69">
        <v>0</v>
      </c>
      <c r="L2966" s="75">
        <f>SUM(J2966:K2966)</f>
        <v>211.60999999999999</v>
      </c>
      <c r="N2966" s="69">
        <v>151.10000000000002</v>
      </c>
      <c r="O2966" s="69">
        <v>60.510000000000005</v>
      </c>
      <c r="P2966" s="69">
        <f>SUM(N2966:O2966)</f>
        <v>211.61</v>
      </c>
      <c r="Q2966" s="63"/>
      <c r="R2966" s="69">
        <f t="shared" si="1704"/>
        <v>151.1</v>
      </c>
      <c r="S2966" s="69">
        <f t="shared" si="1704"/>
        <v>60.5</v>
      </c>
      <c r="T2966" s="69">
        <f>R2966+S2966</f>
        <v>211.6</v>
      </c>
      <c r="U2966" s="69">
        <f>ROUND(Z2966*$H$2,2)/100</f>
        <v>0</v>
      </c>
      <c r="V2966" s="77">
        <f>SUM(T2966:U2966)</f>
        <v>211.6</v>
      </c>
      <c r="X2966" s="69">
        <v>151.1</v>
      </c>
      <c r="Y2966" s="69">
        <v>60.5</v>
      </c>
      <c r="Z2966" s="69">
        <v>211.6</v>
      </c>
      <c r="AA2966" s="78"/>
      <c r="AB2966" s="79">
        <f t="shared" si="1702"/>
        <v>1.0000000000019327E-2</v>
      </c>
    </row>
    <row r="2967" spans="1:28" x14ac:dyDescent="0.25">
      <c r="A2967" s="71" t="s">
        <v>11734</v>
      </c>
      <c r="B2967" s="72" t="s">
        <v>16655</v>
      </c>
      <c r="C2967" s="73" t="s">
        <v>8780</v>
      </c>
      <c r="D2967" s="74">
        <v>0</v>
      </c>
      <c r="E2967" s="69">
        <v>618.97</v>
      </c>
      <c r="F2967" s="75">
        <f>ROUND(D2967*E2967,2)</f>
        <v>0</v>
      </c>
      <c r="G2967" s="76"/>
      <c r="H2967" s="69">
        <f t="shared" si="1703"/>
        <v>599.30999999999995</v>
      </c>
      <c r="I2967" s="69">
        <f t="shared" si="1703"/>
        <v>19.66</v>
      </c>
      <c r="J2967" s="69">
        <f>H2967+I2967</f>
        <v>618.96999999999991</v>
      </c>
      <c r="K2967" s="69">
        <v>0</v>
      </c>
      <c r="L2967" s="75">
        <f>SUM(J2967:K2967)</f>
        <v>618.96999999999991</v>
      </c>
      <c r="N2967" s="69">
        <v>599.31000000000006</v>
      </c>
      <c r="O2967" s="69">
        <v>19.66</v>
      </c>
      <c r="P2967" s="69">
        <f>SUM(N2967:O2967)</f>
        <v>618.97</v>
      </c>
      <c r="Q2967" s="63"/>
      <c r="R2967" s="69">
        <f t="shared" si="1704"/>
        <v>599.30999999999995</v>
      </c>
      <c r="S2967" s="69">
        <f t="shared" si="1704"/>
        <v>19.66</v>
      </c>
      <c r="T2967" s="69">
        <f>R2967+S2967</f>
        <v>618.96999999999991</v>
      </c>
      <c r="U2967" s="69">
        <f>ROUND(Z2967*$H$2,2)/100</f>
        <v>0</v>
      </c>
      <c r="V2967" s="77">
        <f>SUM(T2967:U2967)</f>
        <v>618.96999999999991</v>
      </c>
      <c r="X2967" s="69">
        <v>599.30999999999995</v>
      </c>
      <c r="Y2967" s="69">
        <v>19.66</v>
      </c>
      <c r="Z2967" s="69">
        <v>618.97</v>
      </c>
      <c r="AA2967" s="78"/>
      <c r="AB2967" s="79">
        <f t="shared" si="1702"/>
        <v>0</v>
      </c>
    </row>
    <row r="2968" spans="1:28" x14ac:dyDescent="0.25">
      <c r="A2968" s="65" t="s">
        <v>11735</v>
      </c>
      <c r="B2968" s="66" t="s">
        <v>16656</v>
      </c>
      <c r="C2968" s="67"/>
      <c r="D2968" s="68"/>
      <c r="E2968" s="69"/>
      <c r="F2968" s="70"/>
      <c r="H2968" s="69"/>
      <c r="I2968" s="69"/>
      <c r="J2968" s="69"/>
      <c r="K2968" s="69"/>
      <c r="L2968" s="75"/>
      <c r="N2968" s="69"/>
      <c r="O2968" s="69"/>
      <c r="P2968" s="69"/>
      <c r="Q2968" s="63"/>
      <c r="R2968" s="69"/>
      <c r="S2968" s="69"/>
      <c r="T2968" s="69"/>
      <c r="U2968" s="69"/>
      <c r="V2968" s="77"/>
      <c r="X2968" s="69"/>
      <c r="Y2968" s="69"/>
      <c r="Z2968" s="69"/>
      <c r="AB2968" s="79">
        <f t="shared" si="1702"/>
        <v>0</v>
      </c>
    </row>
    <row r="2969" spans="1:28" x14ac:dyDescent="0.25">
      <c r="A2969" s="71" t="s">
        <v>11736</v>
      </c>
      <c r="B2969" s="72" t="s">
        <v>16657</v>
      </c>
      <c r="C2969" s="73" t="s">
        <v>8808</v>
      </c>
      <c r="D2969" s="74">
        <v>0</v>
      </c>
      <c r="E2969" s="69">
        <v>879.49</v>
      </c>
      <c r="F2969" s="75">
        <f t="shared" ref="F2969:F2988" si="1705">ROUND(D2969*E2969,2)</f>
        <v>0</v>
      </c>
      <c r="H2969" s="69">
        <f t="shared" ref="H2969:I2988" si="1706">ROUND(N2969+(N2969*$H$2/100),2)</f>
        <v>832.3</v>
      </c>
      <c r="I2969" s="69">
        <f t="shared" si="1706"/>
        <v>47.19</v>
      </c>
      <c r="J2969" s="69">
        <f t="shared" ref="J2969:J2988" si="1707">H2969+I2969</f>
        <v>879.49</v>
      </c>
      <c r="K2969" s="69">
        <v>0</v>
      </c>
      <c r="L2969" s="75">
        <f t="shared" ref="L2969:L2988" si="1708">SUM(J2969:K2969)</f>
        <v>879.49</v>
      </c>
      <c r="N2969" s="69">
        <v>832.3</v>
      </c>
      <c r="O2969" s="69">
        <v>47.19</v>
      </c>
      <c r="P2969" s="69">
        <f t="shared" ref="P2969:P2988" si="1709">SUM(N2969:O2969)</f>
        <v>879.49</v>
      </c>
      <c r="Q2969" s="63"/>
      <c r="R2969" s="69">
        <f t="shared" ref="R2969:S2988" si="1710">X2969</f>
        <v>832.3</v>
      </c>
      <c r="S2969" s="69">
        <f t="shared" si="1710"/>
        <v>47.2</v>
      </c>
      <c r="T2969" s="69">
        <f t="shared" ref="T2969:T2988" si="1711">R2969+S2969</f>
        <v>879.5</v>
      </c>
      <c r="U2969" s="69">
        <f t="shared" ref="U2969:U2988" si="1712">ROUND(Z2969*$H$2,2)/100</f>
        <v>0</v>
      </c>
      <c r="V2969" s="77">
        <f t="shared" ref="V2969:V2988" si="1713">SUM(T2969:U2969)</f>
        <v>879.5</v>
      </c>
      <c r="X2969" s="69">
        <v>832.3</v>
      </c>
      <c r="Y2969" s="69">
        <v>47.2</v>
      </c>
      <c r="Z2969" s="69">
        <v>879.5</v>
      </c>
      <c r="AB2969" s="79">
        <f t="shared" si="1702"/>
        <v>-9.9999999999909051E-3</v>
      </c>
    </row>
    <row r="2970" spans="1:28" x14ac:dyDescent="0.25">
      <c r="A2970" s="71" t="s">
        <v>11737</v>
      </c>
      <c r="B2970" s="72" t="s">
        <v>16658</v>
      </c>
      <c r="C2970" s="73" t="s">
        <v>8808</v>
      </c>
      <c r="D2970" s="74">
        <v>0</v>
      </c>
      <c r="E2970" s="69">
        <v>591.61</v>
      </c>
      <c r="F2970" s="75">
        <f t="shared" si="1705"/>
        <v>0</v>
      </c>
      <c r="H2970" s="69">
        <f t="shared" si="1706"/>
        <v>544.41999999999996</v>
      </c>
      <c r="I2970" s="69">
        <f t="shared" si="1706"/>
        <v>47.19</v>
      </c>
      <c r="J2970" s="69">
        <f t="shared" si="1707"/>
        <v>591.6099999999999</v>
      </c>
      <c r="K2970" s="69">
        <v>0</v>
      </c>
      <c r="L2970" s="75">
        <f t="shared" si="1708"/>
        <v>591.6099999999999</v>
      </c>
      <c r="N2970" s="69">
        <v>544.42000000000007</v>
      </c>
      <c r="O2970" s="69">
        <v>47.19</v>
      </c>
      <c r="P2970" s="69">
        <f t="shared" si="1709"/>
        <v>591.61000000000013</v>
      </c>
      <c r="Q2970" s="63"/>
      <c r="R2970" s="69">
        <f t="shared" si="1710"/>
        <v>544.41999999999996</v>
      </c>
      <c r="S2970" s="69">
        <f t="shared" si="1710"/>
        <v>47.2</v>
      </c>
      <c r="T2970" s="69">
        <f t="shared" si="1711"/>
        <v>591.62</v>
      </c>
      <c r="U2970" s="69">
        <f t="shared" si="1712"/>
        <v>0</v>
      </c>
      <c r="V2970" s="77">
        <f t="shared" si="1713"/>
        <v>591.62</v>
      </c>
      <c r="X2970" s="69">
        <v>544.41999999999996</v>
      </c>
      <c r="Y2970" s="69">
        <v>47.2</v>
      </c>
      <c r="Z2970" s="69">
        <v>591.62</v>
      </c>
      <c r="AB2970" s="79">
        <f t="shared" si="1702"/>
        <v>-9.9999999998772182E-3</v>
      </c>
    </row>
    <row r="2971" spans="1:28" x14ac:dyDescent="0.25">
      <c r="A2971" s="71" t="s">
        <v>11738</v>
      </c>
      <c r="B2971" s="72" t="s">
        <v>16659</v>
      </c>
      <c r="C2971" s="73" t="s">
        <v>8753</v>
      </c>
      <c r="D2971" s="74">
        <v>0</v>
      </c>
      <c r="E2971" s="69">
        <v>770.86</v>
      </c>
      <c r="F2971" s="75">
        <f t="shared" si="1705"/>
        <v>0</v>
      </c>
      <c r="H2971" s="69">
        <f t="shared" si="1706"/>
        <v>670.22</v>
      </c>
      <c r="I2971" s="69">
        <f t="shared" si="1706"/>
        <v>100.64</v>
      </c>
      <c r="J2971" s="69">
        <f t="shared" si="1707"/>
        <v>770.86</v>
      </c>
      <c r="K2971" s="69">
        <v>0</v>
      </c>
      <c r="L2971" s="75">
        <f t="shared" si="1708"/>
        <v>770.86</v>
      </c>
      <c r="N2971" s="69">
        <v>670.22</v>
      </c>
      <c r="O2971" s="69">
        <v>100.64</v>
      </c>
      <c r="P2971" s="69">
        <f t="shared" si="1709"/>
        <v>770.86</v>
      </c>
      <c r="Q2971" s="63"/>
      <c r="R2971" s="69">
        <f t="shared" si="1710"/>
        <v>670.22</v>
      </c>
      <c r="S2971" s="69">
        <f t="shared" si="1710"/>
        <v>100.65</v>
      </c>
      <c r="T2971" s="69">
        <f t="shared" si="1711"/>
        <v>770.87</v>
      </c>
      <c r="U2971" s="69">
        <f t="shared" si="1712"/>
        <v>0</v>
      </c>
      <c r="V2971" s="77">
        <f t="shared" si="1713"/>
        <v>770.87</v>
      </c>
      <c r="X2971" s="69">
        <v>670.22</v>
      </c>
      <c r="Y2971" s="69">
        <v>100.65</v>
      </c>
      <c r="Z2971" s="69">
        <v>770.87</v>
      </c>
      <c r="AB2971" s="79">
        <f t="shared" si="1702"/>
        <v>-9.9999999999909051E-3</v>
      </c>
    </row>
    <row r="2972" spans="1:28" x14ac:dyDescent="0.25">
      <c r="A2972" s="71" t="s">
        <v>11739</v>
      </c>
      <c r="B2972" s="72" t="s">
        <v>16660</v>
      </c>
      <c r="C2972" s="73" t="s">
        <v>8753</v>
      </c>
      <c r="D2972" s="74">
        <v>0</v>
      </c>
      <c r="E2972" s="69">
        <v>149.5</v>
      </c>
      <c r="F2972" s="75">
        <f t="shared" si="1705"/>
        <v>0</v>
      </c>
      <c r="G2972" s="33"/>
      <c r="H2972" s="69">
        <f t="shared" si="1706"/>
        <v>132.72</v>
      </c>
      <c r="I2972" s="69">
        <f t="shared" si="1706"/>
        <v>16.78</v>
      </c>
      <c r="J2972" s="69">
        <f t="shared" si="1707"/>
        <v>149.5</v>
      </c>
      <c r="K2972" s="69">
        <v>0</v>
      </c>
      <c r="L2972" s="75">
        <f t="shared" si="1708"/>
        <v>149.5</v>
      </c>
      <c r="N2972" s="69">
        <v>132.72</v>
      </c>
      <c r="O2972" s="69">
        <v>16.78</v>
      </c>
      <c r="P2972" s="69">
        <f t="shared" si="1709"/>
        <v>149.5</v>
      </c>
      <c r="Q2972" s="63"/>
      <c r="R2972" s="69">
        <f t="shared" si="1710"/>
        <v>132.72</v>
      </c>
      <c r="S2972" s="69">
        <f t="shared" si="1710"/>
        <v>16.79</v>
      </c>
      <c r="T2972" s="69">
        <f t="shared" si="1711"/>
        <v>149.51</v>
      </c>
      <c r="U2972" s="69">
        <f t="shared" si="1712"/>
        <v>0</v>
      </c>
      <c r="V2972" s="77">
        <f t="shared" si="1713"/>
        <v>149.51</v>
      </c>
      <c r="X2972" s="69">
        <v>132.72</v>
      </c>
      <c r="Y2972" s="69">
        <v>16.79</v>
      </c>
      <c r="Z2972" s="69">
        <v>149.51</v>
      </c>
      <c r="AB2972" s="79">
        <f t="shared" si="1702"/>
        <v>-9.9999999999909051E-3</v>
      </c>
    </row>
    <row r="2973" spans="1:28" x14ac:dyDescent="0.25">
      <c r="A2973" s="71" t="s">
        <v>11740</v>
      </c>
      <c r="B2973" s="72" t="s">
        <v>16661</v>
      </c>
      <c r="C2973" s="73" t="s">
        <v>8753</v>
      </c>
      <c r="D2973" s="74">
        <v>0</v>
      </c>
      <c r="E2973" s="69">
        <v>164.82999999999998</v>
      </c>
      <c r="F2973" s="75">
        <f t="shared" si="1705"/>
        <v>0</v>
      </c>
      <c r="H2973" s="69">
        <f t="shared" si="1706"/>
        <v>148.05000000000001</v>
      </c>
      <c r="I2973" s="69">
        <f t="shared" si="1706"/>
        <v>16.78</v>
      </c>
      <c r="J2973" s="69">
        <f t="shared" si="1707"/>
        <v>164.83</v>
      </c>
      <c r="K2973" s="69">
        <v>0</v>
      </c>
      <c r="L2973" s="75">
        <f t="shared" si="1708"/>
        <v>164.83</v>
      </c>
      <c r="N2973" s="69">
        <v>148.05000000000001</v>
      </c>
      <c r="O2973" s="69">
        <v>16.78</v>
      </c>
      <c r="P2973" s="69">
        <f t="shared" si="1709"/>
        <v>164.83</v>
      </c>
      <c r="Q2973" s="63"/>
      <c r="R2973" s="69">
        <f t="shared" si="1710"/>
        <v>148.05000000000001</v>
      </c>
      <c r="S2973" s="69">
        <f t="shared" si="1710"/>
        <v>16.79</v>
      </c>
      <c r="T2973" s="69">
        <f t="shared" si="1711"/>
        <v>164.84</v>
      </c>
      <c r="U2973" s="69">
        <f t="shared" si="1712"/>
        <v>0</v>
      </c>
      <c r="V2973" s="77">
        <f t="shared" si="1713"/>
        <v>164.84</v>
      </c>
      <c r="X2973" s="69">
        <v>148.05000000000001</v>
      </c>
      <c r="Y2973" s="69">
        <v>16.79</v>
      </c>
      <c r="Z2973" s="69">
        <v>164.84</v>
      </c>
      <c r="AB2973" s="79">
        <f t="shared" si="1702"/>
        <v>-9.9999999999909051E-3</v>
      </c>
    </row>
    <row r="2974" spans="1:28" x14ac:dyDescent="0.25">
      <c r="A2974" s="71" t="s">
        <v>11741</v>
      </c>
      <c r="B2974" s="72" t="s">
        <v>16662</v>
      </c>
      <c r="C2974" s="73" t="s">
        <v>8753</v>
      </c>
      <c r="D2974" s="74">
        <v>0</v>
      </c>
      <c r="E2974" s="69">
        <v>176.58999999999997</v>
      </c>
      <c r="F2974" s="75">
        <f t="shared" si="1705"/>
        <v>0</v>
      </c>
      <c r="H2974" s="69">
        <f t="shared" si="1706"/>
        <v>159.81</v>
      </c>
      <c r="I2974" s="69">
        <f t="shared" si="1706"/>
        <v>16.78</v>
      </c>
      <c r="J2974" s="69">
        <f t="shared" si="1707"/>
        <v>176.59</v>
      </c>
      <c r="K2974" s="69">
        <v>0</v>
      </c>
      <c r="L2974" s="75">
        <f t="shared" si="1708"/>
        <v>176.59</v>
      </c>
      <c r="N2974" s="69">
        <v>159.81</v>
      </c>
      <c r="O2974" s="69">
        <v>16.78</v>
      </c>
      <c r="P2974" s="69">
        <f t="shared" si="1709"/>
        <v>176.59</v>
      </c>
      <c r="Q2974" s="63"/>
      <c r="R2974" s="69">
        <f t="shared" si="1710"/>
        <v>159.81</v>
      </c>
      <c r="S2974" s="69">
        <f t="shared" si="1710"/>
        <v>16.79</v>
      </c>
      <c r="T2974" s="69">
        <f t="shared" si="1711"/>
        <v>176.6</v>
      </c>
      <c r="U2974" s="69">
        <f t="shared" si="1712"/>
        <v>0</v>
      </c>
      <c r="V2974" s="77">
        <f t="shared" si="1713"/>
        <v>176.6</v>
      </c>
      <c r="X2974" s="69">
        <v>159.81</v>
      </c>
      <c r="Y2974" s="69">
        <v>16.79</v>
      </c>
      <c r="Z2974" s="69">
        <v>176.6</v>
      </c>
      <c r="AB2974" s="79">
        <f t="shared" si="1702"/>
        <v>-9.9999999999909051E-3</v>
      </c>
    </row>
    <row r="2975" spans="1:28" x14ac:dyDescent="0.25">
      <c r="A2975" s="71" t="s">
        <v>11742</v>
      </c>
      <c r="B2975" s="72" t="s">
        <v>16663</v>
      </c>
      <c r="C2975" s="73" t="s">
        <v>8753</v>
      </c>
      <c r="D2975" s="74">
        <v>0</v>
      </c>
      <c r="E2975" s="69">
        <v>211.22000000000003</v>
      </c>
      <c r="F2975" s="75">
        <f t="shared" si="1705"/>
        <v>0</v>
      </c>
      <c r="H2975" s="69">
        <f t="shared" si="1706"/>
        <v>194.44</v>
      </c>
      <c r="I2975" s="69">
        <f t="shared" si="1706"/>
        <v>16.78</v>
      </c>
      <c r="J2975" s="69">
        <f t="shared" si="1707"/>
        <v>211.22</v>
      </c>
      <c r="K2975" s="69">
        <v>0</v>
      </c>
      <c r="L2975" s="75">
        <f t="shared" si="1708"/>
        <v>211.22</v>
      </c>
      <c r="N2975" s="69">
        <v>194.44</v>
      </c>
      <c r="O2975" s="69">
        <v>16.78</v>
      </c>
      <c r="P2975" s="69">
        <f t="shared" si="1709"/>
        <v>211.22</v>
      </c>
      <c r="Q2975" s="63"/>
      <c r="R2975" s="69">
        <f t="shared" si="1710"/>
        <v>194.44</v>
      </c>
      <c r="S2975" s="69">
        <f t="shared" si="1710"/>
        <v>16.79</v>
      </c>
      <c r="T2975" s="69">
        <f t="shared" si="1711"/>
        <v>211.23</v>
      </c>
      <c r="U2975" s="69">
        <f t="shared" si="1712"/>
        <v>0</v>
      </c>
      <c r="V2975" s="77">
        <f t="shared" si="1713"/>
        <v>211.23</v>
      </c>
      <c r="X2975" s="69">
        <v>194.44</v>
      </c>
      <c r="Y2975" s="69">
        <v>16.79</v>
      </c>
      <c r="Z2975" s="69">
        <v>211.23</v>
      </c>
      <c r="AB2975" s="79">
        <f t="shared" si="1702"/>
        <v>-9.9999999999909051E-3</v>
      </c>
    </row>
    <row r="2976" spans="1:28" x14ac:dyDescent="0.25">
      <c r="A2976" s="71" t="s">
        <v>11743</v>
      </c>
      <c r="B2976" s="72" t="s">
        <v>16664</v>
      </c>
      <c r="C2976" s="73" t="s">
        <v>8753</v>
      </c>
      <c r="D2976" s="74">
        <v>0</v>
      </c>
      <c r="E2976" s="69">
        <v>584.78</v>
      </c>
      <c r="F2976" s="75">
        <f t="shared" si="1705"/>
        <v>0</v>
      </c>
      <c r="G2976" s="33"/>
      <c r="H2976" s="69">
        <f t="shared" si="1706"/>
        <v>568</v>
      </c>
      <c r="I2976" s="69">
        <f t="shared" si="1706"/>
        <v>16.78</v>
      </c>
      <c r="J2976" s="69">
        <f t="shared" si="1707"/>
        <v>584.78</v>
      </c>
      <c r="K2976" s="69">
        <v>0</v>
      </c>
      <c r="L2976" s="75">
        <f t="shared" si="1708"/>
        <v>584.78</v>
      </c>
      <c r="N2976" s="69">
        <v>568</v>
      </c>
      <c r="O2976" s="69">
        <v>16.78</v>
      </c>
      <c r="P2976" s="69">
        <f t="shared" si="1709"/>
        <v>584.78</v>
      </c>
      <c r="Q2976" s="63"/>
      <c r="R2976" s="69">
        <f t="shared" si="1710"/>
        <v>568</v>
      </c>
      <c r="S2976" s="69">
        <f t="shared" si="1710"/>
        <v>16.79</v>
      </c>
      <c r="T2976" s="69">
        <f t="shared" si="1711"/>
        <v>584.79</v>
      </c>
      <c r="U2976" s="69">
        <f t="shared" si="1712"/>
        <v>0</v>
      </c>
      <c r="V2976" s="77">
        <f t="shared" si="1713"/>
        <v>584.79</v>
      </c>
      <c r="X2976" s="69">
        <v>568</v>
      </c>
      <c r="Y2976" s="69">
        <v>16.79</v>
      </c>
      <c r="Z2976" s="69">
        <v>584.79</v>
      </c>
      <c r="AB2976" s="79">
        <f t="shared" si="1702"/>
        <v>-9.9999999999909051E-3</v>
      </c>
    </row>
    <row r="2977" spans="1:28" x14ac:dyDescent="0.25">
      <c r="A2977" s="71" t="s">
        <v>11744</v>
      </c>
      <c r="B2977" s="72" t="s">
        <v>16665</v>
      </c>
      <c r="C2977" s="73" t="s">
        <v>8753</v>
      </c>
      <c r="D2977" s="74">
        <v>0</v>
      </c>
      <c r="E2977" s="69">
        <v>309.82</v>
      </c>
      <c r="F2977" s="75">
        <f t="shared" si="1705"/>
        <v>0</v>
      </c>
      <c r="H2977" s="69">
        <f t="shared" si="1706"/>
        <v>293.04000000000002</v>
      </c>
      <c r="I2977" s="69">
        <f t="shared" si="1706"/>
        <v>16.78</v>
      </c>
      <c r="J2977" s="69">
        <f t="shared" si="1707"/>
        <v>309.82000000000005</v>
      </c>
      <c r="K2977" s="69">
        <v>0</v>
      </c>
      <c r="L2977" s="75">
        <f t="shared" si="1708"/>
        <v>309.82000000000005</v>
      </c>
      <c r="N2977" s="69">
        <v>293.04000000000002</v>
      </c>
      <c r="O2977" s="69">
        <v>16.78</v>
      </c>
      <c r="P2977" s="69">
        <f t="shared" si="1709"/>
        <v>309.82000000000005</v>
      </c>
      <c r="Q2977" s="63"/>
      <c r="R2977" s="69">
        <f t="shared" si="1710"/>
        <v>293.04000000000002</v>
      </c>
      <c r="S2977" s="69">
        <f t="shared" si="1710"/>
        <v>16.79</v>
      </c>
      <c r="T2977" s="69">
        <f t="shared" si="1711"/>
        <v>309.83000000000004</v>
      </c>
      <c r="U2977" s="69">
        <f t="shared" si="1712"/>
        <v>0</v>
      </c>
      <c r="V2977" s="77">
        <f t="shared" si="1713"/>
        <v>309.83000000000004</v>
      </c>
      <c r="X2977" s="69">
        <v>293.04000000000002</v>
      </c>
      <c r="Y2977" s="69">
        <v>16.79</v>
      </c>
      <c r="Z2977" s="69">
        <v>309.83</v>
      </c>
      <c r="AB2977" s="79">
        <f t="shared" si="1702"/>
        <v>-9.9999999999340616E-3</v>
      </c>
    </row>
    <row r="2978" spans="1:28" x14ac:dyDescent="0.25">
      <c r="A2978" s="71" t="s">
        <v>11745</v>
      </c>
      <c r="B2978" s="72" t="s">
        <v>16666</v>
      </c>
      <c r="C2978" s="73" t="s">
        <v>8753</v>
      </c>
      <c r="D2978" s="74">
        <v>0</v>
      </c>
      <c r="E2978" s="69">
        <v>402.78</v>
      </c>
      <c r="F2978" s="75">
        <f t="shared" si="1705"/>
        <v>0</v>
      </c>
      <c r="H2978" s="69">
        <f t="shared" si="1706"/>
        <v>386</v>
      </c>
      <c r="I2978" s="69">
        <f t="shared" si="1706"/>
        <v>16.78</v>
      </c>
      <c r="J2978" s="69">
        <f t="shared" si="1707"/>
        <v>402.78</v>
      </c>
      <c r="K2978" s="69">
        <v>0</v>
      </c>
      <c r="L2978" s="75">
        <f t="shared" si="1708"/>
        <v>402.78</v>
      </c>
      <c r="N2978" s="69">
        <v>386</v>
      </c>
      <c r="O2978" s="69">
        <v>16.78</v>
      </c>
      <c r="P2978" s="69">
        <f t="shared" si="1709"/>
        <v>402.78</v>
      </c>
      <c r="Q2978" s="63"/>
      <c r="R2978" s="69">
        <f t="shared" si="1710"/>
        <v>386</v>
      </c>
      <c r="S2978" s="69">
        <f t="shared" si="1710"/>
        <v>16.79</v>
      </c>
      <c r="T2978" s="69">
        <f t="shared" si="1711"/>
        <v>402.79</v>
      </c>
      <c r="U2978" s="69">
        <f t="shared" si="1712"/>
        <v>0</v>
      </c>
      <c r="V2978" s="77">
        <f t="shared" si="1713"/>
        <v>402.79</v>
      </c>
      <c r="X2978" s="69">
        <v>386</v>
      </c>
      <c r="Y2978" s="69">
        <v>16.79</v>
      </c>
      <c r="Z2978" s="69">
        <v>402.79</v>
      </c>
      <c r="AB2978" s="79">
        <f t="shared" si="1702"/>
        <v>-1.0000000000047748E-2</v>
      </c>
    </row>
    <row r="2979" spans="1:28" x14ac:dyDescent="0.25">
      <c r="A2979" s="71" t="s">
        <v>11746</v>
      </c>
      <c r="B2979" s="72" t="s">
        <v>16667</v>
      </c>
      <c r="C2979" s="73" t="s">
        <v>8753</v>
      </c>
      <c r="D2979" s="74">
        <v>0</v>
      </c>
      <c r="E2979" s="69">
        <v>482.90999999999997</v>
      </c>
      <c r="F2979" s="75">
        <f t="shared" si="1705"/>
        <v>0</v>
      </c>
      <c r="H2979" s="69">
        <f t="shared" si="1706"/>
        <v>466.13</v>
      </c>
      <c r="I2979" s="69">
        <f t="shared" si="1706"/>
        <v>16.78</v>
      </c>
      <c r="J2979" s="69">
        <f t="shared" si="1707"/>
        <v>482.90999999999997</v>
      </c>
      <c r="K2979" s="69">
        <v>0</v>
      </c>
      <c r="L2979" s="75">
        <f t="shared" si="1708"/>
        <v>482.90999999999997</v>
      </c>
      <c r="N2979" s="69">
        <v>466.13</v>
      </c>
      <c r="O2979" s="69">
        <v>16.78</v>
      </c>
      <c r="P2979" s="69">
        <f t="shared" si="1709"/>
        <v>482.90999999999997</v>
      </c>
      <c r="Q2979" s="63"/>
      <c r="R2979" s="69">
        <f t="shared" si="1710"/>
        <v>466.13</v>
      </c>
      <c r="S2979" s="69">
        <f t="shared" si="1710"/>
        <v>16.79</v>
      </c>
      <c r="T2979" s="69">
        <f t="shared" si="1711"/>
        <v>482.92</v>
      </c>
      <c r="U2979" s="69">
        <f t="shared" si="1712"/>
        <v>0</v>
      </c>
      <c r="V2979" s="77">
        <f t="shared" si="1713"/>
        <v>482.92</v>
      </c>
      <c r="X2979" s="69">
        <v>466.13</v>
      </c>
      <c r="Y2979" s="69">
        <v>16.79</v>
      </c>
      <c r="Z2979" s="69">
        <v>482.92</v>
      </c>
      <c r="AB2979" s="79">
        <f t="shared" si="1702"/>
        <v>-1.0000000000047748E-2</v>
      </c>
    </row>
    <row r="2980" spans="1:28" x14ac:dyDescent="0.25">
      <c r="A2980" s="71" t="s">
        <v>11747</v>
      </c>
      <c r="B2980" s="72" t="s">
        <v>16668</v>
      </c>
      <c r="C2980" s="73" t="s">
        <v>8753</v>
      </c>
      <c r="D2980" s="74">
        <v>0</v>
      </c>
      <c r="E2980" s="69">
        <v>612.49</v>
      </c>
      <c r="F2980" s="75">
        <f t="shared" si="1705"/>
        <v>0</v>
      </c>
      <c r="H2980" s="69">
        <f t="shared" si="1706"/>
        <v>595.71</v>
      </c>
      <c r="I2980" s="69">
        <f t="shared" si="1706"/>
        <v>16.78</v>
      </c>
      <c r="J2980" s="69">
        <f t="shared" si="1707"/>
        <v>612.49</v>
      </c>
      <c r="K2980" s="69">
        <v>0</v>
      </c>
      <c r="L2980" s="75">
        <f t="shared" si="1708"/>
        <v>612.49</v>
      </c>
      <c r="N2980" s="69">
        <v>595.71</v>
      </c>
      <c r="O2980" s="69">
        <v>16.78</v>
      </c>
      <c r="P2980" s="69">
        <f t="shared" si="1709"/>
        <v>612.49</v>
      </c>
      <c r="Q2980" s="63"/>
      <c r="R2980" s="69">
        <f t="shared" si="1710"/>
        <v>595.71</v>
      </c>
      <c r="S2980" s="69">
        <f t="shared" si="1710"/>
        <v>16.79</v>
      </c>
      <c r="T2980" s="69">
        <f t="shared" si="1711"/>
        <v>612.5</v>
      </c>
      <c r="U2980" s="69">
        <f t="shared" si="1712"/>
        <v>0</v>
      </c>
      <c r="V2980" s="77">
        <f t="shared" si="1713"/>
        <v>612.5</v>
      </c>
      <c r="X2980" s="69">
        <v>595.71</v>
      </c>
      <c r="Y2980" s="69">
        <v>16.79</v>
      </c>
      <c r="Z2980" s="69">
        <v>612.5</v>
      </c>
      <c r="AB2980" s="79">
        <f t="shared" si="1702"/>
        <v>-9.9999999999909051E-3</v>
      </c>
    </row>
    <row r="2981" spans="1:28" x14ac:dyDescent="0.25">
      <c r="A2981" s="71" t="s">
        <v>11748</v>
      </c>
      <c r="B2981" s="72" t="s">
        <v>16669</v>
      </c>
      <c r="C2981" s="73" t="s">
        <v>8753</v>
      </c>
      <c r="D2981" s="74">
        <v>0</v>
      </c>
      <c r="E2981" s="69">
        <v>774.83</v>
      </c>
      <c r="F2981" s="75">
        <f t="shared" si="1705"/>
        <v>0</v>
      </c>
      <c r="H2981" s="69">
        <f t="shared" si="1706"/>
        <v>758.05</v>
      </c>
      <c r="I2981" s="69">
        <f t="shared" si="1706"/>
        <v>16.78</v>
      </c>
      <c r="J2981" s="69">
        <f t="shared" si="1707"/>
        <v>774.82999999999993</v>
      </c>
      <c r="K2981" s="69">
        <v>0</v>
      </c>
      <c r="L2981" s="75">
        <f t="shared" si="1708"/>
        <v>774.82999999999993</v>
      </c>
      <c r="N2981" s="69">
        <v>758.05000000000007</v>
      </c>
      <c r="O2981" s="69">
        <v>16.78</v>
      </c>
      <c r="P2981" s="69">
        <f t="shared" si="1709"/>
        <v>774.83</v>
      </c>
      <c r="Q2981" s="63"/>
      <c r="R2981" s="69">
        <f t="shared" si="1710"/>
        <v>758.05</v>
      </c>
      <c r="S2981" s="69">
        <f t="shared" si="1710"/>
        <v>16.79</v>
      </c>
      <c r="T2981" s="69">
        <f t="shared" si="1711"/>
        <v>774.83999999999992</v>
      </c>
      <c r="U2981" s="69">
        <f t="shared" si="1712"/>
        <v>0</v>
      </c>
      <c r="V2981" s="77">
        <f t="shared" si="1713"/>
        <v>774.83999999999992</v>
      </c>
      <c r="X2981" s="69">
        <v>758.05</v>
      </c>
      <c r="Y2981" s="69">
        <v>16.79</v>
      </c>
      <c r="Z2981" s="69">
        <v>774.84</v>
      </c>
      <c r="AB2981" s="79">
        <f t="shared" si="1702"/>
        <v>-9.9999999999909051E-3</v>
      </c>
    </row>
    <row r="2982" spans="1:28" x14ac:dyDescent="0.25">
      <c r="A2982" s="71" t="s">
        <v>11749</v>
      </c>
      <c r="B2982" s="72" t="s">
        <v>16670</v>
      </c>
      <c r="C2982" s="73" t="s">
        <v>8753</v>
      </c>
      <c r="D2982" s="74">
        <v>0</v>
      </c>
      <c r="E2982" s="69">
        <v>728.24</v>
      </c>
      <c r="F2982" s="75">
        <f t="shared" si="1705"/>
        <v>0</v>
      </c>
      <c r="H2982" s="69">
        <f t="shared" si="1706"/>
        <v>711.46</v>
      </c>
      <c r="I2982" s="69">
        <f t="shared" si="1706"/>
        <v>16.78</v>
      </c>
      <c r="J2982" s="69">
        <f t="shared" si="1707"/>
        <v>728.24</v>
      </c>
      <c r="K2982" s="69">
        <v>0</v>
      </c>
      <c r="L2982" s="75">
        <f t="shared" si="1708"/>
        <v>728.24</v>
      </c>
      <c r="N2982" s="69">
        <v>711.46</v>
      </c>
      <c r="O2982" s="69">
        <v>16.78</v>
      </c>
      <c r="P2982" s="69">
        <f t="shared" si="1709"/>
        <v>728.24</v>
      </c>
      <c r="Q2982" s="63"/>
      <c r="R2982" s="69">
        <f t="shared" si="1710"/>
        <v>711.46</v>
      </c>
      <c r="S2982" s="69">
        <f t="shared" si="1710"/>
        <v>16.79</v>
      </c>
      <c r="T2982" s="69">
        <f t="shared" si="1711"/>
        <v>728.25</v>
      </c>
      <c r="U2982" s="69">
        <f t="shared" si="1712"/>
        <v>0</v>
      </c>
      <c r="V2982" s="77">
        <f t="shared" si="1713"/>
        <v>728.25</v>
      </c>
      <c r="X2982" s="69">
        <v>711.46</v>
      </c>
      <c r="Y2982" s="69">
        <v>16.79</v>
      </c>
      <c r="Z2982" s="69">
        <v>728.25</v>
      </c>
      <c r="AB2982" s="79">
        <f t="shared" si="1702"/>
        <v>-9.9999999999909051E-3</v>
      </c>
    </row>
    <row r="2983" spans="1:28" x14ac:dyDescent="0.25">
      <c r="A2983" s="71" t="s">
        <v>11750</v>
      </c>
      <c r="B2983" s="72" t="s">
        <v>16671</v>
      </c>
      <c r="C2983" s="73" t="s">
        <v>8753</v>
      </c>
      <c r="D2983" s="74">
        <v>0</v>
      </c>
      <c r="E2983" s="69">
        <v>1116.18</v>
      </c>
      <c r="F2983" s="75">
        <f t="shared" si="1705"/>
        <v>0</v>
      </c>
      <c r="H2983" s="69">
        <f t="shared" si="1706"/>
        <v>1099.4000000000001</v>
      </c>
      <c r="I2983" s="69">
        <f t="shared" si="1706"/>
        <v>16.78</v>
      </c>
      <c r="J2983" s="69">
        <f t="shared" si="1707"/>
        <v>1116.18</v>
      </c>
      <c r="K2983" s="69">
        <v>0</v>
      </c>
      <c r="L2983" s="75">
        <f t="shared" si="1708"/>
        <v>1116.18</v>
      </c>
      <c r="N2983" s="69">
        <v>1099.3999999999999</v>
      </c>
      <c r="O2983" s="69">
        <v>16.78</v>
      </c>
      <c r="P2983" s="69">
        <f t="shared" si="1709"/>
        <v>1116.1799999999998</v>
      </c>
      <c r="Q2983" s="63"/>
      <c r="R2983" s="69">
        <f t="shared" si="1710"/>
        <v>1099.4000000000001</v>
      </c>
      <c r="S2983" s="69">
        <f t="shared" si="1710"/>
        <v>16.79</v>
      </c>
      <c r="T2983" s="69">
        <f t="shared" si="1711"/>
        <v>1116.19</v>
      </c>
      <c r="U2983" s="69">
        <f t="shared" si="1712"/>
        <v>0</v>
      </c>
      <c r="V2983" s="77">
        <f t="shared" si="1713"/>
        <v>1116.19</v>
      </c>
      <c r="X2983" s="69">
        <v>1099.4000000000001</v>
      </c>
      <c r="Y2983" s="69">
        <v>16.79</v>
      </c>
      <c r="Z2983" s="69">
        <v>1116.19</v>
      </c>
      <c r="AB2983" s="79">
        <f t="shared" si="1702"/>
        <v>-1.0000000000218279E-2</v>
      </c>
    </row>
    <row r="2984" spans="1:28" x14ac:dyDescent="0.25">
      <c r="A2984" s="71" t="s">
        <v>11751</v>
      </c>
      <c r="B2984" s="72" t="s">
        <v>16672</v>
      </c>
      <c r="C2984" s="73" t="s">
        <v>8753</v>
      </c>
      <c r="D2984" s="74">
        <v>0</v>
      </c>
      <c r="E2984" s="69">
        <v>2802.8</v>
      </c>
      <c r="F2984" s="75">
        <f t="shared" si="1705"/>
        <v>0</v>
      </c>
      <c r="G2984" s="33"/>
      <c r="H2984" s="69">
        <f t="shared" si="1706"/>
        <v>2786.02</v>
      </c>
      <c r="I2984" s="69">
        <f t="shared" si="1706"/>
        <v>16.78</v>
      </c>
      <c r="J2984" s="69">
        <f t="shared" si="1707"/>
        <v>2802.8</v>
      </c>
      <c r="K2984" s="69">
        <v>0</v>
      </c>
      <c r="L2984" s="75">
        <f t="shared" si="1708"/>
        <v>2802.8</v>
      </c>
      <c r="N2984" s="69">
        <v>2786.0200000000004</v>
      </c>
      <c r="O2984" s="69">
        <v>16.78</v>
      </c>
      <c r="P2984" s="69">
        <f t="shared" si="1709"/>
        <v>2802.8000000000006</v>
      </c>
      <c r="Q2984" s="63"/>
      <c r="R2984" s="69">
        <f t="shared" si="1710"/>
        <v>2786.02</v>
      </c>
      <c r="S2984" s="69">
        <f t="shared" si="1710"/>
        <v>16.79</v>
      </c>
      <c r="T2984" s="69">
        <f t="shared" si="1711"/>
        <v>2802.81</v>
      </c>
      <c r="U2984" s="69">
        <f t="shared" si="1712"/>
        <v>0</v>
      </c>
      <c r="V2984" s="77">
        <f t="shared" si="1713"/>
        <v>2802.81</v>
      </c>
      <c r="X2984" s="69">
        <v>2786.02</v>
      </c>
      <c r="Y2984" s="69">
        <v>16.79</v>
      </c>
      <c r="Z2984" s="69">
        <v>2802.81</v>
      </c>
      <c r="AB2984" s="79">
        <f t="shared" si="1702"/>
        <v>-9.999999999308784E-3</v>
      </c>
    </row>
    <row r="2985" spans="1:28" x14ac:dyDescent="0.25">
      <c r="A2985" s="71" t="s">
        <v>11752</v>
      </c>
      <c r="B2985" s="72" t="s">
        <v>16673</v>
      </c>
      <c r="C2985" s="73" t="s">
        <v>8753</v>
      </c>
      <c r="D2985" s="74">
        <v>0</v>
      </c>
      <c r="E2985" s="69">
        <v>1300.19</v>
      </c>
      <c r="F2985" s="75">
        <f t="shared" si="1705"/>
        <v>0</v>
      </c>
      <c r="G2985" s="33"/>
      <c r="H2985" s="69">
        <f t="shared" si="1706"/>
        <v>1283.4100000000001</v>
      </c>
      <c r="I2985" s="69">
        <f t="shared" si="1706"/>
        <v>16.78</v>
      </c>
      <c r="J2985" s="69">
        <f t="shared" si="1707"/>
        <v>1300.19</v>
      </c>
      <c r="K2985" s="69">
        <v>0</v>
      </c>
      <c r="L2985" s="75">
        <f t="shared" si="1708"/>
        <v>1300.19</v>
      </c>
      <c r="N2985" s="74">
        <v>1283.4099999999999</v>
      </c>
      <c r="O2985" s="74">
        <v>16.78</v>
      </c>
      <c r="P2985" s="69">
        <f t="shared" si="1709"/>
        <v>1300.1899999999998</v>
      </c>
      <c r="Q2985" s="63"/>
      <c r="R2985" s="69">
        <f t="shared" si="1710"/>
        <v>1283.4100000000001</v>
      </c>
      <c r="S2985" s="69">
        <f t="shared" si="1710"/>
        <v>16.79</v>
      </c>
      <c r="T2985" s="69">
        <f t="shared" si="1711"/>
        <v>1300.2</v>
      </c>
      <c r="U2985" s="69">
        <f t="shared" si="1712"/>
        <v>0</v>
      </c>
      <c r="V2985" s="77">
        <f t="shared" si="1713"/>
        <v>1300.2</v>
      </c>
      <c r="X2985" s="74">
        <v>1283.4100000000001</v>
      </c>
      <c r="Y2985" s="74">
        <v>16.79</v>
      </c>
      <c r="Z2985" s="69">
        <v>1300.2</v>
      </c>
      <c r="AB2985" s="79">
        <f t="shared" si="1702"/>
        <v>-1.0000000000218279E-2</v>
      </c>
    </row>
    <row r="2986" spans="1:28" x14ac:dyDescent="0.25">
      <c r="A2986" s="71" t="s">
        <v>11753</v>
      </c>
      <c r="B2986" s="72" t="s">
        <v>16674</v>
      </c>
      <c r="C2986" s="73" t="s">
        <v>8753</v>
      </c>
      <c r="D2986" s="74">
        <v>0</v>
      </c>
      <c r="E2986" s="69">
        <v>412.33</v>
      </c>
      <c r="F2986" s="75">
        <f t="shared" si="1705"/>
        <v>0</v>
      </c>
      <c r="G2986" s="33"/>
      <c r="H2986" s="69">
        <f t="shared" si="1706"/>
        <v>395.55</v>
      </c>
      <c r="I2986" s="69">
        <f t="shared" si="1706"/>
        <v>16.78</v>
      </c>
      <c r="J2986" s="69">
        <f t="shared" si="1707"/>
        <v>412.33000000000004</v>
      </c>
      <c r="K2986" s="69">
        <v>0</v>
      </c>
      <c r="L2986" s="75">
        <f t="shared" si="1708"/>
        <v>412.33000000000004</v>
      </c>
      <c r="N2986" s="69">
        <v>395.54999999999995</v>
      </c>
      <c r="O2986" s="69">
        <v>16.78</v>
      </c>
      <c r="P2986" s="69">
        <f t="shared" si="1709"/>
        <v>412.32999999999993</v>
      </c>
      <c r="Q2986" s="63"/>
      <c r="R2986" s="69">
        <f t="shared" si="1710"/>
        <v>395.55</v>
      </c>
      <c r="S2986" s="69">
        <f t="shared" si="1710"/>
        <v>16.79</v>
      </c>
      <c r="T2986" s="69">
        <f t="shared" si="1711"/>
        <v>412.34000000000003</v>
      </c>
      <c r="U2986" s="69">
        <f t="shared" si="1712"/>
        <v>0</v>
      </c>
      <c r="V2986" s="77">
        <f t="shared" si="1713"/>
        <v>412.34000000000003</v>
      </c>
      <c r="X2986" s="69">
        <v>395.55</v>
      </c>
      <c r="Y2986" s="69">
        <v>16.79</v>
      </c>
      <c r="Z2986" s="69">
        <v>412.34</v>
      </c>
      <c r="AB2986" s="79">
        <f t="shared" si="1702"/>
        <v>-1.0000000000047748E-2</v>
      </c>
    </row>
    <row r="2987" spans="1:28" x14ac:dyDescent="0.25">
      <c r="A2987" s="71" t="s">
        <v>11754</v>
      </c>
      <c r="B2987" s="72" t="s">
        <v>16675</v>
      </c>
      <c r="C2987" s="73" t="s">
        <v>8753</v>
      </c>
      <c r="D2987" s="74">
        <v>0</v>
      </c>
      <c r="E2987" s="69">
        <v>432.92</v>
      </c>
      <c r="F2987" s="75">
        <f t="shared" si="1705"/>
        <v>0</v>
      </c>
      <c r="G2987" s="33"/>
      <c r="H2987" s="69">
        <f t="shared" si="1706"/>
        <v>416.14</v>
      </c>
      <c r="I2987" s="69">
        <f t="shared" si="1706"/>
        <v>16.78</v>
      </c>
      <c r="J2987" s="69">
        <f t="shared" si="1707"/>
        <v>432.91999999999996</v>
      </c>
      <c r="K2987" s="69">
        <v>0</v>
      </c>
      <c r="L2987" s="75">
        <f t="shared" si="1708"/>
        <v>432.91999999999996</v>
      </c>
      <c r="M2987" s="42"/>
      <c r="N2987" s="69">
        <v>416.14</v>
      </c>
      <c r="O2987" s="69">
        <v>16.78</v>
      </c>
      <c r="P2987" s="69">
        <f t="shared" si="1709"/>
        <v>432.91999999999996</v>
      </c>
      <c r="Q2987" s="63"/>
      <c r="R2987" s="69">
        <f t="shared" si="1710"/>
        <v>416.14</v>
      </c>
      <c r="S2987" s="69">
        <f t="shared" si="1710"/>
        <v>16.79</v>
      </c>
      <c r="T2987" s="69">
        <f t="shared" si="1711"/>
        <v>432.93</v>
      </c>
      <c r="U2987" s="69">
        <f t="shared" si="1712"/>
        <v>0</v>
      </c>
      <c r="V2987" s="77">
        <f t="shared" si="1713"/>
        <v>432.93</v>
      </c>
      <c r="W2987" s="42"/>
      <c r="X2987" s="69">
        <v>416.14</v>
      </c>
      <c r="Y2987" s="69">
        <v>16.79</v>
      </c>
      <c r="Z2987" s="69">
        <v>432.93</v>
      </c>
      <c r="AB2987" s="79">
        <f t="shared" si="1702"/>
        <v>-1.0000000000047748E-2</v>
      </c>
    </row>
    <row r="2988" spans="1:28" s="82" customFormat="1" x14ac:dyDescent="0.25">
      <c r="A2988" s="71" t="s">
        <v>11755</v>
      </c>
      <c r="B2988" s="72" t="s">
        <v>16676</v>
      </c>
      <c r="C2988" s="73" t="s">
        <v>8753</v>
      </c>
      <c r="D2988" s="74">
        <v>0</v>
      </c>
      <c r="E2988" s="69">
        <v>737.55</v>
      </c>
      <c r="F2988" s="75">
        <f t="shared" si="1705"/>
        <v>0</v>
      </c>
      <c r="G2988" s="33"/>
      <c r="H2988" s="69">
        <f t="shared" si="1706"/>
        <v>720.77</v>
      </c>
      <c r="I2988" s="69">
        <f t="shared" si="1706"/>
        <v>16.78</v>
      </c>
      <c r="J2988" s="69">
        <f t="shared" si="1707"/>
        <v>737.55</v>
      </c>
      <c r="K2988" s="69">
        <v>0</v>
      </c>
      <c r="L2988" s="75">
        <f t="shared" si="1708"/>
        <v>737.55</v>
      </c>
      <c r="M2988" s="33"/>
      <c r="N2988" s="69">
        <v>720.77</v>
      </c>
      <c r="O2988" s="69">
        <v>16.78</v>
      </c>
      <c r="P2988" s="69">
        <f t="shared" si="1709"/>
        <v>737.55</v>
      </c>
      <c r="Q2988" s="63"/>
      <c r="R2988" s="69">
        <f t="shared" si="1710"/>
        <v>720.77</v>
      </c>
      <c r="S2988" s="69">
        <f t="shared" si="1710"/>
        <v>16.79</v>
      </c>
      <c r="T2988" s="69">
        <f t="shared" si="1711"/>
        <v>737.56</v>
      </c>
      <c r="U2988" s="69">
        <f t="shared" si="1712"/>
        <v>0</v>
      </c>
      <c r="V2988" s="77">
        <f t="shared" si="1713"/>
        <v>737.56</v>
      </c>
      <c r="W2988" s="33"/>
      <c r="X2988" s="69">
        <v>720.77</v>
      </c>
      <c r="Y2988" s="69">
        <v>16.79</v>
      </c>
      <c r="Z2988" s="69">
        <v>737.56</v>
      </c>
      <c r="AA2988" s="33"/>
      <c r="AB2988" s="79">
        <f t="shared" si="1702"/>
        <v>-9.9999999999909051E-3</v>
      </c>
    </row>
    <row r="2989" spans="1:28" x14ac:dyDescent="0.25">
      <c r="A2989" s="65" t="s">
        <v>11756</v>
      </c>
      <c r="B2989" s="66" t="s">
        <v>16677</v>
      </c>
      <c r="C2989" s="67"/>
      <c r="D2989" s="68"/>
      <c r="E2989" s="69"/>
      <c r="F2989" s="70"/>
      <c r="H2989" s="69"/>
      <c r="I2989" s="69"/>
      <c r="J2989" s="69"/>
      <c r="K2989" s="69"/>
      <c r="L2989" s="75"/>
      <c r="N2989" s="69"/>
      <c r="O2989" s="69"/>
      <c r="P2989" s="69"/>
      <c r="Q2989" s="63"/>
      <c r="R2989" s="69"/>
      <c r="S2989" s="69"/>
      <c r="T2989" s="69"/>
      <c r="U2989" s="69"/>
      <c r="V2989" s="77"/>
      <c r="X2989" s="69"/>
      <c r="Y2989" s="69"/>
      <c r="Z2989" s="69"/>
      <c r="AA2989" s="78"/>
      <c r="AB2989" s="79">
        <f t="shared" si="1702"/>
        <v>0</v>
      </c>
    </row>
    <row r="2990" spans="1:28" x14ac:dyDescent="0.25">
      <c r="A2990" s="71" t="s">
        <v>11757</v>
      </c>
      <c r="B2990" s="72" t="s">
        <v>16678</v>
      </c>
      <c r="C2990" s="73" t="s">
        <v>8753</v>
      </c>
      <c r="D2990" s="74">
        <v>0</v>
      </c>
      <c r="E2990" s="69">
        <v>22.16</v>
      </c>
      <c r="F2990" s="75">
        <f t="shared" ref="F2990:F3014" si="1714">ROUND(D2990*E2990,2)</f>
        <v>0</v>
      </c>
      <c r="G2990" s="76"/>
      <c r="H2990" s="69">
        <f t="shared" ref="H2990:I3014" si="1715">ROUND(N2990+(N2990*$H$2/100),2)</f>
        <v>8.75</v>
      </c>
      <c r="I2990" s="69">
        <f t="shared" si="1715"/>
        <v>13.41</v>
      </c>
      <c r="J2990" s="69">
        <f t="shared" ref="J2990:J3014" si="1716">H2990+I2990</f>
        <v>22.16</v>
      </c>
      <c r="K2990" s="69">
        <v>0</v>
      </c>
      <c r="L2990" s="75">
        <f t="shared" ref="L2990:L3014" si="1717">SUM(J2990:K2990)</f>
        <v>22.16</v>
      </c>
      <c r="N2990" s="69">
        <v>8.75</v>
      </c>
      <c r="O2990" s="69">
        <v>13.41</v>
      </c>
      <c r="P2990" s="69">
        <f t="shared" ref="P2990:P3014" si="1718">SUM(N2990:O2990)</f>
        <v>22.16</v>
      </c>
      <c r="Q2990" s="63"/>
      <c r="R2990" s="69">
        <f t="shared" ref="R2990:S3014" si="1719">X2990</f>
        <v>8.75</v>
      </c>
      <c r="S2990" s="69">
        <f t="shared" si="1719"/>
        <v>13.42</v>
      </c>
      <c r="T2990" s="69">
        <f t="shared" ref="T2990:T3014" si="1720">R2990+S2990</f>
        <v>22.17</v>
      </c>
      <c r="U2990" s="69">
        <f t="shared" ref="U2990:U3014" si="1721">ROUND(Z2990*$H$2,2)/100</f>
        <v>0</v>
      </c>
      <c r="V2990" s="77">
        <f t="shared" ref="V2990:V3014" si="1722">SUM(T2990:U2990)</f>
        <v>22.17</v>
      </c>
      <c r="X2990" s="69">
        <v>8.75</v>
      </c>
      <c r="Y2990" s="69">
        <v>13.42</v>
      </c>
      <c r="Z2990" s="69">
        <v>22.17</v>
      </c>
      <c r="AA2990" s="78"/>
      <c r="AB2990" s="79">
        <f t="shared" si="1702"/>
        <v>-1.0000000000001563E-2</v>
      </c>
    </row>
    <row r="2991" spans="1:28" x14ac:dyDescent="0.25">
      <c r="A2991" s="71" t="s">
        <v>11758</v>
      </c>
      <c r="B2991" s="72" t="s">
        <v>16679</v>
      </c>
      <c r="C2991" s="73" t="s">
        <v>8753</v>
      </c>
      <c r="D2991" s="74">
        <v>0</v>
      </c>
      <c r="E2991" s="69">
        <v>16.830000000000002</v>
      </c>
      <c r="F2991" s="75">
        <f t="shared" si="1714"/>
        <v>0</v>
      </c>
      <c r="G2991" s="76"/>
      <c r="H2991" s="69">
        <f t="shared" si="1715"/>
        <v>0.05</v>
      </c>
      <c r="I2991" s="69">
        <f t="shared" si="1715"/>
        <v>16.78</v>
      </c>
      <c r="J2991" s="69">
        <f t="shared" si="1716"/>
        <v>16.830000000000002</v>
      </c>
      <c r="K2991" s="69">
        <v>0</v>
      </c>
      <c r="L2991" s="75">
        <f t="shared" si="1717"/>
        <v>16.830000000000002</v>
      </c>
      <c r="N2991" s="69">
        <v>0.05</v>
      </c>
      <c r="O2991" s="69">
        <v>16.78</v>
      </c>
      <c r="P2991" s="69">
        <f t="shared" si="1718"/>
        <v>16.830000000000002</v>
      </c>
      <c r="Q2991" s="63"/>
      <c r="R2991" s="69">
        <f t="shared" si="1719"/>
        <v>0.05</v>
      </c>
      <c r="S2991" s="69">
        <f t="shared" si="1719"/>
        <v>16.79</v>
      </c>
      <c r="T2991" s="69">
        <f t="shared" si="1720"/>
        <v>16.84</v>
      </c>
      <c r="U2991" s="69">
        <f t="shared" si="1721"/>
        <v>0</v>
      </c>
      <c r="V2991" s="77">
        <f t="shared" si="1722"/>
        <v>16.84</v>
      </c>
      <c r="X2991" s="69">
        <v>0.05</v>
      </c>
      <c r="Y2991" s="69">
        <v>16.79</v>
      </c>
      <c r="Z2991" s="69">
        <v>16.84</v>
      </c>
      <c r="AA2991" s="78"/>
      <c r="AB2991" s="79">
        <f t="shared" si="1702"/>
        <v>-9.9999999999980105E-3</v>
      </c>
    </row>
    <row r="2992" spans="1:28" x14ac:dyDescent="0.25">
      <c r="A2992" s="71" t="s">
        <v>11759</v>
      </c>
      <c r="B2992" s="72" t="s">
        <v>16680</v>
      </c>
      <c r="C2992" s="73" t="s">
        <v>8753</v>
      </c>
      <c r="D2992" s="74">
        <v>0</v>
      </c>
      <c r="E2992" s="69">
        <v>16.830000000000002</v>
      </c>
      <c r="F2992" s="75">
        <f t="shared" si="1714"/>
        <v>0</v>
      </c>
      <c r="G2992" s="76"/>
      <c r="H2992" s="69">
        <f t="shared" si="1715"/>
        <v>0.05</v>
      </c>
      <c r="I2992" s="69">
        <f t="shared" si="1715"/>
        <v>16.78</v>
      </c>
      <c r="J2992" s="69">
        <f t="shared" si="1716"/>
        <v>16.830000000000002</v>
      </c>
      <c r="K2992" s="69">
        <v>0</v>
      </c>
      <c r="L2992" s="75">
        <f t="shared" si="1717"/>
        <v>16.830000000000002</v>
      </c>
      <c r="N2992" s="69">
        <v>0.05</v>
      </c>
      <c r="O2992" s="69">
        <v>16.78</v>
      </c>
      <c r="P2992" s="69">
        <f t="shared" si="1718"/>
        <v>16.830000000000002</v>
      </c>
      <c r="Q2992" s="63"/>
      <c r="R2992" s="69">
        <f t="shared" si="1719"/>
        <v>0.05</v>
      </c>
      <c r="S2992" s="69">
        <f t="shared" si="1719"/>
        <v>16.79</v>
      </c>
      <c r="T2992" s="69">
        <f t="shared" si="1720"/>
        <v>16.84</v>
      </c>
      <c r="U2992" s="69">
        <f t="shared" si="1721"/>
        <v>0</v>
      </c>
      <c r="V2992" s="77">
        <f t="shared" si="1722"/>
        <v>16.84</v>
      </c>
      <c r="X2992" s="69">
        <v>0.05</v>
      </c>
      <c r="Y2992" s="69">
        <v>16.79</v>
      </c>
      <c r="Z2992" s="69">
        <v>16.84</v>
      </c>
      <c r="AA2992" s="78"/>
      <c r="AB2992" s="79">
        <f t="shared" si="1702"/>
        <v>-9.9999999999980105E-3</v>
      </c>
    </row>
    <row r="2993" spans="1:28" x14ac:dyDescent="0.25">
      <c r="A2993" s="71" t="s">
        <v>11760</v>
      </c>
      <c r="B2993" s="72" t="s">
        <v>16681</v>
      </c>
      <c r="C2993" s="73" t="s">
        <v>8753</v>
      </c>
      <c r="D2993" s="74">
        <v>0</v>
      </c>
      <c r="E2993" s="69">
        <v>47.849999999999994</v>
      </c>
      <c r="F2993" s="75">
        <f t="shared" si="1714"/>
        <v>0</v>
      </c>
      <c r="G2993" s="76"/>
      <c r="H2993" s="69">
        <f t="shared" si="1715"/>
        <v>0.66</v>
      </c>
      <c r="I2993" s="69">
        <f t="shared" si="1715"/>
        <v>47.19</v>
      </c>
      <c r="J2993" s="69">
        <f t="shared" si="1716"/>
        <v>47.849999999999994</v>
      </c>
      <c r="K2993" s="69">
        <v>0</v>
      </c>
      <c r="L2993" s="75">
        <f t="shared" si="1717"/>
        <v>47.849999999999994</v>
      </c>
      <c r="N2993" s="69">
        <v>0.66</v>
      </c>
      <c r="O2993" s="69">
        <v>47.19</v>
      </c>
      <c r="P2993" s="69">
        <f t="shared" si="1718"/>
        <v>47.849999999999994</v>
      </c>
      <c r="Q2993" s="63"/>
      <c r="R2993" s="69">
        <f t="shared" si="1719"/>
        <v>0.66</v>
      </c>
      <c r="S2993" s="69">
        <f t="shared" si="1719"/>
        <v>47.2</v>
      </c>
      <c r="T2993" s="69">
        <f t="shared" si="1720"/>
        <v>47.86</v>
      </c>
      <c r="U2993" s="69">
        <f t="shared" si="1721"/>
        <v>0</v>
      </c>
      <c r="V2993" s="77">
        <f t="shared" si="1722"/>
        <v>47.86</v>
      </c>
      <c r="X2993" s="69">
        <v>0.66</v>
      </c>
      <c r="Y2993" s="69">
        <v>47.2</v>
      </c>
      <c r="Z2993" s="69">
        <v>47.86</v>
      </c>
      <c r="AA2993" s="78"/>
      <c r="AB2993" s="79">
        <f t="shared" si="1702"/>
        <v>-1.0000000000005116E-2</v>
      </c>
    </row>
    <row r="2994" spans="1:28" x14ac:dyDescent="0.25">
      <c r="A2994" s="71" t="s">
        <v>11761</v>
      </c>
      <c r="B2994" s="72" t="s">
        <v>16682</v>
      </c>
      <c r="C2994" s="73" t="s">
        <v>8753</v>
      </c>
      <c r="D2994" s="74">
        <v>0</v>
      </c>
      <c r="E2994" s="69">
        <v>83.88</v>
      </c>
      <c r="F2994" s="75">
        <f t="shared" si="1714"/>
        <v>0</v>
      </c>
      <c r="G2994" s="76"/>
      <c r="H2994" s="69">
        <f t="shared" si="1715"/>
        <v>0</v>
      </c>
      <c r="I2994" s="69">
        <f t="shared" si="1715"/>
        <v>83.88</v>
      </c>
      <c r="J2994" s="69">
        <f t="shared" si="1716"/>
        <v>83.88</v>
      </c>
      <c r="K2994" s="69">
        <v>0</v>
      </c>
      <c r="L2994" s="75">
        <f t="shared" si="1717"/>
        <v>83.88</v>
      </c>
      <c r="N2994" s="69">
        <v>0</v>
      </c>
      <c r="O2994" s="69">
        <v>83.88</v>
      </c>
      <c r="P2994" s="69">
        <f t="shared" si="1718"/>
        <v>83.88</v>
      </c>
      <c r="Q2994" s="63"/>
      <c r="R2994" s="69">
        <f t="shared" si="1719"/>
        <v>0</v>
      </c>
      <c r="S2994" s="69">
        <f t="shared" si="1719"/>
        <v>83.89</v>
      </c>
      <c r="T2994" s="69">
        <f t="shared" si="1720"/>
        <v>83.89</v>
      </c>
      <c r="U2994" s="69">
        <f t="shared" si="1721"/>
        <v>0</v>
      </c>
      <c r="V2994" s="77">
        <f t="shared" si="1722"/>
        <v>83.89</v>
      </c>
      <c r="X2994" s="69">
        <v>0</v>
      </c>
      <c r="Y2994" s="69">
        <v>83.89</v>
      </c>
      <c r="Z2994" s="69">
        <v>83.89</v>
      </c>
      <c r="AA2994" s="78"/>
      <c r="AB2994" s="79">
        <f t="shared" si="1702"/>
        <v>-1.0000000000005116E-2</v>
      </c>
    </row>
    <row r="2995" spans="1:28" x14ac:dyDescent="0.25">
      <c r="A2995" s="71" t="s">
        <v>11762</v>
      </c>
      <c r="B2995" s="72" t="s">
        <v>16683</v>
      </c>
      <c r="C2995" s="73" t="s">
        <v>8753</v>
      </c>
      <c r="D2995" s="74">
        <v>0</v>
      </c>
      <c r="E2995" s="69">
        <v>30.01</v>
      </c>
      <c r="F2995" s="75">
        <f t="shared" si="1714"/>
        <v>0</v>
      </c>
      <c r="G2995" s="76"/>
      <c r="H2995" s="69">
        <f t="shared" si="1715"/>
        <v>25.92</v>
      </c>
      <c r="I2995" s="69">
        <f t="shared" si="1715"/>
        <v>4.09</v>
      </c>
      <c r="J2995" s="69">
        <f t="shared" si="1716"/>
        <v>30.01</v>
      </c>
      <c r="K2995" s="69">
        <v>0</v>
      </c>
      <c r="L2995" s="75">
        <f t="shared" si="1717"/>
        <v>30.01</v>
      </c>
      <c r="N2995" s="69">
        <v>25.92</v>
      </c>
      <c r="O2995" s="69">
        <v>4.09</v>
      </c>
      <c r="P2995" s="69">
        <f t="shared" si="1718"/>
        <v>30.01</v>
      </c>
      <c r="Q2995" s="63"/>
      <c r="R2995" s="69">
        <f t="shared" si="1719"/>
        <v>25.92</v>
      </c>
      <c r="S2995" s="69">
        <f t="shared" si="1719"/>
        <v>4.09</v>
      </c>
      <c r="T2995" s="69">
        <f t="shared" si="1720"/>
        <v>30.01</v>
      </c>
      <c r="U2995" s="69">
        <f t="shared" si="1721"/>
        <v>0</v>
      </c>
      <c r="V2995" s="77">
        <f t="shared" si="1722"/>
        <v>30.01</v>
      </c>
      <c r="X2995" s="69">
        <v>25.92</v>
      </c>
      <c r="Y2995" s="69">
        <v>4.09</v>
      </c>
      <c r="Z2995" s="69">
        <v>30.01</v>
      </c>
      <c r="AA2995" s="78"/>
      <c r="AB2995" s="79">
        <f t="shared" si="1702"/>
        <v>0</v>
      </c>
    </row>
    <row r="2996" spans="1:28" x14ac:dyDescent="0.25">
      <c r="A2996" s="71" t="s">
        <v>11763</v>
      </c>
      <c r="B2996" s="72" t="s">
        <v>16684</v>
      </c>
      <c r="C2996" s="73" t="s">
        <v>8753</v>
      </c>
      <c r="D2996" s="74">
        <v>0</v>
      </c>
      <c r="E2996" s="69">
        <v>8.7799999999999994</v>
      </c>
      <c r="F2996" s="75">
        <f t="shared" si="1714"/>
        <v>0</v>
      </c>
      <c r="G2996" s="76"/>
      <c r="H2996" s="69">
        <f t="shared" si="1715"/>
        <v>4.6900000000000004</v>
      </c>
      <c r="I2996" s="69">
        <f t="shared" si="1715"/>
        <v>4.09</v>
      </c>
      <c r="J2996" s="69">
        <f t="shared" si="1716"/>
        <v>8.7800000000000011</v>
      </c>
      <c r="K2996" s="69">
        <v>0</v>
      </c>
      <c r="L2996" s="75">
        <f t="shared" si="1717"/>
        <v>8.7800000000000011</v>
      </c>
      <c r="N2996" s="69">
        <v>4.6899999999999995</v>
      </c>
      <c r="O2996" s="69">
        <v>4.09</v>
      </c>
      <c r="P2996" s="69">
        <f t="shared" si="1718"/>
        <v>8.7799999999999994</v>
      </c>
      <c r="Q2996" s="63"/>
      <c r="R2996" s="69">
        <f t="shared" si="1719"/>
        <v>4.6900000000000004</v>
      </c>
      <c r="S2996" s="69">
        <f t="shared" si="1719"/>
        <v>4.09</v>
      </c>
      <c r="T2996" s="69">
        <f t="shared" si="1720"/>
        <v>8.7800000000000011</v>
      </c>
      <c r="U2996" s="69">
        <f t="shared" si="1721"/>
        <v>0</v>
      </c>
      <c r="V2996" s="77">
        <f t="shared" si="1722"/>
        <v>8.7800000000000011</v>
      </c>
      <c r="X2996" s="69">
        <v>4.6900000000000004</v>
      </c>
      <c r="Y2996" s="69">
        <v>4.09</v>
      </c>
      <c r="Z2996" s="69">
        <v>8.7799999999999994</v>
      </c>
      <c r="AA2996" s="78"/>
      <c r="AB2996" s="79">
        <f t="shared" si="1702"/>
        <v>0</v>
      </c>
    </row>
    <row r="2997" spans="1:28" ht="22.5" x14ac:dyDescent="0.25">
      <c r="A2997" s="71" t="s">
        <v>11764</v>
      </c>
      <c r="B2997" s="72" t="s">
        <v>16685</v>
      </c>
      <c r="C2997" s="73" t="s">
        <v>8753</v>
      </c>
      <c r="D2997" s="74">
        <v>0</v>
      </c>
      <c r="E2997" s="69">
        <v>87.61999999999999</v>
      </c>
      <c r="F2997" s="75">
        <f t="shared" si="1714"/>
        <v>0</v>
      </c>
      <c r="G2997" s="76"/>
      <c r="H2997" s="69">
        <f t="shared" si="1715"/>
        <v>85.3</v>
      </c>
      <c r="I2997" s="69">
        <f t="shared" si="1715"/>
        <v>2.3199999999999998</v>
      </c>
      <c r="J2997" s="69">
        <f t="shared" si="1716"/>
        <v>87.61999999999999</v>
      </c>
      <c r="K2997" s="69">
        <v>0</v>
      </c>
      <c r="L2997" s="75">
        <f t="shared" si="1717"/>
        <v>87.61999999999999</v>
      </c>
      <c r="N2997" s="69">
        <v>85.3</v>
      </c>
      <c r="O2997" s="69">
        <v>2.3199999999999998</v>
      </c>
      <c r="P2997" s="69">
        <f t="shared" si="1718"/>
        <v>87.61999999999999</v>
      </c>
      <c r="Q2997" s="63"/>
      <c r="R2997" s="69">
        <f t="shared" si="1719"/>
        <v>85.3</v>
      </c>
      <c r="S2997" s="69">
        <f t="shared" si="1719"/>
        <v>2.3199999999999998</v>
      </c>
      <c r="T2997" s="69">
        <f t="shared" si="1720"/>
        <v>87.61999999999999</v>
      </c>
      <c r="U2997" s="69">
        <f t="shared" si="1721"/>
        <v>0</v>
      </c>
      <c r="V2997" s="77">
        <f t="shared" si="1722"/>
        <v>87.61999999999999</v>
      </c>
      <c r="X2997" s="69">
        <v>85.3</v>
      </c>
      <c r="Y2997" s="69">
        <v>2.3199999999999998</v>
      </c>
      <c r="Z2997" s="69">
        <v>87.62</v>
      </c>
      <c r="AA2997" s="78"/>
      <c r="AB2997" s="79">
        <f t="shared" si="1702"/>
        <v>0</v>
      </c>
    </row>
    <row r="2998" spans="1:28" x14ac:dyDescent="0.25">
      <c r="A2998" s="71" t="s">
        <v>11765</v>
      </c>
      <c r="B2998" s="72" t="s">
        <v>16686</v>
      </c>
      <c r="C2998" s="73" t="s">
        <v>8753</v>
      </c>
      <c r="D2998" s="74">
        <v>0</v>
      </c>
      <c r="E2998" s="69">
        <v>26.98</v>
      </c>
      <c r="F2998" s="75">
        <f t="shared" si="1714"/>
        <v>0</v>
      </c>
      <c r="G2998" s="28"/>
      <c r="H2998" s="69">
        <f t="shared" si="1715"/>
        <v>25.61</v>
      </c>
      <c r="I2998" s="69">
        <f t="shared" si="1715"/>
        <v>1.37</v>
      </c>
      <c r="J2998" s="69">
        <f t="shared" si="1716"/>
        <v>26.98</v>
      </c>
      <c r="K2998" s="69">
        <v>0</v>
      </c>
      <c r="L2998" s="75">
        <f t="shared" si="1717"/>
        <v>26.98</v>
      </c>
      <c r="N2998" s="69">
        <v>25.61</v>
      </c>
      <c r="O2998" s="69">
        <v>1.37</v>
      </c>
      <c r="P2998" s="69">
        <f t="shared" si="1718"/>
        <v>26.98</v>
      </c>
      <c r="Q2998" s="63"/>
      <c r="R2998" s="69">
        <f t="shared" si="1719"/>
        <v>25.61</v>
      </c>
      <c r="S2998" s="69">
        <f t="shared" si="1719"/>
        <v>1.37</v>
      </c>
      <c r="T2998" s="69">
        <f t="shared" si="1720"/>
        <v>26.98</v>
      </c>
      <c r="U2998" s="69">
        <f t="shared" si="1721"/>
        <v>0</v>
      </c>
      <c r="V2998" s="77">
        <f t="shared" si="1722"/>
        <v>26.98</v>
      </c>
      <c r="X2998" s="69">
        <v>25.61</v>
      </c>
      <c r="Y2998" s="69">
        <v>1.37</v>
      </c>
      <c r="Z2998" s="69">
        <v>26.98</v>
      </c>
      <c r="AA2998" s="78"/>
      <c r="AB2998" s="79">
        <f t="shared" si="1702"/>
        <v>0</v>
      </c>
    </row>
    <row r="2999" spans="1:28" x14ac:dyDescent="0.25">
      <c r="A2999" s="71" t="s">
        <v>11766</v>
      </c>
      <c r="B2999" s="72" t="s">
        <v>16687</v>
      </c>
      <c r="C2999" s="73" t="s">
        <v>8753</v>
      </c>
      <c r="D2999" s="74">
        <v>0</v>
      </c>
      <c r="E2999" s="69">
        <v>54.110000000000007</v>
      </c>
      <c r="F2999" s="75">
        <f t="shared" si="1714"/>
        <v>0</v>
      </c>
      <c r="G2999" s="76"/>
      <c r="H2999" s="69">
        <f t="shared" si="1715"/>
        <v>50.02</v>
      </c>
      <c r="I2999" s="69">
        <f t="shared" si="1715"/>
        <v>4.09</v>
      </c>
      <c r="J2999" s="69">
        <f t="shared" si="1716"/>
        <v>54.11</v>
      </c>
      <c r="K2999" s="69">
        <v>0</v>
      </c>
      <c r="L2999" s="75">
        <f t="shared" si="1717"/>
        <v>54.11</v>
      </c>
      <c r="N2999" s="69">
        <v>50.02</v>
      </c>
      <c r="O2999" s="69">
        <v>4.09</v>
      </c>
      <c r="P2999" s="69">
        <f t="shared" si="1718"/>
        <v>54.11</v>
      </c>
      <c r="Q2999" s="63"/>
      <c r="R2999" s="69">
        <f t="shared" si="1719"/>
        <v>50.02</v>
      </c>
      <c r="S2999" s="69">
        <f t="shared" si="1719"/>
        <v>4.09</v>
      </c>
      <c r="T2999" s="69">
        <f t="shared" si="1720"/>
        <v>54.11</v>
      </c>
      <c r="U2999" s="69">
        <f t="shared" si="1721"/>
        <v>0</v>
      </c>
      <c r="V2999" s="77">
        <f t="shared" si="1722"/>
        <v>54.11</v>
      </c>
      <c r="X2999" s="69">
        <v>50.02</v>
      </c>
      <c r="Y2999" s="69">
        <v>4.09</v>
      </c>
      <c r="Z2999" s="69">
        <v>54.11</v>
      </c>
      <c r="AA2999" s="78"/>
      <c r="AB2999" s="79">
        <f t="shared" si="1702"/>
        <v>0</v>
      </c>
    </row>
    <row r="3000" spans="1:28" x14ac:dyDescent="0.25">
      <c r="A3000" s="71" t="s">
        <v>11767</v>
      </c>
      <c r="B3000" s="72" t="s">
        <v>16688</v>
      </c>
      <c r="C3000" s="73" t="s">
        <v>8753</v>
      </c>
      <c r="D3000" s="74">
        <v>0</v>
      </c>
      <c r="E3000" s="69">
        <v>37.049999999999997</v>
      </c>
      <c r="F3000" s="75">
        <f t="shared" si="1714"/>
        <v>0</v>
      </c>
      <c r="G3000" s="76"/>
      <c r="H3000" s="69">
        <f t="shared" si="1715"/>
        <v>34.729999999999997</v>
      </c>
      <c r="I3000" s="69">
        <f t="shared" si="1715"/>
        <v>2.3199999999999998</v>
      </c>
      <c r="J3000" s="69">
        <f t="shared" si="1716"/>
        <v>37.049999999999997</v>
      </c>
      <c r="K3000" s="69">
        <v>0</v>
      </c>
      <c r="L3000" s="75">
        <f t="shared" si="1717"/>
        <v>37.049999999999997</v>
      </c>
      <c r="N3000" s="69">
        <v>34.729999999999997</v>
      </c>
      <c r="O3000" s="69">
        <v>2.3199999999999998</v>
      </c>
      <c r="P3000" s="69">
        <f t="shared" si="1718"/>
        <v>37.049999999999997</v>
      </c>
      <c r="Q3000" s="63"/>
      <c r="R3000" s="69">
        <f t="shared" si="1719"/>
        <v>34.729999999999997</v>
      </c>
      <c r="S3000" s="69">
        <f t="shared" si="1719"/>
        <v>2.3199999999999998</v>
      </c>
      <c r="T3000" s="69">
        <f t="shared" si="1720"/>
        <v>37.049999999999997</v>
      </c>
      <c r="U3000" s="69">
        <f t="shared" si="1721"/>
        <v>0</v>
      </c>
      <c r="V3000" s="77">
        <f t="shared" si="1722"/>
        <v>37.049999999999997</v>
      </c>
      <c r="X3000" s="69">
        <v>34.729999999999997</v>
      </c>
      <c r="Y3000" s="69">
        <v>2.3199999999999998</v>
      </c>
      <c r="Z3000" s="69">
        <v>37.049999999999997</v>
      </c>
      <c r="AA3000" s="78"/>
      <c r="AB3000" s="79">
        <f t="shared" si="1702"/>
        <v>0</v>
      </c>
    </row>
    <row r="3001" spans="1:28" x14ac:dyDescent="0.25">
      <c r="A3001" s="71" t="s">
        <v>11768</v>
      </c>
      <c r="B3001" s="72" t="s">
        <v>16689</v>
      </c>
      <c r="C3001" s="73" t="s">
        <v>8753</v>
      </c>
      <c r="D3001" s="74">
        <v>0</v>
      </c>
      <c r="E3001" s="69">
        <v>41.32</v>
      </c>
      <c r="F3001" s="75">
        <f t="shared" si="1714"/>
        <v>0</v>
      </c>
      <c r="G3001" s="76"/>
      <c r="H3001" s="69">
        <f t="shared" si="1715"/>
        <v>39</v>
      </c>
      <c r="I3001" s="69">
        <f t="shared" si="1715"/>
        <v>2.3199999999999998</v>
      </c>
      <c r="J3001" s="69">
        <f t="shared" si="1716"/>
        <v>41.32</v>
      </c>
      <c r="K3001" s="69">
        <v>0</v>
      </c>
      <c r="L3001" s="75">
        <f t="shared" si="1717"/>
        <v>41.32</v>
      </c>
      <c r="N3001" s="69">
        <v>39</v>
      </c>
      <c r="O3001" s="69">
        <v>2.3199999999999998</v>
      </c>
      <c r="P3001" s="69">
        <f t="shared" si="1718"/>
        <v>41.32</v>
      </c>
      <c r="Q3001" s="63"/>
      <c r="R3001" s="69">
        <f t="shared" si="1719"/>
        <v>39</v>
      </c>
      <c r="S3001" s="69">
        <f t="shared" si="1719"/>
        <v>2.3199999999999998</v>
      </c>
      <c r="T3001" s="69">
        <f t="shared" si="1720"/>
        <v>41.32</v>
      </c>
      <c r="U3001" s="69">
        <f t="shared" si="1721"/>
        <v>0</v>
      </c>
      <c r="V3001" s="77">
        <f t="shared" si="1722"/>
        <v>41.32</v>
      </c>
      <c r="X3001" s="69">
        <v>39</v>
      </c>
      <c r="Y3001" s="69">
        <v>2.3199999999999998</v>
      </c>
      <c r="Z3001" s="69">
        <v>41.32</v>
      </c>
      <c r="AA3001" s="78"/>
      <c r="AB3001" s="79">
        <f t="shared" si="1702"/>
        <v>0</v>
      </c>
    </row>
    <row r="3002" spans="1:28" x14ac:dyDescent="0.25">
      <c r="A3002" s="71" t="s">
        <v>11769</v>
      </c>
      <c r="B3002" s="72" t="s">
        <v>16690</v>
      </c>
      <c r="C3002" s="73" t="s">
        <v>8753</v>
      </c>
      <c r="D3002" s="74">
        <v>0</v>
      </c>
      <c r="E3002" s="69">
        <v>75.56</v>
      </c>
      <c r="F3002" s="75">
        <f t="shared" si="1714"/>
        <v>0</v>
      </c>
      <c r="G3002" s="76"/>
      <c r="H3002" s="69">
        <f t="shared" si="1715"/>
        <v>45.37</v>
      </c>
      <c r="I3002" s="69">
        <f t="shared" si="1715"/>
        <v>30.19</v>
      </c>
      <c r="J3002" s="69">
        <f t="shared" si="1716"/>
        <v>75.56</v>
      </c>
      <c r="K3002" s="69">
        <v>0</v>
      </c>
      <c r="L3002" s="75">
        <f t="shared" si="1717"/>
        <v>75.56</v>
      </c>
      <c r="N3002" s="69">
        <v>45.37</v>
      </c>
      <c r="O3002" s="69">
        <v>30.189999999999998</v>
      </c>
      <c r="P3002" s="69">
        <f t="shared" si="1718"/>
        <v>75.56</v>
      </c>
      <c r="Q3002" s="63"/>
      <c r="R3002" s="69">
        <f t="shared" si="1719"/>
        <v>45.37</v>
      </c>
      <c r="S3002" s="69">
        <f t="shared" si="1719"/>
        <v>30.19</v>
      </c>
      <c r="T3002" s="69">
        <f t="shared" si="1720"/>
        <v>75.56</v>
      </c>
      <c r="U3002" s="69">
        <f t="shared" si="1721"/>
        <v>0</v>
      </c>
      <c r="V3002" s="77">
        <f t="shared" si="1722"/>
        <v>75.56</v>
      </c>
      <c r="X3002" s="69">
        <v>45.37</v>
      </c>
      <c r="Y3002" s="69">
        <v>30.19</v>
      </c>
      <c r="Z3002" s="69">
        <v>75.56</v>
      </c>
      <c r="AA3002" s="78"/>
      <c r="AB3002" s="79">
        <f t="shared" si="1702"/>
        <v>0</v>
      </c>
    </row>
    <row r="3003" spans="1:28" x14ac:dyDescent="0.25">
      <c r="A3003" s="71" t="s">
        <v>11770</v>
      </c>
      <c r="B3003" s="72" t="s">
        <v>16691</v>
      </c>
      <c r="C3003" s="73" t="s">
        <v>8753</v>
      </c>
      <c r="D3003" s="74">
        <v>0</v>
      </c>
      <c r="E3003" s="69">
        <v>125.45</v>
      </c>
      <c r="F3003" s="75">
        <f t="shared" si="1714"/>
        <v>0</v>
      </c>
      <c r="G3003" s="76"/>
      <c r="H3003" s="69">
        <f t="shared" si="1715"/>
        <v>108.67</v>
      </c>
      <c r="I3003" s="69">
        <f t="shared" si="1715"/>
        <v>16.78</v>
      </c>
      <c r="J3003" s="69">
        <f t="shared" si="1716"/>
        <v>125.45</v>
      </c>
      <c r="K3003" s="69">
        <v>0</v>
      </c>
      <c r="L3003" s="75">
        <f t="shared" si="1717"/>
        <v>125.45</v>
      </c>
      <c r="N3003" s="69">
        <v>108.67</v>
      </c>
      <c r="O3003" s="69">
        <v>16.78</v>
      </c>
      <c r="P3003" s="69">
        <f t="shared" si="1718"/>
        <v>125.45</v>
      </c>
      <c r="Q3003" s="63"/>
      <c r="R3003" s="69">
        <f t="shared" si="1719"/>
        <v>108.67</v>
      </c>
      <c r="S3003" s="69">
        <f t="shared" si="1719"/>
        <v>16.79</v>
      </c>
      <c r="T3003" s="69">
        <f t="shared" si="1720"/>
        <v>125.46000000000001</v>
      </c>
      <c r="U3003" s="69">
        <f t="shared" si="1721"/>
        <v>0</v>
      </c>
      <c r="V3003" s="77">
        <f t="shared" si="1722"/>
        <v>125.46000000000001</v>
      </c>
      <c r="X3003" s="69">
        <v>108.67</v>
      </c>
      <c r="Y3003" s="69">
        <v>16.79</v>
      </c>
      <c r="Z3003" s="69">
        <v>125.46</v>
      </c>
      <c r="AA3003" s="78"/>
      <c r="AB3003" s="79">
        <f t="shared" si="1702"/>
        <v>-9.9999999999909051E-3</v>
      </c>
    </row>
    <row r="3004" spans="1:28" x14ac:dyDescent="0.25">
      <c r="A3004" s="71" t="s">
        <v>11771</v>
      </c>
      <c r="B3004" s="72" t="s">
        <v>16692</v>
      </c>
      <c r="C3004" s="73" t="s">
        <v>8753</v>
      </c>
      <c r="D3004" s="74">
        <v>0</v>
      </c>
      <c r="E3004" s="69">
        <v>143.79</v>
      </c>
      <c r="F3004" s="75">
        <f t="shared" si="1714"/>
        <v>0</v>
      </c>
      <c r="G3004" s="76"/>
      <c r="H3004" s="69">
        <f t="shared" si="1715"/>
        <v>127.01</v>
      </c>
      <c r="I3004" s="69">
        <f t="shared" si="1715"/>
        <v>16.78</v>
      </c>
      <c r="J3004" s="69">
        <f t="shared" si="1716"/>
        <v>143.79000000000002</v>
      </c>
      <c r="K3004" s="69">
        <v>0</v>
      </c>
      <c r="L3004" s="75">
        <f t="shared" si="1717"/>
        <v>143.79000000000002</v>
      </c>
      <c r="N3004" s="69">
        <v>127.01</v>
      </c>
      <c r="O3004" s="69">
        <v>16.78</v>
      </c>
      <c r="P3004" s="69">
        <f t="shared" si="1718"/>
        <v>143.79000000000002</v>
      </c>
      <c r="Q3004" s="63"/>
      <c r="R3004" s="69">
        <f t="shared" si="1719"/>
        <v>127.01</v>
      </c>
      <c r="S3004" s="69">
        <f t="shared" si="1719"/>
        <v>16.79</v>
      </c>
      <c r="T3004" s="69">
        <f t="shared" si="1720"/>
        <v>143.80000000000001</v>
      </c>
      <c r="U3004" s="69">
        <f t="shared" si="1721"/>
        <v>0</v>
      </c>
      <c r="V3004" s="77">
        <f t="shared" si="1722"/>
        <v>143.80000000000001</v>
      </c>
      <c r="X3004" s="69">
        <v>127.01</v>
      </c>
      <c r="Y3004" s="69">
        <v>16.79</v>
      </c>
      <c r="Z3004" s="69">
        <v>143.80000000000001</v>
      </c>
      <c r="AA3004" s="78"/>
      <c r="AB3004" s="79">
        <f t="shared" si="1702"/>
        <v>-9.9999999999909051E-3</v>
      </c>
    </row>
    <row r="3005" spans="1:28" x14ac:dyDescent="0.25">
      <c r="A3005" s="71" t="s">
        <v>11772</v>
      </c>
      <c r="B3005" s="72" t="s">
        <v>16693</v>
      </c>
      <c r="C3005" s="73" t="s">
        <v>8753</v>
      </c>
      <c r="D3005" s="74">
        <v>0</v>
      </c>
      <c r="E3005" s="69">
        <v>37.49</v>
      </c>
      <c r="F3005" s="75">
        <f t="shared" si="1714"/>
        <v>0</v>
      </c>
      <c r="G3005" s="76"/>
      <c r="H3005" s="69">
        <f t="shared" si="1715"/>
        <v>33.4</v>
      </c>
      <c r="I3005" s="69">
        <f t="shared" si="1715"/>
        <v>4.09</v>
      </c>
      <c r="J3005" s="69">
        <f t="shared" si="1716"/>
        <v>37.489999999999995</v>
      </c>
      <c r="K3005" s="69">
        <v>0</v>
      </c>
      <c r="L3005" s="75">
        <f t="shared" si="1717"/>
        <v>37.489999999999995</v>
      </c>
      <c r="N3005" s="69">
        <v>33.4</v>
      </c>
      <c r="O3005" s="69">
        <v>4.09</v>
      </c>
      <c r="P3005" s="69">
        <f t="shared" si="1718"/>
        <v>37.489999999999995</v>
      </c>
      <c r="Q3005" s="63"/>
      <c r="R3005" s="69">
        <f t="shared" si="1719"/>
        <v>33.4</v>
      </c>
      <c r="S3005" s="69">
        <f t="shared" si="1719"/>
        <v>4.09</v>
      </c>
      <c r="T3005" s="69">
        <f t="shared" si="1720"/>
        <v>37.489999999999995</v>
      </c>
      <c r="U3005" s="69">
        <f t="shared" si="1721"/>
        <v>0</v>
      </c>
      <c r="V3005" s="77">
        <f t="shared" si="1722"/>
        <v>37.489999999999995</v>
      </c>
      <c r="X3005" s="69">
        <v>33.4</v>
      </c>
      <c r="Y3005" s="69">
        <v>4.09</v>
      </c>
      <c r="Z3005" s="69">
        <v>37.49</v>
      </c>
      <c r="AA3005" s="78"/>
      <c r="AB3005" s="79">
        <f t="shared" si="1702"/>
        <v>0</v>
      </c>
    </row>
    <row r="3006" spans="1:28" x14ac:dyDescent="0.25">
      <c r="A3006" s="71" t="s">
        <v>11773</v>
      </c>
      <c r="B3006" s="72" t="s">
        <v>16694</v>
      </c>
      <c r="C3006" s="73" t="s">
        <v>8753</v>
      </c>
      <c r="D3006" s="74">
        <v>0</v>
      </c>
      <c r="E3006" s="69">
        <v>28.26</v>
      </c>
      <c r="F3006" s="75">
        <f t="shared" si="1714"/>
        <v>0</v>
      </c>
      <c r="G3006" s="76"/>
      <c r="H3006" s="69">
        <f t="shared" si="1715"/>
        <v>14.85</v>
      </c>
      <c r="I3006" s="69">
        <f t="shared" si="1715"/>
        <v>13.41</v>
      </c>
      <c r="J3006" s="69">
        <f t="shared" si="1716"/>
        <v>28.259999999999998</v>
      </c>
      <c r="K3006" s="69">
        <v>0</v>
      </c>
      <c r="L3006" s="75">
        <f t="shared" si="1717"/>
        <v>28.259999999999998</v>
      </c>
      <c r="N3006" s="69">
        <v>14.85</v>
      </c>
      <c r="O3006" s="69">
        <v>13.41</v>
      </c>
      <c r="P3006" s="69">
        <f t="shared" si="1718"/>
        <v>28.259999999999998</v>
      </c>
      <c r="Q3006" s="63"/>
      <c r="R3006" s="69">
        <f t="shared" si="1719"/>
        <v>14.85</v>
      </c>
      <c r="S3006" s="69">
        <f t="shared" si="1719"/>
        <v>13.42</v>
      </c>
      <c r="T3006" s="69">
        <f t="shared" si="1720"/>
        <v>28.27</v>
      </c>
      <c r="U3006" s="69">
        <f t="shared" si="1721"/>
        <v>0</v>
      </c>
      <c r="V3006" s="77">
        <f t="shared" si="1722"/>
        <v>28.27</v>
      </c>
      <c r="X3006" s="69">
        <v>14.85</v>
      </c>
      <c r="Y3006" s="69">
        <v>13.42</v>
      </c>
      <c r="Z3006" s="69">
        <v>28.27</v>
      </c>
      <c r="AA3006" s="78"/>
      <c r="AB3006" s="79">
        <f t="shared" si="1702"/>
        <v>-1.0000000000001563E-2</v>
      </c>
    </row>
    <row r="3007" spans="1:28" x14ac:dyDescent="0.25">
      <c r="A3007" s="71" t="s">
        <v>11774</v>
      </c>
      <c r="B3007" s="72" t="s">
        <v>16695</v>
      </c>
      <c r="C3007" s="73" t="s">
        <v>8753</v>
      </c>
      <c r="D3007" s="74">
        <v>0</v>
      </c>
      <c r="E3007" s="69">
        <v>32.050000000000004</v>
      </c>
      <c r="F3007" s="75">
        <f t="shared" si="1714"/>
        <v>0</v>
      </c>
      <c r="G3007" s="76"/>
      <c r="H3007" s="69">
        <f t="shared" si="1715"/>
        <v>18.64</v>
      </c>
      <c r="I3007" s="69">
        <f t="shared" si="1715"/>
        <v>13.41</v>
      </c>
      <c r="J3007" s="69">
        <f t="shared" si="1716"/>
        <v>32.049999999999997</v>
      </c>
      <c r="K3007" s="69">
        <v>0</v>
      </c>
      <c r="L3007" s="75">
        <f t="shared" si="1717"/>
        <v>32.049999999999997</v>
      </c>
      <c r="N3007" s="69">
        <v>18.64</v>
      </c>
      <c r="O3007" s="69">
        <v>13.41</v>
      </c>
      <c r="P3007" s="69">
        <f t="shared" si="1718"/>
        <v>32.049999999999997</v>
      </c>
      <c r="Q3007" s="63"/>
      <c r="R3007" s="69">
        <f t="shared" si="1719"/>
        <v>18.64</v>
      </c>
      <c r="S3007" s="69">
        <f t="shared" si="1719"/>
        <v>13.42</v>
      </c>
      <c r="T3007" s="69">
        <f t="shared" si="1720"/>
        <v>32.06</v>
      </c>
      <c r="U3007" s="69">
        <f t="shared" si="1721"/>
        <v>0</v>
      </c>
      <c r="V3007" s="77">
        <f t="shared" si="1722"/>
        <v>32.06</v>
      </c>
      <c r="X3007" s="69">
        <v>18.64</v>
      </c>
      <c r="Y3007" s="69">
        <v>13.42</v>
      </c>
      <c r="Z3007" s="69">
        <v>32.06</v>
      </c>
      <c r="AA3007" s="78"/>
      <c r="AB3007" s="79">
        <f t="shared" si="1702"/>
        <v>-1.0000000000005116E-2</v>
      </c>
    </row>
    <row r="3008" spans="1:28" x14ac:dyDescent="0.25">
      <c r="A3008" s="71" t="s">
        <v>11775</v>
      </c>
      <c r="B3008" s="72" t="s">
        <v>16696</v>
      </c>
      <c r="C3008" s="73" t="s">
        <v>8753</v>
      </c>
      <c r="D3008" s="74">
        <v>0</v>
      </c>
      <c r="E3008" s="69">
        <v>29.7</v>
      </c>
      <c r="F3008" s="75">
        <f t="shared" si="1714"/>
        <v>0</v>
      </c>
      <c r="G3008" s="76"/>
      <c r="H3008" s="69">
        <f t="shared" si="1715"/>
        <v>27.66</v>
      </c>
      <c r="I3008" s="69">
        <f t="shared" si="1715"/>
        <v>2.04</v>
      </c>
      <c r="J3008" s="69">
        <f t="shared" si="1716"/>
        <v>29.7</v>
      </c>
      <c r="K3008" s="69">
        <v>0</v>
      </c>
      <c r="L3008" s="75">
        <f t="shared" si="1717"/>
        <v>29.7</v>
      </c>
      <c r="N3008" s="69">
        <v>27.66</v>
      </c>
      <c r="O3008" s="69">
        <v>2.04</v>
      </c>
      <c r="P3008" s="69">
        <f t="shared" si="1718"/>
        <v>29.7</v>
      </c>
      <c r="Q3008" s="63"/>
      <c r="R3008" s="69">
        <f t="shared" si="1719"/>
        <v>27.66</v>
      </c>
      <c r="S3008" s="69">
        <f t="shared" si="1719"/>
        <v>2.0499999999999998</v>
      </c>
      <c r="T3008" s="69">
        <f t="shared" si="1720"/>
        <v>29.71</v>
      </c>
      <c r="U3008" s="69">
        <f t="shared" si="1721"/>
        <v>0</v>
      </c>
      <c r="V3008" s="77">
        <f t="shared" si="1722"/>
        <v>29.71</v>
      </c>
      <c r="X3008" s="69">
        <v>27.66</v>
      </c>
      <c r="Y3008" s="69">
        <v>2.0499999999999998</v>
      </c>
      <c r="Z3008" s="69">
        <v>29.71</v>
      </c>
      <c r="AA3008" s="78"/>
      <c r="AB3008" s="79">
        <f t="shared" si="1702"/>
        <v>-1.0000000000001563E-2</v>
      </c>
    </row>
    <row r="3009" spans="1:28" x14ac:dyDescent="0.25">
      <c r="A3009" s="71" t="s">
        <v>11776</v>
      </c>
      <c r="B3009" s="72" t="s">
        <v>16697</v>
      </c>
      <c r="C3009" s="73" t="s">
        <v>8753</v>
      </c>
      <c r="D3009" s="74">
        <v>0</v>
      </c>
      <c r="E3009" s="69">
        <v>9.98</v>
      </c>
      <c r="F3009" s="75">
        <f t="shared" si="1714"/>
        <v>0</v>
      </c>
      <c r="G3009" s="76"/>
      <c r="H3009" s="69">
        <f t="shared" si="1715"/>
        <v>4.2699999999999996</v>
      </c>
      <c r="I3009" s="69">
        <f t="shared" si="1715"/>
        <v>5.71</v>
      </c>
      <c r="J3009" s="69">
        <f t="shared" si="1716"/>
        <v>9.98</v>
      </c>
      <c r="K3009" s="69">
        <v>0</v>
      </c>
      <c r="L3009" s="75">
        <f t="shared" si="1717"/>
        <v>9.98</v>
      </c>
      <c r="N3009" s="69">
        <v>4.2699999999999996</v>
      </c>
      <c r="O3009" s="69">
        <v>5.71</v>
      </c>
      <c r="P3009" s="69">
        <f t="shared" si="1718"/>
        <v>9.98</v>
      </c>
      <c r="Q3009" s="63"/>
      <c r="R3009" s="69">
        <f t="shared" si="1719"/>
        <v>4.2699999999999996</v>
      </c>
      <c r="S3009" s="69">
        <f t="shared" si="1719"/>
        <v>5.71</v>
      </c>
      <c r="T3009" s="69">
        <f t="shared" si="1720"/>
        <v>9.98</v>
      </c>
      <c r="U3009" s="69">
        <f t="shared" si="1721"/>
        <v>0</v>
      </c>
      <c r="V3009" s="77">
        <f t="shared" si="1722"/>
        <v>9.98</v>
      </c>
      <c r="X3009" s="69">
        <v>4.2699999999999996</v>
      </c>
      <c r="Y3009" s="69">
        <v>5.71</v>
      </c>
      <c r="Z3009" s="69">
        <v>9.98</v>
      </c>
      <c r="AA3009" s="78"/>
      <c r="AB3009" s="79">
        <f t="shared" si="1702"/>
        <v>0</v>
      </c>
    </row>
    <row r="3010" spans="1:28" x14ac:dyDescent="0.25">
      <c r="A3010" s="71" t="s">
        <v>11777</v>
      </c>
      <c r="B3010" s="72" t="s">
        <v>16698</v>
      </c>
      <c r="C3010" s="73" t="s">
        <v>8753</v>
      </c>
      <c r="D3010" s="74">
        <v>0</v>
      </c>
      <c r="E3010" s="69">
        <v>308.39999999999998</v>
      </c>
      <c r="F3010" s="75">
        <f t="shared" si="1714"/>
        <v>0</v>
      </c>
      <c r="G3010" s="76"/>
      <c r="H3010" s="69">
        <f t="shared" si="1715"/>
        <v>284.79000000000002</v>
      </c>
      <c r="I3010" s="69">
        <f t="shared" si="1715"/>
        <v>23.61</v>
      </c>
      <c r="J3010" s="69">
        <f t="shared" si="1716"/>
        <v>308.40000000000003</v>
      </c>
      <c r="K3010" s="69">
        <v>0</v>
      </c>
      <c r="L3010" s="75">
        <f t="shared" si="1717"/>
        <v>308.40000000000003</v>
      </c>
      <c r="N3010" s="69">
        <v>284.78999999999996</v>
      </c>
      <c r="O3010" s="69">
        <v>23.61</v>
      </c>
      <c r="P3010" s="69">
        <f t="shared" si="1718"/>
        <v>308.39999999999998</v>
      </c>
      <c r="Q3010" s="63"/>
      <c r="R3010" s="69">
        <f t="shared" si="1719"/>
        <v>284.79000000000002</v>
      </c>
      <c r="S3010" s="69">
        <f t="shared" si="1719"/>
        <v>23.61</v>
      </c>
      <c r="T3010" s="69">
        <f t="shared" si="1720"/>
        <v>308.40000000000003</v>
      </c>
      <c r="U3010" s="69">
        <f t="shared" si="1721"/>
        <v>0</v>
      </c>
      <c r="V3010" s="77">
        <f t="shared" si="1722"/>
        <v>308.40000000000003</v>
      </c>
      <c r="X3010" s="69">
        <v>284.79000000000002</v>
      </c>
      <c r="Y3010" s="69">
        <v>23.61</v>
      </c>
      <c r="Z3010" s="69">
        <v>308.39999999999998</v>
      </c>
      <c r="AA3010" s="78"/>
      <c r="AB3010" s="79">
        <f t="shared" si="1702"/>
        <v>0</v>
      </c>
    </row>
    <row r="3011" spans="1:28" x14ac:dyDescent="0.25">
      <c r="A3011" s="71" t="s">
        <v>11778</v>
      </c>
      <c r="B3011" s="72" t="s">
        <v>16699</v>
      </c>
      <c r="C3011" s="73" t="s">
        <v>8753</v>
      </c>
      <c r="D3011" s="74">
        <v>0</v>
      </c>
      <c r="E3011" s="69">
        <v>4.6500000000000004</v>
      </c>
      <c r="F3011" s="75">
        <f t="shared" si="1714"/>
        <v>0</v>
      </c>
      <c r="G3011" s="76"/>
      <c r="H3011" s="69">
        <f t="shared" si="1715"/>
        <v>3.28</v>
      </c>
      <c r="I3011" s="69">
        <f t="shared" si="1715"/>
        <v>1.37</v>
      </c>
      <c r="J3011" s="69">
        <f t="shared" si="1716"/>
        <v>4.6500000000000004</v>
      </c>
      <c r="K3011" s="69">
        <v>0</v>
      </c>
      <c r="L3011" s="75">
        <f t="shared" si="1717"/>
        <v>4.6500000000000004</v>
      </c>
      <c r="N3011" s="69">
        <v>3.28</v>
      </c>
      <c r="O3011" s="69">
        <v>1.37</v>
      </c>
      <c r="P3011" s="69">
        <f t="shared" si="1718"/>
        <v>4.6500000000000004</v>
      </c>
      <c r="Q3011" s="63"/>
      <c r="R3011" s="69">
        <f t="shared" si="1719"/>
        <v>3.28</v>
      </c>
      <c r="S3011" s="69">
        <f t="shared" si="1719"/>
        <v>1.37</v>
      </c>
      <c r="T3011" s="69">
        <f t="shared" si="1720"/>
        <v>4.6500000000000004</v>
      </c>
      <c r="U3011" s="69">
        <f t="shared" si="1721"/>
        <v>0</v>
      </c>
      <c r="V3011" s="77">
        <f t="shared" si="1722"/>
        <v>4.6500000000000004</v>
      </c>
      <c r="X3011" s="69">
        <v>3.28</v>
      </c>
      <c r="Y3011" s="69">
        <v>1.37</v>
      </c>
      <c r="Z3011" s="69">
        <v>4.6500000000000004</v>
      </c>
      <c r="AA3011" s="78"/>
      <c r="AB3011" s="79">
        <f t="shared" si="1702"/>
        <v>0</v>
      </c>
    </row>
    <row r="3012" spans="1:28" x14ac:dyDescent="0.25">
      <c r="A3012" s="71" t="s">
        <v>11779</v>
      </c>
      <c r="B3012" s="72" t="s">
        <v>16700</v>
      </c>
      <c r="C3012" s="73" t="s">
        <v>8753</v>
      </c>
      <c r="D3012" s="74">
        <v>0</v>
      </c>
      <c r="E3012" s="69">
        <v>39.729999999999997</v>
      </c>
      <c r="F3012" s="75">
        <f t="shared" si="1714"/>
        <v>0</v>
      </c>
      <c r="G3012" s="76"/>
      <c r="H3012" s="69">
        <f t="shared" si="1715"/>
        <v>38.36</v>
      </c>
      <c r="I3012" s="69">
        <f t="shared" si="1715"/>
        <v>1.37</v>
      </c>
      <c r="J3012" s="69">
        <f t="shared" si="1716"/>
        <v>39.729999999999997</v>
      </c>
      <c r="K3012" s="69">
        <v>0</v>
      </c>
      <c r="L3012" s="75">
        <f t="shared" si="1717"/>
        <v>39.729999999999997</v>
      </c>
      <c r="N3012" s="69">
        <v>38.36</v>
      </c>
      <c r="O3012" s="69">
        <v>1.37</v>
      </c>
      <c r="P3012" s="69">
        <f t="shared" si="1718"/>
        <v>39.729999999999997</v>
      </c>
      <c r="Q3012" s="63"/>
      <c r="R3012" s="69">
        <f t="shared" si="1719"/>
        <v>38.36</v>
      </c>
      <c r="S3012" s="69">
        <f t="shared" si="1719"/>
        <v>1.37</v>
      </c>
      <c r="T3012" s="69">
        <f t="shared" si="1720"/>
        <v>39.729999999999997</v>
      </c>
      <c r="U3012" s="69">
        <f t="shared" si="1721"/>
        <v>0</v>
      </c>
      <c r="V3012" s="77">
        <f t="shared" si="1722"/>
        <v>39.729999999999997</v>
      </c>
      <c r="X3012" s="69">
        <v>38.36</v>
      </c>
      <c r="Y3012" s="69">
        <v>1.37</v>
      </c>
      <c r="Z3012" s="69">
        <v>39.729999999999997</v>
      </c>
      <c r="AA3012" s="78"/>
      <c r="AB3012" s="79">
        <f t="shared" si="1702"/>
        <v>0</v>
      </c>
    </row>
    <row r="3013" spans="1:28" x14ac:dyDescent="0.25">
      <c r="A3013" s="71" t="s">
        <v>11780</v>
      </c>
      <c r="B3013" s="72" t="s">
        <v>16701</v>
      </c>
      <c r="C3013" s="73" t="s">
        <v>8753</v>
      </c>
      <c r="D3013" s="74">
        <v>0</v>
      </c>
      <c r="E3013" s="69">
        <v>76.55</v>
      </c>
      <c r="F3013" s="75">
        <f t="shared" si="1714"/>
        <v>0</v>
      </c>
      <c r="G3013" s="76"/>
      <c r="H3013" s="69">
        <f t="shared" si="1715"/>
        <v>69.819999999999993</v>
      </c>
      <c r="I3013" s="69">
        <f t="shared" si="1715"/>
        <v>6.73</v>
      </c>
      <c r="J3013" s="69">
        <f t="shared" si="1716"/>
        <v>76.55</v>
      </c>
      <c r="K3013" s="69">
        <v>0</v>
      </c>
      <c r="L3013" s="75">
        <f t="shared" si="1717"/>
        <v>76.55</v>
      </c>
      <c r="N3013" s="69">
        <v>69.819999999999993</v>
      </c>
      <c r="O3013" s="69">
        <v>6.7299999999999995</v>
      </c>
      <c r="P3013" s="69">
        <f t="shared" si="1718"/>
        <v>76.55</v>
      </c>
      <c r="Q3013" s="63"/>
      <c r="R3013" s="69">
        <f t="shared" si="1719"/>
        <v>69.819999999999993</v>
      </c>
      <c r="S3013" s="69">
        <f t="shared" si="1719"/>
        <v>6.71</v>
      </c>
      <c r="T3013" s="69">
        <f t="shared" si="1720"/>
        <v>76.529999999999987</v>
      </c>
      <c r="U3013" s="69">
        <f t="shared" si="1721"/>
        <v>0</v>
      </c>
      <c r="V3013" s="77">
        <f t="shared" si="1722"/>
        <v>76.529999999999987</v>
      </c>
      <c r="X3013" s="69">
        <v>69.819999999999993</v>
      </c>
      <c r="Y3013" s="69">
        <v>6.71</v>
      </c>
      <c r="Z3013" s="69">
        <v>76.53</v>
      </c>
      <c r="AA3013" s="78"/>
      <c r="AB3013" s="79">
        <f t="shared" si="1702"/>
        <v>1.9999999999996021E-2</v>
      </c>
    </row>
    <row r="3014" spans="1:28" x14ac:dyDescent="0.25">
      <c r="A3014" s="71" t="s">
        <v>11781</v>
      </c>
      <c r="B3014" s="72" t="s">
        <v>11783</v>
      </c>
      <c r="C3014" s="73" t="s">
        <v>8753</v>
      </c>
      <c r="D3014" s="74">
        <v>0</v>
      </c>
      <c r="E3014" s="69">
        <v>36.36</v>
      </c>
      <c r="F3014" s="75">
        <f t="shared" si="1714"/>
        <v>0</v>
      </c>
      <c r="G3014" s="76"/>
      <c r="H3014" s="69">
        <f t="shared" si="1715"/>
        <v>29.63</v>
      </c>
      <c r="I3014" s="69">
        <f t="shared" si="1715"/>
        <v>6.73</v>
      </c>
      <c r="J3014" s="69">
        <f t="shared" si="1716"/>
        <v>36.36</v>
      </c>
      <c r="K3014" s="69">
        <v>0</v>
      </c>
      <c r="L3014" s="75">
        <f t="shared" si="1717"/>
        <v>36.36</v>
      </c>
      <c r="N3014" s="69">
        <v>29.63</v>
      </c>
      <c r="O3014" s="69">
        <v>6.7299999999999995</v>
      </c>
      <c r="P3014" s="69">
        <f t="shared" si="1718"/>
        <v>36.36</v>
      </c>
      <c r="Q3014" s="63"/>
      <c r="R3014" s="69">
        <f t="shared" si="1719"/>
        <v>29.63</v>
      </c>
      <c r="S3014" s="69">
        <f t="shared" si="1719"/>
        <v>6.71</v>
      </c>
      <c r="T3014" s="69">
        <f t="shared" si="1720"/>
        <v>36.339999999999996</v>
      </c>
      <c r="U3014" s="69">
        <f t="shared" si="1721"/>
        <v>0</v>
      </c>
      <c r="V3014" s="77">
        <f t="shared" si="1722"/>
        <v>36.339999999999996</v>
      </c>
      <c r="X3014" s="69">
        <v>29.63</v>
      </c>
      <c r="Y3014" s="69">
        <v>6.71</v>
      </c>
      <c r="Z3014" s="69">
        <v>36.340000000000003</v>
      </c>
      <c r="AA3014" s="78"/>
      <c r="AB3014" s="79">
        <f t="shared" si="1702"/>
        <v>1.9999999999996021E-2</v>
      </c>
    </row>
    <row r="3015" spans="1:28" x14ac:dyDescent="0.25">
      <c r="A3015" s="65" t="s">
        <v>11782</v>
      </c>
      <c r="B3015" s="66" t="s">
        <v>16702</v>
      </c>
      <c r="C3015" s="67"/>
      <c r="D3015" s="68"/>
      <c r="E3015" s="69"/>
      <c r="F3015" s="70"/>
      <c r="H3015" s="69"/>
      <c r="I3015" s="69"/>
      <c r="J3015" s="69"/>
      <c r="K3015" s="69"/>
      <c r="L3015" s="75"/>
      <c r="N3015" s="69"/>
      <c r="O3015" s="69"/>
      <c r="P3015" s="69"/>
      <c r="Q3015" s="63"/>
      <c r="R3015" s="69"/>
      <c r="S3015" s="69"/>
      <c r="T3015" s="69"/>
      <c r="U3015" s="69"/>
      <c r="V3015" s="77"/>
      <c r="X3015" s="69"/>
      <c r="Y3015" s="69"/>
      <c r="Z3015" s="69"/>
      <c r="AA3015" s="78"/>
      <c r="AB3015" s="79">
        <f t="shared" si="1702"/>
        <v>0</v>
      </c>
    </row>
    <row r="3016" spans="1:28" ht="22.5" x14ac:dyDescent="0.25">
      <c r="A3016" s="65" t="s">
        <v>11784</v>
      </c>
      <c r="B3016" s="66" t="s">
        <v>16703</v>
      </c>
      <c r="C3016" s="67"/>
      <c r="D3016" s="68"/>
      <c r="E3016" s="69"/>
      <c r="F3016" s="70"/>
      <c r="H3016" s="69"/>
      <c r="I3016" s="69"/>
      <c r="J3016" s="69"/>
      <c r="K3016" s="69"/>
      <c r="L3016" s="75"/>
      <c r="N3016" s="69"/>
      <c r="O3016" s="69"/>
      <c r="P3016" s="69"/>
      <c r="Q3016" s="63"/>
      <c r="R3016" s="69"/>
      <c r="S3016" s="69"/>
      <c r="T3016" s="69"/>
      <c r="U3016" s="69"/>
      <c r="V3016" s="77"/>
      <c r="X3016" s="69"/>
      <c r="Y3016" s="69"/>
      <c r="Z3016" s="69"/>
      <c r="AA3016" s="78"/>
      <c r="AB3016" s="79">
        <f t="shared" si="1702"/>
        <v>0</v>
      </c>
    </row>
    <row r="3017" spans="1:28" ht="22.5" x14ac:dyDescent="0.25">
      <c r="A3017" s="71" t="s">
        <v>11785</v>
      </c>
      <c r="B3017" s="72" t="s">
        <v>16704</v>
      </c>
      <c r="C3017" s="73" t="s">
        <v>8753</v>
      </c>
      <c r="D3017" s="74">
        <v>0</v>
      </c>
      <c r="E3017" s="69">
        <v>963.20999999999992</v>
      </c>
      <c r="F3017" s="75">
        <f t="shared" ref="F3017:F3022" si="1723">ROUND(D3017*E3017,2)</f>
        <v>0</v>
      </c>
      <c r="G3017" s="76"/>
      <c r="H3017" s="69">
        <f t="shared" ref="H3017:I3022" si="1724">ROUND(N3017+(N3017*$H$2/100),2)</f>
        <v>554.80999999999995</v>
      </c>
      <c r="I3017" s="69">
        <f t="shared" si="1724"/>
        <v>408.4</v>
      </c>
      <c r="J3017" s="69">
        <f t="shared" ref="J3017:J3022" si="1725">H3017+I3017</f>
        <v>963.20999999999992</v>
      </c>
      <c r="K3017" s="69">
        <v>0</v>
      </c>
      <c r="L3017" s="75">
        <f t="shared" ref="L3017:L3022" si="1726">SUM(J3017:K3017)</f>
        <v>963.20999999999992</v>
      </c>
      <c r="N3017" s="69">
        <v>554.81000000000006</v>
      </c>
      <c r="O3017" s="69">
        <v>408.4</v>
      </c>
      <c r="P3017" s="69">
        <f t="shared" ref="P3017:P3022" si="1727">SUM(N3017:O3017)</f>
        <v>963.21</v>
      </c>
      <c r="Q3017" s="63"/>
      <c r="R3017" s="69">
        <f t="shared" ref="R3017:S3022" si="1728">X3017</f>
        <v>554.80999999999995</v>
      </c>
      <c r="S3017" s="69">
        <f t="shared" si="1728"/>
        <v>408.39</v>
      </c>
      <c r="T3017" s="69">
        <f t="shared" ref="T3017:T3022" si="1729">R3017+S3017</f>
        <v>963.19999999999993</v>
      </c>
      <c r="U3017" s="69">
        <f t="shared" ref="U3017:U3022" si="1730">ROUND(Z3017*$H$2,2)/100</f>
        <v>0</v>
      </c>
      <c r="V3017" s="77">
        <f t="shared" ref="V3017:V3022" si="1731">SUM(T3017:U3017)</f>
        <v>963.19999999999993</v>
      </c>
      <c r="X3017" s="69">
        <v>554.80999999999995</v>
      </c>
      <c r="Y3017" s="69">
        <v>408.39</v>
      </c>
      <c r="Z3017" s="69">
        <v>963.2</v>
      </c>
      <c r="AA3017" s="78"/>
      <c r="AB3017" s="79">
        <f t="shared" si="1702"/>
        <v>9.9999999999909051E-3</v>
      </c>
    </row>
    <row r="3018" spans="1:28" ht="22.5" x14ac:dyDescent="0.25">
      <c r="A3018" s="71" t="s">
        <v>11786</v>
      </c>
      <c r="B3018" s="72" t="s">
        <v>16705</v>
      </c>
      <c r="C3018" s="73" t="s">
        <v>8753</v>
      </c>
      <c r="D3018" s="74">
        <v>0</v>
      </c>
      <c r="E3018" s="69">
        <v>991.26</v>
      </c>
      <c r="F3018" s="75">
        <f t="shared" si="1723"/>
        <v>0</v>
      </c>
      <c r="G3018" s="76"/>
      <c r="H3018" s="69">
        <f t="shared" si="1724"/>
        <v>582.86</v>
      </c>
      <c r="I3018" s="69">
        <f t="shared" si="1724"/>
        <v>408.4</v>
      </c>
      <c r="J3018" s="69">
        <f t="shared" si="1725"/>
        <v>991.26</v>
      </c>
      <c r="K3018" s="69">
        <v>0</v>
      </c>
      <c r="L3018" s="75">
        <f t="shared" si="1726"/>
        <v>991.26</v>
      </c>
      <c r="N3018" s="69">
        <v>582.86000000000013</v>
      </c>
      <c r="O3018" s="69">
        <v>408.4</v>
      </c>
      <c r="P3018" s="69">
        <f t="shared" si="1727"/>
        <v>991.2600000000001</v>
      </c>
      <c r="Q3018" s="63"/>
      <c r="R3018" s="69">
        <f t="shared" si="1728"/>
        <v>582.86</v>
      </c>
      <c r="S3018" s="69">
        <f t="shared" si="1728"/>
        <v>408.39</v>
      </c>
      <c r="T3018" s="69">
        <f t="shared" si="1729"/>
        <v>991.25</v>
      </c>
      <c r="U3018" s="69">
        <f t="shared" si="1730"/>
        <v>0</v>
      </c>
      <c r="V3018" s="77">
        <f t="shared" si="1731"/>
        <v>991.25</v>
      </c>
      <c r="X3018" s="69">
        <v>582.86</v>
      </c>
      <c r="Y3018" s="69">
        <v>408.39</v>
      </c>
      <c r="Z3018" s="69">
        <v>991.25</v>
      </c>
      <c r="AA3018" s="78"/>
      <c r="AB3018" s="79">
        <f t="shared" ref="AB3018:AB3081" si="1732">P3018-Z3018</f>
        <v>1.0000000000104592E-2</v>
      </c>
    </row>
    <row r="3019" spans="1:28" s="82" customFormat="1" ht="22.5" x14ac:dyDescent="0.25">
      <c r="A3019" s="71" t="s">
        <v>11787</v>
      </c>
      <c r="B3019" s="72" t="s">
        <v>16706</v>
      </c>
      <c r="C3019" s="73" t="s">
        <v>8753</v>
      </c>
      <c r="D3019" s="74">
        <v>0</v>
      </c>
      <c r="E3019" s="69">
        <v>2394.96</v>
      </c>
      <c r="F3019" s="75">
        <f t="shared" si="1723"/>
        <v>0</v>
      </c>
      <c r="G3019" s="76"/>
      <c r="H3019" s="69">
        <f t="shared" si="1724"/>
        <v>1678.97</v>
      </c>
      <c r="I3019" s="69">
        <f t="shared" si="1724"/>
        <v>715.99</v>
      </c>
      <c r="J3019" s="69">
        <f t="shared" si="1725"/>
        <v>2394.96</v>
      </c>
      <c r="K3019" s="69">
        <v>0</v>
      </c>
      <c r="L3019" s="75">
        <f t="shared" si="1726"/>
        <v>2394.96</v>
      </c>
      <c r="M3019" s="33"/>
      <c r="N3019" s="69">
        <v>1678.9699999999998</v>
      </c>
      <c r="O3019" s="69">
        <v>715.99</v>
      </c>
      <c r="P3019" s="69">
        <f t="shared" si="1727"/>
        <v>2394.96</v>
      </c>
      <c r="Q3019" s="63"/>
      <c r="R3019" s="69">
        <f t="shared" si="1728"/>
        <v>1678.97</v>
      </c>
      <c r="S3019" s="69">
        <f t="shared" si="1728"/>
        <v>715.99</v>
      </c>
      <c r="T3019" s="69">
        <f t="shared" si="1729"/>
        <v>2394.96</v>
      </c>
      <c r="U3019" s="69">
        <f t="shared" si="1730"/>
        <v>0</v>
      </c>
      <c r="V3019" s="77">
        <f t="shared" si="1731"/>
        <v>2394.96</v>
      </c>
      <c r="W3019" s="33"/>
      <c r="X3019" s="69">
        <v>1678.97</v>
      </c>
      <c r="Y3019" s="69">
        <v>715.99</v>
      </c>
      <c r="Z3019" s="69">
        <v>2394.96</v>
      </c>
      <c r="AA3019" s="78"/>
      <c r="AB3019" s="79">
        <f t="shared" si="1732"/>
        <v>0</v>
      </c>
    </row>
    <row r="3020" spans="1:28" ht="22.5" x14ac:dyDescent="0.25">
      <c r="A3020" s="71" t="s">
        <v>11788</v>
      </c>
      <c r="B3020" s="72" t="s">
        <v>16707</v>
      </c>
      <c r="C3020" s="73" t="s">
        <v>8753</v>
      </c>
      <c r="D3020" s="74">
        <v>0</v>
      </c>
      <c r="E3020" s="69">
        <v>2477.0299999999997</v>
      </c>
      <c r="F3020" s="75">
        <f t="shared" si="1723"/>
        <v>0</v>
      </c>
      <c r="G3020" s="28"/>
      <c r="H3020" s="69">
        <f t="shared" si="1724"/>
        <v>1761.04</v>
      </c>
      <c r="I3020" s="69">
        <f t="shared" si="1724"/>
        <v>715.99</v>
      </c>
      <c r="J3020" s="69">
        <f t="shared" si="1725"/>
        <v>2477.0299999999997</v>
      </c>
      <c r="K3020" s="69">
        <v>0</v>
      </c>
      <c r="L3020" s="75">
        <f t="shared" si="1726"/>
        <v>2477.0299999999997</v>
      </c>
      <c r="N3020" s="69">
        <v>1761.0400000000002</v>
      </c>
      <c r="O3020" s="69">
        <v>715.99</v>
      </c>
      <c r="P3020" s="69">
        <f t="shared" si="1727"/>
        <v>2477.0300000000002</v>
      </c>
      <c r="Q3020" s="63"/>
      <c r="R3020" s="69">
        <f t="shared" si="1728"/>
        <v>1761.04</v>
      </c>
      <c r="S3020" s="69">
        <f t="shared" si="1728"/>
        <v>715.99</v>
      </c>
      <c r="T3020" s="69">
        <f t="shared" si="1729"/>
        <v>2477.0299999999997</v>
      </c>
      <c r="U3020" s="69">
        <f t="shared" si="1730"/>
        <v>0</v>
      </c>
      <c r="V3020" s="77">
        <f t="shared" si="1731"/>
        <v>2477.0299999999997</v>
      </c>
      <c r="X3020" s="69">
        <v>1761.04</v>
      </c>
      <c r="Y3020" s="69">
        <v>715.99</v>
      </c>
      <c r="Z3020" s="69">
        <v>2477.0300000000002</v>
      </c>
      <c r="AA3020" s="78"/>
      <c r="AB3020" s="79">
        <f t="shared" si="1732"/>
        <v>0</v>
      </c>
    </row>
    <row r="3021" spans="1:28" ht="22.5" x14ac:dyDescent="0.25">
      <c r="A3021" s="71" t="s">
        <v>11789</v>
      </c>
      <c r="B3021" s="72" t="s">
        <v>16708</v>
      </c>
      <c r="C3021" s="73" t="s">
        <v>8753</v>
      </c>
      <c r="D3021" s="74">
        <v>0</v>
      </c>
      <c r="E3021" s="69">
        <v>2673.23</v>
      </c>
      <c r="F3021" s="75">
        <f t="shared" si="1723"/>
        <v>0</v>
      </c>
      <c r="G3021" s="76"/>
      <c r="H3021" s="69">
        <f t="shared" si="1724"/>
        <v>1957.24</v>
      </c>
      <c r="I3021" s="69">
        <f t="shared" si="1724"/>
        <v>715.99</v>
      </c>
      <c r="J3021" s="69">
        <f t="shared" si="1725"/>
        <v>2673.23</v>
      </c>
      <c r="K3021" s="69">
        <v>0</v>
      </c>
      <c r="L3021" s="75">
        <f t="shared" si="1726"/>
        <v>2673.23</v>
      </c>
      <c r="N3021" s="69">
        <v>1957.2399999999998</v>
      </c>
      <c r="O3021" s="69">
        <v>715.99</v>
      </c>
      <c r="P3021" s="69">
        <f t="shared" si="1727"/>
        <v>2673.2299999999996</v>
      </c>
      <c r="Q3021" s="63"/>
      <c r="R3021" s="69">
        <f t="shared" si="1728"/>
        <v>1957.24</v>
      </c>
      <c r="S3021" s="69">
        <f t="shared" si="1728"/>
        <v>715.99</v>
      </c>
      <c r="T3021" s="69">
        <f t="shared" si="1729"/>
        <v>2673.23</v>
      </c>
      <c r="U3021" s="69">
        <f t="shared" si="1730"/>
        <v>0</v>
      </c>
      <c r="V3021" s="77">
        <f t="shared" si="1731"/>
        <v>2673.23</v>
      </c>
      <c r="X3021" s="69">
        <v>1957.24</v>
      </c>
      <c r="Y3021" s="69">
        <v>715.99</v>
      </c>
      <c r="Z3021" s="69">
        <v>2673.23</v>
      </c>
      <c r="AA3021" s="78"/>
      <c r="AB3021" s="79">
        <f t="shared" si="1732"/>
        <v>0</v>
      </c>
    </row>
    <row r="3022" spans="1:28" x14ac:dyDescent="0.25">
      <c r="A3022" s="71" t="s">
        <v>11790</v>
      </c>
      <c r="B3022" s="72" t="s">
        <v>16709</v>
      </c>
      <c r="C3022" s="73" t="s">
        <v>8753</v>
      </c>
      <c r="D3022" s="74">
        <v>0</v>
      </c>
      <c r="E3022" s="69">
        <v>2853.27</v>
      </c>
      <c r="F3022" s="75">
        <f t="shared" si="1723"/>
        <v>0</v>
      </c>
      <c r="G3022" s="28"/>
      <c r="H3022" s="69">
        <f t="shared" si="1724"/>
        <v>2137.2800000000002</v>
      </c>
      <c r="I3022" s="69">
        <f t="shared" si="1724"/>
        <v>715.99</v>
      </c>
      <c r="J3022" s="69">
        <f t="shared" si="1725"/>
        <v>2853.2700000000004</v>
      </c>
      <c r="K3022" s="69">
        <v>0</v>
      </c>
      <c r="L3022" s="75">
        <f t="shared" si="1726"/>
        <v>2853.2700000000004</v>
      </c>
      <c r="N3022" s="69">
        <v>2137.2799999999997</v>
      </c>
      <c r="O3022" s="69">
        <v>715.99</v>
      </c>
      <c r="P3022" s="69">
        <f t="shared" si="1727"/>
        <v>2853.2699999999995</v>
      </c>
      <c r="Q3022" s="63"/>
      <c r="R3022" s="69">
        <f t="shared" si="1728"/>
        <v>2137.2800000000002</v>
      </c>
      <c r="S3022" s="69">
        <f t="shared" si="1728"/>
        <v>715.99</v>
      </c>
      <c r="T3022" s="69">
        <f t="shared" si="1729"/>
        <v>2853.2700000000004</v>
      </c>
      <c r="U3022" s="69">
        <f t="shared" si="1730"/>
        <v>0</v>
      </c>
      <c r="V3022" s="77">
        <f t="shared" si="1731"/>
        <v>2853.2700000000004</v>
      </c>
      <c r="X3022" s="69">
        <v>2137.2800000000002</v>
      </c>
      <c r="Y3022" s="69">
        <v>715.99</v>
      </c>
      <c r="Z3022" s="69">
        <v>2853.27</v>
      </c>
      <c r="AA3022" s="78"/>
      <c r="AB3022" s="79">
        <f t="shared" si="1732"/>
        <v>0</v>
      </c>
    </row>
    <row r="3023" spans="1:28" ht="22.5" x14ac:dyDescent="0.25">
      <c r="A3023" s="65" t="s">
        <v>11791</v>
      </c>
      <c r="B3023" s="66" t="s">
        <v>16710</v>
      </c>
      <c r="C3023" s="67"/>
      <c r="D3023" s="68"/>
      <c r="E3023" s="69"/>
      <c r="F3023" s="70"/>
      <c r="H3023" s="69"/>
      <c r="I3023" s="69"/>
      <c r="J3023" s="69"/>
      <c r="K3023" s="69"/>
      <c r="L3023" s="75"/>
      <c r="N3023" s="69"/>
      <c r="O3023" s="69"/>
      <c r="P3023" s="69"/>
      <c r="Q3023" s="63"/>
      <c r="R3023" s="69"/>
      <c r="S3023" s="69"/>
      <c r="T3023" s="69"/>
      <c r="U3023" s="69"/>
      <c r="V3023" s="77"/>
      <c r="X3023" s="69"/>
      <c r="Y3023" s="69"/>
      <c r="Z3023" s="69"/>
      <c r="AA3023" s="78"/>
      <c r="AB3023" s="79">
        <f t="shared" si="1732"/>
        <v>0</v>
      </c>
    </row>
    <row r="3024" spans="1:28" s="33" customFormat="1" x14ac:dyDescent="0.25">
      <c r="A3024" s="71" t="s">
        <v>11792</v>
      </c>
      <c r="B3024" s="72" t="s">
        <v>16711</v>
      </c>
      <c r="C3024" s="73" t="s">
        <v>8753</v>
      </c>
      <c r="D3024" s="74">
        <v>0</v>
      </c>
      <c r="E3024" s="69">
        <v>1800.5600000000004</v>
      </c>
      <c r="F3024" s="75">
        <f>ROUND(D3024*E3024,2)</f>
        <v>0</v>
      </c>
      <c r="G3024" s="76"/>
      <c r="H3024" s="69">
        <f t="shared" ref="H3024:I3028" si="1733">ROUND(N3024+(N3024*$H$2/100),2)</f>
        <v>1282.79</v>
      </c>
      <c r="I3024" s="69">
        <f t="shared" si="1733"/>
        <v>517.77</v>
      </c>
      <c r="J3024" s="69">
        <f>H3024+I3024</f>
        <v>1800.56</v>
      </c>
      <c r="K3024" s="69">
        <v>0</v>
      </c>
      <c r="L3024" s="75">
        <f>SUM(J3024:K3024)</f>
        <v>1800.56</v>
      </c>
      <c r="N3024" s="69">
        <v>1282.7900000000002</v>
      </c>
      <c r="O3024" s="69">
        <v>517.77</v>
      </c>
      <c r="P3024" s="69">
        <f>SUM(N3024:O3024)</f>
        <v>1800.5600000000002</v>
      </c>
      <c r="Q3024" s="63"/>
      <c r="R3024" s="69">
        <f t="shared" ref="R3024:S3028" si="1734">X3024</f>
        <v>1282.79</v>
      </c>
      <c r="S3024" s="69">
        <f t="shared" si="1734"/>
        <v>517.74</v>
      </c>
      <c r="T3024" s="69">
        <f>R3024+S3024</f>
        <v>1800.53</v>
      </c>
      <c r="U3024" s="69">
        <f>ROUND(Z3024*$H$2,2)/100</f>
        <v>0</v>
      </c>
      <c r="V3024" s="77">
        <f>SUM(T3024:U3024)</f>
        <v>1800.53</v>
      </c>
      <c r="X3024" s="69">
        <v>1282.79</v>
      </c>
      <c r="Y3024" s="69">
        <v>517.74</v>
      </c>
      <c r="Z3024" s="69">
        <v>1800.53</v>
      </c>
      <c r="AA3024" s="78"/>
      <c r="AB3024" s="79">
        <f t="shared" si="1732"/>
        <v>3.0000000000200089E-2</v>
      </c>
    </row>
    <row r="3025" spans="1:28" x14ac:dyDescent="0.25">
      <c r="A3025" s="71" t="s">
        <v>11793</v>
      </c>
      <c r="B3025" s="72" t="s">
        <v>16712</v>
      </c>
      <c r="C3025" s="73" t="s">
        <v>8753</v>
      </c>
      <c r="D3025" s="74">
        <v>0</v>
      </c>
      <c r="E3025" s="69">
        <v>4311.7299999999996</v>
      </c>
      <c r="F3025" s="75">
        <f>ROUND(D3025*E3025,2)</f>
        <v>0</v>
      </c>
      <c r="G3025" s="76"/>
      <c r="H3025" s="69">
        <f t="shared" si="1733"/>
        <v>3198.14</v>
      </c>
      <c r="I3025" s="69">
        <f t="shared" si="1733"/>
        <v>1113.5899999999999</v>
      </c>
      <c r="J3025" s="69">
        <f>H3025+I3025</f>
        <v>4311.7299999999996</v>
      </c>
      <c r="K3025" s="69">
        <v>0</v>
      </c>
      <c r="L3025" s="75">
        <f>SUM(J3025:K3025)</f>
        <v>4311.7299999999996</v>
      </c>
      <c r="N3025" s="69">
        <v>3198.1400000000003</v>
      </c>
      <c r="O3025" s="69">
        <v>1113.5899999999999</v>
      </c>
      <c r="P3025" s="69">
        <f>SUM(N3025:O3025)</f>
        <v>4311.7300000000005</v>
      </c>
      <c r="Q3025" s="63"/>
      <c r="R3025" s="69">
        <f t="shared" si="1734"/>
        <v>3198.14</v>
      </c>
      <c r="S3025" s="69">
        <f t="shared" si="1734"/>
        <v>1113.52</v>
      </c>
      <c r="T3025" s="69">
        <f>R3025+S3025</f>
        <v>4311.66</v>
      </c>
      <c r="U3025" s="69">
        <f>ROUND(Z3025*$H$2,2)/100</f>
        <v>0</v>
      </c>
      <c r="V3025" s="77">
        <f>SUM(T3025:U3025)</f>
        <v>4311.66</v>
      </c>
      <c r="X3025" s="69">
        <v>3198.14</v>
      </c>
      <c r="Y3025" s="69">
        <v>1113.52</v>
      </c>
      <c r="Z3025" s="69">
        <v>4311.66</v>
      </c>
      <c r="AA3025" s="78"/>
      <c r="AB3025" s="79">
        <f t="shared" si="1732"/>
        <v>7.0000000000618456E-2</v>
      </c>
    </row>
    <row r="3026" spans="1:28" x14ac:dyDescent="0.25">
      <c r="A3026" s="71" t="s">
        <v>11794</v>
      </c>
      <c r="B3026" s="72" t="s">
        <v>16713</v>
      </c>
      <c r="C3026" s="73" t="s">
        <v>8753</v>
      </c>
      <c r="D3026" s="74">
        <v>0</v>
      </c>
      <c r="E3026" s="69">
        <v>6910.9100000000008</v>
      </c>
      <c r="F3026" s="75">
        <f>ROUND(D3026*E3026,2)</f>
        <v>0</v>
      </c>
      <c r="G3026" s="76"/>
      <c r="H3026" s="69">
        <f t="shared" si="1733"/>
        <v>5442.84</v>
      </c>
      <c r="I3026" s="69">
        <f t="shared" si="1733"/>
        <v>1468.07</v>
      </c>
      <c r="J3026" s="69">
        <f>H3026+I3026</f>
        <v>6910.91</v>
      </c>
      <c r="K3026" s="69">
        <v>0</v>
      </c>
      <c r="L3026" s="75">
        <f>SUM(J3026:K3026)</f>
        <v>6910.91</v>
      </c>
      <c r="N3026" s="69">
        <v>5442.84</v>
      </c>
      <c r="O3026" s="69">
        <v>1468.07</v>
      </c>
      <c r="P3026" s="69">
        <f>SUM(N3026:O3026)</f>
        <v>6910.91</v>
      </c>
      <c r="Q3026" s="63"/>
      <c r="R3026" s="69">
        <f t="shared" si="1734"/>
        <v>5442.84</v>
      </c>
      <c r="S3026" s="69">
        <f t="shared" si="1734"/>
        <v>1467.99</v>
      </c>
      <c r="T3026" s="69">
        <f>R3026+S3026</f>
        <v>6910.83</v>
      </c>
      <c r="U3026" s="69">
        <f>ROUND(Z3026*$H$2,2)/100</f>
        <v>0</v>
      </c>
      <c r="V3026" s="77">
        <f>SUM(T3026:U3026)</f>
        <v>6910.83</v>
      </c>
      <c r="X3026" s="69">
        <v>5442.84</v>
      </c>
      <c r="Y3026" s="69">
        <v>1467.99</v>
      </c>
      <c r="Z3026" s="69">
        <v>6910.83</v>
      </c>
      <c r="AA3026" s="78"/>
      <c r="AB3026" s="79">
        <f t="shared" si="1732"/>
        <v>7.999999999992724E-2</v>
      </c>
    </row>
    <row r="3027" spans="1:28" x14ac:dyDescent="0.25">
      <c r="A3027" s="71" t="s">
        <v>11795</v>
      </c>
      <c r="B3027" s="72" t="s">
        <v>16714</v>
      </c>
      <c r="C3027" s="73" t="s">
        <v>8753</v>
      </c>
      <c r="D3027" s="74">
        <v>0</v>
      </c>
      <c r="E3027" s="69">
        <v>9456.2799999999988</v>
      </c>
      <c r="F3027" s="75">
        <f>ROUND(D3027*E3027,2)</f>
        <v>0</v>
      </c>
      <c r="G3027" s="76"/>
      <c r="H3027" s="69">
        <f t="shared" si="1733"/>
        <v>7676.18</v>
      </c>
      <c r="I3027" s="69">
        <f t="shared" si="1733"/>
        <v>1780.1</v>
      </c>
      <c r="J3027" s="69">
        <f>H3027+I3027</f>
        <v>9456.2800000000007</v>
      </c>
      <c r="K3027" s="69">
        <v>0</v>
      </c>
      <c r="L3027" s="75">
        <f>SUM(J3027:K3027)</f>
        <v>9456.2800000000007</v>
      </c>
      <c r="N3027" s="69">
        <v>7676.18</v>
      </c>
      <c r="O3027" s="69">
        <v>1780.1</v>
      </c>
      <c r="P3027" s="69">
        <f>SUM(N3027:O3027)</f>
        <v>9456.2800000000007</v>
      </c>
      <c r="Q3027" s="63"/>
      <c r="R3027" s="69">
        <f t="shared" si="1734"/>
        <v>7676.18</v>
      </c>
      <c r="S3027" s="69">
        <f t="shared" si="1734"/>
        <v>1780.02</v>
      </c>
      <c r="T3027" s="69">
        <f>R3027+S3027</f>
        <v>9456.2000000000007</v>
      </c>
      <c r="U3027" s="69">
        <f>ROUND(Z3027*$H$2,2)/100</f>
        <v>0</v>
      </c>
      <c r="V3027" s="77">
        <f>SUM(T3027:U3027)</f>
        <v>9456.2000000000007</v>
      </c>
      <c r="X3027" s="69">
        <v>7676.18</v>
      </c>
      <c r="Y3027" s="69">
        <v>1780.02</v>
      </c>
      <c r="Z3027" s="69">
        <v>9456.2000000000007</v>
      </c>
      <c r="AA3027" s="78"/>
      <c r="AB3027" s="79">
        <f t="shared" si="1732"/>
        <v>7.999999999992724E-2</v>
      </c>
    </row>
    <row r="3028" spans="1:28" x14ac:dyDescent="0.25">
      <c r="A3028" s="71" t="s">
        <v>11796</v>
      </c>
      <c r="B3028" s="72" t="s">
        <v>16715</v>
      </c>
      <c r="C3028" s="73" t="s">
        <v>8753</v>
      </c>
      <c r="D3028" s="74">
        <v>0</v>
      </c>
      <c r="E3028" s="69">
        <v>747.88000000000011</v>
      </c>
      <c r="F3028" s="75">
        <f>ROUND(D3028*E3028,2)</f>
        <v>0</v>
      </c>
      <c r="G3028" s="76"/>
      <c r="H3028" s="69">
        <f t="shared" si="1733"/>
        <v>394.74</v>
      </c>
      <c r="I3028" s="69">
        <f t="shared" si="1733"/>
        <v>353.14</v>
      </c>
      <c r="J3028" s="69">
        <f>H3028+I3028</f>
        <v>747.88</v>
      </c>
      <c r="K3028" s="69">
        <v>0</v>
      </c>
      <c r="L3028" s="75">
        <f>SUM(J3028:K3028)</f>
        <v>747.88</v>
      </c>
      <c r="N3028" s="69">
        <v>394.74</v>
      </c>
      <c r="O3028" s="69">
        <v>353.14</v>
      </c>
      <c r="P3028" s="69">
        <f>SUM(N3028:O3028)</f>
        <v>747.88</v>
      </c>
      <c r="Q3028" s="63"/>
      <c r="R3028" s="69">
        <f t="shared" si="1734"/>
        <v>394.74</v>
      </c>
      <c r="S3028" s="69">
        <f t="shared" si="1734"/>
        <v>353.15</v>
      </c>
      <c r="T3028" s="69">
        <f>R3028+S3028</f>
        <v>747.89</v>
      </c>
      <c r="U3028" s="69">
        <f>ROUND(Z3028*$H$2,2)/100</f>
        <v>0</v>
      </c>
      <c r="V3028" s="77">
        <f>SUM(T3028:U3028)</f>
        <v>747.89</v>
      </c>
      <c r="X3028" s="69">
        <v>394.74</v>
      </c>
      <c r="Y3028" s="69">
        <v>353.15</v>
      </c>
      <c r="Z3028" s="69">
        <v>747.89</v>
      </c>
      <c r="AA3028" s="78"/>
      <c r="AB3028" s="79">
        <f t="shared" si="1732"/>
        <v>-9.9999999999909051E-3</v>
      </c>
    </row>
    <row r="3029" spans="1:28" x14ac:dyDescent="0.25">
      <c r="A3029" s="65" t="s">
        <v>11797</v>
      </c>
      <c r="B3029" s="66" t="s">
        <v>16716</v>
      </c>
      <c r="C3029" s="67"/>
      <c r="D3029" s="68"/>
      <c r="E3029" s="69"/>
      <c r="F3029" s="70"/>
      <c r="H3029" s="69"/>
      <c r="I3029" s="69"/>
      <c r="J3029" s="69"/>
      <c r="K3029" s="69"/>
      <c r="L3029" s="75"/>
      <c r="N3029" s="69"/>
      <c r="O3029" s="69"/>
      <c r="P3029" s="69"/>
      <c r="Q3029" s="63"/>
      <c r="R3029" s="69"/>
      <c r="S3029" s="69"/>
      <c r="T3029" s="69"/>
      <c r="U3029" s="69"/>
      <c r="V3029" s="77"/>
      <c r="X3029" s="69"/>
      <c r="Y3029" s="69"/>
      <c r="Z3029" s="69"/>
      <c r="AA3029" s="78"/>
      <c r="AB3029" s="79">
        <f t="shared" si="1732"/>
        <v>0</v>
      </c>
    </row>
    <row r="3030" spans="1:28" x14ac:dyDescent="0.25">
      <c r="A3030" s="71" t="s">
        <v>11798</v>
      </c>
      <c r="B3030" s="72" t="s">
        <v>16717</v>
      </c>
      <c r="C3030" s="73" t="s">
        <v>8753</v>
      </c>
      <c r="D3030" s="74">
        <v>0</v>
      </c>
      <c r="E3030" s="69">
        <v>2250.7200000000003</v>
      </c>
      <c r="F3030" s="75">
        <f>ROUND(D3030*E3030,2)</f>
        <v>0</v>
      </c>
      <c r="G3030" s="76"/>
      <c r="H3030" s="69">
        <f t="shared" ref="H3030:I3034" si="1735">ROUND(N3030+(N3030*$H$2/100),2)</f>
        <v>2225.5700000000002</v>
      </c>
      <c r="I3030" s="69">
        <f t="shared" si="1735"/>
        <v>25.15</v>
      </c>
      <c r="J3030" s="69">
        <f>H3030+I3030</f>
        <v>2250.7200000000003</v>
      </c>
      <c r="K3030" s="69">
        <v>0</v>
      </c>
      <c r="L3030" s="75">
        <f>SUM(J3030:K3030)</f>
        <v>2250.7200000000003</v>
      </c>
      <c r="N3030" s="69">
        <v>2225.5700000000002</v>
      </c>
      <c r="O3030" s="69">
        <v>25.15</v>
      </c>
      <c r="P3030" s="69">
        <f>SUM(N3030:O3030)</f>
        <v>2250.7200000000003</v>
      </c>
      <c r="Q3030" s="63"/>
      <c r="R3030" s="69">
        <f t="shared" ref="R3030:S3034" si="1736">X3030</f>
        <v>2225.5700000000002</v>
      </c>
      <c r="S3030" s="69">
        <f t="shared" si="1736"/>
        <v>25.16</v>
      </c>
      <c r="T3030" s="69">
        <f>R3030+S3030</f>
        <v>2250.73</v>
      </c>
      <c r="U3030" s="69">
        <f>ROUND(Z3030*$H$2,2)/100</f>
        <v>0</v>
      </c>
      <c r="V3030" s="77">
        <f>SUM(T3030:U3030)</f>
        <v>2250.73</v>
      </c>
      <c r="X3030" s="69">
        <v>2225.5700000000002</v>
      </c>
      <c r="Y3030" s="69">
        <v>25.16</v>
      </c>
      <c r="Z3030" s="69">
        <v>2250.73</v>
      </c>
      <c r="AA3030" s="78"/>
      <c r="AB3030" s="79">
        <f t="shared" si="1732"/>
        <v>-9.9999999997635314E-3</v>
      </c>
    </row>
    <row r="3031" spans="1:28" x14ac:dyDescent="0.25">
      <c r="A3031" s="71" t="s">
        <v>11799</v>
      </c>
      <c r="B3031" s="72" t="s">
        <v>16718</v>
      </c>
      <c r="C3031" s="73" t="s">
        <v>8753</v>
      </c>
      <c r="D3031" s="74">
        <v>0</v>
      </c>
      <c r="E3031" s="69">
        <v>3235.06</v>
      </c>
      <c r="F3031" s="75">
        <f>ROUND(D3031*E3031,2)</f>
        <v>0</v>
      </c>
      <c r="G3031" s="76"/>
      <c r="H3031" s="69">
        <f t="shared" si="1735"/>
        <v>3209.91</v>
      </c>
      <c r="I3031" s="69">
        <f t="shared" si="1735"/>
        <v>25.15</v>
      </c>
      <c r="J3031" s="69">
        <f>H3031+I3031</f>
        <v>3235.06</v>
      </c>
      <c r="K3031" s="69">
        <v>0</v>
      </c>
      <c r="L3031" s="75">
        <f>SUM(J3031:K3031)</f>
        <v>3235.06</v>
      </c>
      <c r="N3031" s="69">
        <v>3209.91</v>
      </c>
      <c r="O3031" s="69">
        <v>25.15</v>
      </c>
      <c r="P3031" s="69">
        <f>SUM(N3031:O3031)</f>
        <v>3235.06</v>
      </c>
      <c r="Q3031" s="63"/>
      <c r="R3031" s="69">
        <f t="shared" si="1736"/>
        <v>3209.91</v>
      </c>
      <c r="S3031" s="69">
        <f t="shared" si="1736"/>
        <v>25.16</v>
      </c>
      <c r="T3031" s="69">
        <f>R3031+S3031</f>
        <v>3235.0699999999997</v>
      </c>
      <c r="U3031" s="69">
        <f>ROUND(Z3031*$H$2,2)/100</f>
        <v>0</v>
      </c>
      <c r="V3031" s="77">
        <f>SUM(T3031:U3031)</f>
        <v>3235.0699999999997</v>
      </c>
      <c r="X3031" s="69">
        <v>3209.91</v>
      </c>
      <c r="Y3031" s="69">
        <v>25.16</v>
      </c>
      <c r="Z3031" s="69">
        <v>3235.07</v>
      </c>
      <c r="AA3031" s="78"/>
      <c r="AB3031" s="79">
        <f t="shared" si="1732"/>
        <v>-1.0000000000218279E-2</v>
      </c>
    </row>
    <row r="3032" spans="1:28" x14ac:dyDescent="0.25">
      <c r="A3032" s="71" t="s">
        <v>11800</v>
      </c>
      <c r="B3032" s="72" t="s">
        <v>16719</v>
      </c>
      <c r="C3032" s="73" t="s">
        <v>8753</v>
      </c>
      <c r="D3032" s="74">
        <v>0</v>
      </c>
      <c r="E3032" s="69">
        <v>476.37</v>
      </c>
      <c r="F3032" s="75">
        <f>ROUND(D3032*E3032,2)</f>
        <v>0</v>
      </c>
      <c r="G3032" s="76"/>
      <c r="H3032" s="69">
        <f t="shared" si="1735"/>
        <v>436.1</v>
      </c>
      <c r="I3032" s="69">
        <f t="shared" si="1735"/>
        <v>40.270000000000003</v>
      </c>
      <c r="J3032" s="69">
        <f>H3032+I3032</f>
        <v>476.37</v>
      </c>
      <c r="K3032" s="69">
        <v>0</v>
      </c>
      <c r="L3032" s="75">
        <f>SUM(J3032:K3032)</f>
        <v>476.37</v>
      </c>
      <c r="N3032" s="69">
        <v>436.1</v>
      </c>
      <c r="O3032" s="69">
        <v>40.269999999999996</v>
      </c>
      <c r="P3032" s="69">
        <f>SUM(N3032:O3032)</f>
        <v>476.37</v>
      </c>
      <c r="Q3032" s="63"/>
      <c r="R3032" s="69">
        <f t="shared" si="1736"/>
        <v>436.1</v>
      </c>
      <c r="S3032" s="69">
        <f t="shared" si="1736"/>
        <v>40.26</v>
      </c>
      <c r="T3032" s="69">
        <f>R3032+S3032</f>
        <v>476.36</v>
      </c>
      <c r="U3032" s="69">
        <f>ROUND(Z3032*$H$2,2)/100</f>
        <v>0</v>
      </c>
      <c r="V3032" s="77">
        <f>SUM(T3032:U3032)</f>
        <v>476.36</v>
      </c>
      <c r="X3032" s="69">
        <v>436.1</v>
      </c>
      <c r="Y3032" s="69">
        <v>40.26</v>
      </c>
      <c r="Z3032" s="69">
        <v>476.36</v>
      </c>
      <c r="AA3032" s="78"/>
      <c r="AB3032" s="79">
        <f t="shared" si="1732"/>
        <v>9.9999999999909051E-3</v>
      </c>
    </row>
    <row r="3033" spans="1:28" x14ac:dyDescent="0.25">
      <c r="A3033" s="71" t="s">
        <v>11801</v>
      </c>
      <c r="B3033" s="72" t="s">
        <v>16720</v>
      </c>
      <c r="C3033" s="73" t="s">
        <v>8753</v>
      </c>
      <c r="D3033" s="74">
        <v>0</v>
      </c>
      <c r="E3033" s="69">
        <v>754.5</v>
      </c>
      <c r="F3033" s="75">
        <f>ROUND(D3033*E3033,2)</f>
        <v>0</v>
      </c>
      <c r="G3033" s="76"/>
      <c r="H3033" s="69">
        <f t="shared" si="1735"/>
        <v>714.23</v>
      </c>
      <c r="I3033" s="69">
        <f t="shared" si="1735"/>
        <v>40.270000000000003</v>
      </c>
      <c r="J3033" s="69">
        <f>H3033+I3033</f>
        <v>754.5</v>
      </c>
      <c r="K3033" s="69">
        <v>0</v>
      </c>
      <c r="L3033" s="75">
        <f>SUM(J3033:K3033)</f>
        <v>754.5</v>
      </c>
      <c r="N3033" s="69">
        <v>714.23</v>
      </c>
      <c r="O3033" s="69">
        <v>40.269999999999996</v>
      </c>
      <c r="P3033" s="69">
        <f>SUM(N3033:O3033)</f>
        <v>754.5</v>
      </c>
      <c r="Q3033" s="63"/>
      <c r="R3033" s="69">
        <f t="shared" si="1736"/>
        <v>714.23</v>
      </c>
      <c r="S3033" s="69">
        <f t="shared" si="1736"/>
        <v>40.26</v>
      </c>
      <c r="T3033" s="69">
        <f>R3033+S3033</f>
        <v>754.49</v>
      </c>
      <c r="U3033" s="69">
        <f>ROUND(Z3033*$H$2,2)/100</f>
        <v>0</v>
      </c>
      <c r="V3033" s="77">
        <f>SUM(T3033:U3033)</f>
        <v>754.49</v>
      </c>
      <c r="X3033" s="69">
        <v>714.23</v>
      </c>
      <c r="Y3033" s="69">
        <v>40.26</v>
      </c>
      <c r="Z3033" s="69">
        <v>754.49</v>
      </c>
      <c r="AA3033" s="78"/>
      <c r="AB3033" s="79">
        <f t="shared" si="1732"/>
        <v>9.9999999999909051E-3</v>
      </c>
    </row>
    <row r="3034" spans="1:28" x14ac:dyDescent="0.25">
      <c r="A3034" s="71" t="s">
        <v>11802</v>
      </c>
      <c r="B3034" s="72" t="s">
        <v>16721</v>
      </c>
      <c r="C3034" s="73" t="s">
        <v>8753</v>
      </c>
      <c r="D3034" s="74">
        <v>0</v>
      </c>
      <c r="E3034" s="69">
        <v>1432.92</v>
      </c>
      <c r="F3034" s="75">
        <f>ROUND(D3034*E3034,2)</f>
        <v>0</v>
      </c>
      <c r="G3034" s="76"/>
      <c r="H3034" s="69">
        <f t="shared" si="1735"/>
        <v>1407.77</v>
      </c>
      <c r="I3034" s="69">
        <f t="shared" si="1735"/>
        <v>25.15</v>
      </c>
      <c r="J3034" s="69">
        <f>H3034+I3034</f>
        <v>1432.92</v>
      </c>
      <c r="K3034" s="69">
        <v>0</v>
      </c>
      <c r="L3034" s="75">
        <f>SUM(J3034:K3034)</f>
        <v>1432.92</v>
      </c>
      <c r="N3034" s="69">
        <v>1407.77</v>
      </c>
      <c r="O3034" s="69">
        <v>25.15</v>
      </c>
      <c r="P3034" s="69">
        <f>SUM(N3034:O3034)</f>
        <v>1432.92</v>
      </c>
      <c r="Q3034" s="63"/>
      <c r="R3034" s="69">
        <f t="shared" si="1736"/>
        <v>1407.77</v>
      </c>
      <c r="S3034" s="69">
        <f t="shared" si="1736"/>
        <v>25.16</v>
      </c>
      <c r="T3034" s="69">
        <f>R3034+S3034</f>
        <v>1432.93</v>
      </c>
      <c r="U3034" s="69">
        <f>ROUND(Z3034*$H$2,2)/100</f>
        <v>0</v>
      </c>
      <c r="V3034" s="77">
        <f>SUM(T3034:U3034)</f>
        <v>1432.93</v>
      </c>
      <c r="X3034" s="69">
        <v>1407.77</v>
      </c>
      <c r="Y3034" s="69">
        <v>25.16</v>
      </c>
      <c r="Z3034" s="69">
        <v>1432.93</v>
      </c>
      <c r="AA3034" s="78"/>
      <c r="AB3034" s="79">
        <f t="shared" si="1732"/>
        <v>-9.9999999999909051E-3</v>
      </c>
    </row>
    <row r="3035" spans="1:28" x14ac:dyDescent="0.25">
      <c r="A3035" s="65" t="s">
        <v>11803</v>
      </c>
      <c r="B3035" s="66" t="s">
        <v>16722</v>
      </c>
      <c r="C3035" s="67"/>
      <c r="D3035" s="68"/>
      <c r="E3035" s="69"/>
      <c r="F3035" s="70"/>
      <c r="H3035" s="69"/>
      <c r="I3035" s="69"/>
      <c r="J3035" s="69"/>
      <c r="K3035" s="69"/>
      <c r="L3035" s="75"/>
      <c r="N3035" s="69"/>
      <c r="O3035" s="69"/>
      <c r="P3035" s="69"/>
      <c r="Q3035" s="63"/>
      <c r="R3035" s="69"/>
      <c r="S3035" s="69"/>
      <c r="T3035" s="69"/>
      <c r="U3035" s="69"/>
      <c r="V3035" s="77"/>
      <c r="X3035" s="69"/>
      <c r="Y3035" s="69"/>
      <c r="Z3035" s="69"/>
      <c r="AA3035" s="78"/>
      <c r="AB3035" s="79">
        <f t="shared" si="1732"/>
        <v>0</v>
      </c>
    </row>
    <row r="3036" spans="1:28" x14ac:dyDescent="0.25">
      <c r="A3036" s="71" t="s">
        <v>11804</v>
      </c>
      <c r="B3036" s="72" t="s">
        <v>11806</v>
      </c>
      <c r="C3036" s="73" t="s">
        <v>8753</v>
      </c>
      <c r="D3036" s="74">
        <v>0</v>
      </c>
      <c r="E3036" s="69">
        <v>735.2</v>
      </c>
      <c r="F3036" s="75">
        <f>ROUND(D3036*E3036,2)</f>
        <v>0</v>
      </c>
      <c r="G3036" s="76"/>
      <c r="H3036" s="69">
        <f>ROUND(N3036+(N3036*$H$2/100),2)</f>
        <v>735.2</v>
      </c>
      <c r="I3036" s="69">
        <f>ROUND(O3036+(O3036*$H$2/100),2)</f>
        <v>0</v>
      </c>
      <c r="J3036" s="69">
        <f>H3036+I3036</f>
        <v>735.2</v>
      </c>
      <c r="K3036" s="69">
        <v>0</v>
      </c>
      <c r="L3036" s="75">
        <f>SUM(J3036:K3036)</f>
        <v>735.2</v>
      </c>
      <c r="N3036" s="69">
        <v>735.2</v>
      </c>
      <c r="O3036" s="69">
        <v>0</v>
      </c>
      <c r="P3036" s="69">
        <f>SUM(N3036:O3036)</f>
        <v>735.2</v>
      </c>
      <c r="Q3036" s="63"/>
      <c r="R3036" s="69">
        <f>X3036</f>
        <v>735.2</v>
      </c>
      <c r="S3036" s="69">
        <f>Y3036</f>
        <v>0</v>
      </c>
      <c r="T3036" s="69">
        <f>R3036+S3036</f>
        <v>735.2</v>
      </c>
      <c r="U3036" s="69">
        <f>ROUND(Z3036*$H$2,2)/100</f>
        <v>0</v>
      </c>
      <c r="V3036" s="77">
        <f>SUM(T3036:U3036)</f>
        <v>735.2</v>
      </c>
      <c r="X3036" s="69">
        <v>735.2</v>
      </c>
      <c r="Y3036" s="69">
        <v>0</v>
      </c>
      <c r="Z3036" s="69">
        <v>735.2</v>
      </c>
      <c r="AA3036" s="78"/>
      <c r="AB3036" s="79">
        <f t="shared" si="1732"/>
        <v>0</v>
      </c>
    </row>
    <row r="3037" spans="1:28" ht="22.5" x14ac:dyDescent="0.25">
      <c r="A3037" s="65" t="s">
        <v>11805</v>
      </c>
      <c r="B3037" s="66" t="s">
        <v>16723</v>
      </c>
      <c r="C3037" s="67"/>
      <c r="D3037" s="68"/>
      <c r="E3037" s="69"/>
      <c r="F3037" s="70"/>
      <c r="H3037" s="69"/>
      <c r="I3037" s="69"/>
      <c r="J3037" s="69"/>
      <c r="K3037" s="69"/>
      <c r="L3037" s="75"/>
      <c r="N3037" s="69"/>
      <c r="O3037" s="69"/>
      <c r="P3037" s="69"/>
      <c r="Q3037" s="63"/>
      <c r="R3037" s="69"/>
      <c r="S3037" s="69"/>
      <c r="T3037" s="69"/>
      <c r="U3037" s="69"/>
      <c r="V3037" s="77"/>
      <c r="X3037" s="69"/>
      <c r="Y3037" s="69"/>
      <c r="Z3037" s="69"/>
      <c r="AA3037" s="78"/>
      <c r="AB3037" s="79">
        <f t="shared" si="1732"/>
        <v>0</v>
      </c>
    </row>
    <row r="3038" spans="1:28" ht="22.5" x14ac:dyDescent="0.25">
      <c r="A3038" s="65" t="s">
        <v>11807</v>
      </c>
      <c r="B3038" s="66" t="s">
        <v>16724</v>
      </c>
      <c r="C3038" s="67"/>
      <c r="D3038" s="68"/>
      <c r="E3038" s="69"/>
      <c r="F3038" s="70"/>
      <c r="H3038" s="69"/>
      <c r="I3038" s="69"/>
      <c r="J3038" s="69"/>
      <c r="K3038" s="69"/>
      <c r="L3038" s="75"/>
      <c r="N3038" s="69"/>
      <c r="O3038" s="69"/>
      <c r="P3038" s="69"/>
      <c r="Q3038" s="63"/>
      <c r="R3038" s="69"/>
      <c r="S3038" s="69"/>
      <c r="T3038" s="69"/>
      <c r="U3038" s="69"/>
      <c r="V3038" s="77"/>
      <c r="X3038" s="69"/>
      <c r="Y3038" s="69"/>
      <c r="Z3038" s="69"/>
      <c r="AA3038" s="78"/>
      <c r="AB3038" s="79">
        <f t="shared" si="1732"/>
        <v>0</v>
      </c>
    </row>
    <row r="3039" spans="1:28" ht="22.5" x14ac:dyDescent="0.25">
      <c r="A3039" s="71" t="s">
        <v>11808</v>
      </c>
      <c r="B3039" s="72" t="s">
        <v>16725</v>
      </c>
      <c r="C3039" s="73" t="s">
        <v>8808</v>
      </c>
      <c r="D3039" s="74">
        <v>0</v>
      </c>
      <c r="E3039" s="69">
        <v>20.22</v>
      </c>
      <c r="F3039" s="75">
        <f t="shared" ref="F3039:F3047" si="1737">ROUND(D3039*E3039,2)</f>
        <v>0</v>
      </c>
      <c r="G3039" s="76"/>
      <c r="H3039" s="69">
        <f t="shared" ref="H3039:I3047" si="1738">ROUND(N3039+(N3039*$H$2/100),2)</f>
        <v>3.44</v>
      </c>
      <c r="I3039" s="69">
        <f t="shared" si="1738"/>
        <v>16.78</v>
      </c>
      <c r="J3039" s="69">
        <f t="shared" ref="J3039:J3047" si="1739">H3039+I3039</f>
        <v>20.220000000000002</v>
      </c>
      <c r="K3039" s="69">
        <v>0</v>
      </c>
      <c r="L3039" s="75">
        <f t="shared" ref="L3039:L3047" si="1740">SUM(J3039:K3039)</f>
        <v>20.220000000000002</v>
      </c>
      <c r="N3039" s="69">
        <v>3.44</v>
      </c>
      <c r="O3039" s="69">
        <v>16.78</v>
      </c>
      <c r="P3039" s="69">
        <f t="shared" ref="P3039:P3047" si="1741">SUM(N3039:O3039)</f>
        <v>20.220000000000002</v>
      </c>
      <c r="Q3039" s="63"/>
      <c r="R3039" s="69">
        <f t="shared" ref="R3039:S3047" si="1742">X3039</f>
        <v>3.44</v>
      </c>
      <c r="S3039" s="69">
        <f t="shared" si="1742"/>
        <v>16.79</v>
      </c>
      <c r="T3039" s="69">
        <f t="shared" ref="T3039:T3047" si="1743">R3039+S3039</f>
        <v>20.23</v>
      </c>
      <c r="U3039" s="69">
        <f t="shared" ref="U3039:U3047" si="1744">ROUND(Z3039*$H$2,2)/100</f>
        <v>0</v>
      </c>
      <c r="V3039" s="77">
        <f t="shared" ref="V3039:V3047" si="1745">SUM(T3039:U3039)</f>
        <v>20.23</v>
      </c>
      <c r="X3039" s="69">
        <v>3.44</v>
      </c>
      <c r="Y3039" s="69">
        <v>16.79</v>
      </c>
      <c r="Z3039" s="69">
        <v>20.23</v>
      </c>
      <c r="AA3039" s="78"/>
      <c r="AB3039" s="79">
        <f t="shared" si="1732"/>
        <v>-9.9999999999980105E-3</v>
      </c>
    </row>
    <row r="3040" spans="1:28" ht="22.5" x14ac:dyDescent="0.25">
      <c r="A3040" s="71" t="s">
        <v>11809</v>
      </c>
      <c r="B3040" s="72" t="s">
        <v>16726</v>
      </c>
      <c r="C3040" s="73" t="s">
        <v>8808</v>
      </c>
      <c r="D3040" s="74">
        <v>0</v>
      </c>
      <c r="E3040" s="69">
        <v>20.93</v>
      </c>
      <c r="F3040" s="75">
        <f t="shared" si="1737"/>
        <v>0</v>
      </c>
      <c r="G3040" s="76"/>
      <c r="H3040" s="69">
        <f t="shared" si="1738"/>
        <v>4.1500000000000004</v>
      </c>
      <c r="I3040" s="69">
        <f t="shared" si="1738"/>
        <v>16.78</v>
      </c>
      <c r="J3040" s="69">
        <f t="shared" si="1739"/>
        <v>20.93</v>
      </c>
      <c r="K3040" s="69">
        <v>0</v>
      </c>
      <c r="L3040" s="75">
        <f t="shared" si="1740"/>
        <v>20.93</v>
      </c>
      <c r="N3040" s="69">
        <v>4.1500000000000004</v>
      </c>
      <c r="O3040" s="69">
        <v>16.78</v>
      </c>
      <c r="P3040" s="69">
        <f t="shared" si="1741"/>
        <v>20.93</v>
      </c>
      <c r="Q3040" s="63"/>
      <c r="R3040" s="69">
        <f t="shared" si="1742"/>
        <v>4.1500000000000004</v>
      </c>
      <c r="S3040" s="69">
        <f t="shared" si="1742"/>
        <v>16.79</v>
      </c>
      <c r="T3040" s="69">
        <f t="shared" si="1743"/>
        <v>20.939999999999998</v>
      </c>
      <c r="U3040" s="69">
        <f t="shared" si="1744"/>
        <v>0</v>
      </c>
      <c r="V3040" s="77">
        <f t="shared" si="1745"/>
        <v>20.939999999999998</v>
      </c>
      <c r="X3040" s="69">
        <v>4.1500000000000004</v>
      </c>
      <c r="Y3040" s="69">
        <v>16.79</v>
      </c>
      <c r="Z3040" s="69">
        <v>20.94</v>
      </c>
      <c r="AA3040" s="78"/>
      <c r="AB3040" s="79">
        <f t="shared" si="1732"/>
        <v>-1.0000000000001563E-2</v>
      </c>
    </row>
    <row r="3041" spans="1:28" ht="22.5" x14ac:dyDescent="0.25">
      <c r="A3041" s="71" t="s">
        <v>11810</v>
      </c>
      <c r="B3041" s="72" t="s">
        <v>16727</v>
      </c>
      <c r="C3041" s="73" t="s">
        <v>8808</v>
      </c>
      <c r="D3041" s="74">
        <v>0</v>
      </c>
      <c r="E3041" s="69">
        <v>26.709999999999997</v>
      </c>
      <c r="F3041" s="75">
        <f t="shared" si="1737"/>
        <v>0</v>
      </c>
      <c r="G3041" s="76"/>
      <c r="H3041" s="69">
        <f t="shared" si="1738"/>
        <v>9.93</v>
      </c>
      <c r="I3041" s="69">
        <f t="shared" si="1738"/>
        <v>16.78</v>
      </c>
      <c r="J3041" s="69">
        <f t="shared" si="1739"/>
        <v>26.71</v>
      </c>
      <c r="K3041" s="69">
        <v>0</v>
      </c>
      <c r="L3041" s="75">
        <f t="shared" si="1740"/>
        <v>26.71</v>
      </c>
      <c r="N3041" s="69">
        <v>9.9300000000000015</v>
      </c>
      <c r="O3041" s="69">
        <v>16.78</v>
      </c>
      <c r="P3041" s="69">
        <f t="shared" si="1741"/>
        <v>26.71</v>
      </c>
      <c r="Q3041" s="63"/>
      <c r="R3041" s="69">
        <f t="shared" si="1742"/>
        <v>9.93</v>
      </c>
      <c r="S3041" s="69">
        <f t="shared" si="1742"/>
        <v>16.79</v>
      </c>
      <c r="T3041" s="69">
        <f t="shared" si="1743"/>
        <v>26.72</v>
      </c>
      <c r="U3041" s="69">
        <f t="shared" si="1744"/>
        <v>0</v>
      </c>
      <c r="V3041" s="77">
        <f t="shared" si="1745"/>
        <v>26.72</v>
      </c>
      <c r="X3041" s="69">
        <v>9.93</v>
      </c>
      <c r="Y3041" s="69">
        <v>16.79</v>
      </c>
      <c r="Z3041" s="69">
        <v>26.72</v>
      </c>
      <c r="AA3041" s="78"/>
      <c r="AB3041" s="79">
        <f t="shared" si="1732"/>
        <v>-9.9999999999980105E-3</v>
      </c>
    </row>
    <row r="3042" spans="1:28" ht="22.5" x14ac:dyDescent="0.25">
      <c r="A3042" s="71" t="s">
        <v>11811</v>
      </c>
      <c r="B3042" s="72" t="s">
        <v>16728</v>
      </c>
      <c r="C3042" s="73" t="s">
        <v>8808</v>
      </c>
      <c r="D3042" s="74">
        <v>0</v>
      </c>
      <c r="E3042" s="69">
        <v>30.1</v>
      </c>
      <c r="F3042" s="75">
        <f t="shared" si="1737"/>
        <v>0</v>
      </c>
      <c r="G3042" s="76"/>
      <c r="H3042" s="69">
        <f t="shared" si="1738"/>
        <v>13.32</v>
      </c>
      <c r="I3042" s="69">
        <f t="shared" si="1738"/>
        <v>16.78</v>
      </c>
      <c r="J3042" s="69">
        <f t="shared" si="1739"/>
        <v>30.1</v>
      </c>
      <c r="K3042" s="69">
        <v>0</v>
      </c>
      <c r="L3042" s="75">
        <f t="shared" si="1740"/>
        <v>30.1</v>
      </c>
      <c r="N3042" s="69">
        <v>13.319999999999999</v>
      </c>
      <c r="O3042" s="69">
        <v>16.78</v>
      </c>
      <c r="P3042" s="69">
        <f t="shared" si="1741"/>
        <v>30.1</v>
      </c>
      <c r="Q3042" s="63"/>
      <c r="R3042" s="69">
        <f t="shared" si="1742"/>
        <v>13.32</v>
      </c>
      <c r="S3042" s="69">
        <f t="shared" si="1742"/>
        <v>16.79</v>
      </c>
      <c r="T3042" s="69">
        <f t="shared" si="1743"/>
        <v>30.11</v>
      </c>
      <c r="U3042" s="69">
        <f t="shared" si="1744"/>
        <v>0</v>
      </c>
      <c r="V3042" s="77">
        <f t="shared" si="1745"/>
        <v>30.11</v>
      </c>
      <c r="X3042" s="69">
        <v>13.32</v>
      </c>
      <c r="Y3042" s="69">
        <v>16.79</v>
      </c>
      <c r="Z3042" s="69">
        <v>30.11</v>
      </c>
      <c r="AA3042" s="78"/>
      <c r="AB3042" s="79">
        <f t="shared" si="1732"/>
        <v>-9.9999999999980105E-3</v>
      </c>
    </row>
    <row r="3043" spans="1:28" ht="22.5" x14ac:dyDescent="0.25">
      <c r="A3043" s="71" t="s">
        <v>11812</v>
      </c>
      <c r="B3043" s="72" t="s">
        <v>16729</v>
      </c>
      <c r="C3043" s="73" t="s">
        <v>8808</v>
      </c>
      <c r="D3043" s="74">
        <v>0</v>
      </c>
      <c r="E3043" s="69">
        <v>34.239999999999995</v>
      </c>
      <c r="F3043" s="75">
        <f t="shared" si="1737"/>
        <v>0</v>
      </c>
      <c r="G3043" s="76"/>
      <c r="H3043" s="69">
        <f t="shared" si="1738"/>
        <v>14.1</v>
      </c>
      <c r="I3043" s="69">
        <f t="shared" si="1738"/>
        <v>20.14</v>
      </c>
      <c r="J3043" s="69">
        <f t="shared" si="1739"/>
        <v>34.24</v>
      </c>
      <c r="K3043" s="69">
        <v>0</v>
      </c>
      <c r="L3043" s="75">
        <f t="shared" si="1740"/>
        <v>34.24</v>
      </c>
      <c r="N3043" s="69">
        <v>14.1</v>
      </c>
      <c r="O3043" s="69">
        <v>20.14</v>
      </c>
      <c r="P3043" s="69">
        <f t="shared" si="1741"/>
        <v>34.24</v>
      </c>
      <c r="Q3043" s="63"/>
      <c r="R3043" s="69">
        <f t="shared" si="1742"/>
        <v>14.1</v>
      </c>
      <c r="S3043" s="69">
        <f t="shared" si="1742"/>
        <v>20.13</v>
      </c>
      <c r="T3043" s="69">
        <f t="shared" si="1743"/>
        <v>34.229999999999997</v>
      </c>
      <c r="U3043" s="69">
        <f t="shared" si="1744"/>
        <v>0</v>
      </c>
      <c r="V3043" s="77">
        <f t="shared" si="1745"/>
        <v>34.229999999999997</v>
      </c>
      <c r="X3043" s="69">
        <v>14.1</v>
      </c>
      <c r="Y3043" s="69">
        <v>20.13</v>
      </c>
      <c r="Z3043" s="69">
        <v>34.229999999999997</v>
      </c>
      <c r="AA3043" s="78"/>
      <c r="AB3043" s="79">
        <f t="shared" si="1732"/>
        <v>1.0000000000005116E-2</v>
      </c>
    </row>
    <row r="3044" spans="1:28" ht="22.5" x14ac:dyDescent="0.25">
      <c r="A3044" s="71" t="s">
        <v>11813</v>
      </c>
      <c r="B3044" s="72" t="s">
        <v>16730</v>
      </c>
      <c r="C3044" s="73" t="s">
        <v>8808</v>
      </c>
      <c r="D3044" s="74">
        <v>0</v>
      </c>
      <c r="E3044" s="69">
        <v>48.440000000000005</v>
      </c>
      <c r="F3044" s="75">
        <f t="shared" si="1737"/>
        <v>0</v>
      </c>
      <c r="G3044" s="76"/>
      <c r="H3044" s="69">
        <f t="shared" si="1738"/>
        <v>24.95</v>
      </c>
      <c r="I3044" s="69">
        <f t="shared" si="1738"/>
        <v>23.49</v>
      </c>
      <c r="J3044" s="69">
        <f t="shared" si="1739"/>
        <v>48.44</v>
      </c>
      <c r="K3044" s="69">
        <v>0</v>
      </c>
      <c r="L3044" s="75">
        <f t="shared" si="1740"/>
        <v>48.44</v>
      </c>
      <c r="N3044" s="69">
        <v>24.950000000000003</v>
      </c>
      <c r="O3044" s="69">
        <v>23.490000000000002</v>
      </c>
      <c r="P3044" s="69">
        <f t="shared" si="1741"/>
        <v>48.440000000000005</v>
      </c>
      <c r="Q3044" s="63"/>
      <c r="R3044" s="69">
        <f t="shared" si="1742"/>
        <v>24.95</v>
      </c>
      <c r="S3044" s="69">
        <f t="shared" si="1742"/>
        <v>23.49</v>
      </c>
      <c r="T3044" s="69">
        <f t="shared" si="1743"/>
        <v>48.44</v>
      </c>
      <c r="U3044" s="69">
        <f t="shared" si="1744"/>
        <v>0</v>
      </c>
      <c r="V3044" s="77">
        <f t="shared" si="1745"/>
        <v>48.44</v>
      </c>
      <c r="X3044" s="69">
        <v>24.95</v>
      </c>
      <c r="Y3044" s="69">
        <v>23.49</v>
      </c>
      <c r="Z3044" s="69">
        <v>48.44</v>
      </c>
      <c r="AA3044" s="78"/>
      <c r="AB3044" s="79">
        <f t="shared" si="1732"/>
        <v>0</v>
      </c>
    </row>
    <row r="3045" spans="1:28" ht="22.5" x14ac:dyDescent="0.25">
      <c r="A3045" s="71" t="s">
        <v>11814</v>
      </c>
      <c r="B3045" s="72" t="s">
        <v>16731</v>
      </c>
      <c r="C3045" s="73" t="s">
        <v>8808</v>
      </c>
      <c r="D3045" s="74">
        <v>0</v>
      </c>
      <c r="E3045" s="69">
        <v>65.319999999999993</v>
      </c>
      <c r="F3045" s="75">
        <f t="shared" si="1737"/>
        <v>0</v>
      </c>
      <c r="G3045" s="76"/>
      <c r="H3045" s="69">
        <f t="shared" si="1738"/>
        <v>35.130000000000003</v>
      </c>
      <c r="I3045" s="69">
        <f t="shared" si="1738"/>
        <v>30.19</v>
      </c>
      <c r="J3045" s="69">
        <f t="shared" si="1739"/>
        <v>65.320000000000007</v>
      </c>
      <c r="K3045" s="69">
        <v>0</v>
      </c>
      <c r="L3045" s="75">
        <f t="shared" si="1740"/>
        <v>65.320000000000007</v>
      </c>
      <c r="N3045" s="69">
        <v>35.130000000000003</v>
      </c>
      <c r="O3045" s="69">
        <v>30.189999999999998</v>
      </c>
      <c r="P3045" s="69">
        <f t="shared" si="1741"/>
        <v>65.319999999999993</v>
      </c>
      <c r="Q3045" s="63"/>
      <c r="R3045" s="69">
        <f t="shared" si="1742"/>
        <v>35.130000000000003</v>
      </c>
      <c r="S3045" s="69">
        <f t="shared" si="1742"/>
        <v>30.19</v>
      </c>
      <c r="T3045" s="69">
        <f t="shared" si="1743"/>
        <v>65.320000000000007</v>
      </c>
      <c r="U3045" s="69">
        <f t="shared" si="1744"/>
        <v>0</v>
      </c>
      <c r="V3045" s="77">
        <f t="shared" si="1745"/>
        <v>65.320000000000007</v>
      </c>
      <c r="X3045" s="69">
        <v>35.130000000000003</v>
      </c>
      <c r="Y3045" s="69">
        <v>30.19</v>
      </c>
      <c r="Z3045" s="69">
        <v>65.319999999999993</v>
      </c>
      <c r="AA3045" s="78"/>
      <c r="AB3045" s="79">
        <f t="shared" si="1732"/>
        <v>0</v>
      </c>
    </row>
    <row r="3046" spans="1:28" ht="22.5" x14ac:dyDescent="0.25">
      <c r="A3046" s="71" t="s">
        <v>11815</v>
      </c>
      <c r="B3046" s="72" t="s">
        <v>16732</v>
      </c>
      <c r="C3046" s="73" t="s">
        <v>8808</v>
      </c>
      <c r="D3046" s="74">
        <v>0</v>
      </c>
      <c r="E3046" s="69">
        <v>76.399999999999991</v>
      </c>
      <c r="F3046" s="75">
        <f t="shared" si="1737"/>
        <v>0</v>
      </c>
      <c r="G3046" s="76"/>
      <c r="H3046" s="69">
        <f t="shared" si="1738"/>
        <v>42.85</v>
      </c>
      <c r="I3046" s="69">
        <f t="shared" si="1738"/>
        <v>33.549999999999997</v>
      </c>
      <c r="J3046" s="69">
        <f t="shared" si="1739"/>
        <v>76.400000000000006</v>
      </c>
      <c r="K3046" s="69">
        <v>0</v>
      </c>
      <c r="L3046" s="75">
        <f t="shared" si="1740"/>
        <v>76.400000000000006</v>
      </c>
      <c r="N3046" s="69">
        <v>42.849999999999994</v>
      </c>
      <c r="O3046" s="69">
        <v>33.549999999999997</v>
      </c>
      <c r="P3046" s="69">
        <f t="shared" si="1741"/>
        <v>76.399999999999991</v>
      </c>
      <c r="Q3046" s="63"/>
      <c r="R3046" s="69">
        <f t="shared" si="1742"/>
        <v>42.85</v>
      </c>
      <c r="S3046" s="69">
        <f t="shared" si="1742"/>
        <v>33.549999999999997</v>
      </c>
      <c r="T3046" s="69">
        <f t="shared" si="1743"/>
        <v>76.400000000000006</v>
      </c>
      <c r="U3046" s="69">
        <f t="shared" si="1744"/>
        <v>0</v>
      </c>
      <c r="V3046" s="77">
        <f t="shared" si="1745"/>
        <v>76.400000000000006</v>
      </c>
      <c r="X3046" s="69">
        <v>42.85</v>
      </c>
      <c r="Y3046" s="69">
        <v>33.549999999999997</v>
      </c>
      <c r="Z3046" s="69">
        <v>76.400000000000006</v>
      </c>
      <c r="AA3046" s="78"/>
      <c r="AB3046" s="79">
        <f t="shared" si="1732"/>
        <v>0</v>
      </c>
    </row>
    <row r="3047" spans="1:28" x14ac:dyDescent="0.25">
      <c r="A3047" s="71" t="s">
        <v>11816</v>
      </c>
      <c r="B3047" s="72" t="s">
        <v>16733</v>
      </c>
      <c r="C3047" s="73" t="s">
        <v>8808</v>
      </c>
      <c r="D3047" s="74">
        <v>0</v>
      </c>
      <c r="E3047" s="69">
        <v>117.61999999999999</v>
      </c>
      <c r="F3047" s="75">
        <f t="shared" si="1737"/>
        <v>0</v>
      </c>
      <c r="G3047" s="76"/>
      <c r="H3047" s="69">
        <f t="shared" si="1738"/>
        <v>80.72</v>
      </c>
      <c r="I3047" s="69">
        <f t="shared" si="1738"/>
        <v>36.9</v>
      </c>
      <c r="J3047" s="69">
        <f t="shared" si="1739"/>
        <v>117.62</v>
      </c>
      <c r="K3047" s="69">
        <v>0</v>
      </c>
      <c r="L3047" s="75">
        <f t="shared" si="1740"/>
        <v>117.62</v>
      </c>
      <c r="N3047" s="69">
        <v>80.72</v>
      </c>
      <c r="O3047" s="69">
        <v>36.900000000000006</v>
      </c>
      <c r="P3047" s="69">
        <f t="shared" si="1741"/>
        <v>117.62</v>
      </c>
      <c r="Q3047" s="63"/>
      <c r="R3047" s="69">
        <f t="shared" si="1742"/>
        <v>80.72</v>
      </c>
      <c r="S3047" s="69">
        <f t="shared" si="1742"/>
        <v>36.909999999999997</v>
      </c>
      <c r="T3047" s="69">
        <f t="shared" si="1743"/>
        <v>117.63</v>
      </c>
      <c r="U3047" s="69">
        <f t="shared" si="1744"/>
        <v>0</v>
      </c>
      <c r="V3047" s="77">
        <f t="shared" si="1745"/>
        <v>117.63</v>
      </c>
      <c r="X3047" s="69">
        <v>80.72</v>
      </c>
      <c r="Y3047" s="69">
        <v>36.909999999999997</v>
      </c>
      <c r="Z3047" s="69">
        <v>117.63</v>
      </c>
      <c r="AA3047" s="78"/>
      <c r="AB3047" s="79">
        <f t="shared" si="1732"/>
        <v>-9.9999999999909051E-3</v>
      </c>
    </row>
    <row r="3048" spans="1:28" ht="22.5" x14ac:dyDescent="0.25">
      <c r="A3048" s="65" t="s">
        <v>11817</v>
      </c>
      <c r="B3048" s="66" t="s">
        <v>16734</v>
      </c>
      <c r="C3048" s="67"/>
      <c r="D3048" s="68"/>
      <c r="E3048" s="69"/>
      <c r="F3048" s="70"/>
      <c r="H3048" s="69"/>
      <c r="I3048" s="69"/>
      <c r="J3048" s="69"/>
      <c r="K3048" s="69"/>
      <c r="L3048" s="75"/>
      <c r="N3048" s="69"/>
      <c r="O3048" s="69"/>
      <c r="P3048" s="69"/>
      <c r="Q3048" s="63"/>
      <c r="R3048" s="69"/>
      <c r="S3048" s="69"/>
      <c r="T3048" s="69"/>
      <c r="U3048" s="69"/>
      <c r="V3048" s="77"/>
      <c r="X3048" s="69"/>
      <c r="Y3048" s="69"/>
      <c r="Z3048" s="69"/>
      <c r="AA3048" s="78"/>
      <c r="AB3048" s="79">
        <f t="shared" si="1732"/>
        <v>0</v>
      </c>
    </row>
    <row r="3049" spans="1:28" ht="22.5" x14ac:dyDescent="0.25">
      <c r="A3049" s="71" t="s">
        <v>11818</v>
      </c>
      <c r="B3049" s="72" t="s">
        <v>16735</v>
      </c>
      <c r="C3049" s="73" t="s">
        <v>8808</v>
      </c>
      <c r="D3049" s="74">
        <v>0</v>
      </c>
      <c r="E3049" s="69">
        <v>23.69</v>
      </c>
      <c r="F3049" s="75">
        <f>ROUND(D3049*E3049,2)</f>
        <v>0</v>
      </c>
      <c r="G3049" s="76"/>
      <c r="H3049" s="69">
        <f t="shared" ref="H3049:I3052" si="1746">ROUND(N3049+(N3049*$H$2/100),2)</f>
        <v>6.91</v>
      </c>
      <c r="I3049" s="69">
        <f t="shared" si="1746"/>
        <v>16.78</v>
      </c>
      <c r="J3049" s="69">
        <f>H3049+I3049</f>
        <v>23.69</v>
      </c>
      <c r="K3049" s="69">
        <v>0</v>
      </c>
      <c r="L3049" s="75">
        <f>SUM(J3049:K3049)</f>
        <v>23.69</v>
      </c>
      <c r="N3049" s="69">
        <v>6.910000000000001</v>
      </c>
      <c r="O3049" s="69">
        <v>16.78</v>
      </c>
      <c r="P3049" s="69">
        <f>SUM(N3049:O3049)</f>
        <v>23.69</v>
      </c>
      <c r="Q3049" s="63"/>
      <c r="R3049" s="69">
        <f t="shared" ref="R3049:S3052" si="1747">X3049</f>
        <v>6.91</v>
      </c>
      <c r="S3049" s="69">
        <f t="shared" si="1747"/>
        <v>16.79</v>
      </c>
      <c r="T3049" s="69">
        <f>R3049+S3049</f>
        <v>23.7</v>
      </c>
      <c r="U3049" s="69">
        <f>ROUND(Z3049*$H$2,2)/100</f>
        <v>0</v>
      </c>
      <c r="V3049" s="77">
        <f>SUM(T3049:U3049)</f>
        <v>23.7</v>
      </c>
      <c r="X3049" s="69">
        <v>6.91</v>
      </c>
      <c r="Y3049" s="69">
        <v>16.79</v>
      </c>
      <c r="Z3049" s="69">
        <v>23.7</v>
      </c>
      <c r="AA3049" s="78"/>
      <c r="AB3049" s="79">
        <f t="shared" si="1732"/>
        <v>-9.9999999999980105E-3</v>
      </c>
    </row>
    <row r="3050" spans="1:28" ht="22.5" x14ac:dyDescent="0.25">
      <c r="A3050" s="71" t="s">
        <v>11819</v>
      </c>
      <c r="B3050" s="72" t="s">
        <v>16736</v>
      </c>
      <c r="C3050" s="73" t="s">
        <v>8808</v>
      </c>
      <c r="D3050" s="74">
        <v>0</v>
      </c>
      <c r="E3050" s="69">
        <v>30.05</v>
      </c>
      <c r="F3050" s="75">
        <f>ROUND(D3050*E3050,2)</f>
        <v>0</v>
      </c>
      <c r="G3050" s="76"/>
      <c r="H3050" s="69">
        <f t="shared" si="1746"/>
        <v>9.91</v>
      </c>
      <c r="I3050" s="69">
        <f t="shared" si="1746"/>
        <v>20.14</v>
      </c>
      <c r="J3050" s="69">
        <f>H3050+I3050</f>
        <v>30.05</v>
      </c>
      <c r="K3050" s="69">
        <v>0</v>
      </c>
      <c r="L3050" s="75">
        <f>SUM(J3050:K3050)</f>
        <v>30.05</v>
      </c>
      <c r="N3050" s="69">
        <v>9.9100000000000019</v>
      </c>
      <c r="O3050" s="69">
        <v>20.14</v>
      </c>
      <c r="P3050" s="69">
        <f>SUM(N3050:O3050)</f>
        <v>30.050000000000004</v>
      </c>
      <c r="Q3050" s="63"/>
      <c r="R3050" s="69">
        <f t="shared" si="1747"/>
        <v>9.91</v>
      </c>
      <c r="S3050" s="69">
        <f t="shared" si="1747"/>
        <v>20.13</v>
      </c>
      <c r="T3050" s="69">
        <f>R3050+S3050</f>
        <v>30.04</v>
      </c>
      <c r="U3050" s="69">
        <f>ROUND(Z3050*$H$2,2)/100</f>
        <v>0</v>
      </c>
      <c r="V3050" s="77">
        <f>SUM(T3050:U3050)</f>
        <v>30.04</v>
      </c>
      <c r="X3050" s="69">
        <v>9.91</v>
      </c>
      <c r="Y3050" s="69">
        <v>20.13</v>
      </c>
      <c r="Z3050" s="69">
        <v>30.04</v>
      </c>
      <c r="AA3050" s="78"/>
      <c r="AB3050" s="79">
        <f t="shared" si="1732"/>
        <v>1.0000000000005116E-2</v>
      </c>
    </row>
    <row r="3051" spans="1:28" ht="22.5" x14ac:dyDescent="0.25">
      <c r="A3051" s="71" t="s">
        <v>11820</v>
      </c>
      <c r="B3051" s="72" t="s">
        <v>16737</v>
      </c>
      <c r="C3051" s="73" t="s">
        <v>8808</v>
      </c>
      <c r="D3051" s="74">
        <v>0</v>
      </c>
      <c r="E3051" s="69">
        <v>46.69</v>
      </c>
      <c r="F3051" s="75">
        <f>ROUND(D3051*E3051,2)</f>
        <v>0</v>
      </c>
      <c r="G3051" s="76"/>
      <c r="H3051" s="69">
        <f t="shared" si="1746"/>
        <v>16.5</v>
      </c>
      <c r="I3051" s="69">
        <f t="shared" si="1746"/>
        <v>30.19</v>
      </c>
      <c r="J3051" s="69">
        <f>H3051+I3051</f>
        <v>46.69</v>
      </c>
      <c r="K3051" s="69">
        <v>0</v>
      </c>
      <c r="L3051" s="75">
        <f>SUM(J3051:K3051)</f>
        <v>46.69</v>
      </c>
      <c r="N3051" s="69">
        <v>16.5</v>
      </c>
      <c r="O3051" s="69">
        <v>30.189999999999998</v>
      </c>
      <c r="P3051" s="69">
        <f>SUM(N3051:O3051)</f>
        <v>46.69</v>
      </c>
      <c r="Q3051" s="63"/>
      <c r="R3051" s="69">
        <f t="shared" si="1747"/>
        <v>16.5</v>
      </c>
      <c r="S3051" s="69">
        <f t="shared" si="1747"/>
        <v>30.19</v>
      </c>
      <c r="T3051" s="69">
        <f>R3051+S3051</f>
        <v>46.69</v>
      </c>
      <c r="U3051" s="69">
        <f>ROUND(Z3051*$H$2,2)/100</f>
        <v>0</v>
      </c>
      <c r="V3051" s="77">
        <f>SUM(T3051:U3051)</f>
        <v>46.69</v>
      </c>
      <c r="X3051" s="69">
        <v>16.5</v>
      </c>
      <c r="Y3051" s="69">
        <v>30.19</v>
      </c>
      <c r="Z3051" s="69">
        <v>46.69</v>
      </c>
      <c r="AA3051" s="78"/>
      <c r="AB3051" s="79">
        <f t="shared" si="1732"/>
        <v>0</v>
      </c>
    </row>
    <row r="3052" spans="1:28" ht="22.5" x14ac:dyDescent="0.25">
      <c r="A3052" s="71" t="s">
        <v>11821</v>
      </c>
      <c r="B3052" s="72" t="s">
        <v>16738</v>
      </c>
      <c r="C3052" s="73" t="s">
        <v>8808</v>
      </c>
      <c r="D3052" s="74">
        <v>0</v>
      </c>
      <c r="E3052" s="69">
        <v>51.59</v>
      </c>
      <c r="F3052" s="75">
        <f>ROUND(D3052*E3052,2)</f>
        <v>0</v>
      </c>
      <c r="G3052" s="76"/>
      <c r="H3052" s="69">
        <f t="shared" si="1746"/>
        <v>14.69</v>
      </c>
      <c r="I3052" s="69">
        <f t="shared" si="1746"/>
        <v>36.9</v>
      </c>
      <c r="J3052" s="69">
        <f>H3052+I3052</f>
        <v>51.589999999999996</v>
      </c>
      <c r="K3052" s="69">
        <v>0</v>
      </c>
      <c r="L3052" s="75">
        <f>SUM(J3052:K3052)</f>
        <v>51.589999999999996</v>
      </c>
      <c r="N3052" s="69">
        <v>14.690000000000001</v>
      </c>
      <c r="O3052" s="69">
        <v>36.900000000000006</v>
      </c>
      <c r="P3052" s="69">
        <f>SUM(N3052:O3052)</f>
        <v>51.59</v>
      </c>
      <c r="Q3052" s="63"/>
      <c r="R3052" s="69">
        <f t="shared" si="1747"/>
        <v>14.69</v>
      </c>
      <c r="S3052" s="69">
        <f t="shared" si="1747"/>
        <v>36.909999999999997</v>
      </c>
      <c r="T3052" s="69">
        <f>R3052+S3052</f>
        <v>51.599999999999994</v>
      </c>
      <c r="U3052" s="69">
        <f>ROUND(Z3052*$H$2,2)/100</f>
        <v>0</v>
      </c>
      <c r="V3052" s="77">
        <f>SUM(T3052:U3052)</f>
        <v>51.599999999999994</v>
      </c>
      <c r="X3052" s="69">
        <v>14.69</v>
      </c>
      <c r="Y3052" s="69">
        <v>36.909999999999997</v>
      </c>
      <c r="Z3052" s="69">
        <v>51.6</v>
      </c>
      <c r="AA3052" s="78"/>
      <c r="AB3052" s="79">
        <f t="shared" si="1732"/>
        <v>-9.9999999999980105E-3</v>
      </c>
    </row>
    <row r="3053" spans="1:28" ht="33.75" x14ac:dyDescent="0.25">
      <c r="A3053" s="65" t="s">
        <v>11822</v>
      </c>
      <c r="B3053" s="66" t="s">
        <v>16739</v>
      </c>
      <c r="C3053" s="67"/>
      <c r="D3053" s="68"/>
      <c r="E3053" s="69"/>
      <c r="F3053" s="70"/>
      <c r="H3053" s="69"/>
      <c r="I3053" s="69"/>
      <c r="J3053" s="69"/>
      <c r="K3053" s="69"/>
      <c r="L3053" s="75"/>
      <c r="N3053" s="69"/>
      <c r="O3053" s="69"/>
      <c r="P3053" s="69"/>
      <c r="Q3053" s="63"/>
      <c r="R3053" s="69"/>
      <c r="S3053" s="69"/>
      <c r="T3053" s="69"/>
      <c r="U3053" s="69"/>
      <c r="V3053" s="77"/>
      <c r="X3053" s="69"/>
      <c r="Y3053" s="69"/>
      <c r="Z3053" s="69"/>
      <c r="AA3053" s="78"/>
      <c r="AB3053" s="79">
        <f t="shared" si="1732"/>
        <v>0</v>
      </c>
    </row>
    <row r="3054" spans="1:28" ht="22.5" x14ac:dyDescent="0.25">
      <c r="A3054" s="71" t="s">
        <v>11823</v>
      </c>
      <c r="B3054" s="72" t="s">
        <v>16740</v>
      </c>
      <c r="C3054" s="108" t="s">
        <v>8808</v>
      </c>
      <c r="D3054" s="74">
        <v>0</v>
      </c>
      <c r="E3054" s="69">
        <v>35.6</v>
      </c>
      <c r="F3054" s="75">
        <f>ROUND(D3054*E3054,2)</f>
        <v>0</v>
      </c>
      <c r="G3054" s="33"/>
      <c r="H3054" s="69">
        <f t="shared" ref="H3054:I3058" si="1748">ROUND(N3054+(N3054*$H$2/100),2)</f>
        <v>15.46</v>
      </c>
      <c r="I3054" s="69">
        <f t="shared" si="1748"/>
        <v>20.14</v>
      </c>
      <c r="J3054" s="69">
        <f>H3054+I3054</f>
        <v>35.6</v>
      </c>
      <c r="K3054" s="69">
        <v>0</v>
      </c>
      <c r="L3054" s="75">
        <f>SUM(J3054:K3054)</f>
        <v>35.6</v>
      </c>
      <c r="N3054" s="69">
        <v>15.46</v>
      </c>
      <c r="O3054" s="69">
        <v>20.14</v>
      </c>
      <c r="P3054" s="69">
        <f>SUM(N3054:O3054)</f>
        <v>35.6</v>
      </c>
      <c r="Q3054" s="63"/>
      <c r="R3054" s="69">
        <f t="shared" ref="R3054:S3058" si="1749">X3054</f>
        <v>15.46</v>
      </c>
      <c r="S3054" s="69">
        <f t="shared" si="1749"/>
        <v>20.13</v>
      </c>
      <c r="T3054" s="69">
        <f>R3054+S3054</f>
        <v>35.590000000000003</v>
      </c>
      <c r="U3054" s="69">
        <f>ROUND(Z3054*$H$2,2)/100</f>
        <v>0</v>
      </c>
      <c r="V3054" s="77">
        <f>SUM(T3054:U3054)</f>
        <v>35.590000000000003</v>
      </c>
      <c r="X3054" s="69">
        <v>15.46</v>
      </c>
      <c r="Y3054" s="69">
        <v>20.13</v>
      </c>
      <c r="Z3054" s="69">
        <v>35.590000000000003</v>
      </c>
      <c r="AA3054" s="78"/>
      <c r="AB3054" s="79">
        <f t="shared" si="1732"/>
        <v>9.9999999999980105E-3</v>
      </c>
    </row>
    <row r="3055" spans="1:28" ht="22.5" x14ac:dyDescent="0.25">
      <c r="A3055" s="71" t="s">
        <v>11824</v>
      </c>
      <c r="B3055" s="72" t="s">
        <v>16741</v>
      </c>
      <c r="C3055" s="73" t="s">
        <v>8808</v>
      </c>
      <c r="D3055" s="74">
        <v>0</v>
      </c>
      <c r="E3055" s="69">
        <v>51.179999999999993</v>
      </c>
      <c r="F3055" s="75">
        <f>ROUND(D3055*E3055,2)</f>
        <v>0</v>
      </c>
      <c r="G3055" s="76"/>
      <c r="H3055" s="69">
        <f t="shared" si="1748"/>
        <v>20.99</v>
      </c>
      <c r="I3055" s="69">
        <f t="shared" si="1748"/>
        <v>30.19</v>
      </c>
      <c r="J3055" s="69">
        <f>H3055+I3055</f>
        <v>51.18</v>
      </c>
      <c r="K3055" s="69">
        <v>0</v>
      </c>
      <c r="L3055" s="75">
        <f>SUM(J3055:K3055)</f>
        <v>51.18</v>
      </c>
      <c r="N3055" s="69">
        <v>20.99</v>
      </c>
      <c r="O3055" s="69">
        <v>30.189999999999998</v>
      </c>
      <c r="P3055" s="69">
        <f>SUM(N3055:O3055)</f>
        <v>51.179999999999993</v>
      </c>
      <c r="Q3055" s="63"/>
      <c r="R3055" s="69">
        <f t="shared" si="1749"/>
        <v>20.99</v>
      </c>
      <c r="S3055" s="69">
        <f t="shared" si="1749"/>
        <v>30.19</v>
      </c>
      <c r="T3055" s="69">
        <f>R3055+S3055</f>
        <v>51.18</v>
      </c>
      <c r="U3055" s="69">
        <f>ROUND(Z3055*$H$2,2)/100</f>
        <v>0</v>
      </c>
      <c r="V3055" s="77">
        <f>SUM(T3055:U3055)</f>
        <v>51.18</v>
      </c>
      <c r="X3055" s="69">
        <v>20.99</v>
      </c>
      <c r="Y3055" s="69">
        <v>30.19</v>
      </c>
      <c r="Z3055" s="69">
        <v>51.18</v>
      </c>
      <c r="AA3055" s="78"/>
      <c r="AB3055" s="79">
        <f t="shared" si="1732"/>
        <v>0</v>
      </c>
    </row>
    <row r="3056" spans="1:28" ht="22.5" x14ac:dyDescent="0.25">
      <c r="A3056" s="71" t="s">
        <v>11825</v>
      </c>
      <c r="B3056" s="72" t="s">
        <v>16742</v>
      </c>
      <c r="C3056" s="73" t="s">
        <v>8808</v>
      </c>
      <c r="D3056" s="74">
        <v>0</v>
      </c>
      <c r="E3056" s="69">
        <v>67.540000000000006</v>
      </c>
      <c r="F3056" s="75">
        <f>ROUND(D3056*E3056,2)</f>
        <v>0</v>
      </c>
      <c r="G3056" s="76"/>
      <c r="H3056" s="69">
        <f t="shared" si="1748"/>
        <v>30.64</v>
      </c>
      <c r="I3056" s="69">
        <f t="shared" si="1748"/>
        <v>36.9</v>
      </c>
      <c r="J3056" s="69">
        <f>H3056+I3056</f>
        <v>67.539999999999992</v>
      </c>
      <c r="K3056" s="69">
        <v>0</v>
      </c>
      <c r="L3056" s="75">
        <f>SUM(J3056:K3056)</f>
        <v>67.539999999999992</v>
      </c>
      <c r="N3056" s="69">
        <v>30.640000000000004</v>
      </c>
      <c r="O3056" s="69">
        <v>36.900000000000006</v>
      </c>
      <c r="P3056" s="69">
        <f>SUM(N3056:O3056)</f>
        <v>67.540000000000006</v>
      </c>
      <c r="Q3056" s="63"/>
      <c r="R3056" s="69">
        <f t="shared" si="1749"/>
        <v>30.64</v>
      </c>
      <c r="S3056" s="69">
        <f t="shared" si="1749"/>
        <v>36.909999999999997</v>
      </c>
      <c r="T3056" s="69">
        <f>R3056+S3056</f>
        <v>67.55</v>
      </c>
      <c r="U3056" s="69">
        <f>ROUND(Z3056*$H$2,2)/100</f>
        <v>0</v>
      </c>
      <c r="V3056" s="77">
        <f>SUM(T3056:U3056)</f>
        <v>67.55</v>
      </c>
      <c r="X3056" s="69">
        <v>30.64</v>
      </c>
      <c r="Y3056" s="69">
        <v>36.909999999999997</v>
      </c>
      <c r="Z3056" s="69">
        <v>67.55</v>
      </c>
      <c r="AA3056" s="78"/>
      <c r="AB3056" s="79">
        <f t="shared" si="1732"/>
        <v>-9.9999999999909051E-3</v>
      </c>
    </row>
    <row r="3057" spans="1:28" ht="22.5" x14ac:dyDescent="0.25">
      <c r="A3057" s="71" t="s">
        <v>11826</v>
      </c>
      <c r="B3057" s="72" t="s">
        <v>16743</v>
      </c>
      <c r="C3057" s="73" t="s">
        <v>8808</v>
      </c>
      <c r="D3057" s="74">
        <v>0</v>
      </c>
      <c r="E3057" s="69">
        <v>102.69</v>
      </c>
      <c r="F3057" s="75">
        <f>ROUND(D3057*E3057,2)</f>
        <v>0</v>
      </c>
      <c r="G3057" s="76"/>
      <c r="H3057" s="69">
        <f t="shared" si="1748"/>
        <v>65.790000000000006</v>
      </c>
      <c r="I3057" s="69">
        <f t="shared" si="1748"/>
        <v>36.9</v>
      </c>
      <c r="J3057" s="69">
        <f>H3057+I3057</f>
        <v>102.69</v>
      </c>
      <c r="K3057" s="69">
        <v>0</v>
      </c>
      <c r="L3057" s="75">
        <f>SUM(J3057:K3057)</f>
        <v>102.69</v>
      </c>
      <c r="N3057" s="69">
        <v>65.789999999999992</v>
      </c>
      <c r="O3057" s="69">
        <v>36.900000000000006</v>
      </c>
      <c r="P3057" s="69">
        <f>SUM(N3057:O3057)</f>
        <v>102.69</v>
      </c>
      <c r="Q3057" s="63"/>
      <c r="R3057" s="69">
        <f t="shared" si="1749"/>
        <v>65.790000000000006</v>
      </c>
      <c r="S3057" s="69">
        <f t="shared" si="1749"/>
        <v>36.909999999999997</v>
      </c>
      <c r="T3057" s="69">
        <f>R3057+S3057</f>
        <v>102.7</v>
      </c>
      <c r="U3057" s="69">
        <f>ROUND(Z3057*$H$2,2)/100</f>
        <v>0</v>
      </c>
      <c r="V3057" s="77">
        <f>SUM(T3057:U3057)</f>
        <v>102.7</v>
      </c>
      <c r="X3057" s="69">
        <v>65.790000000000006</v>
      </c>
      <c r="Y3057" s="69">
        <v>36.909999999999997</v>
      </c>
      <c r="Z3057" s="69">
        <v>102.7</v>
      </c>
      <c r="AA3057" s="78"/>
      <c r="AB3057" s="79">
        <f t="shared" si="1732"/>
        <v>-1.0000000000005116E-2</v>
      </c>
    </row>
    <row r="3058" spans="1:28" ht="22.5" x14ac:dyDescent="0.25">
      <c r="A3058" s="71" t="s">
        <v>11827</v>
      </c>
      <c r="B3058" s="72" t="s">
        <v>16744</v>
      </c>
      <c r="C3058" s="73" t="s">
        <v>8808</v>
      </c>
      <c r="D3058" s="74">
        <v>0</v>
      </c>
      <c r="E3058" s="69">
        <v>29.450000000000003</v>
      </c>
      <c r="F3058" s="75">
        <f>ROUND(D3058*E3058,2)</f>
        <v>0</v>
      </c>
      <c r="G3058" s="76"/>
      <c r="H3058" s="69">
        <f t="shared" si="1748"/>
        <v>12.67</v>
      </c>
      <c r="I3058" s="69">
        <f t="shared" si="1748"/>
        <v>16.78</v>
      </c>
      <c r="J3058" s="69">
        <f>H3058+I3058</f>
        <v>29.450000000000003</v>
      </c>
      <c r="K3058" s="69">
        <v>0</v>
      </c>
      <c r="L3058" s="75">
        <f>SUM(J3058:K3058)</f>
        <v>29.450000000000003</v>
      </c>
      <c r="N3058" s="69">
        <v>12.67</v>
      </c>
      <c r="O3058" s="69">
        <v>16.78</v>
      </c>
      <c r="P3058" s="69">
        <f>SUM(N3058:O3058)</f>
        <v>29.450000000000003</v>
      </c>
      <c r="Q3058" s="63"/>
      <c r="R3058" s="69">
        <f t="shared" si="1749"/>
        <v>12.67</v>
      </c>
      <c r="S3058" s="69">
        <f t="shared" si="1749"/>
        <v>16.79</v>
      </c>
      <c r="T3058" s="69">
        <f>R3058+S3058</f>
        <v>29.46</v>
      </c>
      <c r="U3058" s="69">
        <f>ROUND(Z3058*$H$2,2)/100</f>
        <v>0</v>
      </c>
      <c r="V3058" s="77">
        <f>SUM(T3058:U3058)</f>
        <v>29.46</v>
      </c>
      <c r="X3058" s="69">
        <v>12.67</v>
      </c>
      <c r="Y3058" s="69">
        <v>16.79</v>
      </c>
      <c r="Z3058" s="69">
        <v>29.46</v>
      </c>
      <c r="AA3058" s="78"/>
      <c r="AB3058" s="79">
        <f t="shared" si="1732"/>
        <v>-9.9999999999980105E-3</v>
      </c>
    </row>
    <row r="3059" spans="1:28" ht="22.5" x14ac:dyDescent="0.25">
      <c r="A3059" s="65" t="s">
        <v>11828</v>
      </c>
      <c r="B3059" s="66" t="s">
        <v>16745</v>
      </c>
      <c r="C3059" s="67"/>
      <c r="D3059" s="68"/>
      <c r="E3059" s="69"/>
      <c r="F3059" s="70"/>
      <c r="H3059" s="69"/>
      <c r="I3059" s="69"/>
      <c r="J3059" s="69"/>
      <c r="K3059" s="69"/>
      <c r="L3059" s="75"/>
      <c r="N3059" s="69"/>
      <c r="O3059" s="69"/>
      <c r="P3059" s="69"/>
      <c r="Q3059" s="63"/>
      <c r="R3059" s="69"/>
      <c r="S3059" s="69"/>
      <c r="T3059" s="69"/>
      <c r="U3059" s="69"/>
      <c r="V3059" s="77"/>
      <c r="X3059" s="69"/>
      <c r="Y3059" s="69"/>
      <c r="Z3059" s="69"/>
      <c r="AA3059" s="78"/>
      <c r="AB3059" s="79">
        <f t="shared" si="1732"/>
        <v>0</v>
      </c>
    </row>
    <row r="3060" spans="1:28" ht="22.5" x14ac:dyDescent="0.25">
      <c r="A3060" s="71" t="s">
        <v>11829</v>
      </c>
      <c r="B3060" s="72" t="s">
        <v>16746</v>
      </c>
      <c r="C3060" s="73" t="s">
        <v>8808</v>
      </c>
      <c r="D3060" s="74">
        <v>0</v>
      </c>
      <c r="E3060" s="69">
        <v>24.81</v>
      </c>
      <c r="F3060" s="75">
        <f t="shared" ref="F3060:F3067" si="1750">ROUND(D3060*E3060,2)</f>
        <v>0</v>
      </c>
      <c r="G3060" s="76"/>
      <c r="H3060" s="69">
        <f t="shared" ref="H3060:I3067" si="1751">ROUND(N3060+(N3060*$H$2/100),2)</f>
        <v>13.01</v>
      </c>
      <c r="I3060" s="69">
        <f t="shared" si="1751"/>
        <v>11.8</v>
      </c>
      <c r="J3060" s="69">
        <f t="shared" ref="J3060:J3067" si="1752">H3060+I3060</f>
        <v>24.810000000000002</v>
      </c>
      <c r="K3060" s="69">
        <v>0</v>
      </c>
      <c r="L3060" s="75">
        <f t="shared" ref="L3060:L3067" si="1753">SUM(J3060:K3060)</f>
        <v>24.810000000000002</v>
      </c>
      <c r="N3060" s="69">
        <v>13.01</v>
      </c>
      <c r="O3060" s="69">
        <v>11.799999999999999</v>
      </c>
      <c r="P3060" s="69">
        <f t="shared" ref="P3060:P3067" si="1754">SUM(N3060:O3060)</f>
        <v>24.81</v>
      </c>
      <c r="Q3060" s="63"/>
      <c r="R3060" s="69">
        <f t="shared" ref="R3060:S3067" si="1755">X3060</f>
        <v>13.01</v>
      </c>
      <c r="S3060" s="69">
        <f t="shared" si="1755"/>
        <v>11.81</v>
      </c>
      <c r="T3060" s="69">
        <f t="shared" ref="T3060:T3067" si="1756">R3060+S3060</f>
        <v>24.82</v>
      </c>
      <c r="U3060" s="69">
        <f t="shared" ref="U3060:U3067" si="1757">ROUND(Z3060*$H$2,2)/100</f>
        <v>0</v>
      </c>
      <c r="V3060" s="77">
        <f t="shared" ref="V3060:V3067" si="1758">SUM(T3060:U3060)</f>
        <v>24.82</v>
      </c>
      <c r="X3060" s="69">
        <v>13.01</v>
      </c>
      <c r="Y3060" s="69">
        <v>11.81</v>
      </c>
      <c r="Z3060" s="69">
        <v>24.82</v>
      </c>
      <c r="AA3060" s="78"/>
      <c r="AB3060" s="79">
        <f t="shared" si="1732"/>
        <v>-1.0000000000001563E-2</v>
      </c>
    </row>
    <row r="3061" spans="1:28" ht="22.5" x14ac:dyDescent="0.25">
      <c r="A3061" s="71" t="s">
        <v>11830</v>
      </c>
      <c r="B3061" s="72" t="s">
        <v>16747</v>
      </c>
      <c r="C3061" s="73" t="s">
        <v>8808</v>
      </c>
      <c r="D3061" s="74">
        <v>0</v>
      </c>
      <c r="E3061" s="69">
        <v>36.65</v>
      </c>
      <c r="F3061" s="75">
        <f t="shared" si="1750"/>
        <v>0</v>
      </c>
      <c r="G3061" s="76"/>
      <c r="H3061" s="69">
        <f t="shared" si="1751"/>
        <v>24.85</v>
      </c>
      <c r="I3061" s="69">
        <f t="shared" si="1751"/>
        <v>11.8</v>
      </c>
      <c r="J3061" s="69">
        <f t="shared" si="1752"/>
        <v>36.650000000000006</v>
      </c>
      <c r="K3061" s="69">
        <v>0</v>
      </c>
      <c r="L3061" s="75">
        <f t="shared" si="1753"/>
        <v>36.650000000000006</v>
      </c>
      <c r="N3061" s="69">
        <v>24.85</v>
      </c>
      <c r="O3061" s="69">
        <v>11.799999999999999</v>
      </c>
      <c r="P3061" s="69">
        <f t="shared" si="1754"/>
        <v>36.65</v>
      </c>
      <c r="Q3061" s="63"/>
      <c r="R3061" s="69">
        <f t="shared" si="1755"/>
        <v>24.85</v>
      </c>
      <c r="S3061" s="69">
        <f t="shared" si="1755"/>
        <v>11.81</v>
      </c>
      <c r="T3061" s="69">
        <f t="shared" si="1756"/>
        <v>36.660000000000004</v>
      </c>
      <c r="U3061" s="69">
        <f t="shared" si="1757"/>
        <v>0</v>
      </c>
      <c r="V3061" s="77">
        <f t="shared" si="1758"/>
        <v>36.660000000000004</v>
      </c>
      <c r="X3061" s="69">
        <v>24.85</v>
      </c>
      <c r="Y3061" s="69">
        <v>11.81</v>
      </c>
      <c r="Z3061" s="69">
        <v>36.659999999999997</v>
      </c>
      <c r="AA3061" s="78"/>
      <c r="AB3061" s="79">
        <f t="shared" si="1732"/>
        <v>-9.9999999999980105E-3</v>
      </c>
    </row>
    <row r="3062" spans="1:28" s="33" customFormat="1" ht="22.5" x14ac:dyDescent="0.25">
      <c r="A3062" s="71" t="s">
        <v>11831</v>
      </c>
      <c r="B3062" s="72" t="s">
        <v>16748</v>
      </c>
      <c r="C3062" s="73" t="s">
        <v>8808</v>
      </c>
      <c r="D3062" s="74">
        <v>0</v>
      </c>
      <c r="E3062" s="69">
        <v>55.62</v>
      </c>
      <c r="F3062" s="75">
        <f t="shared" si="1750"/>
        <v>0</v>
      </c>
      <c r="G3062" s="76"/>
      <c r="H3062" s="69">
        <f t="shared" si="1751"/>
        <v>43.82</v>
      </c>
      <c r="I3062" s="69">
        <f t="shared" si="1751"/>
        <v>11.8</v>
      </c>
      <c r="J3062" s="69">
        <f t="shared" si="1752"/>
        <v>55.620000000000005</v>
      </c>
      <c r="K3062" s="69">
        <v>0</v>
      </c>
      <c r="L3062" s="75">
        <f t="shared" si="1753"/>
        <v>55.620000000000005</v>
      </c>
      <c r="N3062" s="69">
        <v>43.82</v>
      </c>
      <c r="O3062" s="69">
        <v>11.799999999999999</v>
      </c>
      <c r="P3062" s="69">
        <f t="shared" si="1754"/>
        <v>55.62</v>
      </c>
      <c r="Q3062" s="63"/>
      <c r="R3062" s="69">
        <f t="shared" si="1755"/>
        <v>43.82</v>
      </c>
      <c r="S3062" s="69">
        <f t="shared" si="1755"/>
        <v>11.81</v>
      </c>
      <c r="T3062" s="69">
        <f t="shared" si="1756"/>
        <v>55.63</v>
      </c>
      <c r="U3062" s="69">
        <f t="shared" si="1757"/>
        <v>0</v>
      </c>
      <c r="V3062" s="77">
        <f t="shared" si="1758"/>
        <v>55.63</v>
      </c>
      <c r="X3062" s="69">
        <v>43.82</v>
      </c>
      <c r="Y3062" s="69">
        <v>11.81</v>
      </c>
      <c r="Z3062" s="69">
        <v>55.63</v>
      </c>
      <c r="AA3062" s="78"/>
      <c r="AB3062" s="79">
        <f t="shared" si="1732"/>
        <v>-1.0000000000005116E-2</v>
      </c>
    </row>
    <row r="3063" spans="1:28" ht="22.5" x14ac:dyDescent="0.25">
      <c r="A3063" s="71" t="s">
        <v>11832</v>
      </c>
      <c r="B3063" s="72" t="s">
        <v>16749</v>
      </c>
      <c r="C3063" s="73" t="s">
        <v>8808</v>
      </c>
      <c r="D3063" s="74">
        <v>0</v>
      </c>
      <c r="E3063" s="69">
        <v>61.16</v>
      </c>
      <c r="F3063" s="75">
        <f t="shared" si="1750"/>
        <v>0</v>
      </c>
      <c r="G3063" s="76"/>
      <c r="H3063" s="69">
        <f t="shared" si="1751"/>
        <v>49.36</v>
      </c>
      <c r="I3063" s="69">
        <f t="shared" si="1751"/>
        <v>11.8</v>
      </c>
      <c r="J3063" s="69">
        <f t="shared" si="1752"/>
        <v>61.16</v>
      </c>
      <c r="K3063" s="69">
        <v>0</v>
      </c>
      <c r="L3063" s="75">
        <f t="shared" si="1753"/>
        <v>61.16</v>
      </c>
      <c r="N3063" s="69">
        <v>49.36</v>
      </c>
      <c r="O3063" s="69">
        <v>11.799999999999999</v>
      </c>
      <c r="P3063" s="69">
        <f t="shared" si="1754"/>
        <v>61.16</v>
      </c>
      <c r="Q3063" s="63"/>
      <c r="R3063" s="69">
        <f t="shared" si="1755"/>
        <v>49.36</v>
      </c>
      <c r="S3063" s="69">
        <f t="shared" si="1755"/>
        <v>11.81</v>
      </c>
      <c r="T3063" s="69">
        <f t="shared" si="1756"/>
        <v>61.17</v>
      </c>
      <c r="U3063" s="69">
        <f t="shared" si="1757"/>
        <v>0</v>
      </c>
      <c r="V3063" s="77">
        <f t="shared" si="1758"/>
        <v>61.17</v>
      </c>
      <c r="X3063" s="69">
        <v>49.36</v>
      </c>
      <c r="Y3063" s="69">
        <v>11.81</v>
      </c>
      <c r="Z3063" s="69">
        <v>61.17</v>
      </c>
      <c r="AA3063" s="78"/>
      <c r="AB3063" s="79">
        <f t="shared" si="1732"/>
        <v>-1.0000000000005116E-2</v>
      </c>
    </row>
    <row r="3064" spans="1:28" ht="22.5" x14ac:dyDescent="0.25">
      <c r="A3064" s="71" t="s">
        <v>11833</v>
      </c>
      <c r="B3064" s="72" t="s">
        <v>16750</v>
      </c>
      <c r="C3064" s="73" t="s">
        <v>8808</v>
      </c>
      <c r="D3064" s="74">
        <v>0</v>
      </c>
      <c r="E3064" s="69">
        <v>132.11000000000001</v>
      </c>
      <c r="F3064" s="75">
        <f t="shared" si="1750"/>
        <v>0</v>
      </c>
      <c r="G3064" s="76"/>
      <c r="H3064" s="69">
        <f t="shared" si="1751"/>
        <v>120.31</v>
      </c>
      <c r="I3064" s="69">
        <f t="shared" si="1751"/>
        <v>11.8</v>
      </c>
      <c r="J3064" s="69">
        <f t="shared" si="1752"/>
        <v>132.11000000000001</v>
      </c>
      <c r="K3064" s="69">
        <v>0</v>
      </c>
      <c r="L3064" s="75">
        <f t="shared" si="1753"/>
        <v>132.11000000000001</v>
      </c>
      <c r="N3064" s="69">
        <v>120.31</v>
      </c>
      <c r="O3064" s="69">
        <v>11.799999999999999</v>
      </c>
      <c r="P3064" s="69">
        <f t="shared" si="1754"/>
        <v>132.11000000000001</v>
      </c>
      <c r="Q3064" s="63"/>
      <c r="R3064" s="69">
        <f t="shared" si="1755"/>
        <v>120.31</v>
      </c>
      <c r="S3064" s="69">
        <f t="shared" si="1755"/>
        <v>11.81</v>
      </c>
      <c r="T3064" s="69">
        <f t="shared" si="1756"/>
        <v>132.12</v>
      </c>
      <c r="U3064" s="69">
        <f t="shared" si="1757"/>
        <v>0</v>
      </c>
      <c r="V3064" s="77">
        <f t="shared" si="1758"/>
        <v>132.12</v>
      </c>
      <c r="X3064" s="69">
        <v>120.31</v>
      </c>
      <c r="Y3064" s="69">
        <v>11.81</v>
      </c>
      <c r="Z3064" s="69">
        <v>132.12</v>
      </c>
      <c r="AA3064" s="78"/>
      <c r="AB3064" s="79">
        <f t="shared" si="1732"/>
        <v>-9.9999999999909051E-3</v>
      </c>
    </row>
    <row r="3065" spans="1:28" s="33" customFormat="1" ht="22.5" x14ac:dyDescent="0.25">
      <c r="A3065" s="71" t="s">
        <v>11834</v>
      </c>
      <c r="B3065" s="72" t="s">
        <v>16751</v>
      </c>
      <c r="C3065" s="73" t="s">
        <v>8808</v>
      </c>
      <c r="D3065" s="74">
        <v>0</v>
      </c>
      <c r="E3065" s="69">
        <v>210.93</v>
      </c>
      <c r="F3065" s="75">
        <f t="shared" si="1750"/>
        <v>0</v>
      </c>
      <c r="G3065" s="76"/>
      <c r="H3065" s="69">
        <f t="shared" si="1751"/>
        <v>187.32</v>
      </c>
      <c r="I3065" s="69">
        <f t="shared" si="1751"/>
        <v>23.61</v>
      </c>
      <c r="J3065" s="69">
        <f t="shared" si="1752"/>
        <v>210.93</v>
      </c>
      <c r="K3065" s="69">
        <v>0</v>
      </c>
      <c r="L3065" s="75">
        <f t="shared" si="1753"/>
        <v>210.93</v>
      </c>
      <c r="N3065" s="69">
        <v>187.32</v>
      </c>
      <c r="O3065" s="69">
        <v>23.61</v>
      </c>
      <c r="P3065" s="69">
        <f t="shared" si="1754"/>
        <v>210.93</v>
      </c>
      <c r="Q3065" s="63"/>
      <c r="R3065" s="69">
        <f t="shared" si="1755"/>
        <v>187.32</v>
      </c>
      <c r="S3065" s="69">
        <f t="shared" si="1755"/>
        <v>23.61</v>
      </c>
      <c r="T3065" s="69">
        <f t="shared" si="1756"/>
        <v>210.93</v>
      </c>
      <c r="U3065" s="69">
        <f t="shared" si="1757"/>
        <v>0</v>
      </c>
      <c r="V3065" s="77">
        <f t="shared" si="1758"/>
        <v>210.93</v>
      </c>
      <c r="X3065" s="69">
        <v>187.32</v>
      </c>
      <c r="Y3065" s="69">
        <v>23.61</v>
      </c>
      <c r="Z3065" s="69">
        <v>210.93</v>
      </c>
      <c r="AA3065" s="78"/>
      <c r="AB3065" s="79">
        <f t="shared" si="1732"/>
        <v>0</v>
      </c>
    </row>
    <row r="3066" spans="1:28" ht="22.5" x14ac:dyDescent="0.25">
      <c r="A3066" s="71" t="s">
        <v>11835</v>
      </c>
      <c r="B3066" s="72" t="s">
        <v>16752</v>
      </c>
      <c r="C3066" s="73" t="s">
        <v>8808</v>
      </c>
      <c r="D3066" s="74">
        <v>0</v>
      </c>
      <c r="E3066" s="69">
        <v>287.36</v>
      </c>
      <c r="F3066" s="75">
        <f t="shared" si="1750"/>
        <v>0</v>
      </c>
      <c r="G3066" s="76"/>
      <c r="H3066" s="69">
        <f t="shared" si="1751"/>
        <v>263.75</v>
      </c>
      <c r="I3066" s="69">
        <f t="shared" si="1751"/>
        <v>23.61</v>
      </c>
      <c r="J3066" s="69">
        <f t="shared" si="1752"/>
        <v>287.36</v>
      </c>
      <c r="K3066" s="69">
        <v>0</v>
      </c>
      <c r="L3066" s="75">
        <f t="shared" si="1753"/>
        <v>287.36</v>
      </c>
      <c r="N3066" s="69">
        <v>263.75</v>
      </c>
      <c r="O3066" s="69">
        <v>23.61</v>
      </c>
      <c r="P3066" s="69">
        <f t="shared" si="1754"/>
        <v>287.36</v>
      </c>
      <c r="Q3066" s="63"/>
      <c r="R3066" s="69">
        <f t="shared" si="1755"/>
        <v>263.75</v>
      </c>
      <c r="S3066" s="69">
        <f t="shared" si="1755"/>
        <v>23.61</v>
      </c>
      <c r="T3066" s="69">
        <f t="shared" si="1756"/>
        <v>287.36</v>
      </c>
      <c r="U3066" s="69">
        <f t="shared" si="1757"/>
        <v>0</v>
      </c>
      <c r="V3066" s="77">
        <f t="shared" si="1758"/>
        <v>287.36</v>
      </c>
      <c r="X3066" s="69">
        <v>263.75</v>
      </c>
      <c r="Y3066" s="69">
        <v>23.61</v>
      </c>
      <c r="Z3066" s="69">
        <v>287.36</v>
      </c>
      <c r="AA3066" s="78"/>
      <c r="AB3066" s="79">
        <f t="shared" si="1732"/>
        <v>0</v>
      </c>
    </row>
    <row r="3067" spans="1:28" x14ac:dyDescent="0.25">
      <c r="A3067" s="71" t="s">
        <v>11836</v>
      </c>
      <c r="B3067" s="72" t="s">
        <v>16753</v>
      </c>
      <c r="C3067" s="73" t="s">
        <v>8808</v>
      </c>
      <c r="D3067" s="74">
        <v>0</v>
      </c>
      <c r="E3067" s="69">
        <v>422.61</v>
      </c>
      <c r="F3067" s="75">
        <f t="shared" si="1750"/>
        <v>0</v>
      </c>
      <c r="G3067" s="76"/>
      <c r="H3067" s="69">
        <f t="shared" si="1751"/>
        <v>399</v>
      </c>
      <c r="I3067" s="69">
        <f t="shared" si="1751"/>
        <v>23.61</v>
      </c>
      <c r="J3067" s="69">
        <f t="shared" si="1752"/>
        <v>422.61</v>
      </c>
      <c r="K3067" s="69">
        <v>0</v>
      </c>
      <c r="L3067" s="75">
        <f t="shared" si="1753"/>
        <v>422.61</v>
      </c>
      <c r="N3067" s="69">
        <v>399</v>
      </c>
      <c r="O3067" s="69">
        <v>23.61</v>
      </c>
      <c r="P3067" s="69">
        <f t="shared" si="1754"/>
        <v>422.61</v>
      </c>
      <c r="Q3067" s="63"/>
      <c r="R3067" s="69">
        <f t="shared" si="1755"/>
        <v>399</v>
      </c>
      <c r="S3067" s="69">
        <f t="shared" si="1755"/>
        <v>23.61</v>
      </c>
      <c r="T3067" s="69">
        <f t="shared" si="1756"/>
        <v>422.61</v>
      </c>
      <c r="U3067" s="69">
        <f t="shared" si="1757"/>
        <v>0</v>
      </c>
      <c r="V3067" s="77">
        <f t="shared" si="1758"/>
        <v>422.61</v>
      </c>
      <c r="X3067" s="69">
        <v>399</v>
      </c>
      <c r="Y3067" s="69">
        <v>23.61</v>
      </c>
      <c r="Z3067" s="69">
        <v>422.61</v>
      </c>
      <c r="AA3067" s="78"/>
      <c r="AB3067" s="79">
        <f t="shared" si="1732"/>
        <v>0</v>
      </c>
    </row>
    <row r="3068" spans="1:28" ht="22.5" x14ac:dyDescent="0.25">
      <c r="A3068" s="65" t="s">
        <v>11837</v>
      </c>
      <c r="B3068" s="66" t="s">
        <v>16754</v>
      </c>
      <c r="C3068" s="67"/>
      <c r="D3068" s="68"/>
      <c r="E3068" s="69"/>
      <c r="F3068" s="70"/>
      <c r="H3068" s="69"/>
      <c r="I3068" s="69"/>
      <c r="J3068" s="69"/>
      <c r="K3068" s="69"/>
      <c r="L3068" s="75"/>
      <c r="N3068" s="69"/>
      <c r="O3068" s="69"/>
      <c r="P3068" s="69"/>
      <c r="Q3068" s="63"/>
      <c r="R3068" s="69"/>
      <c r="S3068" s="69"/>
      <c r="T3068" s="69"/>
      <c r="U3068" s="69"/>
      <c r="V3068" s="77"/>
      <c r="X3068" s="69"/>
      <c r="Y3068" s="69"/>
      <c r="Z3068" s="69"/>
      <c r="AA3068" s="78"/>
      <c r="AB3068" s="79">
        <f t="shared" si="1732"/>
        <v>0</v>
      </c>
    </row>
    <row r="3069" spans="1:28" ht="22.5" x14ac:dyDescent="0.25">
      <c r="A3069" s="71" t="s">
        <v>11838</v>
      </c>
      <c r="B3069" s="72" t="s">
        <v>16755</v>
      </c>
      <c r="C3069" s="73" t="s">
        <v>8808</v>
      </c>
      <c r="D3069" s="74">
        <v>0</v>
      </c>
      <c r="E3069" s="69">
        <v>26.7</v>
      </c>
      <c r="F3069" s="75">
        <f t="shared" ref="F3069:F3074" si="1759">ROUND(D3069*E3069,2)</f>
        <v>0</v>
      </c>
      <c r="G3069" s="76"/>
      <c r="H3069" s="69">
        <f t="shared" ref="H3069:I3074" si="1760">ROUND(N3069+(N3069*$H$2/100),2)</f>
        <v>14.9</v>
      </c>
      <c r="I3069" s="69">
        <f t="shared" si="1760"/>
        <v>11.8</v>
      </c>
      <c r="J3069" s="69">
        <f t="shared" ref="J3069:J3074" si="1761">H3069+I3069</f>
        <v>26.700000000000003</v>
      </c>
      <c r="K3069" s="69">
        <v>0</v>
      </c>
      <c r="L3069" s="75">
        <f t="shared" ref="L3069:L3074" si="1762">SUM(J3069:K3069)</f>
        <v>26.700000000000003</v>
      </c>
      <c r="N3069" s="69">
        <v>14.9</v>
      </c>
      <c r="O3069" s="69">
        <v>11.799999999999999</v>
      </c>
      <c r="P3069" s="69">
        <f t="shared" ref="P3069:P3074" si="1763">SUM(N3069:O3069)</f>
        <v>26.7</v>
      </c>
      <c r="Q3069" s="63"/>
      <c r="R3069" s="69">
        <f t="shared" ref="R3069:S3074" si="1764">X3069</f>
        <v>14.9</v>
      </c>
      <c r="S3069" s="69">
        <f t="shared" si="1764"/>
        <v>11.81</v>
      </c>
      <c r="T3069" s="69">
        <f t="shared" ref="T3069:T3074" si="1765">R3069+S3069</f>
        <v>26.71</v>
      </c>
      <c r="U3069" s="69">
        <f t="shared" ref="U3069:U3074" si="1766">ROUND(Z3069*$H$2,2)/100</f>
        <v>0</v>
      </c>
      <c r="V3069" s="77">
        <f t="shared" ref="V3069:V3074" si="1767">SUM(T3069:U3069)</f>
        <v>26.71</v>
      </c>
      <c r="X3069" s="69">
        <v>14.9</v>
      </c>
      <c r="Y3069" s="69">
        <v>11.81</v>
      </c>
      <c r="Z3069" s="69">
        <v>26.71</v>
      </c>
      <c r="AA3069" s="78"/>
      <c r="AB3069" s="79">
        <f t="shared" si="1732"/>
        <v>-1.0000000000001563E-2</v>
      </c>
    </row>
    <row r="3070" spans="1:28" ht="22.5" x14ac:dyDescent="0.25">
      <c r="A3070" s="71" t="s">
        <v>11839</v>
      </c>
      <c r="B3070" s="72" t="s">
        <v>16756</v>
      </c>
      <c r="C3070" s="73" t="s">
        <v>8808</v>
      </c>
      <c r="D3070" s="74">
        <v>0</v>
      </c>
      <c r="E3070" s="69">
        <v>43.75</v>
      </c>
      <c r="F3070" s="75">
        <f t="shared" si="1759"/>
        <v>0</v>
      </c>
      <c r="G3070" s="76"/>
      <c r="H3070" s="69">
        <f t="shared" si="1760"/>
        <v>31.95</v>
      </c>
      <c r="I3070" s="69">
        <f t="shared" si="1760"/>
        <v>11.8</v>
      </c>
      <c r="J3070" s="69">
        <f t="shared" si="1761"/>
        <v>43.75</v>
      </c>
      <c r="K3070" s="69">
        <v>0</v>
      </c>
      <c r="L3070" s="75">
        <f t="shared" si="1762"/>
        <v>43.75</v>
      </c>
      <c r="N3070" s="69">
        <v>31.95</v>
      </c>
      <c r="O3070" s="69">
        <v>11.799999999999999</v>
      </c>
      <c r="P3070" s="69">
        <f t="shared" si="1763"/>
        <v>43.75</v>
      </c>
      <c r="Q3070" s="63"/>
      <c r="R3070" s="69">
        <f t="shared" si="1764"/>
        <v>31.95</v>
      </c>
      <c r="S3070" s="69">
        <f t="shared" si="1764"/>
        <v>11.81</v>
      </c>
      <c r="T3070" s="69">
        <f t="shared" si="1765"/>
        <v>43.76</v>
      </c>
      <c r="U3070" s="69">
        <f t="shared" si="1766"/>
        <v>0</v>
      </c>
      <c r="V3070" s="77">
        <f t="shared" si="1767"/>
        <v>43.76</v>
      </c>
      <c r="X3070" s="69">
        <v>31.95</v>
      </c>
      <c r="Y3070" s="69">
        <v>11.81</v>
      </c>
      <c r="Z3070" s="69">
        <v>43.76</v>
      </c>
      <c r="AA3070" s="78"/>
      <c r="AB3070" s="79">
        <f t="shared" si="1732"/>
        <v>-9.9999999999980105E-3</v>
      </c>
    </row>
    <row r="3071" spans="1:28" ht="22.5" x14ac:dyDescent="0.25">
      <c r="A3071" s="71" t="s">
        <v>11840</v>
      </c>
      <c r="B3071" s="72" t="s">
        <v>16757</v>
      </c>
      <c r="C3071" s="73" t="s">
        <v>8808</v>
      </c>
      <c r="D3071" s="74">
        <v>0</v>
      </c>
      <c r="E3071" s="69">
        <v>74.789999999999992</v>
      </c>
      <c r="F3071" s="75">
        <f t="shared" si="1759"/>
        <v>0</v>
      </c>
      <c r="G3071" s="76"/>
      <c r="H3071" s="69">
        <f t="shared" si="1760"/>
        <v>51.18</v>
      </c>
      <c r="I3071" s="69">
        <f t="shared" si="1760"/>
        <v>23.61</v>
      </c>
      <c r="J3071" s="69">
        <f t="shared" si="1761"/>
        <v>74.789999999999992</v>
      </c>
      <c r="K3071" s="69">
        <v>0</v>
      </c>
      <c r="L3071" s="75">
        <f t="shared" si="1762"/>
        <v>74.789999999999992</v>
      </c>
      <c r="N3071" s="69">
        <v>51.18</v>
      </c>
      <c r="O3071" s="69">
        <v>23.61</v>
      </c>
      <c r="P3071" s="69">
        <f t="shared" si="1763"/>
        <v>74.789999999999992</v>
      </c>
      <c r="Q3071" s="63"/>
      <c r="R3071" s="69">
        <f t="shared" si="1764"/>
        <v>51.18</v>
      </c>
      <c r="S3071" s="69">
        <f t="shared" si="1764"/>
        <v>23.61</v>
      </c>
      <c r="T3071" s="69">
        <f t="shared" si="1765"/>
        <v>74.789999999999992</v>
      </c>
      <c r="U3071" s="69">
        <f t="shared" si="1766"/>
        <v>0</v>
      </c>
      <c r="V3071" s="77">
        <f t="shared" si="1767"/>
        <v>74.789999999999992</v>
      </c>
      <c r="X3071" s="69">
        <v>51.18</v>
      </c>
      <c r="Y3071" s="69">
        <v>23.61</v>
      </c>
      <c r="Z3071" s="69">
        <v>74.790000000000006</v>
      </c>
      <c r="AA3071" s="78"/>
      <c r="AB3071" s="79">
        <f t="shared" si="1732"/>
        <v>0</v>
      </c>
    </row>
    <row r="3072" spans="1:28" ht="22.5" x14ac:dyDescent="0.25">
      <c r="A3072" s="71" t="s">
        <v>11841</v>
      </c>
      <c r="B3072" s="72" t="s">
        <v>16758</v>
      </c>
      <c r="C3072" s="73" t="s">
        <v>8808</v>
      </c>
      <c r="D3072" s="74">
        <v>0</v>
      </c>
      <c r="E3072" s="69">
        <v>106.9</v>
      </c>
      <c r="F3072" s="75">
        <f t="shared" si="1759"/>
        <v>0</v>
      </c>
      <c r="G3072" s="76"/>
      <c r="H3072" s="69">
        <f t="shared" si="1760"/>
        <v>83.29</v>
      </c>
      <c r="I3072" s="69">
        <f t="shared" si="1760"/>
        <v>23.61</v>
      </c>
      <c r="J3072" s="69">
        <f t="shared" si="1761"/>
        <v>106.9</v>
      </c>
      <c r="K3072" s="69">
        <v>0</v>
      </c>
      <c r="L3072" s="75">
        <f t="shared" si="1762"/>
        <v>106.9</v>
      </c>
      <c r="N3072" s="69">
        <v>83.29</v>
      </c>
      <c r="O3072" s="69">
        <v>23.61</v>
      </c>
      <c r="P3072" s="69">
        <f t="shared" si="1763"/>
        <v>106.9</v>
      </c>
      <c r="Q3072" s="63"/>
      <c r="R3072" s="69">
        <f t="shared" si="1764"/>
        <v>83.29</v>
      </c>
      <c r="S3072" s="69">
        <f t="shared" si="1764"/>
        <v>23.61</v>
      </c>
      <c r="T3072" s="69">
        <f t="shared" si="1765"/>
        <v>106.9</v>
      </c>
      <c r="U3072" s="69">
        <f t="shared" si="1766"/>
        <v>0</v>
      </c>
      <c r="V3072" s="77">
        <f t="shared" si="1767"/>
        <v>106.9</v>
      </c>
      <c r="X3072" s="69">
        <v>83.29</v>
      </c>
      <c r="Y3072" s="69">
        <v>23.61</v>
      </c>
      <c r="Z3072" s="69">
        <v>106.9</v>
      </c>
      <c r="AA3072" s="78"/>
      <c r="AB3072" s="79">
        <f t="shared" si="1732"/>
        <v>0</v>
      </c>
    </row>
    <row r="3073" spans="1:28" ht="22.5" x14ac:dyDescent="0.25">
      <c r="A3073" s="71" t="s">
        <v>11842</v>
      </c>
      <c r="B3073" s="72" t="s">
        <v>16759</v>
      </c>
      <c r="C3073" s="73" t="s">
        <v>8808</v>
      </c>
      <c r="D3073" s="74">
        <v>0</v>
      </c>
      <c r="E3073" s="69">
        <v>160.85000000000002</v>
      </c>
      <c r="F3073" s="75">
        <f t="shared" si="1759"/>
        <v>0</v>
      </c>
      <c r="G3073" s="76"/>
      <c r="H3073" s="69">
        <f t="shared" si="1760"/>
        <v>137.24</v>
      </c>
      <c r="I3073" s="69">
        <f t="shared" si="1760"/>
        <v>23.61</v>
      </c>
      <c r="J3073" s="69">
        <f t="shared" si="1761"/>
        <v>160.85000000000002</v>
      </c>
      <c r="K3073" s="69">
        <v>0</v>
      </c>
      <c r="L3073" s="75">
        <f t="shared" si="1762"/>
        <v>160.85000000000002</v>
      </c>
      <c r="N3073" s="69">
        <v>137.24</v>
      </c>
      <c r="O3073" s="69">
        <v>23.61</v>
      </c>
      <c r="P3073" s="69">
        <f t="shared" si="1763"/>
        <v>160.85000000000002</v>
      </c>
      <c r="Q3073" s="63"/>
      <c r="R3073" s="69">
        <f t="shared" si="1764"/>
        <v>137.24</v>
      </c>
      <c r="S3073" s="69">
        <f t="shared" si="1764"/>
        <v>23.61</v>
      </c>
      <c r="T3073" s="69">
        <f t="shared" si="1765"/>
        <v>160.85000000000002</v>
      </c>
      <c r="U3073" s="69">
        <f t="shared" si="1766"/>
        <v>0</v>
      </c>
      <c r="V3073" s="77">
        <f t="shared" si="1767"/>
        <v>160.85000000000002</v>
      </c>
      <c r="X3073" s="69">
        <v>137.24</v>
      </c>
      <c r="Y3073" s="69">
        <v>23.61</v>
      </c>
      <c r="Z3073" s="69">
        <v>160.85</v>
      </c>
      <c r="AA3073" s="78"/>
      <c r="AB3073" s="79">
        <f t="shared" si="1732"/>
        <v>0</v>
      </c>
    </row>
    <row r="3074" spans="1:28" x14ac:dyDescent="0.25">
      <c r="A3074" s="71" t="s">
        <v>11843</v>
      </c>
      <c r="B3074" s="72" t="s">
        <v>16760</v>
      </c>
      <c r="C3074" s="73" t="s">
        <v>8808</v>
      </c>
      <c r="D3074" s="74">
        <v>0</v>
      </c>
      <c r="E3074" s="69">
        <v>264.08999999999997</v>
      </c>
      <c r="F3074" s="75">
        <f t="shared" si="1759"/>
        <v>0</v>
      </c>
      <c r="G3074" s="76"/>
      <c r="H3074" s="69">
        <f t="shared" si="1760"/>
        <v>240.48</v>
      </c>
      <c r="I3074" s="69">
        <f t="shared" si="1760"/>
        <v>23.61</v>
      </c>
      <c r="J3074" s="69">
        <f t="shared" si="1761"/>
        <v>264.08999999999997</v>
      </c>
      <c r="K3074" s="69">
        <v>0</v>
      </c>
      <c r="L3074" s="75">
        <f t="shared" si="1762"/>
        <v>264.08999999999997</v>
      </c>
      <c r="N3074" s="69">
        <v>240.48</v>
      </c>
      <c r="O3074" s="69">
        <v>23.61</v>
      </c>
      <c r="P3074" s="69">
        <f t="shared" si="1763"/>
        <v>264.08999999999997</v>
      </c>
      <c r="Q3074" s="63"/>
      <c r="R3074" s="69">
        <f t="shared" si="1764"/>
        <v>240.48</v>
      </c>
      <c r="S3074" s="69">
        <f t="shared" si="1764"/>
        <v>23.61</v>
      </c>
      <c r="T3074" s="69">
        <f t="shared" si="1765"/>
        <v>264.08999999999997</v>
      </c>
      <c r="U3074" s="69">
        <f t="shared" si="1766"/>
        <v>0</v>
      </c>
      <c r="V3074" s="77">
        <f t="shared" si="1767"/>
        <v>264.08999999999997</v>
      </c>
      <c r="X3074" s="69">
        <v>240.48</v>
      </c>
      <c r="Y3074" s="69">
        <v>23.61</v>
      </c>
      <c r="Z3074" s="69">
        <v>264.08999999999997</v>
      </c>
      <c r="AA3074" s="78"/>
      <c r="AB3074" s="79">
        <f t="shared" si="1732"/>
        <v>0</v>
      </c>
    </row>
    <row r="3075" spans="1:28" x14ac:dyDescent="0.25">
      <c r="A3075" s="65" t="s">
        <v>11844</v>
      </c>
      <c r="B3075" s="66" t="s">
        <v>16761</v>
      </c>
      <c r="C3075" s="67"/>
      <c r="D3075" s="68"/>
      <c r="E3075" s="69"/>
      <c r="F3075" s="70"/>
      <c r="H3075" s="69"/>
      <c r="I3075" s="69"/>
      <c r="J3075" s="69"/>
      <c r="K3075" s="69"/>
      <c r="L3075" s="75"/>
      <c r="N3075" s="69"/>
      <c r="O3075" s="69"/>
      <c r="P3075" s="69"/>
      <c r="Q3075" s="63"/>
      <c r="R3075" s="69"/>
      <c r="S3075" s="69"/>
      <c r="T3075" s="69"/>
      <c r="U3075" s="69"/>
      <c r="V3075" s="77"/>
      <c r="X3075" s="69"/>
      <c r="Y3075" s="69"/>
      <c r="Z3075" s="69"/>
      <c r="AA3075" s="78"/>
      <c r="AB3075" s="79">
        <f t="shared" si="1732"/>
        <v>0</v>
      </c>
    </row>
    <row r="3076" spans="1:28" x14ac:dyDescent="0.25">
      <c r="A3076" s="71" t="s">
        <v>11845</v>
      </c>
      <c r="B3076" s="72" t="s">
        <v>16762</v>
      </c>
      <c r="C3076" s="73" t="s">
        <v>8808</v>
      </c>
      <c r="D3076" s="74">
        <v>0</v>
      </c>
      <c r="E3076" s="69">
        <v>53.559999999999995</v>
      </c>
      <c r="F3076" s="75">
        <f t="shared" ref="F3076:F3085" si="1768">ROUND(D3076*E3076,2)</f>
        <v>0</v>
      </c>
      <c r="G3076" s="76"/>
      <c r="H3076" s="69">
        <f t="shared" ref="H3076:I3085" si="1769">ROUND(N3076+(N3076*$H$2/100),2)</f>
        <v>20.010000000000002</v>
      </c>
      <c r="I3076" s="69">
        <f t="shared" si="1769"/>
        <v>33.549999999999997</v>
      </c>
      <c r="J3076" s="69">
        <f t="shared" ref="J3076:J3085" si="1770">H3076+I3076</f>
        <v>53.56</v>
      </c>
      <c r="K3076" s="69">
        <v>0</v>
      </c>
      <c r="L3076" s="75">
        <f t="shared" ref="L3076:L3085" si="1771">SUM(J3076:K3076)</f>
        <v>53.56</v>
      </c>
      <c r="N3076" s="69">
        <v>20.010000000000002</v>
      </c>
      <c r="O3076" s="69">
        <v>33.549999999999997</v>
      </c>
      <c r="P3076" s="69">
        <f t="shared" ref="P3076:P3085" si="1772">SUM(N3076:O3076)</f>
        <v>53.56</v>
      </c>
      <c r="Q3076" s="63"/>
      <c r="R3076" s="69">
        <f t="shared" ref="R3076:S3085" si="1773">X3076</f>
        <v>20.010000000000002</v>
      </c>
      <c r="S3076" s="69">
        <f t="shared" si="1773"/>
        <v>33.549999999999997</v>
      </c>
      <c r="T3076" s="69">
        <f t="shared" ref="T3076:T3085" si="1774">R3076+S3076</f>
        <v>53.56</v>
      </c>
      <c r="U3076" s="69">
        <f t="shared" ref="U3076:U3085" si="1775">ROUND(Z3076*$H$2,2)/100</f>
        <v>0</v>
      </c>
      <c r="V3076" s="77">
        <f t="shared" ref="V3076:V3085" si="1776">SUM(T3076:U3076)</f>
        <v>53.56</v>
      </c>
      <c r="X3076" s="69">
        <v>20.010000000000002</v>
      </c>
      <c r="Y3076" s="69">
        <v>33.549999999999997</v>
      </c>
      <c r="Z3076" s="69">
        <v>53.56</v>
      </c>
      <c r="AA3076" s="78"/>
      <c r="AB3076" s="79">
        <f t="shared" si="1732"/>
        <v>0</v>
      </c>
    </row>
    <row r="3077" spans="1:28" x14ac:dyDescent="0.25">
      <c r="A3077" s="71" t="s">
        <v>11846</v>
      </c>
      <c r="B3077" s="72" t="s">
        <v>16763</v>
      </c>
      <c r="C3077" s="73" t="s">
        <v>8808</v>
      </c>
      <c r="D3077" s="74">
        <v>0</v>
      </c>
      <c r="E3077" s="69">
        <v>63.45000000000001</v>
      </c>
      <c r="F3077" s="75">
        <f t="shared" si="1768"/>
        <v>0</v>
      </c>
      <c r="G3077" s="76"/>
      <c r="H3077" s="69">
        <f t="shared" si="1769"/>
        <v>26.55</v>
      </c>
      <c r="I3077" s="69">
        <f t="shared" si="1769"/>
        <v>36.9</v>
      </c>
      <c r="J3077" s="69">
        <f t="shared" si="1770"/>
        <v>63.45</v>
      </c>
      <c r="K3077" s="69">
        <v>0</v>
      </c>
      <c r="L3077" s="75">
        <f t="shared" si="1771"/>
        <v>63.45</v>
      </c>
      <c r="N3077" s="69">
        <v>26.55</v>
      </c>
      <c r="O3077" s="69">
        <v>36.900000000000006</v>
      </c>
      <c r="P3077" s="69">
        <f t="shared" si="1772"/>
        <v>63.45</v>
      </c>
      <c r="Q3077" s="63"/>
      <c r="R3077" s="69">
        <f t="shared" si="1773"/>
        <v>26.55</v>
      </c>
      <c r="S3077" s="69">
        <f t="shared" si="1773"/>
        <v>36.909999999999997</v>
      </c>
      <c r="T3077" s="69">
        <f t="shared" si="1774"/>
        <v>63.459999999999994</v>
      </c>
      <c r="U3077" s="69">
        <f t="shared" si="1775"/>
        <v>0</v>
      </c>
      <c r="V3077" s="77">
        <f t="shared" si="1776"/>
        <v>63.459999999999994</v>
      </c>
      <c r="X3077" s="69">
        <v>26.55</v>
      </c>
      <c r="Y3077" s="69">
        <v>36.909999999999997</v>
      </c>
      <c r="Z3077" s="69">
        <v>63.46</v>
      </c>
      <c r="AA3077" s="78"/>
      <c r="AB3077" s="79">
        <f t="shared" si="1732"/>
        <v>-9.9999999999980105E-3</v>
      </c>
    </row>
    <row r="3078" spans="1:28" x14ac:dyDescent="0.25">
      <c r="A3078" s="71" t="s">
        <v>11847</v>
      </c>
      <c r="B3078" s="72" t="s">
        <v>16764</v>
      </c>
      <c r="C3078" s="73" t="s">
        <v>8808</v>
      </c>
      <c r="D3078" s="74">
        <v>0</v>
      </c>
      <c r="E3078" s="69">
        <v>80.089999999999989</v>
      </c>
      <c r="F3078" s="75">
        <f t="shared" si="1768"/>
        <v>0</v>
      </c>
      <c r="G3078" s="76"/>
      <c r="H3078" s="69">
        <f t="shared" si="1769"/>
        <v>36.49</v>
      </c>
      <c r="I3078" s="69">
        <f t="shared" si="1769"/>
        <v>43.6</v>
      </c>
      <c r="J3078" s="69">
        <f t="shared" si="1770"/>
        <v>80.09</v>
      </c>
      <c r="K3078" s="69">
        <v>0</v>
      </c>
      <c r="L3078" s="75">
        <f t="shared" si="1771"/>
        <v>80.09</v>
      </c>
      <c r="N3078" s="69">
        <v>36.49</v>
      </c>
      <c r="O3078" s="69">
        <v>43.599999999999994</v>
      </c>
      <c r="P3078" s="69">
        <f t="shared" si="1772"/>
        <v>80.09</v>
      </c>
      <c r="Q3078" s="63"/>
      <c r="R3078" s="69">
        <f t="shared" si="1773"/>
        <v>36.49</v>
      </c>
      <c r="S3078" s="69">
        <f t="shared" si="1773"/>
        <v>43.61</v>
      </c>
      <c r="T3078" s="69">
        <f t="shared" si="1774"/>
        <v>80.099999999999994</v>
      </c>
      <c r="U3078" s="69">
        <f t="shared" si="1775"/>
        <v>0</v>
      </c>
      <c r="V3078" s="77">
        <f t="shared" si="1776"/>
        <v>80.099999999999994</v>
      </c>
      <c r="X3078" s="69">
        <v>36.49</v>
      </c>
      <c r="Y3078" s="69">
        <v>43.61</v>
      </c>
      <c r="Z3078" s="69">
        <v>80.099999999999994</v>
      </c>
      <c r="AA3078" s="78"/>
      <c r="AB3078" s="79">
        <f t="shared" si="1732"/>
        <v>-9.9999999999909051E-3</v>
      </c>
    </row>
    <row r="3079" spans="1:28" x14ac:dyDescent="0.25">
      <c r="A3079" s="71" t="s">
        <v>11848</v>
      </c>
      <c r="B3079" s="72" t="s">
        <v>16765</v>
      </c>
      <c r="C3079" s="73" t="s">
        <v>8808</v>
      </c>
      <c r="D3079" s="74">
        <v>0</v>
      </c>
      <c r="E3079" s="69">
        <v>94.08</v>
      </c>
      <c r="F3079" s="75">
        <f t="shared" si="1768"/>
        <v>0</v>
      </c>
      <c r="G3079" s="76"/>
      <c r="H3079" s="69">
        <f t="shared" si="1769"/>
        <v>47.12</v>
      </c>
      <c r="I3079" s="69">
        <f t="shared" si="1769"/>
        <v>46.96</v>
      </c>
      <c r="J3079" s="69">
        <f t="shared" si="1770"/>
        <v>94.08</v>
      </c>
      <c r="K3079" s="69">
        <v>0</v>
      </c>
      <c r="L3079" s="75">
        <f t="shared" si="1771"/>
        <v>94.08</v>
      </c>
      <c r="N3079" s="69">
        <v>47.120000000000005</v>
      </c>
      <c r="O3079" s="69">
        <v>46.96</v>
      </c>
      <c r="P3079" s="69">
        <f t="shared" si="1772"/>
        <v>94.080000000000013</v>
      </c>
      <c r="Q3079" s="63"/>
      <c r="R3079" s="69">
        <f t="shared" si="1773"/>
        <v>47.12</v>
      </c>
      <c r="S3079" s="69">
        <f t="shared" si="1773"/>
        <v>46.97</v>
      </c>
      <c r="T3079" s="69">
        <f t="shared" si="1774"/>
        <v>94.09</v>
      </c>
      <c r="U3079" s="69">
        <f t="shared" si="1775"/>
        <v>0</v>
      </c>
      <c r="V3079" s="77">
        <f t="shared" si="1776"/>
        <v>94.09</v>
      </c>
      <c r="X3079" s="69">
        <v>47.12</v>
      </c>
      <c r="Y3079" s="69">
        <v>46.97</v>
      </c>
      <c r="Z3079" s="69">
        <v>94.09</v>
      </c>
      <c r="AA3079" s="78"/>
      <c r="AB3079" s="79">
        <f t="shared" si="1732"/>
        <v>-9.9999999999909051E-3</v>
      </c>
    </row>
    <row r="3080" spans="1:28" x14ac:dyDescent="0.25">
      <c r="A3080" s="71" t="s">
        <v>11849</v>
      </c>
      <c r="B3080" s="72" t="s">
        <v>16766</v>
      </c>
      <c r="C3080" s="73" t="s">
        <v>8808</v>
      </c>
      <c r="D3080" s="74">
        <v>0</v>
      </c>
      <c r="E3080" s="69">
        <v>104.57000000000001</v>
      </c>
      <c r="F3080" s="75">
        <f t="shared" si="1768"/>
        <v>0</v>
      </c>
      <c r="G3080" s="76"/>
      <c r="H3080" s="69">
        <f t="shared" si="1769"/>
        <v>50.89</v>
      </c>
      <c r="I3080" s="69">
        <f t="shared" si="1769"/>
        <v>53.68</v>
      </c>
      <c r="J3080" s="69">
        <f t="shared" si="1770"/>
        <v>104.57</v>
      </c>
      <c r="K3080" s="69">
        <v>0</v>
      </c>
      <c r="L3080" s="75">
        <f t="shared" si="1771"/>
        <v>104.57</v>
      </c>
      <c r="N3080" s="69">
        <v>50.89</v>
      </c>
      <c r="O3080" s="69">
        <v>53.680000000000007</v>
      </c>
      <c r="P3080" s="69">
        <f t="shared" si="1772"/>
        <v>104.57000000000001</v>
      </c>
      <c r="Q3080" s="63"/>
      <c r="R3080" s="69">
        <f t="shared" si="1773"/>
        <v>50.89</v>
      </c>
      <c r="S3080" s="69">
        <f t="shared" si="1773"/>
        <v>53.68</v>
      </c>
      <c r="T3080" s="69">
        <f t="shared" si="1774"/>
        <v>104.57</v>
      </c>
      <c r="U3080" s="69">
        <f t="shared" si="1775"/>
        <v>0</v>
      </c>
      <c r="V3080" s="77">
        <f t="shared" si="1776"/>
        <v>104.57</v>
      </c>
      <c r="X3080" s="69">
        <v>50.89</v>
      </c>
      <c r="Y3080" s="69">
        <v>53.68</v>
      </c>
      <c r="Z3080" s="69">
        <v>104.57</v>
      </c>
      <c r="AA3080" s="78"/>
      <c r="AB3080" s="79">
        <f t="shared" si="1732"/>
        <v>0</v>
      </c>
    </row>
    <row r="3081" spans="1:28" x14ac:dyDescent="0.25">
      <c r="A3081" s="71" t="s">
        <v>11850</v>
      </c>
      <c r="B3081" s="72" t="s">
        <v>16767</v>
      </c>
      <c r="C3081" s="73" t="s">
        <v>8808</v>
      </c>
      <c r="D3081" s="74">
        <v>0</v>
      </c>
      <c r="E3081" s="69">
        <v>130.72</v>
      </c>
      <c r="F3081" s="75">
        <f t="shared" si="1768"/>
        <v>0</v>
      </c>
      <c r="G3081" s="76"/>
      <c r="H3081" s="69">
        <f t="shared" si="1769"/>
        <v>70.349999999999994</v>
      </c>
      <c r="I3081" s="69">
        <f t="shared" si="1769"/>
        <v>60.37</v>
      </c>
      <c r="J3081" s="69">
        <f t="shared" si="1770"/>
        <v>130.72</v>
      </c>
      <c r="K3081" s="69">
        <v>0</v>
      </c>
      <c r="L3081" s="75">
        <f t="shared" si="1771"/>
        <v>130.72</v>
      </c>
      <c r="N3081" s="69">
        <v>70.349999999999994</v>
      </c>
      <c r="O3081" s="69">
        <v>60.370000000000005</v>
      </c>
      <c r="P3081" s="69">
        <f t="shared" si="1772"/>
        <v>130.72</v>
      </c>
      <c r="Q3081" s="63"/>
      <c r="R3081" s="69">
        <f t="shared" si="1773"/>
        <v>70.349999999999994</v>
      </c>
      <c r="S3081" s="69">
        <f t="shared" si="1773"/>
        <v>60.39</v>
      </c>
      <c r="T3081" s="69">
        <f t="shared" si="1774"/>
        <v>130.74</v>
      </c>
      <c r="U3081" s="69">
        <f t="shared" si="1775"/>
        <v>0</v>
      </c>
      <c r="V3081" s="77">
        <f t="shared" si="1776"/>
        <v>130.74</v>
      </c>
      <c r="X3081" s="69">
        <v>70.349999999999994</v>
      </c>
      <c r="Y3081" s="69">
        <v>60.39</v>
      </c>
      <c r="Z3081" s="69">
        <v>130.74</v>
      </c>
      <c r="AA3081" s="78"/>
      <c r="AB3081" s="79">
        <f t="shared" si="1732"/>
        <v>-2.0000000000010232E-2</v>
      </c>
    </row>
    <row r="3082" spans="1:28" x14ac:dyDescent="0.25">
      <c r="A3082" s="71" t="s">
        <v>11851</v>
      </c>
      <c r="B3082" s="72" t="s">
        <v>16768</v>
      </c>
      <c r="C3082" s="73" t="s">
        <v>8808</v>
      </c>
      <c r="D3082" s="74">
        <v>0</v>
      </c>
      <c r="E3082" s="69">
        <v>158.09</v>
      </c>
      <c r="F3082" s="75">
        <f t="shared" si="1768"/>
        <v>0</v>
      </c>
      <c r="G3082" s="76"/>
      <c r="H3082" s="69">
        <f t="shared" si="1769"/>
        <v>91</v>
      </c>
      <c r="I3082" s="69">
        <f t="shared" si="1769"/>
        <v>67.09</v>
      </c>
      <c r="J3082" s="69">
        <f t="shared" si="1770"/>
        <v>158.09</v>
      </c>
      <c r="K3082" s="69">
        <v>0</v>
      </c>
      <c r="L3082" s="75">
        <f t="shared" si="1771"/>
        <v>158.09</v>
      </c>
      <c r="N3082" s="69">
        <v>91</v>
      </c>
      <c r="O3082" s="69">
        <v>67.09</v>
      </c>
      <c r="P3082" s="69">
        <f t="shared" si="1772"/>
        <v>158.09</v>
      </c>
      <c r="Q3082" s="63"/>
      <c r="R3082" s="69">
        <f t="shared" si="1773"/>
        <v>91</v>
      </c>
      <c r="S3082" s="69">
        <f t="shared" si="1773"/>
        <v>67.099999999999994</v>
      </c>
      <c r="T3082" s="69">
        <f t="shared" si="1774"/>
        <v>158.1</v>
      </c>
      <c r="U3082" s="69">
        <f t="shared" si="1775"/>
        <v>0</v>
      </c>
      <c r="V3082" s="77">
        <f t="shared" si="1776"/>
        <v>158.1</v>
      </c>
      <c r="X3082" s="69">
        <v>91</v>
      </c>
      <c r="Y3082" s="69">
        <v>67.099999999999994</v>
      </c>
      <c r="Z3082" s="69">
        <v>158.1</v>
      </c>
      <c r="AA3082" s="78"/>
      <c r="AB3082" s="79">
        <f t="shared" ref="AB3082:AB3145" si="1777">P3082-Z3082</f>
        <v>-9.9999999999909051E-3</v>
      </c>
    </row>
    <row r="3083" spans="1:28" x14ac:dyDescent="0.25">
      <c r="A3083" s="71" t="s">
        <v>11852</v>
      </c>
      <c r="B3083" s="72" t="s">
        <v>16769</v>
      </c>
      <c r="C3083" s="73" t="s">
        <v>8808</v>
      </c>
      <c r="D3083" s="74">
        <v>0</v>
      </c>
      <c r="E3083" s="69">
        <v>179.73</v>
      </c>
      <c r="F3083" s="75">
        <f t="shared" si="1768"/>
        <v>0</v>
      </c>
      <c r="G3083" s="76"/>
      <c r="H3083" s="69">
        <f t="shared" si="1769"/>
        <v>104.25</v>
      </c>
      <c r="I3083" s="69">
        <f t="shared" si="1769"/>
        <v>75.48</v>
      </c>
      <c r="J3083" s="69">
        <f t="shared" si="1770"/>
        <v>179.73000000000002</v>
      </c>
      <c r="K3083" s="69">
        <v>0</v>
      </c>
      <c r="L3083" s="75">
        <f t="shared" si="1771"/>
        <v>179.73000000000002</v>
      </c>
      <c r="N3083" s="69">
        <v>104.25</v>
      </c>
      <c r="O3083" s="69">
        <v>75.47999999999999</v>
      </c>
      <c r="P3083" s="69">
        <f t="shared" si="1772"/>
        <v>179.73</v>
      </c>
      <c r="Q3083" s="63"/>
      <c r="R3083" s="69">
        <f t="shared" si="1773"/>
        <v>104.25</v>
      </c>
      <c r="S3083" s="69">
        <f t="shared" si="1773"/>
        <v>75.489999999999995</v>
      </c>
      <c r="T3083" s="69">
        <f t="shared" si="1774"/>
        <v>179.74</v>
      </c>
      <c r="U3083" s="69">
        <f t="shared" si="1775"/>
        <v>0</v>
      </c>
      <c r="V3083" s="77">
        <f t="shared" si="1776"/>
        <v>179.74</v>
      </c>
      <c r="X3083" s="69">
        <v>104.25</v>
      </c>
      <c r="Y3083" s="69">
        <v>75.489999999999995</v>
      </c>
      <c r="Z3083" s="69">
        <v>179.74</v>
      </c>
      <c r="AA3083" s="78"/>
      <c r="AB3083" s="79">
        <f t="shared" si="1777"/>
        <v>-1.0000000000019327E-2</v>
      </c>
    </row>
    <row r="3084" spans="1:28" x14ac:dyDescent="0.25">
      <c r="A3084" s="71" t="s">
        <v>11853</v>
      </c>
      <c r="B3084" s="72" t="s">
        <v>16770</v>
      </c>
      <c r="C3084" s="73" t="s">
        <v>8808</v>
      </c>
      <c r="D3084" s="74">
        <v>0</v>
      </c>
      <c r="E3084" s="69">
        <v>235.42</v>
      </c>
      <c r="F3084" s="75">
        <f t="shared" si="1768"/>
        <v>0</v>
      </c>
      <c r="G3084" s="76"/>
      <c r="H3084" s="69">
        <f t="shared" si="1769"/>
        <v>151.54</v>
      </c>
      <c r="I3084" s="69">
        <f t="shared" si="1769"/>
        <v>83.88</v>
      </c>
      <c r="J3084" s="69">
        <f t="shared" si="1770"/>
        <v>235.42</v>
      </c>
      <c r="K3084" s="69">
        <v>0</v>
      </c>
      <c r="L3084" s="75">
        <f t="shared" si="1771"/>
        <v>235.42</v>
      </c>
      <c r="N3084" s="69">
        <v>151.54</v>
      </c>
      <c r="O3084" s="69">
        <v>83.88</v>
      </c>
      <c r="P3084" s="69">
        <f t="shared" si="1772"/>
        <v>235.42</v>
      </c>
      <c r="Q3084" s="63"/>
      <c r="R3084" s="69">
        <f t="shared" si="1773"/>
        <v>151.54</v>
      </c>
      <c r="S3084" s="69">
        <f t="shared" si="1773"/>
        <v>83.89</v>
      </c>
      <c r="T3084" s="69">
        <f t="shared" si="1774"/>
        <v>235.43</v>
      </c>
      <c r="U3084" s="69">
        <f t="shared" si="1775"/>
        <v>0</v>
      </c>
      <c r="V3084" s="77">
        <f t="shared" si="1776"/>
        <v>235.43</v>
      </c>
      <c r="X3084" s="69">
        <v>151.54</v>
      </c>
      <c r="Y3084" s="69">
        <v>83.89</v>
      </c>
      <c r="Z3084" s="69">
        <v>235.43</v>
      </c>
      <c r="AA3084" s="78"/>
      <c r="AB3084" s="79">
        <f t="shared" si="1777"/>
        <v>-1.0000000000019327E-2</v>
      </c>
    </row>
    <row r="3085" spans="1:28" x14ac:dyDescent="0.25">
      <c r="A3085" s="71" t="s">
        <v>11854</v>
      </c>
      <c r="B3085" s="72" t="s">
        <v>16771</v>
      </c>
      <c r="C3085" s="73" t="s">
        <v>8808</v>
      </c>
      <c r="D3085" s="74">
        <v>0</v>
      </c>
      <c r="E3085" s="69">
        <v>318.95999999999998</v>
      </c>
      <c r="F3085" s="75">
        <f t="shared" si="1768"/>
        <v>0</v>
      </c>
      <c r="G3085" s="76"/>
      <c r="H3085" s="69">
        <f t="shared" si="1769"/>
        <v>226.71</v>
      </c>
      <c r="I3085" s="69">
        <f t="shared" si="1769"/>
        <v>92.25</v>
      </c>
      <c r="J3085" s="69">
        <f t="shared" si="1770"/>
        <v>318.96000000000004</v>
      </c>
      <c r="K3085" s="69">
        <v>0</v>
      </c>
      <c r="L3085" s="75">
        <f t="shared" si="1771"/>
        <v>318.96000000000004</v>
      </c>
      <c r="N3085" s="69">
        <v>226.71</v>
      </c>
      <c r="O3085" s="69">
        <v>92.25</v>
      </c>
      <c r="P3085" s="69">
        <f t="shared" si="1772"/>
        <v>318.96000000000004</v>
      </c>
      <c r="Q3085" s="63"/>
      <c r="R3085" s="69">
        <f t="shared" si="1773"/>
        <v>226.71</v>
      </c>
      <c r="S3085" s="69">
        <f t="shared" si="1773"/>
        <v>92.26</v>
      </c>
      <c r="T3085" s="69">
        <f t="shared" si="1774"/>
        <v>318.97000000000003</v>
      </c>
      <c r="U3085" s="69">
        <f t="shared" si="1775"/>
        <v>0</v>
      </c>
      <c r="V3085" s="77">
        <f t="shared" si="1776"/>
        <v>318.97000000000003</v>
      </c>
      <c r="X3085" s="69">
        <v>226.71</v>
      </c>
      <c r="Y3085" s="69">
        <v>92.26</v>
      </c>
      <c r="Z3085" s="69">
        <v>318.97000000000003</v>
      </c>
      <c r="AA3085" s="78"/>
      <c r="AB3085" s="79">
        <f t="shared" si="1777"/>
        <v>-9.9999999999909051E-3</v>
      </c>
    </row>
    <row r="3086" spans="1:28" ht="22.5" x14ac:dyDescent="0.25">
      <c r="A3086" s="65" t="s">
        <v>11855</v>
      </c>
      <c r="B3086" s="66" t="s">
        <v>16772</v>
      </c>
      <c r="C3086" s="67"/>
      <c r="D3086" s="68"/>
      <c r="E3086" s="69"/>
      <c r="F3086" s="70"/>
      <c r="H3086" s="69"/>
      <c r="I3086" s="69"/>
      <c r="J3086" s="69"/>
      <c r="K3086" s="69"/>
      <c r="L3086" s="75"/>
      <c r="N3086" s="69"/>
      <c r="O3086" s="69"/>
      <c r="P3086" s="69"/>
      <c r="Q3086" s="63"/>
      <c r="R3086" s="69"/>
      <c r="S3086" s="69"/>
      <c r="T3086" s="69"/>
      <c r="U3086" s="69"/>
      <c r="V3086" s="77"/>
      <c r="X3086" s="69"/>
      <c r="Y3086" s="69"/>
      <c r="Z3086" s="69"/>
      <c r="AA3086" s="78"/>
      <c r="AB3086" s="79">
        <f t="shared" si="1777"/>
        <v>0</v>
      </c>
    </row>
    <row r="3087" spans="1:28" ht="22.5" x14ac:dyDescent="0.25">
      <c r="A3087" s="71" t="s">
        <v>11856</v>
      </c>
      <c r="B3087" s="72" t="s">
        <v>16773</v>
      </c>
      <c r="C3087" s="108" t="s">
        <v>8808</v>
      </c>
      <c r="D3087" s="74">
        <v>0</v>
      </c>
      <c r="E3087" s="69">
        <v>69.16</v>
      </c>
      <c r="F3087" s="75">
        <f t="shared" ref="F3087:F3096" si="1778">ROUND(D3087*E3087,2)</f>
        <v>0</v>
      </c>
      <c r="G3087" s="33"/>
      <c r="H3087" s="69">
        <f t="shared" ref="H3087:I3096" si="1779">ROUND(N3087+(N3087*$H$2/100),2)</f>
        <v>35.61</v>
      </c>
      <c r="I3087" s="69">
        <f t="shared" si="1779"/>
        <v>33.549999999999997</v>
      </c>
      <c r="J3087" s="69">
        <f t="shared" ref="J3087:J3096" si="1780">H3087+I3087</f>
        <v>69.16</v>
      </c>
      <c r="K3087" s="69">
        <v>0</v>
      </c>
      <c r="L3087" s="75">
        <f t="shared" ref="L3087:L3096" si="1781">SUM(J3087:K3087)</f>
        <v>69.16</v>
      </c>
      <c r="N3087" s="69">
        <v>35.61</v>
      </c>
      <c r="O3087" s="69">
        <v>33.549999999999997</v>
      </c>
      <c r="P3087" s="69">
        <f t="shared" ref="P3087:P3096" si="1782">SUM(N3087:O3087)</f>
        <v>69.16</v>
      </c>
      <c r="Q3087" s="63"/>
      <c r="R3087" s="69">
        <f t="shared" ref="R3087:S3096" si="1783">X3087</f>
        <v>35.61</v>
      </c>
      <c r="S3087" s="69">
        <f t="shared" si="1783"/>
        <v>33.549999999999997</v>
      </c>
      <c r="T3087" s="69">
        <f t="shared" ref="T3087:T3096" si="1784">R3087+S3087</f>
        <v>69.16</v>
      </c>
      <c r="U3087" s="69">
        <f t="shared" ref="U3087:U3096" si="1785">ROUND(Z3087*$H$2,2)/100</f>
        <v>0</v>
      </c>
      <c r="V3087" s="77">
        <f t="shared" ref="V3087:V3096" si="1786">SUM(T3087:U3087)</f>
        <v>69.16</v>
      </c>
      <c r="X3087" s="69">
        <v>35.61</v>
      </c>
      <c r="Y3087" s="69">
        <v>33.549999999999997</v>
      </c>
      <c r="Z3087" s="69">
        <v>69.16</v>
      </c>
      <c r="AA3087" s="78"/>
      <c r="AB3087" s="79">
        <f t="shared" si="1777"/>
        <v>0</v>
      </c>
    </row>
    <row r="3088" spans="1:28" ht="22.5" x14ac:dyDescent="0.25">
      <c r="A3088" s="71" t="s">
        <v>11857</v>
      </c>
      <c r="B3088" s="72" t="s">
        <v>16774</v>
      </c>
      <c r="C3088" s="73" t="s">
        <v>8808</v>
      </c>
      <c r="D3088" s="74">
        <v>0</v>
      </c>
      <c r="E3088" s="69">
        <v>82.490000000000009</v>
      </c>
      <c r="F3088" s="75">
        <f t="shared" si="1778"/>
        <v>0</v>
      </c>
      <c r="G3088" s="76"/>
      <c r="H3088" s="69">
        <f t="shared" si="1779"/>
        <v>45.59</v>
      </c>
      <c r="I3088" s="69">
        <f t="shared" si="1779"/>
        <v>36.9</v>
      </c>
      <c r="J3088" s="69">
        <f t="shared" si="1780"/>
        <v>82.490000000000009</v>
      </c>
      <c r="K3088" s="69">
        <v>0</v>
      </c>
      <c r="L3088" s="75">
        <f t="shared" si="1781"/>
        <v>82.490000000000009</v>
      </c>
      <c r="N3088" s="69">
        <v>45.59</v>
      </c>
      <c r="O3088" s="69">
        <v>36.900000000000006</v>
      </c>
      <c r="P3088" s="69">
        <f t="shared" si="1782"/>
        <v>82.490000000000009</v>
      </c>
      <c r="Q3088" s="63"/>
      <c r="R3088" s="69">
        <f t="shared" si="1783"/>
        <v>45.59</v>
      </c>
      <c r="S3088" s="69">
        <f t="shared" si="1783"/>
        <v>36.909999999999997</v>
      </c>
      <c r="T3088" s="69">
        <f t="shared" si="1784"/>
        <v>82.5</v>
      </c>
      <c r="U3088" s="69">
        <f t="shared" si="1785"/>
        <v>0</v>
      </c>
      <c r="V3088" s="77">
        <f t="shared" si="1786"/>
        <v>82.5</v>
      </c>
      <c r="X3088" s="69">
        <v>45.59</v>
      </c>
      <c r="Y3088" s="69">
        <v>36.909999999999997</v>
      </c>
      <c r="Z3088" s="69">
        <v>82.5</v>
      </c>
      <c r="AA3088" s="78"/>
      <c r="AB3088" s="79">
        <f t="shared" si="1777"/>
        <v>-9.9999999999909051E-3</v>
      </c>
    </row>
    <row r="3089" spans="1:28" ht="22.5" x14ac:dyDescent="0.25">
      <c r="A3089" s="71" t="s">
        <v>11858</v>
      </c>
      <c r="B3089" s="72" t="s">
        <v>16775</v>
      </c>
      <c r="C3089" s="73" t="s">
        <v>8808</v>
      </c>
      <c r="D3089" s="74">
        <v>0</v>
      </c>
      <c r="E3089" s="69">
        <v>94.86</v>
      </c>
      <c r="F3089" s="75">
        <f t="shared" si="1778"/>
        <v>0</v>
      </c>
      <c r="G3089" s="76"/>
      <c r="H3089" s="69">
        <f t="shared" si="1779"/>
        <v>51.26</v>
      </c>
      <c r="I3089" s="69">
        <f t="shared" si="1779"/>
        <v>43.6</v>
      </c>
      <c r="J3089" s="69">
        <f t="shared" si="1780"/>
        <v>94.86</v>
      </c>
      <c r="K3089" s="69">
        <v>0</v>
      </c>
      <c r="L3089" s="75">
        <f t="shared" si="1781"/>
        <v>94.86</v>
      </c>
      <c r="N3089" s="69">
        <v>51.26</v>
      </c>
      <c r="O3089" s="69">
        <v>43.599999999999994</v>
      </c>
      <c r="P3089" s="69">
        <f t="shared" si="1782"/>
        <v>94.859999999999985</v>
      </c>
      <c r="Q3089" s="63"/>
      <c r="R3089" s="69">
        <f t="shared" si="1783"/>
        <v>51.26</v>
      </c>
      <c r="S3089" s="69">
        <f t="shared" si="1783"/>
        <v>43.61</v>
      </c>
      <c r="T3089" s="69">
        <f t="shared" si="1784"/>
        <v>94.87</v>
      </c>
      <c r="U3089" s="69">
        <f t="shared" si="1785"/>
        <v>0</v>
      </c>
      <c r="V3089" s="77">
        <f t="shared" si="1786"/>
        <v>94.87</v>
      </c>
      <c r="X3089" s="69">
        <v>51.26</v>
      </c>
      <c r="Y3089" s="69">
        <v>43.61</v>
      </c>
      <c r="Z3089" s="69">
        <v>94.87</v>
      </c>
      <c r="AA3089" s="78"/>
      <c r="AB3089" s="79">
        <f t="shared" si="1777"/>
        <v>-1.0000000000019327E-2</v>
      </c>
    </row>
    <row r="3090" spans="1:28" ht="22.5" x14ac:dyDescent="0.25">
      <c r="A3090" s="71" t="s">
        <v>11859</v>
      </c>
      <c r="B3090" s="72" t="s">
        <v>16776</v>
      </c>
      <c r="C3090" s="73" t="s">
        <v>8808</v>
      </c>
      <c r="D3090" s="74">
        <v>0</v>
      </c>
      <c r="E3090" s="69">
        <v>110.78</v>
      </c>
      <c r="F3090" s="75">
        <f t="shared" si="1778"/>
        <v>0</v>
      </c>
      <c r="G3090" s="76"/>
      <c r="H3090" s="69">
        <f t="shared" si="1779"/>
        <v>63.82</v>
      </c>
      <c r="I3090" s="69">
        <f t="shared" si="1779"/>
        <v>46.96</v>
      </c>
      <c r="J3090" s="69">
        <f t="shared" si="1780"/>
        <v>110.78</v>
      </c>
      <c r="K3090" s="69">
        <v>0</v>
      </c>
      <c r="L3090" s="75">
        <f t="shared" si="1781"/>
        <v>110.78</v>
      </c>
      <c r="N3090" s="69">
        <v>63.82</v>
      </c>
      <c r="O3090" s="69">
        <v>46.96</v>
      </c>
      <c r="P3090" s="69">
        <f t="shared" si="1782"/>
        <v>110.78</v>
      </c>
      <c r="Q3090" s="63"/>
      <c r="R3090" s="69">
        <f t="shared" si="1783"/>
        <v>63.82</v>
      </c>
      <c r="S3090" s="69">
        <f t="shared" si="1783"/>
        <v>46.97</v>
      </c>
      <c r="T3090" s="69">
        <f t="shared" si="1784"/>
        <v>110.78999999999999</v>
      </c>
      <c r="U3090" s="69">
        <f t="shared" si="1785"/>
        <v>0</v>
      </c>
      <c r="V3090" s="77">
        <f t="shared" si="1786"/>
        <v>110.78999999999999</v>
      </c>
      <c r="X3090" s="69">
        <v>63.82</v>
      </c>
      <c r="Y3090" s="69">
        <v>46.97</v>
      </c>
      <c r="Z3090" s="69">
        <v>110.79</v>
      </c>
      <c r="AA3090" s="78"/>
      <c r="AB3090" s="79">
        <f t="shared" si="1777"/>
        <v>-1.0000000000005116E-2</v>
      </c>
    </row>
    <row r="3091" spans="1:28" ht="22.5" x14ac:dyDescent="0.25">
      <c r="A3091" s="71" t="s">
        <v>11860</v>
      </c>
      <c r="B3091" s="72" t="s">
        <v>16777</v>
      </c>
      <c r="C3091" s="73" t="s">
        <v>8808</v>
      </c>
      <c r="D3091" s="74">
        <v>0</v>
      </c>
      <c r="E3091" s="69">
        <v>130.29</v>
      </c>
      <c r="F3091" s="75">
        <f t="shared" si="1778"/>
        <v>0</v>
      </c>
      <c r="G3091" s="76"/>
      <c r="H3091" s="69">
        <f t="shared" si="1779"/>
        <v>76.61</v>
      </c>
      <c r="I3091" s="69">
        <f t="shared" si="1779"/>
        <v>53.68</v>
      </c>
      <c r="J3091" s="69">
        <f t="shared" si="1780"/>
        <v>130.29</v>
      </c>
      <c r="K3091" s="69">
        <v>0</v>
      </c>
      <c r="L3091" s="75">
        <f t="shared" si="1781"/>
        <v>130.29</v>
      </c>
      <c r="N3091" s="69">
        <v>76.61</v>
      </c>
      <c r="O3091" s="69">
        <v>53.680000000000007</v>
      </c>
      <c r="P3091" s="69">
        <f t="shared" si="1782"/>
        <v>130.29000000000002</v>
      </c>
      <c r="Q3091" s="63"/>
      <c r="R3091" s="69">
        <f t="shared" si="1783"/>
        <v>76.61</v>
      </c>
      <c r="S3091" s="69">
        <f t="shared" si="1783"/>
        <v>53.68</v>
      </c>
      <c r="T3091" s="69">
        <f t="shared" si="1784"/>
        <v>130.29</v>
      </c>
      <c r="U3091" s="69">
        <f t="shared" si="1785"/>
        <v>0</v>
      </c>
      <c r="V3091" s="77">
        <f t="shared" si="1786"/>
        <v>130.29</v>
      </c>
      <c r="X3091" s="69">
        <v>76.61</v>
      </c>
      <c r="Y3091" s="69">
        <v>53.68</v>
      </c>
      <c r="Z3091" s="69">
        <v>130.29</v>
      </c>
      <c r="AA3091" s="78"/>
      <c r="AB3091" s="79">
        <f t="shared" si="1777"/>
        <v>0</v>
      </c>
    </row>
    <row r="3092" spans="1:28" ht="22.5" x14ac:dyDescent="0.25">
      <c r="A3092" s="71" t="s">
        <v>11861</v>
      </c>
      <c r="B3092" s="72" t="s">
        <v>16778</v>
      </c>
      <c r="C3092" s="73" t="s">
        <v>8808</v>
      </c>
      <c r="D3092" s="74">
        <v>0</v>
      </c>
      <c r="E3092" s="69">
        <v>146.80000000000001</v>
      </c>
      <c r="F3092" s="75">
        <f t="shared" si="1778"/>
        <v>0</v>
      </c>
      <c r="G3092" s="76"/>
      <c r="H3092" s="69">
        <f t="shared" si="1779"/>
        <v>86.43</v>
      </c>
      <c r="I3092" s="69">
        <f t="shared" si="1779"/>
        <v>60.37</v>
      </c>
      <c r="J3092" s="69">
        <f t="shared" si="1780"/>
        <v>146.80000000000001</v>
      </c>
      <c r="K3092" s="69">
        <v>0</v>
      </c>
      <c r="L3092" s="75">
        <f t="shared" si="1781"/>
        <v>146.80000000000001</v>
      </c>
      <c r="N3092" s="69">
        <v>86.429999999999993</v>
      </c>
      <c r="O3092" s="69">
        <v>60.370000000000005</v>
      </c>
      <c r="P3092" s="69">
        <f t="shared" si="1782"/>
        <v>146.80000000000001</v>
      </c>
      <c r="Q3092" s="63"/>
      <c r="R3092" s="69">
        <f t="shared" si="1783"/>
        <v>86.43</v>
      </c>
      <c r="S3092" s="69">
        <f t="shared" si="1783"/>
        <v>60.39</v>
      </c>
      <c r="T3092" s="69">
        <f t="shared" si="1784"/>
        <v>146.82</v>
      </c>
      <c r="U3092" s="69">
        <f t="shared" si="1785"/>
        <v>0</v>
      </c>
      <c r="V3092" s="77">
        <f t="shared" si="1786"/>
        <v>146.82</v>
      </c>
      <c r="X3092" s="69">
        <v>86.43</v>
      </c>
      <c r="Y3092" s="69">
        <v>60.39</v>
      </c>
      <c r="Z3092" s="69">
        <v>146.82</v>
      </c>
      <c r="AA3092" s="78"/>
      <c r="AB3092" s="79">
        <f t="shared" si="1777"/>
        <v>-1.999999999998181E-2</v>
      </c>
    </row>
    <row r="3093" spans="1:28" s="33" customFormat="1" ht="22.5" x14ac:dyDescent="0.25">
      <c r="A3093" s="71" t="s">
        <v>11862</v>
      </c>
      <c r="B3093" s="72" t="s">
        <v>16779</v>
      </c>
      <c r="C3093" s="73" t="s">
        <v>8808</v>
      </c>
      <c r="D3093" s="74">
        <v>0</v>
      </c>
      <c r="E3093" s="69">
        <v>206.58</v>
      </c>
      <c r="F3093" s="75">
        <f t="shared" si="1778"/>
        <v>0</v>
      </c>
      <c r="G3093" s="76"/>
      <c r="H3093" s="69">
        <f t="shared" si="1779"/>
        <v>139.49</v>
      </c>
      <c r="I3093" s="69">
        <f t="shared" si="1779"/>
        <v>67.09</v>
      </c>
      <c r="J3093" s="69">
        <f t="shared" si="1780"/>
        <v>206.58</v>
      </c>
      <c r="K3093" s="69">
        <v>0</v>
      </c>
      <c r="L3093" s="75">
        <f t="shared" si="1781"/>
        <v>206.58</v>
      </c>
      <c r="N3093" s="69">
        <v>139.49</v>
      </c>
      <c r="O3093" s="69">
        <v>67.09</v>
      </c>
      <c r="P3093" s="69">
        <f t="shared" si="1782"/>
        <v>206.58</v>
      </c>
      <c r="Q3093" s="63"/>
      <c r="R3093" s="69">
        <f t="shared" si="1783"/>
        <v>139.49</v>
      </c>
      <c r="S3093" s="69">
        <f t="shared" si="1783"/>
        <v>67.099999999999994</v>
      </c>
      <c r="T3093" s="69">
        <f t="shared" si="1784"/>
        <v>206.59</v>
      </c>
      <c r="U3093" s="69">
        <f t="shared" si="1785"/>
        <v>0</v>
      </c>
      <c r="V3093" s="77">
        <f t="shared" si="1786"/>
        <v>206.59</v>
      </c>
      <c r="X3093" s="69">
        <v>139.49</v>
      </c>
      <c r="Y3093" s="69">
        <v>67.099999999999994</v>
      </c>
      <c r="Z3093" s="69">
        <v>206.59</v>
      </c>
      <c r="AA3093" s="78"/>
      <c r="AB3093" s="79">
        <f t="shared" si="1777"/>
        <v>-9.9999999999909051E-3</v>
      </c>
    </row>
    <row r="3094" spans="1:28" s="33" customFormat="1" ht="22.5" x14ac:dyDescent="0.25">
      <c r="A3094" s="71" t="s">
        <v>11863</v>
      </c>
      <c r="B3094" s="72" t="s">
        <v>16780</v>
      </c>
      <c r="C3094" s="73" t="s">
        <v>8808</v>
      </c>
      <c r="D3094" s="74">
        <v>0</v>
      </c>
      <c r="E3094" s="69">
        <v>247.17999999999998</v>
      </c>
      <c r="F3094" s="75">
        <f t="shared" si="1778"/>
        <v>0</v>
      </c>
      <c r="G3094" s="76"/>
      <c r="H3094" s="69">
        <f t="shared" si="1779"/>
        <v>171.7</v>
      </c>
      <c r="I3094" s="69">
        <f t="shared" si="1779"/>
        <v>75.48</v>
      </c>
      <c r="J3094" s="69">
        <f t="shared" si="1780"/>
        <v>247.18</v>
      </c>
      <c r="K3094" s="69">
        <v>0</v>
      </c>
      <c r="L3094" s="75">
        <f t="shared" si="1781"/>
        <v>247.18</v>
      </c>
      <c r="N3094" s="69">
        <v>171.7</v>
      </c>
      <c r="O3094" s="69">
        <v>75.47999999999999</v>
      </c>
      <c r="P3094" s="69">
        <f t="shared" si="1782"/>
        <v>247.17999999999998</v>
      </c>
      <c r="Q3094" s="63"/>
      <c r="R3094" s="69">
        <f t="shared" si="1783"/>
        <v>171.7</v>
      </c>
      <c r="S3094" s="69">
        <f t="shared" si="1783"/>
        <v>75.489999999999995</v>
      </c>
      <c r="T3094" s="69">
        <f t="shared" si="1784"/>
        <v>247.19</v>
      </c>
      <c r="U3094" s="69">
        <f t="shared" si="1785"/>
        <v>0</v>
      </c>
      <c r="V3094" s="77">
        <f t="shared" si="1786"/>
        <v>247.19</v>
      </c>
      <c r="X3094" s="69">
        <v>171.7</v>
      </c>
      <c r="Y3094" s="69">
        <v>75.489999999999995</v>
      </c>
      <c r="Z3094" s="69">
        <v>247.19</v>
      </c>
      <c r="AA3094" s="78"/>
      <c r="AB3094" s="79">
        <f t="shared" si="1777"/>
        <v>-1.0000000000019327E-2</v>
      </c>
    </row>
    <row r="3095" spans="1:28" s="33" customFormat="1" ht="22.5" x14ac:dyDescent="0.25">
      <c r="A3095" s="71" t="s">
        <v>11864</v>
      </c>
      <c r="B3095" s="72" t="s">
        <v>16781</v>
      </c>
      <c r="C3095" s="73" t="s">
        <v>8808</v>
      </c>
      <c r="D3095" s="74">
        <v>0</v>
      </c>
      <c r="E3095" s="69">
        <v>328.44</v>
      </c>
      <c r="F3095" s="75">
        <f t="shared" si="1778"/>
        <v>0</v>
      </c>
      <c r="G3095" s="76"/>
      <c r="H3095" s="69">
        <f t="shared" si="1779"/>
        <v>244.56</v>
      </c>
      <c r="I3095" s="69">
        <f t="shared" si="1779"/>
        <v>83.88</v>
      </c>
      <c r="J3095" s="69">
        <f t="shared" si="1780"/>
        <v>328.44</v>
      </c>
      <c r="K3095" s="69">
        <v>0</v>
      </c>
      <c r="L3095" s="75">
        <f t="shared" si="1781"/>
        <v>328.44</v>
      </c>
      <c r="N3095" s="69">
        <v>244.56</v>
      </c>
      <c r="O3095" s="69">
        <v>83.88</v>
      </c>
      <c r="P3095" s="69">
        <f t="shared" si="1782"/>
        <v>328.44</v>
      </c>
      <c r="Q3095" s="63"/>
      <c r="R3095" s="69">
        <f t="shared" si="1783"/>
        <v>244.56</v>
      </c>
      <c r="S3095" s="69">
        <f t="shared" si="1783"/>
        <v>83.89</v>
      </c>
      <c r="T3095" s="69">
        <f t="shared" si="1784"/>
        <v>328.45</v>
      </c>
      <c r="U3095" s="69">
        <f t="shared" si="1785"/>
        <v>0</v>
      </c>
      <c r="V3095" s="77">
        <f t="shared" si="1786"/>
        <v>328.45</v>
      </c>
      <c r="X3095" s="69">
        <v>244.56</v>
      </c>
      <c r="Y3095" s="69">
        <v>83.89</v>
      </c>
      <c r="Z3095" s="69">
        <v>328.45</v>
      </c>
      <c r="AA3095" s="78"/>
      <c r="AB3095" s="79">
        <f t="shared" si="1777"/>
        <v>-9.9999999999909051E-3</v>
      </c>
    </row>
    <row r="3096" spans="1:28" s="33" customFormat="1" ht="22.5" x14ac:dyDescent="0.25">
      <c r="A3096" s="71" t="s">
        <v>11865</v>
      </c>
      <c r="B3096" s="72" t="s">
        <v>16782</v>
      </c>
      <c r="C3096" s="73" t="s">
        <v>8808</v>
      </c>
      <c r="D3096" s="74">
        <v>0</v>
      </c>
      <c r="E3096" s="69">
        <v>498.36</v>
      </c>
      <c r="F3096" s="75">
        <f t="shared" si="1778"/>
        <v>0</v>
      </c>
      <c r="G3096" s="76"/>
      <c r="H3096" s="69">
        <f t="shared" si="1779"/>
        <v>406.11</v>
      </c>
      <c r="I3096" s="69">
        <f t="shared" si="1779"/>
        <v>92.25</v>
      </c>
      <c r="J3096" s="69">
        <f t="shared" si="1780"/>
        <v>498.36</v>
      </c>
      <c r="K3096" s="69">
        <v>0</v>
      </c>
      <c r="L3096" s="75">
        <f t="shared" si="1781"/>
        <v>498.36</v>
      </c>
      <c r="N3096" s="69">
        <v>406.11</v>
      </c>
      <c r="O3096" s="69">
        <v>92.25</v>
      </c>
      <c r="P3096" s="69">
        <f t="shared" si="1782"/>
        <v>498.36</v>
      </c>
      <c r="Q3096" s="63"/>
      <c r="R3096" s="69">
        <f t="shared" si="1783"/>
        <v>406.11</v>
      </c>
      <c r="S3096" s="69">
        <f t="shared" si="1783"/>
        <v>92.26</v>
      </c>
      <c r="T3096" s="69">
        <f t="shared" si="1784"/>
        <v>498.37</v>
      </c>
      <c r="U3096" s="69">
        <f t="shared" si="1785"/>
        <v>0</v>
      </c>
      <c r="V3096" s="77">
        <f t="shared" si="1786"/>
        <v>498.37</v>
      </c>
      <c r="X3096" s="69">
        <v>406.11</v>
      </c>
      <c r="Y3096" s="69">
        <v>92.26</v>
      </c>
      <c r="Z3096" s="69">
        <v>498.37</v>
      </c>
      <c r="AA3096" s="78"/>
      <c r="AB3096" s="79">
        <f t="shared" si="1777"/>
        <v>-9.9999999999909051E-3</v>
      </c>
    </row>
    <row r="3097" spans="1:28" s="33" customFormat="1" ht="22.5" x14ac:dyDescent="0.25">
      <c r="A3097" s="65" t="s">
        <v>11866</v>
      </c>
      <c r="B3097" s="66" t="s">
        <v>16783</v>
      </c>
      <c r="C3097" s="67"/>
      <c r="D3097" s="68"/>
      <c r="E3097" s="69"/>
      <c r="F3097" s="70"/>
      <c r="G3097" s="38"/>
      <c r="H3097" s="69"/>
      <c r="I3097" s="69"/>
      <c r="J3097" s="69"/>
      <c r="K3097" s="69"/>
      <c r="L3097" s="75"/>
      <c r="N3097" s="69"/>
      <c r="O3097" s="69"/>
      <c r="P3097" s="69"/>
      <c r="Q3097" s="63"/>
      <c r="R3097" s="69"/>
      <c r="S3097" s="69"/>
      <c r="T3097" s="69"/>
      <c r="U3097" s="69"/>
      <c r="V3097" s="77"/>
      <c r="X3097" s="69"/>
      <c r="Y3097" s="69"/>
      <c r="Z3097" s="69"/>
      <c r="AA3097" s="78"/>
      <c r="AB3097" s="79">
        <f t="shared" si="1777"/>
        <v>0</v>
      </c>
    </row>
    <row r="3098" spans="1:28" s="33" customFormat="1" ht="22.5" x14ac:dyDescent="0.25">
      <c r="A3098" s="71" t="s">
        <v>11867</v>
      </c>
      <c r="B3098" s="72" t="s">
        <v>16784</v>
      </c>
      <c r="C3098" s="73" t="s">
        <v>8753</v>
      </c>
      <c r="D3098" s="74">
        <v>0</v>
      </c>
      <c r="E3098" s="69">
        <v>61.12</v>
      </c>
      <c r="F3098" s="75">
        <f t="shared" ref="F3098:F3128" si="1787">ROUND(D3098*E3098,2)</f>
        <v>0</v>
      </c>
      <c r="G3098" s="76"/>
      <c r="H3098" s="69">
        <f t="shared" ref="H3098:I3128" si="1788">ROUND(N3098+(N3098*$H$2/100),2)</f>
        <v>51.06</v>
      </c>
      <c r="I3098" s="69">
        <f t="shared" si="1788"/>
        <v>10.06</v>
      </c>
      <c r="J3098" s="69">
        <f t="shared" ref="J3098:J3128" si="1789">H3098+I3098</f>
        <v>61.120000000000005</v>
      </c>
      <c r="K3098" s="69">
        <v>0</v>
      </c>
      <c r="L3098" s="75">
        <f t="shared" ref="L3098:L3128" si="1790">SUM(J3098:K3098)</f>
        <v>61.120000000000005</v>
      </c>
      <c r="N3098" s="69">
        <v>51.059999999999995</v>
      </c>
      <c r="O3098" s="69">
        <v>10.06</v>
      </c>
      <c r="P3098" s="69">
        <f t="shared" ref="P3098:P3128" si="1791">SUM(N3098:O3098)</f>
        <v>61.12</v>
      </c>
      <c r="Q3098" s="63"/>
      <c r="R3098" s="69">
        <f t="shared" ref="R3098:S3128" si="1792">X3098</f>
        <v>51.06</v>
      </c>
      <c r="S3098" s="69">
        <f t="shared" si="1792"/>
        <v>10.06</v>
      </c>
      <c r="T3098" s="69">
        <f t="shared" ref="T3098:T3128" si="1793">R3098+S3098</f>
        <v>61.120000000000005</v>
      </c>
      <c r="U3098" s="69">
        <f t="shared" ref="U3098:U3128" si="1794">ROUND(Z3098*$H$2,2)/100</f>
        <v>0</v>
      </c>
      <c r="V3098" s="77">
        <f t="shared" ref="V3098:V3128" si="1795">SUM(T3098:U3098)</f>
        <v>61.120000000000005</v>
      </c>
      <c r="X3098" s="69">
        <v>51.06</v>
      </c>
      <c r="Y3098" s="69">
        <v>10.06</v>
      </c>
      <c r="Z3098" s="69">
        <v>61.12</v>
      </c>
      <c r="AA3098" s="78"/>
      <c r="AB3098" s="79">
        <f t="shared" si="1777"/>
        <v>0</v>
      </c>
    </row>
    <row r="3099" spans="1:28" s="33" customFormat="1" ht="22.5" x14ac:dyDescent="0.25">
      <c r="A3099" s="71" t="s">
        <v>11868</v>
      </c>
      <c r="B3099" s="72" t="s">
        <v>16785</v>
      </c>
      <c r="C3099" s="73" t="s">
        <v>8753</v>
      </c>
      <c r="D3099" s="74">
        <v>0</v>
      </c>
      <c r="E3099" s="69">
        <v>76.53</v>
      </c>
      <c r="F3099" s="75">
        <f t="shared" si="1787"/>
        <v>0</v>
      </c>
      <c r="G3099" s="76"/>
      <c r="H3099" s="69">
        <f t="shared" si="1788"/>
        <v>66.47</v>
      </c>
      <c r="I3099" s="69">
        <f t="shared" si="1788"/>
        <v>10.06</v>
      </c>
      <c r="J3099" s="69">
        <f t="shared" si="1789"/>
        <v>76.53</v>
      </c>
      <c r="K3099" s="69">
        <v>0</v>
      </c>
      <c r="L3099" s="75">
        <f t="shared" si="1790"/>
        <v>76.53</v>
      </c>
      <c r="N3099" s="69">
        <v>66.47</v>
      </c>
      <c r="O3099" s="69">
        <v>10.06</v>
      </c>
      <c r="P3099" s="69">
        <f t="shared" si="1791"/>
        <v>76.53</v>
      </c>
      <c r="Q3099" s="63"/>
      <c r="R3099" s="69">
        <f t="shared" si="1792"/>
        <v>66.47</v>
      </c>
      <c r="S3099" s="69">
        <f t="shared" si="1792"/>
        <v>10.06</v>
      </c>
      <c r="T3099" s="69">
        <f t="shared" si="1793"/>
        <v>76.53</v>
      </c>
      <c r="U3099" s="69">
        <f t="shared" si="1794"/>
        <v>0</v>
      </c>
      <c r="V3099" s="77">
        <f t="shared" si="1795"/>
        <v>76.53</v>
      </c>
      <c r="X3099" s="69">
        <v>66.47</v>
      </c>
      <c r="Y3099" s="69">
        <v>10.06</v>
      </c>
      <c r="Z3099" s="69">
        <v>76.53</v>
      </c>
      <c r="AA3099" s="78"/>
      <c r="AB3099" s="79">
        <f t="shared" si="1777"/>
        <v>0</v>
      </c>
    </row>
    <row r="3100" spans="1:28" s="33" customFormat="1" ht="22.5" x14ac:dyDescent="0.25">
      <c r="A3100" s="71" t="s">
        <v>11869</v>
      </c>
      <c r="B3100" s="72" t="s">
        <v>16786</v>
      </c>
      <c r="C3100" s="73" t="s">
        <v>8753</v>
      </c>
      <c r="D3100" s="74">
        <v>0</v>
      </c>
      <c r="E3100" s="69">
        <v>95.29</v>
      </c>
      <c r="F3100" s="75">
        <f t="shared" si="1787"/>
        <v>0</v>
      </c>
      <c r="G3100" s="76"/>
      <c r="H3100" s="69">
        <f t="shared" si="1788"/>
        <v>81.88</v>
      </c>
      <c r="I3100" s="69">
        <f t="shared" si="1788"/>
        <v>13.41</v>
      </c>
      <c r="J3100" s="69">
        <f t="shared" si="1789"/>
        <v>95.289999999999992</v>
      </c>
      <c r="K3100" s="69">
        <v>0</v>
      </c>
      <c r="L3100" s="75">
        <f t="shared" si="1790"/>
        <v>95.289999999999992</v>
      </c>
      <c r="N3100" s="69">
        <v>81.88000000000001</v>
      </c>
      <c r="O3100" s="69">
        <v>13.41</v>
      </c>
      <c r="P3100" s="69">
        <f t="shared" si="1791"/>
        <v>95.29</v>
      </c>
      <c r="Q3100" s="63"/>
      <c r="R3100" s="69">
        <f t="shared" si="1792"/>
        <v>81.88</v>
      </c>
      <c r="S3100" s="69">
        <f t="shared" si="1792"/>
        <v>13.42</v>
      </c>
      <c r="T3100" s="69">
        <f t="shared" si="1793"/>
        <v>95.3</v>
      </c>
      <c r="U3100" s="69">
        <f t="shared" si="1794"/>
        <v>0</v>
      </c>
      <c r="V3100" s="77">
        <f t="shared" si="1795"/>
        <v>95.3</v>
      </c>
      <c r="X3100" s="69">
        <v>81.88</v>
      </c>
      <c r="Y3100" s="69">
        <v>13.42</v>
      </c>
      <c r="Z3100" s="69">
        <v>95.3</v>
      </c>
      <c r="AA3100" s="78"/>
      <c r="AB3100" s="79">
        <f t="shared" si="1777"/>
        <v>-9.9999999999909051E-3</v>
      </c>
    </row>
    <row r="3101" spans="1:28" s="33" customFormat="1" ht="22.5" x14ac:dyDescent="0.25">
      <c r="A3101" s="71" t="s">
        <v>11870</v>
      </c>
      <c r="B3101" s="72" t="s">
        <v>16787</v>
      </c>
      <c r="C3101" s="73" t="s">
        <v>8753</v>
      </c>
      <c r="D3101" s="74">
        <v>0</v>
      </c>
      <c r="E3101" s="69">
        <v>149.17999999999998</v>
      </c>
      <c r="F3101" s="75">
        <f t="shared" si="1787"/>
        <v>0</v>
      </c>
      <c r="G3101" s="76"/>
      <c r="H3101" s="69">
        <f t="shared" si="1788"/>
        <v>135.77000000000001</v>
      </c>
      <c r="I3101" s="69">
        <f t="shared" si="1788"/>
        <v>13.41</v>
      </c>
      <c r="J3101" s="69">
        <f t="shared" si="1789"/>
        <v>149.18</v>
      </c>
      <c r="K3101" s="69">
        <v>0</v>
      </c>
      <c r="L3101" s="75">
        <f t="shared" si="1790"/>
        <v>149.18</v>
      </c>
      <c r="N3101" s="69">
        <v>135.76999999999998</v>
      </c>
      <c r="O3101" s="69">
        <v>13.41</v>
      </c>
      <c r="P3101" s="69">
        <f t="shared" si="1791"/>
        <v>149.17999999999998</v>
      </c>
      <c r="Q3101" s="63"/>
      <c r="R3101" s="69">
        <f t="shared" si="1792"/>
        <v>135.77000000000001</v>
      </c>
      <c r="S3101" s="69">
        <f t="shared" si="1792"/>
        <v>13.42</v>
      </c>
      <c r="T3101" s="69">
        <f t="shared" si="1793"/>
        <v>149.19</v>
      </c>
      <c r="U3101" s="69">
        <f t="shared" si="1794"/>
        <v>0</v>
      </c>
      <c r="V3101" s="77">
        <f t="shared" si="1795"/>
        <v>149.19</v>
      </c>
      <c r="X3101" s="69">
        <v>135.77000000000001</v>
      </c>
      <c r="Y3101" s="69">
        <v>13.42</v>
      </c>
      <c r="Z3101" s="69">
        <v>149.19</v>
      </c>
      <c r="AA3101" s="78"/>
      <c r="AB3101" s="79">
        <f t="shared" si="1777"/>
        <v>-1.0000000000019327E-2</v>
      </c>
    </row>
    <row r="3102" spans="1:28" s="33" customFormat="1" ht="22.5" x14ac:dyDescent="0.25">
      <c r="A3102" s="71" t="s">
        <v>11871</v>
      </c>
      <c r="B3102" s="72" t="s">
        <v>16788</v>
      </c>
      <c r="C3102" s="73" t="s">
        <v>8753</v>
      </c>
      <c r="D3102" s="74">
        <v>0</v>
      </c>
      <c r="E3102" s="69">
        <v>82.02000000000001</v>
      </c>
      <c r="F3102" s="75">
        <f t="shared" si="1787"/>
        <v>0</v>
      </c>
      <c r="G3102" s="76"/>
      <c r="H3102" s="69">
        <f t="shared" si="1788"/>
        <v>71.959999999999994</v>
      </c>
      <c r="I3102" s="69">
        <f t="shared" si="1788"/>
        <v>10.06</v>
      </c>
      <c r="J3102" s="69">
        <f t="shared" si="1789"/>
        <v>82.02</v>
      </c>
      <c r="K3102" s="69">
        <v>0</v>
      </c>
      <c r="L3102" s="75">
        <f t="shared" si="1790"/>
        <v>82.02</v>
      </c>
      <c r="N3102" s="69">
        <v>71.960000000000008</v>
      </c>
      <c r="O3102" s="69">
        <v>10.06</v>
      </c>
      <c r="P3102" s="69">
        <f t="shared" si="1791"/>
        <v>82.02000000000001</v>
      </c>
      <c r="Q3102" s="63"/>
      <c r="R3102" s="69">
        <f t="shared" si="1792"/>
        <v>71.959999999999994</v>
      </c>
      <c r="S3102" s="69">
        <f t="shared" si="1792"/>
        <v>10.06</v>
      </c>
      <c r="T3102" s="69">
        <f t="shared" si="1793"/>
        <v>82.02</v>
      </c>
      <c r="U3102" s="69">
        <f t="shared" si="1794"/>
        <v>0</v>
      </c>
      <c r="V3102" s="77">
        <f t="shared" si="1795"/>
        <v>82.02</v>
      </c>
      <c r="X3102" s="69">
        <v>71.959999999999994</v>
      </c>
      <c r="Y3102" s="69">
        <v>10.06</v>
      </c>
      <c r="Z3102" s="69">
        <v>82.02</v>
      </c>
      <c r="AA3102" s="78"/>
      <c r="AB3102" s="79">
        <f t="shared" si="1777"/>
        <v>0</v>
      </c>
    </row>
    <row r="3103" spans="1:28" ht="22.5" x14ac:dyDescent="0.25">
      <c r="A3103" s="71" t="s">
        <v>11872</v>
      </c>
      <c r="B3103" s="72" t="s">
        <v>16789</v>
      </c>
      <c r="C3103" s="73" t="s">
        <v>8753</v>
      </c>
      <c r="D3103" s="74">
        <v>0</v>
      </c>
      <c r="E3103" s="69">
        <v>103.47000000000001</v>
      </c>
      <c r="F3103" s="75">
        <f t="shared" si="1787"/>
        <v>0</v>
      </c>
      <c r="G3103" s="76"/>
      <c r="H3103" s="69">
        <f t="shared" si="1788"/>
        <v>93.41</v>
      </c>
      <c r="I3103" s="69">
        <f t="shared" si="1788"/>
        <v>10.06</v>
      </c>
      <c r="J3103" s="69">
        <f t="shared" si="1789"/>
        <v>103.47</v>
      </c>
      <c r="K3103" s="69">
        <v>0</v>
      </c>
      <c r="L3103" s="75">
        <f t="shared" si="1790"/>
        <v>103.47</v>
      </c>
      <c r="N3103" s="69">
        <v>93.410000000000011</v>
      </c>
      <c r="O3103" s="69">
        <v>10.06</v>
      </c>
      <c r="P3103" s="69">
        <f t="shared" si="1791"/>
        <v>103.47000000000001</v>
      </c>
      <c r="Q3103" s="63"/>
      <c r="R3103" s="69">
        <f t="shared" si="1792"/>
        <v>93.41</v>
      </c>
      <c r="S3103" s="69">
        <f t="shared" si="1792"/>
        <v>10.06</v>
      </c>
      <c r="T3103" s="69">
        <f t="shared" si="1793"/>
        <v>103.47</v>
      </c>
      <c r="U3103" s="69">
        <f t="shared" si="1794"/>
        <v>0</v>
      </c>
      <c r="V3103" s="77">
        <f t="shared" si="1795"/>
        <v>103.47</v>
      </c>
      <c r="X3103" s="69">
        <v>93.41</v>
      </c>
      <c r="Y3103" s="69">
        <v>10.06</v>
      </c>
      <c r="Z3103" s="69">
        <v>103.47</v>
      </c>
      <c r="AA3103" s="78"/>
      <c r="AB3103" s="79">
        <f t="shared" si="1777"/>
        <v>0</v>
      </c>
    </row>
    <row r="3104" spans="1:28" ht="22.5" x14ac:dyDescent="0.25">
      <c r="A3104" s="71" t="s">
        <v>11873</v>
      </c>
      <c r="B3104" s="72" t="s">
        <v>16790</v>
      </c>
      <c r="C3104" s="73" t="s">
        <v>8753</v>
      </c>
      <c r="D3104" s="74">
        <v>0</v>
      </c>
      <c r="E3104" s="69">
        <v>129.38999999999999</v>
      </c>
      <c r="F3104" s="75">
        <f t="shared" si="1787"/>
        <v>0</v>
      </c>
      <c r="G3104" s="76"/>
      <c r="H3104" s="69">
        <f t="shared" si="1788"/>
        <v>115.98</v>
      </c>
      <c r="I3104" s="69">
        <f t="shared" si="1788"/>
        <v>13.41</v>
      </c>
      <c r="J3104" s="69">
        <f t="shared" si="1789"/>
        <v>129.39000000000001</v>
      </c>
      <c r="K3104" s="69">
        <v>0</v>
      </c>
      <c r="L3104" s="75">
        <f t="shared" si="1790"/>
        <v>129.39000000000001</v>
      </c>
      <c r="N3104" s="69">
        <v>115.98</v>
      </c>
      <c r="O3104" s="69">
        <v>13.41</v>
      </c>
      <c r="P3104" s="69">
        <f t="shared" si="1791"/>
        <v>129.39000000000001</v>
      </c>
      <c r="Q3104" s="63"/>
      <c r="R3104" s="69">
        <f t="shared" si="1792"/>
        <v>115.98</v>
      </c>
      <c r="S3104" s="69">
        <f t="shared" si="1792"/>
        <v>13.42</v>
      </c>
      <c r="T3104" s="69">
        <f t="shared" si="1793"/>
        <v>129.4</v>
      </c>
      <c r="U3104" s="69">
        <f t="shared" si="1794"/>
        <v>0</v>
      </c>
      <c r="V3104" s="77">
        <f t="shared" si="1795"/>
        <v>129.4</v>
      </c>
      <c r="X3104" s="69">
        <v>115.98</v>
      </c>
      <c r="Y3104" s="69">
        <v>13.42</v>
      </c>
      <c r="Z3104" s="69">
        <v>129.4</v>
      </c>
      <c r="AA3104" s="78"/>
      <c r="AB3104" s="79">
        <f t="shared" si="1777"/>
        <v>-9.9999999999909051E-3</v>
      </c>
    </row>
    <row r="3105" spans="1:28" ht="22.5" x14ac:dyDescent="0.25">
      <c r="A3105" s="71" t="s">
        <v>11874</v>
      </c>
      <c r="B3105" s="72" t="s">
        <v>16791</v>
      </c>
      <c r="C3105" s="73" t="s">
        <v>8753</v>
      </c>
      <c r="D3105" s="74">
        <v>0</v>
      </c>
      <c r="E3105" s="69">
        <v>211.32999999999998</v>
      </c>
      <c r="F3105" s="75">
        <f t="shared" si="1787"/>
        <v>0</v>
      </c>
      <c r="G3105" s="76"/>
      <c r="H3105" s="69">
        <f t="shared" si="1788"/>
        <v>197.92</v>
      </c>
      <c r="I3105" s="69">
        <f t="shared" si="1788"/>
        <v>13.41</v>
      </c>
      <c r="J3105" s="69">
        <f t="shared" si="1789"/>
        <v>211.32999999999998</v>
      </c>
      <c r="K3105" s="69">
        <v>0</v>
      </c>
      <c r="L3105" s="75">
        <f t="shared" si="1790"/>
        <v>211.32999999999998</v>
      </c>
      <c r="N3105" s="69">
        <v>197.92</v>
      </c>
      <c r="O3105" s="69">
        <v>13.41</v>
      </c>
      <c r="P3105" s="69">
        <f t="shared" si="1791"/>
        <v>211.32999999999998</v>
      </c>
      <c r="Q3105" s="63"/>
      <c r="R3105" s="69">
        <f t="shared" si="1792"/>
        <v>197.92</v>
      </c>
      <c r="S3105" s="69">
        <f t="shared" si="1792"/>
        <v>13.42</v>
      </c>
      <c r="T3105" s="69">
        <f t="shared" si="1793"/>
        <v>211.33999999999997</v>
      </c>
      <c r="U3105" s="69">
        <f t="shared" si="1794"/>
        <v>0</v>
      </c>
      <c r="V3105" s="77">
        <f t="shared" si="1795"/>
        <v>211.33999999999997</v>
      </c>
      <c r="X3105" s="69">
        <v>197.92</v>
      </c>
      <c r="Y3105" s="69">
        <v>13.42</v>
      </c>
      <c r="Z3105" s="69">
        <v>211.34</v>
      </c>
      <c r="AA3105" s="78"/>
      <c r="AB3105" s="79">
        <f t="shared" si="1777"/>
        <v>-1.0000000000019327E-2</v>
      </c>
    </row>
    <row r="3106" spans="1:28" ht="22.5" x14ac:dyDescent="0.25">
      <c r="A3106" s="71" t="s">
        <v>11875</v>
      </c>
      <c r="B3106" s="72" t="s">
        <v>16792</v>
      </c>
      <c r="C3106" s="73" t="s">
        <v>8753</v>
      </c>
      <c r="D3106" s="74">
        <v>0</v>
      </c>
      <c r="E3106" s="69">
        <v>54.04</v>
      </c>
      <c r="F3106" s="75">
        <f t="shared" si="1787"/>
        <v>0</v>
      </c>
      <c r="G3106" s="76"/>
      <c r="H3106" s="69">
        <f t="shared" si="1788"/>
        <v>43.98</v>
      </c>
      <c r="I3106" s="69">
        <f t="shared" si="1788"/>
        <v>10.06</v>
      </c>
      <c r="J3106" s="69">
        <f t="shared" si="1789"/>
        <v>54.04</v>
      </c>
      <c r="K3106" s="69">
        <v>0</v>
      </c>
      <c r="L3106" s="75">
        <f t="shared" si="1790"/>
        <v>54.04</v>
      </c>
      <c r="N3106" s="69">
        <v>43.98</v>
      </c>
      <c r="O3106" s="69">
        <v>10.06</v>
      </c>
      <c r="P3106" s="69">
        <f t="shared" si="1791"/>
        <v>54.04</v>
      </c>
      <c r="Q3106" s="63"/>
      <c r="R3106" s="69">
        <f t="shared" si="1792"/>
        <v>43.98</v>
      </c>
      <c r="S3106" s="69">
        <f t="shared" si="1792"/>
        <v>10.06</v>
      </c>
      <c r="T3106" s="69">
        <f t="shared" si="1793"/>
        <v>54.04</v>
      </c>
      <c r="U3106" s="69">
        <f t="shared" si="1794"/>
        <v>0</v>
      </c>
      <c r="V3106" s="77">
        <f t="shared" si="1795"/>
        <v>54.04</v>
      </c>
      <c r="X3106" s="69">
        <v>43.98</v>
      </c>
      <c r="Y3106" s="69">
        <v>10.06</v>
      </c>
      <c r="Z3106" s="69">
        <v>54.04</v>
      </c>
      <c r="AA3106" s="78"/>
      <c r="AB3106" s="79">
        <f t="shared" si="1777"/>
        <v>0</v>
      </c>
    </row>
    <row r="3107" spans="1:28" ht="22.5" x14ac:dyDescent="0.25">
      <c r="A3107" s="71" t="s">
        <v>11876</v>
      </c>
      <c r="B3107" s="72" t="s">
        <v>16793</v>
      </c>
      <c r="C3107" s="73" t="s">
        <v>8753</v>
      </c>
      <c r="D3107" s="74">
        <v>0</v>
      </c>
      <c r="E3107" s="69">
        <v>64.350000000000009</v>
      </c>
      <c r="F3107" s="75">
        <f t="shared" si="1787"/>
        <v>0</v>
      </c>
      <c r="G3107" s="76"/>
      <c r="H3107" s="69">
        <f t="shared" si="1788"/>
        <v>54.29</v>
      </c>
      <c r="I3107" s="69">
        <f t="shared" si="1788"/>
        <v>10.06</v>
      </c>
      <c r="J3107" s="69">
        <f t="shared" si="1789"/>
        <v>64.349999999999994</v>
      </c>
      <c r="K3107" s="69">
        <v>0</v>
      </c>
      <c r="L3107" s="75">
        <f t="shared" si="1790"/>
        <v>64.349999999999994</v>
      </c>
      <c r="N3107" s="69">
        <v>54.29</v>
      </c>
      <c r="O3107" s="69">
        <v>10.06</v>
      </c>
      <c r="P3107" s="69">
        <f t="shared" si="1791"/>
        <v>64.349999999999994</v>
      </c>
      <c r="Q3107" s="63"/>
      <c r="R3107" s="69">
        <f t="shared" si="1792"/>
        <v>54.29</v>
      </c>
      <c r="S3107" s="69">
        <f t="shared" si="1792"/>
        <v>10.06</v>
      </c>
      <c r="T3107" s="69">
        <f t="shared" si="1793"/>
        <v>64.349999999999994</v>
      </c>
      <c r="U3107" s="69">
        <f t="shared" si="1794"/>
        <v>0</v>
      </c>
      <c r="V3107" s="77">
        <f t="shared" si="1795"/>
        <v>64.349999999999994</v>
      </c>
      <c r="X3107" s="69">
        <v>54.29</v>
      </c>
      <c r="Y3107" s="69">
        <v>10.06</v>
      </c>
      <c r="Z3107" s="69">
        <v>64.349999999999994</v>
      </c>
      <c r="AA3107" s="78"/>
      <c r="AB3107" s="79">
        <f t="shared" si="1777"/>
        <v>0</v>
      </c>
    </row>
    <row r="3108" spans="1:28" s="82" customFormat="1" ht="22.5" x14ac:dyDescent="0.25">
      <c r="A3108" s="71" t="s">
        <v>11877</v>
      </c>
      <c r="B3108" s="72" t="s">
        <v>16794</v>
      </c>
      <c r="C3108" s="73" t="s">
        <v>8753</v>
      </c>
      <c r="D3108" s="74">
        <v>0</v>
      </c>
      <c r="E3108" s="69">
        <v>70.760000000000005</v>
      </c>
      <c r="F3108" s="75">
        <f t="shared" si="1787"/>
        <v>0</v>
      </c>
      <c r="G3108" s="76"/>
      <c r="H3108" s="69">
        <f t="shared" si="1788"/>
        <v>57.35</v>
      </c>
      <c r="I3108" s="69">
        <f t="shared" si="1788"/>
        <v>13.41</v>
      </c>
      <c r="J3108" s="69">
        <f t="shared" si="1789"/>
        <v>70.760000000000005</v>
      </c>
      <c r="K3108" s="69">
        <v>0</v>
      </c>
      <c r="L3108" s="75">
        <f t="shared" si="1790"/>
        <v>70.760000000000005</v>
      </c>
      <c r="M3108" s="33"/>
      <c r="N3108" s="69">
        <v>57.35</v>
      </c>
      <c r="O3108" s="69">
        <v>13.41</v>
      </c>
      <c r="P3108" s="69">
        <f t="shared" si="1791"/>
        <v>70.760000000000005</v>
      </c>
      <c r="Q3108" s="63"/>
      <c r="R3108" s="69">
        <f t="shared" si="1792"/>
        <v>57.35</v>
      </c>
      <c r="S3108" s="69">
        <f t="shared" si="1792"/>
        <v>13.42</v>
      </c>
      <c r="T3108" s="69">
        <f t="shared" si="1793"/>
        <v>70.77</v>
      </c>
      <c r="U3108" s="69">
        <f t="shared" si="1794"/>
        <v>0</v>
      </c>
      <c r="V3108" s="77">
        <f t="shared" si="1795"/>
        <v>70.77</v>
      </c>
      <c r="W3108" s="33"/>
      <c r="X3108" s="69">
        <v>57.35</v>
      </c>
      <c r="Y3108" s="69">
        <v>13.42</v>
      </c>
      <c r="Z3108" s="69">
        <v>70.77</v>
      </c>
      <c r="AA3108" s="78"/>
      <c r="AB3108" s="79">
        <f t="shared" si="1777"/>
        <v>-9.9999999999909051E-3</v>
      </c>
    </row>
    <row r="3109" spans="1:28" ht="22.5" x14ac:dyDescent="0.25">
      <c r="A3109" s="71" t="s">
        <v>11878</v>
      </c>
      <c r="B3109" s="72" t="s">
        <v>16795</v>
      </c>
      <c r="C3109" s="73" t="s">
        <v>8753</v>
      </c>
      <c r="D3109" s="74">
        <v>0</v>
      </c>
      <c r="E3109" s="69">
        <v>100.58</v>
      </c>
      <c r="F3109" s="75">
        <f t="shared" si="1787"/>
        <v>0</v>
      </c>
      <c r="G3109" s="76"/>
      <c r="H3109" s="69">
        <f t="shared" si="1788"/>
        <v>87.17</v>
      </c>
      <c r="I3109" s="69">
        <f t="shared" si="1788"/>
        <v>13.41</v>
      </c>
      <c r="J3109" s="69">
        <f t="shared" si="1789"/>
        <v>100.58</v>
      </c>
      <c r="K3109" s="69">
        <v>0</v>
      </c>
      <c r="L3109" s="75">
        <f t="shared" si="1790"/>
        <v>100.58</v>
      </c>
      <c r="N3109" s="69">
        <v>87.17</v>
      </c>
      <c r="O3109" s="69">
        <v>13.41</v>
      </c>
      <c r="P3109" s="69">
        <f t="shared" si="1791"/>
        <v>100.58</v>
      </c>
      <c r="Q3109" s="63"/>
      <c r="R3109" s="69">
        <f t="shared" si="1792"/>
        <v>87.17</v>
      </c>
      <c r="S3109" s="69">
        <f t="shared" si="1792"/>
        <v>13.42</v>
      </c>
      <c r="T3109" s="69">
        <f t="shared" si="1793"/>
        <v>100.59</v>
      </c>
      <c r="U3109" s="69">
        <f t="shared" si="1794"/>
        <v>0</v>
      </c>
      <c r="V3109" s="77">
        <f t="shared" si="1795"/>
        <v>100.59</v>
      </c>
      <c r="X3109" s="69">
        <v>87.17</v>
      </c>
      <c r="Y3109" s="69">
        <v>13.42</v>
      </c>
      <c r="Z3109" s="69">
        <v>100.59</v>
      </c>
      <c r="AA3109" s="78"/>
      <c r="AB3109" s="79">
        <f t="shared" si="1777"/>
        <v>-1.0000000000005116E-2</v>
      </c>
    </row>
    <row r="3110" spans="1:28" ht="22.5" x14ac:dyDescent="0.25">
      <c r="A3110" s="71" t="s">
        <v>11879</v>
      </c>
      <c r="B3110" s="72" t="s">
        <v>16796</v>
      </c>
      <c r="C3110" s="73" t="s">
        <v>8753</v>
      </c>
      <c r="D3110" s="74">
        <v>0</v>
      </c>
      <c r="E3110" s="69">
        <v>42.660000000000004</v>
      </c>
      <c r="F3110" s="75">
        <f t="shared" si="1787"/>
        <v>0</v>
      </c>
      <c r="G3110" s="76"/>
      <c r="H3110" s="69">
        <f t="shared" si="1788"/>
        <v>32.6</v>
      </c>
      <c r="I3110" s="69">
        <f t="shared" si="1788"/>
        <v>10.06</v>
      </c>
      <c r="J3110" s="69">
        <f t="shared" si="1789"/>
        <v>42.660000000000004</v>
      </c>
      <c r="K3110" s="69">
        <v>0</v>
      </c>
      <c r="L3110" s="75">
        <f t="shared" si="1790"/>
        <v>42.660000000000004</v>
      </c>
      <c r="N3110" s="69">
        <v>32.6</v>
      </c>
      <c r="O3110" s="69">
        <v>10.06</v>
      </c>
      <c r="P3110" s="69">
        <f t="shared" si="1791"/>
        <v>42.660000000000004</v>
      </c>
      <c r="Q3110" s="63"/>
      <c r="R3110" s="69">
        <f t="shared" si="1792"/>
        <v>32.6</v>
      </c>
      <c r="S3110" s="69">
        <f t="shared" si="1792"/>
        <v>10.06</v>
      </c>
      <c r="T3110" s="69">
        <f t="shared" si="1793"/>
        <v>42.660000000000004</v>
      </c>
      <c r="U3110" s="69">
        <f t="shared" si="1794"/>
        <v>0</v>
      </c>
      <c r="V3110" s="77">
        <f t="shared" si="1795"/>
        <v>42.660000000000004</v>
      </c>
      <c r="X3110" s="69">
        <v>32.6</v>
      </c>
      <c r="Y3110" s="69">
        <v>10.06</v>
      </c>
      <c r="Z3110" s="69">
        <v>42.66</v>
      </c>
      <c r="AA3110" s="78"/>
      <c r="AB3110" s="79">
        <f t="shared" si="1777"/>
        <v>0</v>
      </c>
    </row>
    <row r="3111" spans="1:28" s="82" customFormat="1" ht="22.5" x14ac:dyDescent="0.25">
      <c r="A3111" s="71" t="s">
        <v>11880</v>
      </c>
      <c r="B3111" s="72" t="s">
        <v>16797</v>
      </c>
      <c r="C3111" s="73" t="s">
        <v>8753</v>
      </c>
      <c r="D3111" s="74">
        <v>0</v>
      </c>
      <c r="E3111" s="69">
        <v>53.38</v>
      </c>
      <c r="F3111" s="75">
        <f t="shared" si="1787"/>
        <v>0</v>
      </c>
      <c r="G3111" s="76"/>
      <c r="H3111" s="69">
        <f t="shared" si="1788"/>
        <v>39.97</v>
      </c>
      <c r="I3111" s="69">
        <f t="shared" si="1788"/>
        <v>13.41</v>
      </c>
      <c r="J3111" s="69">
        <f t="shared" si="1789"/>
        <v>53.379999999999995</v>
      </c>
      <c r="K3111" s="69">
        <v>0</v>
      </c>
      <c r="L3111" s="75">
        <f t="shared" si="1790"/>
        <v>53.379999999999995</v>
      </c>
      <c r="M3111" s="33"/>
      <c r="N3111" s="69">
        <v>39.97</v>
      </c>
      <c r="O3111" s="69">
        <v>13.41</v>
      </c>
      <c r="P3111" s="69">
        <f t="shared" si="1791"/>
        <v>53.379999999999995</v>
      </c>
      <c r="Q3111" s="63"/>
      <c r="R3111" s="69">
        <f t="shared" si="1792"/>
        <v>39.97</v>
      </c>
      <c r="S3111" s="69">
        <f t="shared" si="1792"/>
        <v>13.42</v>
      </c>
      <c r="T3111" s="69">
        <f t="shared" si="1793"/>
        <v>53.39</v>
      </c>
      <c r="U3111" s="69">
        <f t="shared" si="1794"/>
        <v>0</v>
      </c>
      <c r="V3111" s="77">
        <f t="shared" si="1795"/>
        <v>53.39</v>
      </c>
      <c r="W3111" s="33"/>
      <c r="X3111" s="69">
        <v>39.97</v>
      </c>
      <c r="Y3111" s="69">
        <v>13.42</v>
      </c>
      <c r="Z3111" s="69">
        <v>53.39</v>
      </c>
      <c r="AA3111" s="78"/>
      <c r="AB3111" s="79">
        <f t="shared" si="1777"/>
        <v>-1.0000000000005116E-2</v>
      </c>
    </row>
    <row r="3112" spans="1:28" ht="22.5" x14ac:dyDescent="0.25">
      <c r="A3112" s="71" t="s">
        <v>11881</v>
      </c>
      <c r="B3112" s="72" t="s">
        <v>16798</v>
      </c>
      <c r="C3112" s="73" t="s">
        <v>8753</v>
      </c>
      <c r="D3112" s="74">
        <v>0</v>
      </c>
      <c r="E3112" s="69">
        <v>92.13000000000001</v>
      </c>
      <c r="F3112" s="75">
        <f t="shared" si="1787"/>
        <v>0</v>
      </c>
      <c r="G3112" s="76"/>
      <c r="H3112" s="69">
        <f t="shared" si="1788"/>
        <v>82.07</v>
      </c>
      <c r="I3112" s="69">
        <f t="shared" si="1788"/>
        <v>10.06</v>
      </c>
      <c r="J3112" s="69">
        <f t="shared" si="1789"/>
        <v>92.13</v>
      </c>
      <c r="K3112" s="69">
        <v>0</v>
      </c>
      <c r="L3112" s="75">
        <f t="shared" si="1790"/>
        <v>92.13</v>
      </c>
      <c r="N3112" s="69">
        <v>82.070000000000007</v>
      </c>
      <c r="O3112" s="69">
        <v>10.06</v>
      </c>
      <c r="P3112" s="69">
        <f t="shared" si="1791"/>
        <v>92.13000000000001</v>
      </c>
      <c r="Q3112" s="63"/>
      <c r="R3112" s="69">
        <f t="shared" si="1792"/>
        <v>82.07</v>
      </c>
      <c r="S3112" s="69">
        <f t="shared" si="1792"/>
        <v>10.06</v>
      </c>
      <c r="T3112" s="69">
        <f t="shared" si="1793"/>
        <v>92.13</v>
      </c>
      <c r="U3112" s="69">
        <f t="shared" si="1794"/>
        <v>0</v>
      </c>
      <c r="V3112" s="77">
        <f t="shared" si="1795"/>
        <v>92.13</v>
      </c>
      <c r="X3112" s="69">
        <v>82.07</v>
      </c>
      <c r="Y3112" s="69">
        <v>10.06</v>
      </c>
      <c r="Z3112" s="69">
        <v>92.13</v>
      </c>
      <c r="AA3112" s="78"/>
      <c r="AB3112" s="79">
        <f t="shared" si="1777"/>
        <v>0</v>
      </c>
    </row>
    <row r="3113" spans="1:28" ht="22.5" x14ac:dyDescent="0.25">
      <c r="A3113" s="71" t="s">
        <v>11882</v>
      </c>
      <c r="B3113" s="72" t="s">
        <v>16799</v>
      </c>
      <c r="C3113" s="73" t="s">
        <v>8753</v>
      </c>
      <c r="D3113" s="74">
        <v>0</v>
      </c>
      <c r="E3113" s="69">
        <v>112.81</v>
      </c>
      <c r="F3113" s="75">
        <f t="shared" si="1787"/>
        <v>0</v>
      </c>
      <c r="G3113" s="76"/>
      <c r="H3113" s="69">
        <f t="shared" si="1788"/>
        <v>99.4</v>
      </c>
      <c r="I3113" s="69">
        <f t="shared" si="1788"/>
        <v>13.41</v>
      </c>
      <c r="J3113" s="69">
        <f t="shared" si="1789"/>
        <v>112.81</v>
      </c>
      <c r="K3113" s="69">
        <v>0</v>
      </c>
      <c r="L3113" s="75">
        <f t="shared" si="1790"/>
        <v>112.81</v>
      </c>
      <c r="N3113" s="69">
        <v>99.4</v>
      </c>
      <c r="O3113" s="69">
        <v>13.41</v>
      </c>
      <c r="P3113" s="69">
        <f t="shared" si="1791"/>
        <v>112.81</v>
      </c>
      <c r="Q3113" s="63"/>
      <c r="R3113" s="69">
        <f t="shared" si="1792"/>
        <v>99.4</v>
      </c>
      <c r="S3113" s="69">
        <f t="shared" si="1792"/>
        <v>13.42</v>
      </c>
      <c r="T3113" s="69">
        <f t="shared" si="1793"/>
        <v>112.82000000000001</v>
      </c>
      <c r="U3113" s="69">
        <f t="shared" si="1794"/>
        <v>0</v>
      </c>
      <c r="V3113" s="77">
        <f t="shared" si="1795"/>
        <v>112.82000000000001</v>
      </c>
      <c r="X3113" s="69">
        <v>99.4</v>
      </c>
      <c r="Y3113" s="69">
        <v>13.42</v>
      </c>
      <c r="Z3113" s="69">
        <v>112.82</v>
      </c>
      <c r="AA3113" s="78"/>
      <c r="AB3113" s="79">
        <f t="shared" si="1777"/>
        <v>-9.9999999999909051E-3</v>
      </c>
    </row>
    <row r="3114" spans="1:28" ht="22.5" x14ac:dyDescent="0.25">
      <c r="A3114" s="71" t="s">
        <v>11883</v>
      </c>
      <c r="B3114" s="72" t="s">
        <v>16800</v>
      </c>
      <c r="C3114" s="73" t="s">
        <v>8753</v>
      </c>
      <c r="D3114" s="74">
        <v>0</v>
      </c>
      <c r="E3114" s="69">
        <v>135.16999999999999</v>
      </c>
      <c r="F3114" s="75">
        <f t="shared" si="1787"/>
        <v>0</v>
      </c>
      <c r="G3114" s="76"/>
      <c r="H3114" s="69">
        <f t="shared" si="1788"/>
        <v>121.76</v>
      </c>
      <c r="I3114" s="69">
        <f t="shared" si="1788"/>
        <v>13.41</v>
      </c>
      <c r="J3114" s="69">
        <f t="shared" si="1789"/>
        <v>135.17000000000002</v>
      </c>
      <c r="K3114" s="69">
        <v>0</v>
      </c>
      <c r="L3114" s="75">
        <f t="shared" si="1790"/>
        <v>135.17000000000002</v>
      </c>
      <c r="N3114" s="69">
        <v>121.76</v>
      </c>
      <c r="O3114" s="69">
        <v>13.41</v>
      </c>
      <c r="P3114" s="69">
        <f t="shared" si="1791"/>
        <v>135.17000000000002</v>
      </c>
      <c r="Q3114" s="63"/>
      <c r="R3114" s="69">
        <f t="shared" si="1792"/>
        <v>121.76</v>
      </c>
      <c r="S3114" s="69">
        <f t="shared" si="1792"/>
        <v>13.42</v>
      </c>
      <c r="T3114" s="69">
        <f t="shared" si="1793"/>
        <v>135.18</v>
      </c>
      <c r="U3114" s="69">
        <f t="shared" si="1794"/>
        <v>0</v>
      </c>
      <c r="V3114" s="77">
        <f t="shared" si="1795"/>
        <v>135.18</v>
      </c>
      <c r="X3114" s="69">
        <v>121.76</v>
      </c>
      <c r="Y3114" s="69">
        <v>13.42</v>
      </c>
      <c r="Z3114" s="69">
        <v>135.18</v>
      </c>
      <c r="AA3114" s="78"/>
      <c r="AB3114" s="79">
        <f t="shared" si="1777"/>
        <v>-9.9999999999909051E-3</v>
      </c>
    </row>
    <row r="3115" spans="1:28" ht="22.5" x14ac:dyDescent="0.25">
      <c r="A3115" s="71" t="s">
        <v>11884</v>
      </c>
      <c r="B3115" s="72" t="s">
        <v>16801</v>
      </c>
      <c r="C3115" s="73" t="s">
        <v>8753</v>
      </c>
      <c r="D3115" s="74">
        <v>0</v>
      </c>
      <c r="E3115" s="69">
        <v>132.85999999999999</v>
      </c>
      <c r="F3115" s="75">
        <f t="shared" si="1787"/>
        <v>0</v>
      </c>
      <c r="G3115" s="76"/>
      <c r="H3115" s="69">
        <f t="shared" si="1788"/>
        <v>119.45</v>
      </c>
      <c r="I3115" s="69">
        <f t="shared" si="1788"/>
        <v>13.41</v>
      </c>
      <c r="J3115" s="69">
        <f t="shared" si="1789"/>
        <v>132.86000000000001</v>
      </c>
      <c r="K3115" s="69">
        <v>0</v>
      </c>
      <c r="L3115" s="75">
        <f t="shared" si="1790"/>
        <v>132.86000000000001</v>
      </c>
      <c r="N3115" s="69">
        <v>119.45</v>
      </c>
      <c r="O3115" s="69">
        <v>13.41</v>
      </c>
      <c r="P3115" s="69">
        <f t="shared" si="1791"/>
        <v>132.86000000000001</v>
      </c>
      <c r="Q3115" s="63"/>
      <c r="R3115" s="69">
        <f t="shared" si="1792"/>
        <v>119.45</v>
      </c>
      <c r="S3115" s="69">
        <f t="shared" si="1792"/>
        <v>13.42</v>
      </c>
      <c r="T3115" s="69">
        <f t="shared" si="1793"/>
        <v>132.87</v>
      </c>
      <c r="U3115" s="69">
        <f t="shared" si="1794"/>
        <v>0</v>
      </c>
      <c r="V3115" s="77">
        <f t="shared" si="1795"/>
        <v>132.87</v>
      </c>
      <c r="X3115" s="69">
        <v>119.45</v>
      </c>
      <c r="Y3115" s="69">
        <v>13.42</v>
      </c>
      <c r="Z3115" s="69">
        <v>132.87</v>
      </c>
      <c r="AA3115" s="78"/>
      <c r="AB3115" s="79">
        <f t="shared" si="1777"/>
        <v>-9.9999999999909051E-3</v>
      </c>
    </row>
    <row r="3116" spans="1:28" ht="22.5" x14ac:dyDescent="0.25">
      <c r="A3116" s="71" t="s">
        <v>11885</v>
      </c>
      <c r="B3116" s="72" t="s">
        <v>16802</v>
      </c>
      <c r="C3116" s="73" t="s">
        <v>8753</v>
      </c>
      <c r="D3116" s="74">
        <v>0</v>
      </c>
      <c r="E3116" s="69">
        <v>144.04</v>
      </c>
      <c r="F3116" s="75">
        <f t="shared" si="1787"/>
        <v>0</v>
      </c>
      <c r="G3116" s="76"/>
      <c r="H3116" s="69">
        <f t="shared" si="1788"/>
        <v>130.63</v>
      </c>
      <c r="I3116" s="69">
        <f t="shared" si="1788"/>
        <v>13.41</v>
      </c>
      <c r="J3116" s="69">
        <f t="shared" si="1789"/>
        <v>144.04</v>
      </c>
      <c r="K3116" s="69">
        <v>0</v>
      </c>
      <c r="L3116" s="75">
        <f t="shared" si="1790"/>
        <v>144.04</v>
      </c>
      <c r="N3116" s="69">
        <v>130.63</v>
      </c>
      <c r="O3116" s="69">
        <v>13.41</v>
      </c>
      <c r="P3116" s="69">
        <f t="shared" si="1791"/>
        <v>144.04</v>
      </c>
      <c r="Q3116" s="63"/>
      <c r="R3116" s="69">
        <f t="shared" si="1792"/>
        <v>130.63</v>
      </c>
      <c r="S3116" s="69">
        <f t="shared" si="1792"/>
        <v>13.42</v>
      </c>
      <c r="T3116" s="69">
        <f t="shared" si="1793"/>
        <v>144.04999999999998</v>
      </c>
      <c r="U3116" s="69">
        <f t="shared" si="1794"/>
        <v>0</v>
      </c>
      <c r="V3116" s="77">
        <f t="shared" si="1795"/>
        <v>144.04999999999998</v>
      </c>
      <c r="X3116" s="69">
        <v>130.63</v>
      </c>
      <c r="Y3116" s="69">
        <v>13.42</v>
      </c>
      <c r="Z3116" s="69">
        <v>144.05000000000001</v>
      </c>
      <c r="AA3116" s="78"/>
      <c r="AB3116" s="79">
        <f t="shared" si="1777"/>
        <v>-1.0000000000019327E-2</v>
      </c>
    </row>
    <row r="3117" spans="1:28" s="33" customFormat="1" ht="22.5" x14ac:dyDescent="0.25">
      <c r="A3117" s="71" t="s">
        <v>11886</v>
      </c>
      <c r="B3117" s="72" t="s">
        <v>16803</v>
      </c>
      <c r="C3117" s="73" t="s">
        <v>8753</v>
      </c>
      <c r="D3117" s="74">
        <v>0</v>
      </c>
      <c r="E3117" s="69">
        <v>170.48999999999998</v>
      </c>
      <c r="F3117" s="75">
        <f t="shared" si="1787"/>
        <v>0</v>
      </c>
      <c r="G3117" s="76"/>
      <c r="H3117" s="69">
        <f t="shared" si="1788"/>
        <v>157.08000000000001</v>
      </c>
      <c r="I3117" s="69">
        <f t="shared" si="1788"/>
        <v>13.41</v>
      </c>
      <c r="J3117" s="69">
        <f t="shared" si="1789"/>
        <v>170.49</v>
      </c>
      <c r="K3117" s="69">
        <v>0</v>
      </c>
      <c r="L3117" s="75">
        <f t="shared" si="1790"/>
        <v>170.49</v>
      </c>
      <c r="N3117" s="69">
        <v>157.07999999999998</v>
      </c>
      <c r="O3117" s="69">
        <v>13.41</v>
      </c>
      <c r="P3117" s="69">
        <f t="shared" si="1791"/>
        <v>170.48999999999998</v>
      </c>
      <c r="Q3117" s="63"/>
      <c r="R3117" s="69">
        <f t="shared" si="1792"/>
        <v>157.08000000000001</v>
      </c>
      <c r="S3117" s="69">
        <f t="shared" si="1792"/>
        <v>13.42</v>
      </c>
      <c r="T3117" s="69">
        <f t="shared" si="1793"/>
        <v>170.5</v>
      </c>
      <c r="U3117" s="69">
        <f t="shared" si="1794"/>
        <v>0</v>
      </c>
      <c r="V3117" s="77">
        <f t="shared" si="1795"/>
        <v>170.5</v>
      </c>
      <c r="X3117" s="69">
        <v>157.08000000000001</v>
      </c>
      <c r="Y3117" s="69">
        <v>13.42</v>
      </c>
      <c r="Z3117" s="69">
        <v>170.5</v>
      </c>
      <c r="AA3117" s="78"/>
      <c r="AB3117" s="79">
        <f t="shared" si="1777"/>
        <v>-1.0000000000019327E-2</v>
      </c>
    </row>
    <row r="3118" spans="1:28" s="33" customFormat="1" ht="22.5" x14ac:dyDescent="0.25">
      <c r="A3118" s="71" t="s">
        <v>11887</v>
      </c>
      <c r="B3118" s="72" t="s">
        <v>16804</v>
      </c>
      <c r="C3118" s="73" t="s">
        <v>8753</v>
      </c>
      <c r="D3118" s="74">
        <v>0</v>
      </c>
      <c r="E3118" s="69">
        <v>202.19</v>
      </c>
      <c r="F3118" s="75">
        <f t="shared" si="1787"/>
        <v>0</v>
      </c>
      <c r="G3118" s="76"/>
      <c r="H3118" s="69">
        <f t="shared" si="1788"/>
        <v>185.41</v>
      </c>
      <c r="I3118" s="69">
        <f t="shared" si="1788"/>
        <v>16.78</v>
      </c>
      <c r="J3118" s="69">
        <f t="shared" si="1789"/>
        <v>202.19</v>
      </c>
      <c r="K3118" s="69">
        <v>0</v>
      </c>
      <c r="L3118" s="75">
        <f t="shared" si="1790"/>
        <v>202.19</v>
      </c>
      <c r="N3118" s="69">
        <v>185.41</v>
      </c>
      <c r="O3118" s="69">
        <v>16.78</v>
      </c>
      <c r="P3118" s="69">
        <f t="shared" si="1791"/>
        <v>202.19</v>
      </c>
      <c r="Q3118" s="63"/>
      <c r="R3118" s="69">
        <f t="shared" si="1792"/>
        <v>185.41</v>
      </c>
      <c r="S3118" s="69">
        <f t="shared" si="1792"/>
        <v>16.79</v>
      </c>
      <c r="T3118" s="69">
        <f t="shared" si="1793"/>
        <v>202.2</v>
      </c>
      <c r="U3118" s="69">
        <f t="shared" si="1794"/>
        <v>0</v>
      </c>
      <c r="V3118" s="77">
        <f t="shared" si="1795"/>
        <v>202.2</v>
      </c>
      <c r="X3118" s="69">
        <v>185.41</v>
      </c>
      <c r="Y3118" s="69">
        <v>16.79</v>
      </c>
      <c r="Z3118" s="69">
        <v>202.2</v>
      </c>
      <c r="AA3118" s="78"/>
      <c r="AB3118" s="79">
        <f t="shared" si="1777"/>
        <v>-9.9999999999909051E-3</v>
      </c>
    </row>
    <row r="3119" spans="1:28" s="33" customFormat="1" ht="22.5" x14ac:dyDescent="0.25">
      <c r="A3119" s="71" t="s">
        <v>11888</v>
      </c>
      <c r="B3119" s="72" t="s">
        <v>16805</v>
      </c>
      <c r="C3119" s="73" t="s">
        <v>8753</v>
      </c>
      <c r="D3119" s="74">
        <v>0</v>
      </c>
      <c r="E3119" s="69">
        <v>212.64999999999998</v>
      </c>
      <c r="F3119" s="75">
        <f t="shared" si="1787"/>
        <v>0</v>
      </c>
      <c r="G3119" s="76"/>
      <c r="H3119" s="69">
        <f t="shared" si="1788"/>
        <v>199.24</v>
      </c>
      <c r="I3119" s="69">
        <f t="shared" si="1788"/>
        <v>13.41</v>
      </c>
      <c r="J3119" s="69">
        <f t="shared" si="1789"/>
        <v>212.65</v>
      </c>
      <c r="K3119" s="69">
        <v>0</v>
      </c>
      <c r="L3119" s="75">
        <f t="shared" si="1790"/>
        <v>212.65</v>
      </c>
      <c r="N3119" s="69">
        <v>199.23999999999998</v>
      </c>
      <c r="O3119" s="69">
        <v>13.41</v>
      </c>
      <c r="P3119" s="69">
        <f t="shared" si="1791"/>
        <v>212.64999999999998</v>
      </c>
      <c r="Q3119" s="63"/>
      <c r="R3119" s="69">
        <f t="shared" si="1792"/>
        <v>199.24</v>
      </c>
      <c r="S3119" s="69">
        <f t="shared" si="1792"/>
        <v>13.42</v>
      </c>
      <c r="T3119" s="69">
        <f t="shared" si="1793"/>
        <v>212.66</v>
      </c>
      <c r="U3119" s="69">
        <f t="shared" si="1794"/>
        <v>0</v>
      </c>
      <c r="V3119" s="77">
        <f t="shared" si="1795"/>
        <v>212.66</v>
      </c>
      <c r="X3119" s="69">
        <v>199.24</v>
      </c>
      <c r="Y3119" s="69">
        <v>13.42</v>
      </c>
      <c r="Z3119" s="69">
        <v>212.66</v>
      </c>
      <c r="AA3119" s="78"/>
      <c r="AB3119" s="79">
        <f t="shared" si="1777"/>
        <v>-1.0000000000019327E-2</v>
      </c>
    </row>
    <row r="3120" spans="1:28" s="33" customFormat="1" ht="22.5" x14ac:dyDescent="0.25">
      <c r="A3120" s="71" t="s">
        <v>11889</v>
      </c>
      <c r="B3120" s="72" t="s">
        <v>16806</v>
      </c>
      <c r="C3120" s="73" t="s">
        <v>8753</v>
      </c>
      <c r="D3120" s="74">
        <v>0</v>
      </c>
      <c r="E3120" s="69">
        <v>79.300000000000011</v>
      </c>
      <c r="F3120" s="75">
        <f t="shared" si="1787"/>
        <v>0</v>
      </c>
      <c r="G3120" s="76"/>
      <c r="H3120" s="69">
        <f t="shared" si="1788"/>
        <v>69.239999999999995</v>
      </c>
      <c r="I3120" s="69">
        <f t="shared" si="1788"/>
        <v>10.06</v>
      </c>
      <c r="J3120" s="69">
        <f t="shared" si="1789"/>
        <v>79.3</v>
      </c>
      <c r="K3120" s="69">
        <v>0</v>
      </c>
      <c r="L3120" s="75">
        <f t="shared" si="1790"/>
        <v>79.3</v>
      </c>
      <c r="N3120" s="69">
        <v>69.240000000000009</v>
      </c>
      <c r="O3120" s="69">
        <v>10.06</v>
      </c>
      <c r="P3120" s="69">
        <f t="shared" si="1791"/>
        <v>79.300000000000011</v>
      </c>
      <c r="Q3120" s="63"/>
      <c r="R3120" s="69">
        <f t="shared" si="1792"/>
        <v>69.239999999999995</v>
      </c>
      <c r="S3120" s="69">
        <f t="shared" si="1792"/>
        <v>10.06</v>
      </c>
      <c r="T3120" s="69">
        <f t="shared" si="1793"/>
        <v>79.3</v>
      </c>
      <c r="U3120" s="69">
        <f t="shared" si="1794"/>
        <v>0</v>
      </c>
      <c r="V3120" s="77">
        <f t="shared" si="1795"/>
        <v>79.3</v>
      </c>
      <c r="X3120" s="69">
        <v>69.239999999999995</v>
      </c>
      <c r="Y3120" s="69">
        <v>10.06</v>
      </c>
      <c r="Z3120" s="69">
        <v>79.3</v>
      </c>
      <c r="AA3120" s="78"/>
      <c r="AB3120" s="79">
        <f t="shared" si="1777"/>
        <v>0</v>
      </c>
    </row>
    <row r="3121" spans="1:28" s="33" customFormat="1" ht="22.5" x14ac:dyDescent="0.25">
      <c r="A3121" s="71" t="s">
        <v>11890</v>
      </c>
      <c r="B3121" s="72" t="s">
        <v>16807</v>
      </c>
      <c r="C3121" s="73" t="s">
        <v>8753</v>
      </c>
      <c r="D3121" s="74">
        <v>0</v>
      </c>
      <c r="E3121" s="69">
        <v>91.460000000000008</v>
      </c>
      <c r="F3121" s="75">
        <f t="shared" si="1787"/>
        <v>0</v>
      </c>
      <c r="G3121" s="76"/>
      <c r="H3121" s="69">
        <f t="shared" si="1788"/>
        <v>78.05</v>
      </c>
      <c r="I3121" s="69">
        <f t="shared" si="1788"/>
        <v>13.41</v>
      </c>
      <c r="J3121" s="69">
        <f t="shared" si="1789"/>
        <v>91.46</v>
      </c>
      <c r="K3121" s="69">
        <v>0</v>
      </c>
      <c r="L3121" s="75">
        <f t="shared" si="1790"/>
        <v>91.46</v>
      </c>
      <c r="N3121" s="69">
        <v>78.050000000000011</v>
      </c>
      <c r="O3121" s="69">
        <v>13.41</v>
      </c>
      <c r="P3121" s="69">
        <f t="shared" si="1791"/>
        <v>91.460000000000008</v>
      </c>
      <c r="Q3121" s="63"/>
      <c r="R3121" s="69">
        <f t="shared" si="1792"/>
        <v>78.05</v>
      </c>
      <c r="S3121" s="69">
        <f t="shared" si="1792"/>
        <v>13.42</v>
      </c>
      <c r="T3121" s="69">
        <f t="shared" si="1793"/>
        <v>91.47</v>
      </c>
      <c r="U3121" s="69">
        <f t="shared" si="1794"/>
        <v>0</v>
      </c>
      <c r="V3121" s="77">
        <f t="shared" si="1795"/>
        <v>91.47</v>
      </c>
      <c r="X3121" s="69">
        <v>78.05</v>
      </c>
      <c r="Y3121" s="69">
        <v>13.42</v>
      </c>
      <c r="Z3121" s="69">
        <v>91.47</v>
      </c>
      <c r="AA3121" s="78"/>
      <c r="AB3121" s="79">
        <f t="shared" si="1777"/>
        <v>-9.9999999999909051E-3</v>
      </c>
    </row>
    <row r="3122" spans="1:28" s="33" customFormat="1" ht="22.5" x14ac:dyDescent="0.25">
      <c r="A3122" s="71" t="s">
        <v>11891</v>
      </c>
      <c r="B3122" s="72" t="s">
        <v>16808</v>
      </c>
      <c r="C3122" s="73" t="s">
        <v>8753</v>
      </c>
      <c r="D3122" s="74">
        <v>0</v>
      </c>
      <c r="E3122" s="69">
        <v>109.81</v>
      </c>
      <c r="F3122" s="75">
        <f t="shared" si="1787"/>
        <v>0</v>
      </c>
      <c r="G3122" s="76"/>
      <c r="H3122" s="69">
        <f t="shared" si="1788"/>
        <v>96.4</v>
      </c>
      <c r="I3122" s="69">
        <f t="shared" si="1788"/>
        <v>13.41</v>
      </c>
      <c r="J3122" s="69">
        <f t="shared" si="1789"/>
        <v>109.81</v>
      </c>
      <c r="K3122" s="69">
        <v>0</v>
      </c>
      <c r="L3122" s="75">
        <f t="shared" si="1790"/>
        <v>109.81</v>
      </c>
      <c r="N3122" s="69">
        <v>96.4</v>
      </c>
      <c r="O3122" s="69">
        <v>13.41</v>
      </c>
      <c r="P3122" s="69">
        <f t="shared" si="1791"/>
        <v>109.81</v>
      </c>
      <c r="Q3122" s="63"/>
      <c r="R3122" s="69">
        <f t="shared" si="1792"/>
        <v>96.4</v>
      </c>
      <c r="S3122" s="69">
        <f t="shared" si="1792"/>
        <v>13.42</v>
      </c>
      <c r="T3122" s="69">
        <f t="shared" si="1793"/>
        <v>109.82000000000001</v>
      </c>
      <c r="U3122" s="69">
        <f t="shared" si="1794"/>
        <v>0</v>
      </c>
      <c r="V3122" s="77">
        <f t="shared" si="1795"/>
        <v>109.82000000000001</v>
      </c>
      <c r="X3122" s="69">
        <v>96.4</v>
      </c>
      <c r="Y3122" s="69">
        <v>13.42</v>
      </c>
      <c r="Z3122" s="69">
        <v>109.82</v>
      </c>
      <c r="AA3122" s="78"/>
      <c r="AB3122" s="79">
        <f t="shared" si="1777"/>
        <v>-9.9999999999909051E-3</v>
      </c>
    </row>
    <row r="3123" spans="1:28" s="33" customFormat="1" ht="22.5" x14ac:dyDescent="0.25">
      <c r="A3123" s="71" t="s">
        <v>11892</v>
      </c>
      <c r="B3123" s="72" t="s">
        <v>16809</v>
      </c>
      <c r="C3123" s="73" t="s">
        <v>8753</v>
      </c>
      <c r="D3123" s="74">
        <v>0</v>
      </c>
      <c r="E3123" s="69">
        <v>102.81</v>
      </c>
      <c r="F3123" s="75">
        <f t="shared" si="1787"/>
        <v>0</v>
      </c>
      <c r="G3123" s="76"/>
      <c r="H3123" s="69">
        <f t="shared" si="1788"/>
        <v>89.4</v>
      </c>
      <c r="I3123" s="69">
        <f t="shared" si="1788"/>
        <v>13.41</v>
      </c>
      <c r="J3123" s="69">
        <f t="shared" si="1789"/>
        <v>102.81</v>
      </c>
      <c r="K3123" s="69">
        <v>0</v>
      </c>
      <c r="L3123" s="75">
        <f t="shared" si="1790"/>
        <v>102.81</v>
      </c>
      <c r="N3123" s="69">
        <v>89.4</v>
      </c>
      <c r="O3123" s="69">
        <v>13.41</v>
      </c>
      <c r="P3123" s="69">
        <f t="shared" si="1791"/>
        <v>102.81</v>
      </c>
      <c r="Q3123" s="63"/>
      <c r="R3123" s="69">
        <f t="shared" si="1792"/>
        <v>89.4</v>
      </c>
      <c r="S3123" s="69">
        <f t="shared" si="1792"/>
        <v>13.42</v>
      </c>
      <c r="T3123" s="69">
        <f t="shared" si="1793"/>
        <v>102.82000000000001</v>
      </c>
      <c r="U3123" s="69">
        <f t="shared" si="1794"/>
        <v>0</v>
      </c>
      <c r="V3123" s="77">
        <f t="shared" si="1795"/>
        <v>102.82000000000001</v>
      </c>
      <c r="X3123" s="69">
        <v>89.4</v>
      </c>
      <c r="Y3123" s="69">
        <v>13.42</v>
      </c>
      <c r="Z3123" s="69">
        <v>102.82</v>
      </c>
      <c r="AA3123" s="78"/>
      <c r="AB3123" s="79">
        <f t="shared" si="1777"/>
        <v>-9.9999999999909051E-3</v>
      </c>
    </row>
    <row r="3124" spans="1:28" ht="22.5" x14ac:dyDescent="0.25">
      <c r="A3124" s="71" t="s">
        <v>11893</v>
      </c>
      <c r="B3124" s="72" t="s">
        <v>16810</v>
      </c>
      <c r="C3124" s="73" t="s">
        <v>8753</v>
      </c>
      <c r="D3124" s="74">
        <v>0</v>
      </c>
      <c r="E3124" s="69">
        <v>110.08</v>
      </c>
      <c r="F3124" s="75">
        <f t="shared" si="1787"/>
        <v>0</v>
      </c>
      <c r="G3124" s="76"/>
      <c r="H3124" s="69">
        <f t="shared" si="1788"/>
        <v>96.67</v>
      </c>
      <c r="I3124" s="69">
        <f t="shared" si="1788"/>
        <v>13.41</v>
      </c>
      <c r="J3124" s="69">
        <f t="shared" si="1789"/>
        <v>110.08</v>
      </c>
      <c r="K3124" s="69">
        <v>0</v>
      </c>
      <c r="L3124" s="75">
        <f t="shared" si="1790"/>
        <v>110.08</v>
      </c>
      <c r="N3124" s="69">
        <v>96.67</v>
      </c>
      <c r="O3124" s="69">
        <v>13.41</v>
      </c>
      <c r="P3124" s="69">
        <f t="shared" si="1791"/>
        <v>110.08</v>
      </c>
      <c r="Q3124" s="63"/>
      <c r="R3124" s="69">
        <f t="shared" si="1792"/>
        <v>96.67</v>
      </c>
      <c r="S3124" s="69">
        <f t="shared" si="1792"/>
        <v>13.42</v>
      </c>
      <c r="T3124" s="69">
        <f t="shared" si="1793"/>
        <v>110.09</v>
      </c>
      <c r="U3124" s="69">
        <f t="shared" si="1794"/>
        <v>0</v>
      </c>
      <c r="V3124" s="77">
        <f t="shared" si="1795"/>
        <v>110.09</v>
      </c>
      <c r="X3124" s="69">
        <v>96.67</v>
      </c>
      <c r="Y3124" s="69">
        <v>13.42</v>
      </c>
      <c r="Z3124" s="69">
        <v>110.09</v>
      </c>
      <c r="AA3124" s="78"/>
      <c r="AB3124" s="79">
        <f t="shared" si="1777"/>
        <v>-1.0000000000005116E-2</v>
      </c>
    </row>
    <row r="3125" spans="1:28" ht="22.5" x14ac:dyDescent="0.25">
      <c r="A3125" s="71" t="s">
        <v>11894</v>
      </c>
      <c r="B3125" s="72" t="s">
        <v>16811</v>
      </c>
      <c r="C3125" s="73" t="s">
        <v>8753</v>
      </c>
      <c r="D3125" s="74">
        <v>0</v>
      </c>
      <c r="E3125" s="69">
        <v>145.79999999999998</v>
      </c>
      <c r="F3125" s="75">
        <f t="shared" si="1787"/>
        <v>0</v>
      </c>
      <c r="G3125" s="76"/>
      <c r="H3125" s="69">
        <f t="shared" si="1788"/>
        <v>132.38999999999999</v>
      </c>
      <c r="I3125" s="69">
        <f t="shared" si="1788"/>
        <v>13.41</v>
      </c>
      <c r="J3125" s="69">
        <f t="shared" si="1789"/>
        <v>145.79999999999998</v>
      </c>
      <c r="K3125" s="69">
        <v>0</v>
      </c>
      <c r="L3125" s="75">
        <f t="shared" si="1790"/>
        <v>145.79999999999998</v>
      </c>
      <c r="N3125" s="69">
        <v>132.38999999999999</v>
      </c>
      <c r="O3125" s="69">
        <v>13.41</v>
      </c>
      <c r="P3125" s="69">
        <f t="shared" si="1791"/>
        <v>145.79999999999998</v>
      </c>
      <c r="Q3125" s="63"/>
      <c r="R3125" s="69">
        <f t="shared" si="1792"/>
        <v>132.38999999999999</v>
      </c>
      <c r="S3125" s="69">
        <f t="shared" si="1792"/>
        <v>13.42</v>
      </c>
      <c r="T3125" s="69">
        <f t="shared" si="1793"/>
        <v>145.80999999999997</v>
      </c>
      <c r="U3125" s="69">
        <f t="shared" si="1794"/>
        <v>0</v>
      </c>
      <c r="V3125" s="77">
        <f t="shared" si="1795"/>
        <v>145.80999999999997</v>
      </c>
      <c r="X3125" s="69">
        <v>132.38999999999999</v>
      </c>
      <c r="Y3125" s="69">
        <v>13.42</v>
      </c>
      <c r="Z3125" s="69">
        <v>145.81</v>
      </c>
      <c r="AA3125" s="78"/>
      <c r="AB3125" s="79">
        <f t="shared" si="1777"/>
        <v>-1.0000000000019327E-2</v>
      </c>
    </row>
    <row r="3126" spans="1:28" ht="22.5" x14ac:dyDescent="0.25">
      <c r="A3126" s="71" t="s">
        <v>11895</v>
      </c>
      <c r="B3126" s="72" t="s">
        <v>16812</v>
      </c>
      <c r="C3126" s="73" t="s">
        <v>8753</v>
      </c>
      <c r="D3126" s="74">
        <v>0</v>
      </c>
      <c r="E3126" s="69">
        <v>44.83</v>
      </c>
      <c r="F3126" s="75">
        <f t="shared" si="1787"/>
        <v>0</v>
      </c>
      <c r="G3126" s="76"/>
      <c r="H3126" s="69">
        <f t="shared" si="1788"/>
        <v>31.42</v>
      </c>
      <c r="I3126" s="69">
        <f t="shared" si="1788"/>
        <v>13.41</v>
      </c>
      <c r="J3126" s="69">
        <f t="shared" si="1789"/>
        <v>44.83</v>
      </c>
      <c r="K3126" s="69">
        <v>0</v>
      </c>
      <c r="L3126" s="75">
        <f t="shared" si="1790"/>
        <v>44.83</v>
      </c>
      <c r="N3126" s="69">
        <v>31.42</v>
      </c>
      <c r="O3126" s="69">
        <v>13.41</v>
      </c>
      <c r="P3126" s="69">
        <f t="shared" si="1791"/>
        <v>44.83</v>
      </c>
      <c r="Q3126" s="63"/>
      <c r="R3126" s="69">
        <f t="shared" si="1792"/>
        <v>31.42</v>
      </c>
      <c r="S3126" s="69">
        <f t="shared" si="1792"/>
        <v>13.42</v>
      </c>
      <c r="T3126" s="69">
        <f t="shared" si="1793"/>
        <v>44.84</v>
      </c>
      <c r="U3126" s="69">
        <f t="shared" si="1794"/>
        <v>0</v>
      </c>
      <c r="V3126" s="77">
        <f t="shared" si="1795"/>
        <v>44.84</v>
      </c>
      <c r="X3126" s="69">
        <v>31.42</v>
      </c>
      <c r="Y3126" s="69">
        <v>13.42</v>
      </c>
      <c r="Z3126" s="69">
        <v>44.84</v>
      </c>
      <c r="AA3126" s="78"/>
      <c r="AB3126" s="79">
        <f t="shared" si="1777"/>
        <v>-1.0000000000005116E-2</v>
      </c>
    </row>
    <row r="3127" spans="1:28" s="33" customFormat="1" ht="22.5" x14ac:dyDescent="0.25">
      <c r="A3127" s="71" t="s">
        <v>11896</v>
      </c>
      <c r="B3127" s="72" t="s">
        <v>16813</v>
      </c>
      <c r="C3127" s="73" t="s">
        <v>8753</v>
      </c>
      <c r="D3127" s="74">
        <v>0</v>
      </c>
      <c r="E3127" s="69">
        <v>48.71</v>
      </c>
      <c r="F3127" s="75">
        <f t="shared" si="1787"/>
        <v>0</v>
      </c>
      <c r="G3127" s="76"/>
      <c r="H3127" s="69">
        <f t="shared" si="1788"/>
        <v>35.299999999999997</v>
      </c>
      <c r="I3127" s="69">
        <f t="shared" si="1788"/>
        <v>13.41</v>
      </c>
      <c r="J3127" s="69">
        <f t="shared" si="1789"/>
        <v>48.709999999999994</v>
      </c>
      <c r="K3127" s="69">
        <v>0</v>
      </c>
      <c r="L3127" s="75">
        <f t="shared" si="1790"/>
        <v>48.709999999999994</v>
      </c>
      <c r="N3127" s="69">
        <v>35.299999999999997</v>
      </c>
      <c r="O3127" s="69">
        <v>13.41</v>
      </c>
      <c r="P3127" s="69">
        <f t="shared" si="1791"/>
        <v>48.709999999999994</v>
      </c>
      <c r="Q3127" s="63"/>
      <c r="R3127" s="69">
        <f t="shared" si="1792"/>
        <v>35.299999999999997</v>
      </c>
      <c r="S3127" s="69">
        <f t="shared" si="1792"/>
        <v>13.42</v>
      </c>
      <c r="T3127" s="69">
        <f t="shared" si="1793"/>
        <v>48.72</v>
      </c>
      <c r="U3127" s="69">
        <f t="shared" si="1794"/>
        <v>0</v>
      </c>
      <c r="V3127" s="77">
        <f t="shared" si="1795"/>
        <v>48.72</v>
      </c>
      <c r="X3127" s="69">
        <v>35.299999999999997</v>
      </c>
      <c r="Y3127" s="69">
        <v>13.42</v>
      </c>
      <c r="Z3127" s="69">
        <v>48.72</v>
      </c>
      <c r="AA3127" s="78"/>
      <c r="AB3127" s="79">
        <f t="shared" si="1777"/>
        <v>-1.0000000000005116E-2</v>
      </c>
    </row>
    <row r="3128" spans="1:28" s="33" customFormat="1" x14ac:dyDescent="0.25">
      <c r="A3128" s="71" t="s">
        <v>11897</v>
      </c>
      <c r="B3128" s="72" t="s">
        <v>16814</v>
      </c>
      <c r="C3128" s="73" t="s">
        <v>8753</v>
      </c>
      <c r="D3128" s="74">
        <v>0</v>
      </c>
      <c r="E3128" s="69">
        <v>104.01</v>
      </c>
      <c r="F3128" s="75">
        <f t="shared" si="1787"/>
        <v>0</v>
      </c>
      <c r="G3128" s="76"/>
      <c r="H3128" s="69">
        <f t="shared" si="1788"/>
        <v>87.23</v>
      </c>
      <c r="I3128" s="69">
        <f t="shared" si="1788"/>
        <v>16.78</v>
      </c>
      <c r="J3128" s="69">
        <f t="shared" si="1789"/>
        <v>104.01</v>
      </c>
      <c r="K3128" s="69">
        <v>0</v>
      </c>
      <c r="L3128" s="75">
        <f t="shared" si="1790"/>
        <v>104.01</v>
      </c>
      <c r="N3128" s="69">
        <v>87.23</v>
      </c>
      <c r="O3128" s="69">
        <v>16.78</v>
      </c>
      <c r="P3128" s="69">
        <f t="shared" si="1791"/>
        <v>104.01</v>
      </c>
      <c r="Q3128" s="63"/>
      <c r="R3128" s="69">
        <f t="shared" si="1792"/>
        <v>87.23</v>
      </c>
      <c r="S3128" s="69">
        <f t="shared" si="1792"/>
        <v>16.79</v>
      </c>
      <c r="T3128" s="69">
        <f t="shared" si="1793"/>
        <v>104.02000000000001</v>
      </c>
      <c r="U3128" s="69">
        <f t="shared" si="1794"/>
        <v>0</v>
      </c>
      <c r="V3128" s="77">
        <f t="shared" si="1795"/>
        <v>104.02000000000001</v>
      </c>
      <c r="X3128" s="69">
        <v>87.23</v>
      </c>
      <c r="Y3128" s="69">
        <v>16.79</v>
      </c>
      <c r="Z3128" s="69">
        <v>104.02</v>
      </c>
      <c r="AA3128" s="78"/>
      <c r="AB3128" s="79">
        <f t="shared" si="1777"/>
        <v>-9.9999999999909051E-3</v>
      </c>
    </row>
    <row r="3129" spans="1:28" s="33" customFormat="1" x14ac:dyDescent="0.25">
      <c r="A3129" s="65" t="s">
        <v>11898</v>
      </c>
      <c r="B3129" s="66" t="s">
        <v>16815</v>
      </c>
      <c r="C3129" s="67"/>
      <c r="D3129" s="68"/>
      <c r="E3129" s="69"/>
      <c r="F3129" s="70"/>
      <c r="G3129" s="38"/>
      <c r="H3129" s="69"/>
      <c r="I3129" s="69"/>
      <c r="J3129" s="69"/>
      <c r="K3129" s="69"/>
      <c r="L3129" s="75"/>
      <c r="N3129" s="69"/>
      <c r="O3129" s="69"/>
      <c r="P3129" s="69"/>
      <c r="Q3129" s="63"/>
      <c r="R3129" s="69"/>
      <c r="S3129" s="69"/>
      <c r="T3129" s="69"/>
      <c r="U3129" s="69"/>
      <c r="V3129" s="77"/>
      <c r="X3129" s="69"/>
      <c r="Y3129" s="69"/>
      <c r="Z3129" s="69"/>
      <c r="AA3129" s="78"/>
      <c r="AB3129" s="79">
        <f t="shared" si="1777"/>
        <v>0</v>
      </c>
    </row>
    <row r="3130" spans="1:28" x14ac:dyDescent="0.25">
      <c r="A3130" s="71" t="s">
        <v>11899</v>
      </c>
      <c r="B3130" s="72" t="s">
        <v>16816</v>
      </c>
      <c r="C3130" s="73" t="s">
        <v>8808</v>
      </c>
      <c r="D3130" s="74">
        <v>0</v>
      </c>
      <c r="E3130" s="69">
        <v>50.34</v>
      </c>
      <c r="F3130" s="75">
        <f t="shared" ref="F3130:F3144" si="1796">ROUND(D3130*E3130,2)</f>
        <v>0</v>
      </c>
      <c r="G3130" s="76"/>
      <c r="H3130" s="69">
        <f t="shared" ref="H3130:I3144" si="1797">ROUND(N3130+(N3130*$H$2/100),2)</f>
        <v>39.270000000000003</v>
      </c>
      <c r="I3130" s="69">
        <f t="shared" si="1797"/>
        <v>11.07</v>
      </c>
      <c r="J3130" s="69">
        <f t="shared" ref="J3130:J3144" si="1798">H3130+I3130</f>
        <v>50.34</v>
      </c>
      <c r="K3130" s="69">
        <v>0</v>
      </c>
      <c r="L3130" s="75">
        <f t="shared" ref="L3130:L3144" si="1799">SUM(J3130:K3130)</f>
        <v>50.34</v>
      </c>
      <c r="N3130" s="69">
        <v>39.270000000000003</v>
      </c>
      <c r="O3130" s="69">
        <v>11.07</v>
      </c>
      <c r="P3130" s="69">
        <f t="shared" ref="P3130:P3144" si="1800">SUM(N3130:O3130)</f>
        <v>50.34</v>
      </c>
      <c r="Q3130" s="63"/>
      <c r="R3130" s="69">
        <f t="shared" ref="R3130:S3144" si="1801">X3130</f>
        <v>39.270000000000003</v>
      </c>
      <c r="S3130" s="69">
        <f t="shared" si="1801"/>
        <v>11.07</v>
      </c>
      <c r="T3130" s="69">
        <f t="shared" ref="T3130:T3144" si="1802">R3130+S3130</f>
        <v>50.34</v>
      </c>
      <c r="U3130" s="69">
        <f t="shared" ref="U3130:U3144" si="1803">ROUND(Z3130*$H$2,2)/100</f>
        <v>0</v>
      </c>
      <c r="V3130" s="77">
        <f t="shared" ref="V3130:V3144" si="1804">SUM(T3130:U3130)</f>
        <v>50.34</v>
      </c>
      <c r="X3130" s="69">
        <v>39.270000000000003</v>
      </c>
      <c r="Y3130" s="69">
        <v>11.07</v>
      </c>
      <c r="Z3130" s="69">
        <v>50.34</v>
      </c>
      <c r="AA3130" s="78"/>
      <c r="AB3130" s="79">
        <f t="shared" si="1777"/>
        <v>0</v>
      </c>
    </row>
    <row r="3131" spans="1:28" x14ac:dyDescent="0.25">
      <c r="A3131" s="71" t="s">
        <v>11900</v>
      </c>
      <c r="B3131" s="72" t="s">
        <v>16817</v>
      </c>
      <c r="C3131" s="73" t="s">
        <v>8808</v>
      </c>
      <c r="D3131" s="74">
        <v>0</v>
      </c>
      <c r="E3131" s="69">
        <v>68.540000000000006</v>
      </c>
      <c r="F3131" s="75">
        <f t="shared" si="1796"/>
        <v>0</v>
      </c>
      <c r="G3131" s="76"/>
      <c r="H3131" s="69">
        <f t="shared" si="1797"/>
        <v>56.46</v>
      </c>
      <c r="I3131" s="69">
        <f t="shared" si="1797"/>
        <v>12.08</v>
      </c>
      <c r="J3131" s="69">
        <f t="shared" si="1798"/>
        <v>68.540000000000006</v>
      </c>
      <c r="K3131" s="69">
        <v>0</v>
      </c>
      <c r="L3131" s="75">
        <f t="shared" si="1799"/>
        <v>68.540000000000006</v>
      </c>
      <c r="N3131" s="69">
        <v>56.46</v>
      </c>
      <c r="O3131" s="69">
        <v>12.08</v>
      </c>
      <c r="P3131" s="69">
        <f t="shared" si="1800"/>
        <v>68.540000000000006</v>
      </c>
      <c r="Q3131" s="63"/>
      <c r="R3131" s="69">
        <f t="shared" si="1801"/>
        <v>56.46</v>
      </c>
      <c r="S3131" s="69">
        <f t="shared" si="1801"/>
        <v>12.08</v>
      </c>
      <c r="T3131" s="69">
        <f t="shared" si="1802"/>
        <v>68.540000000000006</v>
      </c>
      <c r="U3131" s="69">
        <f t="shared" si="1803"/>
        <v>0</v>
      </c>
      <c r="V3131" s="77">
        <f t="shared" si="1804"/>
        <v>68.540000000000006</v>
      </c>
      <c r="X3131" s="69">
        <v>56.46</v>
      </c>
      <c r="Y3131" s="69">
        <v>12.08</v>
      </c>
      <c r="Z3131" s="69">
        <v>68.540000000000006</v>
      </c>
      <c r="AA3131" s="78"/>
      <c r="AB3131" s="79">
        <f t="shared" si="1777"/>
        <v>0</v>
      </c>
    </row>
    <row r="3132" spans="1:28" x14ac:dyDescent="0.25">
      <c r="A3132" s="71" t="s">
        <v>11901</v>
      </c>
      <c r="B3132" s="72" t="s">
        <v>16818</v>
      </c>
      <c r="C3132" s="73" t="s">
        <v>8808</v>
      </c>
      <c r="D3132" s="74">
        <v>0</v>
      </c>
      <c r="E3132" s="69">
        <v>87.039999999999992</v>
      </c>
      <c r="F3132" s="75">
        <f t="shared" si="1796"/>
        <v>0</v>
      </c>
      <c r="G3132" s="76"/>
      <c r="H3132" s="69">
        <f t="shared" si="1797"/>
        <v>71.94</v>
      </c>
      <c r="I3132" s="69">
        <f t="shared" si="1797"/>
        <v>15.1</v>
      </c>
      <c r="J3132" s="69">
        <f t="shared" si="1798"/>
        <v>87.039999999999992</v>
      </c>
      <c r="K3132" s="69">
        <v>0</v>
      </c>
      <c r="L3132" s="75">
        <f t="shared" si="1799"/>
        <v>87.039999999999992</v>
      </c>
      <c r="N3132" s="69">
        <v>71.94</v>
      </c>
      <c r="O3132" s="69">
        <v>15.1</v>
      </c>
      <c r="P3132" s="69">
        <f t="shared" si="1800"/>
        <v>87.039999999999992</v>
      </c>
      <c r="Q3132" s="63"/>
      <c r="R3132" s="69">
        <f t="shared" si="1801"/>
        <v>71.94</v>
      </c>
      <c r="S3132" s="69">
        <f t="shared" si="1801"/>
        <v>15.1</v>
      </c>
      <c r="T3132" s="69">
        <f t="shared" si="1802"/>
        <v>87.039999999999992</v>
      </c>
      <c r="U3132" s="69">
        <f t="shared" si="1803"/>
        <v>0</v>
      </c>
      <c r="V3132" s="77">
        <f t="shared" si="1804"/>
        <v>87.039999999999992</v>
      </c>
      <c r="X3132" s="69">
        <v>71.94</v>
      </c>
      <c r="Y3132" s="69">
        <v>15.1</v>
      </c>
      <c r="Z3132" s="69">
        <v>87.04</v>
      </c>
      <c r="AA3132" s="78"/>
      <c r="AB3132" s="79">
        <f t="shared" si="1777"/>
        <v>0</v>
      </c>
    </row>
    <row r="3133" spans="1:28" x14ac:dyDescent="0.25">
      <c r="A3133" s="71" t="s">
        <v>11902</v>
      </c>
      <c r="B3133" s="72" t="s">
        <v>16819</v>
      </c>
      <c r="C3133" s="73" t="s">
        <v>8808</v>
      </c>
      <c r="D3133" s="74">
        <v>0</v>
      </c>
      <c r="E3133" s="69">
        <v>140.17999999999998</v>
      </c>
      <c r="F3133" s="75">
        <f t="shared" si="1796"/>
        <v>0</v>
      </c>
      <c r="G3133" s="76"/>
      <c r="H3133" s="69">
        <f t="shared" si="1797"/>
        <v>123.06</v>
      </c>
      <c r="I3133" s="69">
        <f t="shared" si="1797"/>
        <v>17.12</v>
      </c>
      <c r="J3133" s="69">
        <f t="shared" si="1798"/>
        <v>140.18</v>
      </c>
      <c r="K3133" s="69">
        <v>0</v>
      </c>
      <c r="L3133" s="75">
        <f t="shared" si="1799"/>
        <v>140.18</v>
      </c>
      <c r="N3133" s="69">
        <v>123.06</v>
      </c>
      <c r="O3133" s="69">
        <v>17.119999999999997</v>
      </c>
      <c r="P3133" s="69">
        <f t="shared" si="1800"/>
        <v>140.18</v>
      </c>
      <c r="Q3133" s="63"/>
      <c r="R3133" s="69">
        <f t="shared" si="1801"/>
        <v>123.06</v>
      </c>
      <c r="S3133" s="69">
        <f t="shared" si="1801"/>
        <v>17.11</v>
      </c>
      <c r="T3133" s="69">
        <f t="shared" si="1802"/>
        <v>140.17000000000002</v>
      </c>
      <c r="U3133" s="69">
        <f t="shared" si="1803"/>
        <v>0</v>
      </c>
      <c r="V3133" s="77">
        <f t="shared" si="1804"/>
        <v>140.17000000000002</v>
      </c>
      <c r="X3133" s="69">
        <v>123.06</v>
      </c>
      <c r="Y3133" s="69">
        <v>17.11</v>
      </c>
      <c r="Z3133" s="69">
        <v>140.16999999999999</v>
      </c>
      <c r="AA3133" s="78"/>
      <c r="AB3133" s="79">
        <f t="shared" si="1777"/>
        <v>1.0000000000019327E-2</v>
      </c>
    </row>
    <row r="3134" spans="1:28" x14ac:dyDescent="0.25">
      <c r="A3134" s="71" t="s">
        <v>11903</v>
      </c>
      <c r="B3134" s="72" t="s">
        <v>16820</v>
      </c>
      <c r="C3134" s="73" t="s">
        <v>8808</v>
      </c>
      <c r="D3134" s="74">
        <v>0</v>
      </c>
      <c r="E3134" s="69">
        <v>158.12</v>
      </c>
      <c r="F3134" s="75">
        <f t="shared" si="1796"/>
        <v>0</v>
      </c>
      <c r="G3134" s="76"/>
      <c r="H3134" s="69">
        <f t="shared" si="1797"/>
        <v>141</v>
      </c>
      <c r="I3134" s="69">
        <f t="shared" si="1797"/>
        <v>17.12</v>
      </c>
      <c r="J3134" s="69">
        <f t="shared" si="1798"/>
        <v>158.12</v>
      </c>
      <c r="K3134" s="69">
        <v>0</v>
      </c>
      <c r="L3134" s="75">
        <f t="shared" si="1799"/>
        <v>158.12</v>
      </c>
      <c r="N3134" s="69">
        <v>141</v>
      </c>
      <c r="O3134" s="69">
        <v>17.119999999999997</v>
      </c>
      <c r="P3134" s="69">
        <f t="shared" si="1800"/>
        <v>158.12</v>
      </c>
      <c r="Q3134" s="63"/>
      <c r="R3134" s="69">
        <f t="shared" si="1801"/>
        <v>141</v>
      </c>
      <c r="S3134" s="69">
        <f t="shared" si="1801"/>
        <v>17.11</v>
      </c>
      <c r="T3134" s="69">
        <f t="shared" si="1802"/>
        <v>158.11000000000001</v>
      </c>
      <c r="U3134" s="69">
        <f t="shared" si="1803"/>
        <v>0</v>
      </c>
      <c r="V3134" s="77">
        <f t="shared" si="1804"/>
        <v>158.11000000000001</v>
      </c>
      <c r="X3134" s="69">
        <v>141</v>
      </c>
      <c r="Y3134" s="69">
        <v>17.11</v>
      </c>
      <c r="Z3134" s="69">
        <v>158.11000000000001</v>
      </c>
      <c r="AA3134" s="78"/>
      <c r="AB3134" s="79">
        <f t="shared" si="1777"/>
        <v>9.9999999999909051E-3</v>
      </c>
    </row>
    <row r="3135" spans="1:28" x14ac:dyDescent="0.25">
      <c r="A3135" s="71" t="s">
        <v>11904</v>
      </c>
      <c r="B3135" s="72" t="s">
        <v>16821</v>
      </c>
      <c r="C3135" s="73" t="s">
        <v>8808</v>
      </c>
      <c r="D3135" s="74">
        <v>0</v>
      </c>
      <c r="E3135" s="69">
        <v>188.99</v>
      </c>
      <c r="F3135" s="75">
        <f t="shared" si="1796"/>
        <v>0</v>
      </c>
      <c r="G3135" s="76"/>
      <c r="H3135" s="69">
        <f t="shared" si="1797"/>
        <v>165.84</v>
      </c>
      <c r="I3135" s="69">
        <f t="shared" si="1797"/>
        <v>23.15</v>
      </c>
      <c r="J3135" s="69">
        <f t="shared" si="1798"/>
        <v>188.99</v>
      </c>
      <c r="K3135" s="69">
        <v>0</v>
      </c>
      <c r="L3135" s="75">
        <f t="shared" si="1799"/>
        <v>188.99</v>
      </c>
      <c r="N3135" s="69">
        <v>165.84</v>
      </c>
      <c r="O3135" s="69">
        <v>23.15</v>
      </c>
      <c r="P3135" s="69">
        <f t="shared" si="1800"/>
        <v>188.99</v>
      </c>
      <c r="Q3135" s="63"/>
      <c r="R3135" s="69">
        <f t="shared" si="1801"/>
        <v>165.84</v>
      </c>
      <c r="S3135" s="69">
        <f t="shared" si="1801"/>
        <v>23.15</v>
      </c>
      <c r="T3135" s="69">
        <f t="shared" si="1802"/>
        <v>188.99</v>
      </c>
      <c r="U3135" s="69">
        <f t="shared" si="1803"/>
        <v>0</v>
      </c>
      <c r="V3135" s="77">
        <f t="shared" si="1804"/>
        <v>188.99</v>
      </c>
      <c r="X3135" s="69">
        <v>165.84</v>
      </c>
      <c r="Y3135" s="69">
        <v>23.15</v>
      </c>
      <c r="Z3135" s="69">
        <v>188.99</v>
      </c>
      <c r="AA3135" s="78"/>
      <c r="AB3135" s="79">
        <f t="shared" si="1777"/>
        <v>0</v>
      </c>
    </row>
    <row r="3136" spans="1:28" x14ac:dyDescent="0.25">
      <c r="A3136" s="71" t="s">
        <v>11905</v>
      </c>
      <c r="B3136" s="72" t="s">
        <v>16822</v>
      </c>
      <c r="C3136" s="73" t="s">
        <v>8808</v>
      </c>
      <c r="D3136" s="74">
        <v>0</v>
      </c>
      <c r="E3136" s="69">
        <v>273.85000000000002</v>
      </c>
      <c r="F3136" s="75">
        <f t="shared" si="1796"/>
        <v>0</v>
      </c>
      <c r="G3136" s="76"/>
      <c r="H3136" s="69">
        <f t="shared" si="1797"/>
        <v>246.69</v>
      </c>
      <c r="I3136" s="69">
        <f t="shared" si="1797"/>
        <v>27.16</v>
      </c>
      <c r="J3136" s="69">
        <f t="shared" si="1798"/>
        <v>273.85000000000002</v>
      </c>
      <c r="K3136" s="69">
        <v>0</v>
      </c>
      <c r="L3136" s="75">
        <f t="shared" si="1799"/>
        <v>273.85000000000002</v>
      </c>
      <c r="N3136" s="69">
        <v>246.68999999999997</v>
      </c>
      <c r="O3136" s="69">
        <v>27.16</v>
      </c>
      <c r="P3136" s="69">
        <f t="shared" si="1800"/>
        <v>273.84999999999997</v>
      </c>
      <c r="Q3136" s="63"/>
      <c r="R3136" s="69">
        <f t="shared" si="1801"/>
        <v>246.69</v>
      </c>
      <c r="S3136" s="69">
        <f t="shared" si="1801"/>
        <v>27.16</v>
      </c>
      <c r="T3136" s="69">
        <f t="shared" si="1802"/>
        <v>273.85000000000002</v>
      </c>
      <c r="U3136" s="69">
        <f t="shared" si="1803"/>
        <v>0</v>
      </c>
      <c r="V3136" s="77">
        <f t="shared" si="1804"/>
        <v>273.85000000000002</v>
      </c>
      <c r="X3136" s="69">
        <v>246.69</v>
      </c>
      <c r="Y3136" s="69">
        <v>27.16</v>
      </c>
      <c r="Z3136" s="69">
        <v>273.85000000000002</v>
      </c>
      <c r="AA3136" s="78"/>
      <c r="AB3136" s="79">
        <f t="shared" si="1777"/>
        <v>0</v>
      </c>
    </row>
    <row r="3137" spans="1:28" x14ac:dyDescent="0.25">
      <c r="A3137" s="71" t="s">
        <v>11906</v>
      </c>
      <c r="B3137" s="72" t="s">
        <v>16823</v>
      </c>
      <c r="C3137" s="73" t="s">
        <v>8808</v>
      </c>
      <c r="D3137" s="74">
        <v>0</v>
      </c>
      <c r="E3137" s="69">
        <v>341.90999999999997</v>
      </c>
      <c r="F3137" s="75">
        <f t="shared" si="1796"/>
        <v>0</v>
      </c>
      <c r="G3137" s="76"/>
      <c r="H3137" s="69">
        <f t="shared" si="1797"/>
        <v>312.70999999999998</v>
      </c>
      <c r="I3137" s="69">
        <f t="shared" si="1797"/>
        <v>29.2</v>
      </c>
      <c r="J3137" s="69">
        <f t="shared" si="1798"/>
        <v>341.90999999999997</v>
      </c>
      <c r="K3137" s="69">
        <v>0</v>
      </c>
      <c r="L3137" s="75">
        <f t="shared" si="1799"/>
        <v>341.90999999999997</v>
      </c>
      <c r="N3137" s="69">
        <v>312.70999999999998</v>
      </c>
      <c r="O3137" s="69">
        <v>29.200000000000003</v>
      </c>
      <c r="P3137" s="69">
        <f t="shared" si="1800"/>
        <v>341.90999999999997</v>
      </c>
      <c r="Q3137" s="63"/>
      <c r="R3137" s="69">
        <f t="shared" si="1801"/>
        <v>312.70999999999998</v>
      </c>
      <c r="S3137" s="69">
        <f t="shared" si="1801"/>
        <v>29.2</v>
      </c>
      <c r="T3137" s="69">
        <f t="shared" si="1802"/>
        <v>341.90999999999997</v>
      </c>
      <c r="U3137" s="69">
        <f t="shared" si="1803"/>
        <v>0</v>
      </c>
      <c r="V3137" s="77">
        <f t="shared" si="1804"/>
        <v>341.90999999999997</v>
      </c>
      <c r="X3137" s="69">
        <v>312.70999999999998</v>
      </c>
      <c r="Y3137" s="69">
        <v>29.2</v>
      </c>
      <c r="Z3137" s="69">
        <v>341.91</v>
      </c>
      <c r="AA3137" s="78"/>
      <c r="AB3137" s="79">
        <f t="shared" si="1777"/>
        <v>0</v>
      </c>
    </row>
    <row r="3138" spans="1:28" s="33" customFormat="1" x14ac:dyDescent="0.25">
      <c r="A3138" s="71" t="s">
        <v>11907</v>
      </c>
      <c r="B3138" s="72" t="s">
        <v>16824</v>
      </c>
      <c r="C3138" s="73" t="s">
        <v>8808</v>
      </c>
      <c r="D3138" s="74">
        <v>0</v>
      </c>
      <c r="E3138" s="69">
        <v>460.03</v>
      </c>
      <c r="F3138" s="75">
        <f t="shared" si="1796"/>
        <v>0</v>
      </c>
      <c r="G3138" s="76"/>
      <c r="H3138" s="69">
        <f t="shared" si="1797"/>
        <v>426.82</v>
      </c>
      <c r="I3138" s="69">
        <f t="shared" si="1797"/>
        <v>33.21</v>
      </c>
      <c r="J3138" s="69">
        <f t="shared" si="1798"/>
        <v>460.03</v>
      </c>
      <c r="K3138" s="69">
        <v>0</v>
      </c>
      <c r="L3138" s="75">
        <f t="shared" si="1799"/>
        <v>460.03</v>
      </c>
      <c r="N3138" s="69">
        <v>426.82</v>
      </c>
      <c r="O3138" s="69">
        <v>33.209999999999994</v>
      </c>
      <c r="P3138" s="69">
        <f t="shared" si="1800"/>
        <v>460.03</v>
      </c>
      <c r="Q3138" s="63"/>
      <c r="R3138" s="69">
        <f t="shared" si="1801"/>
        <v>426.82</v>
      </c>
      <c r="S3138" s="69">
        <f t="shared" si="1801"/>
        <v>33.21</v>
      </c>
      <c r="T3138" s="69">
        <f t="shared" si="1802"/>
        <v>460.03</v>
      </c>
      <c r="U3138" s="69">
        <f t="shared" si="1803"/>
        <v>0</v>
      </c>
      <c r="V3138" s="77">
        <f t="shared" si="1804"/>
        <v>460.03</v>
      </c>
      <c r="X3138" s="69">
        <v>426.82</v>
      </c>
      <c r="Y3138" s="69">
        <v>33.21</v>
      </c>
      <c r="Z3138" s="69">
        <v>460.03</v>
      </c>
      <c r="AA3138" s="78"/>
      <c r="AB3138" s="79">
        <f t="shared" si="1777"/>
        <v>0</v>
      </c>
    </row>
    <row r="3139" spans="1:28" x14ac:dyDescent="0.25">
      <c r="A3139" s="71" t="s">
        <v>11908</v>
      </c>
      <c r="B3139" s="72" t="s">
        <v>16825</v>
      </c>
      <c r="C3139" s="73" t="s">
        <v>8808</v>
      </c>
      <c r="D3139" s="74">
        <v>0</v>
      </c>
      <c r="E3139" s="69">
        <v>51.11</v>
      </c>
      <c r="F3139" s="75">
        <f t="shared" si="1796"/>
        <v>0</v>
      </c>
      <c r="G3139" s="76"/>
      <c r="H3139" s="69">
        <f t="shared" si="1797"/>
        <v>39.03</v>
      </c>
      <c r="I3139" s="69">
        <f t="shared" si="1797"/>
        <v>12.08</v>
      </c>
      <c r="J3139" s="69">
        <f t="shared" si="1798"/>
        <v>51.11</v>
      </c>
      <c r="K3139" s="69">
        <v>0</v>
      </c>
      <c r="L3139" s="75">
        <f t="shared" si="1799"/>
        <v>51.11</v>
      </c>
      <c r="N3139" s="69">
        <v>39.03</v>
      </c>
      <c r="O3139" s="69">
        <v>12.08</v>
      </c>
      <c r="P3139" s="69">
        <f t="shared" si="1800"/>
        <v>51.11</v>
      </c>
      <c r="Q3139" s="63"/>
      <c r="R3139" s="69">
        <f t="shared" si="1801"/>
        <v>39.03</v>
      </c>
      <c r="S3139" s="69">
        <f t="shared" si="1801"/>
        <v>12.08</v>
      </c>
      <c r="T3139" s="69">
        <f t="shared" si="1802"/>
        <v>51.11</v>
      </c>
      <c r="U3139" s="69">
        <f t="shared" si="1803"/>
        <v>0</v>
      </c>
      <c r="V3139" s="77">
        <f t="shared" si="1804"/>
        <v>51.11</v>
      </c>
      <c r="X3139" s="69">
        <v>39.03</v>
      </c>
      <c r="Y3139" s="69">
        <v>12.08</v>
      </c>
      <c r="Z3139" s="69">
        <v>51.11</v>
      </c>
      <c r="AA3139" s="78"/>
      <c r="AB3139" s="79">
        <f t="shared" si="1777"/>
        <v>0</v>
      </c>
    </row>
    <row r="3140" spans="1:28" x14ac:dyDescent="0.25">
      <c r="A3140" s="71" t="s">
        <v>11909</v>
      </c>
      <c r="B3140" s="72" t="s">
        <v>16826</v>
      </c>
      <c r="C3140" s="73" t="s">
        <v>8808</v>
      </c>
      <c r="D3140" s="74">
        <v>0</v>
      </c>
      <c r="E3140" s="69">
        <v>62.96</v>
      </c>
      <c r="F3140" s="75">
        <f t="shared" si="1796"/>
        <v>0</v>
      </c>
      <c r="G3140" s="76"/>
      <c r="H3140" s="69">
        <f t="shared" si="1797"/>
        <v>47.86</v>
      </c>
      <c r="I3140" s="69">
        <f t="shared" si="1797"/>
        <v>15.1</v>
      </c>
      <c r="J3140" s="69">
        <f t="shared" si="1798"/>
        <v>62.96</v>
      </c>
      <c r="K3140" s="69">
        <v>0</v>
      </c>
      <c r="L3140" s="75">
        <f t="shared" si="1799"/>
        <v>62.96</v>
      </c>
      <c r="N3140" s="69">
        <v>47.86</v>
      </c>
      <c r="O3140" s="69">
        <v>15.1</v>
      </c>
      <c r="P3140" s="69">
        <f t="shared" si="1800"/>
        <v>62.96</v>
      </c>
      <c r="Q3140" s="63"/>
      <c r="R3140" s="69">
        <f t="shared" si="1801"/>
        <v>47.86</v>
      </c>
      <c r="S3140" s="69">
        <f t="shared" si="1801"/>
        <v>15.1</v>
      </c>
      <c r="T3140" s="69">
        <f t="shared" si="1802"/>
        <v>62.96</v>
      </c>
      <c r="U3140" s="69">
        <f t="shared" si="1803"/>
        <v>0</v>
      </c>
      <c r="V3140" s="77">
        <f t="shared" si="1804"/>
        <v>62.96</v>
      </c>
      <c r="X3140" s="69">
        <v>47.86</v>
      </c>
      <c r="Y3140" s="69">
        <v>15.1</v>
      </c>
      <c r="Z3140" s="69">
        <v>62.96</v>
      </c>
      <c r="AA3140" s="78"/>
      <c r="AB3140" s="79">
        <f t="shared" si="1777"/>
        <v>0</v>
      </c>
    </row>
    <row r="3141" spans="1:28" x14ac:dyDescent="0.25">
      <c r="A3141" s="71" t="s">
        <v>11910</v>
      </c>
      <c r="B3141" s="72" t="s">
        <v>16827</v>
      </c>
      <c r="C3141" s="73" t="s">
        <v>8808</v>
      </c>
      <c r="D3141" s="74">
        <v>0</v>
      </c>
      <c r="E3141" s="69">
        <v>103.59000000000002</v>
      </c>
      <c r="F3141" s="75">
        <f t="shared" si="1796"/>
        <v>0</v>
      </c>
      <c r="G3141" s="76"/>
      <c r="H3141" s="69">
        <f t="shared" si="1797"/>
        <v>86.47</v>
      </c>
      <c r="I3141" s="69">
        <f t="shared" si="1797"/>
        <v>17.12</v>
      </c>
      <c r="J3141" s="69">
        <f t="shared" si="1798"/>
        <v>103.59</v>
      </c>
      <c r="K3141" s="69">
        <v>0</v>
      </c>
      <c r="L3141" s="75">
        <f t="shared" si="1799"/>
        <v>103.59</v>
      </c>
      <c r="N3141" s="69">
        <v>86.470000000000013</v>
      </c>
      <c r="O3141" s="69">
        <v>17.119999999999997</v>
      </c>
      <c r="P3141" s="69">
        <f t="shared" si="1800"/>
        <v>103.59</v>
      </c>
      <c r="Q3141" s="63"/>
      <c r="R3141" s="69">
        <f t="shared" si="1801"/>
        <v>86.47</v>
      </c>
      <c r="S3141" s="69">
        <f t="shared" si="1801"/>
        <v>17.11</v>
      </c>
      <c r="T3141" s="69">
        <f t="shared" si="1802"/>
        <v>103.58</v>
      </c>
      <c r="U3141" s="69">
        <f t="shared" si="1803"/>
        <v>0</v>
      </c>
      <c r="V3141" s="77">
        <f t="shared" si="1804"/>
        <v>103.58</v>
      </c>
      <c r="X3141" s="69">
        <v>86.47</v>
      </c>
      <c r="Y3141" s="69">
        <v>17.11</v>
      </c>
      <c r="Z3141" s="69">
        <v>103.58</v>
      </c>
      <c r="AA3141" s="78"/>
      <c r="AB3141" s="79">
        <f t="shared" si="1777"/>
        <v>1.0000000000005116E-2</v>
      </c>
    </row>
    <row r="3142" spans="1:28" x14ac:dyDescent="0.25">
      <c r="A3142" s="71" t="s">
        <v>11911</v>
      </c>
      <c r="B3142" s="72" t="s">
        <v>16828</v>
      </c>
      <c r="C3142" s="73" t="s">
        <v>8808</v>
      </c>
      <c r="D3142" s="74">
        <v>0</v>
      </c>
      <c r="E3142" s="69">
        <v>102.97999999999999</v>
      </c>
      <c r="F3142" s="75">
        <f t="shared" si="1796"/>
        <v>0</v>
      </c>
      <c r="G3142" s="76"/>
      <c r="H3142" s="69">
        <f t="shared" si="1797"/>
        <v>85.86</v>
      </c>
      <c r="I3142" s="69">
        <f t="shared" si="1797"/>
        <v>17.12</v>
      </c>
      <c r="J3142" s="69">
        <f t="shared" si="1798"/>
        <v>102.98</v>
      </c>
      <c r="K3142" s="69">
        <v>0</v>
      </c>
      <c r="L3142" s="75">
        <f t="shared" si="1799"/>
        <v>102.98</v>
      </c>
      <c r="N3142" s="69">
        <v>85.86</v>
      </c>
      <c r="O3142" s="69">
        <v>17.119999999999997</v>
      </c>
      <c r="P3142" s="69">
        <f t="shared" si="1800"/>
        <v>102.97999999999999</v>
      </c>
      <c r="Q3142" s="63"/>
      <c r="R3142" s="69">
        <f t="shared" si="1801"/>
        <v>85.86</v>
      </c>
      <c r="S3142" s="69">
        <f t="shared" si="1801"/>
        <v>17.11</v>
      </c>
      <c r="T3142" s="69">
        <f t="shared" si="1802"/>
        <v>102.97</v>
      </c>
      <c r="U3142" s="69">
        <f t="shared" si="1803"/>
        <v>0</v>
      </c>
      <c r="V3142" s="77">
        <f t="shared" si="1804"/>
        <v>102.97</v>
      </c>
      <c r="X3142" s="69">
        <v>85.86</v>
      </c>
      <c r="Y3142" s="69">
        <v>17.11</v>
      </c>
      <c r="Z3142" s="69">
        <v>102.97</v>
      </c>
      <c r="AA3142" s="78"/>
      <c r="AB3142" s="79">
        <f t="shared" si="1777"/>
        <v>9.9999999999909051E-3</v>
      </c>
    </row>
    <row r="3143" spans="1:28" x14ac:dyDescent="0.25">
      <c r="A3143" s="71" t="s">
        <v>11912</v>
      </c>
      <c r="B3143" s="72" t="s">
        <v>16829</v>
      </c>
      <c r="C3143" s="73" t="s">
        <v>8808</v>
      </c>
      <c r="D3143" s="74">
        <v>0</v>
      </c>
      <c r="E3143" s="69">
        <v>165.17000000000002</v>
      </c>
      <c r="F3143" s="75">
        <f t="shared" si="1796"/>
        <v>0</v>
      </c>
      <c r="G3143" s="76"/>
      <c r="H3143" s="69">
        <f t="shared" si="1797"/>
        <v>142.02000000000001</v>
      </c>
      <c r="I3143" s="69">
        <f t="shared" si="1797"/>
        <v>23.15</v>
      </c>
      <c r="J3143" s="69">
        <f t="shared" si="1798"/>
        <v>165.17000000000002</v>
      </c>
      <c r="K3143" s="69">
        <v>0</v>
      </c>
      <c r="L3143" s="75">
        <f t="shared" si="1799"/>
        <v>165.17000000000002</v>
      </c>
      <c r="N3143" s="69">
        <v>142.02000000000001</v>
      </c>
      <c r="O3143" s="69">
        <v>23.15</v>
      </c>
      <c r="P3143" s="69">
        <f t="shared" si="1800"/>
        <v>165.17000000000002</v>
      </c>
      <c r="Q3143" s="63"/>
      <c r="R3143" s="69">
        <f t="shared" si="1801"/>
        <v>142.02000000000001</v>
      </c>
      <c r="S3143" s="69">
        <f t="shared" si="1801"/>
        <v>23.15</v>
      </c>
      <c r="T3143" s="69">
        <f t="shared" si="1802"/>
        <v>165.17000000000002</v>
      </c>
      <c r="U3143" s="69">
        <f t="shared" si="1803"/>
        <v>0</v>
      </c>
      <c r="V3143" s="77">
        <f t="shared" si="1804"/>
        <v>165.17000000000002</v>
      </c>
      <c r="X3143" s="69">
        <v>142.02000000000001</v>
      </c>
      <c r="Y3143" s="69">
        <v>23.15</v>
      </c>
      <c r="Z3143" s="69">
        <v>165.17</v>
      </c>
      <c r="AA3143" s="78"/>
      <c r="AB3143" s="79">
        <f t="shared" si="1777"/>
        <v>0</v>
      </c>
    </row>
    <row r="3144" spans="1:28" x14ac:dyDescent="0.25">
      <c r="A3144" s="71" t="s">
        <v>11913</v>
      </c>
      <c r="B3144" s="72" t="s">
        <v>16830</v>
      </c>
      <c r="C3144" s="73" t="s">
        <v>8808</v>
      </c>
      <c r="D3144" s="74">
        <v>0</v>
      </c>
      <c r="E3144" s="69">
        <v>200.14</v>
      </c>
      <c r="F3144" s="75">
        <f t="shared" si="1796"/>
        <v>0</v>
      </c>
      <c r="G3144" s="76"/>
      <c r="H3144" s="69">
        <f t="shared" si="1797"/>
        <v>172.98</v>
      </c>
      <c r="I3144" s="69">
        <f t="shared" si="1797"/>
        <v>27.16</v>
      </c>
      <c r="J3144" s="69">
        <f t="shared" si="1798"/>
        <v>200.14</v>
      </c>
      <c r="K3144" s="69">
        <v>0</v>
      </c>
      <c r="L3144" s="75">
        <f t="shared" si="1799"/>
        <v>200.14</v>
      </c>
      <c r="N3144" s="69">
        <v>172.98</v>
      </c>
      <c r="O3144" s="69">
        <v>27.16</v>
      </c>
      <c r="P3144" s="69">
        <f t="shared" si="1800"/>
        <v>200.14</v>
      </c>
      <c r="Q3144" s="63"/>
      <c r="R3144" s="69">
        <f t="shared" si="1801"/>
        <v>172.98</v>
      </c>
      <c r="S3144" s="69">
        <f t="shared" si="1801"/>
        <v>27.16</v>
      </c>
      <c r="T3144" s="69">
        <f t="shared" si="1802"/>
        <v>200.14</v>
      </c>
      <c r="U3144" s="69">
        <f t="shared" si="1803"/>
        <v>0</v>
      </c>
      <c r="V3144" s="77">
        <f t="shared" si="1804"/>
        <v>200.14</v>
      </c>
      <c r="X3144" s="69">
        <v>172.98</v>
      </c>
      <c r="Y3144" s="69">
        <v>27.16</v>
      </c>
      <c r="Z3144" s="69">
        <v>200.14</v>
      </c>
      <c r="AA3144" s="78"/>
      <c r="AB3144" s="79">
        <f t="shared" si="1777"/>
        <v>0</v>
      </c>
    </row>
    <row r="3145" spans="1:28" s="33" customFormat="1" x14ac:dyDescent="0.25">
      <c r="A3145" s="65" t="s">
        <v>11914</v>
      </c>
      <c r="B3145" s="66" t="s">
        <v>16831</v>
      </c>
      <c r="C3145" s="67"/>
      <c r="D3145" s="68"/>
      <c r="E3145" s="69"/>
      <c r="F3145" s="70"/>
      <c r="G3145" s="38"/>
      <c r="H3145" s="69"/>
      <c r="I3145" s="69"/>
      <c r="J3145" s="69"/>
      <c r="K3145" s="69"/>
      <c r="L3145" s="75"/>
      <c r="N3145" s="69"/>
      <c r="O3145" s="69"/>
      <c r="P3145" s="69"/>
      <c r="Q3145" s="63"/>
      <c r="R3145" s="69"/>
      <c r="S3145" s="69"/>
      <c r="T3145" s="69"/>
      <c r="U3145" s="69"/>
      <c r="V3145" s="77"/>
      <c r="X3145" s="69"/>
      <c r="Y3145" s="69"/>
      <c r="Z3145" s="69"/>
      <c r="AA3145" s="78"/>
      <c r="AB3145" s="79">
        <f t="shared" si="1777"/>
        <v>0</v>
      </c>
    </row>
    <row r="3146" spans="1:28" x14ac:dyDescent="0.25">
      <c r="A3146" s="71" t="s">
        <v>11915</v>
      </c>
      <c r="B3146" s="72" t="s">
        <v>16832</v>
      </c>
      <c r="C3146" s="73" t="s">
        <v>8808</v>
      </c>
      <c r="D3146" s="74">
        <v>0</v>
      </c>
      <c r="E3146" s="69">
        <v>58.05</v>
      </c>
      <c r="F3146" s="75">
        <f t="shared" ref="F3146:F3173" si="1805">ROUND(D3146*E3146,2)</f>
        <v>0</v>
      </c>
      <c r="G3146" s="76"/>
      <c r="H3146" s="69">
        <f t="shared" ref="H3146:I3173" si="1806">ROUND(N3146+(N3146*$H$2/100),2)</f>
        <v>35.85</v>
      </c>
      <c r="I3146" s="69">
        <f t="shared" si="1806"/>
        <v>22.2</v>
      </c>
      <c r="J3146" s="69">
        <f t="shared" ref="J3146:J3173" si="1807">H3146+I3146</f>
        <v>58.05</v>
      </c>
      <c r="K3146" s="69">
        <v>0</v>
      </c>
      <c r="L3146" s="75">
        <f t="shared" ref="L3146:L3173" si="1808">SUM(J3146:K3146)</f>
        <v>58.05</v>
      </c>
      <c r="N3146" s="69">
        <v>35.849999999999994</v>
      </c>
      <c r="O3146" s="69">
        <v>22.2</v>
      </c>
      <c r="P3146" s="69">
        <f t="shared" ref="P3146:P3173" si="1809">SUM(N3146:O3146)</f>
        <v>58.05</v>
      </c>
      <c r="Q3146" s="63"/>
      <c r="R3146" s="69">
        <f t="shared" ref="R3146:S3173" si="1810">X3146</f>
        <v>35.85</v>
      </c>
      <c r="S3146" s="69">
        <f t="shared" si="1810"/>
        <v>22.19</v>
      </c>
      <c r="T3146" s="69">
        <f t="shared" ref="T3146:T3173" si="1811">R3146+S3146</f>
        <v>58.040000000000006</v>
      </c>
      <c r="U3146" s="69">
        <f t="shared" ref="U3146:U3173" si="1812">ROUND(Z3146*$H$2,2)/100</f>
        <v>0</v>
      </c>
      <c r="V3146" s="77">
        <f t="shared" ref="V3146:V3173" si="1813">SUM(T3146:U3146)</f>
        <v>58.040000000000006</v>
      </c>
      <c r="X3146" s="69">
        <v>35.85</v>
      </c>
      <c r="Y3146" s="69">
        <v>22.19</v>
      </c>
      <c r="Z3146" s="69">
        <v>58.04</v>
      </c>
      <c r="AA3146" s="78"/>
      <c r="AB3146" s="79">
        <f t="shared" ref="AB3146:AB3209" si="1814">P3146-Z3146</f>
        <v>9.9999999999980105E-3</v>
      </c>
    </row>
    <row r="3147" spans="1:28" x14ac:dyDescent="0.25">
      <c r="A3147" s="71" t="s">
        <v>11916</v>
      </c>
      <c r="B3147" s="72" t="s">
        <v>16833</v>
      </c>
      <c r="C3147" s="73" t="s">
        <v>8808</v>
      </c>
      <c r="D3147" s="74">
        <v>0</v>
      </c>
      <c r="E3147" s="69">
        <v>71.78</v>
      </c>
      <c r="F3147" s="75">
        <f t="shared" si="1805"/>
        <v>0</v>
      </c>
      <c r="G3147" s="76"/>
      <c r="H3147" s="69">
        <f t="shared" si="1806"/>
        <v>46.03</v>
      </c>
      <c r="I3147" s="69">
        <f t="shared" si="1806"/>
        <v>25.75</v>
      </c>
      <c r="J3147" s="69">
        <f t="shared" si="1807"/>
        <v>71.78</v>
      </c>
      <c r="K3147" s="69">
        <v>0</v>
      </c>
      <c r="L3147" s="75">
        <f t="shared" si="1808"/>
        <v>71.78</v>
      </c>
      <c r="N3147" s="69">
        <v>46.03</v>
      </c>
      <c r="O3147" s="69">
        <v>25.75</v>
      </c>
      <c r="P3147" s="69">
        <f t="shared" si="1809"/>
        <v>71.78</v>
      </c>
      <c r="Q3147" s="63"/>
      <c r="R3147" s="69">
        <f t="shared" si="1810"/>
        <v>46.03</v>
      </c>
      <c r="S3147" s="69">
        <f t="shared" si="1810"/>
        <v>25.75</v>
      </c>
      <c r="T3147" s="69">
        <f t="shared" si="1811"/>
        <v>71.78</v>
      </c>
      <c r="U3147" s="69">
        <f t="shared" si="1812"/>
        <v>0</v>
      </c>
      <c r="V3147" s="77">
        <f t="shared" si="1813"/>
        <v>71.78</v>
      </c>
      <c r="X3147" s="69">
        <v>46.03</v>
      </c>
      <c r="Y3147" s="69">
        <v>25.75</v>
      </c>
      <c r="Z3147" s="69">
        <v>71.78</v>
      </c>
      <c r="AA3147" s="78"/>
      <c r="AB3147" s="79">
        <f t="shared" si="1814"/>
        <v>0</v>
      </c>
    </row>
    <row r="3148" spans="1:28" x14ac:dyDescent="0.25">
      <c r="A3148" s="71" t="s">
        <v>11917</v>
      </c>
      <c r="B3148" s="72" t="s">
        <v>16834</v>
      </c>
      <c r="C3148" s="73" t="s">
        <v>8808</v>
      </c>
      <c r="D3148" s="74">
        <v>0</v>
      </c>
      <c r="E3148" s="69">
        <v>61.8</v>
      </c>
      <c r="F3148" s="75">
        <f t="shared" si="1805"/>
        <v>0</v>
      </c>
      <c r="G3148" s="76"/>
      <c r="H3148" s="69">
        <f t="shared" si="1806"/>
        <v>39.6</v>
      </c>
      <c r="I3148" s="69">
        <f t="shared" si="1806"/>
        <v>22.2</v>
      </c>
      <c r="J3148" s="69">
        <f t="shared" si="1807"/>
        <v>61.8</v>
      </c>
      <c r="K3148" s="69">
        <v>0</v>
      </c>
      <c r="L3148" s="75">
        <f t="shared" si="1808"/>
        <v>61.8</v>
      </c>
      <c r="N3148" s="69">
        <v>39.599999999999994</v>
      </c>
      <c r="O3148" s="69">
        <v>22.2</v>
      </c>
      <c r="P3148" s="69">
        <f t="shared" si="1809"/>
        <v>61.8</v>
      </c>
      <c r="Q3148" s="63"/>
      <c r="R3148" s="69">
        <f t="shared" si="1810"/>
        <v>39.6</v>
      </c>
      <c r="S3148" s="69">
        <f t="shared" si="1810"/>
        <v>22.19</v>
      </c>
      <c r="T3148" s="69">
        <f t="shared" si="1811"/>
        <v>61.790000000000006</v>
      </c>
      <c r="U3148" s="69">
        <f t="shared" si="1812"/>
        <v>0</v>
      </c>
      <c r="V3148" s="77">
        <f t="shared" si="1813"/>
        <v>61.790000000000006</v>
      </c>
      <c r="X3148" s="69">
        <v>39.6</v>
      </c>
      <c r="Y3148" s="69">
        <v>22.19</v>
      </c>
      <c r="Z3148" s="69">
        <v>61.79</v>
      </c>
      <c r="AA3148" s="78"/>
      <c r="AB3148" s="79">
        <f t="shared" si="1814"/>
        <v>9.9999999999980105E-3</v>
      </c>
    </row>
    <row r="3149" spans="1:28" x14ac:dyDescent="0.25">
      <c r="A3149" s="71" t="s">
        <v>11918</v>
      </c>
      <c r="B3149" s="72" t="s">
        <v>16835</v>
      </c>
      <c r="C3149" s="73" t="s">
        <v>8808</v>
      </c>
      <c r="D3149" s="74">
        <v>0</v>
      </c>
      <c r="E3149" s="69">
        <v>75.239999999999995</v>
      </c>
      <c r="F3149" s="75">
        <f t="shared" si="1805"/>
        <v>0</v>
      </c>
      <c r="G3149" s="76"/>
      <c r="H3149" s="69">
        <f t="shared" si="1806"/>
        <v>49.49</v>
      </c>
      <c r="I3149" s="69">
        <f t="shared" si="1806"/>
        <v>25.75</v>
      </c>
      <c r="J3149" s="69">
        <f t="shared" si="1807"/>
        <v>75.240000000000009</v>
      </c>
      <c r="K3149" s="69">
        <v>0</v>
      </c>
      <c r="L3149" s="75">
        <f t="shared" si="1808"/>
        <v>75.240000000000009</v>
      </c>
      <c r="N3149" s="69">
        <v>49.49</v>
      </c>
      <c r="O3149" s="69">
        <v>25.75</v>
      </c>
      <c r="P3149" s="69">
        <f t="shared" si="1809"/>
        <v>75.240000000000009</v>
      </c>
      <c r="Q3149" s="63"/>
      <c r="R3149" s="69">
        <f t="shared" si="1810"/>
        <v>49.49</v>
      </c>
      <c r="S3149" s="69">
        <f t="shared" si="1810"/>
        <v>25.75</v>
      </c>
      <c r="T3149" s="69">
        <f t="shared" si="1811"/>
        <v>75.240000000000009</v>
      </c>
      <c r="U3149" s="69">
        <f t="shared" si="1812"/>
        <v>0</v>
      </c>
      <c r="V3149" s="77">
        <f t="shared" si="1813"/>
        <v>75.240000000000009</v>
      </c>
      <c r="X3149" s="69">
        <v>49.49</v>
      </c>
      <c r="Y3149" s="69">
        <v>25.75</v>
      </c>
      <c r="Z3149" s="69">
        <v>75.239999999999995</v>
      </c>
      <c r="AA3149" s="78"/>
      <c r="AB3149" s="79">
        <f t="shared" si="1814"/>
        <v>0</v>
      </c>
    </row>
    <row r="3150" spans="1:28" x14ac:dyDescent="0.25">
      <c r="A3150" s="71" t="s">
        <v>11919</v>
      </c>
      <c r="B3150" s="72" t="s">
        <v>16836</v>
      </c>
      <c r="C3150" s="73" t="s">
        <v>8808</v>
      </c>
      <c r="D3150" s="74">
        <v>0</v>
      </c>
      <c r="E3150" s="69">
        <v>102.28999999999999</v>
      </c>
      <c r="F3150" s="75">
        <f t="shared" si="1805"/>
        <v>0</v>
      </c>
      <c r="G3150" s="76"/>
      <c r="H3150" s="69">
        <f t="shared" si="1806"/>
        <v>70.489999999999995</v>
      </c>
      <c r="I3150" s="69">
        <f t="shared" si="1806"/>
        <v>31.8</v>
      </c>
      <c r="J3150" s="69">
        <f t="shared" si="1807"/>
        <v>102.28999999999999</v>
      </c>
      <c r="K3150" s="69">
        <v>0</v>
      </c>
      <c r="L3150" s="75">
        <f t="shared" si="1808"/>
        <v>102.28999999999999</v>
      </c>
      <c r="N3150" s="69">
        <v>70.489999999999995</v>
      </c>
      <c r="O3150" s="69">
        <v>31.8</v>
      </c>
      <c r="P3150" s="69">
        <f t="shared" si="1809"/>
        <v>102.28999999999999</v>
      </c>
      <c r="Q3150" s="63"/>
      <c r="R3150" s="69">
        <f t="shared" si="1810"/>
        <v>70.489999999999995</v>
      </c>
      <c r="S3150" s="69">
        <f t="shared" si="1810"/>
        <v>31.8</v>
      </c>
      <c r="T3150" s="69">
        <f t="shared" si="1811"/>
        <v>102.28999999999999</v>
      </c>
      <c r="U3150" s="69">
        <f t="shared" si="1812"/>
        <v>0</v>
      </c>
      <c r="V3150" s="77">
        <f t="shared" si="1813"/>
        <v>102.28999999999999</v>
      </c>
      <c r="X3150" s="69">
        <v>70.489999999999995</v>
      </c>
      <c r="Y3150" s="69">
        <v>31.8</v>
      </c>
      <c r="Z3150" s="69">
        <v>102.29</v>
      </c>
      <c r="AA3150" s="78"/>
      <c r="AB3150" s="79">
        <f t="shared" si="1814"/>
        <v>0</v>
      </c>
    </row>
    <row r="3151" spans="1:28" x14ac:dyDescent="0.25">
      <c r="A3151" s="71" t="s">
        <v>11920</v>
      </c>
      <c r="B3151" s="72" t="s">
        <v>16837</v>
      </c>
      <c r="C3151" s="73" t="s">
        <v>8808</v>
      </c>
      <c r="D3151" s="74">
        <v>0</v>
      </c>
      <c r="E3151" s="69">
        <v>141.91000000000003</v>
      </c>
      <c r="F3151" s="75">
        <f t="shared" si="1805"/>
        <v>0</v>
      </c>
      <c r="G3151" s="76"/>
      <c r="H3151" s="69">
        <f t="shared" si="1806"/>
        <v>105.73</v>
      </c>
      <c r="I3151" s="69">
        <f t="shared" si="1806"/>
        <v>36.18</v>
      </c>
      <c r="J3151" s="69">
        <f t="shared" si="1807"/>
        <v>141.91</v>
      </c>
      <c r="K3151" s="69">
        <v>0</v>
      </c>
      <c r="L3151" s="75">
        <f t="shared" si="1808"/>
        <v>141.91</v>
      </c>
      <c r="N3151" s="69">
        <v>105.73</v>
      </c>
      <c r="O3151" s="69">
        <v>36.180000000000007</v>
      </c>
      <c r="P3151" s="69">
        <f t="shared" si="1809"/>
        <v>141.91000000000003</v>
      </c>
      <c r="Q3151" s="63"/>
      <c r="R3151" s="69">
        <f t="shared" si="1810"/>
        <v>105.73</v>
      </c>
      <c r="S3151" s="69">
        <f t="shared" si="1810"/>
        <v>36.19</v>
      </c>
      <c r="T3151" s="69">
        <f t="shared" si="1811"/>
        <v>141.92000000000002</v>
      </c>
      <c r="U3151" s="69">
        <f t="shared" si="1812"/>
        <v>0</v>
      </c>
      <c r="V3151" s="77">
        <f t="shared" si="1813"/>
        <v>141.92000000000002</v>
      </c>
      <c r="X3151" s="69">
        <v>105.73</v>
      </c>
      <c r="Y3151" s="69">
        <v>36.19</v>
      </c>
      <c r="Z3151" s="69">
        <v>141.91999999999999</v>
      </c>
      <c r="AA3151" s="78"/>
      <c r="AB3151" s="79">
        <f t="shared" si="1814"/>
        <v>-9.9999999999624833E-3</v>
      </c>
    </row>
    <row r="3152" spans="1:28" x14ac:dyDescent="0.25">
      <c r="A3152" s="71" t="s">
        <v>11921</v>
      </c>
      <c r="B3152" s="72" t="s">
        <v>16838</v>
      </c>
      <c r="C3152" s="73" t="s">
        <v>8808</v>
      </c>
      <c r="D3152" s="74">
        <v>0</v>
      </c>
      <c r="E3152" s="69">
        <v>230.5</v>
      </c>
      <c r="F3152" s="75">
        <f t="shared" si="1805"/>
        <v>0</v>
      </c>
      <c r="G3152" s="76"/>
      <c r="H3152" s="69">
        <f t="shared" si="1806"/>
        <v>183.86</v>
      </c>
      <c r="I3152" s="69">
        <f t="shared" si="1806"/>
        <v>46.64</v>
      </c>
      <c r="J3152" s="69">
        <f t="shared" si="1807"/>
        <v>230.5</v>
      </c>
      <c r="K3152" s="69">
        <v>0</v>
      </c>
      <c r="L3152" s="75">
        <f t="shared" si="1808"/>
        <v>230.5</v>
      </c>
      <c r="N3152" s="69">
        <v>183.86</v>
      </c>
      <c r="O3152" s="69">
        <v>46.64</v>
      </c>
      <c r="P3152" s="69">
        <f t="shared" si="1809"/>
        <v>230.5</v>
      </c>
      <c r="Q3152" s="63"/>
      <c r="R3152" s="69">
        <f t="shared" si="1810"/>
        <v>183.86</v>
      </c>
      <c r="S3152" s="69">
        <f t="shared" si="1810"/>
        <v>46.63</v>
      </c>
      <c r="T3152" s="69">
        <f t="shared" si="1811"/>
        <v>230.49</v>
      </c>
      <c r="U3152" s="69">
        <f t="shared" si="1812"/>
        <v>0</v>
      </c>
      <c r="V3152" s="77">
        <f t="shared" si="1813"/>
        <v>230.49</v>
      </c>
      <c r="X3152" s="69">
        <v>183.86</v>
      </c>
      <c r="Y3152" s="69">
        <v>46.63</v>
      </c>
      <c r="Z3152" s="69">
        <v>230.49</v>
      </c>
      <c r="AA3152" s="78"/>
      <c r="AB3152" s="79">
        <f t="shared" si="1814"/>
        <v>9.9999999999909051E-3</v>
      </c>
    </row>
    <row r="3153" spans="1:28" x14ac:dyDescent="0.25">
      <c r="A3153" s="71" t="s">
        <v>11922</v>
      </c>
      <c r="B3153" s="72" t="s">
        <v>16839</v>
      </c>
      <c r="C3153" s="73" t="s">
        <v>8808</v>
      </c>
      <c r="D3153" s="74">
        <v>0</v>
      </c>
      <c r="E3153" s="69">
        <v>331.02</v>
      </c>
      <c r="F3153" s="75">
        <f t="shared" si="1805"/>
        <v>0</v>
      </c>
      <c r="G3153" s="76"/>
      <c r="H3153" s="69">
        <f t="shared" si="1806"/>
        <v>272.27999999999997</v>
      </c>
      <c r="I3153" s="69">
        <f t="shared" si="1806"/>
        <v>58.74</v>
      </c>
      <c r="J3153" s="69">
        <f t="shared" si="1807"/>
        <v>331.02</v>
      </c>
      <c r="K3153" s="69">
        <v>0</v>
      </c>
      <c r="L3153" s="75">
        <f t="shared" si="1808"/>
        <v>331.02</v>
      </c>
      <c r="N3153" s="69">
        <v>272.27999999999997</v>
      </c>
      <c r="O3153" s="69">
        <v>58.739999999999995</v>
      </c>
      <c r="P3153" s="69">
        <f t="shared" si="1809"/>
        <v>331.02</v>
      </c>
      <c r="Q3153" s="63"/>
      <c r="R3153" s="69">
        <f t="shared" si="1810"/>
        <v>272.27999999999997</v>
      </c>
      <c r="S3153" s="69">
        <f t="shared" si="1810"/>
        <v>58.73</v>
      </c>
      <c r="T3153" s="69">
        <f t="shared" si="1811"/>
        <v>331.01</v>
      </c>
      <c r="U3153" s="69">
        <f t="shared" si="1812"/>
        <v>0</v>
      </c>
      <c r="V3153" s="77">
        <f t="shared" si="1813"/>
        <v>331.01</v>
      </c>
      <c r="X3153" s="69">
        <v>272.27999999999997</v>
      </c>
      <c r="Y3153" s="69">
        <v>58.73</v>
      </c>
      <c r="Z3153" s="69">
        <v>331.01</v>
      </c>
      <c r="AA3153" s="78"/>
      <c r="AB3153" s="79">
        <f t="shared" si="1814"/>
        <v>9.9999999999909051E-3</v>
      </c>
    </row>
    <row r="3154" spans="1:28" x14ac:dyDescent="0.25">
      <c r="A3154" s="71" t="s">
        <v>11923</v>
      </c>
      <c r="B3154" s="72" t="s">
        <v>16840</v>
      </c>
      <c r="C3154" s="73" t="s">
        <v>8808</v>
      </c>
      <c r="D3154" s="74">
        <v>0</v>
      </c>
      <c r="E3154" s="69">
        <v>485.15000000000003</v>
      </c>
      <c r="F3154" s="75">
        <f t="shared" si="1805"/>
        <v>0</v>
      </c>
      <c r="G3154" s="76"/>
      <c r="H3154" s="69">
        <f t="shared" si="1806"/>
        <v>397.35</v>
      </c>
      <c r="I3154" s="69">
        <f t="shared" si="1806"/>
        <v>87.8</v>
      </c>
      <c r="J3154" s="69">
        <f t="shared" si="1807"/>
        <v>485.15000000000003</v>
      </c>
      <c r="K3154" s="69">
        <v>0</v>
      </c>
      <c r="L3154" s="75">
        <f t="shared" si="1808"/>
        <v>485.15000000000003</v>
      </c>
      <c r="N3154" s="69">
        <v>397.35</v>
      </c>
      <c r="O3154" s="69">
        <v>87.8</v>
      </c>
      <c r="P3154" s="69">
        <f t="shared" si="1809"/>
        <v>485.15000000000003</v>
      </c>
      <c r="Q3154" s="63"/>
      <c r="R3154" s="69">
        <f t="shared" si="1810"/>
        <v>397.35</v>
      </c>
      <c r="S3154" s="69">
        <f t="shared" si="1810"/>
        <v>87.8</v>
      </c>
      <c r="T3154" s="69">
        <f t="shared" si="1811"/>
        <v>485.15000000000003</v>
      </c>
      <c r="U3154" s="69">
        <f t="shared" si="1812"/>
        <v>0</v>
      </c>
      <c r="V3154" s="77">
        <f t="shared" si="1813"/>
        <v>485.15000000000003</v>
      </c>
      <c r="X3154" s="69">
        <v>397.35</v>
      </c>
      <c r="Y3154" s="69">
        <v>87.8</v>
      </c>
      <c r="Z3154" s="69">
        <v>485.15</v>
      </c>
      <c r="AA3154" s="78"/>
      <c r="AB3154" s="79">
        <f t="shared" si="1814"/>
        <v>0</v>
      </c>
    </row>
    <row r="3155" spans="1:28" x14ac:dyDescent="0.25">
      <c r="A3155" s="71" t="s">
        <v>11924</v>
      </c>
      <c r="B3155" s="72" t="s">
        <v>16841</v>
      </c>
      <c r="C3155" s="73" t="s">
        <v>8808</v>
      </c>
      <c r="D3155" s="74">
        <v>0</v>
      </c>
      <c r="E3155" s="69">
        <v>138.06</v>
      </c>
      <c r="F3155" s="75">
        <f t="shared" si="1805"/>
        <v>0</v>
      </c>
      <c r="G3155" s="76"/>
      <c r="H3155" s="69">
        <f t="shared" si="1806"/>
        <v>101.88</v>
      </c>
      <c r="I3155" s="69">
        <f t="shared" si="1806"/>
        <v>36.18</v>
      </c>
      <c r="J3155" s="69">
        <f t="shared" si="1807"/>
        <v>138.06</v>
      </c>
      <c r="K3155" s="69">
        <v>0</v>
      </c>
      <c r="L3155" s="75">
        <f t="shared" si="1808"/>
        <v>138.06</v>
      </c>
      <c r="N3155" s="69">
        <v>101.88000000000001</v>
      </c>
      <c r="O3155" s="69">
        <v>36.180000000000007</v>
      </c>
      <c r="P3155" s="69">
        <f t="shared" si="1809"/>
        <v>138.06</v>
      </c>
      <c r="Q3155" s="63"/>
      <c r="R3155" s="69">
        <f t="shared" si="1810"/>
        <v>101.88</v>
      </c>
      <c r="S3155" s="69">
        <f t="shared" si="1810"/>
        <v>36.19</v>
      </c>
      <c r="T3155" s="69">
        <f t="shared" si="1811"/>
        <v>138.07</v>
      </c>
      <c r="U3155" s="69">
        <f t="shared" si="1812"/>
        <v>0</v>
      </c>
      <c r="V3155" s="77">
        <f t="shared" si="1813"/>
        <v>138.07</v>
      </c>
      <c r="X3155" s="69">
        <v>101.88</v>
      </c>
      <c r="Y3155" s="69">
        <v>36.19</v>
      </c>
      <c r="Z3155" s="69">
        <v>138.07</v>
      </c>
      <c r="AA3155" s="78"/>
      <c r="AB3155" s="79">
        <f t="shared" si="1814"/>
        <v>-9.9999999999909051E-3</v>
      </c>
    </row>
    <row r="3156" spans="1:28" x14ac:dyDescent="0.25">
      <c r="A3156" s="71" t="s">
        <v>11925</v>
      </c>
      <c r="B3156" s="72" t="s">
        <v>16842</v>
      </c>
      <c r="C3156" s="73" t="s">
        <v>8808</v>
      </c>
      <c r="D3156" s="74">
        <v>0</v>
      </c>
      <c r="E3156" s="69">
        <v>243.26999999999998</v>
      </c>
      <c r="F3156" s="75">
        <f t="shared" si="1805"/>
        <v>0</v>
      </c>
      <c r="G3156" s="76"/>
      <c r="H3156" s="69">
        <f t="shared" si="1806"/>
        <v>196.63</v>
      </c>
      <c r="I3156" s="69">
        <f t="shared" si="1806"/>
        <v>46.64</v>
      </c>
      <c r="J3156" s="69">
        <f t="shared" si="1807"/>
        <v>243.26999999999998</v>
      </c>
      <c r="K3156" s="69">
        <v>0</v>
      </c>
      <c r="L3156" s="75">
        <f t="shared" si="1808"/>
        <v>243.26999999999998</v>
      </c>
      <c r="N3156" s="69">
        <v>196.63</v>
      </c>
      <c r="O3156" s="69">
        <v>46.64</v>
      </c>
      <c r="P3156" s="69">
        <f t="shared" si="1809"/>
        <v>243.26999999999998</v>
      </c>
      <c r="Q3156" s="63"/>
      <c r="R3156" s="69">
        <f t="shared" si="1810"/>
        <v>196.63</v>
      </c>
      <c r="S3156" s="69">
        <f t="shared" si="1810"/>
        <v>46.63</v>
      </c>
      <c r="T3156" s="69">
        <f t="shared" si="1811"/>
        <v>243.26</v>
      </c>
      <c r="U3156" s="69">
        <f t="shared" si="1812"/>
        <v>0</v>
      </c>
      <c r="V3156" s="77">
        <f t="shared" si="1813"/>
        <v>243.26</v>
      </c>
      <c r="X3156" s="69">
        <v>196.63</v>
      </c>
      <c r="Y3156" s="69">
        <v>46.63</v>
      </c>
      <c r="Z3156" s="69">
        <v>243.26</v>
      </c>
      <c r="AA3156" s="78"/>
      <c r="AB3156" s="79">
        <f t="shared" si="1814"/>
        <v>9.9999999999909051E-3</v>
      </c>
    </row>
    <row r="3157" spans="1:28" x14ac:dyDescent="0.25">
      <c r="A3157" s="71" t="s">
        <v>11926</v>
      </c>
      <c r="B3157" s="72" t="s">
        <v>16843</v>
      </c>
      <c r="C3157" s="73" t="s">
        <v>8808</v>
      </c>
      <c r="D3157" s="74">
        <v>0</v>
      </c>
      <c r="E3157" s="69">
        <v>344.34</v>
      </c>
      <c r="F3157" s="75">
        <f t="shared" si="1805"/>
        <v>0</v>
      </c>
      <c r="G3157" s="76"/>
      <c r="H3157" s="69">
        <f t="shared" si="1806"/>
        <v>285.60000000000002</v>
      </c>
      <c r="I3157" s="69">
        <f t="shared" si="1806"/>
        <v>58.74</v>
      </c>
      <c r="J3157" s="69">
        <f t="shared" si="1807"/>
        <v>344.34000000000003</v>
      </c>
      <c r="K3157" s="69">
        <v>0</v>
      </c>
      <c r="L3157" s="75">
        <f t="shared" si="1808"/>
        <v>344.34000000000003</v>
      </c>
      <c r="N3157" s="69">
        <v>285.59999999999997</v>
      </c>
      <c r="O3157" s="69">
        <v>58.739999999999995</v>
      </c>
      <c r="P3157" s="69">
        <f t="shared" si="1809"/>
        <v>344.34</v>
      </c>
      <c r="Q3157" s="63"/>
      <c r="R3157" s="69">
        <f t="shared" si="1810"/>
        <v>285.60000000000002</v>
      </c>
      <c r="S3157" s="69">
        <f t="shared" si="1810"/>
        <v>58.73</v>
      </c>
      <c r="T3157" s="69">
        <f t="shared" si="1811"/>
        <v>344.33000000000004</v>
      </c>
      <c r="U3157" s="69">
        <f t="shared" si="1812"/>
        <v>0</v>
      </c>
      <c r="V3157" s="77">
        <f t="shared" si="1813"/>
        <v>344.33000000000004</v>
      </c>
      <c r="X3157" s="69">
        <v>285.60000000000002</v>
      </c>
      <c r="Y3157" s="69">
        <v>58.73</v>
      </c>
      <c r="Z3157" s="69">
        <v>344.33</v>
      </c>
      <c r="AA3157" s="78"/>
      <c r="AB3157" s="79">
        <f t="shared" si="1814"/>
        <v>9.9999999999909051E-3</v>
      </c>
    </row>
    <row r="3158" spans="1:28" s="82" customFormat="1" x14ac:dyDescent="0.25">
      <c r="A3158" s="71" t="s">
        <v>11927</v>
      </c>
      <c r="B3158" s="72" t="s">
        <v>16844</v>
      </c>
      <c r="C3158" s="73" t="s">
        <v>8808</v>
      </c>
      <c r="D3158" s="74">
        <v>0</v>
      </c>
      <c r="E3158" s="69">
        <v>184.60000000000002</v>
      </c>
      <c r="F3158" s="75">
        <f t="shared" si="1805"/>
        <v>0</v>
      </c>
      <c r="G3158" s="76"/>
      <c r="H3158" s="69">
        <f t="shared" si="1806"/>
        <v>148.41999999999999</v>
      </c>
      <c r="I3158" s="69">
        <f t="shared" si="1806"/>
        <v>36.18</v>
      </c>
      <c r="J3158" s="69">
        <f t="shared" si="1807"/>
        <v>184.6</v>
      </c>
      <c r="K3158" s="69">
        <v>0</v>
      </c>
      <c r="L3158" s="75">
        <f t="shared" si="1808"/>
        <v>184.6</v>
      </c>
      <c r="M3158" s="33"/>
      <c r="N3158" s="69">
        <v>148.42000000000002</v>
      </c>
      <c r="O3158" s="69">
        <v>36.180000000000007</v>
      </c>
      <c r="P3158" s="69">
        <f t="shared" si="1809"/>
        <v>184.60000000000002</v>
      </c>
      <c r="Q3158" s="63"/>
      <c r="R3158" s="69">
        <f t="shared" si="1810"/>
        <v>148.41999999999999</v>
      </c>
      <c r="S3158" s="69">
        <f t="shared" si="1810"/>
        <v>36.19</v>
      </c>
      <c r="T3158" s="69">
        <f t="shared" si="1811"/>
        <v>184.60999999999999</v>
      </c>
      <c r="U3158" s="69">
        <f t="shared" si="1812"/>
        <v>0</v>
      </c>
      <c r="V3158" s="77">
        <f t="shared" si="1813"/>
        <v>184.60999999999999</v>
      </c>
      <c r="W3158" s="33"/>
      <c r="X3158" s="69">
        <v>148.41999999999999</v>
      </c>
      <c r="Y3158" s="69">
        <v>36.19</v>
      </c>
      <c r="Z3158" s="69">
        <v>184.61</v>
      </c>
      <c r="AA3158" s="78"/>
      <c r="AB3158" s="79">
        <f t="shared" si="1814"/>
        <v>-9.9999999999909051E-3</v>
      </c>
    </row>
    <row r="3159" spans="1:28" x14ac:dyDescent="0.25">
      <c r="A3159" s="71" t="s">
        <v>11928</v>
      </c>
      <c r="B3159" s="72" t="s">
        <v>16845</v>
      </c>
      <c r="C3159" s="73" t="s">
        <v>8808</v>
      </c>
      <c r="D3159" s="74">
        <v>0</v>
      </c>
      <c r="E3159" s="69">
        <v>308.18</v>
      </c>
      <c r="F3159" s="75">
        <f t="shared" si="1805"/>
        <v>0</v>
      </c>
      <c r="G3159" s="76"/>
      <c r="H3159" s="69">
        <f t="shared" si="1806"/>
        <v>261.54000000000002</v>
      </c>
      <c r="I3159" s="69">
        <f t="shared" si="1806"/>
        <v>46.64</v>
      </c>
      <c r="J3159" s="69">
        <f t="shared" si="1807"/>
        <v>308.18</v>
      </c>
      <c r="K3159" s="69">
        <v>0</v>
      </c>
      <c r="L3159" s="75">
        <f t="shared" si="1808"/>
        <v>308.18</v>
      </c>
      <c r="N3159" s="69">
        <v>261.54000000000002</v>
      </c>
      <c r="O3159" s="69">
        <v>46.64</v>
      </c>
      <c r="P3159" s="69">
        <f t="shared" si="1809"/>
        <v>308.18</v>
      </c>
      <c r="Q3159" s="63"/>
      <c r="R3159" s="69">
        <f t="shared" si="1810"/>
        <v>261.54000000000002</v>
      </c>
      <c r="S3159" s="69">
        <f t="shared" si="1810"/>
        <v>46.63</v>
      </c>
      <c r="T3159" s="69">
        <f t="shared" si="1811"/>
        <v>308.17</v>
      </c>
      <c r="U3159" s="69">
        <f t="shared" si="1812"/>
        <v>0</v>
      </c>
      <c r="V3159" s="77">
        <f t="shared" si="1813"/>
        <v>308.17</v>
      </c>
      <c r="X3159" s="69">
        <v>261.54000000000002</v>
      </c>
      <c r="Y3159" s="69">
        <v>46.63</v>
      </c>
      <c r="Z3159" s="69">
        <v>308.17</v>
      </c>
      <c r="AA3159" s="78"/>
      <c r="AB3159" s="79">
        <f t="shared" si="1814"/>
        <v>9.9999999999909051E-3</v>
      </c>
    </row>
    <row r="3160" spans="1:28" x14ac:dyDescent="0.25">
      <c r="A3160" s="71" t="s">
        <v>11929</v>
      </c>
      <c r="B3160" s="72" t="s">
        <v>16846</v>
      </c>
      <c r="C3160" s="73" t="s">
        <v>8808</v>
      </c>
      <c r="D3160" s="74">
        <v>0</v>
      </c>
      <c r="E3160" s="69">
        <v>440.41999999999996</v>
      </c>
      <c r="F3160" s="75">
        <f t="shared" si="1805"/>
        <v>0</v>
      </c>
      <c r="G3160" s="76"/>
      <c r="H3160" s="69">
        <f t="shared" si="1806"/>
        <v>381.68</v>
      </c>
      <c r="I3160" s="69">
        <f t="shared" si="1806"/>
        <v>58.74</v>
      </c>
      <c r="J3160" s="69">
        <f t="shared" si="1807"/>
        <v>440.42</v>
      </c>
      <c r="K3160" s="69">
        <v>0</v>
      </c>
      <c r="L3160" s="75">
        <f t="shared" si="1808"/>
        <v>440.42</v>
      </c>
      <c r="N3160" s="69">
        <v>381.67999999999995</v>
      </c>
      <c r="O3160" s="69">
        <v>58.739999999999995</v>
      </c>
      <c r="P3160" s="69">
        <f t="shared" si="1809"/>
        <v>440.41999999999996</v>
      </c>
      <c r="Q3160" s="63"/>
      <c r="R3160" s="69">
        <f t="shared" si="1810"/>
        <v>381.68</v>
      </c>
      <c r="S3160" s="69">
        <f t="shared" si="1810"/>
        <v>58.73</v>
      </c>
      <c r="T3160" s="69">
        <f t="shared" si="1811"/>
        <v>440.41</v>
      </c>
      <c r="U3160" s="69">
        <f t="shared" si="1812"/>
        <v>0</v>
      </c>
      <c r="V3160" s="77">
        <f t="shared" si="1813"/>
        <v>440.41</v>
      </c>
      <c r="X3160" s="69">
        <v>381.68</v>
      </c>
      <c r="Y3160" s="69">
        <v>58.73</v>
      </c>
      <c r="Z3160" s="69">
        <v>440.41</v>
      </c>
      <c r="AA3160" s="78"/>
      <c r="AB3160" s="79">
        <f t="shared" si="1814"/>
        <v>9.9999999999340616E-3</v>
      </c>
    </row>
    <row r="3161" spans="1:28" x14ac:dyDescent="0.25">
      <c r="A3161" s="71" t="s">
        <v>11930</v>
      </c>
      <c r="B3161" s="72" t="s">
        <v>16847</v>
      </c>
      <c r="C3161" s="73" t="s">
        <v>8808</v>
      </c>
      <c r="D3161" s="74">
        <v>0</v>
      </c>
      <c r="E3161" s="69">
        <v>44.12</v>
      </c>
      <c r="F3161" s="75">
        <f t="shared" si="1805"/>
        <v>0</v>
      </c>
      <c r="G3161" s="76"/>
      <c r="H3161" s="69">
        <f t="shared" si="1806"/>
        <v>22.64</v>
      </c>
      <c r="I3161" s="69">
        <f t="shared" si="1806"/>
        <v>21.48</v>
      </c>
      <c r="J3161" s="69">
        <f t="shared" si="1807"/>
        <v>44.120000000000005</v>
      </c>
      <c r="K3161" s="69">
        <v>0</v>
      </c>
      <c r="L3161" s="75">
        <f t="shared" si="1808"/>
        <v>44.120000000000005</v>
      </c>
      <c r="N3161" s="69">
        <v>22.64</v>
      </c>
      <c r="O3161" s="69">
        <v>21.48</v>
      </c>
      <c r="P3161" s="69">
        <f t="shared" si="1809"/>
        <v>44.120000000000005</v>
      </c>
      <c r="Q3161" s="63"/>
      <c r="R3161" s="69">
        <f t="shared" si="1810"/>
        <v>22.64</v>
      </c>
      <c r="S3161" s="69">
        <f t="shared" si="1810"/>
        <v>21.49</v>
      </c>
      <c r="T3161" s="69">
        <f t="shared" si="1811"/>
        <v>44.129999999999995</v>
      </c>
      <c r="U3161" s="69">
        <f t="shared" si="1812"/>
        <v>0</v>
      </c>
      <c r="V3161" s="77">
        <f t="shared" si="1813"/>
        <v>44.129999999999995</v>
      </c>
      <c r="X3161" s="69">
        <v>22.64</v>
      </c>
      <c r="Y3161" s="69">
        <v>21.49</v>
      </c>
      <c r="Z3161" s="69">
        <v>44.13</v>
      </c>
      <c r="AA3161" s="78"/>
      <c r="AB3161" s="79">
        <f t="shared" si="1814"/>
        <v>-9.9999999999980105E-3</v>
      </c>
    </row>
    <row r="3162" spans="1:28" x14ac:dyDescent="0.25">
      <c r="A3162" s="71" t="s">
        <v>11931</v>
      </c>
      <c r="B3162" s="72" t="s">
        <v>16848</v>
      </c>
      <c r="C3162" s="73" t="s">
        <v>8808</v>
      </c>
      <c r="D3162" s="74">
        <v>0</v>
      </c>
      <c r="E3162" s="69">
        <v>54.93</v>
      </c>
      <c r="F3162" s="75">
        <f t="shared" si="1805"/>
        <v>0</v>
      </c>
      <c r="G3162" s="76"/>
      <c r="H3162" s="69">
        <f t="shared" si="1806"/>
        <v>27.53</v>
      </c>
      <c r="I3162" s="69">
        <f t="shared" si="1806"/>
        <v>27.4</v>
      </c>
      <c r="J3162" s="69">
        <f t="shared" si="1807"/>
        <v>54.93</v>
      </c>
      <c r="K3162" s="69">
        <v>0</v>
      </c>
      <c r="L3162" s="75">
        <f t="shared" si="1808"/>
        <v>54.93</v>
      </c>
      <c r="N3162" s="69">
        <v>27.53</v>
      </c>
      <c r="O3162" s="69">
        <v>27.4</v>
      </c>
      <c r="P3162" s="69">
        <f t="shared" si="1809"/>
        <v>54.93</v>
      </c>
      <c r="Q3162" s="63"/>
      <c r="R3162" s="69">
        <f t="shared" si="1810"/>
        <v>27.53</v>
      </c>
      <c r="S3162" s="69">
        <f t="shared" si="1810"/>
        <v>27.39</v>
      </c>
      <c r="T3162" s="69">
        <f t="shared" si="1811"/>
        <v>54.92</v>
      </c>
      <c r="U3162" s="69">
        <f t="shared" si="1812"/>
        <v>0</v>
      </c>
      <c r="V3162" s="77">
        <f t="shared" si="1813"/>
        <v>54.92</v>
      </c>
      <c r="X3162" s="69">
        <v>27.53</v>
      </c>
      <c r="Y3162" s="69">
        <v>27.39</v>
      </c>
      <c r="Z3162" s="69">
        <v>54.92</v>
      </c>
      <c r="AA3162" s="78"/>
      <c r="AB3162" s="79">
        <f t="shared" si="1814"/>
        <v>9.9999999999980105E-3</v>
      </c>
    </row>
    <row r="3163" spans="1:28" x14ac:dyDescent="0.25">
      <c r="A3163" s="71" t="s">
        <v>11932</v>
      </c>
      <c r="B3163" s="72" t="s">
        <v>16849</v>
      </c>
      <c r="C3163" s="73" t="s">
        <v>8808</v>
      </c>
      <c r="D3163" s="74">
        <v>0</v>
      </c>
      <c r="E3163" s="69">
        <v>94.97999999999999</v>
      </c>
      <c r="F3163" s="75">
        <f t="shared" si="1805"/>
        <v>0</v>
      </c>
      <c r="G3163" s="76"/>
      <c r="H3163" s="69">
        <f t="shared" si="1806"/>
        <v>48.68</v>
      </c>
      <c r="I3163" s="69">
        <f t="shared" si="1806"/>
        <v>46.3</v>
      </c>
      <c r="J3163" s="69">
        <f t="shared" si="1807"/>
        <v>94.97999999999999</v>
      </c>
      <c r="K3163" s="69">
        <v>0</v>
      </c>
      <c r="L3163" s="75">
        <f t="shared" si="1808"/>
        <v>94.97999999999999</v>
      </c>
      <c r="N3163" s="69">
        <v>48.68</v>
      </c>
      <c r="O3163" s="69">
        <v>46.3</v>
      </c>
      <c r="P3163" s="69">
        <f t="shared" si="1809"/>
        <v>94.97999999999999</v>
      </c>
      <c r="Q3163" s="63"/>
      <c r="R3163" s="69">
        <f t="shared" si="1810"/>
        <v>48.68</v>
      </c>
      <c r="S3163" s="69">
        <f t="shared" si="1810"/>
        <v>46.3</v>
      </c>
      <c r="T3163" s="69">
        <f t="shared" si="1811"/>
        <v>94.97999999999999</v>
      </c>
      <c r="U3163" s="69">
        <f t="shared" si="1812"/>
        <v>0</v>
      </c>
      <c r="V3163" s="77">
        <f t="shared" si="1813"/>
        <v>94.97999999999999</v>
      </c>
      <c r="X3163" s="69">
        <v>48.68</v>
      </c>
      <c r="Y3163" s="69">
        <v>46.3</v>
      </c>
      <c r="Z3163" s="69">
        <v>94.98</v>
      </c>
      <c r="AA3163" s="78"/>
      <c r="AB3163" s="79">
        <f t="shared" si="1814"/>
        <v>0</v>
      </c>
    </row>
    <row r="3164" spans="1:28" x14ac:dyDescent="0.25">
      <c r="A3164" s="71" t="s">
        <v>11933</v>
      </c>
      <c r="B3164" s="72" t="s">
        <v>16850</v>
      </c>
      <c r="C3164" s="73" t="s">
        <v>8808</v>
      </c>
      <c r="D3164" s="74">
        <v>0</v>
      </c>
      <c r="E3164" s="69">
        <v>773.72</v>
      </c>
      <c r="F3164" s="75">
        <f t="shared" si="1805"/>
        <v>0</v>
      </c>
      <c r="G3164" s="76"/>
      <c r="H3164" s="69">
        <f t="shared" si="1806"/>
        <v>642.02</v>
      </c>
      <c r="I3164" s="69">
        <f t="shared" si="1806"/>
        <v>131.69999999999999</v>
      </c>
      <c r="J3164" s="69">
        <f t="shared" si="1807"/>
        <v>773.72</v>
      </c>
      <c r="K3164" s="69">
        <v>0</v>
      </c>
      <c r="L3164" s="75">
        <f t="shared" si="1808"/>
        <v>773.72</v>
      </c>
      <c r="N3164" s="69">
        <v>642.02</v>
      </c>
      <c r="O3164" s="69">
        <v>131.69999999999999</v>
      </c>
      <c r="P3164" s="69">
        <f t="shared" si="1809"/>
        <v>773.72</v>
      </c>
      <c r="Q3164" s="63"/>
      <c r="R3164" s="69">
        <f t="shared" si="1810"/>
        <v>642.02</v>
      </c>
      <c r="S3164" s="69">
        <f t="shared" si="1810"/>
        <v>131.69999999999999</v>
      </c>
      <c r="T3164" s="69">
        <f t="shared" si="1811"/>
        <v>773.72</v>
      </c>
      <c r="U3164" s="69">
        <f t="shared" si="1812"/>
        <v>0</v>
      </c>
      <c r="V3164" s="77">
        <f t="shared" si="1813"/>
        <v>773.72</v>
      </c>
      <c r="X3164" s="69">
        <v>642.02</v>
      </c>
      <c r="Y3164" s="69">
        <v>131.69999999999999</v>
      </c>
      <c r="Z3164" s="69">
        <v>773.72</v>
      </c>
      <c r="AA3164" s="78"/>
      <c r="AB3164" s="79">
        <f t="shared" si="1814"/>
        <v>0</v>
      </c>
    </row>
    <row r="3165" spans="1:28" x14ac:dyDescent="0.25">
      <c r="A3165" s="71" t="s">
        <v>11934</v>
      </c>
      <c r="B3165" s="72" t="s">
        <v>16851</v>
      </c>
      <c r="C3165" s="73" t="s">
        <v>8808</v>
      </c>
      <c r="D3165" s="74">
        <v>0</v>
      </c>
      <c r="E3165" s="69">
        <v>91.92</v>
      </c>
      <c r="F3165" s="75">
        <f t="shared" si="1805"/>
        <v>0</v>
      </c>
      <c r="G3165" s="76"/>
      <c r="H3165" s="69">
        <f t="shared" si="1806"/>
        <v>66.17</v>
      </c>
      <c r="I3165" s="69">
        <f t="shared" si="1806"/>
        <v>25.75</v>
      </c>
      <c r="J3165" s="69">
        <f t="shared" si="1807"/>
        <v>91.92</v>
      </c>
      <c r="K3165" s="69">
        <v>0</v>
      </c>
      <c r="L3165" s="75">
        <f t="shared" si="1808"/>
        <v>91.92</v>
      </c>
      <c r="N3165" s="69">
        <v>66.17</v>
      </c>
      <c r="O3165" s="69">
        <v>25.75</v>
      </c>
      <c r="P3165" s="69">
        <f t="shared" si="1809"/>
        <v>91.92</v>
      </c>
      <c r="Q3165" s="63"/>
      <c r="R3165" s="69">
        <f t="shared" si="1810"/>
        <v>66.17</v>
      </c>
      <c r="S3165" s="69">
        <f t="shared" si="1810"/>
        <v>25.75</v>
      </c>
      <c r="T3165" s="69">
        <f t="shared" si="1811"/>
        <v>91.92</v>
      </c>
      <c r="U3165" s="69">
        <f t="shared" si="1812"/>
        <v>0</v>
      </c>
      <c r="V3165" s="77">
        <f t="shared" si="1813"/>
        <v>91.92</v>
      </c>
      <c r="X3165" s="69">
        <v>66.17</v>
      </c>
      <c r="Y3165" s="69">
        <v>25.75</v>
      </c>
      <c r="Z3165" s="69">
        <v>91.92</v>
      </c>
      <c r="AA3165" s="78"/>
      <c r="AB3165" s="79">
        <f t="shared" si="1814"/>
        <v>0</v>
      </c>
    </row>
    <row r="3166" spans="1:28" x14ac:dyDescent="0.25">
      <c r="A3166" s="71" t="s">
        <v>11935</v>
      </c>
      <c r="B3166" s="72" t="s">
        <v>16852</v>
      </c>
      <c r="C3166" s="73" t="s">
        <v>8808</v>
      </c>
      <c r="D3166" s="74">
        <v>0</v>
      </c>
      <c r="E3166" s="69">
        <v>85.94</v>
      </c>
      <c r="F3166" s="75">
        <f t="shared" si="1805"/>
        <v>0</v>
      </c>
      <c r="G3166" s="76"/>
      <c r="H3166" s="69">
        <f t="shared" si="1806"/>
        <v>60.19</v>
      </c>
      <c r="I3166" s="69">
        <f t="shared" si="1806"/>
        <v>25.75</v>
      </c>
      <c r="J3166" s="69">
        <f t="shared" si="1807"/>
        <v>85.94</v>
      </c>
      <c r="K3166" s="69">
        <v>0</v>
      </c>
      <c r="L3166" s="75">
        <f t="shared" si="1808"/>
        <v>85.94</v>
      </c>
      <c r="N3166" s="69">
        <v>60.19</v>
      </c>
      <c r="O3166" s="69">
        <v>25.75</v>
      </c>
      <c r="P3166" s="69">
        <f t="shared" si="1809"/>
        <v>85.94</v>
      </c>
      <c r="Q3166" s="63"/>
      <c r="R3166" s="69">
        <f t="shared" si="1810"/>
        <v>60.19</v>
      </c>
      <c r="S3166" s="69">
        <f t="shared" si="1810"/>
        <v>25.75</v>
      </c>
      <c r="T3166" s="69">
        <f t="shared" si="1811"/>
        <v>85.94</v>
      </c>
      <c r="U3166" s="69">
        <f t="shared" si="1812"/>
        <v>0</v>
      </c>
      <c r="V3166" s="77">
        <f t="shared" si="1813"/>
        <v>85.94</v>
      </c>
      <c r="X3166" s="69">
        <v>60.19</v>
      </c>
      <c r="Y3166" s="69">
        <v>25.75</v>
      </c>
      <c r="Z3166" s="69">
        <v>85.94</v>
      </c>
      <c r="AA3166" s="78"/>
      <c r="AB3166" s="79">
        <f t="shared" si="1814"/>
        <v>0</v>
      </c>
    </row>
    <row r="3167" spans="1:28" s="82" customFormat="1" x14ac:dyDescent="0.25">
      <c r="A3167" s="71" t="s">
        <v>11936</v>
      </c>
      <c r="B3167" s="72" t="s">
        <v>16853</v>
      </c>
      <c r="C3167" s="73" t="s">
        <v>8808</v>
      </c>
      <c r="D3167" s="74">
        <v>0</v>
      </c>
      <c r="E3167" s="69">
        <v>115.66</v>
      </c>
      <c r="F3167" s="75">
        <f t="shared" si="1805"/>
        <v>0</v>
      </c>
      <c r="G3167" s="76"/>
      <c r="H3167" s="69">
        <f t="shared" si="1806"/>
        <v>89.91</v>
      </c>
      <c r="I3167" s="69">
        <f t="shared" si="1806"/>
        <v>25.75</v>
      </c>
      <c r="J3167" s="69">
        <f t="shared" si="1807"/>
        <v>115.66</v>
      </c>
      <c r="K3167" s="69">
        <v>0</v>
      </c>
      <c r="L3167" s="75">
        <f t="shared" si="1808"/>
        <v>115.66</v>
      </c>
      <c r="M3167" s="33"/>
      <c r="N3167" s="69">
        <v>89.91</v>
      </c>
      <c r="O3167" s="69">
        <v>25.75</v>
      </c>
      <c r="P3167" s="69">
        <f t="shared" si="1809"/>
        <v>115.66</v>
      </c>
      <c r="Q3167" s="63"/>
      <c r="R3167" s="69">
        <f t="shared" si="1810"/>
        <v>89.91</v>
      </c>
      <c r="S3167" s="69">
        <f t="shared" si="1810"/>
        <v>25.75</v>
      </c>
      <c r="T3167" s="69">
        <f t="shared" si="1811"/>
        <v>115.66</v>
      </c>
      <c r="U3167" s="69">
        <f t="shared" si="1812"/>
        <v>0</v>
      </c>
      <c r="V3167" s="77">
        <f t="shared" si="1813"/>
        <v>115.66</v>
      </c>
      <c r="W3167" s="33"/>
      <c r="X3167" s="69">
        <v>89.91</v>
      </c>
      <c r="Y3167" s="69">
        <v>25.75</v>
      </c>
      <c r="Z3167" s="69">
        <v>115.66</v>
      </c>
      <c r="AA3167" s="78"/>
      <c r="AB3167" s="79">
        <f t="shared" si="1814"/>
        <v>0</v>
      </c>
    </row>
    <row r="3168" spans="1:28" s="82" customFormat="1" x14ac:dyDescent="0.25">
      <c r="A3168" s="71" t="s">
        <v>11937</v>
      </c>
      <c r="B3168" s="72" t="s">
        <v>16854</v>
      </c>
      <c r="C3168" s="73" t="s">
        <v>8808</v>
      </c>
      <c r="D3168" s="74">
        <v>0</v>
      </c>
      <c r="E3168" s="69">
        <v>188.60999999999999</v>
      </c>
      <c r="F3168" s="75">
        <f t="shared" si="1805"/>
        <v>0</v>
      </c>
      <c r="G3168" s="76"/>
      <c r="H3168" s="69">
        <f t="shared" si="1806"/>
        <v>148.02000000000001</v>
      </c>
      <c r="I3168" s="69">
        <f t="shared" si="1806"/>
        <v>40.590000000000003</v>
      </c>
      <c r="J3168" s="69">
        <f t="shared" si="1807"/>
        <v>188.61</v>
      </c>
      <c r="K3168" s="69">
        <v>0</v>
      </c>
      <c r="L3168" s="75">
        <f t="shared" si="1808"/>
        <v>188.61</v>
      </c>
      <c r="M3168" s="33"/>
      <c r="N3168" s="69">
        <v>148.01999999999998</v>
      </c>
      <c r="O3168" s="69">
        <v>40.590000000000003</v>
      </c>
      <c r="P3168" s="69">
        <f t="shared" si="1809"/>
        <v>188.60999999999999</v>
      </c>
      <c r="Q3168" s="63"/>
      <c r="R3168" s="69">
        <f t="shared" si="1810"/>
        <v>148.02000000000001</v>
      </c>
      <c r="S3168" s="69">
        <f t="shared" si="1810"/>
        <v>40.58</v>
      </c>
      <c r="T3168" s="69">
        <f t="shared" si="1811"/>
        <v>188.60000000000002</v>
      </c>
      <c r="U3168" s="69">
        <f t="shared" si="1812"/>
        <v>0</v>
      </c>
      <c r="V3168" s="77">
        <f t="shared" si="1813"/>
        <v>188.60000000000002</v>
      </c>
      <c r="W3168" s="33"/>
      <c r="X3168" s="69">
        <v>148.02000000000001</v>
      </c>
      <c r="Y3168" s="69">
        <v>40.58</v>
      </c>
      <c r="Z3168" s="69">
        <v>188.6</v>
      </c>
      <c r="AA3168" s="78"/>
      <c r="AB3168" s="79">
        <f t="shared" si="1814"/>
        <v>9.9999999999909051E-3</v>
      </c>
    </row>
    <row r="3169" spans="1:28" x14ac:dyDescent="0.25">
      <c r="A3169" s="71" t="s">
        <v>11938</v>
      </c>
      <c r="B3169" s="72" t="s">
        <v>16855</v>
      </c>
      <c r="C3169" s="73" t="s">
        <v>8808</v>
      </c>
      <c r="D3169" s="74">
        <v>0</v>
      </c>
      <c r="E3169" s="69">
        <v>111.63999999999999</v>
      </c>
      <c r="F3169" s="75">
        <f t="shared" si="1805"/>
        <v>0</v>
      </c>
      <c r="G3169" s="76"/>
      <c r="H3169" s="69">
        <f t="shared" si="1806"/>
        <v>79.84</v>
      </c>
      <c r="I3169" s="69">
        <f t="shared" si="1806"/>
        <v>31.8</v>
      </c>
      <c r="J3169" s="69">
        <f t="shared" si="1807"/>
        <v>111.64</v>
      </c>
      <c r="K3169" s="69">
        <v>0</v>
      </c>
      <c r="L3169" s="75">
        <f t="shared" si="1808"/>
        <v>111.64</v>
      </c>
      <c r="N3169" s="69">
        <v>79.839999999999989</v>
      </c>
      <c r="O3169" s="69">
        <v>31.8</v>
      </c>
      <c r="P3169" s="69">
        <f t="shared" si="1809"/>
        <v>111.63999999999999</v>
      </c>
      <c r="Q3169" s="63"/>
      <c r="R3169" s="69">
        <f t="shared" si="1810"/>
        <v>79.84</v>
      </c>
      <c r="S3169" s="69">
        <f t="shared" si="1810"/>
        <v>31.8</v>
      </c>
      <c r="T3169" s="69">
        <f t="shared" si="1811"/>
        <v>111.64</v>
      </c>
      <c r="U3169" s="69">
        <f t="shared" si="1812"/>
        <v>0</v>
      </c>
      <c r="V3169" s="77">
        <f t="shared" si="1813"/>
        <v>111.64</v>
      </c>
      <c r="X3169" s="69">
        <v>79.84</v>
      </c>
      <c r="Y3169" s="69">
        <v>31.8</v>
      </c>
      <c r="Z3169" s="69">
        <v>111.64</v>
      </c>
      <c r="AA3169" s="78"/>
      <c r="AB3169" s="79">
        <f t="shared" si="1814"/>
        <v>0</v>
      </c>
    </row>
    <row r="3170" spans="1:28" s="82" customFormat="1" x14ac:dyDescent="0.25">
      <c r="A3170" s="71" t="s">
        <v>11939</v>
      </c>
      <c r="B3170" s="72" t="s">
        <v>16856</v>
      </c>
      <c r="C3170" s="73" t="s">
        <v>8808</v>
      </c>
      <c r="D3170" s="74">
        <v>0</v>
      </c>
      <c r="E3170" s="69">
        <v>301.08999999999997</v>
      </c>
      <c r="F3170" s="75">
        <f t="shared" si="1805"/>
        <v>0</v>
      </c>
      <c r="G3170" s="76"/>
      <c r="H3170" s="69">
        <f t="shared" si="1806"/>
        <v>248.42</v>
      </c>
      <c r="I3170" s="69">
        <f t="shared" si="1806"/>
        <v>52.67</v>
      </c>
      <c r="J3170" s="69">
        <f t="shared" si="1807"/>
        <v>301.08999999999997</v>
      </c>
      <c r="K3170" s="69">
        <v>0</v>
      </c>
      <c r="L3170" s="75">
        <f t="shared" si="1808"/>
        <v>301.08999999999997</v>
      </c>
      <c r="M3170" s="33"/>
      <c r="N3170" s="69">
        <v>248.42</v>
      </c>
      <c r="O3170" s="69">
        <v>52.67</v>
      </c>
      <c r="P3170" s="69">
        <f t="shared" si="1809"/>
        <v>301.08999999999997</v>
      </c>
      <c r="Q3170" s="63"/>
      <c r="R3170" s="69">
        <f t="shared" si="1810"/>
        <v>248.42</v>
      </c>
      <c r="S3170" s="69">
        <f t="shared" si="1810"/>
        <v>52.68</v>
      </c>
      <c r="T3170" s="69">
        <f t="shared" si="1811"/>
        <v>301.09999999999997</v>
      </c>
      <c r="U3170" s="69">
        <f t="shared" si="1812"/>
        <v>0</v>
      </c>
      <c r="V3170" s="77">
        <f t="shared" si="1813"/>
        <v>301.09999999999997</v>
      </c>
      <c r="W3170" s="33"/>
      <c r="X3170" s="69">
        <v>248.42</v>
      </c>
      <c r="Y3170" s="69">
        <v>52.68</v>
      </c>
      <c r="Z3170" s="69">
        <v>301.10000000000002</v>
      </c>
      <c r="AA3170" s="78"/>
      <c r="AB3170" s="79">
        <f t="shared" si="1814"/>
        <v>-1.0000000000047748E-2</v>
      </c>
    </row>
    <row r="3171" spans="1:28" s="82" customFormat="1" x14ac:dyDescent="0.25">
      <c r="A3171" s="71" t="s">
        <v>11940</v>
      </c>
      <c r="B3171" s="72" t="s">
        <v>16857</v>
      </c>
      <c r="C3171" s="73" t="s">
        <v>8808</v>
      </c>
      <c r="D3171" s="74">
        <v>0</v>
      </c>
      <c r="E3171" s="69">
        <v>79.650000000000006</v>
      </c>
      <c r="F3171" s="75">
        <f t="shared" si="1805"/>
        <v>0</v>
      </c>
      <c r="G3171" s="76"/>
      <c r="H3171" s="69">
        <f t="shared" si="1806"/>
        <v>57.45</v>
      </c>
      <c r="I3171" s="69">
        <f t="shared" si="1806"/>
        <v>22.2</v>
      </c>
      <c r="J3171" s="69">
        <f t="shared" si="1807"/>
        <v>79.650000000000006</v>
      </c>
      <c r="K3171" s="69">
        <v>0</v>
      </c>
      <c r="L3171" s="75">
        <f t="shared" si="1808"/>
        <v>79.650000000000006</v>
      </c>
      <c r="M3171" s="33"/>
      <c r="N3171" s="69">
        <v>57.449999999999996</v>
      </c>
      <c r="O3171" s="69">
        <v>22.2</v>
      </c>
      <c r="P3171" s="69">
        <f t="shared" si="1809"/>
        <v>79.649999999999991</v>
      </c>
      <c r="Q3171" s="63"/>
      <c r="R3171" s="69">
        <f t="shared" si="1810"/>
        <v>57.45</v>
      </c>
      <c r="S3171" s="69">
        <f t="shared" si="1810"/>
        <v>22.19</v>
      </c>
      <c r="T3171" s="69">
        <f t="shared" si="1811"/>
        <v>79.64</v>
      </c>
      <c r="U3171" s="69">
        <f t="shared" si="1812"/>
        <v>0</v>
      </c>
      <c r="V3171" s="77">
        <f t="shared" si="1813"/>
        <v>79.64</v>
      </c>
      <c r="W3171" s="33"/>
      <c r="X3171" s="69">
        <v>57.45</v>
      </c>
      <c r="Y3171" s="69">
        <v>22.19</v>
      </c>
      <c r="Z3171" s="69">
        <v>79.64</v>
      </c>
      <c r="AA3171" s="78"/>
      <c r="AB3171" s="79">
        <f t="shared" si="1814"/>
        <v>9.9999999999909051E-3</v>
      </c>
    </row>
    <row r="3172" spans="1:28" x14ac:dyDescent="0.25">
      <c r="A3172" s="71" t="s">
        <v>11941</v>
      </c>
      <c r="B3172" s="72" t="s">
        <v>16858</v>
      </c>
      <c r="C3172" s="73" t="s">
        <v>8808</v>
      </c>
      <c r="D3172" s="74">
        <v>0</v>
      </c>
      <c r="E3172" s="69">
        <v>78.819999999999993</v>
      </c>
      <c r="F3172" s="75">
        <f t="shared" si="1805"/>
        <v>0</v>
      </c>
      <c r="G3172" s="76"/>
      <c r="H3172" s="69">
        <f t="shared" si="1806"/>
        <v>56.62</v>
      </c>
      <c r="I3172" s="69">
        <f t="shared" si="1806"/>
        <v>22.2</v>
      </c>
      <c r="J3172" s="69">
        <f t="shared" si="1807"/>
        <v>78.819999999999993</v>
      </c>
      <c r="K3172" s="69">
        <v>0</v>
      </c>
      <c r="L3172" s="75">
        <f t="shared" si="1808"/>
        <v>78.819999999999993</v>
      </c>
      <c r="N3172" s="69">
        <v>56.62</v>
      </c>
      <c r="O3172" s="69">
        <v>22.2</v>
      </c>
      <c r="P3172" s="69">
        <f t="shared" si="1809"/>
        <v>78.819999999999993</v>
      </c>
      <c r="Q3172" s="63"/>
      <c r="R3172" s="69">
        <f t="shared" si="1810"/>
        <v>56.62</v>
      </c>
      <c r="S3172" s="69">
        <f t="shared" si="1810"/>
        <v>22.19</v>
      </c>
      <c r="T3172" s="69">
        <f t="shared" si="1811"/>
        <v>78.81</v>
      </c>
      <c r="U3172" s="69">
        <f t="shared" si="1812"/>
        <v>0</v>
      </c>
      <c r="V3172" s="77">
        <f t="shared" si="1813"/>
        <v>78.81</v>
      </c>
      <c r="X3172" s="69">
        <v>56.62</v>
      </c>
      <c r="Y3172" s="69">
        <v>22.19</v>
      </c>
      <c r="Z3172" s="69">
        <v>78.81</v>
      </c>
      <c r="AA3172" s="78"/>
      <c r="AB3172" s="79">
        <f t="shared" si="1814"/>
        <v>9.9999999999909051E-3</v>
      </c>
    </row>
    <row r="3173" spans="1:28" s="82" customFormat="1" ht="22.5" x14ac:dyDescent="0.25">
      <c r="A3173" s="71" t="s">
        <v>11942</v>
      </c>
      <c r="B3173" s="72" t="s">
        <v>16859</v>
      </c>
      <c r="C3173" s="73" t="s">
        <v>8808</v>
      </c>
      <c r="D3173" s="74">
        <v>0</v>
      </c>
      <c r="E3173" s="69">
        <v>21.75</v>
      </c>
      <c r="F3173" s="75">
        <f t="shared" si="1805"/>
        <v>0</v>
      </c>
      <c r="G3173" s="76"/>
      <c r="H3173" s="69">
        <f t="shared" si="1806"/>
        <v>13.91</v>
      </c>
      <c r="I3173" s="69">
        <f t="shared" si="1806"/>
        <v>7.84</v>
      </c>
      <c r="J3173" s="69">
        <f t="shared" si="1807"/>
        <v>21.75</v>
      </c>
      <c r="K3173" s="69">
        <v>0</v>
      </c>
      <c r="L3173" s="75">
        <f t="shared" si="1808"/>
        <v>21.75</v>
      </c>
      <c r="M3173" s="33"/>
      <c r="N3173" s="69">
        <v>13.91</v>
      </c>
      <c r="O3173" s="69">
        <v>7.84</v>
      </c>
      <c r="P3173" s="69">
        <f t="shared" si="1809"/>
        <v>21.75</v>
      </c>
      <c r="Q3173" s="63"/>
      <c r="R3173" s="69">
        <f t="shared" si="1810"/>
        <v>13.91</v>
      </c>
      <c r="S3173" s="69">
        <f t="shared" si="1810"/>
        <v>7.83</v>
      </c>
      <c r="T3173" s="69">
        <f t="shared" si="1811"/>
        <v>21.740000000000002</v>
      </c>
      <c r="U3173" s="69">
        <f t="shared" si="1812"/>
        <v>0</v>
      </c>
      <c r="V3173" s="77">
        <f t="shared" si="1813"/>
        <v>21.740000000000002</v>
      </c>
      <c r="W3173" s="33"/>
      <c r="X3173" s="69">
        <v>13.91</v>
      </c>
      <c r="Y3173" s="69">
        <v>7.83</v>
      </c>
      <c r="Z3173" s="69">
        <v>21.74</v>
      </c>
      <c r="AA3173" s="78"/>
      <c r="AB3173" s="79">
        <f t="shared" si="1814"/>
        <v>1.0000000000001563E-2</v>
      </c>
    </row>
    <row r="3174" spans="1:28" ht="22.5" x14ac:dyDescent="0.25">
      <c r="A3174" s="65" t="s">
        <v>11943</v>
      </c>
      <c r="B3174" s="66" t="s">
        <v>16860</v>
      </c>
      <c r="C3174" s="67"/>
      <c r="D3174" s="68"/>
      <c r="E3174" s="69"/>
      <c r="F3174" s="70"/>
      <c r="H3174" s="69"/>
      <c r="I3174" s="69"/>
      <c r="J3174" s="69"/>
      <c r="K3174" s="69"/>
      <c r="L3174" s="75"/>
      <c r="N3174" s="69"/>
      <c r="O3174" s="69"/>
      <c r="P3174" s="69"/>
      <c r="Q3174" s="63"/>
      <c r="R3174" s="69"/>
      <c r="S3174" s="69"/>
      <c r="T3174" s="69"/>
      <c r="U3174" s="69"/>
      <c r="V3174" s="77"/>
      <c r="X3174" s="69"/>
      <c r="Y3174" s="69"/>
      <c r="Z3174" s="69"/>
      <c r="AA3174" s="78"/>
      <c r="AB3174" s="79">
        <f t="shared" si="1814"/>
        <v>0</v>
      </c>
    </row>
    <row r="3175" spans="1:28" ht="22.5" x14ac:dyDescent="0.25">
      <c r="A3175" s="71" t="s">
        <v>11944</v>
      </c>
      <c r="B3175" s="72" t="s">
        <v>16861</v>
      </c>
      <c r="C3175" s="108" t="s">
        <v>8808</v>
      </c>
      <c r="D3175" s="74">
        <v>0</v>
      </c>
      <c r="E3175" s="69">
        <v>9.870000000000001</v>
      </c>
      <c r="F3175" s="75">
        <f t="shared" ref="F3175:F3187" si="1815">ROUND(D3175*E3175,2)</f>
        <v>0</v>
      </c>
      <c r="G3175" s="33"/>
      <c r="H3175" s="69">
        <f t="shared" ref="H3175:I3187" si="1816">ROUND(N3175+(N3175*$H$2/100),2)</f>
        <v>8.74</v>
      </c>
      <c r="I3175" s="69">
        <f t="shared" si="1816"/>
        <v>1.1299999999999999</v>
      </c>
      <c r="J3175" s="69">
        <f t="shared" ref="J3175:J3187" si="1817">H3175+I3175</f>
        <v>9.870000000000001</v>
      </c>
      <c r="K3175" s="69">
        <v>0</v>
      </c>
      <c r="L3175" s="75">
        <f t="shared" ref="L3175:L3187" si="1818">SUM(J3175:K3175)</f>
        <v>9.870000000000001</v>
      </c>
      <c r="N3175" s="69">
        <v>8.74</v>
      </c>
      <c r="O3175" s="69">
        <v>1.1300000000000001</v>
      </c>
      <c r="P3175" s="69">
        <f t="shared" ref="P3175:P3187" si="1819">SUM(N3175:O3175)</f>
        <v>9.870000000000001</v>
      </c>
      <c r="Q3175" s="63"/>
      <c r="R3175" s="69">
        <f t="shared" ref="R3175:S3187" si="1820">X3175</f>
        <v>8.74</v>
      </c>
      <c r="S3175" s="69">
        <f t="shared" si="1820"/>
        <v>1.1299999999999999</v>
      </c>
      <c r="T3175" s="69">
        <f t="shared" ref="T3175:T3187" si="1821">R3175+S3175</f>
        <v>9.870000000000001</v>
      </c>
      <c r="U3175" s="69">
        <f t="shared" ref="U3175:U3187" si="1822">ROUND(Z3175*$H$2,2)/100</f>
        <v>0</v>
      </c>
      <c r="V3175" s="77">
        <f t="shared" ref="V3175:V3187" si="1823">SUM(T3175:U3175)</f>
        <v>9.870000000000001</v>
      </c>
      <c r="X3175" s="69">
        <v>8.74</v>
      </c>
      <c r="Y3175" s="69">
        <v>1.1299999999999999</v>
      </c>
      <c r="Z3175" s="69">
        <v>9.8699999999999992</v>
      </c>
      <c r="AA3175" s="78"/>
      <c r="AB3175" s="79">
        <f t="shared" si="1814"/>
        <v>0</v>
      </c>
    </row>
    <row r="3176" spans="1:28" ht="22.5" x14ac:dyDescent="0.25">
      <c r="A3176" s="71" t="s">
        <v>11945</v>
      </c>
      <c r="B3176" s="72" t="s">
        <v>16862</v>
      </c>
      <c r="C3176" s="73" t="s">
        <v>8808</v>
      </c>
      <c r="D3176" s="74">
        <v>0</v>
      </c>
      <c r="E3176" s="69">
        <v>12.23</v>
      </c>
      <c r="F3176" s="75">
        <f t="shared" si="1815"/>
        <v>0</v>
      </c>
      <c r="G3176" s="76"/>
      <c r="H3176" s="69">
        <f t="shared" si="1816"/>
        <v>11.1</v>
      </c>
      <c r="I3176" s="69">
        <f t="shared" si="1816"/>
        <v>1.1299999999999999</v>
      </c>
      <c r="J3176" s="69">
        <f t="shared" si="1817"/>
        <v>12.23</v>
      </c>
      <c r="K3176" s="69">
        <v>0</v>
      </c>
      <c r="L3176" s="75">
        <f t="shared" si="1818"/>
        <v>12.23</v>
      </c>
      <c r="N3176" s="69">
        <v>11.1</v>
      </c>
      <c r="O3176" s="69">
        <v>1.1300000000000001</v>
      </c>
      <c r="P3176" s="69">
        <f t="shared" si="1819"/>
        <v>12.23</v>
      </c>
      <c r="Q3176" s="63"/>
      <c r="R3176" s="69">
        <f t="shared" si="1820"/>
        <v>11.1</v>
      </c>
      <c r="S3176" s="69">
        <f t="shared" si="1820"/>
        <v>1.1299999999999999</v>
      </c>
      <c r="T3176" s="69">
        <f t="shared" si="1821"/>
        <v>12.23</v>
      </c>
      <c r="U3176" s="69">
        <f t="shared" si="1822"/>
        <v>0</v>
      </c>
      <c r="V3176" s="77">
        <f t="shared" si="1823"/>
        <v>12.23</v>
      </c>
      <c r="X3176" s="69">
        <v>11.1</v>
      </c>
      <c r="Y3176" s="69">
        <v>1.1299999999999999</v>
      </c>
      <c r="Z3176" s="69">
        <v>12.23</v>
      </c>
      <c r="AA3176" s="78"/>
      <c r="AB3176" s="79">
        <f t="shared" si="1814"/>
        <v>0</v>
      </c>
    </row>
    <row r="3177" spans="1:28" ht="22.5" x14ac:dyDescent="0.25">
      <c r="A3177" s="71" t="s">
        <v>11946</v>
      </c>
      <c r="B3177" s="72" t="s">
        <v>16863</v>
      </c>
      <c r="C3177" s="73" t="s">
        <v>8808</v>
      </c>
      <c r="D3177" s="74">
        <v>0</v>
      </c>
      <c r="E3177" s="69">
        <v>14.96</v>
      </c>
      <c r="F3177" s="75">
        <f t="shared" si="1815"/>
        <v>0</v>
      </c>
      <c r="G3177" s="76"/>
      <c r="H3177" s="69">
        <f t="shared" si="1816"/>
        <v>13.83</v>
      </c>
      <c r="I3177" s="69">
        <f t="shared" si="1816"/>
        <v>1.1299999999999999</v>
      </c>
      <c r="J3177" s="69">
        <f t="shared" si="1817"/>
        <v>14.96</v>
      </c>
      <c r="K3177" s="69">
        <v>0</v>
      </c>
      <c r="L3177" s="75">
        <f t="shared" si="1818"/>
        <v>14.96</v>
      </c>
      <c r="N3177" s="69">
        <v>13.83</v>
      </c>
      <c r="O3177" s="69">
        <v>1.1300000000000001</v>
      </c>
      <c r="P3177" s="69">
        <f t="shared" si="1819"/>
        <v>14.96</v>
      </c>
      <c r="Q3177" s="63"/>
      <c r="R3177" s="69">
        <f t="shared" si="1820"/>
        <v>13.83</v>
      </c>
      <c r="S3177" s="69">
        <f t="shared" si="1820"/>
        <v>1.1299999999999999</v>
      </c>
      <c r="T3177" s="69">
        <f t="shared" si="1821"/>
        <v>14.96</v>
      </c>
      <c r="U3177" s="69">
        <f t="shared" si="1822"/>
        <v>0</v>
      </c>
      <c r="V3177" s="77">
        <f t="shared" si="1823"/>
        <v>14.96</v>
      </c>
      <c r="X3177" s="69">
        <v>13.83</v>
      </c>
      <c r="Y3177" s="69">
        <v>1.1299999999999999</v>
      </c>
      <c r="Z3177" s="69">
        <v>14.96</v>
      </c>
      <c r="AA3177" s="78"/>
      <c r="AB3177" s="79">
        <f t="shared" si="1814"/>
        <v>0</v>
      </c>
    </row>
    <row r="3178" spans="1:28" s="82" customFormat="1" ht="22.5" x14ac:dyDescent="0.25">
      <c r="A3178" s="71" t="s">
        <v>11947</v>
      </c>
      <c r="B3178" s="72" t="s">
        <v>16864</v>
      </c>
      <c r="C3178" s="73" t="s">
        <v>8808</v>
      </c>
      <c r="D3178" s="74">
        <v>0</v>
      </c>
      <c r="E3178" s="69">
        <v>35.25</v>
      </c>
      <c r="F3178" s="75">
        <f t="shared" si="1815"/>
        <v>0</v>
      </c>
      <c r="G3178" s="28"/>
      <c r="H3178" s="69">
        <f t="shared" si="1816"/>
        <v>34.119999999999997</v>
      </c>
      <c r="I3178" s="69">
        <f t="shared" si="1816"/>
        <v>1.1299999999999999</v>
      </c>
      <c r="J3178" s="69">
        <f t="shared" si="1817"/>
        <v>35.25</v>
      </c>
      <c r="K3178" s="69">
        <v>0</v>
      </c>
      <c r="L3178" s="75">
        <f t="shared" si="1818"/>
        <v>35.25</v>
      </c>
      <c r="M3178" s="33"/>
      <c r="N3178" s="69">
        <v>34.119999999999997</v>
      </c>
      <c r="O3178" s="69">
        <v>1.1300000000000001</v>
      </c>
      <c r="P3178" s="69">
        <f t="shared" si="1819"/>
        <v>35.25</v>
      </c>
      <c r="Q3178" s="63"/>
      <c r="R3178" s="69">
        <f t="shared" si="1820"/>
        <v>34.119999999999997</v>
      </c>
      <c r="S3178" s="69">
        <f t="shared" si="1820"/>
        <v>1.1299999999999999</v>
      </c>
      <c r="T3178" s="69">
        <f t="shared" si="1821"/>
        <v>35.25</v>
      </c>
      <c r="U3178" s="69">
        <f t="shared" si="1822"/>
        <v>0</v>
      </c>
      <c r="V3178" s="77">
        <f t="shared" si="1823"/>
        <v>35.25</v>
      </c>
      <c r="W3178" s="33"/>
      <c r="X3178" s="69">
        <v>34.119999999999997</v>
      </c>
      <c r="Y3178" s="69">
        <v>1.1299999999999999</v>
      </c>
      <c r="Z3178" s="69">
        <v>35.25</v>
      </c>
      <c r="AA3178" s="78"/>
      <c r="AB3178" s="79">
        <f t="shared" si="1814"/>
        <v>0</v>
      </c>
    </row>
    <row r="3179" spans="1:28" s="82" customFormat="1" ht="22.5" x14ac:dyDescent="0.25">
      <c r="A3179" s="71" t="s">
        <v>11948</v>
      </c>
      <c r="B3179" s="72" t="s">
        <v>16865</v>
      </c>
      <c r="C3179" s="73" t="s">
        <v>8808</v>
      </c>
      <c r="D3179" s="74">
        <v>0</v>
      </c>
      <c r="E3179" s="69">
        <v>55.120000000000005</v>
      </c>
      <c r="F3179" s="75">
        <f t="shared" si="1815"/>
        <v>0</v>
      </c>
      <c r="G3179" s="76"/>
      <c r="H3179" s="69">
        <f t="shared" si="1816"/>
        <v>53.99</v>
      </c>
      <c r="I3179" s="69">
        <f t="shared" si="1816"/>
        <v>1.1299999999999999</v>
      </c>
      <c r="J3179" s="69">
        <f t="shared" si="1817"/>
        <v>55.120000000000005</v>
      </c>
      <c r="K3179" s="69">
        <v>0</v>
      </c>
      <c r="L3179" s="75">
        <f t="shared" si="1818"/>
        <v>55.120000000000005</v>
      </c>
      <c r="M3179" s="33"/>
      <c r="N3179" s="69">
        <v>53.99</v>
      </c>
      <c r="O3179" s="69">
        <v>1.1300000000000001</v>
      </c>
      <c r="P3179" s="69">
        <f t="shared" si="1819"/>
        <v>55.120000000000005</v>
      </c>
      <c r="Q3179" s="63"/>
      <c r="R3179" s="69">
        <f t="shared" si="1820"/>
        <v>53.99</v>
      </c>
      <c r="S3179" s="69">
        <f t="shared" si="1820"/>
        <v>1.1299999999999999</v>
      </c>
      <c r="T3179" s="69">
        <f t="shared" si="1821"/>
        <v>55.120000000000005</v>
      </c>
      <c r="U3179" s="69">
        <f t="shared" si="1822"/>
        <v>0</v>
      </c>
      <c r="V3179" s="77">
        <f t="shared" si="1823"/>
        <v>55.120000000000005</v>
      </c>
      <c r="W3179" s="33"/>
      <c r="X3179" s="69">
        <v>53.99</v>
      </c>
      <c r="Y3179" s="69">
        <v>1.1299999999999999</v>
      </c>
      <c r="Z3179" s="69">
        <v>55.12</v>
      </c>
      <c r="AA3179" s="78"/>
      <c r="AB3179" s="79">
        <f t="shared" si="1814"/>
        <v>0</v>
      </c>
    </row>
    <row r="3180" spans="1:28" s="33" customFormat="1" x14ac:dyDescent="0.25">
      <c r="A3180" s="70" t="s">
        <v>11949</v>
      </c>
      <c r="B3180" s="70" t="s">
        <v>16866</v>
      </c>
      <c r="C3180" s="70" t="s">
        <v>8808</v>
      </c>
      <c r="D3180" s="74">
        <v>0</v>
      </c>
      <c r="E3180" s="69">
        <v>76.94</v>
      </c>
      <c r="F3180" s="75">
        <f t="shared" si="1815"/>
        <v>0</v>
      </c>
      <c r="G3180" s="28"/>
      <c r="H3180" s="69">
        <f t="shared" si="1816"/>
        <v>75.27</v>
      </c>
      <c r="I3180" s="69">
        <f t="shared" si="1816"/>
        <v>1.67</v>
      </c>
      <c r="J3180" s="69">
        <f t="shared" si="1817"/>
        <v>76.94</v>
      </c>
      <c r="K3180" s="69">
        <v>55.120000000000005</v>
      </c>
      <c r="L3180" s="75">
        <f t="shared" si="1818"/>
        <v>132.06</v>
      </c>
      <c r="N3180" s="69">
        <v>75.27</v>
      </c>
      <c r="O3180" s="69">
        <v>1.67</v>
      </c>
      <c r="P3180" s="69">
        <f t="shared" si="1819"/>
        <v>76.94</v>
      </c>
      <c r="R3180" s="69">
        <f t="shared" si="1820"/>
        <v>75.27</v>
      </c>
      <c r="S3180" s="69">
        <f t="shared" si="1820"/>
        <v>1.67</v>
      </c>
      <c r="T3180" s="69">
        <f t="shared" si="1821"/>
        <v>76.94</v>
      </c>
      <c r="U3180" s="69">
        <f t="shared" si="1822"/>
        <v>0</v>
      </c>
      <c r="V3180" s="77">
        <f t="shared" si="1823"/>
        <v>76.94</v>
      </c>
      <c r="X3180" s="70">
        <v>75.27</v>
      </c>
      <c r="Y3180" s="70">
        <v>1.67</v>
      </c>
      <c r="Z3180" s="70">
        <v>76.94</v>
      </c>
      <c r="AB3180" s="79">
        <f t="shared" si="1814"/>
        <v>0</v>
      </c>
    </row>
    <row r="3181" spans="1:28" s="33" customFormat="1" x14ac:dyDescent="0.25">
      <c r="A3181" s="70" t="s">
        <v>11950</v>
      </c>
      <c r="B3181" s="70" t="s">
        <v>16867</v>
      </c>
      <c r="C3181" s="70" t="s">
        <v>8808</v>
      </c>
      <c r="D3181" s="74">
        <v>0</v>
      </c>
      <c r="E3181" s="69">
        <v>106.63</v>
      </c>
      <c r="F3181" s="75">
        <f t="shared" si="1815"/>
        <v>0</v>
      </c>
      <c r="G3181" s="28"/>
      <c r="H3181" s="69">
        <f t="shared" si="1816"/>
        <v>104.96</v>
      </c>
      <c r="I3181" s="69">
        <f t="shared" si="1816"/>
        <v>1.67</v>
      </c>
      <c r="J3181" s="69">
        <f t="shared" si="1817"/>
        <v>106.63</v>
      </c>
      <c r="K3181" s="69">
        <v>0</v>
      </c>
      <c r="L3181" s="75">
        <f t="shared" si="1818"/>
        <v>106.63</v>
      </c>
      <c r="N3181" s="69">
        <v>104.96</v>
      </c>
      <c r="O3181" s="69">
        <v>1.67</v>
      </c>
      <c r="P3181" s="69">
        <f t="shared" si="1819"/>
        <v>106.63</v>
      </c>
      <c r="R3181" s="69">
        <f t="shared" si="1820"/>
        <v>104.96</v>
      </c>
      <c r="S3181" s="69">
        <f t="shared" si="1820"/>
        <v>1.67</v>
      </c>
      <c r="T3181" s="69">
        <f t="shared" si="1821"/>
        <v>106.63</v>
      </c>
      <c r="U3181" s="69">
        <f t="shared" si="1822"/>
        <v>0</v>
      </c>
      <c r="V3181" s="77">
        <f t="shared" si="1823"/>
        <v>106.63</v>
      </c>
      <c r="X3181" s="70">
        <v>104.96</v>
      </c>
      <c r="Y3181" s="70">
        <v>1.67</v>
      </c>
      <c r="Z3181" s="70">
        <v>106.63</v>
      </c>
      <c r="AB3181" s="79">
        <f t="shared" si="1814"/>
        <v>0</v>
      </c>
    </row>
    <row r="3182" spans="1:28" s="33" customFormat="1" x14ac:dyDescent="0.25">
      <c r="A3182" s="70" t="s">
        <v>11951</v>
      </c>
      <c r="B3182" s="70" t="s">
        <v>16868</v>
      </c>
      <c r="C3182" s="70" t="s">
        <v>8808</v>
      </c>
      <c r="D3182" s="74">
        <v>0</v>
      </c>
      <c r="E3182" s="69">
        <v>157.23999999999998</v>
      </c>
      <c r="F3182" s="75">
        <f t="shared" si="1815"/>
        <v>0</v>
      </c>
      <c r="G3182" s="28"/>
      <c r="H3182" s="69">
        <f t="shared" si="1816"/>
        <v>155.57</v>
      </c>
      <c r="I3182" s="69">
        <f t="shared" si="1816"/>
        <v>1.67</v>
      </c>
      <c r="J3182" s="69">
        <f t="shared" si="1817"/>
        <v>157.23999999999998</v>
      </c>
      <c r="K3182" s="69">
        <v>0.5</v>
      </c>
      <c r="L3182" s="75">
        <f t="shared" si="1818"/>
        <v>157.73999999999998</v>
      </c>
      <c r="N3182" s="69">
        <v>155.57</v>
      </c>
      <c r="O3182" s="69">
        <v>1.67</v>
      </c>
      <c r="P3182" s="69">
        <f t="shared" si="1819"/>
        <v>157.23999999999998</v>
      </c>
      <c r="R3182" s="69">
        <f t="shared" si="1820"/>
        <v>155.57</v>
      </c>
      <c r="S3182" s="69">
        <f t="shared" si="1820"/>
        <v>1.67</v>
      </c>
      <c r="T3182" s="69">
        <f t="shared" si="1821"/>
        <v>157.23999999999998</v>
      </c>
      <c r="U3182" s="69">
        <f t="shared" si="1822"/>
        <v>0</v>
      </c>
      <c r="V3182" s="77">
        <f t="shared" si="1823"/>
        <v>157.23999999999998</v>
      </c>
      <c r="X3182" s="70">
        <v>155.57</v>
      </c>
      <c r="Y3182" s="70">
        <v>1.67</v>
      </c>
      <c r="Z3182" s="70">
        <v>157.24</v>
      </c>
      <c r="AB3182" s="79">
        <f t="shared" si="1814"/>
        <v>0</v>
      </c>
    </row>
    <row r="3183" spans="1:28" s="33" customFormat="1" x14ac:dyDescent="0.25">
      <c r="A3183" s="70" t="s">
        <v>11952</v>
      </c>
      <c r="B3183" s="70" t="s">
        <v>16869</v>
      </c>
      <c r="C3183" s="70" t="s">
        <v>8808</v>
      </c>
      <c r="D3183" s="74">
        <v>0</v>
      </c>
      <c r="E3183" s="69">
        <v>256.76</v>
      </c>
      <c r="F3183" s="75">
        <f t="shared" si="1815"/>
        <v>0</v>
      </c>
      <c r="G3183" s="28"/>
      <c r="H3183" s="69">
        <f t="shared" si="1816"/>
        <v>255.09</v>
      </c>
      <c r="I3183" s="69">
        <f t="shared" si="1816"/>
        <v>1.67</v>
      </c>
      <c r="J3183" s="69">
        <f t="shared" si="1817"/>
        <v>256.76</v>
      </c>
      <c r="K3183" s="69">
        <v>0.34</v>
      </c>
      <c r="L3183" s="75">
        <f t="shared" si="1818"/>
        <v>257.09999999999997</v>
      </c>
      <c r="N3183" s="69">
        <v>255.09</v>
      </c>
      <c r="O3183" s="69">
        <v>1.67</v>
      </c>
      <c r="P3183" s="69">
        <f t="shared" si="1819"/>
        <v>256.76</v>
      </c>
      <c r="R3183" s="69">
        <f t="shared" si="1820"/>
        <v>255.09</v>
      </c>
      <c r="S3183" s="69">
        <f t="shared" si="1820"/>
        <v>1.67</v>
      </c>
      <c r="T3183" s="69">
        <f t="shared" si="1821"/>
        <v>256.76</v>
      </c>
      <c r="U3183" s="69">
        <f t="shared" si="1822"/>
        <v>0</v>
      </c>
      <c r="V3183" s="77">
        <f t="shared" si="1823"/>
        <v>256.76</v>
      </c>
      <c r="X3183" s="70">
        <v>255.09</v>
      </c>
      <c r="Y3183" s="70">
        <v>1.67</v>
      </c>
      <c r="Z3183" s="70">
        <v>256.76</v>
      </c>
      <c r="AB3183" s="79">
        <f t="shared" si="1814"/>
        <v>0</v>
      </c>
    </row>
    <row r="3184" spans="1:28" s="33" customFormat="1" x14ac:dyDescent="0.25">
      <c r="A3184" s="70" t="s">
        <v>11953</v>
      </c>
      <c r="B3184" s="70" t="s">
        <v>16870</v>
      </c>
      <c r="C3184" s="70" t="s">
        <v>8808</v>
      </c>
      <c r="D3184" s="74">
        <v>0</v>
      </c>
      <c r="E3184" s="69">
        <v>354.38</v>
      </c>
      <c r="F3184" s="75">
        <f t="shared" si="1815"/>
        <v>0</v>
      </c>
      <c r="G3184" s="28"/>
      <c r="H3184" s="69">
        <f t="shared" si="1816"/>
        <v>352.71</v>
      </c>
      <c r="I3184" s="69">
        <f t="shared" si="1816"/>
        <v>1.67</v>
      </c>
      <c r="J3184" s="69">
        <f t="shared" si="1817"/>
        <v>354.38</v>
      </c>
      <c r="K3184" s="69">
        <v>0.84000000000000008</v>
      </c>
      <c r="L3184" s="75">
        <f t="shared" si="1818"/>
        <v>355.21999999999997</v>
      </c>
      <c r="N3184" s="69">
        <v>352.71</v>
      </c>
      <c r="O3184" s="69">
        <v>1.67</v>
      </c>
      <c r="P3184" s="69">
        <f t="shared" si="1819"/>
        <v>354.38</v>
      </c>
      <c r="R3184" s="69">
        <f t="shared" si="1820"/>
        <v>352.71</v>
      </c>
      <c r="S3184" s="69">
        <f t="shared" si="1820"/>
        <v>1.67</v>
      </c>
      <c r="T3184" s="69">
        <f t="shared" si="1821"/>
        <v>354.38</v>
      </c>
      <c r="U3184" s="69">
        <f t="shared" si="1822"/>
        <v>0</v>
      </c>
      <c r="V3184" s="77">
        <f t="shared" si="1823"/>
        <v>354.38</v>
      </c>
      <c r="X3184" s="70">
        <v>352.71</v>
      </c>
      <c r="Y3184" s="70">
        <v>1.67</v>
      </c>
      <c r="Z3184" s="70">
        <v>354.38</v>
      </c>
      <c r="AB3184" s="79">
        <f t="shared" si="1814"/>
        <v>0</v>
      </c>
    </row>
    <row r="3185" spans="1:28" s="33" customFormat="1" x14ac:dyDescent="0.25">
      <c r="A3185" s="70" t="s">
        <v>11954</v>
      </c>
      <c r="B3185" s="70" t="s">
        <v>16871</v>
      </c>
      <c r="C3185" s="70" t="s">
        <v>8808</v>
      </c>
      <c r="D3185" s="74">
        <v>0</v>
      </c>
      <c r="E3185" s="69">
        <v>560.95999999999992</v>
      </c>
      <c r="F3185" s="75">
        <f t="shared" si="1815"/>
        <v>0</v>
      </c>
      <c r="G3185" s="28"/>
      <c r="H3185" s="69">
        <f t="shared" si="1816"/>
        <v>559.29</v>
      </c>
      <c r="I3185" s="69">
        <f t="shared" si="1816"/>
        <v>1.67</v>
      </c>
      <c r="J3185" s="69">
        <f t="shared" si="1817"/>
        <v>560.95999999999992</v>
      </c>
      <c r="K3185" s="69">
        <v>0.83</v>
      </c>
      <c r="L3185" s="75">
        <f t="shared" si="1818"/>
        <v>561.79</v>
      </c>
      <c r="N3185" s="69">
        <v>559.29</v>
      </c>
      <c r="O3185" s="69">
        <v>1.67</v>
      </c>
      <c r="P3185" s="69">
        <f t="shared" si="1819"/>
        <v>560.95999999999992</v>
      </c>
      <c r="R3185" s="69">
        <f t="shared" si="1820"/>
        <v>559.29</v>
      </c>
      <c r="S3185" s="69">
        <f t="shared" si="1820"/>
        <v>1.67</v>
      </c>
      <c r="T3185" s="69">
        <f t="shared" si="1821"/>
        <v>560.95999999999992</v>
      </c>
      <c r="U3185" s="69">
        <f t="shared" si="1822"/>
        <v>0</v>
      </c>
      <c r="V3185" s="77">
        <f t="shared" si="1823"/>
        <v>560.95999999999992</v>
      </c>
      <c r="X3185" s="70">
        <v>559.29</v>
      </c>
      <c r="Y3185" s="70">
        <v>1.67</v>
      </c>
      <c r="Z3185" s="70">
        <v>560.96</v>
      </c>
      <c r="AB3185" s="79">
        <f t="shared" si="1814"/>
        <v>0</v>
      </c>
    </row>
    <row r="3186" spans="1:28" s="33" customFormat="1" x14ac:dyDescent="0.25">
      <c r="A3186" s="70" t="s">
        <v>11955</v>
      </c>
      <c r="B3186" s="70" t="s">
        <v>16872</v>
      </c>
      <c r="C3186" s="70" t="s">
        <v>8808</v>
      </c>
      <c r="D3186" s="74">
        <v>0</v>
      </c>
      <c r="E3186" s="69">
        <v>856.52</v>
      </c>
      <c r="F3186" s="75">
        <f t="shared" si="1815"/>
        <v>0</v>
      </c>
      <c r="G3186" s="28"/>
      <c r="H3186" s="69">
        <f t="shared" si="1816"/>
        <v>854.85</v>
      </c>
      <c r="I3186" s="69">
        <f t="shared" si="1816"/>
        <v>1.67</v>
      </c>
      <c r="J3186" s="69">
        <f t="shared" si="1817"/>
        <v>856.52</v>
      </c>
      <c r="K3186" s="69">
        <v>1.67</v>
      </c>
      <c r="L3186" s="75">
        <f t="shared" si="1818"/>
        <v>858.18999999999994</v>
      </c>
      <c r="N3186" s="69">
        <v>854.85</v>
      </c>
      <c r="O3186" s="69">
        <v>1.67</v>
      </c>
      <c r="P3186" s="69">
        <f t="shared" si="1819"/>
        <v>856.52</v>
      </c>
      <c r="R3186" s="69">
        <f t="shared" si="1820"/>
        <v>854.85</v>
      </c>
      <c r="S3186" s="69">
        <f t="shared" si="1820"/>
        <v>1.67</v>
      </c>
      <c r="T3186" s="69">
        <f t="shared" si="1821"/>
        <v>856.52</v>
      </c>
      <c r="U3186" s="69">
        <f t="shared" si="1822"/>
        <v>0</v>
      </c>
      <c r="V3186" s="77">
        <f t="shared" si="1823"/>
        <v>856.52</v>
      </c>
      <c r="X3186" s="70">
        <v>854.85</v>
      </c>
      <c r="Y3186" s="70">
        <v>1.67</v>
      </c>
      <c r="Z3186" s="70">
        <v>856.52</v>
      </c>
      <c r="AB3186" s="79">
        <f t="shared" si="1814"/>
        <v>0</v>
      </c>
    </row>
    <row r="3187" spans="1:28" s="33" customFormat="1" x14ac:dyDescent="0.25">
      <c r="A3187" s="70" t="s">
        <v>11956</v>
      </c>
      <c r="B3187" s="70" t="s">
        <v>16873</v>
      </c>
      <c r="C3187" s="70" t="s">
        <v>8808</v>
      </c>
      <c r="D3187" s="74">
        <v>0</v>
      </c>
      <c r="E3187" s="69">
        <v>1116.27</v>
      </c>
      <c r="F3187" s="75">
        <f t="shared" si="1815"/>
        <v>0</v>
      </c>
      <c r="G3187" s="28"/>
      <c r="H3187" s="69">
        <f t="shared" si="1816"/>
        <v>1114.5999999999999</v>
      </c>
      <c r="I3187" s="69">
        <f t="shared" si="1816"/>
        <v>1.67</v>
      </c>
      <c r="J3187" s="69">
        <f t="shared" si="1817"/>
        <v>1116.27</v>
      </c>
      <c r="K3187" s="69">
        <v>75.27</v>
      </c>
      <c r="L3187" s="75">
        <f t="shared" si="1818"/>
        <v>1191.54</v>
      </c>
      <c r="N3187" s="69">
        <v>1114.5999999999999</v>
      </c>
      <c r="O3187" s="69">
        <v>1.67</v>
      </c>
      <c r="P3187" s="69">
        <f t="shared" si="1819"/>
        <v>1116.27</v>
      </c>
      <c r="R3187" s="69">
        <f t="shared" si="1820"/>
        <v>1114.5999999999999</v>
      </c>
      <c r="S3187" s="69">
        <f t="shared" si="1820"/>
        <v>1.67</v>
      </c>
      <c r="T3187" s="69">
        <f t="shared" si="1821"/>
        <v>1116.27</v>
      </c>
      <c r="U3187" s="69">
        <f t="shared" si="1822"/>
        <v>0</v>
      </c>
      <c r="V3187" s="77">
        <f t="shared" si="1823"/>
        <v>1116.27</v>
      </c>
      <c r="X3187" s="70">
        <v>1114.5999999999999</v>
      </c>
      <c r="Y3187" s="70">
        <v>1.67</v>
      </c>
      <c r="Z3187" s="70">
        <v>1116.27</v>
      </c>
      <c r="AB3187" s="79">
        <f t="shared" si="1814"/>
        <v>0</v>
      </c>
    </row>
    <row r="3188" spans="1:28" ht="22.5" x14ac:dyDescent="0.25">
      <c r="A3188" s="65" t="s">
        <v>11957</v>
      </c>
      <c r="B3188" s="66" t="s">
        <v>16874</v>
      </c>
      <c r="C3188" s="67"/>
      <c r="D3188" s="68"/>
      <c r="E3188" s="69"/>
      <c r="F3188" s="70"/>
      <c r="H3188" s="69"/>
      <c r="I3188" s="69"/>
      <c r="J3188" s="69"/>
      <c r="K3188" s="69"/>
      <c r="L3188" s="75"/>
      <c r="N3188" s="69"/>
      <c r="O3188" s="69"/>
      <c r="P3188" s="69"/>
      <c r="Q3188" s="63"/>
      <c r="R3188" s="69"/>
      <c r="S3188" s="69"/>
      <c r="T3188" s="69"/>
      <c r="U3188" s="69"/>
      <c r="V3188" s="77"/>
      <c r="X3188" s="69"/>
      <c r="Y3188" s="69"/>
      <c r="Z3188" s="69"/>
      <c r="AA3188" s="78"/>
      <c r="AB3188" s="79">
        <f t="shared" si="1814"/>
        <v>0</v>
      </c>
    </row>
    <row r="3189" spans="1:28" ht="22.5" x14ac:dyDescent="0.25">
      <c r="A3189" s="71" t="s">
        <v>11958</v>
      </c>
      <c r="B3189" s="72" t="s">
        <v>16875</v>
      </c>
      <c r="C3189" s="73" t="s">
        <v>8808</v>
      </c>
      <c r="D3189" s="74">
        <v>0</v>
      </c>
      <c r="E3189" s="69">
        <v>366.83000000000004</v>
      </c>
      <c r="F3189" s="75">
        <f t="shared" ref="F3189:F3200" si="1824">ROUND(D3189*E3189,2)</f>
        <v>0</v>
      </c>
      <c r="G3189" s="76"/>
      <c r="H3189" s="69">
        <f t="shared" ref="H3189:I3200" si="1825">ROUND(N3189+(N3189*$H$2/100),2)</f>
        <v>343.22</v>
      </c>
      <c r="I3189" s="69">
        <f t="shared" si="1825"/>
        <v>23.61</v>
      </c>
      <c r="J3189" s="69">
        <f t="shared" ref="J3189:J3200" si="1826">H3189+I3189</f>
        <v>366.83000000000004</v>
      </c>
      <c r="K3189" s="69">
        <v>0</v>
      </c>
      <c r="L3189" s="75">
        <f t="shared" ref="L3189:L3200" si="1827">SUM(J3189:K3189)</f>
        <v>366.83000000000004</v>
      </c>
      <c r="N3189" s="69">
        <v>343.22</v>
      </c>
      <c r="O3189" s="69">
        <v>23.61</v>
      </c>
      <c r="P3189" s="69">
        <f t="shared" ref="P3189:P3200" si="1828">SUM(N3189:O3189)</f>
        <v>366.83000000000004</v>
      </c>
      <c r="Q3189" s="63"/>
      <c r="R3189" s="69">
        <f t="shared" ref="R3189:S3200" si="1829">X3189</f>
        <v>343.22</v>
      </c>
      <c r="S3189" s="69">
        <f t="shared" si="1829"/>
        <v>23.61</v>
      </c>
      <c r="T3189" s="69">
        <f t="shared" ref="T3189:T3200" si="1830">R3189+S3189</f>
        <v>366.83000000000004</v>
      </c>
      <c r="U3189" s="69">
        <f t="shared" ref="U3189:U3200" si="1831">ROUND(Z3189*$H$2,2)/100</f>
        <v>0</v>
      </c>
      <c r="V3189" s="77">
        <f t="shared" ref="V3189:V3200" si="1832">SUM(T3189:U3189)</f>
        <v>366.83000000000004</v>
      </c>
      <c r="X3189" s="69">
        <v>343.22</v>
      </c>
      <c r="Y3189" s="69">
        <v>23.61</v>
      </c>
      <c r="Z3189" s="69">
        <v>366.83</v>
      </c>
      <c r="AA3189" s="78"/>
      <c r="AB3189" s="79">
        <f t="shared" si="1814"/>
        <v>0</v>
      </c>
    </row>
    <row r="3190" spans="1:28" ht="22.5" x14ac:dyDescent="0.25">
      <c r="A3190" s="71" t="s">
        <v>11959</v>
      </c>
      <c r="B3190" s="72" t="s">
        <v>16876</v>
      </c>
      <c r="C3190" s="73" t="s">
        <v>8808</v>
      </c>
      <c r="D3190" s="74">
        <v>0</v>
      </c>
      <c r="E3190" s="69">
        <v>430.23</v>
      </c>
      <c r="F3190" s="75">
        <f t="shared" si="1824"/>
        <v>0</v>
      </c>
      <c r="G3190" s="76"/>
      <c r="H3190" s="69">
        <f t="shared" si="1825"/>
        <v>406.62</v>
      </c>
      <c r="I3190" s="69">
        <f t="shared" si="1825"/>
        <v>23.61</v>
      </c>
      <c r="J3190" s="69">
        <f t="shared" si="1826"/>
        <v>430.23</v>
      </c>
      <c r="K3190" s="69">
        <v>0</v>
      </c>
      <c r="L3190" s="75">
        <f t="shared" si="1827"/>
        <v>430.23</v>
      </c>
      <c r="N3190" s="69">
        <v>406.62</v>
      </c>
      <c r="O3190" s="69">
        <v>23.61</v>
      </c>
      <c r="P3190" s="69">
        <f t="shared" si="1828"/>
        <v>430.23</v>
      </c>
      <c r="Q3190" s="63"/>
      <c r="R3190" s="69">
        <f t="shared" si="1829"/>
        <v>406.62</v>
      </c>
      <c r="S3190" s="69">
        <f t="shared" si="1829"/>
        <v>23.61</v>
      </c>
      <c r="T3190" s="69">
        <f t="shared" si="1830"/>
        <v>430.23</v>
      </c>
      <c r="U3190" s="69">
        <f t="shared" si="1831"/>
        <v>0</v>
      </c>
      <c r="V3190" s="77">
        <f t="shared" si="1832"/>
        <v>430.23</v>
      </c>
      <c r="X3190" s="69">
        <v>406.62</v>
      </c>
      <c r="Y3190" s="69">
        <v>23.61</v>
      </c>
      <c r="Z3190" s="69">
        <v>430.23</v>
      </c>
      <c r="AA3190" s="78"/>
      <c r="AB3190" s="79">
        <f t="shared" si="1814"/>
        <v>0</v>
      </c>
    </row>
    <row r="3191" spans="1:28" ht="22.5" x14ac:dyDescent="0.25">
      <c r="A3191" s="71" t="s">
        <v>11960</v>
      </c>
      <c r="B3191" s="72" t="s">
        <v>16877</v>
      </c>
      <c r="C3191" s="73" t="s">
        <v>8808</v>
      </c>
      <c r="D3191" s="74">
        <v>0</v>
      </c>
      <c r="E3191" s="69">
        <v>542.38</v>
      </c>
      <c r="F3191" s="75">
        <f t="shared" si="1824"/>
        <v>0</v>
      </c>
      <c r="G3191" s="76"/>
      <c r="H3191" s="69">
        <f t="shared" si="1825"/>
        <v>518.77</v>
      </c>
      <c r="I3191" s="69">
        <f t="shared" si="1825"/>
        <v>23.61</v>
      </c>
      <c r="J3191" s="69">
        <f t="shared" si="1826"/>
        <v>542.38</v>
      </c>
      <c r="K3191" s="69">
        <v>0</v>
      </c>
      <c r="L3191" s="75">
        <f t="shared" si="1827"/>
        <v>542.38</v>
      </c>
      <c r="N3191" s="69">
        <v>518.77</v>
      </c>
      <c r="O3191" s="69">
        <v>23.61</v>
      </c>
      <c r="P3191" s="69">
        <f t="shared" si="1828"/>
        <v>542.38</v>
      </c>
      <c r="Q3191" s="63"/>
      <c r="R3191" s="69">
        <f t="shared" si="1829"/>
        <v>518.77</v>
      </c>
      <c r="S3191" s="69">
        <f t="shared" si="1829"/>
        <v>23.61</v>
      </c>
      <c r="T3191" s="69">
        <f t="shared" si="1830"/>
        <v>542.38</v>
      </c>
      <c r="U3191" s="69">
        <f t="shared" si="1831"/>
        <v>0</v>
      </c>
      <c r="V3191" s="77">
        <f t="shared" si="1832"/>
        <v>542.38</v>
      </c>
      <c r="X3191" s="69">
        <v>518.77</v>
      </c>
      <c r="Y3191" s="69">
        <v>23.61</v>
      </c>
      <c r="Z3191" s="69">
        <v>542.38</v>
      </c>
      <c r="AA3191" s="78"/>
      <c r="AB3191" s="79">
        <f t="shared" si="1814"/>
        <v>0</v>
      </c>
    </row>
    <row r="3192" spans="1:28" ht="22.5" x14ac:dyDescent="0.25">
      <c r="A3192" s="71" t="s">
        <v>11961</v>
      </c>
      <c r="B3192" s="72" t="s">
        <v>16878</v>
      </c>
      <c r="C3192" s="73" t="s">
        <v>8808</v>
      </c>
      <c r="D3192" s="74">
        <v>0</v>
      </c>
      <c r="E3192" s="69">
        <v>795.49</v>
      </c>
      <c r="F3192" s="75">
        <f t="shared" si="1824"/>
        <v>0</v>
      </c>
      <c r="G3192" s="76"/>
      <c r="H3192" s="69">
        <f t="shared" si="1825"/>
        <v>771.88</v>
      </c>
      <c r="I3192" s="69">
        <f t="shared" si="1825"/>
        <v>23.61</v>
      </c>
      <c r="J3192" s="69">
        <f t="shared" si="1826"/>
        <v>795.49</v>
      </c>
      <c r="K3192" s="69">
        <v>0</v>
      </c>
      <c r="L3192" s="75">
        <f t="shared" si="1827"/>
        <v>795.49</v>
      </c>
      <c r="N3192" s="69">
        <v>771.88</v>
      </c>
      <c r="O3192" s="69">
        <v>23.61</v>
      </c>
      <c r="P3192" s="69">
        <f t="shared" si="1828"/>
        <v>795.49</v>
      </c>
      <c r="Q3192" s="63"/>
      <c r="R3192" s="69">
        <f t="shared" si="1829"/>
        <v>771.88</v>
      </c>
      <c r="S3192" s="69">
        <f t="shared" si="1829"/>
        <v>23.61</v>
      </c>
      <c r="T3192" s="69">
        <f t="shared" si="1830"/>
        <v>795.49</v>
      </c>
      <c r="U3192" s="69">
        <f t="shared" si="1831"/>
        <v>0</v>
      </c>
      <c r="V3192" s="77">
        <f t="shared" si="1832"/>
        <v>795.49</v>
      </c>
      <c r="X3192" s="69">
        <v>771.88</v>
      </c>
      <c r="Y3192" s="69">
        <v>23.61</v>
      </c>
      <c r="Z3192" s="69">
        <v>795.49</v>
      </c>
      <c r="AA3192" s="78"/>
      <c r="AB3192" s="79">
        <f t="shared" si="1814"/>
        <v>0</v>
      </c>
    </row>
    <row r="3193" spans="1:28" ht="22.5" x14ac:dyDescent="0.25">
      <c r="A3193" s="71" t="s">
        <v>11962</v>
      </c>
      <c r="B3193" s="72" t="s">
        <v>16879</v>
      </c>
      <c r="C3193" s="73" t="s">
        <v>8808</v>
      </c>
      <c r="D3193" s="74">
        <v>0</v>
      </c>
      <c r="E3193" s="69">
        <v>604.82000000000005</v>
      </c>
      <c r="F3193" s="75">
        <f t="shared" si="1824"/>
        <v>0</v>
      </c>
      <c r="G3193" s="76"/>
      <c r="H3193" s="69">
        <f t="shared" si="1825"/>
        <v>581.21</v>
      </c>
      <c r="I3193" s="69">
        <f t="shared" si="1825"/>
        <v>23.61</v>
      </c>
      <c r="J3193" s="69">
        <f t="shared" si="1826"/>
        <v>604.82000000000005</v>
      </c>
      <c r="K3193" s="69">
        <v>0</v>
      </c>
      <c r="L3193" s="75">
        <f t="shared" si="1827"/>
        <v>604.82000000000005</v>
      </c>
      <c r="N3193" s="69">
        <v>581.21</v>
      </c>
      <c r="O3193" s="69">
        <v>23.61</v>
      </c>
      <c r="P3193" s="69">
        <f t="shared" si="1828"/>
        <v>604.82000000000005</v>
      </c>
      <c r="Q3193" s="63"/>
      <c r="R3193" s="69">
        <f t="shared" si="1829"/>
        <v>581.21</v>
      </c>
      <c r="S3193" s="69">
        <f t="shared" si="1829"/>
        <v>23.61</v>
      </c>
      <c r="T3193" s="69">
        <f t="shared" si="1830"/>
        <v>604.82000000000005</v>
      </c>
      <c r="U3193" s="69">
        <f t="shared" si="1831"/>
        <v>0</v>
      </c>
      <c r="V3193" s="77">
        <f t="shared" si="1832"/>
        <v>604.82000000000005</v>
      </c>
      <c r="X3193" s="69">
        <v>581.21</v>
      </c>
      <c r="Y3193" s="69">
        <v>23.61</v>
      </c>
      <c r="Z3193" s="69">
        <v>604.82000000000005</v>
      </c>
      <c r="AA3193" s="78"/>
      <c r="AB3193" s="79">
        <f t="shared" si="1814"/>
        <v>0</v>
      </c>
    </row>
    <row r="3194" spans="1:28" ht="22.5" x14ac:dyDescent="0.25">
      <c r="A3194" s="71" t="s">
        <v>11963</v>
      </c>
      <c r="B3194" s="72" t="s">
        <v>16880</v>
      </c>
      <c r="C3194" s="73" t="s">
        <v>8808</v>
      </c>
      <c r="D3194" s="74">
        <v>0</v>
      </c>
      <c r="E3194" s="69">
        <v>334.72</v>
      </c>
      <c r="F3194" s="75">
        <f t="shared" si="1824"/>
        <v>0</v>
      </c>
      <c r="G3194" s="76"/>
      <c r="H3194" s="69">
        <f t="shared" si="1825"/>
        <v>311.11</v>
      </c>
      <c r="I3194" s="69">
        <f t="shared" si="1825"/>
        <v>23.61</v>
      </c>
      <c r="J3194" s="69">
        <f t="shared" si="1826"/>
        <v>334.72</v>
      </c>
      <c r="K3194" s="69">
        <v>0</v>
      </c>
      <c r="L3194" s="75">
        <f t="shared" si="1827"/>
        <v>334.72</v>
      </c>
      <c r="N3194" s="69">
        <v>311.11</v>
      </c>
      <c r="O3194" s="69">
        <v>23.61</v>
      </c>
      <c r="P3194" s="69">
        <f t="shared" si="1828"/>
        <v>334.72</v>
      </c>
      <c r="Q3194" s="63"/>
      <c r="R3194" s="69">
        <f t="shared" si="1829"/>
        <v>311.11</v>
      </c>
      <c r="S3194" s="69">
        <f t="shared" si="1829"/>
        <v>23.61</v>
      </c>
      <c r="T3194" s="69">
        <f t="shared" si="1830"/>
        <v>334.72</v>
      </c>
      <c r="U3194" s="69">
        <f t="shared" si="1831"/>
        <v>0</v>
      </c>
      <c r="V3194" s="77">
        <f t="shared" si="1832"/>
        <v>334.72</v>
      </c>
      <c r="X3194" s="69">
        <v>311.11</v>
      </c>
      <c r="Y3194" s="69">
        <v>23.61</v>
      </c>
      <c r="Z3194" s="69">
        <v>334.72</v>
      </c>
      <c r="AA3194" s="78"/>
      <c r="AB3194" s="79">
        <f t="shared" si="1814"/>
        <v>0</v>
      </c>
    </row>
    <row r="3195" spans="1:28" ht="22.5" x14ac:dyDescent="0.25">
      <c r="A3195" s="71" t="s">
        <v>11964</v>
      </c>
      <c r="B3195" s="72" t="s">
        <v>16881</v>
      </c>
      <c r="C3195" s="73" t="s">
        <v>8808</v>
      </c>
      <c r="D3195" s="74">
        <v>0</v>
      </c>
      <c r="E3195" s="69">
        <v>324.05</v>
      </c>
      <c r="F3195" s="75">
        <f t="shared" si="1824"/>
        <v>0</v>
      </c>
      <c r="G3195" s="76"/>
      <c r="H3195" s="69">
        <f t="shared" si="1825"/>
        <v>300.44</v>
      </c>
      <c r="I3195" s="69">
        <f t="shared" si="1825"/>
        <v>23.61</v>
      </c>
      <c r="J3195" s="69">
        <f t="shared" si="1826"/>
        <v>324.05</v>
      </c>
      <c r="K3195" s="69">
        <v>0</v>
      </c>
      <c r="L3195" s="75">
        <f t="shared" si="1827"/>
        <v>324.05</v>
      </c>
      <c r="N3195" s="69">
        <v>300.44</v>
      </c>
      <c r="O3195" s="69">
        <v>23.61</v>
      </c>
      <c r="P3195" s="69">
        <f t="shared" si="1828"/>
        <v>324.05</v>
      </c>
      <c r="Q3195" s="63"/>
      <c r="R3195" s="69">
        <f t="shared" si="1829"/>
        <v>300.44</v>
      </c>
      <c r="S3195" s="69">
        <f t="shared" si="1829"/>
        <v>23.61</v>
      </c>
      <c r="T3195" s="69">
        <f t="shared" si="1830"/>
        <v>324.05</v>
      </c>
      <c r="U3195" s="69">
        <f t="shared" si="1831"/>
        <v>0</v>
      </c>
      <c r="V3195" s="77">
        <f t="shared" si="1832"/>
        <v>324.05</v>
      </c>
      <c r="X3195" s="69">
        <v>300.44</v>
      </c>
      <c r="Y3195" s="69">
        <v>23.61</v>
      </c>
      <c r="Z3195" s="69">
        <v>324.05</v>
      </c>
      <c r="AA3195" s="78"/>
      <c r="AB3195" s="79">
        <f t="shared" si="1814"/>
        <v>0</v>
      </c>
    </row>
    <row r="3196" spans="1:28" ht="22.5" x14ac:dyDescent="0.25">
      <c r="A3196" s="71" t="s">
        <v>11965</v>
      </c>
      <c r="B3196" s="72" t="s">
        <v>16882</v>
      </c>
      <c r="C3196" s="73" t="s">
        <v>8808</v>
      </c>
      <c r="D3196" s="74">
        <v>0</v>
      </c>
      <c r="E3196" s="69">
        <v>351.62</v>
      </c>
      <c r="F3196" s="75">
        <f t="shared" si="1824"/>
        <v>0</v>
      </c>
      <c r="G3196" s="76"/>
      <c r="H3196" s="69">
        <f t="shared" si="1825"/>
        <v>328.01</v>
      </c>
      <c r="I3196" s="69">
        <f t="shared" si="1825"/>
        <v>23.61</v>
      </c>
      <c r="J3196" s="69">
        <f t="shared" si="1826"/>
        <v>351.62</v>
      </c>
      <c r="K3196" s="69">
        <v>0</v>
      </c>
      <c r="L3196" s="75">
        <f t="shared" si="1827"/>
        <v>351.62</v>
      </c>
      <c r="N3196" s="69">
        <v>328.01</v>
      </c>
      <c r="O3196" s="69">
        <v>23.61</v>
      </c>
      <c r="P3196" s="69">
        <f t="shared" si="1828"/>
        <v>351.62</v>
      </c>
      <c r="Q3196" s="63"/>
      <c r="R3196" s="69">
        <f t="shared" si="1829"/>
        <v>328.01</v>
      </c>
      <c r="S3196" s="69">
        <f t="shared" si="1829"/>
        <v>23.61</v>
      </c>
      <c r="T3196" s="69">
        <f t="shared" si="1830"/>
        <v>351.62</v>
      </c>
      <c r="U3196" s="69">
        <f t="shared" si="1831"/>
        <v>0</v>
      </c>
      <c r="V3196" s="77">
        <f t="shared" si="1832"/>
        <v>351.62</v>
      </c>
      <c r="X3196" s="69">
        <v>328.01</v>
      </c>
      <c r="Y3196" s="69">
        <v>23.61</v>
      </c>
      <c r="Z3196" s="69">
        <v>351.62</v>
      </c>
      <c r="AA3196" s="78"/>
      <c r="AB3196" s="79">
        <f t="shared" si="1814"/>
        <v>0</v>
      </c>
    </row>
    <row r="3197" spans="1:28" ht="22.5" x14ac:dyDescent="0.25">
      <c r="A3197" s="71" t="s">
        <v>11966</v>
      </c>
      <c r="B3197" s="72" t="s">
        <v>16883</v>
      </c>
      <c r="C3197" s="73" t="s">
        <v>8808</v>
      </c>
      <c r="D3197" s="74">
        <v>0</v>
      </c>
      <c r="E3197" s="69">
        <v>426.81</v>
      </c>
      <c r="F3197" s="75">
        <f t="shared" si="1824"/>
        <v>0</v>
      </c>
      <c r="G3197" s="76"/>
      <c r="H3197" s="69">
        <f t="shared" si="1825"/>
        <v>403.2</v>
      </c>
      <c r="I3197" s="69">
        <f t="shared" si="1825"/>
        <v>23.61</v>
      </c>
      <c r="J3197" s="69">
        <f t="shared" si="1826"/>
        <v>426.81</v>
      </c>
      <c r="K3197" s="69">
        <v>0</v>
      </c>
      <c r="L3197" s="75">
        <f t="shared" si="1827"/>
        <v>426.81</v>
      </c>
      <c r="N3197" s="69">
        <v>403.2</v>
      </c>
      <c r="O3197" s="69">
        <v>23.61</v>
      </c>
      <c r="P3197" s="69">
        <f t="shared" si="1828"/>
        <v>426.81</v>
      </c>
      <c r="Q3197" s="63"/>
      <c r="R3197" s="69">
        <f t="shared" si="1829"/>
        <v>403.2</v>
      </c>
      <c r="S3197" s="69">
        <f t="shared" si="1829"/>
        <v>23.61</v>
      </c>
      <c r="T3197" s="69">
        <f t="shared" si="1830"/>
        <v>426.81</v>
      </c>
      <c r="U3197" s="69">
        <f t="shared" si="1831"/>
        <v>0</v>
      </c>
      <c r="V3197" s="77">
        <f t="shared" si="1832"/>
        <v>426.81</v>
      </c>
      <c r="X3197" s="69">
        <v>403.2</v>
      </c>
      <c r="Y3197" s="69">
        <v>23.61</v>
      </c>
      <c r="Z3197" s="69">
        <v>426.81</v>
      </c>
      <c r="AA3197" s="78"/>
      <c r="AB3197" s="79">
        <f t="shared" si="1814"/>
        <v>0</v>
      </c>
    </row>
    <row r="3198" spans="1:28" ht="22.5" x14ac:dyDescent="0.25">
      <c r="A3198" s="71" t="s">
        <v>11967</v>
      </c>
      <c r="B3198" s="72" t="s">
        <v>16884</v>
      </c>
      <c r="C3198" s="73" t="s">
        <v>8808</v>
      </c>
      <c r="D3198" s="74">
        <v>0</v>
      </c>
      <c r="E3198" s="69">
        <v>574.56000000000006</v>
      </c>
      <c r="F3198" s="75">
        <f t="shared" si="1824"/>
        <v>0</v>
      </c>
      <c r="G3198" s="76"/>
      <c r="H3198" s="69">
        <f t="shared" si="1825"/>
        <v>550.95000000000005</v>
      </c>
      <c r="I3198" s="69">
        <f t="shared" si="1825"/>
        <v>23.61</v>
      </c>
      <c r="J3198" s="69">
        <f t="shared" si="1826"/>
        <v>574.56000000000006</v>
      </c>
      <c r="K3198" s="69">
        <v>0</v>
      </c>
      <c r="L3198" s="75">
        <f t="shared" si="1827"/>
        <v>574.56000000000006</v>
      </c>
      <c r="N3198" s="69">
        <v>550.95000000000005</v>
      </c>
      <c r="O3198" s="69">
        <v>23.61</v>
      </c>
      <c r="P3198" s="69">
        <f t="shared" si="1828"/>
        <v>574.56000000000006</v>
      </c>
      <c r="Q3198" s="63"/>
      <c r="R3198" s="69">
        <f t="shared" si="1829"/>
        <v>550.95000000000005</v>
      </c>
      <c r="S3198" s="69">
        <f t="shared" si="1829"/>
        <v>23.61</v>
      </c>
      <c r="T3198" s="69">
        <f t="shared" si="1830"/>
        <v>574.56000000000006</v>
      </c>
      <c r="U3198" s="69">
        <f t="shared" si="1831"/>
        <v>0</v>
      </c>
      <c r="V3198" s="77">
        <f t="shared" si="1832"/>
        <v>574.56000000000006</v>
      </c>
      <c r="X3198" s="69">
        <v>550.95000000000005</v>
      </c>
      <c r="Y3198" s="69">
        <v>23.61</v>
      </c>
      <c r="Z3198" s="69">
        <v>574.55999999999995</v>
      </c>
      <c r="AA3198" s="78"/>
      <c r="AB3198" s="79">
        <f t="shared" si="1814"/>
        <v>0</v>
      </c>
    </row>
    <row r="3199" spans="1:28" ht="22.5" x14ac:dyDescent="0.25">
      <c r="A3199" s="71" t="s">
        <v>11968</v>
      </c>
      <c r="B3199" s="72" t="s">
        <v>16885</v>
      </c>
      <c r="C3199" s="73" t="s">
        <v>8808</v>
      </c>
      <c r="D3199" s="74">
        <v>0</v>
      </c>
      <c r="E3199" s="69">
        <v>686.57</v>
      </c>
      <c r="F3199" s="75">
        <f t="shared" si="1824"/>
        <v>0</v>
      </c>
      <c r="G3199" s="76"/>
      <c r="H3199" s="69">
        <f t="shared" si="1825"/>
        <v>662.96</v>
      </c>
      <c r="I3199" s="69">
        <f t="shared" si="1825"/>
        <v>23.61</v>
      </c>
      <c r="J3199" s="69">
        <f t="shared" si="1826"/>
        <v>686.57</v>
      </c>
      <c r="K3199" s="69">
        <v>0</v>
      </c>
      <c r="L3199" s="75">
        <f t="shared" si="1827"/>
        <v>686.57</v>
      </c>
      <c r="N3199" s="69">
        <v>662.96</v>
      </c>
      <c r="O3199" s="69">
        <v>23.61</v>
      </c>
      <c r="P3199" s="69">
        <f t="shared" si="1828"/>
        <v>686.57</v>
      </c>
      <c r="Q3199" s="63"/>
      <c r="R3199" s="69">
        <f t="shared" si="1829"/>
        <v>662.96</v>
      </c>
      <c r="S3199" s="69">
        <f t="shared" si="1829"/>
        <v>23.61</v>
      </c>
      <c r="T3199" s="69">
        <f t="shared" si="1830"/>
        <v>686.57</v>
      </c>
      <c r="U3199" s="69">
        <f t="shared" si="1831"/>
        <v>0</v>
      </c>
      <c r="V3199" s="77">
        <f t="shared" si="1832"/>
        <v>686.57</v>
      </c>
      <c r="X3199" s="69">
        <v>662.96</v>
      </c>
      <c r="Y3199" s="69">
        <v>23.61</v>
      </c>
      <c r="Z3199" s="69">
        <v>686.57</v>
      </c>
      <c r="AA3199" s="78"/>
      <c r="AB3199" s="79">
        <f t="shared" si="1814"/>
        <v>0</v>
      </c>
    </row>
    <row r="3200" spans="1:28" x14ac:dyDescent="0.25">
      <c r="A3200" s="71" t="s">
        <v>11969</v>
      </c>
      <c r="B3200" s="72" t="s">
        <v>16886</v>
      </c>
      <c r="C3200" s="73" t="s">
        <v>8808</v>
      </c>
      <c r="D3200" s="74">
        <v>0</v>
      </c>
      <c r="E3200" s="69">
        <v>909.12</v>
      </c>
      <c r="F3200" s="75">
        <f t="shared" si="1824"/>
        <v>0</v>
      </c>
      <c r="G3200" s="76"/>
      <c r="H3200" s="69">
        <f t="shared" si="1825"/>
        <v>885.51</v>
      </c>
      <c r="I3200" s="69">
        <f t="shared" si="1825"/>
        <v>23.61</v>
      </c>
      <c r="J3200" s="69">
        <f t="shared" si="1826"/>
        <v>909.12</v>
      </c>
      <c r="K3200" s="69">
        <v>0</v>
      </c>
      <c r="L3200" s="75">
        <f t="shared" si="1827"/>
        <v>909.12</v>
      </c>
      <c r="N3200" s="69">
        <v>885.51</v>
      </c>
      <c r="O3200" s="69">
        <v>23.61</v>
      </c>
      <c r="P3200" s="69">
        <f t="shared" si="1828"/>
        <v>909.12</v>
      </c>
      <c r="Q3200" s="63"/>
      <c r="R3200" s="69">
        <f t="shared" si="1829"/>
        <v>885.51</v>
      </c>
      <c r="S3200" s="69">
        <f t="shared" si="1829"/>
        <v>23.61</v>
      </c>
      <c r="T3200" s="69">
        <f t="shared" si="1830"/>
        <v>909.12</v>
      </c>
      <c r="U3200" s="69">
        <f t="shared" si="1831"/>
        <v>0</v>
      </c>
      <c r="V3200" s="77">
        <f t="shared" si="1832"/>
        <v>909.12</v>
      </c>
      <c r="X3200" s="69">
        <v>885.51</v>
      </c>
      <c r="Y3200" s="69">
        <v>23.61</v>
      </c>
      <c r="Z3200" s="69">
        <v>909.12</v>
      </c>
      <c r="AA3200" s="78"/>
      <c r="AB3200" s="79">
        <f t="shared" si="1814"/>
        <v>0</v>
      </c>
    </row>
    <row r="3201" spans="1:28" ht="22.5" x14ac:dyDescent="0.25">
      <c r="A3201" s="65" t="s">
        <v>11970</v>
      </c>
      <c r="B3201" s="66" t="s">
        <v>16887</v>
      </c>
      <c r="C3201" s="73"/>
      <c r="D3201" s="74"/>
      <c r="E3201" s="69"/>
      <c r="F3201" s="75"/>
      <c r="G3201" s="76"/>
      <c r="H3201" s="69"/>
      <c r="I3201" s="69"/>
      <c r="J3201" s="69"/>
      <c r="K3201" s="69"/>
      <c r="L3201" s="75"/>
      <c r="N3201" s="69"/>
      <c r="O3201" s="69"/>
      <c r="P3201" s="69"/>
      <c r="Q3201" s="63"/>
      <c r="R3201" s="69"/>
      <c r="S3201" s="69"/>
      <c r="T3201" s="69"/>
      <c r="U3201" s="69"/>
      <c r="V3201" s="77"/>
      <c r="X3201" s="69"/>
      <c r="Y3201" s="69"/>
      <c r="Z3201" s="69"/>
      <c r="AA3201" s="78"/>
      <c r="AB3201" s="79">
        <f t="shared" si="1814"/>
        <v>0</v>
      </c>
    </row>
    <row r="3202" spans="1:28" ht="22.5" x14ac:dyDescent="0.25">
      <c r="A3202" s="71" t="s">
        <v>11971</v>
      </c>
      <c r="B3202" s="72" t="s">
        <v>16888</v>
      </c>
      <c r="C3202" s="73" t="s">
        <v>8808</v>
      </c>
      <c r="D3202" s="74">
        <v>0</v>
      </c>
      <c r="E3202" s="69">
        <v>119.28999999999999</v>
      </c>
      <c r="F3202" s="75">
        <f>ROUND(D3202*E3202,2)</f>
        <v>0</v>
      </c>
      <c r="G3202" s="28"/>
      <c r="H3202" s="69">
        <f t="shared" ref="H3202:I3204" si="1833">ROUND(N3202+(N3202*$H$2/100),2)</f>
        <v>105.13</v>
      </c>
      <c r="I3202" s="69">
        <f t="shared" si="1833"/>
        <v>14.16</v>
      </c>
      <c r="J3202" s="69">
        <f>H3202+I3202</f>
        <v>119.28999999999999</v>
      </c>
      <c r="K3202" s="69">
        <v>0</v>
      </c>
      <c r="L3202" s="75">
        <f>SUM(J3202:K3202)</f>
        <v>119.28999999999999</v>
      </c>
      <c r="N3202" s="69">
        <v>105.13</v>
      </c>
      <c r="O3202" s="69">
        <v>14.16</v>
      </c>
      <c r="P3202" s="69">
        <f>SUM(N3202:O3202)</f>
        <v>119.28999999999999</v>
      </c>
      <c r="Q3202" s="63"/>
      <c r="R3202" s="69">
        <f t="shared" ref="R3202:S3204" si="1834">X3202</f>
        <v>105.13</v>
      </c>
      <c r="S3202" s="69">
        <f t="shared" si="1834"/>
        <v>14.16</v>
      </c>
      <c r="T3202" s="69">
        <f>R3202+S3202</f>
        <v>119.28999999999999</v>
      </c>
      <c r="U3202" s="69">
        <f>ROUND(Z3202*$H$2,2)/100</f>
        <v>0</v>
      </c>
      <c r="V3202" s="77">
        <f>SUM(T3202:U3202)</f>
        <v>119.28999999999999</v>
      </c>
      <c r="X3202" s="69">
        <v>105.13</v>
      </c>
      <c r="Y3202" s="69">
        <v>14.16</v>
      </c>
      <c r="Z3202" s="69">
        <v>119.29</v>
      </c>
      <c r="AA3202" s="78"/>
      <c r="AB3202" s="79">
        <f t="shared" si="1814"/>
        <v>0</v>
      </c>
    </row>
    <row r="3203" spans="1:28" ht="22.5" x14ac:dyDescent="0.25">
      <c r="A3203" s="71" t="s">
        <v>11972</v>
      </c>
      <c r="B3203" s="72" t="s">
        <v>16889</v>
      </c>
      <c r="C3203" s="73" t="s">
        <v>8808</v>
      </c>
      <c r="D3203" s="74">
        <v>0</v>
      </c>
      <c r="E3203" s="69">
        <v>175.13</v>
      </c>
      <c r="F3203" s="75">
        <f>ROUND(D3203*E3203,2)</f>
        <v>0</v>
      </c>
      <c r="G3203" s="28"/>
      <c r="H3203" s="69">
        <f t="shared" si="1833"/>
        <v>156.26</v>
      </c>
      <c r="I3203" s="69">
        <f t="shared" si="1833"/>
        <v>18.87</v>
      </c>
      <c r="J3203" s="69">
        <f>H3203+I3203</f>
        <v>175.13</v>
      </c>
      <c r="K3203" s="69">
        <v>0</v>
      </c>
      <c r="L3203" s="75">
        <f>SUM(J3203:K3203)</f>
        <v>175.13</v>
      </c>
      <c r="N3203" s="69">
        <v>156.26</v>
      </c>
      <c r="O3203" s="69">
        <v>18.869999999999997</v>
      </c>
      <c r="P3203" s="69">
        <f>SUM(N3203:O3203)</f>
        <v>175.13</v>
      </c>
      <c r="Q3203" s="63"/>
      <c r="R3203" s="69">
        <f t="shared" si="1834"/>
        <v>156.26</v>
      </c>
      <c r="S3203" s="69">
        <f t="shared" si="1834"/>
        <v>18.88</v>
      </c>
      <c r="T3203" s="69">
        <f>R3203+S3203</f>
        <v>175.14</v>
      </c>
      <c r="U3203" s="69">
        <f>ROUND(Z3203*$H$2,2)/100</f>
        <v>0</v>
      </c>
      <c r="V3203" s="77">
        <f>SUM(T3203:U3203)</f>
        <v>175.14</v>
      </c>
      <c r="X3203" s="69">
        <v>156.26</v>
      </c>
      <c r="Y3203" s="69">
        <v>18.88</v>
      </c>
      <c r="Z3203" s="69">
        <v>175.14</v>
      </c>
      <c r="AA3203" s="78"/>
      <c r="AB3203" s="79">
        <f t="shared" si="1814"/>
        <v>-9.9999999999909051E-3</v>
      </c>
    </row>
    <row r="3204" spans="1:28" ht="22.5" x14ac:dyDescent="0.25">
      <c r="A3204" s="71" t="s">
        <v>11973</v>
      </c>
      <c r="B3204" s="72" t="s">
        <v>16890</v>
      </c>
      <c r="C3204" s="73" t="s">
        <v>8808</v>
      </c>
      <c r="D3204" s="74">
        <v>0</v>
      </c>
      <c r="E3204" s="69">
        <v>201.97</v>
      </c>
      <c r="F3204" s="75">
        <f>ROUND(D3204*E3204,2)</f>
        <v>0</v>
      </c>
      <c r="G3204" s="28"/>
      <c r="H3204" s="69">
        <f t="shared" si="1833"/>
        <v>183.1</v>
      </c>
      <c r="I3204" s="69">
        <f t="shared" si="1833"/>
        <v>18.87</v>
      </c>
      <c r="J3204" s="69">
        <f>H3204+I3204</f>
        <v>201.97</v>
      </c>
      <c r="K3204" s="69">
        <v>0</v>
      </c>
      <c r="L3204" s="75">
        <f>SUM(J3204:K3204)</f>
        <v>201.97</v>
      </c>
      <c r="N3204" s="69">
        <v>183.1</v>
      </c>
      <c r="O3204" s="69">
        <v>18.869999999999997</v>
      </c>
      <c r="P3204" s="69">
        <f>SUM(N3204:O3204)</f>
        <v>201.97</v>
      </c>
      <c r="Q3204" s="63"/>
      <c r="R3204" s="69">
        <f t="shared" si="1834"/>
        <v>183.1</v>
      </c>
      <c r="S3204" s="69">
        <f t="shared" si="1834"/>
        <v>18.88</v>
      </c>
      <c r="T3204" s="69">
        <f>R3204+S3204</f>
        <v>201.98</v>
      </c>
      <c r="U3204" s="69">
        <f>ROUND(Z3204*$H$2,2)/100</f>
        <v>0</v>
      </c>
      <c r="V3204" s="77">
        <f>SUM(T3204:U3204)</f>
        <v>201.98</v>
      </c>
      <c r="X3204" s="69">
        <v>183.1</v>
      </c>
      <c r="Y3204" s="69">
        <v>18.88</v>
      </c>
      <c r="Z3204" s="69">
        <v>201.98</v>
      </c>
      <c r="AA3204" s="78"/>
      <c r="AB3204" s="79">
        <f t="shared" si="1814"/>
        <v>-9.9999999999909051E-3</v>
      </c>
    </row>
    <row r="3205" spans="1:28" ht="22.5" x14ac:dyDescent="0.25">
      <c r="A3205" s="65" t="s">
        <v>11974</v>
      </c>
      <c r="B3205" s="66" t="s">
        <v>16891</v>
      </c>
      <c r="C3205" s="67"/>
      <c r="D3205" s="68"/>
      <c r="E3205" s="69"/>
      <c r="F3205" s="70"/>
      <c r="H3205" s="69"/>
      <c r="I3205" s="69"/>
      <c r="J3205" s="69"/>
      <c r="K3205" s="69"/>
      <c r="L3205" s="75"/>
      <c r="N3205" s="69"/>
      <c r="O3205" s="69"/>
      <c r="P3205" s="69"/>
      <c r="Q3205" s="63"/>
      <c r="R3205" s="69"/>
      <c r="S3205" s="69"/>
      <c r="T3205" s="69"/>
      <c r="U3205" s="69"/>
      <c r="V3205" s="77"/>
      <c r="X3205" s="69"/>
      <c r="Y3205" s="69"/>
      <c r="Z3205" s="69"/>
      <c r="AA3205" s="78"/>
      <c r="AB3205" s="79">
        <f t="shared" si="1814"/>
        <v>0</v>
      </c>
    </row>
    <row r="3206" spans="1:28" ht="22.5" x14ac:dyDescent="0.25">
      <c r="A3206" s="71" t="s">
        <v>11975</v>
      </c>
      <c r="B3206" s="72" t="s">
        <v>16892</v>
      </c>
      <c r="C3206" s="73" t="s">
        <v>8808</v>
      </c>
      <c r="D3206" s="74">
        <v>0</v>
      </c>
      <c r="E3206" s="69">
        <v>473.23999999999995</v>
      </c>
      <c r="F3206" s="75">
        <f t="shared" ref="F3206:F3227" si="1835">ROUND(D3206*E3206,2)</f>
        <v>0</v>
      </c>
      <c r="G3206" s="76"/>
      <c r="H3206" s="69">
        <f t="shared" ref="H3206:I3227" si="1836">ROUND(N3206+(N3206*$H$2/100),2)</f>
        <v>446.28</v>
      </c>
      <c r="I3206" s="69">
        <f t="shared" si="1836"/>
        <v>26.96</v>
      </c>
      <c r="J3206" s="69">
        <f t="shared" ref="J3206:J3227" si="1837">H3206+I3206</f>
        <v>473.23999999999995</v>
      </c>
      <c r="K3206" s="69">
        <v>0</v>
      </c>
      <c r="L3206" s="75">
        <f t="shared" ref="L3206:L3227" si="1838">SUM(J3206:K3206)</f>
        <v>473.23999999999995</v>
      </c>
      <c r="N3206" s="69">
        <v>446.28</v>
      </c>
      <c r="O3206" s="69">
        <v>26.96</v>
      </c>
      <c r="P3206" s="69">
        <f t="shared" ref="P3206:P3227" si="1839">SUM(N3206:O3206)</f>
        <v>473.23999999999995</v>
      </c>
      <c r="Q3206" s="63"/>
      <c r="R3206" s="69">
        <f t="shared" ref="R3206:S3227" si="1840">X3206</f>
        <v>446.28</v>
      </c>
      <c r="S3206" s="69">
        <f t="shared" si="1840"/>
        <v>26.96</v>
      </c>
      <c r="T3206" s="69">
        <f t="shared" ref="T3206:T3227" si="1841">R3206+S3206</f>
        <v>473.23999999999995</v>
      </c>
      <c r="U3206" s="69">
        <f t="shared" ref="U3206:U3227" si="1842">ROUND(Z3206*$H$2,2)/100</f>
        <v>0</v>
      </c>
      <c r="V3206" s="77">
        <f t="shared" ref="V3206:V3227" si="1843">SUM(T3206:U3206)</f>
        <v>473.23999999999995</v>
      </c>
      <c r="X3206" s="69">
        <v>446.28</v>
      </c>
      <c r="Y3206" s="69">
        <v>26.96</v>
      </c>
      <c r="Z3206" s="69">
        <v>473.24</v>
      </c>
      <c r="AA3206" s="78"/>
      <c r="AB3206" s="79">
        <f t="shared" si="1814"/>
        <v>0</v>
      </c>
    </row>
    <row r="3207" spans="1:28" ht="22.5" x14ac:dyDescent="0.25">
      <c r="A3207" s="71" t="s">
        <v>11976</v>
      </c>
      <c r="B3207" s="72" t="s">
        <v>16893</v>
      </c>
      <c r="C3207" s="73" t="s">
        <v>8808</v>
      </c>
      <c r="D3207" s="74">
        <v>0</v>
      </c>
      <c r="E3207" s="69">
        <v>522.91</v>
      </c>
      <c r="F3207" s="75">
        <f t="shared" si="1835"/>
        <v>0</v>
      </c>
      <c r="G3207" s="76"/>
      <c r="H3207" s="69">
        <f t="shared" si="1836"/>
        <v>495.95</v>
      </c>
      <c r="I3207" s="69">
        <f t="shared" si="1836"/>
        <v>26.96</v>
      </c>
      <c r="J3207" s="69">
        <f t="shared" si="1837"/>
        <v>522.91</v>
      </c>
      <c r="K3207" s="69">
        <v>0</v>
      </c>
      <c r="L3207" s="75">
        <f t="shared" si="1838"/>
        <v>522.91</v>
      </c>
      <c r="N3207" s="69">
        <v>495.95</v>
      </c>
      <c r="O3207" s="69">
        <v>26.96</v>
      </c>
      <c r="P3207" s="69">
        <f t="shared" si="1839"/>
        <v>522.91</v>
      </c>
      <c r="Q3207" s="63"/>
      <c r="R3207" s="69">
        <f t="shared" si="1840"/>
        <v>495.95</v>
      </c>
      <c r="S3207" s="69">
        <f t="shared" si="1840"/>
        <v>26.96</v>
      </c>
      <c r="T3207" s="69">
        <f t="shared" si="1841"/>
        <v>522.91</v>
      </c>
      <c r="U3207" s="69">
        <f t="shared" si="1842"/>
        <v>0</v>
      </c>
      <c r="V3207" s="77">
        <f t="shared" si="1843"/>
        <v>522.91</v>
      </c>
      <c r="X3207" s="69">
        <v>495.95</v>
      </c>
      <c r="Y3207" s="69">
        <v>26.96</v>
      </c>
      <c r="Z3207" s="69">
        <v>522.91</v>
      </c>
      <c r="AA3207" s="78"/>
      <c r="AB3207" s="79">
        <f t="shared" si="1814"/>
        <v>0</v>
      </c>
    </row>
    <row r="3208" spans="1:28" s="82" customFormat="1" ht="22.5" x14ac:dyDescent="0.25">
      <c r="A3208" s="71" t="s">
        <v>11977</v>
      </c>
      <c r="B3208" s="72" t="s">
        <v>16894</v>
      </c>
      <c r="C3208" s="73" t="s">
        <v>8808</v>
      </c>
      <c r="D3208" s="74">
        <v>0</v>
      </c>
      <c r="E3208" s="69">
        <v>725.62</v>
      </c>
      <c r="F3208" s="75">
        <f t="shared" si="1835"/>
        <v>0</v>
      </c>
      <c r="G3208" s="76"/>
      <c r="H3208" s="69">
        <f t="shared" si="1836"/>
        <v>698.66</v>
      </c>
      <c r="I3208" s="69">
        <f t="shared" si="1836"/>
        <v>26.96</v>
      </c>
      <c r="J3208" s="69">
        <f t="shared" si="1837"/>
        <v>725.62</v>
      </c>
      <c r="K3208" s="69">
        <v>0</v>
      </c>
      <c r="L3208" s="75">
        <f t="shared" si="1838"/>
        <v>725.62</v>
      </c>
      <c r="M3208" s="33"/>
      <c r="N3208" s="69">
        <v>698.66</v>
      </c>
      <c r="O3208" s="69">
        <v>26.96</v>
      </c>
      <c r="P3208" s="69">
        <f t="shared" si="1839"/>
        <v>725.62</v>
      </c>
      <c r="Q3208" s="63"/>
      <c r="R3208" s="69">
        <f t="shared" si="1840"/>
        <v>698.66</v>
      </c>
      <c r="S3208" s="69">
        <f t="shared" si="1840"/>
        <v>26.96</v>
      </c>
      <c r="T3208" s="69">
        <f t="shared" si="1841"/>
        <v>725.62</v>
      </c>
      <c r="U3208" s="69">
        <f t="shared" si="1842"/>
        <v>0</v>
      </c>
      <c r="V3208" s="77">
        <f t="shared" si="1843"/>
        <v>725.62</v>
      </c>
      <c r="W3208" s="33"/>
      <c r="X3208" s="69">
        <v>698.66</v>
      </c>
      <c r="Y3208" s="69">
        <v>26.96</v>
      </c>
      <c r="Z3208" s="69">
        <v>725.62</v>
      </c>
      <c r="AA3208" s="78"/>
      <c r="AB3208" s="79">
        <f t="shared" si="1814"/>
        <v>0</v>
      </c>
    </row>
    <row r="3209" spans="1:28" ht="22.5" x14ac:dyDescent="0.25">
      <c r="A3209" s="71" t="s">
        <v>11978</v>
      </c>
      <c r="B3209" s="72" t="s">
        <v>16895</v>
      </c>
      <c r="C3209" s="73" t="s">
        <v>8808</v>
      </c>
      <c r="D3209" s="74">
        <v>0</v>
      </c>
      <c r="E3209" s="69">
        <v>894.46</v>
      </c>
      <c r="F3209" s="75">
        <f t="shared" si="1835"/>
        <v>0</v>
      </c>
      <c r="G3209" s="76"/>
      <c r="H3209" s="69">
        <f t="shared" si="1836"/>
        <v>867.5</v>
      </c>
      <c r="I3209" s="69">
        <f t="shared" si="1836"/>
        <v>26.96</v>
      </c>
      <c r="J3209" s="69">
        <f t="shared" si="1837"/>
        <v>894.46</v>
      </c>
      <c r="K3209" s="69">
        <v>0</v>
      </c>
      <c r="L3209" s="75">
        <f t="shared" si="1838"/>
        <v>894.46</v>
      </c>
      <c r="N3209" s="69">
        <v>867.5</v>
      </c>
      <c r="O3209" s="69">
        <v>26.96</v>
      </c>
      <c r="P3209" s="69">
        <f t="shared" si="1839"/>
        <v>894.46</v>
      </c>
      <c r="Q3209" s="63"/>
      <c r="R3209" s="69">
        <f t="shared" si="1840"/>
        <v>867.5</v>
      </c>
      <c r="S3209" s="69">
        <f t="shared" si="1840"/>
        <v>26.96</v>
      </c>
      <c r="T3209" s="69">
        <f t="shared" si="1841"/>
        <v>894.46</v>
      </c>
      <c r="U3209" s="69">
        <f t="shared" si="1842"/>
        <v>0</v>
      </c>
      <c r="V3209" s="77">
        <f t="shared" si="1843"/>
        <v>894.46</v>
      </c>
      <c r="X3209" s="69">
        <v>867.5</v>
      </c>
      <c r="Y3209" s="69">
        <v>26.96</v>
      </c>
      <c r="Z3209" s="69">
        <v>894.46</v>
      </c>
      <c r="AA3209" s="78"/>
      <c r="AB3209" s="79">
        <f t="shared" si="1814"/>
        <v>0</v>
      </c>
    </row>
    <row r="3210" spans="1:28" ht="22.5" x14ac:dyDescent="0.25">
      <c r="A3210" s="71" t="s">
        <v>11979</v>
      </c>
      <c r="B3210" s="72" t="s">
        <v>16896</v>
      </c>
      <c r="C3210" s="73" t="s">
        <v>8808</v>
      </c>
      <c r="D3210" s="74">
        <v>0</v>
      </c>
      <c r="E3210" s="69">
        <v>1063.98</v>
      </c>
      <c r="F3210" s="75">
        <f t="shared" si="1835"/>
        <v>0</v>
      </c>
      <c r="G3210" s="76"/>
      <c r="H3210" s="69">
        <f t="shared" si="1836"/>
        <v>1035.02</v>
      </c>
      <c r="I3210" s="69">
        <f t="shared" si="1836"/>
        <v>28.96</v>
      </c>
      <c r="J3210" s="69">
        <f t="shared" si="1837"/>
        <v>1063.98</v>
      </c>
      <c r="K3210" s="69">
        <v>0</v>
      </c>
      <c r="L3210" s="75">
        <f t="shared" si="1838"/>
        <v>1063.98</v>
      </c>
      <c r="N3210" s="69">
        <v>1035.02</v>
      </c>
      <c r="O3210" s="69">
        <v>28.96</v>
      </c>
      <c r="P3210" s="69">
        <f t="shared" si="1839"/>
        <v>1063.98</v>
      </c>
      <c r="Q3210" s="63"/>
      <c r="R3210" s="69">
        <f t="shared" si="1840"/>
        <v>1035.02</v>
      </c>
      <c r="S3210" s="69">
        <f t="shared" si="1840"/>
        <v>28.96</v>
      </c>
      <c r="T3210" s="69">
        <f t="shared" si="1841"/>
        <v>1063.98</v>
      </c>
      <c r="U3210" s="69">
        <f t="shared" si="1842"/>
        <v>0</v>
      </c>
      <c r="V3210" s="77">
        <f t="shared" si="1843"/>
        <v>1063.98</v>
      </c>
      <c r="X3210" s="69">
        <v>1035.02</v>
      </c>
      <c r="Y3210" s="69">
        <v>28.96</v>
      </c>
      <c r="Z3210" s="69">
        <v>1063.98</v>
      </c>
      <c r="AA3210" s="78"/>
      <c r="AB3210" s="79">
        <f t="shared" ref="AB3210:AB3273" si="1844">P3210-Z3210</f>
        <v>0</v>
      </c>
    </row>
    <row r="3211" spans="1:28" s="33" customFormat="1" x14ac:dyDescent="0.25">
      <c r="A3211" s="71" t="s">
        <v>11980</v>
      </c>
      <c r="B3211" s="72" t="s">
        <v>16897</v>
      </c>
      <c r="C3211" s="73" t="s">
        <v>8808</v>
      </c>
      <c r="D3211" s="74">
        <v>0</v>
      </c>
      <c r="E3211" s="69">
        <v>1258.76</v>
      </c>
      <c r="F3211" s="75">
        <f t="shared" si="1835"/>
        <v>0</v>
      </c>
      <c r="G3211" s="76"/>
      <c r="H3211" s="69">
        <f t="shared" si="1836"/>
        <v>1229.8</v>
      </c>
      <c r="I3211" s="69">
        <f t="shared" si="1836"/>
        <v>28.96</v>
      </c>
      <c r="J3211" s="69">
        <f t="shared" si="1837"/>
        <v>1258.76</v>
      </c>
      <c r="K3211" s="69">
        <v>0</v>
      </c>
      <c r="L3211" s="75">
        <f t="shared" si="1838"/>
        <v>1258.76</v>
      </c>
      <c r="N3211" s="69">
        <v>1229.8</v>
      </c>
      <c r="O3211" s="69">
        <v>28.96</v>
      </c>
      <c r="P3211" s="69">
        <f t="shared" si="1839"/>
        <v>1258.76</v>
      </c>
      <c r="Q3211" s="63"/>
      <c r="R3211" s="69">
        <f t="shared" si="1840"/>
        <v>1229.8</v>
      </c>
      <c r="S3211" s="69">
        <f t="shared" si="1840"/>
        <v>28.96</v>
      </c>
      <c r="T3211" s="69">
        <f t="shared" si="1841"/>
        <v>1258.76</v>
      </c>
      <c r="U3211" s="69">
        <f t="shared" si="1842"/>
        <v>0</v>
      </c>
      <c r="V3211" s="77">
        <f t="shared" si="1843"/>
        <v>1258.76</v>
      </c>
      <c r="X3211" s="69">
        <v>1229.8</v>
      </c>
      <c r="Y3211" s="69">
        <v>28.96</v>
      </c>
      <c r="Z3211" s="69">
        <v>1258.76</v>
      </c>
      <c r="AA3211" s="78"/>
      <c r="AB3211" s="79">
        <f t="shared" si="1844"/>
        <v>0</v>
      </c>
    </row>
    <row r="3212" spans="1:28" s="33" customFormat="1" x14ac:dyDescent="0.25">
      <c r="A3212" s="71" t="s">
        <v>11981</v>
      </c>
      <c r="B3212" s="72" t="s">
        <v>16898</v>
      </c>
      <c r="C3212" s="73" t="s">
        <v>8753</v>
      </c>
      <c r="D3212" s="74">
        <v>0</v>
      </c>
      <c r="E3212" s="69">
        <v>94.830000000000013</v>
      </c>
      <c r="F3212" s="75">
        <f t="shared" si="1835"/>
        <v>0</v>
      </c>
      <c r="G3212" s="28"/>
      <c r="H3212" s="69">
        <f t="shared" si="1836"/>
        <v>80.069999999999993</v>
      </c>
      <c r="I3212" s="69">
        <f t="shared" si="1836"/>
        <v>14.76</v>
      </c>
      <c r="J3212" s="69">
        <f t="shared" si="1837"/>
        <v>94.83</v>
      </c>
      <c r="K3212" s="69">
        <v>0</v>
      </c>
      <c r="L3212" s="75">
        <f t="shared" si="1838"/>
        <v>94.83</v>
      </c>
      <c r="N3212" s="69">
        <v>80.070000000000007</v>
      </c>
      <c r="O3212" s="69">
        <v>14.76</v>
      </c>
      <c r="P3212" s="69">
        <f t="shared" si="1839"/>
        <v>94.830000000000013</v>
      </c>
      <c r="Q3212" s="63"/>
      <c r="R3212" s="69">
        <f t="shared" si="1840"/>
        <v>80.069999999999993</v>
      </c>
      <c r="S3212" s="69">
        <f t="shared" si="1840"/>
        <v>14.76</v>
      </c>
      <c r="T3212" s="69">
        <f t="shared" si="1841"/>
        <v>94.83</v>
      </c>
      <c r="U3212" s="69">
        <f t="shared" si="1842"/>
        <v>0</v>
      </c>
      <c r="V3212" s="77">
        <f t="shared" si="1843"/>
        <v>94.83</v>
      </c>
      <c r="X3212" s="69">
        <v>80.069999999999993</v>
      </c>
      <c r="Y3212" s="69">
        <v>14.76</v>
      </c>
      <c r="Z3212" s="69">
        <v>94.83</v>
      </c>
      <c r="AA3212" s="78"/>
      <c r="AB3212" s="79">
        <f t="shared" si="1844"/>
        <v>0</v>
      </c>
    </row>
    <row r="3213" spans="1:28" x14ac:dyDescent="0.25">
      <c r="A3213" s="71" t="s">
        <v>11982</v>
      </c>
      <c r="B3213" s="72" t="s">
        <v>16899</v>
      </c>
      <c r="C3213" s="73" t="s">
        <v>8753</v>
      </c>
      <c r="D3213" s="74">
        <v>0</v>
      </c>
      <c r="E3213" s="69">
        <v>109.41000000000001</v>
      </c>
      <c r="F3213" s="75">
        <f t="shared" si="1835"/>
        <v>0</v>
      </c>
      <c r="G3213" s="76"/>
      <c r="H3213" s="69">
        <f t="shared" si="1836"/>
        <v>94.65</v>
      </c>
      <c r="I3213" s="69">
        <f t="shared" si="1836"/>
        <v>14.76</v>
      </c>
      <c r="J3213" s="69">
        <f t="shared" si="1837"/>
        <v>109.41000000000001</v>
      </c>
      <c r="K3213" s="69">
        <v>0</v>
      </c>
      <c r="L3213" s="75">
        <f t="shared" si="1838"/>
        <v>109.41000000000001</v>
      </c>
      <c r="N3213" s="69">
        <v>94.65</v>
      </c>
      <c r="O3213" s="69">
        <v>14.76</v>
      </c>
      <c r="P3213" s="69">
        <f t="shared" si="1839"/>
        <v>109.41000000000001</v>
      </c>
      <c r="Q3213" s="63"/>
      <c r="R3213" s="69">
        <f t="shared" si="1840"/>
        <v>94.65</v>
      </c>
      <c r="S3213" s="69">
        <f t="shared" si="1840"/>
        <v>14.76</v>
      </c>
      <c r="T3213" s="69">
        <f t="shared" si="1841"/>
        <v>109.41000000000001</v>
      </c>
      <c r="U3213" s="69">
        <f t="shared" si="1842"/>
        <v>0</v>
      </c>
      <c r="V3213" s="77">
        <f t="shared" si="1843"/>
        <v>109.41000000000001</v>
      </c>
      <c r="X3213" s="69">
        <v>94.65</v>
      </c>
      <c r="Y3213" s="69">
        <v>14.76</v>
      </c>
      <c r="Z3213" s="69">
        <v>109.41</v>
      </c>
      <c r="AA3213" s="78"/>
      <c r="AB3213" s="79">
        <f t="shared" si="1844"/>
        <v>0</v>
      </c>
    </row>
    <row r="3214" spans="1:28" x14ac:dyDescent="0.25">
      <c r="A3214" s="71" t="s">
        <v>11983</v>
      </c>
      <c r="B3214" s="72" t="s">
        <v>16900</v>
      </c>
      <c r="C3214" s="73" t="s">
        <v>8753</v>
      </c>
      <c r="D3214" s="74">
        <v>0</v>
      </c>
      <c r="E3214" s="69">
        <v>149.67999999999998</v>
      </c>
      <c r="F3214" s="75">
        <f t="shared" si="1835"/>
        <v>0</v>
      </c>
      <c r="G3214" s="76"/>
      <c r="H3214" s="69">
        <f t="shared" si="1836"/>
        <v>133.59</v>
      </c>
      <c r="I3214" s="69">
        <f t="shared" si="1836"/>
        <v>16.09</v>
      </c>
      <c r="J3214" s="69">
        <f t="shared" si="1837"/>
        <v>149.68</v>
      </c>
      <c r="K3214" s="69">
        <v>0</v>
      </c>
      <c r="L3214" s="75">
        <f t="shared" si="1838"/>
        <v>149.68</v>
      </c>
      <c r="N3214" s="69">
        <v>133.59</v>
      </c>
      <c r="O3214" s="69">
        <v>16.09</v>
      </c>
      <c r="P3214" s="69">
        <f t="shared" si="1839"/>
        <v>149.68</v>
      </c>
      <c r="Q3214" s="63"/>
      <c r="R3214" s="69">
        <f t="shared" si="1840"/>
        <v>133.59</v>
      </c>
      <c r="S3214" s="69">
        <f t="shared" si="1840"/>
        <v>16.100000000000001</v>
      </c>
      <c r="T3214" s="69">
        <f t="shared" si="1841"/>
        <v>149.69</v>
      </c>
      <c r="U3214" s="69">
        <f t="shared" si="1842"/>
        <v>0</v>
      </c>
      <c r="V3214" s="77">
        <f t="shared" si="1843"/>
        <v>149.69</v>
      </c>
      <c r="X3214" s="69">
        <v>133.59</v>
      </c>
      <c r="Y3214" s="69">
        <v>16.100000000000001</v>
      </c>
      <c r="Z3214" s="69">
        <v>149.69</v>
      </c>
      <c r="AA3214" s="78"/>
      <c r="AB3214" s="79">
        <f t="shared" si="1844"/>
        <v>-9.9999999999909051E-3</v>
      </c>
    </row>
    <row r="3215" spans="1:28" x14ac:dyDescent="0.25">
      <c r="A3215" s="71" t="s">
        <v>11984</v>
      </c>
      <c r="B3215" s="72" t="s">
        <v>16901</v>
      </c>
      <c r="C3215" s="73" t="s">
        <v>8753</v>
      </c>
      <c r="D3215" s="74">
        <v>0</v>
      </c>
      <c r="E3215" s="69">
        <v>204.63</v>
      </c>
      <c r="F3215" s="75">
        <f t="shared" si="1835"/>
        <v>0</v>
      </c>
      <c r="G3215" s="76"/>
      <c r="H3215" s="69">
        <f t="shared" si="1836"/>
        <v>187.17</v>
      </c>
      <c r="I3215" s="69">
        <f t="shared" si="1836"/>
        <v>17.46</v>
      </c>
      <c r="J3215" s="69">
        <f t="shared" si="1837"/>
        <v>204.63</v>
      </c>
      <c r="K3215" s="69">
        <v>0</v>
      </c>
      <c r="L3215" s="75">
        <f t="shared" si="1838"/>
        <v>204.63</v>
      </c>
      <c r="N3215" s="69">
        <v>187.17</v>
      </c>
      <c r="O3215" s="69">
        <v>17.46</v>
      </c>
      <c r="P3215" s="69">
        <f t="shared" si="1839"/>
        <v>204.63</v>
      </c>
      <c r="Q3215" s="63"/>
      <c r="R3215" s="69">
        <f t="shared" si="1840"/>
        <v>187.17</v>
      </c>
      <c r="S3215" s="69">
        <f t="shared" si="1840"/>
        <v>17.45</v>
      </c>
      <c r="T3215" s="69">
        <f t="shared" si="1841"/>
        <v>204.61999999999998</v>
      </c>
      <c r="U3215" s="69">
        <f t="shared" si="1842"/>
        <v>0</v>
      </c>
      <c r="V3215" s="77">
        <f t="shared" si="1843"/>
        <v>204.61999999999998</v>
      </c>
      <c r="X3215" s="69">
        <v>187.17</v>
      </c>
      <c r="Y3215" s="69">
        <v>17.45</v>
      </c>
      <c r="Z3215" s="69">
        <v>204.62</v>
      </c>
      <c r="AA3215" s="78"/>
      <c r="AB3215" s="79">
        <f t="shared" si="1844"/>
        <v>9.9999999999909051E-3</v>
      </c>
    </row>
    <row r="3216" spans="1:28" s="82" customFormat="1" x14ac:dyDescent="0.25">
      <c r="A3216" s="71" t="s">
        <v>11985</v>
      </c>
      <c r="B3216" s="72" t="s">
        <v>16902</v>
      </c>
      <c r="C3216" s="73" t="s">
        <v>8753</v>
      </c>
      <c r="D3216" s="74">
        <v>0</v>
      </c>
      <c r="E3216" s="69">
        <v>241.97</v>
      </c>
      <c r="F3216" s="75">
        <f t="shared" si="1835"/>
        <v>0</v>
      </c>
      <c r="G3216" s="76"/>
      <c r="H3216" s="69">
        <f t="shared" si="1836"/>
        <v>223.18</v>
      </c>
      <c r="I3216" s="69">
        <f t="shared" si="1836"/>
        <v>18.79</v>
      </c>
      <c r="J3216" s="69">
        <f t="shared" si="1837"/>
        <v>241.97</v>
      </c>
      <c r="K3216" s="69">
        <v>0</v>
      </c>
      <c r="L3216" s="75">
        <f t="shared" si="1838"/>
        <v>241.97</v>
      </c>
      <c r="M3216" s="33"/>
      <c r="N3216" s="69">
        <v>223.18</v>
      </c>
      <c r="O3216" s="69">
        <v>18.79</v>
      </c>
      <c r="P3216" s="69">
        <f t="shared" si="1839"/>
        <v>241.97</v>
      </c>
      <c r="Q3216" s="63"/>
      <c r="R3216" s="69">
        <f t="shared" si="1840"/>
        <v>223.18</v>
      </c>
      <c r="S3216" s="69">
        <f t="shared" si="1840"/>
        <v>18.79</v>
      </c>
      <c r="T3216" s="69">
        <f t="shared" si="1841"/>
        <v>241.97</v>
      </c>
      <c r="U3216" s="69">
        <f t="shared" si="1842"/>
        <v>0</v>
      </c>
      <c r="V3216" s="77">
        <f t="shared" si="1843"/>
        <v>241.97</v>
      </c>
      <c r="W3216" s="33"/>
      <c r="X3216" s="69">
        <v>223.18</v>
      </c>
      <c r="Y3216" s="69">
        <v>18.79</v>
      </c>
      <c r="Z3216" s="69">
        <v>241.97</v>
      </c>
      <c r="AA3216" s="78"/>
      <c r="AB3216" s="79">
        <f t="shared" si="1844"/>
        <v>0</v>
      </c>
    </row>
    <row r="3217" spans="1:28" x14ac:dyDescent="0.25">
      <c r="A3217" s="71" t="s">
        <v>11986</v>
      </c>
      <c r="B3217" s="72" t="s">
        <v>16903</v>
      </c>
      <c r="C3217" s="73" t="s">
        <v>8753</v>
      </c>
      <c r="D3217" s="74">
        <v>0</v>
      </c>
      <c r="E3217" s="69">
        <v>307.58999999999997</v>
      </c>
      <c r="F3217" s="75">
        <f t="shared" si="1835"/>
        <v>0</v>
      </c>
      <c r="G3217" s="76"/>
      <c r="H3217" s="69">
        <f t="shared" si="1836"/>
        <v>287.45</v>
      </c>
      <c r="I3217" s="69">
        <f t="shared" si="1836"/>
        <v>20.14</v>
      </c>
      <c r="J3217" s="69">
        <f t="shared" si="1837"/>
        <v>307.58999999999997</v>
      </c>
      <c r="K3217" s="69">
        <v>0</v>
      </c>
      <c r="L3217" s="75">
        <f t="shared" si="1838"/>
        <v>307.58999999999997</v>
      </c>
      <c r="N3217" s="69">
        <v>287.45</v>
      </c>
      <c r="O3217" s="69">
        <v>20.14</v>
      </c>
      <c r="P3217" s="69">
        <f t="shared" si="1839"/>
        <v>307.58999999999997</v>
      </c>
      <c r="Q3217" s="63"/>
      <c r="R3217" s="69">
        <f t="shared" si="1840"/>
        <v>287.45</v>
      </c>
      <c r="S3217" s="69">
        <f t="shared" si="1840"/>
        <v>20.13</v>
      </c>
      <c r="T3217" s="69">
        <f t="shared" si="1841"/>
        <v>307.58</v>
      </c>
      <c r="U3217" s="69">
        <f t="shared" si="1842"/>
        <v>0</v>
      </c>
      <c r="V3217" s="77">
        <f t="shared" si="1843"/>
        <v>307.58</v>
      </c>
      <c r="X3217" s="69">
        <v>287.45</v>
      </c>
      <c r="Y3217" s="69">
        <v>20.13</v>
      </c>
      <c r="Z3217" s="69">
        <v>307.58</v>
      </c>
      <c r="AA3217" s="78"/>
      <c r="AB3217" s="79">
        <f t="shared" si="1844"/>
        <v>9.9999999999909051E-3</v>
      </c>
    </row>
    <row r="3218" spans="1:28" s="33" customFormat="1" ht="22.5" x14ac:dyDescent="0.25">
      <c r="A3218" s="71" t="s">
        <v>11987</v>
      </c>
      <c r="B3218" s="72" t="s">
        <v>16904</v>
      </c>
      <c r="C3218" s="73" t="s">
        <v>8753</v>
      </c>
      <c r="D3218" s="74">
        <v>0</v>
      </c>
      <c r="E3218" s="69">
        <v>387.25</v>
      </c>
      <c r="F3218" s="75">
        <f t="shared" si="1835"/>
        <v>0</v>
      </c>
      <c r="G3218" s="76"/>
      <c r="H3218" s="69">
        <f t="shared" si="1836"/>
        <v>365.79</v>
      </c>
      <c r="I3218" s="69">
        <f t="shared" si="1836"/>
        <v>21.46</v>
      </c>
      <c r="J3218" s="69">
        <f t="shared" si="1837"/>
        <v>387.25</v>
      </c>
      <c r="K3218" s="69">
        <v>0</v>
      </c>
      <c r="L3218" s="75">
        <f t="shared" si="1838"/>
        <v>387.25</v>
      </c>
      <c r="N3218" s="69">
        <v>365.79</v>
      </c>
      <c r="O3218" s="69">
        <v>21.46</v>
      </c>
      <c r="P3218" s="69">
        <f t="shared" si="1839"/>
        <v>387.25</v>
      </c>
      <c r="Q3218" s="63"/>
      <c r="R3218" s="69">
        <f t="shared" si="1840"/>
        <v>365.79</v>
      </c>
      <c r="S3218" s="69">
        <f t="shared" si="1840"/>
        <v>21.47</v>
      </c>
      <c r="T3218" s="69">
        <f t="shared" si="1841"/>
        <v>387.26</v>
      </c>
      <c r="U3218" s="69">
        <f t="shared" si="1842"/>
        <v>0</v>
      </c>
      <c r="V3218" s="77">
        <f t="shared" si="1843"/>
        <v>387.26</v>
      </c>
      <c r="X3218" s="69">
        <v>365.79</v>
      </c>
      <c r="Y3218" s="69">
        <v>21.47</v>
      </c>
      <c r="Z3218" s="69">
        <v>387.26</v>
      </c>
      <c r="AA3218" s="78"/>
      <c r="AB3218" s="79">
        <f t="shared" si="1844"/>
        <v>-9.9999999999909051E-3</v>
      </c>
    </row>
    <row r="3219" spans="1:28" ht="22.5" x14ac:dyDescent="0.25">
      <c r="A3219" s="71" t="s">
        <v>11988</v>
      </c>
      <c r="B3219" s="72" t="s">
        <v>16905</v>
      </c>
      <c r="C3219" s="73" t="s">
        <v>8753</v>
      </c>
      <c r="D3219" s="74">
        <v>0</v>
      </c>
      <c r="E3219" s="69">
        <v>227.02</v>
      </c>
      <c r="F3219" s="75">
        <f t="shared" si="1835"/>
        <v>0</v>
      </c>
      <c r="G3219" s="28"/>
      <c r="H3219" s="69">
        <f t="shared" si="1836"/>
        <v>208.23</v>
      </c>
      <c r="I3219" s="69">
        <f t="shared" si="1836"/>
        <v>18.79</v>
      </c>
      <c r="J3219" s="69">
        <f t="shared" si="1837"/>
        <v>227.01999999999998</v>
      </c>
      <c r="K3219" s="69">
        <v>0</v>
      </c>
      <c r="L3219" s="75">
        <f t="shared" si="1838"/>
        <v>227.01999999999998</v>
      </c>
      <c r="N3219" s="69">
        <v>208.23000000000002</v>
      </c>
      <c r="O3219" s="69">
        <v>18.79</v>
      </c>
      <c r="P3219" s="69">
        <f t="shared" si="1839"/>
        <v>227.02</v>
      </c>
      <c r="Q3219" s="63"/>
      <c r="R3219" s="69">
        <f t="shared" si="1840"/>
        <v>208.23</v>
      </c>
      <c r="S3219" s="69">
        <f t="shared" si="1840"/>
        <v>18.79</v>
      </c>
      <c r="T3219" s="69">
        <f t="shared" si="1841"/>
        <v>227.01999999999998</v>
      </c>
      <c r="U3219" s="69">
        <f t="shared" si="1842"/>
        <v>0</v>
      </c>
      <c r="V3219" s="77">
        <f t="shared" si="1843"/>
        <v>227.01999999999998</v>
      </c>
      <c r="X3219" s="69">
        <v>208.23</v>
      </c>
      <c r="Y3219" s="69">
        <v>18.79</v>
      </c>
      <c r="Z3219" s="69">
        <v>227.02</v>
      </c>
      <c r="AA3219" s="78"/>
      <c r="AB3219" s="79">
        <f t="shared" si="1844"/>
        <v>0</v>
      </c>
    </row>
    <row r="3220" spans="1:28" ht="22.5" x14ac:dyDescent="0.25">
      <c r="A3220" s="71" t="s">
        <v>11989</v>
      </c>
      <c r="B3220" s="72" t="s">
        <v>16906</v>
      </c>
      <c r="C3220" s="73" t="s">
        <v>8753</v>
      </c>
      <c r="D3220" s="74">
        <v>0</v>
      </c>
      <c r="E3220" s="69">
        <v>242.79</v>
      </c>
      <c r="F3220" s="75">
        <f t="shared" si="1835"/>
        <v>0</v>
      </c>
      <c r="G3220" s="76"/>
      <c r="H3220" s="69">
        <f t="shared" si="1836"/>
        <v>228.03</v>
      </c>
      <c r="I3220" s="69">
        <f t="shared" si="1836"/>
        <v>14.76</v>
      </c>
      <c r="J3220" s="69">
        <f t="shared" si="1837"/>
        <v>242.79</v>
      </c>
      <c r="K3220" s="69">
        <v>0</v>
      </c>
      <c r="L3220" s="75">
        <f t="shared" si="1838"/>
        <v>242.79</v>
      </c>
      <c r="N3220" s="69">
        <v>228.03</v>
      </c>
      <c r="O3220" s="69">
        <v>14.76</v>
      </c>
      <c r="P3220" s="69">
        <f t="shared" si="1839"/>
        <v>242.79</v>
      </c>
      <c r="Q3220" s="63"/>
      <c r="R3220" s="69">
        <f t="shared" si="1840"/>
        <v>228.03</v>
      </c>
      <c r="S3220" s="69">
        <f t="shared" si="1840"/>
        <v>14.76</v>
      </c>
      <c r="T3220" s="69">
        <f t="shared" si="1841"/>
        <v>242.79</v>
      </c>
      <c r="U3220" s="69">
        <f t="shared" si="1842"/>
        <v>0</v>
      </c>
      <c r="V3220" s="77">
        <f t="shared" si="1843"/>
        <v>242.79</v>
      </c>
      <c r="X3220" s="69">
        <v>228.03</v>
      </c>
      <c r="Y3220" s="69">
        <v>14.76</v>
      </c>
      <c r="Z3220" s="69">
        <v>242.79</v>
      </c>
      <c r="AA3220" s="78"/>
      <c r="AB3220" s="79">
        <f t="shared" si="1844"/>
        <v>0</v>
      </c>
    </row>
    <row r="3221" spans="1:28" ht="22.5" x14ac:dyDescent="0.25">
      <c r="A3221" s="71" t="s">
        <v>11990</v>
      </c>
      <c r="B3221" s="72" t="s">
        <v>16907</v>
      </c>
      <c r="C3221" s="73" t="s">
        <v>8753</v>
      </c>
      <c r="D3221" s="74">
        <v>0</v>
      </c>
      <c r="E3221" s="69">
        <v>277.90999999999997</v>
      </c>
      <c r="F3221" s="75">
        <f t="shared" si="1835"/>
        <v>0</v>
      </c>
      <c r="G3221" s="76"/>
      <c r="H3221" s="69">
        <f t="shared" si="1836"/>
        <v>259.12</v>
      </c>
      <c r="I3221" s="69">
        <f t="shared" si="1836"/>
        <v>18.79</v>
      </c>
      <c r="J3221" s="69">
        <f t="shared" si="1837"/>
        <v>277.91000000000003</v>
      </c>
      <c r="K3221" s="69">
        <v>0</v>
      </c>
      <c r="L3221" s="75">
        <f t="shared" si="1838"/>
        <v>277.91000000000003</v>
      </c>
      <c r="N3221" s="69">
        <v>259.12</v>
      </c>
      <c r="O3221" s="69">
        <v>18.79</v>
      </c>
      <c r="P3221" s="69">
        <f t="shared" si="1839"/>
        <v>277.91000000000003</v>
      </c>
      <c r="Q3221" s="63"/>
      <c r="R3221" s="69">
        <f t="shared" si="1840"/>
        <v>259.12</v>
      </c>
      <c r="S3221" s="69">
        <f t="shared" si="1840"/>
        <v>18.79</v>
      </c>
      <c r="T3221" s="69">
        <f t="shared" si="1841"/>
        <v>277.91000000000003</v>
      </c>
      <c r="U3221" s="69">
        <f t="shared" si="1842"/>
        <v>0</v>
      </c>
      <c r="V3221" s="77">
        <f t="shared" si="1843"/>
        <v>277.91000000000003</v>
      </c>
      <c r="X3221" s="69">
        <v>259.12</v>
      </c>
      <c r="Y3221" s="69">
        <v>18.79</v>
      </c>
      <c r="Z3221" s="69">
        <v>277.91000000000003</v>
      </c>
      <c r="AA3221" s="78"/>
      <c r="AB3221" s="79">
        <f t="shared" si="1844"/>
        <v>0</v>
      </c>
    </row>
    <row r="3222" spans="1:28" ht="22.5" x14ac:dyDescent="0.25">
      <c r="A3222" s="71" t="s">
        <v>11991</v>
      </c>
      <c r="B3222" s="72" t="s">
        <v>16908</v>
      </c>
      <c r="C3222" s="73" t="s">
        <v>8753</v>
      </c>
      <c r="D3222" s="74">
        <v>0</v>
      </c>
      <c r="E3222" s="69">
        <v>456.51000000000005</v>
      </c>
      <c r="F3222" s="75">
        <f t="shared" si="1835"/>
        <v>0</v>
      </c>
      <c r="G3222" s="76"/>
      <c r="H3222" s="69">
        <f t="shared" si="1836"/>
        <v>435.05</v>
      </c>
      <c r="I3222" s="69">
        <f t="shared" si="1836"/>
        <v>21.46</v>
      </c>
      <c r="J3222" s="69">
        <f t="shared" si="1837"/>
        <v>456.51</v>
      </c>
      <c r="K3222" s="69">
        <v>0</v>
      </c>
      <c r="L3222" s="75">
        <f t="shared" si="1838"/>
        <v>456.51</v>
      </c>
      <c r="N3222" s="69">
        <v>435.05</v>
      </c>
      <c r="O3222" s="69">
        <v>21.46</v>
      </c>
      <c r="P3222" s="69">
        <f t="shared" si="1839"/>
        <v>456.51</v>
      </c>
      <c r="Q3222" s="63"/>
      <c r="R3222" s="69">
        <f t="shared" si="1840"/>
        <v>435.05</v>
      </c>
      <c r="S3222" s="69">
        <f t="shared" si="1840"/>
        <v>21.47</v>
      </c>
      <c r="T3222" s="69">
        <f t="shared" si="1841"/>
        <v>456.52</v>
      </c>
      <c r="U3222" s="69">
        <f t="shared" si="1842"/>
        <v>0</v>
      </c>
      <c r="V3222" s="77">
        <f t="shared" si="1843"/>
        <v>456.52</v>
      </c>
      <c r="X3222" s="69">
        <v>435.05</v>
      </c>
      <c r="Y3222" s="69">
        <v>21.47</v>
      </c>
      <c r="Z3222" s="69">
        <v>456.52</v>
      </c>
      <c r="AA3222" s="78"/>
      <c r="AB3222" s="79">
        <f t="shared" si="1844"/>
        <v>-9.9999999999909051E-3</v>
      </c>
    </row>
    <row r="3223" spans="1:28" ht="22.5" x14ac:dyDescent="0.25">
      <c r="A3223" s="71" t="s">
        <v>11992</v>
      </c>
      <c r="B3223" s="72" t="s">
        <v>16909</v>
      </c>
      <c r="C3223" s="73" t="s">
        <v>8753</v>
      </c>
      <c r="D3223" s="74">
        <v>0</v>
      </c>
      <c r="E3223" s="69">
        <v>350.79</v>
      </c>
      <c r="F3223" s="75">
        <f t="shared" si="1835"/>
        <v>0</v>
      </c>
      <c r="G3223" s="76"/>
      <c r="H3223" s="69">
        <f t="shared" si="1836"/>
        <v>334.7</v>
      </c>
      <c r="I3223" s="69">
        <f t="shared" si="1836"/>
        <v>16.09</v>
      </c>
      <c r="J3223" s="69">
        <f t="shared" si="1837"/>
        <v>350.78999999999996</v>
      </c>
      <c r="K3223" s="69">
        <v>0</v>
      </c>
      <c r="L3223" s="75">
        <f t="shared" si="1838"/>
        <v>350.78999999999996</v>
      </c>
      <c r="N3223" s="69">
        <v>334.70000000000005</v>
      </c>
      <c r="O3223" s="69">
        <v>16.09</v>
      </c>
      <c r="P3223" s="69">
        <f t="shared" si="1839"/>
        <v>350.79</v>
      </c>
      <c r="Q3223" s="63"/>
      <c r="R3223" s="69">
        <f t="shared" si="1840"/>
        <v>334.7</v>
      </c>
      <c r="S3223" s="69">
        <f t="shared" si="1840"/>
        <v>16.100000000000001</v>
      </c>
      <c r="T3223" s="69">
        <f t="shared" si="1841"/>
        <v>350.8</v>
      </c>
      <c r="U3223" s="69">
        <f t="shared" si="1842"/>
        <v>0</v>
      </c>
      <c r="V3223" s="77">
        <f t="shared" si="1843"/>
        <v>350.8</v>
      </c>
      <c r="X3223" s="69">
        <v>334.7</v>
      </c>
      <c r="Y3223" s="69">
        <v>16.100000000000001</v>
      </c>
      <c r="Z3223" s="69">
        <v>350.8</v>
      </c>
      <c r="AA3223" s="78"/>
      <c r="AB3223" s="79">
        <f t="shared" si="1844"/>
        <v>-9.9999999999909051E-3</v>
      </c>
    </row>
    <row r="3224" spans="1:28" ht="22.5" x14ac:dyDescent="0.25">
      <c r="A3224" s="71" t="s">
        <v>11993</v>
      </c>
      <c r="B3224" s="72" t="s">
        <v>16910</v>
      </c>
      <c r="C3224" s="73" t="s">
        <v>8753</v>
      </c>
      <c r="D3224" s="74">
        <v>0</v>
      </c>
      <c r="E3224" s="69">
        <v>441.73000000000008</v>
      </c>
      <c r="F3224" s="75">
        <f t="shared" si="1835"/>
        <v>0</v>
      </c>
      <c r="G3224" s="76"/>
      <c r="H3224" s="69">
        <f t="shared" si="1836"/>
        <v>422.94</v>
      </c>
      <c r="I3224" s="69">
        <f t="shared" si="1836"/>
        <v>18.79</v>
      </c>
      <c r="J3224" s="69">
        <f t="shared" si="1837"/>
        <v>441.73</v>
      </c>
      <c r="K3224" s="69">
        <v>0</v>
      </c>
      <c r="L3224" s="75">
        <f t="shared" si="1838"/>
        <v>441.73</v>
      </c>
      <c r="N3224" s="69">
        <v>422.94000000000005</v>
      </c>
      <c r="O3224" s="69">
        <v>18.79</v>
      </c>
      <c r="P3224" s="69">
        <f t="shared" si="1839"/>
        <v>441.73000000000008</v>
      </c>
      <c r="Q3224" s="63"/>
      <c r="R3224" s="69">
        <f t="shared" si="1840"/>
        <v>422.94</v>
      </c>
      <c r="S3224" s="69">
        <f t="shared" si="1840"/>
        <v>18.79</v>
      </c>
      <c r="T3224" s="69">
        <f t="shared" si="1841"/>
        <v>441.73</v>
      </c>
      <c r="U3224" s="69">
        <f t="shared" si="1842"/>
        <v>0</v>
      </c>
      <c r="V3224" s="77">
        <f t="shared" si="1843"/>
        <v>441.73</v>
      </c>
      <c r="X3224" s="69">
        <v>422.94</v>
      </c>
      <c r="Y3224" s="69">
        <v>18.79</v>
      </c>
      <c r="Z3224" s="69">
        <v>441.73</v>
      </c>
      <c r="AA3224" s="78"/>
      <c r="AB3224" s="79">
        <f t="shared" si="1844"/>
        <v>0</v>
      </c>
    </row>
    <row r="3225" spans="1:28" s="82" customFormat="1" x14ac:dyDescent="0.25">
      <c r="A3225" s="71" t="s">
        <v>11994</v>
      </c>
      <c r="B3225" s="72" t="s">
        <v>16911</v>
      </c>
      <c r="C3225" s="73" t="s">
        <v>8753</v>
      </c>
      <c r="D3225" s="74">
        <v>0</v>
      </c>
      <c r="E3225" s="69">
        <v>675.32</v>
      </c>
      <c r="F3225" s="75">
        <f t="shared" si="1835"/>
        <v>0</v>
      </c>
      <c r="G3225" s="76"/>
      <c r="H3225" s="69">
        <f t="shared" si="1836"/>
        <v>653.86</v>
      </c>
      <c r="I3225" s="69">
        <f t="shared" si="1836"/>
        <v>21.46</v>
      </c>
      <c r="J3225" s="69">
        <f t="shared" si="1837"/>
        <v>675.32</v>
      </c>
      <c r="K3225" s="69">
        <v>0</v>
      </c>
      <c r="L3225" s="75">
        <f t="shared" si="1838"/>
        <v>675.32</v>
      </c>
      <c r="M3225" s="33"/>
      <c r="N3225" s="69">
        <v>653.86000000000013</v>
      </c>
      <c r="O3225" s="69">
        <v>21.46</v>
      </c>
      <c r="P3225" s="69">
        <f t="shared" si="1839"/>
        <v>675.32000000000016</v>
      </c>
      <c r="Q3225" s="63"/>
      <c r="R3225" s="69">
        <f t="shared" si="1840"/>
        <v>653.86</v>
      </c>
      <c r="S3225" s="69">
        <f t="shared" si="1840"/>
        <v>21.47</v>
      </c>
      <c r="T3225" s="69">
        <f t="shared" si="1841"/>
        <v>675.33</v>
      </c>
      <c r="U3225" s="69">
        <f t="shared" si="1842"/>
        <v>0</v>
      </c>
      <c r="V3225" s="77">
        <f t="shared" si="1843"/>
        <v>675.33</v>
      </c>
      <c r="W3225" s="33"/>
      <c r="X3225" s="69">
        <v>653.86</v>
      </c>
      <c r="Y3225" s="69">
        <v>21.47</v>
      </c>
      <c r="Z3225" s="69">
        <v>675.33</v>
      </c>
      <c r="AA3225" s="78"/>
      <c r="AB3225" s="79">
        <f t="shared" si="1844"/>
        <v>-9.9999999998772182E-3</v>
      </c>
    </row>
    <row r="3226" spans="1:28" x14ac:dyDescent="0.25">
      <c r="A3226" s="71" t="s">
        <v>11995</v>
      </c>
      <c r="B3226" s="72" t="s">
        <v>16912</v>
      </c>
      <c r="C3226" s="73" t="s">
        <v>8753</v>
      </c>
      <c r="D3226" s="74">
        <v>0</v>
      </c>
      <c r="E3226" s="69">
        <v>102.73</v>
      </c>
      <c r="F3226" s="75">
        <f t="shared" si="1835"/>
        <v>0</v>
      </c>
      <c r="G3226" s="76"/>
      <c r="H3226" s="69">
        <f t="shared" si="1836"/>
        <v>87.97</v>
      </c>
      <c r="I3226" s="69">
        <f t="shared" si="1836"/>
        <v>14.76</v>
      </c>
      <c r="J3226" s="69">
        <f t="shared" si="1837"/>
        <v>102.73</v>
      </c>
      <c r="K3226" s="69">
        <v>0</v>
      </c>
      <c r="L3226" s="75">
        <f t="shared" si="1838"/>
        <v>102.73</v>
      </c>
      <c r="N3226" s="69">
        <v>87.97</v>
      </c>
      <c r="O3226" s="69">
        <v>14.76</v>
      </c>
      <c r="P3226" s="69">
        <f t="shared" si="1839"/>
        <v>102.73</v>
      </c>
      <c r="Q3226" s="63"/>
      <c r="R3226" s="69">
        <f t="shared" si="1840"/>
        <v>87.97</v>
      </c>
      <c r="S3226" s="69">
        <f t="shared" si="1840"/>
        <v>14.76</v>
      </c>
      <c r="T3226" s="69">
        <f t="shared" si="1841"/>
        <v>102.73</v>
      </c>
      <c r="U3226" s="69">
        <f t="shared" si="1842"/>
        <v>0</v>
      </c>
      <c r="V3226" s="77">
        <f t="shared" si="1843"/>
        <v>102.73</v>
      </c>
      <c r="X3226" s="69">
        <v>87.97</v>
      </c>
      <c r="Y3226" s="69">
        <v>14.76</v>
      </c>
      <c r="Z3226" s="69">
        <v>102.73</v>
      </c>
      <c r="AA3226" s="78"/>
      <c r="AB3226" s="79">
        <f t="shared" si="1844"/>
        <v>0</v>
      </c>
    </row>
    <row r="3227" spans="1:28" ht="22.5" x14ac:dyDescent="0.25">
      <c r="A3227" s="71" t="s">
        <v>11996</v>
      </c>
      <c r="B3227" s="72" t="s">
        <v>16913</v>
      </c>
      <c r="C3227" s="73" t="s">
        <v>8753</v>
      </c>
      <c r="D3227" s="74">
        <v>0</v>
      </c>
      <c r="E3227" s="69">
        <v>130.32</v>
      </c>
      <c r="F3227" s="75">
        <f t="shared" si="1835"/>
        <v>0</v>
      </c>
      <c r="G3227" s="76"/>
      <c r="H3227" s="69">
        <f t="shared" si="1836"/>
        <v>114.23</v>
      </c>
      <c r="I3227" s="69">
        <f t="shared" si="1836"/>
        <v>16.09</v>
      </c>
      <c r="J3227" s="69">
        <f t="shared" si="1837"/>
        <v>130.32</v>
      </c>
      <c r="K3227" s="69">
        <v>0</v>
      </c>
      <c r="L3227" s="75">
        <f t="shared" si="1838"/>
        <v>130.32</v>
      </c>
      <c r="N3227" s="69">
        <v>114.23</v>
      </c>
      <c r="O3227" s="69">
        <v>16.09</v>
      </c>
      <c r="P3227" s="69">
        <f t="shared" si="1839"/>
        <v>130.32</v>
      </c>
      <c r="Q3227" s="63"/>
      <c r="R3227" s="69">
        <f t="shared" si="1840"/>
        <v>114.23</v>
      </c>
      <c r="S3227" s="69">
        <f t="shared" si="1840"/>
        <v>16.100000000000001</v>
      </c>
      <c r="T3227" s="69">
        <f t="shared" si="1841"/>
        <v>130.33000000000001</v>
      </c>
      <c r="U3227" s="69">
        <f t="shared" si="1842"/>
        <v>0</v>
      </c>
      <c r="V3227" s="77">
        <f t="shared" si="1843"/>
        <v>130.33000000000001</v>
      </c>
      <c r="X3227" s="69">
        <v>114.23</v>
      </c>
      <c r="Y3227" s="69">
        <v>16.100000000000001</v>
      </c>
      <c r="Z3227" s="69">
        <v>130.33000000000001</v>
      </c>
      <c r="AA3227" s="78"/>
      <c r="AB3227" s="79">
        <f t="shared" si="1844"/>
        <v>-1.0000000000019327E-2</v>
      </c>
    </row>
    <row r="3228" spans="1:28" ht="22.5" x14ac:dyDescent="0.25">
      <c r="A3228" s="65" t="s">
        <v>11997</v>
      </c>
      <c r="B3228" s="66" t="s">
        <v>16914</v>
      </c>
      <c r="C3228" s="67"/>
      <c r="D3228" s="68"/>
      <c r="E3228" s="69"/>
      <c r="F3228" s="70"/>
      <c r="H3228" s="69"/>
      <c r="I3228" s="69"/>
      <c r="J3228" s="69"/>
      <c r="K3228" s="69"/>
      <c r="L3228" s="75"/>
      <c r="N3228" s="69"/>
      <c r="O3228" s="69"/>
      <c r="P3228" s="69"/>
      <c r="Q3228" s="63"/>
      <c r="R3228" s="69"/>
      <c r="S3228" s="69"/>
      <c r="T3228" s="69"/>
      <c r="U3228" s="69"/>
      <c r="V3228" s="77"/>
      <c r="X3228" s="69"/>
      <c r="Y3228" s="69"/>
      <c r="Z3228" s="69"/>
      <c r="AA3228" s="78"/>
      <c r="AB3228" s="79">
        <f t="shared" si="1844"/>
        <v>0</v>
      </c>
    </row>
    <row r="3229" spans="1:28" ht="22.5" x14ac:dyDescent="0.25">
      <c r="A3229" s="71" t="s">
        <v>11998</v>
      </c>
      <c r="B3229" s="72" t="s">
        <v>16915</v>
      </c>
      <c r="C3229" s="73" t="s">
        <v>8753</v>
      </c>
      <c r="D3229" s="74">
        <v>0</v>
      </c>
      <c r="E3229" s="69">
        <v>293.02</v>
      </c>
      <c r="F3229" s="75">
        <f t="shared" ref="F3229:F3237" si="1845">ROUND(D3229*E3229,2)</f>
        <v>0</v>
      </c>
      <c r="G3229" s="76"/>
      <c r="H3229" s="69">
        <f t="shared" ref="H3229:I3237" si="1846">ROUND(N3229+(N3229*$H$2/100),2)</f>
        <v>274.23</v>
      </c>
      <c r="I3229" s="69">
        <f t="shared" si="1846"/>
        <v>18.79</v>
      </c>
      <c r="J3229" s="69">
        <f t="shared" ref="J3229:J3237" si="1847">H3229+I3229</f>
        <v>293.02000000000004</v>
      </c>
      <c r="K3229" s="69">
        <v>0</v>
      </c>
      <c r="L3229" s="75">
        <f t="shared" ref="L3229:L3237" si="1848">SUM(J3229:K3229)</f>
        <v>293.02000000000004</v>
      </c>
      <c r="N3229" s="69">
        <v>274.23</v>
      </c>
      <c r="O3229" s="69">
        <v>18.79</v>
      </c>
      <c r="P3229" s="69">
        <f t="shared" ref="P3229:P3237" si="1849">SUM(N3229:O3229)</f>
        <v>293.02000000000004</v>
      </c>
      <c r="Q3229" s="63"/>
      <c r="R3229" s="69">
        <f t="shared" ref="R3229:S3237" si="1850">X3229</f>
        <v>274.23</v>
      </c>
      <c r="S3229" s="69">
        <f t="shared" si="1850"/>
        <v>18.79</v>
      </c>
      <c r="T3229" s="69">
        <f t="shared" ref="T3229:T3237" si="1851">R3229+S3229</f>
        <v>293.02000000000004</v>
      </c>
      <c r="U3229" s="69">
        <f t="shared" ref="U3229:U3237" si="1852">ROUND(Z3229*$H$2,2)/100</f>
        <v>0</v>
      </c>
      <c r="V3229" s="77">
        <f t="shared" ref="V3229:V3237" si="1853">SUM(T3229:U3229)</f>
        <v>293.02000000000004</v>
      </c>
      <c r="X3229" s="69">
        <v>274.23</v>
      </c>
      <c r="Y3229" s="69">
        <v>18.79</v>
      </c>
      <c r="Z3229" s="69">
        <v>293.02</v>
      </c>
      <c r="AA3229" s="78"/>
      <c r="AB3229" s="79">
        <f t="shared" si="1844"/>
        <v>0</v>
      </c>
    </row>
    <row r="3230" spans="1:28" s="33" customFormat="1" ht="22.5" x14ac:dyDescent="0.25">
      <c r="A3230" s="71" t="s">
        <v>11999</v>
      </c>
      <c r="B3230" s="72" t="s">
        <v>16916</v>
      </c>
      <c r="C3230" s="73" t="s">
        <v>8753</v>
      </c>
      <c r="D3230" s="74">
        <v>0</v>
      </c>
      <c r="E3230" s="69">
        <v>409.37</v>
      </c>
      <c r="F3230" s="75">
        <f t="shared" si="1845"/>
        <v>0</v>
      </c>
      <c r="G3230" s="76"/>
      <c r="H3230" s="69">
        <f t="shared" si="1846"/>
        <v>387.91</v>
      </c>
      <c r="I3230" s="69">
        <f t="shared" si="1846"/>
        <v>21.46</v>
      </c>
      <c r="J3230" s="69">
        <f t="shared" si="1847"/>
        <v>409.37</v>
      </c>
      <c r="K3230" s="69">
        <v>0</v>
      </c>
      <c r="L3230" s="75">
        <f t="shared" si="1848"/>
        <v>409.37</v>
      </c>
      <c r="N3230" s="69">
        <v>387.90999999999997</v>
      </c>
      <c r="O3230" s="69">
        <v>21.46</v>
      </c>
      <c r="P3230" s="69">
        <f t="shared" si="1849"/>
        <v>409.36999999999995</v>
      </c>
      <c r="Q3230" s="63"/>
      <c r="R3230" s="69">
        <f t="shared" si="1850"/>
        <v>387.91</v>
      </c>
      <c r="S3230" s="69">
        <f t="shared" si="1850"/>
        <v>21.47</v>
      </c>
      <c r="T3230" s="69">
        <f t="shared" si="1851"/>
        <v>409.38</v>
      </c>
      <c r="U3230" s="69">
        <f t="shared" si="1852"/>
        <v>0</v>
      </c>
      <c r="V3230" s="77">
        <f t="shared" si="1853"/>
        <v>409.38</v>
      </c>
      <c r="X3230" s="69">
        <v>387.91</v>
      </c>
      <c r="Y3230" s="69">
        <v>21.47</v>
      </c>
      <c r="Z3230" s="69">
        <v>409.38</v>
      </c>
      <c r="AA3230" s="78"/>
      <c r="AB3230" s="79">
        <f t="shared" si="1844"/>
        <v>-1.0000000000047748E-2</v>
      </c>
    </row>
    <row r="3231" spans="1:28" s="33" customFormat="1" ht="22.5" x14ac:dyDescent="0.25">
      <c r="A3231" s="71" t="s">
        <v>12000</v>
      </c>
      <c r="B3231" s="72" t="s">
        <v>16917</v>
      </c>
      <c r="C3231" s="73" t="s">
        <v>8753</v>
      </c>
      <c r="D3231" s="74">
        <v>0</v>
      </c>
      <c r="E3231" s="69">
        <v>529.71</v>
      </c>
      <c r="F3231" s="75">
        <f t="shared" si="1845"/>
        <v>0</v>
      </c>
      <c r="G3231" s="76"/>
      <c r="H3231" s="69">
        <f t="shared" si="1846"/>
        <v>505.57</v>
      </c>
      <c r="I3231" s="69">
        <f t="shared" si="1846"/>
        <v>24.14</v>
      </c>
      <c r="J3231" s="69">
        <f t="shared" si="1847"/>
        <v>529.71</v>
      </c>
      <c r="K3231" s="69">
        <v>0</v>
      </c>
      <c r="L3231" s="75">
        <f t="shared" si="1848"/>
        <v>529.71</v>
      </c>
      <c r="N3231" s="69">
        <v>505.57000000000005</v>
      </c>
      <c r="O3231" s="69">
        <v>24.14</v>
      </c>
      <c r="P3231" s="69">
        <f t="shared" si="1849"/>
        <v>529.71</v>
      </c>
      <c r="Q3231" s="63"/>
      <c r="R3231" s="69">
        <f t="shared" si="1850"/>
        <v>505.57</v>
      </c>
      <c r="S3231" s="69">
        <f t="shared" si="1850"/>
        <v>24.15</v>
      </c>
      <c r="T3231" s="69">
        <f t="shared" si="1851"/>
        <v>529.72</v>
      </c>
      <c r="U3231" s="69">
        <f t="shared" si="1852"/>
        <v>0</v>
      </c>
      <c r="V3231" s="77">
        <f t="shared" si="1853"/>
        <v>529.72</v>
      </c>
      <c r="X3231" s="69">
        <v>505.57</v>
      </c>
      <c r="Y3231" s="69">
        <v>24.15</v>
      </c>
      <c r="Z3231" s="69">
        <v>529.72</v>
      </c>
      <c r="AA3231" s="78"/>
      <c r="AB3231" s="79">
        <f t="shared" si="1844"/>
        <v>-9.9999999999909051E-3</v>
      </c>
    </row>
    <row r="3232" spans="1:28" ht="22.5" x14ac:dyDescent="0.25">
      <c r="A3232" s="71" t="s">
        <v>12001</v>
      </c>
      <c r="B3232" s="72" t="s">
        <v>16918</v>
      </c>
      <c r="C3232" s="73" t="s">
        <v>8753</v>
      </c>
      <c r="D3232" s="74">
        <v>0</v>
      </c>
      <c r="E3232" s="69">
        <v>912.66000000000008</v>
      </c>
      <c r="F3232" s="75">
        <f t="shared" si="1845"/>
        <v>0</v>
      </c>
      <c r="G3232" s="76"/>
      <c r="H3232" s="69">
        <f t="shared" si="1846"/>
        <v>885.84</v>
      </c>
      <c r="I3232" s="69">
        <f t="shared" si="1846"/>
        <v>26.82</v>
      </c>
      <c r="J3232" s="69">
        <f t="shared" si="1847"/>
        <v>912.66000000000008</v>
      </c>
      <c r="K3232" s="69">
        <v>0</v>
      </c>
      <c r="L3232" s="75">
        <f t="shared" si="1848"/>
        <v>912.66000000000008</v>
      </c>
      <c r="N3232" s="69">
        <v>885.84</v>
      </c>
      <c r="O3232" s="69">
        <v>26.82</v>
      </c>
      <c r="P3232" s="69">
        <f t="shared" si="1849"/>
        <v>912.66000000000008</v>
      </c>
      <c r="Q3232" s="63"/>
      <c r="R3232" s="69">
        <f t="shared" si="1850"/>
        <v>885.84</v>
      </c>
      <c r="S3232" s="69">
        <f t="shared" si="1850"/>
        <v>26.84</v>
      </c>
      <c r="T3232" s="69">
        <f t="shared" si="1851"/>
        <v>912.68000000000006</v>
      </c>
      <c r="U3232" s="69">
        <f t="shared" si="1852"/>
        <v>0</v>
      </c>
      <c r="V3232" s="77">
        <f t="shared" si="1853"/>
        <v>912.68000000000006</v>
      </c>
      <c r="X3232" s="69">
        <v>885.84</v>
      </c>
      <c r="Y3232" s="69">
        <v>26.84</v>
      </c>
      <c r="Z3232" s="69">
        <v>912.68</v>
      </c>
      <c r="AA3232" s="78"/>
      <c r="AB3232" s="79">
        <f t="shared" si="1844"/>
        <v>-1.9999999999868123E-2</v>
      </c>
    </row>
    <row r="3233" spans="1:28" ht="22.5" x14ac:dyDescent="0.25">
      <c r="A3233" s="71" t="s">
        <v>12002</v>
      </c>
      <c r="B3233" s="72" t="s">
        <v>16919</v>
      </c>
      <c r="C3233" s="73" t="s">
        <v>8753</v>
      </c>
      <c r="D3233" s="74">
        <v>0</v>
      </c>
      <c r="E3233" s="69">
        <v>212.54000000000002</v>
      </c>
      <c r="F3233" s="75">
        <f t="shared" si="1845"/>
        <v>0</v>
      </c>
      <c r="G3233" s="28"/>
      <c r="H3233" s="69">
        <f t="shared" si="1846"/>
        <v>193.75</v>
      </c>
      <c r="I3233" s="69">
        <f t="shared" si="1846"/>
        <v>18.79</v>
      </c>
      <c r="J3233" s="69">
        <f t="shared" si="1847"/>
        <v>212.54</v>
      </c>
      <c r="K3233" s="69">
        <v>0</v>
      </c>
      <c r="L3233" s="75">
        <f t="shared" si="1848"/>
        <v>212.54</v>
      </c>
      <c r="N3233" s="69">
        <v>193.75000000000003</v>
      </c>
      <c r="O3233" s="69">
        <v>18.79</v>
      </c>
      <c r="P3233" s="69">
        <f t="shared" si="1849"/>
        <v>212.54000000000002</v>
      </c>
      <c r="Q3233" s="63"/>
      <c r="R3233" s="69">
        <f t="shared" si="1850"/>
        <v>193.75</v>
      </c>
      <c r="S3233" s="69">
        <f t="shared" si="1850"/>
        <v>18.79</v>
      </c>
      <c r="T3233" s="69">
        <f t="shared" si="1851"/>
        <v>212.54</v>
      </c>
      <c r="U3233" s="69">
        <f t="shared" si="1852"/>
        <v>0</v>
      </c>
      <c r="V3233" s="77">
        <f t="shared" si="1853"/>
        <v>212.54</v>
      </c>
      <c r="X3233" s="69">
        <v>193.75</v>
      </c>
      <c r="Y3233" s="69">
        <v>18.79</v>
      </c>
      <c r="Z3233" s="69">
        <v>212.54</v>
      </c>
      <c r="AA3233" s="78"/>
      <c r="AB3233" s="79">
        <f t="shared" si="1844"/>
        <v>0</v>
      </c>
    </row>
    <row r="3234" spans="1:28" s="82" customFormat="1" ht="22.5" x14ac:dyDescent="0.25">
      <c r="A3234" s="71" t="s">
        <v>12003</v>
      </c>
      <c r="B3234" s="72" t="s">
        <v>16920</v>
      </c>
      <c r="C3234" s="73" t="s">
        <v>8753</v>
      </c>
      <c r="D3234" s="74">
        <v>0</v>
      </c>
      <c r="E3234" s="69">
        <v>254.87</v>
      </c>
      <c r="F3234" s="75">
        <f t="shared" si="1845"/>
        <v>0</v>
      </c>
      <c r="G3234" s="76"/>
      <c r="H3234" s="69">
        <f t="shared" si="1846"/>
        <v>236.08</v>
      </c>
      <c r="I3234" s="69">
        <f t="shared" si="1846"/>
        <v>18.79</v>
      </c>
      <c r="J3234" s="69">
        <f t="shared" si="1847"/>
        <v>254.87</v>
      </c>
      <c r="K3234" s="69">
        <v>0</v>
      </c>
      <c r="L3234" s="75">
        <f t="shared" si="1848"/>
        <v>254.87</v>
      </c>
      <c r="M3234" s="33"/>
      <c r="N3234" s="69">
        <v>236.08</v>
      </c>
      <c r="O3234" s="69">
        <v>18.79</v>
      </c>
      <c r="P3234" s="69">
        <f t="shared" si="1849"/>
        <v>254.87</v>
      </c>
      <c r="Q3234" s="63"/>
      <c r="R3234" s="69">
        <f t="shared" si="1850"/>
        <v>236.08</v>
      </c>
      <c r="S3234" s="69">
        <f t="shared" si="1850"/>
        <v>18.79</v>
      </c>
      <c r="T3234" s="69">
        <f t="shared" si="1851"/>
        <v>254.87</v>
      </c>
      <c r="U3234" s="69">
        <f t="shared" si="1852"/>
        <v>0</v>
      </c>
      <c r="V3234" s="77">
        <f t="shared" si="1853"/>
        <v>254.87</v>
      </c>
      <c r="W3234" s="33"/>
      <c r="X3234" s="69">
        <v>236.08</v>
      </c>
      <c r="Y3234" s="69">
        <v>18.79</v>
      </c>
      <c r="Z3234" s="69">
        <v>254.87</v>
      </c>
      <c r="AA3234" s="78"/>
      <c r="AB3234" s="79">
        <f t="shared" si="1844"/>
        <v>0</v>
      </c>
    </row>
    <row r="3235" spans="1:28" s="33" customFormat="1" ht="22.5" x14ac:dyDescent="0.25">
      <c r="A3235" s="71" t="s">
        <v>12004</v>
      </c>
      <c r="B3235" s="72" t="s">
        <v>16921</v>
      </c>
      <c r="C3235" s="73" t="s">
        <v>8753</v>
      </c>
      <c r="D3235" s="74">
        <v>0</v>
      </c>
      <c r="E3235" s="69">
        <v>412.91</v>
      </c>
      <c r="F3235" s="75">
        <f t="shared" si="1845"/>
        <v>0</v>
      </c>
      <c r="G3235" s="76"/>
      <c r="H3235" s="69">
        <f t="shared" si="1846"/>
        <v>391.45</v>
      </c>
      <c r="I3235" s="69">
        <f t="shared" si="1846"/>
        <v>21.46</v>
      </c>
      <c r="J3235" s="69">
        <f t="shared" si="1847"/>
        <v>412.90999999999997</v>
      </c>
      <c r="K3235" s="69">
        <v>0</v>
      </c>
      <c r="L3235" s="75">
        <f t="shared" si="1848"/>
        <v>412.90999999999997</v>
      </c>
      <c r="N3235" s="69">
        <v>391.45</v>
      </c>
      <c r="O3235" s="69">
        <v>21.46</v>
      </c>
      <c r="P3235" s="69">
        <f t="shared" si="1849"/>
        <v>412.90999999999997</v>
      </c>
      <c r="Q3235" s="63"/>
      <c r="R3235" s="69">
        <f t="shared" si="1850"/>
        <v>391.45</v>
      </c>
      <c r="S3235" s="69">
        <f t="shared" si="1850"/>
        <v>21.47</v>
      </c>
      <c r="T3235" s="69">
        <f t="shared" si="1851"/>
        <v>412.91999999999996</v>
      </c>
      <c r="U3235" s="69">
        <f t="shared" si="1852"/>
        <v>0</v>
      </c>
      <c r="V3235" s="77">
        <f t="shared" si="1853"/>
        <v>412.91999999999996</v>
      </c>
      <c r="X3235" s="69">
        <v>391.45</v>
      </c>
      <c r="Y3235" s="69">
        <v>21.47</v>
      </c>
      <c r="Z3235" s="69">
        <v>412.92</v>
      </c>
      <c r="AA3235" s="78"/>
      <c r="AB3235" s="79">
        <f t="shared" si="1844"/>
        <v>-1.0000000000047748E-2</v>
      </c>
    </row>
    <row r="3236" spans="1:28" s="33" customFormat="1" ht="22.5" x14ac:dyDescent="0.25">
      <c r="A3236" s="71" t="s">
        <v>12005</v>
      </c>
      <c r="B3236" s="72" t="s">
        <v>16922</v>
      </c>
      <c r="C3236" s="73" t="s">
        <v>8753</v>
      </c>
      <c r="D3236" s="74">
        <v>0</v>
      </c>
      <c r="E3236" s="69">
        <v>564.04999999999995</v>
      </c>
      <c r="F3236" s="75">
        <f t="shared" si="1845"/>
        <v>0</v>
      </c>
      <c r="G3236" s="76"/>
      <c r="H3236" s="69">
        <f t="shared" si="1846"/>
        <v>539.91</v>
      </c>
      <c r="I3236" s="69">
        <f t="shared" si="1846"/>
        <v>24.14</v>
      </c>
      <c r="J3236" s="69">
        <f t="shared" si="1847"/>
        <v>564.04999999999995</v>
      </c>
      <c r="K3236" s="69">
        <v>0</v>
      </c>
      <c r="L3236" s="75">
        <f t="shared" si="1848"/>
        <v>564.04999999999995</v>
      </c>
      <c r="N3236" s="69">
        <v>539.91</v>
      </c>
      <c r="O3236" s="69">
        <v>24.14</v>
      </c>
      <c r="P3236" s="69">
        <f t="shared" si="1849"/>
        <v>564.04999999999995</v>
      </c>
      <c r="Q3236" s="63"/>
      <c r="R3236" s="69">
        <f t="shared" si="1850"/>
        <v>539.91</v>
      </c>
      <c r="S3236" s="69">
        <f t="shared" si="1850"/>
        <v>24.15</v>
      </c>
      <c r="T3236" s="69">
        <f t="shared" si="1851"/>
        <v>564.05999999999995</v>
      </c>
      <c r="U3236" s="69">
        <f t="shared" si="1852"/>
        <v>0</v>
      </c>
      <c r="V3236" s="77">
        <f t="shared" si="1853"/>
        <v>564.05999999999995</v>
      </c>
      <c r="X3236" s="69">
        <v>539.91</v>
      </c>
      <c r="Y3236" s="69">
        <v>24.15</v>
      </c>
      <c r="Z3236" s="69">
        <v>564.05999999999995</v>
      </c>
      <c r="AA3236" s="78"/>
      <c r="AB3236" s="79">
        <f t="shared" si="1844"/>
        <v>-9.9999999999909051E-3</v>
      </c>
    </row>
    <row r="3237" spans="1:28" s="33" customFormat="1" x14ac:dyDescent="0.25">
      <c r="A3237" s="71" t="s">
        <v>12006</v>
      </c>
      <c r="B3237" s="72" t="s">
        <v>16923</v>
      </c>
      <c r="C3237" s="73" t="s">
        <v>8753</v>
      </c>
      <c r="D3237" s="74">
        <v>0</v>
      </c>
      <c r="E3237" s="69">
        <v>804.42000000000007</v>
      </c>
      <c r="F3237" s="75">
        <f t="shared" si="1845"/>
        <v>0</v>
      </c>
      <c r="G3237" s="76"/>
      <c r="H3237" s="69">
        <f t="shared" si="1846"/>
        <v>777.6</v>
      </c>
      <c r="I3237" s="69">
        <f t="shared" si="1846"/>
        <v>26.82</v>
      </c>
      <c r="J3237" s="69">
        <f t="shared" si="1847"/>
        <v>804.42000000000007</v>
      </c>
      <c r="K3237" s="69">
        <v>0</v>
      </c>
      <c r="L3237" s="75">
        <f t="shared" si="1848"/>
        <v>804.42000000000007</v>
      </c>
      <c r="N3237" s="69">
        <v>777.6</v>
      </c>
      <c r="O3237" s="69">
        <v>26.82</v>
      </c>
      <c r="P3237" s="69">
        <f t="shared" si="1849"/>
        <v>804.42000000000007</v>
      </c>
      <c r="Q3237" s="63"/>
      <c r="R3237" s="69">
        <f t="shared" si="1850"/>
        <v>777.6</v>
      </c>
      <c r="S3237" s="69">
        <f t="shared" si="1850"/>
        <v>26.84</v>
      </c>
      <c r="T3237" s="69">
        <f t="shared" si="1851"/>
        <v>804.44</v>
      </c>
      <c r="U3237" s="69">
        <f t="shared" si="1852"/>
        <v>0</v>
      </c>
      <c r="V3237" s="77">
        <f t="shared" si="1853"/>
        <v>804.44</v>
      </c>
      <c r="X3237" s="69">
        <v>777.6</v>
      </c>
      <c r="Y3237" s="69">
        <v>26.84</v>
      </c>
      <c r="Z3237" s="69">
        <v>804.44</v>
      </c>
      <c r="AA3237" s="78"/>
      <c r="AB3237" s="79">
        <f t="shared" si="1844"/>
        <v>-1.999999999998181E-2</v>
      </c>
    </row>
    <row r="3238" spans="1:28" s="33" customFormat="1" ht="22.5" x14ac:dyDescent="0.25">
      <c r="A3238" s="65" t="s">
        <v>12007</v>
      </c>
      <c r="B3238" s="66" t="s">
        <v>16924</v>
      </c>
      <c r="C3238" s="67"/>
      <c r="D3238" s="68"/>
      <c r="E3238" s="69"/>
      <c r="F3238" s="70"/>
      <c r="G3238" s="38"/>
      <c r="H3238" s="69"/>
      <c r="I3238" s="69"/>
      <c r="J3238" s="69"/>
      <c r="K3238" s="69"/>
      <c r="L3238" s="75"/>
      <c r="N3238" s="69"/>
      <c r="O3238" s="69"/>
      <c r="P3238" s="69"/>
      <c r="Q3238" s="63"/>
      <c r="R3238" s="69"/>
      <c r="S3238" s="69"/>
      <c r="T3238" s="69"/>
      <c r="U3238" s="69"/>
      <c r="V3238" s="77"/>
      <c r="X3238" s="69"/>
      <c r="Y3238" s="69"/>
      <c r="Z3238" s="69"/>
      <c r="AA3238" s="78"/>
      <c r="AB3238" s="79">
        <f t="shared" si="1844"/>
        <v>0</v>
      </c>
    </row>
    <row r="3239" spans="1:28" s="33" customFormat="1" ht="22.5" x14ac:dyDescent="0.25">
      <c r="A3239" s="71" t="s">
        <v>12008</v>
      </c>
      <c r="B3239" s="72" t="s">
        <v>16925</v>
      </c>
      <c r="C3239" s="73" t="s">
        <v>8808</v>
      </c>
      <c r="D3239" s="74">
        <v>0</v>
      </c>
      <c r="E3239" s="69">
        <v>47.419999999999995</v>
      </c>
      <c r="F3239" s="75">
        <f>ROUND(D3239*E3239,2)</f>
        <v>0</v>
      </c>
      <c r="G3239" s="76"/>
      <c r="H3239" s="69">
        <f>ROUND(N3239+(N3239*$H$2/100),2)</f>
        <v>1.1200000000000001</v>
      </c>
      <c r="I3239" s="69">
        <f>ROUND(O3239+(O3239*$H$2/100),2)</f>
        <v>46.3</v>
      </c>
      <c r="J3239" s="69">
        <f>H3239+I3239</f>
        <v>47.419999999999995</v>
      </c>
      <c r="K3239" s="69">
        <v>0</v>
      </c>
      <c r="L3239" s="75">
        <f>SUM(J3239:K3239)</f>
        <v>47.419999999999995</v>
      </c>
      <c r="N3239" s="69">
        <v>1.1199999999999999</v>
      </c>
      <c r="O3239" s="69">
        <v>46.3</v>
      </c>
      <c r="P3239" s="69">
        <f>SUM(N3239:O3239)</f>
        <v>47.419999999999995</v>
      </c>
      <c r="Q3239" s="63"/>
      <c r="R3239" s="69">
        <f>X3239</f>
        <v>1.1200000000000001</v>
      </c>
      <c r="S3239" s="69">
        <f>Y3239</f>
        <v>46.3</v>
      </c>
      <c r="T3239" s="69">
        <f>R3239+S3239</f>
        <v>47.419999999999995</v>
      </c>
      <c r="U3239" s="69">
        <f>ROUND(Z3239*$H$2,2)/100</f>
        <v>0</v>
      </c>
      <c r="V3239" s="77">
        <f>SUM(T3239:U3239)</f>
        <v>47.419999999999995</v>
      </c>
      <c r="X3239" s="69">
        <v>1.1200000000000001</v>
      </c>
      <c r="Y3239" s="69">
        <v>46.3</v>
      </c>
      <c r="Z3239" s="69">
        <v>47.42</v>
      </c>
      <c r="AA3239" s="78"/>
      <c r="AB3239" s="79">
        <f t="shared" si="1844"/>
        <v>0</v>
      </c>
    </row>
    <row r="3240" spans="1:28" s="33" customFormat="1" x14ac:dyDescent="0.25">
      <c r="A3240" s="71" t="s">
        <v>12009</v>
      </c>
      <c r="B3240" s="72" t="s">
        <v>16926</v>
      </c>
      <c r="C3240" s="73" t="s">
        <v>8808</v>
      </c>
      <c r="D3240" s="74">
        <v>0</v>
      </c>
      <c r="E3240" s="69">
        <v>75.240000000000009</v>
      </c>
      <c r="F3240" s="75">
        <f>ROUND(D3240*E3240,2)</f>
        <v>0</v>
      </c>
      <c r="G3240" s="76"/>
      <c r="H3240" s="69">
        <f>ROUND(N3240+(N3240*$H$2/100),2)</f>
        <v>48.3</v>
      </c>
      <c r="I3240" s="69">
        <f>ROUND(O3240+(O3240*$H$2/100),2)</f>
        <v>26.94</v>
      </c>
      <c r="J3240" s="69">
        <f>H3240+I3240</f>
        <v>75.239999999999995</v>
      </c>
      <c r="K3240" s="69">
        <v>0</v>
      </c>
      <c r="L3240" s="75">
        <f>SUM(J3240:K3240)</f>
        <v>75.239999999999995</v>
      </c>
      <c r="N3240" s="69">
        <v>48.300000000000004</v>
      </c>
      <c r="O3240" s="69">
        <v>26.939999999999998</v>
      </c>
      <c r="P3240" s="69">
        <f>SUM(N3240:O3240)</f>
        <v>75.240000000000009</v>
      </c>
      <c r="Q3240" s="63"/>
      <c r="R3240" s="69">
        <f>X3240</f>
        <v>48.3</v>
      </c>
      <c r="S3240" s="69">
        <f>Y3240</f>
        <v>26.93</v>
      </c>
      <c r="T3240" s="69">
        <f>R3240+S3240</f>
        <v>75.22999999999999</v>
      </c>
      <c r="U3240" s="69">
        <f>ROUND(Z3240*$H$2,2)/100</f>
        <v>0</v>
      </c>
      <c r="V3240" s="77">
        <f>SUM(T3240:U3240)</f>
        <v>75.22999999999999</v>
      </c>
      <c r="X3240" s="69">
        <v>48.3</v>
      </c>
      <c r="Y3240" s="69">
        <v>26.93</v>
      </c>
      <c r="Z3240" s="69">
        <v>75.23</v>
      </c>
      <c r="AA3240" s="78"/>
      <c r="AB3240" s="79">
        <f t="shared" si="1844"/>
        <v>1.0000000000005116E-2</v>
      </c>
    </row>
    <row r="3241" spans="1:28" ht="22.5" x14ac:dyDescent="0.25">
      <c r="A3241" s="65" t="s">
        <v>12010</v>
      </c>
      <c r="B3241" s="66" t="s">
        <v>16927</v>
      </c>
      <c r="C3241" s="67"/>
      <c r="D3241" s="68"/>
      <c r="E3241" s="69"/>
      <c r="F3241" s="70"/>
      <c r="H3241" s="69"/>
      <c r="I3241" s="69"/>
      <c r="J3241" s="69"/>
      <c r="K3241" s="69"/>
      <c r="L3241" s="75"/>
      <c r="N3241" s="69"/>
      <c r="O3241" s="69"/>
      <c r="P3241" s="69"/>
      <c r="Q3241" s="63"/>
      <c r="R3241" s="69"/>
      <c r="S3241" s="69"/>
      <c r="T3241" s="69"/>
      <c r="U3241" s="69"/>
      <c r="V3241" s="77"/>
      <c r="X3241" s="69"/>
      <c r="Y3241" s="69"/>
      <c r="Z3241" s="69"/>
      <c r="AA3241" s="78"/>
      <c r="AB3241" s="79">
        <f t="shared" si="1844"/>
        <v>0</v>
      </c>
    </row>
    <row r="3242" spans="1:28" ht="22.5" x14ac:dyDescent="0.25">
      <c r="A3242" s="71" t="s">
        <v>12011</v>
      </c>
      <c r="B3242" s="72" t="s">
        <v>16928</v>
      </c>
      <c r="C3242" s="108" t="s">
        <v>8808</v>
      </c>
      <c r="D3242" s="74">
        <v>0</v>
      </c>
      <c r="E3242" s="69">
        <v>82.28</v>
      </c>
      <c r="F3242" s="75">
        <f t="shared" ref="F3242:F3254" si="1854">ROUND(D3242*E3242,2)</f>
        <v>0</v>
      </c>
      <c r="G3242" s="33"/>
      <c r="H3242" s="69">
        <f t="shared" ref="H3242:I3254" si="1855">ROUND(N3242+(N3242*$H$2/100),2)</f>
        <v>35.32</v>
      </c>
      <c r="I3242" s="69">
        <f t="shared" si="1855"/>
        <v>46.96</v>
      </c>
      <c r="J3242" s="69">
        <f t="shared" ref="J3242:J3254" si="1856">H3242+I3242</f>
        <v>82.28</v>
      </c>
      <c r="K3242" s="69">
        <v>0</v>
      </c>
      <c r="L3242" s="75">
        <f t="shared" ref="L3242:L3254" si="1857">SUM(J3242:K3242)</f>
        <v>82.28</v>
      </c>
      <c r="N3242" s="69">
        <v>35.32</v>
      </c>
      <c r="O3242" s="69">
        <v>46.96</v>
      </c>
      <c r="P3242" s="69">
        <f t="shared" ref="P3242:P3254" si="1858">SUM(N3242:O3242)</f>
        <v>82.28</v>
      </c>
      <c r="Q3242" s="63"/>
      <c r="R3242" s="69">
        <f t="shared" ref="R3242:S3254" si="1859">X3242</f>
        <v>35.32</v>
      </c>
      <c r="S3242" s="69">
        <f t="shared" si="1859"/>
        <v>46.97</v>
      </c>
      <c r="T3242" s="69">
        <f t="shared" ref="T3242:T3254" si="1860">R3242+S3242</f>
        <v>82.289999999999992</v>
      </c>
      <c r="U3242" s="69">
        <f t="shared" ref="U3242:U3254" si="1861">ROUND(Z3242*$H$2,2)/100</f>
        <v>0</v>
      </c>
      <c r="V3242" s="77">
        <f t="shared" ref="V3242:V3254" si="1862">SUM(T3242:U3242)</f>
        <v>82.289999999999992</v>
      </c>
      <c r="X3242" s="69">
        <v>35.32</v>
      </c>
      <c r="Y3242" s="69">
        <v>46.97</v>
      </c>
      <c r="Z3242" s="69">
        <v>82.29</v>
      </c>
      <c r="AA3242" s="78"/>
      <c r="AB3242" s="79">
        <f t="shared" si="1844"/>
        <v>-1.0000000000005116E-2</v>
      </c>
    </row>
    <row r="3243" spans="1:28" ht="22.5" x14ac:dyDescent="0.25">
      <c r="A3243" s="71" t="s">
        <v>12012</v>
      </c>
      <c r="B3243" s="72" t="s">
        <v>16929</v>
      </c>
      <c r="C3243" s="73" t="s">
        <v>8808</v>
      </c>
      <c r="D3243" s="74">
        <v>0</v>
      </c>
      <c r="E3243" s="69">
        <v>96.17</v>
      </c>
      <c r="F3243" s="75">
        <f t="shared" si="1854"/>
        <v>0</v>
      </c>
      <c r="G3243" s="28"/>
      <c r="H3243" s="69">
        <f t="shared" si="1855"/>
        <v>42.49</v>
      </c>
      <c r="I3243" s="69">
        <f t="shared" si="1855"/>
        <v>53.68</v>
      </c>
      <c r="J3243" s="69">
        <f t="shared" si="1856"/>
        <v>96.17</v>
      </c>
      <c r="K3243" s="69">
        <v>0</v>
      </c>
      <c r="L3243" s="75">
        <f t="shared" si="1857"/>
        <v>96.17</v>
      </c>
      <c r="N3243" s="69">
        <v>42.49</v>
      </c>
      <c r="O3243" s="69">
        <v>53.680000000000007</v>
      </c>
      <c r="P3243" s="69">
        <f t="shared" si="1858"/>
        <v>96.170000000000016</v>
      </c>
      <c r="Q3243" s="63"/>
      <c r="R3243" s="69">
        <f t="shared" si="1859"/>
        <v>42.49</v>
      </c>
      <c r="S3243" s="69">
        <f t="shared" si="1859"/>
        <v>53.68</v>
      </c>
      <c r="T3243" s="69">
        <f t="shared" si="1860"/>
        <v>96.17</v>
      </c>
      <c r="U3243" s="69">
        <f t="shared" si="1861"/>
        <v>0</v>
      </c>
      <c r="V3243" s="77">
        <f t="shared" si="1862"/>
        <v>96.17</v>
      </c>
      <c r="X3243" s="69">
        <v>42.49</v>
      </c>
      <c r="Y3243" s="69">
        <v>53.68</v>
      </c>
      <c r="Z3243" s="69">
        <v>96.17</v>
      </c>
      <c r="AA3243" s="78"/>
      <c r="AB3243" s="79">
        <f t="shared" si="1844"/>
        <v>0</v>
      </c>
    </row>
    <row r="3244" spans="1:28" s="33" customFormat="1" ht="22.5" x14ac:dyDescent="0.25">
      <c r="A3244" s="71" t="s">
        <v>12013</v>
      </c>
      <c r="B3244" s="72" t="s">
        <v>16930</v>
      </c>
      <c r="C3244" s="73" t="s">
        <v>8808</v>
      </c>
      <c r="D3244" s="74">
        <v>0</v>
      </c>
      <c r="E3244" s="69">
        <v>100.21000000000001</v>
      </c>
      <c r="F3244" s="75">
        <f t="shared" si="1854"/>
        <v>0</v>
      </c>
      <c r="G3244" s="28"/>
      <c r="H3244" s="69">
        <f t="shared" si="1855"/>
        <v>46.53</v>
      </c>
      <c r="I3244" s="69">
        <f t="shared" si="1855"/>
        <v>53.68</v>
      </c>
      <c r="J3244" s="69">
        <f t="shared" si="1856"/>
        <v>100.21000000000001</v>
      </c>
      <c r="K3244" s="69">
        <v>0</v>
      </c>
      <c r="L3244" s="75">
        <f t="shared" si="1857"/>
        <v>100.21000000000001</v>
      </c>
      <c r="N3244" s="69">
        <v>46.53</v>
      </c>
      <c r="O3244" s="69">
        <v>53.680000000000007</v>
      </c>
      <c r="P3244" s="69">
        <f t="shared" si="1858"/>
        <v>100.21000000000001</v>
      </c>
      <c r="Q3244" s="63"/>
      <c r="R3244" s="69">
        <f t="shared" si="1859"/>
        <v>46.53</v>
      </c>
      <c r="S3244" s="69">
        <f t="shared" si="1859"/>
        <v>53.68</v>
      </c>
      <c r="T3244" s="69">
        <f t="shared" si="1860"/>
        <v>100.21000000000001</v>
      </c>
      <c r="U3244" s="69">
        <f t="shared" si="1861"/>
        <v>0</v>
      </c>
      <c r="V3244" s="77">
        <f t="shared" si="1862"/>
        <v>100.21000000000001</v>
      </c>
      <c r="X3244" s="69">
        <v>46.53</v>
      </c>
      <c r="Y3244" s="69">
        <v>53.68</v>
      </c>
      <c r="Z3244" s="69">
        <v>100.21</v>
      </c>
      <c r="AA3244" s="78"/>
      <c r="AB3244" s="79">
        <f t="shared" si="1844"/>
        <v>0</v>
      </c>
    </row>
    <row r="3245" spans="1:28" s="33" customFormat="1" ht="22.5" x14ac:dyDescent="0.25">
      <c r="A3245" s="71" t="s">
        <v>12014</v>
      </c>
      <c r="B3245" s="72" t="s">
        <v>16931</v>
      </c>
      <c r="C3245" s="73" t="s">
        <v>8808</v>
      </c>
      <c r="D3245" s="74">
        <v>0</v>
      </c>
      <c r="E3245" s="69">
        <v>118.8</v>
      </c>
      <c r="F3245" s="75">
        <f t="shared" si="1854"/>
        <v>0</v>
      </c>
      <c r="G3245" s="28"/>
      <c r="H3245" s="69">
        <f t="shared" si="1855"/>
        <v>58.43</v>
      </c>
      <c r="I3245" s="69">
        <f t="shared" si="1855"/>
        <v>60.37</v>
      </c>
      <c r="J3245" s="69">
        <f t="shared" si="1856"/>
        <v>118.8</v>
      </c>
      <c r="K3245" s="69">
        <v>0</v>
      </c>
      <c r="L3245" s="75">
        <f t="shared" si="1857"/>
        <v>118.8</v>
      </c>
      <c r="N3245" s="69">
        <v>58.43</v>
      </c>
      <c r="O3245" s="69">
        <v>60.370000000000005</v>
      </c>
      <c r="P3245" s="69">
        <f t="shared" si="1858"/>
        <v>118.80000000000001</v>
      </c>
      <c r="Q3245" s="63"/>
      <c r="R3245" s="69">
        <f t="shared" si="1859"/>
        <v>58.43</v>
      </c>
      <c r="S3245" s="69">
        <f t="shared" si="1859"/>
        <v>60.39</v>
      </c>
      <c r="T3245" s="69">
        <f t="shared" si="1860"/>
        <v>118.82</v>
      </c>
      <c r="U3245" s="69">
        <f t="shared" si="1861"/>
        <v>0</v>
      </c>
      <c r="V3245" s="77">
        <f t="shared" si="1862"/>
        <v>118.82</v>
      </c>
      <c r="X3245" s="69">
        <v>58.43</v>
      </c>
      <c r="Y3245" s="69">
        <v>60.39</v>
      </c>
      <c r="Z3245" s="69">
        <v>118.82</v>
      </c>
      <c r="AA3245" s="78"/>
      <c r="AB3245" s="79">
        <f t="shared" si="1844"/>
        <v>-1.999999999998181E-2</v>
      </c>
    </row>
    <row r="3246" spans="1:28" s="33" customFormat="1" ht="22.5" x14ac:dyDescent="0.25">
      <c r="A3246" s="71" t="s">
        <v>12015</v>
      </c>
      <c r="B3246" s="72" t="s">
        <v>16932</v>
      </c>
      <c r="C3246" s="73" t="s">
        <v>8808</v>
      </c>
      <c r="D3246" s="74">
        <v>0</v>
      </c>
      <c r="E3246" s="69">
        <v>167.19000000000003</v>
      </c>
      <c r="F3246" s="75">
        <f t="shared" si="1854"/>
        <v>0</v>
      </c>
      <c r="G3246" s="28"/>
      <c r="H3246" s="69">
        <f t="shared" si="1855"/>
        <v>100.1</v>
      </c>
      <c r="I3246" s="69">
        <f t="shared" si="1855"/>
        <v>67.09</v>
      </c>
      <c r="J3246" s="69">
        <f t="shared" si="1856"/>
        <v>167.19</v>
      </c>
      <c r="K3246" s="69">
        <v>0</v>
      </c>
      <c r="L3246" s="75">
        <f t="shared" si="1857"/>
        <v>167.19</v>
      </c>
      <c r="N3246" s="69">
        <v>100.10000000000001</v>
      </c>
      <c r="O3246" s="69">
        <v>67.09</v>
      </c>
      <c r="P3246" s="69">
        <f t="shared" si="1858"/>
        <v>167.19</v>
      </c>
      <c r="Q3246" s="63"/>
      <c r="R3246" s="69">
        <f t="shared" si="1859"/>
        <v>100.1</v>
      </c>
      <c r="S3246" s="69">
        <f t="shared" si="1859"/>
        <v>67.099999999999994</v>
      </c>
      <c r="T3246" s="69">
        <f t="shared" si="1860"/>
        <v>167.2</v>
      </c>
      <c r="U3246" s="69">
        <f t="shared" si="1861"/>
        <v>0</v>
      </c>
      <c r="V3246" s="77">
        <f t="shared" si="1862"/>
        <v>167.2</v>
      </c>
      <c r="X3246" s="69">
        <v>100.1</v>
      </c>
      <c r="Y3246" s="69">
        <v>67.099999999999994</v>
      </c>
      <c r="Z3246" s="69">
        <v>167.2</v>
      </c>
      <c r="AA3246" s="78"/>
      <c r="AB3246" s="79">
        <f t="shared" si="1844"/>
        <v>-9.9999999999909051E-3</v>
      </c>
    </row>
    <row r="3247" spans="1:28" s="33" customFormat="1" ht="22.5" x14ac:dyDescent="0.25">
      <c r="A3247" s="71" t="s">
        <v>12016</v>
      </c>
      <c r="B3247" s="72" t="s">
        <v>16933</v>
      </c>
      <c r="C3247" s="73" t="s">
        <v>8808</v>
      </c>
      <c r="D3247" s="74">
        <v>0</v>
      </c>
      <c r="E3247" s="69">
        <v>189.57999999999998</v>
      </c>
      <c r="F3247" s="75">
        <f t="shared" si="1854"/>
        <v>0</v>
      </c>
      <c r="G3247" s="28"/>
      <c r="H3247" s="69">
        <f t="shared" si="1855"/>
        <v>114.1</v>
      </c>
      <c r="I3247" s="69">
        <f t="shared" si="1855"/>
        <v>75.48</v>
      </c>
      <c r="J3247" s="69">
        <f t="shared" si="1856"/>
        <v>189.57999999999998</v>
      </c>
      <c r="K3247" s="69">
        <v>0</v>
      </c>
      <c r="L3247" s="75">
        <f t="shared" si="1857"/>
        <v>189.57999999999998</v>
      </c>
      <c r="N3247" s="69">
        <v>114.1</v>
      </c>
      <c r="O3247" s="69">
        <v>75.47999999999999</v>
      </c>
      <c r="P3247" s="69">
        <f t="shared" si="1858"/>
        <v>189.57999999999998</v>
      </c>
      <c r="Q3247" s="63"/>
      <c r="R3247" s="69">
        <f t="shared" si="1859"/>
        <v>114.1</v>
      </c>
      <c r="S3247" s="69">
        <f t="shared" si="1859"/>
        <v>75.489999999999995</v>
      </c>
      <c r="T3247" s="69">
        <f t="shared" si="1860"/>
        <v>189.58999999999997</v>
      </c>
      <c r="U3247" s="69">
        <f t="shared" si="1861"/>
        <v>0</v>
      </c>
      <c r="V3247" s="77">
        <f t="shared" si="1862"/>
        <v>189.58999999999997</v>
      </c>
      <c r="X3247" s="69">
        <v>114.1</v>
      </c>
      <c r="Y3247" s="69">
        <v>75.489999999999995</v>
      </c>
      <c r="Z3247" s="69">
        <v>189.59</v>
      </c>
      <c r="AA3247" s="78"/>
      <c r="AB3247" s="79">
        <f t="shared" si="1844"/>
        <v>-1.0000000000019327E-2</v>
      </c>
    </row>
    <row r="3248" spans="1:28" ht="22.5" x14ac:dyDescent="0.25">
      <c r="A3248" s="71" t="s">
        <v>12017</v>
      </c>
      <c r="B3248" s="72" t="s">
        <v>16934</v>
      </c>
      <c r="C3248" s="73" t="s">
        <v>8808</v>
      </c>
      <c r="D3248" s="74">
        <v>0</v>
      </c>
      <c r="E3248" s="69">
        <v>251.35</v>
      </c>
      <c r="F3248" s="75">
        <f t="shared" si="1854"/>
        <v>0</v>
      </c>
      <c r="G3248" s="28"/>
      <c r="H3248" s="69">
        <f t="shared" si="1855"/>
        <v>170.85</v>
      </c>
      <c r="I3248" s="69">
        <f t="shared" si="1855"/>
        <v>80.5</v>
      </c>
      <c r="J3248" s="69">
        <f t="shared" si="1856"/>
        <v>251.35</v>
      </c>
      <c r="K3248" s="69">
        <v>0</v>
      </c>
      <c r="L3248" s="75">
        <f t="shared" si="1857"/>
        <v>251.35</v>
      </c>
      <c r="N3248" s="69">
        <v>170.85</v>
      </c>
      <c r="O3248" s="69">
        <v>80.5</v>
      </c>
      <c r="P3248" s="69">
        <f t="shared" si="1858"/>
        <v>251.35</v>
      </c>
      <c r="Q3248" s="63"/>
      <c r="R3248" s="69">
        <f t="shared" si="1859"/>
        <v>170.85</v>
      </c>
      <c r="S3248" s="69">
        <f t="shared" si="1859"/>
        <v>80.52</v>
      </c>
      <c r="T3248" s="69">
        <f t="shared" si="1860"/>
        <v>251.37</v>
      </c>
      <c r="U3248" s="69">
        <f t="shared" si="1861"/>
        <v>0</v>
      </c>
      <c r="V3248" s="77">
        <f t="shared" si="1862"/>
        <v>251.37</v>
      </c>
      <c r="X3248" s="69">
        <v>170.85</v>
      </c>
      <c r="Y3248" s="69">
        <v>80.52</v>
      </c>
      <c r="Z3248" s="69">
        <v>251.37</v>
      </c>
      <c r="AA3248" s="78"/>
      <c r="AB3248" s="79">
        <f t="shared" si="1844"/>
        <v>-2.0000000000010232E-2</v>
      </c>
    </row>
    <row r="3249" spans="1:28" ht="22.5" x14ac:dyDescent="0.25">
      <c r="A3249" s="71" t="s">
        <v>12018</v>
      </c>
      <c r="B3249" s="72" t="s">
        <v>16935</v>
      </c>
      <c r="C3249" s="73" t="s">
        <v>8808</v>
      </c>
      <c r="D3249" s="74">
        <v>0</v>
      </c>
      <c r="E3249" s="69">
        <v>242.19</v>
      </c>
      <c r="F3249" s="75">
        <f t="shared" si="1854"/>
        <v>0</v>
      </c>
      <c r="G3249" s="76"/>
      <c r="H3249" s="69">
        <f t="shared" si="1855"/>
        <v>158.31</v>
      </c>
      <c r="I3249" s="69">
        <f t="shared" si="1855"/>
        <v>83.88</v>
      </c>
      <c r="J3249" s="69">
        <f t="shared" si="1856"/>
        <v>242.19</v>
      </c>
      <c r="K3249" s="69">
        <v>0</v>
      </c>
      <c r="L3249" s="75">
        <f t="shared" si="1857"/>
        <v>242.19</v>
      </c>
      <c r="N3249" s="69">
        <v>158.31</v>
      </c>
      <c r="O3249" s="69">
        <v>83.88</v>
      </c>
      <c r="P3249" s="69">
        <f t="shared" si="1858"/>
        <v>242.19</v>
      </c>
      <c r="Q3249" s="63"/>
      <c r="R3249" s="69">
        <f t="shared" si="1859"/>
        <v>158.31</v>
      </c>
      <c r="S3249" s="69">
        <f t="shared" si="1859"/>
        <v>83.89</v>
      </c>
      <c r="T3249" s="69">
        <f t="shared" si="1860"/>
        <v>242.2</v>
      </c>
      <c r="U3249" s="69">
        <f t="shared" si="1861"/>
        <v>0</v>
      </c>
      <c r="V3249" s="77">
        <f t="shared" si="1862"/>
        <v>242.2</v>
      </c>
      <c r="X3249" s="69">
        <v>158.31</v>
      </c>
      <c r="Y3249" s="69">
        <v>83.89</v>
      </c>
      <c r="Z3249" s="69">
        <v>242.2</v>
      </c>
      <c r="AA3249" s="78"/>
      <c r="AB3249" s="79">
        <f t="shared" si="1844"/>
        <v>-9.9999999999909051E-3</v>
      </c>
    </row>
    <row r="3250" spans="1:28" ht="22.5" x14ac:dyDescent="0.25">
      <c r="A3250" s="71" t="s">
        <v>12019</v>
      </c>
      <c r="B3250" s="72" t="s">
        <v>16936</v>
      </c>
      <c r="C3250" s="73" t="s">
        <v>8808</v>
      </c>
      <c r="D3250" s="74">
        <v>0</v>
      </c>
      <c r="E3250" s="69">
        <v>305.67</v>
      </c>
      <c r="F3250" s="75">
        <f t="shared" si="1854"/>
        <v>0</v>
      </c>
      <c r="G3250" s="76"/>
      <c r="H3250" s="69">
        <f t="shared" si="1855"/>
        <v>216.78</v>
      </c>
      <c r="I3250" s="69">
        <f t="shared" si="1855"/>
        <v>88.89</v>
      </c>
      <c r="J3250" s="69">
        <f t="shared" si="1856"/>
        <v>305.67</v>
      </c>
      <c r="K3250" s="69">
        <v>0</v>
      </c>
      <c r="L3250" s="75">
        <f t="shared" si="1857"/>
        <v>305.67</v>
      </c>
      <c r="N3250" s="69">
        <v>216.78</v>
      </c>
      <c r="O3250" s="69">
        <v>88.89</v>
      </c>
      <c r="P3250" s="69">
        <f t="shared" si="1858"/>
        <v>305.67</v>
      </c>
      <c r="Q3250" s="63"/>
      <c r="R3250" s="69">
        <f t="shared" si="1859"/>
        <v>216.78</v>
      </c>
      <c r="S3250" s="69">
        <f t="shared" si="1859"/>
        <v>88.91</v>
      </c>
      <c r="T3250" s="69">
        <f t="shared" si="1860"/>
        <v>305.69</v>
      </c>
      <c r="U3250" s="69">
        <f t="shared" si="1861"/>
        <v>0</v>
      </c>
      <c r="V3250" s="77">
        <f t="shared" si="1862"/>
        <v>305.69</v>
      </c>
      <c r="X3250" s="69">
        <v>216.78</v>
      </c>
      <c r="Y3250" s="69">
        <v>88.91</v>
      </c>
      <c r="Z3250" s="69">
        <v>305.69</v>
      </c>
      <c r="AA3250" s="78"/>
      <c r="AB3250" s="79">
        <f t="shared" si="1844"/>
        <v>-1.999999999998181E-2</v>
      </c>
    </row>
    <row r="3251" spans="1:28" ht="22.5" x14ac:dyDescent="0.25">
      <c r="A3251" s="71" t="s">
        <v>12020</v>
      </c>
      <c r="B3251" s="72" t="s">
        <v>16937</v>
      </c>
      <c r="C3251" s="73" t="s">
        <v>8808</v>
      </c>
      <c r="D3251" s="74">
        <v>0</v>
      </c>
      <c r="E3251" s="69">
        <v>384.43</v>
      </c>
      <c r="F3251" s="75">
        <f t="shared" si="1854"/>
        <v>0</v>
      </c>
      <c r="G3251" s="76"/>
      <c r="H3251" s="69">
        <f t="shared" si="1855"/>
        <v>292.18</v>
      </c>
      <c r="I3251" s="69">
        <f t="shared" si="1855"/>
        <v>92.25</v>
      </c>
      <c r="J3251" s="69">
        <f t="shared" si="1856"/>
        <v>384.43</v>
      </c>
      <c r="K3251" s="69">
        <v>0</v>
      </c>
      <c r="L3251" s="75">
        <f t="shared" si="1857"/>
        <v>384.43</v>
      </c>
      <c r="N3251" s="69">
        <v>292.18</v>
      </c>
      <c r="O3251" s="69">
        <v>92.25</v>
      </c>
      <c r="P3251" s="69">
        <f t="shared" si="1858"/>
        <v>384.43</v>
      </c>
      <c r="Q3251" s="63"/>
      <c r="R3251" s="69">
        <f t="shared" si="1859"/>
        <v>292.18</v>
      </c>
      <c r="S3251" s="69">
        <f t="shared" si="1859"/>
        <v>92.26</v>
      </c>
      <c r="T3251" s="69">
        <f t="shared" si="1860"/>
        <v>384.44</v>
      </c>
      <c r="U3251" s="69">
        <f t="shared" si="1861"/>
        <v>0</v>
      </c>
      <c r="V3251" s="77">
        <f t="shared" si="1862"/>
        <v>384.44</v>
      </c>
      <c r="X3251" s="69">
        <v>292.18</v>
      </c>
      <c r="Y3251" s="69">
        <v>92.26</v>
      </c>
      <c r="Z3251" s="69">
        <v>384.44</v>
      </c>
      <c r="AA3251" s="78"/>
      <c r="AB3251" s="79">
        <f t="shared" si="1844"/>
        <v>-9.9999999999909051E-3</v>
      </c>
    </row>
    <row r="3252" spans="1:28" ht="22.5" x14ac:dyDescent="0.25">
      <c r="A3252" s="71" t="s">
        <v>12021</v>
      </c>
      <c r="B3252" s="72" t="s">
        <v>16938</v>
      </c>
      <c r="C3252" s="73" t="s">
        <v>8808</v>
      </c>
      <c r="D3252" s="74">
        <v>0</v>
      </c>
      <c r="E3252" s="69">
        <v>552.74</v>
      </c>
      <c r="F3252" s="75">
        <f t="shared" si="1854"/>
        <v>0</v>
      </c>
      <c r="G3252" s="76"/>
      <c r="H3252" s="69">
        <f t="shared" si="1855"/>
        <v>452.1</v>
      </c>
      <c r="I3252" s="69">
        <f t="shared" si="1855"/>
        <v>100.64</v>
      </c>
      <c r="J3252" s="69">
        <f t="shared" si="1856"/>
        <v>552.74</v>
      </c>
      <c r="K3252" s="69">
        <v>0</v>
      </c>
      <c r="L3252" s="75">
        <f t="shared" si="1857"/>
        <v>552.74</v>
      </c>
      <c r="N3252" s="69">
        <v>452.09999999999997</v>
      </c>
      <c r="O3252" s="69">
        <v>100.64</v>
      </c>
      <c r="P3252" s="69">
        <f t="shared" si="1858"/>
        <v>552.74</v>
      </c>
      <c r="Q3252" s="63"/>
      <c r="R3252" s="69">
        <f t="shared" si="1859"/>
        <v>452.1</v>
      </c>
      <c r="S3252" s="69">
        <f t="shared" si="1859"/>
        <v>100.65</v>
      </c>
      <c r="T3252" s="69">
        <f t="shared" si="1860"/>
        <v>552.75</v>
      </c>
      <c r="U3252" s="69">
        <f t="shared" si="1861"/>
        <v>0</v>
      </c>
      <c r="V3252" s="77">
        <f t="shared" si="1862"/>
        <v>552.75</v>
      </c>
      <c r="X3252" s="69">
        <v>452.1</v>
      </c>
      <c r="Y3252" s="69">
        <v>100.65</v>
      </c>
      <c r="Z3252" s="69">
        <v>552.75</v>
      </c>
      <c r="AA3252" s="78"/>
      <c r="AB3252" s="79">
        <f t="shared" si="1844"/>
        <v>-9.9999999999909051E-3</v>
      </c>
    </row>
    <row r="3253" spans="1:28" ht="22.5" x14ac:dyDescent="0.25">
      <c r="A3253" s="71" t="s">
        <v>12022</v>
      </c>
      <c r="B3253" s="72" t="s">
        <v>16939</v>
      </c>
      <c r="C3253" s="73" t="s">
        <v>8808</v>
      </c>
      <c r="D3253" s="74">
        <v>0</v>
      </c>
      <c r="E3253" s="69">
        <v>576.15</v>
      </c>
      <c r="F3253" s="75">
        <f t="shared" si="1854"/>
        <v>0</v>
      </c>
      <c r="G3253" s="28"/>
      <c r="H3253" s="69">
        <f t="shared" si="1855"/>
        <v>465.45</v>
      </c>
      <c r="I3253" s="69">
        <f t="shared" si="1855"/>
        <v>110.7</v>
      </c>
      <c r="J3253" s="69">
        <f t="shared" si="1856"/>
        <v>576.15</v>
      </c>
      <c r="K3253" s="69">
        <v>0</v>
      </c>
      <c r="L3253" s="75">
        <f t="shared" si="1857"/>
        <v>576.15</v>
      </c>
      <c r="N3253" s="69">
        <v>465.45</v>
      </c>
      <c r="O3253" s="69">
        <v>110.69999999999999</v>
      </c>
      <c r="P3253" s="69">
        <f t="shared" si="1858"/>
        <v>576.15</v>
      </c>
      <c r="Q3253" s="63"/>
      <c r="R3253" s="69">
        <f t="shared" si="1859"/>
        <v>465.45</v>
      </c>
      <c r="S3253" s="69">
        <f t="shared" si="1859"/>
        <v>110.71</v>
      </c>
      <c r="T3253" s="69">
        <f t="shared" si="1860"/>
        <v>576.16</v>
      </c>
      <c r="U3253" s="69">
        <f t="shared" si="1861"/>
        <v>0</v>
      </c>
      <c r="V3253" s="77">
        <f t="shared" si="1862"/>
        <v>576.16</v>
      </c>
      <c r="X3253" s="69">
        <v>465.45</v>
      </c>
      <c r="Y3253" s="69">
        <v>110.71</v>
      </c>
      <c r="Z3253" s="69">
        <v>576.16</v>
      </c>
      <c r="AA3253" s="78"/>
      <c r="AB3253" s="79">
        <f t="shared" si="1844"/>
        <v>-9.9999999999909051E-3</v>
      </c>
    </row>
    <row r="3254" spans="1:28" x14ac:dyDescent="0.25">
      <c r="A3254" s="71" t="s">
        <v>12023</v>
      </c>
      <c r="B3254" s="72" t="s">
        <v>16940</v>
      </c>
      <c r="C3254" s="73" t="s">
        <v>8808</v>
      </c>
      <c r="D3254" s="74">
        <v>0</v>
      </c>
      <c r="E3254" s="69">
        <v>744.43999999999994</v>
      </c>
      <c r="F3254" s="75">
        <f t="shared" si="1854"/>
        <v>0</v>
      </c>
      <c r="G3254" s="28"/>
      <c r="H3254" s="69">
        <f t="shared" si="1855"/>
        <v>627.02</v>
      </c>
      <c r="I3254" s="69">
        <f t="shared" si="1855"/>
        <v>117.42</v>
      </c>
      <c r="J3254" s="69">
        <f t="shared" si="1856"/>
        <v>744.43999999999994</v>
      </c>
      <c r="K3254" s="69">
        <v>0</v>
      </c>
      <c r="L3254" s="75">
        <f t="shared" si="1857"/>
        <v>744.43999999999994</v>
      </c>
      <c r="N3254" s="69">
        <v>627.02</v>
      </c>
      <c r="O3254" s="69">
        <v>117.41999999999999</v>
      </c>
      <c r="P3254" s="69">
        <f t="shared" si="1858"/>
        <v>744.43999999999994</v>
      </c>
      <c r="Q3254" s="63"/>
      <c r="R3254" s="69">
        <f t="shared" si="1859"/>
        <v>627.02</v>
      </c>
      <c r="S3254" s="69">
        <f t="shared" si="1859"/>
        <v>117.44</v>
      </c>
      <c r="T3254" s="69">
        <f t="shared" si="1860"/>
        <v>744.46</v>
      </c>
      <c r="U3254" s="69">
        <f t="shared" si="1861"/>
        <v>0</v>
      </c>
      <c r="V3254" s="77">
        <f t="shared" si="1862"/>
        <v>744.46</v>
      </c>
      <c r="X3254" s="69">
        <v>627.02</v>
      </c>
      <c r="Y3254" s="69">
        <v>117.44</v>
      </c>
      <c r="Z3254" s="69">
        <v>744.46</v>
      </c>
      <c r="AA3254" s="78"/>
      <c r="AB3254" s="79">
        <f t="shared" si="1844"/>
        <v>-2.0000000000095497E-2</v>
      </c>
    </row>
    <row r="3255" spans="1:28" x14ac:dyDescent="0.25">
      <c r="A3255" s="65" t="s">
        <v>12024</v>
      </c>
      <c r="B3255" s="66" t="s">
        <v>16941</v>
      </c>
      <c r="C3255" s="67"/>
      <c r="D3255" s="68"/>
      <c r="E3255" s="69"/>
      <c r="F3255" s="70"/>
      <c r="H3255" s="69"/>
      <c r="I3255" s="69"/>
      <c r="J3255" s="69"/>
      <c r="K3255" s="69"/>
      <c r="L3255" s="75"/>
      <c r="N3255" s="69"/>
      <c r="O3255" s="69"/>
      <c r="P3255" s="69"/>
      <c r="Q3255" s="63"/>
      <c r="R3255" s="69"/>
      <c r="S3255" s="69"/>
      <c r="T3255" s="69"/>
      <c r="U3255" s="69"/>
      <c r="V3255" s="77"/>
      <c r="X3255" s="69"/>
      <c r="Y3255" s="69"/>
      <c r="Z3255" s="69"/>
      <c r="AA3255" s="78"/>
      <c r="AB3255" s="79">
        <f t="shared" si="1844"/>
        <v>0</v>
      </c>
    </row>
    <row r="3256" spans="1:28" x14ac:dyDescent="0.25">
      <c r="A3256" s="71" t="s">
        <v>12025</v>
      </c>
      <c r="B3256" s="72" t="s">
        <v>16942</v>
      </c>
      <c r="C3256" s="73" t="s">
        <v>8808</v>
      </c>
      <c r="D3256" s="74">
        <v>0</v>
      </c>
      <c r="E3256" s="69">
        <v>102.91</v>
      </c>
      <c r="F3256" s="75">
        <f t="shared" ref="F3256:F3263" si="1863">ROUND(D3256*E3256,2)</f>
        <v>0</v>
      </c>
      <c r="G3256" s="76"/>
      <c r="H3256" s="69">
        <f t="shared" ref="H3256:I3263" si="1864">ROUND(N3256+(N3256*$H$2/100),2)</f>
        <v>92</v>
      </c>
      <c r="I3256" s="69">
        <f t="shared" si="1864"/>
        <v>10.91</v>
      </c>
      <c r="J3256" s="69">
        <f t="shared" ref="J3256:J3263" si="1865">H3256+I3256</f>
        <v>102.91</v>
      </c>
      <c r="K3256" s="69">
        <v>0</v>
      </c>
      <c r="L3256" s="75">
        <f t="shared" ref="L3256:L3263" si="1866">SUM(J3256:K3256)</f>
        <v>102.91</v>
      </c>
      <c r="N3256" s="69">
        <v>92</v>
      </c>
      <c r="O3256" s="69">
        <v>10.91</v>
      </c>
      <c r="P3256" s="69">
        <f t="shared" ref="P3256:P3263" si="1867">SUM(N3256:O3256)</f>
        <v>102.91</v>
      </c>
      <c r="Q3256" s="63"/>
      <c r="R3256" s="69">
        <f t="shared" ref="R3256:S3263" si="1868">X3256</f>
        <v>92</v>
      </c>
      <c r="S3256" s="69">
        <f t="shared" si="1868"/>
        <v>10.92</v>
      </c>
      <c r="T3256" s="69">
        <f t="shared" ref="T3256:T3263" si="1869">R3256+S3256</f>
        <v>102.92</v>
      </c>
      <c r="U3256" s="69">
        <f t="shared" ref="U3256:U3263" si="1870">ROUND(Z3256*$H$2,2)/100</f>
        <v>0</v>
      </c>
      <c r="V3256" s="77">
        <f t="shared" ref="V3256:V3263" si="1871">SUM(T3256:U3256)</f>
        <v>102.92</v>
      </c>
      <c r="X3256" s="69">
        <v>92</v>
      </c>
      <c r="Y3256" s="69">
        <v>10.92</v>
      </c>
      <c r="Z3256" s="69">
        <v>102.92</v>
      </c>
      <c r="AA3256" s="78"/>
      <c r="AB3256" s="79">
        <f t="shared" si="1844"/>
        <v>-1.0000000000005116E-2</v>
      </c>
    </row>
    <row r="3257" spans="1:28" x14ac:dyDescent="0.25">
      <c r="A3257" s="71" t="s">
        <v>12026</v>
      </c>
      <c r="B3257" s="72" t="s">
        <v>16943</v>
      </c>
      <c r="C3257" s="73" t="s">
        <v>8808</v>
      </c>
      <c r="D3257" s="74">
        <v>0</v>
      </c>
      <c r="E3257" s="69">
        <v>130.62</v>
      </c>
      <c r="F3257" s="75">
        <f t="shared" si="1863"/>
        <v>0</v>
      </c>
      <c r="G3257" s="76"/>
      <c r="H3257" s="69">
        <f t="shared" si="1864"/>
        <v>114.23</v>
      </c>
      <c r="I3257" s="69">
        <f t="shared" si="1864"/>
        <v>16.39</v>
      </c>
      <c r="J3257" s="69">
        <f t="shared" si="1865"/>
        <v>130.62</v>
      </c>
      <c r="K3257" s="69">
        <v>0</v>
      </c>
      <c r="L3257" s="75">
        <f t="shared" si="1866"/>
        <v>130.62</v>
      </c>
      <c r="N3257" s="69">
        <v>114.23</v>
      </c>
      <c r="O3257" s="69">
        <v>16.39</v>
      </c>
      <c r="P3257" s="69">
        <f t="shared" si="1867"/>
        <v>130.62</v>
      </c>
      <c r="Q3257" s="63"/>
      <c r="R3257" s="69">
        <f t="shared" si="1868"/>
        <v>114.23</v>
      </c>
      <c r="S3257" s="69">
        <f t="shared" si="1868"/>
        <v>16.38</v>
      </c>
      <c r="T3257" s="69">
        <f t="shared" si="1869"/>
        <v>130.61000000000001</v>
      </c>
      <c r="U3257" s="69">
        <f t="shared" si="1870"/>
        <v>0</v>
      </c>
      <c r="V3257" s="77">
        <f t="shared" si="1871"/>
        <v>130.61000000000001</v>
      </c>
      <c r="X3257" s="69">
        <v>114.23</v>
      </c>
      <c r="Y3257" s="69">
        <v>16.38</v>
      </c>
      <c r="Z3257" s="69">
        <v>130.61000000000001</v>
      </c>
      <c r="AA3257" s="78"/>
      <c r="AB3257" s="79">
        <f t="shared" si="1844"/>
        <v>9.9999999999909051E-3</v>
      </c>
    </row>
    <row r="3258" spans="1:28" x14ac:dyDescent="0.25">
      <c r="A3258" s="71" t="s">
        <v>12027</v>
      </c>
      <c r="B3258" s="72" t="s">
        <v>16944</v>
      </c>
      <c r="C3258" s="73" t="s">
        <v>8808</v>
      </c>
      <c r="D3258" s="74">
        <v>0</v>
      </c>
      <c r="E3258" s="69">
        <v>170.01</v>
      </c>
      <c r="F3258" s="75">
        <f t="shared" si="1863"/>
        <v>0</v>
      </c>
      <c r="G3258" s="76"/>
      <c r="H3258" s="69">
        <f t="shared" si="1864"/>
        <v>150.91</v>
      </c>
      <c r="I3258" s="69">
        <f t="shared" si="1864"/>
        <v>19.100000000000001</v>
      </c>
      <c r="J3258" s="69">
        <f t="shared" si="1865"/>
        <v>170.01</v>
      </c>
      <c r="K3258" s="69">
        <v>0</v>
      </c>
      <c r="L3258" s="75">
        <f t="shared" si="1866"/>
        <v>170.01</v>
      </c>
      <c r="N3258" s="69">
        <v>150.91</v>
      </c>
      <c r="O3258" s="69">
        <v>19.100000000000001</v>
      </c>
      <c r="P3258" s="69">
        <f t="shared" si="1867"/>
        <v>170.01</v>
      </c>
      <c r="Q3258" s="63"/>
      <c r="R3258" s="69">
        <f t="shared" si="1868"/>
        <v>150.91</v>
      </c>
      <c r="S3258" s="69">
        <f t="shared" si="1868"/>
        <v>19.11</v>
      </c>
      <c r="T3258" s="69">
        <f t="shared" si="1869"/>
        <v>170.01999999999998</v>
      </c>
      <c r="U3258" s="69">
        <f t="shared" si="1870"/>
        <v>0</v>
      </c>
      <c r="V3258" s="77">
        <f t="shared" si="1871"/>
        <v>170.01999999999998</v>
      </c>
      <c r="X3258" s="69">
        <v>150.91</v>
      </c>
      <c r="Y3258" s="69">
        <v>19.11</v>
      </c>
      <c r="Z3258" s="69">
        <v>170.02</v>
      </c>
      <c r="AA3258" s="78"/>
      <c r="AB3258" s="79">
        <f t="shared" si="1844"/>
        <v>-1.0000000000019327E-2</v>
      </c>
    </row>
    <row r="3259" spans="1:28" x14ac:dyDescent="0.25">
      <c r="A3259" s="71" t="s">
        <v>12028</v>
      </c>
      <c r="B3259" s="72" t="s">
        <v>16945</v>
      </c>
      <c r="C3259" s="73" t="s">
        <v>8808</v>
      </c>
      <c r="D3259" s="74">
        <v>0</v>
      </c>
      <c r="E3259" s="69">
        <v>226.10999999999999</v>
      </c>
      <c r="F3259" s="75">
        <f t="shared" si="1863"/>
        <v>0</v>
      </c>
      <c r="G3259" s="76"/>
      <c r="H3259" s="69">
        <f t="shared" si="1864"/>
        <v>204.27</v>
      </c>
      <c r="I3259" s="69">
        <f t="shared" si="1864"/>
        <v>21.84</v>
      </c>
      <c r="J3259" s="69">
        <f t="shared" si="1865"/>
        <v>226.11</v>
      </c>
      <c r="K3259" s="69">
        <v>0</v>
      </c>
      <c r="L3259" s="75">
        <f t="shared" si="1866"/>
        <v>226.11</v>
      </c>
      <c r="N3259" s="69">
        <v>204.26999999999998</v>
      </c>
      <c r="O3259" s="69">
        <v>21.84</v>
      </c>
      <c r="P3259" s="69">
        <f t="shared" si="1867"/>
        <v>226.10999999999999</v>
      </c>
      <c r="Q3259" s="63"/>
      <c r="R3259" s="69">
        <f t="shared" si="1868"/>
        <v>204.27</v>
      </c>
      <c r="S3259" s="69">
        <f t="shared" si="1868"/>
        <v>21.84</v>
      </c>
      <c r="T3259" s="69">
        <f t="shared" si="1869"/>
        <v>226.11</v>
      </c>
      <c r="U3259" s="69">
        <f t="shared" si="1870"/>
        <v>0</v>
      </c>
      <c r="V3259" s="77">
        <f t="shared" si="1871"/>
        <v>226.11</v>
      </c>
      <c r="X3259" s="69">
        <v>204.27</v>
      </c>
      <c r="Y3259" s="69">
        <v>21.84</v>
      </c>
      <c r="Z3259" s="69">
        <v>226.11</v>
      </c>
      <c r="AA3259" s="78"/>
      <c r="AB3259" s="79">
        <f t="shared" si="1844"/>
        <v>0</v>
      </c>
    </row>
    <row r="3260" spans="1:28" x14ac:dyDescent="0.25">
      <c r="A3260" s="71" t="s">
        <v>12029</v>
      </c>
      <c r="B3260" s="72" t="s">
        <v>16946</v>
      </c>
      <c r="C3260" s="73" t="s">
        <v>8808</v>
      </c>
      <c r="D3260" s="74">
        <v>0</v>
      </c>
      <c r="E3260" s="69">
        <v>283.71999999999997</v>
      </c>
      <c r="F3260" s="75">
        <f t="shared" si="1863"/>
        <v>0</v>
      </c>
      <c r="G3260" s="76"/>
      <c r="H3260" s="69">
        <f t="shared" si="1864"/>
        <v>256.42</v>
      </c>
      <c r="I3260" s="69">
        <f t="shared" si="1864"/>
        <v>27.3</v>
      </c>
      <c r="J3260" s="69">
        <f t="shared" si="1865"/>
        <v>283.72000000000003</v>
      </c>
      <c r="K3260" s="69">
        <v>0</v>
      </c>
      <c r="L3260" s="75">
        <f t="shared" si="1866"/>
        <v>283.72000000000003</v>
      </c>
      <c r="N3260" s="69">
        <v>256.42</v>
      </c>
      <c r="O3260" s="69">
        <v>27.299999999999997</v>
      </c>
      <c r="P3260" s="69">
        <f t="shared" si="1867"/>
        <v>283.72000000000003</v>
      </c>
      <c r="Q3260" s="63"/>
      <c r="R3260" s="69">
        <f t="shared" si="1868"/>
        <v>256.42</v>
      </c>
      <c r="S3260" s="69">
        <f t="shared" si="1868"/>
        <v>27.3</v>
      </c>
      <c r="T3260" s="69">
        <f t="shared" si="1869"/>
        <v>283.72000000000003</v>
      </c>
      <c r="U3260" s="69">
        <f t="shared" si="1870"/>
        <v>0</v>
      </c>
      <c r="V3260" s="77">
        <f t="shared" si="1871"/>
        <v>283.72000000000003</v>
      </c>
      <c r="X3260" s="69">
        <v>256.42</v>
      </c>
      <c r="Y3260" s="69">
        <v>27.3</v>
      </c>
      <c r="Z3260" s="69">
        <v>283.72000000000003</v>
      </c>
      <c r="AA3260" s="78"/>
      <c r="AB3260" s="79">
        <f t="shared" si="1844"/>
        <v>0</v>
      </c>
    </row>
    <row r="3261" spans="1:28" x14ac:dyDescent="0.25">
      <c r="A3261" s="71" t="s">
        <v>12030</v>
      </c>
      <c r="B3261" s="72" t="s">
        <v>16947</v>
      </c>
      <c r="C3261" s="73" t="s">
        <v>8808</v>
      </c>
      <c r="D3261" s="74">
        <v>0</v>
      </c>
      <c r="E3261" s="69">
        <v>358.08</v>
      </c>
      <c r="F3261" s="75">
        <f t="shared" si="1863"/>
        <v>0</v>
      </c>
      <c r="G3261" s="76"/>
      <c r="H3261" s="69">
        <f t="shared" si="1864"/>
        <v>325.33</v>
      </c>
      <c r="I3261" s="69">
        <f t="shared" si="1864"/>
        <v>32.75</v>
      </c>
      <c r="J3261" s="69">
        <f t="shared" si="1865"/>
        <v>358.08</v>
      </c>
      <c r="K3261" s="69">
        <v>0</v>
      </c>
      <c r="L3261" s="75">
        <f t="shared" si="1866"/>
        <v>358.08</v>
      </c>
      <c r="N3261" s="69">
        <v>325.33</v>
      </c>
      <c r="O3261" s="69">
        <v>32.75</v>
      </c>
      <c r="P3261" s="69">
        <f t="shared" si="1867"/>
        <v>358.08</v>
      </c>
      <c r="Q3261" s="63"/>
      <c r="R3261" s="69">
        <f t="shared" si="1868"/>
        <v>325.33</v>
      </c>
      <c r="S3261" s="69">
        <f t="shared" si="1868"/>
        <v>32.76</v>
      </c>
      <c r="T3261" s="69">
        <f t="shared" si="1869"/>
        <v>358.09</v>
      </c>
      <c r="U3261" s="69">
        <f t="shared" si="1870"/>
        <v>0</v>
      </c>
      <c r="V3261" s="77">
        <f t="shared" si="1871"/>
        <v>358.09</v>
      </c>
      <c r="X3261" s="69">
        <v>325.33</v>
      </c>
      <c r="Y3261" s="69">
        <v>32.76</v>
      </c>
      <c r="Z3261" s="69">
        <v>358.09</v>
      </c>
      <c r="AA3261" s="78"/>
      <c r="AB3261" s="79">
        <f t="shared" si="1844"/>
        <v>-9.9999999999909051E-3</v>
      </c>
    </row>
    <row r="3262" spans="1:28" x14ac:dyDescent="0.25">
      <c r="A3262" s="71" t="s">
        <v>12031</v>
      </c>
      <c r="B3262" s="72" t="s">
        <v>16948</v>
      </c>
      <c r="C3262" s="73" t="s">
        <v>8808</v>
      </c>
      <c r="D3262" s="74">
        <v>0</v>
      </c>
      <c r="E3262" s="69">
        <v>414.46</v>
      </c>
      <c r="F3262" s="75">
        <f t="shared" si="1863"/>
        <v>0</v>
      </c>
      <c r="G3262" s="76"/>
      <c r="H3262" s="69">
        <f t="shared" si="1864"/>
        <v>373.51</v>
      </c>
      <c r="I3262" s="69">
        <f t="shared" si="1864"/>
        <v>40.950000000000003</v>
      </c>
      <c r="J3262" s="69">
        <f t="shared" si="1865"/>
        <v>414.46</v>
      </c>
      <c r="K3262" s="69">
        <v>0</v>
      </c>
      <c r="L3262" s="75">
        <f t="shared" si="1866"/>
        <v>414.46</v>
      </c>
      <c r="N3262" s="69">
        <v>373.51</v>
      </c>
      <c r="O3262" s="69">
        <v>40.950000000000003</v>
      </c>
      <c r="P3262" s="69">
        <f t="shared" si="1867"/>
        <v>414.46</v>
      </c>
      <c r="Q3262" s="63"/>
      <c r="R3262" s="69">
        <f t="shared" si="1868"/>
        <v>373.51</v>
      </c>
      <c r="S3262" s="69">
        <f t="shared" si="1868"/>
        <v>40.950000000000003</v>
      </c>
      <c r="T3262" s="69">
        <f t="shared" si="1869"/>
        <v>414.46</v>
      </c>
      <c r="U3262" s="69">
        <f t="shared" si="1870"/>
        <v>0</v>
      </c>
      <c r="V3262" s="77">
        <f t="shared" si="1871"/>
        <v>414.46</v>
      </c>
      <c r="X3262" s="69">
        <v>373.51</v>
      </c>
      <c r="Y3262" s="69">
        <v>40.950000000000003</v>
      </c>
      <c r="Z3262" s="69">
        <v>414.46</v>
      </c>
      <c r="AA3262" s="78"/>
      <c r="AB3262" s="79">
        <f t="shared" si="1844"/>
        <v>0</v>
      </c>
    </row>
    <row r="3263" spans="1:28" x14ac:dyDescent="0.25">
      <c r="A3263" s="71" t="s">
        <v>12032</v>
      </c>
      <c r="B3263" s="72" t="s">
        <v>16949</v>
      </c>
      <c r="C3263" s="73" t="s">
        <v>8808</v>
      </c>
      <c r="D3263" s="74">
        <v>0</v>
      </c>
      <c r="E3263" s="69">
        <v>622.74</v>
      </c>
      <c r="F3263" s="75">
        <f t="shared" si="1863"/>
        <v>0</v>
      </c>
      <c r="G3263" s="76"/>
      <c r="H3263" s="69">
        <f t="shared" si="1864"/>
        <v>540.85</v>
      </c>
      <c r="I3263" s="69">
        <f t="shared" si="1864"/>
        <v>81.89</v>
      </c>
      <c r="J3263" s="69">
        <f t="shared" si="1865"/>
        <v>622.74</v>
      </c>
      <c r="K3263" s="69">
        <v>0</v>
      </c>
      <c r="L3263" s="75">
        <f t="shared" si="1866"/>
        <v>622.74</v>
      </c>
      <c r="N3263" s="69">
        <v>540.85</v>
      </c>
      <c r="O3263" s="69">
        <v>81.89</v>
      </c>
      <c r="P3263" s="69">
        <f t="shared" si="1867"/>
        <v>622.74</v>
      </c>
      <c r="Q3263" s="63"/>
      <c r="R3263" s="69">
        <f t="shared" si="1868"/>
        <v>540.85</v>
      </c>
      <c r="S3263" s="69">
        <f t="shared" si="1868"/>
        <v>81.900000000000006</v>
      </c>
      <c r="T3263" s="69">
        <f t="shared" si="1869"/>
        <v>622.75</v>
      </c>
      <c r="U3263" s="69">
        <f t="shared" si="1870"/>
        <v>0</v>
      </c>
      <c r="V3263" s="77">
        <f t="shared" si="1871"/>
        <v>622.75</v>
      </c>
      <c r="X3263" s="69">
        <v>540.85</v>
      </c>
      <c r="Y3263" s="69">
        <v>81.900000000000006</v>
      </c>
      <c r="Z3263" s="69">
        <v>622.75</v>
      </c>
      <c r="AA3263" s="78"/>
      <c r="AB3263" s="79">
        <f t="shared" si="1844"/>
        <v>-9.9999999999909051E-3</v>
      </c>
    </row>
    <row r="3264" spans="1:28" ht="22.5" x14ac:dyDescent="0.25">
      <c r="A3264" s="65" t="s">
        <v>12033</v>
      </c>
      <c r="B3264" s="66" t="s">
        <v>16950</v>
      </c>
      <c r="C3264" s="67"/>
      <c r="D3264" s="68"/>
      <c r="E3264" s="69"/>
      <c r="F3264" s="70"/>
      <c r="H3264" s="69"/>
      <c r="I3264" s="69"/>
      <c r="J3264" s="69"/>
      <c r="K3264" s="69"/>
      <c r="L3264" s="75"/>
      <c r="N3264" s="69"/>
      <c r="O3264" s="69"/>
      <c r="P3264" s="69"/>
      <c r="Q3264" s="63"/>
      <c r="R3264" s="69"/>
      <c r="S3264" s="69"/>
      <c r="T3264" s="69"/>
      <c r="U3264" s="69"/>
      <c r="V3264" s="77"/>
      <c r="X3264" s="69"/>
      <c r="Y3264" s="69"/>
      <c r="Z3264" s="69"/>
      <c r="AA3264" s="78"/>
      <c r="AB3264" s="79">
        <f t="shared" si="1844"/>
        <v>0</v>
      </c>
    </row>
    <row r="3265" spans="1:28" ht="22.5" x14ac:dyDescent="0.25">
      <c r="A3265" s="71" t="s">
        <v>12034</v>
      </c>
      <c r="B3265" s="72" t="s">
        <v>16951</v>
      </c>
      <c r="C3265" s="73" t="s">
        <v>8808</v>
      </c>
      <c r="D3265" s="74">
        <v>0</v>
      </c>
      <c r="E3265" s="69">
        <v>103.56</v>
      </c>
      <c r="F3265" s="75">
        <f t="shared" ref="F3265:F3325" si="1872">ROUND(D3265*E3265,2)</f>
        <v>0</v>
      </c>
      <c r="G3265" s="76"/>
      <c r="H3265" s="69">
        <f t="shared" ref="H3265:I3296" si="1873">ROUND(N3265+(N3265*$H$2/100),2)</f>
        <v>86.78</v>
      </c>
      <c r="I3265" s="69">
        <f t="shared" si="1873"/>
        <v>16.78</v>
      </c>
      <c r="J3265" s="69">
        <f t="shared" ref="J3265:J3325" si="1874">H3265+I3265</f>
        <v>103.56</v>
      </c>
      <c r="K3265" s="69">
        <v>0</v>
      </c>
      <c r="L3265" s="75">
        <f t="shared" ref="L3265:L3325" si="1875">SUM(J3265:K3265)</f>
        <v>103.56</v>
      </c>
      <c r="N3265" s="69">
        <v>86.78</v>
      </c>
      <c r="O3265" s="69">
        <v>16.78</v>
      </c>
      <c r="P3265" s="69">
        <f t="shared" ref="P3265:P3325" si="1876">SUM(N3265:O3265)</f>
        <v>103.56</v>
      </c>
      <c r="Q3265" s="63"/>
      <c r="R3265" s="69">
        <f t="shared" ref="R3265:S3296" si="1877">X3265</f>
        <v>86.78</v>
      </c>
      <c r="S3265" s="69">
        <f t="shared" si="1877"/>
        <v>16.79</v>
      </c>
      <c r="T3265" s="69">
        <f t="shared" ref="T3265:T3325" si="1878">R3265+S3265</f>
        <v>103.57</v>
      </c>
      <c r="U3265" s="69">
        <f t="shared" ref="U3265:U3325" si="1879">ROUND(Z3265*$H$2,2)/100</f>
        <v>0</v>
      </c>
      <c r="V3265" s="77">
        <f t="shared" ref="V3265:V3325" si="1880">SUM(T3265:U3265)</f>
        <v>103.57</v>
      </c>
      <c r="X3265" s="69">
        <v>86.78</v>
      </c>
      <c r="Y3265" s="69">
        <v>16.79</v>
      </c>
      <c r="Z3265" s="69">
        <v>103.57</v>
      </c>
      <c r="AA3265" s="78"/>
      <c r="AB3265" s="79">
        <f t="shared" si="1844"/>
        <v>-9.9999999999909051E-3</v>
      </c>
    </row>
    <row r="3266" spans="1:28" ht="22.5" x14ac:dyDescent="0.25">
      <c r="A3266" s="71" t="s">
        <v>12035</v>
      </c>
      <c r="B3266" s="72" t="s">
        <v>16952</v>
      </c>
      <c r="C3266" s="73" t="s">
        <v>8808</v>
      </c>
      <c r="D3266" s="74">
        <v>0</v>
      </c>
      <c r="E3266" s="69">
        <v>127.76</v>
      </c>
      <c r="F3266" s="75">
        <f t="shared" si="1872"/>
        <v>0</v>
      </c>
      <c r="G3266" s="76"/>
      <c r="H3266" s="69">
        <f t="shared" si="1873"/>
        <v>110.98</v>
      </c>
      <c r="I3266" s="69">
        <f t="shared" si="1873"/>
        <v>16.78</v>
      </c>
      <c r="J3266" s="69">
        <f t="shared" si="1874"/>
        <v>127.76</v>
      </c>
      <c r="K3266" s="69">
        <v>0</v>
      </c>
      <c r="L3266" s="75">
        <f t="shared" si="1875"/>
        <v>127.76</v>
      </c>
      <c r="N3266" s="69">
        <v>110.98</v>
      </c>
      <c r="O3266" s="69">
        <v>16.78</v>
      </c>
      <c r="P3266" s="69">
        <f t="shared" si="1876"/>
        <v>127.76</v>
      </c>
      <c r="Q3266" s="63"/>
      <c r="R3266" s="69">
        <f t="shared" si="1877"/>
        <v>110.98</v>
      </c>
      <c r="S3266" s="69">
        <f t="shared" si="1877"/>
        <v>16.79</v>
      </c>
      <c r="T3266" s="69">
        <f t="shared" si="1878"/>
        <v>127.77000000000001</v>
      </c>
      <c r="U3266" s="69">
        <f t="shared" si="1879"/>
        <v>0</v>
      </c>
      <c r="V3266" s="77">
        <f t="shared" si="1880"/>
        <v>127.77000000000001</v>
      </c>
      <c r="X3266" s="69">
        <v>110.98</v>
      </c>
      <c r="Y3266" s="69">
        <v>16.79</v>
      </c>
      <c r="Z3266" s="69">
        <v>127.77</v>
      </c>
      <c r="AA3266" s="78"/>
      <c r="AB3266" s="79">
        <f t="shared" si="1844"/>
        <v>-9.9999999999909051E-3</v>
      </c>
    </row>
    <row r="3267" spans="1:28" ht="22.5" x14ac:dyDescent="0.25">
      <c r="A3267" s="71" t="s">
        <v>12036</v>
      </c>
      <c r="B3267" s="72" t="s">
        <v>16953</v>
      </c>
      <c r="C3267" s="73" t="s">
        <v>8808</v>
      </c>
      <c r="D3267" s="74">
        <v>0</v>
      </c>
      <c r="E3267" s="69">
        <v>150.09</v>
      </c>
      <c r="F3267" s="75">
        <f t="shared" si="1872"/>
        <v>0</v>
      </c>
      <c r="G3267" s="76"/>
      <c r="H3267" s="69">
        <f t="shared" si="1873"/>
        <v>126.48</v>
      </c>
      <c r="I3267" s="69">
        <f t="shared" si="1873"/>
        <v>23.61</v>
      </c>
      <c r="J3267" s="69">
        <f t="shared" si="1874"/>
        <v>150.09</v>
      </c>
      <c r="K3267" s="69">
        <v>0</v>
      </c>
      <c r="L3267" s="75">
        <f t="shared" si="1875"/>
        <v>150.09</v>
      </c>
      <c r="N3267" s="69">
        <v>126.48</v>
      </c>
      <c r="O3267" s="69">
        <v>23.61</v>
      </c>
      <c r="P3267" s="69">
        <f t="shared" si="1876"/>
        <v>150.09</v>
      </c>
      <c r="Q3267" s="63"/>
      <c r="R3267" s="69">
        <f t="shared" si="1877"/>
        <v>126.48</v>
      </c>
      <c r="S3267" s="69">
        <f t="shared" si="1877"/>
        <v>23.61</v>
      </c>
      <c r="T3267" s="69">
        <f t="shared" si="1878"/>
        <v>150.09</v>
      </c>
      <c r="U3267" s="69">
        <f t="shared" si="1879"/>
        <v>0</v>
      </c>
      <c r="V3267" s="77">
        <f t="shared" si="1880"/>
        <v>150.09</v>
      </c>
      <c r="X3267" s="69">
        <v>126.48</v>
      </c>
      <c r="Y3267" s="69">
        <v>23.61</v>
      </c>
      <c r="Z3267" s="69">
        <v>150.09</v>
      </c>
      <c r="AA3267" s="78"/>
      <c r="AB3267" s="79">
        <f t="shared" si="1844"/>
        <v>0</v>
      </c>
    </row>
    <row r="3268" spans="1:28" ht="22.5" x14ac:dyDescent="0.25">
      <c r="A3268" s="71" t="s">
        <v>12037</v>
      </c>
      <c r="B3268" s="72" t="s">
        <v>16954</v>
      </c>
      <c r="C3268" s="73" t="s">
        <v>8808</v>
      </c>
      <c r="D3268" s="74">
        <v>0</v>
      </c>
      <c r="E3268" s="69">
        <v>222.57</v>
      </c>
      <c r="F3268" s="75">
        <f t="shared" si="1872"/>
        <v>0</v>
      </c>
      <c r="G3268" s="76"/>
      <c r="H3268" s="69">
        <f t="shared" si="1873"/>
        <v>198.96</v>
      </c>
      <c r="I3268" s="69">
        <f t="shared" si="1873"/>
        <v>23.61</v>
      </c>
      <c r="J3268" s="69">
        <f t="shared" si="1874"/>
        <v>222.57</v>
      </c>
      <c r="K3268" s="69">
        <v>0</v>
      </c>
      <c r="L3268" s="75">
        <f t="shared" si="1875"/>
        <v>222.57</v>
      </c>
      <c r="N3268" s="69">
        <v>198.96</v>
      </c>
      <c r="O3268" s="69">
        <v>23.61</v>
      </c>
      <c r="P3268" s="69">
        <f t="shared" si="1876"/>
        <v>222.57</v>
      </c>
      <c r="Q3268" s="63"/>
      <c r="R3268" s="69">
        <f t="shared" si="1877"/>
        <v>198.96</v>
      </c>
      <c r="S3268" s="69">
        <f t="shared" si="1877"/>
        <v>23.61</v>
      </c>
      <c r="T3268" s="69">
        <f t="shared" si="1878"/>
        <v>222.57</v>
      </c>
      <c r="U3268" s="69">
        <f t="shared" si="1879"/>
        <v>0</v>
      </c>
      <c r="V3268" s="77">
        <f t="shared" si="1880"/>
        <v>222.57</v>
      </c>
      <c r="X3268" s="69">
        <v>198.96</v>
      </c>
      <c r="Y3268" s="69">
        <v>23.61</v>
      </c>
      <c r="Z3268" s="69">
        <v>222.57</v>
      </c>
      <c r="AA3268" s="78"/>
      <c r="AB3268" s="79">
        <f t="shared" si="1844"/>
        <v>0</v>
      </c>
    </row>
    <row r="3269" spans="1:28" ht="22.5" x14ac:dyDescent="0.25">
      <c r="A3269" s="71" t="s">
        <v>12038</v>
      </c>
      <c r="B3269" s="72" t="s">
        <v>16955</v>
      </c>
      <c r="C3269" s="73" t="s">
        <v>8808</v>
      </c>
      <c r="D3269" s="74">
        <v>0</v>
      </c>
      <c r="E3269" s="69">
        <v>398.51</v>
      </c>
      <c r="F3269" s="75">
        <f t="shared" si="1872"/>
        <v>0</v>
      </c>
      <c r="G3269" s="76"/>
      <c r="H3269" s="69">
        <f t="shared" si="1873"/>
        <v>374.9</v>
      </c>
      <c r="I3269" s="69">
        <f t="shared" si="1873"/>
        <v>23.61</v>
      </c>
      <c r="J3269" s="69">
        <f t="shared" si="1874"/>
        <v>398.51</v>
      </c>
      <c r="K3269" s="69">
        <v>0</v>
      </c>
      <c r="L3269" s="75">
        <f t="shared" si="1875"/>
        <v>398.51</v>
      </c>
      <c r="N3269" s="69">
        <v>374.9</v>
      </c>
      <c r="O3269" s="69">
        <v>23.61</v>
      </c>
      <c r="P3269" s="69">
        <f t="shared" si="1876"/>
        <v>398.51</v>
      </c>
      <c r="Q3269" s="63"/>
      <c r="R3269" s="69">
        <f t="shared" si="1877"/>
        <v>374.9</v>
      </c>
      <c r="S3269" s="69">
        <f t="shared" si="1877"/>
        <v>23.61</v>
      </c>
      <c r="T3269" s="69">
        <f t="shared" si="1878"/>
        <v>398.51</v>
      </c>
      <c r="U3269" s="69">
        <f t="shared" si="1879"/>
        <v>0</v>
      </c>
      <c r="V3269" s="77">
        <f t="shared" si="1880"/>
        <v>398.51</v>
      </c>
      <c r="X3269" s="69">
        <v>374.9</v>
      </c>
      <c r="Y3269" s="69">
        <v>23.61</v>
      </c>
      <c r="Z3269" s="69">
        <v>398.51</v>
      </c>
      <c r="AA3269" s="78"/>
      <c r="AB3269" s="79">
        <f t="shared" si="1844"/>
        <v>0</v>
      </c>
    </row>
    <row r="3270" spans="1:28" ht="22.5" x14ac:dyDescent="0.25">
      <c r="A3270" s="71" t="s">
        <v>12039</v>
      </c>
      <c r="B3270" s="72" t="s">
        <v>16956</v>
      </c>
      <c r="C3270" s="73" t="s">
        <v>8753</v>
      </c>
      <c r="D3270" s="74">
        <v>0</v>
      </c>
      <c r="E3270" s="69">
        <v>48.150000000000006</v>
      </c>
      <c r="F3270" s="75">
        <f t="shared" si="1872"/>
        <v>0</v>
      </c>
      <c r="G3270" s="76"/>
      <c r="H3270" s="69">
        <f t="shared" si="1873"/>
        <v>34.74</v>
      </c>
      <c r="I3270" s="69">
        <f t="shared" si="1873"/>
        <v>13.41</v>
      </c>
      <c r="J3270" s="69">
        <f t="shared" si="1874"/>
        <v>48.150000000000006</v>
      </c>
      <c r="K3270" s="69">
        <v>0</v>
      </c>
      <c r="L3270" s="75">
        <f t="shared" si="1875"/>
        <v>48.150000000000006</v>
      </c>
      <c r="N3270" s="69">
        <v>34.74</v>
      </c>
      <c r="O3270" s="69">
        <v>13.41</v>
      </c>
      <c r="P3270" s="69">
        <f t="shared" si="1876"/>
        <v>48.150000000000006</v>
      </c>
      <c r="Q3270" s="63"/>
      <c r="R3270" s="69">
        <f t="shared" si="1877"/>
        <v>34.74</v>
      </c>
      <c r="S3270" s="69">
        <f t="shared" si="1877"/>
        <v>13.42</v>
      </c>
      <c r="T3270" s="69">
        <f t="shared" si="1878"/>
        <v>48.160000000000004</v>
      </c>
      <c r="U3270" s="69">
        <f t="shared" si="1879"/>
        <v>0</v>
      </c>
      <c r="V3270" s="77">
        <f t="shared" si="1880"/>
        <v>48.160000000000004</v>
      </c>
      <c r="X3270" s="69">
        <v>34.74</v>
      </c>
      <c r="Y3270" s="69">
        <v>13.42</v>
      </c>
      <c r="Z3270" s="69">
        <v>48.16</v>
      </c>
      <c r="AA3270" s="78"/>
      <c r="AB3270" s="79">
        <f t="shared" si="1844"/>
        <v>-9.9999999999909051E-3</v>
      </c>
    </row>
    <row r="3271" spans="1:28" ht="22.5" x14ac:dyDescent="0.25">
      <c r="A3271" s="71" t="s">
        <v>12040</v>
      </c>
      <c r="B3271" s="72" t="s">
        <v>16957</v>
      </c>
      <c r="C3271" s="73" t="s">
        <v>8753</v>
      </c>
      <c r="D3271" s="74">
        <v>0</v>
      </c>
      <c r="E3271" s="69">
        <v>52.67</v>
      </c>
      <c r="F3271" s="75">
        <f t="shared" si="1872"/>
        <v>0</v>
      </c>
      <c r="G3271" s="76"/>
      <c r="H3271" s="69">
        <f t="shared" si="1873"/>
        <v>39.26</v>
      </c>
      <c r="I3271" s="69">
        <f t="shared" si="1873"/>
        <v>13.41</v>
      </c>
      <c r="J3271" s="69">
        <f t="shared" si="1874"/>
        <v>52.67</v>
      </c>
      <c r="K3271" s="69">
        <v>0</v>
      </c>
      <c r="L3271" s="75">
        <f t="shared" si="1875"/>
        <v>52.67</v>
      </c>
      <c r="N3271" s="69">
        <v>39.26</v>
      </c>
      <c r="O3271" s="69">
        <v>13.41</v>
      </c>
      <c r="P3271" s="69">
        <f t="shared" si="1876"/>
        <v>52.67</v>
      </c>
      <c r="Q3271" s="63"/>
      <c r="R3271" s="69">
        <f t="shared" si="1877"/>
        <v>39.26</v>
      </c>
      <c r="S3271" s="69">
        <f t="shared" si="1877"/>
        <v>13.42</v>
      </c>
      <c r="T3271" s="69">
        <f t="shared" si="1878"/>
        <v>52.68</v>
      </c>
      <c r="U3271" s="69">
        <f t="shared" si="1879"/>
        <v>0</v>
      </c>
      <c r="V3271" s="77">
        <f t="shared" si="1880"/>
        <v>52.68</v>
      </c>
      <c r="X3271" s="69">
        <v>39.26</v>
      </c>
      <c r="Y3271" s="69">
        <v>13.42</v>
      </c>
      <c r="Z3271" s="69">
        <v>52.68</v>
      </c>
      <c r="AA3271" s="78"/>
      <c r="AB3271" s="79">
        <f t="shared" si="1844"/>
        <v>-9.9999999999980105E-3</v>
      </c>
    </row>
    <row r="3272" spans="1:28" ht="22.5" x14ac:dyDescent="0.25">
      <c r="A3272" s="71" t="s">
        <v>12041</v>
      </c>
      <c r="B3272" s="72" t="s">
        <v>16958</v>
      </c>
      <c r="C3272" s="73" t="s">
        <v>8753</v>
      </c>
      <c r="D3272" s="74">
        <v>0</v>
      </c>
      <c r="E3272" s="69">
        <v>57.38</v>
      </c>
      <c r="F3272" s="75">
        <f t="shared" si="1872"/>
        <v>0</v>
      </c>
      <c r="G3272" s="76"/>
      <c r="H3272" s="69">
        <f t="shared" si="1873"/>
        <v>40.6</v>
      </c>
      <c r="I3272" s="69">
        <f t="shared" si="1873"/>
        <v>16.78</v>
      </c>
      <c r="J3272" s="69">
        <f t="shared" si="1874"/>
        <v>57.38</v>
      </c>
      <c r="K3272" s="69">
        <v>0</v>
      </c>
      <c r="L3272" s="75">
        <f t="shared" si="1875"/>
        <v>57.38</v>
      </c>
      <c r="N3272" s="69">
        <v>40.6</v>
      </c>
      <c r="O3272" s="69">
        <v>16.78</v>
      </c>
      <c r="P3272" s="69">
        <f t="shared" si="1876"/>
        <v>57.38</v>
      </c>
      <c r="Q3272" s="63"/>
      <c r="R3272" s="69">
        <f t="shared" si="1877"/>
        <v>40.6</v>
      </c>
      <c r="S3272" s="69">
        <f t="shared" si="1877"/>
        <v>16.79</v>
      </c>
      <c r="T3272" s="69">
        <f t="shared" si="1878"/>
        <v>57.39</v>
      </c>
      <c r="U3272" s="69">
        <f t="shared" si="1879"/>
        <v>0</v>
      </c>
      <c r="V3272" s="77">
        <f t="shared" si="1880"/>
        <v>57.39</v>
      </c>
      <c r="X3272" s="69">
        <v>40.6</v>
      </c>
      <c r="Y3272" s="69">
        <v>16.79</v>
      </c>
      <c r="Z3272" s="69">
        <v>57.39</v>
      </c>
      <c r="AA3272" s="78"/>
      <c r="AB3272" s="79">
        <f t="shared" si="1844"/>
        <v>-9.9999999999980105E-3</v>
      </c>
    </row>
    <row r="3273" spans="1:28" ht="22.5" x14ac:dyDescent="0.25">
      <c r="A3273" s="71" t="s">
        <v>12042</v>
      </c>
      <c r="B3273" s="72" t="s">
        <v>16959</v>
      </c>
      <c r="C3273" s="73" t="s">
        <v>8753</v>
      </c>
      <c r="D3273" s="74">
        <v>0</v>
      </c>
      <c r="E3273" s="69">
        <v>94.55</v>
      </c>
      <c r="F3273" s="75">
        <f t="shared" si="1872"/>
        <v>0</v>
      </c>
      <c r="G3273" s="76"/>
      <c r="H3273" s="69">
        <f t="shared" si="1873"/>
        <v>77.77</v>
      </c>
      <c r="I3273" s="69">
        <f t="shared" si="1873"/>
        <v>16.78</v>
      </c>
      <c r="J3273" s="69">
        <f t="shared" si="1874"/>
        <v>94.55</v>
      </c>
      <c r="K3273" s="69">
        <v>0</v>
      </c>
      <c r="L3273" s="75">
        <f t="shared" si="1875"/>
        <v>94.55</v>
      </c>
      <c r="N3273" s="69">
        <v>77.77</v>
      </c>
      <c r="O3273" s="69">
        <v>16.78</v>
      </c>
      <c r="P3273" s="69">
        <f t="shared" si="1876"/>
        <v>94.55</v>
      </c>
      <c r="Q3273" s="63"/>
      <c r="R3273" s="69">
        <f t="shared" si="1877"/>
        <v>77.77</v>
      </c>
      <c r="S3273" s="69">
        <f t="shared" si="1877"/>
        <v>16.79</v>
      </c>
      <c r="T3273" s="69">
        <f t="shared" si="1878"/>
        <v>94.56</v>
      </c>
      <c r="U3273" s="69">
        <f t="shared" si="1879"/>
        <v>0</v>
      </c>
      <c r="V3273" s="77">
        <f t="shared" si="1880"/>
        <v>94.56</v>
      </c>
      <c r="X3273" s="69">
        <v>77.77</v>
      </c>
      <c r="Y3273" s="69">
        <v>16.79</v>
      </c>
      <c r="Z3273" s="69">
        <v>94.56</v>
      </c>
      <c r="AA3273" s="78"/>
      <c r="AB3273" s="79">
        <f t="shared" si="1844"/>
        <v>-1.0000000000005116E-2</v>
      </c>
    </row>
    <row r="3274" spans="1:28" ht="22.5" x14ac:dyDescent="0.25">
      <c r="A3274" s="71" t="s">
        <v>12043</v>
      </c>
      <c r="B3274" s="72" t="s">
        <v>16960</v>
      </c>
      <c r="C3274" s="73" t="s">
        <v>8753</v>
      </c>
      <c r="D3274" s="74">
        <v>0</v>
      </c>
      <c r="E3274" s="69">
        <v>135.24</v>
      </c>
      <c r="F3274" s="75">
        <f t="shared" si="1872"/>
        <v>0</v>
      </c>
      <c r="G3274" s="76"/>
      <c r="H3274" s="69">
        <f t="shared" si="1873"/>
        <v>118.46</v>
      </c>
      <c r="I3274" s="69">
        <f t="shared" si="1873"/>
        <v>16.78</v>
      </c>
      <c r="J3274" s="69">
        <f t="shared" si="1874"/>
        <v>135.24</v>
      </c>
      <c r="K3274" s="69">
        <v>0</v>
      </c>
      <c r="L3274" s="75">
        <f t="shared" si="1875"/>
        <v>135.24</v>
      </c>
      <c r="N3274" s="69">
        <v>118.46</v>
      </c>
      <c r="O3274" s="69">
        <v>16.78</v>
      </c>
      <c r="P3274" s="69">
        <f t="shared" si="1876"/>
        <v>135.24</v>
      </c>
      <c r="Q3274" s="63"/>
      <c r="R3274" s="69">
        <f t="shared" si="1877"/>
        <v>118.46</v>
      </c>
      <c r="S3274" s="69">
        <f t="shared" si="1877"/>
        <v>16.79</v>
      </c>
      <c r="T3274" s="69">
        <f t="shared" si="1878"/>
        <v>135.25</v>
      </c>
      <c r="U3274" s="69">
        <f t="shared" si="1879"/>
        <v>0</v>
      </c>
      <c r="V3274" s="77">
        <f t="shared" si="1880"/>
        <v>135.25</v>
      </c>
      <c r="X3274" s="69">
        <v>118.46</v>
      </c>
      <c r="Y3274" s="69">
        <v>16.79</v>
      </c>
      <c r="Z3274" s="69">
        <v>135.25</v>
      </c>
      <c r="AA3274" s="78"/>
      <c r="AB3274" s="79">
        <f t="shared" ref="AB3274:AB3337" si="1881">P3274-Z3274</f>
        <v>-9.9999999999909051E-3</v>
      </c>
    </row>
    <row r="3275" spans="1:28" ht="22.5" x14ac:dyDescent="0.25">
      <c r="A3275" s="71" t="s">
        <v>12044</v>
      </c>
      <c r="B3275" s="72" t="s">
        <v>16961</v>
      </c>
      <c r="C3275" s="73" t="s">
        <v>8910</v>
      </c>
      <c r="D3275" s="74">
        <v>0</v>
      </c>
      <c r="E3275" s="69">
        <v>841.9</v>
      </c>
      <c r="F3275" s="75">
        <f t="shared" si="1872"/>
        <v>0</v>
      </c>
      <c r="G3275" s="76"/>
      <c r="H3275" s="69">
        <f t="shared" si="1873"/>
        <v>828.49</v>
      </c>
      <c r="I3275" s="69">
        <f t="shared" si="1873"/>
        <v>13.41</v>
      </c>
      <c r="J3275" s="69">
        <f t="shared" si="1874"/>
        <v>841.9</v>
      </c>
      <c r="K3275" s="69">
        <v>0</v>
      </c>
      <c r="L3275" s="75">
        <f t="shared" si="1875"/>
        <v>841.9</v>
      </c>
      <c r="N3275" s="69">
        <v>828.49</v>
      </c>
      <c r="O3275" s="69">
        <v>13.41</v>
      </c>
      <c r="P3275" s="69">
        <f t="shared" si="1876"/>
        <v>841.9</v>
      </c>
      <c r="Q3275" s="63"/>
      <c r="R3275" s="69">
        <f t="shared" si="1877"/>
        <v>828.49</v>
      </c>
      <c r="S3275" s="69">
        <f t="shared" si="1877"/>
        <v>13.42</v>
      </c>
      <c r="T3275" s="69">
        <f t="shared" si="1878"/>
        <v>841.91</v>
      </c>
      <c r="U3275" s="69">
        <f t="shared" si="1879"/>
        <v>0</v>
      </c>
      <c r="V3275" s="77">
        <f t="shared" si="1880"/>
        <v>841.91</v>
      </c>
      <c r="X3275" s="69">
        <v>828.49</v>
      </c>
      <c r="Y3275" s="69">
        <v>13.42</v>
      </c>
      <c r="Z3275" s="69">
        <v>841.91</v>
      </c>
      <c r="AA3275" s="78"/>
      <c r="AB3275" s="79">
        <f t="shared" si="1881"/>
        <v>-9.9999999999909051E-3</v>
      </c>
    </row>
    <row r="3276" spans="1:28" ht="22.5" x14ac:dyDescent="0.25">
      <c r="A3276" s="71" t="s">
        <v>12045</v>
      </c>
      <c r="B3276" s="72" t="s">
        <v>16962</v>
      </c>
      <c r="C3276" s="73" t="s">
        <v>8910</v>
      </c>
      <c r="D3276" s="74">
        <v>0</v>
      </c>
      <c r="E3276" s="69">
        <v>843.70999999999992</v>
      </c>
      <c r="F3276" s="75">
        <f t="shared" si="1872"/>
        <v>0</v>
      </c>
      <c r="G3276" s="76"/>
      <c r="H3276" s="69">
        <f t="shared" si="1873"/>
        <v>830.3</v>
      </c>
      <c r="I3276" s="69">
        <f t="shared" si="1873"/>
        <v>13.41</v>
      </c>
      <c r="J3276" s="69">
        <f t="shared" si="1874"/>
        <v>843.70999999999992</v>
      </c>
      <c r="K3276" s="69">
        <v>0</v>
      </c>
      <c r="L3276" s="75">
        <f t="shared" si="1875"/>
        <v>843.70999999999992</v>
      </c>
      <c r="N3276" s="69">
        <v>830.3</v>
      </c>
      <c r="O3276" s="69">
        <v>13.41</v>
      </c>
      <c r="P3276" s="69">
        <f t="shared" si="1876"/>
        <v>843.70999999999992</v>
      </c>
      <c r="Q3276" s="63"/>
      <c r="R3276" s="69">
        <f t="shared" si="1877"/>
        <v>830.3</v>
      </c>
      <c r="S3276" s="69">
        <f t="shared" si="1877"/>
        <v>13.42</v>
      </c>
      <c r="T3276" s="69">
        <f t="shared" si="1878"/>
        <v>843.71999999999991</v>
      </c>
      <c r="U3276" s="69">
        <f t="shared" si="1879"/>
        <v>0</v>
      </c>
      <c r="V3276" s="77">
        <f t="shared" si="1880"/>
        <v>843.71999999999991</v>
      </c>
      <c r="X3276" s="69">
        <v>830.3</v>
      </c>
      <c r="Y3276" s="69">
        <v>13.42</v>
      </c>
      <c r="Z3276" s="69">
        <v>843.72</v>
      </c>
      <c r="AA3276" s="78"/>
      <c r="AB3276" s="79">
        <f t="shared" si="1881"/>
        <v>-1.0000000000104592E-2</v>
      </c>
    </row>
    <row r="3277" spans="1:28" ht="22.5" x14ac:dyDescent="0.25">
      <c r="A3277" s="71" t="s">
        <v>12046</v>
      </c>
      <c r="B3277" s="72" t="s">
        <v>16963</v>
      </c>
      <c r="C3277" s="73" t="s">
        <v>8910</v>
      </c>
      <c r="D3277" s="74">
        <v>0</v>
      </c>
      <c r="E3277" s="69">
        <v>841.05</v>
      </c>
      <c r="F3277" s="75">
        <f t="shared" si="1872"/>
        <v>0</v>
      </c>
      <c r="G3277" s="76"/>
      <c r="H3277" s="69">
        <f t="shared" si="1873"/>
        <v>824.27</v>
      </c>
      <c r="I3277" s="69">
        <f t="shared" si="1873"/>
        <v>16.78</v>
      </c>
      <c r="J3277" s="69">
        <f t="shared" si="1874"/>
        <v>841.05</v>
      </c>
      <c r="K3277" s="69">
        <v>0</v>
      </c>
      <c r="L3277" s="75">
        <f t="shared" si="1875"/>
        <v>841.05</v>
      </c>
      <c r="N3277" s="69">
        <v>824.27</v>
      </c>
      <c r="O3277" s="69">
        <v>16.78</v>
      </c>
      <c r="P3277" s="69">
        <f t="shared" si="1876"/>
        <v>841.05</v>
      </c>
      <c r="Q3277" s="63"/>
      <c r="R3277" s="69">
        <f t="shared" si="1877"/>
        <v>824.27</v>
      </c>
      <c r="S3277" s="69">
        <f t="shared" si="1877"/>
        <v>16.79</v>
      </c>
      <c r="T3277" s="69">
        <f t="shared" si="1878"/>
        <v>841.06</v>
      </c>
      <c r="U3277" s="69">
        <f t="shared" si="1879"/>
        <v>0</v>
      </c>
      <c r="V3277" s="77">
        <f t="shared" si="1880"/>
        <v>841.06</v>
      </c>
      <c r="X3277" s="69">
        <v>824.27</v>
      </c>
      <c r="Y3277" s="69">
        <v>16.79</v>
      </c>
      <c r="Z3277" s="69">
        <v>841.06</v>
      </c>
      <c r="AA3277" s="78"/>
      <c r="AB3277" s="79">
        <f t="shared" si="1881"/>
        <v>-9.9999999999909051E-3</v>
      </c>
    </row>
    <row r="3278" spans="1:28" ht="22.5" x14ac:dyDescent="0.25">
      <c r="A3278" s="71" t="s">
        <v>12047</v>
      </c>
      <c r="B3278" s="72" t="s">
        <v>16964</v>
      </c>
      <c r="C3278" s="73" t="s">
        <v>8910</v>
      </c>
      <c r="D3278" s="74">
        <v>0</v>
      </c>
      <c r="E3278" s="69">
        <v>1185.52</v>
      </c>
      <c r="F3278" s="75">
        <f t="shared" si="1872"/>
        <v>0</v>
      </c>
      <c r="G3278" s="28"/>
      <c r="H3278" s="69">
        <f t="shared" si="1873"/>
        <v>1168.74</v>
      </c>
      <c r="I3278" s="69">
        <f t="shared" si="1873"/>
        <v>16.78</v>
      </c>
      <c r="J3278" s="69">
        <f t="shared" si="1874"/>
        <v>1185.52</v>
      </c>
      <c r="K3278" s="69">
        <v>0</v>
      </c>
      <c r="L3278" s="75">
        <f t="shared" si="1875"/>
        <v>1185.52</v>
      </c>
      <c r="N3278" s="69">
        <v>1168.74</v>
      </c>
      <c r="O3278" s="69">
        <v>16.78</v>
      </c>
      <c r="P3278" s="69">
        <f t="shared" si="1876"/>
        <v>1185.52</v>
      </c>
      <c r="Q3278" s="63"/>
      <c r="R3278" s="69">
        <f t="shared" si="1877"/>
        <v>1168.74</v>
      </c>
      <c r="S3278" s="69">
        <f t="shared" si="1877"/>
        <v>16.79</v>
      </c>
      <c r="T3278" s="69">
        <f t="shared" si="1878"/>
        <v>1185.53</v>
      </c>
      <c r="U3278" s="69">
        <f t="shared" si="1879"/>
        <v>0</v>
      </c>
      <c r="V3278" s="77">
        <f t="shared" si="1880"/>
        <v>1185.53</v>
      </c>
      <c r="X3278" s="69">
        <v>1168.74</v>
      </c>
      <c r="Y3278" s="69">
        <v>16.79</v>
      </c>
      <c r="Z3278" s="69">
        <v>1185.53</v>
      </c>
      <c r="AA3278" s="78"/>
      <c r="AB3278" s="79">
        <f t="shared" si="1881"/>
        <v>-9.9999999999909051E-3</v>
      </c>
    </row>
    <row r="3279" spans="1:28" ht="22.5" x14ac:dyDescent="0.25">
      <c r="A3279" s="71" t="s">
        <v>12048</v>
      </c>
      <c r="B3279" s="72" t="s">
        <v>16965</v>
      </c>
      <c r="C3279" s="73" t="s">
        <v>8910</v>
      </c>
      <c r="D3279" s="74">
        <v>0</v>
      </c>
      <c r="E3279" s="69">
        <v>1307.53</v>
      </c>
      <c r="F3279" s="75">
        <f t="shared" si="1872"/>
        <v>0</v>
      </c>
      <c r="G3279" s="76"/>
      <c r="H3279" s="69">
        <f t="shared" si="1873"/>
        <v>1290.75</v>
      </c>
      <c r="I3279" s="69">
        <f t="shared" si="1873"/>
        <v>16.78</v>
      </c>
      <c r="J3279" s="69">
        <f t="shared" si="1874"/>
        <v>1307.53</v>
      </c>
      <c r="K3279" s="69">
        <v>0</v>
      </c>
      <c r="L3279" s="75">
        <f t="shared" si="1875"/>
        <v>1307.53</v>
      </c>
      <c r="N3279" s="69">
        <v>1290.75</v>
      </c>
      <c r="O3279" s="69">
        <v>16.78</v>
      </c>
      <c r="P3279" s="69">
        <f t="shared" si="1876"/>
        <v>1307.53</v>
      </c>
      <c r="Q3279" s="63"/>
      <c r="R3279" s="69">
        <f t="shared" si="1877"/>
        <v>1290.75</v>
      </c>
      <c r="S3279" s="69">
        <f t="shared" si="1877"/>
        <v>16.79</v>
      </c>
      <c r="T3279" s="69">
        <f t="shared" si="1878"/>
        <v>1307.54</v>
      </c>
      <c r="U3279" s="69">
        <f t="shared" si="1879"/>
        <v>0</v>
      </c>
      <c r="V3279" s="77">
        <f t="shared" si="1880"/>
        <v>1307.54</v>
      </c>
      <c r="X3279" s="69">
        <v>1290.75</v>
      </c>
      <c r="Y3279" s="69">
        <v>16.79</v>
      </c>
      <c r="Z3279" s="69">
        <v>1307.54</v>
      </c>
      <c r="AA3279" s="78"/>
      <c r="AB3279" s="79">
        <f t="shared" si="1881"/>
        <v>-9.9999999999909051E-3</v>
      </c>
    </row>
    <row r="3280" spans="1:28" ht="22.5" x14ac:dyDescent="0.25">
      <c r="A3280" s="71" t="s">
        <v>12049</v>
      </c>
      <c r="B3280" s="72" t="s">
        <v>16966</v>
      </c>
      <c r="C3280" s="73" t="s">
        <v>8910</v>
      </c>
      <c r="D3280" s="74">
        <v>0</v>
      </c>
      <c r="E3280" s="69">
        <v>1826.87</v>
      </c>
      <c r="F3280" s="75">
        <f t="shared" si="1872"/>
        <v>0</v>
      </c>
      <c r="G3280" s="76"/>
      <c r="H3280" s="69">
        <f t="shared" si="1873"/>
        <v>1810.09</v>
      </c>
      <c r="I3280" s="69">
        <f t="shared" si="1873"/>
        <v>16.78</v>
      </c>
      <c r="J3280" s="69">
        <f t="shared" si="1874"/>
        <v>1826.87</v>
      </c>
      <c r="K3280" s="69">
        <v>0</v>
      </c>
      <c r="L3280" s="75">
        <f t="shared" si="1875"/>
        <v>1826.87</v>
      </c>
      <c r="N3280" s="69">
        <v>1810.09</v>
      </c>
      <c r="O3280" s="69">
        <v>16.78</v>
      </c>
      <c r="P3280" s="69">
        <f t="shared" si="1876"/>
        <v>1826.87</v>
      </c>
      <c r="Q3280" s="63"/>
      <c r="R3280" s="69">
        <f t="shared" si="1877"/>
        <v>1810.09</v>
      </c>
      <c r="S3280" s="69">
        <f t="shared" si="1877"/>
        <v>16.79</v>
      </c>
      <c r="T3280" s="69">
        <f t="shared" si="1878"/>
        <v>1826.8799999999999</v>
      </c>
      <c r="U3280" s="69">
        <f t="shared" si="1879"/>
        <v>0</v>
      </c>
      <c r="V3280" s="77">
        <f t="shared" si="1880"/>
        <v>1826.8799999999999</v>
      </c>
      <c r="X3280" s="69">
        <v>1810.09</v>
      </c>
      <c r="Y3280" s="69">
        <v>16.79</v>
      </c>
      <c r="Z3280" s="69">
        <v>1826.88</v>
      </c>
      <c r="AA3280" s="78"/>
      <c r="AB3280" s="79">
        <f t="shared" si="1881"/>
        <v>-1.0000000000218279E-2</v>
      </c>
    </row>
    <row r="3281" spans="1:28" ht="22.5" x14ac:dyDescent="0.25">
      <c r="A3281" s="71" t="s">
        <v>12050</v>
      </c>
      <c r="B3281" s="72" t="s">
        <v>16967</v>
      </c>
      <c r="C3281" s="73" t="s">
        <v>8808</v>
      </c>
      <c r="D3281" s="74">
        <v>0</v>
      </c>
      <c r="E3281" s="69">
        <v>272.37</v>
      </c>
      <c r="F3281" s="75">
        <f t="shared" si="1872"/>
        <v>0</v>
      </c>
      <c r="G3281" s="28"/>
      <c r="H3281" s="69">
        <f t="shared" si="1873"/>
        <v>248.76</v>
      </c>
      <c r="I3281" s="69">
        <f t="shared" si="1873"/>
        <v>23.61</v>
      </c>
      <c r="J3281" s="69">
        <f t="shared" si="1874"/>
        <v>272.37</v>
      </c>
      <c r="K3281" s="69">
        <v>0</v>
      </c>
      <c r="L3281" s="75">
        <f t="shared" si="1875"/>
        <v>272.37</v>
      </c>
      <c r="N3281" s="69">
        <v>248.76</v>
      </c>
      <c r="O3281" s="69">
        <v>23.61</v>
      </c>
      <c r="P3281" s="69">
        <f t="shared" si="1876"/>
        <v>272.37</v>
      </c>
      <c r="Q3281" s="63"/>
      <c r="R3281" s="69">
        <f t="shared" si="1877"/>
        <v>248.76</v>
      </c>
      <c r="S3281" s="69">
        <f t="shared" si="1877"/>
        <v>23.61</v>
      </c>
      <c r="T3281" s="69">
        <f t="shared" si="1878"/>
        <v>272.37</v>
      </c>
      <c r="U3281" s="69">
        <f t="shared" si="1879"/>
        <v>0</v>
      </c>
      <c r="V3281" s="77">
        <f t="shared" si="1880"/>
        <v>272.37</v>
      </c>
      <c r="X3281" s="69">
        <v>248.76</v>
      </c>
      <c r="Y3281" s="69">
        <v>23.61</v>
      </c>
      <c r="Z3281" s="69">
        <v>272.37</v>
      </c>
      <c r="AA3281" s="78"/>
      <c r="AB3281" s="79">
        <f t="shared" si="1881"/>
        <v>0</v>
      </c>
    </row>
    <row r="3282" spans="1:28" x14ac:dyDescent="0.25">
      <c r="A3282" s="71" t="s">
        <v>12051</v>
      </c>
      <c r="B3282" s="72" t="s">
        <v>16968</v>
      </c>
      <c r="C3282" s="73" t="s">
        <v>8808</v>
      </c>
      <c r="D3282" s="74">
        <v>0</v>
      </c>
      <c r="E3282" s="69">
        <v>550.1</v>
      </c>
      <c r="F3282" s="75">
        <f t="shared" si="1872"/>
        <v>0</v>
      </c>
      <c r="G3282" s="28"/>
      <c r="H3282" s="69">
        <f t="shared" si="1873"/>
        <v>526.49</v>
      </c>
      <c r="I3282" s="69">
        <f t="shared" si="1873"/>
        <v>23.61</v>
      </c>
      <c r="J3282" s="69">
        <f t="shared" si="1874"/>
        <v>550.1</v>
      </c>
      <c r="K3282" s="69">
        <v>0</v>
      </c>
      <c r="L3282" s="75">
        <f t="shared" si="1875"/>
        <v>550.1</v>
      </c>
      <c r="N3282" s="69">
        <v>526.49</v>
      </c>
      <c r="O3282" s="69">
        <v>23.61</v>
      </c>
      <c r="P3282" s="69">
        <f t="shared" si="1876"/>
        <v>550.1</v>
      </c>
      <c r="Q3282" s="63"/>
      <c r="R3282" s="69">
        <f t="shared" si="1877"/>
        <v>526.49</v>
      </c>
      <c r="S3282" s="69">
        <f t="shared" si="1877"/>
        <v>23.61</v>
      </c>
      <c r="T3282" s="69">
        <f t="shared" si="1878"/>
        <v>550.1</v>
      </c>
      <c r="U3282" s="69">
        <f t="shared" si="1879"/>
        <v>0</v>
      </c>
      <c r="V3282" s="77">
        <f t="shared" si="1880"/>
        <v>550.1</v>
      </c>
      <c r="X3282" s="69">
        <v>526.49</v>
      </c>
      <c r="Y3282" s="69">
        <v>23.61</v>
      </c>
      <c r="Z3282" s="69">
        <v>550.1</v>
      </c>
      <c r="AA3282" s="78"/>
      <c r="AB3282" s="79">
        <f t="shared" si="1881"/>
        <v>0</v>
      </c>
    </row>
    <row r="3283" spans="1:28" x14ac:dyDescent="0.25">
      <c r="A3283" s="71" t="s">
        <v>12052</v>
      </c>
      <c r="B3283" s="72" t="s">
        <v>16969</v>
      </c>
      <c r="C3283" s="73" t="s">
        <v>8753</v>
      </c>
      <c r="D3283" s="74">
        <v>0</v>
      </c>
      <c r="E3283" s="69">
        <v>107.64999999999999</v>
      </c>
      <c r="F3283" s="75">
        <f t="shared" si="1872"/>
        <v>0</v>
      </c>
      <c r="G3283" s="76"/>
      <c r="H3283" s="69">
        <f t="shared" si="1873"/>
        <v>94.24</v>
      </c>
      <c r="I3283" s="69">
        <f t="shared" si="1873"/>
        <v>13.41</v>
      </c>
      <c r="J3283" s="69">
        <f t="shared" si="1874"/>
        <v>107.64999999999999</v>
      </c>
      <c r="K3283" s="69">
        <v>0</v>
      </c>
      <c r="L3283" s="75">
        <f t="shared" si="1875"/>
        <v>107.64999999999999</v>
      </c>
      <c r="N3283" s="69">
        <v>94.24</v>
      </c>
      <c r="O3283" s="69">
        <v>13.41</v>
      </c>
      <c r="P3283" s="69">
        <f t="shared" si="1876"/>
        <v>107.64999999999999</v>
      </c>
      <c r="Q3283" s="63"/>
      <c r="R3283" s="69">
        <f t="shared" si="1877"/>
        <v>94.24</v>
      </c>
      <c r="S3283" s="69">
        <f t="shared" si="1877"/>
        <v>13.42</v>
      </c>
      <c r="T3283" s="69">
        <f t="shared" si="1878"/>
        <v>107.66</v>
      </c>
      <c r="U3283" s="69">
        <f t="shared" si="1879"/>
        <v>0</v>
      </c>
      <c r="V3283" s="77">
        <f t="shared" si="1880"/>
        <v>107.66</v>
      </c>
      <c r="X3283" s="69">
        <v>94.24</v>
      </c>
      <c r="Y3283" s="69">
        <v>13.42</v>
      </c>
      <c r="Z3283" s="69">
        <v>107.66</v>
      </c>
      <c r="AA3283" s="78"/>
      <c r="AB3283" s="79">
        <f t="shared" si="1881"/>
        <v>-1.0000000000005116E-2</v>
      </c>
    </row>
    <row r="3284" spans="1:28" x14ac:dyDescent="0.25">
      <c r="A3284" s="71" t="s">
        <v>12053</v>
      </c>
      <c r="B3284" s="72" t="s">
        <v>16970</v>
      </c>
      <c r="C3284" s="73" t="s">
        <v>8753</v>
      </c>
      <c r="D3284" s="74">
        <v>0</v>
      </c>
      <c r="E3284" s="69">
        <v>141.05000000000001</v>
      </c>
      <c r="F3284" s="75">
        <f t="shared" si="1872"/>
        <v>0</v>
      </c>
      <c r="G3284" s="76"/>
      <c r="H3284" s="69">
        <f t="shared" si="1873"/>
        <v>127.64</v>
      </c>
      <c r="I3284" s="69">
        <f t="shared" si="1873"/>
        <v>13.41</v>
      </c>
      <c r="J3284" s="69">
        <f t="shared" si="1874"/>
        <v>141.05000000000001</v>
      </c>
      <c r="K3284" s="69">
        <v>0</v>
      </c>
      <c r="L3284" s="75">
        <f t="shared" si="1875"/>
        <v>141.05000000000001</v>
      </c>
      <c r="N3284" s="69">
        <v>127.64</v>
      </c>
      <c r="O3284" s="69">
        <v>13.41</v>
      </c>
      <c r="P3284" s="69">
        <f t="shared" si="1876"/>
        <v>141.05000000000001</v>
      </c>
      <c r="Q3284" s="63"/>
      <c r="R3284" s="69">
        <f t="shared" si="1877"/>
        <v>127.64</v>
      </c>
      <c r="S3284" s="69">
        <f t="shared" si="1877"/>
        <v>13.42</v>
      </c>
      <c r="T3284" s="69">
        <f t="shared" si="1878"/>
        <v>141.06</v>
      </c>
      <c r="U3284" s="69">
        <f t="shared" si="1879"/>
        <v>0</v>
      </c>
      <c r="V3284" s="77">
        <f t="shared" si="1880"/>
        <v>141.06</v>
      </c>
      <c r="X3284" s="69">
        <v>127.64</v>
      </c>
      <c r="Y3284" s="69">
        <v>13.42</v>
      </c>
      <c r="Z3284" s="69">
        <v>141.06</v>
      </c>
      <c r="AA3284" s="78"/>
      <c r="AB3284" s="79">
        <f t="shared" si="1881"/>
        <v>-9.9999999999909051E-3</v>
      </c>
    </row>
    <row r="3285" spans="1:28" x14ac:dyDescent="0.25">
      <c r="A3285" s="71" t="s">
        <v>12054</v>
      </c>
      <c r="B3285" s="72" t="s">
        <v>16971</v>
      </c>
      <c r="C3285" s="73" t="s">
        <v>8753</v>
      </c>
      <c r="D3285" s="74">
        <v>0</v>
      </c>
      <c r="E3285" s="69">
        <v>151.80000000000001</v>
      </c>
      <c r="F3285" s="75">
        <f t="shared" si="1872"/>
        <v>0</v>
      </c>
      <c r="G3285" s="76"/>
      <c r="H3285" s="69">
        <f t="shared" si="1873"/>
        <v>135.02000000000001</v>
      </c>
      <c r="I3285" s="69">
        <f t="shared" si="1873"/>
        <v>16.78</v>
      </c>
      <c r="J3285" s="69">
        <f t="shared" si="1874"/>
        <v>151.80000000000001</v>
      </c>
      <c r="K3285" s="69">
        <v>0</v>
      </c>
      <c r="L3285" s="75">
        <f t="shared" si="1875"/>
        <v>151.80000000000001</v>
      </c>
      <c r="N3285" s="69">
        <v>135.02000000000001</v>
      </c>
      <c r="O3285" s="69">
        <v>16.78</v>
      </c>
      <c r="P3285" s="69">
        <f t="shared" si="1876"/>
        <v>151.80000000000001</v>
      </c>
      <c r="Q3285" s="63"/>
      <c r="R3285" s="69">
        <f t="shared" si="1877"/>
        <v>135.02000000000001</v>
      </c>
      <c r="S3285" s="69">
        <f t="shared" si="1877"/>
        <v>16.79</v>
      </c>
      <c r="T3285" s="69">
        <f t="shared" si="1878"/>
        <v>151.81</v>
      </c>
      <c r="U3285" s="69">
        <f t="shared" si="1879"/>
        <v>0</v>
      </c>
      <c r="V3285" s="77">
        <f t="shared" si="1880"/>
        <v>151.81</v>
      </c>
      <c r="X3285" s="69">
        <v>135.02000000000001</v>
      </c>
      <c r="Y3285" s="69">
        <v>16.79</v>
      </c>
      <c r="Z3285" s="69">
        <v>151.81</v>
      </c>
      <c r="AA3285" s="78"/>
      <c r="AB3285" s="79">
        <f t="shared" si="1881"/>
        <v>-9.9999999999909051E-3</v>
      </c>
    </row>
    <row r="3286" spans="1:28" x14ac:dyDescent="0.25">
      <c r="A3286" s="71" t="s">
        <v>12055</v>
      </c>
      <c r="B3286" s="72" t="s">
        <v>16972</v>
      </c>
      <c r="C3286" s="73" t="s">
        <v>8753</v>
      </c>
      <c r="D3286" s="74">
        <v>0</v>
      </c>
      <c r="E3286" s="69">
        <v>239.48</v>
      </c>
      <c r="F3286" s="75">
        <f t="shared" si="1872"/>
        <v>0</v>
      </c>
      <c r="G3286" s="28"/>
      <c r="H3286" s="69">
        <f t="shared" si="1873"/>
        <v>222.7</v>
      </c>
      <c r="I3286" s="69">
        <f t="shared" si="1873"/>
        <v>16.78</v>
      </c>
      <c r="J3286" s="69">
        <f t="shared" si="1874"/>
        <v>239.48</v>
      </c>
      <c r="K3286" s="69">
        <v>0</v>
      </c>
      <c r="L3286" s="75">
        <f t="shared" si="1875"/>
        <v>239.48</v>
      </c>
      <c r="N3286" s="69">
        <v>222.7</v>
      </c>
      <c r="O3286" s="69">
        <v>16.78</v>
      </c>
      <c r="P3286" s="69">
        <f t="shared" si="1876"/>
        <v>239.48</v>
      </c>
      <c r="Q3286" s="63"/>
      <c r="R3286" s="69">
        <f t="shared" si="1877"/>
        <v>222.7</v>
      </c>
      <c r="S3286" s="69">
        <f t="shared" si="1877"/>
        <v>16.79</v>
      </c>
      <c r="T3286" s="69">
        <f t="shared" si="1878"/>
        <v>239.48999999999998</v>
      </c>
      <c r="U3286" s="69">
        <f t="shared" si="1879"/>
        <v>0</v>
      </c>
      <c r="V3286" s="77">
        <f t="shared" si="1880"/>
        <v>239.48999999999998</v>
      </c>
      <c r="X3286" s="69">
        <v>222.7</v>
      </c>
      <c r="Y3286" s="69">
        <v>16.79</v>
      </c>
      <c r="Z3286" s="69">
        <v>239.49</v>
      </c>
      <c r="AA3286" s="78"/>
      <c r="AB3286" s="79">
        <f t="shared" si="1881"/>
        <v>-1.0000000000019327E-2</v>
      </c>
    </row>
    <row r="3287" spans="1:28" x14ac:dyDescent="0.25">
      <c r="A3287" s="71" t="s">
        <v>12056</v>
      </c>
      <c r="B3287" s="72" t="s">
        <v>16973</v>
      </c>
      <c r="C3287" s="73" t="s">
        <v>8753</v>
      </c>
      <c r="D3287" s="74">
        <v>0</v>
      </c>
      <c r="E3287" s="69">
        <v>262.15999999999997</v>
      </c>
      <c r="F3287" s="75">
        <f t="shared" si="1872"/>
        <v>0</v>
      </c>
      <c r="G3287" s="28"/>
      <c r="H3287" s="69">
        <f t="shared" si="1873"/>
        <v>245.38</v>
      </c>
      <c r="I3287" s="69">
        <f t="shared" si="1873"/>
        <v>16.78</v>
      </c>
      <c r="J3287" s="69">
        <f t="shared" si="1874"/>
        <v>262.15999999999997</v>
      </c>
      <c r="K3287" s="69">
        <v>0</v>
      </c>
      <c r="L3287" s="75">
        <f t="shared" si="1875"/>
        <v>262.15999999999997</v>
      </c>
      <c r="N3287" s="69">
        <v>245.38</v>
      </c>
      <c r="O3287" s="69">
        <v>16.78</v>
      </c>
      <c r="P3287" s="69">
        <f t="shared" si="1876"/>
        <v>262.15999999999997</v>
      </c>
      <c r="Q3287" s="63"/>
      <c r="R3287" s="69">
        <f t="shared" si="1877"/>
        <v>245.38</v>
      </c>
      <c r="S3287" s="69">
        <f t="shared" si="1877"/>
        <v>16.79</v>
      </c>
      <c r="T3287" s="69">
        <f t="shared" si="1878"/>
        <v>262.17</v>
      </c>
      <c r="U3287" s="69">
        <f t="shared" si="1879"/>
        <v>0</v>
      </c>
      <c r="V3287" s="77">
        <f t="shared" si="1880"/>
        <v>262.17</v>
      </c>
      <c r="X3287" s="69">
        <v>245.38</v>
      </c>
      <c r="Y3287" s="69">
        <v>16.79</v>
      </c>
      <c r="Z3287" s="69">
        <v>262.17</v>
      </c>
      <c r="AA3287" s="78"/>
      <c r="AB3287" s="79">
        <f t="shared" si="1881"/>
        <v>-1.0000000000047748E-2</v>
      </c>
    </row>
    <row r="3288" spans="1:28" x14ac:dyDescent="0.25">
      <c r="A3288" s="71" t="s">
        <v>12057</v>
      </c>
      <c r="B3288" s="72" t="s">
        <v>16974</v>
      </c>
      <c r="C3288" s="73" t="s">
        <v>8753</v>
      </c>
      <c r="D3288" s="74">
        <v>0</v>
      </c>
      <c r="E3288" s="69">
        <v>557.20999999999992</v>
      </c>
      <c r="F3288" s="75">
        <f t="shared" si="1872"/>
        <v>0</v>
      </c>
      <c r="G3288" s="28"/>
      <c r="H3288" s="69">
        <f t="shared" si="1873"/>
        <v>540.42999999999995</v>
      </c>
      <c r="I3288" s="69">
        <f t="shared" si="1873"/>
        <v>16.78</v>
      </c>
      <c r="J3288" s="69">
        <f t="shared" si="1874"/>
        <v>557.20999999999992</v>
      </c>
      <c r="K3288" s="69">
        <v>0</v>
      </c>
      <c r="L3288" s="75">
        <f t="shared" si="1875"/>
        <v>557.20999999999992</v>
      </c>
      <c r="N3288" s="69">
        <v>540.42999999999995</v>
      </c>
      <c r="O3288" s="69">
        <v>16.78</v>
      </c>
      <c r="P3288" s="69">
        <f t="shared" si="1876"/>
        <v>557.20999999999992</v>
      </c>
      <c r="Q3288" s="63"/>
      <c r="R3288" s="69">
        <f t="shared" si="1877"/>
        <v>540.42999999999995</v>
      </c>
      <c r="S3288" s="69">
        <f t="shared" si="1877"/>
        <v>16.79</v>
      </c>
      <c r="T3288" s="69">
        <f t="shared" si="1878"/>
        <v>557.21999999999991</v>
      </c>
      <c r="U3288" s="69">
        <f t="shared" si="1879"/>
        <v>0</v>
      </c>
      <c r="V3288" s="77">
        <f t="shared" si="1880"/>
        <v>557.21999999999991</v>
      </c>
      <c r="X3288" s="69">
        <v>540.42999999999995</v>
      </c>
      <c r="Y3288" s="69">
        <v>16.79</v>
      </c>
      <c r="Z3288" s="69">
        <v>557.22</v>
      </c>
      <c r="AA3288" s="78"/>
      <c r="AB3288" s="79">
        <f t="shared" si="1881"/>
        <v>-1.0000000000104592E-2</v>
      </c>
    </row>
    <row r="3289" spans="1:28" x14ac:dyDescent="0.25">
      <c r="A3289" s="71" t="s">
        <v>12058</v>
      </c>
      <c r="B3289" s="72" t="s">
        <v>16975</v>
      </c>
      <c r="C3289" s="73" t="s">
        <v>8753</v>
      </c>
      <c r="D3289" s="74">
        <v>0</v>
      </c>
      <c r="E3289" s="69">
        <v>134.77000000000001</v>
      </c>
      <c r="F3289" s="75">
        <f t="shared" si="1872"/>
        <v>0</v>
      </c>
      <c r="G3289" s="28"/>
      <c r="H3289" s="69">
        <f t="shared" si="1873"/>
        <v>121.36</v>
      </c>
      <c r="I3289" s="69">
        <f t="shared" si="1873"/>
        <v>13.41</v>
      </c>
      <c r="J3289" s="69">
        <f t="shared" si="1874"/>
        <v>134.77000000000001</v>
      </c>
      <c r="K3289" s="69">
        <v>0</v>
      </c>
      <c r="L3289" s="75">
        <f t="shared" si="1875"/>
        <v>134.77000000000001</v>
      </c>
      <c r="N3289" s="69">
        <v>121.36</v>
      </c>
      <c r="O3289" s="69">
        <v>13.41</v>
      </c>
      <c r="P3289" s="69">
        <f t="shared" si="1876"/>
        <v>134.77000000000001</v>
      </c>
      <c r="Q3289" s="63"/>
      <c r="R3289" s="69">
        <f t="shared" si="1877"/>
        <v>121.36</v>
      </c>
      <c r="S3289" s="69">
        <f t="shared" si="1877"/>
        <v>13.42</v>
      </c>
      <c r="T3289" s="69">
        <f t="shared" si="1878"/>
        <v>134.78</v>
      </c>
      <c r="U3289" s="69">
        <f t="shared" si="1879"/>
        <v>0</v>
      </c>
      <c r="V3289" s="77">
        <f t="shared" si="1880"/>
        <v>134.78</v>
      </c>
      <c r="X3289" s="69">
        <v>121.36</v>
      </c>
      <c r="Y3289" s="69">
        <v>13.42</v>
      </c>
      <c r="Z3289" s="69">
        <v>134.78</v>
      </c>
      <c r="AA3289" s="78"/>
      <c r="AB3289" s="79">
        <f t="shared" si="1881"/>
        <v>-9.9999999999909051E-3</v>
      </c>
    </row>
    <row r="3290" spans="1:28" x14ac:dyDescent="0.25">
      <c r="A3290" s="71" t="s">
        <v>12059</v>
      </c>
      <c r="B3290" s="72" t="s">
        <v>16976</v>
      </c>
      <c r="C3290" s="73" t="s">
        <v>8753</v>
      </c>
      <c r="D3290" s="74">
        <v>0</v>
      </c>
      <c r="E3290" s="69">
        <v>138.15</v>
      </c>
      <c r="F3290" s="75">
        <f t="shared" si="1872"/>
        <v>0</v>
      </c>
      <c r="G3290" s="28"/>
      <c r="H3290" s="69">
        <f t="shared" si="1873"/>
        <v>124.74</v>
      </c>
      <c r="I3290" s="69">
        <f t="shared" si="1873"/>
        <v>13.41</v>
      </c>
      <c r="J3290" s="69">
        <f t="shared" si="1874"/>
        <v>138.15</v>
      </c>
      <c r="K3290" s="69">
        <v>0</v>
      </c>
      <c r="L3290" s="75">
        <f t="shared" si="1875"/>
        <v>138.15</v>
      </c>
      <c r="N3290" s="69">
        <v>124.74</v>
      </c>
      <c r="O3290" s="69">
        <v>13.41</v>
      </c>
      <c r="P3290" s="69">
        <f t="shared" si="1876"/>
        <v>138.15</v>
      </c>
      <c r="Q3290" s="63"/>
      <c r="R3290" s="69">
        <f t="shared" si="1877"/>
        <v>124.74</v>
      </c>
      <c r="S3290" s="69">
        <f t="shared" si="1877"/>
        <v>13.42</v>
      </c>
      <c r="T3290" s="69">
        <f t="shared" si="1878"/>
        <v>138.16</v>
      </c>
      <c r="U3290" s="69">
        <f t="shared" si="1879"/>
        <v>0</v>
      </c>
      <c r="V3290" s="77">
        <f t="shared" si="1880"/>
        <v>138.16</v>
      </c>
      <c r="X3290" s="69">
        <v>124.74</v>
      </c>
      <c r="Y3290" s="69">
        <v>13.42</v>
      </c>
      <c r="Z3290" s="69">
        <v>138.16</v>
      </c>
      <c r="AA3290" s="78"/>
      <c r="AB3290" s="79">
        <f t="shared" si="1881"/>
        <v>-9.9999999999909051E-3</v>
      </c>
    </row>
    <row r="3291" spans="1:28" x14ac:dyDescent="0.25">
      <c r="A3291" s="71" t="s">
        <v>12060</v>
      </c>
      <c r="B3291" s="72" t="s">
        <v>16977</v>
      </c>
      <c r="C3291" s="73" t="s">
        <v>8753</v>
      </c>
      <c r="D3291" s="74">
        <v>0</v>
      </c>
      <c r="E3291" s="69">
        <v>151.08000000000001</v>
      </c>
      <c r="F3291" s="75">
        <f t="shared" si="1872"/>
        <v>0</v>
      </c>
      <c r="G3291" s="28"/>
      <c r="H3291" s="69">
        <f t="shared" si="1873"/>
        <v>134.30000000000001</v>
      </c>
      <c r="I3291" s="69">
        <f t="shared" si="1873"/>
        <v>16.78</v>
      </c>
      <c r="J3291" s="69">
        <f t="shared" si="1874"/>
        <v>151.08000000000001</v>
      </c>
      <c r="K3291" s="69">
        <v>0</v>
      </c>
      <c r="L3291" s="75">
        <f t="shared" si="1875"/>
        <v>151.08000000000001</v>
      </c>
      <c r="N3291" s="69">
        <v>134.30000000000001</v>
      </c>
      <c r="O3291" s="69">
        <v>16.78</v>
      </c>
      <c r="P3291" s="69">
        <f t="shared" si="1876"/>
        <v>151.08000000000001</v>
      </c>
      <c r="Q3291" s="63"/>
      <c r="R3291" s="69">
        <f t="shared" si="1877"/>
        <v>134.30000000000001</v>
      </c>
      <c r="S3291" s="69">
        <f t="shared" si="1877"/>
        <v>16.79</v>
      </c>
      <c r="T3291" s="69">
        <f t="shared" si="1878"/>
        <v>151.09</v>
      </c>
      <c r="U3291" s="69">
        <f t="shared" si="1879"/>
        <v>0</v>
      </c>
      <c r="V3291" s="77">
        <f t="shared" si="1880"/>
        <v>151.09</v>
      </c>
      <c r="X3291" s="69">
        <v>134.30000000000001</v>
      </c>
      <c r="Y3291" s="69">
        <v>16.79</v>
      </c>
      <c r="Z3291" s="69">
        <v>151.09</v>
      </c>
      <c r="AA3291" s="78"/>
      <c r="AB3291" s="79">
        <f t="shared" si="1881"/>
        <v>-9.9999999999909051E-3</v>
      </c>
    </row>
    <row r="3292" spans="1:28" x14ac:dyDescent="0.25">
      <c r="A3292" s="71" t="s">
        <v>12061</v>
      </c>
      <c r="B3292" s="72" t="s">
        <v>16978</v>
      </c>
      <c r="C3292" s="73" t="s">
        <v>8753</v>
      </c>
      <c r="D3292" s="74">
        <v>0</v>
      </c>
      <c r="E3292" s="69">
        <v>379.57000000000005</v>
      </c>
      <c r="F3292" s="75">
        <f t="shared" si="1872"/>
        <v>0</v>
      </c>
      <c r="G3292" s="28"/>
      <c r="H3292" s="69">
        <f t="shared" si="1873"/>
        <v>362.79</v>
      </c>
      <c r="I3292" s="69">
        <f t="shared" si="1873"/>
        <v>16.78</v>
      </c>
      <c r="J3292" s="69">
        <f t="shared" si="1874"/>
        <v>379.57000000000005</v>
      </c>
      <c r="K3292" s="69">
        <v>0</v>
      </c>
      <c r="L3292" s="75">
        <f t="shared" si="1875"/>
        <v>379.57000000000005</v>
      </c>
      <c r="N3292" s="69">
        <v>362.79</v>
      </c>
      <c r="O3292" s="69">
        <v>16.78</v>
      </c>
      <c r="P3292" s="69">
        <f t="shared" si="1876"/>
        <v>379.57000000000005</v>
      </c>
      <c r="Q3292" s="63"/>
      <c r="R3292" s="69">
        <f t="shared" si="1877"/>
        <v>362.79</v>
      </c>
      <c r="S3292" s="69">
        <f t="shared" si="1877"/>
        <v>16.79</v>
      </c>
      <c r="T3292" s="69">
        <f t="shared" si="1878"/>
        <v>379.58000000000004</v>
      </c>
      <c r="U3292" s="69">
        <f t="shared" si="1879"/>
        <v>0</v>
      </c>
      <c r="V3292" s="77">
        <f t="shared" si="1880"/>
        <v>379.58000000000004</v>
      </c>
      <c r="X3292" s="69">
        <v>362.79</v>
      </c>
      <c r="Y3292" s="69">
        <v>16.79</v>
      </c>
      <c r="Z3292" s="69">
        <v>379.58</v>
      </c>
      <c r="AA3292" s="78"/>
      <c r="AB3292" s="79">
        <f t="shared" si="1881"/>
        <v>-9.9999999999340616E-3</v>
      </c>
    </row>
    <row r="3293" spans="1:28" x14ac:dyDescent="0.25">
      <c r="A3293" s="71" t="s">
        <v>12062</v>
      </c>
      <c r="B3293" s="72" t="s">
        <v>16979</v>
      </c>
      <c r="C3293" s="73" t="s">
        <v>8753</v>
      </c>
      <c r="D3293" s="74">
        <v>0</v>
      </c>
      <c r="E3293" s="69">
        <v>550.31999999999994</v>
      </c>
      <c r="F3293" s="75">
        <f t="shared" si="1872"/>
        <v>0</v>
      </c>
      <c r="G3293" s="28"/>
      <c r="H3293" s="69">
        <f t="shared" si="1873"/>
        <v>533.54</v>
      </c>
      <c r="I3293" s="69">
        <f t="shared" si="1873"/>
        <v>16.78</v>
      </c>
      <c r="J3293" s="69">
        <f t="shared" si="1874"/>
        <v>550.31999999999994</v>
      </c>
      <c r="K3293" s="69">
        <v>0</v>
      </c>
      <c r="L3293" s="75">
        <f t="shared" si="1875"/>
        <v>550.31999999999994</v>
      </c>
      <c r="N3293" s="69">
        <v>533.54</v>
      </c>
      <c r="O3293" s="69">
        <v>16.78</v>
      </c>
      <c r="P3293" s="69">
        <f t="shared" si="1876"/>
        <v>550.31999999999994</v>
      </c>
      <c r="Q3293" s="63"/>
      <c r="R3293" s="69">
        <f t="shared" si="1877"/>
        <v>533.54</v>
      </c>
      <c r="S3293" s="69">
        <f t="shared" si="1877"/>
        <v>16.79</v>
      </c>
      <c r="T3293" s="69">
        <f t="shared" si="1878"/>
        <v>550.32999999999993</v>
      </c>
      <c r="U3293" s="69">
        <f t="shared" si="1879"/>
        <v>0</v>
      </c>
      <c r="V3293" s="77">
        <f t="shared" si="1880"/>
        <v>550.32999999999993</v>
      </c>
      <c r="X3293" s="69">
        <v>533.54</v>
      </c>
      <c r="Y3293" s="69">
        <v>16.79</v>
      </c>
      <c r="Z3293" s="69">
        <v>550.33000000000004</v>
      </c>
      <c r="AA3293" s="78"/>
      <c r="AB3293" s="79">
        <f t="shared" si="1881"/>
        <v>-1.0000000000104592E-2</v>
      </c>
    </row>
    <row r="3294" spans="1:28" x14ac:dyDescent="0.25">
      <c r="A3294" s="71" t="s">
        <v>12063</v>
      </c>
      <c r="B3294" s="72" t="s">
        <v>16980</v>
      </c>
      <c r="C3294" s="73" t="s">
        <v>8753</v>
      </c>
      <c r="D3294" s="74">
        <v>0</v>
      </c>
      <c r="E3294" s="69">
        <v>185.10999999999999</v>
      </c>
      <c r="F3294" s="75">
        <f t="shared" si="1872"/>
        <v>0</v>
      </c>
      <c r="G3294" s="28"/>
      <c r="H3294" s="69">
        <f t="shared" si="1873"/>
        <v>171.7</v>
      </c>
      <c r="I3294" s="69">
        <f t="shared" si="1873"/>
        <v>13.41</v>
      </c>
      <c r="J3294" s="69">
        <f t="shared" si="1874"/>
        <v>185.10999999999999</v>
      </c>
      <c r="K3294" s="69">
        <v>0</v>
      </c>
      <c r="L3294" s="75">
        <f t="shared" si="1875"/>
        <v>185.10999999999999</v>
      </c>
      <c r="N3294" s="69">
        <v>171.7</v>
      </c>
      <c r="O3294" s="69">
        <v>13.41</v>
      </c>
      <c r="P3294" s="69">
        <f t="shared" si="1876"/>
        <v>185.10999999999999</v>
      </c>
      <c r="Q3294" s="63"/>
      <c r="R3294" s="69">
        <f t="shared" si="1877"/>
        <v>171.7</v>
      </c>
      <c r="S3294" s="69">
        <f t="shared" si="1877"/>
        <v>13.42</v>
      </c>
      <c r="T3294" s="69">
        <f t="shared" si="1878"/>
        <v>185.11999999999998</v>
      </c>
      <c r="U3294" s="69">
        <f t="shared" si="1879"/>
        <v>0</v>
      </c>
      <c r="V3294" s="77">
        <f t="shared" si="1880"/>
        <v>185.11999999999998</v>
      </c>
      <c r="X3294" s="69">
        <v>171.7</v>
      </c>
      <c r="Y3294" s="69">
        <v>13.42</v>
      </c>
      <c r="Z3294" s="69">
        <v>185.12</v>
      </c>
      <c r="AA3294" s="78"/>
      <c r="AB3294" s="79">
        <f t="shared" si="1881"/>
        <v>-1.0000000000019327E-2</v>
      </c>
    </row>
    <row r="3295" spans="1:28" x14ac:dyDescent="0.25">
      <c r="A3295" s="71" t="s">
        <v>12064</v>
      </c>
      <c r="B3295" s="72" t="s">
        <v>16981</v>
      </c>
      <c r="C3295" s="73" t="s">
        <v>8753</v>
      </c>
      <c r="D3295" s="74">
        <v>0</v>
      </c>
      <c r="E3295" s="69">
        <v>213.5</v>
      </c>
      <c r="F3295" s="75">
        <f t="shared" si="1872"/>
        <v>0</v>
      </c>
      <c r="G3295" s="28"/>
      <c r="H3295" s="69">
        <f t="shared" si="1873"/>
        <v>200.09</v>
      </c>
      <c r="I3295" s="69">
        <f t="shared" si="1873"/>
        <v>13.41</v>
      </c>
      <c r="J3295" s="69">
        <f t="shared" si="1874"/>
        <v>213.5</v>
      </c>
      <c r="K3295" s="69">
        <v>0</v>
      </c>
      <c r="L3295" s="75">
        <f t="shared" si="1875"/>
        <v>213.5</v>
      </c>
      <c r="N3295" s="69">
        <v>200.09</v>
      </c>
      <c r="O3295" s="69">
        <v>13.41</v>
      </c>
      <c r="P3295" s="69">
        <f t="shared" si="1876"/>
        <v>213.5</v>
      </c>
      <c r="Q3295" s="63"/>
      <c r="R3295" s="69">
        <f t="shared" si="1877"/>
        <v>200.09</v>
      </c>
      <c r="S3295" s="69">
        <f t="shared" si="1877"/>
        <v>13.42</v>
      </c>
      <c r="T3295" s="69">
        <f t="shared" si="1878"/>
        <v>213.51</v>
      </c>
      <c r="U3295" s="69">
        <f t="shared" si="1879"/>
        <v>0</v>
      </c>
      <c r="V3295" s="77">
        <f t="shared" si="1880"/>
        <v>213.51</v>
      </c>
      <c r="X3295" s="69">
        <v>200.09</v>
      </c>
      <c r="Y3295" s="69">
        <v>13.42</v>
      </c>
      <c r="Z3295" s="69">
        <v>213.51</v>
      </c>
      <c r="AA3295" s="78"/>
      <c r="AB3295" s="79">
        <f t="shared" si="1881"/>
        <v>-9.9999999999909051E-3</v>
      </c>
    </row>
    <row r="3296" spans="1:28" x14ac:dyDescent="0.25">
      <c r="A3296" s="71" t="s">
        <v>12065</v>
      </c>
      <c r="B3296" s="72" t="s">
        <v>16982</v>
      </c>
      <c r="C3296" s="73" t="s">
        <v>8753</v>
      </c>
      <c r="D3296" s="74">
        <v>0</v>
      </c>
      <c r="E3296" s="69">
        <v>224.89</v>
      </c>
      <c r="F3296" s="75">
        <f t="shared" si="1872"/>
        <v>0</v>
      </c>
      <c r="G3296" s="76"/>
      <c r="H3296" s="69">
        <f t="shared" si="1873"/>
        <v>211.48</v>
      </c>
      <c r="I3296" s="69">
        <f t="shared" si="1873"/>
        <v>13.41</v>
      </c>
      <c r="J3296" s="69">
        <f t="shared" si="1874"/>
        <v>224.89</v>
      </c>
      <c r="K3296" s="69">
        <v>0</v>
      </c>
      <c r="L3296" s="75">
        <f t="shared" si="1875"/>
        <v>224.89</v>
      </c>
      <c r="N3296" s="69">
        <v>211.48</v>
      </c>
      <c r="O3296" s="69">
        <v>13.41</v>
      </c>
      <c r="P3296" s="69">
        <f t="shared" si="1876"/>
        <v>224.89</v>
      </c>
      <c r="Q3296" s="63"/>
      <c r="R3296" s="69">
        <f t="shared" si="1877"/>
        <v>211.48</v>
      </c>
      <c r="S3296" s="69">
        <f t="shared" si="1877"/>
        <v>13.42</v>
      </c>
      <c r="T3296" s="69">
        <f t="shared" si="1878"/>
        <v>224.89999999999998</v>
      </c>
      <c r="U3296" s="69">
        <f t="shared" si="1879"/>
        <v>0</v>
      </c>
      <c r="V3296" s="77">
        <f t="shared" si="1880"/>
        <v>224.89999999999998</v>
      </c>
      <c r="X3296" s="69">
        <v>211.48</v>
      </c>
      <c r="Y3296" s="69">
        <v>13.42</v>
      </c>
      <c r="Z3296" s="69">
        <v>224.9</v>
      </c>
      <c r="AA3296" s="78"/>
      <c r="AB3296" s="79">
        <f t="shared" si="1881"/>
        <v>-1.0000000000019327E-2</v>
      </c>
    </row>
    <row r="3297" spans="1:28" x14ac:dyDescent="0.25">
      <c r="A3297" s="71" t="s">
        <v>12066</v>
      </c>
      <c r="B3297" s="72" t="s">
        <v>16983</v>
      </c>
      <c r="C3297" s="73" t="s">
        <v>8753</v>
      </c>
      <c r="D3297" s="74">
        <v>0</v>
      </c>
      <c r="E3297" s="69">
        <v>263.19</v>
      </c>
      <c r="F3297" s="75">
        <f t="shared" si="1872"/>
        <v>0</v>
      </c>
      <c r="G3297" s="76"/>
      <c r="H3297" s="69">
        <f t="shared" ref="H3297:I3325" si="1882">ROUND(N3297+(N3297*$H$2/100),2)</f>
        <v>246.41</v>
      </c>
      <c r="I3297" s="69">
        <f t="shared" si="1882"/>
        <v>16.78</v>
      </c>
      <c r="J3297" s="69">
        <f t="shared" si="1874"/>
        <v>263.19</v>
      </c>
      <c r="K3297" s="69">
        <v>0</v>
      </c>
      <c r="L3297" s="75">
        <f t="shared" si="1875"/>
        <v>263.19</v>
      </c>
      <c r="N3297" s="69">
        <v>246.41</v>
      </c>
      <c r="O3297" s="69">
        <v>16.78</v>
      </c>
      <c r="P3297" s="69">
        <f t="shared" si="1876"/>
        <v>263.19</v>
      </c>
      <c r="Q3297" s="63"/>
      <c r="R3297" s="69">
        <f t="shared" ref="R3297:S3325" si="1883">X3297</f>
        <v>246.41</v>
      </c>
      <c r="S3297" s="69">
        <f t="shared" si="1883"/>
        <v>16.79</v>
      </c>
      <c r="T3297" s="69">
        <f t="shared" si="1878"/>
        <v>263.2</v>
      </c>
      <c r="U3297" s="69">
        <f t="shared" si="1879"/>
        <v>0</v>
      </c>
      <c r="V3297" s="77">
        <f t="shared" si="1880"/>
        <v>263.2</v>
      </c>
      <c r="X3297" s="69">
        <v>246.41</v>
      </c>
      <c r="Y3297" s="69">
        <v>16.79</v>
      </c>
      <c r="Z3297" s="69">
        <v>263.2</v>
      </c>
      <c r="AA3297" s="78"/>
      <c r="AB3297" s="79">
        <f t="shared" si="1881"/>
        <v>-9.9999999999909051E-3</v>
      </c>
    </row>
    <row r="3298" spans="1:28" x14ac:dyDescent="0.25">
      <c r="A3298" s="71" t="s">
        <v>12067</v>
      </c>
      <c r="B3298" s="72" t="s">
        <v>16984</v>
      </c>
      <c r="C3298" s="73" t="s">
        <v>8753</v>
      </c>
      <c r="D3298" s="74">
        <v>0</v>
      </c>
      <c r="E3298" s="69">
        <v>284.04999999999995</v>
      </c>
      <c r="F3298" s="75">
        <f t="shared" si="1872"/>
        <v>0</v>
      </c>
      <c r="G3298" s="76"/>
      <c r="H3298" s="69">
        <f t="shared" si="1882"/>
        <v>267.27</v>
      </c>
      <c r="I3298" s="69">
        <f t="shared" si="1882"/>
        <v>16.78</v>
      </c>
      <c r="J3298" s="69">
        <f t="shared" si="1874"/>
        <v>284.04999999999995</v>
      </c>
      <c r="K3298" s="69">
        <v>0</v>
      </c>
      <c r="L3298" s="75">
        <f t="shared" si="1875"/>
        <v>284.04999999999995</v>
      </c>
      <c r="N3298" s="69">
        <v>267.27</v>
      </c>
      <c r="O3298" s="69">
        <v>16.78</v>
      </c>
      <c r="P3298" s="69">
        <f t="shared" si="1876"/>
        <v>284.04999999999995</v>
      </c>
      <c r="Q3298" s="63"/>
      <c r="R3298" s="69">
        <f t="shared" si="1883"/>
        <v>267.27</v>
      </c>
      <c r="S3298" s="69">
        <f t="shared" si="1883"/>
        <v>16.79</v>
      </c>
      <c r="T3298" s="69">
        <f t="shared" si="1878"/>
        <v>284.06</v>
      </c>
      <c r="U3298" s="69">
        <f t="shared" si="1879"/>
        <v>0</v>
      </c>
      <c r="V3298" s="77">
        <f t="shared" si="1880"/>
        <v>284.06</v>
      </c>
      <c r="X3298" s="69">
        <v>267.27</v>
      </c>
      <c r="Y3298" s="69">
        <v>16.79</v>
      </c>
      <c r="Z3298" s="69">
        <v>284.06</v>
      </c>
      <c r="AA3298" s="78"/>
      <c r="AB3298" s="79">
        <f t="shared" si="1881"/>
        <v>-1.0000000000047748E-2</v>
      </c>
    </row>
    <row r="3299" spans="1:28" ht="22.5" x14ac:dyDescent="0.25">
      <c r="A3299" s="71" t="s">
        <v>12068</v>
      </c>
      <c r="B3299" s="72" t="s">
        <v>16985</v>
      </c>
      <c r="C3299" s="73" t="s">
        <v>8753</v>
      </c>
      <c r="D3299" s="74">
        <v>0</v>
      </c>
      <c r="E3299" s="69">
        <v>592.74</v>
      </c>
      <c r="F3299" s="75">
        <f t="shared" si="1872"/>
        <v>0</v>
      </c>
      <c r="G3299" s="76"/>
      <c r="H3299" s="69">
        <f t="shared" si="1882"/>
        <v>575.96</v>
      </c>
      <c r="I3299" s="69">
        <f t="shared" si="1882"/>
        <v>16.78</v>
      </c>
      <c r="J3299" s="69">
        <f t="shared" si="1874"/>
        <v>592.74</v>
      </c>
      <c r="K3299" s="69">
        <v>0</v>
      </c>
      <c r="L3299" s="75">
        <f t="shared" si="1875"/>
        <v>592.74</v>
      </c>
      <c r="N3299" s="69">
        <v>575.96</v>
      </c>
      <c r="O3299" s="69">
        <v>16.78</v>
      </c>
      <c r="P3299" s="69">
        <f t="shared" si="1876"/>
        <v>592.74</v>
      </c>
      <c r="Q3299" s="63"/>
      <c r="R3299" s="69">
        <f t="shared" si="1883"/>
        <v>575.96</v>
      </c>
      <c r="S3299" s="69">
        <f t="shared" si="1883"/>
        <v>16.79</v>
      </c>
      <c r="T3299" s="69">
        <f t="shared" si="1878"/>
        <v>592.75</v>
      </c>
      <c r="U3299" s="69">
        <f t="shared" si="1879"/>
        <v>0</v>
      </c>
      <c r="V3299" s="77">
        <f t="shared" si="1880"/>
        <v>592.75</v>
      </c>
      <c r="X3299" s="69">
        <v>575.96</v>
      </c>
      <c r="Y3299" s="69">
        <v>16.79</v>
      </c>
      <c r="Z3299" s="69">
        <v>592.75</v>
      </c>
      <c r="AA3299" s="78"/>
      <c r="AB3299" s="79">
        <f t="shared" si="1881"/>
        <v>-9.9999999999909051E-3</v>
      </c>
    </row>
    <row r="3300" spans="1:28" ht="22.5" x14ac:dyDescent="0.25">
      <c r="A3300" s="71" t="s">
        <v>12069</v>
      </c>
      <c r="B3300" s="72" t="s">
        <v>16986</v>
      </c>
      <c r="C3300" s="73" t="s">
        <v>8753</v>
      </c>
      <c r="D3300" s="74">
        <v>0</v>
      </c>
      <c r="E3300" s="69">
        <v>82.75</v>
      </c>
      <c r="F3300" s="75">
        <f t="shared" si="1872"/>
        <v>0</v>
      </c>
      <c r="G3300" s="28"/>
      <c r="H3300" s="69">
        <f t="shared" si="1882"/>
        <v>65.97</v>
      </c>
      <c r="I3300" s="69">
        <f t="shared" si="1882"/>
        <v>16.78</v>
      </c>
      <c r="J3300" s="69">
        <f t="shared" si="1874"/>
        <v>82.75</v>
      </c>
      <c r="K3300" s="69">
        <v>0</v>
      </c>
      <c r="L3300" s="75">
        <f t="shared" si="1875"/>
        <v>82.75</v>
      </c>
      <c r="N3300" s="69">
        <v>65.97</v>
      </c>
      <c r="O3300" s="69">
        <v>16.78</v>
      </c>
      <c r="P3300" s="69">
        <f t="shared" si="1876"/>
        <v>82.75</v>
      </c>
      <c r="Q3300" s="63"/>
      <c r="R3300" s="69">
        <f t="shared" si="1883"/>
        <v>65.97</v>
      </c>
      <c r="S3300" s="69">
        <f t="shared" si="1883"/>
        <v>16.79</v>
      </c>
      <c r="T3300" s="69">
        <f t="shared" si="1878"/>
        <v>82.759999999999991</v>
      </c>
      <c r="U3300" s="69">
        <f t="shared" si="1879"/>
        <v>0</v>
      </c>
      <c r="V3300" s="77">
        <f t="shared" si="1880"/>
        <v>82.759999999999991</v>
      </c>
      <c r="X3300" s="69">
        <v>65.97</v>
      </c>
      <c r="Y3300" s="69">
        <v>16.79</v>
      </c>
      <c r="Z3300" s="69">
        <v>82.76</v>
      </c>
      <c r="AA3300" s="78"/>
      <c r="AB3300" s="79">
        <f t="shared" si="1881"/>
        <v>-1.0000000000005116E-2</v>
      </c>
    </row>
    <row r="3301" spans="1:28" ht="22.5" x14ac:dyDescent="0.25">
      <c r="A3301" s="71" t="s">
        <v>12070</v>
      </c>
      <c r="B3301" s="72" t="s">
        <v>16987</v>
      </c>
      <c r="C3301" s="73" t="s">
        <v>8753</v>
      </c>
      <c r="D3301" s="74">
        <v>0</v>
      </c>
      <c r="E3301" s="69">
        <v>381.99</v>
      </c>
      <c r="F3301" s="75">
        <f t="shared" si="1872"/>
        <v>0</v>
      </c>
      <c r="G3301" s="28"/>
      <c r="H3301" s="69">
        <f t="shared" si="1882"/>
        <v>365.21</v>
      </c>
      <c r="I3301" s="69">
        <f t="shared" si="1882"/>
        <v>16.78</v>
      </c>
      <c r="J3301" s="69">
        <f t="shared" si="1874"/>
        <v>381.99</v>
      </c>
      <c r="K3301" s="69">
        <v>0</v>
      </c>
      <c r="L3301" s="75">
        <f t="shared" si="1875"/>
        <v>381.99</v>
      </c>
      <c r="N3301" s="69">
        <v>365.21</v>
      </c>
      <c r="O3301" s="69">
        <v>16.78</v>
      </c>
      <c r="P3301" s="69">
        <f t="shared" si="1876"/>
        <v>381.99</v>
      </c>
      <c r="Q3301" s="63"/>
      <c r="R3301" s="69">
        <f t="shared" si="1883"/>
        <v>365.21</v>
      </c>
      <c r="S3301" s="69">
        <f t="shared" si="1883"/>
        <v>16.79</v>
      </c>
      <c r="T3301" s="69">
        <f t="shared" si="1878"/>
        <v>382</v>
      </c>
      <c r="U3301" s="69">
        <f t="shared" si="1879"/>
        <v>0</v>
      </c>
      <c r="V3301" s="77">
        <f t="shared" si="1880"/>
        <v>382</v>
      </c>
      <c r="X3301" s="69">
        <v>365.21</v>
      </c>
      <c r="Y3301" s="69">
        <v>16.79</v>
      </c>
      <c r="Z3301" s="69">
        <v>382</v>
      </c>
      <c r="AA3301" s="78"/>
      <c r="AB3301" s="79">
        <f t="shared" si="1881"/>
        <v>-9.9999999999909051E-3</v>
      </c>
    </row>
    <row r="3302" spans="1:28" ht="22.5" x14ac:dyDescent="0.25">
      <c r="A3302" s="71" t="s">
        <v>12071</v>
      </c>
      <c r="B3302" s="72" t="s">
        <v>16988</v>
      </c>
      <c r="C3302" s="73" t="s">
        <v>8753</v>
      </c>
      <c r="D3302" s="74">
        <v>0</v>
      </c>
      <c r="E3302" s="69">
        <v>138.25</v>
      </c>
      <c r="F3302" s="75">
        <f t="shared" si="1872"/>
        <v>0</v>
      </c>
      <c r="G3302" s="76"/>
      <c r="H3302" s="69">
        <f t="shared" si="1882"/>
        <v>124.84</v>
      </c>
      <c r="I3302" s="69">
        <f t="shared" si="1882"/>
        <v>13.41</v>
      </c>
      <c r="J3302" s="69">
        <f t="shared" si="1874"/>
        <v>138.25</v>
      </c>
      <c r="K3302" s="69">
        <v>0</v>
      </c>
      <c r="L3302" s="75">
        <f t="shared" si="1875"/>
        <v>138.25</v>
      </c>
      <c r="N3302" s="69">
        <v>124.84</v>
      </c>
      <c r="O3302" s="69">
        <v>13.41</v>
      </c>
      <c r="P3302" s="69">
        <f t="shared" si="1876"/>
        <v>138.25</v>
      </c>
      <c r="Q3302" s="63"/>
      <c r="R3302" s="69">
        <f t="shared" si="1883"/>
        <v>124.84</v>
      </c>
      <c r="S3302" s="69">
        <f t="shared" si="1883"/>
        <v>13.42</v>
      </c>
      <c r="T3302" s="69">
        <f t="shared" si="1878"/>
        <v>138.26</v>
      </c>
      <c r="U3302" s="69">
        <f t="shared" si="1879"/>
        <v>0</v>
      </c>
      <c r="V3302" s="77">
        <f t="shared" si="1880"/>
        <v>138.26</v>
      </c>
      <c r="X3302" s="69">
        <v>124.84</v>
      </c>
      <c r="Y3302" s="69">
        <v>13.42</v>
      </c>
      <c r="Z3302" s="69">
        <v>138.26</v>
      </c>
      <c r="AA3302" s="78"/>
      <c r="AB3302" s="79">
        <f t="shared" si="1881"/>
        <v>-9.9999999999909051E-3</v>
      </c>
    </row>
    <row r="3303" spans="1:28" ht="22.5" x14ac:dyDescent="0.25">
      <c r="A3303" s="71" t="s">
        <v>12072</v>
      </c>
      <c r="B3303" s="72" t="s">
        <v>16989</v>
      </c>
      <c r="C3303" s="73" t="s">
        <v>8753</v>
      </c>
      <c r="D3303" s="74">
        <v>0</v>
      </c>
      <c r="E3303" s="69">
        <v>173.32</v>
      </c>
      <c r="F3303" s="75">
        <f t="shared" si="1872"/>
        <v>0</v>
      </c>
      <c r="G3303" s="76"/>
      <c r="H3303" s="69">
        <f t="shared" si="1882"/>
        <v>156.54</v>
      </c>
      <c r="I3303" s="69">
        <f t="shared" si="1882"/>
        <v>16.78</v>
      </c>
      <c r="J3303" s="69">
        <f t="shared" si="1874"/>
        <v>173.32</v>
      </c>
      <c r="K3303" s="69">
        <v>0</v>
      </c>
      <c r="L3303" s="75">
        <f t="shared" si="1875"/>
        <v>173.32</v>
      </c>
      <c r="N3303" s="69">
        <v>156.54</v>
      </c>
      <c r="O3303" s="69">
        <v>16.78</v>
      </c>
      <c r="P3303" s="69">
        <f t="shared" si="1876"/>
        <v>173.32</v>
      </c>
      <c r="Q3303" s="63"/>
      <c r="R3303" s="69">
        <f t="shared" si="1883"/>
        <v>156.54</v>
      </c>
      <c r="S3303" s="69">
        <f t="shared" si="1883"/>
        <v>16.79</v>
      </c>
      <c r="T3303" s="69">
        <f t="shared" si="1878"/>
        <v>173.32999999999998</v>
      </c>
      <c r="U3303" s="69">
        <f t="shared" si="1879"/>
        <v>0</v>
      </c>
      <c r="V3303" s="77">
        <f t="shared" si="1880"/>
        <v>173.32999999999998</v>
      </c>
      <c r="X3303" s="69">
        <v>156.54</v>
      </c>
      <c r="Y3303" s="69">
        <v>16.79</v>
      </c>
      <c r="Z3303" s="69">
        <v>173.33</v>
      </c>
      <c r="AA3303" s="78"/>
      <c r="AB3303" s="79">
        <f t="shared" si="1881"/>
        <v>-1.0000000000019327E-2</v>
      </c>
    </row>
    <row r="3304" spans="1:28" ht="22.5" x14ac:dyDescent="0.25">
      <c r="A3304" s="71" t="s">
        <v>12073</v>
      </c>
      <c r="B3304" s="72" t="s">
        <v>16990</v>
      </c>
      <c r="C3304" s="73" t="s">
        <v>8753</v>
      </c>
      <c r="D3304" s="74">
        <v>0</v>
      </c>
      <c r="E3304" s="69">
        <v>202.12</v>
      </c>
      <c r="F3304" s="75">
        <f t="shared" si="1872"/>
        <v>0</v>
      </c>
      <c r="G3304" s="28"/>
      <c r="H3304" s="69">
        <f t="shared" si="1882"/>
        <v>185.34</v>
      </c>
      <c r="I3304" s="69">
        <f t="shared" si="1882"/>
        <v>16.78</v>
      </c>
      <c r="J3304" s="69">
        <f t="shared" si="1874"/>
        <v>202.12</v>
      </c>
      <c r="K3304" s="69">
        <v>0</v>
      </c>
      <c r="L3304" s="75">
        <f t="shared" si="1875"/>
        <v>202.12</v>
      </c>
      <c r="N3304" s="69">
        <v>185.34</v>
      </c>
      <c r="O3304" s="69">
        <v>16.78</v>
      </c>
      <c r="P3304" s="69">
        <f t="shared" si="1876"/>
        <v>202.12</v>
      </c>
      <c r="Q3304" s="63"/>
      <c r="R3304" s="69">
        <f t="shared" si="1883"/>
        <v>185.34</v>
      </c>
      <c r="S3304" s="69">
        <f t="shared" si="1883"/>
        <v>16.79</v>
      </c>
      <c r="T3304" s="69">
        <f t="shared" si="1878"/>
        <v>202.13</v>
      </c>
      <c r="U3304" s="69">
        <f t="shared" si="1879"/>
        <v>0</v>
      </c>
      <c r="V3304" s="77">
        <f t="shared" si="1880"/>
        <v>202.13</v>
      </c>
      <c r="X3304" s="69">
        <v>185.34</v>
      </c>
      <c r="Y3304" s="69">
        <v>16.79</v>
      </c>
      <c r="Z3304" s="69">
        <v>202.13</v>
      </c>
      <c r="AA3304" s="78"/>
      <c r="AB3304" s="79">
        <f t="shared" si="1881"/>
        <v>-9.9999999999909051E-3</v>
      </c>
    </row>
    <row r="3305" spans="1:28" ht="22.5" x14ac:dyDescent="0.25">
      <c r="A3305" s="71" t="s">
        <v>12074</v>
      </c>
      <c r="B3305" s="72" t="s">
        <v>16991</v>
      </c>
      <c r="C3305" s="73" t="s">
        <v>8753</v>
      </c>
      <c r="D3305" s="74">
        <v>0</v>
      </c>
      <c r="E3305" s="69">
        <v>181.09</v>
      </c>
      <c r="F3305" s="75">
        <f t="shared" si="1872"/>
        <v>0</v>
      </c>
      <c r="G3305" s="28"/>
      <c r="H3305" s="69">
        <f t="shared" si="1882"/>
        <v>164.31</v>
      </c>
      <c r="I3305" s="69">
        <f t="shared" si="1882"/>
        <v>16.78</v>
      </c>
      <c r="J3305" s="69">
        <f t="shared" si="1874"/>
        <v>181.09</v>
      </c>
      <c r="K3305" s="69">
        <v>0</v>
      </c>
      <c r="L3305" s="75">
        <f t="shared" si="1875"/>
        <v>181.09</v>
      </c>
      <c r="N3305" s="69">
        <v>164.31</v>
      </c>
      <c r="O3305" s="69">
        <v>16.78</v>
      </c>
      <c r="P3305" s="69">
        <f t="shared" si="1876"/>
        <v>181.09</v>
      </c>
      <c r="Q3305" s="63"/>
      <c r="R3305" s="69">
        <f t="shared" si="1883"/>
        <v>164.31</v>
      </c>
      <c r="S3305" s="69">
        <f t="shared" si="1883"/>
        <v>16.79</v>
      </c>
      <c r="T3305" s="69">
        <f t="shared" si="1878"/>
        <v>181.1</v>
      </c>
      <c r="U3305" s="69">
        <f t="shared" si="1879"/>
        <v>0</v>
      </c>
      <c r="V3305" s="77">
        <f t="shared" si="1880"/>
        <v>181.1</v>
      </c>
      <c r="X3305" s="69">
        <v>164.31</v>
      </c>
      <c r="Y3305" s="69">
        <v>16.79</v>
      </c>
      <c r="Z3305" s="69">
        <v>181.1</v>
      </c>
      <c r="AA3305" s="78"/>
      <c r="AB3305" s="79">
        <f t="shared" si="1881"/>
        <v>-9.9999999999909051E-3</v>
      </c>
    </row>
    <row r="3306" spans="1:28" ht="22.5" x14ac:dyDescent="0.25">
      <c r="A3306" s="71" t="s">
        <v>12075</v>
      </c>
      <c r="B3306" s="72" t="s">
        <v>16992</v>
      </c>
      <c r="C3306" s="73" t="s">
        <v>8753</v>
      </c>
      <c r="D3306" s="74">
        <v>0</v>
      </c>
      <c r="E3306" s="69">
        <v>326.24</v>
      </c>
      <c r="F3306" s="75">
        <f t="shared" si="1872"/>
        <v>0</v>
      </c>
      <c r="G3306" s="28"/>
      <c r="H3306" s="69">
        <f t="shared" si="1882"/>
        <v>309.45999999999998</v>
      </c>
      <c r="I3306" s="69">
        <f t="shared" si="1882"/>
        <v>16.78</v>
      </c>
      <c r="J3306" s="69">
        <f t="shared" si="1874"/>
        <v>326.24</v>
      </c>
      <c r="K3306" s="69">
        <v>0</v>
      </c>
      <c r="L3306" s="75">
        <f t="shared" si="1875"/>
        <v>326.24</v>
      </c>
      <c r="N3306" s="69">
        <v>309.45999999999998</v>
      </c>
      <c r="O3306" s="69">
        <v>16.78</v>
      </c>
      <c r="P3306" s="69">
        <f t="shared" si="1876"/>
        <v>326.24</v>
      </c>
      <c r="Q3306" s="63"/>
      <c r="R3306" s="69">
        <f t="shared" si="1883"/>
        <v>309.45999999999998</v>
      </c>
      <c r="S3306" s="69">
        <f t="shared" si="1883"/>
        <v>16.79</v>
      </c>
      <c r="T3306" s="69">
        <f t="shared" si="1878"/>
        <v>326.25</v>
      </c>
      <c r="U3306" s="69">
        <f t="shared" si="1879"/>
        <v>0</v>
      </c>
      <c r="V3306" s="77">
        <f t="shared" si="1880"/>
        <v>326.25</v>
      </c>
      <c r="X3306" s="69">
        <v>309.45999999999998</v>
      </c>
      <c r="Y3306" s="69">
        <v>16.79</v>
      </c>
      <c r="Z3306" s="69">
        <v>326.25</v>
      </c>
      <c r="AA3306" s="78"/>
      <c r="AB3306" s="79">
        <f t="shared" si="1881"/>
        <v>-9.9999999999909051E-3</v>
      </c>
    </row>
    <row r="3307" spans="1:28" ht="22.5" x14ac:dyDescent="0.25">
      <c r="A3307" s="71" t="s">
        <v>12076</v>
      </c>
      <c r="B3307" s="72" t="s">
        <v>16993</v>
      </c>
      <c r="C3307" s="73" t="s">
        <v>8753</v>
      </c>
      <c r="D3307" s="74">
        <v>0</v>
      </c>
      <c r="E3307" s="69">
        <v>348.88</v>
      </c>
      <c r="F3307" s="75">
        <f t="shared" si="1872"/>
        <v>0</v>
      </c>
      <c r="G3307" s="28"/>
      <c r="H3307" s="69">
        <f t="shared" si="1882"/>
        <v>332.1</v>
      </c>
      <c r="I3307" s="69">
        <f t="shared" si="1882"/>
        <v>16.78</v>
      </c>
      <c r="J3307" s="69">
        <f t="shared" si="1874"/>
        <v>348.88</v>
      </c>
      <c r="K3307" s="69">
        <v>0</v>
      </c>
      <c r="L3307" s="75">
        <f t="shared" si="1875"/>
        <v>348.88</v>
      </c>
      <c r="N3307" s="69">
        <v>332.1</v>
      </c>
      <c r="O3307" s="69">
        <v>16.78</v>
      </c>
      <c r="P3307" s="69">
        <f t="shared" si="1876"/>
        <v>348.88</v>
      </c>
      <c r="Q3307" s="63"/>
      <c r="R3307" s="69">
        <f t="shared" si="1883"/>
        <v>332.1</v>
      </c>
      <c r="S3307" s="69">
        <f t="shared" si="1883"/>
        <v>16.79</v>
      </c>
      <c r="T3307" s="69">
        <f t="shared" si="1878"/>
        <v>348.89000000000004</v>
      </c>
      <c r="U3307" s="69">
        <f t="shared" si="1879"/>
        <v>0</v>
      </c>
      <c r="V3307" s="77">
        <f t="shared" si="1880"/>
        <v>348.89000000000004</v>
      </c>
      <c r="X3307" s="69">
        <v>332.1</v>
      </c>
      <c r="Y3307" s="69">
        <v>16.79</v>
      </c>
      <c r="Z3307" s="69">
        <v>348.89</v>
      </c>
      <c r="AA3307" s="78"/>
      <c r="AB3307" s="79">
        <f t="shared" si="1881"/>
        <v>-9.9999999999909051E-3</v>
      </c>
    </row>
    <row r="3308" spans="1:28" ht="22.5" x14ac:dyDescent="0.25">
      <c r="A3308" s="71" t="s">
        <v>12077</v>
      </c>
      <c r="B3308" s="72" t="s">
        <v>16994</v>
      </c>
      <c r="C3308" s="73" t="s">
        <v>8753</v>
      </c>
      <c r="D3308" s="74">
        <v>0</v>
      </c>
      <c r="E3308" s="69">
        <v>425.23</v>
      </c>
      <c r="F3308" s="75">
        <f t="shared" si="1872"/>
        <v>0</v>
      </c>
      <c r="G3308" s="28"/>
      <c r="H3308" s="69">
        <f t="shared" si="1882"/>
        <v>408.45</v>
      </c>
      <c r="I3308" s="69">
        <f t="shared" si="1882"/>
        <v>16.78</v>
      </c>
      <c r="J3308" s="69">
        <f t="shared" si="1874"/>
        <v>425.23</v>
      </c>
      <c r="K3308" s="69">
        <v>0</v>
      </c>
      <c r="L3308" s="75">
        <f t="shared" si="1875"/>
        <v>425.23</v>
      </c>
      <c r="N3308" s="69">
        <v>408.45</v>
      </c>
      <c r="O3308" s="69">
        <v>16.78</v>
      </c>
      <c r="P3308" s="69">
        <f t="shared" si="1876"/>
        <v>425.23</v>
      </c>
      <c r="Q3308" s="63"/>
      <c r="R3308" s="69">
        <f t="shared" si="1883"/>
        <v>408.45</v>
      </c>
      <c r="S3308" s="69">
        <f t="shared" si="1883"/>
        <v>16.79</v>
      </c>
      <c r="T3308" s="69">
        <f t="shared" si="1878"/>
        <v>425.24</v>
      </c>
      <c r="U3308" s="69">
        <f t="shared" si="1879"/>
        <v>0</v>
      </c>
      <c r="V3308" s="77">
        <f t="shared" si="1880"/>
        <v>425.24</v>
      </c>
      <c r="X3308" s="69">
        <v>408.45</v>
      </c>
      <c r="Y3308" s="69">
        <v>16.79</v>
      </c>
      <c r="Z3308" s="69">
        <v>425.24</v>
      </c>
      <c r="AA3308" s="78"/>
      <c r="AB3308" s="79">
        <f t="shared" si="1881"/>
        <v>-9.9999999999909051E-3</v>
      </c>
    </row>
    <row r="3309" spans="1:28" ht="22.5" x14ac:dyDescent="0.25">
      <c r="A3309" s="71" t="s">
        <v>12078</v>
      </c>
      <c r="B3309" s="72" t="s">
        <v>16995</v>
      </c>
      <c r="C3309" s="73" t="s">
        <v>8753</v>
      </c>
      <c r="D3309" s="74">
        <v>0</v>
      </c>
      <c r="E3309" s="69">
        <v>455.08000000000004</v>
      </c>
      <c r="F3309" s="75">
        <f t="shared" si="1872"/>
        <v>0</v>
      </c>
      <c r="G3309" s="76"/>
      <c r="H3309" s="69">
        <f t="shared" si="1882"/>
        <v>438.3</v>
      </c>
      <c r="I3309" s="69">
        <f t="shared" si="1882"/>
        <v>16.78</v>
      </c>
      <c r="J3309" s="69">
        <f t="shared" si="1874"/>
        <v>455.08000000000004</v>
      </c>
      <c r="K3309" s="69">
        <v>0</v>
      </c>
      <c r="L3309" s="75">
        <f t="shared" si="1875"/>
        <v>455.08000000000004</v>
      </c>
      <c r="N3309" s="69">
        <v>438.3</v>
      </c>
      <c r="O3309" s="69">
        <v>16.78</v>
      </c>
      <c r="P3309" s="69">
        <f t="shared" si="1876"/>
        <v>455.08000000000004</v>
      </c>
      <c r="Q3309" s="63"/>
      <c r="R3309" s="69">
        <f t="shared" si="1883"/>
        <v>438.3</v>
      </c>
      <c r="S3309" s="69">
        <f t="shared" si="1883"/>
        <v>16.79</v>
      </c>
      <c r="T3309" s="69">
        <f t="shared" si="1878"/>
        <v>455.09000000000003</v>
      </c>
      <c r="U3309" s="69">
        <f t="shared" si="1879"/>
        <v>0</v>
      </c>
      <c r="V3309" s="77">
        <f t="shared" si="1880"/>
        <v>455.09000000000003</v>
      </c>
      <c r="X3309" s="69">
        <v>438.3</v>
      </c>
      <c r="Y3309" s="69">
        <v>16.79</v>
      </c>
      <c r="Z3309" s="69">
        <v>455.09</v>
      </c>
      <c r="AA3309" s="78"/>
      <c r="AB3309" s="79">
        <f t="shared" si="1881"/>
        <v>-9.9999999999340616E-3</v>
      </c>
    </row>
    <row r="3310" spans="1:28" x14ac:dyDescent="0.25">
      <c r="A3310" s="71" t="s">
        <v>12079</v>
      </c>
      <c r="B3310" s="72" t="s">
        <v>16996</v>
      </c>
      <c r="C3310" s="73" t="s">
        <v>8753</v>
      </c>
      <c r="D3310" s="74">
        <v>0</v>
      </c>
      <c r="E3310" s="69">
        <v>942.93999999999994</v>
      </c>
      <c r="F3310" s="75">
        <f t="shared" si="1872"/>
        <v>0</v>
      </c>
      <c r="G3310" s="28"/>
      <c r="H3310" s="69">
        <f t="shared" si="1882"/>
        <v>926.16</v>
      </c>
      <c r="I3310" s="69">
        <f t="shared" si="1882"/>
        <v>16.78</v>
      </c>
      <c r="J3310" s="69">
        <f t="shared" si="1874"/>
        <v>942.93999999999994</v>
      </c>
      <c r="K3310" s="69">
        <v>0</v>
      </c>
      <c r="L3310" s="75">
        <f t="shared" si="1875"/>
        <v>942.93999999999994</v>
      </c>
      <c r="N3310" s="69">
        <v>926.16</v>
      </c>
      <c r="O3310" s="69">
        <v>16.78</v>
      </c>
      <c r="P3310" s="69">
        <f t="shared" si="1876"/>
        <v>942.93999999999994</v>
      </c>
      <c r="Q3310" s="63"/>
      <c r="R3310" s="69">
        <f t="shared" si="1883"/>
        <v>926.16</v>
      </c>
      <c r="S3310" s="69">
        <f t="shared" si="1883"/>
        <v>16.79</v>
      </c>
      <c r="T3310" s="69">
        <f t="shared" si="1878"/>
        <v>942.94999999999993</v>
      </c>
      <c r="U3310" s="69">
        <f t="shared" si="1879"/>
        <v>0</v>
      </c>
      <c r="V3310" s="77">
        <f t="shared" si="1880"/>
        <v>942.94999999999993</v>
      </c>
      <c r="X3310" s="69">
        <v>926.16</v>
      </c>
      <c r="Y3310" s="69">
        <v>16.79</v>
      </c>
      <c r="Z3310" s="69">
        <v>942.95</v>
      </c>
      <c r="AA3310" s="78"/>
      <c r="AB3310" s="79">
        <f t="shared" si="1881"/>
        <v>-1.0000000000104592E-2</v>
      </c>
    </row>
    <row r="3311" spans="1:28" x14ac:dyDescent="0.25">
      <c r="A3311" s="71" t="s">
        <v>12080</v>
      </c>
      <c r="B3311" s="72" t="s">
        <v>16997</v>
      </c>
      <c r="C3311" s="73" t="s">
        <v>8753</v>
      </c>
      <c r="D3311" s="74">
        <v>0</v>
      </c>
      <c r="E3311" s="69">
        <v>433.97</v>
      </c>
      <c r="F3311" s="75">
        <f t="shared" si="1872"/>
        <v>0</v>
      </c>
      <c r="G3311" s="76"/>
      <c r="H3311" s="69">
        <f t="shared" si="1882"/>
        <v>420.56</v>
      </c>
      <c r="I3311" s="69">
        <f t="shared" si="1882"/>
        <v>13.41</v>
      </c>
      <c r="J3311" s="69">
        <f t="shared" si="1874"/>
        <v>433.97</v>
      </c>
      <c r="K3311" s="69">
        <v>0</v>
      </c>
      <c r="L3311" s="75">
        <f t="shared" si="1875"/>
        <v>433.97</v>
      </c>
      <c r="N3311" s="69">
        <v>420.56</v>
      </c>
      <c r="O3311" s="69">
        <v>13.41</v>
      </c>
      <c r="P3311" s="69">
        <f t="shared" si="1876"/>
        <v>433.97</v>
      </c>
      <c r="Q3311" s="63"/>
      <c r="R3311" s="69">
        <f t="shared" si="1883"/>
        <v>420.56</v>
      </c>
      <c r="S3311" s="69">
        <f t="shared" si="1883"/>
        <v>13.42</v>
      </c>
      <c r="T3311" s="69">
        <f t="shared" si="1878"/>
        <v>433.98</v>
      </c>
      <c r="U3311" s="69">
        <f t="shared" si="1879"/>
        <v>0</v>
      </c>
      <c r="V3311" s="77">
        <f t="shared" si="1880"/>
        <v>433.98</v>
      </c>
      <c r="X3311" s="69">
        <v>420.56</v>
      </c>
      <c r="Y3311" s="69">
        <v>13.42</v>
      </c>
      <c r="Z3311" s="69">
        <v>433.98</v>
      </c>
      <c r="AA3311" s="78"/>
      <c r="AB3311" s="79">
        <f t="shared" si="1881"/>
        <v>-9.9999999999909051E-3</v>
      </c>
    </row>
    <row r="3312" spans="1:28" x14ac:dyDescent="0.25">
      <c r="A3312" s="71" t="s">
        <v>12081</v>
      </c>
      <c r="B3312" s="72" t="s">
        <v>16998</v>
      </c>
      <c r="C3312" s="73" t="s">
        <v>8753</v>
      </c>
      <c r="D3312" s="74">
        <v>0</v>
      </c>
      <c r="E3312" s="69">
        <v>543.66999999999996</v>
      </c>
      <c r="F3312" s="75">
        <f t="shared" si="1872"/>
        <v>0</v>
      </c>
      <c r="G3312" s="76"/>
      <c r="H3312" s="69">
        <f t="shared" si="1882"/>
        <v>526.89</v>
      </c>
      <c r="I3312" s="69">
        <f t="shared" si="1882"/>
        <v>16.78</v>
      </c>
      <c r="J3312" s="69">
        <f t="shared" si="1874"/>
        <v>543.66999999999996</v>
      </c>
      <c r="K3312" s="69">
        <v>0</v>
      </c>
      <c r="L3312" s="75">
        <f t="shared" si="1875"/>
        <v>543.66999999999996</v>
      </c>
      <c r="N3312" s="69">
        <v>526.89</v>
      </c>
      <c r="O3312" s="69">
        <v>16.78</v>
      </c>
      <c r="P3312" s="69">
        <f t="shared" si="1876"/>
        <v>543.66999999999996</v>
      </c>
      <c r="Q3312" s="63"/>
      <c r="R3312" s="69">
        <f t="shared" si="1883"/>
        <v>526.89</v>
      </c>
      <c r="S3312" s="69">
        <f t="shared" si="1883"/>
        <v>16.79</v>
      </c>
      <c r="T3312" s="69">
        <f t="shared" si="1878"/>
        <v>543.67999999999995</v>
      </c>
      <c r="U3312" s="69">
        <f t="shared" si="1879"/>
        <v>0</v>
      </c>
      <c r="V3312" s="77">
        <f t="shared" si="1880"/>
        <v>543.67999999999995</v>
      </c>
      <c r="X3312" s="69">
        <v>526.89</v>
      </c>
      <c r="Y3312" s="69">
        <v>16.79</v>
      </c>
      <c r="Z3312" s="69">
        <v>543.67999999999995</v>
      </c>
      <c r="AA3312" s="78"/>
      <c r="AB3312" s="79">
        <f t="shared" si="1881"/>
        <v>-9.9999999999909051E-3</v>
      </c>
    </row>
    <row r="3313" spans="1:28" x14ac:dyDescent="0.25">
      <c r="A3313" s="71" t="s">
        <v>12082</v>
      </c>
      <c r="B3313" s="72" t="s">
        <v>16999</v>
      </c>
      <c r="C3313" s="73" t="s">
        <v>8753</v>
      </c>
      <c r="D3313" s="74">
        <v>0</v>
      </c>
      <c r="E3313" s="69">
        <v>921.32999999999993</v>
      </c>
      <c r="F3313" s="75">
        <f t="shared" si="1872"/>
        <v>0</v>
      </c>
      <c r="G3313" s="28"/>
      <c r="H3313" s="69">
        <f t="shared" si="1882"/>
        <v>904.55</v>
      </c>
      <c r="I3313" s="69">
        <f t="shared" si="1882"/>
        <v>16.78</v>
      </c>
      <c r="J3313" s="69">
        <f t="shared" si="1874"/>
        <v>921.32999999999993</v>
      </c>
      <c r="K3313" s="69">
        <v>0</v>
      </c>
      <c r="L3313" s="75">
        <f t="shared" si="1875"/>
        <v>921.32999999999993</v>
      </c>
      <c r="N3313" s="69">
        <v>904.55</v>
      </c>
      <c r="O3313" s="69">
        <v>16.78</v>
      </c>
      <c r="P3313" s="69">
        <f t="shared" si="1876"/>
        <v>921.32999999999993</v>
      </c>
      <c r="Q3313" s="63"/>
      <c r="R3313" s="69">
        <f t="shared" si="1883"/>
        <v>904.55</v>
      </c>
      <c r="S3313" s="69">
        <f t="shared" si="1883"/>
        <v>16.79</v>
      </c>
      <c r="T3313" s="69">
        <f t="shared" si="1878"/>
        <v>921.33999999999992</v>
      </c>
      <c r="U3313" s="69">
        <f t="shared" si="1879"/>
        <v>0</v>
      </c>
      <c r="V3313" s="77">
        <f t="shared" si="1880"/>
        <v>921.33999999999992</v>
      </c>
      <c r="X3313" s="69">
        <v>904.55</v>
      </c>
      <c r="Y3313" s="69">
        <v>16.79</v>
      </c>
      <c r="Z3313" s="69">
        <v>921.34</v>
      </c>
      <c r="AA3313" s="78"/>
      <c r="AB3313" s="79">
        <f t="shared" si="1881"/>
        <v>-1.0000000000104592E-2</v>
      </c>
    </row>
    <row r="3314" spans="1:28" x14ac:dyDescent="0.25">
      <c r="A3314" s="71" t="s">
        <v>12083</v>
      </c>
      <c r="B3314" s="72" t="s">
        <v>17000</v>
      </c>
      <c r="C3314" s="73" t="s">
        <v>8753</v>
      </c>
      <c r="D3314" s="74">
        <v>0</v>
      </c>
      <c r="E3314" s="69">
        <v>1133.83</v>
      </c>
      <c r="F3314" s="75">
        <f t="shared" si="1872"/>
        <v>0</v>
      </c>
      <c r="G3314" s="28"/>
      <c r="H3314" s="69">
        <f t="shared" si="1882"/>
        <v>1117.05</v>
      </c>
      <c r="I3314" s="69">
        <f t="shared" si="1882"/>
        <v>16.78</v>
      </c>
      <c r="J3314" s="69">
        <f t="shared" si="1874"/>
        <v>1133.83</v>
      </c>
      <c r="K3314" s="69">
        <v>0</v>
      </c>
      <c r="L3314" s="75">
        <f t="shared" si="1875"/>
        <v>1133.83</v>
      </c>
      <c r="N3314" s="69">
        <v>1117.05</v>
      </c>
      <c r="O3314" s="69">
        <v>16.78</v>
      </c>
      <c r="P3314" s="69">
        <f t="shared" si="1876"/>
        <v>1133.83</v>
      </c>
      <c r="Q3314" s="63"/>
      <c r="R3314" s="69">
        <f t="shared" si="1883"/>
        <v>1117.05</v>
      </c>
      <c r="S3314" s="69">
        <f t="shared" si="1883"/>
        <v>16.79</v>
      </c>
      <c r="T3314" s="69">
        <f t="shared" si="1878"/>
        <v>1133.8399999999999</v>
      </c>
      <c r="U3314" s="69">
        <f t="shared" si="1879"/>
        <v>0</v>
      </c>
      <c r="V3314" s="77">
        <f t="shared" si="1880"/>
        <v>1133.8399999999999</v>
      </c>
      <c r="X3314" s="69">
        <v>1117.05</v>
      </c>
      <c r="Y3314" s="69">
        <v>16.79</v>
      </c>
      <c r="Z3314" s="69">
        <v>1133.8399999999999</v>
      </c>
      <c r="AA3314" s="78"/>
      <c r="AB3314" s="79">
        <f t="shared" si="1881"/>
        <v>-9.9999999999909051E-3</v>
      </c>
    </row>
    <row r="3315" spans="1:28" ht="33.75" x14ac:dyDescent="0.25">
      <c r="A3315" s="71" t="s">
        <v>12084</v>
      </c>
      <c r="B3315" s="72" t="s">
        <v>17001</v>
      </c>
      <c r="C3315" s="73" t="s">
        <v>8753</v>
      </c>
      <c r="D3315" s="74">
        <v>0</v>
      </c>
      <c r="E3315" s="69">
        <v>2106.73</v>
      </c>
      <c r="F3315" s="75">
        <f t="shared" si="1872"/>
        <v>0</v>
      </c>
      <c r="G3315" s="28"/>
      <c r="H3315" s="69">
        <f t="shared" si="1882"/>
        <v>2089.9499999999998</v>
      </c>
      <c r="I3315" s="69">
        <f t="shared" si="1882"/>
        <v>16.78</v>
      </c>
      <c r="J3315" s="69">
        <f t="shared" si="1874"/>
        <v>2106.73</v>
      </c>
      <c r="K3315" s="69">
        <v>0</v>
      </c>
      <c r="L3315" s="75">
        <f t="shared" si="1875"/>
        <v>2106.73</v>
      </c>
      <c r="N3315" s="69">
        <v>2089.9499999999998</v>
      </c>
      <c r="O3315" s="69">
        <v>16.78</v>
      </c>
      <c r="P3315" s="69">
        <f t="shared" si="1876"/>
        <v>2106.73</v>
      </c>
      <c r="Q3315" s="63"/>
      <c r="R3315" s="69">
        <f t="shared" si="1883"/>
        <v>2089.9499999999998</v>
      </c>
      <c r="S3315" s="69">
        <f t="shared" si="1883"/>
        <v>16.79</v>
      </c>
      <c r="T3315" s="69">
        <f t="shared" si="1878"/>
        <v>2106.7399999999998</v>
      </c>
      <c r="U3315" s="69">
        <f t="shared" si="1879"/>
        <v>0</v>
      </c>
      <c r="V3315" s="77">
        <f t="shared" si="1880"/>
        <v>2106.7399999999998</v>
      </c>
      <c r="X3315" s="69">
        <v>2089.9499999999998</v>
      </c>
      <c r="Y3315" s="69">
        <v>16.79</v>
      </c>
      <c r="Z3315" s="69">
        <v>2106.7399999999998</v>
      </c>
      <c r="AA3315" s="78"/>
      <c r="AB3315" s="79">
        <f t="shared" si="1881"/>
        <v>-9.9999999997635314E-3</v>
      </c>
    </row>
    <row r="3316" spans="1:28" ht="33.75" x14ac:dyDescent="0.25">
      <c r="A3316" s="71" t="s">
        <v>12085</v>
      </c>
      <c r="B3316" s="72" t="s">
        <v>17002</v>
      </c>
      <c r="C3316" s="73" t="s">
        <v>8753</v>
      </c>
      <c r="D3316" s="74">
        <v>0</v>
      </c>
      <c r="E3316" s="69">
        <v>318.98</v>
      </c>
      <c r="F3316" s="75">
        <f t="shared" si="1872"/>
        <v>0</v>
      </c>
      <c r="G3316" s="76"/>
      <c r="H3316" s="69">
        <f t="shared" si="1882"/>
        <v>305.57</v>
      </c>
      <c r="I3316" s="69">
        <f t="shared" si="1882"/>
        <v>13.41</v>
      </c>
      <c r="J3316" s="69">
        <f t="shared" si="1874"/>
        <v>318.98</v>
      </c>
      <c r="K3316" s="69">
        <v>0</v>
      </c>
      <c r="L3316" s="75">
        <f t="shared" si="1875"/>
        <v>318.98</v>
      </c>
      <c r="N3316" s="69">
        <v>305.57</v>
      </c>
      <c r="O3316" s="69">
        <v>13.41</v>
      </c>
      <c r="P3316" s="69">
        <f t="shared" si="1876"/>
        <v>318.98</v>
      </c>
      <c r="Q3316" s="63"/>
      <c r="R3316" s="69">
        <f t="shared" si="1883"/>
        <v>305.57</v>
      </c>
      <c r="S3316" s="69">
        <f t="shared" si="1883"/>
        <v>13.42</v>
      </c>
      <c r="T3316" s="69">
        <f t="shared" si="1878"/>
        <v>318.99</v>
      </c>
      <c r="U3316" s="69">
        <f t="shared" si="1879"/>
        <v>0</v>
      </c>
      <c r="V3316" s="77">
        <f t="shared" si="1880"/>
        <v>318.99</v>
      </c>
      <c r="X3316" s="69">
        <v>305.57</v>
      </c>
      <c r="Y3316" s="69">
        <v>13.42</v>
      </c>
      <c r="Z3316" s="69">
        <v>318.99</v>
      </c>
      <c r="AA3316" s="78"/>
      <c r="AB3316" s="79">
        <f t="shared" si="1881"/>
        <v>-9.9999999999909051E-3</v>
      </c>
    </row>
    <row r="3317" spans="1:28" s="33" customFormat="1" ht="33.75" x14ac:dyDescent="0.25">
      <c r="A3317" s="71" t="s">
        <v>12086</v>
      </c>
      <c r="B3317" s="72" t="s">
        <v>17003</v>
      </c>
      <c r="C3317" s="73" t="s">
        <v>8753</v>
      </c>
      <c r="D3317" s="74">
        <v>0</v>
      </c>
      <c r="E3317" s="69">
        <v>355.22</v>
      </c>
      <c r="F3317" s="75">
        <f t="shared" si="1872"/>
        <v>0</v>
      </c>
      <c r="G3317" s="76"/>
      <c r="H3317" s="69">
        <f t="shared" si="1882"/>
        <v>341.81</v>
      </c>
      <c r="I3317" s="69">
        <f t="shared" si="1882"/>
        <v>13.41</v>
      </c>
      <c r="J3317" s="69">
        <f t="shared" si="1874"/>
        <v>355.22</v>
      </c>
      <c r="K3317" s="69">
        <v>0</v>
      </c>
      <c r="L3317" s="75">
        <f t="shared" si="1875"/>
        <v>355.22</v>
      </c>
      <c r="N3317" s="69">
        <v>341.81</v>
      </c>
      <c r="O3317" s="69">
        <v>13.41</v>
      </c>
      <c r="P3317" s="69">
        <f t="shared" si="1876"/>
        <v>355.22</v>
      </c>
      <c r="Q3317" s="63"/>
      <c r="R3317" s="69">
        <f t="shared" si="1883"/>
        <v>341.81</v>
      </c>
      <c r="S3317" s="69">
        <f t="shared" si="1883"/>
        <v>13.42</v>
      </c>
      <c r="T3317" s="69">
        <f t="shared" si="1878"/>
        <v>355.23</v>
      </c>
      <c r="U3317" s="69">
        <f t="shared" si="1879"/>
        <v>0</v>
      </c>
      <c r="V3317" s="77">
        <f t="shared" si="1880"/>
        <v>355.23</v>
      </c>
      <c r="X3317" s="69">
        <v>341.81</v>
      </c>
      <c r="Y3317" s="69">
        <v>13.42</v>
      </c>
      <c r="Z3317" s="69">
        <v>355.23</v>
      </c>
      <c r="AA3317" s="78"/>
      <c r="AB3317" s="79">
        <f t="shared" si="1881"/>
        <v>-9.9999999999909051E-3</v>
      </c>
    </row>
    <row r="3318" spans="1:28" s="33" customFormat="1" ht="33.75" x14ac:dyDescent="0.25">
      <c r="A3318" s="71" t="s">
        <v>12087</v>
      </c>
      <c r="B3318" s="72" t="s">
        <v>17004</v>
      </c>
      <c r="C3318" s="73" t="s">
        <v>8753</v>
      </c>
      <c r="D3318" s="74">
        <v>0</v>
      </c>
      <c r="E3318" s="69">
        <v>439.78</v>
      </c>
      <c r="F3318" s="75">
        <f t="shared" si="1872"/>
        <v>0</v>
      </c>
      <c r="G3318" s="76"/>
      <c r="H3318" s="69">
        <f t="shared" si="1882"/>
        <v>423</v>
      </c>
      <c r="I3318" s="69">
        <f t="shared" si="1882"/>
        <v>16.78</v>
      </c>
      <c r="J3318" s="69">
        <f t="shared" si="1874"/>
        <v>439.78</v>
      </c>
      <c r="K3318" s="69">
        <v>0</v>
      </c>
      <c r="L3318" s="75">
        <f t="shared" si="1875"/>
        <v>439.78</v>
      </c>
      <c r="N3318" s="69">
        <v>423</v>
      </c>
      <c r="O3318" s="69">
        <v>16.78</v>
      </c>
      <c r="P3318" s="69">
        <f t="shared" si="1876"/>
        <v>439.78</v>
      </c>
      <c r="Q3318" s="63"/>
      <c r="R3318" s="69">
        <f t="shared" si="1883"/>
        <v>423</v>
      </c>
      <c r="S3318" s="69">
        <f t="shared" si="1883"/>
        <v>16.79</v>
      </c>
      <c r="T3318" s="69">
        <f t="shared" si="1878"/>
        <v>439.79</v>
      </c>
      <c r="U3318" s="69">
        <f t="shared" si="1879"/>
        <v>0</v>
      </c>
      <c r="V3318" s="77">
        <f t="shared" si="1880"/>
        <v>439.79</v>
      </c>
      <c r="X3318" s="69">
        <v>423</v>
      </c>
      <c r="Y3318" s="69">
        <v>16.79</v>
      </c>
      <c r="Z3318" s="69">
        <v>439.79</v>
      </c>
      <c r="AA3318" s="78"/>
      <c r="AB3318" s="79">
        <f t="shared" si="1881"/>
        <v>-1.0000000000047748E-2</v>
      </c>
    </row>
    <row r="3319" spans="1:28" s="33" customFormat="1" x14ac:dyDescent="0.25">
      <c r="A3319" s="71" t="s">
        <v>12088</v>
      </c>
      <c r="B3319" s="72" t="s">
        <v>17005</v>
      </c>
      <c r="C3319" s="73" t="s">
        <v>8753</v>
      </c>
      <c r="D3319" s="74">
        <v>0</v>
      </c>
      <c r="E3319" s="69">
        <v>670.94999999999993</v>
      </c>
      <c r="F3319" s="75">
        <f t="shared" si="1872"/>
        <v>0</v>
      </c>
      <c r="G3319" s="76"/>
      <c r="H3319" s="69">
        <f t="shared" si="1882"/>
        <v>654.16999999999996</v>
      </c>
      <c r="I3319" s="69">
        <f t="shared" si="1882"/>
        <v>16.78</v>
      </c>
      <c r="J3319" s="69">
        <f t="shared" si="1874"/>
        <v>670.94999999999993</v>
      </c>
      <c r="K3319" s="69">
        <v>0</v>
      </c>
      <c r="L3319" s="75">
        <f t="shared" si="1875"/>
        <v>670.94999999999993</v>
      </c>
      <c r="N3319" s="69">
        <v>654.16999999999996</v>
      </c>
      <c r="O3319" s="69">
        <v>16.78</v>
      </c>
      <c r="P3319" s="69">
        <f t="shared" si="1876"/>
        <v>670.94999999999993</v>
      </c>
      <c r="Q3319" s="63"/>
      <c r="R3319" s="69">
        <f t="shared" si="1883"/>
        <v>654.16999999999996</v>
      </c>
      <c r="S3319" s="69">
        <f t="shared" si="1883"/>
        <v>16.79</v>
      </c>
      <c r="T3319" s="69">
        <f t="shared" si="1878"/>
        <v>670.95999999999992</v>
      </c>
      <c r="U3319" s="69">
        <f t="shared" si="1879"/>
        <v>0</v>
      </c>
      <c r="V3319" s="77">
        <f t="shared" si="1880"/>
        <v>670.95999999999992</v>
      </c>
      <c r="X3319" s="69">
        <v>654.16999999999996</v>
      </c>
      <c r="Y3319" s="69">
        <v>16.79</v>
      </c>
      <c r="Z3319" s="69">
        <v>670.96</v>
      </c>
      <c r="AA3319" s="78"/>
      <c r="AB3319" s="79">
        <f t="shared" si="1881"/>
        <v>-1.0000000000104592E-2</v>
      </c>
    </row>
    <row r="3320" spans="1:28" s="33" customFormat="1" x14ac:dyDescent="0.25">
      <c r="A3320" s="71" t="s">
        <v>12089</v>
      </c>
      <c r="B3320" s="72" t="s">
        <v>17006</v>
      </c>
      <c r="C3320" s="73" t="s">
        <v>8753</v>
      </c>
      <c r="D3320" s="74">
        <v>0</v>
      </c>
      <c r="E3320" s="69">
        <v>244.83</v>
      </c>
      <c r="F3320" s="75">
        <f t="shared" si="1872"/>
        <v>0</v>
      </c>
      <c r="G3320" s="76"/>
      <c r="H3320" s="69">
        <f t="shared" si="1882"/>
        <v>228.05</v>
      </c>
      <c r="I3320" s="69">
        <f t="shared" si="1882"/>
        <v>16.78</v>
      </c>
      <c r="J3320" s="69">
        <f t="shared" si="1874"/>
        <v>244.83</v>
      </c>
      <c r="K3320" s="69">
        <v>0</v>
      </c>
      <c r="L3320" s="75">
        <f t="shared" si="1875"/>
        <v>244.83</v>
      </c>
      <c r="N3320" s="69">
        <v>228.05</v>
      </c>
      <c r="O3320" s="69">
        <v>16.78</v>
      </c>
      <c r="P3320" s="69">
        <f t="shared" si="1876"/>
        <v>244.83</v>
      </c>
      <c r="Q3320" s="63"/>
      <c r="R3320" s="69">
        <f t="shared" si="1883"/>
        <v>228.05</v>
      </c>
      <c r="S3320" s="69">
        <f t="shared" si="1883"/>
        <v>16.79</v>
      </c>
      <c r="T3320" s="69">
        <f t="shared" si="1878"/>
        <v>244.84</v>
      </c>
      <c r="U3320" s="69">
        <f t="shared" si="1879"/>
        <v>0</v>
      </c>
      <c r="V3320" s="77">
        <f t="shared" si="1880"/>
        <v>244.84</v>
      </c>
      <c r="X3320" s="69">
        <v>228.05</v>
      </c>
      <c r="Y3320" s="69">
        <v>16.79</v>
      </c>
      <c r="Z3320" s="69">
        <v>244.84</v>
      </c>
      <c r="AA3320" s="78"/>
      <c r="AB3320" s="79">
        <f t="shared" si="1881"/>
        <v>-9.9999999999909051E-3</v>
      </c>
    </row>
    <row r="3321" spans="1:28" s="33" customFormat="1" x14ac:dyDescent="0.25">
      <c r="A3321" s="71" t="s">
        <v>12907</v>
      </c>
      <c r="B3321" s="72" t="s">
        <v>17007</v>
      </c>
      <c r="C3321" s="73" t="s">
        <v>8753</v>
      </c>
      <c r="D3321" s="74">
        <v>0</v>
      </c>
      <c r="E3321" s="69">
        <v>509.96000000000004</v>
      </c>
      <c r="F3321" s="75">
        <f t="shared" si="1872"/>
        <v>0</v>
      </c>
      <c r="G3321" s="28"/>
      <c r="H3321" s="69">
        <f t="shared" si="1882"/>
        <v>493.18</v>
      </c>
      <c r="I3321" s="69">
        <f t="shared" si="1882"/>
        <v>16.78</v>
      </c>
      <c r="J3321" s="69">
        <f t="shared" si="1874"/>
        <v>509.96000000000004</v>
      </c>
      <c r="K3321" s="69">
        <v>0</v>
      </c>
      <c r="L3321" s="75">
        <f t="shared" si="1875"/>
        <v>509.96000000000004</v>
      </c>
      <c r="N3321" s="69">
        <v>493.18</v>
      </c>
      <c r="O3321" s="69">
        <v>16.78</v>
      </c>
      <c r="P3321" s="69">
        <f t="shared" si="1876"/>
        <v>509.96000000000004</v>
      </c>
      <c r="Q3321" s="63"/>
      <c r="R3321" s="69">
        <f t="shared" si="1883"/>
        <v>493.18</v>
      </c>
      <c r="S3321" s="69">
        <f t="shared" si="1883"/>
        <v>16.79</v>
      </c>
      <c r="T3321" s="69">
        <f t="shared" si="1878"/>
        <v>509.97</v>
      </c>
      <c r="U3321" s="69">
        <f t="shared" si="1879"/>
        <v>0</v>
      </c>
      <c r="V3321" s="77">
        <f t="shared" si="1880"/>
        <v>509.97</v>
      </c>
      <c r="X3321" s="69">
        <v>493.18</v>
      </c>
      <c r="Y3321" s="69">
        <v>16.79</v>
      </c>
      <c r="Z3321" s="69">
        <v>509.97</v>
      </c>
      <c r="AA3321" s="78"/>
      <c r="AB3321" s="107">
        <f t="shared" si="1881"/>
        <v>-9.9999999999909051E-3</v>
      </c>
    </row>
    <row r="3322" spans="1:28" s="33" customFormat="1" x14ac:dyDescent="0.25">
      <c r="A3322" s="71" t="s">
        <v>12090</v>
      </c>
      <c r="B3322" s="72" t="s">
        <v>17008</v>
      </c>
      <c r="C3322" s="73" t="s">
        <v>8753</v>
      </c>
      <c r="D3322" s="74">
        <v>0</v>
      </c>
      <c r="E3322" s="69">
        <v>447.72</v>
      </c>
      <c r="F3322" s="75">
        <f t="shared" si="1872"/>
        <v>0</v>
      </c>
      <c r="G3322" s="28"/>
      <c r="H3322" s="69">
        <f t="shared" si="1882"/>
        <v>430.94</v>
      </c>
      <c r="I3322" s="69">
        <f t="shared" si="1882"/>
        <v>16.78</v>
      </c>
      <c r="J3322" s="69">
        <f t="shared" si="1874"/>
        <v>447.72</v>
      </c>
      <c r="K3322" s="69">
        <v>0</v>
      </c>
      <c r="L3322" s="75">
        <f t="shared" si="1875"/>
        <v>447.72</v>
      </c>
      <c r="N3322" s="69">
        <v>430.94</v>
      </c>
      <c r="O3322" s="69">
        <v>16.78</v>
      </c>
      <c r="P3322" s="69">
        <f t="shared" si="1876"/>
        <v>447.72</v>
      </c>
      <c r="Q3322" s="63"/>
      <c r="R3322" s="69">
        <f t="shared" si="1883"/>
        <v>430.94</v>
      </c>
      <c r="S3322" s="69">
        <f t="shared" si="1883"/>
        <v>16.79</v>
      </c>
      <c r="T3322" s="69">
        <f t="shared" si="1878"/>
        <v>447.73</v>
      </c>
      <c r="U3322" s="69">
        <f t="shared" si="1879"/>
        <v>0</v>
      </c>
      <c r="V3322" s="77">
        <f t="shared" si="1880"/>
        <v>447.73</v>
      </c>
      <c r="X3322" s="69">
        <v>430.94</v>
      </c>
      <c r="Y3322" s="69">
        <v>16.79</v>
      </c>
      <c r="Z3322" s="69">
        <v>447.73</v>
      </c>
      <c r="AA3322" s="78"/>
      <c r="AB3322" s="79">
        <f t="shared" si="1881"/>
        <v>-9.9999999999909051E-3</v>
      </c>
    </row>
    <row r="3323" spans="1:28" s="33" customFormat="1" x14ac:dyDescent="0.25">
      <c r="A3323" s="71" t="s">
        <v>12091</v>
      </c>
      <c r="B3323" s="72" t="s">
        <v>17009</v>
      </c>
      <c r="C3323" s="73" t="s">
        <v>8753</v>
      </c>
      <c r="D3323" s="74">
        <v>0</v>
      </c>
      <c r="E3323" s="69">
        <v>660.07999999999993</v>
      </c>
      <c r="F3323" s="75">
        <f t="shared" si="1872"/>
        <v>0</v>
      </c>
      <c r="G3323" s="28"/>
      <c r="H3323" s="69">
        <f t="shared" si="1882"/>
        <v>643.29999999999995</v>
      </c>
      <c r="I3323" s="69">
        <f t="shared" si="1882"/>
        <v>16.78</v>
      </c>
      <c r="J3323" s="69">
        <f t="shared" si="1874"/>
        <v>660.07999999999993</v>
      </c>
      <c r="K3323" s="69">
        <v>0</v>
      </c>
      <c r="L3323" s="75">
        <f t="shared" si="1875"/>
        <v>660.07999999999993</v>
      </c>
      <c r="N3323" s="69">
        <v>643.29999999999995</v>
      </c>
      <c r="O3323" s="69">
        <v>16.78</v>
      </c>
      <c r="P3323" s="69">
        <f t="shared" si="1876"/>
        <v>660.07999999999993</v>
      </c>
      <c r="Q3323" s="63"/>
      <c r="R3323" s="69">
        <f t="shared" si="1883"/>
        <v>643.29999999999995</v>
      </c>
      <c r="S3323" s="69">
        <f t="shared" si="1883"/>
        <v>16.79</v>
      </c>
      <c r="T3323" s="69">
        <f t="shared" si="1878"/>
        <v>660.08999999999992</v>
      </c>
      <c r="U3323" s="69">
        <f t="shared" si="1879"/>
        <v>0</v>
      </c>
      <c r="V3323" s="77">
        <f t="shared" si="1880"/>
        <v>660.08999999999992</v>
      </c>
      <c r="X3323" s="69">
        <v>643.29999999999995</v>
      </c>
      <c r="Y3323" s="69">
        <v>16.79</v>
      </c>
      <c r="Z3323" s="69">
        <v>660.09</v>
      </c>
      <c r="AA3323" s="78"/>
      <c r="AB3323" s="79">
        <f t="shared" si="1881"/>
        <v>-1.0000000000104592E-2</v>
      </c>
    </row>
    <row r="3324" spans="1:28" s="33" customFormat="1" x14ac:dyDescent="0.25">
      <c r="A3324" s="71" t="s">
        <v>12092</v>
      </c>
      <c r="B3324" s="72" t="s">
        <v>17010</v>
      </c>
      <c r="C3324" s="73" t="s">
        <v>8753</v>
      </c>
      <c r="D3324" s="74">
        <v>0</v>
      </c>
      <c r="E3324" s="69">
        <v>1382.83</v>
      </c>
      <c r="F3324" s="75">
        <f t="shared" si="1872"/>
        <v>0</v>
      </c>
      <c r="G3324" s="28"/>
      <c r="H3324" s="69">
        <f t="shared" si="1882"/>
        <v>1366.05</v>
      </c>
      <c r="I3324" s="69">
        <f t="shared" si="1882"/>
        <v>16.78</v>
      </c>
      <c r="J3324" s="69">
        <f t="shared" si="1874"/>
        <v>1382.83</v>
      </c>
      <c r="K3324" s="69">
        <v>0</v>
      </c>
      <c r="L3324" s="75">
        <f t="shared" si="1875"/>
        <v>1382.83</v>
      </c>
      <c r="N3324" s="69">
        <v>1366.05</v>
      </c>
      <c r="O3324" s="69">
        <v>16.78</v>
      </c>
      <c r="P3324" s="69">
        <f t="shared" si="1876"/>
        <v>1382.83</v>
      </c>
      <c r="Q3324" s="63"/>
      <c r="R3324" s="69">
        <f t="shared" si="1883"/>
        <v>1366.05</v>
      </c>
      <c r="S3324" s="69">
        <f t="shared" si="1883"/>
        <v>16.79</v>
      </c>
      <c r="T3324" s="69">
        <f t="shared" si="1878"/>
        <v>1382.84</v>
      </c>
      <c r="U3324" s="69">
        <f t="shared" si="1879"/>
        <v>0</v>
      </c>
      <c r="V3324" s="77">
        <f t="shared" si="1880"/>
        <v>1382.84</v>
      </c>
      <c r="X3324" s="69">
        <v>1366.05</v>
      </c>
      <c r="Y3324" s="69">
        <v>16.79</v>
      </c>
      <c r="Z3324" s="69">
        <v>1382.84</v>
      </c>
      <c r="AA3324" s="78"/>
      <c r="AB3324" s="79">
        <f t="shared" si="1881"/>
        <v>-9.9999999999909051E-3</v>
      </c>
    </row>
    <row r="3325" spans="1:28" s="33" customFormat="1" x14ac:dyDescent="0.25">
      <c r="A3325" s="71" t="s">
        <v>12093</v>
      </c>
      <c r="B3325" s="72" t="s">
        <v>17011</v>
      </c>
      <c r="C3325" s="73" t="s">
        <v>8753</v>
      </c>
      <c r="D3325" s="74">
        <v>0</v>
      </c>
      <c r="E3325" s="69">
        <v>2422.0400000000004</v>
      </c>
      <c r="F3325" s="75">
        <f t="shared" si="1872"/>
        <v>0</v>
      </c>
      <c r="G3325" s="28"/>
      <c r="H3325" s="69">
        <f t="shared" si="1882"/>
        <v>2405.2600000000002</v>
      </c>
      <c r="I3325" s="69">
        <f t="shared" si="1882"/>
        <v>16.78</v>
      </c>
      <c r="J3325" s="69">
        <f t="shared" si="1874"/>
        <v>2422.0400000000004</v>
      </c>
      <c r="K3325" s="69">
        <v>0</v>
      </c>
      <c r="L3325" s="75">
        <f t="shared" si="1875"/>
        <v>2422.0400000000004</v>
      </c>
      <c r="N3325" s="69">
        <v>2405.2600000000002</v>
      </c>
      <c r="O3325" s="69">
        <v>16.78</v>
      </c>
      <c r="P3325" s="69">
        <f t="shared" si="1876"/>
        <v>2422.0400000000004</v>
      </c>
      <c r="Q3325" s="63"/>
      <c r="R3325" s="69">
        <f t="shared" si="1883"/>
        <v>2405.2600000000002</v>
      </c>
      <c r="S3325" s="69">
        <f t="shared" si="1883"/>
        <v>16.79</v>
      </c>
      <c r="T3325" s="69">
        <f t="shared" si="1878"/>
        <v>2422.0500000000002</v>
      </c>
      <c r="U3325" s="69">
        <f t="shared" si="1879"/>
        <v>0</v>
      </c>
      <c r="V3325" s="77">
        <f t="shared" si="1880"/>
        <v>2422.0500000000002</v>
      </c>
      <c r="X3325" s="69">
        <v>2405.2600000000002</v>
      </c>
      <c r="Y3325" s="69">
        <v>16.79</v>
      </c>
      <c r="Z3325" s="69">
        <v>2422.0500000000002</v>
      </c>
      <c r="AA3325" s="78"/>
      <c r="AB3325" s="79">
        <f t="shared" si="1881"/>
        <v>-9.9999999997635314E-3</v>
      </c>
    </row>
    <row r="3326" spans="1:28" s="33" customFormat="1" ht="22.5" x14ac:dyDescent="0.25">
      <c r="A3326" s="65" t="s">
        <v>12094</v>
      </c>
      <c r="B3326" s="66" t="s">
        <v>17012</v>
      </c>
      <c r="C3326" s="67"/>
      <c r="D3326" s="68"/>
      <c r="E3326" s="69"/>
      <c r="F3326" s="70"/>
      <c r="G3326" s="38"/>
      <c r="H3326" s="69"/>
      <c r="I3326" s="69"/>
      <c r="J3326" s="69"/>
      <c r="K3326" s="69"/>
      <c r="L3326" s="75"/>
      <c r="N3326" s="69"/>
      <c r="O3326" s="69"/>
      <c r="P3326" s="69"/>
      <c r="Q3326" s="63"/>
      <c r="R3326" s="69"/>
      <c r="S3326" s="69"/>
      <c r="T3326" s="69"/>
      <c r="U3326" s="69"/>
      <c r="V3326" s="77"/>
      <c r="X3326" s="69"/>
      <c r="Y3326" s="69"/>
      <c r="Z3326" s="69"/>
      <c r="AA3326" s="78"/>
      <c r="AB3326" s="79">
        <f t="shared" si="1881"/>
        <v>0</v>
      </c>
    </row>
    <row r="3327" spans="1:28" s="33" customFormat="1" ht="22.5" x14ac:dyDescent="0.25">
      <c r="A3327" s="71" t="s">
        <v>12095</v>
      </c>
      <c r="B3327" s="72" t="s">
        <v>17013</v>
      </c>
      <c r="C3327" s="73" t="s">
        <v>8808</v>
      </c>
      <c r="D3327" s="74">
        <v>0</v>
      </c>
      <c r="E3327" s="69">
        <v>10.27</v>
      </c>
      <c r="F3327" s="75">
        <f t="shared" ref="F3327:F3333" si="1884">ROUND(D3327*E3327,2)</f>
        <v>0</v>
      </c>
      <c r="G3327" s="76"/>
      <c r="H3327" s="69">
        <f t="shared" ref="H3327:I3333" si="1885">ROUND(N3327+(N3327*$H$2/100),2)</f>
        <v>4.74</v>
      </c>
      <c r="I3327" s="69">
        <f t="shared" si="1885"/>
        <v>5.53</v>
      </c>
      <c r="J3327" s="69">
        <f t="shared" ref="J3327:J3333" si="1886">H3327+I3327</f>
        <v>10.27</v>
      </c>
      <c r="K3327" s="69">
        <v>0</v>
      </c>
      <c r="L3327" s="75">
        <f t="shared" ref="L3327:L3333" si="1887">SUM(J3327:K3327)</f>
        <v>10.27</v>
      </c>
      <c r="N3327" s="69">
        <v>4.7399999999999993</v>
      </c>
      <c r="O3327" s="69">
        <v>5.53</v>
      </c>
      <c r="P3327" s="69">
        <f t="shared" ref="P3327:P3333" si="1888">SUM(N3327:O3327)</f>
        <v>10.27</v>
      </c>
      <c r="Q3327" s="63"/>
      <c r="R3327" s="69">
        <f t="shared" ref="R3327:S3333" si="1889">X3327</f>
        <v>4.74</v>
      </c>
      <c r="S3327" s="69">
        <f t="shared" si="1889"/>
        <v>5.54</v>
      </c>
      <c r="T3327" s="69">
        <f t="shared" ref="T3327:T3333" si="1890">R3327+S3327</f>
        <v>10.280000000000001</v>
      </c>
      <c r="U3327" s="69">
        <f t="shared" ref="U3327:U3333" si="1891">ROUND(Z3327*$H$2,2)/100</f>
        <v>0</v>
      </c>
      <c r="V3327" s="77">
        <f t="shared" ref="V3327:V3333" si="1892">SUM(T3327:U3327)</f>
        <v>10.280000000000001</v>
      </c>
      <c r="X3327" s="69">
        <v>4.74</v>
      </c>
      <c r="Y3327" s="69">
        <v>5.54</v>
      </c>
      <c r="Z3327" s="69">
        <v>10.28</v>
      </c>
      <c r="AA3327" s="78"/>
      <c r="AB3327" s="79">
        <f t="shared" si="1881"/>
        <v>-9.9999999999997868E-3</v>
      </c>
    </row>
    <row r="3328" spans="1:28" s="33" customFormat="1" ht="22.5" x14ac:dyDescent="0.25">
      <c r="A3328" s="71" t="s">
        <v>12096</v>
      </c>
      <c r="B3328" s="72" t="s">
        <v>17014</v>
      </c>
      <c r="C3328" s="73" t="s">
        <v>8808</v>
      </c>
      <c r="D3328" s="74">
        <v>0</v>
      </c>
      <c r="E3328" s="69">
        <v>12.17</v>
      </c>
      <c r="F3328" s="75">
        <f t="shared" si="1884"/>
        <v>0</v>
      </c>
      <c r="G3328" s="76"/>
      <c r="H3328" s="69">
        <f t="shared" si="1885"/>
        <v>6.64</v>
      </c>
      <c r="I3328" s="69">
        <f t="shared" si="1885"/>
        <v>5.53</v>
      </c>
      <c r="J3328" s="69">
        <f t="shared" si="1886"/>
        <v>12.17</v>
      </c>
      <c r="K3328" s="69">
        <v>0</v>
      </c>
      <c r="L3328" s="75">
        <f t="shared" si="1887"/>
        <v>12.17</v>
      </c>
      <c r="N3328" s="69">
        <v>6.64</v>
      </c>
      <c r="O3328" s="69">
        <v>5.53</v>
      </c>
      <c r="P3328" s="69">
        <f t="shared" si="1888"/>
        <v>12.17</v>
      </c>
      <c r="Q3328" s="63"/>
      <c r="R3328" s="69">
        <f t="shared" si="1889"/>
        <v>6.64</v>
      </c>
      <c r="S3328" s="69">
        <f t="shared" si="1889"/>
        <v>5.54</v>
      </c>
      <c r="T3328" s="69">
        <f t="shared" si="1890"/>
        <v>12.18</v>
      </c>
      <c r="U3328" s="69">
        <f t="shared" si="1891"/>
        <v>0</v>
      </c>
      <c r="V3328" s="77">
        <f t="shared" si="1892"/>
        <v>12.18</v>
      </c>
      <c r="X3328" s="69">
        <v>6.64</v>
      </c>
      <c r="Y3328" s="69">
        <v>5.54</v>
      </c>
      <c r="Z3328" s="69">
        <v>12.18</v>
      </c>
      <c r="AA3328" s="78"/>
      <c r="AB3328" s="79">
        <f t="shared" si="1881"/>
        <v>-9.9999999999997868E-3</v>
      </c>
    </row>
    <row r="3329" spans="1:28" s="33" customFormat="1" ht="22.5" x14ac:dyDescent="0.25">
      <c r="A3329" s="71" t="s">
        <v>12097</v>
      </c>
      <c r="B3329" s="72" t="s">
        <v>17015</v>
      </c>
      <c r="C3329" s="73" t="s">
        <v>8808</v>
      </c>
      <c r="D3329" s="74">
        <v>0</v>
      </c>
      <c r="E3329" s="69">
        <v>14.469999999999999</v>
      </c>
      <c r="F3329" s="75">
        <f t="shared" si="1884"/>
        <v>0</v>
      </c>
      <c r="G3329" s="76"/>
      <c r="H3329" s="69">
        <f t="shared" si="1885"/>
        <v>8.94</v>
      </c>
      <c r="I3329" s="69">
        <f t="shared" si="1885"/>
        <v>5.53</v>
      </c>
      <c r="J3329" s="69">
        <f t="shared" si="1886"/>
        <v>14.469999999999999</v>
      </c>
      <c r="K3329" s="69">
        <v>0</v>
      </c>
      <c r="L3329" s="75">
        <f t="shared" si="1887"/>
        <v>14.469999999999999</v>
      </c>
      <c r="N3329" s="69">
        <v>8.94</v>
      </c>
      <c r="O3329" s="69">
        <v>5.53</v>
      </c>
      <c r="P3329" s="69">
        <f t="shared" si="1888"/>
        <v>14.469999999999999</v>
      </c>
      <c r="Q3329" s="63"/>
      <c r="R3329" s="69">
        <f t="shared" si="1889"/>
        <v>8.94</v>
      </c>
      <c r="S3329" s="69">
        <f t="shared" si="1889"/>
        <v>5.54</v>
      </c>
      <c r="T3329" s="69">
        <f t="shared" si="1890"/>
        <v>14.48</v>
      </c>
      <c r="U3329" s="69">
        <f t="shared" si="1891"/>
        <v>0</v>
      </c>
      <c r="V3329" s="77">
        <f t="shared" si="1892"/>
        <v>14.48</v>
      </c>
      <c r="X3329" s="69">
        <v>8.94</v>
      </c>
      <c r="Y3329" s="69">
        <v>5.54</v>
      </c>
      <c r="Z3329" s="69">
        <v>14.48</v>
      </c>
      <c r="AA3329" s="78"/>
      <c r="AB3329" s="79">
        <f t="shared" si="1881"/>
        <v>-1.0000000000001563E-2</v>
      </c>
    </row>
    <row r="3330" spans="1:28" s="33" customFormat="1" ht="22.5" x14ac:dyDescent="0.25">
      <c r="A3330" s="71" t="s">
        <v>12098</v>
      </c>
      <c r="B3330" s="72" t="s">
        <v>17016</v>
      </c>
      <c r="C3330" s="73" t="s">
        <v>8808</v>
      </c>
      <c r="D3330" s="74">
        <v>0</v>
      </c>
      <c r="E3330" s="69">
        <v>18.95</v>
      </c>
      <c r="F3330" s="75">
        <f t="shared" si="1884"/>
        <v>0</v>
      </c>
      <c r="G3330" s="76"/>
      <c r="H3330" s="69">
        <f t="shared" si="1885"/>
        <v>10.56</v>
      </c>
      <c r="I3330" s="69">
        <f t="shared" si="1885"/>
        <v>8.39</v>
      </c>
      <c r="J3330" s="69">
        <f t="shared" si="1886"/>
        <v>18.950000000000003</v>
      </c>
      <c r="K3330" s="69">
        <v>0</v>
      </c>
      <c r="L3330" s="75">
        <f t="shared" si="1887"/>
        <v>18.950000000000003</v>
      </c>
      <c r="N3330" s="69">
        <v>10.559999999999999</v>
      </c>
      <c r="O3330" s="69">
        <v>8.39</v>
      </c>
      <c r="P3330" s="69">
        <f t="shared" si="1888"/>
        <v>18.95</v>
      </c>
      <c r="Q3330" s="63"/>
      <c r="R3330" s="69">
        <f t="shared" si="1889"/>
        <v>10.56</v>
      </c>
      <c r="S3330" s="69">
        <f t="shared" si="1889"/>
        <v>8.39</v>
      </c>
      <c r="T3330" s="69">
        <f t="shared" si="1890"/>
        <v>18.950000000000003</v>
      </c>
      <c r="U3330" s="69">
        <f t="shared" si="1891"/>
        <v>0</v>
      </c>
      <c r="V3330" s="77">
        <f t="shared" si="1892"/>
        <v>18.950000000000003</v>
      </c>
      <c r="X3330" s="69">
        <v>10.56</v>
      </c>
      <c r="Y3330" s="69">
        <v>8.39</v>
      </c>
      <c r="Z3330" s="69">
        <v>18.95</v>
      </c>
      <c r="AA3330" s="78"/>
      <c r="AB3330" s="79">
        <f t="shared" si="1881"/>
        <v>0</v>
      </c>
    </row>
    <row r="3331" spans="1:28" s="33" customFormat="1" ht="22.5" x14ac:dyDescent="0.25">
      <c r="A3331" s="71" t="s">
        <v>12099</v>
      </c>
      <c r="B3331" s="72" t="s">
        <v>17017</v>
      </c>
      <c r="C3331" s="73" t="s">
        <v>8808</v>
      </c>
      <c r="D3331" s="74">
        <v>0</v>
      </c>
      <c r="E3331" s="69">
        <v>22.72</v>
      </c>
      <c r="F3331" s="75">
        <f t="shared" si="1884"/>
        <v>0</v>
      </c>
      <c r="G3331" s="76"/>
      <c r="H3331" s="69">
        <f t="shared" si="1885"/>
        <v>14.33</v>
      </c>
      <c r="I3331" s="69">
        <f t="shared" si="1885"/>
        <v>8.39</v>
      </c>
      <c r="J3331" s="69">
        <f t="shared" si="1886"/>
        <v>22.72</v>
      </c>
      <c r="K3331" s="69">
        <v>0</v>
      </c>
      <c r="L3331" s="75">
        <f t="shared" si="1887"/>
        <v>22.72</v>
      </c>
      <c r="N3331" s="69">
        <v>14.329999999999998</v>
      </c>
      <c r="O3331" s="69">
        <v>8.39</v>
      </c>
      <c r="P3331" s="69">
        <f t="shared" si="1888"/>
        <v>22.72</v>
      </c>
      <c r="Q3331" s="63"/>
      <c r="R3331" s="69">
        <f t="shared" si="1889"/>
        <v>14.33</v>
      </c>
      <c r="S3331" s="69">
        <f t="shared" si="1889"/>
        <v>8.39</v>
      </c>
      <c r="T3331" s="69">
        <f t="shared" si="1890"/>
        <v>22.72</v>
      </c>
      <c r="U3331" s="69">
        <f t="shared" si="1891"/>
        <v>0</v>
      </c>
      <c r="V3331" s="77">
        <f t="shared" si="1892"/>
        <v>22.72</v>
      </c>
      <c r="X3331" s="69">
        <v>14.33</v>
      </c>
      <c r="Y3331" s="69">
        <v>8.39</v>
      </c>
      <c r="Z3331" s="69">
        <v>22.72</v>
      </c>
      <c r="AA3331" s="78"/>
      <c r="AB3331" s="79">
        <f t="shared" si="1881"/>
        <v>0</v>
      </c>
    </row>
    <row r="3332" spans="1:28" s="33" customFormat="1" ht="22.5" x14ac:dyDescent="0.25">
      <c r="A3332" s="71" t="s">
        <v>12100</v>
      </c>
      <c r="B3332" s="72" t="s">
        <v>17018</v>
      </c>
      <c r="C3332" s="73" t="s">
        <v>8808</v>
      </c>
      <c r="D3332" s="74">
        <v>0</v>
      </c>
      <c r="E3332" s="69">
        <v>26.9</v>
      </c>
      <c r="F3332" s="75">
        <f t="shared" si="1884"/>
        <v>0</v>
      </c>
      <c r="G3332" s="76"/>
      <c r="H3332" s="69">
        <f t="shared" si="1885"/>
        <v>18.510000000000002</v>
      </c>
      <c r="I3332" s="69">
        <f t="shared" si="1885"/>
        <v>8.39</v>
      </c>
      <c r="J3332" s="69">
        <f t="shared" si="1886"/>
        <v>26.900000000000002</v>
      </c>
      <c r="K3332" s="69">
        <v>0</v>
      </c>
      <c r="L3332" s="75">
        <f t="shared" si="1887"/>
        <v>26.900000000000002</v>
      </c>
      <c r="N3332" s="69">
        <v>18.509999999999998</v>
      </c>
      <c r="O3332" s="69">
        <v>8.39</v>
      </c>
      <c r="P3332" s="69">
        <f t="shared" si="1888"/>
        <v>26.9</v>
      </c>
      <c r="Q3332" s="63"/>
      <c r="R3332" s="69">
        <f t="shared" si="1889"/>
        <v>18.510000000000002</v>
      </c>
      <c r="S3332" s="69">
        <f t="shared" si="1889"/>
        <v>8.39</v>
      </c>
      <c r="T3332" s="69">
        <f t="shared" si="1890"/>
        <v>26.900000000000002</v>
      </c>
      <c r="U3332" s="69">
        <f t="shared" si="1891"/>
        <v>0</v>
      </c>
      <c r="V3332" s="77">
        <f t="shared" si="1892"/>
        <v>26.900000000000002</v>
      </c>
      <c r="X3332" s="69">
        <v>18.510000000000002</v>
      </c>
      <c r="Y3332" s="69">
        <v>8.39</v>
      </c>
      <c r="Z3332" s="69">
        <v>26.9</v>
      </c>
      <c r="AA3332" s="78"/>
      <c r="AB3332" s="79">
        <f t="shared" si="1881"/>
        <v>0</v>
      </c>
    </row>
    <row r="3333" spans="1:28" s="33" customFormat="1" ht="22.5" x14ac:dyDescent="0.25">
      <c r="A3333" s="71" t="s">
        <v>12101</v>
      </c>
      <c r="B3333" s="72" t="s">
        <v>17019</v>
      </c>
      <c r="C3333" s="73" t="s">
        <v>8808</v>
      </c>
      <c r="D3333" s="74">
        <v>0</v>
      </c>
      <c r="E3333" s="69">
        <v>30.009999999999998</v>
      </c>
      <c r="F3333" s="75">
        <f t="shared" si="1884"/>
        <v>0</v>
      </c>
      <c r="G3333" s="76"/>
      <c r="H3333" s="69">
        <f t="shared" si="1885"/>
        <v>21.62</v>
      </c>
      <c r="I3333" s="69">
        <f t="shared" si="1885"/>
        <v>8.39</v>
      </c>
      <c r="J3333" s="69">
        <f t="shared" si="1886"/>
        <v>30.01</v>
      </c>
      <c r="K3333" s="69">
        <v>0</v>
      </c>
      <c r="L3333" s="75">
        <f t="shared" si="1887"/>
        <v>30.01</v>
      </c>
      <c r="N3333" s="69">
        <v>21.619999999999997</v>
      </c>
      <c r="O3333" s="69">
        <v>8.39</v>
      </c>
      <c r="P3333" s="69">
        <f t="shared" si="1888"/>
        <v>30.009999999999998</v>
      </c>
      <c r="Q3333" s="63"/>
      <c r="R3333" s="69">
        <f t="shared" si="1889"/>
        <v>21.62</v>
      </c>
      <c r="S3333" s="69">
        <f t="shared" si="1889"/>
        <v>8.39</v>
      </c>
      <c r="T3333" s="69">
        <f t="shared" si="1890"/>
        <v>30.01</v>
      </c>
      <c r="U3333" s="69">
        <f t="shared" si="1891"/>
        <v>0</v>
      </c>
      <c r="V3333" s="77">
        <f t="shared" si="1892"/>
        <v>30.01</v>
      </c>
      <c r="X3333" s="69">
        <v>21.62</v>
      </c>
      <c r="Y3333" s="69">
        <v>8.39</v>
      </c>
      <c r="Z3333" s="69">
        <v>30.01</v>
      </c>
      <c r="AA3333" s="78"/>
      <c r="AB3333" s="79">
        <f t="shared" si="1881"/>
        <v>0</v>
      </c>
    </row>
    <row r="3334" spans="1:28" s="33" customFormat="1" ht="22.5" x14ac:dyDescent="0.25">
      <c r="A3334" s="65" t="s">
        <v>12102</v>
      </c>
      <c r="B3334" s="66" t="s">
        <v>17020</v>
      </c>
      <c r="C3334" s="73"/>
      <c r="D3334" s="74"/>
      <c r="E3334" s="69"/>
      <c r="F3334" s="75"/>
      <c r="G3334" s="28"/>
      <c r="H3334" s="69"/>
      <c r="I3334" s="69"/>
      <c r="J3334" s="69"/>
      <c r="K3334" s="69"/>
      <c r="L3334" s="75"/>
      <c r="N3334" s="74"/>
      <c r="O3334" s="74"/>
      <c r="P3334" s="69"/>
      <c r="Q3334" s="63"/>
      <c r="R3334" s="69"/>
      <c r="S3334" s="69"/>
      <c r="T3334" s="69"/>
      <c r="U3334" s="69"/>
      <c r="V3334" s="77"/>
      <c r="X3334" s="74"/>
      <c r="Y3334" s="74"/>
      <c r="Z3334" s="69"/>
      <c r="AA3334" s="117"/>
      <c r="AB3334" s="79">
        <f t="shared" si="1881"/>
        <v>0</v>
      </c>
    </row>
    <row r="3335" spans="1:28" s="33" customFormat="1" ht="22.5" x14ac:dyDescent="0.25">
      <c r="A3335" s="71" t="s">
        <v>12103</v>
      </c>
      <c r="B3335" s="72" t="s">
        <v>17021</v>
      </c>
      <c r="C3335" s="73" t="s">
        <v>8808</v>
      </c>
      <c r="D3335" s="74">
        <v>0</v>
      </c>
      <c r="E3335" s="69">
        <v>39.28</v>
      </c>
      <c r="F3335" s="75">
        <f t="shared" ref="F3335:F3345" si="1893">ROUND(D3335*E3335,2)</f>
        <v>0</v>
      </c>
      <c r="G3335" s="28"/>
      <c r="H3335" s="69">
        <f t="shared" ref="H3335:I3345" si="1894">ROUND(N3335+(N3335*$H$2/100),2)</f>
        <v>27.2</v>
      </c>
      <c r="I3335" s="69">
        <f t="shared" si="1894"/>
        <v>12.08</v>
      </c>
      <c r="J3335" s="69">
        <f t="shared" ref="J3335:J3345" si="1895">H3335+I3335</f>
        <v>39.28</v>
      </c>
      <c r="K3335" s="69">
        <v>0</v>
      </c>
      <c r="L3335" s="75">
        <f t="shared" ref="L3335:L3345" si="1896">SUM(J3335:K3335)</f>
        <v>39.28</v>
      </c>
      <c r="N3335" s="74">
        <v>27.2</v>
      </c>
      <c r="O3335" s="74">
        <v>12.08</v>
      </c>
      <c r="P3335" s="69">
        <f t="shared" ref="P3335:P3345" si="1897">SUM(N3335:O3335)</f>
        <v>39.28</v>
      </c>
      <c r="Q3335" s="63"/>
      <c r="R3335" s="69">
        <f t="shared" ref="R3335:S3345" si="1898">X3335</f>
        <v>27.2</v>
      </c>
      <c r="S3335" s="69">
        <f t="shared" si="1898"/>
        <v>12.08</v>
      </c>
      <c r="T3335" s="69">
        <f t="shared" ref="T3335:T3345" si="1899">R3335+S3335</f>
        <v>39.28</v>
      </c>
      <c r="U3335" s="69">
        <f t="shared" ref="U3335:U3345" si="1900">ROUND(Z3335*$H$2,2)/100</f>
        <v>0</v>
      </c>
      <c r="V3335" s="77">
        <f t="shared" ref="V3335:V3345" si="1901">SUM(T3335:U3335)</f>
        <v>39.28</v>
      </c>
      <c r="X3335" s="74">
        <v>27.2</v>
      </c>
      <c r="Y3335" s="74">
        <v>12.08</v>
      </c>
      <c r="Z3335" s="69">
        <v>39.28</v>
      </c>
      <c r="AA3335" s="117"/>
      <c r="AB3335" s="79">
        <f t="shared" si="1881"/>
        <v>0</v>
      </c>
    </row>
    <row r="3336" spans="1:28" s="33" customFormat="1" ht="22.5" x14ac:dyDescent="0.25">
      <c r="A3336" s="71" t="s">
        <v>12104</v>
      </c>
      <c r="B3336" s="72" t="s">
        <v>17022</v>
      </c>
      <c r="C3336" s="73" t="s">
        <v>8808</v>
      </c>
      <c r="D3336" s="74">
        <v>0</v>
      </c>
      <c r="E3336" s="69">
        <v>48.58</v>
      </c>
      <c r="F3336" s="75">
        <f t="shared" si="1893"/>
        <v>0</v>
      </c>
      <c r="G3336" s="28"/>
      <c r="H3336" s="69">
        <f t="shared" si="1894"/>
        <v>36.5</v>
      </c>
      <c r="I3336" s="69">
        <f t="shared" si="1894"/>
        <v>12.08</v>
      </c>
      <c r="J3336" s="69">
        <f t="shared" si="1895"/>
        <v>48.58</v>
      </c>
      <c r="K3336" s="69">
        <v>0</v>
      </c>
      <c r="L3336" s="75">
        <f t="shared" si="1896"/>
        <v>48.58</v>
      </c>
      <c r="N3336" s="74">
        <v>36.5</v>
      </c>
      <c r="O3336" s="74">
        <v>12.08</v>
      </c>
      <c r="P3336" s="69">
        <f t="shared" si="1897"/>
        <v>48.58</v>
      </c>
      <c r="Q3336" s="63"/>
      <c r="R3336" s="69">
        <f t="shared" si="1898"/>
        <v>36.5</v>
      </c>
      <c r="S3336" s="69">
        <f t="shared" si="1898"/>
        <v>12.08</v>
      </c>
      <c r="T3336" s="69">
        <f t="shared" si="1899"/>
        <v>48.58</v>
      </c>
      <c r="U3336" s="69">
        <f t="shared" si="1900"/>
        <v>0</v>
      </c>
      <c r="V3336" s="77">
        <f t="shared" si="1901"/>
        <v>48.58</v>
      </c>
      <c r="X3336" s="74">
        <v>36.5</v>
      </c>
      <c r="Y3336" s="74">
        <v>12.08</v>
      </c>
      <c r="Z3336" s="69">
        <v>48.58</v>
      </c>
      <c r="AA3336" s="117"/>
      <c r="AB3336" s="79">
        <f t="shared" si="1881"/>
        <v>0</v>
      </c>
    </row>
    <row r="3337" spans="1:28" s="33" customFormat="1" ht="22.5" x14ac:dyDescent="0.25">
      <c r="A3337" s="71" t="s">
        <v>12105</v>
      </c>
      <c r="B3337" s="72" t="s">
        <v>17023</v>
      </c>
      <c r="C3337" s="73" t="s">
        <v>8808</v>
      </c>
      <c r="D3337" s="74">
        <v>0</v>
      </c>
      <c r="E3337" s="69">
        <v>60.23</v>
      </c>
      <c r="F3337" s="75">
        <f t="shared" si="1893"/>
        <v>0</v>
      </c>
      <c r="G3337" s="28"/>
      <c r="H3337" s="69">
        <f t="shared" si="1894"/>
        <v>48.15</v>
      </c>
      <c r="I3337" s="69">
        <f t="shared" si="1894"/>
        <v>12.08</v>
      </c>
      <c r="J3337" s="69">
        <f t="shared" si="1895"/>
        <v>60.23</v>
      </c>
      <c r="K3337" s="69">
        <v>0</v>
      </c>
      <c r="L3337" s="75">
        <f t="shared" si="1896"/>
        <v>60.23</v>
      </c>
      <c r="N3337" s="74">
        <v>48.15</v>
      </c>
      <c r="O3337" s="74">
        <v>12.08</v>
      </c>
      <c r="P3337" s="69">
        <f t="shared" si="1897"/>
        <v>60.23</v>
      </c>
      <c r="Q3337" s="63"/>
      <c r="R3337" s="69">
        <f t="shared" si="1898"/>
        <v>48.15</v>
      </c>
      <c r="S3337" s="69">
        <f t="shared" si="1898"/>
        <v>12.08</v>
      </c>
      <c r="T3337" s="69">
        <f t="shared" si="1899"/>
        <v>60.23</v>
      </c>
      <c r="U3337" s="69">
        <f t="shared" si="1900"/>
        <v>0</v>
      </c>
      <c r="V3337" s="77">
        <f t="shared" si="1901"/>
        <v>60.23</v>
      </c>
      <c r="X3337" s="74">
        <v>48.15</v>
      </c>
      <c r="Y3337" s="74">
        <v>12.08</v>
      </c>
      <c r="Z3337" s="69">
        <v>60.23</v>
      </c>
      <c r="AA3337" s="117"/>
      <c r="AB3337" s="79">
        <f t="shared" si="1881"/>
        <v>0</v>
      </c>
    </row>
    <row r="3338" spans="1:28" s="33" customFormat="1" ht="22.5" x14ac:dyDescent="0.25">
      <c r="A3338" s="71" t="s">
        <v>12106</v>
      </c>
      <c r="B3338" s="72" t="s">
        <v>17024</v>
      </c>
      <c r="C3338" s="73" t="s">
        <v>8808</v>
      </c>
      <c r="D3338" s="74">
        <v>0</v>
      </c>
      <c r="E3338" s="69">
        <v>67.27000000000001</v>
      </c>
      <c r="F3338" s="75">
        <f t="shared" si="1893"/>
        <v>0</v>
      </c>
      <c r="G3338" s="28"/>
      <c r="H3338" s="69">
        <f t="shared" si="1894"/>
        <v>55.19</v>
      </c>
      <c r="I3338" s="69">
        <f t="shared" si="1894"/>
        <v>12.08</v>
      </c>
      <c r="J3338" s="69">
        <f t="shared" si="1895"/>
        <v>67.27</v>
      </c>
      <c r="K3338" s="69">
        <v>0</v>
      </c>
      <c r="L3338" s="75">
        <f t="shared" si="1896"/>
        <v>67.27</v>
      </c>
      <c r="N3338" s="74">
        <v>55.19</v>
      </c>
      <c r="O3338" s="74">
        <v>12.08</v>
      </c>
      <c r="P3338" s="69">
        <f t="shared" si="1897"/>
        <v>67.27</v>
      </c>
      <c r="Q3338" s="63"/>
      <c r="R3338" s="69">
        <f t="shared" si="1898"/>
        <v>55.19</v>
      </c>
      <c r="S3338" s="69">
        <f t="shared" si="1898"/>
        <v>12.08</v>
      </c>
      <c r="T3338" s="69">
        <f t="shared" si="1899"/>
        <v>67.27</v>
      </c>
      <c r="U3338" s="69">
        <f t="shared" si="1900"/>
        <v>0</v>
      </c>
      <c r="V3338" s="77">
        <f t="shared" si="1901"/>
        <v>67.27</v>
      </c>
      <c r="X3338" s="74">
        <v>55.19</v>
      </c>
      <c r="Y3338" s="74">
        <v>12.08</v>
      </c>
      <c r="Z3338" s="69">
        <v>67.27</v>
      </c>
      <c r="AA3338" s="117"/>
      <c r="AB3338" s="79">
        <f t="shared" ref="AB3338:AB3401" si="1902">P3338-Z3338</f>
        <v>0</v>
      </c>
    </row>
    <row r="3339" spans="1:28" s="33" customFormat="1" ht="22.5" x14ac:dyDescent="0.25">
      <c r="A3339" s="71" t="s">
        <v>12107</v>
      </c>
      <c r="B3339" s="72" t="s">
        <v>17025</v>
      </c>
      <c r="C3339" s="73" t="s">
        <v>8808</v>
      </c>
      <c r="D3339" s="74">
        <v>0</v>
      </c>
      <c r="E3339" s="69">
        <v>81.320000000000007</v>
      </c>
      <c r="F3339" s="75">
        <f t="shared" si="1893"/>
        <v>0</v>
      </c>
      <c r="G3339" s="28"/>
      <c r="H3339" s="69">
        <f t="shared" si="1894"/>
        <v>69.239999999999995</v>
      </c>
      <c r="I3339" s="69">
        <f t="shared" si="1894"/>
        <v>12.08</v>
      </c>
      <c r="J3339" s="69">
        <f t="shared" si="1895"/>
        <v>81.319999999999993</v>
      </c>
      <c r="K3339" s="69">
        <v>0</v>
      </c>
      <c r="L3339" s="75">
        <f t="shared" si="1896"/>
        <v>81.319999999999993</v>
      </c>
      <c r="N3339" s="74">
        <v>69.240000000000009</v>
      </c>
      <c r="O3339" s="74">
        <v>12.08</v>
      </c>
      <c r="P3339" s="69">
        <f t="shared" si="1897"/>
        <v>81.320000000000007</v>
      </c>
      <c r="Q3339" s="63"/>
      <c r="R3339" s="69">
        <f t="shared" si="1898"/>
        <v>69.239999999999995</v>
      </c>
      <c r="S3339" s="69">
        <f t="shared" si="1898"/>
        <v>12.08</v>
      </c>
      <c r="T3339" s="69">
        <f t="shared" si="1899"/>
        <v>81.319999999999993</v>
      </c>
      <c r="U3339" s="69">
        <f t="shared" si="1900"/>
        <v>0</v>
      </c>
      <c r="V3339" s="77">
        <f t="shared" si="1901"/>
        <v>81.319999999999993</v>
      </c>
      <c r="X3339" s="74">
        <v>69.239999999999995</v>
      </c>
      <c r="Y3339" s="74">
        <v>12.08</v>
      </c>
      <c r="Z3339" s="69">
        <v>81.319999999999993</v>
      </c>
      <c r="AA3339" s="117"/>
      <c r="AB3339" s="79">
        <f t="shared" si="1902"/>
        <v>0</v>
      </c>
    </row>
    <row r="3340" spans="1:28" s="33" customFormat="1" ht="22.5" x14ac:dyDescent="0.25">
      <c r="A3340" s="71" t="s">
        <v>12108</v>
      </c>
      <c r="B3340" s="72" t="s">
        <v>17026</v>
      </c>
      <c r="C3340" s="73" t="s">
        <v>8808</v>
      </c>
      <c r="D3340" s="74">
        <v>0</v>
      </c>
      <c r="E3340" s="69">
        <v>91.820000000000007</v>
      </c>
      <c r="F3340" s="75">
        <f t="shared" si="1893"/>
        <v>0</v>
      </c>
      <c r="G3340" s="28"/>
      <c r="H3340" s="69">
        <f t="shared" si="1894"/>
        <v>79.739999999999995</v>
      </c>
      <c r="I3340" s="69">
        <f t="shared" si="1894"/>
        <v>12.08</v>
      </c>
      <c r="J3340" s="69">
        <f t="shared" si="1895"/>
        <v>91.82</v>
      </c>
      <c r="K3340" s="69">
        <v>0</v>
      </c>
      <c r="L3340" s="75">
        <f t="shared" si="1896"/>
        <v>91.82</v>
      </c>
      <c r="N3340" s="74">
        <v>79.740000000000009</v>
      </c>
      <c r="O3340" s="74">
        <v>12.08</v>
      </c>
      <c r="P3340" s="69">
        <f t="shared" si="1897"/>
        <v>91.820000000000007</v>
      </c>
      <c r="Q3340" s="63"/>
      <c r="R3340" s="69">
        <f t="shared" si="1898"/>
        <v>79.739999999999995</v>
      </c>
      <c r="S3340" s="69">
        <f t="shared" si="1898"/>
        <v>12.08</v>
      </c>
      <c r="T3340" s="69">
        <f t="shared" si="1899"/>
        <v>91.82</v>
      </c>
      <c r="U3340" s="69">
        <f t="shared" si="1900"/>
        <v>0</v>
      </c>
      <c r="V3340" s="77">
        <f t="shared" si="1901"/>
        <v>91.82</v>
      </c>
      <c r="X3340" s="74">
        <v>79.739999999999995</v>
      </c>
      <c r="Y3340" s="74">
        <v>12.08</v>
      </c>
      <c r="Z3340" s="69">
        <v>91.82</v>
      </c>
      <c r="AA3340" s="117"/>
      <c r="AB3340" s="79">
        <f t="shared" si="1902"/>
        <v>0</v>
      </c>
    </row>
    <row r="3341" spans="1:28" s="33" customFormat="1" ht="22.5" x14ac:dyDescent="0.25">
      <c r="A3341" s="71" t="s">
        <v>12109</v>
      </c>
      <c r="B3341" s="72" t="s">
        <v>17027</v>
      </c>
      <c r="C3341" s="73" t="s">
        <v>8808</v>
      </c>
      <c r="D3341" s="74">
        <v>0</v>
      </c>
      <c r="E3341" s="69">
        <v>102.24000000000001</v>
      </c>
      <c r="F3341" s="75">
        <f t="shared" si="1893"/>
        <v>0</v>
      </c>
      <c r="G3341" s="28"/>
      <c r="H3341" s="69">
        <f t="shared" si="1894"/>
        <v>90.16</v>
      </c>
      <c r="I3341" s="69">
        <f t="shared" si="1894"/>
        <v>12.08</v>
      </c>
      <c r="J3341" s="69">
        <f t="shared" si="1895"/>
        <v>102.24</v>
      </c>
      <c r="K3341" s="69">
        <v>0</v>
      </c>
      <c r="L3341" s="75">
        <f t="shared" si="1896"/>
        <v>102.24</v>
      </c>
      <c r="N3341" s="74">
        <v>90.160000000000011</v>
      </c>
      <c r="O3341" s="74">
        <v>12.08</v>
      </c>
      <c r="P3341" s="69">
        <f t="shared" si="1897"/>
        <v>102.24000000000001</v>
      </c>
      <c r="Q3341" s="63"/>
      <c r="R3341" s="69">
        <f t="shared" si="1898"/>
        <v>90.16</v>
      </c>
      <c r="S3341" s="69">
        <f t="shared" si="1898"/>
        <v>12.08</v>
      </c>
      <c r="T3341" s="69">
        <f t="shared" si="1899"/>
        <v>102.24</v>
      </c>
      <c r="U3341" s="69">
        <f t="shared" si="1900"/>
        <v>0</v>
      </c>
      <c r="V3341" s="77">
        <f t="shared" si="1901"/>
        <v>102.24</v>
      </c>
      <c r="X3341" s="74">
        <v>90.16</v>
      </c>
      <c r="Y3341" s="74">
        <v>12.08</v>
      </c>
      <c r="Z3341" s="69">
        <v>102.24</v>
      </c>
      <c r="AA3341" s="117"/>
      <c r="AB3341" s="79">
        <f t="shared" si="1902"/>
        <v>0</v>
      </c>
    </row>
    <row r="3342" spans="1:28" s="33" customFormat="1" ht="22.5" x14ac:dyDescent="0.25">
      <c r="A3342" s="71" t="s">
        <v>12110</v>
      </c>
      <c r="B3342" s="72" t="s">
        <v>17028</v>
      </c>
      <c r="C3342" s="73" t="s">
        <v>8808</v>
      </c>
      <c r="D3342" s="74">
        <v>0</v>
      </c>
      <c r="E3342" s="69">
        <v>109.63000000000001</v>
      </c>
      <c r="F3342" s="75">
        <f t="shared" si="1893"/>
        <v>0</v>
      </c>
      <c r="G3342" s="28"/>
      <c r="H3342" s="69">
        <f t="shared" si="1894"/>
        <v>97.55</v>
      </c>
      <c r="I3342" s="69">
        <f t="shared" si="1894"/>
        <v>12.08</v>
      </c>
      <c r="J3342" s="69">
        <f t="shared" si="1895"/>
        <v>109.63</v>
      </c>
      <c r="K3342" s="69">
        <v>0</v>
      </c>
      <c r="L3342" s="75">
        <f t="shared" si="1896"/>
        <v>109.63</v>
      </c>
      <c r="N3342" s="74">
        <v>97.550000000000011</v>
      </c>
      <c r="O3342" s="74">
        <v>12.08</v>
      </c>
      <c r="P3342" s="69">
        <f t="shared" si="1897"/>
        <v>109.63000000000001</v>
      </c>
      <c r="Q3342" s="63"/>
      <c r="R3342" s="69">
        <f t="shared" si="1898"/>
        <v>97.55</v>
      </c>
      <c r="S3342" s="69">
        <f t="shared" si="1898"/>
        <v>12.08</v>
      </c>
      <c r="T3342" s="69">
        <f t="shared" si="1899"/>
        <v>109.63</v>
      </c>
      <c r="U3342" s="69">
        <f t="shared" si="1900"/>
        <v>0</v>
      </c>
      <c r="V3342" s="77">
        <f t="shared" si="1901"/>
        <v>109.63</v>
      </c>
      <c r="X3342" s="74">
        <v>97.55</v>
      </c>
      <c r="Y3342" s="74">
        <v>12.08</v>
      </c>
      <c r="Z3342" s="69">
        <v>109.63</v>
      </c>
      <c r="AA3342" s="117"/>
      <c r="AB3342" s="79">
        <f t="shared" si="1902"/>
        <v>0</v>
      </c>
    </row>
    <row r="3343" spans="1:28" s="33" customFormat="1" ht="22.5" x14ac:dyDescent="0.25">
      <c r="A3343" s="71" t="s">
        <v>12111</v>
      </c>
      <c r="B3343" s="72" t="s">
        <v>17029</v>
      </c>
      <c r="C3343" s="73" t="s">
        <v>8808</v>
      </c>
      <c r="D3343" s="74">
        <v>0</v>
      </c>
      <c r="E3343" s="69">
        <v>123.97</v>
      </c>
      <c r="F3343" s="75">
        <f t="shared" si="1893"/>
        <v>0</v>
      </c>
      <c r="G3343" s="28"/>
      <c r="H3343" s="69">
        <f t="shared" si="1894"/>
        <v>111.89</v>
      </c>
      <c r="I3343" s="69">
        <f t="shared" si="1894"/>
        <v>12.08</v>
      </c>
      <c r="J3343" s="69">
        <f t="shared" si="1895"/>
        <v>123.97</v>
      </c>
      <c r="K3343" s="69">
        <v>0</v>
      </c>
      <c r="L3343" s="75">
        <f t="shared" si="1896"/>
        <v>123.97</v>
      </c>
      <c r="N3343" s="74">
        <v>111.89</v>
      </c>
      <c r="O3343" s="74">
        <v>12.08</v>
      </c>
      <c r="P3343" s="69">
        <f t="shared" si="1897"/>
        <v>123.97</v>
      </c>
      <c r="Q3343" s="63"/>
      <c r="R3343" s="69">
        <f t="shared" si="1898"/>
        <v>111.89</v>
      </c>
      <c r="S3343" s="69">
        <f t="shared" si="1898"/>
        <v>12.08</v>
      </c>
      <c r="T3343" s="69">
        <f t="shared" si="1899"/>
        <v>123.97</v>
      </c>
      <c r="U3343" s="69">
        <f t="shared" si="1900"/>
        <v>0</v>
      </c>
      <c r="V3343" s="77">
        <f t="shared" si="1901"/>
        <v>123.97</v>
      </c>
      <c r="X3343" s="74">
        <v>111.89</v>
      </c>
      <c r="Y3343" s="74">
        <v>12.08</v>
      </c>
      <c r="Z3343" s="69">
        <v>123.97</v>
      </c>
      <c r="AA3343" s="117"/>
      <c r="AB3343" s="79">
        <f t="shared" si="1902"/>
        <v>0</v>
      </c>
    </row>
    <row r="3344" spans="1:28" s="33" customFormat="1" ht="22.5" x14ac:dyDescent="0.25">
      <c r="A3344" s="71" t="s">
        <v>12112</v>
      </c>
      <c r="B3344" s="72" t="s">
        <v>17030</v>
      </c>
      <c r="C3344" s="73" t="s">
        <v>8808</v>
      </c>
      <c r="D3344" s="74">
        <v>0</v>
      </c>
      <c r="E3344" s="69">
        <v>134.43</v>
      </c>
      <c r="F3344" s="75">
        <f t="shared" si="1893"/>
        <v>0</v>
      </c>
      <c r="G3344" s="28"/>
      <c r="H3344" s="69">
        <f t="shared" si="1894"/>
        <v>122.35</v>
      </c>
      <c r="I3344" s="69">
        <f t="shared" si="1894"/>
        <v>12.08</v>
      </c>
      <c r="J3344" s="69">
        <f t="shared" si="1895"/>
        <v>134.43</v>
      </c>
      <c r="K3344" s="69">
        <v>0</v>
      </c>
      <c r="L3344" s="75">
        <f t="shared" si="1896"/>
        <v>134.43</v>
      </c>
      <c r="N3344" s="74">
        <v>122.35000000000001</v>
      </c>
      <c r="O3344" s="74">
        <v>12.08</v>
      </c>
      <c r="P3344" s="69">
        <f t="shared" si="1897"/>
        <v>134.43</v>
      </c>
      <c r="Q3344" s="63"/>
      <c r="R3344" s="69">
        <f t="shared" si="1898"/>
        <v>122.35</v>
      </c>
      <c r="S3344" s="69">
        <f t="shared" si="1898"/>
        <v>12.08</v>
      </c>
      <c r="T3344" s="69">
        <f t="shared" si="1899"/>
        <v>134.43</v>
      </c>
      <c r="U3344" s="69">
        <f t="shared" si="1900"/>
        <v>0</v>
      </c>
      <c r="V3344" s="77">
        <f t="shared" si="1901"/>
        <v>134.43</v>
      </c>
      <c r="X3344" s="74">
        <v>122.35</v>
      </c>
      <c r="Y3344" s="74">
        <v>12.08</v>
      </c>
      <c r="Z3344" s="69">
        <v>134.43</v>
      </c>
      <c r="AA3344" s="117"/>
      <c r="AB3344" s="79">
        <f t="shared" si="1902"/>
        <v>0</v>
      </c>
    </row>
    <row r="3345" spans="1:28" s="33" customFormat="1" x14ac:dyDescent="0.25">
      <c r="A3345" s="71" t="s">
        <v>12113</v>
      </c>
      <c r="B3345" s="72" t="s">
        <v>17031</v>
      </c>
      <c r="C3345" s="73" t="s">
        <v>8808</v>
      </c>
      <c r="D3345" s="74">
        <v>0</v>
      </c>
      <c r="E3345" s="69">
        <v>145.58000000000001</v>
      </c>
      <c r="F3345" s="75">
        <f t="shared" si="1893"/>
        <v>0</v>
      </c>
      <c r="G3345" s="28"/>
      <c r="H3345" s="69">
        <f t="shared" si="1894"/>
        <v>133.5</v>
      </c>
      <c r="I3345" s="69">
        <f t="shared" si="1894"/>
        <v>12.08</v>
      </c>
      <c r="J3345" s="69">
        <f t="shared" si="1895"/>
        <v>145.58000000000001</v>
      </c>
      <c r="K3345" s="69">
        <v>0</v>
      </c>
      <c r="L3345" s="75">
        <f t="shared" si="1896"/>
        <v>145.58000000000001</v>
      </c>
      <c r="N3345" s="74">
        <v>133.5</v>
      </c>
      <c r="O3345" s="74">
        <v>12.08</v>
      </c>
      <c r="P3345" s="69">
        <f t="shared" si="1897"/>
        <v>145.58000000000001</v>
      </c>
      <c r="Q3345" s="63"/>
      <c r="R3345" s="69">
        <f t="shared" si="1898"/>
        <v>133.5</v>
      </c>
      <c r="S3345" s="69">
        <f t="shared" si="1898"/>
        <v>12.08</v>
      </c>
      <c r="T3345" s="69">
        <f t="shared" si="1899"/>
        <v>145.58000000000001</v>
      </c>
      <c r="U3345" s="69">
        <f t="shared" si="1900"/>
        <v>0</v>
      </c>
      <c r="V3345" s="77">
        <f t="shared" si="1901"/>
        <v>145.58000000000001</v>
      </c>
      <c r="X3345" s="74">
        <v>133.5</v>
      </c>
      <c r="Y3345" s="74">
        <v>12.08</v>
      </c>
      <c r="Z3345" s="69">
        <v>145.58000000000001</v>
      </c>
      <c r="AA3345" s="117"/>
      <c r="AB3345" s="79">
        <f t="shared" si="1902"/>
        <v>0</v>
      </c>
    </row>
    <row r="3346" spans="1:28" s="33" customFormat="1" x14ac:dyDescent="0.25">
      <c r="A3346" s="65" t="s">
        <v>12114</v>
      </c>
      <c r="B3346" s="118" t="s">
        <v>17032</v>
      </c>
      <c r="C3346" s="73"/>
      <c r="D3346" s="74"/>
      <c r="E3346" s="69"/>
      <c r="F3346" s="75"/>
      <c r="G3346" s="28"/>
      <c r="H3346" s="69"/>
      <c r="I3346" s="69"/>
      <c r="J3346" s="69"/>
      <c r="K3346" s="69"/>
      <c r="L3346" s="75"/>
      <c r="N3346" s="74"/>
      <c r="O3346" s="74"/>
      <c r="P3346" s="69"/>
      <c r="Q3346" s="63"/>
      <c r="R3346" s="69"/>
      <c r="S3346" s="69"/>
      <c r="T3346" s="69"/>
      <c r="U3346" s="69"/>
      <c r="V3346" s="77"/>
      <c r="X3346" s="74"/>
      <c r="Y3346" s="74"/>
      <c r="Z3346" s="69"/>
      <c r="AA3346" s="117"/>
      <c r="AB3346" s="79">
        <f t="shared" si="1902"/>
        <v>0</v>
      </c>
    </row>
    <row r="3347" spans="1:28" s="33" customFormat="1" ht="33.75" x14ac:dyDescent="0.25">
      <c r="A3347" s="71" t="s">
        <v>12115</v>
      </c>
      <c r="B3347" s="72" t="s">
        <v>17033</v>
      </c>
      <c r="C3347" s="73" t="s">
        <v>8808</v>
      </c>
      <c r="D3347" s="74">
        <v>0</v>
      </c>
      <c r="E3347" s="69">
        <v>39.14</v>
      </c>
      <c r="F3347" s="75">
        <f t="shared" ref="F3347:F3384" si="1903">ROUND(D3347*E3347,2)</f>
        <v>0</v>
      </c>
      <c r="G3347" s="28"/>
      <c r="H3347" s="69">
        <f t="shared" ref="H3347:I3384" si="1904">ROUND(N3347+(N3347*$H$2/100),2)</f>
        <v>27.34</v>
      </c>
      <c r="I3347" s="69">
        <f t="shared" si="1904"/>
        <v>11.8</v>
      </c>
      <c r="J3347" s="69">
        <f t="shared" ref="J3347:J3384" si="1905">H3347+I3347</f>
        <v>39.14</v>
      </c>
      <c r="K3347" s="69">
        <v>0</v>
      </c>
      <c r="L3347" s="75">
        <f t="shared" ref="L3347:L3384" si="1906">SUM(J3347:K3347)</f>
        <v>39.14</v>
      </c>
      <c r="N3347" s="74">
        <v>27.34</v>
      </c>
      <c r="O3347" s="74">
        <v>11.799999999999999</v>
      </c>
      <c r="P3347" s="69">
        <f t="shared" ref="P3347:P3384" si="1907">SUM(N3347:O3347)</f>
        <v>39.14</v>
      </c>
      <c r="Q3347" s="63"/>
      <c r="R3347" s="69">
        <f t="shared" ref="R3347:S3384" si="1908">X3347</f>
        <v>27.34</v>
      </c>
      <c r="S3347" s="69">
        <f t="shared" si="1908"/>
        <v>11.81</v>
      </c>
      <c r="T3347" s="69">
        <f t="shared" ref="T3347:T3384" si="1909">R3347+S3347</f>
        <v>39.15</v>
      </c>
      <c r="U3347" s="69">
        <f t="shared" ref="U3347:U3384" si="1910">ROUND(Z3347*$H$2,2)/100</f>
        <v>0</v>
      </c>
      <c r="V3347" s="77">
        <f t="shared" ref="V3347:V3384" si="1911">SUM(T3347:U3347)</f>
        <v>39.15</v>
      </c>
      <c r="X3347" s="74">
        <v>27.34</v>
      </c>
      <c r="Y3347" s="74">
        <v>11.81</v>
      </c>
      <c r="Z3347" s="69">
        <v>39.15</v>
      </c>
      <c r="AA3347" s="117"/>
      <c r="AB3347" s="79">
        <f t="shared" si="1902"/>
        <v>-9.9999999999980105E-3</v>
      </c>
    </row>
    <row r="3348" spans="1:28" s="33" customFormat="1" ht="33.75" x14ac:dyDescent="0.25">
      <c r="A3348" s="71" t="s">
        <v>12116</v>
      </c>
      <c r="B3348" s="72" t="s">
        <v>17034</v>
      </c>
      <c r="C3348" s="73" t="s">
        <v>8808</v>
      </c>
      <c r="D3348" s="74">
        <v>0</v>
      </c>
      <c r="E3348" s="69">
        <v>44.98</v>
      </c>
      <c r="F3348" s="75">
        <f t="shared" si="1903"/>
        <v>0</v>
      </c>
      <c r="G3348" s="28"/>
      <c r="H3348" s="69">
        <f t="shared" si="1904"/>
        <v>33.18</v>
      </c>
      <c r="I3348" s="69">
        <f t="shared" si="1904"/>
        <v>11.8</v>
      </c>
      <c r="J3348" s="69">
        <f t="shared" si="1905"/>
        <v>44.980000000000004</v>
      </c>
      <c r="K3348" s="69">
        <v>0</v>
      </c>
      <c r="L3348" s="75">
        <f t="shared" si="1906"/>
        <v>44.980000000000004</v>
      </c>
      <c r="N3348" s="74">
        <v>33.18</v>
      </c>
      <c r="O3348" s="74">
        <v>11.799999999999999</v>
      </c>
      <c r="P3348" s="69">
        <f t="shared" si="1907"/>
        <v>44.98</v>
      </c>
      <c r="Q3348" s="63"/>
      <c r="R3348" s="69">
        <f t="shared" si="1908"/>
        <v>33.18</v>
      </c>
      <c r="S3348" s="69">
        <f t="shared" si="1908"/>
        <v>11.81</v>
      </c>
      <c r="T3348" s="69">
        <f t="shared" si="1909"/>
        <v>44.99</v>
      </c>
      <c r="U3348" s="69">
        <f t="shared" si="1910"/>
        <v>0</v>
      </c>
      <c r="V3348" s="77">
        <f t="shared" si="1911"/>
        <v>44.99</v>
      </c>
      <c r="X3348" s="74">
        <v>33.18</v>
      </c>
      <c r="Y3348" s="74">
        <v>11.81</v>
      </c>
      <c r="Z3348" s="69">
        <v>44.99</v>
      </c>
      <c r="AA3348" s="117"/>
      <c r="AB3348" s="79">
        <f t="shared" si="1902"/>
        <v>-1.0000000000005116E-2</v>
      </c>
    </row>
    <row r="3349" spans="1:28" s="33" customFormat="1" ht="33.75" x14ac:dyDescent="0.25">
      <c r="A3349" s="71" t="s">
        <v>12117</v>
      </c>
      <c r="B3349" s="72" t="s">
        <v>17035</v>
      </c>
      <c r="C3349" s="73" t="s">
        <v>8808</v>
      </c>
      <c r="D3349" s="74">
        <v>0</v>
      </c>
      <c r="E3349" s="69">
        <v>47.08</v>
      </c>
      <c r="F3349" s="75">
        <f t="shared" si="1903"/>
        <v>0</v>
      </c>
      <c r="G3349" s="28"/>
      <c r="H3349" s="69">
        <f t="shared" si="1904"/>
        <v>35.28</v>
      </c>
      <c r="I3349" s="69">
        <f t="shared" si="1904"/>
        <v>11.8</v>
      </c>
      <c r="J3349" s="69">
        <f t="shared" si="1905"/>
        <v>47.08</v>
      </c>
      <c r="K3349" s="69">
        <v>0</v>
      </c>
      <c r="L3349" s="75">
        <f t="shared" si="1906"/>
        <v>47.08</v>
      </c>
      <c r="N3349" s="74">
        <v>35.28</v>
      </c>
      <c r="O3349" s="74">
        <v>11.799999999999999</v>
      </c>
      <c r="P3349" s="69">
        <f t="shared" si="1907"/>
        <v>47.08</v>
      </c>
      <c r="Q3349" s="63"/>
      <c r="R3349" s="69">
        <f t="shared" si="1908"/>
        <v>35.28</v>
      </c>
      <c r="S3349" s="69">
        <f t="shared" si="1908"/>
        <v>11.81</v>
      </c>
      <c r="T3349" s="69">
        <f t="shared" si="1909"/>
        <v>47.09</v>
      </c>
      <c r="U3349" s="69">
        <f t="shared" si="1910"/>
        <v>0</v>
      </c>
      <c r="V3349" s="77">
        <f t="shared" si="1911"/>
        <v>47.09</v>
      </c>
      <c r="X3349" s="74">
        <v>35.28</v>
      </c>
      <c r="Y3349" s="74">
        <v>11.81</v>
      </c>
      <c r="Z3349" s="69">
        <v>47.09</v>
      </c>
      <c r="AA3349" s="117"/>
      <c r="AB3349" s="79">
        <f t="shared" si="1902"/>
        <v>-1.0000000000005116E-2</v>
      </c>
    </row>
    <row r="3350" spans="1:28" s="33" customFormat="1" ht="22.5" x14ac:dyDescent="0.25">
      <c r="A3350" s="71" t="s">
        <v>12118</v>
      </c>
      <c r="B3350" s="72" t="s">
        <v>17036</v>
      </c>
      <c r="C3350" s="73" t="s">
        <v>8808</v>
      </c>
      <c r="D3350" s="74">
        <v>0</v>
      </c>
      <c r="E3350" s="69">
        <v>94.62</v>
      </c>
      <c r="F3350" s="75">
        <f t="shared" si="1903"/>
        <v>0</v>
      </c>
      <c r="G3350" s="28"/>
      <c r="H3350" s="69">
        <f t="shared" si="1904"/>
        <v>76.92</v>
      </c>
      <c r="I3350" s="69">
        <f t="shared" si="1904"/>
        <v>17.7</v>
      </c>
      <c r="J3350" s="69">
        <f t="shared" si="1905"/>
        <v>94.62</v>
      </c>
      <c r="K3350" s="69">
        <v>0</v>
      </c>
      <c r="L3350" s="75">
        <f t="shared" si="1906"/>
        <v>94.62</v>
      </c>
      <c r="N3350" s="74">
        <v>76.92</v>
      </c>
      <c r="O3350" s="74">
        <v>17.7</v>
      </c>
      <c r="P3350" s="69">
        <f t="shared" si="1907"/>
        <v>94.62</v>
      </c>
      <c r="Q3350" s="63"/>
      <c r="R3350" s="69">
        <f t="shared" si="1908"/>
        <v>76.92</v>
      </c>
      <c r="S3350" s="69">
        <f t="shared" si="1908"/>
        <v>17.7</v>
      </c>
      <c r="T3350" s="69">
        <f t="shared" si="1909"/>
        <v>94.62</v>
      </c>
      <c r="U3350" s="69">
        <f t="shared" si="1910"/>
        <v>0</v>
      </c>
      <c r="V3350" s="77">
        <f t="shared" si="1911"/>
        <v>94.62</v>
      </c>
      <c r="X3350" s="74">
        <v>76.92</v>
      </c>
      <c r="Y3350" s="74">
        <v>17.7</v>
      </c>
      <c r="Z3350" s="69">
        <v>94.62</v>
      </c>
      <c r="AA3350" s="117"/>
      <c r="AB3350" s="79">
        <f t="shared" si="1902"/>
        <v>0</v>
      </c>
    </row>
    <row r="3351" spans="1:28" s="33" customFormat="1" ht="22.5" x14ac:dyDescent="0.25">
      <c r="A3351" s="71" t="s">
        <v>12119</v>
      </c>
      <c r="B3351" s="72" t="s">
        <v>17037</v>
      </c>
      <c r="C3351" s="73" t="s">
        <v>8753</v>
      </c>
      <c r="D3351" s="74">
        <v>0</v>
      </c>
      <c r="E3351" s="69">
        <v>17.07</v>
      </c>
      <c r="F3351" s="75">
        <f t="shared" si="1903"/>
        <v>0</v>
      </c>
      <c r="G3351" s="28"/>
      <c r="H3351" s="69">
        <f t="shared" si="1904"/>
        <v>9.35</v>
      </c>
      <c r="I3351" s="69">
        <f t="shared" si="1904"/>
        <v>7.72</v>
      </c>
      <c r="J3351" s="69">
        <f t="shared" si="1905"/>
        <v>17.07</v>
      </c>
      <c r="K3351" s="69">
        <v>0</v>
      </c>
      <c r="L3351" s="75">
        <f t="shared" si="1906"/>
        <v>17.07</v>
      </c>
      <c r="N3351" s="74">
        <v>9.35</v>
      </c>
      <c r="O3351" s="74">
        <v>7.7200000000000006</v>
      </c>
      <c r="P3351" s="69">
        <f t="shared" si="1907"/>
        <v>17.07</v>
      </c>
      <c r="Q3351" s="63"/>
      <c r="R3351" s="69">
        <f t="shared" si="1908"/>
        <v>9.35</v>
      </c>
      <c r="S3351" s="69">
        <f t="shared" si="1908"/>
        <v>7.72</v>
      </c>
      <c r="T3351" s="69">
        <f t="shared" si="1909"/>
        <v>17.07</v>
      </c>
      <c r="U3351" s="69">
        <f t="shared" si="1910"/>
        <v>0</v>
      </c>
      <c r="V3351" s="77">
        <f t="shared" si="1911"/>
        <v>17.07</v>
      </c>
      <c r="X3351" s="74">
        <v>9.35</v>
      </c>
      <c r="Y3351" s="74">
        <v>7.72</v>
      </c>
      <c r="Z3351" s="69">
        <v>17.07</v>
      </c>
      <c r="AA3351" s="117"/>
      <c r="AB3351" s="79">
        <f t="shared" si="1902"/>
        <v>0</v>
      </c>
    </row>
    <row r="3352" spans="1:28" s="33" customFormat="1" ht="22.5" x14ac:dyDescent="0.25">
      <c r="A3352" s="71" t="s">
        <v>12120</v>
      </c>
      <c r="B3352" s="72" t="s">
        <v>17038</v>
      </c>
      <c r="C3352" s="73" t="s">
        <v>8753</v>
      </c>
      <c r="D3352" s="74">
        <v>0</v>
      </c>
      <c r="E3352" s="69">
        <v>19.14</v>
      </c>
      <c r="F3352" s="75">
        <f t="shared" si="1903"/>
        <v>0</v>
      </c>
      <c r="G3352" s="28"/>
      <c r="H3352" s="69">
        <f t="shared" si="1904"/>
        <v>11.42</v>
      </c>
      <c r="I3352" s="69">
        <f t="shared" si="1904"/>
        <v>7.72</v>
      </c>
      <c r="J3352" s="69">
        <f t="shared" si="1905"/>
        <v>19.14</v>
      </c>
      <c r="K3352" s="69">
        <v>0</v>
      </c>
      <c r="L3352" s="75">
        <f t="shared" si="1906"/>
        <v>19.14</v>
      </c>
      <c r="N3352" s="74">
        <v>11.42</v>
      </c>
      <c r="O3352" s="74">
        <v>7.7200000000000006</v>
      </c>
      <c r="P3352" s="69">
        <f t="shared" si="1907"/>
        <v>19.14</v>
      </c>
      <c r="Q3352" s="63"/>
      <c r="R3352" s="69">
        <f t="shared" si="1908"/>
        <v>11.42</v>
      </c>
      <c r="S3352" s="69">
        <f t="shared" si="1908"/>
        <v>7.72</v>
      </c>
      <c r="T3352" s="69">
        <f t="shared" si="1909"/>
        <v>19.14</v>
      </c>
      <c r="U3352" s="69">
        <f t="shared" si="1910"/>
        <v>0</v>
      </c>
      <c r="V3352" s="77">
        <f t="shared" si="1911"/>
        <v>19.14</v>
      </c>
      <c r="X3352" s="74">
        <v>11.42</v>
      </c>
      <c r="Y3352" s="74">
        <v>7.72</v>
      </c>
      <c r="Z3352" s="69">
        <v>19.14</v>
      </c>
      <c r="AA3352" s="117"/>
      <c r="AB3352" s="79">
        <f t="shared" si="1902"/>
        <v>0</v>
      </c>
    </row>
    <row r="3353" spans="1:28" s="33" customFormat="1" ht="22.5" x14ac:dyDescent="0.25">
      <c r="A3353" s="71" t="s">
        <v>12121</v>
      </c>
      <c r="B3353" s="72" t="s">
        <v>17039</v>
      </c>
      <c r="C3353" s="73" t="s">
        <v>8753</v>
      </c>
      <c r="D3353" s="74">
        <v>0</v>
      </c>
      <c r="E3353" s="69">
        <v>24.61</v>
      </c>
      <c r="F3353" s="75">
        <f t="shared" si="1903"/>
        <v>0</v>
      </c>
      <c r="G3353" s="28"/>
      <c r="H3353" s="69">
        <f t="shared" si="1904"/>
        <v>12.87</v>
      </c>
      <c r="I3353" s="69">
        <f t="shared" si="1904"/>
        <v>11.74</v>
      </c>
      <c r="J3353" s="69">
        <f t="shared" si="1905"/>
        <v>24.61</v>
      </c>
      <c r="K3353" s="69">
        <v>0</v>
      </c>
      <c r="L3353" s="75">
        <f t="shared" si="1906"/>
        <v>24.61</v>
      </c>
      <c r="N3353" s="74">
        <v>12.87</v>
      </c>
      <c r="O3353" s="74">
        <v>11.74</v>
      </c>
      <c r="P3353" s="69">
        <f t="shared" si="1907"/>
        <v>24.61</v>
      </c>
      <c r="Q3353" s="63"/>
      <c r="R3353" s="69">
        <f t="shared" si="1908"/>
        <v>12.87</v>
      </c>
      <c r="S3353" s="69">
        <f t="shared" si="1908"/>
        <v>11.74</v>
      </c>
      <c r="T3353" s="69">
        <f t="shared" si="1909"/>
        <v>24.61</v>
      </c>
      <c r="U3353" s="69">
        <f t="shared" si="1910"/>
        <v>0</v>
      </c>
      <c r="V3353" s="77">
        <f t="shared" si="1911"/>
        <v>24.61</v>
      </c>
      <c r="X3353" s="74">
        <v>12.87</v>
      </c>
      <c r="Y3353" s="74">
        <v>11.74</v>
      </c>
      <c r="Z3353" s="69">
        <v>24.61</v>
      </c>
      <c r="AA3353" s="117"/>
      <c r="AB3353" s="79">
        <f t="shared" si="1902"/>
        <v>0</v>
      </c>
    </row>
    <row r="3354" spans="1:28" s="33" customFormat="1" ht="22.5" x14ac:dyDescent="0.25">
      <c r="A3354" s="71" t="s">
        <v>12122</v>
      </c>
      <c r="B3354" s="72" t="s">
        <v>17040</v>
      </c>
      <c r="C3354" s="73" t="s">
        <v>8753</v>
      </c>
      <c r="D3354" s="74">
        <v>0</v>
      </c>
      <c r="E3354" s="69">
        <v>39.42</v>
      </c>
      <c r="F3354" s="75">
        <f t="shared" si="1903"/>
        <v>0</v>
      </c>
      <c r="G3354" s="28"/>
      <c r="H3354" s="69">
        <f t="shared" si="1904"/>
        <v>26.01</v>
      </c>
      <c r="I3354" s="69">
        <f t="shared" si="1904"/>
        <v>13.41</v>
      </c>
      <c r="J3354" s="69">
        <f t="shared" si="1905"/>
        <v>39.42</v>
      </c>
      <c r="K3354" s="69">
        <v>0</v>
      </c>
      <c r="L3354" s="75">
        <f t="shared" si="1906"/>
        <v>39.42</v>
      </c>
      <c r="N3354" s="74">
        <v>26.01</v>
      </c>
      <c r="O3354" s="74">
        <v>13.41</v>
      </c>
      <c r="P3354" s="69">
        <f t="shared" si="1907"/>
        <v>39.42</v>
      </c>
      <c r="Q3354" s="63"/>
      <c r="R3354" s="69">
        <f t="shared" si="1908"/>
        <v>26.01</v>
      </c>
      <c r="S3354" s="69">
        <f t="shared" si="1908"/>
        <v>13.42</v>
      </c>
      <c r="T3354" s="69">
        <f t="shared" si="1909"/>
        <v>39.43</v>
      </c>
      <c r="U3354" s="69">
        <f t="shared" si="1910"/>
        <v>0</v>
      </c>
      <c r="V3354" s="77">
        <f t="shared" si="1911"/>
        <v>39.43</v>
      </c>
      <c r="X3354" s="74">
        <v>26.01</v>
      </c>
      <c r="Y3354" s="74">
        <v>13.42</v>
      </c>
      <c r="Z3354" s="69">
        <v>39.43</v>
      </c>
      <c r="AA3354" s="117"/>
      <c r="AB3354" s="79">
        <f t="shared" si="1902"/>
        <v>-9.9999999999980105E-3</v>
      </c>
    </row>
    <row r="3355" spans="1:28" s="33" customFormat="1" ht="22.5" x14ac:dyDescent="0.25">
      <c r="A3355" s="71" t="s">
        <v>12123</v>
      </c>
      <c r="B3355" s="72" t="s">
        <v>17041</v>
      </c>
      <c r="C3355" s="73" t="s">
        <v>8753</v>
      </c>
      <c r="D3355" s="74">
        <v>0</v>
      </c>
      <c r="E3355" s="69">
        <v>16.509999999999998</v>
      </c>
      <c r="F3355" s="75">
        <f t="shared" si="1903"/>
        <v>0</v>
      </c>
      <c r="G3355" s="28"/>
      <c r="H3355" s="69">
        <f t="shared" si="1904"/>
        <v>8.7899999999999991</v>
      </c>
      <c r="I3355" s="69">
        <f t="shared" si="1904"/>
        <v>7.72</v>
      </c>
      <c r="J3355" s="69">
        <f t="shared" si="1905"/>
        <v>16.509999999999998</v>
      </c>
      <c r="K3355" s="69">
        <v>0</v>
      </c>
      <c r="L3355" s="75">
        <f t="shared" si="1906"/>
        <v>16.509999999999998</v>
      </c>
      <c r="N3355" s="74">
        <v>8.7899999999999991</v>
      </c>
      <c r="O3355" s="74">
        <v>7.7200000000000006</v>
      </c>
      <c r="P3355" s="69">
        <f t="shared" si="1907"/>
        <v>16.509999999999998</v>
      </c>
      <c r="Q3355" s="63"/>
      <c r="R3355" s="69">
        <f t="shared" si="1908"/>
        <v>8.7899999999999991</v>
      </c>
      <c r="S3355" s="69">
        <f t="shared" si="1908"/>
        <v>7.72</v>
      </c>
      <c r="T3355" s="69">
        <f t="shared" si="1909"/>
        <v>16.509999999999998</v>
      </c>
      <c r="U3355" s="69">
        <f t="shared" si="1910"/>
        <v>0</v>
      </c>
      <c r="V3355" s="77">
        <f t="shared" si="1911"/>
        <v>16.509999999999998</v>
      </c>
      <c r="X3355" s="74">
        <v>8.7899999999999991</v>
      </c>
      <c r="Y3355" s="74">
        <v>7.72</v>
      </c>
      <c r="Z3355" s="69">
        <v>16.510000000000002</v>
      </c>
      <c r="AA3355" s="117"/>
      <c r="AB3355" s="79">
        <f t="shared" si="1902"/>
        <v>0</v>
      </c>
    </row>
    <row r="3356" spans="1:28" s="33" customFormat="1" ht="22.5" x14ac:dyDescent="0.25">
      <c r="A3356" s="71" t="s">
        <v>12124</v>
      </c>
      <c r="B3356" s="72" t="s">
        <v>17042</v>
      </c>
      <c r="C3356" s="73" t="s">
        <v>8753</v>
      </c>
      <c r="D3356" s="74">
        <v>0</v>
      </c>
      <c r="E3356" s="69">
        <v>19.690000000000001</v>
      </c>
      <c r="F3356" s="75">
        <f t="shared" si="1903"/>
        <v>0</v>
      </c>
      <c r="G3356" s="28"/>
      <c r="H3356" s="69">
        <f t="shared" si="1904"/>
        <v>11.97</v>
      </c>
      <c r="I3356" s="69">
        <f t="shared" si="1904"/>
        <v>7.72</v>
      </c>
      <c r="J3356" s="69">
        <f t="shared" si="1905"/>
        <v>19.690000000000001</v>
      </c>
      <c r="K3356" s="69">
        <v>0</v>
      </c>
      <c r="L3356" s="75">
        <f t="shared" si="1906"/>
        <v>19.690000000000001</v>
      </c>
      <c r="N3356" s="74">
        <v>11.97</v>
      </c>
      <c r="O3356" s="74">
        <v>7.7200000000000006</v>
      </c>
      <c r="P3356" s="69">
        <f t="shared" si="1907"/>
        <v>19.690000000000001</v>
      </c>
      <c r="Q3356" s="63"/>
      <c r="R3356" s="69">
        <f t="shared" si="1908"/>
        <v>11.97</v>
      </c>
      <c r="S3356" s="69">
        <f t="shared" si="1908"/>
        <v>7.72</v>
      </c>
      <c r="T3356" s="69">
        <f t="shared" si="1909"/>
        <v>19.690000000000001</v>
      </c>
      <c r="U3356" s="69">
        <f t="shared" si="1910"/>
        <v>0</v>
      </c>
      <c r="V3356" s="77">
        <f t="shared" si="1911"/>
        <v>19.690000000000001</v>
      </c>
      <c r="X3356" s="74">
        <v>11.97</v>
      </c>
      <c r="Y3356" s="74">
        <v>7.72</v>
      </c>
      <c r="Z3356" s="69">
        <v>19.690000000000001</v>
      </c>
      <c r="AA3356" s="117"/>
      <c r="AB3356" s="79">
        <f t="shared" si="1902"/>
        <v>0</v>
      </c>
    </row>
    <row r="3357" spans="1:28" s="33" customFormat="1" ht="22.5" x14ac:dyDescent="0.25">
      <c r="A3357" s="71" t="s">
        <v>12125</v>
      </c>
      <c r="B3357" s="72" t="s">
        <v>17043</v>
      </c>
      <c r="C3357" s="73" t="s">
        <v>8753</v>
      </c>
      <c r="D3357" s="74">
        <v>0</v>
      </c>
      <c r="E3357" s="69">
        <v>26.14</v>
      </c>
      <c r="F3357" s="75">
        <f t="shared" si="1903"/>
        <v>0</v>
      </c>
      <c r="G3357" s="28"/>
      <c r="H3357" s="69">
        <f t="shared" si="1904"/>
        <v>14.4</v>
      </c>
      <c r="I3357" s="69">
        <f t="shared" si="1904"/>
        <v>11.74</v>
      </c>
      <c r="J3357" s="69">
        <f t="shared" si="1905"/>
        <v>26.14</v>
      </c>
      <c r="K3357" s="69">
        <v>0</v>
      </c>
      <c r="L3357" s="75">
        <f t="shared" si="1906"/>
        <v>26.14</v>
      </c>
      <c r="N3357" s="74">
        <v>14.4</v>
      </c>
      <c r="O3357" s="74">
        <v>11.74</v>
      </c>
      <c r="P3357" s="69">
        <f t="shared" si="1907"/>
        <v>26.14</v>
      </c>
      <c r="Q3357" s="63"/>
      <c r="R3357" s="69">
        <f t="shared" si="1908"/>
        <v>14.4</v>
      </c>
      <c r="S3357" s="69">
        <f t="shared" si="1908"/>
        <v>11.74</v>
      </c>
      <c r="T3357" s="69">
        <f t="shared" si="1909"/>
        <v>26.14</v>
      </c>
      <c r="U3357" s="69">
        <f t="shared" si="1910"/>
        <v>0</v>
      </c>
      <c r="V3357" s="77">
        <f t="shared" si="1911"/>
        <v>26.14</v>
      </c>
      <c r="X3357" s="74">
        <v>14.4</v>
      </c>
      <c r="Y3357" s="74">
        <v>11.74</v>
      </c>
      <c r="Z3357" s="69">
        <v>26.14</v>
      </c>
      <c r="AA3357" s="117"/>
      <c r="AB3357" s="79">
        <f t="shared" si="1902"/>
        <v>0</v>
      </c>
    </row>
    <row r="3358" spans="1:28" s="33" customFormat="1" ht="22.5" x14ac:dyDescent="0.25">
      <c r="A3358" s="71" t="s">
        <v>12126</v>
      </c>
      <c r="B3358" s="72" t="s">
        <v>17044</v>
      </c>
      <c r="C3358" s="73" t="s">
        <v>8753</v>
      </c>
      <c r="D3358" s="74">
        <v>0</v>
      </c>
      <c r="E3358" s="69">
        <v>45.790000000000006</v>
      </c>
      <c r="F3358" s="75">
        <f t="shared" si="1903"/>
        <v>0</v>
      </c>
      <c r="G3358" s="28"/>
      <c r="H3358" s="69">
        <f t="shared" si="1904"/>
        <v>32.380000000000003</v>
      </c>
      <c r="I3358" s="69">
        <f t="shared" si="1904"/>
        <v>13.41</v>
      </c>
      <c r="J3358" s="69">
        <f t="shared" si="1905"/>
        <v>45.790000000000006</v>
      </c>
      <c r="K3358" s="69">
        <v>0</v>
      </c>
      <c r="L3358" s="75">
        <f t="shared" si="1906"/>
        <v>45.790000000000006</v>
      </c>
      <c r="N3358" s="74">
        <v>32.380000000000003</v>
      </c>
      <c r="O3358" s="74">
        <v>13.41</v>
      </c>
      <c r="P3358" s="69">
        <f t="shared" si="1907"/>
        <v>45.790000000000006</v>
      </c>
      <c r="Q3358" s="63"/>
      <c r="R3358" s="69">
        <f t="shared" si="1908"/>
        <v>32.380000000000003</v>
      </c>
      <c r="S3358" s="69">
        <f t="shared" si="1908"/>
        <v>13.42</v>
      </c>
      <c r="T3358" s="69">
        <f t="shared" si="1909"/>
        <v>45.800000000000004</v>
      </c>
      <c r="U3358" s="69">
        <f t="shared" si="1910"/>
        <v>0</v>
      </c>
      <c r="V3358" s="77">
        <f t="shared" si="1911"/>
        <v>45.800000000000004</v>
      </c>
      <c r="X3358" s="74">
        <v>32.380000000000003</v>
      </c>
      <c r="Y3358" s="74">
        <v>13.42</v>
      </c>
      <c r="Z3358" s="69">
        <v>45.8</v>
      </c>
      <c r="AA3358" s="117"/>
      <c r="AB3358" s="79">
        <f t="shared" si="1902"/>
        <v>-9.9999999999909051E-3</v>
      </c>
    </row>
    <row r="3359" spans="1:28" s="33" customFormat="1" ht="22.5" x14ac:dyDescent="0.25">
      <c r="A3359" s="71" t="s">
        <v>12127</v>
      </c>
      <c r="B3359" s="72" t="s">
        <v>17045</v>
      </c>
      <c r="C3359" s="73" t="s">
        <v>8753</v>
      </c>
      <c r="D3359" s="74">
        <v>0</v>
      </c>
      <c r="E3359" s="69">
        <v>17.990000000000002</v>
      </c>
      <c r="F3359" s="75">
        <f t="shared" si="1903"/>
        <v>0</v>
      </c>
      <c r="G3359" s="28"/>
      <c r="H3359" s="69">
        <f t="shared" si="1904"/>
        <v>10.27</v>
      </c>
      <c r="I3359" s="69">
        <f t="shared" si="1904"/>
        <v>7.72</v>
      </c>
      <c r="J3359" s="69">
        <f t="shared" si="1905"/>
        <v>17.989999999999998</v>
      </c>
      <c r="K3359" s="69">
        <v>0</v>
      </c>
      <c r="L3359" s="75">
        <f t="shared" si="1906"/>
        <v>17.989999999999998</v>
      </c>
      <c r="N3359" s="74">
        <v>10.27</v>
      </c>
      <c r="O3359" s="74">
        <v>7.7200000000000006</v>
      </c>
      <c r="P3359" s="69">
        <f t="shared" si="1907"/>
        <v>17.990000000000002</v>
      </c>
      <c r="Q3359" s="63"/>
      <c r="R3359" s="69">
        <f t="shared" si="1908"/>
        <v>10.27</v>
      </c>
      <c r="S3359" s="69">
        <f t="shared" si="1908"/>
        <v>7.72</v>
      </c>
      <c r="T3359" s="69">
        <f t="shared" si="1909"/>
        <v>17.989999999999998</v>
      </c>
      <c r="U3359" s="69">
        <f t="shared" si="1910"/>
        <v>0</v>
      </c>
      <c r="V3359" s="77">
        <f t="shared" si="1911"/>
        <v>17.989999999999998</v>
      </c>
      <c r="X3359" s="74">
        <v>10.27</v>
      </c>
      <c r="Y3359" s="74">
        <v>7.72</v>
      </c>
      <c r="Z3359" s="69">
        <v>17.989999999999998</v>
      </c>
      <c r="AA3359" s="117"/>
      <c r="AB3359" s="79">
        <f t="shared" si="1902"/>
        <v>0</v>
      </c>
    </row>
    <row r="3360" spans="1:28" s="33" customFormat="1" ht="22.5" x14ac:dyDescent="0.25">
      <c r="A3360" s="71" t="s">
        <v>12128</v>
      </c>
      <c r="B3360" s="72" t="s">
        <v>17046</v>
      </c>
      <c r="C3360" s="73" t="s">
        <v>8753</v>
      </c>
      <c r="D3360" s="74">
        <v>0</v>
      </c>
      <c r="E3360" s="69">
        <v>19.579999999999998</v>
      </c>
      <c r="F3360" s="75">
        <f t="shared" si="1903"/>
        <v>0</v>
      </c>
      <c r="G3360" s="28"/>
      <c r="H3360" s="69">
        <f t="shared" si="1904"/>
        <v>11.86</v>
      </c>
      <c r="I3360" s="69">
        <f t="shared" si="1904"/>
        <v>7.72</v>
      </c>
      <c r="J3360" s="69">
        <f t="shared" si="1905"/>
        <v>19.579999999999998</v>
      </c>
      <c r="K3360" s="69">
        <v>0</v>
      </c>
      <c r="L3360" s="75">
        <f t="shared" si="1906"/>
        <v>19.579999999999998</v>
      </c>
      <c r="N3360" s="74">
        <v>11.86</v>
      </c>
      <c r="O3360" s="74">
        <v>7.7200000000000006</v>
      </c>
      <c r="P3360" s="69">
        <f t="shared" si="1907"/>
        <v>19.579999999999998</v>
      </c>
      <c r="Q3360" s="63"/>
      <c r="R3360" s="69">
        <f t="shared" si="1908"/>
        <v>11.86</v>
      </c>
      <c r="S3360" s="69">
        <f t="shared" si="1908"/>
        <v>7.72</v>
      </c>
      <c r="T3360" s="69">
        <f t="shared" si="1909"/>
        <v>19.579999999999998</v>
      </c>
      <c r="U3360" s="69">
        <f t="shared" si="1910"/>
        <v>0</v>
      </c>
      <c r="V3360" s="77">
        <f t="shared" si="1911"/>
        <v>19.579999999999998</v>
      </c>
      <c r="X3360" s="74">
        <v>11.86</v>
      </c>
      <c r="Y3360" s="74">
        <v>7.72</v>
      </c>
      <c r="Z3360" s="69">
        <v>19.579999999999998</v>
      </c>
      <c r="AA3360" s="117"/>
      <c r="AB3360" s="79">
        <f t="shared" si="1902"/>
        <v>0</v>
      </c>
    </row>
    <row r="3361" spans="1:28" s="33" customFormat="1" ht="22.5" x14ac:dyDescent="0.25">
      <c r="A3361" s="71" t="s">
        <v>12129</v>
      </c>
      <c r="B3361" s="72" t="s">
        <v>17047</v>
      </c>
      <c r="C3361" s="73" t="s">
        <v>8753</v>
      </c>
      <c r="D3361" s="74">
        <v>0</v>
      </c>
      <c r="E3361" s="69">
        <v>26.54</v>
      </c>
      <c r="F3361" s="75">
        <f t="shared" si="1903"/>
        <v>0</v>
      </c>
      <c r="G3361" s="28"/>
      <c r="H3361" s="69">
        <f t="shared" si="1904"/>
        <v>14.8</v>
      </c>
      <c r="I3361" s="69">
        <f t="shared" si="1904"/>
        <v>11.74</v>
      </c>
      <c r="J3361" s="69">
        <f t="shared" si="1905"/>
        <v>26.54</v>
      </c>
      <c r="K3361" s="69">
        <v>0</v>
      </c>
      <c r="L3361" s="75">
        <f t="shared" si="1906"/>
        <v>26.54</v>
      </c>
      <c r="N3361" s="74">
        <v>14.8</v>
      </c>
      <c r="O3361" s="74">
        <v>11.74</v>
      </c>
      <c r="P3361" s="69">
        <f t="shared" si="1907"/>
        <v>26.54</v>
      </c>
      <c r="Q3361" s="63"/>
      <c r="R3361" s="69">
        <f t="shared" si="1908"/>
        <v>14.8</v>
      </c>
      <c r="S3361" s="69">
        <f t="shared" si="1908"/>
        <v>11.74</v>
      </c>
      <c r="T3361" s="69">
        <f t="shared" si="1909"/>
        <v>26.54</v>
      </c>
      <c r="U3361" s="69">
        <f t="shared" si="1910"/>
        <v>0</v>
      </c>
      <c r="V3361" s="77">
        <f t="shared" si="1911"/>
        <v>26.54</v>
      </c>
      <c r="X3361" s="74">
        <v>14.8</v>
      </c>
      <c r="Y3361" s="74">
        <v>11.74</v>
      </c>
      <c r="Z3361" s="69">
        <v>26.54</v>
      </c>
      <c r="AA3361" s="117"/>
      <c r="AB3361" s="79">
        <f t="shared" si="1902"/>
        <v>0</v>
      </c>
    </row>
    <row r="3362" spans="1:28" s="33" customFormat="1" ht="22.5" x14ac:dyDescent="0.25">
      <c r="A3362" s="71" t="s">
        <v>12130</v>
      </c>
      <c r="B3362" s="72" t="s">
        <v>17048</v>
      </c>
      <c r="C3362" s="73" t="s">
        <v>8753</v>
      </c>
      <c r="D3362" s="74">
        <v>0</v>
      </c>
      <c r="E3362" s="69">
        <v>39.159999999999997</v>
      </c>
      <c r="F3362" s="75">
        <f t="shared" si="1903"/>
        <v>0</v>
      </c>
      <c r="G3362" s="28"/>
      <c r="H3362" s="69">
        <f t="shared" si="1904"/>
        <v>25.75</v>
      </c>
      <c r="I3362" s="69">
        <f t="shared" si="1904"/>
        <v>13.41</v>
      </c>
      <c r="J3362" s="69">
        <f t="shared" si="1905"/>
        <v>39.159999999999997</v>
      </c>
      <c r="K3362" s="69">
        <v>0</v>
      </c>
      <c r="L3362" s="75">
        <f t="shared" si="1906"/>
        <v>39.159999999999997</v>
      </c>
      <c r="N3362" s="74">
        <v>25.75</v>
      </c>
      <c r="O3362" s="74">
        <v>13.41</v>
      </c>
      <c r="P3362" s="69">
        <f t="shared" si="1907"/>
        <v>39.159999999999997</v>
      </c>
      <c r="Q3362" s="63"/>
      <c r="R3362" s="69">
        <f t="shared" si="1908"/>
        <v>25.75</v>
      </c>
      <c r="S3362" s="69">
        <f t="shared" si="1908"/>
        <v>13.42</v>
      </c>
      <c r="T3362" s="69">
        <f t="shared" si="1909"/>
        <v>39.17</v>
      </c>
      <c r="U3362" s="69">
        <f t="shared" si="1910"/>
        <v>0</v>
      </c>
      <c r="V3362" s="77">
        <f t="shared" si="1911"/>
        <v>39.17</v>
      </c>
      <c r="X3362" s="74">
        <v>25.75</v>
      </c>
      <c r="Y3362" s="74">
        <v>13.42</v>
      </c>
      <c r="Z3362" s="69">
        <v>39.17</v>
      </c>
      <c r="AA3362" s="117"/>
      <c r="AB3362" s="79">
        <f t="shared" si="1902"/>
        <v>-1.0000000000005116E-2</v>
      </c>
    </row>
    <row r="3363" spans="1:28" s="33" customFormat="1" ht="22.5" x14ac:dyDescent="0.25">
      <c r="A3363" s="71" t="s">
        <v>12131</v>
      </c>
      <c r="B3363" s="72" t="s">
        <v>17049</v>
      </c>
      <c r="C3363" s="73" t="s">
        <v>8753</v>
      </c>
      <c r="D3363" s="74">
        <v>0</v>
      </c>
      <c r="E3363" s="69">
        <v>15.49</v>
      </c>
      <c r="F3363" s="75">
        <f t="shared" si="1903"/>
        <v>0</v>
      </c>
      <c r="G3363" s="28"/>
      <c r="H3363" s="69">
        <f t="shared" si="1904"/>
        <v>7.77</v>
      </c>
      <c r="I3363" s="69">
        <f t="shared" si="1904"/>
        <v>7.72</v>
      </c>
      <c r="J3363" s="69">
        <f t="shared" si="1905"/>
        <v>15.489999999999998</v>
      </c>
      <c r="K3363" s="69">
        <v>0</v>
      </c>
      <c r="L3363" s="75">
        <f t="shared" si="1906"/>
        <v>15.489999999999998</v>
      </c>
      <c r="N3363" s="74">
        <v>7.77</v>
      </c>
      <c r="O3363" s="74">
        <v>7.7200000000000006</v>
      </c>
      <c r="P3363" s="69">
        <f t="shared" si="1907"/>
        <v>15.49</v>
      </c>
      <c r="Q3363" s="63"/>
      <c r="R3363" s="69">
        <f t="shared" si="1908"/>
        <v>7.77</v>
      </c>
      <c r="S3363" s="69">
        <f t="shared" si="1908"/>
        <v>7.72</v>
      </c>
      <c r="T3363" s="69">
        <f t="shared" si="1909"/>
        <v>15.489999999999998</v>
      </c>
      <c r="U3363" s="69">
        <f t="shared" si="1910"/>
        <v>0</v>
      </c>
      <c r="V3363" s="77">
        <f t="shared" si="1911"/>
        <v>15.489999999999998</v>
      </c>
      <c r="X3363" s="74">
        <v>7.77</v>
      </c>
      <c r="Y3363" s="74">
        <v>7.72</v>
      </c>
      <c r="Z3363" s="69">
        <v>15.49</v>
      </c>
      <c r="AA3363" s="117"/>
      <c r="AB3363" s="79">
        <f t="shared" si="1902"/>
        <v>0</v>
      </c>
    </row>
    <row r="3364" spans="1:28" s="33" customFormat="1" ht="22.5" x14ac:dyDescent="0.25">
      <c r="A3364" s="71" t="s">
        <v>12132</v>
      </c>
      <c r="B3364" s="72" t="s">
        <v>17050</v>
      </c>
      <c r="C3364" s="73" t="s">
        <v>8753</v>
      </c>
      <c r="D3364" s="74">
        <v>0</v>
      </c>
      <c r="E3364" s="69">
        <v>23.52</v>
      </c>
      <c r="F3364" s="75">
        <f t="shared" si="1903"/>
        <v>0</v>
      </c>
      <c r="G3364" s="28"/>
      <c r="H3364" s="69">
        <f t="shared" si="1904"/>
        <v>11.78</v>
      </c>
      <c r="I3364" s="69">
        <f t="shared" si="1904"/>
        <v>11.74</v>
      </c>
      <c r="J3364" s="69">
        <f t="shared" si="1905"/>
        <v>23.52</v>
      </c>
      <c r="K3364" s="69">
        <v>0</v>
      </c>
      <c r="L3364" s="75">
        <f t="shared" si="1906"/>
        <v>23.52</v>
      </c>
      <c r="N3364" s="74">
        <v>11.78</v>
      </c>
      <c r="O3364" s="74">
        <v>11.74</v>
      </c>
      <c r="P3364" s="69">
        <f t="shared" si="1907"/>
        <v>23.52</v>
      </c>
      <c r="Q3364" s="63"/>
      <c r="R3364" s="69">
        <f t="shared" si="1908"/>
        <v>11.78</v>
      </c>
      <c r="S3364" s="69">
        <f t="shared" si="1908"/>
        <v>11.74</v>
      </c>
      <c r="T3364" s="69">
        <f t="shared" si="1909"/>
        <v>23.52</v>
      </c>
      <c r="U3364" s="69">
        <f t="shared" si="1910"/>
        <v>0</v>
      </c>
      <c r="V3364" s="77">
        <f t="shared" si="1911"/>
        <v>23.52</v>
      </c>
      <c r="X3364" s="74">
        <v>11.78</v>
      </c>
      <c r="Y3364" s="74">
        <v>11.74</v>
      </c>
      <c r="Z3364" s="69">
        <v>23.52</v>
      </c>
      <c r="AA3364" s="117"/>
      <c r="AB3364" s="79">
        <f t="shared" si="1902"/>
        <v>0</v>
      </c>
    </row>
    <row r="3365" spans="1:28" s="33" customFormat="1" ht="22.5" x14ac:dyDescent="0.25">
      <c r="A3365" s="71" t="s">
        <v>12133</v>
      </c>
      <c r="B3365" s="72" t="s">
        <v>17051</v>
      </c>
      <c r="C3365" s="73" t="s">
        <v>8753</v>
      </c>
      <c r="D3365" s="74">
        <v>0</v>
      </c>
      <c r="E3365" s="69">
        <v>34.25</v>
      </c>
      <c r="F3365" s="75">
        <f t="shared" si="1903"/>
        <v>0</v>
      </c>
      <c r="G3365" s="28"/>
      <c r="H3365" s="69">
        <f t="shared" si="1904"/>
        <v>20.84</v>
      </c>
      <c r="I3365" s="69">
        <f t="shared" si="1904"/>
        <v>13.41</v>
      </c>
      <c r="J3365" s="69">
        <f t="shared" si="1905"/>
        <v>34.25</v>
      </c>
      <c r="K3365" s="69">
        <v>0</v>
      </c>
      <c r="L3365" s="75">
        <f t="shared" si="1906"/>
        <v>34.25</v>
      </c>
      <c r="N3365" s="74">
        <v>20.84</v>
      </c>
      <c r="O3365" s="74">
        <v>13.41</v>
      </c>
      <c r="P3365" s="69">
        <f t="shared" si="1907"/>
        <v>34.25</v>
      </c>
      <c r="Q3365" s="63"/>
      <c r="R3365" s="69">
        <f t="shared" si="1908"/>
        <v>20.84</v>
      </c>
      <c r="S3365" s="69">
        <f t="shared" si="1908"/>
        <v>13.42</v>
      </c>
      <c r="T3365" s="69">
        <f t="shared" si="1909"/>
        <v>34.26</v>
      </c>
      <c r="U3365" s="69">
        <f t="shared" si="1910"/>
        <v>0</v>
      </c>
      <c r="V3365" s="77">
        <f t="shared" si="1911"/>
        <v>34.26</v>
      </c>
      <c r="X3365" s="74">
        <v>20.84</v>
      </c>
      <c r="Y3365" s="74">
        <v>13.42</v>
      </c>
      <c r="Z3365" s="69">
        <v>34.26</v>
      </c>
      <c r="AA3365" s="117"/>
      <c r="AB3365" s="79">
        <f t="shared" si="1902"/>
        <v>-9.9999999999980105E-3</v>
      </c>
    </row>
    <row r="3366" spans="1:28" s="33" customFormat="1" ht="22.5" x14ac:dyDescent="0.25">
      <c r="A3366" s="71" t="s">
        <v>12134</v>
      </c>
      <c r="B3366" s="72" t="s">
        <v>17052</v>
      </c>
      <c r="C3366" s="73" t="s">
        <v>8753</v>
      </c>
      <c r="D3366" s="74">
        <v>0</v>
      </c>
      <c r="E3366" s="69">
        <v>31.700000000000003</v>
      </c>
      <c r="F3366" s="75">
        <f t="shared" si="1903"/>
        <v>0</v>
      </c>
      <c r="G3366" s="28"/>
      <c r="H3366" s="69">
        <f t="shared" si="1904"/>
        <v>23.98</v>
      </c>
      <c r="I3366" s="69">
        <f t="shared" si="1904"/>
        <v>7.72</v>
      </c>
      <c r="J3366" s="69">
        <f t="shared" si="1905"/>
        <v>31.7</v>
      </c>
      <c r="K3366" s="69">
        <v>0</v>
      </c>
      <c r="L3366" s="75">
        <f t="shared" si="1906"/>
        <v>31.7</v>
      </c>
      <c r="N3366" s="74">
        <v>23.98</v>
      </c>
      <c r="O3366" s="74">
        <v>7.7200000000000006</v>
      </c>
      <c r="P3366" s="69">
        <f t="shared" si="1907"/>
        <v>31.700000000000003</v>
      </c>
      <c r="Q3366" s="63"/>
      <c r="R3366" s="69">
        <f t="shared" si="1908"/>
        <v>23.98</v>
      </c>
      <c r="S3366" s="69">
        <f t="shared" si="1908"/>
        <v>7.72</v>
      </c>
      <c r="T3366" s="69">
        <f t="shared" si="1909"/>
        <v>31.7</v>
      </c>
      <c r="U3366" s="69">
        <f t="shared" si="1910"/>
        <v>0</v>
      </c>
      <c r="V3366" s="77">
        <f t="shared" si="1911"/>
        <v>31.7</v>
      </c>
      <c r="X3366" s="74">
        <v>23.98</v>
      </c>
      <c r="Y3366" s="74">
        <v>7.72</v>
      </c>
      <c r="Z3366" s="69">
        <v>31.7</v>
      </c>
      <c r="AA3366" s="117"/>
      <c r="AB3366" s="79">
        <f t="shared" si="1902"/>
        <v>0</v>
      </c>
    </row>
    <row r="3367" spans="1:28" s="33" customFormat="1" ht="22.5" x14ac:dyDescent="0.25">
      <c r="A3367" s="71" t="s">
        <v>12135</v>
      </c>
      <c r="B3367" s="72" t="s">
        <v>17053</v>
      </c>
      <c r="C3367" s="73" t="s">
        <v>8753</v>
      </c>
      <c r="D3367" s="74">
        <v>0</v>
      </c>
      <c r="E3367" s="69">
        <v>43.13</v>
      </c>
      <c r="F3367" s="75">
        <f t="shared" si="1903"/>
        <v>0</v>
      </c>
      <c r="G3367" s="28"/>
      <c r="H3367" s="69">
        <f t="shared" si="1904"/>
        <v>31.39</v>
      </c>
      <c r="I3367" s="69">
        <f t="shared" si="1904"/>
        <v>11.74</v>
      </c>
      <c r="J3367" s="69">
        <f t="shared" si="1905"/>
        <v>43.13</v>
      </c>
      <c r="K3367" s="69">
        <v>0</v>
      </c>
      <c r="L3367" s="75">
        <f t="shared" si="1906"/>
        <v>43.13</v>
      </c>
      <c r="N3367" s="74">
        <v>31.39</v>
      </c>
      <c r="O3367" s="74">
        <v>11.74</v>
      </c>
      <c r="P3367" s="69">
        <f t="shared" si="1907"/>
        <v>43.13</v>
      </c>
      <c r="Q3367" s="63"/>
      <c r="R3367" s="69">
        <f t="shared" si="1908"/>
        <v>31.39</v>
      </c>
      <c r="S3367" s="69">
        <f t="shared" si="1908"/>
        <v>11.74</v>
      </c>
      <c r="T3367" s="69">
        <f t="shared" si="1909"/>
        <v>43.13</v>
      </c>
      <c r="U3367" s="69">
        <f t="shared" si="1910"/>
        <v>0</v>
      </c>
      <c r="V3367" s="77">
        <f t="shared" si="1911"/>
        <v>43.13</v>
      </c>
      <c r="X3367" s="74">
        <v>31.39</v>
      </c>
      <c r="Y3367" s="74">
        <v>11.74</v>
      </c>
      <c r="Z3367" s="69">
        <v>43.13</v>
      </c>
      <c r="AA3367" s="117"/>
      <c r="AB3367" s="79">
        <f t="shared" si="1902"/>
        <v>0</v>
      </c>
    </row>
    <row r="3368" spans="1:28" ht="22.5" x14ac:dyDescent="0.25">
      <c r="A3368" s="71" t="s">
        <v>12136</v>
      </c>
      <c r="B3368" s="72" t="s">
        <v>17054</v>
      </c>
      <c r="C3368" s="73" t="s">
        <v>8753</v>
      </c>
      <c r="D3368" s="74">
        <v>0</v>
      </c>
      <c r="E3368" s="69">
        <v>62.040000000000006</v>
      </c>
      <c r="F3368" s="75">
        <f t="shared" si="1903"/>
        <v>0</v>
      </c>
      <c r="G3368" s="28"/>
      <c r="H3368" s="69">
        <f t="shared" si="1904"/>
        <v>48.63</v>
      </c>
      <c r="I3368" s="69">
        <f t="shared" si="1904"/>
        <v>13.41</v>
      </c>
      <c r="J3368" s="69">
        <f t="shared" si="1905"/>
        <v>62.040000000000006</v>
      </c>
      <c r="K3368" s="69">
        <v>0</v>
      </c>
      <c r="L3368" s="75">
        <f t="shared" si="1906"/>
        <v>62.040000000000006</v>
      </c>
      <c r="N3368" s="74">
        <v>48.63</v>
      </c>
      <c r="O3368" s="74">
        <v>13.41</v>
      </c>
      <c r="P3368" s="69">
        <f t="shared" si="1907"/>
        <v>62.040000000000006</v>
      </c>
      <c r="Q3368" s="63"/>
      <c r="R3368" s="69">
        <f t="shared" si="1908"/>
        <v>48.63</v>
      </c>
      <c r="S3368" s="69">
        <f t="shared" si="1908"/>
        <v>13.42</v>
      </c>
      <c r="T3368" s="69">
        <f t="shared" si="1909"/>
        <v>62.050000000000004</v>
      </c>
      <c r="U3368" s="69">
        <f t="shared" si="1910"/>
        <v>0</v>
      </c>
      <c r="V3368" s="77">
        <f t="shared" si="1911"/>
        <v>62.050000000000004</v>
      </c>
      <c r="X3368" s="74">
        <v>48.63</v>
      </c>
      <c r="Y3368" s="74">
        <v>13.42</v>
      </c>
      <c r="Z3368" s="69">
        <v>62.05</v>
      </c>
      <c r="AA3368" s="117"/>
      <c r="AB3368" s="79">
        <f t="shared" si="1902"/>
        <v>-9.9999999999909051E-3</v>
      </c>
    </row>
    <row r="3369" spans="1:28" ht="22.5" x14ac:dyDescent="0.25">
      <c r="A3369" s="71" t="s">
        <v>12137</v>
      </c>
      <c r="B3369" s="72" t="s">
        <v>17055</v>
      </c>
      <c r="C3369" s="73" t="s">
        <v>8753</v>
      </c>
      <c r="D3369" s="74">
        <v>0</v>
      </c>
      <c r="E3369" s="69">
        <v>56.95</v>
      </c>
      <c r="F3369" s="75">
        <f t="shared" si="1903"/>
        <v>0</v>
      </c>
      <c r="G3369" s="28"/>
      <c r="H3369" s="69">
        <f t="shared" si="1904"/>
        <v>43.54</v>
      </c>
      <c r="I3369" s="69">
        <f t="shared" si="1904"/>
        <v>13.41</v>
      </c>
      <c r="J3369" s="69">
        <f t="shared" si="1905"/>
        <v>56.95</v>
      </c>
      <c r="K3369" s="69">
        <v>0</v>
      </c>
      <c r="L3369" s="75">
        <f t="shared" si="1906"/>
        <v>56.95</v>
      </c>
      <c r="N3369" s="74">
        <v>43.54</v>
      </c>
      <c r="O3369" s="74">
        <v>13.41</v>
      </c>
      <c r="P3369" s="69">
        <f t="shared" si="1907"/>
        <v>56.95</v>
      </c>
      <c r="Q3369" s="63"/>
      <c r="R3369" s="69">
        <f t="shared" si="1908"/>
        <v>43.54</v>
      </c>
      <c r="S3369" s="69">
        <f t="shared" si="1908"/>
        <v>13.42</v>
      </c>
      <c r="T3369" s="69">
        <f t="shared" si="1909"/>
        <v>56.96</v>
      </c>
      <c r="U3369" s="69">
        <f t="shared" si="1910"/>
        <v>0</v>
      </c>
      <c r="V3369" s="77">
        <f t="shared" si="1911"/>
        <v>56.96</v>
      </c>
      <c r="X3369" s="74">
        <v>43.54</v>
      </c>
      <c r="Y3369" s="74">
        <v>13.42</v>
      </c>
      <c r="Z3369" s="69">
        <v>56.96</v>
      </c>
      <c r="AA3369" s="117"/>
      <c r="AB3369" s="79">
        <f t="shared" si="1902"/>
        <v>-9.9999999999980105E-3</v>
      </c>
    </row>
    <row r="3370" spans="1:28" ht="22.5" x14ac:dyDescent="0.25">
      <c r="A3370" s="71" t="s">
        <v>12138</v>
      </c>
      <c r="B3370" s="72" t="s">
        <v>17056</v>
      </c>
      <c r="C3370" s="73" t="s">
        <v>8753</v>
      </c>
      <c r="D3370" s="74">
        <v>0</v>
      </c>
      <c r="E3370" s="69">
        <v>141.53</v>
      </c>
      <c r="F3370" s="75">
        <f t="shared" si="1903"/>
        <v>0</v>
      </c>
      <c r="G3370" s="28"/>
      <c r="H3370" s="69">
        <f t="shared" si="1904"/>
        <v>129.79</v>
      </c>
      <c r="I3370" s="69">
        <f t="shared" si="1904"/>
        <v>11.74</v>
      </c>
      <c r="J3370" s="69">
        <f t="shared" si="1905"/>
        <v>141.53</v>
      </c>
      <c r="K3370" s="69">
        <v>0</v>
      </c>
      <c r="L3370" s="75">
        <f t="shared" si="1906"/>
        <v>141.53</v>
      </c>
      <c r="N3370" s="74">
        <v>129.79</v>
      </c>
      <c r="O3370" s="74">
        <v>11.74</v>
      </c>
      <c r="P3370" s="69">
        <f t="shared" si="1907"/>
        <v>141.53</v>
      </c>
      <c r="Q3370" s="63"/>
      <c r="R3370" s="69">
        <f t="shared" si="1908"/>
        <v>129.79</v>
      </c>
      <c r="S3370" s="69">
        <f t="shared" si="1908"/>
        <v>11.74</v>
      </c>
      <c r="T3370" s="69">
        <f t="shared" si="1909"/>
        <v>141.53</v>
      </c>
      <c r="U3370" s="69">
        <f t="shared" si="1910"/>
        <v>0</v>
      </c>
      <c r="V3370" s="77">
        <f t="shared" si="1911"/>
        <v>141.53</v>
      </c>
      <c r="X3370" s="74">
        <v>129.79</v>
      </c>
      <c r="Y3370" s="74">
        <v>11.74</v>
      </c>
      <c r="Z3370" s="69">
        <v>141.53</v>
      </c>
      <c r="AA3370" s="117"/>
      <c r="AB3370" s="79">
        <f t="shared" si="1902"/>
        <v>0</v>
      </c>
    </row>
    <row r="3371" spans="1:28" ht="22.5" x14ac:dyDescent="0.25">
      <c r="A3371" s="71" t="s">
        <v>12139</v>
      </c>
      <c r="B3371" s="72" t="s">
        <v>17057</v>
      </c>
      <c r="C3371" s="73" t="s">
        <v>8753</v>
      </c>
      <c r="D3371" s="74">
        <v>0</v>
      </c>
      <c r="E3371" s="69">
        <v>30.660000000000004</v>
      </c>
      <c r="F3371" s="75">
        <f t="shared" si="1903"/>
        <v>0</v>
      </c>
      <c r="G3371" s="28"/>
      <c r="H3371" s="69">
        <f t="shared" si="1904"/>
        <v>22.94</v>
      </c>
      <c r="I3371" s="69">
        <f t="shared" si="1904"/>
        <v>7.72</v>
      </c>
      <c r="J3371" s="69">
        <f t="shared" si="1905"/>
        <v>30.66</v>
      </c>
      <c r="K3371" s="69">
        <v>0</v>
      </c>
      <c r="L3371" s="75">
        <f t="shared" si="1906"/>
        <v>30.66</v>
      </c>
      <c r="N3371" s="74">
        <v>22.94</v>
      </c>
      <c r="O3371" s="74">
        <v>7.7200000000000006</v>
      </c>
      <c r="P3371" s="69">
        <f t="shared" si="1907"/>
        <v>30.660000000000004</v>
      </c>
      <c r="Q3371" s="63"/>
      <c r="R3371" s="69">
        <f t="shared" si="1908"/>
        <v>22.94</v>
      </c>
      <c r="S3371" s="69">
        <f t="shared" si="1908"/>
        <v>7.72</v>
      </c>
      <c r="T3371" s="69">
        <f t="shared" si="1909"/>
        <v>30.66</v>
      </c>
      <c r="U3371" s="69">
        <f t="shared" si="1910"/>
        <v>0</v>
      </c>
      <c r="V3371" s="77">
        <f t="shared" si="1911"/>
        <v>30.66</v>
      </c>
      <c r="X3371" s="74">
        <v>22.94</v>
      </c>
      <c r="Y3371" s="74">
        <v>7.72</v>
      </c>
      <c r="Z3371" s="69">
        <v>30.66</v>
      </c>
      <c r="AA3371" s="117"/>
      <c r="AB3371" s="79">
        <f t="shared" si="1902"/>
        <v>0</v>
      </c>
    </row>
    <row r="3372" spans="1:28" ht="22.5" x14ac:dyDescent="0.25">
      <c r="A3372" s="71" t="s">
        <v>12140</v>
      </c>
      <c r="B3372" s="72" t="s">
        <v>17058</v>
      </c>
      <c r="C3372" s="73" t="s">
        <v>8753</v>
      </c>
      <c r="D3372" s="74">
        <v>0</v>
      </c>
      <c r="E3372" s="69">
        <v>35.65</v>
      </c>
      <c r="F3372" s="75">
        <f t="shared" si="1903"/>
        <v>0</v>
      </c>
      <c r="G3372" s="28"/>
      <c r="H3372" s="69">
        <f t="shared" si="1904"/>
        <v>23.91</v>
      </c>
      <c r="I3372" s="69">
        <f t="shared" si="1904"/>
        <v>11.74</v>
      </c>
      <c r="J3372" s="69">
        <f t="shared" si="1905"/>
        <v>35.65</v>
      </c>
      <c r="K3372" s="69">
        <v>0</v>
      </c>
      <c r="L3372" s="75">
        <f t="shared" si="1906"/>
        <v>35.65</v>
      </c>
      <c r="N3372" s="74">
        <v>23.91</v>
      </c>
      <c r="O3372" s="74">
        <v>11.74</v>
      </c>
      <c r="P3372" s="69">
        <f t="shared" si="1907"/>
        <v>35.65</v>
      </c>
      <c r="Q3372" s="63"/>
      <c r="R3372" s="69">
        <f t="shared" si="1908"/>
        <v>23.91</v>
      </c>
      <c r="S3372" s="69">
        <f t="shared" si="1908"/>
        <v>11.74</v>
      </c>
      <c r="T3372" s="69">
        <f t="shared" si="1909"/>
        <v>35.65</v>
      </c>
      <c r="U3372" s="69">
        <f t="shared" si="1910"/>
        <v>0</v>
      </c>
      <c r="V3372" s="77">
        <f t="shared" si="1911"/>
        <v>35.65</v>
      </c>
      <c r="X3372" s="74">
        <v>23.91</v>
      </c>
      <c r="Y3372" s="74">
        <v>11.74</v>
      </c>
      <c r="Z3372" s="69">
        <v>35.65</v>
      </c>
      <c r="AA3372" s="117"/>
      <c r="AB3372" s="79">
        <f t="shared" si="1902"/>
        <v>0</v>
      </c>
    </row>
    <row r="3373" spans="1:28" ht="22.5" x14ac:dyDescent="0.25">
      <c r="A3373" s="71" t="s">
        <v>12141</v>
      </c>
      <c r="B3373" s="72" t="s">
        <v>17059</v>
      </c>
      <c r="C3373" s="73" t="s">
        <v>8753</v>
      </c>
      <c r="D3373" s="74">
        <v>0</v>
      </c>
      <c r="E3373" s="69">
        <v>62.849999999999994</v>
      </c>
      <c r="F3373" s="75">
        <f t="shared" si="1903"/>
        <v>0</v>
      </c>
      <c r="G3373" s="28"/>
      <c r="H3373" s="69">
        <f t="shared" si="1904"/>
        <v>49.44</v>
      </c>
      <c r="I3373" s="69">
        <f t="shared" si="1904"/>
        <v>13.41</v>
      </c>
      <c r="J3373" s="69">
        <f t="shared" si="1905"/>
        <v>62.849999999999994</v>
      </c>
      <c r="K3373" s="69">
        <v>0</v>
      </c>
      <c r="L3373" s="75">
        <f t="shared" si="1906"/>
        <v>62.849999999999994</v>
      </c>
      <c r="N3373" s="74">
        <v>49.44</v>
      </c>
      <c r="O3373" s="74">
        <v>13.41</v>
      </c>
      <c r="P3373" s="69">
        <f t="shared" si="1907"/>
        <v>62.849999999999994</v>
      </c>
      <c r="Q3373" s="63"/>
      <c r="R3373" s="69">
        <f t="shared" si="1908"/>
        <v>49.44</v>
      </c>
      <c r="S3373" s="69">
        <f t="shared" si="1908"/>
        <v>13.42</v>
      </c>
      <c r="T3373" s="69">
        <f t="shared" si="1909"/>
        <v>62.86</v>
      </c>
      <c r="U3373" s="69">
        <f t="shared" si="1910"/>
        <v>0</v>
      </c>
      <c r="V3373" s="77">
        <f t="shared" si="1911"/>
        <v>62.86</v>
      </c>
      <c r="X3373" s="74">
        <v>49.44</v>
      </c>
      <c r="Y3373" s="74">
        <v>13.42</v>
      </c>
      <c r="Z3373" s="69">
        <v>62.86</v>
      </c>
      <c r="AA3373" s="117"/>
      <c r="AB3373" s="79">
        <f t="shared" si="1902"/>
        <v>-1.0000000000005116E-2</v>
      </c>
    </row>
    <row r="3374" spans="1:28" ht="22.5" x14ac:dyDescent="0.25">
      <c r="A3374" s="71" t="s">
        <v>12142</v>
      </c>
      <c r="B3374" s="72" t="s">
        <v>17060</v>
      </c>
      <c r="C3374" s="73" t="s">
        <v>8753</v>
      </c>
      <c r="D3374" s="74">
        <v>0</v>
      </c>
      <c r="E3374" s="69">
        <v>34.17</v>
      </c>
      <c r="F3374" s="75">
        <f t="shared" si="1903"/>
        <v>0</v>
      </c>
      <c r="G3374" s="28"/>
      <c r="H3374" s="69">
        <f t="shared" si="1904"/>
        <v>22.43</v>
      </c>
      <c r="I3374" s="69">
        <f t="shared" si="1904"/>
        <v>11.74</v>
      </c>
      <c r="J3374" s="69">
        <f t="shared" si="1905"/>
        <v>34.17</v>
      </c>
      <c r="K3374" s="69">
        <v>0</v>
      </c>
      <c r="L3374" s="75">
        <f t="shared" si="1906"/>
        <v>34.17</v>
      </c>
      <c r="N3374" s="74">
        <v>22.43</v>
      </c>
      <c r="O3374" s="74">
        <v>11.74</v>
      </c>
      <c r="P3374" s="69">
        <f t="shared" si="1907"/>
        <v>34.17</v>
      </c>
      <c r="Q3374" s="63"/>
      <c r="R3374" s="69">
        <f t="shared" si="1908"/>
        <v>22.43</v>
      </c>
      <c r="S3374" s="69">
        <f t="shared" si="1908"/>
        <v>11.74</v>
      </c>
      <c r="T3374" s="69">
        <f t="shared" si="1909"/>
        <v>34.17</v>
      </c>
      <c r="U3374" s="69">
        <f t="shared" si="1910"/>
        <v>0</v>
      </c>
      <c r="V3374" s="77">
        <f t="shared" si="1911"/>
        <v>34.17</v>
      </c>
      <c r="X3374" s="74">
        <v>22.43</v>
      </c>
      <c r="Y3374" s="74">
        <v>11.74</v>
      </c>
      <c r="Z3374" s="69">
        <v>34.17</v>
      </c>
      <c r="AA3374" s="117"/>
      <c r="AB3374" s="79">
        <f t="shared" si="1902"/>
        <v>0</v>
      </c>
    </row>
    <row r="3375" spans="1:28" ht="22.5" x14ac:dyDescent="0.25">
      <c r="A3375" s="71" t="s">
        <v>12143</v>
      </c>
      <c r="B3375" s="72" t="s">
        <v>17061</v>
      </c>
      <c r="C3375" s="73" t="s">
        <v>8753</v>
      </c>
      <c r="D3375" s="74">
        <v>0</v>
      </c>
      <c r="E3375" s="69">
        <v>67.239999999999995</v>
      </c>
      <c r="F3375" s="75">
        <f t="shared" si="1903"/>
        <v>0</v>
      </c>
      <c r="G3375" s="28"/>
      <c r="H3375" s="69">
        <f t="shared" si="1904"/>
        <v>53.83</v>
      </c>
      <c r="I3375" s="69">
        <f t="shared" si="1904"/>
        <v>13.41</v>
      </c>
      <c r="J3375" s="69">
        <f t="shared" si="1905"/>
        <v>67.239999999999995</v>
      </c>
      <c r="K3375" s="69">
        <v>0</v>
      </c>
      <c r="L3375" s="75">
        <f t="shared" si="1906"/>
        <v>67.239999999999995</v>
      </c>
      <c r="N3375" s="74">
        <v>53.83</v>
      </c>
      <c r="O3375" s="74">
        <v>13.41</v>
      </c>
      <c r="P3375" s="69">
        <f t="shared" si="1907"/>
        <v>67.239999999999995</v>
      </c>
      <c r="Q3375" s="63"/>
      <c r="R3375" s="69">
        <f t="shared" si="1908"/>
        <v>53.83</v>
      </c>
      <c r="S3375" s="69">
        <f t="shared" si="1908"/>
        <v>13.42</v>
      </c>
      <c r="T3375" s="69">
        <f t="shared" si="1909"/>
        <v>67.25</v>
      </c>
      <c r="U3375" s="69">
        <f t="shared" si="1910"/>
        <v>0</v>
      </c>
      <c r="V3375" s="77">
        <f t="shared" si="1911"/>
        <v>67.25</v>
      </c>
      <c r="X3375" s="74">
        <v>53.83</v>
      </c>
      <c r="Y3375" s="74">
        <v>13.42</v>
      </c>
      <c r="Z3375" s="69">
        <v>67.25</v>
      </c>
      <c r="AA3375" s="117"/>
      <c r="AB3375" s="79">
        <f t="shared" si="1902"/>
        <v>-1.0000000000005116E-2</v>
      </c>
    </row>
    <row r="3376" spans="1:28" ht="22.5" x14ac:dyDescent="0.25">
      <c r="A3376" s="71" t="s">
        <v>12144</v>
      </c>
      <c r="B3376" s="72" t="s">
        <v>17062</v>
      </c>
      <c r="C3376" s="73" t="s">
        <v>8753</v>
      </c>
      <c r="D3376" s="74">
        <v>0</v>
      </c>
      <c r="E3376" s="69">
        <v>57.3</v>
      </c>
      <c r="F3376" s="75">
        <f t="shared" si="1903"/>
        <v>0</v>
      </c>
      <c r="G3376" s="28"/>
      <c r="H3376" s="69">
        <f t="shared" si="1904"/>
        <v>43.89</v>
      </c>
      <c r="I3376" s="69">
        <f t="shared" si="1904"/>
        <v>13.41</v>
      </c>
      <c r="J3376" s="69">
        <f t="shared" si="1905"/>
        <v>57.3</v>
      </c>
      <c r="K3376" s="69">
        <v>0</v>
      </c>
      <c r="L3376" s="75">
        <f t="shared" si="1906"/>
        <v>57.3</v>
      </c>
      <c r="N3376" s="74">
        <v>43.89</v>
      </c>
      <c r="O3376" s="74">
        <v>13.41</v>
      </c>
      <c r="P3376" s="69">
        <f t="shared" si="1907"/>
        <v>57.3</v>
      </c>
      <c r="Q3376" s="63"/>
      <c r="R3376" s="69">
        <f t="shared" si="1908"/>
        <v>43.89</v>
      </c>
      <c r="S3376" s="69">
        <f t="shared" si="1908"/>
        <v>13.42</v>
      </c>
      <c r="T3376" s="69">
        <f t="shared" si="1909"/>
        <v>57.31</v>
      </c>
      <c r="U3376" s="69">
        <f t="shared" si="1910"/>
        <v>0</v>
      </c>
      <c r="V3376" s="77">
        <f t="shared" si="1911"/>
        <v>57.31</v>
      </c>
      <c r="X3376" s="74">
        <v>43.89</v>
      </c>
      <c r="Y3376" s="74">
        <v>13.42</v>
      </c>
      <c r="Z3376" s="69">
        <v>57.31</v>
      </c>
      <c r="AA3376" s="117"/>
      <c r="AB3376" s="79">
        <f t="shared" si="1902"/>
        <v>-1.0000000000005116E-2</v>
      </c>
    </row>
    <row r="3377" spans="1:28" ht="22.5" x14ac:dyDescent="0.25">
      <c r="A3377" s="71" t="s">
        <v>12145</v>
      </c>
      <c r="B3377" s="72" t="s">
        <v>17063</v>
      </c>
      <c r="C3377" s="73" t="s">
        <v>8753</v>
      </c>
      <c r="D3377" s="74">
        <v>0</v>
      </c>
      <c r="E3377" s="69">
        <v>58.66</v>
      </c>
      <c r="F3377" s="75">
        <f t="shared" si="1903"/>
        <v>0</v>
      </c>
      <c r="G3377" s="28"/>
      <c r="H3377" s="69">
        <f t="shared" si="1904"/>
        <v>45.25</v>
      </c>
      <c r="I3377" s="69">
        <f t="shared" si="1904"/>
        <v>13.41</v>
      </c>
      <c r="J3377" s="69">
        <f t="shared" si="1905"/>
        <v>58.66</v>
      </c>
      <c r="K3377" s="69">
        <v>0</v>
      </c>
      <c r="L3377" s="75">
        <f t="shared" si="1906"/>
        <v>58.66</v>
      </c>
      <c r="N3377" s="74">
        <v>45.25</v>
      </c>
      <c r="O3377" s="74">
        <v>13.41</v>
      </c>
      <c r="P3377" s="69">
        <f t="shared" si="1907"/>
        <v>58.66</v>
      </c>
      <c r="Q3377" s="63"/>
      <c r="R3377" s="69">
        <f t="shared" si="1908"/>
        <v>45.25</v>
      </c>
      <c r="S3377" s="69">
        <f t="shared" si="1908"/>
        <v>13.42</v>
      </c>
      <c r="T3377" s="69">
        <f t="shared" si="1909"/>
        <v>58.67</v>
      </c>
      <c r="U3377" s="69">
        <f t="shared" si="1910"/>
        <v>0</v>
      </c>
      <c r="V3377" s="77">
        <f t="shared" si="1911"/>
        <v>58.67</v>
      </c>
      <c r="X3377" s="74">
        <v>45.25</v>
      </c>
      <c r="Y3377" s="74">
        <v>13.42</v>
      </c>
      <c r="Z3377" s="69">
        <v>58.67</v>
      </c>
      <c r="AA3377" s="117"/>
      <c r="AB3377" s="79">
        <f t="shared" si="1902"/>
        <v>-1.0000000000005116E-2</v>
      </c>
    </row>
    <row r="3378" spans="1:28" ht="22.5" x14ac:dyDescent="0.25">
      <c r="A3378" s="71" t="s">
        <v>12146</v>
      </c>
      <c r="B3378" s="72" t="s">
        <v>17064</v>
      </c>
      <c r="C3378" s="73" t="s">
        <v>8753</v>
      </c>
      <c r="D3378" s="74">
        <v>0</v>
      </c>
      <c r="E3378" s="69">
        <v>96.509999999999991</v>
      </c>
      <c r="F3378" s="75">
        <f t="shared" si="1903"/>
        <v>0</v>
      </c>
      <c r="G3378" s="28"/>
      <c r="H3378" s="69">
        <f t="shared" si="1904"/>
        <v>84.77</v>
      </c>
      <c r="I3378" s="69">
        <f t="shared" si="1904"/>
        <v>11.74</v>
      </c>
      <c r="J3378" s="69">
        <f t="shared" si="1905"/>
        <v>96.509999999999991</v>
      </c>
      <c r="K3378" s="69">
        <v>0</v>
      </c>
      <c r="L3378" s="75">
        <f t="shared" si="1906"/>
        <v>96.509999999999991</v>
      </c>
      <c r="N3378" s="74">
        <v>84.77</v>
      </c>
      <c r="O3378" s="74">
        <v>11.74</v>
      </c>
      <c r="P3378" s="69">
        <f t="shared" si="1907"/>
        <v>96.509999999999991</v>
      </c>
      <c r="Q3378" s="63"/>
      <c r="R3378" s="69">
        <f t="shared" si="1908"/>
        <v>84.77</v>
      </c>
      <c r="S3378" s="69">
        <f t="shared" si="1908"/>
        <v>11.74</v>
      </c>
      <c r="T3378" s="69">
        <f t="shared" si="1909"/>
        <v>96.509999999999991</v>
      </c>
      <c r="U3378" s="69">
        <f t="shared" si="1910"/>
        <v>0</v>
      </c>
      <c r="V3378" s="77">
        <f t="shared" si="1911"/>
        <v>96.509999999999991</v>
      </c>
      <c r="X3378" s="74">
        <v>84.77</v>
      </c>
      <c r="Y3378" s="74">
        <v>11.74</v>
      </c>
      <c r="Z3378" s="69">
        <v>96.51</v>
      </c>
      <c r="AA3378" s="117"/>
      <c r="AB3378" s="79">
        <f t="shared" si="1902"/>
        <v>0</v>
      </c>
    </row>
    <row r="3379" spans="1:28" ht="22.5" x14ac:dyDescent="0.25">
      <c r="A3379" s="71" t="s">
        <v>12147</v>
      </c>
      <c r="B3379" s="72" t="s">
        <v>17065</v>
      </c>
      <c r="C3379" s="73" t="s">
        <v>8753</v>
      </c>
      <c r="D3379" s="74">
        <v>0</v>
      </c>
      <c r="E3379" s="69">
        <v>55.81</v>
      </c>
      <c r="F3379" s="75">
        <f t="shared" si="1903"/>
        <v>0</v>
      </c>
      <c r="G3379" s="28"/>
      <c r="H3379" s="69">
        <f t="shared" si="1904"/>
        <v>42.4</v>
      </c>
      <c r="I3379" s="69">
        <f t="shared" si="1904"/>
        <v>13.41</v>
      </c>
      <c r="J3379" s="69">
        <f t="shared" si="1905"/>
        <v>55.81</v>
      </c>
      <c r="K3379" s="69">
        <v>0</v>
      </c>
      <c r="L3379" s="75">
        <f t="shared" si="1906"/>
        <v>55.81</v>
      </c>
      <c r="N3379" s="74">
        <v>42.4</v>
      </c>
      <c r="O3379" s="74">
        <v>13.41</v>
      </c>
      <c r="P3379" s="69">
        <f t="shared" si="1907"/>
        <v>55.81</v>
      </c>
      <c r="Q3379" s="63"/>
      <c r="R3379" s="69">
        <f t="shared" si="1908"/>
        <v>42.4</v>
      </c>
      <c r="S3379" s="69">
        <f t="shared" si="1908"/>
        <v>13.42</v>
      </c>
      <c r="T3379" s="69">
        <f t="shared" si="1909"/>
        <v>55.82</v>
      </c>
      <c r="U3379" s="69">
        <f t="shared" si="1910"/>
        <v>0</v>
      </c>
      <c r="V3379" s="77">
        <f t="shared" si="1911"/>
        <v>55.82</v>
      </c>
      <c r="X3379" s="74">
        <v>42.4</v>
      </c>
      <c r="Y3379" s="74">
        <v>13.42</v>
      </c>
      <c r="Z3379" s="69">
        <v>55.82</v>
      </c>
      <c r="AA3379" s="117"/>
      <c r="AB3379" s="79">
        <f t="shared" si="1902"/>
        <v>-9.9999999999980105E-3</v>
      </c>
    </row>
    <row r="3380" spans="1:28" ht="22.5" x14ac:dyDescent="0.25">
      <c r="A3380" s="71" t="s">
        <v>12148</v>
      </c>
      <c r="B3380" s="72" t="s">
        <v>17066</v>
      </c>
      <c r="C3380" s="73" t="s">
        <v>8753</v>
      </c>
      <c r="D3380" s="74">
        <v>0</v>
      </c>
      <c r="E3380" s="69">
        <v>78.91</v>
      </c>
      <c r="F3380" s="75">
        <f t="shared" si="1903"/>
        <v>0</v>
      </c>
      <c r="G3380" s="28"/>
      <c r="H3380" s="69">
        <f t="shared" si="1904"/>
        <v>71.19</v>
      </c>
      <c r="I3380" s="69">
        <f t="shared" si="1904"/>
        <v>7.72</v>
      </c>
      <c r="J3380" s="69">
        <f t="shared" si="1905"/>
        <v>78.91</v>
      </c>
      <c r="K3380" s="69">
        <v>0</v>
      </c>
      <c r="L3380" s="75">
        <f t="shared" si="1906"/>
        <v>78.91</v>
      </c>
      <c r="N3380" s="74">
        <v>71.19</v>
      </c>
      <c r="O3380" s="74">
        <v>7.7200000000000006</v>
      </c>
      <c r="P3380" s="69">
        <f t="shared" si="1907"/>
        <v>78.91</v>
      </c>
      <c r="Q3380" s="63"/>
      <c r="R3380" s="69">
        <f t="shared" si="1908"/>
        <v>71.19</v>
      </c>
      <c r="S3380" s="69">
        <f t="shared" si="1908"/>
        <v>7.72</v>
      </c>
      <c r="T3380" s="69">
        <f t="shared" si="1909"/>
        <v>78.91</v>
      </c>
      <c r="U3380" s="69">
        <f t="shared" si="1910"/>
        <v>0</v>
      </c>
      <c r="V3380" s="77">
        <f t="shared" si="1911"/>
        <v>78.91</v>
      </c>
      <c r="X3380" s="74">
        <v>71.19</v>
      </c>
      <c r="Y3380" s="74">
        <v>7.72</v>
      </c>
      <c r="Z3380" s="69">
        <v>78.91</v>
      </c>
      <c r="AA3380" s="117"/>
      <c r="AB3380" s="79">
        <f t="shared" si="1902"/>
        <v>0</v>
      </c>
    </row>
    <row r="3381" spans="1:28" ht="22.5" x14ac:dyDescent="0.25">
      <c r="A3381" s="71" t="s">
        <v>12149</v>
      </c>
      <c r="B3381" s="72" t="s">
        <v>17067</v>
      </c>
      <c r="C3381" s="73" t="s">
        <v>8753</v>
      </c>
      <c r="D3381" s="74">
        <v>0</v>
      </c>
      <c r="E3381" s="69">
        <v>16.600000000000001</v>
      </c>
      <c r="F3381" s="75">
        <f t="shared" si="1903"/>
        <v>0</v>
      </c>
      <c r="G3381" s="28"/>
      <c r="H3381" s="69">
        <f t="shared" si="1904"/>
        <v>8.8800000000000008</v>
      </c>
      <c r="I3381" s="69">
        <f t="shared" si="1904"/>
        <v>7.72</v>
      </c>
      <c r="J3381" s="69">
        <f t="shared" si="1905"/>
        <v>16.600000000000001</v>
      </c>
      <c r="K3381" s="69">
        <v>0</v>
      </c>
      <c r="L3381" s="75">
        <f t="shared" si="1906"/>
        <v>16.600000000000001</v>
      </c>
      <c r="N3381" s="74">
        <v>8.8800000000000008</v>
      </c>
      <c r="O3381" s="74">
        <v>7.7200000000000006</v>
      </c>
      <c r="P3381" s="69">
        <f t="shared" si="1907"/>
        <v>16.600000000000001</v>
      </c>
      <c r="Q3381" s="63"/>
      <c r="R3381" s="69">
        <f t="shared" si="1908"/>
        <v>8.8800000000000008</v>
      </c>
      <c r="S3381" s="69">
        <f t="shared" si="1908"/>
        <v>7.72</v>
      </c>
      <c r="T3381" s="69">
        <f t="shared" si="1909"/>
        <v>16.600000000000001</v>
      </c>
      <c r="U3381" s="69">
        <f t="shared" si="1910"/>
        <v>0</v>
      </c>
      <c r="V3381" s="77">
        <f t="shared" si="1911"/>
        <v>16.600000000000001</v>
      </c>
      <c r="X3381" s="74">
        <v>8.8800000000000008</v>
      </c>
      <c r="Y3381" s="74">
        <v>7.72</v>
      </c>
      <c r="Z3381" s="69">
        <v>16.600000000000001</v>
      </c>
      <c r="AA3381" s="117"/>
      <c r="AB3381" s="79">
        <f t="shared" si="1902"/>
        <v>0</v>
      </c>
    </row>
    <row r="3382" spans="1:28" ht="22.5" x14ac:dyDescent="0.25">
      <c r="A3382" s="71" t="s">
        <v>12150</v>
      </c>
      <c r="B3382" s="72" t="s">
        <v>17068</v>
      </c>
      <c r="C3382" s="73" t="s">
        <v>8753</v>
      </c>
      <c r="D3382" s="74">
        <v>0</v>
      </c>
      <c r="E3382" s="69">
        <v>29.32</v>
      </c>
      <c r="F3382" s="75">
        <f t="shared" si="1903"/>
        <v>0</v>
      </c>
      <c r="G3382" s="28"/>
      <c r="H3382" s="69">
        <f t="shared" si="1904"/>
        <v>21.6</v>
      </c>
      <c r="I3382" s="69">
        <f t="shared" si="1904"/>
        <v>7.72</v>
      </c>
      <c r="J3382" s="69">
        <f t="shared" si="1905"/>
        <v>29.32</v>
      </c>
      <c r="K3382" s="69">
        <v>0</v>
      </c>
      <c r="L3382" s="75">
        <f t="shared" si="1906"/>
        <v>29.32</v>
      </c>
      <c r="N3382" s="74">
        <v>21.6</v>
      </c>
      <c r="O3382" s="74">
        <v>7.7200000000000006</v>
      </c>
      <c r="P3382" s="69">
        <f t="shared" si="1907"/>
        <v>29.32</v>
      </c>
      <c r="Q3382" s="63"/>
      <c r="R3382" s="69">
        <f t="shared" si="1908"/>
        <v>21.6</v>
      </c>
      <c r="S3382" s="69">
        <f t="shared" si="1908"/>
        <v>7.72</v>
      </c>
      <c r="T3382" s="69">
        <f t="shared" si="1909"/>
        <v>29.32</v>
      </c>
      <c r="U3382" s="69">
        <f t="shared" si="1910"/>
        <v>0</v>
      </c>
      <c r="V3382" s="77">
        <f t="shared" si="1911"/>
        <v>29.32</v>
      </c>
      <c r="X3382" s="74">
        <v>21.6</v>
      </c>
      <c r="Y3382" s="74">
        <v>7.72</v>
      </c>
      <c r="Z3382" s="69">
        <v>29.32</v>
      </c>
      <c r="AA3382" s="117"/>
      <c r="AB3382" s="79">
        <f t="shared" si="1902"/>
        <v>0</v>
      </c>
    </row>
    <row r="3383" spans="1:28" x14ac:dyDescent="0.25">
      <c r="A3383" s="71" t="s">
        <v>12151</v>
      </c>
      <c r="B3383" s="72" t="s">
        <v>17069</v>
      </c>
      <c r="C3383" s="73" t="s">
        <v>8753</v>
      </c>
      <c r="D3383" s="74">
        <v>0</v>
      </c>
      <c r="E3383" s="69">
        <v>32.46</v>
      </c>
      <c r="F3383" s="75">
        <f t="shared" si="1903"/>
        <v>0</v>
      </c>
      <c r="G3383" s="28"/>
      <c r="H3383" s="69">
        <f t="shared" si="1904"/>
        <v>20.72</v>
      </c>
      <c r="I3383" s="69">
        <f t="shared" si="1904"/>
        <v>11.74</v>
      </c>
      <c r="J3383" s="69">
        <f t="shared" si="1905"/>
        <v>32.46</v>
      </c>
      <c r="K3383" s="69">
        <v>0</v>
      </c>
      <c r="L3383" s="75">
        <f t="shared" si="1906"/>
        <v>32.46</v>
      </c>
      <c r="N3383" s="74">
        <v>20.72</v>
      </c>
      <c r="O3383" s="74">
        <v>11.74</v>
      </c>
      <c r="P3383" s="69">
        <f t="shared" si="1907"/>
        <v>32.46</v>
      </c>
      <c r="Q3383" s="63"/>
      <c r="R3383" s="69">
        <f t="shared" si="1908"/>
        <v>20.72</v>
      </c>
      <c r="S3383" s="69">
        <f t="shared" si="1908"/>
        <v>11.74</v>
      </c>
      <c r="T3383" s="69">
        <f t="shared" si="1909"/>
        <v>32.46</v>
      </c>
      <c r="U3383" s="69">
        <f t="shared" si="1910"/>
        <v>0</v>
      </c>
      <c r="V3383" s="77">
        <f t="shared" si="1911"/>
        <v>32.46</v>
      </c>
      <c r="X3383" s="74">
        <v>20.72</v>
      </c>
      <c r="Y3383" s="74">
        <v>11.74</v>
      </c>
      <c r="Z3383" s="69">
        <v>32.46</v>
      </c>
      <c r="AA3383" s="117"/>
      <c r="AB3383" s="79">
        <f t="shared" si="1902"/>
        <v>0</v>
      </c>
    </row>
    <row r="3384" spans="1:28" ht="22.5" x14ac:dyDescent="0.25">
      <c r="A3384" s="71" t="s">
        <v>12152</v>
      </c>
      <c r="B3384" s="72" t="s">
        <v>12154</v>
      </c>
      <c r="C3384" s="73" t="s">
        <v>8910</v>
      </c>
      <c r="D3384" s="74">
        <v>0</v>
      </c>
      <c r="E3384" s="69">
        <v>80.789999999999992</v>
      </c>
      <c r="F3384" s="75">
        <f t="shared" si="1903"/>
        <v>0</v>
      </c>
      <c r="G3384" s="28"/>
      <c r="H3384" s="69">
        <f t="shared" si="1904"/>
        <v>77.44</v>
      </c>
      <c r="I3384" s="69">
        <f t="shared" si="1904"/>
        <v>3.35</v>
      </c>
      <c r="J3384" s="69">
        <f t="shared" si="1905"/>
        <v>80.789999999999992</v>
      </c>
      <c r="K3384" s="69">
        <v>0</v>
      </c>
      <c r="L3384" s="75">
        <f t="shared" si="1906"/>
        <v>80.789999999999992</v>
      </c>
      <c r="N3384" s="74">
        <v>77.44</v>
      </c>
      <c r="O3384" s="74">
        <v>3.3499999999999996</v>
      </c>
      <c r="P3384" s="69">
        <f t="shared" si="1907"/>
        <v>80.789999999999992</v>
      </c>
      <c r="Q3384" s="63"/>
      <c r="R3384" s="69">
        <f t="shared" si="1908"/>
        <v>77.44</v>
      </c>
      <c r="S3384" s="69">
        <f t="shared" si="1908"/>
        <v>3.36</v>
      </c>
      <c r="T3384" s="69">
        <f t="shared" si="1909"/>
        <v>80.8</v>
      </c>
      <c r="U3384" s="69">
        <f t="shared" si="1910"/>
        <v>0</v>
      </c>
      <c r="V3384" s="77">
        <f t="shared" si="1911"/>
        <v>80.8</v>
      </c>
      <c r="X3384" s="74">
        <v>77.44</v>
      </c>
      <c r="Y3384" s="74">
        <v>3.36</v>
      </c>
      <c r="Z3384" s="69">
        <v>80.8</v>
      </c>
      <c r="AA3384" s="117"/>
      <c r="AB3384" s="79">
        <f t="shared" si="1902"/>
        <v>-1.0000000000005116E-2</v>
      </c>
    </row>
    <row r="3385" spans="1:28" x14ac:dyDescent="0.25">
      <c r="A3385" s="65" t="s">
        <v>12153</v>
      </c>
      <c r="B3385" s="66" t="s">
        <v>17070</v>
      </c>
      <c r="C3385" s="67"/>
      <c r="D3385" s="68"/>
      <c r="E3385" s="69"/>
      <c r="F3385" s="70"/>
      <c r="H3385" s="69"/>
      <c r="I3385" s="69"/>
      <c r="J3385" s="69"/>
      <c r="K3385" s="69"/>
      <c r="L3385" s="75"/>
      <c r="N3385" s="69"/>
      <c r="O3385" s="69"/>
      <c r="P3385" s="69"/>
      <c r="Q3385" s="63"/>
      <c r="R3385" s="69"/>
      <c r="S3385" s="69"/>
      <c r="T3385" s="69"/>
      <c r="U3385" s="69"/>
      <c r="V3385" s="77"/>
      <c r="X3385" s="69"/>
      <c r="Y3385" s="69"/>
      <c r="Z3385" s="69"/>
      <c r="AA3385" s="78"/>
      <c r="AB3385" s="79">
        <f t="shared" si="1902"/>
        <v>0</v>
      </c>
    </row>
    <row r="3386" spans="1:28" ht="22.5" x14ac:dyDescent="0.25">
      <c r="A3386" s="65" t="s">
        <v>12155</v>
      </c>
      <c r="B3386" s="66" t="s">
        <v>17071</v>
      </c>
      <c r="C3386" s="67"/>
      <c r="D3386" s="68"/>
      <c r="E3386" s="69"/>
      <c r="F3386" s="70"/>
      <c r="H3386" s="69"/>
      <c r="I3386" s="69"/>
      <c r="J3386" s="69"/>
      <c r="K3386" s="69"/>
      <c r="L3386" s="75"/>
      <c r="N3386" s="69"/>
      <c r="O3386" s="69"/>
      <c r="P3386" s="69"/>
      <c r="Q3386" s="63"/>
      <c r="R3386" s="69"/>
      <c r="S3386" s="69"/>
      <c r="T3386" s="69"/>
      <c r="U3386" s="69"/>
      <c r="V3386" s="77"/>
      <c r="X3386" s="69"/>
      <c r="Y3386" s="69"/>
      <c r="Z3386" s="69"/>
      <c r="AA3386" s="78"/>
      <c r="AB3386" s="79">
        <f t="shared" si="1902"/>
        <v>0</v>
      </c>
    </row>
    <row r="3387" spans="1:28" ht="22.5" x14ac:dyDescent="0.25">
      <c r="A3387" s="71" t="s">
        <v>12156</v>
      </c>
      <c r="B3387" s="72" t="s">
        <v>17072</v>
      </c>
      <c r="C3387" s="73" t="s">
        <v>8753</v>
      </c>
      <c r="D3387" s="74">
        <v>0</v>
      </c>
      <c r="E3387" s="69">
        <v>40.56</v>
      </c>
      <c r="F3387" s="75">
        <f t="shared" ref="F3387:F3402" si="1912">ROUND(D3387*E3387,2)</f>
        <v>0</v>
      </c>
      <c r="G3387" s="76"/>
      <c r="H3387" s="69">
        <f t="shared" ref="H3387:I3402" si="1913">ROUND(N3387+(N3387*$H$2/100),2)</f>
        <v>25.46</v>
      </c>
      <c r="I3387" s="69">
        <f t="shared" si="1913"/>
        <v>15.1</v>
      </c>
      <c r="J3387" s="69">
        <f t="shared" ref="J3387:J3402" si="1914">H3387+I3387</f>
        <v>40.56</v>
      </c>
      <c r="K3387" s="69">
        <v>0</v>
      </c>
      <c r="L3387" s="75">
        <f t="shared" ref="L3387:L3402" si="1915">SUM(J3387:K3387)</f>
        <v>40.56</v>
      </c>
      <c r="N3387" s="69">
        <v>25.46</v>
      </c>
      <c r="O3387" s="69">
        <v>15.1</v>
      </c>
      <c r="P3387" s="69">
        <f t="shared" ref="P3387:P3402" si="1916">SUM(N3387:O3387)</f>
        <v>40.56</v>
      </c>
      <c r="Q3387" s="63"/>
      <c r="R3387" s="69">
        <f t="shared" ref="R3387:S3402" si="1917">X3387</f>
        <v>25.46</v>
      </c>
      <c r="S3387" s="69">
        <f t="shared" si="1917"/>
        <v>15.1</v>
      </c>
      <c r="T3387" s="69">
        <f t="shared" ref="T3387:T3402" si="1918">R3387+S3387</f>
        <v>40.56</v>
      </c>
      <c r="U3387" s="69">
        <f t="shared" ref="U3387:U3402" si="1919">ROUND(Z3387*$H$2,2)/100</f>
        <v>0</v>
      </c>
      <c r="V3387" s="77">
        <f t="shared" ref="V3387:V3402" si="1920">SUM(T3387:U3387)</f>
        <v>40.56</v>
      </c>
      <c r="X3387" s="69">
        <v>25.46</v>
      </c>
      <c r="Y3387" s="69">
        <v>15.1</v>
      </c>
      <c r="Z3387" s="69">
        <v>40.56</v>
      </c>
      <c r="AA3387" s="78"/>
      <c r="AB3387" s="79">
        <f t="shared" si="1902"/>
        <v>0</v>
      </c>
    </row>
    <row r="3388" spans="1:28" x14ac:dyDescent="0.25">
      <c r="A3388" s="71" t="s">
        <v>12157</v>
      </c>
      <c r="B3388" s="72" t="s">
        <v>17073</v>
      </c>
      <c r="C3388" s="73" t="s">
        <v>8753</v>
      </c>
      <c r="D3388" s="74">
        <v>0</v>
      </c>
      <c r="E3388" s="69">
        <v>52.010000000000005</v>
      </c>
      <c r="F3388" s="75">
        <f t="shared" si="1912"/>
        <v>0</v>
      </c>
      <c r="G3388" s="76"/>
      <c r="H3388" s="69">
        <f t="shared" si="1913"/>
        <v>31.87</v>
      </c>
      <c r="I3388" s="69">
        <f t="shared" si="1913"/>
        <v>20.14</v>
      </c>
      <c r="J3388" s="69">
        <f t="shared" si="1914"/>
        <v>52.010000000000005</v>
      </c>
      <c r="K3388" s="69">
        <v>0</v>
      </c>
      <c r="L3388" s="75">
        <f t="shared" si="1915"/>
        <v>52.010000000000005</v>
      </c>
      <c r="N3388" s="69">
        <v>31.869999999999997</v>
      </c>
      <c r="O3388" s="69">
        <v>20.14</v>
      </c>
      <c r="P3388" s="69">
        <f t="shared" si="1916"/>
        <v>52.01</v>
      </c>
      <c r="Q3388" s="63"/>
      <c r="R3388" s="69">
        <f t="shared" si="1917"/>
        <v>31.87</v>
      </c>
      <c r="S3388" s="69">
        <f t="shared" si="1917"/>
        <v>20.13</v>
      </c>
      <c r="T3388" s="69">
        <f t="shared" si="1918"/>
        <v>52</v>
      </c>
      <c r="U3388" s="69">
        <f t="shared" si="1919"/>
        <v>0</v>
      </c>
      <c r="V3388" s="77">
        <f t="shared" si="1920"/>
        <v>52</v>
      </c>
      <c r="X3388" s="69">
        <v>31.87</v>
      </c>
      <c r="Y3388" s="69">
        <v>20.13</v>
      </c>
      <c r="Z3388" s="69">
        <v>52</v>
      </c>
      <c r="AA3388" s="78"/>
      <c r="AB3388" s="79">
        <f t="shared" si="1902"/>
        <v>9.9999999999980105E-3</v>
      </c>
    </row>
    <row r="3389" spans="1:28" ht="22.5" x14ac:dyDescent="0.25">
      <c r="A3389" s="71" t="s">
        <v>12158</v>
      </c>
      <c r="B3389" s="72" t="s">
        <v>17074</v>
      </c>
      <c r="C3389" s="73" t="s">
        <v>8753</v>
      </c>
      <c r="D3389" s="74">
        <v>0</v>
      </c>
      <c r="E3389" s="69">
        <v>67.67</v>
      </c>
      <c r="F3389" s="75">
        <f t="shared" si="1912"/>
        <v>0</v>
      </c>
      <c r="G3389" s="76"/>
      <c r="H3389" s="69">
        <f t="shared" si="1913"/>
        <v>42.52</v>
      </c>
      <c r="I3389" s="69">
        <f t="shared" si="1913"/>
        <v>25.15</v>
      </c>
      <c r="J3389" s="69">
        <f t="shared" si="1914"/>
        <v>67.67</v>
      </c>
      <c r="K3389" s="69">
        <v>0</v>
      </c>
      <c r="L3389" s="75">
        <f t="shared" si="1915"/>
        <v>67.67</v>
      </c>
      <c r="N3389" s="69">
        <v>42.519999999999996</v>
      </c>
      <c r="O3389" s="69">
        <v>25.15</v>
      </c>
      <c r="P3389" s="69">
        <f t="shared" si="1916"/>
        <v>67.669999999999987</v>
      </c>
      <c r="Q3389" s="63"/>
      <c r="R3389" s="69">
        <f t="shared" si="1917"/>
        <v>42.52</v>
      </c>
      <c r="S3389" s="69">
        <f t="shared" si="1917"/>
        <v>25.16</v>
      </c>
      <c r="T3389" s="69">
        <f t="shared" si="1918"/>
        <v>67.680000000000007</v>
      </c>
      <c r="U3389" s="69">
        <f t="shared" si="1919"/>
        <v>0</v>
      </c>
      <c r="V3389" s="77">
        <f t="shared" si="1920"/>
        <v>67.680000000000007</v>
      </c>
      <c r="X3389" s="69">
        <v>42.52</v>
      </c>
      <c r="Y3389" s="69">
        <v>25.16</v>
      </c>
      <c r="Z3389" s="69">
        <v>67.680000000000007</v>
      </c>
      <c r="AA3389" s="78"/>
      <c r="AB3389" s="79">
        <f t="shared" si="1902"/>
        <v>-1.0000000000019327E-2</v>
      </c>
    </row>
    <row r="3390" spans="1:28" ht="22.5" x14ac:dyDescent="0.25">
      <c r="A3390" s="71" t="s">
        <v>12159</v>
      </c>
      <c r="B3390" s="72" t="s">
        <v>17075</v>
      </c>
      <c r="C3390" s="73" t="s">
        <v>8753</v>
      </c>
      <c r="D3390" s="74">
        <v>0</v>
      </c>
      <c r="E3390" s="69">
        <v>85.199999999999989</v>
      </c>
      <c r="F3390" s="75">
        <f t="shared" si="1912"/>
        <v>0</v>
      </c>
      <c r="G3390" s="76"/>
      <c r="H3390" s="69">
        <f t="shared" si="1913"/>
        <v>55.01</v>
      </c>
      <c r="I3390" s="69">
        <f t="shared" si="1913"/>
        <v>30.19</v>
      </c>
      <c r="J3390" s="69">
        <f t="shared" si="1914"/>
        <v>85.2</v>
      </c>
      <c r="K3390" s="69">
        <v>0</v>
      </c>
      <c r="L3390" s="75">
        <f t="shared" si="1915"/>
        <v>85.2</v>
      </c>
      <c r="N3390" s="69">
        <v>55.01</v>
      </c>
      <c r="O3390" s="69">
        <v>30.189999999999998</v>
      </c>
      <c r="P3390" s="69">
        <f t="shared" si="1916"/>
        <v>85.199999999999989</v>
      </c>
      <c r="Q3390" s="63"/>
      <c r="R3390" s="69">
        <f t="shared" si="1917"/>
        <v>55.01</v>
      </c>
      <c r="S3390" s="69">
        <f t="shared" si="1917"/>
        <v>30.19</v>
      </c>
      <c r="T3390" s="69">
        <f t="shared" si="1918"/>
        <v>85.2</v>
      </c>
      <c r="U3390" s="69">
        <f t="shared" si="1919"/>
        <v>0</v>
      </c>
      <c r="V3390" s="77">
        <f t="shared" si="1920"/>
        <v>85.2</v>
      </c>
      <c r="X3390" s="69">
        <v>55.01</v>
      </c>
      <c r="Y3390" s="69">
        <v>30.19</v>
      </c>
      <c r="Z3390" s="69">
        <v>85.2</v>
      </c>
      <c r="AA3390" s="78"/>
      <c r="AB3390" s="79">
        <f t="shared" si="1902"/>
        <v>0</v>
      </c>
    </row>
    <row r="3391" spans="1:28" x14ac:dyDescent="0.25">
      <c r="A3391" s="71" t="s">
        <v>12160</v>
      </c>
      <c r="B3391" s="72" t="s">
        <v>17076</v>
      </c>
      <c r="C3391" s="73" t="s">
        <v>8753</v>
      </c>
      <c r="D3391" s="74">
        <v>0</v>
      </c>
      <c r="E3391" s="69">
        <v>100.21000000000001</v>
      </c>
      <c r="F3391" s="75">
        <f t="shared" si="1912"/>
        <v>0</v>
      </c>
      <c r="G3391" s="76"/>
      <c r="H3391" s="69">
        <f t="shared" si="1913"/>
        <v>66.66</v>
      </c>
      <c r="I3391" s="69">
        <f t="shared" si="1913"/>
        <v>33.549999999999997</v>
      </c>
      <c r="J3391" s="69">
        <f t="shared" si="1914"/>
        <v>100.21</v>
      </c>
      <c r="K3391" s="69">
        <v>0</v>
      </c>
      <c r="L3391" s="75">
        <f t="shared" si="1915"/>
        <v>100.21</v>
      </c>
      <c r="N3391" s="69">
        <v>66.660000000000011</v>
      </c>
      <c r="O3391" s="69">
        <v>33.549999999999997</v>
      </c>
      <c r="P3391" s="69">
        <f t="shared" si="1916"/>
        <v>100.21000000000001</v>
      </c>
      <c r="Q3391" s="63"/>
      <c r="R3391" s="69">
        <f t="shared" si="1917"/>
        <v>66.66</v>
      </c>
      <c r="S3391" s="69">
        <f t="shared" si="1917"/>
        <v>33.549999999999997</v>
      </c>
      <c r="T3391" s="69">
        <f t="shared" si="1918"/>
        <v>100.21</v>
      </c>
      <c r="U3391" s="69">
        <f t="shared" si="1919"/>
        <v>0</v>
      </c>
      <c r="V3391" s="77">
        <f t="shared" si="1920"/>
        <v>100.21</v>
      </c>
      <c r="X3391" s="69">
        <v>66.66</v>
      </c>
      <c r="Y3391" s="69">
        <v>33.549999999999997</v>
      </c>
      <c r="Z3391" s="69">
        <v>100.21</v>
      </c>
      <c r="AA3391" s="78"/>
      <c r="AB3391" s="79">
        <f t="shared" si="1902"/>
        <v>0</v>
      </c>
    </row>
    <row r="3392" spans="1:28" ht="22.5" x14ac:dyDescent="0.25">
      <c r="A3392" s="71" t="s">
        <v>12161</v>
      </c>
      <c r="B3392" s="72" t="s">
        <v>17077</v>
      </c>
      <c r="C3392" s="73" t="s">
        <v>8753</v>
      </c>
      <c r="D3392" s="74">
        <v>0</v>
      </c>
      <c r="E3392" s="69">
        <v>135.30999999999997</v>
      </c>
      <c r="F3392" s="75">
        <f t="shared" si="1912"/>
        <v>0</v>
      </c>
      <c r="G3392" s="76"/>
      <c r="H3392" s="69">
        <f t="shared" si="1913"/>
        <v>93.37</v>
      </c>
      <c r="I3392" s="69">
        <f t="shared" si="1913"/>
        <v>41.94</v>
      </c>
      <c r="J3392" s="69">
        <f t="shared" si="1914"/>
        <v>135.31</v>
      </c>
      <c r="K3392" s="69">
        <v>0</v>
      </c>
      <c r="L3392" s="75">
        <f t="shared" si="1915"/>
        <v>135.31</v>
      </c>
      <c r="N3392" s="69">
        <v>93.36999999999999</v>
      </c>
      <c r="O3392" s="69">
        <v>41.94</v>
      </c>
      <c r="P3392" s="69">
        <f t="shared" si="1916"/>
        <v>135.31</v>
      </c>
      <c r="Q3392" s="63"/>
      <c r="R3392" s="69">
        <f t="shared" si="1917"/>
        <v>93.37</v>
      </c>
      <c r="S3392" s="69">
        <f t="shared" si="1917"/>
        <v>41.94</v>
      </c>
      <c r="T3392" s="69">
        <f t="shared" si="1918"/>
        <v>135.31</v>
      </c>
      <c r="U3392" s="69">
        <f t="shared" si="1919"/>
        <v>0</v>
      </c>
      <c r="V3392" s="77">
        <f t="shared" si="1920"/>
        <v>135.31</v>
      </c>
      <c r="X3392" s="69">
        <v>93.37</v>
      </c>
      <c r="Y3392" s="69">
        <v>41.94</v>
      </c>
      <c r="Z3392" s="69">
        <v>135.31</v>
      </c>
      <c r="AA3392" s="78"/>
      <c r="AB3392" s="79">
        <f t="shared" si="1902"/>
        <v>0</v>
      </c>
    </row>
    <row r="3393" spans="1:28" x14ac:dyDescent="0.25">
      <c r="A3393" s="71" t="s">
        <v>12162</v>
      </c>
      <c r="B3393" s="72" t="s">
        <v>17078</v>
      </c>
      <c r="C3393" s="73" t="s">
        <v>8753</v>
      </c>
      <c r="D3393" s="74">
        <v>0</v>
      </c>
      <c r="E3393" s="69">
        <v>281.14</v>
      </c>
      <c r="F3393" s="75">
        <f t="shared" si="1912"/>
        <v>0</v>
      </c>
      <c r="G3393" s="76"/>
      <c r="H3393" s="69">
        <f t="shared" si="1913"/>
        <v>230.81</v>
      </c>
      <c r="I3393" s="69">
        <f t="shared" si="1913"/>
        <v>50.33</v>
      </c>
      <c r="J3393" s="69">
        <f t="shared" si="1914"/>
        <v>281.14</v>
      </c>
      <c r="K3393" s="69">
        <v>0</v>
      </c>
      <c r="L3393" s="75">
        <f t="shared" si="1915"/>
        <v>281.14</v>
      </c>
      <c r="N3393" s="69">
        <v>230.81</v>
      </c>
      <c r="O3393" s="69">
        <v>50.33</v>
      </c>
      <c r="P3393" s="69">
        <f t="shared" si="1916"/>
        <v>281.14</v>
      </c>
      <c r="Q3393" s="63"/>
      <c r="R3393" s="69">
        <f t="shared" si="1917"/>
        <v>230.81</v>
      </c>
      <c r="S3393" s="69">
        <f t="shared" si="1917"/>
        <v>50.34</v>
      </c>
      <c r="T3393" s="69">
        <f t="shared" si="1918"/>
        <v>281.14999999999998</v>
      </c>
      <c r="U3393" s="69">
        <f t="shared" si="1919"/>
        <v>0</v>
      </c>
      <c r="V3393" s="77">
        <f t="shared" si="1920"/>
        <v>281.14999999999998</v>
      </c>
      <c r="X3393" s="69">
        <v>230.81</v>
      </c>
      <c r="Y3393" s="69">
        <v>50.34</v>
      </c>
      <c r="Z3393" s="69">
        <v>281.14999999999998</v>
      </c>
      <c r="AA3393" s="78"/>
      <c r="AB3393" s="79">
        <f t="shared" si="1902"/>
        <v>-9.9999999999909051E-3</v>
      </c>
    </row>
    <row r="3394" spans="1:28" x14ac:dyDescent="0.25">
      <c r="A3394" s="71" t="s">
        <v>12163</v>
      </c>
      <c r="B3394" s="72" t="s">
        <v>17079</v>
      </c>
      <c r="C3394" s="73" t="s">
        <v>8753</v>
      </c>
      <c r="D3394" s="74">
        <v>0</v>
      </c>
      <c r="E3394" s="69">
        <v>417.5</v>
      </c>
      <c r="F3394" s="75">
        <f t="shared" si="1912"/>
        <v>0</v>
      </c>
      <c r="G3394" s="76"/>
      <c r="H3394" s="69">
        <f t="shared" si="1913"/>
        <v>350.41</v>
      </c>
      <c r="I3394" s="69">
        <f t="shared" si="1913"/>
        <v>67.09</v>
      </c>
      <c r="J3394" s="69">
        <f t="shared" si="1914"/>
        <v>417.5</v>
      </c>
      <c r="K3394" s="69">
        <v>0</v>
      </c>
      <c r="L3394" s="75">
        <f t="shared" si="1915"/>
        <v>417.5</v>
      </c>
      <c r="N3394" s="69">
        <v>350.41</v>
      </c>
      <c r="O3394" s="69">
        <v>67.09</v>
      </c>
      <c r="P3394" s="69">
        <f t="shared" si="1916"/>
        <v>417.5</v>
      </c>
      <c r="Q3394" s="63"/>
      <c r="R3394" s="69">
        <f t="shared" si="1917"/>
        <v>350.41</v>
      </c>
      <c r="S3394" s="69">
        <f t="shared" si="1917"/>
        <v>67.099999999999994</v>
      </c>
      <c r="T3394" s="69">
        <f t="shared" si="1918"/>
        <v>417.51</v>
      </c>
      <c r="U3394" s="69">
        <f t="shared" si="1919"/>
        <v>0</v>
      </c>
      <c r="V3394" s="77">
        <f t="shared" si="1920"/>
        <v>417.51</v>
      </c>
      <c r="X3394" s="69">
        <v>350.41</v>
      </c>
      <c r="Y3394" s="69">
        <v>67.099999999999994</v>
      </c>
      <c r="Z3394" s="69">
        <v>417.51</v>
      </c>
      <c r="AA3394" s="78"/>
      <c r="AB3394" s="79">
        <f t="shared" si="1902"/>
        <v>-9.9999999999909051E-3</v>
      </c>
    </row>
    <row r="3395" spans="1:28" ht="22.5" x14ac:dyDescent="0.25">
      <c r="A3395" s="71" t="s">
        <v>12164</v>
      </c>
      <c r="B3395" s="72" t="s">
        <v>17080</v>
      </c>
      <c r="C3395" s="73" t="s">
        <v>8753</v>
      </c>
      <c r="D3395" s="74">
        <v>0</v>
      </c>
      <c r="E3395" s="69">
        <v>695.45</v>
      </c>
      <c r="F3395" s="75">
        <f t="shared" si="1912"/>
        <v>0</v>
      </c>
      <c r="G3395" s="76"/>
      <c r="H3395" s="69">
        <f t="shared" si="1913"/>
        <v>594.80999999999995</v>
      </c>
      <c r="I3395" s="69">
        <f t="shared" si="1913"/>
        <v>100.64</v>
      </c>
      <c r="J3395" s="69">
        <f t="shared" si="1914"/>
        <v>695.44999999999993</v>
      </c>
      <c r="K3395" s="69">
        <v>0</v>
      </c>
      <c r="L3395" s="75">
        <f t="shared" si="1915"/>
        <v>695.44999999999993</v>
      </c>
      <c r="N3395" s="69">
        <v>594.81000000000006</v>
      </c>
      <c r="O3395" s="69">
        <v>100.64</v>
      </c>
      <c r="P3395" s="69">
        <f t="shared" si="1916"/>
        <v>695.45</v>
      </c>
      <c r="Q3395" s="63"/>
      <c r="R3395" s="69">
        <f t="shared" si="1917"/>
        <v>594.80999999999995</v>
      </c>
      <c r="S3395" s="69">
        <f t="shared" si="1917"/>
        <v>100.65</v>
      </c>
      <c r="T3395" s="69">
        <f t="shared" si="1918"/>
        <v>695.45999999999992</v>
      </c>
      <c r="U3395" s="69">
        <f t="shared" si="1919"/>
        <v>0</v>
      </c>
      <c r="V3395" s="77">
        <f t="shared" si="1920"/>
        <v>695.45999999999992</v>
      </c>
      <c r="X3395" s="69">
        <v>594.80999999999995</v>
      </c>
      <c r="Y3395" s="69">
        <v>100.65</v>
      </c>
      <c r="Z3395" s="69">
        <v>695.46</v>
      </c>
      <c r="AA3395" s="78"/>
      <c r="AB3395" s="79">
        <f t="shared" si="1902"/>
        <v>-9.9999999999909051E-3</v>
      </c>
    </row>
    <row r="3396" spans="1:28" ht="22.5" x14ac:dyDescent="0.25">
      <c r="A3396" s="71" t="s">
        <v>12165</v>
      </c>
      <c r="B3396" s="72" t="s">
        <v>17081</v>
      </c>
      <c r="C3396" s="73" t="s">
        <v>8753</v>
      </c>
      <c r="D3396" s="74">
        <v>0</v>
      </c>
      <c r="E3396" s="69">
        <v>60.370000000000005</v>
      </c>
      <c r="F3396" s="75">
        <f t="shared" si="1912"/>
        <v>0</v>
      </c>
      <c r="G3396" s="76"/>
      <c r="H3396" s="69">
        <f t="shared" si="1913"/>
        <v>40.229999999999997</v>
      </c>
      <c r="I3396" s="69">
        <f t="shared" si="1913"/>
        <v>20.14</v>
      </c>
      <c r="J3396" s="69">
        <f t="shared" si="1914"/>
        <v>60.37</v>
      </c>
      <c r="K3396" s="69">
        <v>0</v>
      </c>
      <c r="L3396" s="75">
        <f t="shared" si="1915"/>
        <v>60.37</v>
      </c>
      <c r="N3396" s="69">
        <v>40.230000000000004</v>
      </c>
      <c r="O3396" s="69">
        <v>20.14</v>
      </c>
      <c r="P3396" s="69">
        <f t="shared" si="1916"/>
        <v>60.370000000000005</v>
      </c>
      <c r="Q3396" s="63"/>
      <c r="R3396" s="69">
        <f t="shared" si="1917"/>
        <v>40.229999999999997</v>
      </c>
      <c r="S3396" s="69">
        <f t="shared" si="1917"/>
        <v>20.13</v>
      </c>
      <c r="T3396" s="69">
        <f t="shared" si="1918"/>
        <v>60.36</v>
      </c>
      <c r="U3396" s="69">
        <f t="shared" si="1919"/>
        <v>0</v>
      </c>
      <c r="V3396" s="77">
        <f t="shared" si="1920"/>
        <v>60.36</v>
      </c>
      <c r="X3396" s="69">
        <v>40.229999999999997</v>
      </c>
      <c r="Y3396" s="69">
        <v>20.13</v>
      </c>
      <c r="Z3396" s="69">
        <v>60.36</v>
      </c>
      <c r="AA3396" s="78"/>
      <c r="AB3396" s="79">
        <f t="shared" si="1902"/>
        <v>1.0000000000005116E-2</v>
      </c>
    </row>
    <row r="3397" spans="1:28" ht="22.5" x14ac:dyDescent="0.25">
      <c r="A3397" s="71" t="s">
        <v>12166</v>
      </c>
      <c r="B3397" s="72" t="s">
        <v>17082</v>
      </c>
      <c r="C3397" s="73" t="s">
        <v>8753</v>
      </c>
      <c r="D3397" s="74">
        <v>0</v>
      </c>
      <c r="E3397" s="69">
        <v>29.13</v>
      </c>
      <c r="F3397" s="75">
        <f t="shared" si="1912"/>
        <v>0</v>
      </c>
      <c r="G3397" s="76"/>
      <c r="H3397" s="69">
        <f t="shared" si="1913"/>
        <v>14.03</v>
      </c>
      <c r="I3397" s="69">
        <f t="shared" si="1913"/>
        <v>15.1</v>
      </c>
      <c r="J3397" s="69">
        <f t="shared" si="1914"/>
        <v>29.13</v>
      </c>
      <c r="K3397" s="69">
        <v>0</v>
      </c>
      <c r="L3397" s="75">
        <f t="shared" si="1915"/>
        <v>29.13</v>
      </c>
      <c r="N3397" s="69">
        <v>14.030000000000001</v>
      </c>
      <c r="O3397" s="69">
        <v>15.1</v>
      </c>
      <c r="P3397" s="69">
        <f t="shared" si="1916"/>
        <v>29.130000000000003</v>
      </c>
      <c r="Q3397" s="63"/>
      <c r="R3397" s="69">
        <f t="shared" si="1917"/>
        <v>14.03</v>
      </c>
      <c r="S3397" s="69">
        <f t="shared" si="1917"/>
        <v>15.1</v>
      </c>
      <c r="T3397" s="69">
        <f t="shared" si="1918"/>
        <v>29.13</v>
      </c>
      <c r="U3397" s="69">
        <f t="shared" si="1919"/>
        <v>0</v>
      </c>
      <c r="V3397" s="77">
        <f t="shared" si="1920"/>
        <v>29.13</v>
      </c>
      <c r="X3397" s="69">
        <v>14.03</v>
      </c>
      <c r="Y3397" s="69">
        <v>15.1</v>
      </c>
      <c r="Z3397" s="69">
        <v>29.13</v>
      </c>
      <c r="AA3397" s="78"/>
      <c r="AB3397" s="79">
        <f t="shared" si="1902"/>
        <v>0</v>
      </c>
    </row>
    <row r="3398" spans="1:28" ht="22.5" x14ac:dyDescent="0.25">
      <c r="A3398" s="71" t="s">
        <v>12167</v>
      </c>
      <c r="B3398" s="72" t="s">
        <v>17083</v>
      </c>
      <c r="C3398" s="73" t="s">
        <v>8753</v>
      </c>
      <c r="D3398" s="74">
        <v>0</v>
      </c>
      <c r="E3398" s="69">
        <v>45.78</v>
      </c>
      <c r="F3398" s="75">
        <f t="shared" si="1912"/>
        <v>0</v>
      </c>
      <c r="G3398" s="76"/>
      <c r="H3398" s="69">
        <f t="shared" si="1913"/>
        <v>30.68</v>
      </c>
      <c r="I3398" s="69">
        <f t="shared" si="1913"/>
        <v>15.1</v>
      </c>
      <c r="J3398" s="69">
        <f t="shared" si="1914"/>
        <v>45.78</v>
      </c>
      <c r="K3398" s="69">
        <v>0</v>
      </c>
      <c r="L3398" s="75">
        <f t="shared" si="1915"/>
        <v>45.78</v>
      </c>
      <c r="N3398" s="69">
        <v>30.68</v>
      </c>
      <c r="O3398" s="69">
        <v>15.1</v>
      </c>
      <c r="P3398" s="69">
        <f t="shared" si="1916"/>
        <v>45.78</v>
      </c>
      <c r="Q3398" s="63"/>
      <c r="R3398" s="69">
        <f t="shared" si="1917"/>
        <v>30.68</v>
      </c>
      <c r="S3398" s="69">
        <f t="shared" si="1917"/>
        <v>15.1</v>
      </c>
      <c r="T3398" s="69">
        <f t="shared" si="1918"/>
        <v>45.78</v>
      </c>
      <c r="U3398" s="69">
        <f t="shared" si="1919"/>
        <v>0</v>
      </c>
      <c r="V3398" s="77">
        <f t="shared" si="1920"/>
        <v>45.78</v>
      </c>
      <c r="X3398" s="69">
        <v>30.68</v>
      </c>
      <c r="Y3398" s="69">
        <v>15.1</v>
      </c>
      <c r="Z3398" s="69">
        <v>45.78</v>
      </c>
      <c r="AA3398" s="78"/>
      <c r="AB3398" s="79">
        <f t="shared" si="1902"/>
        <v>0</v>
      </c>
    </row>
    <row r="3399" spans="1:28" ht="22.5" x14ac:dyDescent="0.25">
      <c r="A3399" s="71" t="s">
        <v>12168</v>
      </c>
      <c r="B3399" s="72" t="s">
        <v>17084</v>
      </c>
      <c r="C3399" s="73" t="s">
        <v>8753</v>
      </c>
      <c r="D3399" s="74">
        <v>0</v>
      </c>
      <c r="E3399" s="69">
        <v>44.22</v>
      </c>
      <c r="F3399" s="75">
        <f t="shared" si="1912"/>
        <v>0</v>
      </c>
      <c r="G3399" s="76"/>
      <c r="H3399" s="69">
        <f t="shared" si="1913"/>
        <v>29.12</v>
      </c>
      <c r="I3399" s="69">
        <f t="shared" si="1913"/>
        <v>15.1</v>
      </c>
      <c r="J3399" s="69">
        <f t="shared" si="1914"/>
        <v>44.22</v>
      </c>
      <c r="K3399" s="69">
        <v>0</v>
      </c>
      <c r="L3399" s="75">
        <f t="shared" si="1915"/>
        <v>44.22</v>
      </c>
      <c r="N3399" s="69">
        <v>29.12</v>
      </c>
      <c r="O3399" s="69">
        <v>15.1</v>
      </c>
      <c r="P3399" s="69">
        <f t="shared" si="1916"/>
        <v>44.22</v>
      </c>
      <c r="Q3399" s="63"/>
      <c r="R3399" s="69">
        <f t="shared" si="1917"/>
        <v>29.12</v>
      </c>
      <c r="S3399" s="69">
        <f t="shared" si="1917"/>
        <v>15.1</v>
      </c>
      <c r="T3399" s="69">
        <f t="shared" si="1918"/>
        <v>44.22</v>
      </c>
      <c r="U3399" s="69">
        <f t="shared" si="1919"/>
        <v>0</v>
      </c>
      <c r="V3399" s="77">
        <f t="shared" si="1920"/>
        <v>44.22</v>
      </c>
      <c r="X3399" s="69">
        <v>29.12</v>
      </c>
      <c r="Y3399" s="69">
        <v>15.1</v>
      </c>
      <c r="Z3399" s="69">
        <v>44.22</v>
      </c>
      <c r="AA3399" s="78"/>
      <c r="AB3399" s="79">
        <f t="shared" si="1902"/>
        <v>0</v>
      </c>
    </row>
    <row r="3400" spans="1:28" ht="22.5" x14ac:dyDescent="0.25">
      <c r="A3400" s="71" t="s">
        <v>12908</v>
      </c>
      <c r="B3400" s="72" t="s">
        <v>17085</v>
      </c>
      <c r="C3400" s="73" t="s">
        <v>8753</v>
      </c>
      <c r="D3400" s="74">
        <v>0</v>
      </c>
      <c r="E3400" s="69">
        <v>82.68</v>
      </c>
      <c r="F3400" s="75">
        <f t="shared" si="1912"/>
        <v>0</v>
      </c>
      <c r="G3400" s="76"/>
      <c r="H3400" s="69">
        <f t="shared" si="1913"/>
        <v>65.900000000000006</v>
      </c>
      <c r="I3400" s="69">
        <f t="shared" si="1913"/>
        <v>16.78</v>
      </c>
      <c r="J3400" s="69">
        <f t="shared" si="1914"/>
        <v>82.68</v>
      </c>
      <c r="K3400" s="69">
        <v>0</v>
      </c>
      <c r="L3400" s="75">
        <f t="shared" si="1915"/>
        <v>82.68</v>
      </c>
      <c r="N3400" s="69">
        <v>65.900000000000006</v>
      </c>
      <c r="O3400" s="69">
        <v>16.78</v>
      </c>
      <c r="P3400" s="69">
        <f t="shared" si="1916"/>
        <v>82.68</v>
      </c>
      <c r="Q3400" s="63"/>
      <c r="R3400" s="69">
        <f t="shared" si="1917"/>
        <v>65.900000000000006</v>
      </c>
      <c r="S3400" s="69">
        <f t="shared" si="1917"/>
        <v>16.79</v>
      </c>
      <c r="T3400" s="69">
        <f t="shared" si="1918"/>
        <v>82.69</v>
      </c>
      <c r="U3400" s="69">
        <f t="shared" si="1919"/>
        <v>0</v>
      </c>
      <c r="V3400" s="77">
        <f t="shared" si="1920"/>
        <v>82.69</v>
      </c>
      <c r="X3400" s="69">
        <v>65.900000000000006</v>
      </c>
      <c r="Y3400" s="69">
        <v>16.79</v>
      </c>
      <c r="Z3400" s="69">
        <v>82.69</v>
      </c>
      <c r="AA3400" s="78"/>
      <c r="AB3400" s="79">
        <f t="shared" si="1902"/>
        <v>-9.9999999999909051E-3</v>
      </c>
    </row>
    <row r="3401" spans="1:28" ht="22.5" x14ac:dyDescent="0.25">
      <c r="A3401" s="71" t="s">
        <v>12169</v>
      </c>
      <c r="B3401" s="72" t="s">
        <v>17086</v>
      </c>
      <c r="C3401" s="73" t="s">
        <v>8753</v>
      </c>
      <c r="D3401" s="74">
        <v>0</v>
      </c>
      <c r="E3401" s="69">
        <v>123.69</v>
      </c>
      <c r="F3401" s="75">
        <f t="shared" si="1912"/>
        <v>0</v>
      </c>
      <c r="G3401" s="76"/>
      <c r="H3401" s="69">
        <f t="shared" si="1913"/>
        <v>108.59</v>
      </c>
      <c r="I3401" s="69">
        <f t="shared" si="1913"/>
        <v>15.1</v>
      </c>
      <c r="J3401" s="69">
        <f t="shared" si="1914"/>
        <v>123.69</v>
      </c>
      <c r="K3401" s="69">
        <v>0</v>
      </c>
      <c r="L3401" s="75">
        <f t="shared" si="1915"/>
        <v>123.69</v>
      </c>
      <c r="N3401" s="69">
        <v>108.59</v>
      </c>
      <c r="O3401" s="69">
        <v>15.1</v>
      </c>
      <c r="P3401" s="69">
        <f t="shared" si="1916"/>
        <v>123.69</v>
      </c>
      <c r="Q3401" s="63"/>
      <c r="R3401" s="69">
        <f t="shared" si="1917"/>
        <v>108.59</v>
      </c>
      <c r="S3401" s="69">
        <f t="shared" si="1917"/>
        <v>15.1</v>
      </c>
      <c r="T3401" s="69">
        <f t="shared" si="1918"/>
        <v>123.69</v>
      </c>
      <c r="U3401" s="69">
        <f t="shared" si="1919"/>
        <v>0</v>
      </c>
      <c r="V3401" s="77">
        <f t="shared" si="1920"/>
        <v>123.69</v>
      </c>
      <c r="X3401" s="69">
        <v>108.59</v>
      </c>
      <c r="Y3401" s="69">
        <v>15.1</v>
      </c>
      <c r="Z3401" s="69">
        <v>123.69</v>
      </c>
      <c r="AA3401" s="78"/>
      <c r="AB3401" s="79">
        <f t="shared" si="1902"/>
        <v>0</v>
      </c>
    </row>
    <row r="3402" spans="1:28" ht="22.5" x14ac:dyDescent="0.25">
      <c r="A3402" s="71" t="s">
        <v>12170</v>
      </c>
      <c r="B3402" s="72" t="s">
        <v>17087</v>
      </c>
      <c r="C3402" s="73" t="s">
        <v>8753</v>
      </c>
      <c r="D3402" s="74">
        <v>0</v>
      </c>
      <c r="E3402" s="69">
        <v>767.8</v>
      </c>
      <c r="F3402" s="75">
        <f t="shared" si="1912"/>
        <v>0</v>
      </c>
      <c r="G3402" s="76"/>
      <c r="H3402" s="69">
        <f t="shared" si="1913"/>
        <v>734.25</v>
      </c>
      <c r="I3402" s="69">
        <f t="shared" si="1913"/>
        <v>33.549999999999997</v>
      </c>
      <c r="J3402" s="69">
        <f t="shared" si="1914"/>
        <v>767.8</v>
      </c>
      <c r="K3402" s="69">
        <v>0</v>
      </c>
      <c r="L3402" s="75">
        <f t="shared" si="1915"/>
        <v>767.8</v>
      </c>
      <c r="N3402" s="69">
        <v>734.25</v>
      </c>
      <c r="O3402" s="69">
        <v>33.549999999999997</v>
      </c>
      <c r="P3402" s="69">
        <f t="shared" si="1916"/>
        <v>767.8</v>
      </c>
      <c r="Q3402" s="63"/>
      <c r="R3402" s="69">
        <f t="shared" si="1917"/>
        <v>734.25</v>
      </c>
      <c r="S3402" s="69">
        <f t="shared" si="1917"/>
        <v>33.549999999999997</v>
      </c>
      <c r="T3402" s="69">
        <f t="shared" si="1918"/>
        <v>767.8</v>
      </c>
      <c r="U3402" s="69">
        <f t="shared" si="1919"/>
        <v>0</v>
      </c>
      <c r="V3402" s="77">
        <f t="shared" si="1920"/>
        <v>767.8</v>
      </c>
      <c r="X3402" s="69">
        <v>734.25</v>
      </c>
      <c r="Y3402" s="69">
        <v>33.549999999999997</v>
      </c>
      <c r="Z3402" s="69">
        <v>767.8</v>
      </c>
      <c r="AA3402" s="78"/>
      <c r="AB3402" s="79">
        <f t="shared" ref="AB3402:AB3465" si="1921">P3402-Z3402</f>
        <v>0</v>
      </c>
    </row>
    <row r="3403" spans="1:28" ht="22.5" x14ac:dyDescent="0.25">
      <c r="A3403" s="65" t="s">
        <v>12171</v>
      </c>
      <c r="B3403" s="66" t="s">
        <v>17088</v>
      </c>
      <c r="C3403" s="67"/>
      <c r="D3403" s="68"/>
      <c r="E3403" s="69"/>
      <c r="F3403" s="70"/>
      <c r="H3403" s="69"/>
      <c r="I3403" s="69"/>
      <c r="J3403" s="69"/>
      <c r="K3403" s="69"/>
      <c r="L3403" s="75"/>
      <c r="N3403" s="69"/>
      <c r="O3403" s="69"/>
      <c r="P3403" s="69"/>
      <c r="Q3403" s="63"/>
      <c r="R3403" s="69"/>
      <c r="S3403" s="69"/>
      <c r="T3403" s="69"/>
      <c r="U3403" s="69"/>
      <c r="V3403" s="77"/>
      <c r="X3403" s="69"/>
      <c r="Y3403" s="69"/>
      <c r="Z3403" s="69"/>
      <c r="AA3403" s="78"/>
      <c r="AB3403" s="79">
        <f t="shared" si="1921"/>
        <v>0</v>
      </c>
    </row>
    <row r="3404" spans="1:28" ht="22.5" x14ac:dyDescent="0.25">
      <c r="A3404" s="71" t="s">
        <v>12172</v>
      </c>
      <c r="B3404" s="72" t="s">
        <v>17089</v>
      </c>
      <c r="C3404" s="73" t="s">
        <v>8753</v>
      </c>
      <c r="D3404" s="74">
        <v>0</v>
      </c>
      <c r="E3404" s="69">
        <v>71.89</v>
      </c>
      <c r="F3404" s="75">
        <f t="shared" ref="F3404:F3412" si="1922">ROUND(D3404*E3404,2)</f>
        <v>0</v>
      </c>
      <c r="G3404" s="76"/>
      <c r="H3404" s="69">
        <f t="shared" ref="H3404:I3412" si="1923">ROUND(N3404+(N3404*$H$2/100),2)</f>
        <v>56.79</v>
      </c>
      <c r="I3404" s="69">
        <f t="shared" si="1923"/>
        <v>15.1</v>
      </c>
      <c r="J3404" s="69">
        <f t="shared" ref="J3404:J3412" si="1924">H3404+I3404</f>
        <v>71.89</v>
      </c>
      <c r="K3404" s="69">
        <v>0</v>
      </c>
      <c r="L3404" s="75">
        <f t="shared" ref="L3404:L3412" si="1925">SUM(J3404:K3404)</f>
        <v>71.89</v>
      </c>
      <c r="N3404" s="69">
        <v>56.79</v>
      </c>
      <c r="O3404" s="69">
        <v>15.1</v>
      </c>
      <c r="P3404" s="69">
        <f t="shared" ref="P3404:P3412" si="1926">SUM(N3404:O3404)</f>
        <v>71.89</v>
      </c>
      <c r="Q3404" s="63"/>
      <c r="R3404" s="69">
        <f t="shared" ref="R3404:S3412" si="1927">X3404</f>
        <v>56.79</v>
      </c>
      <c r="S3404" s="69">
        <f t="shared" si="1927"/>
        <v>15.1</v>
      </c>
      <c r="T3404" s="69">
        <f t="shared" ref="T3404:T3412" si="1928">R3404+S3404</f>
        <v>71.89</v>
      </c>
      <c r="U3404" s="69">
        <f t="shared" ref="U3404:U3412" si="1929">ROUND(Z3404*$H$2,2)/100</f>
        <v>0</v>
      </c>
      <c r="V3404" s="77">
        <f t="shared" ref="V3404:V3412" si="1930">SUM(T3404:U3404)</f>
        <v>71.89</v>
      </c>
      <c r="X3404" s="69">
        <v>56.79</v>
      </c>
      <c r="Y3404" s="69">
        <v>15.1</v>
      </c>
      <c r="Z3404" s="69">
        <v>71.89</v>
      </c>
      <c r="AA3404" s="78"/>
      <c r="AB3404" s="79">
        <f t="shared" si="1921"/>
        <v>0</v>
      </c>
    </row>
    <row r="3405" spans="1:28" ht="22.5" x14ac:dyDescent="0.25">
      <c r="A3405" s="71" t="s">
        <v>12173</v>
      </c>
      <c r="B3405" s="72" t="s">
        <v>17090</v>
      </c>
      <c r="C3405" s="73" t="s">
        <v>8753</v>
      </c>
      <c r="D3405" s="74">
        <v>0</v>
      </c>
      <c r="E3405" s="69">
        <v>79.099999999999994</v>
      </c>
      <c r="F3405" s="75">
        <f t="shared" si="1922"/>
        <v>0</v>
      </c>
      <c r="G3405" s="76"/>
      <c r="H3405" s="69">
        <f t="shared" si="1923"/>
        <v>64</v>
      </c>
      <c r="I3405" s="69">
        <f t="shared" si="1923"/>
        <v>15.1</v>
      </c>
      <c r="J3405" s="69">
        <f t="shared" si="1924"/>
        <v>79.099999999999994</v>
      </c>
      <c r="K3405" s="69">
        <v>0</v>
      </c>
      <c r="L3405" s="75">
        <f t="shared" si="1925"/>
        <v>79.099999999999994</v>
      </c>
      <c r="N3405" s="69">
        <v>64</v>
      </c>
      <c r="O3405" s="69">
        <v>15.1</v>
      </c>
      <c r="P3405" s="69">
        <f t="shared" si="1926"/>
        <v>79.099999999999994</v>
      </c>
      <c r="Q3405" s="63"/>
      <c r="R3405" s="69">
        <f t="shared" si="1927"/>
        <v>64</v>
      </c>
      <c r="S3405" s="69">
        <f t="shared" si="1927"/>
        <v>15.1</v>
      </c>
      <c r="T3405" s="69">
        <f t="shared" si="1928"/>
        <v>79.099999999999994</v>
      </c>
      <c r="U3405" s="69">
        <f t="shared" si="1929"/>
        <v>0</v>
      </c>
      <c r="V3405" s="77">
        <f t="shared" si="1930"/>
        <v>79.099999999999994</v>
      </c>
      <c r="X3405" s="69">
        <v>64</v>
      </c>
      <c r="Y3405" s="69">
        <v>15.1</v>
      </c>
      <c r="Z3405" s="69">
        <v>79.099999999999994</v>
      </c>
      <c r="AA3405" s="78"/>
      <c r="AB3405" s="79">
        <f t="shared" si="1921"/>
        <v>0</v>
      </c>
    </row>
    <row r="3406" spans="1:28" ht="22.5" x14ac:dyDescent="0.25">
      <c r="A3406" s="71" t="s">
        <v>12174</v>
      </c>
      <c r="B3406" s="72" t="s">
        <v>17091</v>
      </c>
      <c r="C3406" s="73" t="s">
        <v>8753</v>
      </c>
      <c r="D3406" s="74">
        <v>0</v>
      </c>
      <c r="E3406" s="69">
        <v>85.11999999999999</v>
      </c>
      <c r="F3406" s="75">
        <f t="shared" si="1922"/>
        <v>0</v>
      </c>
      <c r="G3406" s="76"/>
      <c r="H3406" s="69">
        <f t="shared" si="1923"/>
        <v>70.02</v>
      </c>
      <c r="I3406" s="69">
        <f t="shared" si="1923"/>
        <v>15.1</v>
      </c>
      <c r="J3406" s="69">
        <f t="shared" si="1924"/>
        <v>85.11999999999999</v>
      </c>
      <c r="K3406" s="69">
        <v>0</v>
      </c>
      <c r="L3406" s="75">
        <f t="shared" si="1925"/>
        <v>85.11999999999999</v>
      </c>
      <c r="N3406" s="69">
        <v>70.02</v>
      </c>
      <c r="O3406" s="69">
        <v>15.1</v>
      </c>
      <c r="P3406" s="69">
        <f t="shared" si="1926"/>
        <v>85.11999999999999</v>
      </c>
      <c r="Q3406" s="63"/>
      <c r="R3406" s="69">
        <f t="shared" si="1927"/>
        <v>70.02</v>
      </c>
      <c r="S3406" s="69">
        <f t="shared" si="1927"/>
        <v>15.1</v>
      </c>
      <c r="T3406" s="69">
        <f t="shared" si="1928"/>
        <v>85.11999999999999</v>
      </c>
      <c r="U3406" s="69">
        <f t="shared" si="1929"/>
        <v>0</v>
      </c>
      <c r="V3406" s="77">
        <f t="shared" si="1930"/>
        <v>85.11999999999999</v>
      </c>
      <c r="X3406" s="69">
        <v>70.02</v>
      </c>
      <c r="Y3406" s="69">
        <v>15.1</v>
      </c>
      <c r="Z3406" s="69">
        <v>85.12</v>
      </c>
      <c r="AA3406" s="78"/>
      <c r="AB3406" s="79">
        <f t="shared" si="1921"/>
        <v>0</v>
      </c>
    </row>
    <row r="3407" spans="1:28" ht="22.5" x14ac:dyDescent="0.25">
      <c r="A3407" s="71" t="s">
        <v>12175</v>
      </c>
      <c r="B3407" s="72" t="s">
        <v>17092</v>
      </c>
      <c r="C3407" s="73" t="s">
        <v>8753</v>
      </c>
      <c r="D3407" s="74">
        <v>0</v>
      </c>
      <c r="E3407" s="69">
        <v>110.32</v>
      </c>
      <c r="F3407" s="75">
        <f t="shared" si="1922"/>
        <v>0</v>
      </c>
      <c r="G3407" s="76"/>
      <c r="H3407" s="69">
        <f t="shared" si="1923"/>
        <v>95.22</v>
      </c>
      <c r="I3407" s="69">
        <f t="shared" si="1923"/>
        <v>15.1</v>
      </c>
      <c r="J3407" s="69">
        <f t="shared" si="1924"/>
        <v>110.32</v>
      </c>
      <c r="K3407" s="69">
        <v>0</v>
      </c>
      <c r="L3407" s="75">
        <f t="shared" si="1925"/>
        <v>110.32</v>
      </c>
      <c r="N3407" s="69">
        <v>95.22</v>
      </c>
      <c r="O3407" s="69">
        <v>15.1</v>
      </c>
      <c r="P3407" s="69">
        <f t="shared" si="1926"/>
        <v>110.32</v>
      </c>
      <c r="Q3407" s="63"/>
      <c r="R3407" s="69">
        <f t="shared" si="1927"/>
        <v>95.22</v>
      </c>
      <c r="S3407" s="69">
        <f t="shared" si="1927"/>
        <v>15.1</v>
      </c>
      <c r="T3407" s="69">
        <f t="shared" si="1928"/>
        <v>110.32</v>
      </c>
      <c r="U3407" s="69">
        <f t="shared" si="1929"/>
        <v>0</v>
      </c>
      <c r="V3407" s="77">
        <f t="shared" si="1930"/>
        <v>110.32</v>
      </c>
      <c r="X3407" s="69">
        <v>95.22</v>
      </c>
      <c r="Y3407" s="69">
        <v>15.1</v>
      </c>
      <c r="Z3407" s="69">
        <v>110.32</v>
      </c>
      <c r="AA3407" s="78"/>
      <c r="AB3407" s="79">
        <f t="shared" si="1921"/>
        <v>0</v>
      </c>
    </row>
    <row r="3408" spans="1:28" ht="22.5" x14ac:dyDescent="0.25">
      <c r="A3408" s="71" t="s">
        <v>12176</v>
      </c>
      <c r="B3408" s="72" t="s">
        <v>17093</v>
      </c>
      <c r="C3408" s="73" t="s">
        <v>8753</v>
      </c>
      <c r="D3408" s="74">
        <v>0</v>
      </c>
      <c r="E3408" s="69">
        <v>111.74</v>
      </c>
      <c r="F3408" s="75">
        <f t="shared" si="1922"/>
        <v>0</v>
      </c>
      <c r="G3408" s="76"/>
      <c r="H3408" s="69">
        <f t="shared" si="1923"/>
        <v>96.64</v>
      </c>
      <c r="I3408" s="69">
        <f t="shared" si="1923"/>
        <v>15.1</v>
      </c>
      <c r="J3408" s="69">
        <f t="shared" si="1924"/>
        <v>111.74</v>
      </c>
      <c r="K3408" s="69">
        <v>0</v>
      </c>
      <c r="L3408" s="75">
        <f t="shared" si="1925"/>
        <v>111.74</v>
      </c>
      <c r="N3408" s="69">
        <v>96.64</v>
      </c>
      <c r="O3408" s="69">
        <v>15.1</v>
      </c>
      <c r="P3408" s="69">
        <f t="shared" si="1926"/>
        <v>111.74</v>
      </c>
      <c r="Q3408" s="63"/>
      <c r="R3408" s="69">
        <f t="shared" si="1927"/>
        <v>96.64</v>
      </c>
      <c r="S3408" s="69">
        <f t="shared" si="1927"/>
        <v>15.1</v>
      </c>
      <c r="T3408" s="69">
        <f t="shared" si="1928"/>
        <v>111.74</v>
      </c>
      <c r="U3408" s="69">
        <f t="shared" si="1929"/>
        <v>0</v>
      </c>
      <c r="V3408" s="77">
        <f t="shared" si="1930"/>
        <v>111.74</v>
      </c>
      <c r="X3408" s="69">
        <v>96.64</v>
      </c>
      <c r="Y3408" s="69">
        <v>15.1</v>
      </c>
      <c r="Z3408" s="69">
        <v>111.74</v>
      </c>
      <c r="AA3408" s="78"/>
      <c r="AB3408" s="79">
        <f t="shared" si="1921"/>
        <v>0</v>
      </c>
    </row>
    <row r="3409" spans="1:28" ht="22.5" x14ac:dyDescent="0.25">
      <c r="A3409" s="71" t="s">
        <v>12177</v>
      </c>
      <c r="B3409" s="72" t="s">
        <v>17094</v>
      </c>
      <c r="C3409" s="73" t="s">
        <v>8753</v>
      </c>
      <c r="D3409" s="74">
        <v>0</v>
      </c>
      <c r="E3409" s="69">
        <v>68.55</v>
      </c>
      <c r="F3409" s="75">
        <f t="shared" si="1922"/>
        <v>0</v>
      </c>
      <c r="G3409" s="76"/>
      <c r="H3409" s="69">
        <f t="shared" si="1923"/>
        <v>53.45</v>
      </c>
      <c r="I3409" s="69">
        <f t="shared" si="1923"/>
        <v>15.1</v>
      </c>
      <c r="J3409" s="69">
        <f t="shared" si="1924"/>
        <v>68.55</v>
      </c>
      <c r="K3409" s="69">
        <v>0</v>
      </c>
      <c r="L3409" s="75">
        <f t="shared" si="1925"/>
        <v>68.55</v>
      </c>
      <c r="N3409" s="69">
        <v>53.449999999999996</v>
      </c>
      <c r="O3409" s="69">
        <v>15.1</v>
      </c>
      <c r="P3409" s="69">
        <f t="shared" si="1926"/>
        <v>68.55</v>
      </c>
      <c r="Q3409" s="63"/>
      <c r="R3409" s="69">
        <f t="shared" si="1927"/>
        <v>53.45</v>
      </c>
      <c r="S3409" s="69">
        <f t="shared" si="1927"/>
        <v>15.1</v>
      </c>
      <c r="T3409" s="69">
        <f t="shared" si="1928"/>
        <v>68.55</v>
      </c>
      <c r="U3409" s="69">
        <f t="shared" si="1929"/>
        <v>0</v>
      </c>
      <c r="V3409" s="77">
        <f t="shared" si="1930"/>
        <v>68.55</v>
      </c>
      <c r="X3409" s="69">
        <v>53.45</v>
      </c>
      <c r="Y3409" s="69">
        <v>15.1</v>
      </c>
      <c r="Z3409" s="69">
        <v>68.55</v>
      </c>
      <c r="AA3409" s="78"/>
      <c r="AB3409" s="79">
        <f t="shared" si="1921"/>
        <v>0</v>
      </c>
    </row>
    <row r="3410" spans="1:28" ht="22.5" x14ac:dyDescent="0.25">
      <c r="A3410" s="71" t="s">
        <v>12178</v>
      </c>
      <c r="B3410" s="72" t="s">
        <v>17095</v>
      </c>
      <c r="C3410" s="73" t="s">
        <v>8753</v>
      </c>
      <c r="D3410" s="74">
        <v>0</v>
      </c>
      <c r="E3410" s="69">
        <v>85.06</v>
      </c>
      <c r="F3410" s="75">
        <f t="shared" si="1922"/>
        <v>0</v>
      </c>
      <c r="G3410" s="76"/>
      <c r="H3410" s="69">
        <f t="shared" si="1923"/>
        <v>69.959999999999994</v>
      </c>
      <c r="I3410" s="69">
        <f t="shared" si="1923"/>
        <v>15.1</v>
      </c>
      <c r="J3410" s="69">
        <f t="shared" si="1924"/>
        <v>85.059999999999988</v>
      </c>
      <c r="K3410" s="69">
        <v>0</v>
      </c>
      <c r="L3410" s="75">
        <f t="shared" si="1925"/>
        <v>85.059999999999988</v>
      </c>
      <c r="N3410" s="69">
        <v>69.960000000000008</v>
      </c>
      <c r="O3410" s="69">
        <v>15.1</v>
      </c>
      <c r="P3410" s="69">
        <f t="shared" si="1926"/>
        <v>85.06</v>
      </c>
      <c r="Q3410" s="63"/>
      <c r="R3410" s="69">
        <f t="shared" si="1927"/>
        <v>69.959999999999994</v>
      </c>
      <c r="S3410" s="69">
        <f t="shared" si="1927"/>
        <v>15.1</v>
      </c>
      <c r="T3410" s="69">
        <f t="shared" si="1928"/>
        <v>85.059999999999988</v>
      </c>
      <c r="U3410" s="69">
        <f t="shared" si="1929"/>
        <v>0</v>
      </c>
      <c r="V3410" s="77">
        <f t="shared" si="1930"/>
        <v>85.059999999999988</v>
      </c>
      <c r="X3410" s="69">
        <v>69.959999999999994</v>
      </c>
      <c r="Y3410" s="69">
        <v>15.1</v>
      </c>
      <c r="Z3410" s="69">
        <v>85.06</v>
      </c>
      <c r="AA3410" s="78"/>
      <c r="AB3410" s="79">
        <f t="shared" si="1921"/>
        <v>0</v>
      </c>
    </row>
    <row r="3411" spans="1:28" ht="22.5" x14ac:dyDescent="0.25">
      <c r="A3411" s="71" t="s">
        <v>12179</v>
      </c>
      <c r="B3411" s="72" t="s">
        <v>17096</v>
      </c>
      <c r="C3411" s="73" t="s">
        <v>8753</v>
      </c>
      <c r="D3411" s="74">
        <v>0</v>
      </c>
      <c r="E3411" s="69">
        <v>52.88</v>
      </c>
      <c r="F3411" s="75">
        <f t="shared" si="1922"/>
        <v>0</v>
      </c>
      <c r="G3411" s="76"/>
      <c r="H3411" s="69">
        <f t="shared" si="1923"/>
        <v>37.78</v>
      </c>
      <c r="I3411" s="69">
        <f t="shared" si="1923"/>
        <v>15.1</v>
      </c>
      <c r="J3411" s="69">
        <f t="shared" si="1924"/>
        <v>52.88</v>
      </c>
      <c r="K3411" s="69">
        <v>0</v>
      </c>
      <c r="L3411" s="75">
        <f t="shared" si="1925"/>
        <v>52.88</v>
      </c>
      <c r="N3411" s="69">
        <v>37.78</v>
      </c>
      <c r="O3411" s="69">
        <v>15.1</v>
      </c>
      <c r="P3411" s="69">
        <f t="shared" si="1926"/>
        <v>52.88</v>
      </c>
      <c r="Q3411" s="63"/>
      <c r="R3411" s="69">
        <f t="shared" si="1927"/>
        <v>37.78</v>
      </c>
      <c r="S3411" s="69">
        <f t="shared" si="1927"/>
        <v>15.1</v>
      </c>
      <c r="T3411" s="69">
        <f t="shared" si="1928"/>
        <v>52.88</v>
      </c>
      <c r="U3411" s="69">
        <f t="shared" si="1929"/>
        <v>0</v>
      </c>
      <c r="V3411" s="77">
        <f t="shared" si="1930"/>
        <v>52.88</v>
      </c>
      <c r="X3411" s="69">
        <v>37.78</v>
      </c>
      <c r="Y3411" s="69">
        <v>15.1</v>
      </c>
      <c r="Z3411" s="69">
        <v>52.88</v>
      </c>
      <c r="AA3411" s="78"/>
      <c r="AB3411" s="79">
        <f t="shared" si="1921"/>
        <v>0</v>
      </c>
    </row>
    <row r="3412" spans="1:28" ht="22.5" x14ac:dyDescent="0.25">
      <c r="A3412" s="71" t="s">
        <v>12180</v>
      </c>
      <c r="B3412" s="72" t="s">
        <v>17097</v>
      </c>
      <c r="C3412" s="73" t="s">
        <v>8753</v>
      </c>
      <c r="D3412" s="74">
        <v>0</v>
      </c>
      <c r="E3412" s="69">
        <v>68.63000000000001</v>
      </c>
      <c r="F3412" s="75">
        <f t="shared" si="1922"/>
        <v>0</v>
      </c>
      <c r="G3412" s="76"/>
      <c r="H3412" s="69">
        <f t="shared" si="1923"/>
        <v>53.53</v>
      </c>
      <c r="I3412" s="69">
        <f t="shared" si="1923"/>
        <v>15.1</v>
      </c>
      <c r="J3412" s="69">
        <f t="shared" si="1924"/>
        <v>68.63</v>
      </c>
      <c r="K3412" s="69">
        <v>0</v>
      </c>
      <c r="L3412" s="75">
        <f t="shared" si="1925"/>
        <v>68.63</v>
      </c>
      <c r="N3412" s="69">
        <v>53.53</v>
      </c>
      <c r="O3412" s="69">
        <v>15.1</v>
      </c>
      <c r="P3412" s="69">
        <f t="shared" si="1926"/>
        <v>68.63</v>
      </c>
      <c r="Q3412" s="63"/>
      <c r="R3412" s="69">
        <f t="shared" si="1927"/>
        <v>53.53</v>
      </c>
      <c r="S3412" s="69">
        <f t="shared" si="1927"/>
        <v>15.1</v>
      </c>
      <c r="T3412" s="69">
        <f t="shared" si="1928"/>
        <v>68.63</v>
      </c>
      <c r="U3412" s="69">
        <f t="shared" si="1929"/>
        <v>0</v>
      </c>
      <c r="V3412" s="77">
        <f t="shared" si="1930"/>
        <v>68.63</v>
      </c>
      <c r="X3412" s="69">
        <v>53.53</v>
      </c>
      <c r="Y3412" s="69">
        <v>15.1</v>
      </c>
      <c r="Z3412" s="69">
        <v>68.63</v>
      </c>
      <c r="AA3412" s="78"/>
      <c r="AB3412" s="79">
        <f t="shared" si="1921"/>
        <v>0</v>
      </c>
    </row>
    <row r="3413" spans="1:28" ht="22.5" x14ac:dyDescent="0.25">
      <c r="A3413" s="65" t="s">
        <v>12181</v>
      </c>
      <c r="B3413" s="66" t="s">
        <v>17098</v>
      </c>
      <c r="C3413" s="67"/>
      <c r="D3413" s="68"/>
      <c r="E3413" s="69"/>
      <c r="F3413" s="70"/>
      <c r="H3413" s="69"/>
      <c r="I3413" s="69"/>
      <c r="J3413" s="69"/>
      <c r="K3413" s="69"/>
      <c r="L3413" s="75"/>
      <c r="N3413" s="69"/>
      <c r="O3413" s="69"/>
      <c r="P3413" s="69"/>
      <c r="Q3413" s="63"/>
      <c r="R3413" s="69"/>
      <c r="S3413" s="69"/>
      <c r="T3413" s="69"/>
      <c r="U3413" s="69"/>
      <c r="V3413" s="77"/>
      <c r="X3413" s="69"/>
      <c r="Y3413" s="69"/>
      <c r="Z3413" s="69"/>
      <c r="AA3413" s="78"/>
      <c r="AB3413" s="79">
        <f t="shared" si="1921"/>
        <v>0</v>
      </c>
    </row>
    <row r="3414" spans="1:28" x14ac:dyDescent="0.25">
      <c r="A3414" s="71" t="s">
        <v>12182</v>
      </c>
      <c r="B3414" s="72" t="s">
        <v>17099</v>
      </c>
      <c r="C3414" s="73" t="s">
        <v>8753</v>
      </c>
      <c r="D3414" s="74">
        <v>0</v>
      </c>
      <c r="E3414" s="69">
        <v>275.04000000000002</v>
      </c>
      <c r="F3414" s="75">
        <f t="shared" ref="F3414:F3423" si="1931">ROUND(D3414*E3414,2)</f>
        <v>0</v>
      </c>
      <c r="G3414" s="76"/>
      <c r="H3414" s="69">
        <f t="shared" ref="H3414:I3423" si="1932">ROUND(N3414+(N3414*$H$2/100),2)</f>
        <v>224.71</v>
      </c>
      <c r="I3414" s="69">
        <f t="shared" si="1932"/>
        <v>50.33</v>
      </c>
      <c r="J3414" s="69">
        <f t="shared" ref="J3414:J3423" si="1933">H3414+I3414</f>
        <v>275.04000000000002</v>
      </c>
      <c r="K3414" s="69">
        <v>0</v>
      </c>
      <c r="L3414" s="75">
        <f t="shared" ref="L3414:L3423" si="1934">SUM(J3414:K3414)</f>
        <v>275.04000000000002</v>
      </c>
      <c r="N3414" s="69">
        <v>224.70999999999998</v>
      </c>
      <c r="O3414" s="69">
        <v>50.33</v>
      </c>
      <c r="P3414" s="69">
        <f t="shared" ref="P3414:P3423" si="1935">SUM(N3414:O3414)</f>
        <v>275.03999999999996</v>
      </c>
      <c r="Q3414" s="63"/>
      <c r="R3414" s="69">
        <f t="shared" ref="R3414:S3423" si="1936">X3414</f>
        <v>224.71</v>
      </c>
      <c r="S3414" s="69">
        <f t="shared" si="1936"/>
        <v>50.34</v>
      </c>
      <c r="T3414" s="69">
        <f t="shared" ref="T3414:T3423" si="1937">R3414+S3414</f>
        <v>275.05</v>
      </c>
      <c r="U3414" s="69">
        <f t="shared" ref="U3414:U3423" si="1938">ROUND(Z3414*$H$2,2)/100</f>
        <v>0</v>
      </c>
      <c r="V3414" s="77">
        <f t="shared" ref="V3414:V3423" si="1939">SUM(T3414:U3414)</f>
        <v>275.05</v>
      </c>
      <c r="X3414" s="69">
        <v>224.71</v>
      </c>
      <c r="Y3414" s="69">
        <v>50.34</v>
      </c>
      <c r="Z3414" s="69">
        <v>275.05</v>
      </c>
      <c r="AA3414" s="78"/>
      <c r="AB3414" s="79">
        <f t="shared" si="1921"/>
        <v>-1.0000000000047748E-2</v>
      </c>
    </row>
    <row r="3415" spans="1:28" x14ac:dyDescent="0.25">
      <c r="A3415" s="71" t="s">
        <v>12183</v>
      </c>
      <c r="B3415" s="72" t="s">
        <v>17100</v>
      </c>
      <c r="C3415" s="73" t="s">
        <v>8753</v>
      </c>
      <c r="D3415" s="74">
        <v>0</v>
      </c>
      <c r="E3415" s="69">
        <v>242.82</v>
      </c>
      <c r="F3415" s="75">
        <f t="shared" si="1931"/>
        <v>0</v>
      </c>
      <c r="G3415" s="76"/>
      <c r="H3415" s="69">
        <f t="shared" si="1932"/>
        <v>192.49</v>
      </c>
      <c r="I3415" s="69">
        <f t="shared" si="1932"/>
        <v>50.33</v>
      </c>
      <c r="J3415" s="69">
        <f t="shared" si="1933"/>
        <v>242.82</v>
      </c>
      <c r="K3415" s="69">
        <v>0</v>
      </c>
      <c r="L3415" s="75">
        <f t="shared" si="1934"/>
        <v>242.82</v>
      </c>
      <c r="N3415" s="69">
        <v>192.49</v>
      </c>
      <c r="O3415" s="69">
        <v>50.33</v>
      </c>
      <c r="P3415" s="69">
        <f t="shared" si="1935"/>
        <v>242.82</v>
      </c>
      <c r="Q3415" s="63"/>
      <c r="R3415" s="69">
        <f t="shared" si="1936"/>
        <v>192.49</v>
      </c>
      <c r="S3415" s="69">
        <f t="shared" si="1936"/>
        <v>50.34</v>
      </c>
      <c r="T3415" s="69">
        <f t="shared" si="1937"/>
        <v>242.83</v>
      </c>
      <c r="U3415" s="69">
        <f t="shared" si="1938"/>
        <v>0</v>
      </c>
      <c r="V3415" s="77">
        <f t="shared" si="1939"/>
        <v>242.83</v>
      </c>
      <c r="X3415" s="69">
        <v>192.49</v>
      </c>
      <c r="Y3415" s="69">
        <v>50.34</v>
      </c>
      <c r="Z3415" s="69">
        <v>242.83</v>
      </c>
      <c r="AA3415" s="78"/>
      <c r="AB3415" s="79">
        <f t="shared" si="1921"/>
        <v>-1.0000000000019327E-2</v>
      </c>
    </row>
    <row r="3416" spans="1:28" x14ac:dyDescent="0.25">
      <c r="A3416" s="71" t="s">
        <v>12184</v>
      </c>
      <c r="B3416" s="72" t="s">
        <v>17101</v>
      </c>
      <c r="C3416" s="73" t="s">
        <v>8753</v>
      </c>
      <c r="D3416" s="74">
        <v>0</v>
      </c>
      <c r="E3416" s="69">
        <v>256.31</v>
      </c>
      <c r="F3416" s="75">
        <f t="shared" si="1931"/>
        <v>0</v>
      </c>
      <c r="G3416" s="76"/>
      <c r="H3416" s="69">
        <f t="shared" si="1932"/>
        <v>205.98</v>
      </c>
      <c r="I3416" s="69">
        <f t="shared" si="1932"/>
        <v>50.33</v>
      </c>
      <c r="J3416" s="69">
        <f t="shared" si="1933"/>
        <v>256.31</v>
      </c>
      <c r="K3416" s="69">
        <v>0</v>
      </c>
      <c r="L3416" s="75">
        <f t="shared" si="1934"/>
        <v>256.31</v>
      </c>
      <c r="N3416" s="69">
        <v>205.98</v>
      </c>
      <c r="O3416" s="69">
        <v>50.33</v>
      </c>
      <c r="P3416" s="69">
        <f t="shared" si="1935"/>
        <v>256.31</v>
      </c>
      <c r="Q3416" s="63"/>
      <c r="R3416" s="69">
        <f t="shared" si="1936"/>
        <v>205.98</v>
      </c>
      <c r="S3416" s="69">
        <f t="shared" si="1936"/>
        <v>50.34</v>
      </c>
      <c r="T3416" s="69">
        <f t="shared" si="1937"/>
        <v>256.32</v>
      </c>
      <c r="U3416" s="69">
        <f t="shared" si="1938"/>
        <v>0</v>
      </c>
      <c r="V3416" s="77">
        <f t="shared" si="1939"/>
        <v>256.32</v>
      </c>
      <c r="X3416" s="69">
        <v>205.98</v>
      </c>
      <c r="Y3416" s="69">
        <v>50.34</v>
      </c>
      <c r="Z3416" s="69">
        <v>256.32</v>
      </c>
      <c r="AA3416" s="78"/>
      <c r="AB3416" s="79">
        <f t="shared" si="1921"/>
        <v>-9.9999999999909051E-3</v>
      </c>
    </row>
    <row r="3417" spans="1:28" ht="22.5" x14ac:dyDescent="0.25">
      <c r="A3417" s="71" t="s">
        <v>12185</v>
      </c>
      <c r="B3417" s="72" t="s">
        <v>17102</v>
      </c>
      <c r="C3417" s="73" t="s">
        <v>8753</v>
      </c>
      <c r="D3417" s="74">
        <v>0</v>
      </c>
      <c r="E3417" s="69">
        <v>326.18</v>
      </c>
      <c r="F3417" s="75">
        <f t="shared" si="1931"/>
        <v>0</v>
      </c>
      <c r="G3417" s="76"/>
      <c r="H3417" s="69">
        <f t="shared" si="1932"/>
        <v>275.85000000000002</v>
      </c>
      <c r="I3417" s="69">
        <f t="shared" si="1932"/>
        <v>50.33</v>
      </c>
      <c r="J3417" s="69">
        <f t="shared" si="1933"/>
        <v>326.18</v>
      </c>
      <c r="K3417" s="69">
        <v>0</v>
      </c>
      <c r="L3417" s="75">
        <f t="shared" si="1934"/>
        <v>326.18</v>
      </c>
      <c r="N3417" s="69">
        <v>275.85000000000002</v>
      </c>
      <c r="O3417" s="69">
        <v>50.33</v>
      </c>
      <c r="P3417" s="69">
        <f t="shared" si="1935"/>
        <v>326.18</v>
      </c>
      <c r="Q3417" s="63"/>
      <c r="R3417" s="69">
        <f t="shared" si="1936"/>
        <v>275.85000000000002</v>
      </c>
      <c r="S3417" s="69">
        <f t="shared" si="1936"/>
        <v>50.34</v>
      </c>
      <c r="T3417" s="69">
        <f t="shared" si="1937"/>
        <v>326.19000000000005</v>
      </c>
      <c r="U3417" s="69">
        <f t="shared" si="1938"/>
        <v>0</v>
      </c>
      <c r="V3417" s="77">
        <f t="shared" si="1939"/>
        <v>326.19000000000005</v>
      </c>
      <c r="X3417" s="69">
        <v>275.85000000000002</v>
      </c>
      <c r="Y3417" s="69">
        <v>50.34</v>
      </c>
      <c r="Z3417" s="69">
        <v>326.19</v>
      </c>
      <c r="AA3417" s="78"/>
      <c r="AB3417" s="79">
        <f t="shared" si="1921"/>
        <v>-9.9999999999909051E-3</v>
      </c>
    </row>
    <row r="3418" spans="1:28" x14ac:dyDescent="0.25">
      <c r="A3418" s="71" t="s">
        <v>12186</v>
      </c>
      <c r="B3418" s="72" t="s">
        <v>17103</v>
      </c>
      <c r="C3418" s="73" t="s">
        <v>8753</v>
      </c>
      <c r="D3418" s="74">
        <v>0</v>
      </c>
      <c r="E3418" s="69">
        <v>813.84</v>
      </c>
      <c r="F3418" s="75">
        <f t="shared" si="1931"/>
        <v>0</v>
      </c>
      <c r="G3418" s="76"/>
      <c r="H3418" s="69">
        <f t="shared" si="1932"/>
        <v>763.51</v>
      </c>
      <c r="I3418" s="69">
        <f t="shared" si="1932"/>
        <v>50.33</v>
      </c>
      <c r="J3418" s="69">
        <f t="shared" si="1933"/>
        <v>813.84</v>
      </c>
      <c r="K3418" s="69">
        <v>0</v>
      </c>
      <c r="L3418" s="75">
        <f t="shared" si="1934"/>
        <v>813.84</v>
      </c>
      <c r="N3418" s="69">
        <v>763.51</v>
      </c>
      <c r="O3418" s="69">
        <v>50.33</v>
      </c>
      <c r="P3418" s="69">
        <f t="shared" si="1935"/>
        <v>813.84</v>
      </c>
      <c r="Q3418" s="63"/>
      <c r="R3418" s="69">
        <f t="shared" si="1936"/>
        <v>763.51</v>
      </c>
      <c r="S3418" s="69">
        <f t="shared" si="1936"/>
        <v>50.34</v>
      </c>
      <c r="T3418" s="69">
        <f t="shared" si="1937"/>
        <v>813.85</v>
      </c>
      <c r="U3418" s="69">
        <f t="shared" si="1938"/>
        <v>0</v>
      </c>
      <c r="V3418" s="77">
        <f t="shared" si="1939"/>
        <v>813.85</v>
      </c>
      <c r="X3418" s="69">
        <v>763.51</v>
      </c>
      <c r="Y3418" s="69">
        <v>50.34</v>
      </c>
      <c r="Z3418" s="69">
        <v>813.85</v>
      </c>
      <c r="AA3418" s="78"/>
      <c r="AB3418" s="79">
        <f t="shared" si="1921"/>
        <v>-9.9999999999909051E-3</v>
      </c>
    </row>
    <row r="3419" spans="1:28" x14ac:dyDescent="0.25">
      <c r="A3419" s="71" t="s">
        <v>12187</v>
      </c>
      <c r="B3419" s="72" t="s">
        <v>17104</v>
      </c>
      <c r="C3419" s="73" t="s">
        <v>8753</v>
      </c>
      <c r="D3419" s="74">
        <v>0</v>
      </c>
      <c r="E3419" s="69">
        <v>328.45</v>
      </c>
      <c r="F3419" s="75">
        <f t="shared" si="1931"/>
        <v>0</v>
      </c>
      <c r="G3419" s="76"/>
      <c r="H3419" s="69">
        <f t="shared" si="1932"/>
        <v>308.31</v>
      </c>
      <c r="I3419" s="69">
        <f t="shared" si="1932"/>
        <v>20.14</v>
      </c>
      <c r="J3419" s="69">
        <f t="shared" si="1933"/>
        <v>328.45</v>
      </c>
      <c r="K3419" s="69">
        <v>0</v>
      </c>
      <c r="L3419" s="75">
        <f t="shared" si="1934"/>
        <v>328.45</v>
      </c>
      <c r="N3419" s="69">
        <v>308.31</v>
      </c>
      <c r="O3419" s="69">
        <v>20.14</v>
      </c>
      <c r="P3419" s="69">
        <f t="shared" si="1935"/>
        <v>328.45</v>
      </c>
      <c r="Q3419" s="63"/>
      <c r="R3419" s="69">
        <f t="shared" si="1936"/>
        <v>308.31</v>
      </c>
      <c r="S3419" s="69">
        <f t="shared" si="1936"/>
        <v>20.13</v>
      </c>
      <c r="T3419" s="69">
        <f t="shared" si="1937"/>
        <v>328.44</v>
      </c>
      <c r="U3419" s="69">
        <f t="shared" si="1938"/>
        <v>0</v>
      </c>
      <c r="V3419" s="77">
        <f t="shared" si="1939"/>
        <v>328.44</v>
      </c>
      <c r="X3419" s="69">
        <v>308.31</v>
      </c>
      <c r="Y3419" s="69">
        <v>20.13</v>
      </c>
      <c r="Z3419" s="69">
        <v>328.44</v>
      </c>
      <c r="AA3419" s="78"/>
      <c r="AB3419" s="79">
        <f t="shared" si="1921"/>
        <v>9.9999999999909051E-3</v>
      </c>
    </row>
    <row r="3420" spans="1:28" x14ac:dyDescent="0.25">
      <c r="A3420" s="71" t="s">
        <v>12188</v>
      </c>
      <c r="B3420" s="72" t="s">
        <v>17105</v>
      </c>
      <c r="C3420" s="73" t="s">
        <v>8753</v>
      </c>
      <c r="D3420" s="74">
        <v>0</v>
      </c>
      <c r="E3420" s="69">
        <v>241.74</v>
      </c>
      <c r="F3420" s="75">
        <f t="shared" si="1931"/>
        <v>0</v>
      </c>
      <c r="G3420" s="76"/>
      <c r="H3420" s="69">
        <f t="shared" si="1932"/>
        <v>221.6</v>
      </c>
      <c r="I3420" s="69">
        <f t="shared" si="1932"/>
        <v>20.14</v>
      </c>
      <c r="J3420" s="69">
        <f t="shared" si="1933"/>
        <v>241.74</v>
      </c>
      <c r="K3420" s="69">
        <v>0</v>
      </c>
      <c r="L3420" s="75">
        <f t="shared" si="1934"/>
        <v>241.74</v>
      </c>
      <c r="N3420" s="69">
        <v>221.6</v>
      </c>
      <c r="O3420" s="69">
        <v>20.14</v>
      </c>
      <c r="P3420" s="69">
        <f t="shared" si="1935"/>
        <v>241.74</v>
      </c>
      <c r="Q3420" s="63"/>
      <c r="R3420" s="69">
        <f t="shared" si="1936"/>
        <v>221.6</v>
      </c>
      <c r="S3420" s="69">
        <f t="shared" si="1936"/>
        <v>20.13</v>
      </c>
      <c r="T3420" s="69">
        <f t="shared" si="1937"/>
        <v>241.73</v>
      </c>
      <c r="U3420" s="69">
        <f t="shared" si="1938"/>
        <v>0</v>
      </c>
      <c r="V3420" s="77">
        <f t="shared" si="1939"/>
        <v>241.73</v>
      </c>
      <c r="X3420" s="69">
        <v>221.6</v>
      </c>
      <c r="Y3420" s="69">
        <v>20.13</v>
      </c>
      <c r="Z3420" s="69">
        <v>241.73</v>
      </c>
      <c r="AA3420" s="78"/>
      <c r="AB3420" s="79">
        <f t="shared" si="1921"/>
        <v>1.0000000000019327E-2</v>
      </c>
    </row>
    <row r="3421" spans="1:28" ht="22.5" x14ac:dyDescent="0.25">
      <c r="A3421" s="71" t="s">
        <v>12189</v>
      </c>
      <c r="B3421" s="72" t="s">
        <v>17106</v>
      </c>
      <c r="C3421" s="73" t="s">
        <v>8753</v>
      </c>
      <c r="D3421" s="74">
        <v>0</v>
      </c>
      <c r="E3421" s="69">
        <v>529.48</v>
      </c>
      <c r="F3421" s="75">
        <f t="shared" si="1931"/>
        <v>0</v>
      </c>
      <c r="G3421" s="76"/>
      <c r="H3421" s="69">
        <f t="shared" si="1932"/>
        <v>479.15</v>
      </c>
      <c r="I3421" s="69">
        <f t="shared" si="1932"/>
        <v>50.33</v>
      </c>
      <c r="J3421" s="69">
        <f t="shared" si="1933"/>
        <v>529.48</v>
      </c>
      <c r="K3421" s="69">
        <v>0</v>
      </c>
      <c r="L3421" s="75">
        <f t="shared" si="1934"/>
        <v>529.48</v>
      </c>
      <c r="N3421" s="69">
        <v>479.15</v>
      </c>
      <c r="O3421" s="69">
        <v>50.33</v>
      </c>
      <c r="P3421" s="69">
        <f t="shared" si="1935"/>
        <v>529.48</v>
      </c>
      <c r="Q3421" s="63"/>
      <c r="R3421" s="69">
        <f t="shared" si="1936"/>
        <v>479.15</v>
      </c>
      <c r="S3421" s="69">
        <f t="shared" si="1936"/>
        <v>50.34</v>
      </c>
      <c r="T3421" s="69">
        <f t="shared" si="1937"/>
        <v>529.49</v>
      </c>
      <c r="U3421" s="69">
        <f t="shared" si="1938"/>
        <v>0</v>
      </c>
      <c r="V3421" s="77">
        <f t="shared" si="1939"/>
        <v>529.49</v>
      </c>
      <c r="X3421" s="69">
        <v>479.15</v>
      </c>
      <c r="Y3421" s="69">
        <v>50.34</v>
      </c>
      <c r="Z3421" s="69">
        <v>529.49</v>
      </c>
      <c r="AA3421" s="78"/>
      <c r="AB3421" s="79">
        <f t="shared" si="1921"/>
        <v>-9.9999999999909051E-3</v>
      </c>
    </row>
    <row r="3422" spans="1:28" ht="22.5" x14ac:dyDescent="0.25">
      <c r="A3422" s="71" t="s">
        <v>12190</v>
      </c>
      <c r="B3422" s="72" t="s">
        <v>17107</v>
      </c>
      <c r="C3422" s="73" t="s">
        <v>8753</v>
      </c>
      <c r="D3422" s="74">
        <v>0</v>
      </c>
      <c r="E3422" s="69">
        <v>279.36</v>
      </c>
      <c r="F3422" s="75">
        <f t="shared" si="1931"/>
        <v>0</v>
      </c>
      <c r="G3422" s="76"/>
      <c r="H3422" s="69">
        <f t="shared" si="1932"/>
        <v>264.26</v>
      </c>
      <c r="I3422" s="69">
        <f t="shared" si="1932"/>
        <v>15.1</v>
      </c>
      <c r="J3422" s="69">
        <f t="shared" si="1933"/>
        <v>279.36</v>
      </c>
      <c r="K3422" s="69">
        <v>0</v>
      </c>
      <c r="L3422" s="75">
        <f t="shared" si="1934"/>
        <v>279.36</v>
      </c>
      <c r="N3422" s="69">
        <v>264.26</v>
      </c>
      <c r="O3422" s="69">
        <v>15.1</v>
      </c>
      <c r="P3422" s="69">
        <f t="shared" si="1935"/>
        <v>279.36</v>
      </c>
      <c r="Q3422" s="63"/>
      <c r="R3422" s="69">
        <f t="shared" si="1936"/>
        <v>264.26</v>
      </c>
      <c r="S3422" s="69">
        <f t="shared" si="1936"/>
        <v>15.1</v>
      </c>
      <c r="T3422" s="69">
        <f t="shared" si="1937"/>
        <v>279.36</v>
      </c>
      <c r="U3422" s="69">
        <f t="shared" si="1938"/>
        <v>0</v>
      </c>
      <c r="V3422" s="77">
        <f t="shared" si="1939"/>
        <v>279.36</v>
      </c>
      <c r="X3422" s="69">
        <v>264.26</v>
      </c>
      <c r="Y3422" s="69">
        <v>15.1</v>
      </c>
      <c r="Z3422" s="69">
        <v>279.36</v>
      </c>
      <c r="AA3422" s="78"/>
      <c r="AB3422" s="79">
        <f t="shared" si="1921"/>
        <v>0</v>
      </c>
    </row>
    <row r="3423" spans="1:28" x14ac:dyDescent="0.25">
      <c r="A3423" s="71" t="s">
        <v>12191</v>
      </c>
      <c r="B3423" s="72" t="s">
        <v>17108</v>
      </c>
      <c r="C3423" s="73" t="s">
        <v>8753</v>
      </c>
      <c r="D3423" s="74">
        <v>0</v>
      </c>
      <c r="E3423" s="69">
        <v>279.22000000000003</v>
      </c>
      <c r="F3423" s="75">
        <f t="shared" si="1931"/>
        <v>0</v>
      </c>
      <c r="G3423" s="76"/>
      <c r="H3423" s="69">
        <f t="shared" si="1932"/>
        <v>228.89</v>
      </c>
      <c r="I3423" s="69">
        <f t="shared" si="1932"/>
        <v>50.33</v>
      </c>
      <c r="J3423" s="69">
        <f t="shared" si="1933"/>
        <v>279.21999999999997</v>
      </c>
      <c r="K3423" s="69">
        <v>0</v>
      </c>
      <c r="L3423" s="75">
        <f t="shared" si="1934"/>
        <v>279.21999999999997</v>
      </c>
      <c r="N3423" s="69">
        <v>228.89</v>
      </c>
      <c r="O3423" s="69">
        <v>50.33</v>
      </c>
      <c r="P3423" s="69">
        <f t="shared" si="1935"/>
        <v>279.21999999999997</v>
      </c>
      <c r="Q3423" s="63"/>
      <c r="R3423" s="69">
        <f t="shared" si="1936"/>
        <v>228.89</v>
      </c>
      <c r="S3423" s="69">
        <f t="shared" si="1936"/>
        <v>50.34</v>
      </c>
      <c r="T3423" s="69">
        <f t="shared" si="1937"/>
        <v>279.23</v>
      </c>
      <c r="U3423" s="69">
        <f t="shared" si="1938"/>
        <v>0</v>
      </c>
      <c r="V3423" s="77">
        <f t="shared" si="1939"/>
        <v>279.23</v>
      </c>
      <c r="X3423" s="69">
        <v>228.89</v>
      </c>
      <c r="Y3423" s="69">
        <v>50.34</v>
      </c>
      <c r="Z3423" s="69">
        <v>279.23</v>
      </c>
      <c r="AA3423" s="78"/>
      <c r="AB3423" s="79">
        <f t="shared" si="1921"/>
        <v>-1.0000000000047748E-2</v>
      </c>
    </row>
    <row r="3424" spans="1:28" x14ac:dyDescent="0.25">
      <c r="A3424" s="65" t="s">
        <v>12192</v>
      </c>
      <c r="B3424" s="66" t="s">
        <v>17109</v>
      </c>
      <c r="C3424" s="67"/>
      <c r="D3424" s="68"/>
      <c r="E3424" s="69"/>
      <c r="F3424" s="70"/>
      <c r="H3424" s="69"/>
      <c r="I3424" s="69"/>
      <c r="J3424" s="69"/>
      <c r="K3424" s="69"/>
      <c r="L3424" s="75"/>
      <c r="N3424" s="69"/>
      <c r="O3424" s="69"/>
      <c r="P3424" s="69"/>
      <c r="Q3424" s="63"/>
      <c r="R3424" s="69"/>
      <c r="S3424" s="69"/>
      <c r="T3424" s="69"/>
      <c r="U3424" s="69"/>
      <c r="V3424" s="77"/>
      <c r="X3424" s="69"/>
      <c r="Y3424" s="69"/>
      <c r="Z3424" s="69"/>
      <c r="AA3424" s="78"/>
      <c r="AB3424" s="79">
        <f t="shared" si="1921"/>
        <v>0</v>
      </c>
    </row>
    <row r="3425" spans="1:28" x14ac:dyDescent="0.25">
      <c r="A3425" s="71" t="s">
        <v>12193</v>
      </c>
      <c r="B3425" s="72" t="s">
        <v>17110</v>
      </c>
      <c r="C3425" s="73" t="s">
        <v>8753</v>
      </c>
      <c r="D3425" s="74">
        <v>0</v>
      </c>
      <c r="E3425" s="69">
        <v>79.010000000000005</v>
      </c>
      <c r="F3425" s="75">
        <f t="shared" ref="F3425:F3471" si="1940">ROUND(D3425*E3425,2)</f>
        <v>0</v>
      </c>
      <c r="G3425" s="76"/>
      <c r="H3425" s="69">
        <f t="shared" ref="H3425:I3471" si="1941">ROUND(N3425+(N3425*$H$2/100),2)</f>
        <v>63.91</v>
      </c>
      <c r="I3425" s="69">
        <f t="shared" si="1941"/>
        <v>15.1</v>
      </c>
      <c r="J3425" s="69">
        <f t="shared" ref="J3425:J3471" si="1942">H3425+I3425</f>
        <v>79.009999999999991</v>
      </c>
      <c r="K3425" s="69">
        <v>0</v>
      </c>
      <c r="L3425" s="75">
        <f t="shared" ref="L3425:L3471" si="1943">SUM(J3425:K3425)</f>
        <v>79.009999999999991</v>
      </c>
      <c r="N3425" s="69">
        <v>63.910000000000004</v>
      </c>
      <c r="O3425" s="69">
        <v>15.1</v>
      </c>
      <c r="P3425" s="69">
        <f t="shared" ref="P3425:P3471" si="1944">SUM(N3425:O3425)</f>
        <v>79.010000000000005</v>
      </c>
      <c r="Q3425" s="63"/>
      <c r="R3425" s="69">
        <f t="shared" ref="R3425:S3471" si="1945">X3425</f>
        <v>63.91</v>
      </c>
      <c r="S3425" s="69">
        <f t="shared" si="1945"/>
        <v>15.1</v>
      </c>
      <c r="T3425" s="69">
        <f t="shared" ref="T3425:T3471" si="1946">R3425+S3425</f>
        <v>79.009999999999991</v>
      </c>
      <c r="U3425" s="69">
        <f t="shared" ref="U3425:U3471" si="1947">ROUND(Z3425*$H$2,2)/100</f>
        <v>0</v>
      </c>
      <c r="V3425" s="77">
        <f t="shared" ref="V3425:V3471" si="1948">SUM(T3425:U3425)</f>
        <v>79.009999999999991</v>
      </c>
      <c r="X3425" s="69">
        <v>63.91</v>
      </c>
      <c r="Y3425" s="69">
        <v>15.1</v>
      </c>
      <c r="Z3425" s="69">
        <v>79.010000000000005</v>
      </c>
      <c r="AA3425" s="78"/>
      <c r="AB3425" s="79">
        <f t="shared" si="1921"/>
        <v>0</v>
      </c>
    </row>
    <row r="3426" spans="1:28" x14ac:dyDescent="0.25">
      <c r="A3426" s="71" t="s">
        <v>12194</v>
      </c>
      <c r="B3426" s="72" t="s">
        <v>17111</v>
      </c>
      <c r="C3426" s="73" t="s">
        <v>8753</v>
      </c>
      <c r="D3426" s="74">
        <v>0</v>
      </c>
      <c r="E3426" s="69">
        <v>94.52</v>
      </c>
      <c r="F3426" s="75">
        <f t="shared" si="1940"/>
        <v>0</v>
      </c>
      <c r="G3426" s="76"/>
      <c r="H3426" s="69">
        <f t="shared" si="1941"/>
        <v>79.42</v>
      </c>
      <c r="I3426" s="69">
        <f t="shared" si="1941"/>
        <v>15.1</v>
      </c>
      <c r="J3426" s="69">
        <f t="shared" si="1942"/>
        <v>94.52</v>
      </c>
      <c r="K3426" s="69">
        <v>0</v>
      </c>
      <c r="L3426" s="75">
        <f t="shared" si="1943"/>
        <v>94.52</v>
      </c>
      <c r="N3426" s="69">
        <v>79.42</v>
      </c>
      <c r="O3426" s="69">
        <v>15.1</v>
      </c>
      <c r="P3426" s="69">
        <f t="shared" si="1944"/>
        <v>94.52</v>
      </c>
      <c r="Q3426" s="63"/>
      <c r="R3426" s="69">
        <f t="shared" si="1945"/>
        <v>79.42</v>
      </c>
      <c r="S3426" s="69">
        <f t="shared" si="1945"/>
        <v>15.1</v>
      </c>
      <c r="T3426" s="69">
        <f t="shared" si="1946"/>
        <v>94.52</v>
      </c>
      <c r="U3426" s="69">
        <f t="shared" si="1947"/>
        <v>0</v>
      </c>
      <c r="V3426" s="77">
        <f t="shared" si="1948"/>
        <v>94.52</v>
      </c>
      <c r="X3426" s="69">
        <v>79.42</v>
      </c>
      <c r="Y3426" s="69">
        <v>15.1</v>
      </c>
      <c r="Z3426" s="69">
        <v>94.52</v>
      </c>
      <c r="AA3426" s="78"/>
      <c r="AB3426" s="79">
        <f t="shared" si="1921"/>
        <v>0</v>
      </c>
    </row>
    <row r="3427" spans="1:28" x14ac:dyDescent="0.25">
      <c r="A3427" s="71" t="s">
        <v>12195</v>
      </c>
      <c r="B3427" s="72" t="s">
        <v>17112</v>
      </c>
      <c r="C3427" s="73" t="s">
        <v>8753</v>
      </c>
      <c r="D3427" s="74">
        <v>0</v>
      </c>
      <c r="E3427" s="69">
        <v>128.44</v>
      </c>
      <c r="F3427" s="75">
        <f t="shared" si="1940"/>
        <v>0</v>
      </c>
      <c r="G3427" s="76"/>
      <c r="H3427" s="69">
        <f t="shared" si="1941"/>
        <v>113.34</v>
      </c>
      <c r="I3427" s="69">
        <f t="shared" si="1941"/>
        <v>15.1</v>
      </c>
      <c r="J3427" s="69">
        <f t="shared" si="1942"/>
        <v>128.44</v>
      </c>
      <c r="K3427" s="69">
        <v>0</v>
      </c>
      <c r="L3427" s="75">
        <f t="shared" si="1943"/>
        <v>128.44</v>
      </c>
      <c r="N3427" s="69">
        <v>113.33999999999999</v>
      </c>
      <c r="O3427" s="69">
        <v>15.1</v>
      </c>
      <c r="P3427" s="69">
        <f t="shared" si="1944"/>
        <v>128.44</v>
      </c>
      <c r="Q3427" s="63"/>
      <c r="R3427" s="69">
        <f t="shared" si="1945"/>
        <v>113.34</v>
      </c>
      <c r="S3427" s="69">
        <f t="shared" si="1945"/>
        <v>15.1</v>
      </c>
      <c r="T3427" s="69">
        <f t="shared" si="1946"/>
        <v>128.44</v>
      </c>
      <c r="U3427" s="69">
        <f t="shared" si="1947"/>
        <v>0</v>
      </c>
      <c r="V3427" s="77">
        <f t="shared" si="1948"/>
        <v>128.44</v>
      </c>
      <c r="X3427" s="69">
        <v>113.34</v>
      </c>
      <c r="Y3427" s="69">
        <v>15.1</v>
      </c>
      <c r="Z3427" s="69">
        <v>128.44</v>
      </c>
      <c r="AA3427" s="78"/>
      <c r="AB3427" s="79">
        <f t="shared" si="1921"/>
        <v>0</v>
      </c>
    </row>
    <row r="3428" spans="1:28" x14ac:dyDescent="0.25">
      <c r="A3428" s="71" t="s">
        <v>12196</v>
      </c>
      <c r="B3428" s="72" t="s">
        <v>17113</v>
      </c>
      <c r="C3428" s="73" t="s">
        <v>8753</v>
      </c>
      <c r="D3428" s="74">
        <v>0</v>
      </c>
      <c r="E3428" s="69">
        <v>143.77000000000001</v>
      </c>
      <c r="F3428" s="75">
        <f t="shared" si="1940"/>
        <v>0</v>
      </c>
      <c r="G3428" s="76"/>
      <c r="H3428" s="69">
        <f t="shared" si="1941"/>
        <v>128.66999999999999</v>
      </c>
      <c r="I3428" s="69">
        <f t="shared" si="1941"/>
        <v>15.1</v>
      </c>
      <c r="J3428" s="69">
        <f t="shared" si="1942"/>
        <v>143.76999999999998</v>
      </c>
      <c r="K3428" s="69">
        <v>0</v>
      </c>
      <c r="L3428" s="75">
        <f t="shared" si="1943"/>
        <v>143.76999999999998</v>
      </c>
      <c r="N3428" s="69">
        <v>128.67000000000002</v>
      </c>
      <c r="O3428" s="69">
        <v>15.1</v>
      </c>
      <c r="P3428" s="69">
        <f t="shared" si="1944"/>
        <v>143.77000000000001</v>
      </c>
      <c r="Q3428" s="63"/>
      <c r="R3428" s="69">
        <f t="shared" si="1945"/>
        <v>128.66999999999999</v>
      </c>
      <c r="S3428" s="69">
        <f t="shared" si="1945"/>
        <v>15.1</v>
      </c>
      <c r="T3428" s="69">
        <f t="shared" si="1946"/>
        <v>143.76999999999998</v>
      </c>
      <c r="U3428" s="69">
        <f t="shared" si="1947"/>
        <v>0</v>
      </c>
      <c r="V3428" s="77">
        <f t="shared" si="1948"/>
        <v>143.76999999999998</v>
      </c>
      <c r="X3428" s="69">
        <v>128.66999999999999</v>
      </c>
      <c r="Y3428" s="69">
        <v>15.1</v>
      </c>
      <c r="Z3428" s="69">
        <v>143.77000000000001</v>
      </c>
      <c r="AA3428" s="78"/>
      <c r="AB3428" s="79">
        <f t="shared" si="1921"/>
        <v>0</v>
      </c>
    </row>
    <row r="3429" spans="1:28" x14ac:dyDescent="0.25">
      <c r="A3429" s="71" t="s">
        <v>12197</v>
      </c>
      <c r="B3429" s="72" t="s">
        <v>17114</v>
      </c>
      <c r="C3429" s="73" t="s">
        <v>8753</v>
      </c>
      <c r="D3429" s="74">
        <v>0</v>
      </c>
      <c r="E3429" s="69">
        <v>191.98999999999998</v>
      </c>
      <c r="F3429" s="75">
        <f t="shared" si="1940"/>
        <v>0</v>
      </c>
      <c r="G3429" s="76"/>
      <c r="H3429" s="69">
        <f t="shared" si="1941"/>
        <v>176.89</v>
      </c>
      <c r="I3429" s="69">
        <f t="shared" si="1941"/>
        <v>15.1</v>
      </c>
      <c r="J3429" s="69">
        <f t="shared" si="1942"/>
        <v>191.98999999999998</v>
      </c>
      <c r="K3429" s="69">
        <v>0</v>
      </c>
      <c r="L3429" s="75">
        <f t="shared" si="1943"/>
        <v>191.98999999999998</v>
      </c>
      <c r="N3429" s="69">
        <v>176.89</v>
      </c>
      <c r="O3429" s="69">
        <v>15.1</v>
      </c>
      <c r="P3429" s="69">
        <f t="shared" si="1944"/>
        <v>191.98999999999998</v>
      </c>
      <c r="Q3429" s="63"/>
      <c r="R3429" s="69">
        <f t="shared" si="1945"/>
        <v>176.89</v>
      </c>
      <c r="S3429" s="69">
        <f t="shared" si="1945"/>
        <v>15.1</v>
      </c>
      <c r="T3429" s="69">
        <f t="shared" si="1946"/>
        <v>191.98999999999998</v>
      </c>
      <c r="U3429" s="69">
        <f t="shared" si="1947"/>
        <v>0</v>
      </c>
      <c r="V3429" s="77">
        <f t="shared" si="1948"/>
        <v>191.98999999999998</v>
      </c>
      <c r="X3429" s="69">
        <v>176.89</v>
      </c>
      <c r="Y3429" s="69">
        <v>15.1</v>
      </c>
      <c r="Z3429" s="69">
        <v>191.99</v>
      </c>
      <c r="AA3429" s="78"/>
      <c r="AB3429" s="79">
        <f t="shared" si="1921"/>
        <v>0</v>
      </c>
    </row>
    <row r="3430" spans="1:28" x14ac:dyDescent="0.25">
      <c r="A3430" s="71" t="s">
        <v>12198</v>
      </c>
      <c r="B3430" s="72" t="s">
        <v>17115</v>
      </c>
      <c r="C3430" s="73" t="s">
        <v>8753</v>
      </c>
      <c r="D3430" s="74">
        <v>0</v>
      </c>
      <c r="E3430" s="69">
        <v>319.14</v>
      </c>
      <c r="F3430" s="75">
        <f t="shared" si="1940"/>
        <v>0</v>
      </c>
      <c r="G3430" s="76"/>
      <c r="H3430" s="69">
        <f t="shared" si="1941"/>
        <v>304.04000000000002</v>
      </c>
      <c r="I3430" s="69">
        <f t="shared" si="1941"/>
        <v>15.1</v>
      </c>
      <c r="J3430" s="69">
        <f t="shared" si="1942"/>
        <v>319.14000000000004</v>
      </c>
      <c r="K3430" s="69">
        <v>0</v>
      </c>
      <c r="L3430" s="75">
        <f t="shared" si="1943"/>
        <v>319.14000000000004</v>
      </c>
      <c r="N3430" s="69">
        <v>304.03999999999996</v>
      </c>
      <c r="O3430" s="69">
        <v>15.1</v>
      </c>
      <c r="P3430" s="69">
        <f t="shared" si="1944"/>
        <v>319.14</v>
      </c>
      <c r="Q3430" s="63"/>
      <c r="R3430" s="69">
        <f t="shared" si="1945"/>
        <v>304.04000000000002</v>
      </c>
      <c r="S3430" s="69">
        <f t="shared" si="1945"/>
        <v>15.1</v>
      </c>
      <c r="T3430" s="69">
        <f t="shared" si="1946"/>
        <v>319.14000000000004</v>
      </c>
      <c r="U3430" s="69">
        <f t="shared" si="1947"/>
        <v>0</v>
      </c>
      <c r="V3430" s="77">
        <f t="shared" si="1948"/>
        <v>319.14000000000004</v>
      </c>
      <c r="X3430" s="69">
        <v>304.04000000000002</v>
      </c>
      <c r="Y3430" s="69">
        <v>15.1</v>
      </c>
      <c r="Z3430" s="69">
        <v>319.14</v>
      </c>
      <c r="AA3430" s="78"/>
      <c r="AB3430" s="79">
        <f t="shared" si="1921"/>
        <v>0</v>
      </c>
    </row>
    <row r="3431" spans="1:28" x14ac:dyDescent="0.25">
      <c r="A3431" s="71" t="s">
        <v>12199</v>
      </c>
      <c r="B3431" s="72" t="s">
        <v>17116</v>
      </c>
      <c r="C3431" s="73" t="s">
        <v>8753</v>
      </c>
      <c r="D3431" s="74">
        <v>0</v>
      </c>
      <c r="E3431" s="69">
        <v>382.73</v>
      </c>
      <c r="F3431" s="75">
        <f t="shared" si="1940"/>
        <v>0</v>
      </c>
      <c r="G3431" s="76"/>
      <c r="H3431" s="69">
        <f t="shared" si="1941"/>
        <v>367.63</v>
      </c>
      <c r="I3431" s="69">
        <f t="shared" si="1941"/>
        <v>15.1</v>
      </c>
      <c r="J3431" s="69">
        <f t="shared" si="1942"/>
        <v>382.73</v>
      </c>
      <c r="K3431" s="69">
        <v>0</v>
      </c>
      <c r="L3431" s="75">
        <f t="shared" si="1943"/>
        <v>382.73</v>
      </c>
      <c r="N3431" s="69">
        <v>367.63</v>
      </c>
      <c r="O3431" s="69">
        <v>15.1</v>
      </c>
      <c r="P3431" s="69">
        <f t="shared" si="1944"/>
        <v>382.73</v>
      </c>
      <c r="Q3431" s="63"/>
      <c r="R3431" s="69">
        <f t="shared" si="1945"/>
        <v>367.63</v>
      </c>
      <c r="S3431" s="69">
        <f t="shared" si="1945"/>
        <v>15.1</v>
      </c>
      <c r="T3431" s="69">
        <f t="shared" si="1946"/>
        <v>382.73</v>
      </c>
      <c r="U3431" s="69">
        <f t="shared" si="1947"/>
        <v>0</v>
      </c>
      <c r="V3431" s="77">
        <f t="shared" si="1948"/>
        <v>382.73</v>
      </c>
      <c r="X3431" s="69">
        <v>367.63</v>
      </c>
      <c r="Y3431" s="69">
        <v>15.1</v>
      </c>
      <c r="Z3431" s="69">
        <v>382.73</v>
      </c>
      <c r="AA3431" s="78"/>
      <c r="AB3431" s="79">
        <f t="shared" si="1921"/>
        <v>0</v>
      </c>
    </row>
    <row r="3432" spans="1:28" x14ac:dyDescent="0.25">
      <c r="A3432" s="71" t="s">
        <v>12200</v>
      </c>
      <c r="B3432" s="72" t="s">
        <v>17117</v>
      </c>
      <c r="C3432" s="73" t="s">
        <v>8753</v>
      </c>
      <c r="D3432" s="74">
        <v>0</v>
      </c>
      <c r="E3432" s="69">
        <v>653.99</v>
      </c>
      <c r="F3432" s="75">
        <f t="shared" si="1940"/>
        <v>0</v>
      </c>
      <c r="G3432" s="76"/>
      <c r="H3432" s="69">
        <f t="shared" si="1941"/>
        <v>633.85</v>
      </c>
      <c r="I3432" s="69">
        <f t="shared" si="1941"/>
        <v>20.14</v>
      </c>
      <c r="J3432" s="69">
        <f t="shared" si="1942"/>
        <v>653.99</v>
      </c>
      <c r="K3432" s="69">
        <v>0</v>
      </c>
      <c r="L3432" s="75">
        <f t="shared" si="1943"/>
        <v>653.99</v>
      </c>
      <c r="N3432" s="69">
        <v>633.85</v>
      </c>
      <c r="O3432" s="69">
        <v>20.14</v>
      </c>
      <c r="P3432" s="69">
        <f t="shared" si="1944"/>
        <v>653.99</v>
      </c>
      <c r="Q3432" s="63"/>
      <c r="R3432" s="69">
        <f t="shared" si="1945"/>
        <v>633.85</v>
      </c>
      <c r="S3432" s="69">
        <f t="shared" si="1945"/>
        <v>20.13</v>
      </c>
      <c r="T3432" s="69">
        <f t="shared" si="1946"/>
        <v>653.98</v>
      </c>
      <c r="U3432" s="69">
        <f t="shared" si="1947"/>
        <v>0</v>
      </c>
      <c r="V3432" s="77">
        <f t="shared" si="1948"/>
        <v>653.98</v>
      </c>
      <c r="X3432" s="69">
        <v>633.85</v>
      </c>
      <c r="Y3432" s="69">
        <v>20.13</v>
      </c>
      <c r="Z3432" s="69">
        <v>653.98</v>
      </c>
      <c r="AA3432" s="78"/>
      <c r="AB3432" s="79">
        <f t="shared" si="1921"/>
        <v>9.9999999999909051E-3</v>
      </c>
    </row>
    <row r="3433" spans="1:28" x14ac:dyDescent="0.25">
      <c r="A3433" s="71" t="s">
        <v>12201</v>
      </c>
      <c r="B3433" s="72" t="s">
        <v>17118</v>
      </c>
      <c r="C3433" s="73" t="s">
        <v>8753</v>
      </c>
      <c r="D3433" s="74">
        <v>0</v>
      </c>
      <c r="E3433" s="69">
        <v>66.61999999999999</v>
      </c>
      <c r="F3433" s="75">
        <f t="shared" si="1940"/>
        <v>0</v>
      </c>
      <c r="G3433" s="76"/>
      <c r="H3433" s="69">
        <f t="shared" si="1941"/>
        <v>51.52</v>
      </c>
      <c r="I3433" s="69">
        <f t="shared" si="1941"/>
        <v>15.1</v>
      </c>
      <c r="J3433" s="69">
        <f t="shared" si="1942"/>
        <v>66.62</v>
      </c>
      <c r="K3433" s="69">
        <v>0</v>
      </c>
      <c r="L3433" s="75">
        <f t="shared" si="1943"/>
        <v>66.62</v>
      </c>
      <c r="N3433" s="69">
        <v>51.519999999999996</v>
      </c>
      <c r="O3433" s="69">
        <v>15.1</v>
      </c>
      <c r="P3433" s="69">
        <f t="shared" si="1944"/>
        <v>66.61999999999999</v>
      </c>
      <c r="Q3433" s="63"/>
      <c r="R3433" s="69">
        <f t="shared" si="1945"/>
        <v>51.52</v>
      </c>
      <c r="S3433" s="69">
        <f t="shared" si="1945"/>
        <v>15.1</v>
      </c>
      <c r="T3433" s="69">
        <f t="shared" si="1946"/>
        <v>66.62</v>
      </c>
      <c r="U3433" s="69">
        <f t="shared" si="1947"/>
        <v>0</v>
      </c>
      <c r="V3433" s="77">
        <f t="shared" si="1948"/>
        <v>66.62</v>
      </c>
      <c r="X3433" s="69">
        <v>51.52</v>
      </c>
      <c r="Y3433" s="69">
        <v>15.1</v>
      </c>
      <c r="Z3433" s="69">
        <v>66.62</v>
      </c>
      <c r="AA3433" s="78"/>
      <c r="AB3433" s="79">
        <f t="shared" si="1921"/>
        <v>0</v>
      </c>
    </row>
    <row r="3434" spans="1:28" x14ac:dyDescent="0.25">
      <c r="A3434" s="71" t="s">
        <v>12202</v>
      </c>
      <c r="B3434" s="72" t="s">
        <v>17119</v>
      </c>
      <c r="C3434" s="73" t="s">
        <v>8753</v>
      </c>
      <c r="D3434" s="74">
        <v>0</v>
      </c>
      <c r="E3434" s="69">
        <v>86.439999999999984</v>
      </c>
      <c r="F3434" s="75">
        <f t="shared" si="1940"/>
        <v>0</v>
      </c>
      <c r="G3434" s="76"/>
      <c r="H3434" s="69">
        <f t="shared" si="1941"/>
        <v>71.34</v>
      </c>
      <c r="I3434" s="69">
        <f t="shared" si="1941"/>
        <v>15.1</v>
      </c>
      <c r="J3434" s="69">
        <f t="shared" si="1942"/>
        <v>86.44</v>
      </c>
      <c r="K3434" s="69">
        <v>0</v>
      </c>
      <c r="L3434" s="75">
        <f t="shared" si="1943"/>
        <v>86.44</v>
      </c>
      <c r="N3434" s="69">
        <v>71.339999999999989</v>
      </c>
      <c r="O3434" s="69">
        <v>15.1</v>
      </c>
      <c r="P3434" s="69">
        <f t="shared" si="1944"/>
        <v>86.439999999999984</v>
      </c>
      <c r="Q3434" s="63"/>
      <c r="R3434" s="69">
        <f t="shared" si="1945"/>
        <v>71.34</v>
      </c>
      <c r="S3434" s="69">
        <f t="shared" si="1945"/>
        <v>15.1</v>
      </c>
      <c r="T3434" s="69">
        <f t="shared" si="1946"/>
        <v>86.44</v>
      </c>
      <c r="U3434" s="69">
        <f t="shared" si="1947"/>
        <v>0</v>
      </c>
      <c r="V3434" s="77">
        <f t="shared" si="1948"/>
        <v>86.44</v>
      </c>
      <c r="X3434" s="69">
        <v>71.34</v>
      </c>
      <c r="Y3434" s="69">
        <v>15.1</v>
      </c>
      <c r="Z3434" s="69">
        <v>86.44</v>
      </c>
      <c r="AA3434" s="78"/>
      <c r="AB3434" s="79">
        <f t="shared" si="1921"/>
        <v>0</v>
      </c>
    </row>
    <row r="3435" spans="1:28" s="82" customFormat="1" x14ac:dyDescent="0.25">
      <c r="A3435" s="71" t="s">
        <v>12203</v>
      </c>
      <c r="B3435" s="72" t="s">
        <v>17120</v>
      </c>
      <c r="C3435" s="73" t="s">
        <v>8753</v>
      </c>
      <c r="D3435" s="74">
        <v>0</v>
      </c>
      <c r="E3435" s="69">
        <v>103.45</v>
      </c>
      <c r="F3435" s="75">
        <f t="shared" si="1940"/>
        <v>0</v>
      </c>
      <c r="G3435" s="76"/>
      <c r="H3435" s="69">
        <f t="shared" si="1941"/>
        <v>88.35</v>
      </c>
      <c r="I3435" s="69">
        <f t="shared" si="1941"/>
        <v>15.1</v>
      </c>
      <c r="J3435" s="69">
        <f t="shared" si="1942"/>
        <v>103.44999999999999</v>
      </c>
      <c r="K3435" s="69">
        <v>0</v>
      </c>
      <c r="L3435" s="75">
        <f t="shared" si="1943"/>
        <v>103.44999999999999</v>
      </c>
      <c r="M3435" s="33"/>
      <c r="N3435" s="69">
        <v>88.350000000000009</v>
      </c>
      <c r="O3435" s="69">
        <v>15.1</v>
      </c>
      <c r="P3435" s="69">
        <f t="shared" si="1944"/>
        <v>103.45</v>
      </c>
      <c r="Q3435" s="63"/>
      <c r="R3435" s="69">
        <f t="shared" si="1945"/>
        <v>88.35</v>
      </c>
      <c r="S3435" s="69">
        <f t="shared" si="1945"/>
        <v>15.1</v>
      </c>
      <c r="T3435" s="69">
        <f t="shared" si="1946"/>
        <v>103.44999999999999</v>
      </c>
      <c r="U3435" s="69">
        <f t="shared" si="1947"/>
        <v>0</v>
      </c>
      <c r="V3435" s="77">
        <f t="shared" si="1948"/>
        <v>103.44999999999999</v>
      </c>
      <c r="W3435" s="33"/>
      <c r="X3435" s="69">
        <v>88.35</v>
      </c>
      <c r="Y3435" s="69">
        <v>15.1</v>
      </c>
      <c r="Z3435" s="69">
        <v>103.45</v>
      </c>
      <c r="AA3435" s="78"/>
      <c r="AB3435" s="79">
        <f t="shared" si="1921"/>
        <v>0</v>
      </c>
    </row>
    <row r="3436" spans="1:28" x14ac:dyDescent="0.25">
      <c r="A3436" s="71" t="s">
        <v>12204</v>
      </c>
      <c r="B3436" s="72" t="s">
        <v>17121</v>
      </c>
      <c r="C3436" s="73" t="s">
        <v>8753</v>
      </c>
      <c r="D3436" s="74">
        <v>0</v>
      </c>
      <c r="E3436" s="69">
        <v>144.72999999999999</v>
      </c>
      <c r="F3436" s="75">
        <f t="shared" si="1940"/>
        <v>0</v>
      </c>
      <c r="G3436" s="76"/>
      <c r="H3436" s="69">
        <f t="shared" si="1941"/>
        <v>129.63</v>
      </c>
      <c r="I3436" s="69">
        <f t="shared" si="1941"/>
        <v>15.1</v>
      </c>
      <c r="J3436" s="69">
        <f t="shared" si="1942"/>
        <v>144.72999999999999</v>
      </c>
      <c r="K3436" s="69">
        <v>0</v>
      </c>
      <c r="L3436" s="75">
        <f t="shared" si="1943"/>
        <v>144.72999999999999</v>
      </c>
      <c r="N3436" s="69">
        <v>129.63</v>
      </c>
      <c r="O3436" s="69">
        <v>15.1</v>
      </c>
      <c r="P3436" s="69">
        <f t="shared" si="1944"/>
        <v>144.72999999999999</v>
      </c>
      <c r="Q3436" s="63"/>
      <c r="R3436" s="69">
        <f t="shared" si="1945"/>
        <v>129.63</v>
      </c>
      <c r="S3436" s="69">
        <f t="shared" si="1945"/>
        <v>15.1</v>
      </c>
      <c r="T3436" s="69">
        <f t="shared" si="1946"/>
        <v>144.72999999999999</v>
      </c>
      <c r="U3436" s="69">
        <f t="shared" si="1947"/>
        <v>0</v>
      </c>
      <c r="V3436" s="77">
        <f t="shared" si="1948"/>
        <v>144.72999999999999</v>
      </c>
      <c r="X3436" s="69">
        <v>129.63</v>
      </c>
      <c r="Y3436" s="69">
        <v>15.1</v>
      </c>
      <c r="Z3436" s="69">
        <v>144.72999999999999</v>
      </c>
      <c r="AA3436" s="78"/>
      <c r="AB3436" s="79">
        <f t="shared" si="1921"/>
        <v>0</v>
      </c>
    </row>
    <row r="3437" spans="1:28" x14ac:dyDescent="0.25">
      <c r="A3437" s="71" t="s">
        <v>12205</v>
      </c>
      <c r="B3437" s="72" t="s">
        <v>17122</v>
      </c>
      <c r="C3437" s="73" t="s">
        <v>8753</v>
      </c>
      <c r="D3437" s="74">
        <v>0</v>
      </c>
      <c r="E3437" s="69">
        <v>226.10999999999999</v>
      </c>
      <c r="F3437" s="75">
        <f t="shared" si="1940"/>
        <v>0</v>
      </c>
      <c r="G3437" s="76"/>
      <c r="H3437" s="69">
        <f t="shared" si="1941"/>
        <v>211.01</v>
      </c>
      <c r="I3437" s="69">
        <f t="shared" si="1941"/>
        <v>15.1</v>
      </c>
      <c r="J3437" s="69">
        <f t="shared" si="1942"/>
        <v>226.10999999999999</v>
      </c>
      <c r="K3437" s="69">
        <v>0</v>
      </c>
      <c r="L3437" s="75">
        <f t="shared" si="1943"/>
        <v>226.10999999999999</v>
      </c>
      <c r="N3437" s="69">
        <v>211.01</v>
      </c>
      <c r="O3437" s="69">
        <v>15.1</v>
      </c>
      <c r="P3437" s="69">
        <f t="shared" si="1944"/>
        <v>226.10999999999999</v>
      </c>
      <c r="Q3437" s="63"/>
      <c r="R3437" s="69">
        <f t="shared" si="1945"/>
        <v>211.01</v>
      </c>
      <c r="S3437" s="69">
        <f t="shared" si="1945"/>
        <v>15.1</v>
      </c>
      <c r="T3437" s="69">
        <f t="shared" si="1946"/>
        <v>226.10999999999999</v>
      </c>
      <c r="U3437" s="69">
        <f t="shared" si="1947"/>
        <v>0</v>
      </c>
      <c r="V3437" s="77">
        <f t="shared" si="1948"/>
        <v>226.10999999999999</v>
      </c>
      <c r="X3437" s="69">
        <v>211.01</v>
      </c>
      <c r="Y3437" s="69">
        <v>15.1</v>
      </c>
      <c r="Z3437" s="69">
        <v>226.11</v>
      </c>
      <c r="AA3437" s="78"/>
      <c r="AB3437" s="79">
        <f t="shared" si="1921"/>
        <v>0</v>
      </c>
    </row>
    <row r="3438" spans="1:28" x14ac:dyDescent="0.25">
      <c r="A3438" s="71" t="s">
        <v>12206</v>
      </c>
      <c r="B3438" s="72" t="s">
        <v>17123</v>
      </c>
      <c r="C3438" s="73" t="s">
        <v>8753</v>
      </c>
      <c r="D3438" s="74">
        <v>0</v>
      </c>
      <c r="E3438" s="69">
        <v>323.58000000000004</v>
      </c>
      <c r="F3438" s="75">
        <f t="shared" si="1940"/>
        <v>0</v>
      </c>
      <c r="G3438" s="76"/>
      <c r="H3438" s="69">
        <f t="shared" si="1941"/>
        <v>308.48</v>
      </c>
      <c r="I3438" s="69">
        <f t="shared" si="1941"/>
        <v>15.1</v>
      </c>
      <c r="J3438" s="69">
        <f t="shared" si="1942"/>
        <v>323.58000000000004</v>
      </c>
      <c r="K3438" s="69">
        <v>0</v>
      </c>
      <c r="L3438" s="75">
        <f t="shared" si="1943"/>
        <v>323.58000000000004</v>
      </c>
      <c r="N3438" s="69">
        <v>308.48</v>
      </c>
      <c r="O3438" s="69">
        <v>15.1</v>
      </c>
      <c r="P3438" s="69">
        <f t="shared" si="1944"/>
        <v>323.58000000000004</v>
      </c>
      <c r="Q3438" s="63"/>
      <c r="R3438" s="69">
        <f t="shared" si="1945"/>
        <v>308.48</v>
      </c>
      <c r="S3438" s="69">
        <f t="shared" si="1945"/>
        <v>15.1</v>
      </c>
      <c r="T3438" s="69">
        <f t="shared" si="1946"/>
        <v>323.58000000000004</v>
      </c>
      <c r="U3438" s="69">
        <f t="shared" si="1947"/>
        <v>0</v>
      </c>
      <c r="V3438" s="77">
        <f t="shared" si="1948"/>
        <v>323.58000000000004</v>
      </c>
      <c r="X3438" s="69">
        <v>308.48</v>
      </c>
      <c r="Y3438" s="69">
        <v>15.1</v>
      </c>
      <c r="Z3438" s="69">
        <v>323.58</v>
      </c>
      <c r="AA3438" s="78"/>
      <c r="AB3438" s="79">
        <f t="shared" si="1921"/>
        <v>0</v>
      </c>
    </row>
    <row r="3439" spans="1:28" x14ac:dyDescent="0.25">
      <c r="A3439" s="71" t="s">
        <v>12207</v>
      </c>
      <c r="B3439" s="72" t="s">
        <v>17124</v>
      </c>
      <c r="C3439" s="73" t="s">
        <v>8753</v>
      </c>
      <c r="D3439" s="74">
        <v>0</v>
      </c>
      <c r="E3439" s="69">
        <v>542.48</v>
      </c>
      <c r="F3439" s="75">
        <f t="shared" si="1940"/>
        <v>0</v>
      </c>
      <c r="G3439" s="76"/>
      <c r="H3439" s="69">
        <f t="shared" si="1941"/>
        <v>522.34</v>
      </c>
      <c r="I3439" s="69">
        <f t="shared" si="1941"/>
        <v>20.14</v>
      </c>
      <c r="J3439" s="69">
        <f t="shared" si="1942"/>
        <v>542.48</v>
      </c>
      <c r="K3439" s="69">
        <v>0</v>
      </c>
      <c r="L3439" s="75">
        <f t="shared" si="1943"/>
        <v>542.48</v>
      </c>
      <c r="N3439" s="69">
        <v>522.34</v>
      </c>
      <c r="O3439" s="69">
        <v>20.14</v>
      </c>
      <c r="P3439" s="69">
        <f t="shared" si="1944"/>
        <v>542.48</v>
      </c>
      <c r="Q3439" s="63"/>
      <c r="R3439" s="69">
        <f t="shared" si="1945"/>
        <v>522.34</v>
      </c>
      <c r="S3439" s="69">
        <f t="shared" si="1945"/>
        <v>20.13</v>
      </c>
      <c r="T3439" s="69">
        <f t="shared" si="1946"/>
        <v>542.47</v>
      </c>
      <c r="U3439" s="69">
        <f t="shared" si="1947"/>
        <v>0</v>
      </c>
      <c r="V3439" s="77">
        <f t="shared" si="1948"/>
        <v>542.47</v>
      </c>
      <c r="X3439" s="69">
        <v>522.34</v>
      </c>
      <c r="Y3439" s="69">
        <v>20.13</v>
      </c>
      <c r="Z3439" s="69">
        <v>542.47</v>
      </c>
      <c r="AA3439" s="78"/>
      <c r="AB3439" s="79">
        <f t="shared" si="1921"/>
        <v>9.9999999999909051E-3</v>
      </c>
    </row>
    <row r="3440" spans="1:28" x14ac:dyDescent="0.25">
      <c r="A3440" s="71" t="s">
        <v>12208</v>
      </c>
      <c r="B3440" s="72" t="s">
        <v>17125</v>
      </c>
      <c r="C3440" s="73" t="s">
        <v>8753</v>
      </c>
      <c r="D3440" s="74">
        <v>0</v>
      </c>
      <c r="E3440" s="69">
        <v>65.52000000000001</v>
      </c>
      <c r="F3440" s="75">
        <f t="shared" si="1940"/>
        <v>0</v>
      </c>
      <c r="G3440" s="76"/>
      <c r="H3440" s="69">
        <f t="shared" si="1941"/>
        <v>50.42</v>
      </c>
      <c r="I3440" s="69">
        <f t="shared" si="1941"/>
        <v>15.1</v>
      </c>
      <c r="J3440" s="69">
        <f t="shared" si="1942"/>
        <v>65.52</v>
      </c>
      <c r="K3440" s="69">
        <v>0</v>
      </c>
      <c r="L3440" s="75">
        <f t="shared" si="1943"/>
        <v>65.52</v>
      </c>
      <c r="N3440" s="69">
        <v>50.42</v>
      </c>
      <c r="O3440" s="69">
        <v>15.1</v>
      </c>
      <c r="P3440" s="69">
        <f t="shared" si="1944"/>
        <v>65.52</v>
      </c>
      <c r="Q3440" s="63"/>
      <c r="R3440" s="69">
        <f t="shared" si="1945"/>
        <v>50.42</v>
      </c>
      <c r="S3440" s="69">
        <f t="shared" si="1945"/>
        <v>15.1</v>
      </c>
      <c r="T3440" s="69">
        <f t="shared" si="1946"/>
        <v>65.52</v>
      </c>
      <c r="U3440" s="69">
        <f t="shared" si="1947"/>
        <v>0</v>
      </c>
      <c r="V3440" s="77">
        <f t="shared" si="1948"/>
        <v>65.52</v>
      </c>
      <c r="X3440" s="69">
        <v>50.42</v>
      </c>
      <c r="Y3440" s="69">
        <v>15.1</v>
      </c>
      <c r="Z3440" s="69">
        <v>65.52</v>
      </c>
      <c r="AA3440" s="78"/>
      <c r="AB3440" s="79">
        <f t="shared" si="1921"/>
        <v>0</v>
      </c>
    </row>
    <row r="3441" spans="1:28" x14ac:dyDescent="0.25">
      <c r="A3441" s="71" t="s">
        <v>12209</v>
      </c>
      <c r="B3441" s="72" t="s">
        <v>17126</v>
      </c>
      <c r="C3441" s="73" t="s">
        <v>8753</v>
      </c>
      <c r="D3441" s="74">
        <v>0</v>
      </c>
      <c r="E3441" s="69">
        <v>87.219999999999985</v>
      </c>
      <c r="F3441" s="75">
        <f t="shared" si="1940"/>
        <v>0</v>
      </c>
      <c r="G3441" s="76"/>
      <c r="H3441" s="69">
        <f t="shared" si="1941"/>
        <v>72.12</v>
      </c>
      <c r="I3441" s="69">
        <f t="shared" si="1941"/>
        <v>15.1</v>
      </c>
      <c r="J3441" s="69">
        <f t="shared" si="1942"/>
        <v>87.22</v>
      </c>
      <c r="K3441" s="69">
        <v>0</v>
      </c>
      <c r="L3441" s="75">
        <f t="shared" si="1943"/>
        <v>87.22</v>
      </c>
      <c r="N3441" s="69">
        <v>72.11999999999999</v>
      </c>
      <c r="O3441" s="69">
        <v>15.1</v>
      </c>
      <c r="P3441" s="69">
        <f t="shared" si="1944"/>
        <v>87.219999999999985</v>
      </c>
      <c r="Q3441" s="63"/>
      <c r="R3441" s="69">
        <f t="shared" si="1945"/>
        <v>72.12</v>
      </c>
      <c r="S3441" s="69">
        <f t="shared" si="1945"/>
        <v>15.1</v>
      </c>
      <c r="T3441" s="69">
        <f t="shared" si="1946"/>
        <v>87.22</v>
      </c>
      <c r="U3441" s="69">
        <f t="shared" si="1947"/>
        <v>0</v>
      </c>
      <c r="V3441" s="77">
        <f t="shared" si="1948"/>
        <v>87.22</v>
      </c>
      <c r="X3441" s="69">
        <v>72.12</v>
      </c>
      <c r="Y3441" s="69">
        <v>15.1</v>
      </c>
      <c r="Z3441" s="69">
        <v>87.22</v>
      </c>
      <c r="AA3441" s="78"/>
      <c r="AB3441" s="79">
        <f t="shared" si="1921"/>
        <v>0</v>
      </c>
    </row>
    <row r="3442" spans="1:28" x14ac:dyDescent="0.25">
      <c r="A3442" s="71" t="s">
        <v>12210</v>
      </c>
      <c r="B3442" s="72" t="s">
        <v>17127</v>
      </c>
      <c r="C3442" s="73" t="s">
        <v>8753</v>
      </c>
      <c r="D3442" s="74">
        <v>0</v>
      </c>
      <c r="E3442" s="69">
        <v>101.48</v>
      </c>
      <c r="F3442" s="75">
        <f t="shared" si="1940"/>
        <v>0</v>
      </c>
      <c r="G3442" s="76"/>
      <c r="H3442" s="69">
        <f t="shared" si="1941"/>
        <v>86.38</v>
      </c>
      <c r="I3442" s="69">
        <f t="shared" si="1941"/>
        <v>15.1</v>
      </c>
      <c r="J3442" s="69">
        <f t="shared" si="1942"/>
        <v>101.47999999999999</v>
      </c>
      <c r="K3442" s="69">
        <v>0</v>
      </c>
      <c r="L3442" s="75">
        <f t="shared" si="1943"/>
        <v>101.47999999999999</v>
      </c>
      <c r="N3442" s="69">
        <v>86.38000000000001</v>
      </c>
      <c r="O3442" s="69">
        <v>15.1</v>
      </c>
      <c r="P3442" s="69">
        <f t="shared" si="1944"/>
        <v>101.48</v>
      </c>
      <c r="Q3442" s="63"/>
      <c r="R3442" s="69">
        <f t="shared" si="1945"/>
        <v>86.38</v>
      </c>
      <c r="S3442" s="69">
        <f t="shared" si="1945"/>
        <v>15.1</v>
      </c>
      <c r="T3442" s="69">
        <f t="shared" si="1946"/>
        <v>101.47999999999999</v>
      </c>
      <c r="U3442" s="69">
        <f t="shared" si="1947"/>
        <v>0</v>
      </c>
      <c r="V3442" s="77">
        <f t="shared" si="1948"/>
        <v>101.47999999999999</v>
      </c>
      <c r="X3442" s="69">
        <v>86.38</v>
      </c>
      <c r="Y3442" s="69">
        <v>15.1</v>
      </c>
      <c r="Z3442" s="69">
        <v>101.48</v>
      </c>
      <c r="AA3442" s="78"/>
      <c r="AB3442" s="79">
        <f t="shared" si="1921"/>
        <v>0</v>
      </c>
    </row>
    <row r="3443" spans="1:28" x14ac:dyDescent="0.25">
      <c r="A3443" s="71" t="s">
        <v>12211</v>
      </c>
      <c r="B3443" s="72" t="s">
        <v>17128</v>
      </c>
      <c r="C3443" s="73" t="s">
        <v>8753</v>
      </c>
      <c r="D3443" s="74">
        <v>0</v>
      </c>
      <c r="E3443" s="69">
        <v>136.34</v>
      </c>
      <c r="F3443" s="75">
        <f t="shared" si="1940"/>
        <v>0</v>
      </c>
      <c r="G3443" s="76"/>
      <c r="H3443" s="69">
        <f t="shared" si="1941"/>
        <v>121.24</v>
      </c>
      <c r="I3443" s="69">
        <f t="shared" si="1941"/>
        <v>15.1</v>
      </c>
      <c r="J3443" s="69">
        <f t="shared" si="1942"/>
        <v>136.34</v>
      </c>
      <c r="K3443" s="69">
        <v>0</v>
      </c>
      <c r="L3443" s="75">
        <f t="shared" si="1943"/>
        <v>136.34</v>
      </c>
      <c r="N3443" s="69">
        <v>121.24</v>
      </c>
      <c r="O3443" s="69">
        <v>15.1</v>
      </c>
      <c r="P3443" s="69">
        <f t="shared" si="1944"/>
        <v>136.34</v>
      </c>
      <c r="Q3443" s="63"/>
      <c r="R3443" s="69">
        <f t="shared" si="1945"/>
        <v>121.24</v>
      </c>
      <c r="S3443" s="69">
        <f t="shared" si="1945"/>
        <v>15.1</v>
      </c>
      <c r="T3443" s="69">
        <f t="shared" si="1946"/>
        <v>136.34</v>
      </c>
      <c r="U3443" s="69">
        <f t="shared" si="1947"/>
        <v>0</v>
      </c>
      <c r="V3443" s="77">
        <f t="shared" si="1948"/>
        <v>136.34</v>
      </c>
      <c r="X3443" s="69">
        <v>121.24</v>
      </c>
      <c r="Y3443" s="69">
        <v>15.1</v>
      </c>
      <c r="Z3443" s="69">
        <v>136.34</v>
      </c>
      <c r="AA3443" s="78"/>
      <c r="AB3443" s="79">
        <f t="shared" si="1921"/>
        <v>0</v>
      </c>
    </row>
    <row r="3444" spans="1:28" s="82" customFormat="1" ht="33.75" x14ac:dyDescent="0.25">
      <c r="A3444" s="71" t="s">
        <v>12212</v>
      </c>
      <c r="B3444" s="72" t="s">
        <v>17129</v>
      </c>
      <c r="C3444" s="73" t="s">
        <v>8753</v>
      </c>
      <c r="D3444" s="74">
        <v>0</v>
      </c>
      <c r="E3444" s="69">
        <v>210.24999999999997</v>
      </c>
      <c r="F3444" s="75">
        <f t="shared" si="1940"/>
        <v>0</v>
      </c>
      <c r="G3444" s="76"/>
      <c r="H3444" s="69">
        <f t="shared" si="1941"/>
        <v>195.15</v>
      </c>
      <c r="I3444" s="69">
        <f t="shared" si="1941"/>
        <v>15.1</v>
      </c>
      <c r="J3444" s="69">
        <f t="shared" si="1942"/>
        <v>210.25</v>
      </c>
      <c r="K3444" s="69">
        <v>0</v>
      </c>
      <c r="L3444" s="75">
        <f t="shared" si="1943"/>
        <v>210.25</v>
      </c>
      <c r="M3444" s="33"/>
      <c r="N3444" s="69">
        <v>195.14999999999998</v>
      </c>
      <c r="O3444" s="69">
        <v>15.1</v>
      </c>
      <c r="P3444" s="69">
        <f t="shared" si="1944"/>
        <v>210.24999999999997</v>
      </c>
      <c r="Q3444" s="63"/>
      <c r="R3444" s="69">
        <f t="shared" si="1945"/>
        <v>195.15</v>
      </c>
      <c r="S3444" s="69">
        <f t="shared" si="1945"/>
        <v>15.1</v>
      </c>
      <c r="T3444" s="69">
        <f t="shared" si="1946"/>
        <v>210.25</v>
      </c>
      <c r="U3444" s="69">
        <f t="shared" si="1947"/>
        <v>0</v>
      </c>
      <c r="V3444" s="77">
        <f t="shared" si="1948"/>
        <v>210.25</v>
      </c>
      <c r="W3444" s="33"/>
      <c r="X3444" s="69">
        <v>195.15</v>
      </c>
      <c r="Y3444" s="69">
        <v>15.1</v>
      </c>
      <c r="Z3444" s="69">
        <v>210.25</v>
      </c>
      <c r="AA3444" s="78"/>
      <c r="AB3444" s="79">
        <f t="shared" si="1921"/>
        <v>0</v>
      </c>
    </row>
    <row r="3445" spans="1:28" s="33" customFormat="1" ht="33.75" x14ac:dyDescent="0.25">
      <c r="A3445" s="71" t="s">
        <v>12909</v>
      </c>
      <c r="B3445" s="72" t="s">
        <v>17130</v>
      </c>
      <c r="C3445" s="73" t="s">
        <v>8753</v>
      </c>
      <c r="D3445" s="74">
        <v>0</v>
      </c>
      <c r="E3445" s="69">
        <v>51.85</v>
      </c>
      <c r="F3445" s="75">
        <f t="shared" si="1940"/>
        <v>0</v>
      </c>
      <c r="G3445" s="28"/>
      <c r="H3445" s="69">
        <f t="shared" si="1941"/>
        <v>41.79</v>
      </c>
      <c r="I3445" s="69">
        <f t="shared" si="1941"/>
        <v>10.06</v>
      </c>
      <c r="J3445" s="69">
        <f t="shared" si="1942"/>
        <v>51.85</v>
      </c>
      <c r="K3445" s="69">
        <v>0</v>
      </c>
      <c r="L3445" s="75">
        <f t="shared" si="1943"/>
        <v>51.85</v>
      </c>
      <c r="N3445" s="69">
        <v>41.79</v>
      </c>
      <c r="O3445" s="69">
        <v>10.06</v>
      </c>
      <c r="P3445" s="69">
        <f t="shared" si="1944"/>
        <v>51.85</v>
      </c>
      <c r="Q3445" s="63"/>
      <c r="R3445" s="69">
        <f t="shared" si="1945"/>
        <v>41.79</v>
      </c>
      <c r="S3445" s="69">
        <f t="shared" si="1945"/>
        <v>10.06</v>
      </c>
      <c r="T3445" s="69">
        <f t="shared" si="1946"/>
        <v>51.85</v>
      </c>
      <c r="U3445" s="69">
        <f t="shared" si="1947"/>
        <v>0</v>
      </c>
      <c r="V3445" s="77">
        <f t="shared" si="1948"/>
        <v>51.85</v>
      </c>
      <c r="X3445" s="69">
        <v>41.79</v>
      </c>
      <c r="Y3445" s="69">
        <v>10.06</v>
      </c>
      <c r="Z3445" s="69">
        <v>51.85</v>
      </c>
      <c r="AA3445" s="78"/>
      <c r="AB3445" s="119">
        <f t="shared" si="1921"/>
        <v>0</v>
      </c>
    </row>
    <row r="3446" spans="1:28" ht="33.75" x14ac:dyDescent="0.25">
      <c r="A3446" s="71" t="s">
        <v>12213</v>
      </c>
      <c r="B3446" s="72" t="s">
        <v>17131</v>
      </c>
      <c r="C3446" s="73" t="s">
        <v>8753</v>
      </c>
      <c r="D3446" s="74">
        <v>0</v>
      </c>
      <c r="E3446" s="69">
        <v>3768.56</v>
      </c>
      <c r="F3446" s="75">
        <f t="shared" si="1940"/>
        <v>0</v>
      </c>
      <c r="G3446" s="76"/>
      <c r="H3446" s="69">
        <f t="shared" si="1941"/>
        <v>3743.41</v>
      </c>
      <c r="I3446" s="69">
        <f t="shared" si="1941"/>
        <v>25.15</v>
      </c>
      <c r="J3446" s="69">
        <f t="shared" si="1942"/>
        <v>3768.56</v>
      </c>
      <c r="K3446" s="69">
        <v>0</v>
      </c>
      <c r="L3446" s="75">
        <f t="shared" si="1943"/>
        <v>3768.56</v>
      </c>
      <c r="N3446" s="69">
        <v>3743.41</v>
      </c>
      <c r="O3446" s="69">
        <v>25.15</v>
      </c>
      <c r="P3446" s="69">
        <f t="shared" si="1944"/>
        <v>3768.56</v>
      </c>
      <c r="Q3446" s="63"/>
      <c r="R3446" s="69">
        <f t="shared" si="1945"/>
        <v>3743.41</v>
      </c>
      <c r="S3446" s="69">
        <f t="shared" si="1945"/>
        <v>25.16</v>
      </c>
      <c r="T3446" s="69">
        <f t="shared" si="1946"/>
        <v>3768.5699999999997</v>
      </c>
      <c r="U3446" s="69">
        <f t="shared" si="1947"/>
        <v>0</v>
      </c>
      <c r="V3446" s="77">
        <f t="shared" si="1948"/>
        <v>3768.5699999999997</v>
      </c>
      <c r="X3446" s="69">
        <v>3743.41</v>
      </c>
      <c r="Y3446" s="69">
        <v>25.16</v>
      </c>
      <c r="Z3446" s="69">
        <v>3768.57</v>
      </c>
      <c r="AA3446" s="78"/>
      <c r="AB3446" s="79">
        <f t="shared" si="1921"/>
        <v>-1.0000000000218279E-2</v>
      </c>
    </row>
    <row r="3447" spans="1:28" ht="22.5" x14ac:dyDescent="0.25">
      <c r="A3447" s="71" t="s">
        <v>12214</v>
      </c>
      <c r="B3447" s="72" t="s">
        <v>17132</v>
      </c>
      <c r="C3447" s="73" t="s">
        <v>8753</v>
      </c>
      <c r="D3447" s="74">
        <v>0</v>
      </c>
      <c r="E3447" s="69">
        <v>119.66999999999999</v>
      </c>
      <c r="F3447" s="75">
        <f t="shared" si="1940"/>
        <v>0</v>
      </c>
      <c r="G3447" s="76"/>
      <c r="H3447" s="69">
        <f t="shared" si="1941"/>
        <v>104.57</v>
      </c>
      <c r="I3447" s="69">
        <f t="shared" si="1941"/>
        <v>15.1</v>
      </c>
      <c r="J3447" s="69">
        <f t="shared" si="1942"/>
        <v>119.66999999999999</v>
      </c>
      <c r="K3447" s="69">
        <v>0</v>
      </c>
      <c r="L3447" s="75">
        <f t="shared" si="1943"/>
        <v>119.66999999999999</v>
      </c>
      <c r="N3447" s="69">
        <v>104.57</v>
      </c>
      <c r="O3447" s="69">
        <v>15.1</v>
      </c>
      <c r="P3447" s="69">
        <f t="shared" si="1944"/>
        <v>119.66999999999999</v>
      </c>
      <c r="Q3447" s="63"/>
      <c r="R3447" s="69">
        <f t="shared" si="1945"/>
        <v>104.57</v>
      </c>
      <c r="S3447" s="69">
        <f t="shared" si="1945"/>
        <v>15.1</v>
      </c>
      <c r="T3447" s="69">
        <f t="shared" si="1946"/>
        <v>119.66999999999999</v>
      </c>
      <c r="U3447" s="69">
        <f t="shared" si="1947"/>
        <v>0</v>
      </c>
      <c r="V3447" s="77">
        <f t="shared" si="1948"/>
        <v>119.66999999999999</v>
      </c>
      <c r="X3447" s="69">
        <v>104.57</v>
      </c>
      <c r="Y3447" s="69">
        <v>15.1</v>
      </c>
      <c r="Z3447" s="69">
        <v>119.67</v>
      </c>
      <c r="AA3447" s="78"/>
      <c r="AB3447" s="79">
        <f t="shared" si="1921"/>
        <v>0</v>
      </c>
    </row>
    <row r="3448" spans="1:28" x14ac:dyDescent="0.25">
      <c r="A3448" s="71" t="s">
        <v>12215</v>
      </c>
      <c r="B3448" s="72" t="s">
        <v>17133</v>
      </c>
      <c r="C3448" s="73" t="s">
        <v>8753</v>
      </c>
      <c r="D3448" s="74">
        <v>0</v>
      </c>
      <c r="E3448" s="69">
        <v>301.64000000000004</v>
      </c>
      <c r="F3448" s="75">
        <f t="shared" si="1940"/>
        <v>0</v>
      </c>
      <c r="G3448" s="76"/>
      <c r="H3448" s="69">
        <f t="shared" si="1941"/>
        <v>286.54000000000002</v>
      </c>
      <c r="I3448" s="69">
        <f t="shared" si="1941"/>
        <v>15.1</v>
      </c>
      <c r="J3448" s="69">
        <f t="shared" si="1942"/>
        <v>301.64000000000004</v>
      </c>
      <c r="K3448" s="69">
        <v>0</v>
      </c>
      <c r="L3448" s="75">
        <f t="shared" si="1943"/>
        <v>301.64000000000004</v>
      </c>
      <c r="N3448" s="69">
        <v>286.54000000000002</v>
      </c>
      <c r="O3448" s="69">
        <v>15.1</v>
      </c>
      <c r="P3448" s="69">
        <f t="shared" si="1944"/>
        <v>301.64000000000004</v>
      </c>
      <c r="Q3448" s="63"/>
      <c r="R3448" s="69">
        <f t="shared" si="1945"/>
        <v>286.54000000000002</v>
      </c>
      <c r="S3448" s="69">
        <f t="shared" si="1945"/>
        <v>15.1</v>
      </c>
      <c r="T3448" s="69">
        <f t="shared" si="1946"/>
        <v>301.64000000000004</v>
      </c>
      <c r="U3448" s="69">
        <f t="shared" si="1947"/>
        <v>0</v>
      </c>
      <c r="V3448" s="77">
        <f t="shared" si="1948"/>
        <v>301.64000000000004</v>
      </c>
      <c r="X3448" s="69">
        <v>286.54000000000002</v>
      </c>
      <c r="Y3448" s="69">
        <v>15.1</v>
      </c>
      <c r="Z3448" s="69">
        <v>301.64</v>
      </c>
      <c r="AA3448" s="78"/>
      <c r="AB3448" s="79">
        <f t="shared" si="1921"/>
        <v>0</v>
      </c>
    </row>
    <row r="3449" spans="1:28" x14ac:dyDescent="0.25">
      <c r="A3449" s="71" t="s">
        <v>12216</v>
      </c>
      <c r="B3449" s="72" t="s">
        <v>17134</v>
      </c>
      <c r="C3449" s="73" t="s">
        <v>8753</v>
      </c>
      <c r="D3449" s="74">
        <v>0</v>
      </c>
      <c r="E3449" s="69">
        <v>304.58000000000004</v>
      </c>
      <c r="F3449" s="75">
        <f t="shared" si="1940"/>
        <v>0</v>
      </c>
      <c r="G3449" s="76"/>
      <c r="H3449" s="69">
        <f t="shared" si="1941"/>
        <v>289.48</v>
      </c>
      <c r="I3449" s="69">
        <f t="shared" si="1941"/>
        <v>15.1</v>
      </c>
      <c r="J3449" s="69">
        <f t="shared" si="1942"/>
        <v>304.58000000000004</v>
      </c>
      <c r="K3449" s="69">
        <v>0</v>
      </c>
      <c r="L3449" s="75">
        <f t="shared" si="1943"/>
        <v>304.58000000000004</v>
      </c>
      <c r="N3449" s="69">
        <v>289.48</v>
      </c>
      <c r="O3449" s="69">
        <v>15.1</v>
      </c>
      <c r="P3449" s="69">
        <f t="shared" si="1944"/>
        <v>304.58000000000004</v>
      </c>
      <c r="Q3449" s="63"/>
      <c r="R3449" s="69">
        <f t="shared" si="1945"/>
        <v>289.48</v>
      </c>
      <c r="S3449" s="69">
        <f t="shared" si="1945"/>
        <v>15.1</v>
      </c>
      <c r="T3449" s="69">
        <f t="shared" si="1946"/>
        <v>304.58000000000004</v>
      </c>
      <c r="U3449" s="69">
        <f t="shared" si="1947"/>
        <v>0</v>
      </c>
      <c r="V3449" s="77">
        <f t="shared" si="1948"/>
        <v>304.58000000000004</v>
      </c>
      <c r="X3449" s="69">
        <v>289.48</v>
      </c>
      <c r="Y3449" s="69">
        <v>15.1</v>
      </c>
      <c r="Z3449" s="69">
        <v>304.58</v>
      </c>
      <c r="AA3449" s="78"/>
      <c r="AB3449" s="79">
        <f t="shared" si="1921"/>
        <v>0</v>
      </c>
    </row>
    <row r="3450" spans="1:28" x14ac:dyDescent="0.25">
      <c r="A3450" s="71" t="s">
        <v>12217</v>
      </c>
      <c r="B3450" s="72" t="s">
        <v>17135</v>
      </c>
      <c r="C3450" s="73" t="s">
        <v>8753</v>
      </c>
      <c r="D3450" s="74">
        <v>0</v>
      </c>
      <c r="E3450" s="69">
        <v>569.72</v>
      </c>
      <c r="F3450" s="75">
        <f t="shared" si="1940"/>
        <v>0</v>
      </c>
      <c r="G3450" s="76"/>
      <c r="H3450" s="69">
        <f t="shared" si="1941"/>
        <v>549.58000000000004</v>
      </c>
      <c r="I3450" s="69">
        <f t="shared" si="1941"/>
        <v>20.14</v>
      </c>
      <c r="J3450" s="69">
        <f t="shared" si="1942"/>
        <v>569.72</v>
      </c>
      <c r="K3450" s="69">
        <v>0</v>
      </c>
      <c r="L3450" s="75">
        <f t="shared" si="1943"/>
        <v>569.72</v>
      </c>
      <c r="N3450" s="69">
        <v>549.58000000000004</v>
      </c>
      <c r="O3450" s="69">
        <v>20.14</v>
      </c>
      <c r="P3450" s="69">
        <f t="shared" si="1944"/>
        <v>569.72</v>
      </c>
      <c r="Q3450" s="63"/>
      <c r="R3450" s="69">
        <f t="shared" si="1945"/>
        <v>549.58000000000004</v>
      </c>
      <c r="S3450" s="69">
        <f t="shared" si="1945"/>
        <v>20.13</v>
      </c>
      <c r="T3450" s="69">
        <f t="shared" si="1946"/>
        <v>569.71</v>
      </c>
      <c r="U3450" s="69">
        <f t="shared" si="1947"/>
        <v>0</v>
      </c>
      <c r="V3450" s="77">
        <f t="shared" si="1948"/>
        <v>569.71</v>
      </c>
      <c r="X3450" s="69">
        <v>549.58000000000004</v>
      </c>
      <c r="Y3450" s="69">
        <v>20.13</v>
      </c>
      <c r="Z3450" s="69">
        <v>569.71</v>
      </c>
      <c r="AA3450" s="78"/>
      <c r="AB3450" s="79">
        <f t="shared" si="1921"/>
        <v>9.9999999999909051E-3</v>
      </c>
    </row>
    <row r="3451" spans="1:28" ht="33.75" x14ac:dyDescent="0.25">
      <c r="A3451" s="71" t="s">
        <v>12218</v>
      </c>
      <c r="B3451" s="72" t="s">
        <v>17136</v>
      </c>
      <c r="C3451" s="73" t="s">
        <v>8753</v>
      </c>
      <c r="D3451" s="74">
        <v>0</v>
      </c>
      <c r="E3451" s="69">
        <v>231.74</v>
      </c>
      <c r="F3451" s="75">
        <f t="shared" si="1940"/>
        <v>0</v>
      </c>
      <c r="G3451" s="76"/>
      <c r="H3451" s="69">
        <f t="shared" si="1941"/>
        <v>216.64</v>
      </c>
      <c r="I3451" s="69">
        <f t="shared" si="1941"/>
        <v>15.1</v>
      </c>
      <c r="J3451" s="69">
        <f t="shared" si="1942"/>
        <v>231.73999999999998</v>
      </c>
      <c r="K3451" s="69">
        <v>0</v>
      </c>
      <c r="L3451" s="75">
        <f t="shared" si="1943"/>
        <v>231.73999999999998</v>
      </c>
      <c r="N3451" s="69">
        <v>216.64</v>
      </c>
      <c r="O3451" s="69">
        <v>15.1</v>
      </c>
      <c r="P3451" s="69">
        <f t="shared" si="1944"/>
        <v>231.73999999999998</v>
      </c>
      <c r="Q3451" s="63"/>
      <c r="R3451" s="69">
        <f t="shared" si="1945"/>
        <v>216.64</v>
      </c>
      <c r="S3451" s="69">
        <f t="shared" si="1945"/>
        <v>15.1</v>
      </c>
      <c r="T3451" s="69">
        <f t="shared" si="1946"/>
        <v>231.73999999999998</v>
      </c>
      <c r="U3451" s="69">
        <f t="shared" si="1947"/>
        <v>0</v>
      </c>
      <c r="V3451" s="77">
        <f t="shared" si="1948"/>
        <v>231.73999999999998</v>
      </c>
      <c r="X3451" s="69">
        <v>216.64</v>
      </c>
      <c r="Y3451" s="69">
        <v>15.1</v>
      </c>
      <c r="Z3451" s="69">
        <v>231.74</v>
      </c>
      <c r="AA3451" s="78"/>
      <c r="AB3451" s="79">
        <f t="shared" si="1921"/>
        <v>0</v>
      </c>
    </row>
    <row r="3452" spans="1:28" ht="33.75" x14ac:dyDescent="0.25">
      <c r="A3452" s="71" t="s">
        <v>12219</v>
      </c>
      <c r="B3452" s="72" t="s">
        <v>17137</v>
      </c>
      <c r="C3452" s="73" t="s">
        <v>8753</v>
      </c>
      <c r="D3452" s="74">
        <v>0</v>
      </c>
      <c r="E3452" s="69">
        <v>89.85</v>
      </c>
      <c r="F3452" s="75">
        <f t="shared" si="1940"/>
        <v>0</v>
      </c>
      <c r="G3452" s="76"/>
      <c r="H3452" s="69">
        <f t="shared" si="1941"/>
        <v>81.459999999999994</v>
      </c>
      <c r="I3452" s="69">
        <f t="shared" si="1941"/>
        <v>8.39</v>
      </c>
      <c r="J3452" s="69">
        <f t="shared" si="1942"/>
        <v>89.85</v>
      </c>
      <c r="K3452" s="69">
        <v>0</v>
      </c>
      <c r="L3452" s="75">
        <f t="shared" si="1943"/>
        <v>89.85</v>
      </c>
      <c r="N3452" s="69">
        <v>81.459999999999994</v>
      </c>
      <c r="O3452" s="69">
        <v>8.39</v>
      </c>
      <c r="P3452" s="69">
        <f t="shared" si="1944"/>
        <v>89.85</v>
      </c>
      <c r="Q3452" s="63"/>
      <c r="R3452" s="69">
        <f t="shared" si="1945"/>
        <v>81.459999999999994</v>
      </c>
      <c r="S3452" s="69">
        <f t="shared" si="1945"/>
        <v>8.39</v>
      </c>
      <c r="T3452" s="69">
        <f t="shared" si="1946"/>
        <v>89.85</v>
      </c>
      <c r="U3452" s="69">
        <f t="shared" si="1947"/>
        <v>0</v>
      </c>
      <c r="V3452" s="77">
        <f t="shared" si="1948"/>
        <v>89.85</v>
      </c>
      <c r="X3452" s="69">
        <v>81.459999999999994</v>
      </c>
      <c r="Y3452" s="69">
        <v>8.39</v>
      </c>
      <c r="Z3452" s="69">
        <v>89.85</v>
      </c>
      <c r="AA3452" s="78"/>
      <c r="AB3452" s="79">
        <f t="shared" si="1921"/>
        <v>0</v>
      </c>
    </row>
    <row r="3453" spans="1:28" ht="33.75" x14ac:dyDescent="0.25">
      <c r="A3453" s="71" t="s">
        <v>12220</v>
      </c>
      <c r="B3453" s="72" t="s">
        <v>17138</v>
      </c>
      <c r="C3453" s="73" t="s">
        <v>8753</v>
      </c>
      <c r="D3453" s="74">
        <v>0</v>
      </c>
      <c r="E3453" s="69">
        <v>3189.25</v>
      </c>
      <c r="F3453" s="75">
        <f t="shared" si="1940"/>
        <v>0</v>
      </c>
      <c r="G3453" s="28"/>
      <c r="H3453" s="69">
        <f t="shared" si="1941"/>
        <v>3169.11</v>
      </c>
      <c r="I3453" s="69">
        <f t="shared" si="1941"/>
        <v>20.14</v>
      </c>
      <c r="J3453" s="69">
        <f t="shared" si="1942"/>
        <v>3189.25</v>
      </c>
      <c r="K3453" s="69">
        <v>0</v>
      </c>
      <c r="L3453" s="75">
        <f t="shared" si="1943"/>
        <v>3189.25</v>
      </c>
      <c r="N3453" s="69">
        <v>3169.11</v>
      </c>
      <c r="O3453" s="69">
        <v>20.14</v>
      </c>
      <c r="P3453" s="69">
        <f t="shared" si="1944"/>
        <v>3189.25</v>
      </c>
      <c r="Q3453" s="63"/>
      <c r="R3453" s="69">
        <f t="shared" si="1945"/>
        <v>3169.11</v>
      </c>
      <c r="S3453" s="69">
        <f t="shared" si="1945"/>
        <v>20.13</v>
      </c>
      <c r="T3453" s="69">
        <f t="shared" si="1946"/>
        <v>3189.2400000000002</v>
      </c>
      <c r="U3453" s="69">
        <f t="shared" si="1947"/>
        <v>0</v>
      </c>
      <c r="V3453" s="77">
        <f t="shared" si="1948"/>
        <v>3189.2400000000002</v>
      </c>
      <c r="X3453" s="69">
        <v>3169.11</v>
      </c>
      <c r="Y3453" s="69">
        <v>20.13</v>
      </c>
      <c r="Z3453" s="69">
        <v>3189.24</v>
      </c>
      <c r="AA3453" s="78"/>
      <c r="AB3453" s="79">
        <f t="shared" si="1921"/>
        <v>1.0000000000218279E-2</v>
      </c>
    </row>
    <row r="3454" spans="1:28" ht="33.75" x14ac:dyDescent="0.25">
      <c r="A3454" s="71" t="s">
        <v>12221</v>
      </c>
      <c r="B3454" s="72" t="s">
        <v>17139</v>
      </c>
      <c r="C3454" s="73" t="s">
        <v>8753</v>
      </c>
      <c r="D3454" s="74">
        <v>0</v>
      </c>
      <c r="E3454" s="69">
        <v>1161.03</v>
      </c>
      <c r="F3454" s="75">
        <f t="shared" si="1940"/>
        <v>0</v>
      </c>
      <c r="G3454" s="76"/>
      <c r="H3454" s="69">
        <f t="shared" si="1941"/>
        <v>1140.8900000000001</v>
      </c>
      <c r="I3454" s="69">
        <f t="shared" si="1941"/>
        <v>20.14</v>
      </c>
      <c r="J3454" s="69">
        <f t="shared" si="1942"/>
        <v>1161.0300000000002</v>
      </c>
      <c r="K3454" s="69">
        <v>0</v>
      </c>
      <c r="L3454" s="75">
        <f t="shared" si="1943"/>
        <v>1161.0300000000002</v>
      </c>
      <c r="N3454" s="69">
        <v>1140.8899999999999</v>
      </c>
      <c r="O3454" s="69">
        <v>20.14</v>
      </c>
      <c r="P3454" s="69">
        <f t="shared" si="1944"/>
        <v>1161.03</v>
      </c>
      <c r="Q3454" s="63"/>
      <c r="R3454" s="69">
        <f t="shared" si="1945"/>
        <v>1140.8900000000001</v>
      </c>
      <c r="S3454" s="69">
        <f t="shared" si="1945"/>
        <v>20.13</v>
      </c>
      <c r="T3454" s="69">
        <f t="shared" si="1946"/>
        <v>1161.0200000000002</v>
      </c>
      <c r="U3454" s="69">
        <f t="shared" si="1947"/>
        <v>0</v>
      </c>
      <c r="V3454" s="77">
        <f t="shared" si="1948"/>
        <v>1161.0200000000002</v>
      </c>
      <c r="X3454" s="69">
        <v>1140.8900000000001</v>
      </c>
      <c r="Y3454" s="69">
        <v>20.13</v>
      </c>
      <c r="Z3454" s="69">
        <v>1161.02</v>
      </c>
      <c r="AA3454" s="78"/>
      <c r="AB3454" s="79">
        <f t="shared" si="1921"/>
        <v>9.9999999999909051E-3</v>
      </c>
    </row>
    <row r="3455" spans="1:28" ht="22.5" x14ac:dyDescent="0.25">
      <c r="A3455" s="71" t="s">
        <v>12222</v>
      </c>
      <c r="B3455" s="72" t="s">
        <v>17140</v>
      </c>
      <c r="C3455" s="73" t="s">
        <v>8753</v>
      </c>
      <c r="D3455" s="74">
        <v>0</v>
      </c>
      <c r="E3455" s="69">
        <v>246.98</v>
      </c>
      <c r="F3455" s="75">
        <f t="shared" si="1940"/>
        <v>0</v>
      </c>
      <c r="G3455" s="76"/>
      <c r="H3455" s="69">
        <f t="shared" si="1941"/>
        <v>231.88</v>
      </c>
      <c r="I3455" s="69">
        <f t="shared" si="1941"/>
        <v>15.1</v>
      </c>
      <c r="J3455" s="69">
        <f t="shared" si="1942"/>
        <v>246.98</v>
      </c>
      <c r="K3455" s="69">
        <v>0</v>
      </c>
      <c r="L3455" s="75">
        <f t="shared" si="1943"/>
        <v>246.98</v>
      </c>
      <c r="N3455" s="69">
        <v>231.88</v>
      </c>
      <c r="O3455" s="69">
        <v>15.1</v>
      </c>
      <c r="P3455" s="69">
        <f t="shared" si="1944"/>
        <v>246.98</v>
      </c>
      <c r="Q3455" s="63"/>
      <c r="R3455" s="69">
        <f t="shared" si="1945"/>
        <v>231.88</v>
      </c>
      <c r="S3455" s="69">
        <f t="shared" si="1945"/>
        <v>15.1</v>
      </c>
      <c r="T3455" s="69">
        <f t="shared" si="1946"/>
        <v>246.98</v>
      </c>
      <c r="U3455" s="69">
        <f t="shared" si="1947"/>
        <v>0</v>
      </c>
      <c r="V3455" s="77">
        <f t="shared" si="1948"/>
        <v>246.98</v>
      </c>
      <c r="X3455" s="69">
        <v>231.88</v>
      </c>
      <c r="Y3455" s="69">
        <v>15.1</v>
      </c>
      <c r="Z3455" s="69">
        <v>246.98</v>
      </c>
      <c r="AA3455" s="78"/>
      <c r="AB3455" s="79">
        <f t="shared" si="1921"/>
        <v>0</v>
      </c>
    </row>
    <row r="3456" spans="1:28" ht="22.5" x14ac:dyDescent="0.25">
      <c r="A3456" s="71" t="s">
        <v>12223</v>
      </c>
      <c r="B3456" s="72" t="s">
        <v>17141</v>
      </c>
      <c r="C3456" s="73" t="s">
        <v>8753</v>
      </c>
      <c r="D3456" s="74">
        <v>0</v>
      </c>
      <c r="E3456" s="69">
        <v>117.16999999999999</v>
      </c>
      <c r="F3456" s="75">
        <f t="shared" si="1940"/>
        <v>0</v>
      </c>
      <c r="G3456" s="76"/>
      <c r="H3456" s="69">
        <f t="shared" si="1941"/>
        <v>102.07</v>
      </c>
      <c r="I3456" s="69">
        <f t="shared" si="1941"/>
        <v>15.1</v>
      </c>
      <c r="J3456" s="69">
        <f t="shared" si="1942"/>
        <v>117.16999999999999</v>
      </c>
      <c r="K3456" s="69">
        <v>0</v>
      </c>
      <c r="L3456" s="75">
        <f t="shared" si="1943"/>
        <v>117.16999999999999</v>
      </c>
      <c r="N3456" s="69">
        <v>102.07</v>
      </c>
      <c r="O3456" s="69">
        <v>15.1</v>
      </c>
      <c r="P3456" s="69">
        <f t="shared" si="1944"/>
        <v>117.16999999999999</v>
      </c>
      <c r="Q3456" s="63"/>
      <c r="R3456" s="69">
        <f t="shared" si="1945"/>
        <v>102.07</v>
      </c>
      <c r="S3456" s="69">
        <f t="shared" si="1945"/>
        <v>15.1</v>
      </c>
      <c r="T3456" s="69">
        <f t="shared" si="1946"/>
        <v>117.16999999999999</v>
      </c>
      <c r="U3456" s="69">
        <f t="shared" si="1947"/>
        <v>0</v>
      </c>
      <c r="V3456" s="77">
        <f t="shared" si="1948"/>
        <v>117.16999999999999</v>
      </c>
      <c r="X3456" s="69">
        <v>102.07</v>
      </c>
      <c r="Y3456" s="69">
        <v>15.1</v>
      </c>
      <c r="Z3456" s="69">
        <v>117.17</v>
      </c>
      <c r="AA3456" s="78"/>
      <c r="AB3456" s="79">
        <f t="shared" si="1921"/>
        <v>0</v>
      </c>
    </row>
    <row r="3457" spans="1:28" s="33" customFormat="1" ht="22.5" x14ac:dyDescent="0.25">
      <c r="A3457" s="71" t="s">
        <v>12224</v>
      </c>
      <c r="B3457" s="72" t="s">
        <v>17142</v>
      </c>
      <c r="C3457" s="73" t="s">
        <v>8753</v>
      </c>
      <c r="D3457" s="74">
        <v>0</v>
      </c>
      <c r="E3457" s="69">
        <v>168.01</v>
      </c>
      <c r="F3457" s="75">
        <f t="shared" si="1940"/>
        <v>0</v>
      </c>
      <c r="G3457" s="76"/>
      <c r="H3457" s="69">
        <f t="shared" si="1941"/>
        <v>152.91</v>
      </c>
      <c r="I3457" s="69">
        <f t="shared" si="1941"/>
        <v>15.1</v>
      </c>
      <c r="J3457" s="69">
        <f t="shared" si="1942"/>
        <v>168.01</v>
      </c>
      <c r="K3457" s="69">
        <v>0</v>
      </c>
      <c r="L3457" s="75">
        <f t="shared" si="1943"/>
        <v>168.01</v>
      </c>
      <c r="N3457" s="69">
        <v>152.91</v>
      </c>
      <c r="O3457" s="69">
        <v>15.1</v>
      </c>
      <c r="P3457" s="69">
        <f t="shared" si="1944"/>
        <v>168.01</v>
      </c>
      <c r="Q3457" s="63"/>
      <c r="R3457" s="69">
        <f t="shared" si="1945"/>
        <v>152.91</v>
      </c>
      <c r="S3457" s="69">
        <f t="shared" si="1945"/>
        <v>15.1</v>
      </c>
      <c r="T3457" s="69">
        <f t="shared" si="1946"/>
        <v>168.01</v>
      </c>
      <c r="U3457" s="69">
        <f t="shared" si="1947"/>
        <v>0</v>
      </c>
      <c r="V3457" s="77">
        <f t="shared" si="1948"/>
        <v>168.01</v>
      </c>
      <c r="X3457" s="69">
        <v>152.91</v>
      </c>
      <c r="Y3457" s="69">
        <v>15.1</v>
      </c>
      <c r="Z3457" s="69">
        <v>168.01</v>
      </c>
      <c r="AA3457" s="78"/>
      <c r="AB3457" s="79">
        <f t="shared" si="1921"/>
        <v>0</v>
      </c>
    </row>
    <row r="3458" spans="1:28" ht="22.5" x14ac:dyDescent="0.25">
      <c r="A3458" s="71" t="s">
        <v>12225</v>
      </c>
      <c r="B3458" s="72" t="s">
        <v>17143</v>
      </c>
      <c r="C3458" s="73" t="s">
        <v>8753</v>
      </c>
      <c r="D3458" s="74">
        <v>0</v>
      </c>
      <c r="E3458" s="69">
        <v>315.77000000000004</v>
      </c>
      <c r="F3458" s="75">
        <f t="shared" si="1940"/>
        <v>0</v>
      </c>
      <c r="G3458" s="76"/>
      <c r="H3458" s="69">
        <f t="shared" si="1941"/>
        <v>300.67</v>
      </c>
      <c r="I3458" s="69">
        <f t="shared" si="1941"/>
        <v>15.1</v>
      </c>
      <c r="J3458" s="69">
        <f t="shared" si="1942"/>
        <v>315.77000000000004</v>
      </c>
      <c r="K3458" s="69">
        <v>0</v>
      </c>
      <c r="L3458" s="75">
        <f t="shared" si="1943"/>
        <v>315.77000000000004</v>
      </c>
      <c r="N3458" s="69">
        <v>300.67</v>
      </c>
      <c r="O3458" s="69">
        <v>15.1</v>
      </c>
      <c r="P3458" s="69">
        <f t="shared" si="1944"/>
        <v>315.77000000000004</v>
      </c>
      <c r="Q3458" s="63"/>
      <c r="R3458" s="69">
        <f t="shared" si="1945"/>
        <v>300.67</v>
      </c>
      <c r="S3458" s="69">
        <f t="shared" si="1945"/>
        <v>15.1</v>
      </c>
      <c r="T3458" s="69">
        <f t="shared" si="1946"/>
        <v>315.77000000000004</v>
      </c>
      <c r="U3458" s="69">
        <f t="shared" si="1947"/>
        <v>0</v>
      </c>
      <c r="V3458" s="77">
        <f t="shared" si="1948"/>
        <v>315.77000000000004</v>
      </c>
      <c r="X3458" s="69">
        <v>300.67</v>
      </c>
      <c r="Y3458" s="69">
        <v>15.1</v>
      </c>
      <c r="Z3458" s="69">
        <v>315.77</v>
      </c>
      <c r="AA3458" s="78"/>
      <c r="AB3458" s="79">
        <f t="shared" si="1921"/>
        <v>0</v>
      </c>
    </row>
    <row r="3459" spans="1:28" ht="22.5" x14ac:dyDescent="0.25">
      <c r="A3459" s="71" t="s">
        <v>12226</v>
      </c>
      <c r="B3459" s="72" t="s">
        <v>17144</v>
      </c>
      <c r="C3459" s="73" t="s">
        <v>8753</v>
      </c>
      <c r="D3459" s="74">
        <v>0</v>
      </c>
      <c r="E3459" s="69">
        <v>401.99000000000007</v>
      </c>
      <c r="F3459" s="75">
        <f t="shared" si="1940"/>
        <v>0</v>
      </c>
      <c r="G3459" s="76"/>
      <c r="H3459" s="69">
        <f t="shared" si="1941"/>
        <v>386.89</v>
      </c>
      <c r="I3459" s="69">
        <f t="shared" si="1941"/>
        <v>15.1</v>
      </c>
      <c r="J3459" s="69">
        <f t="shared" si="1942"/>
        <v>401.99</v>
      </c>
      <c r="K3459" s="69">
        <v>0</v>
      </c>
      <c r="L3459" s="75">
        <f t="shared" si="1943"/>
        <v>401.99</v>
      </c>
      <c r="N3459" s="69">
        <v>386.89000000000004</v>
      </c>
      <c r="O3459" s="69">
        <v>15.1</v>
      </c>
      <c r="P3459" s="69">
        <f t="shared" si="1944"/>
        <v>401.99000000000007</v>
      </c>
      <c r="Q3459" s="63"/>
      <c r="R3459" s="69">
        <f t="shared" si="1945"/>
        <v>386.89</v>
      </c>
      <c r="S3459" s="69">
        <f t="shared" si="1945"/>
        <v>15.1</v>
      </c>
      <c r="T3459" s="69">
        <f t="shared" si="1946"/>
        <v>401.99</v>
      </c>
      <c r="U3459" s="69">
        <f t="shared" si="1947"/>
        <v>0</v>
      </c>
      <c r="V3459" s="77">
        <f t="shared" si="1948"/>
        <v>401.99</v>
      </c>
      <c r="X3459" s="69">
        <v>386.89</v>
      </c>
      <c r="Y3459" s="69">
        <v>15.1</v>
      </c>
      <c r="Z3459" s="69">
        <v>401.99</v>
      </c>
      <c r="AA3459" s="78"/>
      <c r="AB3459" s="79">
        <f t="shared" si="1921"/>
        <v>0</v>
      </c>
    </row>
    <row r="3460" spans="1:28" ht="22.5" x14ac:dyDescent="0.25">
      <c r="A3460" s="71" t="s">
        <v>12227</v>
      </c>
      <c r="B3460" s="72" t="s">
        <v>17145</v>
      </c>
      <c r="C3460" s="73" t="s">
        <v>8753</v>
      </c>
      <c r="D3460" s="74">
        <v>0</v>
      </c>
      <c r="E3460" s="69">
        <v>665.54000000000008</v>
      </c>
      <c r="F3460" s="75">
        <f t="shared" si="1940"/>
        <v>0</v>
      </c>
      <c r="G3460" s="76"/>
      <c r="H3460" s="69">
        <f t="shared" si="1941"/>
        <v>650.44000000000005</v>
      </c>
      <c r="I3460" s="69">
        <f t="shared" si="1941"/>
        <v>15.1</v>
      </c>
      <c r="J3460" s="69">
        <f t="shared" si="1942"/>
        <v>665.54000000000008</v>
      </c>
      <c r="K3460" s="69">
        <v>0</v>
      </c>
      <c r="L3460" s="75">
        <f t="shared" si="1943"/>
        <v>665.54000000000008</v>
      </c>
      <c r="N3460" s="69">
        <v>650.44000000000005</v>
      </c>
      <c r="O3460" s="69">
        <v>15.1</v>
      </c>
      <c r="P3460" s="69">
        <f t="shared" si="1944"/>
        <v>665.54000000000008</v>
      </c>
      <c r="Q3460" s="63"/>
      <c r="R3460" s="69">
        <f t="shared" si="1945"/>
        <v>650.44000000000005</v>
      </c>
      <c r="S3460" s="69">
        <f t="shared" si="1945"/>
        <v>15.1</v>
      </c>
      <c r="T3460" s="69">
        <f t="shared" si="1946"/>
        <v>665.54000000000008</v>
      </c>
      <c r="U3460" s="69">
        <f t="shared" si="1947"/>
        <v>0</v>
      </c>
      <c r="V3460" s="77">
        <f t="shared" si="1948"/>
        <v>665.54000000000008</v>
      </c>
      <c r="X3460" s="69">
        <v>650.44000000000005</v>
      </c>
      <c r="Y3460" s="69">
        <v>15.1</v>
      </c>
      <c r="Z3460" s="69">
        <v>665.54</v>
      </c>
      <c r="AA3460" s="78"/>
      <c r="AB3460" s="79">
        <f t="shared" si="1921"/>
        <v>0</v>
      </c>
    </row>
    <row r="3461" spans="1:28" ht="22.5" x14ac:dyDescent="0.25">
      <c r="A3461" s="71" t="s">
        <v>12228</v>
      </c>
      <c r="B3461" s="72" t="s">
        <v>17146</v>
      </c>
      <c r="C3461" s="73" t="s">
        <v>8753</v>
      </c>
      <c r="D3461" s="74">
        <v>0</v>
      </c>
      <c r="E3461" s="69">
        <v>1236.8</v>
      </c>
      <c r="F3461" s="75">
        <f t="shared" si="1940"/>
        <v>0</v>
      </c>
      <c r="G3461" s="28"/>
      <c r="H3461" s="69">
        <f t="shared" si="1941"/>
        <v>1216.6600000000001</v>
      </c>
      <c r="I3461" s="69">
        <f t="shared" si="1941"/>
        <v>20.14</v>
      </c>
      <c r="J3461" s="69">
        <f t="shared" si="1942"/>
        <v>1236.8000000000002</v>
      </c>
      <c r="K3461" s="69">
        <v>0</v>
      </c>
      <c r="L3461" s="75">
        <f t="shared" si="1943"/>
        <v>1236.8000000000002</v>
      </c>
      <c r="N3461" s="69">
        <v>1216.6599999999999</v>
      </c>
      <c r="O3461" s="69">
        <v>20.14</v>
      </c>
      <c r="P3461" s="69">
        <f t="shared" si="1944"/>
        <v>1236.8</v>
      </c>
      <c r="Q3461" s="63"/>
      <c r="R3461" s="69">
        <f t="shared" si="1945"/>
        <v>1216.6600000000001</v>
      </c>
      <c r="S3461" s="69">
        <f t="shared" si="1945"/>
        <v>20.13</v>
      </c>
      <c r="T3461" s="69">
        <f t="shared" si="1946"/>
        <v>1236.7900000000002</v>
      </c>
      <c r="U3461" s="69">
        <f t="shared" si="1947"/>
        <v>0</v>
      </c>
      <c r="V3461" s="77">
        <f t="shared" si="1948"/>
        <v>1236.7900000000002</v>
      </c>
      <c r="X3461" s="69">
        <v>1216.6600000000001</v>
      </c>
      <c r="Y3461" s="69">
        <v>20.13</v>
      </c>
      <c r="Z3461" s="69">
        <v>1236.79</v>
      </c>
      <c r="AA3461" s="78"/>
      <c r="AB3461" s="79">
        <f t="shared" si="1921"/>
        <v>9.9999999999909051E-3</v>
      </c>
    </row>
    <row r="3462" spans="1:28" s="33" customFormat="1" ht="33.75" x14ac:dyDescent="0.25">
      <c r="A3462" s="71" t="s">
        <v>12910</v>
      </c>
      <c r="B3462" s="72" t="s">
        <v>17147</v>
      </c>
      <c r="C3462" s="73" t="s">
        <v>8753</v>
      </c>
      <c r="D3462" s="74">
        <v>0</v>
      </c>
      <c r="E3462" s="69">
        <v>3773.08</v>
      </c>
      <c r="F3462" s="75">
        <f t="shared" si="1940"/>
        <v>0</v>
      </c>
      <c r="G3462" s="28"/>
      <c r="H3462" s="69">
        <f t="shared" si="1941"/>
        <v>3752.94</v>
      </c>
      <c r="I3462" s="69">
        <f t="shared" si="1941"/>
        <v>20.14</v>
      </c>
      <c r="J3462" s="69">
        <f t="shared" si="1942"/>
        <v>3773.08</v>
      </c>
      <c r="K3462" s="69">
        <v>0</v>
      </c>
      <c r="L3462" s="75">
        <f t="shared" si="1943"/>
        <v>3773.08</v>
      </c>
      <c r="N3462" s="69">
        <v>3752.94</v>
      </c>
      <c r="O3462" s="69">
        <v>20.14</v>
      </c>
      <c r="P3462" s="69">
        <f t="shared" si="1944"/>
        <v>3773.08</v>
      </c>
      <c r="Q3462" s="63"/>
      <c r="R3462" s="69">
        <f t="shared" si="1945"/>
        <v>3752.94</v>
      </c>
      <c r="S3462" s="69">
        <f t="shared" si="1945"/>
        <v>20.13</v>
      </c>
      <c r="T3462" s="69">
        <f t="shared" si="1946"/>
        <v>3773.07</v>
      </c>
      <c r="U3462" s="69">
        <f t="shared" si="1947"/>
        <v>0</v>
      </c>
      <c r="V3462" s="77">
        <f t="shared" si="1948"/>
        <v>3773.07</v>
      </c>
      <c r="X3462" s="69">
        <v>3752.94</v>
      </c>
      <c r="Y3462" s="69">
        <v>20.13</v>
      </c>
      <c r="Z3462" s="69">
        <v>3773.07</v>
      </c>
      <c r="AA3462" s="78"/>
      <c r="AB3462" s="107">
        <f t="shared" si="1921"/>
        <v>9.9999999997635314E-3</v>
      </c>
    </row>
    <row r="3463" spans="1:28" s="33" customFormat="1" ht="33.75" x14ac:dyDescent="0.25">
      <c r="A3463" s="71" t="s">
        <v>12911</v>
      </c>
      <c r="B3463" s="72" t="s">
        <v>17148</v>
      </c>
      <c r="C3463" s="73" t="s">
        <v>8753</v>
      </c>
      <c r="D3463" s="74">
        <v>0</v>
      </c>
      <c r="E3463" s="69">
        <v>50.77</v>
      </c>
      <c r="F3463" s="75">
        <f t="shared" si="1940"/>
        <v>0</v>
      </c>
      <c r="G3463" s="28"/>
      <c r="H3463" s="69">
        <f t="shared" si="1941"/>
        <v>40.71</v>
      </c>
      <c r="I3463" s="69">
        <f t="shared" si="1941"/>
        <v>10.06</v>
      </c>
      <c r="J3463" s="69">
        <f t="shared" si="1942"/>
        <v>50.77</v>
      </c>
      <c r="K3463" s="69">
        <v>0</v>
      </c>
      <c r="L3463" s="75">
        <f t="shared" si="1943"/>
        <v>50.77</v>
      </c>
      <c r="N3463" s="69">
        <v>40.71</v>
      </c>
      <c r="O3463" s="69">
        <v>10.06</v>
      </c>
      <c r="P3463" s="69">
        <f t="shared" si="1944"/>
        <v>50.77</v>
      </c>
      <c r="Q3463" s="63"/>
      <c r="R3463" s="69">
        <f t="shared" si="1945"/>
        <v>40.71</v>
      </c>
      <c r="S3463" s="69">
        <f t="shared" si="1945"/>
        <v>10.06</v>
      </c>
      <c r="T3463" s="69">
        <f t="shared" si="1946"/>
        <v>50.77</v>
      </c>
      <c r="U3463" s="69">
        <f t="shared" si="1947"/>
        <v>0</v>
      </c>
      <c r="V3463" s="77">
        <f t="shared" si="1948"/>
        <v>50.77</v>
      </c>
      <c r="X3463" s="69">
        <v>40.71</v>
      </c>
      <c r="Y3463" s="69">
        <v>10.06</v>
      </c>
      <c r="Z3463" s="69">
        <v>50.77</v>
      </c>
      <c r="AA3463" s="78"/>
      <c r="AB3463" s="107">
        <f t="shared" si="1921"/>
        <v>0</v>
      </c>
    </row>
    <row r="3464" spans="1:28" ht="33.75" x14ac:dyDescent="0.25">
      <c r="A3464" s="71" t="s">
        <v>12229</v>
      </c>
      <c r="B3464" s="72" t="s">
        <v>17149</v>
      </c>
      <c r="C3464" s="73" t="s">
        <v>8753</v>
      </c>
      <c r="D3464" s="74">
        <v>0</v>
      </c>
      <c r="E3464" s="69">
        <v>63.12</v>
      </c>
      <c r="F3464" s="75">
        <f t="shared" si="1940"/>
        <v>0</v>
      </c>
      <c r="G3464" s="76"/>
      <c r="H3464" s="69">
        <f t="shared" si="1941"/>
        <v>48.02</v>
      </c>
      <c r="I3464" s="69">
        <f t="shared" si="1941"/>
        <v>15.1</v>
      </c>
      <c r="J3464" s="69">
        <f t="shared" si="1942"/>
        <v>63.120000000000005</v>
      </c>
      <c r="K3464" s="69">
        <v>0</v>
      </c>
      <c r="L3464" s="75">
        <f t="shared" si="1943"/>
        <v>63.120000000000005</v>
      </c>
      <c r="N3464" s="69">
        <v>48.019999999999996</v>
      </c>
      <c r="O3464" s="69">
        <v>15.1</v>
      </c>
      <c r="P3464" s="69">
        <f t="shared" si="1944"/>
        <v>63.12</v>
      </c>
      <c r="Q3464" s="63"/>
      <c r="R3464" s="69">
        <f t="shared" si="1945"/>
        <v>48.02</v>
      </c>
      <c r="S3464" s="69">
        <f t="shared" si="1945"/>
        <v>15.1</v>
      </c>
      <c r="T3464" s="69">
        <f t="shared" si="1946"/>
        <v>63.120000000000005</v>
      </c>
      <c r="U3464" s="69">
        <f t="shared" si="1947"/>
        <v>0</v>
      </c>
      <c r="V3464" s="77">
        <f t="shared" si="1948"/>
        <v>63.120000000000005</v>
      </c>
      <c r="X3464" s="69">
        <v>48.02</v>
      </c>
      <c r="Y3464" s="69">
        <v>15.1</v>
      </c>
      <c r="Z3464" s="69">
        <v>63.12</v>
      </c>
      <c r="AA3464" s="78"/>
      <c r="AB3464" s="79">
        <f t="shared" si="1921"/>
        <v>0</v>
      </c>
    </row>
    <row r="3465" spans="1:28" s="33" customFormat="1" ht="33.75" x14ac:dyDescent="0.25">
      <c r="A3465" s="71" t="s">
        <v>12912</v>
      </c>
      <c r="B3465" s="72" t="s">
        <v>17150</v>
      </c>
      <c r="C3465" s="73" t="s">
        <v>8753</v>
      </c>
      <c r="D3465" s="74">
        <v>0</v>
      </c>
      <c r="E3465" s="69">
        <v>87.08</v>
      </c>
      <c r="F3465" s="75">
        <f t="shared" si="1940"/>
        <v>0</v>
      </c>
      <c r="G3465" s="28"/>
      <c r="H3465" s="69">
        <f t="shared" si="1941"/>
        <v>73.67</v>
      </c>
      <c r="I3465" s="69">
        <f t="shared" si="1941"/>
        <v>13.41</v>
      </c>
      <c r="J3465" s="69">
        <f t="shared" si="1942"/>
        <v>87.08</v>
      </c>
      <c r="K3465" s="69">
        <v>0</v>
      </c>
      <c r="L3465" s="75">
        <f t="shared" si="1943"/>
        <v>87.08</v>
      </c>
      <c r="N3465" s="69">
        <v>73.67</v>
      </c>
      <c r="O3465" s="69">
        <v>13.41</v>
      </c>
      <c r="P3465" s="69">
        <f t="shared" si="1944"/>
        <v>87.08</v>
      </c>
      <c r="Q3465" s="63"/>
      <c r="R3465" s="69">
        <f t="shared" si="1945"/>
        <v>73.67</v>
      </c>
      <c r="S3465" s="69">
        <f t="shared" si="1945"/>
        <v>13.42</v>
      </c>
      <c r="T3465" s="69">
        <f t="shared" si="1946"/>
        <v>87.09</v>
      </c>
      <c r="U3465" s="69">
        <f t="shared" si="1947"/>
        <v>0</v>
      </c>
      <c r="V3465" s="77">
        <f t="shared" si="1948"/>
        <v>87.09</v>
      </c>
      <c r="X3465" s="69">
        <v>73.67</v>
      </c>
      <c r="Y3465" s="69">
        <v>13.42</v>
      </c>
      <c r="Z3465" s="69">
        <v>87.09</v>
      </c>
      <c r="AA3465" s="78"/>
      <c r="AB3465" s="107">
        <f t="shared" si="1921"/>
        <v>-1.0000000000005116E-2</v>
      </c>
    </row>
    <row r="3466" spans="1:28" ht="33.75" x14ac:dyDescent="0.25">
      <c r="A3466" s="71" t="s">
        <v>12230</v>
      </c>
      <c r="B3466" s="72" t="s">
        <v>17151</v>
      </c>
      <c r="C3466" s="73" t="s">
        <v>8753</v>
      </c>
      <c r="D3466" s="74">
        <v>0</v>
      </c>
      <c r="E3466" s="69">
        <v>82.55</v>
      </c>
      <c r="F3466" s="75">
        <f t="shared" si="1940"/>
        <v>0</v>
      </c>
      <c r="G3466" s="76"/>
      <c r="H3466" s="69">
        <f t="shared" si="1941"/>
        <v>67.45</v>
      </c>
      <c r="I3466" s="69">
        <f t="shared" si="1941"/>
        <v>15.1</v>
      </c>
      <c r="J3466" s="69">
        <f t="shared" si="1942"/>
        <v>82.55</v>
      </c>
      <c r="K3466" s="69">
        <v>0</v>
      </c>
      <c r="L3466" s="75">
        <f t="shared" si="1943"/>
        <v>82.55</v>
      </c>
      <c r="N3466" s="69">
        <v>67.45</v>
      </c>
      <c r="O3466" s="69">
        <v>15.1</v>
      </c>
      <c r="P3466" s="69">
        <f t="shared" si="1944"/>
        <v>82.55</v>
      </c>
      <c r="Q3466" s="63"/>
      <c r="R3466" s="69">
        <f t="shared" si="1945"/>
        <v>67.45</v>
      </c>
      <c r="S3466" s="69">
        <f t="shared" si="1945"/>
        <v>15.1</v>
      </c>
      <c r="T3466" s="69">
        <f t="shared" si="1946"/>
        <v>82.55</v>
      </c>
      <c r="U3466" s="69">
        <f t="shared" si="1947"/>
        <v>0</v>
      </c>
      <c r="V3466" s="77">
        <f t="shared" si="1948"/>
        <v>82.55</v>
      </c>
      <c r="X3466" s="69">
        <v>67.45</v>
      </c>
      <c r="Y3466" s="69">
        <v>15.1</v>
      </c>
      <c r="Z3466" s="69">
        <v>82.55</v>
      </c>
      <c r="AA3466" s="78"/>
      <c r="AB3466" s="79">
        <f t="shared" ref="AB3466:AB3529" si="1949">P3466-Z3466</f>
        <v>0</v>
      </c>
    </row>
    <row r="3467" spans="1:28" ht="33.75" x14ac:dyDescent="0.25">
      <c r="A3467" s="71" t="s">
        <v>12231</v>
      </c>
      <c r="B3467" s="72" t="s">
        <v>17152</v>
      </c>
      <c r="C3467" s="73" t="s">
        <v>8753</v>
      </c>
      <c r="D3467" s="74">
        <v>0</v>
      </c>
      <c r="E3467" s="69">
        <v>290.85000000000002</v>
      </c>
      <c r="F3467" s="75">
        <f t="shared" si="1940"/>
        <v>0</v>
      </c>
      <c r="G3467" s="76"/>
      <c r="H3467" s="69">
        <f t="shared" si="1941"/>
        <v>275.75</v>
      </c>
      <c r="I3467" s="69">
        <f t="shared" si="1941"/>
        <v>15.1</v>
      </c>
      <c r="J3467" s="69">
        <f t="shared" si="1942"/>
        <v>290.85000000000002</v>
      </c>
      <c r="K3467" s="69">
        <v>0</v>
      </c>
      <c r="L3467" s="75">
        <f t="shared" si="1943"/>
        <v>290.85000000000002</v>
      </c>
      <c r="N3467" s="69">
        <v>275.75</v>
      </c>
      <c r="O3467" s="69">
        <v>15.1</v>
      </c>
      <c r="P3467" s="69">
        <f t="shared" si="1944"/>
        <v>290.85000000000002</v>
      </c>
      <c r="Q3467" s="63"/>
      <c r="R3467" s="69">
        <f t="shared" si="1945"/>
        <v>275.75</v>
      </c>
      <c r="S3467" s="69">
        <f t="shared" si="1945"/>
        <v>15.1</v>
      </c>
      <c r="T3467" s="69">
        <f t="shared" si="1946"/>
        <v>290.85000000000002</v>
      </c>
      <c r="U3467" s="69">
        <f t="shared" si="1947"/>
        <v>0</v>
      </c>
      <c r="V3467" s="77">
        <f t="shared" si="1948"/>
        <v>290.85000000000002</v>
      </c>
      <c r="X3467" s="69">
        <v>275.75</v>
      </c>
      <c r="Y3467" s="69">
        <v>15.1</v>
      </c>
      <c r="Z3467" s="69">
        <v>290.85000000000002</v>
      </c>
      <c r="AA3467" s="78"/>
      <c r="AB3467" s="79">
        <f t="shared" si="1949"/>
        <v>0</v>
      </c>
    </row>
    <row r="3468" spans="1:28" ht="33.75" x14ac:dyDescent="0.25">
      <c r="A3468" s="71" t="s">
        <v>12232</v>
      </c>
      <c r="B3468" s="72" t="s">
        <v>17153</v>
      </c>
      <c r="C3468" s="73" t="s">
        <v>8753</v>
      </c>
      <c r="D3468" s="74">
        <v>0</v>
      </c>
      <c r="E3468" s="69">
        <v>402.86000000000007</v>
      </c>
      <c r="F3468" s="75">
        <f t="shared" si="1940"/>
        <v>0</v>
      </c>
      <c r="G3468" s="76"/>
      <c r="H3468" s="69">
        <f t="shared" si="1941"/>
        <v>387.76</v>
      </c>
      <c r="I3468" s="69">
        <f t="shared" si="1941"/>
        <v>15.1</v>
      </c>
      <c r="J3468" s="69">
        <f t="shared" si="1942"/>
        <v>402.86</v>
      </c>
      <c r="K3468" s="69">
        <v>0</v>
      </c>
      <c r="L3468" s="75">
        <f t="shared" si="1943"/>
        <v>402.86</v>
      </c>
      <c r="N3468" s="69">
        <v>387.76000000000005</v>
      </c>
      <c r="O3468" s="69">
        <v>15.1</v>
      </c>
      <c r="P3468" s="69">
        <f t="shared" si="1944"/>
        <v>402.86000000000007</v>
      </c>
      <c r="Q3468" s="63"/>
      <c r="R3468" s="69">
        <f t="shared" si="1945"/>
        <v>387.76</v>
      </c>
      <c r="S3468" s="69">
        <f t="shared" si="1945"/>
        <v>15.1</v>
      </c>
      <c r="T3468" s="69">
        <f t="shared" si="1946"/>
        <v>402.86</v>
      </c>
      <c r="U3468" s="69">
        <f t="shared" si="1947"/>
        <v>0</v>
      </c>
      <c r="V3468" s="77">
        <f t="shared" si="1948"/>
        <v>402.86</v>
      </c>
      <c r="X3468" s="69">
        <v>387.76</v>
      </c>
      <c r="Y3468" s="69">
        <v>15.1</v>
      </c>
      <c r="Z3468" s="69">
        <v>402.86</v>
      </c>
      <c r="AA3468" s="78"/>
      <c r="AB3468" s="79">
        <f t="shared" si="1949"/>
        <v>0</v>
      </c>
    </row>
    <row r="3469" spans="1:28" ht="33.75" x14ac:dyDescent="0.25">
      <c r="A3469" s="71" t="s">
        <v>12233</v>
      </c>
      <c r="B3469" s="72" t="s">
        <v>17154</v>
      </c>
      <c r="C3469" s="73" t="s">
        <v>8753</v>
      </c>
      <c r="D3469" s="74">
        <v>0</v>
      </c>
      <c r="E3469" s="69">
        <v>2493.15</v>
      </c>
      <c r="F3469" s="75">
        <f t="shared" si="1940"/>
        <v>0</v>
      </c>
      <c r="G3469" s="76"/>
      <c r="H3469" s="69">
        <f t="shared" si="1941"/>
        <v>2426.06</v>
      </c>
      <c r="I3469" s="69">
        <f t="shared" si="1941"/>
        <v>67.09</v>
      </c>
      <c r="J3469" s="69">
        <f t="shared" si="1942"/>
        <v>2493.15</v>
      </c>
      <c r="K3469" s="69">
        <v>0</v>
      </c>
      <c r="L3469" s="75">
        <f t="shared" si="1943"/>
        <v>2493.15</v>
      </c>
      <c r="N3469" s="69">
        <v>2426.06</v>
      </c>
      <c r="O3469" s="69">
        <v>67.09</v>
      </c>
      <c r="P3469" s="69">
        <f t="shared" si="1944"/>
        <v>2493.15</v>
      </c>
      <c r="Q3469" s="63"/>
      <c r="R3469" s="69">
        <f t="shared" si="1945"/>
        <v>2426.06</v>
      </c>
      <c r="S3469" s="69">
        <f t="shared" si="1945"/>
        <v>67.099999999999994</v>
      </c>
      <c r="T3469" s="69">
        <f t="shared" si="1946"/>
        <v>2493.16</v>
      </c>
      <c r="U3469" s="69">
        <f t="shared" si="1947"/>
        <v>0</v>
      </c>
      <c r="V3469" s="77">
        <f t="shared" si="1948"/>
        <v>2493.16</v>
      </c>
      <c r="X3469" s="69">
        <v>2426.06</v>
      </c>
      <c r="Y3469" s="69">
        <v>67.099999999999994</v>
      </c>
      <c r="Z3469" s="69">
        <v>2493.16</v>
      </c>
      <c r="AA3469" s="78"/>
      <c r="AB3469" s="79">
        <f t="shared" si="1949"/>
        <v>-9.9999999997635314E-3</v>
      </c>
    </row>
    <row r="3470" spans="1:28" x14ac:dyDescent="0.25">
      <c r="A3470" s="71" t="s">
        <v>12234</v>
      </c>
      <c r="B3470" s="72" t="s">
        <v>17155</v>
      </c>
      <c r="C3470" s="73" t="s">
        <v>8753</v>
      </c>
      <c r="D3470" s="74">
        <v>0</v>
      </c>
      <c r="E3470" s="69">
        <v>4382.3600000000006</v>
      </c>
      <c r="F3470" s="75">
        <f t="shared" si="1940"/>
        <v>0</v>
      </c>
      <c r="G3470" s="76"/>
      <c r="H3470" s="69">
        <f t="shared" si="1941"/>
        <v>4315.2700000000004</v>
      </c>
      <c r="I3470" s="69">
        <f t="shared" si="1941"/>
        <v>67.09</v>
      </c>
      <c r="J3470" s="69">
        <f t="shared" si="1942"/>
        <v>4382.3600000000006</v>
      </c>
      <c r="K3470" s="69">
        <v>0</v>
      </c>
      <c r="L3470" s="75">
        <f t="shared" si="1943"/>
        <v>4382.3600000000006</v>
      </c>
      <c r="N3470" s="69">
        <v>4315.2700000000004</v>
      </c>
      <c r="O3470" s="69">
        <v>67.09</v>
      </c>
      <c r="P3470" s="69">
        <f t="shared" si="1944"/>
        <v>4382.3600000000006</v>
      </c>
      <c r="Q3470" s="63"/>
      <c r="R3470" s="69">
        <f t="shared" si="1945"/>
        <v>4315.2700000000004</v>
      </c>
      <c r="S3470" s="69">
        <f t="shared" si="1945"/>
        <v>67.099999999999994</v>
      </c>
      <c r="T3470" s="69">
        <f t="shared" si="1946"/>
        <v>4382.3700000000008</v>
      </c>
      <c r="U3470" s="69">
        <f t="shared" si="1947"/>
        <v>0</v>
      </c>
      <c r="V3470" s="77">
        <f t="shared" si="1948"/>
        <v>4382.3700000000008</v>
      </c>
      <c r="X3470" s="69">
        <v>4315.2700000000004</v>
      </c>
      <c r="Y3470" s="69">
        <v>67.099999999999994</v>
      </c>
      <c r="Z3470" s="69">
        <v>4382.37</v>
      </c>
      <c r="AA3470" s="78"/>
      <c r="AB3470" s="79">
        <f t="shared" si="1949"/>
        <v>-9.999999999308784E-3</v>
      </c>
    </row>
    <row r="3471" spans="1:28" x14ac:dyDescent="0.25">
      <c r="A3471" s="71" t="s">
        <v>12235</v>
      </c>
      <c r="B3471" s="72" t="s">
        <v>17156</v>
      </c>
      <c r="C3471" s="73" t="s">
        <v>8753</v>
      </c>
      <c r="D3471" s="74">
        <v>0</v>
      </c>
      <c r="E3471" s="69">
        <v>319.88</v>
      </c>
      <c r="F3471" s="75">
        <f t="shared" si="1940"/>
        <v>0</v>
      </c>
      <c r="H3471" s="69">
        <f t="shared" si="1941"/>
        <v>286.33</v>
      </c>
      <c r="I3471" s="69">
        <f t="shared" si="1941"/>
        <v>33.549999999999997</v>
      </c>
      <c r="J3471" s="69">
        <f t="shared" si="1942"/>
        <v>319.88</v>
      </c>
      <c r="K3471" s="69">
        <v>0</v>
      </c>
      <c r="L3471" s="75">
        <f t="shared" si="1943"/>
        <v>319.88</v>
      </c>
      <c r="N3471" s="69">
        <v>286.33</v>
      </c>
      <c r="O3471" s="69">
        <v>33.549999999999997</v>
      </c>
      <c r="P3471" s="69">
        <f t="shared" si="1944"/>
        <v>319.88</v>
      </c>
      <c r="Q3471" s="63"/>
      <c r="R3471" s="69">
        <f t="shared" si="1945"/>
        <v>286.33</v>
      </c>
      <c r="S3471" s="69">
        <f t="shared" si="1945"/>
        <v>33.549999999999997</v>
      </c>
      <c r="T3471" s="69">
        <f t="shared" si="1946"/>
        <v>319.88</v>
      </c>
      <c r="U3471" s="69">
        <f t="shared" si="1947"/>
        <v>0</v>
      </c>
      <c r="V3471" s="77">
        <f t="shared" si="1948"/>
        <v>319.88</v>
      </c>
      <c r="X3471" s="69">
        <v>286.33</v>
      </c>
      <c r="Y3471" s="69">
        <v>33.549999999999997</v>
      </c>
      <c r="Z3471" s="69">
        <v>319.88</v>
      </c>
      <c r="AB3471" s="79">
        <f t="shared" si="1949"/>
        <v>0</v>
      </c>
    </row>
    <row r="3472" spans="1:28" ht="22.5" x14ac:dyDescent="0.25">
      <c r="A3472" s="65" t="s">
        <v>12236</v>
      </c>
      <c r="B3472" s="66" t="s">
        <v>17157</v>
      </c>
      <c r="C3472" s="67"/>
      <c r="D3472" s="68"/>
      <c r="E3472" s="69"/>
      <c r="F3472" s="70"/>
      <c r="H3472" s="69"/>
      <c r="I3472" s="69"/>
      <c r="J3472" s="69"/>
      <c r="K3472" s="69"/>
      <c r="L3472" s="75"/>
      <c r="N3472" s="69"/>
      <c r="O3472" s="69"/>
      <c r="P3472" s="69"/>
      <c r="Q3472" s="63"/>
      <c r="R3472" s="69"/>
      <c r="S3472" s="69"/>
      <c r="T3472" s="69"/>
      <c r="U3472" s="69"/>
      <c r="V3472" s="77"/>
      <c r="X3472" s="69"/>
      <c r="Y3472" s="69"/>
      <c r="Z3472" s="69"/>
      <c r="AA3472" s="78"/>
      <c r="AB3472" s="79">
        <f t="shared" si="1949"/>
        <v>0</v>
      </c>
    </row>
    <row r="3473" spans="1:28" ht="22.5" x14ac:dyDescent="0.25">
      <c r="A3473" s="71" t="s">
        <v>12237</v>
      </c>
      <c r="B3473" s="72" t="s">
        <v>17158</v>
      </c>
      <c r="C3473" s="73" t="s">
        <v>8753</v>
      </c>
      <c r="D3473" s="74">
        <v>0</v>
      </c>
      <c r="E3473" s="69">
        <v>800.91999999999985</v>
      </c>
      <c r="F3473" s="75">
        <f t="shared" ref="F3473:F3489" si="1950">ROUND(D3473*E3473,2)</f>
        <v>0</v>
      </c>
      <c r="G3473" s="76"/>
      <c r="H3473" s="69">
        <f t="shared" ref="H3473:I3489" si="1951">ROUND(N3473+(N3473*$H$2/100),2)</f>
        <v>758.98</v>
      </c>
      <c r="I3473" s="69">
        <f t="shared" si="1951"/>
        <v>41.94</v>
      </c>
      <c r="J3473" s="69">
        <f t="shared" ref="J3473:J3489" si="1952">H3473+I3473</f>
        <v>800.92000000000007</v>
      </c>
      <c r="K3473" s="69">
        <v>0</v>
      </c>
      <c r="L3473" s="75">
        <f t="shared" ref="L3473:L3489" si="1953">SUM(J3473:K3473)</f>
        <v>800.92000000000007</v>
      </c>
      <c r="N3473" s="69">
        <v>758.9799999999999</v>
      </c>
      <c r="O3473" s="69">
        <v>41.94</v>
      </c>
      <c r="P3473" s="69">
        <f t="shared" ref="P3473:P3489" si="1954">SUM(N3473:O3473)</f>
        <v>800.91999999999985</v>
      </c>
      <c r="Q3473" s="63"/>
      <c r="R3473" s="69">
        <f t="shared" ref="R3473:S3489" si="1955">X3473</f>
        <v>758.98</v>
      </c>
      <c r="S3473" s="69">
        <f t="shared" si="1955"/>
        <v>41.94</v>
      </c>
      <c r="T3473" s="69">
        <f t="shared" ref="T3473:T3489" si="1956">R3473+S3473</f>
        <v>800.92000000000007</v>
      </c>
      <c r="U3473" s="69">
        <f t="shared" ref="U3473:U3489" si="1957">ROUND(Z3473*$H$2,2)/100</f>
        <v>0</v>
      </c>
      <c r="V3473" s="77">
        <f t="shared" ref="V3473:V3489" si="1958">SUM(T3473:U3473)</f>
        <v>800.92000000000007</v>
      </c>
      <c r="X3473" s="69">
        <v>758.98</v>
      </c>
      <c r="Y3473" s="69">
        <v>41.94</v>
      </c>
      <c r="Z3473" s="69">
        <v>800.92</v>
      </c>
      <c r="AA3473" s="78"/>
      <c r="AB3473" s="79">
        <f t="shared" si="1949"/>
        <v>0</v>
      </c>
    </row>
    <row r="3474" spans="1:28" ht="22.5" x14ac:dyDescent="0.25">
      <c r="A3474" s="71" t="s">
        <v>12238</v>
      </c>
      <c r="B3474" s="72" t="s">
        <v>17159</v>
      </c>
      <c r="C3474" s="73" t="s">
        <v>8753</v>
      </c>
      <c r="D3474" s="74">
        <v>0</v>
      </c>
      <c r="E3474" s="69">
        <v>1162.03</v>
      </c>
      <c r="F3474" s="75">
        <f t="shared" si="1950"/>
        <v>0</v>
      </c>
      <c r="G3474" s="76"/>
      <c r="H3474" s="69">
        <f t="shared" si="1951"/>
        <v>1044.6099999999999</v>
      </c>
      <c r="I3474" s="69">
        <f t="shared" si="1951"/>
        <v>117.42</v>
      </c>
      <c r="J3474" s="69">
        <f t="shared" si="1952"/>
        <v>1162.03</v>
      </c>
      <c r="K3474" s="69">
        <v>0</v>
      </c>
      <c r="L3474" s="75">
        <f t="shared" si="1953"/>
        <v>1162.03</v>
      </c>
      <c r="N3474" s="69">
        <v>1044.6099999999999</v>
      </c>
      <c r="O3474" s="69">
        <v>117.41999999999999</v>
      </c>
      <c r="P3474" s="69">
        <f t="shared" si="1954"/>
        <v>1162.03</v>
      </c>
      <c r="Q3474" s="63"/>
      <c r="R3474" s="69">
        <f t="shared" si="1955"/>
        <v>1044.6099999999999</v>
      </c>
      <c r="S3474" s="69">
        <f t="shared" si="1955"/>
        <v>117.44</v>
      </c>
      <c r="T3474" s="69">
        <f t="shared" si="1956"/>
        <v>1162.05</v>
      </c>
      <c r="U3474" s="69">
        <f t="shared" si="1957"/>
        <v>0</v>
      </c>
      <c r="V3474" s="77">
        <f t="shared" si="1958"/>
        <v>1162.05</v>
      </c>
      <c r="X3474" s="69">
        <v>1044.6099999999999</v>
      </c>
      <c r="Y3474" s="69">
        <v>117.44</v>
      </c>
      <c r="Z3474" s="69">
        <v>1162.05</v>
      </c>
      <c r="AA3474" s="78"/>
      <c r="AB3474" s="79">
        <f t="shared" si="1949"/>
        <v>-1.999999999998181E-2</v>
      </c>
    </row>
    <row r="3475" spans="1:28" ht="22.5" x14ac:dyDescent="0.25">
      <c r="A3475" s="71" t="s">
        <v>12239</v>
      </c>
      <c r="B3475" s="72" t="s">
        <v>17160</v>
      </c>
      <c r="C3475" s="73" t="s">
        <v>8753</v>
      </c>
      <c r="D3475" s="74">
        <v>0</v>
      </c>
      <c r="E3475" s="69">
        <v>1655.9499999999998</v>
      </c>
      <c r="F3475" s="75">
        <f t="shared" si="1950"/>
        <v>0</v>
      </c>
      <c r="G3475" s="28"/>
      <c r="H3475" s="69">
        <f t="shared" si="1951"/>
        <v>1538.53</v>
      </c>
      <c r="I3475" s="69">
        <f t="shared" si="1951"/>
        <v>117.42</v>
      </c>
      <c r="J3475" s="69">
        <f t="shared" si="1952"/>
        <v>1655.95</v>
      </c>
      <c r="K3475" s="69">
        <v>0</v>
      </c>
      <c r="L3475" s="75">
        <f t="shared" si="1953"/>
        <v>1655.95</v>
      </c>
      <c r="N3475" s="69">
        <v>1538.53</v>
      </c>
      <c r="O3475" s="69">
        <v>117.41999999999999</v>
      </c>
      <c r="P3475" s="69">
        <f t="shared" si="1954"/>
        <v>1655.95</v>
      </c>
      <c r="Q3475" s="63"/>
      <c r="R3475" s="69">
        <f t="shared" si="1955"/>
        <v>1538.53</v>
      </c>
      <c r="S3475" s="69">
        <f t="shared" si="1955"/>
        <v>117.44</v>
      </c>
      <c r="T3475" s="69">
        <f t="shared" si="1956"/>
        <v>1655.97</v>
      </c>
      <c r="U3475" s="69">
        <f t="shared" si="1957"/>
        <v>0</v>
      </c>
      <c r="V3475" s="77">
        <f t="shared" si="1958"/>
        <v>1655.97</v>
      </c>
      <c r="X3475" s="69">
        <v>1538.53</v>
      </c>
      <c r="Y3475" s="69">
        <v>117.44</v>
      </c>
      <c r="Z3475" s="69">
        <v>1655.97</v>
      </c>
      <c r="AA3475" s="78"/>
      <c r="AB3475" s="79">
        <f t="shared" si="1949"/>
        <v>-1.999999999998181E-2</v>
      </c>
    </row>
    <row r="3476" spans="1:28" ht="22.5" x14ac:dyDescent="0.25">
      <c r="A3476" s="71" t="s">
        <v>12240</v>
      </c>
      <c r="B3476" s="72" t="s">
        <v>17161</v>
      </c>
      <c r="C3476" s="73" t="s">
        <v>8753</v>
      </c>
      <c r="D3476" s="74">
        <v>0</v>
      </c>
      <c r="E3476" s="69">
        <v>864.06</v>
      </c>
      <c r="F3476" s="75">
        <f t="shared" si="1950"/>
        <v>0</v>
      </c>
      <c r="G3476" s="76"/>
      <c r="H3476" s="69">
        <f t="shared" si="1951"/>
        <v>746.64</v>
      </c>
      <c r="I3476" s="69">
        <f t="shared" si="1951"/>
        <v>117.42</v>
      </c>
      <c r="J3476" s="69">
        <f t="shared" si="1952"/>
        <v>864.06</v>
      </c>
      <c r="K3476" s="69">
        <v>0</v>
      </c>
      <c r="L3476" s="75">
        <f t="shared" si="1953"/>
        <v>864.06</v>
      </c>
      <c r="N3476" s="69">
        <v>746.64</v>
      </c>
      <c r="O3476" s="69">
        <v>117.41999999999999</v>
      </c>
      <c r="P3476" s="69">
        <f t="shared" si="1954"/>
        <v>864.06</v>
      </c>
      <c r="Q3476" s="63"/>
      <c r="R3476" s="69">
        <f t="shared" si="1955"/>
        <v>746.64</v>
      </c>
      <c r="S3476" s="69">
        <f t="shared" si="1955"/>
        <v>117.44</v>
      </c>
      <c r="T3476" s="69">
        <f t="shared" si="1956"/>
        <v>864.07999999999993</v>
      </c>
      <c r="U3476" s="69">
        <f t="shared" si="1957"/>
        <v>0</v>
      </c>
      <c r="V3476" s="77">
        <f t="shared" si="1958"/>
        <v>864.07999999999993</v>
      </c>
      <c r="X3476" s="69">
        <v>746.64</v>
      </c>
      <c r="Y3476" s="69">
        <v>117.44</v>
      </c>
      <c r="Z3476" s="69">
        <v>864.08</v>
      </c>
      <c r="AA3476" s="78"/>
      <c r="AB3476" s="79">
        <f t="shared" si="1949"/>
        <v>-2.0000000000095497E-2</v>
      </c>
    </row>
    <row r="3477" spans="1:28" x14ac:dyDescent="0.25">
      <c r="A3477" s="71" t="s">
        <v>12241</v>
      </c>
      <c r="B3477" s="72" t="s">
        <v>17162</v>
      </c>
      <c r="C3477" s="73" t="s">
        <v>8753</v>
      </c>
      <c r="D3477" s="74">
        <v>0</v>
      </c>
      <c r="E3477" s="69">
        <v>1874.04</v>
      </c>
      <c r="F3477" s="75">
        <f t="shared" si="1950"/>
        <v>0</v>
      </c>
      <c r="G3477" s="28"/>
      <c r="H3477" s="69">
        <f t="shared" si="1951"/>
        <v>1756.62</v>
      </c>
      <c r="I3477" s="69">
        <f t="shared" si="1951"/>
        <v>117.42</v>
      </c>
      <c r="J3477" s="69">
        <f t="shared" si="1952"/>
        <v>1874.04</v>
      </c>
      <c r="K3477" s="69">
        <v>0</v>
      </c>
      <c r="L3477" s="75">
        <f t="shared" si="1953"/>
        <v>1874.04</v>
      </c>
      <c r="N3477" s="69">
        <v>1756.62</v>
      </c>
      <c r="O3477" s="69">
        <v>117.41999999999999</v>
      </c>
      <c r="P3477" s="69">
        <f t="shared" si="1954"/>
        <v>1874.04</v>
      </c>
      <c r="Q3477" s="63"/>
      <c r="R3477" s="69">
        <f t="shared" si="1955"/>
        <v>1756.62</v>
      </c>
      <c r="S3477" s="69">
        <f t="shared" si="1955"/>
        <v>117.44</v>
      </c>
      <c r="T3477" s="69">
        <f t="shared" si="1956"/>
        <v>1874.06</v>
      </c>
      <c r="U3477" s="69">
        <f t="shared" si="1957"/>
        <v>0</v>
      </c>
      <c r="V3477" s="77">
        <f t="shared" si="1958"/>
        <v>1874.06</v>
      </c>
      <c r="X3477" s="69">
        <v>1756.62</v>
      </c>
      <c r="Y3477" s="69">
        <v>117.44</v>
      </c>
      <c r="Z3477" s="69">
        <v>1874.06</v>
      </c>
      <c r="AA3477" s="78"/>
      <c r="AB3477" s="79">
        <f t="shared" si="1949"/>
        <v>-1.999999999998181E-2</v>
      </c>
    </row>
    <row r="3478" spans="1:28" x14ac:dyDescent="0.25">
      <c r="A3478" s="71" t="s">
        <v>12242</v>
      </c>
      <c r="B3478" s="72" t="s">
        <v>17163</v>
      </c>
      <c r="C3478" s="73" t="s">
        <v>8753</v>
      </c>
      <c r="D3478" s="74">
        <v>0</v>
      </c>
      <c r="E3478" s="69">
        <v>1164.74</v>
      </c>
      <c r="F3478" s="75">
        <f t="shared" si="1950"/>
        <v>0</v>
      </c>
      <c r="G3478" s="76"/>
      <c r="H3478" s="69">
        <f t="shared" si="1951"/>
        <v>1097.6500000000001</v>
      </c>
      <c r="I3478" s="69">
        <f t="shared" si="1951"/>
        <v>67.09</v>
      </c>
      <c r="J3478" s="69">
        <f t="shared" si="1952"/>
        <v>1164.74</v>
      </c>
      <c r="K3478" s="69">
        <v>0</v>
      </c>
      <c r="L3478" s="75">
        <f t="shared" si="1953"/>
        <v>1164.74</v>
      </c>
      <c r="N3478" s="69">
        <v>1097.6500000000001</v>
      </c>
      <c r="O3478" s="69">
        <v>67.09</v>
      </c>
      <c r="P3478" s="69">
        <f t="shared" si="1954"/>
        <v>1164.74</v>
      </c>
      <c r="Q3478" s="63"/>
      <c r="R3478" s="69">
        <f t="shared" si="1955"/>
        <v>1097.6500000000001</v>
      </c>
      <c r="S3478" s="69">
        <f t="shared" si="1955"/>
        <v>67.099999999999994</v>
      </c>
      <c r="T3478" s="69">
        <f t="shared" si="1956"/>
        <v>1164.75</v>
      </c>
      <c r="U3478" s="69">
        <f t="shared" si="1957"/>
        <v>0</v>
      </c>
      <c r="V3478" s="77">
        <f t="shared" si="1958"/>
        <v>1164.75</v>
      </c>
      <c r="X3478" s="69">
        <v>1097.6500000000001</v>
      </c>
      <c r="Y3478" s="69">
        <v>67.099999999999994</v>
      </c>
      <c r="Z3478" s="69">
        <v>1164.75</v>
      </c>
      <c r="AA3478" s="78"/>
      <c r="AB3478" s="79">
        <f t="shared" si="1949"/>
        <v>-9.9999999999909051E-3</v>
      </c>
    </row>
    <row r="3479" spans="1:28" ht="22.5" x14ac:dyDescent="0.25">
      <c r="A3479" s="71" t="s">
        <v>12243</v>
      </c>
      <c r="B3479" s="72" t="s">
        <v>17164</v>
      </c>
      <c r="C3479" s="73" t="s">
        <v>8753</v>
      </c>
      <c r="D3479" s="74">
        <v>0</v>
      </c>
      <c r="E3479" s="69">
        <v>2060.44</v>
      </c>
      <c r="F3479" s="75">
        <f t="shared" si="1950"/>
        <v>0</v>
      </c>
      <c r="G3479" s="76"/>
      <c r="H3479" s="69">
        <f t="shared" si="1951"/>
        <v>1993.35</v>
      </c>
      <c r="I3479" s="69">
        <f t="shared" si="1951"/>
        <v>67.09</v>
      </c>
      <c r="J3479" s="69">
        <f t="shared" si="1952"/>
        <v>2060.44</v>
      </c>
      <c r="K3479" s="69">
        <v>0</v>
      </c>
      <c r="L3479" s="75">
        <f t="shared" si="1953"/>
        <v>2060.44</v>
      </c>
      <c r="N3479" s="69">
        <v>1993.35</v>
      </c>
      <c r="O3479" s="69">
        <v>67.09</v>
      </c>
      <c r="P3479" s="69">
        <f t="shared" si="1954"/>
        <v>2060.44</v>
      </c>
      <c r="Q3479" s="63"/>
      <c r="R3479" s="69">
        <f t="shared" si="1955"/>
        <v>1993.35</v>
      </c>
      <c r="S3479" s="69">
        <f t="shared" si="1955"/>
        <v>67.099999999999994</v>
      </c>
      <c r="T3479" s="69">
        <f t="shared" si="1956"/>
        <v>2060.4499999999998</v>
      </c>
      <c r="U3479" s="69">
        <f t="shared" si="1957"/>
        <v>0</v>
      </c>
      <c r="V3479" s="77">
        <f t="shared" si="1958"/>
        <v>2060.4499999999998</v>
      </c>
      <c r="X3479" s="69">
        <v>1993.35</v>
      </c>
      <c r="Y3479" s="69">
        <v>67.099999999999994</v>
      </c>
      <c r="Z3479" s="69">
        <v>2060.4499999999998</v>
      </c>
      <c r="AA3479" s="78"/>
      <c r="AB3479" s="79">
        <f t="shared" si="1949"/>
        <v>-9.9999999997635314E-3</v>
      </c>
    </row>
    <row r="3480" spans="1:28" ht="22.5" x14ac:dyDescent="0.25">
      <c r="A3480" s="71" t="s">
        <v>12244</v>
      </c>
      <c r="B3480" s="72" t="s">
        <v>17165</v>
      </c>
      <c r="C3480" s="73" t="s">
        <v>8753</v>
      </c>
      <c r="D3480" s="74">
        <v>0</v>
      </c>
      <c r="E3480" s="69">
        <v>593.39</v>
      </c>
      <c r="F3480" s="75">
        <f t="shared" si="1950"/>
        <v>0</v>
      </c>
      <c r="G3480" s="76"/>
      <c r="H3480" s="69">
        <f t="shared" si="1951"/>
        <v>526.29999999999995</v>
      </c>
      <c r="I3480" s="69">
        <f t="shared" si="1951"/>
        <v>67.09</v>
      </c>
      <c r="J3480" s="69">
        <f t="shared" si="1952"/>
        <v>593.39</v>
      </c>
      <c r="K3480" s="69">
        <v>0</v>
      </c>
      <c r="L3480" s="75">
        <f t="shared" si="1953"/>
        <v>593.39</v>
      </c>
      <c r="N3480" s="69">
        <v>526.29999999999995</v>
      </c>
      <c r="O3480" s="69">
        <v>67.09</v>
      </c>
      <c r="P3480" s="69">
        <f t="shared" si="1954"/>
        <v>593.39</v>
      </c>
      <c r="Q3480" s="63"/>
      <c r="R3480" s="69">
        <f t="shared" si="1955"/>
        <v>526.29999999999995</v>
      </c>
      <c r="S3480" s="69">
        <f t="shared" si="1955"/>
        <v>67.099999999999994</v>
      </c>
      <c r="T3480" s="69">
        <f t="shared" si="1956"/>
        <v>593.4</v>
      </c>
      <c r="U3480" s="69">
        <f t="shared" si="1957"/>
        <v>0</v>
      </c>
      <c r="V3480" s="77">
        <f t="shared" si="1958"/>
        <v>593.4</v>
      </c>
      <c r="X3480" s="69">
        <v>526.29999999999995</v>
      </c>
      <c r="Y3480" s="69">
        <v>67.099999999999994</v>
      </c>
      <c r="Z3480" s="69">
        <v>593.4</v>
      </c>
      <c r="AA3480" s="78"/>
      <c r="AB3480" s="79">
        <f t="shared" si="1949"/>
        <v>-9.9999999999909051E-3</v>
      </c>
    </row>
    <row r="3481" spans="1:28" ht="22.5" x14ac:dyDescent="0.25">
      <c r="A3481" s="71" t="s">
        <v>12245</v>
      </c>
      <c r="B3481" s="72" t="s">
        <v>17166</v>
      </c>
      <c r="C3481" s="73" t="s">
        <v>8753</v>
      </c>
      <c r="D3481" s="74">
        <v>0</v>
      </c>
      <c r="E3481" s="69">
        <v>544.11</v>
      </c>
      <c r="F3481" s="75">
        <f t="shared" si="1950"/>
        <v>0</v>
      </c>
      <c r="G3481" s="76"/>
      <c r="H3481" s="69">
        <f t="shared" si="1951"/>
        <v>477.02</v>
      </c>
      <c r="I3481" s="69">
        <f t="shared" si="1951"/>
        <v>67.09</v>
      </c>
      <c r="J3481" s="69">
        <f t="shared" si="1952"/>
        <v>544.11</v>
      </c>
      <c r="K3481" s="69">
        <v>0</v>
      </c>
      <c r="L3481" s="75">
        <f t="shared" si="1953"/>
        <v>544.11</v>
      </c>
      <c r="N3481" s="69">
        <v>477.02</v>
      </c>
      <c r="O3481" s="69">
        <v>67.09</v>
      </c>
      <c r="P3481" s="69">
        <f t="shared" si="1954"/>
        <v>544.11</v>
      </c>
      <c r="Q3481" s="63"/>
      <c r="R3481" s="69">
        <f t="shared" si="1955"/>
        <v>477.02</v>
      </c>
      <c r="S3481" s="69">
        <f t="shared" si="1955"/>
        <v>67.099999999999994</v>
      </c>
      <c r="T3481" s="69">
        <f t="shared" si="1956"/>
        <v>544.12</v>
      </c>
      <c r="U3481" s="69">
        <f t="shared" si="1957"/>
        <v>0</v>
      </c>
      <c r="V3481" s="77">
        <f t="shared" si="1958"/>
        <v>544.12</v>
      </c>
      <c r="X3481" s="69">
        <v>477.02</v>
      </c>
      <c r="Y3481" s="69">
        <v>67.099999999999994</v>
      </c>
      <c r="Z3481" s="69">
        <v>544.12</v>
      </c>
      <c r="AA3481" s="78"/>
      <c r="AB3481" s="79">
        <f t="shared" si="1949"/>
        <v>-9.9999999999909051E-3</v>
      </c>
    </row>
    <row r="3482" spans="1:28" ht="22.5" x14ac:dyDescent="0.25">
      <c r="A3482" s="71" t="s">
        <v>12246</v>
      </c>
      <c r="B3482" s="72" t="s">
        <v>17167</v>
      </c>
      <c r="C3482" s="73" t="s">
        <v>8753</v>
      </c>
      <c r="D3482" s="74">
        <v>0</v>
      </c>
      <c r="E3482" s="69">
        <v>5690.579999999999</v>
      </c>
      <c r="F3482" s="75">
        <f t="shared" si="1950"/>
        <v>0</v>
      </c>
      <c r="G3482" s="76"/>
      <c r="H3482" s="69">
        <f t="shared" si="1951"/>
        <v>5648.64</v>
      </c>
      <c r="I3482" s="69">
        <f t="shared" si="1951"/>
        <v>41.94</v>
      </c>
      <c r="J3482" s="69">
        <f t="shared" si="1952"/>
        <v>5690.58</v>
      </c>
      <c r="K3482" s="69">
        <v>0</v>
      </c>
      <c r="L3482" s="75">
        <f t="shared" si="1953"/>
        <v>5690.58</v>
      </c>
      <c r="N3482" s="69">
        <v>5648.6399999999994</v>
      </c>
      <c r="O3482" s="69">
        <v>41.94</v>
      </c>
      <c r="P3482" s="69">
        <f t="shared" si="1954"/>
        <v>5690.579999999999</v>
      </c>
      <c r="Q3482" s="63"/>
      <c r="R3482" s="69">
        <f t="shared" si="1955"/>
        <v>5648.64</v>
      </c>
      <c r="S3482" s="69">
        <f t="shared" si="1955"/>
        <v>41.94</v>
      </c>
      <c r="T3482" s="69">
        <f t="shared" si="1956"/>
        <v>5690.58</v>
      </c>
      <c r="U3482" s="69">
        <f t="shared" si="1957"/>
        <v>0</v>
      </c>
      <c r="V3482" s="77">
        <f t="shared" si="1958"/>
        <v>5690.58</v>
      </c>
      <c r="X3482" s="69">
        <v>5648.64</v>
      </c>
      <c r="Y3482" s="69">
        <v>41.94</v>
      </c>
      <c r="Z3482" s="69">
        <v>5690.58</v>
      </c>
      <c r="AA3482" s="78"/>
      <c r="AB3482" s="79">
        <f t="shared" si="1949"/>
        <v>0</v>
      </c>
    </row>
    <row r="3483" spans="1:28" x14ac:dyDescent="0.25">
      <c r="A3483" s="71" t="s">
        <v>12247</v>
      </c>
      <c r="B3483" s="72" t="s">
        <v>17168</v>
      </c>
      <c r="C3483" s="73" t="s">
        <v>8753</v>
      </c>
      <c r="D3483" s="74">
        <v>0</v>
      </c>
      <c r="E3483" s="69">
        <v>2147.66</v>
      </c>
      <c r="F3483" s="75">
        <f t="shared" si="1950"/>
        <v>0</v>
      </c>
      <c r="G3483" s="76"/>
      <c r="H3483" s="69">
        <f t="shared" si="1951"/>
        <v>2127.52</v>
      </c>
      <c r="I3483" s="69">
        <f t="shared" si="1951"/>
        <v>20.14</v>
      </c>
      <c r="J3483" s="69">
        <f t="shared" si="1952"/>
        <v>2147.66</v>
      </c>
      <c r="K3483" s="69">
        <v>0</v>
      </c>
      <c r="L3483" s="75">
        <f t="shared" si="1953"/>
        <v>2147.66</v>
      </c>
      <c r="N3483" s="69">
        <v>2127.52</v>
      </c>
      <c r="O3483" s="69">
        <v>20.14</v>
      </c>
      <c r="P3483" s="69">
        <f t="shared" si="1954"/>
        <v>2147.66</v>
      </c>
      <c r="Q3483" s="63"/>
      <c r="R3483" s="69">
        <f t="shared" si="1955"/>
        <v>2127.52</v>
      </c>
      <c r="S3483" s="69">
        <f t="shared" si="1955"/>
        <v>20.13</v>
      </c>
      <c r="T3483" s="69">
        <f t="shared" si="1956"/>
        <v>2147.65</v>
      </c>
      <c r="U3483" s="69">
        <f t="shared" si="1957"/>
        <v>0</v>
      </c>
      <c r="V3483" s="77">
        <f t="shared" si="1958"/>
        <v>2147.65</v>
      </c>
      <c r="X3483" s="69">
        <v>2127.52</v>
      </c>
      <c r="Y3483" s="69">
        <v>20.13</v>
      </c>
      <c r="Z3483" s="69">
        <v>2147.65</v>
      </c>
      <c r="AA3483" s="78"/>
      <c r="AB3483" s="79">
        <f t="shared" si="1949"/>
        <v>9.9999999997635314E-3</v>
      </c>
    </row>
    <row r="3484" spans="1:28" ht="22.5" x14ac:dyDescent="0.25">
      <c r="A3484" s="71" t="s">
        <v>12248</v>
      </c>
      <c r="B3484" s="72" t="s">
        <v>17169</v>
      </c>
      <c r="C3484" s="73" t="s">
        <v>8753</v>
      </c>
      <c r="D3484" s="74">
        <v>0</v>
      </c>
      <c r="E3484" s="69">
        <v>764.83</v>
      </c>
      <c r="F3484" s="75">
        <f t="shared" si="1950"/>
        <v>0</v>
      </c>
      <c r="G3484" s="76"/>
      <c r="H3484" s="69">
        <f t="shared" si="1951"/>
        <v>697.74</v>
      </c>
      <c r="I3484" s="69">
        <f t="shared" si="1951"/>
        <v>67.09</v>
      </c>
      <c r="J3484" s="69">
        <f t="shared" si="1952"/>
        <v>764.83</v>
      </c>
      <c r="K3484" s="69">
        <v>0</v>
      </c>
      <c r="L3484" s="75">
        <f t="shared" si="1953"/>
        <v>764.83</v>
      </c>
      <c r="N3484" s="69">
        <v>697.74</v>
      </c>
      <c r="O3484" s="69">
        <v>67.09</v>
      </c>
      <c r="P3484" s="69">
        <f t="shared" si="1954"/>
        <v>764.83</v>
      </c>
      <c r="Q3484" s="63"/>
      <c r="R3484" s="69">
        <f t="shared" si="1955"/>
        <v>697.74</v>
      </c>
      <c r="S3484" s="69">
        <f t="shared" si="1955"/>
        <v>67.099999999999994</v>
      </c>
      <c r="T3484" s="69">
        <f t="shared" si="1956"/>
        <v>764.84</v>
      </c>
      <c r="U3484" s="69">
        <f t="shared" si="1957"/>
        <v>0</v>
      </c>
      <c r="V3484" s="77">
        <f t="shared" si="1958"/>
        <v>764.84</v>
      </c>
      <c r="X3484" s="69">
        <v>697.74</v>
      </c>
      <c r="Y3484" s="69">
        <v>67.099999999999994</v>
      </c>
      <c r="Z3484" s="69">
        <v>764.84</v>
      </c>
      <c r="AA3484" s="78"/>
      <c r="AB3484" s="79">
        <f t="shared" si="1949"/>
        <v>-9.9999999999909051E-3</v>
      </c>
    </row>
    <row r="3485" spans="1:28" ht="22.5" x14ac:dyDescent="0.25">
      <c r="A3485" s="71" t="s">
        <v>12249</v>
      </c>
      <c r="B3485" s="72" t="s">
        <v>17170</v>
      </c>
      <c r="C3485" s="73" t="s">
        <v>8753</v>
      </c>
      <c r="D3485" s="74">
        <v>0</v>
      </c>
      <c r="E3485" s="69">
        <v>648.13</v>
      </c>
      <c r="F3485" s="75">
        <f t="shared" si="1950"/>
        <v>0</v>
      </c>
      <c r="G3485" s="76"/>
      <c r="H3485" s="69">
        <f t="shared" si="1951"/>
        <v>622.98</v>
      </c>
      <c r="I3485" s="69">
        <f t="shared" si="1951"/>
        <v>25.15</v>
      </c>
      <c r="J3485" s="69">
        <f t="shared" si="1952"/>
        <v>648.13</v>
      </c>
      <c r="K3485" s="69">
        <v>0</v>
      </c>
      <c r="L3485" s="75">
        <f t="shared" si="1953"/>
        <v>648.13</v>
      </c>
      <c r="N3485" s="69">
        <v>622.98</v>
      </c>
      <c r="O3485" s="69">
        <v>25.15</v>
      </c>
      <c r="P3485" s="69">
        <f t="shared" si="1954"/>
        <v>648.13</v>
      </c>
      <c r="Q3485" s="63"/>
      <c r="R3485" s="69">
        <f t="shared" si="1955"/>
        <v>622.98</v>
      </c>
      <c r="S3485" s="69">
        <f t="shared" si="1955"/>
        <v>25.16</v>
      </c>
      <c r="T3485" s="69">
        <f t="shared" si="1956"/>
        <v>648.14</v>
      </c>
      <c r="U3485" s="69">
        <f t="shared" si="1957"/>
        <v>0</v>
      </c>
      <c r="V3485" s="77">
        <f t="shared" si="1958"/>
        <v>648.14</v>
      </c>
      <c r="X3485" s="69">
        <v>622.98</v>
      </c>
      <c r="Y3485" s="69">
        <v>25.16</v>
      </c>
      <c r="Z3485" s="69">
        <v>648.14</v>
      </c>
      <c r="AA3485" s="78"/>
      <c r="AB3485" s="79">
        <f t="shared" si="1949"/>
        <v>-9.9999999999909051E-3</v>
      </c>
    </row>
    <row r="3486" spans="1:28" s="82" customFormat="1" ht="22.5" x14ac:dyDescent="0.25">
      <c r="A3486" s="71" t="s">
        <v>12250</v>
      </c>
      <c r="B3486" s="72" t="s">
        <v>17171</v>
      </c>
      <c r="C3486" s="73" t="s">
        <v>8753</v>
      </c>
      <c r="D3486" s="74">
        <v>0</v>
      </c>
      <c r="E3486" s="69">
        <v>6538.6</v>
      </c>
      <c r="F3486" s="75">
        <f t="shared" si="1950"/>
        <v>0</v>
      </c>
      <c r="G3486" s="76"/>
      <c r="H3486" s="69">
        <f t="shared" si="1951"/>
        <v>6437.96</v>
      </c>
      <c r="I3486" s="69">
        <f t="shared" si="1951"/>
        <v>100.64</v>
      </c>
      <c r="J3486" s="69">
        <f t="shared" si="1952"/>
        <v>6538.6</v>
      </c>
      <c r="K3486" s="69">
        <v>0</v>
      </c>
      <c r="L3486" s="75">
        <f t="shared" si="1953"/>
        <v>6538.6</v>
      </c>
      <c r="M3486" s="33"/>
      <c r="N3486" s="69">
        <v>6437.96</v>
      </c>
      <c r="O3486" s="69">
        <v>100.64</v>
      </c>
      <c r="P3486" s="69">
        <f t="shared" si="1954"/>
        <v>6538.6</v>
      </c>
      <c r="Q3486" s="63"/>
      <c r="R3486" s="69">
        <f t="shared" si="1955"/>
        <v>6437.96</v>
      </c>
      <c r="S3486" s="69">
        <f t="shared" si="1955"/>
        <v>100.65</v>
      </c>
      <c r="T3486" s="69">
        <f t="shared" si="1956"/>
        <v>6538.61</v>
      </c>
      <c r="U3486" s="69">
        <f t="shared" si="1957"/>
        <v>0</v>
      </c>
      <c r="V3486" s="77">
        <f t="shared" si="1958"/>
        <v>6538.61</v>
      </c>
      <c r="W3486" s="33"/>
      <c r="X3486" s="69">
        <v>6437.96</v>
      </c>
      <c r="Y3486" s="69">
        <v>100.65</v>
      </c>
      <c r="Z3486" s="69">
        <v>6538.61</v>
      </c>
      <c r="AA3486" s="78"/>
      <c r="AB3486" s="79">
        <f t="shared" si="1949"/>
        <v>-9.999999999308784E-3</v>
      </c>
    </row>
    <row r="3487" spans="1:28" ht="22.5" x14ac:dyDescent="0.25">
      <c r="A3487" s="71" t="s">
        <v>12251</v>
      </c>
      <c r="B3487" s="72" t="s">
        <v>17172</v>
      </c>
      <c r="C3487" s="73" t="s">
        <v>8753</v>
      </c>
      <c r="D3487" s="74">
        <v>0</v>
      </c>
      <c r="E3487" s="69">
        <v>1323.7299999999998</v>
      </c>
      <c r="F3487" s="75">
        <f t="shared" si="1950"/>
        <v>0</v>
      </c>
      <c r="G3487" s="76"/>
      <c r="H3487" s="69">
        <f t="shared" si="1951"/>
        <v>1256.6400000000001</v>
      </c>
      <c r="I3487" s="69">
        <f t="shared" si="1951"/>
        <v>67.09</v>
      </c>
      <c r="J3487" s="69">
        <f t="shared" si="1952"/>
        <v>1323.73</v>
      </c>
      <c r="K3487" s="69">
        <v>0</v>
      </c>
      <c r="L3487" s="75">
        <f t="shared" si="1953"/>
        <v>1323.73</v>
      </c>
      <c r="N3487" s="69">
        <v>1256.6399999999999</v>
      </c>
      <c r="O3487" s="69">
        <v>67.09</v>
      </c>
      <c r="P3487" s="69">
        <f t="shared" si="1954"/>
        <v>1323.7299999999998</v>
      </c>
      <c r="Q3487" s="63"/>
      <c r="R3487" s="69">
        <f t="shared" si="1955"/>
        <v>1256.6400000000001</v>
      </c>
      <c r="S3487" s="69">
        <f t="shared" si="1955"/>
        <v>67.099999999999994</v>
      </c>
      <c r="T3487" s="69">
        <f t="shared" si="1956"/>
        <v>1323.74</v>
      </c>
      <c r="U3487" s="69">
        <f t="shared" si="1957"/>
        <v>0</v>
      </c>
      <c r="V3487" s="77">
        <f t="shared" si="1958"/>
        <v>1323.74</v>
      </c>
      <c r="X3487" s="69">
        <v>1256.6400000000001</v>
      </c>
      <c r="Y3487" s="69">
        <v>67.099999999999994</v>
      </c>
      <c r="Z3487" s="69">
        <v>1323.74</v>
      </c>
      <c r="AA3487" s="78"/>
      <c r="AB3487" s="79">
        <f t="shared" si="1949"/>
        <v>-1.0000000000218279E-2</v>
      </c>
    </row>
    <row r="3488" spans="1:28" ht="22.5" x14ac:dyDescent="0.25">
      <c r="A3488" s="71" t="s">
        <v>12252</v>
      </c>
      <c r="B3488" s="72" t="s">
        <v>17173</v>
      </c>
      <c r="C3488" s="73" t="s">
        <v>8753</v>
      </c>
      <c r="D3488" s="74">
        <v>0</v>
      </c>
      <c r="E3488" s="69">
        <v>1818.84</v>
      </c>
      <c r="F3488" s="75">
        <f t="shared" si="1950"/>
        <v>0</v>
      </c>
      <c r="G3488" s="76"/>
      <c r="H3488" s="69">
        <f t="shared" si="1951"/>
        <v>1751.75</v>
      </c>
      <c r="I3488" s="69">
        <f t="shared" si="1951"/>
        <v>67.09</v>
      </c>
      <c r="J3488" s="69">
        <f t="shared" si="1952"/>
        <v>1818.84</v>
      </c>
      <c r="K3488" s="69">
        <v>0</v>
      </c>
      <c r="L3488" s="75">
        <f t="shared" si="1953"/>
        <v>1818.84</v>
      </c>
      <c r="N3488" s="69">
        <v>1751.75</v>
      </c>
      <c r="O3488" s="69">
        <v>67.09</v>
      </c>
      <c r="P3488" s="69">
        <f t="shared" si="1954"/>
        <v>1818.84</v>
      </c>
      <c r="Q3488" s="63"/>
      <c r="R3488" s="69">
        <f t="shared" si="1955"/>
        <v>1751.75</v>
      </c>
      <c r="S3488" s="69">
        <f t="shared" si="1955"/>
        <v>67.099999999999994</v>
      </c>
      <c r="T3488" s="69">
        <f t="shared" si="1956"/>
        <v>1818.85</v>
      </c>
      <c r="U3488" s="69">
        <f t="shared" si="1957"/>
        <v>0</v>
      </c>
      <c r="V3488" s="77">
        <f t="shared" si="1958"/>
        <v>1818.85</v>
      </c>
      <c r="X3488" s="69">
        <v>1751.75</v>
      </c>
      <c r="Y3488" s="69">
        <v>67.099999999999994</v>
      </c>
      <c r="Z3488" s="69">
        <v>1818.85</v>
      </c>
      <c r="AA3488" s="78"/>
      <c r="AB3488" s="79">
        <f t="shared" si="1949"/>
        <v>-9.9999999999909051E-3</v>
      </c>
    </row>
    <row r="3489" spans="1:28" s="82" customFormat="1" x14ac:dyDescent="0.25">
      <c r="A3489" s="71" t="s">
        <v>12253</v>
      </c>
      <c r="B3489" s="72" t="s">
        <v>17174</v>
      </c>
      <c r="C3489" s="73" t="s">
        <v>8753</v>
      </c>
      <c r="D3489" s="74">
        <v>0</v>
      </c>
      <c r="E3489" s="69">
        <v>1019.78</v>
      </c>
      <c r="F3489" s="75">
        <f t="shared" si="1950"/>
        <v>0</v>
      </c>
      <c r="G3489" s="76"/>
      <c r="H3489" s="69">
        <f t="shared" si="1951"/>
        <v>952.69</v>
      </c>
      <c r="I3489" s="69">
        <f t="shared" si="1951"/>
        <v>67.09</v>
      </c>
      <c r="J3489" s="69">
        <f t="shared" si="1952"/>
        <v>1019.7800000000001</v>
      </c>
      <c r="K3489" s="69">
        <v>0</v>
      </c>
      <c r="L3489" s="75">
        <f t="shared" si="1953"/>
        <v>1019.7800000000001</v>
      </c>
      <c r="M3489" s="33"/>
      <c r="N3489" s="69">
        <v>952.68999999999994</v>
      </c>
      <c r="O3489" s="69">
        <v>67.09</v>
      </c>
      <c r="P3489" s="69">
        <f t="shared" si="1954"/>
        <v>1019.78</v>
      </c>
      <c r="Q3489" s="63"/>
      <c r="R3489" s="69">
        <f t="shared" si="1955"/>
        <v>952.69</v>
      </c>
      <c r="S3489" s="69">
        <f t="shared" si="1955"/>
        <v>67.099999999999994</v>
      </c>
      <c r="T3489" s="69">
        <f t="shared" si="1956"/>
        <v>1019.7900000000001</v>
      </c>
      <c r="U3489" s="69">
        <f t="shared" si="1957"/>
        <v>0</v>
      </c>
      <c r="V3489" s="77">
        <f t="shared" si="1958"/>
        <v>1019.7900000000001</v>
      </c>
      <c r="W3489" s="33"/>
      <c r="X3489" s="69">
        <v>952.69</v>
      </c>
      <c r="Y3489" s="69">
        <v>67.099999999999994</v>
      </c>
      <c r="Z3489" s="69">
        <v>1019.79</v>
      </c>
      <c r="AA3489" s="78"/>
      <c r="AB3489" s="79">
        <f t="shared" si="1949"/>
        <v>-9.9999999999909051E-3</v>
      </c>
    </row>
    <row r="3490" spans="1:28" ht="33.75" x14ac:dyDescent="0.25">
      <c r="A3490" s="65" t="s">
        <v>12254</v>
      </c>
      <c r="B3490" s="66" t="s">
        <v>17175</v>
      </c>
      <c r="C3490" s="67"/>
      <c r="D3490" s="68"/>
      <c r="E3490" s="69"/>
      <c r="F3490" s="70"/>
      <c r="H3490" s="69"/>
      <c r="I3490" s="69"/>
      <c r="J3490" s="69"/>
      <c r="K3490" s="69"/>
      <c r="L3490" s="75"/>
      <c r="N3490" s="69"/>
      <c r="O3490" s="69"/>
      <c r="P3490" s="69"/>
      <c r="Q3490" s="63"/>
      <c r="R3490" s="69"/>
      <c r="S3490" s="69"/>
      <c r="T3490" s="69"/>
      <c r="U3490" s="69"/>
      <c r="V3490" s="77"/>
      <c r="X3490" s="69"/>
      <c r="Y3490" s="69"/>
      <c r="Z3490" s="69"/>
      <c r="AA3490" s="78"/>
      <c r="AB3490" s="79">
        <f t="shared" si="1949"/>
        <v>0</v>
      </c>
    </row>
    <row r="3491" spans="1:28" ht="33.75" x14ac:dyDescent="0.25">
      <c r="A3491" s="71" t="s">
        <v>12255</v>
      </c>
      <c r="B3491" s="72" t="s">
        <v>17176</v>
      </c>
      <c r="C3491" s="73" t="s">
        <v>8753</v>
      </c>
      <c r="D3491" s="74">
        <v>0</v>
      </c>
      <c r="E3491" s="69">
        <v>76.28</v>
      </c>
      <c r="F3491" s="75">
        <f>ROUND(D3491*E3491,2)</f>
        <v>0</v>
      </c>
      <c r="G3491" s="76"/>
      <c r="H3491" s="69">
        <f t="shared" ref="H3491:I3495" si="1959">ROUND(N3491+(N3491*$H$2/100),2)</f>
        <v>61.18</v>
      </c>
      <c r="I3491" s="69">
        <f t="shared" si="1959"/>
        <v>15.1</v>
      </c>
      <c r="J3491" s="69">
        <f>H3491+I3491</f>
        <v>76.28</v>
      </c>
      <c r="K3491" s="69">
        <v>0</v>
      </c>
      <c r="L3491" s="75">
        <f>SUM(J3491:K3491)</f>
        <v>76.28</v>
      </c>
      <c r="N3491" s="69">
        <v>61.18</v>
      </c>
      <c r="O3491" s="69">
        <v>15.1</v>
      </c>
      <c r="P3491" s="69">
        <f>SUM(N3491:O3491)</f>
        <v>76.28</v>
      </c>
      <c r="Q3491" s="63"/>
      <c r="R3491" s="69">
        <f t="shared" ref="R3491:S3495" si="1960">X3491</f>
        <v>61.18</v>
      </c>
      <c r="S3491" s="69">
        <f t="shared" si="1960"/>
        <v>15.1</v>
      </c>
      <c r="T3491" s="69">
        <f>R3491+S3491</f>
        <v>76.28</v>
      </c>
      <c r="U3491" s="69">
        <f>ROUND(Z3491*$H$2,2)/100</f>
        <v>0</v>
      </c>
      <c r="V3491" s="77">
        <f>SUM(T3491:U3491)</f>
        <v>76.28</v>
      </c>
      <c r="X3491" s="69">
        <v>61.18</v>
      </c>
      <c r="Y3491" s="69">
        <v>15.1</v>
      </c>
      <c r="Z3491" s="69">
        <v>76.28</v>
      </c>
      <c r="AA3491" s="78"/>
      <c r="AB3491" s="79">
        <f t="shared" si="1949"/>
        <v>0</v>
      </c>
    </row>
    <row r="3492" spans="1:28" ht="33.75" x14ac:dyDescent="0.25">
      <c r="A3492" s="71" t="s">
        <v>12256</v>
      </c>
      <c r="B3492" s="72" t="s">
        <v>17177</v>
      </c>
      <c r="C3492" s="73" t="s">
        <v>8753</v>
      </c>
      <c r="D3492" s="74">
        <v>0</v>
      </c>
      <c r="E3492" s="69">
        <v>94.76</v>
      </c>
      <c r="F3492" s="75">
        <f>ROUND(D3492*E3492,2)</f>
        <v>0</v>
      </c>
      <c r="G3492" s="76"/>
      <c r="H3492" s="69">
        <f t="shared" si="1959"/>
        <v>74.62</v>
      </c>
      <c r="I3492" s="69">
        <f t="shared" si="1959"/>
        <v>20.14</v>
      </c>
      <c r="J3492" s="69">
        <f>H3492+I3492</f>
        <v>94.76</v>
      </c>
      <c r="K3492" s="69">
        <v>0</v>
      </c>
      <c r="L3492" s="75">
        <f>SUM(J3492:K3492)</f>
        <v>94.76</v>
      </c>
      <c r="N3492" s="69">
        <v>74.62</v>
      </c>
      <c r="O3492" s="69">
        <v>20.14</v>
      </c>
      <c r="P3492" s="69">
        <f>SUM(N3492:O3492)</f>
        <v>94.76</v>
      </c>
      <c r="Q3492" s="63"/>
      <c r="R3492" s="69">
        <f t="shared" si="1960"/>
        <v>74.62</v>
      </c>
      <c r="S3492" s="69">
        <f t="shared" si="1960"/>
        <v>20.13</v>
      </c>
      <c r="T3492" s="69">
        <f>R3492+S3492</f>
        <v>94.75</v>
      </c>
      <c r="U3492" s="69">
        <f>ROUND(Z3492*$H$2,2)/100</f>
        <v>0</v>
      </c>
      <c r="V3492" s="77">
        <f>SUM(T3492:U3492)</f>
        <v>94.75</v>
      </c>
      <c r="X3492" s="69">
        <v>74.62</v>
      </c>
      <c r="Y3492" s="69">
        <v>20.13</v>
      </c>
      <c r="Z3492" s="69">
        <v>94.75</v>
      </c>
      <c r="AA3492" s="78"/>
      <c r="AB3492" s="79">
        <f t="shared" si="1949"/>
        <v>1.0000000000005116E-2</v>
      </c>
    </row>
    <row r="3493" spans="1:28" ht="33.75" x14ac:dyDescent="0.25">
      <c r="A3493" s="71" t="s">
        <v>12257</v>
      </c>
      <c r="B3493" s="72" t="s">
        <v>17178</v>
      </c>
      <c r="C3493" s="73" t="s">
        <v>8753</v>
      </c>
      <c r="D3493" s="74">
        <v>0</v>
      </c>
      <c r="E3493" s="69">
        <v>129.64000000000001</v>
      </c>
      <c r="F3493" s="75">
        <f>ROUND(D3493*E3493,2)</f>
        <v>0</v>
      </c>
      <c r="G3493" s="76"/>
      <c r="H3493" s="69">
        <f t="shared" si="1959"/>
        <v>104.49</v>
      </c>
      <c r="I3493" s="69">
        <f t="shared" si="1959"/>
        <v>25.15</v>
      </c>
      <c r="J3493" s="69">
        <f>H3493+I3493</f>
        <v>129.63999999999999</v>
      </c>
      <c r="K3493" s="69">
        <v>0</v>
      </c>
      <c r="L3493" s="75">
        <f>SUM(J3493:K3493)</f>
        <v>129.63999999999999</v>
      </c>
      <c r="N3493" s="69">
        <v>104.49</v>
      </c>
      <c r="O3493" s="69">
        <v>25.15</v>
      </c>
      <c r="P3493" s="69">
        <f>SUM(N3493:O3493)</f>
        <v>129.63999999999999</v>
      </c>
      <c r="Q3493" s="63"/>
      <c r="R3493" s="69">
        <f t="shared" si="1960"/>
        <v>104.49</v>
      </c>
      <c r="S3493" s="69">
        <f t="shared" si="1960"/>
        <v>25.16</v>
      </c>
      <c r="T3493" s="69">
        <f>R3493+S3493</f>
        <v>129.65</v>
      </c>
      <c r="U3493" s="69">
        <f>ROUND(Z3493*$H$2,2)/100</f>
        <v>0</v>
      </c>
      <c r="V3493" s="77">
        <f>SUM(T3493:U3493)</f>
        <v>129.65</v>
      </c>
      <c r="X3493" s="69">
        <v>104.49</v>
      </c>
      <c r="Y3493" s="69">
        <v>25.16</v>
      </c>
      <c r="Z3493" s="69">
        <v>129.65</v>
      </c>
      <c r="AA3493" s="78"/>
      <c r="AB3493" s="79">
        <f t="shared" si="1949"/>
        <v>-1.0000000000019327E-2</v>
      </c>
    </row>
    <row r="3494" spans="1:28" s="33" customFormat="1" ht="33.75" x14ac:dyDescent="0.25">
      <c r="A3494" s="71" t="s">
        <v>12913</v>
      </c>
      <c r="B3494" s="72" t="s">
        <v>17179</v>
      </c>
      <c r="C3494" s="73" t="s">
        <v>8753</v>
      </c>
      <c r="D3494" s="74">
        <v>0</v>
      </c>
      <c r="E3494" s="69">
        <v>149.78</v>
      </c>
      <c r="F3494" s="75">
        <f>ROUND(D3494*E3494,2)</f>
        <v>0</v>
      </c>
      <c r="G3494" s="28"/>
      <c r="H3494" s="69">
        <f t="shared" si="1959"/>
        <v>122.96</v>
      </c>
      <c r="I3494" s="69">
        <f t="shared" si="1959"/>
        <v>26.82</v>
      </c>
      <c r="J3494" s="69">
        <f>H3494+I3494</f>
        <v>149.78</v>
      </c>
      <c r="K3494" s="69">
        <v>0</v>
      </c>
      <c r="L3494" s="75">
        <f>SUM(J3494:K3494)</f>
        <v>149.78</v>
      </c>
      <c r="N3494" s="69">
        <v>122.96000000000001</v>
      </c>
      <c r="O3494" s="69">
        <v>26.82</v>
      </c>
      <c r="P3494" s="69">
        <f>SUM(N3494:O3494)</f>
        <v>149.78</v>
      </c>
      <c r="Q3494" s="63"/>
      <c r="R3494" s="69">
        <f t="shared" si="1960"/>
        <v>122.96</v>
      </c>
      <c r="S3494" s="69">
        <f t="shared" si="1960"/>
        <v>26.84</v>
      </c>
      <c r="T3494" s="69">
        <f>R3494+S3494</f>
        <v>149.79999999999998</v>
      </c>
      <c r="U3494" s="69">
        <f>ROUND(Z3494*$H$2,2)/100</f>
        <v>0</v>
      </c>
      <c r="V3494" s="77">
        <f>SUM(T3494:U3494)</f>
        <v>149.79999999999998</v>
      </c>
      <c r="X3494" s="69">
        <v>122.96</v>
      </c>
      <c r="Y3494" s="69">
        <v>26.84</v>
      </c>
      <c r="Z3494" s="69">
        <v>149.80000000000001</v>
      </c>
      <c r="AA3494" s="78"/>
      <c r="AB3494" s="119">
        <f t="shared" si="1949"/>
        <v>-2.0000000000010232E-2</v>
      </c>
    </row>
    <row r="3495" spans="1:28" x14ac:dyDescent="0.25">
      <c r="A3495" s="71" t="s">
        <v>12258</v>
      </c>
      <c r="B3495" s="72" t="s">
        <v>17180</v>
      </c>
      <c r="C3495" s="73" t="s">
        <v>8753</v>
      </c>
      <c r="D3495" s="74">
        <v>0</v>
      </c>
      <c r="E3495" s="69">
        <v>337.04</v>
      </c>
      <c r="F3495" s="75">
        <f>ROUND(D3495*E3495,2)</f>
        <v>0</v>
      </c>
      <c r="G3495" s="76"/>
      <c r="H3495" s="69">
        <f t="shared" si="1959"/>
        <v>295.10000000000002</v>
      </c>
      <c r="I3495" s="69">
        <f t="shared" si="1959"/>
        <v>41.94</v>
      </c>
      <c r="J3495" s="69">
        <f>H3495+I3495</f>
        <v>337.04</v>
      </c>
      <c r="K3495" s="69">
        <v>0</v>
      </c>
      <c r="L3495" s="75">
        <f>SUM(J3495:K3495)</f>
        <v>337.04</v>
      </c>
      <c r="N3495" s="69">
        <v>295.10000000000002</v>
      </c>
      <c r="O3495" s="69">
        <v>41.94</v>
      </c>
      <c r="P3495" s="69">
        <f>SUM(N3495:O3495)</f>
        <v>337.04</v>
      </c>
      <c r="Q3495" s="63"/>
      <c r="R3495" s="69">
        <f t="shared" si="1960"/>
        <v>295.10000000000002</v>
      </c>
      <c r="S3495" s="69">
        <f t="shared" si="1960"/>
        <v>41.94</v>
      </c>
      <c r="T3495" s="69">
        <f>R3495+S3495</f>
        <v>337.04</v>
      </c>
      <c r="U3495" s="69">
        <f>ROUND(Z3495*$H$2,2)/100</f>
        <v>0</v>
      </c>
      <c r="V3495" s="77">
        <f>SUM(T3495:U3495)</f>
        <v>337.04</v>
      </c>
      <c r="X3495" s="69">
        <v>295.10000000000002</v>
      </c>
      <c r="Y3495" s="69">
        <v>41.94</v>
      </c>
      <c r="Z3495" s="69">
        <v>337.04</v>
      </c>
      <c r="AA3495" s="78"/>
      <c r="AB3495" s="79">
        <f t="shared" si="1949"/>
        <v>0</v>
      </c>
    </row>
    <row r="3496" spans="1:28" ht="33.75" x14ac:dyDescent="0.25">
      <c r="A3496" s="65" t="s">
        <v>12259</v>
      </c>
      <c r="B3496" s="66" t="s">
        <v>17181</v>
      </c>
      <c r="C3496" s="67"/>
      <c r="D3496" s="68"/>
      <c r="E3496" s="69"/>
      <c r="F3496" s="70"/>
      <c r="H3496" s="69"/>
      <c r="I3496" s="69"/>
      <c r="J3496" s="69"/>
      <c r="K3496" s="69"/>
      <c r="L3496" s="75"/>
      <c r="N3496" s="69"/>
      <c r="O3496" s="69"/>
      <c r="P3496" s="69"/>
      <c r="Q3496" s="63"/>
      <c r="R3496" s="69"/>
      <c r="S3496" s="69"/>
      <c r="T3496" s="69"/>
      <c r="U3496" s="69"/>
      <c r="V3496" s="77"/>
      <c r="X3496" s="69"/>
      <c r="Y3496" s="69"/>
      <c r="Z3496" s="69"/>
      <c r="AA3496" s="78"/>
      <c r="AB3496" s="79">
        <f t="shared" si="1949"/>
        <v>0</v>
      </c>
    </row>
    <row r="3497" spans="1:28" ht="22.5" x14ac:dyDescent="0.25">
      <c r="A3497" s="71" t="s">
        <v>12260</v>
      </c>
      <c r="B3497" s="72" t="s">
        <v>17182</v>
      </c>
      <c r="C3497" s="73" t="s">
        <v>8753</v>
      </c>
      <c r="D3497" s="74">
        <v>0</v>
      </c>
      <c r="E3497" s="69">
        <v>266.60000000000002</v>
      </c>
      <c r="F3497" s="75">
        <f>ROUND(D3497*E3497,2)</f>
        <v>0</v>
      </c>
      <c r="G3497" s="76"/>
      <c r="H3497" s="69">
        <f t="shared" ref="H3497:I3500" si="1961">ROUND(N3497+(N3497*$H$2/100),2)</f>
        <v>246.46</v>
      </c>
      <c r="I3497" s="69">
        <f t="shared" si="1961"/>
        <v>20.14</v>
      </c>
      <c r="J3497" s="69">
        <f>H3497+I3497</f>
        <v>266.60000000000002</v>
      </c>
      <c r="K3497" s="69">
        <v>0</v>
      </c>
      <c r="L3497" s="75">
        <f>SUM(J3497:K3497)</f>
        <v>266.60000000000002</v>
      </c>
      <c r="N3497" s="69">
        <v>246.46</v>
      </c>
      <c r="O3497" s="69">
        <v>20.14</v>
      </c>
      <c r="P3497" s="69">
        <f>SUM(N3497:O3497)</f>
        <v>266.60000000000002</v>
      </c>
      <c r="Q3497" s="63"/>
      <c r="R3497" s="69">
        <f t="shared" ref="R3497:S3500" si="1962">X3497</f>
        <v>246.46</v>
      </c>
      <c r="S3497" s="69">
        <f t="shared" si="1962"/>
        <v>20.13</v>
      </c>
      <c r="T3497" s="69">
        <f>R3497+S3497</f>
        <v>266.59000000000003</v>
      </c>
      <c r="U3497" s="69">
        <f>ROUND(Z3497*$H$2,2)/100</f>
        <v>0</v>
      </c>
      <c r="V3497" s="77">
        <f>SUM(T3497:U3497)</f>
        <v>266.59000000000003</v>
      </c>
      <c r="X3497" s="69">
        <v>246.46</v>
      </c>
      <c r="Y3497" s="69">
        <v>20.13</v>
      </c>
      <c r="Z3497" s="69">
        <v>266.58999999999997</v>
      </c>
      <c r="AA3497" s="78"/>
      <c r="AB3497" s="79">
        <f t="shared" si="1949"/>
        <v>1.0000000000047748E-2</v>
      </c>
    </row>
    <row r="3498" spans="1:28" ht="33.75" x14ac:dyDescent="0.25">
      <c r="A3498" s="71" t="s">
        <v>12261</v>
      </c>
      <c r="B3498" s="72" t="s">
        <v>17183</v>
      </c>
      <c r="C3498" s="73" t="s">
        <v>8753</v>
      </c>
      <c r="D3498" s="74">
        <v>0</v>
      </c>
      <c r="E3498" s="69">
        <v>330.49999999999994</v>
      </c>
      <c r="F3498" s="75">
        <f>ROUND(D3498*E3498,2)</f>
        <v>0</v>
      </c>
      <c r="G3498" s="76"/>
      <c r="H3498" s="69">
        <f t="shared" si="1961"/>
        <v>305.35000000000002</v>
      </c>
      <c r="I3498" s="69">
        <f t="shared" si="1961"/>
        <v>25.15</v>
      </c>
      <c r="J3498" s="69">
        <f>H3498+I3498</f>
        <v>330.5</v>
      </c>
      <c r="K3498" s="69">
        <v>0</v>
      </c>
      <c r="L3498" s="75">
        <f>SUM(J3498:K3498)</f>
        <v>330.5</v>
      </c>
      <c r="N3498" s="69">
        <v>305.34999999999997</v>
      </c>
      <c r="O3498" s="69">
        <v>25.15</v>
      </c>
      <c r="P3498" s="69">
        <f>SUM(N3498:O3498)</f>
        <v>330.49999999999994</v>
      </c>
      <c r="Q3498" s="63"/>
      <c r="R3498" s="69">
        <f t="shared" si="1962"/>
        <v>305.35000000000002</v>
      </c>
      <c r="S3498" s="69">
        <f t="shared" si="1962"/>
        <v>25.16</v>
      </c>
      <c r="T3498" s="69">
        <f>R3498+S3498</f>
        <v>330.51000000000005</v>
      </c>
      <c r="U3498" s="69">
        <f>ROUND(Z3498*$H$2,2)/100</f>
        <v>0</v>
      </c>
      <c r="V3498" s="77">
        <f>SUM(T3498:U3498)</f>
        <v>330.51000000000005</v>
      </c>
      <c r="X3498" s="69">
        <v>305.35000000000002</v>
      </c>
      <c r="Y3498" s="69">
        <v>25.16</v>
      </c>
      <c r="Z3498" s="69">
        <v>330.51</v>
      </c>
      <c r="AA3498" s="78"/>
      <c r="AB3498" s="79">
        <f t="shared" si="1949"/>
        <v>-1.0000000000047748E-2</v>
      </c>
    </row>
    <row r="3499" spans="1:28" ht="22.5" x14ac:dyDescent="0.25">
      <c r="A3499" s="71" t="s">
        <v>12262</v>
      </c>
      <c r="B3499" s="72" t="s">
        <v>17184</v>
      </c>
      <c r="C3499" s="73" t="s">
        <v>8753</v>
      </c>
      <c r="D3499" s="74">
        <v>0</v>
      </c>
      <c r="E3499" s="69">
        <v>631.86</v>
      </c>
      <c r="F3499" s="75">
        <f>ROUND(D3499*E3499,2)</f>
        <v>0</v>
      </c>
      <c r="G3499" s="76"/>
      <c r="H3499" s="69">
        <f t="shared" si="1961"/>
        <v>598.30999999999995</v>
      </c>
      <c r="I3499" s="69">
        <f t="shared" si="1961"/>
        <v>33.549999999999997</v>
      </c>
      <c r="J3499" s="69">
        <f>H3499+I3499</f>
        <v>631.8599999999999</v>
      </c>
      <c r="K3499" s="69">
        <v>0</v>
      </c>
      <c r="L3499" s="75">
        <f>SUM(J3499:K3499)</f>
        <v>631.8599999999999</v>
      </c>
      <c r="N3499" s="69">
        <v>598.31000000000006</v>
      </c>
      <c r="O3499" s="69">
        <v>33.549999999999997</v>
      </c>
      <c r="P3499" s="69">
        <f>SUM(N3499:O3499)</f>
        <v>631.86</v>
      </c>
      <c r="Q3499" s="63"/>
      <c r="R3499" s="69">
        <f t="shared" si="1962"/>
        <v>598.30999999999995</v>
      </c>
      <c r="S3499" s="69">
        <f t="shared" si="1962"/>
        <v>33.549999999999997</v>
      </c>
      <c r="T3499" s="69">
        <f>R3499+S3499</f>
        <v>631.8599999999999</v>
      </c>
      <c r="U3499" s="69">
        <f>ROUND(Z3499*$H$2,2)/100</f>
        <v>0</v>
      </c>
      <c r="V3499" s="77">
        <f>SUM(T3499:U3499)</f>
        <v>631.8599999999999</v>
      </c>
      <c r="X3499" s="69">
        <v>598.30999999999995</v>
      </c>
      <c r="Y3499" s="69">
        <v>33.549999999999997</v>
      </c>
      <c r="Z3499" s="69">
        <v>631.86</v>
      </c>
      <c r="AA3499" s="78"/>
      <c r="AB3499" s="79">
        <f t="shared" si="1949"/>
        <v>0</v>
      </c>
    </row>
    <row r="3500" spans="1:28" x14ac:dyDescent="0.25">
      <c r="A3500" s="71" t="s">
        <v>12263</v>
      </c>
      <c r="B3500" s="72" t="s">
        <v>17185</v>
      </c>
      <c r="C3500" s="73" t="s">
        <v>8753</v>
      </c>
      <c r="D3500" s="74">
        <v>0</v>
      </c>
      <c r="E3500" s="69">
        <v>842.58</v>
      </c>
      <c r="F3500" s="75">
        <f>ROUND(D3500*E3500,2)</f>
        <v>0</v>
      </c>
      <c r="G3500" s="76"/>
      <c r="H3500" s="69">
        <f t="shared" si="1961"/>
        <v>800.64</v>
      </c>
      <c r="I3500" s="69">
        <f t="shared" si="1961"/>
        <v>41.94</v>
      </c>
      <c r="J3500" s="69">
        <f>H3500+I3500</f>
        <v>842.57999999999993</v>
      </c>
      <c r="K3500" s="69">
        <v>0</v>
      </c>
      <c r="L3500" s="75">
        <f>SUM(J3500:K3500)</f>
        <v>842.57999999999993</v>
      </c>
      <c r="N3500" s="69">
        <v>800.64</v>
      </c>
      <c r="O3500" s="69">
        <v>41.94</v>
      </c>
      <c r="P3500" s="69">
        <f>SUM(N3500:O3500)</f>
        <v>842.57999999999993</v>
      </c>
      <c r="Q3500" s="63"/>
      <c r="R3500" s="69">
        <f t="shared" si="1962"/>
        <v>800.64</v>
      </c>
      <c r="S3500" s="69">
        <f t="shared" si="1962"/>
        <v>41.94</v>
      </c>
      <c r="T3500" s="69">
        <f>R3500+S3500</f>
        <v>842.57999999999993</v>
      </c>
      <c r="U3500" s="69">
        <f>ROUND(Z3500*$H$2,2)/100</f>
        <v>0</v>
      </c>
      <c r="V3500" s="77">
        <f>SUM(T3500:U3500)</f>
        <v>842.57999999999993</v>
      </c>
      <c r="X3500" s="69">
        <v>800.64</v>
      </c>
      <c r="Y3500" s="69">
        <v>41.94</v>
      </c>
      <c r="Z3500" s="69">
        <v>842.58</v>
      </c>
      <c r="AA3500" s="78"/>
      <c r="AB3500" s="79">
        <f t="shared" si="1949"/>
        <v>0</v>
      </c>
    </row>
    <row r="3501" spans="1:28" ht="33.75" x14ac:dyDescent="0.25">
      <c r="A3501" s="65" t="s">
        <v>12264</v>
      </c>
      <c r="B3501" s="66" t="s">
        <v>17186</v>
      </c>
      <c r="C3501" s="67"/>
      <c r="D3501" s="68"/>
      <c r="E3501" s="69"/>
      <c r="F3501" s="70"/>
      <c r="H3501" s="69"/>
      <c r="I3501" s="69"/>
      <c r="J3501" s="69"/>
      <c r="K3501" s="69"/>
      <c r="L3501" s="75"/>
      <c r="N3501" s="69"/>
      <c r="O3501" s="69"/>
      <c r="P3501" s="69"/>
      <c r="Q3501" s="63"/>
      <c r="R3501" s="69"/>
      <c r="S3501" s="69"/>
      <c r="T3501" s="69"/>
      <c r="U3501" s="69"/>
      <c r="V3501" s="77"/>
      <c r="X3501" s="69"/>
      <c r="Y3501" s="69"/>
      <c r="Z3501" s="69"/>
      <c r="AA3501" s="78"/>
      <c r="AB3501" s="79">
        <f t="shared" si="1949"/>
        <v>0</v>
      </c>
    </row>
    <row r="3502" spans="1:28" x14ac:dyDescent="0.25">
      <c r="A3502" s="71" t="s">
        <v>12265</v>
      </c>
      <c r="B3502" s="72" t="s">
        <v>17187</v>
      </c>
      <c r="C3502" s="73" t="s">
        <v>8753</v>
      </c>
      <c r="D3502" s="74">
        <v>0</v>
      </c>
      <c r="E3502" s="69">
        <v>413.98</v>
      </c>
      <c r="F3502" s="75">
        <f>ROUND(D3502*E3502,2)</f>
        <v>0</v>
      </c>
      <c r="G3502" s="76"/>
      <c r="H3502" s="69">
        <f>ROUND(N3502+(N3502*$H$2/100),2)</f>
        <v>398.88</v>
      </c>
      <c r="I3502" s="69">
        <f>ROUND(O3502+(O3502*$H$2/100),2)</f>
        <v>15.1</v>
      </c>
      <c r="J3502" s="69">
        <f>H3502+I3502</f>
        <v>413.98</v>
      </c>
      <c r="K3502" s="69">
        <v>0</v>
      </c>
      <c r="L3502" s="75">
        <f>SUM(J3502:K3502)</f>
        <v>413.98</v>
      </c>
      <c r="N3502" s="69">
        <v>398.88</v>
      </c>
      <c r="O3502" s="69">
        <v>15.1</v>
      </c>
      <c r="P3502" s="69">
        <f>SUM(N3502:O3502)</f>
        <v>413.98</v>
      </c>
      <c r="Q3502" s="63"/>
      <c r="R3502" s="69">
        <f>X3502</f>
        <v>398.88</v>
      </c>
      <c r="S3502" s="69">
        <f>Y3502</f>
        <v>15.1</v>
      </c>
      <c r="T3502" s="69">
        <f>R3502+S3502</f>
        <v>413.98</v>
      </c>
      <c r="U3502" s="69">
        <f>ROUND(Z3502*$H$2,2)/100</f>
        <v>0</v>
      </c>
      <c r="V3502" s="77">
        <f>SUM(T3502:U3502)</f>
        <v>413.98</v>
      </c>
      <c r="X3502" s="69">
        <v>398.88</v>
      </c>
      <c r="Y3502" s="69">
        <v>15.1</v>
      </c>
      <c r="Z3502" s="69">
        <v>413.98</v>
      </c>
      <c r="AA3502" s="78"/>
      <c r="AB3502" s="79">
        <f t="shared" si="1949"/>
        <v>0</v>
      </c>
    </row>
    <row r="3503" spans="1:28" ht="33.75" x14ac:dyDescent="0.25">
      <c r="A3503" s="65" t="s">
        <v>12266</v>
      </c>
      <c r="B3503" s="66" t="s">
        <v>17188</v>
      </c>
      <c r="C3503" s="67"/>
      <c r="D3503" s="68"/>
      <c r="E3503" s="69"/>
      <c r="F3503" s="70"/>
      <c r="H3503" s="69"/>
      <c r="I3503" s="69"/>
      <c r="J3503" s="69"/>
      <c r="K3503" s="69"/>
      <c r="L3503" s="75"/>
      <c r="N3503" s="69"/>
      <c r="O3503" s="69"/>
      <c r="P3503" s="69"/>
      <c r="Q3503" s="63"/>
      <c r="R3503" s="69"/>
      <c r="S3503" s="69"/>
      <c r="T3503" s="69"/>
      <c r="U3503" s="69"/>
      <c r="V3503" s="77"/>
      <c r="X3503" s="69"/>
      <c r="Y3503" s="69"/>
      <c r="Z3503" s="69"/>
      <c r="AA3503" s="78"/>
      <c r="AB3503" s="79">
        <f t="shared" si="1949"/>
        <v>0</v>
      </c>
    </row>
    <row r="3504" spans="1:28" ht="22.5" x14ac:dyDescent="0.25">
      <c r="A3504" s="71" t="s">
        <v>12267</v>
      </c>
      <c r="B3504" s="72" t="s">
        <v>17189</v>
      </c>
      <c r="C3504" s="73" t="s">
        <v>8753</v>
      </c>
      <c r="D3504" s="74">
        <v>0</v>
      </c>
      <c r="E3504" s="69">
        <v>445.23</v>
      </c>
      <c r="F3504" s="75">
        <f>ROUND(D3504*E3504,2)</f>
        <v>0</v>
      </c>
      <c r="G3504" s="28"/>
      <c r="H3504" s="69">
        <f t="shared" ref="H3504:I3507" si="1963">ROUND(N3504+(N3504*$H$2/100),2)</f>
        <v>375</v>
      </c>
      <c r="I3504" s="69">
        <f t="shared" si="1963"/>
        <v>70.23</v>
      </c>
      <c r="J3504" s="69">
        <f>H3504+I3504</f>
        <v>445.23</v>
      </c>
      <c r="K3504" s="69">
        <v>0</v>
      </c>
      <c r="L3504" s="75">
        <f>SUM(J3504:K3504)</f>
        <v>445.23</v>
      </c>
      <c r="N3504" s="69">
        <v>375</v>
      </c>
      <c r="O3504" s="69">
        <v>70.22999999999999</v>
      </c>
      <c r="P3504" s="69">
        <f>SUM(N3504:O3504)</f>
        <v>445.23</v>
      </c>
      <c r="Q3504" s="63"/>
      <c r="R3504" s="69">
        <f t="shared" ref="R3504:S3507" si="1964">X3504</f>
        <v>375</v>
      </c>
      <c r="S3504" s="69">
        <f t="shared" si="1964"/>
        <v>70.239999999999995</v>
      </c>
      <c r="T3504" s="69">
        <f>R3504+S3504</f>
        <v>445.24</v>
      </c>
      <c r="U3504" s="69">
        <f>ROUND(Z3504*$H$2,2)/100</f>
        <v>0</v>
      </c>
      <c r="V3504" s="77">
        <f>SUM(T3504:U3504)</f>
        <v>445.24</v>
      </c>
      <c r="X3504" s="69">
        <v>375</v>
      </c>
      <c r="Y3504" s="69">
        <v>70.239999999999995</v>
      </c>
      <c r="Z3504" s="69">
        <v>445.24</v>
      </c>
      <c r="AA3504" s="78"/>
      <c r="AB3504" s="79">
        <f t="shared" si="1949"/>
        <v>-9.9999999999909051E-3</v>
      </c>
    </row>
    <row r="3505" spans="1:28" ht="22.5" x14ac:dyDescent="0.25">
      <c r="A3505" s="71" t="s">
        <v>12268</v>
      </c>
      <c r="B3505" s="72" t="s">
        <v>17190</v>
      </c>
      <c r="C3505" s="73" t="s">
        <v>8753</v>
      </c>
      <c r="D3505" s="74">
        <v>0</v>
      </c>
      <c r="E3505" s="69">
        <v>143.85999999999999</v>
      </c>
      <c r="F3505" s="75">
        <f>ROUND(D3505*E3505,2)</f>
        <v>0</v>
      </c>
      <c r="G3505" s="76"/>
      <c r="H3505" s="69">
        <f t="shared" si="1963"/>
        <v>137.13</v>
      </c>
      <c r="I3505" s="69">
        <f t="shared" si="1963"/>
        <v>6.73</v>
      </c>
      <c r="J3505" s="69">
        <f>H3505+I3505</f>
        <v>143.85999999999999</v>
      </c>
      <c r="K3505" s="69">
        <v>0</v>
      </c>
      <c r="L3505" s="75">
        <f>SUM(J3505:K3505)</f>
        <v>143.85999999999999</v>
      </c>
      <c r="N3505" s="69">
        <v>137.13</v>
      </c>
      <c r="O3505" s="69">
        <v>6.7299999999999995</v>
      </c>
      <c r="P3505" s="69">
        <f>SUM(N3505:O3505)</f>
        <v>143.85999999999999</v>
      </c>
      <c r="Q3505" s="63"/>
      <c r="R3505" s="69">
        <f t="shared" si="1964"/>
        <v>137.13</v>
      </c>
      <c r="S3505" s="69">
        <f t="shared" si="1964"/>
        <v>6.71</v>
      </c>
      <c r="T3505" s="69">
        <f>R3505+S3505</f>
        <v>143.84</v>
      </c>
      <c r="U3505" s="69">
        <f>ROUND(Z3505*$H$2,2)/100</f>
        <v>0</v>
      </c>
      <c r="V3505" s="77">
        <f>SUM(T3505:U3505)</f>
        <v>143.84</v>
      </c>
      <c r="X3505" s="69">
        <v>137.13</v>
      </c>
      <c r="Y3505" s="69">
        <v>6.71</v>
      </c>
      <c r="Z3505" s="69">
        <v>143.84</v>
      </c>
      <c r="AA3505" s="78"/>
      <c r="AB3505" s="79">
        <f t="shared" si="1949"/>
        <v>1.999999999998181E-2</v>
      </c>
    </row>
    <row r="3506" spans="1:28" ht="33.75" x14ac:dyDescent="0.25">
      <c r="A3506" s="71" t="s">
        <v>12269</v>
      </c>
      <c r="B3506" s="72" t="s">
        <v>17191</v>
      </c>
      <c r="C3506" s="73" t="s">
        <v>8753</v>
      </c>
      <c r="D3506" s="74">
        <v>0</v>
      </c>
      <c r="E3506" s="69">
        <v>131.74</v>
      </c>
      <c r="F3506" s="75">
        <f>ROUND(D3506*E3506,2)</f>
        <v>0</v>
      </c>
      <c r="G3506" s="76"/>
      <c r="H3506" s="69">
        <f t="shared" si="1963"/>
        <v>114.96</v>
      </c>
      <c r="I3506" s="69">
        <f t="shared" si="1963"/>
        <v>16.78</v>
      </c>
      <c r="J3506" s="69">
        <f>H3506+I3506</f>
        <v>131.74</v>
      </c>
      <c r="K3506" s="69">
        <v>0</v>
      </c>
      <c r="L3506" s="75">
        <f>SUM(J3506:K3506)</f>
        <v>131.74</v>
      </c>
      <c r="N3506" s="69">
        <v>114.96000000000001</v>
      </c>
      <c r="O3506" s="69">
        <v>16.78</v>
      </c>
      <c r="P3506" s="69">
        <f>SUM(N3506:O3506)</f>
        <v>131.74</v>
      </c>
      <c r="Q3506" s="63"/>
      <c r="R3506" s="69">
        <f t="shared" si="1964"/>
        <v>114.96</v>
      </c>
      <c r="S3506" s="69">
        <f t="shared" si="1964"/>
        <v>16.79</v>
      </c>
      <c r="T3506" s="69">
        <f>R3506+S3506</f>
        <v>131.75</v>
      </c>
      <c r="U3506" s="69">
        <f>ROUND(Z3506*$H$2,2)/100</f>
        <v>0</v>
      </c>
      <c r="V3506" s="77">
        <f>SUM(T3506:U3506)</f>
        <v>131.75</v>
      </c>
      <c r="X3506" s="69">
        <v>114.96</v>
      </c>
      <c r="Y3506" s="69">
        <v>16.79</v>
      </c>
      <c r="Z3506" s="69">
        <v>131.75</v>
      </c>
      <c r="AA3506" s="78"/>
      <c r="AB3506" s="79">
        <f t="shared" si="1949"/>
        <v>-9.9999999999909051E-3</v>
      </c>
    </row>
    <row r="3507" spans="1:28" x14ac:dyDescent="0.25">
      <c r="A3507" s="71" t="s">
        <v>12270</v>
      </c>
      <c r="B3507" s="72" t="s">
        <v>17192</v>
      </c>
      <c r="C3507" s="73" t="s">
        <v>8753</v>
      </c>
      <c r="D3507" s="74">
        <v>0</v>
      </c>
      <c r="E3507" s="69">
        <v>7472.78</v>
      </c>
      <c r="F3507" s="75">
        <f>ROUND(D3507*E3507,2)</f>
        <v>0</v>
      </c>
      <c r="G3507" s="28"/>
      <c r="H3507" s="69">
        <f t="shared" si="1963"/>
        <v>7402.55</v>
      </c>
      <c r="I3507" s="69">
        <f t="shared" si="1963"/>
        <v>70.23</v>
      </c>
      <c r="J3507" s="69">
        <f>H3507+I3507</f>
        <v>7472.78</v>
      </c>
      <c r="K3507" s="69">
        <v>0</v>
      </c>
      <c r="L3507" s="75">
        <f>SUM(J3507:K3507)</f>
        <v>7472.78</v>
      </c>
      <c r="N3507" s="69">
        <v>7402.55</v>
      </c>
      <c r="O3507" s="69">
        <v>70.22999999999999</v>
      </c>
      <c r="P3507" s="69">
        <f>SUM(N3507:O3507)</f>
        <v>7472.78</v>
      </c>
      <c r="Q3507" s="63"/>
      <c r="R3507" s="69">
        <f t="shared" si="1964"/>
        <v>7402.55</v>
      </c>
      <c r="S3507" s="69">
        <f t="shared" si="1964"/>
        <v>70.239999999999995</v>
      </c>
      <c r="T3507" s="69">
        <f>R3507+S3507</f>
        <v>7472.79</v>
      </c>
      <c r="U3507" s="69">
        <f>ROUND(Z3507*$H$2,2)/100</f>
        <v>0</v>
      </c>
      <c r="V3507" s="77">
        <f>SUM(T3507:U3507)</f>
        <v>7472.79</v>
      </c>
      <c r="X3507" s="69">
        <v>7402.55</v>
      </c>
      <c r="Y3507" s="69">
        <v>70.239999999999995</v>
      </c>
      <c r="Z3507" s="69">
        <v>7472.79</v>
      </c>
      <c r="AA3507" s="78"/>
      <c r="AB3507" s="79">
        <f t="shared" si="1949"/>
        <v>-1.0000000000218279E-2</v>
      </c>
    </row>
    <row r="3508" spans="1:28" ht="22.5" x14ac:dyDescent="0.25">
      <c r="A3508" s="65" t="s">
        <v>12271</v>
      </c>
      <c r="B3508" s="66" t="s">
        <v>17193</v>
      </c>
      <c r="C3508" s="67"/>
      <c r="D3508" s="68"/>
      <c r="E3508" s="69"/>
      <c r="F3508" s="70"/>
      <c r="H3508" s="69"/>
      <c r="I3508" s="69"/>
      <c r="J3508" s="69"/>
      <c r="K3508" s="69"/>
      <c r="L3508" s="75"/>
      <c r="N3508" s="69"/>
      <c r="O3508" s="69"/>
      <c r="P3508" s="69"/>
      <c r="Q3508" s="63"/>
      <c r="R3508" s="69"/>
      <c r="S3508" s="69"/>
      <c r="T3508" s="69"/>
      <c r="U3508" s="69"/>
      <c r="V3508" s="77"/>
      <c r="X3508" s="69"/>
      <c r="Y3508" s="69"/>
      <c r="Z3508" s="69"/>
      <c r="AA3508" s="78"/>
      <c r="AB3508" s="79">
        <f t="shared" si="1949"/>
        <v>0</v>
      </c>
    </row>
    <row r="3509" spans="1:28" ht="22.5" x14ac:dyDescent="0.25">
      <c r="A3509" s="71" t="s">
        <v>12272</v>
      </c>
      <c r="B3509" s="72" t="s">
        <v>17194</v>
      </c>
      <c r="C3509" s="73" t="s">
        <v>8753</v>
      </c>
      <c r="D3509" s="74">
        <v>0</v>
      </c>
      <c r="E3509" s="69">
        <v>1954.09</v>
      </c>
      <c r="F3509" s="75">
        <f t="shared" ref="F3509:F3518" si="1965">ROUND(D3509*E3509,2)</f>
        <v>0</v>
      </c>
      <c r="G3509" s="76"/>
      <c r="H3509" s="69">
        <f t="shared" ref="H3509:I3518" si="1966">ROUND(N3509+(N3509*$H$2/100),2)</f>
        <v>1837.96</v>
      </c>
      <c r="I3509" s="69">
        <f t="shared" si="1966"/>
        <v>116.13</v>
      </c>
      <c r="J3509" s="69">
        <f t="shared" ref="J3509:J3518" si="1967">H3509+I3509</f>
        <v>1954.0900000000001</v>
      </c>
      <c r="K3509" s="69">
        <v>0</v>
      </c>
      <c r="L3509" s="75">
        <f t="shared" ref="L3509:L3518" si="1968">SUM(J3509:K3509)</f>
        <v>1954.0900000000001</v>
      </c>
      <c r="N3509" s="69">
        <v>1837.96</v>
      </c>
      <c r="O3509" s="69">
        <v>116.13</v>
      </c>
      <c r="P3509" s="69">
        <f t="shared" ref="P3509:P3518" si="1969">SUM(N3509:O3509)</f>
        <v>1954.0900000000001</v>
      </c>
      <c r="Q3509" s="63"/>
      <c r="R3509" s="69">
        <f t="shared" ref="R3509:S3518" si="1970">X3509</f>
        <v>1837.96</v>
      </c>
      <c r="S3509" s="69">
        <f t="shared" si="1970"/>
        <v>116.15</v>
      </c>
      <c r="T3509" s="69">
        <f t="shared" ref="T3509:T3518" si="1971">R3509+S3509</f>
        <v>1954.1100000000001</v>
      </c>
      <c r="U3509" s="69">
        <f t="shared" ref="U3509:U3518" si="1972">ROUND(Z3509*$H$2,2)/100</f>
        <v>0</v>
      </c>
      <c r="V3509" s="77">
        <f t="shared" ref="V3509:V3518" si="1973">SUM(T3509:U3509)</f>
        <v>1954.1100000000001</v>
      </c>
      <c r="X3509" s="69">
        <v>1837.96</v>
      </c>
      <c r="Y3509" s="69">
        <v>116.15</v>
      </c>
      <c r="Z3509" s="69">
        <v>1954.11</v>
      </c>
      <c r="AA3509" s="78"/>
      <c r="AB3509" s="79">
        <f t="shared" si="1949"/>
        <v>-1.9999999999754436E-2</v>
      </c>
    </row>
    <row r="3510" spans="1:28" ht="22.5" x14ac:dyDescent="0.25">
      <c r="A3510" s="71" t="s">
        <v>12273</v>
      </c>
      <c r="B3510" s="72" t="s">
        <v>17195</v>
      </c>
      <c r="C3510" s="73" t="s">
        <v>8753</v>
      </c>
      <c r="D3510" s="74">
        <v>0</v>
      </c>
      <c r="E3510" s="69">
        <v>779.38</v>
      </c>
      <c r="F3510" s="75">
        <f t="shared" si="1965"/>
        <v>0</v>
      </c>
      <c r="G3510" s="76"/>
      <c r="H3510" s="69">
        <f t="shared" si="1966"/>
        <v>663.25</v>
      </c>
      <c r="I3510" s="69">
        <f t="shared" si="1966"/>
        <v>116.13</v>
      </c>
      <c r="J3510" s="69">
        <f t="shared" si="1967"/>
        <v>779.38</v>
      </c>
      <c r="K3510" s="69">
        <v>0</v>
      </c>
      <c r="L3510" s="75">
        <f t="shared" si="1968"/>
        <v>779.38</v>
      </c>
      <c r="N3510" s="69">
        <v>663.25</v>
      </c>
      <c r="O3510" s="69">
        <v>116.13</v>
      </c>
      <c r="P3510" s="69">
        <f t="shared" si="1969"/>
        <v>779.38</v>
      </c>
      <c r="Q3510" s="63"/>
      <c r="R3510" s="69">
        <f t="shared" si="1970"/>
        <v>663.25</v>
      </c>
      <c r="S3510" s="69">
        <f t="shared" si="1970"/>
        <v>116.15</v>
      </c>
      <c r="T3510" s="69">
        <f t="shared" si="1971"/>
        <v>779.4</v>
      </c>
      <c r="U3510" s="69">
        <f t="shared" si="1972"/>
        <v>0</v>
      </c>
      <c r="V3510" s="77">
        <f t="shared" si="1973"/>
        <v>779.4</v>
      </c>
      <c r="X3510" s="69">
        <v>663.25</v>
      </c>
      <c r="Y3510" s="69">
        <v>116.15</v>
      </c>
      <c r="Z3510" s="69">
        <v>779.4</v>
      </c>
      <c r="AA3510" s="78"/>
      <c r="AB3510" s="79">
        <f t="shared" si="1949"/>
        <v>-1.999999999998181E-2</v>
      </c>
    </row>
    <row r="3511" spans="1:28" ht="22.5" x14ac:dyDescent="0.25">
      <c r="A3511" s="71" t="s">
        <v>12274</v>
      </c>
      <c r="B3511" s="72" t="s">
        <v>17196</v>
      </c>
      <c r="C3511" s="73" t="s">
        <v>8753</v>
      </c>
      <c r="D3511" s="74">
        <v>0</v>
      </c>
      <c r="E3511" s="69">
        <v>737.5</v>
      </c>
      <c r="F3511" s="75">
        <f t="shared" si="1965"/>
        <v>0</v>
      </c>
      <c r="G3511" s="76"/>
      <c r="H3511" s="69">
        <f t="shared" si="1966"/>
        <v>695.56</v>
      </c>
      <c r="I3511" s="69">
        <f t="shared" si="1966"/>
        <v>41.94</v>
      </c>
      <c r="J3511" s="69">
        <f t="shared" si="1967"/>
        <v>737.5</v>
      </c>
      <c r="K3511" s="69">
        <v>0</v>
      </c>
      <c r="L3511" s="75">
        <f t="shared" si="1968"/>
        <v>737.5</v>
      </c>
      <c r="N3511" s="69">
        <v>695.56</v>
      </c>
      <c r="O3511" s="69">
        <v>41.94</v>
      </c>
      <c r="P3511" s="69">
        <f t="shared" si="1969"/>
        <v>737.5</v>
      </c>
      <c r="Q3511" s="63"/>
      <c r="R3511" s="69">
        <f t="shared" si="1970"/>
        <v>695.56</v>
      </c>
      <c r="S3511" s="69">
        <f t="shared" si="1970"/>
        <v>41.94</v>
      </c>
      <c r="T3511" s="69">
        <f t="shared" si="1971"/>
        <v>737.5</v>
      </c>
      <c r="U3511" s="69">
        <f t="shared" si="1972"/>
        <v>0</v>
      </c>
      <c r="V3511" s="77">
        <f t="shared" si="1973"/>
        <v>737.5</v>
      </c>
      <c r="X3511" s="69">
        <v>695.56</v>
      </c>
      <c r="Y3511" s="69">
        <v>41.94</v>
      </c>
      <c r="Z3511" s="69">
        <v>737.5</v>
      </c>
      <c r="AA3511" s="78"/>
      <c r="AB3511" s="79">
        <f t="shared" si="1949"/>
        <v>0</v>
      </c>
    </row>
    <row r="3512" spans="1:28" ht="22.5" x14ac:dyDescent="0.25">
      <c r="A3512" s="71" t="s">
        <v>12275</v>
      </c>
      <c r="B3512" s="72" t="s">
        <v>17197</v>
      </c>
      <c r="C3512" s="73" t="s">
        <v>8753</v>
      </c>
      <c r="D3512" s="74">
        <v>0</v>
      </c>
      <c r="E3512" s="69">
        <v>997.30000000000007</v>
      </c>
      <c r="F3512" s="75">
        <f t="shared" si="1965"/>
        <v>0</v>
      </c>
      <c r="G3512" s="76"/>
      <c r="H3512" s="69">
        <f t="shared" si="1966"/>
        <v>921.82</v>
      </c>
      <c r="I3512" s="69">
        <f t="shared" si="1966"/>
        <v>75.48</v>
      </c>
      <c r="J3512" s="69">
        <f t="shared" si="1967"/>
        <v>997.30000000000007</v>
      </c>
      <c r="K3512" s="69">
        <v>0</v>
      </c>
      <c r="L3512" s="75">
        <f t="shared" si="1968"/>
        <v>997.30000000000007</v>
      </c>
      <c r="N3512" s="69">
        <v>921.82</v>
      </c>
      <c r="O3512" s="69">
        <v>75.47999999999999</v>
      </c>
      <c r="P3512" s="69">
        <f t="shared" si="1969"/>
        <v>997.30000000000007</v>
      </c>
      <c r="Q3512" s="63"/>
      <c r="R3512" s="69">
        <f t="shared" si="1970"/>
        <v>921.82</v>
      </c>
      <c r="S3512" s="69">
        <f t="shared" si="1970"/>
        <v>75.489999999999995</v>
      </c>
      <c r="T3512" s="69">
        <f t="shared" si="1971"/>
        <v>997.31000000000006</v>
      </c>
      <c r="U3512" s="69">
        <f t="shared" si="1972"/>
        <v>0</v>
      </c>
      <c r="V3512" s="77">
        <f t="shared" si="1973"/>
        <v>997.31000000000006</v>
      </c>
      <c r="X3512" s="69">
        <v>921.82</v>
      </c>
      <c r="Y3512" s="69">
        <v>75.489999999999995</v>
      </c>
      <c r="Z3512" s="69">
        <v>997.31</v>
      </c>
      <c r="AA3512" s="78"/>
      <c r="AB3512" s="79">
        <f t="shared" si="1949"/>
        <v>-9.9999999998772182E-3</v>
      </c>
    </row>
    <row r="3513" spans="1:28" ht="22.5" x14ac:dyDescent="0.25">
      <c r="A3513" s="71" t="s">
        <v>12276</v>
      </c>
      <c r="B3513" s="72" t="s">
        <v>17198</v>
      </c>
      <c r="C3513" s="73" t="s">
        <v>8753</v>
      </c>
      <c r="D3513" s="74">
        <v>0</v>
      </c>
      <c r="E3513" s="69">
        <v>1409.69</v>
      </c>
      <c r="F3513" s="75">
        <f t="shared" si="1965"/>
        <v>0</v>
      </c>
      <c r="G3513" s="76"/>
      <c r="H3513" s="69">
        <f t="shared" si="1966"/>
        <v>1334.21</v>
      </c>
      <c r="I3513" s="69">
        <f t="shared" si="1966"/>
        <v>75.48</v>
      </c>
      <c r="J3513" s="69">
        <f t="shared" si="1967"/>
        <v>1409.69</v>
      </c>
      <c r="K3513" s="69">
        <v>0</v>
      </c>
      <c r="L3513" s="75">
        <f t="shared" si="1968"/>
        <v>1409.69</v>
      </c>
      <c r="N3513" s="69">
        <v>1334.21</v>
      </c>
      <c r="O3513" s="69">
        <v>75.47999999999999</v>
      </c>
      <c r="P3513" s="69">
        <f t="shared" si="1969"/>
        <v>1409.69</v>
      </c>
      <c r="Q3513" s="63"/>
      <c r="R3513" s="69">
        <f t="shared" si="1970"/>
        <v>1334.21</v>
      </c>
      <c r="S3513" s="69">
        <f t="shared" si="1970"/>
        <v>75.489999999999995</v>
      </c>
      <c r="T3513" s="69">
        <f t="shared" si="1971"/>
        <v>1409.7</v>
      </c>
      <c r="U3513" s="69">
        <f t="shared" si="1972"/>
        <v>0</v>
      </c>
      <c r="V3513" s="77">
        <f t="shared" si="1973"/>
        <v>1409.7</v>
      </c>
      <c r="X3513" s="69">
        <v>1334.21</v>
      </c>
      <c r="Y3513" s="69">
        <v>75.489999999999995</v>
      </c>
      <c r="Z3513" s="69">
        <v>1409.7</v>
      </c>
      <c r="AA3513" s="78"/>
      <c r="AB3513" s="79">
        <f t="shared" si="1949"/>
        <v>-9.9999999999909051E-3</v>
      </c>
    </row>
    <row r="3514" spans="1:28" ht="22.5" x14ac:dyDescent="0.25">
      <c r="A3514" s="71" t="s">
        <v>12277</v>
      </c>
      <c r="B3514" s="72" t="s">
        <v>17199</v>
      </c>
      <c r="C3514" s="73" t="s">
        <v>8753</v>
      </c>
      <c r="D3514" s="74">
        <v>0</v>
      </c>
      <c r="E3514" s="69">
        <v>4483.8999999999996</v>
      </c>
      <c r="F3514" s="75">
        <f t="shared" si="1965"/>
        <v>0</v>
      </c>
      <c r="G3514" s="76"/>
      <c r="H3514" s="69">
        <f t="shared" si="1966"/>
        <v>4367.7700000000004</v>
      </c>
      <c r="I3514" s="69">
        <f t="shared" si="1966"/>
        <v>116.13</v>
      </c>
      <c r="J3514" s="69">
        <f t="shared" si="1967"/>
        <v>4483.9000000000005</v>
      </c>
      <c r="K3514" s="69">
        <v>0</v>
      </c>
      <c r="L3514" s="75">
        <f t="shared" si="1968"/>
        <v>4483.9000000000005</v>
      </c>
      <c r="N3514" s="69">
        <v>4367.7700000000004</v>
      </c>
      <c r="O3514" s="69">
        <v>116.13</v>
      </c>
      <c r="P3514" s="69">
        <f t="shared" si="1969"/>
        <v>4483.9000000000005</v>
      </c>
      <c r="Q3514" s="63"/>
      <c r="R3514" s="69">
        <f t="shared" si="1970"/>
        <v>4367.7700000000004</v>
      </c>
      <c r="S3514" s="69">
        <f t="shared" si="1970"/>
        <v>116.15</v>
      </c>
      <c r="T3514" s="69">
        <f t="shared" si="1971"/>
        <v>4483.92</v>
      </c>
      <c r="U3514" s="69">
        <f t="shared" si="1972"/>
        <v>0</v>
      </c>
      <c r="V3514" s="77">
        <f t="shared" si="1973"/>
        <v>4483.92</v>
      </c>
      <c r="X3514" s="69">
        <v>4367.7700000000004</v>
      </c>
      <c r="Y3514" s="69">
        <v>116.15</v>
      </c>
      <c r="Z3514" s="69">
        <v>4483.92</v>
      </c>
      <c r="AA3514" s="78"/>
      <c r="AB3514" s="79">
        <f t="shared" si="1949"/>
        <v>-1.9999999999527063E-2</v>
      </c>
    </row>
    <row r="3515" spans="1:28" s="33" customFormat="1" ht="22.5" x14ac:dyDescent="0.25">
      <c r="A3515" s="71" t="s">
        <v>12278</v>
      </c>
      <c r="B3515" s="72" t="s">
        <v>17200</v>
      </c>
      <c r="C3515" s="73" t="s">
        <v>8753</v>
      </c>
      <c r="D3515" s="74">
        <v>0</v>
      </c>
      <c r="E3515" s="69">
        <v>806.98</v>
      </c>
      <c r="F3515" s="75">
        <f t="shared" si="1965"/>
        <v>0</v>
      </c>
      <c r="G3515" s="76"/>
      <c r="H3515" s="69">
        <f t="shared" si="1966"/>
        <v>690.85</v>
      </c>
      <c r="I3515" s="69">
        <f t="shared" si="1966"/>
        <v>116.13</v>
      </c>
      <c r="J3515" s="69">
        <f t="shared" si="1967"/>
        <v>806.98</v>
      </c>
      <c r="K3515" s="69">
        <v>0</v>
      </c>
      <c r="L3515" s="75">
        <f t="shared" si="1968"/>
        <v>806.98</v>
      </c>
      <c r="N3515" s="69">
        <v>690.85</v>
      </c>
      <c r="O3515" s="69">
        <v>116.13</v>
      </c>
      <c r="P3515" s="69">
        <f t="shared" si="1969"/>
        <v>806.98</v>
      </c>
      <c r="Q3515" s="63"/>
      <c r="R3515" s="69">
        <f t="shared" si="1970"/>
        <v>690.85</v>
      </c>
      <c r="S3515" s="69">
        <f t="shared" si="1970"/>
        <v>116.15</v>
      </c>
      <c r="T3515" s="69">
        <f t="shared" si="1971"/>
        <v>807</v>
      </c>
      <c r="U3515" s="69">
        <f t="shared" si="1972"/>
        <v>0</v>
      </c>
      <c r="V3515" s="77">
        <f t="shared" si="1973"/>
        <v>807</v>
      </c>
      <c r="X3515" s="69">
        <v>690.85</v>
      </c>
      <c r="Y3515" s="69">
        <v>116.15</v>
      </c>
      <c r="Z3515" s="69">
        <v>807</v>
      </c>
      <c r="AA3515" s="78"/>
      <c r="AB3515" s="79">
        <f t="shared" si="1949"/>
        <v>-1.999999999998181E-2</v>
      </c>
    </row>
    <row r="3516" spans="1:28" s="33" customFormat="1" ht="22.5" x14ac:dyDescent="0.25">
      <c r="A3516" s="71" t="s">
        <v>12279</v>
      </c>
      <c r="B3516" s="72" t="s">
        <v>17201</v>
      </c>
      <c r="C3516" s="73" t="s">
        <v>8753</v>
      </c>
      <c r="D3516" s="74">
        <v>0</v>
      </c>
      <c r="E3516" s="69">
        <v>1307.9999999999998</v>
      </c>
      <c r="F3516" s="75">
        <f t="shared" si="1965"/>
        <v>0</v>
      </c>
      <c r="G3516" s="76"/>
      <c r="H3516" s="69">
        <f t="shared" si="1966"/>
        <v>1191.8699999999999</v>
      </c>
      <c r="I3516" s="69">
        <f t="shared" si="1966"/>
        <v>116.13</v>
      </c>
      <c r="J3516" s="69">
        <f t="shared" si="1967"/>
        <v>1308</v>
      </c>
      <c r="K3516" s="69">
        <v>0</v>
      </c>
      <c r="L3516" s="75">
        <f t="shared" si="1968"/>
        <v>1308</v>
      </c>
      <c r="N3516" s="69">
        <v>1191.8699999999999</v>
      </c>
      <c r="O3516" s="69">
        <v>116.13</v>
      </c>
      <c r="P3516" s="69">
        <f t="shared" si="1969"/>
        <v>1308</v>
      </c>
      <c r="Q3516" s="63"/>
      <c r="R3516" s="69">
        <f t="shared" si="1970"/>
        <v>1191.8699999999999</v>
      </c>
      <c r="S3516" s="69">
        <f t="shared" si="1970"/>
        <v>116.15</v>
      </c>
      <c r="T3516" s="69">
        <f t="shared" si="1971"/>
        <v>1308.02</v>
      </c>
      <c r="U3516" s="69">
        <f t="shared" si="1972"/>
        <v>0</v>
      </c>
      <c r="V3516" s="77">
        <f t="shared" si="1973"/>
        <v>1308.02</v>
      </c>
      <c r="X3516" s="69">
        <v>1191.8699999999999</v>
      </c>
      <c r="Y3516" s="69">
        <v>116.15</v>
      </c>
      <c r="Z3516" s="69">
        <v>1308.02</v>
      </c>
      <c r="AA3516" s="78"/>
      <c r="AB3516" s="79">
        <f t="shared" si="1949"/>
        <v>-1.999999999998181E-2</v>
      </c>
    </row>
    <row r="3517" spans="1:28" s="33" customFormat="1" ht="22.5" x14ac:dyDescent="0.25">
      <c r="A3517" s="71" t="s">
        <v>12280</v>
      </c>
      <c r="B3517" s="72" t="s">
        <v>17202</v>
      </c>
      <c r="C3517" s="73" t="s">
        <v>8753</v>
      </c>
      <c r="D3517" s="74">
        <v>0</v>
      </c>
      <c r="E3517" s="69">
        <v>668.6099999999999</v>
      </c>
      <c r="F3517" s="75">
        <f t="shared" si="1965"/>
        <v>0</v>
      </c>
      <c r="G3517" s="76"/>
      <c r="H3517" s="69">
        <f t="shared" si="1966"/>
        <v>658.55</v>
      </c>
      <c r="I3517" s="69">
        <f t="shared" si="1966"/>
        <v>10.06</v>
      </c>
      <c r="J3517" s="69">
        <f t="shared" si="1967"/>
        <v>668.6099999999999</v>
      </c>
      <c r="K3517" s="69">
        <v>0</v>
      </c>
      <c r="L3517" s="75">
        <f t="shared" si="1968"/>
        <v>668.6099999999999</v>
      </c>
      <c r="N3517" s="69">
        <v>658.55</v>
      </c>
      <c r="O3517" s="69">
        <v>10.06</v>
      </c>
      <c r="P3517" s="69">
        <f t="shared" si="1969"/>
        <v>668.6099999999999</v>
      </c>
      <c r="Q3517" s="63"/>
      <c r="R3517" s="69">
        <f t="shared" si="1970"/>
        <v>658.55</v>
      </c>
      <c r="S3517" s="69">
        <f t="shared" si="1970"/>
        <v>10.06</v>
      </c>
      <c r="T3517" s="69">
        <f t="shared" si="1971"/>
        <v>668.6099999999999</v>
      </c>
      <c r="U3517" s="69">
        <f t="shared" si="1972"/>
        <v>0</v>
      </c>
      <c r="V3517" s="77">
        <f t="shared" si="1973"/>
        <v>668.6099999999999</v>
      </c>
      <c r="X3517" s="69">
        <v>658.55</v>
      </c>
      <c r="Y3517" s="69">
        <v>10.06</v>
      </c>
      <c r="Z3517" s="69">
        <v>668.61</v>
      </c>
      <c r="AA3517" s="78"/>
      <c r="AB3517" s="79">
        <f t="shared" si="1949"/>
        <v>0</v>
      </c>
    </row>
    <row r="3518" spans="1:28" x14ac:dyDescent="0.25">
      <c r="A3518" s="71" t="s">
        <v>12281</v>
      </c>
      <c r="B3518" s="72" t="s">
        <v>17203</v>
      </c>
      <c r="C3518" s="73" t="s">
        <v>8753</v>
      </c>
      <c r="D3518" s="74">
        <v>0</v>
      </c>
      <c r="E3518" s="69">
        <v>1786.36</v>
      </c>
      <c r="F3518" s="75">
        <f t="shared" si="1965"/>
        <v>0</v>
      </c>
      <c r="G3518" s="76"/>
      <c r="H3518" s="69">
        <f t="shared" si="1966"/>
        <v>1771.6</v>
      </c>
      <c r="I3518" s="69">
        <f t="shared" si="1966"/>
        <v>14.76</v>
      </c>
      <c r="J3518" s="69">
        <f t="shared" si="1967"/>
        <v>1786.36</v>
      </c>
      <c r="K3518" s="69">
        <v>0</v>
      </c>
      <c r="L3518" s="75">
        <f t="shared" si="1968"/>
        <v>1786.36</v>
      </c>
      <c r="N3518" s="69">
        <v>1771.6</v>
      </c>
      <c r="O3518" s="69">
        <v>14.76</v>
      </c>
      <c r="P3518" s="69">
        <f t="shared" si="1969"/>
        <v>1786.36</v>
      </c>
      <c r="Q3518" s="63"/>
      <c r="R3518" s="69">
        <f t="shared" si="1970"/>
        <v>1771.6</v>
      </c>
      <c r="S3518" s="69">
        <f t="shared" si="1970"/>
        <v>14.76</v>
      </c>
      <c r="T3518" s="69">
        <f t="shared" si="1971"/>
        <v>1786.36</v>
      </c>
      <c r="U3518" s="69">
        <f t="shared" si="1972"/>
        <v>0</v>
      </c>
      <c r="V3518" s="77">
        <f t="shared" si="1973"/>
        <v>1786.36</v>
      </c>
      <c r="X3518" s="69">
        <v>1771.6</v>
      </c>
      <c r="Y3518" s="69">
        <v>14.76</v>
      </c>
      <c r="Z3518" s="69">
        <v>1786.36</v>
      </c>
      <c r="AA3518" s="78"/>
      <c r="AB3518" s="79">
        <f t="shared" si="1949"/>
        <v>0</v>
      </c>
    </row>
    <row r="3519" spans="1:28" x14ac:dyDescent="0.25">
      <c r="A3519" s="65" t="s">
        <v>12282</v>
      </c>
      <c r="B3519" s="66" t="s">
        <v>17204</v>
      </c>
      <c r="C3519" s="67"/>
      <c r="D3519" s="68"/>
      <c r="E3519" s="69"/>
      <c r="F3519" s="70"/>
      <c r="H3519" s="69"/>
      <c r="I3519" s="69"/>
      <c r="J3519" s="69"/>
      <c r="K3519" s="69"/>
      <c r="L3519" s="75"/>
      <c r="N3519" s="69"/>
      <c r="O3519" s="69"/>
      <c r="P3519" s="69"/>
      <c r="Q3519" s="63"/>
      <c r="R3519" s="69"/>
      <c r="S3519" s="69"/>
      <c r="T3519" s="69"/>
      <c r="U3519" s="69"/>
      <c r="V3519" s="77"/>
      <c r="X3519" s="69"/>
      <c r="Y3519" s="69"/>
      <c r="Z3519" s="69"/>
      <c r="AA3519" s="78"/>
      <c r="AB3519" s="79">
        <f t="shared" si="1949"/>
        <v>0</v>
      </c>
    </row>
    <row r="3520" spans="1:28" s="82" customFormat="1" ht="22.5" x14ac:dyDescent="0.25">
      <c r="A3520" s="71" t="s">
        <v>12283</v>
      </c>
      <c r="B3520" s="72" t="s">
        <v>17205</v>
      </c>
      <c r="C3520" s="73" t="s">
        <v>8753</v>
      </c>
      <c r="D3520" s="74">
        <v>0</v>
      </c>
      <c r="E3520" s="69">
        <v>21.65</v>
      </c>
      <c r="F3520" s="75">
        <f>ROUND(D3520*E3520,2)</f>
        <v>0</v>
      </c>
      <c r="G3520" s="76"/>
      <c r="H3520" s="69">
        <f>ROUND(N3520+(N3520*$H$2/100),2)</f>
        <v>6.55</v>
      </c>
      <c r="I3520" s="69">
        <f>ROUND(O3520+(O3520*$H$2/100),2)</f>
        <v>15.1</v>
      </c>
      <c r="J3520" s="69">
        <f>H3520+I3520</f>
        <v>21.65</v>
      </c>
      <c r="K3520" s="69">
        <v>0</v>
      </c>
      <c r="L3520" s="75">
        <f>SUM(J3520:K3520)</f>
        <v>21.65</v>
      </c>
      <c r="M3520" s="33"/>
      <c r="N3520" s="69">
        <v>6.55</v>
      </c>
      <c r="O3520" s="69">
        <v>15.1</v>
      </c>
      <c r="P3520" s="69">
        <f>SUM(N3520:O3520)</f>
        <v>21.65</v>
      </c>
      <c r="Q3520" s="63"/>
      <c r="R3520" s="69">
        <f>X3520</f>
        <v>6.55</v>
      </c>
      <c r="S3520" s="69">
        <f>Y3520</f>
        <v>15.1</v>
      </c>
      <c r="T3520" s="69">
        <f>R3520+S3520</f>
        <v>21.65</v>
      </c>
      <c r="U3520" s="69">
        <f>ROUND(Z3520*$H$2,2)/100</f>
        <v>0</v>
      </c>
      <c r="V3520" s="77">
        <f>SUM(T3520:U3520)</f>
        <v>21.65</v>
      </c>
      <c r="W3520" s="33"/>
      <c r="X3520" s="69">
        <v>6.55</v>
      </c>
      <c r="Y3520" s="69">
        <v>15.1</v>
      </c>
      <c r="Z3520" s="69">
        <v>21.65</v>
      </c>
      <c r="AA3520" s="78"/>
      <c r="AB3520" s="79">
        <f t="shared" si="1949"/>
        <v>0</v>
      </c>
    </row>
    <row r="3521" spans="1:28" s="82" customFormat="1" x14ac:dyDescent="0.25">
      <c r="A3521" s="71" t="s">
        <v>12284</v>
      </c>
      <c r="B3521" s="72" t="s">
        <v>17206</v>
      </c>
      <c r="C3521" s="73" t="s">
        <v>8753</v>
      </c>
      <c r="D3521" s="74">
        <v>0</v>
      </c>
      <c r="E3521" s="69">
        <v>45.089999999999996</v>
      </c>
      <c r="F3521" s="75">
        <f>ROUND(D3521*E3521,2)</f>
        <v>0</v>
      </c>
      <c r="G3521" s="76"/>
      <c r="H3521" s="69">
        <f>ROUND(N3521+(N3521*$H$2/100),2)</f>
        <v>29.99</v>
      </c>
      <c r="I3521" s="69">
        <f>ROUND(O3521+(O3521*$H$2/100),2)</f>
        <v>15.1</v>
      </c>
      <c r="J3521" s="69">
        <f>H3521+I3521</f>
        <v>45.089999999999996</v>
      </c>
      <c r="K3521" s="69">
        <v>0</v>
      </c>
      <c r="L3521" s="75">
        <f>SUM(J3521:K3521)</f>
        <v>45.089999999999996</v>
      </c>
      <c r="M3521" s="33"/>
      <c r="N3521" s="69">
        <v>29.99</v>
      </c>
      <c r="O3521" s="69">
        <v>15.1</v>
      </c>
      <c r="P3521" s="69">
        <f>SUM(N3521:O3521)</f>
        <v>45.089999999999996</v>
      </c>
      <c r="Q3521" s="63"/>
      <c r="R3521" s="69">
        <f>X3521</f>
        <v>29.99</v>
      </c>
      <c r="S3521" s="69">
        <f>Y3521</f>
        <v>15.1</v>
      </c>
      <c r="T3521" s="69">
        <f>R3521+S3521</f>
        <v>45.089999999999996</v>
      </c>
      <c r="U3521" s="69">
        <f>ROUND(Z3521*$H$2,2)/100</f>
        <v>0</v>
      </c>
      <c r="V3521" s="77">
        <f>SUM(T3521:U3521)</f>
        <v>45.089999999999996</v>
      </c>
      <c r="W3521" s="33"/>
      <c r="X3521" s="69">
        <v>29.99</v>
      </c>
      <c r="Y3521" s="69">
        <v>15.1</v>
      </c>
      <c r="Z3521" s="69">
        <v>45.09</v>
      </c>
      <c r="AA3521" s="78"/>
      <c r="AB3521" s="79">
        <f t="shared" si="1949"/>
        <v>0</v>
      </c>
    </row>
    <row r="3522" spans="1:28" s="82" customFormat="1" x14ac:dyDescent="0.25">
      <c r="A3522" s="65" t="s">
        <v>12285</v>
      </c>
      <c r="B3522" s="66" t="s">
        <v>17207</v>
      </c>
      <c r="C3522" s="67"/>
      <c r="D3522" s="68"/>
      <c r="E3522" s="69"/>
      <c r="F3522" s="70"/>
      <c r="G3522" s="38"/>
      <c r="H3522" s="69"/>
      <c r="I3522" s="69"/>
      <c r="J3522" s="69"/>
      <c r="K3522" s="69"/>
      <c r="L3522" s="75"/>
      <c r="M3522" s="33"/>
      <c r="N3522" s="69"/>
      <c r="O3522" s="69"/>
      <c r="P3522" s="69"/>
      <c r="Q3522" s="63"/>
      <c r="R3522" s="69"/>
      <c r="S3522" s="69"/>
      <c r="T3522" s="69"/>
      <c r="U3522" s="69"/>
      <c r="V3522" s="77"/>
      <c r="W3522" s="33"/>
      <c r="X3522" s="69"/>
      <c r="Y3522" s="69"/>
      <c r="Z3522" s="69"/>
      <c r="AA3522" s="78"/>
      <c r="AB3522" s="79">
        <f t="shared" si="1949"/>
        <v>0</v>
      </c>
    </row>
    <row r="3523" spans="1:28" s="82" customFormat="1" x14ac:dyDescent="0.25">
      <c r="A3523" s="71" t="s">
        <v>12286</v>
      </c>
      <c r="B3523" s="72" t="s">
        <v>17208</v>
      </c>
      <c r="C3523" s="73" t="s">
        <v>8753</v>
      </c>
      <c r="D3523" s="74">
        <v>0</v>
      </c>
      <c r="E3523" s="69">
        <v>76.66</v>
      </c>
      <c r="F3523" s="75">
        <f t="shared" ref="F3523:F3534" si="1974">ROUND(D3523*E3523,2)</f>
        <v>0</v>
      </c>
      <c r="G3523" s="76"/>
      <c r="H3523" s="69">
        <f t="shared" ref="H3523:I3534" si="1975">ROUND(N3523+(N3523*$H$2/100),2)</f>
        <v>71.64</v>
      </c>
      <c r="I3523" s="69">
        <f t="shared" si="1975"/>
        <v>5.0199999999999996</v>
      </c>
      <c r="J3523" s="69">
        <f t="shared" ref="J3523:J3534" si="1976">H3523+I3523</f>
        <v>76.66</v>
      </c>
      <c r="K3523" s="69">
        <v>0</v>
      </c>
      <c r="L3523" s="75">
        <f t="shared" ref="L3523:L3534" si="1977">SUM(J3523:K3523)</f>
        <v>76.66</v>
      </c>
      <c r="M3523" s="33"/>
      <c r="N3523" s="69">
        <v>71.64</v>
      </c>
      <c r="O3523" s="69">
        <v>5.0200000000000005</v>
      </c>
      <c r="P3523" s="69">
        <f t="shared" ref="P3523:P3534" si="1978">SUM(N3523:O3523)</f>
        <v>76.66</v>
      </c>
      <c r="Q3523" s="63"/>
      <c r="R3523" s="69">
        <f t="shared" ref="R3523:S3534" si="1979">X3523</f>
        <v>71.64</v>
      </c>
      <c r="S3523" s="69">
        <f t="shared" si="1979"/>
        <v>5.03</v>
      </c>
      <c r="T3523" s="69">
        <f t="shared" ref="T3523:T3534" si="1980">R3523+S3523</f>
        <v>76.67</v>
      </c>
      <c r="U3523" s="69">
        <f t="shared" ref="U3523:U3534" si="1981">ROUND(Z3523*$H$2,2)/100</f>
        <v>0</v>
      </c>
      <c r="V3523" s="77">
        <f t="shared" ref="V3523:V3534" si="1982">SUM(T3523:U3523)</f>
        <v>76.67</v>
      </c>
      <c r="W3523" s="33"/>
      <c r="X3523" s="69">
        <v>71.64</v>
      </c>
      <c r="Y3523" s="69">
        <v>5.03</v>
      </c>
      <c r="Z3523" s="69">
        <v>76.67</v>
      </c>
      <c r="AA3523" s="78"/>
      <c r="AB3523" s="79">
        <f t="shared" si="1949"/>
        <v>-1.0000000000005116E-2</v>
      </c>
    </row>
    <row r="3524" spans="1:28" s="82" customFormat="1" ht="22.5" x14ac:dyDescent="0.25">
      <c r="A3524" s="71" t="s">
        <v>12287</v>
      </c>
      <c r="B3524" s="72" t="s">
        <v>17209</v>
      </c>
      <c r="C3524" s="73" t="s">
        <v>8753</v>
      </c>
      <c r="D3524" s="74">
        <v>0</v>
      </c>
      <c r="E3524" s="69">
        <v>293.04000000000002</v>
      </c>
      <c r="F3524" s="75">
        <f t="shared" si="1974"/>
        <v>0</v>
      </c>
      <c r="G3524" s="76"/>
      <c r="H3524" s="69">
        <f t="shared" si="1975"/>
        <v>251.1</v>
      </c>
      <c r="I3524" s="69">
        <f t="shared" si="1975"/>
        <v>41.94</v>
      </c>
      <c r="J3524" s="69">
        <f t="shared" si="1976"/>
        <v>293.03999999999996</v>
      </c>
      <c r="K3524" s="69">
        <v>0</v>
      </c>
      <c r="L3524" s="75">
        <f t="shared" si="1977"/>
        <v>293.03999999999996</v>
      </c>
      <c r="M3524" s="33"/>
      <c r="N3524" s="69">
        <v>251.1</v>
      </c>
      <c r="O3524" s="69">
        <v>41.94</v>
      </c>
      <c r="P3524" s="69">
        <f t="shared" si="1978"/>
        <v>293.03999999999996</v>
      </c>
      <c r="Q3524" s="63"/>
      <c r="R3524" s="69">
        <f t="shared" si="1979"/>
        <v>251.1</v>
      </c>
      <c r="S3524" s="69">
        <f t="shared" si="1979"/>
        <v>41.94</v>
      </c>
      <c r="T3524" s="69">
        <f t="shared" si="1980"/>
        <v>293.03999999999996</v>
      </c>
      <c r="U3524" s="69">
        <f t="shared" si="1981"/>
        <v>0</v>
      </c>
      <c r="V3524" s="77">
        <f t="shared" si="1982"/>
        <v>293.03999999999996</v>
      </c>
      <c r="W3524" s="33"/>
      <c r="X3524" s="69">
        <v>251.1</v>
      </c>
      <c r="Y3524" s="69">
        <v>41.94</v>
      </c>
      <c r="Z3524" s="69">
        <v>293.04000000000002</v>
      </c>
      <c r="AA3524" s="78"/>
      <c r="AB3524" s="79">
        <f t="shared" si="1949"/>
        <v>0</v>
      </c>
    </row>
    <row r="3525" spans="1:28" s="82" customFormat="1" ht="22.5" x14ac:dyDescent="0.25">
      <c r="A3525" s="71" t="s">
        <v>12288</v>
      </c>
      <c r="B3525" s="72" t="s">
        <v>17210</v>
      </c>
      <c r="C3525" s="73" t="s">
        <v>8753</v>
      </c>
      <c r="D3525" s="74">
        <v>0</v>
      </c>
      <c r="E3525" s="69">
        <v>493.58000000000004</v>
      </c>
      <c r="F3525" s="75">
        <f t="shared" si="1974"/>
        <v>0</v>
      </c>
      <c r="G3525" s="76"/>
      <c r="H3525" s="69">
        <f t="shared" si="1975"/>
        <v>451.64</v>
      </c>
      <c r="I3525" s="69">
        <f t="shared" si="1975"/>
        <v>41.94</v>
      </c>
      <c r="J3525" s="69">
        <f t="shared" si="1976"/>
        <v>493.58</v>
      </c>
      <c r="K3525" s="69">
        <v>0</v>
      </c>
      <c r="L3525" s="75">
        <f t="shared" si="1977"/>
        <v>493.58</v>
      </c>
      <c r="M3525" s="33"/>
      <c r="N3525" s="69">
        <v>451.64000000000004</v>
      </c>
      <c r="O3525" s="69">
        <v>41.94</v>
      </c>
      <c r="P3525" s="69">
        <f t="shared" si="1978"/>
        <v>493.58000000000004</v>
      </c>
      <c r="Q3525" s="63"/>
      <c r="R3525" s="69">
        <f t="shared" si="1979"/>
        <v>451.64</v>
      </c>
      <c r="S3525" s="69">
        <f t="shared" si="1979"/>
        <v>41.94</v>
      </c>
      <c r="T3525" s="69">
        <f t="shared" si="1980"/>
        <v>493.58</v>
      </c>
      <c r="U3525" s="69">
        <f t="shared" si="1981"/>
        <v>0</v>
      </c>
      <c r="V3525" s="77">
        <f t="shared" si="1982"/>
        <v>493.58</v>
      </c>
      <c r="W3525" s="33"/>
      <c r="X3525" s="69">
        <v>451.64</v>
      </c>
      <c r="Y3525" s="69">
        <v>41.94</v>
      </c>
      <c r="Z3525" s="69">
        <v>493.58</v>
      </c>
      <c r="AA3525" s="78"/>
      <c r="AB3525" s="79">
        <f t="shared" si="1949"/>
        <v>0</v>
      </c>
    </row>
    <row r="3526" spans="1:28" s="82" customFormat="1" ht="22.5" x14ac:dyDescent="0.25">
      <c r="A3526" s="71" t="s">
        <v>12289</v>
      </c>
      <c r="B3526" s="72" t="s">
        <v>17211</v>
      </c>
      <c r="C3526" s="73" t="s">
        <v>8753</v>
      </c>
      <c r="D3526" s="74">
        <v>0</v>
      </c>
      <c r="E3526" s="69">
        <v>35.08</v>
      </c>
      <c r="F3526" s="75">
        <f t="shared" si="1974"/>
        <v>0</v>
      </c>
      <c r="G3526" s="76"/>
      <c r="H3526" s="69">
        <f t="shared" si="1975"/>
        <v>28.02</v>
      </c>
      <c r="I3526" s="69">
        <f t="shared" si="1975"/>
        <v>7.06</v>
      </c>
      <c r="J3526" s="69">
        <f t="shared" si="1976"/>
        <v>35.08</v>
      </c>
      <c r="K3526" s="69">
        <v>0</v>
      </c>
      <c r="L3526" s="75">
        <f t="shared" si="1977"/>
        <v>35.08</v>
      </c>
      <c r="M3526" s="33"/>
      <c r="N3526" s="69">
        <v>28.02</v>
      </c>
      <c r="O3526" s="69">
        <v>7.0600000000000005</v>
      </c>
      <c r="P3526" s="69">
        <f t="shared" si="1978"/>
        <v>35.08</v>
      </c>
      <c r="Q3526" s="63"/>
      <c r="R3526" s="69">
        <f t="shared" si="1979"/>
        <v>28.02</v>
      </c>
      <c r="S3526" s="69">
        <f t="shared" si="1979"/>
        <v>7.07</v>
      </c>
      <c r="T3526" s="69">
        <f t="shared" si="1980"/>
        <v>35.090000000000003</v>
      </c>
      <c r="U3526" s="69">
        <f t="shared" si="1981"/>
        <v>0</v>
      </c>
      <c r="V3526" s="77">
        <f t="shared" si="1982"/>
        <v>35.090000000000003</v>
      </c>
      <c r="W3526" s="33"/>
      <c r="X3526" s="69">
        <v>28.02</v>
      </c>
      <c r="Y3526" s="69">
        <v>7.07</v>
      </c>
      <c r="Z3526" s="69">
        <v>35.090000000000003</v>
      </c>
      <c r="AA3526" s="78"/>
      <c r="AB3526" s="79">
        <f t="shared" si="1949"/>
        <v>-1.0000000000005116E-2</v>
      </c>
    </row>
    <row r="3527" spans="1:28" s="82" customFormat="1" ht="22.5" x14ac:dyDescent="0.25">
      <c r="A3527" s="71" t="s">
        <v>12290</v>
      </c>
      <c r="B3527" s="72" t="s">
        <v>17212</v>
      </c>
      <c r="C3527" s="73" t="s">
        <v>8753</v>
      </c>
      <c r="D3527" s="74">
        <v>0</v>
      </c>
      <c r="E3527" s="69">
        <v>594.86</v>
      </c>
      <c r="F3527" s="75">
        <f t="shared" si="1974"/>
        <v>0</v>
      </c>
      <c r="G3527" s="76"/>
      <c r="H3527" s="69">
        <f t="shared" si="1975"/>
        <v>571.25</v>
      </c>
      <c r="I3527" s="69">
        <f t="shared" si="1975"/>
        <v>23.61</v>
      </c>
      <c r="J3527" s="69">
        <f t="shared" si="1976"/>
        <v>594.86</v>
      </c>
      <c r="K3527" s="69">
        <v>0</v>
      </c>
      <c r="L3527" s="75">
        <f t="shared" si="1977"/>
        <v>594.86</v>
      </c>
      <c r="M3527" s="33"/>
      <c r="N3527" s="69">
        <v>571.25</v>
      </c>
      <c r="O3527" s="69">
        <v>23.61</v>
      </c>
      <c r="P3527" s="69">
        <f t="shared" si="1978"/>
        <v>594.86</v>
      </c>
      <c r="Q3527" s="63"/>
      <c r="R3527" s="69">
        <f t="shared" si="1979"/>
        <v>571.25</v>
      </c>
      <c r="S3527" s="69">
        <f t="shared" si="1979"/>
        <v>23.61</v>
      </c>
      <c r="T3527" s="69">
        <f t="shared" si="1980"/>
        <v>594.86</v>
      </c>
      <c r="U3527" s="69">
        <f t="shared" si="1981"/>
        <v>0</v>
      </c>
      <c r="V3527" s="77">
        <f t="shared" si="1982"/>
        <v>594.86</v>
      </c>
      <c r="W3527" s="33"/>
      <c r="X3527" s="69">
        <v>571.25</v>
      </c>
      <c r="Y3527" s="69">
        <v>23.61</v>
      </c>
      <c r="Z3527" s="69">
        <v>594.86</v>
      </c>
      <c r="AA3527" s="78"/>
      <c r="AB3527" s="79">
        <f t="shared" si="1949"/>
        <v>0</v>
      </c>
    </row>
    <row r="3528" spans="1:28" s="82" customFormat="1" ht="22.5" x14ac:dyDescent="0.25">
      <c r="A3528" s="71" t="s">
        <v>12291</v>
      </c>
      <c r="B3528" s="72" t="s">
        <v>17213</v>
      </c>
      <c r="C3528" s="73" t="s">
        <v>8753</v>
      </c>
      <c r="D3528" s="74">
        <v>0</v>
      </c>
      <c r="E3528" s="69">
        <v>284.5</v>
      </c>
      <c r="F3528" s="75">
        <f t="shared" si="1974"/>
        <v>0</v>
      </c>
      <c r="G3528" s="76"/>
      <c r="H3528" s="69">
        <f t="shared" si="1975"/>
        <v>260.89</v>
      </c>
      <c r="I3528" s="69">
        <f t="shared" si="1975"/>
        <v>23.61</v>
      </c>
      <c r="J3528" s="69">
        <f t="shared" si="1976"/>
        <v>284.5</v>
      </c>
      <c r="K3528" s="69">
        <v>0</v>
      </c>
      <c r="L3528" s="75">
        <f t="shared" si="1977"/>
        <v>284.5</v>
      </c>
      <c r="M3528" s="33"/>
      <c r="N3528" s="69">
        <v>260.89</v>
      </c>
      <c r="O3528" s="69">
        <v>23.61</v>
      </c>
      <c r="P3528" s="69">
        <f t="shared" si="1978"/>
        <v>284.5</v>
      </c>
      <c r="Q3528" s="63"/>
      <c r="R3528" s="69">
        <f t="shared" si="1979"/>
        <v>260.89</v>
      </c>
      <c r="S3528" s="69">
        <f t="shared" si="1979"/>
        <v>23.61</v>
      </c>
      <c r="T3528" s="69">
        <f t="shared" si="1980"/>
        <v>284.5</v>
      </c>
      <c r="U3528" s="69">
        <f t="shared" si="1981"/>
        <v>0</v>
      </c>
      <c r="V3528" s="77">
        <f t="shared" si="1982"/>
        <v>284.5</v>
      </c>
      <c r="W3528" s="33"/>
      <c r="X3528" s="69">
        <v>260.89</v>
      </c>
      <c r="Y3528" s="69">
        <v>23.61</v>
      </c>
      <c r="Z3528" s="69">
        <v>284.5</v>
      </c>
      <c r="AA3528" s="78"/>
      <c r="AB3528" s="79">
        <f t="shared" si="1949"/>
        <v>0</v>
      </c>
    </row>
    <row r="3529" spans="1:28" s="82" customFormat="1" ht="22.5" x14ac:dyDescent="0.25">
      <c r="A3529" s="71" t="s">
        <v>12292</v>
      </c>
      <c r="B3529" s="72" t="s">
        <v>17214</v>
      </c>
      <c r="C3529" s="73" t="s">
        <v>8753</v>
      </c>
      <c r="D3529" s="74">
        <v>0</v>
      </c>
      <c r="E3529" s="69">
        <v>81.97</v>
      </c>
      <c r="F3529" s="75">
        <f t="shared" si="1974"/>
        <v>0</v>
      </c>
      <c r="G3529" s="76"/>
      <c r="H3529" s="69">
        <f t="shared" si="1975"/>
        <v>65.19</v>
      </c>
      <c r="I3529" s="69">
        <f t="shared" si="1975"/>
        <v>16.78</v>
      </c>
      <c r="J3529" s="69">
        <f t="shared" si="1976"/>
        <v>81.97</v>
      </c>
      <c r="K3529" s="69">
        <v>0</v>
      </c>
      <c r="L3529" s="75">
        <f t="shared" si="1977"/>
        <v>81.97</v>
      </c>
      <c r="M3529" s="33"/>
      <c r="N3529" s="69">
        <v>65.19</v>
      </c>
      <c r="O3529" s="69">
        <v>16.78</v>
      </c>
      <c r="P3529" s="69">
        <f t="shared" si="1978"/>
        <v>81.97</v>
      </c>
      <c r="Q3529" s="63"/>
      <c r="R3529" s="69">
        <f t="shared" si="1979"/>
        <v>65.19</v>
      </c>
      <c r="S3529" s="69">
        <f t="shared" si="1979"/>
        <v>16.79</v>
      </c>
      <c r="T3529" s="69">
        <f t="shared" si="1980"/>
        <v>81.97999999999999</v>
      </c>
      <c r="U3529" s="69">
        <f t="shared" si="1981"/>
        <v>0</v>
      </c>
      <c r="V3529" s="77">
        <f t="shared" si="1982"/>
        <v>81.97999999999999</v>
      </c>
      <c r="W3529" s="33"/>
      <c r="X3529" s="69">
        <v>65.19</v>
      </c>
      <c r="Y3529" s="69">
        <v>16.79</v>
      </c>
      <c r="Z3529" s="69">
        <v>81.98</v>
      </c>
      <c r="AA3529" s="78"/>
      <c r="AB3529" s="79">
        <f t="shared" si="1949"/>
        <v>-1.0000000000005116E-2</v>
      </c>
    </row>
    <row r="3530" spans="1:28" x14ac:dyDescent="0.25">
      <c r="A3530" s="71" t="s">
        <v>12293</v>
      </c>
      <c r="B3530" s="72" t="s">
        <v>17215</v>
      </c>
      <c r="C3530" s="73" t="s">
        <v>8753</v>
      </c>
      <c r="D3530" s="74">
        <v>0</v>
      </c>
      <c r="E3530" s="69">
        <v>2737.04</v>
      </c>
      <c r="F3530" s="75">
        <f t="shared" si="1974"/>
        <v>0</v>
      </c>
      <c r="G3530" s="76"/>
      <c r="H3530" s="69">
        <f t="shared" si="1975"/>
        <v>2636.4</v>
      </c>
      <c r="I3530" s="69">
        <f t="shared" si="1975"/>
        <v>100.64</v>
      </c>
      <c r="J3530" s="69">
        <f t="shared" si="1976"/>
        <v>2737.04</v>
      </c>
      <c r="K3530" s="69">
        <v>0</v>
      </c>
      <c r="L3530" s="75">
        <f t="shared" si="1977"/>
        <v>2737.04</v>
      </c>
      <c r="N3530" s="69">
        <v>2636.4</v>
      </c>
      <c r="O3530" s="69">
        <v>100.64</v>
      </c>
      <c r="P3530" s="69">
        <f t="shared" si="1978"/>
        <v>2737.04</v>
      </c>
      <c r="Q3530" s="63"/>
      <c r="R3530" s="69">
        <f t="shared" si="1979"/>
        <v>2636.4</v>
      </c>
      <c r="S3530" s="69">
        <f t="shared" si="1979"/>
        <v>100.65</v>
      </c>
      <c r="T3530" s="69">
        <f t="shared" si="1980"/>
        <v>2737.05</v>
      </c>
      <c r="U3530" s="69">
        <f t="shared" si="1981"/>
        <v>0</v>
      </c>
      <c r="V3530" s="77">
        <f t="shared" si="1982"/>
        <v>2737.05</v>
      </c>
      <c r="X3530" s="69">
        <v>2636.4</v>
      </c>
      <c r="Y3530" s="69">
        <v>100.65</v>
      </c>
      <c r="Z3530" s="69">
        <v>2737.05</v>
      </c>
      <c r="AA3530" s="78"/>
      <c r="AB3530" s="79">
        <f t="shared" ref="AB3530:AB3554" si="1983">P3530-Z3530</f>
        <v>-1.0000000000218279E-2</v>
      </c>
    </row>
    <row r="3531" spans="1:28" ht="22.5" x14ac:dyDescent="0.25">
      <c r="A3531" s="71" t="s">
        <v>12294</v>
      </c>
      <c r="B3531" s="72" t="s">
        <v>17216</v>
      </c>
      <c r="C3531" s="73" t="s">
        <v>8753</v>
      </c>
      <c r="D3531" s="74">
        <v>0</v>
      </c>
      <c r="E3531" s="69">
        <v>124.83</v>
      </c>
      <c r="F3531" s="75">
        <f t="shared" si="1974"/>
        <v>0</v>
      </c>
      <c r="G3531" s="76"/>
      <c r="H3531" s="69">
        <f t="shared" si="1975"/>
        <v>111.42</v>
      </c>
      <c r="I3531" s="69">
        <f t="shared" si="1975"/>
        <v>13.41</v>
      </c>
      <c r="J3531" s="69">
        <f t="shared" si="1976"/>
        <v>124.83</v>
      </c>
      <c r="K3531" s="69">
        <v>0</v>
      </c>
      <c r="L3531" s="75">
        <f t="shared" si="1977"/>
        <v>124.83</v>
      </c>
      <c r="N3531" s="69">
        <v>111.42</v>
      </c>
      <c r="O3531" s="69">
        <v>13.41</v>
      </c>
      <c r="P3531" s="69">
        <f t="shared" si="1978"/>
        <v>124.83</v>
      </c>
      <c r="Q3531" s="63"/>
      <c r="R3531" s="69">
        <f t="shared" si="1979"/>
        <v>111.42</v>
      </c>
      <c r="S3531" s="69">
        <f t="shared" si="1979"/>
        <v>13.42</v>
      </c>
      <c r="T3531" s="69">
        <f t="shared" si="1980"/>
        <v>124.84</v>
      </c>
      <c r="U3531" s="69">
        <f t="shared" si="1981"/>
        <v>0</v>
      </c>
      <c r="V3531" s="77">
        <f t="shared" si="1982"/>
        <v>124.84</v>
      </c>
      <c r="X3531" s="69">
        <v>111.42</v>
      </c>
      <c r="Y3531" s="69">
        <v>13.42</v>
      </c>
      <c r="Z3531" s="69">
        <v>124.84</v>
      </c>
      <c r="AA3531" s="78"/>
      <c r="AB3531" s="79">
        <f t="shared" si="1983"/>
        <v>-1.0000000000005116E-2</v>
      </c>
    </row>
    <row r="3532" spans="1:28" s="33" customFormat="1" ht="22.5" x14ac:dyDescent="0.25">
      <c r="A3532" s="71" t="s">
        <v>12295</v>
      </c>
      <c r="B3532" s="72" t="s">
        <v>17217</v>
      </c>
      <c r="C3532" s="73" t="s">
        <v>8753</v>
      </c>
      <c r="D3532" s="74">
        <v>0</v>
      </c>
      <c r="E3532" s="69">
        <v>356.43</v>
      </c>
      <c r="F3532" s="75">
        <f t="shared" si="1974"/>
        <v>0</v>
      </c>
      <c r="G3532" s="76"/>
      <c r="H3532" s="69">
        <f t="shared" si="1975"/>
        <v>316.63</v>
      </c>
      <c r="I3532" s="69">
        <f t="shared" si="1975"/>
        <v>39.799999999999997</v>
      </c>
      <c r="J3532" s="69">
        <f t="shared" si="1976"/>
        <v>356.43</v>
      </c>
      <c r="K3532" s="69">
        <v>0</v>
      </c>
      <c r="L3532" s="75">
        <f t="shared" si="1977"/>
        <v>356.43</v>
      </c>
      <c r="N3532" s="69">
        <v>316.63</v>
      </c>
      <c r="O3532" s="69">
        <v>39.799999999999997</v>
      </c>
      <c r="P3532" s="69">
        <f t="shared" si="1978"/>
        <v>356.43</v>
      </c>
      <c r="Q3532" s="63"/>
      <c r="R3532" s="69">
        <f t="shared" si="1979"/>
        <v>316.63</v>
      </c>
      <c r="S3532" s="69">
        <f t="shared" si="1979"/>
        <v>39.799999999999997</v>
      </c>
      <c r="T3532" s="69">
        <f t="shared" si="1980"/>
        <v>356.43</v>
      </c>
      <c r="U3532" s="69">
        <f t="shared" si="1981"/>
        <v>0</v>
      </c>
      <c r="V3532" s="77">
        <f t="shared" si="1982"/>
        <v>356.43</v>
      </c>
      <c r="X3532" s="69">
        <v>316.63</v>
      </c>
      <c r="Y3532" s="69">
        <v>39.799999999999997</v>
      </c>
      <c r="Z3532" s="69">
        <v>356.43</v>
      </c>
      <c r="AA3532" s="78"/>
      <c r="AB3532" s="79">
        <f t="shared" si="1983"/>
        <v>0</v>
      </c>
    </row>
    <row r="3533" spans="1:28" ht="22.5" x14ac:dyDescent="0.25">
      <c r="A3533" s="71" t="s">
        <v>12296</v>
      </c>
      <c r="B3533" s="72" t="s">
        <v>17218</v>
      </c>
      <c r="C3533" s="73" t="s">
        <v>8753</v>
      </c>
      <c r="D3533" s="74">
        <v>0</v>
      </c>
      <c r="E3533" s="69">
        <v>208.89</v>
      </c>
      <c r="F3533" s="75">
        <f t="shared" si="1974"/>
        <v>0</v>
      </c>
      <c r="G3533" s="28"/>
      <c r="H3533" s="69">
        <f t="shared" si="1975"/>
        <v>166.95</v>
      </c>
      <c r="I3533" s="69">
        <f t="shared" si="1975"/>
        <v>41.94</v>
      </c>
      <c r="J3533" s="69">
        <f t="shared" si="1976"/>
        <v>208.89</v>
      </c>
      <c r="K3533" s="69">
        <v>0</v>
      </c>
      <c r="L3533" s="75">
        <f t="shared" si="1977"/>
        <v>208.89</v>
      </c>
      <c r="N3533" s="69">
        <v>166.95</v>
      </c>
      <c r="O3533" s="69">
        <v>41.94</v>
      </c>
      <c r="P3533" s="69">
        <f t="shared" si="1978"/>
        <v>208.89</v>
      </c>
      <c r="Q3533" s="63"/>
      <c r="R3533" s="69">
        <f t="shared" si="1979"/>
        <v>166.95</v>
      </c>
      <c r="S3533" s="69">
        <f t="shared" si="1979"/>
        <v>41.94</v>
      </c>
      <c r="T3533" s="69">
        <f t="shared" si="1980"/>
        <v>208.89</v>
      </c>
      <c r="U3533" s="69">
        <f t="shared" si="1981"/>
        <v>0</v>
      </c>
      <c r="V3533" s="77">
        <f t="shared" si="1982"/>
        <v>208.89</v>
      </c>
      <c r="X3533" s="69">
        <v>166.95</v>
      </c>
      <c r="Y3533" s="69">
        <v>41.94</v>
      </c>
      <c r="Z3533" s="69">
        <v>208.89</v>
      </c>
      <c r="AA3533" s="78"/>
      <c r="AB3533" s="79">
        <f t="shared" si="1983"/>
        <v>0</v>
      </c>
    </row>
    <row r="3534" spans="1:28" ht="10.5" customHeight="1" x14ac:dyDescent="0.25">
      <c r="A3534" s="71" t="s">
        <v>12297</v>
      </c>
      <c r="B3534" s="72" t="s">
        <v>12299</v>
      </c>
      <c r="C3534" s="73" t="s">
        <v>8753</v>
      </c>
      <c r="D3534" s="74">
        <v>0</v>
      </c>
      <c r="E3534" s="69">
        <v>249.15</v>
      </c>
      <c r="F3534" s="75">
        <f t="shared" si="1974"/>
        <v>0</v>
      </c>
      <c r="G3534" s="28"/>
      <c r="H3534" s="69">
        <f t="shared" si="1975"/>
        <v>207.21</v>
      </c>
      <c r="I3534" s="69">
        <f t="shared" si="1975"/>
        <v>41.94</v>
      </c>
      <c r="J3534" s="69">
        <f t="shared" si="1976"/>
        <v>249.15</v>
      </c>
      <c r="K3534" s="69">
        <v>0</v>
      </c>
      <c r="L3534" s="75">
        <f t="shared" si="1977"/>
        <v>249.15</v>
      </c>
      <c r="N3534" s="69">
        <v>207.21</v>
      </c>
      <c r="O3534" s="69">
        <v>41.94</v>
      </c>
      <c r="P3534" s="69">
        <f t="shared" si="1978"/>
        <v>249.15</v>
      </c>
      <c r="Q3534" s="63"/>
      <c r="R3534" s="69">
        <f t="shared" si="1979"/>
        <v>207.21</v>
      </c>
      <c r="S3534" s="69">
        <f t="shared" si="1979"/>
        <v>41.94</v>
      </c>
      <c r="T3534" s="69">
        <f t="shared" si="1980"/>
        <v>249.15</v>
      </c>
      <c r="U3534" s="69">
        <f t="shared" si="1981"/>
        <v>0</v>
      </c>
      <c r="V3534" s="77">
        <f t="shared" si="1982"/>
        <v>249.15</v>
      </c>
      <c r="X3534" s="69">
        <v>207.21</v>
      </c>
      <c r="Y3534" s="69">
        <v>41.94</v>
      </c>
      <c r="Z3534" s="69">
        <v>249.15</v>
      </c>
      <c r="AA3534" s="78"/>
      <c r="AB3534" s="79">
        <f t="shared" si="1983"/>
        <v>0</v>
      </c>
    </row>
    <row r="3535" spans="1:28" s="33" customFormat="1" x14ac:dyDescent="0.25">
      <c r="A3535" s="65" t="s">
        <v>12298</v>
      </c>
      <c r="B3535" s="66" t="s">
        <v>17219</v>
      </c>
      <c r="C3535" s="67"/>
      <c r="D3535" s="68"/>
      <c r="E3535" s="69"/>
      <c r="F3535" s="70"/>
      <c r="G3535" s="38"/>
      <c r="H3535" s="69"/>
      <c r="I3535" s="69"/>
      <c r="J3535" s="69"/>
      <c r="K3535" s="69"/>
      <c r="L3535" s="75"/>
      <c r="N3535" s="69"/>
      <c r="O3535" s="69"/>
      <c r="P3535" s="69"/>
      <c r="Q3535" s="63"/>
      <c r="R3535" s="69"/>
      <c r="S3535" s="69"/>
      <c r="T3535" s="69"/>
      <c r="U3535" s="69"/>
      <c r="V3535" s="77"/>
      <c r="X3535" s="69"/>
      <c r="Y3535" s="69"/>
      <c r="Z3535" s="69"/>
      <c r="AA3535" s="78"/>
      <c r="AB3535" s="79">
        <f t="shared" si="1983"/>
        <v>0</v>
      </c>
    </row>
    <row r="3536" spans="1:28" x14ac:dyDescent="0.25">
      <c r="A3536" s="65" t="s">
        <v>12300</v>
      </c>
      <c r="B3536" s="66" t="s">
        <v>17220</v>
      </c>
      <c r="C3536" s="67"/>
      <c r="D3536" s="68"/>
      <c r="E3536" s="69"/>
      <c r="F3536" s="70"/>
      <c r="H3536" s="69"/>
      <c r="I3536" s="69"/>
      <c r="J3536" s="69"/>
      <c r="K3536" s="69"/>
      <c r="L3536" s="75"/>
      <c r="N3536" s="69"/>
      <c r="O3536" s="69"/>
      <c r="P3536" s="69"/>
      <c r="Q3536" s="63"/>
      <c r="R3536" s="69"/>
      <c r="S3536" s="69"/>
      <c r="T3536" s="69"/>
      <c r="U3536" s="69"/>
      <c r="V3536" s="77"/>
      <c r="X3536" s="69"/>
      <c r="Y3536" s="69"/>
      <c r="Z3536" s="69"/>
      <c r="AA3536" s="78"/>
      <c r="AB3536" s="79">
        <f t="shared" si="1983"/>
        <v>0</v>
      </c>
    </row>
    <row r="3537" spans="1:28" s="33" customFormat="1" x14ac:dyDescent="0.25">
      <c r="A3537" s="71" t="s">
        <v>12301</v>
      </c>
      <c r="B3537" s="72" t="s">
        <v>17221</v>
      </c>
      <c r="C3537" s="108" t="s">
        <v>8753</v>
      </c>
      <c r="D3537" s="74">
        <v>0</v>
      </c>
      <c r="E3537" s="69">
        <v>5660.07</v>
      </c>
      <c r="F3537" s="75">
        <f t="shared" ref="F3537:F3551" si="1984">ROUND(D3537*E3537,2)</f>
        <v>0</v>
      </c>
      <c r="H3537" s="69">
        <f t="shared" ref="H3537:I3551" si="1985">ROUND(N3537+(N3537*$H$2/100),2)</f>
        <v>5585.58</v>
      </c>
      <c r="I3537" s="69">
        <f t="shared" si="1985"/>
        <v>74.489999999999995</v>
      </c>
      <c r="J3537" s="69">
        <f t="shared" ref="J3537:J3551" si="1986">H3537+I3537</f>
        <v>5660.07</v>
      </c>
      <c r="K3537" s="69">
        <v>0</v>
      </c>
      <c r="L3537" s="75">
        <f t="shared" ref="L3537:L3551" si="1987">SUM(J3537:K3537)</f>
        <v>5660.07</v>
      </c>
      <c r="N3537" s="69">
        <v>5585.58</v>
      </c>
      <c r="O3537" s="69">
        <v>74.489999999999995</v>
      </c>
      <c r="P3537" s="69">
        <f t="shared" ref="P3537:P3551" si="1988">SUM(N3537:O3537)</f>
        <v>5660.07</v>
      </c>
      <c r="Q3537" s="63"/>
      <c r="R3537" s="69">
        <f t="shared" ref="R3537:S3551" si="1989">X3537</f>
        <v>5585.58</v>
      </c>
      <c r="S3537" s="69">
        <f t="shared" si="1989"/>
        <v>74.5</v>
      </c>
      <c r="T3537" s="69">
        <f t="shared" ref="T3537:T3551" si="1990">R3537+S3537</f>
        <v>5660.08</v>
      </c>
      <c r="U3537" s="69">
        <f t="shared" ref="U3537:U3551" si="1991">ROUND(Z3537*$H$2,2)/100</f>
        <v>0</v>
      </c>
      <c r="V3537" s="77">
        <f t="shared" ref="V3537:V3551" si="1992">SUM(T3537:U3537)</f>
        <v>5660.08</v>
      </c>
      <c r="X3537" s="69">
        <v>5585.58</v>
      </c>
      <c r="Y3537" s="69">
        <v>74.5</v>
      </c>
      <c r="Z3537" s="69">
        <v>5660.08</v>
      </c>
      <c r="AA3537" s="78"/>
      <c r="AB3537" s="107">
        <f t="shared" si="1983"/>
        <v>-1.0000000000218279E-2</v>
      </c>
    </row>
    <row r="3538" spans="1:28" s="33" customFormat="1" ht="22.5" x14ac:dyDescent="0.25">
      <c r="A3538" s="71" t="s">
        <v>12302</v>
      </c>
      <c r="B3538" s="72" t="s">
        <v>17222</v>
      </c>
      <c r="C3538" s="108" t="s">
        <v>8753</v>
      </c>
      <c r="D3538" s="74">
        <v>0</v>
      </c>
      <c r="E3538" s="69">
        <v>7804.4</v>
      </c>
      <c r="F3538" s="75">
        <f t="shared" si="1984"/>
        <v>0</v>
      </c>
      <c r="H3538" s="69">
        <f t="shared" si="1985"/>
        <v>7702.61</v>
      </c>
      <c r="I3538" s="69">
        <f t="shared" si="1985"/>
        <v>101.79</v>
      </c>
      <c r="J3538" s="69">
        <f t="shared" si="1986"/>
        <v>7804.4</v>
      </c>
      <c r="K3538" s="69">
        <v>0</v>
      </c>
      <c r="L3538" s="75">
        <f t="shared" si="1987"/>
        <v>7804.4</v>
      </c>
      <c r="N3538" s="69">
        <v>7702.61</v>
      </c>
      <c r="O3538" s="69">
        <v>101.78999999999999</v>
      </c>
      <c r="P3538" s="69">
        <f t="shared" si="1988"/>
        <v>7804.4</v>
      </c>
      <c r="Q3538" s="63"/>
      <c r="R3538" s="69">
        <f t="shared" si="1989"/>
        <v>7702.61</v>
      </c>
      <c r="S3538" s="69">
        <f t="shared" si="1989"/>
        <v>101.8</v>
      </c>
      <c r="T3538" s="69">
        <f t="shared" si="1990"/>
        <v>7804.41</v>
      </c>
      <c r="U3538" s="69">
        <f t="shared" si="1991"/>
        <v>0</v>
      </c>
      <c r="V3538" s="77">
        <f t="shared" si="1992"/>
        <v>7804.41</v>
      </c>
      <c r="X3538" s="69">
        <v>7702.61</v>
      </c>
      <c r="Y3538" s="69">
        <v>101.8</v>
      </c>
      <c r="Z3538" s="69">
        <v>7804.41</v>
      </c>
      <c r="AA3538" s="78"/>
      <c r="AB3538" s="107">
        <f t="shared" si="1983"/>
        <v>-1.0000000000218279E-2</v>
      </c>
    </row>
    <row r="3539" spans="1:28" s="33" customFormat="1" ht="22.5" x14ac:dyDescent="0.25">
      <c r="A3539" s="71" t="s">
        <v>12914</v>
      </c>
      <c r="B3539" s="72" t="s">
        <v>17223</v>
      </c>
      <c r="C3539" s="108" t="s">
        <v>8753</v>
      </c>
      <c r="D3539" s="74">
        <v>0</v>
      </c>
      <c r="E3539" s="69">
        <v>979.47</v>
      </c>
      <c r="F3539" s="75">
        <f t="shared" si="1984"/>
        <v>0</v>
      </c>
      <c r="H3539" s="69">
        <f t="shared" si="1985"/>
        <v>939.1</v>
      </c>
      <c r="I3539" s="69">
        <f t="shared" si="1985"/>
        <v>40.369999999999997</v>
      </c>
      <c r="J3539" s="69">
        <f t="shared" si="1986"/>
        <v>979.47</v>
      </c>
      <c r="K3539" s="69">
        <v>0</v>
      </c>
      <c r="L3539" s="75">
        <f t="shared" si="1987"/>
        <v>979.47</v>
      </c>
      <c r="N3539" s="69">
        <v>939.1</v>
      </c>
      <c r="O3539" s="69">
        <v>40.370000000000005</v>
      </c>
      <c r="P3539" s="69">
        <f t="shared" si="1988"/>
        <v>979.47</v>
      </c>
      <c r="Q3539" s="63"/>
      <c r="R3539" s="69">
        <f t="shared" si="1989"/>
        <v>939.1</v>
      </c>
      <c r="S3539" s="69">
        <f t="shared" si="1989"/>
        <v>40.380000000000003</v>
      </c>
      <c r="T3539" s="69">
        <f t="shared" si="1990"/>
        <v>979.48</v>
      </c>
      <c r="U3539" s="69">
        <f t="shared" si="1991"/>
        <v>0</v>
      </c>
      <c r="V3539" s="77">
        <f t="shared" si="1992"/>
        <v>979.48</v>
      </c>
      <c r="X3539" s="69">
        <v>939.1</v>
      </c>
      <c r="Y3539" s="69">
        <v>40.380000000000003</v>
      </c>
      <c r="Z3539" s="69">
        <v>979.48</v>
      </c>
      <c r="AA3539" s="78"/>
      <c r="AB3539" s="107">
        <f t="shared" si="1983"/>
        <v>-9.9999999999909051E-3</v>
      </c>
    </row>
    <row r="3540" spans="1:28" s="33" customFormat="1" ht="22.5" x14ac:dyDescent="0.25">
      <c r="A3540" s="71" t="s">
        <v>12915</v>
      </c>
      <c r="B3540" s="72" t="s">
        <v>17224</v>
      </c>
      <c r="C3540" s="108" t="s">
        <v>8753</v>
      </c>
      <c r="D3540" s="74">
        <v>0</v>
      </c>
      <c r="E3540" s="69">
        <v>1382.81</v>
      </c>
      <c r="F3540" s="75">
        <f t="shared" si="1984"/>
        <v>0</v>
      </c>
      <c r="H3540" s="69">
        <f t="shared" si="1985"/>
        <v>1342.44</v>
      </c>
      <c r="I3540" s="69">
        <f t="shared" si="1985"/>
        <v>40.369999999999997</v>
      </c>
      <c r="J3540" s="69">
        <f t="shared" si="1986"/>
        <v>1382.81</v>
      </c>
      <c r="K3540" s="69">
        <v>0</v>
      </c>
      <c r="L3540" s="75">
        <f t="shared" si="1987"/>
        <v>1382.81</v>
      </c>
      <c r="N3540" s="69">
        <v>1342.44</v>
      </c>
      <c r="O3540" s="69">
        <v>40.370000000000005</v>
      </c>
      <c r="P3540" s="69">
        <f t="shared" si="1988"/>
        <v>1382.81</v>
      </c>
      <c r="Q3540" s="63"/>
      <c r="R3540" s="69">
        <f t="shared" si="1989"/>
        <v>1342.44</v>
      </c>
      <c r="S3540" s="69">
        <f t="shared" si="1989"/>
        <v>40.380000000000003</v>
      </c>
      <c r="T3540" s="69">
        <f t="shared" si="1990"/>
        <v>1382.8200000000002</v>
      </c>
      <c r="U3540" s="69">
        <f t="shared" si="1991"/>
        <v>0</v>
      </c>
      <c r="V3540" s="77">
        <f t="shared" si="1992"/>
        <v>1382.8200000000002</v>
      </c>
      <c r="X3540" s="69">
        <v>1342.44</v>
      </c>
      <c r="Y3540" s="69">
        <v>40.380000000000003</v>
      </c>
      <c r="Z3540" s="69">
        <v>1382.82</v>
      </c>
      <c r="AA3540" s="78"/>
      <c r="AB3540" s="107">
        <f t="shared" si="1983"/>
        <v>-9.9999999999909051E-3</v>
      </c>
    </row>
    <row r="3541" spans="1:28" s="33" customFormat="1" ht="22.5" x14ac:dyDescent="0.25">
      <c r="A3541" s="71" t="s">
        <v>12916</v>
      </c>
      <c r="B3541" s="72" t="s">
        <v>17225</v>
      </c>
      <c r="C3541" s="108" t="s">
        <v>8753</v>
      </c>
      <c r="D3541" s="74">
        <v>0</v>
      </c>
      <c r="E3541" s="69">
        <v>2190.86</v>
      </c>
      <c r="F3541" s="75">
        <f t="shared" si="1984"/>
        <v>0</v>
      </c>
      <c r="H3541" s="69">
        <f t="shared" si="1985"/>
        <v>2143.67</v>
      </c>
      <c r="I3541" s="69">
        <f t="shared" si="1985"/>
        <v>47.19</v>
      </c>
      <c r="J3541" s="69">
        <f t="shared" si="1986"/>
        <v>2190.86</v>
      </c>
      <c r="K3541" s="69">
        <v>0</v>
      </c>
      <c r="L3541" s="75">
        <f t="shared" si="1987"/>
        <v>2190.86</v>
      </c>
      <c r="N3541" s="69">
        <v>2143.67</v>
      </c>
      <c r="O3541" s="69">
        <v>47.19</v>
      </c>
      <c r="P3541" s="69">
        <f t="shared" si="1988"/>
        <v>2190.86</v>
      </c>
      <c r="Q3541" s="63"/>
      <c r="R3541" s="69">
        <f t="shared" si="1989"/>
        <v>2143.67</v>
      </c>
      <c r="S3541" s="69">
        <f t="shared" si="1989"/>
        <v>47.2</v>
      </c>
      <c r="T3541" s="69">
        <f t="shared" si="1990"/>
        <v>2190.87</v>
      </c>
      <c r="U3541" s="69">
        <f t="shared" si="1991"/>
        <v>0</v>
      </c>
      <c r="V3541" s="77">
        <f t="shared" si="1992"/>
        <v>2190.87</v>
      </c>
      <c r="X3541" s="69">
        <v>2143.67</v>
      </c>
      <c r="Y3541" s="69">
        <v>47.2</v>
      </c>
      <c r="Z3541" s="69">
        <v>2190.87</v>
      </c>
      <c r="AA3541" s="78"/>
      <c r="AB3541" s="107">
        <f t="shared" si="1983"/>
        <v>-9.9999999997635314E-3</v>
      </c>
    </row>
    <row r="3542" spans="1:28" s="33" customFormat="1" ht="33.75" x14ac:dyDescent="0.25">
      <c r="A3542" s="71" t="s">
        <v>12917</v>
      </c>
      <c r="B3542" s="72" t="s">
        <v>17226</v>
      </c>
      <c r="C3542" s="108" t="s">
        <v>8753</v>
      </c>
      <c r="D3542" s="74">
        <v>0</v>
      </c>
      <c r="E3542" s="69">
        <v>4018.71</v>
      </c>
      <c r="F3542" s="75">
        <f t="shared" si="1984"/>
        <v>0</v>
      </c>
      <c r="H3542" s="69">
        <f t="shared" si="1985"/>
        <v>3957.87</v>
      </c>
      <c r="I3542" s="69">
        <f t="shared" si="1985"/>
        <v>60.84</v>
      </c>
      <c r="J3542" s="69">
        <f t="shared" si="1986"/>
        <v>4018.71</v>
      </c>
      <c r="K3542" s="69">
        <v>0</v>
      </c>
      <c r="L3542" s="75">
        <f t="shared" si="1987"/>
        <v>4018.71</v>
      </c>
      <c r="N3542" s="69">
        <v>3957.87</v>
      </c>
      <c r="O3542" s="69">
        <v>60.84</v>
      </c>
      <c r="P3542" s="69">
        <f t="shared" si="1988"/>
        <v>4018.71</v>
      </c>
      <c r="Q3542" s="63"/>
      <c r="R3542" s="69">
        <f t="shared" si="1989"/>
        <v>3957.87</v>
      </c>
      <c r="S3542" s="69">
        <f t="shared" si="1989"/>
        <v>60.85</v>
      </c>
      <c r="T3542" s="69">
        <f t="shared" si="1990"/>
        <v>4018.72</v>
      </c>
      <c r="U3542" s="69">
        <f t="shared" si="1991"/>
        <v>0</v>
      </c>
      <c r="V3542" s="77">
        <f t="shared" si="1992"/>
        <v>4018.72</v>
      </c>
      <c r="X3542" s="69">
        <v>3957.87</v>
      </c>
      <c r="Y3542" s="69">
        <v>60.85</v>
      </c>
      <c r="Z3542" s="69">
        <v>4018.72</v>
      </c>
      <c r="AA3542" s="78"/>
      <c r="AB3542" s="107">
        <f t="shared" si="1983"/>
        <v>-9.9999999997635314E-3</v>
      </c>
    </row>
    <row r="3543" spans="1:28" s="33" customFormat="1" x14ac:dyDescent="0.25">
      <c r="A3543" s="33" t="s">
        <v>12303</v>
      </c>
      <c r="B3543" s="33" t="s">
        <v>17227</v>
      </c>
      <c r="C3543" s="108" t="s">
        <v>8753</v>
      </c>
      <c r="D3543" s="74">
        <v>0</v>
      </c>
      <c r="E3543" s="69">
        <v>5960.38</v>
      </c>
      <c r="F3543" s="75">
        <f t="shared" si="1984"/>
        <v>0</v>
      </c>
      <c r="H3543" s="69">
        <f t="shared" si="1985"/>
        <v>5906.36</v>
      </c>
      <c r="I3543" s="69">
        <f t="shared" si="1985"/>
        <v>54.02</v>
      </c>
      <c r="J3543" s="69">
        <f t="shared" si="1986"/>
        <v>5960.38</v>
      </c>
      <c r="K3543" s="69">
        <v>0</v>
      </c>
      <c r="L3543" s="75">
        <f t="shared" si="1987"/>
        <v>5960.38</v>
      </c>
      <c r="N3543" s="69">
        <v>5906.36</v>
      </c>
      <c r="O3543" s="69">
        <v>54.019999999999996</v>
      </c>
      <c r="P3543" s="69">
        <f t="shared" si="1988"/>
        <v>5960.38</v>
      </c>
      <c r="Q3543" s="63"/>
      <c r="R3543" s="69">
        <f t="shared" si="1989"/>
        <v>5906.36</v>
      </c>
      <c r="S3543" s="69">
        <f t="shared" si="1989"/>
        <v>54.03</v>
      </c>
      <c r="T3543" s="69">
        <f t="shared" si="1990"/>
        <v>5960.3899999999994</v>
      </c>
      <c r="U3543" s="69">
        <f t="shared" si="1991"/>
        <v>0</v>
      </c>
      <c r="V3543" s="77">
        <f t="shared" si="1992"/>
        <v>5960.3899999999994</v>
      </c>
      <c r="X3543" s="69">
        <v>5906.36</v>
      </c>
      <c r="Y3543" s="69">
        <v>54.03</v>
      </c>
      <c r="Z3543" s="69">
        <v>5960.39</v>
      </c>
      <c r="AA3543" s="78"/>
      <c r="AB3543" s="107">
        <f t="shared" si="1983"/>
        <v>-1.0000000000218279E-2</v>
      </c>
    </row>
    <row r="3544" spans="1:28" s="33" customFormat="1" x14ac:dyDescent="0.25">
      <c r="A3544" s="33" t="s">
        <v>12304</v>
      </c>
      <c r="B3544" s="33" t="s">
        <v>17228</v>
      </c>
      <c r="C3544" s="108" t="s">
        <v>8753</v>
      </c>
      <c r="D3544" s="74">
        <v>0</v>
      </c>
      <c r="E3544" s="69">
        <v>9941.94</v>
      </c>
      <c r="F3544" s="75">
        <f t="shared" si="1984"/>
        <v>0</v>
      </c>
      <c r="H3544" s="69">
        <f t="shared" si="1985"/>
        <v>9867.4500000000007</v>
      </c>
      <c r="I3544" s="69">
        <f t="shared" si="1985"/>
        <v>74.489999999999995</v>
      </c>
      <c r="J3544" s="69">
        <f t="shared" si="1986"/>
        <v>9941.94</v>
      </c>
      <c r="K3544" s="69">
        <v>0</v>
      </c>
      <c r="L3544" s="75">
        <f t="shared" si="1987"/>
        <v>9941.94</v>
      </c>
      <c r="N3544" s="69">
        <v>9867.4500000000007</v>
      </c>
      <c r="O3544" s="69">
        <v>74.489999999999995</v>
      </c>
      <c r="P3544" s="69">
        <f t="shared" si="1988"/>
        <v>9941.94</v>
      </c>
      <c r="Q3544" s="63"/>
      <c r="R3544" s="69">
        <f t="shared" si="1989"/>
        <v>9867.4500000000007</v>
      </c>
      <c r="S3544" s="69">
        <f t="shared" si="1989"/>
        <v>74.5</v>
      </c>
      <c r="T3544" s="69">
        <f t="shared" si="1990"/>
        <v>9941.9500000000007</v>
      </c>
      <c r="U3544" s="69">
        <f t="shared" si="1991"/>
        <v>0</v>
      </c>
      <c r="V3544" s="77">
        <f t="shared" si="1992"/>
        <v>9941.9500000000007</v>
      </c>
      <c r="X3544" s="69">
        <v>9867.4500000000007</v>
      </c>
      <c r="Y3544" s="69">
        <v>74.5</v>
      </c>
      <c r="Z3544" s="69">
        <v>9941.9500000000007</v>
      </c>
      <c r="AA3544" s="78"/>
      <c r="AB3544" s="107">
        <f t="shared" si="1983"/>
        <v>-1.0000000000218279E-2</v>
      </c>
    </row>
    <row r="3545" spans="1:28" s="33" customFormat="1" x14ac:dyDescent="0.25">
      <c r="A3545" s="33" t="s">
        <v>12305</v>
      </c>
      <c r="B3545" s="33" t="s">
        <v>17229</v>
      </c>
      <c r="C3545" s="108" t="s">
        <v>8753</v>
      </c>
      <c r="D3545" s="74">
        <v>0</v>
      </c>
      <c r="E3545" s="69">
        <v>781.33999999999992</v>
      </c>
      <c r="F3545" s="75">
        <f t="shared" si="1984"/>
        <v>0</v>
      </c>
      <c r="H3545" s="69">
        <f t="shared" si="1985"/>
        <v>734.15</v>
      </c>
      <c r="I3545" s="69">
        <f t="shared" si="1985"/>
        <v>47.19</v>
      </c>
      <c r="J3545" s="69">
        <f t="shared" si="1986"/>
        <v>781.33999999999992</v>
      </c>
      <c r="K3545" s="69">
        <v>0</v>
      </c>
      <c r="L3545" s="75">
        <f t="shared" si="1987"/>
        <v>781.33999999999992</v>
      </c>
      <c r="N3545" s="69">
        <v>734.15</v>
      </c>
      <c r="O3545" s="69">
        <v>47.19</v>
      </c>
      <c r="P3545" s="69">
        <f t="shared" si="1988"/>
        <v>781.33999999999992</v>
      </c>
      <c r="Q3545" s="63"/>
      <c r="R3545" s="69">
        <f t="shared" si="1989"/>
        <v>734.15</v>
      </c>
      <c r="S3545" s="69">
        <f t="shared" si="1989"/>
        <v>47.2</v>
      </c>
      <c r="T3545" s="69">
        <f t="shared" si="1990"/>
        <v>781.35</v>
      </c>
      <c r="U3545" s="69">
        <f t="shared" si="1991"/>
        <v>0</v>
      </c>
      <c r="V3545" s="77">
        <f t="shared" si="1992"/>
        <v>781.35</v>
      </c>
      <c r="X3545" s="69">
        <v>734.15</v>
      </c>
      <c r="Y3545" s="69">
        <v>47.2</v>
      </c>
      <c r="Z3545" s="69">
        <v>781.35</v>
      </c>
      <c r="AA3545" s="78"/>
      <c r="AB3545" s="107">
        <f t="shared" si="1983"/>
        <v>-1.0000000000104592E-2</v>
      </c>
    </row>
    <row r="3546" spans="1:28" s="33" customFormat="1" x14ac:dyDescent="0.25">
      <c r="A3546" s="33" t="s">
        <v>12306</v>
      </c>
      <c r="B3546" s="33" t="s">
        <v>17230</v>
      </c>
      <c r="C3546" s="108" t="s">
        <v>8753</v>
      </c>
      <c r="D3546" s="74">
        <v>0</v>
      </c>
      <c r="E3546" s="69">
        <v>447.81</v>
      </c>
      <c r="F3546" s="75">
        <f t="shared" si="1984"/>
        <v>0</v>
      </c>
      <c r="H3546" s="69">
        <f t="shared" si="1985"/>
        <v>400.62</v>
      </c>
      <c r="I3546" s="69">
        <f t="shared" si="1985"/>
        <v>47.19</v>
      </c>
      <c r="J3546" s="69">
        <f t="shared" si="1986"/>
        <v>447.81</v>
      </c>
      <c r="K3546" s="69">
        <v>0</v>
      </c>
      <c r="L3546" s="75">
        <f t="shared" si="1987"/>
        <v>447.81</v>
      </c>
      <c r="N3546" s="69">
        <v>400.62</v>
      </c>
      <c r="O3546" s="69">
        <v>47.19</v>
      </c>
      <c r="P3546" s="69">
        <f t="shared" si="1988"/>
        <v>447.81</v>
      </c>
      <c r="Q3546" s="63"/>
      <c r="R3546" s="69">
        <f t="shared" si="1989"/>
        <v>400.62</v>
      </c>
      <c r="S3546" s="69">
        <f t="shared" si="1989"/>
        <v>47.2</v>
      </c>
      <c r="T3546" s="69">
        <f t="shared" si="1990"/>
        <v>447.82</v>
      </c>
      <c r="U3546" s="69">
        <f t="shared" si="1991"/>
        <v>0</v>
      </c>
      <c r="V3546" s="77">
        <f t="shared" si="1992"/>
        <v>447.82</v>
      </c>
      <c r="X3546" s="69">
        <v>400.62</v>
      </c>
      <c r="Y3546" s="69">
        <v>47.2</v>
      </c>
      <c r="Z3546" s="69">
        <v>447.82</v>
      </c>
      <c r="AA3546" s="78"/>
      <c r="AB3546" s="107">
        <f t="shared" si="1983"/>
        <v>-9.9999999999909051E-3</v>
      </c>
    </row>
    <row r="3547" spans="1:28" s="33" customFormat="1" x14ac:dyDescent="0.25">
      <c r="A3547" s="65" t="s">
        <v>12307</v>
      </c>
      <c r="B3547" s="42" t="s">
        <v>17231</v>
      </c>
      <c r="C3547" s="108"/>
      <c r="D3547" s="74"/>
      <c r="E3547" s="69"/>
      <c r="F3547" s="75"/>
      <c r="H3547" s="69"/>
      <c r="I3547" s="69"/>
      <c r="J3547" s="69"/>
      <c r="K3547" s="69"/>
      <c r="L3547" s="75"/>
      <c r="N3547" s="69"/>
      <c r="O3547" s="69"/>
      <c r="P3547" s="69"/>
      <c r="Q3547" s="63"/>
      <c r="R3547" s="69"/>
      <c r="S3547" s="69"/>
      <c r="T3547" s="69"/>
      <c r="U3547" s="69"/>
      <c r="V3547" s="77"/>
      <c r="X3547" s="69"/>
      <c r="Y3547" s="69"/>
      <c r="Z3547" s="69"/>
      <c r="AA3547" s="78"/>
      <c r="AB3547" s="107"/>
    </row>
    <row r="3548" spans="1:28" s="33" customFormat="1" ht="22.5" x14ac:dyDescent="0.25">
      <c r="A3548" s="71" t="s">
        <v>12308</v>
      </c>
      <c r="B3548" s="72" t="s">
        <v>17232</v>
      </c>
      <c r="C3548" s="108" t="s">
        <v>8910</v>
      </c>
      <c r="D3548" s="74">
        <v>0</v>
      </c>
      <c r="E3548" s="69">
        <v>2205.7000000000003</v>
      </c>
      <c r="F3548" s="75">
        <f t="shared" ref="F3548" si="1993">ROUND(D3548*E3548,2)</f>
        <v>0</v>
      </c>
      <c r="H3548" s="69">
        <f t="shared" ref="H3548:I3548" si="1994">ROUND(N3548+(N3548*$H$2/100),2)</f>
        <v>2158.5100000000002</v>
      </c>
      <c r="I3548" s="69">
        <f t="shared" si="1994"/>
        <v>47.19</v>
      </c>
      <c r="J3548" s="69">
        <f t="shared" ref="J3548" si="1995">H3548+I3548</f>
        <v>2205.7000000000003</v>
      </c>
      <c r="K3548" s="69">
        <v>0</v>
      </c>
      <c r="L3548" s="75">
        <f t="shared" ref="L3548" si="1996">SUM(J3548:K3548)</f>
        <v>2205.7000000000003</v>
      </c>
      <c r="N3548" s="69">
        <v>2158.5100000000002</v>
      </c>
      <c r="O3548" s="69">
        <v>47.19</v>
      </c>
      <c r="P3548" s="69">
        <f t="shared" ref="P3548" si="1997">SUM(N3548:O3548)</f>
        <v>2205.7000000000003</v>
      </c>
      <c r="Q3548" s="63"/>
      <c r="R3548" s="69">
        <f t="shared" ref="R3548:S3548" si="1998">X3548</f>
        <v>2158.5100000000002</v>
      </c>
      <c r="S3548" s="69">
        <f t="shared" si="1998"/>
        <v>47.2</v>
      </c>
      <c r="T3548" s="69">
        <f t="shared" ref="T3548" si="1999">R3548+S3548</f>
        <v>2205.71</v>
      </c>
      <c r="U3548" s="69">
        <f t="shared" ref="U3548" si="2000">ROUND(Z3548*$H$2,2)/100</f>
        <v>0</v>
      </c>
      <c r="V3548" s="77">
        <f t="shared" ref="V3548" si="2001">SUM(T3548:U3548)</f>
        <v>2205.71</v>
      </c>
      <c r="X3548" s="69">
        <v>2158.5100000000002</v>
      </c>
      <c r="Y3548" s="69">
        <v>47.2</v>
      </c>
      <c r="Z3548" s="69">
        <v>2205.71</v>
      </c>
      <c r="AA3548" s="78"/>
      <c r="AB3548" s="107">
        <f t="shared" ref="AB3548" si="2002">P3548-Z3548</f>
        <v>-9.9999999997635314E-3</v>
      </c>
    </row>
    <row r="3549" spans="1:28" s="33" customFormat="1" ht="22.5" x14ac:dyDescent="0.25">
      <c r="A3549" s="71" t="s">
        <v>12309</v>
      </c>
      <c r="B3549" s="72" t="s">
        <v>17233</v>
      </c>
      <c r="C3549" s="108" t="s">
        <v>8910</v>
      </c>
      <c r="D3549" s="74">
        <v>0</v>
      </c>
      <c r="E3549" s="69">
        <v>3759.67</v>
      </c>
      <c r="F3549" s="75">
        <f t="shared" si="1984"/>
        <v>0</v>
      </c>
      <c r="H3549" s="69">
        <f t="shared" si="1985"/>
        <v>3712.48</v>
      </c>
      <c r="I3549" s="69">
        <f t="shared" si="1985"/>
        <v>47.19</v>
      </c>
      <c r="J3549" s="69">
        <f t="shared" si="1986"/>
        <v>3759.67</v>
      </c>
      <c r="K3549" s="69">
        <v>0</v>
      </c>
      <c r="L3549" s="75">
        <f t="shared" si="1987"/>
        <v>3759.67</v>
      </c>
      <c r="N3549" s="69">
        <v>3712.48</v>
      </c>
      <c r="O3549" s="69">
        <v>47.19</v>
      </c>
      <c r="P3549" s="69">
        <f t="shared" si="1988"/>
        <v>3759.67</v>
      </c>
      <c r="Q3549" s="63"/>
      <c r="R3549" s="69">
        <f t="shared" si="1989"/>
        <v>3712.48</v>
      </c>
      <c r="S3549" s="69">
        <f t="shared" si="1989"/>
        <v>47.2</v>
      </c>
      <c r="T3549" s="69">
        <f t="shared" si="1990"/>
        <v>3759.68</v>
      </c>
      <c r="U3549" s="69">
        <f t="shared" si="1991"/>
        <v>0</v>
      </c>
      <c r="V3549" s="77">
        <f t="shared" si="1992"/>
        <v>3759.68</v>
      </c>
      <c r="X3549" s="69">
        <v>3712.48</v>
      </c>
      <c r="Y3549" s="69">
        <v>47.2</v>
      </c>
      <c r="Z3549" s="69">
        <v>3759.68</v>
      </c>
      <c r="AA3549" s="78"/>
      <c r="AB3549" s="107">
        <f t="shared" si="1983"/>
        <v>-9.9999999997635314E-3</v>
      </c>
    </row>
    <row r="3550" spans="1:28" s="33" customFormat="1" ht="22.5" x14ac:dyDescent="0.25">
      <c r="A3550" s="71" t="s">
        <v>12310</v>
      </c>
      <c r="B3550" s="72" t="s">
        <v>17234</v>
      </c>
      <c r="C3550" s="108" t="s">
        <v>8910</v>
      </c>
      <c r="D3550" s="74">
        <v>0</v>
      </c>
      <c r="E3550" s="69">
        <v>5803.62</v>
      </c>
      <c r="F3550" s="75">
        <f t="shared" si="1984"/>
        <v>0</v>
      </c>
      <c r="H3550" s="69">
        <f t="shared" si="1985"/>
        <v>5756.43</v>
      </c>
      <c r="I3550" s="69">
        <f t="shared" si="1985"/>
        <v>47.19</v>
      </c>
      <c r="J3550" s="69">
        <f t="shared" si="1986"/>
        <v>5803.62</v>
      </c>
      <c r="K3550" s="69">
        <v>0</v>
      </c>
      <c r="L3550" s="75">
        <f t="shared" si="1987"/>
        <v>5803.62</v>
      </c>
      <c r="N3550" s="69">
        <v>5756.43</v>
      </c>
      <c r="O3550" s="69">
        <v>47.19</v>
      </c>
      <c r="P3550" s="69">
        <f t="shared" si="1988"/>
        <v>5803.62</v>
      </c>
      <c r="Q3550" s="63"/>
      <c r="R3550" s="69">
        <f t="shared" si="1989"/>
        <v>5756.43</v>
      </c>
      <c r="S3550" s="69">
        <f t="shared" si="1989"/>
        <v>47.2</v>
      </c>
      <c r="T3550" s="69">
        <f t="shared" si="1990"/>
        <v>5803.63</v>
      </c>
      <c r="U3550" s="69">
        <f t="shared" si="1991"/>
        <v>0</v>
      </c>
      <c r="V3550" s="77">
        <f t="shared" si="1992"/>
        <v>5803.63</v>
      </c>
      <c r="X3550" s="69">
        <v>5756.43</v>
      </c>
      <c r="Y3550" s="69">
        <v>47.2</v>
      </c>
      <c r="Z3550" s="69">
        <v>5803.63</v>
      </c>
      <c r="AA3550" s="78"/>
      <c r="AB3550" s="107">
        <f t="shared" si="1983"/>
        <v>-1.0000000000218279E-2</v>
      </c>
    </row>
    <row r="3551" spans="1:28" s="33" customFormat="1" x14ac:dyDescent="0.25">
      <c r="A3551" s="71" t="s">
        <v>12311</v>
      </c>
      <c r="B3551" s="72" t="s">
        <v>17235</v>
      </c>
      <c r="C3551" s="108" t="s">
        <v>8910</v>
      </c>
      <c r="D3551" s="74">
        <v>0</v>
      </c>
      <c r="E3551" s="69">
        <v>9648.93</v>
      </c>
      <c r="F3551" s="75">
        <f t="shared" si="1984"/>
        <v>0</v>
      </c>
      <c r="H3551" s="69">
        <f t="shared" si="1985"/>
        <v>9601.74</v>
      </c>
      <c r="I3551" s="69">
        <f t="shared" si="1985"/>
        <v>47.19</v>
      </c>
      <c r="J3551" s="69">
        <f t="shared" si="1986"/>
        <v>9648.93</v>
      </c>
      <c r="K3551" s="69">
        <v>0</v>
      </c>
      <c r="L3551" s="75">
        <f t="shared" si="1987"/>
        <v>9648.93</v>
      </c>
      <c r="N3551" s="69">
        <v>9601.74</v>
      </c>
      <c r="O3551" s="69">
        <v>47.19</v>
      </c>
      <c r="P3551" s="69">
        <f t="shared" si="1988"/>
        <v>9648.93</v>
      </c>
      <c r="Q3551" s="63"/>
      <c r="R3551" s="69">
        <f t="shared" si="1989"/>
        <v>9601.74</v>
      </c>
      <c r="S3551" s="69">
        <f t="shared" si="1989"/>
        <v>47.2</v>
      </c>
      <c r="T3551" s="69">
        <f t="shared" si="1990"/>
        <v>9648.94</v>
      </c>
      <c r="U3551" s="69">
        <f t="shared" si="1991"/>
        <v>0</v>
      </c>
      <c r="V3551" s="77">
        <f t="shared" si="1992"/>
        <v>9648.94</v>
      </c>
      <c r="X3551" s="69">
        <v>9601.74</v>
      </c>
      <c r="Y3551" s="69">
        <v>47.2</v>
      </c>
      <c r="Z3551" s="69">
        <v>9648.94</v>
      </c>
      <c r="AA3551" s="78"/>
      <c r="AB3551" s="107">
        <f t="shared" si="1983"/>
        <v>-1.0000000000218279E-2</v>
      </c>
    </row>
    <row r="3552" spans="1:28" ht="33.75" x14ac:dyDescent="0.25">
      <c r="A3552" s="65" t="s">
        <v>12312</v>
      </c>
      <c r="B3552" s="66" t="s">
        <v>17236</v>
      </c>
      <c r="C3552" s="67"/>
      <c r="D3552" s="68"/>
      <c r="E3552" s="69"/>
      <c r="F3552" s="70"/>
      <c r="H3552" s="69"/>
      <c r="I3552" s="69"/>
      <c r="J3552" s="69"/>
      <c r="K3552" s="69"/>
      <c r="L3552" s="75"/>
      <c r="N3552" s="69"/>
      <c r="O3552" s="69"/>
      <c r="P3552" s="69"/>
      <c r="Q3552" s="63"/>
      <c r="R3552" s="69"/>
      <c r="S3552" s="69"/>
      <c r="T3552" s="69"/>
      <c r="U3552" s="69"/>
      <c r="V3552" s="77"/>
      <c r="X3552" s="69"/>
      <c r="Y3552" s="69"/>
      <c r="Z3552" s="69"/>
      <c r="AA3552" s="78"/>
      <c r="AB3552" s="79"/>
    </row>
    <row r="3553" spans="1:28" ht="33.75" x14ac:dyDescent="0.25">
      <c r="A3553" s="83" t="s">
        <v>12313</v>
      </c>
      <c r="B3553" s="72" t="s">
        <v>17237</v>
      </c>
      <c r="C3553" s="73" t="s">
        <v>8808</v>
      </c>
      <c r="D3553" s="74">
        <v>0</v>
      </c>
      <c r="E3553" s="69">
        <v>22310.36</v>
      </c>
      <c r="F3553" s="75">
        <f>ROUND(D3553*E3553,2)</f>
        <v>0</v>
      </c>
      <c r="G3553" s="28"/>
      <c r="H3553" s="69">
        <f>ROUND(N3553+(N3553*$H$2/100),2)</f>
        <v>19688.07</v>
      </c>
      <c r="I3553" s="69">
        <f>ROUND(O3553+(O3553*$H$2/100),2)</f>
        <v>2622.29</v>
      </c>
      <c r="J3553" s="69">
        <f>H3553+I3553</f>
        <v>22310.36</v>
      </c>
      <c r="K3553" s="69">
        <v>0</v>
      </c>
      <c r="L3553" s="75">
        <f>SUM(J3553:K3553)</f>
        <v>22310.36</v>
      </c>
      <c r="N3553" s="69">
        <v>19688.069999999996</v>
      </c>
      <c r="O3553" s="69">
        <v>2622.29</v>
      </c>
      <c r="P3553" s="69">
        <f>SUM(N3553:O3553)</f>
        <v>22310.359999999997</v>
      </c>
      <c r="Q3553" s="63"/>
      <c r="R3553" s="69">
        <f>X3553</f>
        <v>19688.28</v>
      </c>
      <c r="S3553" s="69">
        <f>Y3553</f>
        <v>2622.27</v>
      </c>
      <c r="T3553" s="69">
        <f>R3553+S3553</f>
        <v>22310.55</v>
      </c>
      <c r="U3553" s="69">
        <f>ROUND(Z3553*$H$2,2)/100</f>
        <v>0</v>
      </c>
      <c r="V3553" s="77">
        <f>SUM(T3553:U3553)</f>
        <v>22310.55</v>
      </c>
      <c r="X3553" s="69">
        <v>19688.28</v>
      </c>
      <c r="Y3553" s="69">
        <v>2622.27</v>
      </c>
      <c r="Z3553" s="69">
        <v>22310.55</v>
      </c>
      <c r="AA3553" s="78"/>
      <c r="AB3553" s="107">
        <f t="shared" si="1983"/>
        <v>-0.19000000000232831</v>
      </c>
    </row>
    <row r="3554" spans="1:28" x14ac:dyDescent="0.25">
      <c r="A3554" s="83" t="s">
        <v>12314</v>
      </c>
      <c r="B3554" s="72" t="s">
        <v>17238</v>
      </c>
      <c r="C3554" s="73" t="s">
        <v>8808</v>
      </c>
      <c r="D3554" s="74">
        <v>0</v>
      </c>
      <c r="E3554" s="69">
        <v>31976.539999999994</v>
      </c>
      <c r="F3554" s="75">
        <f>ROUND(D3554*E3554,2)</f>
        <v>0</v>
      </c>
      <c r="G3554" s="28"/>
      <c r="H3554" s="69">
        <f>ROUND(N3554+(N3554*$H$2/100),2)</f>
        <v>27551.439999999999</v>
      </c>
      <c r="I3554" s="69">
        <f>ROUND(O3554+(O3554*$H$2/100),2)</f>
        <v>4425.1000000000004</v>
      </c>
      <c r="J3554" s="69">
        <f>H3554+I3554</f>
        <v>31976.54</v>
      </c>
      <c r="K3554" s="69">
        <v>0</v>
      </c>
      <c r="L3554" s="75">
        <f>SUM(J3554:K3554)</f>
        <v>31976.54</v>
      </c>
      <c r="N3554" s="69">
        <v>27551.439999999995</v>
      </c>
      <c r="O3554" s="69">
        <v>4425.1000000000004</v>
      </c>
      <c r="P3554" s="69">
        <f>SUM(N3554:O3554)</f>
        <v>31976.539999999994</v>
      </c>
      <c r="Q3554" s="63"/>
      <c r="R3554" s="69">
        <f>X3554</f>
        <v>27551.42</v>
      </c>
      <c r="S3554" s="69">
        <f>Y3554</f>
        <v>4425.3999999999996</v>
      </c>
      <c r="T3554" s="69">
        <f>R3554+S3554</f>
        <v>31976.82</v>
      </c>
      <c r="U3554" s="69">
        <f>ROUND(Z3554*$H$2,2)/100</f>
        <v>0</v>
      </c>
      <c r="V3554" s="77">
        <f>SUM(T3554:U3554)</f>
        <v>31976.82</v>
      </c>
      <c r="X3554" s="69">
        <v>27551.42</v>
      </c>
      <c r="Y3554" s="69">
        <v>4425.3999999999996</v>
      </c>
      <c r="Z3554" s="69">
        <v>31976.82</v>
      </c>
      <c r="AA3554" s="78"/>
      <c r="AB3554" s="107">
        <f t="shared" si="1983"/>
        <v>-0.2800000000061118</v>
      </c>
    </row>
    <row r="3555" spans="1:28" s="82" customFormat="1" x14ac:dyDescent="0.25">
      <c r="A3555" s="65" t="s">
        <v>12315</v>
      </c>
      <c r="B3555" s="66" t="s">
        <v>17239</v>
      </c>
      <c r="C3555" s="67"/>
      <c r="D3555" s="68"/>
      <c r="E3555" s="69"/>
      <c r="F3555" s="70"/>
      <c r="G3555" s="38"/>
      <c r="H3555" s="69"/>
      <c r="I3555" s="69"/>
      <c r="J3555" s="69"/>
      <c r="K3555" s="69"/>
      <c r="L3555" s="75"/>
      <c r="M3555" s="33"/>
      <c r="N3555" s="69"/>
      <c r="O3555" s="69"/>
      <c r="P3555" s="69"/>
      <c r="Q3555" s="63"/>
      <c r="R3555" s="69"/>
      <c r="S3555" s="69"/>
      <c r="T3555" s="69"/>
      <c r="U3555" s="69"/>
      <c r="V3555" s="77"/>
      <c r="W3555" s="33"/>
      <c r="X3555" s="69"/>
      <c r="Y3555" s="69"/>
      <c r="Z3555" s="69"/>
      <c r="AA3555" s="78"/>
      <c r="AB3555" s="79">
        <f t="shared" ref="AB3555:AB3618" si="2003">P3552-Z3552</f>
        <v>0</v>
      </c>
    </row>
    <row r="3556" spans="1:28" x14ac:dyDescent="0.25">
      <c r="A3556" s="71" t="s">
        <v>12316</v>
      </c>
      <c r="B3556" s="72" t="s">
        <v>17240</v>
      </c>
      <c r="C3556" s="73" t="s">
        <v>8753</v>
      </c>
      <c r="D3556" s="74">
        <v>0</v>
      </c>
      <c r="E3556" s="69">
        <v>67.69</v>
      </c>
      <c r="F3556" s="75">
        <f t="shared" ref="F3556:F3562" si="2004">ROUND(D3556*E3556,2)</f>
        <v>0</v>
      </c>
      <c r="G3556" s="76"/>
      <c r="H3556" s="69">
        <f t="shared" ref="H3556:I3562" si="2005">ROUND(N3556+(N3556*$H$2/100),2)</f>
        <v>57.63</v>
      </c>
      <c r="I3556" s="69">
        <f t="shared" si="2005"/>
        <v>10.06</v>
      </c>
      <c r="J3556" s="69">
        <f t="shared" ref="J3556:J3562" si="2006">H3556+I3556</f>
        <v>67.69</v>
      </c>
      <c r="K3556" s="69">
        <v>0</v>
      </c>
      <c r="L3556" s="75">
        <f t="shared" ref="L3556:L3562" si="2007">SUM(J3556:K3556)</f>
        <v>67.69</v>
      </c>
      <c r="N3556" s="69">
        <v>57.63</v>
      </c>
      <c r="O3556" s="69">
        <v>10.06</v>
      </c>
      <c r="P3556" s="69">
        <f t="shared" ref="P3556:P3562" si="2008">SUM(N3556:O3556)</f>
        <v>67.69</v>
      </c>
      <c r="Q3556" s="63"/>
      <c r="R3556" s="69">
        <f t="shared" ref="R3556:S3562" si="2009">X3556</f>
        <v>57.63</v>
      </c>
      <c r="S3556" s="69">
        <f t="shared" si="2009"/>
        <v>10.06</v>
      </c>
      <c r="T3556" s="69">
        <f t="shared" ref="T3556:T3562" si="2010">R3556+S3556</f>
        <v>67.69</v>
      </c>
      <c r="U3556" s="69">
        <f t="shared" ref="U3556:U3562" si="2011">ROUND(Z3556*$H$2,2)/100</f>
        <v>0</v>
      </c>
      <c r="V3556" s="77">
        <f t="shared" ref="V3556:V3562" si="2012">SUM(T3556:U3556)</f>
        <v>67.69</v>
      </c>
      <c r="X3556" s="69">
        <v>57.63</v>
      </c>
      <c r="Y3556" s="69">
        <v>10.06</v>
      </c>
      <c r="Z3556" s="69">
        <v>67.69</v>
      </c>
      <c r="AA3556" s="78"/>
      <c r="AB3556" s="79">
        <f t="shared" si="2003"/>
        <v>-0.19000000000232831</v>
      </c>
    </row>
    <row r="3557" spans="1:28" x14ac:dyDescent="0.25">
      <c r="A3557" s="71" t="s">
        <v>12317</v>
      </c>
      <c r="B3557" s="72" t="s">
        <v>17241</v>
      </c>
      <c r="C3557" s="73" t="s">
        <v>8753</v>
      </c>
      <c r="D3557" s="74">
        <v>0</v>
      </c>
      <c r="E3557" s="69">
        <v>87.6</v>
      </c>
      <c r="F3557" s="75">
        <f t="shared" si="2004"/>
        <v>0</v>
      </c>
      <c r="G3557" s="76"/>
      <c r="H3557" s="69">
        <f t="shared" si="2005"/>
        <v>74.19</v>
      </c>
      <c r="I3557" s="69">
        <f t="shared" si="2005"/>
        <v>13.41</v>
      </c>
      <c r="J3557" s="69">
        <f t="shared" si="2006"/>
        <v>87.6</v>
      </c>
      <c r="K3557" s="69">
        <v>0</v>
      </c>
      <c r="L3557" s="75">
        <f t="shared" si="2007"/>
        <v>87.6</v>
      </c>
      <c r="N3557" s="69">
        <v>74.19</v>
      </c>
      <c r="O3557" s="69">
        <v>13.41</v>
      </c>
      <c r="P3557" s="69">
        <f t="shared" si="2008"/>
        <v>87.6</v>
      </c>
      <c r="Q3557" s="63"/>
      <c r="R3557" s="69">
        <f t="shared" si="2009"/>
        <v>74.19</v>
      </c>
      <c r="S3557" s="69">
        <f t="shared" si="2009"/>
        <v>13.42</v>
      </c>
      <c r="T3557" s="69">
        <f t="shared" si="2010"/>
        <v>87.61</v>
      </c>
      <c r="U3557" s="69">
        <f t="shared" si="2011"/>
        <v>0</v>
      </c>
      <c r="V3557" s="77">
        <f t="shared" si="2012"/>
        <v>87.61</v>
      </c>
      <c r="X3557" s="69">
        <v>74.19</v>
      </c>
      <c r="Y3557" s="69">
        <v>13.42</v>
      </c>
      <c r="Z3557" s="69">
        <v>87.61</v>
      </c>
      <c r="AA3557" s="78"/>
      <c r="AB3557" s="79">
        <f t="shared" si="2003"/>
        <v>-0.2800000000061118</v>
      </c>
    </row>
    <row r="3558" spans="1:28" x14ac:dyDescent="0.25">
      <c r="A3558" s="71" t="s">
        <v>12318</v>
      </c>
      <c r="B3558" s="72" t="s">
        <v>17242</v>
      </c>
      <c r="C3558" s="73" t="s">
        <v>8753</v>
      </c>
      <c r="D3558" s="74">
        <v>0</v>
      </c>
      <c r="E3558" s="69">
        <v>145.47999999999999</v>
      </c>
      <c r="F3558" s="75">
        <f t="shared" si="2004"/>
        <v>0</v>
      </c>
      <c r="G3558" s="76"/>
      <c r="H3558" s="69">
        <f t="shared" si="2005"/>
        <v>130.38</v>
      </c>
      <c r="I3558" s="69">
        <f t="shared" si="2005"/>
        <v>15.1</v>
      </c>
      <c r="J3558" s="69">
        <f t="shared" si="2006"/>
        <v>145.47999999999999</v>
      </c>
      <c r="K3558" s="69">
        <v>0</v>
      </c>
      <c r="L3558" s="75">
        <f t="shared" si="2007"/>
        <v>145.47999999999999</v>
      </c>
      <c r="N3558" s="69">
        <v>130.38</v>
      </c>
      <c r="O3558" s="69">
        <v>15.1</v>
      </c>
      <c r="P3558" s="69">
        <f t="shared" si="2008"/>
        <v>145.47999999999999</v>
      </c>
      <c r="Q3558" s="63"/>
      <c r="R3558" s="69">
        <f t="shared" si="2009"/>
        <v>130.38</v>
      </c>
      <c r="S3558" s="69">
        <f t="shared" si="2009"/>
        <v>15.1</v>
      </c>
      <c r="T3558" s="69">
        <f t="shared" si="2010"/>
        <v>145.47999999999999</v>
      </c>
      <c r="U3558" s="69">
        <f t="shared" si="2011"/>
        <v>0</v>
      </c>
      <c r="V3558" s="77">
        <f t="shared" si="2012"/>
        <v>145.47999999999999</v>
      </c>
      <c r="X3558" s="69">
        <v>130.38</v>
      </c>
      <c r="Y3558" s="69">
        <v>15.1</v>
      </c>
      <c r="Z3558" s="69">
        <v>145.47999999999999</v>
      </c>
      <c r="AA3558" s="78"/>
      <c r="AB3558" s="79">
        <f t="shared" si="2003"/>
        <v>0</v>
      </c>
    </row>
    <row r="3559" spans="1:28" x14ac:dyDescent="0.25">
      <c r="A3559" s="71" t="s">
        <v>12319</v>
      </c>
      <c r="B3559" s="72" t="s">
        <v>17243</v>
      </c>
      <c r="C3559" s="73" t="s">
        <v>8753</v>
      </c>
      <c r="D3559" s="74">
        <v>0</v>
      </c>
      <c r="E3559" s="69">
        <v>154.1</v>
      </c>
      <c r="F3559" s="75">
        <f t="shared" si="2004"/>
        <v>0</v>
      </c>
      <c r="G3559" s="76"/>
      <c r="H3559" s="69">
        <f t="shared" si="2005"/>
        <v>139</v>
      </c>
      <c r="I3559" s="69">
        <f t="shared" si="2005"/>
        <v>15.1</v>
      </c>
      <c r="J3559" s="69">
        <f t="shared" si="2006"/>
        <v>154.1</v>
      </c>
      <c r="K3559" s="69">
        <v>0</v>
      </c>
      <c r="L3559" s="75">
        <f t="shared" si="2007"/>
        <v>154.1</v>
      </c>
      <c r="N3559" s="69">
        <v>139</v>
      </c>
      <c r="O3559" s="69">
        <v>15.1</v>
      </c>
      <c r="P3559" s="69">
        <f t="shared" si="2008"/>
        <v>154.1</v>
      </c>
      <c r="Q3559" s="63"/>
      <c r="R3559" s="69">
        <f t="shared" si="2009"/>
        <v>139</v>
      </c>
      <c r="S3559" s="69">
        <f t="shared" si="2009"/>
        <v>15.1</v>
      </c>
      <c r="T3559" s="69">
        <f t="shared" si="2010"/>
        <v>154.1</v>
      </c>
      <c r="U3559" s="69">
        <f t="shared" si="2011"/>
        <v>0</v>
      </c>
      <c r="V3559" s="77">
        <f t="shared" si="2012"/>
        <v>154.1</v>
      </c>
      <c r="X3559" s="69">
        <v>139</v>
      </c>
      <c r="Y3559" s="69">
        <v>15.1</v>
      </c>
      <c r="Z3559" s="69">
        <v>154.1</v>
      </c>
      <c r="AA3559" s="78"/>
      <c r="AB3559" s="79">
        <f t="shared" si="2003"/>
        <v>0</v>
      </c>
    </row>
    <row r="3560" spans="1:28" x14ac:dyDescent="0.25">
      <c r="A3560" s="71" t="s">
        <v>12320</v>
      </c>
      <c r="B3560" s="72" t="s">
        <v>17244</v>
      </c>
      <c r="C3560" s="73" t="s">
        <v>8753</v>
      </c>
      <c r="D3560" s="74">
        <v>0</v>
      </c>
      <c r="E3560" s="69">
        <v>191.1</v>
      </c>
      <c r="F3560" s="75">
        <f t="shared" si="2004"/>
        <v>0</v>
      </c>
      <c r="G3560" s="76"/>
      <c r="H3560" s="69">
        <f t="shared" si="2005"/>
        <v>170.96</v>
      </c>
      <c r="I3560" s="69">
        <f t="shared" si="2005"/>
        <v>20.14</v>
      </c>
      <c r="J3560" s="69">
        <f t="shared" si="2006"/>
        <v>191.10000000000002</v>
      </c>
      <c r="K3560" s="69">
        <v>0</v>
      </c>
      <c r="L3560" s="75">
        <f t="shared" si="2007"/>
        <v>191.10000000000002</v>
      </c>
      <c r="N3560" s="69">
        <v>170.96</v>
      </c>
      <c r="O3560" s="69">
        <v>20.14</v>
      </c>
      <c r="P3560" s="69">
        <f t="shared" si="2008"/>
        <v>191.10000000000002</v>
      </c>
      <c r="Q3560" s="63"/>
      <c r="R3560" s="69">
        <f t="shared" si="2009"/>
        <v>170.96</v>
      </c>
      <c r="S3560" s="69">
        <f t="shared" si="2009"/>
        <v>20.13</v>
      </c>
      <c r="T3560" s="69">
        <f t="shared" si="2010"/>
        <v>191.09</v>
      </c>
      <c r="U3560" s="69">
        <f t="shared" si="2011"/>
        <v>0</v>
      </c>
      <c r="V3560" s="77">
        <f t="shared" si="2012"/>
        <v>191.09</v>
      </c>
      <c r="X3560" s="69">
        <v>170.96</v>
      </c>
      <c r="Y3560" s="69">
        <v>20.13</v>
      </c>
      <c r="Z3560" s="69">
        <v>191.09</v>
      </c>
      <c r="AA3560" s="78"/>
      <c r="AB3560" s="79">
        <f t="shared" si="2003"/>
        <v>-1.0000000000005116E-2</v>
      </c>
    </row>
    <row r="3561" spans="1:28" x14ac:dyDescent="0.25">
      <c r="A3561" s="71" t="s">
        <v>12321</v>
      </c>
      <c r="B3561" s="72" t="s">
        <v>17245</v>
      </c>
      <c r="C3561" s="73" t="s">
        <v>8753</v>
      </c>
      <c r="D3561" s="74">
        <v>0</v>
      </c>
      <c r="E3561" s="69">
        <v>727.47</v>
      </c>
      <c r="F3561" s="75">
        <f t="shared" si="2004"/>
        <v>0</v>
      </c>
      <c r="G3561" s="28"/>
      <c r="H3561" s="69">
        <f t="shared" si="2005"/>
        <v>712.37</v>
      </c>
      <c r="I3561" s="69">
        <f t="shared" si="2005"/>
        <v>15.1</v>
      </c>
      <c r="J3561" s="69">
        <f t="shared" si="2006"/>
        <v>727.47</v>
      </c>
      <c r="K3561" s="69">
        <v>0</v>
      </c>
      <c r="L3561" s="75">
        <f t="shared" si="2007"/>
        <v>727.47</v>
      </c>
      <c r="N3561" s="69">
        <v>712.37</v>
      </c>
      <c r="O3561" s="69">
        <v>15.1</v>
      </c>
      <c r="P3561" s="69">
        <f t="shared" si="2008"/>
        <v>727.47</v>
      </c>
      <c r="Q3561" s="63"/>
      <c r="R3561" s="69">
        <f t="shared" si="2009"/>
        <v>712.38</v>
      </c>
      <c r="S3561" s="69">
        <f t="shared" si="2009"/>
        <v>15.1</v>
      </c>
      <c r="T3561" s="69">
        <f t="shared" si="2010"/>
        <v>727.48</v>
      </c>
      <c r="U3561" s="69">
        <f t="shared" si="2011"/>
        <v>0</v>
      </c>
      <c r="V3561" s="77">
        <f t="shared" si="2012"/>
        <v>727.48</v>
      </c>
      <c r="X3561" s="69">
        <v>712.38</v>
      </c>
      <c r="Y3561" s="69">
        <v>15.1</v>
      </c>
      <c r="Z3561" s="69">
        <v>727.48</v>
      </c>
      <c r="AA3561" s="78"/>
      <c r="AB3561" s="79">
        <f t="shared" si="2003"/>
        <v>0</v>
      </c>
    </row>
    <row r="3562" spans="1:28" x14ac:dyDescent="0.25">
      <c r="A3562" s="71" t="s">
        <v>12322</v>
      </c>
      <c r="B3562" s="72" t="s">
        <v>17246</v>
      </c>
      <c r="C3562" s="73" t="s">
        <v>8753</v>
      </c>
      <c r="D3562" s="74">
        <v>0</v>
      </c>
      <c r="E3562" s="69">
        <v>1482.7100000000003</v>
      </c>
      <c r="F3562" s="75">
        <f t="shared" si="2004"/>
        <v>0</v>
      </c>
      <c r="G3562" s="28"/>
      <c r="H3562" s="69">
        <f t="shared" si="2005"/>
        <v>1415.62</v>
      </c>
      <c r="I3562" s="69">
        <f t="shared" si="2005"/>
        <v>67.09</v>
      </c>
      <c r="J3562" s="69">
        <f t="shared" si="2006"/>
        <v>1482.7099999999998</v>
      </c>
      <c r="K3562" s="69">
        <v>0</v>
      </c>
      <c r="L3562" s="75">
        <f t="shared" si="2007"/>
        <v>1482.7099999999998</v>
      </c>
      <c r="N3562" s="69">
        <v>1415.6200000000001</v>
      </c>
      <c r="O3562" s="69">
        <v>67.09</v>
      </c>
      <c r="P3562" s="69">
        <f t="shared" si="2008"/>
        <v>1482.71</v>
      </c>
      <c r="Q3562" s="63"/>
      <c r="R3562" s="69">
        <f t="shared" si="2009"/>
        <v>1415.62</v>
      </c>
      <c r="S3562" s="69">
        <f t="shared" si="2009"/>
        <v>67.099999999999994</v>
      </c>
      <c r="T3562" s="69">
        <f t="shared" si="2010"/>
        <v>1482.7199999999998</v>
      </c>
      <c r="U3562" s="69">
        <f t="shared" si="2011"/>
        <v>0</v>
      </c>
      <c r="V3562" s="77">
        <f t="shared" si="2012"/>
        <v>1482.7199999999998</v>
      </c>
      <c r="X3562" s="69">
        <v>1415.62</v>
      </c>
      <c r="Y3562" s="69">
        <v>67.099999999999994</v>
      </c>
      <c r="Z3562" s="69">
        <v>1482.72</v>
      </c>
      <c r="AA3562" s="78"/>
      <c r="AB3562" s="79">
        <f t="shared" si="2003"/>
        <v>0</v>
      </c>
    </row>
    <row r="3563" spans="1:28" x14ac:dyDescent="0.25">
      <c r="A3563" s="65" t="s">
        <v>12323</v>
      </c>
      <c r="B3563" s="66" t="s">
        <v>17247</v>
      </c>
      <c r="C3563" s="67"/>
      <c r="D3563" s="68"/>
      <c r="E3563" s="69"/>
      <c r="F3563" s="70"/>
      <c r="H3563" s="69"/>
      <c r="I3563" s="69"/>
      <c r="J3563" s="69"/>
      <c r="K3563" s="69"/>
      <c r="L3563" s="75"/>
      <c r="N3563" s="69"/>
      <c r="O3563" s="69"/>
      <c r="P3563" s="69"/>
      <c r="Q3563" s="63"/>
      <c r="R3563" s="69"/>
      <c r="S3563" s="69"/>
      <c r="T3563" s="69"/>
      <c r="U3563" s="69"/>
      <c r="V3563" s="77"/>
      <c r="X3563" s="69"/>
      <c r="Y3563" s="69"/>
      <c r="Z3563" s="69"/>
      <c r="AA3563" s="78"/>
      <c r="AB3563" s="79">
        <f t="shared" si="2003"/>
        <v>1.0000000000019327E-2</v>
      </c>
    </row>
    <row r="3564" spans="1:28" x14ac:dyDescent="0.25">
      <c r="A3564" s="71" t="s">
        <v>12324</v>
      </c>
      <c r="B3564" s="72" t="s">
        <v>17248</v>
      </c>
      <c r="C3564" s="73" t="s">
        <v>8753</v>
      </c>
      <c r="D3564" s="74">
        <v>0</v>
      </c>
      <c r="E3564" s="69">
        <v>40.950000000000003</v>
      </c>
      <c r="F3564" s="75">
        <f>ROUND(D3564*E3564,2)</f>
        <v>0</v>
      </c>
      <c r="G3564" s="28"/>
      <c r="H3564" s="69">
        <f t="shared" ref="H3564:I3566" si="2013">ROUND(N3564+(N3564*$H$2/100),2)</f>
        <v>0</v>
      </c>
      <c r="I3564" s="69">
        <f t="shared" si="2013"/>
        <v>40.950000000000003</v>
      </c>
      <c r="J3564" s="69">
        <f>H3564+I3564</f>
        <v>40.950000000000003</v>
      </c>
      <c r="K3564" s="69">
        <v>0</v>
      </c>
      <c r="L3564" s="75">
        <f>SUM(J3564:K3564)</f>
        <v>40.950000000000003</v>
      </c>
      <c r="N3564" s="69">
        <v>0</v>
      </c>
      <c r="O3564" s="69">
        <v>40.950000000000003</v>
      </c>
      <c r="P3564" s="69">
        <f>SUM(N3564:O3564)</f>
        <v>40.950000000000003</v>
      </c>
      <c r="Q3564" s="63"/>
      <c r="R3564" s="69">
        <f t="shared" ref="R3564:S3566" si="2014">X3564</f>
        <v>0</v>
      </c>
      <c r="S3564" s="69">
        <f t="shared" si="2014"/>
        <v>40.950000000000003</v>
      </c>
      <c r="T3564" s="69">
        <f>R3564+S3564</f>
        <v>40.950000000000003</v>
      </c>
      <c r="U3564" s="69">
        <f>ROUND(Z3564*$H$2,2)/100</f>
        <v>0</v>
      </c>
      <c r="V3564" s="77">
        <f>SUM(T3564:U3564)</f>
        <v>40.950000000000003</v>
      </c>
      <c r="X3564" s="69">
        <v>0</v>
      </c>
      <c r="Y3564" s="69">
        <v>40.950000000000003</v>
      </c>
      <c r="Z3564" s="69">
        <v>40.950000000000003</v>
      </c>
      <c r="AA3564" s="78"/>
      <c r="AB3564" s="79">
        <f t="shared" si="2003"/>
        <v>-9.9999999999909051E-3</v>
      </c>
    </row>
    <row r="3565" spans="1:28" x14ac:dyDescent="0.25">
      <c r="A3565" s="71" t="s">
        <v>12325</v>
      </c>
      <c r="B3565" s="72" t="s">
        <v>17249</v>
      </c>
      <c r="C3565" s="73" t="s">
        <v>8753</v>
      </c>
      <c r="D3565" s="74">
        <v>0</v>
      </c>
      <c r="E3565" s="69">
        <v>109.19</v>
      </c>
      <c r="F3565" s="75">
        <f>ROUND(D3565*E3565,2)</f>
        <v>0</v>
      </c>
      <c r="G3565" s="28"/>
      <c r="H3565" s="69">
        <f t="shared" si="2013"/>
        <v>0</v>
      </c>
      <c r="I3565" s="69">
        <f t="shared" si="2013"/>
        <v>109.19</v>
      </c>
      <c r="J3565" s="69">
        <f>H3565+I3565</f>
        <v>109.19</v>
      </c>
      <c r="K3565" s="69">
        <v>0</v>
      </c>
      <c r="L3565" s="75">
        <f>SUM(J3565:K3565)</f>
        <v>109.19</v>
      </c>
      <c r="N3565" s="69">
        <v>0</v>
      </c>
      <c r="O3565" s="69">
        <v>109.19</v>
      </c>
      <c r="P3565" s="69">
        <f>SUM(N3565:O3565)</f>
        <v>109.19</v>
      </c>
      <c r="Q3565" s="63"/>
      <c r="R3565" s="69">
        <f t="shared" si="2014"/>
        <v>0</v>
      </c>
      <c r="S3565" s="69">
        <f t="shared" si="2014"/>
        <v>109.2</v>
      </c>
      <c r="T3565" s="69">
        <f>R3565+S3565</f>
        <v>109.2</v>
      </c>
      <c r="U3565" s="69">
        <f>ROUND(Z3565*$H$2,2)/100</f>
        <v>0</v>
      </c>
      <c r="V3565" s="77">
        <f>SUM(T3565:U3565)</f>
        <v>109.2</v>
      </c>
      <c r="X3565" s="69">
        <v>0</v>
      </c>
      <c r="Y3565" s="69">
        <v>109.2</v>
      </c>
      <c r="Z3565" s="69">
        <v>109.2</v>
      </c>
      <c r="AA3565" s="78"/>
      <c r="AB3565" s="79">
        <f t="shared" si="2003"/>
        <v>-9.9999999999909051E-3</v>
      </c>
    </row>
    <row r="3566" spans="1:28" x14ac:dyDescent="0.25">
      <c r="A3566" s="71" t="s">
        <v>12326</v>
      </c>
      <c r="B3566" s="72" t="s">
        <v>12328</v>
      </c>
      <c r="C3566" s="73" t="s">
        <v>8753</v>
      </c>
      <c r="D3566" s="74">
        <v>0</v>
      </c>
      <c r="E3566" s="69">
        <v>245.67000000000002</v>
      </c>
      <c r="F3566" s="75">
        <f>ROUND(D3566*E3566,2)</f>
        <v>0</v>
      </c>
      <c r="G3566" s="28"/>
      <c r="H3566" s="69">
        <f t="shared" si="2013"/>
        <v>0</v>
      </c>
      <c r="I3566" s="69">
        <f t="shared" si="2013"/>
        <v>245.67</v>
      </c>
      <c r="J3566" s="69">
        <f>H3566+I3566</f>
        <v>245.67</v>
      </c>
      <c r="K3566" s="69">
        <v>0</v>
      </c>
      <c r="L3566" s="75">
        <f>SUM(J3566:K3566)</f>
        <v>245.67</v>
      </c>
      <c r="N3566" s="69">
        <v>0</v>
      </c>
      <c r="O3566" s="69">
        <v>245.67000000000002</v>
      </c>
      <c r="P3566" s="69">
        <f>SUM(N3566:O3566)</f>
        <v>245.67000000000002</v>
      </c>
      <c r="Q3566" s="63"/>
      <c r="R3566" s="69">
        <f t="shared" si="2014"/>
        <v>0</v>
      </c>
      <c r="S3566" s="69">
        <f t="shared" si="2014"/>
        <v>245.7</v>
      </c>
      <c r="T3566" s="69">
        <f>R3566+S3566</f>
        <v>245.7</v>
      </c>
      <c r="U3566" s="69">
        <f>ROUND(Z3566*$H$2,2)/100</f>
        <v>0</v>
      </c>
      <c r="V3566" s="77">
        <f>SUM(T3566:U3566)</f>
        <v>245.7</v>
      </c>
      <c r="X3566" s="69">
        <v>0</v>
      </c>
      <c r="Y3566" s="69">
        <v>245.7</v>
      </c>
      <c r="Z3566" s="69">
        <v>245.7</v>
      </c>
      <c r="AA3566" s="78"/>
      <c r="AB3566" s="79">
        <f t="shared" si="2003"/>
        <v>0</v>
      </c>
    </row>
    <row r="3567" spans="1:28" x14ac:dyDescent="0.25">
      <c r="A3567" s="65" t="s">
        <v>12327</v>
      </c>
      <c r="B3567" s="66" t="s">
        <v>17250</v>
      </c>
      <c r="C3567" s="67"/>
      <c r="D3567" s="68"/>
      <c r="E3567" s="69"/>
      <c r="F3567" s="70"/>
      <c r="H3567" s="69"/>
      <c r="I3567" s="69"/>
      <c r="J3567" s="69"/>
      <c r="K3567" s="69"/>
      <c r="L3567" s="75"/>
      <c r="N3567" s="69"/>
      <c r="O3567" s="69"/>
      <c r="P3567" s="69"/>
      <c r="Q3567" s="63"/>
      <c r="R3567" s="69"/>
      <c r="S3567" s="69"/>
      <c r="T3567" s="69"/>
      <c r="U3567" s="69"/>
      <c r="V3567" s="77"/>
      <c r="X3567" s="69"/>
      <c r="Y3567" s="69"/>
      <c r="Z3567" s="69"/>
      <c r="AA3567" s="78"/>
      <c r="AB3567" s="79">
        <f t="shared" si="2003"/>
        <v>0</v>
      </c>
    </row>
    <row r="3568" spans="1:28" ht="22.5" x14ac:dyDescent="0.25">
      <c r="A3568" s="65" t="s">
        <v>12329</v>
      </c>
      <c r="B3568" s="66" t="s">
        <v>17251</v>
      </c>
      <c r="C3568" s="67"/>
      <c r="D3568" s="68"/>
      <c r="E3568" s="69"/>
      <c r="F3568" s="70"/>
      <c r="H3568" s="69"/>
      <c r="I3568" s="69"/>
      <c r="J3568" s="69"/>
      <c r="K3568" s="69"/>
      <c r="L3568" s="75"/>
      <c r="N3568" s="69"/>
      <c r="O3568" s="69"/>
      <c r="P3568" s="69"/>
      <c r="Q3568" s="63"/>
      <c r="R3568" s="69"/>
      <c r="S3568" s="69"/>
      <c r="T3568" s="69"/>
      <c r="U3568" s="69"/>
      <c r="V3568" s="77"/>
      <c r="X3568" s="69"/>
      <c r="Y3568" s="69"/>
      <c r="Z3568" s="69"/>
      <c r="AA3568" s="78"/>
      <c r="AB3568" s="79">
        <f t="shared" si="2003"/>
        <v>-1.0000000000005116E-2</v>
      </c>
    </row>
    <row r="3569" spans="1:28" x14ac:dyDescent="0.25">
      <c r="A3569" s="71" t="s">
        <v>12330</v>
      </c>
      <c r="B3569" s="72" t="s">
        <v>17252</v>
      </c>
      <c r="C3569" s="108" t="s">
        <v>8753</v>
      </c>
      <c r="D3569" s="74">
        <v>0</v>
      </c>
      <c r="E3569" s="69">
        <v>54.599999999999994</v>
      </c>
      <c r="F3569" s="75">
        <f t="shared" ref="F3569:F3574" si="2015">ROUND(D3569*E3569,2)</f>
        <v>0</v>
      </c>
      <c r="G3569" s="33"/>
      <c r="H3569" s="69">
        <f t="shared" ref="H3569:I3574" si="2016">ROUND(N3569+(N3569*$H$2/100),2)</f>
        <v>21.05</v>
      </c>
      <c r="I3569" s="69">
        <f t="shared" si="2016"/>
        <v>33.549999999999997</v>
      </c>
      <c r="J3569" s="69">
        <f t="shared" ref="J3569:J3574" si="2017">H3569+I3569</f>
        <v>54.599999999999994</v>
      </c>
      <c r="K3569" s="69">
        <v>0</v>
      </c>
      <c r="L3569" s="75">
        <f t="shared" ref="L3569:L3574" si="2018">SUM(J3569:K3569)</f>
        <v>54.599999999999994</v>
      </c>
      <c r="N3569" s="69">
        <v>21.049999999999997</v>
      </c>
      <c r="O3569" s="69">
        <v>33.549999999999997</v>
      </c>
      <c r="P3569" s="69">
        <f t="shared" ref="P3569:P3574" si="2019">SUM(N3569:O3569)</f>
        <v>54.599999999999994</v>
      </c>
      <c r="Q3569" s="63"/>
      <c r="R3569" s="69">
        <f t="shared" ref="R3569:S3574" si="2020">X3569</f>
        <v>21.05</v>
      </c>
      <c r="S3569" s="69">
        <f t="shared" si="2020"/>
        <v>33.549999999999997</v>
      </c>
      <c r="T3569" s="69">
        <f t="shared" ref="T3569:T3574" si="2021">R3569+S3569</f>
        <v>54.599999999999994</v>
      </c>
      <c r="U3569" s="69">
        <f t="shared" ref="U3569:U3574" si="2022">ROUND(Z3569*$H$2,2)/100</f>
        <v>0</v>
      </c>
      <c r="V3569" s="77">
        <f t="shared" ref="V3569:V3574" si="2023">SUM(T3569:U3569)</f>
        <v>54.599999999999994</v>
      </c>
      <c r="X3569" s="69">
        <v>21.05</v>
      </c>
      <c r="Y3569" s="69">
        <v>33.549999999999997</v>
      </c>
      <c r="Z3569" s="69">
        <v>54.6</v>
      </c>
      <c r="AA3569" s="78"/>
      <c r="AB3569" s="79">
        <f t="shared" si="2003"/>
        <v>-2.9999999999972715E-2</v>
      </c>
    </row>
    <row r="3570" spans="1:28" x14ac:dyDescent="0.25">
      <c r="A3570" s="71" t="s">
        <v>12331</v>
      </c>
      <c r="B3570" s="72" t="s">
        <v>17253</v>
      </c>
      <c r="C3570" s="73" t="s">
        <v>8753</v>
      </c>
      <c r="D3570" s="74">
        <v>0</v>
      </c>
      <c r="E3570" s="69">
        <v>62.05</v>
      </c>
      <c r="F3570" s="75">
        <f t="shared" si="2015"/>
        <v>0</v>
      </c>
      <c r="G3570" s="76"/>
      <c r="H3570" s="69">
        <f t="shared" si="2016"/>
        <v>28.5</v>
      </c>
      <c r="I3570" s="69">
        <f t="shared" si="2016"/>
        <v>33.549999999999997</v>
      </c>
      <c r="J3570" s="69">
        <f t="shared" si="2017"/>
        <v>62.05</v>
      </c>
      <c r="K3570" s="69">
        <v>0</v>
      </c>
      <c r="L3570" s="75">
        <f t="shared" si="2018"/>
        <v>62.05</v>
      </c>
      <c r="N3570" s="69">
        <v>28.5</v>
      </c>
      <c r="O3570" s="69">
        <v>33.549999999999997</v>
      </c>
      <c r="P3570" s="69">
        <f t="shared" si="2019"/>
        <v>62.05</v>
      </c>
      <c r="Q3570" s="63"/>
      <c r="R3570" s="69">
        <f t="shared" si="2020"/>
        <v>28.5</v>
      </c>
      <c r="S3570" s="69">
        <f t="shared" si="2020"/>
        <v>33.549999999999997</v>
      </c>
      <c r="T3570" s="69">
        <f t="shared" si="2021"/>
        <v>62.05</v>
      </c>
      <c r="U3570" s="69">
        <f t="shared" si="2022"/>
        <v>0</v>
      </c>
      <c r="V3570" s="77">
        <f t="shared" si="2023"/>
        <v>62.05</v>
      </c>
      <c r="X3570" s="69">
        <v>28.5</v>
      </c>
      <c r="Y3570" s="69">
        <v>33.549999999999997</v>
      </c>
      <c r="Z3570" s="69">
        <v>62.05</v>
      </c>
      <c r="AA3570" s="78"/>
      <c r="AB3570" s="79">
        <f t="shared" si="2003"/>
        <v>0</v>
      </c>
    </row>
    <row r="3571" spans="1:28" x14ac:dyDescent="0.25">
      <c r="A3571" s="71" t="s">
        <v>12332</v>
      </c>
      <c r="B3571" s="72" t="s">
        <v>17254</v>
      </c>
      <c r="C3571" s="73" t="s">
        <v>8753</v>
      </c>
      <c r="D3571" s="74">
        <v>0</v>
      </c>
      <c r="E3571" s="69">
        <v>69.44</v>
      </c>
      <c r="F3571" s="75">
        <f t="shared" si="2015"/>
        <v>0</v>
      </c>
      <c r="G3571" s="76"/>
      <c r="H3571" s="69">
        <f t="shared" si="2016"/>
        <v>35.89</v>
      </c>
      <c r="I3571" s="69">
        <f t="shared" si="2016"/>
        <v>33.549999999999997</v>
      </c>
      <c r="J3571" s="69">
        <f t="shared" si="2017"/>
        <v>69.44</v>
      </c>
      <c r="K3571" s="69">
        <v>0</v>
      </c>
      <c r="L3571" s="75">
        <f t="shared" si="2018"/>
        <v>69.44</v>
      </c>
      <c r="N3571" s="69">
        <v>35.89</v>
      </c>
      <c r="O3571" s="69">
        <v>33.549999999999997</v>
      </c>
      <c r="P3571" s="69">
        <f t="shared" si="2019"/>
        <v>69.44</v>
      </c>
      <c r="Q3571" s="63"/>
      <c r="R3571" s="69">
        <f t="shared" si="2020"/>
        <v>35.89</v>
      </c>
      <c r="S3571" s="69">
        <f t="shared" si="2020"/>
        <v>33.549999999999997</v>
      </c>
      <c r="T3571" s="69">
        <f t="shared" si="2021"/>
        <v>69.44</v>
      </c>
      <c r="U3571" s="69">
        <f t="shared" si="2022"/>
        <v>0</v>
      </c>
      <c r="V3571" s="77">
        <f t="shared" si="2023"/>
        <v>69.44</v>
      </c>
      <c r="X3571" s="69">
        <v>35.89</v>
      </c>
      <c r="Y3571" s="69">
        <v>33.549999999999997</v>
      </c>
      <c r="Z3571" s="69">
        <v>69.44</v>
      </c>
      <c r="AA3571" s="78"/>
      <c r="AB3571" s="79">
        <f t="shared" si="2003"/>
        <v>0</v>
      </c>
    </row>
    <row r="3572" spans="1:28" ht="22.5" x14ac:dyDescent="0.25">
      <c r="A3572" s="71" t="s">
        <v>12333</v>
      </c>
      <c r="B3572" s="72" t="s">
        <v>17255</v>
      </c>
      <c r="C3572" s="73" t="s">
        <v>8753</v>
      </c>
      <c r="D3572" s="74">
        <v>0</v>
      </c>
      <c r="E3572" s="69">
        <v>70.78</v>
      </c>
      <c r="F3572" s="75">
        <f t="shared" si="2015"/>
        <v>0</v>
      </c>
      <c r="G3572" s="76"/>
      <c r="H3572" s="69">
        <f t="shared" si="2016"/>
        <v>37.229999999999997</v>
      </c>
      <c r="I3572" s="69">
        <f t="shared" si="2016"/>
        <v>33.549999999999997</v>
      </c>
      <c r="J3572" s="69">
        <f t="shared" si="2017"/>
        <v>70.78</v>
      </c>
      <c r="K3572" s="69">
        <v>0</v>
      </c>
      <c r="L3572" s="75">
        <f t="shared" si="2018"/>
        <v>70.78</v>
      </c>
      <c r="N3572" s="69">
        <v>37.230000000000004</v>
      </c>
      <c r="O3572" s="69">
        <v>33.549999999999997</v>
      </c>
      <c r="P3572" s="69">
        <f t="shared" si="2019"/>
        <v>70.78</v>
      </c>
      <c r="Q3572" s="63"/>
      <c r="R3572" s="69">
        <f t="shared" si="2020"/>
        <v>37.229999999999997</v>
      </c>
      <c r="S3572" s="69">
        <f t="shared" si="2020"/>
        <v>33.549999999999997</v>
      </c>
      <c r="T3572" s="69">
        <f t="shared" si="2021"/>
        <v>70.78</v>
      </c>
      <c r="U3572" s="69">
        <f t="shared" si="2022"/>
        <v>0</v>
      </c>
      <c r="V3572" s="77">
        <f t="shared" si="2023"/>
        <v>70.78</v>
      </c>
      <c r="X3572" s="69">
        <v>37.229999999999997</v>
      </c>
      <c r="Y3572" s="69">
        <v>33.549999999999997</v>
      </c>
      <c r="Z3572" s="69">
        <v>70.78</v>
      </c>
      <c r="AA3572" s="78"/>
      <c r="AB3572" s="79">
        <f t="shared" si="2003"/>
        <v>0</v>
      </c>
    </row>
    <row r="3573" spans="1:28" ht="22.5" x14ac:dyDescent="0.25">
      <c r="A3573" s="71" t="s">
        <v>12334</v>
      </c>
      <c r="B3573" s="72" t="s">
        <v>17256</v>
      </c>
      <c r="C3573" s="73" t="s">
        <v>8753</v>
      </c>
      <c r="D3573" s="74">
        <v>0</v>
      </c>
      <c r="E3573" s="69">
        <v>77.180000000000007</v>
      </c>
      <c r="F3573" s="75">
        <f t="shared" si="2015"/>
        <v>0</v>
      </c>
      <c r="G3573" s="76"/>
      <c r="H3573" s="69">
        <f t="shared" si="2016"/>
        <v>43.63</v>
      </c>
      <c r="I3573" s="69">
        <f t="shared" si="2016"/>
        <v>33.549999999999997</v>
      </c>
      <c r="J3573" s="69">
        <f t="shared" si="2017"/>
        <v>77.180000000000007</v>
      </c>
      <c r="K3573" s="69">
        <v>0</v>
      </c>
      <c r="L3573" s="75">
        <f t="shared" si="2018"/>
        <v>77.180000000000007</v>
      </c>
      <c r="N3573" s="69">
        <v>43.63</v>
      </c>
      <c r="O3573" s="69">
        <v>33.549999999999997</v>
      </c>
      <c r="P3573" s="69">
        <f t="shared" si="2019"/>
        <v>77.180000000000007</v>
      </c>
      <c r="Q3573" s="63"/>
      <c r="R3573" s="69">
        <f t="shared" si="2020"/>
        <v>43.63</v>
      </c>
      <c r="S3573" s="69">
        <f t="shared" si="2020"/>
        <v>33.549999999999997</v>
      </c>
      <c r="T3573" s="69">
        <f t="shared" si="2021"/>
        <v>77.180000000000007</v>
      </c>
      <c r="U3573" s="69">
        <f t="shared" si="2022"/>
        <v>0</v>
      </c>
      <c r="V3573" s="77">
        <f t="shared" si="2023"/>
        <v>77.180000000000007</v>
      </c>
      <c r="X3573" s="69">
        <v>43.63</v>
      </c>
      <c r="Y3573" s="69">
        <v>33.549999999999997</v>
      </c>
      <c r="Z3573" s="69">
        <v>77.180000000000007</v>
      </c>
      <c r="AA3573" s="78"/>
      <c r="AB3573" s="79">
        <f t="shared" si="2003"/>
        <v>0</v>
      </c>
    </row>
    <row r="3574" spans="1:28" x14ac:dyDescent="0.25">
      <c r="A3574" s="71" t="s">
        <v>12335</v>
      </c>
      <c r="B3574" s="72" t="s">
        <v>17257</v>
      </c>
      <c r="C3574" s="73" t="s">
        <v>8753</v>
      </c>
      <c r="D3574" s="74">
        <v>0</v>
      </c>
      <c r="E3574" s="69">
        <v>91.24</v>
      </c>
      <c r="F3574" s="75">
        <f t="shared" si="2015"/>
        <v>0</v>
      </c>
      <c r="G3574" s="76"/>
      <c r="H3574" s="69">
        <f t="shared" si="2016"/>
        <v>57.69</v>
      </c>
      <c r="I3574" s="69">
        <f t="shared" si="2016"/>
        <v>33.549999999999997</v>
      </c>
      <c r="J3574" s="69">
        <f t="shared" si="2017"/>
        <v>91.24</v>
      </c>
      <c r="K3574" s="69">
        <v>0</v>
      </c>
      <c r="L3574" s="75">
        <f t="shared" si="2018"/>
        <v>91.24</v>
      </c>
      <c r="N3574" s="69">
        <v>57.69</v>
      </c>
      <c r="O3574" s="69">
        <v>33.549999999999997</v>
      </c>
      <c r="P3574" s="69">
        <f t="shared" si="2019"/>
        <v>91.24</v>
      </c>
      <c r="Q3574" s="63"/>
      <c r="R3574" s="69">
        <f t="shared" si="2020"/>
        <v>57.69</v>
      </c>
      <c r="S3574" s="69">
        <f t="shared" si="2020"/>
        <v>33.549999999999997</v>
      </c>
      <c r="T3574" s="69">
        <f t="shared" si="2021"/>
        <v>91.24</v>
      </c>
      <c r="U3574" s="69">
        <f t="shared" si="2022"/>
        <v>0</v>
      </c>
      <c r="V3574" s="77">
        <f t="shared" si="2023"/>
        <v>91.24</v>
      </c>
      <c r="X3574" s="69">
        <v>57.69</v>
      </c>
      <c r="Y3574" s="69">
        <v>33.549999999999997</v>
      </c>
      <c r="Z3574" s="69">
        <v>91.24</v>
      </c>
      <c r="AA3574" s="78"/>
      <c r="AB3574" s="79">
        <f t="shared" si="2003"/>
        <v>0</v>
      </c>
    </row>
    <row r="3575" spans="1:28" x14ac:dyDescent="0.25">
      <c r="A3575" s="65" t="s">
        <v>12336</v>
      </c>
      <c r="B3575" s="66" t="s">
        <v>17258</v>
      </c>
      <c r="C3575" s="67"/>
      <c r="D3575" s="68"/>
      <c r="E3575" s="69"/>
      <c r="F3575" s="70"/>
      <c r="H3575" s="69"/>
      <c r="I3575" s="69"/>
      <c r="J3575" s="69"/>
      <c r="K3575" s="69"/>
      <c r="L3575" s="75"/>
      <c r="N3575" s="69"/>
      <c r="O3575" s="69"/>
      <c r="P3575" s="69"/>
      <c r="Q3575" s="63"/>
      <c r="R3575" s="69"/>
      <c r="S3575" s="69"/>
      <c r="T3575" s="69"/>
      <c r="U3575" s="69"/>
      <c r="V3575" s="77"/>
      <c r="X3575" s="69"/>
      <c r="Y3575" s="69"/>
      <c r="Z3575" s="69"/>
      <c r="AA3575" s="78"/>
      <c r="AB3575" s="79">
        <f t="shared" si="2003"/>
        <v>0</v>
      </c>
    </row>
    <row r="3576" spans="1:28" ht="22.5" x14ac:dyDescent="0.25">
      <c r="A3576" s="71" t="s">
        <v>12337</v>
      </c>
      <c r="B3576" s="72" t="s">
        <v>17259</v>
      </c>
      <c r="C3576" s="73" t="s">
        <v>8753</v>
      </c>
      <c r="D3576" s="74">
        <v>0</v>
      </c>
      <c r="E3576" s="69">
        <v>216.81</v>
      </c>
      <c r="F3576" s="75">
        <f>ROUND(D3576*E3576,2)</f>
        <v>0</v>
      </c>
      <c r="G3576" s="76"/>
      <c r="H3576" s="69">
        <f>ROUND(N3576+(N3576*$H$2/100),2)</f>
        <v>65.069999999999993</v>
      </c>
      <c r="I3576" s="69">
        <f>ROUND(O3576+(O3576*$H$2/100),2)</f>
        <v>151.74</v>
      </c>
      <c r="J3576" s="69">
        <f>H3576+I3576</f>
        <v>216.81</v>
      </c>
      <c r="K3576" s="69">
        <v>0</v>
      </c>
      <c r="L3576" s="75">
        <f>SUM(J3576:K3576)</f>
        <v>216.81</v>
      </c>
      <c r="N3576" s="69">
        <v>65.069999999999993</v>
      </c>
      <c r="O3576" s="69">
        <v>151.74</v>
      </c>
      <c r="P3576" s="69">
        <f>SUM(N3576:O3576)</f>
        <v>216.81</v>
      </c>
      <c r="Q3576" s="63"/>
      <c r="R3576" s="69">
        <f>X3576</f>
        <v>65.069999999999993</v>
      </c>
      <c r="S3576" s="69">
        <f>Y3576</f>
        <v>151.72999999999999</v>
      </c>
      <c r="T3576" s="69">
        <f>R3576+S3576</f>
        <v>216.79999999999998</v>
      </c>
      <c r="U3576" s="69">
        <f>ROUND(Z3576*$H$2,2)/100</f>
        <v>0</v>
      </c>
      <c r="V3576" s="77">
        <f>SUM(T3576:U3576)</f>
        <v>216.79999999999998</v>
      </c>
      <c r="X3576" s="69">
        <v>65.069999999999993</v>
      </c>
      <c r="Y3576" s="69">
        <v>151.72999999999999</v>
      </c>
      <c r="Z3576" s="69">
        <v>216.8</v>
      </c>
      <c r="AA3576" s="78"/>
      <c r="AB3576" s="79">
        <f t="shared" si="2003"/>
        <v>0</v>
      </c>
    </row>
    <row r="3577" spans="1:28" x14ac:dyDescent="0.25">
      <c r="A3577" s="71" t="s">
        <v>12338</v>
      </c>
      <c r="B3577" s="72" t="s">
        <v>17260</v>
      </c>
      <c r="C3577" s="73" t="s">
        <v>8753</v>
      </c>
      <c r="D3577" s="74">
        <v>0</v>
      </c>
      <c r="E3577" s="69">
        <v>336.69</v>
      </c>
      <c r="F3577" s="75">
        <f>ROUND(D3577*E3577,2)</f>
        <v>0</v>
      </c>
      <c r="G3577" s="76"/>
      <c r="H3577" s="69">
        <f>ROUND(N3577+(N3577*$H$2/100),2)</f>
        <v>303.14</v>
      </c>
      <c r="I3577" s="69">
        <f>ROUND(O3577+(O3577*$H$2/100),2)</f>
        <v>33.549999999999997</v>
      </c>
      <c r="J3577" s="69">
        <f>H3577+I3577</f>
        <v>336.69</v>
      </c>
      <c r="K3577" s="69">
        <v>0</v>
      </c>
      <c r="L3577" s="75">
        <f>SUM(J3577:K3577)</f>
        <v>336.69</v>
      </c>
      <c r="N3577" s="69">
        <v>303.14</v>
      </c>
      <c r="O3577" s="69">
        <v>33.549999999999997</v>
      </c>
      <c r="P3577" s="69">
        <f>SUM(N3577:O3577)</f>
        <v>336.69</v>
      </c>
      <c r="Q3577" s="63"/>
      <c r="R3577" s="69">
        <f>X3577</f>
        <v>303.14</v>
      </c>
      <c r="S3577" s="69">
        <f>Y3577</f>
        <v>33.549999999999997</v>
      </c>
      <c r="T3577" s="69">
        <f>R3577+S3577</f>
        <v>336.69</v>
      </c>
      <c r="U3577" s="69">
        <f>ROUND(Z3577*$H$2,2)/100</f>
        <v>0</v>
      </c>
      <c r="V3577" s="77">
        <f>SUM(T3577:U3577)</f>
        <v>336.69</v>
      </c>
      <c r="X3577" s="69">
        <v>303.14</v>
      </c>
      <c r="Y3577" s="69">
        <v>33.549999999999997</v>
      </c>
      <c r="Z3577" s="69">
        <v>336.69</v>
      </c>
      <c r="AA3577" s="78"/>
      <c r="AB3577" s="79">
        <f t="shared" si="2003"/>
        <v>0</v>
      </c>
    </row>
    <row r="3578" spans="1:28" x14ac:dyDescent="0.25">
      <c r="A3578" s="65" t="s">
        <v>12339</v>
      </c>
      <c r="B3578" s="66" t="s">
        <v>17261</v>
      </c>
      <c r="C3578" s="67"/>
      <c r="D3578" s="68"/>
      <c r="E3578" s="69"/>
      <c r="F3578" s="70"/>
      <c r="H3578" s="69"/>
      <c r="I3578" s="69"/>
      <c r="J3578" s="69"/>
      <c r="K3578" s="69"/>
      <c r="L3578" s="75"/>
      <c r="N3578" s="69"/>
      <c r="O3578" s="69"/>
      <c r="P3578" s="69"/>
      <c r="Q3578" s="63"/>
      <c r="R3578" s="69"/>
      <c r="S3578" s="69"/>
      <c r="T3578" s="69"/>
      <c r="U3578" s="69"/>
      <c r="V3578" s="77"/>
      <c r="X3578" s="69"/>
      <c r="Y3578" s="69"/>
      <c r="Z3578" s="69"/>
      <c r="AA3578" s="78"/>
      <c r="AB3578" s="79">
        <f t="shared" si="2003"/>
        <v>0</v>
      </c>
    </row>
    <row r="3579" spans="1:28" x14ac:dyDescent="0.25">
      <c r="A3579" s="71" t="s">
        <v>12340</v>
      </c>
      <c r="B3579" s="72" t="s">
        <v>17262</v>
      </c>
      <c r="C3579" s="73" t="s">
        <v>8753</v>
      </c>
      <c r="D3579" s="74">
        <v>0</v>
      </c>
      <c r="E3579" s="69">
        <v>51.699999999999996</v>
      </c>
      <c r="F3579" s="75">
        <f>ROUND(D3579*E3579,2)</f>
        <v>0</v>
      </c>
      <c r="G3579" s="76"/>
      <c r="H3579" s="69">
        <f>ROUND(N3579+(N3579*$H$2/100),2)</f>
        <v>18.149999999999999</v>
      </c>
      <c r="I3579" s="69">
        <f>ROUND(O3579+(O3579*$H$2/100),2)</f>
        <v>33.549999999999997</v>
      </c>
      <c r="J3579" s="69">
        <f>H3579+I3579</f>
        <v>51.699999999999996</v>
      </c>
      <c r="K3579" s="69">
        <v>0</v>
      </c>
      <c r="L3579" s="75">
        <f>SUM(J3579:K3579)</f>
        <v>51.699999999999996</v>
      </c>
      <c r="N3579" s="69">
        <v>18.149999999999999</v>
      </c>
      <c r="O3579" s="69">
        <v>33.549999999999997</v>
      </c>
      <c r="P3579" s="69">
        <f>SUM(N3579:O3579)</f>
        <v>51.699999999999996</v>
      </c>
      <c r="Q3579" s="63"/>
      <c r="R3579" s="69">
        <f>X3579</f>
        <v>18.149999999999999</v>
      </c>
      <c r="S3579" s="69">
        <f>Y3579</f>
        <v>33.549999999999997</v>
      </c>
      <c r="T3579" s="69">
        <f>R3579+S3579</f>
        <v>51.699999999999996</v>
      </c>
      <c r="U3579" s="69">
        <f>ROUND(Z3579*$H$2,2)/100</f>
        <v>0</v>
      </c>
      <c r="V3579" s="77">
        <f>SUM(T3579:U3579)</f>
        <v>51.699999999999996</v>
      </c>
      <c r="X3579" s="69">
        <v>18.149999999999999</v>
      </c>
      <c r="Y3579" s="69">
        <v>33.549999999999997</v>
      </c>
      <c r="Z3579" s="69">
        <v>51.7</v>
      </c>
      <c r="AA3579" s="78"/>
      <c r="AB3579" s="79">
        <f t="shared" si="2003"/>
        <v>9.9999999999909051E-3</v>
      </c>
    </row>
    <row r="3580" spans="1:28" ht="22.5" x14ac:dyDescent="0.25">
      <c r="A3580" s="65" t="s">
        <v>12341</v>
      </c>
      <c r="B3580" s="66" t="s">
        <v>17263</v>
      </c>
      <c r="C3580" s="67"/>
      <c r="D3580" s="68"/>
      <c r="E3580" s="69"/>
      <c r="F3580" s="70"/>
      <c r="H3580" s="69"/>
      <c r="I3580" s="69"/>
      <c r="J3580" s="69"/>
      <c r="K3580" s="69"/>
      <c r="L3580" s="75"/>
      <c r="N3580" s="69"/>
      <c r="O3580" s="69"/>
      <c r="P3580" s="69"/>
      <c r="Q3580" s="63"/>
      <c r="R3580" s="69"/>
      <c r="S3580" s="69"/>
      <c r="T3580" s="69"/>
      <c r="U3580" s="69"/>
      <c r="V3580" s="77"/>
      <c r="X3580" s="69"/>
      <c r="Y3580" s="69"/>
      <c r="Z3580" s="69"/>
      <c r="AA3580" s="78"/>
      <c r="AB3580" s="79">
        <f t="shared" si="2003"/>
        <v>0</v>
      </c>
    </row>
    <row r="3581" spans="1:28" ht="22.5" x14ac:dyDescent="0.25">
      <c r="A3581" s="71" t="s">
        <v>12342</v>
      </c>
      <c r="B3581" s="72" t="s">
        <v>17264</v>
      </c>
      <c r="C3581" s="73" t="s">
        <v>8753</v>
      </c>
      <c r="D3581" s="74">
        <v>0</v>
      </c>
      <c r="E3581" s="69">
        <v>107.98</v>
      </c>
      <c r="F3581" s="75">
        <f>ROUND(D3581*E3581,2)</f>
        <v>0</v>
      </c>
      <c r="G3581" s="76"/>
      <c r="H3581" s="69">
        <f>ROUND(N3581+(N3581*$H$2/100),2)</f>
        <v>67.709999999999994</v>
      </c>
      <c r="I3581" s="69">
        <f>ROUND(O3581+(O3581*$H$2/100),2)</f>
        <v>40.270000000000003</v>
      </c>
      <c r="J3581" s="69">
        <f>H3581+I3581</f>
        <v>107.97999999999999</v>
      </c>
      <c r="K3581" s="69">
        <v>0</v>
      </c>
      <c r="L3581" s="75">
        <f>SUM(J3581:K3581)</f>
        <v>107.97999999999999</v>
      </c>
      <c r="N3581" s="69">
        <v>67.710000000000008</v>
      </c>
      <c r="O3581" s="69">
        <v>40.269999999999996</v>
      </c>
      <c r="P3581" s="69">
        <f>SUM(N3581:O3581)</f>
        <v>107.98</v>
      </c>
      <c r="Q3581" s="63"/>
      <c r="R3581" s="69">
        <f>X3581</f>
        <v>67.709999999999994</v>
      </c>
      <c r="S3581" s="69">
        <f>Y3581</f>
        <v>40.26</v>
      </c>
      <c r="T3581" s="69">
        <f>R3581+S3581</f>
        <v>107.97</v>
      </c>
      <c r="U3581" s="69">
        <f>ROUND(Z3581*$H$2,2)/100</f>
        <v>0</v>
      </c>
      <c r="V3581" s="77">
        <f>SUM(T3581:U3581)</f>
        <v>107.97</v>
      </c>
      <c r="X3581" s="69">
        <v>67.709999999999994</v>
      </c>
      <c r="Y3581" s="69">
        <v>40.26</v>
      </c>
      <c r="Z3581" s="69">
        <v>107.97</v>
      </c>
      <c r="AA3581" s="78"/>
      <c r="AB3581" s="79">
        <f t="shared" si="2003"/>
        <v>0</v>
      </c>
    </row>
    <row r="3582" spans="1:28" x14ac:dyDescent="0.25">
      <c r="A3582" s="71" t="s">
        <v>12343</v>
      </c>
      <c r="B3582" s="72" t="s">
        <v>17265</v>
      </c>
      <c r="C3582" s="73" t="s">
        <v>8753</v>
      </c>
      <c r="D3582" s="74">
        <v>0</v>
      </c>
      <c r="E3582" s="69">
        <v>297.7</v>
      </c>
      <c r="F3582" s="75">
        <f>ROUND(D3582*E3582,2)</f>
        <v>0</v>
      </c>
      <c r="G3582" s="76"/>
      <c r="H3582" s="69">
        <f>ROUND(N3582+(N3582*$H$2/100),2)</f>
        <v>247.37</v>
      </c>
      <c r="I3582" s="69">
        <f>ROUND(O3582+(O3582*$H$2/100),2)</f>
        <v>50.33</v>
      </c>
      <c r="J3582" s="69">
        <f>H3582+I3582</f>
        <v>297.7</v>
      </c>
      <c r="K3582" s="69">
        <v>0</v>
      </c>
      <c r="L3582" s="75">
        <f>SUM(J3582:K3582)</f>
        <v>297.7</v>
      </c>
      <c r="N3582" s="69">
        <v>247.37000000000003</v>
      </c>
      <c r="O3582" s="69">
        <v>50.33</v>
      </c>
      <c r="P3582" s="69">
        <f>SUM(N3582:O3582)</f>
        <v>297.70000000000005</v>
      </c>
      <c r="Q3582" s="63"/>
      <c r="R3582" s="69">
        <f>X3582</f>
        <v>247.37</v>
      </c>
      <c r="S3582" s="69">
        <f>Y3582</f>
        <v>50.34</v>
      </c>
      <c r="T3582" s="69">
        <f>R3582+S3582</f>
        <v>297.71000000000004</v>
      </c>
      <c r="U3582" s="69">
        <f>ROUND(Z3582*$H$2,2)/100</f>
        <v>0</v>
      </c>
      <c r="V3582" s="77">
        <f>SUM(T3582:U3582)</f>
        <v>297.71000000000004</v>
      </c>
      <c r="X3582" s="69">
        <v>247.37</v>
      </c>
      <c r="Y3582" s="69">
        <v>50.34</v>
      </c>
      <c r="Z3582" s="69">
        <v>297.70999999999998</v>
      </c>
      <c r="AA3582" s="78"/>
      <c r="AB3582" s="79">
        <f t="shared" si="2003"/>
        <v>0</v>
      </c>
    </row>
    <row r="3583" spans="1:28" x14ac:dyDescent="0.25">
      <c r="A3583" s="65" t="s">
        <v>12344</v>
      </c>
      <c r="B3583" s="66" t="s">
        <v>17266</v>
      </c>
      <c r="C3583" s="67"/>
      <c r="D3583" s="68"/>
      <c r="E3583" s="69"/>
      <c r="F3583" s="70"/>
      <c r="H3583" s="69"/>
      <c r="I3583" s="69"/>
      <c r="J3583" s="69"/>
      <c r="K3583" s="69"/>
      <c r="L3583" s="75"/>
      <c r="N3583" s="69"/>
      <c r="O3583" s="69"/>
      <c r="P3583" s="69"/>
      <c r="Q3583" s="63"/>
      <c r="R3583" s="69"/>
      <c r="S3583" s="69"/>
      <c r="T3583" s="69"/>
      <c r="U3583" s="69"/>
      <c r="V3583" s="77"/>
      <c r="X3583" s="69"/>
      <c r="Y3583" s="69"/>
      <c r="Z3583" s="69"/>
      <c r="AA3583" s="78"/>
      <c r="AB3583" s="79">
        <f t="shared" si="2003"/>
        <v>0</v>
      </c>
    </row>
    <row r="3584" spans="1:28" x14ac:dyDescent="0.25">
      <c r="A3584" s="71" t="s">
        <v>12345</v>
      </c>
      <c r="B3584" s="72" t="s">
        <v>17267</v>
      </c>
      <c r="C3584" s="73" t="s">
        <v>8753</v>
      </c>
      <c r="D3584" s="74">
        <v>0</v>
      </c>
      <c r="E3584" s="69">
        <v>9.5599999999999987</v>
      </c>
      <c r="F3584" s="75">
        <f t="shared" ref="F3584:F3604" si="2024">ROUND(D3584*E3584,2)</f>
        <v>0</v>
      </c>
      <c r="G3584" s="76"/>
      <c r="H3584" s="69">
        <f t="shared" ref="H3584:I3604" si="2025">ROUND(N3584+(N3584*$H$2/100),2)</f>
        <v>7.56</v>
      </c>
      <c r="I3584" s="69">
        <f t="shared" si="2025"/>
        <v>2</v>
      </c>
      <c r="J3584" s="69">
        <f t="shared" ref="J3584:J3604" si="2026">H3584+I3584</f>
        <v>9.5599999999999987</v>
      </c>
      <c r="K3584" s="69">
        <v>0</v>
      </c>
      <c r="L3584" s="75">
        <f t="shared" ref="L3584:L3604" si="2027">SUM(J3584:K3584)</f>
        <v>9.5599999999999987</v>
      </c>
      <c r="N3584" s="69">
        <v>7.56</v>
      </c>
      <c r="O3584" s="69">
        <v>2</v>
      </c>
      <c r="P3584" s="69">
        <f t="shared" ref="P3584:P3604" si="2028">SUM(N3584:O3584)</f>
        <v>9.5599999999999987</v>
      </c>
      <c r="Q3584" s="63"/>
      <c r="R3584" s="69">
        <f t="shared" ref="R3584:S3604" si="2029">X3584</f>
        <v>7.56</v>
      </c>
      <c r="S3584" s="69">
        <f t="shared" si="2029"/>
        <v>2.0099999999999998</v>
      </c>
      <c r="T3584" s="69">
        <f t="shared" ref="T3584:T3604" si="2030">R3584+S3584</f>
        <v>9.57</v>
      </c>
      <c r="U3584" s="69">
        <f t="shared" ref="U3584:U3604" si="2031">ROUND(Z3584*$H$2,2)/100</f>
        <v>0</v>
      </c>
      <c r="V3584" s="77">
        <f t="shared" ref="V3584:V3604" si="2032">SUM(T3584:U3584)</f>
        <v>9.57</v>
      </c>
      <c r="X3584" s="69">
        <v>7.56</v>
      </c>
      <c r="Y3584" s="69">
        <v>2.0099999999999998</v>
      </c>
      <c r="Z3584" s="69">
        <v>9.57</v>
      </c>
      <c r="AA3584" s="78"/>
      <c r="AB3584" s="79">
        <f t="shared" si="2003"/>
        <v>1.0000000000005116E-2</v>
      </c>
    </row>
    <row r="3585" spans="1:28" x14ac:dyDescent="0.25">
      <c r="A3585" s="71" t="s">
        <v>12346</v>
      </c>
      <c r="B3585" s="72" t="s">
        <v>17268</v>
      </c>
      <c r="C3585" s="73" t="s">
        <v>8780</v>
      </c>
      <c r="D3585" s="74">
        <v>0</v>
      </c>
      <c r="E3585" s="69">
        <v>792.72</v>
      </c>
      <c r="F3585" s="75">
        <f t="shared" si="2024"/>
        <v>0</v>
      </c>
      <c r="G3585" s="76"/>
      <c r="H3585" s="69">
        <f t="shared" si="2025"/>
        <v>770.76</v>
      </c>
      <c r="I3585" s="69">
        <f t="shared" si="2025"/>
        <v>21.96</v>
      </c>
      <c r="J3585" s="69">
        <f t="shared" si="2026"/>
        <v>792.72</v>
      </c>
      <c r="K3585" s="69">
        <v>0</v>
      </c>
      <c r="L3585" s="75">
        <f t="shared" si="2027"/>
        <v>792.72</v>
      </c>
      <c r="N3585" s="69">
        <v>770.76</v>
      </c>
      <c r="O3585" s="69">
        <v>21.96</v>
      </c>
      <c r="P3585" s="69">
        <f t="shared" si="2028"/>
        <v>792.72</v>
      </c>
      <c r="Q3585" s="63"/>
      <c r="R3585" s="69">
        <f t="shared" si="2029"/>
        <v>770.76</v>
      </c>
      <c r="S3585" s="69">
        <f t="shared" si="2029"/>
        <v>21.96</v>
      </c>
      <c r="T3585" s="69">
        <f t="shared" si="2030"/>
        <v>792.72</v>
      </c>
      <c r="U3585" s="69">
        <f t="shared" si="2031"/>
        <v>0</v>
      </c>
      <c r="V3585" s="77">
        <f t="shared" si="2032"/>
        <v>792.72</v>
      </c>
      <c r="X3585" s="69">
        <v>770.76</v>
      </c>
      <c r="Y3585" s="69">
        <v>21.96</v>
      </c>
      <c r="Z3585" s="69">
        <v>792.72</v>
      </c>
      <c r="AA3585" s="78"/>
      <c r="AB3585" s="79">
        <f t="shared" si="2003"/>
        <v>-9.9999999999340616E-3</v>
      </c>
    </row>
    <row r="3586" spans="1:28" x14ac:dyDescent="0.25">
      <c r="A3586" s="71" t="s">
        <v>12347</v>
      </c>
      <c r="B3586" s="72" t="s">
        <v>17269</v>
      </c>
      <c r="C3586" s="73" t="s">
        <v>8753</v>
      </c>
      <c r="D3586" s="74">
        <v>0</v>
      </c>
      <c r="E3586" s="69">
        <v>7.07</v>
      </c>
      <c r="F3586" s="75">
        <f t="shared" si="2024"/>
        <v>0</v>
      </c>
      <c r="G3586" s="76"/>
      <c r="H3586" s="69">
        <f t="shared" si="2025"/>
        <v>5.07</v>
      </c>
      <c r="I3586" s="69">
        <f t="shared" si="2025"/>
        <v>2</v>
      </c>
      <c r="J3586" s="69">
        <f t="shared" si="2026"/>
        <v>7.07</v>
      </c>
      <c r="K3586" s="69">
        <v>0</v>
      </c>
      <c r="L3586" s="75">
        <f t="shared" si="2027"/>
        <v>7.07</v>
      </c>
      <c r="N3586" s="69">
        <v>5.07</v>
      </c>
      <c r="O3586" s="69">
        <v>2</v>
      </c>
      <c r="P3586" s="69">
        <f t="shared" si="2028"/>
        <v>7.07</v>
      </c>
      <c r="Q3586" s="63"/>
      <c r="R3586" s="69">
        <f t="shared" si="2029"/>
        <v>5.07</v>
      </c>
      <c r="S3586" s="69">
        <f t="shared" si="2029"/>
        <v>2.0099999999999998</v>
      </c>
      <c r="T3586" s="69">
        <f t="shared" si="2030"/>
        <v>7.08</v>
      </c>
      <c r="U3586" s="69">
        <f t="shared" si="2031"/>
        <v>0</v>
      </c>
      <c r="V3586" s="77">
        <f t="shared" si="2032"/>
        <v>7.08</v>
      </c>
      <c r="X3586" s="69">
        <v>5.07</v>
      </c>
      <c r="Y3586" s="69">
        <v>2.0099999999999998</v>
      </c>
      <c r="Z3586" s="69">
        <v>7.08</v>
      </c>
      <c r="AA3586" s="78"/>
      <c r="AB3586" s="79">
        <f t="shared" si="2003"/>
        <v>0</v>
      </c>
    </row>
    <row r="3587" spans="1:28" x14ac:dyDescent="0.25">
      <c r="A3587" s="83" t="s">
        <v>12918</v>
      </c>
      <c r="B3587" s="84" t="s">
        <v>17270</v>
      </c>
      <c r="C3587" s="85" t="s">
        <v>8753</v>
      </c>
      <c r="D3587" s="86">
        <v>0</v>
      </c>
      <c r="E3587" s="87">
        <v>327.85</v>
      </c>
      <c r="F3587" s="75">
        <f t="shared" si="2024"/>
        <v>0</v>
      </c>
      <c r="G3587" s="76"/>
      <c r="H3587" s="87">
        <f t="shared" si="2025"/>
        <v>310.29000000000002</v>
      </c>
      <c r="I3587" s="87">
        <f t="shared" si="2025"/>
        <v>17.559999999999999</v>
      </c>
      <c r="J3587" s="87">
        <f t="shared" si="2026"/>
        <v>327.85</v>
      </c>
      <c r="K3587" s="87">
        <v>0</v>
      </c>
      <c r="L3587" s="75">
        <f t="shared" si="2027"/>
        <v>327.85</v>
      </c>
      <c r="N3587" s="87">
        <v>310.29000000000002</v>
      </c>
      <c r="O3587" s="87">
        <v>17.560000000000002</v>
      </c>
      <c r="P3587" s="87">
        <f t="shared" si="2028"/>
        <v>327.85</v>
      </c>
      <c r="Q3587" s="88"/>
      <c r="R3587" s="87">
        <f t="shared" si="2029"/>
        <v>310.29000000000002</v>
      </c>
      <c r="S3587" s="87">
        <f t="shared" si="2029"/>
        <v>17.559999999999999</v>
      </c>
      <c r="T3587" s="87">
        <f t="shared" si="2030"/>
        <v>327.85</v>
      </c>
      <c r="U3587" s="87">
        <f t="shared" si="2031"/>
        <v>0</v>
      </c>
      <c r="V3587" s="77">
        <f t="shared" si="2032"/>
        <v>327.85</v>
      </c>
      <c r="X3587" s="87">
        <v>310.29000000000002</v>
      </c>
      <c r="Y3587" s="87">
        <v>17.559999999999999</v>
      </c>
      <c r="Z3587" s="87">
        <v>327.85</v>
      </c>
      <c r="AA3587" s="78"/>
      <c r="AB3587" s="79">
        <f t="shared" si="2003"/>
        <v>-1.0000000000001563E-2</v>
      </c>
    </row>
    <row r="3588" spans="1:28" x14ac:dyDescent="0.25">
      <c r="A3588" s="71" t="s">
        <v>12348</v>
      </c>
      <c r="B3588" s="72" t="s">
        <v>17271</v>
      </c>
      <c r="C3588" s="73" t="s">
        <v>8753</v>
      </c>
      <c r="D3588" s="74">
        <v>0</v>
      </c>
      <c r="E3588" s="69">
        <v>20.170000000000002</v>
      </c>
      <c r="F3588" s="75">
        <f t="shared" si="2024"/>
        <v>0</v>
      </c>
      <c r="G3588" s="76"/>
      <c r="H3588" s="69">
        <f t="shared" si="2025"/>
        <v>18.170000000000002</v>
      </c>
      <c r="I3588" s="69">
        <f t="shared" si="2025"/>
        <v>2</v>
      </c>
      <c r="J3588" s="69">
        <f t="shared" si="2026"/>
        <v>20.170000000000002</v>
      </c>
      <c r="K3588" s="69">
        <v>0</v>
      </c>
      <c r="L3588" s="75">
        <f t="shared" si="2027"/>
        <v>20.170000000000002</v>
      </c>
      <c r="N3588" s="69">
        <v>18.170000000000002</v>
      </c>
      <c r="O3588" s="69">
        <v>2</v>
      </c>
      <c r="P3588" s="69">
        <f t="shared" si="2028"/>
        <v>20.170000000000002</v>
      </c>
      <c r="Q3588" s="63"/>
      <c r="R3588" s="69">
        <f t="shared" si="2029"/>
        <v>18.170000000000002</v>
      </c>
      <c r="S3588" s="69">
        <f t="shared" si="2029"/>
        <v>2.0099999999999998</v>
      </c>
      <c r="T3588" s="69">
        <f t="shared" si="2030"/>
        <v>20.18</v>
      </c>
      <c r="U3588" s="69">
        <f t="shared" si="2031"/>
        <v>0</v>
      </c>
      <c r="V3588" s="77">
        <f t="shared" si="2032"/>
        <v>20.18</v>
      </c>
      <c r="X3588" s="69">
        <v>18.170000000000002</v>
      </c>
      <c r="Y3588" s="69">
        <v>2.0099999999999998</v>
      </c>
      <c r="Z3588" s="69">
        <v>20.18</v>
      </c>
      <c r="AA3588" s="78"/>
      <c r="AB3588" s="79">
        <f t="shared" si="2003"/>
        <v>0</v>
      </c>
    </row>
    <row r="3589" spans="1:28" ht="22.5" x14ac:dyDescent="0.25">
      <c r="A3589" s="71" t="s">
        <v>12349</v>
      </c>
      <c r="B3589" s="72" t="s">
        <v>17272</v>
      </c>
      <c r="C3589" s="73" t="s">
        <v>8753</v>
      </c>
      <c r="D3589" s="74">
        <v>0</v>
      </c>
      <c r="E3589" s="69">
        <v>6.11</v>
      </c>
      <c r="F3589" s="75">
        <f t="shared" si="2024"/>
        <v>0</v>
      </c>
      <c r="G3589" s="76"/>
      <c r="H3589" s="69">
        <f t="shared" si="2025"/>
        <v>4.1100000000000003</v>
      </c>
      <c r="I3589" s="69">
        <f t="shared" si="2025"/>
        <v>2</v>
      </c>
      <c r="J3589" s="69">
        <f t="shared" si="2026"/>
        <v>6.11</v>
      </c>
      <c r="K3589" s="69">
        <v>0</v>
      </c>
      <c r="L3589" s="75">
        <f t="shared" si="2027"/>
        <v>6.11</v>
      </c>
      <c r="N3589" s="69">
        <v>4.1100000000000003</v>
      </c>
      <c r="O3589" s="69">
        <v>2</v>
      </c>
      <c r="P3589" s="69">
        <f t="shared" si="2028"/>
        <v>6.11</v>
      </c>
      <c r="Q3589" s="63"/>
      <c r="R3589" s="69">
        <f t="shared" si="2029"/>
        <v>4.1100000000000003</v>
      </c>
      <c r="S3589" s="69">
        <f t="shared" si="2029"/>
        <v>2.0099999999999998</v>
      </c>
      <c r="T3589" s="69">
        <f t="shared" si="2030"/>
        <v>6.12</v>
      </c>
      <c r="U3589" s="69">
        <f t="shared" si="2031"/>
        <v>0</v>
      </c>
      <c r="V3589" s="77">
        <f t="shared" si="2032"/>
        <v>6.12</v>
      </c>
      <c r="X3589" s="69">
        <v>4.1100000000000003</v>
      </c>
      <c r="Y3589" s="69">
        <v>2.0099999999999998</v>
      </c>
      <c r="Z3589" s="69">
        <v>6.12</v>
      </c>
      <c r="AA3589" s="78"/>
      <c r="AB3589" s="79">
        <f t="shared" si="2003"/>
        <v>-9.9999999999997868E-3</v>
      </c>
    </row>
    <row r="3590" spans="1:28" ht="22.5" x14ac:dyDescent="0.25">
      <c r="A3590" s="71" t="s">
        <v>12350</v>
      </c>
      <c r="B3590" s="72" t="s">
        <v>17273</v>
      </c>
      <c r="C3590" s="73" t="s">
        <v>8780</v>
      </c>
      <c r="D3590" s="74">
        <v>0</v>
      </c>
      <c r="E3590" s="69">
        <v>826.12</v>
      </c>
      <c r="F3590" s="75">
        <f t="shared" si="2024"/>
        <v>0</v>
      </c>
      <c r="G3590" s="76"/>
      <c r="H3590" s="69">
        <f t="shared" si="2025"/>
        <v>804.16</v>
      </c>
      <c r="I3590" s="69">
        <f t="shared" si="2025"/>
        <v>21.96</v>
      </c>
      <c r="J3590" s="69">
        <f t="shared" si="2026"/>
        <v>826.12</v>
      </c>
      <c r="K3590" s="69">
        <v>0</v>
      </c>
      <c r="L3590" s="75">
        <f t="shared" si="2027"/>
        <v>826.12</v>
      </c>
      <c r="N3590" s="69">
        <v>804.16</v>
      </c>
      <c r="O3590" s="69">
        <v>21.96</v>
      </c>
      <c r="P3590" s="69">
        <f t="shared" si="2028"/>
        <v>826.12</v>
      </c>
      <c r="Q3590" s="63"/>
      <c r="R3590" s="69">
        <f t="shared" si="2029"/>
        <v>804.16</v>
      </c>
      <c r="S3590" s="69">
        <f t="shared" si="2029"/>
        <v>21.96</v>
      </c>
      <c r="T3590" s="69">
        <f t="shared" si="2030"/>
        <v>826.12</v>
      </c>
      <c r="U3590" s="69">
        <f t="shared" si="2031"/>
        <v>0</v>
      </c>
      <c r="V3590" s="77">
        <f t="shared" si="2032"/>
        <v>826.12</v>
      </c>
      <c r="X3590" s="69">
        <v>804.16</v>
      </c>
      <c r="Y3590" s="69">
        <v>21.96</v>
      </c>
      <c r="Z3590" s="69">
        <v>826.12</v>
      </c>
      <c r="AA3590" s="78"/>
      <c r="AB3590" s="79">
        <f t="shared" si="2003"/>
        <v>0</v>
      </c>
    </row>
    <row r="3591" spans="1:28" ht="22.5" x14ac:dyDescent="0.25">
      <c r="A3591" s="71" t="s">
        <v>12351</v>
      </c>
      <c r="B3591" s="72" t="s">
        <v>17274</v>
      </c>
      <c r="C3591" s="73" t="s">
        <v>8780</v>
      </c>
      <c r="D3591" s="74">
        <v>0</v>
      </c>
      <c r="E3591" s="69">
        <v>804.31000000000006</v>
      </c>
      <c r="F3591" s="75">
        <f t="shared" si="2024"/>
        <v>0</v>
      </c>
      <c r="G3591" s="76"/>
      <c r="H3591" s="69">
        <f t="shared" si="2025"/>
        <v>782.35</v>
      </c>
      <c r="I3591" s="69">
        <f t="shared" si="2025"/>
        <v>21.96</v>
      </c>
      <c r="J3591" s="69">
        <f t="shared" si="2026"/>
        <v>804.31000000000006</v>
      </c>
      <c r="K3591" s="69">
        <v>0</v>
      </c>
      <c r="L3591" s="75">
        <f t="shared" si="2027"/>
        <v>804.31000000000006</v>
      </c>
      <c r="N3591" s="69">
        <v>782.35</v>
      </c>
      <c r="O3591" s="69">
        <v>21.96</v>
      </c>
      <c r="P3591" s="69">
        <f t="shared" si="2028"/>
        <v>804.31000000000006</v>
      </c>
      <c r="Q3591" s="63"/>
      <c r="R3591" s="69">
        <f t="shared" si="2029"/>
        <v>782.35</v>
      </c>
      <c r="S3591" s="69">
        <f t="shared" si="2029"/>
        <v>21.96</v>
      </c>
      <c r="T3591" s="69">
        <f t="shared" si="2030"/>
        <v>804.31000000000006</v>
      </c>
      <c r="U3591" s="69">
        <f t="shared" si="2031"/>
        <v>0</v>
      </c>
      <c r="V3591" s="77">
        <f t="shared" si="2032"/>
        <v>804.31000000000006</v>
      </c>
      <c r="X3591" s="69">
        <v>782.35</v>
      </c>
      <c r="Y3591" s="69">
        <v>21.96</v>
      </c>
      <c r="Z3591" s="69">
        <v>804.31</v>
      </c>
      <c r="AA3591" s="78"/>
      <c r="AB3591" s="79">
        <f t="shared" si="2003"/>
        <v>-9.9999999999980105E-3</v>
      </c>
    </row>
    <row r="3592" spans="1:28" ht="22.5" x14ac:dyDescent="0.25">
      <c r="A3592" s="71" t="s">
        <v>12352</v>
      </c>
      <c r="B3592" s="72" t="s">
        <v>17275</v>
      </c>
      <c r="C3592" s="73" t="s">
        <v>8753</v>
      </c>
      <c r="D3592" s="74">
        <v>0</v>
      </c>
      <c r="E3592" s="69">
        <v>61.58</v>
      </c>
      <c r="F3592" s="75">
        <f t="shared" si="2024"/>
        <v>0</v>
      </c>
      <c r="G3592" s="76"/>
      <c r="H3592" s="69">
        <f t="shared" si="2025"/>
        <v>50.61</v>
      </c>
      <c r="I3592" s="69">
        <f t="shared" si="2025"/>
        <v>10.97</v>
      </c>
      <c r="J3592" s="69">
        <f t="shared" si="2026"/>
        <v>61.58</v>
      </c>
      <c r="K3592" s="69">
        <v>0</v>
      </c>
      <c r="L3592" s="75">
        <f t="shared" si="2027"/>
        <v>61.58</v>
      </c>
      <c r="N3592" s="69">
        <v>50.61</v>
      </c>
      <c r="O3592" s="69">
        <v>10.969999999999999</v>
      </c>
      <c r="P3592" s="69">
        <f t="shared" si="2028"/>
        <v>61.58</v>
      </c>
      <c r="Q3592" s="63"/>
      <c r="R3592" s="69">
        <f t="shared" si="2029"/>
        <v>50.61</v>
      </c>
      <c r="S3592" s="69">
        <f t="shared" si="2029"/>
        <v>10.98</v>
      </c>
      <c r="T3592" s="69">
        <f t="shared" si="2030"/>
        <v>61.59</v>
      </c>
      <c r="U3592" s="69">
        <f t="shared" si="2031"/>
        <v>0</v>
      </c>
      <c r="V3592" s="77">
        <f t="shared" si="2032"/>
        <v>61.59</v>
      </c>
      <c r="X3592" s="69">
        <v>50.61</v>
      </c>
      <c r="Y3592" s="69">
        <v>10.98</v>
      </c>
      <c r="Z3592" s="69">
        <v>61.59</v>
      </c>
      <c r="AA3592" s="78"/>
      <c r="AB3592" s="79">
        <f t="shared" si="2003"/>
        <v>-9.9999999999997868E-3</v>
      </c>
    </row>
    <row r="3593" spans="1:28" ht="22.5" x14ac:dyDescent="0.25">
      <c r="A3593" s="71" t="s">
        <v>12353</v>
      </c>
      <c r="B3593" s="72" t="s">
        <v>17276</v>
      </c>
      <c r="C3593" s="73" t="s">
        <v>8753</v>
      </c>
      <c r="D3593" s="74">
        <v>0</v>
      </c>
      <c r="E3593" s="69">
        <v>3128.8</v>
      </c>
      <c r="F3593" s="75">
        <f t="shared" si="2024"/>
        <v>0</v>
      </c>
      <c r="G3593" s="76"/>
      <c r="H3593" s="69">
        <f t="shared" si="2025"/>
        <v>3088.53</v>
      </c>
      <c r="I3593" s="69">
        <f t="shared" si="2025"/>
        <v>40.270000000000003</v>
      </c>
      <c r="J3593" s="69">
        <f t="shared" si="2026"/>
        <v>3128.8</v>
      </c>
      <c r="K3593" s="69">
        <v>0</v>
      </c>
      <c r="L3593" s="75">
        <f t="shared" si="2027"/>
        <v>3128.8</v>
      </c>
      <c r="N3593" s="69">
        <v>3088.53</v>
      </c>
      <c r="O3593" s="69">
        <v>40.269999999999996</v>
      </c>
      <c r="P3593" s="69">
        <f t="shared" si="2028"/>
        <v>3128.8</v>
      </c>
      <c r="Q3593" s="63"/>
      <c r="R3593" s="69">
        <f t="shared" si="2029"/>
        <v>3088.53</v>
      </c>
      <c r="S3593" s="69">
        <f t="shared" si="2029"/>
        <v>40.26</v>
      </c>
      <c r="T3593" s="69">
        <f t="shared" si="2030"/>
        <v>3128.7900000000004</v>
      </c>
      <c r="U3593" s="69">
        <f t="shared" si="2031"/>
        <v>0</v>
      </c>
      <c r="V3593" s="77">
        <f t="shared" si="2032"/>
        <v>3128.7900000000004</v>
      </c>
      <c r="X3593" s="69">
        <v>3088.53</v>
      </c>
      <c r="Y3593" s="69">
        <v>40.26</v>
      </c>
      <c r="Z3593" s="69">
        <v>3128.79</v>
      </c>
      <c r="AA3593" s="78"/>
      <c r="AB3593" s="79">
        <f t="shared" si="2003"/>
        <v>0</v>
      </c>
    </row>
    <row r="3594" spans="1:28" ht="22.5" x14ac:dyDescent="0.25">
      <c r="A3594" s="71" t="s">
        <v>12354</v>
      </c>
      <c r="B3594" s="72" t="s">
        <v>17277</v>
      </c>
      <c r="C3594" s="73" t="s">
        <v>8753</v>
      </c>
      <c r="D3594" s="74">
        <v>0</v>
      </c>
      <c r="E3594" s="69">
        <v>4109.8900000000003</v>
      </c>
      <c r="F3594" s="75">
        <f t="shared" si="2024"/>
        <v>0</v>
      </c>
      <c r="G3594" s="76"/>
      <c r="H3594" s="69">
        <f t="shared" si="2025"/>
        <v>4069.62</v>
      </c>
      <c r="I3594" s="69">
        <f t="shared" si="2025"/>
        <v>40.270000000000003</v>
      </c>
      <c r="J3594" s="69">
        <f t="shared" si="2026"/>
        <v>4109.8900000000003</v>
      </c>
      <c r="K3594" s="69">
        <v>0</v>
      </c>
      <c r="L3594" s="75">
        <f t="shared" si="2027"/>
        <v>4109.8900000000003</v>
      </c>
      <c r="N3594" s="69">
        <v>4069.62</v>
      </c>
      <c r="O3594" s="69">
        <v>40.269999999999996</v>
      </c>
      <c r="P3594" s="69">
        <f t="shared" si="2028"/>
        <v>4109.8900000000003</v>
      </c>
      <c r="Q3594" s="63"/>
      <c r="R3594" s="69">
        <f t="shared" si="2029"/>
        <v>4069.62</v>
      </c>
      <c r="S3594" s="69">
        <f t="shared" si="2029"/>
        <v>40.26</v>
      </c>
      <c r="T3594" s="69">
        <f t="shared" si="2030"/>
        <v>4109.88</v>
      </c>
      <c r="U3594" s="69">
        <f t="shared" si="2031"/>
        <v>0</v>
      </c>
      <c r="V3594" s="77">
        <f t="shared" si="2032"/>
        <v>4109.88</v>
      </c>
      <c r="X3594" s="69">
        <v>4069.62</v>
      </c>
      <c r="Y3594" s="69">
        <v>40.26</v>
      </c>
      <c r="Z3594" s="69">
        <v>4109.88</v>
      </c>
      <c r="AA3594" s="78"/>
      <c r="AB3594" s="79">
        <f t="shared" si="2003"/>
        <v>0</v>
      </c>
    </row>
    <row r="3595" spans="1:28" s="33" customFormat="1" ht="22.5" x14ac:dyDescent="0.25">
      <c r="A3595" s="71" t="s">
        <v>12355</v>
      </c>
      <c r="B3595" s="72" t="s">
        <v>17278</v>
      </c>
      <c r="C3595" s="73" t="s">
        <v>8753</v>
      </c>
      <c r="D3595" s="74">
        <v>0</v>
      </c>
      <c r="E3595" s="69">
        <v>298.26</v>
      </c>
      <c r="F3595" s="75">
        <f t="shared" si="2024"/>
        <v>0</v>
      </c>
      <c r="G3595" s="76"/>
      <c r="H3595" s="69">
        <f t="shared" si="2025"/>
        <v>252.87</v>
      </c>
      <c r="I3595" s="69">
        <f t="shared" si="2025"/>
        <v>45.39</v>
      </c>
      <c r="J3595" s="69">
        <f t="shared" si="2026"/>
        <v>298.26</v>
      </c>
      <c r="K3595" s="69">
        <v>0</v>
      </c>
      <c r="L3595" s="75">
        <f t="shared" si="2027"/>
        <v>298.26</v>
      </c>
      <c r="N3595" s="69">
        <v>252.87</v>
      </c>
      <c r="O3595" s="69">
        <v>45.39</v>
      </c>
      <c r="P3595" s="69">
        <f t="shared" si="2028"/>
        <v>298.26</v>
      </c>
      <c r="Q3595" s="63"/>
      <c r="R3595" s="69">
        <f t="shared" si="2029"/>
        <v>252.87</v>
      </c>
      <c r="S3595" s="69">
        <f t="shared" si="2029"/>
        <v>45.39</v>
      </c>
      <c r="T3595" s="69">
        <f t="shared" si="2030"/>
        <v>298.26</v>
      </c>
      <c r="U3595" s="69">
        <f t="shared" si="2031"/>
        <v>0</v>
      </c>
      <c r="V3595" s="77">
        <f t="shared" si="2032"/>
        <v>298.26</v>
      </c>
      <c r="X3595" s="69">
        <v>252.87</v>
      </c>
      <c r="Y3595" s="69">
        <v>45.39</v>
      </c>
      <c r="Z3595" s="69">
        <v>298.26</v>
      </c>
      <c r="AA3595" s="78"/>
      <c r="AB3595" s="79">
        <f t="shared" si="2003"/>
        <v>-1.0000000000005116E-2</v>
      </c>
    </row>
    <row r="3596" spans="1:28" ht="22.5" x14ac:dyDescent="0.25">
      <c r="A3596" s="71" t="s">
        <v>12356</v>
      </c>
      <c r="B3596" s="72" t="s">
        <v>17279</v>
      </c>
      <c r="C3596" s="73" t="s">
        <v>8753</v>
      </c>
      <c r="D3596" s="74">
        <v>0</v>
      </c>
      <c r="E3596" s="69">
        <v>301.64</v>
      </c>
      <c r="F3596" s="75">
        <f t="shared" si="2024"/>
        <v>0</v>
      </c>
      <c r="G3596" s="76"/>
      <c r="H3596" s="69">
        <f t="shared" si="2025"/>
        <v>256.25</v>
      </c>
      <c r="I3596" s="69">
        <f t="shared" si="2025"/>
        <v>45.39</v>
      </c>
      <c r="J3596" s="69">
        <f t="shared" si="2026"/>
        <v>301.64</v>
      </c>
      <c r="K3596" s="69">
        <v>0</v>
      </c>
      <c r="L3596" s="75">
        <f t="shared" si="2027"/>
        <v>301.64</v>
      </c>
      <c r="N3596" s="69">
        <v>256.25</v>
      </c>
      <c r="O3596" s="69">
        <v>45.39</v>
      </c>
      <c r="P3596" s="69">
        <f t="shared" si="2028"/>
        <v>301.64</v>
      </c>
      <c r="Q3596" s="63"/>
      <c r="R3596" s="69">
        <f t="shared" si="2029"/>
        <v>256.25</v>
      </c>
      <c r="S3596" s="69">
        <f t="shared" si="2029"/>
        <v>45.39</v>
      </c>
      <c r="T3596" s="69">
        <f t="shared" si="2030"/>
        <v>301.64</v>
      </c>
      <c r="U3596" s="69">
        <f t="shared" si="2031"/>
        <v>0</v>
      </c>
      <c r="V3596" s="77">
        <f t="shared" si="2032"/>
        <v>301.64</v>
      </c>
      <c r="X3596" s="69">
        <v>256.25</v>
      </c>
      <c r="Y3596" s="69">
        <v>45.39</v>
      </c>
      <c r="Z3596" s="69">
        <v>301.64</v>
      </c>
      <c r="AA3596" s="78"/>
      <c r="AB3596" s="79">
        <f t="shared" si="2003"/>
        <v>1.0000000000218279E-2</v>
      </c>
    </row>
    <row r="3597" spans="1:28" ht="22.5" x14ac:dyDescent="0.25">
      <c r="A3597" s="71" t="s">
        <v>12357</v>
      </c>
      <c r="B3597" s="72" t="s">
        <v>17280</v>
      </c>
      <c r="C3597" s="73" t="s">
        <v>8753</v>
      </c>
      <c r="D3597" s="74">
        <v>0</v>
      </c>
      <c r="E3597" s="69">
        <v>327.97</v>
      </c>
      <c r="F3597" s="75">
        <f t="shared" si="2024"/>
        <v>0</v>
      </c>
      <c r="G3597" s="76"/>
      <c r="H3597" s="69">
        <f t="shared" si="2025"/>
        <v>282.58</v>
      </c>
      <c r="I3597" s="69">
        <f t="shared" si="2025"/>
        <v>45.39</v>
      </c>
      <c r="J3597" s="69">
        <f t="shared" si="2026"/>
        <v>327.96999999999997</v>
      </c>
      <c r="K3597" s="69">
        <v>0</v>
      </c>
      <c r="L3597" s="75">
        <f t="shared" si="2027"/>
        <v>327.96999999999997</v>
      </c>
      <c r="N3597" s="69">
        <v>282.58000000000004</v>
      </c>
      <c r="O3597" s="69">
        <v>45.39</v>
      </c>
      <c r="P3597" s="69">
        <f t="shared" si="2028"/>
        <v>327.97</v>
      </c>
      <c r="Q3597" s="63"/>
      <c r="R3597" s="69">
        <f t="shared" si="2029"/>
        <v>282.58</v>
      </c>
      <c r="S3597" s="69">
        <f t="shared" si="2029"/>
        <v>45.39</v>
      </c>
      <c r="T3597" s="69">
        <f t="shared" si="2030"/>
        <v>327.96999999999997</v>
      </c>
      <c r="U3597" s="69">
        <f t="shared" si="2031"/>
        <v>0</v>
      </c>
      <c r="V3597" s="77">
        <f t="shared" si="2032"/>
        <v>327.96999999999997</v>
      </c>
      <c r="X3597" s="69">
        <v>282.58</v>
      </c>
      <c r="Y3597" s="69">
        <v>45.39</v>
      </c>
      <c r="Z3597" s="69">
        <v>327.97</v>
      </c>
      <c r="AA3597" s="78"/>
      <c r="AB3597" s="79">
        <f t="shared" si="2003"/>
        <v>1.0000000000218279E-2</v>
      </c>
    </row>
    <row r="3598" spans="1:28" ht="22.5" x14ac:dyDescent="0.25">
      <c r="A3598" s="71" t="s">
        <v>12358</v>
      </c>
      <c r="B3598" s="72" t="s">
        <v>17281</v>
      </c>
      <c r="C3598" s="73" t="s">
        <v>8753</v>
      </c>
      <c r="D3598" s="74">
        <v>0</v>
      </c>
      <c r="E3598" s="69">
        <v>127.93</v>
      </c>
      <c r="F3598" s="75">
        <f t="shared" si="2024"/>
        <v>0</v>
      </c>
      <c r="G3598" s="76"/>
      <c r="H3598" s="69">
        <f t="shared" si="2025"/>
        <v>82.54</v>
      </c>
      <c r="I3598" s="69">
        <f t="shared" si="2025"/>
        <v>45.39</v>
      </c>
      <c r="J3598" s="69">
        <f t="shared" si="2026"/>
        <v>127.93</v>
      </c>
      <c r="K3598" s="69">
        <v>0</v>
      </c>
      <c r="L3598" s="75">
        <f t="shared" si="2027"/>
        <v>127.93</v>
      </c>
      <c r="N3598" s="69">
        <v>82.54</v>
      </c>
      <c r="O3598" s="69">
        <v>45.39</v>
      </c>
      <c r="P3598" s="69">
        <f t="shared" si="2028"/>
        <v>127.93</v>
      </c>
      <c r="Q3598" s="63"/>
      <c r="R3598" s="69">
        <f t="shared" si="2029"/>
        <v>82.54</v>
      </c>
      <c r="S3598" s="69">
        <f t="shared" si="2029"/>
        <v>45.39</v>
      </c>
      <c r="T3598" s="69">
        <f t="shared" si="2030"/>
        <v>127.93</v>
      </c>
      <c r="U3598" s="69">
        <f t="shared" si="2031"/>
        <v>0</v>
      </c>
      <c r="V3598" s="77">
        <f t="shared" si="2032"/>
        <v>127.93</v>
      </c>
      <c r="X3598" s="69">
        <v>82.54</v>
      </c>
      <c r="Y3598" s="69">
        <v>45.39</v>
      </c>
      <c r="Z3598" s="69">
        <v>127.93</v>
      </c>
      <c r="AA3598" s="78"/>
      <c r="AB3598" s="79">
        <f t="shared" si="2003"/>
        <v>0</v>
      </c>
    </row>
    <row r="3599" spans="1:28" ht="22.5" x14ac:dyDescent="0.25">
      <c r="A3599" s="71" t="s">
        <v>12359</v>
      </c>
      <c r="B3599" s="72" t="s">
        <v>17282</v>
      </c>
      <c r="C3599" s="73" t="s">
        <v>8753</v>
      </c>
      <c r="D3599" s="74">
        <v>0</v>
      </c>
      <c r="E3599" s="69">
        <v>177.04000000000002</v>
      </c>
      <c r="F3599" s="75">
        <f t="shared" si="2024"/>
        <v>0</v>
      </c>
      <c r="G3599" s="76"/>
      <c r="H3599" s="69">
        <f t="shared" si="2025"/>
        <v>131.65</v>
      </c>
      <c r="I3599" s="69">
        <f t="shared" si="2025"/>
        <v>45.39</v>
      </c>
      <c r="J3599" s="69">
        <f t="shared" si="2026"/>
        <v>177.04000000000002</v>
      </c>
      <c r="K3599" s="69">
        <v>0</v>
      </c>
      <c r="L3599" s="75">
        <f t="shared" si="2027"/>
        <v>177.04000000000002</v>
      </c>
      <c r="N3599" s="69">
        <v>131.65</v>
      </c>
      <c r="O3599" s="69">
        <v>45.39</v>
      </c>
      <c r="P3599" s="69">
        <f t="shared" si="2028"/>
        <v>177.04000000000002</v>
      </c>
      <c r="Q3599" s="63"/>
      <c r="R3599" s="69">
        <f t="shared" si="2029"/>
        <v>131.65</v>
      </c>
      <c r="S3599" s="69">
        <f t="shared" si="2029"/>
        <v>45.39</v>
      </c>
      <c r="T3599" s="69">
        <f t="shared" si="2030"/>
        <v>177.04000000000002</v>
      </c>
      <c r="U3599" s="69">
        <f t="shared" si="2031"/>
        <v>0</v>
      </c>
      <c r="V3599" s="77">
        <f t="shared" si="2032"/>
        <v>177.04000000000002</v>
      </c>
      <c r="X3599" s="69">
        <v>131.65</v>
      </c>
      <c r="Y3599" s="69">
        <v>45.39</v>
      </c>
      <c r="Z3599" s="69">
        <v>177.04</v>
      </c>
      <c r="AA3599" s="78"/>
      <c r="AB3599" s="79">
        <f t="shared" si="2003"/>
        <v>0</v>
      </c>
    </row>
    <row r="3600" spans="1:28" ht="22.5" x14ac:dyDescent="0.25">
      <c r="A3600" s="71" t="s">
        <v>12360</v>
      </c>
      <c r="B3600" s="72" t="s">
        <v>17283</v>
      </c>
      <c r="C3600" s="73" t="s">
        <v>8753</v>
      </c>
      <c r="D3600" s="74">
        <v>0</v>
      </c>
      <c r="E3600" s="69">
        <v>231.08</v>
      </c>
      <c r="F3600" s="75">
        <f t="shared" si="2024"/>
        <v>0</v>
      </c>
      <c r="G3600" s="76"/>
      <c r="H3600" s="69">
        <f t="shared" si="2025"/>
        <v>185.69</v>
      </c>
      <c r="I3600" s="69">
        <f t="shared" si="2025"/>
        <v>45.39</v>
      </c>
      <c r="J3600" s="69">
        <f t="shared" si="2026"/>
        <v>231.07999999999998</v>
      </c>
      <c r="K3600" s="69">
        <v>0</v>
      </c>
      <c r="L3600" s="75">
        <f t="shared" si="2027"/>
        <v>231.07999999999998</v>
      </c>
      <c r="N3600" s="69">
        <v>185.69</v>
      </c>
      <c r="O3600" s="69">
        <v>45.39</v>
      </c>
      <c r="P3600" s="69">
        <f t="shared" si="2028"/>
        <v>231.07999999999998</v>
      </c>
      <c r="Q3600" s="63"/>
      <c r="R3600" s="69">
        <f t="shared" si="2029"/>
        <v>185.69</v>
      </c>
      <c r="S3600" s="69">
        <f t="shared" si="2029"/>
        <v>45.39</v>
      </c>
      <c r="T3600" s="69">
        <f t="shared" si="2030"/>
        <v>231.07999999999998</v>
      </c>
      <c r="U3600" s="69">
        <f t="shared" si="2031"/>
        <v>0</v>
      </c>
      <c r="V3600" s="77">
        <f t="shared" si="2032"/>
        <v>231.07999999999998</v>
      </c>
      <c r="X3600" s="69">
        <v>185.69</v>
      </c>
      <c r="Y3600" s="69">
        <v>45.39</v>
      </c>
      <c r="Z3600" s="69">
        <v>231.08</v>
      </c>
      <c r="AA3600" s="78"/>
      <c r="AB3600" s="79">
        <f t="shared" si="2003"/>
        <v>0</v>
      </c>
    </row>
    <row r="3601" spans="1:28" ht="22.5" x14ac:dyDescent="0.25">
      <c r="A3601" s="71" t="s">
        <v>12361</v>
      </c>
      <c r="B3601" s="72" t="s">
        <v>17284</v>
      </c>
      <c r="C3601" s="73" t="s">
        <v>8753</v>
      </c>
      <c r="D3601" s="74">
        <v>0</v>
      </c>
      <c r="E3601" s="69">
        <v>300.06</v>
      </c>
      <c r="F3601" s="75">
        <f t="shared" si="2024"/>
        <v>0</v>
      </c>
      <c r="G3601" s="76"/>
      <c r="H3601" s="69">
        <f t="shared" si="2025"/>
        <v>254.67</v>
      </c>
      <c r="I3601" s="69">
        <f t="shared" si="2025"/>
        <v>45.39</v>
      </c>
      <c r="J3601" s="69">
        <f t="shared" si="2026"/>
        <v>300.06</v>
      </c>
      <c r="K3601" s="69">
        <v>0</v>
      </c>
      <c r="L3601" s="75">
        <f t="shared" si="2027"/>
        <v>300.06</v>
      </c>
      <c r="N3601" s="69">
        <v>254.67000000000002</v>
      </c>
      <c r="O3601" s="69">
        <v>45.39</v>
      </c>
      <c r="P3601" s="69">
        <f t="shared" si="2028"/>
        <v>300.06</v>
      </c>
      <c r="Q3601" s="63"/>
      <c r="R3601" s="69">
        <f t="shared" si="2029"/>
        <v>254.67</v>
      </c>
      <c r="S3601" s="69">
        <f t="shared" si="2029"/>
        <v>45.39</v>
      </c>
      <c r="T3601" s="69">
        <f t="shared" si="2030"/>
        <v>300.06</v>
      </c>
      <c r="U3601" s="69">
        <f t="shared" si="2031"/>
        <v>0</v>
      </c>
      <c r="V3601" s="77">
        <f t="shared" si="2032"/>
        <v>300.06</v>
      </c>
      <c r="X3601" s="69">
        <v>254.67</v>
      </c>
      <c r="Y3601" s="69">
        <v>45.39</v>
      </c>
      <c r="Z3601" s="69">
        <v>300.06</v>
      </c>
      <c r="AA3601" s="78"/>
      <c r="AB3601" s="79">
        <f t="shared" si="2003"/>
        <v>0</v>
      </c>
    </row>
    <row r="3602" spans="1:28" ht="22.5" x14ac:dyDescent="0.25">
      <c r="A3602" s="71" t="s">
        <v>12362</v>
      </c>
      <c r="B3602" s="72" t="s">
        <v>17285</v>
      </c>
      <c r="C3602" s="73" t="s">
        <v>8753</v>
      </c>
      <c r="D3602" s="74">
        <v>0</v>
      </c>
      <c r="E3602" s="69">
        <v>220.32</v>
      </c>
      <c r="F3602" s="75">
        <f t="shared" si="2024"/>
        <v>0</v>
      </c>
      <c r="G3602" s="76"/>
      <c r="H3602" s="69">
        <f t="shared" si="2025"/>
        <v>174.93</v>
      </c>
      <c r="I3602" s="69">
        <f t="shared" si="2025"/>
        <v>45.39</v>
      </c>
      <c r="J3602" s="69">
        <f t="shared" si="2026"/>
        <v>220.32</v>
      </c>
      <c r="K3602" s="69">
        <v>0</v>
      </c>
      <c r="L3602" s="75">
        <f t="shared" si="2027"/>
        <v>220.32</v>
      </c>
      <c r="N3602" s="69">
        <v>174.93</v>
      </c>
      <c r="O3602" s="69">
        <v>45.39</v>
      </c>
      <c r="P3602" s="69">
        <f t="shared" si="2028"/>
        <v>220.32</v>
      </c>
      <c r="Q3602" s="63"/>
      <c r="R3602" s="69">
        <f t="shared" si="2029"/>
        <v>174.93</v>
      </c>
      <c r="S3602" s="69">
        <f t="shared" si="2029"/>
        <v>45.39</v>
      </c>
      <c r="T3602" s="69">
        <f t="shared" si="2030"/>
        <v>220.32</v>
      </c>
      <c r="U3602" s="69">
        <f t="shared" si="2031"/>
        <v>0</v>
      </c>
      <c r="V3602" s="77">
        <f t="shared" si="2032"/>
        <v>220.32</v>
      </c>
      <c r="X3602" s="69">
        <v>174.93</v>
      </c>
      <c r="Y3602" s="69">
        <v>45.39</v>
      </c>
      <c r="Z3602" s="69">
        <v>220.32</v>
      </c>
      <c r="AA3602" s="78"/>
      <c r="AB3602" s="79">
        <f t="shared" si="2003"/>
        <v>0</v>
      </c>
    </row>
    <row r="3603" spans="1:28" ht="22.5" x14ac:dyDescent="0.25">
      <c r="A3603" s="71" t="s">
        <v>12363</v>
      </c>
      <c r="B3603" s="72" t="s">
        <v>17286</v>
      </c>
      <c r="C3603" s="73" t="s">
        <v>8808</v>
      </c>
      <c r="D3603" s="74">
        <v>0</v>
      </c>
      <c r="E3603" s="69">
        <v>731.45</v>
      </c>
      <c r="F3603" s="75">
        <f t="shared" si="2024"/>
        <v>0</v>
      </c>
      <c r="G3603" s="28"/>
      <c r="H3603" s="69">
        <f t="shared" si="2025"/>
        <v>717.25</v>
      </c>
      <c r="I3603" s="69">
        <f t="shared" si="2025"/>
        <v>14.2</v>
      </c>
      <c r="J3603" s="69">
        <f t="shared" si="2026"/>
        <v>731.45</v>
      </c>
      <c r="K3603" s="69">
        <v>0</v>
      </c>
      <c r="L3603" s="75">
        <f t="shared" si="2027"/>
        <v>731.45</v>
      </c>
      <c r="N3603" s="69">
        <v>717.25</v>
      </c>
      <c r="O3603" s="69">
        <v>14.2</v>
      </c>
      <c r="P3603" s="69">
        <f t="shared" si="2028"/>
        <v>731.45</v>
      </c>
      <c r="Q3603" s="63"/>
      <c r="R3603" s="69">
        <f t="shared" si="2029"/>
        <v>717.25</v>
      </c>
      <c r="S3603" s="69">
        <f t="shared" si="2029"/>
        <v>14.21</v>
      </c>
      <c r="T3603" s="69">
        <f t="shared" si="2030"/>
        <v>731.46</v>
      </c>
      <c r="U3603" s="69">
        <f t="shared" si="2031"/>
        <v>0</v>
      </c>
      <c r="V3603" s="77">
        <f t="shared" si="2032"/>
        <v>731.46</v>
      </c>
      <c r="X3603" s="69">
        <v>717.25</v>
      </c>
      <c r="Y3603" s="69">
        <v>14.21</v>
      </c>
      <c r="Z3603" s="69">
        <v>731.46</v>
      </c>
      <c r="AA3603" s="78"/>
      <c r="AB3603" s="79">
        <f t="shared" si="2003"/>
        <v>0</v>
      </c>
    </row>
    <row r="3604" spans="1:28" x14ac:dyDescent="0.25">
      <c r="A3604" s="71" t="s">
        <v>12364</v>
      </c>
      <c r="B3604" s="72" t="s">
        <v>17287</v>
      </c>
      <c r="C3604" s="73" t="s">
        <v>8808</v>
      </c>
      <c r="D3604" s="74">
        <v>0</v>
      </c>
      <c r="E3604" s="69">
        <v>896.44999999999993</v>
      </c>
      <c r="F3604" s="75">
        <f t="shared" si="2024"/>
        <v>0</v>
      </c>
      <c r="G3604" s="28"/>
      <c r="H3604" s="69">
        <f t="shared" si="2025"/>
        <v>877.68</v>
      </c>
      <c r="I3604" s="69">
        <f t="shared" si="2025"/>
        <v>18.77</v>
      </c>
      <c r="J3604" s="69">
        <f t="shared" si="2026"/>
        <v>896.44999999999993</v>
      </c>
      <c r="K3604" s="69">
        <v>0</v>
      </c>
      <c r="L3604" s="75">
        <f t="shared" si="2027"/>
        <v>896.44999999999993</v>
      </c>
      <c r="N3604" s="69">
        <v>877.68</v>
      </c>
      <c r="O3604" s="69">
        <v>18.770000000000003</v>
      </c>
      <c r="P3604" s="69">
        <f t="shared" si="2028"/>
        <v>896.44999999999993</v>
      </c>
      <c r="Q3604" s="63"/>
      <c r="R3604" s="69">
        <f t="shared" si="2029"/>
        <v>877.68</v>
      </c>
      <c r="S3604" s="69">
        <f t="shared" si="2029"/>
        <v>18.760000000000002</v>
      </c>
      <c r="T3604" s="69">
        <f t="shared" si="2030"/>
        <v>896.43999999999994</v>
      </c>
      <c r="U3604" s="69">
        <f t="shared" si="2031"/>
        <v>0</v>
      </c>
      <c r="V3604" s="77">
        <f t="shared" si="2032"/>
        <v>896.43999999999994</v>
      </c>
      <c r="X3604" s="69">
        <v>877.68</v>
      </c>
      <c r="Y3604" s="69">
        <v>18.760000000000002</v>
      </c>
      <c r="Z3604" s="69">
        <v>896.44</v>
      </c>
      <c r="AA3604" s="78"/>
      <c r="AB3604" s="79">
        <f t="shared" si="2003"/>
        <v>0</v>
      </c>
    </row>
    <row r="3605" spans="1:28" x14ac:dyDescent="0.25">
      <c r="A3605" s="65" t="s">
        <v>12365</v>
      </c>
      <c r="B3605" s="66" t="s">
        <v>17288</v>
      </c>
      <c r="C3605" s="67"/>
      <c r="D3605" s="68"/>
      <c r="E3605" s="69"/>
      <c r="F3605" s="70"/>
      <c r="H3605" s="69"/>
      <c r="I3605" s="69"/>
      <c r="J3605" s="69"/>
      <c r="K3605" s="69"/>
      <c r="L3605" s="75"/>
      <c r="N3605" s="69"/>
      <c r="O3605" s="69"/>
      <c r="P3605" s="69"/>
      <c r="Q3605" s="63"/>
      <c r="R3605" s="69"/>
      <c r="S3605" s="69"/>
      <c r="T3605" s="69"/>
      <c r="U3605" s="69"/>
      <c r="V3605" s="77"/>
      <c r="X3605" s="69"/>
      <c r="Y3605" s="69"/>
      <c r="Z3605" s="69"/>
      <c r="AA3605" s="78"/>
      <c r="AB3605" s="79">
        <f t="shared" si="2003"/>
        <v>0</v>
      </c>
    </row>
    <row r="3606" spans="1:28" x14ac:dyDescent="0.25">
      <c r="A3606" s="71" t="s">
        <v>12366</v>
      </c>
      <c r="B3606" s="72" t="s">
        <v>17289</v>
      </c>
      <c r="C3606" s="73" t="s">
        <v>8753</v>
      </c>
      <c r="D3606" s="74">
        <v>0</v>
      </c>
      <c r="E3606" s="69">
        <v>328.27000000000004</v>
      </c>
      <c r="F3606" s="75">
        <f>ROUND(D3606*E3606,2)</f>
        <v>0</v>
      </c>
      <c r="G3606" s="76"/>
      <c r="H3606" s="69">
        <f>ROUND(N3606+(N3606*$H$2/100),2)</f>
        <v>294.72000000000003</v>
      </c>
      <c r="I3606" s="69">
        <f>ROUND(O3606+(O3606*$H$2/100),2)</f>
        <v>33.549999999999997</v>
      </c>
      <c r="J3606" s="69">
        <f>H3606+I3606</f>
        <v>328.27000000000004</v>
      </c>
      <c r="K3606" s="69">
        <v>0</v>
      </c>
      <c r="L3606" s="75">
        <f>SUM(J3606:K3606)</f>
        <v>328.27000000000004</v>
      </c>
      <c r="N3606" s="69">
        <v>294.72000000000003</v>
      </c>
      <c r="O3606" s="69">
        <v>33.549999999999997</v>
      </c>
      <c r="P3606" s="69">
        <f>SUM(N3606:O3606)</f>
        <v>328.27000000000004</v>
      </c>
      <c r="Q3606" s="63"/>
      <c r="R3606" s="69">
        <f>X3606</f>
        <v>294.72000000000003</v>
      </c>
      <c r="S3606" s="69">
        <f>Y3606</f>
        <v>33.549999999999997</v>
      </c>
      <c r="T3606" s="69">
        <f>R3606+S3606</f>
        <v>328.27000000000004</v>
      </c>
      <c r="U3606" s="69">
        <f>ROUND(Z3606*$H$2,2)/100</f>
        <v>0</v>
      </c>
      <c r="V3606" s="77">
        <f>SUM(T3606:U3606)</f>
        <v>328.27000000000004</v>
      </c>
      <c r="X3606" s="69">
        <v>294.72000000000003</v>
      </c>
      <c r="Y3606" s="69">
        <v>33.549999999999997</v>
      </c>
      <c r="Z3606" s="69">
        <v>328.27</v>
      </c>
      <c r="AA3606" s="78"/>
      <c r="AB3606" s="79">
        <f t="shared" si="2003"/>
        <v>-9.9999999999909051E-3</v>
      </c>
    </row>
    <row r="3607" spans="1:28" x14ac:dyDescent="0.25">
      <c r="A3607" s="65" t="s">
        <v>12367</v>
      </c>
      <c r="B3607" s="66" t="s">
        <v>17290</v>
      </c>
      <c r="C3607" s="67"/>
      <c r="D3607" s="68"/>
      <c r="E3607" s="69"/>
      <c r="F3607" s="70"/>
      <c r="H3607" s="69"/>
      <c r="I3607" s="69"/>
      <c r="J3607" s="69"/>
      <c r="K3607" s="69"/>
      <c r="L3607" s="75"/>
      <c r="N3607" s="69"/>
      <c r="O3607" s="69"/>
      <c r="P3607" s="69"/>
      <c r="Q3607" s="63"/>
      <c r="R3607" s="69"/>
      <c r="S3607" s="69"/>
      <c r="T3607" s="69"/>
      <c r="U3607" s="69"/>
      <c r="V3607" s="77"/>
      <c r="X3607" s="69"/>
      <c r="Y3607" s="69"/>
      <c r="Z3607" s="69"/>
      <c r="AA3607" s="78"/>
      <c r="AB3607" s="79">
        <f t="shared" si="2003"/>
        <v>9.9999999998772182E-3</v>
      </c>
    </row>
    <row r="3608" spans="1:28" ht="22.5" x14ac:dyDescent="0.25">
      <c r="A3608" s="71" t="s">
        <v>12368</v>
      </c>
      <c r="B3608" s="72" t="s">
        <v>17291</v>
      </c>
      <c r="C3608" s="73" t="s">
        <v>8808</v>
      </c>
      <c r="D3608" s="74">
        <v>0</v>
      </c>
      <c r="E3608" s="69">
        <v>193.91</v>
      </c>
      <c r="F3608" s="75">
        <f>ROUND(D3608*E3608,2)</f>
        <v>0</v>
      </c>
      <c r="G3608" s="76"/>
      <c r="H3608" s="69">
        <f t="shared" ref="H3608:I3610" si="2033">ROUND(N3608+(N3608*$H$2/100),2)</f>
        <v>186.35</v>
      </c>
      <c r="I3608" s="69">
        <f t="shared" si="2033"/>
        <v>7.56</v>
      </c>
      <c r="J3608" s="69">
        <f>H3608+I3608</f>
        <v>193.91</v>
      </c>
      <c r="K3608" s="69">
        <v>0</v>
      </c>
      <c r="L3608" s="75">
        <f>SUM(J3608:K3608)</f>
        <v>193.91</v>
      </c>
      <c r="N3608" s="69">
        <v>186.35</v>
      </c>
      <c r="O3608" s="69">
        <v>7.56</v>
      </c>
      <c r="P3608" s="69">
        <f>SUM(N3608:O3608)</f>
        <v>193.91</v>
      </c>
      <c r="Q3608" s="63"/>
      <c r="R3608" s="69">
        <f t="shared" ref="R3608:S3610" si="2034">X3608</f>
        <v>186.35</v>
      </c>
      <c r="S3608" s="69">
        <f t="shared" si="2034"/>
        <v>7.56</v>
      </c>
      <c r="T3608" s="69">
        <f>R3608+S3608</f>
        <v>193.91</v>
      </c>
      <c r="U3608" s="69">
        <f>ROUND(Z3608*$H$2,2)/100</f>
        <v>0</v>
      </c>
      <c r="V3608" s="77">
        <f>SUM(T3608:U3608)</f>
        <v>193.91</v>
      </c>
      <c r="X3608" s="69">
        <v>186.35</v>
      </c>
      <c r="Y3608" s="69">
        <v>7.56</v>
      </c>
      <c r="Z3608" s="69">
        <v>193.91</v>
      </c>
      <c r="AA3608" s="78"/>
      <c r="AB3608" s="79">
        <f t="shared" si="2003"/>
        <v>0</v>
      </c>
    </row>
    <row r="3609" spans="1:28" ht="22.5" x14ac:dyDescent="0.25">
      <c r="A3609" s="71" t="s">
        <v>12369</v>
      </c>
      <c r="B3609" s="72" t="s">
        <v>17292</v>
      </c>
      <c r="C3609" s="73" t="s">
        <v>8808</v>
      </c>
      <c r="D3609" s="74">
        <v>0</v>
      </c>
      <c r="E3609" s="69">
        <v>195.25</v>
      </c>
      <c r="F3609" s="75">
        <f>ROUND(D3609*E3609,2)</f>
        <v>0</v>
      </c>
      <c r="G3609" s="28"/>
      <c r="H3609" s="69">
        <f t="shared" si="2033"/>
        <v>187.69</v>
      </c>
      <c r="I3609" s="69">
        <f t="shared" si="2033"/>
        <v>7.56</v>
      </c>
      <c r="J3609" s="69">
        <f>H3609+I3609</f>
        <v>195.25</v>
      </c>
      <c r="K3609" s="69">
        <v>0</v>
      </c>
      <c r="L3609" s="75">
        <f>SUM(J3609:K3609)</f>
        <v>195.25</v>
      </c>
      <c r="N3609" s="69">
        <v>187.69</v>
      </c>
      <c r="O3609" s="69">
        <v>7.56</v>
      </c>
      <c r="P3609" s="69">
        <f>SUM(N3609:O3609)</f>
        <v>195.25</v>
      </c>
      <c r="Q3609" s="63"/>
      <c r="R3609" s="69">
        <f t="shared" si="2034"/>
        <v>187.69</v>
      </c>
      <c r="S3609" s="69">
        <f t="shared" si="2034"/>
        <v>7.56</v>
      </c>
      <c r="T3609" s="69">
        <f>R3609+S3609</f>
        <v>195.25</v>
      </c>
      <c r="U3609" s="69">
        <f>ROUND(Z3609*$H$2,2)/100</f>
        <v>0</v>
      </c>
      <c r="V3609" s="77">
        <f>SUM(T3609:U3609)</f>
        <v>195.25</v>
      </c>
      <c r="X3609" s="69">
        <v>187.69</v>
      </c>
      <c r="Y3609" s="69">
        <v>7.56</v>
      </c>
      <c r="Z3609" s="69">
        <v>195.25</v>
      </c>
      <c r="AA3609" s="78"/>
      <c r="AB3609" s="79">
        <f t="shared" si="2003"/>
        <v>0</v>
      </c>
    </row>
    <row r="3610" spans="1:28" x14ac:dyDescent="0.25">
      <c r="A3610" s="83" t="s">
        <v>12370</v>
      </c>
      <c r="B3610" s="83" t="s">
        <v>17293</v>
      </c>
      <c r="C3610" s="73" t="s">
        <v>8808</v>
      </c>
      <c r="D3610" s="74">
        <v>0</v>
      </c>
      <c r="E3610" s="69">
        <v>206.72</v>
      </c>
      <c r="F3610" s="75">
        <f>ROUND(D3610*E3610,2)</f>
        <v>0</v>
      </c>
      <c r="G3610" s="28"/>
      <c r="H3610" s="69">
        <f t="shared" si="2033"/>
        <v>199.16</v>
      </c>
      <c r="I3610" s="69">
        <f t="shared" si="2033"/>
        <v>7.56</v>
      </c>
      <c r="J3610" s="69">
        <f>H3610+I3610</f>
        <v>206.72</v>
      </c>
      <c r="K3610" s="69">
        <v>0</v>
      </c>
      <c r="L3610" s="75">
        <f>SUM(J3610:K3610)</f>
        <v>206.72</v>
      </c>
      <c r="N3610" s="69">
        <v>199.16</v>
      </c>
      <c r="O3610" s="69">
        <v>7.56</v>
      </c>
      <c r="P3610" s="69">
        <f>SUM(N3610:O3610)</f>
        <v>206.72</v>
      </c>
      <c r="Q3610" s="63"/>
      <c r="R3610" s="69">
        <f t="shared" si="2034"/>
        <v>199.16</v>
      </c>
      <c r="S3610" s="69">
        <f t="shared" si="2034"/>
        <v>7.56</v>
      </c>
      <c r="T3610" s="69">
        <f>R3610+S3610</f>
        <v>206.72</v>
      </c>
      <c r="U3610" s="69">
        <f>ROUND(Z3610*$H$2,2)/100</f>
        <v>0</v>
      </c>
      <c r="V3610" s="77">
        <f>SUM(T3610:U3610)</f>
        <v>206.72</v>
      </c>
      <c r="X3610" s="69">
        <v>199.16</v>
      </c>
      <c r="Y3610" s="69">
        <v>7.56</v>
      </c>
      <c r="Z3610" s="69">
        <v>206.72</v>
      </c>
      <c r="AA3610" s="78"/>
      <c r="AB3610" s="79">
        <f t="shared" si="2003"/>
        <v>0</v>
      </c>
    </row>
    <row r="3611" spans="1:28" x14ac:dyDescent="0.25">
      <c r="A3611" s="65" t="s">
        <v>12371</v>
      </c>
      <c r="B3611" s="66" t="s">
        <v>17294</v>
      </c>
      <c r="C3611" s="67"/>
      <c r="D3611" s="68"/>
      <c r="E3611" s="69"/>
      <c r="F3611" s="70"/>
      <c r="H3611" s="69"/>
      <c r="I3611" s="69"/>
      <c r="J3611" s="69"/>
      <c r="K3611" s="69"/>
      <c r="L3611" s="75"/>
      <c r="N3611" s="69"/>
      <c r="O3611" s="69"/>
      <c r="P3611" s="69"/>
      <c r="Q3611" s="63"/>
      <c r="R3611" s="69"/>
      <c r="S3611" s="69"/>
      <c r="T3611" s="69"/>
      <c r="U3611" s="69"/>
      <c r="V3611" s="77"/>
      <c r="X3611" s="69"/>
      <c r="Y3611" s="69"/>
      <c r="Z3611" s="69"/>
      <c r="AA3611" s="78"/>
      <c r="AB3611" s="79">
        <f t="shared" si="2003"/>
        <v>0</v>
      </c>
    </row>
    <row r="3612" spans="1:28" x14ac:dyDescent="0.25">
      <c r="A3612" s="71" t="s">
        <v>12372</v>
      </c>
      <c r="B3612" s="72" t="s">
        <v>17295</v>
      </c>
      <c r="C3612" s="73" t="s">
        <v>8753</v>
      </c>
      <c r="D3612" s="74">
        <v>0</v>
      </c>
      <c r="E3612" s="69">
        <v>2126.6800000000007</v>
      </c>
      <c r="F3612" s="75">
        <f t="shared" ref="F3612:F3618" si="2035">ROUND(D3612*E3612,2)</f>
        <v>0</v>
      </c>
      <c r="G3612" s="76"/>
      <c r="H3612" s="69">
        <f t="shared" ref="H3612:I3618" si="2036">ROUND(N3612+(N3612*$H$2/100),2)</f>
        <v>1043.19</v>
      </c>
      <c r="I3612" s="69">
        <f t="shared" si="2036"/>
        <v>1083.49</v>
      </c>
      <c r="J3612" s="69">
        <f t="shared" ref="J3612:J3618" si="2037">H3612+I3612</f>
        <v>2126.6800000000003</v>
      </c>
      <c r="K3612" s="69">
        <v>0</v>
      </c>
      <c r="L3612" s="75">
        <f t="shared" ref="L3612:L3618" si="2038">SUM(J3612:K3612)</f>
        <v>2126.6800000000003</v>
      </c>
      <c r="N3612" s="69">
        <v>1043.1899999999998</v>
      </c>
      <c r="O3612" s="69">
        <v>1083.49</v>
      </c>
      <c r="P3612" s="69">
        <f t="shared" ref="P3612:P3618" si="2039">SUM(N3612:O3612)</f>
        <v>2126.6799999999998</v>
      </c>
      <c r="Q3612" s="63"/>
      <c r="R3612" s="69">
        <f t="shared" ref="R3612:S3618" si="2040">X3612</f>
        <v>1043.19</v>
      </c>
      <c r="S3612" s="69">
        <f t="shared" si="2040"/>
        <v>1083.53</v>
      </c>
      <c r="T3612" s="69">
        <f t="shared" ref="T3612:T3618" si="2041">R3612+S3612</f>
        <v>2126.7200000000003</v>
      </c>
      <c r="U3612" s="69">
        <f t="shared" ref="U3612:U3618" si="2042">ROUND(Z3612*$H$2,2)/100</f>
        <v>0</v>
      </c>
      <c r="V3612" s="77">
        <f t="shared" ref="V3612:V3618" si="2043">SUM(T3612:U3612)</f>
        <v>2126.7200000000003</v>
      </c>
      <c r="X3612" s="69">
        <v>1043.19</v>
      </c>
      <c r="Y3612" s="69">
        <v>1083.53</v>
      </c>
      <c r="Z3612" s="69">
        <v>2126.7199999999998</v>
      </c>
      <c r="AA3612" s="78"/>
      <c r="AB3612" s="79">
        <f t="shared" si="2003"/>
        <v>0</v>
      </c>
    </row>
    <row r="3613" spans="1:28" x14ac:dyDescent="0.25">
      <c r="A3613" s="71" t="s">
        <v>12373</v>
      </c>
      <c r="B3613" s="72" t="s">
        <v>17296</v>
      </c>
      <c r="C3613" s="73" t="s">
        <v>8753</v>
      </c>
      <c r="D3613" s="74">
        <v>0</v>
      </c>
      <c r="E3613" s="69">
        <v>3453.0000000000005</v>
      </c>
      <c r="F3613" s="75">
        <f t="shared" si="2035"/>
        <v>0</v>
      </c>
      <c r="G3613" s="76"/>
      <c r="H3613" s="69">
        <f t="shared" si="2036"/>
        <v>1769.07</v>
      </c>
      <c r="I3613" s="69">
        <f t="shared" si="2036"/>
        <v>1683.93</v>
      </c>
      <c r="J3613" s="69">
        <f t="shared" si="2037"/>
        <v>3453</v>
      </c>
      <c r="K3613" s="69">
        <v>0</v>
      </c>
      <c r="L3613" s="75">
        <f t="shared" si="2038"/>
        <v>3453</v>
      </c>
      <c r="N3613" s="69">
        <v>1769.07</v>
      </c>
      <c r="O3613" s="69">
        <v>1683.9299999999998</v>
      </c>
      <c r="P3613" s="69">
        <f t="shared" si="2039"/>
        <v>3453</v>
      </c>
      <c r="Q3613" s="63"/>
      <c r="R3613" s="69">
        <f t="shared" si="2040"/>
        <v>1769.07</v>
      </c>
      <c r="S3613" s="69">
        <f t="shared" si="2040"/>
        <v>1683.98</v>
      </c>
      <c r="T3613" s="69">
        <f t="shared" si="2041"/>
        <v>3453.05</v>
      </c>
      <c r="U3613" s="69">
        <f t="shared" si="2042"/>
        <v>0</v>
      </c>
      <c r="V3613" s="77">
        <f t="shared" si="2043"/>
        <v>3453.05</v>
      </c>
      <c r="X3613" s="69">
        <v>1769.07</v>
      </c>
      <c r="Y3613" s="69">
        <v>1683.98</v>
      </c>
      <c r="Z3613" s="69">
        <v>3453.05</v>
      </c>
      <c r="AA3613" s="78"/>
      <c r="AB3613" s="79">
        <f t="shared" si="2003"/>
        <v>0</v>
      </c>
    </row>
    <row r="3614" spans="1:28" x14ac:dyDescent="0.25">
      <c r="A3614" s="71" t="s">
        <v>12374</v>
      </c>
      <c r="B3614" s="72" t="s">
        <v>17297</v>
      </c>
      <c r="C3614" s="73" t="s">
        <v>8753</v>
      </c>
      <c r="D3614" s="74">
        <v>0</v>
      </c>
      <c r="E3614" s="69">
        <v>4743.1899999999996</v>
      </c>
      <c r="F3614" s="75">
        <f t="shared" si="2035"/>
        <v>0</v>
      </c>
      <c r="G3614" s="76"/>
      <c r="H3614" s="69">
        <f t="shared" si="2036"/>
        <v>2463.11</v>
      </c>
      <c r="I3614" s="69">
        <f t="shared" si="2036"/>
        <v>2280.08</v>
      </c>
      <c r="J3614" s="69">
        <f t="shared" si="2037"/>
        <v>4743.1900000000005</v>
      </c>
      <c r="K3614" s="69">
        <v>0</v>
      </c>
      <c r="L3614" s="75">
        <f t="shared" si="2038"/>
        <v>4743.1900000000005</v>
      </c>
      <c r="N3614" s="69">
        <v>2463.11</v>
      </c>
      <c r="O3614" s="69">
        <v>2280.08</v>
      </c>
      <c r="P3614" s="69">
        <f t="shared" si="2039"/>
        <v>4743.1900000000005</v>
      </c>
      <c r="Q3614" s="63"/>
      <c r="R3614" s="69">
        <f t="shared" si="2040"/>
        <v>2463.11</v>
      </c>
      <c r="S3614" s="69">
        <f t="shared" si="2040"/>
        <v>2280.13</v>
      </c>
      <c r="T3614" s="69">
        <f t="shared" si="2041"/>
        <v>4743.24</v>
      </c>
      <c r="U3614" s="69">
        <f t="shared" si="2042"/>
        <v>0</v>
      </c>
      <c r="V3614" s="77">
        <f t="shared" si="2043"/>
        <v>4743.24</v>
      </c>
      <c r="X3614" s="69">
        <v>2463.11</v>
      </c>
      <c r="Y3614" s="69">
        <v>2280.13</v>
      </c>
      <c r="Z3614" s="69">
        <v>4743.24</v>
      </c>
      <c r="AA3614" s="78"/>
      <c r="AB3614" s="79">
        <f t="shared" si="2003"/>
        <v>0</v>
      </c>
    </row>
    <row r="3615" spans="1:28" x14ac:dyDescent="0.25">
      <c r="A3615" s="71" t="s">
        <v>12375</v>
      </c>
      <c r="B3615" s="72" t="s">
        <v>17298</v>
      </c>
      <c r="C3615" s="73" t="s">
        <v>8753</v>
      </c>
      <c r="D3615" s="74">
        <v>0</v>
      </c>
      <c r="E3615" s="69">
        <v>1912.7599999999998</v>
      </c>
      <c r="F3615" s="75">
        <f t="shared" si="2035"/>
        <v>0</v>
      </c>
      <c r="G3615" s="76"/>
      <c r="H3615" s="69">
        <f t="shared" si="2036"/>
        <v>843.63</v>
      </c>
      <c r="I3615" s="69">
        <f t="shared" si="2036"/>
        <v>1069.1300000000001</v>
      </c>
      <c r="J3615" s="69">
        <f t="shared" si="2037"/>
        <v>1912.7600000000002</v>
      </c>
      <c r="K3615" s="69">
        <v>0</v>
      </c>
      <c r="L3615" s="75">
        <f t="shared" si="2038"/>
        <v>1912.7600000000002</v>
      </c>
      <c r="N3615" s="69">
        <v>843.63000000000011</v>
      </c>
      <c r="O3615" s="69">
        <v>1069.1300000000001</v>
      </c>
      <c r="P3615" s="69">
        <f t="shared" si="2039"/>
        <v>1912.7600000000002</v>
      </c>
      <c r="Q3615" s="63"/>
      <c r="R3615" s="69">
        <f t="shared" si="2040"/>
        <v>843.63</v>
      </c>
      <c r="S3615" s="69">
        <f t="shared" si="2040"/>
        <v>1069.0899999999999</v>
      </c>
      <c r="T3615" s="69">
        <f t="shared" si="2041"/>
        <v>1912.7199999999998</v>
      </c>
      <c r="U3615" s="69">
        <f t="shared" si="2042"/>
        <v>0</v>
      </c>
      <c r="V3615" s="77">
        <f t="shared" si="2043"/>
        <v>1912.7199999999998</v>
      </c>
      <c r="X3615" s="69">
        <v>843.63</v>
      </c>
      <c r="Y3615" s="69">
        <v>1069.0899999999999</v>
      </c>
      <c r="Z3615" s="69">
        <v>1912.72</v>
      </c>
      <c r="AA3615" s="78"/>
      <c r="AB3615" s="79">
        <f t="shared" si="2003"/>
        <v>-3.999999999996362E-2</v>
      </c>
    </row>
    <row r="3616" spans="1:28" ht="22.5" x14ac:dyDescent="0.25">
      <c r="A3616" s="71" t="s">
        <v>12376</v>
      </c>
      <c r="B3616" s="72" t="s">
        <v>17299</v>
      </c>
      <c r="C3616" s="73" t="s">
        <v>8753</v>
      </c>
      <c r="D3616" s="74">
        <v>0</v>
      </c>
      <c r="E3616" s="69">
        <v>3865.74</v>
      </c>
      <c r="F3616" s="75">
        <f t="shared" si="2035"/>
        <v>0</v>
      </c>
      <c r="G3616" s="76"/>
      <c r="H3616" s="69">
        <f t="shared" si="2036"/>
        <v>2032.59</v>
      </c>
      <c r="I3616" s="69">
        <f t="shared" si="2036"/>
        <v>1833.15</v>
      </c>
      <c r="J3616" s="69">
        <f t="shared" si="2037"/>
        <v>3865.74</v>
      </c>
      <c r="K3616" s="69">
        <v>0</v>
      </c>
      <c r="L3616" s="75">
        <f t="shared" si="2038"/>
        <v>3865.74</v>
      </c>
      <c r="N3616" s="69">
        <v>2032.5899999999997</v>
      </c>
      <c r="O3616" s="69">
        <v>1833.15</v>
      </c>
      <c r="P3616" s="69">
        <f t="shared" si="2039"/>
        <v>3865.74</v>
      </c>
      <c r="Q3616" s="63"/>
      <c r="R3616" s="69">
        <f t="shared" si="2040"/>
        <v>2032.59</v>
      </c>
      <c r="S3616" s="69">
        <f t="shared" si="2040"/>
        <v>1833.03</v>
      </c>
      <c r="T3616" s="69">
        <f t="shared" si="2041"/>
        <v>3865.62</v>
      </c>
      <c r="U3616" s="69">
        <f t="shared" si="2042"/>
        <v>0</v>
      </c>
      <c r="V3616" s="77">
        <f t="shared" si="2043"/>
        <v>3865.62</v>
      </c>
      <c r="X3616" s="69">
        <v>2032.59</v>
      </c>
      <c r="Y3616" s="69">
        <v>1833.03</v>
      </c>
      <c r="Z3616" s="69">
        <v>3865.62</v>
      </c>
      <c r="AA3616" s="78"/>
      <c r="AB3616" s="79">
        <f t="shared" si="2003"/>
        <v>-5.0000000000181899E-2</v>
      </c>
    </row>
    <row r="3617" spans="1:28" x14ac:dyDescent="0.25">
      <c r="A3617" s="71" t="s">
        <v>12377</v>
      </c>
      <c r="B3617" s="72" t="s">
        <v>17300</v>
      </c>
      <c r="C3617" s="73" t="s">
        <v>8808</v>
      </c>
      <c r="D3617" s="74">
        <v>0</v>
      </c>
      <c r="E3617" s="69">
        <v>443.85</v>
      </c>
      <c r="F3617" s="75">
        <f t="shared" si="2035"/>
        <v>0</v>
      </c>
      <c r="G3617" s="76"/>
      <c r="H3617" s="69">
        <f t="shared" si="2036"/>
        <v>177.54</v>
      </c>
      <c r="I3617" s="69">
        <f t="shared" si="2036"/>
        <v>266.31</v>
      </c>
      <c r="J3617" s="69">
        <f t="shared" si="2037"/>
        <v>443.85</v>
      </c>
      <c r="K3617" s="69">
        <v>0</v>
      </c>
      <c r="L3617" s="75">
        <f t="shared" si="2038"/>
        <v>443.85</v>
      </c>
      <c r="N3617" s="69">
        <v>177.54000000000002</v>
      </c>
      <c r="O3617" s="69">
        <v>266.31</v>
      </c>
      <c r="P3617" s="69">
        <f t="shared" si="2039"/>
        <v>443.85</v>
      </c>
      <c r="Q3617" s="63"/>
      <c r="R3617" s="69">
        <f t="shared" si="2040"/>
        <v>177.54</v>
      </c>
      <c r="S3617" s="69">
        <f t="shared" si="2040"/>
        <v>266.29000000000002</v>
      </c>
      <c r="T3617" s="69">
        <f t="shared" si="2041"/>
        <v>443.83000000000004</v>
      </c>
      <c r="U3617" s="69">
        <f t="shared" si="2042"/>
        <v>0</v>
      </c>
      <c r="V3617" s="77">
        <f t="shared" si="2043"/>
        <v>443.83000000000004</v>
      </c>
      <c r="X3617" s="69">
        <v>177.54</v>
      </c>
      <c r="Y3617" s="69">
        <v>266.29000000000002</v>
      </c>
      <c r="Z3617" s="69">
        <v>443.83</v>
      </c>
      <c r="AA3617" s="78"/>
      <c r="AB3617" s="79">
        <f t="shared" si="2003"/>
        <v>-4.9999999999272404E-2</v>
      </c>
    </row>
    <row r="3618" spans="1:28" x14ac:dyDescent="0.25">
      <c r="A3618" s="71" t="s">
        <v>12378</v>
      </c>
      <c r="B3618" s="72" t="s">
        <v>17301</v>
      </c>
      <c r="C3618" s="73" t="s">
        <v>8753</v>
      </c>
      <c r="D3618" s="74">
        <v>0</v>
      </c>
      <c r="E3618" s="69">
        <v>2957.6500000000005</v>
      </c>
      <c r="F3618" s="75">
        <f t="shared" si="2035"/>
        <v>0</v>
      </c>
      <c r="G3618" s="76"/>
      <c r="H3618" s="69">
        <f t="shared" si="2036"/>
        <v>1259.81</v>
      </c>
      <c r="I3618" s="69">
        <f t="shared" si="2036"/>
        <v>1697.84</v>
      </c>
      <c r="J3618" s="69">
        <f t="shared" si="2037"/>
        <v>2957.6499999999996</v>
      </c>
      <c r="K3618" s="69">
        <v>0</v>
      </c>
      <c r="L3618" s="75">
        <f t="shared" si="2038"/>
        <v>2957.6499999999996</v>
      </c>
      <c r="N3618" s="69">
        <v>1259.81</v>
      </c>
      <c r="O3618" s="69">
        <v>1697.8400000000001</v>
      </c>
      <c r="P3618" s="69">
        <f t="shared" si="2039"/>
        <v>2957.65</v>
      </c>
      <c r="Q3618" s="63"/>
      <c r="R3618" s="69">
        <f t="shared" si="2040"/>
        <v>1259.81</v>
      </c>
      <c r="S3618" s="69">
        <f t="shared" si="2040"/>
        <v>1697.83</v>
      </c>
      <c r="T3618" s="69">
        <f t="shared" si="2041"/>
        <v>2957.64</v>
      </c>
      <c r="U3618" s="69">
        <f t="shared" si="2042"/>
        <v>0</v>
      </c>
      <c r="V3618" s="77">
        <f t="shared" si="2043"/>
        <v>2957.64</v>
      </c>
      <c r="X3618" s="69">
        <v>1259.81</v>
      </c>
      <c r="Y3618" s="69">
        <v>1697.83</v>
      </c>
      <c r="Z3618" s="69">
        <v>2957.64</v>
      </c>
      <c r="AA3618" s="78"/>
      <c r="AB3618" s="79">
        <f t="shared" si="2003"/>
        <v>4.0000000000190994E-2</v>
      </c>
    </row>
    <row r="3619" spans="1:28" ht="22.5" x14ac:dyDescent="0.25">
      <c r="A3619" s="65" t="s">
        <v>12379</v>
      </c>
      <c r="B3619" s="66" t="s">
        <v>17302</v>
      </c>
      <c r="C3619" s="67"/>
      <c r="D3619" s="68"/>
      <c r="E3619" s="69"/>
      <c r="F3619" s="70"/>
      <c r="H3619" s="69"/>
      <c r="I3619" s="69"/>
      <c r="J3619" s="69"/>
      <c r="K3619" s="69"/>
      <c r="L3619" s="75"/>
      <c r="N3619" s="69"/>
      <c r="O3619" s="69"/>
      <c r="P3619" s="69"/>
      <c r="Q3619" s="63"/>
      <c r="R3619" s="69"/>
      <c r="S3619" s="69"/>
      <c r="T3619" s="69"/>
      <c r="U3619" s="69"/>
      <c r="V3619" s="77"/>
      <c r="X3619" s="69"/>
      <c r="Y3619" s="69"/>
      <c r="Z3619" s="69"/>
      <c r="AA3619" s="78"/>
      <c r="AB3619" s="79">
        <f t="shared" ref="AB3619:AB3682" si="2044">P3616-Z3616</f>
        <v>0.11999999999989086</v>
      </c>
    </row>
    <row r="3620" spans="1:28" ht="22.5" x14ac:dyDescent="0.25">
      <c r="A3620" s="71" t="s">
        <v>12380</v>
      </c>
      <c r="B3620" s="72" t="s">
        <v>17303</v>
      </c>
      <c r="C3620" s="73" t="s">
        <v>8753</v>
      </c>
      <c r="D3620" s="74">
        <v>0</v>
      </c>
      <c r="E3620" s="69">
        <v>4275.7699999999995</v>
      </c>
      <c r="F3620" s="75">
        <f>ROUND(D3620*E3620,2)</f>
        <v>0</v>
      </c>
      <c r="G3620" s="76"/>
      <c r="H3620" s="69">
        <f t="shared" ref="H3620:I3623" si="2045">ROUND(N3620+(N3620*$H$2/100),2)</f>
        <v>2144.4899999999998</v>
      </c>
      <c r="I3620" s="69">
        <f t="shared" si="2045"/>
        <v>2131.2800000000002</v>
      </c>
      <c r="J3620" s="69">
        <f>H3620+I3620</f>
        <v>4275.7700000000004</v>
      </c>
      <c r="K3620" s="69">
        <v>0</v>
      </c>
      <c r="L3620" s="75">
        <f>SUM(J3620:K3620)</f>
        <v>4275.7700000000004</v>
      </c>
      <c r="N3620" s="69">
        <v>2144.4900000000002</v>
      </c>
      <c r="O3620" s="69">
        <v>2131.2799999999997</v>
      </c>
      <c r="P3620" s="69">
        <f>SUM(N3620:O3620)</f>
        <v>4275.7700000000004</v>
      </c>
      <c r="Q3620" s="63"/>
      <c r="R3620" s="69">
        <f t="shared" ref="R3620:S3623" si="2046">X3620</f>
        <v>2144.4899999999998</v>
      </c>
      <c r="S3620" s="69">
        <f t="shared" si="2046"/>
        <v>2131.2800000000002</v>
      </c>
      <c r="T3620" s="69">
        <f>R3620+S3620</f>
        <v>4275.7700000000004</v>
      </c>
      <c r="U3620" s="69">
        <f>ROUND(Z3620*$H$2,2)/100</f>
        <v>0</v>
      </c>
      <c r="V3620" s="77">
        <f>SUM(T3620:U3620)</f>
        <v>4275.7700000000004</v>
      </c>
      <c r="X3620" s="69">
        <v>2144.4899999999998</v>
      </c>
      <c r="Y3620" s="69">
        <v>2131.2800000000002</v>
      </c>
      <c r="Z3620" s="69">
        <v>4275.7700000000004</v>
      </c>
      <c r="AA3620" s="78"/>
      <c r="AB3620" s="79">
        <f t="shared" si="2044"/>
        <v>2.0000000000038654E-2</v>
      </c>
    </row>
    <row r="3621" spans="1:28" s="33" customFormat="1" ht="22.5" x14ac:dyDescent="0.25">
      <c r="A3621" s="71" t="s">
        <v>12381</v>
      </c>
      <c r="B3621" s="72" t="s">
        <v>17304</v>
      </c>
      <c r="C3621" s="73" t="s">
        <v>8753</v>
      </c>
      <c r="D3621" s="74">
        <v>0</v>
      </c>
      <c r="E3621" s="69">
        <v>6970.5600000000013</v>
      </c>
      <c r="F3621" s="75">
        <f>ROUND(D3621*E3621,2)</f>
        <v>0</v>
      </c>
      <c r="G3621" s="76"/>
      <c r="H3621" s="69">
        <f t="shared" si="2045"/>
        <v>3506.43</v>
      </c>
      <c r="I3621" s="69">
        <f t="shared" si="2045"/>
        <v>3464.13</v>
      </c>
      <c r="J3621" s="69">
        <f>H3621+I3621</f>
        <v>6970.5599999999995</v>
      </c>
      <c r="K3621" s="69">
        <v>0</v>
      </c>
      <c r="L3621" s="75">
        <f>SUM(J3621:K3621)</f>
        <v>6970.5599999999995</v>
      </c>
      <c r="N3621" s="69">
        <v>3506.43</v>
      </c>
      <c r="O3621" s="69">
        <v>3464.13</v>
      </c>
      <c r="P3621" s="69">
        <f>SUM(N3621:O3621)</f>
        <v>6970.5599999999995</v>
      </c>
      <c r="Q3621" s="63"/>
      <c r="R3621" s="69">
        <f t="shared" si="2046"/>
        <v>3506.43</v>
      </c>
      <c r="S3621" s="69">
        <f t="shared" si="2046"/>
        <v>3464.17</v>
      </c>
      <c r="T3621" s="69">
        <f>R3621+S3621</f>
        <v>6970.6</v>
      </c>
      <c r="U3621" s="69">
        <f>ROUND(Z3621*$H$2,2)/100</f>
        <v>0</v>
      </c>
      <c r="V3621" s="77">
        <f>SUM(T3621:U3621)</f>
        <v>6970.6</v>
      </c>
      <c r="X3621" s="69">
        <v>3506.43</v>
      </c>
      <c r="Y3621" s="69">
        <v>3464.17</v>
      </c>
      <c r="Z3621" s="69">
        <v>6970.6</v>
      </c>
      <c r="AA3621" s="78"/>
      <c r="AB3621" s="79">
        <f t="shared" si="2044"/>
        <v>1.0000000000218279E-2</v>
      </c>
    </row>
    <row r="3622" spans="1:28" s="33" customFormat="1" ht="22.5" x14ac:dyDescent="0.25">
      <c r="A3622" s="71" t="s">
        <v>12382</v>
      </c>
      <c r="B3622" s="72" t="s">
        <v>17305</v>
      </c>
      <c r="C3622" s="73" t="s">
        <v>8753</v>
      </c>
      <c r="D3622" s="74">
        <v>0</v>
      </c>
      <c r="E3622" s="69">
        <v>9567.4199999999964</v>
      </c>
      <c r="F3622" s="75">
        <f>ROUND(D3622*E3622,2)</f>
        <v>0</v>
      </c>
      <c r="G3622" s="76"/>
      <c r="H3622" s="69">
        <f t="shared" si="2045"/>
        <v>4992.66</v>
      </c>
      <c r="I3622" s="69">
        <f t="shared" si="2045"/>
        <v>4574.76</v>
      </c>
      <c r="J3622" s="69">
        <f>H3622+I3622</f>
        <v>9567.42</v>
      </c>
      <c r="K3622" s="69">
        <v>0</v>
      </c>
      <c r="L3622" s="75">
        <f>SUM(J3622:K3622)</f>
        <v>9567.42</v>
      </c>
      <c r="N3622" s="69">
        <v>4992.66</v>
      </c>
      <c r="O3622" s="69">
        <v>4574.76</v>
      </c>
      <c r="P3622" s="69">
        <f>SUM(N3622:O3622)</f>
        <v>9567.42</v>
      </c>
      <c r="Q3622" s="63"/>
      <c r="R3622" s="69">
        <f t="shared" si="2046"/>
        <v>4992.66</v>
      </c>
      <c r="S3622" s="69">
        <f t="shared" si="2046"/>
        <v>4574.78</v>
      </c>
      <c r="T3622" s="69">
        <f>R3622+S3622</f>
        <v>9567.4399999999987</v>
      </c>
      <c r="U3622" s="69">
        <f>ROUND(Z3622*$H$2,2)/100</f>
        <v>0</v>
      </c>
      <c r="V3622" s="77">
        <f>SUM(T3622:U3622)</f>
        <v>9567.4399999999987</v>
      </c>
      <c r="X3622" s="69">
        <v>4992.66</v>
      </c>
      <c r="Y3622" s="69">
        <v>4574.78</v>
      </c>
      <c r="Z3622" s="69">
        <v>9567.44</v>
      </c>
      <c r="AA3622" s="78"/>
      <c r="AB3622" s="79">
        <f t="shared" si="2044"/>
        <v>0</v>
      </c>
    </row>
    <row r="3623" spans="1:28" x14ac:dyDescent="0.25">
      <c r="A3623" s="71" t="s">
        <v>12383</v>
      </c>
      <c r="B3623" s="72" t="s">
        <v>17306</v>
      </c>
      <c r="C3623" s="73" t="s">
        <v>8753</v>
      </c>
      <c r="D3623" s="74">
        <v>0</v>
      </c>
      <c r="E3623" s="69">
        <v>13179.56</v>
      </c>
      <c r="F3623" s="75">
        <f>ROUND(D3623*E3623,2)</f>
        <v>0</v>
      </c>
      <c r="G3623" s="76"/>
      <c r="H3623" s="69">
        <f t="shared" si="2045"/>
        <v>7477.25</v>
      </c>
      <c r="I3623" s="69">
        <f t="shared" si="2045"/>
        <v>5702.31</v>
      </c>
      <c r="J3623" s="69">
        <f>H3623+I3623</f>
        <v>13179.560000000001</v>
      </c>
      <c r="K3623" s="69">
        <v>0</v>
      </c>
      <c r="L3623" s="75">
        <f>SUM(J3623:K3623)</f>
        <v>13179.560000000001</v>
      </c>
      <c r="N3623" s="69">
        <v>7477.25</v>
      </c>
      <c r="O3623" s="69">
        <v>5702.3099999999995</v>
      </c>
      <c r="P3623" s="69">
        <f>SUM(N3623:O3623)</f>
        <v>13179.56</v>
      </c>
      <c r="Q3623" s="63"/>
      <c r="R3623" s="69">
        <f t="shared" si="2046"/>
        <v>7477.25</v>
      </c>
      <c r="S3623" s="69">
        <f t="shared" si="2046"/>
        <v>5702.39</v>
      </c>
      <c r="T3623" s="69">
        <f>R3623+S3623</f>
        <v>13179.64</v>
      </c>
      <c r="U3623" s="69">
        <f>ROUND(Z3623*$H$2,2)/100</f>
        <v>0</v>
      </c>
      <c r="V3623" s="77">
        <f>SUM(T3623:U3623)</f>
        <v>13179.64</v>
      </c>
      <c r="X3623" s="69">
        <v>7477.25</v>
      </c>
      <c r="Y3623" s="69">
        <v>5702.39</v>
      </c>
      <c r="Z3623" s="69">
        <v>13179.64</v>
      </c>
      <c r="AA3623" s="78"/>
      <c r="AB3623" s="79">
        <f t="shared" si="2044"/>
        <v>0</v>
      </c>
    </row>
    <row r="3624" spans="1:28" ht="22.5" x14ac:dyDescent="0.25">
      <c r="A3624" s="65" t="s">
        <v>12384</v>
      </c>
      <c r="B3624" s="66" t="s">
        <v>17307</v>
      </c>
      <c r="C3624" s="67"/>
      <c r="D3624" s="68"/>
      <c r="E3624" s="69"/>
      <c r="F3624" s="70"/>
      <c r="H3624" s="69"/>
      <c r="I3624" s="69"/>
      <c r="J3624" s="69"/>
      <c r="K3624" s="69"/>
      <c r="L3624" s="75"/>
      <c r="N3624" s="69"/>
      <c r="O3624" s="69"/>
      <c r="P3624" s="69"/>
      <c r="Q3624" s="63"/>
      <c r="R3624" s="69"/>
      <c r="S3624" s="69"/>
      <c r="T3624" s="69"/>
      <c r="U3624" s="69"/>
      <c r="V3624" s="77"/>
      <c r="X3624" s="69"/>
      <c r="Y3624" s="69"/>
      <c r="Z3624" s="69"/>
      <c r="AA3624" s="78"/>
      <c r="AB3624" s="79">
        <f t="shared" si="2044"/>
        <v>-4.0000000000873115E-2</v>
      </c>
    </row>
    <row r="3625" spans="1:28" ht="22.5" x14ac:dyDescent="0.25">
      <c r="A3625" s="71" t="s">
        <v>12385</v>
      </c>
      <c r="B3625" s="72" t="s">
        <v>17308</v>
      </c>
      <c r="C3625" s="73" t="s">
        <v>8753</v>
      </c>
      <c r="D3625" s="74">
        <v>0</v>
      </c>
      <c r="E3625" s="69">
        <v>2580.3999999999996</v>
      </c>
      <c r="F3625" s="75">
        <f>ROUND(D3625*E3625,2)</f>
        <v>0</v>
      </c>
      <c r="G3625" s="76"/>
      <c r="H3625" s="69">
        <f t="shared" ref="H3625:I3629" si="2047">ROUND(N3625+(N3625*$H$2/100),2)</f>
        <v>1513.99</v>
      </c>
      <c r="I3625" s="69">
        <f t="shared" si="2047"/>
        <v>1066.4100000000001</v>
      </c>
      <c r="J3625" s="69">
        <f>H3625+I3625</f>
        <v>2580.4</v>
      </c>
      <c r="K3625" s="69">
        <v>0</v>
      </c>
      <c r="L3625" s="75">
        <f>SUM(J3625:K3625)</f>
        <v>2580.4</v>
      </c>
      <c r="N3625" s="69">
        <v>1513.9900000000002</v>
      </c>
      <c r="O3625" s="69">
        <v>1066.4099999999999</v>
      </c>
      <c r="P3625" s="69">
        <f>SUM(N3625:O3625)</f>
        <v>2580.4</v>
      </c>
      <c r="Q3625" s="63"/>
      <c r="R3625" s="69">
        <f t="shared" ref="R3625:S3629" si="2048">X3625</f>
        <v>1513.99</v>
      </c>
      <c r="S3625" s="69">
        <f t="shared" si="2048"/>
        <v>1066.48</v>
      </c>
      <c r="T3625" s="69">
        <f>R3625+S3625</f>
        <v>2580.4700000000003</v>
      </c>
      <c r="U3625" s="69">
        <f>ROUND(Z3625*$H$2,2)/100</f>
        <v>0</v>
      </c>
      <c r="V3625" s="77">
        <f>SUM(T3625:U3625)</f>
        <v>2580.4700000000003</v>
      </c>
      <c r="X3625" s="69">
        <v>1513.99</v>
      </c>
      <c r="Y3625" s="69">
        <v>1066.48</v>
      </c>
      <c r="Z3625" s="69">
        <v>2580.4699999999998</v>
      </c>
      <c r="AA3625" s="78"/>
      <c r="AB3625" s="79">
        <f t="shared" si="2044"/>
        <v>-2.0000000000436557E-2</v>
      </c>
    </row>
    <row r="3626" spans="1:28" ht="22.5" x14ac:dyDescent="0.25">
      <c r="A3626" s="71" t="s">
        <v>12386</v>
      </c>
      <c r="B3626" s="72" t="s">
        <v>17309</v>
      </c>
      <c r="C3626" s="73" t="s">
        <v>8753</v>
      </c>
      <c r="D3626" s="74">
        <v>0</v>
      </c>
      <c r="E3626" s="69">
        <v>5847.6099999999988</v>
      </c>
      <c r="F3626" s="75">
        <f>ROUND(D3626*E3626,2)</f>
        <v>0</v>
      </c>
      <c r="G3626" s="76"/>
      <c r="H3626" s="69">
        <f t="shared" si="2047"/>
        <v>4254.8</v>
      </c>
      <c r="I3626" s="69">
        <f t="shared" si="2047"/>
        <v>1592.81</v>
      </c>
      <c r="J3626" s="69">
        <f>H3626+I3626</f>
        <v>5847.6100000000006</v>
      </c>
      <c r="K3626" s="69">
        <v>0</v>
      </c>
      <c r="L3626" s="75">
        <f>SUM(J3626:K3626)</f>
        <v>5847.6100000000006</v>
      </c>
      <c r="N3626" s="69">
        <v>4254.7999999999993</v>
      </c>
      <c r="O3626" s="69">
        <v>1592.81</v>
      </c>
      <c r="P3626" s="69">
        <f>SUM(N3626:O3626)</f>
        <v>5847.6099999999988</v>
      </c>
      <c r="Q3626" s="63"/>
      <c r="R3626" s="69">
        <f t="shared" si="2048"/>
        <v>4254.8</v>
      </c>
      <c r="S3626" s="69">
        <f t="shared" si="2048"/>
        <v>1592.9</v>
      </c>
      <c r="T3626" s="69">
        <f>R3626+S3626</f>
        <v>5847.7000000000007</v>
      </c>
      <c r="U3626" s="69">
        <f>ROUND(Z3626*$H$2,2)/100</f>
        <v>0</v>
      </c>
      <c r="V3626" s="77">
        <f>SUM(T3626:U3626)</f>
        <v>5847.7000000000007</v>
      </c>
      <c r="X3626" s="69">
        <v>4254.8</v>
      </c>
      <c r="Y3626" s="69">
        <v>1592.9</v>
      </c>
      <c r="Z3626" s="69">
        <v>5847.7</v>
      </c>
      <c r="AA3626" s="78"/>
      <c r="AB3626" s="79">
        <f t="shared" si="2044"/>
        <v>-7.999999999992724E-2</v>
      </c>
    </row>
    <row r="3627" spans="1:28" x14ac:dyDescent="0.25">
      <c r="A3627" s="71" t="s">
        <v>12387</v>
      </c>
      <c r="B3627" s="72" t="s">
        <v>17310</v>
      </c>
      <c r="C3627" s="73" t="s">
        <v>8753</v>
      </c>
      <c r="D3627" s="74">
        <v>0</v>
      </c>
      <c r="E3627" s="69">
        <v>9503.119999999999</v>
      </c>
      <c r="F3627" s="75">
        <f>ROUND(D3627*E3627,2)</f>
        <v>0</v>
      </c>
      <c r="G3627" s="76"/>
      <c r="H3627" s="69">
        <f t="shared" si="2047"/>
        <v>6317.45</v>
      </c>
      <c r="I3627" s="69">
        <f t="shared" si="2047"/>
        <v>3185.67</v>
      </c>
      <c r="J3627" s="69">
        <f>H3627+I3627</f>
        <v>9503.119999999999</v>
      </c>
      <c r="K3627" s="69">
        <v>0</v>
      </c>
      <c r="L3627" s="75">
        <f>SUM(J3627:K3627)</f>
        <v>9503.119999999999</v>
      </c>
      <c r="N3627" s="69">
        <v>6317.45</v>
      </c>
      <c r="O3627" s="69">
        <v>3185.67</v>
      </c>
      <c r="P3627" s="69">
        <f>SUM(N3627:O3627)</f>
        <v>9503.119999999999</v>
      </c>
      <c r="Q3627" s="63"/>
      <c r="R3627" s="69">
        <f t="shared" si="2048"/>
        <v>6317.03</v>
      </c>
      <c r="S3627" s="69">
        <f t="shared" si="2048"/>
        <v>3185.81</v>
      </c>
      <c r="T3627" s="69">
        <f>R3627+S3627</f>
        <v>9502.84</v>
      </c>
      <c r="U3627" s="69">
        <f>ROUND(Z3627*$H$2,2)/100</f>
        <v>0</v>
      </c>
      <c r="V3627" s="77">
        <f>SUM(T3627:U3627)</f>
        <v>9502.84</v>
      </c>
      <c r="X3627" s="69">
        <v>6317.03</v>
      </c>
      <c r="Y3627" s="69">
        <v>3185.81</v>
      </c>
      <c r="Z3627" s="69">
        <v>9502.84</v>
      </c>
      <c r="AA3627" s="78"/>
      <c r="AB3627" s="79">
        <f t="shared" si="2044"/>
        <v>0</v>
      </c>
    </row>
    <row r="3628" spans="1:28" ht="22.5" x14ac:dyDescent="0.25">
      <c r="A3628" s="70" t="s">
        <v>12388</v>
      </c>
      <c r="B3628" s="90" t="s">
        <v>17311</v>
      </c>
      <c r="C3628" s="91" t="s">
        <v>8808</v>
      </c>
      <c r="D3628" s="74">
        <v>0</v>
      </c>
      <c r="E3628" s="69">
        <v>1394.93</v>
      </c>
      <c r="F3628" s="75">
        <f>ROUND(D3628*E3628,2)</f>
        <v>0</v>
      </c>
      <c r="G3628" s="28"/>
      <c r="H3628" s="69">
        <f t="shared" si="2047"/>
        <v>864.78</v>
      </c>
      <c r="I3628" s="69">
        <f t="shared" si="2047"/>
        <v>530.15</v>
      </c>
      <c r="J3628" s="69">
        <f>H3628+I3628</f>
        <v>1394.9299999999998</v>
      </c>
      <c r="K3628" s="69">
        <v>9503.119999999999</v>
      </c>
      <c r="L3628" s="75">
        <f>SUM(J3628:K3628)</f>
        <v>10898.05</v>
      </c>
      <c r="N3628" s="69">
        <v>864.78000000000009</v>
      </c>
      <c r="O3628" s="69">
        <v>530.15000000000009</v>
      </c>
      <c r="P3628" s="69">
        <f>SUM(N3628:O3628)</f>
        <v>1394.9300000000003</v>
      </c>
      <c r="Q3628" s="33"/>
      <c r="R3628" s="69">
        <f t="shared" si="2048"/>
        <v>864.78</v>
      </c>
      <c r="S3628" s="69">
        <f t="shared" si="2048"/>
        <v>530.20000000000005</v>
      </c>
      <c r="T3628" s="69">
        <f>R3628+S3628</f>
        <v>1394.98</v>
      </c>
      <c r="U3628" s="69">
        <f>ROUND(Z3628*$H$2,2)/100</f>
        <v>0</v>
      </c>
      <c r="V3628" s="77">
        <f>SUM(T3628:U3628)</f>
        <v>1394.98</v>
      </c>
      <c r="X3628" s="70">
        <v>864.78</v>
      </c>
      <c r="Y3628" s="70">
        <v>530.20000000000005</v>
      </c>
      <c r="Z3628" s="70">
        <v>1394.98</v>
      </c>
      <c r="AB3628" s="79">
        <f t="shared" si="2044"/>
        <v>-6.9999999999708962E-2</v>
      </c>
    </row>
    <row r="3629" spans="1:28" x14ac:dyDescent="0.25">
      <c r="A3629" s="70" t="s">
        <v>12389</v>
      </c>
      <c r="B3629" s="90" t="s">
        <v>17312</v>
      </c>
      <c r="C3629" s="91" t="s">
        <v>8753</v>
      </c>
      <c r="D3629" s="74">
        <v>0</v>
      </c>
      <c r="E3629" s="69">
        <v>493.15</v>
      </c>
      <c r="F3629" s="75">
        <f>ROUND(D3629*E3629,2)</f>
        <v>0</v>
      </c>
      <c r="G3629" s="28"/>
      <c r="H3629" s="69">
        <f t="shared" si="2047"/>
        <v>462.9</v>
      </c>
      <c r="I3629" s="69">
        <f t="shared" si="2047"/>
        <v>30.25</v>
      </c>
      <c r="J3629" s="69">
        <f>H3629+I3629</f>
        <v>493.15</v>
      </c>
      <c r="K3629" s="69">
        <v>0</v>
      </c>
      <c r="L3629" s="75">
        <f>SUM(J3629:K3629)</f>
        <v>493.15</v>
      </c>
      <c r="N3629" s="69">
        <v>462.9</v>
      </c>
      <c r="O3629" s="69">
        <v>30.25</v>
      </c>
      <c r="P3629" s="69">
        <f>SUM(N3629:O3629)</f>
        <v>493.15</v>
      </c>
      <c r="Q3629" s="33"/>
      <c r="R3629" s="69">
        <f t="shared" si="2048"/>
        <v>462.9</v>
      </c>
      <c r="S3629" s="69">
        <f t="shared" si="2048"/>
        <v>30.25</v>
      </c>
      <c r="T3629" s="69">
        <f>R3629+S3629</f>
        <v>493.15</v>
      </c>
      <c r="U3629" s="69">
        <f>ROUND(Z3629*$H$2,2)/100</f>
        <v>0</v>
      </c>
      <c r="V3629" s="77">
        <f>SUM(T3629:U3629)</f>
        <v>493.15</v>
      </c>
      <c r="X3629" s="70">
        <v>462.9</v>
      </c>
      <c r="Y3629" s="70">
        <v>30.25</v>
      </c>
      <c r="Z3629" s="70">
        <v>493.15</v>
      </c>
      <c r="AB3629" s="79">
        <f t="shared" si="2044"/>
        <v>-9.0000000001055014E-2</v>
      </c>
    </row>
    <row r="3630" spans="1:28" x14ac:dyDescent="0.25">
      <c r="A3630" s="65" t="s">
        <v>12390</v>
      </c>
      <c r="B3630" s="66" t="s">
        <v>17313</v>
      </c>
      <c r="C3630" s="67"/>
      <c r="D3630" s="68"/>
      <c r="E3630" s="69"/>
      <c r="F3630" s="70"/>
      <c r="H3630" s="69"/>
      <c r="I3630" s="69"/>
      <c r="J3630" s="69"/>
      <c r="K3630" s="69"/>
      <c r="L3630" s="75"/>
      <c r="N3630" s="69"/>
      <c r="O3630" s="69"/>
      <c r="P3630" s="69"/>
      <c r="Q3630" s="63"/>
      <c r="R3630" s="69"/>
      <c r="S3630" s="69"/>
      <c r="T3630" s="69"/>
      <c r="U3630" s="69"/>
      <c r="V3630" s="77"/>
      <c r="X3630" s="69"/>
      <c r="Y3630" s="69"/>
      <c r="Z3630" s="69"/>
      <c r="AA3630" s="78"/>
      <c r="AB3630" s="79">
        <f t="shared" si="2044"/>
        <v>0.27999999999883585</v>
      </c>
    </row>
    <row r="3631" spans="1:28" s="33" customFormat="1" x14ac:dyDescent="0.25">
      <c r="A3631" s="71" t="s">
        <v>12391</v>
      </c>
      <c r="B3631" s="72" t="s">
        <v>17314</v>
      </c>
      <c r="C3631" s="73" t="s">
        <v>8808</v>
      </c>
      <c r="D3631" s="74">
        <v>0</v>
      </c>
      <c r="E3631" s="69">
        <v>284.89</v>
      </c>
      <c r="F3631" s="75">
        <f t="shared" ref="F3631:F3636" si="2049">ROUND(D3631*E3631,2)</f>
        <v>0</v>
      </c>
      <c r="G3631" s="76"/>
      <c r="H3631" s="69">
        <f t="shared" ref="H3631:I3636" si="2050">ROUND(N3631+(N3631*$H$2/100),2)</f>
        <v>262.93</v>
      </c>
      <c r="I3631" s="69">
        <f t="shared" si="2050"/>
        <v>21.96</v>
      </c>
      <c r="J3631" s="69">
        <f t="shared" ref="J3631:J3636" si="2051">H3631+I3631</f>
        <v>284.89</v>
      </c>
      <c r="K3631" s="69">
        <v>0</v>
      </c>
      <c r="L3631" s="75">
        <f t="shared" ref="L3631:L3636" si="2052">SUM(J3631:K3631)</f>
        <v>284.89</v>
      </c>
      <c r="N3631" s="69">
        <v>262.93</v>
      </c>
      <c r="O3631" s="69">
        <v>21.96</v>
      </c>
      <c r="P3631" s="69">
        <f t="shared" ref="P3631:P3636" si="2053">SUM(N3631:O3631)</f>
        <v>284.89</v>
      </c>
      <c r="Q3631" s="63"/>
      <c r="R3631" s="69">
        <f t="shared" ref="R3631:S3636" si="2054">X3631</f>
        <v>262.93</v>
      </c>
      <c r="S3631" s="69">
        <f t="shared" si="2054"/>
        <v>21.96</v>
      </c>
      <c r="T3631" s="69">
        <f t="shared" ref="T3631:T3636" si="2055">R3631+S3631</f>
        <v>284.89</v>
      </c>
      <c r="U3631" s="69">
        <f t="shared" ref="U3631:U3636" si="2056">ROUND(Z3631*$H$2,2)/100</f>
        <v>0</v>
      </c>
      <c r="V3631" s="77">
        <f t="shared" ref="V3631:V3636" si="2057">SUM(T3631:U3631)</f>
        <v>284.89</v>
      </c>
      <c r="X3631" s="69">
        <v>262.93</v>
      </c>
      <c r="Y3631" s="69">
        <v>21.96</v>
      </c>
      <c r="Z3631" s="69">
        <v>284.89</v>
      </c>
      <c r="AA3631" s="78"/>
      <c r="AB3631" s="79">
        <f t="shared" si="2044"/>
        <v>-4.9999999999727152E-2</v>
      </c>
    </row>
    <row r="3632" spans="1:28" s="33" customFormat="1" x14ac:dyDescent="0.25">
      <c r="A3632" s="71" t="s">
        <v>12392</v>
      </c>
      <c r="B3632" s="72" t="s">
        <v>17315</v>
      </c>
      <c r="C3632" s="73" t="s">
        <v>8808</v>
      </c>
      <c r="D3632" s="74">
        <v>0</v>
      </c>
      <c r="E3632" s="69">
        <v>368.69</v>
      </c>
      <c r="F3632" s="75">
        <f t="shared" si="2049"/>
        <v>0</v>
      </c>
      <c r="G3632" s="76"/>
      <c r="H3632" s="69">
        <f t="shared" si="2050"/>
        <v>335.76</v>
      </c>
      <c r="I3632" s="69">
        <f t="shared" si="2050"/>
        <v>32.93</v>
      </c>
      <c r="J3632" s="69">
        <f t="shared" si="2051"/>
        <v>368.69</v>
      </c>
      <c r="K3632" s="69">
        <v>0</v>
      </c>
      <c r="L3632" s="75">
        <f t="shared" si="2052"/>
        <v>368.69</v>
      </c>
      <c r="N3632" s="69">
        <v>335.76</v>
      </c>
      <c r="O3632" s="69">
        <v>32.93</v>
      </c>
      <c r="P3632" s="69">
        <f t="shared" si="2053"/>
        <v>368.69</v>
      </c>
      <c r="Q3632" s="63"/>
      <c r="R3632" s="69">
        <f t="shared" si="2054"/>
        <v>335.76</v>
      </c>
      <c r="S3632" s="69">
        <f t="shared" si="2054"/>
        <v>32.93</v>
      </c>
      <c r="T3632" s="69">
        <f t="shared" si="2055"/>
        <v>368.69</v>
      </c>
      <c r="U3632" s="69">
        <f t="shared" si="2056"/>
        <v>0</v>
      </c>
      <c r="V3632" s="77">
        <f t="shared" si="2057"/>
        <v>368.69</v>
      </c>
      <c r="X3632" s="69">
        <v>335.76</v>
      </c>
      <c r="Y3632" s="69">
        <v>32.93</v>
      </c>
      <c r="Z3632" s="69">
        <v>368.69</v>
      </c>
      <c r="AA3632" s="78"/>
      <c r="AB3632" s="79">
        <f t="shared" si="2044"/>
        <v>0</v>
      </c>
    </row>
    <row r="3633" spans="1:28" x14ac:dyDescent="0.25">
      <c r="A3633" s="71" t="s">
        <v>12393</v>
      </c>
      <c r="B3633" s="72" t="s">
        <v>17316</v>
      </c>
      <c r="C3633" s="73" t="s">
        <v>8808</v>
      </c>
      <c r="D3633" s="74">
        <v>0</v>
      </c>
      <c r="E3633" s="69">
        <v>438</v>
      </c>
      <c r="F3633" s="75">
        <f t="shared" si="2049"/>
        <v>0</v>
      </c>
      <c r="G3633" s="76"/>
      <c r="H3633" s="69">
        <f t="shared" si="2050"/>
        <v>394.1</v>
      </c>
      <c r="I3633" s="69">
        <f t="shared" si="2050"/>
        <v>43.9</v>
      </c>
      <c r="J3633" s="69">
        <f t="shared" si="2051"/>
        <v>438</v>
      </c>
      <c r="K3633" s="69">
        <v>0</v>
      </c>
      <c r="L3633" s="75">
        <f t="shared" si="2052"/>
        <v>438</v>
      </c>
      <c r="N3633" s="69">
        <v>394.1</v>
      </c>
      <c r="O3633" s="69">
        <v>43.9</v>
      </c>
      <c r="P3633" s="69">
        <f t="shared" si="2053"/>
        <v>438</v>
      </c>
      <c r="Q3633" s="63"/>
      <c r="R3633" s="69">
        <f t="shared" si="2054"/>
        <v>394.1</v>
      </c>
      <c r="S3633" s="69">
        <f t="shared" si="2054"/>
        <v>43.9</v>
      </c>
      <c r="T3633" s="69">
        <f t="shared" si="2055"/>
        <v>438</v>
      </c>
      <c r="U3633" s="69">
        <f t="shared" si="2056"/>
        <v>0</v>
      </c>
      <c r="V3633" s="77">
        <f t="shared" si="2057"/>
        <v>438</v>
      </c>
      <c r="X3633" s="69">
        <v>394.1</v>
      </c>
      <c r="Y3633" s="69">
        <v>43.9</v>
      </c>
      <c r="Z3633" s="69">
        <v>438</v>
      </c>
      <c r="AA3633" s="78"/>
      <c r="AB3633" s="79">
        <f t="shared" si="2044"/>
        <v>0</v>
      </c>
    </row>
    <row r="3634" spans="1:28" x14ac:dyDescent="0.25">
      <c r="A3634" s="71" t="s">
        <v>12394</v>
      </c>
      <c r="B3634" s="72" t="s">
        <v>17317</v>
      </c>
      <c r="C3634" s="73" t="s">
        <v>8808</v>
      </c>
      <c r="D3634" s="74">
        <v>0</v>
      </c>
      <c r="E3634" s="69">
        <v>624.1</v>
      </c>
      <c r="F3634" s="75">
        <f t="shared" si="2049"/>
        <v>0</v>
      </c>
      <c r="G3634" s="76"/>
      <c r="H3634" s="69">
        <f t="shared" si="2050"/>
        <v>569.23</v>
      </c>
      <c r="I3634" s="69">
        <f t="shared" si="2050"/>
        <v>54.87</v>
      </c>
      <c r="J3634" s="69">
        <f t="shared" si="2051"/>
        <v>624.1</v>
      </c>
      <c r="K3634" s="69">
        <v>0</v>
      </c>
      <c r="L3634" s="75">
        <f t="shared" si="2052"/>
        <v>624.1</v>
      </c>
      <c r="N3634" s="69">
        <v>569.23</v>
      </c>
      <c r="O3634" s="69">
        <v>54.870000000000005</v>
      </c>
      <c r="P3634" s="69">
        <f t="shared" si="2053"/>
        <v>624.1</v>
      </c>
      <c r="Q3634" s="63"/>
      <c r="R3634" s="69">
        <f t="shared" si="2054"/>
        <v>569.23</v>
      </c>
      <c r="S3634" s="69">
        <f t="shared" si="2054"/>
        <v>54.88</v>
      </c>
      <c r="T3634" s="69">
        <f t="shared" si="2055"/>
        <v>624.11</v>
      </c>
      <c r="U3634" s="69">
        <f t="shared" si="2056"/>
        <v>0</v>
      </c>
      <c r="V3634" s="77">
        <f t="shared" si="2057"/>
        <v>624.11</v>
      </c>
      <c r="X3634" s="69">
        <v>569.23</v>
      </c>
      <c r="Y3634" s="69">
        <v>54.88</v>
      </c>
      <c r="Z3634" s="69">
        <v>624.11</v>
      </c>
      <c r="AA3634" s="78"/>
      <c r="AB3634" s="79">
        <f t="shared" si="2044"/>
        <v>0</v>
      </c>
    </row>
    <row r="3635" spans="1:28" x14ac:dyDescent="0.25">
      <c r="A3635" s="71" t="s">
        <v>12395</v>
      </c>
      <c r="B3635" s="72" t="s">
        <v>17318</v>
      </c>
      <c r="C3635" s="73" t="s">
        <v>8808</v>
      </c>
      <c r="D3635" s="74">
        <v>0</v>
      </c>
      <c r="E3635" s="69">
        <v>918.07</v>
      </c>
      <c r="F3635" s="75">
        <f t="shared" si="2049"/>
        <v>0</v>
      </c>
      <c r="G3635" s="76"/>
      <c r="H3635" s="69">
        <f t="shared" si="2050"/>
        <v>852.21</v>
      </c>
      <c r="I3635" s="69">
        <f t="shared" si="2050"/>
        <v>65.86</v>
      </c>
      <c r="J3635" s="69">
        <f t="shared" si="2051"/>
        <v>918.07</v>
      </c>
      <c r="K3635" s="69">
        <v>0</v>
      </c>
      <c r="L3635" s="75">
        <f t="shared" si="2052"/>
        <v>918.07</v>
      </c>
      <c r="N3635" s="69">
        <v>852.21</v>
      </c>
      <c r="O3635" s="69">
        <v>65.86</v>
      </c>
      <c r="P3635" s="69">
        <f t="shared" si="2053"/>
        <v>918.07</v>
      </c>
      <c r="Q3635" s="63"/>
      <c r="R3635" s="69">
        <f t="shared" si="2054"/>
        <v>852.21</v>
      </c>
      <c r="S3635" s="69">
        <f t="shared" si="2054"/>
        <v>65.86</v>
      </c>
      <c r="T3635" s="69">
        <f t="shared" si="2055"/>
        <v>918.07</v>
      </c>
      <c r="U3635" s="69">
        <f t="shared" si="2056"/>
        <v>0</v>
      </c>
      <c r="V3635" s="77">
        <f t="shared" si="2057"/>
        <v>918.07</v>
      </c>
      <c r="X3635" s="69">
        <v>852.21</v>
      </c>
      <c r="Y3635" s="69">
        <v>65.86</v>
      </c>
      <c r="Z3635" s="69">
        <v>918.07</v>
      </c>
      <c r="AA3635" s="78"/>
      <c r="AB3635" s="79">
        <f t="shared" si="2044"/>
        <v>0</v>
      </c>
    </row>
    <row r="3636" spans="1:28" x14ac:dyDescent="0.25">
      <c r="A3636" s="71" t="s">
        <v>12396</v>
      </c>
      <c r="B3636" s="72" t="s">
        <v>17319</v>
      </c>
      <c r="C3636" s="73" t="s">
        <v>8808</v>
      </c>
      <c r="D3636" s="74">
        <v>0</v>
      </c>
      <c r="E3636" s="69">
        <v>1687.56</v>
      </c>
      <c r="F3636" s="75">
        <f t="shared" si="2049"/>
        <v>0</v>
      </c>
      <c r="G3636" s="76"/>
      <c r="H3636" s="69">
        <f t="shared" si="2050"/>
        <v>1577.8</v>
      </c>
      <c r="I3636" s="69">
        <f t="shared" si="2050"/>
        <v>109.76</v>
      </c>
      <c r="J3636" s="69">
        <f t="shared" si="2051"/>
        <v>1687.56</v>
      </c>
      <c r="K3636" s="69">
        <v>0</v>
      </c>
      <c r="L3636" s="75">
        <f t="shared" si="2052"/>
        <v>1687.56</v>
      </c>
      <c r="N3636" s="69">
        <v>1577.8</v>
      </c>
      <c r="O3636" s="69">
        <v>109.75999999999999</v>
      </c>
      <c r="P3636" s="69">
        <f t="shared" si="2053"/>
        <v>1687.56</v>
      </c>
      <c r="Q3636" s="63"/>
      <c r="R3636" s="69">
        <f t="shared" si="2054"/>
        <v>1577.8</v>
      </c>
      <c r="S3636" s="69">
        <f t="shared" si="2054"/>
        <v>109.76</v>
      </c>
      <c r="T3636" s="69">
        <f t="shared" si="2055"/>
        <v>1687.56</v>
      </c>
      <c r="U3636" s="69">
        <f t="shared" si="2056"/>
        <v>0</v>
      </c>
      <c r="V3636" s="77">
        <f t="shared" si="2057"/>
        <v>1687.56</v>
      </c>
      <c r="X3636" s="69">
        <v>1577.8</v>
      </c>
      <c r="Y3636" s="69">
        <v>109.76</v>
      </c>
      <c r="Z3636" s="69">
        <v>1687.56</v>
      </c>
      <c r="AA3636" s="78"/>
      <c r="AB3636" s="79">
        <f t="shared" si="2044"/>
        <v>0</v>
      </c>
    </row>
    <row r="3637" spans="1:28" x14ac:dyDescent="0.25">
      <c r="A3637" s="65" t="s">
        <v>12397</v>
      </c>
      <c r="B3637" s="66" t="s">
        <v>17320</v>
      </c>
      <c r="C3637" s="73"/>
      <c r="D3637" s="74"/>
      <c r="E3637" s="69"/>
      <c r="F3637" s="75"/>
      <c r="G3637" s="76"/>
      <c r="H3637" s="69"/>
      <c r="I3637" s="69"/>
      <c r="J3637" s="69"/>
      <c r="K3637" s="69"/>
      <c r="L3637" s="75"/>
      <c r="N3637" s="69"/>
      <c r="O3637" s="69"/>
      <c r="P3637" s="69"/>
      <c r="Q3637" s="63"/>
      <c r="R3637" s="69"/>
      <c r="S3637" s="69"/>
      <c r="T3637" s="69"/>
      <c r="U3637" s="69"/>
      <c r="V3637" s="77"/>
      <c r="X3637" s="69"/>
      <c r="Y3637" s="69"/>
      <c r="Z3637" s="69"/>
      <c r="AA3637" s="78"/>
      <c r="AB3637" s="79">
        <f t="shared" si="2044"/>
        <v>-9.9999999999909051E-3</v>
      </c>
    </row>
    <row r="3638" spans="1:28" ht="22.5" x14ac:dyDescent="0.25">
      <c r="A3638" s="71" t="s">
        <v>12398</v>
      </c>
      <c r="B3638" s="72" t="s">
        <v>17321</v>
      </c>
      <c r="C3638" s="73" t="s">
        <v>8753</v>
      </c>
      <c r="D3638" s="74">
        <v>0</v>
      </c>
      <c r="E3638" s="69">
        <v>528.54999999999995</v>
      </c>
      <c r="F3638" s="75">
        <f>ROUND(D3638*E3638,2)</f>
        <v>0</v>
      </c>
      <c r="G3638" s="28"/>
      <c r="H3638" s="69">
        <f>ROUND(N3638+(N3638*$H$2/100),2)</f>
        <v>515.14</v>
      </c>
      <c r="I3638" s="69">
        <f>ROUND(O3638+(O3638*$H$2/100),2)</f>
        <v>13.41</v>
      </c>
      <c r="J3638" s="69">
        <f>H3638+I3638</f>
        <v>528.54999999999995</v>
      </c>
      <c r="K3638" s="69">
        <v>0</v>
      </c>
      <c r="L3638" s="75">
        <f>SUM(J3638:K3638)</f>
        <v>528.54999999999995</v>
      </c>
      <c r="N3638" s="69">
        <v>515.14</v>
      </c>
      <c r="O3638" s="69">
        <v>13.41</v>
      </c>
      <c r="P3638" s="69">
        <f>SUM(N3638:O3638)</f>
        <v>528.54999999999995</v>
      </c>
      <c r="Q3638" s="63"/>
      <c r="R3638" s="69">
        <f>X3638</f>
        <v>515.14</v>
      </c>
      <c r="S3638" s="69">
        <f>Y3638</f>
        <v>13.42</v>
      </c>
      <c r="T3638" s="69">
        <f>R3638+S3638</f>
        <v>528.55999999999995</v>
      </c>
      <c r="U3638" s="69">
        <f>ROUND(Z3638*$H$2,2)/100</f>
        <v>0</v>
      </c>
      <c r="V3638" s="77">
        <f>SUM(T3638:U3638)</f>
        <v>528.55999999999995</v>
      </c>
      <c r="X3638" s="69">
        <v>515.14</v>
      </c>
      <c r="Y3638" s="69">
        <v>13.42</v>
      </c>
      <c r="Z3638" s="69">
        <v>528.55999999999995</v>
      </c>
      <c r="AA3638" s="78"/>
      <c r="AB3638" s="79">
        <f t="shared" si="2044"/>
        <v>0</v>
      </c>
    </row>
    <row r="3639" spans="1:28" x14ac:dyDescent="0.25">
      <c r="A3639" s="71" t="s">
        <v>12399</v>
      </c>
      <c r="B3639" s="72" t="s">
        <v>12401</v>
      </c>
      <c r="C3639" s="73" t="s">
        <v>8753</v>
      </c>
      <c r="D3639" s="74">
        <v>0</v>
      </c>
      <c r="E3639" s="69">
        <v>232.49</v>
      </c>
      <c r="F3639" s="75">
        <f>ROUND(D3639*E3639,2)</f>
        <v>0</v>
      </c>
      <c r="G3639" s="28"/>
      <c r="H3639" s="69">
        <f>ROUND(N3639+(N3639*$H$2/100),2)</f>
        <v>215.71</v>
      </c>
      <c r="I3639" s="69">
        <f>ROUND(O3639+(O3639*$H$2/100),2)</f>
        <v>16.78</v>
      </c>
      <c r="J3639" s="69">
        <f>H3639+I3639</f>
        <v>232.49</v>
      </c>
      <c r="K3639" s="69">
        <v>0</v>
      </c>
      <c r="L3639" s="75">
        <f>SUM(J3639:K3639)</f>
        <v>232.49</v>
      </c>
      <c r="N3639" s="69">
        <v>215.71</v>
      </c>
      <c r="O3639" s="69">
        <v>16.78</v>
      </c>
      <c r="P3639" s="69">
        <f>SUM(N3639:O3639)</f>
        <v>232.49</v>
      </c>
      <c r="Q3639" s="63"/>
      <c r="R3639" s="69">
        <f>X3639</f>
        <v>215.71</v>
      </c>
      <c r="S3639" s="69">
        <f>Y3639</f>
        <v>16.79</v>
      </c>
      <c r="T3639" s="69">
        <f>R3639+S3639</f>
        <v>232.5</v>
      </c>
      <c r="U3639" s="69">
        <f>ROUND(Z3639*$H$2,2)/100</f>
        <v>0</v>
      </c>
      <c r="V3639" s="77">
        <f>SUM(T3639:U3639)</f>
        <v>232.5</v>
      </c>
      <c r="X3639" s="69">
        <v>215.71</v>
      </c>
      <c r="Y3639" s="69">
        <v>16.79</v>
      </c>
      <c r="Z3639" s="69">
        <v>232.5</v>
      </c>
      <c r="AA3639" s="78"/>
      <c r="AB3639" s="79">
        <f t="shared" si="2044"/>
        <v>0</v>
      </c>
    </row>
    <row r="3640" spans="1:28" x14ac:dyDescent="0.25">
      <c r="A3640" s="65" t="s">
        <v>12400</v>
      </c>
      <c r="B3640" s="66" t="s">
        <v>17322</v>
      </c>
      <c r="C3640" s="67"/>
      <c r="D3640" s="68"/>
      <c r="E3640" s="69"/>
      <c r="F3640" s="70"/>
      <c r="H3640" s="69"/>
      <c r="I3640" s="69"/>
      <c r="J3640" s="69"/>
      <c r="K3640" s="69"/>
      <c r="L3640" s="75"/>
      <c r="N3640" s="69"/>
      <c r="O3640" s="69"/>
      <c r="P3640" s="69"/>
      <c r="Q3640" s="63"/>
      <c r="R3640" s="69"/>
      <c r="S3640" s="69"/>
      <c r="T3640" s="69"/>
      <c r="U3640" s="69"/>
      <c r="V3640" s="77"/>
      <c r="X3640" s="69"/>
      <c r="Y3640" s="69"/>
      <c r="Z3640" s="69"/>
      <c r="AA3640" s="78"/>
      <c r="AB3640" s="79">
        <f t="shared" si="2044"/>
        <v>0</v>
      </c>
    </row>
    <row r="3641" spans="1:28" ht="22.5" x14ac:dyDescent="0.25">
      <c r="A3641" s="65" t="s">
        <v>12402</v>
      </c>
      <c r="B3641" s="66" t="s">
        <v>17323</v>
      </c>
      <c r="C3641" s="67"/>
      <c r="D3641" s="68"/>
      <c r="E3641" s="69"/>
      <c r="F3641" s="70"/>
      <c r="H3641" s="69"/>
      <c r="I3641" s="69"/>
      <c r="J3641" s="69"/>
      <c r="K3641" s="69"/>
      <c r="L3641" s="75"/>
      <c r="N3641" s="69"/>
      <c r="O3641" s="69"/>
      <c r="P3641" s="69"/>
      <c r="Q3641" s="63"/>
      <c r="R3641" s="69"/>
      <c r="S3641" s="69"/>
      <c r="T3641" s="69"/>
      <c r="U3641" s="69"/>
      <c r="V3641" s="77"/>
      <c r="X3641" s="69"/>
      <c r="Y3641" s="69"/>
      <c r="Z3641" s="69"/>
      <c r="AA3641" s="78"/>
      <c r="AB3641" s="79">
        <f t="shared" si="2044"/>
        <v>-9.9999999999909051E-3</v>
      </c>
    </row>
    <row r="3642" spans="1:28" x14ac:dyDescent="0.25">
      <c r="A3642" s="71" t="s">
        <v>12403</v>
      </c>
      <c r="B3642" s="72" t="s">
        <v>17324</v>
      </c>
      <c r="C3642" s="73" t="s">
        <v>8753</v>
      </c>
      <c r="D3642" s="74">
        <v>0</v>
      </c>
      <c r="E3642" s="69">
        <v>701.94999999999993</v>
      </c>
      <c r="F3642" s="75">
        <f t="shared" ref="F3642:F3658" si="2058">ROUND(D3642*E3642,2)</f>
        <v>0</v>
      </c>
      <c r="G3642" s="76"/>
      <c r="H3642" s="69">
        <f t="shared" ref="H3642:I3658" si="2059">ROUND(N3642+(N3642*$H$2/100),2)</f>
        <v>584.53</v>
      </c>
      <c r="I3642" s="69">
        <f t="shared" si="2059"/>
        <v>117.42</v>
      </c>
      <c r="J3642" s="69">
        <f t="shared" ref="J3642:J3658" si="2060">H3642+I3642</f>
        <v>701.94999999999993</v>
      </c>
      <c r="K3642" s="69">
        <v>0</v>
      </c>
      <c r="L3642" s="75">
        <f t="shared" ref="L3642:L3658" si="2061">SUM(J3642:K3642)</f>
        <v>701.94999999999993</v>
      </c>
      <c r="N3642" s="69">
        <v>584.53</v>
      </c>
      <c r="O3642" s="69">
        <v>117.41999999999999</v>
      </c>
      <c r="P3642" s="69">
        <f t="shared" ref="P3642:P3658" si="2062">SUM(N3642:O3642)</f>
        <v>701.94999999999993</v>
      </c>
      <c r="Q3642" s="63"/>
      <c r="R3642" s="69">
        <f t="shared" ref="R3642:S3658" si="2063">X3642</f>
        <v>584.53</v>
      </c>
      <c r="S3642" s="69">
        <f t="shared" si="2063"/>
        <v>117.44</v>
      </c>
      <c r="T3642" s="69">
        <f t="shared" ref="T3642:T3658" si="2064">R3642+S3642</f>
        <v>701.97</v>
      </c>
      <c r="U3642" s="69">
        <f t="shared" ref="U3642:U3658" si="2065">ROUND(Z3642*$H$2,2)/100</f>
        <v>0</v>
      </c>
      <c r="V3642" s="77">
        <f t="shared" ref="V3642:V3658" si="2066">SUM(T3642:U3642)</f>
        <v>701.97</v>
      </c>
      <c r="X3642" s="69">
        <v>584.53</v>
      </c>
      <c r="Y3642" s="69">
        <v>117.44</v>
      </c>
      <c r="Z3642" s="69">
        <v>701.97</v>
      </c>
      <c r="AA3642" s="78"/>
      <c r="AB3642" s="79">
        <f t="shared" si="2044"/>
        <v>-9.9999999999909051E-3</v>
      </c>
    </row>
    <row r="3643" spans="1:28" x14ac:dyDescent="0.25">
      <c r="A3643" s="71" t="s">
        <v>12404</v>
      </c>
      <c r="B3643" s="72" t="s">
        <v>17325</v>
      </c>
      <c r="C3643" s="73" t="s">
        <v>8753</v>
      </c>
      <c r="D3643" s="74">
        <v>0</v>
      </c>
      <c r="E3643" s="69">
        <v>322.38</v>
      </c>
      <c r="F3643" s="75">
        <f t="shared" si="2058"/>
        <v>0</v>
      </c>
      <c r="G3643" s="76"/>
      <c r="H3643" s="69">
        <f t="shared" si="2059"/>
        <v>204.96</v>
      </c>
      <c r="I3643" s="69">
        <f t="shared" si="2059"/>
        <v>117.42</v>
      </c>
      <c r="J3643" s="69">
        <f t="shared" si="2060"/>
        <v>322.38</v>
      </c>
      <c r="K3643" s="69">
        <v>0</v>
      </c>
      <c r="L3643" s="75">
        <f t="shared" si="2061"/>
        <v>322.38</v>
      </c>
      <c r="N3643" s="69">
        <v>204.95999999999998</v>
      </c>
      <c r="O3643" s="69">
        <v>117.41999999999999</v>
      </c>
      <c r="P3643" s="69">
        <f t="shared" si="2062"/>
        <v>322.38</v>
      </c>
      <c r="Q3643" s="63"/>
      <c r="R3643" s="69">
        <f t="shared" si="2063"/>
        <v>204.96</v>
      </c>
      <c r="S3643" s="69">
        <f t="shared" si="2063"/>
        <v>117.44</v>
      </c>
      <c r="T3643" s="69">
        <f t="shared" si="2064"/>
        <v>322.39999999999998</v>
      </c>
      <c r="U3643" s="69">
        <f t="shared" si="2065"/>
        <v>0</v>
      </c>
      <c r="V3643" s="77">
        <f t="shared" si="2066"/>
        <v>322.39999999999998</v>
      </c>
      <c r="X3643" s="69">
        <v>204.96</v>
      </c>
      <c r="Y3643" s="69">
        <v>117.44</v>
      </c>
      <c r="Z3643" s="69">
        <v>322.39999999999998</v>
      </c>
      <c r="AA3643" s="78"/>
      <c r="AB3643" s="79">
        <f t="shared" si="2044"/>
        <v>0</v>
      </c>
    </row>
    <row r="3644" spans="1:28" ht="22.5" x14ac:dyDescent="0.25">
      <c r="A3644" s="71" t="s">
        <v>12405</v>
      </c>
      <c r="B3644" s="72" t="s">
        <v>17326</v>
      </c>
      <c r="C3644" s="73" t="s">
        <v>8808</v>
      </c>
      <c r="D3644" s="74">
        <v>0</v>
      </c>
      <c r="E3644" s="69">
        <v>18.060000000000002</v>
      </c>
      <c r="F3644" s="75">
        <f t="shared" si="2058"/>
        <v>0</v>
      </c>
      <c r="G3644" s="76"/>
      <c r="H3644" s="69">
        <f t="shared" si="2059"/>
        <v>14.71</v>
      </c>
      <c r="I3644" s="69">
        <f t="shared" si="2059"/>
        <v>3.35</v>
      </c>
      <c r="J3644" s="69">
        <f t="shared" si="2060"/>
        <v>18.060000000000002</v>
      </c>
      <c r="K3644" s="69">
        <v>0</v>
      </c>
      <c r="L3644" s="75">
        <f t="shared" si="2061"/>
        <v>18.060000000000002</v>
      </c>
      <c r="N3644" s="69">
        <v>14.71</v>
      </c>
      <c r="O3644" s="69">
        <v>3.3499999999999996</v>
      </c>
      <c r="P3644" s="69">
        <f t="shared" si="2062"/>
        <v>18.060000000000002</v>
      </c>
      <c r="Q3644" s="63"/>
      <c r="R3644" s="69">
        <f t="shared" si="2063"/>
        <v>14.71</v>
      </c>
      <c r="S3644" s="69">
        <f t="shared" si="2063"/>
        <v>3.36</v>
      </c>
      <c r="T3644" s="69">
        <f t="shared" si="2064"/>
        <v>18.07</v>
      </c>
      <c r="U3644" s="69">
        <f t="shared" si="2065"/>
        <v>0</v>
      </c>
      <c r="V3644" s="77">
        <f t="shared" si="2066"/>
        <v>18.07</v>
      </c>
      <c r="X3644" s="69">
        <v>14.71</v>
      </c>
      <c r="Y3644" s="69">
        <v>3.36</v>
      </c>
      <c r="Z3644" s="69">
        <v>18.07</v>
      </c>
      <c r="AA3644" s="78"/>
      <c r="AB3644" s="79">
        <f t="shared" si="2044"/>
        <v>0</v>
      </c>
    </row>
    <row r="3645" spans="1:28" x14ac:dyDescent="0.25">
      <c r="A3645" s="71" t="s">
        <v>12406</v>
      </c>
      <c r="B3645" s="72" t="s">
        <v>17327</v>
      </c>
      <c r="C3645" s="73" t="s">
        <v>8753</v>
      </c>
      <c r="D3645" s="74">
        <v>0</v>
      </c>
      <c r="E3645" s="69">
        <v>76.14</v>
      </c>
      <c r="F3645" s="75">
        <f t="shared" si="2058"/>
        <v>0</v>
      </c>
      <c r="G3645" s="76"/>
      <c r="H3645" s="69">
        <f t="shared" si="2059"/>
        <v>66.08</v>
      </c>
      <c r="I3645" s="69">
        <f t="shared" si="2059"/>
        <v>10.06</v>
      </c>
      <c r="J3645" s="69">
        <f t="shared" si="2060"/>
        <v>76.14</v>
      </c>
      <c r="K3645" s="69">
        <v>0</v>
      </c>
      <c r="L3645" s="75">
        <f t="shared" si="2061"/>
        <v>76.14</v>
      </c>
      <c r="N3645" s="69">
        <v>66.08</v>
      </c>
      <c r="O3645" s="69">
        <v>10.06</v>
      </c>
      <c r="P3645" s="69">
        <f t="shared" si="2062"/>
        <v>76.14</v>
      </c>
      <c r="Q3645" s="63"/>
      <c r="R3645" s="69">
        <f t="shared" si="2063"/>
        <v>66.08</v>
      </c>
      <c r="S3645" s="69">
        <f t="shared" si="2063"/>
        <v>10.06</v>
      </c>
      <c r="T3645" s="69">
        <f t="shared" si="2064"/>
        <v>76.14</v>
      </c>
      <c r="U3645" s="69">
        <f t="shared" si="2065"/>
        <v>0</v>
      </c>
      <c r="V3645" s="77">
        <f t="shared" si="2066"/>
        <v>76.14</v>
      </c>
      <c r="X3645" s="69">
        <v>66.08</v>
      </c>
      <c r="Y3645" s="69">
        <v>10.06</v>
      </c>
      <c r="Z3645" s="69">
        <v>76.14</v>
      </c>
      <c r="AA3645" s="78"/>
      <c r="AB3645" s="79">
        <f t="shared" si="2044"/>
        <v>-2.0000000000095497E-2</v>
      </c>
    </row>
    <row r="3646" spans="1:28" s="33" customFormat="1" ht="22.5" x14ac:dyDescent="0.25">
      <c r="A3646" s="71" t="s">
        <v>12407</v>
      </c>
      <c r="B3646" s="72" t="s">
        <v>17328</v>
      </c>
      <c r="C3646" s="73" t="s">
        <v>8808</v>
      </c>
      <c r="D3646" s="74">
        <v>0</v>
      </c>
      <c r="E3646" s="69">
        <v>24.589999999999996</v>
      </c>
      <c r="F3646" s="75">
        <f t="shared" si="2058"/>
        <v>0</v>
      </c>
      <c r="G3646" s="76"/>
      <c r="H3646" s="69">
        <f t="shared" si="2059"/>
        <v>21.24</v>
      </c>
      <c r="I3646" s="69">
        <f t="shared" si="2059"/>
        <v>3.35</v>
      </c>
      <c r="J3646" s="69">
        <f t="shared" si="2060"/>
        <v>24.59</v>
      </c>
      <c r="K3646" s="69">
        <v>0</v>
      </c>
      <c r="L3646" s="75">
        <f t="shared" si="2061"/>
        <v>24.59</v>
      </c>
      <c r="N3646" s="69">
        <v>21.24</v>
      </c>
      <c r="O3646" s="69">
        <v>3.3499999999999996</v>
      </c>
      <c r="P3646" s="69">
        <f t="shared" si="2062"/>
        <v>24.589999999999996</v>
      </c>
      <c r="Q3646" s="63"/>
      <c r="R3646" s="69">
        <f t="shared" si="2063"/>
        <v>21.24</v>
      </c>
      <c r="S3646" s="69">
        <f t="shared" si="2063"/>
        <v>3.36</v>
      </c>
      <c r="T3646" s="69">
        <f t="shared" si="2064"/>
        <v>24.599999999999998</v>
      </c>
      <c r="U3646" s="69">
        <f t="shared" si="2065"/>
        <v>0</v>
      </c>
      <c r="V3646" s="77">
        <f t="shared" si="2066"/>
        <v>24.599999999999998</v>
      </c>
      <c r="X3646" s="69">
        <v>21.24</v>
      </c>
      <c r="Y3646" s="69">
        <v>3.36</v>
      </c>
      <c r="Z3646" s="69">
        <v>24.6</v>
      </c>
      <c r="AA3646" s="78"/>
      <c r="AB3646" s="79">
        <f t="shared" si="2044"/>
        <v>-1.999999999998181E-2</v>
      </c>
    </row>
    <row r="3647" spans="1:28" ht="33.75" x14ac:dyDescent="0.25">
      <c r="A3647" s="71" t="s">
        <v>12408</v>
      </c>
      <c r="B3647" s="72" t="s">
        <v>17329</v>
      </c>
      <c r="C3647" s="73" t="s">
        <v>8753</v>
      </c>
      <c r="D3647" s="74">
        <v>0</v>
      </c>
      <c r="E3647" s="69">
        <v>146.78</v>
      </c>
      <c r="F3647" s="75">
        <f t="shared" si="2058"/>
        <v>0</v>
      </c>
      <c r="G3647" s="76"/>
      <c r="H3647" s="69">
        <f t="shared" si="2059"/>
        <v>143.43</v>
      </c>
      <c r="I3647" s="69">
        <f t="shared" si="2059"/>
        <v>3.35</v>
      </c>
      <c r="J3647" s="69">
        <f t="shared" si="2060"/>
        <v>146.78</v>
      </c>
      <c r="K3647" s="69">
        <v>0</v>
      </c>
      <c r="L3647" s="75">
        <f t="shared" si="2061"/>
        <v>146.78</v>
      </c>
      <c r="N3647" s="69">
        <v>143.43</v>
      </c>
      <c r="O3647" s="69">
        <v>3.3499999999999996</v>
      </c>
      <c r="P3647" s="69">
        <f t="shared" si="2062"/>
        <v>146.78</v>
      </c>
      <c r="Q3647" s="63"/>
      <c r="R3647" s="69">
        <f t="shared" si="2063"/>
        <v>143.43</v>
      </c>
      <c r="S3647" s="69">
        <f t="shared" si="2063"/>
        <v>3.36</v>
      </c>
      <c r="T3647" s="69">
        <f t="shared" si="2064"/>
        <v>146.79000000000002</v>
      </c>
      <c r="U3647" s="69">
        <f t="shared" si="2065"/>
        <v>0</v>
      </c>
      <c r="V3647" s="77">
        <f t="shared" si="2066"/>
        <v>146.79000000000002</v>
      </c>
      <c r="X3647" s="69">
        <v>143.43</v>
      </c>
      <c r="Y3647" s="69">
        <v>3.36</v>
      </c>
      <c r="Z3647" s="69">
        <v>146.79</v>
      </c>
      <c r="AA3647" s="78"/>
      <c r="AB3647" s="79">
        <f t="shared" si="2044"/>
        <v>-9.9999999999980105E-3</v>
      </c>
    </row>
    <row r="3648" spans="1:28" s="33" customFormat="1" x14ac:dyDescent="0.25">
      <c r="A3648" s="71" t="s">
        <v>12409</v>
      </c>
      <c r="B3648" s="72" t="s">
        <v>17330</v>
      </c>
      <c r="C3648" s="73" t="s">
        <v>8753</v>
      </c>
      <c r="D3648" s="74">
        <v>0</v>
      </c>
      <c r="E3648" s="69">
        <v>3080.93</v>
      </c>
      <c r="F3648" s="75">
        <f t="shared" si="2058"/>
        <v>0</v>
      </c>
      <c r="G3648" s="76"/>
      <c r="H3648" s="69">
        <f t="shared" si="2059"/>
        <v>2897.25</v>
      </c>
      <c r="I3648" s="69">
        <f t="shared" si="2059"/>
        <v>183.68</v>
      </c>
      <c r="J3648" s="69">
        <f t="shared" si="2060"/>
        <v>3080.93</v>
      </c>
      <c r="K3648" s="69">
        <v>0</v>
      </c>
      <c r="L3648" s="75">
        <f t="shared" si="2061"/>
        <v>3080.93</v>
      </c>
      <c r="N3648" s="69">
        <v>2897.2499999999995</v>
      </c>
      <c r="O3648" s="69">
        <v>183.68</v>
      </c>
      <c r="P3648" s="69">
        <f t="shared" si="2062"/>
        <v>3080.9299999999994</v>
      </c>
      <c r="Q3648" s="63"/>
      <c r="R3648" s="69">
        <f t="shared" si="2063"/>
        <v>2897.25</v>
      </c>
      <c r="S3648" s="69">
        <f t="shared" si="2063"/>
        <v>183.69</v>
      </c>
      <c r="T3648" s="69">
        <f t="shared" si="2064"/>
        <v>3080.94</v>
      </c>
      <c r="U3648" s="69">
        <f t="shared" si="2065"/>
        <v>0</v>
      </c>
      <c r="V3648" s="77">
        <f t="shared" si="2066"/>
        <v>3080.94</v>
      </c>
      <c r="X3648" s="69">
        <v>2897.25</v>
      </c>
      <c r="Y3648" s="69">
        <v>183.69</v>
      </c>
      <c r="Z3648" s="69">
        <v>3080.94</v>
      </c>
      <c r="AA3648" s="78"/>
      <c r="AB3648" s="79">
        <f t="shared" si="2044"/>
        <v>0</v>
      </c>
    </row>
    <row r="3649" spans="1:28" s="33" customFormat="1" x14ac:dyDescent="0.25">
      <c r="A3649" s="71" t="s">
        <v>12410</v>
      </c>
      <c r="B3649" s="72" t="s">
        <v>17331</v>
      </c>
      <c r="C3649" s="73" t="s">
        <v>8753</v>
      </c>
      <c r="D3649" s="74">
        <v>0</v>
      </c>
      <c r="E3649" s="69">
        <v>37.910000000000004</v>
      </c>
      <c r="F3649" s="75">
        <f t="shared" si="2058"/>
        <v>0</v>
      </c>
      <c r="G3649" s="76"/>
      <c r="H3649" s="69">
        <f t="shared" si="2059"/>
        <v>34.56</v>
      </c>
      <c r="I3649" s="69">
        <f t="shared" si="2059"/>
        <v>3.35</v>
      </c>
      <c r="J3649" s="69">
        <f t="shared" si="2060"/>
        <v>37.910000000000004</v>
      </c>
      <c r="K3649" s="69">
        <v>0</v>
      </c>
      <c r="L3649" s="75">
        <f t="shared" si="2061"/>
        <v>37.910000000000004</v>
      </c>
      <c r="N3649" s="69">
        <v>34.56</v>
      </c>
      <c r="O3649" s="69">
        <v>3.3499999999999996</v>
      </c>
      <c r="P3649" s="69">
        <f t="shared" si="2062"/>
        <v>37.910000000000004</v>
      </c>
      <c r="Q3649" s="63"/>
      <c r="R3649" s="69">
        <f t="shared" si="2063"/>
        <v>34.56</v>
      </c>
      <c r="S3649" s="69">
        <f t="shared" si="2063"/>
        <v>3.36</v>
      </c>
      <c r="T3649" s="69">
        <f t="shared" si="2064"/>
        <v>37.92</v>
      </c>
      <c r="U3649" s="69">
        <f t="shared" si="2065"/>
        <v>0</v>
      </c>
      <c r="V3649" s="77">
        <f t="shared" si="2066"/>
        <v>37.92</v>
      </c>
      <c r="X3649" s="69">
        <v>34.56</v>
      </c>
      <c r="Y3649" s="69">
        <v>3.36</v>
      </c>
      <c r="Z3649" s="69">
        <v>37.92</v>
      </c>
      <c r="AA3649" s="78"/>
      <c r="AB3649" s="79">
        <f t="shared" si="2044"/>
        <v>-1.0000000000005116E-2</v>
      </c>
    </row>
    <row r="3650" spans="1:28" x14ac:dyDescent="0.25">
      <c r="A3650" s="71" t="s">
        <v>12411</v>
      </c>
      <c r="B3650" s="72" t="s">
        <v>17332</v>
      </c>
      <c r="C3650" s="73" t="s">
        <v>8753</v>
      </c>
      <c r="D3650" s="74">
        <v>0</v>
      </c>
      <c r="E3650" s="69">
        <v>49.63</v>
      </c>
      <c r="F3650" s="75">
        <f t="shared" si="2058"/>
        <v>0</v>
      </c>
      <c r="G3650" s="76"/>
      <c r="H3650" s="69">
        <f t="shared" si="2059"/>
        <v>46.28</v>
      </c>
      <c r="I3650" s="69">
        <f t="shared" si="2059"/>
        <v>3.35</v>
      </c>
      <c r="J3650" s="69">
        <f t="shared" si="2060"/>
        <v>49.63</v>
      </c>
      <c r="K3650" s="69">
        <v>0</v>
      </c>
      <c r="L3650" s="75">
        <f t="shared" si="2061"/>
        <v>49.63</v>
      </c>
      <c r="N3650" s="69">
        <v>46.28</v>
      </c>
      <c r="O3650" s="69">
        <v>3.3499999999999996</v>
      </c>
      <c r="P3650" s="69">
        <f t="shared" si="2062"/>
        <v>49.63</v>
      </c>
      <c r="Q3650" s="63"/>
      <c r="R3650" s="69">
        <f t="shared" si="2063"/>
        <v>46.28</v>
      </c>
      <c r="S3650" s="69">
        <f t="shared" si="2063"/>
        <v>3.36</v>
      </c>
      <c r="T3650" s="69">
        <f t="shared" si="2064"/>
        <v>49.64</v>
      </c>
      <c r="U3650" s="69">
        <f t="shared" si="2065"/>
        <v>0</v>
      </c>
      <c r="V3650" s="77">
        <f t="shared" si="2066"/>
        <v>49.64</v>
      </c>
      <c r="X3650" s="69">
        <v>46.28</v>
      </c>
      <c r="Y3650" s="69">
        <v>3.36</v>
      </c>
      <c r="Z3650" s="69">
        <v>49.64</v>
      </c>
      <c r="AA3650" s="78"/>
      <c r="AB3650" s="79">
        <f t="shared" si="2044"/>
        <v>-9.9999999999909051E-3</v>
      </c>
    </row>
    <row r="3651" spans="1:28" x14ac:dyDescent="0.25">
      <c r="A3651" s="71" t="s">
        <v>12412</v>
      </c>
      <c r="B3651" s="72" t="s">
        <v>17333</v>
      </c>
      <c r="C3651" s="73" t="s">
        <v>8753</v>
      </c>
      <c r="D3651" s="74">
        <v>0</v>
      </c>
      <c r="E3651" s="69">
        <v>1220.8</v>
      </c>
      <c r="F3651" s="75">
        <f t="shared" si="2058"/>
        <v>0</v>
      </c>
      <c r="G3651" s="76"/>
      <c r="H3651" s="69">
        <f t="shared" si="2059"/>
        <v>1177.75</v>
      </c>
      <c r="I3651" s="69">
        <f t="shared" si="2059"/>
        <v>43.05</v>
      </c>
      <c r="J3651" s="69">
        <f t="shared" si="2060"/>
        <v>1220.8</v>
      </c>
      <c r="K3651" s="69">
        <v>0</v>
      </c>
      <c r="L3651" s="75">
        <f t="shared" si="2061"/>
        <v>1220.8</v>
      </c>
      <c r="N3651" s="69">
        <v>1177.75</v>
      </c>
      <c r="O3651" s="69">
        <v>43.05</v>
      </c>
      <c r="P3651" s="69">
        <f t="shared" si="2062"/>
        <v>1220.8</v>
      </c>
      <c r="Q3651" s="63"/>
      <c r="R3651" s="69">
        <f t="shared" si="2063"/>
        <v>1177.75</v>
      </c>
      <c r="S3651" s="69">
        <f t="shared" si="2063"/>
        <v>43.06</v>
      </c>
      <c r="T3651" s="69">
        <f t="shared" si="2064"/>
        <v>1220.81</v>
      </c>
      <c r="U3651" s="69">
        <f t="shared" si="2065"/>
        <v>0</v>
      </c>
      <c r="V3651" s="77">
        <f t="shared" si="2066"/>
        <v>1220.81</v>
      </c>
      <c r="X3651" s="69">
        <v>1177.75</v>
      </c>
      <c r="Y3651" s="69">
        <v>43.06</v>
      </c>
      <c r="Z3651" s="69">
        <v>1220.81</v>
      </c>
      <c r="AA3651" s="78"/>
      <c r="AB3651" s="79">
        <f t="shared" si="2044"/>
        <v>-1.0000000000673026E-2</v>
      </c>
    </row>
    <row r="3652" spans="1:28" x14ac:dyDescent="0.25">
      <c r="A3652" s="71" t="s">
        <v>12413</v>
      </c>
      <c r="B3652" s="72" t="s">
        <v>17334</v>
      </c>
      <c r="C3652" s="73" t="s">
        <v>8753</v>
      </c>
      <c r="D3652" s="74">
        <v>0</v>
      </c>
      <c r="E3652" s="69">
        <v>60.61</v>
      </c>
      <c r="F3652" s="75">
        <f t="shared" si="2058"/>
        <v>0</v>
      </c>
      <c r="G3652" s="76"/>
      <c r="H3652" s="69">
        <f t="shared" si="2059"/>
        <v>57.26</v>
      </c>
      <c r="I3652" s="69">
        <f t="shared" si="2059"/>
        <v>3.35</v>
      </c>
      <c r="J3652" s="69">
        <f t="shared" si="2060"/>
        <v>60.61</v>
      </c>
      <c r="K3652" s="69">
        <v>0</v>
      </c>
      <c r="L3652" s="75">
        <f t="shared" si="2061"/>
        <v>60.61</v>
      </c>
      <c r="N3652" s="69">
        <v>57.26</v>
      </c>
      <c r="O3652" s="69">
        <v>3.3499999999999996</v>
      </c>
      <c r="P3652" s="69">
        <f t="shared" si="2062"/>
        <v>60.61</v>
      </c>
      <c r="Q3652" s="63"/>
      <c r="R3652" s="69">
        <f t="shared" si="2063"/>
        <v>57.26</v>
      </c>
      <c r="S3652" s="69">
        <f t="shared" si="2063"/>
        <v>3.36</v>
      </c>
      <c r="T3652" s="69">
        <f t="shared" si="2064"/>
        <v>60.62</v>
      </c>
      <c r="U3652" s="69">
        <f t="shared" si="2065"/>
        <v>0</v>
      </c>
      <c r="V3652" s="77">
        <f t="shared" si="2066"/>
        <v>60.62</v>
      </c>
      <c r="X3652" s="69">
        <v>57.26</v>
      </c>
      <c r="Y3652" s="69">
        <v>3.36</v>
      </c>
      <c r="Z3652" s="69">
        <v>60.62</v>
      </c>
      <c r="AA3652" s="78"/>
      <c r="AB3652" s="79">
        <f t="shared" si="2044"/>
        <v>-9.9999999999980105E-3</v>
      </c>
    </row>
    <row r="3653" spans="1:28" x14ac:dyDescent="0.25">
      <c r="A3653" s="71" t="s">
        <v>12414</v>
      </c>
      <c r="B3653" s="72" t="s">
        <v>17335</v>
      </c>
      <c r="C3653" s="73" t="s">
        <v>8753</v>
      </c>
      <c r="D3653" s="74">
        <v>0</v>
      </c>
      <c r="E3653" s="69">
        <v>42.85</v>
      </c>
      <c r="F3653" s="75">
        <f t="shared" si="2058"/>
        <v>0</v>
      </c>
      <c r="G3653" s="76"/>
      <c r="H3653" s="69">
        <f t="shared" si="2059"/>
        <v>39.5</v>
      </c>
      <c r="I3653" s="69">
        <f t="shared" si="2059"/>
        <v>3.35</v>
      </c>
      <c r="J3653" s="69">
        <f t="shared" si="2060"/>
        <v>42.85</v>
      </c>
      <c r="K3653" s="69">
        <v>0</v>
      </c>
      <c r="L3653" s="75">
        <f t="shared" si="2061"/>
        <v>42.85</v>
      </c>
      <c r="N3653" s="69">
        <v>39.5</v>
      </c>
      <c r="O3653" s="69">
        <v>3.3499999999999996</v>
      </c>
      <c r="P3653" s="69">
        <f t="shared" si="2062"/>
        <v>42.85</v>
      </c>
      <c r="Q3653" s="63"/>
      <c r="R3653" s="69">
        <f t="shared" si="2063"/>
        <v>39.5</v>
      </c>
      <c r="S3653" s="69">
        <f t="shared" si="2063"/>
        <v>3.36</v>
      </c>
      <c r="T3653" s="69">
        <f t="shared" si="2064"/>
        <v>42.86</v>
      </c>
      <c r="U3653" s="69">
        <f t="shared" si="2065"/>
        <v>0</v>
      </c>
      <c r="V3653" s="77">
        <f t="shared" si="2066"/>
        <v>42.86</v>
      </c>
      <c r="X3653" s="69">
        <v>39.5</v>
      </c>
      <c r="Y3653" s="69">
        <v>3.36</v>
      </c>
      <c r="Z3653" s="69">
        <v>42.86</v>
      </c>
      <c r="AA3653" s="78"/>
      <c r="AB3653" s="79">
        <f t="shared" si="2044"/>
        <v>-9.9999999999980105E-3</v>
      </c>
    </row>
    <row r="3654" spans="1:28" x14ac:dyDescent="0.25">
      <c r="A3654" s="71" t="s">
        <v>12415</v>
      </c>
      <c r="B3654" s="72" t="s">
        <v>17336</v>
      </c>
      <c r="C3654" s="73" t="s">
        <v>8753</v>
      </c>
      <c r="D3654" s="74">
        <v>0</v>
      </c>
      <c r="E3654" s="69">
        <v>13.700000000000001</v>
      </c>
      <c r="F3654" s="75">
        <f t="shared" si="2058"/>
        <v>0</v>
      </c>
      <c r="G3654" s="76"/>
      <c r="H3654" s="69">
        <f t="shared" si="2059"/>
        <v>13.24</v>
      </c>
      <c r="I3654" s="69">
        <f t="shared" si="2059"/>
        <v>0.46</v>
      </c>
      <c r="J3654" s="69">
        <f t="shared" si="2060"/>
        <v>13.700000000000001</v>
      </c>
      <c r="K3654" s="69">
        <v>0</v>
      </c>
      <c r="L3654" s="75">
        <f t="shared" si="2061"/>
        <v>13.700000000000001</v>
      </c>
      <c r="N3654" s="69">
        <v>13.24</v>
      </c>
      <c r="O3654" s="69">
        <v>0.46</v>
      </c>
      <c r="P3654" s="69">
        <f t="shared" si="2062"/>
        <v>13.700000000000001</v>
      </c>
      <c r="Q3654" s="63"/>
      <c r="R3654" s="69">
        <f t="shared" si="2063"/>
        <v>13.24</v>
      </c>
      <c r="S3654" s="69">
        <f t="shared" si="2063"/>
        <v>0.45</v>
      </c>
      <c r="T3654" s="69">
        <f t="shared" si="2064"/>
        <v>13.69</v>
      </c>
      <c r="U3654" s="69">
        <f t="shared" si="2065"/>
        <v>0</v>
      </c>
      <c r="V3654" s="77">
        <f t="shared" si="2066"/>
        <v>13.69</v>
      </c>
      <c r="X3654" s="69">
        <v>13.24</v>
      </c>
      <c r="Y3654" s="69">
        <v>0.45</v>
      </c>
      <c r="Z3654" s="69">
        <v>13.69</v>
      </c>
      <c r="AA3654" s="78"/>
      <c r="AB3654" s="79">
        <f t="shared" si="2044"/>
        <v>-9.9999999999909051E-3</v>
      </c>
    </row>
    <row r="3655" spans="1:28" ht="22.5" x14ac:dyDescent="0.25">
      <c r="A3655" s="71" t="s">
        <v>12416</v>
      </c>
      <c r="B3655" s="72" t="s">
        <v>17337</v>
      </c>
      <c r="C3655" s="73" t="s">
        <v>8753</v>
      </c>
      <c r="D3655" s="74">
        <v>0</v>
      </c>
      <c r="E3655" s="69">
        <v>161.81</v>
      </c>
      <c r="F3655" s="75">
        <f t="shared" si="2058"/>
        <v>0</v>
      </c>
      <c r="G3655" s="76"/>
      <c r="H3655" s="69">
        <f t="shared" si="2059"/>
        <v>158.46</v>
      </c>
      <c r="I3655" s="69">
        <f t="shared" si="2059"/>
        <v>3.35</v>
      </c>
      <c r="J3655" s="69">
        <f t="shared" si="2060"/>
        <v>161.81</v>
      </c>
      <c r="K3655" s="69">
        <v>0</v>
      </c>
      <c r="L3655" s="75">
        <f t="shared" si="2061"/>
        <v>161.81</v>
      </c>
      <c r="N3655" s="69">
        <v>158.46</v>
      </c>
      <c r="O3655" s="69">
        <v>3.3499999999999996</v>
      </c>
      <c r="P3655" s="69">
        <f t="shared" si="2062"/>
        <v>161.81</v>
      </c>
      <c r="Q3655" s="63"/>
      <c r="R3655" s="69">
        <f t="shared" si="2063"/>
        <v>158.46</v>
      </c>
      <c r="S3655" s="69">
        <f t="shared" si="2063"/>
        <v>3.36</v>
      </c>
      <c r="T3655" s="69">
        <f t="shared" si="2064"/>
        <v>161.82000000000002</v>
      </c>
      <c r="U3655" s="69">
        <f t="shared" si="2065"/>
        <v>0</v>
      </c>
      <c r="V3655" s="77">
        <f t="shared" si="2066"/>
        <v>161.82000000000002</v>
      </c>
      <c r="X3655" s="69">
        <v>158.46</v>
      </c>
      <c r="Y3655" s="69">
        <v>3.36</v>
      </c>
      <c r="Z3655" s="69">
        <v>161.82</v>
      </c>
      <c r="AA3655" s="78"/>
      <c r="AB3655" s="79">
        <f t="shared" si="2044"/>
        <v>-9.9999999999980105E-3</v>
      </c>
    </row>
    <row r="3656" spans="1:28" ht="22.5" x14ac:dyDescent="0.25">
      <c r="A3656" s="71" t="s">
        <v>12417</v>
      </c>
      <c r="B3656" s="72" t="s">
        <v>17338</v>
      </c>
      <c r="C3656" s="73" t="s">
        <v>8753</v>
      </c>
      <c r="D3656" s="74">
        <v>0</v>
      </c>
      <c r="E3656" s="69">
        <v>1413.44</v>
      </c>
      <c r="F3656" s="75">
        <f t="shared" si="2058"/>
        <v>0</v>
      </c>
      <c r="G3656" s="76"/>
      <c r="H3656" s="69">
        <f t="shared" si="2059"/>
        <v>1238.98</v>
      </c>
      <c r="I3656" s="69">
        <f t="shared" si="2059"/>
        <v>174.46</v>
      </c>
      <c r="J3656" s="69">
        <f t="shared" si="2060"/>
        <v>1413.44</v>
      </c>
      <c r="K3656" s="69">
        <v>0</v>
      </c>
      <c r="L3656" s="75">
        <f t="shared" si="2061"/>
        <v>1413.44</v>
      </c>
      <c r="N3656" s="69">
        <v>1238.98</v>
      </c>
      <c r="O3656" s="69">
        <v>174.45999999999998</v>
      </c>
      <c r="P3656" s="69">
        <f t="shared" si="2062"/>
        <v>1413.44</v>
      </c>
      <c r="Q3656" s="63"/>
      <c r="R3656" s="69">
        <f t="shared" si="2063"/>
        <v>1238.98</v>
      </c>
      <c r="S3656" s="69">
        <f t="shared" si="2063"/>
        <v>174.46</v>
      </c>
      <c r="T3656" s="69">
        <f t="shared" si="2064"/>
        <v>1413.44</v>
      </c>
      <c r="U3656" s="69">
        <f t="shared" si="2065"/>
        <v>0</v>
      </c>
      <c r="V3656" s="77">
        <f t="shared" si="2066"/>
        <v>1413.44</v>
      </c>
      <c r="X3656" s="69">
        <v>1238.98</v>
      </c>
      <c r="Y3656" s="69">
        <v>174.46</v>
      </c>
      <c r="Z3656" s="69">
        <v>1413.44</v>
      </c>
      <c r="AA3656" s="78"/>
      <c r="AB3656" s="79">
        <f t="shared" si="2044"/>
        <v>-9.9999999999980105E-3</v>
      </c>
    </row>
    <row r="3657" spans="1:28" ht="22.5" x14ac:dyDescent="0.25">
      <c r="A3657" s="71" t="s">
        <v>12418</v>
      </c>
      <c r="B3657" s="72" t="s">
        <v>17339</v>
      </c>
      <c r="C3657" s="73" t="s">
        <v>8753</v>
      </c>
      <c r="D3657" s="74">
        <v>0</v>
      </c>
      <c r="E3657" s="69">
        <v>1631.63</v>
      </c>
      <c r="F3657" s="75">
        <f t="shared" si="2058"/>
        <v>0</v>
      </c>
      <c r="G3657" s="76"/>
      <c r="H3657" s="69">
        <f t="shared" si="2059"/>
        <v>1457.17</v>
      </c>
      <c r="I3657" s="69">
        <f t="shared" si="2059"/>
        <v>174.46</v>
      </c>
      <c r="J3657" s="69">
        <f t="shared" si="2060"/>
        <v>1631.63</v>
      </c>
      <c r="K3657" s="69">
        <v>0</v>
      </c>
      <c r="L3657" s="75">
        <f t="shared" si="2061"/>
        <v>1631.63</v>
      </c>
      <c r="N3657" s="69">
        <v>1457.17</v>
      </c>
      <c r="O3657" s="69">
        <v>174.45999999999998</v>
      </c>
      <c r="P3657" s="69">
        <f t="shared" si="2062"/>
        <v>1631.63</v>
      </c>
      <c r="Q3657" s="63"/>
      <c r="R3657" s="69">
        <f t="shared" si="2063"/>
        <v>1457.17</v>
      </c>
      <c r="S3657" s="69">
        <f t="shared" si="2063"/>
        <v>174.46</v>
      </c>
      <c r="T3657" s="69">
        <f t="shared" si="2064"/>
        <v>1631.63</v>
      </c>
      <c r="U3657" s="69">
        <f t="shared" si="2065"/>
        <v>0</v>
      </c>
      <c r="V3657" s="77">
        <f t="shared" si="2066"/>
        <v>1631.63</v>
      </c>
      <c r="X3657" s="69">
        <v>1457.17</v>
      </c>
      <c r="Y3657" s="69">
        <v>174.46</v>
      </c>
      <c r="Z3657" s="69">
        <v>1631.63</v>
      </c>
      <c r="AA3657" s="78"/>
      <c r="AB3657" s="79">
        <f t="shared" si="2044"/>
        <v>1.0000000000001563E-2</v>
      </c>
    </row>
    <row r="3658" spans="1:28" x14ac:dyDescent="0.25">
      <c r="A3658" s="71" t="s">
        <v>12419</v>
      </c>
      <c r="B3658" s="72" t="s">
        <v>17340</v>
      </c>
      <c r="C3658" s="73" t="s">
        <v>8753</v>
      </c>
      <c r="D3658" s="74">
        <v>0</v>
      </c>
      <c r="E3658" s="69">
        <v>2155.0899999999997</v>
      </c>
      <c r="F3658" s="75">
        <f t="shared" si="2058"/>
        <v>0</v>
      </c>
      <c r="G3658" s="76"/>
      <c r="H3658" s="69">
        <f t="shared" si="2059"/>
        <v>1625.42</v>
      </c>
      <c r="I3658" s="69">
        <f t="shared" si="2059"/>
        <v>529.66999999999996</v>
      </c>
      <c r="J3658" s="69">
        <f t="shared" si="2060"/>
        <v>2155.09</v>
      </c>
      <c r="K3658" s="69">
        <v>0</v>
      </c>
      <c r="L3658" s="75">
        <f t="shared" si="2061"/>
        <v>2155.09</v>
      </c>
      <c r="N3658" s="69">
        <v>1625.4199999999998</v>
      </c>
      <c r="O3658" s="69">
        <v>529.67000000000007</v>
      </c>
      <c r="P3658" s="69">
        <f t="shared" si="2062"/>
        <v>2155.09</v>
      </c>
      <c r="Q3658" s="63"/>
      <c r="R3658" s="69">
        <f t="shared" si="2063"/>
        <v>1625.42</v>
      </c>
      <c r="S3658" s="69">
        <f t="shared" si="2063"/>
        <v>529.66999999999996</v>
      </c>
      <c r="T3658" s="69">
        <f t="shared" si="2064"/>
        <v>2155.09</v>
      </c>
      <c r="U3658" s="69">
        <f t="shared" si="2065"/>
        <v>0</v>
      </c>
      <c r="V3658" s="77">
        <f t="shared" si="2066"/>
        <v>2155.09</v>
      </c>
      <c r="X3658" s="69">
        <v>1625.42</v>
      </c>
      <c r="Y3658" s="69">
        <v>529.66999999999996</v>
      </c>
      <c r="Z3658" s="69">
        <v>2155.09</v>
      </c>
      <c r="AA3658" s="78"/>
      <c r="AB3658" s="79">
        <f t="shared" si="2044"/>
        <v>-9.9999999999909051E-3</v>
      </c>
    </row>
    <row r="3659" spans="1:28" ht="22.5" x14ac:dyDescent="0.25">
      <c r="A3659" s="65" t="s">
        <v>12420</v>
      </c>
      <c r="B3659" s="66" t="s">
        <v>17341</v>
      </c>
      <c r="C3659" s="67"/>
      <c r="D3659" s="68"/>
      <c r="E3659" s="69"/>
      <c r="F3659" s="70"/>
      <c r="H3659" s="69"/>
      <c r="I3659" s="69"/>
      <c r="J3659" s="69"/>
      <c r="K3659" s="69"/>
      <c r="L3659" s="75"/>
      <c r="N3659" s="69"/>
      <c r="O3659" s="69"/>
      <c r="P3659" s="69"/>
      <c r="Q3659" s="63"/>
      <c r="R3659" s="69"/>
      <c r="S3659" s="69"/>
      <c r="T3659" s="69"/>
      <c r="U3659" s="69"/>
      <c r="V3659" s="77"/>
      <c r="X3659" s="69"/>
      <c r="Y3659" s="69"/>
      <c r="Z3659" s="69"/>
      <c r="AA3659" s="78"/>
      <c r="AB3659" s="79">
        <f t="shared" si="2044"/>
        <v>0</v>
      </c>
    </row>
    <row r="3660" spans="1:28" x14ac:dyDescent="0.25">
      <c r="A3660" s="71" t="s">
        <v>12421</v>
      </c>
      <c r="B3660" s="72" t="s">
        <v>17342</v>
      </c>
      <c r="C3660" s="73" t="s">
        <v>8753</v>
      </c>
      <c r="D3660" s="74">
        <v>0</v>
      </c>
      <c r="E3660" s="69">
        <v>33.75</v>
      </c>
      <c r="F3660" s="75">
        <f>ROUND(D3660*E3660,2)</f>
        <v>0</v>
      </c>
      <c r="G3660" s="76"/>
      <c r="H3660" s="69">
        <f t="shared" ref="H3660:I3663" si="2067">ROUND(N3660+(N3660*$H$2/100),2)</f>
        <v>21.95</v>
      </c>
      <c r="I3660" s="69">
        <f t="shared" si="2067"/>
        <v>11.8</v>
      </c>
      <c r="J3660" s="69">
        <f>H3660+I3660</f>
        <v>33.75</v>
      </c>
      <c r="K3660" s="69">
        <v>0</v>
      </c>
      <c r="L3660" s="75">
        <f>SUM(J3660:K3660)</f>
        <v>33.75</v>
      </c>
      <c r="N3660" s="69">
        <v>21.95</v>
      </c>
      <c r="O3660" s="69">
        <v>11.799999999999999</v>
      </c>
      <c r="P3660" s="69">
        <f>SUM(N3660:O3660)</f>
        <v>33.75</v>
      </c>
      <c r="Q3660" s="63"/>
      <c r="R3660" s="69">
        <f t="shared" ref="R3660:S3663" si="2068">X3660</f>
        <v>21.95</v>
      </c>
      <c r="S3660" s="69">
        <f t="shared" si="2068"/>
        <v>11.81</v>
      </c>
      <c r="T3660" s="69">
        <f>R3660+S3660</f>
        <v>33.76</v>
      </c>
      <c r="U3660" s="69">
        <f>ROUND(Z3660*$H$2,2)/100</f>
        <v>0</v>
      </c>
      <c r="V3660" s="77">
        <f>SUM(T3660:U3660)</f>
        <v>33.76</v>
      </c>
      <c r="X3660" s="69">
        <v>21.95</v>
      </c>
      <c r="Y3660" s="69">
        <v>11.81</v>
      </c>
      <c r="Z3660" s="69">
        <v>33.76</v>
      </c>
      <c r="AA3660" s="78"/>
      <c r="AB3660" s="79">
        <f t="shared" si="2044"/>
        <v>0</v>
      </c>
    </row>
    <row r="3661" spans="1:28" ht="22.5" x14ac:dyDescent="0.25">
      <c r="A3661" s="71" t="s">
        <v>12422</v>
      </c>
      <c r="B3661" s="72" t="s">
        <v>17343</v>
      </c>
      <c r="C3661" s="73" t="s">
        <v>8753</v>
      </c>
      <c r="D3661" s="74">
        <v>0</v>
      </c>
      <c r="E3661" s="69">
        <v>558.53</v>
      </c>
      <c r="F3661" s="75">
        <f>ROUND(D3661*E3661,2)</f>
        <v>0</v>
      </c>
      <c r="G3661" s="76"/>
      <c r="H3661" s="69">
        <f t="shared" si="2067"/>
        <v>541.75</v>
      </c>
      <c r="I3661" s="69">
        <f t="shared" si="2067"/>
        <v>16.78</v>
      </c>
      <c r="J3661" s="69">
        <f>H3661+I3661</f>
        <v>558.53</v>
      </c>
      <c r="K3661" s="69">
        <v>0</v>
      </c>
      <c r="L3661" s="75">
        <f>SUM(J3661:K3661)</f>
        <v>558.53</v>
      </c>
      <c r="N3661" s="69">
        <v>541.75</v>
      </c>
      <c r="O3661" s="69">
        <v>16.78</v>
      </c>
      <c r="P3661" s="69">
        <f>SUM(N3661:O3661)</f>
        <v>558.53</v>
      </c>
      <c r="Q3661" s="63"/>
      <c r="R3661" s="69">
        <f t="shared" si="2068"/>
        <v>541.75</v>
      </c>
      <c r="S3661" s="69">
        <f t="shared" si="2068"/>
        <v>16.79</v>
      </c>
      <c r="T3661" s="69">
        <f>R3661+S3661</f>
        <v>558.54</v>
      </c>
      <c r="U3661" s="69">
        <f>ROUND(Z3661*$H$2,2)/100</f>
        <v>0</v>
      </c>
      <c r="V3661" s="77">
        <f>SUM(T3661:U3661)</f>
        <v>558.54</v>
      </c>
      <c r="X3661" s="69">
        <v>541.75</v>
      </c>
      <c r="Y3661" s="69">
        <v>16.79</v>
      </c>
      <c r="Z3661" s="69">
        <v>558.54</v>
      </c>
      <c r="AA3661" s="78"/>
      <c r="AB3661" s="79">
        <f t="shared" si="2044"/>
        <v>0</v>
      </c>
    </row>
    <row r="3662" spans="1:28" ht="22.5" x14ac:dyDescent="0.25">
      <c r="A3662" s="71" t="s">
        <v>12423</v>
      </c>
      <c r="B3662" s="72" t="s">
        <v>17344</v>
      </c>
      <c r="C3662" s="73" t="s">
        <v>8753</v>
      </c>
      <c r="D3662" s="74">
        <v>0</v>
      </c>
      <c r="E3662" s="69">
        <v>32.739999999999995</v>
      </c>
      <c r="F3662" s="75">
        <f>ROUND(D3662*E3662,2)</f>
        <v>0</v>
      </c>
      <c r="G3662" s="76"/>
      <c r="H3662" s="69">
        <f t="shared" si="2067"/>
        <v>20.94</v>
      </c>
      <c r="I3662" s="69">
        <f t="shared" si="2067"/>
        <v>11.8</v>
      </c>
      <c r="J3662" s="69">
        <f>H3662+I3662</f>
        <v>32.74</v>
      </c>
      <c r="K3662" s="69">
        <v>0</v>
      </c>
      <c r="L3662" s="75">
        <f>SUM(J3662:K3662)</f>
        <v>32.74</v>
      </c>
      <c r="N3662" s="69">
        <v>20.94</v>
      </c>
      <c r="O3662" s="69">
        <v>11.799999999999999</v>
      </c>
      <c r="P3662" s="69">
        <f>SUM(N3662:O3662)</f>
        <v>32.74</v>
      </c>
      <c r="Q3662" s="63"/>
      <c r="R3662" s="69">
        <f t="shared" si="2068"/>
        <v>20.94</v>
      </c>
      <c r="S3662" s="69">
        <f t="shared" si="2068"/>
        <v>11.81</v>
      </c>
      <c r="T3662" s="69">
        <f>R3662+S3662</f>
        <v>32.75</v>
      </c>
      <c r="U3662" s="69">
        <f>ROUND(Z3662*$H$2,2)/100</f>
        <v>0</v>
      </c>
      <c r="V3662" s="77">
        <f>SUM(T3662:U3662)</f>
        <v>32.75</v>
      </c>
      <c r="X3662" s="69">
        <v>20.94</v>
      </c>
      <c r="Y3662" s="69">
        <v>11.81</v>
      </c>
      <c r="Z3662" s="69">
        <v>32.75</v>
      </c>
      <c r="AA3662" s="78"/>
      <c r="AB3662" s="79">
        <f t="shared" si="2044"/>
        <v>0</v>
      </c>
    </row>
    <row r="3663" spans="1:28" x14ac:dyDescent="0.25">
      <c r="A3663" s="71" t="s">
        <v>12424</v>
      </c>
      <c r="B3663" s="72" t="s">
        <v>17345</v>
      </c>
      <c r="C3663" s="73" t="s">
        <v>8753</v>
      </c>
      <c r="D3663" s="74">
        <v>0</v>
      </c>
      <c r="E3663" s="69">
        <v>6169.0800000000008</v>
      </c>
      <c r="F3663" s="75">
        <f>ROUND(D3663*E3663,2)</f>
        <v>0</v>
      </c>
      <c r="G3663" s="28"/>
      <c r="H3663" s="69">
        <f t="shared" si="2067"/>
        <v>6068.44</v>
      </c>
      <c r="I3663" s="69">
        <f t="shared" si="2067"/>
        <v>100.64</v>
      </c>
      <c r="J3663" s="69">
        <f>H3663+I3663</f>
        <v>6169.08</v>
      </c>
      <c r="K3663" s="69">
        <v>0</v>
      </c>
      <c r="L3663" s="75">
        <f>SUM(J3663:K3663)</f>
        <v>6169.08</v>
      </c>
      <c r="N3663" s="69">
        <v>6068.4400000000005</v>
      </c>
      <c r="O3663" s="69">
        <v>100.64</v>
      </c>
      <c r="P3663" s="69">
        <f>SUM(N3663:O3663)</f>
        <v>6169.0800000000008</v>
      </c>
      <c r="Q3663" s="63"/>
      <c r="R3663" s="69">
        <f t="shared" si="2068"/>
        <v>6068.44</v>
      </c>
      <c r="S3663" s="69">
        <f t="shared" si="2068"/>
        <v>100.65</v>
      </c>
      <c r="T3663" s="69">
        <f>R3663+S3663</f>
        <v>6169.0899999999992</v>
      </c>
      <c r="U3663" s="69">
        <f>ROUND(Z3663*$H$2,2)/100</f>
        <v>0</v>
      </c>
      <c r="V3663" s="77">
        <f>SUM(T3663:U3663)</f>
        <v>6169.0899999999992</v>
      </c>
      <c r="X3663" s="69">
        <v>6068.44</v>
      </c>
      <c r="Y3663" s="69">
        <v>100.65</v>
      </c>
      <c r="Z3663" s="69">
        <v>6169.09</v>
      </c>
      <c r="AA3663" s="78"/>
      <c r="AB3663" s="79">
        <f t="shared" si="2044"/>
        <v>-9.9999999999980105E-3</v>
      </c>
    </row>
    <row r="3664" spans="1:28" ht="22.5" x14ac:dyDescent="0.25">
      <c r="A3664" s="65" t="s">
        <v>12425</v>
      </c>
      <c r="B3664" s="66" t="s">
        <v>17346</v>
      </c>
      <c r="C3664" s="67"/>
      <c r="D3664" s="68"/>
      <c r="E3664" s="69"/>
      <c r="F3664" s="70"/>
      <c r="H3664" s="69"/>
      <c r="I3664" s="69"/>
      <c r="J3664" s="69"/>
      <c r="K3664" s="69"/>
      <c r="L3664" s="75"/>
      <c r="N3664" s="69"/>
      <c r="O3664" s="69"/>
      <c r="P3664" s="69"/>
      <c r="Q3664" s="63"/>
      <c r="R3664" s="69"/>
      <c r="S3664" s="69"/>
      <c r="T3664" s="69"/>
      <c r="U3664" s="69"/>
      <c r="V3664" s="77"/>
      <c r="X3664" s="69"/>
      <c r="Y3664" s="69"/>
      <c r="Z3664" s="69"/>
      <c r="AA3664" s="78"/>
      <c r="AB3664" s="79">
        <f t="shared" si="2044"/>
        <v>-9.9999999999909051E-3</v>
      </c>
    </row>
    <row r="3665" spans="1:28" ht="22.5" x14ac:dyDescent="0.25">
      <c r="A3665" s="71" t="s">
        <v>12426</v>
      </c>
      <c r="B3665" s="72" t="s">
        <v>17347</v>
      </c>
      <c r="C3665" s="108" t="s">
        <v>8753</v>
      </c>
      <c r="D3665" s="74">
        <v>0</v>
      </c>
      <c r="E3665" s="69">
        <v>477.55</v>
      </c>
      <c r="F3665" s="75">
        <f t="shared" ref="F3665:F3688" si="2069">ROUND(D3665*E3665,2)</f>
        <v>0</v>
      </c>
      <c r="G3665" s="33"/>
      <c r="H3665" s="69">
        <f t="shared" ref="H3665:I3688" si="2070">ROUND(N3665+(N3665*$H$2/100),2)</f>
        <v>444</v>
      </c>
      <c r="I3665" s="69">
        <f t="shared" si="2070"/>
        <v>33.549999999999997</v>
      </c>
      <c r="J3665" s="69">
        <f t="shared" ref="J3665:J3688" si="2071">H3665+I3665</f>
        <v>477.55</v>
      </c>
      <c r="K3665" s="69">
        <v>0</v>
      </c>
      <c r="L3665" s="75">
        <f t="shared" ref="L3665:L3688" si="2072">SUM(J3665:K3665)</f>
        <v>477.55</v>
      </c>
      <c r="N3665" s="69">
        <v>444</v>
      </c>
      <c r="O3665" s="69">
        <v>33.549999999999997</v>
      </c>
      <c r="P3665" s="69">
        <f t="shared" ref="P3665:P3688" si="2073">SUM(N3665:O3665)</f>
        <v>477.55</v>
      </c>
      <c r="Q3665" s="63"/>
      <c r="R3665" s="69">
        <f t="shared" ref="R3665:S3688" si="2074">X3665</f>
        <v>444</v>
      </c>
      <c r="S3665" s="69">
        <f t="shared" si="2074"/>
        <v>33.549999999999997</v>
      </c>
      <c r="T3665" s="69">
        <f t="shared" ref="T3665:T3688" si="2075">R3665+S3665</f>
        <v>477.55</v>
      </c>
      <c r="U3665" s="69">
        <f t="shared" ref="U3665:U3688" si="2076">ROUND(Z3665*$H$2,2)/100</f>
        <v>0</v>
      </c>
      <c r="V3665" s="77">
        <f t="shared" ref="V3665:V3688" si="2077">SUM(T3665:U3665)</f>
        <v>477.55</v>
      </c>
      <c r="X3665" s="69">
        <v>444</v>
      </c>
      <c r="Y3665" s="69">
        <v>33.549999999999997</v>
      </c>
      <c r="Z3665" s="69">
        <v>477.55</v>
      </c>
      <c r="AA3665" s="78"/>
      <c r="AB3665" s="79">
        <f t="shared" si="2044"/>
        <v>-9.9999999999980105E-3</v>
      </c>
    </row>
    <row r="3666" spans="1:28" ht="22.5" x14ac:dyDescent="0.25">
      <c r="A3666" s="71" t="s">
        <v>12427</v>
      </c>
      <c r="B3666" s="72" t="s">
        <v>17348</v>
      </c>
      <c r="C3666" s="108" t="s">
        <v>8753</v>
      </c>
      <c r="D3666" s="74">
        <v>0</v>
      </c>
      <c r="E3666" s="69">
        <v>145.69</v>
      </c>
      <c r="F3666" s="75">
        <f t="shared" si="2069"/>
        <v>0</v>
      </c>
      <c r="G3666" s="33"/>
      <c r="H3666" s="69">
        <f t="shared" si="2070"/>
        <v>118.87</v>
      </c>
      <c r="I3666" s="69">
        <f t="shared" si="2070"/>
        <v>26.82</v>
      </c>
      <c r="J3666" s="69">
        <f t="shared" si="2071"/>
        <v>145.69</v>
      </c>
      <c r="K3666" s="69">
        <v>0</v>
      </c>
      <c r="L3666" s="75">
        <f t="shared" si="2072"/>
        <v>145.69</v>
      </c>
      <c r="N3666" s="69">
        <v>118.87</v>
      </c>
      <c r="O3666" s="69">
        <v>26.82</v>
      </c>
      <c r="P3666" s="69">
        <f t="shared" si="2073"/>
        <v>145.69</v>
      </c>
      <c r="Q3666" s="63"/>
      <c r="R3666" s="69">
        <f t="shared" si="2074"/>
        <v>118.87</v>
      </c>
      <c r="S3666" s="69">
        <f t="shared" si="2074"/>
        <v>26.84</v>
      </c>
      <c r="T3666" s="69">
        <f t="shared" si="2075"/>
        <v>145.71</v>
      </c>
      <c r="U3666" s="69">
        <f t="shared" si="2076"/>
        <v>0</v>
      </c>
      <c r="V3666" s="77">
        <f t="shared" si="2077"/>
        <v>145.71</v>
      </c>
      <c r="X3666" s="69">
        <v>118.87</v>
      </c>
      <c r="Y3666" s="69">
        <v>26.84</v>
      </c>
      <c r="Z3666" s="69">
        <v>145.71</v>
      </c>
      <c r="AA3666" s="78"/>
      <c r="AB3666" s="79">
        <f t="shared" si="2044"/>
        <v>-9.999999999308784E-3</v>
      </c>
    </row>
    <row r="3667" spans="1:28" ht="22.5" x14ac:dyDescent="0.25">
      <c r="A3667" s="71" t="s">
        <v>12428</v>
      </c>
      <c r="B3667" s="72" t="s">
        <v>17349</v>
      </c>
      <c r="C3667" s="73" t="s">
        <v>8753</v>
      </c>
      <c r="D3667" s="74">
        <v>0</v>
      </c>
      <c r="E3667" s="69">
        <v>15095.99</v>
      </c>
      <c r="F3667" s="75">
        <f t="shared" si="2069"/>
        <v>0</v>
      </c>
      <c r="G3667" s="76"/>
      <c r="H3667" s="69">
        <f t="shared" si="2070"/>
        <v>15085.3</v>
      </c>
      <c r="I3667" s="69">
        <f t="shared" si="2070"/>
        <v>10.69</v>
      </c>
      <c r="J3667" s="69">
        <f t="shared" si="2071"/>
        <v>15095.99</v>
      </c>
      <c r="K3667" s="69">
        <v>0</v>
      </c>
      <c r="L3667" s="75">
        <f t="shared" si="2072"/>
        <v>15095.99</v>
      </c>
      <c r="N3667" s="69">
        <v>15085.3</v>
      </c>
      <c r="O3667" s="69">
        <v>10.69</v>
      </c>
      <c r="P3667" s="69">
        <f t="shared" si="2073"/>
        <v>15095.99</v>
      </c>
      <c r="Q3667" s="63"/>
      <c r="R3667" s="69">
        <f t="shared" si="2074"/>
        <v>15085.3</v>
      </c>
      <c r="S3667" s="69">
        <f t="shared" si="2074"/>
        <v>10.69</v>
      </c>
      <c r="T3667" s="69">
        <f t="shared" si="2075"/>
        <v>15095.99</v>
      </c>
      <c r="U3667" s="69">
        <f t="shared" si="2076"/>
        <v>0</v>
      </c>
      <c r="V3667" s="77">
        <f t="shared" si="2077"/>
        <v>15095.99</v>
      </c>
      <c r="X3667" s="69">
        <v>15085.3</v>
      </c>
      <c r="Y3667" s="69">
        <v>10.69</v>
      </c>
      <c r="Z3667" s="69">
        <v>15095.99</v>
      </c>
      <c r="AA3667" s="78"/>
      <c r="AB3667" s="79">
        <f t="shared" si="2044"/>
        <v>0</v>
      </c>
    </row>
    <row r="3668" spans="1:28" ht="22.5" x14ac:dyDescent="0.25">
      <c r="A3668" s="71" t="s">
        <v>12429</v>
      </c>
      <c r="B3668" s="72" t="s">
        <v>17350</v>
      </c>
      <c r="C3668" s="73" t="s">
        <v>8753</v>
      </c>
      <c r="D3668" s="74">
        <v>0</v>
      </c>
      <c r="E3668" s="69">
        <v>215.9</v>
      </c>
      <c r="F3668" s="75">
        <f t="shared" si="2069"/>
        <v>0</v>
      </c>
      <c r="G3668" s="76"/>
      <c r="H3668" s="69">
        <f t="shared" si="2070"/>
        <v>199.12</v>
      </c>
      <c r="I3668" s="69">
        <f t="shared" si="2070"/>
        <v>16.78</v>
      </c>
      <c r="J3668" s="69">
        <f t="shared" si="2071"/>
        <v>215.9</v>
      </c>
      <c r="K3668" s="69">
        <v>0</v>
      </c>
      <c r="L3668" s="75">
        <f t="shared" si="2072"/>
        <v>215.9</v>
      </c>
      <c r="N3668" s="69">
        <v>199.12</v>
      </c>
      <c r="O3668" s="69">
        <v>16.78</v>
      </c>
      <c r="P3668" s="69">
        <f t="shared" si="2073"/>
        <v>215.9</v>
      </c>
      <c r="Q3668" s="63"/>
      <c r="R3668" s="69">
        <f t="shared" si="2074"/>
        <v>199.12</v>
      </c>
      <c r="S3668" s="69">
        <f t="shared" si="2074"/>
        <v>16.79</v>
      </c>
      <c r="T3668" s="69">
        <f t="shared" si="2075"/>
        <v>215.91</v>
      </c>
      <c r="U3668" s="69">
        <f t="shared" si="2076"/>
        <v>0</v>
      </c>
      <c r="V3668" s="77">
        <f t="shared" si="2077"/>
        <v>215.91</v>
      </c>
      <c r="X3668" s="69">
        <v>199.12</v>
      </c>
      <c r="Y3668" s="69">
        <v>16.79</v>
      </c>
      <c r="Z3668" s="69">
        <v>215.91</v>
      </c>
      <c r="AA3668" s="78"/>
      <c r="AB3668" s="79">
        <f t="shared" si="2044"/>
        <v>0</v>
      </c>
    </row>
    <row r="3669" spans="1:28" ht="22.5" x14ac:dyDescent="0.25">
      <c r="A3669" s="71" t="s">
        <v>12430</v>
      </c>
      <c r="B3669" s="72" t="s">
        <v>17351</v>
      </c>
      <c r="C3669" s="73" t="s">
        <v>8753</v>
      </c>
      <c r="D3669" s="74">
        <v>0</v>
      </c>
      <c r="E3669" s="69">
        <v>91.88</v>
      </c>
      <c r="F3669" s="75">
        <f t="shared" si="2069"/>
        <v>0</v>
      </c>
      <c r="G3669" s="76"/>
      <c r="H3669" s="69">
        <f t="shared" si="2070"/>
        <v>75.099999999999994</v>
      </c>
      <c r="I3669" s="69">
        <f t="shared" si="2070"/>
        <v>16.78</v>
      </c>
      <c r="J3669" s="69">
        <f t="shared" si="2071"/>
        <v>91.88</v>
      </c>
      <c r="K3669" s="69">
        <v>0</v>
      </c>
      <c r="L3669" s="75">
        <f t="shared" si="2072"/>
        <v>91.88</v>
      </c>
      <c r="N3669" s="69">
        <v>75.099999999999994</v>
      </c>
      <c r="O3669" s="69">
        <v>16.78</v>
      </c>
      <c r="P3669" s="69">
        <f t="shared" si="2073"/>
        <v>91.88</v>
      </c>
      <c r="Q3669" s="63"/>
      <c r="R3669" s="69">
        <f t="shared" si="2074"/>
        <v>75.099999999999994</v>
      </c>
      <c r="S3669" s="69">
        <f t="shared" si="2074"/>
        <v>16.79</v>
      </c>
      <c r="T3669" s="69">
        <f t="shared" si="2075"/>
        <v>91.889999999999986</v>
      </c>
      <c r="U3669" s="69">
        <f t="shared" si="2076"/>
        <v>0</v>
      </c>
      <c r="V3669" s="77">
        <f t="shared" si="2077"/>
        <v>91.889999999999986</v>
      </c>
      <c r="X3669" s="69">
        <v>75.099999999999994</v>
      </c>
      <c r="Y3669" s="69">
        <v>16.79</v>
      </c>
      <c r="Z3669" s="69">
        <v>91.89</v>
      </c>
      <c r="AA3669" s="78"/>
      <c r="AB3669" s="79">
        <f t="shared" si="2044"/>
        <v>-2.0000000000010232E-2</v>
      </c>
    </row>
    <row r="3670" spans="1:28" x14ac:dyDescent="0.25">
      <c r="A3670" s="71" t="s">
        <v>12431</v>
      </c>
      <c r="B3670" s="72" t="s">
        <v>17352</v>
      </c>
      <c r="C3670" s="73" t="s">
        <v>8753</v>
      </c>
      <c r="D3670" s="74">
        <v>0</v>
      </c>
      <c r="E3670" s="69">
        <v>196.46</v>
      </c>
      <c r="F3670" s="75">
        <f t="shared" si="2069"/>
        <v>0</v>
      </c>
      <c r="G3670" s="76"/>
      <c r="H3670" s="69">
        <f t="shared" si="2070"/>
        <v>186.4</v>
      </c>
      <c r="I3670" s="69">
        <f t="shared" si="2070"/>
        <v>10.06</v>
      </c>
      <c r="J3670" s="69">
        <f t="shared" si="2071"/>
        <v>196.46</v>
      </c>
      <c r="K3670" s="69">
        <v>0</v>
      </c>
      <c r="L3670" s="75">
        <f t="shared" si="2072"/>
        <v>196.46</v>
      </c>
      <c r="N3670" s="69">
        <v>186.4</v>
      </c>
      <c r="O3670" s="69">
        <v>10.06</v>
      </c>
      <c r="P3670" s="69">
        <f t="shared" si="2073"/>
        <v>196.46</v>
      </c>
      <c r="Q3670" s="63"/>
      <c r="R3670" s="69">
        <f t="shared" si="2074"/>
        <v>186.4</v>
      </c>
      <c r="S3670" s="69">
        <f t="shared" si="2074"/>
        <v>10.06</v>
      </c>
      <c r="T3670" s="69">
        <f t="shared" si="2075"/>
        <v>196.46</v>
      </c>
      <c r="U3670" s="69">
        <f t="shared" si="2076"/>
        <v>0</v>
      </c>
      <c r="V3670" s="77">
        <f t="shared" si="2077"/>
        <v>196.46</v>
      </c>
      <c r="X3670" s="69">
        <v>186.4</v>
      </c>
      <c r="Y3670" s="69">
        <v>10.06</v>
      </c>
      <c r="Z3670" s="69">
        <v>196.46</v>
      </c>
      <c r="AA3670" s="78"/>
      <c r="AB3670" s="79">
        <f t="shared" si="2044"/>
        <v>0</v>
      </c>
    </row>
    <row r="3671" spans="1:28" ht="22.5" x14ac:dyDescent="0.25">
      <c r="A3671" s="71" t="s">
        <v>12432</v>
      </c>
      <c r="B3671" s="72" t="s">
        <v>17353</v>
      </c>
      <c r="C3671" s="73" t="s">
        <v>8753</v>
      </c>
      <c r="D3671" s="74">
        <v>0</v>
      </c>
      <c r="E3671" s="69">
        <v>64.16</v>
      </c>
      <c r="F3671" s="75">
        <f t="shared" si="2069"/>
        <v>0</v>
      </c>
      <c r="G3671" s="76"/>
      <c r="H3671" s="69">
        <f t="shared" si="2070"/>
        <v>54.1</v>
      </c>
      <c r="I3671" s="69">
        <f t="shared" si="2070"/>
        <v>10.06</v>
      </c>
      <c r="J3671" s="69">
        <f t="shared" si="2071"/>
        <v>64.16</v>
      </c>
      <c r="K3671" s="69">
        <v>0</v>
      </c>
      <c r="L3671" s="75">
        <f t="shared" si="2072"/>
        <v>64.16</v>
      </c>
      <c r="N3671" s="69">
        <v>54.1</v>
      </c>
      <c r="O3671" s="69">
        <v>10.06</v>
      </c>
      <c r="P3671" s="69">
        <f t="shared" si="2073"/>
        <v>64.16</v>
      </c>
      <c r="Q3671" s="63"/>
      <c r="R3671" s="69">
        <f t="shared" si="2074"/>
        <v>54.1</v>
      </c>
      <c r="S3671" s="69">
        <f t="shared" si="2074"/>
        <v>10.06</v>
      </c>
      <c r="T3671" s="69">
        <f t="shared" si="2075"/>
        <v>64.16</v>
      </c>
      <c r="U3671" s="69">
        <f t="shared" si="2076"/>
        <v>0</v>
      </c>
      <c r="V3671" s="77">
        <f t="shared" si="2077"/>
        <v>64.16</v>
      </c>
      <c r="X3671" s="69">
        <v>54.1</v>
      </c>
      <c r="Y3671" s="69">
        <v>10.06</v>
      </c>
      <c r="Z3671" s="69">
        <v>64.16</v>
      </c>
      <c r="AA3671" s="78"/>
      <c r="AB3671" s="79">
        <f t="shared" si="2044"/>
        <v>-9.9999999999909051E-3</v>
      </c>
    </row>
    <row r="3672" spans="1:28" ht="22.5" x14ac:dyDescent="0.25">
      <c r="A3672" s="71" t="s">
        <v>12433</v>
      </c>
      <c r="B3672" s="72" t="s">
        <v>17354</v>
      </c>
      <c r="C3672" s="73" t="s">
        <v>8753</v>
      </c>
      <c r="D3672" s="74">
        <v>0</v>
      </c>
      <c r="E3672" s="69">
        <v>139.56</v>
      </c>
      <c r="F3672" s="75">
        <f t="shared" si="2069"/>
        <v>0</v>
      </c>
      <c r="G3672" s="76"/>
      <c r="H3672" s="69">
        <f t="shared" si="2070"/>
        <v>129.5</v>
      </c>
      <c r="I3672" s="69">
        <f t="shared" si="2070"/>
        <v>10.06</v>
      </c>
      <c r="J3672" s="69">
        <f t="shared" si="2071"/>
        <v>139.56</v>
      </c>
      <c r="K3672" s="69">
        <v>0</v>
      </c>
      <c r="L3672" s="75">
        <f t="shared" si="2072"/>
        <v>139.56</v>
      </c>
      <c r="N3672" s="69">
        <v>129.5</v>
      </c>
      <c r="O3672" s="69">
        <v>10.06</v>
      </c>
      <c r="P3672" s="69">
        <f t="shared" si="2073"/>
        <v>139.56</v>
      </c>
      <c r="Q3672" s="63"/>
      <c r="R3672" s="69">
        <f t="shared" si="2074"/>
        <v>129.5</v>
      </c>
      <c r="S3672" s="69">
        <f t="shared" si="2074"/>
        <v>10.06</v>
      </c>
      <c r="T3672" s="69">
        <f t="shared" si="2075"/>
        <v>139.56</v>
      </c>
      <c r="U3672" s="69">
        <f t="shared" si="2076"/>
        <v>0</v>
      </c>
      <c r="V3672" s="77">
        <f t="shared" si="2077"/>
        <v>139.56</v>
      </c>
      <c r="X3672" s="69">
        <v>129.5</v>
      </c>
      <c r="Y3672" s="69">
        <v>10.06</v>
      </c>
      <c r="Z3672" s="69">
        <v>139.56</v>
      </c>
      <c r="AA3672" s="78"/>
      <c r="AB3672" s="79">
        <f t="shared" si="2044"/>
        <v>-1.0000000000005116E-2</v>
      </c>
    </row>
    <row r="3673" spans="1:28" x14ac:dyDescent="0.25">
      <c r="A3673" s="71" t="s">
        <v>12434</v>
      </c>
      <c r="B3673" s="72" t="s">
        <v>17355</v>
      </c>
      <c r="C3673" s="73" t="s">
        <v>8753</v>
      </c>
      <c r="D3673" s="74">
        <v>0</v>
      </c>
      <c r="E3673" s="69">
        <v>457.16</v>
      </c>
      <c r="F3673" s="75">
        <f t="shared" si="2069"/>
        <v>0</v>
      </c>
      <c r="G3673" s="76"/>
      <c r="H3673" s="69">
        <f t="shared" si="2070"/>
        <v>447.1</v>
      </c>
      <c r="I3673" s="69">
        <f t="shared" si="2070"/>
        <v>10.06</v>
      </c>
      <c r="J3673" s="69">
        <f t="shared" si="2071"/>
        <v>457.16</v>
      </c>
      <c r="K3673" s="69">
        <v>0</v>
      </c>
      <c r="L3673" s="75">
        <f t="shared" si="2072"/>
        <v>457.16</v>
      </c>
      <c r="N3673" s="69">
        <v>447.1</v>
      </c>
      <c r="O3673" s="69">
        <v>10.06</v>
      </c>
      <c r="P3673" s="69">
        <f t="shared" si="2073"/>
        <v>457.16</v>
      </c>
      <c r="Q3673" s="63"/>
      <c r="R3673" s="69">
        <f t="shared" si="2074"/>
        <v>447.1</v>
      </c>
      <c r="S3673" s="69">
        <f t="shared" si="2074"/>
        <v>10.06</v>
      </c>
      <c r="T3673" s="69">
        <f t="shared" si="2075"/>
        <v>457.16</v>
      </c>
      <c r="U3673" s="69">
        <f t="shared" si="2076"/>
        <v>0</v>
      </c>
      <c r="V3673" s="77">
        <f t="shared" si="2077"/>
        <v>457.16</v>
      </c>
      <c r="X3673" s="69">
        <v>447.1</v>
      </c>
      <c r="Y3673" s="69">
        <v>10.06</v>
      </c>
      <c r="Z3673" s="69">
        <v>457.16</v>
      </c>
      <c r="AA3673" s="78"/>
      <c r="AB3673" s="79">
        <f t="shared" si="2044"/>
        <v>0</v>
      </c>
    </row>
    <row r="3674" spans="1:28" ht="22.5" x14ac:dyDescent="0.25">
      <c r="A3674" s="71" t="s">
        <v>12435</v>
      </c>
      <c r="B3674" s="72" t="s">
        <v>17356</v>
      </c>
      <c r="C3674" s="73" t="s">
        <v>8753</v>
      </c>
      <c r="D3674" s="74">
        <v>0</v>
      </c>
      <c r="E3674" s="69">
        <v>225.47</v>
      </c>
      <c r="F3674" s="75">
        <f t="shared" si="2069"/>
        <v>0</v>
      </c>
      <c r="G3674" s="76"/>
      <c r="H3674" s="69">
        <f t="shared" si="2070"/>
        <v>215.41</v>
      </c>
      <c r="I3674" s="69">
        <f t="shared" si="2070"/>
        <v>10.06</v>
      </c>
      <c r="J3674" s="69">
        <f t="shared" si="2071"/>
        <v>225.47</v>
      </c>
      <c r="K3674" s="69">
        <v>0</v>
      </c>
      <c r="L3674" s="75">
        <f t="shared" si="2072"/>
        <v>225.47</v>
      </c>
      <c r="N3674" s="69">
        <v>215.41</v>
      </c>
      <c r="O3674" s="69">
        <v>10.06</v>
      </c>
      <c r="P3674" s="69">
        <f t="shared" si="2073"/>
        <v>225.47</v>
      </c>
      <c r="Q3674" s="63"/>
      <c r="R3674" s="69">
        <f t="shared" si="2074"/>
        <v>215.41</v>
      </c>
      <c r="S3674" s="69">
        <f t="shared" si="2074"/>
        <v>10.06</v>
      </c>
      <c r="T3674" s="69">
        <f t="shared" si="2075"/>
        <v>225.47</v>
      </c>
      <c r="U3674" s="69">
        <f t="shared" si="2076"/>
        <v>0</v>
      </c>
      <c r="V3674" s="77">
        <f t="shared" si="2077"/>
        <v>225.47</v>
      </c>
      <c r="X3674" s="69">
        <v>215.41</v>
      </c>
      <c r="Y3674" s="69">
        <v>10.06</v>
      </c>
      <c r="Z3674" s="69">
        <v>225.47</v>
      </c>
      <c r="AA3674" s="78"/>
      <c r="AB3674" s="79">
        <f t="shared" si="2044"/>
        <v>0</v>
      </c>
    </row>
    <row r="3675" spans="1:28" s="82" customFormat="1" ht="22.5" x14ac:dyDescent="0.25">
      <c r="A3675" s="71" t="s">
        <v>12436</v>
      </c>
      <c r="B3675" s="72" t="s">
        <v>17357</v>
      </c>
      <c r="C3675" s="73" t="s">
        <v>8753</v>
      </c>
      <c r="D3675" s="74">
        <v>0</v>
      </c>
      <c r="E3675" s="69">
        <v>128.24</v>
      </c>
      <c r="F3675" s="75">
        <f t="shared" si="2069"/>
        <v>0</v>
      </c>
      <c r="G3675" s="76"/>
      <c r="H3675" s="69">
        <f t="shared" si="2070"/>
        <v>111.46</v>
      </c>
      <c r="I3675" s="69">
        <f t="shared" si="2070"/>
        <v>16.78</v>
      </c>
      <c r="J3675" s="69">
        <f t="shared" si="2071"/>
        <v>128.24</v>
      </c>
      <c r="K3675" s="69">
        <v>0</v>
      </c>
      <c r="L3675" s="75">
        <f t="shared" si="2072"/>
        <v>128.24</v>
      </c>
      <c r="M3675" s="33"/>
      <c r="N3675" s="69">
        <v>111.46</v>
      </c>
      <c r="O3675" s="69">
        <v>16.78</v>
      </c>
      <c r="P3675" s="69">
        <f t="shared" si="2073"/>
        <v>128.24</v>
      </c>
      <c r="Q3675" s="63"/>
      <c r="R3675" s="69">
        <f t="shared" si="2074"/>
        <v>111.46</v>
      </c>
      <c r="S3675" s="69">
        <f t="shared" si="2074"/>
        <v>16.79</v>
      </c>
      <c r="T3675" s="69">
        <f t="shared" si="2075"/>
        <v>128.25</v>
      </c>
      <c r="U3675" s="69">
        <f t="shared" si="2076"/>
        <v>0</v>
      </c>
      <c r="V3675" s="77">
        <f t="shared" si="2077"/>
        <v>128.25</v>
      </c>
      <c r="W3675" s="33"/>
      <c r="X3675" s="69">
        <v>111.46</v>
      </c>
      <c r="Y3675" s="69">
        <v>16.79</v>
      </c>
      <c r="Z3675" s="69">
        <v>128.25</v>
      </c>
      <c r="AA3675" s="78"/>
      <c r="AB3675" s="79">
        <f t="shared" si="2044"/>
        <v>0</v>
      </c>
    </row>
    <row r="3676" spans="1:28" ht="22.5" x14ac:dyDescent="0.25">
      <c r="A3676" s="71" t="s">
        <v>12437</v>
      </c>
      <c r="B3676" s="72" t="s">
        <v>17358</v>
      </c>
      <c r="C3676" s="73" t="s">
        <v>8753</v>
      </c>
      <c r="D3676" s="74">
        <v>0</v>
      </c>
      <c r="E3676" s="69">
        <v>586.56000000000006</v>
      </c>
      <c r="F3676" s="75">
        <f t="shared" si="2069"/>
        <v>0</v>
      </c>
      <c r="G3676" s="76"/>
      <c r="H3676" s="69">
        <f t="shared" si="2070"/>
        <v>575.87</v>
      </c>
      <c r="I3676" s="69">
        <f t="shared" si="2070"/>
        <v>10.69</v>
      </c>
      <c r="J3676" s="69">
        <f t="shared" si="2071"/>
        <v>586.56000000000006</v>
      </c>
      <c r="K3676" s="69">
        <v>0</v>
      </c>
      <c r="L3676" s="75">
        <f t="shared" si="2072"/>
        <v>586.56000000000006</v>
      </c>
      <c r="N3676" s="69">
        <v>575.87</v>
      </c>
      <c r="O3676" s="69">
        <v>10.69</v>
      </c>
      <c r="P3676" s="69">
        <f t="shared" si="2073"/>
        <v>586.56000000000006</v>
      </c>
      <c r="Q3676" s="63"/>
      <c r="R3676" s="69">
        <f t="shared" si="2074"/>
        <v>575.87</v>
      </c>
      <c r="S3676" s="69">
        <f t="shared" si="2074"/>
        <v>10.69</v>
      </c>
      <c r="T3676" s="69">
        <f t="shared" si="2075"/>
        <v>586.56000000000006</v>
      </c>
      <c r="U3676" s="69">
        <f t="shared" si="2076"/>
        <v>0</v>
      </c>
      <c r="V3676" s="77">
        <f t="shared" si="2077"/>
        <v>586.56000000000006</v>
      </c>
      <c r="X3676" s="69">
        <v>575.87</v>
      </c>
      <c r="Y3676" s="69">
        <v>10.69</v>
      </c>
      <c r="Z3676" s="69">
        <v>586.55999999999995</v>
      </c>
      <c r="AA3676" s="78"/>
      <c r="AB3676" s="79">
        <f t="shared" si="2044"/>
        <v>0</v>
      </c>
    </row>
    <row r="3677" spans="1:28" ht="22.5" x14ac:dyDescent="0.25">
      <c r="A3677" s="71" t="s">
        <v>12438</v>
      </c>
      <c r="B3677" s="72" t="s">
        <v>17359</v>
      </c>
      <c r="C3677" s="73" t="s">
        <v>8753</v>
      </c>
      <c r="D3677" s="74">
        <v>0</v>
      </c>
      <c r="E3677" s="69">
        <v>223.09</v>
      </c>
      <c r="F3677" s="75">
        <f t="shared" si="2069"/>
        <v>0</v>
      </c>
      <c r="G3677" s="76"/>
      <c r="H3677" s="69">
        <f t="shared" si="2070"/>
        <v>212.4</v>
      </c>
      <c r="I3677" s="69">
        <f t="shared" si="2070"/>
        <v>10.69</v>
      </c>
      <c r="J3677" s="69">
        <f t="shared" si="2071"/>
        <v>223.09</v>
      </c>
      <c r="K3677" s="69">
        <v>0</v>
      </c>
      <c r="L3677" s="75">
        <f t="shared" si="2072"/>
        <v>223.09</v>
      </c>
      <c r="N3677" s="69">
        <v>212.4</v>
      </c>
      <c r="O3677" s="69">
        <v>10.69</v>
      </c>
      <c r="P3677" s="69">
        <f t="shared" si="2073"/>
        <v>223.09</v>
      </c>
      <c r="Q3677" s="63"/>
      <c r="R3677" s="69">
        <f t="shared" si="2074"/>
        <v>212.4</v>
      </c>
      <c r="S3677" s="69">
        <f t="shared" si="2074"/>
        <v>10.69</v>
      </c>
      <c r="T3677" s="69">
        <f t="shared" si="2075"/>
        <v>223.09</v>
      </c>
      <c r="U3677" s="69">
        <f t="shared" si="2076"/>
        <v>0</v>
      </c>
      <c r="V3677" s="77">
        <f t="shared" si="2077"/>
        <v>223.09</v>
      </c>
      <c r="X3677" s="69">
        <v>212.4</v>
      </c>
      <c r="Y3677" s="69">
        <v>10.69</v>
      </c>
      <c r="Z3677" s="69">
        <v>223.09</v>
      </c>
      <c r="AA3677" s="78"/>
      <c r="AB3677" s="79">
        <f t="shared" si="2044"/>
        <v>0</v>
      </c>
    </row>
    <row r="3678" spans="1:28" x14ac:dyDescent="0.25">
      <c r="A3678" s="71" t="s">
        <v>12439</v>
      </c>
      <c r="B3678" s="72" t="s">
        <v>17360</v>
      </c>
      <c r="C3678" s="73" t="s">
        <v>8753</v>
      </c>
      <c r="D3678" s="74">
        <v>0</v>
      </c>
      <c r="E3678" s="69">
        <v>639.0200000000001</v>
      </c>
      <c r="F3678" s="75">
        <f t="shared" si="2069"/>
        <v>0</v>
      </c>
      <c r="G3678" s="76"/>
      <c r="H3678" s="69">
        <f t="shared" si="2070"/>
        <v>628.33000000000004</v>
      </c>
      <c r="I3678" s="69">
        <f t="shared" si="2070"/>
        <v>10.69</v>
      </c>
      <c r="J3678" s="69">
        <f t="shared" si="2071"/>
        <v>639.0200000000001</v>
      </c>
      <c r="K3678" s="69">
        <v>0</v>
      </c>
      <c r="L3678" s="75">
        <f t="shared" si="2072"/>
        <v>639.0200000000001</v>
      </c>
      <c r="N3678" s="69">
        <v>628.33000000000004</v>
      </c>
      <c r="O3678" s="69">
        <v>10.69</v>
      </c>
      <c r="P3678" s="69">
        <f t="shared" si="2073"/>
        <v>639.0200000000001</v>
      </c>
      <c r="Q3678" s="63"/>
      <c r="R3678" s="69">
        <f t="shared" si="2074"/>
        <v>628.33000000000004</v>
      </c>
      <c r="S3678" s="69">
        <f t="shared" si="2074"/>
        <v>10.69</v>
      </c>
      <c r="T3678" s="69">
        <f t="shared" si="2075"/>
        <v>639.0200000000001</v>
      </c>
      <c r="U3678" s="69">
        <f t="shared" si="2076"/>
        <v>0</v>
      </c>
      <c r="V3678" s="77">
        <f t="shared" si="2077"/>
        <v>639.0200000000001</v>
      </c>
      <c r="X3678" s="69">
        <v>628.33000000000004</v>
      </c>
      <c r="Y3678" s="69">
        <v>10.69</v>
      </c>
      <c r="Z3678" s="69">
        <v>639.02</v>
      </c>
      <c r="AA3678" s="78"/>
      <c r="AB3678" s="79">
        <f t="shared" si="2044"/>
        <v>-9.9999999999909051E-3</v>
      </c>
    </row>
    <row r="3679" spans="1:28" ht="33.75" x14ac:dyDescent="0.25">
      <c r="A3679" s="71" t="s">
        <v>12440</v>
      </c>
      <c r="B3679" s="72" t="s">
        <v>17361</v>
      </c>
      <c r="C3679" s="73" t="s">
        <v>8753</v>
      </c>
      <c r="D3679" s="74">
        <v>0</v>
      </c>
      <c r="E3679" s="69">
        <v>56.72</v>
      </c>
      <c r="F3679" s="75">
        <f t="shared" si="2069"/>
        <v>0</v>
      </c>
      <c r="G3679" s="76"/>
      <c r="H3679" s="69">
        <f t="shared" si="2070"/>
        <v>46.66</v>
      </c>
      <c r="I3679" s="69">
        <f t="shared" si="2070"/>
        <v>10.06</v>
      </c>
      <c r="J3679" s="69">
        <f t="shared" si="2071"/>
        <v>56.72</v>
      </c>
      <c r="K3679" s="69">
        <v>0</v>
      </c>
      <c r="L3679" s="75">
        <f t="shared" si="2072"/>
        <v>56.72</v>
      </c>
      <c r="N3679" s="69">
        <v>46.66</v>
      </c>
      <c r="O3679" s="69">
        <v>10.06</v>
      </c>
      <c r="P3679" s="69">
        <f t="shared" si="2073"/>
        <v>56.72</v>
      </c>
      <c r="Q3679" s="63"/>
      <c r="R3679" s="69">
        <f t="shared" si="2074"/>
        <v>46.66</v>
      </c>
      <c r="S3679" s="69">
        <f t="shared" si="2074"/>
        <v>10.06</v>
      </c>
      <c r="T3679" s="69">
        <f t="shared" si="2075"/>
        <v>56.72</v>
      </c>
      <c r="U3679" s="69">
        <f t="shared" si="2076"/>
        <v>0</v>
      </c>
      <c r="V3679" s="77">
        <f t="shared" si="2077"/>
        <v>56.72</v>
      </c>
      <c r="X3679" s="69">
        <v>46.66</v>
      </c>
      <c r="Y3679" s="69">
        <v>10.06</v>
      </c>
      <c r="Z3679" s="69">
        <v>56.72</v>
      </c>
      <c r="AA3679" s="78"/>
      <c r="AB3679" s="79">
        <f t="shared" si="2044"/>
        <v>0</v>
      </c>
    </row>
    <row r="3680" spans="1:28" x14ac:dyDescent="0.25">
      <c r="A3680" s="83" t="s">
        <v>12919</v>
      </c>
      <c r="B3680" s="84" t="s">
        <v>17362</v>
      </c>
      <c r="C3680" s="85" t="s">
        <v>8753</v>
      </c>
      <c r="D3680" s="86">
        <v>0</v>
      </c>
      <c r="E3680" s="87">
        <v>272.14</v>
      </c>
      <c r="F3680" s="75">
        <f t="shared" si="2069"/>
        <v>0</v>
      </c>
      <c r="G3680" s="76"/>
      <c r="H3680" s="87">
        <f t="shared" si="2070"/>
        <v>261.45</v>
      </c>
      <c r="I3680" s="87">
        <f t="shared" si="2070"/>
        <v>10.69</v>
      </c>
      <c r="J3680" s="87">
        <f t="shared" si="2071"/>
        <v>272.14</v>
      </c>
      <c r="K3680" s="87">
        <v>0</v>
      </c>
      <c r="L3680" s="75">
        <f t="shared" si="2072"/>
        <v>272.14</v>
      </c>
      <c r="N3680" s="87">
        <v>261.45</v>
      </c>
      <c r="O3680" s="87">
        <v>10.69</v>
      </c>
      <c r="P3680" s="87">
        <f t="shared" si="2073"/>
        <v>272.14</v>
      </c>
      <c r="Q3680" s="88"/>
      <c r="R3680" s="87">
        <f t="shared" si="2074"/>
        <v>261.45</v>
      </c>
      <c r="S3680" s="87">
        <f t="shared" si="2074"/>
        <v>10.69</v>
      </c>
      <c r="T3680" s="87">
        <f t="shared" si="2075"/>
        <v>272.14</v>
      </c>
      <c r="U3680" s="87">
        <f t="shared" si="2076"/>
        <v>0</v>
      </c>
      <c r="V3680" s="77">
        <f t="shared" si="2077"/>
        <v>272.14</v>
      </c>
      <c r="X3680" s="87">
        <v>261.45</v>
      </c>
      <c r="Y3680" s="87">
        <v>10.69</v>
      </c>
      <c r="Z3680" s="87">
        <v>272.14</v>
      </c>
      <c r="AA3680" s="78"/>
      <c r="AB3680" s="79">
        <f t="shared" si="2044"/>
        <v>0</v>
      </c>
    </row>
    <row r="3681" spans="1:28" x14ac:dyDescent="0.25">
      <c r="A3681" s="71" t="s">
        <v>12441</v>
      </c>
      <c r="B3681" s="72" t="s">
        <v>17363</v>
      </c>
      <c r="C3681" s="73" t="s">
        <v>8753</v>
      </c>
      <c r="D3681" s="74">
        <v>0</v>
      </c>
      <c r="E3681" s="69">
        <v>128.75</v>
      </c>
      <c r="F3681" s="75">
        <f t="shared" si="2069"/>
        <v>0</v>
      </c>
      <c r="G3681" s="76"/>
      <c r="H3681" s="69">
        <f t="shared" si="2070"/>
        <v>91.85</v>
      </c>
      <c r="I3681" s="69">
        <f t="shared" si="2070"/>
        <v>36.9</v>
      </c>
      <c r="J3681" s="69">
        <f t="shared" si="2071"/>
        <v>128.75</v>
      </c>
      <c r="K3681" s="69">
        <v>0</v>
      </c>
      <c r="L3681" s="75">
        <f t="shared" si="2072"/>
        <v>128.75</v>
      </c>
      <c r="N3681" s="69">
        <v>91.850000000000009</v>
      </c>
      <c r="O3681" s="69">
        <v>36.900000000000006</v>
      </c>
      <c r="P3681" s="69">
        <f t="shared" si="2073"/>
        <v>128.75</v>
      </c>
      <c r="Q3681" s="63"/>
      <c r="R3681" s="69">
        <f t="shared" si="2074"/>
        <v>91.85</v>
      </c>
      <c r="S3681" s="69">
        <f t="shared" si="2074"/>
        <v>36.909999999999997</v>
      </c>
      <c r="T3681" s="69">
        <f t="shared" si="2075"/>
        <v>128.76</v>
      </c>
      <c r="U3681" s="69">
        <f t="shared" si="2076"/>
        <v>0</v>
      </c>
      <c r="V3681" s="77">
        <f t="shared" si="2077"/>
        <v>128.76</v>
      </c>
      <c r="X3681" s="69">
        <v>91.85</v>
      </c>
      <c r="Y3681" s="69">
        <v>36.909999999999997</v>
      </c>
      <c r="Z3681" s="69">
        <v>128.76</v>
      </c>
      <c r="AA3681" s="78"/>
      <c r="AB3681" s="79">
        <f t="shared" si="2044"/>
        <v>0</v>
      </c>
    </row>
    <row r="3682" spans="1:28" ht="22.5" x14ac:dyDescent="0.25">
      <c r="A3682" s="71" t="s">
        <v>12442</v>
      </c>
      <c r="B3682" s="72" t="s">
        <v>17364</v>
      </c>
      <c r="C3682" s="73" t="s">
        <v>8753</v>
      </c>
      <c r="D3682" s="74">
        <v>0</v>
      </c>
      <c r="E3682" s="69">
        <v>181.55</v>
      </c>
      <c r="F3682" s="75">
        <f t="shared" si="2069"/>
        <v>0</v>
      </c>
      <c r="G3682" s="76"/>
      <c r="H3682" s="69">
        <f t="shared" si="2070"/>
        <v>148</v>
      </c>
      <c r="I3682" s="69">
        <f t="shared" si="2070"/>
        <v>33.549999999999997</v>
      </c>
      <c r="J3682" s="69">
        <f t="shared" si="2071"/>
        <v>181.55</v>
      </c>
      <c r="K3682" s="69">
        <v>0</v>
      </c>
      <c r="L3682" s="75">
        <f t="shared" si="2072"/>
        <v>181.55</v>
      </c>
      <c r="N3682" s="69">
        <v>148</v>
      </c>
      <c r="O3682" s="69">
        <v>33.549999999999997</v>
      </c>
      <c r="P3682" s="69">
        <f t="shared" si="2073"/>
        <v>181.55</v>
      </c>
      <c r="Q3682" s="63"/>
      <c r="R3682" s="69">
        <f t="shared" si="2074"/>
        <v>148</v>
      </c>
      <c r="S3682" s="69">
        <f t="shared" si="2074"/>
        <v>33.549999999999997</v>
      </c>
      <c r="T3682" s="69">
        <f t="shared" si="2075"/>
        <v>181.55</v>
      </c>
      <c r="U3682" s="69">
        <f t="shared" si="2076"/>
        <v>0</v>
      </c>
      <c r="V3682" s="77">
        <f t="shared" si="2077"/>
        <v>181.55</v>
      </c>
      <c r="X3682" s="69">
        <v>148</v>
      </c>
      <c r="Y3682" s="69">
        <v>33.549999999999997</v>
      </c>
      <c r="Z3682" s="69">
        <v>181.55</v>
      </c>
      <c r="AA3682" s="78"/>
      <c r="AB3682" s="79">
        <f t="shared" si="2044"/>
        <v>0</v>
      </c>
    </row>
    <row r="3683" spans="1:28" x14ac:dyDescent="0.25">
      <c r="A3683" s="71" t="s">
        <v>12443</v>
      </c>
      <c r="B3683" s="72" t="s">
        <v>17365</v>
      </c>
      <c r="C3683" s="73" t="s">
        <v>8753</v>
      </c>
      <c r="D3683" s="74">
        <v>0</v>
      </c>
      <c r="E3683" s="69">
        <v>1051.9099999999999</v>
      </c>
      <c r="F3683" s="75">
        <f t="shared" si="2069"/>
        <v>0</v>
      </c>
      <c r="G3683" s="76"/>
      <c r="H3683" s="69">
        <f t="shared" si="2070"/>
        <v>1041.8499999999999</v>
      </c>
      <c r="I3683" s="69">
        <f t="shared" si="2070"/>
        <v>10.06</v>
      </c>
      <c r="J3683" s="69">
        <f t="shared" si="2071"/>
        <v>1051.9099999999999</v>
      </c>
      <c r="K3683" s="69">
        <v>0</v>
      </c>
      <c r="L3683" s="75">
        <f t="shared" si="2072"/>
        <v>1051.9099999999999</v>
      </c>
      <c r="N3683" s="69">
        <v>1041.8499999999999</v>
      </c>
      <c r="O3683" s="69">
        <v>10.06</v>
      </c>
      <c r="P3683" s="69">
        <f t="shared" si="2073"/>
        <v>1051.9099999999999</v>
      </c>
      <c r="Q3683" s="63"/>
      <c r="R3683" s="69">
        <f t="shared" si="2074"/>
        <v>1041.8499999999999</v>
      </c>
      <c r="S3683" s="69">
        <f t="shared" si="2074"/>
        <v>10.06</v>
      </c>
      <c r="T3683" s="69">
        <f t="shared" si="2075"/>
        <v>1051.9099999999999</v>
      </c>
      <c r="U3683" s="69">
        <f t="shared" si="2076"/>
        <v>0</v>
      </c>
      <c r="V3683" s="77">
        <f t="shared" si="2077"/>
        <v>1051.9099999999999</v>
      </c>
      <c r="X3683" s="69">
        <v>1041.8499999999999</v>
      </c>
      <c r="Y3683" s="69">
        <v>10.06</v>
      </c>
      <c r="Z3683" s="69">
        <v>1051.9100000000001</v>
      </c>
      <c r="AA3683" s="78"/>
      <c r="AB3683" s="79">
        <f t="shared" ref="AB3683:AB3746" si="2078">P3680-Z3680</f>
        <v>0</v>
      </c>
    </row>
    <row r="3684" spans="1:28" x14ac:dyDescent="0.25">
      <c r="A3684" s="71" t="s">
        <v>12444</v>
      </c>
      <c r="B3684" s="72" t="s">
        <v>17366</v>
      </c>
      <c r="C3684" s="73" t="s">
        <v>8753</v>
      </c>
      <c r="D3684" s="74">
        <v>0</v>
      </c>
      <c r="E3684" s="69">
        <v>135.5</v>
      </c>
      <c r="F3684" s="75">
        <f t="shared" si="2069"/>
        <v>0</v>
      </c>
      <c r="G3684" s="76"/>
      <c r="H3684" s="69">
        <f t="shared" si="2070"/>
        <v>125.44</v>
      </c>
      <c r="I3684" s="69">
        <f t="shared" si="2070"/>
        <v>10.06</v>
      </c>
      <c r="J3684" s="69">
        <f t="shared" si="2071"/>
        <v>135.5</v>
      </c>
      <c r="K3684" s="69">
        <v>0</v>
      </c>
      <c r="L3684" s="75">
        <f t="shared" si="2072"/>
        <v>135.5</v>
      </c>
      <c r="N3684" s="69">
        <v>125.44</v>
      </c>
      <c r="O3684" s="69">
        <v>10.06</v>
      </c>
      <c r="P3684" s="69">
        <f t="shared" si="2073"/>
        <v>135.5</v>
      </c>
      <c r="Q3684" s="63"/>
      <c r="R3684" s="69">
        <f t="shared" si="2074"/>
        <v>125.44</v>
      </c>
      <c r="S3684" s="69">
        <f t="shared" si="2074"/>
        <v>10.06</v>
      </c>
      <c r="T3684" s="69">
        <f t="shared" si="2075"/>
        <v>135.5</v>
      </c>
      <c r="U3684" s="69">
        <f t="shared" si="2076"/>
        <v>0</v>
      </c>
      <c r="V3684" s="77">
        <f t="shared" si="2077"/>
        <v>135.5</v>
      </c>
      <c r="X3684" s="69">
        <v>125.44</v>
      </c>
      <c r="Y3684" s="69">
        <v>10.06</v>
      </c>
      <c r="Z3684" s="69">
        <v>135.5</v>
      </c>
      <c r="AA3684" s="78"/>
      <c r="AB3684" s="79">
        <f t="shared" si="2078"/>
        <v>-9.9999999999909051E-3</v>
      </c>
    </row>
    <row r="3685" spans="1:28" x14ac:dyDescent="0.25">
      <c r="A3685" s="71" t="s">
        <v>12445</v>
      </c>
      <c r="B3685" s="72" t="s">
        <v>17367</v>
      </c>
      <c r="C3685" s="73" t="s">
        <v>8753</v>
      </c>
      <c r="D3685" s="74">
        <v>0</v>
      </c>
      <c r="E3685" s="69">
        <v>406.79999999999995</v>
      </c>
      <c r="F3685" s="75">
        <f t="shared" si="2069"/>
        <v>0</v>
      </c>
      <c r="G3685" s="76"/>
      <c r="H3685" s="69">
        <f t="shared" si="2070"/>
        <v>390.02</v>
      </c>
      <c r="I3685" s="69">
        <f t="shared" si="2070"/>
        <v>16.78</v>
      </c>
      <c r="J3685" s="69">
        <f t="shared" si="2071"/>
        <v>406.79999999999995</v>
      </c>
      <c r="K3685" s="69">
        <v>0</v>
      </c>
      <c r="L3685" s="75">
        <f t="shared" si="2072"/>
        <v>406.79999999999995</v>
      </c>
      <c r="N3685" s="69">
        <v>390.02</v>
      </c>
      <c r="O3685" s="69">
        <v>16.78</v>
      </c>
      <c r="P3685" s="69">
        <f t="shared" si="2073"/>
        <v>406.79999999999995</v>
      </c>
      <c r="Q3685" s="63"/>
      <c r="R3685" s="69">
        <f t="shared" si="2074"/>
        <v>390.02</v>
      </c>
      <c r="S3685" s="69">
        <f t="shared" si="2074"/>
        <v>16.79</v>
      </c>
      <c r="T3685" s="69">
        <f t="shared" si="2075"/>
        <v>406.81</v>
      </c>
      <c r="U3685" s="69">
        <f t="shared" si="2076"/>
        <v>0</v>
      </c>
      <c r="V3685" s="77">
        <f t="shared" si="2077"/>
        <v>406.81</v>
      </c>
      <c r="X3685" s="69">
        <v>390.02</v>
      </c>
      <c r="Y3685" s="69">
        <v>16.79</v>
      </c>
      <c r="Z3685" s="69">
        <v>406.81</v>
      </c>
      <c r="AA3685" s="78"/>
      <c r="AB3685" s="79">
        <f t="shared" si="2078"/>
        <v>0</v>
      </c>
    </row>
    <row r="3686" spans="1:28" x14ac:dyDescent="0.25">
      <c r="A3686" s="71" t="s">
        <v>12446</v>
      </c>
      <c r="B3686" s="72" t="s">
        <v>17368</v>
      </c>
      <c r="C3686" s="73" t="s">
        <v>8753</v>
      </c>
      <c r="D3686" s="74">
        <v>0</v>
      </c>
      <c r="E3686" s="69">
        <v>358.39000000000004</v>
      </c>
      <c r="F3686" s="75">
        <f t="shared" si="2069"/>
        <v>0</v>
      </c>
      <c r="G3686" s="76"/>
      <c r="H3686" s="69">
        <f t="shared" si="2070"/>
        <v>348.33</v>
      </c>
      <c r="I3686" s="69">
        <f t="shared" si="2070"/>
        <v>10.06</v>
      </c>
      <c r="J3686" s="69">
        <f t="shared" si="2071"/>
        <v>358.39</v>
      </c>
      <c r="K3686" s="69">
        <v>0</v>
      </c>
      <c r="L3686" s="75">
        <f t="shared" si="2072"/>
        <v>358.39</v>
      </c>
      <c r="N3686" s="69">
        <v>348.33000000000004</v>
      </c>
      <c r="O3686" s="69">
        <v>10.06</v>
      </c>
      <c r="P3686" s="69">
        <f t="shared" si="2073"/>
        <v>358.39000000000004</v>
      </c>
      <c r="Q3686" s="63"/>
      <c r="R3686" s="69">
        <f t="shared" si="2074"/>
        <v>348.33</v>
      </c>
      <c r="S3686" s="69">
        <f t="shared" si="2074"/>
        <v>10.06</v>
      </c>
      <c r="T3686" s="69">
        <f t="shared" si="2075"/>
        <v>358.39</v>
      </c>
      <c r="U3686" s="69">
        <f t="shared" si="2076"/>
        <v>0</v>
      </c>
      <c r="V3686" s="77">
        <f t="shared" si="2077"/>
        <v>358.39</v>
      </c>
      <c r="X3686" s="69">
        <v>348.33</v>
      </c>
      <c r="Y3686" s="69">
        <v>10.06</v>
      </c>
      <c r="Z3686" s="69">
        <v>358.39</v>
      </c>
      <c r="AA3686" s="78"/>
      <c r="AB3686" s="79">
        <f t="shared" si="2078"/>
        <v>0</v>
      </c>
    </row>
    <row r="3687" spans="1:28" x14ac:dyDescent="0.25">
      <c r="A3687" s="71" t="s">
        <v>12447</v>
      </c>
      <c r="B3687" s="72" t="s">
        <v>17369</v>
      </c>
      <c r="C3687" s="73" t="s">
        <v>8753</v>
      </c>
      <c r="D3687" s="74">
        <v>0</v>
      </c>
      <c r="E3687" s="69">
        <v>235.07999999999998</v>
      </c>
      <c r="F3687" s="75">
        <f t="shared" si="2069"/>
        <v>0</v>
      </c>
      <c r="G3687" s="76"/>
      <c r="H3687" s="69">
        <f t="shared" si="2070"/>
        <v>226.69</v>
      </c>
      <c r="I3687" s="69">
        <f t="shared" si="2070"/>
        <v>8.39</v>
      </c>
      <c r="J3687" s="69">
        <f t="shared" si="2071"/>
        <v>235.07999999999998</v>
      </c>
      <c r="K3687" s="69">
        <v>0</v>
      </c>
      <c r="L3687" s="75">
        <f t="shared" si="2072"/>
        <v>235.07999999999998</v>
      </c>
      <c r="N3687" s="69">
        <v>226.69</v>
      </c>
      <c r="O3687" s="69">
        <v>8.39</v>
      </c>
      <c r="P3687" s="69">
        <f t="shared" si="2073"/>
        <v>235.07999999999998</v>
      </c>
      <c r="Q3687" s="63"/>
      <c r="R3687" s="69">
        <f t="shared" si="2074"/>
        <v>226.69</v>
      </c>
      <c r="S3687" s="69">
        <f t="shared" si="2074"/>
        <v>8.39</v>
      </c>
      <c r="T3687" s="69">
        <f t="shared" si="2075"/>
        <v>235.07999999999998</v>
      </c>
      <c r="U3687" s="69">
        <f t="shared" si="2076"/>
        <v>0</v>
      </c>
      <c r="V3687" s="77">
        <f t="shared" si="2077"/>
        <v>235.07999999999998</v>
      </c>
      <c r="X3687" s="69">
        <v>226.69</v>
      </c>
      <c r="Y3687" s="69">
        <v>8.39</v>
      </c>
      <c r="Z3687" s="69">
        <v>235.08</v>
      </c>
      <c r="AA3687" s="78"/>
      <c r="AB3687" s="79">
        <f t="shared" si="2078"/>
        <v>0</v>
      </c>
    </row>
    <row r="3688" spans="1:28" x14ac:dyDescent="0.25">
      <c r="A3688" s="71" t="s">
        <v>12448</v>
      </c>
      <c r="B3688" s="72" t="s">
        <v>17370</v>
      </c>
      <c r="C3688" s="73" t="s">
        <v>8753</v>
      </c>
      <c r="D3688" s="74">
        <v>0</v>
      </c>
      <c r="E3688" s="69">
        <v>246.74</v>
      </c>
      <c r="F3688" s="75">
        <f t="shared" si="2069"/>
        <v>0</v>
      </c>
      <c r="G3688" s="76"/>
      <c r="H3688" s="69">
        <f t="shared" si="2070"/>
        <v>238.35</v>
      </c>
      <c r="I3688" s="69">
        <f t="shared" si="2070"/>
        <v>8.39</v>
      </c>
      <c r="J3688" s="69">
        <f t="shared" si="2071"/>
        <v>246.74</v>
      </c>
      <c r="K3688" s="69">
        <v>0</v>
      </c>
      <c r="L3688" s="75">
        <f t="shared" si="2072"/>
        <v>246.74</v>
      </c>
      <c r="N3688" s="69">
        <v>238.35</v>
      </c>
      <c r="O3688" s="69">
        <v>8.39</v>
      </c>
      <c r="P3688" s="69">
        <f t="shared" si="2073"/>
        <v>246.74</v>
      </c>
      <c r="Q3688" s="63"/>
      <c r="R3688" s="69">
        <f t="shared" si="2074"/>
        <v>238.35</v>
      </c>
      <c r="S3688" s="69">
        <f t="shared" si="2074"/>
        <v>8.39</v>
      </c>
      <c r="T3688" s="69">
        <f t="shared" si="2075"/>
        <v>246.74</v>
      </c>
      <c r="U3688" s="69">
        <f t="shared" si="2076"/>
        <v>0</v>
      </c>
      <c r="V3688" s="77">
        <f t="shared" si="2077"/>
        <v>246.74</v>
      </c>
      <c r="X3688" s="69">
        <v>238.35</v>
      </c>
      <c r="Y3688" s="69">
        <v>8.39</v>
      </c>
      <c r="Z3688" s="69">
        <v>246.74</v>
      </c>
      <c r="AA3688" s="78"/>
      <c r="AB3688" s="79">
        <f t="shared" si="2078"/>
        <v>-1.0000000000047748E-2</v>
      </c>
    </row>
    <row r="3689" spans="1:28" ht="22.5" x14ac:dyDescent="0.25">
      <c r="A3689" s="65" t="s">
        <v>12449</v>
      </c>
      <c r="B3689" s="66" t="s">
        <v>17371</v>
      </c>
      <c r="C3689" s="67"/>
      <c r="D3689" s="68"/>
      <c r="E3689" s="69"/>
      <c r="F3689" s="70"/>
      <c r="H3689" s="69"/>
      <c r="I3689" s="69"/>
      <c r="J3689" s="69"/>
      <c r="K3689" s="69"/>
      <c r="L3689" s="75"/>
      <c r="N3689" s="69"/>
      <c r="O3689" s="69"/>
      <c r="P3689" s="69"/>
      <c r="Q3689" s="63"/>
      <c r="R3689" s="69"/>
      <c r="S3689" s="69"/>
      <c r="T3689" s="69"/>
      <c r="U3689" s="69"/>
      <c r="V3689" s="77"/>
      <c r="X3689" s="69"/>
      <c r="Y3689" s="69"/>
      <c r="Z3689" s="69"/>
      <c r="AA3689" s="78"/>
      <c r="AB3689" s="79">
        <f t="shared" si="2078"/>
        <v>0</v>
      </c>
    </row>
    <row r="3690" spans="1:28" x14ac:dyDescent="0.25">
      <c r="A3690" s="71" t="s">
        <v>12450</v>
      </c>
      <c r="B3690" s="72" t="s">
        <v>17372</v>
      </c>
      <c r="C3690" s="73" t="s">
        <v>8753</v>
      </c>
      <c r="D3690" s="74">
        <v>0</v>
      </c>
      <c r="E3690" s="69">
        <v>726.56999999999994</v>
      </c>
      <c r="F3690" s="75">
        <f t="shared" ref="F3690:F3701" si="2079">ROUND(D3690*E3690,2)</f>
        <v>0</v>
      </c>
      <c r="G3690" s="76"/>
      <c r="H3690" s="69">
        <f t="shared" ref="H3690:I3701" si="2080">ROUND(N3690+(N3690*$H$2/100),2)</f>
        <v>712.64</v>
      </c>
      <c r="I3690" s="69">
        <f t="shared" si="2080"/>
        <v>13.93</v>
      </c>
      <c r="J3690" s="69">
        <f t="shared" ref="J3690:J3701" si="2081">H3690+I3690</f>
        <v>726.56999999999994</v>
      </c>
      <c r="K3690" s="69">
        <v>0</v>
      </c>
      <c r="L3690" s="75">
        <f t="shared" ref="L3690:L3701" si="2082">SUM(J3690:K3690)</f>
        <v>726.56999999999994</v>
      </c>
      <c r="N3690" s="69">
        <v>712.64</v>
      </c>
      <c r="O3690" s="69">
        <v>13.93</v>
      </c>
      <c r="P3690" s="69">
        <f t="shared" ref="P3690:P3701" si="2083">SUM(N3690:O3690)</f>
        <v>726.56999999999994</v>
      </c>
      <c r="Q3690" s="63"/>
      <c r="R3690" s="69">
        <f t="shared" ref="R3690:S3701" si="2084">X3690</f>
        <v>712.64</v>
      </c>
      <c r="S3690" s="69">
        <f t="shared" si="2084"/>
        <v>13.93</v>
      </c>
      <c r="T3690" s="69">
        <f t="shared" ref="T3690:T3701" si="2085">R3690+S3690</f>
        <v>726.56999999999994</v>
      </c>
      <c r="U3690" s="69">
        <f t="shared" ref="U3690:U3701" si="2086">ROUND(Z3690*$H$2,2)/100</f>
        <v>0</v>
      </c>
      <c r="V3690" s="77">
        <f t="shared" ref="V3690:V3701" si="2087">SUM(T3690:U3690)</f>
        <v>726.56999999999994</v>
      </c>
      <c r="X3690" s="69">
        <v>712.64</v>
      </c>
      <c r="Y3690" s="69">
        <v>13.93</v>
      </c>
      <c r="Z3690" s="69">
        <v>726.57</v>
      </c>
      <c r="AA3690" s="78"/>
      <c r="AB3690" s="79">
        <f t="shared" si="2078"/>
        <v>0</v>
      </c>
    </row>
    <row r="3691" spans="1:28" x14ac:dyDescent="0.25">
      <c r="A3691" s="71" t="s">
        <v>12451</v>
      </c>
      <c r="B3691" s="72" t="s">
        <v>17373</v>
      </c>
      <c r="C3691" s="73" t="s">
        <v>8753</v>
      </c>
      <c r="D3691" s="74">
        <v>0</v>
      </c>
      <c r="E3691" s="69">
        <v>3292.8799999999997</v>
      </c>
      <c r="F3691" s="75">
        <f t="shared" si="2079"/>
        <v>0</v>
      </c>
      <c r="G3691" s="76"/>
      <c r="H3691" s="69">
        <f t="shared" si="2080"/>
        <v>3278.95</v>
      </c>
      <c r="I3691" s="69">
        <f t="shared" si="2080"/>
        <v>13.93</v>
      </c>
      <c r="J3691" s="69">
        <f t="shared" si="2081"/>
        <v>3292.8799999999997</v>
      </c>
      <c r="K3691" s="69">
        <v>0</v>
      </c>
      <c r="L3691" s="75">
        <f t="shared" si="2082"/>
        <v>3292.8799999999997</v>
      </c>
      <c r="N3691" s="69">
        <v>3278.95</v>
      </c>
      <c r="O3691" s="69">
        <v>13.93</v>
      </c>
      <c r="P3691" s="69">
        <f t="shared" si="2083"/>
        <v>3292.8799999999997</v>
      </c>
      <c r="Q3691" s="63"/>
      <c r="R3691" s="69">
        <f t="shared" si="2084"/>
        <v>3278.95</v>
      </c>
      <c r="S3691" s="69">
        <f t="shared" si="2084"/>
        <v>13.93</v>
      </c>
      <c r="T3691" s="69">
        <f t="shared" si="2085"/>
        <v>3292.8799999999997</v>
      </c>
      <c r="U3691" s="69">
        <f t="shared" si="2086"/>
        <v>0</v>
      </c>
      <c r="V3691" s="77">
        <f t="shared" si="2087"/>
        <v>3292.8799999999997</v>
      </c>
      <c r="X3691" s="69">
        <v>3278.95</v>
      </c>
      <c r="Y3691" s="69">
        <v>13.93</v>
      </c>
      <c r="Z3691" s="69">
        <v>3292.88</v>
      </c>
      <c r="AA3691" s="78"/>
      <c r="AB3691" s="79">
        <f t="shared" si="2078"/>
        <v>0</v>
      </c>
    </row>
    <row r="3692" spans="1:28" x14ac:dyDescent="0.25">
      <c r="A3692" s="71" t="s">
        <v>12452</v>
      </c>
      <c r="B3692" s="72" t="s">
        <v>17374</v>
      </c>
      <c r="C3692" s="73" t="s">
        <v>8753</v>
      </c>
      <c r="D3692" s="74">
        <v>0</v>
      </c>
      <c r="E3692" s="69">
        <v>117.43</v>
      </c>
      <c r="F3692" s="75">
        <f t="shared" si="2079"/>
        <v>0</v>
      </c>
      <c r="G3692" s="28"/>
      <c r="H3692" s="69">
        <f t="shared" si="2080"/>
        <v>103.5</v>
      </c>
      <c r="I3692" s="69">
        <f t="shared" si="2080"/>
        <v>13.93</v>
      </c>
      <c r="J3692" s="69">
        <f t="shared" si="2081"/>
        <v>117.43</v>
      </c>
      <c r="K3692" s="69">
        <v>0</v>
      </c>
      <c r="L3692" s="75">
        <f t="shared" si="2082"/>
        <v>117.43</v>
      </c>
      <c r="N3692" s="69">
        <v>103.5</v>
      </c>
      <c r="O3692" s="69">
        <v>13.93</v>
      </c>
      <c r="P3692" s="69">
        <f t="shared" si="2083"/>
        <v>117.43</v>
      </c>
      <c r="Q3692" s="63"/>
      <c r="R3692" s="69">
        <f t="shared" si="2084"/>
        <v>103.5</v>
      </c>
      <c r="S3692" s="69">
        <f t="shared" si="2084"/>
        <v>13.93</v>
      </c>
      <c r="T3692" s="69">
        <f t="shared" si="2085"/>
        <v>117.43</v>
      </c>
      <c r="U3692" s="69">
        <f t="shared" si="2086"/>
        <v>0</v>
      </c>
      <c r="V3692" s="77">
        <f t="shared" si="2087"/>
        <v>117.43</v>
      </c>
      <c r="X3692" s="69">
        <v>103.5</v>
      </c>
      <c r="Y3692" s="69">
        <v>13.93</v>
      </c>
      <c r="Z3692" s="69">
        <v>117.43</v>
      </c>
      <c r="AA3692" s="78"/>
      <c r="AB3692" s="79">
        <f t="shared" si="2078"/>
        <v>0</v>
      </c>
    </row>
    <row r="3693" spans="1:28" x14ac:dyDescent="0.25">
      <c r="A3693" s="71" t="s">
        <v>12453</v>
      </c>
      <c r="B3693" s="72" t="s">
        <v>17375</v>
      </c>
      <c r="C3693" s="73" t="s">
        <v>8753</v>
      </c>
      <c r="D3693" s="74">
        <v>0</v>
      </c>
      <c r="E3693" s="69">
        <v>154.19</v>
      </c>
      <c r="F3693" s="75">
        <f t="shared" si="2079"/>
        <v>0</v>
      </c>
      <c r="G3693" s="76"/>
      <c r="H3693" s="69">
        <f t="shared" si="2080"/>
        <v>140.26</v>
      </c>
      <c r="I3693" s="69">
        <f t="shared" si="2080"/>
        <v>13.93</v>
      </c>
      <c r="J3693" s="69">
        <f t="shared" si="2081"/>
        <v>154.19</v>
      </c>
      <c r="K3693" s="69">
        <v>0</v>
      </c>
      <c r="L3693" s="75">
        <f t="shared" si="2082"/>
        <v>154.19</v>
      </c>
      <c r="N3693" s="69">
        <v>140.26</v>
      </c>
      <c r="O3693" s="69">
        <v>13.93</v>
      </c>
      <c r="P3693" s="69">
        <f t="shared" si="2083"/>
        <v>154.19</v>
      </c>
      <c r="Q3693" s="63"/>
      <c r="R3693" s="69">
        <f t="shared" si="2084"/>
        <v>140.26</v>
      </c>
      <c r="S3693" s="69">
        <f t="shared" si="2084"/>
        <v>13.93</v>
      </c>
      <c r="T3693" s="69">
        <f t="shared" si="2085"/>
        <v>154.19</v>
      </c>
      <c r="U3693" s="69">
        <f t="shared" si="2086"/>
        <v>0</v>
      </c>
      <c r="V3693" s="77">
        <f t="shared" si="2087"/>
        <v>154.19</v>
      </c>
      <c r="X3693" s="69">
        <v>140.26</v>
      </c>
      <c r="Y3693" s="69">
        <v>13.93</v>
      </c>
      <c r="Z3693" s="69">
        <v>154.19</v>
      </c>
      <c r="AA3693" s="78"/>
      <c r="AB3693" s="79">
        <f t="shared" si="2078"/>
        <v>0</v>
      </c>
    </row>
    <row r="3694" spans="1:28" ht="22.5" x14ac:dyDescent="0.25">
      <c r="A3694" s="83" t="s">
        <v>12454</v>
      </c>
      <c r="B3694" s="72" t="s">
        <v>17376</v>
      </c>
      <c r="C3694" s="73" t="s">
        <v>8753</v>
      </c>
      <c r="D3694" s="74">
        <v>0</v>
      </c>
      <c r="E3694" s="69">
        <v>181.08</v>
      </c>
      <c r="F3694" s="75">
        <f t="shared" si="2079"/>
        <v>0</v>
      </c>
      <c r="G3694" s="76"/>
      <c r="H3694" s="69">
        <f t="shared" si="2080"/>
        <v>167.15</v>
      </c>
      <c r="I3694" s="69">
        <f t="shared" si="2080"/>
        <v>13.93</v>
      </c>
      <c r="J3694" s="69">
        <f t="shared" si="2081"/>
        <v>181.08</v>
      </c>
      <c r="K3694" s="69">
        <v>0</v>
      </c>
      <c r="L3694" s="75">
        <f t="shared" si="2082"/>
        <v>181.08</v>
      </c>
      <c r="N3694" s="69">
        <v>167.15</v>
      </c>
      <c r="O3694" s="69">
        <v>13.93</v>
      </c>
      <c r="P3694" s="69">
        <f t="shared" si="2083"/>
        <v>181.08</v>
      </c>
      <c r="Q3694" s="63"/>
      <c r="R3694" s="69">
        <f t="shared" si="2084"/>
        <v>167.15</v>
      </c>
      <c r="S3694" s="69">
        <f t="shared" si="2084"/>
        <v>13.93</v>
      </c>
      <c r="T3694" s="69">
        <f t="shared" si="2085"/>
        <v>181.08</v>
      </c>
      <c r="U3694" s="69">
        <f t="shared" si="2086"/>
        <v>0</v>
      </c>
      <c r="V3694" s="77">
        <f t="shared" si="2087"/>
        <v>181.08</v>
      </c>
      <c r="X3694" s="69">
        <v>167.15</v>
      </c>
      <c r="Y3694" s="69">
        <v>13.93</v>
      </c>
      <c r="Z3694" s="69">
        <v>181.08</v>
      </c>
      <c r="AA3694" s="78"/>
      <c r="AB3694" s="79">
        <f t="shared" si="2078"/>
        <v>0</v>
      </c>
    </row>
    <row r="3695" spans="1:28" ht="22.5" x14ac:dyDescent="0.25">
      <c r="A3695" s="71" t="s">
        <v>12920</v>
      </c>
      <c r="B3695" s="72" t="s">
        <v>17377</v>
      </c>
      <c r="C3695" s="73" t="s">
        <v>8753</v>
      </c>
      <c r="D3695" s="74">
        <v>0</v>
      </c>
      <c r="E3695" s="69">
        <v>721.93</v>
      </c>
      <c r="F3695" s="75">
        <f t="shared" si="2079"/>
        <v>0</v>
      </c>
      <c r="G3695" s="76"/>
      <c r="H3695" s="69">
        <f t="shared" si="2080"/>
        <v>721.93</v>
      </c>
      <c r="I3695" s="69">
        <f t="shared" si="2080"/>
        <v>0</v>
      </c>
      <c r="J3695" s="69">
        <f t="shared" si="2081"/>
        <v>721.93</v>
      </c>
      <c r="K3695" s="69">
        <v>0</v>
      </c>
      <c r="L3695" s="75">
        <f t="shared" si="2082"/>
        <v>721.93</v>
      </c>
      <c r="N3695" s="69">
        <v>721.93</v>
      </c>
      <c r="O3695" s="69">
        <v>0</v>
      </c>
      <c r="P3695" s="69">
        <f t="shared" si="2083"/>
        <v>721.93</v>
      </c>
      <c r="Q3695" s="63"/>
      <c r="R3695" s="69">
        <f t="shared" si="2084"/>
        <v>721.93</v>
      </c>
      <c r="S3695" s="69">
        <f t="shared" si="2084"/>
        <v>0</v>
      </c>
      <c r="T3695" s="69">
        <f t="shared" si="2085"/>
        <v>721.93</v>
      </c>
      <c r="U3695" s="69">
        <f t="shared" si="2086"/>
        <v>0</v>
      </c>
      <c r="V3695" s="77">
        <f t="shared" si="2087"/>
        <v>721.93</v>
      </c>
      <c r="X3695" s="69">
        <v>721.93</v>
      </c>
      <c r="Y3695" s="69">
        <v>0</v>
      </c>
      <c r="Z3695" s="69">
        <v>721.93</v>
      </c>
      <c r="AA3695" s="78"/>
      <c r="AB3695" s="79">
        <f t="shared" si="2078"/>
        <v>0</v>
      </c>
    </row>
    <row r="3696" spans="1:28" x14ac:dyDescent="0.25">
      <c r="A3696" s="71" t="s">
        <v>12455</v>
      </c>
      <c r="B3696" s="72" t="s">
        <v>17378</v>
      </c>
      <c r="C3696" s="73" t="s">
        <v>8753</v>
      </c>
      <c r="D3696" s="74">
        <v>0</v>
      </c>
      <c r="E3696" s="69">
        <v>115.21000000000001</v>
      </c>
      <c r="F3696" s="75">
        <f t="shared" si="2079"/>
        <v>0</v>
      </c>
      <c r="G3696" s="76"/>
      <c r="H3696" s="69">
        <f t="shared" si="2080"/>
        <v>101.28</v>
      </c>
      <c r="I3696" s="69">
        <f t="shared" si="2080"/>
        <v>13.93</v>
      </c>
      <c r="J3696" s="69">
        <f t="shared" si="2081"/>
        <v>115.21000000000001</v>
      </c>
      <c r="K3696" s="69">
        <v>0</v>
      </c>
      <c r="L3696" s="75">
        <f t="shared" si="2082"/>
        <v>115.21000000000001</v>
      </c>
      <c r="N3696" s="69">
        <v>101.28</v>
      </c>
      <c r="O3696" s="69">
        <v>13.93</v>
      </c>
      <c r="P3696" s="69">
        <f t="shared" si="2083"/>
        <v>115.21000000000001</v>
      </c>
      <c r="Q3696" s="63"/>
      <c r="R3696" s="69">
        <f t="shared" si="2084"/>
        <v>101.28</v>
      </c>
      <c r="S3696" s="69">
        <f t="shared" si="2084"/>
        <v>13.93</v>
      </c>
      <c r="T3696" s="69">
        <f t="shared" si="2085"/>
        <v>115.21000000000001</v>
      </c>
      <c r="U3696" s="69">
        <f t="shared" si="2086"/>
        <v>0</v>
      </c>
      <c r="V3696" s="77">
        <f t="shared" si="2087"/>
        <v>115.21000000000001</v>
      </c>
      <c r="X3696" s="69">
        <v>101.28</v>
      </c>
      <c r="Y3696" s="69">
        <v>13.93</v>
      </c>
      <c r="Z3696" s="69">
        <v>115.21</v>
      </c>
      <c r="AA3696" s="78"/>
      <c r="AB3696" s="79">
        <f t="shared" si="2078"/>
        <v>0</v>
      </c>
    </row>
    <row r="3697" spans="1:28" x14ac:dyDescent="0.25">
      <c r="A3697" s="71" t="s">
        <v>12456</v>
      </c>
      <c r="B3697" s="72" t="s">
        <v>17379</v>
      </c>
      <c r="C3697" s="73" t="s">
        <v>8753</v>
      </c>
      <c r="D3697" s="74">
        <v>0</v>
      </c>
      <c r="E3697" s="69">
        <v>147.39000000000001</v>
      </c>
      <c r="F3697" s="75">
        <f t="shared" si="2079"/>
        <v>0</v>
      </c>
      <c r="G3697" s="76"/>
      <c r="H3697" s="69">
        <f t="shared" si="2080"/>
        <v>133.46</v>
      </c>
      <c r="I3697" s="69">
        <f t="shared" si="2080"/>
        <v>13.93</v>
      </c>
      <c r="J3697" s="69">
        <f t="shared" si="2081"/>
        <v>147.39000000000001</v>
      </c>
      <c r="K3697" s="69">
        <v>0</v>
      </c>
      <c r="L3697" s="75">
        <f t="shared" si="2082"/>
        <v>147.39000000000001</v>
      </c>
      <c r="N3697" s="69">
        <v>133.46</v>
      </c>
      <c r="O3697" s="69">
        <v>13.93</v>
      </c>
      <c r="P3697" s="69">
        <f t="shared" si="2083"/>
        <v>147.39000000000001</v>
      </c>
      <c r="Q3697" s="63"/>
      <c r="R3697" s="69">
        <f t="shared" si="2084"/>
        <v>133.46</v>
      </c>
      <c r="S3697" s="69">
        <f t="shared" si="2084"/>
        <v>13.93</v>
      </c>
      <c r="T3697" s="69">
        <f t="shared" si="2085"/>
        <v>147.39000000000001</v>
      </c>
      <c r="U3697" s="69">
        <f t="shared" si="2086"/>
        <v>0</v>
      </c>
      <c r="V3697" s="77">
        <f t="shared" si="2087"/>
        <v>147.39000000000001</v>
      </c>
      <c r="X3697" s="69">
        <v>133.46</v>
      </c>
      <c r="Y3697" s="69">
        <v>13.93</v>
      </c>
      <c r="Z3697" s="69">
        <v>147.38999999999999</v>
      </c>
      <c r="AA3697" s="78"/>
      <c r="AB3697" s="79">
        <f t="shared" si="2078"/>
        <v>0</v>
      </c>
    </row>
    <row r="3698" spans="1:28" x14ac:dyDescent="0.25">
      <c r="A3698" s="71" t="s">
        <v>12457</v>
      </c>
      <c r="B3698" s="72" t="s">
        <v>17380</v>
      </c>
      <c r="C3698" s="73" t="s">
        <v>8753</v>
      </c>
      <c r="D3698" s="74">
        <v>0</v>
      </c>
      <c r="E3698" s="69">
        <v>161.26000000000002</v>
      </c>
      <c r="F3698" s="75">
        <f t="shared" si="2079"/>
        <v>0</v>
      </c>
      <c r="G3698" s="76"/>
      <c r="H3698" s="69">
        <f t="shared" si="2080"/>
        <v>147.33000000000001</v>
      </c>
      <c r="I3698" s="69">
        <f t="shared" si="2080"/>
        <v>13.93</v>
      </c>
      <c r="J3698" s="69">
        <f t="shared" si="2081"/>
        <v>161.26000000000002</v>
      </c>
      <c r="K3698" s="69">
        <v>0</v>
      </c>
      <c r="L3698" s="75">
        <f t="shared" si="2082"/>
        <v>161.26000000000002</v>
      </c>
      <c r="N3698" s="69">
        <v>147.33000000000001</v>
      </c>
      <c r="O3698" s="69">
        <v>13.93</v>
      </c>
      <c r="P3698" s="69">
        <f t="shared" si="2083"/>
        <v>161.26000000000002</v>
      </c>
      <c r="Q3698" s="63"/>
      <c r="R3698" s="69">
        <f t="shared" si="2084"/>
        <v>147.33000000000001</v>
      </c>
      <c r="S3698" s="69">
        <f t="shared" si="2084"/>
        <v>13.93</v>
      </c>
      <c r="T3698" s="69">
        <f t="shared" si="2085"/>
        <v>161.26000000000002</v>
      </c>
      <c r="U3698" s="69">
        <f t="shared" si="2086"/>
        <v>0</v>
      </c>
      <c r="V3698" s="77">
        <f t="shared" si="2087"/>
        <v>161.26000000000002</v>
      </c>
      <c r="X3698" s="69">
        <v>147.33000000000001</v>
      </c>
      <c r="Y3698" s="69">
        <v>13.93</v>
      </c>
      <c r="Z3698" s="69">
        <v>161.26</v>
      </c>
      <c r="AA3698" s="78"/>
      <c r="AB3698" s="79">
        <f t="shared" si="2078"/>
        <v>0</v>
      </c>
    </row>
    <row r="3699" spans="1:28" x14ac:dyDescent="0.25">
      <c r="A3699" s="71" t="s">
        <v>12458</v>
      </c>
      <c r="B3699" s="72" t="s">
        <v>17381</v>
      </c>
      <c r="C3699" s="73" t="s">
        <v>8753</v>
      </c>
      <c r="D3699" s="74">
        <v>0</v>
      </c>
      <c r="E3699" s="69">
        <v>364.89</v>
      </c>
      <c r="F3699" s="75">
        <f t="shared" si="2079"/>
        <v>0</v>
      </c>
      <c r="G3699" s="76"/>
      <c r="H3699" s="69">
        <f t="shared" si="2080"/>
        <v>350.96</v>
      </c>
      <c r="I3699" s="69">
        <f t="shared" si="2080"/>
        <v>13.93</v>
      </c>
      <c r="J3699" s="69">
        <f t="shared" si="2081"/>
        <v>364.89</v>
      </c>
      <c r="K3699" s="69">
        <v>0</v>
      </c>
      <c r="L3699" s="75">
        <f t="shared" si="2082"/>
        <v>364.89</v>
      </c>
      <c r="N3699" s="69">
        <v>350.96</v>
      </c>
      <c r="O3699" s="69">
        <v>13.93</v>
      </c>
      <c r="P3699" s="69">
        <f t="shared" si="2083"/>
        <v>364.89</v>
      </c>
      <c r="Q3699" s="63"/>
      <c r="R3699" s="69">
        <f t="shared" si="2084"/>
        <v>350.96</v>
      </c>
      <c r="S3699" s="69">
        <f t="shared" si="2084"/>
        <v>13.93</v>
      </c>
      <c r="T3699" s="69">
        <f t="shared" si="2085"/>
        <v>364.89</v>
      </c>
      <c r="U3699" s="69">
        <f t="shared" si="2086"/>
        <v>0</v>
      </c>
      <c r="V3699" s="77">
        <f t="shared" si="2087"/>
        <v>364.89</v>
      </c>
      <c r="X3699" s="69">
        <v>350.96</v>
      </c>
      <c r="Y3699" s="69">
        <v>13.93</v>
      </c>
      <c r="Z3699" s="69">
        <v>364.89</v>
      </c>
      <c r="AA3699" s="78"/>
      <c r="AB3699" s="79">
        <f t="shared" si="2078"/>
        <v>0</v>
      </c>
    </row>
    <row r="3700" spans="1:28" x14ac:dyDescent="0.25">
      <c r="A3700" s="71" t="s">
        <v>12459</v>
      </c>
      <c r="B3700" s="72" t="s">
        <v>17382</v>
      </c>
      <c r="C3700" s="73" t="s">
        <v>8753</v>
      </c>
      <c r="D3700" s="74">
        <v>0</v>
      </c>
      <c r="E3700" s="69">
        <v>134.65</v>
      </c>
      <c r="F3700" s="75">
        <f t="shared" si="2079"/>
        <v>0</v>
      </c>
      <c r="G3700" s="76"/>
      <c r="H3700" s="69">
        <f t="shared" si="2080"/>
        <v>133.28</v>
      </c>
      <c r="I3700" s="69">
        <f t="shared" si="2080"/>
        <v>1.37</v>
      </c>
      <c r="J3700" s="69">
        <f t="shared" si="2081"/>
        <v>134.65</v>
      </c>
      <c r="K3700" s="69">
        <v>0</v>
      </c>
      <c r="L3700" s="75">
        <f t="shared" si="2082"/>
        <v>134.65</v>
      </c>
      <c r="N3700" s="69">
        <v>133.28</v>
      </c>
      <c r="O3700" s="69">
        <v>1.37</v>
      </c>
      <c r="P3700" s="69">
        <f t="shared" si="2083"/>
        <v>134.65</v>
      </c>
      <c r="Q3700" s="63"/>
      <c r="R3700" s="69">
        <f t="shared" si="2084"/>
        <v>133.28</v>
      </c>
      <c r="S3700" s="69">
        <f t="shared" si="2084"/>
        <v>1.37</v>
      </c>
      <c r="T3700" s="69">
        <f t="shared" si="2085"/>
        <v>134.65</v>
      </c>
      <c r="U3700" s="69">
        <f t="shared" si="2086"/>
        <v>0</v>
      </c>
      <c r="V3700" s="77">
        <f t="shared" si="2087"/>
        <v>134.65</v>
      </c>
      <c r="X3700" s="69">
        <v>133.28</v>
      </c>
      <c r="Y3700" s="69">
        <v>1.37</v>
      </c>
      <c r="Z3700" s="69">
        <v>134.65</v>
      </c>
      <c r="AA3700" s="78"/>
      <c r="AB3700" s="79">
        <f t="shared" si="2078"/>
        <v>0</v>
      </c>
    </row>
    <row r="3701" spans="1:28" s="82" customFormat="1" x14ac:dyDescent="0.25">
      <c r="A3701" s="71" t="s">
        <v>12460</v>
      </c>
      <c r="B3701" s="72" t="s">
        <v>17383</v>
      </c>
      <c r="C3701" s="73" t="s">
        <v>8753</v>
      </c>
      <c r="D3701" s="74">
        <v>0</v>
      </c>
      <c r="E3701" s="69">
        <v>249.85</v>
      </c>
      <c r="F3701" s="75">
        <f t="shared" si="2079"/>
        <v>0</v>
      </c>
      <c r="G3701" s="76"/>
      <c r="H3701" s="69">
        <f t="shared" si="2080"/>
        <v>248.48</v>
      </c>
      <c r="I3701" s="69">
        <f t="shared" si="2080"/>
        <v>1.37</v>
      </c>
      <c r="J3701" s="69">
        <f t="shared" si="2081"/>
        <v>249.85</v>
      </c>
      <c r="K3701" s="69">
        <v>0</v>
      </c>
      <c r="L3701" s="75">
        <f t="shared" si="2082"/>
        <v>249.85</v>
      </c>
      <c r="M3701" s="33"/>
      <c r="N3701" s="69">
        <v>248.48</v>
      </c>
      <c r="O3701" s="69">
        <v>1.37</v>
      </c>
      <c r="P3701" s="69">
        <f t="shared" si="2083"/>
        <v>249.85</v>
      </c>
      <c r="Q3701" s="63"/>
      <c r="R3701" s="69">
        <f t="shared" si="2084"/>
        <v>248.48</v>
      </c>
      <c r="S3701" s="69">
        <f t="shared" si="2084"/>
        <v>1.37</v>
      </c>
      <c r="T3701" s="69">
        <f t="shared" si="2085"/>
        <v>249.85</v>
      </c>
      <c r="U3701" s="69">
        <f t="shared" si="2086"/>
        <v>0</v>
      </c>
      <c r="V3701" s="77">
        <f t="shared" si="2087"/>
        <v>249.85</v>
      </c>
      <c r="W3701" s="33"/>
      <c r="X3701" s="69">
        <v>248.48</v>
      </c>
      <c r="Y3701" s="69">
        <v>1.37</v>
      </c>
      <c r="Z3701" s="69">
        <v>249.85</v>
      </c>
      <c r="AA3701" s="78"/>
      <c r="AB3701" s="79">
        <f t="shared" si="2078"/>
        <v>0</v>
      </c>
    </row>
    <row r="3702" spans="1:28" x14ac:dyDescent="0.25">
      <c r="A3702" s="65" t="s">
        <v>12461</v>
      </c>
      <c r="B3702" s="66" t="s">
        <v>17384</v>
      </c>
      <c r="C3702" s="67"/>
      <c r="D3702" s="68"/>
      <c r="E3702" s="69"/>
      <c r="F3702" s="70"/>
      <c r="H3702" s="69"/>
      <c r="I3702" s="69"/>
      <c r="J3702" s="69"/>
      <c r="K3702" s="69"/>
      <c r="L3702" s="75"/>
      <c r="N3702" s="69"/>
      <c r="O3702" s="69"/>
      <c r="P3702" s="69"/>
      <c r="Q3702" s="63"/>
      <c r="R3702" s="69"/>
      <c r="S3702" s="69"/>
      <c r="T3702" s="69"/>
      <c r="U3702" s="69"/>
      <c r="V3702" s="77"/>
      <c r="X3702" s="69"/>
      <c r="Y3702" s="69"/>
      <c r="Z3702" s="69"/>
      <c r="AA3702" s="78"/>
      <c r="AB3702" s="79">
        <f t="shared" si="2078"/>
        <v>0</v>
      </c>
    </row>
    <row r="3703" spans="1:28" x14ac:dyDescent="0.25">
      <c r="A3703" s="71" t="s">
        <v>12462</v>
      </c>
      <c r="B3703" s="72" t="s">
        <v>17385</v>
      </c>
      <c r="C3703" s="73" t="s">
        <v>9175</v>
      </c>
      <c r="D3703" s="74">
        <v>0</v>
      </c>
      <c r="E3703" s="69">
        <v>2.73</v>
      </c>
      <c r="F3703" s="75">
        <f t="shared" ref="F3703:F3708" si="2088">ROUND(D3703*E3703,2)</f>
        <v>0</v>
      </c>
      <c r="G3703" s="76"/>
      <c r="H3703" s="69">
        <f t="shared" ref="H3703:I3708" si="2089">ROUND(N3703+(N3703*$H$2/100),2)</f>
        <v>2.73</v>
      </c>
      <c r="I3703" s="69">
        <f t="shared" si="2089"/>
        <v>0</v>
      </c>
      <c r="J3703" s="69">
        <f t="shared" ref="J3703:J3708" si="2090">H3703+I3703</f>
        <v>2.73</v>
      </c>
      <c r="K3703" s="69">
        <v>0</v>
      </c>
      <c r="L3703" s="75">
        <f t="shared" ref="L3703:L3708" si="2091">SUM(J3703:K3703)</f>
        <v>2.73</v>
      </c>
      <c r="N3703" s="69">
        <v>2.73</v>
      </c>
      <c r="O3703" s="69">
        <v>0</v>
      </c>
      <c r="P3703" s="69">
        <f t="shared" ref="P3703:P3708" si="2092">SUM(N3703:O3703)</f>
        <v>2.73</v>
      </c>
      <c r="Q3703" s="63"/>
      <c r="R3703" s="69">
        <f t="shared" ref="R3703:S3708" si="2093">X3703</f>
        <v>2.73</v>
      </c>
      <c r="S3703" s="69">
        <f t="shared" si="2093"/>
        <v>0</v>
      </c>
      <c r="T3703" s="69">
        <f t="shared" ref="T3703:T3708" si="2094">R3703+S3703</f>
        <v>2.73</v>
      </c>
      <c r="U3703" s="69">
        <f t="shared" ref="U3703:U3708" si="2095">ROUND(Z3703*$H$2,2)/100</f>
        <v>0</v>
      </c>
      <c r="V3703" s="77">
        <f t="shared" ref="V3703:V3708" si="2096">SUM(T3703:U3703)</f>
        <v>2.73</v>
      </c>
      <c r="X3703" s="69">
        <v>2.73</v>
      </c>
      <c r="Y3703" s="69">
        <v>0</v>
      </c>
      <c r="Z3703" s="69">
        <v>2.73</v>
      </c>
      <c r="AA3703" s="78"/>
      <c r="AB3703" s="79">
        <f t="shared" si="2078"/>
        <v>0</v>
      </c>
    </row>
    <row r="3704" spans="1:28" x14ac:dyDescent="0.25">
      <c r="A3704" s="71" t="s">
        <v>12463</v>
      </c>
      <c r="B3704" s="72" t="s">
        <v>17386</v>
      </c>
      <c r="C3704" s="73" t="s">
        <v>9041</v>
      </c>
      <c r="D3704" s="74">
        <v>0</v>
      </c>
      <c r="E3704" s="69">
        <v>9.83</v>
      </c>
      <c r="F3704" s="75">
        <f t="shared" si="2088"/>
        <v>0</v>
      </c>
      <c r="G3704" s="76"/>
      <c r="H3704" s="69">
        <f t="shared" si="2089"/>
        <v>9.83</v>
      </c>
      <c r="I3704" s="69">
        <f t="shared" si="2089"/>
        <v>0</v>
      </c>
      <c r="J3704" s="69">
        <f t="shared" si="2090"/>
        <v>9.83</v>
      </c>
      <c r="K3704" s="69">
        <v>0</v>
      </c>
      <c r="L3704" s="75">
        <f t="shared" si="2091"/>
        <v>9.83</v>
      </c>
      <c r="N3704" s="69">
        <v>9.83</v>
      </c>
      <c r="O3704" s="69">
        <v>0</v>
      </c>
      <c r="P3704" s="69">
        <f t="shared" si="2092"/>
        <v>9.83</v>
      </c>
      <c r="Q3704" s="63"/>
      <c r="R3704" s="69">
        <f t="shared" si="2093"/>
        <v>9.83</v>
      </c>
      <c r="S3704" s="69">
        <f t="shared" si="2093"/>
        <v>0</v>
      </c>
      <c r="T3704" s="69">
        <f t="shared" si="2094"/>
        <v>9.83</v>
      </c>
      <c r="U3704" s="69">
        <f t="shared" si="2095"/>
        <v>0</v>
      </c>
      <c r="V3704" s="77">
        <f t="shared" si="2096"/>
        <v>9.83</v>
      </c>
      <c r="X3704" s="69">
        <v>9.83</v>
      </c>
      <c r="Y3704" s="69">
        <v>0</v>
      </c>
      <c r="Z3704" s="69">
        <v>9.83</v>
      </c>
      <c r="AA3704" s="78"/>
      <c r="AB3704" s="79">
        <f t="shared" si="2078"/>
        <v>0</v>
      </c>
    </row>
    <row r="3705" spans="1:28" ht="22.5" x14ac:dyDescent="0.25">
      <c r="A3705" s="71" t="s">
        <v>12464</v>
      </c>
      <c r="B3705" s="72" t="s">
        <v>17387</v>
      </c>
      <c r="C3705" s="73" t="s">
        <v>9041</v>
      </c>
      <c r="D3705" s="74">
        <v>0</v>
      </c>
      <c r="E3705" s="69">
        <v>9.06</v>
      </c>
      <c r="F3705" s="75">
        <f t="shared" si="2088"/>
        <v>0</v>
      </c>
      <c r="G3705" s="76"/>
      <c r="H3705" s="69">
        <f t="shared" si="2089"/>
        <v>9.06</v>
      </c>
      <c r="I3705" s="69">
        <f t="shared" si="2089"/>
        <v>0</v>
      </c>
      <c r="J3705" s="69">
        <f t="shared" si="2090"/>
        <v>9.06</v>
      </c>
      <c r="K3705" s="69">
        <v>0</v>
      </c>
      <c r="L3705" s="75">
        <f t="shared" si="2091"/>
        <v>9.06</v>
      </c>
      <c r="N3705" s="69">
        <v>9.06</v>
      </c>
      <c r="O3705" s="69">
        <v>0</v>
      </c>
      <c r="P3705" s="69">
        <f t="shared" si="2092"/>
        <v>9.06</v>
      </c>
      <c r="Q3705" s="63"/>
      <c r="R3705" s="69">
        <f t="shared" si="2093"/>
        <v>9.06</v>
      </c>
      <c r="S3705" s="69">
        <f t="shared" si="2093"/>
        <v>0</v>
      </c>
      <c r="T3705" s="69">
        <f t="shared" si="2094"/>
        <v>9.06</v>
      </c>
      <c r="U3705" s="69">
        <f t="shared" si="2095"/>
        <v>0</v>
      </c>
      <c r="V3705" s="77">
        <f t="shared" si="2096"/>
        <v>9.06</v>
      </c>
      <c r="X3705" s="69">
        <v>9.06</v>
      </c>
      <c r="Y3705" s="69">
        <v>0</v>
      </c>
      <c r="Z3705" s="69">
        <v>9.06</v>
      </c>
      <c r="AA3705" s="78"/>
      <c r="AB3705" s="79">
        <f t="shared" si="2078"/>
        <v>0</v>
      </c>
    </row>
    <row r="3706" spans="1:28" ht="22.5" x14ac:dyDescent="0.25">
      <c r="A3706" s="71" t="s">
        <v>12465</v>
      </c>
      <c r="B3706" s="72" t="s">
        <v>17388</v>
      </c>
      <c r="C3706" s="73" t="s">
        <v>8753</v>
      </c>
      <c r="D3706" s="74">
        <v>0</v>
      </c>
      <c r="E3706" s="69">
        <v>37.31</v>
      </c>
      <c r="F3706" s="75">
        <f t="shared" si="2088"/>
        <v>0</v>
      </c>
      <c r="G3706" s="76"/>
      <c r="H3706" s="69">
        <f t="shared" si="2089"/>
        <v>37.31</v>
      </c>
      <c r="I3706" s="69">
        <f t="shared" si="2089"/>
        <v>0</v>
      </c>
      <c r="J3706" s="69">
        <f t="shared" si="2090"/>
        <v>37.31</v>
      </c>
      <c r="K3706" s="69">
        <v>0</v>
      </c>
      <c r="L3706" s="75">
        <f t="shared" si="2091"/>
        <v>37.31</v>
      </c>
      <c r="N3706" s="69">
        <v>37.31</v>
      </c>
      <c r="O3706" s="69">
        <v>0</v>
      </c>
      <c r="P3706" s="69">
        <f t="shared" si="2092"/>
        <v>37.31</v>
      </c>
      <c r="Q3706" s="63"/>
      <c r="R3706" s="69">
        <f t="shared" si="2093"/>
        <v>37.31</v>
      </c>
      <c r="S3706" s="69">
        <f t="shared" si="2093"/>
        <v>0</v>
      </c>
      <c r="T3706" s="69">
        <f t="shared" si="2094"/>
        <v>37.31</v>
      </c>
      <c r="U3706" s="69">
        <f t="shared" si="2095"/>
        <v>0</v>
      </c>
      <c r="V3706" s="77">
        <f t="shared" si="2096"/>
        <v>37.31</v>
      </c>
      <c r="X3706" s="69">
        <v>37.31</v>
      </c>
      <c r="Y3706" s="69">
        <v>0</v>
      </c>
      <c r="Z3706" s="69">
        <v>37.31</v>
      </c>
      <c r="AA3706" s="78"/>
      <c r="AB3706" s="79">
        <f t="shared" si="2078"/>
        <v>0</v>
      </c>
    </row>
    <row r="3707" spans="1:28" x14ac:dyDescent="0.25">
      <c r="A3707" s="71" t="s">
        <v>12466</v>
      </c>
      <c r="B3707" s="72" t="s">
        <v>17389</v>
      </c>
      <c r="C3707" s="73" t="s">
        <v>8753</v>
      </c>
      <c r="D3707" s="74">
        <v>0</v>
      </c>
      <c r="E3707" s="69">
        <v>18.61</v>
      </c>
      <c r="F3707" s="75">
        <f t="shared" si="2088"/>
        <v>0</v>
      </c>
      <c r="G3707" s="76"/>
      <c r="H3707" s="69">
        <f t="shared" si="2089"/>
        <v>18.61</v>
      </c>
      <c r="I3707" s="69">
        <f t="shared" si="2089"/>
        <v>0</v>
      </c>
      <c r="J3707" s="69">
        <f t="shared" si="2090"/>
        <v>18.61</v>
      </c>
      <c r="K3707" s="69">
        <v>0</v>
      </c>
      <c r="L3707" s="75">
        <f t="shared" si="2091"/>
        <v>18.61</v>
      </c>
      <c r="N3707" s="69">
        <v>18.61</v>
      </c>
      <c r="O3707" s="69">
        <v>0</v>
      </c>
      <c r="P3707" s="69">
        <f t="shared" si="2092"/>
        <v>18.61</v>
      </c>
      <c r="Q3707" s="63"/>
      <c r="R3707" s="69">
        <f t="shared" si="2093"/>
        <v>18.61</v>
      </c>
      <c r="S3707" s="69">
        <f t="shared" si="2093"/>
        <v>0</v>
      </c>
      <c r="T3707" s="69">
        <f t="shared" si="2094"/>
        <v>18.61</v>
      </c>
      <c r="U3707" s="69">
        <f t="shared" si="2095"/>
        <v>0</v>
      </c>
      <c r="V3707" s="77">
        <f t="shared" si="2096"/>
        <v>18.61</v>
      </c>
      <c r="X3707" s="69">
        <v>18.61</v>
      </c>
      <c r="Y3707" s="69">
        <v>0</v>
      </c>
      <c r="Z3707" s="69">
        <v>18.61</v>
      </c>
      <c r="AA3707" s="78"/>
      <c r="AB3707" s="79">
        <f t="shared" si="2078"/>
        <v>0</v>
      </c>
    </row>
    <row r="3708" spans="1:28" x14ac:dyDescent="0.25">
      <c r="A3708" s="71" t="s">
        <v>12467</v>
      </c>
      <c r="B3708" s="72" t="s">
        <v>12469</v>
      </c>
      <c r="C3708" s="73" t="s">
        <v>8753</v>
      </c>
      <c r="D3708" s="74">
        <v>0</v>
      </c>
      <c r="E3708" s="69">
        <v>11.85</v>
      </c>
      <c r="F3708" s="75">
        <f t="shared" si="2088"/>
        <v>0</v>
      </c>
      <c r="G3708" s="28"/>
      <c r="H3708" s="69">
        <f t="shared" si="2089"/>
        <v>0.05</v>
      </c>
      <c r="I3708" s="69">
        <f t="shared" si="2089"/>
        <v>11.8</v>
      </c>
      <c r="J3708" s="69">
        <f t="shared" si="2090"/>
        <v>11.850000000000001</v>
      </c>
      <c r="K3708" s="69">
        <v>0</v>
      </c>
      <c r="L3708" s="75">
        <f t="shared" si="2091"/>
        <v>11.850000000000001</v>
      </c>
      <c r="N3708" s="74">
        <v>0.05</v>
      </c>
      <c r="O3708" s="74">
        <v>11.799999999999999</v>
      </c>
      <c r="P3708" s="69">
        <f t="shared" si="2092"/>
        <v>11.85</v>
      </c>
      <c r="Q3708" s="63"/>
      <c r="R3708" s="69">
        <f t="shared" si="2093"/>
        <v>0.05</v>
      </c>
      <c r="S3708" s="69">
        <f t="shared" si="2093"/>
        <v>11.81</v>
      </c>
      <c r="T3708" s="69">
        <f t="shared" si="2094"/>
        <v>11.860000000000001</v>
      </c>
      <c r="U3708" s="69">
        <f t="shared" si="2095"/>
        <v>0</v>
      </c>
      <c r="V3708" s="77">
        <f t="shared" si="2096"/>
        <v>11.860000000000001</v>
      </c>
      <c r="X3708" s="74">
        <v>0.05</v>
      </c>
      <c r="Y3708" s="74">
        <v>11.81</v>
      </c>
      <c r="Z3708" s="69">
        <v>11.86</v>
      </c>
      <c r="AA3708" s="78"/>
      <c r="AB3708" s="79">
        <f t="shared" si="2078"/>
        <v>0</v>
      </c>
    </row>
    <row r="3709" spans="1:28" s="82" customFormat="1" x14ac:dyDescent="0.25">
      <c r="A3709" s="65" t="s">
        <v>12468</v>
      </c>
      <c r="B3709" s="66" t="s">
        <v>17390</v>
      </c>
      <c r="C3709" s="67"/>
      <c r="D3709" s="68"/>
      <c r="E3709" s="69"/>
      <c r="F3709" s="70"/>
      <c r="G3709" s="38"/>
      <c r="H3709" s="69"/>
      <c r="I3709" s="69"/>
      <c r="J3709" s="69"/>
      <c r="K3709" s="69"/>
      <c r="L3709" s="75"/>
      <c r="M3709" s="33"/>
      <c r="N3709" s="69"/>
      <c r="O3709" s="69"/>
      <c r="P3709" s="69"/>
      <c r="Q3709" s="63"/>
      <c r="R3709" s="69"/>
      <c r="S3709" s="69"/>
      <c r="T3709" s="69"/>
      <c r="U3709" s="69"/>
      <c r="V3709" s="77"/>
      <c r="W3709" s="33"/>
      <c r="X3709" s="69"/>
      <c r="Y3709" s="69"/>
      <c r="Z3709" s="69"/>
      <c r="AA3709" s="78"/>
      <c r="AB3709" s="79">
        <f t="shared" si="2078"/>
        <v>0</v>
      </c>
    </row>
    <row r="3710" spans="1:28" ht="22.5" x14ac:dyDescent="0.25">
      <c r="A3710" s="65" t="s">
        <v>12470</v>
      </c>
      <c r="B3710" s="66" t="s">
        <v>17391</v>
      </c>
      <c r="C3710" s="67"/>
      <c r="D3710" s="68"/>
      <c r="E3710" s="69"/>
      <c r="F3710" s="70"/>
      <c r="H3710" s="69"/>
      <c r="I3710" s="69"/>
      <c r="J3710" s="69"/>
      <c r="K3710" s="69"/>
      <c r="L3710" s="75"/>
      <c r="N3710" s="69"/>
      <c r="O3710" s="69"/>
      <c r="P3710" s="69"/>
      <c r="Q3710" s="63"/>
      <c r="R3710" s="69"/>
      <c r="S3710" s="69"/>
      <c r="T3710" s="69"/>
      <c r="U3710" s="69"/>
      <c r="V3710" s="77"/>
      <c r="X3710" s="69"/>
      <c r="Y3710" s="69"/>
      <c r="Z3710" s="69"/>
      <c r="AA3710" s="78"/>
      <c r="AB3710" s="79">
        <f t="shared" si="2078"/>
        <v>0</v>
      </c>
    </row>
    <row r="3711" spans="1:28" ht="22.5" x14ac:dyDescent="0.25">
      <c r="A3711" s="71" t="s">
        <v>12471</v>
      </c>
      <c r="B3711" s="72" t="s">
        <v>17392</v>
      </c>
      <c r="C3711" s="73" t="s">
        <v>8780</v>
      </c>
      <c r="D3711" s="74">
        <v>0</v>
      </c>
      <c r="E3711" s="69">
        <v>2.02</v>
      </c>
      <c r="F3711" s="75">
        <f t="shared" ref="F3711:F3720" si="2097">ROUND(D3711*E3711,2)</f>
        <v>0</v>
      </c>
      <c r="G3711" s="76"/>
      <c r="H3711" s="69">
        <f t="shared" ref="H3711:I3720" si="2098">ROUND(N3711+(N3711*$H$2/100),2)</f>
        <v>1.9</v>
      </c>
      <c r="I3711" s="69">
        <f t="shared" si="2098"/>
        <v>0.12</v>
      </c>
      <c r="J3711" s="69">
        <f t="shared" ref="J3711:J3720" si="2099">H3711+I3711</f>
        <v>2.02</v>
      </c>
      <c r="K3711" s="69">
        <v>0</v>
      </c>
      <c r="L3711" s="75">
        <f t="shared" ref="L3711:L3720" si="2100">SUM(J3711:K3711)</f>
        <v>2.02</v>
      </c>
      <c r="N3711" s="69">
        <v>1.9</v>
      </c>
      <c r="O3711" s="69">
        <v>0.12</v>
      </c>
      <c r="P3711" s="69">
        <f t="shared" ref="P3711:P3720" si="2101">SUM(N3711:O3711)</f>
        <v>2.02</v>
      </c>
      <c r="Q3711" s="63"/>
      <c r="R3711" s="69">
        <f t="shared" ref="R3711:S3720" si="2102">X3711</f>
        <v>1.9</v>
      </c>
      <c r="S3711" s="69">
        <f t="shared" si="2102"/>
        <v>0.11</v>
      </c>
      <c r="T3711" s="69">
        <f t="shared" ref="T3711:T3720" si="2103">R3711+S3711</f>
        <v>2.0099999999999998</v>
      </c>
      <c r="U3711" s="69">
        <f t="shared" ref="U3711:U3720" si="2104">ROUND(Z3711*$H$2,2)/100</f>
        <v>0</v>
      </c>
      <c r="V3711" s="77">
        <f t="shared" ref="V3711:V3720" si="2105">SUM(T3711:U3711)</f>
        <v>2.0099999999999998</v>
      </c>
      <c r="X3711" s="69">
        <v>1.9</v>
      </c>
      <c r="Y3711" s="69">
        <v>0.11</v>
      </c>
      <c r="Z3711" s="69">
        <v>2.0099999999999998</v>
      </c>
      <c r="AA3711" s="78"/>
      <c r="AB3711" s="79">
        <f t="shared" si="2078"/>
        <v>-9.9999999999997868E-3</v>
      </c>
    </row>
    <row r="3712" spans="1:28" x14ac:dyDescent="0.25">
      <c r="A3712" s="71" t="s">
        <v>12472</v>
      </c>
      <c r="B3712" s="72" t="s">
        <v>17393</v>
      </c>
      <c r="C3712" s="73" t="s">
        <v>8780</v>
      </c>
      <c r="D3712" s="74">
        <v>0</v>
      </c>
      <c r="E3712" s="69">
        <v>16.440000000000001</v>
      </c>
      <c r="F3712" s="75">
        <f t="shared" si="2097"/>
        <v>0</v>
      </c>
      <c r="G3712" s="76"/>
      <c r="H3712" s="69">
        <f t="shared" si="2098"/>
        <v>16.22</v>
      </c>
      <c r="I3712" s="69">
        <f t="shared" si="2098"/>
        <v>0.22</v>
      </c>
      <c r="J3712" s="69">
        <f t="shared" si="2099"/>
        <v>16.439999999999998</v>
      </c>
      <c r="K3712" s="69">
        <v>0</v>
      </c>
      <c r="L3712" s="75">
        <f t="shared" si="2100"/>
        <v>16.439999999999998</v>
      </c>
      <c r="N3712" s="69">
        <v>16.22</v>
      </c>
      <c r="O3712" s="69">
        <v>0.22</v>
      </c>
      <c r="P3712" s="69">
        <f t="shared" si="2101"/>
        <v>16.439999999999998</v>
      </c>
      <c r="Q3712" s="63"/>
      <c r="R3712" s="69">
        <f t="shared" si="2102"/>
        <v>16.22</v>
      </c>
      <c r="S3712" s="69">
        <f t="shared" si="2102"/>
        <v>0.22</v>
      </c>
      <c r="T3712" s="69">
        <f t="shared" si="2103"/>
        <v>16.439999999999998</v>
      </c>
      <c r="U3712" s="69">
        <f t="shared" si="2104"/>
        <v>0</v>
      </c>
      <c r="V3712" s="77">
        <f t="shared" si="2105"/>
        <v>16.439999999999998</v>
      </c>
      <c r="X3712" s="69">
        <v>16.22</v>
      </c>
      <c r="Y3712" s="69">
        <v>0.22</v>
      </c>
      <c r="Z3712" s="69">
        <v>16.440000000000001</v>
      </c>
      <c r="AA3712" s="78"/>
      <c r="AB3712" s="79">
        <f t="shared" si="2078"/>
        <v>0</v>
      </c>
    </row>
    <row r="3713" spans="1:28" x14ac:dyDescent="0.25">
      <c r="A3713" s="71" t="s">
        <v>12473</v>
      </c>
      <c r="B3713" s="72" t="s">
        <v>13204</v>
      </c>
      <c r="C3713" s="73" t="s">
        <v>8740</v>
      </c>
      <c r="D3713" s="74">
        <v>0</v>
      </c>
      <c r="E3713" s="69">
        <v>12.1</v>
      </c>
      <c r="F3713" s="75">
        <f t="shared" si="2097"/>
        <v>0</v>
      </c>
      <c r="G3713" s="76"/>
      <c r="H3713" s="69">
        <f t="shared" si="2098"/>
        <v>11.66</v>
      </c>
      <c r="I3713" s="69">
        <f t="shared" si="2098"/>
        <v>0.44</v>
      </c>
      <c r="J3713" s="69">
        <f t="shared" si="2099"/>
        <v>12.1</v>
      </c>
      <c r="K3713" s="69">
        <v>0</v>
      </c>
      <c r="L3713" s="75">
        <f t="shared" si="2100"/>
        <v>12.1</v>
      </c>
      <c r="N3713" s="69">
        <v>11.66</v>
      </c>
      <c r="O3713" s="69">
        <v>0.44</v>
      </c>
      <c r="P3713" s="69">
        <f t="shared" si="2101"/>
        <v>12.1</v>
      </c>
      <c r="Q3713" s="63"/>
      <c r="R3713" s="69">
        <f t="shared" si="2102"/>
        <v>11.66</v>
      </c>
      <c r="S3713" s="69">
        <f t="shared" si="2102"/>
        <v>0.44</v>
      </c>
      <c r="T3713" s="69">
        <f t="shared" si="2103"/>
        <v>12.1</v>
      </c>
      <c r="U3713" s="69">
        <f t="shared" si="2104"/>
        <v>0</v>
      </c>
      <c r="V3713" s="77">
        <f t="shared" si="2105"/>
        <v>12.1</v>
      </c>
      <c r="X3713" s="69">
        <v>11.66</v>
      </c>
      <c r="Y3713" s="69">
        <v>0.44</v>
      </c>
      <c r="Z3713" s="69">
        <v>12.1</v>
      </c>
      <c r="AA3713" s="78"/>
      <c r="AB3713" s="79">
        <f t="shared" si="2078"/>
        <v>0</v>
      </c>
    </row>
    <row r="3714" spans="1:28" x14ac:dyDescent="0.25">
      <c r="A3714" s="71" t="s">
        <v>12474</v>
      </c>
      <c r="B3714" s="72" t="s">
        <v>13235</v>
      </c>
      <c r="C3714" s="73" t="s">
        <v>8740</v>
      </c>
      <c r="D3714" s="74">
        <v>0</v>
      </c>
      <c r="E3714" s="69">
        <v>187.63</v>
      </c>
      <c r="F3714" s="75">
        <f t="shared" si="2097"/>
        <v>0</v>
      </c>
      <c r="G3714" s="76"/>
      <c r="H3714" s="69">
        <f t="shared" si="2098"/>
        <v>167.16</v>
      </c>
      <c r="I3714" s="69">
        <f t="shared" si="2098"/>
        <v>20.47</v>
      </c>
      <c r="J3714" s="69">
        <f t="shared" si="2099"/>
        <v>187.63</v>
      </c>
      <c r="K3714" s="69">
        <v>0</v>
      </c>
      <c r="L3714" s="75">
        <f t="shared" si="2100"/>
        <v>187.63</v>
      </c>
      <c r="N3714" s="69">
        <v>167.16000000000003</v>
      </c>
      <c r="O3714" s="69">
        <v>20.47</v>
      </c>
      <c r="P3714" s="69">
        <f t="shared" si="2101"/>
        <v>187.63000000000002</v>
      </c>
      <c r="Q3714" s="63"/>
      <c r="R3714" s="69">
        <f t="shared" si="2102"/>
        <v>167.16</v>
      </c>
      <c r="S3714" s="69">
        <f t="shared" si="2102"/>
        <v>20.48</v>
      </c>
      <c r="T3714" s="69">
        <f t="shared" si="2103"/>
        <v>187.64</v>
      </c>
      <c r="U3714" s="69">
        <f t="shared" si="2104"/>
        <v>0</v>
      </c>
      <c r="V3714" s="77">
        <f t="shared" si="2105"/>
        <v>187.64</v>
      </c>
      <c r="X3714" s="69">
        <v>167.16</v>
      </c>
      <c r="Y3714" s="69">
        <v>20.48</v>
      </c>
      <c r="Z3714" s="69">
        <v>187.64</v>
      </c>
      <c r="AA3714" s="78"/>
      <c r="AB3714" s="79">
        <f t="shared" si="2078"/>
        <v>1.0000000000000231E-2</v>
      </c>
    </row>
    <row r="3715" spans="1:28" x14ac:dyDescent="0.25">
      <c r="A3715" s="71" t="s">
        <v>12475</v>
      </c>
      <c r="B3715" s="72" t="s">
        <v>13234</v>
      </c>
      <c r="C3715" s="73" t="s">
        <v>8740</v>
      </c>
      <c r="D3715" s="74">
        <v>0</v>
      </c>
      <c r="E3715" s="69">
        <v>134.02000000000001</v>
      </c>
      <c r="F3715" s="75">
        <f t="shared" si="2097"/>
        <v>0</v>
      </c>
      <c r="G3715" s="76"/>
      <c r="H3715" s="69">
        <f t="shared" si="2098"/>
        <v>120.37</v>
      </c>
      <c r="I3715" s="69">
        <f t="shared" si="2098"/>
        <v>13.65</v>
      </c>
      <c r="J3715" s="69">
        <f t="shared" si="2099"/>
        <v>134.02000000000001</v>
      </c>
      <c r="K3715" s="69">
        <v>0</v>
      </c>
      <c r="L3715" s="75">
        <f t="shared" si="2100"/>
        <v>134.02000000000001</v>
      </c>
      <c r="N3715" s="69">
        <v>120.37</v>
      </c>
      <c r="O3715" s="69">
        <v>13.649999999999999</v>
      </c>
      <c r="P3715" s="69">
        <f t="shared" si="2101"/>
        <v>134.02000000000001</v>
      </c>
      <c r="Q3715" s="63"/>
      <c r="R3715" s="69">
        <f t="shared" si="2102"/>
        <v>120.37</v>
      </c>
      <c r="S3715" s="69">
        <f t="shared" si="2102"/>
        <v>13.65</v>
      </c>
      <c r="T3715" s="69">
        <f t="shared" si="2103"/>
        <v>134.02000000000001</v>
      </c>
      <c r="U3715" s="69">
        <f t="shared" si="2104"/>
        <v>0</v>
      </c>
      <c r="V3715" s="77">
        <f t="shared" si="2105"/>
        <v>134.02000000000001</v>
      </c>
      <c r="X3715" s="69">
        <v>120.37</v>
      </c>
      <c r="Y3715" s="69">
        <v>13.65</v>
      </c>
      <c r="Z3715" s="69">
        <v>134.02000000000001</v>
      </c>
      <c r="AA3715" s="78"/>
      <c r="AB3715" s="79">
        <f t="shared" si="2078"/>
        <v>0</v>
      </c>
    </row>
    <row r="3716" spans="1:28" x14ac:dyDescent="0.25">
      <c r="A3716" s="71" t="s">
        <v>12476</v>
      </c>
      <c r="B3716" s="72" t="s">
        <v>13208</v>
      </c>
      <c r="C3716" s="73" t="s">
        <v>8740</v>
      </c>
      <c r="D3716" s="74">
        <v>0</v>
      </c>
      <c r="E3716" s="69">
        <v>113.79999999999998</v>
      </c>
      <c r="F3716" s="75">
        <f t="shared" si="2097"/>
        <v>0</v>
      </c>
      <c r="G3716" s="76"/>
      <c r="H3716" s="69">
        <f t="shared" si="2098"/>
        <v>111.7</v>
      </c>
      <c r="I3716" s="69">
        <f t="shared" si="2098"/>
        <v>2.1</v>
      </c>
      <c r="J3716" s="69">
        <f t="shared" si="2099"/>
        <v>113.8</v>
      </c>
      <c r="K3716" s="69">
        <v>0</v>
      </c>
      <c r="L3716" s="75">
        <f t="shared" si="2100"/>
        <v>113.8</v>
      </c>
      <c r="N3716" s="69">
        <v>111.69999999999999</v>
      </c>
      <c r="O3716" s="69">
        <v>2.1</v>
      </c>
      <c r="P3716" s="69">
        <f t="shared" si="2101"/>
        <v>113.79999999999998</v>
      </c>
      <c r="Q3716" s="63"/>
      <c r="R3716" s="69">
        <f t="shared" si="2102"/>
        <v>111.7</v>
      </c>
      <c r="S3716" s="69">
        <f t="shared" si="2102"/>
        <v>2.1</v>
      </c>
      <c r="T3716" s="69">
        <f t="shared" si="2103"/>
        <v>113.8</v>
      </c>
      <c r="U3716" s="69">
        <f t="shared" si="2104"/>
        <v>0</v>
      </c>
      <c r="V3716" s="77">
        <f t="shared" si="2105"/>
        <v>113.8</v>
      </c>
      <c r="X3716" s="69">
        <v>111.7</v>
      </c>
      <c r="Y3716" s="69">
        <v>2.1</v>
      </c>
      <c r="Z3716" s="69">
        <v>113.8</v>
      </c>
      <c r="AA3716" s="78"/>
      <c r="AB3716" s="79">
        <f t="shared" si="2078"/>
        <v>0</v>
      </c>
    </row>
    <row r="3717" spans="1:28" ht="22.5" x14ac:dyDescent="0.25">
      <c r="A3717" s="71" t="s">
        <v>12477</v>
      </c>
      <c r="B3717" s="72" t="s">
        <v>17394</v>
      </c>
      <c r="C3717" s="73" t="s">
        <v>8740</v>
      </c>
      <c r="D3717" s="74">
        <v>0</v>
      </c>
      <c r="E3717" s="69">
        <v>614.50000000000011</v>
      </c>
      <c r="F3717" s="75">
        <f t="shared" si="2097"/>
        <v>0</v>
      </c>
      <c r="G3717" s="76"/>
      <c r="H3717" s="69">
        <f t="shared" si="2098"/>
        <v>604.26</v>
      </c>
      <c r="I3717" s="69">
        <f t="shared" si="2098"/>
        <v>10.24</v>
      </c>
      <c r="J3717" s="69">
        <f t="shared" si="2099"/>
        <v>614.5</v>
      </c>
      <c r="K3717" s="69">
        <v>0</v>
      </c>
      <c r="L3717" s="75">
        <f t="shared" si="2100"/>
        <v>614.5</v>
      </c>
      <c r="N3717" s="69">
        <v>604.26</v>
      </c>
      <c r="O3717" s="69">
        <v>10.24</v>
      </c>
      <c r="P3717" s="69">
        <f t="shared" si="2101"/>
        <v>614.5</v>
      </c>
      <c r="Q3717" s="63"/>
      <c r="R3717" s="69">
        <f t="shared" si="2102"/>
        <v>604.26</v>
      </c>
      <c r="S3717" s="69">
        <f t="shared" si="2102"/>
        <v>10.24</v>
      </c>
      <c r="T3717" s="69">
        <f t="shared" si="2103"/>
        <v>614.5</v>
      </c>
      <c r="U3717" s="69">
        <f t="shared" si="2104"/>
        <v>0</v>
      </c>
      <c r="V3717" s="77">
        <f t="shared" si="2105"/>
        <v>614.5</v>
      </c>
      <c r="X3717" s="69">
        <v>604.26</v>
      </c>
      <c r="Y3717" s="69">
        <v>10.24</v>
      </c>
      <c r="Z3717" s="69">
        <v>614.5</v>
      </c>
      <c r="AA3717" s="78"/>
      <c r="AB3717" s="79">
        <f t="shared" si="2078"/>
        <v>-9.9999999999624833E-3</v>
      </c>
    </row>
    <row r="3718" spans="1:28" ht="22.5" x14ac:dyDescent="0.25">
      <c r="A3718" s="71" t="s">
        <v>12478</v>
      </c>
      <c r="B3718" s="72" t="s">
        <v>17395</v>
      </c>
      <c r="C3718" s="73" t="s">
        <v>8740</v>
      </c>
      <c r="D3718" s="74">
        <v>0</v>
      </c>
      <c r="E3718" s="69">
        <v>191.89</v>
      </c>
      <c r="F3718" s="75">
        <f t="shared" si="2097"/>
        <v>0</v>
      </c>
      <c r="G3718" s="28"/>
      <c r="H3718" s="69">
        <f t="shared" si="2098"/>
        <v>191.89</v>
      </c>
      <c r="I3718" s="69">
        <f t="shared" si="2098"/>
        <v>0</v>
      </c>
      <c r="J3718" s="69">
        <f t="shared" si="2099"/>
        <v>191.89</v>
      </c>
      <c r="K3718" s="69">
        <v>0</v>
      </c>
      <c r="L3718" s="75">
        <f t="shared" si="2100"/>
        <v>191.89</v>
      </c>
      <c r="N3718" s="69">
        <v>191.89</v>
      </c>
      <c r="O3718" s="69">
        <v>0</v>
      </c>
      <c r="P3718" s="69">
        <f t="shared" si="2101"/>
        <v>191.89</v>
      </c>
      <c r="Q3718" s="63"/>
      <c r="R3718" s="69">
        <f t="shared" si="2102"/>
        <v>191.89</v>
      </c>
      <c r="S3718" s="69">
        <f t="shared" si="2102"/>
        <v>0</v>
      </c>
      <c r="T3718" s="69">
        <f t="shared" si="2103"/>
        <v>191.89</v>
      </c>
      <c r="U3718" s="69">
        <f t="shared" si="2104"/>
        <v>0</v>
      </c>
      <c r="V3718" s="77">
        <f t="shared" si="2105"/>
        <v>191.89</v>
      </c>
      <c r="X3718" s="69">
        <v>191.89</v>
      </c>
      <c r="Y3718" s="69">
        <v>0</v>
      </c>
      <c r="Z3718" s="69">
        <v>191.89</v>
      </c>
      <c r="AA3718" s="78"/>
      <c r="AB3718" s="79">
        <f t="shared" si="2078"/>
        <v>0</v>
      </c>
    </row>
    <row r="3719" spans="1:28" x14ac:dyDescent="0.25">
      <c r="A3719" s="71" t="s">
        <v>12479</v>
      </c>
      <c r="B3719" s="72" t="s">
        <v>17396</v>
      </c>
      <c r="C3719" s="73" t="s">
        <v>8780</v>
      </c>
      <c r="D3719" s="74">
        <v>0</v>
      </c>
      <c r="E3719" s="69">
        <v>13.78</v>
      </c>
      <c r="F3719" s="75">
        <f t="shared" si="2097"/>
        <v>0</v>
      </c>
      <c r="G3719" s="28"/>
      <c r="H3719" s="69">
        <f t="shared" si="2098"/>
        <v>13.48</v>
      </c>
      <c r="I3719" s="69">
        <f t="shared" si="2098"/>
        <v>0.3</v>
      </c>
      <c r="J3719" s="69">
        <f t="shared" si="2099"/>
        <v>13.780000000000001</v>
      </c>
      <c r="K3719" s="69">
        <v>0</v>
      </c>
      <c r="L3719" s="75">
        <f t="shared" si="2100"/>
        <v>13.780000000000001</v>
      </c>
      <c r="N3719" s="69">
        <v>13.479999999999999</v>
      </c>
      <c r="O3719" s="69">
        <v>0.3</v>
      </c>
      <c r="P3719" s="69">
        <f t="shared" si="2101"/>
        <v>13.78</v>
      </c>
      <c r="Q3719" s="63"/>
      <c r="R3719" s="69">
        <f t="shared" si="2102"/>
        <v>13.48</v>
      </c>
      <c r="S3719" s="69">
        <f t="shared" si="2102"/>
        <v>0.3</v>
      </c>
      <c r="T3719" s="69">
        <f t="shared" si="2103"/>
        <v>13.780000000000001</v>
      </c>
      <c r="U3719" s="69">
        <f t="shared" si="2104"/>
        <v>0</v>
      </c>
      <c r="V3719" s="77">
        <f t="shared" si="2105"/>
        <v>13.780000000000001</v>
      </c>
      <c r="X3719" s="69">
        <v>13.48</v>
      </c>
      <c r="Y3719" s="69">
        <v>0.3</v>
      </c>
      <c r="Z3719" s="69">
        <v>13.78</v>
      </c>
      <c r="AA3719" s="78"/>
      <c r="AB3719" s="79">
        <f t="shared" si="2078"/>
        <v>0</v>
      </c>
    </row>
    <row r="3720" spans="1:28" x14ac:dyDescent="0.25">
      <c r="A3720" s="71" t="s">
        <v>12480</v>
      </c>
      <c r="B3720" s="72" t="s">
        <v>17397</v>
      </c>
      <c r="C3720" s="73" t="s">
        <v>8780</v>
      </c>
      <c r="D3720" s="74">
        <v>0</v>
      </c>
      <c r="E3720" s="69">
        <v>0.56000000000000005</v>
      </c>
      <c r="F3720" s="75">
        <f t="shared" si="2097"/>
        <v>0</v>
      </c>
      <c r="G3720" s="28"/>
      <c r="H3720" s="69">
        <f t="shared" si="2098"/>
        <v>0</v>
      </c>
      <c r="I3720" s="69">
        <f t="shared" si="2098"/>
        <v>0.56000000000000005</v>
      </c>
      <c r="J3720" s="69">
        <f t="shared" si="2099"/>
        <v>0.56000000000000005</v>
      </c>
      <c r="K3720" s="69">
        <v>0</v>
      </c>
      <c r="L3720" s="75">
        <f t="shared" si="2100"/>
        <v>0.56000000000000005</v>
      </c>
      <c r="N3720" s="69">
        <v>0</v>
      </c>
      <c r="O3720" s="69">
        <v>0.56000000000000005</v>
      </c>
      <c r="P3720" s="69">
        <f t="shared" si="2101"/>
        <v>0.56000000000000005</v>
      </c>
      <c r="Q3720" s="63"/>
      <c r="R3720" s="69">
        <f t="shared" si="2102"/>
        <v>0</v>
      </c>
      <c r="S3720" s="69">
        <f t="shared" si="2102"/>
        <v>0.55000000000000004</v>
      </c>
      <c r="T3720" s="69">
        <f t="shared" si="2103"/>
        <v>0.55000000000000004</v>
      </c>
      <c r="U3720" s="69">
        <f t="shared" si="2104"/>
        <v>0</v>
      </c>
      <c r="V3720" s="77">
        <f t="shared" si="2105"/>
        <v>0.55000000000000004</v>
      </c>
      <c r="X3720" s="69">
        <v>0</v>
      </c>
      <c r="Y3720" s="69">
        <v>0.55000000000000004</v>
      </c>
      <c r="Z3720" s="69">
        <v>0.55000000000000004</v>
      </c>
      <c r="AA3720" s="78"/>
      <c r="AB3720" s="79">
        <f t="shared" si="2078"/>
        <v>0</v>
      </c>
    </row>
    <row r="3721" spans="1:28" ht="22.5" x14ac:dyDescent="0.25">
      <c r="A3721" s="65" t="s">
        <v>12481</v>
      </c>
      <c r="B3721" s="66" t="s">
        <v>17398</v>
      </c>
      <c r="C3721" s="67"/>
      <c r="D3721" s="68"/>
      <c r="E3721" s="69"/>
      <c r="F3721" s="70"/>
      <c r="H3721" s="69"/>
      <c r="I3721" s="69"/>
      <c r="J3721" s="69"/>
      <c r="K3721" s="69"/>
      <c r="L3721" s="75"/>
      <c r="N3721" s="69"/>
      <c r="O3721" s="69"/>
      <c r="P3721" s="69"/>
      <c r="Q3721" s="63"/>
      <c r="R3721" s="69"/>
      <c r="S3721" s="69"/>
      <c r="T3721" s="69"/>
      <c r="U3721" s="69"/>
      <c r="V3721" s="77"/>
      <c r="X3721" s="69"/>
      <c r="Y3721" s="69"/>
      <c r="Z3721" s="69"/>
      <c r="AA3721" s="78"/>
      <c r="AB3721" s="79">
        <f t="shared" si="2078"/>
        <v>0</v>
      </c>
    </row>
    <row r="3722" spans="1:28" s="33" customFormat="1" x14ac:dyDescent="0.25">
      <c r="A3722" s="71" t="s">
        <v>12482</v>
      </c>
      <c r="B3722" s="72" t="s">
        <v>17399</v>
      </c>
      <c r="C3722" s="73" t="s">
        <v>8740</v>
      </c>
      <c r="D3722" s="74">
        <v>0</v>
      </c>
      <c r="E3722" s="69">
        <v>74.070000000000007</v>
      </c>
      <c r="F3722" s="75">
        <f>ROUND(D3722*E3722,2)</f>
        <v>0</v>
      </c>
      <c r="G3722" s="28"/>
      <c r="H3722" s="69">
        <f>ROUND(N3722+(N3722*$H$2/100),2)</f>
        <v>65.34</v>
      </c>
      <c r="I3722" s="69">
        <f>ROUND(O3722+(O3722*$H$2/100),2)</f>
        <v>8.73</v>
      </c>
      <c r="J3722" s="69">
        <f>H3722+I3722</f>
        <v>74.070000000000007</v>
      </c>
      <c r="K3722" s="69">
        <v>0</v>
      </c>
      <c r="L3722" s="75">
        <f>SUM(J3722:K3722)</f>
        <v>74.070000000000007</v>
      </c>
      <c r="N3722" s="69">
        <v>65.34</v>
      </c>
      <c r="O3722" s="69">
        <v>8.73</v>
      </c>
      <c r="P3722" s="69">
        <f>SUM(N3722:O3722)</f>
        <v>74.070000000000007</v>
      </c>
      <c r="Q3722" s="63"/>
      <c r="R3722" s="69">
        <f>X3722</f>
        <v>65.34</v>
      </c>
      <c r="S3722" s="69">
        <f>Y3722</f>
        <v>8.73</v>
      </c>
      <c r="T3722" s="69">
        <f>R3722+S3722</f>
        <v>74.070000000000007</v>
      </c>
      <c r="U3722" s="69">
        <f>ROUND(Z3722*$H$2,2)/100</f>
        <v>0</v>
      </c>
      <c r="V3722" s="77">
        <f>SUM(T3722:U3722)</f>
        <v>74.070000000000007</v>
      </c>
      <c r="X3722" s="69">
        <v>65.34</v>
      </c>
      <c r="Y3722" s="69">
        <v>8.73</v>
      </c>
      <c r="Z3722" s="69">
        <v>74.069999999999993</v>
      </c>
      <c r="AA3722" s="78"/>
      <c r="AB3722" s="79">
        <f t="shared" si="2078"/>
        <v>0</v>
      </c>
    </row>
    <row r="3723" spans="1:28" x14ac:dyDescent="0.25">
      <c r="A3723" s="65" t="s">
        <v>12483</v>
      </c>
      <c r="B3723" s="66" t="s">
        <v>17400</v>
      </c>
      <c r="C3723" s="67"/>
      <c r="D3723" s="68"/>
      <c r="E3723" s="69"/>
      <c r="F3723" s="70"/>
      <c r="H3723" s="69"/>
      <c r="I3723" s="69"/>
      <c r="J3723" s="69"/>
      <c r="K3723" s="69"/>
      <c r="L3723" s="75"/>
      <c r="N3723" s="69"/>
      <c r="O3723" s="69"/>
      <c r="P3723" s="69"/>
      <c r="Q3723" s="63"/>
      <c r="R3723" s="69"/>
      <c r="S3723" s="69"/>
      <c r="T3723" s="69"/>
      <c r="U3723" s="69"/>
      <c r="V3723" s="77"/>
      <c r="X3723" s="69"/>
      <c r="Y3723" s="69"/>
      <c r="Z3723" s="69"/>
      <c r="AA3723" s="78"/>
      <c r="AB3723" s="79">
        <f t="shared" si="2078"/>
        <v>1.0000000000000009E-2</v>
      </c>
    </row>
    <row r="3724" spans="1:28" ht="22.5" x14ac:dyDescent="0.25">
      <c r="A3724" s="71" t="s">
        <v>12484</v>
      </c>
      <c r="B3724" s="72" t="s">
        <v>17401</v>
      </c>
      <c r="C3724" s="73" t="s">
        <v>8740</v>
      </c>
      <c r="D3724" s="74">
        <v>0</v>
      </c>
      <c r="E3724" s="69">
        <v>874.17</v>
      </c>
      <c r="F3724" s="75">
        <f t="shared" ref="F3724:F3730" si="2106">ROUND(D3724*E3724,2)</f>
        <v>0</v>
      </c>
      <c r="G3724" s="28"/>
      <c r="H3724" s="69">
        <f t="shared" ref="H3724:I3730" si="2107">ROUND(N3724+(N3724*$H$2/100),2)</f>
        <v>862.8</v>
      </c>
      <c r="I3724" s="69">
        <f t="shared" si="2107"/>
        <v>11.37</v>
      </c>
      <c r="J3724" s="69">
        <f t="shared" ref="J3724:J3730" si="2108">H3724+I3724</f>
        <v>874.17</v>
      </c>
      <c r="K3724" s="69">
        <v>0</v>
      </c>
      <c r="L3724" s="75">
        <f t="shared" ref="L3724:L3730" si="2109">SUM(J3724:K3724)</f>
        <v>874.17</v>
      </c>
      <c r="N3724" s="69">
        <v>862.8</v>
      </c>
      <c r="O3724" s="69">
        <v>11.370000000000001</v>
      </c>
      <c r="P3724" s="69">
        <f t="shared" ref="P3724:P3730" si="2110">SUM(N3724:O3724)</f>
        <v>874.17</v>
      </c>
      <c r="Q3724" s="63"/>
      <c r="R3724" s="69">
        <f t="shared" ref="R3724:S3730" si="2111">X3724</f>
        <v>862.8</v>
      </c>
      <c r="S3724" s="69">
        <f t="shared" si="2111"/>
        <v>11.37</v>
      </c>
      <c r="T3724" s="69">
        <f t="shared" ref="T3724:T3730" si="2112">R3724+S3724</f>
        <v>874.17</v>
      </c>
      <c r="U3724" s="69">
        <f t="shared" ref="U3724:U3730" si="2113">ROUND(Z3724*$H$2,2)/100</f>
        <v>0</v>
      </c>
      <c r="V3724" s="77">
        <f t="shared" ref="V3724:V3730" si="2114">SUM(T3724:U3724)</f>
        <v>874.17</v>
      </c>
      <c r="X3724" s="69">
        <v>862.8</v>
      </c>
      <c r="Y3724" s="69">
        <v>11.37</v>
      </c>
      <c r="Z3724" s="69">
        <v>874.17</v>
      </c>
      <c r="AA3724" s="78"/>
      <c r="AB3724" s="79">
        <f t="shared" si="2078"/>
        <v>0</v>
      </c>
    </row>
    <row r="3725" spans="1:28" ht="22.5" x14ac:dyDescent="0.25">
      <c r="A3725" s="71" t="s">
        <v>12485</v>
      </c>
      <c r="B3725" s="72" t="s">
        <v>17402</v>
      </c>
      <c r="C3725" s="73" t="s">
        <v>8740</v>
      </c>
      <c r="D3725" s="74">
        <v>0</v>
      </c>
      <c r="E3725" s="69">
        <v>946.38</v>
      </c>
      <c r="F3725" s="75">
        <f t="shared" si="2106"/>
        <v>0</v>
      </c>
      <c r="G3725" s="28"/>
      <c r="H3725" s="69">
        <f t="shared" si="2107"/>
        <v>935.01</v>
      </c>
      <c r="I3725" s="69">
        <f t="shared" si="2107"/>
        <v>11.37</v>
      </c>
      <c r="J3725" s="69">
        <f t="shared" si="2108"/>
        <v>946.38</v>
      </c>
      <c r="K3725" s="69">
        <v>0</v>
      </c>
      <c r="L3725" s="75">
        <f t="shared" si="2109"/>
        <v>946.38</v>
      </c>
      <c r="N3725" s="69">
        <v>935.01</v>
      </c>
      <c r="O3725" s="69">
        <v>11.370000000000001</v>
      </c>
      <c r="P3725" s="69">
        <f t="shared" si="2110"/>
        <v>946.38</v>
      </c>
      <c r="Q3725" s="63"/>
      <c r="R3725" s="69">
        <f t="shared" si="2111"/>
        <v>935.01</v>
      </c>
      <c r="S3725" s="69">
        <f t="shared" si="2111"/>
        <v>11.37</v>
      </c>
      <c r="T3725" s="69">
        <f t="shared" si="2112"/>
        <v>946.38</v>
      </c>
      <c r="U3725" s="69">
        <f t="shared" si="2113"/>
        <v>0</v>
      </c>
      <c r="V3725" s="77">
        <f t="shared" si="2114"/>
        <v>946.38</v>
      </c>
      <c r="X3725" s="69">
        <v>935.01</v>
      </c>
      <c r="Y3725" s="69">
        <v>11.37</v>
      </c>
      <c r="Z3725" s="69">
        <v>946.38</v>
      </c>
      <c r="AA3725" s="78"/>
      <c r="AB3725" s="79">
        <f t="shared" si="2078"/>
        <v>0</v>
      </c>
    </row>
    <row r="3726" spans="1:28" x14ac:dyDescent="0.25">
      <c r="A3726" s="71" t="s">
        <v>12486</v>
      </c>
      <c r="B3726" s="72" t="s">
        <v>13213</v>
      </c>
      <c r="C3726" s="73" t="s">
        <v>8740</v>
      </c>
      <c r="D3726" s="74">
        <v>0</v>
      </c>
      <c r="E3726" s="69">
        <v>874.01</v>
      </c>
      <c r="F3726" s="75">
        <f t="shared" si="2106"/>
        <v>0</v>
      </c>
      <c r="G3726" s="28"/>
      <c r="H3726" s="69">
        <f t="shared" si="2107"/>
        <v>862.64</v>
      </c>
      <c r="I3726" s="69">
        <f t="shared" si="2107"/>
        <v>11.37</v>
      </c>
      <c r="J3726" s="69">
        <f t="shared" si="2108"/>
        <v>874.01</v>
      </c>
      <c r="K3726" s="69">
        <v>0</v>
      </c>
      <c r="L3726" s="75">
        <f t="shared" si="2109"/>
        <v>874.01</v>
      </c>
      <c r="N3726" s="69">
        <v>862.64</v>
      </c>
      <c r="O3726" s="69">
        <v>11.370000000000001</v>
      </c>
      <c r="P3726" s="69">
        <f t="shared" si="2110"/>
        <v>874.01</v>
      </c>
      <c r="Q3726" s="63"/>
      <c r="R3726" s="69">
        <f t="shared" si="2111"/>
        <v>862.64</v>
      </c>
      <c r="S3726" s="69">
        <f t="shared" si="2111"/>
        <v>11.37</v>
      </c>
      <c r="T3726" s="69">
        <f t="shared" si="2112"/>
        <v>874.01</v>
      </c>
      <c r="U3726" s="69">
        <f t="shared" si="2113"/>
        <v>0</v>
      </c>
      <c r="V3726" s="77">
        <f t="shared" si="2114"/>
        <v>874.01</v>
      </c>
      <c r="X3726" s="69">
        <v>862.64</v>
      </c>
      <c r="Y3726" s="69">
        <v>11.37</v>
      </c>
      <c r="Z3726" s="69">
        <v>874.01</v>
      </c>
      <c r="AA3726" s="78"/>
      <c r="AB3726" s="79">
        <f t="shared" si="2078"/>
        <v>0</v>
      </c>
    </row>
    <row r="3727" spans="1:28" x14ac:dyDescent="0.25">
      <c r="A3727" s="71" t="s">
        <v>12487</v>
      </c>
      <c r="B3727" s="72" t="s">
        <v>13214</v>
      </c>
      <c r="C3727" s="73" t="s">
        <v>8780</v>
      </c>
      <c r="D3727" s="74">
        <v>0</v>
      </c>
      <c r="E3727" s="69">
        <v>4.7300000000000004</v>
      </c>
      <c r="F3727" s="75">
        <f t="shared" si="2106"/>
        <v>0</v>
      </c>
      <c r="G3727" s="76"/>
      <c r="H3727" s="69">
        <f t="shared" si="2107"/>
        <v>4.67</v>
      </c>
      <c r="I3727" s="69">
        <f t="shared" si="2107"/>
        <v>0.06</v>
      </c>
      <c r="J3727" s="69">
        <f t="shared" si="2108"/>
        <v>4.7299999999999995</v>
      </c>
      <c r="K3727" s="69">
        <v>0</v>
      </c>
      <c r="L3727" s="75">
        <f t="shared" si="2109"/>
        <v>4.7299999999999995</v>
      </c>
      <c r="N3727" s="69">
        <v>4.67</v>
      </c>
      <c r="O3727" s="69">
        <v>0.06</v>
      </c>
      <c r="P3727" s="69">
        <f t="shared" si="2110"/>
        <v>4.7299999999999995</v>
      </c>
      <c r="Q3727" s="63"/>
      <c r="R3727" s="69">
        <f t="shared" si="2111"/>
        <v>4.67</v>
      </c>
      <c r="S3727" s="69">
        <f t="shared" si="2111"/>
        <v>0.06</v>
      </c>
      <c r="T3727" s="69">
        <f t="shared" si="2112"/>
        <v>4.7299999999999995</v>
      </c>
      <c r="U3727" s="69">
        <f t="shared" si="2113"/>
        <v>0</v>
      </c>
      <c r="V3727" s="77">
        <f t="shared" si="2114"/>
        <v>4.7299999999999995</v>
      </c>
      <c r="X3727" s="69">
        <v>4.67</v>
      </c>
      <c r="Y3727" s="69">
        <v>0.06</v>
      </c>
      <c r="Z3727" s="69">
        <v>4.7300000000000004</v>
      </c>
      <c r="AA3727" s="78"/>
      <c r="AB3727" s="79">
        <f t="shared" si="2078"/>
        <v>0</v>
      </c>
    </row>
    <row r="3728" spans="1:28" x14ac:dyDescent="0.25">
      <c r="A3728" s="71" t="s">
        <v>12488</v>
      </c>
      <c r="B3728" s="72" t="s">
        <v>17403</v>
      </c>
      <c r="C3728" s="73" t="s">
        <v>8780</v>
      </c>
      <c r="D3728" s="74">
        <v>0</v>
      </c>
      <c r="E3728" s="69">
        <v>11.43</v>
      </c>
      <c r="F3728" s="75">
        <f t="shared" si="2106"/>
        <v>0</v>
      </c>
      <c r="G3728" s="76"/>
      <c r="H3728" s="69">
        <f t="shared" si="2107"/>
        <v>11.35</v>
      </c>
      <c r="I3728" s="69">
        <f t="shared" si="2107"/>
        <v>0.08</v>
      </c>
      <c r="J3728" s="69">
        <f t="shared" si="2108"/>
        <v>11.43</v>
      </c>
      <c r="K3728" s="69">
        <v>0</v>
      </c>
      <c r="L3728" s="75">
        <f t="shared" si="2109"/>
        <v>11.43</v>
      </c>
      <c r="N3728" s="69">
        <v>11.35</v>
      </c>
      <c r="O3728" s="69">
        <v>0.08</v>
      </c>
      <c r="P3728" s="69">
        <f t="shared" si="2110"/>
        <v>11.43</v>
      </c>
      <c r="Q3728" s="63"/>
      <c r="R3728" s="69">
        <f t="shared" si="2111"/>
        <v>11.35</v>
      </c>
      <c r="S3728" s="69">
        <f t="shared" si="2111"/>
        <v>0.08</v>
      </c>
      <c r="T3728" s="69">
        <f t="shared" si="2112"/>
        <v>11.43</v>
      </c>
      <c r="U3728" s="69">
        <f t="shared" si="2113"/>
        <v>0</v>
      </c>
      <c r="V3728" s="77">
        <f t="shared" si="2114"/>
        <v>11.43</v>
      </c>
      <c r="X3728" s="69">
        <v>11.35</v>
      </c>
      <c r="Y3728" s="69">
        <v>0.08</v>
      </c>
      <c r="Z3728" s="69">
        <v>11.43</v>
      </c>
      <c r="AA3728" s="78"/>
      <c r="AB3728" s="79">
        <f t="shared" si="2078"/>
        <v>0</v>
      </c>
    </row>
    <row r="3729" spans="1:28" x14ac:dyDescent="0.25">
      <c r="A3729" s="71" t="s">
        <v>12489</v>
      </c>
      <c r="B3729" s="72" t="s">
        <v>17404</v>
      </c>
      <c r="C3729" s="73" t="s">
        <v>8740</v>
      </c>
      <c r="D3729" s="74">
        <v>0</v>
      </c>
      <c r="E3729" s="69">
        <v>990.12</v>
      </c>
      <c r="F3729" s="75">
        <f t="shared" si="2106"/>
        <v>0</v>
      </c>
      <c r="G3729" s="76"/>
      <c r="H3729" s="69">
        <f t="shared" si="2107"/>
        <v>978.75</v>
      </c>
      <c r="I3729" s="69">
        <f t="shared" si="2107"/>
        <v>11.37</v>
      </c>
      <c r="J3729" s="69">
        <f t="shared" si="2108"/>
        <v>990.12</v>
      </c>
      <c r="K3729" s="69">
        <v>0</v>
      </c>
      <c r="L3729" s="75">
        <f t="shared" si="2109"/>
        <v>990.12</v>
      </c>
      <c r="N3729" s="69">
        <v>978.75</v>
      </c>
      <c r="O3729" s="69">
        <v>11.370000000000001</v>
      </c>
      <c r="P3729" s="69">
        <f t="shared" si="2110"/>
        <v>990.12</v>
      </c>
      <c r="Q3729" s="63"/>
      <c r="R3729" s="69">
        <f t="shared" si="2111"/>
        <v>978.75</v>
      </c>
      <c r="S3729" s="69">
        <f t="shared" si="2111"/>
        <v>11.37</v>
      </c>
      <c r="T3729" s="69">
        <f t="shared" si="2112"/>
        <v>990.12</v>
      </c>
      <c r="U3729" s="69">
        <f t="shared" si="2113"/>
        <v>0</v>
      </c>
      <c r="V3729" s="77">
        <f t="shared" si="2114"/>
        <v>990.12</v>
      </c>
      <c r="X3729" s="69">
        <v>978.75</v>
      </c>
      <c r="Y3729" s="69">
        <v>11.37</v>
      </c>
      <c r="Z3729" s="69">
        <v>990.12</v>
      </c>
      <c r="AA3729" s="78"/>
      <c r="AB3729" s="79">
        <f t="shared" si="2078"/>
        <v>0</v>
      </c>
    </row>
    <row r="3730" spans="1:28" x14ac:dyDescent="0.25">
      <c r="A3730" s="71" t="s">
        <v>12490</v>
      </c>
      <c r="B3730" s="72" t="s">
        <v>17405</v>
      </c>
      <c r="C3730" s="73" t="s">
        <v>8740</v>
      </c>
      <c r="D3730" s="74">
        <v>0</v>
      </c>
      <c r="E3730" s="69">
        <v>996.29</v>
      </c>
      <c r="F3730" s="75">
        <f t="shared" si="2106"/>
        <v>0</v>
      </c>
      <c r="G3730" s="76"/>
      <c r="H3730" s="69">
        <f t="shared" si="2107"/>
        <v>968.99</v>
      </c>
      <c r="I3730" s="69">
        <f t="shared" si="2107"/>
        <v>27.3</v>
      </c>
      <c r="J3730" s="69">
        <f t="shared" si="2108"/>
        <v>996.29</v>
      </c>
      <c r="K3730" s="69">
        <v>0</v>
      </c>
      <c r="L3730" s="75">
        <f t="shared" si="2109"/>
        <v>996.29</v>
      </c>
      <c r="N3730" s="69">
        <v>968.99</v>
      </c>
      <c r="O3730" s="69">
        <v>27.299999999999997</v>
      </c>
      <c r="P3730" s="69">
        <f t="shared" si="2110"/>
        <v>996.29</v>
      </c>
      <c r="Q3730" s="63"/>
      <c r="R3730" s="69">
        <f t="shared" si="2111"/>
        <v>968.99</v>
      </c>
      <c r="S3730" s="69">
        <f t="shared" si="2111"/>
        <v>27.3</v>
      </c>
      <c r="T3730" s="69">
        <f t="shared" si="2112"/>
        <v>996.29</v>
      </c>
      <c r="U3730" s="69">
        <f t="shared" si="2113"/>
        <v>0</v>
      </c>
      <c r="V3730" s="77">
        <f t="shared" si="2114"/>
        <v>996.29</v>
      </c>
      <c r="X3730" s="69">
        <v>968.99</v>
      </c>
      <c r="Y3730" s="69">
        <v>27.3</v>
      </c>
      <c r="Z3730" s="69">
        <v>996.29</v>
      </c>
      <c r="AA3730" s="78"/>
      <c r="AB3730" s="79">
        <f t="shared" si="2078"/>
        <v>0</v>
      </c>
    </row>
    <row r="3731" spans="1:28" x14ac:dyDescent="0.25">
      <c r="A3731" s="65" t="s">
        <v>12491</v>
      </c>
      <c r="B3731" s="66" t="s">
        <v>17406</v>
      </c>
      <c r="C3731" s="67"/>
      <c r="D3731" s="68"/>
      <c r="E3731" s="69"/>
      <c r="F3731" s="70"/>
      <c r="H3731" s="69"/>
      <c r="I3731" s="69"/>
      <c r="J3731" s="69"/>
      <c r="K3731" s="69"/>
      <c r="L3731" s="75"/>
      <c r="N3731" s="69"/>
      <c r="O3731" s="69"/>
      <c r="P3731" s="69"/>
      <c r="Q3731" s="63"/>
      <c r="R3731" s="69"/>
      <c r="S3731" s="69"/>
      <c r="T3731" s="69"/>
      <c r="U3731" s="69"/>
      <c r="V3731" s="77"/>
      <c r="X3731" s="69"/>
      <c r="Y3731" s="69"/>
      <c r="Z3731" s="69"/>
      <c r="AA3731" s="78"/>
      <c r="AB3731" s="79">
        <f t="shared" si="2078"/>
        <v>0</v>
      </c>
    </row>
    <row r="3732" spans="1:28" x14ac:dyDescent="0.25">
      <c r="A3732" s="71" t="s">
        <v>12492</v>
      </c>
      <c r="B3732" s="72" t="s">
        <v>17407</v>
      </c>
      <c r="C3732" s="73" t="s">
        <v>8780</v>
      </c>
      <c r="D3732" s="74">
        <v>0</v>
      </c>
      <c r="E3732" s="69">
        <v>182.60000000000002</v>
      </c>
      <c r="F3732" s="75">
        <f t="shared" ref="F3732:F3740" si="2115">ROUND(D3732*E3732,2)</f>
        <v>0</v>
      </c>
      <c r="G3732" s="76"/>
      <c r="H3732" s="69">
        <f t="shared" ref="H3732:I3740" si="2116">ROUND(N3732+(N3732*$H$2/100),2)</f>
        <v>165.14</v>
      </c>
      <c r="I3732" s="69">
        <f t="shared" si="2116"/>
        <v>17.46</v>
      </c>
      <c r="J3732" s="69">
        <f t="shared" ref="J3732:J3740" si="2117">H3732+I3732</f>
        <v>182.6</v>
      </c>
      <c r="K3732" s="69">
        <v>0</v>
      </c>
      <c r="L3732" s="75">
        <f t="shared" ref="L3732:L3740" si="2118">SUM(J3732:K3732)</f>
        <v>182.6</v>
      </c>
      <c r="N3732" s="69">
        <v>165.14000000000001</v>
      </c>
      <c r="O3732" s="69">
        <v>17.46</v>
      </c>
      <c r="P3732" s="69">
        <f t="shared" ref="P3732:P3740" si="2119">SUM(N3732:O3732)</f>
        <v>182.60000000000002</v>
      </c>
      <c r="Q3732" s="63"/>
      <c r="R3732" s="69">
        <f t="shared" ref="R3732:S3740" si="2120">X3732</f>
        <v>165.14</v>
      </c>
      <c r="S3732" s="69">
        <f t="shared" si="2120"/>
        <v>17.46</v>
      </c>
      <c r="T3732" s="69">
        <f t="shared" ref="T3732:T3740" si="2121">R3732+S3732</f>
        <v>182.6</v>
      </c>
      <c r="U3732" s="69">
        <f t="shared" ref="U3732:U3740" si="2122">ROUND(Z3732*$H$2,2)/100</f>
        <v>0</v>
      </c>
      <c r="V3732" s="77">
        <f t="shared" ref="V3732:V3740" si="2123">SUM(T3732:U3732)</f>
        <v>182.6</v>
      </c>
      <c r="X3732" s="69">
        <v>165.14</v>
      </c>
      <c r="Y3732" s="69">
        <v>17.46</v>
      </c>
      <c r="Z3732" s="69">
        <v>182.6</v>
      </c>
      <c r="AA3732" s="78"/>
      <c r="AB3732" s="79">
        <f t="shared" si="2078"/>
        <v>0</v>
      </c>
    </row>
    <row r="3733" spans="1:28" ht="22.5" x14ac:dyDescent="0.25">
      <c r="A3733" s="71" t="s">
        <v>12493</v>
      </c>
      <c r="B3733" s="72" t="s">
        <v>17408</v>
      </c>
      <c r="C3733" s="73" t="s">
        <v>8780</v>
      </c>
      <c r="D3733" s="74">
        <v>0</v>
      </c>
      <c r="E3733" s="69">
        <v>9.52</v>
      </c>
      <c r="F3733" s="75">
        <f t="shared" si="2115"/>
        <v>0</v>
      </c>
      <c r="G3733" s="76"/>
      <c r="H3733" s="69">
        <f t="shared" si="2116"/>
        <v>8.15</v>
      </c>
      <c r="I3733" s="69">
        <f t="shared" si="2116"/>
        <v>1.37</v>
      </c>
      <c r="J3733" s="69">
        <f t="shared" si="2117"/>
        <v>9.52</v>
      </c>
      <c r="K3733" s="69">
        <v>0</v>
      </c>
      <c r="L3733" s="75">
        <f t="shared" si="2118"/>
        <v>9.52</v>
      </c>
      <c r="N3733" s="69">
        <v>8.15</v>
      </c>
      <c r="O3733" s="69">
        <v>1.37</v>
      </c>
      <c r="P3733" s="69">
        <f t="shared" si="2119"/>
        <v>9.52</v>
      </c>
      <c r="Q3733" s="63"/>
      <c r="R3733" s="69">
        <f t="shared" si="2120"/>
        <v>8.15</v>
      </c>
      <c r="S3733" s="69">
        <f t="shared" si="2120"/>
        <v>1.37</v>
      </c>
      <c r="T3733" s="69">
        <f t="shared" si="2121"/>
        <v>9.52</v>
      </c>
      <c r="U3733" s="69">
        <f t="shared" si="2122"/>
        <v>0</v>
      </c>
      <c r="V3733" s="77">
        <f t="shared" si="2123"/>
        <v>9.52</v>
      </c>
      <c r="X3733" s="69">
        <v>8.15</v>
      </c>
      <c r="Y3733" s="69">
        <v>1.37</v>
      </c>
      <c r="Z3733" s="69">
        <v>9.52</v>
      </c>
      <c r="AA3733" s="78"/>
      <c r="AB3733" s="79">
        <f t="shared" si="2078"/>
        <v>0</v>
      </c>
    </row>
    <row r="3734" spans="1:28" x14ac:dyDescent="0.25">
      <c r="A3734" s="71" t="s">
        <v>12494</v>
      </c>
      <c r="B3734" s="72" t="s">
        <v>17409</v>
      </c>
      <c r="C3734" s="73" t="s">
        <v>8780</v>
      </c>
      <c r="D3734" s="74">
        <v>0</v>
      </c>
      <c r="E3734" s="69">
        <v>10.67</v>
      </c>
      <c r="F3734" s="75">
        <f t="shared" si="2115"/>
        <v>0</v>
      </c>
      <c r="G3734" s="76"/>
      <c r="H3734" s="69">
        <f t="shared" si="2116"/>
        <v>6.44</v>
      </c>
      <c r="I3734" s="69">
        <f t="shared" si="2116"/>
        <v>4.2300000000000004</v>
      </c>
      <c r="J3734" s="69">
        <f t="shared" si="2117"/>
        <v>10.670000000000002</v>
      </c>
      <c r="K3734" s="69">
        <v>0</v>
      </c>
      <c r="L3734" s="75">
        <f t="shared" si="2118"/>
        <v>10.670000000000002</v>
      </c>
      <c r="N3734" s="69">
        <v>6.4399999999999995</v>
      </c>
      <c r="O3734" s="69">
        <v>4.2300000000000004</v>
      </c>
      <c r="P3734" s="69">
        <f t="shared" si="2119"/>
        <v>10.67</v>
      </c>
      <c r="Q3734" s="63"/>
      <c r="R3734" s="69">
        <f t="shared" si="2120"/>
        <v>6.44</v>
      </c>
      <c r="S3734" s="69">
        <f t="shared" si="2120"/>
        <v>4.2300000000000004</v>
      </c>
      <c r="T3734" s="69">
        <f t="shared" si="2121"/>
        <v>10.670000000000002</v>
      </c>
      <c r="U3734" s="69">
        <f t="shared" si="2122"/>
        <v>0</v>
      </c>
      <c r="V3734" s="77">
        <f t="shared" si="2123"/>
        <v>10.670000000000002</v>
      </c>
      <c r="X3734" s="69">
        <v>6.44</v>
      </c>
      <c r="Y3734" s="69">
        <v>4.2300000000000004</v>
      </c>
      <c r="Z3734" s="69">
        <v>10.67</v>
      </c>
      <c r="AA3734" s="78"/>
      <c r="AB3734" s="79">
        <f t="shared" si="2078"/>
        <v>0</v>
      </c>
    </row>
    <row r="3735" spans="1:28" ht="33.75" x14ac:dyDescent="0.25">
      <c r="A3735" s="71" t="s">
        <v>12495</v>
      </c>
      <c r="B3735" s="72" t="s">
        <v>17410</v>
      </c>
      <c r="C3735" s="73" t="s">
        <v>8780</v>
      </c>
      <c r="D3735" s="74">
        <v>0</v>
      </c>
      <c r="E3735" s="69">
        <v>32.9</v>
      </c>
      <c r="F3735" s="75">
        <f t="shared" si="2115"/>
        <v>0</v>
      </c>
      <c r="G3735" s="76"/>
      <c r="H3735" s="69">
        <f t="shared" si="2116"/>
        <v>29.49</v>
      </c>
      <c r="I3735" s="69">
        <f t="shared" si="2116"/>
        <v>3.41</v>
      </c>
      <c r="J3735" s="69">
        <f t="shared" si="2117"/>
        <v>32.9</v>
      </c>
      <c r="K3735" s="69">
        <v>0</v>
      </c>
      <c r="L3735" s="75">
        <f t="shared" si="2118"/>
        <v>32.9</v>
      </c>
      <c r="N3735" s="69">
        <v>29.490000000000006</v>
      </c>
      <c r="O3735" s="69">
        <v>3.41</v>
      </c>
      <c r="P3735" s="69">
        <f t="shared" si="2119"/>
        <v>32.900000000000006</v>
      </c>
      <c r="Q3735" s="63"/>
      <c r="R3735" s="69">
        <f t="shared" si="2120"/>
        <v>29.49</v>
      </c>
      <c r="S3735" s="69">
        <f t="shared" si="2120"/>
        <v>3.41</v>
      </c>
      <c r="T3735" s="69">
        <f t="shared" si="2121"/>
        <v>32.9</v>
      </c>
      <c r="U3735" s="69">
        <f t="shared" si="2122"/>
        <v>0</v>
      </c>
      <c r="V3735" s="77">
        <f t="shared" si="2123"/>
        <v>32.9</v>
      </c>
      <c r="X3735" s="69">
        <v>29.49</v>
      </c>
      <c r="Y3735" s="69">
        <v>3.41</v>
      </c>
      <c r="Z3735" s="69">
        <v>32.9</v>
      </c>
      <c r="AA3735" s="78"/>
      <c r="AB3735" s="79">
        <f t="shared" si="2078"/>
        <v>0</v>
      </c>
    </row>
    <row r="3736" spans="1:28" s="33" customFormat="1" ht="33.75" x14ac:dyDescent="0.25">
      <c r="A3736" s="71" t="s">
        <v>12496</v>
      </c>
      <c r="B3736" s="72" t="s">
        <v>17411</v>
      </c>
      <c r="C3736" s="73" t="s">
        <v>8780</v>
      </c>
      <c r="D3736" s="74">
        <v>0</v>
      </c>
      <c r="E3736" s="69">
        <v>57.07</v>
      </c>
      <c r="F3736" s="75">
        <f t="shared" si="2115"/>
        <v>0</v>
      </c>
      <c r="G3736" s="76"/>
      <c r="H3736" s="69">
        <f t="shared" si="2116"/>
        <v>43.9</v>
      </c>
      <c r="I3736" s="69">
        <f t="shared" si="2116"/>
        <v>13.17</v>
      </c>
      <c r="J3736" s="69">
        <f t="shared" si="2117"/>
        <v>57.07</v>
      </c>
      <c r="K3736" s="69">
        <v>0</v>
      </c>
      <c r="L3736" s="75">
        <f t="shared" si="2118"/>
        <v>57.07</v>
      </c>
      <c r="N3736" s="69">
        <v>43.9</v>
      </c>
      <c r="O3736" s="69">
        <v>13.17</v>
      </c>
      <c r="P3736" s="69">
        <f t="shared" si="2119"/>
        <v>57.07</v>
      </c>
      <c r="Q3736" s="63"/>
      <c r="R3736" s="69">
        <f t="shared" si="2120"/>
        <v>43.9</v>
      </c>
      <c r="S3736" s="69">
        <f t="shared" si="2120"/>
        <v>13.17</v>
      </c>
      <c r="T3736" s="69">
        <f t="shared" si="2121"/>
        <v>57.07</v>
      </c>
      <c r="U3736" s="69">
        <f t="shared" si="2122"/>
        <v>0</v>
      </c>
      <c r="V3736" s="77">
        <f t="shared" si="2123"/>
        <v>57.07</v>
      </c>
      <c r="X3736" s="69">
        <v>43.9</v>
      </c>
      <c r="Y3736" s="69">
        <v>13.17</v>
      </c>
      <c r="Z3736" s="69">
        <v>57.07</v>
      </c>
      <c r="AA3736" s="78"/>
      <c r="AB3736" s="79">
        <f t="shared" si="2078"/>
        <v>0</v>
      </c>
    </row>
    <row r="3737" spans="1:28" ht="33.75" x14ac:dyDescent="0.25">
      <c r="A3737" s="90" t="s">
        <v>12497</v>
      </c>
      <c r="B3737" s="90" t="s">
        <v>17412</v>
      </c>
      <c r="C3737" s="91" t="s">
        <v>8780</v>
      </c>
      <c r="D3737" s="74">
        <v>0</v>
      </c>
      <c r="E3737" s="69">
        <v>57.57</v>
      </c>
      <c r="F3737" s="75">
        <f t="shared" si="2115"/>
        <v>0</v>
      </c>
      <c r="G3737" s="28"/>
      <c r="H3737" s="69">
        <f t="shared" si="2116"/>
        <v>44.4</v>
      </c>
      <c r="I3737" s="69">
        <f t="shared" si="2116"/>
        <v>13.17</v>
      </c>
      <c r="J3737" s="69">
        <f t="shared" si="2117"/>
        <v>57.57</v>
      </c>
      <c r="K3737" s="69">
        <v>57.07</v>
      </c>
      <c r="L3737" s="75">
        <f t="shared" si="2118"/>
        <v>114.64</v>
      </c>
      <c r="N3737" s="69">
        <v>44.4</v>
      </c>
      <c r="O3737" s="69">
        <v>13.17</v>
      </c>
      <c r="P3737" s="69">
        <f t="shared" si="2119"/>
        <v>57.57</v>
      </c>
      <c r="Q3737" s="33"/>
      <c r="R3737" s="69">
        <f t="shared" si="2120"/>
        <v>44.4</v>
      </c>
      <c r="S3737" s="69">
        <f t="shared" si="2120"/>
        <v>13.17</v>
      </c>
      <c r="T3737" s="69">
        <f t="shared" si="2121"/>
        <v>57.57</v>
      </c>
      <c r="U3737" s="69">
        <f t="shared" si="2122"/>
        <v>0</v>
      </c>
      <c r="V3737" s="77">
        <f t="shared" si="2123"/>
        <v>57.57</v>
      </c>
      <c r="X3737" s="112">
        <v>44.4</v>
      </c>
      <c r="Y3737" s="112">
        <v>13.17</v>
      </c>
      <c r="Z3737" s="112">
        <v>57.57</v>
      </c>
      <c r="AB3737" s="79">
        <f t="shared" si="2078"/>
        <v>0</v>
      </c>
    </row>
    <row r="3738" spans="1:28" ht="22.5" x14ac:dyDescent="0.25">
      <c r="A3738" s="71" t="s">
        <v>12498</v>
      </c>
      <c r="B3738" s="72" t="s">
        <v>17413</v>
      </c>
      <c r="C3738" s="73" t="s">
        <v>8780</v>
      </c>
      <c r="D3738" s="74">
        <v>0</v>
      </c>
      <c r="E3738" s="69">
        <v>69.59</v>
      </c>
      <c r="F3738" s="75">
        <f t="shared" si="2115"/>
        <v>0</v>
      </c>
      <c r="G3738" s="76"/>
      <c r="H3738" s="69">
        <f t="shared" si="2116"/>
        <v>52.03</v>
      </c>
      <c r="I3738" s="69">
        <f t="shared" si="2116"/>
        <v>17.559999999999999</v>
      </c>
      <c r="J3738" s="69">
        <f t="shared" si="2117"/>
        <v>69.59</v>
      </c>
      <c r="K3738" s="69">
        <v>0</v>
      </c>
      <c r="L3738" s="75">
        <f t="shared" si="2118"/>
        <v>69.59</v>
      </c>
      <c r="N3738" s="69">
        <v>52.03</v>
      </c>
      <c r="O3738" s="69">
        <v>17.560000000000002</v>
      </c>
      <c r="P3738" s="69">
        <f t="shared" si="2119"/>
        <v>69.59</v>
      </c>
      <c r="Q3738" s="63"/>
      <c r="R3738" s="69">
        <f t="shared" si="2120"/>
        <v>52.03</v>
      </c>
      <c r="S3738" s="69">
        <f t="shared" si="2120"/>
        <v>17.559999999999999</v>
      </c>
      <c r="T3738" s="69">
        <f t="shared" si="2121"/>
        <v>69.59</v>
      </c>
      <c r="U3738" s="69">
        <f t="shared" si="2122"/>
        <v>0</v>
      </c>
      <c r="V3738" s="77">
        <f t="shared" si="2123"/>
        <v>69.59</v>
      </c>
      <c r="X3738" s="69">
        <v>52.03</v>
      </c>
      <c r="Y3738" s="69">
        <v>17.559999999999999</v>
      </c>
      <c r="Z3738" s="69">
        <v>69.59</v>
      </c>
      <c r="AA3738" s="78"/>
      <c r="AB3738" s="79">
        <f t="shared" si="2078"/>
        <v>0</v>
      </c>
    </row>
    <row r="3739" spans="1:28" ht="22.5" x14ac:dyDescent="0.25">
      <c r="A3739" s="71" t="s">
        <v>12499</v>
      </c>
      <c r="B3739" s="72" t="s">
        <v>17414</v>
      </c>
      <c r="C3739" s="73" t="s">
        <v>8780</v>
      </c>
      <c r="D3739" s="74">
        <v>0</v>
      </c>
      <c r="E3739" s="69">
        <v>64.070000000000007</v>
      </c>
      <c r="F3739" s="75">
        <f t="shared" si="2115"/>
        <v>0</v>
      </c>
      <c r="G3739" s="76"/>
      <c r="H3739" s="69">
        <f t="shared" si="2116"/>
        <v>57.6</v>
      </c>
      <c r="I3739" s="69">
        <f t="shared" si="2116"/>
        <v>6.47</v>
      </c>
      <c r="J3739" s="69">
        <f t="shared" si="2117"/>
        <v>64.070000000000007</v>
      </c>
      <c r="K3739" s="69">
        <v>0</v>
      </c>
      <c r="L3739" s="75">
        <f t="shared" si="2118"/>
        <v>64.070000000000007</v>
      </c>
      <c r="N3739" s="69">
        <v>57.6</v>
      </c>
      <c r="O3739" s="69">
        <v>6.47</v>
      </c>
      <c r="P3739" s="69">
        <f t="shared" si="2119"/>
        <v>64.070000000000007</v>
      </c>
      <c r="Q3739" s="63"/>
      <c r="R3739" s="69">
        <f t="shared" si="2120"/>
        <v>57.6</v>
      </c>
      <c r="S3739" s="69">
        <f t="shared" si="2120"/>
        <v>6.46</v>
      </c>
      <c r="T3739" s="69">
        <f t="shared" si="2121"/>
        <v>64.06</v>
      </c>
      <c r="U3739" s="69">
        <f t="shared" si="2122"/>
        <v>0</v>
      </c>
      <c r="V3739" s="77">
        <f t="shared" si="2123"/>
        <v>64.06</v>
      </c>
      <c r="X3739" s="69">
        <v>57.6</v>
      </c>
      <c r="Y3739" s="69">
        <v>6.46</v>
      </c>
      <c r="Z3739" s="69">
        <v>64.06</v>
      </c>
      <c r="AA3739" s="78"/>
      <c r="AB3739" s="79">
        <f t="shared" si="2078"/>
        <v>0</v>
      </c>
    </row>
    <row r="3740" spans="1:28" s="33" customFormat="1" x14ac:dyDescent="0.25">
      <c r="A3740" s="71" t="s">
        <v>12500</v>
      </c>
      <c r="B3740" s="72" t="s">
        <v>17415</v>
      </c>
      <c r="C3740" s="73" t="s">
        <v>8780</v>
      </c>
      <c r="D3740" s="74">
        <v>0</v>
      </c>
      <c r="E3740" s="69">
        <v>90.550000000000011</v>
      </c>
      <c r="F3740" s="75">
        <f t="shared" si="2115"/>
        <v>0</v>
      </c>
      <c r="G3740" s="28"/>
      <c r="H3740" s="69">
        <f t="shared" si="2116"/>
        <v>76.900000000000006</v>
      </c>
      <c r="I3740" s="69">
        <f t="shared" si="2116"/>
        <v>13.65</v>
      </c>
      <c r="J3740" s="69">
        <f t="shared" si="2117"/>
        <v>90.550000000000011</v>
      </c>
      <c r="K3740" s="69">
        <v>0</v>
      </c>
      <c r="L3740" s="75">
        <f t="shared" si="2118"/>
        <v>90.550000000000011</v>
      </c>
      <c r="N3740" s="69">
        <v>76.900000000000006</v>
      </c>
      <c r="O3740" s="69">
        <v>13.649999999999999</v>
      </c>
      <c r="P3740" s="69">
        <f t="shared" si="2119"/>
        <v>90.550000000000011</v>
      </c>
      <c r="Q3740" s="63"/>
      <c r="R3740" s="69">
        <f t="shared" si="2120"/>
        <v>76.900000000000006</v>
      </c>
      <c r="S3740" s="69">
        <f t="shared" si="2120"/>
        <v>13.66</v>
      </c>
      <c r="T3740" s="69">
        <f t="shared" si="2121"/>
        <v>90.56</v>
      </c>
      <c r="U3740" s="69">
        <f t="shared" si="2122"/>
        <v>0</v>
      </c>
      <c r="V3740" s="77">
        <f t="shared" si="2123"/>
        <v>90.56</v>
      </c>
      <c r="X3740" s="69">
        <v>76.900000000000006</v>
      </c>
      <c r="Y3740" s="69">
        <v>13.66</v>
      </c>
      <c r="Z3740" s="69">
        <v>90.56</v>
      </c>
      <c r="AA3740" s="78"/>
      <c r="AB3740" s="79">
        <f t="shared" si="2078"/>
        <v>0</v>
      </c>
    </row>
    <row r="3741" spans="1:28" x14ac:dyDescent="0.25">
      <c r="A3741" s="65" t="s">
        <v>12921</v>
      </c>
      <c r="B3741" s="66" t="s">
        <v>17416</v>
      </c>
      <c r="C3741" s="73"/>
      <c r="D3741" s="74"/>
      <c r="E3741" s="69"/>
      <c r="F3741" s="75"/>
      <c r="G3741" s="28"/>
      <c r="H3741" s="69"/>
      <c r="I3741" s="69"/>
      <c r="J3741" s="69"/>
      <c r="K3741" s="69"/>
      <c r="L3741" s="75"/>
      <c r="N3741" s="69"/>
      <c r="O3741" s="69"/>
      <c r="P3741" s="69"/>
      <c r="Q3741" s="63"/>
      <c r="R3741" s="69"/>
      <c r="S3741" s="69"/>
      <c r="T3741" s="69"/>
      <c r="U3741" s="69"/>
      <c r="V3741" s="77"/>
      <c r="X3741" s="69"/>
      <c r="Y3741" s="69"/>
      <c r="Z3741" s="69"/>
      <c r="AA3741" s="78"/>
      <c r="AB3741" s="79">
        <f t="shared" si="2078"/>
        <v>0</v>
      </c>
    </row>
    <row r="3742" spans="1:28" x14ac:dyDescent="0.25">
      <c r="A3742" s="71" t="s">
        <v>12922</v>
      </c>
      <c r="B3742" s="72" t="s">
        <v>17417</v>
      </c>
      <c r="C3742" s="73" t="s">
        <v>8780</v>
      </c>
      <c r="D3742" s="74">
        <v>0</v>
      </c>
      <c r="E3742" s="69">
        <v>118.55</v>
      </c>
      <c r="F3742" s="75">
        <f>ROUND(D3742*E3742,2)</f>
        <v>0</v>
      </c>
      <c r="G3742" s="28"/>
      <c r="H3742" s="69">
        <f t="shared" ref="H3742:I3744" si="2124">ROUND(N3742+(N3742*$H$2/100),2)</f>
        <v>106.96</v>
      </c>
      <c r="I3742" s="69">
        <f t="shared" si="2124"/>
        <v>11.59</v>
      </c>
      <c r="J3742" s="69">
        <f>H3742+I3742</f>
        <v>118.55</v>
      </c>
      <c r="K3742" s="69">
        <v>0</v>
      </c>
      <c r="L3742" s="75">
        <f>SUM(J3742:K3742)</f>
        <v>118.55</v>
      </c>
      <c r="N3742" s="69">
        <v>106.96</v>
      </c>
      <c r="O3742" s="69">
        <v>11.59</v>
      </c>
      <c r="P3742" s="69">
        <f>SUM(N3742:O3742)</f>
        <v>118.55</v>
      </c>
      <c r="Q3742" s="63"/>
      <c r="R3742" s="69">
        <f t="shared" ref="R3742:S3744" si="2125">X3742</f>
        <v>106.96</v>
      </c>
      <c r="S3742" s="69">
        <f t="shared" si="2125"/>
        <v>11.59</v>
      </c>
      <c r="T3742" s="69">
        <f>R3742+S3742</f>
        <v>118.55</v>
      </c>
      <c r="U3742" s="69">
        <f>ROUND(Z3742*$H$2,2)/100</f>
        <v>0</v>
      </c>
      <c r="V3742" s="77">
        <f>SUM(T3742:U3742)</f>
        <v>118.55</v>
      </c>
      <c r="X3742" s="69">
        <v>106.96</v>
      </c>
      <c r="Y3742" s="69">
        <v>11.59</v>
      </c>
      <c r="Z3742" s="69">
        <v>118.55</v>
      </c>
      <c r="AA3742" s="78"/>
      <c r="AB3742" s="79">
        <f t="shared" si="2078"/>
        <v>1.0000000000005116E-2</v>
      </c>
    </row>
    <row r="3743" spans="1:28" x14ac:dyDescent="0.25">
      <c r="A3743" s="71" t="s">
        <v>12923</v>
      </c>
      <c r="B3743" s="72" t="s">
        <v>17418</v>
      </c>
      <c r="C3743" s="73" t="s">
        <v>8780</v>
      </c>
      <c r="D3743" s="74">
        <v>0</v>
      </c>
      <c r="E3743" s="69">
        <v>181.72</v>
      </c>
      <c r="F3743" s="75">
        <f>ROUND(D3743*E3743,2)</f>
        <v>0</v>
      </c>
      <c r="G3743" s="28"/>
      <c r="H3743" s="69">
        <f t="shared" si="2124"/>
        <v>157.47999999999999</v>
      </c>
      <c r="I3743" s="69">
        <f t="shared" si="2124"/>
        <v>24.24</v>
      </c>
      <c r="J3743" s="69">
        <f>H3743+I3743</f>
        <v>181.72</v>
      </c>
      <c r="K3743" s="69">
        <v>0</v>
      </c>
      <c r="L3743" s="75">
        <f>SUM(J3743:K3743)</f>
        <v>181.72</v>
      </c>
      <c r="N3743" s="69">
        <v>157.48000000000002</v>
      </c>
      <c r="O3743" s="69">
        <v>24.240000000000002</v>
      </c>
      <c r="P3743" s="69">
        <f>SUM(N3743:O3743)</f>
        <v>181.72000000000003</v>
      </c>
      <c r="Q3743" s="63"/>
      <c r="R3743" s="69">
        <f t="shared" si="2125"/>
        <v>157.47999999999999</v>
      </c>
      <c r="S3743" s="69">
        <f t="shared" si="2125"/>
        <v>24.23</v>
      </c>
      <c r="T3743" s="69">
        <f>R3743+S3743</f>
        <v>181.70999999999998</v>
      </c>
      <c r="U3743" s="69">
        <f>ROUND(Z3743*$H$2,2)/100</f>
        <v>0</v>
      </c>
      <c r="V3743" s="77">
        <f>SUM(T3743:U3743)</f>
        <v>181.70999999999998</v>
      </c>
      <c r="X3743" s="69">
        <v>157.47999999999999</v>
      </c>
      <c r="Y3743" s="69">
        <v>24.23</v>
      </c>
      <c r="Z3743" s="69">
        <v>181.71</v>
      </c>
      <c r="AA3743" s="78"/>
      <c r="AB3743" s="79">
        <f t="shared" si="2078"/>
        <v>-9.9999999999909051E-3</v>
      </c>
    </row>
    <row r="3744" spans="1:28" x14ac:dyDescent="0.25">
      <c r="A3744" s="71" t="s">
        <v>12924</v>
      </c>
      <c r="B3744" s="72" t="s">
        <v>17419</v>
      </c>
      <c r="C3744" s="73" t="s">
        <v>8780</v>
      </c>
      <c r="D3744" s="74">
        <v>0</v>
      </c>
      <c r="E3744" s="69">
        <v>343.48</v>
      </c>
      <c r="F3744" s="75">
        <f>ROUND(D3744*E3744,2)</f>
        <v>0</v>
      </c>
      <c r="G3744" s="28"/>
      <c r="H3744" s="69">
        <f t="shared" si="2124"/>
        <v>284.8</v>
      </c>
      <c r="I3744" s="69">
        <f t="shared" si="2124"/>
        <v>58.68</v>
      </c>
      <c r="J3744" s="69">
        <f>H3744+I3744</f>
        <v>343.48</v>
      </c>
      <c r="K3744" s="69">
        <v>0</v>
      </c>
      <c r="L3744" s="75">
        <f>SUM(J3744:K3744)</f>
        <v>343.48</v>
      </c>
      <c r="N3744" s="69">
        <v>284.79999999999995</v>
      </c>
      <c r="O3744" s="69">
        <v>58.680000000000007</v>
      </c>
      <c r="P3744" s="69">
        <f>SUM(N3744:O3744)</f>
        <v>343.47999999999996</v>
      </c>
      <c r="Q3744" s="63"/>
      <c r="R3744" s="69">
        <f t="shared" si="2125"/>
        <v>284.8</v>
      </c>
      <c r="S3744" s="69">
        <f t="shared" si="2125"/>
        <v>58.69</v>
      </c>
      <c r="T3744" s="69">
        <f>R3744+S3744</f>
        <v>343.49</v>
      </c>
      <c r="U3744" s="69">
        <f>ROUND(Z3744*$H$2,2)/100</f>
        <v>0</v>
      </c>
      <c r="V3744" s="77">
        <f>SUM(T3744:U3744)</f>
        <v>343.49</v>
      </c>
      <c r="X3744" s="69">
        <v>284.8</v>
      </c>
      <c r="Y3744" s="69">
        <v>58.69</v>
      </c>
      <c r="Z3744" s="69">
        <v>343.49</v>
      </c>
      <c r="AA3744" s="78"/>
      <c r="AB3744" s="79">
        <f t="shared" si="2078"/>
        <v>0</v>
      </c>
    </row>
    <row r="3745" spans="1:28" x14ac:dyDescent="0.25">
      <c r="A3745" s="65" t="s">
        <v>12501</v>
      </c>
      <c r="B3745" s="66" t="s">
        <v>17420</v>
      </c>
      <c r="C3745" s="67"/>
      <c r="D3745" s="68"/>
      <c r="E3745" s="69"/>
      <c r="F3745" s="70"/>
      <c r="H3745" s="69"/>
      <c r="I3745" s="69"/>
      <c r="J3745" s="69"/>
      <c r="K3745" s="69"/>
      <c r="L3745" s="75"/>
      <c r="N3745" s="69"/>
      <c r="O3745" s="69"/>
      <c r="P3745" s="69"/>
      <c r="Q3745" s="63"/>
      <c r="R3745" s="69"/>
      <c r="S3745" s="69"/>
      <c r="T3745" s="69"/>
      <c r="U3745" s="69"/>
      <c r="V3745" s="77"/>
      <c r="X3745" s="69"/>
      <c r="Y3745" s="69"/>
      <c r="Z3745" s="69"/>
      <c r="AA3745" s="78"/>
      <c r="AB3745" s="79">
        <f t="shared" si="2078"/>
        <v>0</v>
      </c>
    </row>
    <row r="3746" spans="1:28" x14ac:dyDescent="0.25">
      <c r="A3746" s="71" t="s">
        <v>12502</v>
      </c>
      <c r="B3746" s="72" t="s">
        <v>17421</v>
      </c>
      <c r="C3746" s="73" t="s">
        <v>8808</v>
      </c>
      <c r="D3746" s="74">
        <v>0</v>
      </c>
      <c r="E3746" s="69">
        <v>39.409999999999997</v>
      </c>
      <c r="F3746" s="75">
        <f t="shared" ref="F3746:F3752" si="2126">ROUND(D3746*E3746,2)</f>
        <v>0</v>
      </c>
      <c r="G3746" s="76"/>
      <c r="H3746" s="69">
        <f t="shared" ref="H3746:I3752" si="2127">ROUND(N3746+(N3746*$H$2/100),2)</f>
        <v>31.18</v>
      </c>
      <c r="I3746" s="69">
        <f t="shared" si="2127"/>
        <v>8.23</v>
      </c>
      <c r="J3746" s="69">
        <f t="shared" ref="J3746:J3752" si="2128">H3746+I3746</f>
        <v>39.409999999999997</v>
      </c>
      <c r="K3746" s="69">
        <v>0</v>
      </c>
      <c r="L3746" s="75">
        <f t="shared" ref="L3746:L3752" si="2129">SUM(J3746:K3746)</f>
        <v>39.409999999999997</v>
      </c>
      <c r="N3746" s="69">
        <v>31.18</v>
      </c>
      <c r="O3746" s="69">
        <v>8.23</v>
      </c>
      <c r="P3746" s="69">
        <f t="shared" ref="P3746:P3752" si="2130">SUM(N3746:O3746)</f>
        <v>39.409999999999997</v>
      </c>
      <c r="Q3746" s="63"/>
      <c r="R3746" s="69">
        <f t="shared" ref="R3746:S3752" si="2131">X3746</f>
        <v>31.18</v>
      </c>
      <c r="S3746" s="69">
        <f t="shared" si="2131"/>
        <v>8.24</v>
      </c>
      <c r="T3746" s="69">
        <f t="shared" ref="T3746:T3752" si="2132">R3746+S3746</f>
        <v>39.42</v>
      </c>
      <c r="U3746" s="69">
        <f t="shared" ref="U3746:U3752" si="2133">ROUND(Z3746*$H$2,2)/100</f>
        <v>0</v>
      </c>
      <c r="V3746" s="77">
        <f t="shared" ref="V3746:V3752" si="2134">SUM(T3746:U3746)</f>
        <v>39.42</v>
      </c>
      <c r="X3746" s="69">
        <v>31.18</v>
      </c>
      <c r="Y3746" s="69">
        <v>8.24</v>
      </c>
      <c r="Z3746" s="69">
        <v>39.42</v>
      </c>
      <c r="AA3746" s="78"/>
      <c r="AB3746" s="79">
        <f t="shared" si="2078"/>
        <v>1.0000000000019327E-2</v>
      </c>
    </row>
    <row r="3747" spans="1:28" ht="22.5" x14ac:dyDescent="0.25">
      <c r="A3747" s="71" t="s">
        <v>12503</v>
      </c>
      <c r="B3747" s="72" t="s">
        <v>17422</v>
      </c>
      <c r="C3747" s="73" t="s">
        <v>8808</v>
      </c>
      <c r="D3747" s="74">
        <v>0</v>
      </c>
      <c r="E3747" s="69">
        <v>37.43</v>
      </c>
      <c r="F3747" s="75">
        <f t="shared" si="2126"/>
        <v>0</v>
      </c>
      <c r="G3747" s="76"/>
      <c r="H3747" s="69">
        <f t="shared" si="2127"/>
        <v>29.2</v>
      </c>
      <c r="I3747" s="69">
        <f t="shared" si="2127"/>
        <v>8.23</v>
      </c>
      <c r="J3747" s="69">
        <f t="shared" si="2128"/>
        <v>37.43</v>
      </c>
      <c r="K3747" s="69">
        <v>0</v>
      </c>
      <c r="L3747" s="75">
        <f t="shared" si="2129"/>
        <v>37.43</v>
      </c>
      <c r="N3747" s="69">
        <v>29.2</v>
      </c>
      <c r="O3747" s="69">
        <v>8.23</v>
      </c>
      <c r="P3747" s="69">
        <f t="shared" si="2130"/>
        <v>37.43</v>
      </c>
      <c r="Q3747" s="63"/>
      <c r="R3747" s="69">
        <f t="shared" si="2131"/>
        <v>29.2</v>
      </c>
      <c r="S3747" s="69">
        <f t="shared" si="2131"/>
        <v>8.24</v>
      </c>
      <c r="T3747" s="69">
        <f t="shared" si="2132"/>
        <v>37.44</v>
      </c>
      <c r="U3747" s="69">
        <f t="shared" si="2133"/>
        <v>0</v>
      </c>
      <c r="V3747" s="77">
        <f t="shared" si="2134"/>
        <v>37.44</v>
      </c>
      <c r="X3747" s="69">
        <v>29.2</v>
      </c>
      <c r="Y3747" s="69">
        <v>8.24</v>
      </c>
      <c r="Z3747" s="69">
        <v>37.44</v>
      </c>
      <c r="AA3747" s="78"/>
      <c r="AB3747" s="79">
        <f t="shared" ref="AB3747:AB3810" si="2135">P3744-Z3744</f>
        <v>-1.0000000000047748E-2</v>
      </c>
    </row>
    <row r="3748" spans="1:28" ht="22.5" x14ac:dyDescent="0.25">
      <c r="A3748" s="71" t="s">
        <v>12504</v>
      </c>
      <c r="B3748" s="72" t="s">
        <v>17423</v>
      </c>
      <c r="C3748" s="73" t="s">
        <v>8740</v>
      </c>
      <c r="D3748" s="74">
        <v>0</v>
      </c>
      <c r="E3748" s="69">
        <v>335.97999999999996</v>
      </c>
      <c r="F3748" s="75">
        <f t="shared" si="2126"/>
        <v>0</v>
      </c>
      <c r="G3748" s="76"/>
      <c r="H3748" s="69">
        <f t="shared" si="2127"/>
        <v>306.3</v>
      </c>
      <c r="I3748" s="69">
        <f t="shared" si="2127"/>
        <v>29.68</v>
      </c>
      <c r="J3748" s="69">
        <f t="shared" si="2128"/>
        <v>335.98</v>
      </c>
      <c r="K3748" s="69">
        <v>0</v>
      </c>
      <c r="L3748" s="75">
        <f t="shared" si="2129"/>
        <v>335.98</v>
      </c>
      <c r="N3748" s="69">
        <v>306.29999999999995</v>
      </c>
      <c r="O3748" s="69">
        <v>29.68</v>
      </c>
      <c r="P3748" s="69">
        <f t="shared" si="2130"/>
        <v>335.97999999999996</v>
      </c>
      <c r="Q3748" s="63"/>
      <c r="R3748" s="69">
        <f t="shared" si="2131"/>
        <v>306.3</v>
      </c>
      <c r="S3748" s="69">
        <f t="shared" si="2131"/>
        <v>29.66</v>
      </c>
      <c r="T3748" s="69">
        <f t="shared" si="2132"/>
        <v>335.96000000000004</v>
      </c>
      <c r="U3748" s="69">
        <f t="shared" si="2133"/>
        <v>0</v>
      </c>
      <c r="V3748" s="77">
        <f t="shared" si="2134"/>
        <v>335.96000000000004</v>
      </c>
      <c r="X3748" s="69">
        <v>306.3</v>
      </c>
      <c r="Y3748" s="69">
        <v>29.66</v>
      </c>
      <c r="Z3748" s="69">
        <v>335.96</v>
      </c>
      <c r="AA3748" s="78"/>
      <c r="AB3748" s="79">
        <f t="shared" si="2135"/>
        <v>0</v>
      </c>
    </row>
    <row r="3749" spans="1:28" x14ac:dyDescent="0.25">
      <c r="A3749" s="71" t="s">
        <v>12505</v>
      </c>
      <c r="B3749" s="72" t="s">
        <v>17424</v>
      </c>
      <c r="C3749" s="73" t="s">
        <v>8740</v>
      </c>
      <c r="D3749" s="74">
        <v>0</v>
      </c>
      <c r="E3749" s="69">
        <v>346.05</v>
      </c>
      <c r="F3749" s="75">
        <f t="shared" si="2126"/>
        <v>0</v>
      </c>
      <c r="G3749" s="76"/>
      <c r="H3749" s="69">
        <f t="shared" si="2127"/>
        <v>316.37</v>
      </c>
      <c r="I3749" s="69">
        <f t="shared" si="2127"/>
        <v>29.68</v>
      </c>
      <c r="J3749" s="69">
        <f t="shared" si="2128"/>
        <v>346.05</v>
      </c>
      <c r="K3749" s="69">
        <v>0</v>
      </c>
      <c r="L3749" s="75">
        <f t="shared" si="2129"/>
        <v>346.05</v>
      </c>
      <c r="N3749" s="69">
        <v>316.37</v>
      </c>
      <c r="O3749" s="69">
        <v>29.68</v>
      </c>
      <c r="P3749" s="69">
        <f t="shared" si="2130"/>
        <v>346.05</v>
      </c>
      <c r="Q3749" s="63"/>
      <c r="R3749" s="69">
        <f t="shared" si="2131"/>
        <v>316.37</v>
      </c>
      <c r="S3749" s="69">
        <f t="shared" si="2131"/>
        <v>29.66</v>
      </c>
      <c r="T3749" s="69">
        <f t="shared" si="2132"/>
        <v>346.03000000000003</v>
      </c>
      <c r="U3749" s="69">
        <f t="shared" si="2133"/>
        <v>0</v>
      </c>
      <c r="V3749" s="77">
        <f t="shared" si="2134"/>
        <v>346.03000000000003</v>
      </c>
      <c r="X3749" s="69">
        <v>316.37</v>
      </c>
      <c r="Y3749" s="69">
        <v>29.66</v>
      </c>
      <c r="Z3749" s="69">
        <v>346.03</v>
      </c>
      <c r="AA3749" s="78"/>
      <c r="AB3749" s="79">
        <f t="shared" si="2135"/>
        <v>-1.0000000000005116E-2</v>
      </c>
    </row>
    <row r="3750" spans="1:28" ht="22.5" x14ac:dyDescent="0.25">
      <c r="A3750" s="71" t="s">
        <v>12506</v>
      </c>
      <c r="B3750" s="72" t="s">
        <v>17425</v>
      </c>
      <c r="C3750" s="73" t="s">
        <v>8740</v>
      </c>
      <c r="D3750" s="74">
        <v>0</v>
      </c>
      <c r="E3750" s="69">
        <v>891.18</v>
      </c>
      <c r="F3750" s="75">
        <f t="shared" si="2126"/>
        <v>0</v>
      </c>
      <c r="G3750" s="76"/>
      <c r="H3750" s="69">
        <f t="shared" si="2127"/>
        <v>891.18</v>
      </c>
      <c r="I3750" s="69">
        <f t="shared" si="2127"/>
        <v>0</v>
      </c>
      <c r="J3750" s="69">
        <f t="shared" si="2128"/>
        <v>891.18</v>
      </c>
      <c r="K3750" s="69">
        <v>0</v>
      </c>
      <c r="L3750" s="75">
        <f t="shared" si="2129"/>
        <v>891.18</v>
      </c>
      <c r="N3750" s="69">
        <v>891.18</v>
      </c>
      <c r="O3750" s="69">
        <v>0</v>
      </c>
      <c r="P3750" s="69">
        <f t="shared" si="2130"/>
        <v>891.18</v>
      </c>
      <c r="Q3750" s="63"/>
      <c r="R3750" s="69">
        <f t="shared" si="2131"/>
        <v>891.18</v>
      </c>
      <c r="S3750" s="69">
        <f t="shared" si="2131"/>
        <v>0</v>
      </c>
      <c r="T3750" s="69">
        <f t="shared" si="2132"/>
        <v>891.18</v>
      </c>
      <c r="U3750" s="69">
        <f t="shared" si="2133"/>
        <v>0</v>
      </c>
      <c r="V3750" s="77">
        <f t="shared" si="2134"/>
        <v>891.18</v>
      </c>
      <c r="X3750" s="69">
        <v>891.18</v>
      </c>
      <c r="Y3750" s="69">
        <v>0</v>
      </c>
      <c r="Z3750" s="69">
        <v>891.18</v>
      </c>
      <c r="AA3750" s="78"/>
      <c r="AB3750" s="79">
        <f t="shared" si="2135"/>
        <v>-9.9999999999980105E-3</v>
      </c>
    </row>
    <row r="3751" spans="1:28" ht="22.5" x14ac:dyDescent="0.25">
      <c r="A3751" s="71" t="s">
        <v>12507</v>
      </c>
      <c r="B3751" s="72" t="s">
        <v>17426</v>
      </c>
      <c r="C3751" s="73" t="s">
        <v>8740</v>
      </c>
      <c r="D3751" s="74">
        <v>0</v>
      </c>
      <c r="E3751" s="69">
        <v>468.59999999999997</v>
      </c>
      <c r="F3751" s="75">
        <f t="shared" si="2126"/>
        <v>0</v>
      </c>
      <c r="G3751" s="76"/>
      <c r="H3751" s="69">
        <f t="shared" si="2127"/>
        <v>408.09</v>
      </c>
      <c r="I3751" s="69">
        <f t="shared" si="2127"/>
        <v>60.51</v>
      </c>
      <c r="J3751" s="69">
        <f t="shared" si="2128"/>
        <v>468.59999999999997</v>
      </c>
      <c r="K3751" s="69">
        <v>0</v>
      </c>
      <c r="L3751" s="75">
        <f t="shared" si="2129"/>
        <v>468.59999999999997</v>
      </c>
      <c r="N3751" s="69">
        <v>408.09</v>
      </c>
      <c r="O3751" s="69">
        <v>60.510000000000005</v>
      </c>
      <c r="P3751" s="69">
        <f t="shared" si="2130"/>
        <v>468.59999999999997</v>
      </c>
      <c r="Q3751" s="63"/>
      <c r="R3751" s="69">
        <f t="shared" si="2131"/>
        <v>408.09</v>
      </c>
      <c r="S3751" s="69">
        <f t="shared" si="2131"/>
        <v>60.5</v>
      </c>
      <c r="T3751" s="69">
        <f t="shared" si="2132"/>
        <v>468.59</v>
      </c>
      <c r="U3751" s="69">
        <f t="shared" si="2133"/>
        <v>0</v>
      </c>
      <c r="V3751" s="77">
        <f t="shared" si="2134"/>
        <v>468.59</v>
      </c>
      <c r="X3751" s="69">
        <v>408.09</v>
      </c>
      <c r="Y3751" s="69">
        <v>60.5</v>
      </c>
      <c r="Z3751" s="69">
        <v>468.59</v>
      </c>
      <c r="AA3751" s="78"/>
      <c r="AB3751" s="79">
        <f t="shared" si="2135"/>
        <v>1.999999999998181E-2</v>
      </c>
    </row>
    <row r="3752" spans="1:28" x14ac:dyDescent="0.25">
      <c r="A3752" s="71" t="s">
        <v>12508</v>
      </c>
      <c r="B3752" s="72" t="s">
        <v>17427</v>
      </c>
      <c r="C3752" s="73" t="s">
        <v>8740</v>
      </c>
      <c r="D3752" s="74">
        <v>0</v>
      </c>
      <c r="E3752" s="69">
        <v>478.67</v>
      </c>
      <c r="F3752" s="75">
        <f t="shared" si="2126"/>
        <v>0</v>
      </c>
      <c r="G3752" s="76"/>
      <c r="H3752" s="69">
        <f t="shared" si="2127"/>
        <v>418.16</v>
      </c>
      <c r="I3752" s="69">
        <f t="shared" si="2127"/>
        <v>60.51</v>
      </c>
      <c r="J3752" s="69">
        <f t="shared" si="2128"/>
        <v>478.67</v>
      </c>
      <c r="K3752" s="69">
        <v>0</v>
      </c>
      <c r="L3752" s="75">
        <f t="shared" si="2129"/>
        <v>478.67</v>
      </c>
      <c r="N3752" s="69">
        <v>418.16</v>
      </c>
      <c r="O3752" s="69">
        <v>60.510000000000005</v>
      </c>
      <c r="P3752" s="69">
        <f t="shared" si="2130"/>
        <v>478.67</v>
      </c>
      <c r="Q3752" s="63"/>
      <c r="R3752" s="69">
        <f t="shared" si="2131"/>
        <v>418.16</v>
      </c>
      <c r="S3752" s="69">
        <f t="shared" si="2131"/>
        <v>60.5</v>
      </c>
      <c r="T3752" s="69">
        <f t="shared" si="2132"/>
        <v>478.66</v>
      </c>
      <c r="U3752" s="69">
        <f t="shared" si="2133"/>
        <v>0</v>
      </c>
      <c r="V3752" s="77">
        <f t="shared" si="2134"/>
        <v>478.66</v>
      </c>
      <c r="X3752" s="69">
        <v>418.16</v>
      </c>
      <c r="Y3752" s="69">
        <v>60.5</v>
      </c>
      <c r="Z3752" s="69">
        <v>478.66</v>
      </c>
      <c r="AA3752" s="78"/>
      <c r="AB3752" s="79">
        <f t="shared" si="2135"/>
        <v>2.0000000000038654E-2</v>
      </c>
    </row>
    <row r="3753" spans="1:28" x14ac:dyDescent="0.25">
      <c r="A3753" s="65" t="s">
        <v>12509</v>
      </c>
      <c r="B3753" s="66" t="s">
        <v>17428</v>
      </c>
      <c r="C3753" s="67"/>
      <c r="D3753" s="68"/>
      <c r="E3753" s="69"/>
      <c r="F3753" s="70"/>
      <c r="H3753" s="69"/>
      <c r="I3753" s="69"/>
      <c r="J3753" s="69"/>
      <c r="K3753" s="69"/>
      <c r="L3753" s="75"/>
      <c r="N3753" s="69"/>
      <c r="O3753" s="69"/>
      <c r="P3753" s="69"/>
      <c r="Q3753" s="63"/>
      <c r="R3753" s="69"/>
      <c r="S3753" s="69"/>
      <c r="T3753" s="69"/>
      <c r="U3753" s="69"/>
      <c r="V3753" s="77"/>
      <c r="X3753" s="69"/>
      <c r="Y3753" s="69"/>
      <c r="Z3753" s="69"/>
      <c r="AA3753" s="78"/>
      <c r="AB3753" s="79">
        <f t="shared" si="2135"/>
        <v>0</v>
      </c>
    </row>
    <row r="3754" spans="1:28" ht="22.5" x14ac:dyDescent="0.25">
      <c r="A3754" s="71" t="s">
        <v>12510</v>
      </c>
      <c r="B3754" s="72" t="s">
        <v>17429</v>
      </c>
      <c r="C3754" s="73" t="s">
        <v>8780</v>
      </c>
      <c r="D3754" s="74">
        <v>0</v>
      </c>
      <c r="E3754" s="69">
        <v>157.78</v>
      </c>
      <c r="F3754" s="75">
        <f t="shared" ref="F3754:F3759" si="2136">ROUND(D3754*E3754,2)</f>
        <v>0</v>
      </c>
      <c r="G3754" s="76"/>
      <c r="H3754" s="69">
        <f t="shared" ref="H3754:I3759" si="2137">ROUND(N3754+(N3754*$H$2/100),2)</f>
        <v>157.78</v>
      </c>
      <c r="I3754" s="69">
        <f t="shared" si="2137"/>
        <v>0</v>
      </c>
      <c r="J3754" s="69">
        <f t="shared" ref="J3754:J3759" si="2138">H3754+I3754</f>
        <v>157.78</v>
      </c>
      <c r="K3754" s="69">
        <v>0</v>
      </c>
      <c r="L3754" s="75">
        <f t="shared" ref="L3754:L3759" si="2139">SUM(J3754:K3754)</f>
        <v>157.78</v>
      </c>
      <c r="N3754" s="69">
        <v>157.78</v>
      </c>
      <c r="O3754" s="69">
        <v>0</v>
      </c>
      <c r="P3754" s="69">
        <f t="shared" ref="P3754:P3759" si="2140">SUM(N3754:O3754)</f>
        <v>157.78</v>
      </c>
      <c r="Q3754" s="63"/>
      <c r="R3754" s="69">
        <f t="shared" ref="R3754:S3759" si="2141">X3754</f>
        <v>157.78</v>
      </c>
      <c r="S3754" s="69">
        <f t="shared" si="2141"/>
        <v>0</v>
      </c>
      <c r="T3754" s="69">
        <f t="shared" ref="T3754:T3759" si="2142">R3754+S3754</f>
        <v>157.78</v>
      </c>
      <c r="U3754" s="69">
        <f t="shared" ref="U3754:U3759" si="2143">ROUND(Z3754*$H$2,2)/100</f>
        <v>0</v>
      </c>
      <c r="V3754" s="77">
        <f t="shared" ref="V3754:V3759" si="2144">SUM(T3754:U3754)</f>
        <v>157.78</v>
      </c>
      <c r="X3754" s="69">
        <v>157.78</v>
      </c>
      <c r="Y3754" s="69">
        <v>0</v>
      </c>
      <c r="Z3754" s="69">
        <v>157.78</v>
      </c>
      <c r="AA3754" s="78"/>
      <c r="AB3754" s="79">
        <f t="shared" si="2135"/>
        <v>9.9999999999909051E-3</v>
      </c>
    </row>
    <row r="3755" spans="1:28" ht="22.5" x14ac:dyDescent="0.25">
      <c r="A3755" s="71" t="s">
        <v>12511</v>
      </c>
      <c r="B3755" s="72" t="s">
        <v>17430</v>
      </c>
      <c r="C3755" s="73" t="s">
        <v>8780</v>
      </c>
      <c r="D3755" s="74">
        <v>0</v>
      </c>
      <c r="E3755" s="69">
        <v>63.92</v>
      </c>
      <c r="F3755" s="75">
        <f t="shared" si="2136"/>
        <v>0</v>
      </c>
      <c r="G3755" s="76"/>
      <c r="H3755" s="69">
        <f t="shared" si="2137"/>
        <v>56.2</v>
      </c>
      <c r="I3755" s="69">
        <f t="shared" si="2137"/>
        <v>7.72</v>
      </c>
      <c r="J3755" s="69">
        <f t="shared" si="2138"/>
        <v>63.92</v>
      </c>
      <c r="K3755" s="69">
        <v>0</v>
      </c>
      <c r="L3755" s="75">
        <f t="shared" si="2139"/>
        <v>63.92</v>
      </c>
      <c r="N3755" s="69">
        <v>56.2</v>
      </c>
      <c r="O3755" s="69">
        <v>7.72</v>
      </c>
      <c r="P3755" s="69">
        <f t="shared" si="2140"/>
        <v>63.92</v>
      </c>
      <c r="Q3755" s="63"/>
      <c r="R3755" s="69">
        <f t="shared" si="2141"/>
        <v>56.2</v>
      </c>
      <c r="S3755" s="69">
        <f t="shared" si="2141"/>
        <v>7.71</v>
      </c>
      <c r="T3755" s="69">
        <f t="shared" si="2142"/>
        <v>63.910000000000004</v>
      </c>
      <c r="U3755" s="69">
        <f t="shared" si="2143"/>
        <v>0</v>
      </c>
      <c r="V3755" s="77">
        <f t="shared" si="2144"/>
        <v>63.910000000000004</v>
      </c>
      <c r="X3755" s="69">
        <v>56.2</v>
      </c>
      <c r="Y3755" s="69">
        <v>7.71</v>
      </c>
      <c r="Z3755" s="69">
        <v>63.91</v>
      </c>
      <c r="AA3755" s="78"/>
      <c r="AB3755" s="79">
        <f t="shared" si="2135"/>
        <v>9.9999999999909051E-3</v>
      </c>
    </row>
    <row r="3756" spans="1:28" ht="22.5" x14ac:dyDescent="0.25">
      <c r="A3756" s="71" t="s">
        <v>12512</v>
      </c>
      <c r="B3756" s="72" t="s">
        <v>17431</v>
      </c>
      <c r="C3756" s="73" t="s">
        <v>8780</v>
      </c>
      <c r="D3756" s="74">
        <v>0</v>
      </c>
      <c r="E3756" s="69">
        <v>63.849999999999994</v>
      </c>
      <c r="F3756" s="75">
        <f t="shared" si="2136"/>
        <v>0</v>
      </c>
      <c r="G3756" s="76"/>
      <c r="H3756" s="69">
        <f t="shared" si="2137"/>
        <v>56.13</v>
      </c>
      <c r="I3756" s="69">
        <f t="shared" si="2137"/>
        <v>7.72</v>
      </c>
      <c r="J3756" s="69">
        <f t="shared" si="2138"/>
        <v>63.85</v>
      </c>
      <c r="K3756" s="69">
        <v>0</v>
      </c>
      <c r="L3756" s="75">
        <f t="shared" si="2139"/>
        <v>63.85</v>
      </c>
      <c r="N3756" s="69">
        <v>56.129999999999995</v>
      </c>
      <c r="O3756" s="69">
        <v>7.72</v>
      </c>
      <c r="P3756" s="69">
        <f t="shared" si="2140"/>
        <v>63.849999999999994</v>
      </c>
      <c r="Q3756" s="63"/>
      <c r="R3756" s="69">
        <f t="shared" si="2141"/>
        <v>56.13</v>
      </c>
      <c r="S3756" s="69">
        <f t="shared" si="2141"/>
        <v>7.71</v>
      </c>
      <c r="T3756" s="69">
        <f t="shared" si="2142"/>
        <v>63.84</v>
      </c>
      <c r="U3756" s="69">
        <f t="shared" si="2143"/>
        <v>0</v>
      </c>
      <c r="V3756" s="77">
        <f t="shared" si="2144"/>
        <v>63.84</v>
      </c>
      <c r="X3756" s="69">
        <v>56.13</v>
      </c>
      <c r="Y3756" s="69">
        <v>7.71</v>
      </c>
      <c r="Z3756" s="69">
        <v>63.84</v>
      </c>
      <c r="AA3756" s="78"/>
      <c r="AB3756" s="79">
        <f t="shared" si="2135"/>
        <v>0</v>
      </c>
    </row>
    <row r="3757" spans="1:28" ht="22.5" x14ac:dyDescent="0.25">
      <c r="A3757" s="71" t="s">
        <v>12513</v>
      </c>
      <c r="B3757" s="72" t="s">
        <v>17432</v>
      </c>
      <c r="C3757" s="73" t="s">
        <v>8780</v>
      </c>
      <c r="D3757" s="74">
        <v>0</v>
      </c>
      <c r="E3757" s="69">
        <v>9.4600000000000009</v>
      </c>
      <c r="F3757" s="75">
        <f t="shared" si="2136"/>
        <v>0</v>
      </c>
      <c r="G3757" s="76"/>
      <c r="H3757" s="69">
        <f t="shared" si="2137"/>
        <v>2.58</v>
      </c>
      <c r="I3757" s="69">
        <f t="shared" si="2137"/>
        <v>6.88</v>
      </c>
      <c r="J3757" s="69">
        <f t="shared" si="2138"/>
        <v>9.4600000000000009</v>
      </c>
      <c r="K3757" s="69">
        <v>0</v>
      </c>
      <c r="L3757" s="75">
        <f t="shared" si="2139"/>
        <v>9.4600000000000009</v>
      </c>
      <c r="N3757" s="69">
        <v>2.58</v>
      </c>
      <c r="O3757" s="69">
        <v>6.88</v>
      </c>
      <c r="P3757" s="69">
        <f t="shared" si="2140"/>
        <v>9.4600000000000009</v>
      </c>
      <c r="Q3757" s="63"/>
      <c r="R3757" s="69">
        <f t="shared" si="2141"/>
        <v>2.58</v>
      </c>
      <c r="S3757" s="69">
        <f t="shared" si="2141"/>
        <v>6.88</v>
      </c>
      <c r="T3757" s="69">
        <f t="shared" si="2142"/>
        <v>9.4600000000000009</v>
      </c>
      <c r="U3757" s="69">
        <f t="shared" si="2143"/>
        <v>0</v>
      </c>
      <c r="V3757" s="77">
        <f t="shared" si="2144"/>
        <v>9.4600000000000009</v>
      </c>
      <c r="X3757" s="69">
        <v>2.58</v>
      </c>
      <c r="Y3757" s="69">
        <v>6.88</v>
      </c>
      <c r="Z3757" s="69">
        <v>9.4600000000000009</v>
      </c>
      <c r="AA3757" s="78"/>
      <c r="AB3757" s="79">
        <f t="shared" si="2135"/>
        <v>0</v>
      </c>
    </row>
    <row r="3758" spans="1:28" ht="22.5" x14ac:dyDescent="0.25">
      <c r="A3758" s="71" t="s">
        <v>12514</v>
      </c>
      <c r="B3758" s="72" t="s">
        <v>17433</v>
      </c>
      <c r="C3758" s="73" t="s">
        <v>8780</v>
      </c>
      <c r="D3758" s="74">
        <v>0</v>
      </c>
      <c r="E3758" s="69">
        <v>8.07</v>
      </c>
      <c r="F3758" s="75">
        <f t="shared" si="2136"/>
        <v>0</v>
      </c>
      <c r="G3758" s="28"/>
      <c r="H3758" s="69">
        <f t="shared" si="2137"/>
        <v>1.19</v>
      </c>
      <c r="I3758" s="69">
        <f t="shared" si="2137"/>
        <v>6.88</v>
      </c>
      <c r="J3758" s="69">
        <f t="shared" si="2138"/>
        <v>8.07</v>
      </c>
      <c r="K3758" s="69">
        <v>0</v>
      </c>
      <c r="L3758" s="75">
        <f t="shared" si="2139"/>
        <v>8.07</v>
      </c>
      <c r="N3758" s="69">
        <v>1.19</v>
      </c>
      <c r="O3758" s="69">
        <v>6.88</v>
      </c>
      <c r="P3758" s="69">
        <f t="shared" si="2140"/>
        <v>8.07</v>
      </c>
      <c r="Q3758" s="63"/>
      <c r="R3758" s="69">
        <f t="shared" si="2141"/>
        <v>1.19</v>
      </c>
      <c r="S3758" s="69">
        <f t="shared" si="2141"/>
        <v>6.88</v>
      </c>
      <c r="T3758" s="69">
        <f t="shared" si="2142"/>
        <v>8.07</v>
      </c>
      <c r="U3758" s="69">
        <f t="shared" si="2143"/>
        <v>0</v>
      </c>
      <c r="V3758" s="77">
        <f t="shared" si="2144"/>
        <v>8.07</v>
      </c>
      <c r="X3758" s="69">
        <v>1.19</v>
      </c>
      <c r="Y3758" s="69">
        <v>6.88</v>
      </c>
      <c r="Z3758" s="69">
        <v>8.07</v>
      </c>
      <c r="AA3758" s="78"/>
      <c r="AB3758" s="79">
        <f t="shared" si="2135"/>
        <v>1.0000000000005116E-2</v>
      </c>
    </row>
    <row r="3759" spans="1:28" x14ac:dyDescent="0.25">
      <c r="A3759" s="71" t="s">
        <v>12515</v>
      </c>
      <c r="B3759" s="72" t="s">
        <v>17434</v>
      </c>
      <c r="C3759" s="73" t="s">
        <v>8780</v>
      </c>
      <c r="D3759" s="74">
        <v>0</v>
      </c>
      <c r="E3759" s="69">
        <v>89.39</v>
      </c>
      <c r="F3759" s="75">
        <f t="shared" si="2136"/>
        <v>0</v>
      </c>
      <c r="G3759" s="28"/>
      <c r="H3759" s="69">
        <f t="shared" si="2137"/>
        <v>69.87</v>
      </c>
      <c r="I3759" s="69">
        <f t="shared" si="2137"/>
        <v>19.52</v>
      </c>
      <c r="J3759" s="69">
        <f t="shared" si="2138"/>
        <v>89.39</v>
      </c>
      <c r="K3759" s="69">
        <v>0</v>
      </c>
      <c r="L3759" s="75">
        <f t="shared" si="2139"/>
        <v>89.39</v>
      </c>
      <c r="N3759" s="69">
        <v>69.87</v>
      </c>
      <c r="O3759" s="69">
        <v>19.52</v>
      </c>
      <c r="P3759" s="69">
        <f t="shared" si="2140"/>
        <v>89.39</v>
      </c>
      <c r="Q3759" s="63"/>
      <c r="R3759" s="69">
        <f t="shared" si="2141"/>
        <v>69.87</v>
      </c>
      <c r="S3759" s="69">
        <f t="shared" si="2141"/>
        <v>19.52</v>
      </c>
      <c r="T3759" s="69">
        <f t="shared" si="2142"/>
        <v>89.39</v>
      </c>
      <c r="U3759" s="69">
        <f t="shared" si="2143"/>
        <v>0</v>
      </c>
      <c r="V3759" s="77">
        <f t="shared" si="2144"/>
        <v>89.39</v>
      </c>
      <c r="X3759" s="69">
        <v>69.87</v>
      </c>
      <c r="Y3759" s="69">
        <v>19.52</v>
      </c>
      <c r="Z3759" s="69">
        <v>89.39</v>
      </c>
      <c r="AA3759" s="78"/>
      <c r="AB3759" s="79">
        <f t="shared" si="2135"/>
        <v>9.9999999999909051E-3</v>
      </c>
    </row>
    <row r="3760" spans="1:28" x14ac:dyDescent="0.25">
      <c r="A3760" s="65" t="s">
        <v>12516</v>
      </c>
      <c r="B3760" s="66" t="s">
        <v>17435</v>
      </c>
      <c r="C3760" s="67"/>
      <c r="D3760" s="68"/>
      <c r="E3760" s="69"/>
      <c r="F3760" s="70"/>
      <c r="H3760" s="69"/>
      <c r="I3760" s="69"/>
      <c r="J3760" s="69"/>
      <c r="K3760" s="69"/>
      <c r="L3760" s="75"/>
      <c r="N3760" s="69"/>
      <c r="O3760" s="69"/>
      <c r="P3760" s="69"/>
      <c r="Q3760" s="63"/>
      <c r="R3760" s="69"/>
      <c r="S3760" s="69"/>
      <c r="T3760" s="69"/>
      <c r="U3760" s="69"/>
      <c r="V3760" s="77"/>
      <c r="X3760" s="69"/>
      <c r="Y3760" s="69"/>
      <c r="Z3760" s="69"/>
      <c r="AA3760" s="78"/>
      <c r="AB3760" s="79">
        <f t="shared" si="2135"/>
        <v>0</v>
      </c>
    </row>
    <row r="3761" spans="1:28" x14ac:dyDescent="0.25">
      <c r="A3761" s="71" t="s">
        <v>12517</v>
      </c>
      <c r="B3761" s="72" t="s">
        <v>17436</v>
      </c>
      <c r="C3761" s="73" t="s">
        <v>8808</v>
      </c>
      <c r="D3761" s="74">
        <v>0</v>
      </c>
      <c r="E3761" s="69">
        <v>47.010000000000005</v>
      </c>
      <c r="F3761" s="75">
        <f t="shared" ref="F3761:F3766" si="2145">ROUND(D3761*E3761,2)</f>
        <v>0</v>
      </c>
      <c r="G3761" s="28"/>
      <c r="H3761" s="69">
        <f t="shared" ref="H3761:I3766" si="2146">ROUND(N3761+(N3761*$H$2/100),2)</f>
        <v>37.590000000000003</v>
      </c>
      <c r="I3761" s="69">
        <f t="shared" si="2146"/>
        <v>9.42</v>
      </c>
      <c r="J3761" s="69">
        <f t="shared" ref="J3761:J3766" si="2147">H3761+I3761</f>
        <v>47.010000000000005</v>
      </c>
      <c r="K3761" s="69">
        <v>0</v>
      </c>
      <c r="L3761" s="75">
        <f t="shared" ref="L3761:L3766" si="2148">SUM(J3761:K3761)</f>
        <v>47.010000000000005</v>
      </c>
      <c r="N3761" s="69">
        <v>37.590000000000003</v>
      </c>
      <c r="O3761" s="69">
        <v>9.42</v>
      </c>
      <c r="P3761" s="69">
        <f t="shared" ref="P3761:P3766" si="2149">SUM(N3761:O3761)</f>
        <v>47.010000000000005</v>
      </c>
      <c r="Q3761" s="63"/>
      <c r="R3761" s="69">
        <f t="shared" ref="R3761:S3766" si="2150">X3761</f>
        <v>37.590000000000003</v>
      </c>
      <c r="S3761" s="69">
        <f t="shared" si="2150"/>
        <v>9.42</v>
      </c>
      <c r="T3761" s="69">
        <f t="shared" ref="T3761:T3766" si="2151">R3761+S3761</f>
        <v>47.010000000000005</v>
      </c>
      <c r="U3761" s="69">
        <f t="shared" ref="U3761:U3766" si="2152">ROUND(Z3761*$H$2,2)/100</f>
        <v>0</v>
      </c>
      <c r="V3761" s="77">
        <f t="shared" ref="V3761:V3766" si="2153">SUM(T3761:U3761)</f>
        <v>47.010000000000005</v>
      </c>
      <c r="X3761" s="69">
        <v>37.590000000000003</v>
      </c>
      <c r="Y3761" s="69">
        <v>9.42</v>
      </c>
      <c r="Z3761" s="69">
        <v>47.01</v>
      </c>
      <c r="AA3761" s="78"/>
      <c r="AB3761" s="79">
        <f t="shared" si="2135"/>
        <v>0</v>
      </c>
    </row>
    <row r="3762" spans="1:28" x14ac:dyDescent="0.25">
      <c r="A3762" s="71" t="s">
        <v>12518</v>
      </c>
      <c r="B3762" s="72" t="s">
        <v>17437</v>
      </c>
      <c r="C3762" s="73" t="s">
        <v>8808</v>
      </c>
      <c r="D3762" s="74">
        <v>0</v>
      </c>
      <c r="E3762" s="69">
        <v>14.41</v>
      </c>
      <c r="F3762" s="75">
        <f t="shared" si="2145"/>
        <v>0</v>
      </c>
      <c r="G3762" s="76"/>
      <c r="H3762" s="69">
        <f t="shared" si="2146"/>
        <v>6.18</v>
      </c>
      <c r="I3762" s="69">
        <f t="shared" si="2146"/>
        <v>8.23</v>
      </c>
      <c r="J3762" s="69">
        <f t="shared" si="2147"/>
        <v>14.41</v>
      </c>
      <c r="K3762" s="69">
        <v>0</v>
      </c>
      <c r="L3762" s="75">
        <f t="shared" si="2148"/>
        <v>14.41</v>
      </c>
      <c r="N3762" s="69">
        <v>6.18</v>
      </c>
      <c r="O3762" s="69">
        <v>8.23</v>
      </c>
      <c r="P3762" s="69">
        <f t="shared" si="2149"/>
        <v>14.41</v>
      </c>
      <c r="Q3762" s="63"/>
      <c r="R3762" s="69">
        <f t="shared" si="2150"/>
        <v>6.18</v>
      </c>
      <c r="S3762" s="69">
        <f t="shared" si="2150"/>
        <v>8.24</v>
      </c>
      <c r="T3762" s="69">
        <f t="shared" si="2151"/>
        <v>14.42</v>
      </c>
      <c r="U3762" s="69">
        <f t="shared" si="2152"/>
        <v>0</v>
      </c>
      <c r="V3762" s="77">
        <f t="shared" si="2153"/>
        <v>14.42</v>
      </c>
      <c r="X3762" s="69">
        <v>6.18</v>
      </c>
      <c r="Y3762" s="69">
        <v>8.24</v>
      </c>
      <c r="Z3762" s="69">
        <v>14.42</v>
      </c>
      <c r="AA3762" s="78"/>
      <c r="AB3762" s="79">
        <f t="shared" si="2135"/>
        <v>0</v>
      </c>
    </row>
    <row r="3763" spans="1:28" ht="22.5" x14ac:dyDescent="0.25">
      <c r="A3763" s="71" t="s">
        <v>12519</v>
      </c>
      <c r="B3763" s="72" t="s">
        <v>17438</v>
      </c>
      <c r="C3763" s="73" t="s">
        <v>8780</v>
      </c>
      <c r="D3763" s="74">
        <v>0</v>
      </c>
      <c r="E3763" s="69">
        <v>27.17</v>
      </c>
      <c r="F3763" s="75">
        <f t="shared" si="2145"/>
        <v>0</v>
      </c>
      <c r="G3763" s="76"/>
      <c r="H3763" s="69">
        <f t="shared" si="2146"/>
        <v>9.7100000000000009</v>
      </c>
      <c r="I3763" s="69">
        <f t="shared" si="2146"/>
        <v>17.46</v>
      </c>
      <c r="J3763" s="69">
        <f t="shared" si="2147"/>
        <v>27.17</v>
      </c>
      <c r="K3763" s="69">
        <v>0</v>
      </c>
      <c r="L3763" s="75">
        <f t="shared" si="2148"/>
        <v>27.17</v>
      </c>
      <c r="N3763" s="69">
        <v>9.7100000000000009</v>
      </c>
      <c r="O3763" s="69">
        <v>17.46</v>
      </c>
      <c r="P3763" s="69">
        <f t="shared" si="2149"/>
        <v>27.17</v>
      </c>
      <c r="Q3763" s="63"/>
      <c r="R3763" s="69">
        <f t="shared" si="2150"/>
        <v>9.7100000000000009</v>
      </c>
      <c r="S3763" s="69">
        <f t="shared" si="2150"/>
        <v>17.46</v>
      </c>
      <c r="T3763" s="69">
        <f t="shared" si="2151"/>
        <v>27.17</v>
      </c>
      <c r="U3763" s="69">
        <f t="shared" si="2152"/>
        <v>0</v>
      </c>
      <c r="V3763" s="77">
        <f t="shared" si="2153"/>
        <v>27.17</v>
      </c>
      <c r="X3763" s="69">
        <v>9.7100000000000009</v>
      </c>
      <c r="Y3763" s="69">
        <v>17.46</v>
      </c>
      <c r="Z3763" s="69">
        <v>27.17</v>
      </c>
      <c r="AA3763" s="78"/>
      <c r="AB3763" s="79">
        <f t="shared" si="2135"/>
        <v>0</v>
      </c>
    </row>
    <row r="3764" spans="1:28" ht="22.5" x14ac:dyDescent="0.25">
      <c r="A3764" s="71" t="s">
        <v>12520</v>
      </c>
      <c r="B3764" s="72" t="s">
        <v>17439</v>
      </c>
      <c r="C3764" s="73" t="s">
        <v>8780</v>
      </c>
      <c r="D3764" s="74">
        <v>0</v>
      </c>
      <c r="E3764" s="69">
        <v>17.029999999999998</v>
      </c>
      <c r="F3764" s="75">
        <f t="shared" si="2145"/>
        <v>0</v>
      </c>
      <c r="G3764" s="76"/>
      <c r="H3764" s="69">
        <f t="shared" si="2146"/>
        <v>6.26</v>
      </c>
      <c r="I3764" s="69">
        <f t="shared" si="2146"/>
        <v>10.77</v>
      </c>
      <c r="J3764" s="69">
        <f t="shared" si="2147"/>
        <v>17.03</v>
      </c>
      <c r="K3764" s="69">
        <v>0</v>
      </c>
      <c r="L3764" s="75">
        <f t="shared" si="2148"/>
        <v>17.03</v>
      </c>
      <c r="N3764" s="69">
        <v>6.26</v>
      </c>
      <c r="O3764" s="69">
        <v>10.77</v>
      </c>
      <c r="P3764" s="69">
        <f t="shared" si="2149"/>
        <v>17.03</v>
      </c>
      <c r="Q3764" s="63"/>
      <c r="R3764" s="69">
        <f t="shared" si="2150"/>
        <v>6.26</v>
      </c>
      <c r="S3764" s="69">
        <f t="shared" si="2150"/>
        <v>10.78</v>
      </c>
      <c r="T3764" s="69">
        <f t="shared" si="2151"/>
        <v>17.04</v>
      </c>
      <c r="U3764" s="69">
        <f t="shared" si="2152"/>
        <v>0</v>
      </c>
      <c r="V3764" s="77">
        <f t="shared" si="2153"/>
        <v>17.04</v>
      </c>
      <c r="X3764" s="69">
        <v>6.26</v>
      </c>
      <c r="Y3764" s="69">
        <v>10.78</v>
      </c>
      <c r="Z3764" s="69">
        <v>17.04</v>
      </c>
      <c r="AA3764" s="78"/>
      <c r="AB3764" s="79">
        <f t="shared" si="2135"/>
        <v>0</v>
      </c>
    </row>
    <row r="3765" spans="1:28" s="33" customFormat="1" ht="22.5" x14ac:dyDescent="0.25">
      <c r="A3765" s="71" t="s">
        <v>12521</v>
      </c>
      <c r="B3765" s="72" t="s">
        <v>17440</v>
      </c>
      <c r="C3765" s="73" t="s">
        <v>8780</v>
      </c>
      <c r="D3765" s="74">
        <v>0</v>
      </c>
      <c r="E3765" s="69">
        <v>18.829999999999998</v>
      </c>
      <c r="F3765" s="75">
        <f t="shared" si="2145"/>
        <v>0</v>
      </c>
      <c r="G3765" s="76"/>
      <c r="H3765" s="69">
        <f t="shared" si="2146"/>
        <v>6.33</v>
      </c>
      <c r="I3765" s="69">
        <f t="shared" si="2146"/>
        <v>12.5</v>
      </c>
      <c r="J3765" s="69">
        <f t="shared" si="2147"/>
        <v>18.829999999999998</v>
      </c>
      <c r="K3765" s="69">
        <v>0</v>
      </c>
      <c r="L3765" s="75">
        <f t="shared" si="2148"/>
        <v>18.829999999999998</v>
      </c>
      <c r="N3765" s="69">
        <v>6.33</v>
      </c>
      <c r="O3765" s="69">
        <v>12.5</v>
      </c>
      <c r="P3765" s="69">
        <f t="shared" si="2149"/>
        <v>18.829999999999998</v>
      </c>
      <c r="Q3765" s="63"/>
      <c r="R3765" s="69">
        <f t="shared" si="2150"/>
        <v>6.33</v>
      </c>
      <c r="S3765" s="69">
        <f t="shared" si="2150"/>
        <v>12.49</v>
      </c>
      <c r="T3765" s="69">
        <f t="shared" si="2151"/>
        <v>18.82</v>
      </c>
      <c r="U3765" s="69">
        <f t="shared" si="2152"/>
        <v>0</v>
      </c>
      <c r="V3765" s="77">
        <f t="shared" si="2153"/>
        <v>18.82</v>
      </c>
      <c r="X3765" s="69">
        <v>6.33</v>
      </c>
      <c r="Y3765" s="69">
        <v>12.49</v>
      </c>
      <c r="Z3765" s="69">
        <v>18.82</v>
      </c>
      <c r="AA3765" s="78"/>
      <c r="AB3765" s="79">
        <f t="shared" si="2135"/>
        <v>-9.9999999999997868E-3</v>
      </c>
    </row>
    <row r="3766" spans="1:28" x14ac:dyDescent="0.25">
      <c r="A3766" s="71" t="s">
        <v>12522</v>
      </c>
      <c r="B3766" s="72" t="s">
        <v>12524</v>
      </c>
      <c r="C3766" s="73" t="s">
        <v>8780</v>
      </c>
      <c r="D3766" s="74">
        <v>0</v>
      </c>
      <c r="E3766" s="69">
        <v>21.45</v>
      </c>
      <c r="F3766" s="75">
        <f t="shared" si="2145"/>
        <v>0</v>
      </c>
      <c r="G3766" s="76"/>
      <c r="H3766" s="69">
        <f t="shared" si="2146"/>
        <v>6.45</v>
      </c>
      <c r="I3766" s="69">
        <f t="shared" si="2146"/>
        <v>15</v>
      </c>
      <c r="J3766" s="69">
        <f t="shared" si="2147"/>
        <v>21.45</v>
      </c>
      <c r="K3766" s="69">
        <v>0</v>
      </c>
      <c r="L3766" s="75">
        <f t="shared" si="2148"/>
        <v>21.45</v>
      </c>
      <c r="N3766" s="69">
        <v>6.45</v>
      </c>
      <c r="O3766" s="69">
        <v>15</v>
      </c>
      <c r="P3766" s="69">
        <f t="shared" si="2149"/>
        <v>21.45</v>
      </c>
      <c r="Q3766" s="63"/>
      <c r="R3766" s="69">
        <f t="shared" si="2150"/>
        <v>6.45</v>
      </c>
      <c r="S3766" s="69">
        <f t="shared" si="2150"/>
        <v>15</v>
      </c>
      <c r="T3766" s="69">
        <f t="shared" si="2151"/>
        <v>21.45</v>
      </c>
      <c r="U3766" s="69">
        <f t="shared" si="2152"/>
        <v>0</v>
      </c>
      <c r="V3766" s="77">
        <f t="shared" si="2153"/>
        <v>21.45</v>
      </c>
      <c r="X3766" s="69">
        <v>6.45</v>
      </c>
      <c r="Y3766" s="69">
        <v>15</v>
      </c>
      <c r="Z3766" s="69">
        <v>21.45</v>
      </c>
      <c r="AA3766" s="78"/>
      <c r="AB3766" s="79">
        <f t="shared" si="2135"/>
        <v>0</v>
      </c>
    </row>
    <row r="3767" spans="1:28" x14ac:dyDescent="0.25">
      <c r="A3767" s="65" t="s">
        <v>12523</v>
      </c>
      <c r="B3767" s="66" t="s">
        <v>17441</v>
      </c>
      <c r="C3767" s="67"/>
      <c r="D3767" s="68"/>
      <c r="E3767" s="69"/>
      <c r="F3767" s="70"/>
      <c r="H3767" s="69"/>
      <c r="I3767" s="69"/>
      <c r="J3767" s="69"/>
      <c r="K3767" s="69"/>
      <c r="L3767" s="75"/>
      <c r="N3767" s="69"/>
      <c r="O3767" s="69"/>
      <c r="P3767" s="69"/>
      <c r="Q3767" s="63"/>
      <c r="R3767" s="69"/>
      <c r="S3767" s="69"/>
      <c r="T3767" s="69"/>
      <c r="U3767" s="69"/>
      <c r="V3767" s="77"/>
      <c r="X3767" s="69"/>
      <c r="Y3767" s="69"/>
      <c r="Z3767" s="69"/>
      <c r="AA3767" s="78"/>
      <c r="AB3767" s="79">
        <f t="shared" si="2135"/>
        <v>-9.9999999999980105E-3</v>
      </c>
    </row>
    <row r="3768" spans="1:28" x14ac:dyDescent="0.25">
      <c r="A3768" s="65" t="s">
        <v>12525</v>
      </c>
      <c r="B3768" s="66" t="s">
        <v>17442</v>
      </c>
      <c r="C3768" s="67"/>
      <c r="D3768" s="68"/>
      <c r="E3768" s="69"/>
      <c r="F3768" s="70"/>
      <c r="H3768" s="69"/>
      <c r="I3768" s="69"/>
      <c r="J3768" s="69"/>
      <c r="K3768" s="69"/>
      <c r="L3768" s="75"/>
      <c r="N3768" s="69"/>
      <c r="O3768" s="69"/>
      <c r="P3768" s="69"/>
      <c r="Q3768" s="63"/>
      <c r="R3768" s="69"/>
      <c r="S3768" s="69"/>
      <c r="T3768" s="69"/>
      <c r="U3768" s="69"/>
      <c r="V3768" s="77"/>
      <c r="X3768" s="69"/>
      <c r="Y3768" s="69"/>
      <c r="Z3768" s="69"/>
      <c r="AA3768" s="78"/>
      <c r="AB3768" s="79">
        <f t="shared" si="2135"/>
        <v>9.9999999999980105E-3</v>
      </c>
    </row>
    <row r="3769" spans="1:28" x14ac:dyDescent="0.25">
      <c r="A3769" s="71" t="s">
        <v>12526</v>
      </c>
      <c r="B3769" s="72" t="s">
        <v>17443</v>
      </c>
      <c r="C3769" s="73" t="s">
        <v>8780</v>
      </c>
      <c r="D3769" s="74">
        <v>0</v>
      </c>
      <c r="E3769" s="69">
        <v>9.56</v>
      </c>
      <c r="F3769" s="75">
        <f t="shared" ref="F3769:F3775" si="2154">ROUND(D3769*E3769,2)</f>
        <v>0</v>
      </c>
      <c r="G3769" s="76"/>
      <c r="H3769" s="69">
        <f t="shared" ref="H3769:I3775" si="2155">ROUND(N3769+(N3769*$H$2/100),2)</f>
        <v>0</v>
      </c>
      <c r="I3769" s="69">
        <f t="shared" si="2155"/>
        <v>9.56</v>
      </c>
      <c r="J3769" s="69">
        <f t="shared" ref="J3769:J3775" si="2156">H3769+I3769</f>
        <v>9.56</v>
      </c>
      <c r="K3769" s="69">
        <v>0</v>
      </c>
      <c r="L3769" s="75">
        <f t="shared" ref="L3769:L3775" si="2157">SUM(J3769:K3769)</f>
        <v>9.56</v>
      </c>
      <c r="N3769" s="69">
        <v>0</v>
      </c>
      <c r="O3769" s="69">
        <v>9.56</v>
      </c>
      <c r="P3769" s="69">
        <f t="shared" ref="P3769:P3775" si="2158">SUM(N3769:O3769)</f>
        <v>9.56</v>
      </c>
      <c r="Q3769" s="63"/>
      <c r="R3769" s="69">
        <f t="shared" ref="R3769:S3775" si="2159">X3769</f>
        <v>0</v>
      </c>
      <c r="S3769" s="69">
        <f t="shared" si="2159"/>
        <v>9.56</v>
      </c>
      <c r="T3769" s="69">
        <f t="shared" ref="T3769:T3775" si="2160">R3769+S3769</f>
        <v>9.56</v>
      </c>
      <c r="U3769" s="69">
        <f t="shared" ref="U3769:U3775" si="2161">ROUND(Z3769*$H$2,2)/100</f>
        <v>0</v>
      </c>
      <c r="V3769" s="77">
        <f t="shared" ref="V3769:V3775" si="2162">SUM(T3769:U3769)</f>
        <v>9.56</v>
      </c>
      <c r="X3769" s="69">
        <v>0</v>
      </c>
      <c r="Y3769" s="69">
        <v>9.56</v>
      </c>
      <c r="Z3769" s="69">
        <v>9.56</v>
      </c>
      <c r="AA3769" s="78"/>
      <c r="AB3769" s="79">
        <f t="shared" si="2135"/>
        <v>0</v>
      </c>
    </row>
    <row r="3770" spans="1:28" ht="22.5" x14ac:dyDescent="0.25">
      <c r="A3770" s="71" t="s">
        <v>12527</v>
      </c>
      <c r="B3770" s="72" t="s">
        <v>17444</v>
      </c>
      <c r="C3770" s="73" t="s">
        <v>8780</v>
      </c>
      <c r="D3770" s="74">
        <v>0</v>
      </c>
      <c r="E3770" s="69">
        <v>5.77</v>
      </c>
      <c r="F3770" s="75">
        <f t="shared" si="2154"/>
        <v>0</v>
      </c>
      <c r="G3770" s="76"/>
      <c r="H3770" s="69">
        <f t="shared" si="2155"/>
        <v>1.8</v>
      </c>
      <c r="I3770" s="69">
        <f t="shared" si="2155"/>
        <v>3.97</v>
      </c>
      <c r="J3770" s="69">
        <f t="shared" si="2156"/>
        <v>5.7700000000000005</v>
      </c>
      <c r="K3770" s="69">
        <v>0</v>
      </c>
      <c r="L3770" s="75">
        <f t="shared" si="2157"/>
        <v>5.7700000000000005</v>
      </c>
      <c r="N3770" s="69">
        <v>1.8</v>
      </c>
      <c r="O3770" s="69">
        <v>3.9699999999999998</v>
      </c>
      <c r="P3770" s="69">
        <f t="shared" si="2158"/>
        <v>5.77</v>
      </c>
      <c r="Q3770" s="63"/>
      <c r="R3770" s="69">
        <f t="shared" si="2159"/>
        <v>1.8</v>
      </c>
      <c r="S3770" s="69">
        <f t="shared" si="2159"/>
        <v>3.97</v>
      </c>
      <c r="T3770" s="69">
        <f t="shared" si="2160"/>
        <v>5.7700000000000005</v>
      </c>
      <c r="U3770" s="69">
        <f t="shared" si="2161"/>
        <v>0</v>
      </c>
      <c r="V3770" s="77">
        <f t="shared" si="2162"/>
        <v>5.7700000000000005</v>
      </c>
      <c r="X3770" s="69">
        <v>1.8</v>
      </c>
      <c r="Y3770" s="69">
        <v>3.97</v>
      </c>
      <c r="Z3770" s="69">
        <v>5.77</v>
      </c>
      <c r="AA3770" s="78"/>
      <c r="AB3770" s="79">
        <f t="shared" si="2135"/>
        <v>0</v>
      </c>
    </row>
    <row r="3771" spans="1:28" ht="22.5" x14ac:dyDescent="0.25">
      <c r="A3771" s="71" t="s">
        <v>12528</v>
      </c>
      <c r="B3771" s="72" t="s">
        <v>17445</v>
      </c>
      <c r="C3771" s="73" t="s">
        <v>8780</v>
      </c>
      <c r="D3771" s="74">
        <v>0</v>
      </c>
      <c r="E3771" s="69">
        <v>3.2800000000000002</v>
      </c>
      <c r="F3771" s="75">
        <f t="shared" si="2154"/>
        <v>0</v>
      </c>
      <c r="G3771" s="76"/>
      <c r="H3771" s="69">
        <f t="shared" si="2155"/>
        <v>0.54</v>
      </c>
      <c r="I3771" s="69">
        <f t="shared" si="2155"/>
        <v>2.74</v>
      </c>
      <c r="J3771" s="69">
        <f t="shared" si="2156"/>
        <v>3.2800000000000002</v>
      </c>
      <c r="K3771" s="69">
        <v>0</v>
      </c>
      <c r="L3771" s="75">
        <f t="shared" si="2157"/>
        <v>3.2800000000000002</v>
      </c>
      <c r="N3771" s="69">
        <v>0.54</v>
      </c>
      <c r="O3771" s="69">
        <v>2.74</v>
      </c>
      <c r="P3771" s="69">
        <f t="shared" si="2158"/>
        <v>3.2800000000000002</v>
      </c>
      <c r="Q3771" s="63"/>
      <c r="R3771" s="69">
        <f t="shared" si="2159"/>
        <v>0.54</v>
      </c>
      <c r="S3771" s="69">
        <f t="shared" si="2159"/>
        <v>2.73</v>
      </c>
      <c r="T3771" s="69">
        <f t="shared" si="2160"/>
        <v>3.27</v>
      </c>
      <c r="U3771" s="69">
        <f t="shared" si="2161"/>
        <v>0</v>
      </c>
      <c r="V3771" s="77">
        <f t="shared" si="2162"/>
        <v>3.27</v>
      </c>
      <c r="X3771" s="69">
        <v>0.54</v>
      </c>
      <c r="Y3771" s="69">
        <v>2.73</v>
      </c>
      <c r="Z3771" s="69">
        <v>3.27</v>
      </c>
      <c r="AA3771" s="78"/>
      <c r="AB3771" s="79">
        <f t="shared" si="2135"/>
        <v>0</v>
      </c>
    </row>
    <row r="3772" spans="1:28" x14ac:dyDescent="0.25">
      <c r="A3772" s="71" t="s">
        <v>12529</v>
      </c>
      <c r="B3772" s="72" t="s">
        <v>17446</v>
      </c>
      <c r="C3772" s="73" t="s">
        <v>8753</v>
      </c>
      <c r="D3772" s="74">
        <v>0</v>
      </c>
      <c r="E3772" s="69">
        <v>10.91</v>
      </c>
      <c r="F3772" s="75">
        <f t="shared" si="2154"/>
        <v>0</v>
      </c>
      <c r="G3772" s="76"/>
      <c r="H3772" s="69">
        <f t="shared" si="2155"/>
        <v>0</v>
      </c>
      <c r="I3772" s="69">
        <f t="shared" si="2155"/>
        <v>10.91</v>
      </c>
      <c r="J3772" s="69">
        <f t="shared" si="2156"/>
        <v>10.91</v>
      </c>
      <c r="K3772" s="69">
        <v>0</v>
      </c>
      <c r="L3772" s="75">
        <f t="shared" si="2157"/>
        <v>10.91</v>
      </c>
      <c r="N3772" s="69">
        <v>0</v>
      </c>
      <c r="O3772" s="69">
        <v>10.91</v>
      </c>
      <c r="P3772" s="69">
        <f t="shared" si="2158"/>
        <v>10.91</v>
      </c>
      <c r="Q3772" s="63"/>
      <c r="R3772" s="69">
        <f t="shared" si="2159"/>
        <v>0</v>
      </c>
      <c r="S3772" s="69">
        <f t="shared" si="2159"/>
        <v>10.92</v>
      </c>
      <c r="T3772" s="69">
        <f t="shared" si="2160"/>
        <v>10.92</v>
      </c>
      <c r="U3772" s="69">
        <f t="shared" si="2161"/>
        <v>0</v>
      </c>
      <c r="V3772" s="77">
        <f t="shared" si="2162"/>
        <v>10.92</v>
      </c>
      <c r="X3772" s="69">
        <v>0</v>
      </c>
      <c r="Y3772" s="69">
        <v>10.92</v>
      </c>
      <c r="Z3772" s="69">
        <v>10.92</v>
      </c>
      <c r="AA3772" s="78"/>
      <c r="AB3772" s="79">
        <f t="shared" si="2135"/>
        <v>0</v>
      </c>
    </row>
    <row r="3773" spans="1:28" ht="33.75" x14ac:dyDescent="0.25">
      <c r="A3773" s="71" t="s">
        <v>12530</v>
      </c>
      <c r="B3773" s="72" t="s">
        <v>17447</v>
      </c>
      <c r="C3773" s="73" t="s">
        <v>8780</v>
      </c>
      <c r="D3773" s="74">
        <v>0</v>
      </c>
      <c r="E3773" s="69">
        <v>10.24</v>
      </c>
      <c r="F3773" s="75">
        <f t="shared" si="2154"/>
        <v>0</v>
      </c>
      <c r="G3773" s="76"/>
      <c r="H3773" s="69">
        <f t="shared" si="2155"/>
        <v>0</v>
      </c>
      <c r="I3773" s="69">
        <f t="shared" si="2155"/>
        <v>10.24</v>
      </c>
      <c r="J3773" s="69">
        <f t="shared" si="2156"/>
        <v>10.24</v>
      </c>
      <c r="K3773" s="69">
        <v>0</v>
      </c>
      <c r="L3773" s="75">
        <f t="shared" si="2157"/>
        <v>10.24</v>
      </c>
      <c r="N3773" s="69">
        <v>0</v>
      </c>
      <c r="O3773" s="69">
        <v>10.24</v>
      </c>
      <c r="P3773" s="69">
        <f t="shared" si="2158"/>
        <v>10.24</v>
      </c>
      <c r="Q3773" s="63"/>
      <c r="R3773" s="69">
        <f t="shared" si="2159"/>
        <v>0</v>
      </c>
      <c r="S3773" s="69">
        <f t="shared" si="2159"/>
        <v>10.24</v>
      </c>
      <c r="T3773" s="69">
        <f t="shared" si="2160"/>
        <v>10.24</v>
      </c>
      <c r="U3773" s="69">
        <f t="shared" si="2161"/>
        <v>0</v>
      </c>
      <c r="V3773" s="77">
        <f t="shared" si="2162"/>
        <v>10.24</v>
      </c>
      <c r="X3773" s="69">
        <v>0</v>
      </c>
      <c r="Y3773" s="69">
        <v>10.24</v>
      </c>
      <c r="Z3773" s="69">
        <v>10.24</v>
      </c>
      <c r="AA3773" s="78"/>
      <c r="AB3773" s="79">
        <f t="shared" si="2135"/>
        <v>0</v>
      </c>
    </row>
    <row r="3774" spans="1:28" x14ac:dyDescent="0.25">
      <c r="A3774" s="71" t="s">
        <v>12531</v>
      </c>
      <c r="B3774" s="72" t="s">
        <v>17448</v>
      </c>
      <c r="C3774" s="73" t="s">
        <v>8780</v>
      </c>
      <c r="D3774" s="74">
        <v>0</v>
      </c>
      <c r="E3774" s="69">
        <v>8.6100000000000012</v>
      </c>
      <c r="F3774" s="75">
        <f t="shared" si="2154"/>
        <v>0</v>
      </c>
      <c r="G3774" s="76"/>
      <c r="H3774" s="69">
        <f t="shared" si="2155"/>
        <v>4.6399999999999997</v>
      </c>
      <c r="I3774" s="69">
        <f t="shared" si="2155"/>
        <v>3.97</v>
      </c>
      <c r="J3774" s="69">
        <f t="shared" si="2156"/>
        <v>8.61</v>
      </c>
      <c r="K3774" s="69">
        <v>0</v>
      </c>
      <c r="L3774" s="75">
        <f t="shared" si="2157"/>
        <v>8.61</v>
      </c>
      <c r="N3774" s="69">
        <v>4.6399999999999997</v>
      </c>
      <c r="O3774" s="69">
        <v>3.9699999999999998</v>
      </c>
      <c r="P3774" s="69">
        <f t="shared" si="2158"/>
        <v>8.61</v>
      </c>
      <c r="Q3774" s="63"/>
      <c r="R3774" s="69">
        <f t="shared" si="2159"/>
        <v>4.6399999999999997</v>
      </c>
      <c r="S3774" s="69">
        <f t="shared" si="2159"/>
        <v>3.97</v>
      </c>
      <c r="T3774" s="69">
        <f t="shared" si="2160"/>
        <v>8.61</v>
      </c>
      <c r="U3774" s="69">
        <f t="shared" si="2161"/>
        <v>0</v>
      </c>
      <c r="V3774" s="77">
        <f t="shared" si="2162"/>
        <v>8.61</v>
      </c>
      <c r="X3774" s="69">
        <v>4.6399999999999997</v>
      </c>
      <c r="Y3774" s="69">
        <v>3.97</v>
      </c>
      <c r="Z3774" s="69">
        <v>8.61</v>
      </c>
      <c r="AA3774" s="78"/>
      <c r="AB3774" s="79">
        <f t="shared" si="2135"/>
        <v>1.0000000000000231E-2</v>
      </c>
    </row>
    <row r="3775" spans="1:28" x14ac:dyDescent="0.25">
      <c r="A3775" s="71" t="s">
        <v>12532</v>
      </c>
      <c r="B3775" s="72" t="s">
        <v>17449</v>
      </c>
      <c r="C3775" s="73" t="s">
        <v>8780</v>
      </c>
      <c r="D3775" s="74">
        <v>0</v>
      </c>
      <c r="E3775" s="69">
        <v>5.19</v>
      </c>
      <c r="F3775" s="75">
        <f t="shared" si="2154"/>
        <v>0</v>
      </c>
      <c r="G3775" s="76"/>
      <c r="H3775" s="69">
        <f t="shared" si="2155"/>
        <v>5.19</v>
      </c>
      <c r="I3775" s="69">
        <f t="shared" si="2155"/>
        <v>0</v>
      </c>
      <c r="J3775" s="69">
        <f t="shared" si="2156"/>
        <v>5.19</v>
      </c>
      <c r="K3775" s="69">
        <v>0</v>
      </c>
      <c r="L3775" s="75">
        <f t="shared" si="2157"/>
        <v>5.19</v>
      </c>
      <c r="N3775" s="69">
        <v>5.19</v>
      </c>
      <c r="O3775" s="69">
        <v>0</v>
      </c>
      <c r="P3775" s="69">
        <f t="shared" si="2158"/>
        <v>5.19</v>
      </c>
      <c r="Q3775" s="63"/>
      <c r="R3775" s="69">
        <f t="shared" si="2159"/>
        <v>5.19</v>
      </c>
      <c r="S3775" s="69">
        <f t="shared" si="2159"/>
        <v>0</v>
      </c>
      <c r="T3775" s="69">
        <f t="shared" si="2160"/>
        <v>5.19</v>
      </c>
      <c r="U3775" s="69">
        <f t="shared" si="2161"/>
        <v>0</v>
      </c>
      <c r="V3775" s="77">
        <f t="shared" si="2162"/>
        <v>5.19</v>
      </c>
      <c r="X3775" s="69">
        <v>5.19</v>
      </c>
      <c r="Y3775" s="69">
        <v>0</v>
      </c>
      <c r="Z3775" s="69">
        <v>5.19</v>
      </c>
      <c r="AA3775" s="78"/>
      <c r="AB3775" s="79">
        <f t="shared" si="2135"/>
        <v>-9.9999999999997868E-3</v>
      </c>
    </row>
    <row r="3776" spans="1:28" s="33" customFormat="1" x14ac:dyDescent="0.25">
      <c r="A3776" s="65" t="s">
        <v>12533</v>
      </c>
      <c r="B3776" s="66" t="s">
        <v>17450</v>
      </c>
      <c r="C3776" s="67"/>
      <c r="D3776" s="68"/>
      <c r="E3776" s="69"/>
      <c r="F3776" s="70"/>
      <c r="G3776" s="38"/>
      <c r="H3776" s="69"/>
      <c r="I3776" s="69"/>
      <c r="J3776" s="69"/>
      <c r="K3776" s="69"/>
      <c r="L3776" s="75"/>
      <c r="N3776" s="69"/>
      <c r="O3776" s="69"/>
      <c r="P3776" s="69"/>
      <c r="Q3776" s="63"/>
      <c r="R3776" s="69"/>
      <c r="S3776" s="69"/>
      <c r="T3776" s="69"/>
      <c r="U3776" s="69"/>
      <c r="V3776" s="77"/>
      <c r="X3776" s="69"/>
      <c r="Y3776" s="69"/>
      <c r="Z3776" s="69"/>
      <c r="AA3776" s="78"/>
      <c r="AB3776" s="79">
        <f t="shared" si="2135"/>
        <v>0</v>
      </c>
    </row>
    <row r="3777" spans="1:28" s="33" customFormat="1" x14ac:dyDescent="0.25">
      <c r="A3777" s="71" t="s">
        <v>12534</v>
      </c>
      <c r="B3777" s="72" t="s">
        <v>17451</v>
      </c>
      <c r="C3777" s="73" t="s">
        <v>8753</v>
      </c>
      <c r="D3777" s="74">
        <v>0</v>
      </c>
      <c r="E3777" s="69">
        <v>4.09</v>
      </c>
      <c r="F3777" s="75">
        <f t="shared" ref="F3777:F3782" si="2163">ROUND(D3777*E3777,2)</f>
        <v>0</v>
      </c>
      <c r="G3777" s="76"/>
      <c r="H3777" s="69">
        <f t="shared" ref="H3777:I3782" si="2164">ROUND(N3777+(N3777*$H$2/100),2)</f>
        <v>0</v>
      </c>
      <c r="I3777" s="69">
        <f t="shared" si="2164"/>
        <v>4.09</v>
      </c>
      <c r="J3777" s="69">
        <f t="shared" ref="J3777:J3782" si="2165">H3777+I3777</f>
        <v>4.09</v>
      </c>
      <c r="K3777" s="69">
        <v>0</v>
      </c>
      <c r="L3777" s="75">
        <f t="shared" ref="L3777:L3782" si="2166">SUM(J3777:K3777)</f>
        <v>4.09</v>
      </c>
      <c r="N3777" s="69">
        <v>0</v>
      </c>
      <c r="O3777" s="69">
        <v>4.09</v>
      </c>
      <c r="P3777" s="69">
        <f t="shared" ref="P3777:P3782" si="2167">SUM(N3777:O3777)</f>
        <v>4.09</v>
      </c>
      <c r="Q3777" s="63"/>
      <c r="R3777" s="69">
        <f t="shared" ref="R3777:S3782" si="2168">X3777</f>
        <v>0</v>
      </c>
      <c r="S3777" s="69">
        <f t="shared" si="2168"/>
        <v>4.09</v>
      </c>
      <c r="T3777" s="69">
        <f t="shared" ref="T3777:T3782" si="2169">R3777+S3777</f>
        <v>4.09</v>
      </c>
      <c r="U3777" s="69">
        <f t="shared" ref="U3777:U3782" si="2170">ROUND(Z3777*$H$2,2)/100</f>
        <v>0</v>
      </c>
      <c r="V3777" s="77">
        <f t="shared" ref="V3777:V3782" si="2171">SUM(T3777:U3777)</f>
        <v>4.09</v>
      </c>
      <c r="X3777" s="69">
        <v>0</v>
      </c>
      <c r="Y3777" s="69">
        <v>4.09</v>
      </c>
      <c r="Z3777" s="69">
        <v>4.09</v>
      </c>
      <c r="AA3777" s="78"/>
      <c r="AB3777" s="79">
        <f t="shared" si="2135"/>
        <v>0</v>
      </c>
    </row>
    <row r="3778" spans="1:28" s="33" customFormat="1" x14ac:dyDescent="0.25">
      <c r="A3778" s="71" t="s">
        <v>12925</v>
      </c>
      <c r="B3778" s="72" t="s">
        <v>17452</v>
      </c>
      <c r="C3778" s="73" t="s">
        <v>8753</v>
      </c>
      <c r="D3778" s="74">
        <v>0</v>
      </c>
      <c r="E3778" s="69">
        <v>28.29</v>
      </c>
      <c r="F3778" s="75">
        <f t="shared" si="2163"/>
        <v>0</v>
      </c>
      <c r="G3778" s="28"/>
      <c r="H3778" s="69">
        <f t="shared" si="2164"/>
        <v>14.64</v>
      </c>
      <c r="I3778" s="69">
        <f t="shared" si="2164"/>
        <v>13.65</v>
      </c>
      <c r="J3778" s="69">
        <f t="shared" si="2165"/>
        <v>28.29</v>
      </c>
      <c r="K3778" s="69">
        <v>0</v>
      </c>
      <c r="L3778" s="75">
        <f t="shared" si="2166"/>
        <v>28.29</v>
      </c>
      <c r="N3778" s="69">
        <v>14.64</v>
      </c>
      <c r="O3778" s="69">
        <v>13.649999999999999</v>
      </c>
      <c r="P3778" s="69">
        <f t="shared" si="2167"/>
        <v>28.29</v>
      </c>
      <c r="Q3778" s="63"/>
      <c r="R3778" s="69">
        <f t="shared" si="2168"/>
        <v>14.64</v>
      </c>
      <c r="S3778" s="69">
        <f t="shared" si="2168"/>
        <v>13.65</v>
      </c>
      <c r="T3778" s="69">
        <f t="shared" si="2169"/>
        <v>28.29</v>
      </c>
      <c r="U3778" s="69">
        <f t="shared" si="2170"/>
        <v>0</v>
      </c>
      <c r="V3778" s="77">
        <f t="shared" si="2171"/>
        <v>28.29</v>
      </c>
      <c r="X3778" s="69">
        <v>14.64</v>
      </c>
      <c r="Y3778" s="69">
        <v>13.65</v>
      </c>
      <c r="Z3778" s="69">
        <v>28.29</v>
      </c>
      <c r="AA3778" s="78"/>
      <c r="AB3778" s="79">
        <f t="shared" si="2135"/>
        <v>0</v>
      </c>
    </row>
    <row r="3779" spans="1:28" s="33" customFormat="1" x14ac:dyDescent="0.25">
      <c r="A3779" s="71" t="s">
        <v>12535</v>
      </c>
      <c r="B3779" s="72" t="s">
        <v>17453</v>
      </c>
      <c r="C3779" s="73" t="s">
        <v>8740</v>
      </c>
      <c r="D3779" s="74">
        <v>0</v>
      </c>
      <c r="E3779" s="69">
        <v>146.86000000000001</v>
      </c>
      <c r="F3779" s="75">
        <f t="shared" si="2163"/>
        <v>0</v>
      </c>
      <c r="G3779" s="76"/>
      <c r="H3779" s="69">
        <f t="shared" si="2164"/>
        <v>146.86000000000001</v>
      </c>
      <c r="I3779" s="69">
        <f t="shared" si="2164"/>
        <v>0</v>
      </c>
      <c r="J3779" s="69">
        <f t="shared" si="2165"/>
        <v>146.86000000000001</v>
      </c>
      <c r="K3779" s="69">
        <v>0</v>
      </c>
      <c r="L3779" s="75">
        <f t="shared" si="2166"/>
        <v>146.86000000000001</v>
      </c>
      <c r="N3779" s="69">
        <v>146.86000000000001</v>
      </c>
      <c r="O3779" s="69">
        <v>0</v>
      </c>
      <c r="P3779" s="69">
        <f t="shared" si="2167"/>
        <v>146.86000000000001</v>
      </c>
      <c r="Q3779" s="63"/>
      <c r="R3779" s="69">
        <f t="shared" si="2168"/>
        <v>146.86000000000001</v>
      </c>
      <c r="S3779" s="69">
        <f t="shared" si="2168"/>
        <v>0</v>
      </c>
      <c r="T3779" s="69">
        <f t="shared" si="2169"/>
        <v>146.86000000000001</v>
      </c>
      <c r="U3779" s="69">
        <f t="shared" si="2170"/>
        <v>0</v>
      </c>
      <c r="V3779" s="77">
        <f t="shared" si="2171"/>
        <v>146.86000000000001</v>
      </c>
      <c r="X3779" s="69">
        <v>146.86000000000001</v>
      </c>
      <c r="Y3779" s="69">
        <v>0</v>
      </c>
      <c r="Z3779" s="69">
        <v>146.86000000000001</v>
      </c>
      <c r="AA3779" s="78"/>
      <c r="AB3779" s="79">
        <f t="shared" si="2135"/>
        <v>0</v>
      </c>
    </row>
    <row r="3780" spans="1:28" s="33" customFormat="1" ht="22.5" x14ac:dyDescent="0.25">
      <c r="A3780" s="71" t="s">
        <v>12536</v>
      </c>
      <c r="B3780" s="72" t="s">
        <v>17454</v>
      </c>
      <c r="C3780" s="73" t="s">
        <v>8753</v>
      </c>
      <c r="D3780" s="74">
        <v>0</v>
      </c>
      <c r="E3780" s="69">
        <v>15.14</v>
      </c>
      <c r="F3780" s="75">
        <f t="shared" si="2163"/>
        <v>0</v>
      </c>
      <c r="G3780" s="76"/>
      <c r="H3780" s="69">
        <f t="shared" si="2164"/>
        <v>0</v>
      </c>
      <c r="I3780" s="69">
        <f t="shared" si="2164"/>
        <v>15.14</v>
      </c>
      <c r="J3780" s="69">
        <f t="shared" si="2165"/>
        <v>15.14</v>
      </c>
      <c r="K3780" s="69">
        <v>0</v>
      </c>
      <c r="L3780" s="75">
        <f t="shared" si="2166"/>
        <v>15.14</v>
      </c>
      <c r="N3780" s="69">
        <v>0</v>
      </c>
      <c r="O3780" s="69">
        <v>15.14</v>
      </c>
      <c r="P3780" s="69">
        <f t="shared" si="2167"/>
        <v>15.14</v>
      </c>
      <c r="Q3780" s="63"/>
      <c r="R3780" s="69">
        <f t="shared" si="2168"/>
        <v>0</v>
      </c>
      <c r="S3780" s="69">
        <f t="shared" si="2168"/>
        <v>15.14</v>
      </c>
      <c r="T3780" s="69">
        <f t="shared" si="2169"/>
        <v>15.14</v>
      </c>
      <c r="U3780" s="69">
        <f t="shared" si="2170"/>
        <v>0</v>
      </c>
      <c r="V3780" s="77">
        <f t="shared" si="2171"/>
        <v>15.14</v>
      </c>
      <c r="X3780" s="69">
        <v>0</v>
      </c>
      <c r="Y3780" s="69">
        <v>15.14</v>
      </c>
      <c r="Z3780" s="69">
        <v>15.14</v>
      </c>
      <c r="AA3780" s="78"/>
      <c r="AB3780" s="79">
        <f t="shared" si="2135"/>
        <v>0</v>
      </c>
    </row>
    <row r="3781" spans="1:28" s="33" customFormat="1" ht="22.5" x14ac:dyDescent="0.25">
      <c r="A3781" s="71" t="s">
        <v>12537</v>
      </c>
      <c r="B3781" s="72" t="s">
        <v>17455</v>
      </c>
      <c r="C3781" s="73" t="s">
        <v>8808</v>
      </c>
      <c r="D3781" s="74">
        <v>0</v>
      </c>
      <c r="E3781" s="69">
        <v>7.56</v>
      </c>
      <c r="F3781" s="75">
        <f t="shared" si="2163"/>
        <v>0</v>
      </c>
      <c r="G3781" s="76"/>
      <c r="H3781" s="69">
        <f t="shared" si="2164"/>
        <v>0</v>
      </c>
      <c r="I3781" s="69">
        <f t="shared" si="2164"/>
        <v>7.56</v>
      </c>
      <c r="J3781" s="69">
        <f t="shared" si="2165"/>
        <v>7.56</v>
      </c>
      <c r="K3781" s="69">
        <v>0</v>
      </c>
      <c r="L3781" s="75">
        <f t="shared" si="2166"/>
        <v>7.56</v>
      </c>
      <c r="N3781" s="69">
        <v>0</v>
      </c>
      <c r="O3781" s="69">
        <v>7.56</v>
      </c>
      <c r="P3781" s="69">
        <f t="shared" si="2167"/>
        <v>7.56</v>
      </c>
      <c r="Q3781" s="63"/>
      <c r="R3781" s="69">
        <f t="shared" si="2168"/>
        <v>0</v>
      </c>
      <c r="S3781" s="69">
        <f t="shared" si="2168"/>
        <v>7.56</v>
      </c>
      <c r="T3781" s="69">
        <f t="shared" si="2169"/>
        <v>7.56</v>
      </c>
      <c r="U3781" s="69">
        <f t="shared" si="2170"/>
        <v>0</v>
      </c>
      <c r="V3781" s="77">
        <f t="shared" si="2171"/>
        <v>7.56</v>
      </c>
      <c r="X3781" s="69">
        <v>0</v>
      </c>
      <c r="Y3781" s="69">
        <v>7.56</v>
      </c>
      <c r="Z3781" s="69">
        <v>7.56</v>
      </c>
      <c r="AA3781" s="78"/>
      <c r="AB3781" s="107">
        <f t="shared" si="2135"/>
        <v>0</v>
      </c>
    </row>
    <row r="3782" spans="1:28" s="33" customFormat="1" x14ac:dyDescent="0.25">
      <c r="A3782" s="71" t="s">
        <v>12538</v>
      </c>
      <c r="B3782" s="72" t="s">
        <v>17456</v>
      </c>
      <c r="C3782" s="73" t="s">
        <v>8808</v>
      </c>
      <c r="D3782" s="74">
        <v>0</v>
      </c>
      <c r="E3782" s="69">
        <v>8.07</v>
      </c>
      <c r="F3782" s="75">
        <f t="shared" si="2163"/>
        <v>0</v>
      </c>
      <c r="G3782" s="76"/>
      <c r="H3782" s="69">
        <f t="shared" si="2164"/>
        <v>0</v>
      </c>
      <c r="I3782" s="69">
        <f t="shared" si="2164"/>
        <v>8.07</v>
      </c>
      <c r="J3782" s="69">
        <f t="shared" si="2165"/>
        <v>8.07</v>
      </c>
      <c r="K3782" s="69">
        <v>0</v>
      </c>
      <c r="L3782" s="75">
        <f t="shared" si="2166"/>
        <v>8.07</v>
      </c>
      <c r="N3782" s="69">
        <v>0</v>
      </c>
      <c r="O3782" s="69">
        <v>8.07</v>
      </c>
      <c r="P3782" s="69">
        <f t="shared" si="2167"/>
        <v>8.07</v>
      </c>
      <c r="Q3782" s="63"/>
      <c r="R3782" s="69">
        <f t="shared" si="2168"/>
        <v>0</v>
      </c>
      <c r="S3782" s="69">
        <f t="shared" si="2168"/>
        <v>8.07</v>
      </c>
      <c r="T3782" s="69">
        <f t="shared" si="2169"/>
        <v>8.07</v>
      </c>
      <c r="U3782" s="69">
        <f t="shared" si="2170"/>
        <v>0</v>
      </c>
      <c r="V3782" s="77">
        <f t="shared" si="2171"/>
        <v>8.07</v>
      </c>
      <c r="X3782" s="69">
        <v>0</v>
      </c>
      <c r="Y3782" s="69">
        <v>8.07</v>
      </c>
      <c r="Z3782" s="69">
        <v>8.07</v>
      </c>
      <c r="AA3782" s="78"/>
      <c r="AB3782" s="79">
        <f t="shared" si="2135"/>
        <v>0</v>
      </c>
    </row>
    <row r="3783" spans="1:28" s="33" customFormat="1" x14ac:dyDescent="0.25">
      <c r="A3783" s="65" t="s">
        <v>12539</v>
      </c>
      <c r="B3783" s="66" t="s">
        <v>17457</v>
      </c>
      <c r="C3783" s="67"/>
      <c r="D3783" s="74"/>
      <c r="E3783" s="69"/>
      <c r="F3783" s="75"/>
      <c r="G3783" s="76"/>
      <c r="H3783" s="69"/>
      <c r="I3783" s="69"/>
      <c r="J3783" s="69"/>
      <c r="K3783" s="69"/>
      <c r="L3783" s="75"/>
      <c r="N3783" s="69"/>
      <c r="O3783" s="69"/>
      <c r="P3783" s="69"/>
      <c r="Q3783" s="63"/>
      <c r="R3783" s="69"/>
      <c r="S3783" s="69"/>
      <c r="T3783" s="69"/>
      <c r="U3783" s="69"/>
      <c r="V3783" s="77"/>
      <c r="X3783" s="69"/>
      <c r="Y3783" s="69"/>
      <c r="Z3783" s="69"/>
      <c r="AA3783" s="78"/>
      <c r="AB3783" s="79">
        <f t="shared" si="2135"/>
        <v>0</v>
      </c>
    </row>
    <row r="3784" spans="1:28" s="33" customFormat="1" x14ac:dyDescent="0.25">
      <c r="A3784" s="71" t="s">
        <v>12540</v>
      </c>
      <c r="B3784" s="72" t="s">
        <v>17458</v>
      </c>
      <c r="C3784" s="73" t="s">
        <v>8952</v>
      </c>
      <c r="D3784" s="74">
        <v>0</v>
      </c>
      <c r="E3784" s="69">
        <v>50.47</v>
      </c>
      <c r="F3784" s="75">
        <f>ROUND(D3784*E3784,2)</f>
        <v>0</v>
      </c>
      <c r="G3784" s="28"/>
      <c r="H3784" s="69">
        <f>ROUND(N3784+(N3784*$H$2/100),2)</f>
        <v>50.47</v>
      </c>
      <c r="I3784" s="69">
        <f>ROUND(O3784+(O3784*$H$2/100),2)</f>
        <v>0</v>
      </c>
      <c r="J3784" s="69">
        <f>H3784+I3784</f>
        <v>50.47</v>
      </c>
      <c r="K3784" s="69">
        <v>0</v>
      </c>
      <c r="L3784" s="75">
        <f>SUM(J3784:K3784)</f>
        <v>50.47</v>
      </c>
      <c r="N3784" s="69">
        <v>50.47</v>
      </c>
      <c r="O3784" s="69">
        <v>0</v>
      </c>
      <c r="P3784" s="69">
        <f>SUM(N3784:O3784)</f>
        <v>50.47</v>
      </c>
      <c r="Q3784" s="63"/>
      <c r="R3784" s="69">
        <f>X3784</f>
        <v>50.47</v>
      </c>
      <c r="S3784" s="69">
        <f>Y3784</f>
        <v>0</v>
      </c>
      <c r="T3784" s="69">
        <f>R3784+S3784</f>
        <v>50.47</v>
      </c>
      <c r="U3784" s="69">
        <f>ROUND(Z3784*$H$2,2)/100</f>
        <v>0</v>
      </c>
      <c r="V3784" s="77">
        <f>SUM(T3784:U3784)</f>
        <v>50.47</v>
      </c>
      <c r="X3784" s="69">
        <v>50.47</v>
      </c>
      <c r="Y3784" s="69">
        <v>0</v>
      </c>
      <c r="Z3784" s="69">
        <v>50.47</v>
      </c>
      <c r="AA3784" s="78"/>
      <c r="AB3784" s="79">
        <f t="shared" si="2135"/>
        <v>0</v>
      </c>
    </row>
    <row r="3785" spans="1:28" s="33" customFormat="1" x14ac:dyDescent="0.25">
      <c r="A3785" s="65" t="s">
        <v>12926</v>
      </c>
      <c r="B3785" s="66" t="s">
        <v>17459</v>
      </c>
      <c r="C3785" s="73"/>
      <c r="D3785" s="74"/>
      <c r="E3785" s="69"/>
      <c r="F3785" s="75"/>
      <c r="G3785" s="28"/>
      <c r="H3785" s="69"/>
      <c r="I3785" s="69"/>
      <c r="J3785" s="69"/>
      <c r="K3785" s="69"/>
      <c r="L3785" s="75"/>
      <c r="N3785" s="69"/>
      <c r="O3785" s="69"/>
      <c r="P3785" s="69"/>
      <c r="Q3785" s="63"/>
      <c r="R3785" s="69"/>
      <c r="S3785" s="69"/>
      <c r="T3785" s="69"/>
      <c r="U3785" s="69"/>
      <c r="V3785" s="77"/>
      <c r="X3785" s="69"/>
      <c r="Y3785" s="69"/>
      <c r="Z3785" s="69"/>
      <c r="AA3785" s="78"/>
      <c r="AB3785" s="79">
        <f t="shared" si="2135"/>
        <v>0</v>
      </c>
    </row>
    <row r="3786" spans="1:28" s="33" customFormat="1" x14ac:dyDescent="0.25">
      <c r="A3786" s="71" t="s">
        <v>12927</v>
      </c>
      <c r="B3786" s="120" t="s">
        <v>12542</v>
      </c>
      <c r="C3786" s="73" t="s">
        <v>8780</v>
      </c>
      <c r="D3786" s="74">
        <v>0</v>
      </c>
      <c r="E3786" s="69">
        <v>48.48</v>
      </c>
      <c r="F3786" s="75">
        <f>ROUND(D3786*E3786,2)</f>
        <v>0</v>
      </c>
      <c r="G3786" s="28"/>
      <c r="H3786" s="69">
        <f>ROUND(N3786+(N3786*$H$2/100),2)</f>
        <v>48.48</v>
      </c>
      <c r="I3786" s="69">
        <f>ROUND(O3786+(O3786*$H$2/100),2)</f>
        <v>0</v>
      </c>
      <c r="J3786" s="69">
        <f>H3786+I3786</f>
        <v>48.48</v>
      </c>
      <c r="K3786" s="69">
        <v>0</v>
      </c>
      <c r="L3786" s="75">
        <f>SUM(J3786:K3786)</f>
        <v>48.48</v>
      </c>
      <c r="N3786" s="69">
        <v>48.48</v>
      </c>
      <c r="O3786" s="69">
        <v>0</v>
      </c>
      <c r="P3786" s="69">
        <f>SUM(N3786:O3786)</f>
        <v>48.48</v>
      </c>
      <c r="Q3786" s="63"/>
      <c r="R3786" s="69">
        <f>X3786</f>
        <v>48.48</v>
      </c>
      <c r="S3786" s="69">
        <f>Y3786</f>
        <v>0</v>
      </c>
      <c r="T3786" s="69">
        <f>R3786+S3786</f>
        <v>48.48</v>
      </c>
      <c r="U3786" s="69">
        <f>ROUND(Z3786*$H$2,2)/100</f>
        <v>0</v>
      </c>
      <c r="V3786" s="77">
        <f>SUM(T3786:U3786)</f>
        <v>48.48</v>
      </c>
      <c r="X3786" s="69">
        <v>48.48</v>
      </c>
      <c r="Y3786" s="69">
        <v>0</v>
      </c>
      <c r="Z3786" s="69">
        <v>48.48</v>
      </c>
      <c r="AA3786" s="78"/>
      <c r="AB3786" s="79">
        <f t="shared" si="2135"/>
        <v>0</v>
      </c>
    </row>
    <row r="3787" spans="1:28" s="33" customFormat="1" x14ac:dyDescent="0.25">
      <c r="A3787" s="65" t="s">
        <v>12541</v>
      </c>
      <c r="B3787" s="66" t="s">
        <v>17460</v>
      </c>
      <c r="C3787" s="67"/>
      <c r="D3787" s="68"/>
      <c r="E3787" s="69"/>
      <c r="F3787" s="70"/>
      <c r="G3787" s="38"/>
      <c r="H3787" s="69"/>
      <c r="I3787" s="69"/>
      <c r="J3787" s="69"/>
      <c r="K3787" s="69"/>
      <c r="L3787" s="75"/>
      <c r="N3787" s="69"/>
      <c r="O3787" s="69"/>
      <c r="P3787" s="69"/>
      <c r="Q3787" s="63"/>
      <c r="R3787" s="69"/>
      <c r="S3787" s="69"/>
      <c r="T3787" s="69"/>
      <c r="U3787" s="69"/>
      <c r="V3787" s="77"/>
      <c r="X3787" s="69"/>
      <c r="Y3787" s="69"/>
      <c r="Z3787" s="69"/>
      <c r="AA3787" s="78"/>
      <c r="AB3787" s="79">
        <f t="shared" si="2135"/>
        <v>0</v>
      </c>
    </row>
    <row r="3788" spans="1:28" s="33" customFormat="1" ht="22.5" x14ac:dyDescent="0.25">
      <c r="A3788" s="65" t="s">
        <v>12543</v>
      </c>
      <c r="B3788" s="66" t="s">
        <v>17461</v>
      </c>
      <c r="C3788" s="67"/>
      <c r="D3788" s="68"/>
      <c r="E3788" s="69"/>
      <c r="F3788" s="70"/>
      <c r="G3788" s="38"/>
      <c r="H3788" s="69"/>
      <c r="I3788" s="69"/>
      <c r="J3788" s="69"/>
      <c r="K3788" s="69"/>
      <c r="L3788" s="75"/>
      <c r="N3788" s="69"/>
      <c r="O3788" s="69"/>
      <c r="P3788" s="69"/>
      <c r="Q3788" s="63"/>
      <c r="R3788" s="69"/>
      <c r="S3788" s="69"/>
      <c r="T3788" s="69"/>
      <c r="U3788" s="69"/>
      <c r="V3788" s="77"/>
      <c r="X3788" s="69"/>
      <c r="Y3788" s="69"/>
      <c r="Z3788" s="69"/>
      <c r="AA3788" s="78"/>
      <c r="AB3788" s="79">
        <f t="shared" si="2135"/>
        <v>0</v>
      </c>
    </row>
    <row r="3789" spans="1:28" s="33" customFormat="1" ht="22.5" x14ac:dyDescent="0.25">
      <c r="A3789" s="71" t="s">
        <v>12544</v>
      </c>
      <c r="B3789" s="72" t="s">
        <v>17462</v>
      </c>
      <c r="C3789" s="73" t="s">
        <v>8910</v>
      </c>
      <c r="D3789" s="74">
        <v>0</v>
      </c>
      <c r="E3789" s="69">
        <v>68870</v>
      </c>
      <c r="F3789" s="75">
        <f t="shared" ref="F3789:F3794" si="2172">ROUND(D3789*E3789,2)</f>
        <v>0</v>
      </c>
      <c r="G3789" s="76"/>
      <c r="H3789" s="69">
        <f t="shared" ref="H3789:I3794" si="2173">ROUND(N3789+(N3789*$H$2/100),2)</f>
        <v>68870</v>
      </c>
      <c r="I3789" s="69">
        <f t="shared" si="2173"/>
        <v>0</v>
      </c>
      <c r="J3789" s="69">
        <f t="shared" ref="J3789:J3794" si="2174">H3789+I3789</f>
        <v>68870</v>
      </c>
      <c r="K3789" s="69">
        <v>0</v>
      </c>
      <c r="L3789" s="75">
        <f t="shared" ref="L3789:L3794" si="2175">SUM(J3789:K3789)</f>
        <v>68870</v>
      </c>
      <c r="N3789" s="69">
        <v>68870</v>
      </c>
      <c r="O3789" s="69">
        <v>0</v>
      </c>
      <c r="P3789" s="69">
        <f t="shared" ref="P3789:P3794" si="2176">SUM(N3789:O3789)</f>
        <v>68870</v>
      </c>
      <c r="Q3789" s="63"/>
      <c r="R3789" s="69">
        <f t="shared" ref="R3789:S3794" si="2177">X3789</f>
        <v>68870</v>
      </c>
      <c r="S3789" s="69">
        <f t="shared" si="2177"/>
        <v>0</v>
      </c>
      <c r="T3789" s="69">
        <f t="shared" ref="T3789:T3794" si="2178">R3789+S3789</f>
        <v>68870</v>
      </c>
      <c r="U3789" s="69">
        <f t="shared" ref="U3789:U3794" si="2179">ROUND(Z3789*$H$2,2)/100</f>
        <v>0</v>
      </c>
      <c r="V3789" s="77">
        <f t="shared" ref="V3789:V3794" si="2180">SUM(T3789:U3789)</f>
        <v>68870</v>
      </c>
      <c r="X3789" s="69">
        <v>68870</v>
      </c>
      <c r="Y3789" s="69">
        <v>0</v>
      </c>
      <c r="Z3789" s="69">
        <v>68870</v>
      </c>
      <c r="AA3789" s="78"/>
      <c r="AB3789" s="107">
        <f t="shared" si="2135"/>
        <v>0</v>
      </c>
    </row>
    <row r="3790" spans="1:28" s="33" customFormat="1" ht="22.5" x14ac:dyDescent="0.25">
      <c r="A3790" s="71" t="s">
        <v>12545</v>
      </c>
      <c r="B3790" s="72" t="s">
        <v>17463</v>
      </c>
      <c r="C3790" s="73" t="s">
        <v>8910</v>
      </c>
      <c r="D3790" s="74">
        <v>0</v>
      </c>
      <c r="E3790" s="69">
        <v>73720</v>
      </c>
      <c r="F3790" s="75">
        <f t="shared" si="2172"/>
        <v>0</v>
      </c>
      <c r="G3790" s="76"/>
      <c r="H3790" s="69">
        <f t="shared" si="2173"/>
        <v>73720</v>
      </c>
      <c r="I3790" s="69">
        <f t="shared" si="2173"/>
        <v>0</v>
      </c>
      <c r="J3790" s="69">
        <f t="shared" si="2174"/>
        <v>73720</v>
      </c>
      <c r="K3790" s="69">
        <v>0</v>
      </c>
      <c r="L3790" s="75">
        <f t="shared" si="2175"/>
        <v>73720</v>
      </c>
      <c r="N3790" s="69">
        <v>73720</v>
      </c>
      <c r="O3790" s="69">
        <v>0</v>
      </c>
      <c r="P3790" s="69">
        <f t="shared" si="2176"/>
        <v>73720</v>
      </c>
      <c r="Q3790" s="63"/>
      <c r="R3790" s="69">
        <f t="shared" si="2177"/>
        <v>73720</v>
      </c>
      <c r="S3790" s="69">
        <f t="shared" si="2177"/>
        <v>0</v>
      </c>
      <c r="T3790" s="69">
        <f t="shared" si="2178"/>
        <v>73720</v>
      </c>
      <c r="U3790" s="69">
        <f t="shared" si="2179"/>
        <v>0</v>
      </c>
      <c r="V3790" s="77">
        <f t="shared" si="2180"/>
        <v>73720</v>
      </c>
      <c r="X3790" s="69">
        <v>73720</v>
      </c>
      <c r="Y3790" s="69">
        <v>0</v>
      </c>
      <c r="Z3790" s="69">
        <v>73720</v>
      </c>
      <c r="AA3790" s="78"/>
      <c r="AB3790" s="79">
        <f t="shared" si="2135"/>
        <v>0</v>
      </c>
    </row>
    <row r="3791" spans="1:28" s="33" customFormat="1" ht="22.5" x14ac:dyDescent="0.25">
      <c r="A3791" s="71" t="s">
        <v>12546</v>
      </c>
      <c r="B3791" s="72" t="s">
        <v>17464</v>
      </c>
      <c r="C3791" s="73" t="s">
        <v>8910</v>
      </c>
      <c r="D3791" s="74">
        <v>0</v>
      </c>
      <c r="E3791" s="69">
        <v>80995</v>
      </c>
      <c r="F3791" s="75">
        <f t="shared" si="2172"/>
        <v>0</v>
      </c>
      <c r="G3791" s="76"/>
      <c r="H3791" s="69">
        <f t="shared" si="2173"/>
        <v>80995</v>
      </c>
      <c r="I3791" s="69">
        <f t="shared" si="2173"/>
        <v>0</v>
      </c>
      <c r="J3791" s="69">
        <f t="shared" si="2174"/>
        <v>80995</v>
      </c>
      <c r="K3791" s="69">
        <v>0</v>
      </c>
      <c r="L3791" s="75">
        <f t="shared" si="2175"/>
        <v>80995</v>
      </c>
      <c r="N3791" s="69">
        <v>80995</v>
      </c>
      <c r="O3791" s="69">
        <v>0</v>
      </c>
      <c r="P3791" s="69">
        <f t="shared" si="2176"/>
        <v>80995</v>
      </c>
      <c r="Q3791" s="63"/>
      <c r="R3791" s="69">
        <f t="shared" si="2177"/>
        <v>80995</v>
      </c>
      <c r="S3791" s="69">
        <f t="shared" si="2177"/>
        <v>0</v>
      </c>
      <c r="T3791" s="69">
        <f t="shared" si="2178"/>
        <v>80995</v>
      </c>
      <c r="U3791" s="69">
        <f t="shared" si="2179"/>
        <v>0</v>
      </c>
      <c r="V3791" s="77">
        <f t="shared" si="2180"/>
        <v>80995</v>
      </c>
      <c r="X3791" s="69">
        <v>80995</v>
      </c>
      <c r="Y3791" s="69">
        <v>0</v>
      </c>
      <c r="Z3791" s="69">
        <v>80995</v>
      </c>
      <c r="AA3791" s="78"/>
      <c r="AB3791" s="79">
        <f t="shared" si="2135"/>
        <v>0</v>
      </c>
    </row>
    <row r="3792" spans="1:28" s="33" customFormat="1" ht="22.5" x14ac:dyDescent="0.25">
      <c r="A3792" s="71" t="s">
        <v>12547</v>
      </c>
      <c r="B3792" s="72" t="s">
        <v>17465</v>
      </c>
      <c r="C3792" s="73" t="s">
        <v>8910</v>
      </c>
      <c r="D3792" s="74">
        <v>0</v>
      </c>
      <c r="E3792" s="69">
        <v>85360</v>
      </c>
      <c r="F3792" s="75">
        <f t="shared" si="2172"/>
        <v>0</v>
      </c>
      <c r="G3792" s="76"/>
      <c r="H3792" s="69">
        <f t="shared" si="2173"/>
        <v>85360</v>
      </c>
      <c r="I3792" s="69">
        <f t="shared" si="2173"/>
        <v>0</v>
      </c>
      <c r="J3792" s="69">
        <f t="shared" si="2174"/>
        <v>85360</v>
      </c>
      <c r="K3792" s="69">
        <v>0</v>
      </c>
      <c r="L3792" s="75">
        <f t="shared" si="2175"/>
        <v>85360</v>
      </c>
      <c r="N3792" s="69">
        <v>85360</v>
      </c>
      <c r="O3792" s="69">
        <v>0</v>
      </c>
      <c r="P3792" s="69">
        <f t="shared" si="2176"/>
        <v>85360</v>
      </c>
      <c r="Q3792" s="63"/>
      <c r="R3792" s="69">
        <f t="shared" si="2177"/>
        <v>85360</v>
      </c>
      <c r="S3792" s="69">
        <f t="shared" si="2177"/>
        <v>0</v>
      </c>
      <c r="T3792" s="69">
        <f t="shared" si="2178"/>
        <v>85360</v>
      </c>
      <c r="U3792" s="69">
        <f t="shared" si="2179"/>
        <v>0</v>
      </c>
      <c r="V3792" s="77">
        <f t="shared" si="2180"/>
        <v>85360</v>
      </c>
      <c r="X3792" s="69">
        <v>85360</v>
      </c>
      <c r="Y3792" s="69">
        <v>0</v>
      </c>
      <c r="Z3792" s="69">
        <v>85360</v>
      </c>
      <c r="AA3792" s="78"/>
      <c r="AB3792" s="79">
        <f t="shared" si="2135"/>
        <v>0</v>
      </c>
    </row>
    <row r="3793" spans="1:28" s="33" customFormat="1" x14ac:dyDescent="0.25">
      <c r="A3793" s="71" t="s">
        <v>12548</v>
      </c>
      <c r="B3793" s="72" t="s">
        <v>17466</v>
      </c>
      <c r="C3793" s="73" t="s">
        <v>8910</v>
      </c>
      <c r="D3793" s="74">
        <v>0</v>
      </c>
      <c r="E3793" s="69">
        <v>79055</v>
      </c>
      <c r="F3793" s="75">
        <f t="shared" si="2172"/>
        <v>0</v>
      </c>
      <c r="G3793" s="76"/>
      <c r="H3793" s="69">
        <f t="shared" si="2173"/>
        <v>79055</v>
      </c>
      <c r="I3793" s="69">
        <f t="shared" si="2173"/>
        <v>0</v>
      </c>
      <c r="J3793" s="69">
        <f t="shared" si="2174"/>
        <v>79055</v>
      </c>
      <c r="K3793" s="69">
        <v>0</v>
      </c>
      <c r="L3793" s="75">
        <f t="shared" si="2175"/>
        <v>79055</v>
      </c>
      <c r="N3793" s="69">
        <v>79055</v>
      </c>
      <c r="O3793" s="69">
        <v>0</v>
      </c>
      <c r="P3793" s="69">
        <f t="shared" si="2176"/>
        <v>79055</v>
      </c>
      <c r="Q3793" s="63"/>
      <c r="R3793" s="69">
        <f t="shared" si="2177"/>
        <v>79055</v>
      </c>
      <c r="S3793" s="69">
        <f t="shared" si="2177"/>
        <v>0</v>
      </c>
      <c r="T3793" s="69">
        <f t="shared" si="2178"/>
        <v>79055</v>
      </c>
      <c r="U3793" s="69">
        <f t="shared" si="2179"/>
        <v>0</v>
      </c>
      <c r="V3793" s="77">
        <f t="shared" si="2180"/>
        <v>79055</v>
      </c>
      <c r="X3793" s="69">
        <v>79055</v>
      </c>
      <c r="Y3793" s="69">
        <v>0</v>
      </c>
      <c r="Z3793" s="69">
        <v>79055</v>
      </c>
      <c r="AA3793" s="78"/>
      <c r="AB3793" s="79">
        <f t="shared" si="2135"/>
        <v>0</v>
      </c>
    </row>
    <row r="3794" spans="1:28" s="33" customFormat="1" x14ac:dyDescent="0.25">
      <c r="A3794" s="71" t="s">
        <v>12549</v>
      </c>
      <c r="B3794" s="72" t="s">
        <v>17467</v>
      </c>
      <c r="C3794" s="73" t="s">
        <v>8780</v>
      </c>
      <c r="D3794" s="74">
        <v>0</v>
      </c>
      <c r="E3794" s="69">
        <v>540.87</v>
      </c>
      <c r="F3794" s="75">
        <f t="shared" si="2172"/>
        <v>0</v>
      </c>
      <c r="G3794" s="76"/>
      <c r="H3794" s="69">
        <f t="shared" si="2173"/>
        <v>540.87</v>
      </c>
      <c r="I3794" s="69">
        <f t="shared" si="2173"/>
        <v>0</v>
      </c>
      <c r="J3794" s="69">
        <f t="shared" si="2174"/>
        <v>540.87</v>
      </c>
      <c r="K3794" s="69">
        <v>0</v>
      </c>
      <c r="L3794" s="75">
        <f t="shared" si="2175"/>
        <v>540.87</v>
      </c>
      <c r="N3794" s="69">
        <v>540.87</v>
      </c>
      <c r="O3794" s="69">
        <v>0</v>
      </c>
      <c r="P3794" s="69">
        <f t="shared" si="2176"/>
        <v>540.87</v>
      </c>
      <c r="Q3794" s="63"/>
      <c r="R3794" s="69">
        <f t="shared" si="2177"/>
        <v>540.87</v>
      </c>
      <c r="S3794" s="69">
        <f t="shared" si="2177"/>
        <v>0</v>
      </c>
      <c r="T3794" s="69">
        <f t="shared" si="2178"/>
        <v>540.87</v>
      </c>
      <c r="U3794" s="69">
        <f t="shared" si="2179"/>
        <v>0</v>
      </c>
      <c r="V3794" s="77">
        <f t="shared" si="2180"/>
        <v>540.87</v>
      </c>
      <c r="X3794" s="69">
        <v>540.87</v>
      </c>
      <c r="Y3794" s="69">
        <v>0</v>
      </c>
      <c r="Z3794" s="69">
        <v>540.87</v>
      </c>
      <c r="AA3794" s="78"/>
      <c r="AB3794" s="79">
        <f t="shared" si="2135"/>
        <v>0</v>
      </c>
    </row>
    <row r="3795" spans="1:28" s="33" customFormat="1" ht="22.5" x14ac:dyDescent="0.25">
      <c r="A3795" s="65" t="s">
        <v>12550</v>
      </c>
      <c r="B3795" s="66" t="s">
        <v>17468</v>
      </c>
      <c r="C3795" s="73"/>
      <c r="D3795" s="74"/>
      <c r="E3795" s="69"/>
      <c r="F3795" s="75"/>
      <c r="G3795" s="28"/>
      <c r="H3795" s="69"/>
      <c r="I3795" s="69"/>
      <c r="J3795" s="69"/>
      <c r="K3795" s="69"/>
      <c r="L3795" s="75"/>
      <c r="N3795" s="69"/>
      <c r="O3795" s="69"/>
      <c r="P3795" s="69"/>
      <c r="Q3795" s="63"/>
      <c r="R3795" s="69"/>
      <c r="S3795" s="69"/>
      <c r="T3795" s="69"/>
      <c r="U3795" s="69"/>
      <c r="V3795" s="77"/>
      <c r="X3795" s="69"/>
      <c r="Y3795" s="69"/>
      <c r="Z3795" s="69"/>
      <c r="AA3795" s="78"/>
      <c r="AB3795" s="79">
        <f t="shared" si="2135"/>
        <v>0</v>
      </c>
    </row>
    <row r="3796" spans="1:28" s="33" customFormat="1" ht="22.5" x14ac:dyDescent="0.25">
      <c r="A3796" s="71" t="s">
        <v>12551</v>
      </c>
      <c r="B3796" s="72" t="s">
        <v>17469</v>
      </c>
      <c r="C3796" s="73" t="s">
        <v>8753</v>
      </c>
      <c r="D3796" s="74">
        <v>0</v>
      </c>
      <c r="E3796" s="69">
        <v>310710.58</v>
      </c>
      <c r="F3796" s="75">
        <f t="shared" ref="F3796:F3844" si="2181">ROUND(D3796*E3796,2)</f>
        <v>0</v>
      </c>
      <c r="G3796" s="28"/>
      <c r="H3796" s="69">
        <f t="shared" ref="H3796:I3827" si="2182">ROUND(N3796+(N3796*$H$2/100),2)</f>
        <v>289852.81</v>
      </c>
      <c r="I3796" s="69">
        <f t="shared" si="2182"/>
        <v>20857.77</v>
      </c>
      <c r="J3796" s="69">
        <f t="shared" ref="J3796:J3844" si="2183">H3796+I3796</f>
        <v>310710.58</v>
      </c>
      <c r="K3796" s="69">
        <v>0</v>
      </c>
      <c r="L3796" s="75">
        <f t="shared" ref="L3796:L3844" si="2184">SUM(J3796:K3796)</f>
        <v>310710.58</v>
      </c>
      <c r="N3796" s="69">
        <v>289852.81</v>
      </c>
      <c r="O3796" s="69">
        <v>20857.77</v>
      </c>
      <c r="P3796" s="69">
        <f t="shared" ref="P3796:P3844" si="2185">SUM(N3796:O3796)</f>
        <v>310710.58</v>
      </c>
      <c r="Q3796" s="63"/>
      <c r="R3796" s="69">
        <f t="shared" ref="R3796:S3827" si="2186">X3796</f>
        <v>289855.02</v>
      </c>
      <c r="S3796" s="69">
        <f t="shared" si="2186"/>
        <v>20859.849999999999</v>
      </c>
      <c r="T3796" s="69">
        <f t="shared" ref="T3796:T3844" si="2187">R3796+S3796</f>
        <v>310714.87</v>
      </c>
      <c r="U3796" s="69">
        <f t="shared" ref="U3796:U3844" si="2188">ROUND(Z3796*$H$2,2)/100</f>
        <v>0</v>
      </c>
      <c r="V3796" s="77">
        <f t="shared" ref="V3796:V3844" si="2189">SUM(T3796:U3796)</f>
        <v>310714.87</v>
      </c>
      <c r="X3796" s="69">
        <v>289855.02</v>
      </c>
      <c r="Y3796" s="69">
        <v>20859.849999999999</v>
      </c>
      <c r="Z3796" s="69">
        <v>310714.87</v>
      </c>
      <c r="AA3796" s="78"/>
      <c r="AB3796" s="79">
        <f t="shared" si="2135"/>
        <v>0</v>
      </c>
    </row>
    <row r="3797" spans="1:28" s="33" customFormat="1" ht="22.5" x14ac:dyDescent="0.25">
      <c r="A3797" s="71" t="s">
        <v>12552</v>
      </c>
      <c r="B3797" s="72" t="s">
        <v>17470</v>
      </c>
      <c r="C3797" s="73" t="s">
        <v>8753</v>
      </c>
      <c r="D3797" s="74">
        <v>0</v>
      </c>
      <c r="E3797" s="69">
        <v>322910.31000000006</v>
      </c>
      <c r="F3797" s="75">
        <f t="shared" si="2181"/>
        <v>0</v>
      </c>
      <c r="G3797" s="28"/>
      <c r="H3797" s="69">
        <f t="shared" si="2182"/>
        <v>300691.84999999998</v>
      </c>
      <c r="I3797" s="69">
        <f t="shared" si="2182"/>
        <v>22218.46</v>
      </c>
      <c r="J3797" s="69">
        <f t="shared" si="2183"/>
        <v>322910.31</v>
      </c>
      <c r="K3797" s="69">
        <v>0</v>
      </c>
      <c r="L3797" s="75">
        <f t="shared" si="2184"/>
        <v>322910.31</v>
      </c>
      <c r="N3797" s="69">
        <v>300691.85000000003</v>
      </c>
      <c r="O3797" s="69">
        <v>22218.46</v>
      </c>
      <c r="P3797" s="69">
        <f t="shared" si="2185"/>
        <v>322910.31000000006</v>
      </c>
      <c r="Q3797" s="63"/>
      <c r="R3797" s="69">
        <f t="shared" si="2186"/>
        <v>300694.21000000002</v>
      </c>
      <c r="S3797" s="69">
        <f t="shared" si="2186"/>
        <v>22220.68</v>
      </c>
      <c r="T3797" s="69">
        <f t="shared" si="2187"/>
        <v>322914.89</v>
      </c>
      <c r="U3797" s="69">
        <f t="shared" si="2188"/>
        <v>0</v>
      </c>
      <c r="V3797" s="77">
        <f t="shared" si="2189"/>
        <v>322914.89</v>
      </c>
      <c r="X3797" s="69">
        <v>300694.21000000002</v>
      </c>
      <c r="Y3797" s="69">
        <v>22220.68</v>
      </c>
      <c r="Z3797" s="69">
        <v>322914.89</v>
      </c>
      <c r="AA3797" s="78"/>
      <c r="AB3797" s="79">
        <f t="shared" si="2135"/>
        <v>0</v>
      </c>
    </row>
    <row r="3798" spans="1:28" s="33" customFormat="1" ht="22.5" x14ac:dyDescent="0.25">
      <c r="A3798" s="71" t="s">
        <v>12553</v>
      </c>
      <c r="B3798" s="72" t="s">
        <v>17471</v>
      </c>
      <c r="C3798" s="73" t="s">
        <v>8753</v>
      </c>
      <c r="D3798" s="74">
        <v>0</v>
      </c>
      <c r="E3798" s="69">
        <v>490202.35</v>
      </c>
      <c r="F3798" s="75">
        <f t="shared" si="2181"/>
        <v>0</v>
      </c>
      <c r="G3798" s="28"/>
      <c r="H3798" s="69">
        <f t="shared" si="2182"/>
        <v>470001.81</v>
      </c>
      <c r="I3798" s="69">
        <f t="shared" si="2182"/>
        <v>20200.54</v>
      </c>
      <c r="J3798" s="69">
        <f t="shared" si="2183"/>
        <v>490202.35</v>
      </c>
      <c r="K3798" s="69">
        <v>0</v>
      </c>
      <c r="L3798" s="75">
        <f t="shared" si="2184"/>
        <v>490202.35</v>
      </c>
      <c r="N3798" s="69">
        <v>470001.81</v>
      </c>
      <c r="O3798" s="69">
        <v>20200.54</v>
      </c>
      <c r="P3798" s="69">
        <f t="shared" si="2185"/>
        <v>490202.35</v>
      </c>
      <c r="Q3798" s="63"/>
      <c r="R3798" s="69">
        <f t="shared" si="2186"/>
        <v>470003.95</v>
      </c>
      <c r="S3798" s="69">
        <f t="shared" si="2186"/>
        <v>20202.55</v>
      </c>
      <c r="T3798" s="69">
        <f t="shared" si="2187"/>
        <v>490206.5</v>
      </c>
      <c r="U3798" s="69">
        <f t="shared" si="2188"/>
        <v>0</v>
      </c>
      <c r="V3798" s="77">
        <f t="shared" si="2189"/>
        <v>490206.5</v>
      </c>
      <c r="X3798" s="69">
        <v>470003.95</v>
      </c>
      <c r="Y3798" s="69">
        <v>20202.55</v>
      </c>
      <c r="Z3798" s="69">
        <v>490206.5</v>
      </c>
      <c r="AA3798" s="78"/>
      <c r="AB3798" s="79">
        <f t="shared" si="2135"/>
        <v>0</v>
      </c>
    </row>
    <row r="3799" spans="1:28" s="33" customFormat="1" ht="22.5" x14ac:dyDescent="0.25">
      <c r="A3799" s="71" t="s">
        <v>12554</v>
      </c>
      <c r="B3799" s="72" t="s">
        <v>17472</v>
      </c>
      <c r="C3799" s="73" t="s">
        <v>8753</v>
      </c>
      <c r="D3799" s="74">
        <v>0</v>
      </c>
      <c r="E3799" s="69">
        <v>211053.59999999998</v>
      </c>
      <c r="F3799" s="75">
        <f t="shared" si="2181"/>
        <v>0</v>
      </c>
      <c r="G3799" s="28"/>
      <c r="H3799" s="69">
        <f t="shared" si="2182"/>
        <v>194367.38</v>
      </c>
      <c r="I3799" s="69">
        <f t="shared" si="2182"/>
        <v>16686.22</v>
      </c>
      <c r="J3799" s="69">
        <f t="shared" si="2183"/>
        <v>211053.6</v>
      </c>
      <c r="K3799" s="69">
        <v>0</v>
      </c>
      <c r="L3799" s="75">
        <f t="shared" si="2184"/>
        <v>211053.6</v>
      </c>
      <c r="N3799" s="69">
        <v>194367.37999999998</v>
      </c>
      <c r="O3799" s="69">
        <v>16686.22</v>
      </c>
      <c r="P3799" s="69">
        <f t="shared" si="2185"/>
        <v>211053.59999999998</v>
      </c>
      <c r="Q3799" s="63"/>
      <c r="R3799" s="69">
        <f t="shared" si="2186"/>
        <v>194369.15</v>
      </c>
      <c r="S3799" s="69">
        <f t="shared" si="2186"/>
        <v>16687.88</v>
      </c>
      <c r="T3799" s="69">
        <f t="shared" si="2187"/>
        <v>211057.03</v>
      </c>
      <c r="U3799" s="69">
        <f t="shared" si="2188"/>
        <v>0</v>
      </c>
      <c r="V3799" s="77">
        <f t="shared" si="2189"/>
        <v>211057.03</v>
      </c>
      <c r="X3799" s="69">
        <v>194369.15</v>
      </c>
      <c r="Y3799" s="69">
        <v>16687.88</v>
      </c>
      <c r="Z3799" s="69">
        <v>211057.03</v>
      </c>
      <c r="AA3799" s="78"/>
      <c r="AB3799" s="79">
        <f t="shared" si="2135"/>
        <v>-4.2899999999790452</v>
      </c>
    </row>
    <row r="3800" spans="1:28" s="33" customFormat="1" ht="22.5" x14ac:dyDescent="0.25">
      <c r="A3800" s="71" t="s">
        <v>12928</v>
      </c>
      <c r="B3800" s="72" t="s">
        <v>17473</v>
      </c>
      <c r="C3800" s="73" t="s">
        <v>8753</v>
      </c>
      <c r="D3800" s="74">
        <v>0</v>
      </c>
      <c r="E3800" s="69">
        <v>71258.48</v>
      </c>
      <c r="F3800" s="75">
        <f t="shared" si="2181"/>
        <v>0</v>
      </c>
      <c r="G3800" s="28"/>
      <c r="H3800" s="69">
        <f t="shared" si="2182"/>
        <v>60829.58</v>
      </c>
      <c r="I3800" s="69">
        <f t="shared" si="2182"/>
        <v>10428.9</v>
      </c>
      <c r="J3800" s="69">
        <f t="shared" si="2183"/>
        <v>71258.48</v>
      </c>
      <c r="K3800" s="69">
        <v>0</v>
      </c>
      <c r="L3800" s="75">
        <f t="shared" si="2184"/>
        <v>71258.48</v>
      </c>
      <c r="N3800" s="69">
        <v>60829.579999999994</v>
      </c>
      <c r="O3800" s="69">
        <v>10428.900000000001</v>
      </c>
      <c r="P3800" s="69">
        <f t="shared" si="2185"/>
        <v>71258.48</v>
      </c>
      <c r="Q3800" s="63"/>
      <c r="R3800" s="69">
        <f t="shared" si="2186"/>
        <v>60830.69</v>
      </c>
      <c r="S3800" s="69">
        <f t="shared" si="2186"/>
        <v>10429.94</v>
      </c>
      <c r="T3800" s="69">
        <f t="shared" si="2187"/>
        <v>71260.63</v>
      </c>
      <c r="U3800" s="69">
        <f t="shared" si="2188"/>
        <v>0</v>
      </c>
      <c r="V3800" s="77">
        <f t="shared" si="2189"/>
        <v>71260.63</v>
      </c>
      <c r="X3800" s="69">
        <v>60830.69</v>
      </c>
      <c r="Y3800" s="69">
        <v>10429.94</v>
      </c>
      <c r="Z3800" s="69">
        <v>71260.63</v>
      </c>
      <c r="AA3800" s="78"/>
      <c r="AB3800" s="79">
        <f t="shared" si="2135"/>
        <v>-4.5799999999580905</v>
      </c>
    </row>
    <row r="3801" spans="1:28" s="33" customFormat="1" ht="22.5" x14ac:dyDescent="0.25">
      <c r="A3801" s="71" t="s">
        <v>12555</v>
      </c>
      <c r="B3801" s="72" t="s">
        <v>17474</v>
      </c>
      <c r="C3801" s="73" t="s">
        <v>8753</v>
      </c>
      <c r="D3801" s="74">
        <v>0</v>
      </c>
      <c r="E3801" s="69">
        <v>17107.14</v>
      </c>
      <c r="F3801" s="75">
        <f t="shared" si="2181"/>
        <v>0</v>
      </c>
      <c r="G3801" s="28"/>
      <c r="H3801" s="69">
        <f t="shared" si="2182"/>
        <v>14639.09</v>
      </c>
      <c r="I3801" s="69">
        <f t="shared" si="2182"/>
        <v>2468.0500000000002</v>
      </c>
      <c r="J3801" s="69">
        <f t="shared" si="2183"/>
        <v>17107.14</v>
      </c>
      <c r="K3801" s="69">
        <v>0</v>
      </c>
      <c r="L3801" s="75">
        <f t="shared" si="2184"/>
        <v>17107.14</v>
      </c>
      <c r="N3801" s="69">
        <v>14639.09</v>
      </c>
      <c r="O3801" s="69">
        <v>2468.0500000000002</v>
      </c>
      <c r="P3801" s="69">
        <f t="shared" si="2185"/>
        <v>17107.14</v>
      </c>
      <c r="Q3801" s="63"/>
      <c r="R3801" s="69">
        <f t="shared" si="2186"/>
        <v>14639.09</v>
      </c>
      <c r="S3801" s="69">
        <f t="shared" si="2186"/>
        <v>2468.3000000000002</v>
      </c>
      <c r="T3801" s="69">
        <f t="shared" si="2187"/>
        <v>17107.39</v>
      </c>
      <c r="U3801" s="69">
        <f t="shared" si="2188"/>
        <v>0</v>
      </c>
      <c r="V3801" s="77">
        <f t="shared" si="2189"/>
        <v>17107.39</v>
      </c>
      <c r="X3801" s="69">
        <v>14639.09</v>
      </c>
      <c r="Y3801" s="69">
        <v>2468.3000000000002</v>
      </c>
      <c r="Z3801" s="69">
        <v>17107.39</v>
      </c>
      <c r="AA3801" s="78"/>
      <c r="AB3801" s="79">
        <f t="shared" si="2135"/>
        <v>-4.1500000000232831</v>
      </c>
    </row>
    <row r="3802" spans="1:28" s="33" customFormat="1" ht="22.5" x14ac:dyDescent="0.25">
      <c r="A3802" s="71" t="s">
        <v>12556</v>
      </c>
      <c r="B3802" s="72" t="s">
        <v>17475</v>
      </c>
      <c r="C3802" s="73" t="s">
        <v>8753</v>
      </c>
      <c r="D3802" s="74">
        <v>0</v>
      </c>
      <c r="E3802" s="69">
        <v>45746.15</v>
      </c>
      <c r="F3802" s="75">
        <f t="shared" si="2181"/>
        <v>0</v>
      </c>
      <c r="G3802" s="28"/>
      <c r="H3802" s="69">
        <f t="shared" si="2182"/>
        <v>40354.1</v>
      </c>
      <c r="I3802" s="69">
        <f t="shared" si="2182"/>
        <v>5392.05</v>
      </c>
      <c r="J3802" s="69">
        <f t="shared" si="2183"/>
        <v>45746.15</v>
      </c>
      <c r="K3802" s="69">
        <v>0</v>
      </c>
      <c r="L3802" s="75">
        <f t="shared" si="2184"/>
        <v>45746.15</v>
      </c>
      <c r="N3802" s="69">
        <v>40354.1</v>
      </c>
      <c r="O3802" s="69">
        <v>5392.05</v>
      </c>
      <c r="P3802" s="69">
        <f t="shared" si="2185"/>
        <v>45746.15</v>
      </c>
      <c r="Q3802" s="63"/>
      <c r="R3802" s="69">
        <f t="shared" si="2186"/>
        <v>40354.1</v>
      </c>
      <c r="S3802" s="69">
        <f t="shared" si="2186"/>
        <v>5392.6</v>
      </c>
      <c r="T3802" s="69">
        <f t="shared" si="2187"/>
        <v>45746.7</v>
      </c>
      <c r="U3802" s="69">
        <f t="shared" si="2188"/>
        <v>0</v>
      </c>
      <c r="V3802" s="77">
        <f t="shared" si="2189"/>
        <v>45746.7</v>
      </c>
      <c r="X3802" s="69">
        <v>40354.1</v>
      </c>
      <c r="Y3802" s="69">
        <v>5392.6</v>
      </c>
      <c r="Z3802" s="69">
        <v>45746.7</v>
      </c>
      <c r="AA3802" s="78"/>
      <c r="AB3802" s="79">
        <f t="shared" si="2135"/>
        <v>-3.4300000000221189</v>
      </c>
    </row>
    <row r="3803" spans="1:28" s="33" customFormat="1" ht="33.75" x14ac:dyDescent="0.25">
      <c r="A3803" s="71" t="s">
        <v>12557</v>
      </c>
      <c r="B3803" s="72" t="s">
        <v>17476</v>
      </c>
      <c r="C3803" s="73" t="s">
        <v>8753</v>
      </c>
      <c r="D3803" s="74">
        <v>0</v>
      </c>
      <c r="E3803" s="69">
        <v>43369.14</v>
      </c>
      <c r="F3803" s="75">
        <f t="shared" si="2181"/>
        <v>0</v>
      </c>
      <c r="G3803" s="28"/>
      <c r="H3803" s="69">
        <f t="shared" si="2182"/>
        <v>36789.97</v>
      </c>
      <c r="I3803" s="69">
        <f t="shared" si="2182"/>
        <v>6579.17</v>
      </c>
      <c r="J3803" s="69">
        <f t="shared" si="2183"/>
        <v>43369.14</v>
      </c>
      <c r="K3803" s="69">
        <v>0</v>
      </c>
      <c r="L3803" s="75">
        <f t="shared" si="2184"/>
        <v>43369.14</v>
      </c>
      <c r="N3803" s="69">
        <v>36789.97</v>
      </c>
      <c r="O3803" s="69">
        <v>6579.17</v>
      </c>
      <c r="P3803" s="69">
        <f t="shared" si="2185"/>
        <v>43369.14</v>
      </c>
      <c r="Q3803" s="63"/>
      <c r="R3803" s="69">
        <f t="shared" si="2186"/>
        <v>36789.97</v>
      </c>
      <c r="S3803" s="69">
        <f t="shared" si="2186"/>
        <v>6579.85</v>
      </c>
      <c r="T3803" s="69">
        <f t="shared" si="2187"/>
        <v>43369.82</v>
      </c>
      <c r="U3803" s="69">
        <f t="shared" si="2188"/>
        <v>0</v>
      </c>
      <c r="V3803" s="77">
        <f t="shared" si="2189"/>
        <v>43369.82</v>
      </c>
      <c r="X3803" s="69">
        <v>36789.97</v>
      </c>
      <c r="Y3803" s="69">
        <v>6579.85</v>
      </c>
      <c r="Z3803" s="69">
        <v>43369.82</v>
      </c>
      <c r="AA3803" s="78"/>
      <c r="AB3803" s="107">
        <f t="shared" si="2135"/>
        <v>-2.1500000000087311</v>
      </c>
    </row>
    <row r="3804" spans="1:28" s="33" customFormat="1" ht="33.75" x14ac:dyDescent="0.25">
      <c r="A3804" s="71" t="s">
        <v>12558</v>
      </c>
      <c r="B3804" s="72" t="s">
        <v>17477</v>
      </c>
      <c r="C3804" s="73" t="s">
        <v>8753</v>
      </c>
      <c r="D3804" s="74">
        <v>0</v>
      </c>
      <c r="E3804" s="69">
        <v>3570.37</v>
      </c>
      <c r="F3804" s="75">
        <f t="shared" si="2181"/>
        <v>0</v>
      </c>
      <c r="G3804" s="28"/>
      <c r="H3804" s="69">
        <f t="shared" si="2182"/>
        <v>3153.77</v>
      </c>
      <c r="I3804" s="69">
        <f t="shared" si="2182"/>
        <v>416.6</v>
      </c>
      <c r="J3804" s="69">
        <f t="shared" si="2183"/>
        <v>3570.37</v>
      </c>
      <c r="K3804" s="69">
        <v>0</v>
      </c>
      <c r="L3804" s="75">
        <f t="shared" si="2184"/>
        <v>3570.37</v>
      </c>
      <c r="N3804" s="69">
        <v>3153.77</v>
      </c>
      <c r="O3804" s="69">
        <v>416.6</v>
      </c>
      <c r="P3804" s="69">
        <f t="shared" si="2185"/>
        <v>3570.37</v>
      </c>
      <c r="Q3804" s="63"/>
      <c r="R3804" s="69">
        <f t="shared" si="2186"/>
        <v>3153.77</v>
      </c>
      <c r="S3804" s="69">
        <f t="shared" si="2186"/>
        <v>416.64</v>
      </c>
      <c r="T3804" s="69">
        <f t="shared" si="2187"/>
        <v>3570.41</v>
      </c>
      <c r="U3804" s="69">
        <f t="shared" si="2188"/>
        <v>0</v>
      </c>
      <c r="V3804" s="77">
        <f t="shared" si="2189"/>
        <v>3570.41</v>
      </c>
      <c r="X3804" s="69">
        <v>3153.77</v>
      </c>
      <c r="Y3804" s="69">
        <v>416.64</v>
      </c>
      <c r="Z3804" s="69">
        <v>3570.41</v>
      </c>
      <c r="AA3804" s="78"/>
      <c r="AB3804" s="79">
        <f t="shared" si="2135"/>
        <v>-0.25</v>
      </c>
    </row>
    <row r="3805" spans="1:28" s="33" customFormat="1" ht="33.75" x14ac:dyDescent="0.25">
      <c r="A3805" s="71" t="s">
        <v>12559</v>
      </c>
      <c r="B3805" s="72" t="s">
        <v>17478</v>
      </c>
      <c r="C3805" s="73" t="s">
        <v>8753</v>
      </c>
      <c r="D3805" s="74">
        <v>0</v>
      </c>
      <c r="E3805" s="69">
        <v>4123.63</v>
      </c>
      <c r="F3805" s="75">
        <f t="shared" si="2181"/>
        <v>0</v>
      </c>
      <c r="G3805" s="28"/>
      <c r="H3805" s="69">
        <f t="shared" si="2182"/>
        <v>3602.88</v>
      </c>
      <c r="I3805" s="69">
        <f t="shared" si="2182"/>
        <v>520.75</v>
      </c>
      <c r="J3805" s="69">
        <f t="shared" si="2183"/>
        <v>4123.63</v>
      </c>
      <c r="K3805" s="69">
        <v>0</v>
      </c>
      <c r="L3805" s="75">
        <f t="shared" si="2184"/>
        <v>4123.63</v>
      </c>
      <c r="N3805" s="69">
        <v>3602.88</v>
      </c>
      <c r="O3805" s="69">
        <v>520.75</v>
      </c>
      <c r="P3805" s="69">
        <f t="shared" si="2185"/>
        <v>4123.63</v>
      </c>
      <c r="Q3805" s="63"/>
      <c r="R3805" s="69">
        <f t="shared" si="2186"/>
        <v>3602.88</v>
      </c>
      <c r="S3805" s="69">
        <f t="shared" si="2186"/>
        <v>520.79999999999995</v>
      </c>
      <c r="T3805" s="69">
        <f t="shared" si="2187"/>
        <v>4123.68</v>
      </c>
      <c r="U3805" s="69">
        <f t="shared" si="2188"/>
        <v>0</v>
      </c>
      <c r="V3805" s="77">
        <f t="shared" si="2189"/>
        <v>4123.68</v>
      </c>
      <c r="X3805" s="69">
        <v>3602.88</v>
      </c>
      <c r="Y3805" s="69">
        <v>520.79999999999995</v>
      </c>
      <c r="Z3805" s="69">
        <v>4123.68</v>
      </c>
      <c r="AA3805" s="78"/>
      <c r="AB3805" s="79">
        <f t="shared" si="2135"/>
        <v>-0.54999999999563443</v>
      </c>
    </row>
    <row r="3806" spans="1:28" s="33" customFormat="1" ht="33.75" x14ac:dyDescent="0.25">
      <c r="A3806" s="71" t="s">
        <v>12560</v>
      </c>
      <c r="B3806" s="72" t="s">
        <v>17479</v>
      </c>
      <c r="C3806" s="73" t="s">
        <v>8753</v>
      </c>
      <c r="D3806" s="74">
        <v>0</v>
      </c>
      <c r="E3806" s="69">
        <v>4862.53</v>
      </c>
      <c r="F3806" s="75">
        <f t="shared" si="2181"/>
        <v>0</v>
      </c>
      <c r="G3806" s="28"/>
      <c r="H3806" s="69">
        <f t="shared" si="2182"/>
        <v>4237.63</v>
      </c>
      <c r="I3806" s="69">
        <f t="shared" si="2182"/>
        <v>624.9</v>
      </c>
      <c r="J3806" s="69">
        <f t="shared" si="2183"/>
        <v>4862.53</v>
      </c>
      <c r="K3806" s="69">
        <v>0</v>
      </c>
      <c r="L3806" s="75">
        <f t="shared" si="2184"/>
        <v>4862.53</v>
      </c>
      <c r="N3806" s="69">
        <v>4237.63</v>
      </c>
      <c r="O3806" s="69">
        <v>624.9</v>
      </c>
      <c r="P3806" s="69">
        <f t="shared" si="2185"/>
        <v>4862.53</v>
      </c>
      <c r="Q3806" s="63"/>
      <c r="R3806" s="69">
        <f t="shared" si="2186"/>
        <v>4237.63</v>
      </c>
      <c r="S3806" s="69">
        <f t="shared" si="2186"/>
        <v>624.96</v>
      </c>
      <c r="T3806" s="69">
        <f t="shared" si="2187"/>
        <v>4862.59</v>
      </c>
      <c r="U3806" s="69">
        <f t="shared" si="2188"/>
        <v>0</v>
      </c>
      <c r="V3806" s="77">
        <f t="shared" si="2189"/>
        <v>4862.59</v>
      </c>
      <c r="X3806" s="69">
        <v>4237.63</v>
      </c>
      <c r="Y3806" s="69">
        <v>624.96</v>
      </c>
      <c r="Z3806" s="69">
        <v>4862.59</v>
      </c>
      <c r="AA3806" s="78"/>
      <c r="AB3806" s="79">
        <f t="shared" si="2135"/>
        <v>-0.68000000000029104</v>
      </c>
    </row>
    <row r="3807" spans="1:28" s="33" customFormat="1" ht="22.5" x14ac:dyDescent="0.25">
      <c r="A3807" s="71" t="s">
        <v>12561</v>
      </c>
      <c r="B3807" s="72" t="s">
        <v>17480</v>
      </c>
      <c r="C3807" s="73" t="s">
        <v>8753</v>
      </c>
      <c r="D3807" s="74">
        <v>0</v>
      </c>
      <c r="E3807" s="69">
        <v>5121.38</v>
      </c>
      <c r="F3807" s="75">
        <f t="shared" si="2181"/>
        <v>0</v>
      </c>
      <c r="G3807" s="28"/>
      <c r="H3807" s="69">
        <f t="shared" si="2182"/>
        <v>4444.41</v>
      </c>
      <c r="I3807" s="69">
        <f t="shared" si="2182"/>
        <v>676.97</v>
      </c>
      <c r="J3807" s="69">
        <f t="shared" si="2183"/>
        <v>5121.38</v>
      </c>
      <c r="K3807" s="69">
        <v>0</v>
      </c>
      <c r="L3807" s="75">
        <f t="shared" si="2184"/>
        <v>5121.38</v>
      </c>
      <c r="N3807" s="69">
        <v>4444.41</v>
      </c>
      <c r="O3807" s="69">
        <v>676.97</v>
      </c>
      <c r="P3807" s="69">
        <f t="shared" si="2185"/>
        <v>5121.38</v>
      </c>
      <c r="Q3807" s="63"/>
      <c r="R3807" s="69">
        <f t="shared" si="2186"/>
        <v>4444.41</v>
      </c>
      <c r="S3807" s="69">
        <f t="shared" si="2186"/>
        <v>677.04</v>
      </c>
      <c r="T3807" s="69">
        <f t="shared" si="2187"/>
        <v>5121.45</v>
      </c>
      <c r="U3807" s="69">
        <f t="shared" si="2188"/>
        <v>0</v>
      </c>
      <c r="V3807" s="77">
        <f t="shared" si="2189"/>
        <v>5121.45</v>
      </c>
      <c r="X3807" s="69">
        <v>4444.41</v>
      </c>
      <c r="Y3807" s="69">
        <v>677.04</v>
      </c>
      <c r="Z3807" s="69">
        <v>5121.45</v>
      </c>
      <c r="AA3807" s="78"/>
      <c r="AB3807" s="79">
        <f t="shared" si="2135"/>
        <v>-3.999999999996362E-2</v>
      </c>
    </row>
    <row r="3808" spans="1:28" s="33" customFormat="1" ht="22.5" x14ac:dyDescent="0.25">
      <c r="A3808" s="71" t="s">
        <v>12562</v>
      </c>
      <c r="B3808" s="72" t="s">
        <v>17481</v>
      </c>
      <c r="C3808" s="73" t="s">
        <v>8753</v>
      </c>
      <c r="D3808" s="74">
        <v>0</v>
      </c>
      <c r="E3808" s="69">
        <v>3343.15</v>
      </c>
      <c r="F3808" s="75">
        <f t="shared" si="2181"/>
        <v>0</v>
      </c>
      <c r="G3808" s="28"/>
      <c r="H3808" s="69">
        <f t="shared" si="2182"/>
        <v>3017.05</v>
      </c>
      <c r="I3808" s="69">
        <f t="shared" si="2182"/>
        <v>326.10000000000002</v>
      </c>
      <c r="J3808" s="69">
        <f t="shared" si="2183"/>
        <v>3343.15</v>
      </c>
      <c r="K3808" s="69">
        <v>0</v>
      </c>
      <c r="L3808" s="75">
        <f t="shared" si="2184"/>
        <v>3343.15</v>
      </c>
      <c r="N3808" s="69">
        <v>3017.05</v>
      </c>
      <c r="O3808" s="69">
        <v>326.10000000000002</v>
      </c>
      <c r="P3808" s="69">
        <f t="shared" si="2185"/>
        <v>3343.15</v>
      </c>
      <c r="Q3808" s="63"/>
      <c r="R3808" s="69">
        <f t="shared" si="2186"/>
        <v>3017.05</v>
      </c>
      <c r="S3808" s="69">
        <f t="shared" si="2186"/>
        <v>326.13</v>
      </c>
      <c r="T3808" s="69">
        <f t="shared" si="2187"/>
        <v>3343.1800000000003</v>
      </c>
      <c r="U3808" s="69">
        <f t="shared" si="2188"/>
        <v>0</v>
      </c>
      <c r="V3808" s="77">
        <f t="shared" si="2189"/>
        <v>3343.1800000000003</v>
      </c>
      <c r="X3808" s="69">
        <v>3017.05</v>
      </c>
      <c r="Y3808" s="69">
        <v>326.13</v>
      </c>
      <c r="Z3808" s="69">
        <v>3343.18</v>
      </c>
      <c r="AA3808" s="78"/>
      <c r="AB3808" s="79">
        <f t="shared" si="2135"/>
        <v>-5.0000000000181899E-2</v>
      </c>
    </row>
    <row r="3809" spans="1:28" s="33" customFormat="1" ht="22.5" x14ac:dyDescent="0.25">
      <c r="A3809" s="71" t="s">
        <v>12563</v>
      </c>
      <c r="B3809" s="72" t="s">
        <v>17482</v>
      </c>
      <c r="C3809" s="73" t="s">
        <v>8753</v>
      </c>
      <c r="D3809" s="74">
        <v>0</v>
      </c>
      <c r="E3809" s="69">
        <v>3759.5099999999998</v>
      </c>
      <c r="F3809" s="75">
        <f t="shared" si="2181"/>
        <v>0</v>
      </c>
      <c r="G3809" s="28"/>
      <c r="H3809" s="69">
        <f t="shared" si="2182"/>
        <v>3433.41</v>
      </c>
      <c r="I3809" s="69">
        <f t="shared" si="2182"/>
        <v>326.10000000000002</v>
      </c>
      <c r="J3809" s="69">
        <f t="shared" si="2183"/>
        <v>3759.5099999999998</v>
      </c>
      <c r="K3809" s="69">
        <v>0</v>
      </c>
      <c r="L3809" s="75">
        <f t="shared" si="2184"/>
        <v>3759.5099999999998</v>
      </c>
      <c r="N3809" s="69">
        <v>3433.41</v>
      </c>
      <c r="O3809" s="69">
        <v>326.10000000000002</v>
      </c>
      <c r="P3809" s="69">
        <f t="shared" si="2185"/>
        <v>3759.5099999999998</v>
      </c>
      <c r="Q3809" s="63"/>
      <c r="R3809" s="69">
        <f t="shared" si="2186"/>
        <v>3433.41</v>
      </c>
      <c r="S3809" s="69">
        <f t="shared" si="2186"/>
        <v>326.13</v>
      </c>
      <c r="T3809" s="69">
        <f t="shared" si="2187"/>
        <v>3759.54</v>
      </c>
      <c r="U3809" s="69">
        <f t="shared" si="2188"/>
        <v>0</v>
      </c>
      <c r="V3809" s="77">
        <f t="shared" si="2189"/>
        <v>3759.54</v>
      </c>
      <c r="X3809" s="69">
        <v>3433.41</v>
      </c>
      <c r="Y3809" s="69">
        <v>326.13</v>
      </c>
      <c r="Z3809" s="69">
        <v>3759.54</v>
      </c>
      <c r="AA3809" s="78"/>
      <c r="AB3809" s="79">
        <f t="shared" si="2135"/>
        <v>-6.0000000000400178E-2</v>
      </c>
    </row>
    <row r="3810" spans="1:28" s="33" customFormat="1" x14ac:dyDescent="0.25">
      <c r="A3810" s="71" t="s">
        <v>12564</v>
      </c>
      <c r="B3810" s="72" t="s">
        <v>17483</v>
      </c>
      <c r="C3810" s="73" t="s">
        <v>8753</v>
      </c>
      <c r="D3810" s="74">
        <v>0</v>
      </c>
      <c r="E3810" s="69">
        <v>4235.66</v>
      </c>
      <c r="F3810" s="75">
        <f t="shared" si="2181"/>
        <v>0</v>
      </c>
      <c r="G3810" s="28"/>
      <c r="H3810" s="69">
        <f t="shared" si="2182"/>
        <v>3909.56</v>
      </c>
      <c r="I3810" s="69">
        <f t="shared" si="2182"/>
        <v>326.10000000000002</v>
      </c>
      <c r="J3810" s="69">
        <f t="shared" si="2183"/>
        <v>4235.66</v>
      </c>
      <c r="K3810" s="69">
        <v>0</v>
      </c>
      <c r="L3810" s="75">
        <f t="shared" si="2184"/>
        <v>4235.66</v>
      </c>
      <c r="N3810" s="69">
        <v>3909.56</v>
      </c>
      <c r="O3810" s="69">
        <v>326.10000000000002</v>
      </c>
      <c r="P3810" s="69">
        <f t="shared" si="2185"/>
        <v>4235.66</v>
      </c>
      <c r="Q3810" s="63"/>
      <c r="R3810" s="69">
        <f t="shared" si="2186"/>
        <v>3909.56</v>
      </c>
      <c r="S3810" s="69">
        <f t="shared" si="2186"/>
        <v>326.13</v>
      </c>
      <c r="T3810" s="69">
        <f t="shared" si="2187"/>
        <v>4235.6899999999996</v>
      </c>
      <c r="U3810" s="69">
        <f t="shared" si="2188"/>
        <v>0</v>
      </c>
      <c r="V3810" s="77">
        <f t="shared" si="2189"/>
        <v>4235.6899999999996</v>
      </c>
      <c r="X3810" s="69">
        <v>3909.56</v>
      </c>
      <c r="Y3810" s="69">
        <v>326.13</v>
      </c>
      <c r="Z3810" s="69">
        <v>4235.6899999999996</v>
      </c>
      <c r="AA3810" s="78"/>
      <c r="AB3810" s="79">
        <f t="shared" si="2135"/>
        <v>-6.9999999999708962E-2</v>
      </c>
    </row>
    <row r="3811" spans="1:28" s="33" customFormat="1" x14ac:dyDescent="0.25">
      <c r="A3811" s="71" t="s">
        <v>12565</v>
      </c>
      <c r="B3811" s="72" t="s">
        <v>17484</v>
      </c>
      <c r="C3811" s="73" t="s">
        <v>8808</v>
      </c>
      <c r="D3811" s="74">
        <v>0</v>
      </c>
      <c r="E3811" s="69">
        <v>15.870000000000001</v>
      </c>
      <c r="F3811" s="75">
        <f t="shared" si="2181"/>
        <v>0</v>
      </c>
      <c r="G3811" s="28"/>
      <c r="H3811" s="69">
        <f t="shared" si="2182"/>
        <v>6.82</v>
      </c>
      <c r="I3811" s="69">
        <f t="shared" si="2182"/>
        <v>9.0500000000000007</v>
      </c>
      <c r="J3811" s="69">
        <f t="shared" si="2183"/>
        <v>15.870000000000001</v>
      </c>
      <c r="K3811" s="69">
        <v>0</v>
      </c>
      <c r="L3811" s="75">
        <f t="shared" si="2184"/>
        <v>15.870000000000001</v>
      </c>
      <c r="N3811" s="69">
        <v>6.82</v>
      </c>
      <c r="O3811" s="69">
        <v>9.0500000000000007</v>
      </c>
      <c r="P3811" s="69">
        <f t="shared" si="2185"/>
        <v>15.870000000000001</v>
      </c>
      <c r="Q3811" s="63"/>
      <c r="R3811" s="69">
        <f t="shared" si="2186"/>
        <v>6.82</v>
      </c>
      <c r="S3811" s="69">
        <f t="shared" si="2186"/>
        <v>9.0500000000000007</v>
      </c>
      <c r="T3811" s="69">
        <f t="shared" si="2187"/>
        <v>15.870000000000001</v>
      </c>
      <c r="U3811" s="69">
        <f t="shared" si="2188"/>
        <v>0</v>
      </c>
      <c r="V3811" s="77">
        <f t="shared" si="2189"/>
        <v>15.870000000000001</v>
      </c>
      <c r="X3811" s="69">
        <v>6.82</v>
      </c>
      <c r="Y3811" s="69">
        <v>9.0500000000000007</v>
      </c>
      <c r="Z3811" s="69">
        <v>15.87</v>
      </c>
      <c r="AA3811" s="78"/>
      <c r="AB3811" s="79">
        <f t="shared" ref="AB3811:AB3874" si="2190">P3808-Z3808</f>
        <v>-2.9999999999745341E-2</v>
      </c>
    </row>
    <row r="3812" spans="1:28" s="33" customFormat="1" x14ac:dyDescent="0.25">
      <c r="A3812" s="71" t="s">
        <v>12566</v>
      </c>
      <c r="B3812" s="72" t="s">
        <v>17485</v>
      </c>
      <c r="C3812" s="73" t="s">
        <v>8808</v>
      </c>
      <c r="D3812" s="74">
        <v>0</v>
      </c>
      <c r="E3812" s="69">
        <v>19.05</v>
      </c>
      <c r="F3812" s="75">
        <f t="shared" si="2181"/>
        <v>0</v>
      </c>
      <c r="G3812" s="28"/>
      <c r="H3812" s="69">
        <f t="shared" si="2182"/>
        <v>10</v>
      </c>
      <c r="I3812" s="69">
        <f t="shared" si="2182"/>
        <v>9.0500000000000007</v>
      </c>
      <c r="J3812" s="69">
        <f t="shared" si="2183"/>
        <v>19.05</v>
      </c>
      <c r="K3812" s="69">
        <v>0</v>
      </c>
      <c r="L3812" s="75">
        <f t="shared" si="2184"/>
        <v>19.05</v>
      </c>
      <c r="N3812" s="69">
        <v>10</v>
      </c>
      <c r="O3812" s="69">
        <v>9.0500000000000007</v>
      </c>
      <c r="P3812" s="69">
        <f t="shared" si="2185"/>
        <v>19.05</v>
      </c>
      <c r="Q3812" s="63"/>
      <c r="R3812" s="69">
        <f t="shared" si="2186"/>
        <v>10</v>
      </c>
      <c r="S3812" s="69">
        <f t="shared" si="2186"/>
        <v>9.0500000000000007</v>
      </c>
      <c r="T3812" s="69">
        <f t="shared" si="2187"/>
        <v>19.05</v>
      </c>
      <c r="U3812" s="69">
        <f t="shared" si="2188"/>
        <v>0</v>
      </c>
      <c r="V3812" s="77">
        <f t="shared" si="2189"/>
        <v>19.05</v>
      </c>
      <c r="X3812" s="69">
        <v>10</v>
      </c>
      <c r="Y3812" s="69">
        <v>9.0500000000000007</v>
      </c>
      <c r="Z3812" s="69">
        <v>19.05</v>
      </c>
      <c r="AA3812" s="78"/>
      <c r="AB3812" s="79">
        <f t="shared" si="2190"/>
        <v>-3.0000000000200089E-2</v>
      </c>
    </row>
    <row r="3813" spans="1:28" s="33" customFormat="1" x14ac:dyDescent="0.25">
      <c r="A3813" s="71" t="s">
        <v>12567</v>
      </c>
      <c r="B3813" s="72" t="s">
        <v>17486</v>
      </c>
      <c r="C3813" s="73" t="s">
        <v>8808</v>
      </c>
      <c r="D3813" s="74">
        <v>0</v>
      </c>
      <c r="E3813" s="69">
        <v>20.93</v>
      </c>
      <c r="F3813" s="75">
        <f t="shared" si="2181"/>
        <v>0</v>
      </c>
      <c r="G3813" s="28"/>
      <c r="H3813" s="69">
        <f t="shared" si="2182"/>
        <v>11.88</v>
      </c>
      <c r="I3813" s="69">
        <f t="shared" si="2182"/>
        <v>9.0500000000000007</v>
      </c>
      <c r="J3813" s="69">
        <f t="shared" si="2183"/>
        <v>20.93</v>
      </c>
      <c r="K3813" s="69">
        <v>0</v>
      </c>
      <c r="L3813" s="75">
        <f t="shared" si="2184"/>
        <v>20.93</v>
      </c>
      <c r="N3813" s="69">
        <v>11.88</v>
      </c>
      <c r="O3813" s="69">
        <v>9.0500000000000007</v>
      </c>
      <c r="P3813" s="69">
        <f t="shared" si="2185"/>
        <v>20.93</v>
      </c>
      <c r="Q3813" s="63"/>
      <c r="R3813" s="69">
        <f t="shared" si="2186"/>
        <v>11.88</v>
      </c>
      <c r="S3813" s="69">
        <f t="shared" si="2186"/>
        <v>9.0500000000000007</v>
      </c>
      <c r="T3813" s="69">
        <f t="shared" si="2187"/>
        <v>20.93</v>
      </c>
      <c r="U3813" s="69">
        <f t="shared" si="2188"/>
        <v>0</v>
      </c>
      <c r="V3813" s="77">
        <f t="shared" si="2189"/>
        <v>20.93</v>
      </c>
      <c r="X3813" s="69">
        <v>11.88</v>
      </c>
      <c r="Y3813" s="69">
        <v>9.0500000000000007</v>
      </c>
      <c r="Z3813" s="69">
        <v>20.93</v>
      </c>
      <c r="AA3813" s="78"/>
      <c r="AB3813" s="79">
        <f t="shared" si="2190"/>
        <v>-2.9999999999745341E-2</v>
      </c>
    </row>
    <row r="3814" spans="1:28" s="33" customFormat="1" ht="22.5" x14ac:dyDescent="0.25">
      <c r="A3814" s="90" t="s">
        <v>12568</v>
      </c>
      <c r="B3814" s="90" t="s">
        <v>17487</v>
      </c>
      <c r="C3814" s="91" t="s">
        <v>8780</v>
      </c>
      <c r="D3814" s="74">
        <v>0</v>
      </c>
      <c r="E3814" s="69">
        <v>175.67000000000002</v>
      </c>
      <c r="F3814" s="75">
        <f t="shared" si="2181"/>
        <v>0</v>
      </c>
      <c r="G3814" s="28"/>
      <c r="H3814" s="69">
        <f t="shared" si="2182"/>
        <v>110.58</v>
      </c>
      <c r="I3814" s="69">
        <f t="shared" si="2182"/>
        <v>65.09</v>
      </c>
      <c r="J3814" s="69">
        <f t="shared" si="2183"/>
        <v>175.67000000000002</v>
      </c>
      <c r="K3814" s="69">
        <v>20.93</v>
      </c>
      <c r="L3814" s="75">
        <f t="shared" si="2184"/>
        <v>196.60000000000002</v>
      </c>
      <c r="N3814" s="69">
        <v>110.58</v>
      </c>
      <c r="O3814" s="69">
        <v>65.09</v>
      </c>
      <c r="P3814" s="69">
        <f t="shared" si="2185"/>
        <v>175.67000000000002</v>
      </c>
      <c r="R3814" s="69">
        <f t="shared" si="2186"/>
        <v>110.58</v>
      </c>
      <c r="S3814" s="69">
        <f t="shared" si="2186"/>
        <v>65.099999999999994</v>
      </c>
      <c r="T3814" s="69">
        <f t="shared" si="2187"/>
        <v>175.68</v>
      </c>
      <c r="U3814" s="69">
        <f t="shared" si="2188"/>
        <v>0</v>
      </c>
      <c r="V3814" s="77">
        <f t="shared" si="2189"/>
        <v>175.68</v>
      </c>
      <c r="X3814" s="112">
        <v>110.58</v>
      </c>
      <c r="Y3814" s="112">
        <v>65.099999999999994</v>
      </c>
      <c r="Z3814" s="112">
        <v>175.68</v>
      </c>
      <c r="AB3814" s="79">
        <f t="shared" si="2190"/>
        <v>0</v>
      </c>
    </row>
    <row r="3815" spans="1:28" s="33" customFormat="1" x14ac:dyDescent="0.25">
      <c r="A3815" s="71" t="s">
        <v>12569</v>
      </c>
      <c r="B3815" s="72" t="s">
        <v>17488</v>
      </c>
      <c r="C3815" s="73" t="s">
        <v>8780</v>
      </c>
      <c r="D3815" s="74">
        <v>0</v>
      </c>
      <c r="E3815" s="69">
        <v>3205.88</v>
      </c>
      <c r="F3815" s="75">
        <f t="shared" si="2181"/>
        <v>0</v>
      </c>
      <c r="G3815" s="28"/>
      <c r="H3815" s="69">
        <f t="shared" si="2182"/>
        <v>3205.88</v>
      </c>
      <c r="I3815" s="69">
        <f t="shared" si="2182"/>
        <v>0</v>
      </c>
      <c r="J3815" s="69">
        <f t="shared" si="2183"/>
        <v>3205.88</v>
      </c>
      <c r="K3815" s="69">
        <v>0</v>
      </c>
      <c r="L3815" s="75">
        <f t="shared" si="2184"/>
        <v>3205.88</v>
      </c>
      <c r="N3815" s="69">
        <v>3205.88</v>
      </c>
      <c r="O3815" s="69">
        <v>0</v>
      </c>
      <c r="P3815" s="69">
        <f t="shared" si="2185"/>
        <v>3205.88</v>
      </c>
      <c r="Q3815" s="63"/>
      <c r="R3815" s="69">
        <f t="shared" si="2186"/>
        <v>3205.88</v>
      </c>
      <c r="S3815" s="69">
        <f t="shared" si="2186"/>
        <v>0</v>
      </c>
      <c r="T3815" s="69">
        <f t="shared" si="2187"/>
        <v>3205.88</v>
      </c>
      <c r="U3815" s="69">
        <f t="shared" si="2188"/>
        <v>0</v>
      </c>
      <c r="V3815" s="77">
        <f t="shared" si="2189"/>
        <v>3205.88</v>
      </c>
      <c r="X3815" s="69">
        <v>3205.88</v>
      </c>
      <c r="Y3815" s="69">
        <v>0</v>
      </c>
      <c r="Z3815" s="69">
        <v>3205.88</v>
      </c>
      <c r="AA3815" s="78"/>
      <c r="AB3815" s="79">
        <f t="shared" si="2190"/>
        <v>0</v>
      </c>
    </row>
    <row r="3816" spans="1:28" s="33" customFormat="1" x14ac:dyDescent="0.25">
      <c r="A3816" s="71" t="s">
        <v>12570</v>
      </c>
      <c r="B3816" s="72" t="s">
        <v>17489</v>
      </c>
      <c r="C3816" s="73" t="s">
        <v>8780</v>
      </c>
      <c r="D3816" s="74">
        <v>0</v>
      </c>
      <c r="E3816" s="69">
        <v>1093.81</v>
      </c>
      <c r="F3816" s="75">
        <f t="shared" si="2181"/>
        <v>0</v>
      </c>
      <c r="G3816" s="28"/>
      <c r="H3816" s="69">
        <f t="shared" si="2182"/>
        <v>1009.26</v>
      </c>
      <c r="I3816" s="69">
        <f t="shared" si="2182"/>
        <v>84.55</v>
      </c>
      <c r="J3816" s="69">
        <f t="shared" si="2183"/>
        <v>1093.81</v>
      </c>
      <c r="K3816" s="69">
        <v>0</v>
      </c>
      <c r="L3816" s="75">
        <f t="shared" si="2184"/>
        <v>1093.81</v>
      </c>
      <c r="N3816" s="69">
        <v>1009.26</v>
      </c>
      <c r="O3816" s="69">
        <v>84.550000000000011</v>
      </c>
      <c r="P3816" s="69">
        <f t="shared" si="2185"/>
        <v>1093.81</v>
      </c>
      <c r="Q3816" s="63"/>
      <c r="R3816" s="69">
        <f t="shared" si="2186"/>
        <v>1009.26</v>
      </c>
      <c r="S3816" s="69">
        <f t="shared" si="2186"/>
        <v>84.55</v>
      </c>
      <c r="T3816" s="69">
        <f t="shared" si="2187"/>
        <v>1093.81</v>
      </c>
      <c r="U3816" s="69">
        <f t="shared" si="2188"/>
        <v>0</v>
      </c>
      <c r="V3816" s="77">
        <f t="shared" si="2189"/>
        <v>1093.81</v>
      </c>
      <c r="X3816" s="69">
        <v>1009.26</v>
      </c>
      <c r="Y3816" s="69">
        <v>84.55</v>
      </c>
      <c r="Z3816" s="69">
        <v>1093.81</v>
      </c>
      <c r="AA3816" s="78"/>
      <c r="AB3816" s="79">
        <f t="shared" si="2190"/>
        <v>0</v>
      </c>
    </row>
    <row r="3817" spans="1:28" s="33" customFormat="1" x14ac:dyDescent="0.25">
      <c r="A3817" s="71" t="s">
        <v>12571</v>
      </c>
      <c r="B3817" s="72" t="s">
        <v>17490</v>
      </c>
      <c r="C3817" s="73" t="s">
        <v>8780</v>
      </c>
      <c r="D3817" s="74">
        <v>0</v>
      </c>
      <c r="E3817" s="69">
        <v>930.0200000000001</v>
      </c>
      <c r="F3817" s="75">
        <f t="shared" si="2181"/>
        <v>0</v>
      </c>
      <c r="G3817" s="28"/>
      <c r="H3817" s="69">
        <f t="shared" si="2182"/>
        <v>864.69</v>
      </c>
      <c r="I3817" s="69">
        <f t="shared" si="2182"/>
        <v>65.33</v>
      </c>
      <c r="J3817" s="69">
        <f t="shared" si="2183"/>
        <v>930.0200000000001</v>
      </c>
      <c r="K3817" s="69">
        <v>0</v>
      </c>
      <c r="L3817" s="75">
        <f t="shared" si="2184"/>
        <v>930.0200000000001</v>
      </c>
      <c r="N3817" s="69">
        <v>864.69</v>
      </c>
      <c r="O3817" s="69">
        <v>65.33</v>
      </c>
      <c r="P3817" s="69">
        <f t="shared" si="2185"/>
        <v>930.0200000000001</v>
      </c>
      <c r="Q3817" s="63"/>
      <c r="R3817" s="69">
        <f t="shared" si="2186"/>
        <v>864.69</v>
      </c>
      <c r="S3817" s="69">
        <f t="shared" si="2186"/>
        <v>65.33</v>
      </c>
      <c r="T3817" s="69">
        <f t="shared" si="2187"/>
        <v>930.0200000000001</v>
      </c>
      <c r="U3817" s="69">
        <f t="shared" si="2188"/>
        <v>0</v>
      </c>
      <c r="V3817" s="77">
        <f t="shared" si="2189"/>
        <v>930.0200000000001</v>
      </c>
      <c r="X3817" s="69">
        <v>864.69</v>
      </c>
      <c r="Y3817" s="69">
        <v>65.33</v>
      </c>
      <c r="Z3817" s="69">
        <v>930.02</v>
      </c>
      <c r="AA3817" s="78"/>
      <c r="AB3817" s="79">
        <f t="shared" si="2190"/>
        <v>-9.9999999999909051E-3</v>
      </c>
    </row>
    <row r="3818" spans="1:28" s="33" customFormat="1" x14ac:dyDescent="0.25">
      <c r="A3818" s="71" t="s">
        <v>12572</v>
      </c>
      <c r="B3818" s="72" t="s">
        <v>17491</v>
      </c>
      <c r="C3818" s="73" t="s">
        <v>8780</v>
      </c>
      <c r="D3818" s="74">
        <v>0</v>
      </c>
      <c r="E3818" s="69">
        <v>741.4</v>
      </c>
      <c r="F3818" s="75">
        <f t="shared" si="2181"/>
        <v>0</v>
      </c>
      <c r="G3818" s="28"/>
      <c r="H3818" s="69">
        <f t="shared" si="2182"/>
        <v>683.75</v>
      </c>
      <c r="I3818" s="69">
        <f t="shared" si="2182"/>
        <v>57.65</v>
      </c>
      <c r="J3818" s="69">
        <f t="shared" si="2183"/>
        <v>741.4</v>
      </c>
      <c r="K3818" s="69">
        <v>0</v>
      </c>
      <c r="L3818" s="75">
        <f t="shared" si="2184"/>
        <v>741.4</v>
      </c>
      <c r="N3818" s="69">
        <v>683.75</v>
      </c>
      <c r="O3818" s="69">
        <v>57.65</v>
      </c>
      <c r="P3818" s="69">
        <f t="shared" si="2185"/>
        <v>741.4</v>
      </c>
      <c r="Q3818" s="63"/>
      <c r="R3818" s="69">
        <f t="shared" si="2186"/>
        <v>683.75</v>
      </c>
      <c r="S3818" s="69">
        <f t="shared" si="2186"/>
        <v>57.66</v>
      </c>
      <c r="T3818" s="69">
        <f t="shared" si="2187"/>
        <v>741.41</v>
      </c>
      <c r="U3818" s="69">
        <f t="shared" si="2188"/>
        <v>0</v>
      </c>
      <c r="V3818" s="77">
        <f t="shared" si="2189"/>
        <v>741.41</v>
      </c>
      <c r="X3818" s="69">
        <v>683.75</v>
      </c>
      <c r="Y3818" s="69">
        <v>57.66</v>
      </c>
      <c r="Z3818" s="69">
        <v>741.41</v>
      </c>
      <c r="AA3818" s="78"/>
      <c r="AB3818" s="79">
        <f t="shared" si="2190"/>
        <v>0</v>
      </c>
    </row>
    <row r="3819" spans="1:28" s="33" customFormat="1" x14ac:dyDescent="0.25">
      <c r="A3819" s="71" t="s">
        <v>12573</v>
      </c>
      <c r="B3819" s="72" t="s">
        <v>17492</v>
      </c>
      <c r="C3819" s="73" t="s">
        <v>8753</v>
      </c>
      <c r="D3819" s="74">
        <v>0</v>
      </c>
      <c r="E3819" s="69">
        <v>246.47</v>
      </c>
      <c r="F3819" s="75">
        <f t="shared" si="2181"/>
        <v>0</v>
      </c>
      <c r="G3819" s="28"/>
      <c r="H3819" s="69">
        <f t="shared" si="2182"/>
        <v>0</v>
      </c>
      <c r="I3819" s="69">
        <f t="shared" si="2182"/>
        <v>246.47</v>
      </c>
      <c r="J3819" s="69">
        <f t="shared" si="2183"/>
        <v>246.47</v>
      </c>
      <c r="K3819" s="69">
        <v>0</v>
      </c>
      <c r="L3819" s="75">
        <f t="shared" si="2184"/>
        <v>246.47</v>
      </c>
      <c r="N3819" s="69">
        <v>0</v>
      </c>
      <c r="O3819" s="69">
        <v>246.47</v>
      </c>
      <c r="P3819" s="69">
        <f t="shared" si="2185"/>
        <v>246.47</v>
      </c>
      <c r="Q3819" s="63"/>
      <c r="R3819" s="69">
        <f t="shared" si="2186"/>
        <v>0</v>
      </c>
      <c r="S3819" s="69">
        <f t="shared" si="2186"/>
        <v>246.48</v>
      </c>
      <c r="T3819" s="69">
        <f t="shared" si="2187"/>
        <v>246.48</v>
      </c>
      <c r="U3819" s="69">
        <f t="shared" si="2188"/>
        <v>0</v>
      </c>
      <c r="V3819" s="77">
        <f t="shared" si="2189"/>
        <v>246.48</v>
      </c>
      <c r="X3819" s="69">
        <v>0</v>
      </c>
      <c r="Y3819" s="69">
        <v>246.48</v>
      </c>
      <c r="Z3819" s="69">
        <v>246.48</v>
      </c>
      <c r="AA3819" s="78"/>
      <c r="AB3819" s="79">
        <f t="shared" si="2190"/>
        <v>0</v>
      </c>
    </row>
    <row r="3820" spans="1:28" s="33" customFormat="1" ht="22.5" x14ac:dyDescent="0.25">
      <c r="A3820" s="71" t="s">
        <v>12574</v>
      </c>
      <c r="B3820" s="72" t="s">
        <v>17493</v>
      </c>
      <c r="C3820" s="73" t="s">
        <v>8753</v>
      </c>
      <c r="D3820" s="74">
        <v>0</v>
      </c>
      <c r="E3820" s="69">
        <v>1081.5900000000001</v>
      </c>
      <c r="F3820" s="75">
        <f t="shared" si="2181"/>
        <v>0</v>
      </c>
      <c r="G3820" s="28"/>
      <c r="H3820" s="69">
        <f t="shared" si="2182"/>
        <v>980.95</v>
      </c>
      <c r="I3820" s="69">
        <f t="shared" si="2182"/>
        <v>100.64</v>
      </c>
      <c r="J3820" s="69">
        <f t="shared" si="2183"/>
        <v>1081.5900000000001</v>
      </c>
      <c r="K3820" s="69">
        <v>0</v>
      </c>
      <c r="L3820" s="75">
        <f t="shared" si="2184"/>
        <v>1081.5900000000001</v>
      </c>
      <c r="N3820" s="69">
        <v>980.95</v>
      </c>
      <c r="O3820" s="69">
        <v>100.64</v>
      </c>
      <c r="P3820" s="69">
        <f t="shared" si="2185"/>
        <v>1081.5900000000001</v>
      </c>
      <c r="Q3820" s="63"/>
      <c r="R3820" s="69">
        <f t="shared" si="2186"/>
        <v>980.95</v>
      </c>
      <c r="S3820" s="69">
        <f t="shared" si="2186"/>
        <v>100.65</v>
      </c>
      <c r="T3820" s="69">
        <f t="shared" si="2187"/>
        <v>1081.6000000000001</v>
      </c>
      <c r="U3820" s="69">
        <f t="shared" si="2188"/>
        <v>0</v>
      </c>
      <c r="V3820" s="77">
        <f t="shared" si="2189"/>
        <v>1081.6000000000001</v>
      </c>
      <c r="X3820" s="69">
        <v>980.95</v>
      </c>
      <c r="Y3820" s="69">
        <v>100.65</v>
      </c>
      <c r="Z3820" s="69">
        <v>1081.5999999999999</v>
      </c>
      <c r="AA3820" s="78"/>
      <c r="AB3820" s="79">
        <f t="shared" si="2190"/>
        <v>0</v>
      </c>
    </row>
    <row r="3821" spans="1:28" s="33" customFormat="1" x14ac:dyDescent="0.25">
      <c r="A3821" s="71" t="s">
        <v>12575</v>
      </c>
      <c r="B3821" s="72" t="s">
        <v>17494</v>
      </c>
      <c r="C3821" s="73" t="s">
        <v>8753</v>
      </c>
      <c r="D3821" s="74">
        <v>0</v>
      </c>
      <c r="E3821" s="69">
        <v>5519.55</v>
      </c>
      <c r="F3821" s="75">
        <f t="shared" si="2181"/>
        <v>0</v>
      </c>
      <c r="G3821" s="28"/>
      <c r="H3821" s="69">
        <f t="shared" si="2182"/>
        <v>4478.05</v>
      </c>
      <c r="I3821" s="69">
        <f t="shared" si="2182"/>
        <v>1041.5</v>
      </c>
      <c r="J3821" s="69">
        <f t="shared" si="2183"/>
        <v>5519.55</v>
      </c>
      <c r="K3821" s="69">
        <v>0</v>
      </c>
      <c r="L3821" s="75">
        <f t="shared" si="2184"/>
        <v>5519.55</v>
      </c>
      <c r="N3821" s="69">
        <v>4478.05</v>
      </c>
      <c r="O3821" s="69">
        <v>1041.5</v>
      </c>
      <c r="P3821" s="69">
        <f t="shared" si="2185"/>
        <v>5519.55</v>
      </c>
      <c r="Q3821" s="63"/>
      <c r="R3821" s="69">
        <f t="shared" si="2186"/>
        <v>4478.05</v>
      </c>
      <c r="S3821" s="69">
        <f t="shared" si="2186"/>
        <v>1041.5999999999999</v>
      </c>
      <c r="T3821" s="69">
        <f t="shared" si="2187"/>
        <v>5519.65</v>
      </c>
      <c r="U3821" s="69">
        <f t="shared" si="2188"/>
        <v>0</v>
      </c>
      <c r="V3821" s="77">
        <f t="shared" si="2189"/>
        <v>5519.65</v>
      </c>
      <c r="X3821" s="69">
        <v>4478.05</v>
      </c>
      <c r="Y3821" s="69">
        <v>1041.5999999999999</v>
      </c>
      <c r="Z3821" s="69">
        <v>5519.65</v>
      </c>
      <c r="AA3821" s="78"/>
      <c r="AB3821" s="79">
        <f t="shared" si="2190"/>
        <v>-9.9999999999909051E-3</v>
      </c>
    </row>
    <row r="3822" spans="1:28" s="33" customFormat="1" ht="22.5" x14ac:dyDescent="0.25">
      <c r="A3822" s="71" t="s">
        <v>12576</v>
      </c>
      <c r="B3822" s="72" t="s">
        <v>17495</v>
      </c>
      <c r="C3822" s="73" t="s">
        <v>8753</v>
      </c>
      <c r="D3822" s="74">
        <v>0</v>
      </c>
      <c r="E3822" s="69">
        <v>169.29</v>
      </c>
      <c r="F3822" s="75">
        <f t="shared" si="2181"/>
        <v>0</v>
      </c>
      <c r="G3822" s="28"/>
      <c r="H3822" s="69">
        <f t="shared" si="2182"/>
        <v>138.56</v>
      </c>
      <c r="I3822" s="69">
        <f t="shared" si="2182"/>
        <v>30.73</v>
      </c>
      <c r="J3822" s="69">
        <f t="shared" si="2183"/>
        <v>169.29</v>
      </c>
      <c r="K3822" s="69">
        <v>0</v>
      </c>
      <c r="L3822" s="75">
        <f t="shared" si="2184"/>
        <v>169.29</v>
      </c>
      <c r="N3822" s="69">
        <v>138.56</v>
      </c>
      <c r="O3822" s="69">
        <v>30.73</v>
      </c>
      <c r="P3822" s="69">
        <f t="shared" si="2185"/>
        <v>169.29</v>
      </c>
      <c r="Q3822" s="63"/>
      <c r="R3822" s="69">
        <f t="shared" si="2186"/>
        <v>138.56</v>
      </c>
      <c r="S3822" s="69">
        <f t="shared" si="2186"/>
        <v>30.74</v>
      </c>
      <c r="T3822" s="69">
        <f t="shared" si="2187"/>
        <v>169.3</v>
      </c>
      <c r="U3822" s="69">
        <f t="shared" si="2188"/>
        <v>0</v>
      </c>
      <c r="V3822" s="77">
        <f t="shared" si="2189"/>
        <v>169.3</v>
      </c>
      <c r="X3822" s="69">
        <v>138.56</v>
      </c>
      <c r="Y3822" s="69">
        <v>30.74</v>
      </c>
      <c r="Z3822" s="69">
        <v>169.3</v>
      </c>
      <c r="AA3822" s="78"/>
      <c r="AB3822" s="79">
        <f t="shared" si="2190"/>
        <v>-9.9999999999909051E-3</v>
      </c>
    </row>
    <row r="3823" spans="1:28" s="33" customFormat="1" ht="22.5" x14ac:dyDescent="0.25">
      <c r="A3823" s="71" t="s">
        <v>12577</v>
      </c>
      <c r="B3823" s="72" t="s">
        <v>17496</v>
      </c>
      <c r="C3823" s="73" t="s">
        <v>8753</v>
      </c>
      <c r="D3823" s="74">
        <v>0</v>
      </c>
      <c r="E3823" s="69">
        <v>793.93999999999994</v>
      </c>
      <c r="F3823" s="75">
        <f t="shared" si="2181"/>
        <v>0</v>
      </c>
      <c r="G3823" s="28"/>
      <c r="H3823" s="69">
        <f t="shared" si="2182"/>
        <v>705.56</v>
      </c>
      <c r="I3823" s="69">
        <f t="shared" si="2182"/>
        <v>88.38</v>
      </c>
      <c r="J3823" s="69">
        <f t="shared" si="2183"/>
        <v>793.93999999999994</v>
      </c>
      <c r="K3823" s="69">
        <v>0</v>
      </c>
      <c r="L3823" s="75">
        <f t="shared" si="2184"/>
        <v>793.93999999999994</v>
      </c>
      <c r="N3823" s="69">
        <v>705.56</v>
      </c>
      <c r="O3823" s="69">
        <v>88.38</v>
      </c>
      <c r="P3823" s="69">
        <f t="shared" si="2185"/>
        <v>793.93999999999994</v>
      </c>
      <c r="Q3823" s="63"/>
      <c r="R3823" s="69">
        <f t="shared" si="2186"/>
        <v>705.56</v>
      </c>
      <c r="S3823" s="69">
        <f t="shared" si="2186"/>
        <v>88.39</v>
      </c>
      <c r="T3823" s="69">
        <f t="shared" si="2187"/>
        <v>793.94999999999993</v>
      </c>
      <c r="U3823" s="69">
        <f t="shared" si="2188"/>
        <v>0</v>
      </c>
      <c r="V3823" s="77">
        <f t="shared" si="2189"/>
        <v>793.94999999999993</v>
      </c>
      <c r="X3823" s="69">
        <v>705.56</v>
      </c>
      <c r="Y3823" s="69">
        <v>88.39</v>
      </c>
      <c r="Z3823" s="69">
        <v>793.95</v>
      </c>
      <c r="AA3823" s="78"/>
      <c r="AB3823" s="79">
        <f t="shared" si="2190"/>
        <v>-9.9999999997635314E-3</v>
      </c>
    </row>
    <row r="3824" spans="1:28" ht="22.5" x14ac:dyDescent="0.25">
      <c r="A3824" s="71" t="s">
        <v>12578</v>
      </c>
      <c r="B3824" s="72" t="s">
        <v>17497</v>
      </c>
      <c r="C3824" s="73" t="s">
        <v>8780</v>
      </c>
      <c r="D3824" s="74">
        <v>0</v>
      </c>
      <c r="E3824" s="69">
        <v>2313.6</v>
      </c>
      <c r="F3824" s="75">
        <f t="shared" si="2181"/>
        <v>0</v>
      </c>
      <c r="G3824" s="28"/>
      <c r="H3824" s="69">
        <f t="shared" si="2182"/>
        <v>2179.1</v>
      </c>
      <c r="I3824" s="69">
        <f t="shared" si="2182"/>
        <v>134.5</v>
      </c>
      <c r="J3824" s="69">
        <f t="shared" si="2183"/>
        <v>2313.6</v>
      </c>
      <c r="K3824" s="69">
        <v>0</v>
      </c>
      <c r="L3824" s="75">
        <f t="shared" si="2184"/>
        <v>2313.6</v>
      </c>
      <c r="N3824" s="69">
        <v>2179.1</v>
      </c>
      <c r="O3824" s="69">
        <v>134.5</v>
      </c>
      <c r="P3824" s="69">
        <f t="shared" si="2185"/>
        <v>2313.6</v>
      </c>
      <c r="Q3824" s="63"/>
      <c r="R3824" s="69">
        <f t="shared" si="2186"/>
        <v>2179.1</v>
      </c>
      <c r="S3824" s="69">
        <f t="shared" si="2186"/>
        <v>134.52000000000001</v>
      </c>
      <c r="T3824" s="69">
        <f t="shared" si="2187"/>
        <v>2313.62</v>
      </c>
      <c r="U3824" s="69">
        <f t="shared" si="2188"/>
        <v>0</v>
      </c>
      <c r="V3824" s="77">
        <f t="shared" si="2189"/>
        <v>2313.62</v>
      </c>
      <c r="X3824" s="69">
        <v>2179.1</v>
      </c>
      <c r="Y3824" s="69">
        <v>134.52000000000001</v>
      </c>
      <c r="Z3824" s="69">
        <v>2313.62</v>
      </c>
      <c r="AA3824" s="78"/>
      <c r="AB3824" s="79">
        <f t="shared" si="2190"/>
        <v>-9.9999999999454303E-2</v>
      </c>
    </row>
    <row r="3825" spans="1:28" x14ac:dyDescent="0.25">
      <c r="A3825" s="71" t="s">
        <v>12579</v>
      </c>
      <c r="B3825" s="72" t="s">
        <v>17498</v>
      </c>
      <c r="C3825" s="73" t="s">
        <v>8808</v>
      </c>
      <c r="D3825" s="74">
        <v>0</v>
      </c>
      <c r="E3825" s="69">
        <v>2334.79</v>
      </c>
      <c r="F3825" s="75">
        <f t="shared" si="2181"/>
        <v>0</v>
      </c>
      <c r="G3825" s="28"/>
      <c r="H3825" s="69">
        <f t="shared" si="2182"/>
        <v>2301.2399999999998</v>
      </c>
      <c r="I3825" s="69">
        <f t="shared" si="2182"/>
        <v>33.549999999999997</v>
      </c>
      <c r="J3825" s="69">
        <f t="shared" si="2183"/>
        <v>2334.79</v>
      </c>
      <c r="K3825" s="69">
        <v>0</v>
      </c>
      <c r="L3825" s="75">
        <f t="shared" si="2184"/>
        <v>2334.79</v>
      </c>
      <c r="N3825" s="69">
        <v>2301.2399999999998</v>
      </c>
      <c r="O3825" s="69">
        <v>33.549999999999997</v>
      </c>
      <c r="P3825" s="69">
        <f t="shared" si="2185"/>
        <v>2334.79</v>
      </c>
      <c r="Q3825" s="63"/>
      <c r="R3825" s="69">
        <f t="shared" si="2186"/>
        <v>2301.2399999999998</v>
      </c>
      <c r="S3825" s="69">
        <f t="shared" si="2186"/>
        <v>33.549999999999997</v>
      </c>
      <c r="T3825" s="69">
        <f t="shared" si="2187"/>
        <v>2334.79</v>
      </c>
      <c r="U3825" s="69">
        <f t="shared" si="2188"/>
        <v>0</v>
      </c>
      <c r="V3825" s="77">
        <f t="shared" si="2189"/>
        <v>2334.79</v>
      </c>
      <c r="X3825" s="69">
        <v>2301.2399999999998</v>
      </c>
      <c r="Y3825" s="69">
        <v>33.549999999999997</v>
      </c>
      <c r="Z3825" s="69">
        <v>2334.79</v>
      </c>
      <c r="AA3825" s="78"/>
      <c r="AB3825" s="79">
        <f t="shared" si="2190"/>
        <v>-1.0000000000019327E-2</v>
      </c>
    </row>
    <row r="3826" spans="1:28" s="33" customFormat="1" x14ac:dyDescent="0.25">
      <c r="A3826" s="71" t="s">
        <v>12580</v>
      </c>
      <c r="B3826" s="72" t="s">
        <v>17499</v>
      </c>
      <c r="C3826" s="73" t="s">
        <v>8753</v>
      </c>
      <c r="D3826" s="74">
        <v>0</v>
      </c>
      <c r="E3826" s="69">
        <v>95.27000000000001</v>
      </c>
      <c r="F3826" s="75">
        <f t="shared" si="2181"/>
        <v>0</v>
      </c>
      <c r="G3826" s="28"/>
      <c r="H3826" s="69">
        <f t="shared" si="2182"/>
        <v>64.540000000000006</v>
      </c>
      <c r="I3826" s="69">
        <f t="shared" si="2182"/>
        <v>30.73</v>
      </c>
      <c r="J3826" s="69">
        <f t="shared" si="2183"/>
        <v>95.27000000000001</v>
      </c>
      <c r="K3826" s="69">
        <v>0</v>
      </c>
      <c r="L3826" s="75">
        <f t="shared" si="2184"/>
        <v>95.27000000000001</v>
      </c>
      <c r="N3826" s="69">
        <v>64.540000000000006</v>
      </c>
      <c r="O3826" s="69">
        <v>30.73</v>
      </c>
      <c r="P3826" s="69">
        <f t="shared" si="2185"/>
        <v>95.27000000000001</v>
      </c>
      <c r="Q3826" s="63"/>
      <c r="R3826" s="69">
        <f t="shared" si="2186"/>
        <v>64.540000000000006</v>
      </c>
      <c r="S3826" s="69">
        <f t="shared" si="2186"/>
        <v>30.74</v>
      </c>
      <c r="T3826" s="69">
        <f t="shared" si="2187"/>
        <v>95.28</v>
      </c>
      <c r="U3826" s="69">
        <f t="shared" si="2188"/>
        <v>0</v>
      </c>
      <c r="V3826" s="77">
        <f t="shared" si="2189"/>
        <v>95.28</v>
      </c>
      <c r="X3826" s="69">
        <v>64.540000000000006</v>
      </c>
      <c r="Y3826" s="69">
        <v>30.74</v>
      </c>
      <c r="Z3826" s="69">
        <v>95.28</v>
      </c>
      <c r="AA3826" s="78"/>
      <c r="AB3826" s="79">
        <f t="shared" si="2190"/>
        <v>-1.0000000000104592E-2</v>
      </c>
    </row>
    <row r="3827" spans="1:28" x14ac:dyDescent="0.25">
      <c r="A3827" s="71" t="s">
        <v>12581</v>
      </c>
      <c r="B3827" s="72" t="s">
        <v>17500</v>
      </c>
      <c r="C3827" s="73" t="s">
        <v>8753</v>
      </c>
      <c r="D3827" s="74">
        <v>0</v>
      </c>
      <c r="E3827" s="69">
        <v>119.32000000000001</v>
      </c>
      <c r="F3827" s="75">
        <f t="shared" si="2181"/>
        <v>0</v>
      </c>
      <c r="G3827" s="28"/>
      <c r="H3827" s="69">
        <f t="shared" si="2182"/>
        <v>88.59</v>
      </c>
      <c r="I3827" s="69">
        <f t="shared" si="2182"/>
        <v>30.73</v>
      </c>
      <c r="J3827" s="69">
        <f t="shared" si="2183"/>
        <v>119.32000000000001</v>
      </c>
      <c r="K3827" s="69">
        <v>0</v>
      </c>
      <c r="L3827" s="75">
        <f t="shared" si="2184"/>
        <v>119.32000000000001</v>
      </c>
      <c r="N3827" s="69">
        <v>88.59</v>
      </c>
      <c r="O3827" s="69">
        <v>30.73</v>
      </c>
      <c r="P3827" s="69">
        <f t="shared" si="2185"/>
        <v>119.32000000000001</v>
      </c>
      <c r="Q3827" s="63"/>
      <c r="R3827" s="69">
        <f t="shared" si="2186"/>
        <v>88.59</v>
      </c>
      <c r="S3827" s="69">
        <f t="shared" si="2186"/>
        <v>30.74</v>
      </c>
      <c r="T3827" s="69">
        <f t="shared" si="2187"/>
        <v>119.33</v>
      </c>
      <c r="U3827" s="69">
        <f t="shared" si="2188"/>
        <v>0</v>
      </c>
      <c r="V3827" s="77">
        <f t="shared" si="2189"/>
        <v>119.33</v>
      </c>
      <c r="X3827" s="69">
        <v>88.59</v>
      </c>
      <c r="Y3827" s="69">
        <v>30.74</v>
      </c>
      <c r="Z3827" s="69">
        <v>119.33</v>
      </c>
      <c r="AA3827" s="78"/>
      <c r="AB3827" s="79">
        <f t="shared" si="2190"/>
        <v>-1.999999999998181E-2</v>
      </c>
    </row>
    <row r="3828" spans="1:28" x14ac:dyDescent="0.25">
      <c r="A3828" s="71" t="s">
        <v>12582</v>
      </c>
      <c r="B3828" s="72" t="s">
        <v>17501</v>
      </c>
      <c r="C3828" s="73" t="s">
        <v>8753</v>
      </c>
      <c r="D3828" s="74">
        <v>0</v>
      </c>
      <c r="E3828" s="69">
        <v>262.43</v>
      </c>
      <c r="F3828" s="75">
        <f t="shared" si="2181"/>
        <v>0</v>
      </c>
      <c r="G3828" s="28"/>
      <c r="H3828" s="69">
        <f t="shared" ref="H3828:I3844" si="2191">ROUND(N3828+(N3828*$H$2/100),2)</f>
        <v>231.7</v>
      </c>
      <c r="I3828" s="69">
        <f t="shared" si="2191"/>
        <v>30.73</v>
      </c>
      <c r="J3828" s="69">
        <f t="shared" si="2183"/>
        <v>262.43</v>
      </c>
      <c r="K3828" s="69">
        <v>0</v>
      </c>
      <c r="L3828" s="75">
        <f t="shared" si="2184"/>
        <v>262.43</v>
      </c>
      <c r="N3828" s="69">
        <v>231.7</v>
      </c>
      <c r="O3828" s="69">
        <v>30.73</v>
      </c>
      <c r="P3828" s="69">
        <f t="shared" si="2185"/>
        <v>262.43</v>
      </c>
      <c r="Q3828" s="63"/>
      <c r="R3828" s="69">
        <f t="shared" ref="R3828:S3844" si="2192">X3828</f>
        <v>231.7</v>
      </c>
      <c r="S3828" s="69">
        <f t="shared" si="2192"/>
        <v>30.74</v>
      </c>
      <c r="T3828" s="69">
        <f t="shared" si="2187"/>
        <v>262.44</v>
      </c>
      <c r="U3828" s="69">
        <f t="shared" si="2188"/>
        <v>0</v>
      </c>
      <c r="V3828" s="77">
        <f t="shared" si="2189"/>
        <v>262.44</v>
      </c>
      <c r="X3828" s="69">
        <v>231.7</v>
      </c>
      <c r="Y3828" s="69">
        <v>30.74</v>
      </c>
      <c r="Z3828" s="69">
        <v>262.44</v>
      </c>
      <c r="AA3828" s="78"/>
      <c r="AB3828" s="79">
        <f t="shared" si="2190"/>
        <v>0</v>
      </c>
    </row>
    <row r="3829" spans="1:28" ht="22.5" x14ac:dyDescent="0.25">
      <c r="A3829" s="71" t="s">
        <v>12583</v>
      </c>
      <c r="B3829" s="72" t="s">
        <v>17502</v>
      </c>
      <c r="C3829" s="73" t="s">
        <v>8753</v>
      </c>
      <c r="D3829" s="74">
        <v>0</v>
      </c>
      <c r="E3829" s="69">
        <v>212.17999999999998</v>
      </c>
      <c r="F3829" s="75">
        <f t="shared" si="2181"/>
        <v>0</v>
      </c>
      <c r="G3829" s="28"/>
      <c r="H3829" s="69">
        <f t="shared" si="2191"/>
        <v>181.45</v>
      </c>
      <c r="I3829" s="69">
        <f t="shared" si="2191"/>
        <v>30.73</v>
      </c>
      <c r="J3829" s="69">
        <f t="shared" si="2183"/>
        <v>212.17999999999998</v>
      </c>
      <c r="K3829" s="69">
        <v>0</v>
      </c>
      <c r="L3829" s="75">
        <f t="shared" si="2184"/>
        <v>212.17999999999998</v>
      </c>
      <c r="N3829" s="69">
        <v>181.45</v>
      </c>
      <c r="O3829" s="69">
        <v>30.73</v>
      </c>
      <c r="P3829" s="69">
        <f t="shared" si="2185"/>
        <v>212.17999999999998</v>
      </c>
      <c r="Q3829" s="63"/>
      <c r="R3829" s="69">
        <f t="shared" si="2192"/>
        <v>181.45</v>
      </c>
      <c r="S3829" s="69">
        <f t="shared" si="2192"/>
        <v>30.74</v>
      </c>
      <c r="T3829" s="69">
        <f t="shared" si="2187"/>
        <v>212.19</v>
      </c>
      <c r="U3829" s="69">
        <f t="shared" si="2188"/>
        <v>0</v>
      </c>
      <c r="V3829" s="77">
        <f t="shared" si="2189"/>
        <v>212.19</v>
      </c>
      <c r="X3829" s="69">
        <v>181.45</v>
      </c>
      <c r="Y3829" s="69">
        <v>30.74</v>
      </c>
      <c r="Z3829" s="69">
        <v>212.19</v>
      </c>
      <c r="AA3829" s="78"/>
      <c r="AB3829" s="79">
        <f t="shared" si="2190"/>
        <v>-9.9999999999909051E-3</v>
      </c>
    </row>
    <row r="3830" spans="1:28" ht="22.5" x14ac:dyDescent="0.25">
      <c r="A3830" s="71" t="s">
        <v>12584</v>
      </c>
      <c r="B3830" s="72" t="s">
        <v>17503</v>
      </c>
      <c r="C3830" s="73" t="s">
        <v>8780</v>
      </c>
      <c r="D3830" s="74">
        <v>0</v>
      </c>
      <c r="E3830" s="69">
        <v>1705.86</v>
      </c>
      <c r="F3830" s="75">
        <f t="shared" si="2181"/>
        <v>0</v>
      </c>
      <c r="G3830" s="28"/>
      <c r="H3830" s="69">
        <f t="shared" si="2191"/>
        <v>1517.58</v>
      </c>
      <c r="I3830" s="69">
        <f t="shared" si="2191"/>
        <v>188.28</v>
      </c>
      <c r="J3830" s="69">
        <f t="shared" si="2183"/>
        <v>1705.86</v>
      </c>
      <c r="K3830" s="69">
        <v>0</v>
      </c>
      <c r="L3830" s="75">
        <f t="shared" si="2184"/>
        <v>1705.86</v>
      </c>
      <c r="N3830" s="69">
        <v>1517.58</v>
      </c>
      <c r="O3830" s="69">
        <v>188.28</v>
      </c>
      <c r="P3830" s="69">
        <f t="shared" si="2185"/>
        <v>1705.86</v>
      </c>
      <c r="Q3830" s="63"/>
      <c r="R3830" s="69">
        <f t="shared" si="2192"/>
        <v>1517.58</v>
      </c>
      <c r="S3830" s="69">
        <f t="shared" si="2192"/>
        <v>188.3</v>
      </c>
      <c r="T3830" s="69">
        <f t="shared" si="2187"/>
        <v>1705.8799999999999</v>
      </c>
      <c r="U3830" s="69">
        <f t="shared" si="2188"/>
        <v>0</v>
      </c>
      <c r="V3830" s="77">
        <f t="shared" si="2189"/>
        <v>1705.8799999999999</v>
      </c>
      <c r="X3830" s="69">
        <v>1517.58</v>
      </c>
      <c r="Y3830" s="69">
        <v>188.3</v>
      </c>
      <c r="Z3830" s="69">
        <v>1705.88</v>
      </c>
      <c r="AA3830" s="78"/>
      <c r="AB3830" s="79">
        <f t="shared" si="2190"/>
        <v>-9.9999999999909051E-3</v>
      </c>
    </row>
    <row r="3831" spans="1:28" ht="22.5" x14ac:dyDescent="0.25">
      <c r="A3831" s="71" t="s">
        <v>12585</v>
      </c>
      <c r="B3831" s="72" t="s">
        <v>17504</v>
      </c>
      <c r="C3831" s="73" t="s">
        <v>8780</v>
      </c>
      <c r="D3831" s="74">
        <v>0</v>
      </c>
      <c r="E3831" s="69">
        <v>1008.4300000000001</v>
      </c>
      <c r="F3831" s="75">
        <f t="shared" si="2181"/>
        <v>0</v>
      </c>
      <c r="G3831" s="28"/>
      <c r="H3831" s="69">
        <f t="shared" si="2191"/>
        <v>931.58</v>
      </c>
      <c r="I3831" s="69">
        <f t="shared" si="2191"/>
        <v>76.849999999999994</v>
      </c>
      <c r="J3831" s="69">
        <f t="shared" si="2183"/>
        <v>1008.4300000000001</v>
      </c>
      <c r="K3831" s="69">
        <v>0</v>
      </c>
      <c r="L3831" s="75">
        <f t="shared" si="2184"/>
        <v>1008.4300000000001</v>
      </c>
      <c r="N3831" s="69">
        <v>931.58</v>
      </c>
      <c r="O3831" s="69">
        <v>76.849999999999994</v>
      </c>
      <c r="P3831" s="69">
        <f t="shared" si="2185"/>
        <v>1008.4300000000001</v>
      </c>
      <c r="Q3831" s="63"/>
      <c r="R3831" s="69">
        <f t="shared" si="2192"/>
        <v>931.58</v>
      </c>
      <c r="S3831" s="69">
        <f t="shared" si="2192"/>
        <v>76.86</v>
      </c>
      <c r="T3831" s="69">
        <f t="shared" si="2187"/>
        <v>1008.44</v>
      </c>
      <c r="U3831" s="69">
        <f t="shared" si="2188"/>
        <v>0</v>
      </c>
      <c r="V3831" s="77">
        <f t="shared" si="2189"/>
        <v>1008.44</v>
      </c>
      <c r="X3831" s="69">
        <v>931.58</v>
      </c>
      <c r="Y3831" s="69">
        <v>76.86</v>
      </c>
      <c r="Z3831" s="69">
        <v>1008.44</v>
      </c>
      <c r="AA3831" s="78"/>
      <c r="AB3831" s="79">
        <f t="shared" si="2190"/>
        <v>-9.9999999999909051E-3</v>
      </c>
    </row>
    <row r="3832" spans="1:28" x14ac:dyDescent="0.25">
      <c r="A3832" s="71" t="s">
        <v>12586</v>
      </c>
      <c r="B3832" s="72" t="s">
        <v>17505</v>
      </c>
      <c r="C3832" s="73" t="s">
        <v>8780</v>
      </c>
      <c r="D3832" s="74">
        <v>0</v>
      </c>
      <c r="E3832" s="69">
        <v>794.75</v>
      </c>
      <c r="F3832" s="75">
        <f t="shared" si="2181"/>
        <v>0</v>
      </c>
      <c r="G3832" s="28"/>
      <c r="H3832" s="69">
        <f t="shared" si="2191"/>
        <v>756.32</v>
      </c>
      <c r="I3832" s="69">
        <f t="shared" si="2191"/>
        <v>38.43</v>
      </c>
      <c r="J3832" s="69">
        <f t="shared" si="2183"/>
        <v>794.75</v>
      </c>
      <c r="K3832" s="69">
        <v>0</v>
      </c>
      <c r="L3832" s="75">
        <f t="shared" si="2184"/>
        <v>794.75</v>
      </c>
      <c r="N3832" s="69">
        <v>756.32</v>
      </c>
      <c r="O3832" s="69">
        <v>38.43</v>
      </c>
      <c r="P3832" s="69">
        <f t="shared" si="2185"/>
        <v>794.75</v>
      </c>
      <c r="Q3832" s="63"/>
      <c r="R3832" s="69">
        <f t="shared" si="2192"/>
        <v>756.32</v>
      </c>
      <c r="S3832" s="69">
        <f t="shared" si="2192"/>
        <v>38.43</v>
      </c>
      <c r="T3832" s="69">
        <f t="shared" si="2187"/>
        <v>794.75</v>
      </c>
      <c r="U3832" s="69">
        <f t="shared" si="2188"/>
        <v>0</v>
      </c>
      <c r="V3832" s="77">
        <f t="shared" si="2189"/>
        <v>794.75</v>
      </c>
      <c r="X3832" s="69">
        <v>756.32</v>
      </c>
      <c r="Y3832" s="69">
        <v>38.43</v>
      </c>
      <c r="Z3832" s="69">
        <v>794.75</v>
      </c>
      <c r="AA3832" s="78"/>
      <c r="AB3832" s="79">
        <f t="shared" si="2190"/>
        <v>-1.0000000000019327E-2</v>
      </c>
    </row>
    <row r="3833" spans="1:28" x14ac:dyDescent="0.25">
      <c r="A3833" s="71" t="s">
        <v>12587</v>
      </c>
      <c r="B3833" s="72" t="s">
        <v>17506</v>
      </c>
      <c r="C3833" s="73" t="s">
        <v>8780</v>
      </c>
      <c r="D3833" s="74">
        <v>0</v>
      </c>
      <c r="E3833" s="69">
        <v>1012.8499999999999</v>
      </c>
      <c r="F3833" s="75">
        <f t="shared" si="2181"/>
        <v>0</v>
      </c>
      <c r="G3833" s="28"/>
      <c r="H3833" s="69">
        <f t="shared" si="2191"/>
        <v>928.3</v>
      </c>
      <c r="I3833" s="69">
        <f t="shared" si="2191"/>
        <v>84.55</v>
      </c>
      <c r="J3833" s="69">
        <f t="shared" si="2183"/>
        <v>1012.8499999999999</v>
      </c>
      <c r="K3833" s="69">
        <v>0</v>
      </c>
      <c r="L3833" s="75">
        <f t="shared" si="2184"/>
        <v>1012.8499999999999</v>
      </c>
      <c r="N3833" s="69">
        <v>928.3</v>
      </c>
      <c r="O3833" s="69">
        <v>84.550000000000011</v>
      </c>
      <c r="P3833" s="69">
        <f t="shared" si="2185"/>
        <v>1012.8499999999999</v>
      </c>
      <c r="Q3833" s="63"/>
      <c r="R3833" s="69">
        <f t="shared" si="2192"/>
        <v>928.3</v>
      </c>
      <c r="S3833" s="69">
        <f t="shared" si="2192"/>
        <v>84.55</v>
      </c>
      <c r="T3833" s="69">
        <f t="shared" si="2187"/>
        <v>1012.8499999999999</v>
      </c>
      <c r="U3833" s="69">
        <f t="shared" si="2188"/>
        <v>0</v>
      </c>
      <c r="V3833" s="77">
        <f t="shared" si="2189"/>
        <v>1012.8499999999999</v>
      </c>
      <c r="X3833" s="69">
        <v>928.3</v>
      </c>
      <c r="Y3833" s="69">
        <v>84.55</v>
      </c>
      <c r="Z3833" s="69">
        <v>1012.85</v>
      </c>
      <c r="AA3833" s="78"/>
      <c r="AB3833" s="79">
        <f t="shared" si="2190"/>
        <v>-2.0000000000209184E-2</v>
      </c>
    </row>
    <row r="3834" spans="1:28" x14ac:dyDescent="0.25">
      <c r="A3834" s="71" t="s">
        <v>12588</v>
      </c>
      <c r="B3834" s="72" t="s">
        <v>17507</v>
      </c>
      <c r="C3834" s="73" t="s">
        <v>8780</v>
      </c>
      <c r="D3834" s="74">
        <v>0</v>
      </c>
      <c r="E3834" s="69">
        <v>1297.8300000000002</v>
      </c>
      <c r="F3834" s="75">
        <f t="shared" si="2181"/>
        <v>0</v>
      </c>
      <c r="G3834" s="28"/>
      <c r="H3834" s="69">
        <f t="shared" si="2191"/>
        <v>1186.4000000000001</v>
      </c>
      <c r="I3834" s="69">
        <f t="shared" si="2191"/>
        <v>111.43</v>
      </c>
      <c r="J3834" s="69">
        <f t="shared" si="2183"/>
        <v>1297.8300000000002</v>
      </c>
      <c r="K3834" s="69">
        <v>0</v>
      </c>
      <c r="L3834" s="75">
        <f t="shared" si="2184"/>
        <v>1297.8300000000002</v>
      </c>
      <c r="N3834" s="69">
        <v>1186.4000000000001</v>
      </c>
      <c r="O3834" s="69">
        <v>111.43</v>
      </c>
      <c r="P3834" s="69">
        <f t="shared" si="2185"/>
        <v>1297.8300000000002</v>
      </c>
      <c r="Q3834" s="63"/>
      <c r="R3834" s="69">
        <f t="shared" si="2192"/>
        <v>1186.4000000000001</v>
      </c>
      <c r="S3834" s="69">
        <f t="shared" si="2192"/>
        <v>111.44</v>
      </c>
      <c r="T3834" s="69">
        <f t="shared" si="2187"/>
        <v>1297.8400000000001</v>
      </c>
      <c r="U3834" s="69">
        <f t="shared" si="2188"/>
        <v>0</v>
      </c>
      <c r="V3834" s="77">
        <f t="shared" si="2189"/>
        <v>1297.8400000000001</v>
      </c>
      <c r="X3834" s="69">
        <v>1186.4000000000001</v>
      </c>
      <c r="Y3834" s="69">
        <v>111.44</v>
      </c>
      <c r="Z3834" s="69">
        <v>1297.8399999999999</v>
      </c>
      <c r="AA3834" s="78"/>
      <c r="AB3834" s="79">
        <f t="shared" si="2190"/>
        <v>-9.9999999999909051E-3</v>
      </c>
    </row>
    <row r="3835" spans="1:28" ht="22.5" x14ac:dyDescent="0.25">
      <c r="A3835" s="71" t="s">
        <v>12589</v>
      </c>
      <c r="B3835" s="72" t="s">
        <v>17508</v>
      </c>
      <c r="C3835" s="73" t="s">
        <v>8780</v>
      </c>
      <c r="D3835" s="74">
        <v>0</v>
      </c>
      <c r="E3835" s="69">
        <v>2082.41</v>
      </c>
      <c r="F3835" s="75">
        <f t="shared" si="2181"/>
        <v>0</v>
      </c>
      <c r="G3835" s="28"/>
      <c r="H3835" s="69">
        <f t="shared" si="2191"/>
        <v>1897.98</v>
      </c>
      <c r="I3835" s="69">
        <f t="shared" si="2191"/>
        <v>184.43</v>
      </c>
      <c r="J3835" s="69">
        <f t="shared" si="2183"/>
        <v>2082.41</v>
      </c>
      <c r="K3835" s="69">
        <v>0</v>
      </c>
      <c r="L3835" s="75">
        <f t="shared" si="2184"/>
        <v>2082.41</v>
      </c>
      <c r="N3835" s="69">
        <v>1897.98</v>
      </c>
      <c r="O3835" s="69">
        <v>184.43</v>
      </c>
      <c r="P3835" s="69">
        <f t="shared" si="2185"/>
        <v>2082.41</v>
      </c>
      <c r="Q3835" s="63"/>
      <c r="R3835" s="69">
        <f t="shared" si="2192"/>
        <v>1897.98</v>
      </c>
      <c r="S3835" s="69">
        <f t="shared" si="2192"/>
        <v>184.46</v>
      </c>
      <c r="T3835" s="69">
        <f t="shared" si="2187"/>
        <v>2082.44</v>
      </c>
      <c r="U3835" s="69">
        <f t="shared" si="2188"/>
        <v>0</v>
      </c>
      <c r="V3835" s="77">
        <f t="shared" si="2189"/>
        <v>2082.44</v>
      </c>
      <c r="X3835" s="69">
        <v>1897.98</v>
      </c>
      <c r="Y3835" s="69">
        <v>184.46</v>
      </c>
      <c r="Z3835" s="69">
        <v>2082.44</v>
      </c>
      <c r="AA3835" s="78"/>
      <c r="AB3835" s="79">
        <f t="shared" si="2190"/>
        <v>0</v>
      </c>
    </row>
    <row r="3836" spans="1:28" ht="22.5" x14ac:dyDescent="0.25">
      <c r="A3836" s="71" t="s">
        <v>12590</v>
      </c>
      <c r="B3836" s="72" t="s">
        <v>17509</v>
      </c>
      <c r="C3836" s="73" t="s">
        <v>8780</v>
      </c>
      <c r="D3836" s="74">
        <v>0</v>
      </c>
      <c r="E3836" s="69">
        <v>1460.84</v>
      </c>
      <c r="F3836" s="75">
        <f t="shared" si="2181"/>
        <v>0</v>
      </c>
      <c r="G3836" s="28"/>
      <c r="H3836" s="69">
        <f t="shared" si="2191"/>
        <v>1322.51</v>
      </c>
      <c r="I3836" s="69">
        <f t="shared" si="2191"/>
        <v>138.33000000000001</v>
      </c>
      <c r="J3836" s="69">
        <f t="shared" si="2183"/>
        <v>1460.84</v>
      </c>
      <c r="K3836" s="69">
        <v>0</v>
      </c>
      <c r="L3836" s="75">
        <f t="shared" si="2184"/>
        <v>1460.84</v>
      </c>
      <c r="N3836" s="69">
        <v>1322.51</v>
      </c>
      <c r="O3836" s="69">
        <v>138.32999999999998</v>
      </c>
      <c r="P3836" s="69">
        <f t="shared" si="2185"/>
        <v>1460.84</v>
      </c>
      <c r="Q3836" s="63"/>
      <c r="R3836" s="69">
        <f t="shared" si="2192"/>
        <v>1322.51</v>
      </c>
      <c r="S3836" s="69">
        <f t="shared" si="2192"/>
        <v>138.34</v>
      </c>
      <c r="T3836" s="69">
        <f t="shared" si="2187"/>
        <v>1460.85</v>
      </c>
      <c r="U3836" s="69">
        <f t="shared" si="2188"/>
        <v>0</v>
      </c>
      <c r="V3836" s="77">
        <f t="shared" si="2189"/>
        <v>1460.85</v>
      </c>
      <c r="X3836" s="69">
        <v>1322.51</v>
      </c>
      <c r="Y3836" s="69">
        <v>138.34</v>
      </c>
      <c r="Z3836" s="69">
        <v>1460.85</v>
      </c>
      <c r="AA3836" s="78"/>
      <c r="AB3836" s="79">
        <f t="shared" si="2190"/>
        <v>0</v>
      </c>
    </row>
    <row r="3837" spans="1:28" ht="22.5" x14ac:dyDescent="0.25">
      <c r="A3837" s="71" t="s">
        <v>12591</v>
      </c>
      <c r="B3837" s="72" t="s">
        <v>17510</v>
      </c>
      <c r="C3837" s="73" t="s">
        <v>8780</v>
      </c>
      <c r="D3837" s="74">
        <v>0</v>
      </c>
      <c r="E3837" s="69">
        <v>1083.6099999999999</v>
      </c>
      <c r="F3837" s="75">
        <f t="shared" si="2181"/>
        <v>0</v>
      </c>
      <c r="G3837" s="28"/>
      <c r="H3837" s="69">
        <f t="shared" si="2191"/>
        <v>987.53</v>
      </c>
      <c r="I3837" s="69">
        <f t="shared" si="2191"/>
        <v>96.08</v>
      </c>
      <c r="J3837" s="69">
        <f t="shared" si="2183"/>
        <v>1083.6099999999999</v>
      </c>
      <c r="K3837" s="69">
        <v>0</v>
      </c>
      <c r="L3837" s="75">
        <f t="shared" si="2184"/>
        <v>1083.6099999999999</v>
      </c>
      <c r="N3837" s="69">
        <v>987.53</v>
      </c>
      <c r="O3837" s="69">
        <v>96.08</v>
      </c>
      <c r="P3837" s="69">
        <f t="shared" si="2185"/>
        <v>1083.6099999999999</v>
      </c>
      <c r="Q3837" s="63"/>
      <c r="R3837" s="69">
        <f t="shared" si="2192"/>
        <v>987.53</v>
      </c>
      <c r="S3837" s="69">
        <f t="shared" si="2192"/>
        <v>96.09</v>
      </c>
      <c r="T3837" s="69">
        <f t="shared" si="2187"/>
        <v>1083.6199999999999</v>
      </c>
      <c r="U3837" s="69">
        <f t="shared" si="2188"/>
        <v>0</v>
      </c>
      <c r="V3837" s="77">
        <f t="shared" si="2189"/>
        <v>1083.6199999999999</v>
      </c>
      <c r="X3837" s="69">
        <v>987.53</v>
      </c>
      <c r="Y3837" s="69">
        <v>96.09</v>
      </c>
      <c r="Z3837" s="69">
        <v>1083.6199999999999</v>
      </c>
      <c r="AA3837" s="78"/>
      <c r="AB3837" s="79">
        <f t="shared" si="2190"/>
        <v>-9.9999999997635314E-3</v>
      </c>
    </row>
    <row r="3838" spans="1:28" ht="22.5" x14ac:dyDescent="0.25">
      <c r="A3838" s="71" t="s">
        <v>12592</v>
      </c>
      <c r="B3838" s="72" t="s">
        <v>17511</v>
      </c>
      <c r="C3838" s="73" t="s">
        <v>8780</v>
      </c>
      <c r="D3838" s="74">
        <v>0</v>
      </c>
      <c r="E3838" s="69">
        <v>898.49</v>
      </c>
      <c r="F3838" s="75">
        <f t="shared" si="2181"/>
        <v>0</v>
      </c>
      <c r="G3838" s="28"/>
      <c r="H3838" s="69">
        <f t="shared" si="2191"/>
        <v>821.64</v>
      </c>
      <c r="I3838" s="69">
        <f t="shared" si="2191"/>
        <v>76.849999999999994</v>
      </c>
      <c r="J3838" s="69">
        <f t="shared" si="2183"/>
        <v>898.49</v>
      </c>
      <c r="K3838" s="69">
        <v>0</v>
      </c>
      <c r="L3838" s="75">
        <f t="shared" si="2184"/>
        <v>898.49</v>
      </c>
      <c r="N3838" s="69">
        <v>821.64</v>
      </c>
      <c r="O3838" s="69">
        <v>76.849999999999994</v>
      </c>
      <c r="P3838" s="69">
        <f t="shared" si="2185"/>
        <v>898.49</v>
      </c>
      <c r="Q3838" s="63"/>
      <c r="R3838" s="69">
        <f t="shared" si="2192"/>
        <v>821.64</v>
      </c>
      <c r="S3838" s="69">
        <f t="shared" si="2192"/>
        <v>76.86</v>
      </c>
      <c r="T3838" s="69">
        <f t="shared" si="2187"/>
        <v>898.5</v>
      </c>
      <c r="U3838" s="69">
        <f t="shared" si="2188"/>
        <v>0</v>
      </c>
      <c r="V3838" s="77">
        <f t="shared" si="2189"/>
        <v>898.5</v>
      </c>
      <c r="X3838" s="69">
        <v>821.64</v>
      </c>
      <c r="Y3838" s="69">
        <v>76.86</v>
      </c>
      <c r="Z3838" s="69">
        <v>898.5</v>
      </c>
      <c r="AA3838" s="78"/>
      <c r="AB3838" s="79">
        <f t="shared" si="2190"/>
        <v>-3.0000000000200089E-2</v>
      </c>
    </row>
    <row r="3839" spans="1:28" ht="22.5" x14ac:dyDescent="0.25">
      <c r="A3839" s="71" t="s">
        <v>12593</v>
      </c>
      <c r="B3839" s="72" t="s">
        <v>17512</v>
      </c>
      <c r="C3839" s="73" t="s">
        <v>8780</v>
      </c>
      <c r="D3839" s="74">
        <v>0</v>
      </c>
      <c r="E3839" s="69">
        <v>786.88</v>
      </c>
      <c r="F3839" s="75">
        <f t="shared" si="2181"/>
        <v>0</v>
      </c>
      <c r="G3839" s="28"/>
      <c r="H3839" s="69">
        <f t="shared" si="2191"/>
        <v>721.55</v>
      </c>
      <c r="I3839" s="69">
        <f t="shared" si="2191"/>
        <v>65.33</v>
      </c>
      <c r="J3839" s="69">
        <f t="shared" si="2183"/>
        <v>786.88</v>
      </c>
      <c r="K3839" s="69">
        <v>0</v>
      </c>
      <c r="L3839" s="75">
        <f t="shared" si="2184"/>
        <v>786.88</v>
      </c>
      <c r="N3839" s="69">
        <v>721.55</v>
      </c>
      <c r="O3839" s="69">
        <v>65.33</v>
      </c>
      <c r="P3839" s="69">
        <f t="shared" si="2185"/>
        <v>786.88</v>
      </c>
      <c r="Q3839" s="63"/>
      <c r="R3839" s="69">
        <f t="shared" si="2192"/>
        <v>721.55</v>
      </c>
      <c r="S3839" s="69">
        <f t="shared" si="2192"/>
        <v>65.33</v>
      </c>
      <c r="T3839" s="69">
        <f t="shared" si="2187"/>
        <v>786.88</v>
      </c>
      <c r="U3839" s="69">
        <f t="shared" si="2188"/>
        <v>0</v>
      </c>
      <c r="V3839" s="77">
        <f t="shared" si="2189"/>
        <v>786.88</v>
      </c>
      <c r="X3839" s="69">
        <v>721.55</v>
      </c>
      <c r="Y3839" s="69">
        <v>65.33</v>
      </c>
      <c r="Z3839" s="69">
        <v>786.88</v>
      </c>
      <c r="AA3839" s="78"/>
      <c r="AB3839" s="79">
        <f t="shared" si="2190"/>
        <v>-9.9999999999909051E-3</v>
      </c>
    </row>
    <row r="3840" spans="1:28" x14ac:dyDescent="0.25">
      <c r="A3840" s="71" t="s">
        <v>12594</v>
      </c>
      <c r="B3840" s="72" t="s">
        <v>17513</v>
      </c>
      <c r="C3840" s="73" t="s">
        <v>8780</v>
      </c>
      <c r="D3840" s="74">
        <v>0</v>
      </c>
      <c r="E3840" s="69">
        <v>706.84</v>
      </c>
      <c r="F3840" s="75">
        <f t="shared" si="2181"/>
        <v>0</v>
      </c>
      <c r="G3840" s="28"/>
      <c r="H3840" s="69">
        <f t="shared" si="2191"/>
        <v>649.19000000000005</v>
      </c>
      <c r="I3840" s="69">
        <f t="shared" si="2191"/>
        <v>57.65</v>
      </c>
      <c r="J3840" s="69">
        <f t="shared" si="2183"/>
        <v>706.84</v>
      </c>
      <c r="K3840" s="69">
        <v>0</v>
      </c>
      <c r="L3840" s="75">
        <f t="shared" si="2184"/>
        <v>706.84</v>
      </c>
      <c r="N3840" s="69">
        <v>649.19000000000005</v>
      </c>
      <c r="O3840" s="69">
        <v>57.65</v>
      </c>
      <c r="P3840" s="69">
        <f t="shared" si="2185"/>
        <v>706.84</v>
      </c>
      <c r="Q3840" s="63"/>
      <c r="R3840" s="69">
        <f t="shared" si="2192"/>
        <v>649.19000000000005</v>
      </c>
      <c r="S3840" s="69">
        <f t="shared" si="2192"/>
        <v>57.66</v>
      </c>
      <c r="T3840" s="69">
        <f t="shared" si="2187"/>
        <v>706.85</v>
      </c>
      <c r="U3840" s="69">
        <f t="shared" si="2188"/>
        <v>0</v>
      </c>
      <c r="V3840" s="77">
        <f t="shared" si="2189"/>
        <v>706.85</v>
      </c>
      <c r="X3840" s="69">
        <v>649.19000000000005</v>
      </c>
      <c r="Y3840" s="69">
        <v>57.66</v>
      </c>
      <c r="Z3840" s="69">
        <v>706.85</v>
      </c>
      <c r="AA3840" s="78"/>
      <c r="AB3840" s="79">
        <f t="shared" si="2190"/>
        <v>-9.9999999999909051E-3</v>
      </c>
    </row>
    <row r="3841" spans="1:28" x14ac:dyDescent="0.25">
      <c r="A3841" s="71" t="s">
        <v>12595</v>
      </c>
      <c r="B3841" s="72" t="s">
        <v>17514</v>
      </c>
      <c r="C3841" s="73" t="s">
        <v>8780</v>
      </c>
      <c r="D3841" s="74">
        <v>0</v>
      </c>
      <c r="E3841" s="69">
        <v>1301.9699999999998</v>
      </c>
      <c r="F3841" s="75">
        <f t="shared" si="2181"/>
        <v>0</v>
      </c>
      <c r="G3841" s="28"/>
      <c r="H3841" s="69">
        <f t="shared" si="2191"/>
        <v>1225.1199999999999</v>
      </c>
      <c r="I3841" s="69">
        <f t="shared" si="2191"/>
        <v>76.849999999999994</v>
      </c>
      <c r="J3841" s="69">
        <f t="shared" si="2183"/>
        <v>1301.9699999999998</v>
      </c>
      <c r="K3841" s="69">
        <v>0</v>
      </c>
      <c r="L3841" s="75">
        <f t="shared" si="2184"/>
        <v>1301.9699999999998</v>
      </c>
      <c r="N3841" s="69">
        <v>1225.1199999999999</v>
      </c>
      <c r="O3841" s="69">
        <v>76.849999999999994</v>
      </c>
      <c r="P3841" s="69">
        <f t="shared" si="2185"/>
        <v>1301.9699999999998</v>
      </c>
      <c r="Q3841" s="63"/>
      <c r="R3841" s="69">
        <f t="shared" si="2192"/>
        <v>1225.1199999999999</v>
      </c>
      <c r="S3841" s="69">
        <f t="shared" si="2192"/>
        <v>76.86</v>
      </c>
      <c r="T3841" s="69">
        <f t="shared" si="2187"/>
        <v>1301.9799999999998</v>
      </c>
      <c r="U3841" s="69">
        <f t="shared" si="2188"/>
        <v>0</v>
      </c>
      <c r="V3841" s="77">
        <f t="shared" si="2189"/>
        <v>1301.9799999999998</v>
      </c>
      <c r="X3841" s="69">
        <v>1225.1199999999999</v>
      </c>
      <c r="Y3841" s="69">
        <v>76.86</v>
      </c>
      <c r="Z3841" s="69">
        <v>1301.98</v>
      </c>
      <c r="AA3841" s="78"/>
      <c r="AB3841" s="79">
        <f t="shared" si="2190"/>
        <v>-9.9999999999909051E-3</v>
      </c>
    </row>
    <row r="3842" spans="1:28" x14ac:dyDescent="0.25">
      <c r="A3842" s="71" t="s">
        <v>12596</v>
      </c>
      <c r="B3842" s="72" t="s">
        <v>17515</v>
      </c>
      <c r="C3842" s="73" t="s">
        <v>8780</v>
      </c>
      <c r="D3842" s="74">
        <v>0</v>
      </c>
      <c r="E3842" s="69">
        <v>703.36</v>
      </c>
      <c r="F3842" s="75">
        <f t="shared" si="2181"/>
        <v>0</v>
      </c>
      <c r="G3842" s="28"/>
      <c r="H3842" s="69">
        <f t="shared" si="2191"/>
        <v>657.24</v>
      </c>
      <c r="I3842" s="69">
        <f t="shared" si="2191"/>
        <v>46.12</v>
      </c>
      <c r="J3842" s="69">
        <f t="shared" si="2183"/>
        <v>703.36</v>
      </c>
      <c r="K3842" s="69">
        <v>0</v>
      </c>
      <c r="L3842" s="75">
        <f t="shared" si="2184"/>
        <v>703.36</v>
      </c>
      <c r="N3842" s="69">
        <v>657.24</v>
      </c>
      <c r="O3842" s="69">
        <v>46.120000000000005</v>
      </c>
      <c r="P3842" s="69">
        <f t="shared" si="2185"/>
        <v>703.36</v>
      </c>
      <c r="Q3842" s="63"/>
      <c r="R3842" s="69">
        <f t="shared" si="2192"/>
        <v>657.24</v>
      </c>
      <c r="S3842" s="69">
        <f t="shared" si="2192"/>
        <v>46.12</v>
      </c>
      <c r="T3842" s="69">
        <f t="shared" si="2187"/>
        <v>703.36</v>
      </c>
      <c r="U3842" s="69">
        <f t="shared" si="2188"/>
        <v>0</v>
      </c>
      <c r="V3842" s="77">
        <f t="shared" si="2189"/>
        <v>703.36</v>
      </c>
      <c r="X3842" s="69">
        <v>657.24</v>
      </c>
      <c r="Y3842" s="69">
        <v>46.12</v>
      </c>
      <c r="Z3842" s="69">
        <v>703.36</v>
      </c>
      <c r="AA3842" s="78"/>
      <c r="AB3842" s="79">
        <f t="shared" si="2190"/>
        <v>0</v>
      </c>
    </row>
    <row r="3843" spans="1:28" x14ac:dyDescent="0.25">
      <c r="A3843" s="71" t="s">
        <v>12597</v>
      </c>
      <c r="B3843" s="72" t="s">
        <v>17516</v>
      </c>
      <c r="C3843" s="73" t="s">
        <v>8753</v>
      </c>
      <c r="D3843" s="74">
        <v>0</v>
      </c>
      <c r="E3843" s="69">
        <v>144.74</v>
      </c>
      <c r="F3843" s="75">
        <f t="shared" si="2181"/>
        <v>0</v>
      </c>
      <c r="G3843" s="28"/>
      <c r="H3843" s="69">
        <f t="shared" si="2191"/>
        <v>110.16</v>
      </c>
      <c r="I3843" s="69">
        <f t="shared" si="2191"/>
        <v>34.58</v>
      </c>
      <c r="J3843" s="69">
        <f t="shared" si="2183"/>
        <v>144.74</v>
      </c>
      <c r="K3843" s="69">
        <v>0</v>
      </c>
      <c r="L3843" s="75">
        <f t="shared" si="2184"/>
        <v>144.74</v>
      </c>
      <c r="N3843" s="69">
        <v>110.16</v>
      </c>
      <c r="O3843" s="69">
        <v>34.58</v>
      </c>
      <c r="P3843" s="69">
        <f t="shared" si="2185"/>
        <v>144.74</v>
      </c>
      <c r="Q3843" s="63"/>
      <c r="R3843" s="69">
        <f t="shared" si="2192"/>
        <v>110.16</v>
      </c>
      <c r="S3843" s="69">
        <f t="shared" si="2192"/>
        <v>34.58</v>
      </c>
      <c r="T3843" s="69">
        <f t="shared" si="2187"/>
        <v>144.74</v>
      </c>
      <c r="U3843" s="69">
        <f t="shared" si="2188"/>
        <v>0</v>
      </c>
      <c r="V3843" s="77">
        <f t="shared" si="2189"/>
        <v>144.74</v>
      </c>
      <c r="X3843" s="69">
        <v>110.16</v>
      </c>
      <c r="Y3843" s="69">
        <v>34.58</v>
      </c>
      <c r="Z3843" s="69">
        <v>144.74</v>
      </c>
      <c r="AA3843" s="78"/>
      <c r="AB3843" s="79">
        <f t="shared" si="2190"/>
        <v>-9.9999999999909051E-3</v>
      </c>
    </row>
    <row r="3844" spans="1:28" x14ac:dyDescent="0.25">
      <c r="A3844" s="71" t="s">
        <v>12598</v>
      </c>
      <c r="B3844" s="72" t="s">
        <v>17517</v>
      </c>
      <c r="C3844" s="73" t="s">
        <v>8753</v>
      </c>
      <c r="D3844" s="74">
        <v>0</v>
      </c>
      <c r="E3844" s="69">
        <v>222.70000000000002</v>
      </c>
      <c r="F3844" s="75">
        <f t="shared" si="2181"/>
        <v>0</v>
      </c>
      <c r="G3844" s="28"/>
      <c r="H3844" s="69">
        <f t="shared" si="2191"/>
        <v>176.58</v>
      </c>
      <c r="I3844" s="69">
        <f t="shared" si="2191"/>
        <v>46.12</v>
      </c>
      <c r="J3844" s="69">
        <f t="shared" si="2183"/>
        <v>222.70000000000002</v>
      </c>
      <c r="K3844" s="69">
        <v>0</v>
      </c>
      <c r="L3844" s="75">
        <f t="shared" si="2184"/>
        <v>222.70000000000002</v>
      </c>
      <c r="N3844" s="69">
        <v>176.58</v>
      </c>
      <c r="O3844" s="69">
        <v>46.120000000000005</v>
      </c>
      <c r="P3844" s="69">
        <f t="shared" si="2185"/>
        <v>222.70000000000002</v>
      </c>
      <c r="Q3844" s="63"/>
      <c r="R3844" s="69">
        <f t="shared" si="2192"/>
        <v>176.58</v>
      </c>
      <c r="S3844" s="69">
        <f t="shared" si="2192"/>
        <v>46.12</v>
      </c>
      <c r="T3844" s="69">
        <f t="shared" si="2187"/>
        <v>222.70000000000002</v>
      </c>
      <c r="U3844" s="69">
        <f t="shared" si="2188"/>
        <v>0</v>
      </c>
      <c r="V3844" s="77">
        <f t="shared" si="2189"/>
        <v>222.70000000000002</v>
      </c>
      <c r="X3844" s="69">
        <v>176.58</v>
      </c>
      <c r="Y3844" s="69">
        <v>46.12</v>
      </c>
      <c r="Z3844" s="69">
        <v>222.7</v>
      </c>
      <c r="AA3844" s="78"/>
      <c r="AB3844" s="79">
        <f t="shared" si="2190"/>
        <v>-1.0000000000218279E-2</v>
      </c>
    </row>
    <row r="3845" spans="1:28" ht="22.5" x14ac:dyDescent="0.25">
      <c r="A3845" s="65" t="s">
        <v>12599</v>
      </c>
      <c r="B3845" s="66" t="s">
        <v>17518</v>
      </c>
      <c r="C3845" s="67"/>
      <c r="D3845" s="68"/>
      <c r="E3845" s="69"/>
      <c r="F3845" s="70"/>
      <c r="H3845" s="69"/>
      <c r="I3845" s="69"/>
      <c r="J3845" s="69"/>
      <c r="K3845" s="69"/>
      <c r="L3845" s="75"/>
      <c r="N3845" s="69"/>
      <c r="O3845" s="69"/>
      <c r="P3845" s="69"/>
      <c r="Q3845" s="63"/>
      <c r="R3845" s="69"/>
      <c r="S3845" s="69"/>
      <c r="T3845" s="69"/>
      <c r="U3845" s="69"/>
      <c r="V3845" s="77"/>
      <c r="X3845" s="69"/>
      <c r="Y3845" s="69"/>
      <c r="Z3845" s="69"/>
      <c r="AB3845" s="79">
        <f t="shared" si="2190"/>
        <v>0</v>
      </c>
    </row>
    <row r="3846" spans="1:28" ht="22.5" x14ac:dyDescent="0.25">
      <c r="A3846" s="71" t="s">
        <v>12600</v>
      </c>
      <c r="B3846" s="72" t="s">
        <v>17519</v>
      </c>
      <c r="C3846" s="108" t="s">
        <v>8753</v>
      </c>
      <c r="D3846" s="74">
        <v>0</v>
      </c>
      <c r="E3846" s="69">
        <v>5889.9</v>
      </c>
      <c r="F3846" s="75">
        <f t="shared" ref="F3846:F3851" si="2193">ROUND(D3846*E3846,2)</f>
        <v>0</v>
      </c>
      <c r="G3846" s="33"/>
      <c r="H3846" s="69">
        <f t="shared" ref="H3846:I3851" si="2194">ROUND(N3846+(N3846*$H$2/100),2)</f>
        <v>4327.66</v>
      </c>
      <c r="I3846" s="69">
        <f t="shared" si="2194"/>
        <v>1562.24</v>
      </c>
      <c r="J3846" s="69">
        <f t="shared" ref="J3846:J3851" si="2195">H3846+I3846</f>
        <v>5889.9</v>
      </c>
      <c r="K3846" s="69">
        <v>0</v>
      </c>
      <c r="L3846" s="75">
        <f t="shared" ref="L3846:L3851" si="2196">SUM(J3846:K3846)</f>
        <v>5889.9</v>
      </c>
      <c r="N3846" s="69">
        <v>4327.66</v>
      </c>
      <c r="O3846" s="69">
        <v>1562.24</v>
      </c>
      <c r="P3846" s="69">
        <f t="shared" ref="P3846:P3851" si="2197">SUM(N3846:O3846)</f>
        <v>5889.9</v>
      </c>
      <c r="Q3846" s="63"/>
      <c r="R3846" s="69">
        <f t="shared" ref="R3846:S3851" si="2198">X3846</f>
        <v>4327.66</v>
      </c>
      <c r="S3846" s="69">
        <f t="shared" si="2198"/>
        <v>1562.4</v>
      </c>
      <c r="T3846" s="69">
        <f t="shared" ref="T3846:T3851" si="2199">R3846+S3846</f>
        <v>5890.0599999999995</v>
      </c>
      <c r="U3846" s="69">
        <f t="shared" ref="U3846:U3851" si="2200">ROUND(Z3846*$H$2,2)/100</f>
        <v>0</v>
      </c>
      <c r="V3846" s="77">
        <f t="shared" ref="V3846:V3851" si="2201">SUM(T3846:U3846)</f>
        <v>5890.0599999999995</v>
      </c>
      <c r="X3846" s="69">
        <v>4327.66</v>
      </c>
      <c r="Y3846" s="69">
        <v>1562.4</v>
      </c>
      <c r="Z3846" s="69">
        <v>5890.06</v>
      </c>
      <c r="AB3846" s="79">
        <f t="shared" si="2190"/>
        <v>0</v>
      </c>
    </row>
    <row r="3847" spans="1:28" ht="22.5" x14ac:dyDescent="0.25">
      <c r="A3847" s="71" t="s">
        <v>12601</v>
      </c>
      <c r="B3847" s="72" t="s">
        <v>17520</v>
      </c>
      <c r="C3847" s="108" t="s">
        <v>8753</v>
      </c>
      <c r="D3847" s="74">
        <v>0</v>
      </c>
      <c r="E3847" s="69">
        <v>17744.55</v>
      </c>
      <c r="F3847" s="75">
        <f t="shared" si="2193"/>
        <v>0</v>
      </c>
      <c r="G3847" s="33"/>
      <c r="H3847" s="69">
        <f t="shared" si="2194"/>
        <v>14099.32</v>
      </c>
      <c r="I3847" s="69">
        <f t="shared" si="2194"/>
        <v>3645.23</v>
      </c>
      <c r="J3847" s="69">
        <f t="shared" si="2195"/>
        <v>17744.55</v>
      </c>
      <c r="K3847" s="69">
        <v>0</v>
      </c>
      <c r="L3847" s="75">
        <f t="shared" si="2196"/>
        <v>17744.55</v>
      </c>
      <c r="N3847" s="69">
        <v>14099.32</v>
      </c>
      <c r="O3847" s="69">
        <v>3645.23</v>
      </c>
      <c r="P3847" s="69">
        <f t="shared" si="2197"/>
        <v>17744.55</v>
      </c>
      <c r="Q3847" s="63"/>
      <c r="R3847" s="69">
        <f t="shared" si="2198"/>
        <v>14099.32</v>
      </c>
      <c r="S3847" s="69">
        <f t="shared" si="2198"/>
        <v>3645.6</v>
      </c>
      <c r="T3847" s="69">
        <f t="shared" si="2199"/>
        <v>17744.919999999998</v>
      </c>
      <c r="U3847" s="69">
        <f t="shared" si="2200"/>
        <v>0</v>
      </c>
      <c r="V3847" s="77">
        <f t="shared" si="2201"/>
        <v>17744.919999999998</v>
      </c>
      <c r="X3847" s="69">
        <v>14099.32</v>
      </c>
      <c r="Y3847" s="69">
        <v>3645.6</v>
      </c>
      <c r="Z3847" s="69">
        <v>17744.919999999998</v>
      </c>
      <c r="AB3847" s="79">
        <f t="shared" si="2190"/>
        <v>0</v>
      </c>
    </row>
    <row r="3848" spans="1:28" ht="22.5" x14ac:dyDescent="0.25">
      <c r="A3848" s="71" t="s">
        <v>12602</v>
      </c>
      <c r="B3848" s="72" t="s">
        <v>17521</v>
      </c>
      <c r="C3848" s="73" t="s">
        <v>8753</v>
      </c>
      <c r="D3848" s="74">
        <v>0</v>
      </c>
      <c r="E3848" s="69">
        <v>6121.1799999999994</v>
      </c>
      <c r="F3848" s="75">
        <f t="shared" si="2193"/>
        <v>0</v>
      </c>
      <c r="H3848" s="69">
        <f t="shared" si="2194"/>
        <v>5919.9</v>
      </c>
      <c r="I3848" s="69">
        <f t="shared" si="2194"/>
        <v>201.28</v>
      </c>
      <c r="J3848" s="69">
        <f t="shared" si="2195"/>
        <v>6121.1799999999994</v>
      </c>
      <c r="K3848" s="69">
        <v>0</v>
      </c>
      <c r="L3848" s="75">
        <f t="shared" si="2196"/>
        <v>6121.1799999999994</v>
      </c>
      <c r="N3848" s="69">
        <v>5919.9</v>
      </c>
      <c r="O3848" s="69">
        <v>201.28</v>
      </c>
      <c r="P3848" s="69">
        <f t="shared" si="2197"/>
        <v>6121.1799999999994</v>
      </c>
      <c r="Q3848" s="63"/>
      <c r="R3848" s="69">
        <f t="shared" si="2198"/>
        <v>5919.9</v>
      </c>
      <c r="S3848" s="69">
        <f t="shared" si="2198"/>
        <v>201.3</v>
      </c>
      <c r="T3848" s="69">
        <f t="shared" si="2199"/>
        <v>6121.2</v>
      </c>
      <c r="U3848" s="69">
        <f t="shared" si="2200"/>
        <v>0</v>
      </c>
      <c r="V3848" s="77">
        <f t="shared" si="2201"/>
        <v>6121.2</v>
      </c>
      <c r="X3848" s="69">
        <v>5919.9</v>
      </c>
      <c r="Y3848" s="69">
        <v>201.3</v>
      </c>
      <c r="Z3848" s="69">
        <v>6121.2</v>
      </c>
      <c r="AB3848" s="79">
        <f t="shared" si="2190"/>
        <v>0</v>
      </c>
    </row>
    <row r="3849" spans="1:28" ht="22.5" x14ac:dyDescent="0.25">
      <c r="A3849" s="71" t="s">
        <v>12603</v>
      </c>
      <c r="B3849" s="72" t="s">
        <v>17522</v>
      </c>
      <c r="C3849" s="73" t="s">
        <v>8753</v>
      </c>
      <c r="D3849" s="74">
        <v>0</v>
      </c>
      <c r="E3849" s="69">
        <v>3674.02</v>
      </c>
      <c r="F3849" s="75">
        <f t="shared" si="2193"/>
        <v>0</v>
      </c>
      <c r="H3849" s="69">
        <f t="shared" si="2194"/>
        <v>3472.74</v>
      </c>
      <c r="I3849" s="69">
        <f t="shared" si="2194"/>
        <v>201.28</v>
      </c>
      <c r="J3849" s="69">
        <f t="shared" si="2195"/>
        <v>3674.02</v>
      </c>
      <c r="K3849" s="69">
        <v>0</v>
      </c>
      <c r="L3849" s="75">
        <f t="shared" si="2196"/>
        <v>3674.02</v>
      </c>
      <c r="N3849" s="69">
        <v>3472.74</v>
      </c>
      <c r="O3849" s="69">
        <v>201.28</v>
      </c>
      <c r="P3849" s="69">
        <f t="shared" si="2197"/>
        <v>3674.02</v>
      </c>
      <c r="Q3849" s="63"/>
      <c r="R3849" s="69">
        <f t="shared" si="2198"/>
        <v>3472.74</v>
      </c>
      <c r="S3849" s="69">
        <f t="shared" si="2198"/>
        <v>201.3</v>
      </c>
      <c r="T3849" s="69">
        <f t="shared" si="2199"/>
        <v>3674.04</v>
      </c>
      <c r="U3849" s="69">
        <f t="shared" si="2200"/>
        <v>0</v>
      </c>
      <c r="V3849" s="77">
        <f t="shared" si="2201"/>
        <v>3674.04</v>
      </c>
      <c r="X3849" s="69">
        <v>3472.74</v>
      </c>
      <c r="Y3849" s="69">
        <v>201.3</v>
      </c>
      <c r="Z3849" s="69">
        <v>3674.04</v>
      </c>
      <c r="AB3849" s="79">
        <f t="shared" si="2190"/>
        <v>-0.16000000000076398</v>
      </c>
    </row>
    <row r="3850" spans="1:28" ht="22.5" x14ac:dyDescent="0.25">
      <c r="A3850" s="71" t="s">
        <v>12604</v>
      </c>
      <c r="B3850" s="72" t="s">
        <v>17523</v>
      </c>
      <c r="C3850" s="73" t="s">
        <v>8753</v>
      </c>
      <c r="D3850" s="74">
        <v>0</v>
      </c>
      <c r="E3850" s="69">
        <v>3355.6800000000003</v>
      </c>
      <c r="F3850" s="75">
        <f t="shared" si="2193"/>
        <v>0</v>
      </c>
      <c r="H3850" s="69">
        <f t="shared" si="2194"/>
        <v>3154.4</v>
      </c>
      <c r="I3850" s="69">
        <f t="shared" si="2194"/>
        <v>201.28</v>
      </c>
      <c r="J3850" s="69">
        <f t="shared" si="2195"/>
        <v>3355.6800000000003</v>
      </c>
      <c r="K3850" s="69">
        <v>0</v>
      </c>
      <c r="L3850" s="75">
        <f t="shared" si="2196"/>
        <v>3355.6800000000003</v>
      </c>
      <c r="N3850" s="69">
        <v>3154.4</v>
      </c>
      <c r="O3850" s="69">
        <v>201.28</v>
      </c>
      <c r="P3850" s="69">
        <f t="shared" si="2197"/>
        <v>3355.6800000000003</v>
      </c>
      <c r="Q3850" s="63"/>
      <c r="R3850" s="69">
        <f t="shared" si="2198"/>
        <v>3154.4</v>
      </c>
      <c r="S3850" s="69">
        <f t="shared" si="2198"/>
        <v>201.3</v>
      </c>
      <c r="T3850" s="69">
        <f t="shared" si="2199"/>
        <v>3355.7000000000003</v>
      </c>
      <c r="U3850" s="69">
        <f t="shared" si="2200"/>
        <v>0</v>
      </c>
      <c r="V3850" s="77">
        <f t="shared" si="2201"/>
        <v>3355.7000000000003</v>
      </c>
      <c r="X3850" s="69">
        <v>3154.4</v>
      </c>
      <c r="Y3850" s="69">
        <v>201.3</v>
      </c>
      <c r="Z3850" s="69">
        <v>3355.7</v>
      </c>
      <c r="AB3850" s="79">
        <f t="shared" si="2190"/>
        <v>-0.36999999999898137</v>
      </c>
    </row>
    <row r="3851" spans="1:28" x14ac:dyDescent="0.25">
      <c r="A3851" s="71" t="s">
        <v>12605</v>
      </c>
      <c r="B3851" s="72" t="s">
        <v>17524</v>
      </c>
      <c r="C3851" s="73" t="s">
        <v>8753</v>
      </c>
      <c r="D3851" s="74">
        <v>0</v>
      </c>
      <c r="E3851" s="69">
        <v>9664.5300000000007</v>
      </c>
      <c r="F3851" s="75">
        <f t="shared" si="2193"/>
        <v>0</v>
      </c>
      <c r="H3851" s="69">
        <f t="shared" si="2194"/>
        <v>9192.58</v>
      </c>
      <c r="I3851" s="69">
        <f t="shared" si="2194"/>
        <v>471.95</v>
      </c>
      <c r="J3851" s="69">
        <f t="shared" si="2195"/>
        <v>9664.5300000000007</v>
      </c>
      <c r="K3851" s="69">
        <v>0</v>
      </c>
      <c r="L3851" s="75">
        <f t="shared" si="2196"/>
        <v>9664.5300000000007</v>
      </c>
      <c r="N3851" s="69">
        <v>9192.58</v>
      </c>
      <c r="O3851" s="69">
        <v>471.95</v>
      </c>
      <c r="P3851" s="69">
        <f t="shared" si="2197"/>
        <v>9664.5300000000007</v>
      </c>
      <c r="Q3851" s="63"/>
      <c r="R3851" s="69">
        <f t="shared" si="2198"/>
        <v>9192.58</v>
      </c>
      <c r="S3851" s="69">
        <f t="shared" si="2198"/>
        <v>472</v>
      </c>
      <c r="T3851" s="69">
        <f t="shared" si="2199"/>
        <v>9664.58</v>
      </c>
      <c r="U3851" s="69">
        <f t="shared" si="2200"/>
        <v>0</v>
      </c>
      <c r="V3851" s="77">
        <f t="shared" si="2201"/>
        <v>9664.58</v>
      </c>
      <c r="X3851" s="69">
        <v>9192.58</v>
      </c>
      <c r="Y3851" s="69">
        <v>472</v>
      </c>
      <c r="Z3851" s="69">
        <v>9664.58</v>
      </c>
      <c r="AB3851" s="79">
        <f t="shared" si="2190"/>
        <v>-2.0000000000436557E-2</v>
      </c>
    </row>
    <row r="3852" spans="1:28" ht="22.5" x14ac:dyDescent="0.25">
      <c r="A3852" s="65" t="s">
        <v>12606</v>
      </c>
      <c r="B3852" s="66" t="s">
        <v>17525</v>
      </c>
      <c r="C3852" s="73"/>
      <c r="D3852" s="74"/>
      <c r="E3852" s="69"/>
      <c r="F3852" s="75"/>
      <c r="H3852" s="69"/>
      <c r="I3852" s="69"/>
      <c r="J3852" s="69"/>
      <c r="K3852" s="69"/>
      <c r="L3852" s="75"/>
      <c r="N3852" s="69"/>
      <c r="O3852" s="69"/>
      <c r="P3852" s="69"/>
      <c r="Q3852" s="63"/>
      <c r="R3852" s="69"/>
      <c r="S3852" s="69"/>
      <c r="T3852" s="69"/>
      <c r="U3852" s="69"/>
      <c r="V3852" s="77"/>
      <c r="X3852" s="69"/>
      <c r="Y3852" s="69"/>
      <c r="Z3852" s="69"/>
      <c r="AB3852" s="79">
        <f t="shared" si="2190"/>
        <v>-1.999999999998181E-2</v>
      </c>
    </row>
    <row r="3853" spans="1:28" x14ac:dyDescent="0.25">
      <c r="A3853" s="71" t="s">
        <v>12607</v>
      </c>
      <c r="B3853" s="72" t="s">
        <v>17526</v>
      </c>
      <c r="C3853" s="73" t="s">
        <v>8753</v>
      </c>
      <c r="D3853" s="74">
        <v>0</v>
      </c>
      <c r="E3853" s="69">
        <v>138.78</v>
      </c>
      <c r="F3853" s="75">
        <f t="shared" ref="F3853:F3877" si="2202">ROUND(D3853*E3853,2)</f>
        <v>0</v>
      </c>
      <c r="H3853" s="69">
        <f t="shared" ref="H3853:I3877" si="2203">ROUND(N3853+(N3853*$H$2/100),2)</f>
        <v>137.11000000000001</v>
      </c>
      <c r="I3853" s="69">
        <f t="shared" si="2203"/>
        <v>1.67</v>
      </c>
      <c r="J3853" s="69">
        <f t="shared" ref="J3853:J3877" si="2204">H3853+I3853</f>
        <v>138.78</v>
      </c>
      <c r="K3853" s="69">
        <v>0</v>
      </c>
      <c r="L3853" s="75">
        <f t="shared" ref="L3853:L3877" si="2205">SUM(J3853:K3853)</f>
        <v>138.78</v>
      </c>
      <c r="N3853" s="69">
        <v>137.11000000000001</v>
      </c>
      <c r="O3853" s="69">
        <v>1.67</v>
      </c>
      <c r="P3853" s="69">
        <f t="shared" ref="P3853:P3877" si="2206">SUM(N3853:O3853)</f>
        <v>138.78</v>
      </c>
      <c r="Q3853" s="63"/>
      <c r="R3853" s="69">
        <f t="shared" ref="R3853:S3877" si="2207">X3853</f>
        <v>137.11000000000001</v>
      </c>
      <c r="S3853" s="69">
        <f t="shared" si="2207"/>
        <v>1.67</v>
      </c>
      <c r="T3853" s="69">
        <f t="shared" ref="T3853:T3877" si="2208">R3853+S3853</f>
        <v>138.78</v>
      </c>
      <c r="U3853" s="69">
        <f t="shared" ref="U3853:U3877" si="2209">ROUND(Z3853*$H$2,2)/100</f>
        <v>0</v>
      </c>
      <c r="V3853" s="77">
        <f t="shared" ref="V3853:V3877" si="2210">SUM(T3853:U3853)</f>
        <v>138.78</v>
      </c>
      <c r="X3853" s="69">
        <v>137.11000000000001</v>
      </c>
      <c r="Y3853" s="69">
        <v>1.67</v>
      </c>
      <c r="Z3853" s="69">
        <v>138.78</v>
      </c>
      <c r="AB3853" s="79">
        <f t="shared" si="2190"/>
        <v>-1.9999999999527063E-2</v>
      </c>
    </row>
    <row r="3854" spans="1:28" ht="22.5" x14ac:dyDescent="0.25">
      <c r="A3854" s="71" t="s">
        <v>12608</v>
      </c>
      <c r="B3854" s="72" t="s">
        <v>17527</v>
      </c>
      <c r="C3854" s="73" t="s">
        <v>8753</v>
      </c>
      <c r="D3854" s="74">
        <v>0</v>
      </c>
      <c r="E3854" s="69">
        <v>18.04</v>
      </c>
      <c r="F3854" s="75">
        <f t="shared" si="2202"/>
        <v>0</v>
      </c>
      <c r="H3854" s="69">
        <f t="shared" si="2203"/>
        <v>7.98</v>
      </c>
      <c r="I3854" s="69">
        <f t="shared" si="2203"/>
        <v>10.06</v>
      </c>
      <c r="J3854" s="69">
        <f t="shared" si="2204"/>
        <v>18.04</v>
      </c>
      <c r="K3854" s="69">
        <v>0</v>
      </c>
      <c r="L3854" s="75">
        <f t="shared" si="2205"/>
        <v>18.04</v>
      </c>
      <c r="N3854" s="69">
        <v>7.98</v>
      </c>
      <c r="O3854" s="69">
        <v>10.06</v>
      </c>
      <c r="P3854" s="69">
        <f t="shared" si="2206"/>
        <v>18.04</v>
      </c>
      <c r="Q3854" s="63"/>
      <c r="R3854" s="69">
        <f t="shared" si="2207"/>
        <v>7.98</v>
      </c>
      <c r="S3854" s="69">
        <f t="shared" si="2207"/>
        <v>10.06</v>
      </c>
      <c r="T3854" s="69">
        <f t="shared" si="2208"/>
        <v>18.04</v>
      </c>
      <c r="U3854" s="69">
        <f t="shared" si="2209"/>
        <v>0</v>
      </c>
      <c r="V3854" s="77">
        <f t="shared" si="2210"/>
        <v>18.04</v>
      </c>
      <c r="X3854" s="69">
        <v>7.98</v>
      </c>
      <c r="Y3854" s="69">
        <v>10.06</v>
      </c>
      <c r="Z3854" s="69">
        <v>18.04</v>
      </c>
      <c r="AB3854" s="79">
        <f t="shared" si="2190"/>
        <v>-4.9999999999272404E-2</v>
      </c>
    </row>
    <row r="3855" spans="1:28" ht="22.5" x14ac:dyDescent="0.25">
      <c r="A3855" s="71" t="s">
        <v>12609</v>
      </c>
      <c r="B3855" s="72" t="s">
        <v>17528</v>
      </c>
      <c r="C3855" s="73" t="s">
        <v>8753</v>
      </c>
      <c r="D3855" s="74">
        <v>0</v>
      </c>
      <c r="E3855" s="69">
        <v>175.80999999999997</v>
      </c>
      <c r="F3855" s="75">
        <f t="shared" si="2202"/>
        <v>0</v>
      </c>
      <c r="H3855" s="69">
        <f t="shared" si="2203"/>
        <v>174.14</v>
      </c>
      <c r="I3855" s="69">
        <f t="shared" si="2203"/>
        <v>1.67</v>
      </c>
      <c r="J3855" s="69">
        <f t="shared" si="2204"/>
        <v>175.80999999999997</v>
      </c>
      <c r="K3855" s="69">
        <v>0</v>
      </c>
      <c r="L3855" s="75">
        <f t="shared" si="2205"/>
        <v>175.80999999999997</v>
      </c>
      <c r="N3855" s="69">
        <v>174.14</v>
      </c>
      <c r="O3855" s="69">
        <v>1.67</v>
      </c>
      <c r="P3855" s="69">
        <f t="shared" si="2206"/>
        <v>175.80999999999997</v>
      </c>
      <c r="Q3855" s="63"/>
      <c r="R3855" s="69">
        <f t="shared" si="2207"/>
        <v>174.14</v>
      </c>
      <c r="S3855" s="69">
        <f t="shared" si="2207"/>
        <v>1.67</v>
      </c>
      <c r="T3855" s="69">
        <f t="shared" si="2208"/>
        <v>175.80999999999997</v>
      </c>
      <c r="U3855" s="69">
        <f t="shared" si="2209"/>
        <v>0</v>
      </c>
      <c r="V3855" s="77">
        <f t="shared" si="2210"/>
        <v>175.80999999999997</v>
      </c>
      <c r="X3855" s="69">
        <v>174.14</v>
      </c>
      <c r="Y3855" s="69">
        <v>1.67</v>
      </c>
      <c r="Z3855" s="69">
        <v>175.81</v>
      </c>
      <c r="AB3855" s="79">
        <f t="shared" si="2190"/>
        <v>0</v>
      </c>
    </row>
    <row r="3856" spans="1:28" ht="22.5" x14ac:dyDescent="0.25">
      <c r="A3856" s="71" t="s">
        <v>12610</v>
      </c>
      <c r="B3856" s="72" t="s">
        <v>17529</v>
      </c>
      <c r="C3856" s="73" t="s">
        <v>8753</v>
      </c>
      <c r="D3856" s="74">
        <v>0</v>
      </c>
      <c r="E3856" s="69">
        <v>1348.3799999999999</v>
      </c>
      <c r="F3856" s="75">
        <f t="shared" si="2202"/>
        <v>0</v>
      </c>
      <c r="H3856" s="69">
        <f t="shared" si="2203"/>
        <v>1338.1</v>
      </c>
      <c r="I3856" s="69">
        <f t="shared" si="2203"/>
        <v>10.28</v>
      </c>
      <c r="J3856" s="69">
        <f t="shared" si="2204"/>
        <v>1348.3799999999999</v>
      </c>
      <c r="K3856" s="69">
        <v>0</v>
      </c>
      <c r="L3856" s="75">
        <f t="shared" si="2205"/>
        <v>1348.3799999999999</v>
      </c>
      <c r="N3856" s="69">
        <v>1338.1</v>
      </c>
      <c r="O3856" s="69">
        <v>10.28</v>
      </c>
      <c r="P3856" s="69">
        <f t="shared" si="2206"/>
        <v>1348.3799999999999</v>
      </c>
      <c r="Q3856" s="63"/>
      <c r="R3856" s="69">
        <f t="shared" si="2207"/>
        <v>1338.1</v>
      </c>
      <c r="S3856" s="69">
        <f t="shared" si="2207"/>
        <v>10.28</v>
      </c>
      <c r="T3856" s="69">
        <f t="shared" si="2208"/>
        <v>1348.3799999999999</v>
      </c>
      <c r="U3856" s="69">
        <f t="shared" si="2209"/>
        <v>0</v>
      </c>
      <c r="V3856" s="77">
        <f t="shared" si="2210"/>
        <v>1348.3799999999999</v>
      </c>
      <c r="X3856" s="69">
        <v>1338.1</v>
      </c>
      <c r="Y3856" s="69">
        <v>10.28</v>
      </c>
      <c r="Z3856" s="69">
        <v>1348.38</v>
      </c>
      <c r="AB3856" s="79">
        <f t="shared" si="2190"/>
        <v>0</v>
      </c>
    </row>
    <row r="3857" spans="1:28" x14ac:dyDescent="0.25">
      <c r="A3857" s="71" t="s">
        <v>12611</v>
      </c>
      <c r="B3857" s="72" t="s">
        <v>17530</v>
      </c>
      <c r="C3857" s="73" t="s">
        <v>8753</v>
      </c>
      <c r="D3857" s="74">
        <v>0</v>
      </c>
      <c r="E3857" s="69">
        <v>1229.52</v>
      </c>
      <c r="F3857" s="75">
        <f t="shared" si="2202"/>
        <v>0</v>
      </c>
      <c r="H3857" s="69">
        <f t="shared" si="2203"/>
        <v>1214.1099999999999</v>
      </c>
      <c r="I3857" s="69">
        <f t="shared" si="2203"/>
        <v>15.41</v>
      </c>
      <c r="J3857" s="69">
        <f t="shared" si="2204"/>
        <v>1229.52</v>
      </c>
      <c r="K3857" s="69">
        <v>0</v>
      </c>
      <c r="L3857" s="75">
        <f t="shared" si="2205"/>
        <v>1229.52</v>
      </c>
      <c r="N3857" s="69">
        <v>1214.1099999999999</v>
      </c>
      <c r="O3857" s="69">
        <v>15.41</v>
      </c>
      <c r="P3857" s="69">
        <f t="shared" si="2206"/>
        <v>1229.52</v>
      </c>
      <c r="Q3857" s="63"/>
      <c r="R3857" s="69">
        <f t="shared" si="2207"/>
        <v>1214.1099999999999</v>
      </c>
      <c r="S3857" s="69">
        <f t="shared" si="2207"/>
        <v>15.41</v>
      </c>
      <c r="T3857" s="69">
        <f t="shared" si="2208"/>
        <v>1229.52</v>
      </c>
      <c r="U3857" s="69">
        <f t="shared" si="2209"/>
        <v>0</v>
      </c>
      <c r="V3857" s="77">
        <f t="shared" si="2210"/>
        <v>1229.52</v>
      </c>
      <c r="X3857" s="69">
        <v>1214.1099999999999</v>
      </c>
      <c r="Y3857" s="69">
        <v>15.41</v>
      </c>
      <c r="Z3857" s="69">
        <v>1229.52</v>
      </c>
      <c r="AB3857" s="79">
        <f t="shared" si="2190"/>
        <v>0</v>
      </c>
    </row>
    <row r="3858" spans="1:28" ht="22.5" x14ac:dyDescent="0.25">
      <c r="A3858" s="71" t="s">
        <v>12612</v>
      </c>
      <c r="B3858" s="72" t="s">
        <v>17531</v>
      </c>
      <c r="C3858" s="73" t="s">
        <v>8753</v>
      </c>
      <c r="D3858" s="74">
        <v>0</v>
      </c>
      <c r="E3858" s="69">
        <v>585.72</v>
      </c>
      <c r="F3858" s="75">
        <f t="shared" si="2202"/>
        <v>0</v>
      </c>
      <c r="H3858" s="69">
        <f t="shared" si="2203"/>
        <v>573.72</v>
      </c>
      <c r="I3858" s="69">
        <f t="shared" si="2203"/>
        <v>12</v>
      </c>
      <c r="J3858" s="69">
        <f t="shared" si="2204"/>
        <v>585.72</v>
      </c>
      <c r="K3858" s="69">
        <v>0</v>
      </c>
      <c r="L3858" s="75">
        <f t="shared" si="2205"/>
        <v>585.72</v>
      </c>
      <c r="N3858" s="69">
        <v>573.72</v>
      </c>
      <c r="O3858" s="69">
        <v>12</v>
      </c>
      <c r="P3858" s="69">
        <f t="shared" si="2206"/>
        <v>585.72</v>
      </c>
      <c r="Q3858" s="63"/>
      <c r="R3858" s="69">
        <f t="shared" si="2207"/>
        <v>573.72</v>
      </c>
      <c r="S3858" s="69">
        <f t="shared" si="2207"/>
        <v>12</v>
      </c>
      <c r="T3858" s="69">
        <f t="shared" si="2208"/>
        <v>585.72</v>
      </c>
      <c r="U3858" s="69">
        <f t="shared" si="2209"/>
        <v>0</v>
      </c>
      <c r="V3858" s="77">
        <f t="shared" si="2210"/>
        <v>585.72</v>
      </c>
      <c r="X3858" s="69">
        <v>573.72</v>
      </c>
      <c r="Y3858" s="69">
        <v>12</v>
      </c>
      <c r="Z3858" s="69">
        <v>585.72</v>
      </c>
      <c r="AB3858" s="79">
        <f t="shared" si="2190"/>
        <v>0</v>
      </c>
    </row>
    <row r="3859" spans="1:28" ht="22.5" x14ac:dyDescent="0.25">
      <c r="A3859" s="71" t="s">
        <v>12613</v>
      </c>
      <c r="B3859" s="72" t="s">
        <v>17532</v>
      </c>
      <c r="C3859" s="73" t="s">
        <v>8753</v>
      </c>
      <c r="D3859" s="74">
        <v>0</v>
      </c>
      <c r="E3859" s="69">
        <v>1620.19</v>
      </c>
      <c r="F3859" s="75">
        <f t="shared" si="2202"/>
        <v>0</v>
      </c>
      <c r="H3859" s="69">
        <f t="shared" si="2203"/>
        <v>1604.78</v>
      </c>
      <c r="I3859" s="69">
        <f t="shared" si="2203"/>
        <v>15.41</v>
      </c>
      <c r="J3859" s="69">
        <f t="shared" si="2204"/>
        <v>1620.19</v>
      </c>
      <c r="K3859" s="69">
        <v>0</v>
      </c>
      <c r="L3859" s="75">
        <f t="shared" si="2205"/>
        <v>1620.19</v>
      </c>
      <c r="N3859" s="69">
        <v>1604.78</v>
      </c>
      <c r="O3859" s="69">
        <v>15.41</v>
      </c>
      <c r="P3859" s="69">
        <f t="shared" si="2206"/>
        <v>1620.19</v>
      </c>
      <c r="Q3859" s="63"/>
      <c r="R3859" s="69">
        <f t="shared" si="2207"/>
        <v>1604.78</v>
      </c>
      <c r="S3859" s="69">
        <f t="shared" si="2207"/>
        <v>15.41</v>
      </c>
      <c r="T3859" s="69">
        <f t="shared" si="2208"/>
        <v>1620.19</v>
      </c>
      <c r="U3859" s="69">
        <f t="shared" si="2209"/>
        <v>0</v>
      </c>
      <c r="V3859" s="77">
        <f t="shared" si="2210"/>
        <v>1620.19</v>
      </c>
      <c r="X3859" s="69">
        <v>1604.78</v>
      </c>
      <c r="Y3859" s="69">
        <v>15.41</v>
      </c>
      <c r="Z3859" s="69">
        <v>1620.19</v>
      </c>
      <c r="AB3859" s="79">
        <f t="shared" si="2190"/>
        <v>0</v>
      </c>
    </row>
    <row r="3860" spans="1:28" s="33" customFormat="1" ht="22.5" x14ac:dyDescent="0.25">
      <c r="A3860" s="71" t="s">
        <v>12614</v>
      </c>
      <c r="B3860" s="72" t="s">
        <v>17533</v>
      </c>
      <c r="C3860" s="73" t="s">
        <v>8753</v>
      </c>
      <c r="D3860" s="74">
        <v>0</v>
      </c>
      <c r="E3860" s="69">
        <v>234.04</v>
      </c>
      <c r="F3860" s="75">
        <f t="shared" si="2202"/>
        <v>0</v>
      </c>
      <c r="G3860" s="38"/>
      <c r="H3860" s="69">
        <f t="shared" si="2203"/>
        <v>218.63</v>
      </c>
      <c r="I3860" s="69">
        <f t="shared" si="2203"/>
        <v>15.41</v>
      </c>
      <c r="J3860" s="69">
        <f t="shared" si="2204"/>
        <v>234.04</v>
      </c>
      <c r="K3860" s="69">
        <v>0</v>
      </c>
      <c r="L3860" s="75">
        <f t="shared" si="2205"/>
        <v>234.04</v>
      </c>
      <c r="N3860" s="69">
        <v>218.63</v>
      </c>
      <c r="O3860" s="69">
        <v>15.41</v>
      </c>
      <c r="P3860" s="69">
        <f t="shared" si="2206"/>
        <v>234.04</v>
      </c>
      <c r="Q3860" s="63"/>
      <c r="R3860" s="69">
        <f t="shared" si="2207"/>
        <v>218.63</v>
      </c>
      <c r="S3860" s="69">
        <f t="shared" si="2207"/>
        <v>15.41</v>
      </c>
      <c r="T3860" s="69">
        <f t="shared" si="2208"/>
        <v>234.04</v>
      </c>
      <c r="U3860" s="69">
        <f t="shared" si="2209"/>
        <v>0</v>
      </c>
      <c r="V3860" s="77">
        <f t="shared" si="2210"/>
        <v>234.04</v>
      </c>
      <c r="X3860" s="69">
        <v>218.63</v>
      </c>
      <c r="Y3860" s="69">
        <v>15.41</v>
      </c>
      <c r="Z3860" s="69">
        <v>234.04</v>
      </c>
      <c r="AB3860" s="79">
        <f t="shared" si="2190"/>
        <v>0</v>
      </c>
    </row>
    <row r="3861" spans="1:28" s="33" customFormat="1" ht="22.5" x14ac:dyDescent="0.25">
      <c r="A3861" s="71" t="s">
        <v>12615</v>
      </c>
      <c r="B3861" s="72" t="s">
        <v>17534</v>
      </c>
      <c r="C3861" s="73" t="s">
        <v>8753</v>
      </c>
      <c r="D3861" s="74">
        <v>0</v>
      </c>
      <c r="E3861" s="69">
        <v>1179.92</v>
      </c>
      <c r="F3861" s="75">
        <f t="shared" si="2202"/>
        <v>0</v>
      </c>
      <c r="G3861" s="38"/>
      <c r="H3861" s="69">
        <f t="shared" si="2203"/>
        <v>1164.51</v>
      </c>
      <c r="I3861" s="69">
        <f t="shared" si="2203"/>
        <v>15.41</v>
      </c>
      <c r="J3861" s="69">
        <f t="shared" si="2204"/>
        <v>1179.92</v>
      </c>
      <c r="K3861" s="69">
        <v>0</v>
      </c>
      <c r="L3861" s="75">
        <f t="shared" si="2205"/>
        <v>1179.92</v>
      </c>
      <c r="N3861" s="69">
        <v>1164.51</v>
      </c>
      <c r="O3861" s="69">
        <v>15.41</v>
      </c>
      <c r="P3861" s="69">
        <f t="shared" si="2206"/>
        <v>1179.92</v>
      </c>
      <c r="Q3861" s="63"/>
      <c r="R3861" s="69">
        <f t="shared" si="2207"/>
        <v>1164.51</v>
      </c>
      <c r="S3861" s="69">
        <f t="shared" si="2207"/>
        <v>15.41</v>
      </c>
      <c r="T3861" s="69">
        <f t="shared" si="2208"/>
        <v>1179.92</v>
      </c>
      <c r="U3861" s="69">
        <f t="shared" si="2209"/>
        <v>0</v>
      </c>
      <c r="V3861" s="77">
        <f t="shared" si="2210"/>
        <v>1179.92</v>
      </c>
      <c r="X3861" s="69">
        <v>1164.51</v>
      </c>
      <c r="Y3861" s="69">
        <v>15.41</v>
      </c>
      <c r="Z3861" s="69">
        <v>1179.92</v>
      </c>
      <c r="AB3861" s="79">
        <f t="shared" si="2190"/>
        <v>0</v>
      </c>
    </row>
    <row r="3862" spans="1:28" x14ac:dyDescent="0.25">
      <c r="A3862" s="71" t="s">
        <v>12616</v>
      </c>
      <c r="B3862" s="72" t="s">
        <v>17535</v>
      </c>
      <c r="C3862" s="73" t="s">
        <v>8753</v>
      </c>
      <c r="D3862" s="74">
        <v>0</v>
      </c>
      <c r="E3862" s="69">
        <v>738.86</v>
      </c>
      <c r="F3862" s="75">
        <f t="shared" si="2202"/>
        <v>0</v>
      </c>
      <c r="H3862" s="69">
        <f t="shared" si="2203"/>
        <v>728.58</v>
      </c>
      <c r="I3862" s="69">
        <f t="shared" si="2203"/>
        <v>10.28</v>
      </c>
      <c r="J3862" s="69">
        <f t="shared" si="2204"/>
        <v>738.86</v>
      </c>
      <c r="K3862" s="69">
        <v>0</v>
      </c>
      <c r="L3862" s="75">
        <f t="shared" si="2205"/>
        <v>738.86</v>
      </c>
      <c r="N3862" s="69">
        <v>728.58</v>
      </c>
      <c r="O3862" s="69">
        <v>10.28</v>
      </c>
      <c r="P3862" s="69">
        <f t="shared" si="2206"/>
        <v>738.86</v>
      </c>
      <c r="Q3862" s="63"/>
      <c r="R3862" s="69">
        <f t="shared" si="2207"/>
        <v>728.58</v>
      </c>
      <c r="S3862" s="69">
        <f t="shared" si="2207"/>
        <v>10.28</v>
      </c>
      <c r="T3862" s="69">
        <f t="shared" si="2208"/>
        <v>738.86</v>
      </c>
      <c r="U3862" s="69">
        <f t="shared" si="2209"/>
        <v>0</v>
      </c>
      <c r="V3862" s="77">
        <f t="shared" si="2210"/>
        <v>738.86</v>
      </c>
      <c r="X3862" s="69">
        <v>728.58</v>
      </c>
      <c r="Y3862" s="69">
        <v>10.28</v>
      </c>
      <c r="Z3862" s="69">
        <v>738.86</v>
      </c>
      <c r="AB3862" s="79">
        <f t="shared" si="2190"/>
        <v>0</v>
      </c>
    </row>
    <row r="3863" spans="1:28" x14ac:dyDescent="0.25">
      <c r="A3863" s="71" t="s">
        <v>12617</v>
      </c>
      <c r="B3863" s="72" t="s">
        <v>17536</v>
      </c>
      <c r="C3863" s="73" t="s">
        <v>8753</v>
      </c>
      <c r="D3863" s="74">
        <v>0</v>
      </c>
      <c r="E3863" s="69">
        <v>1563.46</v>
      </c>
      <c r="F3863" s="75">
        <f t="shared" si="2202"/>
        <v>0</v>
      </c>
      <c r="H3863" s="69">
        <f t="shared" si="2203"/>
        <v>1551.46</v>
      </c>
      <c r="I3863" s="69">
        <f t="shared" si="2203"/>
        <v>12</v>
      </c>
      <c r="J3863" s="69">
        <f t="shared" si="2204"/>
        <v>1563.46</v>
      </c>
      <c r="K3863" s="69">
        <v>0</v>
      </c>
      <c r="L3863" s="75">
        <f t="shared" si="2205"/>
        <v>1563.46</v>
      </c>
      <c r="N3863" s="69">
        <v>1551.46</v>
      </c>
      <c r="O3863" s="69">
        <v>12</v>
      </c>
      <c r="P3863" s="69">
        <f t="shared" si="2206"/>
        <v>1563.46</v>
      </c>
      <c r="Q3863" s="63"/>
      <c r="R3863" s="69">
        <f t="shared" si="2207"/>
        <v>1551.46</v>
      </c>
      <c r="S3863" s="69">
        <f t="shared" si="2207"/>
        <v>12</v>
      </c>
      <c r="T3863" s="69">
        <f t="shared" si="2208"/>
        <v>1563.46</v>
      </c>
      <c r="U3863" s="69">
        <f t="shared" si="2209"/>
        <v>0</v>
      </c>
      <c r="V3863" s="77">
        <f t="shared" si="2210"/>
        <v>1563.46</v>
      </c>
      <c r="X3863" s="69">
        <v>1551.46</v>
      </c>
      <c r="Y3863" s="69">
        <v>12</v>
      </c>
      <c r="Z3863" s="69">
        <v>1563.46</v>
      </c>
      <c r="AB3863" s="79">
        <f t="shared" si="2190"/>
        <v>0</v>
      </c>
    </row>
    <row r="3864" spans="1:28" x14ac:dyDescent="0.25">
      <c r="A3864" s="71" t="s">
        <v>12618</v>
      </c>
      <c r="B3864" s="72" t="s">
        <v>17537</v>
      </c>
      <c r="C3864" s="73" t="s">
        <v>8753</v>
      </c>
      <c r="D3864" s="74">
        <v>0</v>
      </c>
      <c r="E3864" s="69">
        <v>78.989999999999995</v>
      </c>
      <c r="F3864" s="75">
        <f t="shared" si="2202"/>
        <v>0</v>
      </c>
      <c r="H3864" s="69">
        <f t="shared" si="2203"/>
        <v>73.97</v>
      </c>
      <c r="I3864" s="69">
        <f t="shared" si="2203"/>
        <v>5.0199999999999996</v>
      </c>
      <c r="J3864" s="69">
        <f t="shared" si="2204"/>
        <v>78.989999999999995</v>
      </c>
      <c r="K3864" s="69">
        <v>0</v>
      </c>
      <c r="L3864" s="75">
        <f t="shared" si="2205"/>
        <v>78.989999999999995</v>
      </c>
      <c r="N3864" s="69">
        <v>73.97</v>
      </c>
      <c r="O3864" s="69">
        <v>5.0200000000000005</v>
      </c>
      <c r="P3864" s="69">
        <f t="shared" si="2206"/>
        <v>78.989999999999995</v>
      </c>
      <c r="Q3864" s="63"/>
      <c r="R3864" s="69">
        <f t="shared" si="2207"/>
        <v>73.97</v>
      </c>
      <c r="S3864" s="69">
        <f t="shared" si="2207"/>
        <v>5.03</v>
      </c>
      <c r="T3864" s="69">
        <f t="shared" si="2208"/>
        <v>79</v>
      </c>
      <c r="U3864" s="69">
        <f t="shared" si="2209"/>
        <v>0</v>
      </c>
      <c r="V3864" s="77">
        <f t="shared" si="2210"/>
        <v>79</v>
      </c>
      <c r="X3864" s="69">
        <v>73.97</v>
      </c>
      <c r="Y3864" s="69">
        <v>5.03</v>
      </c>
      <c r="Z3864" s="69">
        <v>79</v>
      </c>
      <c r="AB3864" s="79">
        <f t="shared" si="2190"/>
        <v>0</v>
      </c>
    </row>
    <row r="3865" spans="1:28" x14ac:dyDescent="0.25">
      <c r="A3865" s="71" t="s">
        <v>12619</v>
      </c>
      <c r="B3865" s="72" t="s">
        <v>17538</v>
      </c>
      <c r="C3865" s="73" t="s">
        <v>8753</v>
      </c>
      <c r="D3865" s="74">
        <v>0</v>
      </c>
      <c r="E3865" s="69">
        <v>252.5</v>
      </c>
      <c r="F3865" s="75">
        <f t="shared" si="2202"/>
        <v>0</v>
      </c>
      <c r="H3865" s="69">
        <f t="shared" si="2203"/>
        <v>201.6</v>
      </c>
      <c r="I3865" s="69">
        <f t="shared" si="2203"/>
        <v>50.9</v>
      </c>
      <c r="J3865" s="69">
        <f t="shared" si="2204"/>
        <v>252.5</v>
      </c>
      <c r="K3865" s="69">
        <v>0</v>
      </c>
      <c r="L3865" s="75">
        <f t="shared" si="2205"/>
        <v>252.5</v>
      </c>
      <c r="N3865" s="69">
        <v>201.6</v>
      </c>
      <c r="O3865" s="69">
        <v>50.9</v>
      </c>
      <c r="P3865" s="69">
        <f t="shared" si="2206"/>
        <v>252.5</v>
      </c>
      <c r="Q3865" s="63"/>
      <c r="R3865" s="69">
        <f t="shared" si="2207"/>
        <v>201.6</v>
      </c>
      <c r="S3865" s="69">
        <f t="shared" si="2207"/>
        <v>50.9</v>
      </c>
      <c r="T3865" s="69">
        <f t="shared" si="2208"/>
        <v>252.5</v>
      </c>
      <c r="U3865" s="69">
        <f t="shared" si="2209"/>
        <v>0</v>
      </c>
      <c r="V3865" s="77">
        <f t="shared" si="2210"/>
        <v>252.5</v>
      </c>
      <c r="X3865" s="69">
        <v>201.6</v>
      </c>
      <c r="Y3865" s="69">
        <v>50.9</v>
      </c>
      <c r="Z3865" s="69">
        <v>252.5</v>
      </c>
      <c r="AB3865" s="79">
        <f t="shared" si="2190"/>
        <v>0</v>
      </c>
    </row>
    <row r="3866" spans="1:28" x14ac:dyDescent="0.25">
      <c r="A3866" s="71" t="s">
        <v>12620</v>
      </c>
      <c r="B3866" s="72" t="s">
        <v>17539</v>
      </c>
      <c r="C3866" s="73" t="s">
        <v>8753</v>
      </c>
      <c r="D3866" s="74">
        <v>0</v>
      </c>
      <c r="E3866" s="69">
        <v>1061.53</v>
      </c>
      <c r="F3866" s="75">
        <f t="shared" si="2202"/>
        <v>0</v>
      </c>
      <c r="H3866" s="69">
        <f t="shared" si="2203"/>
        <v>1026.75</v>
      </c>
      <c r="I3866" s="69">
        <f t="shared" si="2203"/>
        <v>34.78</v>
      </c>
      <c r="J3866" s="69">
        <f t="shared" si="2204"/>
        <v>1061.53</v>
      </c>
      <c r="K3866" s="69">
        <v>0</v>
      </c>
      <c r="L3866" s="75">
        <f t="shared" si="2205"/>
        <v>1061.53</v>
      </c>
      <c r="N3866" s="69">
        <v>1026.75</v>
      </c>
      <c r="O3866" s="69">
        <v>34.78</v>
      </c>
      <c r="P3866" s="69">
        <f t="shared" si="2206"/>
        <v>1061.53</v>
      </c>
      <c r="Q3866" s="63"/>
      <c r="R3866" s="69">
        <f t="shared" si="2207"/>
        <v>1026.75</v>
      </c>
      <c r="S3866" s="69">
        <f t="shared" si="2207"/>
        <v>34.78</v>
      </c>
      <c r="T3866" s="69">
        <f t="shared" si="2208"/>
        <v>1061.53</v>
      </c>
      <c r="U3866" s="69">
        <f t="shared" si="2209"/>
        <v>0</v>
      </c>
      <c r="V3866" s="77">
        <f t="shared" si="2210"/>
        <v>1061.53</v>
      </c>
      <c r="X3866" s="69">
        <v>1026.75</v>
      </c>
      <c r="Y3866" s="69">
        <v>34.78</v>
      </c>
      <c r="Z3866" s="69">
        <v>1061.53</v>
      </c>
      <c r="AB3866" s="79">
        <f t="shared" si="2190"/>
        <v>0</v>
      </c>
    </row>
    <row r="3867" spans="1:28" x14ac:dyDescent="0.25">
      <c r="A3867" s="71" t="s">
        <v>12621</v>
      </c>
      <c r="B3867" s="72" t="s">
        <v>17540</v>
      </c>
      <c r="C3867" s="73" t="s">
        <v>8753</v>
      </c>
      <c r="D3867" s="74">
        <v>0</v>
      </c>
      <c r="E3867" s="69">
        <v>308.08</v>
      </c>
      <c r="F3867" s="75">
        <f t="shared" si="2202"/>
        <v>0</v>
      </c>
      <c r="H3867" s="69">
        <f t="shared" si="2203"/>
        <v>282.93</v>
      </c>
      <c r="I3867" s="69">
        <f t="shared" si="2203"/>
        <v>25.15</v>
      </c>
      <c r="J3867" s="69">
        <f t="shared" si="2204"/>
        <v>308.08</v>
      </c>
      <c r="K3867" s="69">
        <v>0</v>
      </c>
      <c r="L3867" s="75">
        <f t="shared" si="2205"/>
        <v>308.08</v>
      </c>
      <c r="N3867" s="69">
        <v>282.93</v>
      </c>
      <c r="O3867" s="69">
        <v>25.15</v>
      </c>
      <c r="P3867" s="69">
        <f t="shared" si="2206"/>
        <v>308.08</v>
      </c>
      <c r="Q3867" s="63"/>
      <c r="R3867" s="69">
        <f t="shared" si="2207"/>
        <v>282.93</v>
      </c>
      <c r="S3867" s="69">
        <f t="shared" si="2207"/>
        <v>25.16</v>
      </c>
      <c r="T3867" s="69">
        <f t="shared" si="2208"/>
        <v>308.09000000000003</v>
      </c>
      <c r="U3867" s="69">
        <f t="shared" si="2209"/>
        <v>0</v>
      </c>
      <c r="V3867" s="77">
        <f t="shared" si="2210"/>
        <v>308.09000000000003</v>
      </c>
      <c r="X3867" s="69">
        <v>282.93</v>
      </c>
      <c r="Y3867" s="69">
        <v>25.16</v>
      </c>
      <c r="Z3867" s="69">
        <v>308.08999999999997</v>
      </c>
      <c r="AB3867" s="79">
        <f t="shared" si="2190"/>
        <v>-1.0000000000005116E-2</v>
      </c>
    </row>
    <row r="3868" spans="1:28" ht="33.75" x14ac:dyDescent="0.25">
      <c r="A3868" s="71" t="s">
        <v>12622</v>
      </c>
      <c r="B3868" s="72" t="s">
        <v>17541</v>
      </c>
      <c r="C3868" s="73" t="s">
        <v>8753</v>
      </c>
      <c r="D3868" s="74">
        <v>0</v>
      </c>
      <c r="E3868" s="69">
        <v>193.21</v>
      </c>
      <c r="F3868" s="75">
        <f t="shared" si="2202"/>
        <v>0</v>
      </c>
      <c r="H3868" s="69">
        <f t="shared" si="2203"/>
        <v>142.31</v>
      </c>
      <c r="I3868" s="69">
        <f t="shared" si="2203"/>
        <v>50.9</v>
      </c>
      <c r="J3868" s="69">
        <f t="shared" si="2204"/>
        <v>193.21</v>
      </c>
      <c r="K3868" s="69">
        <v>0</v>
      </c>
      <c r="L3868" s="75">
        <f t="shared" si="2205"/>
        <v>193.21</v>
      </c>
      <c r="N3868" s="69">
        <v>142.31</v>
      </c>
      <c r="O3868" s="69">
        <v>50.9</v>
      </c>
      <c r="P3868" s="69">
        <f t="shared" si="2206"/>
        <v>193.21</v>
      </c>
      <c r="Q3868" s="63"/>
      <c r="R3868" s="69">
        <f t="shared" si="2207"/>
        <v>142.31</v>
      </c>
      <c r="S3868" s="69">
        <f t="shared" si="2207"/>
        <v>50.9</v>
      </c>
      <c r="T3868" s="69">
        <f t="shared" si="2208"/>
        <v>193.21</v>
      </c>
      <c r="U3868" s="69">
        <f t="shared" si="2209"/>
        <v>0</v>
      </c>
      <c r="V3868" s="77">
        <f t="shared" si="2210"/>
        <v>193.21</v>
      </c>
      <c r="X3868" s="69">
        <v>142.31</v>
      </c>
      <c r="Y3868" s="69">
        <v>50.9</v>
      </c>
      <c r="Z3868" s="69">
        <v>193.21</v>
      </c>
      <c r="AB3868" s="79">
        <f t="shared" si="2190"/>
        <v>0</v>
      </c>
    </row>
    <row r="3869" spans="1:28" ht="22.5" x14ac:dyDescent="0.25">
      <c r="A3869" s="83" t="s">
        <v>12929</v>
      </c>
      <c r="B3869" s="84" t="s">
        <v>17542</v>
      </c>
      <c r="C3869" s="85" t="s">
        <v>8753</v>
      </c>
      <c r="D3869" s="86">
        <v>0</v>
      </c>
      <c r="E3869" s="87">
        <v>771.9</v>
      </c>
      <c r="F3869" s="75">
        <f t="shared" si="2202"/>
        <v>0</v>
      </c>
      <c r="H3869" s="87">
        <f t="shared" si="2203"/>
        <v>701.67</v>
      </c>
      <c r="I3869" s="87">
        <f t="shared" si="2203"/>
        <v>70.23</v>
      </c>
      <c r="J3869" s="87">
        <f t="shared" si="2204"/>
        <v>771.9</v>
      </c>
      <c r="K3869" s="87">
        <v>0</v>
      </c>
      <c r="L3869" s="75">
        <f t="shared" si="2205"/>
        <v>771.9</v>
      </c>
      <c r="N3869" s="87">
        <v>701.67</v>
      </c>
      <c r="O3869" s="87">
        <v>70.22999999999999</v>
      </c>
      <c r="P3869" s="87">
        <f t="shared" si="2206"/>
        <v>771.9</v>
      </c>
      <c r="Q3869" s="88"/>
      <c r="R3869" s="87">
        <f t="shared" si="2207"/>
        <v>701.67</v>
      </c>
      <c r="S3869" s="87">
        <f t="shared" si="2207"/>
        <v>70.239999999999995</v>
      </c>
      <c r="T3869" s="87">
        <f t="shared" si="2208"/>
        <v>771.91</v>
      </c>
      <c r="U3869" s="87">
        <f t="shared" si="2209"/>
        <v>0</v>
      </c>
      <c r="V3869" s="77">
        <f t="shared" si="2210"/>
        <v>771.91</v>
      </c>
      <c r="X3869" s="87">
        <v>701.67</v>
      </c>
      <c r="Y3869" s="87">
        <v>70.239999999999995</v>
      </c>
      <c r="Z3869" s="87">
        <v>771.91</v>
      </c>
      <c r="AB3869" s="79">
        <f t="shared" si="2190"/>
        <v>0</v>
      </c>
    </row>
    <row r="3870" spans="1:28" x14ac:dyDescent="0.25">
      <c r="A3870" s="71" t="s">
        <v>12623</v>
      </c>
      <c r="B3870" s="72" t="s">
        <v>17543</v>
      </c>
      <c r="C3870" s="73" t="s">
        <v>8753</v>
      </c>
      <c r="D3870" s="74">
        <v>0</v>
      </c>
      <c r="E3870" s="69">
        <v>112.94</v>
      </c>
      <c r="F3870" s="75">
        <f t="shared" si="2202"/>
        <v>0</v>
      </c>
      <c r="H3870" s="69">
        <f t="shared" si="2203"/>
        <v>57.53</v>
      </c>
      <c r="I3870" s="69">
        <f t="shared" si="2203"/>
        <v>55.41</v>
      </c>
      <c r="J3870" s="69">
        <f t="shared" si="2204"/>
        <v>112.94</v>
      </c>
      <c r="K3870" s="69">
        <v>0</v>
      </c>
      <c r="L3870" s="75">
        <f t="shared" si="2205"/>
        <v>112.94</v>
      </c>
      <c r="N3870" s="69">
        <v>57.53</v>
      </c>
      <c r="O3870" s="69">
        <v>55.41</v>
      </c>
      <c r="P3870" s="69">
        <f t="shared" si="2206"/>
        <v>112.94</v>
      </c>
      <c r="Q3870" s="63"/>
      <c r="R3870" s="69">
        <f t="shared" si="2207"/>
        <v>57.53</v>
      </c>
      <c r="S3870" s="69">
        <f t="shared" si="2207"/>
        <v>55.41</v>
      </c>
      <c r="T3870" s="69">
        <f t="shared" si="2208"/>
        <v>112.94</v>
      </c>
      <c r="U3870" s="69">
        <f t="shared" si="2209"/>
        <v>0</v>
      </c>
      <c r="V3870" s="77">
        <f t="shared" si="2210"/>
        <v>112.94</v>
      </c>
      <c r="X3870" s="69">
        <v>57.53</v>
      </c>
      <c r="Y3870" s="69">
        <v>55.41</v>
      </c>
      <c r="Z3870" s="69">
        <v>112.94</v>
      </c>
      <c r="AB3870" s="79">
        <f t="shared" si="2190"/>
        <v>-9.9999999999909051E-3</v>
      </c>
    </row>
    <row r="3871" spans="1:28" ht="22.5" x14ac:dyDescent="0.25">
      <c r="A3871" s="71" t="s">
        <v>12624</v>
      </c>
      <c r="B3871" s="72" t="s">
        <v>17544</v>
      </c>
      <c r="C3871" s="73" t="s">
        <v>8753</v>
      </c>
      <c r="D3871" s="74">
        <v>0</v>
      </c>
      <c r="E3871" s="69">
        <v>850.93</v>
      </c>
      <c r="F3871" s="75">
        <f t="shared" si="2202"/>
        <v>0</v>
      </c>
      <c r="H3871" s="69">
        <f t="shared" si="2203"/>
        <v>800.03</v>
      </c>
      <c r="I3871" s="69">
        <f t="shared" si="2203"/>
        <v>50.9</v>
      </c>
      <c r="J3871" s="69">
        <f t="shared" si="2204"/>
        <v>850.93</v>
      </c>
      <c r="K3871" s="69">
        <v>0</v>
      </c>
      <c r="L3871" s="75">
        <f t="shared" si="2205"/>
        <v>850.93</v>
      </c>
      <c r="N3871" s="69">
        <v>800.03</v>
      </c>
      <c r="O3871" s="69">
        <v>50.9</v>
      </c>
      <c r="P3871" s="69">
        <f t="shared" si="2206"/>
        <v>850.93</v>
      </c>
      <c r="Q3871" s="63"/>
      <c r="R3871" s="69">
        <f t="shared" si="2207"/>
        <v>800.03</v>
      </c>
      <c r="S3871" s="69">
        <f t="shared" si="2207"/>
        <v>50.9</v>
      </c>
      <c r="T3871" s="69">
        <f t="shared" si="2208"/>
        <v>850.93</v>
      </c>
      <c r="U3871" s="69">
        <f t="shared" si="2209"/>
        <v>0</v>
      </c>
      <c r="V3871" s="77">
        <f t="shared" si="2210"/>
        <v>850.93</v>
      </c>
      <c r="X3871" s="69">
        <v>800.03</v>
      </c>
      <c r="Y3871" s="69">
        <v>50.9</v>
      </c>
      <c r="Z3871" s="69">
        <v>850.93</v>
      </c>
      <c r="AB3871" s="79">
        <f t="shared" si="2190"/>
        <v>0</v>
      </c>
    </row>
    <row r="3872" spans="1:28" ht="22.5" x14ac:dyDescent="0.25">
      <c r="A3872" s="71" t="s">
        <v>12625</v>
      </c>
      <c r="B3872" s="72" t="s">
        <v>17545</v>
      </c>
      <c r="C3872" s="73" t="s">
        <v>8753</v>
      </c>
      <c r="D3872" s="74">
        <v>0</v>
      </c>
      <c r="E3872" s="69">
        <v>714.52</v>
      </c>
      <c r="F3872" s="75">
        <f t="shared" si="2202"/>
        <v>0</v>
      </c>
      <c r="H3872" s="69">
        <f t="shared" si="2203"/>
        <v>663.62</v>
      </c>
      <c r="I3872" s="69">
        <f t="shared" si="2203"/>
        <v>50.9</v>
      </c>
      <c r="J3872" s="69">
        <f t="shared" si="2204"/>
        <v>714.52</v>
      </c>
      <c r="K3872" s="69">
        <v>0</v>
      </c>
      <c r="L3872" s="75">
        <f t="shared" si="2205"/>
        <v>714.52</v>
      </c>
      <c r="N3872" s="69">
        <v>663.62</v>
      </c>
      <c r="O3872" s="69">
        <v>50.9</v>
      </c>
      <c r="P3872" s="69">
        <f t="shared" si="2206"/>
        <v>714.52</v>
      </c>
      <c r="Q3872" s="63"/>
      <c r="R3872" s="69">
        <f t="shared" si="2207"/>
        <v>663.62</v>
      </c>
      <c r="S3872" s="69">
        <f t="shared" si="2207"/>
        <v>50.9</v>
      </c>
      <c r="T3872" s="69">
        <f t="shared" si="2208"/>
        <v>714.52</v>
      </c>
      <c r="U3872" s="69">
        <f t="shared" si="2209"/>
        <v>0</v>
      </c>
      <c r="V3872" s="77">
        <f t="shared" si="2210"/>
        <v>714.52</v>
      </c>
      <c r="X3872" s="69">
        <v>663.62</v>
      </c>
      <c r="Y3872" s="69">
        <v>50.9</v>
      </c>
      <c r="Z3872" s="69">
        <v>714.52</v>
      </c>
      <c r="AB3872" s="79">
        <f t="shared" si="2190"/>
        <v>-9.9999999999909051E-3</v>
      </c>
    </row>
    <row r="3873" spans="1:28" ht="22.5" x14ac:dyDescent="0.25">
      <c r="A3873" s="71" t="s">
        <v>12626</v>
      </c>
      <c r="B3873" s="72" t="s">
        <v>17546</v>
      </c>
      <c r="C3873" s="73" t="s">
        <v>8753</v>
      </c>
      <c r="D3873" s="74">
        <v>0</v>
      </c>
      <c r="E3873" s="69">
        <v>1086.0600000000002</v>
      </c>
      <c r="F3873" s="75">
        <f t="shared" si="2202"/>
        <v>0</v>
      </c>
      <c r="H3873" s="69">
        <f t="shared" si="2203"/>
        <v>1035.1600000000001</v>
      </c>
      <c r="I3873" s="69">
        <f t="shared" si="2203"/>
        <v>50.9</v>
      </c>
      <c r="J3873" s="69">
        <f t="shared" si="2204"/>
        <v>1086.0600000000002</v>
      </c>
      <c r="K3873" s="69">
        <v>0</v>
      </c>
      <c r="L3873" s="75">
        <f t="shared" si="2205"/>
        <v>1086.0600000000002</v>
      </c>
      <c r="N3873" s="69">
        <v>1035.1600000000001</v>
      </c>
      <c r="O3873" s="69">
        <v>50.9</v>
      </c>
      <c r="P3873" s="69">
        <f t="shared" si="2206"/>
        <v>1086.0600000000002</v>
      </c>
      <c r="Q3873" s="63"/>
      <c r="R3873" s="69">
        <f t="shared" si="2207"/>
        <v>1035.1600000000001</v>
      </c>
      <c r="S3873" s="69">
        <f t="shared" si="2207"/>
        <v>50.9</v>
      </c>
      <c r="T3873" s="69">
        <f t="shared" si="2208"/>
        <v>1086.0600000000002</v>
      </c>
      <c r="U3873" s="69">
        <f t="shared" si="2209"/>
        <v>0</v>
      </c>
      <c r="V3873" s="77">
        <f t="shared" si="2210"/>
        <v>1086.0600000000002</v>
      </c>
      <c r="X3873" s="69">
        <v>1035.1600000000001</v>
      </c>
      <c r="Y3873" s="69">
        <v>50.9</v>
      </c>
      <c r="Z3873" s="69">
        <v>1086.06</v>
      </c>
      <c r="AB3873" s="79">
        <f t="shared" si="2190"/>
        <v>0</v>
      </c>
    </row>
    <row r="3874" spans="1:28" x14ac:dyDescent="0.25">
      <c r="A3874" s="71" t="s">
        <v>12627</v>
      </c>
      <c r="B3874" s="72" t="s">
        <v>17547</v>
      </c>
      <c r="C3874" s="73" t="s">
        <v>8753</v>
      </c>
      <c r="D3874" s="74">
        <v>0</v>
      </c>
      <c r="E3874" s="69">
        <v>3473.21</v>
      </c>
      <c r="F3874" s="75">
        <f t="shared" si="2202"/>
        <v>0</v>
      </c>
      <c r="H3874" s="69">
        <f t="shared" si="2203"/>
        <v>3238.43</v>
      </c>
      <c r="I3874" s="69">
        <f t="shared" si="2203"/>
        <v>234.78</v>
      </c>
      <c r="J3874" s="69">
        <f t="shared" si="2204"/>
        <v>3473.21</v>
      </c>
      <c r="K3874" s="69">
        <v>0</v>
      </c>
      <c r="L3874" s="75">
        <f t="shared" si="2205"/>
        <v>3473.21</v>
      </c>
      <c r="N3874" s="69">
        <v>3238.43</v>
      </c>
      <c r="O3874" s="69">
        <v>234.78</v>
      </c>
      <c r="P3874" s="69">
        <f t="shared" si="2206"/>
        <v>3473.21</v>
      </c>
      <c r="Q3874" s="63"/>
      <c r="R3874" s="69">
        <f t="shared" si="2207"/>
        <v>3238.43</v>
      </c>
      <c r="S3874" s="69">
        <f t="shared" si="2207"/>
        <v>234.79</v>
      </c>
      <c r="T3874" s="69">
        <f t="shared" si="2208"/>
        <v>3473.22</v>
      </c>
      <c r="U3874" s="69">
        <f t="shared" si="2209"/>
        <v>0</v>
      </c>
      <c r="V3874" s="77">
        <f t="shared" si="2210"/>
        <v>3473.22</v>
      </c>
      <c r="X3874" s="69">
        <v>3238.43</v>
      </c>
      <c r="Y3874" s="69">
        <v>234.79</v>
      </c>
      <c r="Z3874" s="69">
        <v>3473.22</v>
      </c>
      <c r="AB3874" s="79">
        <f t="shared" si="2190"/>
        <v>0</v>
      </c>
    </row>
    <row r="3875" spans="1:28" x14ac:dyDescent="0.25">
      <c r="A3875" s="71" t="s">
        <v>12628</v>
      </c>
      <c r="B3875" s="72" t="s">
        <v>17548</v>
      </c>
      <c r="C3875" s="73" t="s">
        <v>8753</v>
      </c>
      <c r="D3875" s="74">
        <v>0</v>
      </c>
      <c r="E3875" s="69">
        <v>2740.4500000000003</v>
      </c>
      <c r="F3875" s="75">
        <f t="shared" si="2202"/>
        <v>0</v>
      </c>
      <c r="H3875" s="69">
        <f t="shared" si="2203"/>
        <v>2603.15</v>
      </c>
      <c r="I3875" s="69">
        <f t="shared" si="2203"/>
        <v>137.30000000000001</v>
      </c>
      <c r="J3875" s="69">
        <f t="shared" si="2204"/>
        <v>2740.4500000000003</v>
      </c>
      <c r="K3875" s="69">
        <v>0</v>
      </c>
      <c r="L3875" s="75">
        <f t="shared" si="2205"/>
        <v>2740.4500000000003</v>
      </c>
      <c r="N3875" s="69">
        <v>2603.15</v>
      </c>
      <c r="O3875" s="69">
        <v>137.30000000000001</v>
      </c>
      <c r="P3875" s="69">
        <f t="shared" si="2206"/>
        <v>2740.4500000000003</v>
      </c>
      <c r="Q3875" s="63"/>
      <c r="R3875" s="69">
        <f t="shared" si="2207"/>
        <v>2603.15</v>
      </c>
      <c r="S3875" s="69">
        <f t="shared" si="2207"/>
        <v>137.30000000000001</v>
      </c>
      <c r="T3875" s="69">
        <f t="shared" si="2208"/>
        <v>2740.4500000000003</v>
      </c>
      <c r="U3875" s="69">
        <f t="shared" si="2209"/>
        <v>0</v>
      </c>
      <c r="V3875" s="77">
        <f t="shared" si="2210"/>
        <v>2740.4500000000003</v>
      </c>
      <c r="X3875" s="69">
        <v>2603.15</v>
      </c>
      <c r="Y3875" s="69">
        <v>137.30000000000001</v>
      </c>
      <c r="Z3875" s="69">
        <v>2740.45</v>
      </c>
      <c r="AB3875" s="79">
        <f t="shared" ref="AB3875:AB3938" si="2211">P3872-Z3872</f>
        <v>0</v>
      </c>
    </row>
    <row r="3876" spans="1:28" x14ac:dyDescent="0.25">
      <c r="A3876" s="71" t="s">
        <v>12629</v>
      </c>
      <c r="B3876" s="72" t="s">
        <v>17549</v>
      </c>
      <c r="C3876" s="73" t="s">
        <v>8753</v>
      </c>
      <c r="D3876" s="74">
        <v>0</v>
      </c>
      <c r="E3876" s="69">
        <v>3994.8300000000004</v>
      </c>
      <c r="F3876" s="75">
        <f t="shared" si="2202"/>
        <v>0</v>
      </c>
      <c r="H3876" s="69">
        <f t="shared" si="2203"/>
        <v>3857.53</v>
      </c>
      <c r="I3876" s="69">
        <f t="shared" si="2203"/>
        <v>137.30000000000001</v>
      </c>
      <c r="J3876" s="69">
        <f t="shared" si="2204"/>
        <v>3994.8300000000004</v>
      </c>
      <c r="K3876" s="69">
        <v>0</v>
      </c>
      <c r="L3876" s="75">
        <f t="shared" si="2205"/>
        <v>3994.8300000000004</v>
      </c>
      <c r="N3876" s="69">
        <v>3857.53</v>
      </c>
      <c r="O3876" s="69">
        <v>137.30000000000001</v>
      </c>
      <c r="P3876" s="69">
        <f t="shared" si="2206"/>
        <v>3994.8300000000004</v>
      </c>
      <c r="Q3876" s="63"/>
      <c r="R3876" s="69">
        <f t="shared" si="2207"/>
        <v>3857.53</v>
      </c>
      <c r="S3876" s="69">
        <f t="shared" si="2207"/>
        <v>137.30000000000001</v>
      </c>
      <c r="T3876" s="69">
        <f t="shared" si="2208"/>
        <v>3994.8300000000004</v>
      </c>
      <c r="U3876" s="69">
        <f t="shared" si="2209"/>
        <v>0</v>
      </c>
      <c r="V3876" s="77">
        <f t="shared" si="2210"/>
        <v>3994.8300000000004</v>
      </c>
      <c r="X3876" s="69">
        <v>3857.53</v>
      </c>
      <c r="Y3876" s="69">
        <v>137.30000000000001</v>
      </c>
      <c r="Z3876" s="69">
        <v>3994.83</v>
      </c>
      <c r="AB3876" s="79">
        <f t="shared" si="2211"/>
        <v>0</v>
      </c>
    </row>
    <row r="3877" spans="1:28" x14ac:dyDescent="0.25">
      <c r="A3877" s="71" t="s">
        <v>12630</v>
      </c>
      <c r="B3877" s="72" t="s">
        <v>17550</v>
      </c>
      <c r="C3877" s="73" t="s">
        <v>8753</v>
      </c>
      <c r="D3877" s="74">
        <v>0</v>
      </c>
      <c r="E3877" s="69">
        <v>822.26</v>
      </c>
      <c r="F3877" s="75">
        <f t="shared" si="2202"/>
        <v>0</v>
      </c>
      <c r="H3877" s="69">
        <f t="shared" si="2203"/>
        <v>663.52</v>
      </c>
      <c r="I3877" s="69">
        <f t="shared" si="2203"/>
        <v>158.74</v>
      </c>
      <c r="J3877" s="69">
        <f t="shared" si="2204"/>
        <v>822.26</v>
      </c>
      <c r="K3877" s="69">
        <v>0</v>
      </c>
      <c r="L3877" s="75">
        <f t="shared" si="2205"/>
        <v>822.26</v>
      </c>
      <c r="N3877" s="69">
        <v>663.52</v>
      </c>
      <c r="O3877" s="69">
        <v>158.74</v>
      </c>
      <c r="P3877" s="69">
        <f t="shared" si="2206"/>
        <v>822.26</v>
      </c>
      <c r="Q3877" s="63"/>
      <c r="R3877" s="69">
        <f t="shared" si="2207"/>
        <v>663.52</v>
      </c>
      <c r="S3877" s="69">
        <f t="shared" si="2207"/>
        <v>158.75</v>
      </c>
      <c r="T3877" s="69">
        <f t="shared" si="2208"/>
        <v>822.27</v>
      </c>
      <c r="U3877" s="69">
        <f t="shared" si="2209"/>
        <v>0</v>
      </c>
      <c r="V3877" s="77">
        <f t="shared" si="2210"/>
        <v>822.27</v>
      </c>
      <c r="X3877" s="69">
        <v>663.52</v>
      </c>
      <c r="Y3877" s="69">
        <v>158.75</v>
      </c>
      <c r="Z3877" s="69">
        <v>822.27</v>
      </c>
      <c r="AB3877" s="79">
        <f t="shared" si="2211"/>
        <v>-9.9999999997635314E-3</v>
      </c>
    </row>
    <row r="3878" spans="1:28" x14ac:dyDescent="0.25">
      <c r="A3878" s="65" t="s">
        <v>12631</v>
      </c>
      <c r="B3878" s="66" t="s">
        <v>17551</v>
      </c>
      <c r="C3878" s="67"/>
      <c r="D3878" s="68"/>
      <c r="E3878" s="69"/>
      <c r="F3878" s="70"/>
      <c r="H3878" s="69"/>
      <c r="I3878" s="69"/>
      <c r="J3878" s="69"/>
      <c r="K3878" s="69"/>
      <c r="L3878" s="75"/>
      <c r="N3878" s="69"/>
      <c r="O3878" s="69"/>
      <c r="P3878" s="69"/>
      <c r="Q3878" s="63"/>
      <c r="R3878" s="69"/>
      <c r="S3878" s="69"/>
      <c r="T3878" s="69"/>
      <c r="U3878" s="69"/>
      <c r="V3878" s="77"/>
      <c r="X3878" s="69"/>
      <c r="Y3878" s="69"/>
      <c r="Z3878" s="69"/>
      <c r="AA3878" s="78"/>
      <c r="AB3878" s="79">
        <f t="shared" si="2211"/>
        <v>0</v>
      </c>
    </row>
    <row r="3879" spans="1:28" x14ac:dyDescent="0.25">
      <c r="A3879" s="71" t="s">
        <v>12632</v>
      </c>
      <c r="B3879" s="72" t="s">
        <v>17552</v>
      </c>
      <c r="C3879" s="73" t="s">
        <v>8910</v>
      </c>
      <c r="D3879" s="74">
        <v>0</v>
      </c>
      <c r="E3879" s="69">
        <v>612.84999999999991</v>
      </c>
      <c r="F3879" s="75">
        <f t="shared" ref="F3879:F3885" si="2212">ROUND(D3879*E3879,2)</f>
        <v>0</v>
      </c>
      <c r="G3879" s="33"/>
      <c r="H3879" s="69">
        <f t="shared" ref="H3879:I3885" si="2213">ROUND(N3879+(N3879*$H$2/100),2)</f>
        <v>604.04</v>
      </c>
      <c r="I3879" s="69">
        <f t="shared" si="2213"/>
        <v>8.81</v>
      </c>
      <c r="J3879" s="69">
        <f t="shared" ref="J3879:J3885" si="2214">H3879+I3879</f>
        <v>612.84999999999991</v>
      </c>
      <c r="K3879" s="69">
        <v>0</v>
      </c>
      <c r="L3879" s="75">
        <f t="shared" ref="L3879:L3885" si="2215">SUM(J3879:K3879)</f>
        <v>612.84999999999991</v>
      </c>
      <c r="N3879" s="69">
        <v>604.04</v>
      </c>
      <c r="O3879" s="69">
        <v>8.8099999999999987</v>
      </c>
      <c r="P3879" s="69">
        <f t="shared" ref="P3879:P3885" si="2216">SUM(N3879:O3879)</f>
        <v>612.84999999999991</v>
      </c>
      <c r="Q3879" s="63"/>
      <c r="R3879" s="69">
        <f t="shared" ref="R3879:S3885" si="2217">X3879</f>
        <v>604.04</v>
      </c>
      <c r="S3879" s="69">
        <f t="shared" si="2217"/>
        <v>8.82</v>
      </c>
      <c r="T3879" s="69">
        <f t="shared" ref="T3879:T3885" si="2218">R3879+S3879</f>
        <v>612.86</v>
      </c>
      <c r="U3879" s="69">
        <f t="shared" ref="U3879:U3885" si="2219">ROUND(Z3879*$H$2,2)/100</f>
        <v>0</v>
      </c>
      <c r="V3879" s="77">
        <f t="shared" ref="V3879:V3885" si="2220">SUM(T3879:U3879)</f>
        <v>612.86</v>
      </c>
      <c r="X3879" s="69">
        <v>604.04</v>
      </c>
      <c r="Y3879" s="69">
        <v>8.82</v>
      </c>
      <c r="Z3879" s="69">
        <v>612.86</v>
      </c>
      <c r="AA3879" s="78"/>
      <c r="AB3879" s="79">
        <f t="shared" si="2211"/>
        <v>0</v>
      </c>
    </row>
    <row r="3880" spans="1:28" ht="22.5" x14ac:dyDescent="0.25">
      <c r="A3880" s="71" t="s">
        <v>12633</v>
      </c>
      <c r="B3880" s="72" t="s">
        <v>17553</v>
      </c>
      <c r="C3880" s="73" t="s">
        <v>8910</v>
      </c>
      <c r="D3880" s="74">
        <v>0</v>
      </c>
      <c r="E3880" s="69">
        <v>792.61999999999989</v>
      </c>
      <c r="F3880" s="75">
        <f t="shared" si="2212"/>
        <v>0</v>
      </c>
      <c r="G3880" s="33"/>
      <c r="H3880" s="69">
        <f t="shared" si="2213"/>
        <v>783.81</v>
      </c>
      <c r="I3880" s="69">
        <f t="shared" si="2213"/>
        <v>8.81</v>
      </c>
      <c r="J3880" s="69">
        <f t="shared" si="2214"/>
        <v>792.61999999999989</v>
      </c>
      <c r="K3880" s="69">
        <v>0</v>
      </c>
      <c r="L3880" s="75">
        <f t="shared" si="2215"/>
        <v>792.61999999999989</v>
      </c>
      <c r="N3880" s="69">
        <v>783.81</v>
      </c>
      <c r="O3880" s="69">
        <v>8.8099999999999987</v>
      </c>
      <c r="P3880" s="69">
        <f t="shared" si="2216"/>
        <v>792.61999999999989</v>
      </c>
      <c r="Q3880" s="63"/>
      <c r="R3880" s="69">
        <f t="shared" si="2217"/>
        <v>783.81</v>
      </c>
      <c r="S3880" s="69">
        <f t="shared" si="2217"/>
        <v>8.82</v>
      </c>
      <c r="T3880" s="69">
        <f t="shared" si="2218"/>
        <v>792.63</v>
      </c>
      <c r="U3880" s="69">
        <f t="shared" si="2219"/>
        <v>0</v>
      </c>
      <c r="V3880" s="77">
        <f t="shared" si="2220"/>
        <v>792.63</v>
      </c>
      <c r="X3880" s="69">
        <v>783.81</v>
      </c>
      <c r="Y3880" s="69">
        <v>8.82</v>
      </c>
      <c r="Z3880" s="69">
        <v>792.63</v>
      </c>
      <c r="AA3880" s="78"/>
      <c r="AB3880" s="79">
        <f t="shared" si="2211"/>
        <v>-9.9999999999909051E-3</v>
      </c>
    </row>
    <row r="3881" spans="1:28" ht="22.5" x14ac:dyDescent="0.25">
      <c r="A3881" s="71" t="s">
        <v>12634</v>
      </c>
      <c r="B3881" s="72" t="s">
        <v>17554</v>
      </c>
      <c r="C3881" s="73" t="s">
        <v>8910</v>
      </c>
      <c r="D3881" s="74">
        <v>0</v>
      </c>
      <c r="E3881" s="69">
        <v>1124.3799999999999</v>
      </c>
      <c r="F3881" s="75">
        <f t="shared" si="2212"/>
        <v>0</v>
      </c>
      <c r="G3881" s="76"/>
      <c r="H3881" s="69">
        <f t="shared" si="2213"/>
        <v>768.05</v>
      </c>
      <c r="I3881" s="69">
        <f t="shared" si="2213"/>
        <v>356.33</v>
      </c>
      <c r="J3881" s="69">
        <f t="shared" si="2214"/>
        <v>1124.3799999999999</v>
      </c>
      <c r="K3881" s="69">
        <v>0</v>
      </c>
      <c r="L3881" s="75">
        <f t="shared" si="2215"/>
        <v>1124.3799999999999</v>
      </c>
      <c r="N3881" s="69">
        <v>768.04999999999984</v>
      </c>
      <c r="O3881" s="69">
        <v>356.33000000000004</v>
      </c>
      <c r="P3881" s="69">
        <f t="shared" si="2216"/>
        <v>1124.3799999999999</v>
      </c>
      <c r="Q3881" s="63"/>
      <c r="R3881" s="69">
        <f t="shared" si="2217"/>
        <v>768.05</v>
      </c>
      <c r="S3881" s="69">
        <f t="shared" si="2217"/>
        <v>356.37</v>
      </c>
      <c r="T3881" s="69">
        <f t="shared" si="2218"/>
        <v>1124.42</v>
      </c>
      <c r="U3881" s="69">
        <f t="shared" si="2219"/>
        <v>0</v>
      </c>
      <c r="V3881" s="77">
        <f t="shared" si="2220"/>
        <v>1124.42</v>
      </c>
      <c r="X3881" s="69">
        <v>768.05</v>
      </c>
      <c r="Y3881" s="69">
        <v>356.37</v>
      </c>
      <c r="Z3881" s="69">
        <v>1124.42</v>
      </c>
      <c r="AA3881" s="78"/>
      <c r="AB3881" s="79">
        <f t="shared" si="2211"/>
        <v>0</v>
      </c>
    </row>
    <row r="3882" spans="1:28" ht="22.5" x14ac:dyDescent="0.25">
      <c r="A3882" s="71" t="s">
        <v>12635</v>
      </c>
      <c r="B3882" s="72" t="s">
        <v>17555</v>
      </c>
      <c r="C3882" s="73" t="s">
        <v>8910</v>
      </c>
      <c r="D3882" s="74">
        <v>0</v>
      </c>
      <c r="E3882" s="69">
        <v>1268.25</v>
      </c>
      <c r="F3882" s="75">
        <f t="shared" si="2212"/>
        <v>0</v>
      </c>
      <c r="G3882" s="76"/>
      <c r="H3882" s="69">
        <f t="shared" si="2213"/>
        <v>888.33</v>
      </c>
      <c r="I3882" s="69">
        <f t="shared" si="2213"/>
        <v>379.92</v>
      </c>
      <c r="J3882" s="69">
        <f t="shared" si="2214"/>
        <v>1268.25</v>
      </c>
      <c r="K3882" s="69">
        <v>0</v>
      </c>
      <c r="L3882" s="75">
        <f t="shared" si="2215"/>
        <v>1268.25</v>
      </c>
      <c r="N3882" s="69">
        <v>888.33</v>
      </c>
      <c r="O3882" s="69">
        <v>379.91999999999996</v>
      </c>
      <c r="P3882" s="69">
        <f t="shared" si="2216"/>
        <v>1268.25</v>
      </c>
      <c r="Q3882" s="63"/>
      <c r="R3882" s="69">
        <f t="shared" si="2217"/>
        <v>888.33</v>
      </c>
      <c r="S3882" s="69">
        <f t="shared" si="2217"/>
        <v>379.96</v>
      </c>
      <c r="T3882" s="69">
        <f t="shared" si="2218"/>
        <v>1268.29</v>
      </c>
      <c r="U3882" s="69">
        <f t="shared" si="2219"/>
        <v>0</v>
      </c>
      <c r="V3882" s="77">
        <f t="shared" si="2220"/>
        <v>1268.29</v>
      </c>
      <c r="X3882" s="69">
        <v>888.33</v>
      </c>
      <c r="Y3882" s="69">
        <v>379.96</v>
      </c>
      <c r="Z3882" s="69">
        <v>1268.29</v>
      </c>
      <c r="AA3882" s="78"/>
      <c r="AB3882" s="79">
        <f t="shared" si="2211"/>
        <v>-1.0000000000104592E-2</v>
      </c>
    </row>
    <row r="3883" spans="1:28" ht="22.5" x14ac:dyDescent="0.25">
      <c r="A3883" s="71" t="s">
        <v>12636</v>
      </c>
      <c r="B3883" s="72" t="s">
        <v>17556</v>
      </c>
      <c r="C3883" s="73" t="s">
        <v>8910</v>
      </c>
      <c r="D3883" s="74">
        <v>0</v>
      </c>
      <c r="E3883" s="69">
        <v>1498.84</v>
      </c>
      <c r="F3883" s="75">
        <f t="shared" si="2212"/>
        <v>0</v>
      </c>
      <c r="G3883" s="76"/>
      <c r="H3883" s="69">
        <f t="shared" si="2213"/>
        <v>1071.73</v>
      </c>
      <c r="I3883" s="69">
        <f t="shared" si="2213"/>
        <v>427.11</v>
      </c>
      <c r="J3883" s="69">
        <f t="shared" si="2214"/>
        <v>1498.8400000000001</v>
      </c>
      <c r="K3883" s="69">
        <v>0</v>
      </c>
      <c r="L3883" s="75">
        <f t="shared" si="2215"/>
        <v>1498.8400000000001</v>
      </c>
      <c r="N3883" s="69">
        <v>1071.73</v>
      </c>
      <c r="O3883" s="69">
        <v>427.11</v>
      </c>
      <c r="P3883" s="69">
        <f t="shared" si="2216"/>
        <v>1498.8400000000001</v>
      </c>
      <c r="Q3883" s="63"/>
      <c r="R3883" s="69">
        <f t="shared" si="2217"/>
        <v>1071.73</v>
      </c>
      <c r="S3883" s="69">
        <f t="shared" si="2217"/>
        <v>427.16</v>
      </c>
      <c r="T3883" s="69">
        <f t="shared" si="2218"/>
        <v>1498.89</v>
      </c>
      <c r="U3883" s="69">
        <f t="shared" si="2219"/>
        <v>0</v>
      </c>
      <c r="V3883" s="77">
        <f t="shared" si="2220"/>
        <v>1498.89</v>
      </c>
      <c r="X3883" s="69">
        <v>1071.73</v>
      </c>
      <c r="Y3883" s="69">
        <v>427.16</v>
      </c>
      <c r="Z3883" s="69">
        <v>1498.89</v>
      </c>
      <c r="AA3883" s="78"/>
      <c r="AB3883" s="79">
        <f t="shared" si="2211"/>
        <v>-1.0000000000104592E-2</v>
      </c>
    </row>
    <row r="3884" spans="1:28" x14ac:dyDescent="0.25">
      <c r="A3884" s="71" t="s">
        <v>12637</v>
      </c>
      <c r="B3884" s="72" t="s">
        <v>17557</v>
      </c>
      <c r="C3884" s="73" t="s">
        <v>8910</v>
      </c>
      <c r="D3884" s="74">
        <v>0</v>
      </c>
      <c r="E3884" s="69">
        <v>1806.69</v>
      </c>
      <c r="F3884" s="75">
        <f t="shared" si="2212"/>
        <v>0</v>
      </c>
      <c r="G3884" s="76"/>
      <c r="H3884" s="69">
        <f t="shared" si="2213"/>
        <v>1355.97</v>
      </c>
      <c r="I3884" s="69">
        <f t="shared" si="2213"/>
        <v>450.72</v>
      </c>
      <c r="J3884" s="69">
        <f t="shared" si="2214"/>
        <v>1806.69</v>
      </c>
      <c r="K3884" s="69">
        <v>0</v>
      </c>
      <c r="L3884" s="75">
        <f t="shared" si="2215"/>
        <v>1806.69</v>
      </c>
      <c r="N3884" s="69">
        <v>1355.9699999999998</v>
      </c>
      <c r="O3884" s="69">
        <v>450.72</v>
      </c>
      <c r="P3884" s="69">
        <f t="shared" si="2216"/>
        <v>1806.6899999999998</v>
      </c>
      <c r="Q3884" s="63"/>
      <c r="R3884" s="69">
        <f t="shared" si="2217"/>
        <v>1355.97</v>
      </c>
      <c r="S3884" s="69">
        <f t="shared" si="2217"/>
        <v>450.77</v>
      </c>
      <c r="T3884" s="69">
        <f t="shared" si="2218"/>
        <v>1806.74</v>
      </c>
      <c r="U3884" s="69">
        <f t="shared" si="2219"/>
        <v>0</v>
      </c>
      <c r="V3884" s="77">
        <f t="shared" si="2220"/>
        <v>1806.74</v>
      </c>
      <c r="X3884" s="69">
        <v>1355.97</v>
      </c>
      <c r="Y3884" s="69">
        <v>450.77</v>
      </c>
      <c r="Z3884" s="69">
        <v>1806.74</v>
      </c>
      <c r="AA3884" s="78"/>
      <c r="AB3884" s="79">
        <f t="shared" si="2211"/>
        <v>-4.0000000000190994E-2</v>
      </c>
    </row>
    <row r="3885" spans="1:28" x14ac:dyDescent="0.25">
      <c r="A3885" s="71" t="s">
        <v>12638</v>
      </c>
      <c r="B3885" s="72" t="s">
        <v>12640</v>
      </c>
      <c r="C3885" s="73" t="s">
        <v>9041</v>
      </c>
      <c r="D3885" s="74">
        <v>0</v>
      </c>
      <c r="E3885" s="69">
        <v>33.200000000000003</v>
      </c>
      <c r="F3885" s="75">
        <f t="shared" si="2212"/>
        <v>0</v>
      </c>
      <c r="G3885" s="76"/>
      <c r="H3885" s="69">
        <f t="shared" si="2213"/>
        <v>13.7</v>
      </c>
      <c r="I3885" s="69">
        <f t="shared" si="2213"/>
        <v>19.5</v>
      </c>
      <c r="J3885" s="69">
        <f t="shared" si="2214"/>
        <v>33.200000000000003</v>
      </c>
      <c r="K3885" s="69">
        <v>0</v>
      </c>
      <c r="L3885" s="75">
        <f t="shared" si="2215"/>
        <v>33.200000000000003</v>
      </c>
      <c r="N3885" s="69">
        <v>13.7</v>
      </c>
      <c r="O3885" s="69">
        <v>19.5</v>
      </c>
      <c r="P3885" s="69">
        <f t="shared" si="2216"/>
        <v>33.200000000000003</v>
      </c>
      <c r="Q3885" s="63"/>
      <c r="R3885" s="69">
        <f t="shared" si="2217"/>
        <v>13.7</v>
      </c>
      <c r="S3885" s="69">
        <f t="shared" si="2217"/>
        <v>19.5</v>
      </c>
      <c r="T3885" s="69">
        <f t="shared" si="2218"/>
        <v>33.200000000000003</v>
      </c>
      <c r="U3885" s="69">
        <f t="shared" si="2219"/>
        <v>0</v>
      </c>
      <c r="V3885" s="77">
        <f t="shared" si="2220"/>
        <v>33.200000000000003</v>
      </c>
      <c r="X3885" s="69">
        <v>13.7</v>
      </c>
      <c r="Y3885" s="69">
        <v>19.5</v>
      </c>
      <c r="Z3885" s="69">
        <v>33.200000000000003</v>
      </c>
      <c r="AA3885" s="78"/>
      <c r="AB3885" s="79">
        <f t="shared" si="2211"/>
        <v>-3.999999999996362E-2</v>
      </c>
    </row>
    <row r="3886" spans="1:28" s="82" customFormat="1" x14ac:dyDescent="0.25">
      <c r="A3886" s="65" t="s">
        <v>12639</v>
      </c>
      <c r="B3886" s="66" t="s">
        <v>17558</v>
      </c>
      <c r="C3886" s="67"/>
      <c r="D3886" s="68"/>
      <c r="E3886" s="69"/>
      <c r="F3886" s="70"/>
      <c r="G3886" s="38"/>
      <c r="H3886" s="69"/>
      <c r="I3886" s="69"/>
      <c r="J3886" s="69"/>
      <c r="K3886" s="69"/>
      <c r="L3886" s="75"/>
      <c r="M3886" s="33"/>
      <c r="N3886" s="69"/>
      <c r="O3886" s="69"/>
      <c r="P3886" s="69"/>
      <c r="Q3886" s="63"/>
      <c r="R3886" s="69"/>
      <c r="S3886" s="69"/>
      <c r="T3886" s="69"/>
      <c r="U3886" s="69"/>
      <c r="V3886" s="77"/>
      <c r="W3886" s="33"/>
      <c r="X3886" s="69"/>
      <c r="Y3886" s="69"/>
      <c r="Z3886" s="69"/>
      <c r="AA3886" s="78"/>
      <c r="AB3886" s="79">
        <f t="shared" si="2211"/>
        <v>-4.9999999999954525E-2</v>
      </c>
    </row>
    <row r="3887" spans="1:28" ht="22.5" x14ac:dyDescent="0.25">
      <c r="A3887" s="65" t="s">
        <v>12641</v>
      </c>
      <c r="B3887" s="66" t="s">
        <v>17559</v>
      </c>
      <c r="C3887" s="67"/>
      <c r="D3887" s="68"/>
      <c r="E3887" s="69"/>
      <c r="F3887" s="70"/>
      <c r="H3887" s="69"/>
      <c r="I3887" s="69"/>
      <c r="J3887" s="69"/>
      <c r="K3887" s="69"/>
      <c r="L3887" s="75"/>
      <c r="N3887" s="69"/>
      <c r="O3887" s="69"/>
      <c r="P3887" s="69"/>
      <c r="Q3887" s="63"/>
      <c r="R3887" s="69"/>
      <c r="S3887" s="69"/>
      <c r="T3887" s="69"/>
      <c r="U3887" s="69"/>
      <c r="V3887" s="77"/>
      <c r="X3887" s="69"/>
      <c r="Y3887" s="69"/>
      <c r="Z3887" s="69"/>
      <c r="AA3887" s="78"/>
      <c r="AB3887" s="79">
        <f t="shared" si="2211"/>
        <v>-5.0000000000181899E-2</v>
      </c>
    </row>
    <row r="3888" spans="1:28" x14ac:dyDescent="0.25">
      <c r="A3888" s="71" t="s">
        <v>12642</v>
      </c>
      <c r="B3888" s="72" t="s">
        <v>17560</v>
      </c>
      <c r="C3888" s="73" t="s">
        <v>8753</v>
      </c>
      <c r="D3888" s="74">
        <v>0</v>
      </c>
      <c r="E3888" s="69">
        <v>3356.5</v>
      </c>
      <c r="F3888" s="75">
        <f>ROUND(D3888*E3888,2)</f>
        <v>0</v>
      </c>
      <c r="G3888" s="76"/>
      <c r="H3888" s="69">
        <f t="shared" ref="H3888:I3890" si="2221">ROUND(N3888+(N3888*$H$2/100),2)</f>
        <v>3339.72</v>
      </c>
      <c r="I3888" s="69">
        <f t="shared" si="2221"/>
        <v>16.78</v>
      </c>
      <c r="J3888" s="69">
        <f>H3888+I3888</f>
        <v>3356.5</v>
      </c>
      <c r="K3888" s="69">
        <v>0</v>
      </c>
      <c r="L3888" s="75">
        <f>SUM(J3888:K3888)</f>
        <v>3356.5</v>
      </c>
      <c r="N3888" s="69">
        <v>3339.7200000000003</v>
      </c>
      <c r="O3888" s="69">
        <v>16.78</v>
      </c>
      <c r="P3888" s="69">
        <f>SUM(N3888:O3888)</f>
        <v>3356.5000000000005</v>
      </c>
      <c r="Q3888" s="63"/>
      <c r="R3888" s="69">
        <f t="shared" ref="R3888:S3890" si="2222">X3888</f>
        <v>3339.72</v>
      </c>
      <c r="S3888" s="69">
        <f t="shared" si="2222"/>
        <v>16.79</v>
      </c>
      <c r="T3888" s="69">
        <f>R3888+S3888</f>
        <v>3356.5099999999998</v>
      </c>
      <c r="U3888" s="69">
        <f>ROUND(Z3888*$H$2,2)/100</f>
        <v>0</v>
      </c>
      <c r="V3888" s="77">
        <f>SUM(T3888:U3888)</f>
        <v>3356.5099999999998</v>
      </c>
      <c r="X3888" s="69">
        <v>3339.72</v>
      </c>
      <c r="Y3888" s="69">
        <v>16.79</v>
      </c>
      <c r="Z3888" s="69">
        <v>3356.51</v>
      </c>
      <c r="AA3888" s="78"/>
      <c r="AB3888" s="79">
        <f t="shared" si="2211"/>
        <v>0</v>
      </c>
    </row>
    <row r="3889" spans="1:28" ht="22.5" x14ac:dyDescent="0.25">
      <c r="A3889" s="71" t="s">
        <v>12643</v>
      </c>
      <c r="B3889" s="72" t="s">
        <v>17561</v>
      </c>
      <c r="C3889" s="73" t="s">
        <v>8808</v>
      </c>
      <c r="D3889" s="74">
        <v>0</v>
      </c>
      <c r="E3889" s="69">
        <v>1284.46</v>
      </c>
      <c r="F3889" s="75">
        <f>ROUND(D3889*E3889,2)</f>
        <v>0</v>
      </c>
      <c r="G3889" s="76"/>
      <c r="H3889" s="69">
        <f t="shared" si="2221"/>
        <v>1284.46</v>
      </c>
      <c r="I3889" s="69">
        <f t="shared" si="2221"/>
        <v>0</v>
      </c>
      <c r="J3889" s="69">
        <f>H3889+I3889</f>
        <v>1284.46</v>
      </c>
      <c r="K3889" s="69">
        <v>0</v>
      </c>
      <c r="L3889" s="75">
        <f>SUM(J3889:K3889)</f>
        <v>1284.46</v>
      </c>
      <c r="N3889" s="69">
        <v>1284.46</v>
      </c>
      <c r="O3889" s="69">
        <v>0</v>
      </c>
      <c r="P3889" s="69">
        <f>SUM(N3889:O3889)</f>
        <v>1284.46</v>
      </c>
      <c r="Q3889" s="63"/>
      <c r="R3889" s="69">
        <f t="shared" si="2222"/>
        <v>1284.46</v>
      </c>
      <c r="S3889" s="69">
        <f t="shared" si="2222"/>
        <v>0</v>
      </c>
      <c r="T3889" s="69">
        <f>R3889+S3889</f>
        <v>1284.46</v>
      </c>
      <c r="U3889" s="69">
        <f>ROUND(Z3889*$H$2,2)/100</f>
        <v>0</v>
      </c>
      <c r="V3889" s="77">
        <f>SUM(T3889:U3889)</f>
        <v>1284.46</v>
      </c>
      <c r="X3889" s="69">
        <v>1284.46</v>
      </c>
      <c r="Y3889" s="69">
        <v>0</v>
      </c>
      <c r="Z3889" s="69">
        <v>1284.46</v>
      </c>
      <c r="AA3889" s="78"/>
      <c r="AB3889" s="79">
        <f t="shared" si="2211"/>
        <v>0</v>
      </c>
    </row>
    <row r="3890" spans="1:28" s="82" customFormat="1" x14ac:dyDescent="0.25">
      <c r="A3890" s="71" t="s">
        <v>12644</v>
      </c>
      <c r="B3890" s="72" t="s">
        <v>17562</v>
      </c>
      <c r="C3890" s="73" t="s">
        <v>8808</v>
      </c>
      <c r="D3890" s="74">
        <v>0</v>
      </c>
      <c r="E3890" s="69">
        <v>1419.13</v>
      </c>
      <c r="F3890" s="75">
        <f>ROUND(D3890*E3890,2)</f>
        <v>0</v>
      </c>
      <c r="G3890" s="76"/>
      <c r="H3890" s="69">
        <f t="shared" si="2221"/>
        <v>1419.13</v>
      </c>
      <c r="I3890" s="69">
        <f t="shared" si="2221"/>
        <v>0</v>
      </c>
      <c r="J3890" s="69">
        <f>H3890+I3890</f>
        <v>1419.13</v>
      </c>
      <c r="K3890" s="69">
        <v>0</v>
      </c>
      <c r="L3890" s="75">
        <f>SUM(J3890:K3890)</f>
        <v>1419.13</v>
      </c>
      <c r="M3890" s="33"/>
      <c r="N3890" s="69">
        <v>1419.13</v>
      </c>
      <c r="O3890" s="69">
        <v>0</v>
      </c>
      <c r="P3890" s="69">
        <f>SUM(N3890:O3890)</f>
        <v>1419.13</v>
      </c>
      <c r="Q3890" s="63"/>
      <c r="R3890" s="69">
        <f t="shared" si="2222"/>
        <v>1419.13</v>
      </c>
      <c r="S3890" s="69">
        <f t="shared" si="2222"/>
        <v>0</v>
      </c>
      <c r="T3890" s="69">
        <f>R3890+S3890</f>
        <v>1419.13</v>
      </c>
      <c r="U3890" s="69">
        <f>ROUND(Z3890*$H$2,2)/100</f>
        <v>0</v>
      </c>
      <c r="V3890" s="77">
        <f>SUM(T3890:U3890)</f>
        <v>1419.13</v>
      </c>
      <c r="W3890" s="33"/>
      <c r="X3890" s="69">
        <v>1419.13</v>
      </c>
      <c r="Y3890" s="69">
        <v>0</v>
      </c>
      <c r="Z3890" s="69">
        <v>1419.13</v>
      </c>
      <c r="AA3890" s="78"/>
      <c r="AB3890" s="79">
        <f t="shared" si="2211"/>
        <v>0</v>
      </c>
    </row>
    <row r="3891" spans="1:28" ht="22.5" x14ac:dyDescent="0.25">
      <c r="A3891" s="65" t="s">
        <v>12645</v>
      </c>
      <c r="B3891" s="66" t="s">
        <v>17563</v>
      </c>
      <c r="C3891" s="67"/>
      <c r="D3891" s="68"/>
      <c r="E3891" s="69"/>
      <c r="F3891" s="70"/>
      <c r="H3891" s="69"/>
      <c r="I3891" s="69"/>
      <c r="J3891" s="69"/>
      <c r="K3891" s="69"/>
      <c r="L3891" s="75"/>
      <c r="N3891" s="69"/>
      <c r="O3891" s="69"/>
      <c r="P3891" s="69"/>
      <c r="Q3891" s="63"/>
      <c r="R3891" s="69"/>
      <c r="S3891" s="69"/>
      <c r="T3891" s="69"/>
      <c r="U3891" s="69"/>
      <c r="V3891" s="77"/>
      <c r="X3891" s="69"/>
      <c r="Y3891" s="69"/>
      <c r="Z3891" s="69"/>
      <c r="AA3891" s="78"/>
      <c r="AB3891" s="79">
        <f t="shared" si="2211"/>
        <v>-9.9999999997635314E-3</v>
      </c>
    </row>
    <row r="3892" spans="1:28" s="33" customFormat="1" ht="22.5" x14ac:dyDescent="0.25">
      <c r="A3892" s="71" t="s">
        <v>12646</v>
      </c>
      <c r="B3892" s="72" t="s">
        <v>17564</v>
      </c>
      <c r="C3892" s="73" t="s">
        <v>8780</v>
      </c>
      <c r="D3892" s="74">
        <v>0</v>
      </c>
      <c r="E3892" s="69">
        <v>6875.15</v>
      </c>
      <c r="F3892" s="75">
        <f>ROUND(D3892*E3892,2)</f>
        <v>0</v>
      </c>
      <c r="G3892" s="76"/>
      <c r="H3892" s="69">
        <f t="shared" ref="H3892:I3894" si="2223">ROUND(N3892+(N3892*$H$2/100),2)</f>
        <v>6875.15</v>
      </c>
      <c r="I3892" s="69">
        <f t="shared" si="2223"/>
        <v>0</v>
      </c>
      <c r="J3892" s="69">
        <f>H3892+I3892</f>
        <v>6875.15</v>
      </c>
      <c r="K3892" s="69">
        <v>0</v>
      </c>
      <c r="L3892" s="75">
        <f>SUM(J3892:K3892)</f>
        <v>6875.15</v>
      </c>
      <c r="N3892" s="69">
        <v>6875.15</v>
      </c>
      <c r="O3892" s="69">
        <v>0</v>
      </c>
      <c r="P3892" s="69">
        <f>SUM(N3892:O3892)</f>
        <v>6875.15</v>
      </c>
      <c r="Q3892" s="63"/>
      <c r="R3892" s="69">
        <f t="shared" ref="R3892:S3894" si="2224">X3892</f>
        <v>6875.15</v>
      </c>
      <c r="S3892" s="69">
        <f t="shared" si="2224"/>
        <v>0</v>
      </c>
      <c r="T3892" s="69">
        <f>R3892+S3892</f>
        <v>6875.15</v>
      </c>
      <c r="U3892" s="69">
        <f>ROUND(Z3892*$H$2,2)/100</f>
        <v>0</v>
      </c>
      <c r="V3892" s="77">
        <f>SUM(T3892:U3892)</f>
        <v>6875.15</v>
      </c>
      <c r="X3892" s="69">
        <v>6875.15</v>
      </c>
      <c r="Y3892" s="69">
        <v>0</v>
      </c>
      <c r="Z3892" s="69">
        <v>6875.15</v>
      </c>
      <c r="AA3892" s="78"/>
      <c r="AB3892" s="79">
        <f t="shared" si="2211"/>
        <v>0</v>
      </c>
    </row>
    <row r="3893" spans="1:28" s="33" customFormat="1" ht="22.5" x14ac:dyDescent="0.25">
      <c r="A3893" s="71" t="s">
        <v>12647</v>
      </c>
      <c r="B3893" s="72" t="s">
        <v>17565</v>
      </c>
      <c r="C3893" s="73" t="s">
        <v>8780</v>
      </c>
      <c r="D3893" s="74">
        <v>0</v>
      </c>
      <c r="E3893" s="69">
        <v>6798.79</v>
      </c>
      <c r="F3893" s="75">
        <f>ROUND(D3893*E3893,2)</f>
        <v>0</v>
      </c>
      <c r="G3893" s="76"/>
      <c r="H3893" s="69">
        <f t="shared" si="2223"/>
        <v>6798.79</v>
      </c>
      <c r="I3893" s="69">
        <f t="shared" si="2223"/>
        <v>0</v>
      </c>
      <c r="J3893" s="69">
        <f>H3893+I3893</f>
        <v>6798.79</v>
      </c>
      <c r="K3893" s="69">
        <v>0</v>
      </c>
      <c r="L3893" s="75">
        <f>SUM(J3893:K3893)</f>
        <v>6798.79</v>
      </c>
      <c r="N3893" s="69">
        <v>6798.79</v>
      </c>
      <c r="O3893" s="69">
        <v>0</v>
      </c>
      <c r="P3893" s="69">
        <f>SUM(N3893:O3893)</f>
        <v>6798.79</v>
      </c>
      <c r="Q3893" s="63"/>
      <c r="R3893" s="69">
        <f t="shared" si="2224"/>
        <v>6798.79</v>
      </c>
      <c r="S3893" s="69">
        <f t="shared" si="2224"/>
        <v>0</v>
      </c>
      <c r="T3893" s="69">
        <f>R3893+S3893</f>
        <v>6798.79</v>
      </c>
      <c r="U3893" s="69">
        <f>ROUND(Z3893*$H$2,2)/100</f>
        <v>0</v>
      </c>
      <c r="V3893" s="77">
        <f>SUM(T3893:U3893)</f>
        <v>6798.79</v>
      </c>
      <c r="X3893" s="69">
        <v>6798.79</v>
      </c>
      <c r="Y3893" s="69">
        <v>0</v>
      </c>
      <c r="Z3893" s="69">
        <v>6798.79</v>
      </c>
      <c r="AA3893" s="78"/>
      <c r="AB3893" s="79">
        <f t="shared" si="2211"/>
        <v>0</v>
      </c>
    </row>
    <row r="3894" spans="1:28" s="33" customFormat="1" x14ac:dyDescent="0.25">
      <c r="A3894" s="71" t="s">
        <v>12648</v>
      </c>
      <c r="B3894" s="72" t="s">
        <v>12650</v>
      </c>
      <c r="C3894" s="73" t="s">
        <v>8780</v>
      </c>
      <c r="D3894" s="74">
        <v>0</v>
      </c>
      <c r="E3894" s="69">
        <v>3723.45</v>
      </c>
      <c r="F3894" s="75">
        <f>ROUND(D3894*E3894,2)</f>
        <v>0</v>
      </c>
      <c r="G3894" s="76"/>
      <c r="H3894" s="69">
        <f t="shared" si="2223"/>
        <v>3723.45</v>
      </c>
      <c r="I3894" s="69">
        <f t="shared" si="2223"/>
        <v>0</v>
      </c>
      <c r="J3894" s="69">
        <f>H3894+I3894</f>
        <v>3723.45</v>
      </c>
      <c r="K3894" s="69">
        <v>0</v>
      </c>
      <c r="L3894" s="75">
        <f>SUM(J3894:K3894)</f>
        <v>3723.45</v>
      </c>
      <c r="N3894" s="69">
        <v>3723.45</v>
      </c>
      <c r="O3894" s="69">
        <v>0</v>
      </c>
      <c r="P3894" s="69">
        <f>SUM(N3894:O3894)</f>
        <v>3723.45</v>
      </c>
      <c r="Q3894" s="63"/>
      <c r="R3894" s="69">
        <f t="shared" si="2224"/>
        <v>3723.45</v>
      </c>
      <c r="S3894" s="69">
        <f t="shared" si="2224"/>
        <v>0</v>
      </c>
      <c r="T3894" s="69">
        <f>R3894+S3894</f>
        <v>3723.45</v>
      </c>
      <c r="U3894" s="69">
        <f>ROUND(Z3894*$H$2,2)/100</f>
        <v>0</v>
      </c>
      <c r="V3894" s="77">
        <f>SUM(T3894:U3894)</f>
        <v>3723.45</v>
      </c>
      <c r="X3894" s="69">
        <v>3723.45</v>
      </c>
      <c r="Y3894" s="69">
        <v>0</v>
      </c>
      <c r="Z3894" s="69">
        <v>3723.45</v>
      </c>
      <c r="AA3894" s="78"/>
      <c r="AB3894" s="79">
        <f t="shared" si="2211"/>
        <v>0</v>
      </c>
    </row>
    <row r="3895" spans="1:28" s="33" customFormat="1" x14ac:dyDescent="0.25">
      <c r="A3895" s="65" t="s">
        <v>12649</v>
      </c>
      <c r="B3895" s="66" t="s">
        <v>17566</v>
      </c>
      <c r="C3895" s="67"/>
      <c r="D3895" s="68"/>
      <c r="E3895" s="69"/>
      <c r="F3895" s="70"/>
      <c r="G3895" s="38"/>
      <c r="H3895" s="69"/>
      <c r="I3895" s="69"/>
      <c r="J3895" s="69"/>
      <c r="K3895" s="69"/>
      <c r="L3895" s="75"/>
      <c r="N3895" s="69"/>
      <c r="O3895" s="69"/>
      <c r="P3895" s="69"/>
      <c r="Q3895" s="63"/>
      <c r="R3895" s="69"/>
      <c r="S3895" s="69"/>
      <c r="T3895" s="69"/>
      <c r="U3895" s="69"/>
      <c r="V3895" s="77"/>
      <c r="X3895" s="69"/>
      <c r="Y3895" s="69"/>
      <c r="Z3895" s="69"/>
      <c r="AA3895" s="78"/>
      <c r="AB3895" s="79">
        <f t="shared" si="2211"/>
        <v>0</v>
      </c>
    </row>
    <row r="3896" spans="1:28" x14ac:dyDescent="0.25">
      <c r="A3896" s="65" t="s">
        <v>12651</v>
      </c>
      <c r="B3896" s="66" t="s">
        <v>17567</v>
      </c>
      <c r="C3896" s="67"/>
      <c r="D3896" s="68"/>
      <c r="E3896" s="69"/>
      <c r="F3896" s="70"/>
      <c r="H3896" s="69"/>
      <c r="I3896" s="69"/>
      <c r="J3896" s="69"/>
      <c r="K3896" s="69"/>
      <c r="L3896" s="75"/>
      <c r="N3896" s="69"/>
      <c r="O3896" s="69"/>
      <c r="P3896" s="69"/>
      <c r="Q3896" s="63"/>
      <c r="R3896" s="69"/>
      <c r="S3896" s="69"/>
      <c r="T3896" s="69"/>
      <c r="U3896" s="69"/>
      <c r="V3896" s="77"/>
      <c r="X3896" s="69"/>
      <c r="Y3896" s="69"/>
      <c r="Z3896" s="69"/>
      <c r="AA3896" s="78"/>
      <c r="AB3896" s="79">
        <f t="shared" si="2211"/>
        <v>0</v>
      </c>
    </row>
    <row r="3897" spans="1:28" x14ac:dyDescent="0.25">
      <c r="A3897" s="71" t="s">
        <v>12652</v>
      </c>
      <c r="B3897" s="72" t="s">
        <v>17568</v>
      </c>
      <c r="C3897" s="73" t="s">
        <v>8780</v>
      </c>
      <c r="D3897" s="74">
        <v>0</v>
      </c>
      <c r="E3897" s="69">
        <v>1547.05</v>
      </c>
      <c r="F3897" s="75">
        <f>ROUND(D3897*E3897,2)</f>
        <v>0</v>
      </c>
      <c r="G3897" s="76"/>
      <c r="H3897" s="69">
        <f>ROUND(N3897+(N3897*$H$2/100),2)</f>
        <v>1547.05</v>
      </c>
      <c r="I3897" s="69">
        <f>ROUND(O3897+(O3897*$H$2/100),2)</f>
        <v>0</v>
      </c>
      <c r="J3897" s="69">
        <f>H3897+I3897</f>
        <v>1547.05</v>
      </c>
      <c r="K3897" s="69">
        <v>0</v>
      </c>
      <c r="L3897" s="75">
        <f>SUM(J3897:K3897)</f>
        <v>1547.05</v>
      </c>
      <c r="N3897" s="69">
        <v>1547.05</v>
      </c>
      <c r="O3897" s="69">
        <v>0</v>
      </c>
      <c r="P3897" s="69">
        <f>SUM(N3897:O3897)</f>
        <v>1547.05</v>
      </c>
      <c r="Q3897" s="63"/>
      <c r="R3897" s="69">
        <f>X3897</f>
        <v>1547.05</v>
      </c>
      <c r="S3897" s="69">
        <f>Y3897</f>
        <v>0</v>
      </c>
      <c r="T3897" s="69">
        <f>R3897+S3897</f>
        <v>1547.05</v>
      </c>
      <c r="U3897" s="69">
        <f>ROUND(Z3897*$H$2,2)/100</f>
        <v>0</v>
      </c>
      <c r="V3897" s="77">
        <f>SUM(T3897:U3897)</f>
        <v>1547.05</v>
      </c>
      <c r="X3897" s="69">
        <v>1547.05</v>
      </c>
      <c r="Y3897" s="69">
        <v>0</v>
      </c>
      <c r="Z3897" s="69">
        <v>1547.05</v>
      </c>
      <c r="AA3897" s="78"/>
      <c r="AB3897" s="79">
        <f t="shared" si="2211"/>
        <v>0</v>
      </c>
    </row>
    <row r="3898" spans="1:28" x14ac:dyDescent="0.25">
      <c r="A3898" s="65" t="s">
        <v>12653</v>
      </c>
      <c r="B3898" s="66" t="s">
        <v>17569</v>
      </c>
      <c r="C3898" s="67"/>
      <c r="D3898" s="68"/>
      <c r="E3898" s="69"/>
      <c r="F3898" s="70"/>
      <c r="H3898" s="69"/>
      <c r="I3898" s="69"/>
      <c r="J3898" s="69"/>
      <c r="K3898" s="69"/>
      <c r="L3898" s="75"/>
      <c r="N3898" s="69"/>
      <c r="O3898" s="69"/>
      <c r="P3898" s="69"/>
      <c r="Q3898" s="63"/>
      <c r="R3898" s="69"/>
      <c r="S3898" s="69"/>
      <c r="T3898" s="69"/>
      <c r="U3898" s="69"/>
      <c r="V3898" s="77"/>
      <c r="X3898" s="69"/>
      <c r="Y3898" s="69"/>
      <c r="Z3898" s="69"/>
      <c r="AA3898" s="78"/>
      <c r="AB3898" s="79">
        <f t="shared" si="2211"/>
        <v>0</v>
      </c>
    </row>
    <row r="3899" spans="1:28" x14ac:dyDescent="0.25">
      <c r="A3899" s="71" t="s">
        <v>12654</v>
      </c>
      <c r="B3899" s="72" t="s">
        <v>12656</v>
      </c>
      <c r="C3899" s="73" t="s">
        <v>8780</v>
      </c>
      <c r="D3899" s="74">
        <v>0</v>
      </c>
      <c r="E3899" s="69">
        <v>2139.9</v>
      </c>
      <c r="F3899" s="75">
        <f>ROUND(D3899*E3899,2)</f>
        <v>0</v>
      </c>
      <c r="G3899" s="76"/>
      <c r="H3899" s="69">
        <f>ROUND(N3899+(N3899*$H$2/100),2)</f>
        <v>2139.9</v>
      </c>
      <c r="I3899" s="69">
        <f>ROUND(O3899+(O3899*$H$2/100),2)</f>
        <v>0</v>
      </c>
      <c r="J3899" s="69">
        <f>H3899+I3899</f>
        <v>2139.9</v>
      </c>
      <c r="K3899" s="69">
        <v>0</v>
      </c>
      <c r="L3899" s="75">
        <f>SUM(J3899:K3899)</f>
        <v>2139.9</v>
      </c>
      <c r="N3899" s="69">
        <v>2139.9</v>
      </c>
      <c r="O3899" s="69">
        <v>0</v>
      </c>
      <c r="P3899" s="69">
        <f>SUM(N3899:O3899)</f>
        <v>2139.9</v>
      </c>
      <c r="Q3899" s="63"/>
      <c r="R3899" s="69">
        <f>X3899</f>
        <v>2139.9</v>
      </c>
      <c r="S3899" s="69">
        <f>Y3899</f>
        <v>0</v>
      </c>
      <c r="T3899" s="69">
        <f>R3899+S3899</f>
        <v>2139.9</v>
      </c>
      <c r="U3899" s="69">
        <f>ROUND(Z3899*$H$2,2)/100</f>
        <v>0</v>
      </c>
      <c r="V3899" s="77">
        <f>SUM(T3899:U3899)</f>
        <v>2139.9</v>
      </c>
      <c r="X3899" s="69">
        <v>2139.9</v>
      </c>
      <c r="Y3899" s="69">
        <v>0</v>
      </c>
      <c r="Z3899" s="69">
        <v>2139.9</v>
      </c>
      <c r="AA3899" s="78"/>
      <c r="AB3899" s="79">
        <f t="shared" si="2211"/>
        <v>0</v>
      </c>
    </row>
    <row r="3900" spans="1:28" x14ac:dyDescent="0.25">
      <c r="A3900" s="65" t="s">
        <v>12655</v>
      </c>
      <c r="B3900" s="66" t="s">
        <v>17570</v>
      </c>
      <c r="C3900" s="67"/>
      <c r="D3900" s="68"/>
      <c r="E3900" s="69"/>
      <c r="F3900" s="70"/>
      <c r="H3900" s="69"/>
      <c r="I3900" s="69"/>
      <c r="J3900" s="69"/>
      <c r="K3900" s="69"/>
      <c r="L3900" s="75"/>
      <c r="N3900" s="69"/>
      <c r="O3900" s="69"/>
      <c r="P3900" s="69"/>
      <c r="Q3900" s="63"/>
      <c r="R3900" s="69"/>
      <c r="S3900" s="69"/>
      <c r="T3900" s="69"/>
      <c r="U3900" s="69"/>
      <c r="V3900" s="77"/>
      <c r="X3900" s="69"/>
      <c r="Y3900" s="69"/>
      <c r="Z3900" s="69"/>
      <c r="AA3900" s="78"/>
      <c r="AB3900" s="79">
        <f t="shared" si="2211"/>
        <v>0</v>
      </c>
    </row>
    <row r="3901" spans="1:28" s="33" customFormat="1" ht="22.5" x14ac:dyDescent="0.25">
      <c r="A3901" s="65" t="s">
        <v>12657</v>
      </c>
      <c r="B3901" s="66" t="s">
        <v>17571</v>
      </c>
      <c r="C3901" s="67"/>
      <c r="D3901" s="68"/>
      <c r="E3901" s="69"/>
      <c r="F3901" s="70"/>
      <c r="G3901" s="38"/>
      <c r="H3901" s="69"/>
      <c r="I3901" s="69"/>
      <c r="J3901" s="69"/>
      <c r="K3901" s="69"/>
      <c r="L3901" s="75"/>
      <c r="N3901" s="69"/>
      <c r="O3901" s="69"/>
      <c r="P3901" s="69"/>
      <c r="Q3901" s="63"/>
      <c r="R3901" s="69"/>
      <c r="S3901" s="69"/>
      <c r="T3901" s="69"/>
      <c r="U3901" s="69"/>
      <c r="V3901" s="77"/>
      <c r="X3901" s="69"/>
      <c r="Y3901" s="69"/>
      <c r="Z3901" s="69"/>
      <c r="AA3901" s="78"/>
      <c r="AB3901" s="79">
        <f t="shared" si="2211"/>
        <v>0</v>
      </c>
    </row>
    <row r="3902" spans="1:28" x14ac:dyDescent="0.25">
      <c r="A3902" s="71" t="s">
        <v>12658</v>
      </c>
      <c r="B3902" s="72" t="s">
        <v>17572</v>
      </c>
      <c r="C3902" s="73" t="s">
        <v>8753</v>
      </c>
      <c r="D3902" s="74">
        <v>0</v>
      </c>
      <c r="E3902" s="69">
        <v>964.89</v>
      </c>
      <c r="F3902" s="75">
        <f t="shared" ref="F3902:F3909" si="2225">ROUND(D3902*E3902,2)</f>
        <v>0</v>
      </c>
      <c r="G3902" s="76"/>
      <c r="H3902" s="69">
        <f t="shared" ref="H3902:I3909" si="2226">ROUND(N3902+(N3902*$H$2/100),2)</f>
        <v>954.83</v>
      </c>
      <c r="I3902" s="69">
        <f t="shared" si="2226"/>
        <v>10.06</v>
      </c>
      <c r="J3902" s="69">
        <f t="shared" ref="J3902:J3909" si="2227">H3902+I3902</f>
        <v>964.89</v>
      </c>
      <c r="K3902" s="69">
        <v>0</v>
      </c>
      <c r="L3902" s="75">
        <f t="shared" ref="L3902:L3909" si="2228">SUM(J3902:K3902)</f>
        <v>964.89</v>
      </c>
      <c r="N3902" s="69">
        <v>954.83</v>
      </c>
      <c r="O3902" s="69">
        <v>10.06</v>
      </c>
      <c r="P3902" s="69">
        <f t="shared" ref="P3902:P3909" si="2229">SUM(N3902:O3902)</f>
        <v>964.89</v>
      </c>
      <c r="Q3902" s="63"/>
      <c r="R3902" s="69">
        <f t="shared" ref="R3902:S3909" si="2230">X3902</f>
        <v>954.83</v>
      </c>
      <c r="S3902" s="69">
        <f t="shared" si="2230"/>
        <v>10.06</v>
      </c>
      <c r="T3902" s="69">
        <f t="shared" ref="T3902:T3909" si="2231">R3902+S3902</f>
        <v>964.89</v>
      </c>
      <c r="U3902" s="69">
        <f t="shared" ref="U3902:U3909" si="2232">ROUND(Z3902*$H$2,2)/100</f>
        <v>0</v>
      </c>
      <c r="V3902" s="77">
        <f t="shared" ref="V3902:V3909" si="2233">SUM(T3902:U3902)</f>
        <v>964.89</v>
      </c>
      <c r="X3902" s="69">
        <v>954.83</v>
      </c>
      <c r="Y3902" s="69">
        <v>10.06</v>
      </c>
      <c r="Z3902" s="69">
        <v>964.89</v>
      </c>
      <c r="AA3902" s="78"/>
      <c r="AB3902" s="79">
        <f t="shared" si="2211"/>
        <v>0</v>
      </c>
    </row>
    <row r="3903" spans="1:28" s="33" customFormat="1" x14ac:dyDescent="0.25">
      <c r="A3903" s="71" t="s">
        <v>12659</v>
      </c>
      <c r="B3903" s="72" t="s">
        <v>17573</v>
      </c>
      <c r="C3903" s="73" t="s">
        <v>8753</v>
      </c>
      <c r="D3903" s="74">
        <v>0</v>
      </c>
      <c r="E3903" s="69">
        <v>7494.13</v>
      </c>
      <c r="F3903" s="75">
        <f t="shared" si="2225"/>
        <v>0</v>
      </c>
      <c r="G3903" s="76"/>
      <c r="H3903" s="69">
        <f t="shared" si="2226"/>
        <v>7494.13</v>
      </c>
      <c r="I3903" s="69">
        <f t="shared" si="2226"/>
        <v>0</v>
      </c>
      <c r="J3903" s="69">
        <f t="shared" si="2227"/>
        <v>7494.13</v>
      </c>
      <c r="K3903" s="69">
        <v>0</v>
      </c>
      <c r="L3903" s="75">
        <f t="shared" si="2228"/>
        <v>7494.13</v>
      </c>
      <c r="N3903" s="69">
        <v>7494.13</v>
      </c>
      <c r="O3903" s="69">
        <v>0</v>
      </c>
      <c r="P3903" s="69">
        <f t="shared" si="2229"/>
        <v>7494.13</v>
      </c>
      <c r="Q3903" s="63"/>
      <c r="R3903" s="69">
        <f t="shared" si="2230"/>
        <v>7494.13</v>
      </c>
      <c r="S3903" s="69">
        <f t="shared" si="2230"/>
        <v>0</v>
      </c>
      <c r="T3903" s="69">
        <f t="shared" si="2231"/>
        <v>7494.13</v>
      </c>
      <c r="U3903" s="69">
        <f t="shared" si="2232"/>
        <v>0</v>
      </c>
      <c r="V3903" s="77">
        <f t="shared" si="2233"/>
        <v>7494.13</v>
      </c>
      <c r="X3903" s="69">
        <v>7494.13</v>
      </c>
      <c r="Y3903" s="69">
        <v>0</v>
      </c>
      <c r="Z3903" s="69">
        <v>7494.13</v>
      </c>
      <c r="AA3903" s="78"/>
      <c r="AB3903" s="79">
        <f t="shared" si="2211"/>
        <v>0</v>
      </c>
    </row>
    <row r="3904" spans="1:28" s="82" customFormat="1" ht="22.5" x14ac:dyDescent="0.25">
      <c r="A3904" s="71" t="s">
        <v>12660</v>
      </c>
      <c r="B3904" s="72" t="s">
        <v>17574</v>
      </c>
      <c r="C3904" s="73" t="s">
        <v>8910</v>
      </c>
      <c r="D3904" s="74">
        <v>0</v>
      </c>
      <c r="E3904" s="69">
        <v>175.06</v>
      </c>
      <c r="F3904" s="75">
        <f t="shared" si="2225"/>
        <v>0</v>
      </c>
      <c r="G3904" s="76"/>
      <c r="H3904" s="69">
        <f t="shared" si="2226"/>
        <v>141.51</v>
      </c>
      <c r="I3904" s="69">
        <f t="shared" si="2226"/>
        <v>33.549999999999997</v>
      </c>
      <c r="J3904" s="69">
        <f t="shared" si="2227"/>
        <v>175.06</v>
      </c>
      <c r="K3904" s="69">
        <v>0</v>
      </c>
      <c r="L3904" s="75">
        <f t="shared" si="2228"/>
        <v>175.06</v>
      </c>
      <c r="M3904" s="33"/>
      <c r="N3904" s="69">
        <v>141.51</v>
      </c>
      <c r="O3904" s="69">
        <v>33.549999999999997</v>
      </c>
      <c r="P3904" s="69">
        <f t="shared" si="2229"/>
        <v>175.06</v>
      </c>
      <c r="Q3904" s="63"/>
      <c r="R3904" s="69">
        <f t="shared" si="2230"/>
        <v>141.51</v>
      </c>
      <c r="S3904" s="69">
        <f t="shared" si="2230"/>
        <v>33.549999999999997</v>
      </c>
      <c r="T3904" s="69">
        <f t="shared" si="2231"/>
        <v>175.06</v>
      </c>
      <c r="U3904" s="69">
        <f t="shared" si="2232"/>
        <v>0</v>
      </c>
      <c r="V3904" s="77">
        <f t="shared" si="2233"/>
        <v>175.06</v>
      </c>
      <c r="W3904" s="33"/>
      <c r="X3904" s="69">
        <v>141.51</v>
      </c>
      <c r="Y3904" s="69">
        <v>33.549999999999997</v>
      </c>
      <c r="Z3904" s="69">
        <v>175.06</v>
      </c>
      <c r="AA3904" s="78"/>
      <c r="AB3904" s="79">
        <f t="shared" si="2211"/>
        <v>0</v>
      </c>
    </row>
    <row r="3905" spans="1:28" s="82" customFormat="1" ht="22.5" x14ac:dyDescent="0.25">
      <c r="A3905" s="71" t="s">
        <v>12661</v>
      </c>
      <c r="B3905" s="72" t="s">
        <v>17575</v>
      </c>
      <c r="C3905" s="73" t="s">
        <v>8910</v>
      </c>
      <c r="D3905" s="74">
        <v>0</v>
      </c>
      <c r="E3905" s="69">
        <v>2616.67</v>
      </c>
      <c r="F3905" s="75">
        <f t="shared" si="2225"/>
        <v>0</v>
      </c>
      <c r="G3905" s="28"/>
      <c r="H3905" s="69">
        <f t="shared" si="2226"/>
        <v>2616.67</v>
      </c>
      <c r="I3905" s="69">
        <f t="shared" si="2226"/>
        <v>0</v>
      </c>
      <c r="J3905" s="69">
        <f t="shared" si="2227"/>
        <v>2616.67</v>
      </c>
      <c r="K3905" s="69">
        <v>0</v>
      </c>
      <c r="L3905" s="75">
        <f t="shared" si="2228"/>
        <v>2616.67</v>
      </c>
      <c r="M3905" s="33"/>
      <c r="N3905" s="69">
        <v>2616.67</v>
      </c>
      <c r="O3905" s="69">
        <v>0</v>
      </c>
      <c r="P3905" s="69">
        <f t="shared" si="2229"/>
        <v>2616.67</v>
      </c>
      <c r="Q3905" s="63"/>
      <c r="R3905" s="69">
        <f t="shared" si="2230"/>
        <v>2616.67</v>
      </c>
      <c r="S3905" s="69">
        <f t="shared" si="2230"/>
        <v>0</v>
      </c>
      <c r="T3905" s="69">
        <f t="shared" si="2231"/>
        <v>2616.67</v>
      </c>
      <c r="U3905" s="69">
        <f t="shared" si="2232"/>
        <v>0</v>
      </c>
      <c r="V3905" s="77">
        <f t="shared" si="2233"/>
        <v>2616.67</v>
      </c>
      <c r="W3905" s="33"/>
      <c r="X3905" s="69">
        <v>2616.67</v>
      </c>
      <c r="Y3905" s="69">
        <v>0</v>
      </c>
      <c r="Z3905" s="69">
        <v>2616.67</v>
      </c>
      <c r="AA3905" s="78"/>
      <c r="AB3905" s="79">
        <f t="shared" si="2211"/>
        <v>0</v>
      </c>
    </row>
    <row r="3906" spans="1:28" s="82" customFormat="1" x14ac:dyDescent="0.25">
      <c r="A3906" s="71" t="s">
        <v>12662</v>
      </c>
      <c r="B3906" s="72" t="s">
        <v>17576</v>
      </c>
      <c r="C3906" s="73" t="s">
        <v>8910</v>
      </c>
      <c r="D3906" s="74">
        <v>0</v>
      </c>
      <c r="E3906" s="69">
        <v>3710.46</v>
      </c>
      <c r="F3906" s="75">
        <f t="shared" si="2225"/>
        <v>0</v>
      </c>
      <c r="G3906" s="28"/>
      <c r="H3906" s="69">
        <f t="shared" si="2226"/>
        <v>3710.46</v>
      </c>
      <c r="I3906" s="69">
        <f t="shared" si="2226"/>
        <v>0</v>
      </c>
      <c r="J3906" s="69">
        <f t="shared" si="2227"/>
        <v>3710.46</v>
      </c>
      <c r="K3906" s="69">
        <v>0</v>
      </c>
      <c r="L3906" s="75">
        <f t="shared" si="2228"/>
        <v>3710.46</v>
      </c>
      <c r="M3906" s="33"/>
      <c r="N3906" s="69">
        <v>3710.46</v>
      </c>
      <c r="O3906" s="69">
        <v>0</v>
      </c>
      <c r="P3906" s="69">
        <f t="shared" si="2229"/>
        <v>3710.46</v>
      </c>
      <c r="Q3906" s="63"/>
      <c r="R3906" s="69">
        <f t="shared" si="2230"/>
        <v>3710.46</v>
      </c>
      <c r="S3906" s="69">
        <f t="shared" si="2230"/>
        <v>0</v>
      </c>
      <c r="T3906" s="69">
        <f t="shared" si="2231"/>
        <v>3710.46</v>
      </c>
      <c r="U3906" s="69">
        <f t="shared" si="2232"/>
        <v>0</v>
      </c>
      <c r="V3906" s="77">
        <f t="shared" si="2233"/>
        <v>3710.46</v>
      </c>
      <c r="W3906" s="33"/>
      <c r="X3906" s="69">
        <v>3710.46</v>
      </c>
      <c r="Y3906" s="69">
        <v>0</v>
      </c>
      <c r="Z3906" s="69">
        <v>3710.46</v>
      </c>
      <c r="AA3906" s="78"/>
      <c r="AB3906" s="79">
        <f t="shared" si="2211"/>
        <v>0</v>
      </c>
    </row>
    <row r="3907" spans="1:28" s="82" customFormat="1" x14ac:dyDescent="0.25">
      <c r="A3907" s="71" t="s">
        <v>12663</v>
      </c>
      <c r="B3907" s="72" t="s">
        <v>17577</v>
      </c>
      <c r="C3907" s="73" t="s">
        <v>8910</v>
      </c>
      <c r="D3907" s="74">
        <v>0</v>
      </c>
      <c r="E3907" s="69">
        <v>1043.9000000000001</v>
      </c>
      <c r="F3907" s="75">
        <f t="shared" si="2225"/>
        <v>0</v>
      </c>
      <c r="G3907" s="28"/>
      <c r="H3907" s="69">
        <f t="shared" si="2226"/>
        <v>960.02</v>
      </c>
      <c r="I3907" s="69">
        <f t="shared" si="2226"/>
        <v>83.88</v>
      </c>
      <c r="J3907" s="69">
        <f t="shared" si="2227"/>
        <v>1043.9000000000001</v>
      </c>
      <c r="K3907" s="69">
        <v>0</v>
      </c>
      <c r="L3907" s="75">
        <f t="shared" si="2228"/>
        <v>1043.9000000000001</v>
      </c>
      <c r="M3907" s="33"/>
      <c r="N3907" s="69">
        <v>960.02</v>
      </c>
      <c r="O3907" s="69">
        <v>83.88</v>
      </c>
      <c r="P3907" s="69">
        <f t="shared" si="2229"/>
        <v>1043.9000000000001</v>
      </c>
      <c r="Q3907" s="63"/>
      <c r="R3907" s="69">
        <f t="shared" si="2230"/>
        <v>960.02</v>
      </c>
      <c r="S3907" s="69">
        <f t="shared" si="2230"/>
        <v>83.89</v>
      </c>
      <c r="T3907" s="69">
        <f t="shared" si="2231"/>
        <v>1043.9100000000001</v>
      </c>
      <c r="U3907" s="69">
        <f t="shared" si="2232"/>
        <v>0</v>
      </c>
      <c r="V3907" s="77">
        <f t="shared" si="2233"/>
        <v>1043.9100000000001</v>
      </c>
      <c r="W3907" s="33"/>
      <c r="X3907" s="69">
        <v>960.02</v>
      </c>
      <c r="Y3907" s="69">
        <v>83.89</v>
      </c>
      <c r="Z3907" s="69">
        <v>1043.9100000000001</v>
      </c>
      <c r="AA3907" s="78"/>
      <c r="AB3907" s="79">
        <f t="shared" si="2211"/>
        <v>0</v>
      </c>
    </row>
    <row r="3908" spans="1:28" s="82" customFormat="1" ht="22.5" x14ac:dyDescent="0.25">
      <c r="A3908" s="71" t="s">
        <v>12664</v>
      </c>
      <c r="B3908" s="72" t="s">
        <v>17578</v>
      </c>
      <c r="C3908" s="73" t="s">
        <v>8753</v>
      </c>
      <c r="D3908" s="74">
        <v>0</v>
      </c>
      <c r="E3908" s="69">
        <v>2123.41</v>
      </c>
      <c r="F3908" s="75">
        <f t="shared" si="2225"/>
        <v>0</v>
      </c>
      <c r="G3908" s="28"/>
      <c r="H3908" s="69">
        <f t="shared" si="2226"/>
        <v>2113.35</v>
      </c>
      <c r="I3908" s="69">
        <f t="shared" si="2226"/>
        <v>10.06</v>
      </c>
      <c r="J3908" s="69">
        <f t="shared" si="2227"/>
        <v>2123.41</v>
      </c>
      <c r="K3908" s="69">
        <v>0</v>
      </c>
      <c r="L3908" s="75">
        <f t="shared" si="2228"/>
        <v>2123.41</v>
      </c>
      <c r="M3908" s="33"/>
      <c r="N3908" s="69">
        <v>2113.35</v>
      </c>
      <c r="O3908" s="69">
        <v>10.06</v>
      </c>
      <c r="P3908" s="69">
        <f t="shared" si="2229"/>
        <v>2123.41</v>
      </c>
      <c r="Q3908" s="63"/>
      <c r="R3908" s="69">
        <f t="shared" si="2230"/>
        <v>2113.35</v>
      </c>
      <c r="S3908" s="69">
        <f t="shared" si="2230"/>
        <v>10.06</v>
      </c>
      <c r="T3908" s="69">
        <f t="shared" si="2231"/>
        <v>2123.41</v>
      </c>
      <c r="U3908" s="69">
        <f t="shared" si="2232"/>
        <v>0</v>
      </c>
      <c r="V3908" s="77">
        <f t="shared" si="2233"/>
        <v>2123.41</v>
      </c>
      <c r="W3908" s="33"/>
      <c r="X3908" s="69">
        <v>2113.35</v>
      </c>
      <c r="Y3908" s="69">
        <v>10.06</v>
      </c>
      <c r="Z3908" s="69">
        <v>2123.41</v>
      </c>
      <c r="AA3908" s="78"/>
      <c r="AB3908" s="79">
        <f t="shared" si="2211"/>
        <v>0</v>
      </c>
    </row>
    <row r="3909" spans="1:28" s="82" customFormat="1" ht="22.5" x14ac:dyDescent="0.25">
      <c r="A3909" s="71" t="s">
        <v>12665</v>
      </c>
      <c r="B3909" s="72" t="s">
        <v>17579</v>
      </c>
      <c r="C3909" s="73" t="s">
        <v>8910</v>
      </c>
      <c r="D3909" s="74">
        <v>0</v>
      </c>
      <c r="E3909" s="69">
        <v>2837.89</v>
      </c>
      <c r="F3909" s="75">
        <f t="shared" si="2225"/>
        <v>0</v>
      </c>
      <c r="G3909" s="28"/>
      <c r="H3909" s="69">
        <f t="shared" si="2226"/>
        <v>2379.83</v>
      </c>
      <c r="I3909" s="69">
        <f t="shared" si="2226"/>
        <v>458.06</v>
      </c>
      <c r="J3909" s="69">
        <f t="shared" si="2227"/>
        <v>2837.89</v>
      </c>
      <c r="K3909" s="69">
        <v>0</v>
      </c>
      <c r="L3909" s="75">
        <f t="shared" si="2228"/>
        <v>2837.89</v>
      </c>
      <c r="M3909" s="33"/>
      <c r="N3909" s="69">
        <v>2379.83</v>
      </c>
      <c r="O3909" s="69">
        <v>458.06</v>
      </c>
      <c r="P3909" s="69">
        <f t="shared" si="2229"/>
        <v>2837.89</v>
      </c>
      <c r="Q3909" s="63"/>
      <c r="R3909" s="69">
        <f t="shared" si="2230"/>
        <v>2379.83</v>
      </c>
      <c r="S3909" s="69">
        <f t="shared" si="2230"/>
        <v>458.08</v>
      </c>
      <c r="T3909" s="69">
        <f t="shared" si="2231"/>
        <v>2837.91</v>
      </c>
      <c r="U3909" s="69">
        <f t="shared" si="2232"/>
        <v>0</v>
      </c>
      <c r="V3909" s="77">
        <f t="shared" si="2233"/>
        <v>2837.91</v>
      </c>
      <c r="W3909" s="33"/>
      <c r="X3909" s="69">
        <v>2379.83</v>
      </c>
      <c r="Y3909" s="69">
        <v>458.08</v>
      </c>
      <c r="Z3909" s="69">
        <v>2837.91</v>
      </c>
      <c r="AA3909" s="78"/>
      <c r="AB3909" s="79">
        <f t="shared" si="2211"/>
        <v>0</v>
      </c>
    </row>
    <row r="3910" spans="1:28" s="82" customFormat="1" ht="33.75" x14ac:dyDescent="0.25">
      <c r="A3910" s="65" t="s">
        <v>12666</v>
      </c>
      <c r="B3910" s="66" t="s">
        <v>17580</v>
      </c>
      <c r="C3910" s="67"/>
      <c r="D3910" s="68"/>
      <c r="E3910" s="69"/>
      <c r="F3910" s="70"/>
      <c r="G3910" s="38"/>
      <c r="H3910" s="69"/>
      <c r="I3910" s="69"/>
      <c r="J3910" s="69"/>
      <c r="K3910" s="69"/>
      <c r="L3910" s="75"/>
      <c r="M3910" s="33"/>
      <c r="N3910" s="69"/>
      <c r="O3910" s="69"/>
      <c r="P3910" s="69"/>
      <c r="Q3910" s="63"/>
      <c r="R3910" s="69"/>
      <c r="S3910" s="69"/>
      <c r="T3910" s="69"/>
      <c r="U3910" s="69"/>
      <c r="V3910" s="77"/>
      <c r="W3910" s="33"/>
      <c r="X3910" s="69"/>
      <c r="Y3910" s="69"/>
      <c r="Z3910" s="69"/>
      <c r="AA3910" s="78"/>
      <c r="AB3910" s="79">
        <f t="shared" si="2211"/>
        <v>-9.9999999999909051E-3</v>
      </c>
    </row>
    <row r="3911" spans="1:28" x14ac:dyDescent="0.25">
      <c r="A3911" s="71" t="s">
        <v>12667</v>
      </c>
      <c r="B3911" s="72" t="s">
        <v>17581</v>
      </c>
      <c r="C3911" s="73" t="s">
        <v>8753</v>
      </c>
      <c r="D3911" s="74">
        <v>0</v>
      </c>
      <c r="E3911" s="69">
        <v>3616.56</v>
      </c>
      <c r="F3911" s="75">
        <f t="shared" ref="F3911:F3930" si="2234">ROUND(D3911*E3911,2)</f>
        <v>0</v>
      </c>
      <c r="G3911" s="28"/>
      <c r="H3911" s="69">
        <f t="shared" ref="H3911:I3922" si="2235">ROUND(N3911+(N3911*$H$2/100),2)</f>
        <v>2869.7</v>
      </c>
      <c r="I3911" s="69">
        <f t="shared" si="2235"/>
        <v>746.86</v>
      </c>
      <c r="J3911" s="69">
        <f t="shared" ref="J3911:J3922" si="2236">H3911+I3911</f>
        <v>3616.56</v>
      </c>
      <c r="K3911" s="69">
        <v>0</v>
      </c>
      <c r="L3911" s="75">
        <f t="shared" ref="L3911:L3922" si="2237">SUM(J3911:K3911)</f>
        <v>3616.56</v>
      </c>
      <c r="N3911" s="69">
        <v>2869.7</v>
      </c>
      <c r="O3911" s="69">
        <v>746.86</v>
      </c>
      <c r="P3911" s="69">
        <f t="shared" ref="P3911:P3930" si="2238">SUM(N3911:O3911)</f>
        <v>3616.56</v>
      </c>
      <c r="Q3911" s="63"/>
      <c r="R3911" s="69">
        <f t="shared" ref="R3911:S3922" si="2239">X3911</f>
        <v>2869.7</v>
      </c>
      <c r="S3911" s="69">
        <f t="shared" si="2239"/>
        <v>746.88</v>
      </c>
      <c r="T3911" s="69">
        <f t="shared" ref="T3911:T3922" si="2240">R3911+S3911</f>
        <v>3616.58</v>
      </c>
      <c r="U3911" s="69">
        <f t="shared" ref="U3911:U3922" si="2241">ROUND(Z3911*$H$2,2)/100</f>
        <v>0</v>
      </c>
      <c r="V3911" s="77">
        <f t="shared" ref="V3911:V3922" si="2242">SUM(T3911:U3911)</f>
        <v>3616.58</v>
      </c>
      <c r="X3911" s="69">
        <v>2869.7</v>
      </c>
      <c r="Y3911" s="69">
        <v>746.88</v>
      </c>
      <c r="Z3911" s="69">
        <v>3616.58</v>
      </c>
      <c r="AA3911" s="78"/>
      <c r="AB3911" s="79">
        <f t="shared" si="2211"/>
        <v>0</v>
      </c>
    </row>
    <row r="3912" spans="1:28" x14ac:dyDescent="0.25">
      <c r="A3912" s="71" t="s">
        <v>12668</v>
      </c>
      <c r="B3912" s="72" t="s">
        <v>17582</v>
      </c>
      <c r="C3912" s="73" t="s">
        <v>8753</v>
      </c>
      <c r="D3912" s="74">
        <v>0</v>
      </c>
      <c r="E3912" s="69">
        <v>6110.29</v>
      </c>
      <c r="F3912" s="75">
        <f t="shared" si="2234"/>
        <v>0</v>
      </c>
      <c r="G3912" s="28"/>
      <c r="H3912" s="69">
        <f t="shared" si="2235"/>
        <v>6080.04</v>
      </c>
      <c r="I3912" s="69">
        <f t="shared" si="2235"/>
        <v>30.25</v>
      </c>
      <c r="J3912" s="69">
        <f t="shared" si="2236"/>
        <v>6110.29</v>
      </c>
      <c r="K3912" s="69">
        <v>0</v>
      </c>
      <c r="L3912" s="75">
        <f t="shared" si="2237"/>
        <v>6110.29</v>
      </c>
      <c r="N3912" s="69">
        <v>6080.04</v>
      </c>
      <c r="O3912" s="69">
        <v>30.25</v>
      </c>
      <c r="P3912" s="69">
        <f t="shared" si="2238"/>
        <v>6110.29</v>
      </c>
      <c r="Q3912" s="63"/>
      <c r="R3912" s="69">
        <f t="shared" si="2239"/>
        <v>6080.04</v>
      </c>
      <c r="S3912" s="69">
        <f t="shared" si="2239"/>
        <v>30.25</v>
      </c>
      <c r="T3912" s="69">
        <f t="shared" si="2240"/>
        <v>6110.29</v>
      </c>
      <c r="U3912" s="69">
        <f t="shared" si="2241"/>
        <v>0</v>
      </c>
      <c r="V3912" s="77">
        <f t="shared" si="2242"/>
        <v>6110.29</v>
      </c>
      <c r="X3912" s="69">
        <v>6080.04</v>
      </c>
      <c r="Y3912" s="69">
        <v>30.25</v>
      </c>
      <c r="Z3912" s="69">
        <v>6110.29</v>
      </c>
      <c r="AA3912" s="78"/>
      <c r="AB3912" s="79">
        <f t="shared" si="2211"/>
        <v>-1.999999999998181E-2</v>
      </c>
    </row>
    <row r="3913" spans="1:28" x14ac:dyDescent="0.25">
      <c r="A3913" s="71" t="s">
        <v>12669</v>
      </c>
      <c r="B3913" s="72" t="s">
        <v>17583</v>
      </c>
      <c r="C3913" s="73" t="s">
        <v>8753</v>
      </c>
      <c r="D3913" s="74">
        <v>0</v>
      </c>
      <c r="E3913" s="69">
        <v>823.41</v>
      </c>
      <c r="F3913" s="75">
        <f t="shared" si="2234"/>
        <v>0</v>
      </c>
      <c r="G3913" s="76"/>
      <c r="H3913" s="69">
        <f t="shared" si="2235"/>
        <v>590.02</v>
      </c>
      <c r="I3913" s="69">
        <f t="shared" si="2235"/>
        <v>233.39</v>
      </c>
      <c r="J3913" s="69">
        <f t="shared" si="2236"/>
        <v>823.41</v>
      </c>
      <c r="K3913" s="69">
        <v>0</v>
      </c>
      <c r="L3913" s="75">
        <f t="shared" si="2237"/>
        <v>823.41</v>
      </c>
      <c r="N3913" s="69">
        <v>590.02</v>
      </c>
      <c r="O3913" s="69">
        <v>233.39</v>
      </c>
      <c r="P3913" s="69">
        <f t="shared" si="2238"/>
        <v>823.41</v>
      </c>
      <c r="Q3913" s="63"/>
      <c r="R3913" s="69">
        <f t="shared" si="2239"/>
        <v>590.02</v>
      </c>
      <c r="S3913" s="69">
        <f t="shared" si="2239"/>
        <v>233.4</v>
      </c>
      <c r="T3913" s="69">
        <f t="shared" si="2240"/>
        <v>823.42</v>
      </c>
      <c r="U3913" s="69">
        <f t="shared" si="2241"/>
        <v>0</v>
      </c>
      <c r="V3913" s="77">
        <f t="shared" si="2242"/>
        <v>823.42</v>
      </c>
      <c r="X3913" s="69">
        <v>590.02</v>
      </c>
      <c r="Y3913" s="69">
        <v>233.4</v>
      </c>
      <c r="Z3913" s="69">
        <v>823.42</v>
      </c>
      <c r="AA3913" s="78"/>
      <c r="AB3913" s="79">
        <f t="shared" si="2211"/>
        <v>0</v>
      </c>
    </row>
    <row r="3914" spans="1:28" s="33" customFormat="1" x14ac:dyDescent="0.25">
      <c r="A3914" s="71" t="s">
        <v>12670</v>
      </c>
      <c r="B3914" s="72" t="s">
        <v>17584</v>
      </c>
      <c r="C3914" s="73" t="s">
        <v>8753</v>
      </c>
      <c r="D3914" s="74">
        <v>0</v>
      </c>
      <c r="E3914" s="69">
        <v>1304.21</v>
      </c>
      <c r="F3914" s="75">
        <f t="shared" si="2234"/>
        <v>0</v>
      </c>
      <c r="G3914" s="76"/>
      <c r="H3914" s="69">
        <f t="shared" si="2235"/>
        <v>1070.82</v>
      </c>
      <c r="I3914" s="69">
        <f t="shared" si="2235"/>
        <v>233.39</v>
      </c>
      <c r="J3914" s="69">
        <f t="shared" si="2236"/>
        <v>1304.21</v>
      </c>
      <c r="K3914" s="69">
        <v>0</v>
      </c>
      <c r="L3914" s="75">
        <f t="shared" si="2237"/>
        <v>1304.21</v>
      </c>
      <c r="N3914" s="69">
        <v>1070.82</v>
      </c>
      <c r="O3914" s="69">
        <v>233.39</v>
      </c>
      <c r="P3914" s="69">
        <f t="shared" si="2238"/>
        <v>1304.21</v>
      </c>
      <c r="Q3914" s="63"/>
      <c r="R3914" s="69">
        <f t="shared" si="2239"/>
        <v>1070.82</v>
      </c>
      <c r="S3914" s="69">
        <f t="shared" si="2239"/>
        <v>233.4</v>
      </c>
      <c r="T3914" s="69">
        <f t="shared" si="2240"/>
        <v>1304.22</v>
      </c>
      <c r="U3914" s="69">
        <f t="shared" si="2241"/>
        <v>0</v>
      </c>
      <c r="V3914" s="77">
        <f t="shared" si="2242"/>
        <v>1304.22</v>
      </c>
      <c r="X3914" s="69">
        <v>1070.82</v>
      </c>
      <c r="Y3914" s="69">
        <v>233.4</v>
      </c>
      <c r="Z3914" s="69">
        <v>1304.22</v>
      </c>
      <c r="AA3914" s="78"/>
      <c r="AB3914" s="79">
        <f t="shared" si="2211"/>
        <v>-1.999999999998181E-2</v>
      </c>
    </row>
    <row r="3915" spans="1:28" x14ac:dyDescent="0.25">
      <c r="A3915" s="71" t="s">
        <v>12671</v>
      </c>
      <c r="B3915" s="72" t="s">
        <v>17585</v>
      </c>
      <c r="C3915" s="73" t="s">
        <v>8753</v>
      </c>
      <c r="D3915" s="74">
        <v>0</v>
      </c>
      <c r="E3915" s="69">
        <v>1074.0900000000001</v>
      </c>
      <c r="F3915" s="75">
        <f t="shared" si="2234"/>
        <v>0</v>
      </c>
      <c r="G3915" s="76"/>
      <c r="H3915" s="69">
        <f t="shared" si="2235"/>
        <v>840.7</v>
      </c>
      <c r="I3915" s="69">
        <f t="shared" si="2235"/>
        <v>233.39</v>
      </c>
      <c r="J3915" s="69">
        <f t="shared" si="2236"/>
        <v>1074.0900000000001</v>
      </c>
      <c r="K3915" s="69">
        <v>0</v>
      </c>
      <c r="L3915" s="75">
        <f t="shared" si="2237"/>
        <v>1074.0900000000001</v>
      </c>
      <c r="N3915" s="69">
        <v>840.7</v>
      </c>
      <c r="O3915" s="69">
        <v>233.39</v>
      </c>
      <c r="P3915" s="69">
        <f t="shared" si="2238"/>
        <v>1074.0900000000001</v>
      </c>
      <c r="Q3915" s="63"/>
      <c r="R3915" s="69">
        <f t="shared" si="2239"/>
        <v>840.7</v>
      </c>
      <c r="S3915" s="69">
        <f t="shared" si="2239"/>
        <v>233.4</v>
      </c>
      <c r="T3915" s="69">
        <f t="shared" si="2240"/>
        <v>1074.1000000000001</v>
      </c>
      <c r="U3915" s="69">
        <f t="shared" si="2241"/>
        <v>0</v>
      </c>
      <c r="V3915" s="77">
        <f t="shared" si="2242"/>
        <v>1074.1000000000001</v>
      </c>
      <c r="X3915" s="69">
        <v>840.7</v>
      </c>
      <c r="Y3915" s="69">
        <v>233.4</v>
      </c>
      <c r="Z3915" s="69">
        <v>1074.0999999999999</v>
      </c>
      <c r="AA3915" s="78"/>
      <c r="AB3915" s="79">
        <f t="shared" si="2211"/>
        <v>0</v>
      </c>
    </row>
    <row r="3916" spans="1:28" x14ac:dyDescent="0.25">
      <c r="A3916" s="71" t="s">
        <v>12672</v>
      </c>
      <c r="B3916" s="72" t="s">
        <v>17586</v>
      </c>
      <c r="C3916" s="73" t="s">
        <v>8753</v>
      </c>
      <c r="D3916" s="74">
        <v>0</v>
      </c>
      <c r="E3916" s="69">
        <v>2428.58</v>
      </c>
      <c r="F3916" s="75">
        <f t="shared" si="2234"/>
        <v>0</v>
      </c>
      <c r="G3916" s="76"/>
      <c r="H3916" s="69">
        <f t="shared" si="2235"/>
        <v>1961.79</v>
      </c>
      <c r="I3916" s="69">
        <f t="shared" si="2235"/>
        <v>466.79</v>
      </c>
      <c r="J3916" s="69">
        <f t="shared" si="2236"/>
        <v>2428.58</v>
      </c>
      <c r="K3916" s="69">
        <v>0</v>
      </c>
      <c r="L3916" s="75">
        <f t="shared" si="2237"/>
        <v>2428.58</v>
      </c>
      <c r="N3916" s="69">
        <v>1961.79</v>
      </c>
      <c r="O3916" s="69">
        <v>466.79</v>
      </c>
      <c r="P3916" s="69">
        <f t="shared" si="2238"/>
        <v>2428.58</v>
      </c>
      <c r="Q3916" s="63"/>
      <c r="R3916" s="69">
        <f t="shared" si="2239"/>
        <v>1961.79</v>
      </c>
      <c r="S3916" s="69">
        <f t="shared" si="2239"/>
        <v>466.8</v>
      </c>
      <c r="T3916" s="69">
        <f t="shared" si="2240"/>
        <v>2428.59</v>
      </c>
      <c r="U3916" s="69">
        <f t="shared" si="2241"/>
        <v>0</v>
      </c>
      <c r="V3916" s="77">
        <f t="shared" si="2242"/>
        <v>2428.59</v>
      </c>
      <c r="X3916" s="69">
        <v>1961.79</v>
      </c>
      <c r="Y3916" s="69">
        <v>466.8</v>
      </c>
      <c r="Z3916" s="69">
        <v>2428.59</v>
      </c>
      <c r="AA3916" s="78"/>
      <c r="AB3916" s="79">
        <f t="shared" si="2211"/>
        <v>-9.9999999999909051E-3</v>
      </c>
    </row>
    <row r="3917" spans="1:28" x14ac:dyDescent="0.25">
      <c r="A3917" s="71" t="s">
        <v>12673</v>
      </c>
      <c r="B3917" s="72" t="s">
        <v>17587</v>
      </c>
      <c r="C3917" s="73" t="s">
        <v>8753</v>
      </c>
      <c r="D3917" s="74">
        <v>0</v>
      </c>
      <c r="E3917" s="69">
        <v>697.85</v>
      </c>
      <c r="F3917" s="75">
        <f t="shared" si="2234"/>
        <v>0</v>
      </c>
      <c r="G3917" s="76"/>
      <c r="H3917" s="69">
        <f t="shared" si="2235"/>
        <v>690.41</v>
      </c>
      <c r="I3917" s="69">
        <f t="shared" si="2235"/>
        <v>7.44</v>
      </c>
      <c r="J3917" s="69">
        <f t="shared" si="2236"/>
        <v>697.85</v>
      </c>
      <c r="K3917" s="69">
        <v>0</v>
      </c>
      <c r="L3917" s="75">
        <f t="shared" si="2237"/>
        <v>697.85</v>
      </c>
      <c r="N3917" s="69">
        <v>690.41</v>
      </c>
      <c r="O3917" s="69">
        <v>7.4399999999999995</v>
      </c>
      <c r="P3917" s="69">
        <f t="shared" si="2238"/>
        <v>697.85</v>
      </c>
      <c r="Q3917" s="63"/>
      <c r="R3917" s="69">
        <f t="shared" si="2239"/>
        <v>690.41</v>
      </c>
      <c r="S3917" s="69">
        <f t="shared" si="2239"/>
        <v>7.44</v>
      </c>
      <c r="T3917" s="69">
        <f t="shared" si="2240"/>
        <v>697.85</v>
      </c>
      <c r="U3917" s="69">
        <f t="shared" si="2241"/>
        <v>0</v>
      </c>
      <c r="V3917" s="77">
        <f t="shared" si="2242"/>
        <v>697.85</v>
      </c>
      <c r="X3917" s="69">
        <v>690.41</v>
      </c>
      <c r="Y3917" s="69">
        <v>7.44</v>
      </c>
      <c r="Z3917" s="69">
        <v>697.85</v>
      </c>
      <c r="AA3917" s="78"/>
      <c r="AB3917" s="79">
        <f t="shared" si="2211"/>
        <v>-9.9999999999909051E-3</v>
      </c>
    </row>
    <row r="3918" spans="1:28" ht="22.5" x14ac:dyDescent="0.25">
      <c r="A3918" s="71" t="s">
        <v>12674</v>
      </c>
      <c r="B3918" s="72" t="s">
        <v>17588</v>
      </c>
      <c r="C3918" s="73" t="s">
        <v>8753</v>
      </c>
      <c r="D3918" s="74">
        <v>0</v>
      </c>
      <c r="E3918" s="69">
        <v>26.07</v>
      </c>
      <c r="F3918" s="75">
        <f t="shared" si="2234"/>
        <v>0</v>
      </c>
      <c r="G3918" s="76"/>
      <c r="H3918" s="69">
        <f t="shared" si="2235"/>
        <v>9.2899999999999991</v>
      </c>
      <c r="I3918" s="69">
        <f t="shared" si="2235"/>
        <v>16.78</v>
      </c>
      <c r="J3918" s="69">
        <f t="shared" si="2236"/>
        <v>26.07</v>
      </c>
      <c r="K3918" s="69">
        <v>0</v>
      </c>
      <c r="L3918" s="75">
        <f t="shared" si="2237"/>
        <v>26.07</v>
      </c>
      <c r="N3918" s="69">
        <v>9.2899999999999991</v>
      </c>
      <c r="O3918" s="69">
        <v>16.78</v>
      </c>
      <c r="P3918" s="69">
        <f t="shared" si="2238"/>
        <v>26.07</v>
      </c>
      <c r="Q3918" s="63"/>
      <c r="R3918" s="69">
        <f t="shared" si="2239"/>
        <v>9.2899999999999991</v>
      </c>
      <c r="S3918" s="69">
        <f t="shared" si="2239"/>
        <v>16.79</v>
      </c>
      <c r="T3918" s="69">
        <f t="shared" si="2240"/>
        <v>26.08</v>
      </c>
      <c r="U3918" s="69">
        <f t="shared" si="2241"/>
        <v>0</v>
      </c>
      <c r="V3918" s="77">
        <f t="shared" si="2242"/>
        <v>26.08</v>
      </c>
      <c r="X3918" s="69">
        <v>9.2899999999999991</v>
      </c>
      <c r="Y3918" s="69">
        <v>16.79</v>
      </c>
      <c r="Z3918" s="69">
        <v>26.08</v>
      </c>
      <c r="AA3918" s="78"/>
      <c r="AB3918" s="79">
        <f t="shared" si="2211"/>
        <v>-9.9999999997635314E-3</v>
      </c>
    </row>
    <row r="3919" spans="1:28" x14ac:dyDescent="0.25">
      <c r="A3919" s="90" t="s">
        <v>12930</v>
      </c>
      <c r="B3919" s="90" t="s">
        <v>17589</v>
      </c>
      <c r="C3919" s="91" t="s">
        <v>8753</v>
      </c>
      <c r="D3919" s="74">
        <v>0</v>
      </c>
      <c r="E3919" s="69">
        <v>937.63000000000011</v>
      </c>
      <c r="F3919" s="75">
        <f t="shared" si="2234"/>
        <v>0</v>
      </c>
      <c r="G3919" s="28"/>
      <c r="H3919" s="69">
        <f t="shared" si="2235"/>
        <v>803.45</v>
      </c>
      <c r="I3919" s="69">
        <f t="shared" si="2235"/>
        <v>134.18</v>
      </c>
      <c r="J3919" s="69">
        <f t="shared" si="2236"/>
        <v>937.63000000000011</v>
      </c>
      <c r="K3919" s="69">
        <v>0</v>
      </c>
      <c r="L3919" s="75">
        <f t="shared" si="2237"/>
        <v>937.63000000000011</v>
      </c>
      <c r="N3919" s="69">
        <v>803.45</v>
      </c>
      <c r="O3919" s="69">
        <v>134.18</v>
      </c>
      <c r="P3919" s="69">
        <f t="shared" si="2238"/>
        <v>937.63000000000011</v>
      </c>
      <c r="Q3919" s="33"/>
      <c r="R3919" s="69">
        <f t="shared" si="2239"/>
        <v>803.45</v>
      </c>
      <c r="S3919" s="69">
        <f t="shared" si="2239"/>
        <v>134.19999999999999</v>
      </c>
      <c r="T3919" s="69">
        <f t="shared" si="2240"/>
        <v>937.65000000000009</v>
      </c>
      <c r="U3919" s="69">
        <f t="shared" si="2241"/>
        <v>0</v>
      </c>
      <c r="V3919" s="77">
        <f t="shared" si="2242"/>
        <v>937.65000000000009</v>
      </c>
      <c r="X3919" s="112">
        <v>803.45</v>
      </c>
      <c r="Y3919" s="112">
        <v>134.19999999999999</v>
      </c>
      <c r="Z3919" s="112">
        <v>937.65</v>
      </c>
      <c r="AB3919" s="79">
        <f t="shared" si="2211"/>
        <v>-1.0000000000218279E-2</v>
      </c>
    </row>
    <row r="3920" spans="1:28" x14ac:dyDescent="0.25">
      <c r="A3920" s="71" t="s">
        <v>12675</v>
      </c>
      <c r="B3920" s="72" t="s">
        <v>17590</v>
      </c>
      <c r="C3920" s="73" t="s">
        <v>8753</v>
      </c>
      <c r="D3920" s="74">
        <v>0</v>
      </c>
      <c r="E3920" s="69">
        <v>266.33999999999997</v>
      </c>
      <c r="F3920" s="75">
        <f t="shared" si="2234"/>
        <v>0</v>
      </c>
      <c r="G3920" s="76"/>
      <c r="H3920" s="69">
        <f t="shared" si="2235"/>
        <v>232.79</v>
      </c>
      <c r="I3920" s="69">
        <f t="shared" si="2235"/>
        <v>33.549999999999997</v>
      </c>
      <c r="J3920" s="69">
        <f t="shared" si="2236"/>
        <v>266.33999999999997</v>
      </c>
      <c r="K3920" s="69">
        <v>0</v>
      </c>
      <c r="L3920" s="75">
        <f t="shared" si="2237"/>
        <v>266.33999999999997</v>
      </c>
      <c r="N3920" s="69">
        <v>232.79</v>
      </c>
      <c r="O3920" s="69">
        <v>33.549999999999997</v>
      </c>
      <c r="P3920" s="69">
        <f t="shared" si="2238"/>
        <v>266.33999999999997</v>
      </c>
      <c r="Q3920" s="63"/>
      <c r="R3920" s="69">
        <f t="shared" si="2239"/>
        <v>232.79</v>
      </c>
      <c r="S3920" s="69">
        <f t="shared" si="2239"/>
        <v>33.549999999999997</v>
      </c>
      <c r="T3920" s="69">
        <f t="shared" si="2240"/>
        <v>266.33999999999997</v>
      </c>
      <c r="U3920" s="69">
        <f t="shared" si="2241"/>
        <v>0</v>
      </c>
      <c r="V3920" s="77">
        <f t="shared" si="2242"/>
        <v>266.33999999999997</v>
      </c>
      <c r="X3920" s="69">
        <v>232.79</v>
      </c>
      <c r="Y3920" s="69">
        <v>33.549999999999997</v>
      </c>
      <c r="Z3920" s="69">
        <v>266.33999999999997</v>
      </c>
      <c r="AA3920" s="78"/>
      <c r="AB3920" s="79">
        <f t="shared" si="2211"/>
        <v>0</v>
      </c>
    </row>
    <row r="3921" spans="1:28" ht="22.5" x14ac:dyDescent="0.25">
      <c r="A3921" s="71" t="s">
        <v>12676</v>
      </c>
      <c r="B3921" s="72" t="s">
        <v>17591</v>
      </c>
      <c r="C3921" s="73" t="s">
        <v>8753</v>
      </c>
      <c r="D3921" s="74">
        <v>0</v>
      </c>
      <c r="E3921" s="69">
        <v>495.02</v>
      </c>
      <c r="F3921" s="75">
        <f t="shared" si="2234"/>
        <v>0</v>
      </c>
      <c r="G3921" s="76"/>
      <c r="H3921" s="69">
        <f t="shared" si="2235"/>
        <v>484.96</v>
      </c>
      <c r="I3921" s="69">
        <f t="shared" si="2235"/>
        <v>10.06</v>
      </c>
      <c r="J3921" s="69">
        <f t="shared" si="2236"/>
        <v>495.02</v>
      </c>
      <c r="K3921" s="69">
        <v>0</v>
      </c>
      <c r="L3921" s="75">
        <f t="shared" si="2237"/>
        <v>495.02</v>
      </c>
      <c r="N3921" s="69">
        <v>484.96</v>
      </c>
      <c r="O3921" s="69">
        <v>10.06</v>
      </c>
      <c r="P3921" s="69">
        <f t="shared" si="2238"/>
        <v>495.02</v>
      </c>
      <c r="Q3921" s="63"/>
      <c r="R3921" s="69">
        <f t="shared" si="2239"/>
        <v>484.96</v>
      </c>
      <c r="S3921" s="69">
        <f t="shared" si="2239"/>
        <v>10.06</v>
      </c>
      <c r="T3921" s="69">
        <f t="shared" si="2240"/>
        <v>495.02</v>
      </c>
      <c r="U3921" s="69">
        <f t="shared" si="2241"/>
        <v>0</v>
      </c>
      <c r="V3921" s="77">
        <f t="shared" si="2242"/>
        <v>495.02</v>
      </c>
      <c r="X3921" s="69">
        <v>484.96</v>
      </c>
      <c r="Y3921" s="69">
        <v>10.06</v>
      </c>
      <c r="Z3921" s="69">
        <v>495.02</v>
      </c>
      <c r="AA3921" s="78"/>
      <c r="AB3921" s="79">
        <f t="shared" si="2211"/>
        <v>-9.9999999999980105E-3</v>
      </c>
    </row>
    <row r="3922" spans="1:28" s="33" customFormat="1" x14ac:dyDescent="0.25">
      <c r="A3922" s="83" t="s">
        <v>12931</v>
      </c>
      <c r="B3922" s="83" t="s">
        <v>17592</v>
      </c>
      <c r="C3922" s="83" t="s">
        <v>8753</v>
      </c>
      <c r="D3922" s="86">
        <v>0</v>
      </c>
      <c r="E3922" s="87">
        <v>975.83999999999992</v>
      </c>
      <c r="F3922" s="75">
        <f t="shared" si="2234"/>
        <v>0</v>
      </c>
      <c r="G3922" s="28"/>
      <c r="H3922" s="87">
        <f t="shared" si="2235"/>
        <v>838.76</v>
      </c>
      <c r="I3922" s="87">
        <f t="shared" si="2235"/>
        <v>137.08000000000001</v>
      </c>
      <c r="J3922" s="87">
        <f t="shared" si="2236"/>
        <v>975.84</v>
      </c>
      <c r="K3922" s="87">
        <v>0</v>
      </c>
      <c r="L3922" s="75">
        <f t="shared" si="2237"/>
        <v>975.84</v>
      </c>
      <c r="N3922" s="87">
        <v>838.76</v>
      </c>
      <c r="O3922" s="87">
        <v>137.07999999999998</v>
      </c>
      <c r="P3922" s="87">
        <f t="shared" si="2238"/>
        <v>975.83999999999992</v>
      </c>
      <c r="Q3922" s="88"/>
      <c r="R3922" s="87">
        <f t="shared" si="2239"/>
        <v>838.76</v>
      </c>
      <c r="S3922" s="87">
        <f t="shared" si="2239"/>
        <v>137.08000000000001</v>
      </c>
      <c r="T3922" s="87">
        <f t="shared" si="2240"/>
        <v>975.84</v>
      </c>
      <c r="U3922" s="87">
        <f t="shared" si="2241"/>
        <v>0</v>
      </c>
      <c r="V3922" s="77">
        <f t="shared" si="2242"/>
        <v>975.84</v>
      </c>
      <c r="X3922" s="87">
        <v>838.76</v>
      </c>
      <c r="Y3922" s="87">
        <v>137.08000000000001</v>
      </c>
      <c r="Z3922" s="87">
        <v>975.84</v>
      </c>
      <c r="AA3922" s="78"/>
      <c r="AB3922" s="107">
        <f t="shared" si="2211"/>
        <v>-1.9999999999868123E-2</v>
      </c>
    </row>
    <row r="3923" spans="1:28" s="33" customFormat="1" x14ac:dyDescent="0.25">
      <c r="A3923" s="83" t="s">
        <v>12932</v>
      </c>
      <c r="B3923" s="83" t="s">
        <v>17593</v>
      </c>
      <c r="C3923" s="83" t="s">
        <v>8753</v>
      </c>
      <c r="D3923" s="86">
        <v>0</v>
      </c>
      <c r="E3923" s="87">
        <v>3306.2799999999997</v>
      </c>
      <c r="F3923" s="75">
        <f t="shared" si="2234"/>
        <v>0</v>
      </c>
      <c r="G3923" s="28"/>
      <c r="H3923" s="87"/>
      <c r="I3923" s="87"/>
      <c r="J3923" s="87"/>
      <c r="K3923" s="87"/>
      <c r="L3923" s="75"/>
      <c r="N3923" s="87">
        <v>3169.2</v>
      </c>
      <c r="O3923" s="87">
        <v>137.07999999999998</v>
      </c>
      <c r="P3923" s="87">
        <f t="shared" si="2238"/>
        <v>3306.2799999999997</v>
      </c>
      <c r="Q3923" s="88"/>
      <c r="R3923" s="87"/>
      <c r="S3923" s="87"/>
      <c r="T3923" s="87"/>
      <c r="U3923" s="87"/>
      <c r="V3923" s="77"/>
      <c r="X3923" s="87">
        <v>3169.2</v>
      </c>
      <c r="Y3923" s="87">
        <v>137.08000000000001</v>
      </c>
      <c r="Z3923" s="87">
        <v>3306.28</v>
      </c>
      <c r="AA3923" s="78"/>
      <c r="AB3923" s="79">
        <f t="shared" si="2211"/>
        <v>0</v>
      </c>
    </row>
    <row r="3924" spans="1:28" x14ac:dyDescent="0.25">
      <c r="A3924" s="83" t="s">
        <v>12933</v>
      </c>
      <c r="B3924" s="83" t="s">
        <v>17594</v>
      </c>
      <c r="C3924" s="83" t="s">
        <v>8753</v>
      </c>
      <c r="D3924" s="86">
        <v>0</v>
      </c>
      <c r="E3924" s="87">
        <v>9202.19</v>
      </c>
      <c r="F3924" s="75">
        <f t="shared" si="2234"/>
        <v>0</v>
      </c>
      <c r="G3924" s="28"/>
      <c r="H3924" s="87"/>
      <c r="I3924" s="87"/>
      <c r="J3924" s="87"/>
      <c r="K3924" s="87"/>
      <c r="L3924" s="75"/>
      <c r="N3924" s="87">
        <v>9065.11</v>
      </c>
      <c r="O3924" s="87">
        <v>137.07999999999998</v>
      </c>
      <c r="P3924" s="87">
        <f t="shared" si="2238"/>
        <v>9202.19</v>
      </c>
      <c r="Q3924" s="88"/>
      <c r="R3924" s="87"/>
      <c r="S3924" s="87"/>
      <c r="T3924" s="87"/>
      <c r="U3924" s="87"/>
      <c r="V3924" s="77"/>
      <c r="X3924" s="87">
        <v>9065.11</v>
      </c>
      <c r="Y3924" s="87">
        <v>137.08000000000001</v>
      </c>
      <c r="Z3924" s="87">
        <v>9202.19</v>
      </c>
      <c r="AA3924" s="78"/>
      <c r="AB3924" s="79">
        <f t="shared" si="2211"/>
        <v>0</v>
      </c>
    </row>
    <row r="3925" spans="1:28" ht="22.5" x14ac:dyDescent="0.25">
      <c r="A3925" s="71" t="s">
        <v>12677</v>
      </c>
      <c r="B3925" s="72" t="s">
        <v>17595</v>
      </c>
      <c r="C3925" s="73" t="s">
        <v>8753</v>
      </c>
      <c r="D3925" s="74">
        <v>0</v>
      </c>
      <c r="E3925" s="69">
        <v>971.59</v>
      </c>
      <c r="F3925" s="75">
        <f t="shared" si="2234"/>
        <v>0</v>
      </c>
      <c r="G3925" s="92"/>
      <c r="H3925" s="69">
        <f t="shared" ref="H3925:I3930" si="2243">ROUND(N3925+(N3925*$H$2/100),2)</f>
        <v>969.11</v>
      </c>
      <c r="I3925" s="69">
        <f t="shared" si="2243"/>
        <v>2.48</v>
      </c>
      <c r="J3925" s="69">
        <f t="shared" ref="J3925:J3930" si="2244">H3925+I3925</f>
        <v>971.59</v>
      </c>
      <c r="K3925" s="69">
        <v>0</v>
      </c>
      <c r="L3925" s="75">
        <f t="shared" ref="L3925:L3930" si="2245">SUM(J3925:K3925)</f>
        <v>971.59</v>
      </c>
      <c r="N3925" s="69">
        <v>969.11</v>
      </c>
      <c r="O3925" s="69">
        <v>2.48</v>
      </c>
      <c r="P3925" s="69">
        <f t="shared" si="2238"/>
        <v>971.59</v>
      </c>
      <c r="Q3925" s="63"/>
      <c r="R3925" s="69">
        <f t="shared" ref="R3925:S3930" si="2246">X3925</f>
        <v>969.11</v>
      </c>
      <c r="S3925" s="69">
        <f t="shared" si="2246"/>
        <v>2.48</v>
      </c>
      <c r="T3925" s="69">
        <f t="shared" ref="T3925:T3930" si="2247">R3925+S3925</f>
        <v>971.59</v>
      </c>
      <c r="U3925" s="69">
        <f t="shared" ref="U3925:U3930" si="2248">ROUND(Z3925*$H$2,2)/100</f>
        <v>0</v>
      </c>
      <c r="V3925" s="77">
        <f t="shared" ref="V3925:V3930" si="2249">SUM(T3925:U3925)</f>
        <v>971.59</v>
      </c>
      <c r="X3925" s="69">
        <v>969.11</v>
      </c>
      <c r="Y3925" s="69">
        <v>2.48</v>
      </c>
      <c r="Z3925" s="69">
        <v>971.59</v>
      </c>
      <c r="AA3925" s="78"/>
      <c r="AB3925" s="79">
        <f t="shared" si="2211"/>
        <v>0</v>
      </c>
    </row>
    <row r="3926" spans="1:28" ht="22.5" x14ac:dyDescent="0.25">
      <c r="A3926" s="71" t="s">
        <v>12678</v>
      </c>
      <c r="B3926" s="72" t="s">
        <v>17596</v>
      </c>
      <c r="C3926" s="73" t="s">
        <v>8910</v>
      </c>
      <c r="D3926" s="74">
        <v>0</v>
      </c>
      <c r="E3926" s="69">
        <v>8501.1200000000008</v>
      </c>
      <c r="F3926" s="75">
        <f t="shared" si="2234"/>
        <v>0</v>
      </c>
      <c r="G3926" s="92"/>
      <c r="H3926" s="69">
        <f t="shared" si="2243"/>
        <v>8323.85</v>
      </c>
      <c r="I3926" s="69">
        <f t="shared" si="2243"/>
        <v>177.27</v>
      </c>
      <c r="J3926" s="69">
        <f t="shared" si="2244"/>
        <v>8501.1200000000008</v>
      </c>
      <c r="K3926" s="69">
        <v>0</v>
      </c>
      <c r="L3926" s="75">
        <f t="shared" si="2245"/>
        <v>8501.1200000000008</v>
      </c>
      <c r="N3926" s="69">
        <v>8323.85</v>
      </c>
      <c r="O3926" s="69">
        <v>177.26999999999998</v>
      </c>
      <c r="P3926" s="69">
        <f t="shared" si="2238"/>
        <v>8501.1200000000008</v>
      </c>
      <c r="Q3926" s="63"/>
      <c r="R3926" s="69">
        <f t="shared" si="2246"/>
        <v>8323.85</v>
      </c>
      <c r="S3926" s="69">
        <f t="shared" si="2246"/>
        <v>177.28</v>
      </c>
      <c r="T3926" s="69">
        <f t="shared" si="2247"/>
        <v>8501.130000000001</v>
      </c>
      <c r="U3926" s="69">
        <f t="shared" si="2248"/>
        <v>0</v>
      </c>
      <c r="V3926" s="77">
        <f t="shared" si="2249"/>
        <v>8501.130000000001</v>
      </c>
      <c r="X3926" s="69">
        <v>8323.85</v>
      </c>
      <c r="Y3926" s="69">
        <v>177.28</v>
      </c>
      <c r="Z3926" s="69">
        <v>8501.1299999999992</v>
      </c>
      <c r="AA3926" s="78"/>
      <c r="AB3926" s="79">
        <f t="shared" si="2211"/>
        <v>0</v>
      </c>
    </row>
    <row r="3927" spans="1:28" ht="33.75" x14ac:dyDescent="0.25">
      <c r="A3927" s="71" t="s">
        <v>12679</v>
      </c>
      <c r="B3927" s="72" t="s">
        <v>17597</v>
      </c>
      <c r="C3927" s="73" t="s">
        <v>8910</v>
      </c>
      <c r="D3927" s="74">
        <v>0</v>
      </c>
      <c r="E3927" s="69">
        <v>11880.95</v>
      </c>
      <c r="F3927" s="75">
        <f t="shared" si="2234"/>
        <v>0</v>
      </c>
      <c r="G3927" s="92"/>
      <c r="H3927" s="69">
        <f t="shared" si="2243"/>
        <v>11703.68</v>
      </c>
      <c r="I3927" s="69">
        <f t="shared" si="2243"/>
        <v>177.27</v>
      </c>
      <c r="J3927" s="69">
        <f t="shared" si="2244"/>
        <v>11880.95</v>
      </c>
      <c r="K3927" s="69">
        <v>0</v>
      </c>
      <c r="L3927" s="75">
        <f t="shared" si="2245"/>
        <v>11880.95</v>
      </c>
      <c r="N3927" s="69">
        <v>11703.68</v>
      </c>
      <c r="O3927" s="69">
        <v>177.26999999999998</v>
      </c>
      <c r="P3927" s="69">
        <f t="shared" si="2238"/>
        <v>11880.95</v>
      </c>
      <c r="Q3927" s="63"/>
      <c r="R3927" s="69">
        <f t="shared" si="2246"/>
        <v>11703.68</v>
      </c>
      <c r="S3927" s="69">
        <f t="shared" si="2246"/>
        <v>177.28</v>
      </c>
      <c r="T3927" s="69">
        <f t="shared" si="2247"/>
        <v>11880.960000000001</v>
      </c>
      <c r="U3927" s="69">
        <f t="shared" si="2248"/>
        <v>0</v>
      </c>
      <c r="V3927" s="77">
        <f t="shared" si="2249"/>
        <v>11880.960000000001</v>
      </c>
      <c r="X3927" s="69">
        <v>11703.68</v>
      </c>
      <c r="Y3927" s="69">
        <v>177.28</v>
      </c>
      <c r="Z3927" s="69">
        <v>11880.96</v>
      </c>
      <c r="AA3927" s="78"/>
      <c r="AB3927" s="79">
        <f t="shared" si="2211"/>
        <v>0</v>
      </c>
    </row>
    <row r="3928" spans="1:28" s="33" customFormat="1" ht="33.75" x14ac:dyDescent="0.25">
      <c r="A3928" s="71" t="s">
        <v>12680</v>
      </c>
      <c r="B3928" s="72" t="s">
        <v>17598</v>
      </c>
      <c r="C3928" s="73" t="s">
        <v>8753</v>
      </c>
      <c r="D3928" s="74">
        <v>0</v>
      </c>
      <c r="E3928" s="69">
        <v>1223.8700000000001</v>
      </c>
      <c r="F3928" s="75">
        <f t="shared" si="2234"/>
        <v>0</v>
      </c>
      <c r="G3928" s="92"/>
      <c r="H3928" s="69">
        <f t="shared" si="2243"/>
        <v>1105.7</v>
      </c>
      <c r="I3928" s="69">
        <f t="shared" si="2243"/>
        <v>118.17</v>
      </c>
      <c r="J3928" s="69">
        <f t="shared" si="2244"/>
        <v>1223.8700000000001</v>
      </c>
      <c r="K3928" s="69">
        <v>0</v>
      </c>
      <c r="L3928" s="75">
        <f t="shared" si="2245"/>
        <v>1223.8700000000001</v>
      </c>
      <c r="N3928" s="69">
        <v>1105.7</v>
      </c>
      <c r="O3928" s="69">
        <v>118.17</v>
      </c>
      <c r="P3928" s="69">
        <f t="shared" si="2238"/>
        <v>1223.8700000000001</v>
      </c>
      <c r="Q3928" s="63"/>
      <c r="R3928" s="69">
        <f t="shared" si="2246"/>
        <v>1105.7</v>
      </c>
      <c r="S3928" s="69">
        <f t="shared" si="2246"/>
        <v>118.18</v>
      </c>
      <c r="T3928" s="69">
        <f t="shared" si="2247"/>
        <v>1223.8800000000001</v>
      </c>
      <c r="U3928" s="69">
        <f t="shared" si="2248"/>
        <v>0</v>
      </c>
      <c r="V3928" s="77">
        <f t="shared" si="2249"/>
        <v>1223.8800000000001</v>
      </c>
      <c r="X3928" s="69">
        <v>1105.7</v>
      </c>
      <c r="Y3928" s="69">
        <v>118.18</v>
      </c>
      <c r="Z3928" s="69">
        <v>1223.8800000000001</v>
      </c>
      <c r="AA3928" s="78"/>
      <c r="AB3928" s="79">
        <f t="shared" si="2211"/>
        <v>0</v>
      </c>
    </row>
    <row r="3929" spans="1:28" s="33" customFormat="1" ht="33.75" x14ac:dyDescent="0.25">
      <c r="A3929" s="71" t="s">
        <v>12681</v>
      </c>
      <c r="B3929" s="72" t="s">
        <v>17599</v>
      </c>
      <c r="C3929" s="73" t="s">
        <v>8753</v>
      </c>
      <c r="D3929" s="74">
        <v>0</v>
      </c>
      <c r="E3929" s="69">
        <v>1574.3</v>
      </c>
      <c r="F3929" s="75">
        <f t="shared" si="2234"/>
        <v>0</v>
      </c>
      <c r="G3929" s="92"/>
      <c r="H3929" s="69">
        <f t="shared" si="2243"/>
        <v>1397.03</v>
      </c>
      <c r="I3929" s="69">
        <f t="shared" si="2243"/>
        <v>177.27</v>
      </c>
      <c r="J3929" s="69">
        <f t="shared" si="2244"/>
        <v>1574.3</v>
      </c>
      <c r="K3929" s="69">
        <v>0</v>
      </c>
      <c r="L3929" s="75">
        <f t="shared" si="2245"/>
        <v>1574.3</v>
      </c>
      <c r="N3929" s="69">
        <v>1397.03</v>
      </c>
      <c r="O3929" s="69">
        <v>177.26999999999998</v>
      </c>
      <c r="P3929" s="69">
        <f t="shared" si="2238"/>
        <v>1574.3</v>
      </c>
      <c r="Q3929" s="63"/>
      <c r="R3929" s="69">
        <f t="shared" si="2246"/>
        <v>1397.03</v>
      </c>
      <c r="S3929" s="69">
        <f t="shared" si="2246"/>
        <v>177.28</v>
      </c>
      <c r="T3929" s="69">
        <f t="shared" si="2247"/>
        <v>1574.31</v>
      </c>
      <c r="U3929" s="69">
        <f t="shared" si="2248"/>
        <v>0</v>
      </c>
      <c r="V3929" s="77">
        <f t="shared" si="2249"/>
        <v>1574.31</v>
      </c>
      <c r="X3929" s="69">
        <v>1397.03</v>
      </c>
      <c r="Y3929" s="69">
        <v>177.28</v>
      </c>
      <c r="Z3929" s="69">
        <v>1574.31</v>
      </c>
      <c r="AA3929" s="78"/>
      <c r="AB3929" s="79">
        <f t="shared" si="2211"/>
        <v>-9.9999999983992893E-3</v>
      </c>
    </row>
    <row r="3930" spans="1:28" s="33" customFormat="1" x14ac:dyDescent="0.25">
      <c r="A3930" s="71" t="s">
        <v>12682</v>
      </c>
      <c r="B3930" s="72" t="s">
        <v>17600</v>
      </c>
      <c r="C3930" s="73" t="s">
        <v>8753</v>
      </c>
      <c r="D3930" s="74">
        <v>0</v>
      </c>
      <c r="E3930" s="69">
        <v>3650.42</v>
      </c>
      <c r="F3930" s="75">
        <f t="shared" si="2234"/>
        <v>0</v>
      </c>
      <c r="G3930" s="92"/>
      <c r="H3930" s="69">
        <f t="shared" si="2243"/>
        <v>3417.03</v>
      </c>
      <c r="I3930" s="69">
        <f t="shared" si="2243"/>
        <v>233.39</v>
      </c>
      <c r="J3930" s="69">
        <f t="shared" si="2244"/>
        <v>3650.42</v>
      </c>
      <c r="K3930" s="69">
        <v>0</v>
      </c>
      <c r="L3930" s="75">
        <f t="shared" si="2245"/>
        <v>3650.42</v>
      </c>
      <c r="N3930" s="69">
        <v>3417.03</v>
      </c>
      <c r="O3930" s="69">
        <v>233.39</v>
      </c>
      <c r="P3930" s="69">
        <f t="shared" si="2238"/>
        <v>3650.42</v>
      </c>
      <c r="Q3930" s="63"/>
      <c r="R3930" s="69">
        <f t="shared" si="2246"/>
        <v>3417.03</v>
      </c>
      <c r="S3930" s="69">
        <f t="shared" si="2246"/>
        <v>233.4</v>
      </c>
      <c r="T3930" s="69">
        <f t="shared" si="2247"/>
        <v>3650.4300000000003</v>
      </c>
      <c r="U3930" s="69">
        <f t="shared" si="2248"/>
        <v>0</v>
      </c>
      <c r="V3930" s="77">
        <f t="shared" si="2249"/>
        <v>3650.4300000000003</v>
      </c>
      <c r="X3930" s="69">
        <v>3417.03</v>
      </c>
      <c r="Y3930" s="69">
        <v>233.4</v>
      </c>
      <c r="Z3930" s="69">
        <v>3650.43</v>
      </c>
      <c r="AA3930" s="78"/>
      <c r="AB3930" s="79">
        <f t="shared" si="2211"/>
        <v>-9.9999999983992893E-3</v>
      </c>
    </row>
    <row r="3931" spans="1:28" x14ac:dyDescent="0.25">
      <c r="A3931" s="65" t="s">
        <v>12683</v>
      </c>
      <c r="B3931" s="66" t="s">
        <v>17601</v>
      </c>
      <c r="C3931" s="67"/>
      <c r="D3931" s="68"/>
      <c r="E3931" s="69"/>
      <c r="F3931" s="70"/>
      <c r="H3931" s="69"/>
      <c r="I3931" s="69"/>
      <c r="J3931" s="69"/>
      <c r="K3931" s="69"/>
      <c r="L3931" s="75"/>
      <c r="N3931" s="69"/>
      <c r="O3931" s="69"/>
      <c r="P3931" s="69"/>
      <c r="Q3931" s="63"/>
      <c r="R3931" s="69"/>
      <c r="S3931" s="69"/>
      <c r="T3931" s="69"/>
      <c r="U3931" s="69"/>
      <c r="V3931" s="77"/>
      <c r="X3931" s="69"/>
      <c r="Y3931" s="69"/>
      <c r="Z3931" s="69"/>
      <c r="AA3931" s="78"/>
      <c r="AB3931" s="79">
        <f t="shared" si="2211"/>
        <v>-9.9999999999909051E-3</v>
      </c>
    </row>
    <row r="3932" spans="1:28" x14ac:dyDescent="0.25">
      <c r="A3932" s="71" t="s">
        <v>12684</v>
      </c>
      <c r="B3932" s="72" t="s">
        <v>17602</v>
      </c>
      <c r="C3932" s="73" t="s">
        <v>8753</v>
      </c>
      <c r="D3932" s="74">
        <v>0</v>
      </c>
      <c r="E3932" s="69">
        <v>24.189999999999998</v>
      </c>
      <c r="F3932" s="75">
        <f t="shared" ref="F3932:F3938" si="2250">ROUND(D3932*E3932,2)</f>
        <v>0</v>
      </c>
      <c r="G3932" s="76"/>
      <c r="H3932" s="69">
        <f t="shared" ref="H3932:I3938" si="2251">ROUND(N3932+(N3932*$H$2/100),2)</f>
        <v>14.87</v>
      </c>
      <c r="I3932" s="69">
        <f t="shared" si="2251"/>
        <v>9.32</v>
      </c>
      <c r="J3932" s="69">
        <f t="shared" ref="J3932:J3938" si="2252">H3932+I3932</f>
        <v>24.189999999999998</v>
      </c>
      <c r="K3932" s="69">
        <v>0</v>
      </c>
      <c r="L3932" s="75">
        <f t="shared" ref="L3932:L3938" si="2253">SUM(J3932:K3932)</f>
        <v>24.189999999999998</v>
      </c>
      <c r="N3932" s="69">
        <v>14.87</v>
      </c>
      <c r="O3932" s="69">
        <v>9.32</v>
      </c>
      <c r="P3932" s="69">
        <f t="shared" ref="P3932:P3938" si="2254">SUM(N3932:O3932)</f>
        <v>24.189999999999998</v>
      </c>
      <c r="Q3932" s="63"/>
      <c r="R3932" s="69">
        <f t="shared" ref="R3932:S3938" si="2255">X3932</f>
        <v>14.87</v>
      </c>
      <c r="S3932" s="69">
        <f t="shared" si="2255"/>
        <v>9.33</v>
      </c>
      <c r="T3932" s="69">
        <f t="shared" ref="T3932:T3938" si="2256">R3932+S3932</f>
        <v>24.2</v>
      </c>
      <c r="U3932" s="69">
        <f t="shared" ref="U3932:U3938" si="2257">ROUND(Z3932*$H$2,2)/100</f>
        <v>0</v>
      </c>
      <c r="V3932" s="77">
        <f t="shared" ref="V3932:V3938" si="2258">SUM(T3932:U3932)</f>
        <v>24.2</v>
      </c>
      <c r="X3932" s="69">
        <v>14.87</v>
      </c>
      <c r="Y3932" s="69">
        <v>9.33</v>
      </c>
      <c r="Z3932" s="69">
        <v>24.2</v>
      </c>
      <c r="AA3932" s="78"/>
      <c r="AB3932" s="79">
        <f t="shared" si="2211"/>
        <v>-9.9999999999909051E-3</v>
      </c>
    </row>
    <row r="3933" spans="1:28" ht="22.5" x14ac:dyDescent="0.25">
      <c r="A3933" s="71" t="s">
        <v>12685</v>
      </c>
      <c r="B3933" s="72" t="s">
        <v>17603</v>
      </c>
      <c r="C3933" s="73" t="s">
        <v>8753</v>
      </c>
      <c r="D3933" s="74">
        <v>0</v>
      </c>
      <c r="E3933" s="69">
        <v>33.659999999999997</v>
      </c>
      <c r="F3933" s="75">
        <f t="shared" si="2250"/>
        <v>0</v>
      </c>
      <c r="G3933" s="76"/>
      <c r="H3933" s="69">
        <f t="shared" si="2251"/>
        <v>24.34</v>
      </c>
      <c r="I3933" s="69">
        <f t="shared" si="2251"/>
        <v>9.32</v>
      </c>
      <c r="J3933" s="69">
        <f t="shared" si="2252"/>
        <v>33.659999999999997</v>
      </c>
      <c r="K3933" s="69">
        <v>0</v>
      </c>
      <c r="L3933" s="75">
        <f t="shared" si="2253"/>
        <v>33.659999999999997</v>
      </c>
      <c r="N3933" s="69">
        <v>24.34</v>
      </c>
      <c r="O3933" s="69">
        <v>9.32</v>
      </c>
      <c r="P3933" s="69">
        <f t="shared" si="2254"/>
        <v>33.659999999999997</v>
      </c>
      <c r="Q3933" s="63"/>
      <c r="R3933" s="69">
        <f t="shared" si="2255"/>
        <v>24.34</v>
      </c>
      <c r="S3933" s="69">
        <f t="shared" si="2255"/>
        <v>9.33</v>
      </c>
      <c r="T3933" s="69">
        <f t="shared" si="2256"/>
        <v>33.67</v>
      </c>
      <c r="U3933" s="69">
        <f t="shared" si="2257"/>
        <v>0</v>
      </c>
      <c r="V3933" s="77">
        <f t="shared" si="2258"/>
        <v>33.67</v>
      </c>
      <c r="X3933" s="69">
        <v>24.34</v>
      </c>
      <c r="Y3933" s="69">
        <v>9.33</v>
      </c>
      <c r="Z3933" s="69">
        <v>33.67</v>
      </c>
      <c r="AA3933" s="78"/>
      <c r="AB3933" s="79">
        <f t="shared" si="2211"/>
        <v>-9.9999999997635314E-3</v>
      </c>
    </row>
    <row r="3934" spans="1:28" x14ac:dyDescent="0.25">
      <c r="A3934" s="71" t="s">
        <v>12686</v>
      </c>
      <c r="B3934" s="72" t="s">
        <v>17604</v>
      </c>
      <c r="C3934" s="73" t="s">
        <v>8753</v>
      </c>
      <c r="D3934" s="74">
        <v>0</v>
      </c>
      <c r="E3934" s="69">
        <v>65.680000000000007</v>
      </c>
      <c r="F3934" s="75">
        <f t="shared" si="2250"/>
        <v>0</v>
      </c>
      <c r="G3934" s="76"/>
      <c r="H3934" s="69">
        <f t="shared" si="2251"/>
        <v>27.21</v>
      </c>
      <c r="I3934" s="69">
        <f t="shared" si="2251"/>
        <v>38.47</v>
      </c>
      <c r="J3934" s="69">
        <f t="shared" si="2252"/>
        <v>65.680000000000007</v>
      </c>
      <c r="K3934" s="69">
        <v>0</v>
      </c>
      <c r="L3934" s="75">
        <f t="shared" si="2253"/>
        <v>65.680000000000007</v>
      </c>
      <c r="N3934" s="69">
        <v>27.21</v>
      </c>
      <c r="O3934" s="69">
        <v>38.47</v>
      </c>
      <c r="P3934" s="69">
        <f t="shared" si="2254"/>
        <v>65.680000000000007</v>
      </c>
      <c r="Q3934" s="63"/>
      <c r="R3934" s="69">
        <f t="shared" si="2255"/>
        <v>27.21</v>
      </c>
      <c r="S3934" s="69">
        <f t="shared" si="2255"/>
        <v>38.47</v>
      </c>
      <c r="T3934" s="69">
        <f t="shared" si="2256"/>
        <v>65.680000000000007</v>
      </c>
      <c r="U3934" s="69">
        <f t="shared" si="2257"/>
        <v>0</v>
      </c>
      <c r="V3934" s="77">
        <f t="shared" si="2258"/>
        <v>65.680000000000007</v>
      </c>
      <c r="X3934" s="69">
        <v>27.21</v>
      </c>
      <c r="Y3934" s="69">
        <v>38.47</v>
      </c>
      <c r="Z3934" s="69">
        <v>65.680000000000007</v>
      </c>
      <c r="AA3934" s="78"/>
      <c r="AB3934" s="79">
        <f t="shared" si="2211"/>
        <v>0</v>
      </c>
    </row>
    <row r="3935" spans="1:28" x14ac:dyDescent="0.25">
      <c r="A3935" s="71" t="s">
        <v>12687</v>
      </c>
      <c r="B3935" s="72" t="s">
        <v>17605</v>
      </c>
      <c r="C3935" s="73" t="s">
        <v>8753</v>
      </c>
      <c r="D3935" s="74">
        <v>0</v>
      </c>
      <c r="E3935" s="69">
        <v>137.07999999999998</v>
      </c>
      <c r="F3935" s="75">
        <f t="shared" si="2250"/>
        <v>0</v>
      </c>
      <c r="G3935" s="28"/>
      <c r="H3935" s="69">
        <f t="shared" si="2251"/>
        <v>0</v>
      </c>
      <c r="I3935" s="69">
        <f t="shared" si="2251"/>
        <v>137.08000000000001</v>
      </c>
      <c r="J3935" s="69">
        <f t="shared" si="2252"/>
        <v>137.08000000000001</v>
      </c>
      <c r="K3935" s="69">
        <v>0</v>
      </c>
      <c r="L3935" s="75">
        <f t="shared" si="2253"/>
        <v>137.08000000000001</v>
      </c>
      <c r="N3935" s="69">
        <v>0</v>
      </c>
      <c r="O3935" s="69">
        <v>137.07999999999998</v>
      </c>
      <c r="P3935" s="69">
        <f t="shared" si="2254"/>
        <v>137.07999999999998</v>
      </c>
      <c r="Q3935" s="63"/>
      <c r="R3935" s="69">
        <f t="shared" si="2255"/>
        <v>0</v>
      </c>
      <c r="S3935" s="69">
        <f t="shared" si="2255"/>
        <v>137.08000000000001</v>
      </c>
      <c r="T3935" s="69">
        <f t="shared" si="2256"/>
        <v>137.08000000000001</v>
      </c>
      <c r="U3935" s="69">
        <f t="shared" si="2257"/>
        <v>0</v>
      </c>
      <c r="V3935" s="77">
        <f t="shared" si="2258"/>
        <v>137.08000000000001</v>
      </c>
      <c r="X3935" s="69">
        <v>0</v>
      </c>
      <c r="Y3935" s="69">
        <v>137.08000000000001</v>
      </c>
      <c r="Z3935" s="69">
        <v>137.08000000000001</v>
      </c>
      <c r="AA3935" s="78"/>
      <c r="AB3935" s="79">
        <f t="shared" si="2211"/>
        <v>-1.0000000000001563E-2</v>
      </c>
    </row>
    <row r="3936" spans="1:28" ht="22.5" x14ac:dyDescent="0.25">
      <c r="A3936" s="71" t="s">
        <v>12688</v>
      </c>
      <c r="B3936" s="72" t="s">
        <v>17606</v>
      </c>
      <c r="C3936" s="73" t="s">
        <v>8753</v>
      </c>
      <c r="D3936" s="74">
        <v>0</v>
      </c>
      <c r="E3936" s="69">
        <v>137.07999999999998</v>
      </c>
      <c r="F3936" s="75">
        <f t="shared" si="2250"/>
        <v>0</v>
      </c>
      <c r="G3936" s="28"/>
      <c r="H3936" s="69">
        <f t="shared" si="2251"/>
        <v>0</v>
      </c>
      <c r="I3936" s="69">
        <f t="shared" si="2251"/>
        <v>137.08000000000001</v>
      </c>
      <c r="J3936" s="69">
        <f t="shared" si="2252"/>
        <v>137.08000000000001</v>
      </c>
      <c r="K3936" s="69">
        <v>0</v>
      </c>
      <c r="L3936" s="75">
        <f t="shared" si="2253"/>
        <v>137.08000000000001</v>
      </c>
      <c r="N3936" s="69">
        <v>0</v>
      </c>
      <c r="O3936" s="69">
        <v>137.07999999999998</v>
      </c>
      <c r="P3936" s="69">
        <f t="shared" si="2254"/>
        <v>137.07999999999998</v>
      </c>
      <c r="Q3936" s="63"/>
      <c r="R3936" s="69">
        <f t="shared" si="2255"/>
        <v>0</v>
      </c>
      <c r="S3936" s="69">
        <f t="shared" si="2255"/>
        <v>137.08000000000001</v>
      </c>
      <c r="T3936" s="69">
        <f t="shared" si="2256"/>
        <v>137.08000000000001</v>
      </c>
      <c r="U3936" s="69">
        <f t="shared" si="2257"/>
        <v>0</v>
      </c>
      <c r="V3936" s="77">
        <f t="shared" si="2258"/>
        <v>137.08000000000001</v>
      </c>
      <c r="X3936" s="69">
        <v>0</v>
      </c>
      <c r="Y3936" s="69">
        <v>137.08000000000001</v>
      </c>
      <c r="Z3936" s="69">
        <v>137.08000000000001</v>
      </c>
      <c r="AA3936" s="78"/>
      <c r="AB3936" s="79">
        <f t="shared" si="2211"/>
        <v>-1.0000000000005116E-2</v>
      </c>
    </row>
    <row r="3937" spans="1:28" x14ac:dyDescent="0.25">
      <c r="A3937" s="71" t="s">
        <v>12689</v>
      </c>
      <c r="B3937" s="72" t="s">
        <v>17607</v>
      </c>
      <c r="C3937" s="73" t="s">
        <v>8753</v>
      </c>
      <c r="D3937" s="74">
        <v>0</v>
      </c>
      <c r="E3937" s="69">
        <v>11772.64</v>
      </c>
      <c r="F3937" s="75">
        <f t="shared" si="2250"/>
        <v>0</v>
      </c>
      <c r="G3937" s="76"/>
      <c r="H3937" s="69">
        <f t="shared" si="2251"/>
        <v>11760.22</v>
      </c>
      <c r="I3937" s="69">
        <f t="shared" si="2251"/>
        <v>12.42</v>
      </c>
      <c r="J3937" s="69">
        <f t="shared" si="2252"/>
        <v>11772.64</v>
      </c>
      <c r="K3937" s="69">
        <v>0</v>
      </c>
      <c r="L3937" s="75">
        <f t="shared" si="2253"/>
        <v>11772.64</v>
      </c>
      <c r="N3937" s="69">
        <v>11760.22</v>
      </c>
      <c r="O3937" s="69">
        <v>12.42</v>
      </c>
      <c r="P3937" s="69">
        <f t="shared" si="2254"/>
        <v>11772.64</v>
      </c>
      <c r="Q3937" s="63"/>
      <c r="R3937" s="69">
        <f t="shared" si="2255"/>
        <v>11760.22</v>
      </c>
      <c r="S3937" s="69">
        <f t="shared" si="2255"/>
        <v>12.42</v>
      </c>
      <c r="T3937" s="69">
        <f t="shared" si="2256"/>
        <v>11772.64</v>
      </c>
      <c r="U3937" s="69">
        <f t="shared" si="2257"/>
        <v>0</v>
      </c>
      <c r="V3937" s="77">
        <f t="shared" si="2258"/>
        <v>11772.64</v>
      </c>
      <c r="X3937" s="69">
        <v>11760.22</v>
      </c>
      <c r="Y3937" s="69">
        <v>12.42</v>
      </c>
      <c r="Z3937" s="69">
        <v>11772.64</v>
      </c>
      <c r="AA3937" s="78"/>
      <c r="AB3937" s="79">
        <f t="shared" si="2211"/>
        <v>0</v>
      </c>
    </row>
    <row r="3938" spans="1:28" ht="22.5" x14ac:dyDescent="0.25">
      <c r="A3938" s="71" t="s">
        <v>12690</v>
      </c>
      <c r="B3938" s="72" t="s">
        <v>12692</v>
      </c>
      <c r="C3938" s="73" t="s">
        <v>8753</v>
      </c>
      <c r="D3938" s="74">
        <v>0</v>
      </c>
      <c r="E3938" s="69">
        <v>1680.79</v>
      </c>
      <c r="F3938" s="75">
        <f t="shared" si="2250"/>
        <v>0</v>
      </c>
      <c r="G3938" s="28"/>
      <c r="H3938" s="69">
        <f t="shared" si="2251"/>
        <v>1668.37</v>
      </c>
      <c r="I3938" s="69">
        <f t="shared" si="2251"/>
        <v>12.42</v>
      </c>
      <c r="J3938" s="69">
        <f t="shared" si="2252"/>
        <v>1680.79</v>
      </c>
      <c r="K3938" s="69">
        <v>0</v>
      </c>
      <c r="L3938" s="75">
        <f t="shared" si="2253"/>
        <v>1680.79</v>
      </c>
      <c r="N3938" s="74">
        <v>1668.37</v>
      </c>
      <c r="O3938" s="74">
        <v>12.42</v>
      </c>
      <c r="P3938" s="69">
        <f t="shared" si="2254"/>
        <v>1680.79</v>
      </c>
      <c r="Q3938" s="63"/>
      <c r="R3938" s="69">
        <f t="shared" si="2255"/>
        <v>1668.37</v>
      </c>
      <c r="S3938" s="69">
        <f t="shared" si="2255"/>
        <v>12.42</v>
      </c>
      <c r="T3938" s="69">
        <f t="shared" si="2256"/>
        <v>1680.79</v>
      </c>
      <c r="U3938" s="69">
        <f t="shared" si="2257"/>
        <v>0</v>
      </c>
      <c r="V3938" s="77">
        <f t="shared" si="2258"/>
        <v>1680.79</v>
      </c>
      <c r="X3938" s="74">
        <v>1668.37</v>
      </c>
      <c r="Y3938" s="74">
        <v>12.42</v>
      </c>
      <c r="Z3938" s="69">
        <v>1680.79</v>
      </c>
      <c r="AA3938" s="78"/>
      <c r="AB3938" s="79">
        <f t="shared" si="2211"/>
        <v>0</v>
      </c>
    </row>
    <row r="3939" spans="1:28" x14ac:dyDescent="0.25">
      <c r="A3939" s="65" t="s">
        <v>12691</v>
      </c>
      <c r="B3939" s="66" t="s">
        <v>17608</v>
      </c>
      <c r="C3939" s="67"/>
      <c r="D3939" s="68"/>
      <c r="E3939" s="69"/>
      <c r="F3939" s="70"/>
      <c r="H3939" s="69"/>
      <c r="I3939" s="69"/>
      <c r="J3939" s="69"/>
      <c r="K3939" s="69"/>
      <c r="L3939" s="75"/>
      <c r="N3939" s="69"/>
      <c r="O3939" s="69"/>
      <c r="P3939" s="69"/>
      <c r="Q3939" s="63"/>
      <c r="R3939" s="69"/>
      <c r="S3939" s="69"/>
      <c r="T3939" s="69"/>
      <c r="U3939" s="69"/>
      <c r="V3939" s="77"/>
      <c r="X3939" s="69"/>
      <c r="Y3939" s="69"/>
      <c r="Z3939" s="69"/>
      <c r="AA3939" s="78"/>
      <c r="AB3939" s="79">
        <f t="shared" ref="AB3939:AB4002" si="2259">P3936-Z3936</f>
        <v>0</v>
      </c>
    </row>
    <row r="3940" spans="1:28" x14ac:dyDescent="0.25">
      <c r="A3940" s="65" t="s">
        <v>12693</v>
      </c>
      <c r="B3940" s="66" t="s">
        <v>17609</v>
      </c>
      <c r="C3940" s="67"/>
      <c r="D3940" s="68"/>
      <c r="E3940" s="69"/>
      <c r="F3940" s="70"/>
      <c r="H3940" s="69"/>
      <c r="I3940" s="69"/>
      <c r="J3940" s="69"/>
      <c r="K3940" s="69"/>
      <c r="L3940" s="75"/>
      <c r="N3940" s="69"/>
      <c r="O3940" s="69"/>
      <c r="P3940" s="69"/>
      <c r="Q3940" s="63"/>
      <c r="R3940" s="69"/>
      <c r="S3940" s="69"/>
      <c r="T3940" s="69"/>
      <c r="U3940" s="69"/>
      <c r="V3940" s="77"/>
      <c r="X3940" s="69"/>
      <c r="Y3940" s="69"/>
      <c r="Z3940" s="69"/>
      <c r="AA3940" s="78"/>
      <c r="AB3940" s="79">
        <f t="shared" si="2259"/>
        <v>0</v>
      </c>
    </row>
    <row r="3941" spans="1:28" x14ac:dyDescent="0.25">
      <c r="A3941" s="71" t="s">
        <v>12694</v>
      </c>
      <c r="B3941" s="72" t="s">
        <v>17610</v>
      </c>
      <c r="C3941" s="73" t="s">
        <v>8753</v>
      </c>
      <c r="D3941" s="74">
        <v>0</v>
      </c>
      <c r="E3941" s="69">
        <v>1082.72</v>
      </c>
      <c r="F3941" s="75">
        <f t="shared" ref="F3941:F3951" si="2260">ROUND(D3941*E3941,2)</f>
        <v>0</v>
      </c>
      <c r="G3941" s="76"/>
      <c r="H3941" s="69">
        <f t="shared" ref="H3941:I3951" si="2261">ROUND(N3941+(N3941*$H$2/100),2)</f>
        <v>1022.21</v>
      </c>
      <c r="I3941" s="69">
        <f t="shared" si="2261"/>
        <v>60.51</v>
      </c>
      <c r="J3941" s="69">
        <f t="shared" ref="J3941:J3951" si="2262">H3941+I3941</f>
        <v>1082.72</v>
      </c>
      <c r="K3941" s="69">
        <v>0</v>
      </c>
      <c r="L3941" s="75">
        <f t="shared" ref="L3941:L3951" si="2263">SUM(J3941:K3941)</f>
        <v>1082.72</v>
      </c>
      <c r="N3941" s="69">
        <v>1022.21</v>
      </c>
      <c r="O3941" s="69">
        <v>60.510000000000005</v>
      </c>
      <c r="P3941" s="69">
        <f t="shared" ref="P3941:P3951" si="2264">SUM(N3941:O3941)</f>
        <v>1082.72</v>
      </c>
      <c r="Q3941" s="63"/>
      <c r="R3941" s="69">
        <f t="shared" ref="R3941:S3951" si="2265">X3941</f>
        <v>1022.21</v>
      </c>
      <c r="S3941" s="69">
        <f t="shared" si="2265"/>
        <v>60.5</v>
      </c>
      <c r="T3941" s="69">
        <f t="shared" ref="T3941:T3951" si="2266">R3941+S3941</f>
        <v>1082.71</v>
      </c>
      <c r="U3941" s="69">
        <f t="shared" ref="U3941:U3951" si="2267">ROUND(Z3941*$H$2,2)/100</f>
        <v>0</v>
      </c>
      <c r="V3941" s="77">
        <f t="shared" ref="V3941:V3951" si="2268">SUM(T3941:U3941)</f>
        <v>1082.71</v>
      </c>
      <c r="X3941" s="69">
        <v>1022.21</v>
      </c>
      <c r="Y3941" s="69">
        <v>60.5</v>
      </c>
      <c r="Z3941" s="69">
        <v>1082.71</v>
      </c>
      <c r="AA3941" s="78"/>
      <c r="AB3941" s="79">
        <f t="shared" si="2259"/>
        <v>0</v>
      </c>
    </row>
    <row r="3942" spans="1:28" ht="22.5" x14ac:dyDescent="0.25">
      <c r="A3942" s="71" t="s">
        <v>12695</v>
      </c>
      <c r="B3942" s="72" t="s">
        <v>17611</v>
      </c>
      <c r="C3942" s="73" t="s">
        <v>8780</v>
      </c>
      <c r="D3942" s="74">
        <v>0</v>
      </c>
      <c r="E3942" s="69">
        <v>592.3900000000001</v>
      </c>
      <c r="F3942" s="75">
        <f t="shared" si="2260"/>
        <v>0</v>
      </c>
      <c r="G3942" s="76"/>
      <c r="H3942" s="69">
        <f t="shared" si="2261"/>
        <v>585.57000000000005</v>
      </c>
      <c r="I3942" s="69">
        <f t="shared" si="2261"/>
        <v>6.82</v>
      </c>
      <c r="J3942" s="69">
        <f t="shared" si="2262"/>
        <v>592.3900000000001</v>
      </c>
      <c r="K3942" s="69">
        <v>0</v>
      </c>
      <c r="L3942" s="75">
        <f t="shared" si="2263"/>
        <v>592.3900000000001</v>
      </c>
      <c r="N3942" s="69">
        <v>585.57000000000005</v>
      </c>
      <c r="O3942" s="69">
        <v>6.82</v>
      </c>
      <c r="P3942" s="69">
        <f t="shared" si="2264"/>
        <v>592.3900000000001</v>
      </c>
      <c r="Q3942" s="63"/>
      <c r="R3942" s="69">
        <f t="shared" si="2265"/>
        <v>585.57000000000005</v>
      </c>
      <c r="S3942" s="69">
        <f t="shared" si="2265"/>
        <v>6.83</v>
      </c>
      <c r="T3942" s="69">
        <f t="shared" si="2266"/>
        <v>592.40000000000009</v>
      </c>
      <c r="U3942" s="69">
        <f t="shared" si="2267"/>
        <v>0</v>
      </c>
      <c r="V3942" s="77">
        <f t="shared" si="2268"/>
        <v>592.40000000000009</v>
      </c>
      <c r="X3942" s="69">
        <v>585.57000000000005</v>
      </c>
      <c r="Y3942" s="69">
        <v>6.83</v>
      </c>
      <c r="Z3942" s="69">
        <v>592.4</v>
      </c>
      <c r="AA3942" s="78"/>
      <c r="AB3942" s="79">
        <f t="shared" si="2259"/>
        <v>0</v>
      </c>
    </row>
    <row r="3943" spans="1:28" ht="22.5" x14ac:dyDescent="0.25">
      <c r="A3943" s="71" t="s">
        <v>12696</v>
      </c>
      <c r="B3943" s="72" t="s">
        <v>17612</v>
      </c>
      <c r="C3943" s="73" t="s">
        <v>8780</v>
      </c>
      <c r="D3943" s="74">
        <v>0</v>
      </c>
      <c r="E3943" s="69">
        <v>1346.9299999999998</v>
      </c>
      <c r="F3943" s="75">
        <f t="shared" si="2260"/>
        <v>0</v>
      </c>
      <c r="G3943" s="76"/>
      <c r="H3943" s="69">
        <f t="shared" si="2261"/>
        <v>1340.11</v>
      </c>
      <c r="I3943" s="69">
        <f t="shared" si="2261"/>
        <v>6.82</v>
      </c>
      <c r="J3943" s="69">
        <f t="shared" si="2262"/>
        <v>1346.9299999999998</v>
      </c>
      <c r="K3943" s="69">
        <v>0</v>
      </c>
      <c r="L3943" s="75">
        <f t="shared" si="2263"/>
        <v>1346.9299999999998</v>
      </c>
      <c r="N3943" s="69">
        <v>1340.11</v>
      </c>
      <c r="O3943" s="69">
        <v>6.82</v>
      </c>
      <c r="P3943" s="69">
        <f t="shared" si="2264"/>
        <v>1346.9299999999998</v>
      </c>
      <c r="Q3943" s="63"/>
      <c r="R3943" s="69">
        <f t="shared" si="2265"/>
        <v>1340.11</v>
      </c>
      <c r="S3943" s="69">
        <f t="shared" si="2265"/>
        <v>6.83</v>
      </c>
      <c r="T3943" s="69">
        <f t="shared" si="2266"/>
        <v>1346.9399999999998</v>
      </c>
      <c r="U3943" s="69">
        <f t="shared" si="2267"/>
        <v>0</v>
      </c>
      <c r="V3943" s="77">
        <f t="shared" si="2268"/>
        <v>1346.9399999999998</v>
      </c>
      <c r="X3943" s="69">
        <v>1340.11</v>
      </c>
      <c r="Y3943" s="69">
        <v>6.83</v>
      </c>
      <c r="Z3943" s="69">
        <v>1346.94</v>
      </c>
      <c r="AA3943" s="78"/>
      <c r="AB3943" s="79">
        <f t="shared" si="2259"/>
        <v>0</v>
      </c>
    </row>
    <row r="3944" spans="1:28" ht="33.75" x14ac:dyDescent="0.25">
      <c r="A3944" s="71" t="s">
        <v>12697</v>
      </c>
      <c r="B3944" s="72" t="s">
        <v>17613</v>
      </c>
      <c r="C3944" s="73" t="s">
        <v>8753</v>
      </c>
      <c r="D3944" s="74">
        <v>0</v>
      </c>
      <c r="E3944" s="69">
        <v>626.37</v>
      </c>
      <c r="F3944" s="75">
        <f t="shared" si="2260"/>
        <v>0</v>
      </c>
      <c r="G3944" s="76"/>
      <c r="H3944" s="69">
        <f t="shared" si="2261"/>
        <v>622.96</v>
      </c>
      <c r="I3944" s="69">
        <f t="shared" si="2261"/>
        <v>3.41</v>
      </c>
      <c r="J3944" s="69">
        <f t="shared" si="2262"/>
        <v>626.37</v>
      </c>
      <c r="K3944" s="69">
        <v>0</v>
      </c>
      <c r="L3944" s="75">
        <f t="shared" si="2263"/>
        <v>626.37</v>
      </c>
      <c r="N3944" s="69">
        <v>622.96</v>
      </c>
      <c r="O3944" s="69">
        <v>3.41</v>
      </c>
      <c r="P3944" s="69">
        <f t="shared" si="2264"/>
        <v>626.37</v>
      </c>
      <c r="Q3944" s="63"/>
      <c r="R3944" s="69">
        <f t="shared" si="2265"/>
        <v>622.96</v>
      </c>
      <c r="S3944" s="69">
        <f t="shared" si="2265"/>
        <v>3.41</v>
      </c>
      <c r="T3944" s="69">
        <f t="shared" si="2266"/>
        <v>626.37</v>
      </c>
      <c r="U3944" s="69">
        <f t="shared" si="2267"/>
        <v>0</v>
      </c>
      <c r="V3944" s="77">
        <f t="shared" si="2268"/>
        <v>626.37</v>
      </c>
      <c r="X3944" s="69">
        <v>622.96</v>
      </c>
      <c r="Y3944" s="69">
        <v>3.41</v>
      </c>
      <c r="Z3944" s="69">
        <v>626.37</v>
      </c>
      <c r="AA3944" s="78"/>
      <c r="AB3944" s="79">
        <f t="shared" si="2259"/>
        <v>9.9999999999909051E-3</v>
      </c>
    </row>
    <row r="3945" spans="1:28" x14ac:dyDescent="0.25">
      <c r="A3945" s="71" t="s">
        <v>12698</v>
      </c>
      <c r="B3945" s="72" t="s">
        <v>17614</v>
      </c>
      <c r="C3945" s="73" t="s">
        <v>8753</v>
      </c>
      <c r="D3945" s="74">
        <v>0</v>
      </c>
      <c r="E3945" s="69">
        <v>17638.349999999999</v>
      </c>
      <c r="F3945" s="75">
        <f t="shared" si="2260"/>
        <v>0</v>
      </c>
      <c r="G3945" s="28"/>
      <c r="H3945" s="69">
        <f t="shared" si="2261"/>
        <v>17517</v>
      </c>
      <c r="I3945" s="69">
        <f t="shared" si="2261"/>
        <v>121.35</v>
      </c>
      <c r="J3945" s="69">
        <f t="shared" si="2262"/>
        <v>17638.349999999999</v>
      </c>
      <c r="K3945" s="69">
        <v>0</v>
      </c>
      <c r="L3945" s="75">
        <f t="shared" si="2263"/>
        <v>17638.349999999999</v>
      </c>
      <c r="N3945" s="69">
        <v>17517</v>
      </c>
      <c r="O3945" s="69">
        <v>121.35</v>
      </c>
      <c r="P3945" s="69">
        <f t="shared" si="2264"/>
        <v>17638.349999999999</v>
      </c>
      <c r="Q3945" s="63"/>
      <c r="R3945" s="69">
        <f t="shared" si="2265"/>
        <v>17517</v>
      </c>
      <c r="S3945" s="69">
        <f t="shared" si="2265"/>
        <v>121.35</v>
      </c>
      <c r="T3945" s="69">
        <f t="shared" si="2266"/>
        <v>17638.349999999999</v>
      </c>
      <c r="U3945" s="69">
        <f t="shared" si="2267"/>
        <v>0</v>
      </c>
      <c r="V3945" s="77">
        <f t="shared" si="2268"/>
        <v>17638.349999999999</v>
      </c>
      <c r="X3945" s="69">
        <v>17517</v>
      </c>
      <c r="Y3945" s="69">
        <v>121.35</v>
      </c>
      <c r="Z3945" s="69">
        <v>17638.349999999999</v>
      </c>
      <c r="AA3945" s="78"/>
      <c r="AB3945" s="79">
        <f t="shared" si="2259"/>
        <v>-9.9999999998772182E-3</v>
      </c>
    </row>
    <row r="3946" spans="1:28" ht="33.75" x14ac:dyDescent="0.25">
      <c r="A3946" s="71" t="s">
        <v>12699</v>
      </c>
      <c r="B3946" s="72" t="s">
        <v>17615</v>
      </c>
      <c r="C3946" s="73" t="s">
        <v>8780</v>
      </c>
      <c r="D3946" s="74">
        <v>0</v>
      </c>
      <c r="E3946" s="69">
        <v>1700.89</v>
      </c>
      <c r="F3946" s="75">
        <f t="shared" si="2260"/>
        <v>0</v>
      </c>
      <c r="G3946" s="76"/>
      <c r="H3946" s="69">
        <f t="shared" si="2261"/>
        <v>1678.93</v>
      </c>
      <c r="I3946" s="69">
        <f t="shared" si="2261"/>
        <v>21.96</v>
      </c>
      <c r="J3946" s="69">
        <f t="shared" si="2262"/>
        <v>1700.89</v>
      </c>
      <c r="K3946" s="69">
        <v>0</v>
      </c>
      <c r="L3946" s="75">
        <f t="shared" si="2263"/>
        <v>1700.89</v>
      </c>
      <c r="N3946" s="69">
        <v>1678.93</v>
      </c>
      <c r="O3946" s="69">
        <v>21.96</v>
      </c>
      <c r="P3946" s="69">
        <f t="shared" si="2264"/>
        <v>1700.89</v>
      </c>
      <c r="Q3946" s="63"/>
      <c r="R3946" s="69">
        <f t="shared" si="2265"/>
        <v>1678.93</v>
      </c>
      <c r="S3946" s="69">
        <f t="shared" si="2265"/>
        <v>21.96</v>
      </c>
      <c r="T3946" s="69">
        <f t="shared" si="2266"/>
        <v>1700.89</v>
      </c>
      <c r="U3946" s="69">
        <f t="shared" si="2267"/>
        <v>0</v>
      </c>
      <c r="V3946" s="77">
        <f t="shared" si="2268"/>
        <v>1700.89</v>
      </c>
      <c r="X3946" s="69">
        <v>1678.93</v>
      </c>
      <c r="Y3946" s="69">
        <v>21.96</v>
      </c>
      <c r="Z3946" s="69">
        <v>1700.89</v>
      </c>
      <c r="AA3946" s="78"/>
      <c r="AB3946" s="79">
        <f t="shared" si="2259"/>
        <v>-1.0000000000218279E-2</v>
      </c>
    </row>
    <row r="3947" spans="1:28" ht="33.75" x14ac:dyDescent="0.25">
      <c r="A3947" s="71" t="s">
        <v>12700</v>
      </c>
      <c r="B3947" s="72" t="s">
        <v>17616</v>
      </c>
      <c r="C3947" s="73" t="s">
        <v>8753</v>
      </c>
      <c r="D3947" s="74">
        <v>0</v>
      </c>
      <c r="E3947" s="69">
        <v>76510</v>
      </c>
      <c r="F3947" s="75">
        <f t="shared" si="2260"/>
        <v>0</v>
      </c>
      <c r="G3947" s="28"/>
      <c r="H3947" s="69">
        <f t="shared" si="2261"/>
        <v>76510</v>
      </c>
      <c r="I3947" s="69">
        <f t="shared" si="2261"/>
        <v>0</v>
      </c>
      <c r="J3947" s="69">
        <f t="shared" si="2262"/>
        <v>76510</v>
      </c>
      <c r="K3947" s="69">
        <v>0</v>
      </c>
      <c r="L3947" s="75">
        <f t="shared" si="2263"/>
        <v>76510</v>
      </c>
      <c r="N3947" s="69">
        <v>76510</v>
      </c>
      <c r="O3947" s="69">
        <v>0</v>
      </c>
      <c r="P3947" s="69">
        <f t="shared" si="2264"/>
        <v>76510</v>
      </c>
      <c r="Q3947" s="63"/>
      <c r="R3947" s="69">
        <f t="shared" si="2265"/>
        <v>76510</v>
      </c>
      <c r="S3947" s="69">
        <f t="shared" si="2265"/>
        <v>0</v>
      </c>
      <c r="T3947" s="69">
        <f t="shared" si="2266"/>
        <v>76510</v>
      </c>
      <c r="U3947" s="69">
        <f t="shared" si="2267"/>
        <v>0</v>
      </c>
      <c r="V3947" s="77">
        <f t="shared" si="2268"/>
        <v>76510</v>
      </c>
      <c r="X3947" s="69">
        <v>76510</v>
      </c>
      <c r="Y3947" s="69">
        <v>0</v>
      </c>
      <c r="Z3947" s="69">
        <v>76510</v>
      </c>
      <c r="AA3947" s="78"/>
      <c r="AB3947" s="79">
        <f t="shared" si="2259"/>
        <v>0</v>
      </c>
    </row>
    <row r="3948" spans="1:28" ht="33.75" x14ac:dyDescent="0.25">
      <c r="A3948" s="71" t="s">
        <v>12701</v>
      </c>
      <c r="B3948" s="72" t="s">
        <v>17617</v>
      </c>
      <c r="C3948" s="73" t="s">
        <v>8753</v>
      </c>
      <c r="D3948" s="74">
        <v>0</v>
      </c>
      <c r="E3948" s="69">
        <v>46665.3</v>
      </c>
      <c r="F3948" s="75">
        <f t="shared" si="2260"/>
        <v>0</v>
      </c>
      <c r="G3948" s="28"/>
      <c r="H3948" s="69">
        <f t="shared" si="2261"/>
        <v>46469.120000000003</v>
      </c>
      <c r="I3948" s="69">
        <f t="shared" si="2261"/>
        <v>196.18</v>
      </c>
      <c r="J3948" s="69">
        <f t="shared" si="2262"/>
        <v>46665.3</v>
      </c>
      <c r="K3948" s="69">
        <v>0</v>
      </c>
      <c r="L3948" s="75">
        <f t="shared" si="2263"/>
        <v>46665.3</v>
      </c>
      <c r="N3948" s="69">
        <v>46469.120000000003</v>
      </c>
      <c r="O3948" s="69">
        <v>196.18</v>
      </c>
      <c r="P3948" s="69">
        <f t="shared" si="2264"/>
        <v>46665.3</v>
      </c>
      <c r="Q3948" s="63"/>
      <c r="R3948" s="69">
        <f t="shared" si="2265"/>
        <v>46469.120000000003</v>
      </c>
      <c r="S3948" s="69">
        <f t="shared" si="2265"/>
        <v>196.2</v>
      </c>
      <c r="T3948" s="69">
        <f t="shared" si="2266"/>
        <v>46665.32</v>
      </c>
      <c r="U3948" s="69">
        <f t="shared" si="2267"/>
        <v>0</v>
      </c>
      <c r="V3948" s="77">
        <f t="shared" si="2268"/>
        <v>46665.32</v>
      </c>
      <c r="X3948" s="69">
        <v>46469.120000000003</v>
      </c>
      <c r="Y3948" s="69">
        <v>196.2</v>
      </c>
      <c r="Z3948" s="69">
        <v>46665.32</v>
      </c>
      <c r="AA3948" s="78"/>
      <c r="AB3948" s="79">
        <f t="shared" si="2259"/>
        <v>0</v>
      </c>
    </row>
    <row r="3949" spans="1:28" ht="45" x14ac:dyDescent="0.25">
      <c r="A3949" s="71" t="s">
        <v>12702</v>
      </c>
      <c r="B3949" s="72" t="s">
        <v>17618</v>
      </c>
      <c r="C3949" s="73" t="s">
        <v>8910</v>
      </c>
      <c r="D3949" s="74">
        <v>0</v>
      </c>
      <c r="E3949" s="69">
        <v>308075.92</v>
      </c>
      <c r="F3949" s="75">
        <f t="shared" si="2260"/>
        <v>0</v>
      </c>
      <c r="G3949" s="28"/>
      <c r="H3949" s="69">
        <f t="shared" si="2261"/>
        <v>308075.92</v>
      </c>
      <c r="I3949" s="69">
        <f t="shared" si="2261"/>
        <v>0</v>
      </c>
      <c r="J3949" s="69">
        <f t="shared" si="2262"/>
        <v>308075.92</v>
      </c>
      <c r="K3949" s="69">
        <v>0</v>
      </c>
      <c r="L3949" s="75">
        <f t="shared" si="2263"/>
        <v>308075.92</v>
      </c>
      <c r="N3949" s="69">
        <v>308075.92</v>
      </c>
      <c r="O3949" s="69">
        <v>0</v>
      </c>
      <c r="P3949" s="69">
        <f t="shared" si="2264"/>
        <v>308075.92</v>
      </c>
      <c r="Q3949" s="63"/>
      <c r="R3949" s="69">
        <f t="shared" si="2265"/>
        <v>308075.92</v>
      </c>
      <c r="S3949" s="69">
        <f t="shared" si="2265"/>
        <v>0</v>
      </c>
      <c r="T3949" s="69">
        <f t="shared" si="2266"/>
        <v>308075.92</v>
      </c>
      <c r="U3949" s="69">
        <f t="shared" si="2267"/>
        <v>0</v>
      </c>
      <c r="V3949" s="77">
        <f t="shared" si="2268"/>
        <v>308075.92</v>
      </c>
      <c r="X3949" s="69">
        <v>308075.92</v>
      </c>
      <c r="Y3949" s="69">
        <v>0</v>
      </c>
      <c r="Z3949" s="69">
        <v>308075.92</v>
      </c>
      <c r="AA3949" s="78"/>
      <c r="AB3949" s="79">
        <f t="shared" si="2259"/>
        <v>0</v>
      </c>
    </row>
    <row r="3950" spans="1:28" ht="45" x14ac:dyDescent="0.25">
      <c r="A3950" s="83" t="s">
        <v>12703</v>
      </c>
      <c r="B3950" s="72" t="s">
        <v>17619</v>
      </c>
      <c r="C3950" s="73" t="s">
        <v>8910</v>
      </c>
      <c r="D3950" s="74">
        <v>0</v>
      </c>
      <c r="E3950" s="69">
        <v>47806.8</v>
      </c>
      <c r="F3950" s="75">
        <f t="shared" si="2260"/>
        <v>0</v>
      </c>
      <c r="G3950" s="28"/>
      <c r="H3950" s="69">
        <f t="shared" si="2261"/>
        <v>4770.84</v>
      </c>
      <c r="I3950" s="69">
        <f t="shared" si="2261"/>
        <v>43035.96</v>
      </c>
      <c r="J3950" s="69">
        <f t="shared" si="2262"/>
        <v>47806.8</v>
      </c>
      <c r="K3950" s="69">
        <v>0</v>
      </c>
      <c r="L3950" s="75">
        <f t="shared" si="2263"/>
        <v>47806.8</v>
      </c>
      <c r="N3950" s="69">
        <v>4770.84</v>
      </c>
      <c r="O3950" s="69">
        <v>43035.96</v>
      </c>
      <c r="P3950" s="69">
        <f t="shared" si="2264"/>
        <v>47806.8</v>
      </c>
      <c r="Q3950" s="63"/>
      <c r="R3950" s="69">
        <f t="shared" si="2265"/>
        <v>4770.84</v>
      </c>
      <c r="S3950" s="69">
        <f t="shared" si="2265"/>
        <v>43036.14</v>
      </c>
      <c r="T3950" s="69">
        <f t="shared" si="2266"/>
        <v>47806.979999999996</v>
      </c>
      <c r="U3950" s="69">
        <f t="shared" si="2267"/>
        <v>0</v>
      </c>
      <c r="V3950" s="77">
        <f t="shared" si="2268"/>
        <v>47806.979999999996</v>
      </c>
      <c r="X3950" s="69">
        <v>4770.84</v>
      </c>
      <c r="Y3950" s="69">
        <v>43036.14</v>
      </c>
      <c r="Z3950" s="69">
        <v>47806.98</v>
      </c>
      <c r="AA3950" s="78"/>
      <c r="AB3950" s="79">
        <f t="shared" si="2259"/>
        <v>0</v>
      </c>
    </row>
    <row r="3951" spans="1:28" x14ac:dyDescent="0.25">
      <c r="A3951" s="83" t="s">
        <v>12704</v>
      </c>
      <c r="B3951" s="72" t="s">
        <v>12706</v>
      </c>
      <c r="C3951" s="73" t="s">
        <v>8910</v>
      </c>
      <c r="D3951" s="74">
        <v>0</v>
      </c>
      <c r="E3951" s="69">
        <v>58243.029999999992</v>
      </c>
      <c r="F3951" s="75">
        <f t="shared" si="2260"/>
        <v>0</v>
      </c>
      <c r="G3951" s="28"/>
      <c r="H3951" s="69">
        <f t="shared" si="2261"/>
        <v>6603.49</v>
      </c>
      <c r="I3951" s="69">
        <f t="shared" si="2261"/>
        <v>51639.54</v>
      </c>
      <c r="J3951" s="69">
        <f t="shared" si="2262"/>
        <v>58243.03</v>
      </c>
      <c r="K3951" s="69">
        <v>0</v>
      </c>
      <c r="L3951" s="75">
        <f t="shared" si="2263"/>
        <v>58243.03</v>
      </c>
      <c r="N3951" s="69">
        <v>6603.49</v>
      </c>
      <c r="O3951" s="69">
        <v>51639.539999999994</v>
      </c>
      <c r="P3951" s="69">
        <f t="shared" si="2264"/>
        <v>58243.029999999992</v>
      </c>
      <c r="Q3951" s="63"/>
      <c r="R3951" s="69">
        <f t="shared" si="2265"/>
        <v>6603.49</v>
      </c>
      <c r="S3951" s="69">
        <f t="shared" si="2265"/>
        <v>51640.04</v>
      </c>
      <c r="T3951" s="69">
        <f t="shared" si="2266"/>
        <v>58243.53</v>
      </c>
      <c r="U3951" s="69">
        <f t="shared" si="2267"/>
        <v>0</v>
      </c>
      <c r="V3951" s="77">
        <f t="shared" si="2268"/>
        <v>58243.53</v>
      </c>
      <c r="X3951" s="69">
        <v>6603.49</v>
      </c>
      <c r="Y3951" s="69">
        <v>51640.04</v>
      </c>
      <c r="Z3951" s="69">
        <v>58243.53</v>
      </c>
      <c r="AA3951" s="78"/>
      <c r="AB3951" s="79">
        <f t="shared" si="2259"/>
        <v>-1.9999999996798579E-2</v>
      </c>
    </row>
    <row r="3952" spans="1:28" x14ac:dyDescent="0.25">
      <c r="A3952" s="65" t="s">
        <v>12705</v>
      </c>
      <c r="B3952" s="66" t="s">
        <v>17620</v>
      </c>
      <c r="C3952" s="67"/>
      <c r="D3952" s="68"/>
      <c r="E3952" s="69"/>
      <c r="F3952" s="70"/>
      <c r="H3952" s="69"/>
      <c r="I3952" s="69"/>
      <c r="J3952" s="69"/>
      <c r="K3952" s="69"/>
      <c r="L3952" s="75"/>
      <c r="N3952" s="69"/>
      <c r="O3952" s="69"/>
      <c r="P3952" s="69"/>
      <c r="Q3952" s="63"/>
      <c r="R3952" s="69"/>
      <c r="S3952" s="69"/>
      <c r="T3952" s="69"/>
      <c r="U3952" s="69"/>
      <c r="V3952" s="77"/>
      <c r="X3952" s="69"/>
      <c r="Y3952" s="69"/>
      <c r="Z3952" s="69"/>
      <c r="AA3952" s="78"/>
      <c r="AB3952" s="79">
        <f t="shared" si="2259"/>
        <v>0</v>
      </c>
    </row>
    <row r="3953" spans="1:28" x14ac:dyDescent="0.25">
      <c r="A3953" s="65" t="s">
        <v>12707</v>
      </c>
      <c r="B3953" s="66" t="s">
        <v>17621</v>
      </c>
      <c r="C3953" s="67"/>
      <c r="D3953" s="68"/>
      <c r="E3953" s="69"/>
      <c r="F3953" s="70"/>
      <c r="H3953" s="69"/>
      <c r="I3953" s="69"/>
      <c r="J3953" s="69"/>
      <c r="K3953" s="69"/>
      <c r="L3953" s="75"/>
      <c r="N3953" s="69"/>
      <c r="O3953" s="69"/>
      <c r="P3953" s="69"/>
      <c r="Q3953" s="63"/>
      <c r="R3953" s="69"/>
      <c r="S3953" s="69"/>
      <c r="T3953" s="69"/>
      <c r="U3953" s="69"/>
      <c r="V3953" s="77"/>
      <c r="X3953" s="69"/>
      <c r="Y3953" s="69"/>
      <c r="Z3953" s="69"/>
      <c r="AA3953" s="78"/>
      <c r="AB3953" s="79">
        <f t="shared" si="2259"/>
        <v>-0.18000000000029104</v>
      </c>
    </row>
    <row r="3954" spans="1:28" x14ac:dyDescent="0.25">
      <c r="A3954" s="71" t="s">
        <v>12708</v>
      </c>
      <c r="B3954" s="72" t="s">
        <v>17622</v>
      </c>
      <c r="C3954" s="73" t="s">
        <v>8753</v>
      </c>
      <c r="D3954" s="74">
        <v>0</v>
      </c>
      <c r="E3954" s="69">
        <v>957.33000000000015</v>
      </c>
      <c r="F3954" s="75">
        <f t="shared" ref="F3954:F3967" si="2269">ROUND(D3954*E3954,2)</f>
        <v>0</v>
      </c>
      <c r="G3954" s="33"/>
      <c r="H3954" s="69">
        <f t="shared" ref="H3954:I3967" si="2270">ROUND(N3954+(N3954*$H$2/100),2)</f>
        <v>752.42</v>
      </c>
      <c r="I3954" s="69">
        <f t="shared" si="2270"/>
        <v>204.91</v>
      </c>
      <c r="J3954" s="69">
        <f t="shared" ref="J3954:J3967" si="2271">H3954+I3954</f>
        <v>957.32999999999993</v>
      </c>
      <c r="K3954" s="69">
        <v>0</v>
      </c>
      <c r="L3954" s="75">
        <f t="shared" ref="L3954:L3967" si="2272">SUM(J3954:K3954)</f>
        <v>957.32999999999993</v>
      </c>
      <c r="N3954" s="74">
        <v>752.42000000000007</v>
      </c>
      <c r="O3954" s="74">
        <v>204.91000000000003</v>
      </c>
      <c r="P3954" s="69">
        <f t="shared" ref="P3954:P3967" si="2273">SUM(N3954:O3954)</f>
        <v>957.33000000000015</v>
      </c>
      <c r="Q3954" s="63"/>
      <c r="R3954" s="69">
        <f t="shared" ref="R3954:S3967" si="2274">X3954</f>
        <v>752.42</v>
      </c>
      <c r="S3954" s="69">
        <f t="shared" si="2274"/>
        <v>204.89</v>
      </c>
      <c r="T3954" s="69">
        <f t="shared" ref="T3954:T3967" si="2275">R3954+S3954</f>
        <v>957.31</v>
      </c>
      <c r="U3954" s="69">
        <f t="shared" ref="U3954:U3967" si="2276">ROUND(Z3954*$H$2,2)/100</f>
        <v>0</v>
      </c>
      <c r="V3954" s="77">
        <f t="shared" ref="V3954:V3967" si="2277">SUM(T3954:U3954)</f>
        <v>957.31</v>
      </c>
      <c r="X3954" s="74">
        <v>752.42</v>
      </c>
      <c r="Y3954" s="74">
        <v>204.89</v>
      </c>
      <c r="Z3954" s="69">
        <v>957.31</v>
      </c>
      <c r="AA3954" s="117"/>
      <c r="AB3954" s="79">
        <f t="shared" si="2259"/>
        <v>-0.50000000000727596</v>
      </c>
    </row>
    <row r="3955" spans="1:28" x14ac:dyDescent="0.25">
      <c r="A3955" s="71" t="s">
        <v>12709</v>
      </c>
      <c r="B3955" s="72" t="s">
        <v>17623</v>
      </c>
      <c r="C3955" s="73" t="s">
        <v>8753</v>
      </c>
      <c r="D3955" s="74">
        <v>0</v>
      </c>
      <c r="E3955" s="69">
        <v>1033.1500000000001</v>
      </c>
      <c r="F3955" s="75">
        <f t="shared" si="2269"/>
        <v>0</v>
      </c>
      <c r="G3955" s="33"/>
      <c r="H3955" s="69">
        <f t="shared" si="2270"/>
        <v>828.24</v>
      </c>
      <c r="I3955" s="69">
        <f t="shared" si="2270"/>
        <v>204.91</v>
      </c>
      <c r="J3955" s="69">
        <f t="shared" si="2271"/>
        <v>1033.1500000000001</v>
      </c>
      <c r="K3955" s="69">
        <v>0</v>
      </c>
      <c r="L3955" s="75">
        <f t="shared" si="2272"/>
        <v>1033.1500000000001</v>
      </c>
      <c r="N3955" s="74">
        <v>828.24</v>
      </c>
      <c r="O3955" s="74">
        <v>204.91000000000003</v>
      </c>
      <c r="P3955" s="69">
        <f t="shared" si="2273"/>
        <v>1033.1500000000001</v>
      </c>
      <c r="Q3955" s="63"/>
      <c r="R3955" s="69">
        <f t="shared" si="2274"/>
        <v>828.24</v>
      </c>
      <c r="S3955" s="69">
        <f t="shared" si="2274"/>
        <v>204.89</v>
      </c>
      <c r="T3955" s="69">
        <f t="shared" si="2275"/>
        <v>1033.1300000000001</v>
      </c>
      <c r="U3955" s="69">
        <f t="shared" si="2276"/>
        <v>0</v>
      </c>
      <c r="V3955" s="77">
        <f t="shared" si="2277"/>
        <v>1033.1300000000001</v>
      </c>
      <c r="X3955" s="74">
        <v>828.24</v>
      </c>
      <c r="Y3955" s="74">
        <v>204.89</v>
      </c>
      <c r="Z3955" s="69">
        <v>1033.1300000000001</v>
      </c>
      <c r="AA3955" s="117"/>
      <c r="AB3955" s="79">
        <f t="shared" si="2259"/>
        <v>0</v>
      </c>
    </row>
    <row r="3956" spans="1:28" x14ac:dyDescent="0.25">
      <c r="A3956" s="71" t="s">
        <v>12710</v>
      </c>
      <c r="B3956" s="72" t="s">
        <v>17624</v>
      </c>
      <c r="C3956" s="73" t="s">
        <v>8753</v>
      </c>
      <c r="D3956" s="74">
        <v>0</v>
      </c>
      <c r="E3956" s="69">
        <v>1387.0200000000002</v>
      </c>
      <c r="F3956" s="75">
        <f t="shared" si="2269"/>
        <v>0</v>
      </c>
      <c r="G3956" s="33"/>
      <c r="H3956" s="69">
        <f t="shared" si="2270"/>
        <v>1182.1099999999999</v>
      </c>
      <c r="I3956" s="69">
        <f t="shared" si="2270"/>
        <v>204.91</v>
      </c>
      <c r="J3956" s="69">
        <f t="shared" si="2271"/>
        <v>1387.02</v>
      </c>
      <c r="K3956" s="69">
        <v>0</v>
      </c>
      <c r="L3956" s="75">
        <f t="shared" si="2272"/>
        <v>1387.02</v>
      </c>
      <c r="N3956" s="74">
        <v>1182.1100000000001</v>
      </c>
      <c r="O3956" s="74">
        <v>204.91000000000003</v>
      </c>
      <c r="P3956" s="69">
        <f t="shared" si="2273"/>
        <v>1387.0200000000002</v>
      </c>
      <c r="Q3956" s="63"/>
      <c r="R3956" s="69">
        <f t="shared" si="2274"/>
        <v>1182.1099999999999</v>
      </c>
      <c r="S3956" s="69">
        <f t="shared" si="2274"/>
        <v>204.89</v>
      </c>
      <c r="T3956" s="69">
        <f t="shared" si="2275"/>
        <v>1387</v>
      </c>
      <c r="U3956" s="69">
        <f t="shared" si="2276"/>
        <v>0</v>
      </c>
      <c r="V3956" s="77">
        <f t="shared" si="2277"/>
        <v>1387</v>
      </c>
      <c r="X3956" s="74">
        <v>1182.1099999999999</v>
      </c>
      <c r="Y3956" s="74">
        <v>204.89</v>
      </c>
      <c r="Z3956" s="69">
        <v>1387</v>
      </c>
      <c r="AA3956" s="117"/>
      <c r="AB3956" s="79">
        <f t="shared" si="2259"/>
        <v>0</v>
      </c>
    </row>
    <row r="3957" spans="1:28" x14ac:dyDescent="0.25">
      <c r="A3957" s="71" t="s">
        <v>12711</v>
      </c>
      <c r="B3957" s="72" t="s">
        <v>17625</v>
      </c>
      <c r="C3957" s="73" t="s">
        <v>8753</v>
      </c>
      <c r="D3957" s="74">
        <v>0</v>
      </c>
      <c r="E3957" s="69">
        <v>1229.7600000000002</v>
      </c>
      <c r="F3957" s="75">
        <f t="shared" si="2269"/>
        <v>0</v>
      </c>
      <c r="G3957" s="33"/>
      <c r="H3957" s="69">
        <f t="shared" si="2270"/>
        <v>1024.8499999999999</v>
      </c>
      <c r="I3957" s="69">
        <f t="shared" si="2270"/>
        <v>204.91</v>
      </c>
      <c r="J3957" s="69">
        <f t="shared" si="2271"/>
        <v>1229.76</v>
      </c>
      <c r="K3957" s="69">
        <v>0</v>
      </c>
      <c r="L3957" s="75">
        <f t="shared" si="2272"/>
        <v>1229.76</v>
      </c>
      <c r="N3957" s="74">
        <v>1024.8500000000001</v>
      </c>
      <c r="O3957" s="74">
        <v>204.91000000000003</v>
      </c>
      <c r="P3957" s="69">
        <f t="shared" si="2273"/>
        <v>1229.7600000000002</v>
      </c>
      <c r="Q3957" s="63"/>
      <c r="R3957" s="69">
        <f t="shared" si="2274"/>
        <v>1024.8499999999999</v>
      </c>
      <c r="S3957" s="69">
        <f t="shared" si="2274"/>
        <v>204.89</v>
      </c>
      <c r="T3957" s="69">
        <f t="shared" si="2275"/>
        <v>1229.7399999999998</v>
      </c>
      <c r="U3957" s="69">
        <f t="shared" si="2276"/>
        <v>0</v>
      </c>
      <c r="V3957" s="77">
        <f t="shared" si="2277"/>
        <v>1229.7399999999998</v>
      </c>
      <c r="X3957" s="74">
        <v>1024.8499999999999</v>
      </c>
      <c r="Y3957" s="74">
        <v>204.89</v>
      </c>
      <c r="Z3957" s="69">
        <v>1229.74</v>
      </c>
      <c r="AA3957" s="117"/>
      <c r="AB3957" s="79">
        <f t="shared" si="2259"/>
        <v>2.0000000000209184E-2</v>
      </c>
    </row>
    <row r="3958" spans="1:28" x14ac:dyDescent="0.25">
      <c r="A3958" s="71" t="s">
        <v>12712</v>
      </c>
      <c r="B3958" s="72" t="s">
        <v>17626</v>
      </c>
      <c r="C3958" s="73" t="s">
        <v>8753</v>
      </c>
      <c r="D3958" s="74">
        <v>0</v>
      </c>
      <c r="E3958" s="69">
        <v>1647.25</v>
      </c>
      <c r="F3958" s="75">
        <f t="shared" si="2269"/>
        <v>0</v>
      </c>
      <c r="G3958" s="33"/>
      <c r="H3958" s="69">
        <f t="shared" si="2270"/>
        <v>1442.34</v>
      </c>
      <c r="I3958" s="69">
        <f t="shared" si="2270"/>
        <v>204.91</v>
      </c>
      <c r="J3958" s="69">
        <f t="shared" si="2271"/>
        <v>1647.25</v>
      </c>
      <c r="K3958" s="69">
        <v>0</v>
      </c>
      <c r="L3958" s="75">
        <f t="shared" si="2272"/>
        <v>1647.25</v>
      </c>
      <c r="N3958" s="74">
        <v>1442.34</v>
      </c>
      <c r="O3958" s="74">
        <v>204.91000000000003</v>
      </c>
      <c r="P3958" s="69">
        <f t="shared" si="2273"/>
        <v>1647.25</v>
      </c>
      <c r="Q3958" s="63"/>
      <c r="R3958" s="69">
        <f t="shared" si="2274"/>
        <v>1442.34</v>
      </c>
      <c r="S3958" s="69">
        <f t="shared" si="2274"/>
        <v>204.89</v>
      </c>
      <c r="T3958" s="69">
        <f t="shared" si="2275"/>
        <v>1647.23</v>
      </c>
      <c r="U3958" s="69">
        <f t="shared" si="2276"/>
        <v>0</v>
      </c>
      <c r="V3958" s="77">
        <f t="shared" si="2277"/>
        <v>1647.23</v>
      </c>
      <c r="X3958" s="74">
        <v>1442.34</v>
      </c>
      <c r="Y3958" s="74">
        <v>204.89</v>
      </c>
      <c r="Z3958" s="69">
        <v>1647.23</v>
      </c>
      <c r="AA3958" s="117"/>
      <c r="AB3958" s="79">
        <f t="shared" si="2259"/>
        <v>1.999999999998181E-2</v>
      </c>
    </row>
    <row r="3959" spans="1:28" x14ac:dyDescent="0.25">
      <c r="A3959" s="71" t="s">
        <v>12713</v>
      </c>
      <c r="B3959" s="72" t="s">
        <v>17627</v>
      </c>
      <c r="C3959" s="73" t="s">
        <v>8753</v>
      </c>
      <c r="D3959" s="74">
        <v>0</v>
      </c>
      <c r="E3959" s="69">
        <v>1137.8500000000001</v>
      </c>
      <c r="F3959" s="75">
        <f t="shared" si="2269"/>
        <v>0</v>
      </c>
      <c r="G3959" s="33"/>
      <c r="H3959" s="69">
        <f t="shared" si="2270"/>
        <v>932.94</v>
      </c>
      <c r="I3959" s="69">
        <f t="shared" si="2270"/>
        <v>204.91</v>
      </c>
      <c r="J3959" s="69">
        <f t="shared" si="2271"/>
        <v>1137.8500000000001</v>
      </c>
      <c r="K3959" s="69">
        <v>0</v>
      </c>
      <c r="L3959" s="75">
        <f t="shared" si="2272"/>
        <v>1137.8500000000001</v>
      </c>
      <c r="N3959" s="74">
        <v>932.94</v>
      </c>
      <c r="O3959" s="74">
        <v>204.91000000000003</v>
      </c>
      <c r="P3959" s="69">
        <f t="shared" si="2273"/>
        <v>1137.8500000000001</v>
      </c>
      <c r="Q3959" s="63"/>
      <c r="R3959" s="69">
        <f t="shared" si="2274"/>
        <v>932.94</v>
      </c>
      <c r="S3959" s="69">
        <f t="shared" si="2274"/>
        <v>204.89</v>
      </c>
      <c r="T3959" s="69">
        <f t="shared" si="2275"/>
        <v>1137.83</v>
      </c>
      <c r="U3959" s="69">
        <f t="shared" si="2276"/>
        <v>0</v>
      </c>
      <c r="V3959" s="77">
        <f t="shared" si="2277"/>
        <v>1137.83</v>
      </c>
      <c r="X3959" s="74">
        <v>932.94</v>
      </c>
      <c r="Y3959" s="74">
        <v>204.89</v>
      </c>
      <c r="Z3959" s="69">
        <v>1137.83</v>
      </c>
      <c r="AA3959" s="117"/>
      <c r="AB3959" s="79">
        <f t="shared" si="2259"/>
        <v>2.0000000000209184E-2</v>
      </c>
    </row>
    <row r="3960" spans="1:28" x14ac:dyDescent="0.25">
      <c r="A3960" s="71" t="s">
        <v>12714</v>
      </c>
      <c r="B3960" s="72" t="s">
        <v>17628</v>
      </c>
      <c r="C3960" s="73" t="s">
        <v>8753</v>
      </c>
      <c r="D3960" s="74">
        <v>0</v>
      </c>
      <c r="E3960" s="69">
        <v>1301.5100000000002</v>
      </c>
      <c r="F3960" s="75">
        <f t="shared" si="2269"/>
        <v>0</v>
      </c>
      <c r="G3960" s="33"/>
      <c r="H3960" s="69">
        <f t="shared" si="2270"/>
        <v>1096.5999999999999</v>
      </c>
      <c r="I3960" s="69">
        <f t="shared" si="2270"/>
        <v>204.91</v>
      </c>
      <c r="J3960" s="69">
        <f t="shared" si="2271"/>
        <v>1301.51</v>
      </c>
      <c r="K3960" s="69">
        <v>0</v>
      </c>
      <c r="L3960" s="75">
        <f t="shared" si="2272"/>
        <v>1301.51</v>
      </c>
      <c r="N3960" s="74">
        <v>1096.6000000000001</v>
      </c>
      <c r="O3960" s="74">
        <v>204.91000000000003</v>
      </c>
      <c r="P3960" s="69">
        <f t="shared" si="2273"/>
        <v>1301.5100000000002</v>
      </c>
      <c r="Q3960" s="63"/>
      <c r="R3960" s="69">
        <f t="shared" si="2274"/>
        <v>1096.5999999999999</v>
      </c>
      <c r="S3960" s="69">
        <f t="shared" si="2274"/>
        <v>204.89</v>
      </c>
      <c r="T3960" s="69">
        <f t="shared" si="2275"/>
        <v>1301.4899999999998</v>
      </c>
      <c r="U3960" s="69">
        <f t="shared" si="2276"/>
        <v>0</v>
      </c>
      <c r="V3960" s="77">
        <f t="shared" si="2277"/>
        <v>1301.4899999999998</v>
      </c>
      <c r="X3960" s="74">
        <v>1096.5999999999999</v>
      </c>
      <c r="Y3960" s="74">
        <v>204.89</v>
      </c>
      <c r="Z3960" s="69">
        <v>1301.49</v>
      </c>
      <c r="AA3960" s="117"/>
      <c r="AB3960" s="79">
        <f t="shared" si="2259"/>
        <v>2.0000000000209184E-2</v>
      </c>
    </row>
    <row r="3961" spans="1:28" x14ac:dyDescent="0.25">
      <c r="A3961" s="71" t="s">
        <v>12715</v>
      </c>
      <c r="B3961" s="72" t="s">
        <v>17629</v>
      </c>
      <c r="C3961" s="73" t="s">
        <v>8753</v>
      </c>
      <c r="D3961" s="74">
        <v>0</v>
      </c>
      <c r="E3961" s="69">
        <v>1541.3000000000002</v>
      </c>
      <c r="F3961" s="75">
        <f t="shared" si="2269"/>
        <v>0</v>
      </c>
      <c r="G3961" s="33"/>
      <c r="H3961" s="69">
        <f t="shared" si="2270"/>
        <v>1336.39</v>
      </c>
      <c r="I3961" s="69">
        <f t="shared" si="2270"/>
        <v>204.91</v>
      </c>
      <c r="J3961" s="69">
        <f t="shared" si="2271"/>
        <v>1541.3000000000002</v>
      </c>
      <c r="K3961" s="69">
        <v>0</v>
      </c>
      <c r="L3961" s="75">
        <f t="shared" si="2272"/>
        <v>1541.3000000000002</v>
      </c>
      <c r="N3961" s="74">
        <v>1336.39</v>
      </c>
      <c r="O3961" s="74">
        <v>204.91000000000003</v>
      </c>
      <c r="P3961" s="69">
        <f t="shared" si="2273"/>
        <v>1541.3000000000002</v>
      </c>
      <c r="Q3961" s="63"/>
      <c r="R3961" s="69">
        <f t="shared" si="2274"/>
        <v>1336.39</v>
      </c>
      <c r="S3961" s="69">
        <f t="shared" si="2274"/>
        <v>204.89</v>
      </c>
      <c r="T3961" s="69">
        <f t="shared" si="2275"/>
        <v>1541.2800000000002</v>
      </c>
      <c r="U3961" s="69">
        <f t="shared" si="2276"/>
        <v>0</v>
      </c>
      <c r="V3961" s="77">
        <f t="shared" si="2277"/>
        <v>1541.2800000000002</v>
      </c>
      <c r="X3961" s="74">
        <v>1336.39</v>
      </c>
      <c r="Y3961" s="74">
        <v>204.89</v>
      </c>
      <c r="Z3961" s="69">
        <v>1541.28</v>
      </c>
      <c r="AA3961" s="117"/>
      <c r="AB3961" s="79">
        <f t="shared" si="2259"/>
        <v>1.999999999998181E-2</v>
      </c>
    </row>
    <row r="3962" spans="1:28" x14ac:dyDescent="0.25">
      <c r="A3962" s="71" t="s">
        <v>12716</v>
      </c>
      <c r="B3962" s="72" t="s">
        <v>17630</v>
      </c>
      <c r="C3962" s="73" t="s">
        <v>8753</v>
      </c>
      <c r="D3962" s="74">
        <v>0</v>
      </c>
      <c r="E3962" s="69">
        <v>1648.16</v>
      </c>
      <c r="F3962" s="75">
        <f t="shared" si="2269"/>
        <v>0</v>
      </c>
      <c r="G3962" s="33"/>
      <c r="H3962" s="69">
        <f t="shared" si="2270"/>
        <v>1443.25</v>
      </c>
      <c r="I3962" s="69">
        <f t="shared" si="2270"/>
        <v>204.91</v>
      </c>
      <c r="J3962" s="69">
        <f t="shared" si="2271"/>
        <v>1648.16</v>
      </c>
      <c r="K3962" s="69">
        <v>0</v>
      </c>
      <c r="L3962" s="75">
        <f t="shared" si="2272"/>
        <v>1648.16</v>
      </c>
      <c r="N3962" s="74">
        <v>1443.25</v>
      </c>
      <c r="O3962" s="74">
        <v>204.91000000000003</v>
      </c>
      <c r="P3962" s="69">
        <f t="shared" si="2273"/>
        <v>1648.16</v>
      </c>
      <c r="Q3962" s="63"/>
      <c r="R3962" s="69">
        <f t="shared" si="2274"/>
        <v>1443.25</v>
      </c>
      <c r="S3962" s="69">
        <f t="shared" si="2274"/>
        <v>204.89</v>
      </c>
      <c r="T3962" s="69">
        <f t="shared" si="2275"/>
        <v>1648.1399999999999</v>
      </c>
      <c r="U3962" s="69">
        <f t="shared" si="2276"/>
        <v>0</v>
      </c>
      <c r="V3962" s="77">
        <f t="shared" si="2277"/>
        <v>1648.1399999999999</v>
      </c>
      <c r="X3962" s="74">
        <v>1443.25</v>
      </c>
      <c r="Y3962" s="74">
        <v>204.89</v>
      </c>
      <c r="Z3962" s="69">
        <v>1648.14</v>
      </c>
      <c r="AA3962" s="117"/>
      <c r="AB3962" s="79">
        <f t="shared" si="2259"/>
        <v>2.0000000000209184E-2</v>
      </c>
    </row>
    <row r="3963" spans="1:28" x14ac:dyDescent="0.25">
      <c r="A3963" s="71" t="s">
        <v>12717</v>
      </c>
      <c r="B3963" s="72" t="s">
        <v>17631</v>
      </c>
      <c r="C3963" s="73" t="s">
        <v>8753</v>
      </c>
      <c r="D3963" s="74">
        <v>0</v>
      </c>
      <c r="E3963" s="69">
        <v>1953.4</v>
      </c>
      <c r="F3963" s="75">
        <f t="shared" si="2269"/>
        <v>0</v>
      </c>
      <c r="G3963" s="33"/>
      <c r="H3963" s="69">
        <f t="shared" si="2270"/>
        <v>1748.49</v>
      </c>
      <c r="I3963" s="69">
        <f t="shared" si="2270"/>
        <v>204.91</v>
      </c>
      <c r="J3963" s="69">
        <f t="shared" si="2271"/>
        <v>1953.4</v>
      </c>
      <c r="K3963" s="69">
        <v>0</v>
      </c>
      <c r="L3963" s="75">
        <f t="shared" si="2272"/>
        <v>1953.4</v>
      </c>
      <c r="N3963" s="74">
        <v>1748.49</v>
      </c>
      <c r="O3963" s="74">
        <v>204.91000000000003</v>
      </c>
      <c r="P3963" s="69">
        <f t="shared" si="2273"/>
        <v>1953.4</v>
      </c>
      <c r="Q3963" s="63"/>
      <c r="R3963" s="69">
        <f t="shared" si="2274"/>
        <v>1748.49</v>
      </c>
      <c r="S3963" s="69">
        <f t="shared" si="2274"/>
        <v>204.89</v>
      </c>
      <c r="T3963" s="69">
        <f t="shared" si="2275"/>
        <v>1953.38</v>
      </c>
      <c r="U3963" s="69">
        <f t="shared" si="2276"/>
        <v>0</v>
      </c>
      <c r="V3963" s="77">
        <f t="shared" si="2277"/>
        <v>1953.38</v>
      </c>
      <c r="X3963" s="74">
        <v>1748.49</v>
      </c>
      <c r="Y3963" s="74">
        <v>204.89</v>
      </c>
      <c r="Z3963" s="69">
        <v>1953.38</v>
      </c>
      <c r="AA3963" s="117"/>
      <c r="AB3963" s="79">
        <f t="shared" si="2259"/>
        <v>2.0000000000209184E-2</v>
      </c>
    </row>
    <row r="3964" spans="1:28" x14ac:dyDescent="0.25">
      <c r="A3964" s="71" t="s">
        <v>12718</v>
      </c>
      <c r="B3964" s="72" t="s">
        <v>17632</v>
      </c>
      <c r="C3964" s="73" t="s">
        <v>8753</v>
      </c>
      <c r="D3964" s="74">
        <v>0</v>
      </c>
      <c r="E3964" s="69">
        <v>1586.76</v>
      </c>
      <c r="F3964" s="75">
        <f t="shared" si="2269"/>
        <v>0</v>
      </c>
      <c r="G3964" s="33"/>
      <c r="H3964" s="69">
        <f t="shared" si="2270"/>
        <v>1381.85</v>
      </c>
      <c r="I3964" s="69">
        <f t="shared" si="2270"/>
        <v>204.91</v>
      </c>
      <c r="J3964" s="69">
        <f t="shared" si="2271"/>
        <v>1586.76</v>
      </c>
      <c r="K3964" s="69">
        <v>0</v>
      </c>
      <c r="L3964" s="75">
        <f t="shared" si="2272"/>
        <v>1586.76</v>
      </c>
      <c r="N3964" s="74">
        <v>1381.85</v>
      </c>
      <c r="O3964" s="74">
        <v>204.91000000000003</v>
      </c>
      <c r="P3964" s="69">
        <f t="shared" si="2273"/>
        <v>1586.76</v>
      </c>
      <c r="Q3964" s="63"/>
      <c r="R3964" s="69">
        <f t="shared" si="2274"/>
        <v>1381.85</v>
      </c>
      <c r="S3964" s="69">
        <f t="shared" si="2274"/>
        <v>204.89</v>
      </c>
      <c r="T3964" s="69">
        <f t="shared" si="2275"/>
        <v>1586.7399999999998</v>
      </c>
      <c r="U3964" s="69">
        <f t="shared" si="2276"/>
        <v>0</v>
      </c>
      <c r="V3964" s="77">
        <f t="shared" si="2277"/>
        <v>1586.7399999999998</v>
      </c>
      <c r="X3964" s="74">
        <v>1381.85</v>
      </c>
      <c r="Y3964" s="74">
        <v>204.89</v>
      </c>
      <c r="Z3964" s="69">
        <v>1586.74</v>
      </c>
      <c r="AA3964" s="117"/>
      <c r="AB3964" s="79">
        <f t="shared" si="2259"/>
        <v>2.0000000000209184E-2</v>
      </c>
    </row>
    <row r="3965" spans="1:28" x14ac:dyDescent="0.25">
      <c r="A3965" s="71" t="s">
        <v>12719</v>
      </c>
      <c r="B3965" s="72" t="s">
        <v>17633</v>
      </c>
      <c r="C3965" s="73" t="s">
        <v>8753</v>
      </c>
      <c r="D3965" s="74">
        <v>0</v>
      </c>
      <c r="E3965" s="69">
        <v>2007.16</v>
      </c>
      <c r="F3965" s="75">
        <f t="shared" si="2269"/>
        <v>0</v>
      </c>
      <c r="G3965" s="33"/>
      <c r="H3965" s="69">
        <f t="shared" si="2270"/>
        <v>1802.25</v>
      </c>
      <c r="I3965" s="69">
        <f t="shared" si="2270"/>
        <v>204.91</v>
      </c>
      <c r="J3965" s="69">
        <f t="shared" si="2271"/>
        <v>2007.16</v>
      </c>
      <c r="K3965" s="69">
        <v>0</v>
      </c>
      <c r="L3965" s="75">
        <f t="shared" si="2272"/>
        <v>2007.16</v>
      </c>
      <c r="N3965" s="74">
        <v>1802.25</v>
      </c>
      <c r="O3965" s="74">
        <v>204.91000000000003</v>
      </c>
      <c r="P3965" s="69">
        <f t="shared" si="2273"/>
        <v>2007.16</v>
      </c>
      <c r="Q3965" s="63"/>
      <c r="R3965" s="69">
        <f t="shared" si="2274"/>
        <v>1802.25</v>
      </c>
      <c r="S3965" s="69">
        <f t="shared" si="2274"/>
        <v>204.89</v>
      </c>
      <c r="T3965" s="69">
        <f t="shared" si="2275"/>
        <v>2007.1399999999999</v>
      </c>
      <c r="U3965" s="69">
        <f t="shared" si="2276"/>
        <v>0</v>
      </c>
      <c r="V3965" s="77">
        <f t="shared" si="2277"/>
        <v>2007.1399999999999</v>
      </c>
      <c r="X3965" s="74">
        <v>1802.25</v>
      </c>
      <c r="Y3965" s="74">
        <v>204.89</v>
      </c>
      <c r="Z3965" s="69">
        <v>2007.14</v>
      </c>
      <c r="AA3965" s="117"/>
      <c r="AB3965" s="79">
        <f t="shared" si="2259"/>
        <v>1.999999999998181E-2</v>
      </c>
    </row>
    <row r="3966" spans="1:28" x14ac:dyDescent="0.25">
      <c r="A3966" s="71" t="s">
        <v>12720</v>
      </c>
      <c r="B3966" s="72" t="s">
        <v>17634</v>
      </c>
      <c r="C3966" s="73" t="s">
        <v>8753</v>
      </c>
      <c r="D3966" s="74">
        <v>0</v>
      </c>
      <c r="E3966" s="69">
        <v>2347.59</v>
      </c>
      <c r="F3966" s="75">
        <f t="shared" si="2269"/>
        <v>0</v>
      </c>
      <c r="G3966" s="33"/>
      <c r="H3966" s="69">
        <f t="shared" si="2270"/>
        <v>2142.6799999999998</v>
      </c>
      <c r="I3966" s="69">
        <f t="shared" si="2270"/>
        <v>204.91</v>
      </c>
      <c r="J3966" s="69">
        <f t="shared" si="2271"/>
        <v>2347.5899999999997</v>
      </c>
      <c r="K3966" s="69">
        <v>0</v>
      </c>
      <c r="L3966" s="75">
        <f t="shared" si="2272"/>
        <v>2347.5899999999997</v>
      </c>
      <c r="N3966" s="74">
        <v>2142.6800000000003</v>
      </c>
      <c r="O3966" s="74">
        <v>204.91000000000003</v>
      </c>
      <c r="P3966" s="69">
        <f t="shared" si="2273"/>
        <v>2347.59</v>
      </c>
      <c r="Q3966" s="63"/>
      <c r="R3966" s="69">
        <f t="shared" si="2274"/>
        <v>2142.6799999999998</v>
      </c>
      <c r="S3966" s="69">
        <f t="shared" si="2274"/>
        <v>204.89</v>
      </c>
      <c r="T3966" s="69">
        <f t="shared" si="2275"/>
        <v>2347.5699999999997</v>
      </c>
      <c r="U3966" s="69">
        <f t="shared" si="2276"/>
        <v>0</v>
      </c>
      <c r="V3966" s="77">
        <f t="shared" si="2277"/>
        <v>2347.5699999999997</v>
      </c>
      <c r="X3966" s="74">
        <v>2142.6799999999998</v>
      </c>
      <c r="Y3966" s="74">
        <v>204.89</v>
      </c>
      <c r="Z3966" s="69">
        <v>2347.5700000000002</v>
      </c>
      <c r="AA3966" s="117"/>
      <c r="AB3966" s="79">
        <f t="shared" si="2259"/>
        <v>1.999999999998181E-2</v>
      </c>
    </row>
    <row r="3967" spans="1:28" x14ac:dyDescent="0.25">
      <c r="A3967" s="71" t="s">
        <v>12721</v>
      </c>
      <c r="B3967" s="72" t="s">
        <v>17635</v>
      </c>
      <c r="C3967" s="73" t="s">
        <v>8753</v>
      </c>
      <c r="D3967" s="74">
        <v>0</v>
      </c>
      <c r="E3967" s="69">
        <v>3166.8500000000004</v>
      </c>
      <c r="F3967" s="75">
        <f t="shared" si="2269"/>
        <v>0</v>
      </c>
      <c r="G3967" s="33"/>
      <c r="H3967" s="69">
        <f t="shared" si="2270"/>
        <v>2961.94</v>
      </c>
      <c r="I3967" s="69">
        <f t="shared" si="2270"/>
        <v>204.91</v>
      </c>
      <c r="J3967" s="69">
        <f t="shared" si="2271"/>
        <v>3166.85</v>
      </c>
      <c r="K3967" s="69">
        <v>0</v>
      </c>
      <c r="L3967" s="75">
        <f t="shared" si="2272"/>
        <v>3166.85</v>
      </c>
      <c r="N3967" s="74">
        <v>2961.94</v>
      </c>
      <c r="O3967" s="74">
        <v>204.91000000000003</v>
      </c>
      <c r="P3967" s="69">
        <f t="shared" si="2273"/>
        <v>3166.85</v>
      </c>
      <c r="Q3967" s="63"/>
      <c r="R3967" s="69">
        <f t="shared" si="2274"/>
        <v>2961.94</v>
      </c>
      <c r="S3967" s="69">
        <f t="shared" si="2274"/>
        <v>204.89</v>
      </c>
      <c r="T3967" s="69">
        <f t="shared" si="2275"/>
        <v>3166.83</v>
      </c>
      <c r="U3967" s="69">
        <f t="shared" si="2276"/>
        <v>0</v>
      </c>
      <c r="V3967" s="77">
        <f t="shared" si="2277"/>
        <v>3166.83</v>
      </c>
      <c r="X3967" s="74">
        <v>2961.94</v>
      </c>
      <c r="Y3967" s="74">
        <v>204.89</v>
      </c>
      <c r="Z3967" s="69">
        <v>3166.83</v>
      </c>
      <c r="AA3967" s="117"/>
      <c r="AB3967" s="79">
        <f t="shared" si="2259"/>
        <v>1.999999999998181E-2</v>
      </c>
    </row>
    <row r="3968" spans="1:28" x14ac:dyDescent="0.25">
      <c r="A3968" s="65" t="s">
        <v>12722</v>
      </c>
      <c r="B3968" s="66" t="s">
        <v>17636</v>
      </c>
      <c r="C3968" s="67"/>
      <c r="D3968" s="68"/>
      <c r="E3968" s="69"/>
      <c r="F3968" s="70"/>
      <c r="H3968" s="69"/>
      <c r="I3968" s="69"/>
      <c r="J3968" s="69"/>
      <c r="K3968" s="69"/>
      <c r="L3968" s="75"/>
      <c r="N3968" s="69"/>
      <c r="O3968" s="69"/>
      <c r="P3968" s="69"/>
      <c r="Q3968" s="63"/>
      <c r="R3968" s="69"/>
      <c r="S3968" s="69"/>
      <c r="T3968" s="69"/>
      <c r="U3968" s="69"/>
      <c r="V3968" s="77"/>
      <c r="X3968" s="69"/>
      <c r="Y3968" s="69"/>
      <c r="Z3968" s="69"/>
      <c r="AA3968" s="78"/>
      <c r="AB3968" s="79">
        <f t="shared" si="2259"/>
        <v>1.999999999998181E-2</v>
      </c>
    </row>
    <row r="3969" spans="1:28" x14ac:dyDescent="0.25">
      <c r="A3969" s="71" t="s">
        <v>12723</v>
      </c>
      <c r="B3969" s="72" t="s">
        <v>17637</v>
      </c>
      <c r="C3969" s="73" t="s">
        <v>8753</v>
      </c>
      <c r="D3969" s="74">
        <v>0</v>
      </c>
      <c r="E3969" s="69">
        <v>446.5</v>
      </c>
      <c r="F3969" s="75">
        <f t="shared" ref="F3969:F3980" si="2278">ROUND(D3969*E3969,2)</f>
        <v>0</v>
      </c>
      <c r="G3969" s="76"/>
      <c r="H3969" s="69">
        <f t="shared" ref="H3969:I3980" si="2279">ROUND(N3969+(N3969*$H$2/100),2)</f>
        <v>326.32</v>
      </c>
      <c r="I3969" s="69">
        <f t="shared" si="2279"/>
        <v>120.18</v>
      </c>
      <c r="J3969" s="69">
        <f t="shared" ref="J3969:J3980" si="2280">H3969+I3969</f>
        <v>446.5</v>
      </c>
      <c r="K3969" s="69">
        <v>0</v>
      </c>
      <c r="L3969" s="75">
        <f t="shared" ref="L3969:L3980" si="2281">SUM(J3969:K3969)</f>
        <v>446.5</v>
      </c>
      <c r="N3969" s="69">
        <v>326.31999999999994</v>
      </c>
      <c r="O3969" s="69">
        <v>120.18</v>
      </c>
      <c r="P3969" s="69">
        <f t="shared" ref="P3969:P3980" si="2282">SUM(N3969:O3969)</f>
        <v>446.49999999999994</v>
      </c>
      <c r="Q3969" s="63"/>
      <c r="R3969" s="69">
        <f t="shared" ref="R3969:S3980" si="2283">X3969</f>
        <v>326.32</v>
      </c>
      <c r="S3969" s="69">
        <f t="shared" si="2283"/>
        <v>120.19</v>
      </c>
      <c r="T3969" s="69">
        <f t="shared" ref="T3969:T3980" si="2284">R3969+S3969</f>
        <v>446.51</v>
      </c>
      <c r="U3969" s="69">
        <f t="shared" ref="U3969:U3980" si="2285">ROUND(Z3969*$H$2,2)/100</f>
        <v>0</v>
      </c>
      <c r="V3969" s="77">
        <f t="shared" ref="V3969:V3980" si="2286">SUM(T3969:U3969)</f>
        <v>446.51</v>
      </c>
      <c r="X3969" s="69">
        <v>326.32</v>
      </c>
      <c r="Y3969" s="69">
        <v>120.19</v>
      </c>
      <c r="Z3969" s="69">
        <v>446.51</v>
      </c>
      <c r="AA3969" s="78"/>
      <c r="AB3969" s="79">
        <f t="shared" si="2259"/>
        <v>1.999999999998181E-2</v>
      </c>
    </row>
    <row r="3970" spans="1:28" x14ac:dyDescent="0.25">
      <c r="A3970" s="71" t="s">
        <v>12724</v>
      </c>
      <c r="B3970" s="72" t="s">
        <v>17638</v>
      </c>
      <c r="C3970" s="73" t="s">
        <v>8753</v>
      </c>
      <c r="D3970" s="74">
        <v>0</v>
      </c>
      <c r="E3970" s="69">
        <v>440.11999999999995</v>
      </c>
      <c r="F3970" s="75">
        <f t="shared" si="2278"/>
        <v>0</v>
      </c>
      <c r="G3970" s="76"/>
      <c r="H3970" s="69">
        <f t="shared" si="2279"/>
        <v>295.92</v>
      </c>
      <c r="I3970" s="69">
        <f t="shared" si="2279"/>
        <v>144.19999999999999</v>
      </c>
      <c r="J3970" s="69">
        <f t="shared" si="2280"/>
        <v>440.12</v>
      </c>
      <c r="K3970" s="69">
        <v>0</v>
      </c>
      <c r="L3970" s="75">
        <f t="shared" si="2281"/>
        <v>440.12</v>
      </c>
      <c r="N3970" s="69">
        <v>295.92</v>
      </c>
      <c r="O3970" s="69">
        <v>144.19999999999999</v>
      </c>
      <c r="P3970" s="69">
        <f t="shared" si="2282"/>
        <v>440.12</v>
      </c>
      <c r="Q3970" s="63"/>
      <c r="R3970" s="69">
        <f t="shared" si="2283"/>
        <v>295.92</v>
      </c>
      <c r="S3970" s="69">
        <f t="shared" si="2283"/>
        <v>144.21</v>
      </c>
      <c r="T3970" s="69">
        <f t="shared" si="2284"/>
        <v>440.13</v>
      </c>
      <c r="U3970" s="69">
        <f t="shared" si="2285"/>
        <v>0</v>
      </c>
      <c r="V3970" s="77">
        <f t="shared" si="2286"/>
        <v>440.13</v>
      </c>
      <c r="X3970" s="69">
        <v>295.92</v>
      </c>
      <c r="Y3970" s="69">
        <v>144.21</v>
      </c>
      <c r="Z3970" s="69">
        <v>440.13</v>
      </c>
      <c r="AA3970" s="78"/>
      <c r="AB3970" s="79">
        <f t="shared" si="2259"/>
        <v>1.999999999998181E-2</v>
      </c>
    </row>
    <row r="3971" spans="1:28" x14ac:dyDescent="0.25">
      <c r="A3971" s="71" t="s">
        <v>12725</v>
      </c>
      <c r="B3971" s="72" t="s">
        <v>17639</v>
      </c>
      <c r="C3971" s="73" t="s">
        <v>8753</v>
      </c>
      <c r="D3971" s="74">
        <v>0</v>
      </c>
      <c r="E3971" s="69">
        <v>759.79000000000008</v>
      </c>
      <c r="F3971" s="75">
        <f t="shared" si="2278"/>
        <v>0</v>
      </c>
      <c r="G3971" s="76"/>
      <c r="H3971" s="69">
        <f t="shared" si="2279"/>
        <v>615.59</v>
      </c>
      <c r="I3971" s="69">
        <f t="shared" si="2279"/>
        <v>144.19999999999999</v>
      </c>
      <c r="J3971" s="69">
        <f t="shared" si="2280"/>
        <v>759.79</v>
      </c>
      <c r="K3971" s="69">
        <v>0</v>
      </c>
      <c r="L3971" s="75">
        <f t="shared" si="2281"/>
        <v>759.79</v>
      </c>
      <c r="N3971" s="69">
        <v>615.59</v>
      </c>
      <c r="O3971" s="69">
        <v>144.19999999999999</v>
      </c>
      <c r="P3971" s="69">
        <f t="shared" si="2282"/>
        <v>759.79</v>
      </c>
      <c r="Q3971" s="63"/>
      <c r="R3971" s="69">
        <f t="shared" si="2283"/>
        <v>615.59</v>
      </c>
      <c r="S3971" s="69">
        <f t="shared" si="2283"/>
        <v>144.21</v>
      </c>
      <c r="T3971" s="69">
        <f t="shared" si="2284"/>
        <v>759.80000000000007</v>
      </c>
      <c r="U3971" s="69">
        <f t="shared" si="2285"/>
        <v>0</v>
      </c>
      <c r="V3971" s="77">
        <f t="shared" si="2286"/>
        <v>759.80000000000007</v>
      </c>
      <c r="X3971" s="69">
        <v>615.59</v>
      </c>
      <c r="Y3971" s="69">
        <v>144.21</v>
      </c>
      <c r="Z3971" s="69">
        <v>759.8</v>
      </c>
      <c r="AA3971" s="78"/>
      <c r="AB3971" s="79">
        <f t="shared" si="2259"/>
        <v>0</v>
      </c>
    </row>
    <row r="3972" spans="1:28" x14ac:dyDescent="0.25">
      <c r="A3972" s="71" t="s">
        <v>12726</v>
      </c>
      <c r="B3972" s="72" t="s">
        <v>17640</v>
      </c>
      <c r="C3972" s="73" t="s">
        <v>8753</v>
      </c>
      <c r="D3972" s="74">
        <v>0</v>
      </c>
      <c r="E3972" s="69">
        <v>980.38</v>
      </c>
      <c r="F3972" s="75">
        <f t="shared" si="2278"/>
        <v>0</v>
      </c>
      <c r="G3972" s="76"/>
      <c r="H3972" s="69">
        <f t="shared" si="2279"/>
        <v>764.07</v>
      </c>
      <c r="I3972" s="69">
        <f t="shared" si="2279"/>
        <v>216.31</v>
      </c>
      <c r="J3972" s="69">
        <f t="shared" si="2280"/>
        <v>980.38000000000011</v>
      </c>
      <c r="K3972" s="69">
        <v>0</v>
      </c>
      <c r="L3972" s="75">
        <f t="shared" si="2281"/>
        <v>980.38000000000011</v>
      </c>
      <c r="N3972" s="69">
        <v>764.07</v>
      </c>
      <c r="O3972" s="69">
        <v>216.31</v>
      </c>
      <c r="P3972" s="69">
        <f t="shared" si="2282"/>
        <v>980.38000000000011</v>
      </c>
      <c r="Q3972" s="63"/>
      <c r="R3972" s="69">
        <f t="shared" si="2283"/>
        <v>764.07</v>
      </c>
      <c r="S3972" s="69">
        <f t="shared" si="2283"/>
        <v>216.33</v>
      </c>
      <c r="T3972" s="69">
        <f t="shared" si="2284"/>
        <v>980.40000000000009</v>
      </c>
      <c r="U3972" s="69">
        <f t="shared" si="2285"/>
        <v>0</v>
      </c>
      <c r="V3972" s="77">
        <f t="shared" si="2286"/>
        <v>980.40000000000009</v>
      </c>
      <c r="X3972" s="69">
        <v>764.07</v>
      </c>
      <c r="Y3972" s="69">
        <v>216.33</v>
      </c>
      <c r="Z3972" s="69">
        <v>980.4</v>
      </c>
      <c r="AA3972" s="78"/>
      <c r="AB3972" s="79">
        <f t="shared" si="2259"/>
        <v>-1.0000000000047748E-2</v>
      </c>
    </row>
    <row r="3973" spans="1:28" x14ac:dyDescent="0.25">
      <c r="A3973" s="71" t="s">
        <v>12727</v>
      </c>
      <c r="B3973" s="72" t="s">
        <v>17641</v>
      </c>
      <c r="C3973" s="73" t="s">
        <v>8753</v>
      </c>
      <c r="D3973" s="74">
        <v>0</v>
      </c>
      <c r="E3973" s="69">
        <v>1165.3299999999997</v>
      </c>
      <c r="F3973" s="75">
        <f t="shared" si="2278"/>
        <v>0</v>
      </c>
      <c r="G3973" s="76"/>
      <c r="H3973" s="69">
        <f t="shared" si="2279"/>
        <v>876.93</v>
      </c>
      <c r="I3973" s="69">
        <f t="shared" si="2279"/>
        <v>288.39999999999998</v>
      </c>
      <c r="J3973" s="69">
        <f t="shared" si="2280"/>
        <v>1165.33</v>
      </c>
      <c r="K3973" s="69">
        <v>0</v>
      </c>
      <c r="L3973" s="75">
        <f t="shared" si="2281"/>
        <v>1165.33</v>
      </c>
      <c r="N3973" s="69">
        <v>876.93000000000006</v>
      </c>
      <c r="O3973" s="69">
        <v>288.39999999999998</v>
      </c>
      <c r="P3973" s="69">
        <f t="shared" si="2282"/>
        <v>1165.33</v>
      </c>
      <c r="Q3973" s="63"/>
      <c r="R3973" s="69">
        <f t="shared" si="2283"/>
        <v>876.93</v>
      </c>
      <c r="S3973" s="69">
        <f t="shared" si="2283"/>
        <v>288.42</v>
      </c>
      <c r="T3973" s="69">
        <f t="shared" si="2284"/>
        <v>1165.3499999999999</v>
      </c>
      <c r="U3973" s="69">
        <f t="shared" si="2285"/>
        <v>0</v>
      </c>
      <c r="V3973" s="77">
        <f t="shared" si="2286"/>
        <v>1165.3499999999999</v>
      </c>
      <c r="X3973" s="69">
        <v>876.93</v>
      </c>
      <c r="Y3973" s="69">
        <v>288.42</v>
      </c>
      <c r="Z3973" s="69">
        <v>1165.3499999999999</v>
      </c>
      <c r="AA3973" s="78"/>
      <c r="AB3973" s="79">
        <f t="shared" si="2259"/>
        <v>-9.9999999999909051E-3</v>
      </c>
    </row>
    <row r="3974" spans="1:28" x14ac:dyDescent="0.25">
      <c r="A3974" s="71" t="s">
        <v>12728</v>
      </c>
      <c r="B3974" s="72" t="s">
        <v>17642</v>
      </c>
      <c r="C3974" s="73" t="s">
        <v>8753</v>
      </c>
      <c r="D3974" s="74">
        <v>0</v>
      </c>
      <c r="E3974" s="69">
        <v>1562.7800000000002</v>
      </c>
      <c r="F3974" s="75">
        <f t="shared" si="2278"/>
        <v>0</v>
      </c>
      <c r="G3974" s="76"/>
      <c r="H3974" s="69">
        <f t="shared" si="2279"/>
        <v>1346.47</v>
      </c>
      <c r="I3974" s="69">
        <f t="shared" si="2279"/>
        <v>216.31</v>
      </c>
      <c r="J3974" s="69">
        <f t="shared" si="2280"/>
        <v>1562.78</v>
      </c>
      <c r="K3974" s="69">
        <v>0</v>
      </c>
      <c r="L3974" s="75">
        <f t="shared" si="2281"/>
        <v>1562.78</v>
      </c>
      <c r="N3974" s="69">
        <v>1346.4700000000003</v>
      </c>
      <c r="O3974" s="69">
        <v>216.31</v>
      </c>
      <c r="P3974" s="69">
        <f t="shared" si="2282"/>
        <v>1562.7800000000002</v>
      </c>
      <c r="Q3974" s="63"/>
      <c r="R3974" s="69">
        <f t="shared" si="2283"/>
        <v>1346.47</v>
      </c>
      <c r="S3974" s="69">
        <f t="shared" si="2283"/>
        <v>216.33</v>
      </c>
      <c r="T3974" s="69">
        <f t="shared" si="2284"/>
        <v>1562.8</v>
      </c>
      <c r="U3974" s="69">
        <f t="shared" si="2285"/>
        <v>0</v>
      </c>
      <c r="V3974" s="77">
        <f t="shared" si="2286"/>
        <v>1562.8</v>
      </c>
      <c r="X3974" s="69">
        <v>1346.47</v>
      </c>
      <c r="Y3974" s="69">
        <v>216.33</v>
      </c>
      <c r="Z3974" s="69">
        <v>1562.8</v>
      </c>
      <c r="AA3974" s="78"/>
      <c r="AB3974" s="79">
        <f t="shared" si="2259"/>
        <v>-9.9999999999909051E-3</v>
      </c>
    </row>
    <row r="3975" spans="1:28" x14ac:dyDescent="0.25">
      <c r="A3975" s="71" t="s">
        <v>12729</v>
      </c>
      <c r="B3975" s="72" t="s">
        <v>17643</v>
      </c>
      <c r="C3975" s="73" t="s">
        <v>8753</v>
      </c>
      <c r="D3975" s="74">
        <v>0</v>
      </c>
      <c r="E3975" s="69">
        <v>909.18999999999994</v>
      </c>
      <c r="F3975" s="75">
        <f t="shared" si="2278"/>
        <v>0</v>
      </c>
      <c r="G3975" s="76"/>
      <c r="H3975" s="69">
        <f t="shared" si="2279"/>
        <v>692.88</v>
      </c>
      <c r="I3975" s="69">
        <f t="shared" si="2279"/>
        <v>216.31</v>
      </c>
      <c r="J3975" s="69">
        <f t="shared" si="2280"/>
        <v>909.19</v>
      </c>
      <c r="K3975" s="69">
        <v>0</v>
      </c>
      <c r="L3975" s="75">
        <f t="shared" si="2281"/>
        <v>909.19</v>
      </c>
      <c r="N3975" s="69">
        <v>692.87999999999988</v>
      </c>
      <c r="O3975" s="69">
        <v>216.31</v>
      </c>
      <c r="P3975" s="69">
        <f t="shared" si="2282"/>
        <v>909.18999999999983</v>
      </c>
      <c r="Q3975" s="63"/>
      <c r="R3975" s="69">
        <f t="shared" si="2283"/>
        <v>692.88</v>
      </c>
      <c r="S3975" s="69">
        <f t="shared" si="2283"/>
        <v>216.33</v>
      </c>
      <c r="T3975" s="69">
        <f t="shared" si="2284"/>
        <v>909.21</v>
      </c>
      <c r="U3975" s="69">
        <f t="shared" si="2285"/>
        <v>0</v>
      </c>
      <c r="V3975" s="77">
        <f t="shared" si="2286"/>
        <v>909.21</v>
      </c>
      <c r="X3975" s="69">
        <v>692.88</v>
      </c>
      <c r="Y3975" s="69">
        <v>216.33</v>
      </c>
      <c r="Z3975" s="69">
        <v>909.21</v>
      </c>
      <c r="AA3975" s="78"/>
      <c r="AB3975" s="79">
        <f t="shared" si="2259"/>
        <v>-1.9999999999868123E-2</v>
      </c>
    </row>
    <row r="3976" spans="1:28" x14ac:dyDescent="0.25">
      <c r="A3976" s="71" t="s">
        <v>12730</v>
      </c>
      <c r="B3976" s="72" t="s">
        <v>17644</v>
      </c>
      <c r="C3976" s="73" t="s">
        <v>8753</v>
      </c>
      <c r="D3976" s="74">
        <v>0</v>
      </c>
      <c r="E3976" s="69">
        <v>1623.29</v>
      </c>
      <c r="F3976" s="75">
        <f t="shared" si="2278"/>
        <v>0</v>
      </c>
      <c r="G3976" s="76"/>
      <c r="H3976" s="69">
        <f t="shared" si="2279"/>
        <v>1334.89</v>
      </c>
      <c r="I3976" s="69">
        <f t="shared" si="2279"/>
        <v>288.39999999999998</v>
      </c>
      <c r="J3976" s="69">
        <f t="shared" si="2280"/>
        <v>1623.29</v>
      </c>
      <c r="K3976" s="69">
        <v>0</v>
      </c>
      <c r="L3976" s="75">
        <f t="shared" si="2281"/>
        <v>1623.29</v>
      </c>
      <c r="N3976" s="69">
        <v>1334.89</v>
      </c>
      <c r="O3976" s="69">
        <v>288.39999999999998</v>
      </c>
      <c r="P3976" s="69">
        <f t="shared" si="2282"/>
        <v>1623.29</v>
      </c>
      <c r="Q3976" s="63"/>
      <c r="R3976" s="69">
        <f t="shared" si="2283"/>
        <v>1334.89</v>
      </c>
      <c r="S3976" s="69">
        <f t="shared" si="2283"/>
        <v>288.42</v>
      </c>
      <c r="T3976" s="69">
        <f t="shared" si="2284"/>
        <v>1623.3100000000002</v>
      </c>
      <c r="U3976" s="69">
        <f t="shared" si="2285"/>
        <v>0</v>
      </c>
      <c r="V3976" s="77">
        <f t="shared" si="2286"/>
        <v>1623.3100000000002</v>
      </c>
      <c r="X3976" s="69">
        <v>1334.89</v>
      </c>
      <c r="Y3976" s="69">
        <v>288.42</v>
      </c>
      <c r="Z3976" s="69">
        <v>1623.31</v>
      </c>
      <c r="AA3976" s="78"/>
      <c r="AB3976" s="79">
        <f t="shared" si="2259"/>
        <v>-1.999999999998181E-2</v>
      </c>
    </row>
    <row r="3977" spans="1:28" x14ac:dyDescent="0.25">
      <c r="A3977" s="71" t="s">
        <v>12731</v>
      </c>
      <c r="B3977" s="72" t="s">
        <v>17645</v>
      </c>
      <c r="C3977" s="73" t="s">
        <v>8753</v>
      </c>
      <c r="D3977" s="74">
        <v>0</v>
      </c>
      <c r="E3977" s="69">
        <v>161.32</v>
      </c>
      <c r="F3977" s="75">
        <f t="shared" si="2278"/>
        <v>0</v>
      </c>
      <c r="G3977" s="76"/>
      <c r="H3977" s="69">
        <f t="shared" si="2279"/>
        <v>65.19</v>
      </c>
      <c r="I3977" s="69">
        <f t="shared" si="2279"/>
        <v>96.13</v>
      </c>
      <c r="J3977" s="69">
        <f t="shared" si="2280"/>
        <v>161.32</v>
      </c>
      <c r="K3977" s="69">
        <v>0</v>
      </c>
      <c r="L3977" s="75">
        <f t="shared" si="2281"/>
        <v>161.32</v>
      </c>
      <c r="N3977" s="69">
        <v>65.19</v>
      </c>
      <c r="O3977" s="69">
        <v>96.13</v>
      </c>
      <c r="P3977" s="69">
        <f t="shared" si="2282"/>
        <v>161.32</v>
      </c>
      <c r="Q3977" s="63"/>
      <c r="R3977" s="69">
        <f t="shared" si="2283"/>
        <v>65.19</v>
      </c>
      <c r="S3977" s="69">
        <f t="shared" si="2283"/>
        <v>96.14</v>
      </c>
      <c r="T3977" s="69">
        <f t="shared" si="2284"/>
        <v>161.32999999999998</v>
      </c>
      <c r="U3977" s="69">
        <f t="shared" si="2285"/>
        <v>0</v>
      </c>
      <c r="V3977" s="77">
        <f t="shared" si="2286"/>
        <v>161.32999999999998</v>
      </c>
      <c r="X3977" s="69">
        <v>65.19</v>
      </c>
      <c r="Y3977" s="69">
        <v>96.14</v>
      </c>
      <c r="Z3977" s="69">
        <v>161.33000000000001</v>
      </c>
      <c r="AA3977" s="78"/>
      <c r="AB3977" s="79">
        <f t="shared" si="2259"/>
        <v>-1.9999999999754436E-2</v>
      </c>
    </row>
    <row r="3978" spans="1:28" x14ac:dyDescent="0.25">
      <c r="A3978" s="71" t="s">
        <v>12732</v>
      </c>
      <c r="B3978" s="72" t="s">
        <v>17646</v>
      </c>
      <c r="C3978" s="73" t="s">
        <v>8753</v>
      </c>
      <c r="D3978" s="74">
        <v>0</v>
      </c>
      <c r="E3978" s="69">
        <v>166.69</v>
      </c>
      <c r="F3978" s="75">
        <f t="shared" si="2278"/>
        <v>0</v>
      </c>
      <c r="G3978" s="76"/>
      <c r="H3978" s="69">
        <f t="shared" si="2279"/>
        <v>70.56</v>
      </c>
      <c r="I3978" s="69">
        <f t="shared" si="2279"/>
        <v>96.13</v>
      </c>
      <c r="J3978" s="69">
        <f t="shared" si="2280"/>
        <v>166.69</v>
      </c>
      <c r="K3978" s="69">
        <v>0</v>
      </c>
      <c r="L3978" s="75">
        <f t="shared" si="2281"/>
        <v>166.69</v>
      </c>
      <c r="N3978" s="69">
        <v>70.56</v>
      </c>
      <c r="O3978" s="69">
        <v>96.13</v>
      </c>
      <c r="P3978" s="69">
        <f t="shared" si="2282"/>
        <v>166.69</v>
      </c>
      <c r="Q3978" s="63"/>
      <c r="R3978" s="69">
        <f t="shared" si="2283"/>
        <v>70.56</v>
      </c>
      <c r="S3978" s="69">
        <f t="shared" si="2283"/>
        <v>96.14</v>
      </c>
      <c r="T3978" s="69">
        <f t="shared" si="2284"/>
        <v>166.7</v>
      </c>
      <c r="U3978" s="69">
        <f t="shared" si="2285"/>
        <v>0</v>
      </c>
      <c r="V3978" s="77">
        <f t="shared" si="2286"/>
        <v>166.7</v>
      </c>
      <c r="X3978" s="69">
        <v>70.56</v>
      </c>
      <c r="Y3978" s="69">
        <v>96.14</v>
      </c>
      <c r="Z3978" s="69">
        <v>166.7</v>
      </c>
      <c r="AA3978" s="78"/>
      <c r="AB3978" s="79">
        <f t="shared" si="2259"/>
        <v>-2.0000000000209184E-2</v>
      </c>
    </row>
    <row r="3979" spans="1:28" x14ac:dyDescent="0.25">
      <c r="A3979" s="71" t="s">
        <v>12733</v>
      </c>
      <c r="B3979" s="72" t="s">
        <v>17647</v>
      </c>
      <c r="C3979" s="73" t="s">
        <v>8753</v>
      </c>
      <c r="D3979" s="74">
        <v>0</v>
      </c>
      <c r="E3979" s="69">
        <v>234.66</v>
      </c>
      <c r="F3979" s="75">
        <f t="shared" si="2278"/>
        <v>0</v>
      </c>
      <c r="G3979" s="76"/>
      <c r="H3979" s="69">
        <f t="shared" si="2279"/>
        <v>114.48</v>
      </c>
      <c r="I3979" s="69">
        <f t="shared" si="2279"/>
        <v>120.18</v>
      </c>
      <c r="J3979" s="69">
        <f t="shared" si="2280"/>
        <v>234.66000000000003</v>
      </c>
      <c r="K3979" s="69">
        <v>0</v>
      </c>
      <c r="L3979" s="75">
        <f t="shared" si="2281"/>
        <v>234.66000000000003</v>
      </c>
      <c r="N3979" s="69">
        <v>114.47999999999999</v>
      </c>
      <c r="O3979" s="69">
        <v>120.18</v>
      </c>
      <c r="P3979" s="69">
        <f t="shared" si="2282"/>
        <v>234.66</v>
      </c>
      <c r="Q3979" s="63"/>
      <c r="R3979" s="69">
        <f t="shared" si="2283"/>
        <v>114.48</v>
      </c>
      <c r="S3979" s="69">
        <f t="shared" si="2283"/>
        <v>120.19</v>
      </c>
      <c r="T3979" s="69">
        <f t="shared" si="2284"/>
        <v>234.67000000000002</v>
      </c>
      <c r="U3979" s="69">
        <f t="shared" si="2285"/>
        <v>0</v>
      </c>
      <c r="V3979" s="77">
        <f t="shared" si="2286"/>
        <v>234.67000000000002</v>
      </c>
      <c r="X3979" s="69">
        <v>114.48</v>
      </c>
      <c r="Y3979" s="69">
        <v>120.19</v>
      </c>
      <c r="Z3979" s="69">
        <v>234.67</v>
      </c>
      <c r="AA3979" s="78"/>
      <c r="AB3979" s="79">
        <f t="shared" si="2259"/>
        <v>-1.999999999998181E-2</v>
      </c>
    </row>
    <row r="3980" spans="1:28" x14ac:dyDescent="0.25">
      <c r="A3980" s="71" t="s">
        <v>12734</v>
      </c>
      <c r="B3980" s="72" t="s">
        <v>17648</v>
      </c>
      <c r="C3980" s="73" t="s">
        <v>8753</v>
      </c>
      <c r="D3980" s="74">
        <v>0</v>
      </c>
      <c r="E3980" s="69">
        <v>373.15999999999997</v>
      </c>
      <c r="F3980" s="75">
        <f t="shared" si="2278"/>
        <v>0</v>
      </c>
      <c r="G3980" s="76"/>
      <c r="H3980" s="69">
        <f t="shared" si="2279"/>
        <v>228.96</v>
      </c>
      <c r="I3980" s="69">
        <f t="shared" si="2279"/>
        <v>144.19999999999999</v>
      </c>
      <c r="J3980" s="69">
        <f t="shared" si="2280"/>
        <v>373.15999999999997</v>
      </c>
      <c r="K3980" s="69">
        <v>0</v>
      </c>
      <c r="L3980" s="75">
        <f t="shared" si="2281"/>
        <v>373.15999999999997</v>
      </c>
      <c r="N3980" s="69">
        <v>228.95999999999998</v>
      </c>
      <c r="O3980" s="69">
        <v>144.19999999999999</v>
      </c>
      <c r="P3980" s="69">
        <f t="shared" si="2282"/>
        <v>373.15999999999997</v>
      </c>
      <c r="Q3980" s="63"/>
      <c r="R3980" s="69">
        <f t="shared" si="2283"/>
        <v>228.96</v>
      </c>
      <c r="S3980" s="69">
        <f t="shared" si="2283"/>
        <v>144.21</v>
      </c>
      <c r="T3980" s="69">
        <f t="shared" si="2284"/>
        <v>373.17</v>
      </c>
      <c r="U3980" s="69">
        <f t="shared" si="2285"/>
        <v>0</v>
      </c>
      <c r="V3980" s="77">
        <f t="shared" si="2286"/>
        <v>373.17</v>
      </c>
      <c r="X3980" s="69">
        <v>228.96</v>
      </c>
      <c r="Y3980" s="69">
        <v>144.21</v>
      </c>
      <c r="Z3980" s="69">
        <v>373.17</v>
      </c>
      <c r="AA3980" s="78"/>
      <c r="AB3980" s="79">
        <f t="shared" si="2259"/>
        <v>-1.0000000000019327E-2</v>
      </c>
    </row>
    <row r="3981" spans="1:28" x14ac:dyDescent="0.25">
      <c r="A3981" s="65" t="s">
        <v>12735</v>
      </c>
      <c r="B3981" s="66" t="s">
        <v>17649</v>
      </c>
      <c r="C3981" s="67"/>
      <c r="D3981" s="68"/>
      <c r="E3981" s="69"/>
      <c r="F3981" s="70"/>
      <c r="H3981" s="69"/>
      <c r="I3981" s="69"/>
      <c r="J3981" s="69"/>
      <c r="K3981" s="69"/>
      <c r="L3981" s="75"/>
      <c r="N3981" s="69"/>
      <c r="O3981" s="69"/>
      <c r="P3981" s="69"/>
      <c r="Q3981" s="63"/>
      <c r="R3981" s="69"/>
      <c r="S3981" s="69"/>
      <c r="T3981" s="69"/>
      <c r="U3981" s="69"/>
      <c r="V3981" s="77"/>
      <c r="X3981" s="69"/>
      <c r="Y3981" s="69"/>
      <c r="Z3981" s="69"/>
      <c r="AA3981" s="78"/>
      <c r="AB3981" s="79">
        <f t="shared" si="2259"/>
        <v>-9.9999999999909051E-3</v>
      </c>
    </row>
    <row r="3982" spans="1:28" ht="22.5" x14ac:dyDescent="0.25">
      <c r="A3982" s="71" t="s">
        <v>12736</v>
      </c>
      <c r="B3982" s="72" t="s">
        <v>17650</v>
      </c>
      <c r="C3982" s="73" t="s">
        <v>8753</v>
      </c>
      <c r="D3982" s="74">
        <v>0</v>
      </c>
      <c r="E3982" s="69">
        <v>309.46000000000004</v>
      </c>
      <c r="F3982" s="75">
        <f>ROUND(D3982*E3982,2)</f>
        <v>0</v>
      </c>
      <c r="G3982" s="76"/>
      <c r="H3982" s="69">
        <f t="shared" ref="H3982:I3985" si="2287">ROUND(N3982+(N3982*$H$2/100),2)</f>
        <v>147.72</v>
      </c>
      <c r="I3982" s="69">
        <f t="shared" si="2287"/>
        <v>161.74</v>
      </c>
      <c r="J3982" s="69">
        <f>H3982+I3982</f>
        <v>309.46000000000004</v>
      </c>
      <c r="K3982" s="69">
        <v>0</v>
      </c>
      <c r="L3982" s="75">
        <f>SUM(J3982:K3982)</f>
        <v>309.46000000000004</v>
      </c>
      <c r="N3982" s="69">
        <v>147.72</v>
      </c>
      <c r="O3982" s="69">
        <v>161.74</v>
      </c>
      <c r="P3982" s="69">
        <f>SUM(N3982:O3982)</f>
        <v>309.46000000000004</v>
      </c>
      <c r="Q3982" s="63"/>
      <c r="R3982" s="69">
        <f t="shared" ref="R3982:S3985" si="2288">X3982</f>
        <v>147.72</v>
      </c>
      <c r="S3982" s="69">
        <f t="shared" si="2288"/>
        <v>161.72999999999999</v>
      </c>
      <c r="T3982" s="69">
        <f>R3982+S3982</f>
        <v>309.45</v>
      </c>
      <c r="U3982" s="69">
        <f>ROUND(Z3982*$H$2,2)/100</f>
        <v>0</v>
      </c>
      <c r="V3982" s="77">
        <f>SUM(T3982:U3982)</f>
        <v>309.45</v>
      </c>
      <c r="X3982" s="69">
        <v>147.72</v>
      </c>
      <c r="Y3982" s="69">
        <v>161.72999999999999</v>
      </c>
      <c r="Z3982" s="69">
        <v>309.45</v>
      </c>
      <c r="AA3982" s="78"/>
      <c r="AB3982" s="79">
        <f t="shared" si="2259"/>
        <v>-9.9999999999909051E-3</v>
      </c>
    </row>
    <row r="3983" spans="1:28" ht="22.5" x14ac:dyDescent="0.25">
      <c r="A3983" s="71" t="s">
        <v>12737</v>
      </c>
      <c r="B3983" s="72" t="s">
        <v>17651</v>
      </c>
      <c r="C3983" s="73" t="s">
        <v>8753</v>
      </c>
      <c r="D3983" s="74">
        <v>0</v>
      </c>
      <c r="E3983" s="69">
        <v>43.16</v>
      </c>
      <c r="F3983" s="75">
        <f>ROUND(D3983*E3983,2)</f>
        <v>0</v>
      </c>
      <c r="G3983" s="76"/>
      <c r="H3983" s="69">
        <f t="shared" si="2287"/>
        <v>31.36</v>
      </c>
      <c r="I3983" s="69">
        <f t="shared" si="2287"/>
        <v>11.8</v>
      </c>
      <c r="J3983" s="69">
        <f>H3983+I3983</f>
        <v>43.16</v>
      </c>
      <c r="K3983" s="69">
        <v>0</v>
      </c>
      <c r="L3983" s="75">
        <f>SUM(J3983:K3983)</f>
        <v>43.16</v>
      </c>
      <c r="N3983" s="69">
        <v>31.36</v>
      </c>
      <c r="O3983" s="69">
        <v>11.799999999999999</v>
      </c>
      <c r="P3983" s="69">
        <f>SUM(N3983:O3983)</f>
        <v>43.16</v>
      </c>
      <c r="Q3983" s="63"/>
      <c r="R3983" s="69">
        <f t="shared" si="2288"/>
        <v>31.36</v>
      </c>
      <c r="S3983" s="69">
        <f t="shared" si="2288"/>
        <v>11.81</v>
      </c>
      <c r="T3983" s="69">
        <f>R3983+S3983</f>
        <v>43.17</v>
      </c>
      <c r="U3983" s="69">
        <f>ROUND(Z3983*$H$2,2)/100</f>
        <v>0</v>
      </c>
      <c r="V3983" s="77">
        <f>SUM(T3983:U3983)</f>
        <v>43.17</v>
      </c>
      <c r="X3983" s="69">
        <v>31.36</v>
      </c>
      <c r="Y3983" s="69">
        <v>11.81</v>
      </c>
      <c r="Z3983" s="69">
        <v>43.17</v>
      </c>
      <c r="AA3983" s="78"/>
      <c r="AB3983" s="79">
        <f t="shared" si="2259"/>
        <v>-1.0000000000047748E-2</v>
      </c>
    </row>
    <row r="3984" spans="1:28" x14ac:dyDescent="0.25">
      <c r="A3984" s="71" t="s">
        <v>12738</v>
      </c>
      <c r="B3984" s="72" t="s">
        <v>17652</v>
      </c>
      <c r="C3984" s="73" t="s">
        <v>8753</v>
      </c>
      <c r="D3984" s="74">
        <v>0</v>
      </c>
      <c r="E3984" s="69">
        <v>385.96000000000004</v>
      </c>
      <c r="F3984" s="75">
        <f>ROUND(D3984*E3984,2)</f>
        <v>0</v>
      </c>
      <c r="G3984" s="76"/>
      <c r="H3984" s="69">
        <f t="shared" si="2287"/>
        <v>362.35</v>
      </c>
      <c r="I3984" s="69">
        <f t="shared" si="2287"/>
        <v>23.61</v>
      </c>
      <c r="J3984" s="69">
        <f>H3984+I3984</f>
        <v>385.96000000000004</v>
      </c>
      <c r="K3984" s="69">
        <v>0</v>
      </c>
      <c r="L3984" s="75">
        <f>SUM(J3984:K3984)</f>
        <v>385.96000000000004</v>
      </c>
      <c r="N3984" s="69">
        <v>362.35</v>
      </c>
      <c r="O3984" s="69">
        <v>23.61</v>
      </c>
      <c r="P3984" s="69">
        <f>SUM(N3984:O3984)</f>
        <v>385.96000000000004</v>
      </c>
      <c r="Q3984" s="63"/>
      <c r="R3984" s="69">
        <f t="shared" si="2288"/>
        <v>362.35</v>
      </c>
      <c r="S3984" s="69">
        <f t="shared" si="2288"/>
        <v>23.61</v>
      </c>
      <c r="T3984" s="69">
        <f>R3984+S3984</f>
        <v>385.96000000000004</v>
      </c>
      <c r="U3984" s="69">
        <f>ROUND(Z3984*$H$2,2)/100</f>
        <v>0</v>
      </c>
      <c r="V3984" s="77">
        <f>SUM(T3984:U3984)</f>
        <v>385.96000000000004</v>
      </c>
      <c r="X3984" s="69">
        <v>362.35</v>
      </c>
      <c r="Y3984" s="69">
        <v>23.61</v>
      </c>
      <c r="Z3984" s="69">
        <v>385.96</v>
      </c>
      <c r="AA3984" s="78"/>
      <c r="AB3984" s="79">
        <f t="shared" si="2259"/>
        <v>0</v>
      </c>
    </row>
    <row r="3985" spans="1:28" ht="22.5" x14ac:dyDescent="0.25">
      <c r="A3985" s="71" t="s">
        <v>12739</v>
      </c>
      <c r="B3985" s="72" t="s">
        <v>12741</v>
      </c>
      <c r="C3985" s="73" t="s">
        <v>8753</v>
      </c>
      <c r="D3985" s="74">
        <v>0</v>
      </c>
      <c r="E3985" s="69">
        <v>41.77</v>
      </c>
      <c r="F3985" s="75">
        <f>ROUND(D3985*E3985,2)</f>
        <v>0</v>
      </c>
      <c r="G3985" s="76"/>
      <c r="H3985" s="69">
        <f t="shared" si="2287"/>
        <v>18.28</v>
      </c>
      <c r="I3985" s="69">
        <f t="shared" si="2287"/>
        <v>23.49</v>
      </c>
      <c r="J3985" s="69">
        <f>H3985+I3985</f>
        <v>41.769999999999996</v>
      </c>
      <c r="K3985" s="69">
        <v>0</v>
      </c>
      <c r="L3985" s="75">
        <f>SUM(J3985:K3985)</f>
        <v>41.769999999999996</v>
      </c>
      <c r="N3985" s="69">
        <v>18.28</v>
      </c>
      <c r="O3985" s="69">
        <v>23.490000000000002</v>
      </c>
      <c r="P3985" s="69">
        <f>SUM(N3985:O3985)</f>
        <v>41.77</v>
      </c>
      <c r="Q3985" s="63"/>
      <c r="R3985" s="69">
        <f t="shared" si="2288"/>
        <v>18.28</v>
      </c>
      <c r="S3985" s="69">
        <f t="shared" si="2288"/>
        <v>23.49</v>
      </c>
      <c r="T3985" s="69">
        <f>R3985+S3985</f>
        <v>41.769999999999996</v>
      </c>
      <c r="U3985" s="69">
        <f>ROUND(Z3985*$H$2,2)/100</f>
        <v>0</v>
      </c>
      <c r="V3985" s="77">
        <f>SUM(T3985:U3985)</f>
        <v>41.769999999999996</v>
      </c>
      <c r="X3985" s="69">
        <v>18.28</v>
      </c>
      <c r="Y3985" s="69">
        <v>23.49</v>
      </c>
      <c r="Z3985" s="69">
        <v>41.77</v>
      </c>
      <c r="AA3985" s="78"/>
      <c r="AB3985" s="79">
        <f t="shared" si="2259"/>
        <v>1.0000000000047748E-2</v>
      </c>
    </row>
    <row r="3986" spans="1:28" x14ac:dyDescent="0.25">
      <c r="A3986" s="65" t="s">
        <v>12740</v>
      </c>
      <c r="B3986" s="66" t="s">
        <v>17653</v>
      </c>
      <c r="C3986" s="67"/>
      <c r="D3986" s="68"/>
      <c r="E3986" s="69"/>
      <c r="F3986" s="70"/>
      <c r="H3986" s="69"/>
      <c r="I3986" s="69"/>
      <c r="J3986" s="69"/>
      <c r="K3986" s="69"/>
      <c r="L3986" s="75"/>
      <c r="N3986" s="69"/>
      <c r="O3986" s="69"/>
      <c r="P3986" s="69"/>
      <c r="Q3986" s="63"/>
      <c r="R3986" s="69"/>
      <c r="S3986" s="69"/>
      <c r="T3986" s="69"/>
      <c r="U3986" s="69"/>
      <c r="V3986" s="77"/>
      <c r="X3986" s="69"/>
      <c r="Y3986" s="69"/>
      <c r="Z3986" s="69"/>
      <c r="AA3986" s="78"/>
      <c r="AB3986" s="79">
        <f t="shared" si="2259"/>
        <v>-1.0000000000005116E-2</v>
      </c>
    </row>
    <row r="3987" spans="1:28" ht="22.5" x14ac:dyDescent="0.25">
      <c r="A3987" s="65" t="s">
        <v>12742</v>
      </c>
      <c r="B3987" s="66" t="s">
        <v>17654</v>
      </c>
      <c r="C3987" s="67"/>
      <c r="D3987" s="68"/>
      <c r="E3987" s="69"/>
      <c r="F3987" s="70"/>
      <c r="H3987" s="69"/>
      <c r="I3987" s="69"/>
      <c r="J3987" s="69"/>
      <c r="K3987" s="69"/>
      <c r="L3987" s="75"/>
      <c r="N3987" s="69"/>
      <c r="O3987" s="69"/>
      <c r="P3987" s="69"/>
      <c r="Q3987" s="63"/>
      <c r="R3987" s="69"/>
      <c r="S3987" s="69"/>
      <c r="T3987" s="69"/>
      <c r="U3987" s="69"/>
      <c r="V3987" s="77"/>
      <c r="X3987" s="69"/>
      <c r="Y3987" s="69"/>
      <c r="Z3987" s="69"/>
      <c r="AA3987" s="78"/>
      <c r="AB3987" s="79">
        <f t="shared" si="2259"/>
        <v>0</v>
      </c>
    </row>
    <row r="3988" spans="1:28" ht="22.5" x14ac:dyDescent="0.25">
      <c r="A3988" s="71" t="s">
        <v>12743</v>
      </c>
      <c r="B3988" s="72" t="s">
        <v>17655</v>
      </c>
      <c r="C3988" s="73" t="s">
        <v>8753</v>
      </c>
      <c r="D3988" s="74">
        <v>0</v>
      </c>
      <c r="E3988" s="69">
        <v>43.2</v>
      </c>
      <c r="F3988" s="75">
        <f t="shared" ref="F3988:F3996" si="2289">ROUND(D3988*E3988,2)</f>
        <v>0</v>
      </c>
      <c r="G3988" s="76"/>
      <c r="H3988" s="69">
        <f t="shared" ref="H3988:I3996" si="2290">ROUND(N3988+(N3988*$H$2/100),2)</f>
        <v>43.2</v>
      </c>
      <c r="I3988" s="69">
        <f t="shared" si="2290"/>
        <v>0</v>
      </c>
      <c r="J3988" s="69">
        <f t="shared" ref="J3988:J3996" si="2291">H3988+I3988</f>
        <v>43.2</v>
      </c>
      <c r="K3988" s="69">
        <v>0</v>
      </c>
      <c r="L3988" s="75">
        <f t="shared" ref="L3988:L3996" si="2292">SUM(J3988:K3988)</f>
        <v>43.2</v>
      </c>
      <c r="N3988" s="69">
        <v>43.2</v>
      </c>
      <c r="O3988" s="69">
        <v>0</v>
      </c>
      <c r="P3988" s="69">
        <f t="shared" ref="P3988:P3996" si="2293">SUM(N3988:O3988)</f>
        <v>43.2</v>
      </c>
      <c r="Q3988" s="63"/>
      <c r="R3988" s="69">
        <f t="shared" ref="R3988:S3996" si="2294">X3988</f>
        <v>43.2</v>
      </c>
      <c r="S3988" s="69">
        <f t="shared" si="2294"/>
        <v>0</v>
      </c>
      <c r="T3988" s="69">
        <f t="shared" ref="T3988:T3996" si="2295">R3988+S3988</f>
        <v>43.2</v>
      </c>
      <c r="U3988" s="69">
        <f t="shared" ref="U3988:U3996" si="2296">ROUND(Z3988*$H$2,2)/100</f>
        <v>0</v>
      </c>
      <c r="V3988" s="77">
        <f t="shared" ref="V3988:V3996" si="2297">SUM(T3988:U3988)</f>
        <v>43.2</v>
      </c>
      <c r="X3988" s="69">
        <v>43.2</v>
      </c>
      <c r="Y3988" s="69">
        <v>0</v>
      </c>
      <c r="Z3988" s="69">
        <v>43.2</v>
      </c>
      <c r="AA3988" s="78"/>
      <c r="AB3988" s="79">
        <f t="shared" si="2259"/>
        <v>0</v>
      </c>
    </row>
    <row r="3989" spans="1:28" ht="22.5" x14ac:dyDescent="0.25">
      <c r="A3989" s="71" t="s">
        <v>12744</v>
      </c>
      <c r="B3989" s="72" t="s">
        <v>17656</v>
      </c>
      <c r="C3989" s="73" t="s">
        <v>8753</v>
      </c>
      <c r="D3989" s="74">
        <v>0</v>
      </c>
      <c r="E3989" s="69">
        <v>266.35000000000002</v>
      </c>
      <c r="F3989" s="75">
        <f t="shared" si="2289"/>
        <v>0</v>
      </c>
      <c r="G3989" s="76"/>
      <c r="H3989" s="69">
        <f t="shared" si="2290"/>
        <v>224.08</v>
      </c>
      <c r="I3989" s="69">
        <f t="shared" si="2290"/>
        <v>42.27</v>
      </c>
      <c r="J3989" s="69">
        <f t="shared" si="2291"/>
        <v>266.35000000000002</v>
      </c>
      <c r="K3989" s="69">
        <v>0</v>
      </c>
      <c r="L3989" s="75">
        <f t="shared" si="2292"/>
        <v>266.35000000000002</v>
      </c>
      <c r="N3989" s="69">
        <v>224.07999999999998</v>
      </c>
      <c r="O3989" s="69">
        <v>42.27</v>
      </c>
      <c r="P3989" s="69">
        <f t="shared" si="2293"/>
        <v>266.34999999999997</v>
      </c>
      <c r="Q3989" s="63"/>
      <c r="R3989" s="69">
        <f t="shared" si="2294"/>
        <v>224.08</v>
      </c>
      <c r="S3989" s="69">
        <f t="shared" si="2294"/>
        <v>42.27</v>
      </c>
      <c r="T3989" s="69">
        <f t="shared" si="2295"/>
        <v>266.35000000000002</v>
      </c>
      <c r="U3989" s="69">
        <f t="shared" si="2296"/>
        <v>0</v>
      </c>
      <c r="V3989" s="77">
        <f t="shared" si="2297"/>
        <v>266.35000000000002</v>
      </c>
      <c r="X3989" s="69">
        <v>224.08</v>
      </c>
      <c r="Y3989" s="69">
        <v>42.27</v>
      </c>
      <c r="Z3989" s="69">
        <v>266.35000000000002</v>
      </c>
      <c r="AA3989" s="78"/>
      <c r="AB3989" s="79">
        <f t="shared" si="2259"/>
        <v>0</v>
      </c>
    </row>
    <row r="3990" spans="1:28" ht="33.75" x14ac:dyDescent="0.25">
      <c r="A3990" s="71" t="s">
        <v>12745</v>
      </c>
      <c r="B3990" s="72" t="s">
        <v>17657</v>
      </c>
      <c r="C3990" s="73" t="s">
        <v>8753</v>
      </c>
      <c r="D3990" s="74">
        <v>0</v>
      </c>
      <c r="E3990" s="69">
        <v>574.23</v>
      </c>
      <c r="F3990" s="75">
        <f t="shared" si="2289"/>
        <v>0</v>
      </c>
      <c r="G3990" s="76"/>
      <c r="H3990" s="69">
        <f t="shared" si="2290"/>
        <v>484.3</v>
      </c>
      <c r="I3990" s="69">
        <f t="shared" si="2290"/>
        <v>89.93</v>
      </c>
      <c r="J3990" s="69">
        <f t="shared" si="2291"/>
        <v>574.23</v>
      </c>
      <c r="K3990" s="69">
        <v>0</v>
      </c>
      <c r="L3990" s="75">
        <f t="shared" si="2292"/>
        <v>574.23</v>
      </c>
      <c r="N3990" s="69">
        <v>484.3</v>
      </c>
      <c r="O3990" s="69">
        <v>89.93</v>
      </c>
      <c r="P3990" s="69">
        <f t="shared" si="2293"/>
        <v>574.23</v>
      </c>
      <c r="Q3990" s="63"/>
      <c r="R3990" s="69">
        <f t="shared" si="2294"/>
        <v>484.3</v>
      </c>
      <c r="S3990" s="69">
        <f t="shared" si="2294"/>
        <v>89.92</v>
      </c>
      <c r="T3990" s="69">
        <f t="shared" si="2295"/>
        <v>574.22</v>
      </c>
      <c r="U3990" s="69">
        <f t="shared" si="2296"/>
        <v>0</v>
      </c>
      <c r="V3990" s="77">
        <f t="shared" si="2297"/>
        <v>574.22</v>
      </c>
      <c r="X3990" s="69">
        <v>484.3</v>
      </c>
      <c r="Y3990" s="69">
        <v>89.92</v>
      </c>
      <c r="Z3990" s="69">
        <v>574.22</v>
      </c>
      <c r="AA3990" s="78"/>
      <c r="AB3990" s="79">
        <f t="shared" si="2259"/>
        <v>0</v>
      </c>
    </row>
    <row r="3991" spans="1:28" x14ac:dyDescent="0.25">
      <c r="A3991" s="71" t="s">
        <v>12746</v>
      </c>
      <c r="B3991" s="72" t="s">
        <v>17658</v>
      </c>
      <c r="C3991" s="73" t="s">
        <v>8753</v>
      </c>
      <c r="D3991" s="74">
        <v>0</v>
      </c>
      <c r="E3991" s="69">
        <v>131.33000000000001</v>
      </c>
      <c r="F3991" s="75">
        <f t="shared" si="2289"/>
        <v>0</v>
      </c>
      <c r="G3991" s="76"/>
      <c r="H3991" s="69">
        <f t="shared" si="2290"/>
        <v>117.92</v>
      </c>
      <c r="I3991" s="69">
        <f t="shared" si="2290"/>
        <v>13.41</v>
      </c>
      <c r="J3991" s="69">
        <f t="shared" si="2291"/>
        <v>131.33000000000001</v>
      </c>
      <c r="K3991" s="69">
        <v>0</v>
      </c>
      <c r="L3991" s="75">
        <f t="shared" si="2292"/>
        <v>131.33000000000001</v>
      </c>
      <c r="N3991" s="69">
        <v>117.92</v>
      </c>
      <c r="O3991" s="69">
        <v>13.41</v>
      </c>
      <c r="P3991" s="69">
        <f t="shared" si="2293"/>
        <v>131.33000000000001</v>
      </c>
      <c r="Q3991" s="63"/>
      <c r="R3991" s="69">
        <f t="shared" si="2294"/>
        <v>117.92</v>
      </c>
      <c r="S3991" s="69">
        <f t="shared" si="2294"/>
        <v>13.42</v>
      </c>
      <c r="T3991" s="69">
        <f t="shared" si="2295"/>
        <v>131.34</v>
      </c>
      <c r="U3991" s="69">
        <f t="shared" si="2296"/>
        <v>0</v>
      </c>
      <c r="V3991" s="77">
        <f t="shared" si="2297"/>
        <v>131.34</v>
      </c>
      <c r="X3991" s="69">
        <v>117.92</v>
      </c>
      <c r="Y3991" s="69">
        <v>13.42</v>
      </c>
      <c r="Z3991" s="69">
        <v>131.34</v>
      </c>
      <c r="AA3991" s="78"/>
      <c r="AB3991" s="79">
        <f t="shared" si="2259"/>
        <v>0</v>
      </c>
    </row>
    <row r="3992" spans="1:28" x14ac:dyDescent="0.25">
      <c r="A3992" s="71" t="s">
        <v>12747</v>
      </c>
      <c r="B3992" s="72" t="s">
        <v>17659</v>
      </c>
      <c r="C3992" s="73" t="s">
        <v>8753</v>
      </c>
      <c r="D3992" s="74">
        <v>0</v>
      </c>
      <c r="E3992" s="69">
        <v>28.74</v>
      </c>
      <c r="F3992" s="75">
        <f t="shared" si="2289"/>
        <v>0</v>
      </c>
      <c r="G3992" s="76"/>
      <c r="H3992" s="69">
        <f t="shared" si="2290"/>
        <v>23.72</v>
      </c>
      <c r="I3992" s="69">
        <f t="shared" si="2290"/>
        <v>5.0199999999999996</v>
      </c>
      <c r="J3992" s="69">
        <f t="shared" si="2291"/>
        <v>28.74</v>
      </c>
      <c r="K3992" s="69">
        <v>0</v>
      </c>
      <c r="L3992" s="75">
        <f t="shared" si="2292"/>
        <v>28.74</v>
      </c>
      <c r="N3992" s="69">
        <v>23.72</v>
      </c>
      <c r="O3992" s="69">
        <v>5.0200000000000005</v>
      </c>
      <c r="P3992" s="69">
        <f t="shared" si="2293"/>
        <v>28.74</v>
      </c>
      <c r="Q3992" s="63"/>
      <c r="R3992" s="69">
        <f t="shared" si="2294"/>
        <v>23.72</v>
      </c>
      <c r="S3992" s="69">
        <f t="shared" si="2294"/>
        <v>5.03</v>
      </c>
      <c r="T3992" s="69">
        <f t="shared" si="2295"/>
        <v>28.75</v>
      </c>
      <c r="U3992" s="69">
        <f t="shared" si="2296"/>
        <v>0</v>
      </c>
      <c r="V3992" s="77">
        <f t="shared" si="2297"/>
        <v>28.75</v>
      </c>
      <c r="X3992" s="69">
        <v>23.72</v>
      </c>
      <c r="Y3992" s="69">
        <v>5.03</v>
      </c>
      <c r="Z3992" s="69">
        <v>28.75</v>
      </c>
      <c r="AA3992" s="78"/>
      <c r="AB3992" s="79">
        <f t="shared" si="2259"/>
        <v>0</v>
      </c>
    </row>
    <row r="3993" spans="1:28" ht="22.5" x14ac:dyDescent="0.25">
      <c r="A3993" s="71" t="s">
        <v>12748</v>
      </c>
      <c r="B3993" s="72" t="s">
        <v>17660</v>
      </c>
      <c r="C3993" s="73" t="s">
        <v>8753</v>
      </c>
      <c r="D3993" s="74">
        <v>0</v>
      </c>
      <c r="E3993" s="69">
        <v>102.78999999999999</v>
      </c>
      <c r="F3993" s="75">
        <f t="shared" si="2289"/>
        <v>0</v>
      </c>
      <c r="H3993" s="69">
        <f t="shared" si="2290"/>
        <v>97.77</v>
      </c>
      <c r="I3993" s="69">
        <f t="shared" si="2290"/>
        <v>5.0199999999999996</v>
      </c>
      <c r="J3993" s="69">
        <f t="shared" si="2291"/>
        <v>102.78999999999999</v>
      </c>
      <c r="K3993" s="69">
        <v>0</v>
      </c>
      <c r="L3993" s="75">
        <f t="shared" si="2292"/>
        <v>102.78999999999999</v>
      </c>
      <c r="N3993" s="69">
        <v>97.77</v>
      </c>
      <c r="O3993" s="69">
        <v>5.0200000000000005</v>
      </c>
      <c r="P3993" s="69">
        <f t="shared" si="2293"/>
        <v>102.78999999999999</v>
      </c>
      <c r="Q3993" s="63"/>
      <c r="R3993" s="69">
        <f t="shared" si="2294"/>
        <v>97.77</v>
      </c>
      <c r="S3993" s="69">
        <f t="shared" si="2294"/>
        <v>5.03</v>
      </c>
      <c r="T3993" s="69">
        <f t="shared" si="2295"/>
        <v>102.8</v>
      </c>
      <c r="U3993" s="69">
        <f t="shared" si="2296"/>
        <v>0</v>
      </c>
      <c r="V3993" s="77">
        <f t="shared" si="2297"/>
        <v>102.8</v>
      </c>
      <c r="X3993" s="69">
        <v>97.77</v>
      </c>
      <c r="Y3993" s="69">
        <v>5.03</v>
      </c>
      <c r="Z3993" s="69">
        <v>102.8</v>
      </c>
      <c r="AB3993" s="79">
        <f t="shared" si="2259"/>
        <v>9.9999999999909051E-3</v>
      </c>
    </row>
    <row r="3994" spans="1:28" ht="22.5" x14ac:dyDescent="0.25">
      <c r="A3994" s="71" t="s">
        <v>12749</v>
      </c>
      <c r="B3994" s="72" t="s">
        <v>17661</v>
      </c>
      <c r="C3994" s="73" t="s">
        <v>8910</v>
      </c>
      <c r="D3994" s="74">
        <v>0</v>
      </c>
      <c r="E3994" s="69">
        <v>4982.7</v>
      </c>
      <c r="F3994" s="75">
        <f t="shared" si="2289"/>
        <v>0</v>
      </c>
      <c r="H3994" s="69">
        <f t="shared" si="2290"/>
        <v>4982.7</v>
      </c>
      <c r="I3994" s="69">
        <f t="shared" si="2290"/>
        <v>0</v>
      </c>
      <c r="J3994" s="69">
        <f t="shared" si="2291"/>
        <v>4982.7</v>
      </c>
      <c r="K3994" s="69">
        <v>0</v>
      </c>
      <c r="L3994" s="75">
        <f t="shared" si="2292"/>
        <v>4982.7</v>
      </c>
      <c r="N3994" s="69">
        <v>4982.7</v>
      </c>
      <c r="O3994" s="69">
        <v>0</v>
      </c>
      <c r="P3994" s="69">
        <f t="shared" si="2293"/>
        <v>4982.7</v>
      </c>
      <c r="Q3994" s="63"/>
      <c r="R3994" s="69">
        <f t="shared" si="2294"/>
        <v>4982.7</v>
      </c>
      <c r="S3994" s="69">
        <f t="shared" si="2294"/>
        <v>0</v>
      </c>
      <c r="T3994" s="69">
        <f t="shared" si="2295"/>
        <v>4982.7</v>
      </c>
      <c r="U3994" s="69">
        <f t="shared" si="2296"/>
        <v>0</v>
      </c>
      <c r="V3994" s="77">
        <f t="shared" si="2297"/>
        <v>4982.7</v>
      </c>
      <c r="X3994" s="69">
        <v>4982.7</v>
      </c>
      <c r="Y3994" s="69">
        <v>0</v>
      </c>
      <c r="Z3994" s="69">
        <v>4982.7</v>
      </c>
      <c r="AB3994" s="79">
        <f t="shared" si="2259"/>
        <v>-9.9999999999909051E-3</v>
      </c>
    </row>
    <row r="3995" spans="1:28" ht="22.5" x14ac:dyDescent="0.25">
      <c r="A3995" s="71" t="s">
        <v>12750</v>
      </c>
      <c r="B3995" s="72" t="s">
        <v>17662</v>
      </c>
      <c r="C3995" s="73" t="s">
        <v>8910</v>
      </c>
      <c r="D3995" s="74">
        <v>0</v>
      </c>
      <c r="E3995" s="69">
        <v>23505.439999999999</v>
      </c>
      <c r="F3995" s="75">
        <f t="shared" si="2289"/>
        <v>0</v>
      </c>
      <c r="H3995" s="69">
        <f t="shared" si="2290"/>
        <v>23505.439999999999</v>
      </c>
      <c r="I3995" s="69">
        <f t="shared" si="2290"/>
        <v>0</v>
      </c>
      <c r="J3995" s="69">
        <f t="shared" si="2291"/>
        <v>23505.439999999999</v>
      </c>
      <c r="K3995" s="69">
        <v>0</v>
      </c>
      <c r="L3995" s="75">
        <f t="shared" si="2292"/>
        <v>23505.439999999999</v>
      </c>
      <c r="N3995" s="69">
        <v>23505.439999999999</v>
      </c>
      <c r="O3995" s="69">
        <v>0</v>
      </c>
      <c r="P3995" s="69">
        <f t="shared" si="2293"/>
        <v>23505.439999999999</v>
      </c>
      <c r="Q3995" s="63"/>
      <c r="R3995" s="69">
        <f t="shared" si="2294"/>
        <v>23505.439999999999</v>
      </c>
      <c r="S3995" s="69">
        <f t="shared" si="2294"/>
        <v>0</v>
      </c>
      <c r="T3995" s="69">
        <f t="shared" si="2295"/>
        <v>23505.439999999999</v>
      </c>
      <c r="U3995" s="69">
        <f t="shared" si="2296"/>
        <v>0</v>
      </c>
      <c r="V3995" s="77">
        <f t="shared" si="2297"/>
        <v>23505.439999999999</v>
      </c>
      <c r="X3995" s="69">
        <v>23505.439999999999</v>
      </c>
      <c r="Y3995" s="69">
        <v>0</v>
      </c>
      <c r="Z3995" s="69">
        <v>23505.439999999999</v>
      </c>
      <c r="AB3995" s="79">
        <f t="shared" si="2259"/>
        <v>-1.0000000000001563E-2</v>
      </c>
    </row>
    <row r="3996" spans="1:28" x14ac:dyDescent="0.25">
      <c r="A3996" s="71" t="s">
        <v>12751</v>
      </c>
      <c r="B3996" s="72" t="s">
        <v>17663</v>
      </c>
      <c r="C3996" s="73" t="s">
        <v>8910</v>
      </c>
      <c r="D3996" s="74">
        <v>0</v>
      </c>
      <c r="E3996" s="69">
        <v>52692.05</v>
      </c>
      <c r="F3996" s="75">
        <f t="shared" si="2289"/>
        <v>0</v>
      </c>
      <c r="H3996" s="69">
        <f t="shared" si="2290"/>
        <v>52692.05</v>
      </c>
      <c r="I3996" s="69">
        <f t="shared" si="2290"/>
        <v>0</v>
      </c>
      <c r="J3996" s="69">
        <f t="shared" si="2291"/>
        <v>52692.05</v>
      </c>
      <c r="K3996" s="69">
        <v>0</v>
      </c>
      <c r="L3996" s="75">
        <f t="shared" si="2292"/>
        <v>52692.05</v>
      </c>
      <c r="N3996" s="69">
        <v>52692.05</v>
      </c>
      <c r="O3996" s="69">
        <v>0</v>
      </c>
      <c r="P3996" s="69">
        <f t="shared" si="2293"/>
        <v>52692.05</v>
      </c>
      <c r="Q3996" s="63"/>
      <c r="R3996" s="69">
        <f t="shared" si="2294"/>
        <v>52692.05</v>
      </c>
      <c r="S3996" s="69">
        <f t="shared" si="2294"/>
        <v>0</v>
      </c>
      <c r="T3996" s="69">
        <f t="shared" si="2295"/>
        <v>52692.05</v>
      </c>
      <c r="U3996" s="69">
        <f t="shared" si="2296"/>
        <v>0</v>
      </c>
      <c r="V3996" s="77">
        <f t="shared" si="2297"/>
        <v>52692.05</v>
      </c>
      <c r="X3996" s="69">
        <v>52692.05</v>
      </c>
      <c r="Y3996" s="69">
        <v>0</v>
      </c>
      <c r="Z3996" s="69">
        <v>52692.05</v>
      </c>
      <c r="AB3996" s="79">
        <f t="shared" si="2259"/>
        <v>-1.0000000000005116E-2</v>
      </c>
    </row>
    <row r="3997" spans="1:28" ht="22.5" x14ac:dyDescent="0.25">
      <c r="A3997" s="65" t="s">
        <v>12752</v>
      </c>
      <c r="B3997" s="66" t="s">
        <v>17664</v>
      </c>
      <c r="C3997" s="67"/>
      <c r="D3997" s="68"/>
      <c r="E3997" s="69"/>
      <c r="F3997" s="70"/>
      <c r="H3997" s="69"/>
      <c r="I3997" s="69"/>
      <c r="J3997" s="69"/>
      <c r="K3997" s="69"/>
      <c r="L3997" s="75"/>
      <c r="N3997" s="69"/>
      <c r="O3997" s="69"/>
      <c r="P3997" s="69"/>
      <c r="Q3997" s="63"/>
      <c r="R3997" s="69"/>
      <c r="S3997" s="69"/>
      <c r="T3997" s="69"/>
      <c r="U3997" s="69"/>
      <c r="V3997" s="77"/>
      <c r="X3997" s="69"/>
      <c r="Y3997" s="69"/>
      <c r="Z3997" s="69"/>
      <c r="AA3997" s="78"/>
      <c r="AB3997" s="79">
        <f t="shared" si="2259"/>
        <v>0</v>
      </c>
    </row>
    <row r="3998" spans="1:28" ht="22.5" x14ac:dyDescent="0.25">
      <c r="A3998" s="71" t="s">
        <v>12753</v>
      </c>
      <c r="B3998" s="72" t="s">
        <v>17665</v>
      </c>
      <c r="C3998" s="73" t="s">
        <v>8753</v>
      </c>
      <c r="D3998" s="74">
        <v>0</v>
      </c>
      <c r="E3998" s="69">
        <v>6517.36</v>
      </c>
      <c r="F3998" s="75">
        <f>ROUND(D3998*E3998,2)</f>
        <v>0</v>
      </c>
      <c r="G3998" s="76"/>
      <c r="H3998" s="69">
        <f t="shared" ref="H3998:I4000" si="2298">ROUND(N3998+(N3998*$H$2/100),2)</f>
        <v>6467.03</v>
      </c>
      <c r="I3998" s="69">
        <f t="shared" si="2298"/>
        <v>50.33</v>
      </c>
      <c r="J3998" s="69">
        <f>H3998+I3998</f>
        <v>6517.36</v>
      </c>
      <c r="K3998" s="69">
        <v>0</v>
      </c>
      <c r="L3998" s="75">
        <f>SUM(J3998:K3998)</f>
        <v>6517.36</v>
      </c>
      <c r="N3998" s="69">
        <v>6467.03</v>
      </c>
      <c r="O3998" s="69">
        <v>50.33</v>
      </c>
      <c r="P3998" s="69">
        <f>SUM(N3998:O3998)</f>
        <v>6517.36</v>
      </c>
      <c r="Q3998" s="63"/>
      <c r="R3998" s="69">
        <f t="shared" ref="R3998:S4000" si="2299">X3998</f>
        <v>6467.03</v>
      </c>
      <c r="S3998" s="69">
        <f t="shared" si="2299"/>
        <v>50.34</v>
      </c>
      <c r="T3998" s="69">
        <f>R3998+S3998</f>
        <v>6517.37</v>
      </c>
      <c r="U3998" s="69">
        <f>ROUND(Z3998*$H$2,2)/100</f>
        <v>0</v>
      </c>
      <c r="V3998" s="77">
        <f>SUM(T3998:U3998)</f>
        <v>6517.37</v>
      </c>
      <c r="X3998" s="69">
        <v>6467.03</v>
      </c>
      <c r="Y3998" s="69">
        <v>50.34</v>
      </c>
      <c r="Z3998" s="69">
        <v>6517.37</v>
      </c>
      <c r="AA3998" s="78"/>
      <c r="AB3998" s="79">
        <f t="shared" si="2259"/>
        <v>0</v>
      </c>
    </row>
    <row r="3999" spans="1:28" ht="22.5" x14ac:dyDescent="0.25">
      <c r="A3999" s="71" t="s">
        <v>12754</v>
      </c>
      <c r="B3999" s="72" t="s">
        <v>17666</v>
      </c>
      <c r="C3999" s="73" t="s">
        <v>8753</v>
      </c>
      <c r="D3999" s="74">
        <v>0</v>
      </c>
      <c r="E3999" s="69">
        <v>9166.5399999999991</v>
      </c>
      <c r="F3999" s="75">
        <f>ROUND(D3999*E3999,2)</f>
        <v>0</v>
      </c>
      <c r="G3999" s="76"/>
      <c r="H3999" s="69">
        <f t="shared" si="2298"/>
        <v>9116.2099999999991</v>
      </c>
      <c r="I3999" s="69">
        <f t="shared" si="2298"/>
        <v>50.33</v>
      </c>
      <c r="J3999" s="69">
        <f>H3999+I3999</f>
        <v>9166.5399999999991</v>
      </c>
      <c r="K3999" s="69">
        <v>0</v>
      </c>
      <c r="L3999" s="75">
        <f>SUM(J3999:K3999)</f>
        <v>9166.5399999999991</v>
      </c>
      <c r="N3999" s="69">
        <v>9116.2099999999991</v>
      </c>
      <c r="O3999" s="69">
        <v>50.33</v>
      </c>
      <c r="P3999" s="69">
        <f>SUM(N3999:O3999)</f>
        <v>9166.5399999999991</v>
      </c>
      <c r="Q3999" s="63"/>
      <c r="R3999" s="69">
        <f t="shared" si="2299"/>
        <v>9116.2099999999991</v>
      </c>
      <c r="S3999" s="69">
        <f t="shared" si="2299"/>
        <v>50.34</v>
      </c>
      <c r="T3999" s="69">
        <f>R3999+S3999</f>
        <v>9166.5499999999993</v>
      </c>
      <c r="U3999" s="69">
        <f>ROUND(Z3999*$H$2,2)/100</f>
        <v>0</v>
      </c>
      <c r="V3999" s="77">
        <f>SUM(T3999:U3999)</f>
        <v>9166.5499999999993</v>
      </c>
      <c r="X3999" s="69">
        <v>9116.2099999999991</v>
      </c>
      <c r="Y3999" s="69">
        <v>50.34</v>
      </c>
      <c r="Z3999" s="69">
        <v>9166.5499999999993</v>
      </c>
      <c r="AA3999" s="78"/>
      <c r="AB3999" s="79">
        <f t="shared" si="2259"/>
        <v>0</v>
      </c>
    </row>
    <row r="4000" spans="1:28" x14ac:dyDescent="0.25">
      <c r="A4000" s="71" t="s">
        <v>12755</v>
      </c>
      <c r="B4000" s="72" t="s">
        <v>17667</v>
      </c>
      <c r="C4000" s="73" t="s">
        <v>8753</v>
      </c>
      <c r="D4000" s="74">
        <v>0</v>
      </c>
      <c r="E4000" s="69">
        <v>27517.99</v>
      </c>
      <c r="F4000" s="75">
        <f>ROUND(D4000*E4000,2)</f>
        <v>0</v>
      </c>
      <c r="G4000" s="76"/>
      <c r="H4000" s="69">
        <f t="shared" si="2298"/>
        <v>27467.66</v>
      </c>
      <c r="I4000" s="69">
        <f t="shared" si="2298"/>
        <v>50.33</v>
      </c>
      <c r="J4000" s="69">
        <f>H4000+I4000</f>
        <v>27517.99</v>
      </c>
      <c r="K4000" s="69">
        <v>0</v>
      </c>
      <c r="L4000" s="75">
        <f>SUM(J4000:K4000)</f>
        <v>27517.99</v>
      </c>
      <c r="N4000" s="69">
        <v>27467.66</v>
      </c>
      <c r="O4000" s="69">
        <v>50.33</v>
      </c>
      <c r="P4000" s="69">
        <f>SUM(N4000:O4000)</f>
        <v>27517.99</v>
      </c>
      <c r="Q4000" s="63"/>
      <c r="R4000" s="69">
        <f t="shared" si="2299"/>
        <v>27467.66</v>
      </c>
      <c r="S4000" s="69">
        <f t="shared" si="2299"/>
        <v>50.34</v>
      </c>
      <c r="T4000" s="69">
        <f>R4000+S4000</f>
        <v>27518</v>
      </c>
      <c r="U4000" s="69">
        <f>ROUND(Z4000*$H$2,2)/100</f>
        <v>0</v>
      </c>
      <c r="V4000" s="77">
        <f>SUM(T4000:U4000)</f>
        <v>27518</v>
      </c>
      <c r="X4000" s="69">
        <v>27467.66</v>
      </c>
      <c r="Y4000" s="69">
        <v>50.34</v>
      </c>
      <c r="Z4000" s="69">
        <v>27518</v>
      </c>
      <c r="AA4000" s="78"/>
      <c r="AB4000" s="79">
        <f t="shared" si="2259"/>
        <v>0</v>
      </c>
    </row>
    <row r="4001" spans="1:28" ht="22.5" x14ac:dyDescent="0.25">
      <c r="A4001" s="65" t="s">
        <v>12756</v>
      </c>
      <c r="B4001" s="66" t="s">
        <v>17668</v>
      </c>
      <c r="C4001" s="67"/>
      <c r="D4001" s="68"/>
      <c r="E4001" s="69"/>
      <c r="F4001" s="70"/>
      <c r="H4001" s="69"/>
      <c r="I4001" s="69"/>
      <c r="J4001" s="69"/>
      <c r="K4001" s="69"/>
      <c r="L4001" s="75"/>
      <c r="N4001" s="69"/>
      <c r="O4001" s="69"/>
      <c r="P4001" s="69"/>
      <c r="Q4001" s="63"/>
      <c r="R4001" s="69"/>
      <c r="S4001" s="69"/>
      <c r="T4001" s="69"/>
      <c r="U4001" s="69"/>
      <c r="V4001" s="77"/>
      <c r="X4001" s="69"/>
      <c r="Y4001" s="69"/>
      <c r="Z4001" s="69"/>
      <c r="AA4001" s="78"/>
      <c r="AB4001" s="79">
        <f t="shared" si="2259"/>
        <v>-1.0000000000218279E-2</v>
      </c>
    </row>
    <row r="4002" spans="1:28" ht="22.5" x14ac:dyDescent="0.25">
      <c r="A4002" s="71" t="s">
        <v>12757</v>
      </c>
      <c r="B4002" s="72" t="s">
        <v>17669</v>
      </c>
      <c r="C4002" s="73" t="s">
        <v>8753</v>
      </c>
      <c r="D4002" s="74">
        <v>0</v>
      </c>
      <c r="E4002" s="69">
        <v>29870.309999999998</v>
      </c>
      <c r="F4002" s="75">
        <f t="shared" ref="F4002:F4018" si="2300">ROUND(D4002*E4002,2)</f>
        <v>0</v>
      </c>
      <c r="G4002" s="76"/>
      <c r="H4002" s="69">
        <f t="shared" ref="H4002:I4018" si="2301">ROUND(N4002+(N4002*$H$2/100),2)</f>
        <v>29775.919999999998</v>
      </c>
      <c r="I4002" s="69">
        <f t="shared" si="2301"/>
        <v>94.39</v>
      </c>
      <c r="J4002" s="69">
        <f t="shared" ref="J4002:J4018" si="2302">H4002+I4002</f>
        <v>29870.309999999998</v>
      </c>
      <c r="K4002" s="69">
        <v>0</v>
      </c>
      <c r="L4002" s="75">
        <f t="shared" ref="L4002:L4018" si="2303">SUM(J4002:K4002)</f>
        <v>29870.309999999998</v>
      </c>
      <c r="N4002" s="69">
        <v>29775.919999999998</v>
      </c>
      <c r="O4002" s="69">
        <v>94.39</v>
      </c>
      <c r="P4002" s="69">
        <f t="shared" ref="P4002:P4018" si="2304">SUM(N4002:O4002)</f>
        <v>29870.309999999998</v>
      </c>
      <c r="Q4002" s="63"/>
      <c r="R4002" s="69">
        <f t="shared" ref="R4002:S4018" si="2305">X4002</f>
        <v>29775.919999999998</v>
      </c>
      <c r="S4002" s="69">
        <f t="shared" si="2305"/>
        <v>94.4</v>
      </c>
      <c r="T4002" s="69">
        <f t="shared" ref="T4002:T4018" si="2306">R4002+S4002</f>
        <v>29870.32</v>
      </c>
      <c r="U4002" s="69">
        <f t="shared" ref="U4002:U4018" si="2307">ROUND(Z4002*$H$2,2)/100</f>
        <v>0</v>
      </c>
      <c r="V4002" s="77">
        <f t="shared" ref="V4002:V4018" si="2308">SUM(T4002:U4002)</f>
        <v>29870.32</v>
      </c>
      <c r="X4002" s="69">
        <v>29775.919999999998</v>
      </c>
      <c r="Y4002" s="69">
        <v>94.4</v>
      </c>
      <c r="Z4002" s="69">
        <v>29870.32</v>
      </c>
      <c r="AA4002" s="78"/>
      <c r="AB4002" s="79">
        <f t="shared" si="2259"/>
        <v>-1.0000000000218279E-2</v>
      </c>
    </row>
    <row r="4003" spans="1:28" ht="22.5" x14ac:dyDescent="0.25">
      <c r="A4003" s="71" t="s">
        <v>12758</v>
      </c>
      <c r="B4003" s="72" t="s">
        <v>17670</v>
      </c>
      <c r="C4003" s="73" t="s">
        <v>8753</v>
      </c>
      <c r="D4003" s="74">
        <v>0</v>
      </c>
      <c r="E4003" s="69">
        <v>40502.620000000003</v>
      </c>
      <c r="F4003" s="75">
        <f t="shared" si="2300"/>
        <v>0</v>
      </c>
      <c r="G4003" s="76"/>
      <c r="H4003" s="69">
        <f t="shared" si="2301"/>
        <v>40408.230000000003</v>
      </c>
      <c r="I4003" s="69">
        <f t="shared" si="2301"/>
        <v>94.39</v>
      </c>
      <c r="J4003" s="69">
        <f t="shared" si="2302"/>
        <v>40502.620000000003</v>
      </c>
      <c r="K4003" s="69">
        <v>0</v>
      </c>
      <c r="L4003" s="75">
        <f t="shared" si="2303"/>
        <v>40502.620000000003</v>
      </c>
      <c r="N4003" s="69">
        <v>40408.230000000003</v>
      </c>
      <c r="O4003" s="69">
        <v>94.39</v>
      </c>
      <c r="P4003" s="69">
        <f t="shared" si="2304"/>
        <v>40502.620000000003</v>
      </c>
      <c r="Q4003" s="63"/>
      <c r="R4003" s="69">
        <f t="shared" si="2305"/>
        <v>40408.230000000003</v>
      </c>
      <c r="S4003" s="69">
        <f t="shared" si="2305"/>
        <v>94.4</v>
      </c>
      <c r="T4003" s="69">
        <f t="shared" si="2306"/>
        <v>40502.630000000005</v>
      </c>
      <c r="U4003" s="69">
        <f t="shared" si="2307"/>
        <v>0</v>
      </c>
      <c r="V4003" s="77">
        <f t="shared" si="2308"/>
        <v>40502.630000000005</v>
      </c>
      <c r="X4003" s="69">
        <v>40408.230000000003</v>
      </c>
      <c r="Y4003" s="69">
        <v>94.4</v>
      </c>
      <c r="Z4003" s="69">
        <v>40502.629999999997</v>
      </c>
      <c r="AA4003" s="78"/>
      <c r="AB4003" s="79">
        <f t="shared" ref="AB4003:AB4066" si="2309">P4000-Z4000</f>
        <v>-9.9999999983992893E-3</v>
      </c>
    </row>
    <row r="4004" spans="1:28" ht="22.5" x14ac:dyDescent="0.25">
      <c r="A4004" s="71" t="s">
        <v>12759</v>
      </c>
      <c r="B4004" s="72" t="s">
        <v>17671</v>
      </c>
      <c r="C4004" s="73" t="s">
        <v>8753</v>
      </c>
      <c r="D4004" s="74">
        <v>0</v>
      </c>
      <c r="E4004" s="69">
        <v>39072.25</v>
      </c>
      <c r="F4004" s="75">
        <f t="shared" si="2300"/>
        <v>0</v>
      </c>
      <c r="G4004" s="76"/>
      <c r="H4004" s="69">
        <f t="shared" si="2301"/>
        <v>38977.86</v>
      </c>
      <c r="I4004" s="69">
        <f t="shared" si="2301"/>
        <v>94.39</v>
      </c>
      <c r="J4004" s="69">
        <f t="shared" si="2302"/>
        <v>39072.25</v>
      </c>
      <c r="K4004" s="69">
        <v>0</v>
      </c>
      <c r="L4004" s="75">
        <f t="shared" si="2303"/>
        <v>39072.25</v>
      </c>
      <c r="N4004" s="69">
        <v>38977.86</v>
      </c>
      <c r="O4004" s="69">
        <v>94.39</v>
      </c>
      <c r="P4004" s="69">
        <f t="shared" si="2304"/>
        <v>39072.25</v>
      </c>
      <c r="Q4004" s="63"/>
      <c r="R4004" s="69">
        <f t="shared" si="2305"/>
        <v>38977.86</v>
      </c>
      <c r="S4004" s="69">
        <f t="shared" si="2305"/>
        <v>94.4</v>
      </c>
      <c r="T4004" s="69">
        <f t="shared" si="2306"/>
        <v>39072.26</v>
      </c>
      <c r="U4004" s="69">
        <f t="shared" si="2307"/>
        <v>0</v>
      </c>
      <c r="V4004" s="77">
        <f t="shared" si="2308"/>
        <v>39072.26</v>
      </c>
      <c r="X4004" s="69">
        <v>38977.86</v>
      </c>
      <c r="Y4004" s="69">
        <v>94.4</v>
      </c>
      <c r="Z4004" s="69">
        <v>39072.26</v>
      </c>
      <c r="AA4004" s="78"/>
      <c r="AB4004" s="79">
        <f t="shared" si="2309"/>
        <v>0</v>
      </c>
    </row>
    <row r="4005" spans="1:28" s="33" customFormat="1" ht="22.5" x14ac:dyDescent="0.25">
      <c r="A4005" s="71" t="s">
        <v>12760</v>
      </c>
      <c r="B4005" s="72" t="s">
        <v>17672</v>
      </c>
      <c r="C4005" s="73" t="s">
        <v>8753</v>
      </c>
      <c r="D4005" s="74">
        <v>0</v>
      </c>
      <c r="E4005" s="69">
        <v>4455.16</v>
      </c>
      <c r="F4005" s="75">
        <f t="shared" si="2300"/>
        <v>0</v>
      </c>
      <c r="G4005" s="76"/>
      <c r="H4005" s="69">
        <f t="shared" si="2301"/>
        <v>4388.07</v>
      </c>
      <c r="I4005" s="69">
        <f t="shared" si="2301"/>
        <v>67.09</v>
      </c>
      <c r="J4005" s="69">
        <f t="shared" si="2302"/>
        <v>4455.16</v>
      </c>
      <c r="K4005" s="69">
        <v>0</v>
      </c>
      <c r="L4005" s="75">
        <f t="shared" si="2303"/>
        <v>4455.16</v>
      </c>
      <c r="N4005" s="69">
        <v>4388.07</v>
      </c>
      <c r="O4005" s="69">
        <v>67.09</v>
      </c>
      <c r="P4005" s="69">
        <f t="shared" si="2304"/>
        <v>4455.16</v>
      </c>
      <c r="Q4005" s="63"/>
      <c r="R4005" s="69">
        <f t="shared" si="2305"/>
        <v>4388.07</v>
      </c>
      <c r="S4005" s="69">
        <f t="shared" si="2305"/>
        <v>67.099999999999994</v>
      </c>
      <c r="T4005" s="69">
        <f t="shared" si="2306"/>
        <v>4455.17</v>
      </c>
      <c r="U4005" s="69">
        <f t="shared" si="2307"/>
        <v>0</v>
      </c>
      <c r="V4005" s="77">
        <f t="shared" si="2308"/>
        <v>4455.17</v>
      </c>
      <c r="X4005" s="69">
        <v>4388.07</v>
      </c>
      <c r="Y4005" s="69">
        <v>67.099999999999994</v>
      </c>
      <c r="Z4005" s="69">
        <v>4455.17</v>
      </c>
      <c r="AA4005" s="78"/>
      <c r="AB4005" s="79">
        <f t="shared" si="2309"/>
        <v>-1.0000000002037268E-2</v>
      </c>
    </row>
    <row r="4006" spans="1:28" ht="22.5" x14ac:dyDescent="0.25">
      <c r="A4006" s="71" t="s">
        <v>12761</v>
      </c>
      <c r="B4006" s="72" t="s">
        <v>17673</v>
      </c>
      <c r="C4006" s="73" t="s">
        <v>8753</v>
      </c>
      <c r="D4006" s="74">
        <v>0</v>
      </c>
      <c r="E4006" s="69">
        <v>12254.14</v>
      </c>
      <c r="F4006" s="75">
        <f t="shared" si="2300"/>
        <v>0</v>
      </c>
      <c r="G4006" s="76"/>
      <c r="H4006" s="69">
        <f t="shared" si="2301"/>
        <v>12159.75</v>
      </c>
      <c r="I4006" s="69">
        <f t="shared" si="2301"/>
        <v>94.39</v>
      </c>
      <c r="J4006" s="69">
        <f t="shared" si="2302"/>
        <v>12254.14</v>
      </c>
      <c r="K4006" s="69">
        <v>0</v>
      </c>
      <c r="L4006" s="75">
        <f t="shared" si="2303"/>
        <v>12254.14</v>
      </c>
      <c r="N4006" s="69">
        <v>12159.75</v>
      </c>
      <c r="O4006" s="69">
        <v>94.39</v>
      </c>
      <c r="P4006" s="69">
        <f t="shared" si="2304"/>
        <v>12254.14</v>
      </c>
      <c r="Q4006" s="63"/>
      <c r="R4006" s="69">
        <f t="shared" si="2305"/>
        <v>12159.75</v>
      </c>
      <c r="S4006" s="69">
        <f t="shared" si="2305"/>
        <v>94.4</v>
      </c>
      <c r="T4006" s="69">
        <f t="shared" si="2306"/>
        <v>12254.15</v>
      </c>
      <c r="U4006" s="69">
        <f t="shared" si="2307"/>
        <v>0</v>
      </c>
      <c r="V4006" s="77">
        <f t="shared" si="2308"/>
        <v>12254.15</v>
      </c>
      <c r="X4006" s="69">
        <v>12159.75</v>
      </c>
      <c r="Y4006" s="69">
        <v>94.4</v>
      </c>
      <c r="Z4006" s="69">
        <v>12254.15</v>
      </c>
      <c r="AA4006" s="78"/>
      <c r="AB4006" s="79">
        <f t="shared" si="2309"/>
        <v>-9.9999999947613105E-3</v>
      </c>
    </row>
    <row r="4007" spans="1:28" ht="22.5" x14ac:dyDescent="0.25">
      <c r="A4007" s="71" t="s">
        <v>12762</v>
      </c>
      <c r="B4007" s="72" t="s">
        <v>17674</v>
      </c>
      <c r="C4007" s="73" t="s">
        <v>8753</v>
      </c>
      <c r="D4007" s="74">
        <v>0</v>
      </c>
      <c r="E4007" s="69">
        <v>17086.689999999999</v>
      </c>
      <c r="F4007" s="75">
        <f t="shared" si="2300"/>
        <v>0</v>
      </c>
      <c r="G4007" s="76"/>
      <c r="H4007" s="69">
        <f t="shared" si="2301"/>
        <v>17019.599999999999</v>
      </c>
      <c r="I4007" s="69">
        <f t="shared" si="2301"/>
        <v>67.09</v>
      </c>
      <c r="J4007" s="69">
        <f t="shared" si="2302"/>
        <v>17086.689999999999</v>
      </c>
      <c r="K4007" s="69">
        <v>0</v>
      </c>
      <c r="L4007" s="75">
        <f t="shared" si="2303"/>
        <v>17086.689999999999</v>
      </c>
      <c r="N4007" s="69">
        <v>17019.599999999999</v>
      </c>
      <c r="O4007" s="69">
        <v>67.09</v>
      </c>
      <c r="P4007" s="69">
        <f t="shared" si="2304"/>
        <v>17086.689999999999</v>
      </c>
      <c r="Q4007" s="63"/>
      <c r="R4007" s="69">
        <f t="shared" si="2305"/>
        <v>17019.599999999999</v>
      </c>
      <c r="S4007" s="69">
        <f t="shared" si="2305"/>
        <v>67.099999999999994</v>
      </c>
      <c r="T4007" s="69">
        <f t="shared" si="2306"/>
        <v>17086.699999999997</v>
      </c>
      <c r="U4007" s="69">
        <f t="shared" si="2307"/>
        <v>0</v>
      </c>
      <c r="V4007" s="77">
        <f t="shared" si="2308"/>
        <v>17086.699999999997</v>
      </c>
      <c r="X4007" s="69">
        <v>17019.599999999999</v>
      </c>
      <c r="Y4007" s="69">
        <v>67.099999999999994</v>
      </c>
      <c r="Z4007" s="69">
        <v>17086.7</v>
      </c>
      <c r="AA4007" s="78"/>
      <c r="AB4007" s="79">
        <f t="shared" si="2309"/>
        <v>-1.0000000002037268E-2</v>
      </c>
    </row>
    <row r="4008" spans="1:28" ht="22.5" x14ac:dyDescent="0.25">
      <c r="A4008" s="71" t="s">
        <v>12763</v>
      </c>
      <c r="B4008" s="72" t="s">
        <v>17675</v>
      </c>
      <c r="C4008" s="73" t="s">
        <v>8753</v>
      </c>
      <c r="D4008" s="74">
        <v>0</v>
      </c>
      <c r="E4008" s="69">
        <v>644.9799999999999</v>
      </c>
      <c r="F4008" s="75">
        <f t="shared" si="2300"/>
        <v>0</v>
      </c>
      <c r="G4008" s="76"/>
      <c r="H4008" s="69">
        <f t="shared" si="2301"/>
        <v>611.42999999999995</v>
      </c>
      <c r="I4008" s="69">
        <f t="shared" si="2301"/>
        <v>33.549999999999997</v>
      </c>
      <c r="J4008" s="69">
        <f t="shared" si="2302"/>
        <v>644.9799999999999</v>
      </c>
      <c r="K4008" s="69">
        <v>0</v>
      </c>
      <c r="L4008" s="75">
        <f t="shared" si="2303"/>
        <v>644.9799999999999</v>
      </c>
      <c r="N4008" s="69">
        <v>611.42999999999995</v>
      </c>
      <c r="O4008" s="69">
        <v>33.549999999999997</v>
      </c>
      <c r="P4008" s="69">
        <f t="shared" si="2304"/>
        <v>644.9799999999999</v>
      </c>
      <c r="Q4008" s="63"/>
      <c r="R4008" s="69">
        <f t="shared" si="2305"/>
        <v>611.42999999999995</v>
      </c>
      <c r="S4008" s="69">
        <f t="shared" si="2305"/>
        <v>33.549999999999997</v>
      </c>
      <c r="T4008" s="69">
        <f t="shared" si="2306"/>
        <v>644.9799999999999</v>
      </c>
      <c r="U4008" s="69">
        <f t="shared" si="2307"/>
        <v>0</v>
      </c>
      <c r="V4008" s="77">
        <f t="shared" si="2308"/>
        <v>644.9799999999999</v>
      </c>
      <c r="X4008" s="69">
        <v>611.42999999999995</v>
      </c>
      <c r="Y4008" s="69">
        <v>33.549999999999997</v>
      </c>
      <c r="Z4008" s="69">
        <v>644.98</v>
      </c>
      <c r="AA4008" s="78"/>
      <c r="AB4008" s="79">
        <f t="shared" si="2309"/>
        <v>-1.0000000000218279E-2</v>
      </c>
    </row>
    <row r="4009" spans="1:28" ht="22.5" x14ac:dyDescent="0.25">
      <c r="A4009" s="71" t="s">
        <v>12764</v>
      </c>
      <c r="B4009" s="72" t="s">
        <v>17676</v>
      </c>
      <c r="C4009" s="73" t="s">
        <v>8753</v>
      </c>
      <c r="D4009" s="74">
        <v>0</v>
      </c>
      <c r="E4009" s="69">
        <v>42435.8</v>
      </c>
      <c r="F4009" s="75">
        <f t="shared" si="2300"/>
        <v>0</v>
      </c>
      <c r="G4009" s="76"/>
      <c r="H4009" s="69">
        <f t="shared" si="2301"/>
        <v>42341.41</v>
      </c>
      <c r="I4009" s="69">
        <f t="shared" si="2301"/>
        <v>94.39</v>
      </c>
      <c r="J4009" s="69">
        <f t="shared" si="2302"/>
        <v>42435.8</v>
      </c>
      <c r="K4009" s="69">
        <v>0</v>
      </c>
      <c r="L4009" s="75">
        <f t="shared" si="2303"/>
        <v>42435.8</v>
      </c>
      <c r="N4009" s="69">
        <v>42341.41</v>
      </c>
      <c r="O4009" s="69">
        <v>94.39</v>
      </c>
      <c r="P4009" s="69">
        <f t="shared" si="2304"/>
        <v>42435.8</v>
      </c>
      <c r="Q4009" s="63"/>
      <c r="R4009" s="69">
        <f t="shared" si="2305"/>
        <v>42341.41</v>
      </c>
      <c r="S4009" s="69">
        <f t="shared" si="2305"/>
        <v>94.4</v>
      </c>
      <c r="T4009" s="69">
        <f t="shared" si="2306"/>
        <v>42435.810000000005</v>
      </c>
      <c r="U4009" s="69">
        <f t="shared" si="2307"/>
        <v>0</v>
      </c>
      <c r="V4009" s="77">
        <f t="shared" si="2308"/>
        <v>42435.810000000005</v>
      </c>
      <c r="X4009" s="69">
        <v>42341.41</v>
      </c>
      <c r="Y4009" s="69">
        <v>94.4</v>
      </c>
      <c r="Z4009" s="69">
        <v>42435.81</v>
      </c>
      <c r="AA4009" s="78"/>
      <c r="AB4009" s="79">
        <f t="shared" si="2309"/>
        <v>-1.0000000000218279E-2</v>
      </c>
    </row>
    <row r="4010" spans="1:28" ht="22.5" x14ac:dyDescent="0.25">
      <c r="A4010" s="71" t="s">
        <v>12765</v>
      </c>
      <c r="B4010" s="72" t="s">
        <v>17677</v>
      </c>
      <c r="C4010" s="73" t="s">
        <v>8753</v>
      </c>
      <c r="D4010" s="74">
        <v>0</v>
      </c>
      <c r="E4010" s="69">
        <v>42776.44</v>
      </c>
      <c r="F4010" s="75">
        <f t="shared" si="2300"/>
        <v>0</v>
      </c>
      <c r="G4010" s="76"/>
      <c r="H4010" s="69">
        <f t="shared" si="2301"/>
        <v>42682.05</v>
      </c>
      <c r="I4010" s="69">
        <f t="shared" si="2301"/>
        <v>94.39</v>
      </c>
      <c r="J4010" s="69">
        <f t="shared" si="2302"/>
        <v>42776.44</v>
      </c>
      <c r="K4010" s="69">
        <v>0</v>
      </c>
      <c r="L4010" s="75">
        <f t="shared" si="2303"/>
        <v>42776.44</v>
      </c>
      <c r="N4010" s="69">
        <v>42682.05</v>
      </c>
      <c r="O4010" s="69">
        <v>94.39</v>
      </c>
      <c r="P4010" s="69">
        <f t="shared" si="2304"/>
        <v>42776.44</v>
      </c>
      <c r="Q4010" s="63"/>
      <c r="R4010" s="69">
        <f t="shared" si="2305"/>
        <v>42682.05</v>
      </c>
      <c r="S4010" s="69">
        <f t="shared" si="2305"/>
        <v>94.4</v>
      </c>
      <c r="T4010" s="69">
        <f t="shared" si="2306"/>
        <v>42776.450000000004</v>
      </c>
      <c r="U4010" s="69">
        <f t="shared" si="2307"/>
        <v>0</v>
      </c>
      <c r="V4010" s="77">
        <f t="shared" si="2308"/>
        <v>42776.450000000004</v>
      </c>
      <c r="X4010" s="69">
        <v>42682.05</v>
      </c>
      <c r="Y4010" s="69">
        <v>94.4</v>
      </c>
      <c r="Z4010" s="69">
        <v>42776.45</v>
      </c>
      <c r="AA4010" s="78"/>
      <c r="AB4010" s="79">
        <f t="shared" si="2309"/>
        <v>-1.0000000002037268E-2</v>
      </c>
    </row>
    <row r="4011" spans="1:28" ht="22.5" x14ac:dyDescent="0.25">
      <c r="A4011" s="71" t="s">
        <v>12766</v>
      </c>
      <c r="B4011" s="72" t="s">
        <v>17678</v>
      </c>
      <c r="C4011" s="73" t="s">
        <v>8753</v>
      </c>
      <c r="D4011" s="74">
        <v>0</v>
      </c>
      <c r="E4011" s="69">
        <v>99808</v>
      </c>
      <c r="F4011" s="75">
        <f t="shared" si="2300"/>
        <v>0</v>
      </c>
      <c r="G4011" s="76"/>
      <c r="H4011" s="69">
        <f t="shared" si="2301"/>
        <v>99713.61</v>
      </c>
      <c r="I4011" s="69">
        <f t="shared" si="2301"/>
        <v>94.39</v>
      </c>
      <c r="J4011" s="69">
        <f t="shared" si="2302"/>
        <v>99808</v>
      </c>
      <c r="K4011" s="69">
        <v>0</v>
      </c>
      <c r="L4011" s="75">
        <f t="shared" si="2303"/>
        <v>99808</v>
      </c>
      <c r="N4011" s="69">
        <v>99713.61</v>
      </c>
      <c r="O4011" s="69">
        <v>94.39</v>
      </c>
      <c r="P4011" s="69">
        <f t="shared" si="2304"/>
        <v>99808</v>
      </c>
      <c r="Q4011" s="63"/>
      <c r="R4011" s="69">
        <f t="shared" si="2305"/>
        <v>99713.61</v>
      </c>
      <c r="S4011" s="69">
        <f t="shared" si="2305"/>
        <v>94.4</v>
      </c>
      <c r="T4011" s="69">
        <f t="shared" si="2306"/>
        <v>99808.01</v>
      </c>
      <c r="U4011" s="69">
        <f t="shared" si="2307"/>
        <v>0</v>
      </c>
      <c r="V4011" s="77">
        <f t="shared" si="2308"/>
        <v>99808.01</v>
      </c>
      <c r="X4011" s="69">
        <v>99713.61</v>
      </c>
      <c r="Y4011" s="69">
        <v>94.4</v>
      </c>
      <c r="Z4011" s="69">
        <v>99808.01</v>
      </c>
      <c r="AA4011" s="78"/>
      <c r="AB4011" s="79">
        <f t="shared" si="2309"/>
        <v>0</v>
      </c>
    </row>
    <row r="4012" spans="1:28" ht="22.5" x14ac:dyDescent="0.25">
      <c r="A4012" s="71" t="s">
        <v>12767</v>
      </c>
      <c r="B4012" s="72" t="s">
        <v>17679</v>
      </c>
      <c r="C4012" s="73" t="s">
        <v>8753</v>
      </c>
      <c r="D4012" s="74">
        <v>0</v>
      </c>
      <c r="E4012" s="69">
        <v>122867.41</v>
      </c>
      <c r="F4012" s="75">
        <f t="shared" si="2300"/>
        <v>0</v>
      </c>
      <c r="G4012" s="76"/>
      <c r="H4012" s="69">
        <f t="shared" si="2301"/>
        <v>122773.02</v>
      </c>
      <c r="I4012" s="69">
        <f t="shared" si="2301"/>
        <v>94.39</v>
      </c>
      <c r="J4012" s="69">
        <f t="shared" si="2302"/>
        <v>122867.41</v>
      </c>
      <c r="K4012" s="69">
        <v>0</v>
      </c>
      <c r="L4012" s="75">
        <f t="shared" si="2303"/>
        <v>122867.41</v>
      </c>
      <c r="N4012" s="69">
        <v>122773.02</v>
      </c>
      <c r="O4012" s="69">
        <v>94.39</v>
      </c>
      <c r="P4012" s="69">
        <f t="shared" si="2304"/>
        <v>122867.41</v>
      </c>
      <c r="Q4012" s="63"/>
      <c r="R4012" s="69">
        <f t="shared" si="2305"/>
        <v>122773.02</v>
      </c>
      <c r="S4012" s="69">
        <f t="shared" si="2305"/>
        <v>94.4</v>
      </c>
      <c r="T4012" s="69">
        <f t="shared" si="2306"/>
        <v>122867.42</v>
      </c>
      <c r="U4012" s="69">
        <f t="shared" si="2307"/>
        <v>0</v>
      </c>
      <c r="V4012" s="77">
        <f t="shared" si="2308"/>
        <v>122867.42</v>
      </c>
      <c r="X4012" s="69">
        <v>122773.02</v>
      </c>
      <c r="Y4012" s="69">
        <v>94.4</v>
      </c>
      <c r="Z4012" s="69">
        <v>122867.42</v>
      </c>
      <c r="AA4012" s="78"/>
      <c r="AB4012" s="79">
        <f t="shared" si="2309"/>
        <v>-9.9999999947613105E-3</v>
      </c>
    </row>
    <row r="4013" spans="1:28" ht="22.5" x14ac:dyDescent="0.25">
      <c r="A4013" s="71" t="s">
        <v>12768</v>
      </c>
      <c r="B4013" s="72" t="s">
        <v>17680</v>
      </c>
      <c r="C4013" s="73" t="s">
        <v>8753</v>
      </c>
      <c r="D4013" s="74">
        <v>0</v>
      </c>
      <c r="E4013" s="69">
        <v>40285.69</v>
      </c>
      <c r="F4013" s="75">
        <f t="shared" si="2300"/>
        <v>0</v>
      </c>
      <c r="G4013" s="76"/>
      <c r="H4013" s="69">
        <f t="shared" si="2301"/>
        <v>40191.300000000003</v>
      </c>
      <c r="I4013" s="69">
        <f t="shared" si="2301"/>
        <v>94.39</v>
      </c>
      <c r="J4013" s="69">
        <f t="shared" si="2302"/>
        <v>40285.69</v>
      </c>
      <c r="K4013" s="69">
        <v>0</v>
      </c>
      <c r="L4013" s="75">
        <f t="shared" si="2303"/>
        <v>40285.69</v>
      </c>
      <c r="N4013" s="69">
        <v>40191.300000000003</v>
      </c>
      <c r="O4013" s="69">
        <v>94.39</v>
      </c>
      <c r="P4013" s="69">
        <f t="shared" si="2304"/>
        <v>40285.69</v>
      </c>
      <c r="Q4013" s="63"/>
      <c r="R4013" s="69">
        <f t="shared" si="2305"/>
        <v>40191.300000000003</v>
      </c>
      <c r="S4013" s="69">
        <f t="shared" si="2305"/>
        <v>94.4</v>
      </c>
      <c r="T4013" s="69">
        <f t="shared" si="2306"/>
        <v>40285.700000000004</v>
      </c>
      <c r="U4013" s="69">
        <f t="shared" si="2307"/>
        <v>0</v>
      </c>
      <c r="V4013" s="77">
        <f t="shared" si="2308"/>
        <v>40285.700000000004</v>
      </c>
      <c r="X4013" s="69">
        <v>40191.300000000003</v>
      </c>
      <c r="Y4013" s="69">
        <v>94.4</v>
      </c>
      <c r="Z4013" s="69">
        <v>40285.699999999997</v>
      </c>
      <c r="AA4013" s="78"/>
      <c r="AB4013" s="79">
        <f t="shared" si="2309"/>
        <v>-9.9999999947613105E-3</v>
      </c>
    </row>
    <row r="4014" spans="1:28" ht="22.5" x14ac:dyDescent="0.25">
      <c r="A4014" s="71" t="s">
        <v>12769</v>
      </c>
      <c r="B4014" s="72" t="s">
        <v>17681</v>
      </c>
      <c r="C4014" s="73" t="s">
        <v>8753</v>
      </c>
      <c r="D4014" s="74">
        <v>0</v>
      </c>
      <c r="E4014" s="69">
        <v>19296.14</v>
      </c>
      <c r="F4014" s="75">
        <f t="shared" si="2300"/>
        <v>0</v>
      </c>
      <c r="G4014" s="76"/>
      <c r="H4014" s="69">
        <f t="shared" si="2301"/>
        <v>19201.75</v>
      </c>
      <c r="I4014" s="69">
        <f t="shared" si="2301"/>
        <v>94.39</v>
      </c>
      <c r="J4014" s="69">
        <f t="shared" si="2302"/>
        <v>19296.14</v>
      </c>
      <c r="K4014" s="69">
        <v>0</v>
      </c>
      <c r="L4014" s="75">
        <f t="shared" si="2303"/>
        <v>19296.14</v>
      </c>
      <c r="N4014" s="69">
        <v>19201.75</v>
      </c>
      <c r="O4014" s="69">
        <v>94.39</v>
      </c>
      <c r="P4014" s="69">
        <f t="shared" si="2304"/>
        <v>19296.14</v>
      </c>
      <c r="Q4014" s="63"/>
      <c r="R4014" s="69">
        <f t="shared" si="2305"/>
        <v>19201.75</v>
      </c>
      <c r="S4014" s="69">
        <f t="shared" si="2305"/>
        <v>94.4</v>
      </c>
      <c r="T4014" s="69">
        <f t="shared" si="2306"/>
        <v>19296.150000000001</v>
      </c>
      <c r="U4014" s="69">
        <f t="shared" si="2307"/>
        <v>0</v>
      </c>
      <c r="V4014" s="77">
        <f t="shared" si="2308"/>
        <v>19296.150000000001</v>
      </c>
      <c r="X4014" s="69">
        <v>19201.75</v>
      </c>
      <c r="Y4014" s="69">
        <v>94.4</v>
      </c>
      <c r="Z4014" s="69">
        <v>19296.150000000001</v>
      </c>
      <c r="AA4014" s="78"/>
      <c r="AB4014" s="79">
        <f t="shared" si="2309"/>
        <v>-9.9999999947613105E-3</v>
      </c>
    </row>
    <row r="4015" spans="1:28" ht="22.5" x14ac:dyDescent="0.25">
      <c r="A4015" s="71" t="s">
        <v>12770</v>
      </c>
      <c r="B4015" s="72" t="s">
        <v>17682</v>
      </c>
      <c r="C4015" s="73" t="s">
        <v>8753</v>
      </c>
      <c r="D4015" s="74">
        <v>0</v>
      </c>
      <c r="E4015" s="69">
        <v>25711.73</v>
      </c>
      <c r="F4015" s="75">
        <f t="shared" si="2300"/>
        <v>0</v>
      </c>
      <c r="G4015" s="76"/>
      <c r="H4015" s="69">
        <f t="shared" si="2301"/>
        <v>25617.34</v>
      </c>
      <c r="I4015" s="69">
        <f t="shared" si="2301"/>
        <v>94.39</v>
      </c>
      <c r="J4015" s="69">
        <f t="shared" si="2302"/>
        <v>25711.73</v>
      </c>
      <c r="K4015" s="69">
        <v>0</v>
      </c>
      <c r="L4015" s="75">
        <f t="shared" si="2303"/>
        <v>25711.73</v>
      </c>
      <c r="N4015" s="69">
        <v>25617.34</v>
      </c>
      <c r="O4015" s="69">
        <v>94.39</v>
      </c>
      <c r="P4015" s="69">
        <f t="shared" si="2304"/>
        <v>25711.73</v>
      </c>
      <c r="Q4015" s="63"/>
      <c r="R4015" s="69">
        <f t="shared" si="2305"/>
        <v>25617.34</v>
      </c>
      <c r="S4015" s="69">
        <f t="shared" si="2305"/>
        <v>94.4</v>
      </c>
      <c r="T4015" s="69">
        <f t="shared" si="2306"/>
        <v>25711.74</v>
      </c>
      <c r="U4015" s="69">
        <f t="shared" si="2307"/>
        <v>0</v>
      </c>
      <c r="V4015" s="77">
        <f t="shared" si="2308"/>
        <v>25711.74</v>
      </c>
      <c r="X4015" s="69">
        <v>25617.34</v>
      </c>
      <c r="Y4015" s="69">
        <v>94.4</v>
      </c>
      <c r="Z4015" s="69">
        <v>25711.74</v>
      </c>
      <c r="AA4015" s="78"/>
      <c r="AB4015" s="79">
        <f t="shared" si="2309"/>
        <v>-9.9999999947613105E-3</v>
      </c>
    </row>
    <row r="4016" spans="1:28" ht="22.5" x14ac:dyDescent="0.25">
      <c r="A4016" s="71" t="s">
        <v>12771</v>
      </c>
      <c r="B4016" s="72" t="s">
        <v>17683</v>
      </c>
      <c r="C4016" s="73" t="s">
        <v>8753</v>
      </c>
      <c r="D4016" s="74">
        <v>0</v>
      </c>
      <c r="E4016" s="69">
        <v>70603.28</v>
      </c>
      <c r="F4016" s="75">
        <f t="shared" si="2300"/>
        <v>0</v>
      </c>
      <c r="G4016" s="76"/>
      <c r="H4016" s="69">
        <f t="shared" si="2301"/>
        <v>70508.89</v>
      </c>
      <c r="I4016" s="69">
        <f t="shared" si="2301"/>
        <v>94.39</v>
      </c>
      <c r="J4016" s="69">
        <f t="shared" si="2302"/>
        <v>70603.28</v>
      </c>
      <c r="K4016" s="69">
        <v>0</v>
      </c>
      <c r="L4016" s="75">
        <f t="shared" si="2303"/>
        <v>70603.28</v>
      </c>
      <c r="N4016" s="69">
        <v>70508.89</v>
      </c>
      <c r="O4016" s="69">
        <v>94.39</v>
      </c>
      <c r="P4016" s="69">
        <f t="shared" si="2304"/>
        <v>70603.28</v>
      </c>
      <c r="Q4016" s="63"/>
      <c r="R4016" s="69">
        <f t="shared" si="2305"/>
        <v>70508.89</v>
      </c>
      <c r="S4016" s="69">
        <f t="shared" si="2305"/>
        <v>94.4</v>
      </c>
      <c r="T4016" s="69">
        <f t="shared" si="2306"/>
        <v>70603.289999999994</v>
      </c>
      <c r="U4016" s="69">
        <f t="shared" si="2307"/>
        <v>0</v>
      </c>
      <c r="V4016" s="77">
        <f t="shared" si="2308"/>
        <v>70603.289999999994</v>
      </c>
      <c r="X4016" s="69">
        <v>70508.89</v>
      </c>
      <c r="Y4016" s="69">
        <v>94.4</v>
      </c>
      <c r="Z4016" s="69">
        <v>70603.289999999994</v>
      </c>
      <c r="AA4016" s="78"/>
      <c r="AB4016" s="79">
        <f t="shared" si="2309"/>
        <v>-9.9999999947613105E-3</v>
      </c>
    </row>
    <row r="4017" spans="1:28" ht="22.5" x14ac:dyDescent="0.25">
      <c r="A4017" s="71" t="s">
        <v>12772</v>
      </c>
      <c r="B4017" s="72" t="s">
        <v>17684</v>
      </c>
      <c r="C4017" s="73" t="s">
        <v>8753</v>
      </c>
      <c r="D4017" s="74">
        <v>0</v>
      </c>
      <c r="E4017" s="69">
        <v>23005.85</v>
      </c>
      <c r="F4017" s="75">
        <f t="shared" si="2300"/>
        <v>0</v>
      </c>
      <c r="G4017" s="76"/>
      <c r="H4017" s="69">
        <f t="shared" si="2301"/>
        <v>22911.46</v>
      </c>
      <c r="I4017" s="69">
        <f t="shared" si="2301"/>
        <v>94.39</v>
      </c>
      <c r="J4017" s="69">
        <f t="shared" si="2302"/>
        <v>23005.85</v>
      </c>
      <c r="K4017" s="69">
        <v>0</v>
      </c>
      <c r="L4017" s="75">
        <f t="shared" si="2303"/>
        <v>23005.85</v>
      </c>
      <c r="N4017" s="69">
        <v>22911.46</v>
      </c>
      <c r="O4017" s="69">
        <v>94.39</v>
      </c>
      <c r="P4017" s="69">
        <f t="shared" si="2304"/>
        <v>23005.85</v>
      </c>
      <c r="Q4017" s="63"/>
      <c r="R4017" s="69">
        <f t="shared" si="2305"/>
        <v>22911.46</v>
      </c>
      <c r="S4017" s="69">
        <f t="shared" si="2305"/>
        <v>94.4</v>
      </c>
      <c r="T4017" s="69">
        <f t="shared" si="2306"/>
        <v>23005.86</v>
      </c>
      <c r="U4017" s="69">
        <f t="shared" si="2307"/>
        <v>0</v>
      </c>
      <c r="V4017" s="77">
        <f t="shared" si="2308"/>
        <v>23005.86</v>
      </c>
      <c r="X4017" s="69">
        <v>22911.46</v>
      </c>
      <c r="Y4017" s="69">
        <v>94.4</v>
      </c>
      <c r="Z4017" s="69">
        <v>23005.86</v>
      </c>
      <c r="AA4017" s="78"/>
      <c r="AB4017" s="79">
        <f t="shared" si="2309"/>
        <v>-1.0000000002037268E-2</v>
      </c>
    </row>
    <row r="4018" spans="1:28" x14ac:dyDescent="0.25">
      <c r="A4018" s="90" t="s">
        <v>12773</v>
      </c>
      <c r="B4018" s="90" t="s">
        <v>17685</v>
      </c>
      <c r="C4018" s="91" t="s">
        <v>8753</v>
      </c>
      <c r="D4018" s="74">
        <v>0</v>
      </c>
      <c r="E4018" s="69">
        <v>72248.55</v>
      </c>
      <c r="F4018" s="75">
        <f t="shared" si="2300"/>
        <v>0</v>
      </c>
      <c r="G4018" s="28"/>
      <c r="H4018" s="69">
        <f t="shared" si="2301"/>
        <v>72154.16</v>
      </c>
      <c r="I4018" s="69">
        <f t="shared" si="2301"/>
        <v>94.39</v>
      </c>
      <c r="J4018" s="69">
        <f t="shared" si="2302"/>
        <v>72248.55</v>
      </c>
      <c r="K4018" s="69">
        <v>23005.85</v>
      </c>
      <c r="L4018" s="75">
        <f t="shared" si="2303"/>
        <v>95254.399999999994</v>
      </c>
      <c r="N4018" s="69">
        <v>72154.16</v>
      </c>
      <c r="O4018" s="69">
        <v>94.39</v>
      </c>
      <c r="P4018" s="69">
        <f t="shared" si="2304"/>
        <v>72248.55</v>
      </c>
      <c r="Q4018" s="33"/>
      <c r="R4018" s="69">
        <f t="shared" si="2305"/>
        <v>72154.16</v>
      </c>
      <c r="S4018" s="69">
        <f t="shared" si="2305"/>
        <v>94.4</v>
      </c>
      <c r="T4018" s="69">
        <f t="shared" si="2306"/>
        <v>72248.56</v>
      </c>
      <c r="U4018" s="69">
        <f t="shared" si="2307"/>
        <v>0</v>
      </c>
      <c r="V4018" s="77">
        <f t="shared" si="2308"/>
        <v>72248.56</v>
      </c>
      <c r="X4018" s="112">
        <v>72154.16</v>
      </c>
      <c r="Y4018" s="112">
        <v>94.4</v>
      </c>
      <c r="Z4018" s="112">
        <v>72248.56</v>
      </c>
      <c r="AB4018" s="79">
        <f t="shared" si="2309"/>
        <v>-1.0000000002037268E-2</v>
      </c>
    </row>
    <row r="4019" spans="1:28" x14ac:dyDescent="0.25">
      <c r="A4019" s="65" t="s">
        <v>12774</v>
      </c>
      <c r="B4019" s="66" t="s">
        <v>17686</v>
      </c>
      <c r="C4019" s="67"/>
      <c r="D4019" s="68"/>
      <c r="E4019" s="69"/>
      <c r="F4019" s="70"/>
      <c r="H4019" s="69"/>
      <c r="I4019" s="69"/>
      <c r="J4019" s="69"/>
      <c r="K4019" s="69"/>
      <c r="L4019" s="75"/>
      <c r="N4019" s="69"/>
      <c r="O4019" s="69"/>
      <c r="P4019" s="69"/>
      <c r="Q4019" s="63"/>
      <c r="R4019" s="69"/>
      <c r="S4019" s="69"/>
      <c r="T4019" s="69"/>
      <c r="U4019" s="69"/>
      <c r="V4019" s="77"/>
      <c r="X4019" s="69"/>
      <c r="Y4019" s="69"/>
      <c r="Z4019" s="69"/>
      <c r="AA4019" s="78"/>
      <c r="AB4019" s="79">
        <f t="shared" si="2309"/>
        <v>-9.9999999947613105E-3</v>
      </c>
    </row>
    <row r="4020" spans="1:28" x14ac:dyDescent="0.25">
      <c r="A4020" s="71" t="s">
        <v>12775</v>
      </c>
      <c r="B4020" s="72" t="s">
        <v>17687</v>
      </c>
      <c r="C4020" s="73" t="s">
        <v>8753</v>
      </c>
      <c r="D4020" s="74">
        <v>0</v>
      </c>
      <c r="E4020" s="69">
        <v>520.88</v>
      </c>
      <c r="F4020" s="75">
        <f>ROUND(D4020*E4020,2)</f>
        <v>0</v>
      </c>
      <c r="G4020" s="76"/>
      <c r="H4020" s="69">
        <f>ROUND(N4020+(N4020*$H$2/100),2)</f>
        <v>482.41</v>
      </c>
      <c r="I4020" s="69">
        <f>ROUND(O4020+(O4020*$H$2/100),2)</f>
        <v>38.47</v>
      </c>
      <c r="J4020" s="69">
        <f>H4020+I4020</f>
        <v>520.88</v>
      </c>
      <c r="K4020" s="69">
        <v>0</v>
      </c>
      <c r="L4020" s="75">
        <f>SUM(J4020:K4020)</f>
        <v>520.88</v>
      </c>
      <c r="N4020" s="69">
        <v>482.40999999999997</v>
      </c>
      <c r="O4020" s="69">
        <v>38.47</v>
      </c>
      <c r="P4020" s="69">
        <f>SUM(N4020:O4020)</f>
        <v>520.88</v>
      </c>
      <c r="Q4020" s="63"/>
      <c r="R4020" s="69">
        <f>X4020</f>
        <v>482.41</v>
      </c>
      <c r="S4020" s="69">
        <f>Y4020</f>
        <v>38.47</v>
      </c>
      <c r="T4020" s="69">
        <f>R4020+S4020</f>
        <v>520.88</v>
      </c>
      <c r="U4020" s="69">
        <f>ROUND(Z4020*$H$2,2)/100</f>
        <v>0</v>
      </c>
      <c r="V4020" s="77">
        <f>SUM(T4020:U4020)</f>
        <v>520.88</v>
      </c>
      <c r="X4020" s="69">
        <v>482.41</v>
      </c>
      <c r="Y4020" s="69">
        <v>38.47</v>
      </c>
      <c r="Z4020" s="69">
        <v>520.88</v>
      </c>
      <c r="AA4020" s="78"/>
      <c r="AB4020" s="79">
        <f t="shared" si="2309"/>
        <v>-1.0000000002037268E-2</v>
      </c>
    </row>
    <row r="4021" spans="1:28" s="33" customFormat="1" x14ac:dyDescent="0.25">
      <c r="A4021" s="65" t="s">
        <v>12776</v>
      </c>
      <c r="B4021" s="66" t="s">
        <v>17688</v>
      </c>
      <c r="C4021" s="67"/>
      <c r="D4021" s="68"/>
      <c r="E4021" s="69"/>
      <c r="F4021" s="70"/>
      <c r="G4021" s="38"/>
      <c r="H4021" s="69"/>
      <c r="I4021" s="69"/>
      <c r="J4021" s="69"/>
      <c r="K4021" s="69"/>
      <c r="L4021" s="75"/>
      <c r="N4021" s="69"/>
      <c r="O4021" s="69"/>
      <c r="P4021" s="69"/>
      <c r="Q4021" s="63"/>
      <c r="R4021" s="69"/>
      <c r="S4021" s="69"/>
      <c r="T4021" s="69"/>
      <c r="U4021" s="69"/>
      <c r="V4021" s="77"/>
      <c r="X4021" s="69"/>
      <c r="Y4021" s="69"/>
      <c r="Z4021" s="69"/>
      <c r="AA4021" s="78"/>
      <c r="AB4021" s="79">
        <f t="shared" si="2309"/>
        <v>-9.9999999947613105E-3</v>
      </c>
    </row>
    <row r="4022" spans="1:28" x14ac:dyDescent="0.25">
      <c r="A4022" s="71" t="s">
        <v>12777</v>
      </c>
      <c r="B4022" s="72" t="s">
        <v>17689</v>
      </c>
      <c r="C4022" s="73" t="s">
        <v>8753</v>
      </c>
      <c r="D4022" s="74">
        <v>0</v>
      </c>
      <c r="E4022" s="69">
        <v>36.119999999999997</v>
      </c>
      <c r="F4022" s="75">
        <f>ROUND(D4022*E4022,2)</f>
        <v>0</v>
      </c>
      <c r="G4022" s="76"/>
      <c r="H4022" s="69">
        <f t="shared" ref="H4022:I4026" si="2310">ROUND(N4022+(N4022*$H$2/100),2)</f>
        <v>29.39</v>
      </c>
      <c r="I4022" s="69">
        <f t="shared" si="2310"/>
        <v>6.73</v>
      </c>
      <c r="J4022" s="69">
        <f>H4022+I4022</f>
        <v>36.120000000000005</v>
      </c>
      <c r="K4022" s="69">
        <v>0</v>
      </c>
      <c r="L4022" s="75">
        <f>SUM(J4022:K4022)</f>
        <v>36.120000000000005</v>
      </c>
      <c r="N4022" s="69">
        <v>29.39</v>
      </c>
      <c r="O4022" s="69">
        <v>6.7299999999999995</v>
      </c>
      <c r="P4022" s="69">
        <f>SUM(N4022:O4022)</f>
        <v>36.119999999999997</v>
      </c>
      <c r="Q4022" s="63"/>
      <c r="R4022" s="69">
        <f t="shared" ref="R4022:S4026" si="2311">X4022</f>
        <v>29.39</v>
      </c>
      <c r="S4022" s="69">
        <f t="shared" si="2311"/>
        <v>6.71</v>
      </c>
      <c r="T4022" s="69">
        <f>R4022+S4022</f>
        <v>36.1</v>
      </c>
      <c r="U4022" s="69">
        <f>ROUND(Z4022*$H$2,2)/100</f>
        <v>0</v>
      </c>
      <c r="V4022" s="77">
        <f>SUM(T4022:U4022)</f>
        <v>36.1</v>
      </c>
      <c r="X4022" s="69">
        <v>29.39</v>
      </c>
      <c r="Y4022" s="69">
        <v>6.71</v>
      </c>
      <c r="Z4022" s="69">
        <v>36.1</v>
      </c>
      <c r="AA4022" s="78"/>
      <c r="AB4022" s="79">
        <f t="shared" si="2309"/>
        <v>0</v>
      </c>
    </row>
    <row r="4023" spans="1:28" x14ac:dyDescent="0.25">
      <c r="A4023" s="71" t="s">
        <v>12778</v>
      </c>
      <c r="B4023" s="72" t="s">
        <v>17690</v>
      </c>
      <c r="C4023" s="73" t="s">
        <v>8753</v>
      </c>
      <c r="D4023" s="74">
        <v>0</v>
      </c>
      <c r="E4023" s="69">
        <v>651.91000000000008</v>
      </c>
      <c r="F4023" s="75">
        <f>ROUND(D4023*E4023,2)</f>
        <v>0</v>
      </c>
      <c r="G4023" s="76"/>
      <c r="H4023" s="69">
        <f t="shared" si="2310"/>
        <v>625.09</v>
      </c>
      <c r="I4023" s="69">
        <f t="shared" si="2310"/>
        <v>26.82</v>
      </c>
      <c r="J4023" s="69">
        <f>H4023+I4023</f>
        <v>651.91000000000008</v>
      </c>
      <c r="K4023" s="69">
        <v>0</v>
      </c>
      <c r="L4023" s="75">
        <f>SUM(J4023:K4023)</f>
        <v>651.91000000000008</v>
      </c>
      <c r="N4023" s="69">
        <v>625.09</v>
      </c>
      <c r="O4023" s="69">
        <v>26.82</v>
      </c>
      <c r="P4023" s="69">
        <f>SUM(N4023:O4023)</f>
        <v>651.91000000000008</v>
      </c>
      <c r="Q4023" s="63"/>
      <c r="R4023" s="69">
        <f t="shared" si="2311"/>
        <v>625.09</v>
      </c>
      <c r="S4023" s="69">
        <f t="shared" si="2311"/>
        <v>26.84</v>
      </c>
      <c r="T4023" s="69">
        <f>R4023+S4023</f>
        <v>651.93000000000006</v>
      </c>
      <c r="U4023" s="69">
        <f>ROUND(Z4023*$H$2,2)/100</f>
        <v>0</v>
      </c>
      <c r="V4023" s="77">
        <f>SUM(T4023:U4023)</f>
        <v>651.93000000000006</v>
      </c>
      <c r="X4023" s="69">
        <v>625.09</v>
      </c>
      <c r="Y4023" s="69">
        <v>26.84</v>
      </c>
      <c r="Z4023" s="69">
        <v>651.92999999999995</v>
      </c>
      <c r="AA4023" s="78"/>
      <c r="AB4023" s="79">
        <f t="shared" si="2309"/>
        <v>0</v>
      </c>
    </row>
    <row r="4024" spans="1:28" x14ac:dyDescent="0.25">
      <c r="A4024" s="71" t="s">
        <v>12779</v>
      </c>
      <c r="B4024" s="72" t="s">
        <v>17691</v>
      </c>
      <c r="C4024" s="73" t="s">
        <v>8753</v>
      </c>
      <c r="D4024" s="74">
        <v>0</v>
      </c>
      <c r="E4024" s="69">
        <v>390.58</v>
      </c>
      <c r="F4024" s="75">
        <f>ROUND(D4024*E4024,2)</f>
        <v>0</v>
      </c>
      <c r="G4024" s="76"/>
      <c r="H4024" s="69">
        <f t="shared" si="2310"/>
        <v>363.76</v>
      </c>
      <c r="I4024" s="69">
        <f t="shared" si="2310"/>
        <v>26.82</v>
      </c>
      <c r="J4024" s="69">
        <f>H4024+I4024</f>
        <v>390.58</v>
      </c>
      <c r="K4024" s="69">
        <v>0</v>
      </c>
      <c r="L4024" s="75">
        <f>SUM(J4024:K4024)</f>
        <v>390.58</v>
      </c>
      <c r="N4024" s="69">
        <v>363.76</v>
      </c>
      <c r="O4024" s="69">
        <v>26.82</v>
      </c>
      <c r="P4024" s="69">
        <f>SUM(N4024:O4024)</f>
        <v>390.58</v>
      </c>
      <c r="Q4024" s="63"/>
      <c r="R4024" s="69">
        <f t="shared" si="2311"/>
        <v>363.76</v>
      </c>
      <c r="S4024" s="69">
        <f t="shared" si="2311"/>
        <v>26.84</v>
      </c>
      <c r="T4024" s="69">
        <f>R4024+S4024</f>
        <v>390.59999999999997</v>
      </c>
      <c r="U4024" s="69">
        <f>ROUND(Z4024*$H$2,2)/100</f>
        <v>0</v>
      </c>
      <c r="V4024" s="77">
        <f>SUM(T4024:U4024)</f>
        <v>390.59999999999997</v>
      </c>
      <c r="X4024" s="69">
        <v>363.76</v>
      </c>
      <c r="Y4024" s="69">
        <v>26.84</v>
      </c>
      <c r="Z4024" s="69">
        <v>390.6</v>
      </c>
      <c r="AA4024" s="78"/>
      <c r="AB4024" s="79">
        <f t="shared" si="2309"/>
        <v>0</v>
      </c>
    </row>
    <row r="4025" spans="1:28" ht="22.5" x14ac:dyDescent="0.25">
      <c r="A4025" s="71" t="s">
        <v>12780</v>
      </c>
      <c r="B4025" s="72" t="s">
        <v>17692</v>
      </c>
      <c r="C4025" s="73" t="s">
        <v>8753</v>
      </c>
      <c r="D4025" s="74">
        <v>0</v>
      </c>
      <c r="E4025" s="69">
        <v>122.38000000000001</v>
      </c>
      <c r="F4025" s="75">
        <f>ROUND(D4025*E4025,2)</f>
        <v>0</v>
      </c>
      <c r="G4025" s="33"/>
      <c r="H4025" s="69">
        <f t="shared" si="2310"/>
        <v>115.65</v>
      </c>
      <c r="I4025" s="69">
        <f t="shared" si="2310"/>
        <v>6.73</v>
      </c>
      <c r="J4025" s="69">
        <f>H4025+I4025</f>
        <v>122.38000000000001</v>
      </c>
      <c r="K4025" s="69">
        <v>0</v>
      </c>
      <c r="L4025" s="75">
        <f>SUM(J4025:K4025)</f>
        <v>122.38000000000001</v>
      </c>
      <c r="N4025" s="69">
        <v>115.65</v>
      </c>
      <c r="O4025" s="69">
        <v>6.7299999999999995</v>
      </c>
      <c r="P4025" s="69">
        <f>SUM(N4025:O4025)</f>
        <v>122.38000000000001</v>
      </c>
      <c r="Q4025" s="63"/>
      <c r="R4025" s="69">
        <f t="shared" si="2311"/>
        <v>115.65</v>
      </c>
      <c r="S4025" s="69">
        <f t="shared" si="2311"/>
        <v>6.71</v>
      </c>
      <c r="T4025" s="69">
        <f>R4025+S4025</f>
        <v>122.36</v>
      </c>
      <c r="U4025" s="69">
        <f>ROUND(Z4025*$H$2,2)/100</f>
        <v>0</v>
      </c>
      <c r="V4025" s="77">
        <f>SUM(T4025:U4025)</f>
        <v>122.36</v>
      </c>
      <c r="X4025" s="69">
        <v>115.65</v>
      </c>
      <c r="Y4025" s="69">
        <v>6.71</v>
      </c>
      <c r="Z4025" s="69">
        <v>122.36</v>
      </c>
      <c r="AB4025" s="79">
        <f t="shared" si="2309"/>
        <v>1.9999999999996021E-2</v>
      </c>
    </row>
    <row r="4026" spans="1:28" x14ac:dyDescent="0.25">
      <c r="A4026" s="71" t="s">
        <v>12781</v>
      </c>
      <c r="B4026" s="72" t="s">
        <v>17693</v>
      </c>
      <c r="C4026" s="73" t="s">
        <v>8753</v>
      </c>
      <c r="D4026" s="74">
        <v>0</v>
      </c>
      <c r="E4026" s="69">
        <v>1159.6500000000001</v>
      </c>
      <c r="F4026" s="75">
        <f>ROUND(D4026*E4026,2)</f>
        <v>0</v>
      </c>
      <c r="G4026" s="33"/>
      <c r="H4026" s="69">
        <f t="shared" si="2310"/>
        <v>1157.17</v>
      </c>
      <c r="I4026" s="69">
        <f t="shared" si="2310"/>
        <v>2.48</v>
      </c>
      <c r="J4026" s="69">
        <f>H4026+I4026</f>
        <v>1159.6500000000001</v>
      </c>
      <c r="K4026" s="69">
        <v>0</v>
      </c>
      <c r="L4026" s="75">
        <f>SUM(J4026:K4026)</f>
        <v>1159.6500000000001</v>
      </c>
      <c r="N4026" s="69">
        <v>1157.17</v>
      </c>
      <c r="O4026" s="69">
        <v>2.48</v>
      </c>
      <c r="P4026" s="69">
        <f>SUM(N4026:O4026)</f>
        <v>1159.6500000000001</v>
      </c>
      <c r="Q4026" s="63"/>
      <c r="R4026" s="69">
        <f t="shared" si="2311"/>
        <v>1157.17</v>
      </c>
      <c r="S4026" s="69">
        <f t="shared" si="2311"/>
        <v>2.48</v>
      </c>
      <c r="T4026" s="69">
        <f>R4026+S4026</f>
        <v>1159.6500000000001</v>
      </c>
      <c r="U4026" s="69">
        <f>ROUND(Z4026*$H$2,2)/100</f>
        <v>0</v>
      </c>
      <c r="V4026" s="77">
        <f>SUM(T4026:U4026)</f>
        <v>1159.6500000000001</v>
      </c>
      <c r="X4026" s="69">
        <v>1157.17</v>
      </c>
      <c r="Y4026" s="69">
        <v>2.48</v>
      </c>
      <c r="Z4026" s="69">
        <v>1159.6500000000001</v>
      </c>
      <c r="AB4026" s="79">
        <f t="shared" si="2309"/>
        <v>-1.9999999999868123E-2</v>
      </c>
    </row>
    <row r="4027" spans="1:28" ht="22.5" x14ac:dyDescent="0.25">
      <c r="A4027" s="65" t="s">
        <v>12782</v>
      </c>
      <c r="B4027" s="66" t="s">
        <v>17694</v>
      </c>
      <c r="C4027" s="67"/>
      <c r="D4027" s="68"/>
      <c r="E4027" s="69"/>
      <c r="F4027" s="70"/>
      <c r="H4027" s="69"/>
      <c r="I4027" s="69"/>
      <c r="J4027" s="69"/>
      <c r="K4027" s="69"/>
      <c r="L4027" s="75"/>
      <c r="N4027" s="69"/>
      <c r="O4027" s="69"/>
      <c r="P4027" s="69"/>
      <c r="Q4027" s="63"/>
      <c r="R4027" s="69"/>
      <c r="S4027" s="69"/>
      <c r="T4027" s="69"/>
      <c r="U4027" s="69"/>
      <c r="V4027" s="77"/>
      <c r="X4027" s="69"/>
      <c r="Y4027" s="69"/>
      <c r="Z4027" s="69"/>
      <c r="AA4027" s="78"/>
      <c r="AB4027" s="79">
        <f t="shared" si="2309"/>
        <v>-2.0000000000038654E-2</v>
      </c>
    </row>
    <row r="4028" spans="1:28" ht="22.5" x14ac:dyDescent="0.25">
      <c r="A4028" s="71" t="s">
        <v>12783</v>
      </c>
      <c r="B4028" s="72" t="s">
        <v>17695</v>
      </c>
      <c r="C4028" s="73" t="s">
        <v>8753</v>
      </c>
      <c r="D4028" s="74">
        <v>0</v>
      </c>
      <c r="E4028" s="69">
        <v>511.59000000000003</v>
      </c>
      <c r="F4028" s="75">
        <f>ROUND(D4028*E4028,2)</f>
        <v>0</v>
      </c>
      <c r="G4028" s="76"/>
      <c r="H4028" s="69">
        <f>ROUND(N4028+(N4028*$H$2/100),2)</f>
        <v>496.22</v>
      </c>
      <c r="I4028" s="69">
        <f>ROUND(O4028+(O4028*$H$2/100),2)</f>
        <v>15.37</v>
      </c>
      <c r="J4028" s="69">
        <f>H4028+I4028</f>
        <v>511.59000000000003</v>
      </c>
      <c r="K4028" s="69">
        <v>0</v>
      </c>
      <c r="L4028" s="75">
        <f>SUM(J4028:K4028)</f>
        <v>511.59000000000003</v>
      </c>
      <c r="N4028" s="69">
        <v>496.22</v>
      </c>
      <c r="O4028" s="69">
        <v>15.370000000000001</v>
      </c>
      <c r="P4028" s="69">
        <f>SUM(N4028:O4028)</f>
        <v>511.59000000000003</v>
      </c>
      <c r="Q4028" s="63"/>
      <c r="R4028" s="69">
        <f>X4028</f>
        <v>496.22</v>
      </c>
      <c r="S4028" s="69">
        <f>Y4028</f>
        <v>15.38</v>
      </c>
      <c r="T4028" s="69">
        <f>R4028+S4028</f>
        <v>511.6</v>
      </c>
      <c r="U4028" s="69">
        <f>ROUND(Z4028*$H$2,2)/100</f>
        <v>0</v>
      </c>
      <c r="V4028" s="77">
        <f>SUM(T4028:U4028)</f>
        <v>511.6</v>
      </c>
      <c r="X4028" s="69">
        <v>496.22</v>
      </c>
      <c r="Y4028" s="69">
        <v>15.38</v>
      </c>
      <c r="Z4028" s="69">
        <v>511.6</v>
      </c>
      <c r="AA4028" s="78"/>
      <c r="AB4028" s="79">
        <f t="shared" si="2309"/>
        <v>2.0000000000010232E-2</v>
      </c>
    </row>
    <row r="4029" spans="1:28" x14ac:dyDescent="0.25">
      <c r="A4029" s="71" t="s">
        <v>12784</v>
      </c>
      <c r="B4029" s="72" t="s">
        <v>17696</v>
      </c>
      <c r="C4029" s="73" t="s">
        <v>8910</v>
      </c>
      <c r="D4029" s="74">
        <v>0</v>
      </c>
      <c r="E4029" s="69">
        <v>605.84</v>
      </c>
      <c r="F4029" s="75">
        <f>ROUND(D4029*E4029,2)</f>
        <v>0</v>
      </c>
      <c r="G4029" s="76"/>
      <c r="H4029" s="69">
        <f>ROUND(N4029+(N4029*$H$2/100),2)</f>
        <v>337.47</v>
      </c>
      <c r="I4029" s="69">
        <f>ROUND(O4029+(O4029*$H$2/100),2)</f>
        <v>268.37</v>
      </c>
      <c r="J4029" s="69">
        <f>H4029+I4029</f>
        <v>605.84</v>
      </c>
      <c r="K4029" s="69">
        <v>0</v>
      </c>
      <c r="L4029" s="75">
        <f>SUM(J4029:K4029)</f>
        <v>605.84</v>
      </c>
      <c r="N4029" s="69">
        <v>337.47</v>
      </c>
      <c r="O4029" s="69">
        <v>268.37</v>
      </c>
      <c r="P4029" s="69">
        <f>SUM(N4029:O4029)</f>
        <v>605.84</v>
      </c>
      <c r="Q4029" s="63"/>
      <c r="R4029" s="69">
        <f>X4029</f>
        <v>337.47</v>
      </c>
      <c r="S4029" s="69">
        <f>Y4029</f>
        <v>268.39999999999998</v>
      </c>
      <c r="T4029" s="69">
        <f>R4029+S4029</f>
        <v>605.87</v>
      </c>
      <c r="U4029" s="69">
        <f>ROUND(Z4029*$H$2,2)/100</f>
        <v>0</v>
      </c>
      <c r="V4029" s="77">
        <f>SUM(T4029:U4029)</f>
        <v>605.87</v>
      </c>
      <c r="X4029" s="69">
        <v>337.47</v>
      </c>
      <c r="Y4029" s="69">
        <v>268.39999999999998</v>
      </c>
      <c r="Z4029" s="69">
        <v>605.87</v>
      </c>
      <c r="AA4029" s="78"/>
      <c r="AB4029" s="79">
        <f t="shared" si="2309"/>
        <v>0</v>
      </c>
    </row>
    <row r="4030" spans="1:28" x14ac:dyDescent="0.25">
      <c r="A4030" s="65" t="s">
        <v>12785</v>
      </c>
      <c r="B4030" s="66" t="s">
        <v>17697</v>
      </c>
      <c r="C4030" s="67"/>
      <c r="D4030" s="68"/>
      <c r="E4030" s="69"/>
      <c r="F4030" s="70"/>
      <c r="H4030" s="69"/>
      <c r="I4030" s="69"/>
      <c r="J4030" s="69"/>
      <c r="K4030" s="69"/>
      <c r="L4030" s="75"/>
      <c r="N4030" s="69"/>
      <c r="O4030" s="69"/>
      <c r="P4030" s="69"/>
      <c r="Q4030" s="63"/>
      <c r="R4030" s="69"/>
      <c r="S4030" s="69"/>
      <c r="T4030" s="69"/>
      <c r="U4030" s="69"/>
      <c r="V4030" s="77"/>
      <c r="X4030" s="69"/>
      <c r="Y4030" s="69"/>
      <c r="Z4030" s="69"/>
      <c r="AA4030" s="78"/>
      <c r="AB4030" s="79">
        <f t="shared" si="2309"/>
        <v>0</v>
      </c>
    </row>
    <row r="4031" spans="1:28" x14ac:dyDescent="0.25">
      <c r="A4031" s="71" t="s">
        <v>12786</v>
      </c>
      <c r="B4031" s="72" t="s">
        <v>17698</v>
      </c>
      <c r="C4031" s="73" t="s">
        <v>8808</v>
      </c>
      <c r="D4031" s="74">
        <v>0</v>
      </c>
      <c r="E4031" s="69">
        <v>3.6499999999999995</v>
      </c>
      <c r="F4031" s="75">
        <f t="shared" ref="F4031:F4054" si="2312">ROUND(D4031*E4031,2)</f>
        <v>0</v>
      </c>
      <c r="G4031" s="76"/>
      <c r="H4031" s="69">
        <f t="shared" ref="H4031:I4054" si="2313">ROUND(N4031+(N4031*$H$2/100),2)</f>
        <v>0.3</v>
      </c>
      <c r="I4031" s="69">
        <f t="shared" si="2313"/>
        <v>3.35</v>
      </c>
      <c r="J4031" s="69">
        <f t="shared" ref="J4031:J4054" si="2314">H4031+I4031</f>
        <v>3.65</v>
      </c>
      <c r="K4031" s="69">
        <v>0</v>
      </c>
      <c r="L4031" s="75">
        <f t="shared" ref="L4031:L4054" si="2315">SUM(J4031:K4031)</f>
        <v>3.65</v>
      </c>
      <c r="N4031" s="69">
        <v>0.3</v>
      </c>
      <c r="O4031" s="69">
        <v>3.3499999999999996</v>
      </c>
      <c r="P4031" s="69">
        <f t="shared" ref="P4031:P4054" si="2316">SUM(N4031:O4031)</f>
        <v>3.6499999999999995</v>
      </c>
      <c r="Q4031" s="63"/>
      <c r="R4031" s="69">
        <f t="shared" ref="R4031:S4054" si="2317">X4031</f>
        <v>0.3</v>
      </c>
      <c r="S4031" s="69">
        <f t="shared" si="2317"/>
        <v>3.36</v>
      </c>
      <c r="T4031" s="69">
        <f t="shared" ref="T4031:T4054" si="2318">R4031+S4031</f>
        <v>3.6599999999999997</v>
      </c>
      <c r="U4031" s="69">
        <f t="shared" ref="U4031:U4054" si="2319">ROUND(Z4031*$H$2,2)/100</f>
        <v>0</v>
      </c>
      <c r="V4031" s="77">
        <f t="shared" ref="V4031:V4054" si="2320">SUM(T4031:U4031)</f>
        <v>3.6599999999999997</v>
      </c>
      <c r="X4031" s="69">
        <v>0.3</v>
      </c>
      <c r="Y4031" s="69">
        <v>3.36</v>
      </c>
      <c r="Z4031" s="69">
        <v>3.66</v>
      </c>
      <c r="AA4031" s="78"/>
      <c r="AB4031" s="79">
        <f t="shared" si="2309"/>
        <v>-9.9999999999909051E-3</v>
      </c>
    </row>
    <row r="4032" spans="1:28" x14ac:dyDescent="0.25">
      <c r="A4032" s="71" t="s">
        <v>12787</v>
      </c>
      <c r="B4032" s="72" t="s">
        <v>17699</v>
      </c>
      <c r="C4032" s="73" t="s">
        <v>8753</v>
      </c>
      <c r="D4032" s="74">
        <v>0</v>
      </c>
      <c r="E4032" s="69">
        <v>11.059999999999999</v>
      </c>
      <c r="F4032" s="75">
        <f t="shared" si="2312"/>
        <v>0</v>
      </c>
      <c r="G4032" s="76"/>
      <c r="H4032" s="69">
        <f t="shared" si="2313"/>
        <v>4.33</v>
      </c>
      <c r="I4032" s="69">
        <f t="shared" si="2313"/>
        <v>6.73</v>
      </c>
      <c r="J4032" s="69">
        <f t="shared" si="2314"/>
        <v>11.06</v>
      </c>
      <c r="K4032" s="69">
        <v>0</v>
      </c>
      <c r="L4032" s="75">
        <f t="shared" si="2315"/>
        <v>11.06</v>
      </c>
      <c r="N4032" s="69">
        <v>4.33</v>
      </c>
      <c r="O4032" s="69">
        <v>6.7299999999999995</v>
      </c>
      <c r="P4032" s="69">
        <f t="shared" si="2316"/>
        <v>11.059999999999999</v>
      </c>
      <c r="Q4032" s="63"/>
      <c r="R4032" s="69">
        <f t="shared" si="2317"/>
        <v>4.33</v>
      </c>
      <c r="S4032" s="69">
        <f t="shared" si="2317"/>
        <v>6.71</v>
      </c>
      <c r="T4032" s="69">
        <f t="shared" si="2318"/>
        <v>11.04</v>
      </c>
      <c r="U4032" s="69">
        <f t="shared" si="2319"/>
        <v>0</v>
      </c>
      <c r="V4032" s="77">
        <f t="shared" si="2320"/>
        <v>11.04</v>
      </c>
      <c r="X4032" s="69">
        <v>4.33</v>
      </c>
      <c r="Y4032" s="69">
        <v>6.71</v>
      </c>
      <c r="Z4032" s="69">
        <v>11.04</v>
      </c>
      <c r="AA4032" s="78"/>
      <c r="AB4032" s="79">
        <f t="shared" si="2309"/>
        <v>-2.9999999999972715E-2</v>
      </c>
    </row>
    <row r="4033" spans="1:28" ht="22.5" x14ac:dyDescent="0.25">
      <c r="A4033" s="71" t="s">
        <v>12788</v>
      </c>
      <c r="B4033" s="72" t="s">
        <v>17700</v>
      </c>
      <c r="C4033" s="73" t="s">
        <v>8753</v>
      </c>
      <c r="D4033" s="74">
        <v>0</v>
      </c>
      <c r="E4033" s="69">
        <v>8.18</v>
      </c>
      <c r="F4033" s="75">
        <f t="shared" si="2312"/>
        <v>0</v>
      </c>
      <c r="G4033" s="76"/>
      <c r="H4033" s="69">
        <f t="shared" si="2313"/>
        <v>1.45</v>
      </c>
      <c r="I4033" s="69">
        <f t="shared" si="2313"/>
        <v>6.73</v>
      </c>
      <c r="J4033" s="69">
        <f t="shared" si="2314"/>
        <v>8.18</v>
      </c>
      <c r="K4033" s="69">
        <v>0</v>
      </c>
      <c r="L4033" s="75">
        <f t="shared" si="2315"/>
        <v>8.18</v>
      </c>
      <c r="N4033" s="69">
        <v>1.45</v>
      </c>
      <c r="O4033" s="69">
        <v>6.7299999999999995</v>
      </c>
      <c r="P4033" s="69">
        <f t="shared" si="2316"/>
        <v>8.18</v>
      </c>
      <c r="Q4033" s="63"/>
      <c r="R4033" s="69">
        <f t="shared" si="2317"/>
        <v>1.45</v>
      </c>
      <c r="S4033" s="69">
        <f t="shared" si="2317"/>
        <v>6.71</v>
      </c>
      <c r="T4033" s="69">
        <f t="shared" si="2318"/>
        <v>8.16</v>
      </c>
      <c r="U4033" s="69">
        <f t="shared" si="2319"/>
        <v>0</v>
      </c>
      <c r="V4033" s="77">
        <f t="shared" si="2320"/>
        <v>8.16</v>
      </c>
      <c r="X4033" s="69">
        <v>1.45</v>
      </c>
      <c r="Y4033" s="69">
        <v>6.71</v>
      </c>
      <c r="Z4033" s="69">
        <v>8.16</v>
      </c>
      <c r="AA4033" s="78"/>
      <c r="AB4033" s="79">
        <f t="shared" si="2309"/>
        <v>0</v>
      </c>
    </row>
    <row r="4034" spans="1:28" x14ac:dyDescent="0.25">
      <c r="A4034" s="71" t="s">
        <v>12789</v>
      </c>
      <c r="B4034" s="72" t="s">
        <v>17701</v>
      </c>
      <c r="C4034" s="73" t="s">
        <v>8753</v>
      </c>
      <c r="D4034" s="74">
        <v>0</v>
      </c>
      <c r="E4034" s="69">
        <v>8.379999999999999</v>
      </c>
      <c r="F4034" s="75">
        <f t="shared" si="2312"/>
        <v>0</v>
      </c>
      <c r="G4034" s="76"/>
      <c r="H4034" s="69">
        <f t="shared" si="2313"/>
        <v>1.65</v>
      </c>
      <c r="I4034" s="69">
        <f t="shared" si="2313"/>
        <v>6.73</v>
      </c>
      <c r="J4034" s="69">
        <f t="shared" si="2314"/>
        <v>8.3800000000000008</v>
      </c>
      <c r="K4034" s="69">
        <v>0</v>
      </c>
      <c r="L4034" s="75">
        <f t="shared" si="2315"/>
        <v>8.3800000000000008</v>
      </c>
      <c r="N4034" s="69">
        <v>1.6500000000000001</v>
      </c>
      <c r="O4034" s="69">
        <v>6.7299999999999995</v>
      </c>
      <c r="P4034" s="69">
        <f t="shared" si="2316"/>
        <v>8.379999999999999</v>
      </c>
      <c r="Q4034" s="63"/>
      <c r="R4034" s="69">
        <f t="shared" si="2317"/>
        <v>1.65</v>
      </c>
      <c r="S4034" s="69">
        <f t="shared" si="2317"/>
        <v>6.71</v>
      </c>
      <c r="T4034" s="69">
        <f t="shared" si="2318"/>
        <v>8.36</v>
      </c>
      <c r="U4034" s="69">
        <f t="shared" si="2319"/>
        <v>0</v>
      </c>
      <c r="V4034" s="77">
        <f t="shared" si="2320"/>
        <v>8.36</v>
      </c>
      <c r="X4034" s="69">
        <v>1.65</v>
      </c>
      <c r="Y4034" s="69">
        <v>6.71</v>
      </c>
      <c r="Z4034" s="69">
        <v>8.36</v>
      </c>
      <c r="AA4034" s="78"/>
      <c r="AB4034" s="79">
        <f t="shared" si="2309"/>
        <v>-1.0000000000000675E-2</v>
      </c>
    </row>
    <row r="4035" spans="1:28" x14ac:dyDescent="0.25">
      <c r="A4035" s="71" t="s">
        <v>12790</v>
      </c>
      <c r="B4035" s="72" t="s">
        <v>17702</v>
      </c>
      <c r="C4035" s="73" t="s">
        <v>8753</v>
      </c>
      <c r="D4035" s="74">
        <v>0</v>
      </c>
      <c r="E4035" s="69">
        <v>169.32</v>
      </c>
      <c r="F4035" s="75">
        <f t="shared" si="2312"/>
        <v>0</v>
      </c>
      <c r="G4035" s="76"/>
      <c r="H4035" s="69">
        <f t="shared" si="2313"/>
        <v>161.88</v>
      </c>
      <c r="I4035" s="69">
        <f t="shared" si="2313"/>
        <v>7.44</v>
      </c>
      <c r="J4035" s="69">
        <f t="shared" si="2314"/>
        <v>169.32</v>
      </c>
      <c r="K4035" s="69">
        <v>0</v>
      </c>
      <c r="L4035" s="75">
        <f t="shared" si="2315"/>
        <v>169.32</v>
      </c>
      <c r="N4035" s="69">
        <v>161.88</v>
      </c>
      <c r="O4035" s="69">
        <v>7.4399999999999995</v>
      </c>
      <c r="P4035" s="69">
        <f t="shared" si="2316"/>
        <v>169.32</v>
      </c>
      <c r="Q4035" s="63"/>
      <c r="R4035" s="69">
        <f t="shared" si="2317"/>
        <v>161.88</v>
      </c>
      <c r="S4035" s="69">
        <f t="shared" si="2317"/>
        <v>7.45</v>
      </c>
      <c r="T4035" s="69">
        <f t="shared" si="2318"/>
        <v>169.32999999999998</v>
      </c>
      <c r="U4035" s="69">
        <f t="shared" si="2319"/>
        <v>0</v>
      </c>
      <c r="V4035" s="77">
        <f t="shared" si="2320"/>
        <v>169.32999999999998</v>
      </c>
      <c r="X4035" s="69">
        <v>161.88</v>
      </c>
      <c r="Y4035" s="69">
        <v>7.45</v>
      </c>
      <c r="Z4035" s="69">
        <v>169.33</v>
      </c>
      <c r="AA4035" s="78"/>
      <c r="AB4035" s="79">
        <f t="shared" si="2309"/>
        <v>1.9999999999999574E-2</v>
      </c>
    </row>
    <row r="4036" spans="1:28" x14ac:dyDescent="0.25">
      <c r="A4036" s="71" t="s">
        <v>12791</v>
      </c>
      <c r="B4036" s="72" t="s">
        <v>17703</v>
      </c>
      <c r="C4036" s="73" t="s">
        <v>8753</v>
      </c>
      <c r="D4036" s="74">
        <v>0</v>
      </c>
      <c r="E4036" s="69">
        <v>378.26</v>
      </c>
      <c r="F4036" s="75">
        <f t="shared" si="2312"/>
        <v>0</v>
      </c>
      <c r="G4036" s="76"/>
      <c r="H4036" s="69">
        <f t="shared" si="2313"/>
        <v>370.82</v>
      </c>
      <c r="I4036" s="69">
        <f t="shared" si="2313"/>
        <v>7.44</v>
      </c>
      <c r="J4036" s="69">
        <f t="shared" si="2314"/>
        <v>378.26</v>
      </c>
      <c r="K4036" s="69">
        <v>0</v>
      </c>
      <c r="L4036" s="75">
        <f t="shared" si="2315"/>
        <v>378.26</v>
      </c>
      <c r="N4036" s="69">
        <v>370.82</v>
      </c>
      <c r="O4036" s="69">
        <v>7.4399999999999995</v>
      </c>
      <c r="P4036" s="69">
        <f t="shared" si="2316"/>
        <v>378.26</v>
      </c>
      <c r="Q4036" s="63"/>
      <c r="R4036" s="69">
        <f t="shared" si="2317"/>
        <v>370.82</v>
      </c>
      <c r="S4036" s="69">
        <f t="shared" si="2317"/>
        <v>7.45</v>
      </c>
      <c r="T4036" s="69">
        <f t="shared" si="2318"/>
        <v>378.27</v>
      </c>
      <c r="U4036" s="69">
        <f t="shared" si="2319"/>
        <v>0</v>
      </c>
      <c r="V4036" s="77">
        <f t="shared" si="2320"/>
        <v>378.27</v>
      </c>
      <c r="X4036" s="69">
        <v>370.82</v>
      </c>
      <c r="Y4036" s="69">
        <v>7.45</v>
      </c>
      <c r="Z4036" s="69">
        <v>378.27</v>
      </c>
      <c r="AA4036" s="78"/>
      <c r="AB4036" s="79">
        <f t="shared" si="2309"/>
        <v>1.9999999999999574E-2</v>
      </c>
    </row>
    <row r="4037" spans="1:28" x14ac:dyDescent="0.25">
      <c r="A4037" s="71" t="s">
        <v>12792</v>
      </c>
      <c r="B4037" s="72" t="s">
        <v>17704</v>
      </c>
      <c r="C4037" s="73" t="s">
        <v>8753</v>
      </c>
      <c r="D4037" s="74">
        <v>0</v>
      </c>
      <c r="E4037" s="69">
        <v>16.619999999999997</v>
      </c>
      <c r="F4037" s="75">
        <f t="shared" si="2312"/>
        <v>0</v>
      </c>
      <c r="G4037" s="76"/>
      <c r="H4037" s="69">
        <f t="shared" si="2313"/>
        <v>4.82</v>
      </c>
      <c r="I4037" s="69">
        <f t="shared" si="2313"/>
        <v>11.8</v>
      </c>
      <c r="J4037" s="69">
        <f t="shared" si="2314"/>
        <v>16.62</v>
      </c>
      <c r="K4037" s="69">
        <v>0</v>
      </c>
      <c r="L4037" s="75">
        <f t="shared" si="2315"/>
        <v>16.62</v>
      </c>
      <c r="N4037" s="69">
        <v>4.82</v>
      </c>
      <c r="O4037" s="69">
        <v>11.799999999999999</v>
      </c>
      <c r="P4037" s="69">
        <f t="shared" si="2316"/>
        <v>16.619999999999997</v>
      </c>
      <c r="Q4037" s="63"/>
      <c r="R4037" s="69">
        <f t="shared" si="2317"/>
        <v>4.82</v>
      </c>
      <c r="S4037" s="69">
        <f t="shared" si="2317"/>
        <v>11.81</v>
      </c>
      <c r="T4037" s="69">
        <f t="shared" si="2318"/>
        <v>16.630000000000003</v>
      </c>
      <c r="U4037" s="69">
        <f t="shared" si="2319"/>
        <v>0</v>
      </c>
      <c r="V4037" s="77">
        <f t="shared" si="2320"/>
        <v>16.630000000000003</v>
      </c>
      <c r="X4037" s="69">
        <v>4.82</v>
      </c>
      <c r="Y4037" s="69">
        <v>11.81</v>
      </c>
      <c r="Z4037" s="69">
        <v>16.63</v>
      </c>
      <c r="AA4037" s="78"/>
      <c r="AB4037" s="79">
        <f t="shared" si="2309"/>
        <v>1.9999999999999574E-2</v>
      </c>
    </row>
    <row r="4038" spans="1:28" x14ac:dyDescent="0.25">
      <c r="A4038" s="71" t="s">
        <v>12793</v>
      </c>
      <c r="B4038" s="72" t="s">
        <v>17705</v>
      </c>
      <c r="C4038" s="73" t="s">
        <v>8753</v>
      </c>
      <c r="D4038" s="74">
        <v>0</v>
      </c>
      <c r="E4038" s="69">
        <v>30.619999999999997</v>
      </c>
      <c r="F4038" s="75">
        <f t="shared" si="2312"/>
        <v>0</v>
      </c>
      <c r="G4038" s="76"/>
      <c r="H4038" s="69">
        <f t="shared" si="2313"/>
        <v>18.82</v>
      </c>
      <c r="I4038" s="69">
        <f t="shared" si="2313"/>
        <v>11.8</v>
      </c>
      <c r="J4038" s="69">
        <f t="shared" si="2314"/>
        <v>30.62</v>
      </c>
      <c r="K4038" s="69">
        <v>0</v>
      </c>
      <c r="L4038" s="75">
        <f t="shared" si="2315"/>
        <v>30.62</v>
      </c>
      <c r="N4038" s="69">
        <v>18.82</v>
      </c>
      <c r="O4038" s="69">
        <v>11.799999999999999</v>
      </c>
      <c r="P4038" s="69">
        <f t="shared" si="2316"/>
        <v>30.619999999999997</v>
      </c>
      <c r="Q4038" s="63"/>
      <c r="R4038" s="69">
        <f t="shared" si="2317"/>
        <v>18.82</v>
      </c>
      <c r="S4038" s="69">
        <f t="shared" si="2317"/>
        <v>11.81</v>
      </c>
      <c r="T4038" s="69">
        <f t="shared" si="2318"/>
        <v>30.630000000000003</v>
      </c>
      <c r="U4038" s="69">
        <f t="shared" si="2319"/>
        <v>0</v>
      </c>
      <c r="V4038" s="77">
        <f t="shared" si="2320"/>
        <v>30.630000000000003</v>
      </c>
      <c r="X4038" s="69">
        <v>18.82</v>
      </c>
      <c r="Y4038" s="69">
        <v>11.81</v>
      </c>
      <c r="Z4038" s="69">
        <v>30.63</v>
      </c>
      <c r="AA4038" s="78"/>
      <c r="AB4038" s="79">
        <f t="shared" si="2309"/>
        <v>-1.0000000000019327E-2</v>
      </c>
    </row>
    <row r="4039" spans="1:28" x14ac:dyDescent="0.25">
      <c r="A4039" s="71" t="s">
        <v>12794</v>
      </c>
      <c r="B4039" s="72" t="s">
        <v>17706</v>
      </c>
      <c r="C4039" s="73" t="s">
        <v>8753</v>
      </c>
      <c r="D4039" s="74">
        <v>0</v>
      </c>
      <c r="E4039" s="69">
        <v>61.73</v>
      </c>
      <c r="F4039" s="75">
        <f t="shared" si="2312"/>
        <v>0</v>
      </c>
      <c r="G4039" s="76"/>
      <c r="H4039" s="69">
        <f t="shared" si="2313"/>
        <v>60.36</v>
      </c>
      <c r="I4039" s="69">
        <f t="shared" si="2313"/>
        <v>1.37</v>
      </c>
      <c r="J4039" s="69">
        <f t="shared" si="2314"/>
        <v>61.73</v>
      </c>
      <c r="K4039" s="69">
        <v>0</v>
      </c>
      <c r="L4039" s="75">
        <f t="shared" si="2315"/>
        <v>61.73</v>
      </c>
      <c r="N4039" s="69">
        <v>60.36</v>
      </c>
      <c r="O4039" s="69">
        <v>1.37</v>
      </c>
      <c r="P4039" s="69">
        <f t="shared" si="2316"/>
        <v>61.73</v>
      </c>
      <c r="Q4039" s="63"/>
      <c r="R4039" s="69">
        <f t="shared" si="2317"/>
        <v>60.36</v>
      </c>
      <c r="S4039" s="69">
        <f t="shared" si="2317"/>
        <v>1.37</v>
      </c>
      <c r="T4039" s="69">
        <f t="shared" si="2318"/>
        <v>61.73</v>
      </c>
      <c r="U4039" s="69">
        <f t="shared" si="2319"/>
        <v>0</v>
      </c>
      <c r="V4039" s="77">
        <f t="shared" si="2320"/>
        <v>61.73</v>
      </c>
      <c r="X4039" s="69">
        <v>60.36</v>
      </c>
      <c r="Y4039" s="69">
        <v>1.37</v>
      </c>
      <c r="Z4039" s="69">
        <v>61.73</v>
      </c>
      <c r="AA4039" s="78"/>
      <c r="AB4039" s="79">
        <f t="shared" si="2309"/>
        <v>-9.9999999999909051E-3</v>
      </c>
    </row>
    <row r="4040" spans="1:28" x14ac:dyDescent="0.25">
      <c r="A4040" s="71" t="s">
        <v>12795</v>
      </c>
      <c r="B4040" s="72" t="s">
        <v>17707</v>
      </c>
      <c r="C4040" s="73" t="s">
        <v>8753</v>
      </c>
      <c r="D4040" s="74">
        <v>0</v>
      </c>
      <c r="E4040" s="69">
        <v>109.19</v>
      </c>
      <c r="F4040" s="75">
        <f t="shared" si="2312"/>
        <v>0</v>
      </c>
      <c r="G4040" s="76"/>
      <c r="H4040" s="69">
        <f t="shared" si="2313"/>
        <v>101.49</v>
      </c>
      <c r="I4040" s="69">
        <f t="shared" si="2313"/>
        <v>7.7</v>
      </c>
      <c r="J4040" s="69">
        <f t="shared" si="2314"/>
        <v>109.19</v>
      </c>
      <c r="K4040" s="69">
        <v>0</v>
      </c>
      <c r="L4040" s="75">
        <f t="shared" si="2315"/>
        <v>109.19</v>
      </c>
      <c r="N4040" s="69">
        <v>101.49</v>
      </c>
      <c r="O4040" s="69">
        <v>7.6999999999999993</v>
      </c>
      <c r="P4040" s="69">
        <f t="shared" si="2316"/>
        <v>109.19</v>
      </c>
      <c r="Q4040" s="63"/>
      <c r="R4040" s="69">
        <f t="shared" si="2317"/>
        <v>101.49</v>
      </c>
      <c r="S4040" s="69">
        <f t="shared" si="2317"/>
        <v>7.69</v>
      </c>
      <c r="T4040" s="69">
        <f t="shared" si="2318"/>
        <v>109.17999999999999</v>
      </c>
      <c r="U4040" s="69">
        <f t="shared" si="2319"/>
        <v>0</v>
      </c>
      <c r="V4040" s="77">
        <f t="shared" si="2320"/>
        <v>109.17999999999999</v>
      </c>
      <c r="X4040" s="69">
        <v>101.49</v>
      </c>
      <c r="Y4040" s="69">
        <v>7.69</v>
      </c>
      <c r="Z4040" s="69">
        <v>109.18</v>
      </c>
      <c r="AA4040" s="78"/>
      <c r="AB4040" s="79">
        <f t="shared" si="2309"/>
        <v>-1.0000000000001563E-2</v>
      </c>
    </row>
    <row r="4041" spans="1:28" x14ac:dyDescent="0.25">
      <c r="A4041" s="71" t="s">
        <v>12796</v>
      </c>
      <c r="B4041" s="72" t="s">
        <v>17708</v>
      </c>
      <c r="C4041" s="73" t="s">
        <v>8753</v>
      </c>
      <c r="D4041" s="74">
        <v>0</v>
      </c>
      <c r="E4041" s="69">
        <v>66.72</v>
      </c>
      <c r="F4041" s="75">
        <f t="shared" si="2312"/>
        <v>0</v>
      </c>
      <c r="G4041" s="76"/>
      <c r="H4041" s="69">
        <f t="shared" si="2313"/>
        <v>61.76</v>
      </c>
      <c r="I4041" s="69">
        <f t="shared" si="2313"/>
        <v>4.96</v>
      </c>
      <c r="J4041" s="69">
        <f t="shared" si="2314"/>
        <v>66.72</v>
      </c>
      <c r="K4041" s="69">
        <v>0</v>
      </c>
      <c r="L4041" s="75">
        <f t="shared" si="2315"/>
        <v>66.72</v>
      </c>
      <c r="N4041" s="69">
        <v>61.76</v>
      </c>
      <c r="O4041" s="69">
        <v>4.96</v>
      </c>
      <c r="P4041" s="69">
        <f t="shared" si="2316"/>
        <v>66.72</v>
      </c>
      <c r="Q4041" s="63"/>
      <c r="R4041" s="69">
        <f t="shared" si="2317"/>
        <v>61.76</v>
      </c>
      <c r="S4041" s="69">
        <f t="shared" si="2317"/>
        <v>4.96</v>
      </c>
      <c r="T4041" s="69">
        <f t="shared" si="2318"/>
        <v>66.72</v>
      </c>
      <c r="U4041" s="69">
        <f t="shared" si="2319"/>
        <v>0</v>
      </c>
      <c r="V4041" s="77">
        <f t="shared" si="2320"/>
        <v>66.72</v>
      </c>
      <c r="X4041" s="69">
        <v>61.76</v>
      </c>
      <c r="Y4041" s="69">
        <v>4.96</v>
      </c>
      <c r="Z4041" s="69">
        <v>66.72</v>
      </c>
      <c r="AA4041" s="78"/>
      <c r="AB4041" s="79">
        <f t="shared" si="2309"/>
        <v>-1.0000000000001563E-2</v>
      </c>
    </row>
    <row r="4042" spans="1:28" x14ac:dyDescent="0.25">
      <c r="A4042" s="71" t="s">
        <v>12797</v>
      </c>
      <c r="B4042" s="72" t="s">
        <v>17709</v>
      </c>
      <c r="C4042" s="73" t="s">
        <v>8753</v>
      </c>
      <c r="D4042" s="74">
        <v>0</v>
      </c>
      <c r="E4042" s="69">
        <v>88.97</v>
      </c>
      <c r="F4042" s="75">
        <f t="shared" si="2312"/>
        <v>0</v>
      </c>
      <c r="G4042" s="76"/>
      <c r="H4042" s="69">
        <f t="shared" si="2313"/>
        <v>84.01</v>
      </c>
      <c r="I4042" s="69">
        <f t="shared" si="2313"/>
        <v>4.96</v>
      </c>
      <c r="J4042" s="69">
        <f t="shared" si="2314"/>
        <v>88.97</v>
      </c>
      <c r="K4042" s="69">
        <v>0</v>
      </c>
      <c r="L4042" s="75">
        <f t="shared" si="2315"/>
        <v>88.97</v>
      </c>
      <c r="N4042" s="69">
        <v>84.01</v>
      </c>
      <c r="O4042" s="69">
        <v>4.96</v>
      </c>
      <c r="P4042" s="69">
        <f t="shared" si="2316"/>
        <v>88.97</v>
      </c>
      <c r="Q4042" s="63"/>
      <c r="R4042" s="69">
        <f t="shared" si="2317"/>
        <v>84.01</v>
      </c>
      <c r="S4042" s="69">
        <f t="shared" si="2317"/>
        <v>4.96</v>
      </c>
      <c r="T4042" s="69">
        <f t="shared" si="2318"/>
        <v>88.97</v>
      </c>
      <c r="U4042" s="69">
        <f t="shared" si="2319"/>
        <v>0</v>
      </c>
      <c r="V4042" s="77">
        <f t="shared" si="2320"/>
        <v>88.97</v>
      </c>
      <c r="X4042" s="69">
        <v>84.01</v>
      </c>
      <c r="Y4042" s="69">
        <v>4.96</v>
      </c>
      <c r="Z4042" s="69">
        <v>88.97</v>
      </c>
      <c r="AA4042" s="78"/>
      <c r="AB4042" s="79">
        <f t="shared" si="2309"/>
        <v>0</v>
      </c>
    </row>
    <row r="4043" spans="1:28" x14ac:dyDescent="0.25">
      <c r="A4043" s="71" t="s">
        <v>12798</v>
      </c>
      <c r="B4043" s="72" t="s">
        <v>17710</v>
      </c>
      <c r="C4043" s="73" t="s">
        <v>8753</v>
      </c>
      <c r="D4043" s="74">
        <v>0</v>
      </c>
      <c r="E4043" s="69">
        <v>155.45000000000002</v>
      </c>
      <c r="F4043" s="75">
        <f t="shared" si="2312"/>
        <v>0</v>
      </c>
      <c r="G4043" s="76"/>
      <c r="H4043" s="69">
        <f t="shared" si="2313"/>
        <v>150.49</v>
      </c>
      <c r="I4043" s="69">
        <f t="shared" si="2313"/>
        <v>4.96</v>
      </c>
      <c r="J4043" s="69">
        <f t="shared" si="2314"/>
        <v>155.45000000000002</v>
      </c>
      <c r="K4043" s="69">
        <v>0</v>
      </c>
      <c r="L4043" s="75">
        <f t="shared" si="2315"/>
        <v>155.45000000000002</v>
      </c>
      <c r="N4043" s="69">
        <v>150.49</v>
      </c>
      <c r="O4043" s="69">
        <v>4.96</v>
      </c>
      <c r="P4043" s="69">
        <f t="shared" si="2316"/>
        <v>155.45000000000002</v>
      </c>
      <c r="Q4043" s="63"/>
      <c r="R4043" s="69">
        <f t="shared" si="2317"/>
        <v>150.49</v>
      </c>
      <c r="S4043" s="69">
        <f t="shared" si="2317"/>
        <v>4.96</v>
      </c>
      <c r="T4043" s="69">
        <f t="shared" si="2318"/>
        <v>155.45000000000002</v>
      </c>
      <c r="U4043" s="69">
        <f t="shared" si="2319"/>
        <v>0</v>
      </c>
      <c r="V4043" s="77">
        <f t="shared" si="2320"/>
        <v>155.45000000000002</v>
      </c>
      <c r="X4043" s="69">
        <v>150.49</v>
      </c>
      <c r="Y4043" s="69">
        <v>4.96</v>
      </c>
      <c r="Z4043" s="69">
        <v>155.44999999999999</v>
      </c>
      <c r="AA4043" s="78"/>
      <c r="AB4043" s="79">
        <f t="shared" si="2309"/>
        <v>9.9999999999909051E-3</v>
      </c>
    </row>
    <row r="4044" spans="1:28" x14ac:dyDescent="0.25">
      <c r="A4044" s="71" t="s">
        <v>12799</v>
      </c>
      <c r="B4044" s="72" t="s">
        <v>17711</v>
      </c>
      <c r="C4044" s="73" t="s">
        <v>8753</v>
      </c>
      <c r="D4044" s="74">
        <v>0</v>
      </c>
      <c r="E4044" s="69">
        <v>61.37</v>
      </c>
      <c r="F4044" s="75">
        <f t="shared" si="2312"/>
        <v>0</v>
      </c>
      <c r="G4044" s="76"/>
      <c r="H4044" s="69">
        <f t="shared" si="2313"/>
        <v>60</v>
      </c>
      <c r="I4044" s="69">
        <f t="shared" si="2313"/>
        <v>1.37</v>
      </c>
      <c r="J4044" s="69">
        <f t="shared" si="2314"/>
        <v>61.37</v>
      </c>
      <c r="K4044" s="69">
        <v>0</v>
      </c>
      <c r="L4044" s="75">
        <f t="shared" si="2315"/>
        <v>61.37</v>
      </c>
      <c r="N4044" s="69">
        <v>60</v>
      </c>
      <c r="O4044" s="69">
        <v>1.37</v>
      </c>
      <c r="P4044" s="69">
        <f t="shared" si="2316"/>
        <v>61.37</v>
      </c>
      <c r="Q4044" s="63"/>
      <c r="R4044" s="69">
        <f t="shared" si="2317"/>
        <v>60</v>
      </c>
      <c r="S4044" s="69">
        <f t="shared" si="2317"/>
        <v>1.37</v>
      </c>
      <c r="T4044" s="69">
        <f t="shared" si="2318"/>
        <v>61.37</v>
      </c>
      <c r="U4044" s="69">
        <f t="shared" si="2319"/>
        <v>0</v>
      </c>
      <c r="V4044" s="77">
        <f t="shared" si="2320"/>
        <v>61.37</v>
      </c>
      <c r="X4044" s="69">
        <v>60</v>
      </c>
      <c r="Y4044" s="69">
        <v>1.37</v>
      </c>
      <c r="Z4044" s="69">
        <v>61.37</v>
      </c>
      <c r="AA4044" s="78"/>
      <c r="AB4044" s="79">
        <f t="shared" si="2309"/>
        <v>0</v>
      </c>
    </row>
    <row r="4045" spans="1:28" x14ac:dyDescent="0.25">
      <c r="A4045" s="71" t="s">
        <v>12800</v>
      </c>
      <c r="B4045" s="72" t="s">
        <v>17712</v>
      </c>
      <c r="C4045" s="73" t="s">
        <v>8753</v>
      </c>
      <c r="D4045" s="74">
        <v>0</v>
      </c>
      <c r="E4045" s="69">
        <v>82.910000000000011</v>
      </c>
      <c r="F4045" s="75">
        <f t="shared" si="2312"/>
        <v>0</v>
      </c>
      <c r="G4045" s="76"/>
      <c r="H4045" s="69">
        <f t="shared" si="2313"/>
        <v>81.540000000000006</v>
      </c>
      <c r="I4045" s="69">
        <f t="shared" si="2313"/>
        <v>1.37</v>
      </c>
      <c r="J4045" s="69">
        <f t="shared" si="2314"/>
        <v>82.910000000000011</v>
      </c>
      <c r="K4045" s="69">
        <v>0</v>
      </c>
      <c r="L4045" s="75">
        <f t="shared" si="2315"/>
        <v>82.910000000000011</v>
      </c>
      <c r="N4045" s="69">
        <v>81.540000000000006</v>
      </c>
      <c r="O4045" s="69">
        <v>1.37</v>
      </c>
      <c r="P4045" s="69">
        <f t="shared" si="2316"/>
        <v>82.910000000000011</v>
      </c>
      <c r="Q4045" s="63"/>
      <c r="R4045" s="69">
        <f t="shared" si="2317"/>
        <v>81.540000000000006</v>
      </c>
      <c r="S4045" s="69">
        <f t="shared" si="2317"/>
        <v>1.37</v>
      </c>
      <c r="T4045" s="69">
        <f t="shared" si="2318"/>
        <v>82.910000000000011</v>
      </c>
      <c r="U4045" s="69">
        <f t="shared" si="2319"/>
        <v>0</v>
      </c>
      <c r="V4045" s="77">
        <f t="shared" si="2320"/>
        <v>82.910000000000011</v>
      </c>
      <c r="X4045" s="69">
        <v>81.540000000000006</v>
      </c>
      <c r="Y4045" s="69">
        <v>1.37</v>
      </c>
      <c r="Z4045" s="69">
        <v>82.91</v>
      </c>
      <c r="AA4045" s="78"/>
      <c r="AB4045" s="79">
        <f t="shared" si="2309"/>
        <v>0</v>
      </c>
    </row>
    <row r="4046" spans="1:28" x14ac:dyDescent="0.25">
      <c r="A4046" s="71" t="s">
        <v>12801</v>
      </c>
      <c r="B4046" s="72" t="s">
        <v>17713</v>
      </c>
      <c r="C4046" s="73" t="s">
        <v>8753</v>
      </c>
      <c r="D4046" s="74">
        <v>0</v>
      </c>
      <c r="E4046" s="69">
        <v>10.530000000000001</v>
      </c>
      <c r="F4046" s="75">
        <f t="shared" si="2312"/>
        <v>0</v>
      </c>
      <c r="G4046" s="76"/>
      <c r="H4046" s="69">
        <f t="shared" si="2313"/>
        <v>7.79</v>
      </c>
      <c r="I4046" s="69">
        <f t="shared" si="2313"/>
        <v>2.74</v>
      </c>
      <c r="J4046" s="69">
        <f t="shared" si="2314"/>
        <v>10.530000000000001</v>
      </c>
      <c r="K4046" s="69">
        <v>0</v>
      </c>
      <c r="L4046" s="75">
        <f t="shared" si="2315"/>
        <v>10.530000000000001</v>
      </c>
      <c r="N4046" s="69">
        <v>7.79</v>
      </c>
      <c r="O4046" s="69">
        <v>2.74</v>
      </c>
      <c r="P4046" s="69">
        <f t="shared" si="2316"/>
        <v>10.530000000000001</v>
      </c>
      <c r="Q4046" s="63"/>
      <c r="R4046" s="69">
        <f t="shared" si="2317"/>
        <v>7.79</v>
      </c>
      <c r="S4046" s="69">
        <f t="shared" si="2317"/>
        <v>2.73</v>
      </c>
      <c r="T4046" s="69">
        <f t="shared" si="2318"/>
        <v>10.52</v>
      </c>
      <c r="U4046" s="69">
        <f t="shared" si="2319"/>
        <v>0</v>
      </c>
      <c r="V4046" s="77">
        <f t="shared" si="2320"/>
        <v>10.52</v>
      </c>
      <c r="X4046" s="69">
        <v>7.79</v>
      </c>
      <c r="Y4046" s="69">
        <v>2.73</v>
      </c>
      <c r="Z4046" s="69">
        <v>10.52</v>
      </c>
      <c r="AA4046" s="78"/>
      <c r="AB4046" s="79">
        <f t="shared" si="2309"/>
        <v>0</v>
      </c>
    </row>
    <row r="4047" spans="1:28" x14ac:dyDescent="0.25">
      <c r="A4047" s="71" t="s">
        <v>12802</v>
      </c>
      <c r="B4047" s="72" t="s">
        <v>17714</v>
      </c>
      <c r="C4047" s="73" t="s">
        <v>8753</v>
      </c>
      <c r="D4047" s="74">
        <v>0</v>
      </c>
      <c r="E4047" s="69">
        <v>11.27</v>
      </c>
      <c r="F4047" s="75">
        <f t="shared" si="2312"/>
        <v>0</v>
      </c>
      <c r="G4047" s="76"/>
      <c r="H4047" s="69">
        <f t="shared" si="2313"/>
        <v>8.5299999999999994</v>
      </c>
      <c r="I4047" s="69">
        <f t="shared" si="2313"/>
        <v>2.74</v>
      </c>
      <c r="J4047" s="69">
        <f t="shared" si="2314"/>
        <v>11.27</v>
      </c>
      <c r="K4047" s="69">
        <v>0</v>
      </c>
      <c r="L4047" s="75">
        <f t="shared" si="2315"/>
        <v>11.27</v>
      </c>
      <c r="N4047" s="69">
        <v>8.5299999999999994</v>
      </c>
      <c r="O4047" s="69">
        <v>2.74</v>
      </c>
      <c r="P4047" s="69">
        <f t="shared" si="2316"/>
        <v>11.27</v>
      </c>
      <c r="Q4047" s="63"/>
      <c r="R4047" s="69">
        <f t="shared" si="2317"/>
        <v>8.5299999999999994</v>
      </c>
      <c r="S4047" s="69">
        <f t="shared" si="2317"/>
        <v>2.73</v>
      </c>
      <c r="T4047" s="69">
        <f t="shared" si="2318"/>
        <v>11.26</v>
      </c>
      <c r="U4047" s="69">
        <f t="shared" si="2319"/>
        <v>0</v>
      </c>
      <c r="V4047" s="77">
        <f t="shared" si="2320"/>
        <v>11.26</v>
      </c>
      <c r="X4047" s="69">
        <v>8.5299999999999994</v>
      </c>
      <c r="Y4047" s="69">
        <v>2.73</v>
      </c>
      <c r="Z4047" s="69">
        <v>11.26</v>
      </c>
      <c r="AA4047" s="78"/>
      <c r="AB4047" s="79">
        <f t="shared" si="2309"/>
        <v>0</v>
      </c>
    </row>
    <row r="4048" spans="1:28" x14ac:dyDescent="0.25">
      <c r="A4048" s="71" t="s">
        <v>12803</v>
      </c>
      <c r="B4048" s="72" t="s">
        <v>17715</v>
      </c>
      <c r="C4048" s="73" t="s">
        <v>8753</v>
      </c>
      <c r="D4048" s="74">
        <v>0</v>
      </c>
      <c r="E4048" s="69">
        <v>30.04</v>
      </c>
      <c r="F4048" s="75">
        <f t="shared" si="2312"/>
        <v>0</v>
      </c>
      <c r="G4048" s="76"/>
      <c r="H4048" s="69">
        <f t="shared" si="2313"/>
        <v>17.34</v>
      </c>
      <c r="I4048" s="69">
        <f t="shared" si="2313"/>
        <v>12.7</v>
      </c>
      <c r="J4048" s="69">
        <f t="shared" si="2314"/>
        <v>30.04</v>
      </c>
      <c r="K4048" s="69">
        <v>0</v>
      </c>
      <c r="L4048" s="75">
        <f t="shared" si="2315"/>
        <v>30.04</v>
      </c>
      <c r="N4048" s="69">
        <v>17.34</v>
      </c>
      <c r="O4048" s="69">
        <v>12.7</v>
      </c>
      <c r="P4048" s="69">
        <f t="shared" si="2316"/>
        <v>30.04</v>
      </c>
      <c r="Q4048" s="63"/>
      <c r="R4048" s="69">
        <f t="shared" si="2317"/>
        <v>17.34</v>
      </c>
      <c r="S4048" s="69">
        <f t="shared" si="2317"/>
        <v>12.69</v>
      </c>
      <c r="T4048" s="69">
        <f t="shared" si="2318"/>
        <v>30.03</v>
      </c>
      <c r="U4048" s="69">
        <f t="shared" si="2319"/>
        <v>0</v>
      </c>
      <c r="V4048" s="77">
        <f t="shared" si="2320"/>
        <v>30.03</v>
      </c>
      <c r="X4048" s="69">
        <v>17.34</v>
      </c>
      <c r="Y4048" s="69">
        <v>12.69</v>
      </c>
      <c r="Z4048" s="69">
        <v>30.03</v>
      </c>
      <c r="AA4048" s="78"/>
      <c r="AB4048" s="79">
        <f t="shared" si="2309"/>
        <v>0</v>
      </c>
    </row>
    <row r="4049" spans="1:28" x14ac:dyDescent="0.25">
      <c r="A4049" s="71" t="s">
        <v>12804</v>
      </c>
      <c r="B4049" s="72" t="s">
        <v>17716</v>
      </c>
      <c r="C4049" s="73" t="s">
        <v>8753</v>
      </c>
      <c r="D4049" s="74">
        <v>0</v>
      </c>
      <c r="E4049" s="69">
        <v>13.86</v>
      </c>
      <c r="F4049" s="75">
        <f t="shared" si="2312"/>
        <v>0</v>
      </c>
      <c r="G4049" s="76"/>
      <c r="H4049" s="69">
        <f t="shared" si="2313"/>
        <v>6.16</v>
      </c>
      <c r="I4049" s="69">
        <f t="shared" si="2313"/>
        <v>7.7</v>
      </c>
      <c r="J4049" s="69">
        <f t="shared" si="2314"/>
        <v>13.86</v>
      </c>
      <c r="K4049" s="69">
        <v>0</v>
      </c>
      <c r="L4049" s="75">
        <f t="shared" si="2315"/>
        <v>13.86</v>
      </c>
      <c r="N4049" s="69">
        <v>6.16</v>
      </c>
      <c r="O4049" s="69">
        <v>7.6999999999999993</v>
      </c>
      <c r="P4049" s="69">
        <f t="shared" si="2316"/>
        <v>13.86</v>
      </c>
      <c r="Q4049" s="63"/>
      <c r="R4049" s="69">
        <f t="shared" si="2317"/>
        <v>6.16</v>
      </c>
      <c r="S4049" s="69">
        <f t="shared" si="2317"/>
        <v>7.69</v>
      </c>
      <c r="T4049" s="69">
        <f t="shared" si="2318"/>
        <v>13.850000000000001</v>
      </c>
      <c r="U4049" s="69">
        <f t="shared" si="2319"/>
        <v>0</v>
      </c>
      <c r="V4049" s="77">
        <f t="shared" si="2320"/>
        <v>13.850000000000001</v>
      </c>
      <c r="X4049" s="69">
        <v>6.16</v>
      </c>
      <c r="Y4049" s="69">
        <v>7.69</v>
      </c>
      <c r="Z4049" s="69">
        <v>13.85</v>
      </c>
      <c r="AA4049" s="78"/>
      <c r="AB4049" s="79">
        <f t="shared" si="2309"/>
        <v>1.0000000000001563E-2</v>
      </c>
    </row>
    <row r="4050" spans="1:28" ht="22.5" x14ac:dyDescent="0.25">
      <c r="A4050" s="71" t="s">
        <v>12805</v>
      </c>
      <c r="B4050" s="72" t="s">
        <v>17717</v>
      </c>
      <c r="C4050" s="73" t="s">
        <v>8753</v>
      </c>
      <c r="D4050" s="74">
        <v>0</v>
      </c>
      <c r="E4050" s="69">
        <v>18.22</v>
      </c>
      <c r="F4050" s="75">
        <f t="shared" si="2312"/>
        <v>0</v>
      </c>
      <c r="G4050" s="76"/>
      <c r="H4050" s="69">
        <f t="shared" si="2313"/>
        <v>10.52</v>
      </c>
      <c r="I4050" s="69">
        <f t="shared" si="2313"/>
        <v>7.7</v>
      </c>
      <c r="J4050" s="69">
        <f t="shared" si="2314"/>
        <v>18.22</v>
      </c>
      <c r="K4050" s="69">
        <v>0</v>
      </c>
      <c r="L4050" s="75">
        <f t="shared" si="2315"/>
        <v>18.22</v>
      </c>
      <c r="N4050" s="69">
        <v>10.52</v>
      </c>
      <c r="O4050" s="69">
        <v>7.6999999999999993</v>
      </c>
      <c r="P4050" s="69">
        <f t="shared" si="2316"/>
        <v>18.22</v>
      </c>
      <c r="Q4050" s="63"/>
      <c r="R4050" s="69">
        <f t="shared" si="2317"/>
        <v>10.52</v>
      </c>
      <c r="S4050" s="69">
        <f t="shared" si="2317"/>
        <v>7.69</v>
      </c>
      <c r="T4050" s="69">
        <f t="shared" si="2318"/>
        <v>18.21</v>
      </c>
      <c r="U4050" s="69">
        <f t="shared" si="2319"/>
        <v>0</v>
      </c>
      <c r="V4050" s="77">
        <f t="shared" si="2320"/>
        <v>18.21</v>
      </c>
      <c r="X4050" s="69">
        <v>10.52</v>
      </c>
      <c r="Y4050" s="69">
        <v>7.69</v>
      </c>
      <c r="Z4050" s="69">
        <v>18.21</v>
      </c>
      <c r="AA4050" s="78"/>
      <c r="AB4050" s="79">
        <f t="shared" si="2309"/>
        <v>9.9999999999997868E-3</v>
      </c>
    </row>
    <row r="4051" spans="1:28" ht="22.5" x14ac:dyDescent="0.25">
      <c r="A4051" s="71" t="s">
        <v>12806</v>
      </c>
      <c r="B4051" s="72" t="s">
        <v>17718</v>
      </c>
      <c r="C4051" s="73" t="s">
        <v>8753</v>
      </c>
      <c r="D4051" s="74">
        <v>0</v>
      </c>
      <c r="E4051" s="69">
        <v>16.41</v>
      </c>
      <c r="F4051" s="75">
        <f t="shared" si="2312"/>
        <v>0</v>
      </c>
      <c r="G4051" s="76"/>
      <c r="H4051" s="69">
        <f t="shared" si="2313"/>
        <v>8.7100000000000009</v>
      </c>
      <c r="I4051" s="69">
        <f t="shared" si="2313"/>
        <v>7.7</v>
      </c>
      <c r="J4051" s="69">
        <f t="shared" si="2314"/>
        <v>16.41</v>
      </c>
      <c r="K4051" s="69">
        <v>0</v>
      </c>
      <c r="L4051" s="75">
        <f t="shared" si="2315"/>
        <v>16.41</v>
      </c>
      <c r="N4051" s="69">
        <v>8.7100000000000009</v>
      </c>
      <c r="O4051" s="69">
        <v>7.6999999999999993</v>
      </c>
      <c r="P4051" s="69">
        <f t="shared" si="2316"/>
        <v>16.41</v>
      </c>
      <c r="Q4051" s="63"/>
      <c r="R4051" s="69">
        <f t="shared" si="2317"/>
        <v>8.7100000000000009</v>
      </c>
      <c r="S4051" s="69">
        <f t="shared" si="2317"/>
        <v>7.69</v>
      </c>
      <c r="T4051" s="69">
        <f t="shared" si="2318"/>
        <v>16.400000000000002</v>
      </c>
      <c r="U4051" s="69">
        <f t="shared" si="2319"/>
        <v>0</v>
      </c>
      <c r="V4051" s="77">
        <f t="shared" si="2320"/>
        <v>16.400000000000002</v>
      </c>
      <c r="X4051" s="69">
        <v>8.7100000000000009</v>
      </c>
      <c r="Y4051" s="69">
        <v>7.69</v>
      </c>
      <c r="Z4051" s="69">
        <v>16.399999999999999</v>
      </c>
      <c r="AA4051" s="78"/>
      <c r="AB4051" s="79">
        <f t="shared" si="2309"/>
        <v>9.9999999999980105E-3</v>
      </c>
    </row>
    <row r="4052" spans="1:28" x14ac:dyDescent="0.25">
      <c r="A4052" s="71" t="s">
        <v>12807</v>
      </c>
      <c r="B4052" s="72" t="s">
        <v>17719</v>
      </c>
      <c r="C4052" s="73" t="s">
        <v>8753</v>
      </c>
      <c r="D4052" s="74">
        <v>0</v>
      </c>
      <c r="E4052" s="69">
        <v>38.150000000000006</v>
      </c>
      <c r="F4052" s="75">
        <f t="shared" si="2312"/>
        <v>0</v>
      </c>
      <c r="G4052" s="76"/>
      <c r="H4052" s="69">
        <f t="shared" si="2313"/>
        <v>25.12</v>
      </c>
      <c r="I4052" s="69">
        <f t="shared" si="2313"/>
        <v>13.03</v>
      </c>
      <c r="J4052" s="69">
        <f t="shared" si="2314"/>
        <v>38.15</v>
      </c>
      <c r="K4052" s="69">
        <v>0</v>
      </c>
      <c r="L4052" s="75">
        <f t="shared" si="2315"/>
        <v>38.15</v>
      </c>
      <c r="N4052" s="69">
        <v>25.12</v>
      </c>
      <c r="O4052" s="69">
        <v>13.030000000000001</v>
      </c>
      <c r="P4052" s="69">
        <f t="shared" si="2316"/>
        <v>38.150000000000006</v>
      </c>
      <c r="Q4052" s="63"/>
      <c r="R4052" s="69">
        <f t="shared" si="2317"/>
        <v>25.12</v>
      </c>
      <c r="S4052" s="69">
        <f t="shared" si="2317"/>
        <v>13.04</v>
      </c>
      <c r="T4052" s="69">
        <f t="shared" si="2318"/>
        <v>38.159999999999997</v>
      </c>
      <c r="U4052" s="69">
        <f t="shared" si="2319"/>
        <v>0</v>
      </c>
      <c r="V4052" s="77">
        <f t="shared" si="2320"/>
        <v>38.159999999999997</v>
      </c>
      <c r="X4052" s="69">
        <v>25.12</v>
      </c>
      <c r="Y4052" s="69">
        <v>13.04</v>
      </c>
      <c r="Z4052" s="69">
        <v>38.159999999999997</v>
      </c>
      <c r="AA4052" s="78"/>
      <c r="AB4052" s="79">
        <f t="shared" si="2309"/>
        <v>9.9999999999997868E-3</v>
      </c>
    </row>
    <row r="4053" spans="1:28" ht="22.5" x14ac:dyDescent="0.25">
      <c r="A4053" s="71" t="s">
        <v>12808</v>
      </c>
      <c r="B4053" s="72" t="s">
        <v>17720</v>
      </c>
      <c r="C4053" s="73" t="s">
        <v>8753</v>
      </c>
      <c r="D4053" s="74">
        <v>0</v>
      </c>
      <c r="E4053" s="69">
        <v>14.55</v>
      </c>
      <c r="F4053" s="75">
        <f t="shared" si="2312"/>
        <v>0</v>
      </c>
      <c r="G4053" s="76"/>
      <c r="H4053" s="69">
        <f t="shared" si="2313"/>
        <v>7.82</v>
      </c>
      <c r="I4053" s="69">
        <f t="shared" si="2313"/>
        <v>6.73</v>
      </c>
      <c r="J4053" s="69">
        <f t="shared" si="2314"/>
        <v>14.55</v>
      </c>
      <c r="K4053" s="69">
        <v>0</v>
      </c>
      <c r="L4053" s="75">
        <f t="shared" si="2315"/>
        <v>14.55</v>
      </c>
      <c r="N4053" s="69">
        <v>7.82</v>
      </c>
      <c r="O4053" s="69">
        <v>6.7299999999999995</v>
      </c>
      <c r="P4053" s="69">
        <f t="shared" si="2316"/>
        <v>14.55</v>
      </c>
      <c r="Q4053" s="63"/>
      <c r="R4053" s="69">
        <f t="shared" si="2317"/>
        <v>7.82</v>
      </c>
      <c r="S4053" s="69">
        <f t="shared" si="2317"/>
        <v>6.71</v>
      </c>
      <c r="T4053" s="69">
        <f t="shared" si="2318"/>
        <v>14.530000000000001</v>
      </c>
      <c r="U4053" s="69">
        <f t="shared" si="2319"/>
        <v>0</v>
      </c>
      <c r="V4053" s="77">
        <f t="shared" si="2320"/>
        <v>14.530000000000001</v>
      </c>
      <c r="X4053" s="69">
        <v>7.82</v>
      </c>
      <c r="Y4053" s="69">
        <v>6.71</v>
      </c>
      <c r="Z4053" s="69">
        <v>14.53</v>
      </c>
      <c r="AA4053" s="78"/>
      <c r="AB4053" s="79">
        <f t="shared" si="2309"/>
        <v>9.9999999999980105E-3</v>
      </c>
    </row>
    <row r="4054" spans="1:28" x14ac:dyDescent="0.25">
      <c r="A4054" s="71" t="s">
        <v>12809</v>
      </c>
      <c r="B4054" s="72" t="s">
        <v>12811</v>
      </c>
      <c r="C4054" s="73" t="s">
        <v>8753</v>
      </c>
      <c r="D4054" s="74">
        <v>0</v>
      </c>
      <c r="E4054" s="69">
        <v>119.1</v>
      </c>
      <c r="F4054" s="75">
        <f t="shared" si="2312"/>
        <v>0</v>
      </c>
      <c r="H4054" s="69">
        <f t="shared" si="2313"/>
        <v>95.49</v>
      </c>
      <c r="I4054" s="69">
        <f t="shared" si="2313"/>
        <v>23.61</v>
      </c>
      <c r="J4054" s="69">
        <f t="shared" si="2314"/>
        <v>119.1</v>
      </c>
      <c r="K4054" s="69">
        <v>0</v>
      </c>
      <c r="L4054" s="75">
        <f t="shared" si="2315"/>
        <v>119.1</v>
      </c>
      <c r="N4054" s="69">
        <v>95.49</v>
      </c>
      <c r="O4054" s="69">
        <v>23.61</v>
      </c>
      <c r="P4054" s="69">
        <f t="shared" si="2316"/>
        <v>119.1</v>
      </c>
      <c r="Q4054" s="63"/>
      <c r="R4054" s="69">
        <f t="shared" si="2317"/>
        <v>95.49</v>
      </c>
      <c r="S4054" s="69">
        <f t="shared" si="2317"/>
        <v>23.61</v>
      </c>
      <c r="T4054" s="69">
        <f t="shared" si="2318"/>
        <v>119.1</v>
      </c>
      <c r="U4054" s="69">
        <f t="shared" si="2319"/>
        <v>0</v>
      </c>
      <c r="V4054" s="77">
        <f t="shared" si="2320"/>
        <v>119.1</v>
      </c>
      <c r="X4054" s="69">
        <v>95.49</v>
      </c>
      <c r="Y4054" s="69">
        <v>23.61</v>
      </c>
      <c r="Z4054" s="69">
        <v>119.1</v>
      </c>
      <c r="AB4054" s="79">
        <f t="shared" si="2309"/>
        <v>1.0000000000001563E-2</v>
      </c>
    </row>
    <row r="4055" spans="1:28" x14ac:dyDescent="0.25">
      <c r="A4055" s="65" t="s">
        <v>12810</v>
      </c>
      <c r="B4055" s="66" t="s">
        <v>17721</v>
      </c>
      <c r="C4055" s="67"/>
      <c r="D4055" s="68"/>
      <c r="E4055" s="69"/>
      <c r="F4055" s="70"/>
      <c r="H4055" s="69"/>
      <c r="I4055" s="69"/>
      <c r="J4055" s="69"/>
      <c r="K4055" s="69"/>
      <c r="L4055" s="75"/>
      <c r="N4055" s="69"/>
      <c r="O4055" s="69"/>
      <c r="P4055" s="69"/>
      <c r="Q4055" s="63"/>
      <c r="R4055" s="69"/>
      <c r="S4055" s="69"/>
      <c r="T4055" s="69"/>
      <c r="U4055" s="69"/>
      <c r="V4055" s="77"/>
      <c r="X4055" s="69"/>
      <c r="Y4055" s="69"/>
      <c r="Z4055" s="69"/>
      <c r="AA4055" s="78"/>
      <c r="AB4055" s="79">
        <f t="shared" si="2309"/>
        <v>-9.9999999999909051E-3</v>
      </c>
    </row>
    <row r="4056" spans="1:28" x14ac:dyDescent="0.25">
      <c r="A4056" s="65" t="s">
        <v>12812</v>
      </c>
      <c r="B4056" s="66" t="s">
        <v>17722</v>
      </c>
      <c r="C4056" s="67"/>
      <c r="D4056" s="68"/>
      <c r="E4056" s="69"/>
      <c r="F4056" s="70"/>
      <c r="H4056" s="69"/>
      <c r="I4056" s="69"/>
      <c r="J4056" s="69"/>
      <c r="K4056" s="69"/>
      <c r="L4056" s="75"/>
      <c r="N4056" s="69"/>
      <c r="O4056" s="69"/>
      <c r="P4056" s="69"/>
      <c r="Q4056" s="63"/>
      <c r="R4056" s="69"/>
      <c r="S4056" s="69"/>
      <c r="T4056" s="69"/>
      <c r="U4056" s="69"/>
      <c r="V4056" s="77"/>
      <c r="X4056" s="69"/>
      <c r="Y4056" s="69"/>
      <c r="Z4056" s="69"/>
      <c r="AA4056" s="78"/>
      <c r="AB4056" s="79">
        <f t="shared" si="2309"/>
        <v>2.000000000000135E-2</v>
      </c>
    </row>
    <row r="4057" spans="1:28" ht="23.25" customHeight="1" x14ac:dyDescent="0.25">
      <c r="A4057" s="71" t="s">
        <v>12813</v>
      </c>
      <c r="B4057" s="72" t="s">
        <v>17723</v>
      </c>
      <c r="C4057" s="73" t="s">
        <v>8780</v>
      </c>
      <c r="D4057" s="74">
        <v>0</v>
      </c>
      <c r="E4057" s="69">
        <v>6012.05</v>
      </c>
      <c r="F4057" s="75">
        <f t="shared" ref="F4057:F4066" si="2321">ROUND(D4057*E4057,2)</f>
        <v>0</v>
      </c>
      <c r="G4057" s="76"/>
      <c r="H4057" s="69">
        <f t="shared" ref="H4057:I4066" si="2322">ROUND(N4057+(N4057*$H$2/100),2)</f>
        <v>5951.54</v>
      </c>
      <c r="I4057" s="69">
        <f t="shared" si="2322"/>
        <v>60.51</v>
      </c>
      <c r="J4057" s="69">
        <f t="shared" ref="J4057:J4066" si="2323">H4057+I4057</f>
        <v>6012.05</v>
      </c>
      <c r="K4057" s="69">
        <v>0</v>
      </c>
      <c r="L4057" s="75">
        <f t="shared" ref="L4057:L4066" si="2324">SUM(J4057:K4057)</f>
        <v>6012.05</v>
      </c>
      <c r="N4057" s="69">
        <v>5951.54</v>
      </c>
      <c r="O4057" s="69">
        <v>60.510000000000005</v>
      </c>
      <c r="P4057" s="69">
        <f t="shared" ref="P4057:P4066" si="2325">SUM(N4057:O4057)</f>
        <v>6012.05</v>
      </c>
      <c r="Q4057" s="63"/>
      <c r="R4057" s="69">
        <f t="shared" ref="R4057:S4066" si="2326">X4057</f>
        <v>5951.54</v>
      </c>
      <c r="S4057" s="69">
        <f t="shared" si="2326"/>
        <v>60.5</v>
      </c>
      <c r="T4057" s="69">
        <f t="shared" ref="T4057:T4066" si="2327">R4057+S4057</f>
        <v>6012.04</v>
      </c>
      <c r="U4057" s="69">
        <f t="shared" ref="U4057:U4066" si="2328">ROUND(Z4057*$H$2,2)/100</f>
        <v>0</v>
      </c>
      <c r="V4057" s="77">
        <f t="shared" ref="V4057:V4066" si="2329">SUM(T4057:U4057)</f>
        <v>6012.04</v>
      </c>
      <c r="X4057" s="69">
        <v>5951.54</v>
      </c>
      <c r="Y4057" s="69">
        <v>60.5</v>
      </c>
      <c r="Z4057" s="69">
        <v>6012.04</v>
      </c>
      <c r="AA4057" s="78"/>
      <c r="AB4057" s="79">
        <f t="shared" si="2309"/>
        <v>0</v>
      </c>
    </row>
    <row r="4058" spans="1:28" x14ac:dyDescent="0.25">
      <c r="A4058" s="83" t="s">
        <v>12814</v>
      </c>
      <c r="B4058" s="83" t="s">
        <v>17724</v>
      </c>
      <c r="C4058" s="73" t="s">
        <v>8780</v>
      </c>
      <c r="D4058" s="74">
        <v>0</v>
      </c>
      <c r="E4058" s="69">
        <v>444.87</v>
      </c>
      <c r="F4058" s="75">
        <f t="shared" si="2321"/>
        <v>0</v>
      </c>
      <c r="G4058" s="76"/>
      <c r="H4058" s="69">
        <f t="shared" si="2322"/>
        <v>384.36</v>
      </c>
      <c r="I4058" s="69">
        <f t="shared" si="2322"/>
        <v>60.51</v>
      </c>
      <c r="J4058" s="69">
        <f t="shared" si="2323"/>
        <v>444.87</v>
      </c>
      <c r="K4058" s="69">
        <v>0</v>
      </c>
      <c r="L4058" s="75">
        <f t="shared" si="2324"/>
        <v>444.87</v>
      </c>
      <c r="N4058" s="69">
        <v>384.36</v>
      </c>
      <c r="O4058" s="69">
        <v>60.510000000000005</v>
      </c>
      <c r="P4058" s="69">
        <f t="shared" si="2325"/>
        <v>444.87</v>
      </c>
      <c r="Q4058" s="63"/>
      <c r="R4058" s="69">
        <f t="shared" si="2326"/>
        <v>384.36</v>
      </c>
      <c r="S4058" s="69">
        <f t="shared" si="2326"/>
        <v>60.5</v>
      </c>
      <c r="T4058" s="69">
        <f t="shared" si="2327"/>
        <v>444.86</v>
      </c>
      <c r="U4058" s="69">
        <f t="shared" si="2328"/>
        <v>0</v>
      </c>
      <c r="V4058" s="77">
        <f t="shared" si="2329"/>
        <v>444.86</v>
      </c>
      <c r="X4058" s="69">
        <v>384.36</v>
      </c>
      <c r="Y4058" s="69">
        <v>60.5</v>
      </c>
      <c r="Z4058" s="69">
        <v>444.86</v>
      </c>
      <c r="AA4058" s="78"/>
      <c r="AB4058" s="79">
        <f t="shared" si="2309"/>
        <v>0</v>
      </c>
    </row>
    <row r="4059" spans="1:28" ht="33.75" x14ac:dyDescent="0.25">
      <c r="A4059" s="71" t="s">
        <v>12815</v>
      </c>
      <c r="B4059" s="72" t="s">
        <v>17725</v>
      </c>
      <c r="C4059" s="73" t="s">
        <v>8780</v>
      </c>
      <c r="D4059" s="74">
        <v>0</v>
      </c>
      <c r="E4059" s="69">
        <v>793.85</v>
      </c>
      <c r="F4059" s="75">
        <f t="shared" si="2321"/>
        <v>0</v>
      </c>
      <c r="G4059" s="76"/>
      <c r="H4059" s="69">
        <f t="shared" si="2322"/>
        <v>733.34</v>
      </c>
      <c r="I4059" s="69">
        <f t="shared" si="2322"/>
        <v>60.51</v>
      </c>
      <c r="J4059" s="69">
        <f t="shared" si="2323"/>
        <v>793.85</v>
      </c>
      <c r="K4059" s="69">
        <v>0</v>
      </c>
      <c r="L4059" s="75">
        <f t="shared" si="2324"/>
        <v>793.85</v>
      </c>
      <c r="N4059" s="69">
        <v>733.34</v>
      </c>
      <c r="O4059" s="69">
        <v>60.510000000000005</v>
      </c>
      <c r="P4059" s="69">
        <f t="shared" si="2325"/>
        <v>793.85</v>
      </c>
      <c r="Q4059" s="63"/>
      <c r="R4059" s="69">
        <f t="shared" si="2326"/>
        <v>733.34</v>
      </c>
      <c r="S4059" s="69">
        <f t="shared" si="2326"/>
        <v>60.5</v>
      </c>
      <c r="T4059" s="69">
        <f t="shared" si="2327"/>
        <v>793.84</v>
      </c>
      <c r="U4059" s="69">
        <f t="shared" si="2328"/>
        <v>0</v>
      </c>
      <c r="V4059" s="77">
        <f t="shared" si="2329"/>
        <v>793.84</v>
      </c>
      <c r="X4059" s="69">
        <v>733.34</v>
      </c>
      <c r="Y4059" s="69">
        <v>60.5</v>
      </c>
      <c r="Z4059" s="69">
        <v>793.84</v>
      </c>
      <c r="AA4059" s="78"/>
      <c r="AB4059" s="79">
        <f t="shared" si="2309"/>
        <v>0</v>
      </c>
    </row>
    <row r="4060" spans="1:28" ht="33.75" x14ac:dyDescent="0.25">
      <c r="A4060" s="71" t="s">
        <v>12816</v>
      </c>
      <c r="B4060" s="72" t="s">
        <v>17726</v>
      </c>
      <c r="C4060" s="73" t="s">
        <v>8753</v>
      </c>
      <c r="D4060" s="74">
        <v>0</v>
      </c>
      <c r="E4060" s="69">
        <v>12.05</v>
      </c>
      <c r="F4060" s="75">
        <f t="shared" si="2321"/>
        <v>0</v>
      </c>
      <c r="G4060" s="76"/>
      <c r="H4060" s="69">
        <f t="shared" si="2322"/>
        <v>7.65</v>
      </c>
      <c r="I4060" s="69">
        <f t="shared" si="2322"/>
        <v>4.4000000000000004</v>
      </c>
      <c r="J4060" s="69">
        <f t="shared" si="2323"/>
        <v>12.05</v>
      </c>
      <c r="K4060" s="69">
        <v>0</v>
      </c>
      <c r="L4060" s="75">
        <f t="shared" si="2324"/>
        <v>12.05</v>
      </c>
      <c r="N4060" s="69">
        <v>7.65</v>
      </c>
      <c r="O4060" s="69">
        <v>4.4000000000000004</v>
      </c>
      <c r="P4060" s="69">
        <f t="shared" si="2325"/>
        <v>12.05</v>
      </c>
      <c r="Q4060" s="63"/>
      <c r="R4060" s="69">
        <f t="shared" si="2326"/>
        <v>7.65</v>
      </c>
      <c r="S4060" s="69">
        <f t="shared" si="2326"/>
        <v>4.3899999999999997</v>
      </c>
      <c r="T4060" s="69">
        <f t="shared" si="2327"/>
        <v>12.04</v>
      </c>
      <c r="U4060" s="69">
        <f t="shared" si="2328"/>
        <v>0</v>
      </c>
      <c r="V4060" s="77">
        <f t="shared" si="2329"/>
        <v>12.04</v>
      </c>
      <c r="X4060" s="69">
        <v>7.65</v>
      </c>
      <c r="Y4060" s="69">
        <v>4.3899999999999997</v>
      </c>
      <c r="Z4060" s="69">
        <v>12.04</v>
      </c>
      <c r="AA4060" s="78"/>
      <c r="AB4060" s="79">
        <f t="shared" si="2309"/>
        <v>1.0000000000218279E-2</v>
      </c>
    </row>
    <row r="4061" spans="1:28" ht="22.5" x14ac:dyDescent="0.25">
      <c r="A4061" s="71" t="s">
        <v>12817</v>
      </c>
      <c r="B4061" s="72" t="s">
        <v>17727</v>
      </c>
      <c r="C4061" s="73" t="s">
        <v>8753</v>
      </c>
      <c r="D4061" s="74">
        <v>0</v>
      </c>
      <c r="E4061" s="69">
        <v>10.95</v>
      </c>
      <c r="F4061" s="75">
        <f t="shared" si="2321"/>
        <v>0</v>
      </c>
      <c r="G4061" s="76"/>
      <c r="H4061" s="69">
        <f t="shared" si="2322"/>
        <v>6.55</v>
      </c>
      <c r="I4061" s="69">
        <f t="shared" si="2322"/>
        <v>4.4000000000000004</v>
      </c>
      <c r="J4061" s="69">
        <f t="shared" si="2323"/>
        <v>10.95</v>
      </c>
      <c r="K4061" s="69">
        <v>0</v>
      </c>
      <c r="L4061" s="75">
        <f t="shared" si="2324"/>
        <v>10.95</v>
      </c>
      <c r="N4061" s="69">
        <v>6.55</v>
      </c>
      <c r="O4061" s="69">
        <v>4.4000000000000004</v>
      </c>
      <c r="P4061" s="69">
        <f t="shared" si="2325"/>
        <v>10.95</v>
      </c>
      <c r="Q4061" s="63"/>
      <c r="R4061" s="69">
        <f t="shared" si="2326"/>
        <v>6.55</v>
      </c>
      <c r="S4061" s="69">
        <f t="shared" si="2326"/>
        <v>4.3899999999999997</v>
      </c>
      <c r="T4061" s="69">
        <f t="shared" si="2327"/>
        <v>10.94</v>
      </c>
      <c r="U4061" s="69">
        <f t="shared" si="2328"/>
        <v>0</v>
      </c>
      <c r="V4061" s="77">
        <f t="shared" si="2329"/>
        <v>10.94</v>
      </c>
      <c r="X4061" s="69">
        <v>6.55</v>
      </c>
      <c r="Y4061" s="69">
        <v>4.3899999999999997</v>
      </c>
      <c r="Z4061" s="69">
        <v>10.94</v>
      </c>
      <c r="AA4061" s="78"/>
      <c r="AB4061" s="79">
        <f t="shared" si="2309"/>
        <v>9.9999999999909051E-3</v>
      </c>
    </row>
    <row r="4062" spans="1:28" ht="22.5" x14ac:dyDescent="0.25">
      <c r="A4062" s="71" t="s">
        <v>12818</v>
      </c>
      <c r="B4062" s="72" t="s">
        <v>17728</v>
      </c>
      <c r="C4062" s="73" t="s">
        <v>8753</v>
      </c>
      <c r="D4062" s="74">
        <v>0</v>
      </c>
      <c r="E4062" s="69">
        <v>15.040000000000001</v>
      </c>
      <c r="F4062" s="75">
        <f t="shared" si="2321"/>
        <v>0</v>
      </c>
      <c r="G4062" s="76"/>
      <c r="H4062" s="69">
        <f t="shared" si="2322"/>
        <v>10.64</v>
      </c>
      <c r="I4062" s="69">
        <f t="shared" si="2322"/>
        <v>4.4000000000000004</v>
      </c>
      <c r="J4062" s="69">
        <f t="shared" si="2323"/>
        <v>15.040000000000001</v>
      </c>
      <c r="K4062" s="69">
        <v>0</v>
      </c>
      <c r="L4062" s="75">
        <f t="shared" si="2324"/>
        <v>15.040000000000001</v>
      </c>
      <c r="N4062" s="69">
        <v>10.64</v>
      </c>
      <c r="O4062" s="69">
        <v>4.4000000000000004</v>
      </c>
      <c r="P4062" s="69">
        <f t="shared" si="2325"/>
        <v>15.040000000000001</v>
      </c>
      <c r="Q4062" s="63"/>
      <c r="R4062" s="69">
        <f t="shared" si="2326"/>
        <v>10.64</v>
      </c>
      <c r="S4062" s="69">
        <f t="shared" si="2326"/>
        <v>4.3899999999999997</v>
      </c>
      <c r="T4062" s="69">
        <f t="shared" si="2327"/>
        <v>15.030000000000001</v>
      </c>
      <c r="U4062" s="69">
        <f t="shared" si="2328"/>
        <v>0</v>
      </c>
      <c r="V4062" s="77">
        <f t="shared" si="2329"/>
        <v>15.030000000000001</v>
      </c>
      <c r="X4062" s="69">
        <v>10.64</v>
      </c>
      <c r="Y4062" s="69">
        <v>4.3899999999999997</v>
      </c>
      <c r="Z4062" s="69">
        <v>15.03</v>
      </c>
      <c r="AA4062" s="78"/>
      <c r="AB4062" s="79">
        <f t="shared" si="2309"/>
        <v>9.9999999999909051E-3</v>
      </c>
    </row>
    <row r="4063" spans="1:28" x14ac:dyDescent="0.25">
      <c r="A4063" s="71" t="s">
        <v>12819</v>
      </c>
      <c r="B4063" s="72" t="s">
        <v>17729</v>
      </c>
      <c r="C4063" s="73" t="s">
        <v>8753</v>
      </c>
      <c r="D4063" s="74">
        <v>0</v>
      </c>
      <c r="E4063" s="69">
        <v>12.2</v>
      </c>
      <c r="F4063" s="75">
        <f t="shared" si="2321"/>
        <v>0</v>
      </c>
      <c r="G4063" s="76"/>
      <c r="H4063" s="69">
        <f t="shared" si="2322"/>
        <v>7.8</v>
      </c>
      <c r="I4063" s="69">
        <f t="shared" si="2322"/>
        <v>4.4000000000000004</v>
      </c>
      <c r="J4063" s="69">
        <f t="shared" si="2323"/>
        <v>12.2</v>
      </c>
      <c r="K4063" s="69">
        <v>0</v>
      </c>
      <c r="L4063" s="75">
        <f t="shared" si="2324"/>
        <v>12.2</v>
      </c>
      <c r="N4063" s="69">
        <v>7.8</v>
      </c>
      <c r="O4063" s="69">
        <v>4.4000000000000004</v>
      </c>
      <c r="P4063" s="69">
        <f t="shared" si="2325"/>
        <v>12.2</v>
      </c>
      <c r="Q4063" s="63"/>
      <c r="R4063" s="69">
        <f t="shared" si="2326"/>
        <v>7.8</v>
      </c>
      <c r="S4063" s="69">
        <f t="shared" si="2326"/>
        <v>4.3899999999999997</v>
      </c>
      <c r="T4063" s="69">
        <f t="shared" si="2327"/>
        <v>12.19</v>
      </c>
      <c r="U4063" s="69">
        <f t="shared" si="2328"/>
        <v>0</v>
      </c>
      <c r="V4063" s="77">
        <f t="shared" si="2329"/>
        <v>12.19</v>
      </c>
      <c r="X4063" s="69">
        <v>7.8</v>
      </c>
      <c r="Y4063" s="69">
        <v>4.3899999999999997</v>
      </c>
      <c r="Z4063" s="69">
        <v>12.19</v>
      </c>
      <c r="AA4063" s="78"/>
      <c r="AB4063" s="79">
        <f t="shared" si="2309"/>
        <v>1.0000000000001563E-2</v>
      </c>
    </row>
    <row r="4064" spans="1:28" ht="22.5" x14ac:dyDescent="0.25">
      <c r="A4064" s="71" t="s">
        <v>12820</v>
      </c>
      <c r="B4064" s="72" t="s">
        <v>17730</v>
      </c>
      <c r="C4064" s="73" t="s">
        <v>8753</v>
      </c>
      <c r="D4064" s="74">
        <v>0</v>
      </c>
      <c r="E4064" s="69">
        <v>10.280000000000001</v>
      </c>
      <c r="F4064" s="75">
        <f t="shared" si="2321"/>
        <v>0</v>
      </c>
      <c r="G4064" s="76"/>
      <c r="H4064" s="69">
        <f t="shared" si="2322"/>
        <v>5.88</v>
      </c>
      <c r="I4064" s="69">
        <f t="shared" si="2322"/>
        <v>4.4000000000000004</v>
      </c>
      <c r="J4064" s="69">
        <f t="shared" si="2323"/>
        <v>10.280000000000001</v>
      </c>
      <c r="K4064" s="69">
        <v>0</v>
      </c>
      <c r="L4064" s="75">
        <f t="shared" si="2324"/>
        <v>10.280000000000001</v>
      </c>
      <c r="N4064" s="69">
        <v>5.88</v>
      </c>
      <c r="O4064" s="69">
        <v>4.4000000000000004</v>
      </c>
      <c r="P4064" s="69">
        <f t="shared" si="2325"/>
        <v>10.280000000000001</v>
      </c>
      <c r="Q4064" s="63"/>
      <c r="R4064" s="69">
        <f t="shared" si="2326"/>
        <v>5.88</v>
      </c>
      <c r="S4064" s="69">
        <f t="shared" si="2326"/>
        <v>4.3899999999999997</v>
      </c>
      <c r="T4064" s="69">
        <f t="shared" si="2327"/>
        <v>10.27</v>
      </c>
      <c r="U4064" s="69">
        <f t="shared" si="2328"/>
        <v>0</v>
      </c>
      <c r="V4064" s="77">
        <f t="shared" si="2329"/>
        <v>10.27</v>
      </c>
      <c r="X4064" s="69">
        <v>5.88</v>
      </c>
      <c r="Y4064" s="69">
        <v>4.3899999999999997</v>
      </c>
      <c r="Z4064" s="69">
        <v>10.27</v>
      </c>
      <c r="AA4064" s="78"/>
      <c r="AB4064" s="79">
        <f t="shared" si="2309"/>
        <v>9.9999999999997868E-3</v>
      </c>
    </row>
    <row r="4065" spans="1:28" x14ac:dyDescent="0.25">
      <c r="A4065" s="71" t="s">
        <v>12821</v>
      </c>
      <c r="B4065" s="72" t="s">
        <v>17731</v>
      </c>
      <c r="C4065" s="73" t="s">
        <v>8753</v>
      </c>
      <c r="D4065" s="74">
        <v>0</v>
      </c>
      <c r="E4065" s="69">
        <v>12.08</v>
      </c>
      <c r="F4065" s="75">
        <f t="shared" si="2321"/>
        <v>0</v>
      </c>
      <c r="G4065" s="76"/>
      <c r="H4065" s="69">
        <f t="shared" si="2322"/>
        <v>7.68</v>
      </c>
      <c r="I4065" s="69">
        <f t="shared" si="2322"/>
        <v>4.4000000000000004</v>
      </c>
      <c r="J4065" s="69">
        <f t="shared" si="2323"/>
        <v>12.08</v>
      </c>
      <c r="K4065" s="69">
        <v>0</v>
      </c>
      <c r="L4065" s="75">
        <f t="shared" si="2324"/>
        <v>12.08</v>
      </c>
      <c r="N4065" s="69">
        <v>7.68</v>
      </c>
      <c r="O4065" s="69">
        <v>4.4000000000000004</v>
      </c>
      <c r="P4065" s="69">
        <f t="shared" si="2325"/>
        <v>12.08</v>
      </c>
      <c r="Q4065" s="63"/>
      <c r="R4065" s="69">
        <f t="shared" si="2326"/>
        <v>7.68</v>
      </c>
      <c r="S4065" s="69">
        <f t="shared" si="2326"/>
        <v>4.3899999999999997</v>
      </c>
      <c r="T4065" s="69">
        <f t="shared" si="2327"/>
        <v>12.07</v>
      </c>
      <c r="U4065" s="69">
        <f t="shared" si="2328"/>
        <v>0</v>
      </c>
      <c r="V4065" s="77">
        <f t="shared" si="2329"/>
        <v>12.07</v>
      </c>
      <c r="X4065" s="69">
        <v>7.68</v>
      </c>
      <c r="Y4065" s="69">
        <v>4.3899999999999997</v>
      </c>
      <c r="Z4065" s="69">
        <v>12.07</v>
      </c>
      <c r="AA4065" s="78"/>
      <c r="AB4065" s="79">
        <f t="shared" si="2309"/>
        <v>1.0000000000001563E-2</v>
      </c>
    </row>
    <row r="4066" spans="1:28" x14ac:dyDescent="0.25">
      <c r="A4066" s="71" t="s">
        <v>12822</v>
      </c>
      <c r="B4066" s="72" t="s">
        <v>17732</v>
      </c>
      <c r="C4066" s="73" t="s">
        <v>8753</v>
      </c>
      <c r="D4066" s="74">
        <v>0</v>
      </c>
      <c r="E4066" s="69">
        <v>169.20000000000002</v>
      </c>
      <c r="F4066" s="75">
        <f t="shared" si="2321"/>
        <v>0</v>
      </c>
      <c r="G4066" s="76"/>
      <c r="H4066" s="69">
        <f t="shared" si="2322"/>
        <v>166.7</v>
      </c>
      <c r="I4066" s="69">
        <f t="shared" si="2322"/>
        <v>2.5</v>
      </c>
      <c r="J4066" s="69">
        <f t="shared" si="2323"/>
        <v>169.2</v>
      </c>
      <c r="K4066" s="69">
        <v>0</v>
      </c>
      <c r="L4066" s="75">
        <f t="shared" si="2324"/>
        <v>169.2</v>
      </c>
      <c r="N4066" s="69">
        <v>166.70000000000002</v>
      </c>
      <c r="O4066" s="69">
        <v>2.5</v>
      </c>
      <c r="P4066" s="69">
        <f t="shared" si="2325"/>
        <v>169.20000000000002</v>
      </c>
      <c r="Q4066" s="63"/>
      <c r="R4066" s="69">
        <f t="shared" si="2326"/>
        <v>166.7</v>
      </c>
      <c r="S4066" s="69">
        <f t="shared" si="2326"/>
        <v>2.4900000000000002</v>
      </c>
      <c r="T4066" s="69">
        <f t="shared" si="2327"/>
        <v>169.19</v>
      </c>
      <c r="U4066" s="69">
        <f t="shared" si="2328"/>
        <v>0</v>
      </c>
      <c r="V4066" s="77">
        <f t="shared" si="2329"/>
        <v>169.19</v>
      </c>
      <c r="X4066" s="69">
        <v>166.7</v>
      </c>
      <c r="Y4066" s="69">
        <v>2.4900000000000002</v>
      </c>
      <c r="Z4066" s="69">
        <v>169.19</v>
      </c>
      <c r="AA4066" s="78"/>
      <c r="AB4066" s="79">
        <f t="shared" si="2309"/>
        <v>9.9999999999997868E-3</v>
      </c>
    </row>
    <row r="4067" spans="1:28" x14ac:dyDescent="0.25">
      <c r="A4067" s="65" t="s">
        <v>12823</v>
      </c>
      <c r="B4067" s="66" t="s">
        <v>17733</v>
      </c>
      <c r="C4067" s="67"/>
      <c r="D4067" s="68"/>
      <c r="E4067" s="69"/>
      <c r="F4067" s="70"/>
      <c r="H4067" s="69"/>
      <c r="I4067" s="69"/>
      <c r="J4067" s="69"/>
      <c r="K4067" s="69"/>
      <c r="L4067" s="75"/>
      <c r="N4067" s="69"/>
      <c r="O4067" s="69"/>
      <c r="P4067" s="69"/>
      <c r="Q4067" s="63"/>
      <c r="R4067" s="69"/>
      <c r="S4067" s="69"/>
      <c r="T4067" s="69"/>
      <c r="U4067" s="69"/>
      <c r="V4067" s="77"/>
      <c r="X4067" s="69"/>
      <c r="Y4067" s="69"/>
      <c r="Z4067" s="69"/>
      <c r="AA4067" s="78"/>
      <c r="AB4067" s="79">
        <f t="shared" ref="AB4067:AB4097" si="2330">P4064-Z4064</f>
        <v>1.0000000000001563E-2</v>
      </c>
    </row>
    <row r="4068" spans="1:28" x14ac:dyDescent="0.25">
      <c r="A4068" s="71" t="s">
        <v>12824</v>
      </c>
      <c r="B4068" s="72" t="s">
        <v>17734</v>
      </c>
      <c r="C4068" s="73" t="s">
        <v>8753</v>
      </c>
      <c r="D4068" s="74">
        <v>0</v>
      </c>
      <c r="E4068" s="69">
        <v>42.13</v>
      </c>
      <c r="F4068" s="75">
        <f>ROUND(D4068*E4068,2)</f>
        <v>0</v>
      </c>
      <c r="G4068" s="76"/>
      <c r="H4068" s="69">
        <f>ROUND(N4068+(N4068*$H$2/100),2)</f>
        <v>6.92</v>
      </c>
      <c r="I4068" s="69">
        <f>ROUND(O4068+(O4068*$H$2/100),2)</f>
        <v>35.21</v>
      </c>
      <c r="J4068" s="69">
        <f>H4068+I4068</f>
        <v>42.13</v>
      </c>
      <c r="K4068" s="69">
        <v>0</v>
      </c>
      <c r="L4068" s="75">
        <f>SUM(J4068:K4068)</f>
        <v>42.13</v>
      </c>
      <c r="N4068" s="69">
        <v>6.92</v>
      </c>
      <c r="O4068" s="69">
        <v>35.21</v>
      </c>
      <c r="P4068" s="69">
        <f>SUM(N4068:O4068)</f>
        <v>42.13</v>
      </c>
      <c r="Q4068" s="63"/>
      <c r="R4068" s="69">
        <f>X4068</f>
        <v>6.92</v>
      </c>
      <c r="S4068" s="69">
        <f>Y4068</f>
        <v>35.21</v>
      </c>
      <c r="T4068" s="69">
        <f>R4068+S4068</f>
        <v>42.13</v>
      </c>
      <c r="U4068" s="69">
        <f>ROUND(Z4068*$H$2,2)/100</f>
        <v>0</v>
      </c>
      <c r="V4068" s="77">
        <f>SUM(T4068:U4068)</f>
        <v>42.13</v>
      </c>
      <c r="X4068" s="69">
        <v>6.92</v>
      </c>
      <c r="Y4068" s="69">
        <v>35.21</v>
      </c>
      <c r="Z4068" s="69">
        <v>42.13</v>
      </c>
      <c r="AA4068" s="78"/>
      <c r="AB4068" s="79">
        <f t="shared" si="2330"/>
        <v>9.9999999999997868E-3</v>
      </c>
    </row>
    <row r="4069" spans="1:28" x14ac:dyDescent="0.25">
      <c r="A4069" s="65" t="s">
        <v>12825</v>
      </c>
      <c r="B4069" s="66" t="s">
        <v>17735</v>
      </c>
      <c r="C4069" s="67"/>
      <c r="D4069" s="68"/>
      <c r="E4069" s="69"/>
      <c r="F4069" s="70"/>
      <c r="H4069" s="69"/>
      <c r="I4069" s="69"/>
      <c r="J4069" s="69"/>
      <c r="K4069" s="69"/>
      <c r="L4069" s="75"/>
      <c r="N4069" s="69"/>
      <c r="O4069" s="69"/>
      <c r="P4069" s="69"/>
      <c r="Q4069" s="63"/>
      <c r="R4069" s="69"/>
      <c r="S4069" s="69"/>
      <c r="T4069" s="69"/>
      <c r="U4069" s="69"/>
      <c r="V4069" s="77"/>
      <c r="X4069" s="69"/>
      <c r="Y4069" s="69"/>
      <c r="Z4069" s="69"/>
      <c r="AA4069" s="78"/>
      <c r="AB4069" s="79">
        <f t="shared" si="2330"/>
        <v>1.0000000000019327E-2</v>
      </c>
    </row>
    <row r="4070" spans="1:28" ht="22.5" x14ac:dyDescent="0.25">
      <c r="A4070" s="71" t="s">
        <v>12826</v>
      </c>
      <c r="B4070" s="72" t="s">
        <v>17736</v>
      </c>
      <c r="C4070" s="73" t="s">
        <v>8780</v>
      </c>
      <c r="D4070" s="74">
        <v>0</v>
      </c>
      <c r="E4070" s="69">
        <v>24.48</v>
      </c>
      <c r="F4070" s="75">
        <f t="shared" ref="F4070:F4078" si="2331">ROUND(D4070*E4070,2)</f>
        <v>0</v>
      </c>
      <c r="G4070" s="76"/>
      <c r="H4070" s="69">
        <f t="shared" ref="H4070:I4078" si="2332">ROUND(N4070+(N4070*$H$2/100),2)</f>
        <v>24.48</v>
      </c>
      <c r="I4070" s="69">
        <f t="shared" si="2332"/>
        <v>0</v>
      </c>
      <c r="J4070" s="69">
        <f t="shared" ref="J4070:J4078" si="2333">H4070+I4070</f>
        <v>24.48</v>
      </c>
      <c r="K4070" s="69">
        <v>0</v>
      </c>
      <c r="L4070" s="75">
        <f t="shared" ref="L4070:L4078" si="2334">SUM(J4070:K4070)</f>
        <v>24.48</v>
      </c>
      <c r="N4070" s="69">
        <v>24.48</v>
      </c>
      <c r="O4070" s="69">
        <v>0</v>
      </c>
      <c r="P4070" s="69">
        <f t="shared" ref="P4070:P4078" si="2335">SUM(N4070:O4070)</f>
        <v>24.48</v>
      </c>
      <c r="Q4070" s="63"/>
      <c r="R4070" s="69">
        <f t="shared" ref="R4070:S4078" si="2336">X4070</f>
        <v>24.48</v>
      </c>
      <c r="S4070" s="69">
        <f t="shared" si="2336"/>
        <v>0</v>
      </c>
      <c r="T4070" s="69">
        <f t="shared" ref="T4070:T4078" si="2337">R4070+S4070</f>
        <v>24.48</v>
      </c>
      <c r="U4070" s="69">
        <f t="shared" ref="U4070:U4078" si="2338">ROUND(Z4070*$H$2,2)/100</f>
        <v>0</v>
      </c>
      <c r="V4070" s="77">
        <f t="shared" ref="V4070:V4078" si="2339">SUM(T4070:U4070)</f>
        <v>24.48</v>
      </c>
      <c r="X4070" s="69">
        <v>24.48</v>
      </c>
      <c r="Y4070" s="69">
        <v>0</v>
      </c>
      <c r="Z4070" s="69">
        <v>24.48</v>
      </c>
      <c r="AA4070" s="78"/>
      <c r="AB4070" s="79">
        <f t="shared" si="2330"/>
        <v>0</v>
      </c>
    </row>
    <row r="4071" spans="1:28" x14ac:dyDescent="0.25">
      <c r="A4071" s="71" t="s">
        <v>12934</v>
      </c>
      <c r="B4071" s="72" t="s">
        <v>17737</v>
      </c>
      <c r="C4071" s="73" t="s">
        <v>8780</v>
      </c>
      <c r="D4071" s="74">
        <v>0</v>
      </c>
      <c r="E4071" s="69">
        <v>48.16</v>
      </c>
      <c r="F4071" s="75">
        <f t="shared" si="2331"/>
        <v>0</v>
      </c>
      <c r="G4071" s="28"/>
      <c r="H4071" s="69">
        <f t="shared" si="2332"/>
        <v>48.16</v>
      </c>
      <c r="I4071" s="69">
        <f t="shared" si="2332"/>
        <v>0</v>
      </c>
      <c r="J4071" s="69">
        <f t="shared" si="2333"/>
        <v>48.16</v>
      </c>
      <c r="K4071" s="69">
        <v>0</v>
      </c>
      <c r="L4071" s="75">
        <f t="shared" si="2334"/>
        <v>48.16</v>
      </c>
      <c r="N4071" s="69">
        <v>48.16</v>
      </c>
      <c r="O4071" s="69">
        <v>0</v>
      </c>
      <c r="P4071" s="69">
        <f t="shared" si="2335"/>
        <v>48.16</v>
      </c>
      <c r="Q4071" s="63"/>
      <c r="R4071" s="69">
        <f t="shared" si="2336"/>
        <v>48.16</v>
      </c>
      <c r="S4071" s="69">
        <f t="shared" si="2336"/>
        <v>0</v>
      </c>
      <c r="T4071" s="69">
        <f t="shared" si="2337"/>
        <v>48.16</v>
      </c>
      <c r="U4071" s="69">
        <f t="shared" si="2338"/>
        <v>0</v>
      </c>
      <c r="V4071" s="77">
        <f t="shared" si="2339"/>
        <v>48.16</v>
      </c>
      <c r="X4071" s="69">
        <v>48.16</v>
      </c>
      <c r="Y4071" s="69">
        <v>0</v>
      </c>
      <c r="Z4071" s="69">
        <v>48.16</v>
      </c>
      <c r="AA4071" s="78"/>
      <c r="AB4071" s="79">
        <f t="shared" si="2330"/>
        <v>0</v>
      </c>
    </row>
    <row r="4072" spans="1:28" ht="22.5" x14ac:dyDescent="0.25">
      <c r="A4072" s="71" t="s">
        <v>12827</v>
      </c>
      <c r="B4072" s="72" t="s">
        <v>17738</v>
      </c>
      <c r="C4072" s="73" t="s">
        <v>8780</v>
      </c>
      <c r="D4072" s="74">
        <v>0</v>
      </c>
      <c r="E4072" s="69">
        <v>36</v>
      </c>
      <c r="F4072" s="75">
        <f t="shared" si="2331"/>
        <v>0</v>
      </c>
      <c r="G4072" s="76"/>
      <c r="H4072" s="69">
        <f t="shared" si="2332"/>
        <v>36</v>
      </c>
      <c r="I4072" s="69">
        <f t="shared" si="2332"/>
        <v>0</v>
      </c>
      <c r="J4072" s="69">
        <f t="shared" si="2333"/>
        <v>36</v>
      </c>
      <c r="K4072" s="69">
        <v>0</v>
      </c>
      <c r="L4072" s="75">
        <f t="shared" si="2334"/>
        <v>36</v>
      </c>
      <c r="N4072" s="69">
        <v>36</v>
      </c>
      <c r="O4072" s="69">
        <v>0</v>
      </c>
      <c r="P4072" s="69">
        <f t="shared" si="2335"/>
        <v>36</v>
      </c>
      <c r="Q4072" s="63"/>
      <c r="R4072" s="69">
        <f t="shared" si="2336"/>
        <v>36</v>
      </c>
      <c r="S4072" s="69">
        <f t="shared" si="2336"/>
        <v>0</v>
      </c>
      <c r="T4072" s="69">
        <f t="shared" si="2337"/>
        <v>36</v>
      </c>
      <c r="U4072" s="69">
        <f t="shared" si="2338"/>
        <v>0</v>
      </c>
      <c r="V4072" s="77">
        <f t="shared" si="2339"/>
        <v>36</v>
      </c>
      <c r="X4072" s="69">
        <v>36</v>
      </c>
      <c r="Y4072" s="69">
        <v>0</v>
      </c>
      <c r="Z4072" s="69">
        <v>36</v>
      </c>
      <c r="AA4072" s="78"/>
      <c r="AB4072" s="79">
        <f t="shared" si="2330"/>
        <v>0</v>
      </c>
    </row>
    <row r="4073" spans="1:28" ht="22.5" x14ac:dyDescent="0.25">
      <c r="A4073" s="71" t="s">
        <v>12935</v>
      </c>
      <c r="B4073" s="72" t="s">
        <v>17739</v>
      </c>
      <c r="C4073" s="73" t="s">
        <v>8780</v>
      </c>
      <c r="D4073" s="74">
        <v>0</v>
      </c>
      <c r="E4073" s="69">
        <v>92.62</v>
      </c>
      <c r="F4073" s="75">
        <f t="shared" si="2331"/>
        <v>0</v>
      </c>
      <c r="G4073" s="28"/>
      <c r="H4073" s="69">
        <f t="shared" si="2332"/>
        <v>92.62</v>
      </c>
      <c r="I4073" s="69">
        <f t="shared" si="2332"/>
        <v>0</v>
      </c>
      <c r="J4073" s="69">
        <f t="shared" si="2333"/>
        <v>92.62</v>
      </c>
      <c r="K4073" s="69">
        <v>0</v>
      </c>
      <c r="L4073" s="75">
        <f t="shared" si="2334"/>
        <v>92.62</v>
      </c>
      <c r="N4073" s="69">
        <v>92.62</v>
      </c>
      <c r="O4073" s="69">
        <v>0</v>
      </c>
      <c r="P4073" s="69">
        <f t="shared" si="2335"/>
        <v>92.62</v>
      </c>
      <c r="Q4073" s="63"/>
      <c r="R4073" s="69">
        <f t="shared" si="2336"/>
        <v>92.62</v>
      </c>
      <c r="S4073" s="69">
        <f t="shared" si="2336"/>
        <v>0</v>
      </c>
      <c r="T4073" s="69">
        <f t="shared" si="2337"/>
        <v>92.62</v>
      </c>
      <c r="U4073" s="69">
        <f t="shared" si="2338"/>
        <v>0</v>
      </c>
      <c r="V4073" s="77">
        <f t="shared" si="2339"/>
        <v>92.62</v>
      </c>
      <c r="X4073" s="69">
        <v>92.62</v>
      </c>
      <c r="Y4073" s="69">
        <v>0</v>
      </c>
      <c r="Z4073" s="69">
        <v>92.62</v>
      </c>
      <c r="AA4073" s="78"/>
      <c r="AB4073" s="79">
        <f t="shared" si="2330"/>
        <v>0</v>
      </c>
    </row>
    <row r="4074" spans="1:28" s="33" customFormat="1" ht="22.5" x14ac:dyDescent="0.25">
      <c r="A4074" s="71" t="s">
        <v>12936</v>
      </c>
      <c r="B4074" s="72" t="s">
        <v>17740</v>
      </c>
      <c r="C4074" s="73" t="s">
        <v>8780</v>
      </c>
      <c r="D4074" s="74">
        <v>0</v>
      </c>
      <c r="E4074" s="69">
        <v>105.48</v>
      </c>
      <c r="F4074" s="75">
        <f t="shared" si="2331"/>
        <v>0</v>
      </c>
      <c r="G4074" s="28"/>
      <c r="H4074" s="69">
        <f t="shared" si="2332"/>
        <v>105.48</v>
      </c>
      <c r="I4074" s="69">
        <f t="shared" si="2332"/>
        <v>0</v>
      </c>
      <c r="J4074" s="69">
        <f t="shared" si="2333"/>
        <v>105.48</v>
      </c>
      <c r="K4074" s="69">
        <v>0</v>
      </c>
      <c r="L4074" s="75">
        <f t="shared" si="2334"/>
        <v>105.48</v>
      </c>
      <c r="N4074" s="69">
        <v>105.48</v>
      </c>
      <c r="O4074" s="69">
        <v>0</v>
      </c>
      <c r="P4074" s="69">
        <f t="shared" si="2335"/>
        <v>105.48</v>
      </c>
      <c r="Q4074" s="63"/>
      <c r="R4074" s="69">
        <f t="shared" si="2336"/>
        <v>105.48</v>
      </c>
      <c r="S4074" s="69">
        <f t="shared" si="2336"/>
        <v>0</v>
      </c>
      <c r="T4074" s="69">
        <f t="shared" si="2337"/>
        <v>105.48</v>
      </c>
      <c r="U4074" s="69">
        <f t="shared" si="2338"/>
        <v>0</v>
      </c>
      <c r="V4074" s="77">
        <f t="shared" si="2339"/>
        <v>105.48</v>
      </c>
      <c r="X4074" s="69">
        <v>105.48</v>
      </c>
      <c r="Y4074" s="69">
        <v>0</v>
      </c>
      <c r="Z4074" s="69">
        <v>105.48</v>
      </c>
      <c r="AA4074" s="78"/>
      <c r="AB4074" s="107">
        <f t="shared" si="2330"/>
        <v>0</v>
      </c>
    </row>
    <row r="4075" spans="1:28" x14ac:dyDescent="0.25">
      <c r="A4075" s="71" t="s">
        <v>12937</v>
      </c>
      <c r="B4075" s="72" t="s">
        <v>17741</v>
      </c>
      <c r="C4075" s="73" t="s">
        <v>8780</v>
      </c>
      <c r="D4075" s="74">
        <v>0</v>
      </c>
      <c r="E4075" s="69">
        <v>68.599999999999994</v>
      </c>
      <c r="F4075" s="75">
        <f t="shared" si="2331"/>
        <v>0</v>
      </c>
      <c r="G4075" s="28"/>
      <c r="H4075" s="69">
        <f t="shared" si="2332"/>
        <v>68.599999999999994</v>
      </c>
      <c r="I4075" s="69">
        <f t="shared" si="2332"/>
        <v>0</v>
      </c>
      <c r="J4075" s="69">
        <f t="shared" si="2333"/>
        <v>68.599999999999994</v>
      </c>
      <c r="K4075" s="69">
        <v>0</v>
      </c>
      <c r="L4075" s="75">
        <f t="shared" si="2334"/>
        <v>68.599999999999994</v>
      </c>
      <c r="N4075" s="69">
        <v>68.599999999999994</v>
      </c>
      <c r="O4075" s="69">
        <v>0</v>
      </c>
      <c r="P4075" s="69">
        <f t="shared" si="2335"/>
        <v>68.599999999999994</v>
      </c>
      <c r="Q4075" s="63"/>
      <c r="R4075" s="69">
        <f t="shared" si="2336"/>
        <v>68.599999999999994</v>
      </c>
      <c r="S4075" s="69">
        <f t="shared" si="2336"/>
        <v>0</v>
      </c>
      <c r="T4075" s="69">
        <f t="shared" si="2337"/>
        <v>68.599999999999994</v>
      </c>
      <c r="U4075" s="69">
        <f t="shared" si="2338"/>
        <v>0</v>
      </c>
      <c r="V4075" s="77">
        <f t="shared" si="2339"/>
        <v>68.599999999999994</v>
      </c>
      <c r="X4075" s="69">
        <v>68.599999999999994</v>
      </c>
      <c r="Y4075" s="69">
        <v>0</v>
      </c>
      <c r="Z4075" s="69">
        <v>68.599999999999994</v>
      </c>
      <c r="AA4075" s="78"/>
      <c r="AB4075" s="79">
        <f t="shared" si="2330"/>
        <v>0</v>
      </c>
    </row>
    <row r="4076" spans="1:28" s="33" customFormat="1" ht="22.5" x14ac:dyDescent="0.25">
      <c r="A4076" s="71" t="s">
        <v>12938</v>
      </c>
      <c r="B4076" s="72" t="s">
        <v>17742</v>
      </c>
      <c r="C4076" s="73" t="s">
        <v>8780</v>
      </c>
      <c r="D4076" s="74">
        <v>0</v>
      </c>
      <c r="E4076" s="69">
        <v>166.42</v>
      </c>
      <c r="F4076" s="75">
        <f t="shared" si="2331"/>
        <v>0</v>
      </c>
      <c r="G4076" s="28"/>
      <c r="H4076" s="69">
        <f t="shared" si="2332"/>
        <v>166.42</v>
      </c>
      <c r="I4076" s="69">
        <f t="shared" si="2332"/>
        <v>0</v>
      </c>
      <c r="J4076" s="69">
        <f t="shared" si="2333"/>
        <v>166.42</v>
      </c>
      <c r="K4076" s="69">
        <v>0</v>
      </c>
      <c r="L4076" s="75">
        <f t="shared" si="2334"/>
        <v>166.42</v>
      </c>
      <c r="N4076" s="69">
        <v>166.42</v>
      </c>
      <c r="O4076" s="69">
        <v>0</v>
      </c>
      <c r="P4076" s="69">
        <f t="shared" si="2335"/>
        <v>166.42</v>
      </c>
      <c r="Q4076" s="63"/>
      <c r="R4076" s="69">
        <f t="shared" si="2336"/>
        <v>166.42</v>
      </c>
      <c r="S4076" s="69">
        <f t="shared" si="2336"/>
        <v>0</v>
      </c>
      <c r="T4076" s="69">
        <f t="shared" si="2337"/>
        <v>166.42</v>
      </c>
      <c r="U4076" s="69">
        <f t="shared" si="2338"/>
        <v>0</v>
      </c>
      <c r="V4076" s="77">
        <f t="shared" si="2339"/>
        <v>166.42</v>
      </c>
      <c r="X4076" s="69">
        <v>166.42</v>
      </c>
      <c r="Y4076" s="69">
        <v>0</v>
      </c>
      <c r="Z4076" s="69">
        <v>166.42</v>
      </c>
      <c r="AA4076" s="78"/>
      <c r="AB4076" s="107">
        <f t="shared" si="2330"/>
        <v>0</v>
      </c>
    </row>
    <row r="4077" spans="1:28" s="33" customFormat="1" ht="22.5" x14ac:dyDescent="0.25">
      <c r="A4077" s="71" t="s">
        <v>12939</v>
      </c>
      <c r="B4077" s="72" t="s">
        <v>17743</v>
      </c>
      <c r="C4077" s="73" t="s">
        <v>8780</v>
      </c>
      <c r="D4077" s="74">
        <v>0</v>
      </c>
      <c r="E4077" s="69">
        <v>170.5</v>
      </c>
      <c r="F4077" s="75">
        <f t="shared" si="2331"/>
        <v>0</v>
      </c>
      <c r="G4077" s="28"/>
      <c r="H4077" s="69">
        <f t="shared" si="2332"/>
        <v>170.5</v>
      </c>
      <c r="I4077" s="69">
        <f t="shared" si="2332"/>
        <v>0</v>
      </c>
      <c r="J4077" s="69">
        <f t="shared" si="2333"/>
        <v>170.5</v>
      </c>
      <c r="K4077" s="69">
        <v>0</v>
      </c>
      <c r="L4077" s="75">
        <f t="shared" si="2334"/>
        <v>170.5</v>
      </c>
      <c r="N4077" s="69">
        <v>170.5</v>
      </c>
      <c r="O4077" s="69">
        <v>0</v>
      </c>
      <c r="P4077" s="69">
        <f t="shared" si="2335"/>
        <v>170.5</v>
      </c>
      <c r="Q4077" s="63"/>
      <c r="R4077" s="69">
        <f t="shared" si="2336"/>
        <v>170.5</v>
      </c>
      <c r="S4077" s="69">
        <f t="shared" si="2336"/>
        <v>0</v>
      </c>
      <c r="T4077" s="69">
        <f t="shared" si="2337"/>
        <v>170.5</v>
      </c>
      <c r="U4077" s="69">
        <f t="shared" si="2338"/>
        <v>0</v>
      </c>
      <c r="V4077" s="77">
        <f t="shared" si="2339"/>
        <v>170.5</v>
      </c>
      <c r="X4077" s="69">
        <v>170.5</v>
      </c>
      <c r="Y4077" s="69">
        <v>0</v>
      </c>
      <c r="Z4077" s="69">
        <v>170.5</v>
      </c>
      <c r="AA4077" s="78"/>
      <c r="AB4077" s="107">
        <f t="shared" si="2330"/>
        <v>0</v>
      </c>
    </row>
    <row r="4078" spans="1:28" s="33" customFormat="1" x14ac:dyDescent="0.25">
      <c r="A4078" s="71" t="s">
        <v>12940</v>
      </c>
      <c r="B4078" s="72" t="s">
        <v>17744</v>
      </c>
      <c r="C4078" s="73" t="s">
        <v>8780</v>
      </c>
      <c r="D4078" s="74">
        <v>0</v>
      </c>
      <c r="E4078" s="69">
        <v>176</v>
      </c>
      <c r="F4078" s="75">
        <f t="shared" si="2331"/>
        <v>0</v>
      </c>
      <c r="G4078" s="76"/>
      <c r="H4078" s="69">
        <f t="shared" si="2332"/>
        <v>176</v>
      </c>
      <c r="I4078" s="69">
        <f t="shared" si="2332"/>
        <v>0</v>
      </c>
      <c r="J4078" s="69">
        <f t="shared" si="2333"/>
        <v>176</v>
      </c>
      <c r="K4078" s="69">
        <v>0</v>
      </c>
      <c r="L4078" s="75">
        <f t="shared" si="2334"/>
        <v>176</v>
      </c>
      <c r="N4078" s="69">
        <v>176</v>
      </c>
      <c r="O4078" s="69">
        <v>0</v>
      </c>
      <c r="P4078" s="69">
        <f t="shared" si="2335"/>
        <v>176</v>
      </c>
      <c r="Q4078" s="63"/>
      <c r="R4078" s="69">
        <f t="shared" si="2336"/>
        <v>176</v>
      </c>
      <c r="S4078" s="69">
        <f t="shared" si="2336"/>
        <v>0</v>
      </c>
      <c r="T4078" s="69">
        <f t="shared" si="2337"/>
        <v>176</v>
      </c>
      <c r="U4078" s="69">
        <f t="shared" si="2338"/>
        <v>0</v>
      </c>
      <c r="V4078" s="77">
        <f t="shared" si="2339"/>
        <v>176</v>
      </c>
      <c r="X4078" s="69">
        <v>176</v>
      </c>
      <c r="Y4078" s="69">
        <v>0</v>
      </c>
      <c r="Z4078" s="69">
        <v>176</v>
      </c>
      <c r="AA4078" s="78"/>
      <c r="AB4078" s="107">
        <f t="shared" si="2330"/>
        <v>0</v>
      </c>
    </row>
    <row r="4079" spans="1:28" s="33" customFormat="1" ht="33.75" x14ac:dyDescent="0.25">
      <c r="A4079" s="65" t="s">
        <v>12828</v>
      </c>
      <c r="B4079" s="66" t="s">
        <v>17745</v>
      </c>
      <c r="C4079" s="67"/>
      <c r="D4079" s="68"/>
      <c r="E4079" s="69"/>
      <c r="F4079" s="70"/>
      <c r="G4079" s="38"/>
      <c r="H4079" s="69"/>
      <c r="I4079" s="69"/>
      <c r="J4079" s="69"/>
      <c r="K4079" s="69"/>
      <c r="L4079" s="75"/>
      <c r="N4079" s="69"/>
      <c r="O4079" s="69"/>
      <c r="P4079" s="69"/>
      <c r="Q4079" s="63"/>
      <c r="R4079" s="69"/>
      <c r="S4079" s="69"/>
      <c r="T4079" s="69"/>
      <c r="U4079" s="69"/>
      <c r="V4079" s="77"/>
      <c r="X4079" s="69"/>
      <c r="Y4079" s="69"/>
      <c r="Z4079" s="69"/>
      <c r="AA4079" s="78"/>
      <c r="AB4079" s="107">
        <f t="shared" si="2330"/>
        <v>0</v>
      </c>
    </row>
    <row r="4080" spans="1:28" s="33" customFormat="1" ht="22.5" x14ac:dyDescent="0.25">
      <c r="A4080" s="71" t="s">
        <v>12829</v>
      </c>
      <c r="B4080" s="72" t="s">
        <v>17746</v>
      </c>
      <c r="C4080" s="73" t="s">
        <v>8753</v>
      </c>
      <c r="D4080" s="74">
        <v>0</v>
      </c>
      <c r="E4080" s="69">
        <v>83.649999999999991</v>
      </c>
      <c r="F4080" s="75">
        <f t="shared" ref="F4080:F4094" si="2340">ROUND(D4080*E4080,2)</f>
        <v>0</v>
      </c>
      <c r="G4080" s="89"/>
      <c r="H4080" s="69">
        <f t="shared" ref="H4080:I4094" si="2341">ROUND(N4080+(N4080*$H$2/100),2)</f>
        <v>78.510000000000005</v>
      </c>
      <c r="I4080" s="69">
        <f t="shared" si="2341"/>
        <v>5.14</v>
      </c>
      <c r="J4080" s="69">
        <f t="shared" ref="J4080:J4094" si="2342">H4080+I4080</f>
        <v>83.65</v>
      </c>
      <c r="K4080" s="69">
        <v>0</v>
      </c>
      <c r="L4080" s="75">
        <f t="shared" ref="L4080:L4094" si="2343">SUM(J4080:K4080)</f>
        <v>83.65</v>
      </c>
      <c r="M4080" s="42"/>
      <c r="N4080" s="69">
        <v>78.509999999999991</v>
      </c>
      <c r="O4080" s="69">
        <v>5.14</v>
      </c>
      <c r="P4080" s="69">
        <f t="shared" ref="P4080:P4094" si="2344">SUM(N4080:O4080)</f>
        <v>83.649999999999991</v>
      </c>
      <c r="Q4080" s="63"/>
      <c r="R4080" s="69">
        <f t="shared" ref="R4080:S4094" si="2345">X4080</f>
        <v>78.510000000000005</v>
      </c>
      <c r="S4080" s="69">
        <f t="shared" si="2345"/>
        <v>5.14</v>
      </c>
      <c r="T4080" s="69">
        <f t="shared" ref="T4080:T4094" si="2346">R4080+S4080</f>
        <v>83.65</v>
      </c>
      <c r="U4080" s="69">
        <f t="shared" ref="U4080:U4094" si="2347">ROUND(Z4080*$H$2,2)/100</f>
        <v>0</v>
      </c>
      <c r="V4080" s="77">
        <f t="shared" ref="V4080:V4094" si="2348">SUM(T4080:U4080)</f>
        <v>83.65</v>
      </c>
      <c r="W4080" s="42"/>
      <c r="X4080" s="69">
        <v>78.510000000000005</v>
      </c>
      <c r="Y4080" s="69">
        <v>5.14</v>
      </c>
      <c r="Z4080" s="69">
        <v>83.65</v>
      </c>
      <c r="AA4080" s="78"/>
      <c r="AB4080" s="107">
        <f t="shared" si="2330"/>
        <v>0</v>
      </c>
    </row>
    <row r="4081" spans="1:28" ht="22.5" x14ac:dyDescent="0.25">
      <c r="A4081" s="71" t="s">
        <v>12830</v>
      </c>
      <c r="B4081" s="72" t="s">
        <v>17747</v>
      </c>
      <c r="C4081" s="73" t="s">
        <v>8753</v>
      </c>
      <c r="D4081" s="74">
        <v>0</v>
      </c>
      <c r="E4081" s="69">
        <v>26.7</v>
      </c>
      <c r="F4081" s="75">
        <f t="shared" si="2340"/>
        <v>0</v>
      </c>
      <c r="G4081" s="89"/>
      <c r="H4081" s="69">
        <f t="shared" si="2341"/>
        <v>25.65</v>
      </c>
      <c r="I4081" s="69">
        <f t="shared" si="2341"/>
        <v>1.05</v>
      </c>
      <c r="J4081" s="69">
        <f t="shared" si="2342"/>
        <v>26.7</v>
      </c>
      <c r="K4081" s="69">
        <v>0</v>
      </c>
      <c r="L4081" s="75">
        <f t="shared" si="2343"/>
        <v>26.7</v>
      </c>
      <c r="M4081" s="42"/>
      <c r="N4081" s="69">
        <v>25.65</v>
      </c>
      <c r="O4081" s="69">
        <v>1.05</v>
      </c>
      <c r="P4081" s="69">
        <f t="shared" si="2344"/>
        <v>26.7</v>
      </c>
      <c r="Q4081" s="63"/>
      <c r="R4081" s="69">
        <f t="shared" si="2345"/>
        <v>25.65</v>
      </c>
      <c r="S4081" s="69">
        <f t="shared" si="2345"/>
        <v>1.06</v>
      </c>
      <c r="T4081" s="69">
        <f t="shared" si="2346"/>
        <v>26.709999999999997</v>
      </c>
      <c r="U4081" s="69">
        <f t="shared" si="2347"/>
        <v>0</v>
      </c>
      <c r="V4081" s="77">
        <f t="shared" si="2348"/>
        <v>26.709999999999997</v>
      </c>
      <c r="W4081" s="42"/>
      <c r="X4081" s="69">
        <v>25.65</v>
      </c>
      <c r="Y4081" s="69">
        <v>1.06</v>
      </c>
      <c r="Z4081" s="69">
        <v>26.71</v>
      </c>
      <c r="AA4081" s="78"/>
      <c r="AB4081" s="79">
        <f t="shared" si="2330"/>
        <v>0</v>
      </c>
    </row>
    <row r="4082" spans="1:28" x14ac:dyDescent="0.25">
      <c r="A4082" s="71" t="s">
        <v>12831</v>
      </c>
      <c r="B4082" s="72" t="s">
        <v>17748</v>
      </c>
      <c r="C4082" s="73" t="s">
        <v>8780</v>
      </c>
      <c r="D4082" s="74">
        <v>0</v>
      </c>
      <c r="E4082" s="69">
        <v>691.2700000000001</v>
      </c>
      <c r="F4082" s="75">
        <f t="shared" si="2340"/>
        <v>0</v>
      </c>
      <c r="G4082" s="76"/>
      <c r="H4082" s="69">
        <f t="shared" si="2341"/>
        <v>648.70000000000005</v>
      </c>
      <c r="I4082" s="69">
        <f t="shared" si="2341"/>
        <v>42.57</v>
      </c>
      <c r="J4082" s="69">
        <f t="shared" si="2342"/>
        <v>691.2700000000001</v>
      </c>
      <c r="K4082" s="69">
        <v>0</v>
      </c>
      <c r="L4082" s="75">
        <f t="shared" si="2343"/>
        <v>691.2700000000001</v>
      </c>
      <c r="N4082" s="69">
        <v>648.70000000000005</v>
      </c>
      <c r="O4082" s="69">
        <v>42.57</v>
      </c>
      <c r="P4082" s="69">
        <f t="shared" si="2344"/>
        <v>691.2700000000001</v>
      </c>
      <c r="Q4082" s="63"/>
      <c r="R4082" s="69">
        <f t="shared" si="2345"/>
        <v>648.70000000000005</v>
      </c>
      <c r="S4082" s="69">
        <f t="shared" si="2345"/>
        <v>42.56</v>
      </c>
      <c r="T4082" s="69">
        <f t="shared" si="2346"/>
        <v>691.26</v>
      </c>
      <c r="U4082" s="69">
        <f t="shared" si="2347"/>
        <v>0</v>
      </c>
      <c r="V4082" s="77">
        <f t="shared" si="2348"/>
        <v>691.26</v>
      </c>
      <c r="X4082" s="69">
        <v>648.70000000000005</v>
      </c>
      <c r="Y4082" s="69">
        <v>42.56</v>
      </c>
      <c r="Z4082" s="69">
        <v>691.26</v>
      </c>
      <c r="AA4082" s="78"/>
      <c r="AB4082" s="79">
        <f t="shared" si="2330"/>
        <v>0</v>
      </c>
    </row>
    <row r="4083" spans="1:28" x14ac:dyDescent="0.25">
      <c r="A4083" s="71" t="s">
        <v>12832</v>
      </c>
      <c r="B4083" s="72" t="s">
        <v>17749</v>
      </c>
      <c r="C4083" s="73" t="s">
        <v>8780</v>
      </c>
      <c r="D4083" s="74">
        <v>0</v>
      </c>
      <c r="E4083" s="69">
        <v>42.13</v>
      </c>
      <c r="F4083" s="75">
        <f t="shared" si="2340"/>
        <v>0</v>
      </c>
      <c r="G4083" s="76"/>
      <c r="H4083" s="69">
        <f t="shared" si="2341"/>
        <v>42.13</v>
      </c>
      <c r="I4083" s="69">
        <f t="shared" si="2341"/>
        <v>0</v>
      </c>
      <c r="J4083" s="69">
        <f t="shared" si="2342"/>
        <v>42.13</v>
      </c>
      <c r="K4083" s="69">
        <v>0</v>
      </c>
      <c r="L4083" s="75">
        <f t="shared" si="2343"/>
        <v>42.13</v>
      </c>
      <c r="N4083" s="69">
        <v>42.13</v>
      </c>
      <c r="O4083" s="69">
        <v>0</v>
      </c>
      <c r="P4083" s="69">
        <f t="shared" si="2344"/>
        <v>42.13</v>
      </c>
      <c r="Q4083" s="63"/>
      <c r="R4083" s="69">
        <f t="shared" si="2345"/>
        <v>42.13</v>
      </c>
      <c r="S4083" s="69">
        <f t="shared" si="2345"/>
        <v>0</v>
      </c>
      <c r="T4083" s="69">
        <f t="shared" si="2346"/>
        <v>42.13</v>
      </c>
      <c r="U4083" s="69">
        <f t="shared" si="2347"/>
        <v>0</v>
      </c>
      <c r="V4083" s="77">
        <f t="shared" si="2348"/>
        <v>42.13</v>
      </c>
      <c r="X4083" s="69">
        <v>42.13</v>
      </c>
      <c r="Y4083" s="69">
        <v>0</v>
      </c>
      <c r="Z4083" s="69">
        <v>42.13</v>
      </c>
      <c r="AA4083" s="78"/>
      <c r="AB4083" s="79">
        <f t="shared" si="2330"/>
        <v>0</v>
      </c>
    </row>
    <row r="4084" spans="1:28" x14ac:dyDescent="0.25">
      <c r="A4084" s="71" t="s">
        <v>12833</v>
      </c>
      <c r="B4084" s="72" t="s">
        <v>17750</v>
      </c>
      <c r="C4084" s="73" t="s">
        <v>9041</v>
      </c>
      <c r="D4084" s="74">
        <v>0</v>
      </c>
      <c r="E4084" s="69">
        <v>15.81</v>
      </c>
      <c r="F4084" s="75">
        <f t="shared" si="2340"/>
        <v>0</v>
      </c>
      <c r="G4084" s="76"/>
      <c r="H4084" s="69">
        <f t="shared" si="2341"/>
        <v>15.81</v>
      </c>
      <c r="I4084" s="69">
        <f t="shared" si="2341"/>
        <v>0</v>
      </c>
      <c r="J4084" s="69">
        <f t="shared" si="2342"/>
        <v>15.81</v>
      </c>
      <c r="K4084" s="69">
        <v>0</v>
      </c>
      <c r="L4084" s="75">
        <f t="shared" si="2343"/>
        <v>15.81</v>
      </c>
      <c r="N4084" s="69">
        <v>15.81</v>
      </c>
      <c r="O4084" s="69">
        <v>0</v>
      </c>
      <c r="P4084" s="69">
        <f t="shared" si="2344"/>
        <v>15.81</v>
      </c>
      <c r="Q4084" s="63"/>
      <c r="R4084" s="69">
        <f t="shared" si="2345"/>
        <v>15.81</v>
      </c>
      <c r="S4084" s="69">
        <f t="shared" si="2345"/>
        <v>0</v>
      </c>
      <c r="T4084" s="69">
        <f t="shared" si="2346"/>
        <v>15.81</v>
      </c>
      <c r="U4084" s="69">
        <f t="shared" si="2347"/>
        <v>0</v>
      </c>
      <c r="V4084" s="77">
        <f t="shared" si="2348"/>
        <v>15.81</v>
      </c>
      <c r="X4084" s="69">
        <v>15.81</v>
      </c>
      <c r="Y4084" s="69">
        <v>0</v>
      </c>
      <c r="Z4084" s="69">
        <v>15.81</v>
      </c>
      <c r="AA4084" s="78"/>
      <c r="AB4084" s="79">
        <f t="shared" si="2330"/>
        <v>-1.0000000000001563E-2</v>
      </c>
    </row>
    <row r="4085" spans="1:28" x14ac:dyDescent="0.25">
      <c r="A4085" s="71" t="s">
        <v>12941</v>
      </c>
      <c r="B4085" s="72" t="s">
        <v>17751</v>
      </c>
      <c r="C4085" s="73" t="s">
        <v>8753</v>
      </c>
      <c r="D4085" s="74">
        <v>0</v>
      </c>
      <c r="E4085" s="69">
        <v>272.85000000000002</v>
      </c>
      <c r="F4085" s="75">
        <f t="shared" si="2340"/>
        <v>0</v>
      </c>
      <c r="G4085" s="28"/>
      <c r="H4085" s="69">
        <f t="shared" si="2341"/>
        <v>256.88</v>
      </c>
      <c r="I4085" s="69">
        <f t="shared" si="2341"/>
        <v>15.97</v>
      </c>
      <c r="J4085" s="69">
        <f t="shared" si="2342"/>
        <v>272.85000000000002</v>
      </c>
      <c r="K4085" s="69">
        <v>0</v>
      </c>
      <c r="L4085" s="75">
        <f t="shared" si="2343"/>
        <v>272.85000000000002</v>
      </c>
      <c r="N4085" s="69">
        <v>256.88</v>
      </c>
      <c r="O4085" s="69">
        <v>15.97</v>
      </c>
      <c r="P4085" s="69">
        <f t="shared" si="2344"/>
        <v>272.85000000000002</v>
      </c>
      <c r="Q4085" s="63"/>
      <c r="R4085" s="69">
        <f t="shared" si="2345"/>
        <v>256.88</v>
      </c>
      <c r="S4085" s="69">
        <f t="shared" si="2345"/>
        <v>15.97</v>
      </c>
      <c r="T4085" s="69">
        <f t="shared" si="2346"/>
        <v>272.85000000000002</v>
      </c>
      <c r="U4085" s="69">
        <f t="shared" si="2347"/>
        <v>0</v>
      </c>
      <c r="V4085" s="77">
        <f t="shared" si="2348"/>
        <v>272.85000000000002</v>
      </c>
      <c r="X4085" s="69">
        <v>256.88</v>
      </c>
      <c r="Y4085" s="69">
        <v>15.97</v>
      </c>
      <c r="Z4085" s="69">
        <v>272.85000000000002</v>
      </c>
      <c r="AA4085" s="78"/>
      <c r="AB4085" s="79">
        <f t="shared" si="2330"/>
        <v>1.0000000000104592E-2</v>
      </c>
    </row>
    <row r="4086" spans="1:28" x14ac:dyDescent="0.25">
      <c r="A4086" s="71" t="s">
        <v>12942</v>
      </c>
      <c r="B4086" s="72" t="s">
        <v>17752</v>
      </c>
      <c r="C4086" s="73" t="s">
        <v>8753</v>
      </c>
      <c r="D4086" s="74">
        <v>0</v>
      </c>
      <c r="E4086" s="69">
        <v>2656.97</v>
      </c>
      <c r="F4086" s="75">
        <f t="shared" si="2340"/>
        <v>0</v>
      </c>
      <c r="G4086" s="28"/>
      <c r="H4086" s="69">
        <f t="shared" si="2341"/>
        <v>2621.5</v>
      </c>
      <c r="I4086" s="69">
        <f t="shared" si="2341"/>
        <v>35.47</v>
      </c>
      <c r="J4086" s="69">
        <f t="shared" si="2342"/>
        <v>2656.97</v>
      </c>
      <c r="K4086" s="69">
        <v>0</v>
      </c>
      <c r="L4086" s="75">
        <f t="shared" si="2343"/>
        <v>2656.97</v>
      </c>
      <c r="N4086" s="69">
        <v>2621.5</v>
      </c>
      <c r="O4086" s="69">
        <v>35.47</v>
      </c>
      <c r="P4086" s="69">
        <f t="shared" si="2344"/>
        <v>2656.97</v>
      </c>
      <c r="Q4086" s="63"/>
      <c r="R4086" s="69">
        <f t="shared" si="2345"/>
        <v>2621.5</v>
      </c>
      <c r="S4086" s="69">
        <f t="shared" si="2345"/>
        <v>35.47</v>
      </c>
      <c r="T4086" s="69">
        <f t="shared" si="2346"/>
        <v>2656.97</v>
      </c>
      <c r="U4086" s="69">
        <f t="shared" si="2347"/>
        <v>0</v>
      </c>
      <c r="V4086" s="77">
        <f t="shared" si="2348"/>
        <v>2656.97</v>
      </c>
      <c r="X4086" s="69">
        <v>2621.5</v>
      </c>
      <c r="Y4086" s="69">
        <v>35.47</v>
      </c>
      <c r="Z4086" s="69">
        <v>2656.97</v>
      </c>
      <c r="AA4086" s="78"/>
      <c r="AB4086" s="79">
        <f t="shared" si="2330"/>
        <v>0</v>
      </c>
    </row>
    <row r="4087" spans="1:28" x14ac:dyDescent="0.25">
      <c r="A4087" s="71" t="s">
        <v>12943</v>
      </c>
      <c r="B4087" s="72" t="s">
        <v>17753</v>
      </c>
      <c r="C4087" s="73" t="s">
        <v>8753</v>
      </c>
      <c r="D4087" s="74">
        <v>0</v>
      </c>
      <c r="E4087" s="69">
        <v>13.309999999999999</v>
      </c>
      <c r="F4087" s="75">
        <f t="shared" si="2340"/>
        <v>0</v>
      </c>
      <c r="G4087" s="28"/>
      <c r="H4087" s="69">
        <f t="shared" si="2341"/>
        <v>7.56</v>
      </c>
      <c r="I4087" s="69">
        <f t="shared" si="2341"/>
        <v>5.75</v>
      </c>
      <c r="J4087" s="69">
        <f t="shared" si="2342"/>
        <v>13.309999999999999</v>
      </c>
      <c r="K4087" s="69">
        <v>0</v>
      </c>
      <c r="L4087" s="75">
        <f t="shared" si="2343"/>
        <v>13.309999999999999</v>
      </c>
      <c r="N4087" s="69">
        <v>7.5600000000000005</v>
      </c>
      <c r="O4087" s="69">
        <v>5.75</v>
      </c>
      <c r="P4087" s="69">
        <f t="shared" si="2344"/>
        <v>13.31</v>
      </c>
      <c r="Q4087" s="63"/>
      <c r="R4087" s="69">
        <f t="shared" si="2345"/>
        <v>7.56</v>
      </c>
      <c r="S4087" s="69">
        <f t="shared" si="2345"/>
        <v>5.76</v>
      </c>
      <c r="T4087" s="69">
        <f t="shared" si="2346"/>
        <v>13.32</v>
      </c>
      <c r="U4087" s="69">
        <f t="shared" si="2347"/>
        <v>0</v>
      </c>
      <c r="V4087" s="77">
        <f t="shared" si="2348"/>
        <v>13.32</v>
      </c>
      <c r="X4087" s="69">
        <v>7.56</v>
      </c>
      <c r="Y4087" s="69">
        <v>5.76</v>
      </c>
      <c r="Z4087" s="69">
        <v>13.32</v>
      </c>
      <c r="AA4087" s="78"/>
      <c r="AB4087" s="79">
        <f t="shared" si="2330"/>
        <v>0</v>
      </c>
    </row>
    <row r="4088" spans="1:28" s="33" customFormat="1" x14ac:dyDescent="0.25">
      <c r="A4088" s="71" t="s">
        <v>12944</v>
      </c>
      <c r="B4088" s="72" t="s">
        <v>17754</v>
      </c>
      <c r="C4088" s="73" t="s">
        <v>8753</v>
      </c>
      <c r="D4088" s="74">
        <v>0</v>
      </c>
      <c r="E4088" s="69">
        <v>13.479999999999999</v>
      </c>
      <c r="F4088" s="75">
        <f t="shared" si="2340"/>
        <v>0</v>
      </c>
      <c r="G4088" s="28"/>
      <c r="H4088" s="69">
        <f t="shared" si="2341"/>
        <v>7.73</v>
      </c>
      <c r="I4088" s="69">
        <f t="shared" si="2341"/>
        <v>5.75</v>
      </c>
      <c r="J4088" s="69">
        <f t="shared" si="2342"/>
        <v>13.48</v>
      </c>
      <c r="K4088" s="69">
        <v>0</v>
      </c>
      <c r="L4088" s="75">
        <f t="shared" si="2343"/>
        <v>13.48</v>
      </c>
      <c r="N4088" s="69">
        <v>7.73</v>
      </c>
      <c r="O4088" s="69">
        <v>5.75</v>
      </c>
      <c r="P4088" s="69">
        <f t="shared" si="2344"/>
        <v>13.48</v>
      </c>
      <c r="Q4088" s="63"/>
      <c r="R4088" s="69">
        <f t="shared" si="2345"/>
        <v>7.73</v>
      </c>
      <c r="S4088" s="69">
        <f t="shared" si="2345"/>
        <v>5.76</v>
      </c>
      <c r="T4088" s="69">
        <f t="shared" si="2346"/>
        <v>13.49</v>
      </c>
      <c r="U4088" s="69">
        <f t="shared" si="2347"/>
        <v>0</v>
      </c>
      <c r="V4088" s="77">
        <f t="shared" si="2348"/>
        <v>13.49</v>
      </c>
      <c r="X4088" s="69">
        <v>7.73</v>
      </c>
      <c r="Y4088" s="69">
        <v>5.76</v>
      </c>
      <c r="Z4088" s="69">
        <v>13.49</v>
      </c>
      <c r="AA4088" s="78"/>
      <c r="AB4088" s="107">
        <f t="shared" si="2330"/>
        <v>0</v>
      </c>
    </row>
    <row r="4089" spans="1:28" s="33" customFormat="1" x14ac:dyDescent="0.25">
      <c r="A4089" s="71" t="s">
        <v>12945</v>
      </c>
      <c r="B4089" s="72" t="s">
        <v>17755</v>
      </c>
      <c r="C4089" s="73" t="s">
        <v>8753</v>
      </c>
      <c r="D4089" s="74">
        <v>0</v>
      </c>
      <c r="E4089" s="69">
        <v>14.329999999999998</v>
      </c>
      <c r="F4089" s="75">
        <f t="shared" si="2340"/>
        <v>0</v>
      </c>
      <c r="G4089" s="28"/>
      <c r="H4089" s="69">
        <f t="shared" si="2341"/>
        <v>8.58</v>
      </c>
      <c r="I4089" s="69">
        <f t="shared" si="2341"/>
        <v>5.75</v>
      </c>
      <c r="J4089" s="69">
        <f t="shared" si="2342"/>
        <v>14.33</v>
      </c>
      <c r="K4089" s="69">
        <v>0</v>
      </c>
      <c r="L4089" s="75">
        <f t="shared" si="2343"/>
        <v>14.33</v>
      </c>
      <c r="N4089" s="69">
        <v>8.5799999999999983</v>
      </c>
      <c r="O4089" s="69">
        <v>5.75</v>
      </c>
      <c r="P4089" s="69">
        <f t="shared" si="2344"/>
        <v>14.329999999999998</v>
      </c>
      <c r="Q4089" s="63"/>
      <c r="R4089" s="69">
        <f t="shared" si="2345"/>
        <v>8.58</v>
      </c>
      <c r="S4089" s="69">
        <f t="shared" si="2345"/>
        <v>5.76</v>
      </c>
      <c r="T4089" s="69">
        <f t="shared" si="2346"/>
        <v>14.34</v>
      </c>
      <c r="U4089" s="69">
        <f t="shared" si="2347"/>
        <v>0</v>
      </c>
      <c r="V4089" s="77">
        <f t="shared" si="2348"/>
        <v>14.34</v>
      </c>
      <c r="X4089" s="69">
        <v>8.58</v>
      </c>
      <c r="Y4089" s="69">
        <v>5.76</v>
      </c>
      <c r="Z4089" s="69">
        <v>14.34</v>
      </c>
      <c r="AA4089" s="78"/>
      <c r="AB4089" s="107">
        <f t="shared" si="2330"/>
        <v>0</v>
      </c>
    </row>
    <row r="4090" spans="1:28" s="33" customFormat="1" x14ac:dyDescent="0.25">
      <c r="A4090" s="71" t="s">
        <v>12946</v>
      </c>
      <c r="B4090" s="72" t="s">
        <v>17756</v>
      </c>
      <c r="C4090" s="73" t="s">
        <v>8753</v>
      </c>
      <c r="D4090" s="74">
        <v>0</v>
      </c>
      <c r="E4090" s="69">
        <v>14.739999999999998</v>
      </c>
      <c r="F4090" s="75">
        <f t="shared" si="2340"/>
        <v>0</v>
      </c>
      <c r="G4090" s="28"/>
      <c r="H4090" s="69">
        <f t="shared" si="2341"/>
        <v>8.99</v>
      </c>
      <c r="I4090" s="69">
        <f t="shared" si="2341"/>
        <v>5.75</v>
      </c>
      <c r="J4090" s="69">
        <f t="shared" si="2342"/>
        <v>14.74</v>
      </c>
      <c r="K4090" s="69">
        <v>0</v>
      </c>
      <c r="L4090" s="75">
        <f t="shared" si="2343"/>
        <v>14.74</v>
      </c>
      <c r="N4090" s="69">
        <v>8.9899999999999984</v>
      </c>
      <c r="O4090" s="69">
        <v>5.75</v>
      </c>
      <c r="P4090" s="69">
        <f t="shared" si="2344"/>
        <v>14.739999999999998</v>
      </c>
      <c r="Q4090" s="63"/>
      <c r="R4090" s="69">
        <f t="shared" si="2345"/>
        <v>8.99</v>
      </c>
      <c r="S4090" s="69">
        <f t="shared" si="2345"/>
        <v>5.76</v>
      </c>
      <c r="T4090" s="69">
        <f t="shared" si="2346"/>
        <v>14.75</v>
      </c>
      <c r="U4090" s="69">
        <f t="shared" si="2347"/>
        <v>0</v>
      </c>
      <c r="V4090" s="77">
        <f t="shared" si="2348"/>
        <v>14.75</v>
      </c>
      <c r="X4090" s="69">
        <v>8.99</v>
      </c>
      <c r="Y4090" s="69">
        <v>5.76</v>
      </c>
      <c r="Z4090" s="69">
        <v>14.75</v>
      </c>
      <c r="AA4090" s="78"/>
      <c r="AB4090" s="107">
        <f t="shared" si="2330"/>
        <v>-9.9999999999997868E-3</v>
      </c>
    </row>
    <row r="4091" spans="1:28" s="33" customFormat="1" x14ac:dyDescent="0.25">
      <c r="A4091" s="71" t="s">
        <v>12947</v>
      </c>
      <c r="B4091" s="72" t="s">
        <v>17757</v>
      </c>
      <c r="C4091" s="73" t="s">
        <v>8753</v>
      </c>
      <c r="D4091" s="74">
        <v>0</v>
      </c>
      <c r="E4091" s="69">
        <v>21.490000000000002</v>
      </c>
      <c r="F4091" s="75">
        <f t="shared" si="2340"/>
        <v>0</v>
      </c>
      <c r="G4091" s="28"/>
      <c r="H4091" s="69">
        <f t="shared" si="2341"/>
        <v>15.74</v>
      </c>
      <c r="I4091" s="69">
        <f t="shared" si="2341"/>
        <v>5.75</v>
      </c>
      <c r="J4091" s="69">
        <f t="shared" si="2342"/>
        <v>21.490000000000002</v>
      </c>
      <c r="K4091" s="69">
        <v>0</v>
      </c>
      <c r="L4091" s="75">
        <f t="shared" si="2343"/>
        <v>21.490000000000002</v>
      </c>
      <c r="N4091" s="69">
        <v>15.739999999999998</v>
      </c>
      <c r="O4091" s="69">
        <v>5.75</v>
      </c>
      <c r="P4091" s="69">
        <f t="shared" si="2344"/>
        <v>21.49</v>
      </c>
      <c r="Q4091" s="63"/>
      <c r="R4091" s="69">
        <f t="shared" si="2345"/>
        <v>15.74</v>
      </c>
      <c r="S4091" s="69">
        <f t="shared" si="2345"/>
        <v>5.76</v>
      </c>
      <c r="T4091" s="69">
        <f t="shared" si="2346"/>
        <v>21.5</v>
      </c>
      <c r="U4091" s="69">
        <f t="shared" si="2347"/>
        <v>0</v>
      </c>
      <c r="V4091" s="77">
        <f t="shared" si="2348"/>
        <v>21.5</v>
      </c>
      <c r="X4091" s="69">
        <v>15.74</v>
      </c>
      <c r="Y4091" s="69">
        <v>5.76</v>
      </c>
      <c r="Z4091" s="69">
        <v>21.5</v>
      </c>
      <c r="AA4091" s="78"/>
      <c r="AB4091" s="107">
        <f t="shared" si="2330"/>
        <v>-9.9999999999997868E-3</v>
      </c>
    </row>
    <row r="4092" spans="1:28" s="33" customFormat="1" x14ac:dyDescent="0.25">
      <c r="A4092" s="71" t="s">
        <v>12948</v>
      </c>
      <c r="B4092" s="72" t="s">
        <v>17758</v>
      </c>
      <c r="C4092" s="73" t="s">
        <v>8753</v>
      </c>
      <c r="D4092" s="74">
        <v>0</v>
      </c>
      <c r="E4092" s="69">
        <v>31.150000000000002</v>
      </c>
      <c r="F4092" s="75">
        <f t="shared" si="2340"/>
        <v>0</v>
      </c>
      <c r="G4092" s="28"/>
      <c r="H4092" s="69">
        <f t="shared" si="2341"/>
        <v>24.7</v>
      </c>
      <c r="I4092" s="69">
        <f t="shared" si="2341"/>
        <v>6.45</v>
      </c>
      <c r="J4092" s="69">
        <f t="shared" si="2342"/>
        <v>31.15</v>
      </c>
      <c r="K4092" s="69">
        <v>0</v>
      </c>
      <c r="L4092" s="75">
        <f t="shared" si="2343"/>
        <v>31.15</v>
      </c>
      <c r="N4092" s="69">
        <v>24.700000000000003</v>
      </c>
      <c r="O4092" s="69">
        <v>6.45</v>
      </c>
      <c r="P4092" s="69">
        <f t="shared" si="2344"/>
        <v>31.150000000000002</v>
      </c>
      <c r="Q4092" s="63"/>
      <c r="R4092" s="69">
        <f t="shared" si="2345"/>
        <v>24.7</v>
      </c>
      <c r="S4092" s="69">
        <f t="shared" si="2345"/>
        <v>6.44</v>
      </c>
      <c r="T4092" s="69">
        <f t="shared" si="2346"/>
        <v>31.14</v>
      </c>
      <c r="U4092" s="69">
        <f t="shared" si="2347"/>
        <v>0</v>
      </c>
      <c r="V4092" s="77">
        <f t="shared" si="2348"/>
        <v>31.14</v>
      </c>
      <c r="X4092" s="69">
        <v>24.7</v>
      </c>
      <c r="Y4092" s="69">
        <v>6.44</v>
      </c>
      <c r="Z4092" s="69">
        <v>31.14</v>
      </c>
      <c r="AA4092" s="78"/>
      <c r="AB4092" s="107">
        <f t="shared" si="2330"/>
        <v>-1.0000000000001563E-2</v>
      </c>
    </row>
    <row r="4093" spans="1:28" s="33" customFormat="1" x14ac:dyDescent="0.25">
      <c r="A4093" s="71" t="s">
        <v>12949</v>
      </c>
      <c r="B4093" s="72" t="s">
        <v>17759</v>
      </c>
      <c r="C4093" s="73" t="s">
        <v>8753</v>
      </c>
      <c r="D4093" s="74">
        <v>0</v>
      </c>
      <c r="E4093" s="69">
        <v>32.14</v>
      </c>
      <c r="F4093" s="75">
        <f t="shared" si="2340"/>
        <v>0</v>
      </c>
      <c r="G4093" s="28"/>
      <c r="H4093" s="69">
        <f t="shared" si="2341"/>
        <v>25.69</v>
      </c>
      <c r="I4093" s="69">
        <f t="shared" si="2341"/>
        <v>6.45</v>
      </c>
      <c r="J4093" s="69">
        <f t="shared" si="2342"/>
        <v>32.14</v>
      </c>
      <c r="K4093" s="69">
        <v>0</v>
      </c>
      <c r="L4093" s="75">
        <f t="shared" si="2343"/>
        <v>32.14</v>
      </c>
      <c r="N4093" s="69">
        <v>25.69</v>
      </c>
      <c r="O4093" s="69">
        <v>6.45</v>
      </c>
      <c r="P4093" s="69">
        <f t="shared" si="2344"/>
        <v>32.14</v>
      </c>
      <c r="Q4093" s="63"/>
      <c r="R4093" s="69">
        <f t="shared" si="2345"/>
        <v>25.69</v>
      </c>
      <c r="S4093" s="69">
        <f t="shared" si="2345"/>
        <v>6.44</v>
      </c>
      <c r="T4093" s="69">
        <f t="shared" si="2346"/>
        <v>32.130000000000003</v>
      </c>
      <c r="U4093" s="69">
        <f t="shared" si="2347"/>
        <v>0</v>
      </c>
      <c r="V4093" s="77">
        <f t="shared" si="2348"/>
        <v>32.130000000000003</v>
      </c>
      <c r="X4093" s="69">
        <v>25.69</v>
      </c>
      <c r="Y4093" s="69">
        <v>6.44</v>
      </c>
      <c r="Z4093" s="69">
        <v>32.130000000000003</v>
      </c>
      <c r="AA4093" s="78"/>
      <c r="AB4093" s="107">
        <f t="shared" si="2330"/>
        <v>-1.0000000000001563E-2</v>
      </c>
    </row>
    <row r="4094" spans="1:28" s="33" customFormat="1" x14ac:dyDescent="0.25">
      <c r="A4094" s="71" t="s">
        <v>12950</v>
      </c>
      <c r="B4094" s="72" t="s">
        <v>12835</v>
      </c>
      <c r="C4094" s="73" t="s">
        <v>8753</v>
      </c>
      <c r="D4094" s="74">
        <v>0</v>
      </c>
      <c r="E4094" s="69">
        <v>68.73</v>
      </c>
      <c r="F4094" s="75">
        <f t="shared" si="2340"/>
        <v>0</v>
      </c>
      <c r="G4094" s="28"/>
      <c r="H4094" s="69">
        <f t="shared" si="2341"/>
        <v>61.03</v>
      </c>
      <c r="I4094" s="69">
        <f t="shared" si="2341"/>
        <v>7.7</v>
      </c>
      <c r="J4094" s="69">
        <f t="shared" si="2342"/>
        <v>68.73</v>
      </c>
      <c r="K4094" s="69">
        <v>0</v>
      </c>
      <c r="L4094" s="75">
        <f t="shared" si="2343"/>
        <v>68.73</v>
      </c>
      <c r="N4094" s="69">
        <v>61.03</v>
      </c>
      <c r="O4094" s="69">
        <v>7.6999999999999993</v>
      </c>
      <c r="P4094" s="69">
        <f t="shared" si="2344"/>
        <v>68.73</v>
      </c>
      <c r="Q4094" s="63"/>
      <c r="R4094" s="69">
        <f t="shared" si="2345"/>
        <v>61.03</v>
      </c>
      <c r="S4094" s="69">
        <f t="shared" si="2345"/>
        <v>7.69</v>
      </c>
      <c r="T4094" s="69">
        <f t="shared" si="2346"/>
        <v>68.72</v>
      </c>
      <c r="U4094" s="69">
        <f t="shared" si="2347"/>
        <v>0</v>
      </c>
      <c r="V4094" s="77">
        <f t="shared" si="2348"/>
        <v>68.72</v>
      </c>
      <c r="X4094" s="69">
        <v>61.03</v>
      </c>
      <c r="Y4094" s="69">
        <v>7.69</v>
      </c>
      <c r="Z4094" s="69">
        <v>68.72</v>
      </c>
      <c r="AA4094" s="78"/>
      <c r="AB4094" s="107">
        <f t="shared" si="2330"/>
        <v>-1.0000000000001563E-2</v>
      </c>
    </row>
    <row r="4095" spans="1:28" s="33" customFormat="1" x14ac:dyDescent="0.25">
      <c r="A4095" s="65" t="s">
        <v>12834</v>
      </c>
      <c r="B4095" s="66" t="s">
        <v>17760</v>
      </c>
      <c r="C4095" s="67"/>
      <c r="D4095" s="68"/>
      <c r="E4095" s="69"/>
      <c r="F4095" s="70"/>
      <c r="G4095" s="38"/>
      <c r="H4095" s="69"/>
      <c r="I4095" s="69"/>
      <c r="J4095" s="69"/>
      <c r="K4095" s="69"/>
      <c r="L4095" s="75"/>
      <c r="N4095" s="69"/>
      <c r="O4095" s="69"/>
      <c r="P4095" s="69"/>
      <c r="Q4095" s="63"/>
      <c r="R4095" s="69"/>
      <c r="S4095" s="69"/>
      <c r="T4095" s="69"/>
      <c r="U4095" s="69"/>
      <c r="V4095" s="77"/>
      <c r="X4095" s="69"/>
      <c r="Y4095" s="69"/>
      <c r="Z4095" s="69"/>
      <c r="AA4095" s="78"/>
      <c r="AB4095" s="107">
        <f t="shared" si="2330"/>
        <v>1.0000000000001563E-2</v>
      </c>
    </row>
    <row r="4096" spans="1:28" s="33" customFormat="1" ht="22.5" x14ac:dyDescent="0.25">
      <c r="A4096" s="65" t="s">
        <v>12836</v>
      </c>
      <c r="B4096" s="66" t="s">
        <v>17761</v>
      </c>
      <c r="C4096" s="67"/>
      <c r="D4096" s="68"/>
      <c r="E4096" s="69"/>
      <c r="F4096" s="70"/>
      <c r="G4096" s="38"/>
      <c r="H4096" s="69"/>
      <c r="I4096" s="69"/>
      <c r="J4096" s="69"/>
      <c r="K4096" s="69"/>
      <c r="L4096" s="75"/>
      <c r="N4096" s="69"/>
      <c r="O4096" s="69"/>
      <c r="P4096" s="69"/>
      <c r="Q4096" s="63"/>
      <c r="R4096" s="69"/>
      <c r="S4096" s="69"/>
      <c r="T4096" s="69"/>
      <c r="U4096" s="69"/>
      <c r="V4096" s="77"/>
      <c r="X4096" s="69"/>
      <c r="Y4096" s="69"/>
      <c r="Z4096" s="69"/>
      <c r="AA4096" s="78"/>
      <c r="AB4096" s="107">
        <f t="shared" si="2330"/>
        <v>9.9999999999980105E-3</v>
      </c>
    </row>
    <row r="4097" spans="1:28" s="33" customFormat="1" x14ac:dyDescent="0.25">
      <c r="A4097" s="121" t="s">
        <v>12837</v>
      </c>
      <c r="B4097" s="122" t="s">
        <v>12838</v>
      </c>
      <c r="C4097" s="123" t="s">
        <v>8753</v>
      </c>
      <c r="D4097" s="124">
        <v>0</v>
      </c>
      <c r="E4097" s="125">
        <v>402.26</v>
      </c>
      <c r="F4097" s="126">
        <f>ROUND(D4097*E4097,2)</f>
        <v>0</v>
      </c>
      <c r="G4097" s="76"/>
      <c r="H4097" s="125">
        <f>ROUND(N4097+(N4097*$H$2/100),2)</f>
        <v>402.26</v>
      </c>
      <c r="I4097" s="125">
        <f>ROUND(O4097+(O4097*$H$2/100),2)</f>
        <v>0</v>
      </c>
      <c r="J4097" s="125">
        <f>H4097+I4097</f>
        <v>402.26</v>
      </c>
      <c r="K4097" s="125">
        <v>0</v>
      </c>
      <c r="L4097" s="126">
        <f>SUM(J4097:K4097)</f>
        <v>402.26</v>
      </c>
      <c r="N4097" s="125">
        <v>402.26</v>
      </c>
      <c r="O4097" s="125">
        <v>0</v>
      </c>
      <c r="P4097" s="125">
        <f>SUM(N4097:O4097)</f>
        <v>402.26</v>
      </c>
      <c r="Q4097" s="63"/>
      <c r="R4097" s="125">
        <f>X4097</f>
        <v>402.26</v>
      </c>
      <c r="S4097" s="125">
        <f>Y4097</f>
        <v>0</v>
      </c>
      <c r="T4097" s="125">
        <f>R4097+S4097</f>
        <v>402.26</v>
      </c>
      <c r="U4097" s="125">
        <f>ROUND(Z4097*$H$2,2)/100</f>
        <v>0</v>
      </c>
      <c r="V4097" s="127">
        <f>SUM(T4097:U4097)</f>
        <v>402.26</v>
      </c>
      <c r="X4097" s="125">
        <v>402.26</v>
      </c>
      <c r="Y4097" s="125">
        <v>0</v>
      </c>
      <c r="Z4097" s="125">
        <v>402.26</v>
      </c>
      <c r="AA4097" s="78"/>
      <c r="AB4097" s="107">
        <f t="shared" si="2330"/>
        <v>1.0000000000005116E-2</v>
      </c>
    </row>
    <row r="4098" spans="1:28" ht="18" customHeight="1" x14ac:dyDescent="0.25">
      <c r="A4098" s="128"/>
      <c r="B4098" s="129" t="s">
        <v>12951</v>
      </c>
      <c r="C4098" s="130"/>
      <c r="D4098" s="131"/>
      <c r="E4098" s="132"/>
      <c r="F4098" s="133">
        <f>SUM(F2:F4097)</f>
        <v>113843.01</v>
      </c>
    </row>
  </sheetData>
  <mergeCells count="6">
    <mergeCell ref="X4:Z4"/>
    <mergeCell ref="B5:D5"/>
    <mergeCell ref="H5:L5"/>
    <mergeCell ref="N5:P5"/>
    <mergeCell ref="R5:V5"/>
    <mergeCell ref="X5:Z5"/>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47C11-1809-40FC-B8E9-5924F6958401}">
  <sheetPr>
    <tabColor theme="5"/>
  </sheetPr>
  <dimension ref="A1:D757"/>
  <sheetViews>
    <sheetView topLeftCell="A717" workbookViewId="0">
      <selection activeCell="D734" sqref="D734"/>
    </sheetView>
  </sheetViews>
  <sheetFormatPr defaultRowHeight="15" x14ac:dyDescent="0.25"/>
  <cols>
    <col min="2" max="2" width="75" customWidth="1"/>
  </cols>
  <sheetData>
    <row r="1" spans="1:4" ht="26.25" x14ac:dyDescent="0.25">
      <c r="A1" s="174" t="s">
        <v>8737</v>
      </c>
      <c r="B1" s="175" t="s">
        <v>8745</v>
      </c>
      <c r="C1" s="176" t="s">
        <v>17767</v>
      </c>
      <c r="D1" s="177" t="s">
        <v>12953</v>
      </c>
    </row>
    <row r="2" spans="1:4" x14ac:dyDescent="0.25">
      <c r="A2" s="158">
        <v>10000</v>
      </c>
      <c r="B2" s="159" t="s">
        <v>12954</v>
      </c>
      <c r="C2" s="160"/>
      <c r="D2" s="161"/>
    </row>
    <row r="3" spans="1:4" x14ac:dyDescent="0.25">
      <c r="A3" s="154">
        <v>10900</v>
      </c>
      <c r="B3" s="155" t="s">
        <v>12955</v>
      </c>
      <c r="C3" s="156" t="s">
        <v>8780</v>
      </c>
      <c r="D3" s="157">
        <v>0.52</v>
      </c>
    </row>
    <row r="4" spans="1:4" x14ac:dyDescent="0.25">
      <c r="A4" s="154">
        <v>11000</v>
      </c>
      <c r="B4" s="155" t="s">
        <v>12956</v>
      </c>
      <c r="C4" s="156" t="s">
        <v>8780</v>
      </c>
      <c r="D4" s="157">
        <v>0.63</v>
      </c>
    </row>
    <row r="5" spans="1:4" x14ac:dyDescent="0.25">
      <c r="A5" s="154">
        <v>11100</v>
      </c>
      <c r="B5" s="155" t="s">
        <v>12957</v>
      </c>
      <c r="C5" s="156" t="s">
        <v>8808</v>
      </c>
      <c r="D5" s="157">
        <v>4.59</v>
      </c>
    </row>
    <row r="6" spans="1:4" x14ac:dyDescent="0.25">
      <c r="A6" s="154">
        <v>11300</v>
      </c>
      <c r="B6" s="155" t="s">
        <v>12958</v>
      </c>
      <c r="C6" s="156" t="s">
        <v>17763</v>
      </c>
      <c r="D6" s="157">
        <v>2.66</v>
      </c>
    </row>
    <row r="7" spans="1:4" x14ac:dyDescent="0.25">
      <c r="A7" s="154">
        <v>11400</v>
      </c>
      <c r="B7" s="155" t="s">
        <v>12959</v>
      </c>
      <c r="C7" s="156" t="s">
        <v>8808</v>
      </c>
      <c r="D7" s="157">
        <v>4.28</v>
      </c>
    </row>
    <row r="8" spans="1:4" x14ac:dyDescent="0.25">
      <c r="A8" s="154">
        <v>11500</v>
      </c>
      <c r="B8" s="155" t="s">
        <v>12960</v>
      </c>
      <c r="C8" s="156" t="s">
        <v>8808</v>
      </c>
      <c r="D8" s="157">
        <v>4.1900000000000004</v>
      </c>
    </row>
    <row r="9" spans="1:4" x14ac:dyDescent="0.25">
      <c r="A9" s="154">
        <v>11600</v>
      </c>
      <c r="B9" s="155" t="s">
        <v>12961</v>
      </c>
      <c r="C9" s="156" t="s">
        <v>12962</v>
      </c>
      <c r="D9" s="157">
        <v>192.94</v>
      </c>
    </row>
    <row r="10" spans="1:4" x14ac:dyDescent="0.25">
      <c r="A10" s="154">
        <v>11700</v>
      </c>
      <c r="B10" s="155" t="s">
        <v>12963</v>
      </c>
      <c r="C10" s="156" t="s">
        <v>17768</v>
      </c>
      <c r="D10" s="157">
        <v>5.77</v>
      </c>
    </row>
    <row r="11" spans="1:4" x14ac:dyDescent="0.25">
      <c r="A11" s="154">
        <v>11800</v>
      </c>
      <c r="B11" s="155" t="s">
        <v>12964</v>
      </c>
      <c r="C11" s="156" t="s">
        <v>8808</v>
      </c>
      <c r="D11" s="157">
        <v>1.94</v>
      </c>
    </row>
    <row r="12" spans="1:4" x14ac:dyDescent="0.25">
      <c r="A12" s="154">
        <v>11900</v>
      </c>
      <c r="B12" s="155" t="s">
        <v>12965</v>
      </c>
      <c r="C12" s="156" t="s">
        <v>8808</v>
      </c>
      <c r="D12" s="157">
        <v>7.79</v>
      </c>
    </row>
    <row r="13" spans="1:4" x14ac:dyDescent="0.25">
      <c r="A13" s="154">
        <v>12000</v>
      </c>
      <c r="B13" s="155" t="s">
        <v>12966</v>
      </c>
      <c r="C13" s="156" t="s">
        <v>8808</v>
      </c>
      <c r="D13" s="157">
        <v>9.76</v>
      </c>
    </row>
    <row r="14" spans="1:4" x14ac:dyDescent="0.25">
      <c r="A14" s="154">
        <v>12100</v>
      </c>
      <c r="B14" s="155" t="s">
        <v>12967</v>
      </c>
      <c r="C14" s="156" t="s">
        <v>8808</v>
      </c>
      <c r="D14" s="157">
        <v>6.54</v>
      </c>
    </row>
    <row r="15" spans="1:4" x14ac:dyDescent="0.25">
      <c r="A15" s="154">
        <v>12200</v>
      </c>
      <c r="B15" s="155" t="s">
        <v>12968</v>
      </c>
      <c r="C15" s="156" t="s">
        <v>8808</v>
      </c>
      <c r="D15" s="157">
        <v>13.98</v>
      </c>
    </row>
    <row r="16" spans="1:4" x14ac:dyDescent="0.25">
      <c r="A16" s="154">
        <v>12300</v>
      </c>
      <c r="B16" s="155" t="s">
        <v>12969</v>
      </c>
      <c r="C16" s="156" t="s">
        <v>8808</v>
      </c>
      <c r="D16" s="157">
        <v>4.88</v>
      </c>
    </row>
    <row r="17" spans="1:4" ht="23.25" x14ac:dyDescent="0.25">
      <c r="A17" s="154">
        <v>12400</v>
      </c>
      <c r="B17" s="155" t="s">
        <v>12970</v>
      </c>
      <c r="C17" s="156" t="s">
        <v>8753</v>
      </c>
      <c r="D17" s="157">
        <v>84.11</v>
      </c>
    </row>
    <row r="18" spans="1:4" x14ac:dyDescent="0.25">
      <c r="A18" s="154">
        <v>12500</v>
      </c>
      <c r="B18" s="155" t="s">
        <v>12971</v>
      </c>
      <c r="C18" s="156" t="s">
        <v>8753</v>
      </c>
      <c r="D18" s="157">
        <v>43.47</v>
      </c>
    </row>
    <row r="19" spans="1:4" x14ac:dyDescent="0.25">
      <c r="A19" s="154">
        <v>12600</v>
      </c>
      <c r="B19" s="155" t="s">
        <v>12972</v>
      </c>
      <c r="C19" s="156" t="s">
        <v>8753</v>
      </c>
      <c r="D19" s="157">
        <v>64.58</v>
      </c>
    </row>
    <row r="20" spans="1:4" x14ac:dyDescent="0.25">
      <c r="A20" s="154">
        <v>12700</v>
      </c>
      <c r="B20" s="155" t="s">
        <v>12973</v>
      </c>
      <c r="C20" s="156" t="s">
        <v>8753</v>
      </c>
      <c r="D20" s="157">
        <v>174.63</v>
      </c>
    </row>
    <row r="21" spans="1:4" x14ac:dyDescent="0.25">
      <c r="A21" s="154">
        <v>12800</v>
      </c>
      <c r="B21" s="155" t="s">
        <v>12974</v>
      </c>
      <c r="C21" s="156" t="s">
        <v>8808</v>
      </c>
      <c r="D21" s="157">
        <v>1.93</v>
      </c>
    </row>
    <row r="22" spans="1:4" x14ac:dyDescent="0.25">
      <c r="A22" s="154">
        <v>13100</v>
      </c>
      <c r="B22" s="155" t="s">
        <v>12975</v>
      </c>
      <c r="C22" s="156" t="s">
        <v>8904</v>
      </c>
      <c r="D22" s="157">
        <v>4.92</v>
      </c>
    </row>
    <row r="23" spans="1:4" x14ac:dyDescent="0.25">
      <c r="A23" s="154">
        <v>13200</v>
      </c>
      <c r="B23" s="155" t="s">
        <v>12976</v>
      </c>
      <c r="C23" s="156" t="s">
        <v>8904</v>
      </c>
      <c r="D23" s="157">
        <v>25.81</v>
      </c>
    </row>
    <row r="24" spans="1:4" x14ac:dyDescent="0.25">
      <c r="A24" s="154">
        <v>13300</v>
      </c>
      <c r="B24" s="155" t="s">
        <v>12977</v>
      </c>
      <c r="C24" s="156" t="s">
        <v>8904</v>
      </c>
      <c r="D24" s="157">
        <v>30.04</v>
      </c>
    </row>
    <row r="25" spans="1:4" x14ac:dyDescent="0.25">
      <c r="A25" s="154">
        <v>13400</v>
      </c>
      <c r="B25" s="155" t="s">
        <v>12978</v>
      </c>
      <c r="C25" s="156" t="s">
        <v>8904</v>
      </c>
      <c r="D25" s="157">
        <v>0.69</v>
      </c>
    </row>
    <row r="26" spans="1:4" x14ac:dyDescent="0.25">
      <c r="A26" s="154">
        <v>13500</v>
      </c>
      <c r="B26" s="155" t="s">
        <v>12979</v>
      </c>
      <c r="C26" s="156" t="s">
        <v>8904</v>
      </c>
      <c r="D26" s="157">
        <v>0.52</v>
      </c>
    </row>
    <row r="27" spans="1:4" x14ac:dyDescent="0.25">
      <c r="A27" s="154">
        <v>13600</v>
      </c>
      <c r="B27" s="155" t="s">
        <v>12980</v>
      </c>
      <c r="C27" s="156" t="s">
        <v>8904</v>
      </c>
      <c r="D27" s="157">
        <v>1.79</v>
      </c>
    </row>
    <row r="28" spans="1:4" ht="23.25" x14ac:dyDescent="0.25">
      <c r="A28" s="154">
        <v>13700</v>
      </c>
      <c r="B28" s="155" t="s">
        <v>12981</v>
      </c>
      <c r="C28" s="156" t="s">
        <v>8904</v>
      </c>
      <c r="D28" s="157">
        <v>3.16</v>
      </c>
    </row>
    <row r="29" spans="1:4" x14ac:dyDescent="0.25">
      <c r="A29" s="158">
        <v>20000</v>
      </c>
      <c r="B29" s="159" t="s">
        <v>12982</v>
      </c>
      <c r="C29" s="160"/>
      <c r="D29" s="161"/>
    </row>
    <row r="30" spans="1:4" x14ac:dyDescent="0.25">
      <c r="A30" s="154">
        <v>20100</v>
      </c>
      <c r="B30" s="155" t="s">
        <v>12983</v>
      </c>
      <c r="C30" s="156" t="s">
        <v>12984</v>
      </c>
      <c r="D30" s="157" t="s">
        <v>12984</v>
      </c>
    </row>
    <row r="31" spans="1:4" x14ac:dyDescent="0.25">
      <c r="A31" s="154">
        <v>20101</v>
      </c>
      <c r="B31" s="155" t="s">
        <v>12985</v>
      </c>
      <c r="C31" s="156" t="s">
        <v>8808</v>
      </c>
      <c r="D31" s="157">
        <v>64.849999999999994</v>
      </c>
    </row>
    <row r="32" spans="1:4" x14ac:dyDescent="0.25">
      <c r="A32" s="154">
        <v>20102</v>
      </c>
      <c r="B32" s="155" t="s">
        <v>12986</v>
      </c>
      <c r="C32" s="156" t="s">
        <v>8753</v>
      </c>
      <c r="D32" s="157">
        <v>112.32</v>
      </c>
    </row>
    <row r="33" spans="1:4" x14ac:dyDescent="0.25">
      <c r="A33" s="154">
        <v>20200</v>
      </c>
      <c r="B33" s="155" t="s">
        <v>12987</v>
      </c>
      <c r="C33" s="156" t="s">
        <v>12984</v>
      </c>
      <c r="D33" s="157" t="s">
        <v>12984</v>
      </c>
    </row>
    <row r="34" spans="1:4" x14ac:dyDescent="0.25">
      <c r="A34" s="154">
        <v>20202</v>
      </c>
      <c r="B34" s="155" t="s">
        <v>12988</v>
      </c>
      <c r="C34" s="156" t="s">
        <v>8753</v>
      </c>
      <c r="D34" s="157">
        <v>499.34</v>
      </c>
    </row>
    <row r="35" spans="1:4" ht="23.25" x14ac:dyDescent="0.25">
      <c r="A35" s="154">
        <v>20204</v>
      </c>
      <c r="B35" s="155" t="s">
        <v>12989</v>
      </c>
      <c r="C35" s="156" t="s">
        <v>8753</v>
      </c>
      <c r="D35" s="157">
        <v>78.739999999999995</v>
      </c>
    </row>
    <row r="36" spans="1:4" ht="23.25" x14ac:dyDescent="0.25">
      <c r="A36" s="154">
        <v>20205</v>
      </c>
      <c r="B36" s="155" t="s">
        <v>12990</v>
      </c>
      <c r="C36" s="156" t="s">
        <v>8753</v>
      </c>
      <c r="D36" s="157">
        <v>157.47999999999999</v>
      </c>
    </row>
    <row r="37" spans="1:4" ht="23.25" x14ac:dyDescent="0.25">
      <c r="A37" s="154">
        <v>20206</v>
      </c>
      <c r="B37" s="155" t="s">
        <v>12991</v>
      </c>
      <c r="C37" s="156" t="s">
        <v>8753</v>
      </c>
      <c r="D37" s="157">
        <v>236.22</v>
      </c>
    </row>
    <row r="38" spans="1:4" ht="23.25" x14ac:dyDescent="0.25">
      <c r="A38" s="154">
        <v>20207</v>
      </c>
      <c r="B38" s="155" t="s">
        <v>12992</v>
      </c>
      <c r="C38" s="156" t="s">
        <v>8753</v>
      </c>
      <c r="D38" s="157">
        <v>78.739999999999995</v>
      </c>
    </row>
    <row r="39" spans="1:4" ht="23.25" x14ac:dyDescent="0.25">
      <c r="A39" s="154">
        <v>20208</v>
      </c>
      <c r="B39" s="155" t="s">
        <v>12993</v>
      </c>
      <c r="C39" s="156" t="s">
        <v>8753</v>
      </c>
      <c r="D39" s="157">
        <v>138.63</v>
      </c>
    </row>
    <row r="40" spans="1:4" x14ac:dyDescent="0.25">
      <c r="A40" s="154">
        <v>20209</v>
      </c>
      <c r="B40" s="155" t="s">
        <v>12994</v>
      </c>
      <c r="C40" s="156" t="s">
        <v>8753</v>
      </c>
      <c r="D40" s="157">
        <v>145.13999999999999</v>
      </c>
    </row>
    <row r="41" spans="1:4" x14ac:dyDescent="0.25">
      <c r="A41" s="154">
        <v>20210</v>
      </c>
      <c r="B41" s="155" t="s">
        <v>12995</v>
      </c>
      <c r="C41" s="156" t="s">
        <v>8808</v>
      </c>
      <c r="D41" s="157">
        <v>101.94</v>
      </c>
    </row>
    <row r="42" spans="1:4" x14ac:dyDescent="0.25">
      <c r="A42" s="154">
        <v>20300</v>
      </c>
      <c r="B42" s="155" t="s">
        <v>12996</v>
      </c>
      <c r="C42" s="156" t="s">
        <v>12984</v>
      </c>
      <c r="D42" s="157" t="s">
        <v>12984</v>
      </c>
    </row>
    <row r="43" spans="1:4" x14ac:dyDescent="0.25">
      <c r="A43" s="154">
        <v>20301</v>
      </c>
      <c r="B43" s="155" t="s">
        <v>12997</v>
      </c>
      <c r="C43" s="156" t="s">
        <v>8753</v>
      </c>
      <c r="D43" s="157">
        <v>292.58</v>
      </c>
    </row>
    <row r="44" spans="1:4" ht="23.25" x14ac:dyDescent="0.25">
      <c r="A44" s="154">
        <v>20302</v>
      </c>
      <c r="B44" s="155" t="s">
        <v>12998</v>
      </c>
      <c r="C44" s="156" t="s">
        <v>8753</v>
      </c>
      <c r="D44" s="157">
        <v>451.57</v>
      </c>
    </row>
    <row r="45" spans="1:4" ht="23.25" x14ac:dyDescent="0.25">
      <c r="A45" s="154">
        <v>20303</v>
      </c>
      <c r="B45" s="155" t="s">
        <v>12999</v>
      </c>
      <c r="C45" s="156" t="s">
        <v>8753</v>
      </c>
      <c r="D45" s="157">
        <v>610.55999999999995</v>
      </c>
    </row>
    <row r="46" spans="1:4" ht="23.25" x14ac:dyDescent="0.25">
      <c r="A46" s="154">
        <v>20305</v>
      </c>
      <c r="B46" s="155" t="s">
        <v>12989</v>
      </c>
      <c r="C46" s="156" t="s">
        <v>8753</v>
      </c>
      <c r="D46" s="157">
        <v>133.59</v>
      </c>
    </row>
    <row r="47" spans="1:4" ht="23.25" x14ac:dyDescent="0.25">
      <c r="A47" s="154">
        <v>20306</v>
      </c>
      <c r="B47" s="155" t="s">
        <v>12990</v>
      </c>
      <c r="C47" s="156" t="s">
        <v>8753</v>
      </c>
      <c r="D47" s="157">
        <v>200.39</v>
      </c>
    </row>
    <row r="48" spans="1:4" ht="23.25" x14ac:dyDescent="0.25">
      <c r="A48" s="154">
        <v>20307</v>
      </c>
      <c r="B48" s="155" t="s">
        <v>12991</v>
      </c>
      <c r="C48" s="156" t="s">
        <v>8753</v>
      </c>
      <c r="D48" s="157">
        <v>267.19</v>
      </c>
    </row>
    <row r="49" spans="1:4" ht="23.25" x14ac:dyDescent="0.25">
      <c r="A49" s="154">
        <v>20308</v>
      </c>
      <c r="B49" s="155" t="s">
        <v>13000</v>
      </c>
      <c r="C49" s="156" t="s">
        <v>8753</v>
      </c>
      <c r="D49" s="157">
        <v>133.59</v>
      </c>
    </row>
    <row r="50" spans="1:4" ht="23.25" x14ac:dyDescent="0.25">
      <c r="A50" s="154">
        <v>20309</v>
      </c>
      <c r="B50" s="155" t="s">
        <v>13001</v>
      </c>
      <c r="C50" s="156" t="s">
        <v>8753</v>
      </c>
      <c r="D50" s="157">
        <v>200.39</v>
      </c>
    </row>
    <row r="51" spans="1:4" x14ac:dyDescent="0.25">
      <c r="A51" s="154">
        <v>20310</v>
      </c>
      <c r="B51" s="155" t="s">
        <v>12994</v>
      </c>
      <c r="C51" s="156" t="s">
        <v>8753</v>
      </c>
      <c r="D51" s="157">
        <v>325.95</v>
      </c>
    </row>
    <row r="52" spans="1:4" x14ac:dyDescent="0.25">
      <c r="A52" s="154">
        <v>20311</v>
      </c>
      <c r="B52" s="155" t="s">
        <v>13002</v>
      </c>
      <c r="C52" s="156" t="s">
        <v>8808</v>
      </c>
      <c r="D52" s="157">
        <v>150.66</v>
      </c>
    </row>
    <row r="53" spans="1:4" x14ac:dyDescent="0.25">
      <c r="A53" s="154">
        <v>20312</v>
      </c>
      <c r="B53" s="155" t="s">
        <v>13003</v>
      </c>
      <c r="C53" s="156" t="s">
        <v>8808</v>
      </c>
      <c r="D53" s="157">
        <v>150.49</v>
      </c>
    </row>
    <row r="54" spans="1:4" x14ac:dyDescent="0.25">
      <c r="A54" s="154">
        <v>20313</v>
      </c>
      <c r="B54" s="155" t="s">
        <v>13004</v>
      </c>
      <c r="C54" s="156" t="s">
        <v>8808</v>
      </c>
      <c r="D54" s="157">
        <v>150.25</v>
      </c>
    </row>
    <row r="55" spans="1:4" x14ac:dyDescent="0.25">
      <c r="A55" s="154">
        <v>20314</v>
      </c>
      <c r="B55" s="155" t="s">
        <v>13005</v>
      </c>
      <c r="C55" s="156" t="s">
        <v>8808</v>
      </c>
      <c r="D55" s="157">
        <v>150.15</v>
      </c>
    </row>
    <row r="56" spans="1:4" ht="23.25" x14ac:dyDescent="0.25">
      <c r="A56" s="154">
        <v>20315</v>
      </c>
      <c r="B56" s="155" t="s">
        <v>13006</v>
      </c>
      <c r="C56" s="156" t="s">
        <v>13007</v>
      </c>
      <c r="D56" s="157">
        <v>100</v>
      </c>
    </row>
    <row r="57" spans="1:4" ht="34.5" x14ac:dyDescent="0.25">
      <c r="A57" s="154">
        <v>20316</v>
      </c>
      <c r="B57" s="155" t="s">
        <v>13008</v>
      </c>
      <c r="C57" s="156" t="s">
        <v>13007</v>
      </c>
      <c r="D57" s="157">
        <v>300</v>
      </c>
    </row>
    <row r="58" spans="1:4" x14ac:dyDescent="0.25">
      <c r="A58" s="154">
        <v>20400</v>
      </c>
      <c r="B58" s="155" t="s">
        <v>13009</v>
      </c>
      <c r="C58" s="156" t="s">
        <v>12984</v>
      </c>
      <c r="D58" s="157" t="s">
        <v>12984</v>
      </c>
    </row>
    <row r="59" spans="1:4" x14ac:dyDescent="0.25">
      <c r="A59" s="154">
        <v>20401</v>
      </c>
      <c r="B59" s="155" t="s">
        <v>13010</v>
      </c>
      <c r="C59" s="156" t="s">
        <v>8808</v>
      </c>
      <c r="D59" s="157">
        <v>76.349999999999994</v>
      </c>
    </row>
    <row r="60" spans="1:4" x14ac:dyDescent="0.25">
      <c r="A60" s="154">
        <v>20402</v>
      </c>
      <c r="B60" s="155" t="s">
        <v>13011</v>
      </c>
      <c r="C60" s="156" t="s">
        <v>8808</v>
      </c>
      <c r="D60" s="157">
        <v>375.38</v>
      </c>
    </row>
    <row r="61" spans="1:4" x14ac:dyDescent="0.25">
      <c r="A61" s="154">
        <v>20403</v>
      </c>
      <c r="B61" s="155" t="s">
        <v>13012</v>
      </c>
      <c r="C61" s="156" t="s">
        <v>8808</v>
      </c>
      <c r="D61" s="157">
        <v>7.54</v>
      </c>
    </row>
    <row r="62" spans="1:4" x14ac:dyDescent="0.25">
      <c r="A62" s="154">
        <v>20500</v>
      </c>
      <c r="B62" s="155" t="s">
        <v>13013</v>
      </c>
      <c r="C62" s="156" t="s">
        <v>12984</v>
      </c>
      <c r="D62" s="157" t="s">
        <v>12984</v>
      </c>
    </row>
    <row r="63" spans="1:4" x14ac:dyDescent="0.25">
      <c r="A63" s="154">
        <v>20503</v>
      </c>
      <c r="B63" s="155" t="s">
        <v>13014</v>
      </c>
      <c r="C63" s="156" t="s">
        <v>8808</v>
      </c>
      <c r="D63" s="157">
        <v>79.42</v>
      </c>
    </row>
    <row r="64" spans="1:4" x14ac:dyDescent="0.25">
      <c r="A64" s="154">
        <v>20504</v>
      </c>
      <c r="B64" s="155" t="s">
        <v>13015</v>
      </c>
      <c r="C64" s="156" t="s">
        <v>8808</v>
      </c>
      <c r="D64" s="157">
        <v>198.22</v>
      </c>
    </row>
    <row r="65" spans="1:4" x14ac:dyDescent="0.25">
      <c r="A65" s="154">
        <v>20600</v>
      </c>
      <c r="B65" s="155" t="s">
        <v>13016</v>
      </c>
      <c r="C65" s="156" t="s">
        <v>12984</v>
      </c>
      <c r="D65" s="157" t="s">
        <v>12984</v>
      </c>
    </row>
    <row r="66" spans="1:4" x14ac:dyDescent="0.25">
      <c r="A66" s="154">
        <v>20601</v>
      </c>
      <c r="B66" s="155" t="s">
        <v>13017</v>
      </c>
      <c r="C66" s="156" t="s">
        <v>13018</v>
      </c>
      <c r="D66" s="157">
        <v>21.21</v>
      </c>
    </row>
    <row r="67" spans="1:4" x14ac:dyDescent="0.25">
      <c r="A67" s="154">
        <v>20602</v>
      </c>
      <c r="B67" s="155" t="s">
        <v>13019</v>
      </c>
      <c r="C67" s="156" t="s">
        <v>13018</v>
      </c>
      <c r="D67" s="157">
        <v>80.42</v>
      </c>
    </row>
    <row r="68" spans="1:4" x14ac:dyDescent="0.25">
      <c r="A68" s="154">
        <v>20603</v>
      </c>
      <c r="B68" s="155" t="s">
        <v>13020</v>
      </c>
      <c r="C68" s="156" t="s">
        <v>13018</v>
      </c>
      <c r="D68" s="157">
        <v>65.23</v>
      </c>
    </row>
    <row r="69" spans="1:4" x14ac:dyDescent="0.25">
      <c r="A69" s="154">
        <v>20604</v>
      </c>
      <c r="B69" s="155" t="s">
        <v>13021</v>
      </c>
      <c r="C69" s="156" t="s">
        <v>13018</v>
      </c>
      <c r="D69" s="157">
        <v>218.53</v>
      </c>
    </row>
    <row r="70" spans="1:4" x14ac:dyDescent="0.25">
      <c r="A70" s="154">
        <v>20605</v>
      </c>
      <c r="B70" s="155" t="s">
        <v>13022</v>
      </c>
      <c r="C70" s="156" t="s">
        <v>13018</v>
      </c>
      <c r="D70" s="157">
        <v>140.21</v>
      </c>
    </row>
    <row r="71" spans="1:4" x14ac:dyDescent="0.25">
      <c r="A71" s="154">
        <v>20606</v>
      </c>
      <c r="B71" s="155" t="s">
        <v>13023</v>
      </c>
      <c r="C71" s="156" t="s">
        <v>13018</v>
      </c>
      <c r="D71" s="157">
        <v>247.19</v>
      </c>
    </row>
    <row r="72" spans="1:4" x14ac:dyDescent="0.25">
      <c r="A72" s="154">
        <v>20607</v>
      </c>
      <c r="B72" s="155" t="s">
        <v>13024</v>
      </c>
      <c r="C72" s="156" t="s">
        <v>13018</v>
      </c>
      <c r="D72" s="157">
        <v>208.83</v>
      </c>
    </row>
    <row r="73" spans="1:4" x14ac:dyDescent="0.25">
      <c r="A73" s="154">
        <v>20608</v>
      </c>
      <c r="B73" s="155" t="s">
        <v>13025</v>
      </c>
      <c r="C73" s="156" t="s">
        <v>13018</v>
      </c>
      <c r="D73" s="157">
        <v>164.34</v>
      </c>
    </row>
    <row r="74" spans="1:4" x14ac:dyDescent="0.25">
      <c r="A74" s="154">
        <v>20609</v>
      </c>
      <c r="B74" s="155" t="s">
        <v>13026</v>
      </c>
      <c r="C74" s="156" t="s">
        <v>13018</v>
      </c>
      <c r="D74" s="157">
        <v>518</v>
      </c>
    </row>
    <row r="75" spans="1:4" x14ac:dyDescent="0.25">
      <c r="A75" s="154">
        <v>20610</v>
      </c>
      <c r="B75" s="155" t="s">
        <v>13027</v>
      </c>
      <c r="C75" s="156" t="s">
        <v>13018</v>
      </c>
      <c r="D75" s="157">
        <v>373.26</v>
      </c>
    </row>
    <row r="76" spans="1:4" x14ac:dyDescent="0.25">
      <c r="A76" s="154">
        <v>20611</v>
      </c>
      <c r="B76" s="155" t="s">
        <v>13028</v>
      </c>
      <c r="C76" s="156" t="s">
        <v>13018</v>
      </c>
      <c r="D76" s="157">
        <v>454.15</v>
      </c>
    </row>
    <row r="77" spans="1:4" x14ac:dyDescent="0.25">
      <c r="A77" s="154">
        <v>20613</v>
      </c>
      <c r="B77" s="155" t="s">
        <v>13029</v>
      </c>
      <c r="C77" s="156" t="s">
        <v>13018</v>
      </c>
      <c r="D77" s="157">
        <v>490.46</v>
      </c>
    </row>
    <row r="78" spans="1:4" x14ac:dyDescent="0.25">
      <c r="A78" s="154">
        <v>20614</v>
      </c>
      <c r="B78" s="155" t="s">
        <v>13030</v>
      </c>
      <c r="C78" s="156" t="s">
        <v>13018</v>
      </c>
      <c r="D78" s="157">
        <v>247.19</v>
      </c>
    </row>
    <row r="79" spans="1:4" x14ac:dyDescent="0.25">
      <c r="A79" s="154">
        <v>20615</v>
      </c>
      <c r="B79" s="155" t="s">
        <v>13031</v>
      </c>
      <c r="C79" s="156" t="s">
        <v>13018</v>
      </c>
      <c r="D79" s="157">
        <v>164.14</v>
      </c>
    </row>
    <row r="80" spans="1:4" x14ac:dyDescent="0.25">
      <c r="A80" s="154">
        <v>20617</v>
      </c>
      <c r="B80" s="155" t="s">
        <v>13032</v>
      </c>
      <c r="C80" s="156" t="s">
        <v>13018</v>
      </c>
      <c r="D80" s="157">
        <v>141.58000000000001</v>
      </c>
    </row>
    <row r="81" spans="1:4" x14ac:dyDescent="0.25">
      <c r="A81" s="154">
        <v>20618</v>
      </c>
      <c r="B81" s="155" t="s">
        <v>13033</v>
      </c>
      <c r="C81" s="156" t="s">
        <v>13018</v>
      </c>
      <c r="D81" s="157">
        <v>204.85</v>
      </c>
    </row>
    <row r="82" spans="1:4" x14ac:dyDescent="0.25">
      <c r="A82" s="154">
        <v>20619</v>
      </c>
      <c r="B82" s="155" t="s">
        <v>13034</v>
      </c>
      <c r="C82" s="156" t="s">
        <v>13018</v>
      </c>
      <c r="D82" s="157">
        <v>123.59</v>
      </c>
    </row>
    <row r="83" spans="1:4" ht="23.25" x14ac:dyDescent="0.25">
      <c r="A83" s="154">
        <v>20621</v>
      </c>
      <c r="B83" s="155" t="s">
        <v>13035</v>
      </c>
      <c r="C83" s="156" t="s">
        <v>13018</v>
      </c>
      <c r="D83" s="157">
        <v>1945.89</v>
      </c>
    </row>
    <row r="84" spans="1:4" ht="23.25" x14ac:dyDescent="0.25">
      <c r="A84" s="154">
        <v>20622</v>
      </c>
      <c r="B84" s="155" t="s">
        <v>13036</v>
      </c>
      <c r="C84" s="156" t="s">
        <v>13018</v>
      </c>
      <c r="D84" s="157">
        <v>1166.8699999999999</v>
      </c>
    </row>
    <row r="85" spans="1:4" x14ac:dyDescent="0.25">
      <c r="A85" s="158">
        <v>30000</v>
      </c>
      <c r="B85" s="159" t="s">
        <v>13037</v>
      </c>
      <c r="C85" s="160"/>
      <c r="D85" s="161"/>
    </row>
    <row r="86" spans="1:4" x14ac:dyDescent="0.25">
      <c r="A86" s="154">
        <v>30100</v>
      </c>
      <c r="B86" s="155" t="s">
        <v>13038</v>
      </c>
      <c r="C86" s="156" t="s">
        <v>13039</v>
      </c>
      <c r="D86" s="157">
        <v>122.22</v>
      </c>
    </row>
    <row r="87" spans="1:4" x14ac:dyDescent="0.25">
      <c r="A87" s="154">
        <v>30200</v>
      </c>
      <c r="B87" s="155" t="s">
        <v>13040</v>
      </c>
      <c r="C87" s="156" t="s">
        <v>8808</v>
      </c>
      <c r="D87" s="157">
        <v>1.33</v>
      </c>
    </row>
    <row r="88" spans="1:4" x14ac:dyDescent="0.25">
      <c r="A88" s="154">
        <v>30300</v>
      </c>
      <c r="B88" s="155" t="s">
        <v>13041</v>
      </c>
      <c r="C88" s="156" t="s">
        <v>8808</v>
      </c>
      <c r="D88" s="157">
        <v>0.64</v>
      </c>
    </row>
    <row r="89" spans="1:4" x14ac:dyDescent="0.25">
      <c r="A89" s="154">
        <v>30400</v>
      </c>
      <c r="B89" s="155" t="s">
        <v>13042</v>
      </c>
      <c r="C89" s="156" t="s">
        <v>8808</v>
      </c>
      <c r="D89" s="157">
        <v>4.6399999999999997</v>
      </c>
    </row>
    <row r="90" spans="1:4" ht="23.25" x14ac:dyDescent="0.25">
      <c r="A90" s="154">
        <v>30500</v>
      </c>
      <c r="B90" s="155" t="s">
        <v>13043</v>
      </c>
      <c r="C90" s="156" t="s">
        <v>8808</v>
      </c>
      <c r="D90" s="157">
        <v>9.92</v>
      </c>
    </row>
    <row r="91" spans="1:4" x14ac:dyDescent="0.25">
      <c r="A91" s="154">
        <v>30600</v>
      </c>
      <c r="B91" s="155" t="s">
        <v>13044</v>
      </c>
      <c r="C91" s="156" t="s">
        <v>8808</v>
      </c>
      <c r="D91" s="157">
        <v>4.09</v>
      </c>
    </row>
    <row r="92" spans="1:4" ht="23.25" x14ac:dyDescent="0.25">
      <c r="A92" s="154">
        <v>30700</v>
      </c>
      <c r="B92" s="155" t="s">
        <v>13045</v>
      </c>
      <c r="C92" s="156" t="s">
        <v>8808</v>
      </c>
      <c r="D92" s="157">
        <v>2.99</v>
      </c>
    </row>
    <row r="93" spans="1:4" ht="23.25" x14ac:dyDescent="0.25">
      <c r="A93" s="154">
        <v>30800</v>
      </c>
      <c r="B93" s="155" t="s">
        <v>13046</v>
      </c>
      <c r="C93" s="156" t="s">
        <v>8808</v>
      </c>
      <c r="D93" s="157">
        <v>4.6900000000000004</v>
      </c>
    </row>
    <row r="94" spans="1:4" x14ac:dyDescent="0.25">
      <c r="A94" s="154">
        <v>30900</v>
      </c>
      <c r="B94" s="155" t="s">
        <v>13047</v>
      </c>
      <c r="C94" s="156" t="s">
        <v>17766</v>
      </c>
      <c r="D94" s="157">
        <v>2206.4031</v>
      </c>
    </row>
    <row r="95" spans="1:4" x14ac:dyDescent="0.25">
      <c r="A95" s="154">
        <v>31000</v>
      </c>
      <c r="B95" s="155" t="s">
        <v>13048</v>
      </c>
      <c r="C95" s="156" t="s">
        <v>17766</v>
      </c>
      <c r="D95" s="157">
        <v>970.19259999999997</v>
      </c>
    </row>
    <row r="96" spans="1:4" x14ac:dyDescent="0.25">
      <c r="A96" s="154">
        <v>31100</v>
      </c>
      <c r="B96" s="155" t="s">
        <v>13049</v>
      </c>
      <c r="C96" s="156" t="s">
        <v>8808</v>
      </c>
      <c r="D96" s="157">
        <v>2.4900000000000002</v>
      </c>
    </row>
    <row r="97" spans="1:4" x14ac:dyDescent="0.25">
      <c r="A97" s="154">
        <v>31200</v>
      </c>
      <c r="B97" s="155" t="s">
        <v>13050</v>
      </c>
      <c r="C97" s="156" t="s">
        <v>8808</v>
      </c>
      <c r="D97" s="157">
        <v>3.83</v>
      </c>
    </row>
    <row r="98" spans="1:4" ht="23.25" x14ac:dyDescent="0.25">
      <c r="A98" s="154">
        <v>31300</v>
      </c>
      <c r="B98" s="155" t="s">
        <v>13051</v>
      </c>
      <c r="C98" s="156" t="s">
        <v>8808</v>
      </c>
      <c r="D98" s="157">
        <v>0.42</v>
      </c>
    </row>
    <row r="99" spans="1:4" x14ac:dyDescent="0.25">
      <c r="A99" s="154">
        <v>31400</v>
      </c>
      <c r="B99" s="155" t="s">
        <v>13052</v>
      </c>
      <c r="C99" s="156" t="s">
        <v>8808</v>
      </c>
      <c r="D99" s="157">
        <v>1.21</v>
      </c>
    </row>
    <row r="100" spans="1:4" ht="34.5" x14ac:dyDescent="0.25">
      <c r="A100" s="154">
        <v>31500</v>
      </c>
      <c r="B100" s="155" t="s">
        <v>13053</v>
      </c>
      <c r="C100" s="156" t="s">
        <v>12984</v>
      </c>
      <c r="D100" s="157" t="s">
        <v>12984</v>
      </c>
    </row>
    <row r="101" spans="1:4" ht="45.75" x14ac:dyDescent="0.25">
      <c r="A101" s="154">
        <v>31501</v>
      </c>
      <c r="B101" s="155" t="s">
        <v>13054</v>
      </c>
      <c r="C101" s="156" t="s">
        <v>13007</v>
      </c>
      <c r="D101" s="157">
        <v>6.75</v>
      </c>
    </row>
    <row r="102" spans="1:4" ht="45.75" x14ac:dyDescent="0.25">
      <c r="A102" s="154">
        <v>31502</v>
      </c>
      <c r="B102" s="155" t="s">
        <v>13055</v>
      </c>
      <c r="C102" s="156" t="s">
        <v>13007</v>
      </c>
      <c r="D102" s="157">
        <v>6.12</v>
      </c>
    </row>
    <row r="103" spans="1:4" ht="45.75" x14ac:dyDescent="0.25">
      <c r="A103" s="154">
        <v>31503</v>
      </c>
      <c r="B103" s="155" t="s">
        <v>13056</v>
      </c>
      <c r="C103" s="156" t="s">
        <v>13007</v>
      </c>
      <c r="D103" s="157">
        <v>5.76</v>
      </c>
    </row>
    <row r="104" spans="1:4" ht="45.75" x14ac:dyDescent="0.25">
      <c r="A104" s="154">
        <v>31504</v>
      </c>
      <c r="B104" s="155" t="s">
        <v>13057</v>
      </c>
      <c r="C104" s="156" t="s">
        <v>13007</v>
      </c>
      <c r="D104" s="157">
        <v>5.49</v>
      </c>
    </row>
    <row r="105" spans="1:4" ht="45.75" x14ac:dyDescent="0.25">
      <c r="A105" s="154">
        <v>31505</v>
      </c>
      <c r="B105" s="155" t="s">
        <v>13058</v>
      </c>
      <c r="C105" s="156" t="s">
        <v>13007</v>
      </c>
      <c r="D105" s="157">
        <v>4.95</v>
      </c>
    </row>
    <row r="106" spans="1:4" ht="45.75" x14ac:dyDescent="0.25">
      <c r="A106" s="154">
        <v>31506</v>
      </c>
      <c r="B106" s="155" t="s">
        <v>13059</v>
      </c>
      <c r="C106" s="156" t="s">
        <v>13007</v>
      </c>
      <c r="D106" s="157">
        <v>4.5</v>
      </c>
    </row>
    <row r="107" spans="1:4" ht="45.75" x14ac:dyDescent="0.25">
      <c r="A107" s="154">
        <v>31507</v>
      </c>
      <c r="B107" s="155" t="s">
        <v>13060</v>
      </c>
      <c r="C107" s="156" t="s">
        <v>13007</v>
      </c>
      <c r="D107" s="157">
        <v>4.41</v>
      </c>
    </row>
    <row r="108" spans="1:4" ht="45.75" x14ac:dyDescent="0.25">
      <c r="A108" s="154">
        <v>31508</v>
      </c>
      <c r="B108" s="155" t="s">
        <v>13061</v>
      </c>
      <c r="C108" s="156" t="s">
        <v>13007</v>
      </c>
      <c r="D108" s="157">
        <v>4.32</v>
      </c>
    </row>
    <row r="109" spans="1:4" ht="45.75" x14ac:dyDescent="0.25">
      <c r="A109" s="154">
        <v>31509</v>
      </c>
      <c r="B109" s="155" t="s">
        <v>13062</v>
      </c>
      <c r="C109" s="156" t="s">
        <v>13007</v>
      </c>
      <c r="D109" s="157">
        <v>4.2300000000000004</v>
      </c>
    </row>
    <row r="110" spans="1:4" ht="45.75" x14ac:dyDescent="0.25">
      <c r="A110" s="154">
        <v>31600</v>
      </c>
      <c r="B110" s="155" t="s">
        <v>13063</v>
      </c>
      <c r="C110" s="156" t="s">
        <v>12984</v>
      </c>
      <c r="D110" s="157" t="s">
        <v>12984</v>
      </c>
    </row>
    <row r="111" spans="1:4" ht="45.75" x14ac:dyDescent="0.25">
      <c r="A111" s="154">
        <v>31601</v>
      </c>
      <c r="B111" s="155" t="s">
        <v>13064</v>
      </c>
      <c r="C111" s="156" t="s">
        <v>13007</v>
      </c>
      <c r="D111" s="157" t="s">
        <v>13065</v>
      </c>
    </row>
    <row r="112" spans="1:4" ht="45.75" x14ac:dyDescent="0.25">
      <c r="A112" s="154">
        <v>31602</v>
      </c>
      <c r="B112" s="155" t="s">
        <v>13066</v>
      </c>
      <c r="C112" s="156" t="s">
        <v>13007</v>
      </c>
      <c r="D112" s="157" t="s">
        <v>13067</v>
      </c>
    </row>
    <row r="113" spans="1:4" ht="45.75" x14ac:dyDescent="0.25">
      <c r="A113" s="154">
        <v>31603</v>
      </c>
      <c r="B113" s="155" t="s">
        <v>13068</v>
      </c>
      <c r="C113" s="156" t="s">
        <v>13007</v>
      </c>
      <c r="D113" s="157" t="s">
        <v>13069</v>
      </c>
    </row>
    <row r="114" spans="1:4" ht="45.75" x14ac:dyDescent="0.25">
      <c r="A114" s="154">
        <v>31604</v>
      </c>
      <c r="B114" s="155" t="s">
        <v>13070</v>
      </c>
      <c r="C114" s="156" t="s">
        <v>13007</v>
      </c>
      <c r="D114" s="157" t="s">
        <v>13071</v>
      </c>
    </row>
    <row r="115" spans="1:4" ht="45.75" x14ac:dyDescent="0.25">
      <c r="A115" s="154">
        <v>31605</v>
      </c>
      <c r="B115" s="155" t="s">
        <v>13072</v>
      </c>
      <c r="C115" s="156" t="s">
        <v>13007</v>
      </c>
      <c r="D115" s="157" t="s">
        <v>13073</v>
      </c>
    </row>
    <row r="116" spans="1:4" x14ac:dyDescent="0.25">
      <c r="A116" s="154">
        <v>31800</v>
      </c>
      <c r="B116" s="155" t="s">
        <v>13074</v>
      </c>
      <c r="C116" s="156" t="s">
        <v>17764</v>
      </c>
      <c r="D116" s="157">
        <v>3.39</v>
      </c>
    </row>
    <row r="117" spans="1:4" x14ac:dyDescent="0.25">
      <c r="A117" s="154">
        <v>31900</v>
      </c>
      <c r="B117" s="155" t="s">
        <v>13075</v>
      </c>
      <c r="C117" s="156" t="s">
        <v>17764</v>
      </c>
      <c r="D117" s="157">
        <v>2.44</v>
      </c>
    </row>
    <row r="118" spans="1:4" x14ac:dyDescent="0.25">
      <c r="A118" s="154">
        <v>32000</v>
      </c>
      <c r="B118" s="155" t="s">
        <v>13076</v>
      </c>
      <c r="C118" s="156" t="s">
        <v>8753</v>
      </c>
      <c r="D118" s="157">
        <v>0.39</v>
      </c>
    </row>
    <row r="119" spans="1:4" x14ac:dyDescent="0.25">
      <c r="A119" s="154">
        <v>32001</v>
      </c>
      <c r="B119" s="155" t="s">
        <v>13077</v>
      </c>
      <c r="C119" s="156" t="s">
        <v>8753</v>
      </c>
      <c r="D119" s="157">
        <v>1.52</v>
      </c>
    </row>
    <row r="120" spans="1:4" x14ac:dyDescent="0.25">
      <c r="A120" s="154">
        <v>32002</v>
      </c>
      <c r="B120" s="155" t="s">
        <v>13078</v>
      </c>
      <c r="C120" s="156" t="s">
        <v>8753</v>
      </c>
      <c r="D120" s="157">
        <v>0.74</v>
      </c>
    </row>
    <row r="121" spans="1:4" x14ac:dyDescent="0.25">
      <c r="A121" s="154">
        <v>32003</v>
      </c>
      <c r="B121" s="155" t="s">
        <v>13079</v>
      </c>
      <c r="C121" s="156" t="s">
        <v>8753</v>
      </c>
      <c r="D121" s="157">
        <v>3.95</v>
      </c>
    </row>
    <row r="122" spans="1:4" x14ac:dyDescent="0.25">
      <c r="A122" s="154">
        <v>32004</v>
      </c>
      <c r="B122" s="155" t="s">
        <v>13080</v>
      </c>
      <c r="C122" s="156" t="s">
        <v>8780</v>
      </c>
      <c r="D122" s="157">
        <v>12.75</v>
      </c>
    </row>
    <row r="123" spans="1:4" ht="23.25" x14ac:dyDescent="0.25">
      <c r="A123" s="154">
        <v>32200</v>
      </c>
      <c r="B123" s="155" t="s">
        <v>13081</v>
      </c>
      <c r="C123" s="156" t="s">
        <v>8904</v>
      </c>
      <c r="D123" s="157">
        <v>43.03</v>
      </c>
    </row>
    <row r="124" spans="1:4" x14ac:dyDescent="0.25">
      <c r="A124" s="154">
        <v>32300</v>
      </c>
      <c r="B124" s="155" t="s">
        <v>13082</v>
      </c>
      <c r="C124" s="156" t="s">
        <v>8753</v>
      </c>
      <c r="D124" s="157">
        <v>1.38</v>
      </c>
    </row>
    <row r="125" spans="1:4" x14ac:dyDescent="0.25">
      <c r="A125" s="154">
        <v>32400</v>
      </c>
      <c r="B125" s="155" t="s">
        <v>13083</v>
      </c>
      <c r="C125" s="156" t="s">
        <v>8904</v>
      </c>
      <c r="D125" s="157">
        <v>358.48</v>
      </c>
    </row>
    <row r="126" spans="1:4" x14ac:dyDescent="0.25">
      <c r="A126" s="154">
        <v>32500</v>
      </c>
      <c r="B126" s="155" t="s">
        <v>13084</v>
      </c>
      <c r="C126" s="156" t="s">
        <v>8904</v>
      </c>
      <c r="D126" s="157">
        <v>358.48</v>
      </c>
    </row>
    <row r="127" spans="1:4" x14ac:dyDescent="0.25">
      <c r="A127" s="154">
        <v>32600</v>
      </c>
      <c r="B127" s="155" t="s">
        <v>13085</v>
      </c>
      <c r="C127" s="156" t="s">
        <v>8904</v>
      </c>
      <c r="D127" s="157">
        <v>358.48</v>
      </c>
    </row>
    <row r="128" spans="1:4" x14ac:dyDescent="0.25">
      <c r="A128" s="154">
        <v>32700</v>
      </c>
      <c r="B128" s="155" t="s">
        <v>13086</v>
      </c>
      <c r="C128" s="156" t="s">
        <v>8904</v>
      </c>
      <c r="D128" s="157">
        <v>252.08</v>
      </c>
    </row>
    <row r="129" spans="1:4" x14ac:dyDescent="0.25">
      <c r="A129" s="154">
        <v>32900</v>
      </c>
      <c r="B129" s="155" t="s">
        <v>13087</v>
      </c>
      <c r="C129" s="156" t="s">
        <v>8904</v>
      </c>
      <c r="D129" s="157">
        <v>147.87</v>
      </c>
    </row>
    <row r="130" spans="1:4" x14ac:dyDescent="0.25">
      <c r="A130" s="154">
        <v>33000</v>
      </c>
      <c r="B130" s="155" t="s">
        <v>13088</v>
      </c>
      <c r="C130" s="156" t="s">
        <v>8904</v>
      </c>
      <c r="D130" s="157">
        <v>106.77</v>
      </c>
    </row>
    <row r="131" spans="1:4" x14ac:dyDescent="0.25">
      <c r="A131" s="154">
        <v>33100</v>
      </c>
      <c r="B131" s="155" t="s">
        <v>13089</v>
      </c>
      <c r="C131" s="156" t="s">
        <v>8904</v>
      </c>
      <c r="D131" s="157">
        <v>20.18</v>
      </c>
    </row>
    <row r="132" spans="1:4" x14ac:dyDescent="0.25">
      <c r="A132" s="154">
        <v>33200</v>
      </c>
      <c r="B132" s="155" t="s">
        <v>13090</v>
      </c>
      <c r="C132" s="156" t="s">
        <v>8904</v>
      </c>
      <c r="D132" s="157">
        <v>23.58</v>
      </c>
    </row>
    <row r="133" spans="1:4" x14ac:dyDescent="0.25">
      <c r="A133" s="154">
        <v>33300</v>
      </c>
      <c r="B133" s="155" t="s">
        <v>13091</v>
      </c>
      <c r="C133" s="156" t="s">
        <v>8904</v>
      </c>
      <c r="D133" s="157">
        <v>61.74</v>
      </c>
    </row>
    <row r="134" spans="1:4" x14ac:dyDescent="0.25">
      <c r="A134" s="154">
        <v>33500</v>
      </c>
      <c r="B134" s="155" t="s">
        <v>13092</v>
      </c>
      <c r="C134" s="156" t="s">
        <v>8904</v>
      </c>
      <c r="D134" s="157">
        <v>49.66</v>
      </c>
    </row>
    <row r="135" spans="1:4" x14ac:dyDescent="0.25">
      <c r="A135" s="154">
        <v>33600</v>
      </c>
      <c r="B135" s="155" t="s">
        <v>13093</v>
      </c>
      <c r="C135" s="156" t="s">
        <v>8904</v>
      </c>
      <c r="D135" s="157">
        <v>74.08</v>
      </c>
    </row>
    <row r="136" spans="1:4" x14ac:dyDescent="0.25">
      <c r="A136" s="154">
        <v>33800</v>
      </c>
      <c r="B136" s="155" t="s">
        <v>13094</v>
      </c>
      <c r="C136" s="156" t="s">
        <v>8904</v>
      </c>
      <c r="D136" s="157">
        <v>50.62</v>
      </c>
    </row>
    <row r="137" spans="1:4" x14ac:dyDescent="0.25">
      <c r="A137" s="154">
        <v>33900</v>
      </c>
      <c r="B137" s="155" t="s">
        <v>13095</v>
      </c>
      <c r="C137" s="156" t="s">
        <v>8904</v>
      </c>
      <c r="D137" s="157">
        <v>103.38</v>
      </c>
    </row>
    <row r="138" spans="1:4" x14ac:dyDescent="0.25">
      <c r="A138" s="154">
        <v>34000</v>
      </c>
      <c r="B138" s="155" t="s">
        <v>13096</v>
      </c>
      <c r="C138" s="156" t="s">
        <v>8904</v>
      </c>
      <c r="D138" s="157">
        <v>60.08</v>
      </c>
    </row>
    <row r="139" spans="1:4" x14ac:dyDescent="0.25">
      <c r="A139" s="154">
        <v>34100</v>
      </c>
      <c r="B139" s="155" t="s">
        <v>13097</v>
      </c>
      <c r="C139" s="156" t="s">
        <v>8904</v>
      </c>
      <c r="D139" s="157">
        <v>18.850000000000001</v>
      </c>
    </row>
    <row r="140" spans="1:4" x14ac:dyDescent="0.25">
      <c r="A140" s="154">
        <v>34300</v>
      </c>
      <c r="B140" s="155" t="s">
        <v>13098</v>
      </c>
      <c r="C140" s="156" t="s">
        <v>8904</v>
      </c>
      <c r="D140" s="157">
        <v>22.1</v>
      </c>
    </row>
    <row r="141" spans="1:4" x14ac:dyDescent="0.25">
      <c r="A141" s="154">
        <v>34400</v>
      </c>
      <c r="B141" s="155" t="s">
        <v>13099</v>
      </c>
      <c r="C141" s="156" t="s">
        <v>8904</v>
      </c>
      <c r="D141" s="157">
        <v>21.52</v>
      </c>
    </row>
    <row r="142" spans="1:4" x14ac:dyDescent="0.25">
      <c r="A142" s="154">
        <v>34600</v>
      </c>
      <c r="B142" s="155" t="s">
        <v>13100</v>
      </c>
      <c r="C142" s="156" t="s">
        <v>8904</v>
      </c>
      <c r="D142" s="157">
        <v>38.020000000000003</v>
      </c>
    </row>
    <row r="143" spans="1:4" x14ac:dyDescent="0.25">
      <c r="A143" s="154">
        <v>34700</v>
      </c>
      <c r="B143" s="155" t="s">
        <v>13101</v>
      </c>
      <c r="C143" s="156" t="s">
        <v>8904</v>
      </c>
      <c r="D143" s="157">
        <v>71.73</v>
      </c>
    </row>
    <row r="144" spans="1:4" x14ac:dyDescent="0.25">
      <c r="A144" s="154">
        <v>35000</v>
      </c>
      <c r="B144" s="155" t="s">
        <v>13102</v>
      </c>
      <c r="C144" s="156" t="s">
        <v>8904</v>
      </c>
      <c r="D144" s="157">
        <v>48.72</v>
      </c>
    </row>
    <row r="145" spans="1:4" x14ac:dyDescent="0.25">
      <c r="A145" s="154">
        <v>35100</v>
      </c>
      <c r="B145" s="155" t="s">
        <v>13103</v>
      </c>
      <c r="C145" s="156" t="s">
        <v>8904</v>
      </c>
      <c r="D145" s="157">
        <v>48.78</v>
      </c>
    </row>
    <row r="146" spans="1:4" x14ac:dyDescent="0.25">
      <c r="A146" s="154">
        <v>35200</v>
      </c>
      <c r="B146" s="155" t="s">
        <v>13104</v>
      </c>
      <c r="C146" s="156" t="s">
        <v>8753</v>
      </c>
      <c r="D146" s="157">
        <v>7.15</v>
      </c>
    </row>
    <row r="147" spans="1:4" ht="23.25" x14ac:dyDescent="0.25">
      <c r="A147" s="154">
        <v>35201</v>
      </c>
      <c r="B147" s="155" t="s">
        <v>13105</v>
      </c>
      <c r="C147" s="156" t="s">
        <v>8753</v>
      </c>
      <c r="D147" s="157">
        <v>9.51</v>
      </c>
    </row>
    <row r="148" spans="1:4" ht="23.25" x14ac:dyDescent="0.25">
      <c r="A148" s="154">
        <v>35202</v>
      </c>
      <c r="B148" s="155" t="s">
        <v>13106</v>
      </c>
      <c r="C148" s="156" t="s">
        <v>8753</v>
      </c>
      <c r="D148" s="157">
        <v>9.73</v>
      </c>
    </row>
    <row r="149" spans="1:4" ht="23.25" x14ac:dyDescent="0.25">
      <c r="A149" s="154">
        <v>35203</v>
      </c>
      <c r="B149" s="155" t="s">
        <v>13107</v>
      </c>
      <c r="C149" s="156" t="s">
        <v>8753</v>
      </c>
      <c r="D149" s="157">
        <v>14.26</v>
      </c>
    </row>
    <row r="150" spans="1:4" x14ac:dyDescent="0.25">
      <c r="A150" s="154">
        <v>35317</v>
      </c>
      <c r="B150" s="155" t="s">
        <v>13108</v>
      </c>
      <c r="C150" s="156" t="s">
        <v>8753</v>
      </c>
      <c r="D150" s="178">
        <v>5526.42</v>
      </c>
    </row>
    <row r="151" spans="1:4" x14ac:dyDescent="0.25">
      <c r="A151" s="154">
        <v>35318</v>
      </c>
      <c r="B151" s="155" t="s">
        <v>13109</v>
      </c>
      <c r="C151" s="156" t="s">
        <v>8753</v>
      </c>
      <c r="D151" s="178">
        <v>4612.8899999999994</v>
      </c>
    </row>
    <row r="152" spans="1:4" x14ac:dyDescent="0.25">
      <c r="A152" s="154">
        <v>35401</v>
      </c>
      <c r="B152" s="155" t="s">
        <v>13110</v>
      </c>
      <c r="C152" s="156" t="s">
        <v>8904</v>
      </c>
      <c r="D152" s="157">
        <v>68.95</v>
      </c>
    </row>
    <row r="153" spans="1:4" x14ac:dyDescent="0.25">
      <c r="A153" s="154">
        <v>35402</v>
      </c>
      <c r="B153" s="155" t="s">
        <v>13111</v>
      </c>
      <c r="C153" s="156" t="s">
        <v>8904</v>
      </c>
      <c r="D153" s="157">
        <v>108.99</v>
      </c>
    </row>
    <row r="154" spans="1:4" x14ac:dyDescent="0.25">
      <c r="A154" s="154">
        <v>35403</v>
      </c>
      <c r="B154" s="155" t="s">
        <v>13112</v>
      </c>
      <c r="C154" s="156" t="s">
        <v>8904</v>
      </c>
      <c r="D154" s="157">
        <v>137.16999999999999</v>
      </c>
    </row>
    <row r="155" spans="1:4" x14ac:dyDescent="0.25">
      <c r="A155" s="154">
        <v>35404</v>
      </c>
      <c r="B155" s="155" t="s">
        <v>13113</v>
      </c>
      <c r="C155" s="156" t="s">
        <v>8904</v>
      </c>
      <c r="D155" s="157">
        <v>95.45</v>
      </c>
    </row>
    <row r="156" spans="1:4" x14ac:dyDescent="0.25">
      <c r="A156" s="154">
        <v>35405</v>
      </c>
      <c r="B156" s="155" t="s">
        <v>13114</v>
      </c>
      <c r="C156" s="156" t="s">
        <v>8904</v>
      </c>
      <c r="D156" s="157">
        <v>110.51</v>
      </c>
    </row>
    <row r="157" spans="1:4" x14ac:dyDescent="0.25">
      <c r="A157" s="154">
        <v>35406</v>
      </c>
      <c r="B157" s="155" t="s">
        <v>13115</v>
      </c>
      <c r="C157" s="156" t="s">
        <v>8904</v>
      </c>
      <c r="D157" s="157">
        <v>197.82</v>
      </c>
    </row>
    <row r="158" spans="1:4" x14ac:dyDescent="0.25">
      <c r="A158" s="154">
        <v>35407</v>
      </c>
      <c r="B158" s="155" t="s">
        <v>13116</v>
      </c>
      <c r="C158" s="156" t="s">
        <v>8904</v>
      </c>
      <c r="D158" s="157">
        <v>65.56</v>
      </c>
    </row>
    <row r="159" spans="1:4" x14ac:dyDescent="0.25">
      <c r="A159" s="154">
        <v>35408</v>
      </c>
      <c r="B159" s="155" t="s">
        <v>13117</v>
      </c>
      <c r="C159" s="156" t="s">
        <v>8904</v>
      </c>
      <c r="D159" s="157">
        <v>93.81</v>
      </c>
    </row>
    <row r="160" spans="1:4" x14ac:dyDescent="0.25">
      <c r="A160" s="154">
        <v>35409</v>
      </c>
      <c r="B160" s="155" t="s">
        <v>13118</v>
      </c>
      <c r="C160" s="156" t="s">
        <v>8904</v>
      </c>
      <c r="D160" s="157">
        <v>117.02</v>
      </c>
    </row>
    <row r="161" spans="1:4" x14ac:dyDescent="0.25">
      <c r="A161" s="154">
        <v>35410</v>
      </c>
      <c r="B161" s="155" t="s">
        <v>13119</v>
      </c>
      <c r="C161" s="156" t="s">
        <v>8904</v>
      </c>
      <c r="D161" s="157">
        <v>85.57</v>
      </c>
    </row>
    <row r="162" spans="1:4" x14ac:dyDescent="0.25">
      <c r="A162" s="154">
        <v>35411</v>
      </c>
      <c r="B162" s="155" t="s">
        <v>13120</v>
      </c>
      <c r="C162" s="156" t="s">
        <v>8904</v>
      </c>
      <c r="D162" s="157">
        <v>117.8</v>
      </c>
    </row>
    <row r="163" spans="1:4" x14ac:dyDescent="0.25">
      <c r="A163" s="154">
        <v>35412</v>
      </c>
      <c r="B163" s="155" t="s">
        <v>13121</v>
      </c>
      <c r="C163" s="156" t="s">
        <v>8904</v>
      </c>
      <c r="D163" s="157">
        <v>154.38</v>
      </c>
    </row>
    <row r="164" spans="1:4" x14ac:dyDescent="0.25">
      <c r="A164" s="158">
        <v>40000</v>
      </c>
      <c r="B164" s="159" t="s">
        <v>5027</v>
      </c>
      <c r="C164" s="160"/>
      <c r="D164" s="161"/>
    </row>
    <row r="165" spans="1:4" ht="23.25" x14ac:dyDescent="0.25">
      <c r="A165" s="154">
        <v>40100</v>
      </c>
      <c r="B165" s="155" t="s">
        <v>13156</v>
      </c>
      <c r="C165" s="156" t="s">
        <v>8740</v>
      </c>
      <c r="D165" s="157">
        <v>47.59</v>
      </c>
    </row>
    <row r="166" spans="1:4" ht="23.25" x14ac:dyDescent="0.25">
      <c r="A166" s="154">
        <v>40200</v>
      </c>
      <c r="B166" s="155" t="s">
        <v>13157</v>
      </c>
      <c r="C166" s="156" t="s">
        <v>8740</v>
      </c>
      <c r="D166" s="157">
        <v>55.52</v>
      </c>
    </row>
    <row r="167" spans="1:4" ht="23.25" x14ac:dyDescent="0.25">
      <c r="A167" s="154">
        <v>40300</v>
      </c>
      <c r="B167" s="155" t="s">
        <v>13158</v>
      </c>
      <c r="C167" s="156" t="s">
        <v>8740</v>
      </c>
      <c r="D167" s="157">
        <v>63.46</v>
      </c>
    </row>
    <row r="168" spans="1:4" ht="23.25" x14ac:dyDescent="0.25">
      <c r="A168" s="154">
        <v>40400</v>
      </c>
      <c r="B168" s="155" t="s">
        <v>13159</v>
      </c>
      <c r="C168" s="156" t="s">
        <v>8740</v>
      </c>
      <c r="D168" s="157">
        <v>9.02</v>
      </c>
    </row>
    <row r="169" spans="1:4" x14ac:dyDescent="0.25">
      <c r="A169" s="154">
        <v>40500</v>
      </c>
      <c r="B169" s="155" t="s">
        <v>13160</v>
      </c>
      <c r="C169" s="156" t="s">
        <v>8740</v>
      </c>
      <c r="D169" s="157">
        <v>10.83</v>
      </c>
    </row>
    <row r="170" spans="1:4" x14ac:dyDescent="0.25">
      <c r="A170" s="154">
        <v>40600</v>
      </c>
      <c r="B170" s="155" t="s">
        <v>13161</v>
      </c>
      <c r="C170" s="156" t="s">
        <v>8740</v>
      </c>
      <c r="D170" s="157">
        <v>79.319999999999993</v>
      </c>
    </row>
    <row r="171" spans="1:4" x14ac:dyDescent="0.25">
      <c r="A171" s="154">
        <v>40700</v>
      </c>
      <c r="B171" s="155" t="s">
        <v>13162</v>
      </c>
      <c r="C171" s="156" t="s">
        <v>8740</v>
      </c>
      <c r="D171" s="157">
        <v>5.42</v>
      </c>
    </row>
    <row r="172" spans="1:4" x14ac:dyDescent="0.25">
      <c r="A172" s="154">
        <v>40800</v>
      </c>
      <c r="B172" s="155" t="s">
        <v>13163</v>
      </c>
      <c r="C172" s="156" t="s">
        <v>8740</v>
      </c>
      <c r="D172" s="157">
        <v>9.5299999999999994</v>
      </c>
    </row>
    <row r="173" spans="1:4" x14ac:dyDescent="0.25">
      <c r="A173" s="154">
        <v>40900</v>
      </c>
      <c r="B173" s="155" t="s">
        <v>13164</v>
      </c>
      <c r="C173" s="156" t="s">
        <v>8740</v>
      </c>
      <c r="D173" s="157">
        <v>9.5299999999999994</v>
      </c>
    </row>
    <row r="174" spans="1:4" x14ac:dyDescent="0.25">
      <c r="A174" s="154">
        <v>41100</v>
      </c>
      <c r="B174" s="155" t="s">
        <v>13165</v>
      </c>
      <c r="C174" s="156" t="s">
        <v>8740</v>
      </c>
      <c r="D174" s="157">
        <v>18.809999999999999</v>
      </c>
    </row>
    <row r="175" spans="1:4" x14ac:dyDescent="0.25">
      <c r="A175" s="154">
        <v>41500</v>
      </c>
      <c r="B175" s="155" t="s">
        <v>13166</v>
      </c>
      <c r="C175" s="156" t="s">
        <v>8740</v>
      </c>
      <c r="D175" s="157">
        <v>9.49</v>
      </c>
    </row>
    <row r="176" spans="1:4" ht="23.25" x14ac:dyDescent="0.25">
      <c r="A176" s="154">
        <v>43100</v>
      </c>
      <c r="B176" s="155" t="s">
        <v>13167</v>
      </c>
      <c r="C176" s="156" t="s">
        <v>8740</v>
      </c>
      <c r="D176" s="157">
        <v>18.809999999999999</v>
      </c>
    </row>
    <row r="177" spans="1:4" x14ac:dyDescent="0.25">
      <c r="A177" s="154">
        <v>43200</v>
      </c>
      <c r="B177" s="155" t="s">
        <v>13168</v>
      </c>
      <c r="C177" s="156" t="s">
        <v>8740</v>
      </c>
      <c r="D177" s="157">
        <v>4.9400000000000004</v>
      </c>
    </row>
    <row r="178" spans="1:4" ht="23.25" x14ac:dyDescent="0.25">
      <c r="A178" s="154">
        <v>43300</v>
      </c>
      <c r="B178" s="155" t="s">
        <v>13169</v>
      </c>
      <c r="C178" s="156" t="s">
        <v>8780</v>
      </c>
      <c r="D178" s="157">
        <v>1.19</v>
      </c>
    </row>
    <row r="179" spans="1:4" x14ac:dyDescent="0.25">
      <c r="A179" s="154">
        <v>43310</v>
      </c>
      <c r="B179" s="155" t="s">
        <v>13170</v>
      </c>
      <c r="C179" s="156" t="s">
        <v>8753</v>
      </c>
      <c r="D179" s="157">
        <v>141.76</v>
      </c>
    </row>
    <row r="180" spans="1:4" x14ac:dyDescent="0.25">
      <c r="A180" s="154">
        <v>43311</v>
      </c>
      <c r="B180" s="155" t="s">
        <v>13171</v>
      </c>
      <c r="C180" s="156" t="s">
        <v>8753</v>
      </c>
      <c r="D180" s="157">
        <v>351.16</v>
      </c>
    </row>
    <row r="181" spans="1:4" x14ac:dyDescent="0.25">
      <c r="A181" s="154">
        <v>43312</v>
      </c>
      <c r="B181" s="155" t="s">
        <v>13172</v>
      </c>
      <c r="C181" s="156" t="s">
        <v>8753</v>
      </c>
      <c r="D181" s="157">
        <v>438.96</v>
      </c>
    </row>
    <row r="182" spans="1:4" x14ac:dyDescent="0.25">
      <c r="A182" s="154">
        <v>43313</v>
      </c>
      <c r="B182" s="155" t="s">
        <v>13173</v>
      </c>
      <c r="C182" s="156" t="s">
        <v>8753</v>
      </c>
      <c r="D182" s="157">
        <v>526.75</v>
      </c>
    </row>
    <row r="183" spans="1:4" x14ac:dyDescent="0.25">
      <c r="A183" s="154">
        <v>43314</v>
      </c>
      <c r="B183" s="155" t="s">
        <v>13174</v>
      </c>
      <c r="C183" s="156" t="s">
        <v>8753</v>
      </c>
      <c r="D183" s="157">
        <v>614.54</v>
      </c>
    </row>
    <row r="184" spans="1:4" x14ac:dyDescent="0.25">
      <c r="A184" s="154">
        <v>43500</v>
      </c>
      <c r="B184" s="155" t="s">
        <v>13175</v>
      </c>
      <c r="C184" s="156" t="s">
        <v>8780</v>
      </c>
      <c r="D184" s="157">
        <v>3.96</v>
      </c>
    </row>
    <row r="185" spans="1:4" x14ac:dyDescent="0.25">
      <c r="A185" s="154">
        <v>46000</v>
      </c>
      <c r="B185" s="155" t="s">
        <v>13176</v>
      </c>
      <c r="C185" s="156" t="s">
        <v>17769</v>
      </c>
      <c r="D185" s="157">
        <v>1.68</v>
      </c>
    </row>
    <row r="186" spans="1:4" x14ac:dyDescent="0.25">
      <c r="A186" s="158">
        <v>50000</v>
      </c>
      <c r="B186" s="159" t="s">
        <v>13177</v>
      </c>
      <c r="C186" s="160"/>
      <c r="D186" s="161"/>
    </row>
    <row r="187" spans="1:4" x14ac:dyDescent="0.25">
      <c r="A187" s="154">
        <v>50100</v>
      </c>
      <c r="B187" s="155" t="s">
        <v>13178</v>
      </c>
      <c r="C187" s="156" t="s">
        <v>8808</v>
      </c>
      <c r="D187" s="157">
        <v>6.8</v>
      </c>
    </row>
    <row r="188" spans="1:4" x14ac:dyDescent="0.25">
      <c r="A188" s="154">
        <v>50200</v>
      </c>
      <c r="B188" s="155" t="s">
        <v>13179</v>
      </c>
      <c r="C188" s="156" t="s">
        <v>8780</v>
      </c>
      <c r="D188" s="157">
        <v>11.6</v>
      </c>
    </row>
    <row r="189" spans="1:4" ht="23.25" x14ac:dyDescent="0.25">
      <c r="A189" s="154">
        <v>50300</v>
      </c>
      <c r="B189" s="155" t="s">
        <v>13180</v>
      </c>
      <c r="C189" s="156" t="s">
        <v>8780</v>
      </c>
      <c r="D189" s="157">
        <v>17.239999999999998</v>
      </c>
    </row>
    <row r="190" spans="1:4" x14ac:dyDescent="0.25">
      <c r="A190" s="154">
        <v>50400</v>
      </c>
      <c r="B190" s="155" t="s">
        <v>13181</v>
      </c>
      <c r="C190" s="156" t="s">
        <v>8780</v>
      </c>
      <c r="D190" s="157">
        <v>14.82</v>
      </c>
    </row>
    <row r="191" spans="1:4" x14ac:dyDescent="0.25">
      <c r="A191" s="154">
        <v>50500</v>
      </c>
      <c r="B191" s="155" t="s">
        <v>13182</v>
      </c>
      <c r="C191" s="156" t="s">
        <v>8780</v>
      </c>
      <c r="D191" s="157">
        <v>3.13</v>
      </c>
    </row>
    <row r="192" spans="1:4" x14ac:dyDescent="0.25">
      <c r="A192" s="154">
        <v>50600</v>
      </c>
      <c r="B192" s="155" t="s">
        <v>13183</v>
      </c>
      <c r="C192" s="156" t="s">
        <v>8740</v>
      </c>
      <c r="D192" s="157">
        <v>147.27000000000001</v>
      </c>
    </row>
    <row r="193" spans="1:4" x14ac:dyDescent="0.25">
      <c r="A193" s="154">
        <v>50700</v>
      </c>
      <c r="B193" s="155" t="s">
        <v>13184</v>
      </c>
      <c r="C193" s="156" t="s">
        <v>8780</v>
      </c>
      <c r="D193" s="157">
        <v>2.09</v>
      </c>
    </row>
    <row r="194" spans="1:4" ht="23.25" x14ac:dyDescent="0.25">
      <c r="A194" s="154">
        <v>50800</v>
      </c>
      <c r="B194" s="155" t="s">
        <v>13185</v>
      </c>
      <c r="C194" s="156" t="s">
        <v>8808</v>
      </c>
      <c r="D194" s="157">
        <v>18.34</v>
      </c>
    </row>
    <row r="195" spans="1:4" x14ac:dyDescent="0.25">
      <c r="A195" s="154">
        <v>50900</v>
      </c>
      <c r="B195" s="155" t="s">
        <v>13186</v>
      </c>
      <c r="C195" s="156" t="s">
        <v>8808</v>
      </c>
      <c r="D195" s="157">
        <v>31.67</v>
      </c>
    </row>
    <row r="196" spans="1:4" ht="23.25" x14ac:dyDescent="0.25">
      <c r="A196" s="154">
        <v>51000</v>
      </c>
      <c r="B196" s="155" t="s">
        <v>13187</v>
      </c>
      <c r="C196" s="156" t="s">
        <v>8780</v>
      </c>
      <c r="D196" s="157">
        <v>16.84</v>
      </c>
    </row>
    <row r="197" spans="1:4" ht="23.25" x14ac:dyDescent="0.25">
      <c r="A197" s="154">
        <v>51100</v>
      </c>
      <c r="B197" s="155" t="s">
        <v>13188</v>
      </c>
      <c r="C197" s="156" t="s">
        <v>8780</v>
      </c>
      <c r="D197" s="157">
        <v>13.01</v>
      </c>
    </row>
    <row r="198" spans="1:4" x14ac:dyDescent="0.25">
      <c r="A198" s="154">
        <v>51300</v>
      </c>
      <c r="B198" s="155" t="s">
        <v>13189</v>
      </c>
      <c r="C198" s="156" t="s">
        <v>8740</v>
      </c>
      <c r="D198" s="157">
        <v>319.10000000000002</v>
      </c>
    </row>
    <row r="199" spans="1:4" ht="23.25" x14ac:dyDescent="0.25">
      <c r="A199" s="154">
        <v>51400</v>
      </c>
      <c r="B199" s="155" t="s">
        <v>13190</v>
      </c>
      <c r="C199" s="156" t="s">
        <v>12984</v>
      </c>
      <c r="D199" s="157" t="s">
        <v>12984</v>
      </c>
    </row>
    <row r="200" spans="1:4" ht="23.25" x14ac:dyDescent="0.25">
      <c r="A200" s="154">
        <v>51401</v>
      </c>
      <c r="B200" s="155" t="s">
        <v>13191</v>
      </c>
      <c r="C200" s="156" t="s">
        <v>8808</v>
      </c>
      <c r="D200" s="157">
        <v>33.46</v>
      </c>
    </row>
    <row r="201" spans="1:4" ht="23.25" x14ac:dyDescent="0.25">
      <c r="A201" s="154">
        <v>51402</v>
      </c>
      <c r="B201" s="155" t="s">
        <v>13192</v>
      </c>
      <c r="C201" s="156" t="s">
        <v>8808</v>
      </c>
      <c r="D201" s="157">
        <v>34.130000000000003</v>
      </c>
    </row>
    <row r="202" spans="1:4" ht="23.25" x14ac:dyDescent="0.25">
      <c r="A202" s="154">
        <v>51403</v>
      </c>
      <c r="B202" s="155" t="s">
        <v>13193</v>
      </c>
      <c r="C202" s="156" t="s">
        <v>8808</v>
      </c>
      <c r="D202" s="157">
        <v>42.45</v>
      </c>
    </row>
    <row r="203" spans="1:4" ht="23.25" x14ac:dyDescent="0.25">
      <c r="A203" s="154">
        <v>51404</v>
      </c>
      <c r="B203" s="155" t="s">
        <v>13194</v>
      </c>
      <c r="C203" s="156" t="s">
        <v>8780</v>
      </c>
      <c r="D203" s="157">
        <v>199.62</v>
      </c>
    </row>
    <row r="204" spans="1:4" ht="23.25" x14ac:dyDescent="0.25">
      <c r="A204" s="154">
        <v>51405</v>
      </c>
      <c r="B204" s="155" t="s">
        <v>13195</v>
      </c>
      <c r="C204" s="156" t="s">
        <v>8780</v>
      </c>
      <c r="D204" s="157">
        <v>199.62</v>
      </c>
    </row>
    <row r="205" spans="1:4" ht="23.25" x14ac:dyDescent="0.25">
      <c r="A205" s="154">
        <v>51406</v>
      </c>
      <c r="B205" s="155" t="s">
        <v>13196</v>
      </c>
      <c r="C205" s="156" t="s">
        <v>8780</v>
      </c>
      <c r="D205" s="157">
        <v>199.62</v>
      </c>
    </row>
    <row r="206" spans="1:4" x14ac:dyDescent="0.25">
      <c r="A206" s="154">
        <v>51600</v>
      </c>
      <c r="B206" s="155" t="s">
        <v>13197</v>
      </c>
      <c r="C206" s="156" t="s">
        <v>8808</v>
      </c>
      <c r="D206" s="157">
        <v>20.02</v>
      </c>
    </row>
    <row r="207" spans="1:4" x14ac:dyDescent="0.25">
      <c r="A207" s="154">
        <v>51700</v>
      </c>
      <c r="B207" s="155" t="s">
        <v>13198</v>
      </c>
      <c r="C207" s="156" t="s">
        <v>8808</v>
      </c>
      <c r="D207" s="157">
        <v>23.97</v>
      </c>
    </row>
    <row r="208" spans="1:4" x14ac:dyDescent="0.25">
      <c r="A208" s="154">
        <v>51800</v>
      </c>
      <c r="B208" s="155" t="s">
        <v>13199</v>
      </c>
      <c r="C208" s="156" t="s">
        <v>8753</v>
      </c>
      <c r="D208" s="157">
        <v>25.54</v>
      </c>
    </row>
    <row r="209" spans="1:4" x14ac:dyDescent="0.25">
      <c r="A209" s="154">
        <v>51900</v>
      </c>
      <c r="B209" s="155" t="s">
        <v>13200</v>
      </c>
      <c r="C209" s="156" t="s">
        <v>12984</v>
      </c>
      <c r="D209" s="157" t="s">
        <v>12984</v>
      </c>
    </row>
    <row r="210" spans="1:4" x14ac:dyDescent="0.25">
      <c r="A210" s="154">
        <v>51901</v>
      </c>
      <c r="B210" s="155" t="s">
        <v>13201</v>
      </c>
      <c r="C210" s="156" t="s">
        <v>8740</v>
      </c>
      <c r="D210" s="157">
        <v>386.17</v>
      </c>
    </row>
    <row r="211" spans="1:4" x14ac:dyDescent="0.25">
      <c r="A211" s="154">
        <v>51902</v>
      </c>
      <c r="B211" s="155" t="s">
        <v>13202</v>
      </c>
      <c r="C211" s="156" t="s">
        <v>8740</v>
      </c>
      <c r="D211" s="157">
        <v>376.03</v>
      </c>
    </row>
    <row r="212" spans="1:4" x14ac:dyDescent="0.25">
      <c r="A212" s="154">
        <v>52000</v>
      </c>
      <c r="B212" s="155" t="s">
        <v>13203</v>
      </c>
      <c r="C212" s="156" t="s">
        <v>8740</v>
      </c>
      <c r="D212" s="157">
        <v>144.38</v>
      </c>
    </row>
    <row r="213" spans="1:4" x14ac:dyDescent="0.25">
      <c r="A213" s="154">
        <v>52100</v>
      </c>
      <c r="B213" s="155" t="s">
        <v>13204</v>
      </c>
      <c r="C213" s="156" t="s">
        <v>12984</v>
      </c>
      <c r="D213" s="157" t="s">
        <v>12984</v>
      </c>
    </row>
    <row r="214" spans="1:4" x14ac:dyDescent="0.25">
      <c r="A214" s="154">
        <v>52101</v>
      </c>
      <c r="B214" s="155" t="s">
        <v>13204</v>
      </c>
      <c r="C214" s="156" t="s">
        <v>8740</v>
      </c>
      <c r="D214" s="157">
        <v>192.99</v>
      </c>
    </row>
    <row r="215" spans="1:4" x14ac:dyDescent="0.25">
      <c r="A215" s="154">
        <v>52102</v>
      </c>
      <c r="B215" s="155" t="s">
        <v>13205</v>
      </c>
      <c r="C215" s="156" t="s">
        <v>8740</v>
      </c>
      <c r="D215" s="157">
        <v>134.63999999999999</v>
      </c>
    </row>
    <row r="216" spans="1:4" x14ac:dyDescent="0.25">
      <c r="A216" s="154">
        <v>52200</v>
      </c>
      <c r="B216" s="155" t="s">
        <v>13206</v>
      </c>
      <c r="C216" s="156" t="s">
        <v>8740</v>
      </c>
      <c r="D216" s="157">
        <v>131.61000000000001</v>
      </c>
    </row>
    <row r="217" spans="1:4" x14ac:dyDescent="0.25">
      <c r="A217" s="154">
        <v>52300</v>
      </c>
      <c r="B217" s="155" t="s">
        <v>13207</v>
      </c>
      <c r="C217" s="156" t="s">
        <v>8740</v>
      </c>
      <c r="D217" s="157">
        <v>303.36</v>
      </c>
    </row>
    <row r="218" spans="1:4" x14ac:dyDescent="0.25">
      <c r="A218" s="154">
        <v>52400</v>
      </c>
      <c r="B218" s="155" t="s">
        <v>13208</v>
      </c>
      <c r="C218" s="156" t="s">
        <v>12984</v>
      </c>
      <c r="D218" s="157" t="s">
        <v>12984</v>
      </c>
    </row>
    <row r="219" spans="1:4" x14ac:dyDescent="0.25">
      <c r="A219" s="154">
        <v>52401</v>
      </c>
      <c r="B219" s="155" t="s">
        <v>13208</v>
      </c>
      <c r="C219" s="156" t="s">
        <v>8740</v>
      </c>
      <c r="D219" s="157">
        <v>593.6</v>
      </c>
    </row>
    <row r="220" spans="1:4" x14ac:dyDescent="0.25">
      <c r="A220" s="154">
        <v>52402</v>
      </c>
      <c r="B220" s="155" t="s">
        <v>13209</v>
      </c>
      <c r="C220" s="156" t="s">
        <v>8740</v>
      </c>
      <c r="D220" s="157">
        <v>539.54</v>
      </c>
    </row>
    <row r="221" spans="1:4" x14ac:dyDescent="0.25">
      <c r="A221" s="154">
        <v>52500</v>
      </c>
      <c r="B221" s="155" t="s">
        <v>13210</v>
      </c>
      <c r="C221" s="156" t="s">
        <v>12984</v>
      </c>
      <c r="D221" s="157" t="s">
        <v>12984</v>
      </c>
    </row>
    <row r="222" spans="1:4" x14ac:dyDescent="0.25">
      <c r="A222" s="154">
        <v>52501</v>
      </c>
      <c r="B222" s="155" t="s">
        <v>13211</v>
      </c>
      <c r="C222" s="156" t="s">
        <v>8740</v>
      </c>
      <c r="D222" s="157">
        <v>644.6</v>
      </c>
    </row>
    <row r="223" spans="1:4" x14ac:dyDescent="0.25">
      <c r="A223" s="154">
        <v>52502</v>
      </c>
      <c r="B223" s="155" t="s">
        <v>13212</v>
      </c>
      <c r="C223" s="156" t="s">
        <v>8740</v>
      </c>
      <c r="D223" s="157">
        <v>761.26</v>
      </c>
    </row>
    <row r="224" spans="1:4" x14ac:dyDescent="0.25">
      <c r="A224" s="154">
        <v>52600</v>
      </c>
      <c r="B224" s="155" t="s">
        <v>13213</v>
      </c>
      <c r="C224" s="156" t="s">
        <v>8780</v>
      </c>
      <c r="D224" s="157">
        <v>4.3099999999999996</v>
      </c>
    </row>
    <row r="225" spans="1:4" x14ac:dyDescent="0.25">
      <c r="A225" s="154">
        <v>52700</v>
      </c>
      <c r="B225" s="155" t="s">
        <v>13214</v>
      </c>
      <c r="C225" s="156" t="s">
        <v>8780</v>
      </c>
      <c r="D225" s="157">
        <v>10.199999999999999</v>
      </c>
    </row>
    <row r="226" spans="1:4" x14ac:dyDescent="0.25">
      <c r="A226" s="154">
        <v>52800</v>
      </c>
      <c r="B226" s="155" t="s">
        <v>13215</v>
      </c>
      <c r="C226" s="156" t="s">
        <v>8740</v>
      </c>
      <c r="D226" s="157">
        <v>913.84</v>
      </c>
    </row>
    <row r="227" spans="1:4" x14ac:dyDescent="0.25">
      <c r="A227" s="154">
        <v>52801</v>
      </c>
      <c r="B227" s="155" t="s">
        <v>13216</v>
      </c>
      <c r="C227" s="156" t="s">
        <v>8740</v>
      </c>
      <c r="D227" s="157">
        <v>97.75</v>
      </c>
    </row>
    <row r="228" spans="1:4" x14ac:dyDescent="0.25">
      <c r="A228" s="154">
        <v>52900</v>
      </c>
      <c r="B228" s="155" t="s">
        <v>13217</v>
      </c>
      <c r="C228" s="156" t="s">
        <v>8740</v>
      </c>
      <c r="D228" s="157">
        <v>876</v>
      </c>
    </row>
    <row r="229" spans="1:4" x14ac:dyDescent="0.25">
      <c r="A229" s="154">
        <v>53000</v>
      </c>
      <c r="B229" s="155" t="s">
        <v>13218</v>
      </c>
      <c r="C229" s="156" t="s">
        <v>8740</v>
      </c>
      <c r="D229" s="157">
        <v>910.94</v>
      </c>
    </row>
    <row r="230" spans="1:4" x14ac:dyDescent="0.25">
      <c r="A230" s="154">
        <v>53100</v>
      </c>
      <c r="B230" s="155" t="s">
        <v>13219</v>
      </c>
      <c r="C230" s="156" t="s">
        <v>8780</v>
      </c>
      <c r="D230" s="157">
        <v>49.65</v>
      </c>
    </row>
    <row r="231" spans="1:4" x14ac:dyDescent="0.25">
      <c r="A231" s="154">
        <v>53200</v>
      </c>
      <c r="B231" s="155" t="s">
        <v>13220</v>
      </c>
      <c r="C231" s="156" t="s">
        <v>8780</v>
      </c>
      <c r="D231" s="157">
        <v>185.41</v>
      </c>
    </row>
    <row r="232" spans="1:4" ht="23.25" x14ac:dyDescent="0.25">
      <c r="A232" s="154">
        <v>53300</v>
      </c>
      <c r="B232" s="155" t="s">
        <v>13221</v>
      </c>
      <c r="C232" s="156" t="s">
        <v>8780</v>
      </c>
      <c r="D232" s="157">
        <v>197.31</v>
      </c>
    </row>
    <row r="233" spans="1:4" ht="23.25" x14ac:dyDescent="0.25">
      <c r="A233" s="154">
        <v>53400</v>
      </c>
      <c r="B233" s="155" t="s">
        <v>13222</v>
      </c>
      <c r="C233" s="156" t="s">
        <v>8780</v>
      </c>
      <c r="D233" s="157">
        <v>48.86</v>
      </c>
    </row>
    <row r="234" spans="1:4" x14ac:dyDescent="0.25">
      <c r="A234" s="154">
        <v>53500</v>
      </c>
      <c r="B234" s="155" t="s">
        <v>13223</v>
      </c>
      <c r="C234" s="156" t="s">
        <v>8780</v>
      </c>
      <c r="D234" s="157">
        <v>35.21</v>
      </c>
    </row>
    <row r="235" spans="1:4" x14ac:dyDescent="0.25">
      <c r="A235" s="154">
        <v>53600</v>
      </c>
      <c r="B235" s="155" t="s">
        <v>13224</v>
      </c>
      <c r="C235" s="156" t="s">
        <v>8780</v>
      </c>
      <c r="D235" s="157">
        <v>9.51</v>
      </c>
    </row>
    <row r="236" spans="1:4" x14ac:dyDescent="0.25">
      <c r="A236" s="154">
        <v>53700</v>
      </c>
      <c r="B236" s="155" t="s">
        <v>13225</v>
      </c>
      <c r="C236" s="156" t="s">
        <v>8780</v>
      </c>
      <c r="D236" s="157">
        <v>10.48</v>
      </c>
    </row>
    <row r="237" spans="1:4" x14ac:dyDescent="0.25">
      <c r="A237" s="154">
        <v>53800</v>
      </c>
      <c r="B237" s="155" t="s">
        <v>13226</v>
      </c>
      <c r="C237" s="156" t="s">
        <v>8780</v>
      </c>
      <c r="D237" s="157">
        <v>11.37</v>
      </c>
    </row>
    <row r="238" spans="1:4" x14ac:dyDescent="0.25">
      <c r="A238" s="154">
        <v>53900</v>
      </c>
      <c r="B238" s="155" t="s">
        <v>13227</v>
      </c>
      <c r="C238" s="156" t="s">
        <v>8780</v>
      </c>
      <c r="D238" s="157">
        <v>33.5</v>
      </c>
    </row>
    <row r="239" spans="1:4" x14ac:dyDescent="0.25">
      <c r="A239" s="154">
        <v>54000</v>
      </c>
      <c r="B239" s="155" t="s">
        <v>13228</v>
      </c>
      <c r="C239" s="156" t="s">
        <v>17770</v>
      </c>
      <c r="D239" s="157">
        <v>0.4</v>
      </c>
    </row>
    <row r="240" spans="1:4" x14ac:dyDescent="0.25">
      <c r="A240" s="154">
        <v>54200</v>
      </c>
      <c r="B240" s="155" t="s">
        <v>13229</v>
      </c>
      <c r="C240" s="156" t="s">
        <v>8740</v>
      </c>
      <c r="D240" s="157">
        <v>473.68</v>
      </c>
    </row>
    <row r="241" spans="1:4" ht="23.25" x14ac:dyDescent="0.25">
      <c r="A241" s="154">
        <v>54300</v>
      </c>
      <c r="B241" s="155" t="s">
        <v>13230</v>
      </c>
      <c r="C241" s="156" t="s">
        <v>8780</v>
      </c>
      <c r="D241" s="157">
        <v>189.71</v>
      </c>
    </row>
    <row r="242" spans="1:4" ht="23.25" x14ac:dyDescent="0.25">
      <c r="A242" s="154">
        <v>54400</v>
      </c>
      <c r="B242" s="155" t="s">
        <v>13231</v>
      </c>
      <c r="C242" s="156" t="s">
        <v>8780</v>
      </c>
      <c r="D242" s="157">
        <v>164.96</v>
      </c>
    </row>
    <row r="243" spans="1:4" x14ac:dyDescent="0.25">
      <c r="A243" s="154">
        <v>54500</v>
      </c>
      <c r="B243" s="155" t="s">
        <v>13232</v>
      </c>
      <c r="C243" s="156" t="s">
        <v>8780</v>
      </c>
      <c r="D243" s="157">
        <v>13.47</v>
      </c>
    </row>
    <row r="244" spans="1:4" ht="34.5" x14ac:dyDescent="0.25">
      <c r="A244" s="154">
        <v>54600</v>
      </c>
      <c r="B244" s="155" t="s">
        <v>13233</v>
      </c>
      <c r="C244" s="156" t="s">
        <v>8740</v>
      </c>
      <c r="D244" s="157">
        <v>79.06</v>
      </c>
    </row>
    <row r="245" spans="1:4" x14ac:dyDescent="0.25">
      <c r="A245" s="154">
        <v>54700</v>
      </c>
      <c r="B245" s="155" t="s">
        <v>13234</v>
      </c>
      <c r="C245" s="156" t="s">
        <v>8740</v>
      </c>
      <c r="D245" s="157">
        <v>120.23</v>
      </c>
    </row>
    <row r="246" spans="1:4" x14ac:dyDescent="0.25">
      <c r="A246" s="154">
        <v>54800</v>
      </c>
      <c r="B246" s="155" t="s">
        <v>13235</v>
      </c>
      <c r="C246" s="156" t="s">
        <v>8740</v>
      </c>
      <c r="D246" s="157">
        <v>122.88</v>
      </c>
    </row>
    <row r="247" spans="1:4" x14ac:dyDescent="0.25">
      <c r="A247" s="154">
        <v>55000</v>
      </c>
      <c r="B247" s="155" t="s">
        <v>13236</v>
      </c>
      <c r="C247" s="156" t="s">
        <v>8740</v>
      </c>
      <c r="D247" s="157">
        <v>48.96</v>
      </c>
    </row>
    <row r="248" spans="1:4" x14ac:dyDescent="0.25">
      <c r="A248" s="154">
        <v>55100</v>
      </c>
      <c r="B248" s="155" t="s">
        <v>13237</v>
      </c>
      <c r="C248" s="156" t="s">
        <v>8740</v>
      </c>
      <c r="D248" s="157">
        <v>53.12</v>
      </c>
    </row>
    <row r="249" spans="1:4" x14ac:dyDescent="0.25">
      <c r="A249" s="154">
        <v>55200</v>
      </c>
      <c r="B249" s="155" t="s">
        <v>13238</v>
      </c>
      <c r="C249" s="156" t="s">
        <v>8740</v>
      </c>
      <c r="D249" s="157">
        <v>57.29</v>
      </c>
    </row>
    <row r="250" spans="1:4" x14ac:dyDescent="0.25">
      <c r="A250" s="154">
        <v>55400</v>
      </c>
      <c r="B250" s="155" t="s">
        <v>13239</v>
      </c>
      <c r="C250" s="156" t="s">
        <v>8740</v>
      </c>
      <c r="D250" s="157">
        <v>38.1</v>
      </c>
    </row>
    <row r="251" spans="1:4" x14ac:dyDescent="0.25">
      <c r="A251" s="154">
        <v>55500</v>
      </c>
      <c r="B251" s="155" t="s">
        <v>13240</v>
      </c>
      <c r="C251" s="156" t="s">
        <v>8740</v>
      </c>
      <c r="D251" s="157">
        <v>44.53</v>
      </c>
    </row>
    <row r="252" spans="1:4" x14ac:dyDescent="0.25">
      <c r="A252" s="154">
        <v>55600</v>
      </c>
      <c r="B252" s="155" t="s">
        <v>13241</v>
      </c>
      <c r="C252" s="156" t="s">
        <v>8740</v>
      </c>
      <c r="D252" s="157">
        <v>50.96</v>
      </c>
    </row>
    <row r="253" spans="1:4" x14ac:dyDescent="0.25">
      <c r="A253" s="154">
        <v>55700</v>
      </c>
      <c r="B253" s="155" t="s">
        <v>13242</v>
      </c>
      <c r="C253" s="156" t="s">
        <v>8740</v>
      </c>
      <c r="D253" s="157">
        <v>57.39</v>
      </c>
    </row>
    <row r="254" spans="1:4" x14ac:dyDescent="0.25">
      <c r="A254" s="154">
        <v>55900</v>
      </c>
      <c r="B254" s="155" t="s">
        <v>13243</v>
      </c>
      <c r="C254" s="156" t="s">
        <v>8740</v>
      </c>
      <c r="D254" s="157">
        <v>46.26</v>
      </c>
    </row>
    <row r="255" spans="1:4" x14ac:dyDescent="0.25">
      <c r="A255" s="154">
        <v>56000</v>
      </c>
      <c r="B255" s="155" t="s">
        <v>13244</v>
      </c>
      <c r="C255" s="156" t="s">
        <v>8740</v>
      </c>
      <c r="D255" s="157">
        <v>55.41</v>
      </c>
    </row>
    <row r="256" spans="1:4" x14ac:dyDescent="0.25">
      <c r="A256" s="154">
        <v>56100</v>
      </c>
      <c r="B256" s="155" t="s">
        <v>13245</v>
      </c>
      <c r="C256" s="156" t="s">
        <v>8740</v>
      </c>
      <c r="D256" s="157">
        <v>64.56</v>
      </c>
    </row>
    <row r="257" spans="1:4" x14ac:dyDescent="0.25">
      <c r="A257" s="154">
        <v>56200</v>
      </c>
      <c r="B257" s="155" t="s">
        <v>13246</v>
      </c>
      <c r="C257" s="156" t="s">
        <v>8740</v>
      </c>
      <c r="D257" s="157">
        <v>73.709999999999994</v>
      </c>
    </row>
    <row r="258" spans="1:4" x14ac:dyDescent="0.25">
      <c r="A258" s="154">
        <v>56300</v>
      </c>
      <c r="B258" s="155" t="s">
        <v>13247</v>
      </c>
      <c r="C258" s="156" t="s">
        <v>8740</v>
      </c>
      <c r="D258" s="157">
        <v>43.22</v>
      </c>
    </row>
    <row r="259" spans="1:4" x14ac:dyDescent="0.25">
      <c r="A259" s="154">
        <v>56400</v>
      </c>
      <c r="B259" s="155" t="s">
        <v>13248</v>
      </c>
      <c r="C259" s="156" t="s">
        <v>8740</v>
      </c>
      <c r="D259" s="157">
        <v>51.93</v>
      </c>
    </row>
    <row r="260" spans="1:4" x14ac:dyDescent="0.25">
      <c r="A260" s="154">
        <v>56500</v>
      </c>
      <c r="B260" s="155" t="s">
        <v>13249</v>
      </c>
      <c r="C260" s="156" t="s">
        <v>8740</v>
      </c>
      <c r="D260" s="157">
        <v>60.64</v>
      </c>
    </row>
    <row r="261" spans="1:4" x14ac:dyDescent="0.25">
      <c r="A261" s="154">
        <v>56600</v>
      </c>
      <c r="B261" s="155" t="s">
        <v>13250</v>
      </c>
      <c r="C261" s="156" t="s">
        <v>8740</v>
      </c>
      <c r="D261" s="157">
        <v>69.349999999999994</v>
      </c>
    </row>
    <row r="262" spans="1:4" x14ac:dyDescent="0.25">
      <c r="A262" s="154">
        <v>56700</v>
      </c>
      <c r="B262" s="155" t="s">
        <v>13251</v>
      </c>
      <c r="C262" s="156" t="s">
        <v>17770</v>
      </c>
      <c r="D262" s="157">
        <v>0.52</v>
      </c>
    </row>
    <row r="263" spans="1:4" x14ac:dyDescent="0.25">
      <c r="A263" s="154">
        <v>56800</v>
      </c>
      <c r="B263" s="155" t="s">
        <v>13252</v>
      </c>
      <c r="C263" s="156" t="s">
        <v>17770</v>
      </c>
      <c r="D263" s="157">
        <v>0.17</v>
      </c>
    </row>
    <row r="264" spans="1:4" x14ac:dyDescent="0.25">
      <c r="A264" s="154">
        <v>56900</v>
      </c>
      <c r="B264" s="155" t="s">
        <v>13253</v>
      </c>
      <c r="C264" s="156" t="s">
        <v>8780</v>
      </c>
      <c r="D264" s="157">
        <v>0.26</v>
      </c>
    </row>
    <row r="265" spans="1:4" x14ac:dyDescent="0.25">
      <c r="A265" s="154">
        <v>57000</v>
      </c>
      <c r="B265" s="155" t="s">
        <v>13254</v>
      </c>
      <c r="C265" s="156" t="s">
        <v>8780</v>
      </c>
      <c r="D265" s="157">
        <v>41.88</v>
      </c>
    </row>
    <row r="266" spans="1:4" x14ac:dyDescent="0.25">
      <c r="A266" s="154">
        <v>57100</v>
      </c>
      <c r="B266" s="155" t="s">
        <v>13255</v>
      </c>
      <c r="C266" s="156" t="s">
        <v>8780</v>
      </c>
      <c r="D266" s="157">
        <v>29.98</v>
      </c>
    </row>
    <row r="267" spans="1:4" x14ac:dyDescent="0.25">
      <c r="A267" s="154">
        <v>57200</v>
      </c>
      <c r="B267" s="155" t="s">
        <v>13256</v>
      </c>
      <c r="C267" s="156" t="s">
        <v>8780</v>
      </c>
      <c r="D267" s="157">
        <v>77.2</v>
      </c>
    </row>
    <row r="268" spans="1:4" x14ac:dyDescent="0.25">
      <c r="A268" s="154">
        <v>57300</v>
      </c>
      <c r="B268" s="155" t="s">
        <v>13257</v>
      </c>
      <c r="C268" s="156" t="s">
        <v>8808</v>
      </c>
      <c r="D268" s="157">
        <v>13.15</v>
      </c>
    </row>
    <row r="269" spans="1:4" x14ac:dyDescent="0.25">
      <c r="A269" s="154">
        <v>57400</v>
      </c>
      <c r="B269" s="155" t="s">
        <v>13258</v>
      </c>
      <c r="C269" s="156" t="s">
        <v>8808</v>
      </c>
      <c r="D269" s="157">
        <v>5.43</v>
      </c>
    </row>
    <row r="270" spans="1:4" x14ac:dyDescent="0.25">
      <c r="A270" s="154">
        <v>57500</v>
      </c>
      <c r="B270" s="155" t="s">
        <v>13259</v>
      </c>
      <c r="C270" s="156" t="s">
        <v>8808</v>
      </c>
      <c r="D270" s="157">
        <v>11.53</v>
      </c>
    </row>
    <row r="271" spans="1:4" x14ac:dyDescent="0.25">
      <c r="A271" s="154">
        <v>57600</v>
      </c>
      <c r="B271" s="155" t="s">
        <v>13260</v>
      </c>
      <c r="C271" s="156" t="s">
        <v>17769</v>
      </c>
      <c r="D271" s="157">
        <v>6.42</v>
      </c>
    </row>
    <row r="272" spans="1:4" x14ac:dyDescent="0.25">
      <c r="A272" s="154">
        <v>57700</v>
      </c>
      <c r="B272" s="155" t="s">
        <v>13261</v>
      </c>
      <c r="C272" s="156" t="s">
        <v>12984</v>
      </c>
      <c r="D272" s="157" t="s">
        <v>12984</v>
      </c>
    </row>
    <row r="273" spans="1:4" ht="23.25" x14ac:dyDescent="0.25">
      <c r="A273" s="154">
        <v>57701</v>
      </c>
      <c r="B273" s="155" t="s">
        <v>13262</v>
      </c>
      <c r="C273" s="156" t="s">
        <v>8740</v>
      </c>
      <c r="D273" s="157">
        <v>11.3</v>
      </c>
    </row>
    <row r="274" spans="1:4" x14ac:dyDescent="0.25">
      <c r="A274" s="154">
        <v>57707</v>
      </c>
      <c r="B274" s="155" t="s">
        <v>13263</v>
      </c>
      <c r="C274" s="156" t="s">
        <v>17769</v>
      </c>
      <c r="D274" s="157">
        <v>1.7</v>
      </c>
    </row>
    <row r="275" spans="1:4" x14ac:dyDescent="0.25">
      <c r="A275" s="154">
        <v>57800</v>
      </c>
      <c r="B275" s="155" t="s">
        <v>13264</v>
      </c>
      <c r="C275" s="156" t="s">
        <v>12984</v>
      </c>
      <c r="D275" s="157" t="s">
        <v>12984</v>
      </c>
    </row>
    <row r="276" spans="1:4" ht="23.25" x14ac:dyDescent="0.25">
      <c r="A276" s="154">
        <v>57801</v>
      </c>
      <c r="B276" s="155" t="s">
        <v>13265</v>
      </c>
      <c r="C276" s="156" t="s">
        <v>8740</v>
      </c>
      <c r="D276" s="157">
        <v>11.66</v>
      </c>
    </row>
    <row r="277" spans="1:4" x14ac:dyDescent="0.25">
      <c r="A277" s="154">
        <v>57807</v>
      </c>
      <c r="B277" s="155" t="s">
        <v>13266</v>
      </c>
      <c r="C277" s="156" t="s">
        <v>17769</v>
      </c>
      <c r="D277" s="157">
        <v>2.06</v>
      </c>
    </row>
    <row r="278" spans="1:4" x14ac:dyDescent="0.25">
      <c r="A278" s="154">
        <v>57900</v>
      </c>
      <c r="B278" s="155" t="s">
        <v>13267</v>
      </c>
      <c r="C278" s="156" t="s">
        <v>12984</v>
      </c>
      <c r="D278" s="157" t="s">
        <v>12984</v>
      </c>
    </row>
    <row r="279" spans="1:4" ht="23.25" x14ac:dyDescent="0.25">
      <c r="A279" s="154">
        <v>57901</v>
      </c>
      <c r="B279" s="155" t="s">
        <v>13268</v>
      </c>
      <c r="C279" s="156" t="s">
        <v>8740</v>
      </c>
      <c r="D279" s="157">
        <v>11.66</v>
      </c>
    </row>
    <row r="280" spans="1:4" x14ac:dyDescent="0.25">
      <c r="A280" s="154">
        <v>57907</v>
      </c>
      <c r="B280" s="155" t="s">
        <v>13269</v>
      </c>
      <c r="C280" s="156" t="s">
        <v>17769</v>
      </c>
      <c r="D280" s="157">
        <v>2.06</v>
      </c>
    </row>
    <row r="281" spans="1:4" x14ac:dyDescent="0.25">
      <c r="A281" s="154">
        <v>58000</v>
      </c>
      <c r="B281" s="155" t="s">
        <v>13270</v>
      </c>
      <c r="C281" s="156" t="s">
        <v>12984</v>
      </c>
      <c r="D281" s="157" t="s">
        <v>12984</v>
      </c>
    </row>
    <row r="282" spans="1:4" ht="23.25" x14ac:dyDescent="0.25">
      <c r="A282" s="154">
        <v>58001</v>
      </c>
      <c r="B282" s="155" t="s">
        <v>13271</v>
      </c>
      <c r="C282" s="156" t="s">
        <v>8740</v>
      </c>
      <c r="D282" s="157">
        <v>11.3</v>
      </c>
    </row>
    <row r="283" spans="1:4" x14ac:dyDescent="0.25">
      <c r="A283" s="154">
        <v>58007</v>
      </c>
      <c r="B283" s="155" t="s">
        <v>13272</v>
      </c>
      <c r="C283" s="156" t="s">
        <v>17769</v>
      </c>
      <c r="D283" s="157">
        <v>1.7</v>
      </c>
    </row>
    <row r="284" spans="1:4" x14ac:dyDescent="0.25">
      <c r="A284" s="154">
        <v>58100</v>
      </c>
      <c r="B284" s="155" t="s">
        <v>13273</v>
      </c>
      <c r="C284" s="156" t="s">
        <v>17770</v>
      </c>
      <c r="D284" s="157">
        <v>0.63</v>
      </c>
    </row>
    <row r="285" spans="1:4" x14ac:dyDescent="0.25">
      <c r="A285" s="154">
        <v>58200</v>
      </c>
      <c r="B285" s="155" t="s">
        <v>13274</v>
      </c>
      <c r="C285" s="156" t="s">
        <v>17771</v>
      </c>
      <c r="D285" s="157">
        <v>0.2</v>
      </c>
    </row>
    <row r="286" spans="1:4" x14ac:dyDescent="0.25">
      <c r="A286" s="154">
        <v>58400</v>
      </c>
      <c r="B286" s="155" t="s">
        <v>13275</v>
      </c>
      <c r="C286" s="156" t="s">
        <v>8740</v>
      </c>
      <c r="D286" s="157">
        <v>25.8</v>
      </c>
    </row>
    <row r="287" spans="1:4" x14ac:dyDescent="0.25">
      <c r="A287" s="154">
        <v>58500</v>
      </c>
      <c r="B287" s="155" t="s">
        <v>13276</v>
      </c>
      <c r="C287" s="156" t="s">
        <v>8740</v>
      </c>
      <c r="D287" s="157">
        <v>34.51</v>
      </c>
    </row>
    <row r="288" spans="1:4" x14ac:dyDescent="0.25">
      <c r="A288" s="154">
        <v>58600</v>
      </c>
      <c r="B288" s="155" t="s">
        <v>13277</v>
      </c>
      <c r="C288" s="156" t="s">
        <v>12984</v>
      </c>
      <c r="D288" s="157" t="s">
        <v>12984</v>
      </c>
    </row>
    <row r="289" spans="1:4" ht="23.25" x14ac:dyDescent="0.25">
      <c r="A289" s="154">
        <v>58601</v>
      </c>
      <c r="B289" s="155" t="s">
        <v>13278</v>
      </c>
      <c r="C289" s="156" t="s">
        <v>8780</v>
      </c>
      <c r="D289" s="157">
        <v>52.77</v>
      </c>
    </row>
    <row r="290" spans="1:4" ht="23.25" x14ac:dyDescent="0.25">
      <c r="A290" s="154">
        <v>58602</v>
      </c>
      <c r="B290" s="155" t="s">
        <v>13279</v>
      </c>
      <c r="C290" s="156" t="s">
        <v>8780</v>
      </c>
      <c r="D290" s="157">
        <v>62.09</v>
      </c>
    </row>
    <row r="291" spans="1:4" ht="23.25" x14ac:dyDescent="0.25">
      <c r="A291" s="154">
        <v>58603</v>
      </c>
      <c r="B291" s="155" t="s">
        <v>13280</v>
      </c>
      <c r="C291" s="156" t="s">
        <v>8780</v>
      </c>
      <c r="D291" s="157">
        <v>100.66</v>
      </c>
    </row>
    <row r="292" spans="1:4" ht="23.25" x14ac:dyDescent="0.25">
      <c r="A292" s="154">
        <v>58700</v>
      </c>
      <c r="B292" s="155" t="s">
        <v>13281</v>
      </c>
      <c r="C292" s="156" t="s">
        <v>8808</v>
      </c>
      <c r="D292" s="157">
        <v>191.61</v>
      </c>
    </row>
    <row r="293" spans="1:4" x14ac:dyDescent="0.25">
      <c r="A293" s="154">
        <v>58800</v>
      </c>
      <c r="B293" s="155" t="s">
        <v>13282</v>
      </c>
      <c r="C293" s="156" t="s">
        <v>8808</v>
      </c>
      <c r="D293" s="157">
        <v>21.31</v>
      </c>
    </row>
    <row r="294" spans="1:4" x14ac:dyDescent="0.25">
      <c r="A294" s="154">
        <v>58900</v>
      </c>
      <c r="B294" s="155" t="s">
        <v>13283</v>
      </c>
      <c r="C294" s="156" t="s">
        <v>8808</v>
      </c>
      <c r="D294" s="157">
        <v>48.83</v>
      </c>
    </row>
    <row r="295" spans="1:4" x14ac:dyDescent="0.25">
      <c r="A295" s="154">
        <v>59000</v>
      </c>
      <c r="B295" s="155" t="s">
        <v>13284</v>
      </c>
      <c r="C295" s="156" t="s">
        <v>8740</v>
      </c>
      <c r="D295" s="157">
        <v>160.13999999999999</v>
      </c>
    </row>
    <row r="296" spans="1:4" ht="23.25" x14ac:dyDescent="0.25">
      <c r="A296" s="154">
        <v>59101</v>
      </c>
      <c r="B296" s="155" t="s">
        <v>13285</v>
      </c>
      <c r="C296" s="156" t="s">
        <v>8780</v>
      </c>
      <c r="D296" s="157">
        <v>92.31</v>
      </c>
    </row>
    <row r="297" spans="1:4" ht="23.25" x14ac:dyDescent="0.25">
      <c r="A297" s="154">
        <v>59102</v>
      </c>
      <c r="B297" s="155" t="s">
        <v>13286</v>
      </c>
      <c r="C297" s="156" t="s">
        <v>8780</v>
      </c>
      <c r="D297" s="157">
        <v>91.94</v>
      </c>
    </row>
    <row r="298" spans="1:4" ht="34.5" x14ac:dyDescent="0.25">
      <c r="A298" s="154">
        <v>59201</v>
      </c>
      <c r="B298" s="155" t="s">
        <v>13287</v>
      </c>
      <c r="C298" s="156" t="s">
        <v>8740</v>
      </c>
      <c r="D298" s="157">
        <v>209.38</v>
      </c>
    </row>
    <row r="299" spans="1:4" ht="45.75" x14ac:dyDescent="0.25">
      <c r="A299" s="154">
        <v>59202</v>
      </c>
      <c r="B299" s="155" t="s">
        <v>13288</v>
      </c>
      <c r="C299" s="156" t="s">
        <v>8740</v>
      </c>
      <c r="D299" s="157">
        <v>449.99</v>
      </c>
    </row>
    <row r="300" spans="1:4" ht="23.25" x14ac:dyDescent="0.25">
      <c r="A300" s="154">
        <v>59300</v>
      </c>
      <c r="B300" s="155" t="s">
        <v>13289</v>
      </c>
      <c r="C300" s="156" t="s">
        <v>8740</v>
      </c>
      <c r="D300" s="157">
        <v>1166.76</v>
      </c>
    </row>
    <row r="301" spans="1:4" ht="23.25" x14ac:dyDescent="0.25">
      <c r="A301" s="154">
        <v>59400</v>
      </c>
      <c r="B301" s="155" t="s">
        <v>13290</v>
      </c>
      <c r="C301" s="156" t="s">
        <v>8740</v>
      </c>
      <c r="D301" s="157">
        <v>766.26</v>
      </c>
    </row>
    <row r="302" spans="1:4" x14ac:dyDescent="0.25">
      <c r="A302" s="154">
        <v>59500</v>
      </c>
      <c r="B302" s="155" t="s">
        <v>13291</v>
      </c>
      <c r="C302" s="156" t="s">
        <v>8740</v>
      </c>
      <c r="D302" s="157">
        <v>758.83</v>
      </c>
    </row>
    <row r="303" spans="1:4" ht="23.25" x14ac:dyDescent="0.25">
      <c r="A303" s="154">
        <v>59600</v>
      </c>
      <c r="B303" s="155" t="s">
        <v>13292</v>
      </c>
      <c r="C303" s="156" t="s">
        <v>8740</v>
      </c>
      <c r="D303" s="157">
        <v>947.52</v>
      </c>
    </row>
    <row r="304" spans="1:4" ht="23.25" x14ac:dyDescent="0.25">
      <c r="A304" s="154">
        <v>59700</v>
      </c>
      <c r="B304" s="155" t="s">
        <v>13293</v>
      </c>
      <c r="C304" s="156" t="s">
        <v>8740</v>
      </c>
      <c r="D304" s="157">
        <v>934.32</v>
      </c>
    </row>
    <row r="305" spans="1:4" ht="45.75" x14ac:dyDescent="0.25">
      <c r="A305" s="154">
        <v>59901</v>
      </c>
      <c r="B305" s="155" t="s">
        <v>13294</v>
      </c>
      <c r="C305" s="156" t="s">
        <v>8740</v>
      </c>
      <c r="D305" s="157">
        <v>321.25</v>
      </c>
    </row>
    <row r="306" spans="1:4" ht="45.75" x14ac:dyDescent="0.25">
      <c r="A306" s="154">
        <v>59902</v>
      </c>
      <c r="B306" s="155" t="s">
        <v>13295</v>
      </c>
      <c r="C306" s="156" t="s">
        <v>8740</v>
      </c>
      <c r="D306" s="157">
        <v>384.88</v>
      </c>
    </row>
    <row r="307" spans="1:4" x14ac:dyDescent="0.25">
      <c r="A307" s="154">
        <v>59903</v>
      </c>
      <c r="B307" s="155" t="s">
        <v>13296</v>
      </c>
      <c r="C307" s="156" t="s">
        <v>8740</v>
      </c>
      <c r="D307" s="157">
        <v>940.71</v>
      </c>
    </row>
    <row r="308" spans="1:4" x14ac:dyDescent="0.25">
      <c r="A308" s="154">
        <v>59904</v>
      </c>
      <c r="B308" s="155" t="s">
        <v>13297</v>
      </c>
      <c r="C308" s="156" t="s">
        <v>8740</v>
      </c>
      <c r="D308" s="157">
        <v>900.25</v>
      </c>
    </row>
    <row r="309" spans="1:4" ht="23.25" x14ac:dyDescent="0.25">
      <c r="A309" s="154">
        <v>59905</v>
      </c>
      <c r="B309" s="155" t="s">
        <v>13298</v>
      </c>
      <c r="C309" s="156" t="s">
        <v>8780</v>
      </c>
      <c r="D309" s="157">
        <v>11.27</v>
      </c>
    </row>
    <row r="310" spans="1:4" ht="23.25" x14ac:dyDescent="0.25">
      <c r="A310" s="154">
        <v>59906</v>
      </c>
      <c r="B310" s="155" t="s">
        <v>13299</v>
      </c>
      <c r="C310" s="156" t="s">
        <v>9041</v>
      </c>
      <c r="D310" s="157">
        <v>15.06</v>
      </c>
    </row>
    <row r="311" spans="1:4" x14ac:dyDescent="0.25">
      <c r="A311" s="158">
        <v>60000</v>
      </c>
      <c r="B311" s="159" t="s">
        <v>13300</v>
      </c>
      <c r="C311" s="160"/>
      <c r="D311" s="161"/>
    </row>
    <row r="312" spans="1:4" x14ac:dyDescent="0.25">
      <c r="A312" s="154">
        <v>60100</v>
      </c>
      <c r="B312" s="155" t="s">
        <v>17779</v>
      </c>
      <c r="C312" s="156" t="s">
        <v>8808</v>
      </c>
      <c r="D312" s="157">
        <v>78.31</v>
      </c>
    </row>
    <row r="313" spans="1:4" x14ac:dyDescent="0.25">
      <c r="A313" s="154">
        <v>60200</v>
      </c>
      <c r="B313" s="155" t="s">
        <v>17780</v>
      </c>
      <c r="C313" s="156" t="s">
        <v>8808</v>
      </c>
      <c r="D313" s="157">
        <v>175.22</v>
      </c>
    </row>
    <row r="314" spans="1:4" x14ac:dyDescent="0.25">
      <c r="A314" s="154">
        <v>60300</v>
      </c>
      <c r="B314" s="155" t="s">
        <v>13303</v>
      </c>
      <c r="C314" s="156" t="s">
        <v>8780</v>
      </c>
      <c r="D314" s="157">
        <v>44.14</v>
      </c>
    </row>
    <row r="315" spans="1:4" x14ac:dyDescent="0.25">
      <c r="A315" s="154">
        <v>60400</v>
      </c>
      <c r="B315" s="155" t="s">
        <v>13304</v>
      </c>
      <c r="C315" s="156" t="s">
        <v>8780</v>
      </c>
      <c r="D315" s="157">
        <v>74.75</v>
      </c>
    </row>
    <row r="316" spans="1:4" x14ac:dyDescent="0.25">
      <c r="A316" s="154">
        <v>60500</v>
      </c>
      <c r="B316" s="155" t="s">
        <v>13305</v>
      </c>
      <c r="C316" s="156" t="s">
        <v>8740</v>
      </c>
      <c r="D316" s="157">
        <v>135.9</v>
      </c>
    </row>
    <row r="317" spans="1:4" x14ac:dyDescent="0.25">
      <c r="A317" s="154">
        <v>60600</v>
      </c>
      <c r="B317" s="155" t="s">
        <v>13306</v>
      </c>
      <c r="C317" s="156" t="s">
        <v>8740</v>
      </c>
      <c r="D317" s="157">
        <v>278.29000000000002</v>
      </c>
    </row>
    <row r="318" spans="1:4" x14ac:dyDescent="0.25">
      <c r="A318" s="154">
        <v>60700</v>
      </c>
      <c r="B318" s="155" t="s">
        <v>13307</v>
      </c>
      <c r="C318" s="156" t="s">
        <v>8808</v>
      </c>
      <c r="D318" s="157">
        <v>38.049999999999997</v>
      </c>
    </row>
    <row r="319" spans="1:4" x14ac:dyDescent="0.25">
      <c r="A319" s="154">
        <v>60800</v>
      </c>
      <c r="B319" s="155" t="s">
        <v>13308</v>
      </c>
      <c r="C319" s="156" t="s">
        <v>8808</v>
      </c>
      <c r="D319" s="157">
        <v>53.6</v>
      </c>
    </row>
    <row r="320" spans="1:4" x14ac:dyDescent="0.25">
      <c r="A320" s="154">
        <v>60900</v>
      </c>
      <c r="B320" s="155" t="s">
        <v>13309</v>
      </c>
      <c r="C320" s="156" t="s">
        <v>8808</v>
      </c>
      <c r="D320" s="157">
        <v>76.069999999999993</v>
      </c>
    </row>
    <row r="321" spans="1:4" x14ac:dyDescent="0.25">
      <c r="A321" s="154">
        <v>61000</v>
      </c>
      <c r="B321" s="155" t="s">
        <v>13310</v>
      </c>
      <c r="C321" s="156" t="s">
        <v>12984</v>
      </c>
      <c r="D321" s="157" t="s">
        <v>12984</v>
      </c>
    </row>
    <row r="322" spans="1:4" ht="23.25" x14ac:dyDescent="0.25">
      <c r="A322" s="154">
        <v>61001</v>
      </c>
      <c r="B322" s="155" t="s">
        <v>13311</v>
      </c>
      <c r="C322" s="156" t="s">
        <v>8808</v>
      </c>
      <c r="D322" s="157">
        <v>109.63</v>
      </c>
    </row>
    <row r="323" spans="1:4" ht="23.25" x14ac:dyDescent="0.25">
      <c r="A323" s="154">
        <v>61002</v>
      </c>
      <c r="B323" s="155" t="s">
        <v>13312</v>
      </c>
      <c r="C323" s="156" t="s">
        <v>8808</v>
      </c>
      <c r="D323" s="157">
        <v>159.31</v>
      </c>
    </row>
    <row r="324" spans="1:4" x14ac:dyDescent="0.25">
      <c r="A324" s="154">
        <v>61100</v>
      </c>
      <c r="B324" s="155" t="s">
        <v>13313</v>
      </c>
      <c r="C324" s="156" t="s">
        <v>12984</v>
      </c>
      <c r="D324" s="157" t="s">
        <v>12984</v>
      </c>
    </row>
    <row r="325" spans="1:4" ht="23.25" x14ac:dyDescent="0.25">
      <c r="A325" s="154">
        <v>61101</v>
      </c>
      <c r="B325" s="155" t="s">
        <v>13314</v>
      </c>
      <c r="C325" s="156" t="s">
        <v>8808</v>
      </c>
      <c r="D325" s="157">
        <v>159.63</v>
      </c>
    </row>
    <row r="326" spans="1:4" ht="23.25" x14ac:dyDescent="0.25">
      <c r="A326" s="154">
        <v>61102</v>
      </c>
      <c r="B326" s="155" t="s">
        <v>13315</v>
      </c>
      <c r="C326" s="156" t="s">
        <v>8808</v>
      </c>
      <c r="D326" s="157">
        <v>178.2</v>
      </c>
    </row>
    <row r="327" spans="1:4" x14ac:dyDescent="0.25">
      <c r="A327" s="154">
        <v>61200</v>
      </c>
      <c r="B327" s="155" t="s">
        <v>13316</v>
      </c>
      <c r="C327" s="156" t="s">
        <v>12984</v>
      </c>
      <c r="D327" s="157" t="s">
        <v>12984</v>
      </c>
    </row>
    <row r="328" spans="1:4" ht="23.25" x14ac:dyDescent="0.25">
      <c r="A328" s="154">
        <v>61201</v>
      </c>
      <c r="B328" s="155" t="s">
        <v>13317</v>
      </c>
      <c r="C328" s="156" t="s">
        <v>8808</v>
      </c>
      <c r="D328" s="157">
        <v>205.89</v>
      </c>
    </row>
    <row r="329" spans="1:4" ht="23.25" x14ac:dyDescent="0.25">
      <c r="A329" s="154">
        <v>61202</v>
      </c>
      <c r="B329" s="155" t="s">
        <v>13318</v>
      </c>
      <c r="C329" s="156" t="s">
        <v>8808</v>
      </c>
      <c r="D329" s="157">
        <v>276.02999999999997</v>
      </c>
    </row>
    <row r="330" spans="1:4" x14ac:dyDescent="0.25">
      <c r="A330" s="154">
        <v>61300</v>
      </c>
      <c r="B330" s="155" t="s">
        <v>13319</v>
      </c>
      <c r="C330" s="156" t="s">
        <v>12984</v>
      </c>
      <c r="D330" s="157" t="s">
        <v>12984</v>
      </c>
    </row>
    <row r="331" spans="1:4" ht="23.25" x14ac:dyDescent="0.25">
      <c r="A331" s="154">
        <v>61301</v>
      </c>
      <c r="B331" s="155" t="s">
        <v>13320</v>
      </c>
      <c r="C331" s="156" t="s">
        <v>8808</v>
      </c>
      <c r="D331" s="157">
        <v>251.35</v>
      </c>
    </row>
    <row r="332" spans="1:4" ht="23.25" x14ac:dyDescent="0.25">
      <c r="A332" s="154">
        <v>61302</v>
      </c>
      <c r="B332" s="155" t="s">
        <v>13321</v>
      </c>
      <c r="C332" s="156" t="s">
        <v>8808</v>
      </c>
      <c r="D332" s="157">
        <v>285.14999999999998</v>
      </c>
    </row>
    <row r="333" spans="1:4" x14ac:dyDescent="0.25">
      <c r="A333" s="154">
        <v>61400</v>
      </c>
      <c r="B333" s="155" t="s">
        <v>13322</v>
      </c>
      <c r="C333" s="156" t="s">
        <v>12984</v>
      </c>
      <c r="D333" s="157" t="s">
        <v>12984</v>
      </c>
    </row>
    <row r="334" spans="1:4" ht="23.25" x14ac:dyDescent="0.25">
      <c r="A334" s="154">
        <v>61401</v>
      </c>
      <c r="B334" s="155" t="s">
        <v>13323</v>
      </c>
      <c r="C334" s="156" t="s">
        <v>8808</v>
      </c>
      <c r="D334" s="157">
        <v>288.11</v>
      </c>
    </row>
    <row r="335" spans="1:4" ht="23.25" x14ac:dyDescent="0.25">
      <c r="A335" s="154">
        <v>61402</v>
      </c>
      <c r="B335" s="155" t="s">
        <v>13324</v>
      </c>
      <c r="C335" s="156" t="s">
        <v>8808</v>
      </c>
      <c r="D335" s="157">
        <v>390.63</v>
      </c>
    </row>
    <row r="336" spans="1:4" x14ac:dyDescent="0.25">
      <c r="A336" s="154">
        <v>61500</v>
      </c>
      <c r="B336" s="155" t="s">
        <v>13325</v>
      </c>
      <c r="C336" s="156" t="s">
        <v>12984</v>
      </c>
      <c r="D336" s="157" t="s">
        <v>12984</v>
      </c>
    </row>
    <row r="337" spans="1:4" ht="23.25" x14ac:dyDescent="0.25">
      <c r="A337" s="154">
        <v>61501</v>
      </c>
      <c r="B337" s="155" t="s">
        <v>13326</v>
      </c>
      <c r="C337" s="156" t="s">
        <v>8808</v>
      </c>
      <c r="D337" s="157">
        <v>363.56</v>
      </c>
    </row>
    <row r="338" spans="1:4" ht="23.25" x14ac:dyDescent="0.25">
      <c r="A338" s="154">
        <v>61502</v>
      </c>
      <c r="B338" s="155" t="s">
        <v>13327</v>
      </c>
      <c r="C338" s="156" t="s">
        <v>8808</v>
      </c>
      <c r="D338" s="157">
        <v>410.12</v>
      </c>
    </row>
    <row r="339" spans="1:4" x14ac:dyDescent="0.25">
      <c r="A339" s="154">
        <v>61600</v>
      </c>
      <c r="B339" s="155" t="s">
        <v>13328</v>
      </c>
      <c r="C339" s="156" t="s">
        <v>12984</v>
      </c>
      <c r="D339" s="157" t="s">
        <v>12984</v>
      </c>
    </row>
    <row r="340" spans="1:4" ht="23.25" x14ac:dyDescent="0.25">
      <c r="A340" s="154">
        <v>61601</v>
      </c>
      <c r="B340" s="155" t="s">
        <v>13329</v>
      </c>
      <c r="C340" s="156" t="s">
        <v>8808</v>
      </c>
      <c r="D340" s="157">
        <v>456.43</v>
      </c>
    </row>
    <row r="341" spans="1:4" ht="23.25" x14ac:dyDescent="0.25">
      <c r="A341" s="154">
        <v>61602</v>
      </c>
      <c r="B341" s="155" t="s">
        <v>13330</v>
      </c>
      <c r="C341" s="156" t="s">
        <v>8808</v>
      </c>
      <c r="D341" s="157">
        <v>548.38</v>
      </c>
    </row>
    <row r="342" spans="1:4" x14ac:dyDescent="0.25">
      <c r="A342" s="154">
        <v>61700</v>
      </c>
      <c r="B342" s="155" t="s">
        <v>13331</v>
      </c>
      <c r="C342" s="156" t="s">
        <v>12984</v>
      </c>
      <c r="D342" s="157" t="s">
        <v>12984</v>
      </c>
    </row>
    <row r="343" spans="1:4" ht="23.25" x14ac:dyDescent="0.25">
      <c r="A343" s="154">
        <v>61701</v>
      </c>
      <c r="B343" s="155" t="s">
        <v>13332</v>
      </c>
      <c r="C343" s="156" t="s">
        <v>8808</v>
      </c>
      <c r="D343" s="157">
        <v>622.65</v>
      </c>
    </row>
    <row r="344" spans="1:4" ht="23.25" x14ac:dyDescent="0.25">
      <c r="A344" s="154">
        <v>61702</v>
      </c>
      <c r="B344" s="155" t="s">
        <v>13333</v>
      </c>
      <c r="C344" s="156" t="s">
        <v>8808</v>
      </c>
      <c r="D344" s="157">
        <v>807.34</v>
      </c>
    </row>
    <row r="345" spans="1:4" ht="23.25" x14ac:dyDescent="0.25">
      <c r="A345" s="154">
        <v>61703</v>
      </c>
      <c r="B345" s="155" t="s">
        <v>13334</v>
      </c>
      <c r="C345" s="156" t="s">
        <v>8808</v>
      </c>
      <c r="D345" s="157">
        <v>95.92</v>
      </c>
    </row>
    <row r="346" spans="1:4" ht="23.25" x14ac:dyDescent="0.25">
      <c r="A346" s="154">
        <v>61704</v>
      </c>
      <c r="B346" s="155" t="s">
        <v>13335</v>
      </c>
      <c r="C346" s="156" t="s">
        <v>8808</v>
      </c>
      <c r="D346" s="157">
        <v>165.42</v>
      </c>
    </row>
    <row r="347" spans="1:4" ht="23.25" x14ac:dyDescent="0.25">
      <c r="A347" s="154">
        <v>61705</v>
      </c>
      <c r="B347" s="155" t="s">
        <v>13336</v>
      </c>
      <c r="C347" s="156" t="s">
        <v>8808</v>
      </c>
      <c r="D347" s="157">
        <v>228.56</v>
      </c>
    </row>
    <row r="348" spans="1:4" ht="23.25" x14ac:dyDescent="0.25">
      <c r="A348" s="154">
        <v>61706</v>
      </c>
      <c r="B348" s="155" t="s">
        <v>13337</v>
      </c>
      <c r="C348" s="156" t="s">
        <v>8808</v>
      </c>
      <c r="D348" s="157">
        <v>374.84</v>
      </c>
    </row>
    <row r="349" spans="1:4" ht="23.25" x14ac:dyDescent="0.25">
      <c r="A349" s="154">
        <v>61707</v>
      </c>
      <c r="B349" s="155" t="s">
        <v>13338</v>
      </c>
      <c r="C349" s="156" t="s">
        <v>8808</v>
      </c>
      <c r="D349" s="157">
        <v>604.65</v>
      </c>
    </row>
    <row r="350" spans="1:4" ht="23.25" x14ac:dyDescent="0.25">
      <c r="A350" s="154">
        <v>61708</v>
      </c>
      <c r="B350" s="155" t="s">
        <v>13339</v>
      </c>
      <c r="C350" s="156" t="s">
        <v>8808</v>
      </c>
      <c r="D350" s="157">
        <v>932.04</v>
      </c>
    </row>
    <row r="351" spans="1:4" ht="23.25" x14ac:dyDescent="0.25">
      <c r="A351" s="154">
        <v>61709</v>
      </c>
      <c r="B351" s="155" t="s">
        <v>13340</v>
      </c>
      <c r="C351" s="156" t="s">
        <v>8808</v>
      </c>
      <c r="D351" s="157">
        <v>1349.96</v>
      </c>
    </row>
    <row r="352" spans="1:4" x14ac:dyDescent="0.25">
      <c r="A352" s="154">
        <v>61800</v>
      </c>
      <c r="B352" s="155" t="s">
        <v>13341</v>
      </c>
      <c r="C352" s="156" t="s">
        <v>12984</v>
      </c>
      <c r="D352" s="157" t="s">
        <v>12984</v>
      </c>
    </row>
    <row r="353" spans="1:4" x14ac:dyDescent="0.25">
      <c r="A353" s="154">
        <v>61801</v>
      </c>
      <c r="B353" s="155" t="s">
        <v>13342</v>
      </c>
      <c r="C353" s="156" t="s">
        <v>8753</v>
      </c>
      <c r="D353" s="157">
        <v>3278.76</v>
      </c>
    </row>
    <row r="354" spans="1:4" x14ac:dyDescent="0.25">
      <c r="A354" s="154">
        <v>61802</v>
      </c>
      <c r="B354" s="155" t="s">
        <v>13343</v>
      </c>
      <c r="C354" s="156" t="s">
        <v>8753</v>
      </c>
      <c r="D354" s="157">
        <v>3973.62</v>
      </c>
    </row>
    <row r="355" spans="1:4" x14ac:dyDescent="0.25">
      <c r="A355" s="154">
        <v>61803</v>
      </c>
      <c r="B355" s="155" t="s">
        <v>13344</v>
      </c>
      <c r="C355" s="156" t="s">
        <v>8753</v>
      </c>
      <c r="D355" s="157">
        <v>6591.1</v>
      </c>
    </row>
    <row r="356" spans="1:4" x14ac:dyDescent="0.25">
      <c r="A356" s="154">
        <v>61900</v>
      </c>
      <c r="B356" s="155" t="s">
        <v>13345</v>
      </c>
      <c r="C356" s="156" t="s">
        <v>8808</v>
      </c>
      <c r="D356" s="157">
        <v>718.44</v>
      </c>
    </row>
    <row r="357" spans="1:4" x14ac:dyDescent="0.25">
      <c r="A357" s="154">
        <v>62000</v>
      </c>
      <c r="B357" s="155" t="s">
        <v>13346</v>
      </c>
      <c r="C357" s="156" t="s">
        <v>12984</v>
      </c>
      <c r="D357" s="157" t="s">
        <v>12984</v>
      </c>
    </row>
    <row r="358" spans="1:4" ht="23.25" x14ac:dyDescent="0.25">
      <c r="A358" s="154">
        <v>62003</v>
      </c>
      <c r="B358" s="155" t="s">
        <v>13347</v>
      </c>
      <c r="C358" s="156" t="s">
        <v>8753</v>
      </c>
      <c r="D358" s="157">
        <v>94.19</v>
      </c>
    </row>
    <row r="359" spans="1:4" ht="23.25" x14ac:dyDescent="0.25">
      <c r="A359" s="154">
        <v>62004</v>
      </c>
      <c r="B359" s="155" t="s">
        <v>13348</v>
      </c>
      <c r="C359" s="156" t="s">
        <v>8753</v>
      </c>
      <c r="D359" s="157">
        <v>94.19</v>
      </c>
    </row>
    <row r="360" spans="1:4" ht="23.25" x14ac:dyDescent="0.25">
      <c r="A360" s="154">
        <v>62021</v>
      </c>
      <c r="B360" s="155" t="s">
        <v>13349</v>
      </c>
      <c r="C360" s="156" t="s">
        <v>8753</v>
      </c>
      <c r="D360" s="157">
        <v>302.98</v>
      </c>
    </row>
    <row r="361" spans="1:4" ht="23.25" x14ac:dyDescent="0.25">
      <c r="A361" s="154">
        <v>62022</v>
      </c>
      <c r="B361" s="155" t="s">
        <v>13350</v>
      </c>
      <c r="C361" s="156" t="s">
        <v>8753</v>
      </c>
      <c r="D361" s="157">
        <v>264.3</v>
      </c>
    </row>
    <row r="362" spans="1:4" ht="23.25" x14ac:dyDescent="0.25">
      <c r="A362" s="154">
        <v>62023</v>
      </c>
      <c r="B362" s="155" t="s">
        <v>13351</v>
      </c>
      <c r="C362" s="156" t="s">
        <v>8753</v>
      </c>
      <c r="D362" s="157">
        <v>424.92</v>
      </c>
    </row>
    <row r="363" spans="1:4" ht="23.25" x14ac:dyDescent="0.25">
      <c r="A363" s="154">
        <v>62024</v>
      </c>
      <c r="B363" s="155" t="s">
        <v>13352</v>
      </c>
      <c r="C363" s="156" t="s">
        <v>8753</v>
      </c>
      <c r="D363" s="157">
        <v>399.25</v>
      </c>
    </row>
    <row r="364" spans="1:4" ht="23.25" x14ac:dyDescent="0.25">
      <c r="A364" s="154">
        <v>62025</v>
      </c>
      <c r="B364" s="155" t="s">
        <v>13353</v>
      </c>
      <c r="C364" s="156" t="s">
        <v>8753</v>
      </c>
      <c r="D364" s="157">
        <v>723.16</v>
      </c>
    </row>
    <row r="365" spans="1:4" x14ac:dyDescent="0.25">
      <c r="A365" s="154">
        <v>62100</v>
      </c>
      <c r="B365" s="155" t="s">
        <v>13354</v>
      </c>
      <c r="C365" s="156" t="s">
        <v>8753</v>
      </c>
      <c r="D365" s="157">
        <v>117.46</v>
      </c>
    </row>
    <row r="366" spans="1:4" x14ac:dyDescent="0.25">
      <c r="A366" s="154">
        <v>62200</v>
      </c>
      <c r="B366" s="155" t="s">
        <v>13355</v>
      </c>
      <c r="C366" s="156" t="s">
        <v>12984</v>
      </c>
      <c r="D366" s="157" t="s">
        <v>12984</v>
      </c>
    </row>
    <row r="367" spans="1:4" x14ac:dyDescent="0.25">
      <c r="A367" s="154">
        <v>62203</v>
      </c>
      <c r="B367" s="155" t="s">
        <v>13356</v>
      </c>
      <c r="C367" s="156" t="s">
        <v>8753</v>
      </c>
      <c r="D367" s="157">
        <v>1376.49</v>
      </c>
    </row>
    <row r="368" spans="1:4" x14ac:dyDescent="0.25">
      <c r="A368" s="154">
        <v>62204</v>
      </c>
      <c r="B368" s="155" t="s">
        <v>13357</v>
      </c>
      <c r="C368" s="156" t="s">
        <v>8753</v>
      </c>
      <c r="D368" s="157">
        <v>2447.96</v>
      </c>
    </row>
    <row r="369" spans="1:4" x14ac:dyDescent="0.25">
      <c r="A369" s="154">
        <v>62205</v>
      </c>
      <c r="B369" s="155" t="s">
        <v>13358</v>
      </c>
      <c r="C369" s="156" t="s">
        <v>8753</v>
      </c>
      <c r="D369" s="157">
        <v>3512.76</v>
      </c>
    </row>
    <row r="370" spans="1:4" x14ac:dyDescent="0.25">
      <c r="A370" s="154">
        <v>62206</v>
      </c>
      <c r="B370" s="155" t="s">
        <v>13359</v>
      </c>
      <c r="C370" s="156" t="s">
        <v>8753</v>
      </c>
      <c r="D370" s="157">
        <v>4582.3</v>
      </c>
    </row>
    <row r="371" spans="1:4" x14ac:dyDescent="0.25">
      <c r="A371" s="154">
        <v>62300</v>
      </c>
      <c r="B371" s="155" t="s">
        <v>13360</v>
      </c>
      <c r="C371" s="156" t="s">
        <v>12984</v>
      </c>
      <c r="D371" s="157" t="s">
        <v>12984</v>
      </c>
    </row>
    <row r="372" spans="1:4" x14ac:dyDescent="0.25">
      <c r="A372" s="154">
        <v>62301</v>
      </c>
      <c r="B372" s="155" t="s">
        <v>13361</v>
      </c>
      <c r="C372" s="156" t="s">
        <v>8753</v>
      </c>
      <c r="D372" s="157">
        <v>593.97</v>
      </c>
    </row>
    <row r="373" spans="1:4" x14ac:dyDescent="0.25">
      <c r="A373" s="154">
        <v>62302</v>
      </c>
      <c r="B373" s="155" t="s">
        <v>13362</v>
      </c>
      <c r="C373" s="156" t="s">
        <v>8753</v>
      </c>
      <c r="D373" s="157">
        <v>658.39</v>
      </c>
    </row>
    <row r="374" spans="1:4" x14ac:dyDescent="0.25">
      <c r="A374" s="154">
        <v>62303</v>
      </c>
      <c r="B374" s="155" t="s">
        <v>13363</v>
      </c>
      <c r="C374" s="156" t="s">
        <v>8753</v>
      </c>
      <c r="D374" s="157">
        <v>722.81</v>
      </c>
    </row>
    <row r="375" spans="1:4" x14ac:dyDescent="0.25">
      <c r="A375" s="154">
        <v>62304</v>
      </c>
      <c r="B375" s="155" t="s">
        <v>13364</v>
      </c>
      <c r="C375" s="156" t="s">
        <v>8753</v>
      </c>
      <c r="D375" s="157">
        <v>56.2</v>
      </c>
    </row>
    <row r="376" spans="1:4" x14ac:dyDescent="0.25">
      <c r="A376" s="154">
        <v>62305</v>
      </c>
      <c r="B376" s="155" t="s">
        <v>13365</v>
      </c>
      <c r="C376" s="156" t="s">
        <v>8753</v>
      </c>
      <c r="D376" s="157">
        <v>157.74</v>
      </c>
    </row>
    <row r="377" spans="1:4" x14ac:dyDescent="0.25">
      <c r="A377" s="154">
        <v>62400</v>
      </c>
      <c r="B377" s="155" t="s">
        <v>13366</v>
      </c>
      <c r="C377" s="156" t="s">
        <v>8740</v>
      </c>
      <c r="D377" s="157">
        <v>122.32</v>
      </c>
    </row>
    <row r="378" spans="1:4" x14ac:dyDescent="0.25">
      <c r="A378" s="154">
        <v>62500</v>
      </c>
      <c r="B378" s="155" t="s">
        <v>13367</v>
      </c>
      <c r="C378" s="156" t="s">
        <v>8740</v>
      </c>
      <c r="D378" s="157">
        <v>131.61000000000001</v>
      </c>
    </row>
    <row r="379" spans="1:4" ht="23.25" x14ac:dyDescent="0.25">
      <c r="A379" s="154">
        <v>62600</v>
      </c>
      <c r="B379" s="155" t="s">
        <v>13368</v>
      </c>
      <c r="C379" s="156" t="s">
        <v>8808</v>
      </c>
      <c r="D379" s="157">
        <v>35.96</v>
      </c>
    </row>
    <row r="380" spans="1:4" x14ac:dyDescent="0.25">
      <c r="A380" s="154">
        <v>62700</v>
      </c>
      <c r="B380" s="155" t="s">
        <v>13369</v>
      </c>
      <c r="C380" s="156" t="s">
        <v>8808</v>
      </c>
      <c r="D380" s="157">
        <v>19.11</v>
      </c>
    </row>
    <row r="381" spans="1:4" x14ac:dyDescent="0.25">
      <c r="A381" s="154">
        <v>62800</v>
      </c>
      <c r="B381" s="155" t="s">
        <v>13370</v>
      </c>
      <c r="C381" s="156" t="s">
        <v>8808</v>
      </c>
      <c r="D381" s="157">
        <v>26.96</v>
      </c>
    </row>
    <row r="382" spans="1:4" ht="34.5" x14ac:dyDescent="0.25">
      <c r="A382" s="154">
        <v>62901</v>
      </c>
      <c r="B382" s="155" t="s">
        <v>13371</v>
      </c>
      <c r="C382" s="156" t="s">
        <v>8808</v>
      </c>
      <c r="D382" s="157">
        <v>16.61</v>
      </c>
    </row>
    <row r="383" spans="1:4" ht="34.5" x14ac:dyDescent="0.25">
      <c r="A383" s="154">
        <v>62902</v>
      </c>
      <c r="B383" s="155" t="s">
        <v>13372</v>
      </c>
      <c r="C383" s="156" t="s">
        <v>8808</v>
      </c>
      <c r="D383" s="157">
        <v>18.93</v>
      </c>
    </row>
    <row r="384" spans="1:4" ht="34.5" x14ac:dyDescent="0.25">
      <c r="A384" s="154">
        <v>62903</v>
      </c>
      <c r="B384" s="155" t="s">
        <v>13373</v>
      </c>
      <c r="C384" s="156" t="s">
        <v>8808</v>
      </c>
      <c r="D384" s="157">
        <v>21.6</v>
      </c>
    </row>
    <row r="385" spans="1:4" ht="34.5" x14ac:dyDescent="0.25">
      <c r="A385" s="154">
        <v>62904</v>
      </c>
      <c r="B385" s="155" t="s">
        <v>13374</v>
      </c>
      <c r="C385" s="156" t="s">
        <v>8808</v>
      </c>
      <c r="D385" s="157">
        <v>41.51</v>
      </c>
    </row>
    <row r="386" spans="1:4" x14ac:dyDescent="0.25">
      <c r="A386" s="154">
        <v>63100</v>
      </c>
      <c r="B386" s="155" t="s">
        <v>13375</v>
      </c>
      <c r="C386" s="156" t="s">
        <v>8808</v>
      </c>
      <c r="D386" s="157">
        <v>17.059999999999999</v>
      </c>
    </row>
    <row r="387" spans="1:4" x14ac:dyDescent="0.25">
      <c r="A387" s="154">
        <v>63200</v>
      </c>
      <c r="B387" s="155" t="s">
        <v>13376</v>
      </c>
      <c r="C387" s="156" t="s">
        <v>8808</v>
      </c>
      <c r="D387" s="157">
        <v>17.87</v>
      </c>
    </row>
    <row r="388" spans="1:4" x14ac:dyDescent="0.25">
      <c r="A388" s="154">
        <v>63300</v>
      </c>
      <c r="B388" s="155" t="s">
        <v>13377</v>
      </c>
      <c r="C388" s="156" t="s">
        <v>8808</v>
      </c>
      <c r="D388" s="157">
        <v>27.59</v>
      </c>
    </row>
    <row r="389" spans="1:4" x14ac:dyDescent="0.25">
      <c r="A389" s="154">
        <v>63400</v>
      </c>
      <c r="B389" s="155" t="s">
        <v>13378</v>
      </c>
      <c r="C389" s="156" t="s">
        <v>8808</v>
      </c>
      <c r="D389" s="157">
        <v>78.89</v>
      </c>
    </row>
    <row r="390" spans="1:4" x14ac:dyDescent="0.25">
      <c r="A390" s="154">
        <v>63500</v>
      </c>
      <c r="B390" s="155" t="s">
        <v>13379</v>
      </c>
      <c r="C390" s="156" t="s">
        <v>8808</v>
      </c>
      <c r="D390" s="157">
        <v>50.88</v>
      </c>
    </row>
    <row r="391" spans="1:4" x14ac:dyDescent="0.25">
      <c r="A391" s="154">
        <v>63700</v>
      </c>
      <c r="B391" s="155" t="s">
        <v>13380</v>
      </c>
      <c r="C391" s="156" t="s">
        <v>8808</v>
      </c>
      <c r="D391" s="157">
        <v>6.02</v>
      </c>
    </row>
    <row r="392" spans="1:4" x14ac:dyDescent="0.25">
      <c r="A392" s="154">
        <v>63800</v>
      </c>
      <c r="B392" s="155" t="s">
        <v>13381</v>
      </c>
      <c r="C392" s="156" t="s">
        <v>8808</v>
      </c>
      <c r="D392" s="157">
        <v>6.12</v>
      </c>
    </row>
    <row r="393" spans="1:4" x14ac:dyDescent="0.25">
      <c r="A393" s="154">
        <v>63900</v>
      </c>
      <c r="B393" s="155" t="s">
        <v>13382</v>
      </c>
      <c r="C393" s="156" t="s">
        <v>8808</v>
      </c>
      <c r="D393" s="157">
        <v>7.67</v>
      </c>
    </row>
    <row r="394" spans="1:4" x14ac:dyDescent="0.25">
      <c r="A394" s="154">
        <v>64000</v>
      </c>
      <c r="B394" s="155" t="s">
        <v>13383</v>
      </c>
      <c r="C394" s="156" t="s">
        <v>8808</v>
      </c>
      <c r="D394" s="157">
        <v>7.86</v>
      </c>
    </row>
    <row r="395" spans="1:4" x14ac:dyDescent="0.25">
      <c r="A395" s="154">
        <v>64100</v>
      </c>
      <c r="B395" s="155" t="s">
        <v>13384</v>
      </c>
      <c r="C395" s="156" t="s">
        <v>8808</v>
      </c>
      <c r="D395" s="157">
        <v>8.06</v>
      </c>
    </row>
    <row r="396" spans="1:4" x14ac:dyDescent="0.25">
      <c r="A396" s="154">
        <v>64200</v>
      </c>
      <c r="B396" s="155" t="s">
        <v>13385</v>
      </c>
      <c r="C396" s="156" t="s">
        <v>8808</v>
      </c>
      <c r="D396" s="157">
        <v>9.16</v>
      </c>
    </row>
    <row r="397" spans="1:4" ht="23.25" x14ac:dyDescent="0.25">
      <c r="A397" s="154">
        <v>64400</v>
      </c>
      <c r="B397" s="155" t="s">
        <v>13386</v>
      </c>
      <c r="C397" s="156" t="s">
        <v>8780</v>
      </c>
      <c r="D397" s="157">
        <v>106.66</v>
      </c>
    </row>
    <row r="398" spans="1:4" x14ac:dyDescent="0.25">
      <c r="A398" s="154">
        <v>64500</v>
      </c>
      <c r="B398" s="155" t="s">
        <v>13387</v>
      </c>
      <c r="C398" s="156" t="s">
        <v>8780</v>
      </c>
      <c r="D398" s="157">
        <v>176.42</v>
      </c>
    </row>
    <row r="399" spans="1:4" ht="23.25" x14ac:dyDescent="0.25">
      <c r="A399" s="154">
        <v>64600</v>
      </c>
      <c r="B399" s="155" t="s">
        <v>13388</v>
      </c>
      <c r="C399" s="156" t="s">
        <v>8808</v>
      </c>
      <c r="D399" s="157">
        <v>25.05</v>
      </c>
    </row>
    <row r="400" spans="1:4" ht="23.25" x14ac:dyDescent="0.25">
      <c r="A400" s="154">
        <v>64700</v>
      </c>
      <c r="B400" s="155" t="s">
        <v>13389</v>
      </c>
      <c r="C400" s="156" t="s">
        <v>8808</v>
      </c>
      <c r="D400" s="157">
        <v>29.88</v>
      </c>
    </row>
    <row r="401" spans="1:4" ht="23.25" x14ac:dyDescent="0.25">
      <c r="A401" s="154">
        <v>64800</v>
      </c>
      <c r="B401" s="155" t="s">
        <v>13390</v>
      </c>
      <c r="C401" s="156" t="s">
        <v>8808</v>
      </c>
      <c r="D401" s="157">
        <v>40.18</v>
      </c>
    </row>
    <row r="402" spans="1:4" x14ac:dyDescent="0.25">
      <c r="A402" s="154">
        <v>64900</v>
      </c>
      <c r="B402" s="155" t="s">
        <v>13391</v>
      </c>
      <c r="C402" s="156" t="s">
        <v>17772</v>
      </c>
      <c r="D402" s="157">
        <v>1.1399999999999999</v>
      </c>
    </row>
    <row r="403" spans="1:4" x14ac:dyDescent="0.25">
      <c r="A403" s="154">
        <v>65000</v>
      </c>
      <c r="B403" s="155" t="s">
        <v>13392</v>
      </c>
      <c r="C403" s="156" t="s">
        <v>8808</v>
      </c>
      <c r="D403" s="157">
        <v>3.16</v>
      </c>
    </row>
    <row r="404" spans="1:4" x14ac:dyDescent="0.25">
      <c r="A404" s="154">
        <v>65100</v>
      </c>
      <c r="B404" s="155" t="s">
        <v>13393</v>
      </c>
      <c r="C404" s="156" t="s">
        <v>8808</v>
      </c>
      <c r="D404" s="157">
        <v>9.7899999999999991</v>
      </c>
    </row>
    <row r="405" spans="1:4" x14ac:dyDescent="0.25">
      <c r="A405" s="154">
        <v>65200</v>
      </c>
      <c r="B405" s="155" t="s">
        <v>13394</v>
      </c>
      <c r="C405" s="156" t="s">
        <v>8808</v>
      </c>
      <c r="D405" s="157">
        <v>13.42</v>
      </c>
    </row>
    <row r="406" spans="1:4" x14ac:dyDescent="0.25">
      <c r="A406" s="154">
        <v>65300</v>
      </c>
      <c r="B406" s="155" t="s">
        <v>13395</v>
      </c>
      <c r="C406" s="156" t="s">
        <v>8808</v>
      </c>
      <c r="D406" s="157">
        <v>17</v>
      </c>
    </row>
    <row r="407" spans="1:4" x14ac:dyDescent="0.25">
      <c r="A407" s="154">
        <v>65400</v>
      </c>
      <c r="B407" s="155" t="s">
        <v>13396</v>
      </c>
      <c r="C407" s="156" t="s">
        <v>8808</v>
      </c>
      <c r="D407" s="157">
        <v>20.63</v>
      </c>
    </row>
    <row r="408" spans="1:4" x14ac:dyDescent="0.25">
      <c r="A408" s="154">
        <v>65500</v>
      </c>
      <c r="B408" s="155" t="s">
        <v>13397</v>
      </c>
      <c r="C408" s="156" t="s">
        <v>8808</v>
      </c>
      <c r="D408" s="157">
        <v>25.77</v>
      </c>
    </row>
    <row r="409" spans="1:4" x14ac:dyDescent="0.25">
      <c r="A409" s="154">
        <v>65600</v>
      </c>
      <c r="B409" s="155" t="s">
        <v>13398</v>
      </c>
      <c r="C409" s="156" t="s">
        <v>8808</v>
      </c>
      <c r="D409" s="157">
        <v>23.89</v>
      </c>
    </row>
    <row r="410" spans="1:4" x14ac:dyDescent="0.25">
      <c r="A410" s="154">
        <v>65700</v>
      </c>
      <c r="B410" s="155" t="s">
        <v>13399</v>
      </c>
      <c r="C410" s="156" t="s">
        <v>8808</v>
      </c>
      <c r="D410" s="157">
        <v>32.99</v>
      </c>
    </row>
    <row r="411" spans="1:4" x14ac:dyDescent="0.25">
      <c r="A411" s="154">
        <v>65800</v>
      </c>
      <c r="B411" s="155" t="s">
        <v>13400</v>
      </c>
      <c r="C411" s="156" t="s">
        <v>8808</v>
      </c>
      <c r="D411" s="157">
        <v>43.22</v>
      </c>
    </row>
    <row r="412" spans="1:4" x14ac:dyDescent="0.25">
      <c r="A412" s="154">
        <v>65900</v>
      </c>
      <c r="B412" s="155" t="s">
        <v>13401</v>
      </c>
      <c r="C412" s="156" t="s">
        <v>8808</v>
      </c>
      <c r="D412" s="157">
        <v>53.44</v>
      </c>
    </row>
    <row r="413" spans="1:4" x14ac:dyDescent="0.25">
      <c r="A413" s="154">
        <v>66000</v>
      </c>
      <c r="B413" s="155" t="s">
        <v>13402</v>
      </c>
      <c r="C413" s="156" t="s">
        <v>8808</v>
      </c>
      <c r="D413" s="157">
        <v>64.64</v>
      </c>
    </row>
    <row r="414" spans="1:4" x14ac:dyDescent="0.25">
      <c r="A414" s="154">
        <v>66500</v>
      </c>
      <c r="B414" s="155" t="s">
        <v>13403</v>
      </c>
      <c r="C414" s="156" t="s">
        <v>12984</v>
      </c>
      <c r="D414" s="157" t="s">
        <v>12984</v>
      </c>
    </row>
    <row r="415" spans="1:4" ht="23.25" x14ac:dyDescent="0.25">
      <c r="A415" s="154">
        <v>66505</v>
      </c>
      <c r="B415" s="155" t="s">
        <v>13404</v>
      </c>
      <c r="C415" s="156" t="s">
        <v>8753</v>
      </c>
      <c r="D415" s="157">
        <v>1568.79</v>
      </c>
    </row>
    <row r="416" spans="1:4" ht="23.25" x14ac:dyDescent="0.25">
      <c r="A416" s="154">
        <v>66506</v>
      </c>
      <c r="B416" s="155" t="s">
        <v>13405</v>
      </c>
      <c r="C416" s="156" t="s">
        <v>8753</v>
      </c>
      <c r="D416" s="157">
        <v>1568.78</v>
      </c>
    </row>
    <row r="417" spans="1:4" ht="23.25" x14ac:dyDescent="0.25">
      <c r="A417" s="154">
        <v>66507</v>
      </c>
      <c r="B417" s="155" t="s">
        <v>13406</v>
      </c>
      <c r="C417" s="156" t="s">
        <v>8753</v>
      </c>
      <c r="D417" s="157">
        <v>2500.67</v>
      </c>
    </row>
    <row r="418" spans="1:4" ht="23.25" x14ac:dyDescent="0.25">
      <c r="A418" s="154">
        <v>66508</v>
      </c>
      <c r="B418" s="155" t="s">
        <v>13407</v>
      </c>
      <c r="C418" s="156" t="s">
        <v>8753</v>
      </c>
      <c r="D418" s="157">
        <v>2500.67</v>
      </c>
    </row>
    <row r="419" spans="1:4" ht="23.25" x14ac:dyDescent="0.25">
      <c r="A419" s="154">
        <v>66521</v>
      </c>
      <c r="B419" s="155" t="s">
        <v>13408</v>
      </c>
      <c r="C419" s="156" t="s">
        <v>8753</v>
      </c>
      <c r="D419" s="157">
        <v>222.37</v>
      </c>
    </row>
    <row r="420" spans="1:4" ht="23.25" x14ac:dyDescent="0.25">
      <c r="A420" s="154">
        <v>66522</v>
      </c>
      <c r="B420" s="155" t="s">
        <v>13409</v>
      </c>
      <c r="C420" s="156" t="s">
        <v>8753</v>
      </c>
      <c r="D420" s="157">
        <v>232.39</v>
      </c>
    </row>
    <row r="421" spans="1:4" ht="23.25" x14ac:dyDescent="0.25">
      <c r="A421" s="154">
        <v>66523</v>
      </c>
      <c r="B421" s="155" t="s">
        <v>13410</v>
      </c>
      <c r="C421" s="156" t="s">
        <v>8753</v>
      </c>
      <c r="D421" s="157">
        <v>261.52999999999997</v>
      </c>
    </row>
    <row r="422" spans="1:4" ht="23.25" x14ac:dyDescent="0.25">
      <c r="A422" s="154">
        <v>66524</v>
      </c>
      <c r="B422" s="155" t="s">
        <v>13411</v>
      </c>
      <c r="C422" s="156" t="s">
        <v>8753</v>
      </c>
      <c r="D422" s="157">
        <v>251.64</v>
      </c>
    </row>
    <row r="423" spans="1:4" ht="23.25" x14ac:dyDescent="0.25">
      <c r="A423" s="154">
        <v>66525</v>
      </c>
      <c r="B423" s="155" t="s">
        <v>13412</v>
      </c>
      <c r="C423" s="156" t="s">
        <v>8753</v>
      </c>
      <c r="D423" s="157">
        <v>330.8</v>
      </c>
    </row>
    <row r="424" spans="1:4" ht="23.25" x14ac:dyDescent="0.25">
      <c r="A424" s="154">
        <v>66527</v>
      </c>
      <c r="B424" s="155" t="s">
        <v>13413</v>
      </c>
      <c r="C424" s="156" t="s">
        <v>8753</v>
      </c>
      <c r="D424" s="157">
        <v>624.82000000000005</v>
      </c>
    </row>
    <row r="425" spans="1:4" x14ac:dyDescent="0.25">
      <c r="A425" s="154">
        <v>66600</v>
      </c>
      <c r="B425" s="155" t="s">
        <v>13414</v>
      </c>
      <c r="C425" s="156" t="s">
        <v>12984</v>
      </c>
      <c r="D425" s="157" t="s">
        <v>12984</v>
      </c>
    </row>
    <row r="426" spans="1:4" x14ac:dyDescent="0.25">
      <c r="A426" s="154">
        <v>66601</v>
      </c>
      <c r="B426" s="155" t="s">
        <v>13415</v>
      </c>
      <c r="C426" s="156" t="s">
        <v>8753</v>
      </c>
      <c r="D426" s="157">
        <v>692.5</v>
      </c>
    </row>
    <row r="427" spans="1:4" x14ac:dyDescent="0.25">
      <c r="A427" s="154">
        <v>66602</v>
      </c>
      <c r="B427" s="155" t="s">
        <v>13416</v>
      </c>
      <c r="C427" s="156" t="s">
        <v>8753</v>
      </c>
      <c r="D427" s="157">
        <v>797.98</v>
      </c>
    </row>
    <row r="428" spans="1:4" ht="23.25" x14ac:dyDescent="0.25">
      <c r="A428" s="154">
        <v>66605</v>
      </c>
      <c r="B428" s="155" t="s">
        <v>13417</v>
      </c>
      <c r="C428" s="156" t="s">
        <v>8753</v>
      </c>
      <c r="D428" s="157">
        <v>56.11</v>
      </c>
    </row>
    <row r="429" spans="1:4" ht="23.25" x14ac:dyDescent="0.25">
      <c r="A429" s="154">
        <v>66606</v>
      </c>
      <c r="B429" s="155" t="s">
        <v>13418</v>
      </c>
      <c r="C429" s="156" t="s">
        <v>8753</v>
      </c>
      <c r="D429" s="157">
        <v>56.11</v>
      </c>
    </row>
    <row r="430" spans="1:4" ht="23.25" x14ac:dyDescent="0.25">
      <c r="A430" s="154">
        <v>66800</v>
      </c>
      <c r="B430" s="155" t="s">
        <v>13419</v>
      </c>
      <c r="C430" s="156" t="s">
        <v>12984</v>
      </c>
      <c r="D430" s="157" t="s">
        <v>12984</v>
      </c>
    </row>
    <row r="431" spans="1:4" ht="23.25" x14ac:dyDescent="0.25">
      <c r="A431" s="154">
        <v>66801</v>
      </c>
      <c r="B431" s="155" t="s">
        <v>13420</v>
      </c>
      <c r="C431" s="156" t="s">
        <v>8808</v>
      </c>
      <c r="D431" s="157">
        <v>18.25</v>
      </c>
    </row>
    <row r="432" spans="1:4" ht="23.25" x14ac:dyDescent="0.25">
      <c r="A432" s="154">
        <v>66802</v>
      </c>
      <c r="B432" s="155" t="s">
        <v>13421</v>
      </c>
      <c r="C432" s="156" t="s">
        <v>8808</v>
      </c>
      <c r="D432" s="157">
        <v>25.23</v>
      </c>
    </row>
    <row r="433" spans="1:4" ht="23.25" x14ac:dyDescent="0.25">
      <c r="A433" s="154">
        <v>66803</v>
      </c>
      <c r="B433" s="155" t="s">
        <v>13422</v>
      </c>
      <c r="C433" s="156" t="s">
        <v>8808</v>
      </c>
      <c r="D433" s="157">
        <v>29.05</v>
      </c>
    </row>
    <row r="434" spans="1:4" ht="23.25" x14ac:dyDescent="0.25">
      <c r="A434" s="154">
        <v>66901</v>
      </c>
      <c r="B434" s="155" t="s">
        <v>13423</v>
      </c>
      <c r="C434" s="156" t="s">
        <v>8780</v>
      </c>
      <c r="D434" s="157">
        <v>2.4</v>
      </c>
    </row>
    <row r="435" spans="1:4" ht="23.25" x14ac:dyDescent="0.25">
      <c r="A435" s="154">
        <v>66902</v>
      </c>
      <c r="B435" s="155" t="s">
        <v>13424</v>
      </c>
      <c r="C435" s="156" t="s">
        <v>8780</v>
      </c>
      <c r="D435" s="157">
        <v>2.89</v>
      </c>
    </row>
    <row r="436" spans="1:4" ht="23.25" x14ac:dyDescent="0.25">
      <c r="A436" s="154">
        <v>66903</v>
      </c>
      <c r="B436" s="155" t="s">
        <v>13425</v>
      </c>
      <c r="C436" s="156" t="s">
        <v>8780</v>
      </c>
      <c r="D436" s="157">
        <v>3.27</v>
      </c>
    </row>
    <row r="437" spans="1:4" ht="23.25" x14ac:dyDescent="0.25">
      <c r="A437" s="154">
        <v>66904</v>
      </c>
      <c r="B437" s="155" t="s">
        <v>13426</v>
      </c>
      <c r="C437" s="156" t="s">
        <v>8780</v>
      </c>
      <c r="D437" s="157">
        <v>3.79</v>
      </c>
    </row>
    <row r="438" spans="1:4" ht="23.25" x14ac:dyDescent="0.25">
      <c r="A438" s="154">
        <v>66905</v>
      </c>
      <c r="B438" s="155" t="s">
        <v>13427</v>
      </c>
      <c r="C438" s="156" t="s">
        <v>8780</v>
      </c>
      <c r="D438" s="157">
        <v>4.6100000000000003</v>
      </c>
    </row>
    <row r="439" spans="1:4" ht="23.25" x14ac:dyDescent="0.25">
      <c r="A439" s="154">
        <v>66906</v>
      </c>
      <c r="B439" s="155" t="s">
        <v>13428</v>
      </c>
      <c r="C439" s="156" t="s">
        <v>8780</v>
      </c>
      <c r="D439" s="157">
        <v>4.53</v>
      </c>
    </row>
    <row r="440" spans="1:4" ht="23.25" x14ac:dyDescent="0.25">
      <c r="A440" s="154">
        <v>66907</v>
      </c>
      <c r="B440" s="155" t="s">
        <v>13429</v>
      </c>
      <c r="C440" s="156" t="s">
        <v>8780</v>
      </c>
      <c r="D440" s="157">
        <v>6.31</v>
      </c>
    </row>
    <row r="441" spans="1:4" ht="23.25" x14ac:dyDescent="0.25">
      <c r="A441" s="154">
        <v>66908</v>
      </c>
      <c r="B441" s="155" t="s">
        <v>13430</v>
      </c>
      <c r="C441" s="156" t="s">
        <v>8780</v>
      </c>
      <c r="D441" s="157">
        <v>8.31</v>
      </c>
    </row>
    <row r="442" spans="1:4" ht="23.25" x14ac:dyDescent="0.25">
      <c r="A442" s="154">
        <v>66909</v>
      </c>
      <c r="B442" s="155" t="s">
        <v>13431</v>
      </c>
      <c r="C442" s="156" t="s">
        <v>8780</v>
      </c>
      <c r="D442" s="157">
        <v>8.7899999999999991</v>
      </c>
    </row>
    <row r="443" spans="1:4" x14ac:dyDescent="0.25">
      <c r="A443" s="154">
        <v>67001</v>
      </c>
      <c r="B443" s="155" t="s">
        <v>13432</v>
      </c>
      <c r="C443" s="156" t="s">
        <v>8780</v>
      </c>
      <c r="D443" s="157">
        <v>20.16</v>
      </c>
    </row>
    <row r="444" spans="1:4" ht="34.5" x14ac:dyDescent="0.25">
      <c r="A444" s="154">
        <v>67002</v>
      </c>
      <c r="B444" s="155" t="s">
        <v>13433</v>
      </c>
      <c r="C444" s="156" t="s">
        <v>8780</v>
      </c>
      <c r="D444" s="157">
        <v>19.03</v>
      </c>
    </row>
    <row r="445" spans="1:4" ht="34.5" x14ac:dyDescent="0.25">
      <c r="A445" s="154">
        <v>67003</v>
      </c>
      <c r="B445" s="155" t="s">
        <v>13434</v>
      </c>
      <c r="C445" s="156" t="s">
        <v>8780</v>
      </c>
      <c r="D445" s="157">
        <v>27.38</v>
      </c>
    </row>
    <row r="446" spans="1:4" ht="23.25" x14ac:dyDescent="0.25">
      <c r="A446" s="154">
        <v>67100</v>
      </c>
      <c r="B446" s="155" t="s">
        <v>13435</v>
      </c>
      <c r="C446" s="156" t="s">
        <v>8904</v>
      </c>
      <c r="D446" s="157">
        <v>236.05</v>
      </c>
    </row>
    <row r="447" spans="1:4" ht="34.5" x14ac:dyDescent="0.25">
      <c r="A447" s="154">
        <v>67200</v>
      </c>
      <c r="B447" s="155" t="s">
        <v>13436</v>
      </c>
      <c r="C447" s="156" t="s">
        <v>8904</v>
      </c>
      <c r="D447" s="157">
        <v>315.07</v>
      </c>
    </row>
    <row r="448" spans="1:4" x14ac:dyDescent="0.25">
      <c r="A448" s="158">
        <v>70000</v>
      </c>
      <c r="B448" s="159" t="s">
        <v>13437</v>
      </c>
      <c r="C448" s="160"/>
      <c r="D448" s="161"/>
    </row>
    <row r="449" spans="1:4" ht="23.25" x14ac:dyDescent="0.25">
      <c r="A449" s="154">
        <v>70100</v>
      </c>
      <c r="B449" s="155" t="s">
        <v>13438</v>
      </c>
      <c r="C449" s="156" t="s">
        <v>8780</v>
      </c>
      <c r="D449" s="157">
        <v>80.44</v>
      </c>
    </row>
    <row r="450" spans="1:4" ht="23.25" x14ac:dyDescent="0.25">
      <c r="A450" s="154">
        <v>70300</v>
      </c>
      <c r="B450" s="155" t="s">
        <v>13439</v>
      </c>
      <c r="C450" s="156" t="s">
        <v>12984</v>
      </c>
      <c r="D450" s="157" t="s">
        <v>12984</v>
      </c>
    </row>
    <row r="451" spans="1:4" ht="23.25" x14ac:dyDescent="0.25">
      <c r="A451" s="154">
        <v>70301</v>
      </c>
      <c r="B451" s="155" t="s">
        <v>13440</v>
      </c>
      <c r="C451" s="156" t="s">
        <v>8780</v>
      </c>
      <c r="D451" s="157">
        <v>216.48</v>
      </c>
    </row>
    <row r="452" spans="1:4" ht="23.25" x14ac:dyDescent="0.25">
      <c r="A452" s="154">
        <v>70302</v>
      </c>
      <c r="B452" s="155" t="s">
        <v>13441</v>
      </c>
      <c r="C452" s="156" t="s">
        <v>8780</v>
      </c>
      <c r="D452" s="157">
        <v>237.4</v>
      </c>
    </row>
    <row r="453" spans="1:4" ht="23.25" x14ac:dyDescent="0.25">
      <c r="A453" s="154">
        <v>70303</v>
      </c>
      <c r="B453" s="155" t="s">
        <v>13442</v>
      </c>
      <c r="C453" s="156" t="s">
        <v>8780</v>
      </c>
      <c r="D453" s="157">
        <v>230.66</v>
      </c>
    </row>
    <row r="454" spans="1:4" ht="23.25" x14ac:dyDescent="0.25">
      <c r="A454" s="154">
        <v>70304</v>
      </c>
      <c r="B454" s="155" t="s">
        <v>13443</v>
      </c>
      <c r="C454" s="156" t="s">
        <v>8780</v>
      </c>
      <c r="D454" s="157">
        <v>252.47</v>
      </c>
    </row>
    <row r="455" spans="1:4" ht="23.25" x14ac:dyDescent="0.25">
      <c r="A455" s="154">
        <v>70305</v>
      </c>
      <c r="B455" s="155" t="s">
        <v>13444</v>
      </c>
      <c r="C455" s="156" t="s">
        <v>8780</v>
      </c>
      <c r="D455" s="157">
        <v>309.73</v>
      </c>
    </row>
    <row r="456" spans="1:4" ht="23.25" x14ac:dyDescent="0.25">
      <c r="A456" s="154">
        <v>70306</v>
      </c>
      <c r="B456" s="155" t="s">
        <v>13445</v>
      </c>
      <c r="C456" s="156" t="s">
        <v>8780</v>
      </c>
      <c r="D456" s="157">
        <v>350.69</v>
      </c>
    </row>
    <row r="457" spans="1:4" ht="23.25" x14ac:dyDescent="0.25">
      <c r="A457" s="154">
        <v>70500</v>
      </c>
      <c r="B457" s="155" t="s">
        <v>13446</v>
      </c>
      <c r="C457" s="156" t="s">
        <v>8780</v>
      </c>
      <c r="D457" s="157">
        <v>211.12</v>
      </c>
    </row>
    <row r="458" spans="1:4" x14ac:dyDescent="0.25">
      <c r="A458" s="154">
        <v>70600</v>
      </c>
      <c r="B458" s="155" t="s">
        <v>13447</v>
      </c>
      <c r="C458" s="156" t="s">
        <v>8740</v>
      </c>
      <c r="D458" s="157">
        <v>39.61</v>
      </c>
    </row>
    <row r="459" spans="1:4" x14ac:dyDescent="0.25">
      <c r="A459" s="154">
        <v>70700</v>
      </c>
      <c r="B459" s="155" t="s">
        <v>13448</v>
      </c>
      <c r="C459" s="156" t="s">
        <v>8780</v>
      </c>
      <c r="D459" s="157">
        <v>44.07</v>
      </c>
    </row>
    <row r="460" spans="1:4" x14ac:dyDescent="0.25">
      <c r="A460" s="154">
        <v>70800</v>
      </c>
      <c r="B460" s="155" t="s">
        <v>13449</v>
      </c>
      <c r="C460" s="156" t="s">
        <v>9041</v>
      </c>
      <c r="D460" s="157">
        <v>8.08</v>
      </c>
    </row>
    <row r="461" spans="1:4" x14ac:dyDescent="0.25">
      <c r="A461" s="154">
        <v>70900</v>
      </c>
      <c r="B461" s="155" t="s">
        <v>13450</v>
      </c>
      <c r="C461" s="156" t="s">
        <v>9041</v>
      </c>
      <c r="D461" s="157">
        <v>7.36</v>
      </c>
    </row>
    <row r="462" spans="1:4" x14ac:dyDescent="0.25">
      <c r="A462" s="154">
        <v>71000</v>
      </c>
      <c r="B462" s="155" t="s">
        <v>13451</v>
      </c>
      <c r="C462" s="156" t="s">
        <v>9041</v>
      </c>
      <c r="D462" s="157">
        <v>7.24</v>
      </c>
    </row>
    <row r="463" spans="1:4" x14ac:dyDescent="0.25">
      <c r="A463" s="154">
        <v>71100</v>
      </c>
      <c r="B463" s="155" t="s">
        <v>13452</v>
      </c>
      <c r="C463" s="156" t="s">
        <v>9041</v>
      </c>
      <c r="D463" s="157">
        <v>8.15</v>
      </c>
    </row>
    <row r="464" spans="1:4" x14ac:dyDescent="0.25">
      <c r="A464" s="154">
        <v>71200</v>
      </c>
      <c r="B464" s="155" t="s">
        <v>13453</v>
      </c>
      <c r="C464" s="156" t="s">
        <v>9041</v>
      </c>
      <c r="D464" s="157">
        <v>7.26</v>
      </c>
    </row>
    <row r="465" spans="1:4" x14ac:dyDescent="0.25">
      <c r="A465" s="154">
        <v>71300</v>
      </c>
      <c r="B465" s="155" t="s">
        <v>13454</v>
      </c>
      <c r="C465" s="156" t="s">
        <v>8740</v>
      </c>
      <c r="D465" s="157">
        <v>305.86</v>
      </c>
    </row>
    <row r="466" spans="1:4" x14ac:dyDescent="0.25">
      <c r="A466" s="154">
        <v>71400</v>
      </c>
      <c r="B466" s="155" t="s">
        <v>13455</v>
      </c>
      <c r="C466" s="156" t="s">
        <v>8740</v>
      </c>
      <c r="D466" s="157">
        <v>315.56</v>
      </c>
    </row>
    <row r="467" spans="1:4" x14ac:dyDescent="0.25">
      <c r="A467" s="154">
        <v>71500</v>
      </c>
      <c r="B467" s="155" t="s">
        <v>13456</v>
      </c>
      <c r="C467" s="156" t="s">
        <v>8740</v>
      </c>
      <c r="D467" s="157">
        <v>325.35000000000002</v>
      </c>
    </row>
    <row r="468" spans="1:4" x14ac:dyDescent="0.25">
      <c r="A468" s="154">
        <v>71600</v>
      </c>
      <c r="B468" s="155" t="s">
        <v>13457</v>
      </c>
      <c r="C468" s="156" t="s">
        <v>8740</v>
      </c>
      <c r="D468" s="157">
        <v>335.49</v>
      </c>
    </row>
    <row r="469" spans="1:4" x14ac:dyDescent="0.25">
      <c r="A469" s="154">
        <v>71700</v>
      </c>
      <c r="B469" s="155" t="s">
        <v>13458</v>
      </c>
      <c r="C469" s="156" t="s">
        <v>8740</v>
      </c>
      <c r="D469" s="157">
        <v>346.02</v>
      </c>
    </row>
    <row r="470" spans="1:4" x14ac:dyDescent="0.25">
      <c r="A470" s="154">
        <v>71800</v>
      </c>
      <c r="B470" s="155" t="s">
        <v>13459</v>
      </c>
      <c r="C470" s="156" t="s">
        <v>8740</v>
      </c>
      <c r="D470" s="157">
        <v>279.48</v>
      </c>
    </row>
    <row r="471" spans="1:4" x14ac:dyDescent="0.25">
      <c r="A471" s="154">
        <v>71900</v>
      </c>
      <c r="B471" s="155" t="s">
        <v>13460</v>
      </c>
      <c r="C471" s="156" t="s">
        <v>8753</v>
      </c>
      <c r="D471" s="157">
        <v>32.229999999999997</v>
      </c>
    </row>
    <row r="472" spans="1:4" x14ac:dyDescent="0.25">
      <c r="A472" s="154">
        <v>72000</v>
      </c>
      <c r="B472" s="155" t="s">
        <v>13461</v>
      </c>
      <c r="C472" s="156" t="s">
        <v>8740</v>
      </c>
      <c r="D472" s="157">
        <v>521.75</v>
      </c>
    </row>
    <row r="473" spans="1:4" x14ac:dyDescent="0.25">
      <c r="A473" s="154">
        <v>72200</v>
      </c>
      <c r="B473" s="155" t="s">
        <v>13462</v>
      </c>
      <c r="C473" s="156" t="s">
        <v>8740</v>
      </c>
      <c r="D473" s="157">
        <v>150.08000000000001</v>
      </c>
    </row>
    <row r="474" spans="1:4" ht="23.25" x14ac:dyDescent="0.25">
      <c r="A474" s="154">
        <v>72300</v>
      </c>
      <c r="B474" s="155" t="s">
        <v>13463</v>
      </c>
      <c r="C474" s="156" t="s">
        <v>8740</v>
      </c>
      <c r="D474" s="157">
        <v>611.16999999999996</v>
      </c>
    </row>
    <row r="475" spans="1:4" ht="23.25" x14ac:dyDescent="0.25">
      <c r="A475" s="154">
        <v>72400</v>
      </c>
      <c r="B475" s="155" t="s">
        <v>13464</v>
      </c>
      <c r="C475" s="156" t="s">
        <v>8740</v>
      </c>
      <c r="D475" s="157">
        <v>499.78</v>
      </c>
    </row>
    <row r="476" spans="1:4" ht="23.25" x14ac:dyDescent="0.25">
      <c r="A476" s="154">
        <v>72500</v>
      </c>
      <c r="B476" s="155" t="s">
        <v>13465</v>
      </c>
      <c r="C476" s="156" t="s">
        <v>8740</v>
      </c>
      <c r="D476" s="157">
        <v>654.83000000000004</v>
      </c>
    </row>
    <row r="477" spans="1:4" ht="23.25" x14ac:dyDescent="0.25">
      <c r="A477" s="154">
        <v>72600</v>
      </c>
      <c r="B477" s="155" t="s">
        <v>13466</v>
      </c>
      <c r="C477" s="156" t="s">
        <v>8740</v>
      </c>
      <c r="D477" s="157">
        <v>562.45000000000005</v>
      </c>
    </row>
    <row r="478" spans="1:4" ht="23.25" x14ac:dyDescent="0.25">
      <c r="A478" s="154">
        <v>73000</v>
      </c>
      <c r="B478" s="155" t="s">
        <v>13467</v>
      </c>
      <c r="C478" s="156" t="s">
        <v>8780</v>
      </c>
      <c r="D478" s="157">
        <v>171.07</v>
      </c>
    </row>
    <row r="479" spans="1:4" ht="23.25" x14ac:dyDescent="0.25">
      <c r="A479" s="154">
        <v>73100</v>
      </c>
      <c r="B479" s="155" t="s">
        <v>13468</v>
      </c>
      <c r="C479" s="156" t="s">
        <v>8780</v>
      </c>
      <c r="D479" s="157">
        <v>194.33</v>
      </c>
    </row>
    <row r="480" spans="1:4" ht="23.25" x14ac:dyDescent="0.25">
      <c r="A480" s="154">
        <v>73200</v>
      </c>
      <c r="B480" s="155" t="s">
        <v>13469</v>
      </c>
      <c r="C480" s="156" t="s">
        <v>8780</v>
      </c>
      <c r="D480" s="157">
        <v>208.93</v>
      </c>
    </row>
    <row r="481" spans="1:4" ht="23.25" x14ac:dyDescent="0.25">
      <c r="A481" s="154">
        <v>73400</v>
      </c>
      <c r="B481" s="155" t="s">
        <v>13470</v>
      </c>
      <c r="C481" s="156" t="s">
        <v>8740</v>
      </c>
      <c r="D481" s="157">
        <v>506.82</v>
      </c>
    </row>
    <row r="482" spans="1:4" x14ac:dyDescent="0.25">
      <c r="A482" s="154">
        <v>73500</v>
      </c>
      <c r="B482" s="155" t="s">
        <v>13391</v>
      </c>
      <c r="C482" s="156" t="s">
        <v>17772</v>
      </c>
      <c r="D482" s="157">
        <v>1.1399999999999999</v>
      </c>
    </row>
    <row r="483" spans="1:4" ht="23.25" x14ac:dyDescent="0.25">
      <c r="A483" s="154">
        <v>73600</v>
      </c>
      <c r="B483" s="155" t="s">
        <v>13471</v>
      </c>
      <c r="C483" s="156" t="s">
        <v>13472</v>
      </c>
      <c r="D483" s="157">
        <v>5.52</v>
      </c>
    </row>
    <row r="484" spans="1:4" ht="23.25" x14ac:dyDescent="0.25">
      <c r="A484" s="154">
        <v>73700</v>
      </c>
      <c r="B484" s="155" t="s">
        <v>13473</v>
      </c>
      <c r="C484" s="156" t="s">
        <v>13472</v>
      </c>
      <c r="D484" s="157">
        <v>3.43</v>
      </c>
    </row>
    <row r="485" spans="1:4" ht="23.25" x14ac:dyDescent="0.25">
      <c r="A485" s="154">
        <v>74001</v>
      </c>
      <c r="B485" s="155" t="s">
        <v>13474</v>
      </c>
      <c r="C485" s="156" t="s">
        <v>8780</v>
      </c>
      <c r="D485" s="157">
        <v>8.52</v>
      </c>
    </row>
    <row r="486" spans="1:4" ht="23.25" x14ac:dyDescent="0.25">
      <c r="A486" s="154">
        <v>74002</v>
      </c>
      <c r="B486" s="155" t="s">
        <v>13475</v>
      </c>
      <c r="C486" s="156" t="s">
        <v>8780</v>
      </c>
      <c r="D486" s="157">
        <v>9.02</v>
      </c>
    </row>
    <row r="487" spans="1:4" ht="23.25" x14ac:dyDescent="0.25">
      <c r="A487" s="154">
        <v>74003</v>
      </c>
      <c r="B487" s="155" t="s">
        <v>13476</v>
      </c>
      <c r="C487" s="156" t="s">
        <v>8780</v>
      </c>
      <c r="D487" s="157">
        <v>9.41</v>
      </c>
    </row>
    <row r="488" spans="1:4" ht="23.25" x14ac:dyDescent="0.25">
      <c r="A488" s="154">
        <v>74004</v>
      </c>
      <c r="B488" s="155" t="s">
        <v>13477</v>
      </c>
      <c r="C488" s="156" t="s">
        <v>8780</v>
      </c>
      <c r="D488" s="157">
        <v>9.94</v>
      </c>
    </row>
    <row r="489" spans="1:4" ht="23.25" x14ac:dyDescent="0.25">
      <c r="A489" s="154">
        <v>74005</v>
      </c>
      <c r="B489" s="155" t="s">
        <v>13478</v>
      </c>
      <c r="C489" s="156" t="s">
        <v>8780</v>
      </c>
      <c r="D489" s="157">
        <v>10.78</v>
      </c>
    </row>
    <row r="490" spans="1:4" ht="23.25" x14ac:dyDescent="0.25">
      <c r="A490" s="154">
        <v>74006</v>
      </c>
      <c r="B490" s="155" t="s">
        <v>13479</v>
      </c>
      <c r="C490" s="156" t="s">
        <v>8780</v>
      </c>
      <c r="D490" s="157">
        <v>10.69</v>
      </c>
    </row>
    <row r="491" spans="1:4" ht="23.25" x14ac:dyDescent="0.25">
      <c r="A491" s="154">
        <v>74007</v>
      </c>
      <c r="B491" s="155" t="s">
        <v>13480</v>
      </c>
      <c r="C491" s="156" t="s">
        <v>8780</v>
      </c>
      <c r="D491" s="157">
        <v>12.51</v>
      </c>
    </row>
    <row r="492" spans="1:4" ht="23.25" x14ac:dyDescent="0.25">
      <c r="A492" s="154">
        <v>74008</v>
      </c>
      <c r="B492" s="155" t="s">
        <v>13481</v>
      </c>
      <c r="C492" s="156" t="s">
        <v>8780</v>
      </c>
      <c r="D492" s="157">
        <v>14.55</v>
      </c>
    </row>
    <row r="493" spans="1:4" ht="23.25" x14ac:dyDescent="0.25">
      <c r="A493" s="154">
        <v>74009</v>
      </c>
      <c r="B493" s="155" t="s">
        <v>13482</v>
      </c>
      <c r="C493" s="156" t="s">
        <v>8780</v>
      </c>
      <c r="D493" s="157">
        <v>15.04</v>
      </c>
    </row>
    <row r="494" spans="1:4" x14ac:dyDescent="0.25">
      <c r="A494" s="158">
        <v>80000</v>
      </c>
      <c r="B494" s="159" t="s">
        <v>13483</v>
      </c>
      <c r="C494" s="160"/>
      <c r="D494" s="161"/>
    </row>
    <row r="495" spans="1:4" x14ac:dyDescent="0.25">
      <c r="A495" s="154">
        <v>80100</v>
      </c>
      <c r="B495" s="155" t="s">
        <v>13484</v>
      </c>
      <c r="C495" s="156" t="s">
        <v>8808</v>
      </c>
      <c r="D495" s="157">
        <v>74.12</v>
      </c>
    </row>
    <row r="496" spans="1:4" x14ac:dyDescent="0.25">
      <c r="A496" s="154">
        <v>80200</v>
      </c>
      <c r="B496" s="155" t="s">
        <v>13485</v>
      </c>
      <c r="C496" s="156" t="s">
        <v>8808</v>
      </c>
      <c r="D496" s="157">
        <v>56.25</v>
      </c>
    </row>
    <row r="497" spans="1:4" x14ac:dyDescent="0.25">
      <c r="A497" s="154">
        <v>80300</v>
      </c>
      <c r="B497" s="155" t="s">
        <v>13486</v>
      </c>
      <c r="C497" s="156" t="s">
        <v>8808</v>
      </c>
      <c r="D497" s="157">
        <v>67.150000000000006</v>
      </c>
    </row>
    <row r="498" spans="1:4" x14ac:dyDescent="0.25">
      <c r="A498" s="154">
        <v>80400</v>
      </c>
      <c r="B498" s="155" t="s">
        <v>13487</v>
      </c>
      <c r="C498" s="156" t="s">
        <v>8808</v>
      </c>
      <c r="D498" s="157">
        <v>82.21</v>
      </c>
    </row>
    <row r="499" spans="1:4" x14ac:dyDescent="0.25">
      <c r="A499" s="154">
        <v>80500</v>
      </c>
      <c r="B499" s="155" t="s">
        <v>13488</v>
      </c>
      <c r="C499" s="156" t="s">
        <v>8808</v>
      </c>
      <c r="D499" s="157">
        <v>93.03</v>
      </c>
    </row>
    <row r="500" spans="1:4" ht="23.25" x14ac:dyDescent="0.25">
      <c r="A500" s="154">
        <v>80600</v>
      </c>
      <c r="B500" s="155" t="s">
        <v>13489</v>
      </c>
      <c r="C500" s="156" t="s">
        <v>8808</v>
      </c>
      <c r="D500" s="157">
        <v>198.29</v>
      </c>
    </row>
    <row r="501" spans="1:4" x14ac:dyDescent="0.25">
      <c r="A501" s="154">
        <v>80700</v>
      </c>
      <c r="B501" s="155" t="s">
        <v>13490</v>
      </c>
      <c r="C501" s="156" t="s">
        <v>8808</v>
      </c>
      <c r="D501" s="157">
        <v>303.58</v>
      </c>
    </row>
    <row r="502" spans="1:4" x14ac:dyDescent="0.25">
      <c r="A502" s="154">
        <v>81300</v>
      </c>
      <c r="B502" s="155" t="s">
        <v>13491</v>
      </c>
      <c r="C502" s="156" t="s">
        <v>8780</v>
      </c>
      <c r="D502" s="157">
        <v>48.8</v>
      </c>
    </row>
    <row r="503" spans="1:4" x14ac:dyDescent="0.25">
      <c r="A503" s="154">
        <v>81400</v>
      </c>
      <c r="B503" s="155" t="s">
        <v>13492</v>
      </c>
      <c r="C503" s="156" t="s">
        <v>12984</v>
      </c>
      <c r="D503" s="157" t="s">
        <v>12984</v>
      </c>
    </row>
    <row r="504" spans="1:4" x14ac:dyDescent="0.25">
      <c r="A504" s="154">
        <v>81401</v>
      </c>
      <c r="B504" s="155" t="s">
        <v>13493</v>
      </c>
      <c r="C504" s="156" t="s">
        <v>8780</v>
      </c>
      <c r="D504" s="157">
        <v>61.98</v>
      </c>
    </row>
    <row r="505" spans="1:4" x14ac:dyDescent="0.25">
      <c r="A505" s="154">
        <v>81402</v>
      </c>
      <c r="B505" s="155" t="s">
        <v>13494</v>
      </c>
      <c r="C505" s="156" t="s">
        <v>8780</v>
      </c>
      <c r="D505" s="157">
        <v>49.41</v>
      </c>
    </row>
    <row r="506" spans="1:4" x14ac:dyDescent="0.25">
      <c r="A506" s="154">
        <v>81500</v>
      </c>
      <c r="B506" s="155" t="s">
        <v>13495</v>
      </c>
      <c r="C506" s="156" t="s">
        <v>12984</v>
      </c>
      <c r="D506" s="157" t="s">
        <v>12984</v>
      </c>
    </row>
    <row r="507" spans="1:4" x14ac:dyDescent="0.25">
      <c r="A507" s="154">
        <v>81501</v>
      </c>
      <c r="B507" s="155" t="s">
        <v>13496</v>
      </c>
      <c r="C507" s="156" t="s">
        <v>8780</v>
      </c>
      <c r="D507" s="157">
        <v>65.81</v>
      </c>
    </row>
    <row r="508" spans="1:4" x14ac:dyDescent="0.25">
      <c r="A508" s="154">
        <v>81502</v>
      </c>
      <c r="B508" s="155" t="s">
        <v>13497</v>
      </c>
      <c r="C508" s="156" t="s">
        <v>8780</v>
      </c>
      <c r="D508" s="157">
        <v>53.24</v>
      </c>
    </row>
    <row r="509" spans="1:4" x14ac:dyDescent="0.25">
      <c r="A509" s="154">
        <v>81600</v>
      </c>
      <c r="B509" s="155" t="s">
        <v>13498</v>
      </c>
      <c r="C509" s="156" t="s">
        <v>8780</v>
      </c>
      <c r="D509" s="157">
        <v>73.64</v>
      </c>
    </row>
    <row r="510" spans="1:4" x14ac:dyDescent="0.25">
      <c r="A510" s="154">
        <v>81801</v>
      </c>
      <c r="B510" s="155" t="s">
        <v>13499</v>
      </c>
      <c r="C510" s="156" t="s">
        <v>17773</v>
      </c>
      <c r="D510" s="157">
        <v>4.16</v>
      </c>
    </row>
    <row r="511" spans="1:4" ht="23.25" x14ac:dyDescent="0.25">
      <c r="A511" s="154">
        <v>81802</v>
      </c>
      <c r="B511" s="155" t="s">
        <v>13500</v>
      </c>
      <c r="C511" s="156" t="s">
        <v>8740</v>
      </c>
      <c r="D511" s="157">
        <v>20.07</v>
      </c>
    </row>
    <row r="512" spans="1:4" x14ac:dyDescent="0.25">
      <c r="A512" s="154">
        <v>81900</v>
      </c>
      <c r="B512" s="155" t="s">
        <v>13449</v>
      </c>
      <c r="C512" s="156" t="s">
        <v>9041</v>
      </c>
      <c r="D512" s="157">
        <v>8.08</v>
      </c>
    </row>
    <row r="513" spans="1:4" x14ac:dyDescent="0.25">
      <c r="A513" s="154">
        <v>82000</v>
      </c>
      <c r="B513" s="155" t="s">
        <v>13501</v>
      </c>
      <c r="C513" s="156" t="s">
        <v>9041</v>
      </c>
      <c r="D513" s="157">
        <v>7.36</v>
      </c>
    </row>
    <row r="514" spans="1:4" x14ac:dyDescent="0.25">
      <c r="A514" s="154">
        <v>82100</v>
      </c>
      <c r="B514" s="155" t="s">
        <v>13502</v>
      </c>
      <c r="C514" s="156" t="s">
        <v>9041</v>
      </c>
      <c r="D514" s="157">
        <v>7.24</v>
      </c>
    </row>
    <row r="515" spans="1:4" x14ac:dyDescent="0.25">
      <c r="A515" s="154">
        <v>82200</v>
      </c>
      <c r="B515" s="155" t="s">
        <v>13452</v>
      </c>
      <c r="C515" s="156" t="s">
        <v>9041</v>
      </c>
      <c r="D515" s="157">
        <v>8.15</v>
      </c>
    </row>
    <row r="516" spans="1:4" x14ac:dyDescent="0.25">
      <c r="A516" s="154">
        <v>82300</v>
      </c>
      <c r="B516" s="155" t="s">
        <v>13453</v>
      </c>
      <c r="C516" s="156" t="s">
        <v>9041</v>
      </c>
      <c r="D516" s="157">
        <v>7.26</v>
      </c>
    </row>
    <row r="517" spans="1:4" x14ac:dyDescent="0.25">
      <c r="A517" s="154">
        <v>82400</v>
      </c>
      <c r="B517" s="155" t="s">
        <v>13503</v>
      </c>
      <c r="C517" s="156" t="s">
        <v>8740</v>
      </c>
      <c r="D517" s="157">
        <v>325.67</v>
      </c>
    </row>
    <row r="518" spans="1:4" x14ac:dyDescent="0.25">
      <c r="A518" s="154">
        <v>82500</v>
      </c>
      <c r="B518" s="155" t="s">
        <v>13504</v>
      </c>
      <c r="C518" s="156" t="s">
        <v>8740</v>
      </c>
      <c r="D518" s="157">
        <v>335.04</v>
      </c>
    </row>
    <row r="519" spans="1:4" x14ac:dyDescent="0.25">
      <c r="A519" s="154">
        <v>82600</v>
      </c>
      <c r="B519" s="155" t="s">
        <v>13505</v>
      </c>
      <c r="C519" s="156" t="s">
        <v>8740</v>
      </c>
      <c r="D519" s="157">
        <v>345.34</v>
      </c>
    </row>
    <row r="520" spans="1:4" x14ac:dyDescent="0.25">
      <c r="A520" s="154">
        <v>82700</v>
      </c>
      <c r="B520" s="155" t="s">
        <v>13506</v>
      </c>
      <c r="C520" s="156" t="s">
        <v>8740</v>
      </c>
      <c r="D520" s="157">
        <v>355.72</v>
      </c>
    </row>
    <row r="521" spans="1:4" x14ac:dyDescent="0.25">
      <c r="A521" s="154">
        <v>82800</v>
      </c>
      <c r="B521" s="155" t="s">
        <v>13507</v>
      </c>
      <c r="C521" s="156" t="s">
        <v>8740</v>
      </c>
      <c r="D521" s="157">
        <v>366.48</v>
      </c>
    </row>
    <row r="522" spans="1:4" ht="23.25" x14ac:dyDescent="0.25">
      <c r="A522" s="154">
        <v>82900</v>
      </c>
      <c r="B522" s="155" t="s">
        <v>13508</v>
      </c>
      <c r="C522" s="156" t="s">
        <v>8740</v>
      </c>
      <c r="D522" s="157">
        <v>472.72</v>
      </c>
    </row>
    <row r="523" spans="1:4" x14ac:dyDescent="0.25">
      <c r="A523" s="154">
        <v>83000</v>
      </c>
      <c r="B523" s="155" t="s">
        <v>13509</v>
      </c>
      <c r="C523" s="156" t="s">
        <v>8740</v>
      </c>
      <c r="D523" s="157">
        <v>642.71</v>
      </c>
    </row>
    <row r="524" spans="1:4" x14ac:dyDescent="0.25">
      <c r="A524" s="154">
        <v>83100</v>
      </c>
      <c r="B524" s="155" t="s">
        <v>13510</v>
      </c>
      <c r="C524" s="156" t="s">
        <v>8780</v>
      </c>
      <c r="D524" s="157">
        <v>160.05000000000001</v>
      </c>
    </row>
    <row r="525" spans="1:4" x14ac:dyDescent="0.25">
      <c r="A525" s="154">
        <v>83200</v>
      </c>
      <c r="B525" s="155" t="s">
        <v>13511</v>
      </c>
      <c r="C525" s="156" t="s">
        <v>8780</v>
      </c>
      <c r="D525" s="157">
        <v>93.07</v>
      </c>
    </row>
    <row r="526" spans="1:4" x14ac:dyDescent="0.25">
      <c r="A526" s="154">
        <v>83300</v>
      </c>
      <c r="B526" s="155" t="s">
        <v>13512</v>
      </c>
      <c r="C526" s="156" t="s">
        <v>8780</v>
      </c>
      <c r="D526" s="157">
        <v>46.65</v>
      </c>
    </row>
    <row r="527" spans="1:4" x14ac:dyDescent="0.25">
      <c r="A527" s="154">
        <v>83400</v>
      </c>
      <c r="B527" s="155" t="s">
        <v>13513</v>
      </c>
      <c r="C527" s="156" t="s">
        <v>8780</v>
      </c>
      <c r="D527" s="157">
        <v>62.6</v>
      </c>
    </row>
    <row r="528" spans="1:4" x14ac:dyDescent="0.25">
      <c r="A528" s="154">
        <v>83500</v>
      </c>
      <c r="B528" s="155" t="s">
        <v>13514</v>
      </c>
      <c r="C528" s="156" t="s">
        <v>8740</v>
      </c>
      <c r="D528" s="157">
        <v>293.39</v>
      </c>
    </row>
    <row r="529" spans="1:4" x14ac:dyDescent="0.25">
      <c r="A529" s="154">
        <v>83600</v>
      </c>
      <c r="B529" s="155" t="s">
        <v>13515</v>
      </c>
      <c r="C529" s="156" t="s">
        <v>8740</v>
      </c>
      <c r="D529" s="157">
        <v>466.29</v>
      </c>
    </row>
    <row r="530" spans="1:4" x14ac:dyDescent="0.25">
      <c r="A530" s="154">
        <v>83700</v>
      </c>
      <c r="B530" s="155" t="s">
        <v>13516</v>
      </c>
      <c r="C530" s="156" t="s">
        <v>8780</v>
      </c>
      <c r="D530" s="157">
        <v>7.63</v>
      </c>
    </row>
    <row r="531" spans="1:4" x14ac:dyDescent="0.25">
      <c r="A531" s="154">
        <v>83800</v>
      </c>
      <c r="B531" s="155" t="s">
        <v>13517</v>
      </c>
      <c r="C531" s="156" t="s">
        <v>8780</v>
      </c>
      <c r="D531" s="157">
        <v>38.57</v>
      </c>
    </row>
    <row r="532" spans="1:4" x14ac:dyDescent="0.25">
      <c r="A532" s="154">
        <v>83900</v>
      </c>
      <c r="B532" s="155" t="s">
        <v>13518</v>
      </c>
      <c r="C532" s="156" t="s">
        <v>8780</v>
      </c>
      <c r="D532" s="157">
        <v>21.96</v>
      </c>
    </row>
    <row r="533" spans="1:4" x14ac:dyDescent="0.25">
      <c r="A533" s="154">
        <v>84000</v>
      </c>
      <c r="B533" s="155" t="s">
        <v>13519</v>
      </c>
      <c r="C533" s="156" t="s">
        <v>8780</v>
      </c>
      <c r="D533" s="157">
        <v>13.79</v>
      </c>
    </row>
    <row r="534" spans="1:4" x14ac:dyDescent="0.25">
      <c r="A534" s="154">
        <v>84100</v>
      </c>
      <c r="B534" s="155" t="s">
        <v>13520</v>
      </c>
      <c r="C534" s="156" t="s">
        <v>8780</v>
      </c>
      <c r="D534" s="157">
        <v>51.71</v>
      </c>
    </row>
    <row r="535" spans="1:4" x14ac:dyDescent="0.25">
      <c r="A535" s="154">
        <v>84200</v>
      </c>
      <c r="B535" s="155" t="s">
        <v>13521</v>
      </c>
      <c r="C535" s="156" t="s">
        <v>8780</v>
      </c>
      <c r="D535" s="157">
        <v>121.54</v>
      </c>
    </row>
    <row r="536" spans="1:4" x14ac:dyDescent="0.25">
      <c r="A536" s="154">
        <v>84300</v>
      </c>
      <c r="B536" s="155" t="s">
        <v>13522</v>
      </c>
      <c r="C536" s="156" t="s">
        <v>8808</v>
      </c>
      <c r="D536" s="157">
        <v>49.15</v>
      </c>
    </row>
    <row r="537" spans="1:4" x14ac:dyDescent="0.25">
      <c r="A537" s="154">
        <v>84400</v>
      </c>
      <c r="B537" s="155" t="s">
        <v>13523</v>
      </c>
      <c r="C537" s="156" t="s">
        <v>8808</v>
      </c>
      <c r="D537" s="157">
        <v>101.19</v>
      </c>
    </row>
    <row r="538" spans="1:4" x14ac:dyDescent="0.25">
      <c r="A538" s="154">
        <v>84500</v>
      </c>
      <c r="B538" s="155" t="s">
        <v>13524</v>
      </c>
      <c r="C538" s="156" t="s">
        <v>17762</v>
      </c>
      <c r="D538" s="157">
        <v>104.65</v>
      </c>
    </row>
    <row r="539" spans="1:4" x14ac:dyDescent="0.25">
      <c r="A539" s="154">
        <v>84600</v>
      </c>
      <c r="B539" s="155" t="s">
        <v>13525</v>
      </c>
      <c r="C539" s="156" t="s">
        <v>17762</v>
      </c>
      <c r="D539" s="157">
        <v>128.1</v>
      </c>
    </row>
    <row r="540" spans="1:4" x14ac:dyDescent="0.25">
      <c r="A540" s="154">
        <v>84800</v>
      </c>
      <c r="B540" s="155" t="s">
        <v>13526</v>
      </c>
      <c r="C540" s="156" t="s">
        <v>12984</v>
      </c>
      <c r="D540" s="157" t="s">
        <v>12984</v>
      </c>
    </row>
    <row r="541" spans="1:4" x14ac:dyDescent="0.25">
      <c r="A541" s="154">
        <v>84801</v>
      </c>
      <c r="B541" s="155" t="s">
        <v>13527</v>
      </c>
      <c r="C541" s="156" t="s">
        <v>8808</v>
      </c>
      <c r="D541" s="157">
        <v>669.01</v>
      </c>
    </row>
    <row r="542" spans="1:4" x14ac:dyDescent="0.25">
      <c r="A542" s="154">
        <v>84802</v>
      </c>
      <c r="B542" s="155" t="s">
        <v>13528</v>
      </c>
      <c r="C542" s="156" t="s">
        <v>8780</v>
      </c>
      <c r="D542" s="157">
        <v>50.82</v>
      </c>
    </row>
    <row r="543" spans="1:4" x14ac:dyDescent="0.25">
      <c r="A543" s="154">
        <v>84900</v>
      </c>
      <c r="B543" s="155" t="s">
        <v>13529</v>
      </c>
      <c r="C543" s="156" t="s">
        <v>8740</v>
      </c>
      <c r="D543" s="157">
        <v>129.32</v>
      </c>
    </row>
    <row r="544" spans="1:4" x14ac:dyDescent="0.25">
      <c r="A544" s="154">
        <v>85000</v>
      </c>
      <c r="B544" s="155" t="s">
        <v>13530</v>
      </c>
      <c r="C544" s="156" t="s">
        <v>8740</v>
      </c>
      <c r="D544" s="157">
        <v>53.45</v>
      </c>
    </row>
    <row r="545" spans="1:4" x14ac:dyDescent="0.25">
      <c r="A545" s="154">
        <v>85100</v>
      </c>
      <c r="B545" s="155" t="s">
        <v>13531</v>
      </c>
      <c r="C545" s="156" t="s">
        <v>8740</v>
      </c>
      <c r="D545" s="157">
        <v>258.64999999999998</v>
      </c>
    </row>
    <row r="546" spans="1:4" x14ac:dyDescent="0.25">
      <c r="A546" s="154">
        <v>85300</v>
      </c>
      <c r="B546" s="155" t="s">
        <v>13532</v>
      </c>
      <c r="C546" s="156" t="s">
        <v>8753</v>
      </c>
      <c r="D546" s="157">
        <v>89.6</v>
      </c>
    </row>
    <row r="547" spans="1:4" x14ac:dyDescent="0.25">
      <c r="A547" s="154">
        <v>85400</v>
      </c>
      <c r="B547" s="155" t="s">
        <v>13533</v>
      </c>
      <c r="C547" s="156" t="s">
        <v>8753</v>
      </c>
      <c r="D547" s="157">
        <v>98.87</v>
      </c>
    </row>
    <row r="548" spans="1:4" x14ac:dyDescent="0.25">
      <c r="A548" s="154">
        <v>85500</v>
      </c>
      <c r="B548" s="155" t="s">
        <v>13534</v>
      </c>
      <c r="C548" s="156" t="s">
        <v>8753</v>
      </c>
      <c r="D548" s="157">
        <v>263.47000000000003</v>
      </c>
    </row>
    <row r="549" spans="1:4" x14ac:dyDescent="0.25">
      <c r="A549" s="154">
        <v>85600</v>
      </c>
      <c r="B549" s="155" t="s">
        <v>13535</v>
      </c>
      <c r="C549" s="156" t="s">
        <v>8753</v>
      </c>
      <c r="D549" s="157">
        <v>303.88</v>
      </c>
    </row>
    <row r="550" spans="1:4" ht="23.25" x14ac:dyDescent="0.25">
      <c r="A550" s="154">
        <v>85700</v>
      </c>
      <c r="B550" s="155" t="s">
        <v>13536</v>
      </c>
      <c r="C550" s="156" t="s">
        <v>8808</v>
      </c>
      <c r="D550" s="157">
        <v>443.52</v>
      </c>
    </row>
    <row r="551" spans="1:4" ht="23.25" x14ac:dyDescent="0.25">
      <c r="A551" s="154">
        <v>85800</v>
      </c>
      <c r="B551" s="155" t="s">
        <v>13537</v>
      </c>
      <c r="C551" s="156" t="s">
        <v>8808</v>
      </c>
      <c r="D551" s="157">
        <v>867</v>
      </c>
    </row>
    <row r="552" spans="1:4" ht="23.25" x14ac:dyDescent="0.25">
      <c r="A552" s="154">
        <v>86200</v>
      </c>
      <c r="B552" s="155" t="s">
        <v>13538</v>
      </c>
      <c r="C552" s="156" t="s">
        <v>9041</v>
      </c>
      <c r="D552" s="157">
        <v>24.44</v>
      </c>
    </row>
    <row r="553" spans="1:4" ht="23.25" x14ac:dyDescent="0.25">
      <c r="A553" s="154">
        <v>86300</v>
      </c>
      <c r="B553" s="155" t="s">
        <v>13539</v>
      </c>
      <c r="C553" s="156" t="s">
        <v>9041</v>
      </c>
      <c r="D553" s="157">
        <v>24.26</v>
      </c>
    </row>
    <row r="554" spans="1:4" ht="23.25" x14ac:dyDescent="0.25">
      <c r="A554" s="154">
        <v>86400</v>
      </c>
      <c r="B554" s="155" t="s">
        <v>13540</v>
      </c>
      <c r="C554" s="156" t="s">
        <v>9041</v>
      </c>
      <c r="D554" s="157">
        <v>21.13</v>
      </c>
    </row>
    <row r="555" spans="1:4" x14ac:dyDescent="0.25">
      <c r="A555" s="154">
        <v>86500</v>
      </c>
      <c r="B555" s="155" t="s">
        <v>13541</v>
      </c>
      <c r="C555" s="156" t="s">
        <v>8753</v>
      </c>
      <c r="D555" s="157">
        <v>343.28</v>
      </c>
    </row>
    <row r="556" spans="1:4" x14ac:dyDescent="0.25">
      <c r="A556" s="154">
        <v>86600</v>
      </c>
      <c r="B556" s="155" t="s">
        <v>13542</v>
      </c>
      <c r="C556" s="156" t="s">
        <v>8753</v>
      </c>
      <c r="D556" s="157">
        <v>532.28</v>
      </c>
    </row>
    <row r="557" spans="1:4" x14ac:dyDescent="0.25">
      <c r="A557" s="154">
        <v>86700</v>
      </c>
      <c r="B557" s="155" t="s">
        <v>13543</v>
      </c>
      <c r="C557" s="156" t="s">
        <v>8753</v>
      </c>
      <c r="D557" s="157">
        <v>966.09</v>
      </c>
    </row>
    <row r="558" spans="1:4" x14ac:dyDescent="0.25">
      <c r="A558" s="154">
        <v>86800</v>
      </c>
      <c r="B558" s="155" t="s">
        <v>13544</v>
      </c>
      <c r="C558" s="156" t="s">
        <v>8808</v>
      </c>
      <c r="D558" s="157">
        <v>58.62</v>
      </c>
    </row>
    <row r="559" spans="1:4" x14ac:dyDescent="0.25">
      <c r="A559" s="154">
        <v>87000</v>
      </c>
      <c r="B559" s="155" t="s">
        <v>13545</v>
      </c>
      <c r="C559" s="156" t="s">
        <v>8780</v>
      </c>
      <c r="D559" s="157">
        <v>53.19</v>
      </c>
    </row>
    <row r="560" spans="1:4" ht="23.25" x14ac:dyDescent="0.25">
      <c r="A560" s="154">
        <v>87100</v>
      </c>
      <c r="B560" s="155" t="s">
        <v>13546</v>
      </c>
      <c r="C560" s="156" t="s">
        <v>8808</v>
      </c>
      <c r="D560" s="157">
        <v>990.85</v>
      </c>
    </row>
    <row r="561" spans="1:4" ht="23.25" x14ac:dyDescent="0.25">
      <c r="A561" s="154">
        <v>87200</v>
      </c>
      <c r="B561" s="155" t="s">
        <v>13547</v>
      </c>
      <c r="C561" s="156" t="s">
        <v>8808</v>
      </c>
      <c r="D561" s="157">
        <v>1112.72</v>
      </c>
    </row>
    <row r="562" spans="1:4" ht="23.25" x14ac:dyDescent="0.25">
      <c r="A562" s="154">
        <v>87300</v>
      </c>
      <c r="B562" s="155" t="s">
        <v>13548</v>
      </c>
      <c r="C562" s="156" t="s">
        <v>9041</v>
      </c>
      <c r="D562" s="157">
        <v>19.98</v>
      </c>
    </row>
    <row r="563" spans="1:4" ht="23.25" x14ac:dyDescent="0.25">
      <c r="A563" s="154">
        <v>87600</v>
      </c>
      <c r="B563" s="155" t="s">
        <v>13549</v>
      </c>
      <c r="C563" s="156" t="s">
        <v>8808</v>
      </c>
      <c r="D563" s="157">
        <v>31.44</v>
      </c>
    </row>
    <row r="564" spans="1:4" ht="23.25" x14ac:dyDescent="0.25">
      <c r="A564" s="154">
        <v>87700</v>
      </c>
      <c r="B564" s="155" t="s">
        <v>13550</v>
      </c>
      <c r="C564" s="156" t="s">
        <v>8808</v>
      </c>
      <c r="D564" s="157">
        <v>164</v>
      </c>
    </row>
    <row r="565" spans="1:4" ht="23.25" x14ac:dyDescent="0.25">
      <c r="A565" s="154">
        <v>87800</v>
      </c>
      <c r="B565" s="155" t="s">
        <v>13551</v>
      </c>
      <c r="C565" s="156" t="s">
        <v>8808</v>
      </c>
      <c r="D565" s="157">
        <v>839.52</v>
      </c>
    </row>
    <row r="566" spans="1:4" x14ac:dyDescent="0.25">
      <c r="A566" s="154">
        <v>87900</v>
      </c>
      <c r="B566" s="155" t="s">
        <v>13552</v>
      </c>
      <c r="C566" s="156" t="s">
        <v>8753</v>
      </c>
      <c r="D566" s="157">
        <v>1617.31</v>
      </c>
    </row>
    <row r="567" spans="1:4" x14ac:dyDescent="0.25">
      <c r="A567" s="154">
        <v>88000</v>
      </c>
      <c r="B567" s="155" t="s">
        <v>13553</v>
      </c>
      <c r="C567" s="156" t="s">
        <v>8740</v>
      </c>
      <c r="D567" s="157">
        <v>7.72</v>
      </c>
    </row>
    <row r="568" spans="1:4" x14ac:dyDescent="0.25">
      <c r="A568" s="154">
        <v>88600</v>
      </c>
      <c r="B568" s="155" t="s">
        <v>13554</v>
      </c>
      <c r="C568" s="156" t="s">
        <v>17769</v>
      </c>
      <c r="D568" s="157">
        <v>1.31</v>
      </c>
    </row>
    <row r="569" spans="1:4" x14ac:dyDescent="0.25">
      <c r="A569" s="154">
        <v>88700</v>
      </c>
      <c r="B569" s="155" t="s">
        <v>13555</v>
      </c>
      <c r="C569" s="156" t="s">
        <v>8740</v>
      </c>
      <c r="D569" s="157">
        <v>16.98</v>
      </c>
    </row>
    <row r="570" spans="1:4" x14ac:dyDescent="0.25">
      <c r="A570" s="158">
        <v>90000</v>
      </c>
      <c r="B570" s="159" t="s">
        <v>13556</v>
      </c>
      <c r="C570" s="160"/>
      <c r="D570" s="161"/>
    </row>
    <row r="571" spans="1:4" ht="23.25" x14ac:dyDescent="0.25">
      <c r="A571" s="154">
        <v>90100</v>
      </c>
      <c r="B571" s="155" t="s">
        <v>13557</v>
      </c>
      <c r="C571" s="156" t="s">
        <v>8780</v>
      </c>
      <c r="D571" s="157">
        <v>7.63</v>
      </c>
    </row>
    <row r="572" spans="1:4" ht="23.25" x14ac:dyDescent="0.25">
      <c r="A572" s="154">
        <v>90200</v>
      </c>
      <c r="B572" s="155" t="s">
        <v>13558</v>
      </c>
      <c r="C572" s="156" t="s">
        <v>8780</v>
      </c>
      <c r="D572" s="157">
        <v>8.91</v>
      </c>
    </row>
    <row r="573" spans="1:4" ht="23.25" x14ac:dyDescent="0.25">
      <c r="A573" s="154">
        <v>90300</v>
      </c>
      <c r="B573" s="155" t="s">
        <v>13559</v>
      </c>
      <c r="C573" s="156" t="s">
        <v>8780</v>
      </c>
      <c r="D573" s="157">
        <v>9.77</v>
      </c>
    </row>
    <row r="574" spans="1:4" ht="23.25" x14ac:dyDescent="0.25">
      <c r="A574" s="154">
        <v>90400</v>
      </c>
      <c r="B574" s="155" t="s">
        <v>13560</v>
      </c>
      <c r="C574" s="156" t="s">
        <v>8780</v>
      </c>
      <c r="D574" s="157">
        <v>10.74</v>
      </c>
    </row>
    <row r="575" spans="1:4" x14ac:dyDescent="0.25">
      <c r="A575" s="158">
        <v>100000</v>
      </c>
      <c r="B575" s="159" t="s">
        <v>13561</v>
      </c>
      <c r="C575" s="160"/>
      <c r="D575" s="161"/>
    </row>
    <row r="576" spans="1:4" x14ac:dyDescent="0.25">
      <c r="A576" s="154">
        <v>100100</v>
      </c>
      <c r="B576" s="155" t="s">
        <v>13562</v>
      </c>
      <c r="C576" s="156" t="s">
        <v>12984</v>
      </c>
      <c r="D576" s="157" t="s">
        <v>12984</v>
      </c>
    </row>
    <row r="577" spans="1:4" x14ac:dyDescent="0.25">
      <c r="A577" s="154">
        <v>100101</v>
      </c>
      <c r="B577" s="155" t="s">
        <v>13563</v>
      </c>
      <c r="C577" s="156" t="s">
        <v>17774</v>
      </c>
      <c r="D577" s="157">
        <v>6.71</v>
      </c>
    </row>
    <row r="578" spans="1:4" x14ac:dyDescent="0.25">
      <c r="A578" s="154">
        <v>100102</v>
      </c>
      <c r="B578" s="155" t="s">
        <v>13564</v>
      </c>
      <c r="C578" s="156" t="s">
        <v>8740</v>
      </c>
      <c r="D578" s="157">
        <v>4.18</v>
      </c>
    </row>
    <row r="579" spans="1:4" x14ac:dyDescent="0.25">
      <c r="A579" s="154">
        <v>100200</v>
      </c>
      <c r="B579" s="155" t="s">
        <v>13565</v>
      </c>
      <c r="C579" s="156" t="s">
        <v>8780</v>
      </c>
      <c r="D579" s="157">
        <v>5.93</v>
      </c>
    </row>
    <row r="580" spans="1:4" x14ac:dyDescent="0.25">
      <c r="A580" s="154">
        <v>100300</v>
      </c>
      <c r="B580" s="155" t="s">
        <v>13566</v>
      </c>
      <c r="C580" s="156" t="s">
        <v>8780</v>
      </c>
      <c r="D580" s="157">
        <v>25.62</v>
      </c>
    </row>
    <row r="581" spans="1:4" x14ac:dyDescent="0.25">
      <c r="A581" s="154">
        <v>100400</v>
      </c>
      <c r="B581" s="155" t="s">
        <v>13567</v>
      </c>
      <c r="C581" s="156" t="s">
        <v>8780</v>
      </c>
      <c r="D581" s="157">
        <v>53.34</v>
      </c>
    </row>
    <row r="582" spans="1:4" x14ac:dyDescent="0.25">
      <c r="A582" s="154">
        <v>100500</v>
      </c>
      <c r="B582" s="155" t="s">
        <v>13568</v>
      </c>
      <c r="C582" s="156" t="s">
        <v>8780</v>
      </c>
      <c r="D582" s="157">
        <v>84.57</v>
      </c>
    </row>
    <row r="583" spans="1:4" x14ac:dyDescent="0.25">
      <c r="A583" s="154">
        <v>100600</v>
      </c>
      <c r="B583" s="155" t="s">
        <v>13569</v>
      </c>
      <c r="C583" s="156" t="s">
        <v>8780</v>
      </c>
      <c r="D583" s="157">
        <v>41.21</v>
      </c>
    </row>
    <row r="584" spans="1:4" x14ac:dyDescent="0.25">
      <c r="A584" s="154">
        <v>100700</v>
      </c>
      <c r="B584" s="155" t="s">
        <v>13570</v>
      </c>
      <c r="C584" s="156" t="s">
        <v>12984</v>
      </c>
      <c r="D584" s="157" t="s">
        <v>12984</v>
      </c>
    </row>
    <row r="585" spans="1:4" ht="23.25" x14ac:dyDescent="0.25">
      <c r="A585" s="154">
        <v>100702</v>
      </c>
      <c r="B585" s="155" t="s">
        <v>13571</v>
      </c>
      <c r="C585" s="156" t="s">
        <v>8740</v>
      </c>
      <c r="D585" s="157">
        <v>568.66</v>
      </c>
    </row>
    <row r="586" spans="1:4" ht="23.25" x14ac:dyDescent="0.25">
      <c r="A586" s="154">
        <v>100703</v>
      </c>
      <c r="B586" s="155" t="s">
        <v>13572</v>
      </c>
      <c r="C586" s="156" t="s">
        <v>8740</v>
      </c>
      <c r="D586" s="157">
        <v>580.84</v>
      </c>
    </row>
    <row r="587" spans="1:4" ht="23.25" x14ac:dyDescent="0.25">
      <c r="A587" s="154">
        <v>100704</v>
      </c>
      <c r="B587" s="155" t="s">
        <v>13573</v>
      </c>
      <c r="C587" s="156" t="s">
        <v>8740</v>
      </c>
      <c r="D587" s="157">
        <v>602.54999999999995</v>
      </c>
    </row>
    <row r="588" spans="1:4" x14ac:dyDescent="0.25">
      <c r="A588" s="154">
        <v>100800</v>
      </c>
      <c r="B588" s="155" t="s">
        <v>13574</v>
      </c>
      <c r="C588" s="156" t="s">
        <v>12984</v>
      </c>
      <c r="D588" s="157" t="s">
        <v>12984</v>
      </c>
    </row>
    <row r="589" spans="1:4" x14ac:dyDescent="0.25">
      <c r="A589" s="154">
        <v>100801</v>
      </c>
      <c r="B589" s="155" t="s">
        <v>13575</v>
      </c>
      <c r="C589" s="156" t="s">
        <v>8740</v>
      </c>
      <c r="D589" s="157">
        <v>2747.12</v>
      </c>
    </row>
    <row r="590" spans="1:4" x14ac:dyDescent="0.25">
      <c r="A590" s="154">
        <v>100802</v>
      </c>
      <c r="B590" s="155" t="s">
        <v>13576</v>
      </c>
      <c r="C590" s="156" t="s">
        <v>8740</v>
      </c>
      <c r="D590" s="157">
        <v>2966.52</v>
      </c>
    </row>
    <row r="591" spans="1:4" x14ac:dyDescent="0.25">
      <c r="A591" s="154">
        <v>100900</v>
      </c>
      <c r="B591" s="155" t="s">
        <v>13577</v>
      </c>
      <c r="C591" s="156" t="s">
        <v>8808</v>
      </c>
      <c r="D591" s="157">
        <v>17.54</v>
      </c>
    </row>
    <row r="592" spans="1:4" x14ac:dyDescent="0.25">
      <c r="A592" s="154">
        <v>101000</v>
      </c>
      <c r="B592" s="155" t="s">
        <v>13578</v>
      </c>
      <c r="C592" s="156" t="s">
        <v>8753</v>
      </c>
      <c r="D592" s="157">
        <v>6.03</v>
      </c>
    </row>
    <row r="593" spans="1:4" x14ac:dyDescent="0.25">
      <c r="A593" s="154">
        <v>101100</v>
      </c>
      <c r="B593" s="155" t="s">
        <v>13579</v>
      </c>
      <c r="C593" s="156" t="s">
        <v>9041</v>
      </c>
      <c r="D593" s="157">
        <v>126.34</v>
      </c>
    </row>
    <row r="594" spans="1:4" x14ac:dyDescent="0.25">
      <c r="A594" s="154">
        <v>101200</v>
      </c>
      <c r="B594" s="155" t="s">
        <v>13580</v>
      </c>
      <c r="C594" s="156" t="s">
        <v>6207</v>
      </c>
      <c r="D594" s="157">
        <v>0.88</v>
      </c>
    </row>
    <row r="595" spans="1:4" ht="23.25" x14ac:dyDescent="0.25">
      <c r="A595" s="154">
        <v>101300</v>
      </c>
      <c r="B595" s="155" t="s">
        <v>13581</v>
      </c>
      <c r="C595" s="156" t="s">
        <v>9041</v>
      </c>
      <c r="D595" s="157">
        <v>100.5</v>
      </c>
    </row>
    <row r="596" spans="1:4" x14ac:dyDescent="0.25">
      <c r="A596" s="154">
        <v>101500</v>
      </c>
      <c r="B596" s="155" t="s">
        <v>13582</v>
      </c>
      <c r="C596" s="156" t="s">
        <v>8780</v>
      </c>
      <c r="D596" s="157">
        <v>1.6</v>
      </c>
    </row>
    <row r="597" spans="1:4" x14ac:dyDescent="0.25">
      <c r="A597" s="154">
        <v>101600</v>
      </c>
      <c r="B597" s="155" t="s">
        <v>13583</v>
      </c>
      <c r="C597" s="156" t="s">
        <v>12984</v>
      </c>
      <c r="D597" s="157" t="s">
        <v>12984</v>
      </c>
    </row>
    <row r="598" spans="1:4" x14ac:dyDescent="0.25">
      <c r="A598" s="154">
        <v>101601</v>
      </c>
      <c r="B598" s="155" t="s">
        <v>13584</v>
      </c>
      <c r="C598" s="156" t="s">
        <v>8780</v>
      </c>
      <c r="D598" s="157">
        <v>37.869999999999997</v>
      </c>
    </row>
    <row r="599" spans="1:4" x14ac:dyDescent="0.25">
      <c r="A599" s="154">
        <v>101602</v>
      </c>
      <c r="B599" s="155" t="s">
        <v>13585</v>
      </c>
      <c r="C599" s="156" t="s">
        <v>8808</v>
      </c>
      <c r="D599" s="157">
        <v>10.35</v>
      </c>
    </row>
    <row r="600" spans="1:4" x14ac:dyDescent="0.25">
      <c r="A600" s="154">
        <v>101603</v>
      </c>
      <c r="B600" s="155" t="s">
        <v>13586</v>
      </c>
      <c r="C600" s="156" t="s">
        <v>8780</v>
      </c>
      <c r="D600" s="157">
        <v>202.13</v>
      </c>
    </row>
    <row r="601" spans="1:4" x14ac:dyDescent="0.25">
      <c r="A601" s="154">
        <v>101700</v>
      </c>
      <c r="B601" s="155" t="s">
        <v>13587</v>
      </c>
      <c r="C601" s="156" t="s">
        <v>8780</v>
      </c>
      <c r="D601" s="157">
        <v>5.3</v>
      </c>
    </row>
    <row r="602" spans="1:4" x14ac:dyDescent="0.25">
      <c r="A602" s="154">
        <v>101800</v>
      </c>
      <c r="B602" s="155" t="s">
        <v>13588</v>
      </c>
      <c r="C602" s="156" t="s">
        <v>8780</v>
      </c>
      <c r="D602" s="157">
        <v>2.86</v>
      </c>
    </row>
    <row r="603" spans="1:4" x14ac:dyDescent="0.25">
      <c r="A603" s="154">
        <v>101900</v>
      </c>
      <c r="B603" s="155" t="s">
        <v>13589</v>
      </c>
      <c r="C603" s="156" t="s">
        <v>8780</v>
      </c>
      <c r="D603" s="157">
        <v>6.44</v>
      </c>
    </row>
    <row r="604" spans="1:4" ht="23.25" x14ac:dyDescent="0.25">
      <c r="A604" s="154">
        <v>102000</v>
      </c>
      <c r="B604" s="155" t="s">
        <v>13590</v>
      </c>
      <c r="C604" s="156" t="s">
        <v>9041</v>
      </c>
      <c r="D604" s="157">
        <v>74.67</v>
      </c>
    </row>
    <row r="605" spans="1:4" x14ac:dyDescent="0.25">
      <c r="A605" s="154">
        <v>102100</v>
      </c>
      <c r="B605" s="155" t="s">
        <v>13591</v>
      </c>
      <c r="C605" s="156" t="s">
        <v>8780</v>
      </c>
      <c r="D605" s="157">
        <v>87.25</v>
      </c>
    </row>
    <row r="606" spans="1:4" x14ac:dyDescent="0.25">
      <c r="A606" s="154">
        <v>102200</v>
      </c>
      <c r="B606" s="155" t="s">
        <v>13592</v>
      </c>
      <c r="C606" s="156" t="s">
        <v>8780</v>
      </c>
      <c r="D606" s="157">
        <v>9.82</v>
      </c>
    </row>
    <row r="607" spans="1:4" x14ac:dyDescent="0.25">
      <c r="A607" s="154">
        <v>102300</v>
      </c>
      <c r="B607" s="155" t="s">
        <v>13593</v>
      </c>
      <c r="C607" s="156" t="s">
        <v>8780</v>
      </c>
      <c r="D607" s="157">
        <v>17.87</v>
      </c>
    </row>
    <row r="608" spans="1:4" x14ac:dyDescent="0.25">
      <c r="A608" s="154">
        <v>102400</v>
      </c>
      <c r="B608" s="155" t="s">
        <v>13594</v>
      </c>
      <c r="C608" s="156" t="s">
        <v>12984</v>
      </c>
      <c r="D608" s="157" t="s">
        <v>12984</v>
      </c>
    </row>
    <row r="609" spans="1:4" x14ac:dyDescent="0.25">
      <c r="A609" s="154">
        <v>102401</v>
      </c>
      <c r="B609" s="155" t="s">
        <v>13595</v>
      </c>
      <c r="C609" s="156" t="s">
        <v>17765</v>
      </c>
      <c r="D609" s="157">
        <v>0.63</v>
      </c>
    </row>
    <row r="610" spans="1:4" x14ac:dyDescent="0.25">
      <c r="A610" s="154">
        <v>102402</v>
      </c>
      <c r="B610" s="155" t="s">
        <v>13596</v>
      </c>
      <c r="C610" s="156" t="s">
        <v>17765</v>
      </c>
      <c r="D610" s="157">
        <v>0.92</v>
      </c>
    </row>
    <row r="611" spans="1:4" x14ac:dyDescent="0.25">
      <c r="A611" s="154">
        <v>102403</v>
      </c>
      <c r="B611" s="155" t="s">
        <v>13597</v>
      </c>
      <c r="C611" s="156" t="s">
        <v>17765</v>
      </c>
      <c r="D611" s="157">
        <v>1.22</v>
      </c>
    </row>
    <row r="612" spans="1:4" x14ac:dyDescent="0.25">
      <c r="A612" s="154">
        <v>102404</v>
      </c>
      <c r="B612" s="155" t="s">
        <v>13598</v>
      </c>
      <c r="C612" s="156" t="s">
        <v>17765</v>
      </c>
      <c r="D612" s="157">
        <v>2.41</v>
      </c>
    </row>
    <row r="613" spans="1:4" x14ac:dyDescent="0.25">
      <c r="A613" s="154">
        <v>102405</v>
      </c>
      <c r="B613" s="155" t="s">
        <v>13599</v>
      </c>
      <c r="C613" s="156" t="s">
        <v>17765</v>
      </c>
      <c r="D613" s="157">
        <v>1.99</v>
      </c>
    </row>
    <row r="614" spans="1:4" x14ac:dyDescent="0.25">
      <c r="A614" s="154">
        <v>102406</v>
      </c>
      <c r="B614" s="155" t="s">
        <v>13600</v>
      </c>
      <c r="C614" s="156" t="s">
        <v>17765</v>
      </c>
      <c r="D614" s="157">
        <v>2.2799999999999998</v>
      </c>
    </row>
    <row r="615" spans="1:4" x14ac:dyDescent="0.25">
      <c r="A615" s="154">
        <v>102407</v>
      </c>
      <c r="B615" s="155" t="s">
        <v>13601</v>
      </c>
      <c r="C615" s="156" t="s">
        <v>17765</v>
      </c>
      <c r="D615" s="157">
        <v>2.62</v>
      </c>
    </row>
    <row r="616" spans="1:4" x14ac:dyDescent="0.25">
      <c r="A616" s="154">
        <v>102408</v>
      </c>
      <c r="B616" s="155" t="s">
        <v>13602</v>
      </c>
      <c r="C616" s="156" t="s">
        <v>17765</v>
      </c>
      <c r="D616" s="157">
        <v>1.81</v>
      </c>
    </row>
    <row r="617" spans="1:4" x14ac:dyDescent="0.25">
      <c r="A617" s="154">
        <v>102501</v>
      </c>
      <c r="B617" s="155" t="s">
        <v>13603</v>
      </c>
      <c r="C617" s="156" t="s">
        <v>8780</v>
      </c>
      <c r="D617" s="157">
        <v>36.1</v>
      </c>
    </row>
    <row r="618" spans="1:4" ht="23.25" x14ac:dyDescent="0.25">
      <c r="A618" s="154">
        <v>102503</v>
      </c>
      <c r="B618" s="155" t="s">
        <v>13604</v>
      </c>
      <c r="C618" s="156" t="s">
        <v>8780</v>
      </c>
      <c r="D618" s="157">
        <v>32.19</v>
      </c>
    </row>
    <row r="619" spans="1:4" ht="22.5" x14ac:dyDescent="0.25">
      <c r="A619" s="163">
        <v>110000</v>
      </c>
      <c r="B619" s="166" t="s">
        <v>13605</v>
      </c>
      <c r="C619" s="170"/>
      <c r="D619" s="161"/>
    </row>
    <row r="620" spans="1:4" x14ac:dyDescent="0.25">
      <c r="A620" s="154">
        <v>110200</v>
      </c>
      <c r="B620" s="155" t="s">
        <v>13606</v>
      </c>
      <c r="C620" s="156" t="s">
        <v>8904</v>
      </c>
      <c r="D620" s="157">
        <v>121.53</v>
      </c>
    </row>
    <row r="621" spans="1:4" x14ac:dyDescent="0.25">
      <c r="A621" s="154">
        <v>110300</v>
      </c>
      <c r="B621" s="155" t="s">
        <v>13607</v>
      </c>
      <c r="C621" s="156" t="s">
        <v>8904</v>
      </c>
      <c r="D621" s="157">
        <v>114.71</v>
      </c>
    </row>
    <row r="622" spans="1:4" x14ac:dyDescent="0.25">
      <c r="A622" s="154">
        <v>110400</v>
      </c>
      <c r="B622" s="155" t="s">
        <v>13608</v>
      </c>
      <c r="C622" s="156" t="s">
        <v>8904</v>
      </c>
      <c r="D622" s="157">
        <v>127.25</v>
      </c>
    </row>
    <row r="623" spans="1:4" x14ac:dyDescent="0.25">
      <c r="A623" s="154">
        <v>110500</v>
      </c>
      <c r="B623" s="155" t="s">
        <v>13609</v>
      </c>
      <c r="C623" s="156" t="s">
        <v>8904</v>
      </c>
      <c r="D623" s="157">
        <v>117.13</v>
      </c>
    </row>
    <row r="624" spans="1:4" x14ac:dyDescent="0.25">
      <c r="A624" s="154">
        <v>110600</v>
      </c>
      <c r="B624" s="155" t="s">
        <v>13610</v>
      </c>
      <c r="C624" s="156" t="s">
        <v>8904</v>
      </c>
      <c r="D624" s="157">
        <v>254.19</v>
      </c>
    </row>
    <row r="625" spans="1:4" x14ac:dyDescent="0.25">
      <c r="A625" s="154">
        <v>110700</v>
      </c>
      <c r="B625" s="155" t="s">
        <v>13611</v>
      </c>
      <c r="C625" s="156" t="s">
        <v>8904</v>
      </c>
      <c r="D625" s="157">
        <v>51.93</v>
      </c>
    </row>
    <row r="626" spans="1:4" x14ac:dyDescent="0.25">
      <c r="A626" s="154">
        <v>110800</v>
      </c>
      <c r="B626" s="155" t="s">
        <v>13743</v>
      </c>
      <c r="C626" s="156" t="s">
        <v>8904</v>
      </c>
      <c r="D626" s="157">
        <v>43.03</v>
      </c>
    </row>
    <row r="627" spans="1:4" x14ac:dyDescent="0.25">
      <c r="A627" s="154">
        <v>110900</v>
      </c>
      <c r="B627" s="155" t="s">
        <v>13613</v>
      </c>
      <c r="C627" s="156" t="s">
        <v>8904</v>
      </c>
      <c r="D627" s="157">
        <v>189.22</v>
      </c>
    </row>
    <row r="628" spans="1:4" x14ac:dyDescent="0.25">
      <c r="A628" s="154">
        <v>111000</v>
      </c>
      <c r="B628" s="155" t="s">
        <v>13614</v>
      </c>
      <c r="C628" s="156" t="s">
        <v>8904</v>
      </c>
      <c r="D628" s="157">
        <v>193.17</v>
      </c>
    </row>
    <row r="629" spans="1:4" x14ac:dyDescent="0.25">
      <c r="A629" s="154">
        <v>111100</v>
      </c>
      <c r="B629" s="155" t="s">
        <v>13615</v>
      </c>
      <c r="C629" s="156" t="s">
        <v>8904</v>
      </c>
      <c r="D629" s="157">
        <v>163.22999999999999</v>
      </c>
    </row>
    <row r="630" spans="1:4" x14ac:dyDescent="0.25">
      <c r="A630" s="154">
        <v>111400</v>
      </c>
      <c r="B630" s="155" t="s">
        <v>13616</v>
      </c>
      <c r="C630" s="156" t="s">
        <v>8904</v>
      </c>
      <c r="D630" s="157">
        <v>104.7</v>
      </c>
    </row>
    <row r="631" spans="1:4" x14ac:dyDescent="0.25">
      <c r="A631" s="154">
        <v>111500</v>
      </c>
      <c r="B631" s="155" t="s">
        <v>13617</v>
      </c>
      <c r="C631" s="156" t="s">
        <v>8904</v>
      </c>
      <c r="D631" s="157">
        <v>74.81</v>
      </c>
    </row>
    <row r="632" spans="1:4" x14ac:dyDescent="0.25">
      <c r="A632" s="154">
        <v>111700</v>
      </c>
      <c r="B632" s="155" t="s">
        <v>13618</v>
      </c>
      <c r="C632" s="156" t="s">
        <v>8904</v>
      </c>
      <c r="D632" s="157">
        <v>168.08</v>
      </c>
    </row>
    <row r="633" spans="1:4" x14ac:dyDescent="0.25">
      <c r="A633" s="154">
        <v>111800</v>
      </c>
      <c r="B633" s="155" t="s">
        <v>13619</v>
      </c>
      <c r="C633" s="156" t="s">
        <v>8904</v>
      </c>
      <c r="D633" s="157">
        <v>88.03</v>
      </c>
    </row>
    <row r="634" spans="1:4" x14ac:dyDescent="0.25">
      <c r="A634" s="154">
        <v>111900</v>
      </c>
      <c r="B634" s="155" t="s">
        <v>13620</v>
      </c>
      <c r="C634" s="156" t="s">
        <v>8904</v>
      </c>
      <c r="D634" s="157">
        <v>211.55</v>
      </c>
    </row>
    <row r="635" spans="1:4" x14ac:dyDescent="0.25">
      <c r="A635" s="154">
        <v>112000</v>
      </c>
      <c r="B635" s="155" t="s">
        <v>13621</v>
      </c>
      <c r="C635" s="156" t="s">
        <v>8904</v>
      </c>
      <c r="D635" s="157">
        <v>220.35</v>
      </c>
    </row>
    <row r="636" spans="1:4" x14ac:dyDescent="0.25">
      <c r="A636" s="154">
        <v>112200</v>
      </c>
      <c r="B636" s="155" t="s">
        <v>13622</v>
      </c>
      <c r="C636" s="156" t="s">
        <v>8904</v>
      </c>
      <c r="D636" s="157">
        <v>51.43</v>
      </c>
    </row>
    <row r="637" spans="1:4" x14ac:dyDescent="0.25">
      <c r="A637" s="154">
        <v>112300</v>
      </c>
      <c r="B637" s="155" t="s">
        <v>13623</v>
      </c>
      <c r="C637" s="156" t="s">
        <v>8904</v>
      </c>
      <c r="D637" s="157">
        <v>176.95</v>
      </c>
    </row>
    <row r="638" spans="1:4" x14ac:dyDescent="0.25">
      <c r="A638" s="154">
        <v>112400</v>
      </c>
      <c r="B638" s="155" t="s">
        <v>13624</v>
      </c>
      <c r="C638" s="156" t="s">
        <v>8904</v>
      </c>
      <c r="D638" s="157">
        <v>22.83</v>
      </c>
    </row>
    <row r="639" spans="1:4" x14ac:dyDescent="0.25">
      <c r="A639" s="154">
        <v>112500</v>
      </c>
      <c r="B639" s="155" t="s">
        <v>13625</v>
      </c>
      <c r="C639" s="156" t="s">
        <v>8904</v>
      </c>
      <c r="D639" s="157">
        <v>149.62</v>
      </c>
    </row>
    <row r="640" spans="1:4" x14ac:dyDescent="0.25">
      <c r="A640" s="154">
        <v>112600</v>
      </c>
      <c r="B640" s="155" t="s">
        <v>13626</v>
      </c>
      <c r="C640" s="156" t="s">
        <v>8904</v>
      </c>
      <c r="D640" s="157">
        <v>147.24</v>
      </c>
    </row>
    <row r="641" spans="1:4" x14ac:dyDescent="0.25">
      <c r="A641" s="154">
        <v>112700</v>
      </c>
      <c r="B641" s="155" t="s">
        <v>13627</v>
      </c>
      <c r="C641" s="156" t="s">
        <v>8904</v>
      </c>
      <c r="D641" s="157">
        <v>85.69</v>
      </c>
    </row>
    <row r="642" spans="1:4" x14ac:dyDescent="0.25">
      <c r="A642" s="154">
        <v>112800</v>
      </c>
      <c r="B642" s="155" t="s">
        <v>13628</v>
      </c>
      <c r="C642" s="156" t="s">
        <v>8904</v>
      </c>
      <c r="D642" s="157">
        <v>270.43</v>
      </c>
    </row>
    <row r="643" spans="1:4" x14ac:dyDescent="0.25">
      <c r="A643" s="158">
        <v>120000</v>
      </c>
      <c r="B643" s="159" t="s">
        <v>13629</v>
      </c>
      <c r="C643" s="168"/>
      <c r="D643" s="161"/>
    </row>
    <row r="644" spans="1:4" x14ac:dyDescent="0.25">
      <c r="A644" s="154">
        <v>120200</v>
      </c>
      <c r="B644" s="155" t="s">
        <v>13630</v>
      </c>
      <c r="C644" s="156" t="s">
        <v>8904</v>
      </c>
      <c r="D644" s="157">
        <v>19.27</v>
      </c>
    </row>
    <row r="645" spans="1:4" x14ac:dyDescent="0.25">
      <c r="A645" s="154">
        <v>120300</v>
      </c>
      <c r="B645" s="155" t="s">
        <v>13631</v>
      </c>
      <c r="C645" s="156" t="s">
        <v>8904</v>
      </c>
      <c r="D645" s="157">
        <v>21.74</v>
      </c>
    </row>
    <row r="646" spans="1:4" x14ac:dyDescent="0.25">
      <c r="A646" s="154">
        <v>120400</v>
      </c>
      <c r="B646" s="155" t="s">
        <v>13632</v>
      </c>
      <c r="C646" s="156" t="s">
        <v>8904</v>
      </c>
      <c r="D646" s="157">
        <v>21.85</v>
      </c>
    </row>
    <row r="647" spans="1:4" x14ac:dyDescent="0.25">
      <c r="A647" s="154">
        <v>120500</v>
      </c>
      <c r="B647" s="155" t="s">
        <v>13633</v>
      </c>
      <c r="C647" s="156" t="s">
        <v>8904</v>
      </c>
      <c r="D647" s="157">
        <v>20.65</v>
      </c>
    </row>
    <row r="648" spans="1:4" x14ac:dyDescent="0.25">
      <c r="A648" s="154">
        <v>120600</v>
      </c>
      <c r="B648" s="155" t="s">
        <v>13634</v>
      </c>
      <c r="C648" s="156" t="s">
        <v>8904</v>
      </c>
      <c r="D648" s="157">
        <v>21.3</v>
      </c>
    </row>
    <row r="649" spans="1:4" x14ac:dyDescent="0.25">
      <c r="A649" s="154">
        <v>120700</v>
      </c>
      <c r="B649" s="155" t="s">
        <v>13635</v>
      </c>
      <c r="C649" s="156" t="s">
        <v>8904</v>
      </c>
      <c r="D649" s="157">
        <v>20.77</v>
      </c>
    </row>
    <row r="650" spans="1:4" x14ac:dyDescent="0.25">
      <c r="A650" s="154">
        <v>120800</v>
      </c>
      <c r="B650" s="155" t="s">
        <v>13636</v>
      </c>
      <c r="C650" s="156" t="s">
        <v>8904</v>
      </c>
      <c r="D650" s="157">
        <v>26.04</v>
      </c>
    </row>
    <row r="651" spans="1:4" x14ac:dyDescent="0.25">
      <c r="A651" s="154">
        <v>120900</v>
      </c>
      <c r="B651" s="155" t="s">
        <v>13637</v>
      </c>
      <c r="C651" s="156" t="s">
        <v>8904</v>
      </c>
      <c r="D651" s="157">
        <v>31.59</v>
      </c>
    </row>
    <row r="652" spans="1:4" x14ac:dyDescent="0.25">
      <c r="A652" s="154">
        <v>121000</v>
      </c>
      <c r="B652" s="155" t="s">
        <v>13638</v>
      </c>
      <c r="C652" s="156" t="s">
        <v>8904</v>
      </c>
      <c r="D652" s="157">
        <v>19.52</v>
      </c>
    </row>
    <row r="653" spans="1:4" x14ac:dyDescent="0.25">
      <c r="A653" s="154">
        <v>121100</v>
      </c>
      <c r="B653" s="155" t="s">
        <v>13639</v>
      </c>
      <c r="C653" s="156" t="s">
        <v>8904</v>
      </c>
      <c r="D653" s="157">
        <v>15.86</v>
      </c>
    </row>
    <row r="654" spans="1:4" x14ac:dyDescent="0.25">
      <c r="A654" s="154">
        <v>121200</v>
      </c>
      <c r="B654" s="155" t="s">
        <v>13640</v>
      </c>
      <c r="C654" s="156" t="s">
        <v>8904</v>
      </c>
      <c r="D654" s="157">
        <v>48.1</v>
      </c>
    </row>
    <row r="655" spans="1:4" x14ac:dyDescent="0.25">
      <c r="A655" s="154">
        <v>121300</v>
      </c>
      <c r="B655" s="155" t="s">
        <v>13641</v>
      </c>
      <c r="C655" s="156" t="s">
        <v>8904</v>
      </c>
      <c r="D655" s="157">
        <v>129.31</v>
      </c>
    </row>
    <row r="656" spans="1:4" x14ac:dyDescent="0.25">
      <c r="A656" s="158">
        <v>130000</v>
      </c>
      <c r="B656" s="159" t="s">
        <v>13642</v>
      </c>
      <c r="C656" s="160"/>
      <c r="D656" s="161"/>
    </row>
    <row r="657" spans="1:4" x14ac:dyDescent="0.25">
      <c r="A657" s="154">
        <v>130100</v>
      </c>
      <c r="B657" s="155" t="s">
        <v>13643</v>
      </c>
      <c r="C657" s="156" t="s">
        <v>12984</v>
      </c>
      <c r="D657" s="157" t="s">
        <v>12984</v>
      </c>
    </row>
    <row r="658" spans="1:4" x14ac:dyDescent="0.25">
      <c r="A658" s="154">
        <v>130101</v>
      </c>
      <c r="B658" s="155" t="s">
        <v>13644</v>
      </c>
      <c r="C658" s="156" t="s">
        <v>8808</v>
      </c>
      <c r="D658" s="157">
        <v>140.97999999999999</v>
      </c>
    </row>
    <row r="659" spans="1:4" x14ac:dyDescent="0.25">
      <c r="A659" s="154">
        <v>130102</v>
      </c>
      <c r="B659" s="155" t="s">
        <v>13645</v>
      </c>
      <c r="C659" s="156" t="s">
        <v>8808</v>
      </c>
      <c r="D659" s="157">
        <v>443.33</v>
      </c>
    </row>
    <row r="660" spans="1:4" x14ac:dyDescent="0.25">
      <c r="A660" s="154">
        <v>130103</v>
      </c>
      <c r="B660" s="155" t="s">
        <v>13646</v>
      </c>
      <c r="C660" s="156" t="s">
        <v>8808</v>
      </c>
      <c r="D660" s="157">
        <v>126.93</v>
      </c>
    </row>
    <row r="661" spans="1:4" x14ac:dyDescent="0.25">
      <c r="A661" s="154">
        <v>130104</v>
      </c>
      <c r="B661" s="155" t="s">
        <v>13647</v>
      </c>
      <c r="C661" s="156" t="s">
        <v>8808</v>
      </c>
      <c r="D661" s="157">
        <v>453.06</v>
      </c>
    </row>
    <row r="662" spans="1:4" x14ac:dyDescent="0.25">
      <c r="A662" s="154">
        <v>130105</v>
      </c>
      <c r="B662" s="155" t="s">
        <v>13648</v>
      </c>
      <c r="C662" s="156" t="s">
        <v>8808</v>
      </c>
      <c r="D662" s="157">
        <v>138.80000000000001</v>
      </c>
    </row>
    <row r="663" spans="1:4" x14ac:dyDescent="0.25">
      <c r="A663" s="154">
        <v>130106</v>
      </c>
      <c r="B663" s="155" t="s">
        <v>13649</v>
      </c>
      <c r="C663" s="156" t="s">
        <v>8808</v>
      </c>
      <c r="D663" s="157">
        <v>512.72</v>
      </c>
    </row>
    <row r="664" spans="1:4" x14ac:dyDescent="0.25">
      <c r="A664" s="154">
        <v>130107</v>
      </c>
      <c r="B664" s="155" t="s">
        <v>13650</v>
      </c>
      <c r="C664" s="156" t="s">
        <v>8808</v>
      </c>
      <c r="D664" s="157">
        <v>147.63</v>
      </c>
    </row>
    <row r="665" spans="1:4" x14ac:dyDescent="0.25">
      <c r="A665" s="154">
        <v>130108</v>
      </c>
      <c r="B665" s="155" t="s">
        <v>13651</v>
      </c>
      <c r="C665" s="156" t="s">
        <v>8808</v>
      </c>
      <c r="D665" s="157">
        <v>543.63</v>
      </c>
    </row>
    <row r="666" spans="1:4" x14ac:dyDescent="0.25">
      <c r="A666" s="154">
        <v>130109</v>
      </c>
      <c r="B666" s="155" t="s">
        <v>13652</v>
      </c>
      <c r="C666" s="156" t="s">
        <v>8808</v>
      </c>
      <c r="D666" s="157">
        <v>161.13</v>
      </c>
    </row>
    <row r="667" spans="1:4" x14ac:dyDescent="0.25">
      <c r="A667" s="154">
        <v>130110</v>
      </c>
      <c r="B667" s="155" t="s">
        <v>13653</v>
      </c>
      <c r="C667" s="156" t="s">
        <v>8808</v>
      </c>
      <c r="D667" s="157">
        <v>599.61</v>
      </c>
    </row>
    <row r="668" spans="1:4" x14ac:dyDescent="0.25">
      <c r="A668" s="154">
        <v>130111</v>
      </c>
      <c r="B668" s="155" t="s">
        <v>13654</v>
      </c>
      <c r="C668" s="156" t="s">
        <v>8808</v>
      </c>
      <c r="D668" s="157">
        <v>184.34</v>
      </c>
    </row>
    <row r="669" spans="1:4" x14ac:dyDescent="0.25">
      <c r="A669" s="154">
        <v>130112</v>
      </c>
      <c r="B669" s="155" t="s">
        <v>13655</v>
      </c>
      <c r="C669" s="156" t="s">
        <v>8808</v>
      </c>
      <c r="D669" s="157">
        <v>668.06</v>
      </c>
    </row>
    <row r="670" spans="1:4" x14ac:dyDescent="0.25">
      <c r="A670" s="154">
        <v>130113</v>
      </c>
      <c r="B670" s="155" t="s">
        <v>13656</v>
      </c>
      <c r="C670" s="156" t="s">
        <v>8808</v>
      </c>
      <c r="D670" s="157">
        <v>206.54</v>
      </c>
    </row>
    <row r="671" spans="1:4" x14ac:dyDescent="0.25">
      <c r="A671" s="154">
        <v>130114</v>
      </c>
      <c r="B671" s="155" t="s">
        <v>13657</v>
      </c>
      <c r="C671" s="156" t="s">
        <v>8808</v>
      </c>
      <c r="D671" s="157">
        <v>748.43</v>
      </c>
    </row>
    <row r="672" spans="1:4" x14ac:dyDescent="0.25">
      <c r="A672" s="154">
        <v>130115</v>
      </c>
      <c r="B672" s="155" t="s">
        <v>13658</v>
      </c>
      <c r="C672" s="156" t="s">
        <v>8808</v>
      </c>
      <c r="D672" s="157">
        <v>270.55</v>
      </c>
    </row>
    <row r="673" spans="1:4" x14ac:dyDescent="0.25">
      <c r="A673" s="154">
        <v>130116</v>
      </c>
      <c r="B673" s="155" t="s">
        <v>13659</v>
      </c>
      <c r="C673" s="156" t="s">
        <v>8808</v>
      </c>
      <c r="D673" s="157">
        <v>945.42</v>
      </c>
    </row>
    <row r="674" spans="1:4" x14ac:dyDescent="0.25">
      <c r="A674" s="154">
        <v>130200</v>
      </c>
      <c r="B674" s="155" t="s">
        <v>13660</v>
      </c>
      <c r="C674" s="156" t="s">
        <v>12984</v>
      </c>
      <c r="D674" s="157" t="s">
        <v>12984</v>
      </c>
    </row>
    <row r="675" spans="1:4" ht="23.25" x14ac:dyDescent="0.25">
      <c r="A675" s="154">
        <v>130201</v>
      </c>
      <c r="B675" s="155" t="s">
        <v>13661</v>
      </c>
      <c r="C675" s="156" t="s">
        <v>9041</v>
      </c>
      <c r="D675" s="157">
        <v>0.39</v>
      </c>
    </row>
    <row r="676" spans="1:4" ht="23.25" x14ac:dyDescent="0.25">
      <c r="A676" s="154">
        <v>130202</v>
      </c>
      <c r="B676" s="155" t="s">
        <v>13662</v>
      </c>
      <c r="C676" s="156" t="s">
        <v>8740</v>
      </c>
      <c r="D676" s="157">
        <v>96.57</v>
      </c>
    </row>
    <row r="677" spans="1:4" ht="23.25" x14ac:dyDescent="0.25">
      <c r="A677" s="154">
        <v>130203</v>
      </c>
      <c r="B677" s="155" t="s">
        <v>13663</v>
      </c>
      <c r="C677" s="156" t="s">
        <v>9041</v>
      </c>
      <c r="D677" s="157">
        <v>3.82</v>
      </c>
    </row>
    <row r="678" spans="1:4" ht="23.25" x14ac:dyDescent="0.25">
      <c r="A678" s="154">
        <v>130204</v>
      </c>
      <c r="B678" s="155" t="s">
        <v>13664</v>
      </c>
      <c r="C678" s="156" t="s">
        <v>9041</v>
      </c>
      <c r="D678" s="157">
        <v>3.93</v>
      </c>
    </row>
    <row r="679" spans="1:4" ht="23.25" x14ac:dyDescent="0.25">
      <c r="A679" s="154">
        <v>130205</v>
      </c>
      <c r="B679" s="155" t="s">
        <v>13665</v>
      </c>
      <c r="C679" s="156" t="s">
        <v>8740</v>
      </c>
      <c r="D679" s="157">
        <v>25.5</v>
      </c>
    </row>
    <row r="680" spans="1:4" ht="23.25" x14ac:dyDescent="0.25">
      <c r="A680" s="154">
        <v>130206</v>
      </c>
      <c r="B680" s="155" t="s">
        <v>13666</v>
      </c>
      <c r="C680" s="156" t="s">
        <v>9041</v>
      </c>
      <c r="D680" s="157">
        <v>8.07</v>
      </c>
    </row>
    <row r="681" spans="1:4" x14ac:dyDescent="0.25">
      <c r="A681" s="158">
        <v>140000</v>
      </c>
      <c r="B681" s="159" t="s">
        <v>13667</v>
      </c>
      <c r="C681" s="160"/>
      <c r="D681" s="161"/>
    </row>
    <row r="682" spans="1:4" x14ac:dyDescent="0.25">
      <c r="A682" s="154">
        <v>140100</v>
      </c>
      <c r="B682" s="155" t="s">
        <v>13668</v>
      </c>
      <c r="C682" s="156" t="s">
        <v>12984</v>
      </c>
      <c r="D682" s="157" t="s">
        <v>12984</v>
      </c>
    </row>
    <row r="683" spans="1:4" x14ac:dyDescent="0.25">
      <c r="A683" s="154">
        <v>140101</v>
      </c>
      <c r="B683" s="155" t="s">
        <v>13203</v>
      </c>
      <c r="C683" s="156" t="s">
        <v>8740</v>
      </c>
      <c r="D683" s="157">
        <v>40.200000000000003</v>
      </c>
    </row>
    <row r="684" spans="1:4" ht="34.5" x14ac:dyDescent="0.25">
      <c r="A684" s="154">
        <v>140102</v>
      </c>
      <c r="B684" s="155" t="s">
        <v>13669</v>
      </c>
      <c r="C684" s="156" t="s">
        <v>8740</v>
      </c>
      <c r="D684" s="157">
        <v>48.39</v>
      </c>
    </row>
    <row r="685" spans="1:4" x14ac:dyDescent="0.25">
      <c r="A685" s="154">
        <v>140103</v>
      </c>
      <c r="B685" s="155" t="s">
        <v>13670</v>
      </c>
      <c r="C685" s="156" t="s">
        <v>8740</v>
      </c>
      <c r="D685" s="157">
        <v>22.54</v>
      </c>
    </row>
    <row r="686" spans="1:4" ht="23.25" x14ac:dyDescent="0.25">
      <c r="A686" s="154">
        <v>140104</v>
      </c>
      <c r="B686" s="155" t="s">
        <v>13671</v>
      </c>
      <c r="C686" s="156" t="s">
        <v>8740</v>
      </c>
      <c r="D686" s="157">
        <v>17.09</v>
      </c>
    </row>
    <row r="687" spans="1:4" ht="23.25" x14ac:dyDescent="0.25">
      <c r="A687" s="154">
        <v>140105</v>
      </c>
      <c r="B687" s="155" t="s">
        <v>13672</v>
      </c>
      <c r="C687" s="156" t="s">
        <v>8740</v>
      </c>
      <c r="D687" s="157">
        <v>17.09</v>
      </c>
    </row>
    <row r="688" spans="1:4" ht="23.25" x14ac:dyDescent="0.25">
      <c r="A688" s="154">
        <v>140106</v>
      </c>
      <c r="B688" s="155" t="s">
        <v>13673</v>
      </c>
      <c r="C688" s="156" t="s">
        <v>8740</v>
      </c>
      <c r="D688" s="157">
        <v>17.09</v>
      </c>
    </row>
    <row r="689" spans="1:4" ht="23.25" x14ac:dyDescent="0.25">
      <c r="A689" s="154">
        <v>140107</v>
      </c>
      <c r="B689" s="155" t="s">
        <v>13674</v>
      </c>
      <c r="C689" s="156" t="s">
        <v>8740</v>
      </c>
      <c r="D689" s="157">
        <v>17.09</v>
      </c>
    </row>
    <row r="690" spans="1:4" ht="23.25" x14ac:dyDescent="0.25">
      <c r="A690" s="154">
        <v>140108</v>
      </c>
      <c r="B690" s="155" t="s">
        <v>13675</v>
      </c>
      <c r="C690" s="156" t="s">
        <v>8740</v>
      </c>
      <c r="D690" s="157">
        <v>17.09</v>
      </c>
    </row>
    <row r="691" spans="1:4" ht="23.25" x14ac:dyDescent="0.25">
      <c r="A691" s="154">
        <v>140109</v>
      </c>
      <c r="B691" s="155" t="s">
        <v>13676</v>
      </c>
      <c r="C691" s="156" t="s">
        <v>8740</v>
      </c>
      <c r="D691" s="157">
        <v>17.09</v>
      </c>
    </row>
    <row r="692" spans="1:4" x14ac:dyDescent="0.25">
      <c r="A692" s="154">
        <v>140110</v>
      </c>
      <c r="B692" s="155" t="s">
        <v>13677</v>
      </c>
      <c r="C692" s="156" t="s">
        <v>8740</v>
      </c>
      <c r="D692" s="157">
        <v>17.12</v>
      </c>
    </row>
    <row r="693" spans="1:4" x14ac:dyDescent="0.25">
      <c r="A693" s="154">
        <v>140111</v>
      </c>
      <c r="B693" s="155" t="s">
        <v>13678</v>
      </c>
      <c r="C693" s="156" t="s">
        <v>8740</v>
      </c>
      <c r="D693" s="157">
        <v>31.73</v>
      </c>
    </row>
    <row r="694" spans="1:4" x14ac:dyDescent="0.25">
      <c r="A694" s="154">
        <v>140200</v>
      </c>
      <c r="B694" s="155" t="s">
        <v>13679</v>
      </c>
      <c r="C694" s="156" t="s">
        <v>12984</v>
      </c>
      <c r="D694" s="157" t="s">
        <v>12984</v>
      </c>
    </row>
    <row r="695" spans="1:4" x14ac:dyDescent="0.25">
      <c r="A695" s="154">
        <v>140201</v>
      </c>
      <c r="B695" s="155" t="s">
        <v>13680</v>
      </c>
      <c r="C695" s="156" t="s">
        <v>8740</v>
      </c>
      <c r="D695" s="157">
        <v>100.23</v>
      </c>
    </row>
    <row r="696" spans="1:4" ht="23.25" x14ac:dyDescent="0.25">
      <c r="A696" s="154">
        <v>140202</v>
      </c>
      <c r="B696" s="155" t="s">
        <v>13681</v>
      </c>
      <c r="C696" s="156" t="s">
        <v>8740</v>
      </c>
      <c r="D696" s="157">
        <v>67.599999999999994</v>
      </c>
    </row>
    <row r="697" spans="1:4" x14ac:dyDescent="0.25">
      <c r="A697" s="154">
        <v>140203</v>
      </c>
      <c r="B697" s="155" t="s">
        <v>13682</v>
      </c>
      <c r="C697" s="156" t="s">
        <v>8740</v>
      </c>
      <c r="D697" s="157">
        <v>80.17</v>
      </c>
    </row>
    <row r="698" spans="1:4" ht="23.25" x14ac:dyDescent="0.25">
      <c r="A698" s="154">
        <v>140204</v>
      </c>
      <c r="B698" s="155" t="s">
        <v>13683</v>
      </c>
      <c r="C698" s="156" t="s">
        <v>8740</v>
      </c>
      <c r="D698" s="157">
        <v>22.86</v>
      </c>
    </row>
    <row r="699" spans="1:4" ht="23.25" x14ac:dyDescent="0.25">
      <c r="A699" s="154">
        <v>140205</v>
      </c>
      <c r="B699" s="155" t="s">
        <v>13684</v>
      </c>
      <c r="C699" s="156" t="s">
        <v>8740</v>
      </c>
      <c r="D699" s="157">
        <v>28.62</v>
      </c>
    </row>
    <row r="700" spans="1:4" ht="23.25" x14ac:dyDescent="0.25">
      <c r="A700" s="154">
        <v>140206</v>
      </c>
      <c r="B700" s="155" t="s">
        <v>13685</v>
      </c>
      <c r="C700" s="156" t="s">
        <v>8740</v>
      </c>
      <c r="D700" s="157">
        <v>34.380000000000003</v>
      </c>
    </row>
    <row r="701" spans="1:4" ht="23.25" x14ac:dyDescent="0.25">
      <c r="A701" s="154">
        <v>140207</v>
      </c>
      <c r="B701" s="155" t="s">
        <v>13686</v>
      </c>
      <c r="C701" s="156" t="s">
        <v>8740</v>
      </c>
      <c r="D701" s="157">
        <v>40.14</v>
      </c>
    </row>
    <row r="702" spans="1:4" ht="23.25" x14ac:dyDescent="0.25">
      <c r="A702" s="154">
        <v>140208</v>
      </c>
      <c r="B702" s="155" t="s">
        <v>13687</v>
      </c>
      <c r="C702" s="156" t="s">
        <v>8740</v>
      </c>
      <c r="D702" s="157">
        <v>45.91</v>
      </c>
    </row>
    <row r="703" spans="1:4" ht="23.25" x14ac:dyDescent="0.25">
      <c r="A703" s="154">
        <v>140209</v>
      </c>
      <c r="B703" s="155" t="s">
        <v>13688</v>
      </c>
      <c r="C703" s="156" t="s">
        <v>8740</v>
      </c>
      <c r="D703" s="157">
        <v>51.67</v>
      </c>
    </row>
    <row r="704" spans="1:4" x14ac:dyDescent="0.25">
      <c r="A704" s="154">
        <v>140210</v>
      </c>
      <c r="B704" s="155" t="s">
        <v>13689</v>
      </c>
      <c r="C704" s="156" t="s">
        <v>8740</v>
      </c>
      <c r="D704" s="157">
        <v>74.739999999999995</v>
      </c>
    </row>
    <row r="705" spans="1:4" x14ac:dyDescent="0.25">
      <c r="A705" s="154">
        <v>140211</v>
      </c>
      <c r="B705" s="155" t="s">
        <v>13690</v>
      </c>
      <c r="C705" s="156" t="s">
        <v>8740</v>
      </c>
      <c r="D705" s="157">
        <v>89.35</v>
      </c>
    </row>
    <row r="706" spans="1:4" x14ac:dyDescent="0.25">
      <c r="A706" s="158">
        <v>150000</v>
      </c>
      <c r="B706" s="159" t="s">
        <v>13691</v>
      </c>
      <c r="C706" s="160"/>
      <c r="D706" s="161"/>
    </row>
    <row r="707" spans="1:4" ht="23.25" x14ac:dyDescent="0.25">
      <c r="A707" s="154">
        <v>150100</v>
      </c>
      <c r="B707" s="155" t="s">
        <v>13692</v>
      </c>
      <c r="C707" s="156" t="s">
        <v>8740</v>
      </c>
      <c r="D707" s="157">
        <v>230.38</v>
      </c>
    </row>
    <row r="708" spans="1:4" x14ac:dyDescent="0.25">
      <c r="A708" s="154">
        <v>150200</v>
      </c>
      <c r="B708" s="155" t="s">
        <v>13693</v>
      </c>
      <c r="C708" s="156" t="s">
        <v>8740</v>
      </c>
      <c r="D708" s="157">
        <v>101.31</v>
      </c>
    </row>
    <row r="709" spans="1:4" x14ac:dyDescent="0.25">
      <c r="A709" s="154">
        <v>150300</v>
      </c>
      <c r="B709" s="155" t="s">
        <v>13694</v>
      </c>
      <c r="C709" s="156" t="s">
        <v>8808</v>
      </c>
      <c r="D709" s="157">
        <v>68.47</v>
      </c>
    </row>
    <row r="710" spans="1:4" ht="34.5" x14ac:dyDescent="0.25">
      <c r="A710" s="154">
        <v>150400</v>
      </c>
      <c r="B710" s="155" t="s">
        <v>13695</v>
      </c>
      <c r="C710" s="156" t="s">
        <v>12984</v>
      </c>
      <c r="D710" s="157" t="s">
        <v>12984</v>
      </c>
    </row>
    <row r="711" spans="1:4" ht="34.5" x14ac:dyDescent="0.25">
      <c r="A711" s="154">
        <v>150401</v>
      </c>
      <c r="B711" s="155" t="s">
        <v>13696</v>
      </c>
      <c r="C711" s="156" t="s">
        <v>8808</v>
      </c>
      <c r="D711" s="157">
        <v>227.42</v>
      </c>
    </row>
    <row r="712" spans="1:4" ht="34.5" x14ac:dyDescent="0.25">
      <c r="A712" s="154">
        <v>150402</v>
      </c>
      <c r="B712" s="155" t="s">
        <v>13697</v>
      </c>
      <c r="C712" s="156" t="s">
        <v>8808</v>
      </c>
      <c r="D712" s="157">
        <v>250.37</v>
      </c>
    </row>
    <row r="713" spans="1:4" ht="34.5" x14ac:dyDescent="0.25">
      <c r="A713" s="154">
        <v>150403</v>
      </c>
      <c r="B713" s="155" t="s">
        <v>13698</v>
      </c>
      <c r="C713" s="156" t="s">
        <v>8808</v>
      </c>
      <c r="D713" s="157">
        <v>272.63</v>
      </c>
    </row>
    <row r="714" spans="1:4" ht="34.5" x14ac:dyDescent="0.25">
      <c r="A714" s="154">
        <v>150404</v>
      </c>
      <c r="B714" s="155" t="s">
        <v>13699</v>
      </c>
      <c r="C714" s="156" t="s">
        <v>8808</v>
      </c>
      <c r="D714" s="157">
        <v>295.58</v>
      </c>
    </row>
    <row r="715" spans="1:4" ht="34.5" x14ac:dyDescent="0.25">
      <c r="A715" s="154">
        <v>150405</v>
      </c>
      <c r="B715" s="155" t="s">
        <v>13700</v>
      </c>
      <c r="C715" s="156" t="s">
        <v>8808</v>
      </c>
      <c r="D715" s="157">
        <v>318.52999999999997</v>
      </c>
    </row>
    <row r="716" spans="1:4" ht="34.5" x14ac:dyDescent="0.25">
      <c r="A716" s="154">
        <v>150500</v>
      </c>
      <c r="B716" s="155" t="s">
        <v>13701</v>
      </c>
      <c r="C716" s="156" t="s">
        <v>12984</v>
      </c>
      <c r="D716" s="157" t="s">
        <v>12984</v>
      </c>
    </row>
    <row r="717" spans="1:4" ht="34.5" x14ac:dyDescent="0.25">
      <c r="A717" s="154">
        <v>150501</v>
      </c>
      <c r="B717" s="155" t="s">
        <v>13702</v>
      </c>
      <c r="C717" s="156" t="s">
        <v>8808</v>
      </c>
      <c r="D717" s="157">
        <v>231.62</v>
      </c>
    </row>
    <row r="718" spans="1:4" ht="34.5" x14ac:dyDescent="0.25">
      <c r="A718" s="154">
        <v>150502</v>
      </c>
      <c r="B718" s="155" t="s">
        <v>13703</v>
      </c>
      <c r="C718" s="156" t="s">
        <v>8808</v>
      </c>
      <c r="D718" s="157">
        <v>255.28</v>
      </c>
    </row>
    <row r="719" spans="1:4" ht="34.5" x14ac:dyDescent="0.25">
      <c r="A719" s="154">
        <v>150503</v>
      </c>
      <c r="B719" s="155" t="s">
        <v>13704</v>
      </c>
      <c r="C719" s="156" t="s">
        <v>8808</v>
      </c>
      <c r="D719" s="157">
        <v>278.23</v>
      </c>
    </row>
    <row r="720" spans="1:4" ht="34.5" x14ac:dyDescent="0.25">
      <c r="A720" s="154">
        <v>150504</v>
      </c>
      <c r="B720" s="155" t="s">
        <v>13705</v>
      </c>
      <c r="C720" s="156" t="s">
        <v>8808</v>
      </c>
      <c r="D720" s="157">
        <v>301.18</v>
      </c>
    </row>
    <row r="721" spans="1:4" x14ac:dyDescent="0.25">
      <c r="A721" s="154">
        <v>150600</v>
      </c>
      <c r="B721" s="155" t="s">
        <v>13706</v>
      </c>
      <c r="C721" s="156" t="s">
        <v>12984</v>
      </c>
      <c r="D721" s="157" t="s">
        <v>12984</v>
      </c>
    </row>
    <row r="722" spans="1:4" ht="23.25" x14ac:dyDescent="0.25">
      <c r="A722" s="154">
        <v>150601</v>
      </c>
      <c r="B722" s="155" t="s">
        <v>13707</v>
      </c>
      <c r="C722" s="156" t="s">
        <v>8808</v>
      </c>
      <c r="D722" s="157">
        <v>2775.59</v>
      </c>
    </row>
    <row r="723" spans="1:4" ht="23.25" x14ac:dyDescent="0.25">
      <c r="A723" s="154">
        <v>150602</v>
      </c>
      <c r="B723" s="155" t="s">
        <v>13708</v>
      </c>
      <c r="C723" s="156" t="s">
        <v>8808</v>
      </c>
      <c r="D723" s="157">
        <v>3169.65</v>
      </c>
    </row>
    <row r="724" spans="1:4" ht="23.25" x14ac:dyDescent="0.25">
      <c r="A724" s="154">
        <v>150603</v>
      </c>
      <c r="B724" s="155" t="s">
        <v>13709</v>
      </c>
      <c r="C724" s="156" t="s">
        <v>8808</v>
      </c>
      <c r="D724" s="157">
        <v>3478.05</v>
      </c>
    </row>
    <row r="725" spans="1:4" ht="23.25" x14ac:dyDescent="0.25">
      <c r="A725" s="154">
        <v>150604</v>
      </c>
      <c r="B725" s="155" t="s">
        <v>13710</v>
      </c>
      <c r="C725" s="156" t="s">
        <v>8808</v>
      </c>
      <c r="D725" s="157">
        <v>3854.99</v>
      </c>
    </row>
    <row r="726" spans="1:4" ht="23.25" x14ac:dyDescent="0.25">
      <c r="A726" s="154">
        <v>150605</v>
      </c>
      <c r="B726" s="155" t="s">
        <v>13711</v>
      </c>
      <c r="C726" s="156" t="s">
        <v>8808</v>
      </c>
      <c r="D726" s="157">
        <v>4180.5200000000004</v>
      </c>
    </row>
    <row r="727" spans="1:4" ht="23.25" x14ac:dyDescent="0.25">
      <c r="A727" s="154">
        <v>150606</v>
      </c>
      <c r="B727" s="155" t="s">
        <v>13712</v>
      </c>
      <c r="C727" s="156" t="s">
        <v>8808</v>
      </c>
      <c r="D727" s="157">
        <v>4557.45</v>
      </c>
    </row>
    <row r="728" spans="1:4" ht="23.25" x14ac:dyDescent="0.25">
      <c r="A728" s="154">
        <v>150607</v>
      </c>
      <c r="B728" s="155" t="s">
        <v>13713</v>
      </c>
      <c r="C728" s="156" t="s">
        <v>8808</v>
      </c>
      <c r="D728" s="157">
        <v>4865.8500000000004</v>
      </c>
    </row>
    <row r="729" spans="1:4" ht="23.25" x14ac:dyDescent="0.25">
      <c r="A729" s="154">
        <v>150608</v>
      </c>
      <c r="B729" s="155" t="s">
        <v>13714</v>
      </c>
      <c r="C729" s="156" t="s">
        <v>8808</v>
      </c>
      <c r="D729" s="157">
        <v>5242.78</v>
      </c>
    </row>
    <row r="730" spans="1:4" ht="23.25" x14ac:dyDescent="0.25">
      <c r="A730" s="154">
        <v>150609</v>
      </c>
      <c r="B730" s="155" t="s">
        <v>13715</v>
      </c>
      <c r="C730" s="156" t="s">
        <v>8808</v>
      </c>
      <c r="D730" s="157">
        <v>5568.31</v>
      </c>
    </row>
    <row r="731" spans="1:4" ht="23.25" x14ac:dyDescent="0.25">
      <c r="A731" s="154">
        <v>150610</v>
      </c>
      <c r="B731" s="155" t="s">
        <v>13716</v>
      </c>
      <c r="C731" s="156" t="s">
        <v>8808</v>
      </c>
      <c r="D731" s="157">
        <v>4086.6</v>
      </c>
    </row>
    <row r="732" spans="1:4" ht="23.25" x14ac:dyDescent="0.25">
      <c r="A732" s="154">
        <v>150611</v>
      </c>
      <c r="B732" s="155" t="s">
        <v>13717</v>
      </c>
      <c r="C732" s="156" t="s">
        <v>8808</v>
      </c>
      <c r="D732" s="157">
        <v>4527.95</v>
      </c>
    </row>
    <row r="733" spans="1:4" ht="23.25" x14ac:dyDescent="0.25">
      <c r="A733" s="154">
        <v>150612</v>
      </c>
      <c r="B733" s="155" t="s">
        <v>13718</v>
      </c>
      <c r="C733" s="156" t="s">
        <v>8808</v>
      </c>
      <c r="D733" s="157">
        <v>4903.92</v>
      </c>
    </row>
    <row r="734" spans="1:4" ht="23.25" x14ac:dyDescent="0.25">
      <c r="A734" s="154">
        <v>150613</v>
      </c>
      <c r="B734" s="155" t="s">
        <v>13719</v>
      </c>
      <c r="C734" s="156" t="s">
        <v>8808</v>
      </c>
      <c r="D734" s="157">
        <v>5345.28</v>
      </c>
    </row>
    <row r="735" spans="1:4" ht="23.25" x14ac:dyDescent="0.25">
      <c r="A735" s="154">
        <v>150614</v>
      </c>
      <c r="B735" s="155" t="s">
        <v>13720</v>
      </c>
      <c r="C735" s="156" t="s">
        <v>8808</v>
      </c>
      <c r="D735" s="157">
        <v>5721.24</v>
      </c>
    </row>
    <row r="736" spans="1:4" ht="23.25" x14ac:dyDescent="0.25">
      <c r="A736" s="154">
        <v>150615</v>
      </c>
      <c r="B736" s="155" t="s">
        <v>13721</v>
      </c>
      <c r="C736" s="156" t="s">
        <v>8808</v>
      </c>
      <c r="D736" s="157">
        <v>6162.6</v>
      </c>
    </row>
    <row r="737" spans="1:4" ht="23.25" x14ac:dyDescent="0.25">
      <c r="A737" s="154">
        <v>150616</v>
      </c>
      <c r="B737" s="155" t="s">
        <v>13722</v>
      </c>
      <c r="C737" s="156" t="s">
        <v>8808</v>
      </c>
      <c r="D737" s="157">
        <v>6538.56</v>
      </c>
    </row>
    <row r="738" spans="1:4" x14ac:dyDescent="0.25">
      <c r="A738" s="154">
        <v>150700</v>
      </c>
      <c r="B738" s="155" t="s">
        <v>13723</v>
      </c>
      <c r="C738" s="156" t="s">
        <v>12984</v>
      </c>
      <c r="D738" s="157" t="s">
        <v>12984</v>
      </c>
    </row>
    <row r="739" spans="1:4" ht="23.25" x14ac:dyDescent="0.25">
      <c r="A739" s="154">
        <v>150701</v>
      </c>
      <c r="B739" s="155" t="s">
        <v>13724</v>
      </c>
      <c r="C739" s="156" t="s">
        <v>8808</v>
      </c>
      <c r="D739" s="157">
        <v>1695.46</v>
      </c>
    </row>
    <row r="740" spans="1:4" ht="23.25" x14ac:dyDescent="0.25">
      <c r="A740" s="154">
        <v>150702</v>
      </c>
      <c r="B740" s="155" t="s">
        <v>13725</v>
      </c>
      <c r="C740" s="156" t="s">
        <v>8808</v>
      </c>
      <c r="D740" s="157">
        <v>1936.11</v>
      </c>
    </row>
    <row r="741" spans="1:4" ht="23.25" x14ac:dyDescent="0.25">
      <c r="A741" s="154">
        <v>150703</v>
      </c>
      <c r="B741" s="155" t="s">
        <v>13726</v>
      </c>
      <c r="C741" s="156" t="s">
        <v>8808</v>
      </c>
      <c r="D741" s="157">
        <v>2133.0100000000002</v>
      </c>
    </row>
    <row r="742" spans="1:4" ht="23.25" x14ac:dyDescent="0.25">
      <c r="A742" s="154">
        <v>150704</v>
      </c>
      <c r="B742" s="155" t="s">
        <v>13727</v>
      </c>
      <c r="C742" s="156" t="s">
        <v>8808</v>
      </c>
      <c r="D742" s="157">
        <v>2373.65</v>
      </c>
    </row>
    <row r="743" spans="1:4" ht="23.25" x14ac:dyDescent="0.25">
      <c r="A743" s="154">
        <v>150705</v>
      </c>
      <c r="B743" s="155" t="s">
        <v>13728</v>
      </c>
      <c r="C743" s="156" t="s">
        <v>8808</v>
      </c>
      <c r="D743" s="157">
        <v>2559.61</v>
      </c>
    </row>
    <row r="744" spans="1:4" ht="23.25" x14ac:dyDescent="0.25">
      <c r="A744" s="154">
        <v>150706</v>
      </c>
      <c r="B744" s="155" t="s">
        <v>13729</v>
      </c>
      <c r="C744" s="156" t="s">
        <v>8808</v>
      </c>
      <c r="D744" s="157">
        <v>2778.38</v>
      </c>
    </row>
    <row r="745" spans="1:4" ht="23.25" x14ac:dyDescent="0.25">
      <c r="A745" s="154">
        <v>150707</v>
      </c>
      <c r="B745" s="155" t="s">
        <v>13730</v>
      </c>
      <c r="C745" s="156" t="s">
        <v>8808</v>
      </c>
      <c r="D745" s="157">
        <v>2964.33</v>
      </c>
    </row>
    <row r="746" spans="1:4" ht="23.25" x14ac:dyDescent="0.25">
      <c r="A746" s="154">
        <v>150708</v>
      </c>
      <c r="B746" s="155" t="s">
        <v>13731</v>
      </c>
      <c r="C746" s="156" t="s">
        <v>8808</v>
      </c>
      <c r="D746" s="157">
        <v>3204.98</v>
      </c>
    </row>
    <row r="747" spans="1:4" ht="23.25" x14ac:dyDescent="0.25">
      <c r="A747" s="154">
        <v>150709</v>
      </c>
      <c r="B747" s="155" t="s">
        <v>13732</v>
      </c>
      <c r="C747" s="156" t="s">
        <v>8808</v>
      </c>
      <c r="D747" s="157">
        <v>3401.87</v>
      </c>
    </row>
    <row r="748" spans="1:4" ht="23.25" x14ac:dyDescent="0.25">
      <c r="A748" s="154">
        <v>150710</v>
      </c>
      <c r="B748" s="155" t="s">
        <v>13733</v>
      </c>
      <c r="C748" s="156" t="s">
        <v>8808</v>
      </c>
      <c r="D748" s="157">
        <v>2777.49</v>
      </c>
    </row>
    <row r="749" spans="1:4" ht="23.25" x14ac:dyDescent="0.25">
      <c r="A749" s="154">
        <v>150711</v>
      </c>
      <c r="B749" s="155" t="s">
        <v>13734</v>
      </c>
      <c r="C749" s="156" t="s">
        <v>8808</v>
      </c>
      <c r="D749" s="157">
        <v>3077.14</v>
      </c>
    </row>
    <row r="750" spans="1:4" ht="23.25" x14ac:dyDescent="0.25">
      <c r="A750" s="154">
        <v>150712</v>
      </c>
      <c r="B750" s="155" t="s">
        <v>13735</v>
      </c>
      <c r="C750" s="156" t="s">
        <v>8808</v>
      </c>
      <c r="D750" s="157">
        <v>3330.69</v>
      </c>
    </row>
    <row r="751" spans="1:4" ht="23.25" x14ac:dyDescent="0.25">
      <c r="A751" s="154">
        <v>150713</v>
      </c>
      <c r="B751" s="155" t="s">
        <v>13736</v>
      </c>
      <c r="C751" s="156" t="s">
        <v>8808</v>
      </c>
      <c r="D751" s="157">
        <v>3630.33</v>
      </c>
    </row>
    <row r="752" spans="1:4" ht="23.25" x14ac:dyDescent="0.25">
      <c r="A752" s="154">
        <v>150714</v>
      </c>
      <c r="B752" s="155" t="s">
        <v>13737</v>
      </c>
      <c r="C752" s="156" t="s">
        <v>8808</v>
      </c>
      <c r="D752" s="157">
        <v>3883.88</v>
      </c>
    </row>
    <row r="753" spans="1:4" ht="23.25" x14ac:dyDescent="0.25">
      <c r="A753" s="164">
        <v>150715</v>
      </c>
      <c r="B753" s="167" t="s">
        <v>13738</v>
      </c>
      <c r="C753" s="171" t="s">
        <v>8808</v>
      </c>
      <c r="D753" s="173">
        <v>4183.53</v>
      </c>
    </row>
    <row r="754" spans="1:4" ht="23.25" x14ac:dyDescent="0.25">
      <c r="A754" s="162">
        <v>150716</v>
      </c>
      <c r="B754" s="165" t="s">
        <v>13739</v>
      </c>
      <c r="C754" s="169" t="s">
        <v>8808</v>
      </c>
      <c r="D754" s="172">
        <v>4437.08</v>
      </c>
    </row>
    <row r="755" spans="1:4" x14ac:dyDescent="0.25">
      <c r="A755" s="154">
        <v>150800</v>
      </c>
      <c r="B755" s="155" t="s">
        <v>13740</v>
      </c>
      <c r="C755" s="156" t="s">
        <v>9041</v>
      </c>
      <c r="D755" s="157">
        <v>10.23</v>
      </c>
    </row>
    <row r="756" spans="1:4" ht="23.25" x14ac:dyDescent="0.25">
      <c r="A756" s="154">
        <v>150900</v>
      </c>
      <c r="B756" s="155" t="s">
        <v>13741</v>
      </c>
      <c r="C756" s="156" t="s">
        <v>8808</v>
      </c>
      <c r="D756" s="157">
        <v>74.19</v>
      </c>
    </row>
    <row r="757" spans="1:4" ht="23.25" x14ac:dyDescent="0.25">
      <c r="A757" s="154">
        <v>151000</v>
      </c>
      <c r="B757" s="155" t="s">
        <v>13742</v>
      </c>
      <c r="C757" s="156" t="s">
        <v>8780</v>
      </c>
      <c r="D757" s="157">
        <v>28.16</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2ADCC-2C74-445B-9799-A7CB6F53385B}">
  <dimension ref="A1:S41"/>
  <sheetViews>
    <sheetView showGridLines="0" view="pageBreakPreview" topLeftCell="A16" zoomScaleNormal="100" zoomScaleSheetLayoutView="100" workbookViewId="0">
      <selection activeCell="Q20" sqref="Q20"/>
    </sheetView>
  </sheetViews>
  <sheetFormatPr defaultColWidth="8.85546875" defaultRowHeight="15.75" x14ac:dyDescent="0.25"/>
  <cols>
    <col min="1" max="1" width="2.7109375" style="181" customWidth="1"/>
    <col min="2" max="2" width="15.7109375" style="18" customWidth="1"/>
    <col min="3" max="3" width="10.28515625" style="181" customWidth="1"/>
    <col min="4" max="13" width="11.7109375" style="181" customWidth="1"/>
    <col min="14" max="14" width="15.7109375" style="181" customWidth="1"/>
    <col min="15" max="15" width="2.140625" style="181" customWidth="1"/>
    <col min="16" max="16" width="3.7109375" style="181" customWidth="1"/>
    <col min="17" max="17" width="28.28515625" style="181" customWidth="1"/>
    <col min="18" max="18" width="18.7109375" style="181" customWidth="1"/>
    <col min="19" max="19" width="22" style="181" customWidth="1"/>
    <col min="20" max="16384" width="8.85546875" style="181"/>
  </cols>
  <sheetData>
    <row r="1" spans="1:19" ht="5.0999999999999996" customHeight="1" thickBot="1" x14ac:dyDescent="0.35">
      <c r="A1" s="1"/>
      <c r="B1" s="183"/>
      <c r="C1" s="3"/>
      <c r="D1" s="2"/>
      <c r="E1" s="2"/>
      <c r="F1" s="2"/>
      <c r="G1" s="2"/>
      <c r="H1" s="2"/>
      <c r="I1" s="4"/>
      <c r="J1" s="5"/>
      <c r="K1" s="5"/>
      <c r="L1" s="5"/>
      <c r="M1" s="5"/>
      <c r="N1" s="6"/>
    </row>
    <row r="2" spans="1:19" ht="9.9499999999999993" customHeight="1" thickTop="1" x14ac:dyDescent="0.3">
      <c r="A2" s="1"/>
      <c r="B2" s="188"/>
      <c r="C2" s="7"/>
      <c r="D2" s="8"/>
      <c r="E2" s="8"/>
      <c r="F2" s="8"/>
      <c r="G2" s="8"/>
      <c r="H2" s="8"/>
      <c r="I2" s="9"/>
      <c r="J2" s="10"/>
      <c r="K2" s="10"/>
      <c r="L2" s="10"/>
      <c r="M2" s="10"/>
      <c r="N2" s="11"/>
    </row>
    <row r="3" spans="1:19" ht="35.1" customHeight="1" x14ac:dyDescent="0.25">
      <c r="A3" s="182"/>
      <c r="B3" s="193"/>
      <c r="C3" s="586" t="s">
        <v>4</v>
      </c>
      <c r="D3" s="586"/>
      <c r="E3" s="586"/>
      <c r="F3" s="586"/>
      <c r="G3" s="586"/>
      <c r="H3" s="586"/>
      <c r="I3" s="586"/>
      <c r="J3" s="586"/>
      <c r="K3" s="587"/>
      <c r="L3" s="587"/>
      <c r="M3" s="588"/>
      <c r="N3" s="12"/>
    </row>
    <row r="4" spans="1:19" ht="20.100000000000001" customHeight="1" x14ac:dyDescent="0.25">
      <c r="A4" s="182"/>
      <c r="B4" s="182"/>
      <c r="C4" s="179" t="s">
        <v>0</v>
      </c>
      <c r="D4" s="13"/>
      <c r="E4" s="13"/>
      <c r="F4" s="13"/>
      <c r="G4" s="13"/>
      <c r="H4" s="13"/>
      <c r="I4" s="13"/>
      <c r="J4" s="13"/>
      <c r="K4" s="589" t="s">
        <v>1</v>
      </c>
      <c r="L4" s="590"/>
      <c r="M4" s="591"/>
      <c r="N4" s="14"/>
    </row>
    <row r="5" spans="1:19" ht="35.1" customHeight="1" x14ac:dyDescent="0.25">
      <c r="A5" s="1"/>
      <c r="B5" s="182"/>
      <c r="C5" s="592" t="s">
        <v>5</v>
      </c>
      <c r="D5" s="593"/>
      <c r="E5" s="593"/>
      <c r="F5" s="593"/>
      <c r="G5" s="593"/>
      <c r="H5" s="593"/>
      <c r="I5" s="593"/>
      <c r="J5" s="593"/>
      <c r="K5" s="594">
        <f>+RESUMO!K5</f>
        <v>44624</v>
      </c>
      <c r="L5" s="595"/>
      <c r="M5" s="596"/>
    </row>
    <row r="6" spans="1:19" ht="20.100000000000001" customHeight="1" x14ac:dyDescent="0.25">
      <c r="A6" s="1"/>
      <c r="B6" s="182"/>
      <c r="C6" s="179" t="s">
        <v>2</v>
      </c>
      <c r="D6" s="15"/>
      <c r="E6" s="15"/>
      <c r="F6" s="15"/>
      <c r="G6" s="15"/>
      <c r="H6" s="15"/>
      <c r="I6" s="15"/>
      <c r="J6" s="15"/>
      <c r="K6" s="589" t="s">
        <v>3</v>
      </c>
      <c r="L6" s="590"/>
      <c r="M6" s="591"/>
      <c r="N6" s="16"/>
    </row>
    <row r="7" spans="1:19" ht="35.1" customHeight="1" thickBot="1" x14ac:dyDescent="0.3">
      <c r="A7" s="1"/>
      <c r="B7" s="182"/>
      <c r="C7" s="597" t="s">
        <v>17788</v>
      </c>
      <c r="D7" s="598"/>
      <c r="E7" s="598"/>
      <c r="F7" s="598"/>
      <c r="G7" s="598"/>
      <c r="H7" s="598"/>
      <c r="I7" s="598"/>
      <c r="J7" s="598"/>
      <c r="K7" s="599" t="str">
        <f>+RESUMO!K7</f>
        <v>R08-2012-ORÇ-001-PCA</v>
      </c>
      <c r="L7" s="600"/>
      <c r="M7" s="601"/>
      <c r="N7" s="17"/>
    </row>
    <row r="8" spans="1:19" ht="16.5" thickTop="1" x14ac:dyDescent="0.25">
      <c r="A8" s="14"/>
      <c r="B8" s="584"/>
      <c r="C8" s="584"/>
      <c r="D8" s="584"/>
      <c r="E8" s="584"/>
      <c r="F8" s="584"/>
      <c r="G8" s="584"/>
      <c r="H8" s="584"/>
      <c r="I8" s="584"/>
      <c r="J8" s="584"/>
      <c r="K8" s="584"/>
      <c r="L8" s="584"/>
      <c r="M8" s="584"/>
      <c r="N8" s="584"/>
      <c r="Q8" s="555" t="s">
        <v>21879</v>
      </c>
      <c r="R8" s="551" t="str">
        <f>IF('ORÇAM. SEM DESON'!P85&lt;330000,"1ª Faixa",IF('ORÇAM. SEM DESON'!P85&lt;3300000,"2ª Faixa",IF('ORÇAM. SEM DESON'!P85&lt;20000000,"3ª Faixa","4ª Faixa")))</f>
        <v>4ª Faixa</v>
      </c>
    </row>
    <row r="9" spans="1:19" s="551" customFormat="1" x14ac:dyDescent="0.25">
      <c r="A9" s="14"/>
      <c r="B9" s="550"/>
      <c r="C9" s="550"/>
      <c r="D9" s="550"/>
      <c r="E9" s="550"/>
      <c r="F9" s="550"/>
      <c r="G9" s="550"/>
      <c r="H9" s="550"/>
      <c r="I9" s="550"/>
      <c r="J9" s="550"/>
      <c r="K9" s="550"/>
      <c r="L9" s="550"/>
      <c r="M9" s="550"/>
      <c r="N9" s="550"/>
    </row>
    <row r="10" spans="1:19" ht="30" customHeight="1" x14ac:dyDescent="0.25">
      <c r="A10" s="14"/>
      <c r="B10" s="607" t="s">
        <v>21809</v>
      </c>
      <c r="C10" s="607"/>
      <c r="D10" s="607"/>
      <c r="E10" s="607"/>
      <c r="F10" s="607"/>
      <c r="G10" s="607"/>
      <c r="H10" s="607"/>
      <c r="I10" s="607"/>
      <c r="J10" s="607"/>
      <c r="K10" s="607"/>
      <c r="L10" s="607"/>
      <c r="M10" s="607"/>
      <c r="N10" s="607"/>
      <c r="O10" s="514"/>
    </row>
    <row r="11" spans="1:19" s="551" customFormat="1" ht="30" customHeight="1" x14ac:dyDescent="0.25">
      <c r="A11" s="14"/>
      <c r="B11" s="554"/>
      <c r="C11" s="554"/>
      <c r="D11" s="554"/>
      <c r="E11" s="608" t="s">
        <v>21878</v>
      </c>
      <c r="F11" s="608"/>
      <c r="G11" s="608"/>
      <c r="H11" s="608"/>
      <c r="I11" s="608"/>
      <c r="J11" s="549" t="s">
        <v>21880</v>
      </c>
      <c r="K11" s="554"/>
      <c r="L11" s="554"/>
      <c r="M11" s="554"/>
      <c r="N11" s="554"/>
    </row>
    <row r="12" spans="1:19" s="551" customFormat="1" ht="30" customHeight="1" x14ac:dyDescent="0.25">
      <c r="A12" s="14"/>
      <c r="B12" s="554"/>
      <c r="C12" s="554"/>
      <c r="D12" s="554"/>
      <c r="E12" s="527"/>
      <c r="F12" s="527"/>
      <c r="G12" s="527"/>
      <c r="H12" s="527"/>
      <c r="I12" s="527"/>
      <c r="J12" s="549"/>
      <c r="K12" s="554"/>
      <c r="L12" s="554"/>
      <c r="M12" s="554"/>
      <c r="N12" s="554"/>
    </row>
    <row r="13" spans="1:19" ht="30" customHeight="1" x14ac:dyDescent="0.25">
      <c r="A13" s="14"/>
      <c r="B13" s="553"/>
      <c r="C13" s="525"/>
      <c r="D13" s="551"/>
      <c r="E13" s="551"/>
      <c r="F13" s="551"/>
      <c r="G13" s="552" t="s">
        <v>21869</v>
      </c>
      <c r="H13" s="602" t="s">
        <v>21870</v>
      </c>
      <c r="I13" s="602"/>
      <c r="J13" s="525"/>
      <c r="K13" s="525"/>
      <c r="L13" s="551"/>
      <c r="M13" s="551"/>
      <c r="N13" s="551"/>
      <c r="O13" s="514"/>
    </row>
    <row r="14" spans="1:19" ht="30" customHeight="1" x14ac:dyDescent="0.25">
      <c r="B14" s="525"/>
      <c r="C14" s="525"/>
      <c r="D14" s="551"/>
      <c r="E14" s="551"/>
      <c r="F14" s="551"/>
      <c r="G14" s="203"/>
      <c r="H14" s="603" t="s">
        <v>21871</v>
      </c>
      <c r="I14" s="603"/>
      <c r="J14" s="525"/>
      <c r="K14" s="525"/>
      <c r="L14" s="551"/>
      <c r="M14" s="551"/>
      <c r="N14" s="551"/>
      <c r="O14" s="514"/>
    </row>
    <row r="15" spans="1:19" ht="30" customHeight="1" x14ac:dyDescent="0.25">
      <c r="C15" s="526"/>
      <c r="D15" s="526"/>
      <c r="E15" s="526"/>
      <c r="F15" s="526"/>
      <c r="G15" s="526"/>
      <c r="H15" s="526"/>
      <c r="I15" s="526"/>
      <c r="J15" s="526"/>
      <c r="K15" s="526"/>
      <c r="L15" s="526"/>
      <c r="M15" s="526"/>
      <c r="N15" s="526"/>
      <c r="O15" s="514"/>
      <c r="R15" s="181" t="s">
        <v>21815</v>
      </c>
      <c r="S15" s="181" t="s">
        <v>21814</v>
      </c>
    </row>
    <row r="16" spans="1:19" ht="30" customHeight="1" x14ac:dyDescent="0.25">
      <c r="C16" s="604" t="s">
        <v>17789</v>
      </c>
      <c r="D16" s="605"/>
      <c r="E16" s="605"/>
      <c r="F16" s="605"/>
      <c r="G16" s="606"/>
      <c r="H16" s="199"/>
      <c r="I16" s="604" t="s">
        <v>21872</v>
      </c>
      <c r="J16" s="605"/>
      <c r="K16" s="605"/>
      <c r="L16" s="605"/>
      <c r="M16" s="606"/>
      <c r="N16" s="526"/>
      <c r="O16" s="514"/>
      <c r="Q16" s="181" t="s">
        <v>21811</v>
      </c>
      <c r="R16" s="143">
        <f>+'COMPOSIÇÕES - SEM DESON'!N152</f>
        <v>367177.71999999991</v>
      </c>
      <c r="S16" s="143">
        <f>+'COMPOSIÇÕES - COM DESON'!N152</f>
        <v>332005.42</v>
      </c>
    </row>
    <row r="17" spans="2:19" s="514" customFormat="1" ht="30" customHeight="1" x14ac:dyDescent="0.25">
      <c r="B17" s="22" t="s">
        <v>17791</v>
      </c>
      <c r="C17" s="604" t="s">
        <v>17790</v>
      </c>
      <c r="D17" s="605"/>
      <c r="E17" s="609">
        <f>IF(J11="1ª Faixa",0.0559,IF(J11="2ª Faixa",0.0406,IF(J11="3ª Faixa",0.0326,0.0322)))</f>
        <v>3.2199999999999999E-2</v>
      </c>
      <c r="F17" s="609"/>
      <c r="G17" s="200">
        <f>+E17+1</f>
        <v>1.0322</v>
      </c>
      <c r="H17" s="199"/>
      <c r="I17" s="604" t="s">
        <v>17790</v>
      </c>
      <c r="J17" s="605"/>
      <c r="K17" s="609">
        <f>+E17</f>
        <v>3.2199999999999999E-2</v>
      </c>
      <c r="L17" s="609"/>
      <c r="M17" s="200">
        <f>+K17+1</f>
        <v>1.0322</v>
      </c>
      <c r="N17" s="551"/>
      <c r="Q17" s="514" t="s">
        <v>21812</v>
      </c>
      <c r="R17" s="143">
        <f>+('ORÇAM. SEM DESON'!P85)/(1+G33)</f>
        <v>23261201.626740944</v>
      </c>
      <c r="S17" s="143">
        <f>+'ORÇAM. DESON'!P85/(1+M33)</f>
        <v>23122827.0459706</v>
      </c>
    </row>
    <row r="18" spans="2:19" ht="30" customHeight="1" x14ac:dyDescent="0.25">
      <c r="B18" s="22" t="s">
        <v>20352</v>
      </c>
      <c r="C18" s="604" t="s">
        <v>21810</v>
      </c>
      <c r="D18" s="605"/>
      <c r="E18" s="609">
        <v>1.9300000000000001E-2</v>
      </c>
      <c r="F18" s="609"/>
      <c r="G18" s="200">
        <f>+E18+1</f>
        <v>1.0193000000000001</v>
      </c>
      <c r="H18" s="199"/>
      <c r="I18" s="604" t="s">
        <v>21810</v>
      </c>
      <c r="J18" s="605"/>
      <c r="K18" s="609">
        <v>1.7500000000000002E-2</v>
      </c>
      <c r="L18" s="609"/>
      <c r="M18" s="200">
        <f>+K18+1</f>
        <v>1.0175000000000001</v>
      </c>
      <c r="N18" s="551"/>
      <c r="O18" s="514"/>
      <c r="Q18" s="181" t="s">
        <v>21813</v>
      </c>
      <c r="R18" s="529">
        <f>+R16/R17</f>
        <v>1.5784985053304147E-2</v>
      </c>
      <c r="S18" s="529">
        <f>+S16/S17</f>
        <v>1.4358340324906573E-2</v>
      </c>
    </row>
    <row r="19" spans="2:19" ht="30" customHeight="1" x14ac:dyDescent="0.25">
      <c r="B19" s="22"/>
      <c r="C19" s="204"/>
      <c r="D19" s="204"/>
      <c r="E19" s="205"/>
      <c r="F19" s="205"/>
      <c r="G19" s="206"/>
      <c r="H19" s="199"/>
      <c r="I19" s="204"/>
      <c r="J19" s="204"/>
      <c r="K19" s="205"/>
      <c r="L19" s="205"/>
      <c r="M19" s="206"/>
      <c r="N19" s="551"/>
      <c r="O19" s="514"/>
    </row>
    <row r="20" spans="2:19" ht="30" customHeight="1" x14ac:dyDescent="0.25">
      <c r="B20" s="22" t="s">
        <v>17792</v>
      </c>
      <c r="C20" s="610" t="s">
        <v>21873</v>
      </c>
      <c r="D20" s="605"/>
      <c r="E20" s="609">
        <f>IF(J11="1ª Faixa",0.0061,IF(J11="2ª Faixa",0.0061,IF(J11="3ª Faixa",0.0061,0.006)))</f>
        <v>6.0000000000000001E-3</v>
      </c>
      <c r="F20" s="609"/>
      <c r="G20" s="200">
        <f>+E20+1</f>
        <v>1.006</v>
      </c>
      <c r="H20" s="199"/>
      <c r="I20" s="610" t="s">
        <v>21873</v>
      </c>
      <c r="J20" s="605"/>
      <c r="K20" s="609">
        <f>+E20</f>
        <v>6.0000000000000001E-3</v>
      </c>
      <c r="L20" s="609"/>
      <c r="M20" s="200">
        <f>+K20+1</f>
        <v>1.006</v>
      </c>
      <c r="N20" s="551"/>
      <c r="O20" s="514"/>
    </row>
    <row r="21" spans="2:19" ht="30" customHeight="1" x14ac:dyDescent="0.25">
      <c r="B21" s="22"/>
      <c r="C21" s="199"/>
      <c r="D21" s="199"/>
      <c r="E21" s="199"/>
      <c r="F21" s="199"/>
      <c r="G21" s="199"/>
      <c r="H21" s="199"/>
      <c r="I21" s="199"/>
      <c r="J21" s="199"/>
      <c r="K21" s="199"/>
      <c r="L21" s="199"/>
      <c r="M21" s="199"/>
      <c r="N21" s="551"/>
      <c r="O21" s="514"/>
    </row>
    <row r="22" spans="2:19" ht="30" customHeight="1" x14ac:dyDescent="0.25">
      <c r="B22" s="22" t="s">
        <v>17793</v>
      </c>
      <c r="C22" s="610" t="s">
        <v>21877</v>
      </c>
      <c r="D22" s="611"/>
      <c r="E22" s="609">
        <f>IF(J11="1ª Faixa",0.005,IF(J11="2ª Faixa",0.01,IF(J11="3ª Faixa",0.015,0.02)))</f>
        <v>0.02</v>
      </c>
      <c r="F22" s="609"/>
      <c r="G22" s="200">
        <f>+E22+1</f>
        <v>1.02</v>
      </c>
      <c r="H22" s="199"/>
      <c r="I22" s="610" t="s">
        <v>21877</v>
      </c>
      <c r="J22" s="611"/>
      <c r="K22" s="609">
        <f>+E22</f>
        <v>0.02</v>
      </c>
      <c r="L22" s="609"/>
      <c r="M22" s="200">
        <f>+K22+1</f>
        <v>1.02</v>
      </c>
      <c r="N22" s="551"/>
      <c r="O22" s="514"/>
    </row>
    <row r="23" spans="2:19" ht="30" customHeight="1" x14ac:dyDescent="0.25">
      <c r="B23" s="22"/>
      <c r="C23" s="199"/>
      <c r="D23" s="199"/>
      <c r="E23" s="199"/>
      <c r="F23" s="199"/>
      <c r="G23" s="199"/>
      <c r="H23" s="199"/>
      <c r="I23" s="199"/>
      <c r="J23" s="199"/>
      <c r="K23" s="199"/>
      <c r="L23" s="199"/>
      <c r="M23" s="199"/>
      <c r="N23" s="551"/>
      <c r="O23" s="514"/>
    </row>
    <row r="24" spans="2:19" ht="30" customHeight="1" x14ac:dyDescent="0.25">
      <c r="B24" s="22" t="s">
        <v>17794</v>
      </c>
      <c r="C24" s="610" t="s">
        <v>17795</v>
      </c>
      <c r="D24" s="605"/>
      <c r="E24" s="609">
        <f>IF(J11="1ª Faixa",0.09,IF(J11="2ª Faixa",0.08,IF(J11="3ª Faixa",0.004,0.06)))</f>
        <v>0.06</v>
      </c>
      <c r="F24" s="609"/>
      <c r="G24" s="200">
        <f>+E24+1</f>
        <v>1.06</v>
      </c>
      <c r="H24" s="199"/>
      <c r="I24" s="610" t="s">
        <v>17795</v>
      </c>
      <c r="J24" s="605"/>
      <c r="K24" s="609">
        <f>+E24</f>
        <v>0.06</v>
      </c>
      <c r="L24" s="609"/>
      <c r="M24" s="200">
        <f>+K24+1</f>
        <v>1.06</v>
      </c>
      <c r="N24" s="551"/>
      <c r="O24" s="514"/>
    </row>
    <row r="25" spans="2:19" ht="30" customHeight="1" x14ac:dyDescent="0.25">
      <c r="B25" s="22"/>
      <c r="C25" s="199"/>
      <c r="D25" s="199"/>
      <c r="E25" s="199"/>
      <c r="F25" s="199"/>
      <c r="G25" s="199"/>
      <c r="H25" s="199"/>
      <c r="I25" s="199"/>
      <c r="J25" s="199"/>
      <c r="K25" s="199"/>
      <c r="L25" s="199"/>
      <c r="M25" s="199"/>
      <c r="N25" s="551"/>
      <c r="O25" s="514"/>
    </row>
    <row r="26" spans="2:19" ht="30" customHeight="1" x14ac:dyDescent="0.25">
      <c r="B26" s="22" t="s">
        <v>17776</v>
      </c>
      <c r="C26" s="604" t="s">
        <v>17796</v>
      </c>
      <c r="D26" s="605"/>
      <c r="E26" s="605"/>
      <c r="F26" s="605"/>
      <c r="G26" s="606"/>
      <c r="H26" s="199"/>
      <c r="I26" s="604" t="s">
        <v>17796</v>
      </c>
      <c r="J26" s="605"/>
      <c r="K26" s="605"/>
      <c r="L26" s="605"/>
      <c r="M26" s="606"/>
      <c r="N26" s="551"/>
      <c r="O26" s="514"/>
    </row>
    <row r="27" spans="2:19" ht="30" customHeight="1" x14ac:dyDescent="0.25">
      <c r="B27" s="22"/>
      <c r="C27" s="604" t="s">
        <v>21874</v>
      </c>
      <c r="D27" s="605"/>
      <c r="E27" s="609">
        <v>6.4999999999999997E-3</v>
      </c>
      <c r="F27" s="609"/>
      <c r="G27" s="548"/>
      <c r="H27" s="199"/>
      <c r="I27" s="604" t="s">
        <v>21874</v>
      </c>
      <c r="J27" s="605"/>
      <c r="K27" s="609">
        <f>+E27</f>
        <v>6.4999999999999997E-3</v>
      </c>
      <c r="L27" s="609"/>
      <c r="M27" s="548"/>
      <c r="N27" s="551"/>
      <c r="O27" s="514"/>
    </row>
    <row r="28" spans="2:19" s="551" customFormat="1" ht="30" customHeight="1" x14ac:dyDescent="0.25">
      <c r="B28" s="22"/>
      <c r="C28" s="604" t="s">
        <v>21875</v>
      </c>
      <c r="D28" s="605"/>
      <c r="E28" s="609">
        <v>0.03</v>
      </c>
      <c r="F28" s="609"/>
      <c r="G28" s="548"/>
      <c r="H28" s="199"/>
      <c r="I28" s="604" t="s">
        <v>21875</v>
      </c>
      <c r="J28" s="605"/>
      <c r="K28" s="609">
        <f t="shared" ref="K28:K29" si="0">+E28</f>
        <v>0.03</v>
      </c>
      <c r="L28" s="609"/>
      <c r="M28" s="548"/>
    </row>
    <row r="29" spans="2:19" s="551" customFormat="1" ht="30" customHeight="1" x14ac:dyDescent="0.25">
      <c r="B29" s="22"/>
      <c r="C29" s="604" t="s">
        <v>21876</v>
      </c>
      <c r="D29" s="605"/>
      <c r="E29" s="609">
        <v>0.04</v>
      </c>
      <c r="F29" s="609"/>
      <c r="G29" s="548"/>
      <c r="H29" s="199"/>
      <c r="I29" s="604" t="s">
        <v>21876</v>
      </c>
      <c r="J29" s="605"/>
      <c r="K29" s="609">
        <f t="shared" si="0"/>
        <v>0.04</v>
      </c>
      <c r="L29" s="609"/>
      <c r="M29" s="548"/>
    </row>
    <row r="30" spans="2:19" s="551" customFormat="1" ht="30" customHeight="1" x14ac:dyDescent="0.25">
      <c r="B30" s="22"/>
      <c r="C30" s="604" t="s">
        <v>17797</v>
      </c>
      <c r="D30" s="605"/>
      <c r="E30" s="609"/>
      <c r="F30" s="609"/>
      <c r="G30" s="548"/>
      <c r="H30" s="199"/>
      <c r="I30" s="604" t="s">
        <v>17797</v>
      </c>
      <c r="J30" s="605"/>
      <c r="K30" s="609">
        <v>4.4999999999999998E-2</v>
      </c>
      <c r="L30" s="609"/>
      <c r="M30" s="548"/>
    </row>
    <row r="31" spans="2:19" s="551" customFormat="1" ht="30" customHeight="1" x14ac:dyDescent="0.25">
      <c r="B31" s="22"/>
      <c r="C31" s="604" t="s">
        <v>8732</v>
      </c>
      <c r="D31" s="605"/>
      <c r="E31" s="609">
        <f>+E27+E28+E29</f>
        <v>7.6499999999999999E-2</v>
      </c>
      <c r="F31" s="609"/>
      <c r="G31" s="200">
        <f>+E31+1</f>
        <v>1.0765</v>
      </c>
      <c r="H31" s="199"/>
      <c r="I31" s="604" t="s">
        <v>8732</v>
      </c>
      <c r="J31" s="605"/>
      <c r="K31" s="609">
        <f>+K27+K28+K29+K30</f>
        <v>0.1215</v>
      </c>
      <c r="L31" s="609"/>
      <c r="M31" s="200">
        <f>+K31+1</f>
        <v>1.1214999999999999</v>
      </c>
    </row>
    <row r="32" spans="2:19" s="551" customFormat="1" ht="30" customHeight="1" x14ac:dyDescent="0.25">
      <c r="B32" s="18"/>
    </row>
    <row r="33" spans="3:15" ht="30" customHeight="1" x14ac:dyDescent="0.25">
      <c r="C33" s="604" t="s">
        <v>17789</v>
      </c>
      <c r="D33" s="605"/>
      <c r="E33" s="605"/>
      <c r="F33" s="605"/>
      <c r="G33" s="201">
        <f>((1+E17+E20+E22+E24+E18)/(1-E31))-1</f>
        <v>0.23172712506767756</v>
      </c>
      <c r="H33" s="551"/>
      <c r="I33" s="604" t="s">
        <v>21872</v>
      </c>
      <c r="J33" s="605"/>
      <c r="K33" s="605"/>
      <c r="L33" s="605"/>
      <c r="M33" s="201">
        <f>((1+K17+K20+K22+K24+K18)/(1-K31))-1</f>
        <v>0.29277177006260691</v>
      </c>
      <c r="N33" s="551"/>
      <c r="O33" s="514"/>
    </row>
    <row r="34" spans="3:15" ht="30" customHeight="1" x14ac:dyDescent="0.25">
      <c r="C34" s="551"/>
      <c r="D34" s="551"/>
      <c r="E34" s="551"/>
      <c r="F34" s="551"/>
      <c r="G34" s="551"/>
      <c r="H34" s="551"/>
      <c r="I34" s="551"/>
      <c r="J34" s="551"/>
      <c r="K34" s="551"/>
      <c r="L34" s="551"/>
      <c r="M34" s="551"/>
      <c r="N34" s="551"/>
      <c r="O34" s="514"/>
    </row>
    <row r="35" spans="3:15" ht="30" customHeight="1" x14ac:dyDescent="0.25">
      <c r="C35" s="514"/>
      <c r="D35" s="514"/>
      <c r="E35" s="514"/>
      <c r="F35" s="514"/>
      <c r="G35" s="514"/>
      <c r="H35" s="514"/>
      <c r="I35" s="514"/>
      <c r="J35" s="514"/>
      <c r="K35" s="514"/>
      <c r="L35" s="514"/>
      <c r="M35" s="514"/>
      <c r="N35" s="514"/>
      <c r="O35" s="514"/>
    </row>
    <row r="36" spans="3:15" ht="30" customHeight="1" x14ac:dyDescent="0.25">
      <c r="C36" s="514"/>
      <c r="D36" s="514"/>
      <c r="E36" s="514"/>
      <c r="F36" s="514"/>
      <c r="G36" s="514"/>
      <c r="H36" s="514"/>
      <c r="I36" s="514"/>
      <c r="J36" s="514"/>
      <c r="K36" s="514"/>
      <c r="L36" s="514"/>
      <c r="M36" s="514"/>
      <c r="N36" s="514"/>
      <c r="O36" s="514"/>
    </row>
    <row r="37" spans="3:15" ht="30" customHeight="1" x14ac:dyDescent="0.25">
      <c r="C37" s="514"/>
      <c r="D37" s="514"/>
      <c r="E37" s="514"/>
      <c r="F37" s="514"/>
      <c r="G37" s="514"/>
      <c r="H37" s="514"/>
      <c r="I37" s="514"/>
      <c r="J37" s="514"/>
      <c r="K37" s="514"/>
      <c r="L37" s="514"/>
      <c r="M37" s="514"/>
      <c r="N37" s="514"/>
      <c r="O37" s="514"/>
    </row>
    <row r="38" spans="3:15" ht="30" customHeight="1" x14ac:dyDescent="0.25"/>
    <row r="39" spans="3:15" ht="30" customHeight="1" x14ac:dyDescent="0.25"/>
    <row r="40" spans="3:15" ht="30" customHeight="1" x14ac:dyDescent="0.25"/>
    <row r="41" spans="3:15" ht="30" customHeight="1" x14ac:dyDescent="0.25"/>
  </sheetData>
  <mergeCells count="58">
    <mergeCell ref="C28:D28"/>
    <mergeCell ref="E28:F28"/>
    <mergeCell ref="I28:J28"/>
    <mergeCell ref="K28:L28"/>
    <mergeCell ref="I27:J27"/>
    <mergeCell ref="K27:L27"/>
    <mergeCell ref="C27:D27"/>
    <mergeCell ref="E27:F27"/>
    <mergeCell ref="C30:D30"/>
    <mergeCell ref="E30:F30"/>
    <mergeCell ref="I30:J30"/>
    <mergeCell ref="K30:L30"/>
    <mergeCell ref="C29:D29"/>
    <mergeCell ref="E29:F29"/>
    <mergeCell ref="I29:J29"/>
    <mergeCell ref="K29:L29"/>
    <mergeCell ref="C18:D18"/>
    <mergeCell ref="E18:F18"/>
    <mergeCell ref="I18:J18"/>
    <mergeCell ref="K18:L18"/>
    <mergeCell ref="C20:D20"/>
    <mergeCell ref="E20:F20"/>
    <mergeCell ref="C33:F33"/>
    <mergeCell ref="I33:L33"/>
    <mergeCell ref="C31:D31"/>
    <mergeCell ref="E31:F31"/>
    <mergeCell ref="I31:J31"/>
    <mergeCell ref="K31:L31"/>
    <mergeCell ref="C26:G26"/>
    <mergeCell ref="I26:M26"/>
    <mergeCell ref="C17:D17"/>
    <mergeCell ref="E17:F17"/>
    <mergeCell ref="I17:J17"/>
    <mergeCell ref="K17:L17"/>
    <mergeCell ref="K22:L22"/>
    <mergeCell ref="C22:D22"/>
    <mergeCell ref="E22:F22"/>
    <mergeCell ref="I22:J22"/>
    <mergeCell ref="C24:D24"/>
    <mergeCell ref="E24:F24"/>
    <mergeCell ref="I24:J24"/>
    <mergeCell ref="K24:L24"/>
    <mergeCell ref="I20:J20"/>
    <mergeCell ref="K20:L20"/>
    <mergeCell ref="H13:I13"/>
    <mergeCell ref="H14:I14"/>
    <mergeCell ref="C16:G16"/>
    <mergeCell ref="I16:M16"/>
    <mergeCell ref="C3:M3"/>
    <mergeCell ref="K4:M4"/>
    <mergeCell ref="C5:J5"/>
    <mergeCell ref="K5:M5"/>
    <mergeCell ref="K6:M6"/>
    <mergeCell ref="C7:J7"/>
    <mergeCell ref="K7:M7"/>
    <mergeCell ref="B8:N8"/>
    <mergeCell ref="B10:N10"/>
    <mergeCell ref="E11:I11"/>
  </mergeCells>
  <pageMargins left="0.51181102362204722" right="0.51181102362204722" top="0.78740157480314965" bottom="0.78740157480314965" header="0.31496062992125984" footer="0.31496062992125984"/>
  <pageSetup paperSize="9" scale="55" orientation="portrait" r:id="rId1"/>
  <headerFooter>
    <oddFooter>&amp;R&amp;"Arial,Normal"&amp;10&amp;P/&amp;N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0798F-515E-4FF4-BA35-23BABBF7A986}">
  <sheetPr>
    <tabColor theme="5"/>
  </sheetPr>
  <dimension ref="A1:E3573"/>
  <sheetViews>
    <sheetView topLeftCell="A775" workbookViewId="0">
      <selection activeCell="A755" sqref="A755:A791"/>
    </sheetView>
  </sheetViews>
  <sheetFormatPr defaultRowHeight="15" outlineLevelRow="1" x14ac:dyDescent="0.25"/>
  <cols>
    <col min="1" max="1" width="9.85546875" customWidth="1"/>
    <col min="2" max="2" width="62.85546875" customWidth="1"/>
    <col min="4" max="4" width="11.5703125" customWidth="1"/>
    <col min="257" max="257" width="9.85546875" customWidth="1"/>
    <col min="258" max="258" width="62.85546875" customWidth="1"/>
    <col min="259" max="259" width="7.140625" customWidth="1"/>
    <col min="260" max="260" width="11.5703125" customWidth="1"/>
    <col min="513" max="513" width="9.85546875" customWidth="1"/>
    <col min="514" max="514" width="62.85546875" customWidth="1"/>
    <col min="515" max="515" width="7.140625" customWidth="1"/>
    <col min="516" max="516" width="11.5703125" customWidth="1"/>
    <col min="769" max="769" width="9.85546875" customWidth="1"/>
    <col min="770" max="770" width="62.85546875" customWidth="1"/>
    <col min="771" max="771" width="7.140625" customWidth="1"/>
    <col min="772" max="772" width="11.5703125" customWidth="1"/>
    <col min="1025" max="1025" width="9.85546875" customWidth="1"/>
    <col min="1026" max="1026" width="62.85546875" customWidth="1"/>
    <col min="1027" max="1027" width="7.140625" customWidth="1"/>
    <col min="1028" max="1028" width="11.5703125" customWidth="1"/>
    <col min="1281" max="1281" width="9.85546875" customWidth="1"/>
    <col min="1282" max="1282" width="62.85546875" customWidth="1"/>
    <col min="1283" max="1283" width="7.140625" customWidth="1"/>
    <col min="1284" max="1284" width="11.5703125" customWidth="1"/>
    <col min="1537" max="1537" width="9.85546875" customWidth="1"/>
    <col min="1538" max="1538" width="62.85546875" customWidth="1"/>
    <col min="1539" max="1539" width="7.140625" customWidth="1"/>
    <col min="1540" max="1540" width="11.5703125" customWidth="1"/>
    <col min="1793" max="1793" width="9.85546875" customWidth="1"/>
    <col min="1794" max="1794" width="62.85546875" customWidth="1"/>
    <col min="1795" max="1795" width="7.140625" customWidth="1"/>
    <col min="1796" max="1796" width="11.5703125" customWidth="1"/>
    <col min="2049" max="2049" width="9.85546875" customWidth="1"/>
    <col min="2050" max="2050" width="62.85546875" customWidth="1"/>
    <col min="2051" max="2051" width="7.140625" customWidth="1"/>
    <col min="2052" max="2052" width="11.5703125" customWidth="1"/>
    <col min="2305" max="2305" width="9.85546875" customWidth="1"/>
    <col min="2306" max="2306" width="62.85546875" customWidth="1"/>
    <col min="2307" max="2307" width="7.140625" customWidth="1"/>
    <col min="2308" max="2308" width="11.5703125" customWidth="1"/>
    <col min="2561" max="2561" width="9.85546875" customWidth="1"/>
    <col min="2562" max="2562" width="62.85546875" customWidth="1"/>
    <col min="2563" max="2563" width="7.140625" customWidth="1"/>
    <col min="2564" max="2564" width="11.5703125" customWidth="1"/>
    <col min="2817" max="2817" width="9.85546875" customWidth="1"/>
    <col min="2818" max="2818" width="62.85546875" customWidth="1"/>
    <col min="2819" max="2819" width="7.140625" customWidth="1"/>
    <col min="2820" max="2820" width="11.5703125" customWidth="1"/>
    <col min="3073" max="3073" width="9.85546875" customWidth="1"/>
    <col min="3074" max="3074" width="62.85546875" customWidth="1"/>
    <col min="3075" max="3075" width="7.140625" customWidth="1"/>
    <col min="3076" max="3076" width="11.5703125" customWidth="1"/>
    <col min="3329" max="3329" width="9.85546875" customWidth="1"/>
    <col min="3330" max="3330" width="62.85546875" customWidth="1"/>
    <col min="3331" max="3331" width="7.140625" customWidth="1"/>
    <col min="3332" max="3332" width="11.5703125" customWidth="1"/>
    <col min="3585" max="3585" width="9.85546875" customWidth="1"/>
    <col min="3586" max="3586" width="62.85546875" customWidth="1"/>
    <col min="3587" max="3587" width="7.140625" customWidth="1"/>
    <col min="3588" max="3588" width="11.5703125" customWidth="1"/>
    <col min="3841" max="3841" width="9.85546875" customWidth="1"/>
    <col min="3842" max="3842" width="62.85546875" customWidth="1"/>
    <col min="3843" max="3843" width="7.140625" customWidth="1"/>
    <col min="3844" max="3844" width="11.5703125" customWidth="1"/>
    <col min="4097" max="4097" width="9.85546875" customWidth="1"/>
    <col min="4098" max="4098" width="62.85546875" customWidth="1"/>
    <col min="4099" max="4099" width="7.140625" customWidth="1"/>
    <col min="4100" max="4100" width="11.5703125" customWidth="1"/>
    <col min="4353" max="4353" width="9.85546875" customWidth="1"/>
    <col min="4354" max="4354" width="62.85546875" customWidth="1"/>
    <col min="4355" max="4355" width="7.140625" customWidth="1"/>
    <col min="4356" max="4356" width="11.5703125" customWidth="1"/>
    <col min="4609" max="4609" width="9.85546875" customWidth="1"/>
    <col min="4610" max="4610" width="62.85546875" customWidth="1"/>
    <col min="4611" max="4611" width="7.140625" customWidth="1"/>
    <col min="4612" max="4612" width="11.5703125" customWidth="1"/>
    <col min="4865" max="4865" width="9.85546875" customWidth="1"/>
    <col min="4866" max="4866" width="62.85546875" customWidth="1"/>
    <col min="4867" max="4867" width="7.140625" customWidth="1"/>
    <col min="4868" max="4868" width="11.5703125" customWidth="1"/>
    <col min="5121" max="5121" width="9.85546875" customWidth="1"/>
    <col min="5122" max="5122" width="62.85546875" customWidth="1"/>
    <col min="5123" max="5123" width="7.140625" customWidth="1"/>
    <col min="5124" max="5124" width="11.5703125" customWidth="1"/>
    <col min="5377" max="5377" width="9.85546875" customWidth="1"/>
    <col min="5378" max="5378" width="62.85546875" customWidth="1"/>
    <col min="5379" max="5379" width="7.140625" customWidth="1"/>
    <col min="5380" max="5380" width="11.5703125" customWidth="1"/>
    <col min="5633" max="5633" width="9.85546875" customWidth="1"/>
    <col min="5634" max="5634" width="62.85546875" customWidth="1"/>
    <col min="5635" max="5635" width="7.140625" customWidth="1"/>
    <col min="5636" max="5636" width="11.5703125" customWidth="1"/>
    <col min="5889" max="5889" width="9.85546875" customWidth="1"/>
    <col min="5890" max="5890" width="62.85546875" customWidth="1"/>
    <col min="5891" max="5891" width="7.140625" customWidth="1"/>
    <col min="5892" max="5892" width="11.5703125" customWidth="1"/>
    <col min="6145" max="6145" width="9.85546875" customWidth="1"/>
    <col min="6146" max="6146" width="62.85546875" customWidth="1"/>
    <col min="6147" max="6147" width="7.140625" customWidth="1"/>
    <col min="6148" max="6148" width="11.5703125" customWidth="1"/>
    <col min="6401" max="6401" width="9.85546875" customWidth="1"/>
    <col min="6402" max="6402" width="62.85546875" customWidth="1"/>
    <col min="6403" max="6403" width="7.140625" customWidth="1"/>
    <col min="6404" max="6404" width="11.5703125" customWidth="1"/>
    <col min="6657" max="6657" width="9.85546875" customWidth="1"/>
    <col min="6658" max="6658" width="62.85546875" customWidth="1"/>
    <col min="6659" max="6659" width="7.140625" customWidth="1"/>
    <col min="6660" max="6660" width="11.5703125" customWidth="1"/>
    <col min="6913" max="6913" width="9.85546875" customWidth="1"/>
    <col min="6914" max="6914" width="62.85546875" customWidth="1"/>
    <col min="6915" max="6915" width="7.140625" customWidth="1"/>
    <col min="6916" max="6916" width="11.5703125" customWidth="1"/>
    <col min="7169" max="7169" width="9.85546875" customWidth="1"/>
    <col min="7170" max="7170" width="62.85546875" customWidth="1"/>
    <col min="7171" max="7171" width="7.140625" customWidth="1"/>
    <col min="7172" max="7172" width="11.5703125" customWidth="1"/>
    <col min="7425" max="7425" width="9.85546875" customWidth="1"/>
    <col min="7426" max="7426" width="62.85546875" customWidth="1"/>
    <col min="7427" max="7427" width="7.140625" customWidth="1"/>
    <col min="7428" max="7428" width="11.5703125" customWidth="1"/>
    <col min="7681" max="7681" width="9.85546875" customWidth="1"/>
    <col min="7682" max="7682" width="62.85546875" customWidth="1"/>
    <col min="7683" max="7683" width="7.140625" customWidth="1"/>
    <col min="7684" max="7684" width="11.5703125" customWidth="1"/>
    <col min="7937" max="7937" width="9.85546875" customWidth="1"/>
    <col min="7938" max="7938" width="62.85546875" customWidth="1"/>
    <col min="7939" max="7939" width="7.140625" customWidth="1"/>
    <col min="7940" max="7940" width="11.5703125" customWidth="1"/>
    <col min="8193" max="8193" width="9.85546875" customWidth="1"/>
    <col min="8194" max="8194" width="62.85546875" customWidth="1"/>
    <col min="8195" max="8195" width="7.140625" customWidth="1"/>
    <col min="8196" max="8196" width="11.5703125" customWidth="1"/>
    <col min="8449" max="8449" width="9.85546875" customWidth="1"/>
    <col min="8450" max="8450" width="62.85546875" customWidth="1"/>
    <col min="8451" max="8451" width="7.140625" customWidth="1"/>
    <col min="8452" max="8452" width="11.5703125" customWidth="1"/>
    <col min="8705" max="8705" width="9.85546875" customWidth="1"/>
    <col min="8706" max="8706" width="62.85546875" customWidth="1"/>
    <col min="8707" max="8707" width="7.140625" customWidth="1"/>
    <col min="8708" max="8708" width="11.5703125" customWidth="1"/>
    <col min="8961" max="8961" width="9.85546875" customWidth="1"/>
    <col min="8962" max="8962" width="62.85546875" customWidth="1"/>
    <col min="8963" max="8963" width="7.140625" customWidth="1"/>
    <col min="8964" max="8964" width="11.5703125" customWidth="1"/>
    <col min="9217" max="9217" width="9.85546875" customWidth="1"/>
    <col min="9218" max="9218" width="62.85546875" customWidth="1"/>
    <col min="9219" max="9219" width="7.140625" customWidth="1"/>
    <col min="9220" max="9220" width="11.5703125" customWidth="1"/>
    <col min="9473" max="9473" width="9.85546875" customWidth="1"/>
    <col min="9474" max="9474" width="62.85546875" customWidth="1"/>
    <col min="9475" max="9475" width="7.140625" customWidth="1"/>
    <col min="9476" max="9476" width="11.5703125" customWidth="1"/>
    <col min="9729" max="9729" width="9.85546875" customWidth="1"/>
    <col min="9730" max="9730" width="62.85546875" customWidth="1"/>
    <col min="9731" max="9731" width="7.140625" customWidth="1"/>
    <col min="9732" max="9732" width="11.5703125" customWidth="1"/>
    <col min="9985" max="9985" width="9.85546875" customWidth="1"/>
    <col min="9986" max="9986" width="62.85546875" customWidth="1"/>
    <col min="9987" max="9987" width="7.140625" customWidth="1"/>
    <col min="9988" max="9988" width="11.5703125" customWidth="1"/>
    <col min="10241" max="10241" width="9.85546875" customWidth="1"/>
    <col min="10242" max="10242" width="62.85546875" customWidth="1"/>
    <col min="10243" max="10243" width="7.140625" customWidth="1"/>
    <col min="10244" max="10244" width="11.5703125" customWidth="1"/>
    <col min="10497" max="10497" width="9.85546875" customWidth="1"/>
    <col min="10498" max="10498" width="62.85546875" customWidth="1"/>
    <col min="10499" max="10499" width="7.140625" customWidth="1"/>
    <col min="10500" max="10500" width="11.5703125" customWidth="1"/>
    <col min="10753" max="10753" width="9.85546875" customWidth="1"/>
    <col min="10754" max="10754" width="62.85546875" customWidth="1"/>
    <col min="10755" max="10755" width="7.140625" customWidth="1"/>
    <col min="10756" max="10756" width="11.5703125" customWidth="1"/>
    <col min="11009" max="11009" width="9.85546875" customWidth="1"/>
    <col min="11010" max="11010" width="62.85546875" customWidth="1"/>
    <col min="11011" max="11011" width="7.140625" customWidth="1"/>
    <col min="11012" max="11012" width="11.5703125" customWidth="1"/>
    <col min="11265" max="11265" width="9.85546875" customWidth="1"/>
    <col min="11266" max="11266" width="62.85546875" customWidth="1"/>
    <col min="11267" max="11267" width="7.140625" customWidth="1"/>
    <col min="11268" max="11268" width="11.5703125" customWidth="1"/>
    <col min="11521" max="11521" width="9.85546875" customWidth="1"/>
    <col min="11522" max="11522" width="62.85546875" customWidth="1"/>
    <col min="11523" max="11523" width="7.140625" customWidth="1"/>
    <col min="11524" max="11524" width="11.5703125" customWidth="1"/>
    <col min="11777" max="11777" width="9.85546875" customWidth="1"/>
    <col min="11778" max="11778" width="62.85546875" customWidth="1"/>
    <col min="11779" max="11779" width="7.140625" customWidth="1"/>
    <col min="11780" max="11780" width="11.5703125" customWidth="1"/>
    <col min="12033" max="12033" width="9.85546875" customWidth="1"/>
    <col min="12034" max="12034" width="62.85546875" customWidth="1"/>
    <col min="12035" max="12035" width="7.140625" customWidth="1"/>
    <col min="12036" max="12036" width="11.5703125" customWidth="1"/>
    <col min="12289" max="12289" width="9.85546875" customWidth="1"/>
    <col min="12290" max="12290" width="62.85546875" customWidth="1"/>
    <col min="12291" max="12291" width="7.140625" customWidth="1"/>
    <col min="12292" max="12292" width="11.5703125" customWidth="1"/>
    <col min="12545" max="12545" width="9.85546875" customWidth="1"/>
    <col min="12546" max="12546" width="62.85546875" customWidth="1"/>
    <col min="12547" max="12547" width="7.140625" customWidth="1"/>
    <col min="12548" max="12548" width="11.5703125" customWidth="1"/>
    <col min="12801" max="12801" width="9.85546875" customWidth="1"/>
    <col min="12802" max="12802" width="62.85546875" customWidth="1"/>
    <col min="12803" max="12803" width="7.140625" customWidth="1"/>
    <col min="12804" max="12804" width="11.5703125" customWidth="1"/>
    <col min="13057" max="13057" width="9.85546875" customWidth="1"/>
    <col min="13058" max="13058" width="62.85546875" customWidth="1"/>
    <col min="13059" max="13059" width="7.140625" customWidth="1"/>
    <col min="13060" max="13060" width="11.5703125" customWidth="1"/>
    <col min="13313" max="13313" width="9.85546875" customWidth="1"/>
    <col min="13314" max="13314" width="62.85546875" customWidth="1"/>
    <col min="13315" max="13315" width="7.140625" customWidth="1"/>
    <col min="13316" max="13316" width="11.5703125" customWidth="1"/>
    <col min="13569" max="13569" width="9.85546875" customWidth="1"/>
    <col min="13570" max="13570" width="62.85546875" customWidth="1"/>
    <col min="13571" max="13571" width="7.140625" customWidth="1"/>
    <col min="13572" max="13572" width="11.5703125" customWidth="1"/>
    <col min="13825" max="13825" width="9.85546875" customWidth="1"/>
    <col min="13826" max="13826" width="62.85546875" customWidth="1"/>
    <col min="13827" max="13827" width="7.140625" customWidth="1"/>
    <col min="13828" max="13828" width="11.5703125" customWidth="1"/>
    <col min="14081" max="14081" width="9.85546875" customWidth="1"/>
    <col min="14082" max="14082" width="62.85546875" customWidth="1"/>
    <col min="14083" max="14083" width="7.140625" customWidth="1"/>
    <col min="14084" max="14084" width="11.5703125" customWidth="1"/>
    <col min="14337" max="14337" width="9.85546875" customWidth="1"/>
    <col min="14338" max="14338" width="62.85546875" customWidth="1"/>
    <col min="14339" max="14339" width="7.140625" customWidth="1"/>
    <col min="14340" max="14340" width="11.5703125" customWidth="1"/>
    <col min="14593" max="14593" width="9.85546875" customWidth="1"/>
    <col min="14594" max="14594" width="62.85546875" customWidth="1"/>
    <col min="14595" max="14595" width="7.140625" customWidth="1"/>
    <col min="14596" max="14596" width="11.5703125" customWidth="1"/>
    <col min="14849" max="14849" width="9.85546875" customWidth="1"/>
    <col min="14850" max="14850" width="62.85546875" customWidth="1"/>
    <col min="14851" max="14851" width="7.140625" customWidth="1"/>
    <col min="14852" max="14852" width="11.5703125" customWidth="1"/>
    <col min="15105" max="15105" width="9.85546875" customWidth="1"/>
    <col min="15106" max="15106" width="62.85546875" customWidth="1"/>
    <col min="15107" max="15107" width="7.140625" customWidth="1"/>
    <col min="15108" max="15108" width="11.5703125" customWidth="1"/>
    <col min="15361" max="15361" width="9.85546875" customWidth="1"/>
    <col min="15362" max="15362" width="62.85546875" customWidth="1"/>
    <col min="15363" max="15363" width="7.140625" customWidth="1"/>
    <col min="15364" max="15364" width="11.5703125" customWidth="1"/>
    <col min="15617" max="15617" width="9.85546875" customWidth="1"/>
    <col min="15618" max="15618" width="62.85546875" customWidth="1"/>
    <col min="15619" max="15619" width="7.140625" customWidth="1"/>
    <col min="15620" max="15620" width="11.5703125" customWidth="1"/>
    <col min="15873" max="15873" width="9.85546875" customWidth="1"/>
    <col min="15874" max="15874" width="62.85546875" customWidth="1"/>
    <col min="15875" max="15875" width="7.140625" customWidth="1"/>
    <col min="15876" max="15876" width="11.5703125" customWidth="1"/>
    <col min="16129" max="16129" width="9.85546875" customWidth="1"/>
    <col min="16130" max="16130" width="62.85546875" customWidth="1"/>
    <col min="16131" max="16131" width="7.140625" customWidth="1"/>
    <col min="16132" max="16132" width="11.5703125" customWidth="1"/>
  </cols>
  <sheetData>
    <row r="1" spans="1:5" ht="26.25" x14ac:dyDescent="0.25">
      <c r="A1" s="134" t="s">
        <v>8737</v>
      </c>
      <c r="B1" s="135" t="s">
        <v>8745</v>
      </c>
      <c r="C1" s="176" t="s">
        <v>17767</v>
      </c>
      <c r="D1" s="136" t="s">
        <v>12953</v>
      </c>
    </row>
    <row r="2" spans="1:5" x14ac:dyDescent="0.25">
      <c r="A2" s="137">
        <v>10000</v>
      </c>
      <c r="B2" s="138" t="s">
        <v>12954</v>
      </c>
      <c r="C2" s="160"/>
      <c r="D2" s="139"/>
    </row>
    <row r="3" spans="1:5" x14ac:dyDescent="0.25">
      <c r="A3" s="140">
        <v>10900</v>
      </c>
      <c r="B3" s="141" t="s">
        <v>12955</v>
      </c>
      <c r="C3" s="156" t="s">
        <v>8780</v>
      </c>
      <c r="D3" s="142">
        <v>0.49</v>
      </c>
      <c r="E3" s="143"/>
    </row>
    <row r="4" spans="1:5" x14ac:dyDescent="0.25">
      <c r="A4" s="140">
        <v>11000</v>
      </c>
      <c r="B4" s="141" t="s">
        <v>12956</v>
      </c>
      <c r="C4" s="156" t="s">
        <v>8780</v>
      </c>
      <c r="D4" s="142">
        <v>0.6</v>
      </c>
      <c r="E4" s="143"/>
    </row>
    <row r="5" spans="1:5" outlineLevel="1" x14ac:dyDescent="0.25">
      <c r="A5" s="140">
        <v>11100</v>
      </c>
      <c r="B5" s="141" t="s">
        <v>12957</v>
      </c>
      <c r="C5" s="156" t="s">
        <v>8808</v>
      </c>
      <c r="D5" s="142">
        <v>4.34</v>
      </c>
      <c r="E5" s="143"/>
    </row>
    <row r="6" spans="1:5" outlineLevel="1" x14ac:dyDescent="0.25">
      <c r="A6" s="140">
        <v>11300</v>
      </c>
      <c r="B6" s="141" t="s">
        <v>12958</v>
      </c>
      <c r="C6" s="156" t="s">
        <v>17763</v>
      </c>
      <c r="D6" s="142">
        <v>2.5</v>
      </c>
      <c r="E6" s="143"/>
    </row>
    <row r="7" spans="1:5" ht="23.25" outlineLevel="1" x14ac:dyDescent="0.25">
      <c r="A7" s="140">
        <v>11400</v>
      </c>
      <c r="B7" s="141" t="s">
        <v>12959</v>
      </c>
      <c r="C7" s="156" t="s">
        <v>8808</v>
      </c>
      <c r="D7" s="142">
        <v>4.05</v>
      </c>
      <c r="E7" s="143"/>
    </row>
    <row r="8" spans="1:5" ht="23.25" outlineLevel="1" x14ac:dyDescent="0.25">
      <c r="A8" s="140">
        <v>11500</v>
      </c>
      <c r="B8" s="141" t="s">
        <v>12960</v>
      </c>
      <c r="C8" s="156" t="s">
        <v>8808</v>
      </c>
      <c r="D8" s="142">
        <v>3.98</v>
      </c>
      <c r="E8" s="143"/>
    </row>
    <row r="9" spans="1:5" outlineLevel="1" x14ac:dyDescent="0.25">
      <c r="A9" s="140">
        <v>11600</v>
      </c>
      <c r="B9" s="141" t="s">
        <v>12961</v>
      </c>
      <c r="C9" s="156" t="s">
        <v>12962</v>
      </c>
      <c r="D9" s="142">
        <v>182.85</v>
      </c>
      <c r="E9" s="143"/>
    </row>
    <row r="10" spans="1:5" outlineLevel="1" x14ac:dyDescent="0.25">
      <c r="A10" s="140">
        <v>11700</v>
      </c>
      <c r="B10" s="141" t="s">
        <v>12963</v>
      </c>
      <c r="C10" s="156" t="s">
        <v>17768</v>
      </c>
      <c r="D10" s="142">
        <v>5.47</v>
      </c>
      <c r="E10" s="143"/>
    </row>
    <row r="11" spans="1:5" x14ac:dyDescent="0.25">
      <c r="A11" s="140">
        <v>11800</v>
      </c>
      <c r="B11" s="141" t="s">
        <v>12964</v>
      </c>
      <c r="C11" s="156" t="s">
        <v>8808</v>
      </c>
      <c r="D11" s="142">
        <v>1.86</v>
      </c>
      <c r="E11" s="143"/>
    </row>
    <row r="12" spans="1:5" outlineLevel="1" x14ac:dyDescent="0.25">
      <c r="A12" s="140">
        <v>11900</v>
      </c>
      <c r="B12" s="141" t="s">
        <v>12965</v>
      </c>
      <c r="C12" s="156" t="s">
        <v>8808</v>
      </c>
      <c r="D12" s="142">
        <v>7.47</v>
      </c>
      <c r="E12" s="143"/>
    </row>
    <row r="13" spans="1:5" outlineLevel="1" x14ac:dyDescent="0.25">
      <c r="A13" s="140">
        <v>12000</v>
      </c>
      <c r="B13" s="141" t="s">
        <v>12966</v>
      </c>
      <c r="C13" s="156" t="s">
        <v>8808</v>
      </c>
      <c r="D13" s="142">
        <v>9.36</v>
      </c>
      <c r="E13" s="143"/>
    </row>
    <row r="14" spans="1:5" outlineLevel="1" x14ac:dyDescent="0.25">
      <c r="A14" s="140">
        <v>12100</v>
      </c>
      <c r="B14" s="141" t="s">
        <v>12967</v>
      </c>
      <c r="C14" s="156" t="s">
        <v>8808</v>
      </c>
      <c r="D14" s="142">
        <v>6.26</v>
      </c>
      <c r="E14" s="143"/>
    </row>
    <row r="15" spans="1:5" outlineLevel="1" x14ac:dyDescent="0.25">
      <c r="A15" s="140">
        <v>12200</v>
      </c>
      <c r="B15" s="141" t="s">
        <v>12968</v>
      </c>
      <c r="C15" s="156" t="s">
        <v>8808</v>
      </c>
      <c r="D15" s="142">
        <v>13.98</v>
      </c>
      <c r="E15" s="143"/>
    </row>
    <row r="16" spans="1:5" outlineLevel="1" x14ac:dyDescent="0.25">
      <c r="A16" s="140">
        <v>12300</v>
      </c>
      <c r="B16" s="141" t="s">
        <v>12969</v>
      </c>
      <c r="C16" s="156" t="s">
        <v>8808</v>
      </c>
      <c r="D16" s="142">
        <v>4.68</v>
      </c>
      <c r="E16" s="143"/>
    </row>
    <row r="17" spans="1:5" ht="23.25" outlineLevel="1" x14ac:dyDescent="0.25">
      <c r="A17" s="140">
        <v>12400</v>
      </c>
      <c r="B17" s="141" t="s">
        <v>12970</v>
      </c>
      <c r="C17" s="156" t="s">
        <v>8753</v>
      </c>
      <c r="D17" s="142">
        <v>84.11</v>
      </c>
      <c r="E17" s="143"/>
    </row>
    <row r="18" spans="1:5" outlineLevel="1" x14ac:dyDescent="0.25">
      <c r="A18" s="140">
        <v>12500</v>
      </c>
      <c r="B18" s="141" t="s">
        <v>12971</v>
      </c>
      <c r="C18" s="156" t="s">
        <v>8753</v>
      </c>
      <c r="D18" s="142">
        <v>41.68</v>
      </c>
      <c r="E18" s="143"/>
    </row>
    <row r="19" spans="1:5" x14ac:dyDescent="0.25">
      <c r="A19" s="140">
        <v>12600</v>
      </c>
      <c r="B19" s="141" t="s">
        <v>12972</v>
      </c>
      <c r="C19" s="156" t="s">
        <v>8753</v>
      </c>
      <c r="D19" s="142">
        <v>62</v>
      </c>
      <c r="E19" s="143"/>
    </row>
    <row r="20" spans="1:5" outlineLevel="1" x14ac:dyDescent="0.25">
      <c r="A20" s="140">
        <v>12700</v>
      </c>
      <c r="B20" s="141" t="s">
        <v>12973</v>
      </c>
      <c r="C20" s="156" t="s">
        <v>8753</v>
      </c>
      <c r="D20" s="142">
        <v>164.55</v>
      </c>
      <c r="E20" s="143"/>
    </row>
    <row r="21" spans="1:5" outlineLevel="1" x14ac:dyDescent="0.25">
      <c r="A21" s="140">
        <v>12800</v>
      </c>
      <c r="B21" s="141" t="s">
        <v>12974</v>
      </c>
      <c r="C21" s="156" t="s">
        <v>8808</v>
      </c>
      <c r="D21" s="142">
        <v>1.85</v>
      </c>
      <c r="E21" s="143"/>
    </row>
    <row r="22" spans="1:5" ht="23.25" outlineLevel="1" x14ac:dyDescent="0.25">
      <c r="A22" s="140">
        <v>13100</v>
      </c>
      <c r="B22" s="141" t="s">
        <v>12975</v>
      </c>
      <c r="C22" s="156" t="s">
        <v>8904</v>
      </c>
      <c r="D22" s="142">
        <v>4.92</v>
      </c>
      <c r="E22" s="143"/>
    </row>
    <row r="23" spans="1:5" ht="23.25" outlineLevel="1" x14ac:dyDescent="0.25">
      <c r="A23" s="140">
        <v>13200</v>
      </c>
      <c r="B23" s="141" t="s">
        <v>12976</v>
      </c>
      <c r="C23" s="156" t="s">
        <v>8904</v>
      </c>
      <c r="D23" s="142">
        <v>25.81</v>
      </c>
      <c r="E23" s="143"/>
    </row>
    <row r="24" spans="1:5" ht="23.25" outlineLevel="1" x14ac:dyDescent="0.25">
      <c r="A24" s="140">
        <v>13300</v>
      </c>
      <c r="B24" s="141" t="s">
        <v>12977</v>
      </c>
      <c r="C24" s="156" t="s">
        <v>8904</v>
      </c>
      <c r="D24" s="142">
        <v>30.04</v>
      </c>
      <c r="E24" s="143"/>
    </row>
    <row r="25" spans="1:5" ht="23.25" x14ac:dyDescent="0.25">
      <c r="A25" s="140">
        <v>13400</v>
      </c>
      <c r="B25" s="141" t="s">
        <v>12978</v>
      </c>
      <c r="C25" s="156" t="s">
        <v>8904</v>
      </c>
      <c r="D25" s="142">
        <v>0.69</v>
      </c>
      <c r="E25" s="143"/>
    </row>
    <row r="26" spans="1:5" outlineLevel="1" x14ac:dyDescent="0.25">
      <c r="A26" s="140">
        <v>13500</v>
      </c>
      <c r="B26" s="141" t="s">
        <v>12979</v>
      </c>
      <c r="C26" s="156" t="s">
        <v>8904</v>
      </c>
      <c r="D26" s="142">
        <v>0.52</v>
      </c>
      <c r="E26" s="143"/>
    </row>
    <row r="27" spans="1:5" ht="23.25" outlineLevel="1" x14ac:dyDescent="0.25">
      <c r="A27" s="140">
        <v>13600</v>
      </c>
      <c r="B27" s="141" t="s">
        <v>12980</v>
      </c>
      <c r="C27" s="156" t="s">
        <v>8904</v>
      </c>
      <c r="D27" s="142">
        <v>1.79</v>
      </c>
      <c r="E27" s="143"/>
    </row>
    <row r="28" spans="1:5" ht="23.25" outlineLevel="1" x14ac:dyDescent="0.25">
      <c r="A28" s="140">
        <v>13700</v>
      </c>
      <c r="B28" s="141" t="s">
        <v>12981</v>
      </c>
      <c r="C28" s="156" t="s">
        <v>8904</v>
      </c>
      <c r="D28" s="142">
        <v>3.16</v>
      </c>
      <c r="E28" s="143"/>
    </row>
    <row r="29" spans="1:5" outlineLevel="1" x14ac:dyDescent="0.25">
      <c r="A29" s="137">
        <v>20000</v>
      </c>
      <c r="B29" s="138" t="s">
        <v>12982</v>
      </c>
      <c r="C29" s="160"/>
      <c r="D29" s="139"/>
    </row>
    <row r="30" spans="1:5" outlineLevel="1" x14ac:dyDescent="0.25">
      <c r="A30" s="140">
        <v>20100</v>
      </c>
      <c r="B30" s="141" t="s">
        <v>12983</v>
      </c>
      <c r="C30" s="156" t="s">
        <v>12984</v>
      </c>
      <c r="D30" s="142" t="s">
        <v>12984</v>
      </c>
    </row>
    <row r="31" spans="1:5" outlineLevel="1" x14ac:dyDescent="0.25">
      <c r="A31" s="140">
        <v>20101</v>
      </c>
      <c r="B31" s="141" t="s">
        <v>12985</v>
      </c>
      <c r="C31" s="156" t="s">
        <v>8808</v>
      </c>
      <c r="D31" s="142">
        <v>56.78</v>
      </c>
      <c r="E31" s="143"/>
    </row>
    <row r="32" spans="1:5" x14ac:dyDescent="0.25">
      <c r="A32" s="140">
        <v>20102</v>
      </c>
      <c r="B32" s="141" t="s">
        <v>12986</v>
      </c>
      <c r="C32" s="156" t="s">
        <v>8753</v>
      </c>
      <c r="D32" s="142">
        <v>104.26</v>
      </c>
      <c r="E32" s="143"/>
    </row>
    <row r="33" spans="1:5" outlineLevel="1" x14ac:dyDescent="0.25">
      <c r="A33" s="140">
        <v>20200</v>
      </c>
      <c r="B33" s="141" t="s">
        <v>12987</v>
      </c>
      <c r="C33" s="156" t="s">
        <v>12984</v>
      </c>
      <c r="D33" s="142" t="s">
        <v>12984</v>
      </c>
    </row>
    <row r="34" spans="1:5" outlineLevel="1" x14ac:dyDescent="0.25">
      <c r="A34" s="140">
        <v>20202</v>
      </c>
      <c r="B34" s="141" t="s">
        <v>12988</v>
      </c>
      <c r="C34" s="156" t="s">
        <v>8753</v>
      </c>
      <c r="D34" s="142">
        <v>505.57</v>
      </c>
      <c r="E34" s="143"/>
    </row>
    <row r="35" spans="1:5" ht="23.25" outlineLevel="1" x14ac:dyDescent="0.25">
      <c r="A35" s="140">
        <v>20204</v>
      </c>
      <c r="B35" s="141" t="s">
        <v>12989</v>
      </c>
      <c r="C35" s="156" t="s">
        <v>8753</v>
      </c>
      <c r="D35" s="142">
        <v>78.739999999999995</v>
      </c>
      <c r="E35" s="143"/>
    </row>
    <row r="36" spans="1:5" ht="23.25" outlineLevel="1" x14ac:dyDescent="0.25">
      <c r="A36" s="140">
        <v>20205</v>
      </c>
      <c r="B36" s="141" t="s">
        <v>12990</v>
      </c>
      <c r="C36" s="156" t="s">
        <v>8753</v>
      </c>
      <c r="D36" s="142">
        <v>157.47999999999999</v>
      </c>
      <c r="E36" s="143"/>
    </row>
    <row r="37" spans="1:5" ht="23.25" outlineLevel="1" x14ac:dyDescent="0.25">
      <c r="A37" s="140">
        <v>20206</v>
      </c>
      <c r="B37" s="141" t="s">
        <v>12991</v>
      </c>
      <c r="C37" s="156" t="s">
        <v>8753</v>
      </c>
      <c r="D37" s="142">
        <v>236.22</v>
      </c>
      <c r="E37" s="143"/>
    </row>
    <row r="38" spans="1:5" ht="23.25" outlineLevel="1" x14ac:dyDescent="0.25">
      <c r="A38" s="140">
        <v>20207</v>
      </c>
      <c r="B38" s="141" t="s">
        <v>12992</v>
      </c>
      <c r="C38" s="156" t="s">
        <v>8753</v>
      </c>
      <c r="D38" s="142">
        <v>78.739999999999995</v>
      </c>
      <c r="E38" s="143"/>
    </row>
    <row r="39" spans="1:5" ht="23.25" x14ac:dyDescent="0.25">
      <c r="A39" s="140">
        <v>20208</v>
      </c>
      <c r="B39" s="141" t="s">
        <v>12993</v>
      </c>
      <c r="C39" s="156" t="s">
        <v>8753</v>
      </c>
      <c r="D39" s="142">
        <v>138.63</v>
      </c>
      <c r="E39" s="143"/>
    </row>
    <row r="40" spans="1:5" outlineLevel="1" x14ac:dyDescent="0.25">
      <c r="A40" s="140">
        <v>20209</v>
      </c>
      <c r="B40" s="141" t="s">
        <v>12994</v>
      </c>
      <c r="C40" s="156" t="s">
        <v>8753</v>
      </c>
      <c r="D40" s="142">
        <v>149.69</v>
      </c>
      <c r="E40" s="143"/>
    </row>
    <row r="41" spans="1:5" ht="23.25" outlineLevel="1" x14ac:dyDescent="0.25">
      <c r="A41" s="140">
        <v>20210</v>
      </c>
      <c r="B41" s="141" t="s">
        <v>12995</v>
      </c>
      <c r="C41" s="156" t="s">
        <v>8808</v>
      </c>
      <c r="D41" s="142">
        <v>96.56</v>
      </c>
      <c r="E41" s="143"/>
    </row>
    <row r="42" spans="1:5" outlineLevel="1" x14ac:dyDescent="0.25">
      <c r="A42" s="140">
        <v>20300</v>
      </c>
      <c r="B42" s="141" t="s">
        <v>12996</v>
      </c>
      <c r="C42" s="156" t="s">
        <v>12984</v>
      </c>
      <c r="D42" s="142" t="s">
        <v>12984</v>
      </c>
    </row>
    <row r="43" spans="1:5" ht="23.25" outlineLevel="1" x14ac:dyDescent="0.25">
      <c r="A43" s="140">
        <v>20301</v>
      </c>
      <c r="B43" s="141" t="s">
        <v>12997</v>
      </c>
      <c r="C43" s="156" t="s">
        <v>8753</v>
      </c>
      <c r="D43" s="142">
        <v>295.7</v>
      </c>
      <c r="E43" s="143"/>
    </row>
    <row r="44" spans="1:5" ht="23.25" outlineLevel="1" x14ac:dyDescent="0.25">
      <c r="A44" s="140">
        <v>20302</v>
      </c>
      <c r="B44" s="141" t="s">
        <v>12998</v>
      </c>
      <c r="C44" s="156" t="s">
        <v>8753</v>
      </c>
      <c r="D44" s="142">
        <v>457.8</v>
      </c>
      <c r="E44" s="143"/>
    </row>
    <row r="45" spans="1:5" ht="23.25" outlineLevel="1" x14ac:dyDescent="0.25">
      <c r="A45" s="140">
        <v>20303</v>
      </c>
      <c r="B45" s="141" t="s">
        <v>12999</v>
      </c>
      <c r="C45" s="156" t="s">
        <v>8753</v>
      </c>
      <c r="D45" s="142">
        <v>619.9</v>
      </c>
      <c r="E45" s="143"/>
    </row>
    <row r="46" spans="1:5" ht="23.25" x14ac:dyDescent="0.25">
      <c r="A46" s="140">
        <v>20305</v>
      </c>
      <c r="B46" s="141" t="s">
        <v>12989</v>
      </c>
      <c r="C46" s="156" t="s">
        <v>8753</v>
      </c>
      <c r="D46" s="142">
        <v>133.59</v>
      </c>
      <c r="E46" s="143"/>
    </row>
    <row r="47" spans="1:5" ht="23.25" outlineLevel="1" x14ac:dyDescent="0.25">
      <c r="A47" s="140">
        <v>20306</v>
      </c>
      <c r="B47" s="141" t="s">
        <v>12990</v>
      </c>
      <c r="C47" s="156" t="s">
        <v>8753</v>
      </c>
      <c r="D47" s="142">
        <v>200.39</v>
      </c>
      <c r="E47" s="143"/>
    </row>
    <row r="48" spans="1:5" ht="23.25" outlineLevel="1" x14ac:dyDescent="0.25">
      <c r="A48" s="140">
        <v>20307</v>
      </c>
      <c r="B48" s="141" t="s">
        <v>12991</v>
      </c>
      <c r="C48" s="156" t="s">
        <v>8753</v>
      </c>
      <c r="D48" s="142">
        <v>267.19</v>
      </c>
      <c r="E48" s="143"/>
    </row>
    <row r="49" spans="1:5" ht="23.25" outlineLevel="1" x14ac:dyDescent="0.25">
      <c r="A49" s="140">
        <v>20308</v>
      </c>
      <c r="B49" s="141" t="s">
        <v>13000</v>
      </c>
      <c r="C49" s="156" t="s">
        <v>8753</v>
      </c>
      <c r="D49" s="142">
        <v>133.59</v>
      </c>
      <c r="E49" s="143"/>
    </row>
    <row r="50" spans="1:5" ht="23.25" outlineLevel="1" x14ac:dyDescent="0.25">
      <c r="A50" s="140">
        <v>20309</v>
      </c>
      <c r="B50" s="141" t="s">
        <v>13001</v>
      </c>
      <c r="C50" s="156" t="s">
        <v>8753</v>
      </c>
      <c r="D50" s="142">
        <v>200.39</v>
      </c>
      <c r="E50" s="143"/>
    </row>
    <row r="51" spans="1:5" outlineLevel="1" x14ac:dyDescent="0.25">
      <c r="A51" s="140">
        <v>20310</v>
      </c>
      <c r="B51" s="141" t="s">
        <v>12994</v>
      </c>
      <c r="C51" s="156" t="s">
        <v>8753</v>
      </c>
      <c r="D51" s="142">
        <v>325.95</v>
      </c>
      <c r="E51" s="143"/>
    </row>
    <row r="52" spans="1:5" outlineLevel="1" x14ac:dyDescent="0.25">
      <c r="A52" s="140">
        <v>20311</v>
      </c>
      <c r="B52" s="141" t="s">
        <v>13002</v>
      </c>
      <c r="C52" s="156" t="s">
        <v>8808</v>
      </c>
      <c r="D52" s="142">
        <v>148.24</v>
      </c>
      <c r="E52" s="143"/>
    </row>
    <row r="53" spans="1:5" outlineLevel="1" x14ac:dyDescent="0.25">
      <c r="A53" s="140">
        <v>20312</v>
      </c>
      <c r="B53" s="141" t="s">
        <v>13003</v>
      </c>
      <c r="C53" s="156" t="s">
        <v>8808</v>
      </c>
      <c r="D53" s="142">
        <v>148.07</v>
      </c>
      <c r="E53" s="143"/>
    </row>
    <row r="54" spans="1:5" x14ac:dyDescent="0.25">
      <c r="A54" s="140">
        <v>20313</v>
      </c>
      <c r="B54" s="141" t="s">
        <v>13004</v>
      </c>
      <c r="C54" s="156" t="s">
        <v>8808</v>
      </c>
      <c r="D54" s="142">
        <v>147.82</v>
      </c>
      <c r="E54" s="143"/>
    </row>
    <row r="55" spans="1:5" outlineLevel="1" x14ac:dyDescent="0.25">
      <c r="A55" s="140">
        <v>20314</v>
      </c>
      <c r="B55" s="141" t="s">
        <v>13005</v>
      </c>
      <c r="C55" s="156" t="s">
        <v>8808</v>
      </c>
      <c r="D55" s="142">
        <v>147.72999999999999</v>
      </c>
      <c r="E55" s="143"/>
    </row>
    <row r="56" spans="1:5" ht="34.5" outlineLevel="1" x14ac:dyDescent="0.25">
      <c r="A56" s="140">
        <v>20315</v>
      </c>
      <c r="B56" s="141" t="s">
        <v>13006</v>
      </c>
      <c r="C56" s="156" t="s">
        <v>13007</v>
      </c>
      <c r="D56" s="142">
        <v>100</v>
      </c>
    </row>
    <row r="57" spans="1:5" ht="34.5" outlineLevel="1" x14ac:dyDescent="0.25">
      <c r="A57" s="140">
        <v>20316</v>
      </c>
      <c r="B57" s="141" t="s">
        <v>13008</v>
      </c>
      <c r="C57" s="156" t="s">
        <v>13007</v>
      </c>
      <c r="D57" s="142">
        <v>300</v>
      </c>
    </row>
    <row r="58" spans="1:5" outlineLevel="1" x14ac:dyDescent="0.25">
      <c r="A58" s="140">
        <v>20400</v>
      </c>
      <c r="B58" s="141" t="s">
        <v>13009</v>
      </c>
      <c r="C58" s="156" t="s">
        <v>12984</v>
      </c>
      <c r="D58" s="142" t="s">
        <v>12984</v>
      </c>
    </row>
    <row r="59" spans="1:5" outlineLevel="1" x14ac:dyDescent="0.25">
      <c r="A59" s="140">
        <v>20401</v>
      </c>
      <c r="B59" s="141" t="s">
        <v>13010</v>
      </c>
      <c r="C59" s="156" t="s">
        <v>8808</v>
      </c>
      <c r="D59" s="142">
        <v>76.349999999999994</v>
      </c>
      <c r="E59" s="143"/>
    </row>
    <row r="60" spans="1:5" outlineLevel="1" x14ac:dyDescent="0.25">
      <c r="A60" s="140">
        <v>20402</v>
      </c>
      <c r="B60" s="141" t="s">
        <v>13011</v>
      </c>
      <c r="C60" s="156" t="s">
        <v>8808</v>
      </c>
      <c r="D60" s="142">
        <v>397.97</v>
      </c>
      <c r="E60" s="143"/>
    </row>
    <row r="61" spans="1:5" outlineLevel="1" x14ac:dyDescent="0.25">
      <c r="A61" s="140">
        <v>20403</v>
      </c>
      <c r="B61" s="141" t="s">
        <v>13012</v>
      </c>
      <c r="C61" s="156" t="s">
        <v>8808</v>
      </c>
      <c r="D61" s="142">
        <v>7.54</v>
      </c>
      <c r="E61" s="143"/>
    </row>
    <row r="62" spans="1:5" x14ac:dyDescent="0.25">
      <c r="A62" s="140">
        <v>20500</v>
      </c>
      <c r="B62" s="141" t="s">
        <v>13013</v>
      </c>
      <c r="C62" s="156" t="s">
        <v>12984</v>
      </c>
      <c r="D62" s="142" t="s">
        <v>12984</v>
      </c>
    </row>
    <row r="63" spans="1:5" outlineLevel="1" x14ac:dyDescent="0.25">
      <c r="A63" s="140">
        <v>20503</v>
      </c>
      <c r="B63" s="141" t="s">
        <v>13014</v>
      </c>
      <c r="C63" s="156" t="s">
        <v>8808</v>
      </c>
      <c r="D63" s="142">
        <v>79.44</v>
      </c>
      <c r="E63" s="143"/>
    </row>
    <row r="64" spans="1:5" outlineLevel="1" x14ac:dyDescent="0.25">
      <c r="A64" s="140">
        <v>20504</v>
      </c>
      <c r="B64" s="141" t="s">
        <v>13015</v>
      </c>
      <c r="C64" s="156" t="s">
        <v>8808</v>
      </c>
      <c r="D64" s="142">
        <v>198.24</v>
      </c>
      <c r="E64" s="143"/>
    </row>
    <row r="65" spans="1:5" outlineLevel="1" x14ac:dyDescent="0.25">
      <c r="A65" s="140">
        <v>20600</v>
      </c>
      <c r="B65" s="141" t="s">
        <v>13016</v>
      </c>
      <c r="C65" s="156" t="s">
        <v>12984</v>
      </c>
      <c r="D65" s="142" t="s">
        <v>12984</v>
      </c>
    </row>
    <row r="66" spans="1:5" outlineLevel="1" x14ac:dyDescent="0.25">
      <c r="A66" s="140">
        <v>20601</v>
      </c>
      <c r="B66" s="141" t="s">
        <v>13017</v>
      </c>
      <c r="C66" s="156" t="s">
        <v>13018</v>
      </c>
      <c r="D66" s="142">
        <v>21.21</v>
      </c>
      <c r="E66" s="143"/>
    </row>
    <row r="67" spans="1:5" outlineLevel="1" x14ac:dyDescent="0.25">
      <c r="A67" s="140">
        <v>20602</v>
      </c>
      <c r="B67" s="141" t="s">
        <v>13019</v>
      </c>
      <c r="C67" s="156" t="s">
        <v>13018</v>
      </c>
      <c r="D67" s="142">
        <v>80.42</v>
      </c>
      <c r="E67" s="143"/>
    </row>
    <row r="68" spans="1:5" outlineLevel="1" x14ac:dyDescent="0.25">
      <c r="A68" s="140">
        <v>20603</v>
      </c>
      <c r="B68" s="141" t="s">
        <v>13020</v>
      </c>
      <c r="C68" s="156" t="s">
        <v>13018</v>
      </c>
      <c r="D68" s="142">
        <v>65.23</v>
      </c>
      <c r="E68" s="143"/>
    </row>
    <row r="69" spans="1:5" x14ac:dyDescent="0.25">
      <c r="A69" s="140">
        <v>20604</v>
      </c>
      <c r="B69" s="141" t="s">
        <v>13021</v>
      </c>
      <c r="C69" s="156" t="s">
        <v>13018</v>
      </c>
      <c r="D69" s="142">
        <v>218.53</v>
      </c>
      <c r="E69" s="143"/>
    </row>
    <row r="70" spans="1:5" outlineLevel="1" x14ac:dyDescent="0.25">
      <c r="A70" s="140">
        <v>20605</v>
      </c>
      <c r="B70" s="141" t="s">
        <v>13022</v>
      </c>
      <c r="C70" s="156" t="s">
        <v>13018</v>
      </c>
      <c r="D70" s="142">
        <v>140.21</v>
      </c>
      <c r="E70" s="143"/>
    </row>
    <row r="71" spans="1:5" outlineLevel="1" x14ac:dyDescent="0.25">
      <c r="A71" s="140">
        <v>20606</v>
      </c>
      <c r="B71" s="141" t="s">
        <v>13023</v>
      </c>
      <c r="C71" s="156" t="s">
        <v>13018</v>
      </c>
      <c r="D71" s="142">
        <v>247.19</v>
      </c>
      <c r="E71" s="143"/>
    </row>
    <row r="72" spans="1:5" outlineLevel="1" x14ac:dyDescent="0.25">
      <c r="A72" s="140">
        <v>20607</v>
      </c>
      <c r="B72" s="141" t="s">
        <v>13024</v>
      </c>
      <c r="C72" s="156" t="s">
        <v>13018</v>
      </c>
      <c r="D72" s="142">
        <v>208.83</v>
      </c>
      <c r="E72" s="143"/>
    </row>
    <row r="73" spans="1:5" outlineLevel="1" x14ac:dyDescent="0.25">
      <c r="A73" s="140">
        <v>20608</v>
      </c>
      <c r="B73" s="141" t="s">
        <v>13025</v>
      </c>
      <c r="C73" s="156" t="s">
        <v>13018</v>
      </c>
      <c r="D73" s="142">
        <v>164.34</v>
      </c>
      <c r="E73" s="143"/>
    </row>
    <row r="74" spans="1:5" outlineLevel="1" x14ac:dyDescent="0.25">
      <c r="A74" s="140">
        <v>20609</v>
      </c>
      <c r="B74" s="141" t="s">
        <v>13026</v>
      </c>
      <c r="C74" s="156" t="s">
        <v>13018</v>
      </c>
      <c r="D74" s="142">
        <v>518</v>
      </c>
      <c r="E74" s="143"/>
    </row>
    <row r="75" spans="1:5" outlineLevel="1" x14ac:dyDescent="0.25">
      <c r="A75" s="140">
        <v>20610</v>
      </c>
      <c r="B75" s="141" t="s">
        <v>13027</v>
      </c>
      <c r="C75" s="156" t="s">
        <v>13018</v>
      </c>
      <c r="D75" s="142">
        <v>373.26</v>
      </c>
      <c r="E75" s="143"/>
    </row>
    <row r="76" spans="1:5" x14ac:dyDescent="0.25">
      <c r="A76" s="140">
        <v>20611</v>
      </c>
      <c r="B76" s="141" t="s">
        <v>13028</v>
      </c>
      <c r="C76" s="156" t="s">
        <v>13018</v>
      </c>
      <c r="D76" s="142">
        <v>454.15</v>
      </c>
      <c r="E76" s="143"/>
    </row>
    <row r="77" spans="1:5" outlineLevel="1" x14ac:dyDescent="0.25">
      <c r="A77" s="140">
        <v>20613</v>
      </c>
      <c r="B77" s="141" t="s">
        <v>13029</v>
      </c>
      <c r="C77" s="156" t="s">
        <v>13018</v>
      </c>
      <c r="D77" s="142">
        <v>490.46</v>
      </c>
      <c r="E77" s="143"/>
    </row>
    <row r="78" spans="1:5" outlineLevel="1" x14ac:dyDescent="0.25">
      <c r="A78" s="140">
        <v>20614</v>
      </c>
      <c r="B78" s="141" t="s">
        <v>13030</v>
      </c>
      <c r="C78" s="156" t="s">
        <v>13018</v>
      </c>
      <c r="D78" s="142">
        <v>247.19</v>
      </c>
      <c r="E78" s="143"/>
    </row>
    <row r="79" spans="1:5" outlineLevel="1" x14ac:dyDescent="0.25">
      <c r="A79" s="140">
        <v>20615</v>
      </c>
      <c r="B79" s="141" t="s">
        <v>13031</v>
      </c>
      <c r="C79" s="156" t="s">
        <v>13018</v>
      </c>
      <c r="D79" s="142">
        <v>164.14</v>
      </c>
      <c r="E79" s="143"/>
    </row>
    <row r="80" spans="1:5" outlineLevel="1" x14ac:dyDescent="0.25">
      <c r="A80" s="140">
        <v>20617</v>
      </c>
      <c r="B80" s="141" t="s">
        <v>13032</v>
      </c>
      <c r="C80" s="156" t="s">
        <v>13018</v>
      </c>
      <c r="D80" s="142">
        <v>141.58000000000001</v>
      </c>
      <c r="E80" s="143"/>
    </row>
    <row r="81" spans="1:5" outlineLevel="1" x14ac:dyDescent="0.25">
      <c r="A81" s="140">
        <v>20618</v>
      </c>
      <c r="B81" s="141" t="s">
        <v>13033</v>
      </c>
      <c r="C81" s="156" t="s">
        <v>13018</v>
      </c>
      <c r="D81" s="142">
        <v>204.85</v>
      </c>
      <c r="E81" s="143"/>
    </row>
    <row r="82" spans="1:5" outlineLevel="1" x14ac:dyDescent="0.25">
      <c r="A82" s="140">
        <v>20619</v>
      </c>
      <c r="B82" s="141" t="s">
        <v>13034</v>
      </c>
      <c r="C82" s="156" t="s">
        <v>13018</v>
      </c>
      <c r="D82" s="142">
        <v>123.59</v>
      </c>
      <c r="E82" s="143"/>
    </row>
    <row r="83" spans="1:5" ht="23.25" outlineLevel="1" x14ac:dyDescent="0.25">
      <c r="A83" s="140">
        <v>20621</v>
      </c>
      <c r="B83" s="141" t="s">
        <v>13035</v>
      </c>
      <c r="C83" s="156" t="s">
        <v>13018</v>
      </c>
      <c r="D83" s="142">
        <v>1945.89</v>
      </c>
      <c r="E83" s="143"/>
    </row>
    <row r="84" spans="1:5" ht="23.25" x14ac:dyDescent="0.25">
      <c r="A84" s="140">
        <v>20622</v>
      </c>
      <c r="B84" s="141" t="s">
        <v>13036</v>
      </c>
      <c r="C84" s="156" t="s">
        <v>13018</v>
      </c>
      <c r="D84" s="142">
        <v>1166.8699999999999</v>
      </c>
      <c r="E84" s="143"/>
    </row>
    <row r="85" spans="1:5" outlineLevel="1" x14ac:dyDescent="0.25">
      <c r="A85" s="137">
        <v>30000</v>
      </c>
      <c r="B85" s="138" t="s">
        <v>13037</v>
      </c>
      <c r="C85" s="160"/>
      <c r="D85" s="139"/>
    </row>
    <row r="86" spans="1:5" outlineLevel="1" x14ac:dyDescent="0.25">
      <c r="A86" s="140">
        <v>30100</v>
      </c>
      <c r="B86" s="141" t="s">
        <v>13038</v>
      </c>
      <c r="C86" s="156" t="s">
        <v>13039</v>
      </c>
      <c r="D86" s="142">
        <v>122.22</v>
      </c>
      <c r="E86" s="143"/>
    </row>
    <row r="87" spans="1:5" ht="23.25" outlineLevel="1" x14ac:dyDescent="0.25">
      <c r="A87" s="140">
        <v>30200</v>
      </c>
      <c r="B87" s="141" t="s">
        <v>13040</v>
      </c>
      <c r="C87" s="156" t="s">
        <v>8808</v>
      </c>
      <c r="D87" s="142">
        <v>1.33</v>
      </c>
      <c r="E87" s="143"/>
    </row>
    <row r="88" spans="1:5" outlineLevel="1" x14ac:dyDescent="0.25">
      <c r="A88" s="140">
        <v>30300</v>
      </c>
      <c r="B88" s="141" t="s">
        <v>13041</v>
      </c>
      <c r="C88" s="156" t="s">
        <v>8808</v>
      </c>
      <c r="D88" s="142">
        <v>0.64</v>
      </c>
      <c r="E88" s="143"/>
    </row>
    <row r="89" spans="1:5" outlineLevel="1" x14ac:dyDescent="0.25">
      <c r="A89" s="140">
        <v>30400</v>
      </c>
      <c r="B89" s="141" t="s">
        <v>13042</v>
      </c>
      <c r="C89" s="156" t="s">
        <v>8808</v>
      </c>
      <c r="D89" s="142">
        <v>4.6399999999999997</v>
      </c>
      <c r="E89" s="143"/>
    </row>
    <row r="90" spans="1:5" ht="23.25" outlineLevel="1" x14ac:dyDescent="0.25">
      <c r="A90" s="140">
        <v>30500</v>
      </c>
      <c r="B90" s="141" t="s">
        <v>13043</v>
      </c>
      <c r="C90" s="156" t="s">
        <v>8808</v>
      </c>
      <c r="D90" s="142">
        <v>9.92</v>
      </c>
      <c r="E90" s="143"/>
    </row>
    <row r="91" spans="1:5" x14ac:dyDescent="0.25">
      <c r="A91" s="140">
        <v>30600</v>
      </c>
      <c r="B91" s="141" t="s">
        <v>13044</v>
      </c>
      <c r="C91" s="156" t="s">
        <v>8808</v>
      </c>
      <c r="D91" s="142">
        <v>4.09</v>
      </c>
      <c r="E91" s="143"/>
    </row>
    <row r="92" spans="1:5" ht="23.25" outlineLevel="1" x14ac:dyDescent="0.25">
      <c r="A92" s="140">
        <v>30700</v>
      </c>
      <c r="B92" s="141" t="s">
        <v>13045</v>
      </c>
      <c r="C92" s="156" t="s">
        <v>8808</v>
      </c>
      <c r="D92" s="142">
        <v>2.99</v>
      </c>
      <c r="E92" s="143"/>
    </row>
    <row r="93" spans="1:5" ht="34.5" outlineLevel="1" x14ac:dyDescent="0.25">
      <c r="A93" s="140">
        <v>30800</v>
      </c>
      <c r="B93" s="141" t="s">
        <v>13046</v>
      </c>
      <c r="C93" s="156" t="s">
        <v>8808</v>
      </c>
      <c r="D93" s="142">
        <v>4.6900000000000004</v>
      </c>
      <c r="E93" s="143"/>
    </row>
    <row r="94" spans="1:5" x14ac:dyDescent="0.25">
      <c r="A94" s="140">
        <v>30900</v>
      </c>
      <c r="B94" s="141" t="s">
        <v>13047</v>
      </c>
      <c r="C94" s="156" t="s">
        <v>17766</v>
      </c>
      <c r="D94" s="142">
        <v>2206.4031</v>
      </c>
      <c r="E94" s="143"/>
    </row>
    <row r="95" spans="1:5" outlineLevel="1" x14ac:dyDescent="0.25">
      <c r="A95" s="140">
        <v>31000</v>
      </c>
      <c r="B95" s="141" t="s">
        <v>13048</v>
      </c>
      <c r="C95" s="156" t="s">
        <v>17766</v>
      </c>
      <c r="D95" s="142">
        <v>970.19</v>
      </c>
      <c r="E95" s="143"/>
    </row>
    <row r="96" spans="1:5" ht="23.25" outlineLevel="1" x14ac:dyDescent="0.25">
      <c r="A96" s="140">
        <v>31100</v>
      </c>
      <c r="B96" s="141" t="s">
        <v>13049</v>
      </c>
      <c r="C96" s="156" t="s">
        <v>8808</v>
      </c>
      <c r="D96" s="142">
        <v>2.4900000000000002</v>
      </c>
      <c r="E96" s="143"/>
    </row>
    <row r="97" spans="1:5" ht="23.25" outlineLevel="1" x14ac:dyDescent="0.25">
      <c r="A97" s="140">
        <v>31200</v>
      </c>
      <c r="B97" s="141" t="s">
        <v>13050</v>
      </c>
      <c r="C97" s="156" t="s">
        <v>8808</v>
      </c>
      <c r="D97" s="142">
        <v>3.83</v>
      </c>
      <c r="E97" s="143"/>
    </row>
    <row r="98" spans="1:5" ht="23.25" outlineLevel="1" x14ac:dyDescent="0.25">
      <c r="A98" s="140">
        <v>31300</v>
      </c>
      <c r="B98" s="141" t="s">
        <v>13051</v>
      </c>
      <c r="C98" s="156" t="s">
        <v>8808</v>
      </c>
      <c r="D98" s="142">
        <v>0.42</v>
      </c>
      <c r="E98" s="143"/>
    </row>
    <row r="99" spans="1:5" ht="23.25" outlineLevel="1" x14ac:dyDescent="0.25">
      <c r="A99" s="140">
        <v>31400</v>
      </c>
      <c r="B99" s="141" t="s">
        <v>13052</v>
      </c>
      <c r="C99" s="156" t="s">
        <v>8808</v>
      </c>
      <c r="D99" s="142">
        <v>1.21</v>
      </c>
      <c r="E99" s="143"/>
    </row>
    <row r="100" spans="1:5" ht="45.75" outlineLevel="1" x14ac:dyDescent="0.25">
      <c r="A100" s="140">
        <v>31500</v>
      </c>
      <c r="B100" s="141" t="s">
        <v>13053</v>
      </c>
      <c r="C100" s="156" t="s">
        <v>12984</v>
      </c>
      <c r="D100" s="142" t="s">
        <v>12984</v>
      </c>
    </row>
    <row r="101" spans="1:5" ht="45.75" outlineLevel="1" x14ac:dyDescent="0.25">
      <c r="A101" s="140">
        <v>31501</v>
      </c>
      <c r="B101" s="141" t="s">
        <v>13054</v>
      </c>
      <c r="C101" s="156" t="s">
        <v>13007</v>
      </c>
      <c r="D101" s="142">
        <v>6.75</v>
      </c>
    </row>
    <row r="102" spans="1:5" ht="45.75" x14ac:dyDescent="0.25">
      <c r="A102" s="140">
        <v>31502</v>
      </c>
      <c r="B102" s="141" t="s">
        <v>13055</v>
      </c>
      <c r="C102" s="156" t="s">
        <v>13007</v>
      </c>
      <c r="D102" s="142">
        <v>6.12</v>
      </c>
    </row>
    <row r="103" spans="1:5" ht="45.75" outlineLevel="1" x14ac:dyDescent="0.25">
      <c r="A103" s="140">
        <v>31503</v>
      </c>
      <c r="B103" s="141" t="s">
        <v>13056</v>
      </c>
      <c r="C103" s="156" t="s">
        <v>13007</v>
      </c>
      <c r="D103" s="142">
        <v>5.76</v>
      </c>
    </row>
    <row r="104" spans="1:5" ht="45.75" outlineLevel="1" x14ac:dyDescent="0.25">
      <c r="A104" s="140">
        <v>31504</v>
      </c>
      <c r="B104" s="141" t="s">
        <v>13057</v>
      </c>
      <c r="C104" s="156" t="s">
        <v>13007</v>
      </c>
      <c r="D104" s="142">
        <v>5.49</v>
      </c>
    </row>
    <row r="105" spans="1:5" ht="45.75" outlineLevel="1" x14ac:dyDescent="0.25">
      <c r="A105" s="140">
        <v>31505</v>
      </c>
      <c r="B105" s="141" t="s">
        <v>13058</v>
      </c>
      <c r="C105" s="156" t="s">
        <v>13007</v>
      </c>
      <c r="D105" s="142">
        <v>4.95</v>
      </c>
    </row>
    <row r="106" spans="1:5" ht="45.75" outlineLevel="1" x14ac:dyDescent="0.25">
      <c r="A106" s="140">
        <v>31506</v>
      </c>
      <c r="B106" s="141" t="s">
        <v>13059</v>
      </c>
      <c r="C106" s="156" t="s">
        <v>13007</v>
      </c>
      <c r="D106" s="142">
        <v>4.5</v>
      </c>
    </row>
    <row r="107" spans="1:5" ht="45.75" outlineLevel="1" x14ac:dyDescent="0.25">
      <c r="A107" s="140">
        <v>31507</v>
      </c>
      <c r="B107" s="141" t="s">
        <v>13060</v>
      </c>
      <c r="C107" s="156" t="s">
        <v>13007</v>
      </c>
      <c r="D107" s="142">
        <v>4.41</v>
      </c>
    </row>
    <row r="108" spans="1:5" ht="45.75" x14ac:dyDescent="0.25">
      <c r="A108" s="140">
        <v>31508</v>
      </c>
      <c r="B108" s="141" t="s">
        <v>13061</v>
      </c>
      <c r="C108" s="156" t="s">
        <v>13007</v>
      </c>
      <c r="D108" s="142">
        <v>4.32</v>
      </c>
    </row>
    <row r="109" spans="1:5" ht="45.75" outlineLevel="1" x14ac:dyDescent="0.25">
      <c r="A109" s="140">
        <v>31509</v>
      </c>
      <c r="B109" s="141" t="s">
        <v>13062</v>
      </c>
      <c r="C109" s="156" t="s">
        <v>13007</v>
      </c>
      <c r="D109" s="142">
        <v>4.2300000000000004</v>
      </c>
    </row>
    <row r="110" spans="1:5" ht="57" outlineLevel="1" x14ac:dyDescent="0.25">
      <c r="A110" s="140">
        <v>31600</v>
      </c>
      <c r="B110" s="141" t="s">
        <v>13063</v>
      </c>
      <c r="C110" s="156" t="s">
        <v>12984</v>
      </c>
      <c r="D110" s="142" t="s">
        <v>12984</v>
      </c>
    </row>
    <row r="111" spans="1:5" ht="57" outlineLevel="1" x14ac:dyDescent="0.25">
      <c r="A111" s="140">
        <v>31601</v>
      </c>
      <c r="B111" s="141" t="s">
        <v>13064</v>
      </c>
      <c r="C111" s="156" t="s">
        <v>13007</v>
      </c>
      <c r="D111" s="142" t="s">
        <v>13065</v>
      </c>
    </row>
    <row r="112" spans="1:5" ht="57" outlineLevel="1" x14ac:dyDescent="0.25">
      <c r="A112" s="140">
        <v>31602</v>
      </c>
      <c r="B112" s="141" t="s">
        <v>13066</v>
      </c>
      <c r="C112" s="156" t="s">
        <v>13007</v>
      </c>
      <c r="D112" s="142" t="s">
        <v>13067</v>
      </c>
    </row>
    <row r="113" spans="1:5" ht="57" outlineLevel="1" x14ac:dyDescent="0.25">
      <c r="A113" s="140">
        <v>31603</v>
      </c>
      <c r="B113" s="141" t="s">
        <v>13068</v>
      </c>
      <c r="C113" s="156" t="s">
        <v>13007</v>
      </c>
      <c r="D113" s="142" t="s">
        <v>13069</v>
      </c>
    </row>
    <row r="114" spans="1:5" ht="57" outlineLevel="1" x14ac:dyDescent="0.25">
      <c r="A114" s="140">
        <v>31604</v>
      </c>
      <c r="B114" s="141" t="s">
        <v>13070</v>
      </c>
      <c r="C114" s="156" t="s">
        <v>13007</v>
      </c>
      <c r="D114" s="142" t="s">
        <v>13071</v>
      </c>
    </row>
    <row r="115" spans="1:5" ht="57" x14ac:dyDescent="0.25">
      <c r="A115" s="140">
        <v>31605</v>
      </c>
      <c r="B115" s="141" t="s">
        <v>13072</v>
      </c>
      <c r="C115" s="156" t="s">
        <v>13007</v>
      </c>
      <c r="D115" s="142" t="s">
        <v>13073</v>
      </c>
    </row>
    <row r="116" spans="1:5" outlineLevel="1" x14ac:dyDescent="0.25">
      <c r="A116" s="140">
        <v>31800</v>
      </c>
      <c r="B116" s="141" t="s">
        <v>13074</v>
      </c>
      <c r="C116" s="156" t="s">
        <v>17764</v>
      </c>
      <c r="D116" s="142">
        <v>3.25</v>
      </c>
      <c r="E116" s="143"/>
    </row>
    <row r="117" spans="1:5" ht="23.25" outlineLevel="1" x14ac:dyDescent="0.25">
      <c r="A117" s="140">
        <v>31900</v>
      </c>
      <c r="B117" s="141" t="s">
        <v>13075</v>
      </c>
      <c r="C117" s="156" t="s">
        <v>17764</v>
      </c>
      <c r="D117" s="142">
        <v>2.44</v>
      </c>
      <c r="E117" s="143"/>
    </row>
    <row r="118" spans="1:5" outlineLevel="1" x14ac:dyDescent="0.25">
      <c r="A118" s="140">
        <v>32000</v>
      </c>
      <c r="B118" s="141" t="s">
        <v>13076</v>
      </c>
      <c r="C118" s="156" t="s">
        <v>8753</v>
      </c>
      <c r="D118" s="142">
        <v>0.39</v>
      </c>
      <c r="E118" s="143"/>
    </row>
    <row r="119" spans="1:5" outlineLevel="1" x14ac:dyDescent="0.25">
      <c r="A119" s="140">
        <v>32001</v>
      </c>
      <c r="B119" s="141" t="s">
        <v>13077</v>
      </c>
      <c r="C119" s="156" t="s">
        <v>8753</v>
      </c>
      <c r="D119" s="142">
        <v>1.52</v>
      </c>
      <c r="E119" s="143"/>
    </row>
    <row r="120" spans="1:5" outlineLevel="1" x14ac:dyDescent="0.25">
      <c r="A120" s="140">
        <v>32002</v>
      </c>
      <c r="B120" s="141" t="s">
        <v>13078</v>
      </c>
      <c r="C120" s="156" t="s">
        <v>8753</v>
      </c>
      <c r="D120" s="142">
        <v>0.74</v>
      </c>
      <c r="E120" s="143"/>
    </row>
    <row r="121" spans="1:5" outlineLevel="1" x14ac:dyDescent="0.25">
      <c r="A121" s="140">
        <v>32003</v>
      </c>
      <c r="B121" s="141" t="s">
        <v>13079</v>
      </c>
      <c r="C121" s="156" t="s">
        <v>8753</v>
      </c>
      <c r="D121" s="142">
        <v>3.95</v>
      </c>
      <c r="E121" s="143"/>
    </row>
    <row r="122" spans="1:5" x14ac:dyDescent="0.25">
      <c r="A122" s="140">
        <v>32004</v>
      </c>
      <c r="B122" s="141" t="s">
        <v>13080</v>
      </c>
      <c r="C122" s="156" t="s">
        <v>8780</v>
      </c>
      <c r="D122" s="142">
        <v>12.75</v>
      </c>
      <c r="E122" s="143"/>
    </row>
    <row r="123" spans="1:5" ht="23.25" outlineLevel="1" x14ac:dyDescent="0.25">
      <c r="A123" s="140">
        <v>32200</v>
      </c>
      <c r="B123" s="141" t="s">
        <v>13081</v>
      </c>
      <c r="C123" s="156" t="s">
        <v>8904</v>
      </c>
      <c r="D123" s="142">
        <v>26.68</v>
      </c>
      <c r="E123" s="143"/>
    </row>
    <row r="124" spans="1:5" outlineLevel="1" x14ac:dyDescent="0.25">
      <c r="A124" s="140">
        <v>32300</v>
      </c>
      <c r="B124" s="141" t="s">
        <v>13082</v>
      </c>
      <c r="C124" s="156" t="s">
        <v>8753</v>
      </c>
      <c r="D124" s="142">
        <v>1.38</v>
      </c>
      <c r="E124" s="143"/>
    </row>
    <row r="125" spans="1:5" outlineLevel="1" x14ac:dyDescent="0.25">
      <c r="A125" s="140">
        <v>32400</v>
      </c>
      <c r="B125" s="141" t="s">
        <v>13083</v>
      </c>
      <c r="C125" s="156" t="s">
        <v>8904</v>
      </c>
      <c r="D125" s="142">
        <v>358.48</v>
      </c>
      <c r="E125" s="143"/>
    </row>
    <row r="126" spans="1:5" outlineLevel="1" x14ac:dyDescent="0.25">
      <c r="A126" s="140">
        <v>32500</v>
      </c>
      <c r="B126" s="141" t="s">
        <v>13084</v>
      </c>
      <c r="C126" s="156" t="s">
        <v>8904</v>
      </c>
      <c r="D126" s="142">
        <v>358.48</v>
      </c>
      <c r="E126" s="143"/>
    </row>
    <row r="127" spans="1:5" outlineLevel="1" x14ac:dyDescent="0.25">
      <c r="A127" s="140">
        <v>32600</v>
      </c>
      <c r="B127" s="141" t="s">
        <v>13085</v>
      </c>
      <c r="C127" s="156" t="s">
        <v>8904</v>
      </c>
      <c r="D127" s="142">
        <v>358.48</v>
      </c>
      <c r="E127" s="143"/>
    </row>
    <row r="128" spans="1:5" outlineLevel="1" x14ac:dyDescent="0.25">
      <c r="A128" s="140">
        <v>32700</v>
      </c>
      <c r="B128" s="141" t="s">
        <v>13086</v>
      </c>
      <c r="C128" s="156" t="s">
        <v>8904</v>
      </c>
      <c r="D128" s="142">
        <v>252.08</v>
      </c>
      <c r="E128" s="143"/>
    </row>
    <row r="129" spans="1:5" x14ac:dyDescent="0.25">
      <c r="A129" s="140">
        <v>32900</v>
      </c>
      <c r="B129" s="141" t="s">
        <v>13087</v>
      </c>
      <c r="C129" s="156" t="s">
        <v>8904</v>
      </c>
      <c r="D129" s="142">
        <v>147.87</v>
      </c>
      <c r="E129" s="143"/>
    </row>
    <row r="130" spans="1:5" outlineLevel="1" x14ac:dyDescent="0.25">
      <c r="A130" s="140">
        <v>33000</v>
      </c>
      <c r="B130" s="141" t="s">
        <v>13088</v>
      </c>
      <c r="C130" s="156" t="s">
        <v>8904</v>
      </c>
      <c r="D130" s="142">
        <v>106.77</v>
      </c>
      <c r="E130" s="143"/>
    </row>
    <row r="131" spans="1:5" outlineLevel="1" x14ac:dyDescent="0.25">
      <c r="A131" s="140">
        <v>33100</v>
      </c>
      <c r="B131" s="141" t="s">
        <v>13089</v>
      </c>
      <c r="C131" s="156" t="s">
        <v>8904</v>
      </c>
      <c r="D131" s="142">
        <v>20.18</v>
      </c>
      <c r="E131" s="143"/>
    </row>
    <row r="132" spans="1:5" outlineLevel="1" x14ac:dyDescent="0.25">
      <c r="A132" s="140">
        <v>33200</v>
      </c>
      <c r="B132" s="141" t="s">
        <v>13090</v>
      </c>
      <c r="C132" s="156" t="s">
        <v>8904</v>
      </c>
      <c r="D132" s="142">
        <v>23.58</v>
      </c>
      <c r="E132" s="143"/>
    </row>
    <row r="133" spans="1:5" ht="23.25" outlineLevel="1" x14ac:dyDescent="0.25">
      <c r="A133" s="140">
        <v>33300</v>
      </c>
      <c r="B133" s="141" t="s">
        <v>13091</v>
      </c>
      <c r="C133" s="156" t="s">
        <v>8904</v>
      </c>
      <c r="D133" s="142">
        <v>61.74</v>
      </c>
      <c r="E133" s="143"/>
    </row>
    <row r="134" spans="1:5" outlineLevel="1" x14ac:dyDescent="0.25">
      <c r="A134" s="140">
        <v>33500</v>
      </c>
      <c r="B134" s="141" t="s">
        <v>13092</v>
      </c>
      <c r="C134" s="156" t="s">
        <v>8904</v>
      </c>
      <c r="D134" s="142">
        <v>49.66</v>
      </c>
      <c r="E134" s="143"/>
    </row>
    <row r="135" spans="1:5" outlineLevel="1" x14ac:dyDescent="0.25">
      <c r="A135" s="140">
        <v>33600</v>
      </c>
      <c r="B135" s="141" t="s">
        <v>13093</v>
      </c>
      <c r="C135" s="156" t="s">
        <v>8904</v>
      </c>
      <c r="D135" s="142">
        <v>74.08</v>
      </c>
      <c r="E135" s="143"/>
    </row>
    <row r="136" spans="1:5" x14ac:dyDescent="0.25">
      <c r="A136" s="140">
        <v>33800</v>
      </c>
      <c r="B136" s="141" t="s">
        <v>13094</v>
      </c>
      <c r="C136" s="156" t="s">
        <v>8904</v>
      </c>
      <c r="D136" s="142">
        <v>50.62</v>
      </c>
      <c r="E136" s="143"/>
    </row>
    <row r="137" spans="1:5" outlineLevel="1" x14ac:dyDescent="0.25">
      <c r="A137" s="140">
        <v>33900</v>
      </c>
      <c r="B137" s="141" t="s">
        <v>13095</v>
      </c>
      <c r="C137" s="156" t="s">
        <v>8904</v>
      </c>
      <c r="D137" s="142">
        <v>103.38</v>
      </c>
      <c r="E137" s="143"/>
    </row>
    <row r="138" spans="1:5" x14ac:dyDescent="0.25">
      <c r="A138" s="140">
        <v>34000</v>
      </c>
      <c r="B138" s="141" t="s">
        <v>13096</v>
      </c>
      <c r="C138" s="156" t="s">
        <v>8904</v>
      </c>
      <c r="D138" s="142">
        <v>60.08</v>
      </c>
      <c r="E138" s="143"/>
    </row>
    <row r="139" spans="1:5" outlineLevel="1" x14ac:dyDescent="0.25">
      <c r="A139" s="140">
        <v>34100</v>
      </c>
      <c r="B139" s="141" t="s">
        <v>13097</v>
      </c>
      <c r="C139" s="156" t="s">
        <v>8904</v>
      </c>
      <c r="D139" s="142">
        <v>18.850000000000001</v>
      </c>
      <c r="E139" s="143"/>
    </row>
    <row r="140" spans="1:5" x14ac:dyDescent="0.25">
      <c r="A140" s="140">
        <v>34300</v>
      </c>
      <c r="B140" s="141" t="s">
        <v>13098</v>
      </c>
      <c r="C140" s="156" t="s">
        <v>8904</v>
      </c>
      <c r="D140" s="142">
        <v>22.1</v>
      </c>
      <c r="E140" s="143"/>
    </row>
    <row r="141" spans="1:5" outlineLevel="1" x14ac:dyDescent="0.25">
      <c r="A141" s="140">
        <v>34400</v>
      </c>
      <c r="B141" s="141" t="s">
        <v>13099</v>
      </c>
      <c r="C141" s="156" t="s">
        <v>8904</v>
      </c>
      <c r="D141" s="142">
        <v>21.52</v>
      </c>
      <c r="E141" s="143"/>
    </row>
    <row r="142" spans="1:5" x14ac:dyDescent="0.25">
      <c r="A142" s="140">
        <v>34600</v>
      </c>
      <c r="B142" s="141" t="s">
        <v>13100</v>
      </c>
      <c r="C142" s="156" t="s">
        <v>8904</v>
      </c>
      <c r="D142" s="142">
        <v>38.020000000000003</v>
      </c>
      <c r="E142" s="143"/>
    </row>
    <row r="143" spans="1:5" outlineLevel="1" x14ac:dyDescent="0.25">
      <c r="A143" s="140">
        <v>34700</v>
      </c>
      <c r="B143" s="141" t="s">
        <v>13101</v>
      </c>
      <c r="C143" s="156" t="s">
        <v>8904</v>
      </c>
      <c r="D143" s="142">
        <v>71.73</v>
      </c>
      <c r="E143" s="143"/>
    </row>
    <row r="144" spans="1:5" x14ac:dyDescent="0.25">
      <c r="A144" s="140">
        <v>35000</v>
      </c>
      <c r="B144" s="141" t="s">
        <v>13102</v>
      </c>
      <c r="C144" s="156" t="s">
        <v>8904</v>
      </c>
      <c r="D144" s="142">
        <v>48.72</v>
      </c>
      <c r="E144" s="143"/>
    </row>
    <row r="145" spans="1:5" outlineLevel="1" x14ac:dyDescent="0.25">
      <c r="A145" s="140">
        <v>35100</v>
      </c>
      <c r="B145" s="141" t="s">
        <v>13103</v>
      </c>
      <c r="C145" s="156" t="s">
        <v>8904</v>
      </c>
      <c r="D145" s="142">
        <v>48.78</v>
      </c>
      <c r="E145" s="143"/>
    </row>
    <row r="146" spans="1:5" x14ac:dyDescent="0.25">
      <c r="A146" s="140">
        <v>35200</v>
      </c>
      <c r="B146" s="141" t="s">
        <v>13104</v>
      </c>
      <c r="C146" s="156" t="s">
        <v>8753</v>
      </c>
      <c r="D146" s="142">
        <v>7.15</v>
      </c>
      <c r="E146" s="143"/>
    </row>
    <row r="147" spans="1:5" ht="23.25" outlineLevel="1" x14ac:dyDescent="0.25">
      <c r="A147" s="140">
        <v>35201</v>
      </c>
      <c r="B147" s="141" t="s">
        <v>13105</v>
      </c>
      <c r="C147" s="156" t="s">
        <v>8753</v>
      </c>
      <c r="D147" s="142">
        <v>9.51</v>
      </c>
      <c r="E147" s="143"/>
    </row>
    <row r="148" spans="1:5" ht="23.25" x14ac:dyDescent="0.25">
      <c r="A148" s="140">
        <v>35202</v>
      </c>
      <c r="B148" s="141" t="s">
        <v>13106</v>
      </c>
      <c r="C148" s="156" t="s">
        <v>8753</v>
      </c>
      <c r="D148" s="142">
        <v>9.73</v>
      </c>
      <c r="E148" s="143"/>
    </row>
    <row r="149" spans="1:5" ht="23.25" outlineLevel="1" x14ac:dyDescent="0.25">
      <c r="A149" s="140">
        <v>35203</v>
      </c>
      <c r="B149" s="141" t="s">
        <v>13107</v>
      </c>
      <c r="C149" s="156" t="s">
        <v>8753</v>
      </c>
      <c r="D149" s="142">
        <v>14.26</v>
      </c>
      <c r="E149" s="143"/>
    </row>
    <row r="150" spans="1:5" x14ac:dyDescent="0.25">
      <c r="A150" s="140">
        <v>35317</v>
      </c>
      <c r="B150" s="141" t="s">
        <v>13108</v>
      </c>
      <c r="C150" s="156" t="s">
        <v>8753</v>
      </c>
      <c r="D150" s="144">
        <v>5526.42</v>
      </c>
      <c r="E150" s="143"/>
    </row>
    <row r="151" spans="1:5" outlineLevel="1" x14ac:dyDescent="0.25">
      <c r="A151" s="140">
        <v>35318</v>
      </c>
      <c r="B151" s="141" t="s">
        <v>13109</v>
      </c>
      <c r="C151" s="156" t="s">
        <v>8753</v>
      </c>
      <c r="D151" s="144">
        <v>4612.8899999999994</v>
      </c>
      <c r="E151" s="143"/>
    </row>
    <row r="152" spans="1:5" outlineLevel="1" x14ac:dyDescent="0.25">
      <c r="A152" s="140">
        <v>35401</v>
      </c>
      <c r="B152" s="141" t="s">
        <v>13110</v>
      </c>
      <c r="C152" s="156" t="s">
        <v>8904</v>
      </c>
      <c r="D152" s="142">
        <v>68.95</v>
      </c>
      <c r="E152" s="143"/>
    </row>
    <row r="153" spans="1:5" outlineLevel="1" x14ac:dyDescent="0.25">
      <c r="A153" s="140">
        <v>35402</v>
      </c>
      <c r="B153" s="141" t="s">
        <v>13111</v>
      </c>
      <c r="C153" s="156" t="s">
        <v>8904</v>
      </c>
      <c r="D153" s="142">
        <v>108.99</v>
      </c>
      <c r="E153" s="143"/>
    </row>
    <row r="154" spans="1:5" outlineLevel="1" x14ac:dyDescent="0.25">
      <c r="A154" s="140">
        <v>35403</v>
      </c>
      <c r="B154" s="141" t="s">
        <v>13112</v>
      </c>
      <c r="C154" s="156" t="s">
        <v>8904</v>
      </c>
      <c r="D154" s="142">
        <v>137.16999999999999</v>
      </c>
      <c r="E154" s="143"/>
    </row>
    <row r="155" spans="1:5" outlineLevel="1" x14ac:dyDescent="0.25">
      <c r="A155" s="140">
        <v>35404</v>
      </c>
      <c r="B155" s="141" t="s">
        <v>13113</v>
      </c>
      <c r="C155" s="156" t="s">
        <v>8904</v>
      </c>
      <c r="D155" s="142">
        <v>95.45</v>
      </c>
      <c r="E155" s="143"/>
    </row>
    <row r="156" spans="1:5" x14ac:dyDescent="0.25">
      <c r="A156" s="140">
        <v>35405</v>
      </c>
      <c r="B156" s="141" t="s">
        <v>13114</v>
      </c>
      <c r="C156" s="156" t="s">
        <v>8904</v>
      </c>
      <c r="D156" s="142">
        <v>110.51</v>
      </c>
      <c r="E156" s="143"/>
    </row>
    <row r="157" spans="1:5" outlineLevel="1" x14ac:dyDescent="0.25">
      <c r="A157" s="140">
        <v>35406</v>
      </c>
      <c r="B157" s="141" t="s">
        <v>13115</v>
      </c>
      <c r="C157" s="156" t="s">
        <v>8904</v>
      </c>
      <c r="D157" s="142">
        <v>197.82</v>
      </c>
      <c r="E157" s="143"/>
    </row>
    <row r="158" spans="1:5" outlineLevel="1" x14ac:dyDescent="0.25">
      <c r="A158" s="140">
        <v>35407</v>
      </c>
      <c r="B158" s="141" t="s">
        <v>13116</v>
      </c>
      <c r="C158" s="156" t="s">
        <v>8904</v>
      </c>
      <c r="D158" s="142">
        <v>65.56</v>
      </c>
      <c r="E158" s="143"/>
    </row>
    <row r="159" spans="1:5" outlineLevel="1" x14ac:dyDescent="0.25">
      <c r="A159" s="140">
        <v>35408</v>
      </c>
      <c r="B159" s="141" t="s">
        <v>13117</v>
      </c>
      <c r="C159" s="156" t="s">
        <v>8904</v>
      </c>
      <c r="D159" s="142">
        <v>93.81</v>
      </c>
      <c r="E159" s="143"/>
    </row>
    <row r="160" spans="1:5" outlineLevel="1" x14ac:dyDescent="0.25">
      <c r="A160" s="140">
        <v>35409</v>
      </c>
      <c r="B160" s="141" t="s">
        <v>13118</v>
      </c>
      <c r="C160" s="156" t="s">
        <v>8904</v>
      </c>
      <c r="D160" s="142">
        <v>117.02</v>
      </c>
      <c r="E160" s="143"/>
    </row>
    <row r="161" spans="1:5" x14ac:dyDescent="0.25">
      <c r="A161" s="140">
        <v>35410</v>
      </c>
      <c r="B161" s="141" t="s">
        <v>13119</v>
      </c>
      <c r="C161" s="156" t="s">
        <v>8904</v>
      </c>
      <c r="D161" s="142">
        <v>85.57</v>
      </c>
      <c r="E161" s="143"/>
    </row>
    <row r="162" spans="1:5" outlineLevel="1" x14ac:dyDescent="0.25">
      <c r="A162" s="140">
        <v>35411</v>
      </c>
      <c r="B162" s="141" t="s">
        <v>13120</v>
      </c>
      <c r="C162" s="156" t="s">
        <v>8904</v>
      </c>
      <c r="D162" s="142">
        <v>117.8</v>
      </c>
      <c r="E162" s="143"/>
    </row>
    <row r="163" spans="1:5" outlineLevel="1" x14ac:dyDescent="0.25">
      <c r="A163" s="140">
        <v>35412</v>
      </c>
      <c r="B163" s="141" t="s">
        <v>13121</v>
      </c>
      <c r="C163" s="156" t="s">
        <v>8904</v>
      </c>
      <c r="D163" s="142">
        <v>154.38</v>
      </c>
      <c r="E163" s="143"/>
    </row>
    <row r="164" spans="1:5" outlineLevel="1" x14ac:dyDescent="0.25">
      <c r="A164" s="140">
        <v>36000</v>
      </c>
      <c r="B164" s="141" t="s">
        <v>13122</v>
      </c>
      <c r="C164" s="160"/>
      <c r="D164" s="142" t="s">
        <v>12984</v>
      </c>
      <c r="E164" s="143"/>
    </row>
    <row r="165" spans="1:5" ht="23.25" outlineLevel="1" x14ac:dyDescent="0.25">
      <c r="A165" s="140">
        <v>36001</v>
      </c>
      <c r="B165" s="141" t="s">
        <v>13123</v>
      </c>
      <c r="C165" s="156" t="s">
        <v>8740</v>
      </c>
      <c r="D165" s="142">
        <v>7861.29</v>
      </c>
      <c r="E165" s="143"/>
    </row>
    <row r="166" spans="1:5" x14ac:dyDescent="0.25">
      <c r="A166" s="140">
        <v>36002</v>
      </c>
      <c r="B166" s="141" t="s">
        <v>13124</v>
      </c>
      <c r="C166" s="156" t="s">
        <v>8740</v>
      </c>
      <c r="D166" s="142">
        <v>8327.7000000000007</v>
      </c>
      <c r="E166" s="143"/>
    </row>
    <row r="167" spans="1:5" ht="23.25" outlineLevel="1" x14ac:dyDescent="0.25">
      <c r="A167" s="140">
        <v>36003</v>
      </c>
      <c r="B167" s="141" t="s">
        <v>13125</v>
      </c>
      <c r="C167" s="156" t="s">
        <v>8740</v>
      </c>
      <c r="D167" s="142">
        <v>14746.84</v>
      </c>
      <c r="E167" s="143"/>
    </row>
    <row r="168" spans="1:5" outlineLevel="1" x14ac:dyDescent="0.25">
      <c r="A168" s="140">
        <v>36004</v>
      </c>
      <c r="B168" s="141" t="s">
        <v>13126</v>
      </c>
      <c r="C168" s="156" t="s">
        <v>8740</v>
      </c>
      <c r="D168" s="142">
        <v>426477.28140000004</v>
      </c>
      <c r="E168" s="143"/>
    </row>
    <row r="169" spans="1:5" x14ac:dyDescent="0.25">
      <c r="A169" s="140">
        <v>36005</v>
      </c>
      <c r="B169" s="141" t="s">
        <v>13127</v>
      </c>
      <c r="C169" s="156" t="s">
        <v>8740</v>
      </c>
      <c r="D169" s="142">
        <v>53839.105300000003</v>
      </c>
      <c r="E169" s="143"/>
    </row>
    <row r="170" spans="1:5" outlineLevel="1" x14ac:dyDescent="0.25">
      <c r="A170" s="140">
        <v>36007</v>
      </c>
      <c r="B170" s="141" t="s">
        <v>13128</v>
      </c>
      <c r="C170" s="156" t="s">
        <v>8740</v>
      </c>
      <c r="D170" s="142">
        <v>36879.938099999999</v>
      </c>
      <c r="E170" s="143"/>
    </row>
    <row r="171" spans="1:5" x14ac:dyDescent="0.25">
      <c r="A171" s="140">
        <v>36008</v>
      </c>
      <c r="B171" s="141" t="s">
        <v>13129</v>
      </c>
      <c r="C171" s="156" t="s">
        <v>8740</v>
      </c>
      <c r="D171" s="142">
        <v>63121.1466</v>
      </c>
      <c r="E171" s="143"/>
    </row>
    <row r="172" spans="1:5" ht="23.25" outlineLevel="1" x14ac:dyDescent="0.25">
      <c r="A172" s="140">
        <v>36009</v>
      </c>
      <c r="B172" s="141" t="s">
        <v>13130</v>
      </c>
      <c r="C172" s="156" t="s">
        <v>8740</v>
      </c>
      <c r="D172" s="142">
        <v>118467.57280000002</v>
      </c>
      <c r="E172" s="143"/>
    </row>
    <row r="173" spans="1:5" ht="23.25" outlineLevel="1" x14ac:dyDescent="0.25">
      <c r="A173" s="140">
        <v>36010</v>
      </c>
      <c r="B173" s="141" t="s">
        <v>13131</v>
      </c>
      <c r="C173" s="156" t="s">
        <v>8740</v>
      </c>
      <c r="D173" s="142">
        <v>63557.091699999997</v>
      </c>
      <c r="E173" s="143"/>
    </row>
    <row r="174" spans="1:5" x14ac:dyDescent="0.25">
      <c r="A174" s="140">
        <v>36011</v>
      </c>
      <c r="B174" s="141" t="s">
        <v>13132</v>
      </c>
      <c r="C174" s="156" t="s">
        <v>8740</v>
      </c>
      <c r="D174" s="142">
        <v>59972.291699999994</v>
      </c>
      <c r="E174" s="143"/>
    </row>
    <row r="175" spans="1:5" x14ac:dyDescent="0.25">
      <c r="A175" s="140">
        <v>36100</v>
      </c>
      <c r="B175" s="141" t="s">
        <v>13133</v>
      </c>
      <c r="C175" s="156" t="s">
        <v>8740</v>
      </c>
      <c r="D175" s="142" t="s">
        <v>12984</v>
      </c>
      <c r="E175" s="143"/>
    </row>
    <row r="176" spans="1:5" ht="23.25" outlineLevel="1" x14ac:dyDescent="0.25">
      <c r="A176" s="140">
        <v>36101</v>
      </c>
      <c r="B176" s="141" t="s">
        <v>13134</v>
      </c>
      <c r="C176" s="156" t="s">
        <v>8740</v>
      </c>
      <c r="D176" s="142">
        <v>5281.82</v>
      </c>
      <c r="E176" s="143"/>
    </row>
    <row r="177" spans="1:5" ht="23.25" outlineLevel="1" x14ac:dyDescent="0.25">
      <c r="A177" s="140">
        <v>36102</v>
      </c>
      <c r="B177" s="141" t="s">
        <v>13135</v>
      </c>
      <c r="C177" s="156" t="s">
        <v>8740</v>
      </c>
      <c r="D177" s="142">
        <v>12581.69</v>
      </c>
      <c r="E177" s="143"/>
    </row>
    <row r="178" spans="1:5" ht="23.25" x14ac:dyDescent="0.25">
      <c r="A178" s="140">
        <v>36103</v>
      </c>
      <c r="B178" s="141" t="s">
        <v>13136</v>
      </c>
      <c r="C178" s="156" t="s">
        <v>8780</v>
      </c>
      <c r="D178" s="142">
        <v>13069.56</v>
      </c>
      <c r="E178" s="143"/>
    </row>
    <row r="179" spans="1:5" ht="23.25" outlineLevel="1" x14ac:dyDescent="0.25">
      <c r="A179" s="140">
        <v>36104</v>
      </c>
      <c r="B179" s="141" t="s">
        <v>13137</v>
      </c>
      <c r="C179" s="156" t="s">
        <v>8753</v>
      </c>
      <c r="D179" s="142">
        <v>5551.46</v>
      </c>
      <c r="E179" s="143"/>
    </row>
    <row r="180" spans="1:5" outlineLevel="1" x14ac:dyDescent="0.25">
      <c r="A180" s="140">
        <v>36105</v>
      </c>
      <c r="B180" s="141" t="s">
        <v>13138</v>
      </c>
      <c r="C180" s="156" t="s">
        <v>8753</v>
      </c>
      <c r="D180" s="142">
        <v>12330.17</v>
      </c>
      <c r="E180" s="143"/>
    </row>
    <row r="181" spans="1:5" x14ac:dyDescent="0.25">
      <c r="A181" s="140">
        <v>36106</v>
      </c>
      <c r="B181" s="141" t="s">
        <v>13139</v>
      </c>
      <c r="C181" s="156" t="s">
        <v>8753</v>
      </c>
      <c r="D181" s="142">
        <v>12581.69</v>
      </c>
      <c r="E181" s="143"/>
    </row>
    <row r="182" spans="1:5" outlineLevel="1" x14ac:dyDescent="0.25">
      <c r="A182" s="140">
        <v>36107</v>
      </c>
      <c r="B182" s="141" t="s">
        <v>13140</v>
      </c>
      <c r="C182" s="156" t="s">
        <v>8753</v>
      </c>
      <c r="D182" s="142">
        <v>13069.56</v>
      </c>
      <c r="E182" s="143"/>
    </row>
    <row r="183" spans="1:5" outlineLevel="1" x14ac:dyDescent="0.25">
      <c r="A183" s="140">
        <v>36200</v>
      </c>
      <c r="B183" s="141" t="s">
        <v>13141</v>
      </c>
      <c r="C183" s="156" t="s">
        <v>8753</v>
      </c>
      <c r="D183" s="142" t="s">
        <v>12984</v>
      </c>
      <c r="E183" s="143"/>
    </row>
    <row r="184" spans="1:5" ht="23.25" outlineLevel="1" x14ac:dyDescent="0.25">
      <c r="A184" s="140">
        <v>36201</v>
      </c>
      <c r="B184" s="141" t="s">
        <v>13142</v>
      </c>
      <c r="C184" s="156" t="s">
        <v>8780</v>
      </c>
      <c r="D184" s="142">
        <v>4085.26</v>
      </c>
      <c r="E184" s="143"/>
    </row>
    <row r="185" spans="1:5" outlineLevel="1" x14ac:dyDescent="0.25">
      <c r="A185" s="140">
        <v>36202</v>
      </c>
      <c r="B185" s="141" t="s">
        <v>13143</v>
      </c>
      <c r="C185" s="156" t="s">
        <v>17769</v>
      </c>
      <c r="D185" s="142">
        <v>6153.87</v>
      </c>
      <c r="E185" s="143"/>
    </row>
    <row r="186" spans="1:5" outlineLevel="1" x14ac:dyDescent="0.25">
      <c r="A186" s="140">
        <v>36203</v>
      </c>
      <c r="B186" s="141" t="s">
        <v>13144</v>
      </c>
      <c r="C186" s="160"/>
      <c r="D186" s="142">
        <v>6536.42</v>
      </c>
      <c r="E186" s="143"/>
    </row>
    <row r="187" spans="1:5" outlineLevel="1" x14ac:dyDescent="0.25">
      <c r="A187" s="140">
        <v>36204</v>
      </c>
      <c r="B187" s="141" t="s">
        <v>13145</v>
      </c>
      <c r="C187" s="156" t="s">
        <v>8808</v>
      </c>
      <c r="D187" s="142">
        <v>8170.52</v>
      </c>
      <c r="E187" s="143"/>
    </row>
    <row r="188" spans="1:5" x14ac:dyDescent="0.25">
      <c r="A188" s="140">
        <v>36205</v>
      </c>
      <c r="B188" s="141" t="s">
        <v>13146</v>
      </c>
      <c r="C188" s="156" t="s">
        <v>8780</v>
      </c>
      <c r="D188" s="142">
        <v>11299.42</v>
      </c>
      <c r="E188" s="143"/>
    </row>
    <row r="189" spans="1:5" ht="45.75" outlineLevel="1" x14ac:dyDescent="0.25">
      <c r="A189" s="140">
        <v>36206</v>
      </c>
      <c r="B189" s="141" t="s">
        <v>13147</v>
      </c>
      <c r="C189" s="156" t="s">
        <v>8780</v>
      </c>
      <c r="D189" s="142">
        <v>27141.012500000001</v>
      </c>
      <c r="E189" s="143"/>
    </row>
    <row r="190" spans="1:5" ht="45.75" outlineLevel="1" x14ac:dyDescent="0.25">
      <c r="A190" s="140">
        <v>36207</v>
      </c>
      <c r="B190" s="141" t="s">
        <v>13148</v>
      </c>
      <c r="C190" s="156" t="s">
        <v>8780</v>
      </c>
      <c r="D190" s="142">
        <v>47017.752699999997</v>
      </c>
      <c r="E190" s="143"/>
    </row>
    <row r="191" spans="1:5" ht="45.75" outlineLevel="1" x14ac:dyDescent="0.25">
      <c r="A191" s="140">
        <v>36208</v>
      </c>
      <c r="B191" s="141" t="s">
        <v>13149</v>
      </c>
      <c r="C191" s="156" t="s">
        <v>8780</v>
      </c>
      <c r="D191" s="142">
        <v>53438.244500000001</v>
      </c>
      <c r="E191" s="143"/>
    </row>
    <row r="192" spans="1:5" ht="23.25" outlineLevel="1" x14ac:dyDescent="0.25">
      <c r="A192" s="140">
        <v>36209</v>
      </c>
      <c r="B192" s="141" t="s">
        <v>13150</v>
      </c>
      <c r="C192" s="156" t="s">
        <v>8740</v>
      </c>
      <c r="D192" s="142">
        <v>26557.925600000002</v>
      </c>
      <c r="E192" s="143"/>
    </row>
    <row r="193" spans="1:5" outlineLevel="1" x14ac:dyDescent="0.25">
      <c r="A193" s="140">
        <v>36300</v>
      </c>
      <c r="B193" s="141" t="s">
        <v>13151</v>
      </c>
      <c r="C193" s="156" t="s">
        <v>8780</v>
      </c>
      <c r="D193" s="142" t="s">
        <v>12984</v>
      </c>
      <c r="E193" s="143"/>
    </row>
    <row r="194" spans="1:5" ht="23.25" outlineLevel="1" x14ac:dyDescent="0.25">
      <c r="A194" s="140">
        <v>36301</v>
      </c>
      <c r="B194" s="141" t="s">
        <v>13152</v>
      </c>
      <c r="C194" s="156" t="s">
        <v>8808</v>
      </c>
      <c r="D194" s="142">
        <v>23424.81</v>
      </c>
      <c r="E194" s="143"/>
    </row>
    <row r="195" spans="1:5" outlineLevel="1" x14ac:dyDescent="0.25">
      <c r="A195" s="140">
        <v>36400</v>
      </c>
      <c r="B195" s="141" t="s">
        <v>13153</v>
      </c>
      <c r="C195" s="156" t="s">
        <v>8808</v>
      </c>
      <c r="D195" s="142" t="s">
        <v>12984</v>
      </c>
      <c r="E195" s="143"/>
    </row>
    <row r="196" spans="1:5" outlineLevel="1" x14ac:dyDescent="0.25">
      <c r="A196" s="140">
        <v>36401</v>
      </c>
      <c r="B196" s="141" t="s">
        <v>13154</v>
      </c>
      <c r="C196" s="156" t="s">
        <v>8780</v>
      </c>
      <c r="D196" s="142">
        <v>28169.664300000004</v>
      </c>
      <c r="E196" s="143"/>
    </row>
    <row r="197" spans="1:5" ht="23.25" x14ac:dyDescent="0.25">
      <c r="A197" s="140">
        <v>36402</v>
      </c>
      <c r="B197" s="141" t="s">
        <v>13155</v>
      </c>
      <c r="C197" s="156" t="s">
        <v>8780</v>
      </c>
      <c r="D197" s="142">
        <v>57021.281900000002</v>
      </c>
      <c r="E197" s="143"/>
    </row>
    <row r="198" spans="1:5" outlineLevel="1" x14ac:dyDescent="0.25">
      <c r="A198" s="137">
        <v>40000</v>
      </c>
      <c r="B198" s="138" t="s">
        <v>5027</v>
      </c>
      <c r="C198" s="156" t="s">
        <v>8740</v>
      </c>
      <c r="D198" s="139"/>
    </row>
    <row r="199" spans="1:5" ht="23.25" outlineLevel="1" x14ac:dyDescent="0.25">
      <c r="A199" s="140">
        <v>40100</v>
      </c>
      <c r="B199" s="141" t="s">
        <v>13156</v>
      </c>
      <c r="C199" s="156" t="s">
        <v>12984</v>
      </c>
      <c r="D199" s="142">
        <v>53.28</v>
      </c>
      <c r="E199" s="143"/>
    </row>
    <row r="200" spans="1:5" ht="23.25" outlineLevel="1" x14ac:dyDescent="0.25">
      <c r="A200" s="140">
        <v>40200</v>
      </c>
      <c r="B200" s="141" t="s">
        <v>13157</v>
      </c>
      <c r="C200" s="156" t="s">
        <v>8808</v>
      </c>
      <c r="D200" s="142">
        <v>62.16</v>
      </c>
      <c r="E200" s="143"/>
    </row>
    <row r="201" spans="1:5" ht="23.25" x14ac:dyDescent="0.25">
      <c r="A201" s="140">
        <v>40300</v>
      </c>
      <c r="B201" s="141" t="s">
        <v>13158</v>
      </c>
      <c r="C201" s="156" t="s">
        <v>8808</v>
      </c>
      <c r="D201" s="142">
        <v>71.040000000000006</v>
      </c>
      <c r="E201" s="143"/>
    </row>
    <row r="202" spans="1:5" ht="23.25" outlineLevel="1" x14ac:dyDescent="0.25">
      <c r="A202" s="140">
        <v>40400</v>
      </c>
      <c r="B202" s="141" t="s">
        <v>13159</v>
      </c>
      <c r="C202" s="156" t="s">
        <v>8808</v>
      </c>
      <c r="D202" s="142">
        <v>9.3000000000000007</v>
      </c>
      <c r="E202" s="143"/>
    </row>
    <row r="203" spans="1:5" ht="23.25" outlineLevel="1" x14ac:dyDescent="0.25">
      <c r="A203" s="140">
        <v>40500</v>
      </c>
      <c r="B203" s="141" t="s">
        <v>13160</v>
      </c>
      <c r="C203" s="156" t="s">
        <v>8780</v>
      </c>
      <c r="D203" s="142">
        <v>11.16</v>
      </c>
      <c r="E203" s="143"/>
    </row>
    <row r="204" spans="1:5" outlineLevel="1" x14ac:dyDescent="0.25">
      <c r="A204" s="140">
        <v>40600</v>
      </c>
      <c r="B204" s="141" t="s">
        <v>13161</v>
      </c>
      <c r="C204" s="156" t="s">
        <v>8780</v>
      </c>
      <c r="D204" s="142">
        <v>88.81</v>
      </c>
      <c r="E204" s="143"/>
    </row>
    <row r="205" spans="1:5" x14ac:dyDescent="0.25">
      <c r="A205" s="140">
        <v>40700</v>
      </c>
      <c r="B205" s="141" t="s">
        <v>13162</v>
      </c>
      <c r="C205" s="156" t="s">
        <v>8780</v>
      </c>
      <c r="D205" s="142">
        <v>5.6</v>
      </c>
      <c r="E205" s="143"/>
    </row>
    <row r="206" spans="1:5" outlineLevel="1" x14ac:dyDescent="0.25">
      <c r="A206" s="140">
        <v>40800</v>
      </c>
      <c r="B206" s="141" t="s">
        <v>13163</v>
      </c>
      <c r="C206" s="156" t="s">
        <v>8808</v>
      </c>
      <c r="D206" s="142">
        <v>10.59</v>
      </c>
      <c r="E206" s="143"/>
    </row>
    <row r="207" spans="1:5" ht="23.25" outlineLevel="1" x14ac:dyDescent="0.25">
      <c r="A207" s="140">
        <v>40900</v>
      </c>
      <c r="B207" s="141" t="s">
        <v>13164</v>
      </c>
      <c r="C207" s="156" t="s">
        <v>8808</v>
      </c>
      <c r="D207" s="142">
        <v>10.59</v>
      </c>
      <c r="E207" s="143"/>
    </row>
    <row r="208" spans="1:5" ht="23.25" outlineLevel="1" x14ac:dyDescent="0.25">
      <c r="A208" s="140">
        <v>41100</v>
      </c>
      <c r="B208" s="141" t="s">
        <v>13165</v>
      </c>
      <c r="C208" s="156" t="s">
        <v>8753</v>
      </c>
      <c r="D208" s="142">
        <v>19.14</v>
      </c>
      <c r="E208" s="143"/>
    </row>
    <row r="209" spans="1:5" x14ac:dyDescent="0.25">
      <c r="A209" s="140">
        <v>41500</v>
      </c>
      <c r="B209" s="141" t="s">
        <v>13166</v>
      </c>
      <c r="C209" s="156" t="s">
        <v>12984</v>
      </c>
      <c r="D209" s="142">
        <v>9.66</v>
      </c>
      <c r="E209" s="143"/>
    </row>
    <row r="210" spans="1:5" ht="23.25" outlineLevel="1" x14ac:dyDescent="0.25">
      <c r="A210" s="140">
        <v>43100</v>
      </c>
      <c r="B210" s="141" t="s">
        <v>13167</v>
      </c>
      <c r="C210" s="156" t="s">
        <v>8740</v>
      </c>
      <c r="D210" s="142">
        <v>19.14</v>
      </c>
      <c r="E210" s="143"/>
    </row>
    <row r="211" spans="1:5" outlineLevel="1" x14ac:dyDescent="0.25">
      <c r="A211" s="140">
        <v>43200</v>
      </c>
      <c r="B211" s="141" t="s">
        <v>13168</v>
      </c>
      <c r="C211" s="156" t="s">
        <v>8740</v>
      </c>
      <c r="D211" s="142">
        <v>5.14</v>
      </c>
      <c r="E211" s="143"/>
    </row>
    <row r="212" spans="1:5" ht="23.25" x14ac:dyDescent="0.25">
      <c r="A212" s="140">
        <v>43300</v>
      </c>
      <c r="B212" s="141" t="s">
        <v>13169</v>
      </c>
      <c r="C212" s="156" t="s">
        <v>8740</v>
      </c>
      <c r="D212" s="142">
        <v>1.22</v>
      </c>
      <c r="E212" s="143"/>
    </row>
    <row r="213" spans="1:5" ht="23.25" outlineLevel="1" x14ac:dyDescent="0.25">
      <c r="A213" s="140">
        <v>43310</v>
      </c>
      <c r="B213" s="141" t="s">
        <v>13170</v>
      </c>
      <c r="C213" s="156" t="s">
        <v>12984</v>
      </c>
      <c r="D213" s="142">
        <v>157.55000000000001</v>
      </c>
      <c r="E213" s="143"/>
    </row>
    <row r="214" spans="1:5" ht="23.25" outlineLevel="1" x14ac:dyDescent="0.25">
      <c r="A214" s="140">
        <v>43311</v>
      </c>
      <c r="B214" s="141" t="s">
        <v>13171</v>
      </c>
      <c r="C214" s="156" t="s">
        <v>8740</v>
      </c>
      <c r="D214" s="142">
        <v>374.5</v>
      </c>
      <c r="E214" s="143"/>
    </row>
    <row r="215" spans="1:5" ht="23.25" x14ac:dyDescent="0.25">
      <c r="A215" s="140">
        <v>43312</v>
      </c>
      <c r="B215" s="141" t="s">
        <v>13172</v>
      </c>
      <c r="C215" s="156" t="s">
        <v>8740</v>
      </c>
      <c r="D215" s="142">
        <v>468.13</v>
      </c>
      <c r="E215" s="143"/>
    </row>
    <row r="216" spans="1:5" ht="23.25" outlineLevel="1" x14ac:dyDescent="0.25">
      <c r="A216" s="140">
        <v>43313</v>
      </c>
      <c r="B216" s="141" t="s">
        <v>13173</v>
      </c>
      <c r="C216" s="156" t="s">
        <v>8740</v>
      </c>
      <c r="D216" s="142">
        <v>561.76</v>
      </c>
      <c r="E216" s="143"/>
    </row>
    <row r="217" spans="1:5" outlineLevel="1" x14ac:dyDescent="0.25">
      <c r="A217" s="140">
        <v>43314</v>
      </c>
      <c r="B217" s="141" t="s">
        <v>13174</v>
      </c>
      <c r="C217" s="156" t="s">
        <v>8740</v>
      </c>
      <c r="D217" s="142">
        <v>655.39</v>
      </c>
      <c r="E217" s="143"/>
    </row>
    <row r="218" spans="1:5" x14ac:dyDescent="0.25">
      <c r="A218" s="140">
        <v>43500</v>
      </c>
      <c r="B218" s="141" t="s">
        <v>13175</v>
      </c>
      <c r="C218" s="156" t="s">
        <v>12984</v>
      </c>
      <c r="D218" s="142">
        <v>4.4400000000000004</v>
      </c>
      <c r="E218" s="143"/>
    </row>
    <row r="219" spans="1:5" outlineLevel="1" x14ac:dyDescent="0.25">
      <c r="A219" s="140">
        <v>46000</v>
      </c>
      <c r="B219" s="141" t="s">
        <v>13176</v>
      </c>
      <c r="C219" s="156" t="s">
        <v>8740</v>
      </c>
      <c r="D219" s="142">
        <v>1.71</v>
      </c>
      <c r="E219" s="143"/>
    </row>
    <row r="220" spans="1:5" outlineLevel="1" x14ac:dyDescent="0.25">
      <c r="A220" s="137">
        <v>50000</v>
      </c>
      <c r="B220" s="138" t="s">
        <v>13177</v>
      </c>
      <c r="C220" s="156" t="s">
        <v>8740</v>
      </c>
      <c r="D220" s="139"/>
    </row>
    <row r="221" spans="1:5" x14ac:dyDescent="0.25">
      <c r="A221" s="140">
        <v>50100</v>
      </c>
      <c r="B221" s="141" t="s">
        <v>13178</v>
      </c>
      <c r="C221" s="156" t="s">
        <v>12984</v>
      </c>
      <c r="D221" s="142">
        <v>7.57</v>
      </c>
      <c r="E221" s="143"/>
    </row>
    <row r="222" spans="1:5" outlineLevel="1" x14ac:dyDescent="0.25">
      <c r="A222" s="140">
        <v>50200</v>
      </c>
      <c r="B222" s="141" t="s">
        <v>13179</v>
      </c>
      <c r="C222" s="156" t="s">
        <v>8740</v>
      </c>
      <c r="D222" s="142">
        <v>12.65</v>
      </c>
      <c r="E222" s="143"/>
    </row>
    <row r="223" spans="1:5" ht="23.25" outlineLevel="1" x14ac:dyDescent="0.25">
      <c r="A223" s="140">
        <v>50300</v>
      </c>
      <c r="B223" s="141" t="s">
        <v>13180</v>
      </c>
      <c r="C223" s="156" t="s">
        <v>8740</v>
      </c>
      <c r="D223" s="142">
        <v>18.57</v>
      </c>
      <c r="E223" s="143"/>
    </row>
    <row r="224" spans="1:5" ht="23.25" x14ac:dyDescent="0.25">
      <c r="A224" s="140">
        <v>50400</v>
      </c>
      <c r="B224" s="141" t="s">
        <v>13181</v>
      </c>
      <c r="C224" s="156" t="s">
        <v>8780</v>
      </c>
      <c r="D224" s="142">
        <v>15.79</v>
      </c>
      <c r="E224" s="143"/>
    </row>
    <row r="225" spans="1:5" outlineLevel="1" x14ac:dyDescent="0.25">
      <c r="A225" s="140">
        <v>50500</v>
      </c>
      <c r="B225" s="141" t="s">
        <v>13182</v>
      </c>
      <c r="C225" s="156" t="s">
        <v>8780</v>
      </c>
      <c r="D225" s="142">
        <v>3.33</v>
      </c>
      <c r="E225" s="143"/>
    </row>
    <row r="226" spans="1:5" ht="23.25" outlineLevel="1" x14ac:dyDescent="0.25">
      <c r="A226" s="140">
        <v>50600</v>
      </c>
      <c r="B226" s="141" t="s">
        <v>13183</v>
      </c>
      <c r="C226" s="156" t="s">
        <v>8740</v>
      </c>
      <c r="D226" s="142">
        <v>158.85</v>
      </c>
      <c r="E226" s="143"/>
    </row>
    <row r="227" spans="1:5" outlineLevel="1" x14ac:dyDescent="0.25">
      <c r="A227" s="140">
        <v>50700</v>
      </c>
      <c r="B227" s="141" t="s">
        <v>13184</v>
      </c>
      <c r="C227" s="156" t="s">
        <v>8740</v>
      </c>
      <c r="D227" s="142">
        <v>2.14</v>
      </c>
      <c r="E227" s="143"/>
    </row>
    <row r="228" spans="1:5" ht="23.25" outlineLevel="1" x14ac:dyDescent="0.25">
      <c r="A228" s="140">
        <v>50800</v>
      </c>
      <c r="B228" s="141" t="s">
        <v>13185</v>
      </c>
      <c r="C228" s="156" t="s">
        <v>8740</v>
      </c>
      <c r="D228" s="142">
        <v>20.53</v>
      </c>
      <c r="E228" s="143"/>
    </row>
    <row r="229" spans="1:5" ht="23.25" outlineLevel="1" x14ac:dyDescent="0.25">
      <c r="A229" s="140">
        <v>50900</v>
      </c>
      <c r="B229" s="141" t="s">
        <v>13186</v>
      </c>
      <c r="C229" s="156" t="s">
        <v>8740</v>
      </c>
      <c r="D229" s="142">
        <v>35.450000000000003</v>
      </c>
      <c r="E229" s="143"/>
    </row>
    <row r="230" spans="1:5" ht="23.25" x14ac:dyDescent="0.25">
      <c r="A230" s="140">
        <v>51000</v>
      </c>
      <c r="B230" s="141" t="s">
        <v>13187</v>
      </c>
      <c r="C230" s="156" t="s">
        <v>8780</v>
      </c>
      <c r="D230" s="142">
        <v>17.28</v>
      </c>
      <c r="E230" s="143"/>
    </row>
    <row r="231" spans="1:5" ht="23.25" outlineLevel="1" x14ac:dyDescent="0.25">
      <c r="A231" s="140">
        <v>51100</v>
      </c>
      <c r="B231" s="141" t="s">
        <v>13188</v>
      </c>
      <c r="C231" s="156" t="s">
        <v>8780</v>
      </c>
      <c r="D231" s="142">
        <v>13.37</v>
      </c>
      <c r="E231" s="143"/>
    </row>
    <row r="232" spans="1:5" outlineLevel="1" x14ac:dyDescent="0.25">
      <c r="A232" s="140">
        <v>51300</v>
      </c>
      <c r="B232" s="141" t="s">
        <v>13189</v>
      </c>
      <c r="C232" s="156" t="s">
        <v>8780</v>
      </c>
      <c r="D232" s="142">
        <v>325.23</v>
      </c>
      <c r="E232" s="143"/>
    </row>
    <row r="233" spans="1:5" ht="23.25" outlineLevel="1" x14ac:dyDescent="0.25">
      <c r="A233" s="140">
        <v>51400</v>
      </c>
      <c r="B233" s="141" t="s">
        <v>13190</v>
      </c>
      <c r="C233" s="156" t="s">
        <v>8780</v>
      </c>
      <c r="D233" s="142" t="s">
        <v>12984</v>
      </c>
    </row>
    <row r="234" spans="1:5" ht="23.25" outlineLevel="1" x14ac:dyDescent="0.25">
      <c r="A234" s="140">
        <v>51401</v>
      </c>
      <c r="B234" s="141" t="s">
        <v>13191</v>
      </c>
      <c r="C234" s="156" t="s">
        <v>8780</v>
      </c>
      <c r="D234" s="142">
        <v>34.5</v>
      </c>
      <c r="E234" s="143"/>
    </row>
    <row r="235" spans="1:5" ht="23.25" outlineLevel="1" x14ac:dyDescent="0.25">
      <c r="A235" s="140">
        <v>51402</v>
      </c>
      <c r="B235" s="141" t="s">
        <v>13192</v>
      </c>
      <c r="C235" s="156" t="s">
        <v>8780</v>
      </c>
      <c r="D235" s="142">
        <v>35.17</v>
      </c>
      <c r="E235" s="143"/>
    </row>
    <row r="236" spans="1:5" ht="23.25" outlineLevel="1" x14ac:dyDescent="0.25">
      <c r="A236" s="140">
        <v>51403</v>
      </c>
      <c r="B236" s="141" t="s">
        <v>13193</v>
      </c>
      <c r="C236" s="156" t="s">
        <v>8780</v>
      </c>
      <c r="D236" s="142">
        <v>43.49</v>
      </c>
      <c r="E236" s="143"/>
    </row>
    <row r="237" spans="1:5" ht="34.5" outlineLevel="1" x14ac:dyDescent="0.25">
      <c r="A237" s="140">
        <v>51404</v>
      </c>
      <c r="B237" s="141" t="s">
        <v>13194</v>
      </c>
      <c r="C237" s="156" t="s">
        <v>8780</v>
      </c>
      <c r="D237" s="142">
        <v>200.71</v>
      </c>
      <c r="E237" s="143"/>
    </row>
    <row r="238" spans="1:5" ht="34.5" x14ac:dyDescent="0.25">
      <c r="A238" s="140">
        <v>51405</v>
      </c>
      <c r="B238" s="141" t="s">
        <v>13195</v>
      </c>
      <c r="C238" s="156" t="s">
        <v>8780</v>
      </c>
      <c r="D238" s="142">
        <v>200.71</v>
      </c>
      <c r="E238" s="143"/>
    </row>
    <row r="239" spans="1:5" ht="34.5" outlineLevel="1" x14ac:dyDescent="0.25">
      <c r="A239" s="140">
        <v>51406</v>
      </c>
      <c r="B239" s="141" t="s">
        <v>13196</v>
      </c>
      <c r="C239" s="156" t="s">
        <v>17770</v>
      </c>
      <c r="D239" s="142">
        <v>200.71</v>
      </c>
      <c r="E239" s="143"/>
    </row>
    <row r="240" spans="1:5" ht="23.25" outlineLevel="1" x14ac:dyDescent="0.25">
      <c r="A240" s="140">
        <v>51600</v>
      </c>
      <c r="B240" s="141" t="s">
        <v>13197</v>
      </c>
      <c r="C240" s="156" t="s">
        <v>8740</v>
      </c>
      <c r="D240" s="142">
        <v>20.51</v>
      </c>
      <c r="E240" s="143"/>
    </row>
    <row r="241" spans="1:5" outlineLevel="1" x14ac:dyDescent="0.25">
      <c r="A241" s="140">
        <v>51700</v>
      </c>
      <c r="B241" s="141" t="s">
        <v>13198</v>
      </c>
      <c r="C241" s="156" t="s">
        <v>8780</v>
      </c>
      <c r="D241" s="142">
        <v>26.34</v>
      </c>
      <c r="E241" s="143"/>
    </row>
    <row r="242" spans="1:5" outlineLevel="1" x14ac:dyDescent="0.25">
      <c r="A242" s="140">
        <v>51800</v>
      </c>
      <c r="B242" s="141" t="s">
        <v>13199</v>
      </c>
      <c r="C242" s="156" t="s">
        <v>8780</v>
      </c>
      <c r="D242" s="142">
        <v>27.75</v>
      </c>
      <c r="E242" s="143"/>
    </row>
    <row r="243" spans="1:5" outlineLevel="1" x14ac:dyDescent="0.25">
      <c r="A243" s="140">
        <v>51900</v>
      </c>
      <c r="B243" s="141" t="s">
        <v>13200</v>
      </c>
      <c r="C243" s="156" t="s">
        <v>8780</v>
      </c>
      <c r="D243" s="142" t="s">
        <v>12984</v>
      </c>
    </row>
    <row r="244" spans="1:5" outlineLevel="1" x14ac:dyDescent="0.25">
      <c r="A244" s="140">
        <v>51901</v>
      </c>
      <c r="B244" s="141" t="s">
        <v>13201</v>
      </c>
      <c r="C244" s="156" t="s">
        <v>8740</v>
      </c>
      <c r="D244" s="142">
        <v>394.63</v>
      </c>
      <c r="E244" s="143"/>
    </row>
    <row r="245" spans="1:5" outlineLevel="1" x14ac:dyDescent="0.25">
      <c r="A245" s="140">
        <v>51902</v>
      </c>
      <c r="B245" s="141" t="s">
        <v>13202</v>
      </c>
      <c r="C245" s="156" t="s">
        <v>8740</v>
      </c>
      <c r="D245" s="142">
        <v>384.49</v>
      </c>
      <c r="E245" s="143"/>
    </row>
    <row r="246" spans="1:5" x14ac:dyDescent="0.25">
      <c r="A246" s="140">
        <v>52000</v>
      </c>
      <c r="B246" s="141" t="s">
        <v>13203</v>
      </c>
      <c r="C246" s="156" t="s">
        <v>8740</v>
      </c>
      <c r="D246" s="142">
        <v>148.32</v>
      </c>
      <c r="E246" s="143"/>
    </row>
    <row r="247" spans="1:5" outlineLevel="1" x14ac:dyDescent="0.25">
      <c r="A247" s="140">
        <v>52100</v>
      </c>
      <c r="B247" s="141" t="s">
        <v>13204</v>
      </c>
      <c r="C247" s="156" t="s">
        <v>8740</v>
      </c>
      <c r="D247" s="142" t="s">
        <v>12984</v>
      </c>
    </row>
    <row r="248" spans="1:5" outlineLevel="1" x14ac:dyDescent="0.25">
      <c r="A248" s="140">
        <v>52101</v>
      </c>
      <c r="B248" s="141" t="s">
        <v>13204</v>
      </c>
      <c r="C248" s="156" t="s">
        <v>8740</v>
      </c>
      <c r="D248" s="142">
        <v>196.93</v>
      </c>
      <c r="E248" s="143"/>
    </row>
    <row r="249" spans="1:5" outlineLevel="1" x14ac:dyDescent="0.25">
      <c r="A249" s="140">
        <v>52102</v>
      </c>
      <c r="B249" s="141" t="s">
        <v>13205</v>
      </c>
      <c r="C249" s="156" t="s">
        <v>8740</v>
      </c>
      <c r="D249" s="142">
        <v>135.43</v>
      </c>
      <c r="E249" s="143"/>
    </row>
    <row r="250" spans="1:5" outlineLevel="1" x14ac:dyDescent="0.25">
      <c r="A250" s="140">
        <v>52200</v>
      </c>
      <c r="B250" s="141" t="s">
        <v>13206</v>
      </c>
      <c r="C250" s="156" t="s">
        <v>8740</v>
      </c>
      <c r="D250" s="142">
        <v>134.63999999999999</v>
      </c>
      <c r="E250" s="143"/>
    </row>
    <row r="251" spans="1:5" outlineLevel="1" x14ac:dyDescent="0.25">
      <c r="A251" s="140">
        <v>52300</v>
      </c>
      <c r="B251" s="141" t="s">
        <v>13207</v>
      </c>
      <c r="C251" s="156" t="s">
        <v>8740</v>
      </c>
      <c r="D251" s="142">
        <v>305.82</v>
      </c>
      <c r="E251" s="143"/>
    </row>
    <row r="252" spans="1:5" outlineLevel="1" x14ac:dyDescent="0.25">
      <c r="A252" s="140">
        <v>52400</v>
      </c>
      <c r="B252" s="141" t="s">
        <v>13208</v>
      </c>
      <c r="C252" s="156" t="s">
        <v>8740</v>
      </c>
      <c r="D252" s="142" t="s">
        <v>12984</v>
      </c>
    </row>
    <row r="253" spans="1:5" outlineLevel="1" x14ac:dyDescent="0.25">
      <c r="A253" s="140">
        <v>52401</v>
      </c>
      <c r="B253" s="141" t="s">
        <v>13208</v>
      </c>
      <c r="C253" s="156" t="s">
        <v>8740</v>
      </c>
      <c r="D253" s="142">
        <v>596.25</v>
      </c>
      <c r="E253" s="143"/>
    </row>
    <row r="254" spans="1:5" x14ac:dyDescent="0.25">
      <c r="A254" s="140">
        <v>52402</v>
      </c>
      <c r="B254" s="141" t="s">
        <v>13209</v>
      </c>
      <c r="C254" s="156" t="s">
        <v>8740</v>
      </c>
      <c r="D254" s="142">
        <v>541.12</v>
      </c>
      <c r="E254" s="143"/>
    </row>
    <row r="255" spans="1:5" outlineLevel="1" x14ac:dyDescent="0.25">
      <c r="A255" s="140">
        <v>52500</v>
      </c>
      <c r="B255" s="141" t="s">
        <v>13210</v>
      </c>
      <c r="C255" s="156" t="s">
        <v>8740</v>
      </c>
      <c r="D255" s="142" t="s">
        <v>12984</v>
      </c>
    </row>
    <row r="256" spans="1:5" outlineLevel="1" x14ac:dyDescent="0.25">
      <c r="A256" s="140">
        <v>52501</v>
      </c>
      <c r="B256" s="141" t="s">
        <v>13211</v>
      </c>
      <c r="C256" s="156" t="s">
        <v>8740</v>
      </c>
      <c r="D256" s="142">
        <v>647.66</v>
      </c>
      <c r="E256" s="143"/>
    </row>
    <row r="257" spans="1:5" outlineLevel="1" x14ac:dyDescent="0.25">
      <c r="A257" s="140">
        <v>52502</v>
      </c>
      <c r="B257" s="141" t="s">
        <v>13212</v>
      </c>
      <c r="C257" s="156" t="s">
        <v>8740</v>
      </c>
      <c r="D257" s="142">
        <v>764.33</v>
      </c>
      <c r="E257" s="143"/>
    </row>
    <row r="258" spans="1:5" outlineLevel="1" x14ac:dyDescent="0.25">
      <c r="A258" s="140">
        <v>52600</v>
      </c>
      <c r="B258" s="141" t="s">
        <v>13213</v>
      </c>
      <c r="C258" s="156" t="s">
        <v>8740</v>
      </c>
      <c r="D258" s="142">
        <v>4.34</v>
      </c>
      <c r="E258" s="143"/>
    </row>
    <row r="259" spans="1:5" outlineLevel="1" x14ac:dyDescent="0.25">
      <c r="A259" s="140">
        <v>52700</v>
      </c>
      <c r="B259" s="141" t="s">
        <v>13214</v>
      </c>
      <c r="C259" s="156" t="s">
        <v>8740</v>
      </c>
      <c r="D259" s="142">
        <v>10.23</v>
      </c>
      <c r="E259" s="143"/>
    </row>
    <row r="260" spans="1:5" outlineLevel="1" x14ac:dyDescent="0.25">
      <c r="A260" s="140">
        <v>52800</v>
      </c>
      <c r="B260" s="141" t="s">
        <v>13215</v>
      </c>
      <c r="C260" s="156" t="s">
        <v>8740</v>
      </c>
      <c r="D260" s="142">
        <v>918.71</v>
      </c>
      <c r="E260" s="143"/>
    </row>
    <row r="261" spans="1:5" ht="23.25" outlineLevel="1" x14ac:dyDescent="0.25">
      <c r="A261" s="140">
        <v>52801</v>
      </c>
      <c r="B261" s="141" t="s">
        <v>13216</v>
      </c>
      <c r="C261" s="156" t="s">
        <v>8740</v>
      </c>
      <c r="D261" s="142">
        <v>101.8</v>
      </c>
      <c r="E261" s="143"/>
    </row>
    <row r="262" spans="1:5" x14ac:dyDescent="0.25">
      <c r="A262" s="140">
        <v>52900</v>
      </c>
      <c r="B262" s="141" t="s">
        <v>13217</v>
      </c>
      <c r="C262" s="156" t="s">
        <v>17770</v>
      </c>
      <c r="D262" s="142">
        <v>880.88</v>
      </c>
      <c r="E262" s="143"/>
    </row>
    <row r="263" spans="1:5" outlineLevel="1" x14ac:dyDescent="0.25">
      <c r="A263" s="140">
        <v>53000</v>
      </c>
      <c r="B263" s="141" t="s">
        <v>13218</v>
      </c>
      <c r="C263" s="156" t="s">
        <v>17770</v>
      </c>
      <c r="D263" s="142">
        <v>915.41</v>
      </c>
      <c r="E263" s="143"/>
    </row>
    <row r="264" spans="1:5" outlineLevel="1" x14ac:dyDescent="0.25">
      <c r="A264" s="140">
        <v>53100</v>
      </c>
      <c r="B264" s="141" t="s">
        <v>13219</v>
      </c>
      <c r="C264" s="156" t="s">
        <v>8780</v>
      </c>
      <c r="D264" s="142">
        <v>50.91</v>
      </c>
      <c r="E264" s="143"/>
    </row>
    <row r="265" spans="1:5" ht="23.25" x14ac:dyDescent="0.25">
      <c r="A265" s="140">
        <v>53200</v>
      </c>
      <c r="B265" s="141" t="s">
        <v>13220</v>
      </c>
      <c r="C265" s="156" t="s">
        <v>8780</v>
      </c>
      <c r="D265" s="142">
        <v>187.83</v>
      </c>
      <c r="E265" s="143"/>
    </row>
    <row r="266" spans="1:5" ht="23.25" outlineLevel="1" x14ac:dyDescent="0.25">
      <c r="A266" s="140">
        <v>53300</v>
      </c>
      <c r="B266" s="141" t="s">
        <v>13221</v>
      </c>
      <c r="C266" s="156" t="s">
        <v>8780</v>
      </c>
      <c r="D266" s="142">
        <v>199.86</v>
      </c>
      <c r="E266" s="143"/>
    </row>
    <row r="267" spans="1:5" ht="23.25" outlineLevel="1" x14ac:dyDescent="0.25">
      <c r="A267" s="140">
        <v>53400</v>
      </c>
      <c r="B267" s="141" t="s">
        <v>13222</v>
      </c>
      <c r="C267" s="156" t="s">
        <v>8780</v>
      </c>
      <c r="D267" s="142">
        <v>52.25</v>
      </c>
      <c r="E267" s="143"/>
    </row>
    <row r="268" spans="1:5" ht="23.25" outlineLevel="1" x14ac:dyDescent="0.25">
      <c r="A268" s="140">
        <v>53500</v>
      </c>
      <c r="B268" s="141" t="s">
        <v>13223</v>
      </c>
      <c r="C268" s="156" t="s">
        <v>8808</v>
      </c>
      <c r="D268" s="142">
        <v>38.26</v>
      </c>
      <c r="E268" s="143"/>
    </row>
    <row r="269" spans="1:5" x14ac:dyDescent="0.25">
      <c r="A269" s="140">
        <v>53600</v>
      </c>
      <c r="B269" s="141" t="s">
        <v>13224</v>
      </c>
      <c r="C269" s="156" t="s">
        <v>8808</v>
      </c>
      <c r="D269" s="142">
        <v>10.65</v>
      </c>
      <c r="E269" s="143"/>
    </row>
    <row r="270" spans="1:5" outlineLevel="1" x14ac:dyDescent="0.25">
      <c r="A270" s="140">
        <v>53700</v>
      </c>
      <c r="B270" s="141" t="s">
        <v>13225</v>
      </c>
      <c r="C270" s="156" t="s">
        <v>8808</v>
      </c>
      <c r="D270" s="142">
        <v>10.83</v>
      </c>
      <c r="E270" s="143"/>
    </row>
    <row r="271" spans="1:5" ht="23.25" x14ac:dyDescent="0.25">
      <c r="A271" s="140">
        <v>53800</v>
      </c>
      <c r="B271" s="141" t="s">
        <v>13226</v>
      </c>
      <c r="C271" s="156" t="s">
        <v>17769</v>
      </c>
      <c r="D271" s="142">
        <v>11.96</v>
      </c>
      <c r="E271" s="143"/>
    </row>
    <row r="272" spans="1:5" outlineLevel="1" x14ac:dyDescent="0.25">
      <c r="A272" s="140">
        <v>53900</v>
      </c>
      <c r="B272" s="141" t="s">
        <v>13227</v>
      </c>
      <c r="C272" s="156" t="s">
        <v>12984</v>
      </c>
      <c r="D272" s="142">
        <v>34.24</v>
      </c>
      <c r="E272" s="143"/>
    </row>
    <row r="273" spans="1:5" outlineLevel="1" x14ac:dyDescent="0.25">
      <c r="A273" s="140">
        <v>54000</v>
      </c>
      <c r="B273" s="141" t="s">
        <v>13228</v>
      </c>
      <c r="C273" s="156" t="s">
        <v>8740</v>
      </c>
      <c r="D273" s="142">
        <v>0.41</v>
      </c>
      <c r="E273" s="143"/>
    </row>
    <row r="274" spans="1:5" ht="23.25" outlineLevel="1" x14ac:dyDescent="0.25">
      <c r="A274" s="140">
        <v>54200</v>
      </c>
      <c r="B274" s="141" t="s">
        <v>13229</v>
      </c>
      <c r="C274" s="156" t="s">
        <v>17769</v>
      </c>
      <c r="D274" s="142">
        <v>492.07</v>
      </c>
      <c r="E274" s="143"/>
    </row>
    <row r="275" spans="1:5" ht="23.25" outlineLevel="1" x14ac:dyDescent="0.25">
      <c r="A275" s="140">
        <v>54300</v>
      </c>
      <c r="B275" s="141" t="s">
        <v>13230</v>
      </c>
      <c r="C275" s="156" t="s">
        <v>12984</v>
      </c>
      <c r="D275" s="142">
        <v>200.96</v>
      </c>
      <c r="E275" s="143"/>
    </row>
    <row r="276" spans="1:5" ht="23.25" outlineLevel="1" x14ac:dyDescent="0.25">
      <c r="A276" s="140">
        <v>54400</v>
      </c>
      <c r="B276" s="141" t="s">
        <v>13231</v>
      </c>
      <c r="C276" s="156" t="s">
        <v>8740</v>
      </c>
      <c r="D276" s="142">
        <v>175.05</v>
      </c>
      <c r="E276" s="143"/>
    </row>
    <row r="277" spans="1:5" outlineLevel="1" x14ac:dyDescent="0.25">
      <c r="A277" s="140">
        <v>54500</v>
      </c>
      <c r="B277" s="141" t="s">
        <v>13232</v>
      </c>
      <c r="C277" s="156" t="s">
        <v>17769</v>
      </c>
      <c r="D277" s="142">
        <v>14.24</v>
      </c>
      <c r="E277" s="143"/>
    </row>
    <row r="278" spans="1:5" ht="34.5" outlineLevel="1" x14ac:dyDescent="0.25">
      <c r="A278" s="140">
        <v>54600</v>
      </c>
      <c r="B278" s="141" t="s">
        <v>13233</v>
      </c>
      <c r="C278" s="156" t="s">
        <v>12984</v>
      </c>
      <c r="D278" s="142">
        <v>81.260000000000005</v>
      </c>
      <c r="E278" s="143"/>
    </row>
    <row r="279" spans="1:5" outlineLevel="1" x14ac:dyDescent="0.25">
      <c r="A279" s="140">
        <v>54700</v>
      </c>
      <c r="B279" s="141" t="s">
        <v>13234</v>
      </c>
      <c r="C279" s="156" t="s">
        <v>8740</v>
      </c>
      <c r="D279" s="142">
        <v>121</v>
      </c>
      <c r="E279" s="143"/>
    </row>
    <row r="280" spans="1:5" x14ac:dyDescent="0.25">
      <c r="A280" s="140">
        <v>54800</v>
      </c>
      <c r="B280" s="141" t="s">
        <v>13235</v>
      </c>
      <c r="C280" s="156" t="s">
        <v>17769</v>
      </c>
      <c r="D280" s="142">
        <v>123.71</v>
      </c>
      <c r="E280" s="143"/>
    </row>
    <row r="281" spans="1:5" ht="23.25" outlineLevel="1" x14ac:dyDescent="0.25">
      <c r="A281" s="140">
        <v>55000</v>
      </c>
      <c r="B281" s="141" t="s">
        <v>13236</v>
      </c>
      <c r="C281" s="156" t="s">
        <v>12984</v>
      </c>
      <c r="D281" s="142">
        <v>49.65</v>
      </c>
      <c r="E281" s="143"/>
    </row>
    <row r="282" spans="1:5" ht="23.25" outlineLevel="1" x14ac:dyDescent="0.25">
      <c r="A282" s="140">
        <v>55100</v>
      </c>
      <c r="B282" s="141" t="s">
        <v>13237</v>
      </c>
      <c r="C282" s="156" t="s">
        <v>8740</v>
      </c>
      <c r="D282" s="142">
        <v>53.82</v>
      </c>
      <c r="E282" s="143"/>
    </row>
    <row r="283" spans="1:5" ht="23.25" outlineLevel="1" x14ac:dyDescent="0.25">
      <c r="A283" s="140">
        <v>55200</v>
      </c>
      <c r="B283" s="141" t="s">
        <v>13238</v>
      </c>
      <c r="C283" s="156" t="s">
        <v>17769</v>
      </c>
      <c r="D283" s="142">
        <v>57.98</v>
      </c>
      <c r="E283" s="143"/>
    </row>
    <row r="284" spans="1:5" ht="23.25" outlineLevel="1" x14ac:dyDescent="0.25">
      <c r="A284" s="140">
        <v>55400</v>
      </c>
      <c r="B284" s="141" t="s">
        <v>13239</v>
      </c>
      <c r="C284" s="156" t="s">
        <v>17770</v>
      </c>
      <c r="D284" s="142">
        <v>39.07</v>
      </c>
      <c r="E284" s="143"/>
    </row>
    <row r="285" spans="1:5" ht="23.25" outlineLevel="1" x14ac:dyDescent="0.25">
      <c r="A285" s="140">
        <v>55500</v>
      </c>
      <c r="B285" s="141" t="s">
        <v>13240</v>
      </c>
      <c r="C285" s="156" t="s">
        <v>17771</v>
      </c>
      <c r="D285" s="142">
        <v>45.51</v>
      </c>
      <c r="E285" s="143"/>
    </row>
    <row r="286" spans="1:5" ht="23.25" outlineLevel="1" x14ac:dyDescent="0.25">
      <c r="A286" s="140">
        <v>55600</v>
      </c>
      <c r="B286" s="141" t="s">
        <v>13241</v>
      </c>
      <c r="C286" s="156" t="s">
        <v>8740</v>
      </c>
      <c r="D286" s="142">
        <v>51.94</v>
      </c>
      <c r="E286" s="143"/>
    </row>
    <row r="287" spans="1:5" ht="23.25" outlineLevel="1" x14ac:dyDescent="0.25">
      <c r="A287" s="140">
        <v>55700</v>
      </c>
      <c r="B287" s="141" t="s">
        <v>13242</v>
      </c>
      <c r="C287" s="156" t="s">
        <v>8740</v>
      </c>
      <c r="D287" s="142">
        <v>58.38</v>
      </c>
      <c r="E287" s="143"/>
    </row>
    <row r="288" spans="1:5" ht="23.25" outlineLevel="1" x14ac:dyDescent="0.25">
      <c r="A288" s="140">
        <v>55900</v>
      </c>
      <c r="B288" s="141" t="s">
        <v>13243</v>
      </c>
      <c r="C288" s="156" t="s">
        <v>12984</v>
      </c>
      <c r="D288" s="142">
        <v>47.23</v>
      </c>
      <c r="E288" s="143"/>
    </row>
    <row r="289" spans="1:5" ht="23.25" outlineLevel="1" x14ac:dyDescent="0.25">
      <c r="A289" s="140">
        <v>56000</v>
      </c>
      <c r="B289" s="141" t="s">
        <v>13244</v>
      </c>
      <c r="C289" s="156" t="s">
        <v>8780</v>
      </c>
      <c r="D289" s="142">
        <v>56.39</v>
      </c>
      <c r="E289" s="143"/>
    </row>
    <row r="290" spans="1:5" ht="23.25" outlineLevel="1" x14ac:dyDescent="0.25">
      <c r="A290" s="140">
        <v>56100</v>
      </c>
      <c r="B290" s="141" t="s">
        <v>13245</v>
      </c>
      <c r="C290" s="156" t="s">
        <v>8780</v>
      </c>
      <c r="D290" s="142">
        <v>65.540000000000006</v>
      </c>
      <c r="E290" s="143"/>
    </row>
    <row r="291" spans="1:5" ht="23.25" x14ac:dyDescent="0.25">
      <c r="A291" s="140">
        <v>56200</v>
      </c>
      <c r="B291" s="141" t="s">
        <v>13246</v>
      </c>
      <c r="C291" s="156" t="s">
        <v>8780</v>
      </c>
      <c r="D291" s="142">
        <v>74.7</v>
      </c>
      <c r="E291" s="143"/>
    </row>
    <row r="292" spans="1:5" ht="23.25" outlineLevel="1" x14ac:dyDescent="0.25">
      <c r="A292" s="140">
        <v>56300</v>
      </c>
      <c r="B292" s="141" t="s">
        <v>13247</v>
      </c>
      <c r="C292" s="156" t="s">
        <v>8808</v>
      </c>
      <c r="D292" s="142">
        <v>43.65</v>
      </c>
      <c r="E292" s="143"/>
    </row>
    <row r="293" spans="1:5" ht="23.25" outlineLevel="1" x14ac:dyDescent="0.25">
      <c r="A293" s="140">
        <v>56400</v>
      </c>
      <c r="B293" s="141" t="s">
        <v>13248</v>
      </c>
      <c r="C293" s="156" t="s">
        <v>8808</v>
      </c>
      <c r="D293" s="142">
        <v>52.36</v>
      </c>
      <c r="E293" s="143"/>
    </row>
    <row r="294" spans="1:5" ht="23.25" outlineLevel="1" x14ac:dyDescent="0.25">
      <c r="A294" s="140">
        <v>56500</v>
      </c>
      <c r="B294" s="141" t="s">
        <v>13249</v>
      </c>
      <c r="C294" s="156" t="s">
        <v>8808</v>
      </c>
      <c r="D294" s="142">
        <v>61.07</v>
      </c>
      <c r="E294" s="143"/>
    </row>
    <row r="295" spans="1:5" ht="23.25" x14ac:dyDescent="0.25">
      <c r="A295" s="140">
        <v>56600</v>
      </c>
      <c r="B295" s="141" t="s">
        <v>13250</v>
      </c>
      <c r="C295" s="156" t="s">
        <v>8740</v>
      </c>
      <c r="D295" s="142">
        <v>69.78</v>
      </c>
      <c r="E295" s="143"/>
    </row>
    <row r="296" spans="1:5" outlineLevel="1" x14ac:dyDescent="0.25">
      <c r="A296" s="140">
        <v>56700</v>
      </c>
      <c r="B296" s="141" t="s">
        <v>13251</v>
      </c>
      <c r="C296" s="156" t="s">
        <v>8780</v>
      </c>
      <c r="D296" s="142">
        <v>0.53</v>
      </c>
      <c r="E296" s="143"/>
    </row>
    <row r="297" spans="1:5" outlineLevel="1" x14ac:dyDescent="0.25">
      <c r="A297" s="140">
        <v>56800</v>
      </c>
      <c r="B297" s="141" t="s">
        <v>13252</v>
      </c>
      <c r="C297" s="156" t="s">
        <v>8780</v>
      </c>
      <c r="D297" s="142">
        <v>0.17</v>
      </c>
      <c r="E297" s="143"/>
    </row>
    <row r="298" spans="1:5" outlineLevel="1" x14ac:dyDescent="0.25">
      <c r="A298" s="140">
        <v>56900</v>
      </c>
      <c r="B298" s="141" t="s">
        <v>13253</v>
      </c>
      <c r="C298" s="156" t="s">
        <v>8740</v>
      </c>
      <c r="D298" s="142">
        <v>0.27</v>
      </c>
      <c r="E298" s="143"/>
    </row>
    <row r="299" spans="1:5" ht="23.25" x14ac:dyDescent="0.25">
      <c r="A299" s="140">
        <v>57000</v>
      </c>
      <c r="B299" s="141" t="s">
        <v>13254</v>
      </c>
      <c r="C299" s="156" t="s">
        <v>8740</v>
      </c>
      <c r="D299" s="142">
        <v>44.43</v>
      </c>
      <c r="E299" s="143"/>
    </row>
    <row r="300" spans="1:5" outlineLevel="1" x14ac:dyDescent="0.25">
      <c r="A300" s="140">
        <v>57100</v>
      </c>
      <c r="B300" s="141" t="s">
        <v>13255</v>
      </c>
      <c r="C300" s="156" t="s">
        <v>8740</v>
      </c>
      <c r="D300" s="142">
        <v>32.4</v>
      </c>
      <c r="E300" s="143"/>
    </row>
    <row r="301" spans="1:5" outlineLevel="1" x14ac:dyDescent="0.25">
      <c r="A301" s="140">
        <v>57200</v>
      </c>
      <c r="B301" s="141" t="s">
        <v>13256</v>
      </c>
      <c r="C301" s="156" t="s">
        <v>8740</v>
      </c>
      <c r="D301" s="142">
        <v>84.35</v>
      </c>
      <c r="E301" s="143"/>
    </row>
    <row r="302" spans="1:5" ht="23.25" outlineLevel="1" x14ac:dyDescent="0.25">
      <c r="A302" s="140">
        <v>57300</v>
      </c>
      <c r="B302" s="141" t="s">
        <v>13257</v>
      </c>
      <c r="C302" s="156" t="s">
        <v>8740</v>
      </c>
      <c r="D302" s="142">
        <v>14.2</v>
      </c>
      <c r="E302" s="143"/>
    </row>
    <row r="303" spans="1:5" x14ac:dyDescent="0.25">
      <c r="A303" s="140">
        <v>57400</v>
      </c>
      <c r="B303" s="141" t="s">
        <v>13258</v>
      </c>
      <c r="C303" s="156" t="s">
        <v>8740</v>
      </c>
      <c r="D303" s="142">
        <v>5.92</v>
      </c>
      <c r="E303" s="143"/>
    </row>
    <row r="304" spans="1:5" outlineLevel="1" x14ac:dyDescent="0.25">
      <c r="A304" s="140">
        <v>57500</v>
      </c>
      <c r="B304" s="141" t="s">
        <v>13259</v>
      </c>
      <c r="C304" s="156" t="s">
        <v>8740</v>
      </c>
      <c r="D304" s="142">
        <v>12.28</v>
      </c>
      <c r="E304" s="143"/>
    </row>
    <row r="305" spans="1:5" outlineLevel="1" x14ac:dyDescent="0.25">
      <c r="A305" s="140">
        <v>57600</v>
      </c>
      <c r="B305" s="141" t="s">
        <v>13260</v>
      </c>
      <c r="C305" s="156" t="s">
        <v>8740</v>
      </c>
      <c r="D305" s="142">
        <v>6.59</v>
      </c>
      <c r="E305" s="143"/>
    </row>
    <row r="306" spans="1:5" outlineLevel="1" x14ac:dyDescent="0.25">
      <c r="A306" s="140">
        <v>57700</v>
      </c>
      <c r="B306" s="141" t="s">
        <v>13261</v>
      </c>
      <c r="C306" s="156" t="s">
        <v>8740</v>
      </c>
      <c r="D306" s="142" t="s">
        <v>12984</v>
      </c>
    </row>
    <row r="307" spans="1:5" ht="23.25" outlineLevel="1" x14ac:dyDescent="0.25">
      <c r="A307" s="140">
        <v>57701</v>
      </c>
      <c r="B307" s="141" t="s">
        <v>13262</v>
      </c>
      <c r="C307" s="156" t="s">
        <v>8740</v>
      </c>
      <c r="D307" s="142">
        <v>11.59</v>
      </c>
      <c r="E307" s="143"/>
    </row>
    <row r="308" spans="1:5" x14ac:dyDescent="0.25">
      <c r="A308" s="140">
        <v>57707</v>
      </c>
      <c r="B308" s="141" t="s">
        <v>13263</v>
      </c>
      <c r="C308" s="156" t="s">
        <v>8740</v>
      </c>
      <c r="D308" s="142">
        <v>1.74</v>
      </c>
      <c r="E308" s="143"/>
    </row>
    <row r="309" spans="1:5" outlineLevel="1" x14ac:dyDescent="0.25">
      <c r="A309" s="140">
        <v>57800</v>
      </c>
      <c r="B309" s="141" t="s">
        <v>13264</v>
      </c>
      <c r="C309" s="156" t="s">
        <v>8780</v>
      </c>
      <c r="D309" s="142" t="s">
        <v>12984</v>
      </c>
    </row>
    <row r="310" spans="1:5" ht="23.25" outlineLevel="1" x14ac:dyDescent="0.25">
      <c r="A310" s="140">
        <v>57801</v>
      </c>
      <c r="B310" s="141" t="s">
        <v>13265</v>
      </c>
      <c r="C310" s="156" t="s">
        <v>9041</v>
      </c>
      <c r="D310" s="142">
        <v>11.96</v>
      </c>
      <c r="E310" s="143"/>
    </row>
    <row r="311" spans="1:5" outlineLevel="1" x14ac:dyDescent="0.25">
      <c r="A311" s="140">
        <v>57807</v>
      </c>
      <c r="B311" s="141" t="s">
        <v>13266</v>
      </c>
      <c r="C311" s="160"/>
      <c r="D311" s="142">
        <v>2.11</v>
      </c>
      <c r="E311" s="143"/>
    </row>
    <row r="312" spans="1:5" outlineLevel="1" x14ac:dyDescent="0.25">
      <c r="A312" s="140">
        <v>57900</v>
      </c>
      <c r="B312" s="141" t="s">
        <v>13267</v>
      </c>
      <c r="C312" s="156" t="s">
        <v>8808</v>
      </c>
      <c r="D312" s="142" t="s">
        <v>12984</v>
      </c>
    </row>
    <row r="313" spans="1:5" ht="23.25" x14ac:dyDescent="0.25">
      <c r="A313" s="140">
        <v>57901</v>
      </c>
      <c r="B313" s="141" t="s">
        <v>13268</v>
      </c>
      <c r="C313" s="156" t="s">
        <v>8808</v>
      </c>
      <c r="D313" s="142">
        <v>11.96</v>
      </c>
      <c r="E313" s="143"/>
    </row>
    <row r="314" spans="1:5" outlineLevel="1" x14ac:dyDescent="0.25">
      <c r="A314" s="140">
        <v>57907</v>
      </c>
      <c r="B314" s="141" t="s">
        <v>13269</v>
      </c>
      <c r="C314" s="156" t="s">
        <v>8780</v>
      </c>
      <c r="D314" s="142">
        <v>2.11</v>
      </c>
      <c r="E314" s="143"/>
    </row>
    <row r="315" spans="1:5" outlineLevel="1" x14ac:dyDescent="0.25">
      <c r="A315" s="140">
        <v>58000</v>
      </c>
      <c r="B315" s="141" t="s">
        <v>13270</v>
      </c>
      <c r="C315" s="156" t="s">
        <v>8780</v>
      </c>
      <c r="D315" s="142" t="s">
        <v>12984</v>
      </c>
    </row>
    <row r="316" spans="1:5" ht="23.25" outlineLevel="1" x14ac:dyDescent="0.25">
      <c r="A316" s="140">
        <v>58001</v>
      </c>
      <c r="B316" s="141" t="s">
        <v>13271</v>
      </c>
      <c r="C316" s="156" t="s">
        <v>8740</v>
      </c>
      <c r="D316" s="142">
        <v>11.59</v>
      </c>
      <c r="E316" s="143"/>
    </row>
    <row r="317" spans="1:5" outlineLevel="1" x14ac:dyDescent="0.25">
      <c r="A317" s="140">
        <v>58007</v>
      </c>
      <c r="B317" s="141" t="s">
        <v>13272</v>
      </c>
      <c r="C317" s="156" t="s">
        <v>8740</v>
      </c>
      <c r="D317" s="142">
        <v>1.74</v>
      </c>
      <c r="E317" s="143"/>
    </row>
    <row r="318" spans="1:5" x14ac:dyDescent="0.25">
      <c r="A318" s="140">
        <v>58100</v>
      </c>
      <c r="B318" s="141" t="s">
        <v>13273</v>
      </c>
      <c r="C318" s="156" t="s">
        <v>8808</v>
      </c>
      <c r="D318" s="142">
        <v>0.64</v>
      </c>
      <c r="E318" s="143"/>
    </row>
    <row r="319" spans="1:5" outlineLevel="1" x14ac:dyDescent="0.25">
      <c r="A319" s="140">
        <v>58200</v>
      </c>
      <c r="B319" s="141" t="s">
        <v>13274</v>
      </c>
      <c r="C319" s="156" t="s">
        <v>8808</v>
      </c>
      <c r="D319" s="142">
        <v>0.21</v>
      </c>
      <c r="E319" s="143"/>
    </row>
    <row r="320" spans="1:5" ht="23.25" outlineLevel="1" x14ac:dyDescent="0.25">
      <c r="A320" s="140">
        <v>58400</v>
      </c>
      <c r="B320" s="141" t="s">
        <v>13275</v>
      </c>
      <c r="C320" s="156" t="s">
        <v>8808</v>
      </c>
      <c r="D320" s="142">
        <v>26.23</v>
      </c>
      <c r="E320" s="143"/>
    </row>
    <row r="321" spans="1:5" ht="23.25" outlineLevel="1" x14ac:dyDescent="0.25">
      <c r="A321" s="140">
        <v>58500</v>
      </c>
      <c r="B321" s="141" t="s">
        <v>13276</v>
      </c>
      <c r="C321" s="156" t="s">
        <v>12984</v>
      </c>
      <c r="D321" s="142">
        <v>34.94</v>
      </c>
      <c r="E321" s="143"/>
    </row>
    <row r="322" spans="1:5" outlineLevel="1" x14ac:dyDescent="0.25">
      <c r="A322" s="140">
        <v>58600</v>
      </c>
      <c r="B322" s="141" t="s">
        <v>13277</v>
      </c>
      <c r="C322" s="156" t="s">
        <v>8808</v>
      </c>
      <c r="D322" s="142" t="s">
        <v>12984</v>
      </c>
    </row>
    <row r="323" spans="1:5" ht="23.25" x14ac:dyDescent="0.25">
      <c r="A323" s="140">
        <v>58601</v>
      </c>
      <c r="B323" s="141" t="s">
        <v>13278</v>
      </c>
      <c r="C323" s="156" t="s">
        <v>8808</v>
      </c>
      <c r="D323" s="142">
        <v>54.31</v>
      </c>
      <c r="E323" s="143"/>
    </row>
    <row r="324" spans="1:5" ht="23.25" outlineLevel="1" x14ac:dyDescent="0.25">
      <c r="A324" s="140">
        <v>58602</v>
      </c>
      <c r="B324" s="141" t="s">
        <v>13279</v>
      </c>
      <c r="C324" s="156" t="s">
        <v>12984</v>
      </c>
      <c r="D324" s="142">
        <v>63.88</v>
      </c>
      <c r="E324" s="143"/>
    </row>
    <row r="325" spans="1:5" ht="23.25" outlineLevel="1" x14ac:dyDescent="0.25">
      <c r="A325" s="140">
        <v>58603</v>
      </c>
      <c r="B325" s="141" t="s">
        <v>13280</v>
      </c>
      <c r="C325" s="156" t="s">
        <v>8808</v>
      </c>
      <c r="D325" s="142">
        <v>102.81</v>
      </c>
      <c r="E325" s="143"/>
    </row>
    <row r="326" spans="1:5" ht="23.25" outlineLevel="1" x14ac:dyDescent="0.25">
      <c r="A326" s="140">
        <v>58700</v>
      </c>
      <c r="B326" s="141" t="s">
        <v>13281</v>
      </c>
      <c r="C326" s="156" t="s">
        <v>8808</v>
      </c>
      <c r="D326" s="142">
        <v>193.41</v>
      </c>
      <c r="E326" s="143"/>
    </row>
    <row r="327" spans="1:5" outlineLevel="1" x14ac:dyDescent="0.25">
      <c r="A327" s="140">
        <v>58800</v>
      </c>
      <c r="B327" s="141" t="s">
        <v>13282</v>
      </c>
      <c r="C327" s="156" t="s">
        <v>12984</v>
      </c>
      <c r="D327" s="142">
        <v>22.68</v>
      </c>
      <c r="E327" s="143"/>
    </row>
    <row r="328" spans="1:5" x14ac:dyDescent="0.25">
      <c r="A328" s="140">
        <v>58900</v>
      </c>
      <c r="B328" s="141" t="s">
        <v>13283</v>
      </c>
      <c r="C328" s="156" t="s">
        <v>8808</v>
      </c>
      <c r="D328" s="142">
        <v>52</v>
      </c>
      <c r="E328" s="143"/>
    </row>
    <row r="329" spans="1:5" outlineLevel="1" x14ac:dyDescent="0.25">
      <c r="A329" s="140">
        <v>59000</v>
      </c>
      <c r="B329" s="141" t="s">
        <v>13284</v>
      </c>
      <c r="C329" s="156" t="s">
        <v>8808</v>
      </c>
      <c r="D329" s="142">
        <v>161</v>
      </c>
      <c r="E329" s="143"/>
    </row>
    <row r="330" spans="1:5" ht="34.5" outlineLevel="1" x14ac:dyDescent="0.25">
      <c r="A330" s="140">
        <v>59101</v>
      </c>
      <c r="B330" s="141" t="s">
        <v>13285</v>
      </c>
      <c r="C330" s="156" t="s">
        <v>12984</v>
      </c>
      <c r="D330" s="142">
        <v>96.42</v>
      </c>
      <c r="E330" s="143"/>
    </row>
    <row r="331" spans="1:5" ht="34.5" outlineLevel="1" x14ac:dyDescent="0.25">
      <c r="A331" s="140">
        <v>59102</v>
      </c>
      <c r="B331" s="141" t="s">
        <v>13286</v>
      </c>
      <c r="C331" s="156" t="s">
        <v>8808</v>
      </c>
      <c r="D331" s="142">
        <v>94.89</v>
      </c>
      <c r="E331" s="143"/>
    </row>
    <row r="332" spans="1:5" ht="45.75" outlineLevel="1" x14ac:dyDescent="0.25">
      <c r="A332" s="140">
        <v>59201</v>
      </c>
      <c r="B332" s="141" t="s">
        <v>13287</v>
      </c>
      <c r="C332" s="156" t="s">
        <v>8808</v>
      </c>
      <c r="D332" s="142">
        <v>227.76</v>
      </c>
      <c r="E332" s="143"/>
    </row>
    <row r="333" spans="1:5" ht="45.75" x14ac:dyDescent="0.25">
      <c r="A333" s="140">
        <v>59202</v>
      </c>
      <c r="B333" s="141" t="s">
        <v>13288</v>
      </c>
      <c r="C333" s="156" t="s">
        <v>12984</v>
      </c>
      <c r="D333" s="142">
        <v>468.87</v>
      </c>
      <c r="E333" s="143"/>
    </row>
    <row r="334" spans="1:5" ht="23.25" outlineLevel="1" x14ac:dyDescent="0.25">
      <c r="A334" s="140">
        <v>59300</v>
      </c>
      <c r="B334" s="141" t="s">
        <v>13289</v>
      </c>
      <c r="C334" s="156" t="s">
        <v>8808</v>
      </c>
      <c r="D334" s="142">
        <v>1171.6300000000001</v>
      </c>
      <c r="E334" s="143"/>
    </row>
    <row r="335" spans="1:5" ht="23.25" outlineLevel="1" x14ac:dyDescent="0.25">
      <c r="A335" s="140">
        <v>59400</v>
      </c>
      <c r="B335" s="141" t="s">
        <v>13290</v>
      </c>
      <c r="C335" s="156" t="s">
        <v>8808</v>
      </c>
      <c r="D335" s="142">
        <v>770.98</v>
      </c>
      <c r="E335" s="143"/>
    </row>
    <row r="336" spans="1:5" ht="23.25" outlineLevel="1" x14ac:dyDescent="0.25">
      <c r="A336" s="140">
        <v>59500</v>
      </c>
      <c r="B336" s="141" t="s">
        <v>13291</v>
      </c>
      <c r="C336" s="156" t="s">
        <v>12984</v>
      </c>
      <c r="D336" s="142">
        <v>763.57</v>
      </c>
      <c r="E336" s="143"/>
    </row>
    <row r="337" spans="1:5" ht="23.25" outlineLevel="1" x14ac:dyDescent="0.25">
      <c r="A337" s="140">
        <v>59600</v>
      </c>
      <c r="B337" s="141" t="s">
        <v>13292</v>
      </c>
      <c r="C337" s="156" t="s">
        <v>8808</v>
      </c>
      <c r="D337" s="142">
        <v>952.4</v>
      </c>
      <c r="E337" s="143"/>
    </row>
    <row r="338" spans="1:5" ht="23.25" x14ac:dyDescent="0.25">
      <c r="A338" s="140">
        <v>59700</v>
      </c>
      <c r="B338" s="141" t="s">
        <v>13293</v>
      </c>
      <c r="C338" s="156" t="s">
        <v>8808</v>
      </c>
      <c r="D338" s="142">
        <v>939.2</v>
      </c>
      <c r="E338" s="143"/>
    </row>
    <row r="339" spans="1:5" ht="45.75" outlineLevel="1" x14ac:dyDescent="0.25">
      <c r="A339" s="140">
        <v>59901</v>
      </c>
      <c r="B339" s="141" t="s">
        <v>13294</v>
      </c>
      <c r="C339" s="156" t="s">
        <v>12984</v>
      </c>
      <c r="D339" s="142">
        <v>323.67</v>
      </c>
      <c r="E339" s="143"/>
    </row>
    <row r="340" spans="1:5" ht="45.75" outlineLevel="1" x14ac:dyDescent="0.25">
      <c r="A340" s="140">
        <v>59902</v>
      </c>
      <c r="B340" s="141" t="s">
        <v>13295</v>
      </c>
      <c r="C340" s="156" t="s">
        <v>8808</v>
      </c>
      <c r="D340" s="142">
        <v>387.3</v>
      </c>
      <c r="E340" s="143"/>
    </row>
    <row r="341" spans="1:5" ht="23.25" outlineLevel="1" x14ac:dyDescent="0.25">
      <c r="A341" s="140">
        <v>59903</v>
      </c>
      <c r="B341" s="141" t="s">
        <v>13296</v>
      </c>
      <c r="C341" s="156" t="s">
        <v>8808</v>
      </c>
      <c r="D341" s="142">
        <v>945.59</v>
      </c>
      <c r="E341" s="143"/>
    </row>
    <row r="342" spans="1:5" ht="23.25" outlineLevel="1" x14ac:dyDescent="0.25">
      <c r="A342" s="140">
        <v>59904</v>
      </c>
      <c r="B342" s="141" t="s">
        <v>13297</v>
      </c>
      <c r="C342" s="156" t="s">
        <v>12984</v>
      </c>
      <c r="D342" s="142">
        <v>905.13</v>
      </c>
      <c r="E342" s="143"/>
    </row>
    <row r="343" spans="1:5" ht="34.5" x14ac:dyDescent="0.25">
      <c r="A343" s="140">
        <v>59905</v>
      </c>
      <c r="B343" s="141" t="s">
        <v>13298</v>
      </c>
      <c r="C343" s="156" t="s">
        <v>8808</v>
      </c>
      <c r="D343" s="142">
        <v>11.46</v>
      </c>
      <c r="E343" s="143"/>
    </row>
    <row r="344" spans="1:5" ht="23.25" outlineLevel="1" x14ac:dyDescent="0.25">
      <c r="A344" s="140">
        <v>59906</v>
      </c>
      <c r="B344" s="141" t="s">
        <v>13299</v>
      </c>
      <c r="C344" s="156" t="s">
        <v>8808</v>
      </c>
      <c r="D344" s="142">
        <v>15.22</v>
      </c>
      <c r="E344" s="143"/>
    </row>
    <row r="345" spans="1:5" outlineLevel="1" x14ac:dyDescent="0.25">
      <c r="A345" s="137">
        <v>60000</v>
      </c>
      <c r="B345" s="138" t="s">
        <v>13300</v>
      </c>
      <c r="C345" s="156" t="s">
        <v>8808</v>
      </c>
      <c r="D345" s="139"/>
    </row>
    <row r="346" spans="1:5" outlineLevel="1" x14ac:dyDescent="0.25">
      <c r="A346" s="140">
        <v>60100</v>
      </c>
      <c r="B346" s="141" t="s">
        <v>13301</v>
      </c>
      <c r="C346" s="156" t="s">
        <v>8808</v>
      </c>
      <c r="D346" s="142">
        <v>84.97</v>
      </c>
      <c r="E346" s="143"/>
    </row>
    <row r="347" spans="1:5" outlineLevel="1" x14ac:dyDescent="0.25">
      <c r="A347" s="140">
        <v>60200</v>
      </c>
      <c r="B347" s="141" t="s">
        <v>13302</v>
      </c>
      <c r="C347" s="156" t="s">
        <v>8808</v>
      </c>
      <c r="D347" s="142">
        <v>185.52</v>
      </c>
      <c r="E347" s="143"/>
    </row>
    <row r="348" spans="1:5" x14ac:dyDescent="0.25">
      <c r="A348" s="140">
        <v>60300</v>
      </c>
      <c r="B348" s="141" t="s">
        <v>13303</v>
      </c>
      <c r="C348" s="156" t="s">
        <v>8808</v>
      </c>
      <c r="D348" s="142">
        <v>47.52</v>
      </c>
      <c r="E348" s="143"/>
    </row>
    <row r="349" spans="1:5" outlineLevel="1" x14ac:dyDescent="0.25">
      <c r="A349" s="140">
        <v>60400</v>
      </c>
      <c r="B349" s="141" t="s">
        <v>13304</v>
      </c>
      <c r="C349" s="156" t="s">
        <v>8808</v>
      </c>
      <c r="D349" s="142">
        <v>80.400000000000006</v>
      </c>
      <c r="E349" s="143"/>
    </row>
    <row r="350" spans="1:5" outlineLevel="1" x14ac:dyDescent="0.25">
      <c r="A350" s="140">
        <v>60500</v>
      </c>
      <c r="B350" s="141" t="s">
        <v>13305</v>
      </c>
      <c r="C350" s="156" t="s">
        <v>8808</v>
      </c>
      <c r="D350" s="142">
        <v>137.84</v>
      </c>
      <c r="E350" s="143"/>
    </row>
    <row r="351" spans="1:5" outlineLevel="1" x14ac:dyDescent="0.25">
      <c r="A351" s="140">
        <v>60600</v>
      </c>
      <c r="B351" s="141" t="s">
        <v>13306</v>
      </c>
      <c r="C351" s="156" t="s">
        <v>8808</v>
      </c>
      <c r="D351" s="142">
        <v>280.7</v>
      </c>
      <c r="E351" s="143"/>
    </row>
    <row r="352" spans="1:5" ht="23.25" outlineLevel="1" x14ac:dyDescent="0.25">
      <c r="A352" s="140">
        <v>60700</v>
      </c>
      <c r="B352" s="141" t="s">
        <v>13307</v>
      </c>
      <c r="C352" s="156" t="s">
        <v>12984</v>
      </c>
      <c r="D352" s="142">
        <v>38.4</v>
      </c>
      <c r="E352" s="143"/>
    </row>
    <row r="353" spans="1:5" ht="23.25" x14ac:dyDescent="0.25">
      <c r="A353" s="140">
        <v>60800</v>
      </c>
      <c r="B353" s="141" t="s">
        <v>13308</v>
      </c>
      <c r="C353" s="156" t="s">
        <v>8753</v>
      </c>
      <c r="D353" s="142">
        <v>54.3</v>
      </c>
      <c r="E353" s="143"/>
    </row>
    <row r="354" spans="1:5" ht="23.25" outlineLevel="1" x14ac:dyDescent="0.25">
      <c r="A354" s="140">
        <v>60900</v>
      </c>
      <c r="B354" s="141" t="s">
        <v>13309</v>
      </c>
      <c r="C354" s="156" t="s">
        <v>8753</v>
      </c>
      <c r="D354" s="142">
        <v>77.010000000000005</v>
      </c>
      <c r="E354" s="143"/>
    </row>
    <row r="355" spans="1:5" ht="23.25" outlineLevel="1" x14ac:dyDescent="0.25">
      <c r="A355" s="140">
        <v>61000</v>
      </c>
      <c r="B355" s="141" t="s">
        <v>13310</v>
      </c>
      <c r="C355" s="156" t="s">
        <v>8753</v>
      </c>
      <c r="D355" s="142" t="s">
        <v>12984</v>
      </c>
    </row>
    <row r="356" spans="1:5" ht="23.25" outlineLevel="1" x14ac:dyDescent="0.25">
      <c r="A356" s="140">
        <v>61001</v>
      </c>
      <c r="B356" s="141" t="s">
        <v>13311</v>
      </c>
      <c r="C356" s="156" t="s">
        <v>8808</v>
      </c>
      <c r="D356" s="142">
        <v>110.81</v>
      </c>
      <c r="E356" s="143"/>
    </row>
    <row r="357" spans="1:5" ht="23.25" outlineLevel="1" x14ac:dyDescent="0.25">
      <c r="A357" s="140">
        <v>61002</v>
      </c>
      <c r="B357" s="141" t="s">
        <v>13312</v>
      </c>
      <c r="C357" s="156" t="s">
        <v>12984</v>
      </c>
      <c r="D357" s="142">
        <v>160.49</v>
      </c>
      <c r="E357" s="143"/>
    </row>
    <row r="358" spans="1:5" ht="23.25" x14ac:dyDescent="0.25">
      <c r="A358" s="140">
        <v>61100</v>
      </c>
      <c r="B358" s="141" t="s">
        <v>13313</v>
      </c>
      <c r="C358" s="156" t="s">
        <v>8753</v>
      </c>
      <c r="D358" s="142" t="s">
        <v>12984</v>
      </c>
    </row>
    <row r="359" spans="1:5" ht="23.25" outlineLevel="1" x14ac:dyDescent="0.25">
      <c r="A359" s="140">
        <v>61101</v>
      </c>
      <c r="B359" s="141" t="s">
        <v>13314</v>
      </c>
      <c r="C359" s="156" t="s">
        <v>8753</v>
      </c>
      <c r="D359" s="142">
        <v>161.07</v>
      </c>
      <c r="E359" s="143"/>
    </row>
    <row r="360" spans="1:5" ht="23.25" outlineLevel="1" x14ac:dyDescent="0.25">
      <c r="A360" s="140">
        <v>61102</v>
      </c>
      <c r="B360" s="141" t="s">
        <v>13315</v>
      </c>
      <c r="C360" s="156" t="s">
        <v>8753</v>
      </c>
      <c r="D360" s="142">
        <v>179.64</v>
      </c>
      <c r="E360" s="143"/>
    </row>
    <row r="361" spans="1:5" ht="23.25" outlineLevel="1" x14ac:dyDescent="0.25">
      <c r="A361" s="140">
        <v>61200</v>
      </c>
      <c r="B361" s="141" t="s">
        <v>13316</v>
      </c>
      <c r="C361" s="156" t="s">
        <v>8753</v>
      </c>
      <c r="D361" s="142" t="s">
        <v>12984</v>
      </c>
    </row>
    <row r="362" spans="1:5" ht="23.25" outlineLevel="1" x14ac:dyDescent="0.25">
      <c r="A362" s="140">
        <v>61201</v>
      </c>
      <c r="B362" s="141" t="s">
        <v>13317</v>
      </c>
      <c r="C362" s="156" t="s">
        <v>8753</v>
      </c>
      <c r="D362" s="142">
        <v>207.67</v>
      </c>
      <c r="E362" s="143"/>
    </row>
    <row r="363" spans="1:5" ht="23.25" x14ac:dyDescent="0.25">
      <c r="A363" s="140">
        <v>61202</v>
      </c>
      <c r="B363" s="141" t="s">
        <v>13318</v>
      </c>
      <c r="C363" s="156" t="s">
        <v>8753</v>
      </c>
      <c r="D363" s="142">
        <v>277.81</v>
      </c>
      <c r="E363" s="143"/>
    </row>
    <row r="364" spans="1:5" ht="23.25" outlineLevel="1" x14ac:dyDescent="0.25">
      <c r="A364" s="140">
        <v>61300</v>
      </c>
      <c r="B364" s="141" t="s">
        <v>13319</v>
      </c>
      <c r="C364" s="156" t="s">
        <v>8753</v>
      </c>
      <c r="D364" s="142" t="s">
        <v>12984</v>
      </c>
    </row>
    <row r="365" spans="1:5" ht="23.25" outlineLevel="1" x14ac:dyDescent="0.25">
      <c r="A365" s="140">
        <v>61301</v>
      </c>
      <c r="B365" s="141" t="s">
        <v>13320</v>
      </c>
      <c r="C365" s="156" t="s">
        <v>8753</v>
      </c>
      <c r="D365" s="142">
        <v>252.67</v>
      </c>
      <c r="E365" s="143"/>
    </row>
    <row r="366" spans="1:5" ht="23.25" outlineLevel="1" x14ac:dyDescent="0.25">
      <c r="A366" s="140">
        <v>61302</v>
      </c>
      <c r="B366" s="141" t="s">
        <v>13321</v>
      </c>
      <c r="C366" s="156" t="s">
        <v>12984</v>
      </c>
      <c r="D366" s="142">
        <v>286.47000000000003</v>
      </c>
      <c r="E366" s="143"/>
    </row>
    <row r="367" spans="1:5" ht="23.25" outlineLevel="1" x14ac:dyDescent="0.25">
      <c r="A367" s="140">
        <v>61400</v>
      </c>
      <c r="B367" s="141" t="s">
        <v>13322</v>
      </c>
      <c r="C367" s="156" t="s">
        <v>8753</v>
      </c>
      <c r="D367" s="142" t="s">
        <v>12984</v>
      </c>
    </row>
    <row r="368" spans="1:5" ht="23.25" x14ac:dyDescent="0.25">
      <c r="A368" s="140">
        <v>61401</v>
      </c>
      <c r="B368" s="141" t="s">
        <v>13323</v>
      </c>
      <c r="C368" s="156" t="s">
        <v>8753</v>
      </c>
      <c r="D368" s="142">
        <v>289.87</v>
      </c>
      <c r="E368" s="143"/>
    </row>
    <row r="369" spans="1:5" ht="23.25" outlineLevel="1" x14ac:dyDescent="0.25">
      <c r="A369" s="140">
        <v>61402</v>
      </c>
      <c r="B369" s="141" t="s">
        <v>13324</v>
      </c>
      <c r="C369" s="156" t="s">
        <v>8753</v>
      </c>
      <c r="D369" s="142">
        <v>392.39</v>
      </c>
      <c r="E369" s="143"/>
    </row>
    <row r="370" spans="1:5" ht="23.25" outlineLevel="1" x14ac:dyDescent="0.25">
      <c r="A370" s="140">
        <v>61500</v>
      </c>
      <c r="B370" s="141" t="s">
        <v>13325</v>
      </c>
      <c r="C370" s="156" t="s">
        <v>8753</v>
      </c>
      <c r="D370" s="142" t="s">
        <v>12984</v>
      </c>
    </row>
    <row r="371" spans="1:5" ht="23.25" outlineLevel="1" x14ac:dyDescent="0.25">
      <c r="A371" s="140">
        <v>61501</v>
      </c>
      <c r="B371" s="141" t="s">
        <v>13326</v>
      </c>
      <c r="C371" s="156" t="s">
        <v>12984</v>
      </c>
      <c r="D371" s="142">
        <v>365.82</v>
      </c>
      <c r="E371" s="143"/>
    </row>
    <row r="372" spans="1:5" ht="23.25" outlineLevel="1" x14ac:dyDescent="0.25">
      <c r="A372" s="140">
        <v>61502</v>
      </c>
      <c r="B372" s="141" t="s">
        <v>13327</v>
      </c>
      <c r="C372" s="156" t="s">
        <v>8753</v>
      </c>
      <c r="D372" s="142">
        <v>412.38</v>
      </c>
      <c r="E372" s="143"/>
    </row>
    <row r="373" spans="1:5" ht="23.25" x14ac:dyDescent="0.25">
      <c r="A373" s="140">
        <v>61600</v>
      </c>
      <c r="B373" s="141" t="s">
        <v>13328</v>
      </c>
      <c r="C373" s="156" t="s">
        <v>8753</v>
      </c>
      <c r="D373" s="142" t="s">
        <v>12984</v>
      </c>
    </row>
    <row r="374" spans="1:5" ht="23.25" outlineLevel="1" x14ac:dyDescent="0.25">
      <c r="A374" s="140">
        <v>61601</v>
      </c>
      <c r="B374" s="141" t="s">
        <v>13329</v>
      </c>
      <c r="C374" s="156" t="s">
        <v>8753</v>
      </c>
      <c r="D374" s="142">
        <v>459.18</v>
      </c>
      <c r="E374" s="143"/>
    </row>
    <row r="375" spans="1:5" ht="23.25" outlineLevel="1" x14ac:dyDescent="0.25">
      <c r="A375" s="140">
        <v>61602</v>
      </c>
      <c r="B375" s="141" t="s">
        <v>13330</v>
      </c>
      <c r="C375" s="156" t="s">
        <v>8753</v>
      </c>
      <c r="D375" s="142">
        <v>551.13</v>
      </c>
      <c r="E375" s="143"/>
    </row>
    <row r="376" spans="1:5" ht="23.25" outlineLevel="1" x14ac:dyDescent="0.25">
      <c r="A376" s="140">
        <v>61700</v>
      </c>
      <c r="B376" s="141" t="s">
        <v>13331</v>
      </c>
      <c r="C376" s="156" t="s">
        <v>8753</v>
      </c>
      <c r="D376" s="142" t="s">
        <v>12984</v>
      </c>
    </row>
    <row r="377" spans="1:5" ht="23.25" outlineLevel="1" x14ac:dyDescent="0.25">
      <c r="A377" s="140">
        <v>61701</v>
      </c>
      <c r="B377" s="141" t="s">
        <v>13332</v>
      </c>
      <c r="C377" s="156" t="s">
        <v>8740</v>
      </c>
      <c r="D377" s="142">
        <v>625.99</v>
      </c>
      <c r="E377" s="143"/>
    </row>
    <row r="378" spans="1:5" ht="23.25" outlineLevel="1" x14ac:dyDescent="0.25">
      <c r="A378" s="140">
        <v>61702</v>
      </c>
      <c r="B378" s="141" t="s">
        <v>13333</v>
      </c>
      <c r="C378" s="156" t="s">
        <v>8740</v>
      </c>
      <c r="D378" s="142">
        <v>810.68</v>
      </c>
      <c r="E378" s="143"/>
    </row>
    <row r="379" spans="1:5" ht="23.25" x14ac:dyDescent="0.25">
      <c r="A379" s="140">
        <v>61703</v>
      </c>
      <c r="B379" s="141" t="s">
        <v>13334</v>
      </c>
      <c r="C379" s="156" t="s">
        <v>8808</v>
      </c>
      <c r="D379" s="142">
        <v>96.02</v>
      </c>
      <c r="E379" s="143"/>
    </row>
    <row r="380" spans="1:5" ht="23.25" outlineLevel="1" x14ac:dyDescent="0.25">
      <c r="A380" s="140">
        <v>61704</v>
      </c>
      <c r="B380" s="141" t="s">
        <v>13335</v>
      </c>
      <c r="C380" s="156" t="s">
        <v>8808</v>
      </c>
      <c r="D380" s="142">
        <v>165.56</v>
      </c>
      <c r="E380" s="143"/>
    </row>
    <row r="381" spans="1:5" ht="23.25" x14ac:dyDescent="0.25">
      <c r="A381" s="140">
        <v>61705</v>
      </c>
      <c r="B381" s="141" t="s">
        <v>13336</v>
      </c>
      <c r="C381" s="156" t="s">
        <v>8808</v>
      </c>
      <c r="D381" s="142">
        <v>228.76</v>
      </c>
      <c r="E381" s="143"/>
    </row>
    <row r="382" spans="1:5" ht="23.25" outlineLevel="1" x14ac:dyDescent="0.25">
      <c r="A382" s="140">
        <v>61706</v>
      </c>
      <c r="B382" s="141" t="s">
        <v>13337</v>
      </c>
      <c r="C382" s="156" t="s">
        <v>8808</v>
      </c>
      <c r="D382" s="142">
        <v>375.21</v>
      </c>
      <c r="E382" s="143"/>
    </row>
    <row r="383" spans="1:5" ht="23.25" outlineLevel="1" x14ac:dyDescent="0.25">
      <c r="A383" s="140">
        <v>61707</v>
      </c>
      <c r="B383" s="141" t="s">
        <v>13338</v>
      </c>
      <c r="C383" s="156" t="s">
        <v>8808</v>
      </c>
      <c r="D383" s="142">
        <v>605.14</v>
      </c>
      <c r="E383" s="143"/>
    </row>
    <row r="384" spans="1:5" ht="23.25" outlineLevel="1" x14ac:dyDescent="0.25">
      <c r="A384" s="140">
        <v>61708</v>
      </c>
      <c r="B384" s="141" t="s">
        <v>13339</v>
      </c>
      <c r="C384" s="156" t="s">
        <v>8808</v>
      </c>
      <c r="D384" s="142">
        <v>932.71</v>
      </c>
      <c r="E384" s="143"/>
    </row>
    <row r="385" spans="1:5" ht="23.25" outlineLevel="1" x14ac:dyDescent="0.25">
      <c r="A385" s="140">
        <v>61709</v>
      </c>
      <c r="B385" s="141" t="s">
        <v>13340</v>
      </c>
      <c r="C385" s="156" t="s">
        <v>8808</v>
      </c>
      <c r="D385" s="142">
        <v>1350.71</v>
      </c>
      <c r="E385" s="143"/>
    </row>
    <row r="386" spans="1:5" x14ac:dyDescent="0.25">
      <c r="A386" s="140">
        <v>61800</v>
      </c>
      <c r="B386" s="141" t="s">
        <v>13341</v>
      </c>
      <c r="C386" s="156" t="s">
        <v>8808</v>
      </c>
      <c r="D386" s="142" t="s">
        <v>12984</v>
      </c>
    </row>
    <row r="387" spans="1:5" outlineLevel="1" x14ac:dyDescent="0.25">
      <c r="A387" s="140">
        <v>61801</v>
      </c>
      <c r="B387" s="141" t="s">
        <v>13342</v>
      </c>
      <c r="C387" s="156" t="s">
        <v>8808</v>
      </c>
      <c r="D387" s="142">
        <v>3504.32</v>
      </c>
      <c r="E387" s="143"/>
    </row>
    <row r="388" spans="1:5" outlineLevel="1" x14ac:dyDescent="0.25">
      <c r="A388" s="140">
        <v>61802</v>
      </c>
      <c r="B388" s="141" t="s">
        <v>13343</v>
      </c>
      <c r="C388" s="156" t="s">
        <v>8808</v>
      </c>
      <c r="D388" s="142">
        <v>4245.43</v>
      </c>
      <c r="E388" s="143"/>
    </row>
    <row r="389" spans="1:5" outlineLevel="1" x14ac:dyDescent="0.25">
      <c r="A389" s="140">
        <v>61803</v>
      </c>
      <c r="B389" s="141" t="s">
        <v>13344</v>
      </c>
      <c r="C389" s="156" t="s">
        <v>8808</v>
      </c>
      <c r="D389" s="142">
        <v>7039.7</v>
      </c>
      <c r="E389" s="143"/>
    </row>
    <row r="390" spans="1:5" outlineLevel="1" x14ac:dyDescent="0.25">
      <c r="A390" s="140">
        <v>61900</v>
      </c>
      <c r="B390" s="141" t="s">
        <v>13345</v>
      </c>
      <c r="C390" s="156" t="s">
        <v>8808</v>
      </c>
      <c r="D390" s="142">
        <v>770.55</v>
      </c>
      <c r="E390" s="143"/>
    </row>
    <row r="391" spans="1:5" outlineLevel="1" x14ac:dyDescent="0.25">
      <c r="A391" s="140">
        <v>62000</v>
      </c>
      <c r="B391" s="141" t="s">
        <v>13346</v>
      </c>
      <c r="C391" s="156" t="s">
        <v>8808</v>
      </c>
      <c r="D391" s="142" t="s">
        <v>12984</v>
      </c>
    </row>
    <row r="392" spans="1:5" ht="23.25" outlineLevel="1" x14ac:dyDescent="0.25">
      <c r="A392" s="140">
        <v>62003</v>
      </c>
      <c r="B392" s="141" t="s">
        <v>13347</v>
      </c>
      <c r="C392" s="156" t="s">
        <v>8808</v>
      </c>
      <c r="D392" s="142">
        <v>103.6</v>
      </c>
      <c r="E392" s="143"/>
    </row>
    <row r="393" spans="1:5" ht="23.25" x14ac:dyDescent="0.25">
      <c r="A393" s="140">
        <v>62004</v>
      </c>
      <c r="B393" s="141" t="s">
        <v>13348</v>
      </c>
      <c r="C393" s="156" t="s">
        <v>8808</v>
      </c>
      <c r="D393" s="142">
        <v>103.6</v>
      </c>
      <c r="E393" s="143"/>
    </row>
    <row r="394" spans="1:5" ht="23.25" outlineLevel="1" x14ac:dyDescent="0.25">
      <c r="A394" s="140">
        <v>62021</v>
      </c>
      <c r="B394" s="141" t="s">
        <v>13349</v>
      </c>
      <c r="C394" s="156" t="s">
        <v>8808</v>
      </c>
      <c r="D394" s="142">
        <v>302.98</v>
      </c>
      <c r="E394" s="143"/>
    </row>
    <row r="395" spans="1:5" ht="23.25" outlineLevel="1" x14ac:dyDescent="0.25">
      <c r="A395" s="140">
        <v>62022</v>
      </c>
      <c r="B395" s="141" t="s">
        <v>13350</v>
      </c>
      <c r="C395" s="156" t="s">
        <v>8808</v>
      </c>
      <c r="D395" s="142">
        <v>264.3</v>
      </c>
      <c r="E395" s="143"/>
    </row>
    <row r="396" spans="1:5" ht="23.25" outlineLevel="1" x14ac:dyDescent="0.25">
      <c r="A396" s="140">
        <v>62023</v>
      </c>
      <c r="B396" s="141" t="s">
        <v>13351</v>
      </c>
      <c r="C396" s="156" t="s">
        <v>8808</v>
      </c>
      <c r="D396" s="142">
        <v>424.92</v>
      </c>
      <c r="E396" s="143"/>
    </row>
    <row r="397" spans="1:5" ht="34.5" outlineLevel="1" x14ac:dyDescent="0.25">
      <c r="A397" s="140">
        <v>62024</v>
      </c>
      <c r="B397" s="141" t="s">
        <v>13352</v>
      </c>
      <c r="C397" s="156" t="s">
        <v>8780</v>
      </c>
      <c r="D397" s="142">
        <v>399.25</v>
      </c>
      <c r="E397" s="143"/>
    </row>
    <row r="398" spans="1:5" ht="23.25" outlineLevel="1" x14ac:dyDescent="0.25">
      <c r="A398" s="140">
        <v>62025</v>
      </c>
      <c r="B398" s="141" t="s">
        <v>13353</v>
      </c>
      <c r="C398" s="156" t="s">
        <v>8780</v>
      </c>
      <c r="D398" s="142">
        <v>723.16</v>
      </c>
      <c r="E398" s="143"/>
    </row>
    <row r="399" spans="1:5" outlineLevel="1" x14ac:dyDescent="0.25">
      <c r="A399" s="140">
        <v>62100</v>
      </c>
      <c r="B399" s="141" t="s">
        <v>13354</v>
      </c>
      <c r="C399" s="156" t="s">
        <v>8808</v>
      </c>
      <c r="D399" s="142">
        <v>126.57</v>
      </c>
      <c r="E399" s="143"/>
    </row>
    <row r="400" spans="1:5" x14ac:dyDescent="0.25">
      <c r="A400" s="140">
        <v>62200</v>
      </c>
      <c r="B400" s="141" t="s">
        <v>13355</v>
      </c>
      <c r="C400" s="156" t="s">
        <v>8808</v>
      </c>
      <c r="D400" s="142" t="s">
        <v>12984</v>
      </c>
    </row>
    <row r="401" spans="1:5" outlineLevel="1" x14ac:dyDescent="0.25">
      <c r="A401" s="140">
        <v>62203</v>
      </c>
      <c r="B401" s="141" t="s">
        <v>13356</v>
      </c>
      <c r="C401" s="156" t="s">
        <v>8808</v>
      </c>
      <c r="D401" s="142">
        <v>1457.48</v>
      </c>
      <c r="E401" s="143"/>
    </row>
    <row r="402" spans="1:5" outlineLevel="1" x14ac:dyDescent="0.25">
      <c r="A402" s="140">
        <v>62204</v>
      </c>
      <c r="B402" s="141" t="s">
        <v>13357</v>
      </c>
      <c r="C402" s="156" t="s">
        <v>17772</v>
      </c>
      <c r="D402" s="142">
        <v>2589.21</v>
      </c>
      <c r="E402" s="143"/>
    </row>
    <row r="403" spans="1:5" outlineLevel="1" x14ac:dyDescent="0.25">
      <c r="A403" s="140">
        <v>62205</v>
      </c>
      <c r="B403" s="141" t="s">
        <v>13358</v>
      </c>
      <c r="C403" s="156" t="s">
        <v>8808</v>
      </c>
      <c r="D403" s="142">
        <v>3714.26</v>
      </c>
      <c r="E403" s="143"/>
    </row>
    <row r="404" spans="1:5" outlineLevel="1" x14ac:dyDescent="0.25">
      <c r="A404" s="140">
        <v>62206</v>
      </c>
      <c r="B404" s="141" t="s">
        <v>13359</v>
      </c>
      <c r="C404" s="156" t="s">
        <v>8808</v>
      </c>
      <c r="D404" s="142">
        <v>4844.05</v>
      </c>
      <c r="E404" s="143"/>
    </row>
    <row r="405" spans="1:5" outlineLevel="1" x14ac:dyDescent="0.25">
      <c r="A405" s="140">
        <v>62300</v>
      </c>
      <c r="B405" s="141" t="s">
        <v>13360</v>
      </c>
      <c r="C405" s="156" t="s">
        <v>8808</v>
      </c>
      <c r="D405" s="142" t="s">
        <v>12984</v>
      </c>
    </row>
    <row r="406" spans="1:5" outlineLevel="1" x14ac:dyDescent="0.25">
      <c r="A406" s="140">
        <v>62301</v>
      </c>
      <c r="B406" s="141" t="s">
        <v>13361</v>
      </c>
      <c r="C406" s="156" t="s">
        <v>8808</v>
      </c>
      <c r="D406" s="142">
        <v>632.99</v>
      </c>
      <c r="E406" s="143"/>
    </row>
    <row r="407" spans="1:5" x14ac:dyDescent="0.25">
      <c r="A407" s="140">
        <v>62302</v>
      </c>
      <c r="B407" s="141" t="s">
        <v>13362</v>
      </c>
      <c r="C407" s="156" t="s">
        <v>8808</v>
      </c>
      <c r="D407" s="142">
        <v>701.91</v>
      </c>
      <c r="E407" s="143"/>
    </row>
    <row r="408" spans="1:5" outlineLevel="1" x14ac:dyDescent="0.25">
      <c r="A408" s="140">
        <v>62303</v>
      </c>
      <c r="B408" s="141" t="s">
        <v>13363</v>
      </c>
      <c r="C408" s="156" t="s">
        <v>8808</v>
      </c>
      <c r="D408" s="142">
        <v>770.83</v>
      </c>
      <c r="E408" s="143"/>
    </row>
    <row r="409" spans="1:5" outlineLevel="1" x14ac:dyDescent="0.25">
      <c r="A409" s="140">
        <v>62304</v>
      </c>
      <c r="B409" s="141" t="s">
        <v>13364</v>
      </c>
      <c r="C409" s="156" t="s">
        <v>8808</v>
      </c>
      <c r="D409" s="142">
        <v>59.37</v>
      </c>
      <c r="E409" s="143"/>
    </row>
    <row r="410" spans="1:5" outlineLevel="1" x14ac:dyDescent="0.25">
      <c r="A410" s="140">
        <v>62305</v>
      </c>
      <c r="B410" s="141" t="s">
        <v>13365</v>
      </c>
      <c r="C410" s="156" t="s">
        <v>8808</v>
      </c>
      <c r="D410" s="142">
        <v>160.56</v>
      </c>
      <c r="E410" s="143"/>
    </row>
    <row r="411" spans="1:5" outlineLevel="1" x14ac:dyDescent="0.25">
      <c r="A411" s="140">
        <v>62400</v>
      </c>
      <c r="B411" s="141" t="s">
        <v>13366</v>
      </c>
      <c r="C411" s="156" t="s">
        <v>8808</v>
      </c>
      <c r="D411" s="142">
        <v>126.11</v>
      </c>
      <c r="E411" s="143"/>
    </row>
    <row r="412" spans="1:5" outlineLevel="1" x14ac:dyDescent="0.25">
      <c r="A412" s="140">
        <v>62500</v>
      </c>
      <c r="B412" s="141" t="s">
        <v>13367</v>
      </c>
      <c r="C412" s="156" t="s">
        <v>8808</v>
      </c>
      <c r="D412" s="142">
        <v>134.63999999999999</v>
      </c>
      <c r="E412" s="143"/>
    </row>
    <row r="413" spans="1:5" ht="23.25" outlineLevel="1" x14ac:dyDescent="0.25">
      <c r="A413" s="140">
        <v>62600</v>
      </c>
      <c r="B413" s="141" t="s">
        <v>13368</v>
      </c>
      <c r="C413" s="156" t="s">
        <v>8808</v>
      </c>
      <c r="D413" s="142">
        <v>36.82</v>
      </c>
      <c r="E413" s="143"/>
    </row>
    <row r="414" spans="1:5" ht="23.25" outlineLevel="1" x14ac:dyDescent="0.25">
      <c r="A414" s="140">
        <v>62700</v>
      </c>
      <c r="B414" s="141" t="s">
        <v>13369</v>
      </c>
      <c r="C414" s="156" t="s">
        <v>12984</v>
      </c>
      <c r="D414" s="142">
        <v>19.8</v>
      </c>
      <c r="E414" s="143"/>
    </row>
    <row r="415" spans="1:5" ht="23.25" x14ac:dyDescent="0.25">
      <c r="A415" s="140">
        <v>62800</v>
      </c>
      <c r="B415" s="141" t="s">
        <v>13370</v>
      </c>
      <c r="C415" s="156" t="s">
        <v>8753</v>
      </c>
      <c r="D415" s="142">
        <v>27.82</v>
      </c>
      <c r="E415" s="143"/>
    </row>
    <row r="416" spans="1:5" ht="34.5" outlineLevel="1" x14ac:dyDescent="0.25">
      <c r="A416" s="140">
        <v>62901</v>
      </c>
      <c r="B416" s="141" t="s">
        <v>13371</v>
      </c>
      <c r="C416" s="156" t="s">
        <v>8753</v>
      </c>
      <c r="D416" s="142">
        <v>17.57</v>
      </c>
      <c r="E416" s="143"/>
    </row>
    <row r="417" spans="1:5" ht="34.5" outlineLevel="1" x14ac:dyDescent="0.25">
      <c r="A417" s="140">
        <v>62902</v>
      </c>
      <c r="B417" s="141" t="s">
        <v>13372</v>
      </c>
      <c r="C417" s="156" t="s">
        <v>8753</v>
      </c>
      <c r="D417" s="142">
        <v>19.899999999999999</v>
      </c>
      <c r="E417" s="143"/>
    </row>
    <row r="418" spans="1:5" ht="34.5" outlineLevel="1" x14ac:dyDescent="0.25">
      <c r="A418" s="140">
        <v>62903</v>
      </c>
      <c r="B418" s="141" t="s">
        <v>13373</v>
      </c>
      <c r="C418" s="156" t="s">
        <v>8753</v>
      </c>
      <c r="D418" s="142">
        <v>22.56</v>
      </c>
      <c r="E418" s="143"/>
    </row>
    <row r="419" spans="1:5" ht="34.5" outlineLevel="1" x14ac:dyDescent="0.25">
      <c r="A419" s="140">
        <v>62904</v>
      </c>
      <c r="B419" s="141" t="s">
        <v>13374</v>
      </c>
      <c r="C419" s="156" t="s">
        <v>8753</v>
      </c>
      <c r="D419" s="142">
        <v>42.47</v>
      </c>
      <c r="E419" s="143"/>
    </row>
    <row r="420" spans="1:5" ht="23.25" outlineLevel="1" x14ac:dyDescent="0.25">
      <c r="A420" s="140">
        <v>63100</v>
      </c>
      <c r="B420" s="141" t="s">
        <v>13375</v>
      </c>
      <c r="C420" s="156" t="s">
        <v>8753</v>
      </c>
      <c r="D420" s="142">
        <v>17.77</v>
      </c>
      <c r="E420" s="143"/>
    </row>
    <row r="421" spans="1:5" ht="23.25" outlineLevel="1" x14ac:dyDescent="0.25">
      <c r="A421" s="140">
        <v>63200</v>
      </c>
      <c r="B421" s="141" t="s">
        <v>13376</v>
      </c>
      <c r="C421" s="156" t="s">
        <v>8753</v>
      </c>
      <c r="D421" s="142">
        <v>18.579999999999998</v>
      </c>
      <c r="E421" s="143"/>
    </row>
    <row r="422" spans="1:5" ht="23.25" x14ac:dyDescent="0.25">
      <c r="A422" s="140">
        <v>63300</v>
      </c>
      <c r="B422" s="141" t="s">
        <v>13377</v>
      </c>
      <c r="C422" s="156" t="s">
        <v>8753</v>
      </c>
      <c r="D422" s="142">
        <v>28.48</v>
      </c>
      <c r="E422" s="143"/>
    </row>
    <row r="423" spans="1:5" ht="23.25" outlineLevel="1" x14ac:dyDescent="0.25">
      <c r="A423" s="140">
        <v>63400</v>
      </c>
      <c r="B423" s="141" t="s">
        <v>13378</v>
      </c>
      <c r="C423" s="156" t="s">
        <v>8753</v>
      </c>
      <c r="D423" s="142">
        <v>79.78</v>
      </c>
      <c r="E423" s="143"/>
    </row>
    <row r="424" spans="1:5" ht="23.25" outlineLevel="1" x14ac:dyDescent="0.25">
      <c r="A424" s="140">
        <v>63500</v>
      </c>
      <c r="B424" s="141" t="s">
        <v>13379</v>
      </c>
      <c r="C424" s="156" t="s">
        <v>8753</v>
      </c>
      <c r="D424" s="142">
        <v>54.38</v>
      </c>
      <c r="E424" s="143"/>
    </row>
    <row r="425" spans="1:5" outlineLevel="1" x14ac:dyDescent="0.25">
      <c r="A425" s="140">
        <v>63700</v>
      </c>
      <c r="B425" s="141" t="s">
        <v>13380</v>
      </c>
      <c r="C425" s="156" t="s">
        <v>12984</v>
      </c>
      <c r="D425" s="142">
        <v>6.73</v>
      </c>
      <c r="E425" s="143"/>
    </row>
    <row r="426" spans="1:5" outlineLevel="1" x14ac:dyDescent="0.25">
      <c r="A426" s="140">
        <v>63800</v>
      </c>
      <c r="B426" s="141" t="s">
        <v>13381</v>
      </c>
      <c r="C426" s="156" t="s">
        <v>8753</v>
      </c>
      <c r="D426" s="142">
        <v>6.83</v>
      </c>
      <c r="E426" s="143"/>
    </row>
    <row r="427" spans="1:5" x14ac:dyDescent="0.25">
      <c r="A427" s="140">
        <v>63900</v>
      </c>
      <c r="B427" s="141" t="s">
        <v>13382</v>
      </c>
      <c r="C427" s="156" t="s">
        <v>8753</v>
      </c>
      <c r="D427" s="142">
        <v>8.56</v>
      </c>
      <c r="E427" s="143"/>
    </row>
    <row r="428" spans="1:5" outlineLevel="1" x14ac:dyDescent="0.25">
      <c r="A428" s="140">
        <v>64000</v>
      </c>
      <c r="B428" s="141" t="s">
        <v>13383</v>
      </c>
      <c r="C428" s="156" t="s">
        <v>8753</v>
      </c>
      <c r="D428" s="142">
        <v>8.75</v>
      </c>
      <c r="E428" s="143"/>
    </row>
    <row r="429" spans="1:5" ht="23.25" outlineLevel="1" x14ac:dyDescent="0.25">
      <c r="A429" s="140">
        <v>64100</v>
      </c>
      <c r="B429" s="141" t="s">
        <v>13384</v>
      </c>
      <c r="C429" s="156" t="s">
        <v>8753</v>
      </c>
      <c r="D429" s="142">
        <v>9.02</v>
      </c>
      <c r="E429" s="143"/>
    </row>
    <row r="430" spans="1:5" ht="23.25" outlineLevel="1" x14ac:dyDescent="0.25">
      <c r="A430" s="140">
        <v>64200</v>
      </c>
      <c r="B430" s="141" t="s">
        <v>13385</v>
      </c>
      <c r="C430" s="156" t="s">
        <v>12984</v>
      </c>
      <c r="D430" s="142">
        <v>10.25</v>
      </c>
      <c r="E430" s="143"/>
    </row>
    <row r="431" spans="1:5" ht="23.25" outlineLevel="1" x14ac:dyDescent="0.25">
      <c r="A431" s="140">
        <v>64400</v>
      </c>
      <c r="B431" s="141" t="s">
        <v>13386</v>
      </c>
      <c r="C431" s="156" t="s">
        <v>8808</v>
      </c>
      <c r="D431" s="142">
        <v>112.73</v>
      </c>
      <c r="E431" s="143"/>
    </row>
    <row r="432" spans="1:5" ht="23.25" outlineLevel="1" x14ac:dyDescent="0.25">
      <c r="A432" s="140">
        <v>64500</v>
      </c>
      <c r="B432" s="141" t="s">
        <v>13387</v>
      </c>
      <c r="C432" s="156" t="s">
        <v>8808</v>
      </c>
      <c r="D432" s="142">
        <v>185.53</v>
      </c>
      <c r="E432" s="143"/>
    </row>
    <row r="433" spans="1:5" ht="23.25" x14ac:dyDescent="0.25">
      <c r="A433" s="140">
        <v>64600</v>
      </c>
      <c r="B433" s="141" t="s">
        <v>13388</v>
      </c>
      <c r="C433" s="156" t="s">
        <v>8808</v>
      </c>
      <c r="D433" s="142">
        <v>25.33</v>
      </c>
      <c r="E433" s="143"/>
    </row>
    <row r="434" spans="1:5" ht="23.25" outlineLevel="1" x14ac:dyDescent="0.25">
      <c r="A434" s="140">
        <v>64700</v>
      </c>
      <c r="B434" s="141" t="s">
        <v>13389</v>
      </c>
      <c r="C434" s="156" t="s">
        <v>8780</v>
      </c>
      <c r="D434" s="142">
        <v>30.18</v>
      </c>
      <c r="E434" s="143"/>
    </row>
    <row r="435" spans="1:5" ht="23.25" outlineLevel="1" x14ac:dyDescent="0.25">
      <c r="A435" s="140">
        <v>64800</v>
      </c>
      <c r="B435" s="141" t="s">
        <v>13390</v>
      </c>
      <c r="C435" s="156" t="s">
        <v>8780</v>
      </c>
      <c r="D435" s="142">
        <v>40.51</v>
      </c>
      <c r="E435" s="143"/>
    </row>
    <row r="436" spans="1:5" outlineLevel="1" x14ac:dyDescent="0.25">
      <c r="A436" s="140">
        <v>64900</v>
      </c>
      <c r="B436" s="141" t="s">
        <v>13391</v>
      </c>
      <c r="C436" s="156" t="s">
        <v>8780</v>
      </c>
      <c r="D436" s="142">
        <v>1.1599999999999999</v>
      </c>
      <c r="E436" s="143"/>
    </row>
    <row r="437" spans="1:5" outlineLevel="1" x14ac:dyDescent="0.25">
      <c r="A437" s="140">
        <v>65000</v>
      </c>
      <c r="B437" s="141" t="s">
        <v>13392</v>
      </c>
      <c r="C437" s="156" t="s">
        <v>8780</v>
      </c>
      <c r="D437" s="142">
        <v>3.51</v>
      </c>
      <c r="E437" s="143"/>
    </row>
    <row r="438" spans="1:5" outlineLevel="1" x14ac:dyDescent="0.25">
      <c r="A438" s="140">
        <v>65100</v>
      </c>
      <c r="B438" s="141" t="s">
        <v>13393</v>
      </c>
      <c r="C438" s="156" t="s">
        <v>8780</v>
      </c>
      <c r="D438" s="142">
        <v>10.49</v>
      </c>
      <c r="E438" s="143"/>
    </row>
    <row r="439" spans="1:5" x14ac:dyDescent="0.25">
      <c r="A439" s="140">
        <v>65200</v>
      </c>
      <c r="B439" s="141" t="s">
        <v>13394</v>
      </c>
      <c r="C439" s="156" t="s">
        <v>8780</v>
      </c>
      <c r="D439" s="142">
        <v>14.36</v>
      </c>
      <c r="E439" s="143"/>
    </row>
    <row r="440" spans="1:5" outlineLevel="1" x14ac:dyDescent="0.25">
      <c r="A440" s="140">
        <v>65300</v>
      </c>
      <c r="B440" s="141" t="s">
        <v>13395</v>
      </c>
      <c r="C440" s="156" t="s">
        <v>8780</v>
      </c>
      <c r="D440" s="142">
        <v>18.18</v>
      </c>
      <c r="E440" s="143"/>
    </row>
    <row r="441" spans="1:5" outlineLevel="1" x14ac:dyDescent="0.25">
      <c r="A441" s="140">
        <v>65400</v>
      </c>
      <c r="B441" s="141" t="s">
        <v>13396</v>
      </c>
      <c r="C441" s="156" t="s">
        <v>8780</v>
      </c>
      <c r="D441" s="142">
        <v>22.07</v>
      </c>
      <c r="E441" s="143"/>
    </row>
    <row r="442" spans="1:5" outlineLevel="1" x14ac:dyDescent="0.25">
      <c r="A442" s="140">
        <v>65500</v>
      </c>
      <c r="B442" s="141" t="s">
        <v>13397</v>
      </c>
      <c r="C442" s="156" t="s">
        <v>8780</v>
      </c>
      <c r="D442" s="142">
        <v>27.55</v>
      </c>
      <c r="E442" s="143"/>
    </row>
    <row r="443" spans="1:5" outlineLevel="1" x14ac:dyDescent="0.25">
      <c r="A443" s="140">
        <v>65600</v>
      </c>
      <c r="B443" s="141" t="s">
        <v>13398</v>
      </c>
      <c r="C443" s="156" t="s">
        <v>8780</v>
      </c>
      <c r="D443" s="142">
        <v>25.21</v>
      </c>
      <c r="E443" s="143"/>
    </row>
    <row r="444" spans="1:5" outlineLevel="1" x14ac:dyDescent="0.25">
      <c r="A444" s="140">
        <v>65700</v>
      </c>
      <c r="B444" s="141" t="s">
        <v>13399</v>
      </c>
      <c r="C444" s="156" t="s">
        <v>8780</v>
      </c>
      <c r="D444" s="142">
        <v>34.75</v>
      </c>
      <c r="E444" s="143"/>
    </row>
    <row r="445" spans="1:5" x14ac:dyDescent="0.25">
      <c r="A445" s="140">
        <v>65800</v>
      </c>
      <c r="B445" s="141" t="s">
        <v>13400</v>
      </c>
      <c r="C445" s="156" t="s">
        <v>8780</v>
      </c>
      <c r="D445" s="142">
        <v>45.48</v>
      </c>
      <c r="E445" s="143"/>
    </row>
    <row r="446" spans="1:5" outlineLevel="1" x14ac:dyDescent="0.25">
      <c r="A446" s="140">
        <v>65900</v>
      </c>
      <c r="B446" s="141" t="s">
        <v>13401</v>
      </c>
      <c r="C446" s="156" t="s">
        <v>8904</v>
      </c>
      <c r="D446" s="142">
        <v>56.19</v>
      </c>
      <c r="E446" s="143"/>
    </row>
    <row r="447" spans="1:5" outlineLevel="1" x14ac:dyDescent="0.25">
      <c r="A447" s="140">
        <v>66000</v>
      </c>
      <c r="B447" s="141" t="s">
        <v>13402</v>
      </c>
      <c r="C447" s="156" t="s">
        <v>8904</v>
      </c>
      <c r="D447" s="142">
        <v>67.98</v>
      </c>
      <c r="E447" s="143"/>
    </row>
    <row r="448" spans="1:5" x14ac:dyDescent="0.25">
      <c r="A448" s="140">
        <v>66500</v>
      </c>
      <c r="B448" s="141" t="s">
        <v>13403</v>
      </c>
      <c r="C448" s="160"/>
      <c r="D448" s="142" t="s">
        <v>12984</v>
      </c>
    </row>
    <row r="449" spans="1:5" ht="23.25" outlineLevel="1" x14ac:dyDescent="0.25">
      <c r="A449" s="140">
        <v>66505</v>
      </c>
      <c r="B449" s="141" t="s">
        <v>13404</v>
      </c>
      <c r="C449" s="156" t="s">
        <v>8780</v>
      </c>
      <c r="D449" s="142">
        <v>1684.7</v>
      </c>
      <c r="E449" s="143"/>
    </row>
    <row r="450" spans="1:5" ht="23.25" outlineLevel="1" x14ac:dyDescent="0.25">
      <c r="A450" s="140">
        <v>66506</v>
      </c>
      <c r="B450" s="141" t="s">
        <v>13405</v>
      </c>
      <c r="C450" s="156" t="s">
        <v>12984</v>
      </c>
      <c r="D450" s="142">
        <v>1684.7</v>
      </c>
      <c r="E450" s="143"/>
    </row>
    <row r="451" spans="1:5" ht="23.25" outlineLevel="1" x14ac:dyDescent="0.25">
      <c r="A451" s="140">
        <v>66507</v>
      </c>
      <c r="B451" s="141" t="s">
        <v>13406</v>
      </c>
      <c r="C451" s="156" t="s">
        <v>8780</v>
      </c>
      <c r="D451" s="142">
        <v>2683.28</v>
      </c>
      <c r="E451" s="143"/>
    </row>
    <row r="452" spans="1:5" ht="23.25" outlineLevel="1" x14ac:dyDescent="0.25">
      <c r="A452" s="140">
        <v>66508</v>
      </c>
      <c r="B452" s="141" t="s">
        <v>13407</v>
      </c>
      <c r="C452" s="156" t="s">
        <v>8780</v>
      </c>
      <c r="D452" s="142">
        <v>2683.28</v>
      </c>
      <c r="E452" s="143"/>
    </row>
    <row r="453" spans="1:5" ht="34.5" outlineLevel="1" x14ac:dyDescent="0.25">
      <c r="A453" s="140">
        <v>66521</v>
      </c>
      <c r="B453" s="141" t="s">
        <v>13408</v>
      </c>
      <c r="C453" s="156" t="s">
        <v>8780</v>
      </c>
      <c r="D453" s="142">
        <v>222.37</v>
      </c>
      <c r="E453" s="143"/>
    </row>
    <row r="454" spans="1:5" ht="34.5" x14ac:dyDescent="0.25">
      <c r="A454" s="140">
        <v>66522</v>
      </c>
      <c r="B454" s="141" t="s">
        <v>13409</v>
      </c>
      <c r="C454" s="156" t="s">
        <v>8780</v>
      </c>
      <c r="D454" s="142">
        <v>232.39</v>
      </c>
      <c r="E454" s="143"/>
    </row>
    <row r="455" spans="1:5" ht="34.5" outlineLevel="1" x14ac:dyDescent="0.25">
      <c r="A455" s="140">
        <v>66523</v>
      </c>
      <c r="B455" s="141" t="s">
        <v>13410</v>
      </c>
      <c r="C455" s="156" t="s">
        <v>8780</v>
      </c>
      <c r="D455" s="142">
        <v>261.52999999999997</v>
      </c>
      <c r="E455" s="143"/>
    </row>
    <row r="456" spans="1:5" ht="34.5" outlineLevel="1" x14ac:dyDescent="0.25">
      <c r="A456" s="140">
        <v>66524</v>
      </c>
      <c r="B456" s="141" t="s">
        <v>13411</v>
      </c>
      <c r="C456" s="156" t="s">
        <v>8780</v>
      </c>
      <c r="D456" s="142">
        <v>251.64</v>
      </c>
      <c r="E456" s="143"/>
    </row>
    <row r="457" spans="1:5" ht="34.5" outlineLevel="1" x14ac:dyDescent="0.25">
      <c r="A457" s="140">
        <v>66525</v>
      </c>
      <c r="B457" s="141" t="s">
        <v>13412</v>
      </c>
      <c r="C457" s="156" t="s">
        <v>8780</v>
      </c>
      <c r="D457" s="142">
        <v>330.8</v>
      </c>
      <c r="E457" s="143"/>
    </row>
    <row r="458" spans="1:5" ht="23.25" outlineLevel="1" x14ac:dyDescent="0.25">
      <c r="A458" s="140">
        <v>66527</v>
      </c>
      <c r="B458" s="141" t="s">
        <v>13413</v>
      </c>
      <c r="C458" s="156" t="s">
        <v>8740</v>
      </c>
      <c r="D458" s="142">
        <v>624.82000000000005</v>
      </c>
      <c r="E458" s="143"/>
    </row>
    <row r="459" spans="1:5" x14ac:dyDescent="0.25">
      <c r="A459" s="140">
        <v>66600</v>
      </c>
      <c r="B459" s="141" t="s">
        <v>13414</v>
      </c>
      <c r="C459" s="156" t="s">
        <v>8780</v>
      </c>
      <c r="D459" s="142" t="s">
        <v>12984</v>
      </c>
    </row>
    <row r="460" spans="1:5" outlineLevel="1" x14ac:dyDescent="0.25">
      <c r="A460" s="140">
        <v>66601</v>
      </c>
      <c r="B460" s="141" t="s">
        <v>13415</v>
      </c>
      <c r="C460" s="156" t="s">
        <v>9041</v>
      </c>
      <c r="D460" s="142">
        <v>740.18</v>
      </c>
      <c r="E460" s="143"/>
    </row>
    <row r="461" spans="1:5" outlineLevel="1" x14ac:dyDescent="0.25">
      <c r="A461" s="140">
        <v>66602</v>
      </c>
      <c r="B461" s="141" t="s">
        <v>13416</v>
      </c>
      <c r="C461" s="156" t="s">
        <v>9041</v>
      </c>
      <c r="D461" s="142">
        <v>854.66</v>
      </c>
      <c r="E461" s="143"/>
    </row>
    <row r="462" spans="1:5" ht="23.25" outlineLevel="1" x14ac:dyDescent="0.25">
      <c r="A462" s="140">
        <v>66605</v>
      </c>
      <c r="B462" s="141" t="s">
        <v>13417</v>
      </c>
      <c r="C462" s="156" t="s">
        <v>9041</v>
      </c>
      <c r="D462" s="142">
        <v>62.07</v>
      </c>
      <c r="E462" s="143"/>
    </row>
    <row r="463" spans="1:5" ht="23.25" outlineLevel="1" x14ac:dyDescent="0.25">
      <c r="A463" s="140">
        <v>66606</v>
      </c>
      <c r="B463" s="141" t="s">
        <v>13418</v>
      </c>
      <c r="C463" s="156" t="s">
        <v>9041</v>
      </c>
      <c r="D463" s="142">
        <v>62.07</v>
      </c>
      <c r="E463" s="143"/>
    </row>
    <row r="464" spans="1:5" ht="23.25" x14ac:dyDescent="0.25">
      <c r="A464" s="140">
        <v>66800</v>
      </c>
      <c r="B464" s="141" t="s">
        <v>13419</v>
      </c>
      <c r="C464" s="156" t="s">
        <v>9041</v>
      </c>
      <c r="D464" s="142" t="s">
        <v>12984</v>
      </c>
    </row>
    <row r="465" spans="1:5" ht="23.25" outlineLevel="1" x14ac:dyDescent="0.25">
      <c r="A465" s="140">
        <v>66801</v>
      </c>
      <c r="B465" s="141" t="s">
        <v>13420</v>
      </c>
      <c r="C465" s="156" t="s">
        <v>8740</v>
      </c>
      <c r="D465" s="142">
        <v>19.559999999999999</v>
      </c>
      <c r="E465" s="143"/>
    </row>
    <row r="466" spans="1:5" ht="23.25" outlineLevel="1" x14ac:dyDescent="0.25">
      <c r="A466" s="140">
        <v>66802</v>
      </c>
      <c r="B466" s="141" t="s">
        <v>13421</v>
      </c>
      <c r="C466" s="156" t="s">
        <v>8740</v>
      </c>
      <c r="D466" s="142">
        <v>26.98</v>
      </c>
      <c r="E466" s="143"/>
    </row>
    <row r="467" spans="1:5" ht="23.25" outlineLevel="1" x14ac:dyDescent="0.25">
      <c r="A467" s="140">
        <v>66803</v>
      </c>
      <c r="B467" s="141" t="s">
        <v>13422</v>
      </c>
      <c r="C467" s="156" t="s">
        <v>8740</v>
      </c>
      <c r="D467" s="142">
        <v>31.24</v>
      </c>
      <c r="E467" s="143"/>
    </row>
    <row r="468" spans="1:5" ht="23.25" outlineLevel="1" x14ac:dyDescent="0.25">
      <c r="A468" s="140">
        <v>66901</v>
      </c>
      <c r="B468" s="141" t="s">
        <v>13423</v>
      </c>
      <c r="C468" s="156" t="s">
        <v>8740</v>
      </c>
      <c r="D468" s="142">
        <v>2.4500000000000002</v>
      </c>
      <c r="E468" s="143"/>
    </row>
    <row r="469" spans="1:5" ht="23.25" x14ac:dyDescent="0.25">
      <c r="A469" s="140">
        <v>66902</v>
      </c>
      <c r="B469" s="141" t="s">
        <v>13424</v>
      </c>
      <c r="C469" s="156" t="s">
        <v>8740</v>
      </c>
      <c r="D469" s="142">
        <v>2.95</v>
      </c>
      <c r="E469" s="143"/>
    </row>
    <row r="470" spans="1:5" ht="23.25" outlineLevel="1" x14ac:dyDescent="0.25">
      <c r="A470" s="140">
        <v>66903</v>
      </c>
      <c r="B470" s="141" t="s">
        <v>13425</v>
      </c>
      <c r="C470" s="156" t="s">
        <v>8740</v>
      </c>
      <c r="D470" s="142">
        <v>3.33</v>
      </c>
      <c r="E470" s="143"/>
    </row>
    <row r="471" spans="1:5" ht="23.25" outlineLevel="1" x14ac:dyDescent="0.25">
      <c r="A471" s="140">
        <v>66904</v>
      </c>
      <c r="B471" s="141" t="s">
        <v>13426</v>
      </c>
      <c r="C471" s="156" t="s">
        <v>8753</v>
      </c>
      <c r="D471" s="142">
        <v>3.84</v>
      </c>
      <c r="E471" s="143"/>
    </row>
    <row r="472" spans="1:5" ht="23.25" outlineLevel="1" x14ac:dyDescent="0.25">
      <c r="A472" s="140">
        <v>66905</v>
      </c>
      <c r="B472" s="141" t="s">
        <v>13427</v>
      </c>
      <c r="C472" s="156" t="s">
        <v>8740</v>
      </c>
      <c r="D472" s="142">
        <v>4.67</v>
      </c>
      <c r="E472" s="143"/>
    </row>
    <row r="473" spans="1:5" ht="23.25" x14ac:dyDescent="0.25">
      <c r="A473" s="140">
        <v>66906</v>
      </c>
      <c r="B473" s="141" t="s">
        <v>13428</v>
      </c>
      <c r="C473" s="156" t="s">
        <v>8740</v>
      </c>
      <c r="D473" s="142">
        <v>4.59</v>
      </c>
      <c r="E473" s="143"/>
    </row>
    <row r="474" spans="1:5" ht="23.25" outlineLevel="1" x14ac:dyDescent="0.25">
      <c r="A474" s="140">
        <v>66907</v>
      </c>
      <c r="B474" s="141" t="s">
        <v>13429</v>
      </c>
      <c r="C474" s="156" t="s">
        <v>8740</v>
      </c>
      <c r="D474" s="142">
        <v>6.37</v>
      </c>
      <c r="E474" s="143"/>
    </row>
    <row r="475" spans="1:5" ht="23.25" x14ac:dyDescent="0.25">
      <c r="A475" s="140">
        <v>66908</v>
      </c>
      <c r="B475" s="141" t="s">
        <v>13430</v>
      </c>
      <c r="C475" s="156" t="s">
        <v>8740</v>
      </c>
      <c r="D475" s="142">
        <v>8.3699999999999992</v>
      </c>
      <c r="E475" s="143"/>
    </row>
    <row r="476" spans="1:5" ht="23.25" outlineLevel="1" x14ac:dyDescent="0.25">
      <c r="A476" s="140">
        <v>66909</v>
      </c>
      <c r="B476" s="141" t="s">
        <v>13431</v>
      </c>
      <c r="C476" s="156" t="s">
        <v>8740</v>
      </c>
      <c r="D476" s="142">
        <v>8.85</v>
      </c>
      <c r="E476" s="143"/>
    </row>
    <row r="477" spans="1:5" ht="23.25" x14ac:dyDescent="0.25">
      <c r="A477" s="140">
        <v>67001</v>
      </c>
      <c r="B477" s="141" t="s">
        <v>13432</v>
      </c>
      <c r="C477" s="156" t="s">
        <v>8740</v>
      </c>
      <c r="D477" s="142">
        <v>20.16</v>
      </c>
      <c r="E477" s="143"/>
    </row>
    <row r="478" spans="1:5" ht="34.5" outlineLevel="1" x14ac:dyDescent="0.25">
      <c r="A478" s="140">
        <v>67002</v>
      </c>
      <c r="B478" s="141" t="s">
        <v>13433</v>
      </c>
      <c r="C478" s="156" t="s">
        <v>8780</v>
      </c>
      <c r="D478" s="142">
        <v>19.100000000000001</v>
      </c>
      <c r="E478" s="143"/>
    </row>
    <row r="479" spans="1:5" ht="34.5" x14ac:dyDescent="0.25">
      <c r="A479" s="140">
        <v>67003</v>
      </c>
      <c r="B479" s="141" t="s">
        <v>13434</v>
      </c>
      <c r="C479" s="156" t="s">
        <v>8780</v>
      </c>
      <c r="D479" s="142">
        <v>27.45</v>
      </c>
      <c r="E479" s="143"/>
    </row>
    <row r="480" spans="1:5" ht="34.5" outlineLevel="1" x14ac:dyDescent="0.25">
      <c r="A480" s="140">
        <v>67100</v>
      </c>
      <c r="B480" s="141" t="s">
        <v>13435</v>
      </c>
      <c r="C480" s="156" t="s">
        <v>8780</v>
      </c>
      <c r="D480" s="142">
        <v>243.48</v>
      </c>
      <c r="E480" s="143"/>
    </row>
    <row r="481" spans="1:5" ht="34.5" x14ac:dyDescent="0.25">
      <c r="A481" s="140">
        <v>67200</v>
      </c>
      <c r="B481" s="141" t="s">
        <v>13436</v>
      </c>
      <c r="C481" s="156" t="s">
        <v>8740</v>
      </c>
      <c r="D481" s="142">
        <v>322.5</v>
      </c>
      <c r="E481" s="143"/>
    </row>
    <row r="482" spans="1:5" outlineLevel="1" x14ac:dyDescent="0.25">
      <c r="A482" s="137">
        <v>70000</v>
      </c>
      <c r="B482" s="138" t="s">
        <v>13437</v>
      </c>
      <c r="C482" s="156" t="s">
        <v>17772</v>
      </c>
      <c r="D482" s="139"/>
    </row>
    <row r="483" spans="1:5" ht="23.25" x14ac:dyDescent="0.25">
      <c r="A483" s="140">
        <v>70100</v>
      </c>
      <c r="B483" s="141" t="s">
        <v>13438</v>
      </c>
      <c r="C483" s="156" t="s">
        <v>13472</v>
      </c>
      <c r="D483" s="142">
        <v>86.69</v>
      </c>
      <c r="E483" s="143"/>
    </row>
    <row r="484" spans="1:5" ht="23.25" outlineLevel="1" x14ac:dyDescent="0.25">
      <c r="A484" s="140">
        <v>70300</v>
      </c>
      <c r="B484" s="141" t="s">
        <v>13439</v>
      </c>
      <c r="C484" s="156" t="s">
        <v>13472</v>
      </c>
      <c r="D484" s="142" t="s">
        <v>12984</v>
      </c>
    </row>
    <row r="485" spans="1:5" ht="34.5" x14ac:dyDescent="0.25">
      <c r="A485" s="140">
        <v>70301</v>
      </c>
      <c r="B485" s="141" t="s">
        <v>13440</v>
      </c>
      <c r="C485" s="156" t="s">
        <v>8780</v>
      </c>
      <c r="D485" s="142">
        <v>226.58</v>
      </c>
      <c r="E485" s="143"/>
    </row>
    <row r="486" spans="1:5" ht="34.5" outlineLevel="1" x14ac:dyDescent="0.25">
      <c r="A486" s="140">
        <v>70302</v>
      </c>
      <c r="B486" s="141" t="s">
        <v>13441</v>
      </c>
      <c r="C486" s="156" t="s">
        <v>8780</v>
      </c>
      <c r="D486" s="142">
        <v>248.54</v>
      </c>
      <c r="E486" s="143"/>
    </row>
    <row r="487" spans="1:5" ht="34.5" x14ac:dyDescent="0.25">
      <c r="A487" s="140">
        <v>70303</v>
      </c>
      <c r="B487" s="141" t="s">
        <v>13442</v>
      </c>
      <c r="C487" s="156" t="s">
        <v>8780</v>
      </c>
      <c r="D487" s="142">
        <v>241.64</v>
      </c>
      <c r="E487" s="143"/>
    </row>
    <row r="488" spans="1:5" ht="34.5" outlineLevel="1" x14ac:dyDescent="0.25">
      <c r="A488" s="140">
        <v>70304</v>
      </c>
      <c r="B488" s="141" t="s">
        <v>13443</v>
      </c>
      <c r="C488" s="156" t="s">
        <v>8780</v>
      </c>
      <c r="D488" s="142">
        <v>264.51</v>
      </c>
      <c r="E488" s="143"/>
    </row>
    <row r="489" spans="1:5" ht="34.5" x14ac:dyDescent="0.25">
      <c r="A489" s="140">
        <v>70305</v>
      </c>
      <c r="B489" s="141" t="s">
        <v>13444</v>
      </c>
      <c r="C489" s="156" t="s">
        <v>8780</v>
      </c>
      <c r="D489" s="142">
        <v>321.8</v>
      </c>
      <c r="E489" s="143"/>
    </row>
    <row r="490" spans="1:5" ht="34.5" outlineLevel="1" x14ac:dyDescent="0.25">
      <c r="A490" s="140">
        <v>70306</v>
      </c>
      <c r="B490" s="141" t="s">
        <v>13445</v>
      </c>
      <c r="C490" s="156" t="s">
        <v>8780</v>
      </c>
      <c r="D490" s="142">
        <v>364.01</v>
      </c>
      <c r="E490" s="143"/>
    </row>
    <row r="491" spans="1:5" ht="23.25" x14ac:dyDescent="0.25">
      <c r="A491" s="140">
        <v>70500</v>
      </c>
      <c r="B491" s="141" t="s">
        <v>13446</v>
      </c>
      <c r="C491" s="156" t="s">
        <v>8780</v>
      </c>
      <c r="D491" s="142">
        <v>211.12</v>
      </c>
      <c r="E491" s="143"/>
    </row>
    <row r="492" spans="1:5" outlineLevel="1" x14ac:dyDescent="0.25">
      <c r="A492" s="140">
        <v>70600</v>
      </c>
      <c r="B492" s="141" t="s">
        <v>13447</v>
      </c>
      <c r="C492" s="156" t="s">
        <v>8780</v>
      </c>
      <c r="D492" s="142">
        <v>42.57</v>
      </c>
      <c r="E492" s="143"/>
    </row>
    <row r="493" spans="1:5" x14ac:dyDescent="0.25">
      <c r="A493" s="140">
        <v>70700</v>
      </c>
      <c r="B493" s="141" t="s">
        <v>13448</v>
      </c>
      <c r="C493" s="156" t="s">
        <v>8780</v>
      </c>
      <c r="D493" s="142">
        <v>48.43</v>
      </c>
      <c r="E493" s="143"/>
    </row>
    <row r="494" spans="1:5" outlineLevel="1" x14ac:dyDescent="0.25">
      <c r="A494" s="140">
        <v>70800</v>
      </c>
      <c r="B494" s="141" t="s">
        <v>13449</v>
      </c>
      <c r="C494" s="160"/>
      <c r="D494" s="142">
        <v>8.42</v>
      </c>
      <c r="E494" s="143"/>
    </row>
    <row r="495" spans="1:5" x14ac:dyDescent="0.25">
      <c r="A495" s="140">
        <v>70900</v>
      </c>
      <c r="B495" s="141" t="s">
        <v>13450</v>
      </c>
      <c r="C495" s="156" t="s">
        <v>8808</v>
      </c>
      <c r="D495" s="142">
        <v>7.71</v>
      </c>
      <c r="E495" s="143"/>
    </row>
    <row r="496" spans="1:5" outlineLevel="1" x14ac:dyDescent="0.25">
      <c r="A496" s="140">
        <v>71000</v>
      </c>
      <c r="B496" s="141" t="s">
        <v>13451</v>
      </c>
      <c r="C496" s="156" t="s">
        <v>8808</v>
      </c>
      <c r="D496" s="142">
        <v>7.59</v>
      </c>
      <c r="E496" s="143"/>
    </row>
    <row r="497" spans="1:5" x14ac:dyDescent="0.25">
      <c r="A497" s="140">
        <v>71100</v>
      </c>
      <c r="B497" s="141" t="s">
        <v>13452</v>
      </c>
      <c r="C497" s="156" t="s">
        <v>8808</v>
      </c>
      <c r="D497" s="142">
        <v>8.49</v>
      </c>
      <c r="E497" s="143"/>
    </row>
    <row r="498" spans="1:5" outlineLevel="1" x14ac:dyDescent="0.25">
      <c r="A498" s="140">
        <v>71200</v>
      </c>
      <c r="B498" s="141" t="s">
        <v>13453</v>
      </c>
      <c r="C498" s="156" t="s">
        <v>8808</v>
      </c>
      <c r="D498" s="142">
        <v>7.43</v>
      </c>
      <c r="E498" s="143"/>
    </row>
    <row r="499" spans="1:5" x14ac:dyDescent="0.25">
      <c r="A499" s="140">
        <v>71300</v>
      </c>
      <c r="B499" s="141" t="s">
        <v>13454</v>
      </c>
      <c r="C499" s="156" t="s">
        <v>8808</v>
      </c>
      <c r="D499" s="142">
        <v>311.99</v>
      </c>
      <c r="E499" s="143"/>
    </row>
    <row r="500" spans="1:5" outlineLevel="1" x14ac:dyDescent="0.25">
      <c r="A500" s="140">
        <v>71400</v>
      </c>
      <c r="B500" s="141" t="s">
        <v>13455</v>
      </c>
      <c r="C500" s="156" t="s">
        <v>8808</v>
      </c>
      <c r="D500" s="142">
        <v>321.69</v>
      </c>
      <c r="E500" s="143"/>
    </row>
    <row r="501" spans="1:5" x14ac:dyDescent="0.25">
      <c r="A501" s="140">
        <v>71500</v>
      </c>
      <c r="B501" s="141" t="s">
        <v>13456</v>
      </c>
      <c r="C501" s="156" t="s">
        <v>8808</v>
      </c>
      <c r="D501" s="142">
        <v>331.47</v>
      </c>
      <c r="E501" s="143"/>
    </row>
    <row r="502" spans="1:5" outlineLevel="1" x14ac:dyDescent="0.25">
      <c r="A502" s="140">
        <v>71600</v>
      </c>
      <c r="B502" s="141" t="s">
        <v>13457</v>
      </c>
      <c r="C502" s="156" t="s">
        <v>8780</v>
      </c>
      <c r="D502" s="142">
        <v>341.62</v>
      </c>
      <c r="E502" s="143"/>
    </row>
    <row r="503" spans="1:5" x14ac:dyDescent="0.25">
      <c r="A503" s="140">
        <v>71700</v>
      </c>
      <c r="B503" s="141" t="s">
        <v>13458</v>
      </c>
      <c r="C503" s="156" t="s">
        <v>12984</v>
      </c>
      <c r="D503" s="142">
        <v>352.15</v>
      </c>
      <c r="E503" s="143"/>
    </row>
    <row r="504" spans="1:5" outlineLevel="1" x14ac:dyDescent="0.25">
      <c r="A504" s="140">
        <v>71800</v>
      </c>
      <c r="B504" s="141" t="s">
        <v>13459</v>
      </c>
      <c r="C504" s="156" t="s">
        <v>8780</v>
      </c>
      <c r="D504" s="142">
        <v>298.44</v>
      </c>
      <c r="E504" s="143"/>
    </row>
    <row r="505" spans="1:5" x14ac:dyDescent="0.25">
      <c r="A505" s="140">
        <v>71900</v>
      </c>
      <c r="B505" s="141" t="s">
        <v>13460</v>
      </c>
      <c r="C505" s="156" t="s">
        <v>8780</v>
      </c>
      <c r="D505" s="142">
        <v>34.22</v>
      </c>
      <c r="E505" s="143"/>
    </row>
    <row r="506" spans="1:5" outlineLevel="1" x14ac:dyDescent="0.25">
      <c r="A506" s="140">
        <v>72000</v>
      </c>
      <c r="B506" s="141" t="s">
        <v>13461</v>
      </c>
      <c r="C506" s="156" t="s">
        <v>12984</v>
      </c>
      <c r="D506" s="142">
        <v>563.19000000000005</v>
      </c>
      <c r="E506" s="143"/>
    </row>
    <row r="507" spans="1:5" ht="23.25" x14ac:dyDescent="0.25">
      <c r="A507" s="140">
        <v>72200</v>
      </c>
      <c r="B507" s="141" t="s">
        <v>13462</v>
      </c>
      <c r="C507" s="156" t="s">
        <v>8780</v>
      </c>
      <c r="D507" s="142">
        <v>165.27</v>
      </c>
      <c r="E507" s="143"/>
    </row>
    <row r="508" spans="1:5" ht="23.25" outlineLevel="1" x14ac:dyDescent="0.25">
      <c r="A508" s="140">
        <v>72300</v>
      </c>
      <c r="B508" s="141" t="s">
        <v>13463</v>
      </c>
      <c r="C508" s="156" t="s">
        <v>8780</v>
      </c>
      <c r="D508" s="142">
        <v>621.58000000000004</v>
      </c>
      <c r="E508" s="143"/>
    </row>
    <row r="509" spans="1:5" ht="23.25" x14ac:dyDescent="0.25">
      <c r="A509" s="140">
        <v>72400</v>
      </c>
      <c r="B509" s="141" t="s">
        <v>13464</v>
      </c>
      <c r="C509" s="156" t="s">
        <v>8780</v>
      </c>
      <c r="D509" s="142">
        <v>510.19</v>
      </c>
      <c r="E509" s="143"/>
    </row>
    <row r="510" spans="1:5" ht="23.25" outlineLevel="1" x14ac:dyDescent="0.25">
      <c r="A510" s="140">
        <v>72500</v>
      </c>
      <c r="B510" s="141" t="s">
        <v>13465</v>
      </c>
      <c r="C510" s="156" t="s">
        <v>17773</v>
      </c>
      <c r="D510" s="142">
        <v>665.24</v>
      </c>
      <c r="E510" s="143"/>
    </row>
    <row r="511" spans="1:5" ht="23.25" x14ac:dyDescent="0.25">
      <c r="A511" s="140">
        <v>72600</v>
      </c>
      <c r="B511" s="141" t="s">
        <v>13466</v>
      </c>
      <c r="C511" s="156" t="s">
        <v>8740</v>
      </c>
      <c r="D511" s="142">
        <v>572.86</v>
      </c>
      <c r="E511" s="143"/>
    </row>
    <row r="512" spans="1:5" ht="23.25" outlineLevel="1" x14ac:dyDescent="0.25">
      <c r="A512" s="140">
        <v>73000</v>
      </c>
      <c r="B512" s="141" t="s">
        <v>13467</v>
      </c>
      <c r="C512" s="156" t="s">
        <v>9041</v>
      </c>
      <c r="D512" s="142">
        <v>173.04</v>
      </c>
      <c r="E512" s="143"/>
    </row>
    <row r="513" spans="1:5" ht="23.25" x14ac:dyDescent="0.25">
      <c r="A513" s="140">
        <v>73100</v>
      </c>
      <c r="B513" s="141" t="s">
        <v>13468</v>
      </c>
      <c r="C513" s="156" t="s">
        <v>9041</v>
      </c>
      <c r="D513" s="142">
        <v>196.86</v>
      </c>
      <c r="E513" s="143"/>
    </row>
    <row r="514" spans="1:5" ht="23.25" outlineLevel="1" x14ac:dyDescent="0.25">
      <c r="A514" s="140">
        <v>73200</v>
      </c>
      <c r="B514" s="141" t="s">
        <v>13469</v>
      </c>
      <c r="C514" s="156" t="s">
        <v>9041</v>
      </c>
      <c r="D514" s="142">
        <v>212.11</v>
      </c>
      <c r="E514" s="143"/>
    </row>
    <row r="515" spans="1:5" ht="23.25" x14ac:dyDescent="0.25">
      <c r="A515" s="140">
        <v>73400</v>
      </c>
      <c r="B515" s="141" t="s">
        <v>13470</v>
      </c>
      <c r="C515" s="156" t="s">
        <v>9041</v>
      </c>
      <c r="D515" s="142">
        <v>514.52</v>
      </c>
      <c r="E515" s="143"/>
    </row>
    <row r="516" spans="1:5" outlineLevel="1" x14ac:dyDescent="0.25">
      <c r="A516" s="140">
        <v>73500</v>
      </c>
      <c r="B516" s="141" t="s">
        <v>13391</v>
      </c>
      <c r="C516" s="156" t="s">
        <v>9041</v>
      </c>
      <c r="D516" s="142">
        <v>1.1599999999999999</v>
      </c>
      <c r="E516" s="143"/>
    </row>
    <row r="517" spans="1:5" ht="23.25" x14ac:dyDescent="0.25">
      <c r="A517" s="140">
        <v>73600</v>
      </c>
      <c r="B517" s="141" t="s">
        <v>13471</v>
      </c>
      <c r="C517" s="156" t="s">
        <v>8740</v>
      </c>
      <c r="D517" s="142">
        <v>5.56</v>
      </c>
      <c r="E517" s="143"/>
    </row>
    <row r="518" spans="1:5" ht="23.25" outlineLevel="1" x14ac:dyDescent="0.25">
      <c r="A518" s="140">
        <v>73700</v>
      </c>
      <c r="B518" s="141" t="s">
        <v>13473</v>
      </c>
      <c r="C518" s="156" t="s">
        <v>8740</v>
      </c>
      <c r="D518" s="142">
        <v>3.45</v>
      </c>
      <c r="E518" s="143"/>
    </row>
    <row r="519" spans="1:5" ht="34.5" x14ac:dyDescent="0.25">
      <c r="A519" s="140">
        <v>74001</v>
      </c>
      <c r="B519" s="141" t="s">
        <v>13474</v>
      </c>
      <c r="C519" s="156" t="s">
        <v>8740</v>
      </c>
      <c r="D519" s="142">
        <v>8.52</v>
      </c>
      <c r="E519" s="143"/>
    </row>
    <row r="520" spans="1:5" ht="34.5" outlineLevel="1" x14ac:dyDescent="0.25">
      <c r="A520" s="140">
        <v>74002</v>
      </c>
      <c r="B520" s="141" t="s">
        <v>13475</v>
      </c>
      <c r="C520" s="156" t="s">
        <v>8740</v>
      </c>
      <c r="D520" s="142">
        <v>9.02</v>
      </c>
      <c r="E520" s="143"/>
    </row>
    <row r="521" spans="1:5" ht="34.5" x14ac:dyDescent="0.25">
      <c r="A521" s="140">
        <v>74003</v>
      </c>
      <c r="B521" s="141" t="s">
        <v>13476</v>
      </c>
      <c r="C521" s="156" t="s">
        <v>8740</v>
      </c>
      <c r="D521" s="142">
        <v>9.41</v>
      </c>
      <c r="E521" s="143"/>
    </row>
    <row r="522" spans="1:5" ht="34.5" outlineLevel="1" x14ac:dyDescent="0.25">
      <c r="A522" s="140">
        <v>74004</v>
      </c>
      <c r="B522" s="141" t="s">
        <v>13477</v>
      </c>
      <c r="C522" s="156" t="s">
        <v>8740</v>
      </c>
      <c r="D522" s="142">
        <v>9.94</v>
      </c>
      <c r="E522" s="143"/>
    </row>
    <row r="523" spans="1:5" ht="34.5" x14ac:dyDescent="0.25">
      <c r="A523" s="140">
        <v>74005</v>
      </c>
      <c r="B523" s="141" t="s">
        <v>13478</v>
      </c>
      <c r="C523" s="156" t="s">
        <v>8740</v>
      </c>
      <c r="D523" s="142">
        <v>10.78</v>
      </c>
      <c r="E523" s="143"/>
    </row>
    <row r="524" spans="1:5" ht="34.5" outlineLevel="1" x14ac:dyDescent="0.25">
      <c r="A524" s="140">
        <v>74006</v>
      </c>
      <c r="B524" s="141" t="s">
        <v>13479</v>
      </c>
      <c r="C524" s="156" t="s">
        <v>8780</v>
      </c>
      <c r="D524" s="142">
        <v>10.69</v>
      </c>
      <c r="E524" s="143"/>
    </row>
    <row r="525" spans="1:5" ht="34.5" x14ac:dyDescent="0.25">
      <c r="A525" s="140">
        <v>74007</v>
      </c>
      <c r="B525" s="141" t="s">
        <v>13480</v>
      </c>
      <c r="C525" s="156" t="s">
        <v>8780</v>
      </c>
      <c r="D525" s="142">
        <v>12.51</v>
      </c>
      <c r="E525" s="143"/>
    </row>
    <row r="526" spans="1:5" ht="34.5" outlineLevel="1" x14ac:dyDescent="0.25">
      <c r="A526" s="140">
        <v>74008</v>
      </c>
      <c r="B526" s="141" t="s">
        <v>13481</v>
      </c>
      <c r="C526" s="156" t="s">
        <v>8780</v>
      </c>
      <c r="D526" s="142">
        <v>14.55</v>
      </c>
      <c r="E526" s="143"/>
    </row>
    <row r="527" spans="1:5" ht="34.5" x14ac:dyDescent="0.25">
      <c r="A527" s="140">
        <v>74009</v>
      </c>
      <c r="B527" s="141" t="s">
        <v>13482</v>
      </c>
      <c r="C527" s="156" t="s">
        <v>8780</v>
      </c>
      <c r="D527" s="142">
        <v>15.04</v>
      </c>
      <c r="E527" s="143"/>
    </row>
    <row r="528" spans="1:5" outlineLevel="1" x14ac:dyDescent="0.25">
      <c r="A528" s="137">
        <v>80000</v>
      </c>
      <c r="B528" s="138" t="s">
        <v>13483</v>
      </c>
      <c r="C528" s="156" t="s">
        <v>8740</v>
      </c>
      <c r="D528" s="139"/>
    </row>
    <row r="529" spans="1:5" ht="23.25" x14ac:dyDescent="0.25">
      <c r="A529" s="140">
        <v>80100</v>
      </c>
      <c r="B529" s="141" t="s">
        <v>13484</v>
      </c>
      <c r="C529" s="156" t="s">
        <v>8740</v>
      </c>
      <c r="D529" s="142">
        <v>75.14</v>
      </c>
      <c r="E529" s="143"/>
    </row>
    <row r="530" spans="1:5" outlineLevel="1" x14ac:dyDescent="0.25">
      <c r="A530" s="140">
        <v>80200</v>
      </c>
      <c r="B530" s="141" t="s">
        <v>13485</v>
      </c>
      <c r="C530" s="156" t="s">
        <v>8780</v>
      </c>
      <c r="D530" s="142">
        <v>56.25</v>
      </c>
      <c r="E530" s="143"/>
    </row>
    <row r="531" spans="1:5" x14ac:dyDescent="0.25">
      <c r="A531" s="140">
        <v>80300</v>
      </c>
      <c r="B531" s="141" t="s">
        <v>13486</v>
      </c>
      <c r="C531" s="156" t="s">
        <v>8780</v>
      </c>
      <c r="D531" s="142">
        <v>67.150000000000006</v>
      </c>
      <c r="E531" s="143"/>
    </row>
    <row r="532" spans="1:5" outlineLevel="1" x14ac:dyDescent="0.25">
      <c r="A532" s="140">
        <v>80400</v>
      </c>
      <c r="B532" s="141" t="s">
        <v>13487</v>
      </c>
      <c r="C532" s="156" t="s">
        <v>8780</v>
      </c>
      <c r="D532" s="142">
        <v>82.21</v>
      </c>
      <c r="E532" s="143"/>
    </row>
    <row r="533" spans="1:5" x14ac:dyDescent="0.25">
      <c r="A533" s="140">
        <v>80500</v>
      </c>
      <c r="B533" s="141" t="s">
        <v>13488</v>
      </c>
      <c r="C533" s="156" t="s">
        <v>8780</v>
      </c>
      <c r="D533" s="142">
        <v>93.03</v>
      </c>
      <c r="E533" s="143"/>
    </row>
    <row r="534" spans="1:5" ht="23.25" outlineLevel="1" x14ac:dyDescent="0.25">
      <c r="A534" s="140">
        <v>80600</v>
      </c>
      <c r="B534" s="141" t="s">
        <v>13489</v>
      </c>
      <c r="C534" s="156" t="s">
        <v>8780</v>
      </c>
      <c r="D534" s="142">
        <v>199.31</v>
      </c>
      <c r="E534" s="143"/>
    </row>
    <row r="535" spans="1:5" ht="23.25" x14ac:dyDescent="0.25">
      <c r="A535" s="140">
        <v>80700</v>
      </c>
      <c r="B535" s="141" t="s">
        <v>13490</v>
      </c>
      <c r="C535" s="156" t="s">
        <v>8780</v>
      </c>
      <c r="D535" s="142">
        <v>304.58999999999997</v>
      </c>
      <c r="E535" s="143"/>
    </row>
    <row r="536" spans="1:5" outlineLevel="1" x14ac:dyDescent="0.25">
      <c r="A536" s="140">
        <v>81300</v>
      </c>
      <c r="B536" s="141" t="s">
        <v>13491</v>
      </c>
      <c r="C536" s="156" t="s">
        <v>8808</v>
      </c>
      <c r="D536" s="142">
        <v>53.88</v>
      </c>
      <c r="E536" s="143"/>
    </row>
    <row r="537" spans="1:5" x14ac:dyDescent="0.25">
      <c r="A537" s="140">
        <v>81400</v>
      </c>
      <c r="B537" s="141" t="s">
        <v>13492</v>
      </c>
      <c r="C537" s="156" t="s">
        <v>8808</v>
      </c>
      <c r="D537" s="142" t="s">
        <v>12984</v>
      </c>
    </row>
    <row r="538" spans="1:5" outlineLevel="1" x14ac:dyDescent="0.25">
      <c r="A538" s="140">
        <v>81401</v>
      </c>
      <c r="B538" s="141" t="s">
        <v>13493</v>
      </c>
      <c r="C538" s="156" t="s">
        <v>17762</v>
      </c>
      <c r="D538" s="142">
        <v>67.92</v>
      </c>
      <c r="E538" s="143"/>
    </row>
    <row r="539" spans="1:5" outlineLevel="1" x14ac:dyDescent="0.25">
      <c r="A539" s="140">
        <v>81402</v>
      </c>
      <c r="B539" s="141" t="s">
        <v>13494</v>
      </c>
      <c r="C539" s="156" t="s">
        <v>17762</v>
      </c>
      <c r="D539" s="142">
        <v>54.49</v>
      </c>
      <c r="E539" s="143"/>
    </row>
    <row r="540" spans="1:5" outlineLevel="1" x14ac:dyDescent="0.25">
      <c r="A540" s="140">
        <v>81500</v>
      </c>
      <c r="B540" s="141" t="s">
        <v>13495</v>
      </c>
      <c r="C540" s="156" t="s">
        <v>12984</v>
      </c>
      <c r="D540" s="142" t="s">
        <v>12984</v>
      </c>
    </row>
    <row r="541" spans="1:5" ht="23.25" outlineLevel="1" x14ac:dyDescent="0.25">
      <c r="A541" s="140">
        <v>81501</v>
      </c>
      <c r="B541" s="141" t="s">
        <v>13496</v>
      </c>
      <c r="C541" s="156" t="s">
        <v>8808</v>
      </c>
      <c r="D541" s="142">
        <v>71.75</v>
      </c>
      <c r="E541" s="143"/>
    </row>
    <row r="542" spans="1:5" outlineLevel="1" x14ac:dyDescent="0.25">
      <c r="A542" s="140">
        <v>81502</v>
      </c>
      <c r="B542" s="141" t="s">
        <v>13497</v>
      </c>
      <c r="C542" s="156" t="s">
        <v>8780</v>
      </c>
      <c r="D542" s="142">
        <v>58.32</v>
      </c>
      <c r="E542" s="143"/>
    </row>
    <row r="543" spans="1:5" outlineLevel="1" x14ac:dyDescent="0.25">
      <c r="A543" s="140">
        <v>81600</v>
      </c>
      <c r="B543" s="141" t="s">
        <v>13498</v>
      </c>
      <c r="C543" s="156" t="s">
        <v>8740</v>
      </c>
      <c r="D543" s="142">
        <v>78.64</v>
      </c>
      <c r="E543" s="143"/>
    </row>
    <row r="544" spans="1:5" ht="23.25" outlineLevel="1" x14ac:dyDescent="0.25">
      <c r="A544" s="140">
        <v>81801</v>
      </c>
      <c r="B544" s="141" t="s">
        <v>13499</v>
      </c>
      <c r="C544" s="156" t="s">
        <v>8740</v>
      </c>
      <c r="D544" s="142">
        <v>4.16</v>
      </c>
      <c r="E544" s="143"/>
    </row>
    <row r="545" spans="1:5" ht="23.25" outlineLevel="1" x14ac:dyDescent="0.25">
      <c r="A545" s="140">
        <v>81802</v>
      </c>
      <c r="B545" s="141" t="s">
        <v>13500</v>
      </c>
      <c r="C545" s="156" t="s">
        <v>8740</v>
      </c>
      <c r="D545" s="142">
        <v>21.88</v>
      </c>
      <c r="E545" s="143"/>
    </row>
    <row r="546" spans="1:5" outlineLevel="1" x14ac:dyDescent="0.25">
      <c r="A546" s="140">
        <v>81900</v>
      </c>
      <c r="B546" s="141" t="s">
        <v>13449</v>
      </c>
      <c r="C546" s="156" t="s">
        <v>8753</v>
      </c>
      <c r="D546" s="142">
        <v>8.42</v>
      </c>
      <c r="E546" s="143"/>
    </row>
    <row r="547" spans="1:5" x14ac:dyDescent="0.25">
      <c r="A547" s="140">
        <v>82000</v>
      </c>
      <c r="B547" s="141" t="s">
        <v>13501</v>
      </c>
      <c r="C547" s="156" t="s">
        <v>8753</v>
      </c>
      <c r="D547" s="142">
        <v>7.71</v>
      </c>
      <c r="E547" s="143"/>
    </row>
    <row r="548" spans="1:5" ht="23.25" outlineLevel="1" x14ac:dyDescent="0.25">
      <c r="A548" s="140">
        <v>82100</v>
      </c>
      <c r="B548" s="141" t="s">
        <v>13502</v>
      </c>
      <c r="C548" s="156" t="s">
        <v>8753</v>
      </c>
      <c r="D548" s="142">
        <v>7.59</v>
      </c>
      <c r="E548" s="143"/>
    </row>
    <row r="549" spans="1:5" outlineLevel="1" x14ac:dyDescent="0.25">
      <c r="A549" s="140">
        <v>82200</v>
      </c>
      <c r="B549" s="141" t="s">
        <v>13452</v>
      </c>
      <c r="C549" s="156" t="s">
        <v>8753</v>
      </c>
      <c r="D549" s="142">
        <v>8.49</v>
      </c>
      <c r="E549" s="143"/>
    </row>
    <row r="550" spans="1:5" outlineLevel="1" x14ac:dyDescent="0.25">
      <c r="A550" s="140">
        <v>82300</v>
      </c>
      <c r="B550" s="141" t="s">
        <v>13453</v>
      </c>
      <c r="C550" s="156" t="s">
        <v>8808</v>
      </c>
      <c r="D550" s="142">
        <v>7.43</v>
      </c>
      <c r="E550" s="143"/>
    </row>
    <row r="551" spans="1:5" ht="23.25" outlineLevel="1" x14ac:dyDescent="0.25">
      <c r="A551" s="140">
        <v>82400</v>
      </c>
      <c r="B551" s="141" t="s">
        <v>13503</v>
      </c>
      <c r="C551" s="156" t="s">
        <v>8808</v>
      </c>
      <c r="D551" s="142">
        <v>329.26</v>
      </c>
      <c r="E551" s="143"/>
    </row>
    <row r="552" spans="1:5" ht="23.25" outlineLevel="1" x14ac:dyDescent="0.25">
      <c r="A552" s="140">
        <v>82500</v>
      </c>
      <c r="B552" s="141" t="s">
        <v>13504</v>
      </c>
      <c r="C552" s="156" t="s">
        <v>9041</v>
      </c>
      <c r="D552" s="142">
        <v>338.64</v>
      </c>
      <c r="E552" s="143"/>
    </row>
    <row r="553" spans="1:5" ht="23.25" outlineLevel="1" x14ac:dyDescent="0.25">
      <c r="A553" s="140">
        <v>82600</v>
      </c>
      <c r="B553" s="141" t="s">
        <v>13505</v>
      </c>
      <c r="C553" s="156" t="s">
        <v>9041</v>
      </c>
      <c r="D553" s="142">
        <v>348.94</v>
      </c>
      <c r="E553" s="143"/>
    </row>
    <row r="554" spans="1:5" ht="23.25" outlineLevel="1" x14ac:dyDescent="0.25">
      <c r="A554" s="140">
        <v>82700</v>
      </c>
      <c r="B554" s="141" t="s">
        <v>13506</v>
      </c>
      <c r="C554" s="156" t="s">
        <v>9041</v>
      </c>
      <c r="D554" s="142">
        <v>359.32</v>
      </c>
      <c r="E554" s="143"/>
    </row>
    <row r="555" spans="1:5" ht="23.25" outlineLevel="1" x14ac:dyDescent="0.25">
      <c r="A555" s="140">
        <v>82800</v>
      </c>
      <c r="B555" s="141" t="s">
        <v>13507</v>
      </c>
      <c r="C555" s="156" t="s">
        <v>8753</v>
      </c>
      <c r="D555" s="142">
        <v>370.08</v>
      </c>
      <c r="E555" s="143"/>
    </row>
    <row r="556" spans="1:5" ht="23.25" outlineLevel="1" x14ac:dyDescent="0.25">
      <c r="A556" s="140">
        <v>82900</v>
      </c>
      <c r="B556" s="141" t="s">
        <v>13508</v>
      </c>
      <c r="C556" s="156" t="s">
        <v>8753</v>
      </c>
      <c r="D556" s="142">
        <v>503.36</v>
      </c>
      <c r="E556" s="143"/>
    </row>
    <row r="557" spans="1:5" x14ac:dyDescent="0.25">
      <c r="A557" s="140">
        <v>83000</v>
      </c>
      <c r="B557" s="141" t="s">
        <v>13509</v>
      </c>
      <c r="C557" s="156" t="s">
        <v>8753</v>
      </c>
      <c r="D557" s="142">
        <v>677.32</v>
      </c>
      <c r="E557" s="143"/>
    </row>
    <row r="558" spans="1:5" outlineLevel="1" x14ac:dyDescent="0.25">
      <c r="A558" s="140">
        <v>83100</v>
      </c>
      <c r="B558" s="141" t="s">
        <v>13510</v>
      </c>
      <c r="C558" s="156" t="s">
        <v>8808</v>
      </c>
      <c r="D558" s="142">
        <v>171.64</v>
      </c>
      <c r="E558" s="143"/>
    </row>
    <row r="559" spans="1:5" x14ac:dyDescent="0.25">
      <c r="A559" s="140">
        <v>83200</v>
      </c>
      <c r="B559" s="141" t="s">
        <v>13511</v>
      </c>
      <c r="C559" s="156" t="s">
        <v>8780</v>
      </c>
      <c r="D559" s="142">
        <v>100.29</v>
      </c>
      <c r="E559" s="143"/>
    </row>
    <row r="560" spans="1:5" outlineLevel="1" x14ac:dyDescent="0.25">
      <c r="A560" s="140">
        <v>83300</v>
      </c>
      <c r="B560" s="141" t="s">
        <v>13512</v>
      </c>
      <c r="C560" s="156" t="s">
        <v>8808</v>
      </c>
      <c r="D560" s="142">
        <v>49.6</v>
      </c>
      <c r="E560" s="143"/>
    </row>
    <row r="561" spans="1:5" x14ac:dyDescent="0.25">
      <c r="A561" s="140">
        <v>83400</v>
      </c>
      <c r="B561" s="141" t="s">
        <v>13513</v>
      </c>
      <c r="C561" s="156" t="s">
        <v>8808</v>
      </c>
      <c r="D561" s="142">
        <v>66.010000000000005</v>
      </c>
      <c r="E561" s="143"/>
    </row>
    <row r="562" spans="1:5" outlineLevel="1" x14ac:dyDescent="0.25">
      <c r="A562" s="140">
        <v>83500</v>
      </c>
      <c r="B562" s="141" t="s">
        <v>13514</v>
      </c>
      <c r="C562" s="156" t="s">
        <v>9041</v>
      </c>
      <c r="D562" s="142">
        <v>315.95</v>
      </c>
      <c r="E562" s="143"/>
    </row>
    <row r="563" spans="1:5" x14ac:dyDescent="0.25">
      <c r="A563" s="140">
        <v>83600</v>
      </c>
      <c r="B563" s="141" t="s">
        <v>13515</v>
      </c>
      <c r="C563" s="156" t="s">
        <v>8808</v>
      </c>
      <c r="D563" s="142">
        <v>497.74</v>
      </c>
      <c r="E563" s="143"/>
    </row>
    <row r="564" spans="1:5" outlineLevel="1" x14ac:dyDescent="0.25">
      <c r="A564" s="140">
        <v>83700</v>
      </c>
      <c r="B564" s="141" t="s">
        <v>13516</v>
      </c>
      <c r="C564" s="156" t="s">
        <v>8808</v>
      </c>
      <c r="D564" s="142">
        <v>8.36</v>
      </c>
      <c r="E564" s="143"/>
    </row>
    <row r="565" spans="1:5" x14ac:dyDescent="0.25">
      <c r="A565" s="140">
        <v>83800</v>
      </c>
      <c r="B565" s="141" t="s">
        <v>13517</v>
      </c>
      <c r="C565" s="156" t="s">
        <v>8808</v>
      </c>
      <c r="D565" s="142">
        <v>42.37</v>
      </c>
      <c r="E565" s="143"/>
    </row>
    <row r="566" spans="1:5" outlineLevel="1" x14ac:dyDescent="0.25">
      <c r="A566" s="140">
        <v>83900</v>
      </c>
      <c r="B566" s="141" t="s">
        <v>13518</v>
      </c>
      <c r="C566" s="156" t="s">
        <v>8753</v>
      </c>
      <c r="D566" s="142">
        <v>23.99</v>
      </c>
      <c r="E566" s="143"/>
    </row>
    <row r="567" spans="1:5" x14ac:dyDescent="0.25">
      <c r="A567" s="140">
        <v>84000</v>
      </c>
      <c r="B567" s="141" t="s">
        <v>13519</v>
      </c>
      <c r="C567" s="156" t="s">
        <v>8740</v>
      </c>
      <c r="D567" s="142">
        <v>15.29</v>
      </c>
      <c r="E567" s="143"/>
    </row>
    <row r="568" spans="1:5" outlineLevel="1" x14ac:dyDescent="0.25">
      <c r="A568" s="140">
        <v>84100</v>
      </c>
      <c r="B568" s="141" t="s">
        <v>13520</v>
      </c>
      <c r="C568" s="156" t="s">
        <v>17769</v>
      </c>
      <c r="D568" s="142">
        <v>56.88</v>
      </c>
      <c r="E568" s="143"/>
    </row>
    <row r="569" spans="1:5" x14ac:dyDescent="0.25">
      <c r="A569" s="140">
        <v>84200</v>
      </c>
      <c r="B569" s="141" t="s">
        <v>13521</v>
      </c>
      <c r="C569" s="156" t="s">
        <v>8740</v>
      </c>
      <c r="D569" s="142">
        <v>133.4</v>
      </c>
      <c r="E569" s="143"/>
    </row>
    <row r="570" spans="1:5" outlineLevel="1" x14ac:dyDescent="0.25">
      <c r="A570" s="140">
        <v>84300</v>
      </c>
      <c r="B570" s="141" t="s">
        <v>13522</v>
      </c>
      <c r="C570" s="160"/>
      <c r="D570" s="142">
        <v>49.38</v>
      </c>
      <c r="E570" s="143"/>
    </row>
    <row r="571" spans="1:5" x14ac:dyDescent="0.25">
      <c r="A571" s="140">
        <v>84400</v>
      </c>
      <c r="B571" s="141" t="s">
        <v>13523</v>
      </c>
      <c r="C571" s="156" t="s">
        <v>8780</v>
      </c>
      <c r="D571" s="142">
        <v>101.43</v>
      </c>
      <c r="E571" s="143"/>
    </row>
    <row r="572" spans="1:5" outlineLevel="1" x14ac:dyDescent="0.25">
      <c r="A572" s="140">
        <v>84500</v>
      </c>
      <c r="B572" s="141" t="s">
        <v>13524</v>
      </c>
      <c r="C572" s="156" t="s">
        <v>8780</v>
      </c>
      <c r="D572" s="142">
        <v>105.29</v>
      </c>
      <c r="E572" s="143"/>
    </row>
    <row r="573" spans="1:5" x14ac:dyDescent="0.25">
      <c r="A573" s="140">
        <v>84600</v>
      </c>
      <c r="B573" s="141" t="s">
        <v>13525</v>
      </c>
      <c r="C573" s="156" t="s">
        <v>8780</v>
      </c>
      <c r="D573" s="142">
        <v>129.11000000000001</v>
      </c>
      <c r="E573" s="143"/>
    </row>
    <row r="574" spans="1:5" outlineLevel="1" x14ac:dyDescent="0.25">
      <c r="A574" s="140">
        <v>84800</v>
      </c>
      <c r="B574" s="141" t="s">
        <v>13526</v>
      </c>
      <c r="C574" s="156" t="s">
        <v>8780</v>
      </c>
      <c r="D574" s="142" t="s">
        <v>12984</v>
      </c>
    </row>
    <row r="575" spans="1:5" x14ac:dyDescent="0.25">
      <c r="A575" s="140">
        <v>84801</v>
      </c>
      <c r="B575" s="141" t="s">
        <v>13527</v>
      </c>
      <c r="C575" s="160"/>
      <c r="D575" s="142">
        <v>702.88</v>
      </c>
      <c r="E575" s="143"/>
    </row>
    <row r="576" spans="1:5" outlineLevel="1" x14ac:dyDescent="0.25">
      <c r="A576" s="140">
        <v>84802</v>
      </c>
      <c r="B576" s="141" t="s">
        <v>13528</v>
      </c>
      <c r="C576" s="156" t="s">
        <v>12984</v>
      </c>
      <c r="D576" s="142">
        <v>55.23</v>
      </c>
      <c r="E576" s="143"/>
    </row>
    <row r="577" spans="1:5" x14ac:dyDescent="0.25">
      <c r="A577" s="140">
        <v>84900</v>
      </c>
      <c r="B577" s="141" t="s">
        <v>13529</v>
      </c>
      <c r="C577" s="156" t="s">
        <v>17774</v>
      </c>
      <c r="D577" s="142">
        <v>138.56</v>
      </c>
      <c r="E577" s="143"/>
    </row>
    <row r="578" spans="1:5" outlineLevel="1" x14ac:dyDescent="0.25">
      <c r="A578" s="140">
        <v>85000</v>
      </c>
      <c r="B578" s="141" t="s">
        <v>13530</v>
      </c>
      <c r="C578" s="156" t="s">
        <v>8740</v>
      </c>
      <c r="D578" s="142">
        <v>59.84</v>
      </c>
      <c r="E578" s="143"/>
    </row>
    <row r="579" spans="1:5" x14ac:dyDescent="0.25">
      <c r="A579" s="140">
        <v>85100</v>
      </c>
      <c r="B579" s="141" t="s">
        <v>13531</v>
      </c>
      <c r="C579" s="156" t="s">
        <v>8780</v>
      </c>
      <c r="D579" s="142">
        <v>277.13</v>
      </c>
      <c r="E579" s="143"/>
    </row>
    <row r="580" spans="1:5" outlineLevel="1" x14ac:dyDescent="0.25">
      <c r="A580" s="140">
        <v>85300</v>
      </c>
      <c r="B580" s="141" t="s">
        <v>13532</v>
      </c>
      <c r="C580" s="156" t="s">
        <v>8780</v>
      </c>
      <c r="D580" s="142">
        <v>89.6</v>
      </c>
      <c r="E580" s="143"/>
    </row>
    <row r="581" spans="1:5" x14ac:dyDescent="0.25">
      <c r="A581" s="140">
        <v>85400</v>
      </c>
      <c r="B581" s="141" t="s">
        <v>13533</v>
      </c>
      <c r="C581" s="156" t="s">
        <v>8780</v>
      </c>
      <c r="D581" s="142">
        <v>98.87</v>
      </c>
      <c r="E581" s="143"/>
    </row>
    <row r="582" spans="1:5" outlineLevel="1" x14ac:dyDescent="0.25">
      <c r="A582" s="140">
        <v>85500</v>
      </c>
      <c r="B582" s="141" t="s">
        <v>13534</v>
      </c>
      <c r="C582" s="156" t="s">
        <v>8780</v>
      </c>
      <c r="D582" s="142">
        <v>263.47000000000003</v>
      </c>
      <c r="E582" s="143"/>
    </row>
    <row r="583" spans="1:5" outlineLevel="1" x14ac:dyDescent="0.25">
      <c r="A583" s="140">
        <v>85600</v>
      </c>
      <c r="B583" s="141" t="s">
        <v>13535</v>
      </c>
      <c r="C583" s="156" t="s">
        <v>8780</v>
      </c>
      <c r="D583" s="142">
        <v>303.88</v>
      </c>
      <c r="E583" s="143"/>
    </row>
    <row r="584" spans="1:5" ht="23.25" outlineLevel="1" x14ac:dyDescent="0.25">
      <c r="A584" s="140">
        <v>85700</v>
      </c>
      <c r="B584" s="141" t="s">
        <v>13536</v>
      </c>
      <c r="C584" s="156" t="s">
        <v>12984</v>
      </c>
      <c r="D584" s="142">
        <v>443.52</v>
      </c>
      <c r="E584" s="143"/>
    </row>
    <row r="585" spans="1:5" ht="23.25" outlineLevel="1" x14ac:dyDescent="0.25">
      <c r="A585" s="140">
        <v>85800</v>
      </c>
      <c r="B585" s="141" t="s">
        <v>13537</v>
      </c>
      <c r="C585" s="156" t="s">
        <v>8740</v>
      </c>
      <c r="D585" s="142">
        <v>867</v>
      </c>
      <c r="E585" s="143"/>
    </row>
    <row r="586" spans="1:5" ht="23.25" x14ac:dyDescent="0.25">
      <c r="A586" s="140">
        <v>86200</v>
      </c>
      <c r="B586" s="141" t="s">
        <v>13538</v>
      </c>
      <c r="C586" s="156" t="s">
        <v>8740</v>
      </c>
      <c r="D586" s="142">
        <v>25.21</v>
      </c>
      <c r="E586" s="143"/>
    </row>
    <row r="587" spans="1:5" ht="23.25" outlineLevel="1" x14ac:dyDescent="0.25">
      <c r="A587" s="140">
        <v>86300</v>
      </c>
      <c r="B587" s="141" t="s">
        <v>13539</v>
      </c>
      <c r="C587" s="156" t="s">
        <v>8740</v>
      </c>
      <c r="D587" s="142">
        <v>25.03</v>
      </c>
      <c r="E587" s="143"/>
    </row>
    <row r="588" spans="1:5" ht="23.25" outlineLevel="1" x14ac:dyDescent="0.25">
      <c r="A588" s="140">
        <v>86400</v>
      </c>
      <c r="B588" s="141" t="s">
        <v>13540</v>
      </c>
      <c r="C588" s="156" t="s">
        <v>12984</v>
      </c>
      <c r="D588" s="142">
        <v>21.9</v>
      </c>
      <c r="E588" s="143"/>
    </row>
    <row r="589" spans="1:5" outlineLevel="1" x14ac:dyDescent="0.25">
      <c r="A589" s="140">
        <v>86500</v>
      </c>
      <c r="B589" s="141" t="s">
        <v>13541</v>
      </c>
      <c r="C589" s="156" t="s">
        <v>8740</v>
      </c>
      <c r="D589" s="142">
        <v>346.06</v>
      </c>
      <c r="E589" s="143"/>
    </row>
    <row r="590" spans="1:5" outlineLevel="1" x14ac:dyDescent="0.25">
      <c r="A590" s="140">
        <v>86600</v>
      </c>
      <c r="B590" s="141" t="s">
        <v>13542</v>
      </c>
      <c r="C590" s="156" t="s">
        <v>8740</v>
      </c>
      <c r="D590" s="142">
        <v>535.69000000000005</v>
      </c>
      <c r="E590" s="143"/>
    </row>
    <row r="591" spans="1:5" x14ac:dyDescent="0.25">
      <c r="A591" s="140">
        <v>86700</v>
      </c>
      <c r="B591" s="141" t="s">
        <v>13543</v>
      </c>
      <c r="C591" s="156" t="s">
        <v>8808</v>
      </c>
      <c r="D591" s="142">
        <v>970.15</v>
      </c>
      <c r="E591" s="143"/>
    </row>
    <row r="592" spans="1:5" outlineLevel="1" x14ac:dyDescent="0.25">
      <c r="A592" s="140">
        <v>86800</v>
      </c>
      <c r="B592" s="141" t="s">
        <v>13544</v>
      </c>
      <c r="C592" s="156" t="s">
        <v>8753</v>
      </c>
      <c r="D592" s="142">
        <v>63.64</v>
      </c>
      <c r="E592" s="143"/>
    </row>
    <row r="593" spans="1:5" outlineLevel="1" x14ac:dyDescent="0.25">
      <c r="A593" s="140">
        <v>87000</v>
      </c>
      <c r="B593" s="141" t="s">
        <v>13545</v>
      </c>
      <c r="C593" s="156" t="s">
        <v>9041</v>
      </c>
      <c r="D593" s="142">
        <v>56.36</v>
      </c>
      <c r="E593" s="143"/>
    </row>
    <row r="594" spans="1:5" ht="23.25" outlineLevel="1" x14ac:dyDescent="0.25">
      <c r="A594" s="140">
        <v>87100</v>
      </c>
      <c r="B594" s="141" t="s">
        <v>13546</v>
      </c>
      <c r="C594" s="156" t="s">
        <v>6207</v>
      </c>
      <c r="D594" s="142">
        <v>990.85</v>
      </c>
      <c r="E594" s="143"/>
    </row>
    <row r="595" spans="1:5" ht="23.25" outlineLevel="1" x14ac:dyDescent="0.25">
      <c r="A595" s="140">
        <v>87200</v>
      </c>
      <c r="B595" s="141" t="s">
        <v>13547</v>
      </c>
      <c r="C595" s="156" t="s">
        <v>9041</v>
      </c>
      <c r="D595" s="142">
        <v>1112.72</v>
      </c>
      <c r="E595" s="143"/>
    </row>
    <row r="596" spans="1:5" ht="23.25" x14ac:dyDescent="0.25">
      <c r="A596" s="140">
        <v>87300</v>
      </c>
      <c r="B596" s="141" t="s">
        <v>13548</v>
      </c>
      <c r="C596" s="156" t="s">
        <v>8780</v>
      </c>
      <c r="D596" s="142">
        <v>20.75</v>
      </c>
      <c r="E596" s="143"/>
    </row>
    <row r="597" spans="1:5" ht="23.25" outlineLevel="1" x14ac:dyDescent="0.25">
      <c r="A597" s="140">
        <v>87600</v>
      </c>
      <c r="B597" s="141" t="s">
        <v>13549</v>
      </c>
      <c r="C597" s="156" t="s">
        <v>12984</v>
      </c>
      <c r="D597" s="142">
        <v>31.44</v>
      </c>
      <c r="E597" s="143"/>
    </row>
    <row r="598" spans="1:5" ht="23.25" outlineLevel="1" x14ac:dyDescent="0.25">
      <c r="A598" s="140">
        <v>87700</v>
      </c>
      <c r="B598" s="141" t="s">
        <v>13550</v>
      </c>
      <c r="C598" s="156" t="s">
        <v>8780</v>
      </c>
      <c r="D598" s="142">
        <v>164</v>
      </c>
      <c r="E598" s="143"/>
    </row>
    <row r="599" spans="1:5" ht="23.25" outlineLevel="1" x14ac:dyDescent="0.25">
      <c r="A599" s="140">
        <v>87800</v>
      </c>
      <c r="B599" s="141" t="s">
        <v>13551</v>
      </c>
      <c r="C599" s="156" t="s">
        <v>8808</v>
      </c>
      <c r="D599" s="142">
        <v>839.52</v>
      </c>
      <c r="E599" s="143"/>
    </row>
    <row r="600" spans="1:5" outlineLevel="1" x14ac:dyDescent="0.25">
      <c r="A600" s="140">
        <v>87900</v>
      </c>
      <c r="B600" s="141" t="s">
        <v>13552</v>
      </c>
      <c r="C600" s="156" t="s">
        <v>8780</v>
      </c>
      <c r="D600" s="142">
        <v>1621.37</v>
      </c>
      <c r="E600" s="143"/>
    </row>
    <row r="601" spans="1:5" ht="23.25" outlineLevel="1" x14ac:dyDescent="0.25">
      <c r="A601" s="140">
        <v>88000</v>
      </c>
      <c r="B601" s="141" t="s">
        <v>13553</v>
      </c>
      <c r="C601" s="156" t="s">
        <v>8780</v>
      </c>
      <c r="D601" s="142">
        <v>7.86</v>
      </c>
      <c r="E601" s="143"/>
    </row>
    <row r="602" spans="1:5" outlineLevel="1" x14ac:dyDescent="0.25">
      <c r="A602" s="140">
        <v>88600</v>
      </c>
      <c r="B602" s="141" t="s">
        <v>13554</v>
      </c>
      <c r="C602" s="156" t="s">
        <v>8780</v>
      </c>
      <c r="D602" s="142">
        <v>1.33</v>
      </c>
      <c r="E602" s="143"/>
    </row>
    <row r="603" spans="1:5" ht="23.25" outlineLevel="1" x14ac:dyDescent="0.25">
      <c r="A603" s="140">
        <v>88700</v>
      </c>
      <c r="B603" s="141" t="s">
        <v>13555</v>
      </c>
      <c r="C603" s="156" t="s">
        <v>8780</v>
      </c>
      <c r="D603" s="142">
        <v>17.510000000000002</v>
      </c>
      <c r="E603" s="143"/>
    </row>
    <row r="604" spans="1:5" outlineLevel="1" x14ac:dyDescent="0.25">
      <c r="A604" s="137">
        <v>90000</v>
      </c>
      <c r="B604" s="138" t="s">
        <v>13556</v>
      </c>
      <c r="C604" s="156" t="s">
        <v>9041</v>
      </c>
      <c r="D604" s="139"/>
    </row>
    <row r="605" spans="1:5" ht="34.5" outlineLevel="1" x14ac:dyDescent="0.25">
      <c r="A605" s="140">
        <v>90100</v>
      </c>
      <c r="B605" s="141" t="s">
        <v>13557</v>
      </c>
      <c r="C605" s="156" t="s">
        <v>8780</v>
      </c>
      <c r="D605" s="142">
        <v>7.78</v>
      </c>
      <c r="E605" s="143"/>
    </row>
    <row r="606" spans="1:5" ht="34.5" x14ac:dyDescent="0.25">
      <c r="A606" s="140">
        <v>90200</v>
      </c>
      <c r="B606" s="141" t="s">
        <v>13558</v>
      </c>
      <c r="C606" s="156" t="s">
        <v>8780</v>
      </c>
      <c r="D606" s="142">
        <v>9.1</v>
      </c>
      <c r="E606" s="143"/>
    </row>
    <row r="607" spans="1:5" ht="34.5" outlineLevel="1" x14ac:dyDescent="0.25">
      <c r="A607" s="140">
        <v>90300</v>
      </c>
      <c r="B607" s="141" t="s">
        <v>13559</v>
      </c>
      <c r="C607" s="156" t="s">
        <v>8780</v>
      </c>
      <c r="D607" s="142">
        <v>9.9700000000000006</v>
      </c>
      <c r="E607" s="143"/>
    </row>
    <row r="608" spans="1:5" ht="34.5" outlineLevel="1" x14ac:dyDescent="0.25">
      <c r="A608" s="140">
        <v>90400</v>
      </c>
      <c r="B608" s="141" t="s">
        <v>13560</v>
      </c>
      <c r="C608" s="156" t="s">
        <v>12984</v>
      </c>
      <c r="D608" s="142">
        <v>10.96</v>
      </c>
      <c r="E608" s="143"/>
    </row>
    <row r="609" spans="1:5" outlineLevel="1" x14ac:dyDescent="0.25">
      <c r="A609" s="137">
        <v>100000</v>
      </c>
      <c r="B609" s="138" t="s">
        <v>13561</v>
      </c>
      <c r="C609" s="156" t="s">
        <v>17765</v>
      </c>
      <c r="D609" s="139"/>
    </row>
    <row r="610" spans="1:5" outlineLevel="1" x14ac:dyDescent="0.25">
      <c r="A610" s="140">
        <v>100100</v>
      </c>
      <c r="B610" s="141" t="s">
        <v>13562</v>
      </c>
      <c r="C610" s="156" t="s">
        <v>17765</v>
      </c>
      <c r="D610" s="142" t="s">
        <v>12984</v>
      </c>
    </row>
    <row r="611" spans="1:5" outlineLevel="1" x14ac:dyDescent="0.25">
      <c r="A611" s="140">
        <v>100101</v>
      </c>
      <c r="B611" s="141" t="s">
        <v>13563</v>
      </c>
      <c r="C611" s="156" t="s">
        <v>17765</v>
      </c>
      <c r="D611" s="142">
        <v>6.71</v>
      </c>
      <c r="E611" s="143"/>
    </row>
    <row r="612" spans="1:5" outlineLevel="1" x14ac:dyDescent="0.25">
      <c r="A612" s="140">
        <v>100102</v>
      </c>
      <c r="B612" s="141" t="s">
        <v>13564</v>
      </c>
      <c r="C612" s="156" t="s">
        <v>17765</v>
      </c>
      <c r="D612" s="142">
        <v>4.68</v>
      </c>
      <c r="E612" s="143"/>
    </row>
    <row r="613" spans="1:5" ht="23.25" outlineLevel="1" x14ac:dyDescent="0.25">
      <c r="A613" s="140">
        <v>100200</v>
      </c>
      <c r="B613" s="141" t="s">
        <v>13565</v>
      </c>
      <c r="C613" s="156" t="s">
        <v>17765</v>
      </c>
      <c r="D613" s="142">
        <v>6.21</v>
      </c>
      <c r="E613" s="143"/>
    </row>
    <row r="614" spans="1:5" ht="23.25" x14ac:dyDescent="0.25">
      <c r="A614" s="140">
        <v>100300</v>
      </c>
      <c r="B614" s="141" t="s">
        <v>13566</v>
      </c>
      <c r="C614" s="156" t="s">
        <v>17765</v>
      </c>
      <c r="D614" s="142">
        <v>27.07</v>
      </c>
      <c r="E614" s="143"/>
    </row>
    <row r="615" spans="1:5" outlineLevel="1" x14ac:dyDescent="0.25">
      <c r="A615" s="140">
        <v>100400</v>
      </c>
      <c r="B615" s="141" t="s">
        <v>13567</v>
      </c>
      <c r="C615" s="156" t="s">
        <v>17765</v>
      </c>
      <c r="D615" s="142">
        <v>56.47</v>
      </c>
      <c r="E615" s="143"/>
    </row>
    <row r="616" spans="1:5" outlineLevel="1" x14ac:dyDescent="0.25">
      <c r="A616" s="140">
        <v>100500</v>
      </c>
      <c r="B616" s="141" t="s">
        <v>13568</v>
      </c>
      <c r="C616" s="156" t="s">
        <v>17765</v>
      </c>
      <c r="D616" s="142">
        <v>86.16</v>
      </c>
      <c r="E616" s="143"/>
    </row>
    <row r="617" spans="1:5" ht="23.25" outlineLevel="1" x14ac:dyDescent="0.25">
      <c r="A617" s="140">
        <v>100600</v>
      </c>
      <c r="B617" s="141" t="s">
        <v>13569</v>
      </c>
      <c r="C617" s="156" t="s">
        <v>8780</v>
      </c>
      <c r="D617" s="142">
        <v>42.18</v>
      </c>
      <c r="E617" s="143"/>
    </row>
    <row r="618" spans="1:5" ht="23.25" outlineLevel="1" x14ac:dyDescent="0.25">
      <c r="A618" s="140">
        <v>100700</v>
      </c>
      <c r="B618" s="141" t="s">
        <v>13570</v>
      </c>
      <c r="C618" s="156" t="s">
        <v>8780</v>
      </c>
      <c r="D618" s="142" t="s">
        <v>12984</v>
      </c>
    </row>
    <row r="619" spans="1:5" ht="23.25" outlineLevel="1" x14ac:dyDescent="0.25">
      <c r="A619" s="140">
        <v>100702</v>
      </c>
      <c r="B619" s="141" t="s">
        <v>13571</v>
      </c>
      <c r="C619" s="170"/>
      <c r="D619" s="142">
        <v>582.32000000000005</v>
      </c>
      <c r="E619" s="143"/>
    </row>
    <row r="620" spans="1:5" ht="23.25" outlineLevel="1" x14ac:dyDescent="0.25">
      <c r="A620" s="140">
        <v>100703</v>
      </c>
      <c r="B620" s="141" t="s">
        <v>13572</v>
      </c>
      <c r="C620" s="156" t="s">
        <v>8904</v>
      </c>
      <c r="D620" s="142">
        <v>594.5</v>
      </c>
      <c r="E620" s="143"/>
    </row>
    <row r="621" spans="1:5" ht="23.25" outlineLevel="1" x14ac:dyDescent="0.25">
      <c r="A621" s="140">
        <v>100704</v>
      </c>
      <c r="B621" s="141" t="s">
        <v>13573</v>
      </c>
      <c r="C621" s="156" t="s">
        <v>8904</v>
      </c>
      <c r="D621" s="142">
        <v>616.21</v>
      </c>
      <c r="E621" s="143"/>
    </row>
    <row r="622" spans="1:5" outlineLevel="1" x14ac:dyDescent="0.25">
      <c r="A622" s="140">
        <v>100800</v>
      </c>
      <c r="B622" s="141" t="s">
        <v>13574</v>
      </c>
      <c r="C622" s="156" t="s">
        <v>8904</v>
      </c>
      <c r="D622" s="142" t="s">
        <v>12984</v>
      </c>
    </row>
    <row r="623" spans="1:5" outlineLevel="1" x14ac:dyDescent="0.25">
      <c r="A623" s="140">
        <v>100801</v>
      </c>
      <c r="B623" s="141" t="s">
        <v>13575</v>
      </c>
      <c r="C623" s="156" t="s">
        <v>8904</v>
      </c>
      <c r="D623" s="142">
        <v>2810.59</v>
      </c>
      <c r="E623" s="143"/>
    </row>
    <row r="624" spans="1:5" x14ac:dyDescent="0.25">
      <c r="A624" s="140">
        <v>100802</v>
      </c>
      <c r="B624" s="141" t="s">
        <v>13576</v>
      </c>
      <c r="C624" s="156" t="s">
        <v>8904</v>
      </c>
      <c r="D624" s="142">
        <v>3029.99</v>
      </c>
      <c r="E624" s="143"/>
    </row>
    <row r="625" spans="1:5" ht="23.25" outlineLevel="1" x14ac:dyDescent="0.25">
      <c r="A625" s="140">
        <v>100900</v>
      </c>
      <c r="B625" s="141" t="s">
        <v>13577</v>
      </c>
      <c r="C625" s="156" t="s">
        <v>8904</v>
      </c>
      <c r="D625" s="142">
        <v>18.309999999999999</v>
      </c>
      <c r="E625" s="143"/>
    </row>
    <row r="626" spans="1:5" ht="23.25" outlineLevel="1" x14ac:dyDescent="0.25">
      <c r="A626" s="140">
        <v>101000</v>
      </c>
      <c r="B626" s="141" t="s">
        <v>13578</v>
      </c>
      <c r="C626" s="156" t="s">
        <v>8904</v>
      </c>
      <c r="D626" s="142">
        <v>6.54</v>
      </c>
      <c r="E626" s="143"/>
    </row>
    <row r="627" spans="1:5" outlineLevel="1" x14ac:dyDescent="0.25">
      <c r="A627" s="140">
        <v>101100</v>
      </c>
      <c r="B627" s="141" t="s">
        <v>13579</v>
      </c>
      <c r="C627" s="156" t="s">
        <v>8904</v>
      </c>
      <c r="D627" s="142">
        <v>127.48</v>
      </c>
      <c r="E627" s="143"/>
    </row>
    <row r="628" spans="1:5" ht="23.25" outlineLevel="1" x14ac:dyDescent="0.25">
      <c r="A628" s="140">
        <v>101200</v>
      </c>
      <c r="B628" s="141" t="s">
        <v>13580</v>
      </c>
      <c r="C628" s="156" t="s">
        <v>8904</v>
      </c>
      <c r="D628" s="142">
        <v>0.9</v>
      </c>
      <c r="E628" s="143"/>
    </row>
    <row r="629" spans="1:5" ht="23.25" x14ac:dyDescent="0.25">
      <c r="A629" s="140">
        <v>101300</v>
      </c>
      <c r="B629" s="141" t="s">
        <v>13581</v>
      </c>
      <c r="C629" s="156" t="s">
        <v>8904</v>
      </c>
      <c r="D629" s="142">
        <v>101.64</v>
      </c>
      <c r="E629" s="143"/>
    </row>
    <row r="630" spans="1:5" outlineLevel="1" x14ac:dyDescent="0.25">
      <c r="A630" s="140">
        <v>101500</v>
      </c>
      <c r="B630" s="141" t="s">
        <v>13582</v>
      </c>
      <c r="C630" s="156" t="s">
        <v>8904</v>
      </c>
      <c r="D630" s="142">
        <v>1.62</v>
      </c>
      <c r="E630" s="143"/>
    </row>
    <row r="631" spans="1:5" outlineLevel="1" x14ac:dyDescent="0.25">
      <c r="A631" s="140">
        <v>101600</v>
      </c>
      <c r="B631" s="141" t="s">
        <v>13583</v>
      </c>
      <c r="C631" s="156" t="s">
        <v>8904</v>
      </c>
      <c r="D631" s="142" t="s">
        <v>12984</v>
      </c>
    </row>
    <row r="632" spans="1:5" outlineLevel="1" x14ac:dyDescent="0.25">
      <c r="A632" s="140">
        <v>101601</v>
      </c>
      <c r="B632" s="141" t="s">
        <v>13584</v>
      </c>
      <c r="C632" s="156" t="s">
        <v>8904</v>
      </c>
      <c r="D632" s="142">
        <v>40.479999999999997</v>
      </c>
      <c r="E632" s="143"/>
    </row>
    <row r="633" spans="1:5" outlineLevel="1" x14ac:dyDescent="0.25">
      <c r="A633" s="140">
        <v>101602</v>
      </c>
      <c r="B633" s="141" t="s">
        <v>13585</v>
      </c>
      <c r="C633" s="156" t="s">
        <v>8904</v>
      </c>
      <c r="D633" s="142">
        <v>10.57</v>
      </c>
      <c r="E633" s="143"/>
    </row>
    <row r="634" spans="1:5" outlineLevel="1" x14ac:dyDescent="0.25">
      <c r="A634" s="140">
        <v>101603</v>
      </c>
      <c r="B634" s="141" t="s">
        <v>13586</v>
      </c>
      <c r="C634" s="156" t="s">
        <v>8904</v>
      </c>
      <c r="D634" s="142">
        <v>206.07</v>
      </c>
      <c r="E634" s="143"/>
    </row>
    <row r="635" spans="1:5" outlineLevel="1" x14ac:dyDescent="0.25">
      <c r="A635" s="140">
        <v>101700</v>
      </c>
      <c r="B635" s="141" t="s">
        <v>13587</v>
      </c>
      <c r="C635" s="156" t="s">
        <v>8904</v>
      </c>
      <c r="D635" s="142">
        <v>5.75</v>
      </c>
      <c r="E635" s="143"/>
    </row>
    <row r="636" spans="1:5" outlineLevel="1" x14ac:dyDescent="0.25">
      <c r="A636" s="140">
        <v>101800</v>
      </c>
      <c r="B636" s="141" t="s">
        <v>13588</v>
      </c>
      <c r="C636" s="156" t="s">
        <v>8904</v>
      </c>
      <c r="D636" s="142">
        <v>3.16</v>
      </c>
      <c r="E636" s="143"/>
    </row>
    <row r="637" spans="1:5" x14ac:dyDescent="0.25">
      <c r="A637" s="140">
        <v>101900</v>
      </c>
      <c r="B637" s="141" t="s">
        <v>13589</v>
      </c>
      <c r="C637" s="156" t="s">
        <v>8904</v>
      </c>
      <c r="D637" s="142">
        <v>7.1</v>
      </c>
      <c r="E637" s="143"/>
    </row>
    <row r="638" spans="1:5" ht="23.25" outlineLevel="1" x14ac:dyDescent="0.25">
      <c r="A638" s="140">
        <v>102000</v>
      </c>
      <c r="B638" s="141" t="s">
        <v>13590</v>
      </c>
      <c r="C638" s="156" t="s">
        <v>8904</v>
      </c>
      <c r="D638" s="142">
        <v>76.78</v>
      </c>
      <c r="E638" s="143"/>
    </row>
    <row r="639" spans="1:5" ht="23.25" outlineLevel="1" x14ac:dyDescent="0.25">
      <c r="A639" s="140">
        <v>102100</v>
      </c>
      <c r="B639" s="141" t="s">
        <v>13591</v>
      </c>
      <c r="C639" s="156" t="s">
        <v>8904</v>
      </c>
      <c r="D639" s="142">
        <v>88.65</v>
      </c>
      <c r="E639" s="143"/>
    </row>
    <row r="640" spans="1:5" outlineLevel="1" x14ac:dyDescent="0.25">
      <c r="A640" s="140">
        <v>102200</v>
      </c>
      <c r="B640" s="141" t="s">
        <v>13592</v>
      </c>
      <c r="C640" s="156" t="s">
        <v>8904</v>
      </c>
      <c r="D640" s="142">
        <v>10.199999999999999</v>
      </c>
      <c r="E640" s="143"/>
    </row>
    <row r="641" spans="1:5" outlineLevel="1" x14ac:dyDescent="0.25">
      <c r="A641" s="140">
        <v>102300</v>
      </c>
      <c r="B641" s="141" t="s">
        <v>13593</v>
      </c>
      <c r="C641" s="156" t="s">
        <v>8904</v>
      </c>
      <c r="D641" s="142">
        <v>19.38</v>
      </c>
      <c r="E641" s="143"/>
    </row>
    <row r="642" spans="1:5" outlineLevel="1" x14ac:dyDescent="0.25">
      <c r="A642" s="140">
        <v>102400</v>
      </c>
      <c r="B642" s="141" t="s">
        <v>13594</v>
      </c>
      <c r="C642" s="156" t="s">
        <v>8904</v>
      </c>
      <c r="D642" s="142" t="s">
        <v>12984</v>
      </c>
    </row>
    <row r="643" spans="1:5" outlineLevel="1" x14ac:dyDescent="0.25">
      <c r="A643" s="140">
        <v>102401</v>
      </c>
      <c r="B643" s="141" t="s">
        <v>13595</v>
      </c>
      <c r="C643" s="168"/>
      <c r="D643" s="142">
        <v>0.63</v>
      </c>
      <c r="E643" s="143"/>
    </row>
    <row r="644" spans="1:5" outlineLevel="1" x14ac:dyDescent="0.25">
      <c r="A644" s="140">
        <v>102402</v>
      </c>
      <c r="B644" s="141" t="s">
        <v>13596</v>
      </c>
      <c r="C644" s="156" t="s">
        <v>8904</v>
      </c>
      <c r="D644" s="142">
        <v>0.92</v>
      </c>
      <c r="E644" s="143"/>
    </row>
    <row r="645" spans="1:5" outlineLevel="1" x14ac:dyDescent="0.25">
      <c r="A645" s="140">
        <v>102403</v>
      </c>
      <c r="B645" s="141" t="s">
        <v>13597</v>
      </c>
      <c r="C645" s="156" t="s">
        <v>8904</v>
      </c>
      <c r="D645" s="142">
        <v>1.22</v>
      </c>
      <c r="E645" s="143"/>
    </row>
    <row r="646" spans="1:5" outlineLevel="1" x14ac:dyDescent="0.25">
      <c r="A646" s="140">
        <v>102404</v>
      </c>
      <c r="B646" s="141" t="s">
        <v>13598</v>
      </c>
      <c r="C646" s="156" t="s">
        <v>8904</v>
      </c>
      <c r="D646" s="142">
        <v>2.41</v>
      </c>
      <c r="E646" s="143"/>
    </row>
    <row r="647" spans="1:5" x14ac:dyDescent="0.25">
      <c r="A647" s="140">
        <v>102405</v>
      </c>
      <c r="B647" s="141" t="s">
        <v>13599</v>
      </c>
      <c r="C647" s="156" t="s">
        <v>8904</v>
      </c>
      <c r="D647" s="142">
        <v>1.99</v>
      </c>
      <c r="E647" s="143"/>
    </row>
    <row r="648" spans="1:5" outlineLevel="1" x14ac:dyDescent="0.25">
      <c r="A648" s="140">
        <v>102406</v>
      </c>
      <c r="B648" s="141" t="s">
        <v>13600</v>
      </c>
      <c r="C648" s="156" t="s">
        <v>8904</v>
      </c>
      <c r="D648" s="142">
        <v>2.2799999999999998</v>
      </c>
      <c r="E648" s="143"/>
    </row>
    <row r="649" spans="1:5" outlineLevel="1" x14ac:dyDescent="0.25">
      <c r="A649" s="140">
        <v>102407</v>
      </c>
      <c r="B649" s="141" t="s">
        <v>13601</v>
      </c>
      <c r="C649" s="156" t="s">
        <v>8904</v>
      </c>
      <c r="D649" s="142">
        <v>2.62</v>
      </c>
      <c r="E649" s="143"/>
    </row>
    <row r="650" spans="1:5" outlineLevel="1" x14ac:dyDescent="0.25">
      <c r="A650" s="140">
        <v>102408</v>
      </c>
      <c r="B650" s="141" t="s">
        <v>13602</v>
      </c>
      <c r="C650" s="156" t="s">
        <v>8904</v>
      </c>
      <c r="D650" s="142">
        <v>1.81</v>
      </c>
      <c r="E650" s="143"/>
    </row>
    <row r="651" spans="1:5" outlineLevel="1" x14ac:dyDescent="0.25">
      <c r="A651" s="140">
        <v>102501</v>
      </c>
      <c r="B651" s="141" t="s">
        <v>13603</v>
      </c>
      <c r="C651" s="156" t="s">
        <v>8904</v>
      </c>
      <c r="D651" s="142">
        <v>37.6</v>
      </c>
      <c r="E651" s="143"/>
    </row>
    <row r="652" spans="1:5" ht="23.25" outlineLevel="1" x14ac:dyDescent="0.25">
      <c r="A652" s="140">
        <v>102503</v>
      </c>
      <c r="B652" s="141" t="s">
        <v>13604</v>
      </c>
      <c r="C652" s="156" t="s">
        <v>8904</v>
      </c>
      <c r="D652" s="142">
        <v>34.06</v>
      </c>
      <c r="E652" s="143"/>
    </row>
    <row r="653" spans="1:5" ht="22.5" outlineLevel="1" x14ac:dyDescent="0.25">
      <c r="A653" s="145">
        <v>110000</v>
      </c>
      <c r="B653" s="146" t="s">
        <v>13605</v>
      </c>
      <c r="C653" s="156" t="s">
        <v>8904</v>
      </c>
      <c r="D653" s="139"/>
    </row>
    <row r="654" spans="1:5" outlineLevel="1" x14ac:dyDescent="0.25">
      <c r="A654" s="140">
        <v>110200</v>
      </c>
      <c r="B654" s="141" t="s">
        <v>13606</v>
      </c>
      <c r="C654" s="156" t="s">
        <v>8904</v>
      </c>
      <c r="D654" s="142">
        <v>124.65</v>
      </c>
      <c r="E654" s="143"/>
    </row>
    <row r="655" spans="1:5" outlineLevel="1" x14ac:dyDescent="0.25">
      <c r="A655" s="140">
        <v>110300</v>
      </c>
      <c r="B655" s="141" t="s">
        <v>13607</v>
      </c>
      <c r="C655" s="156" t="s">
        <v>8904</v>
      </c>
      <c r="D655" s="142">
        <v>117.83</v>
      </c>
      <c r="E655" s="143"/>
    </row>
    <row r="656" spans="1:5" x14ac:dyDescent="0.25">
      <c r="A656" s="140">
        <v>110400</v>
      </c>
      <c r="B656" s="141" t="s">
        <v>13608</v>
      </c>
      <c r="C656" s="160"/>
      <c r="D656" s="142">
        <v>130.69999999999999</v>
      </c>
      <c r="E656" s="143"/>
    </row>
    <row r="657" spans="1:5" outlineLevel="1" x14ac:dyDescent="0.25">
      <c r="A657" s="140">
        <v>110500</v>
      </c>
      <c r="B657" s="141" t="s">
        <v>13609</v>
      </c>
      <c r="C657" s="156" t="s">
        <v>12984</v>
      </c>
      <c r="D657" s="142">
        <v>119.97</v>
      </c>
      <c r="E657" s="143"/>
    </row>
    <row r="658" spans="1:5" outlineLevel="1" x14ac:dyDescent="0.25">
      <c r="A658" s="140">
        <v>110600</v>
      </c>
      <c r="B658" s="141" t="s">
        <v>13610</v>
      </c>
      <c r="C658" s="156" t="s">
        <v>8808</v>
      </c>
      <c r="D658" s="142">
        <v>257.67</v>
      </c>
      <c r="E658" s="143"/>
    </row>
    <row r="659" spans="1:5" outlineLevel="1" x14ac:dyDescent="0.25">
      <c r="A659" s="140">
        <v>110700</v>
      </c>
      <c r="B659" s="141" t="s">
        <v>13611</v>
      </c>
      <c r="C659" s="156" t="s">
        <v>8808</v>
      </c>
      <c r="D659" s="142">
        <v>52.31</v>
      </c>
      <c r="E659" s="143"/>
    </row>
    <row r="660" spans="1:5" outlineLevel="1" x14ac:dyDescent="0.25">
      <c r="A660" s="140">
        <v>110800</v>
      </c>
      <c r="B660" s="141" t="s">
        <v>13612</v>
      </c>
      <c r="C660" s="156" t="s">
        <v>8808</v>
      </c>
      <c r="D660" s="142">
        <v>53.36</v>
      </c>
      <c r="E660" s="143"/>
    </row>
    <row r="661" spans="1:5" outlineLevel="1" x14ac:dyDescent="0.25">
      <c r="A661" s="140">
        <v>110900</v>
      </c>
      <c r="B661" s="141" t="s">
        <v>13613</v>
      </c>
      <c r="C661" s="156" t="s">
        <v>8808</v>
      </c>
      <c r="D661" s="142">
        <v>194.31</v>
      </c>
      <c r="E661" s="143"/>
    </row>
    <row r="662" spans="1:5" outlineLevel="1" x14ac:dyDescent="0.25">
      <c r="A662" s="140">
        <v>111000</v>
      </c>
      <c r="B662" s="141" t="s">
        <v>13614</v>
      </c>
      <c r="C662" s="156" t="s">
        <v>8808</v>
      </c>
      <c r="D662" s="142">
        <v>198.25</v>
      </c>
      <c r="E662" s="143"/>
    </row>
    <row r="663" spans="1:5" outlineLevel="1" x14ac:dyDescent="0.25">
      <c r="A663" s="140">
        <v>111100</v>
      </c>
      <c r="B663" s="141" t="s">
        <v>13615</v>
      </c>
      <c r="C663" s="156" t="s">
        <v>8808</v>
      </c>
      <c r="D663" s="142">
        <v>166.5</v>
      </c>
      <c r="E663" s="143"/>
    </row>
    <row r="664" spans="1:5" outlineLevel="1" x14ac:dyDescent="0.25">
      <c r="A664" s="140">
        <v>111400</v>
      </c>
      <c r="B664" s="141" t="s">
        <v>13616</v>
      </c>
      <c r="C664" s="156" t="s">
        <v>8808</v>
      </c>
      <c r="D664" s="142">
        <v>108.47</v>
      </c>
      <c r="E664" s="143"/>
    </row>
    <row r="665" spans="1:5" x14ac:dyDescent="0.25">
      <c r="A665" s="140">
        <v>111500</v>
      </c>
      <c r="B665" s="141" t="s">
        <v>13617</v>
      </c>
      <c r="C665" s="156" t="s">
        <v>8808</v>
      </c>
      <c r="D665" s="142">
        <v>77.5</v>
      </c>
      <c r="E665" s="143"/>
    </row>
    <row r="666" spans="1:5" outlineLevel="1" x14ac:dyDescent="0.25">
      <c r="A666" s="140">
        <v>111700</v>
      </c>
      <c r="B666" s="141" t="s">
        <v>13618</v>
      </c>
      <c r="C666" s="156" t="s">
        <v>8808</v>
      </c>
      <c r="D666" s="142">
        <v>170.78</v>
      </c>
      <c r="E666" s="143"/>
    </row>
    <row r="667" spans="1:5" outlineLevel="1" x14ac:dyDescent="0.25">
      <c r="A667" s="140">
        <v>111800</v>
      </c>
      <c r="B667" s="141" t="s">
        <v>13619</v>
      </c>
      <c r="C667" s="156" t="s">
        <v>8808</v>
      </c>
      <c r="D667" s="142">
        <v>90.5</v>
      </c>
      <c r="E667" s="143"/>
    </row>
    <row r="668" spans="1:5" outlineLevel="1" x14ac:dyDescent="0.25">
      <c r="A668" s="140">
        <v>111900</v>
      </c>
      <c r="B668" s="141" t="s">
        <v>13620</v>
      </c>
      <c r="C668" s="156" t="s">
        <v>8808</v>
      </c>
      <c r="D668" s="142">
        <v>214.81</v>
      </c>
      <c r="E668" s="143"/>
    </row>
    <row r="669" spans="1:5" x14ac:dyDescent="0.25">
      <c r="A669" s="140">
        <v>112000</v>
      </c>
      <c r="B669" s="141" t="s">
        <v>13621</v>
      </c>
      <c r="C669" s="156" t="s">
        <v>8808</v>
      </c>
      <c r="D669" s="142">
        <v>223.62</v>
      </c>
      <c r="E669" s="143"/>
    </row>
    <row r="670" spans="1:5" outlineLevel="1" x14ac:dyDescent="0.25">
      <c r="A670" s="140">
        <v>112200</v>
      </c>
      <c r="B670" s="141" t="s">
        <v>13622</v>
      </c>
      <c r="C670" s="156" t="s">
        <v>8808</v>
      </c>
      <c r="D670" s="142">
        <v>35.29</v>
      </c>
      <c r="E670" s="143"/>
    </row>
    <row r="671" spans="1:5" outlineLevel="1" x14ac:dyDescent="0.25">
      <c r="A671" s="140">
        <v>112300</v>
      </c>
      <c r="B671" s="141" t="s">
        <v>13623</v>
      </c>
      <c r="C671" s="156" t="s">
        <v>8808</v>
      </c>
      <c r="D671" s="142">
        <v>180.08</v>
      </c>
      <c r="E671" s="143"/>
    </row>
    <row r="672" spans="1:5" outlineLevel="1" x14ac:dyDescent="0.25">
      <c r="A672" s="140">
        <v>112400</v>
      </c>
      <c r="B672" s="141" t="s">
        <v>13624</v>
      </c>
      <c r="C672" s="156" t="s">
        <v>8808</v>
      </c>
      <c r="D672" s="142">
        <v>25.36</v>
      </c>
      <c r="E672" s="143"/>
    </row>
    <row r="673" spans="1:5" x14ac:dyDescent="0.25">
      <c r="A673" s="140">
        <v>112500</v>
      </c>
      <c r="B673" s="141" t="s">
        <v>13625</v>
      </c>
      <c r="C673" s="156" t="s">
        <v>8808</v>
      </c>
      <c r="D673" s="142">
        <v>153.02000000000001</v>
      </c>
      <c r="E673" s="143"/>
    </row>
    <row r="674" spans="1:5" outlineLevel="1" x14ac:dyDescent="0.25">
      <c r="A674" s="140">
        <v>112600</v>
      </c>
      <c r="B674" s="141" t="s">
        <v>13626</v>
      </c>
      <c r="C674" s="156" t="s">
        <v>12984</v>
      </c>
      <c r="D674" s="142">
        <v>150.88999999999999</v>
      </c>
      <c r="E674" s="143"/>
    </row>
    <row r="675" spans="1:5" outlineLevel="1" x14ac:dyDescent="0.25">
      <c r="A675" s="140">
        <v>112700</v>
      </c>
      <c r="B675" s="141" t="s">
        <v>13627</v>
      </c>
      <c r="C675" s="156" t="s">
        <v>9041</v>
      </c>
      <c r="D675" s="142">
        <v>91.01</v>
      </c>
      <c r="E675" s="143"/>
    </row>
    <row r="676" spans="1:5" outlineLevel="1" x14ac:dyDescent="0.25">
      <c r="A676" s="140">
        <v>112800</v>
      </c>
      <c r="B676" s="141" t="s">
        <v>13628</v>
      </c>
      <c r="C676" s="156" t="s">
        <v>8740</v>
      </c>
      <c r="D676" s="142">
        <v>275.75</v>
      </c>
      <c r="E676" s="143"/>
    </row>
    <row r="677" spans="1:5" ht="22.5" x14ac:dyDescent="0.25">
      <c r="A677" s="137">
        <v>120000</v>
      </c>
      <c r="B677" s="138" t="s">
        <v>13629</v>
      </c>
      <c r="C677" s="156" t="s">
        <v>9041</v>
      </c>
      <c r="D677" s="139"/>
    </row>
    <row r="678" spans="1:5" outlineLevel="1" x14ac:dyDescent="0.25">
      <c r="A678" s="140">
        <v>120200</v>
      </c>
      <c r="B678" s="141" t="s">
        <v>13630</v>
      </c>
      <c r="C678" s="156" t="s">
        <v>9041</v>
      </c>
      <c r="D678" s="142">
        <v>21.57</v>
      </c>
      <c r="E678" s="143"/>
    </row>
    <row r="679" spans="1:5" outlineLevel="1" x14ac:dyDescent="0.25">
      <c r="A679" s="140">
        <v>120300</v>
      </c>
      <c r="B679" s="141" t="s">
        <v>13631</v>
      </c>
      <c r="C679" s="156" t="s">
        <v>8740</v>
      </c>
      <c r="D679" s="142">
        <v>21.74</v>
      </c>
      <c r="E679" s="143"/>
    </row>
    <row r="680" spans="1:5" outlineLevel="1" x14ac:dyDescent="0.25">
      <c r="A680" s="140">
        <v>120400</v>
      </c>
      <c r="B680" s="141" t="s">
        <v>13632</v>
      </c>
      <c r="C680" s="156" t="s">
        <v>9041</v>
      </c>
      <c r="D680" s="142">
        <v>24.46</v>
      </c>
      <c r="E680" s="143"/>
    </row>
    <row r="681" spans="1:5" x14ac:dyDescent="0.25">
      <c r="A681" s="140">
        <v>120500</v>
      </c>
      <c r="B681" s="141" t="s">
        <v>13633</v>
      </c>
      <c r="C681" s="160"/>
      <c r="D681" s="142">
        <v>23.12</v>
      </c>
      <c r="E681" s="143"/>
    </row>
    <row r="682" spans="1:5" outlineLevel="1" x14ac:dyDescent="0.25">
      <c r="A682" s="140">
        <v>120600</v>
      </c>
      <c r="B682" s="141" t="s">
        <v>13634</v>
      </c>
      <c r="C682" s="156" t="s">
        <v>12984</v>
      </c>
      <c r="D682" s="142">
        <v>23.84</v>
      </c>
      <c r="E682" s="143"/>
    </row>
    <row r="683" spans="1:5" outlineLevel="1" x14ac:dyDescent="0.25">
      <c r="A683" s="140">
        <v>120700</v>
      </c>
      <c r="B683" s="141" t="s">
        <v>13635</v>
      </c>
      <c r="C683" s="156" t="s">
        <v>8740</v>
      </c>
      <c r="D683" s="142">
        <v>23.25</v>
      </c>
      <c r="E683" s="143"/>
    </row>
    <row r="684" spans="1:5" outlineLevel="1" x14ac:dyDescent="0.25">
      <c r="A684" s="140">
        <v>120800</v>
      </c>
      <c r="B684" s="141" t="s">
        <v>13636</v>
      </c>
      <c r="C684" s="156" t="s">
        <v>8740</v>
      </c>
      <c r="D684" s="142">
        <v>29.15</v>
      </c>
      <c r="E684" s="143"/>
    </row>
    <row r="685" spans="1:5" x14ac:dyDescent="0.25">
      <c r="A685" s="140">
        <v>120900</v>
      </c>
      <c r="B685" s="141" t="s">
        <v>13637</v>
      </c>
      <c r="C685" s="156" t="s">
        <v>8740</v>
      </c>
      <c r="D685" s="142">
        <v>35.369999999999997</v>
      </c>
      <c r="E685" s="143"/>
    </row>
    <row r="686" spans="1:5" outlineLevel="1" x14ac:dyDescent="0.25">
      <c r="A686" s="140">
        <v>121000</v>
      </c>
      <c r="B686" s="141" t="s">
        <v>13638</v>
      </c>
      <c r="C686" s="156" t="s">
        <v>8740</v>
      </c>
      <c r="D686" s="142">
        <v>21.86</v>
      </c>
      <c r="E686" s="143"/>
    </row>
    <row r="687" spans="1:5" outlineLevel="1" x14ac:dyDescent="0.25">
      <c r="A687" s="140">
        <v>121100</v>
      </c>
      <c r="B687" s="141" t="s">
        <v>13639</v>
      </c>
      <c r="C687" s="156" t="s">
        <v>8740</v>
      </c>
      <c r="D687" s="142">
        <v>17.760000000000002</v>
      </c>
      <c r="E687" s="143"/>
    </row>
    <row r="688" spans="1:5" outlineLevel="1" x14ac:dyDescent="0.25">
      <c r="A688" s="140">
        <v>121200</v>
      </c>
      <c r="B688" s="141" t="s">
        <v>13640</v>
      </c>
      <c r="C688" s="156" t="s">
        <v>8740</v>
      </c>
      <c r="D688" s="142">
        <v>53.85</v>
      </c>
      <c r="E688" s="143"/>
    </row>
    <row r="689" spans="1:5" x14ac:dyDescent="0.25">
      <c r="A689" s="140">
        <v>121300</v>
      </c>
      <c r="B689" s="141" t="s">
        <v>13641</v>
      </c>
      <c r="C689" s="156" t="s">
        <v>8740</v>
      </c>
      <c r="D689" s="142">
        <v>144.78</v>
      </c>
      <c r="E689" s="143"/>
    </row>
    <row r="690" spans="1:5" outlineLevel="1" x14ac:dyDescent="0.25">
      <c r="A690" s="137">
        <v>130000</v>
      </c>
      <c r="B690" s="138" t="s">
        <v>13642</v>
      </c>
      <c r="C690" s="156" t="s">
        <v>8740</v>
      </c>
      <c r="D690" s="139"/>
    </row>
    <row r="691" spans="1:5" outlineLevel="1" x14ac:dyDescent="0.25">
      <c r="A691" s="140">
        <v>130100</v>
      </c>
      <c r="B691" s="141" t="s">
        <v>13643</v>
      </c>
      <c r="C691" s="156" t="s">
        <v>8740</v>
      </c>
      <c r="D691" s="142" t="s">
        <v>12984</v>
      </c>
    </row>
    <row r="692" spans="1:5" outlineLevel="1" x14ac:dyDescent="0.25">
      <c r="A692" s="140">
        <v>130101</v>
      </c>
      <c r="B692" s="141" t="s">
        <v>13644</v>
      </c>
      <c r="C692" s="156" t="s">
        <v>8740</v>
      </c>
      <c r="D692" s="142">
        <v>140.97999999999999</v>
      </c>
      <c r="E692" s="143"/>
    </row>
    <row r="693" spans="1:5" x14ac:dyDescent="0.25">
      <c r="A693" s="140">
        <v>130102</v>
      </c>
      <c r="B693" s="141" t="s">
        <v>13645</v>
      </c>
      <c r="C693" s="156" t="s">
        <v>8740</v>
      </c>
      <c r="D693" s="142">
        <v>443.33</v>
      </c>
      <c r="E693" s="143"/>
    </row>
    <row r="694" spans="1:5" outlineLevel="1" x14ac:dyDescent="0.25">
      <c r="A694" s="140">
        <v>130103</v>
      </c>
      <c r="B694" s="141" t="s">
        <v>13646</v>
      </c>
      <c r="C694" s="156" t="s">
        <v>12984</v>
      </c>
      <c r="D694" s="142">
        <v>126.93</v>
      </c>
      <c r="E694" s="143"/>
    </row>
    <row r="695" spans="1:5" outlineLevel="1" x14ac:dyDescent="0.25">
      <c r="A695" s="140">
        <v>130104</v>
      </c>
      <c r="B695" s="141" t="s">
        <v>13647</v>
      </c>
      <c r="C695" s="156" t="s">
        <v>8740</v>
      </c>
      <c r="D695" s="142">
        <v>453.06</v>
      </c>
      <c r="E695" s="143"/>
    </row>
    <row r="696" spans="1:5" outlineLevel="1" x14ac:dyDescent="0.25">
      <c r="A696" s="140">
        <v>130105</v>
      </c>
      <c r="B696" s="141" t="s">
        <v>13648</v>
      </c>
      <c r="C696" s="156" t="s">
        <v>8740</v>
      </c>
      <c r="D696" s="142">
        <v>138.80000000000001</v>
      </c>
      <c r="E696" s="143"/>
    </row>
    <row r="697" spans="1:5" x14ac:dyDescent="0.25">
      <c r="A697" s="140">
        <v>130106</v>
      </c>
      <c r="B697" s="141" t="s">
        <v>13649</v>
      </c>
      <c r="C697" s="156" t="s">
        <v>8740</v>
      </c>
      <c r="D697" s="142">
        <v>512.72</v>
      </c>
      <c r="E697" s="143"/>
    </row>
    <row r="698" spans="1:5" outlineLevel="1" x14ac:dyDescent="0.25">
      <c r="A698" s="140">
        <v>130107</v>
      </c>
      <c r="B698" s="141" t="s">
        <v>13650</v>
      </c>
      <c r="C698" s="156" t="s">
        <v>8740</v>
      </c>
      <c r="D698" s="142">
        <v>147.63</v>
      </c>
      <c r="E698" s="143"/>
    </row>
    <row r="699" spans="1:5" outlineLevel="1" x14ac:dyDescent="0.25">
      <c r="A699" s="140">
        <v>130108</v>
      </c>
      <c r="B699" s="141" t="s">
        <v>13651</v>
      </c>
      <c r="C699" s="156" t="s">
        <v>8740</v>
      </c>
      <c r="D699" s="142">
        <v>543.63</v>
      </c>
      <c r="E699" s="143"/>
    </row>
    <row r="700" spans="1:5" outlineLevel="1" x14ac:dyDescent="0.25">
      <c r="A700" s="140">
        <v>130109</v>
      </c>
      <c r="B700" s="141" t="s">
        <v>13652</v>
      </c>
      <c r="C700" s="156" t="s">
        <v>8740</v>
      </c>
      <c r="D700" s="142">
        <v>161.13</v>
      </c>
      <c r="E700" s="143"/>
    </row>
    <row r="701" spans="1:5" x14ac:dyDescent="0.25">
      <c r="A701" s="140">
        <v>130110</v>
      </c>
      <c r="B701" s="141" t="s">
        <v>13653</v>
      </c>
      <c r="C701" s="156" t="s">
        <v>8740</v>
      </c>
      <c r="D701" s="142">
        <v>599.61</v>
      </c>
      <c r="E701" s="143"/>
    </row>
    <row r="702" spans="1:5" outlineLevel="1" x14ac:dyDescent="0.25">
      <c r="A702" s="140">
        <v>130111</v>
      </c>
      <c r="B702" s="141" t="s">
        <v>13654</v>
      </c>
      <c r="C702" s="156" t="s">
        <v>8740</v>
      </c>
      <c r="D702" s="142">
        <v>184.34</v>
      </c>
      <c r="E702" s="143"/>
    </row>
    <row r="703" spans="1:5" outlineLevel="1" x14ac:dyDescent="0.25">
      <c r="A703" s="140">
        <v>130112</v>
      </c>
      <c r="B703" s="141" t="s">
        <v>13655</v>
      </c>
      <c r="C703" s="156" t="s">
        <v>8740</v>
      </c>
      <c r="D703" s="142">
        <v>668.06</v>
      </c>
      <c r="E703" s="143"/>
    </row>
    <row r="704" spans="1:5" outlineLevel="1" x14ac:dyDescent="0.25">
      <c r="A704" s="140">
        <v>130113</v>
      </c>
      <c r="B704" s="141" t="s">
        <v>13656</v>
      </c>
      <c r="C704" s="156" t="s">
        <v>8740</v>
      </c>
      <c r="D704" s="142">
        <v>206.54</v>
      </c>
      <c r="E704" s="143"/>
    </row>
    <row r="705" spans="1:5" x14ac:dyDescent="0.25">
      <c r="A705" s="140">
        <v>130114</v>
      </c>
      <c r="B705" s="141" t="s">
        <v>13657</v>
      </c>
      <c r="C705" s="156" t="s">
        <v>8740</v>
      </c>
      <c r="D705" s="142">
        <v>748.43</v>
      </c>
      <c r="E705" s="143"/>
    </row>
    <row r="706" spans="1:5" outlineLevel="1" x14ac:dyDescent="0.25">
      <c r="A706" s="140">
        <v>130115</v>
      </c>
      <c r="B706" s="141" t="s">
        <v>13658</v>
      </c>
      <c r="C706" s="160"/>
      <c r="D706" s="142">
        <v>270.55</v>
      </c>
      <c r="E706" s="143"/>
    </row>
    <row r="707" spans="1:5" outlineLevel="1" x14ac:dyDescent="0.25">
      <c r="A707" s="140">
        <v>130116</v>
      </c>
      <c r="B707" s="141" t="s">
        <v>13659</v>
      </c>
      <c r="C707" s="156" t="s">
        <v>8740</v>
      </c>
      <c r="D707" s="142">
        <v>945.42</v>
      </c>
      <c r="E707" s="143"/>
    </row>
    <row r="708" spans="1:5" ht="23.25" outlineLevel="1" x14ac:dyDescent="0.25">
      <c r="A708" s="140">
        <v>130200</v>
      </c>
      <c r="B708" s="141" t="s">
        <v>13660</v>
      </c>
      <c r="C708" s="156" t="s">
        <v>8740</v>
      </c>
      <c r="D708" s="142" t="s">
        <v>12984</v>
      </c>
    </row>
    <row r="709" spans="1:5" ht="23.25" x14ac:dyDescent="0.25">
      <c r="A709" s="140">
        <v>130201</v>
      </c>
      <c r="B709" s="141" t="s">
        <v>13661</v>
      </c>
      <c r="C709" s="156" t="s">
        <v>8808</v>
      </c>
      <c r="D709" s="142">
        <v>0.39</v>
      </c>
      <c r="E709" s="143"/>
    </row>
    <row r="710" spans="1:5" ht="23.25" outlineLevel="1" x14ac:dyDescent="0.25">
      <c r="A710" s="140">
        <v>130202</v>
      </c>
      <c r="B710" s="141" t="s">
        <v>13662</v>
      </c>
      <c r="C710" s="156" t="s">
        <v>12984</v>
      </c>
      <c r="D710" s="142">
        <v>96.57</v>
      </c>
      <c r="E710" s="143"/>
    </row>
    <row r="711" spans="1:5" ht="34.5" outlineLevel="1" x14ac:dyDescent="0.25">
      <c r="A711" s="140">
        <v>130203</v>
      </c>
      <c r="B711" s="141" t="s">
        <v>13663</v>
      </c>
      <c r="C711" s="156" t="s">
        <v>8808</v>
      </c>
      <c r="D711" s="142">
        <v>3.82</v>
      </c>
      <c r="E711" s="143"/>
    </row>
    <row r="712" spans="1:5" ht="34.5" outlineLevel="1" x14ac:dyDescent="0.25">
      <c r="A712" s="140">
        <v>130204</v>
      </c>
      <c r="B712" s="141" t="s">
        <v>13664</v>
      </c>
      <c r="C712" s="156" t="s">
        <v>8808</v>
      </c>
      <c r="D712" s="142">
        <v>3.93</v>
      </c>
      <c r="E712" s="143"/>
    </row>
    <row r="713" spans="1:5" ht="23.25" x14ac:dyDescent="0.25">
      <c r="A713" s="140">
        <v>130205</v>
      </c>
      <c r="B713" s="141" t="s">
        <v>13665</v>
      </c>
      <c r="C713" s="156" t="s">
        <v>8808</v>
      </c>
      <c r="D713" s="142">
        <v>25.5</v>
      </c>
      <c r="E713" s="143"/>
    </row>
    <row r="714" spans="1:5" ht="23.25" outlineLevel="1" x14ac:dyDescent="0.25">
      <c r="A714" s="140">
        <v>130206</v>
      </c>
      <c r="B714" s="141" t="s">
        <v>13666</v>
      </c>
      <c r="C714" s="156" t="s">
        <v>8808</v>
      </c>
      <c r="D714" s="142">
        <v>8.07</v>
      </c>
      <c r="E714" s="143"/>
    </row>
    <row r="715" spans="1:5" ht="22.5" outlineLevel="1" x14ac:dyDescent="0.25">
      <c r="A715" s="137">
        <v>140000</v>
      </c>
      <c r="B715" s="138" t="s">
        <v>13667</v>
      </c>
      <c r="C715" s="156" t="s">
        <v>8808</v>
      </c>
      <c r="D715" s="139"/>
    </row>
    <row r="716" spans="1:5" outlineLevel="1" x14ac:dyDescent="0.25">
      <c r="A716" s="140">
        <v>140100</v>
      </c>
      <c r="B716" s="141" t="s">
        <v>13668</v>
      </c>
      <c r="C716" s="156" t="s">
        <v>12984</v>
      </c>
      <c r="D716" s="142" t="s">
        <v>12984</v>
      </c>
    </row>
    <row r="717" spans="1:5" outlineLevel="1" x14ac:dyDescent="0.25">
      <c r="A717" s="140">
        <v>140101</v>
      </c>
      <c r="B717" s="141" t="s">
        <v>13203</v>
      </c>
      <c r="C717" s="156" t="s">
        <v>8808</v>
      </c>
      <c r="D717" s="142">
        <v>44.14</v>
      </c>
      <c r="E717" s="143"/>
    </row>
    <row r="718" spans="1:5" ht="45.75" outlineLevel="1" x14ac:dyDescent="0.25">
      <c r="A718" s="140">
        <v>140102</v>
      </c>
      <c r="B718" s="141" t="s">
        <v>13669</v>
      </c>
      <c r="C718" s="156" t="s">
        <v>8808</v>
      </c>
      <c r="D718" s="142">
        <v>50.6</v>
      </c>
      <c r="E718" s="143"/>
    </row>
    <row r="719" spans="1:5" outlineLevel="1" x14ac:dyDescent="0.25">
      <c r="A719" s="140">
        <v>140103</v>
      </c>
      <c r="B719" s="141" t="s">
        <v>13670</v>
      </c>
      <c r="C719" s="156" t="s">
        <v>8808</v>
      </c>
      <c r="D719" s="142">
        <v>23.34</v>
      </c>
      <c r="E719" s="143"/>
    </row>
    <row r="720" spans="1:5" ht="23.25" outlineLevel="1" x14ac:dyDescent="0.25">
      <c r="A720" s="140">
        <v>140104</v>
      </c>
      <c r="B720" s="141" t="s">
        <v>13671</v>
      </c>
      <c r="C720" s="156" t="s">
        <v>8808</v>
      </c>
      <c r="D720" s="142">
        <v>17.52</v>
      </c>
      <c r="E720" s="143"/>
    </row>
    <row r="721" spans="1:5" ht="23.25" x14ac:dyDescent="0.25">
      <c r="A721" s="140">
        <v>140105</v>
      </c>
      <c r="B721" s="141" t="s">
        <v>13672</v>
      </c>
      <c r="C721" s="156" t="s">
        <v>12984</v>
      </c>
      <c r="D721" s="142">
        <v>17.52</v>
      </c>
      <c r="E721" s="143"/>
    </row>
    <row r="722" spans="1:5" ht="23.25" outlineLevel="1" x14ac:dyDescent="0.25">
      <c r="A722" s="140">
        <v>140106</v>
      </c>
      <c r="B722" s="141" t="s">
        <v>13673</v>
      </c>
      <c r="C722" s="156" t="s">
        <v>8808</v>
      </c>
      <c r="D722" s="142">
        <v>17.52</v>
      </c>
      <c r="E722" s="143"/>
    </row>
    <row r="723" spans="1:5" ht="23.25" outlineLevel="1" x14ac:dyDescent="0.25">
      <c r="A723" s="140">
        <v>140107</v>
      </c>
      <c r="B723" s="141" t="s">
        <v>13674</v>
      </c>
      <c r="C723" s="156" t="s">
        <v>8808</v>
      </c>
      <c r="D723" s="142">
        <v>17.52</v>
      </c>
      <c r="E723" s="143"/>
    </row>
    <row r="724" spans="1:5" ht="23.25" outlineLevel="1" x14ac:dyDescent="0.25">
      <c r="A724" s="140">
        <v>140108</v>
      </c>
      <c r="B724" s="141" t="s">
        <v>13675</v>
      </c>
      <c r="C724" s="156" t="s">
        <v>8808</v>
      </c>
      <c r="D724" s="142">
        <v>17.52</v>
      </c>
      <c r="E724" s="143"/>
    </row>
    <row r="725" spans="1:5" ht="23.25" outlineLevel="1" x14ac:dyDescent="0.25">
      <c r="A725" s="140">
        <v>140109</v>
      </c>
      <c r="B725" s="141" t="s">
        <v>13676</v>
      </c>
      <c r="C725" s="156" t="s">
        <v>8808</v>
      </c>
      <c r="D725" s="142">
        <v>17.52</v>
      </c>
      <c r="E725" s="143"/>
    </row>
    <row r="726" spans="1:5" outlineLevel="1" x14ac:dyDescent="0.25">
      <c r="A726" s="140">
        <v>140110</v>
      </c>
      <c r="B726" s="141" t="s">
        <v>13677</v>
      </c>
      <c r="C726" s="156" t="s">
        <v>8808</v>
      </c>
      <c r="D726" s="142">
        <v>19.059999999999999</v>
      </c>
      <c r="E726" s="143"/>
    </row>
    <row r="727" spans="1:5" outlineLevel="1" x14ac:dyDescent="0.25">
      <c r="A727" s="140">
        <v>140111</v>
      </c>
      <c r="B727" s="141" t="s">
        <v>13678</v>
      </c>
      <c r="C727" s="156" t="s">
        <v>8808</v>
      </c>
      <c r="D727" s="142">
        <v>35.520000000000003</v>
      </c>
      <c r="E727" s="143"/>
    </row>
    <row r="728" spans="1:5" outlineLevel="1" x14ac:dyDescent="0.25">
      <c r="A728" s="140">
        <v>140200</v>
      </c>
      <c r="B728" s="141" t="s">
        <v>13679</v>
      </c>
      <c r="C728" s="156" t="s">
        <v>8808</v>
      </c>
      <c r="D728" s="142" t="s">
        <v>12984</v>
      </c>
    </row>
    <row r="729" spans="1:5" x14ac:dyDescent="0.25">
      <c r="A729" s="140">
        <v>140201</v>
      </c>
      <c r="B729" s="141" t="s">
        <v>13680</v>
      </c>
      <c r="C729" s="156" t="s">
        <v>8808</v>
      </c>
      <c r="D729" s="142">
        <v>104.16</v>
      </c>
      <c r="E729" s="143"/>
    </row>
    <row r="730" spans="1:5" ht="23.25" outlineLevel="1" x14ac:dyDescent="0.25">
      <c r="A730" s="140">
        <v>140202</v>
      </c>
      <c r="B730" s="141" t="s">
        <v>13681</v>
      </c>
      <c r="C730" s="156" t="s">
        <v>8808</v>
      </c>
      <c r="D730" s="142">
        <v>69.81</v>
      </c>
      <c r="E730" s="143"/>
    </row>
    <row r="731" spans="1:5" outlineLevel="1" x14ac:dyDescent="0.25">
      <c r="A731" s="140">
        <v>140203</v>
      </c>
      <c r="B731" s="141" t="s">
        <v>13682</v>
      </c>
      <c r="C731" s="156" t="s">
        <v>8808</v>
      </c>
      <c r="D731" s="142">
        <v>80.959999999999994</v>
      </c>
      <c r="E731" s="143"/>
    </row>
    <row r="732" spans="1:5" ht="23.25" outlineLevel="1" x14ac:dyDescent="0.25">
      <c r="A732" s="140">
        <v>140204</v>
      </c>
      <c r="B732" s="141" t="s">
        <v>13683</v>
      </c>
      <c r="C732" s="156" t="s">
        <v>8808</v>
      </c>
      <c r="D732" s="142">
        <v>23.29</v>
      </c>
      <c r="E732" s="143"/>
    </row>
    <row r="733" spans="1:5" ht="23.25" outlineLevel="1" x14ac:dyDescent="0.25">
      <c r="A733" s="140">
        <v>140205</v>
      </c>
      <c r="B733" s="141" t="s">
        <v>13684</v>
      </c>
      <c r="C733" s="156" t="s">
        <v>8808</v>
      </c>
      <c r="D733" s="142">
        <v>29.05</v>
      </c>
      <c r="E733" s="143"/>
    </row>
    <row r="734" spans="1:5" ht="23.25" outlineLevel="1" x14ac:dyDescent="0.25">
      <c r="A734" s="140">
        <v>140206</v>
      </c>
      <c r="B734" s="141" t="s">
        <v>13685</v>
      </c>
      <c r="C734" s="156" t="s">
        <v>8808</v>
      </c>
      <c r="D734" s="142">
        <v>34.81</v>
      </c>
      <c r="E734" s="143"/>
    </row>
    <row r="735" spans="1:5" ht="23.25" outlineLevel="1" x14ac:dyDescent="0.25">
      <c r="A735" s="140">
        <v>140207</v>
      </c>
      <c r="B735" s="141" t="s">
        <v>13686</v>
      </c>
      <c r="C735" s="156" t="s">
        <v>8808</v>
      </c>
      <c r="D735" s="142">
        <v>40.57</v>
      </c>
      <c r="E735" s="143"/>
    </row>
    <row r="736" spans="1:5" ht="23.25" outlineLevel="1" x14ac:dyDescent="0.25">
      <c r="A736" s="140">
        <v>140208</v>
      </c>
      <c r="B736" s="141" t="s">
        <v>13687</v>
      </c>
      <c r="C736" s="156" t="s">
        <v>8808</v>
      </c>
      <c r="D736" s="142">
        <v>46.34</v>
      </c>
      <c r="E736" s="143"/>
    </row>
    <row r="737" spans="1:5" ht="23.25" x14ac:dyDescent="0.25">
      <c r="A737" s="140">
        <v>140209</v>
      </c>
      <c r="B737" s="141" t="s">
        <v>13688</v>
      </c>
      <c r="C737" s="156" t="s">
        <v>8808</v>
      </c>
      <c r="D737" s="142">
        <v>52.1</v>
      </c>
      <c r="E737" s="143"/>
    </row>
    <row r="738" spans="1:5" outlineLevel="1" x14ac:dyDescent="0.25">
      <c r="A738" s="140">
        <v>140210</v>
      </c>
      <c r="B738" s="141" t="s">
        <v>13689</v>
      </c>
      <c r="C738" s="156" t="s">
        <v>12984</v>
      </c>
      <c r="D738" s="142">
        <v>76.680000000000007</v>
      </c>
      <c r="E738" s="143"/>
    </row>
    <row r="739" spans="1:5" outlineLevel="1" x14ac:dyDescent="0.25">
      <c r="A739" s="140">
        <v>140211</v>
      </c>
      <c r="B739" s="141" t="s">
        <v>13690</v>
      </c>
      <c r="C739" s="156" t="s">
        <v>8808</v>
      </c>
      <c r="D739" s="142">
        <v>93.14</v>
      </c>
      <c r="E739" s="143"/>
    </row>
    <row r="740" spans="1:5" outlineLevel="1" x14ac:dyDescent="0.25">
      <c r="A740" s="137">
        <v>150000</v>
      </c>
      <c r="B740" s="138" t="s">
        <v>13691</v>
      </c>
      <c r="C740" s="156" t="s">
        <v>8808</v>
      </c>
      <c r="D740" s="139"/>
    </row>
    <row r="741" spans="1:5" ht="34.5" outlineLevel="1" x14ac:dyDescent="0.25">
      <c r="A741" s="140">
        <v>150100</v>
      </c>
      <c r="B741" s="141" t="s">
        <v>13692</v>
      </c>
      <c r="C741" s="156" t="s">
        <v>8808</v>
      </c>
      <c r="D741" s="142">
        <v>257.02</v>
      </c>
      <c r="E741" s="143"/>
    </row>
    <row r="742" spans="1:5" outlineLevel="1" x14ac:dyDescent="0.25">
      <c r="A742" s="140">
        <v>150200</v>
      </c>
      <c r="B742" s="141" t="s">
        <v>13693</v>
      </c>
      <c r="C742" s="156" t="s">
        <v>8808</v>
      </c>
      <c r="D742" s="142">
        <v>113.13</v>
      </c>
      <c r="E742" s="143"/>
    </row>
    <row r="743" spans="1:5" ht="23.25" x14ac:dyDescent="0.25">
      <c r="A743" s="140">
        <v>150300</v>
      </c>
      <c r="B743" s="141" t="s">
        <v>13694</v>
      </c>
      <c r="C743" s="156" t="s">
        <v>8808</v>
      </c>
      <c r="D743" s="142">
        <v>73.069999999999993</v>
      </c>
      <c r="E743" s="143"/>
    </row>
    <row r="744" spans="1:5" ht="34.5" outlineLevel="1" x14ac:dyDescent="0.25">
      <c r="A744" s="140">
        <v>150400</v>
      </c>
      <c r="B744" s="141" t="s">
        <v>13695</v>
      </c>
      <c r="C744" s="156" t="s">
        <v>8808</v>
      </c>
      <c r="D744" s="142" t="s">
        <v>12984</v>
      </c>
    </row>
    <row r="745" spans="1:5" ht="45.75" outlineLevel="1" x14ac:dyDescent="0.25">
      <c r="A745" s="140">
        <v>150401</v>
      </c>
      <c r="B745" s="141" t="s">
        <v>13696</v>
      </c>
      <c r="C745" s="156" t="s">
        <v>8808</v>
      </c>
      <c r="D745" s="142">
        <v>253.64</v>
      </c>
      <c r="E745" s="143"/>
    </row>
    <row r="746" spans="1:5" ht="45.75" outlineLevel="1" x14ac:dyDescent="0.25">
      <c r="A746" s="140">
        <v>150402</v>
      </c>
      <c r="B746" s="141" t="s">
        <v>13697</v>
      </c>
      <c r="C746" s="156" t="s">
        <v>8808</v>
      </c>
      <c r="D746" s="142">
        <v>279.23</v>
      </c>
      <c r="E746" s="143"/>
    </row>
    <row r="747" spans="1:5" ht="45.75" outlineLevel="1" x14ac:dyDescent="0.25">
      <c r="A747" s="140">
        <v>150403</v>
      </c>
      <c r="B747" s="141" t="s">
        <v>13698</v>
      </c>
      <c r="C747" s="156" t="s">
        <v>8808</v>
      </c>
      <c r="D747" s="142">
        <v>304.06</v>
      </c>
      <c r="E747" s="143"/>
    </row>
    <row r="748" spans="1:5" ht="45.75" x14ac:dyDescent="0.25">
      <c r="A748" s="140">
        <v>150404</v>
      </c>
      <c r="B748" s="141" t="s">
        <v>13699</v>
      </c>
      <c r="C748" s="156" t="s">
        <v>8808</v>
      </c>
      <c r="D748" s="142">
        <v>329.65</v>
      </c>
      <c r="E748" s="143"/>
    </row>
    <row r="749" spans="1:5" ht="45.75" outlineLevel="1" x14ac:dyDescent="0.25">
      <c r="A749" s="140">
        <v>150405</v>
      </c>
      <c r="B749" s="141" t="s">
        <v>13700</v>
      </c>
      <c r="C749" s="156" t="s">
        <v>8808</v>
      </c>
      <c r="D749" s="142">
        <v>355.25</v>
      </c>
      <c r="E749" s="143"/>
    </row>
    <row r="750" spans="1:5" ht="34.5" outlineLevel="1" x14ac:dyDescent="0.25">
      <c r="A750" s="140">
        <v>150500</v>
      </c>
      <c r="B750" s="141" t="s">
        <v>13701</v>
      </c>
      <c r="C750" s="156" t="s">
        <v>8808</v>
      </c>
      <c r="D750" s="142" t="s">
        <v>12984</v>
      </c>
    </row>
    <row r="751" spans="1:5" ht="34.5" outlineLevel="1" x14ac:dyDescent="0.25">
      <c r="A751" s="140">
        <v>150501</v>
      </c>
      <c r="B751" s="141" t="s">
        <v>13702</v>
      </c>
      <c r="C751" s="156" t="s">
        <v>8808</v>
      </c>
      <c r="D751" s="142">
        <v>258.26</v>
      </c>
      <c r="E751" s="143"/>
    </row>
    <row r="752" spans="1:5" ht="34.5" outlineLevel="1" x14ac:dyDescent="0.25">
      <c r="A752" s="140">
        <v>150502</v>
      </c>
      <c r="B752" s="141" t="s">
        <v>13703</v>
      </c>
      <c r="C752" s="156" t="s">
        <v>8808</v>
      </c>
      <c r="D752" s="142">
        <v>284.63</v>
      </c>
      <c r="E752" s="143"/>
    </row>
    <row r="753" spans="1:5" ht="34.5" outlineLevel="1" x14ac:dyDescent="0.25">
      <c r="A753" s="140">
        <v>150503</v>
      </c>
      <c r="B753" s="141" t="s">
        <v>13704</v>
      </c>
      <c r="C753" s="171" t="s">
        <v>8808</v>
      </c>
      <c r="D753" s="142">
        <v>310.23</v>
      </c>
      <c r="E753" s="143"/>
    </row>
    <row r="754" spans="1:5" ht="34.5" outlineLevel="1" x14ac:dyDescent="0.25">
      <c r="A754" s="140">
        <v>150504</v>
      </c>
      <c r="B754" s="141" t="s">
        <v>13705</v>
      </c>
      <c r="C754" s="169" t="s">
        <v>8808</v>
      </c>
      <c r="D754" s="142">
        <v>335.82</v>
      </c>
      <c r="E754" s="143"/>
    </row>
    <row r="755" spans="1:5" ht="23.25" outlineLevel="1" x14ac:dyDescent="0.25">
      <c r="A755" s="140">
        <v>150600</v>
      </c>
      <c r="B755" s="141" t="s">
        <v>13706</v>
      </c>
      <c r="C755" s="156" t="s">
        <v>9041</v>
      </c>
      <c r="D755" s="142" t="s">
        <v>12984</v>
      </c>
    </row>
    <row r="756" spans="1:5" ht="23.25" x14ac:dyDescent="0.25">
      <c r="A756" s="140">
        <v>150601</v>
      </c>
      <c r="B756" s="141" t="s">
        <v>13707</v>
      </c>
      <c r="C756" s="156" t="s">
        <v>8808</v>
      </c>
      <c r="D756" s="142">
        <v>2775.59</v>
      </c>
      <c r="E756" s="143"/>
    </row>
    <row r="757" spans="1:5" ht="23.25" outlineLevel="1" x14ac:dyDescent="0.25">
      <c r="A757" s="140">
        <v>150602</v>
      </c>
      <c r="B757" s="141" t="s">
        <v>13708</v>
      </c>
      <c r="C757" s="156" t="s">
        <v>8780</v>
      </c>
      <c r="D757" s="142">
        <v>3169.65</v>
      </c>
      <c r="E757" s="143"/>
    </row>
    <row r="758" spans="1:5" ht="23.25" outlineLevel="1" x14ac:dyDescent="0.25">
      <c r="A758" s="140">
        <v>150603</v>
      </c>
      <c r="B758" s="141" t="s">
        <v>13709</v>
      </c>
      <c r="D758" s="142">
        <v>3478.05</v>
      </c>
      <c r="E758" s="143"/>
    </row>
    <row r="759" spans="1:5" ht="23.25" outlineLevel="1" x14ac:dyDescent="0.25">
      <c r="A759" s="140">
        <v>150604</v>
      </c>
      <c r="B759" s="141" t="s">
        <v>13710</v>
      </c>
      <c r="D759" s="142">
        <v>3854.99</v>
      </c>
      <c r="E759" s="143"/>
    </row>
    <row r="760" spans="1:5" ht="23.25" outlineLevel="1" x14ac:dyDescent="0.25">
      <c r="A760" s="140">
        <v>150605</v>
      </c>
      <c r="B760" s="141" t="s">
        <v>13711</v>
      </c>
      <c r="D760" s="142">
        <v>4180.5200000000004</v>
      </c>
      <c r="E760" s="143"/>
    </row>
    <row r="761" spans="1:5" ht="23.25" outlineLevel="1" x14ac:dyDescent="0.25">
      <c r="A761" s="140">
        <v>150606</v>
      </c>
      <c r="B761" s="141" t="s">
        <v>13712</v>
      </c>
      <c r="D761" s="142">
        <v>4557.45</v>
      </c>
      <c r="E761" s="143"/>
    </row>
    <row r="762" spans="1:5" ht="23.25" outlineLevel="1" x14ac:dyDescent="0.25">
      <c r="A762" s="140">
        <v>150607</v>
      </c>
      <c r="B762" s="141" t="s">
        <v>13713</v>
      </c>
      <c r="D762" s="142">
        <v>4865.8500000000004</v>
      </c>
      <c r="E762" s="143"/>
    </row>
    <row r="763" spans="1:5" ht="23.25" outlineLevel="1" x14ac:dyDescent="0.25">
      <c r="A763" s="140">
        <v>150608</v>
      </c>
      <c r="B763" s="141" t="s">
        <v>13714</v>
      </c>
      <c r="D763" s="142">
        <v>5242.78</v>
      </c>
      <c r="E763" s="143"/>
    </row>
    <row r="764" spans="1:5" ht="23.25" outlineLevel="1" x14ac:dyDescent="0.25">
      <c r="A764" s="140">
        <v>150609</v>
      </c>
      <c r="B764" s="141" t="s">
        <v>13715</v>
      </c>
      <c r="D764" s="142">
        <v>5568.31</v>
      </c>
      <c r="E764" s="143"/>
    </row>
    <row r="765" spans="1:5" ht="23.25" x14ac:dyDescent="0.25">
      <c r="A765" s="140">
        <v>150610</v>
      </c>
      <c r="B765" s="141" t="s">
        <v>13716</v>
      </c>
      <c r="D765" s="142">
        <v>4086.6</v>
      </c>
      <c r="E765" s="143"/>
    </row>
    <row r="766" spans="1:5" ht="23.25" outlineLevel="1" x14ac:dyDescent="0.25">
      <c r="A766" s="140">
        <v>150611</v>
      </c>
      <c r="B766" s="141" t="s">
        <v>13717</v>
      </c>
      <c r="D766" s="142">
        <v>4527.95</v>
      </c>
      <c r="E766" s="143"/>
    </row>
    <row r="767" spans="1:5" ht="23.25" x14ac:dyDescent="0.25">
      <c r="A767" s="140">
        <v>150612</v>
      </c>
      <c r="B767" s="141" t="s">
        <v>13718</v>
      </c>
      <c r="D767" s="142">
        <v>4903.92</v>
      </c>
      <c r="E767" s="143"/>
    </row>
    <row r="768" spans="1:5" ht="23.25" outlineLevel="1" x14ac:dyDescent="0.25">
      <c r="A768" s="140">
        <v>150613</v>
      </c>
      <c r="B768" s="141" t="s">
        <v>13719</v>
      </c>
      <c r="D768" s="142">
        <v>5345.28</v>
      </c>
      <c r="E768" s="143"/>
    </row>
    <row r="769" spans="1:5" ht="23.25" x14ac:dyDescent="0.25">
      <c r="A769" s="140">
        <v>150614</v>
      </c>
      <c r="B769" s="141" t="s">
        <v>13720</v>
      </c>
      <c r="D769" s="142">
        <v>5721.24</v>
      </c>
      <c r="E769" s="143"/>
    </row>
    <row r="770" spans="1:5" ht="23.25" outlineLevel="1" x14ac:dyDescent="0.25">
      <c r="A770" s="140">
        <v>150615</v>
      </c>
      <c r="B770" s="141" t="s">
        <v>13721</v>
      </c>
      <c r="D770" s="142">
        <v>6162.6</v>
      </c>
      <c r="E770" s="143"/>
    </row>
    <row r="771" spans="1:5" ht="23.25" x14ac:dyDescent="0.25">
      <c r="A771" s="140">
        <v>150616</v>
      </c>
      <c r="B771" s="141" t="s">
        <v>13722</v>
      </c>
      <c r="D771" s="142">
        <v>6538.56</v>
      </c>
      <c r="E771" s="143"/>
    </row>
    <row r="772" spans="1:5" ht="23.25" outlineLevel="1" x14ac:dyDescent="0.25">
      <c r="A772" s="140">
        <v>150700</v>
      </c>
      <c r="B772" s="141" t="s">
        <v>13723</v>
      </c>
      <c r="D772" s="142" t="s">
        <v>12984</v>
      </c>
    </row>
    <row r="773" spans="1:5" ht="23.25" outlineLevel="1" x14ac:dyDescent="0.25">
      <c r="A773" s="140">
        <v>150701</v>
      </c>
      <c r="B773" s="141" t="s">
        <v>13724</v>
      </c>
      <c r="D773" s="142">
        <v>1695.46</v>
      </c>
      <c r="E773" s="143"/>
    </row>
    <row r="774" spans="1:5" ht="23.25" x14ac:dyDescent="0.25">
      <c r="A774" s="140">
        <v>150702</v>
      </c>
      <c r="B774" s="141" t="s">
        <v>13725</v>
      </c>
      <c r="D774" s="142">
        <v>1936.11</v>
      </c>
      <c r="E774" s="143"/>
    </row>
    <row r="775" spans="1:5" ht="23.25" outlineLevel="1" x14ac:dyDescent="0.25">
      <c r="A775" s="140">
        <v>150703</v>
      </c>
      <c r="B775" s="141" t="s">
        <v>13726</v>
      </c>
      <c r="D775" s="142">
        <v>2133.0100000000002</v>
      </c>
      <c r="E775" s="143"/>
    </row>
    <row r="776" spans="1:5" ht="23.25" outlineLevel="1" x14ac:dyDescent="0.25">
      <c r="A776" s="140">
        <v>150704</v>
      </c>
      <c r="B776" s="141" t="s">
        <v>13727</v>
      </c>
      <c r="D776" s="142">
        <v>2373.65</v>
      </c>
      <c r="E776" s="143"/>
    </row>
    <row r="777" spans="1:5" ht="23.25" x14ac:dyDescent="0.25">
      <c r="A777" s="140">
        <v>150705</v>
      </c>
      <c r="B777" s="141" t="s">
        <v>13728</v>
      </c>
      <c r="D777" s="142">
        <v>2559.61</v>
      </c>
      <c r="E777" s="143"/>
    </row>
    <row r="778" spans="1:5" ht="23.25" outlineLevel="1" x14ac:dyDescent="0.25">
      <c r="A778" s="140">
        <v>150706</v>
      </c>
      <c r="B778" s="141" t="s">
        <v>13729</v>
      </c>
      <c r="D778" s="142">
        <v>2778.38</v>
      </c>
      <c r="E778" s="143"/>
    </row>
    <row r="779" spans="1:5" ht="23.25" x14ac:dyDescent="0.25">
      <c r="A779" s="140">
        <v>150707</v>
      </c>
      <c r="B779" s="141" t="s">
        <v>13730</v>
      </c>
      <c r="D779" s="142">
        <v>2964.33</v>
      </c>
      <c r="E779" s="143"/>
    </row>
    <row r="780" spans="1:5" ht="23.25" outlineLevel="1" x14ac:dyDescent="0.25">
      <c r="A780" s="140">
        <v>150708</v>
      </c>
      <c r="B780" s="141" t="s">
        <v>13731</v>
      </c>
      <c r="D780" s="142">
        <v>3204.98</v>
      </c>
      <c r="E780" s="143"/>
    </row>
    <row r="781" spans="1:5" ht="23.25" x14ac:dyDescent="0.25">
      <c r="A781" s="140">
        <v>150709</v>
      </c>
      <c r="B781" s="141" t="s">
        <v>13732</v>
      </c>
      <c r="D781" s="142">
        <v>3401.87</v>
      </c>
      <c r="E781" s="143"/>
    </row>
    <row r="782" spans="1:5" ht="23.25" outlineLevel="1" x14ac:dyDescent="0.25">
      <c r="A782" s="140">
        <v>150710</v>
      </c>
      <c r="B782" s="141" t="s">
        <v>13733</v>
      </c>
      <c r="D782" s="142">
        <v>2777.49</v>
      </c>
      <c r="E782" s="143"/>
    </row>
    <row r="783" spans="1:5" ht="23.25" outlineLevel="1" x14ac:dyDescent="0.25">
      <c r="A783" s="140">
        <v>150711</v>
      </c>
      <c r="B783" s="141" t="s">
        <v>13734</v>
      </c>
      <c r="D783" s="142">
        <v>3077.14</v>
      </c>
      <c r="E783" s="143"/>
    </row>
    <row r="784" spans="1:5" ht="23.25" x14ac:dyDescent="0.25">
      <c r="A784" s="140">
        <v>150712</v>
      </c>
      <c r="B784" s="141" t="s">
        <v>13735</v>
      </c>
      <c r="D784" s="142">
        <v>3330.69</v>
      </c>
      <c r="E784" s="143"/>
    </row>
    <row r="785" spans="1:5" ht="23.25" outlineLevel="1" x14ac:dyDescent="0.25">
      <c r="A785" s="140">
        <v>150713</v>
      </c>
      <c r="B785" s="141" t="s">
        <v>13736</v>
      </c>
      <c r="D785" s="142">
        <v>3630.33</v>
      </c>
      <c r="E785" s="143"/>
    </row>
    <row r="786" spans="1:5" ht="23.25" outlineLevel="1" x14ac:dyDescent="0.25">
      <c r="A786" s="140">
        <v>150714</v>
      </c>
      <c r="B786" s="141" t="s">
        <v>13737</v>
      </c>
      <c r="D786" s="142">
        <v>3883.88</v>
      </c>
      <c r="E786" s="143"/>
    </row>
    <row r="787" spans="1:5" ht="23.25" x14ac:dyDescent="0.25">
      <c r="A787" s="147">
        <v>150715</v>
      </c>
      <c r="B787" s="148" t="s">
        <v>13738</v>
      </c>
      <c r="D787" s="149">
        <v>4183.53</v>
      </c>
      <c r="E787" s="143"/>
    </row>
    <row r="788" spans="1:5" ht="23.25" outlineLevel="1" x14ac:dyDescent="0.25">
      <c r="A788" s="150">
        <v>150716</v>
      </c>
      <c r="B788" s="151" t="s">
        <v>13739</v>
      </c>
      <c r="D788" s="152">
        <v>4437.08</v>
      </c>
      <c r="E788" s="143"/>
    </row>
    <row r="789" spans="1:5" outlineLevel="1" x14ac:dyDescent="0.25">
      <c r="A789" s="140">
        <v>150800</v>
      </c>
      <c r="B789" s="141" t="s">
        <v>13740</v>
      </c>
      <c r="D789" s="142">
        <v>10.83</v>
      </c>
      <c r="E789" s="143"/>
    </row>
    <row r="790" spans="1:5" ht="34.5" outlineLevel="1" x14ac:dyDescent="0.25">
      <c r="A790" s="140">
        <v>150900</v>
      </c>
      <c r="B790" s="141" t="s">
        <v>13741</v>
      </c>
      <c r="D790" s="142">
        <v>75.42</v>
      </c>
      <c r="E790" s="143"/>
    </row>
    <row r="791" spans="1:5" ht="34.5" x14ac:dyDescent="0.25">
      <c r="A791" s="140">
        <v>151000</v>
      </c>
      <c r="B791" s="141" t="s">
        <v>13742</v>
      </c>
      <c r="D791" s="142">
        <v>30.54</v>
      </c>
      <c r="E791" s="143"/>
    </row>
    <row r="792" spans="1:5" outlineLevel="1" x14ac:dyDescent="0.25">
      <c r="D792" s="153"/>
    </row>
    <row r="793" spans="1:5" outlineLevel="1" x14ac:dyDescent="0.25">
      <c r="D793" s="153"/>
    </row>
    <row r="794" spans="1:5" x14ac:dyDescent="0.25">
      <c r="D794" s="153"/>
    </row>
    <row r="795" spans="1:5" outlineLevel="1" x14ac:dyDescent="0.25">
      <c r="D795" s="153"/>
    </row>
    <row r="796" spans="1:5" outlineLevel="1" x14ac:dyDescent="0.25">
      <c r="D796" s="153"/>
    </row>
    <row r="797" spans="1:5" outlineLevel="1" x14ac:dyDescent="0.25">
      <c r="D797" s="153"/>
    </row>
    <row r="798" spans="1:5" x14ac:dyDescent="0.25">
      <c r="D798" s="153"/>
    </row>
    <row r="799" spans="1:5" outlineLevel="1" x14ac:dyDescent="0.25">
      <c r="D799" s="153"/>
    </row>
    <row r="800" spans="1:5" outlineLevel="1" x14ac:dyDescent="0.25">
      <c r="D800" s="153"/>
    </row>
    <row r="801" spans="4:4" outlineLevel="1" x14ac:dyDescent="0.25">
      <c r="D801" s="153"/>
    </row>
    <row r="802" spans="4:4" outlineLevel="1" x14ac:dyDescent="0.25">
      <c r="D802" s="153"/>
    </row>
    <row r="803" spans="4:4" outlineLevel="1" x14ac:dyDescent="0.25">
      <c r="D803" s="153"/>
    </row>
    <row r="804" spans="4:4" outlineLevel="1" x14ac:dyDescent="0.25">
      <c r="D804" s="153"/>
    </row>
    <row r="805" spans="4:4" outlineLevel="1" x14ac:dyDescent="0.25">
      <c r="D805" s="153"/>
    </row>
    <row r="806" spans="4:4" x14ac:dyDescent="0.25">
      <c r="D806" s="153"/>
    </row>
    <row r="807" spans="4:4" outlineLevel="1" x14ac:dyDescent="0.25">
      <c r="D807" s="153"/>
    </row>
    <row r="808" spans="4:4" outlineLevel="1" x14ac:dyDescent="0.25">
      <c r="D808" s="153"/>
    </row>
    <row r="809" spans="4:4" x14ac:dyDescent="0.25">
      <c r="D809" s="153"/>
    </row>
    <row r="810" spans="4:4" outlineLevel="1" x14ac:dyDescent="0.25">
      <c r="D810" s="153"/>
    </row>
    <row r="811" spans="4:4" outlineLevel="1" x14ac:dyDescent="0.25">
      <c r="D811" s="153"/>
    </row>
    <row r="812" spans="4:4" x14ac:dyDescent="0.25">
      <c r="D812" s="153"/>
    </row>
    <row r="813" spans="4:4" outlineLevel="1" x14ac:dyDescent="0.25">
      <c r="D813" s="153"/>
    </row>
    <row r="814" spans="4:4" outlineLevel="1" x14ac:dyDescent="0.25">
      <c r="D814" s="153"/>
    </row>
    <row r="815" spans="4:4" outlineLevel="1" x14ac:dyDescent="0.25">
      <c r="D815" s="153"/>
    </row>
    <row r="816" spans="4:4" x14ac:dyDescent="0.25">
      <c r="D816" s="153"/>
    </row>
    <row r="817" spans="4:4" outlineLevel="1" x14ac:dyDescent="0.25">
      <c r="D817" s="153"/>
    </row>
    <row r="818" spans="4:4" outlineLevel="1" x14ac:dyDescent="0.25">
      <c r="D818" s="153"/>
    </row>
    <row r="819" spans="4:4" outlineLevel="1" x14ac:dyDescent="0.25">
      <c r="D819" s="153"/>
    </row>
    <row r="820" spans="4:4" x14ac:dyDescent="0.25">
      <c r="D820" s="153"/>
    </row>
    <row r="821" spans="4:4" outlineLevel="1" x14ac:dyDescent="0.25">
      <c r="D821" s="153"/>
    </row>
    <row r="822" spans="4:4" outlineLevel="1" x14ac:dyDescent="0.25">
      <c r="D822" s="153"/>
    </row>
    <row r="823" spans="4:4" outlineLevel="1" x14ac:dyDescent="0.25">
      <c r="D823" s="153"/>
    </row>
    <row r="824" spans="4:4" x14ac:dyDescent="0.25">
      <c r="D824" s="153"/>
    </row>
    <row r="825" spans="4:4" outlineLevel="1" x14ac:dyDescent="0.25">
      <c r="D825" s="153"/>
    </row>
    <row r="826" spans="4:4" outlineLevel="1" x14ac:dyDescent="0.25">
      <c r="D826" s="153"/>
    </row>
    <row r="827" spans="4:4" outlineLevel="1" x14ac:dyDescent="0.25">
      <c r="D827" s="153"/>
    </row>
    <row r="828" spans="4:4" x14ac:dyDescent="0.25">
      <c r="D828" s="153"/>
    </row>
    <row r="829" spans="4:4" outlineLevel="1" x14ac:dyDescent="0.25">
      <c r="D829" s="153"/>
    </row>
    <row r="830" spans="4:4" x14ac:dyDescent="0.25">
      <c r="D830" s="153"/>
    </row>
    <row r="831" spans="4:4" outlineLevel="1" x14ac:dyDescent="0.25">
      <c r="D831" s="153"/>
    </row>
    <row r="832" spans="4:4" x14ac:dyDescent="0.25">
      <c r="D832" s="153"/>
    </row>
    <row r="833" spans="4:4" outlineLevel="1" x14ac:dyDescent="0.25">
      <c r="D833" s="153"/>
    </row>
    <row r="834" spans="4:4" outlineLevel="1" x14ac:dyDescent="0.25">
      <c r="D834" s="153"/>
    </row>
    <row r="835" spans="4:4" x14ac:dyDescent="0.25">
      <c r="D835" s="153"/>
    </row>
    <row r="836" spans="4:4" outlineLevel="1" x14ac:dyDescent="0.25">
      <c r="D836" s="153"/>
    </row>
    <row r="837" spans="4:4" outlineLevel="1" x14ac:dyDescent="0.25">
      <c r="D837" s="153"/>
    </row>
    <row r="838" spans="4:4" x14ac:dyDescent="0.25">
      <c r="D838" s="153"/>
    </row>
    <row r="839" spans="4:4" outlineLevel="1" x14ac:dyDescent="0.25">
      <c r="D839" s="153"/>
    </row>
    <row r="840" spans="4:4" outlineLevel="1" x14ac:dyDescent="0.25">
      <c r="D840" s="153"/>
    </row>
    <row r="841" spans="4:4" outlineLevel="1" x14ac:dyDescent="0.25">
      <c r="D841" s="153"/>
    </row>
    <row r="842" spans="4:4" outlineLevel="1" x14ac:dyDescent="0.25">
      <c r="D842" s="153"/>
    </row>
    <row r="843" spans="4:4" outlineLevel="1" x14ac:dyDescent="0.25">
      <c r="D843" s="153"/>
    </row>
    <row r="844" spans="4:4" x14ac:dyDescent="0.25">
      <c r="D844" s="153"/>
    </row>
    <row r="845" spans="4:4" outlineLevel="1" x14ac:dyDescent="0.25">
      <c r="D845" s="153"/>
    </row>
    <row r="846" spans="4:4" outlineLevel="1" x14ac:dyDescent="0.25">
      <c r="D846" s="153"/>
    </row>
    <row r="847" spans="4:4" outlineLevel="1" x14ac:dyDescent="0.25">
      <c r="D847" s="153"/>
    </row>
    <row r="848" spans="4:4" outlineLevel="1" x14ac:dyDescent="0.25">
      <c r="D848" s="153"/>
    </row>
    <row r="849" spans="4:4" outlineLevel="1" x14ac:dyDescent="0.25">
      <c r="D849" s="153"/>
    </row>
    <row r="850" spans="4:4" outlineLevel="1" x14ac:dyDescent="0.25">
      <c r="D850" s="153"/>
    </row>
    <row r="851" spans="4:4" x14ac:dyDescent="0.25">
      <c r="D851" s="153"/>
    </row>
    <row r="852" spans="4:4" outlineLevel="1" x14ac:dyDescent="0.25">
      <c r="D852" s="153"/>
    </row>
    <row r="853" spans="4:4" outlineLevel="1" x14ac:dyDescent="0.25">
      <c r="D853" s="153"/>
    </row>
    <row r="854" spans="4:4" outlineLevel="1" x14ac:dyDescent="0.25">
      <c r="D854" s="153"/>
    </row>
    <row r="855" spans="4:4" outlineLevel="1" x14ac:dyDescent="0.25">
      <c r="D855" s="153"/>
    </row>
    <row r="856" spans="4:4" outlineLevel="1" x14ac:dyDescent="0.25">
      <c r="D856" s="153"/>
    </row>
    <row r="857" spans="4:4" x14ac:dyDescent="0.25">
      <c r="D857" s="153"/>
    </row>
    <row r="858" spans="4:4" outlineLevel="1" x14ac:dyDescent="0.25">
      <c r="D858" s="153"/>
    </row>
    <row r="859" spans="4:4" outlineLevel="1" x14ac:dyDescent="0.25">
      <c r="D859" s="153"/>
    </row>
    <row r="860" spans="4:4" outlineLevel="1" x14ac:dyDescent="0.25">
      <c r="D860" s="153"/>
    </row>
    <row r="861" spans="4:4" outlineLevel="1" x14ac:dyDescent="0.25">
      <c r="D861" s="153"/>
    </row>
    <row r="862" spans="4:4" outlineLevel="1" x14ac:dyDescent="0.25">
      <c r="D862" s="153"/>
    </row>
    <row r="863" spans="4:4" outlineLevel="1" x14ac:dyDescent="0.25">
      <c r="D863" s="153"/>
    </row>
    <row r="864" spans="4:4" outlineLevel="1" x14ac:dyDescent="0.25">
      <c r="D864" s="153"/>
    </row>
    <row r="865" spans="4:4" outlineLevel="1" x14ac:dyDescent="0.25">
      <c r="D865" s="153"/>
    </row>
    <row r="866" spans="4:4" outlineLevel="1" x14ac:dyDescent="0.25">
      <c r="D866" s="153"/>
    </row>
    <row r="867" spans="4:4" x14ac:dyDescent="0.25">
      <c r="D867" s="153"/>
    </row>
    <row r="868" spans="4:4" outlineLevel="1" x14ac:dyDescent="0.25">
      <c r="D868" s="153"/>
    </row>
    <row r="869" spans="4:4" outlineLevel="1" x14ac:dyDescent="0.25">
      <c r="D869" s="153"/>
    </row>
    <row r="870" spans="4:4" x14ac:dyDescent="0.25">
      <c r="D870" s="153"/>
    </row>
    <row r="871" spans="4:4" outlineLevel="1" x14ac:dyDescent="0.25">
      <c r="D871" s="153"/>
    </row>
    <row r="872" spans="4:4" outlineLevel="1" x14ac:dyDescent="0.25">
      <c r="D872" s="153"/>
    </row>
    <row r="873" spans="4:4" outlineLevel="1" x14ac:dyDescent="0.25">
      <c r="D873" s="153"/>
    </row>
    <row r="874" spans="4:4" x14ac:dyDescent="0.25">
      <c r="D874" s="153"/>
    </row>
    <row r="875" spans="4:4" outlineLevel="1" x14ac:dyDescent="0.25">
      <c r="D875" s="153"/>
    </row>
    <row r="876" spans="4:4" outlineLevel="1" x14ac:dyDescent="0.25">
      <c r="D876" s="153"/>
    </row>
    <row r="877" spans="4:4" outlineLevel="1" x14ac:dyDescent="0.25">
      <c r="D877" s="153"/>
    </row>
    <row r="878" spans="4:4" x14ac:dyDescent="0.25">
      <c r="D878" s="153"/>
    </row>
    <row r="879" spans="4:4" outlineLevel="1" x14ac:dyDescent="0.25">
      <c r="D879" s="153"/>
    </row>
    <row r="880" spans="4:4" outlineLevel="1" x14ac:dyDescent="0.25">
      <c r="D880" s="153"/>
    </row>
    <row r="881" spans="4:4" outlineLevel="1" x14ac:dyDescent="0.25">
      <c r="D881" s="153"/>
    </row>
    <row r="882" spans="4:4" outlineLevel="1" x14ac:dyDescent="0.25">
      <c r="D882" s="153"/>
    </row>
    <row r="883" spans="4:4" outlineLevel="1" x14ac:dyDescent="0.25">
      <c r="D883" s="153"/>
    </row>
    <row r="884" spans="4:4" outlineLevel="1" x14ac:dyDescent="0.25">
      <c r="D884" s="153"/>
    </row>
    <row r="885" spans="4:4" x14ac:dyDescent="0.25">
      <c r="D885" s="153"/>
    </row>
    <row r="886" spans="4:4" outlineLevel="1" x14ac:dyDescent="0.25">
      <c r="D886" s="153"/>
    </row>
    <row r="887" spans="4:4" outlineLevel="1" x14ac:dyDescent="0.25">
      <c r="D887" s="153"/>
    </row>
    <row r="888" spans="4:4" outlineLevel="1" x14ac:dyDescent="0.25">
      <c r="D888" s="153"/>
    </row>
    <row r="889" spans="4:4" outlineLevel="1" x14ac:dyDescent="0.25">
      <c r="D889" s="153"/>
    </row>
    <row r="890" spans="4:4" outlineLevel="1" x14ac:dyDescent="0.25">
      <c r="D890" s="153"/>
    </row>
    <row r="891" spans="4:4" outlineLevel="1" x14ac:dyDescent="0.25">
      <c r="D891" s="153"/>
    </row>
    <row r="892" spans="4:4" x14ac:dyDescent="0.25">
      <c r="D892" s="153"/>
    </row>
    <row r="893" spans="4:4" outlineLevel="1" x14ac:dyDescent="0.25">
      <c r="D893" s="153"/>
    </row>
    <row r="894" spans="4:4" outlineLevel="1" x14ac:dyDescent="0.25">
      <c r="D894" s="153"/>
    </row>
    <row r="895" spans="4:4" outlineLevel="1" x14ac:dyDescent="0.25">
      <c r="D895" s="153"/>
    </row>
    <row r="896" spans="4:4" outlineLevel="1" x14ac:dyDescent="0.25">
      <c r="D896" s="153"/>
    </row>
    <row r="897" spans="4:4" x14ac:dyDescent="0.25">
      <c r="D897" s="153"/>
    </row>
    <row r="898" spans="4:4" outlineLevel="1" x14ac:dyDescent="0.25">
      <c r="D898" s="153"/>
    </row>
    <row r="899" spans="4:4" outlineLevel="1" x14ac:dyDescent="0.25">
      <c r="D899" s="153"/>
    </row>
    <row r="900" spans="4:4" outlineLevel="1" x14ac:dyDescent="0.25">
      <c r="D900" s="153"/>
    </row>
    <row r="901" spans="4:4" outlineLevel="1" x14ac:dyDescent="0.25">
      <c r="D901" s="153"/>
    </row>
    <row r="902" spans="4:4" outlineLevel="1" x14ac:dyDescent="0.25">
      <c r="D902" s="153"/>
    </row>
    <row r="903" spans="4:4" x14ac:dyDescent="0.25">
      <c r="D903" s="153"/>
    </row>
    <row r="904" spans="4:4" outlineLevel="1" x14ac:dyDescent="0.25">
      <c r="D904" s="153"/>
    </row>
    <row r="905" spans="4:4" outlineLevel="1" x14ac:dyDescent="0.25">
      <c r="D905" s="153"/>
    </row>
    <row r="906" spans="4:4" outlineLevel="1" x14ac:dyDescent="0.25">
      <c r="D906" s="153"/>
    </row>
    <row r="907" spans="4:4" outlineLevel="1" x14ac:dyDescent="0.25">
      <c r="D907" s="153"/>
    </row>
    <row r="908" spans="4:4" outlineLevel="1" x14ac:dyDescent="0.25">
      <c r="D908" s="153"/>
    </row>
    <row r="909" spans="4:4" x14ac:dyDescent="0.25">
      <c r="D909" s="153"/>
    </row>
    <row r="910" spans="4:4" outlineLevel="1" x14ac:dyDescent="0.25">
      <c r="D910" s="153"/>
    </row>
    <row r="911" spans="4:4" outlineLevel="1" x14ac:dyDescent="0.25">
      <c r="D911" s="153"/>
    </row>
    <row r="912" spans="4:4" outlineLevel="1" x14ac:dyDescent="0.25">
      <c r="D912" s="153"/>
    </row>
    <row r="913" spans="4:4" outlineLevel="1" x14ac:dyDescent="0.25">
      <c r="D913" s="153"/>
    </row>
    <row r="914" spans="4:4" outlineLevel="1" x14ac:dyDescent="0.25">
      <c r="D914" s="153"/>
    </row>
    <row r="915" spans="4:4" x14ac:dyDescent="0.25">
      <c r="D915" s="153"/>
    </row>
    <row r="916" spans="4:4" outlineLevel="1" x14ac:dyDescent="0.25">
      <c r="D916" s="153"/>
    </row>
    <row r="917" spans="4:4" outlineLevel="1" x14ac:dyDescent="0.25">
      <c r="D917" s="153"/>
    </row>
    <row r="918" spans="4:4" outlineLevel="1" x14ac:dyDescent="0.25">
      <c r="D918" s="153"/>
    </row>
    <row r="919" spans="4:4" outlineLevel="1" x14ac:dyDescent="0.25">
      <c r="D919" s="153"/>
    </row>
    <row r="920" spans="4:4" outlineLevel="1" x14ac:dyDescent="0.25">
      <c r="D920" s="153"/>
    </row>
    <row r="921" spans="4:4" outlineLevel="1" x14ac:dyDescent="0.25">
      <c r="D921" s="153"/>
    </row>
    <row r="922" spans="4:4" outlineLevel="1" x14ac:dyDescent="0.25">
      <c r="D922" s="153"/>
    </row>
    <row r="923" spans="4:4" x14ac:dyDescent="0.25">
      <c r="D923" s="153"/>
    </row>
    <row r="924" spans="4:4" outlineLevel="1" x14ac:dyDescent="0.25">
      <c r="D924" s="153"/>
    </row>
    <row r="925" spans="4:4" outlineLevel="1" x14ac:dyDescent="0.25">
      <c r="D925" s="153"/>
    </row>
    <row r="926" spans="4:4" outlineLevel="1" x14ac:dyDescent="0.25">
      <c r="D926" s="153"/>
    </row>
    <row r="927" spans="4:4" outlineLevel="1" x14ac:dyDescent="0.25">
      <c r="D927" s="153"/>
    </row>
    <row r="928" spans="4:4" outlineLevel="1" x14ac:dyDescent="0.25">
      <c r="D928" s="153"/>
    </row>
    <row r="929" spans="4:4" outlineLevel="1" x14ac:dyDescent="0.25">
      <c r="D929" s="153"/>
    </row>
    <row r="930" spans="4:4" outlineLevel="1" x14ac:dyDescent="0.25">
      <c r="D930" s="153"/>
    </row>
    <row r="931" spans="4:4" x14ac:dyDescent="0.25">
      <c r="D931" s="153"/>
    </row>
    <row r="932" spans="4:4" outlineLevel="1" x14ac:dyDescent="0.25">
      <c r="D932" s="153"/>
    </row>
    <row r="933" spans="4:4" outlineLevel="1" x14ac:dyDescent="0.25">
      <c r="D933" s="153"/>
    </row>
    <row r="934" spans="4:4" outlineLevel="1" x14ac:dyDescent="0.25">
      <c r="D934" s="153"/>
    </row>
    <row r="935" spans="4:4" outlineLevel="1" x14ac:dyDescent="0.25">
      <c r="D935" s="153"/>
    </row>
    <row r="936" spans="4:4" outlineLevel="1" x14ac:dyDescent="0.25">
      <c r="D936" s="153"/>
    </row>
    <row r="937" spans="4:4" outlineLevel="1" x14ac:dyDescent="0.25">
      <c r="D937" s="153"/>
    </row>
    <row r="938" spans="4:4" outlineLevel="1" x14ac:dyDescent="0.25">
      <c r="D938" s="153"/>
    </row>
    <row r="939" spans="4:4" x14ac:dyDescent="0.25">
      <c r="D939" s="153"/>
    </row>
    <row r="940" spans="4:4" outlineLevel="1" x14ac:dyDescent="0.25">
      <c r="D940" s="153"/>
    </row>
    <row r="941" spans="4:4" outlineLevel="1" x14ac:dyDescent="0.25">
      <c r="D941" s="153"/>
    </row>
    <row r="942" spans="4:4" outlineLevel="1" x14ac:dyDescent="0.25">
      <c r="D942" s="153"/>
    </row>
    <row r="943" spans="4:4" outlineLevel="1" x14ac:dyDescent="0.25">
      <c r="D943" s="153"/>
    </row>
    <row r="944" spans="4:4" outlineLevel="1" x14ac:dyDescent="0.25">
      <c r="D944" s="153"/>
    </row>
    <row r="945" spans="4:4" x14ac:dyDescent="0.25">
      <c r="D945" s="153"/>
    </row>
    <row r="946" spans="4:4" outlineLevel="1" x14ac:dyDescent="0.25">
      <c r="D946" s="153"/>
    </row>
    <row r="947" spans="4:4" outlineLevel="1" x14ac:dyDescent="0.25">
      <c r="D947" s="153"/>
    </row>
    <row r="948" spans="4:4" outlineLevel="1" x14ac:dyDescent="0.25">
      <c r="D948" s="153"/>
    </row>
    <row r="949" spans="4:4" x14ac:dyDescent="0.25">
      <c r="D949" s="153"/>
    </row>
    <row r="950" spans="4:4" outlineLevel="1" x14ac:dyDescent="0.25">
      <c r="D950" s="153"/>
    </row>
    <row r="951" spans="4:4" outlineLevel="1" x14ac:dyDescent="0.25">
      <c r="D951" s="153"/>
    </row>
    <row r="952" spans="4:4" outlineLevel="1" x14ac:dyDescent="0.25">
      <c r="D952" s="153"/>
    </row>
    <row r="953" spans="4:4" outlineLevel="1" x14ac:dyDescent="0.25">
      <c r="D953" s="153"/>
    </row>
    <row r="954" spans="4:4" x14ac:dyDescent="0.25">
      <c r="D954" s="153"/>
    </row>
    <row r="955" spans="4:4" outlineLevel="1" x14ac:dyDescent="0.25">
      <c r="D955" s="153"/>
    </row>
    <row r="956" spans="4:4" outlineLevel="1" x14ac:dyDescent="0.25">
      <c r="D956" s="153"/>
    </row>
    <row r="957" spans="4:4" outlineLevel="1" x14ac:dyDescent="0.25">
      <c r="D957" s="153"/>
    </row>
    <row r="958" spans="4:4" outlineLevel="1" x14ac:dyDescent="0.25">
      <c r="D958" s="153"/>
    </row>
    <row r="959" spans="4:4" outlineLevel="1" x14ac:dyDescent="0.25">
      <c r="D959" s="153"/>
    </row>
    <row r="960" spans="4:4" x14ac:dyDescent="0.25">
      <c r="D960" s="153"/>
    </row>
    <row r="961" spans="4:4" outlineLevel="1" x14ac:dyDescent="0.25">
      <c r="D961" s="153"/>
    </row>
    <row r="962" spans="4:4" outlineLevel="1" x14ac:dyDescent="0.25">
      <c r="D962" s="153"/>
    </row>
    <row r="963" spans="4:4" outlineLevel="1" x14ac:dyDescent="0.25">
      <c r="D963" s="153"/>
    </row>
    <row r="964" spans="4:4" outlineLevel="1" x14ac:dyDescent="0.25">
      <c r="D964" s="153"/>
    </row>
    <row r="965" spans="4:4" outlineLevel="1" x14ac:dyDescent="0.25">
      <c r="D965" s="153"/>
    </row>
    <row r="966" spans="4:4" x14ac:dyDescent="0.25">
      <c r="D966" s="153"/>
    </row>
    <row r="967" spans="4:4" outlineLevel="1" x14ac:dyDescent="0.25">
      <c r="D967" s="153"/>
    </row>
    <row r="968" spans="4:4" outlineLevel="1" x14ac:dyDescent="0.25">
      <c r="D968" s="153"/>
    </row>
    <row r="969" spans="4:4" outlineLevel="1" x14ac:dyDescent="0.25">
      <c r="D969" s="153"/>
    </row>
    <row r="970" spans="4:4" outlineLevel="1" x14ac:dyDescent="0.25">
      <c r="D970" s="153"/>
    </row>
    <row r="971" spans="4:4" x14ac:dyDescent="0.25">
      <c r="D971" s="153"/>
    </row>
    <row r="972" spans="4:4" outlineLevel="1" x14ac:dyDescent="0.25">
      <c r="D972" s="153"/>
    </row>
    <row r="973" spans="4:4" outlineLevel="1" x14ac:dyDescent="0.25">
      <c r="D973" s="153"/>
    </row>
    <row r="974" spans="4:4" outlineLevel="1" x14ac:dyDescent="0.25">
      <c r="D974" s="153"/>
    </row>
    <row r="975" spans="4:4" outlineLevel="1" x14ac:dyDescent="0.25">
      <c r="D975" s="153"/>
    </row>
    <row r="976" spans="4:4" outlineLevel="1" x14ac:dyDescent="0.25">
      <c r="D976" s="153"/>
    </row>
    <row r="977" spans="4:4" outlineLevel="1" x14ac:dyDescent="0.25">
      <c r="D977" s="153"/>
    </row>
    <row r="978" spans="4:4" x14ac:dyDescent="0.25">
      <c r="D978" s="153"/>
    </row>
    <row r="979" spans="4:4" outlineLevel="1" x14ac:dyDescent="0.25">
      <c r="D979" s="153"/>
    </row>
    <row r="980" spans="4:4" outlineLevel="1" x14ac:dyDescent="0.25">
      <c r="D980" s="153"/>
    </row>
    <row r="981" spans="4:4" outlineLevel="1" x14ac:dyDescent="0.25">
      <c r="D981" s="153"/>
    </row>
    <row r="982" spans="4:4" outlineLevel="1" x14ac:dyDescent="0.25">
      <c r="D982" s="153"/>
    </row>
    <row r="983" spans="4:4" outlineLevel="1" x14ac:dyDescent="0.25">
      <c r="D983" s="153"/>
    </row>
    <row r="984" spans="4:4" outlineLevel="1" x14ac:dyDescent="0.25">
      <c r="D984" s="153"/>
    </row>
    <row r="985" spans="4:4" outlineLevel="1" x14ac:dyDescent="0.25">
      <c r="D985" s="153"/>
    </row>
    <row r="986" spans="4:4" x14ac:dyDescent="0.25">
      <c r="D986" s="153"/>
    </row>
    <row r="987" spans="4:4" outlineLevel="1" x14ac:dyDescent="0.25">
      <c r="D987" s="153"/>
    </row>
    <row r="988" spans="4:4" outlineLevel="1" x14ac:dyDescent="0.25">
      <c r="D988" s="153"/>
    </row>
    <row r="989" spans="4:4" x14ac:dyDescent="0.25">
      <c r="D989" s="153"/>
    </row>
    <row r="990" spans="4:4" outlineLevel="1" x14ac:dyDescent="0.25">
      <c r="D990" s="153"/>
    </row>
    <row r="991" spans="4:4" outlineLevel="1" x14ac:dyDescent="0.25">
      <c r="D991" s="153"/>
    </row>
    <row r="992" spans="4:4" outlineLevel="1" x14ac:dyDescent="0.25">
      <c r="D992" s="153"/>
    </row>
    <row r="993" spans="4:4" outlineLevel="1" x14ac:dyDescent="0.25">
      <c r="D993" s="153"/>
    </row>
    <row r="994" spans="4:4" outlineLevel="1" x14ac:dyDescent="0.25">
      <c r="D994" s="153"/>
    </row>
    <row r="995" spans="4:4" x14ac:dyDescent="0.25">
      <c r="D995" s="153"/>
    </row>
    <row r="996" spans="4:4" outlineLevel="1" x14ac:dyDescent="0.25">
      <c r="D996" s="153"/>
    </row>
    <row r="997" spans="4:4" outlineLevel="1" x14ac:dyDescent="0.25">
      <c r="D997" s="153"/>
    </row>
    <row r="998" spans="4:4" outlineLevel="1" x14ac:dyDescent="0.25">
      <c r="D998" s="153"/>
    </row>
    <row r="999" spans="4:4" outlineLevel="1" x14ac:dyDescent="0.25">
      <c r="D999" s="153"/>
    </row>
    <row r="1000" spans="4:4" outlineLevel="1" x14ac:dyDescent="0.25">
      <c r="D1000" s="153"/>
    </row>
    <row r="1001" spans="4:4" outlineLevel="1" x14ac:dyDescent="0.25">
      <c r="D1001" s="153"/>
    </row>
    <row r="1002" spans="4:4" outlineLevel="1" x14ac:dyDescent="0.25">
      <c r="D1002" s="153"/>
    </row>
    <row r="1003" spans="4:4" outlineLevel="1" x14ac:dyDescent="0.25">
      <c r="D1003" s="153"/>
    </row>
    <row r="1004" spans="4:4" outlineLevel="1" x14ac:dyDescent="0.25">
      <c r="D1004" s="153"/>
    </row>
    <row r="1005" spans="4:4" x14ac:dyDescent="0.25">
      <c r="D1005" s="153"/>
    </row>
    <row r="1006" spans="4:4" outlineLevel="1" x14ac:dyDescent="0.25">
      <c r="D1006" s="153"/>
    </row>
    <row r="1007" spans="4:4" outlineLevel="1" x14ac:dyDescent="0.25">
      <c r="D1007" s="153"/>
    </row>
    <row r="1008" spans="4:4" outlineLevel="1" x14ac:dyDescent="0.25">
      <c r="D1008" s="153"/>
    </row>
    <row r="1009" spans="4:4" outlineLevel="1" x14ac:dyDescent="0.25">
      <c r="D1009" s="153"/>
    </row>
    <row r="1010" spans="4:4" outlineLevel="1" x14ac:dyDescent="0.25">
      <c r="D1010" s="153"/>
    </row>
    <row r="1011" spans="4:4" outlineLevel="1" x14ac:dyDescent="0.25">
      <c r="D1011" s="153"/>
    </row>
    <row r="1012" spans="4:4" outlineLevel="1" x14ac:dyDescent="0.25">
      <c r="D1012" s="153"/>
    </row>
    <row r="1013" spans="4:4" outlineLevel="1" x14ac:dyDescent="0.25">
      <c r="D1013" s="153"/>
    </row>
    <row r="1014" spans="4:4" outlineLevel="1" x14ac:dyDescent="0.25">
      <c r="D1014" s="153"/>
    </row>
    <row r="1015" spans="4:4" x14ac:dyDescent="0.25">
      <c r="D1015" s="153"/>
    </row>
    <row r="1016" spans="4:4" outlineLevel="1" x14ac:dyDescent="0.25">
      <c r="D1016" s="153"/>
    </row>
    <row r="1017" spans="4:4" outlineLevel="1" x14ac:dyDescent="0.25">
      <c r="D1017" s="153"/>
    </row>
    <row r="1018" spans="4:4" outlineLevel="1" x14ac:dyDescent="0.25">
      <c r="D1018" s="153"/>
    </row>
    <row r="1019" spans="4:4" outlineLevel="1" x14ac:dyDescent="0.25">
      <c r="D1019" s="153"/>
    </row>
    <row r="1020" spans="4:4" outlineLevel="1" x14ac:dyDescent="0.25">
      <c r="D1020" s="153"/>
    </row>
    <row r="1021" spans="4:4" outlineLevel="1" x14ac:dyDescent="0.25">
      <c r="D1021" s="153"/>
    </row>
    <row r="1022" spans="4:4" outlineLevel="1" x14ac:dyDescent="0.25">
      <c r="D1022" s="153"/>
    </row>
    <row r="1023" spans="4:4" outlineLevel="1" x14ac:dyDescent="0.25">
      <c r="D1023" s="153"/>
    </row>
    <row r="1024" spans="4:4" x14ac:dyDescent="0.25">
      <c r="D1024" s="153"/>
    </row>
    <row r="1025" spans="4:4" outlineLevel="1" x14ac:dyDescent="0.25">
      <c r="D1025" s="153"/>
    </row>
    <row r="1026" spans="4:4" outlineLevel="1" x14ac:dyDescent="0.25">
      <c r="D1026" s="153"/>
    </row>
    <row r="1027" spans="4:4" outlineLevel="1" x14ac:dyDescent="0.25">
      <c r="D1027" s="153"/>
    </row>
    <row r="1028" spans="4:4" outlineLevel="1" x14ac:dyDescent="0.25">
      <c r="D1028" s="153"/>
    </row>
    <row r="1029" spans="4:4" outlineLevel="1" x14ac:dyDescent="0.25">
      <c r="D1029" s="153"/>
    </row>
    <row r="1030" spans="4:4" outlineLevel="1" x14ac:dyDescent="0.25">
      <c r="D1030" s="153"/>
    </row>
    <row r="1031" spans="4:4" outlineLevel="1" x14ac:dyDescent="0.25">
      <c r="D1031" s="153"/>
    </row>
    <row r="1032" spans="4:4" outlineLevel="1" x14ac:dyDescent="0.25">
      <c r="D1032" s="153"/>
    </row>
    <row r="1033" spans="4:4" x14ac:dyDescent="0.25">
      <c r="D1033" s="153"/>
    </row>
    <row r="1034" spans="4:4" outlineLevel="1" x14ac:dyDescent="0.25">
      <c r="D1034" s="153"/>
    </row>
    <row r="1035" spans="4:4" outlineLevel="1" x14ac:dyDescent="0.25">
      <c r="D1035" s="153"/>
    </row>
    <row r="1036" spans="4:4" outlineLevel="1" x14ac:dyDescent="0.25">
      <c r="D1036" s="153"/>
    </row>
    <row r="1037" spans="4:4" x14ac:dyDescent="0.25">
      <c r="D1037" s="153"/>
    </row>
    <row r="1038" spans="4:4" outlineLevel="1" x14ac:dyDescent="0.25">
      <c r="D1038" s="153"/>
    </row>
    <row r="1039" spans="4:4" outlineLevel="1" x14ac:dyDescent="0.25">
      <c r="D1039" s="153"/>
    </row>
    <row r="1040" spans="4:4" outlineLevel="1" x14ac:dyDescent="0.25">
      <c r="D1040" s="153"/>
    </row>
    <row r="1041" spans="4:4" x14ac:dyDescent="0.25">
      <c r="D1041" s="153"/>
    </row>
    <row r="1042" spans="4:4" outlineLevel="1" x14ac:dyDescent="0.25">
      <c r="D1042" s="153"/>
    </row>
    <row r="1043" spans="4:4" outlineLevel="1" x14ac:dyDescent="0.25">
      <c r="D1043" s="153"/>
    </row>
    <row r="1044" spans="4:4" outlineLevel="1" x14ac:dyDescent="0.25">
      <c r="D1044" s="153"/>
    </row>
    <row r="1045" spans="4:4" outlineLevel="1" x14ac:dyDescent="0.25">
      <c r="D1045" s="153"/>
    </row>
    <row r="1046" spans="4:4" outlineLevel="1" x14ac:dyDescent="0.25">
      <c r="D1046" s="153"/>
    </row>
    <row r="1047" spans="4:4" outlineLevel="1" x14ac:dyDescent="0.25">
      <c r="D1047" s="153"/>
    </row>
    <row r="1048" spans="4:4" outlineLevel="1" x14ac:dyDescent="0.25">
      <c r="D1048" s="153"/>
    </row>
    <row r="1049" spans="4:4" outlineLevel="1" x14ac:dyDescent="0.25">
      <c r="D1049" s="153"/>
    </row>
    <row r="1050" spans="4:4" x14ac:dyDescent="0.25">
      <c r="D1050" s="153"/>
    </row>
    <row r="1051" spans="4:4" outlineLevel="1" x14ac:dyDescent="0.25">
      <c r="D1051" s="153"/>
    </row>
    <row r="1052" spans="4:4" outlineLevel="1" x14ac:dyDescent="0.25">
      <c r="D1052" s="153"/>
    </row>
    <row r="1053" spans="4:4" outlineLevel="1" x14ac:dyDescent="0.25">
      <c r="D1053" s="153"/>
    </row>
    <row r="1054" spans="4:4" outlineLevel="1" x14ac:dyDescent="0.25">
      <c r="D1054" s="153"/>
    </row>
    <row r="1055" spans="4:4" outlineLevel="1" x14ac:dyDescent="0.25">
      <c r="D1055" s="153"/>
    </row>
    <row r="1056" spans="4:4" outlineLevel="1" x14ac:dyDescent="0.25">
      <c r="D1056" s="153"/>
    </row>
    <row r="1057" spans="4:4" outlineLevel="1" x14ac:dyDescent="0.25">
      <c r="D1057" s="153"/>
    </row>
    <row r="1058" spans="4:4" x14ac:dyDescent="0.25">
      <c r="D1058" s="153"/>
    </row>
    <row r="1059" spans="4:4" outlineLevel="1" x14ac:dyDescent="0.25">
      <c r="D1059" s="153"/>
    </row>
    <row r="1060" spans="4:4" outlineLevel="1" x14ac:dyDescent="0.25">
      <c r="D1060" s="153"/>
    </row>
    <row r="1061" spans="4:4" outlineLevel="1" x14ac:dyDescent="0.25">
      <c r="D1061" s="153"/>
    </row>
    <row r="1062" spans="4:4" outlineLevel="1" x14ac:dyDescent="0.25">
      <c r="D1062" s="153"/>
    </row>
    <row r="1063" spans="4:4" outlineLevel="1" x14ac:dyDescent="0.25">
      <c r="D1063" s="153"/>
    </row>
    <row r="1064" spans="4:4" outlineLevel="1" x14ac:dyDescent="0.25">
      <c r="D1064" s="153"/>
    </row>
    <row r="1065" spans="4:4" outlineLevel="1" x14ac:dyDescent="0.25">
      <c r="D1065" s="153"/>
    </row>
    <row r="1066" spans="4:4" outlineLevel="1" x14ac:dyDescent="0.25">
      <c r="D1066" s="153"/>
    </row>
    <row r="1067" spans="4:4" x14ac:dyDescent="0.25">
      <c r="D1067" s="153"/>
    </row>
    <row r="1068" spans="4:4" outlineLevel="1" x14ac:dyDescent="0.25">
      <c r="D1068" s="153"/>
    </row>
    <row r="1069" spans="4:4" outlineLevel="1" x14ac:dyDescent="0.25">
      <c r="D1069" s="153"/>
    </row>
    <row r="1070" spans="4:4" outlineLevel="1" x14ac:dyDescent="0.25">
      <c r="D1070" s="153"/>
    </row>
    <row r="1071" spans="4:4" outlineLevel="1" x14ac:dyDescent="0.25">
      <c r="D1071" s="153"/>
    </row>
    <row r="1072" spans="4:4" outlineLevel="1" x14ac:dyDescent="0.25">
      <c r="D1072" s="153"/>
    </row>
    <row r="1073" spans="4:4" x14ac:dyDescent="0.25">
      <c r="D1073" s="153"/>
    </row>
    <row r="1074" spans="4:4" outlineLevel="1" x14ac:dyDescent="0.25">
      <c r="D1074" s="153"/>
    </row>
    <row r="1075" spans="4:4" outlineLevel="1" x14ac:dyDescent="0.25">
      <c r="D1075" s="153"/>
    </row>
    <row r="1076" spans="4:4" outlineLevel="1" x14ac:dyDescent="0.25">
      <c r="D1076" s="153"/>
    </row>
    <row r="1077" spans="4:4" outlineLevel="1" x14ac:dyDescent="0.25">
      <c r="D1077" s="153"/>
    </row>
    <row r="1078" spans="4:4" outlineLevel="1" x14ac:dyDescent="0.25">
      <c r="D1078" s="153"/>
    </row>
    <row r="1079" spans="4:4" x14ac:dyDescent="0.25">
      <c r="D1079" s="153"/>
    </row>
    <row r="1080" spans="4:4" outlineLevel="1" x14ac:dyDescent="0.25">
      <c r="D1080" s="153"/>
    </row>
    <row r="1081" spans="4:4" outlineLevel="1" x14ac:dyDescent="0.25">
      <c r="D1081" s="153"/>
    </row>
    <row r="1082" spans="4:4" outlineLevel="1" x14ac:dyDescent="0.25">
      <c r="D1082" s="153"/>
    </row>
    <row r="1083" spans="4:4" outlineLevel="1" x14ac:dyDescent="0.25">
      <c r="D1083" s="153"/>
    </row>
    <row r="1084" spans="4:4" x14ac:dyDescent="0.25">
      <c r="D1084" s="153"/>
    </row>
    <row r="1085" spans="4:4" outlineLevel="1" x14ac:dyDescent="0.25">
      <c r="D1085" s="153"/>
    </row>
    <row r="1086" spans="4:4" outlineLevel="1" x14ac:dyDescent="0.25">
      <c r="D1086" s="153"/>
    </row>
    <row r="1087" spans="4:4" outlineLevel="1" x14ac:dyDescent="0.25">
      <c r="D1087" s="153"/>
    </row>
    <row r="1088" spans="4:4" outlineLevel="1" x14ac:dyDescent="0.25">
      <c r="D1088" s="153"/>
    </row>
    <row r="1089" spans="4:4" x14ac:dyDescent="0.25">
      <c r="D1089" s="153"/>
    </row>
    <row r="1090" spans="4:4" outlineLevel="1" x14ac:dyDescent="0.25">
      <c r="D1090" s="153"/>
    </row>
    <row r="1091" spans="4:4" outlineLevel="1" x14ac:dyDescent="0.25">
      <c r="D1091" s="153"/>
    </row>
    <row r="1092" spans="4:4" outlineLevel="1" x14ac:dyDescent="0.25">
      <c r="D1092" s="153"/>
    </row>
    <row r="1093" spans="4:4" x14ac:dyDescent="0.25">
      <c r="D1093" s="153"/>
    </row>
    <row r="1094" spans="4:4" outlineLevel="1" x14ac:dyDescent="0.25">
      <c r="D1094" s="153"/>
    </row>
    <row r="1095" spans="4:4" outlineLevel="1" x14ac:dyDescent="0.25">
      <c r="D1095" s="153"/>
    </row>
    <row r="1096" spans="4:4" outlineLevel="1" x14ac:dyDescent="0.25">
      <c r="D1096" s="153"/>
    </row>
    <row r="1097" spans="4:4" x14ac:dyDescent="0.25">
      <c r="D1097" s="153"/>
    </row>
    <row r="1098" spans="4:4" outlineLevel="1" x14ac:dyDescent="0.25">
      <c r="D1098" s="153"/>
    </row>
    <row r="1099" spans="4:4" x14ac:dyDescent="0.25">
      <c r="D1099" s="153"/>
    </row>
    <row r="1100" spans="4:4" outlineLevel="1" x14ac:dyDescent="0.25">
      <c r="D1100" s="153"/>
    </row>
    <row r="1101" spans="4:4" outlineLevel="1" x14ac:dyDescent="0.25">
      <c r="D1101" s="153"/>
    </row>
    <row r="1102" spans="4:4" outlineLevel="1" x14ac:dyDescent="0.25">
      <c r="D1102" s="153"/>
    </row>
    <row r="1103" spans="4:4" x14ac:dyDescent="0.25">
      <c r="D1103" s="153"/>
    </row>
    <row r="1104" spans="4:4" outlineLevel="1" x14ac:dyDescent="0.25">
      <c r="D1104" s="153"/>
    </row>
    <row r="1105" spans="4:4" outlineLevel="1" x14ac:dyDescent="0.25">
      <c r="D1105" s="153"/>
    </row>
    <row r="1106" spans="4:4" x14ac:dyDescent="0.25">
      <c r="D1106" s="153"/>
    </row>
    <row r="1107" spans="4:4" outlineLevel="1" x14ac:dyDescent="0.25">
      <c r="D1107" s="153"/>
    </row>
    <row r="1108" spans="4:4" outlineLevel="1" x14ac:dyDescent="0.25">
      <c r="D1108" s="153"/>
    </row>
    <row r="1109" spans="4:4" outlineLevel="1" x14ac:dyDescent="0.25">
      <c r="D1109" s="153"/>
    </row>
    <row r="1110" spans="4:4" outlineLevel="1" x14ac:dyDescent="0.25">
      <c r="D1110" s="153"/>
    </row>
    <row r="1111" spans="4:4" outlineLevel="1" x14ac:dyDescent="0.25">
      <c r="D1111" s="153"/>
    </row>
    <row r="1112" spans="4:4" outlineLevel="1" x14ac:dyDescent="0.25">
      <c r="D1112" s="153"/>
    </row>
    <row r="1113" spans="4:4" x14ac:dyDescent="0.25">
      <c r="D1113" s="153"/>
    </row>
    <row r="1114" spans="4:4" outlineLevel="1" x14ac:dyDescent="0.25">
      <c r="D1114" s="153"/>
    </row>
    <row r="1115" spans="4:4" x14ac:dyDescent="0.25">
      <c r="D1115" s="153"/>
    </row>
    <row r="1116" spans="4:4" outlineLevel="1" x14ac:dyDescent="0.25">
      <c r="D1116" s="153"/>
    </row>
    <row r="1117" spans="4:4" outlineLevel="1" x14ac:dyDescent="0.25">
      <c r="D1117" s="153"/>
    </row>
    <row r="1118" spans="4:4" outlineLevel="1" x14ac:dyDescent="0.25">
      <c r="D1118" s="153"/>
    </row>
    <row r="1119" spans="4:4" outlineLevel="1" x14ac:dyDescent="0.25">
      <c r="D1119" s="153"/>
    </row>
    <row r="1120" spans="4:4" outlineLevel="1" x14ac:dyDescent="0.25">
      <c r="D1120" s="153"/>
    </row>
    <row r="1121" spans="4:4" x14ac:dyDescent="0.25">
      <c r="D1121" s="153"/>
    </row>
    <row r="1122" spans="4:4" outlineLevel="1" x14ac:dyDescent="0.25">
      <c r="D1122" s="153"/>
    </row>
    <row r="1123" spans="4:4" outlineLevel="1" x14ac:dyDescent="0.25">
      <c r="D1123" s="153"/>
    </row>
    <row r="1124" spans="4:4" outlineLevel="1" x14ac:dyDescent="0.25">
      <c r="D1124" s="153"/>
    </row>
    <row r="1125" spans="4:4" outlineLevel="1" x14ac:dyDescent="0.25">
      <c r="D1125" s="153"/>
    </row>
    <row r="1126" spans="4:4" outlineLevel="1" x14ac:dyDescent="0.25">
      <c r="D1126" s="153"/>
    </row>
    <row r="1127" spans="4:4" outlineLevel="1" x14ac:dyDescent="0.25">
      <c r="D1127" s="153"/>
    </row>
    <row r="1128" spans="4:4" outlineLevel="1" x14ac:dyDescent="0.25">
      <c r="D1128" s="153"/>
    </row>
    <row r="1129" spans="4:4" x14ac:dyDescent="0.25">
      <c r="D1129" s="153"/>
    </row>
    <row r="1130" spans="4:4" outlineLevel="1" x14ac:dyDescent="0.25">
      <c r="D1130" s="153"/>
    </row>
    <row r="1131" spans="4:4" outlineLevel="1" x14ac:dyDescent="0.25">
      <c r="D1131" s="153"/>
    </row>
    <row r="1132" spans="4:4" outlineLevel="1" x14ac:dyDescent="0.25">
      <c r="D1132" s="153"/>
    </row>
    <row r="1133" spans="4:4" outlineLevel="1" x14ac:dyDescent="0.25">
      <c r="D1133" s="153"/>
    </row>
    <row r="1134" spans="4:4" outlineLevel="1" x14ac:dyDescent="0.25">
      <c r="D1134" s="153"/>
    </row>
    <row r="1135" spans="4:4" x14ac:dyDescent="0.25">
      <c r="D1135" s="153"/>
    </row>
    <row r="1136" spans="4:4" outlineLevel="1" x14ac:dyDescent="0.25">
      <c r="D1136" s="153"/>
    </row>
    <row r="1137" spans="4:4" outlineLevel="1" x14ac:dyDescent="0.25">
      <c r="D1137" s="153"/>
    </row>
    <row r="1138" spans="4:4" outlineLevel="1" x14ac:dyDescent="0.25">
      <c r="D1138" s="153"/>
    </row>
    <row r="1139" spans="4:4" outlineLevel="1" x14ac:dyDescent="0.25">
      <c r="D1139" s="153"/>
    </row>
    <row r="1140" spans="4:4" outlineLevel="1" x14ac:dyDescent="0.25">
      <c r="D1140" s="153"/>
    </row>
    <row r="1141" spans="4:4" outlineLevel="1" x14ac:dyDescent="0.25">
      <c r="D1141" s="153"/>
    </row>
    <row r="1142" spans="4:4" x14ac:dyDescent="0.25">
      <c r="D1142" s="153"/>
    </row>
    <row r="1143" spans="4:4" outlineLevel="1" x14ac:dyDescent="0.25">
      <c r="D1143" s="153"/>
    </row>
    <row r="1144" spans="4:4" outlineLevel="1" x14ac:dyDescent="0.25">
      <c r="D1144" s="153"/>
    </row>
    <row r="1145" spans="4:4" outlineLevel="1" x14ac:dyDescent="0.25">
      <c r="D1145" s="153"/>
    </row>
    <row r="1146" spans="4:4" outlineLevel="1" x14ac:dyDescent="0.25">
      <c r="D1146" s="153"/>
    </row>
    <row r="1147" spans="4:4" outlineLevel="1" x14ac:dyDescent="0.25">
      <c r="D1147" s="153"/>
    </row>
    <row r="1148" spans="4:4" x14ac:dyDescent="0.25">
      <c r="D1148" s="153"/>
    </row>
    <row r="1149" spans="4:4" outlineLevel="1" x14ac:dyDescent="0.25">
      <c r="D1149" s="153"/>
    </row>
    <row r="1150" spans="4:4" outlineLevel="1" x14ac:dyDescent="0.25">
      <c r="D1150" s="153"/>
    </row>
    <row r="1151" spans="4:4" outlineLevel="1" x14ac:dyDescent="0.25">
      <c r="D1151" s="153"/>
    </row>
    <row r="1152" spans="4:4" outlineLevel="1" x14ac:dyDescent="0.25">
      <c r="D1152" s="153"/>
    </row>
    <row r="1153" spans="4:4" outlineLevel="1" x14ac:dyDescent="0.25">
      <c r="D1153" s="153"/>
    </row>
    <row r="1154" spans="4:4" x14ac:dyDescent="0.25">
      <c r="D1154" s="153"/>
    </row>
    <row r="1155" spans="4:4" outlineLevel="1" x14ac:dyDescent="0.25">
      <c r="D1155" s="153"/>
    </row>
    <row r="1156" spans="4:4" outlineLevel="1" x14ac:dyDescent="0.25">
      <c r="D1156" s="153"/>
    </row>
    <row r="1157" spans="4:4" outlineLevel="1" x14ac:dyDescent="0.25">
      <c r="D1157" s="153"/>
    </row>
    <row r="1158" spans="4:4" outlineLevel="1" x14ac:dyDescent="0.25">
      <c r="D1158" s="153"/>
    </row>
    <row r="1159" spans="4:4" outlineLevel="1" x14ac:dyDescent="0.25">
      <c r="D1159" s="153"/>
    </row>
    <row r="1160" spans="4:4" x14ac:dyDescent="0.25">
      <c r="D1160" s="153"/>
    </row>
    <row r="1161" spans="4:4" outlineLevel="1" x14ac:dyDescent="0.25">
      <c r="D1161" s="153"/>
    </row>
    <row r="1162" spans="4:4" outlineLevel="1" x14ac:dyDescent="0.25">
      <c r="D1162" s="153"/>
    </row>
    <row r="1163" spans="4:4" outlineLevel="1" x14ac:dyDescent="0.25">
      <c r="D1163" s="153"/>
    </row>
    <row r="1164" spans="4:4" outlineLevel="1" x14ac:dyDescent="0.25">
      <c r="D1164" s="153"/>
    </row>
    <row r="1165" spans="4:4" outlineLevel="1" x14ac:dyDescent="0.25">
      <c r="D1165" s="153"/>
    </row>
    <row r="1166" spans="4:4" outlineLevel="1" x14ac:dyDescent="0.25">
      <c r="D1166" s="153"/>
    </row>
    <row r="1167" spans="4:4" outlineLevel="1" x14ac:dyDescent="0.25">
      <c r="D1167" s="153"/>
    </row>
    <row r="1168" spans="4:4" outlineLevel="1" x14ac:dyDescent="0.25">
      <c r="D1168" s="153"/>
    </row>
    <row r="1169" spans="4:4" outlineLevel="1" x14ac:dyDescent="0.25">
      <c r="D1169" s="153"/>
    </row>
    <row r="1170" spans="4:4" outlineLevel="1" x14ac:dyDescent="0.25">
      <c r="D1170" s="153"/>
    </row>
    <row r="1171" spans="4:4" outlineLevel="1" x14ac:dyDescent="0.25">
      <c r="D1171" s="153"/>
    </row>
    <row r="1172" spans="4:4" outlineLevel="1" x14ac:dyDescent="0.25">
      <c r="D1172" s="153"/>
    </row>
    <row r="1173" spans="4:4" x14ac:dyDescent="0.25">
      <c r="D1173" s="153"/>
    </row>
    <row r="1174" spans="4:4" outlineLevel="1" x14ac:dyDescent="0.25">
      <c r="D1174" s="153"/>
    </row>
    <row r="1175" spans="4:4" outlineLevel="1" x14ac:dyDescent="0.25">
      <c r="D1175" s="153"/>
    </row>
    <row r="1176" spans="4:4" outlineLevel="1" x14ac:dyDescent="0.25">
      <c r="D1176" s="153"/>
    </row>
    <row r="1177" spans="4:4" outlineLevel="1" x14ac:dyDescent="0.25">
      <c r="D1177" s="153"/>
    </row>
    <row r="1178" spans="4:4" outlineLevel="1" x14ac:dyDescent="0.25">
      <c r="D1178" s="153"/>
    </row>
    <row r="1179" spans="4:4" outlineLevel="1" x14ac:dyDescent="0.25">
      <c r="D1179" s="153"/>
    </row>
    <row r="1180" spans="4:4" outlineLevel="1" x14ac:dyDescent="0.25">
      <c r="D1180" s="153"/>
    </row>
    <row r="1181" spans="4:4" outlineLevel="1" x14ac:dyDescent="0.25">
      <c r="D1181" s="153"/>
    </row>
    <row r="1182" spans="4:4" outlineLevel="1" x14ac:dyDescent="0.25">
      <c r="D1182" s="153"/>
    </row>
    <row r="1183" spans="4:4" outlineLevel="1" x14ac:dyDescent="0.25">
      <c r="D1183" s="153"/>
    </row>
    <row r="1184" spans="4:4" outlineLevel="1" x14ac:dyDescent="0.25">
      <c r="D1184" s="153"/>
    </row>
    <row r="1185" spans="4:4" outlineLevel="1" x14ac:dyDescent="0.25">
      <c r="D1185" s="153"/>
    </row>
    <row r="1186" spans="4:4" x14ac:dyDescent="0.25">
      <c r="D1186" s="153"/>
    </row>
    <row r="1187" spans="4:4" outlineLevel="1" x14ac:dyDescent="0.25">
      <c r="D1187" s="153"/>
    </row>
    <row r="1188" spans="4:4" outlineLevel="1" x14ac:dyDescent="0.25">
      <c r="D1188" s="153"/>
    </row>
    <row r="1189" spans="4:4" outlineLevel="1" x14ac:dyDescent="0.25">
      <c r="D1189" s="153"/>
    </row>
    <row r="1190" spans="4:4" outlineLevel="1" x14ac:dyDescent="0.25">
      <c r="D1190" s="153"/>
    </row>
    <row r="1191" spans="4:4" outlineLevel="1" x14ac:dyDescent="0.25">
      <c r="D1191" s="153"/>
    </row>
    <row r="1192" spans="4:4" outlineLevel="1" x14ac:dyDescent="0.25">
      <c r="D1192" s="153"/>
    </row>
    <row r="1193" spans="4:4" outlineLevel="1" x14ac:dyDescent="0.25">
      <c r="D1193" s="153"/>
    </row>
    <row r="1194" spans="4:4" outlineLevel="1" x14ac:dyDescent="0.25">
      <c r="D1194" s="153"/>
    </row>
    <row r="1195" spans="4:4" outlineLevel="1" x14ac:dyDescent="0.25">
      <c r="D1195" s="153"/>
    </row>
    <row r="1196" spans="4:4" outlineLevel="1" x14ac:dyDescent="0.25">
      <c r="D1196" s="153"/>
    </row>
    <row r="1197" spans="4:4" outlineLevel="1" x14ac:dyDescent="0.25">
      <c r="D1197" s="153"/>
    </row>
    <row r="1198" spans="4:4" outlineLevel="1" x14ac:dyDescent="0.25">
      <c r="D1198" s="153"/>
    </row>
    <row r="1199" spans="4:4" x14ac:dyDescent="0.25">
      <c r="D1199" s="153"/>
    </row>
    <row r="1200" spans="4:4" outlineLevel="1" x14ac:dyDescent="0.25">
      <c r="D1200" s="153"/>
    </row>
    <row r="1201" spans="4:4" outlineLevel="1" x14ac:dyDescent="0.25">
      <c r="D1201" s="153"/>
    </row>
    <row r="1202" spans="4:4" outlineLevel="1" x14ac:dyDescent="0.25">
      <c r="D1202" s="153"/>
    </row>
    <row r="1203" spans="4:4" outlineLevel="1" x14ac:dyDescent="0.25">
      <c r="D1203" s="153"/>
    </row>
    <row r="1204" spans="4:4" outlineLevel="1" x14ac:dyDescent="0.25">
      <c r="D1204" s="153"/>
    </row>
    <row r="1205" spans="4:4" outlineLevel="1" x14ac:dyDescent="0.25">
      <c r="D1205" s="153"/>
    </row>
    <row r="1206" spans="4:4" outlineLevel="1" x14ac:dyDescent="0.25">
      <c r="D1206" s="153"/>
    </row>
    <row r="1207" spans="4:4" outlineLevel="1" x14ac:dyDescent="0.25">
      <c r="D1207" s="153"/>
    </row>
    <row r="1208" spans="4:4" outlineLevel="1" x14ac:dyDescent="0.25">
      <c r="D1208" s="153"/>
    </row>
    <row r="1209" spans="4:4" outlineLevel="1" x14ac:dyDescent="0.25">
      <c r="D1209" s="153"/>
    </row>
    <row r="1210" spans="4:4" x14ac:dyDescent="0.25">
      <c r="D1210" s="153"/>
    </row>
    <row r="1211" spans="4:4" outlineLevel="1" x14ac:dyDescent="0.25">
      <c r="D1211" s="153"/>
    </row>
    <row r="1212" spans="4:4" outlineLevel="1" x14ac:dyDescent="0.25">
      <c r="D1212" s="153"/>
    </row>
    <row r="1213" spans="4:4" outlineLevel="1" x14ac:dyDescent="0.25">
      <c r="D1213" s="153"/>
    </row>
    <row r="1214" spans="4:4" outlineLevel="1" x14ac:dyDescent="0.25">
      <c r="D1214" s="153"/>
    </row>
    <row r="1215" spans="4:4" outlineLevel="1" x14ac:dyDescent="0.25">
      <c r="D1215" s="153"/>
    </row>
    <row r="1216" spans="4:4" outlineLevel="1" x14ac:dyDescent="0.25">
      <c r="D1216" s="153"/>
    </row>
    <row r="1217" spans="4:4" outlineLevel="1" x14ac:dyDescent="0.25">
      <c r="D1217" s="153"/>
    </row>
    <row r="1218" spans="4:4" outlineLevel="1" x14ac:dyDescent="0.25">
      <c r="D1218" s="153"/>
    </row>
    <row r="1219" spans="4:4" outlineLevel="1" x14ac:dyDescent="0.25">
      <c r="D1219" s="153"/>
    </row>
    <row r="1220" spans="4:4" outlineLevel="1" x14ac:dyDescent="0.25">
      <c r="D1220" s="153"/>
    </row>
    <row r="1221" spans="4:4" x14ac:dyDescent="0.25">
      <c r="D1221" s="153"/>
    </row>
    <row r="1222" spans="4:4" outlineLevel="1" x14ac:dyDescent="0.25">
      <c r="D1222" s="153"/>
    </row>
    <row r="1223" spans="4:4" outlineLevel="1" x14ac:dyDescent="0.25">
      <c r="D1223" s="153"/>
    </row>
    <row r="1224" spans="4:4" outlineLevel="1" x14ac:dyDescent="0.25">
      <c r="D1224" s="153"/>
    </row>
    <row r="1225" spans="4:4" outlineLevel="1" x14ac:dyDescent="0.25">
      <c r="D1225" s="153"/>
    </row>
    <row r="1226" spans="4:4" outlineLevel="1" x14ac:dyDescent="0.25">
      <c r="D1226" s="153"/>
    </row>
    <row r="1227" spans="4:4" outlineLevel="1" x14ac:dyDescent="0.25">
      <c r="D1227" s="153"/>
    </row>
    <row r="1228" spans="4:4" outlineLevel="1" x14ac:dyDescent="0.25">
      <c r="D1228" s="153"/>
    </row>
    <row r="1229" spans="4:4" outlineLevel="1" x14ac:dyDescent="0.25">
      <c r="D1229" s="153"/>
    </row>
    <row r="1230" spans="4:4" outlineLevel="1" x14ac:dyDescent="0.25">
      <c r="D1230" s="153"/>
    </row>
    <row r="1231" spans="4:4" outlineLevel="1" x14ac:dyDescent="0.25">
      <c r="D1231" s="153"/>
    </row>
    <row r="1232" spans="4:4" x14ac:dyDescent="0.25">
      <c r="D1232" s="153"/>
    </row>
    <row r="1233" spans="4:4" outlineLevel="1" x14ac:dyDescent="0.25">
      <c r="D1233" s="153"/>
    </row>
    <row r="1234" spans="4:4" outlineLevel="1" x14ac:dyDescent="0.25">
      <c r="D1234" s="153"/>
    </row>
    <row r="1235" spans="4:4" outlineLevel="1" x14ac:dyDescent="0.25">
      <c r="D1235" s="153"/>
    </row>
    <row r="1236" spans="4:4" outlineLevel="1" x14ac:dyDescent="0.25">
      <c r="D1236" s="153"/>
    </row>
    <row r="1237" spans="4:4" outlineLevel="1" x14ac:dyDescent="0.25">
      <c r="D1237" s="153"/>
    </row>
    <row r="1238" spans="4:4" outlineLevel="1" x14ac:dyDescent="0.25">
      <c r="D1238" s="153"/>
    </row>
    <row r="1239" spans="4:4" outlineLevel="1" x14ac:dyDescent="0.25">
      <c r="D1239" s="153"/>
    </row>
    <row r="1240" spans="4:4" outlineLevel="1" x14ac:dyDescent="0.25">
      <c r="D1240" s="153"/>
    </row>
    <row r="1241" spans="4:4" outlineLevel="1" x14ac:dyDescent="0.25">
      <c r="D1241" s="153"/>
    </row>
    <row r="1242" spans="4:4" outlineLevel="1" x14ac:dyDescent="0.25">
      <c r="D1242" s="153"/>
    </row>
    <row r="1243" spans="4:4" x14ac:dyDescent="0.25">
      <c r="D1243" s="153"/>
    </row>
    <row r="1244" spans="4:4" outlineLevel="1" x14ac:dyDescent="0.25">
      <c r="D1244" s="153"/>
    </row>
    <row r="1245" spans="4:4" outlineLevel="1" x14ac:dyDescent="0.25">
      <c r="D1245" s="153"/>
    </row>
    <row r="1246" spans="4:4" outlineLevel="1" x14ac:dyDescent="0.25">
      <c r="D1246" s="153"/>
    </row>
    <row r="1247" spans="4:4" outlineLevel="1" x14ac:dyDescent="0.25">
      <c r="D1247" s="153"/>
    </row>
    <row r="1248" spans="4:4" outlineLevel="1" x14ac:dyDescent="0.25">
      <c r="D1248" s="153"/>
    </row>
    <row r="1249" spans="4:4" outlineLevel="1" x14ac:dyDescent="0.25">
      <c r="D1249" s="153"/>
    </row>
    <row r="1250" spans="4:4" outlineLevel="1" x14ac:dyDescent="0.25">
      <c r="D1250" s="153"/>
    </row>
    <row r="1251" spans="4:4" outlineLevel="1" x14ac:dyDescent="0.25">
      <c r="D1251" s="153"/>
    </row>
    <row r="1252" spans="4:4" outlineLevel="1" x14ac:dyDescent="0.25">
      <c r="D1252" s="153"/>
    </row>
    <row r="1253" spans="4:4" outlineLevel="1" x14ac:dyDescent="0.25">
      <c r="D1253" s="153"/>
    </row>
    <row r="1254" spans="4:4" x14ac:dyDescent="0.25">
      <c r="D1254" s="153"/>
    </row>
    <row r="1255" spans="4:4" outlineLevel="1" x14ac:dyDescent="0.25">
      <c r="D1255" s="153"/>
    </row>
    <row r="1256" spans="4:4" outlineLevel="1" x14ac:dyDescent="0.25">
      <c r="D1256" s="153"/>
    </row>
    <row r="1257" spans="4:4" outlineLevel="1" x14ac:dyDescent="0.25">
      <c r="D1257" s="153"/>
    </row>
    <row r="1258" spans="4:4" outlineLevel="1" x14ac:dyDescent="0.25">
      <c r="D1258" s="153"/>
    </row>
    <row r="1259" spans="4:4" outlineLevel="1" x14ac:dyDescent="0.25">
      <c r="D1259" s="153"/>
    </row>
    <row r="1260" spans="4:4" outlineLevel="1" x14ac:dyDescent="0.25">
      <c r="D1260" s="153"/>
    </row>
    <row r="1261" spans="4:4" outlineLevel="1" x14ac:dyDescent="0.25">
      <c r="D1261" s="153"/>
    </row>
    <row r="1262" spans="4:4" outlineLevel="1" x14ac:dyDescent="0.25">
      <c r="D1262" s="153"/>
    </row>
    <row r="1263" spans="4:4" outlineLevel="1" x14ac:dyDescent="0.25">
      <c r="D1263" s="153"/>
    </row>
    <row r="1264" spans="4:4" outlineLevel="1" x14ac:dyDescent="0.25">
      <c r="D1264" s="153"/>
    </row>
    <row r="1265" spans="4:4" x14ac:dyDescent="0.25">
      <c r="D1265" s="153"/>
    </row>
    <row r="1266" spans="4:4" outlineLevel="1" x14ac:dyDescent="0.25">
      <c r="D1266" s="153"/>
    </row>
    <row r="1267" spans="4:4" outlineLevel="1" x14ac:dyDescent="0.25">
      <c r="D1267" s="153"/>
    </row>
    <row r="1268" spans="4:4" outlineLevel="1" x14ac:dyDescent="0.25">
      <c r="D1268" s="153"/>
    </row>
    <row r="1269" spans="4:4" outlineLevel="1" x14ac:dyDescent="0.25">
      <c r="D1269" s="153"/>
    </row>
    <row r="1270" spans="4:4" outlineLevel="1" x14ac:dyDescent="0.25">
      <c r="D1270" s="153"/>
    </row>
    <row r="1271" spans="4:4" outlineLevel="1" x14ac:dyDescent="0.25">
      <c r="D1271" s="153"/>
    </row>
    <row r="1272" spans="4:4" outlineLevel="1" x14ac:dyDescent="0.25">
      <c r="D1272" s="153"/>
    </row>
    <row r="1273" spans="4:4" outlineLevel="1" x14ac:dyDescent="0.25">
      <c r="D1273" s="153"/>
    </row>
    <row r="1274" spans="4:4" outlineLevel="1" x14ac:dyDescent="0.25">
      <c r="D1274" s="153"/>
    </row>
    <row r="1275" spans="4:4" outlineLevel="1" x14ac:dyDescent="0.25">
      <c r="D1275" s="153"/>
    </row>
    <row r="1276" spans="4:4" x14ac:dyDescent="0.25">
      <c r="D1276" s="153"/>
    </row>
    <row r="1277" spans="4:4" outlineLevel="1" x14ac:dyDescent="0.25">
      <c r="D1277" s="153"/>
    </row>
    <row r="1278" spans="4:4" outlineLevel="1" x14ac:dyDescent="0.25">
      <c r="D1278" s="153"/>
    </row>
    <row r="1279" spans="4:4" outlineLevel="1" x14ac:dyDescent="0.25">
      <c r="D1279" s="153"/>
    </row>
    <row r="1280" spans="4:4" outlineLevel="1" x14ac:dyDescent="0.25">
      <c r="D1280" s="153"/>
    </row>
    <row r="1281" spans="4:4" outlineLevel="1" x14ac:dyDescent="0.25">
      <c r="D1281" s="153"/>
    </row>
    <row r="1282" spans="4:4" outlineLevel="1" x14ac:dyDescent="0.25">
      <c r="D1282" s="153"/>
    </row>
    <row r="1283" spans="4:4" outlineLevel="1" x14ac:dyDescent="0.25">
      <c r="D1283" s="153"/>
    </row>
    <row r="1284" spans="4:4" outlineLevel="1" x14ac:dyDescent="0.25">
      <c r="D1284" s="153"/>
    </row>
    <row r="1285" spans="4:4" outlineLevel="1" x14ac:dyDescent="0.25">
      <c r="D1285" s="153"/>
    </row>
    <row r="1286" spans="4:4" outlineLevel="1" x14ac:dyDescent="0.25">
      <c r="D1286" s="153"/>
    </row>
    <row r="1287" spans="4:4" x14ac:dyDescent="0.25">
      <c r="D1287" s="153"/>
    </row>
    <row r="1288" spans="4:4" outlineLevel="1" x14ac:dyDescent="0.25">
      <c r="D1288" s="153"/>
    </row>
    <row r="1289" spans="4:4" outlineLevel="1" x14ac:dyDescent="0.25">
      <c r="D1289" s="153"/>
    </row>
    <row r="1290" spans="4:4" outlineLevel="1" x14ac:dyDescent="0.25">
      <c r="D1290" s="153"/>
    </row>
    <row r="1291" spans="4:4" outlineLevel="1" x14ac:dyDescent="0.25">
      <c r="D1291" s="153"/>
    </row>
    <row r="1292" spans="4:4" outlineLevel="1" x14ac:dyDescent="0.25">
      <c r="D1292" s="153"/>
    </row>
    <row r="1293" spans="4:4" outlineLevel="1" x14ac:dyDescent="0.25">
      <c r="D1293" s="153"/>
    </row>
    <row r="1294" spans="4:4" outlineLevel="1" x14ac:dyDescent="0.25">
      <c r="D1294" s="153"/>
    </row>
    <row r="1295" spans="4:4" outlineLevel="1" x14ac:dyDescent="0.25">
      <c r="D1295" s="153"/>
    </row>
    <row r="1296" spans="4:4" outlineLevel="1" x14ac:dyDescent="0.25">
      <c r="D1296" s="153"/>
    </row>
    <row r="1297" spans="4:4" x14ac:dyDescent="0.25">
      <c r="D1297" s="153"/>
    </row>
    <row r="1298" spans="4:4" outlineLevel="1" x14ac:dyDescent="0.25">
      <c r="D1298" s="153"/>
    </row>
    <row r="1299" spans="4:4" outlineLevel="1" x14ac:dyDescent="0.25">
      <c r="D1299" s="153"/>
    </row>
    <row r="1300" spans="4:4" outlineLevel="1" x14ac:dyDescent="0.25">
      <c r="D1300" s="153"/>
    </row>
    <row r="1301" spans="4:4" outlineLevel="1" x14ac:dyDescent="0.25">
      <c r="D1301" s="153"/>
    </row>
    <row r="1302" spans="4:4" outlineLevel="1" x14ac:dyDescent="0.25">
      <c r="D1302" s="153"/>
    </row>
    <row r="1303" spans="4:4" outlineLevel="1" x14ac:dyDescent="0.25">
      <c r="D1303" s="153"/>
    </row>
    <row r="1304" spans="4:4" outlineLevel="1" x14ac:dyDescent="0.25">
      <c r="D1304" s="153"/>
    </row>
    <row r="1305" spans="4:4" outlineLevel="1" x14ac:dyDescent="0.25">
      <c r="D1305" s="153"/>
    </row>
    <row r="1306" spans="4:4" outlineLevel="1" x14ac:dyDescent="0.25">
      <c r="D1306" s="153"/>
    </row>
    <row r="1307" spans="4:4" x14ac:dyDescent="0.25">
      <c r="D1307" s="153"/>
    </row>
    <row r="1308" spans="4:4" outlineLevel="1" x14ac:dyDescent="0.25">
      <c r="D1308" s="153"/>
    </row>
    <row r="1309" spans="4:4" outlineLevel="1" x14ac:dyDescent="0.25">
      <c r="D1309" s="153"/>
    </row>
    <row r="1310" spans="4:4" outlineLevel="1" x14ac:dyDescent="0.25">
      <c r="D1310" s="153"/>
    </row>
    <row r="1311" spans="4:4" outlineLevel="1" x14ac:dyDescent="0.25">
      <c r="D1311" s="153"/>
    </row>
    <row r="1312" spans="4:4" outlineLevel="1" x14ac:dyDescent="0.25">
      <c r="D1312" s="153"/>
    </row>
    <row r="1313" spans="4:4" outlineLevel="1" x14ac:dyDescent="0.25">
      <c r="D1313" s="153"/>
    </row>
    <row r="1314" spans="4:4" outlineLevel="1" x14ac:dyDescent="0.25">
      <c r="D1314" s="153"/>
    </row>
    <row r="1315" spans="4:4" outlineLevel="1" x14ac:dyDescent="0.25">
      <c r="D1315" s="153"/>
    </row>
    <row r="1316" spans="4:4" outlineLevel="1" x14ac:dyDescent="0.25">
      <c r="D1316" s="153"/>
    </row>
    <row r="1317" spans="4:4" x14ac:dyDescent="0.25">
      <c r="D1317" s="153"/>
    </row>
    <row r="1318" spans="4:4" outlineLevel="1" x14ac:dyDescent="0.25">
      <c r="D1318" s="153"/>
    </row>
    <row r="1319" spans="4:4" outlineLevel="1" x14ac:dyDescent="0.25">
      <c r="D1319" s="153"/>
    </row>
    <row r="1320" spans="4:4" outlineLevel="1" x14ac:dyDescent="0.25">
      <c r="D1320" s="153"/>
    </row>
    <row r="1321" spans="4:4" outlineLevel="1" x14ac:dyDescent="0.25">
      <c r="D1321" s="153"/>
    </row>
    <row r="1322" spans="4:4" outlineLevel="1" x14ac:dyDescent="0.25">
      <c r="D1322" s="153"/>
    </row>
    <row r="1323" spans="4:4" outlineLevel="1" x14ac:dyDescent="0.25">
      <c r="D1323" s="153"/>
    </row>
    <row r="1324" spans="4:4" outlineLevel="1" x14ac:dyDescent="0.25">
      <c r="D1324" s="153"/>
    </row>
    <row r="1325" spans="4:4" outlineLevel="1" x14ac:dyDescent="0.25">
      <c r="D1325" s="153"/>
    </row>
    <row r="1326" spans="4:4" outlineLevel="1" x14ac:dyDescent="0.25">
      <c r="D1326" s="153"/>
    </row>
    <row r="1327" spans="4:4" x14ac:dyDescent="0.25">
      <c r="D1327" s="153"/>
    </row>
    <row r="1328" spans="4:4" outlineLevel="1" x14ac:dyDescent="0.25">
      <c r="D1328" s="153"/>
    </row>
    <row r="1329" spans="4:4" x14ac:dyDescent="0.25">
      <c r="D1329" s="153"/>
    </row>
    <row r="1330" spans="4:4" outlineLevel="1" x14ac:dyDescent="0.25">
      <c r="D1330" s="153"/>
    </row>
    <row r="1331" spans="4:4" x14ac:dyDescent="0.25">
      <c r="D1331" s="153"/>
    </row>
    <row r="1332" spans="4:4" outlineLevel="1" x14ac:dyDescent="0.25">
      <c r="D1332" s="153"/>
    </row>
    <row r="1333" spans="4:4" x14ac:dyDescent="0.25">
      <c r="D1333" s="153"/>
    </row>
    <row r="1334" spans="4:4" outlineLevel="1" x14ac:dyDescent="0.25">
      <c r="D1334" s="153"/>
    </row>
    <row r="1335" spans="4:4" outlineLevel="1" x14ac:dyDescent="0.25">
      <c r="D1335" s="153"/>
    </row>
    <row r="1336" spans="4:4" outlineLevel="1" x14ac:dyDescent="0.25">
      <c r="D1336" s="153"/>
    </row>
    <row r="1337" spans="4:4" x14ac:dyDescent="0.25">
      <c r="D1337" s="153"/>
    </row>
    <row r="1338" spans="4:4" outlineLevel="1" x14ac:dyDescent="0.25">
      <c r="D1338" s="153"/>
    </row>
    <row r="1339" spans="4:4" outlineLevel="1" x14ac:dyDescent="0.25">
      <c r="D1339" s="153"/>
    </row>
    <row r="1340" spans="4:4" outlineLevel="1" x14ac:dyDescent="0.25">
      <c r="D1340" s="153"/>
    </row>
    <row r="1341" spans="4:4" x14ac:dyDescent="0.25">
      <c r="D1341" s="153"/>
    </row>
    <row r="1342" spans="4:4" outlineLevel="1" x14ac:dyDescent="0.25">
      <c r="D1342" s="153"/>
    </row>
    <row r="1343" spans="4:4" outlineLevel="1" x14ac:dyDescent="0.25">
      <c r="D1343" s="153"/>
    </row>
    <row r="1344" spans="4:4" outlineLevel="1" x14ac:dyDescent="0.25">
      <c r="D1344" s="153"/>
    </row>
    <row r="1345" spans="4:4" outlineLevel="1" x14ac:dyDescent="0.25">
      <c r="D1345" s="153"/>
    </row>
    <row r="1346" spans="4:4" x14ac:dyDescent="0.25">
      <c r="D1346" s="153"/>
    </row>
    <row r="1347" spans="4:4" outlineLevel="1" x14ac:dyDescent="0.25">
      <c r="D1347" s="153"/>
    </row>
    <row r="1348" spans="4:4" outlineLevel="1" x14ac:dyDescent="0.25">
      <c r="D1348" s="153"/>
    </row>
    <row r="1349" spans="4:4" outlineLevel="1" x14ac:dyDescent="0.25">
      <c r="D1349" s="153"/>
    </row>
    <row r="1350" spans="4:4" outlineLevel="1" x14ac:dyDescent="0.25">
      <c r="D1350" s="153"/>
    </row>
    <row r="1351" spans="4:4" x14ac:dyDescent="0.25">
      <c r="D1351" s="153"/>
    </row>
    <row r="1352" spans="4:4" outlineLevel="1" x14ac:dyDescent="0.25">
      <c r="D1352" s="153"/>
    </row>
    <row r="1353" spans="4:4" outlineLevel="1" x14ac:dyDescent="0.25">
      <c r="D1353" s="153"/>
    </row>
    <row r="1354" spans="4:4" outlineLevel="1" x14ac:dyDescent="0.25">
      <c r="D1354" s="153"/>
    </row>
    <row r="1355" spans="4:4" outlineLevel="1" x14ac:dyDescent="0.25">
      <c r="D1355" s="153"/>
    </row>
    <row r="1356" spans="4:4" x14ac:dyDescent="0.25">
      <c r="D1356" s="153"/>
    </row>
    <row r="1357" spans="4:4" outlineLevel="1" x14ac:dyDescent="0.25">
      <c r="D1357" s="153"/>
    </row>
    <row r="1358" spans="4:4" outlineLevel="1" x14ac:dyDescent="0.25">
      <c r="D1358" s="153"/>
    </row>
    <row r="1359" spans="4:4" outlineLevel="1" x14ac:dyDescent="0.25">
      <c r="D1359" s="153"/>
    </row>
    <row r="1360" spans="4:4" outlineLevel="1" x14ac:dyDescent="0.25">
      <c r="D1360" s="153"/>
    </row>
    <row r="1361" spans="4:4" x14ac:dyDescent="0.25">
      <c r="D1361" s="153"/>
    </row>
    <row r="1362" spans="4:4" outlineLevel="1" x14ac:dyDescent="0.25">
      <c r="D1362" s="153"/>
    </row>
    <row r="1363" spans="4:4" x14ac:dyDescent="0.25">
      <c r="D1363" s="153"/>
    </row>
    <row r="1364" spans="4:4" outlineLevel="1" x14ac:dyDescent="0.25">
      <c r="D1364" s="153"/>
    </row>
    <row r="1365" spans="4:4" x14ac:dyDescent="0.25">
      <c r="D1365" s="153"/>
    </row>
    <row r="1366" spans="4:4" outlineLevel="1" x14ac:dyDescent="0.25">
      <c r="D1366" s="153"/>
    </row>
    <row r="1367" spans="4:4" x14ac:dyDescent="0.25">
      <c r="D1367" s="153"/>
    </row>
    <row r="1368" spans="4:4" outlineLevel="1" x14ac:dyDescent="0.25">
      <c r="D1368" s="153"/>
    </row>
    <row r="1369" spans="4:4" x14ac:dyDescent="0.25">
      <c r="D1369" s="153"/>
    </row>
    <row r="1370" spans="4:4" outlineLevel="1" x14ac:dyDescent="0.25">
      <c r="D1370" s="153"/>
    </row>
    <row r="1371" spans="4:4" x14ac:dyDescent="0.25">
      <c r="D1371" s="153"/>
    </row>
    <row r="1372" spans="4:4" outlineLevel="1" x14ac:dyDescent="0.25">
      <c r="D1372" s="153"/>
    </row>
    <row r="1373" spans="4:4" x14ac:dyDescent="0.25">
      <c r="D1373" s="153"/>
    </row>
    <row r="1374" spans="4:4" outlineLevel="1" x14ac:dyDescent="0.25">
      <c r="D1374" s="153"/>
    </row>
    <row r="1375" spans="4:4" x14ac:dyDescent="0.25">
      <c r="D1375" s="153"/>
    </row>
    <row r="1376" spans="4:4" outlineLevel="1" x14ac:dyDescent="0.25">
      <c r="D1376" s="153"/>
    </row>
    <row r="1377" spans="4:4" x14ac:dyDescent="0.25">
      <c r="D1377" s="153"/>
    </row>
    <row r="1378" spans="4:4" outlineLevel="1" x14ac:dyDescent="0.25">
      <c r="D1378" s="153"/>
    </row>
    <row r="1379" spans="4:4" x14ac:dyDescent="0.25">
      <c r="D1379" s="153"/>
    </row>
    <row r="1380" spans="4:4" outlineLevel="1" x14ac:dyDescent="0.25">
      <c r="D1380" s="153"/>
    </row>
    <row r="1381" spans="4:4" x14ac:dyDescent="0.25">
      <c r="D1381" s="153"/>
    </row>
    <row r="1382" spans="4:4" outlineLevel="1" x14ac:dyDescent="0.25">
      <c r="D1382" s="153"/>
    </row>
    <row r="1383" spans="4:4" x14ac:dyDescent="0.25">
      <c r="D1383" s="153"/>
    </row>
    <row r="1384" spans="4:4" outlineLevel="1" x14ac:dyDescent="0.25">
      <c r="D1384" s="153"/>
    </row>
    <row r="1385" spans="4:4" outlineLevel="1" x14ac:dyDescent="0.25">
      <c r="D1385" s="153"/>
    </row>
    <row r="1386" spans="4:4" outlineLevel="1" x14ac:dyDescent="0.25">
      <c r="D1386" s="153"/>
    </row>
    <row r="1387" spans="4:4" outlineLevel="1" x14ac:dyDescent="0.25">
      <c r="D1387" s="153"/>
    </row>
    <row r="1388" spans="4:4" outlineLevel="1" x14ac:dyDescent="0.25">
      <c r="D1388" s="153"/>
    </row>
    <row r="1389" spans="4:4" outlineLevel="1" x14ac:dyDescent="0.25">
      <c r="D1389" s="153"/>
    </row>
    <row r="1390" spans="4:4" outlineLevel="1" x14ac:dyDescent="0.25">
      <c r="D1390" s="153"/>
    </row>
    <row r="1391" spans="4:4" outlineLevel="1" x14ac:dyDescent="0.25">
      <c r="D1391" s="153"/>
    </row>
    <row r="1392" spans="4:4" outlineLevel="1" x14ac:dyDescent="0.25">
      <c r="D1392" s="153"/>
    </row>
    <row r="1393" spans="4:4" x14ac:dyDescent="0.25">
      <c r="D1393" s="153"/>
    </row>
    <row r="1394" spans="4:4" outlineLevel="1" x14ac:dyDescent="0.25">
      <c r="D1394" s="153"/>
    </row>
    <row r="1395" spans="4:4" outlineLevel="1" x14ac:dyDescent="0.25">
      <c r="D1395" s="153"/>
    </row>
    <row r="1396" spans="4:4" outlineLevel="1" x14ac:dyDescent="0.25">
      <c r="D1396" s="153"/>
    </row>
    <row r="1397" spans="4:4" outlineLevel="1" x14ac:dyDescent="0.25">
      <c r="D1397" s="153"/>
    </row>
    <row r="1398" spans="4:4" outlineLevel="1" x14ac:dyDescent="0.25">
      <c r="D1398" s="153"/>
    </row>
    <row r="1399" spans="4:4" outlineLevel="1" x14ac:dyDescent="0.25">
      <c r="D1399" s="153"/>
    </row>
    <row r="1400" spans="4:4" outlineLevel="1" x14ac:dyDescent="0.25">
      <c r="D1400" s="153"/>
    </row>
    <row r="1401" spans="4:4" outlineLevel="1" x14ac:dyDescent="0.25">
      <c r="D1401" s="153"/>
    </row>
    <row r="1402" spans="4:4" outlineLevel="1" x14ac:dyDescent="0.25">
      <c r="D1402" s="153"/>
    </row>
    <row r="1403" spans="4:4" x14ac:dyDescent="0.25">
      <c r="D1403" s="153"/>
    </row>
    <row r="1404" spans="4:4" outlineLevel="1" x14ac:dyDescent="0.25">
      <c r="D1404" s="153"/>
    </row>
    <row r="1405" spans="4:4" outlineLevel="1" x14ac:dyDescent="0.25">
      <c r="D1405" s="153"/>
    </row>
    <row r="1406" spans="4:4" outlineLevel="1" x14ac:dyDescent="0.25">
      <c r="D1406" s="153"/>
    </row>
    <row r="1407" spans="4:4" outlineLevel="1" x14ac:dyDescent="0.25">
      <c r="D1407" s="153"/>
    </row>
    <row r="1408" spans="4:4" outlineLevel="1" x14ac:dyDescent="0.25">
      <c r="D1408" s="153"/>
    </row>
    <row r="1409" spans="4:4" outlineLevel="1" x14ac:dyDescent="0.25">
      <c r="D1409" s="153"/>
    </row>
    <row r="1410" spans="4:4" x14ac:dyDescent="0.25">
      <c r="D1410" s="153"/>
    </row>
    <row r="1411" spans="4:4" outlineLevel="1" x14ac:dyDescent="0.25">
      <c r="D1411" s="153"/>
    </row>
    <row r="1412" spans="4:4" outlineLevel="1" x14ac:dyDescent="0.25">
      <c r="D1412" s="153"/>
    </row>
    <row r="1413" spans="4:4" outlineLevel="1" x14ac:dyDescent="0.25">
      <c r="D1413" s="153"/>
    </row>
    <row r="1414" spans="4:4" outlineLevel="1" x14ac:dyDescent="0.25">
      <c r="D1414" s="153"/>
    </row>
    <row r="1415" spans="4:4" outlineLevel="1" x14ac:dyDescent="0.25">
      <c r="D1415" s="153"/>
    </row>
    <row r="1416" spans="4:4" outlineLevel="1" x14ac:dyDescent="0.25">
      <c r="D1416" s="153"/>
    </row>
    <row r="1417" spans="4:4" x14ac:dyDescent="0.25">
      <c r="D1417" s="153"/>
    </row>
    <row r="1418" spans="4:4" outlineLevel="1" x14ac:dyDescent="0.25">
      <c r="D1418" s="153"/>
    </row>
    <row r="1419" spans="4:4" outlineLevel="1" x14ac:dyDescent="0.25">
      <c r="D1419" s="153"/>
    </row>
    <row r="1420" spans="4:4" outlineLevel="1" x14ac:dyDescent="0.25">
      <c r="D1420" s="153"/>
    </row>
    <row r="1421" spans="4:4" outlineLevel="1" x14ac:dyDescent="0.25">
      <c r="D1421" s="153"/>
    </row>
    <row r="1422" spans="4:4" outlineLevel="1" x14ac:dyDescent="0.25">
      <c r="D1422" s="153"/>
    </row>
    <row r="1423" spans="4:4" outlineLevel="1" x14ac:dyDescent="0.25">
      <c r="D1423" s="153"/>
    </row>
    <row r="1424" spans="4:4" outlineLevel="1" x14ac:dyDescent="0.25">
      <c r="D1424" s="153"/>
    </row>
    <row r="1425" spans="4:4" x14ac:dyDescent="0.25">
      <c r="D1425" s="153"/>
    </row>
    <row r="1426" spans="4:4" outlineLevel="1" x14ac:dyDescent="0.25">
      <c r="D1426" s="153"/>
    </row>
    <row r="1427" spans="4:4" outlineLevel="1" x14ac:dyDescent="0.25">
      <c r="D1427" s="153"/>
    </row>
    <row r="1428" spans="4:4" outlineLevel="1" x14ac:dyDescent="0.25">
      <c r="D1428" s="153"/>
    </row>
    <row r="1429" spans="4:4" outlineLevel="1" x14ac:dyDescent="0.25">
      <c r="D1429" s="153"/>
    </row>
    <row r="1430" spans="4:4" outlineLevel="1" x14ac:dyDescent="0.25">
      <c r="D1430" s="153"/>
    </row>
    <row r="1431" spans="4:4" x14ac:dyDescent="0.25">
      <c r="D1431" s="153"/>
    </row>
    <row r="1432" spans="4:4" outlineLevel="1" x14ac:dyDescent="0.25">
      <c r="D1432" s="153"/>
    </row>
    <row r="1433" spans="4:4" outlineLevel="1" x14ac:dyDescent="0.25">
      <c r="D1433" s="153"/>
    </row>
    <row r="1434" spans="4:4" outlineLevel="1" x14ac:dyDescent="0.25">
      <c r="D1434" s="153"/>
    </row>
    <row r="1435" spans="4:4" x14ac:dyDescent="0.25">
      <c r="D1435" s="153"/>
    </row>
    <row r="1436" spans="4:4" outlineLevel="1" x14ac:dyDescent="0.25">
      <c r="D1436" s="153"/>
    </row>
    <row r="1437" spans="4:4" outlineLevel="1" x14ac:dyDescent="0.25">
      <c r="D1437" s="153"/>
    </row>
    <row r="1438" spans="4:4" outlineLevel="1" x14ac:dyDescent="0.25">
      <c r="D1438" s="153"/>
    </row>
    <row r="1439" spans="4:4" outlineLevel="1" x14ac:dyDescent="0.25">
      <c r="D1439" s="153"/>
    </row>
    <row r="1440" spans="4:4" x14ac:dyDescent="0.25">
      <c r="D1440" s="153"/>
    </row>
    <row r="1441" spans="4:4" outlineLevel="1" x14ac:dyDescent="0.25">
      <c r="D1441" s="153"/>
    </row>
    <row r="1442" spans="4:4" outlineLevel="1" x14ac:dyDescent="0.25">
      <c r="D1442" s="153"/>
    </row>
    <row r="1443" spans="4:4" outlineLevel="1" x14ac:dyDescent="0.25">
      <c r="D1443" s="153"/>
    </row>
    <row r="1444" spans="4:4" outlineLevel="1" x14ac:dyDescent="0.25">
      <c r="D1444" s="153"/>
    </row>
    <row r="1445" spans="4:4" outlineLevel="1" x14ac:dyDescent="0.25">
      <c r="D1445" s="153"/>
    </row>
    <row r="1446" spans="4:4" x14ac:dyDescent="0.25">
      <c r="D1446" s="153"/>
    </row>
    <row r="1447" spans="4:4" outlineLevel="1" x14ac:dyDescent="0.25">
      <c r="D1447" s="153"/>
    </row>
    <row r="1448" spans="4:4" outlineLevel="1" x14ac:dyDescent="0.25">
      <c r="D1448" s="153"/>
    </row>
    <row r="1449" spans="4:4" outlineLevel="1" x14ac:dyDescent="0.25">
      <c r="D1449" s="153"/>
    </row>
    <row r="1450" spans="4:4" outlineLevel="1" x14ac:dyDescent="0.25">
      <c r="D1450" s="153"/>
    </row>
    <row r="1451" spans="4:4" outlineLevel="1" x14ac:dyDescent="0.25">
      <c r="D1451" s="153"/>
    </row>
    <row r="1452" spans="4:4" outlineLevel="1" x14ac:dyDescent="0.25">
      <c r="D1452" s="153"/>
    </row>
    <row r="1453" spans="4:4" outlineLevel="1" x14ac:dyDescent="0.25">
      <c r="D1453" s="153"/>
    </row>
    <row r="1454" spans="4:4" outlineLevel="1" x14ac:dyDescent="0.25">
      <c r="D1454" s="153"/>
    </row>
    <row r="1455" spans="4:4" x14ac:dyDescent="0.25">
      <c r="D1455" s="153"/>
    </row>
    <row r="1456" spans="4:4" outlineLevel="1" x14ac:dyDescent="0.25">
      <c r="D1456" s="153"/>
    </row>
    <row r="1457" spans="4:4" outlineLevel="1" x14ac:dyDescent="0.25">
      <c r="D1457" s="153"/>
    </row>
    <row r="1458" spans="4:4" outlineLevel="1" x14ac:dyDescent="0.25">
      <c r="D1458" s="153"/>
    </row>
    <row r="1459" spans="4:4" outlineLevel="1" x14ac:dyDescent="0.25">
      <c r="D1459" s="153"/>
    </row>
    <row r="1460" spans="4:4" outlineLevel="1" x14ac:dyDescent="0.25">
      <c r="D1460" s="153"/>
    </row>
    <row r="1461" spans="4:4" outlineLevel="1" x14ac:dyDescent="0.25">
      <c r="D1461" s="153"/>
    </row>
    <row r="1462" spans="4:4" outlineLevel="1" x14ac:dyDescent="0.25">
      <c r="D1462" s="153"/>
    </row>
    <row r="1463" spans="4:4" outlineLevel="1" x14ac:dyDescent="0.25">
      <c r="D1463" s="153"/>
    </row>
    <row r="1464" spans="4:4" outlineLevel="1" x14ac:dyDescent="0.25">
      <c r="D1464" s="153"/>
    </row>
    <row r="1465" spans="4:4" outlineLevel="1" x14ac:dyDescent="0.25">
      <c r="D1465" s="153"/>
    </row>
    <row r="1466" spans="4:4" outlineLevel="1" x14ac:dyDescent="0.25">
      <c r="D1466" s="153"/>
    </row>
    <row r="1467" spans="4:4" x14ac:dyDescent="0.25">
      <c r="D1467" s="153"/>
    </row>
    <row r="1468" spans="4:4" outlineLevel="1" x14ac:dyDescent="0.25">
      <c r="D1468" s="153"/>
    </row>
    <row r="1469" spans="4:4" outlineLevel="1" x14ac:dyDescent="0.25">
      <c r="D1469" s="153"/>
    </row>
    <row r="1470" spans="4:4" outlineLevel="1" x14ac:dyDescent="0.25">
      <c r="D1470" s="153"/>
    </row>
    <row r="1471" spans="4:4" outlineLevel="1" x14ac:dyDescent="0.25">
      <c r="D1471" s="153"/>
    </row>
    <row r="1472" spans="4:4" x14ac:dyDescent="0.25">
      <c r="D1472" s="153"/>
    </row>
    <row r="1473" spans="4:4" outlineLevel="1" x14ac:dyDescent="0.25">
      <c r="D1473" s="153"/>
    </row>
    <row r="1474" spans="4:4" outlineLevel="1" x14ac:dyDescent="0.25">
      <c r="D1474" s="153"/>
    </row>
    <row r="1475" spans="4:4" outlineLevel="1" x14ac:dyDescent="0.25">
      <c r="D1475" s="153"/>
    </row>
    <row r="1476" spans="4:4" outlineLevel="1" x14ac:dyDescent="0.25">
      <c r="D1476" s="153"/>
    </row>
    <row r="1477" spans="4:4" outlineLevel="1" x14ac:dyDescent="0.25">
      <c r="D1477" s="153"/>
    </row>
    <row r="1478" spans="4:4" outlineLevel="1" x14ac:dyDescent="0.25">
      <c r="D1478" s="153"/>
    </row>
    <row r="1479" spans="4:4" x14ac:dyDescent="0.25">
      <c r="D1479" s="153"/>
    </row>
    <row r="1480" spans="4:4" outlineLevel="1" x14ac:dyDescent="0.25">
      <c r="D1480" s="153"/>
    </row>
    <row r="1481" spans="4:4" outlineLevel="1" x14ac:dyDescent="0.25">
      <c r="D1481" s="153"/>
    </row>
    <row r="1482" spans="4:4" outlineLevel="1" x14ac:dyDescent="0.25">
      <c r="D1482" s="153"/>
    </row>
    <row r="1483" spans="4:4" outlineLevel="1" x14ac:dyDescent="0.25">
      <c r="D1483" s="153"/>
    </row>
    <row r="1484" spans="4:4" outlineLevel="1" x14ac:dyDescent="0.25">
      <c r="D1484" s="153"/>
    </row>
    <row r="1485" spans="4:4" outlineLevel="1" x14ac:dyDescent="0.25">
      <c r="D1485" s="153"/>
    </row>
    <row r="1486" spans="4:4" outlineLevel="1" x14ac:dyDescent="0.25">
      <c r="D1486" s="153"/>
    </row>
    <row r="1487" spans="4:4" outlineLevel="1" x14ac:dyDescent="0.25">
      <c r="D1487" s="153"/>
    </row>
    <row r="1488" spans="4:4" x14ac:dyDescent="0.25">
      <c r="D1488" s="153"/>
    </row>
    <row r="1489" spans="4:4" outlineLevel="1" x14ac:dyDescent="0.25">
      <c r="D1489" s="153"/>
    </row>
    <row r="1490" spans="4:4" outlineLevel="1" x14ac:dyDescent="0.25">
      <c r="D1490" s="153"/>
    </row>
    <row r="1491" spans="4:4" outlineLevel="1" x14ac:dyDescent="0.25">
      <c r="D1491" s="153"/>
    </row>
    <row r="1492" spans="4:4" outlineLevel="1" x14ac:dyDescent="0.25">
      <c r="D1492" s="153"/>
    </row>
    <row r="1493" spans="4:4" outlineLevel="1" x14ac:dyDescent="0.25">
      <c r="D1493" s="153"/>
    </row>
    <row r="1494" spans="4:4" outlineLevel="1" x14ac:dyDescent="0.25">
      <c r="D1494" s="153"/>
    </row>
    <row r="1495" spans="4:4" outlineLevel="1" x14ac:dyDescent="0.25">
      <c r="D1495" s="153"/>
    </row>
    <row r="1496" spans="4:4" outlineLevel="1" x14ac:dyDescent="0.25">
      <c r="D1496" s="153"/>
    </row>
    <row r="1497" spans="4:4" x14ac:dyDescent="0.25">
      <c r="D1497" s="153"/>
    </row>
    <row r="1498" spans="4:4" outlineLevel="1" x14ac:dyDescent="0.25">
      <c r="D1498" s="153"/>
    </row>
    <row r="1499" spans="4:4" outlineLevel="1" x14ac:dyDescent="0.25">
      <c r="D1499" s="153"/>
    </row>
    <row r="1500" spans="4:4" outlineLevel="1" x14ac:dyDescent="0.25">
      <c r="D1500" s="153"/>
    </row>
    <row r="1501" spans="4:4" outlineLevel="1" x14ac:dyDescent="0.25">
      <c r="D1501" s="153"/>
    </row>
    <row r="1502" spans="4:4" outlineLevel="1" x14ac:dyDescent="0.25">
      <c r="D1502" s="153"/>
    </row>
    <row r="1503" spans="4:4" outlineLevel="1" x14ac:dyDescent="0.25">
      <c r="D1503" s="153"/>
    </row>
    <row r="1504" spans="4:4" outlineLevel="1" x14ac:dyDescent="0.25">
      <c r="D1504" s="153"/>
    </row>
    <row r="1505" spans="4:4" outlineLevel="1" x14ac:dyDescent="0.25">
      <c r="D1505" s="153"/>
    </row>
    <row r="1506" spans="4:4" x14ac:dyDescent="0.25">
      <c r="D1506" s="153"/>
    </row>
    <row r="1507" spans="4:4" outlineLevel="1" x14ac:dyDescent="0.25">
      <c r="D1507" s="153"/>
    </row>
    <row r="1508" spans="4:4" outlineLevel="1" x14ac:dyDescent="0.25">
      <c r="D1508" s="153"/>
    </row>
    <row r="1509" spans="4:4" outlineLevel="1" x14ac:dyDescent="0.25">
      <c r="D1509" s="153"/>
    </row>
    <row r="1510" spans="4:4" outlineLevel="1" x14ac:dyDescent="0.25">
      <c r="D1510" s="153"/>
    </row>
    <row r="1511" spans="4:4" outlineLevel="1" x14ac:dyDescent="0.25">
      <c r="D1511" s="153"/>
    </row>
    <row r="1512" spans="4:4" outlineLevel="1" x14ac:dyDescent="0.25">
      <c r="D1512" s="153"/>
    </row>
    <row r="1513" spans="4:4" outlineLevel="1" x14ac:dyDescent="0.25">
      <c r="D1513" s="153"/>
    </row>
    <row r="1514" spans="4:4" outlineLevel="1" x14ac:dyDescent="0.25">
      <c r="D1514" s="153"/>
    </row>
    <row r="1515" spans="4:4" x14ac:dyDescent="0.25">
      <c r="D1515" s="153"/>
    </row>
    <row r="1516" spans="4:4" outlineLevel="1" x14ac:dyDescent="0.25">
      <c r="D1516" s="153"/>
    </row>
    <row r="1517" spans="4:4" outlineLevel="1" x14ac:dyDescent="0.25">
      <c r="D1517" s="153"/>
    </row>
    <row r="1518" spans="4:4" outlineLevel="1" x14ac:dyDescent="0.25">
      <c r="D1518" s="153"/>
    </row>
    <row r="1519" spans="4:4" outlineLevel="1" x14ac:dyDescent="0.25">
      <c r="D1519" s="153"/>
    </row>
    <row r="1520" spans="4:4" outlineLevel="1" x14ac:dyDescent="0.25">
      <c r="D1520" s="153"/>
    </row>
    <row r="1521" spans="4:4" outlineLevel="1" x14ac:dyDescent="0.25">
      <c r="D1521" s="153"/>
    </row>
    <row r="1522" spans="4:4" outlineLevel="1" x14ac:dyDescent="0.25">
      <c r="D1522" s="153"/>
    </row>
    <row r="1523" spans="4:4" outlineLevel="1" x14ac:dyDescent="0.25">
      <c r="D1523" s="153"/>
    </row>
    <row r="1524" spans="4:4" x14ac:dyDescent="0.25">
      <c r="D1524" s="153"/>
    </row>
    <row r="1525" spans="4:4" outlineLevel="1" x14ac:dyDescent="0.25">
      <c r="D1525" s="153"/>
    </row>
    <row r="1526" spans="4:4" outlineLevel="1" x14ac:dyDescent="0.25">
      <c r="D1526" s="153"/>
    </row>
    <row r="1527" spans="4:4" outlineLevel="1" x14ac:dyDescent="0.25">
      <c r="D1527" s="153"/>
    </row>
    <row r="1528" spans="4:4" outlineLevel="1" x14ac:dyDescent="0.25">
      <c r="D1528" s="153"/>
    </row>
    <row r="1529" spans="4:4" outlineLevel="1" x14ac:dyDescent="0.25">
      <c r="D1529" s="153"/>
    </row>
    <row r="1530" spans="4:4" outlineLevel="1" x14ac:dyDescent="0.25">
      <c r="D1530" s="153"/>
    </row>
    <row r="1531" spans="4:4" outlineLevel="1" x14ac:dyDescent="0.25">
      <c r="D1531" s="153"/>
    </row>
    <row r="1532" spans="4:4" outlineLevel="1" x14ac:dyDescent="0.25">
      <c r="D1532" s="153"/>
    </row>
    <row r="1533" spans="4:4" x14ac:dyDescent="0.25">
      <c r="D1533" s="153"/>
    </row>
    <row r="1534" spans="4:4" outlineLevel="1" x14ac:dyDescent="0.25">
      <c r="D1534" s="153"/>
    </row>
    <row r="1535" spans="4:4" outlineLevel="1" x14ac:dyDescent="0.25">
      <c r="D1535" s="153"/>
    </row>
    <row r="1536" spans="4:4" outlineLevel="1" x14ac:dyDescent="0.25">
      <c r="D1536" s="153"/>
    </row>
    <row r="1537" spans="4:4" outlineLevel="1" x14ac:dyDescent="0.25">
      <c r="D1537" s="153"/>
    </row>
    <row r="1538" spans="4:4" outlineLevel="1" x14ac:dyDescent="0.25">
      <c r="D1538" s="153"/>
    </row>
    <row r="1539" spans="4:4" outlineLevel="1" x14ac:dyDescent="0.25">
      <c r="D1539" s="153"/>
    </row>
    <row r="1540" spans="4:4" outlineLevel="1" x14ac:dyDescent="0.25">
      <c r="D1540" s="153"/>
    </row>
    <row r="1541" spans="4:4" outlineLevel="1" x14ac:dyDescent="0.25">
      <c r="D1541" s="153"/>
    </row>
    <row r="1542" spans="4:4" x14ac:dyDescent="0.25">
      <c r="D1542" s="153"/>
    </row>
    <row r="1543" spans="4:4" outlineLevel="1" x14ac:dyDescent="0.25">
      <c r="D1543" s="153"/>
    </row>
    <row r="1544" spans="4:4" outlineLevel="1" x14ac:dyDescent="0.25">
      <c r="D1544" s="153"/>
    </row>
    <row r="1545" spans="4:4" outlineLevel="1" x14ac:dyDescent="0.25">
      <c r="D1545" s="153"/>
    </row>
    <row r="1546" spans="4:4" outlineLevel="1" x14ac:dyDescent="0.25">
      <c r="D1546" s="153"/>
    </row>
    <row r="1547" spans="4:4" outlineLevel="1" x14ac:dyDescent="0.25">
      <c r="D1547" s="153"/>
    </row>
    <row r="1548" spans="4:4" outlineLevel="1" x14ac:dyDescent="0.25">
      <c r="D1548" s="153"/>
    </row>
    <row r="1549" spans="4:4" outlineLevel="1" x14ac:dyDescent="0.25">
      <c r="D1549" s="153"/>
    </row>
    <row r="1550" spans="4:4" outlineLevel="1" x14ac:dyDescent="0.25">
      <c r="D1550" s="153"/>
    </row>
    <row r="1551" spans="4:4" x14ac:dyDescent="0.25">
      <c r="D1551" s="153"/>
    </row>
    <row r="1552" spans="4:4" outlineLevel="1" x14ac:dyDescent="0.25">
      <c r="D1552" s="153"/>
    </row>
    <row r="1553" spans="4:4" outlineLevel="1" x14ac:dyDescent="0.25">
      <c r="D1553" s="153"/>
    </row>
    <row r="1554" spans="4:4" outlineLevel="1" x14ac:dyDescent="0.25">
      <c r="D1554" s="153"/>
    </row>
    <row r="1555" spans="4:4" outlineLevel="1" x14ac:dyDescent="0.25">
      <c r="D1555" s="153"/>
    </row>
    <row r="1556" spans="4:4" outlineLevel="1" x14ac:dyDescent="0.25">
      <c r="D1556" s="153"/>
    </row>
    <row r="1557" spans="4:4" outlineLevel="1" x14ac:dyDescent="0.25">
      <c r="D1557" s="153"/>
    </row>
    <row r="1558" spans="4:4" outlineLevel="1" x14ac:dyDescent="0.25">
      <c r="D1558" s="153"/>
    </row>
    <row r="1559" spans="4:4" outlineLevel="1" x14ac:dyDescent="0.25">
      <c r="D1559" s="153"/>
    </row>
    <row r="1560" spans="4:4" x14ac:dyDescent="0.25">
      <c r="D1560" s="153"/>
    </row>
    <row r="1561" spans="4:4" outlineLevel="1" x14ac:dyDescent="0.25">
      <c r="D1561" s="153"/>
    </row>
    <row r="1562" spans="4:4" outlineLevel="1" x14ac:dyDescent="0.25">
      <c r="D1562" s="153"/>
    </row>
    <row r="1563" spans="4:4" outlineLevel="1" x14ac:dyDescent="0.25">
      <c r="D1563" s="153"/>
    </row>
    <row r="1564" spans="4:4" outlineLevel="1" x14ac:dyDescent="0.25">
      <c r="D1564" s="153"/>
    </row>
    <row r="1565" spans="4:4" outlineLevel="1" x14ac:dyDescent="0.25">
      <c r="D1565" s="153"/>
    </row>
    <row r="1566" spans="4:4" outlineLevel="1" x14ac:dyDescent="0.25">
      <c r="D1566" s="153"/>
    </row>
    <row r="1567" spans="4:4" outlineLevel="1" x14ac:dyDescent="0.25">
      <c r="D1567" s="153"/>
    </row>
    <row r="1568" spans="4:4" outlineLevel="1" x14ac:dyDescent="0.25">
      <c r="D1568" s="153"/>
    </row>
    <row r="1569" spans="4:4" outlineLevel="1" x14ac:dyDescent="0.25">
      <c r="D1569" s="153"/>
    </row>
    <row r="1570" spans="4:4" outlineLevel="1" x14ac:dyDescent="0.25">
      <c r="D1570" s="153"/>
    </row>
    <row r="1571" spans="4:4" outlineLevel="1" x14ac:dyDescent="0.25">
      <c r="D1571" s="153"/>
    </row>
    <row r="1572" spans="4:4" outlineLevel="1" x14ac:dyDescent="0.25">
      <c r="D1572" s="153"/>
    </row>
    <row r="1573" spans="4:4" outlineLevel="1" x14ac:dyDescent="0.25">
      <c r="D1573" s="153"/>
    </row>
    <row r="1574" spans="4:4" x14ac:dyDescent="0.25">
      <c r="D1574" s="153"/>
    </row>
    <row r="1575" spans="4:4" outlineLevel="1" x14ac:dyDescent="0.25">
      <c r="D1575" s="153"/>
    </row>
    <row r="1576" spans="4:4" outlineLevel="1" x14ac:dyDescent="0.25">
      <c r="D1576" s="153"/>
    </row>
    <row r="1577" spans="4:4" outlineLevel="1" x14ac:dyDescent="0.25">
      <c r="D1577" s="153"/>
    </row>
    <row r="1578" spans="4:4" outlineLevel="1" x14ac:dyDescent="0.25">
      <c r="D1578" s="153"/>
    </row>
    <row r="1579" spans="4:4" outlineLevel="1" x14ac:dyDescent="0.25">
      <c r="D1579" s="153"/>
    </row>
    <row r="1580" spans="4:4" x14ac:dyDescent="0.25">
      <c r="D1580" s="153"/>
    </row>
    <row r="1581" spans="4:4" outlineLevel="1" x14ac:dyDescent="0.25">
      <c r="D1581" s="153"/>
    </row>
    <row r="1582" spans="4:4" outlineLevel="1" x14ac:dyDescent="0.25">
      <c r="D1582" s="153"/>
    </row>
    <row r="1583" spans="4:4" outlineLevel="1" x14ac:dyDescent="0.25">
      <c r="D1583" s="153"/>
    </row>
    <row r="1584" spans="4:4" x14ac:dyDescent="0.25">
      <c r="D1584" s="153"/>
    </row>
    <row r="1585" spans="4:4" outlineLevel="1" x14ac:dyDescent="0.25">
      <c r="D1585" s="153"/>
    </row>
    <row r="1586" spans="4:4" outlineLevel="1" x14ac:dyDescent="0.25">
      <c r="D1586" s="153"/>
    </row>
    <row r="1587" spans="4:4" outlineLevel="1" x14ac:dyDescent="0.25">
      <c r="D1587" s="153"/>
    </row>
    <row r="1588" spans="4:4" x14ac:dyDescent="0.25">
      <c r="D1588" s="153"/>
    </row>
    <row r="1589" spans="4:4" outlineLevel="1" x14ac:dyDescent="0.25">
      <c r="D1589" s="153"/>
    </row>
    <row r="1590" spans="4:4" outlineLevel="1" x14ac:dyDescent="0.25">
      <c r="D1590" s="153"/>
    </row>
    <row r="1591" spans="4:4" outlineLevel="1" x14ac:dyDescent="0.25">
      <c r="D1591" s="153"/>
    </row>
    <row r="1592" spans="4:4" outlineLevel="1" x14ac:dyDescent="0.25">
      <c r="D1592" s="153"/>
    </row>
    <row r="1593" spans="4:4" outlineLevel="1" x14ac:dyDescent="0.25">
      <c r="D1593" s="153"/>
    </row>
    <row r="1594" spans="4:4" outlineLevel="1" x14ac:dyDescent="0.25">
      <c r="D1594" s="153"/>
    </row>
    <row r="1595" spans="4:4" x14ac:dyDescent="0.25">
      <c r="D1595" s="153"/>
    </row>
    <row r="1596" spans="4:4" outlineLevel="1" x14ac:dyDescent="0.25">
      <c r="D1596" s="153"/>
    </row>
    <row r="1597" spans="4:4" outlineLevel="1" x14ac:dyDescent="0.25">
      <c r="D1597" s="153"/>
    </row>
    <row r="1598" spans="4:4" outlineLevel="1" x14ac:dyDescent="0.25">
      <c r="D1598" s="153"/>
    </row>
    <row r="1599" spans="4:4" outlineLevel="1" x14ac:dyDescent="0.25">
      <c r="D1599" s="153"/>
    </row>
    <row r="1600" spans="4:4" outlineLevel="1" x14ac:dyDescent="0.25">
      <c r="D1600" s="153"/>
    </row>
    <row r="1601" spans="4:4" outlineLevel="1" x14ac:dyDescent="0.25">
      <c r="D1601" s="153"/>
    </row>
    <row r="1602" spans="4:4" x14ac:dyDescent="0.25">
      <c r="D1602" s="153"/>
    </row>
    <row r="1603" spans="4:4" outlineLevel="1" x14ac:dyDescent="0.25">
      <c r="D1603" s="153"/>
    </row>
    <row r="1604" spans="4:4" outlineLevel="1" x14ac:dyDescent="0.25">
      <c r="D1604" s="153"/>
    </row>
    <row r="1605" spans="4:4" outlineLevel="1" x14ac:dyDescent="0.25">
      <c r="D1605" s="153"/>
    </row>
    <row r="1606" spans="4:4" outlineLevel="1" x14ac:dyDescent="0.25">
      <c r="D1606" s="153"/>
    </row>
    <row r="1607" spans="4:4" x14ac:dyDescent="0.25">
      <c r="D1607" s="153"/>
    </row>
    <row r="1608" spans="4:4" outlineLevel="1" x14ac:dyDescent="0.25">
      <c r="D1608" s="153"/>
    </row>
    <row r="1609" spans="4:4" outlineLevel="1" x14ac:dyDescent="0.25">
      <c r="D1609" s="153"/>
    </row>
    <row r="1610" spans="4:4" outlineLevel="1" x14ac:dyDescent="0.25">
      <c r="D1610" s="153"/>
    </row>
    <row r="1611" spans="4:4" outlineLevel="1" x14ac:dyDescent="0.25">
      <c r="D1611" s="153"/>
    </row>
    <row r="1612" spans="4:4" x14ac:dyDescent="0.25">
      <c r="D1612" s="153"/>
    </row>
    <row r="1613" spans="4:4" outlineLevel="1" x14ac:dyDescent="0.25">
      <c r="D1613" s="153"/>
    </row>
    <row r="1614" spans="4:4" outlineLevel="1" x14ac:dyDescent="0.25">
      <c r="D1614" s="153"/>
    </row>
    <row r="1615" spans="4:4" outlineLevel="1" x14ac:dyDescent="0.25">
      <c r="D1615" s="153"/>
    </row>
    <row r="1616" spans="4:4" outlineLevel="1" x14ac:dyDescent="0.25">
      <c r="D1616" s="153"/>
    </row>
    <row r="1617" spans="4:4" x14ac:dyDescent="0.25">
      <c r="D1617" s="153"/>
    </row>
    <row r="1618" spans="4:4" outlineLevel="1" x14ac:dyDescent="0.25">
      <c r="D1618" s="153"/>
    </row>
    <row r="1619" spans="4:4" outlineLevel="1" x14ac:dyDescent="0.25">
      <c r="D1619" s="153"/>
    </row>
    <row r="1620" spans="4:4" outlineLevel="1" x14ac:dyDescent="0.25">
      <c r="D1620" s="153"/>
    </row>
    <row r="1621" spans="4:4" outlineLevel="1" x14ac:dyDescent="0.25">
      <c r="D1621" s="153"/>
    </row>
    <row r="1622" spans="4:4" outlineLevel="1" x14ac:dyDescent="0.25">
      <c r="D1622" s="153"/>
    </row>
    <row r="1623" spans="4:4" x14ac:dyDescent="0.25">
      <c r="D1623" s="153"/>
    </row>
    <row r="1624" spans="4:4" outlineLevel="1" x14ac:dyDescent="0.25">
      <c r="D1624" s="153"/>
    </row>
    <row r="1625" spans="4:4" outlineLevel="1" x14ac:dyDescent="0.25">
      <c r="D1625" s="153"/>
    </row>
    <row r="1626" spans="4:4" outlineLevel="1" x14ac:dyDescent="0.25">
      <c r="D1626" s="153"/>
    </row>
    <row r="1627" spans="4:4" outlineLevel="1" x14ac:dyDescent="0.25">
      <c r="D1627" s="153"/>
    </row>
    <row r="1628" spans="4:4" outlineLevel="1" x14ac:dyDescent="0.25">
      <c r="D1628" s="153"/>
    </row>
    <row r="1629" spans="4:4" x14ac:dyDescent="0.25">
      <c r="D1629" s="153"/>
    </row>
    <row r="1630" spans="4:4" outlineLevel="1" x14ac:dyDescent="0.25">
      <c r="D1630" s="153"/>
    </row>
    <row r="1631" spans="4:4" outlineLevel="1" x14ac:dyDescent="0.25">
      <c r="D1631" s="153"/>
    </row>
    <row r="1632" spans="4:4" outlineLevel="1" x14ac:dyDescent="0.25">
      <c r="D1632" s="153"/>
    </row>
    <row r="1633" spans="4:4" outlineLevel="1" x14ac:dyDescent="0.25">
      <c r="D1633" s="153"/>
    </row>
    <row r="1634" spans="4:4" outlineLevel="1" x14ac:dyDescent="0.25">
      <c r="D1634" s="153"/>
    </row>
    <row r="1635" spans="4:4" x14ac:dyDescent="0.25">
      <c r="D1635" s="153"/>
    </row>
    <row r="1636" spans="4:4" outlineLevel="1" x14ac:dyDescent="0.25">
      <c r="D1636" s="153"/>
    </row>
    <row r="1637" spans="4:4" outlineLevel="1" x14ac:dyDescent="0.25">
      <c r="D1637" s="153"/>
    </row>
    <row r="1638" spans="4:4" outlineLevel="1" x14ac:dyDescent="0.25">
      <c r="D1638" s="153"/>
    </row>
    <row r="1639" spans="4:4" outlineLevel="1" x14ac:dyDescent="0.25">
      <c r="D1639" s="153"/>
    </row>
    <row r="1640" spans="4:4" outlineLevel="1" x14ac:dyDescent="0.25">
      <c r="D1640" s="153"/>
    </row>
    <row r="1641" spans="4:4" x14ac:dyDescent="0.25">
      <c r="D1641" s="153"/>
    </row>
    <row r="1642" spans="4:4" outlineLevel="1" x14ac:dyDescent="0.25">
      <c r="D1642" s="153"/>
    </row>
    <row r="1643" spans="4:4" outlineLevel="1" x14ac:dyDescent="0.25">
      <c r="D1643" s="153"/>
    </row>
    <row r="1644" spans="4:4" outlineLevel="1" x14ac:dyDescent="0.25">
      <c r="D1644" s="153"/>
    </row>
    <row r="1645" spans="4:4" outlineLevel="1" x14ac:dyDescent="0.25">
      <c r="D1645" s="153"/>
    </row>
    <row r="1646" spans="4:4" outlineLevel="1" x14ac:dyDescent="0.25">
      <c r="D1646" s="153"/>
    </row>
    <row r="1647" spans="4:4" x14ac:dyDescent="0.25">
      <c r="D1647" s="153"/>
    </row>
    <row r="1648" spans="4:4" outlineLevel="1" x14ac:dyDescent="0.25">
      <c r="D1648" s="153"/>
    </row>
    <row r="1649" spans="4:4" outlineLevel="1" x14ac:dyDescent="0.25">
      <c r="D1649" s="153"/>
    </row>
    <row r="1650" spans="4:4" outlineLevel="1" x14ac:dyDescent="0.25">
      <c r="D1650" s="153"/>
    </row>
    <row r="1651" spans="4:4" outlineLevel="1" x14ac:dyDescent="0.25">
      <c r="D1651" s="153"/>
    </row>
    <row r="1652" spans="4:4" outlineLevel="1" x14ac:dyDescent="0.25">
      <c r="D1652" s="153"/>
    </row>
    <row r="1653" spans="4:4" x14ac:dyDescent="0.25">
      <c r="D1653" s="153"/>
    </row>
    <row r="1654" spans="4:4" outlineLevel="1" x14ac:dyDescent="0.25">
      <c r="D1654" s="153"/>
    </row>
    <row r="1655" spans="4:4" outlineLevel="1" x14ac:dyDescent="0.25">
      <c r="D1655" s="153"/>
    </row>
    <row r="1656" spans="4:4" outlineLevel="1" x14ac:dyDescent="0.25">
      <c r="D1656" s="153"/>
    </row>
    <row r="1657" spans="4:4" outlineLevel="1" x14ac:dyDescent="0.25">
      <c r="D1657" s="153"/>
    </row>
    <row r="1658" spans="4:4" outlineLevel="1" x14ac:dyDescent="0.25">
      <c r="D1658" s="153"/>
    </row>
    <row r="1659" spans="4:4" x14ac:dyDescent="0.25">
      <c r="D1659" s="153"/>
    </row>
    <row r="1660" spans="4:4" outlineLevel="1" x14ac:dyDescent="0.25">
      <c r="D1660" s="153"/>
    </row>
    <row r="1661" spans="4:4" outlineLevel="1" x14ac:dyDescent="0.25">
      <c r="D1661" s="153"/>
    </row>
    <row r="1662" spans="4:4" outlineLevel="1" x14ac:dyDescent="0.25">
      <c r="D1662" s="153"/>
    </row>
    <row r="1663" spans="4:4" outlineLevel="1" x14ac:dyDescent="0.25">
      <c r="D1663" s="153"/>
    </row>
    <row r="1664" spans="4:4" outlineLevel="1" x14ac:dyDescent="0.25">
      <c r="D1664" s="153"/>
    </row>
    <row r="1665" spans="4:4" x14ac:dyDescent="0.25">
      <c r="D1665" s="153"/>
    </row>
    <row r="1666" spans="4:4" outlineLevel="1" x14ac:dyDescent="0.25">
      <c r="D1666" s="153"/>
    </row>
    <row r="1667" spans="4:4" outlineLevel="1" x14ac:dyDescent="0.25">
      <c r="D1667" s="153"/>
    </row>
    <row r="1668" spans="4:4" outlineLevel="1" x14ac:dyDescent="0.25">
      <c r="D1668" s="153"/>
    </row>
    <row r="1669" spans="4:4" outlineLevel="1" x14ac:dyDescent="0.25">
      <c r="D1669" s="153"/>
    </row>
    <row r="1670" spans="4:4" outlineLevel="1" x14ac:dyDescent="0.25">
      <c r="D1670" s="153"/>
    </row>
    <row r="1671" spans="4:4" x14ac:dyDescent="0.25">
      <c r="D1671" s="153"/>
    </row>
    <row r="1672" spans="4:4" outlineLevel="1" x14ac:dyDescent="0.25">
      <c r="D1672" s="153"/>
    </row>
    <row r="1673" spans="4:4" outlineLevel="1" x14ac:dyDescent="0.25">
      <c r="D1673" s="153"/>
    </row>
    <row r="1674" spans="4:4" outlineLevel="1" x14ac:dyDescent="0.25">
      <c r="D1674" s="153"/>
    </row>
    <row r="1675" spans="4:4" outlineLevel="1" x14ac:dyDescent="0.25">
      <c r="D1675" s="153"/>
    </row>
    <row r="1676" spans="4:4" outlineLevel="1" x14ac:dyDescent="0.25">
      <c r="D1676" s="153"/>
    </row>
    <row r="1677" spans="4:4" x14ac:dyDescent="0.25">
      <c r="D1677" s="153"/>
    </row>
    <row r="1678" spans="4:4" outlineLevel="1" x14ac:dyDescent="0.25">
      <c r="D1678" s="153"/>
    </row>
    <row r="1679" spans="4:4" outlineLevel="1" x14ac:dyDescent="0.25">
      <c r="D1679" s="153"/>
    </row>
    <row r="1680" spans="4:4" outlineLevel="1" x14ac:dyDescent="0.25">
      <c r="D1680" s="153"/>
    </row>
    <row r="1681" spans="4:4" outlineLevel="1" x14ac:dyDescent="0.25">
      <c r="D1681" s="153"/>
    </row>
    <row r="1682" spans="4:4" outlineLevel="1" x14ac:dyDescent="0.25">
      <c r="D1682" s="153"/>
    </row>
    <row r="1683" spans="4:4" x14ac:dyDescent="0.25">
      <c r="D1683" s="153"/>
    </row>
    <row r="1684" spans="4:4" outlineLevel="1" x14ac:dyDescent="0.25">
      <c r="D1684" s="153"/>
    </row>
    <row r="1685" spans="4:4" outlineLevel="1" x14ac:dyDescent="0.25">
      <c r="D1685" s="153"/>
    </row>
    <row r="1686" spans="4:4" outlineLevel="1" x14ac:dyDescent="0.25">
      <c r="D1686" s="153"/>
    </row>
    <row r="1687" spans="4:4" outlineLevel="1" x14ac:dyDescent="0.25">
      <c r="D1687" s="153"/>
    </row>
    <row r="1688" spans="4:4" outlineLevel="1" x14ac:dyDescent="0.25">
      <c r="D1688" s="153"/>
    </row>
    <row r="1689" spans="4:4" x14ac:dyDescent="0.25">
      <c r="D1689" s="153"/>
    </row>
    <row r="1690" spans="4:4" outlineLevel="1" x14ac:dyDescent="0.25">
      <c r="D1690" s="153"/>
    </row>
    <row r="1691" spans="4:4" outlineLevel="1" x14ac:dyDescent="0.25">
      <c r="D1691" s="153"/>
    </row>
    <row r="1692" spans="4:4" outlineLevel="1" x14ac:dyDescent="0.25">
      <c r="D1692" s="153"/>
    </row>
    <row r="1693" spans="4:4" outlineLevel="1" x14ac:dyDescent="0.25">
      <c r="D1693" s="153"/>
    </row>
    <row r="1694" spans="4:4" outlineLevel="1" x14ac:dyDescent="0.25">
      <c r="D1694" s="153"/>
    </row>
    <row r="1695" spans="4:4" x14ac:dyDescent="0.25">
      <c r="D1695" s="153"/>
    </row>
    <row r="1696" spans="4:4" outlineLevel="1" x14ac:dyDescent="0.25">
      <c r="D1696" s="153"/>
    </row>
    <row r="1697" spans="4:4" outlineLevel="1" x14ac:dyDescent="0.25">
      <c r="D1697" s="153"/>
    </row>
    <row r="1698" spans="4:4" outlineLevel="1" x14ac:dyDescent="0.25">
      <c r="D1698" s="153"/>
    </row>
    <row r="1699" spans="4:4" outlineLevel="1" x14ac:dyDescent="0.25">
      <c r="D1699" s="153"/>
    </row>
    <row r="1700" spans="4:4" outlineLevel="1" x14ac:dyDescent="0.25">
      <c r="D1700" s="153"/>
    </row>
    <row r="1701" spans="4:4" x14ac:dyDescent="0.25">
      <c r="D1701" s="153"/>
    </row>
    <row r="1702" spans="4:4" outlineLevel="1" x14ac:dyDescent="0.25">
      <c r="D1702" s="153"/>
    </row>
    <row r="1703" spans="4:4" outlineLevel="1" x14ac:dyDescent="0.25">
      <c r="D1703" s="153"/>
    </row>
    <row r="1704" spans="4:4" outlineLevel="1" x14ac:dyDescent="0.25">
      <c r="D1704" s="153"/>
    </row>
    <row r="1705" spans="4:4" outlineLevel="1" x14ac:dyDescent="0.25">
      <c r="D1705" s="153"/>
    </row>
    <row r="1706" spans="4:4" outlineLevel="1" x14ac:dyDescent="0.25">
      <c r="D1706" s="153"/>
    </row>
    <row r="1707" spans="4:4" x14ac:dyDescent="0.25">
      <c r="D1707" s="153"/>
    </row>
    <row r="1708" spans="4:4" outlineLevel="1" x14ac:dyDescent="0.25">
      <c r="D1708" s="153"/>
    </row>
    <row r="1709" spans="4:4" outlineLevel="1" x14ac:dyDescent="0.25">
      <c r="D1709" s="153"/>
    </row>
    <row r="1710" spans="4:4" outlineLevel="1" x14ac:dyDescent="0.25">
      <c r="D1710" s="153"/>
    </row>
    <row r="1711" spans="4:4" outlineLevel="1" x14ac:dyDescent="0.25">
      <c r="D1711" s="153"/>
    </row>
    <row r="1712" spans="4:4" outlineLevel="1" x14ac:dyDescent="0.25">
      <c r="D1712" s="153"/>
    </row>
    <row r="1713" spans="4:4" x14ac:dyDescent="0.25">
      <c r="D1713" s="153"/>
    </row>
    <row r="1714" spans="4:4" outlineLevel="1" x14ac:dyDescent="0.25">
      <c r="D1714" s="153"/>
    </row>
    <row r="1715" spans="4:4" outlineLevel="1" x14ac:dyDescent="0.25">
      <c r="D1715" s="153"/>
    </row>
    <row r="1716" spans="4:4" outlineLevel="1" x14ac:dyDescent="0.25">
      <c r="D1716" s="153"/>
    </row>
    <row r="1717" spans="4:4" outlineLevel="1" x14ac:dyDescent="0.25">
      <c r="D1717" s="153"/>
    </row>
    <row r="1718" spans="4:4" outlineLevel="1" x14ac:dyDescent="0.25">
      <c r="D1718" s="153"/>
    </row>
    <row r="1719" spans="4:4" x14ac:dyDescent="0.25">
      <c r="D1719" s="153"/>
    </row>
    <row r="1720" spans="4:4" outlineLevel="1" x14ac:dyDescent="0.25">
      <c r="D1720" s="153"/>
    </row>
    <row r="1721" spans="4:4" outlineLevel="1" x14ac:dyDescent="0.25">
      <c r="D1721" s="153"/>
    </row>
    <row r="1722" spans="4:4" outlineLevel="1" x14ac:dyDescent="0.25">
      <c r="D1722" s="153"/>
    </row>
    <row r="1723" spans="4:4" outlineLevel="1" x14ac:dyDescent="0.25">
      <c r="D1723" s="153"/>
    </row>
    <row r="1724" spans="4:4" outlineLevel="1" x14ac:dyDescent="0.25">
      <c r="D1724" s="153"/>
    </row>
    <row r="1725" spans="4:4" x14ac:dyDescent="0.25">
      <c r="D1725" s="153"/>
    </row>
    <row r="1726" spans="4:4" outlineLevel="1" x14ac:dyDescent="0.25">
      <c r="D1726" s="153"/>
    </row>
    <row r="1727" spans="4:4" outlineLevel="1" x14ac:dyDescent="0.25">
      <c r="D1727" s="153"/>
    </row>
    <row r="1728" spans="4:4" outlineLevel="1" x14ac:dyDescent="0.25">
      <c r="D1728" s="153"/>
    </row>
    <row r="1729" spans="4:4" outlineLevel="1" x14ac:dyDescent="0.25">
      <c r="D1729" s="153"/>
    </row>
    <row r="1730" spans="4:4" x14ac:dyDescent="0.25">
      <c r="D1730" s="153"/>
    </row>
    <row r="1731" spans="4:4" outlineLevel="1" x14ac:dyDescent="0.25">
      <c r="D1731" s="153"/>
    </row>
    <row r="1732" spans="4:4" outlineLevel="1" x14ac:dyDescent="0.25">
      <c r="D1732" s="153"/>
    </row>
    <row r="1733" spans="4:4" outlineLevel="1" x14ac:dyDescent="0.25">
      <c r="D1733" s="153"/>
    </row>
    <row r="1734" spans="4:4" outlineLevel="1" x14ac:dyDescent="0.25">
      <c r="D1734" s="153"/>
    </row>
    <row r="1735" spans="4:4" x14ac:dyDescent="0.25">
      <c r="D1735" s="153"/>
    </row>
    <row r="1736" spans="4:4" outlineLevel="1" x14ac:dyDescent="0.25">
      <c r="D1736" s="153"/>
    </row>
    <row r="1737" spans="4:4" outlineLevel="1" x14ac:dyDescent="0.25">
      <c r="D1737" s="153"/>
    </row>
    <row r="1738" spans="4:4" outlineLevel="1" x14ac:dyDescent="0.25">
      <c r="D1738" s="153"/>
    </row>
    <row r="1739" spans="4:4" outlineLevel="1" x14ac:dyDescent="0.25">
      <c r="D1739" s="153"/>
    </row>
    <row r="1740" spans="4:4" x14ac:dyDescent="0.25">
      <c r="D1740" s="153"/>
    </row>
    <row r="1741" spans="4:4" outlineLevel="1" x14ac:dyDescent="0.25">
      <c r="D1741" s="153"/>
    </row>
    <row r="1742" spans="4:4" outlineLevel="1" x14ac:dyDescent="0.25">
      <c r="D1742" s="153"/>
    </row>
    <row r="1743" spans="4:4" outlineLevel="1" x14ac:dyDescent="0.25">
      <c r="D1743" s="153"/>
    </row>
    <row r="1744" spans="4:4" outlineLevel="1" x14ac:dyDescent="0.25">
      <c r="D1744" s="153"/>
    </row>
    <row r="1745" spans="4:4" outlineLevel="1" x14ac:dyDescent="0.25">
      <c r="D1745" s="153"/>
    </row>
    <row r="1746" spans="4:4" x14ac:dyDescent="0.25">
      <c r="D1746" s="153"/>
    </row>
    <row r="1747" spans="4:4" outlineLevel="1" x14ac:dyDescent="0.25">
      <c r="D1747" s="153"/>
    </row>
    <row r="1748" spans="4:4" outlineLevel="1" x14ac:dyDescent="0.25">
      <c r="D1748" s="153"/>
    </row>
    <row r="1749" spans="4:4" outlineLevel="1" x14ac:dyDescent="0.25">
      <c r="D1749" s="153"/>
    </row>
    <row r="1750" spans="4:4" outlineLevel="1" x14ac:dyDescent="0.25">
      <c r="D1750" s="153"/>
    </row>
    <row r="1751" spans="4:4" outlineLevel="1" x14ac:dyDescent="0.25">
      <c r="D1751" s="153"/>
    </row>
    <row r="1752" spans="4:4" x14ac:dyDescent="0.25">
      <c r="D1752" s="153"/>
    </row>
    <row r="1753" spans="4:4" outlineLevel="1" x14ac:dyDescent="0.25">
      <c r="D1753" s="153"/>
    </row>
    <row r="1754" spans="4:4" outlineLevel="1" x14ac:dyDescent="0.25">
      <c r="D1754" s="153"/>
    </row>
    <row r="1755" spans="4:4" outlineLevel="1" x14ac:dyDescent="0.25">
      <c r="D1755" s="153"/>
    </row>
    <row r="1756" spans="4:4" outlineLevel="1" x14ac:dyDescent="0.25">
      <c r="D1756" s="153"/>
    </row>
    <row r="1757" spans="4:4" outlineLevel="1" x14ac:dyDescent="0.25">
      <c r="D1757" s="153"/>
    </row>
    <row r="1758" spans="4:4" x14ac:dyDescent="0.25">
      <c r="D1758" s="153"/>
    </row>
    <row r="1759" spans="4:4" outlineLevel="1" x14ac:dyDescent="0.25">
      <c r="D1759" s="153"/>
    </row>
    <row r="1760" spans="4:4" outlineLevel="1" x14ac:dyDescent="0.25">
      <c r="D1760" s="153"/>
    </row>
    <row r="1761" spans="4:4" outlineLevel="1" x14ac:dyDescent="0.25">
      <c r="D1761" s="153"/>
    </row>
    <row r="1762" spans="4:4" outlineLevel="1" x14ac:dyDescent="0.25">
      <c r="D1762" s="153"/>
    </row>
    <row r="1763" spans="4:4" outlineLevel="1" x14ac:dyDescent="0.25">
      <c r="D1763" s="153"/>
    </row>
    <row r="1764" spans="4:4" x14ac:dyDescent="0.25">
      <c r="D1764" s="153"/>
    </row>
    <row r="1765" spans="4:4" outlineLevel="1" x14ac:dyDescent="0.25">
      <c r="D1765" s="153"/>
    </row>
    <row r="1766" spans="4:4" outlineLevel="1" x14ac:dyDescent="0.25">
      <c r="D1766" s="153"/>
    </row>
    <row r="1767" spans="4:4" outlineLevel="1" x14ac:dyDescent="0.25">
      <c r="D1767" s="153"/>
    </row>
    <row r="1768" spans="4:4" outlineLevel="1" x14ac:dyDescent="0.25">
      <c r="D1768" s="153"/>
    </row>
    <row r="1769" spans="4:4" outlineLevel="1" x14ac:dyDescent="0.25">
      <c r="D1769" s="153"/>
    </row>
    <row r="1770" spans="4:4" outlineLevel="1" x14ac:dyDescent="0.25">
      <c r="D1770" s="153"/>
    </row>
    <row r="1771" spans="4:4" outlineLevel="1" x14ac:dyDescent="0.25">
      <c r="D1771" s="153"/>
    </row>
    <row r="1772" spans="4:4" outlineLevel="1" x14ac:dyDescent="0.25">
      <c r="D1772" s="153"/>
    </row>
    <row r="1773" spans="4:4" outlineLevel="1" x14ac:dyDescent="0.25">
      <c r="D1773" s="153"/>
    </row>
    <row r="1774" spans="4:4" outlineLevel="1" x14ac:dyDescent="0.25">
      <c r="D1774" s="153"/>
    </row>
    <row r="1775" spans="4:4" outlineLevel="1" x14ac:dyDescent="0.25">
      <c r="D1775" s="153"/>
    </row>
    <row r="1776" spans="4:4" outlineLevel="1" x14ac:dyDescent="0.25">
      <c r="D1776" s="153"/>
    </row>
    <row r="1777" spans="4:4" outlineLevel="1" x14ac:dyDescent="0.25">
      <c r="D1777" s="153"/>
    </row>
    <row r="1778" spans="4:4" outlineLevel="1" x14ac:dyDescent="0.25">
      <c r="D1778" s="153"/>
    </row>
    <row r="1779" spans="4:4" outlineLevel="1" x14ac:dyDescent="0.25">
      <c r="D1779" s="153"/>
    </row>
    <row r="1780" spans="4:4" outlineLevel="1" x14ac:dyDescent="0.25">
      <c r="D1780" s="153"/>
    </row>
    <row r="1781" spans="4:4" x14ac:dyDescent="0.25">
      <c r="D1781" s="153"/>
    </row>
    <row r="1782" spans="4:4" outlineLevel="1" x14ac:dyDescent="0.25">
      <c r="D1782" s="153"/>
    </row>
    <row r="1783" spans="4:4" outlineLevel="1" x14ac:dyDescent="0.25">
      <c r="D1783" s="153"/>
    </row>
    <row r="1784" spans="4:4" outlineLevel="1" x14ac:dyDescent="0.25">
      <c r="D1784" s="153"/>
    </row>
    <row r="1785" spans="4:4" outlineLevel="1" x14ac:dyDescent="0.25">
      <c r="D1785" s="153"/>
    </row>
    <row r="1786" spans="4:4" outlineLevel="1" x14ac:dyDescent="0.25">
      <c r="D1786" s="153"/>
    </row>
    <row r="1787" spans="4:4" outlineLevel="1" x14ac:dyDescent="0.25">
      <c r="D1787" s="153"/>
    </row>
    <row r="1788" spans="4:4" outlineLevel="1" x14ac:dyDescent="0.25">
      <c r="D1788" s="153"/>
    </row>
    <row r="1789" spans="4:4" outlineLevel="1" x14ac:dyDescent="0.25">
      <c r="D1789" s="153"/>
    </row>
    <row r="1790" spans="4:4" outlineLevel="1" x14ac:dyDescent="0.25">
      <c r="D1790" s="153"/>
    </row>
    <row r="1791" spans="4:4" outlineLevel="1" x14ac:dyDescent="0.25">
      <c r="D1791" s="153"/>
    </row>
    <row r="1792" spans="4:4" outlineLevel="1" x14ac:dyDescent="0.25">
      <c r="D1792" s="153"/>
    </row>
    <row r="1793" spans="4:4" outlineLevel="1" x14ac:dyDescent="0.25">
      <c r="D1793" s="153"/>
    </row>
    <row r="1794" spans="4:4" outlineLevel="1" x14ac:dyDescent="0.25">
      <c r="D1794" s="153"/>
    </row>
    <row r="1795" spans="4:4" outlineLevel="1" x14ac:dyDescent="0.25">
      <c r="D1795" s="153"/>
    </row>
    <row r="1796" spans="4:4" outlineLevel="1" x14ac:dyDescent="0.25">
      <c r="D1796" s="153"/>
    </row>
    <row r="1797" spans="4:4" outlineLevel="1" x14ac:dyDescent="0.25">
      <c r="D1797" s="153"/>
    </row>
    <row r="1798" spans="4:4" x14ac:dyDescent="0.25">
      <c r="D1798" s="153"/>
    </row>
    <row r="1799" spans="4:4" outlineLevel="1" x14ac:dyDescent="0.25">
      <c r="D1799" s="153"/>
    </row>
    <row r="1800" spans="4:4" outlineLevel="1" x14ac:dyDescent="0.25">
      <c r="D1800" s="153"/>
    </row>
    <row r="1801" spans="4:4" outlineLevel="1" x14ac:dyDescent="0.25">
      <c r="D1801" s="153"/>
    </row>
    <row r="1802" spans="4:4" outlineLevel="1" x14ac:dyDescent="0.25">
      <c r="D1802" s="153"/>
    </row>
    <row r="1803" spans="4:4" outlineLevel="1" x14ac:dyDescent="0.25">
      <c r="D1803" s="153"/>
    </row>
    <row r="1804" spans="4:4" outlineLevel="1" x14ac:dyDescent="0.25">
      <c r="D1804" s="153"/>
    </row>
    <row r="1805" spans="4:4" outlineLevel="1" x14ac:dyDescent="0.25">
      <c r="D1805" s="153"/>
    </row>
    <row r="1806" spans="4:4" outlineLevel="1" x14ac:dyDescent="0.25">
      <c r="D1806" s="153"/>
    </row>
    <row r="1807" spans="4:4" outlineLevel="1" x14ac:dyDescent="0.25">
      <c r="D1807" s="153"/>
    </row>
    <row r="1808" spans="4:4" outlineLevel="1" x14ac:dyDescent="0.25">
      <c r="D1808" s="153"/>
    </row>
    <row r="1809" spans="4:4" outlineLevel="1" x14ac:dyDescent="0.25">
      <c r="D1809" s="153"/>
    </row>
    <row r="1810" spans="4:4" outlineLevel="1" x14ac:dyDescent="0.25">
      <c r="D1810" s="153"/>
    </row>
    <row r="1811" spans="4:4" outlineLevel="1" x14ac:dyDescent="0.25">
      <c r="D1811" s="153"/>
    </row>
    <row r="1812" spans="4:4" outlineLevel="1" x14ac:dyDescent="0.25">
      <c r="D1812" s="153"/>
    </row>
    <row r="1813" spans="4:4" outlineLevel="1" x14ac:dyDescent="0.25">
      <c r="D1813" s="153"/>
    </row>
    <row r="1814" spans="4:4" outlineLevel="1" x14ac:dyDescent="0.25">
      <c r="D1814" s="153"/>
    </row>
    <row r="1815" spans="4:4" x14ac:dyDescent="0.25">
      <c r="D1815" s="153"/>
    </row>
    <row r="1816" spans="4:4" outlineLevel="1" x14ac:dyDescent="0.25">
      <c r="D1816" s="153"/>
    </row>
    <row r="1817" spans="4:4" outlineLevel="1" x14ac:dyDescent="0.25">
      <c r="D1817" s="153"/>
    </row>
    <row r="1818" spans="4:4" outlineLevel="1" x14ac:dyDescent="0.25">
      <c r="D1818" s="153"/>
    </row>
    <row r="1819" spans="4:4" outlineLevel="1" x14ac:dyDescent="0.25">
      <c r="D1819" s="153"/>
    </row>
    <row r="1820" spans="4:4" outlineLevel="1" x14ac:dyDescent="0.25">
      <c r="D1820" s="153"/>
    </row>
    <row r="1821" spans="4:4" x14ac:dyDescent="0.25">
      <c r="D1821" s="153"/>
    </row>
    <row r="1822" spans="4:4" outlineLevel="1" x14ac:dyDescent="0.25">
      <c r="D1822" s="153"/>
    </row>
    <row r="1823" spans="4:4" outlineLevel="1" x14ac:dyDescent="0.25">
      <c r="D1823" s="153"/>
    </row>
    <row r="1824" spans="4:4" outlineLevel="1" x14ac:dyDescent="0.25">
      <c r="D1824" s="153"/>
    </row>
    <row r="1825" spans="4:4" x14ac:dyDescent="0.25">
      <c r="D1825" s="153"/>
    </row>
    <row r="1826" spans="4:4" outlineLevel="1" x14ac:dyDescent="0.25">
      <c r="D1826" s="153"/>
    </row>
    <row r="1827" spans="4:4" outlineLevel="1" x14ac:dyDescent="0.25">
      <c r="D1827" s="153"/>
    </row>
    <row r="1828" spans="4:4" outlineLevel="1" x14ac:dyDescent="0.25">
      <c r="D1828" s="153"/>
    </row>
    <row r="1829" spans="4:4" x14ac:dyDescent="0.25">
      <c r="D1829" s="153"/>
    </row>
    <row r="1830" spans="4:4" outlineLevel="1" x14ac:dyDescent="0.25">
      <c r="D1830" s="153"/>
    </row>
    <row r="1831" spans="4:4" x14ac:dyDescent="0.25">
      <c r="D1831" s="153"/>
    </row>
    <row r="1832" spans="4:4" outlineLevel="1" x14ac:dyDescent="0.25">
      <c r="D1832" s="153"/>
    </row>
    <row r="1833" spans="4:4" x14ac:dyDescent="0.25">
      <c r="D1833" s="153"/>
    </row>
    <row r="1834" spans="4:4" outlineLevel="1" x14ac:dyDescent="0.25">
      <c r="D1834" s="153"/>
    </row>
    <row r="1835" spans="4:4" x14ac:dyDescent="0.25">
      <c r="D1835" s="153"/>
    </row>
    <row r="1836" spans="4:4" outlineLevel="1" x14ac:dyDescent="0.25">
      <c r="D1836" s="153"/>
    </row>
    <row r="1837" spans="4:4" x14ac:dyDescent="0.25">
      <c r="D1837" s="153"/>
    </row>
    <row r="1838" spans="4:4" outlineLevel="1" x14ac:dyDescent="0.25">
      <c r="D1838" s="153"/>
    </row>
    <row r="1839" spans="4:4" x14ac:dyDescent="0.25">
      <c r="D1839" s="153"/>
    </row>
    <row r="1840" spans="4:4" outlineLevel="1" x14ac:dyDescent="0.25">
      <c r="D1840" s="153"/>
    </row>
    <row r="1841" spans="4:4" outlineLevel="1" x14ac:dyDescent="0.25">
      <c r="D1841" s="153"/>
    </row>
    <row r="1842" spans="4:4" outlineLevel="1" x14ac:dyDescent="0.25">
      <c r="D1842" s="153"/>
    </row>
    <row r="1843" spans="4:4" outlineLevel="1" x14ac:dyDescent="0.25">
      <c r="D1843" s="153"/>
    </row>
    <row r="1844" spans="4:4" outlineLevel="1" x14ac:dyDescent="0.25">
      <c r="D1844" s="153"/>
    </row>
    <row r="1845" spans="4:4" x14ac:dyDescent="0.25">
      <c r="D1845" s="153"/>
    </row>
    <row r="1846" spans="4:4" outlineLevel="1" x14ac:dyDescent="0.25">
      <c r="D1846" s="153"/>
    </row>
    <row r="1847" spans="4:4" outlineLevel="1" x14ac:dyDescent="0.25">
      <c r="D1847" s="153"/>
    </row>
    <row r="1848" spans="4:4" outlineLevel="1" x14ac:dyDescent="0.25">
      <c r="D1848" s="153"/>
    </row>
    <row r="1849" spans="4:4" outlineLevel="1" x14ac:dyDescent="0.25">
      <c r="D1849" s="153"/>
    </row>
    <row r="1850" spans="4:4" outlineLevel="1" x14ac:dyDescent="0.25">
      <c r="D1850" s="153"/>
    </row>
    <row r="1851" spans="4:4" outlineLevel="1" x14ac:dyDescent="0.25">
      <c r="D1851" s="153"/>
    </row>
    <row r="1852" spans="4:4" outlineLevel="1" x14ac:dyDescent="0.25">
      <c r="D1852" s="153"/>
    </row>
    <row r="1853" spans="4:4" outlineLevel="1" x14ac:dyDescent="0.25">
      <c r="D1853" s="153"/>
    </row>
    <row r="1854" spans="4:4" outlineLevel="1" x14ac:dyDescent="0.25">
      <c r="D1854" s="153"/>
    </row>
    <row r="1855" spans="4:4" outlineLevel="1" x14ac:dyDescent="0.25">
      <c r="D1855" s="153"/>
    </row>
    <row r="1856" spans="4:4" outlineLevel="1" x14ac:dyDescent="0.25">
      <c r="D1856" s="153"/>
    </row>
    <row r="1857" spans="4:4" outlineLevel="1" x14ac:dyDescent="0.25">
      <c r="D1857" s="153"/>
    </row>
    <row r="1858" spans="4:4" outlineLevel="1" x14ac:dyDescent="0.25">
      <c r="D1858" s="153"/>
    </row>
    <row r="1859" spans="4:4" outlineLevel="1" x14ac:dyDescent="0.25">
      <c r="D1859" s="153"/>
    </row>
    <row r="1860" spans="4:4" outlineLevel="1" x14ac:dyDescent="0.25">
      <c r="D1860" s="153"/>
    </row>
    <row r="1861" spans="4:4" outlineLevel="1" x14ac:dyDescent="0.25">
      <c r="D1861" s="153"/>
    </row>
    <row r="1862" spans="4:4" outlineLevel="1" x14ac:dyDescent="0.25">
      <c r="D1862" s="153"/>
    </row>
    <row r="1863" spans="4:4" x14ac:dyDescent="0.25">
      <c r="D1863" s="153"/>
    </row>
    <row r="1864" spans="4:4" outlineLevel="1" x14ac:dyDescent="0.25">
      <c r="D1864" s="153"/>
    </row>
    <row r="1865" spans="4:4" outlineLevel="1" x14ac:dyDescent="0.25">
      <c r="D1865" s="153"/>
    </row>
    <row r="1866" spans="4:4" outlineLevel="1" x14ac:dyDescent="0.25">
      <c r="D1866" s="153"/>
    </row>
    <row r="1867" spans="4:4" outlineLevel="1" x14ac:dyDescent="0.25">
      <c r="D1867" s="153"/>
    </row>
    <row r="1868" spans="4:4" outlineLevel="1" x14ac:dyDescent="0.25">
      <c r="D1868" s="153"/>
    </row>
    <row r="1869" spans="4:4" outlineLevel="1" x14ac:dyDescent="0.25">
      <c r="D1869" s="153"/>
    </row>
    <row r="1870" spans="4:4" outlineLevel="1" x14ac:dyDescent="0.25">
      <c r="D1870" s="153"/>
    </row>
    <row r="1871" spans="4:4" outlineLevel="1" x14ac:dyDescent="0.25">
      <c r="D1871" s="153"/>
    </row>
    <row r="1872" spans="4:4" outlineLevel="1" x14ac:dyDescent="0.25">
      <c r="D1872" s="153"/>
    </row>
    <row r="1873" spans="4:4" outlineLevel="1" x14ac:dyDescent="0.25">
      <c r="D1873" s="153"/>
    </row>
    <row r="1874" spans="4:4" outlineLevel="1" x14ac:dyDescent="0.25">
      <c r="D1874" s="153"/>
    </row>
    <row r="1875" spans="4:4" outlineLevel="1" x14ac:dyDescent="0.25">
      <c r="D1875" s="153"/>
    </row>
    <row r="1876" spans="4:4" outlineLevel="1" x14ac:dyDescent="0.25">
      <c r="D1876" s="153"/>
    </row>
    <row r="1877" spans="4:4" outlineLevel="1" x14ac:dyDescent="0.25">
      <c r="D1877" s="153"/>
    </row>
    <row r="1878" spans="4:4" outlineLevel="1" x14ac:dyDescent="0.25">
      <c r="D1878" s="153"/>
    </row>
    <row r="1879" spans="4:4" outlineLevel="1" x14ac:dyDescent="0.25">
      <c r="D1879" s="153"/>
    </row>
    <row r="1880" spans="4:4" outlineLevel="1" x14ac:dyDescent="0.25">
      <c r="D1880" s="153"/>
    </row>
    <row r="1881" spans="4:4" x14ac:dyDescent="0.25">
      <c r="D1881" s="153"/>
    </row>
    <row r="1882" spans="4:4" outlineLevel="1" x14ac:dyDescent="0.25">
      <c r="D1882" s="153"/>
    </row>
    <row r="1883" spans="4:4" outlineLevel="1" x14ac:dyDescent="0.25">
      <c r="D1883" s="153"/>
    </row>
    <row r="1884" spans="4:4" outlineLevel="1" x14ac:dyDescent="0.25">
      <c r="D1884" s="153"/>
    </row>
    <row r="1885" spans="4:4" outlineLevel="1" x14ac:dyDescent="0.25">
      <c r="D1885" s="153"/>
    </row>
    <row r="1886" spans="4:4" outlineLevel="1" x14ac:dyDescent="0.25">
      <c r="D1886" s="153"/>
    </row>
    <row r="1887" spans="4:4" outlineLevel="1" x14ac:dyDescent="0.25">
      <c r="D1887" s="153"/>
    </row>
    <row r="1888" spans="4:4" outlineLevel="1" x14ac:dyDescent="0.25">
      <c r="D1888" s="153"/>
    </row>
    <row r="1889" spans="4:4" outlineLevel="1" x14ac:dyDescent="0.25">
      <c r="D1889" s="153"/>
    </row>
    <row r="1890" spans="4:4" outlineLevel="1" x14ac:dyDescent="0.25">
      <c r="D1890" s="153"/>
    </row>
    <row r="1891" spans="4:4" outlineLevel="1" x14ac:dyDescent="0.25">
      <c r="D1891" s="153"/>
    </row>
    <row r="1892" spans="4:4" outlineLevel="1" x14ac:dyDescent="0.25">
      <c r="D1892" s="153"/>
    </row>
    <row r="1893" spans="4:4" outlineLevel="1" x14ac:dyDescent="0.25">
      <c r="D1893" s="153"/>
    </row>
    <row r="1894" spans="4:4" outlineLevel="1" x14ac:dyDescent="0.25">
      <c r="D1894" s="153"/>
    </row>
    <row r="1895" spans="4:4" outlineLevel="1" x14ac:dyDescent="0.25">
      <c r="D1895" s="153"/>
    </row>
    <row r="1896" spans="4:4" outlineLevel="1" x14ac:dyDescent="0.25">
      <c r="D1896" s="153"/>
    </row>
    <row r="1897" spans="4:4" outlineLevel="1" x14ac:dyDescent="0.25">
      <c r="D1897" s="153"/>
    </row>
    <row r="1898" spans="4:4" outlineLevel="1" x14ac:dyDescent="0.25">
      <c r="D1898" s="153"/>
    </row>
    <row r="1899" spans="4:4" x14ac:dyDescent="0.25">
      <c r="D1899" s="153"/>
    </row>
    <row r="1900" spans="4:4" outlineLevel="1" x14ac:dyDescent="0.25">
      <c r="D1900" s="153"/>
    </row>
    <row r="1901" spans="4:4" outlineLevel="1" x14ac:dyDescent="0.25">
      <c r="D1901" s="153"/>
    </row>
    <row r="1902" spans="4:4" outlineLevel="1" x14ac:dyDescent="0.25">
      <c r="D1902" s="153"/>
    </row>
    <row r="1903" spans="4:4" outlineLevel="1" x14ac:dyDescent="0.25">
      <c r="D1903" s="153"/>
    </row>
    <row r="1904" spans="4:4" outlineLevel="1" x14ac:dyDescent="0.25">
      <c r="D1904" s="153"/>
    </row>
    <row r="1905" spans="4:4" outlineLevel="1" x14ac:dyDescent="0.25">
      <c r="D1905" s="153"/>
    </row>
    <row r="1906" spans="4:4" outlineLevel="1" x14ac:dyDescent="0.25">
      <c r="D1906" s="153"/>
    </row>
    <row r="1907" spans="4:4" outlineLevel="1" x14ac:dyDescent="0.25">
      <c r="D1907" s="153"/>
    </row>
    <row r="1908" spans="4:4" outlineLevel="1" x14ac:dyDescent="0.25">
      <c r="D1908" s="153"/>
    </row>
    <row r="1909" spans="4:4" outlineLevel="1" x14ac:dyDescent="0.25">
      <c r="D1909" s="153"/>
    </row>
    <row r="1910" spans="4:4" outlineLevel="1" x14ac:dyDescent="0.25">
      <c r="D1910" s="153"/>
    </row>
    <row r="1911" spans="4:4" outlineLevel="1" x14ac:dyDescent="0.25">
      <c r="D1911" s="153"/>
    </row>
    <row r="1912" spans="4:4" outlineLevel="1" x14ac:dyDescent="0.25">
      <c r="D1912" s="153"/>
    </row>
    <row r="1913" spans="4:4" outlineLevel="1" x14ac:dyDescent="0.25">
      <c r="D1913" s="153"/>
    </row>
    <row r="1914" spans="4:4" outlineLevel="1" x14ac:dyDescent="0.25">
      <c r="D1914" s="153"/>
    </row>
    <row r="1915" spans="4:4" outlineLevel="1" x14ac:dyDescent="0.25">
      <c r="D1915" s="153"/>
    </row>
    <row r="1916" spans="4:4" outlineLevel="1" x14ac:dyDescent="0.25">
      <c r="D1916" s="153"/>
    </row>
    <row r="1917" spans="4:4" x14ac:dyDescent="0.25">
      <c r="D1917" s="153"/>
    </row>
    <row r="1918" spans="4:4" outlineLevel="1" x14ac:dyDescent="0.25">
      <c r="D1918" s="153"/>
    </row>
    <row r="1919" spans="4:4" outlineLevel="1" x14ac:dyDescent="0.25">
      <c r="D1919" s="153"/>
    </row>
    <row r="1920" spans="4:4" outlineLevel="1" x14ac:dyDescent="0.25">
      <c r="D1920" s="153"/>
    </row>
    <row r="1921" spans="4:4" outlineLevel="1" x14ac:dyDescent="0.25">
      <c r="D1921" s="153"/>
    </row>
    <row r="1922" spans="4:4" outlineLevel="1" x14ac:dyDescent="0.25">
      <c r="D1922" s="153"/>
    </row>
    <row r="1923" spans="4:4" outlineLevel="1" x14ac:dyDescent="0.25">
      <c r="D1923" s="153"/>
    </row>
    <row r="1924" spans="4:4" outlineLevel="1" x14ac:dyDescent="0.25">
      <c r="D1924" s="153"/>
    </row>
    <row r="1925" spans="4:4" outlineLevel="1" x14ac:dyDescent="0.25">
      <c r="D1925" s="153"/>
    </row>
    <row r="1926" spans="4:4" outlineLevel="1" x14ac:dyDescent="0.25">
      <c r="D1926" s="153"/>
    </row>
    <row r="1927" spans="4:4" outlineLevel="1" x14ac:dyDescent="0.25">
      <c r="D1927" s="153"/>
    </row>
    <row r="1928" spans="4:4" outlineLevel="1" x14ac:dyDescent="0.25">
      <c r="D1928" s="153"/>
    </row>
    <row r="1929" spans="4:4" outlineLevel="1" x14ac:dyDescent="0.25">
      <c r="D1929" s="153"/>
    </row>
    <row r="1930" spans="4:4" outlineLevel="1" x14ac:dyDescent="0.25">
      <c r="D1930" s="153"/>
    </row>
    <row r="1931" spans="4:4" outlineLevel="1" x14ac:dyDescent="0.25">
      <c r="D1931" s="153"/>
    </row>
    <row r="1932" spans="4:4" outlineLevel="1" x14ac:dyDescent="0.25">
      <c r="D1932" s="153"/>
    </row>
    <row r="1933" spans="4:4" x14ac:dyDescent="0.25">
      <c r="D1933" s="153"/>
    </row>
    <row r="1934" spans="4:4" outlineLevel="1" x14ac:dyDescent="0.25">
      <c r="D1934" s="153"/>
    </row>
    <row r="1935" spans="4:4" outlineLevel="1" x14ac:dyDescent="0.25">
      <c r="D1935" s="153"/>
    </row>
    <row r="1936" spans="4:4" outlineLevel="1" x14ac:dyDescent="0.25">
      <c r="D1936" s="153"/>
    </row>
    <row r="1937" spans="4:4" outlineLevel="1" x14ac:dyDescent="0.25">
      <c r="D1937" s="153"/>
    </row>
    <row r="1938" spans="4:4" outlineLevel="1" x14ac:dyDescent="0.25">
      <c r="D1938" s="153"/>
    </row>
    <row r="1939" spans="4:4" outlineLevel="1" x14ac:dyDescent="0.25">
      <c r="D1939" s="153"/>
    </row>
    <row r="1940" spans="4:4" outlineLevel="1" x14ac:dyDescent="0.25">
      <c r="D1940" s="153"/>
    </row>
    <row r="1941" spans="4:4" outlineLevel="1" x14ac:dyDescent="0.25">
      <c r="D1941" s="153"/>
    </row>
    <row r="1942" spans="4:4" outlineLevel="1" x14ac:dyDescent="0.25">
      <c r="D1942" s="153"/>
    </row>
    <row r="1943" spans="4:4" outlineLevel="1" x14ac:dyDescent="0.25">
      <c r="D1943" s="153"/>
    </row>
    <row r="1944" spans="4:4" outlineLevel="1" x14ac:dyDescent="0.25">
      <c r="D1944" s="153"/>
    </row>
    <row r="1945" spans="4:4" outlineLevel="1" x14ac:dyDescent="0.25">
      <c r="D1945" s="153"/>
    </row>
    <row r="1946" spans="4:4" outlineLevel="1" x14ac:dyDescent="0.25">
      <c r="D1946" s="153"/>
    </row>
    <row r="1947" spans="4:4" outlineLevel="1" x14ac:dyDescent="0.25">
      <c r="D1947" s="153"/>
    </row>
    <row r="1948" spans="4:4" outlineLevel="1" x14ac:dyDescent="0.25">
      <c r="D1948" s="153"/>
    </row>
    <row r="1949" spans="4:4" x14ac:dyDescent="0.25">
      <c r="D1949" s="153"/>
    </row>
    <row r="1950" spans="4:4" outlineLevel="1" x14ac:dyDescent="0.25">
      <c r="D1950" s="153"/>
    </row>
    <row r="1951" spans="4:4" outlineLevel="1" x14ac:dyDescent="0.25">
      <c r="D1951" s="153"/>
    </row>
    <row r="1952" spans="4:4" outlineLevel="1" x14ac:dyDescent="0.25">
      <c r="D1952" s="153"/>
    </row>
    <row r="1953" spans="4:4" outlineLevel="1" x14ac:dyDescent="0.25">
      <c r="D1953" s="153"/>
    </row>
    <row r="1954" spans="4:4" outlineLevel="1" x14ac:dyDescent="0.25">
      <c r="D1954" s="153"/>
    </row>
    <row r="1955" spans="4:4" outlineLevel="1" x14ac:dyDescent="0.25">
      <c r="D1955" s="153"/>
    </row>
    <row r="1956" spans="4:4" outlineLevel="1" x14ac:dyDescent="0.25">
      <c r="D1956" s="153"/>
    </row>
    <row r="1957" spans="4:4" outlineLevel="1" x14ac:dyDescent="0.25">
      <c r="D1957" s="153"/>
    </row>
    <row r="1958" spans="4:4" outlineLevel="1" x14ac:dyDescent="0.25">
      <c r="D1958" s="153"/>
    </row>
    <row r="1959" spans="4:4" outlineLevel="1" x14ac:dyDescent="0.25">
      <c r="D1959" s="153"/>
    </row>
    <row r="1960" spans="4:4" outlineLevel="1" x14ac:dyDescent="0.25">
      <c r="D1960" s="153"/>
    </row>
    <row r="1961" spans="4:4" outlineLevel="1" x14ac:dyDescent="0.25">
      <c r="D1961" s="153"/>
    </row>
    <row r="1962" spans="4:4" outlineLevel="1" x14ac:dyDescent="0.25">
      <c r="D1962" s="153"/>
    </row>
    <row r="1963" spans="4:4" outlineLevel="1" x14ac:dyDescent="0.25">
      <c r="D1963" s="153"/>
    </row>
    <row r="1964" spans="4:4" outlineLevel="1" x14ac:dyDescent="0.25">
      <c r="D1964" s="153"/>
    </row>
    <row r="1965" spans="4:4" x14ac:dyDescent="0.25">
      <c r="D1965" s="153"/>
    </row>
    <row r="1966" spans="4:4" outlineLevel="1" x14ac:dyDescent="0.25">
      <c r="D1966" s="153"/>
    </row>
    <row r="1967" spans="4:4" outlineLevel="1" x14ac:dyDescent="0.25">
      <c r="D1967" s="153"/>
    </row>
    <row r="1968" spans="4:4" outlineLevel="1" x14ac:dyDescent="0.25">
      <c r="D1968" s="153"/>
    </row>
    <row r="1969" spans="4:4" x14ac:dyDescent="0.25">
      <c r="D1969" s="153"/>
    </row>
    <row r="1970" spans="4:4" outlineLevel="1" x14ac:dyDescent="0.25">
      <c r="D1970" s="153"/>
    </row>
    <row r="1971" spans="4:4" outlineLevel="1" x14ac:dyDescent="0.25">
      <c r="D1971" s="153"/>
    </row>
    <row r="1972" spans="4:4" outlineLevel="1" x14ac:dyDescent="0.25">
      <c r="D1972" s="153"/>
    </row>
    <row r="1973" spans="4:4" x14ac:dyDescent="0.25">
      <c r="D1973" s="153"/>
    </row>
    <row r="1974" spans="4:4" outlineLevel="1" x14ac:dyDescent="0.25">
      <c r="D1974" s="153"/>
    </row>
    <row r="1975" spans="4:4" outlineLevel="1" x14ac:dyDescent="0.25">
      <c r="D1975" s="153"/>
    </row>
    <row r="1976" spans="4:4" x14ac:dyDescent="0.25">
      <c r="D1976" s="153"/>
    </row>
    <row r="1977" spans="4:4" outlineLevel="1" x14ac:dyDescent="0.25">
      <c r="D1977" s="153"/>
    </row>
    <row r="1978" spans="4:4" outlineLevel="1" x14ac:dyDescent="0.25">
      <c r="D1978" s="153"/>
    </row>
    <row r="1979" spans="4:4" x14ac:dyDescent="0.25">
      <c r="D1979" s="153"/>
    </row>
    <row r="1980" spans="4:4" outlineLevel="1" x14ac:dyDescent="0.25">
      <c r="D1980" s="153"/>
    </row>
    <row r="1981" spans="4:4" outlineLevel="1" x14ac:dyDescent="0.25">
      <c r="D1981" s="153"/>
    </row>
    <row r="1982" spans="4:4" outlineLevel="1" x14ac:dyDescent="0.25">
      <c r="D1982" s="153"/>
    </row>
    <row r="1983" spans="4:4" outlineLevel="1" x14ac:dyDescent="0.25">
      <c r="D1983" s="153"/>
    </row>
    <row r="1984" spans="4:4" x14ac:dyDescent="0.25">
      <c r="D1984" s="153"/>
    </row>
    <row r="1985" spans="4:4" outlineLevel="1" x14ac:dyDescent="0.25">
      <c r="D1985" s="153"/>
    </row>
    <row r="1986" spans="4:4" outlineLevel="1" x14ac:dyDescent="0.25">
      <c r="D1986" s="153"/>
    </row>
    <row r="1987" spans="4:4" outlineLevel="1" x14ac:dyDescent="0.25">
      <c r="D1987" s="153"/>
    </row>
    <row r="1988" spans="4:4" outlineLevel="1" x14ac:dyDescent="0.25">
      <c r="D1988" s="153"/>
    </row>
    <row r="1989" spans="4:4" x14ac:dyDescent="0.25">
      <c r="D1989" s="153"/>
    </row>
    <row r="1990" spans="4:4" outlineLevel="1" x14ac:dyDescent="0.25">
      <c r="D1990" s="153"/>
    </row>
    <row r="1991" spans="4:4" outlineLevel="1" x14ac:dyDescent="0.25">
      <c r="D1991" s="153"/>
    </row>
    <row r="1992" spans="4:4" outlineLevel="1" x14ac:dyDescent="0.25">
      <c r="D1992" s="153"/>
    </row>
    <row r="1993" spans="4:4" outlineLevel="1" x14ac:dyDescent="0.25">
      <c r="D1993" s="153"/>
    </row>
    <row r="1994" spans="4:4" x14ac:dyDescent="0.25">
      <c r="D1994" s="153"/>
    </row>
    <row r="1995" spans="4:4" outlineLevel="1" x14ac:dyDescent="0.25">
      <c r="D1995" s="153"/>
    </row>
    <row r="1996" spans="4:4" outlineLevel="1" x14ac:dyDescent="0.25">
      <c r="D1996" s="153"/>
    </row>
    <row r="1997" spans="4:4" outlineLevel="1" x14ac:dyDescent="0.25">
      <c r="D1997" s="153"/>
    </row>
    <row r="1998" spans="4:4" x14ac:dyDescent="0.25">
      <c r="D1998" s="153"/>
    </row>
    <row r="1999" spans="4:4" outlineLevel="1" x14ac:dyDescent="0.25">
      <c r="D1999" s="153"/>
    </row>
    <row r="2000" spans="4:4" outlineLevel="1" x14ac:dyDescent="0.25">
      <c r="D2000" s="153"/>
    </row>
    <row r="2001" spans="4:4" outlineLevel="1" x14ac:dyDescent="0.25">
      <c r="D2001" s="153"/>
    </row>
    <row r="2002" spans="4:4" x14ac:dyDescent="0.25">
      <c r="D2002" s="153"/>
    </row>
    <row r="2003" spans="4:4" outlineLevel="1" x14ac:dyDescent="0.25">
      <c r="D2003" s="153"/>
    </row>
    <row r="2004" spans="4:4" outlineLevel="1" x14ac:dyDescent="0.25">
      <c r="D2004" s="153"/>
    </row>
    <row r="2005" spans="4:4" outlineLevel="1" x14ac:dyDescent="0.25">
      <c r="D2005" s="153"/>
    </row>
    <row r="2006" spans="4:4" x14ac:dyDescent="0.25">
      <c r="D2006" s="153"/>
    </row>
    <row r="2007" spans="4:4" outlineLevel="1" x14ac:dyDescent="0.25">
      <c r="D2007" s="153"/>
    </row>
    <row r="2008" spans="4:4" outlineLevel="1" x14ac:dyDescent="0.25">
      <c r="D2008" s="153"/>
    </row>
    <row r="2009" spans="4:4" outlineLevel="1" x14ac:dyDescent="0.25">
      <c r="D2009" s="153"/>
    </row>
    <row r="2010" spans="4:4" x14ac:dyDescent="0.25">
      <c r="D2010" s="153"/>
    </row>
    <row r="2011" spans="4:4" outlineLevel="1" x14ac:dyDescent="0.25">
      <c r="D2011" s="153"/>
    </row>
    <row r="2012" spans="4:4" outlineLevel="1" x14ac:dyDescent="0.25">
      <c r="D2012" s="153"/>
    </row>
    <row r="2013" spans="4:4" outlineLevel="1" x14ac:dyDescent="0.25">
      <c r="D2013" s="153"/>
    </row>
    <row r="2014" spans="4:4" outlineLevel="1" x14ac:dyDescent="0.25">
      <c r="D2014" s="153"/>
    </row>
    <row r="2015" spans="4:4" x14ac:dyDescent="0.25">
      <c r="D2015" s="153"/>
    </row>
    <row r="2016" spans="4:4" outlineLevel="1" x14ac:dyDescent="0.25">
      <c r="D2016" s="153"/>
    </row>
    <row r="2017" spans="4:4" outlineLevel="1" x14ac:dyDescent="0.25">
      <c r="D2017" s="153"/>
    </row>
    <row r="2018" spans="4:4" outlineLevel="1" x14ac:dyDescent="0.25">
      <c r="D2018" s="153"/>
    </row>
    <row r="2019" spans="4:4" outlineLevel="1" x14ac:dyDescent="0.25">
      <c r="D2019" s="153"/>
    </row>
    <row r="2020" spans="4:4" x14ac:dyDescent="0.25">
      <c r="D2020" s="153"/>
    </row>
    <row r="2021" spans="4:4" outlineLevel="1" x14ac:dyDescent="0.25">
      <c r="D2021" s="153"/>
    </row>
    <row r="2022" spans="4:4" outlineLevel="1" x14ac:dyDescent="0.25">
      <c r="D2022" s="153"/>
    </row>
    <row r="2023" spans="4:4" outlineLevel="1" x14ac:dyDescent="0.25">
      <c r="D2023" s="153"/>
    </row>
    <row r="2024" spans="4:4" outlineLevel="1" x14ac:dyDescent="0.25">
      <c r="D2024" s="153"/>
    </row>
    <row r="2025" spans="4:4" x14ac:dyDescent="0.25">
      <c r="D2025" s="153"/>
    </row>
    <row r="2026" spans="4:4" outlineLevel="1" x14ac:dyDescent="0.25">
      <c r="D2026" s="153"/>
    </row>
    <row r="2027" spans="4:4" outlineLevel="1" x14ac:dyDescent="0.25">
      <c r="D2027" s="153"/>
    </row>
    <row r="2028" spans="4:4" outlineLevel="1" x14ac:dyDescent="0.25">
      <c r="D2028" s="153"/>
    </row>
    <row r="2029" spans="4:4" outlineLevel="1" x14ac:dyDescent="0.25">
      <c r="D2029" s="153"/>
    </row>
    <row r="2030" spans="4:4" x14ac:dyDescent="0.25">
      <c r="D2030" s="153"/>
    </row>
    <row r="2031" spans="4:4" outlineLevel="1" x14ac:dyDescent="0.25">
      <c r="D2031" s="153"/>
    </row>
    <row r="2032" spans="4:4" outlineLevel="1" x14ac:dyDescent="0.25">
      <c r="D2032" s="153"/>
    </row>
    <row r="2033" spans="4:4" outlineLevel="1" x14ac:dyDescent="0.25">
      <c r="D2033" s="153"/>
    </row>
    <row r="2034" spans="4:4" outlineLevel="1" x14ac:dyDescent="0.25">
      <c r="D2034" s="153"/>
    </row>
    <row r="2035" spans="4:4" outlineLevel="1" x14ac:dyDescent="0.25">
      <c r="D2035" s="153"/>
    </row>
    <row r="2036" spans="4:4" outlineLevel="1" x14ac:dyDescent="0.25">
      <c r="D2036" s="153"/>
    </row>
    <row r="2037" spans="4:4" x14ac:dyDescent="0.25">
      <c r="D2037" s="153"/>
    </row>
    <row r="2038" spans="4:4" outlineLevel="1" x14ac:dyDescent="0.25">
      <c r="D2038" s="153"/>
    </row>
    <row r="2039" spans="4:4" outlineLevel="1" x14ac:dyDescent="0.25">
      <c r="D2039" s="153"/>
    </row>
    <row r="2040" spans="4:4" outlineLevel="1" x14ac:dyDescent="0.25">
      <c r="D2040" s="153"/>
    </row>
    <row r="2041" spans="4:4" x14ac:dyDescent="0.25">
      <c r="D2041" s="153"/>
    </row>
    <row r="2042" spans="4:4" outlineLevel="1" x14ac:dyDescent="0.25">
      <c r="D2042" s="153"/>
    </row>
    <row r="2043" spans="4:4" outlineLevel="1" x14ac:dyDescent="0.25">
      <c r="D2043" s="153"/>
    </row>
    <row r="2044" spans="4:4" outlineLevel="1" x14ac:dyDescent="0.25">
      <c r="D2044" s="153"/>
    </row>
    <row r="2045" spans="4:4" x14ac:dyDescent="0.25">
      <c r="D2045" s="153"/>
    </row>
    <row r="2046" spans="4:4" outlineLevel="1" x14ac:dyDescent="0.25">
      <c r="D2046" s="153"/>
    </row>
    <row r="2047" spans="4:4" outlineLevel="1" x14ac:dyDescent="0.25">
      <c r="D2047" s="153"/>
    </row>
    <row r="2048" spans="4:4" outlineLevel="1" x14ac:dyDescent="0.25">
      <c r="D2048" s="153"/>
    </row>
    <row r="2049" spans="4:4" x14ac:dyDescent="0.25">
      <c r="D2049" s="153"/>
    </row>
    <row r="2050" spans="4:4" outlineLevel="1" x14ac:dyDescent="0.25">
      <c r="D2050" s="153"/>
    </row>
    <row r="2051" spans="4:4" outlineLevel="1" x14ac:dyDescent="0.25">
      <c r="D2051" s="153"/>
    </row>
    <row r="2052" spans="4:4" outlineLevel="1" x14ac:dyDescent="0.25">
      <c r="D2052" s="153"/>
    </row>
    <row r="2053" spans="4:4" x14ac:dyDescent="0.25">
      <c r="D2053" s="153"/>
    </row>
    <row r="2054" spans="4:4" outlineLevel="1" x14ac:dyDescent="0.25">
      <c r="D2054" s="153"/>
    </row>
    <row r="2055" spans="4:4" outlineLevel="1" x14ac:dyDescent="0.25">
      <c r="D2055" s="153"/>
    </row>
    <row r="2056" spans="4:4" outlineLevel="1" x14ac:dyDescent="0.25">
      <c r="D2056" s="153"/>
    </row>
    <row r="2057" spans="4:4" x14ac:dyDescent="0.25">
      <c r="D2057" s="153"/>
    </row>
    <row r="2058" spans="4:4" outlineLevel="1" x14ac:dyDescent="0.25">
      <c r="D2058" s="153"/>
    </row>
    <row r="2059" spans="4:4" outlineLevel="1" x14ac:dyDescent="0.25">
      <c r="D2059" s="153"/>
    </row>
    <row r="2060" spans="4:4" outlineLevel="1" x14ac:dyDescent="0.25">
      <c r="D2060" s="153"/>
    </row>
    <row r="2061" spans="4:4" x14ac:dyDescent="0.25">
      <c r="D2061" s="153"/>
    </row>
    <row r="2062" spans="4:4" outlineLevel="1" x14ac:dyDescent="0.25">
      <c r="D2062" s="153"/>
    </row>
    <row r="2063" spans="4:4" outlineLevel="1" x14ac:dyDescent="0.25">
      <c r="D2063" s="153"/>
    </row>
    <row r="2064" spans="4:4" outlineLevel="1" x14ac:dyDescent="0.25">
      <c r="D2064" s="153"/>
    </row>
    <row r="2065" spans="4:4" outlineLevel="1" x14ac:dyDescent="0.25">
      <c r="D2065" s="153"/>
    </row>
    <row r="2066" spans="4:4" outlineLevel="1" x14ac:dyDescent="0.25">
      <c r="D2066" s="153"/>
    </row>
    <row r="2067" spans="4:4" x14ac:dyDescent="0.25">
      <c r="D2067" s="153"/>
    </row>
    <row r="2068" spans="4:4" outlineLevel="1" x14ac:dyDescent="0.25">
      <c r="D2068" s="153"/>
    </row>
    <row r="2069" spans="4:4" outlineLevel="1" x14ac:dyDescent="0.25">
      <c r="D2069" s="153"/>
    </row>
    <row r="2070" spans="4:4" outlineLevel="1" x14ac:dyDescent="0.25">
      <c r="D2070" s="153"/>
    </row>
    <row r="2071" spans="4:4" outlineLevel="1" x14ac:dyDescent="0.25">
      <c r="D2071" s="153"/>
    </row>
    <row r="2072" spans="4:4" outlineLevel="1" x14ac:dyDescent="0.25">
      <c r="D2072" s="153"/>
    </row>
    <row r="2073" spans="4:4" x14ac:dyDescent="0.25">
      <c r="D2073" s="153"/>
    </row>
    <row r="2074" spans="4:4" outlineLevel="1" x14ac:dyDescent="0.25">
      <c r="D2074" s="153"/>
    </row>
    <row r="2075" spans="4:4" outlineLevel="1" x14ac:dyDescent="0.25">
      <c r="D2075" s="153"/>
    </row>
    <row r="2076" spans="4:4" outlineLevel="1" x14ac:dyDescent="0.25">
      <c r="D2076" s="153"/>
    </row>
    <row r="2077" spans="4:4" outlineLevel="1" x14ac:dyDescent="0.25">
      <c r="D2077" s="153"/>
    </row>
    <row r="2078" spans="4:4" x14ac:dyDescent="0.25">
      <c r="D2078" s="153"/>
    </row>
    <row r="2079" spans="4:4" outlineLevel="1" x14ac:dyDescent="0.25">
      <c r="D2079" s="153"/>
    </row>
    <row r="2080" spans="4:4" outlineLevel="1" x14ac:dyDescent="0.25">
      <c r="D2080" s="153"/>
    </row>
    <row r="2081" spans="4:4" outlineLevel="1" x14ac:dyDescent="0.25">
      <c r="D2081" s="153"/>
    </row>
    <row r="2082" spans="4:4" outlineLevel="1" x14ac:dyDescent="0.25">
      <c r="D2082" s="153"/>
    </row>
    <row r="2083" spans="4:4" x14ac:dyDescent="0.25">
      <c r="D2083" s="153"/>
    </row>
    <row r="2084" spans="4:4" outlineLevel="1" x14ac:dyDescent="0.25">
      <c r="D2084" s="153"/>
    </row>
    <row r="2085" spans="4:4" outlineLevel="1" x14ac:dyDescent="0.25">
      <c r="D2085" s="153"/>
    </row>
    <row r="2086" spans="4:4" outlineLevel="1" x14ac:dyDescent="0.25">
      <c r="D2086" s="153"/>
    </row>
    <row r="2087" spans="4:4" outlineLevel="1" x14ac:dyDescent="0.25">
      <c r="D2087" s="153"/>
    </row>
    <row r="2088" spans="4:4" x14ac:dyDescent="0.25">
      <c r="D2088" s="153"/>
    </row>
    <row r="2089" spans="4:4" outlineLevel="1" x14ac:dyDescent="0.25">
      <c r="D2089" s="153"/>
    </row>
    <row r="2090" spans="4:4" outlineLevel="1" x14ac:dyDescent="0.25">
      <c r="D2090" s="153"/>
    </row>
    <row r="2091" spans="4:4" outlineLevel="1" x14ac:dyDescent="0.25">
      <c r="D2091" s="153"/>
    </row>
    <row r="2092" spans="4:4" outlineLevel="1" x14ac:dyDescent="0.25">
      <c r="D2092" s="153"/>
    </row>
    <row r="2093" spans="4:4" x14ac:dyDescent="0.25">
      <c r="D2093" s="153"/>
    </row>
    <row r="2094" spans="4:4" outlineLevel="1" x14ac:dyDescent="0.25">
      <c r="D2094" s="153"/>
    </row>
    <row r="2095" spans="4:4" outlineLevel="1" x14ac:dyDescent="0.25">
      <c r="D2095" s="153"/>
    </row>
    <row r="2096" spans="4:4" outlineLevel="1" x14ac:dyDescent="0.25">
      <c r="D2096" s="153"/>
    </row>
    <row r="2097" spans="4:4" x14ac:dyDescent="0.25">
      <c r="D2097" s="153"/>
    </row>
    <row r="2098" spans="4:4" outlineLevel="1" x14ac:dyDescent="0.25">
      <c r="D2098" s="153"/>
    </row>
    <row r="2099" spans="4:4" outlineLevel="1" x14ac:dyDescent="0.25">
      <c r="D2099" s="153"/>
    </row>
    <row r="2100" spans="4:4" outlineLevel="1" x14ac:dyDescent="0.25">
      <c r="D2100" s="153"/>
    </row>
    <row r="2101" spans="4:4" outlineLevel="1" x14ac:dyDescent="0.25">
      <c r="D2101" s="153"/>
    </row>
    <row r="2102" spans="4:4" x14ac:dyDescent="0.25">
      <c r="D2102" s="153"/>
    </row>
    <row r="2103" spans="4:4" outlineLevel="1" x14ac:dyDescent="0.25">
      <c r="D2103" s="153"/>
    </row>
    <row r="2104" spans="4:4" outlineLevel="1" x14ac:dyDescent="0.25">
      <c r="D2104" s="153"/>
    </row>
    <row r="2105" spans="4:4" outlineLevel="1" x14ac:dyDescent="0.25">
      <c r="D2105" s="153"/>
    </row>
    <row r="2106" spans="4:4" outlineLevel="1" x14ac:dyDescent="0.25">
      <c r="D2106" s="153"/>
    </row>
    <row r="2107" spans="4:4" x14ac:dyDescent="0.25">
      <c r="D2107" s="153"/>
    </row>
    <row r="2108" spans="4:4" outlineLevel="1" x14ac:dyDescent="0.25">
      <c r="D2108" s="153"/>
    </row>
    <row r="2109" spans="4:4" outlineLevel="1" x14ac:dyDescent="0.25">
      <c r="D2109" s="153"/>
    </row>
    <row r="2110" spans="4:4" outlineLevel="1" x14ac:dyDescent="0.25">
      <c r="D2110" s="153"/>
    </row>
    <row r="2111" spans="4:4" outlineLevel="1" x14ac:dyDescent="0.25">
      <c r="D2111" s="153"/>
    </row>
    <row r="2112" spans="4:4" x14ac:dyDescent="0.25">
      <c r="D2112" s="153"/>
    </row>
    <row r="2113" spans="4:4" outlineLevel="1" x14ac:dyDescent="0.25">
      <c r="D2113" s="153"/>
    </row>
    <row r="2114" spans="4:4" outlineLevel="1" x14ac:dyDescent="0.25">
      <c r="D2114" s="153"/>
    </row>
    <row r="2115" spans="4:4" outlineLevel="1" x14ac:dyDescent="0.25">
      <c r="D2115" s="153"/>
    </row>
    <row r="2116" spans="4:4" outlineLevel="1" x14ac:dyDescent="0.25">
      <c r="D2116" s="153"/>
    </row>
    <row r="2117" spans="4:4" x14ac:dyDescent="0.25">
      <c r="D2117" s="153"/>
    </row>
    <row r="2118" spans="4:4" outlineLevel="1" x14ac:dyDescent="0.25">
      <c r="D2118" s="153"/>
    </row>
    <row r="2119" spans="4:4" outlineLevel="1" x14ac:dyDescent="0.25">
      <c r="D2119" s="153"/>
    </row>
    <row r="2120" spans="4:4" outlineLevel="1" x14ac:dyDescent="0.25">
      <c r="D2120" s="153"/>
    </row>
    <row r="2121" spans="4:4" outlineLevel="1" x14ac:dyDescent="0.25">
      <c r="D2121" s="153"/>
    </row>
    <row r="2122" spans="4:4" x14ac:dyDescent="0.25">
      <c r="D2122" s="153"/>
    </row>
    <row r="2123" spans="4:4" outlineLevel="1" x14ac:dyDescent="0.25">
      <c r="D2123" s="153"/>
    </row>
    <row r="2124" spans="4:4" outlineLevel="1" x14ac:dyDescent="0.25">
      <c r="D2124" s="153"/>
    </row>
    <row r="2125" spans="4:4" outlineLevel="1" x14ac:dyDescent="0.25">
      <c r="D2125" s="153"/>
    </row>
    <row r="2126" spans="4:4" outlineLevel="1" x14ac:dyDescent="0.25">
      <c r="D2126" s="153"/>
    </row>
    <row r="2127" spans="4:4" x14ac:dyDescent="0.25">
      <c r="D2127" s="153"/>
    </row>
    <row r="2128" spans="4:4" outlineLevel="1" x14ac:dyDescent="0.25">
      <c r="D2128" s="153"/>
    </row>
    <row r="2129" spans="4:4" outlineLevel="1" x14ac:dyDescent="0.25">
      <c r="D2129" s="153"/>
    </row>
    <row r="2130" spans="4:4" outlineLevel="1" x14ac:dyDescent="0.25">
      <c r="D2130" s="153"/>
    </row>
    <row r="2131" spans="4:4" outlineLevel="1" x14ac:dyDescent="0.25">
      <c r="D2131" s="153"/>
    </row>
    <row r="2132" spans="4:4" x14ac:dyDescent="0.25">
      <c r="D2132" s="153"/>
    </row>
    <row r="2133" spans="4:4" outlineLevel="1" x14ac:dyDescent="0.25">
      <c r="D2133" s="153"/>
    </row>
    <row r="2134" spans="4:4" outlineLevel="1" x14ac:dyDescent="0.25">
      <c r="D2134" s="153"/>
    </row>
    <row r="2135" spans="4:4" outlineLevel="1" x14ac:dyDescent="0.25">
      <c r="D2135" s="153"/>
    </row>
    <row r="2136" spans="4:4" outlineLevel="1" x14ac:dyDescent="0.25">
      <c r="D2136" s="153"/>
    </row>
    <row r="2137" spans="4:4" x14ac:dyDescent="0.25">
      <c r="D2137" s="153"/>
    </row>
    <row r="2138" spans="4:4" outlineLevel="1" x14ac:dyDescent="0.25">
      <c r="D2138" s="153"/>
    </row>
    <row r="2139" spans="4:4" outlineLevel="1" x14ac:dyDescent="0.25">
      <c r="D2139" s="153"/>
    </row>
    <row r="2140" spans="4:4" outlineLevel="1" x14ac:dyDescent="0.25">
      <c r="D2140" s="153"/>
    </row>
    <row r="2141" spans="4:4" outlineLevel="1" x14ac:dyDescent="0.25">
      <c r="D2141" s="153"/>
    </row>
    <row r="2142" spans="4:4" x14ac:dyDescent="0.25">
      <c r="D2142" s="153"/>
    </row>
    <row r="2143" spans="4:4" outlineLevel="1" x14ac:dyDescent="0.25">
      <c r="D2143" s="153"/>
    </row>
    <row r="2144" spans="4:4" outlineLevel="1" x14ac:dyDescent="0.25">
      <c r="D2144" s="153"/>
    </row>
    <row r="2145" spans="4:4" outlineLevel="1" x14ac:dyDescent="0.25">
      <c r="D2145" s="153"/>
    </row>
    <row r="2146" spans="4:4" outlineLevel="1" x14ac:dyDescent="0.25">
      <c r="D2146" s="153"/>
    </row>
    <row r="2147" spans="4:4" x14ac:dyDescent="0.25">
      <c r="D2147" s="153"/>
    </row>
    <row r="2148" spans="4:4" outlineLevel="1" x14ac:dyDescent="0.25">
      <c r="D2148" s="153"/>
    </row>
    <row r="2149" spans="4:4" outlineLevel="1" x14ac:dyDescent="0.25">
      <c r="D2149" s="153"/>
    </row>
    <row r="2150" spans="4:4" outlineLevel="1" x14ac:dyDescent="0.25">
      <c r="D2150" s="153"/>
    </row>
    <row r="2151" spans="4:4" outlineLevel="1" x14ac:dyDescent="0.25">
      <c r="D2151" s="153"/>
    </row>
    <row r="2152" spans="4:4" outlineLevel="1" x14ac:dyDescent="0.25">
      <c r="D2152" s="153"/>
    </row>
    <row r="2153" spans="4:4" outlineLevel="1" x14ac:dyDescent="0.25">
      <c r="D2153" s="153"/>
    </row>
    <row r="2154" spans="4:4" outlineLevel="1" x14ac:dyDescent="0.25">
      <c r="D2154" s="153"/>
    </row>
    <row r="2155" spans="4:4" outlineLevel="1" x14ac:dyDescent="0.25">
      <c r="D2155" s="153"/>
    </row>
    <row r="2156" spans="4:4" outlineLevel="1" x14ac:dyDescent="0.25">
      <c r="D2156" s="153"/>
    </row>
    <row r="2157" spans="4:4" outlineLevel="1" x14ac:dyDescent="0.25">
      <c r="D2157" s="153"/>
    </row>
    <row r="2158" spans="4:4" outlineLevel="1" x14ac:dyDescent="0.25">
      <c r="D2158" s="153"/>
    </row>
    <row r="2159" spans="4:4" outlineLevel="1" x14ac:dyDescent="0.25">
      <c r="D2159" s="153"/>
    </row>
    <row r="2160" spans="4:4" outlineLevel="1" x14ac:dyDescent="0.25">
      <c r="D2160" s="153"/>
    </row>
    <row r="2161" spans="4:4" outlineLevel="1" x14ac:dyDescent="0.25">
      <c r="D2161" s="153"/>
    </row>
    <row r="2162" spans="4:4" outlineLevel="1" x14ac:dyDescent="0.25">
      <c r="D2162" s="153"/>
    </row>
    <row r="2163" spans="4:4" x14ac:dyDescent="0.25">
      <c r="D2163" s="153"/>
    </row>
    <row r="2164" spans="4:4" outlineLevel="1" x14ac:dyDescent="0.25">
      <c r="D2164" s="153"/>
    </row>
    <row r="2165" spans="4:4" outlineLevel="1" x14ac:dyDescent="0.25">
      <c r="D2165" s="153"/>
    </row>
    <row r="2166" spans="4:4" outlineLevel="1" x14ac:dyDescent="0.25">
      <c r="D2166" s="153"/>
    </row>
    <row r="2167" spans="4:4" outlineLevel="1" x14ac:dyDescent="0.25">
      <c r="D2167" s="153"/>
    </row>
    <row r="2168" spans="4:4" outlineLevel="1" x14ac:dyDescent="0.25">
      <c r="D2168" s="153"/>
    </row>
    <row r="2169" spans="4:4" outlineLevel="1" x14ac:dyDescent="0.25">
      <c r="D2169" s="153"/>
    </row>
    <row r="2170" spans="4:4" outlineLevel="1" x14ac:dyDescent="0.25">
      <c r="D2170" s="153"/>
    </row>
    <row r="2171" spans="4:4" outlineLevel="1" x14ac:dyDescent="0.25">
      <c r="D2171" s="153"/>
    </row>
    <row r="2172" spans="4:4" outlineLevel="1" x14ac:dyDescent="0.25">
      <c r="D2172" s="153"/>
    </row>
    <row r="2173" spans="4:4" outlineLevel="1" x14ac:dyDescent="0.25">
      <c r="D2173" s="153"/>
    </row>
    <row r="2174" spans="4:4" outlineLevel="1" x14ac:dyDescent="0.25">
      <c r="D2174" s="153"/>
    </row>
    <row r="2175" spans="4:4" outlineLevel="1" x14ac:dyDescent="0.25">
      <c r="D2175" s="153"/>
    </row>
    <row r="2176" spans="4:4" outlineLevel="1" x14ac:dyDescent="0.25">
      <c r="D2176" s="153"/>
    </row>
    <row r="2177" spans="4:4" outlineLevel="1" x14ac:dyDescent="0.25">
      <c r="D2177" s="153"/>
    </row>
    <row r="2178" spans="4:4" outlineLevel="1" x14ac:dyDescent="0.25">
      <c r="D2178" s="153"/>
    </row>
    <row r="2179" spans="4:4" x14ac:dyDescent="0.25">
      <c r="D2179" s="153"/>
    </row>
    <row r="2180" spans="4:4" outlineLevel="1" x14ac:dyDescent="0.25">
      <c r="D2180" s="153"/>
    </row>
    <row r="2181" spans="4:4" outlineLevel="1" x14ac:dyDescent="0.25">
      <c r="D2181" s="153"/>
    </row>
    <row r="2182" spans="4:4" outlineLevel="1" x14ac:dyDescent="0.25">
      <c r="D2182" s="153"/>
    </row>
    <row r="2183" spans="4:4" outlineLevel="1" x14ac:dyDescent="0.25">
      <c r="D2183" s="153"/>
    </row>
    <row r="2184" spans="4:4" outlineLevel="1" x14ac:dyDescent="0.25">
      <c r="D2184" s="153"/>
    </row>
    <row r="2185" spans="4:4" outlineLevel="1" x14ac:dyDescent="0.25">
      <c r="D2185" s="153"/>
    </row>
    <row r="2186" spans="4:4" outlineLevel="1" x14ac:dyDescent="0.25">
      <c r="D2186" s="153"/>
    </row>
    <row r="2187" spans="4:4" outlineLevel="1" x14ac:dyDescent="0.25">
      <c r="D2187" s="153"/>
    </row>
    <row r="2188" spans="4:4" outlineLevel="1" x14ac:dyDescent="0.25">
      <c r="D2188" s="153"/>
    </row>
    <row r="2189" spans="4:4" outlineLevel="1" x14ac:dyDescent="0.25">
      <c r="D2189" s="153"/>
    </row>
    <row r="2190" spans="4:4" outlineLevel="1" x14ac:dyDescent="0.25">
      <c r="D2190" s="153"/>
    </row>
    <row r="2191" spans="4:4" outlineLevel="1" x14ac:dyDescent="0.25">
      <c r="D2191" s="153"/>
    </row>
    <row r="2192" spans="4:4" outlineLevel="1" x14ac:dyDescent="0.25">
      <c r="D2192" s="153"/>
    </row>
    <row r="2193" spans="4:4" outlineLevel="1" x14ac:dyDescent="0.25">
      <c r="D2193" s="153"/>
    </row>
    <row r="2194" spans="4:4" outlineLevel="1" x14ac:dyDescent="0.25">
      <c r="D2194" s="153"/>
    </row>
    <row r="2195" spans="4:4" x14ac:dyDescent="0.25">
      <c r="D2195" s="153"/>
    </row>
    <row r="2196" spans="4:4" outlineLevel="1" x14ac:dyDescent="0.25">
      <c r="D2196" s="153"/>
    </row>
    <row r="2197" spans="4:4" outlineLevel="1" x14ac:dyDescent="0.25">
      <c r="D2197" s="153"/>
    </row>
    <row r="2198" spans="4:4" outlineLevel="1" x14ac:dyDescent="0.25">
      <c r="D2198" s="153"/>
    </row>
    <row r="2199" spans="4:4" outlineLevel="1" x14ac:dyDescent="0.25">
      <c r="D2199" s="153"/>
    </row>
    <row r="2200" spans="4:4" outlineLevel="1" x14ac:dyDescent="0.25">
      <c r="D2200" s="153"/>
    </row>
    <row r="2201" spans="4:4" outlineLevel="1" x14ac:dyDescent="0.25">
      <c r="D2201" s="153"/>
    </row>
    <row r="2202" spans="4:4" outlineLevel="1" x14ac:dyDescent="0.25">
      <c r="D2202" s="153"/>
    </row>
    <row r="2203" spans="4:4" outlineLevel="1" x14ac:dyDescent="0.25">
      <c r="D2203" s="153"/>
    </row>
    <row r="2204" spans="4:4" outlineLevel="1" x14ac:dyDescent="0.25">
      <c r="D2204" s="153"/>
    </row>
    <row r="2205" spans="4:4" outlineLevel="1" x14ac:dyDescent="0.25">
      <c r="D2205" s="153"/>
    </row>
    <row r="2206" spans="4:4" outlineLevel="1" x14ac:dyDescent="0.25">
      <c r="D2206" s="153"/>
    </row>
    <row r="2207" spans="4:4" outlineLevel="1" x14ac:dyDescent="0.25">
      <c r="D2207" s="153"/>
    </row>
    <row r="2208" spans="4:4" outlineLevel="1" x14ac:dyDescent="0.25">
      <c r="D2208" s="153"/>
    </row>
    <row r="2209" spans="4:4" outlineLevel="1" x14ac:dyDescent="0.25">
      <c r="D2209" s="153"/>
    </row>
    <row r="2210" spans="4:4" outlineLevel="1" x14ac:dyDescent="0.25">
      <c r="D2210" s="153"/>
    </row>
    <row r="2211" spans="4:4" x14ac:dyDescent="0.25">
      <c r="D2211" s="153"/>
    </row>
    <row r="2212" spans="4:4" outlineLevel="1" x14ac:dyDescent="0.25">
      <c r="D2212" s="153"/>
    </row>
    <row r="2213" spans="4:4" x14ac:dyDescent="0.25">
      <c r="D2213" s="153"/>
    </row>
    <row r="2214" spans="4:4" outlineLevel="1" x14ac:dyDescent="0.25">
      <c r="D2214" s="153"/>
    </row>
    <row r="2215" spans="4:4" x14ac:dyDescent="0.25">
      <c r="D2215" s="153"/>
    </row>
    <row r="2216" spans="4:4" outlineLevel="1" x14ac:dyDescent="0.25">
      <c r="D2216" s="153"/>
    </row>
    <row r="2217" spans="4:4" x14ac:dyDescent="0.25">
      <c r="D2217" s="153"/>
    </row>
    <row r="2218" spans="4:4" outlineLevel="1" x14ac:dyDescent="0.25">
      <c r="D2218" s="153"/>
    </row>
    <row r="2219" spans="4:4" x14ac:dyDescent="0.25">
      <c r="D2219" s="153"/>
    </row>
    <row r="2220" spans="4:4" outlineLevel="1" x14ac:dyDescent="0.25">
      <c r="D2220" s="153"/>
    </row>
    <row r="2221" spans="4:4" x14ac:dyDescent="0.25">
      <c r="D2221" s="153"/>
    </row>
    <row r="2222" spans="4:4" outlineLevel="1" x14ac:dyDescent="0.25">
      <c r="D2222" s="153"/>
    </row>
    <row r="2223" spans="4:4" x14ac:dyDescent="0.25">
      <c r="D2223" s="153"/>
    </row>
    <row r="2224" spans="4:4" outlineLevel="1" x14ac:dyDescent="0.25">
      <c r="D2224" s="153"/>
    </row>
    <row r="2225" spans="4:4" outlineLevel="1" x14ac:dyDescent="0.25">
      <c r="D2225" s="153"/>
    </row>
    <row r="2226" spans="4:4" outlineLevel="1" x14ac:dyDescent="0.25">
      <c r="D2226" s="153"/>
    </row>
    <row r="2227" spans="4:4" outlineLevel="1" x14ac:dyDescent="0.25">
      <c r="D2227" s="153"/>
    </row>
    <row r="2228" spans="4:4" outlineLevel="1" x14ac:dyDescent="0.25">
      <c r="D2228" s="153"/>
    </row>
    <row r="2229" spans="4:4" outlineLevel="1" x14ac:dyDescent="0.25">
      <c r="D2229" s="153"/>
    </row>
    <row r="2230" spans="4:4" outlineLevel="1" x14ac:dyDescent="0.25">
      <c r="D2230" s="153"/>
    </row>
    <row r="2231" spans="4:4" outlineLevel="1" x14ac:dyDescent="0.25">
      <c r="D2231" s="153"/>
    </row>
    <row r="2232" spans="4:4" outlineLevel="1" x14ac:dyDescent="0.25">
      <c r="D2232" s="153"/>
    </row>
    <row r="2233" spans="4:4" outlineLevel="1" x14ac:dyDescent="0.25">
      <c r="D2233" s="153"/>
    </row>
    <row r="2234" spans="4:4" outlineLevel="1" x14ac:dyDescent="0.25">
      <c r="D2234" s="153"/>
    </row>
    <row r="2235" spans="4:4" outlineLevel="1" x14ac:dyDescent="0.25">
      <c r="D2235" s="153"/>
    </row>
    <row r="2236" spans="4:4" outlineLevel="1" x14ac:dyDescent="0.25">
      <c r="D2236" s="153"/>
    </row>
    <row r="2237" spans="4:4" outlineLevel="1" x14ac:dyDescent="0.25">
      <c r="D2237" s="153"/>
    </row>
    <row r="2238" spans="4:4" outlineLevel="1" x14ac:dyDescent="0.25">
      <c r="D2238" s="153"/>
    </row>
    <row r="2239" spans="4:4" x14ac:dyDescent="0.25">
      <c r="D2239" s="153"/>
    </row>
    <row r="2240" spans="4:4" outlineLevel="1" x14ac:dyDescent="0.25">
      <c r="D2240" s="153"/>
    </row>
    <row r="2241" spans="4:4" outlineLevel="1" x14ac:dyDescent="0.25">
      <c r="D2241" s="153"/>
    </row>
    <row r="2242" spans="4:4" outlineLevel="1" x14ac:dyDescent="0.25">
      <c r="D2242" s="153"/>
    </row>
    <row r="2243" spans="4:4" outlineLevel="1" x14ac:dyDescent="0.25">
      <c r="D2243" s="153"/>
    </row>
    <row r="2244" spans="4:4" outlineLevel="1" x14ac:dyDescent="0.25">
      <c r="D2244" s="153"/>
    </row>
    <row r="2245" spans="4:4" outlineLevel="1" x14ac:dyDescent="0.25">
      <c r="D2245" s="153"/>
    </row>
    <row r="2246" spans="4:4" outlineLevel="1" x14ac:dyDescent="0.25">
      <c r="D2246" s="153"/>
    </row>
    <row r="2247" spans="4:4" outlineLevel="1" x14ac:dyDescent="0.25">
      <c r="D2247" s="153"/>
    </row>
    <row r="2248" spans="4:4" outlineLevel="1" x14ac:dyDescent="0.25">
      <c r="D2248" s="153"/>
    </row>
    <row r="2249" spans="4:4" outlineLevel="1" x14ac:dyDescent="0.25">
      <c r="D2249" s="153"/>
    </row>
    <row r="2250" spans="4:4" outlineLevel="1" x14ac:dyDescent="0.25">
      <c r="D2250" s="153"/>
    </row>
    <row r="2251" spans="4:4" outlineLevel="1" x14ac:dyDescent="0.25">
      <c r="D2251" s="153"/>
    </row>
    <row r="2252" spans="4:4" outlineLevel="1" x14ac:dyDescent="0.25">
      <c r="D2252" s="153"/>
    </row>
    <row r="2253" spans="4:4" outlineLevel="1" x14ac:dyDescent="0.25">
      <c r="D2253" s="153"/>
    </row>
    <row r="2254" spans="4:4" outlineLevel="1" x14ac:dyDescent="0.25">
      <c r="D2254" s="153"/>
    </row>
    <row r="2255" spans="4:4" x14ac:dyDescent="0.25">
      <c r="D2255" s="153"/>
    </row>
    <row r="2256" spans="4:4" outlineLevel="1" x14ac:dyDescent="0.25">
      <c r="D2256" s="153"/>
    </row>
    <row r="2257" spans="4:4" outlineLevel="1" x14ac:dyDescent="0.25">
      <c r="D2257" s="153"/>
    </row>
    <row r="2258" spans="4:4" outlineLevel="1" x14ac:dyDescent="0.25">
      <c r="D2258" s="153"/>
    </row>
    <row r="2259" spans="4:4" x14ac:dyDescent="0.25">
      <c r="D2259" s="153"/>
    </row>
    <row r="2260" spans="4:4" outlineLevel="1" x14ac:dyDescent="0.25">
      <c r="D2260" s="153"/>
    </row>
    <row r="2261" spans="4:4" outlineLevel="1" x14ac:dyDescent="0.25">
      <c r="D2261" s="153"/>
    </row>
    <row r="2262" spans="4:4" outlineLevel="1" x14ac:dyDescent="0.25">
      <c r="D2262" s="153"/>
    </row>
    <row r="2263" spans="4:4" x14ac:dyDescent="0.25">
      <c r="D2263" s="153"/>
    </row>
    <row r="2264" spans="4:4" outlineLevel="1" x14ac:dyDescent="0.25">
      <c r="D2264" s="153"/>
    </row>
    <row r="2265" spans="4:4" outlineLevel="1" x14ac:dyDescent="0.25">
      <c r="D2265" s="153"/>
    </row>
    <row r="2266" spans="4:4" outlineLevel="1" x14ac:dyDescent="0.25">
      <c r="D2266" s="153"/>
    </row>
    <row r="2267" spans="4:4" outlineLevel="1" x14ac:dyDescent="0.25">
      <c r="D2267" s="153"/>
    </row>
    <row r="2268" spans="4:4" x14ac:dyDescent="0.25">
      <c r="D2268" s="153"/>
    </row>
    <row r="2269" spans="4:4" outlineLevel="1" x14ac:dyDescent="0.25">
      <c r="D2269" s="153"/>
    </row>
    <row r="2270" spans="4:4" outlineLevel="1" x14ac:dyDescent="0.25">
      <c r="D2270" s="153"/>
    </row>
    <row r="2271" spans="4:4" outlineLevel="1" x14ac:dyDescent="0.25">
      <c r="D2271" s="153"/>
    </row>
    <row r="2272" spans="4:4" outlineLevel="1" x14ac:dyDescent="0.25">
      <c r="D2272" s="153"/>
    </row>
    <row r="2273" spans="4:4" x14ac:dyDescent="0.25">
      <c r="D2273" s="153"/>
    </row>
    <row r="2274" spans="4:4" outlineLevel="1" x14ac:dyDescent="0.25">
      <c r="D2274" s="153"/>
    </row>
    <row r="2275" spans="4:4" outlineLevel="1" x14ac:dyDescent="0.25">
      <c r="D2275" s="153"/>
    </row>
    <row r="2276" spans="4:4" outlineLevel="1" x14ac:dyDescent="0.25">
      <c r="D2276" s="153"/>
    </row>
    <row r="2277" spans="4:4" outlineLevel="1" x14ac:dyDescent="0.25">
      <c r="D2277" s="153"/>
    </row>
    <row r="2278" spans="4:4" x14ac:dyDescent="0.25">
      <c r="D2278" s="153"/>
    </row>
    <row r="2279" spans="4:4" outlineLevel="1" x14ac:dyDescent="0.25">
      <c r="D2279" s="153"/>
    </row>
    <row r="2280" spans="4:4" outlineLevel="1" x14ac:dyDescent="0.25">
      <c r="D2280" s="153"/>
    </row>
    <row r="2281" spans="4:4" x14ac:dyDescent="0.25">
      <c r="D2281" s="153"/>
    </row>
    <row r="2282" spans="4:4" outlineLevel="1" x14ac:dyDescent="0.25">
      <c r="D2282" s="153"/>
    </row>
    <row r="2283" spans="4:4" outlineLevel="1" x14ac:dyDescent="0.25">
      <c r="D2283" s="153"/>
    </row>
    <row r="2284" spans="4:4" x14ac:dyDescent="0.25">
      <c r="D2284" s="153"/>
    </row>
    <row r="2285" spans="4:4" outlineLevel="1" x14ac:dyDescent="0.25">
      <c r="D2285" s="153"/>
    </row>
    <row r="2286" spans="4:4" outlineLevel="1" x14ac:dyDescent="0.25">
      <c r="D2286" s="153"/>
    </row>
    <row r="2287" spans="4:4" x14ac:dyDescent="0.25">
      <c r="D2287" s="153"/>
    </row>
    <row r="2288" spans="4:4" outlineLevel="1" x14ac:dyDescent="0.25">
      <c r="D2288" s="153"/>
    </row>
    <row r="2289" spans="4:4" outlineLevel="1" x14ac:dyDescent="0.25">
      <c r="D2289" s="153"/>
    </row>
    <row r="2290" spans="4:4" x14ac:dyDescent="0.25">
      <c r="D2290" s="153"/>
    </row>
    <row r="2291" spans="4:4" outlineLevel="1" x14ac:dyDescent="0.25">
      <c r="D2291" s="153"/>
    </row>
    <row r="2292" spans="4:4" outlineLevel="1" x14ac:dyDescent="0.25">
      <c r="D2292" s="153"/>
    </row>
    <row r="2293" spans="4:4" x14ac:dyDescent="0.25">
      <c r="D2293" s="153"/>
    </row>
    <row r="2294" spans="4:4" outlineLevel="1" x14ac:dyDescent="0.25">
      <c r="D2294" s="153"/>
    </row>
    <row r="2295" spans="4:4" outlineLevel="1" x14ac:dyDescent="0.25">
      <c r="D2295" s="153"/>
    </row>
    <row r="2296" spans="4:4" x14ac:dyDescent="0.25">
      <c r="D2296" s="153"/>
    </row>
    <row r="2297" spans="4:4" outlineLevel="1" x14ac:dyDescent="0.25">
      <c r="D2297" s="153"/>
    </row>
    <row r="2298" spans="4:4" outlineLevel="1" x14ac:dyDescent="0.25">
      <c r="D2298" s="153"/>
    </row>
    <row r="2299" spans="4:4" x14ac:dyDescent="0.25">
      <c r="D2299" s="153"/>
    </row>
    <row r="2300" spans="4:4" outlineLevel="1" x14ac:dyDescent="0.25">
      <c r="D2300" s="153"/>
    </row>
    <row r="2301" spans="4:4" outlineLevel="1" x14ac:dyDescent="0.25">
      <c r="D2301" s="153"/>
    </row>
    <row r="2302" spans="4:4" x14ac:dyDescent="0.25">
      <c r="D2302" s="153"/>
    </row>
    <row r="2303" spans="4:4" outlineLevel="1" x14ac:dyDescent="0.25">
      <c r="D2303" s="153"/>
    </row>
    <row r="2304" spans="4:4" outlineLevel="1" x14ac:dyDescent="0.25">
      <c r="D2304" s="153"/>
    </row>
    <row r="2305" spans="4:4" x14ac:dyDescent="0.25">
      <c r="D2305" s="153"/>
    </row>
    <row r="2306" spans="4:4" outlineLevel="1" x14ac:dyDescent="0.25">
      <c r="D2306" s="153"/>
    </row>
    <row r="2307" spans="4:4" x14ac:dyDescent="0.25">
      <c r="D2307" s="153"/>
    </row>
    <row r="2308" spans="4:4" outlineLevel="1" x14ac:dyDescent="0.25">
      <c r="D2308" s="153"/>
    </row>
    <row r="2309" spans="4:4" outlineLevel="1" x14ac:dyDescent="0.25">
      <c r="D2309" s="153"/>
    </row>
    <row r="2310" spans="4:4" x14ac:dyDescent="0.25">
      <c r="D2310" s="153"/>
    </row>
    <row r="2311" spans="4:4" outlineLevel="1" x14ac:dyDescent="0.25">
      <c r="D2311" s="153"/>
    </row>
    <row r="2312" spans="4:4" outlineLevel="1" x14ac:dyDescent="0.25">
      <c r="D2312" s="153"/>
    </row>
    <row r="2313" spans="4:4" x14ac:dyDescent="0.25">
      <c r="D2313" s="153"/>
    </row>
    <row r="2314" spans="4:4" outlineLevel="1" x14ac:dyDescent="0.25">
      <c r="D2314" s="153"/>
    </row>
    <row r="2315" spans="4:4" outlineLevel="1" x14ac:dyDescent="0.25">
      <c r="D2315" s="153"/>
    </row>
    <row r="2316" spans="4:4" outlineLevel="1" x14ac:dyDescent="0.25">
      <c r="D2316" s="153"/>
    </row>
    <row r="2317" spans="4:4" x14ac:dyDescent="0.25">
      <c r="D2317" s="153"/>
    </row>
    <row r="2318" spans="4:4" outlineLevel="1" x14ac:dyDescent="0.25">
      <c r="D2318" s="153"/>
    </row>
    <row r="2319" spans="4:4" outlineLevel="1" x14ac:dyDescent="0.25">
      <c r="D2319" s="153"/>
    </row>
    <row r="2320" spans="4:4" outlineLevel="1" x14ac:dyDescent="0.25">
      <c r="D2320" s="153"/>
    </row>
    <row r="2321" spans="4:4" x14ac:dyDescent="0.25">
      <c r="D2321" s="153"/>
    </row>
    <row r="2322" spans="4:4" outlineLevel="1" x14ac:dyDescent="0.25">
      <c r="D2322" s="153"/>
    </row>
    <row r="2323" spans="4:4" outlineLevel="1" x14ac:dyDescent="0.25">
      <c r="D2323" s="153"/>
    </row>
    <row r="2324" spans="4:4" outlineLevel="1" x14ac:dyDescent="0.25">
      <c r="D2324" s="153"/>
    </row>
    <row r="2325" spans="4:4" outlineLevel="1" x14ac:dyDescent="0.25">
      <c r="D2325" s="153"/>
    </row>
    <row r="2326" spans="4:4" outlineLevel="1" x14ac:dyDescent="0.25">
      <c r="D2326" s="153"/>
    </row>
    <row r="2327" spans="4:4" outlineLevel="1" x14ac:dyDescent="0.25">
      <c r="D2327" s="153"/>
    </row>
    <row r="2328" spans="4:4" x14ac:dyDescent="0.25">
      <c r="D2328" s="153"/>
    </row>
    <row r="2329" spans="4:4" outlineLevel="1" x14ac:dyDescent="0.25">
      <c r="D2329" s="153"/>
    </row>
    <row r="2330" spans="4:4" outlineLevel="1" x14ac:dyDescent="0.25">
      <c r="D2330" s="153"/>
    </row>
    <row r="2331" spans="4:4" outlineLevel="1" x14ac:dyDescent="0.25">
      <c r="D2331" s="153"/>
    </row>
    <row r="2332" spans="4:4" outlineLevel="1" x14ac:dyDescent="0.25">
      <c r="D2332" s="153"/>
    </row>
    <row r="2333" spans="4:4" outlineLevel="1" x14ac:dyDescent="0.25">
      <c r="D2333" s="153"/>
    </row>
    <row r="2334" spans="4:4" outlineLevel="1" x14ac:dyDescent="0.25">
      <c r="D2334" s="153"/>
    </row>
    <row r="2335" spans="4:4" outlineLevel="1" x14ac:dyDescent="0.25">
      <c r="D2335" s="153"/>
    </row>
    <row r="2336" spans="4:4" outlineLevel="1" x14ac:dyDescent="0.25">
      <c r="D2336" s="153"/>
    </row>
    <row r="2337" spans="4:4" outlineLevel="1" x14ac:dyDescent="0.25">
      <c r="D2337" s="153"/>
    </row>
    <row r="2338" spans="4:4" outlineLevel="1" x14ac:dyDescent="0.25">
      <c r="D2338" s="153"/>
    </row>
    <row r="2339" spans="4:4" outlineLevel="1" x14ac:dyDescent="0.25">
      <c r="D2339" s="153"/>
    </row>
    <row r="2340" spans="4:4" outlineLevel="1" x14ac:dyDescent="0.25">
      <c r="D2340" s="153"/>
    </row>
    <row r="2341" spans="4:4" outlineLevel="1" x14ac:dyDescent="0.25">
      <c r="D2341" s="153"/>
    </row>
    <row r="2342" spans="4:4" outlineLevel="1" x14ac:dyDescent="0.25">
      <c r="D2342" s="153"/>
    </row>
    <row r="2343" spans="4:4" x14ac:dyDescent="0.25">
      <c r="D2343" s="153"/>
    </row>
    <row r="2344" spans="4:4" outlineLevel="1" x14ac:dyDescent="0.25">
      <c r="D2344" s="153"/>
    </row>
    <row r="2345" spans="4:4" outlineLevel="1" x14ac:dyDescent="0.25">
      <c r="D2345" s="153"/>
    </row>
    <row r="2346" spans="4:4" outlineLevel="1" x14ac:dyDescent="0.25">
      <c r="D2346" s="153"/>
    </row>
    <row r="2347" spans="4:4" outlineLevel="1" x14ac:dyDescent="0.25">
      <c r="D2347" s="153"/>
    </row>
    <row r="2348" spans="4:4" outlineLevel="1" x14ac:dyDescent="0.25">
      <c r="D2348" s="153"/>
    </row>
    <row r="2349" spans="4:4" outlineLevel="1" x14ac:dyDescent="0.25">
      <c r="D2349" s="153"/>
    </row>
    <row r="2350" spans="4:4" outlineLevel="1" x14ac:dyDescent="0.25">
      <c r="D2350" s="153"/>
    </row>
    <row r="2351" spans="4:4" outlineLevel="1" x14ac:dyDescent="0.25">
      <c r="D2351" s="153"/>
    </row>
    <row r="2352" spans="4:4" outlineLevel="1" x14ac:dyDescent="0.25">
      <c r="D2352" s="153"/>
    </row>
    <row r="2353" spans="4:4" outlineLevel="1" x14ac:dyDescent="0.25">
      <c r="D2353" s="153"/>
    </row>
    <row r="2354" spans="4:4" outlineLevel="1" x14ac:dyDescent="0.25">
      <c r="D2354" s="153"/>
    </row>
    <row r="2355" spans="4:4" outlineLevel="1" x14ac:dyDescent="0.25">
      <c r="D2355" s="153"/>
    </row>
    <row r="2356" spans="4:4" outlineLevel="1" x14ac:dyDescent="0.25">
      <c r="D2356" s="153"/>
    </row>
    <row r="2357" spans="4:4" outlineLevel="1" x14ac:dyDescent="0.25">
      <c r="D2357" s="153"/>
    </row>
    <row r="2358" spans="4:4" x14ac:dyDescent="0.25">
      <c r="D2358" s="153"/>
    </row>
    <row r="2359" spans="4:4" outlineLevel="1" x14ac:dyDescent="0.25">
      <c r="D2359" s="153"/>
    </row>
    <row r="2360" spans="4:4" outlineLevel="1" x14ac:dyDescent="0.25">
      <c r="D2360" s="153"/>
    </row>
    <row r="2361" spans="4:4" outlineLevel="1" x14ac:dyDescent="0.25">
      <c r="D2361" s="153"/>
    </row>
    <row r="2362" spans="4:4" outlineLevel="1" x14ac:dyDescent="0.25">
      <c r="D2362" s="153"/>
    </row>
    <row r="2363" spans="4:4" outlineLevel="1" x14ac:dyDescent="0.25">
      <c r="D2363" s="153"/>
    </row>
    <row r="2364" spans="4:4" outlineLevel="1" x14ac:dyDescent="0.25">
      <c r="D2364" s="153"/>
    </row>
    <row r="2365" spans="4:4" outlineLevel="1" x14ac:dyDescent="0.25">
      <c r="D2365" s="153"/>
    </row>
    <row r="2366" spans="4:4" outlineLevel="1" x14ac:dyDescent="0.25">
      <c r="D2366" s="153"/>
    </row>
    <row r="2367" spans="4:4" outlineLevel="1" x14ac:dyDescent="0.25">
      <c r="D2367" s="153"/>
    </row>
    <row r="2368" spans="4:4" outlineLevel="1" x14ac:dyDescent="0.25">
      <c r="D2368" s="153"/>
    </row>
    <row r="2369" spans="4:4" outlineLevel="1" x14ac:dyDescent="0.25">
      <c r="D2369" s="153"/>
    </row>
    <row r="2370" spans="4:4" outlineLevel="1" x14ac:dyDescent="0.25">
      <c r="D2370" s="153"/>
    </row>
    <row r="2371" spans="4:4" outlineLevel="1" x14ac:dyDescent="0.25">
      <c r="D2371" s="153"/>
    </row>
    <row r="2372" spans="4:4" outlineLevel="1" x14ac:dyDescent="0.25">
      <c r="D2372" s="153"/>
    </row>
    <row r="2373" spans="4:4" x14ac:dyDescent="0.25">
      <c r="D2373" s="153"/>
    </row>
    <row r="2374" spans="4:4" outlineLevel="1" x14ac:dyDescent="0.25">
      <c r="D2374" s="153"/>
    </row>
    <row r="2375" spans="4:4" outlineLevel="1" x14ac:dyDescent="0.25">
      <c r="D2375" s="153"/>
    </row>
    <row r="2376" spans="4:4" outlineLevel="1" x14ac:dyDescent="0.25">
      <c r="D2376" s="153"/>
    </row>
    <row r="2377" spans="4:4" outlineLevel="1" x14ac:dyDescent="0.25">
      <c r="D2377" s="153"/>
    </row>
    <row r="2378" spans="4:4" outlineLevel="1" x14ac:dyDescent="0.25">
      <c r="D2378" s="153"/>
    </row>
    <row r="2379" spans="4:4" outlineLevel="1" x14ac:dyDescent="0.25">
      <c r="D2379" s="153"/>
    </row>
    <row r="2380" spans="4:4" outlineLevel="1" x14ac:dyDescent="0.25">
      <c r="D2380" s="153"/>
    </row>
    <row r="2381" spans="4:4" outlineLevel="1" x14ac:dyDescent="0.25">
      <c r="D2381" s="153"/>
    </row>
    <row r="2382" spans="4:4" outlineLevel="1" x14ac:dyDescent="0.25">
      <c r="D2382" s="153"/>
    </row>
    <row r="2383" spans="4:4" outlineLevel="1" x14ac:dyDescent="0.25">
      <c r="D2383" s="153"/>
    </row>
    <row r="2384" spans="4:4" outlineLevel="1" x14ac:dyDescent="0.25">
      <c r="D2384" s="153"/>
    </row>
    <row r="2385" spans="4:4" outlineLevel="1" x14ac:dyDescent="0.25">
      <c r="D2385" s="153"/>
    </row>
    <row r="2386" spans="4:4" outlineLevel="1" x14ac:dyDescent="0.25">
      <c r="D2386" s="153"/>
    </row>
    <row r="2387" spans="4:4" outlineLevel="1" x14ac:dyDescent="0.25">
      <c r="D2387" s="153"/>
    </row>
    <row r="2388" spans="4:4" x14ac:dyDescent="0.25">
      <c r="D2388" s="153"/>
    </row>
    <row r="2389" spans="4:4" outlineLevel="1" x14ac:dyDescent="0.25">
      <c r="D2389" s="153"/>
    </row>
    <row r="2390" spans="4:4" outlineLevel="1" x14ac:dyDescent="0.25">
      <c r="D2390" s="153"/>
    </row>
    <row r="2391" spans="4:4" outlineLevel="1" x14ac:dyDescent="0.25">
      <c r="D2391" s="153"/>
    </row>
    <row r="2392" spans="4:4" outlineLevel="1" x14ac:dyDescent="0.25">
      <c r="D2392" s="153"/>
    </row>
    <row r="2393" spans="4:4" outlineLevel="1" x14ac:dyDescent="0.25">
      <c r="D2393" s="153"/>
    </row>
    <row r="2394" spans="4:4" outlineLevel="1" x14ac:dyDescent="0.25">
      <c r="D2394" s="153"/>
    </row>
    <row r="2395" spans="4:4" outlineLevel="1" x14ac:dyDescent="0.25">
      <c r="D2395" s="153"/>
    </row>
    <row r="2396" spans="4:4" outlineLevel="1" x14ac:dyDescent="0.25">
      <c r="D2396" s="153"/>
    </row>
    <row r="2397" spans="4:4" outlineLevel="1" x14ac:dyDescent="0.25">
      <c r="D2397" s="153"/>
    </row>
    <row r="2398" spans="4:4" outlineLevel="1" x14ac:dyDescent="0.25">
      <c r="D2398" s="153"/>
    </row>
    <row r="2399" spans="4:4" outlineLevel="1" x14ac:dyDescent="0.25">
      <c r="D2399" s="153"/>
    </row>
    <row r="2400" spans="4:4" outlineLevel="1" x14ac:dyDescent="0.25">
      <c r="D2400" s="153"/>
    </row>
    <row r="2401" spans="4:4" outlineLevel="1" x14ac:dyDescent="0.25">
      <c r="D2401" s="153"/>
    </row>
    <row r="2402" spans="4:4" outlineLevel="1" x14ac:dyDescent="0.25">
      <c r="D2402" s="153"/>
    </row>
    <row r="2403" spans="4:4" x14ac:dyDescent="0.25">
      <c r="D2403" s="153"/>
    </row>
    <row r="2404" spans="4:4" outlineLevel="1" x14ac:dyDescent="0.25">
      <c r="D2404" s="153"/>
    </row>
    <row r="2405" spans="4:4" outlineLevel="1" x14ac:dyDescent="0.25">
      <c r="D2405" s="153"/>
    </row>
    <row r="2406" spans="4:4" outlineLevel="1" x14ac:dyDescent="0.25">
      <c r="D2406" s="153"/>
    </row>
    <row r="2407" spans="4:4" outlineLevel="1" x14ac:dyDescent="0.25">
      <c r="D2407" s="153"/>
    </row>
    <row r="2408" spans="4:4" outlineLevel="1" x14ac:dyDescent="0.25">
      <c r="D2408" s="153"/>
    </row>
    <row r="2409" spans="4:4" outlineLevel="1" x14ac:dyDescent="0.25">
      <c r="D2409" s="153"/>
    </row>
    <row r="2410" spans="4:4" outlineLevel="1" x14ac:dyDescent="0.25">
      <c r="D2410" s="153"/>
    </row>
    <row r="2411" spans="4:4" outlineLevel="1" x14ac:dyDescent="0.25">
      <c r="D2411" s="153"/>
    </row>
    <row r="2412" spans="4:4" outlineLevel="1" x14ac:dyDescent="0.25">
      <c r="D2412" s="153"/>
    </row>
    <row r="2413" spans="4:4" outlineLevel="1" x14ac:dyDescent="0.25">
      <c r="D2413" s="153"/>
    </row>
    <row r="2414" spans="4:4" outlineLevel="1" x14ac:dyDescent="0.25">
      <c r="D2414" s="153"/>
    </row>
    <row r="2415" spans="4:4" outlineLevel="1" x14ac:dyDescent="0.25">
      <c r="D2415" s="153"/>
    </row>
    <row r="2416" spans="4:4" outlineLevel="1" x14ac:dyDescent="0.25">
      <c r="D2416" s="153"/>
    </row>
    <row r="2417" spans="4:4" outlineLevel="1" x14ac:dyDescent="0.25">
      <c r="D2417" s="153"/>
    </row>
    <row r="2418" spans="4:4" x14ac:dyDescent="0.25">
      <c r="D2418" s="153"/>
    </row>
    <row r="2419" spans="4:4" outlineLevel="1" x14ac:dyDescent="0.25">
      <c r="D2419" s="153"/>
    </row>
    <row r="2420" spans="4:4" x14ac:dyDescent="0.25">
      <c r="D2420" s="153"/>
    </row>
    <row r="2421" spans="4:4" outlineLevel="1" x14ac:dyDescent="0.25">
      <c r="D2421" s="153"/>
    </row>
    <row r="2422" spans="4:4" outlineLevel="1" x14ac:dyDescent="0.25">
      <c r="D2422" s="153"/>
    </row>
    <row r="2423" spans="4:4" outlineLevel="1" x14ac:dyDescent="0.25">
      <c r="D2423" s="153"/>
    </row>
    <row r="2424" spans="4:4" outlineLevel="1" x14ac:dyDescent="0.25">
      <c r="D2424" s="153"/>
    </row>
    <row r="2425" spans="4:4" outlineLevel="1" x14ac:dyDescent="0.25">
      <c r="D2425" s="153"/>
    </row>
    <row r="2426" spans="4:4" x14ac:dyDescent="0.25">
      <c r="D2426" s="153"/>
    </row>
    <row r="2427" spans="4:4" outlineLevel="1" x14ac:dyDescent="0.25">
      <c r="D2427" s="153"/>
    </row>
    <row r="2428" spans="4:4" outlineLevel="1" x14ac:dyDescent="0.25">
      <c r="D2428" s="153"/>
    </row>
    <row r="2429" spans="4:4" outlineLevel="1" x14ac:dyDescent="0.25">
      <c r="D2429" s="153"/>
    </row>
    <row r="2430" spans="4:4" outlineLevel="1" x14ac:dyDescent="0.25">
      <c r="D2430" s="153"/>
    </row>
    <row r="2431" spans="4:4" outlineLevel="1" x14ac:dyDescent="0.25">
      <c r="D2431" s="153"/>
    </row>
    <row r="2432" spans="4:4" outlineLevel="1" x14ac:dyDescent="0.25">
      <c r="D2432" s="153"/>
    </row>
    <row r="2433" spans="4:4" outlineLevel="1" x14ac:dyDescent="0.25">
      <c r="D2433" s="153"/>
    </row>
    <row r="2434" spans="4:4" outlineLevel="1" x14ac:dyDescent="0.25">
      <c r="D2434" s="153"/>
    </row>
    <row r="2435" spans="4:4" x14ac:dyDescent="0.25">
      <c r="D2435" s="153"/>
    </row>
    <row r="2436" spans="4:4" outlineLevel="1" x14ac:dyDescent="0.25">
      <c r="D2436" s="153"/>
    </row>
    <row r="2437" spans="4:4" outlineLevel="1" x14ac:dyDescent="0.25">
      <c r="D2437" s="153"/>
    </row>
    <row r="2438" spans="4:4" outlineLevel="1" x14ac:dyDescent="0.25">
      <c r="D2438" s="153"/>
    </row>
    <row r="2439" spans="4:4" outlineLevel="1" x14ac:dyDescent="0.25">
      <c r="D2439" s="153"/>
    </row>
    <row r="2440" spans="4:4" x14ac:dyDescent="0.25">
      <c r="D2440" s="153"/>
    </row>
    <row r="2441" spans="4:4" outlineLevel="1" x14ac:dyDescent="0.25">
      <c r="D2441" s="153"/>
    </row>
    <row r="2442" spans="4:4" outlineLevel="1" x14ac:dyDescent="0.25">
      <c r="D2442" s="153"/>
    </row>
    <row r="2443" spans="4:4" outlineLevel="1" x14ac:dyDescent="0.25">
      <c r="D2443" s="153"/>
    </row>
    <row r="2444" spans="4:4" outlineLevel="1" x14ac:dyDescent="0.25">
      <c r="D2444" s="153"/>
    </row>
    <row r="2445" spans="4:4" x14ac:dyDescent="0.25">
      <c r="D2445" s="153"/>
    </row>
    <row r="2446" spans="4:4" outlineLevel="1" x14ac:dyDescent="0.25">
      <c r="D2446" s="153"/>
    </row>
    <row r="2447" spans="4:4" outlineLevel="1" x14ac:dyDescent="0.25">
      <c r="D2447" s="153"/>
    </row>
    <row r="2448" spans="4:4" outlineLevel="1" x14ac:dyDescent="0.25">
      <c r="D2448" s="153"/>
    </row>
    <row r="2449" spans="4:4" outlineLevel="1" x14ac:dyDescent="0.25">
      <c r="D2449" s="153"/>
    </row>
    <row r="2450" spans="4:4" x14ac:dyDescent="0.25">
      <c r="D2450" s="153"/>
    </row>
    <row r="2451" spans="4:4" outlineLevel="1" x14ac:dyDescent="0.25">
      <c r="D2451" s="153"/>
    </row>
    <row r="2452" spans="4:4" outlineLevel="1" x14ac:dyDescent="0.25">
      <c r="D2452" s="153"/>
    </row>
    <row r="2453" spans="4:4" outlineLevel="1" x14ac:dyDescent="0.25">
      <c r="D2453" s="153"/>
    </row>
    <row r="2454" spans="4:4" outlineLevel="1" x14ac:dyDescent="0.25">
      <c r="D2454" s="153"/>
    </row>
    <row r="2455" spans="4:4" x14ac:dyDescent="0.25">
      <c r="D2455" s="153"/>
    </row>
    <row r="2456" spans="4:4" outlineLevel="1" x14ac:dyDescent="0.25">
      <c r="D2456" s="153"/>
    </row>
    <row r="2457" spans="4:4" outlineLevel="1" x14ac:dyDescent="0.25">
      <c r="D2457" s="153"/>
    </row>
    <row r="2458" spans="4:4" outlineLevel="1" x14ac:dyDescent="0.25">
      <c r="D2458" s="153"/>
    </row>
    <row r="2459" spans="4:4" outlineLevel="1" x14ac:dyDescent="0.25">
      <c r="D2459" s="153"/>
    </row>
    <row r="2460" spans="4:4" x14ac:dyDescent="0.25">
      <c r="D2460" s="153"/>
    </row>
    <row r="2461" spans="4:4" outlineLevel="1" x14ac:dyDescent="0.25">
      <c r="D2461" s="153"/>
    </row>
    <row r="2462" spans="4:4" outlineLevel="1" x14ac:dyDescent="0.25">
      <c r="D2462" s="153"/>
    </row>
    <row r="2463" spans="4:4" outlineLevel="1" x14ac:dyDescent="0.25">
      <c r="D2463" s="153"/>
    </row>
    <row r="2464" spans="4:4" x14ac:dyDescent="0.25">
      <c r="D2464" s="153"/>
    </row>
    <row r="2465" spans="4:4" outlineLevel="1" x14ac:dyDescent="0.25">
      <c r="D2465" s="153"/>
    </row>
    <row r="2466" spans="4:4" outlineLevel="1" x14ac:dyDescent="0.25">
      <c r="D2466" s="153"/>
    </row>
    <row r="2467" spans="4:4" outlineLevel="1" x14ac:dyDescent="0.25">
      <c r="D2467" s="153"/>
    </row>
    <row r="2468" spans="4:4" x14ac:dyDescent="0.25">
      <c r="D2468" s="153"/>
    </row>
    <row r="2469" spans="4:4" outlineLevel="1" x14ac:dyDescent="0.25">
      <c r="D2469" s="153"/>
    </row>
    <row r="2470" spans="4:4" outlineLevel="1" x14ac:dyDescent="0.25">
      <c r="D2470" s="153"/>
    </row>
    <row r="2471" spans="4:4" outlineLevel="1" x14ac:dyDescent="0.25">
      <c r="D2471" s="153"/>
    </row>
    <row r="2472" spans="4:4" x14ac:dyDescent="0.25">
      <c r="D2472" s="153"/>
    </row>
    <row r="2473" spans="4:4" outlineLevel="1" x14ac:dyDescent="0.25">
      <c r="D2473" s="153"/>
    </row>
    <row r="2474" spans="4:4" outlineLevel="1" x14ac:dyDescent="0.25">
      <c r="D2474" s="153"/>
    </row>
    <row r="2475" spans="4:4" outlineLevel="1" x14ac:dyDescent="0.25">
      <c r="D2475" s="153"/>
    </row>
    <row r="2476" spans="4:4" x14ac:dyDescent="0.25">
      <c r="D2476" s="153"/>
    </row>
    <row r="2477" spans="4:4" outlineLevel="1" x14ac:dyDescent="0.25">
      <c r="D2477" s="153"/>
    </row>
    <row r="2478" spans="4:4" outlineLevel="1" x14ac:dyDescent="0.25">
      <c r="D2478" s="153"/>
    </row>
    <row r="2479" spans="4:4" outlineLevel="1" x14ac:dyDescent="0.25">
      <c r="D2479" s="153"/>
    </row>
    <row r="2480" spans="4:4" x14ac:dyDescent="0.25">
      <c r="D2480" s="153"/>
    </row>
    <row r="2481" spans="4:4" outlineLevel="1" x14ac:dyDescent="0.25">
      <c r="D2481" s="153"/>
    </row>
    <row r="2482" spans="4:4" outlineLevel="1" x14ac:dyDescent="0.25">
      <c r="D2482" s="153"/>
    </row>
    <row r="2483" spans="4:4" x14ac:dyDescent="0.25">
      <c r="D2483" s="153"/>
    </row>
    <row r="2484" spans="4:4" outlineLevel="1" x14ac:dyDescent="0.25">
      <c r="D2484" s="153"/>
    </row>
    <row r="2485" spans="4:4" outlineLevel="1" x14ac:dyDescent="0.25">
      <c r="D2485" s="153"/>
    </row>
    <row r="2486" spans="4:4" outlineLevel="1" x14ac:dyDescent="0.25">
      <c r="D2486" s="153"/>
    </row>
    <row r="2487" spans="4:4" x14ac:dyDescent="0.25">
      <c r="D2487" s="153"/>
    </row>
    <row r="2488" spans="4:4" outlineLevel="1" x14ac:dyDescent="0.25">
      <c r="D2488" s="153"/>
    </row>
    <row r="2489" spans="4:4" outlineLevel="1" x14ac:dyDescent="0.25">
      <c r="D2489" s="153"/>
    </row>
    <row r="2490" spans="4:4" outlineLevel="1" x14ac:dyDescent="0.25">
      <c r="D2490" s="153"/>
    </row>
    <row r="2491" spans="4:4" outlineLevel="1" x14ac:dyDescent="0.25">
      <c r="D2491" s="153"/>
    </row>
    <row r="2492" spans="4:4" x14ac:dyDescent="0.25">
      <c r="D2492" s="153"/>
    </row>
    <row r="2493" spans="4:4" outlineLevel="1" x14ac:dyDescent="0.25">
      <c r="D2493" s="153"/>
    </row>
    <row r="2494" spans="4:4" outlineLevel="1" x14ac:dyDescent="0.25">
      <c r="D2494" s="153"/>
    </row>
    <row r="2495" spans="4:4" outlineLevel="1" x14ac:dyDescent="0.25">
      <c r="D2495" s="153"/>
    </row>
    <row r="2496" spans="4:4" x14ac:dyDescent="0.25">
      <c r="D2496" s="153"/>
    </row>
    <row r="2497" spans="4:4" outlineLevel="1" x14ac:dyDescent="0.25">
      <c r="D2497" s="153"/>
    </row>
    <row r="2498" spans="4:4" outlineLevel="1" x14ac:dyDescent="0.25">
      <c r="D2498" s="153"/>
    </row>
    <row r="2499" spans="4:4" outlineLevel="1" x14ac:dyDescent="0.25">
      <c r="D2499" s="153"/>
    </row>
    <row r="2500" spans="4:4" outlineLevel="1" x14ac:dyDescent="0.25">
      <c r="D2500" s="153"/>
    </row>
    <row r="2501" spans="4:4" outlineLevel="1" x14ac:dyDescent="0.25">
      <c r="D2501" s="153"/>
    </row>
    <row r="2502" spans="4:4" outlineLevel="1" x14ac:dyDescent="0.25">
      <c r="D2502" s="153"/>
    </row>
    <row r="2503" spans="4:4" x14ac:dyDescent="0.25">
      <c r="D2503" s="153"/>
    </row>
    <row r="2504" spans="4:4" outlineLevel="1" x14ac:dyDescent="0.25">
      <c r="D2504" s="153"/>
    </row>
    <row r="2505" spans="4:4" outlineLevel="1" x14ac:dyDescent="0.25">
      <c r="D2505" s="153"/>
    </row>
    <row r="2506" spans="4:4" outlineLevel="1" x14ac:dyDescent="0.25">
      <c r="D2506" s="153"/>
    </row>
    <row r="2507" spans="4:4" outlineLevel="1" x14ac:dyDescent="0.25">
      <c r="D2507" s="153"/>
    </row>
    <row r="2508" spans="4:4" outlineLevel="1" x14ac:dyDescent="0.25">
      <c r="D2508" s="153"/>
    </row>
    <row r="2509" spans="4:4" outlineLevel="1" x14ac:dyDescent="0.25">
      <c r="D2509" s="153"/>
    </row>
    <row r="2510" spans="4:4" x14ac:dyDescent="0.25">
      <c r="D2510" s="153"/>
    </row>
    <row r="2511" spans="4:4" outlineLevel="1" x14ac:dyDescent="0.25">
      <c r="D2511" s="153"/>
    </row>
    <row r="2512" spans="4:4" outlineLevel="1" x14ac:dyDescent="0.25">
      <c r="D2512" s="153"/>
    </row>
    <row r="2513" spans="4:4" outlineLevel="1" x14ac:dyDescent="0.25">
      <c r="D2513" s="153"/>
    </row>
    <row r="2514" spans="4:4" outlineLevel="1" x14ac:dyDescent="0.25">
      <c r="D2514" s="153"/>
    </row>
    <row r="2515" spans="4:4" outlineLevel="1" x14ac:dyDescent="0.25">
      <c r="D2515" s="153"/>
    </row>
    <row r="2516" spans="4:4" outlineLevel="1" x14ac:dyDescent="0.25">
      <c r="D2516" s="153"/>
    </row>
    <row r="2517" spans="4:4" x14ac:dyDescent="0.25">
      <c r="D2517" s="153"/>
    </row>
    <row r="2518" spans="4:4" outlineLevel="1" x14ac:dyDescent="0.25">
      <c r="D2518" s="153"/>
    </row>
    <row r="2519" spans="4:4" outlineLevel="1" x14ac:dyDescent="0.25">
      <c r="D2519" s="153"/>
    </row>
    <row r="2520" spans="4:4" outlineLevel="1" x14ac:dyDescent="0.25">
      <c r="D2520" s="153"/>
    </row>
    <row r="2521" spans="4:4" outlineLevel="1" x14ac:dyDescent="0.25">
      <c r="D2521" s="153"/>
    </row>
    <row r="2522" spans="4:4" outlineLevel="1" x14ac:dyDescent="0.25">
      <c r="D2522" s="153"/>
    </row>
    <row r="2523" spans="4:4" outlineLevel="1" x14ac:dyDescent="0.25">
      <c r="D2523" s="153"/>
    </row>
    <row r="2524" spans="4:4" x14ac:dyDescent="0.25">
      <c r="D2524" s="153"/>
    </row>
    <row r="2525" spans="4:4" outlineLevel="1" x14ac:dyDescent="0.25">
      <c r="D2525" s="153"/>
    </row>
    <row r="2526" spans="4:4" outlineLevel="1" x14ac:dyDescent="0.25">
      <c r="D2526" s="153"/>
    </row>
    <row r="2527" spans="4:4" outlineLevel="1" x14ac:dyDescent="0.25">
      <c r="D2527" s="153"/>
    </row>
    <row r="2528" spans="4:4" outlineLevel="1" x14ac:dyDescent="0.25">
      <c r="D2528" s="153"/>
    </row>
    <row r="2529" spans="4:4" outlineLevel="1" x14ac:dyDescent="0.25">
      <c r="D2529" s="153"/>
    </row>
    <row r="2530" spans="4:4" outlineLevel="1" x14ac:dyDescent="0.25">
      <c r="D2530" s="153"/>
    </row>
    <row r="2531" spans="4:4" x14ac:dyDescent="0.25">
      <c r="D2531" s="153"/>
    </row>
    <row r="2532" spans="4:4" outlineLevel="1" x14ac:dyDescent="0.25">
      <c r="D2532" s="153"/>
    </row>
    <row r="2533" spans="4:4" outlineLevel="1" x14ac:dyDescent="0.25">
      <c r="D2533" s="153"/>
    </row>
    <row r="2534" spans="4:4" outlineLevel="1" x14ac:dyDescent="0.25">
      <c r="D2534" s="153"/>
    </row>
    <row r="2535" spans="4:4" outlineLevel="1" x14ac:dyDescent="0.25">
      <c r="D2535" s="153"/>
    </row>
    <row r="2536" spans="4:4" outlineLevel="1" x14ac:dyDescent="0.25">
      <c r="D2536" s="153"/>
    </row>
    <row r="2537" spans="4:4" outlineLevel="1" x14ac:dyDescent="0.25">
      <c r="D2537" s="153"/>
    </row>
    <row r="2538" spans="4:4" x14ac:dyDescent="0.25">
      <c r="D2538" s="153"/>
    </row>
    <row r="2539" spans="4:4" outlineLevel="1" x14ac:dyDescent="0.25">
      <c r="D2539" s="153"/>
    </row>
    <row r="2540" spans="4:4" outlineLevel="1" x14ac:dyDescent="0.25">
      <c r="D2540" s="153"/>
    </row>
    <row r="2541" spans="4:4" outlineLevel="1" x14ac:dyDescent="0.25">
      <c r="D2541" s="153"/>
    </row>
    <row r="2542" spans="4:4" outlineLevel="1" x14ac:dyDescent="0.25">
      <c r="D2542" s="153"/>
    </row>
    <row r="2543" spans="4:4" outlineLevel="1" x14ac:dyDescent="0.25">
      <c r="D2543" s="153"/>
    </row>
    <row r="2544" spans="4:4" outlineLevel="1" x14ac:dyDescent="0.25">
      <c r="D2544" s="153"/>
    </row>
    <row r="2545" spans="4:4" x14ac:dyDescent="0.25">
      <c r="D2545" s="153"/>
    </row>
    <row r="2546" spans="4:4" outlineLevel="1" x14ac:dyDescent="0.25">
      <c r="D2546" s="153"/>
    </row>
    <row r="2547" spans="4:4" outlineLevel="1" x14ac:dyDescent="0.25">
      <c r="D2547" s="153"/>
    </row>
    <row r="2548" spans="4:4" outlineLevel="1" x14ac:dyDescent="0.25">
      <c r="D2548" s="153"/>
    </row>
    <row r="2549" spans="4:4" outlineLevel="1" x14ac:dyDescent="0.25">
      <c r="D2549" s="153"/>
    </row>
    <row r="2550" spans="4:4" x14ac:dyDescent="0.25">
      <c r="D2550" s="153"/>
    </row>
    <row r="2551" spans="4:4" outlineLevel="1" x14ac:dyDescent="0.25">
      <c r="D2551" s="153"/>
    </row>
    <row r="2552" spans="4:4" outlineLevel="1" x14ac:dyDescent="0.25">
      <c r="D2552" s="153"/>
    </row>
    <row r="2553" spans="4:4" outlineLevel="1" x14ac:dyDescent="0.25">
      <c r="D2553" s="153"/>
    </row>
    <row r="2554" spans="4:4" outlineLevel="1" x14ac:dyDescent="0.25">
      <c r="D2554" s="153"/>
    </row>
    <row r="2555" spans="4:4" x14ac:dyDescent="0.25">
      <c r="D2555" s="153"/>
    </row>
    <row r="2556" spans="4:4" outlineLevel="1" x14ac:dyDescent="0.25">
      <c r="D2556" s="153"/>
    </row>
    <row r="2557" spans="4:4" outlineLevel="1" x14ac:dyDescent="0.25">
      <c r="D2557" s="153"/>
    </row>
    <row r="2558" spans="4:4" outlineLevel="1" x14ac:dyDescent="0.25">
      <c r="D2558" s="153"/>
    </row>
    <row r="2559" spans="4:4" outlineLevel="1" x14ac:dyDescent="0.25">
      <c r="D2559" s="153"/>
    </row>
    <row r="2560" spans="4:4" x14ac:dyDescent="0.25">
      <c r="D2560" s="153"/>
    </row>
    <row r="2561" spans="4:4" outlineLevel="1" x14ac:dyDescent="0.25">
      <c r="D2561" s="153"/>
    </row>
    <row r="2562" spans="4:4" outlineLevel="1" x14ac:dyDescent="0.25">
      <c r="D2562" s="153"/>
    </row>
    <row r="2563" spans="4:4" outlineLevel="1" x14ac:dyDescent="0.25">
      <c r="D2563" s="153"/>
    </row>
    <row r="2564" spans="4:4" outlineLevel="1" x14ac:dyDescent="0.25">
      <c r="D2564" s="153"/>
    </row>
    <row r="2565" spans="4:4" x14ac:dyDescent="0.25">
      <c r="D2565" s="153"/>
    </row>
    <row r="2566" spans="4:4" outlineLevel="1" x14ac:dyDescent="0.25">
      <c r="D2566" s="153"/>
    </row>
    <row r="2567" spans="4:4" outlineLevel="1" x14ac:dyDescent="0.25">
      <c r="D2567" s="153"/>
    </row>
    <row r="2568" spans="4:4" outlineLevel="1" x14ac:dyDescent="0.25">
      <c r="D2568" s="153"/>
    </row>
    <row r="2569" spans="4:4" x14ac:dyDescent="0.25">
      <c r="D2569" s="153"/>
    </row>
    <row r="2570" spans="4:4" outlineLevel="1" x14ac:dyDescent="0.25">
      <c r="D2570" s="153"/>
    </row>
    <row r="2571" spans="4:4" outlineLevel="1" x14ac:dyDescent="0.25">
      <c r="D2571" s="153"/>
    </row>
    <row r="2572" spans="4:4" outlineLevel="1" x14ac:dyDescent="0.25">
      <c r="D2572" s="153"/>
    </row>
    <row r="2573" spans="4:4" x14ac:dyDescent="0.25">
      <c r="D2573" s="153"/>
    </row>
    <row r="2574" spans="4:4" outlineLevel="1" x14ac:dyDescent="0.25">
      <c r="D2574" s="153"/>
    </row>
    <row r="2575" spans="4:4" outlineLevel="1" x14ac:dyDescent="0.25">
      <c r="D2575" s="153"/>
    </row>
    <row r="2576" spans="4:4" outlineLevel="1" x14ac:dyDescent="0.25">
      <c r="D2576" s="153"/>
    </row>
    <row r="2577" spans="4:4" x14ac:dyDescent="0.25">
      <c r="D2577" s="153"/>
    </row>
    <row r="2578" spans="4:4" outlineLevel="1" x14ac:dyDescent="0.25">
      <c r="D2578" s="153"/>
    </row>
    <row r="2579" spans="4:4" outlineLevel="1" x14ac:dyDescent="0.25">
      <c r="D2579" s="153"/>
    </row>
    <row r="2580" spans="4:4" outlineLevel="1" x14ac:dyDescent="0.25">
      <c r="D2580" s="153"/>
    </row>
    <row r="2581" spans="4:4" x14ac:dyDescent="0.25">
      <c r="D2581" s="153"/>
    </row>
    <row r="2582" spans="4:4" outlineLevel="1" x14ac:dyDescent="0.25">
      <c r="D2582" s="153"/>
    </row>
    <row r="2583" spans="4:4" outlineLevel="1" x14ac:dyDescent="0.25">
      <c r="D2583" s="153"/>
    </row>
    <row r="2584" spans="4:4" outlineLevel="1" x14ac:dyDescent="0.25">
      <c r="D2584" s="153"/>
    </row>
    <row r="2585" spans="4:4" x14ac:dyDescent="0.25">
      <c r="D2585" s="153"/>
    </row>
    <row r="2586" spans="4:4" outlineLevel="1" x14ac:dyDescent="0.25">
      <c r="D2586" s="153"/>
    </row>
    <row r="2587" spans="4:4" outlineLevel="1" x14ac:dyDescent="0.25">
      <c r="D2587" s="153"/>
    </row>
    <row r="2588" spans="4:4" outlineLevel="1" x14ac:dyDescent="0.25">
      <c r="D2588" s="153"/>
    </row>
    <row r="2589" spans="4:4" x14ac:dyDescent="0.25">
      <c r="D2589" s="153"/>
    </row>
    <row r="2590" spans="4:4" outlineLevel="1" x14ac:dyDescent="0.25">
      <c r="D2590" s="153"/>
    </row>
    <row r="2591" spans="4:4" outlineLevel="1" x14ac:dyDescent="0.25">
      <c r="D2591" s="153"/>
    </row>
    <row r="2592" spans="4:4" outlineLevel="1" x14ac:dyDescent="0.25">
      <c r="D2592" s="153"/>
    </row>
    <row r="2593" spans="4:4" x14ac:dyDescent="0.25">
      <c r="D2593" s="153"/>
    </row>
    <row r="2594" spans="4:4" outlineLevel="1" x14ac:dyDescent="0.25">
      <c r="D2594" s="153"/>
    </row>
    <row r="2595" spans="4:4" outlineLevel="1" x14ac:dyDescent="0.25">
      <c r="D2595" s="153"/>
    </row>
    <row r="2596" spans="4:4" outlineLevel="1" x14ac:dyDescent="0.25">
      <c r="D2596" s="153"/>
    </row>
    <row r="2597" spans="4:4" x14ac:dyDescent="0.25">
      <c r="D2597" s="153"/>
    </row>
    <row r="2598" spans="4:4" outlineLevel="1" x14ac:dyDescent="0.25">
      <c r="D2598" s="153"/>
    </row>
    <row r="2599" spans="4:4" outlineLevel="1" x14ac:dyDescent="0.25">
      <c r="D2599" s="153"/>
    </row>
    <row r="2600" spans="4:4" outlineLevel="1" x14ac:dyDescent="0.25">
      <c r="D2600" s="153"/>
    </row>
    <row r="2601" spans="4:4" x14ac:dyDescent="0.25">
      <c r="D2601" s="153"/>
    </row>
    <row r="2602" spans="4:4" outlineLevel="1" x14ac:dyDescent="0.25">
      <c r="D2602" s="153"/>
    </row>
    <row r="2603" spans="4:4" outlineLevel="1" x14ac:dyDescent="0.25">
      <c r="D2603" s="153"/>
    </row>
    <row r="2604" spans="4:4" outlineLevel="1" x14ac:dyDescent="0.25">
      <c r="D2604" s="153"/>
    </row>
    <row r="2605" spans="4:4" x14ac:dyDescent="0.25">
      <c r="D2605" s="153"/>
    </row>
    <row r="2606" spans="4:4" outlineLevel="1" x14ac:dyDescent="0.25">
      <c r="D2606" s="153"/>
    </row>
    <row r="2607" spans="4:4" x14ac:dyDescent="0.25">
      <c r="D2607" s="153"/>
    </row>
    <row r="2608" spans="4:4" outlineLevel="1" x14ac:dyDescent="0.25">
      <c r="D2608" s="153"/>
    </row>
    <row r="2609" spans="4:4" x14ac:dyDescent="0.25">
      <c r="D2609" s="153"/>
    </row>
    <row r="2610" spans="4:4" outlineLevel="1" x14ac:dyDescent="0.25">
      <c r="D2610" s="153"/>
    </row>
    <row r="2611" spans="4:4" x14ac:dyDescent="0.25">
      <c r="D2611" s="153"/>
    </row>
    <row r="2612" spans="4:4" outlineLevel="1" x14ac:dyDescent="0.25">
      <c r="D2612" s="153"/>
    </row>
    <row r="2613" spans="4:4" x14ac:dyDescent="0.25">
      <c r="D2613" s="153"/>
    </row>
    <row r="2614" spans="4:4" outlineLevel="1" x14ac:dyDescent="0.25">
      <c r="D2614" s="153"/>
    </row>
    <row r="2615" spans="4:4" outlineLevel="1" x14ac:dyDescent="0.25">
      <c r="D2615" s="153"/>
    </row>
    <row r="2616" spans="4:4" outlineLevel="1" x14ac:dyDescent="0.25">
      <c r="D2616" s="153"/>
    </row>
    <row r="2617" spans="4:4" x14ac:dyDescent="0.25">
      <c r="D2617" s="153"/>
    </row>
    <row r="2618" spans="4:4" outlineLevel="1" x14ac:dyDescent="0.25">
      <c r="D2618" s="153"/>
    </row>
    <row r="2619" spans="4:4" outlineLevel="1" x14ac:dyDescent="0.25">
      <c r="D2619" s="153"/>
    </row>
    <row r="2620" spans="4:4" outlineLevel="1" x14ac:dyDescent="0.25">
      <c r="D2620" s="153"/>
    </row>
    <row r="2621" spans="4:4" x14ac:dyDescent="0.25">
      <c r="D2621" s="153"/>
    </row>
    <row r="2622" spans="4:4" outlineLevel="1" x14ac:dyDescent="0.25">
      <c r="D2622" s="153"/>
    </row>
    <row r="2623" spans="4:4" outlineLevel="1" x14ac:dyDescent="0.25">
      <c r="D2623" s="153"/>
    </row>
    <row r="2624" spans="4:4" outlineLevel="1" x14ac:dyDescent="0.25">
      <c r="D2624" s="153"/>
    </row>
    <row r="2625" spans="4:4" outlineLevel="1" x14ac:dyDescent="0.25">
      <c r="D2625" s="153"/>
    </row>
    <row r="2626" spans="4:4" outlineLevel="1" x14ac:dyDescent="0.25">
      <c r="D2626" s="153"/>
    </row>
    <row r="2627" spans="4:4" x14ac:dyDescent="0.25">
      <c r="D2627" s="153"/>
    </row>
    <row r="2628" spans="4:4" outlineLevel="1" x14ac:dyDescent="0.25">
      <c r="D2628" s="153"/>
    </row>
    <row r="2629" spans="4:4" outlineLevel="1" x14ac:dyDescent="0.25">
      <c r="D2629" s="153"/>
    </row>
    <row r="2630" spans="4:4" outlineLevel="1" x14ac:dyDescent="0.25">
      <c r="D2630" s="153"/>
    </row>
    <row r="2631" spans="4:4" outlineLevel="1" x14ac:dyDescent="0.25">
      <c r="D2631" s="153"/>
    </row>
    <row r="2632" spans="4:4" outlineLevel="1" x14ac:dyDescent="0.25">
      <c r="D2632" s="153"/>
    </row>
    <row r="2633" spans="4:4" outlineLevel="1" x14ac:dyDescent="0.25">
      <c r="D2633" s="153"/>
    </row>
    <row r="2634" spans="4:4" x14ac:dyDescent="0.25">
      <c r="D2634" s="153"/>
    </row>
    <row r="2635" spans="4:4" outlineLevel="1" x14ac:dyDescent="0.25">
      <c r="D2635" s="153"/>
    </row>
    <row r="2636" spans="4:4" outlineLevel="1" x14ac:dyDescent="0.25">
      <c r="D2636" s="153"/>
    </row>
    <row r="2637" spans="4:4" outlineLevel="1" x14ac:dyDescent="0.25">
      <c r="D2637" s="153"/>
    </row>
    <row r="2638" spans="4:4" outlineLevel="1" x14ac:dyDescent="0.25">
      <c r="D2638" s="153"/>
    </row>
    <row r="2639" spans="4:4" outlineLevel="1" x14ac:dyDescent="0.25">
      <c r="D2639" s="153"/>
    </row>
    <row r="2640" spans="4:4" x14ac:dyDescent="0.25">
      <c r="D2640" s="153"/>
    </row>
    <row r="2641" spans="4:4" outlineLevel="1" x14ac:dyDescent="0.25">
      <c r="D2641" s="153"/>
    </row>
    <row r="2642" spans="4:4" outlineLevel="1" x14ac:dyDescent="0.25">
      <c r="D2642" s="153"/>
    </row>
    <row r="2643" spans="4:4" outlineLevel="1" x14ac:dyDescent="0.25">
      <c r="D2643" s="153"/>
    </row>
    <row r="2644" spans="4:4" outlineLevel="1" x14ac:dyDescent="0.25">
      <c r="D2644" s="153"/>
    </row>
    <row r="2645" spans="4:4" outlineLevel="1" x14ac:dyDescent="0.25">
      <c r="D2645" s="153"/>
    </row>
    <row r="2646" spans="4:4" outlineLevel="1" x14ac:dyDescent="0.25">
      <c r="D2646" s="153"/>
    </row>
    <row r="2647" spans="4:4" outlineLevel="1" x14ac:dyDescent="0.25">
      <c r="D2647" s="153"/>
    </row>
    <row r="2648" spans="4:4" outlineLevel="1" x14ac:dyDescent="0.25">
      <c r="D2648" s="153"/>
    </row>
    <row r="2649" spans="4:4" x14ac:dyDescent="0.25">
      <c r="D2649" s="153"/>
    </row>
    <row r="2650" spans="4:4" outlineLevel="1" x14ac:dyDescent="0.25">
      <c r="D2650" s="153"/>
    </row>
    <row r="2651" spans="4:4" outlineLevel="1" x14ac:dyDescent="0.25">
      <c r="D2651" s="153"/>
    </row>
    <row r="2652" spans="4:4" outlineLevel="1" x14ac:dyDescent="0.25">
      <c r="D2652" s="153"/>
    </row>
    <row r="2653" spans="4:4" outlineLevel="1" x14ac:dyDescent="0.25">
      <c r="D2653" s="153"/>
    </row>
    <row r="2654" spans="4:4" outlineLevel="1" x14ac:dyDescent="0.25">
      <c r="D2654" s="153"/>
    </row>
    <row r="2655" spans="4:4" outlineLevel="1" x14ac:dyDescent="0.25">
      <c r="D2655" s="153"/>
    </row>
    <row r="2656" spans="4:4" outlineLevel="1" x14ac:dyDescent="0.25">
      <c r="D2656" s="153"/>
    </row>
    <row r="2657" spans="4:4" x14ac:dyDescent="0.25">
      <c r="D2657" s="153"/>
    </row>
    <row r="2658" spans="4:4" outlineLevel="1" x14ac:dyDescent="0.25">
      <c r="D2658" s="153"/>
    </row>
    <row r="2659" spans="4:4" outlineLevel="1" x14ac:dyDescent="0.25">
      <c r="D2659" s="153"/>
    </row>
    <row r="2660" spans="4:4" outlineLevel="1" x14ac:dyDescent="0.25">
      <c r="D2660" s="153"/>
    </row>
    <row r="2661" spans="4:4" outlineLevel="1" x14ac:dyDescent="0.25">
      <c r="D2661" s="153"/>
    </row>
    <row r="2662" spans="4:4" outlineLevel="1" x14ac:dyDescent="0.25">
      <c r="D2662" s="153"/>
    </row>
    <row r="2663" spans="4:4" outlineLevel="1" x14ac:dyDescent="0.25">
      <c r="D2663" s="153"/>
    </row>
    <row r="2664" spans="4:4" x14ac:dyDescent="0.25">
      <c r="D2664" s="153"/>
    </row>
    <row r="2665" spans="4:4" outlineLevel="1" x14ac:dyDescent="0.25">
      <c r="D2665" s="153"/>
    </row>
    <row r="2666" spans="4:4" outlineLevel="1" x14ac:dyDescent="0.25">
      <c r="D2666" s="153"/>
    </row>
    <row r="2667" spans="4:4" outlineLevel="1" x14ac:dyDescent="0.25">
      <c r="D2667" s="153"/>
    </row>
    <row r="2668" spans="4:4" x14ac:dyDescent="0.25">
      <c r="D2668" s="153"/>
    </row>
    <row r="2669" spans="4:4" outlineLevel="1" x14ac:dyDescent="0.25">
      <c r="D2669" s="153"/>
    </row>
    <row r="2670" spans="4:4" outlineLevel="1" x14ac:dyDescent="0.25">
      <c r="D2670" s="153"/>
    </row>
    <row r="2671" spans="4:4" outlineLevel="1" x14ac:dyDescent="0.25">
      <c r="D2671" s="153"/>
    </row>
    <row r="2672" spans="4:4" x14ac:dyDescent="0.25">
      <c r="D2672" s="153"/>
    </row>
    <row r="2673" spans="4:4" outlineLevel="1" x14ac:dyDescent="0.25">
      <c r="D2673" s="153"/>
    </row>
    <row r="2674" spans="4:4" outlineLevel="1" x14ac:dyDescent="0.25">
      <c r="D2674" s="153"/>
    </row>
    <row r="2675" spans="4:4" outlineLevel="1" x14ac:dyDescent="0.25">
      <c r="D2675" s="153"/>
    </row>
    <row r="2676" spans="4:4" outlineLevel="1" x14ac:dyDescent="0.25">
      <c r="D2676" s="153"/>
    </row>
    <row r="2677" spans="4:4" x14ac:dyDescent="0.25">
      <c r="D2677" s="153"/>
    </row>
    <row r="2678" spans="4:4" outlineLevel="1" x14ac:dyDescent="0.25">
      <c r="D2678" s="153"/>
    </row>
    <row r="2679" spans="4:4" outlineLevel="1" x14ac:dyDescent="0.25">
      <c r="D2679" s="153"/>
    </row>
    <row r="2680" spans="4:4" outlineLevel="1" x14ac:dyDescent="0.25">
      <c r="D2680" s="153"/>
    </row>
    <row r="2681" spans="4:4" outlineLevel="1" x14ac:dyDescent="0.25">
      <c r="D2681" s="153"/>
    </row>
    <row r="2682" spans="4:4" x14ac:dyDescent="0.25">
      <c r="D2682" s="153"/>
    </row>
    <row r="2683" spans="4:4" outlineLevel="1" x14ac:dyDescent="0.25">
      <c r="D2683" s="153"/>
    </row>
    <row r="2684" spans="4:4" outlineLevel="1" x14ac:dyDescent="0.25">
      <c r="D2684" s="153"/>
    </row>
    <row r="2685" spans="4:4" outlineLevel="1" x14ac:dyDescent="0.25">
      <c r="D2685" s="153"/>
    </row>
    <row r="2686" spans="4:4" outlineLevel="1" x14ac:dyDescent="0.25">
      <c r="D2686" s="153"/>
    </row>
    <row r="2687" spans="4:4" x14ac:dyDescent="0.25">
      <c r="D2687" s="153"/>
    </row>
    <row r="2688" spans="4:4" outlineLevel="1" x14ac:dyDescent="0.25">
      <c r="D2688" s="153"/>
    </row>
    <row r="2689" spans="4:4" outlineLevel="1" x14ac:dyDescent="0.25">
      <c r="D2689" s="153"/>
    </row>
    <row r="2690" spans="4:4" outlineLevel="1" x14ac:dyDescent="0.25">
      <c r="D2690" s="153"/>
    </row>
    <row r="2691" spans="4:4" outlineLevel="1" x14ac:dyDescent="0.25">
      <c r="D2691" s="153"/>
    </row>
    <row r="2692" spans="4:4" x14ac:dyDescent="0.25">
      <c r="D2692" s="153"/>
    </row>
    <row r="2693" spans="4:4" outlineLevel="1" x14ac:dyDescent="0.25">
      <c r="D2693" s="153"/>
    </row>
    <row r="2694" spans="4:4" outlineLevel="1" x14ac:dyDescent="0.25">
      <c r="D2694" s="153"/>
    </row>
    <row r="2695" spans="4:4" outlineLevel="1" x14ac:dyDescent="0.25">
      <c r="D2695" s="153"/>
    </row>
    <row r="2696" spans="4:4" outlineLevel="1" x14ac:dyDescent="0.25">
      <c r="D2696" s="153"/>
    </row>
    <row r="2697" spans="4:4" x14ac:dyDescent="0.25">
      <c r="D2697" s="153"/>
    </row>
    <row r="2698" spans="4:4" outlineLevel="1" x14ac:dyDescent="0.25">
      <c r="D2698" s="153"/>
    </row>
    <row r="2699" spans="4:4" outlineLevel="1" x14ac:dyDescent="0.25">
      <c r="D2699" s="153"/>
    </row>
    <row r="2700" spans="4:4" outlineLevel="1" x14ac:dyDescent="0.25">
      <c r="D2700" s="153"/>
    </row>
    <row r="2701" spans="4:4" outlineLevel="1" x14ac:dyDescent="0.25">
      <c r="D2701" s="153"/>
    </row>
    <row r="2702" spans="4:4" x14ac:dyDescent="0.25">
      <c r="D2702" s="153"/>
    </row>
    <row r="2703" spans="4:4" outlineLevel="1" x14ac:dyDescent="0.25">
      <c r="D2703" s="153"/>
    </row>
    <row r="2704" spans="4:4" outlineLevel="1" x14ac:dyDescent="0.25">
      <c r="D2704" s="153"/>
    </row>
    <row r="2705" spans="4:4" outlineLevel="1" x14ac:dyDescent="0.25">
      <c r="D2705" s="153"/>
    </row>
    <row r="2706" spans="4:4" outlineLevel="1" x14ac:dyDescent="0.25">
      <c r="D2706" s="153"/>
    </row>
    <row r="2707" spans="4:4" x14ac:dyDescent="0.25">
      <c r="D2707" s="153"/>
    </row>
    <row r="2708" spans="4:4" outlineLevel="1" x14ac:dyDescent="0.25">
      <c r="D2708" s="153"/>
    </row>
    <row r="2709" spans="4:4" outlineLevel="1" x14ac:dyDescent="0.25">
      <c r="D2709" s="153"/>
    </row>
    <row r="2710" spans="4:4" outlineLevel="1" x14ac:dyDescent="0.25">
      <c r="D2710" s="153"/>
    </row>
    <row r="2711" spans="4:4" outlineLevel="1" x14ac:dyDescent="0.25">
      <c r="D2711" s="153"/>
    </row>
    <row r="2712" spans="4:4" x14ac:dyDescent="0.25">
      <c r="D2712" s="153"/>
    </row>
    <row r="2713" spans="4:4" outlineLevel="1" x14ac:dyDescent="0.25">
      <c r="D2713" s="153"/>
    </row>
    <row r="2714" spans="4:4" outlineLevel="1" x14ac:dyDescent="0.25">
      <c r="D2714" s="153"/>
    </row>
    <row r="2715" spans="4:4" outlineLevel="1" x14ac:dyDescent="0.25">
      <c r="D2715" s="153"/>
    </row>
    <row r="2716" spans="4:4" outlineLevel="1" x14ac:dyDescent="0.25">
      <c r="D2716" s="153"/>
    </row>
    <row r="2717" spans="4:4" x14ac:dyDescent="0.25">
      <c r="D2717" s="153"/>
    </row>
    <row r="2718" spans="4:4" outlineLevel="1" x14ac:dyDescent="0.25">
      <c r="D2718" s="153"/>
    </row>
    <row r="2719" spans="4:4" outlineLevel="1" x14ac:dyDescent="0.25">
      <c r="D2719" s="153"/>
    </row>
    <row r="2720" spans="4:4" outlineLevel="1" x14ac:dyDescent="0.25">
      <c r="D2720" s="153"/>
    </row>
    <row r="2721" spans="4:4" outlineLevel="1" x14ac:dyDescent="0.25">
      <c r="D2721" s="153"/>
    </row>
    <row r="2722" spans="4:4" x14ac:dyDescent="0.25">
      <c r="D2722" s="153"/>
    </row>
    <row r="2723" spans="4:4" outlineLevel="1" x14ac:dyDescent="0.25">
      <c r="D2723" s="153"/>
    </row>
    <row r="2724" spans="4:4" outlineLevel="1" x14ac:dyDescent="0.25">
      <c r="D2724" s="153"/>
    </row>
    <row r="2725" spans="4:4" outlineLevel="1" x14ac:dyDescent="0.25">
      <c r="D2725" s="153"/>
    </row>
    <row r="2726" spans="4:4" outlineLevel="1" x14ac:dyDescent="0.25">
      <c r="D2726" s="153"/>
    </row>
    <row r="2727" spans="4:4" x14ac:dyDescent="0.25">
      <c r="D2727" s="153"/>
    </row>
    <row r="2728" spans="4:4" outlineLevel="1" x14ac:dyDescent="0.25">
      <c r="D2728" s="153"/>
    </row>
    <row r="2729" spans="4:4" outlineLevel="1" x14ac:dyDescent="0.25">
      <c r="D2729" s="153"/>
    </row>
    <row r="2730" spans="4:4" outlineLevel="1" x14ac:dyDescent="0.25">
      <c r="D2730" s="153"/>
    </row>
    <row r="2731" spans="4:4" outlineLevel="1" x14ac:dyDescent="0.25">
      <c r="D2731" s="153"/>
    </row>
    <row r="2732" spans="4:4" x14ac:dyDescent="0.25">
      <c r="D2732" s="153"/>
    </row>
    <row r="2733" spans="4:4" outlineLevel="1" x14ac:dyDescent="0.25">
      <c r="D2733" s="153"/>
    </row>
    <row r="2734" spans="4:4" outlineLevel="1" x14ac:dyDescent="0.25">
      <c r="D2734" s="153"/>
    </row>
    <row r="2735" spans="4:4" outlineLevel="1" x14ac:dyDescent="0.25">
      <c r="D2735" s="153"/>
    </row>
    <row r="2736" spans="4:4" outlineLevel="1" x14ac:dyDescent="0.25">
      <c r="D2736" s="153"/>
    </row>
    <row r="2737" spans="4:4" x14ac:dyDescent="0.25">
      <c r="D2737" s="153"/>
    </row>
    <row r="2738" spans="4:4" outlineLevel="1" x14ac:dyDescent="0.25">
      <c r="D2738" s="153"/>
    </row>
    <row r="2739" spans="4:4" outlineLevel="1" x14ac:dyDescent="0.25">
      <c r="D2739" s="153"/>
    </row>
    <row r="2740" spans="4:4" outlineLevel="1" x14ac:dyDescent="0.25">
      <c r="D2740" s="153"/>
    </row>
    <row r="2741" spans="4:4" outlineLevel="1" x14ac:dyDescent="0.25">
      <c r="D2741" s="153"/>
    </row>
    <row r="2742" spans="4:4" x14ac:dyDescent="0.25">
      <c r="D2742" s="153"/>
    </row>
    <row r="2743" spans="4:4" outlineLevel="1" x14ac:dyDescent="0.25">
      <c r="D2743" s="153"/>
    </row>
    <row r="2744" spans="4:4" outlineLevel="1" x14ac:dyDescent="0.25">
      <c r="D2744" s="153"/>
    </row>
    <row r="2745" spans="4:4" outlineLevel="1" x14ac:dyDescent="0.25">
      <c r="D2745" s="153"/>
    </row>
    <row r="2746" spans="4:4" outlineLevel="1" x14ac:dyDescent="0.25">
      <c r="D2746" s="153"/>
    </row>
    <row r="2747" spans="4:4" x14ac:dyDescent="0.25">
      <c r="D2747" s="153"/>
    </row>
    <row r="2748" spans="4:4" outlineLevel="1" x14ac:dyDescent="0.25">
      <c r="D2748" s="153"/>
    </row>
    <row r="2749" spans="4:4" outlineLevel="1" x14ac:dyDescent="0.25">
      <c r="D2749" s="153"/>
    </row>
    <row r="2750" spans="4:4" outlineLevel="1" x14ac:dyDescent="0.25">
      <c r="D2750" s="153"/>
    </row>
    <row r="2751" spans="4:4" outlineLevel="1" x14ac:dyDescent="0.25">
      <c r="D2751" s="153"/>
    </row>
    <row r="2752" spans="4:4" x14ac:dyDescent="0.25">
      <c r="D2752" s="153"/>
    </row>
    <row r="2753" spans="4:4" outlineLevel="1" x14ac:dyDescent="0.25">
      <c r="D2753" s="153"/>
    </row>
    <row r="2754" spans="4:4" outlineLevel="1" x14ac:dyDescent="0.25">
      <c r="D2754" s="153"/>
    </row>
    <row r="2755" spans="4:4" outlineLevel="1" x14ac:dyDescent="0.25">
      <c r="D2755" s="153"/>
    </row>
    <row r="2756" spans="4:4" x14ac:dyDescent="0.25">
      <c r="D2756" s="153"/>
    </row>
    <row r="2757" spans="4:4" outlineLevel="1" x14ac:dyDescent="0.25">
      <c r="D2757" s="153"/>
    </row>
    <row r="2758" spans="4:4" outlineLevel="1" x14ac:dyDescent="0.25">
      <c r="D2758" s="153"/>
    </row>
    <row r="2759" spans="4:4" outlineLevel="1" x14ac:dyDescent="0.25">
      <c r="D2759" s="153"/>
    </row>
    <row r="2760" spans="4:4" outlineLevel="1" x14ac:dyDescent="0.25">
      <c r="D2760" s="153"/>
    </row>
    <row r="2761" spans="4:4" x14ac:dyDescent="0.25">
      <c r="D2761" s="153"/>
    </row>
    <row r="2762" spans="4:4" outlineLevel="1" x14ac:dyDescent="0.25">
      <c r="D2762" s="153"/>
    </row>
    <row r="2763" spans="4:4" outlineLevel="1" x14ac:dyDescent="0.25">
      <c r="D2763" s="153"/>
    </row>
    <row r="2764" spans="4:4" outlineLevel="1" x14ac:dyDescent="0.25">
      <c r="D2764" s="153"/>
    </row>
    <row r="2765" spans="4:4" x14ac:dyDescent="0.25">
      <c r="D2765" s="153"/>
    </row>
    <row r="2766" spans="4:4" outlineLevel="1" x14ac:dyDescent="0.25">
      <c r="D2766" s="153"/>
    </row>
    <row r="2767" spans="4:4" x14ac:dyDescent="0.25">
      <c r="D2767" s="153"/>
    </row>
    <row r="2768" spans="4:4" outlineLevel="1" x14ac:dyDescent="0.25">
      <c r="D2768" s="153"/>
    </row>
    <row r="2769" spans="4:4" outlineLevel="1" x14ac:dyDescent="0.25">
      <c r="D2769" s="153"/>
    </row>
    <row r="2770" spans="4:4" outlineLevel="1" x14ac:dyDescent="0.25">
      <c r="D2770" s="153"/>
    </row>
    <row r="2771" spans="4:4" x14ac:dyDescent="0.25">
      <c r="D2771" s="153"/>
    </row>
    <row r="2772" spans="4:4" outlineLevel="1" x14ac:dyDescent="0.25">
      <c r="D2772" s="153"/>
    </row>
    <row r="2773" spans="4:4" outlineLevel="1" x14ac:dyDescent="0.25">
      <c r="D2773" s="153"/>
    </row>
    <row r="2774" spans="4:4" outlineLevel="1" x14ac:dyDescent="0.25">
      <c r="D2774" s="153"/>
    </row>
    <row r="2775" spans="4:4" x14ac:dyDescent="0.25">
      <c r="D2775" s="153"/>
    </row>
    <row r="2776" spans="4:4" outlineLevel="1" x14ac:dyDescent="0.25">
      <c r="D2776" s="153"/>
    </row>
    <row r="2777" spans="4:4" outlineLevel="1" x14ac:dyDescent="0.25">
      <c r="D2777" s="153"/>
    </row>
    <row r="2778" spans="4:4" outlineLevel="1" x14ac:dyDescent="0.25">
      <c r="D2778" s="153"/>
    </row>
    <row r="2779" spans="4:4" outlineLevel="1" x14ac:dyDescent="0.25">
      <c r="D2779" s="153"/>
    </row>
    <row r="2780" spans="4:4" x14ac:dyDescent="0.25">
      <c r="D2780" s="153"/>
    </row>
    <row r="2781" spans="4:4" outlineLevel="1" x14ac:dyDescent="0.25">
      <c r="D2781" s="153"/>
    </row>
    <row r="2782" spans="4:4" outlineLevel="1" x14ac:dyDescent="0.25">
      <c r="D2782" s="153"/>
    </row>
    <row r="2783" spans="4:4" outlineLevel="1" x14ac:dyDescent="0.25">
      <c r="D2783" s="153"/>
    </row>
    <row r="2784" spans="4:4" outlineLevel="1" x14ac:dyDescent="0.25">
      <c r="D2784" s="153"/>
    </row>
    <row r="2785" spans="4:4" outlineLevel="1" x14ac:dyDescent="0.25">
      <c r="D2785" s="153"/>
    </row>
    <row r="2786" spans="4:4" x14ac:dyDescent="0.25">
      <c r="D2786" s="153"/>
    </row>
    <row r="2787" spans="4:4" outlineLevel="1" x14ac:dyDescent="0.25">
      <c r="D2787" s="153"/>
    </row>
    <row r="2788" spans="4:4" outlineLevel="1" x14ac:dyDescent="0.25">
      <c r="D2788" s="153"/>
    </row>
    <row r="2789" spans="4:4" x14ac:dyDescent="0.25">
      <c r="D2789" s="153"/>
    </row>
    <row r="2790" spans="4:4" outlineLevel="1" x14ac:dyDescent="0.25">
      <c r="D2790" s="153"/>
    </row>
    <row r="2791" spans="4:4" outlineLevel="1" x14ac:dyDescent="0.25">
      <c r="D2791" s="153"/>
    </row>
    <row r="2792" spans="4:4" x14ac:dyDescent="0.25">
      <c r="D2792" s="153"/>
    </row>
    <row r="2793" spans="4:4" outlineLevel="1" x14ac:dyDescent="0.25">
      <c r="D2793" s="153"/>
    </row>
    <row r="2794" spans="4:4" outlineLevel="1" x14ac:dyDescent="0.25">
      <c r="D2794" s="153"/>
    </row>
    <row r="2795" spans="4:4" outlineLevel="1" x14ac:dyDescent="0.25">
      <c r="D2795" s="153"/>
    </row>
    <row r="2796" spans="4:4" x14ac:dyDescent="0.25">
      <c r="D2796" s="153"/>
    </row>
    <row r="2797" spans="4:4" outlineLevel="1" x14ac:dyDescent="0.25">
      <c r="D2797" s="153"/>
    </row>
    <row r="2798" spans="4:4" outlineLevel="1" x14ac:dyDescent="0.25">
      <c r="D2798" s="153"/>
    </row>
    <row r="2799" spans="4:4" outlineLevel="1" x14ac:dyDescent="0.25">
      <c r="D2799" s="153"/>
    </row>
    <row r="2800" spans="4:4" x14ac:dyDescent="0.25">
      <c r="D2800" s="153"/>
    </row>
    <row r="2801" spans="4:4" outlineLevel="1" x14ac:dyDescent="0.25">
      <c r="D2801" s="153"/>
    </row>
    <row r="2802" spans="4:4" outlineLevel="1" x14ac:dyDescent="0.25">
      <c r="D2802" s="153"/>
    </row>
    <row r="2803" spans="4:4" outlineLevel="1" x14ac:dyDescent="0.25">
      <c r="D2803" s="153"/>
    </row>
    <row r="2804" spans="4:4" outlineLevel="1" x14ac:dyDescent="0.25">
      <c r="D2804" s="153"/>
    </row>
    <row r="2805" spans="4:4" outlineLevel="1" x14ac:dyDescent="0.25">
      <c r="D2805" s="153"/>
    </row>
    <row r="2806" spans="4:4" outlineLevel="1" x14ac:dyDescent="0.25">
      <c r="D2806" s="153"/>
    </row>
    <row r="2807" spans="4:4" outlineLevel="1" x14ac:dyDescent="0.25">
      <c r="D2807" s="153"/>
    </row>
    <row r="2808" spans="4:4" outlineLevel="1" x14ac:dyDescent="0.25">
      <c r="D2808" s="153"/>
    </row>
    <row r="2809" spans="4:4" outlineLevel="1" x14ac:dyDescent="0.25">
      <c r="D2809" s="153"/>
    </row>
    <row r="2810" spans="4:4" x14ac:dyDescent="0.25">
      <c r="D2810" s="153"/>
    </row>
    <row r="2811" spans="4:4" outlineLevel="1" x14ac:dyDescent="0.25">
      <c r="D2811" s="153"/>
    </row>
    <row r="2812" spans="4:4" outlineLevel="1" x14ac:dyDescent="0.25">
      <c r="D2812" s="153"/>
    </row>
    <row r="2813" spans="4:4" outlineLevel="1" x14ac:dyDescent="0.25">
      <c r="D2813" s="153"/>
    </row>
    <row r="2814" spans="4:4" outlineLevel="1" x14ac:dyDescent="0.25">
      <c r="D2814" s="153"/>
    </row>
    <row r="2815" spans="4:4" outlineLevel="1" x14ac:dyDescent="0.25">
      <c r="D2815" s="153"/>
    </row>
    <row r="2816" spans="4:4" outlineLevel="1" x14ac:dyDescent="0.25">
      <c r="D2816" s="153"/>
    </row>
    <row r="2817" spans="4:4" x14ac:dyDescent="0.25">
      <c r="D2817" s="153"/>
    </row>
    <row r="2818" spans="4:4" outlineLevel="1" x14ac:dyDescent="0.25">
      <c r="D2818" s="153"/>
    </row>
    <row r="2819" spans="4:4" outlineLevel="1" x14ac:dyDescent="0.25">
      <c r="D2819" s="153"/>
    </row>
    <row r="2820" spans="4:4" outlineLevel="1" x14ac:dyDescent="0.25">
      <c r="D2820" s="153"/>
    </row>
    <row r="2821" spans="4:4" x14ac:dyDescent="0.25">
      <c r="D2821" s="153"/>
    </row>
    <row r="2822" spans="4:4" outlineLevel="1" x14ac:dyDescent="0.25">
      <c r="D2822" s="153"/>
    </row>
    <row r="2823" spans="4:4" outlineLevel="1" x14ac:dyDescent="0.25">
      <c r="D2823" s="153"/>
    </row>
    <row r="2824" spans="4:4" x14ac:dyDescent="0.25">
      <c r="D2824" s="153"/>
    </row>
    <row r="2825" spans="4:4" outlineLevel="1" x14ac:dyDescent="0.25">
      <c r="D2825" s="153"/>
    </row>
    <row r="2826" spans="4:4" outlineLevel="1" x14ac:dyDescent="0.25">
      <c r="D2826" s="153"/>
    </row>
    <row r="2827" spans="4:4" outlineLevel="1" x14ac:dyDescent="0.25">
      <c r="D2827" s="153"/>
    </row>
    <row r="2828" spans="4:4" x14ac:dyDescent="0.25">
      <c r="D2828" s="153"/>
    </row>
    <row r="2829" spans="4:4" outlineLevel="1" x14ac:dyDescent="0.25">
      <c r="D2829" s="153"/>
    </row>
    <row r="2830" spans="4:4" x14ac:dyDescent="0.25">
      <c r="D2830" s="153"/>
    </row>
    <row r="2831" spans="4:4" outlineLevel="1" x14ac:dyDescent="0.25">
      <c r="D2831" s="153"/>
    </row>
    <row r="2832" spans="4:4" x14ac:dyDescent="0.25">
      <c r="D2832" s="153"/>
    </row>
    <row r="2833" spans="4:4" outlineLevel="1" x14ac:dyDescent="0.25">
      <c r="D2833" s="153"/>
    </row>
    <row r="2834" spans="4:4" x14ac:dyDescent="0.25">
      <c r="D2834" s="153"/>
    </row>
    <row r="2835" spans="4:4" outlineLevel="1" x14ac:dyDescent="0.25">
      <c r="D2835" s="153"/>
    </row>
    <row r="2836" spans="4:4" x14ac:dyDescent="0.25">
      <c r="D2836" s="153"/>
    </row>
    <row r="2837" spans="4:4" outlineLevel="1" x14ac:dyDescent="0.25">
      <c r="D2837" s="153"/>
    </row>
    <row r="2838" spans="4:4" x14ac:dyDescent="0.25">
      <c r="D2838" s="153"/>
    </row>
    <row r="2839" spans="4:4" outlineLevel="1" x14ac:dyDescent="0.25">
      <c r="D2839" s="153"/>
    </row>
    <row r="2840" spans="4:4" x14ac:dyDescent="0.25">
      <c r="D2840" s="153"/>
    </row>
    <row r="2841" spans="4:4" outlineLevel="1" x14ac:dyDescent="0.25">
      <c r="D2841" s="153"/>
    </row>
    <row r="2842" spans="4:4" outlineLevel="1" x14ac:dyDescent="0.25">
      <c r="D2842" s="153"/>
    </row>
    <row r="2843" spans="4:4" outlineLevel="1" x14ac:dyDescent="0.25">
      <c r="D2843" s="153"/>
    </row>
    <row r="2844" spans="4:4" outlineLevel="1" x14ac:dyDescent="0.25">
      <c r="D2844" s="153"/>
    </row>
    <row r="2845" spans="4:4" outlineLevel="1" x14ac:dyDescent="0.25">
      <c r="D2845" s="153"/>
    </row>
    <row r="2846" spans="4:4" outlineLevel="1" x14ac:dyDescent="0.25">
      <c r="D2846" s="153"/>
    </row>
    <row r="2847" spans="4:4" x14ac:dyDescent="0.25">
      <c r="D2847" s="153"/>
    </row>
    <row r="2848" spans="4:4" outlineLevel="1" x14ac:dyDescent="0.25">
      <c r="D2848" s="153"/>
    </row>
    <row r="2849" spans="4:4" outlineLevel="1" x14ac:dyDescent="0.25">
      <c r="D2849" s="153"/>
    </row>
    <row r="2850" spans="4:4" outlineLevel="1" x14ac:dyDescent="0.25">
      <c r="D2850" s="153"/>
    </row>
    <row r="2851" spans="4:4" outlineLevel="1" x14ac:dyDescent="0.25">
      <c r="D2851" s="153"/>
    </row>
    <row r="2852" spans="4:4" outlineLevel="1" x14ac:dyDescent="0.25">
      <c r="D2852" s="153"/>
    </row>
    <row r="2853" spans="4:4" outlineLevel="1" x14ac:dyDescent="0.25">
      <c r="D2853" s="153"/>
    </row>
    <row r="2854" spans="4:4" x14ac:dyDescent="0.25">
      <c r="D2854" s="153"/>
    </row>
    <row r="2855" spans="4:4" outlineLevel="1" x14ac:dyDescent="0.25">
      <c r="D2855" s="153"/>
    </row>
    <row r="2856" spans="4:4" outlineLevel="1" x14ac:dyDescent="0.25">
      <c r="D2856" s="153"/>
    </row>
    <row r="2857" spans="4:4" outlineLevel="1" x14ac:dyDescent="0.25">
      <c r="D2857" s="153"/>
    </row>
    <row r="2858" spans="4:4" outlineLevel="1" x14ac:dyDescent="0.25">
      <c r="D2858" s="153"/>
    </row>
    <row r="2859" spans="4:4" outlineLevel="1" x14ac:dyDescent="0.25">
      <c r="D2859" s="153"/>
    </row>
    <row r="2860" spans="4:4" outlineLevel="1" x14ac:dyDescent="0.25">
      <c r="D2860" s="153"/>
    </row>
    <row r="2861" spans="4:4" x14ac:dyDescent="0.25">
      <c r="D2861" s="153"/>
    </row>
    <row r="2862" spans="4:4" outlineLevel="1" x14ac:dyDescent="0.25">
      <c r="D2862" s="153"/>
    </row>
    <row r="2863" spans="4:4" outlineLevel="1" x14ac:dyDescent="0.25">
      <c r="D2863" s="153"/>
    </row>
    <row r="2864" spans="4:4" outlineLevel="1" x14ac:dyDescent="0.25">
      <c r="D2864" s="153"/>
    </row>
    <row r="2865" spans="4:4" x14ac:dyDescent="0.25">
      <c r="D2865" s="153"/>
    </row>
    <row r="2866" spans="4:4" outlineLevel="1" x14ac:dyDescent="0.25">
      <c r="D2866" s="153"/>
    </row>
    <row r="2867" spans="4:4" outlineLevel="1" x14ac:dyDescent="0.25">
      <c r="D2867" s="153"/>
    </row>
    <row r="2868" spans="4:4" outlineLevel="1" x14ac:dyDescent="0.25">
      <c r="D2868" s="153"/>
    </row>
    <row r="2869" spans="4:4" x14ac:dyDescent="0.25">
      <c r="D2869" s="153"/>
    </row>
    <row r="2870" spans="4:4" outlineLevel="1" x14ac:dyDescent="0.25">
      <c r="D2870" s="153"/>
    </row>
    <row r="2871" spans="4:4" outlineLevel="1" x14ac:dyDescent="0.25">
      <c r="D2871" s="153"/>
    </row>
    <row r="2872" spans="4:4" outlineLevel="1" x14ac:dyDescent="0.25">
      <c r="D2872" s="153"/>
    </row>
    <row r="2873" spans="4:4" x14ac:dyDescent="0.25">
      <c r="D2873" s="153"/>
    </row>
    <row r="2874" spans="4:4" outlineLevel="1" x14ac:dyDescent="0.25">
      <c r="D2874" s="153"/>
    </row>
    <row r="2875" spans="4:4" outlineLevel="1" x14ac:dyDescent="0.25">
      <c r="D2875" s="153"/>
    </row>
    <row r="2876" spans="4:4" outlineLevel="1" x14ac:dyDescent="0.25">
      <c r="D2876" s="153"/>
    </row>
    <row r="2877" spans="4:4" outlineLevel="1" x14ac:dyDescent="0.25">
      <c r="D2877" s="153"/>
    </row>
    <row r="2878" spans="4:4" outlineLevel="1" x14ac:dyDescent="0.25">
      <c r="D2878" s="153"/>
    </row>
    <row r="2879" spans="4:4" outlineLevel="1" x14ac:dyDescent="0.25">
      <c r="D2879" s="153"/>
    </row>
    <row r="2880" spans="4:4" outlineLevel="1" x14ac:dyDescent="0.25">
      <c r="D2880" s="153"/>
    </row>
    <row r="2881" spans="4:4" x14ac:dyDescent="0.25">
      <c r="D2881" s="153"/>
    </row>
    <row r="2882" spans="4:4" outlineLevel="1" x14ac:dyDescent="0.25">
      <c r="D2882" s="153"/>
    </row>
    <row r="2883" spans="4:4" outlineLevel="1" x14ac:dyDescent="0.25">
      <c r="D2883" s="153"/>
    </row>
    <row r="2884" spans="4:4" outlineLevel="1" x14ac:dyDescent="0.25">
      <c r="D2884" s="153"/>
    </row>
    <row r="2885" spans="4:4" outlineLevel="1" x14ac:dyDescent="0.25">
      <c r="D2885" s="153"/>
    </row>
    <row r="2886" spans="4:4" x14ac:dyDescent="0.25">
      <c r="D2886" s="153"/>
    </row>
    <row r="2887" spans="4:4" outlineLevel="1" x14ac:dyDescent="0.25">
      <c r="D2887" s="153"/>
    </row>
    <row r="2888" spans="4:4" x14ac:dyDescent="0.25">
      <c r="D2888" s="153"/>
    </row>
    <row r="2889" spans="4:4" outlineLevel="1" x14ac:dyDescent="0.25">
      <c r="D2889" s="153"/>
    </row>
    <row r="2890" spans="4:4" x14ac:dyDescent="0.25">
      <c r="D2890" s="153"/>
    </row>
    <row r="2891" spans="4:4" outlineLevel="1" x14ac:dyDescent="0.25">
      <c r="D2891" s="153"/>
    </row>
    <row r="2892" spans="4:4" outlineLevel="1" x14ac:dyDescent="0.25">
      <c r="D2892" s="153"/>
    </row>
    <row r="2893" spans="4:4" outlineLevel="1" x14ac:dyDescent="0.25">
      <c r="D2893" s="153"/>
    </row>
    <row r="2894" spans="4:4" outlineLevel="1" x14ac:dyDescent="0.25">
      <c r="D2894" s="153"/>
    </row>
    <row r="2895" spans="4:4" outlineLevel="1" x14ac:dyDescent="0.25">
      <c r="D2895" s="153"/>
    </row>
    <row r="2896" spans="4:4" outlineLevel="1" x14ac:dyDescent="0.25">
      <c r="D2896" s="153"/>
    </row>
    <row r="2897" spans="4:4" x14ac:dyDescent="0.25">
      <c r="D2897" s="153"/>
    </row>
    <row r="2898" spans="4:4" outlineLevel="1" x14ac:dyDescent="0.25">
      <c r="D2898" s="153"/>
    </row>
    <row r="2899" spans="4:4" x14ac:dyDescent="0.25">
      <c r="D2899" s="153"/>
    </row>
    <row r="2900" spans="4:4" outlineLevel="1" x14ac:dyDescent="0.25">
      <c r="D2900" s="153"/>
    </row>
    <row r="2901" spans="4:4" x14ac:dyDescent="0.25">
      <c r="D2901" s="153"/>
    </row>
    <row r="2902" spans="4:4" outlineLevel="1" x14ac:dyDescent="0.25">
      <c r="D2902" s="153"/>
    </row>
    <row r="2903" spans="4:4" x14ac:dyDescent="0.25">
      <c r="D2903" s="153"/>
    </row>
    <row r="2904" spans="4:4" outlineLevel="1" x14ac:dyDescent="0.25">
      <c r="D2904" s="153"/>
    </row>
    <row r="2905" spans="4:4" outlineLevel="1" x14ac:dyDescent="0.25">
      <c r="D2905" s="153"/>
    </row>
    <row r="2906" spans="4:4" outlineLevel="1" x14ac:dyDescent="0.25">
      <c r="D2906" s="153"/>
    </row>
    <row r="2907" spans="4:4" x14ac:dyDescent="0.25">
      <c r="D2907" s="153"/>
    </row>
    <row r="2908" spans="4:4" outlineLevel="1" x14ac:dyDescent="0.25">
      <c r="D2908" s="153"/>
    </row>
    <row r="2909" spans="4:4" outlineLevel="1" x14ac:dyDescent="0.25">
      <c r="D2909" s="153"/>
    </row>
    <row r="2910" spans="4:4" x14ac:dyDescent="0.25">
      <c r="D2910" s="153"/>
    </row>
    <row r="2911" spans="4:4" outlineLevel="1" x14ac:dyDescent="0.25">
      <c r="D2911" s="153"/>
    </row>
    <row r="2912" spans="4:4" x14ac:dyDescent="0.25">
      <c r="D2912" s="153"/>
    </row>
    <row r="2913" spans="4:4" outlineLevel="1" x14ac:dyDescent="0.25">
      <c r="D2913" s="153"/>
    </row>
    <row r="2914" spans="4:4" outlineLevel="1" x14ac:dyDescent="0.25">
      <c r="D2914" s="153"/>
    </row>
    <row r="2915" spans="4:4" outlineLevel="1" x14ac:dyDescent="0.25">
      <c r="D2915" s="153"/>
    </row>
    <row r="2916" spans="4:4" x14ac:dyDescent="0.25">
      <c r="D2916" s="153"/>
    </row>
    <row r="2917" spans="4:4" outlineLevel="1" x14ac:dyDescent="0.25">
      <c r="D2917" s="153"/>
    </row>
    <row r="2918" spans="4:4" outlineLevel="1" x14ac:dyDescent="0.25">
      <c r="D2918" s="153"/>
    </row>
    <row r="2919" spans="4:4" outlineLevel="1" x14ac:dyDescent="0.25">
      <c r="D2919" s="153"/>
    </row>
    <row r="2920" spans="4:4" outlineLevel="1" x14ac:dyDescent="0.25">
      <c r="D2920" s="153"/>
    </row>
    <row r="2921" spans="4:4" outlineLevel="1" x14ac:dyDescent="0.25">
      <c r="D2921" s="153"/>
    </row>
    <row r="2922" spans="4:4" x14ac:dyDescent="0.25">
      <c r="D2922" s="153"/>
    </row>
    <row r="2923" spans="4:4" outlineLevel="1" x14ac:dyDescent="0.25">
      <c r="D2923" s="153"/>
    </row>
    <row r="2924" spans="4:4" outlineLevel="1" x14ac:dyDescent="0.25">
      <c r="D2924" s="153"/>
    </row>
    <row r="2925" spans="4:4" outlineLevel="1" x14ac:dyDescent="0.25">
      <c r="D2925" s="153"/>
    </row>
    <row r="2926" spans="4:4" outlineLevel="1" x14ac:dyDescent="0.25">
      <c r="D2926" s="153"/>
    </row>
    <row r="2927" spans="4:4" outlineLevel="1" x14ac:dyDescent="0.25">
      <c r="D2927" s="153"/>
    </row>
    <row r="2928" spans="4:4" x14ac:dyDescent="0.25">
      <c r="D2928" s="153"/>
    </row>
    <row r="2929" spans="4:4" outlineLevel="1" x14ac:dyDescent="0.25">
      <c r="D2929" s="153"/>
    </row>
    <row r="2930" spans="4:4" outlineLevel="1" x14ac:dyDescent="0.25">
      <c r="D2930" s="153"/>
    </row>
    <row r="2931" spans="4:4" outlineLevel="1" x14ac:dyDescent="0.25">
      <c r="D2931" s="153"/>
    </row>
    <row r="2932" spans="4:4" outlineLevel="1" x14ac:dyDescent="0.25">
      <c r="D2932" s="153"/>
    </row>
    <row r="2933" spans="4:4" outlineLevel="1" x14ac:dyDescent="0.25">
      <c r="D2933" s="153"/>
    </row>
    <row r="2934" spans="4:4" x14ac:dyDescent="0.25">
      <c r="D2934" s="153"/>
    </row>
    <row r="2935" spans="4:4" outlineLevel="1" x14ac:dyDescent="0.25">
      <c r="D2935" s="153"/>
    </row>
    <row r="2936" spans="4:4" outlineLevel="1" x14ac:dyDescent="0.25">
      <c r="D2936" s="153"/>
    </row>
    <row r="2937" spans="4:4" outlineLevel="1" x14ac:dyDescent="0.25">
      <c r="D2937" s="153"/>
    </row>
    <row r="2938" spans="4:4" outlineLevel="1" x14ac:dyDescent="0.25">
      <c r="D2938" s="153"/>
    </row>
    <row r="2939" spans="4:4" outlineLevel="1" x14ac:dyDescent="0.25">
      <c r="D2939" s="153"/>
    </row>
    <row r="2940" spans="4:4" x14ac:dyDescent="0.25">
      <c r="D2940" s="153"/>
    </row>
    <row r="2941" spans="4:4" outlineLevel="1" x14ac:dyDescent="0.25">
      <c r="D2941" s="153"/>
    </row>
    <row r="2942" spans="4:4" x14ac:dyDescent="0.25">
      <c r="D2942" s="153"/>
    </row>
    <row r="2943" spans="4:4" outlineLevel="1" x14ac:dyDescent="0.25">
      <c r="D2943" s="153"/>
    </row>
    <row r="2944" spans="4:4" outlineLevel="1" x14ac:dyDescent="0.25">
      <c r="D2944" s="153"/>
    </row>
    <row r="2945" spans="4:4" x14ac:dyDescent="0.25">
      <c r="D2945" s="153"/>
    </row>
    <row r="2946" spans="4:4" outlineLevel="1" x14ac:dyDescent="0.25">
      <c r="D2946" s="153"/>
    </row>
    <row r="2947" spans="4:4" outlineLevel="1" x14ac:dyDescent="0.25">
      <c r="D2947" s="153"/>
    </row>
    <row r="2948" spans="4:4" x14ac:dyDescent="0.25">
      <c r="D2948" s="153"/>
    </row>
    <row r="2949" spans="4:4" outlineLevel="1" x14ac:dyDescent="0.25">
      <c r="D2949" s="153"/>
    </row>
    <row r="2950" spans="4:4" outlineLevel="1" x14ac:dyDescent="0.25">
      <c r="D2950" s="153"/>
    </row>
    <row r="2951" spans="4:4" x14ac:dyDescent="0.25">
      <c r="D2951" s="153"/>
    </row>
    <row r="2952" spans="4:4" outlineLevel="1" x14ac:dyDescent="0.25">
      <c r="D2952" s="153"/>
    </row>
    <row r="2953" spans="4:4" outlineLevel="1" x14ac:dyDescent="0.25">
      <c r="D2953" s="153"/>
    </row>
    <row r="2954" spans="4:4" outlineLevel="1" x14ac:dyDescent="0.25">
      <c r="D2954" s="153"/>
    </row>
    <row r="2955" spans="4:4" x14ac:dyDescent="0.25">
      <c r="D2955" s="153"/>
    </row>
    <row r="2956" spans="4:4" outlineLevel="1" x14ac:dyDescent="0.25">
      <c r="D2956" s="153"/>
    </row>
    <row r="2957" spans="4:4" x14ac:dyDescent="0.25">
      <c r="D2957" s="153"/>
    </row>
    <row r="2958" spans="4:4" outlineLevel="1" x14ac:dyDescent="0.25">
      <c r="D2958" s="153"/>
    </row>
    <row r="2959" spans="4:4" outlineLevel="1" x14ac:dyDescent="0.25">
      <c r="D2959" s="153"/>
    </row>
    <row r="2960" spans="4:4" outlineLevel="1" x14ac:dyDescent="0.25">
      <c r="D2960" s="153"/>
    </row>
    <row r="2961" spans="4:4" outlineLevel="1" x14ac:dyDescent="0.25">
      <c r="D2961" s="153"/>
    </row>
    <row r="2962" spans="4:4" outlineLevel="1" x14ac:dyDescent="0.25">
      <c r="D2962" s="153"/>
    </row>
    <row r="2963" spans="4:4" x14ac:dyDescent="0.25">
      <c r="D2963" s="153"/>
    </row>
    <row r="2964" spans="4:4" outlineLevel="1" x14ac:dyDescent="0.25">
      <c r="D2964" s="153"/>
    </row>
    <row r="2965" spans="4:4" outlineLevel="1" x14ac:dyDescent="0.25">
      <c r="D2965" s="153"/>
    </row>
    <row r="2966" spans="4:4" outlineLevel="1" x14ac:dyDescent="0.25">
      <c r="D2966" s="153"/>
    </row>
    <row r="2967" spans="4:4" outlineLevel="1" x14ac:dyDescent="0.25">
      <c r="D2967" s="153"/>
    </row>
    <row r="2968" spans="4:4" outlineLevel="1" x14ac:dyDescent="0.25">
      <c r="D2968" s="153"/>
    </row>
    <row r="2969" spans="4:4" outlineLevel="1" x14ac:dyDescent="0.25">
      <c r="D2969" s="153"/>
    </row>
    <row r="2970" spans="4:4" outlineLevel="1" x14ac:dyDescent="0.25">
      <c r="D2970" s="153"/>
    </row>
    <row r="2971" spans="4:4" outlineLevel="1" x14ac:dyDescent="0.25">
      <c r="D2971" s="153"/>
    </row>
    <row r="2972" spans="4:4" outlineLevel="1" x14ac:dyDescent="0.25">
      <c r="D2972" s="153"/>
    </row>
    <row r="2973" spans="4:4" outlineLevel="1" x14ac:dyDescent="0.25">
      <c r="D2973" s="153"/>
    </row>
    <row r="2974" spans="4:4" outlineLevel="1" x14ac:dyDescent="0.25">
      <c r="D2974" s="153"/>
    </row>
    <row r="2975" spans="4:4" outlineLevel="1" x14ac:dyDescent="0.25">
      <c r="D2975" s="153"/>
    </row>
    <row r="2976" spans="4:4" outlineLevel="1" x14ac:dyDescent="0.25">
      <c r="D2976" s="153"/>
    </row>
    <row r="2977" spans="4:4" outlineLevel="1" x14ac:dyDescent="0.25">
      <c r="D2977" s="153"/>
    </row>
    <row r="2978" spans="4:4" x14ac:dyDescent="0.25">
      <c r="D2978" s="153"/>
    </row>
    <row r="2979" spans="4:4" outlineLevel="1" x14ac:dyDescent="0.25">
      <c r="D2979" s="153"/>
    </row>
    <row r="2980" spans="4:4" outlineLevel="1" x14ac:dyDescent="0.25">
      <c r="D2980" s="153"/>
    </row>
    <row r="2981" spans="4:4" outlineLevel="1" x14ac:dyDescent="0.25">
      <c r="D2981" s="153"/>
    </row>
    <row r="2982" spans="4:4" outlineLevel="1" x14ac:dyDescent="0.25">
      <c r="D2982" s="153"/>
    </row>
    <row r="2983" spans="4:4" outlineLevel="1" x14ac:dyDescent="0.25">
      <c r="D2983" s="153"/>
    </row>
    <row r="2984" spans="4:4" outlineLevel="1" x14ac:dyDescent="0.25">
      <c r="D2984" s="153"/>
    </row>
    <row r="2985" spans="4:4" outlineLevel="1" x14ac:dyDescent="0.25">
      <c r="D2985" s="153"/>
    </row>
    <row r="2986" spans="4:4" outlineLevel="1" x14ac:dyDescent="0.25">
      <c r="D2986" s="153"/>
    </row>
    <row r="2987" spans="4:4" outlineLevel="1" x14ac:dyDescent="0.25">
      <c r="D2987" s="153"/>
    </row>
    <row r="2988" spans="4:4" outlineLevel="1" x14ac:dyDescent="0.25">
      <c r="D2988" s="153"/>
    </row>
    <row r="2989" spans="4:4" outlineLevel="1" x14ac:dyDescent="0.25">
      <c r="D2989" s="153"/>
    </row>
    <row r="2990" spans="4:4" outlineLevel="1" x14ac:dyDescent="0.25">
      <c r="D2990" s="153"/>
    </row>
    <row r="2991" spans="4:4" outlineLevel="1" x14ac:dyDescent="0.25">
      <c r="D2991" s="153"/>
    </row>
    <row r="2992" spans="4:4" outlineLevel="1" x14ac:dyDescent="0.25">
      <c r="D2992" s="153"/>
    </row>
    <row r="2993" spans="4:4" x14ac:dyDescent="0.25">
      <c r="D2993" s="153"/>
    </row>
    <row r="2994" spans="4:4" outlineLevel="1" x14ac:dyDescent="0.25">
      <c r="D2994" s="153"/>
    </row>
    <row r="2995" spans="4:4" outlineLevel="1" x14ac:dyDescent="0.25">
      <c r="D2995" s="153"/>
    </row>
    <row r="2996" spans="4:4" outlineLevel="1" x14ac:dyDescent="0.25">
      <c r="D2996" s="153"/>
    </row>
    <row r="2997" spans="4:4" outlineLevel="1" x14ac:dyDescent="0.25">
      <c r="D2997" s="153"/>
    </row>
    <row r="2998" spans="4:4" outlineLevel="1" x14ac:dyDescent="0.25">
      <c r="D2998" s="153"/>
    </row>
    <row r="2999" spans="4:4" outlineLevel="1" x14ac:dyDescent="0.25">
      <c r="D2999" s="153"/>
    </row>
    <row r="3000" spans="4:4" outlineLevel="1" x14ac:dyDescent="0.25">
      <c r="D3000" s="153"/>
    </row>
    <row r="3001" spans="4:4" outlineLevel="1" x14ac:dyDescent="0.25">
      <c r="D3001" s="153"/>
    </row>
    <row r="3002" spans="4:4" outlineLevel="1" x14ac:dyDescent="0.25">
      <c r="D3002" s="153"/>
    </row>
    <row r="3003" spans="4:4" outlineLevel="1" x14ac:dyDescent="0.25">
      <c r="D3003" s="153"/>
    </row>
    <row r="3004" spans="4:4" outlineLevel="1" x14ac:dyDescent="0.25">
      <c r="D3004" s="153"/>
    </row>
    <row r="3005" spans="4:4" outlineLevel="1" x14ac:dyDescent="0.25">
      <c r="D3005" s="153"/>
    </row>
    <row r="3006" spans="4:4" outlineLevel="1" x14ac:dyDescent="0.25">
      <c r="D3006" s="153"/>
    </row>
    <row r="3007" spans="4:4" outlineLevel="1" x14ac:dyDescent="0.25">
      <c r="D3007" s="153"/>
    </row>
    <row r="3008" spans="4:4" x14ac:dyDescent="0.25">
      <c r="D3008" s="153"/>
    </row>
    <row r="3009" spans="4:4" outlineLevel="1" x14ac:dyDescent="0.25">
      <c r="D3009" s="153"/>
    </row>
    <row r="3010" spans="4:4" outlineLevel="1" x14ac:dyDescent="0.25">
      <c r="D3010" s="153"/>
    </row>
    <row r="3011" spans="4:4" outlineLevel="1" x14ac:dyDescent="0.25">
      <c r="D3011" s="153"/>
    </row>
    <row r="3012" spans="4:4" outlineLevel="1" x14ac:dyDescent="0.25">
      <c r="D3012" s="153"/>
    </row>
    <row r="3013" spans="4:4" outlineLevel="1" x14ac:dyDescent="0.25">
      <c r="D3013" s="153"/>
    </row>
    <row r="3014" spans="4:4" outlineLevel="1" x14ac:dyDescent="0.25">
      <c r="D3014" s="153"/>
    </row>
    <row r="3015" spans="4:4" x14ac:dyDescent="0.25">
      <c r="D3015" s="153"/>
    </row>
    <row r="3016" spans="4:4" outlineLevel="1" x14ac:dyDescent="0.25">
      <c r="D3016" s="153"/>
    </row>
    <row r="3017" spans="4:4" outlineLevel="1" x14ac:dyDescent="0.25">
      <c r="D3017" s="153"/>
    </row>
    <row r="3018" spans="4:4" outlineLevel="1" x14ac:dyDescent="0.25">
      <c r="D3018" s="153"/>
    </row>
    <row r="3019" spans="4:4" outlineLevel="1" x14ac:dyDescent="0.25">
      <c r="D3019" s="153"/>
    </row>
    <row r="3020" spans="4:4" outlineLevel="1" x14ac:dyDescent="0.25">
      <c r="D3020" s="153"/>
    </row>
    <row r="3021" spans="4:4" x14ac:dyDescent="0.25">
      <c r="D3021" s="153"/>
    </row>
    <row r="3022" spans="4:4" outlineLevel="1" x14ac:dyDescent="0.25">
      <c r="D3022" s="153"/>
    </row>
    <row r="3023" spans="4:4" outlineLevel="1" x14ac:dyDescent="0.25">
      <c r="D3023" s="153"/>
    </row>
    <row r="3024" spans="4:4" outlineLevel="1" x14ac:dyDescent="0.25">
      <c r="D3024" s="153"/>
    </row>
    <row r="3025" spans="4:4" outlineLevel="1" x14ac:dyDescent="0.25">
      <c r="D3025" s="153"/>
    </row>
    <row r="3026" spans="4:4" outlineLevel="1" x14ac:dyDescent="0.25">
      <c r="D3026" s="153"/>
    </row>
    <row r="3027" spans="4:4" outlineLevel="1" x14ac:dyDescent="0.25">
      <c r="D3027" s="153"/>
    </row>
    <row r="3028" spans="4:4" outlineLevel="1" x14ac:dyDescent="0.25">
      <c r="D3028" s="153"/>
    </row>
    <row r="3029" spans="4:4" x14ac:dyDescent="0.25">
      <c r="D3029" s="153"/>
    </row>
    <row r="3030" spans="4:4" outlineLevel="1" x14ac:dyDescent="0.25">
      <c r="D3030" s="153"/>
    </row>
    <row r="3031" spans="4:4" outlineLevel="1" x14ac:dyDescent="0.25">
      <c r="D3031" s="153"/>
    </row>
    <row r="3032" spans="4:4" outlineLevel="1" x14ac:dyDescent="0.25">
      <c r="D3032" s="153"/>
    </row>
    <row r="3033" spans="4:4" outlineLevel="1" x14ac:dyDescent="0.25">
      <c r="D3033" s="153"/>
    </row>
    <row r="3034" spans="4:4" outlineLevel="1" x14ac:dyDescent="0.25">
      <c r="D3034" s="153"/>
    </row>
    <row r="3035" spans="4:4" outlineLevel="1" x14ac:dyDescent="0.25">
      <c r="D3035" s="153"/>
    </row>
    <row r="3036" spans="4:4" outlineLevel="1" x14ac:dyDescent="0.25">
      <c r="D3036" s="153"/>
    </row>
    <row r="3037" spans="4:4" outlineLevel="1" x14ac:dyDescent="0.25">
      <c r="D3037" s="153"/>
    </row>
    <row r="3038" spans="4:4" outlineLevel="1" x14ac:dyDescent="0.25">
      <c r="D3038" s="153"/>
    </row>
    <row r="3039" spans="4:4" outlineLevel="1" x14ac:dyDescent="0.25">
      <c r="D3039" s="153"/>
    </row>
    <row r="3040" spans="4:4" x14ac:dyDescent="0.25">
      <c r="D3040" s="153"/>
    </row>
    <row r="3041" spans="4:4" outlineLevel="1" x14ac:dyDescent="0.25">
      <c r="D3041" s="153"/>
    </row>
    <row r="3042" spans="4:4" outlineLevel="1" x14ac:dyDescent="0.25">
      <c r="D3042" s="153"/>
    </row>
    <row r="3043" spans="4:4" outlineLevel="1" x14ac:dyDescent="0.25">
      <c r="D3043" s="153"/>
    </row>
    <row r="3044" spans="4:4" outlineLevel="1" x14ac:dyDescent="0.25">
      <c r="D3044" s="153"/>
    </row>
    <row r="3045" spans="4:4" outlineLevel="1" x14ac:dyDescent="0.25">
      <c r="D3045" s="153"/>
    </row>
    <row r="3046" spans="4:4" outlineLevel="1" x14ac:dyDescent="0.25">
      <c r="D3046" s="153"/>
    </row>
    <row r="3047" spans="4:4" outlineLevel="1" x14ac:dyDescent="0.25">
      <c r="D3047" s="153"/>
    </row>
    <row r="3048" spans="4:4" x14ac:dyDescent="0.25">
      <c r="D3048" s="153"/>
    </row>
    <row r="3049" spans="4:4" outlineLevel="1" x14ac:dyDescent="0.25">
      <c r="D3049" s="153"/>
    </row>
    <row r="3050" spans="4:4" outlineLevel="1" x14ac:dyDescent="0.25">
      <c r="D3050" s="153"/>
    </row>
    <row r="3051" spans="4:4" outlineLevel="1" x14ac:dyDescent="0.25">
      <c r="D3051" s="153"/>
    </row>
    <row r="3052" spans="4:4" outlineLevel="1" x14ac:dyDescent="0.25">
      <c r="D3052" s="153"/>
    </row>
    <row r="3053" spans="4:4" outlineLevel="1" x14ac:dyDescent="0.25">
      <c r="D3053" s="153"/>
    </row>
    <row r="3054" spans="4:4" outlineLevel="1" x14ac:dyDescent="0.25">
      <c r="D3054" s="153"/>
    </row>
    <row r="3055" spans="4:4" x14ac:dyDescent="0.25">
      <c r="D3055" s="153"/>
    </row>
    <row r="3056" spans="4:4" outlineLevel="1" x14ac:dyDescent="0.25">
      <c r="D3056" s="153"/>
    </row>
    <row r="3057" spans="4:4" outlineLevel="1" x14ac:dyDescent="0.25">
      <c r="D3057" s="153"/>
    </row>
    <row r="3058" spans="4:4" outlineLevel="1" x14ac:dyDescent="0.25">
      <c r="D3058" s="153"/>
    </row>
    <row r="3059" spans="4:4" outlineLevel="1" x14ac:dyDescent="0.25">
      <c r="D3059" s="153"/>
    </row>
    <row r="3060" spans="4:4" outlineLevel="1" x14ac:dyDescent="0.25">
      <c r="D3060" s="153"/>
    </row>
    <row r="3061" spans="4:4" x14ac:dyDescent="0.25">
      <c r="D3061" s="153"/>
    </row>
    <row r="3062" spans="4:4" outlineLevel="1" x14ac:dyDescent="0.25">
      <c r="D3062" s="153"/>
    </row>
    <row r="3063" spans="4:4" outlineLevel="1" x14ac:dyDescent="0.25">
      <c r="D3063" s="153"/>
    </row>
    <row r="3064" spans="4:4" outlineLevel="1" x14ac:dyDescent="0.25">
      <c r="D3064" s="153"/>
    </row>
    <row r="3065" spans="4:4" x14ac:dyDescent="0.25">
      <c r="D3065" s="153"/>
    </row>
    <row r="3066" spans="4:4" outlineLevel="1" x14ac:dyDescent="0.25">
      <c r="D3066" s="153"/>
    </row>
    <row r="3067" spans="4:4" outlineLevel="1" x14ac:dyDescent="0.25">
      <c r="D3067" s="153"/>
    </row>
    <row r="3068" spans="4:4" outlineLevel="1" x14ac:dyDescent="0.25">
      <c r="D3068" s="153"/>
    </row>
    <row r="3069" spans="4:4" outlineLevel="1" x14ac:dyDescent="0.25">
      <c r="D3069" s="153"/>
    </row>
    <row r="3070" spans="4:4" outlineLevel="1" x14ac:dyDescent="0.25">
      <c r="D3070" s="153"/>
    </row>
    <row r="3071" spans="4:4" outlineLevel="1" x14ac:dyDescent="0.25">
      <c r="D3071" s="153"/>
    </row>
    <row r="3072" spans="4:4" outlineLevel="1" x14ac:dyDescent="0.25">
      <c r="D3072" s="153"/>
    </row>
    <row r="3073" spans="4:4" outlineLevel="1" x14ac:dyDescent="0.25">
      <c r="D3073" s="153"/>
    </row>
    <row r="3074" spans="4:4" outlineLevel="1" x14ac:dyDescent="0.25">
      <c r="D3074" s="153"/>
    </row>
    <row r="3075" spans="4:4" outlineLevel="1" x14ac:dyDescent="0.25">
      <c r="D3075" s="153"/>
    </row>
    <row r="3076" spans="4:4" outlineLevel="1" x14ac:dyDescent="0.25">
      <c r="D3076" s="153"/>
    </row>
    <row r="3077" spans="4:4" x14ac:dyDescent="0.25">
      <c r="D3077" s="153"/>
    </row>
    <row r="3078" spans="4:4" outlineLevel="1" x14ac:dyDescent="0.25">
      <c r="D3078" s="153"/>
    </row>
    <row r="3079" spans="4:4" outlineLevel="1" x14ac:dyDescent="0.25">
      <c r="D3079" s="153"/>
    </row>
    <row r="3080" spans="4:4" outlineLevel="1" x14ac:dyDescent="0.25">
      <c r="D3080" s="153"/>
    </row>
    <row r="3081" spans="4:4" outlineLevel="1" x14ac:dyDescent="0.25">
      <c r="D3081" s="153"/>
    </row>
    <row r="3082" spans="4:4" outlineLevel="1" x14ac:dyDescent="0.25">
      <c r="D3082" s="153"/>
    </row>
    <row r="3083" spans="4:4" x14ac:dyDescent="0.25">
      <c r="D3083" s="153"/>
    </row>
    <row r="3084" spans="4:4" outlineLevel="1" x14ac:dyDescent="0.25">
      <c r="D3084" s="153"/>
    </row>
    <row r="3085" spans="4:4" outlineLevel="1" x14ac:dyDescent="0.25">
      <c r="D3085" s="153"/>
    </row>
    <row r="3086" spans="4:4" outlineLevel="1" x14ac:dyDescent="0.25">
      <c r="D3086" s="153"/>
    </row>
    <row r="3087" spans="4:4" outlineLevel="1" x14ac:dyDescent="0.25">
      <c r="D3087" s="153"/>
    </row>
    <row r="3088" spans="4:4" outlineLevel="1" x14ac:dyDescent="0.25">
      <c r="D3088" s="153"/>
    </row>
    <row r="3089" spans="4:4" outlineLevel="1" x14ac:dyDescent="0.25">
      <c r="D3089" s="153"/>
    </row>
    <row r="3090" spans="4:4" outlineLevel="1" x14ac:dyDescent="0.25">
      <c r="D3090" s="153"/>
    </row>
    <row r="3091" spans="4:4" outlineLevel="1" x14ac:dyDescent="0.25">
      <c r="D3091" s="153"/>
    </row>
    <row r="3092" spans="4:4" outlineLevel="1" x14ac:dyDescent="0.25">
      <c r="D3092" s="153"/>
    </row>
    <row r="3093" spans="4:4" x14ac:dyDescent="0.25">
      <c r="D3093" s="153"/>
    </row>
    <row r="3094" spans="4:4" outlineLevel="1" x14ac:dyDescent="0.25">
      <c r="D3094" s="153"/>
    </row>
    <row r="3095" spans="4:4" x14ac:dyDescent="0.25">
      <c r="D3095" s="153"/>
    </row>
    <row r="3096" spans="4:4" outlineLevel="1" x14ac:dyDescent="0.25">
      <c r="D3096" s="153"/>
    </row>
    <row r="3097" spans="4:4" outlineLevel="1" x14ac:dyDescent="0.25">
      <c r="D3097" s="153"/>
    </row>
    <row r="3098" spans="4:4" x14ac:dyDescent="0.25">
      <c r="D3098" s="153"/>
    </row>
    <row r="3099" spans="4:4" outlineLevel="1" x14ac:dyDescent="0.25">
      <c r="D3099" s="153"/>
    </row>
    <row r="3100" spans="4:4" x14ac:dyDescent="0.25">
      <c r="D3100" s="153"/>
    </row>
    <row r="3101" spans="4:4" outlineLevel="1" x14ac:dyDescent="0.25">
      <c r="D3101" s="153"/>
    </row>
    <row r="3102" spans="4:4" outlineLevel="1" x14ac:dyDescent="0.25">
      <c r="D3102" s="153"/>
    </row>
    <row r="3103" spans="4:4" outlineLevel="1" x14ac:dyDescent="0.25">
      <c r="D3103" s="153"/>
    </row>
    <row r="3104" spans="4:4" outlineLevel="1" x14ac:dyDescent="0.25">
      <c r="D3104" s="153"/>
    </row>
    <row r="3105" spans="4:4" x14ac:dyDescent="0.25">
      <c r="D3105" s="153"/>
    </row>
    <row r="3106" spans="4:4" outlineLevel="1" x14ac:dyDescent="0.25">
      <c r="D3106" s="153"/>
    </row>
    <row r="3107" spans="4:4" outlineLevel="1" x14ac:dyDescent="0.25">
      <c r="D3107" s="153"/>
    </row>
    <row r="3108" spans="4:4" outlineLevel="1" x14ac:dyDescent="0.25">
      <c r="D3108" s="153"/>
    </row>
    <row r="3109" spans="4:4" outlineLevel="1" x14ac:dyDescent="0.25">
      <c r="D3109" s="153"/>
    </row>
    <row r="3110" spans="4:4" x14ac:dyDescent="0.25">
      <c r="D3110" s="153"/>
    </row>
    <row r="3111" spans="4:4" outlineLevel="1" x14ac:dyDescent="0.25">
      <c r="D3111" s="153"/>
    </row>
    <row r="3112" spans="4:4" outlineLevel="1" x14ac:dyDescent="0.25">
      <c r="D3112" s="153"/>
    </row>
    <row r="3113" spans="4:4" outlineLevel="1" x14ac:dyDescent="0.25">
      <c r="D3113" s="153"/>
    </row>
    <row r="3114" spans="4:4" x14ac:dyDescent="0.25">
      <c r="D3114" s="153"/>
    </row>
    <row r="3115" spans="4:4" outlineLevel="1" x14ac:dyDescent="0.25">
      <c r="D3115" s="153"/>
    </row>
    <row r="3116" spans="4:4" outlineLevel="1" x14ac:dyDescent="0.25">
      <c r="D3116" s="153"/>
    </row>
    <row r="3117" spans="4:4" outlineLevel="1" x14ac:dyDescent="0.25">
      <c r="D3117" s="153"/>
    </row>
    <row r="3118" spans="4:4" outlineLevel="1" x14ac:dyDescent="0.25">
      <c r="D3118" s="153"/>
    </row>
    <row r="3119" spans="4:4" x14ac:dyDescent="0.25">
      <c r="D3119" s="153"/>
    </row>
    <row r="3120" spans="4:4" outlineLevel="1" x14ac:dyDescent="0.25">
      <c r="D3120" s="153"/>
    </row>
    <row r="3121" spans="4:4" x14ac:dyDescent="0.25">
      <c r="D3121" s="153"/>
    </row>
    <row r="3122" spans="4:4" outlineLevel="1" x14ac:dyDescent="0.25">
      <c r="D3122" s="153"/>
    </row>
    <row r="3123" spans="4:4" x14ac:dyDescent="0.25">
      <c r="D3123" s="153"/>
    </row>
    <row r="3124" spans="4:4" outlineLevel="1" x14ac:dyDescent="0.25">
      <c r="D3124" s="153"/>
    </row>
    <row r="3125" spans="4:4" x14ac:dyDescent="0.25">
      <c r="D3125" s="153"/>
    </row>
    <row r="3126" spans="4:4" outlineLevel="1" x14ac:dyDescent="0.25">
      <c r="D3126" s="153"/>
    </row>
    <row r="3127" spans="4:4" x14ac:dyDescent="0.25">
      <c r="D3127" s="153"/>
    </row>
    <row r="3128" spans="4:4" outlineLevel="1" x14ac:dyDescent="0.25">
      <c r="D3128" s="153"/>
    </row>
    <row r="3129" spans="4:4" x14ac:dyDescent="0.25">
      <c r="D3129" s="153"/>
    </row>
    <row r="3130" spans="4:4" outlineLevel="1" x14ac:dyDescent="0.25">
      <c r="D3130" s="153"/>
    </row>
    <row r="3131" spans="4:4" x14ac:dyDescent="0.25">
      <c r="D3131" s="153"/>
    </row>
    <row r="3132" spans="4:4" outlineLevel="1" x14ac:dyDescent="0.25">
      <c r="D3132" s="153"/>
    </row>
    <row r="3133" spans="4:4" x14ac:dyDescent="0.25">
      <c r="D3133" s="153"/>
    </row>
    <row r="3134" spans="4:4" outlineLevel="1" x14ac:dyDescent="0.25">
      <c r="D3134" s="153"/>
    </row>
    <row r="3135" spans="4:4" x14ac:dyDescent="0.25">
      <c r="D3135" s="153"/>
    </row>
    <row r="3136" spans="4:4" outlineLevel="1" x14ac:dyDescent="0.25">
      <c r="D3136" s="153"/>
    </row>
    <row r="3137" spans="4:4" outlineLevel="1" x14ac:dyDescent="0.25">
      <c r="D3137" s="153"/>
    </row>
    <row r="3138" spans="4:4" outlineLevel="1" x14ac:dyDescent="0.25">
      <c r="D3138" s="153"/>
    </row>
    <row r="3139" spans="4:4" outlineLevel="1" x14ac:dyDescent="0.25">
      <c r="D3139" s="153"/>
    </row>
    <row r="3140" spans="4:4" x14ac:dyDescent="0.25">
      <c r="D3140" s="153"/>
    </row>
    <row r="3141" spans="4:4" outlineLevel="1" x14ac:dyDescent="0.25">
      <c r="D3141" s="153"/>
    </row>
    <row r="3142" spans="4:4" outlineLevel="1" x14ac:dyDescent="0.25">
      <c r="D3142" s="153"/>
    </row>
    <row r="3143" spans="4:4" outlineLevel="1" x14ac:dyDescent="0.25">
      <c r="D3143" s="153"/>
    </row>
    <row r="3144" spans="4:4" outlineLevel="1" x14ac:dyDescent="0.25">
      <c r="D3144" s="153"/>
    </row>
    <row r="3145" spans="4:4" x14ac:dyDescent="0.25">
      <c r="D3145" s="153"/>
    </row>
    <row r="3146" spans="4:4" outlineLevel="1" x14ac:dyDescent="0.25">
      <c r="D3146" s="153"/>
    </row>
    <row r="3147" spans="4:4" x14ac:dyDescent="0.25">
      <c r="D3147" s="153"/>
    </row>
    <row r="3148" spans="4:4" outlineLevel="1" x14ac:dyDescent="0.25">
      <c r="D3148" s="153"/>
    </row>
    <row r="3149" spans="4:4" x14ac:dyDescent="0.25">
      <c r="D3149" s="153"/>
    </row>
    <row r="3150" spans="4:4" outlineLevel="1" x14ac:dyDescent="0.25">
      <c r="D3150" s="153"/>
    </row>
    <row r="3151" spans="4:4" x14ac:dyDescent="0.25">
      <c r="D3151" s="153"/>
    </row>
    <row r="3152" spans="4:4" outlineLevel="1" x14ac:dyDescent="0.25">
      <c r="D3152" s="153"/>
    </row>
    <row r="3153" spans="4:4" x14ac:dyDescent="0.25">
      <c r="D3153" s="153"/>
    </row>
    <row r="3154" spans="4:4" outlineLevel="1" x14ac:dyDescent="0.25">
      <c r="D3154" s="153"/>
    </row>
    <row r="3155" spans="4:4" x14ac:dyDescent="0.25">
      <c r="D3155" s="153"/>
    </row>
    <row r="3156" spans="4:4" outlineLevel="1" x14ac:dyDescent="0.25">
      <c r="D3156" s="153"/>
    </row>
    <row r="3157" spans="4:4" x14ac:dyDescent="0.25">
      <c r="D3157" s="153"/>
    </row>
    <row r="3158" spans="4:4" outlineLevel="1" x14ac:dyDescent="0.25">
      <c r="D3158" s="153"/>
    </row>
    <row r="3159" spans="4:4" x14ac:dyDescent="0.25">
      <c r="D3159" s="153"/>
    </row>
    <row r="3160" spans="4:4" outlineLevel="1" x14ac:dyDescent="0.25">
      <c r="D3160" s="153"/>
    </row>
    <row r="3161" spans="4:4" x14ac:dyDescent="0.25">
      <c r="D3161" s="153"/>
    </row>
    <row r="3162" spans="4:4" outlineLevel="1" x14ac:dyDescent="0.25">
      <c r="D3162" s="153"/>
    </row>
    <row r="3163" spans="4:4" x14ac:dyDescent="0.25">
      <c r="D3163" s="153"/>
    </row>
    <row r="3164" spans="4:4" outlineLevel="1" x14ac:dyDescent="0.25">
      <c r="D3164" s="153"/>
    </row>
    <row r="3165" spans="4:4" x14ac:dyDescent="0.25">
      <c r="D3165" s="153"/>
    </row>
    <row r="3166" spans="4:4" outlineLevel="1" x14ac:dyDescent="0.25">
      <c r="D3166" s="153"/>
    </row>
    <row r="3167" spans="4:4" x14ac:dyDescent="0.25">
      <c r="D3167" s="153"/>
    </row>
    <row r="3168" spans="4:4" outlineLevel="1" x14ac:dyDescent="0.25">
      <c r="D3168" s="153"/>
    </row>
    <row r="3169" spans="4:4" x14ac:dyDescent="0.25">
      <c r="D3169" s="153"/>
    </row>
    <row r="3170" spans="4:4" outlineLevel="1" x14ac:dyDescent="0.25">
      <c r="D3170" s="153"/>
    </row>
    <row r="3171" spans="4:4" x14ac:dyDescent="0.25">
      <c r="D3171" s="153"/>
    </row>
    <row r="3172" spans="4:4" outlineLevel="1" x14ac:dyDescent="0.25">
      <c r="D3172" s="153"/>
    </row>
    <row r="3173" spans="4:4" x14ac:dyDescent="0.25">
      <c r="D3173" s="153"/>
    </row>
    <row r="3174" spans="4:4" outlineLevel="1" x14ac:dyDescent="0.25">
      <c r="D3174" s="153"/>
    </row>
    <row r="3175" spans="4:4" x14ac:dyDescent="0.25">
      <c r="D3175" s="153"/>
    </row>
    <row r="3176" spans="4:4" outlineLevel="1" x14ac:dyDescent="0.25">
      <c r="D3176" s="153"/>
    </row>
    <row r="3177" spans="4:4" x14ac:dyDescent="0.25">
      <c r="D3177" s="153"/>
    </row>
    <row r="3178" spans="4:4" outlineLevel="1" x14ac:dyDescent="0.25">
      <c r="D3178" s="153"/>
    </row>
    <row r="3179" spans="4:4" x14ac:dyDescent="0.25">
      <c r="D3179" s="153"/>
    </row>
    <row r="3180" spans="4:4" outlineLevel="1" x14ac:dyDescent="0.25">
      <c r="D3180" s="153"/>
    </row>
    <row r="3181" spans="4:4" x14ac:dyDescent="0.25">
      <c r="D3181" s="153"/>
    </row>
    <row r="3182" spans="4:4" outlineLevel="1" x14ac:dyDescent="0.25">
      <c r="D3182" s="153"/>
    </row>
    <row r="3183" spans="4:4" x14ac:dyDescent="0.25">
      <c r="D3183" s="153"/>
    </row>
    <row r="3184" spans="4:4" outlineLevel="1" x14ac:dyDescent="0.25">
      <c r="D3184" s="153"/>
    </row>
    <row r="3185" spans="4:4" x14ac:dyDescent="0.25">
      <c r="D3185" s="153"/>
    </row>
    <row r="3186" spans="4:4" outlineLevel="1" x14ac:dyDescent="0.25">
      <c r="D3186" s="153"/>
    </row>
    <row r="3187" spans="4:4" x14ac:dyDescent="0.25">
      <c r="D3187" s="153"/>
    </row>
    <row r="3188" spans="4:4" outlineLevel="1" x14ac:dyDescent="0.25">
      <c r="D3188" s="153"/>
    </row>
    <row r="3189" spans="4:4" x14ac:dyDescent="0.25">
      <c r="D3189" s="153"/>
    </row>
    <row r="3190" spans="4:4" outlineLevel="1" x14ac:dyDescent="0.25">
      <c r="D3190" s="153"/>
    </row>
    <row r="3191" spans="4:4" x14ac:dyDescent="0.25">
      <c r="D3191" s="153"/>
    </row>
    <row r="3192" spans="4:4" outlineLevel="1" x14ac:dyDescent="0.25">
      <c r="D3192" s="153"/>
    </row>
    <row r="3193" spans="4:4" x14ac:dyDescent="0.25">
      <c r="D3193" s="153"/>
    </row>
    <row r="3194" spans="4:4" outlineLevel="1" x14ac:dyDescent="0.25">
      <c r="D3194" s="153"/>
    </row>
    <row r="3195" spans="4:4" x14ac:dyDescent="0.25">
      <c r="D3195" s="153"/>
    </row>
    <row r="3196" spans="4:4" outlineLevel="1" x14ac:dyDescent="0.25">
      <c r="D3196" s="153"/>
    </row>
    <row r="3197" spans="4:4" x14ac:dyDescent="0.25">
      <c r="D3197" s="153"/>
    </row>
    <row r="3198" spans="4:4" outlineLevel="1" x14ac:dyDescent="0.25">
      <c r="D3198" s="153"/>
    </row>
    <row r="3199" spans="4:4" x14ac:dyDescent="0.25">
      <c r="D3199" s="153"/>
    </row>
    <row r="3200" spans="4:4" outlineLevel="1" x14ac:dyDescent="0.25">
      <c r="D3200" s="153"/>
    </row>
    <row r="3201" spans="4:4" x14ac:dyDescent="0.25">
      <c r="D3201" s="153"/>
    </row>
    <row r="3202" spans="4:4" outlineLevel="1" x14ac:dyDescent="0.25">
      <c r="D3202" s="153"/>
    </row>
    <row r="3203" spans="4:4" x14ac:dyDescent="0.25">
      <c r="D3203" s="153"/>
    </row>
    <row r="3204" spans="4:4" outlineLevel="1" x14ac:dyDescent="0.25">
      <c r="D3204" s="153"/>
    </row>
    <row r="3205" spans="4:4" x14ac:dyDescent="0.25">
      <c r="D3205" s="153"/>
    </row>
    <row r="3206" spans="4:4" outlineLevel="1" x14ac:dyDescent="0.25">
      <c r="D3206" s="153"/>
    </row>
    <row r="3207" spans="4:4" x14ac:dyDescent="0.25">
      <c r="D3207" s="153"/>
    </row>
    <row r="3208" spans="4:4" outlineLevel="1" x14ac:dyDescent="0.25">
      <c r="D3208" s="153"/>
    </row>
    <row r="3209" spans="4:4" x14ac:dyDescent="0.25">
      <c r="D3209" s="153"/>
    </row>
    <row r="3210" spans="4:4" outlineLevel="1" x14ac:dyDescent="0.25">
      <c r="D3210" s="153"/>
    </row>
    <row r="3211" spans="4:4" x14ac:dyDescent="0.25">
      <c r="D3211" s="153"/>
    </row>
    <row r="3212" spans="4:4" outlineLevel="1" x14ac:dyDescent="0.25">
      <c r="D3212" s="153"/>
    </row>
    <row r="3213" spans="4:4" x14ac:dyDescent="0.25">
      <c r="D3213" s="153"/>
    </row>
    <row r="3214" spans="4:4" outlineLevel="1" x14ac:dyDescent="0.25">
      <c r="D3214" s="153"/>
    </row>
    <row r="3215" spans="4:4" x14ac:dyDescent="0.25">
      <c r="D3215" s="153"/>
    </row>
    <row r="3216" spans="4:4" outlineLevel="1" x14ac:dyDescent="0.25">
      <c r="D3216" s="153"/>
    </row>
    <row r="3217" spans="4:4" x14ac:dyDescent="0.25">
      <c r="D3217" s="153"/>
    </row>
    <row r="3218" spans="4:4" outlineLevel="1" x14ac:dyDescent="0.25">
      <c r="D3218" s="153"/>
    </row>
    <row r="3219" spans="4:4" x14ac:dyDescent="0.25">
      <c r="D3219" s="153"/>
    </row>
    <row r="3220" spans="4:4" outlineLevel="1" x14ac:dyDescent="0.25">
      <c r="D3220" s="153"/>
    </row>
    <row r="3221" spans="4:4" x14ac:dyDescent="0.25">
      <c r="D3221" s="153"/>
    </row>
    <row r="3222" spans="4:4" outlineLevel="1" x14ac:dyDescent="0.25">
      <c r="D3222" s="153"/>
    </row>
    <row r="3223" spans="4:4" x14ac:dyDescent="0.25">
      <c r="D3223" s="153"/>
    </row>
    <row r="3224" spans="4:4" outlineLevel="1" x14ac:dyDescent="0.25">
      <c r="D3224" s="153"/>
    </row>
    <row r="3225" spans="4:4" x14ac:dyDescent="0.25">
      <c r="D3225" s="153"/>
    </row>
    <row r="3226" spans="4:4" outlineLevel="1" x14ac:dyDescent="0.25">
      <c r="D3226" s="153"/>
    </row>
    <row r="3227" spans="4:4" x14ac:dyDescent="0.25">
      <c r="D3227" s="153"/>
    </row>
    <row r="3228" spans="4:4" outlineLevel="1" x14ac:dyDescent="0.25">
      <c r="D3228" s="153"/>
    </row>
    <row r="3229" spans="4:4" x14ac:dyDescent="0.25">
      <c r="D3229" s="153"/>
    </row>
    <row r="3230" spans="4:4" outlineLevel="1" x14ac:dyDescent="0.25">
      <c r="D3230" s="153"/>
    </row>
    <row r="3231" spans="4:4" x14ac:dyDescent="0.25">
      <c r="D3231" s="153"/>
    </row>
    <row r="3232" spans="4:4" outlineLevel="1" x14ac:dyDescent="0.25">
      <c r="D3232" s="153"/>
    </row>
    <row r="3233" spans="4:4" x14ac:dyDescent="0.25">
      <c r="D3233" s="153"/>
    </row>
    <row r="3234" spans="4:4" outlineLevel="1" x14ac:dyDescent="0.25">
      <c r="D3234" s="153"/>
    </row>
    <row r="3235" spans="4:4" x14ac:dyDescent="0.25">
      <c r="D3235" s="153"/>
    </row>
    <row r="3236" spans="4:4" outlineLevel="1" x14ac:dyDescent="0.25">
      <c r="D3236" s="153"/>
    </row>
    <row r="3237" spans="4:4" x14ac:dyDescent="0.25">
      <c r="D3237" s="153"/>
    </row>
    <row r="3238" spans="4:4" outlineLevel="1" x14ac:dyDescent="0.25">
      <c r="D3238" s="153"/>
    </row>
    <row r="3239" spans="4:4" x14ac:dyDescent="0.25">
      <c r="D3239" s="153"/>
    </row>
    <row r="3240" spans="4:4" outlineLevel="1" x14ac:dyDescent="0.25">
      <c r="D3240" s="153"/>
    </row>
    <row r="3241" spans="4:4" x14ac:dyDescent="0.25">
      <c r="D3241" s="153"/>
    </row>
    <row r="3242" spans="4:4" outlineLevel="1" x14ac:dyDescent="0.25">
      <c r="D3242" s="153"/>
    </row>
    <row r="3243" spans="4:4" x14ac:dyDescent="0.25">
      <c r="D3243" s="153"/>
    </row>
    <row r="3244" spans="4:4" outlineLevel="1" x14ac:dyDescent="0.25">
      <c r="D3244" s="153"/>
    </row>
    <row r="3245" spans="4:4" x14ac:dyDescent="0.25">
      <c r="D3245" s="153"/>
    </row>
    <row r="3246" spans="4:4" outlineLevel="1" x14ac:dyDescent="0.25">
      <c r="D3246" s="153"/>
    </row>
    <row r="3247" spans="4:4" x14ac:dyDescent="0.25">
      <c r="D3247" s="153"/>
    </row>
    <row r="3248" spans="4:4" outlineLevel="1" x14ac:dyDescent="0.25">
      <c r="D3248" s="153"/>
    </row>
    <row r="3249" spans="4:4" x14ac:dyDescent="0.25">
      <c r="D3249" s="153"/>
    </row>
    <row r="3250" spans="4:4" outlineLevel="1" x14ac:dyDescent="0.25">
      <c r="D3250" s="153"/>
    </row>
    <row r="3251" spans="4:4" x14ac:dyDescent="0.25">
      <c r="D3251" s="153"/>
    </row>
    <row r="3252" spans="4:4" outlineLevel="1" x14ac:dyDescent="0.25">
      <c r="D3252" s="153"/>
    </row>
    <row r="3253" spans="4:4" x14ac:dyDescent="0.25">
      <c r="D3253" s="153"/>
    </row>
    <row r="3254" spans="4:4" outlineLevel="1" x14ac:dyDescent="0.25">
      <c r="D3254" s="153"/>
    </row>
    <row r="3255" spans="4:4" x14ac:dyDescent="0.25">
      <c r="D3255" s="153"/>
    </row>
    <row r="3256" spans="4:4" outlineLevel="1" x14ac:dyDescent="0.25">
      <c r="D3256" s="153"/>
    </row>
    <row r="3257" spans="4:4" x14ac:dyDescent="0.25">
      <c r="D3257" s="153"/>
    </row>
    <row r="3258" spans="4:4" outlineLevel="1" x14ac:dyDescent="0.25">
      <c r="D3258" s="153"/>
    </row>
    <row r="3259" spans="4:4" x14ac:dyDescent="0.25">
      <c r="D3259" s="153"/>
    </row>
    <row r="3260" spans="4:4" outlineLevel="1" x14ac:dyDescent="0.25">
      <c r="D3260" s="153"/>
    </row>
    <row r="3261" spans="4:4" outlineLevel="1" x14ac:dyDescent="0.25">
      <c r="D3261" s="153"/>
    </row>
    <row r="3262" spans="4:4" outlineLevel="1" x14ac:dyDescent="0.25">
      <c r="D3262" s="153"/>
    </row>
    <row r="3263" spans="4:4" x14ac:dyDescent="0.25">
      <c r="D3263" s="153"/>
    </row>
    <row r="3264" spans="4:4" outlineLevel="1" x14ac:dyDescent="0.25">
      <c r="D3264" s="153"/>
    </row>
    <row r="3265" spans="4:4" outlineLevel="1" x14ac:dyDescent="0.25">
      <c r="D3265" s="153"/>
    </row>
    <row r="3266" spans="4:4" outlineLevel="1" x14ac:dyDescent="0.25">
      <c r="D3266" s="153"/>
    </row>
    <row r="3267" spans="4:4" outlineLevel="1" x14ac:dyDescent="0.25">
      <c r="D3267" s="153"/>
    </row>
    <row r="3268" spans="4:4" x14ac:dyDescent="0.25">
      <c r="D3268" s="153"/>
    </row>
    <row r="3269" spans="4:4" outlineLevel="1" x14ac:dyDescent="0.25">
      <c r="D3269" s="153"/>
    </row>
    <row r="3270" spans="4:4" outlineLevel="1" x14ac:dyDescent="0.25">
      <c r="D3270" s="153"/>
    </row>
    <row r="3271" spans="4:4" outlineLevel="1" x14ac:dyDescent="0.25">
      <c r="D3271" s="153"/>
    </row>
    <row r="3272" spans="4:4" outlineLevel="1" x14ac:dyDescent="0.25">
      <c r="D3272" s="153"/>
    </row>
    <row r="3273" spans="4:4" x14ac:dyDescent="0.25">
      <c r="D3273" s="153"/>
    </row>
    <row r="3274" spans="4:4" outlineLevel="1" x14ac:dyDescent="0.25">
      <c r="D3274" s="153"/>
    </row>
    <row r="3275" spans="4:4" outlineLevel="1" x14ac:dyDescent="0.25">
      <c r="D3275" s="153"/>
    </row>
    <row r="3276" spans="4:4" outlineLevel="1" x14ac:dyDescent="0.25">
      <c r="D3276" s="153"/>
    </row>
    <row r="3277" spans="4:4" outlineLevel="1" x14ac:dyDescent="0.25">
      <c r="D3277" s="153"/>
    </row>
    <row r="3278" spans="4:4" outlineLevel="1" x14ac:dyDescent="0.25">
      <c r="D3278" s="153"/>
    </row>
    <row r="3279" spans="4:4" outlineLevel="1" x14ac:dyDescent="0.25">
      <c r="D3279" s="153"/>
    </row>
    <row r="3280" spans="4:4" outlineLevel="1" x14ac:dyDescent="0.25">
      <c r="D3280" s="153"/>
    </row>
    <row r="3281" spans="4:4" outlineLevel="1" x14ac:dyDescent="0.25">
      <c r="D3281" s="153"/>
    </row>
    <row r="3282" spans="4:4" x14ac:dyDescent="0.25">
      <c r="D3282" s="153"/>
    </row>
    <row r="3283" spans="4:4" outlineLevel="1" x14ac:dyDescent="0.25">
      <c r="D3283" s="153"/>
    </row>
    <row r="3284" spans="4:4" outlineLevel="1" x14ac:dyDescent="0.25">
      <c r="D3284" s="153"/>
    </row>
    <row r="3285" spans="4:4" outlineLevel="1" x14ac:dyDescent="0.25">
      <c r="D3285" s="153"/>
    </row>
    <row r="3286" spans="4:4" outlineLevel="1" x14ac:dyDescent="0.25">
      <c r="D3286" s="153"/>
    </row>
    <row r="3287" spans="4:4" outlineLevel="1" x14ac:dyDescent="0.25">
      <c r="D3287" s="153"/>
    </row>
    <row r="3288" spans="4:4" outlineLevel="1" x14ac:dyDescent="0.25">
      <c r="D3288" s="153"/>
    </row>
    <row r="3289" spans="4:4" outlineLevel="1" x14ac:dyDescent="0.25">
      <c r="D3289" s="153"/>
    </row>
    <row r="3290" spans="4:4" outlineLevel="1" x14ac:dyDescent="0.25">
      <c r="D3290" s="153"/>
    </row>
    <row r="3291" spans="4:4" x14ac:dyDescent="0.25">
      <c r="D3291" s="153"/>
    </row>
    <row r="3292" spans="4:4" outlineLevel="1" x14ac:dyDescent="0.25">
      <c r="D3292" s="153"/>
    </row>
    <row r="3293" spans="4:4" outlineLevel="1" x14ac:dyDescent="0.25">
      <c r="D3293" s="153"/>
    </row>
    <row r="3294" spans="4:4" outlineLevel="1" x14ac:dyDescent="0.25">
      <c r="D3294" s="153"/>
    </row>
    <row r="3295" spans="4:4" outlineLevel="1" x14ac:dyDescent="0.25">
      <c r="D3295" s="153"/>
    </row>
    <row r="3296" spans="4:4" outlineLevel="1" x14ac:dyDescent="0.25">
      <c r="D3296" s="153"/>
    </row>
    <row r="3297" spans="4:4" outlineLevel="1" x14ac:dyDescent="0.25">
      <c r="D3297" s="153"/>
    </row>
    <row r="3298" spans="4:4" outlineLevel="1" x14ac:dyDescent="0.25">
      <c r="D3298" s="153"/>
    </row>
    <row r="3299" spans="4:4" outlineLevel="1" x14ac:dyDescent="0.25">
      <c r="D3299" s="153"/>
    </row>
    <row r="3300" spans="4:4" x14ac:dyDescent="0.25">
      <c r="D3300" s="153"/>
    </row>
    <row r="3301" spans="4:4" outlineLevel="1" x14ac:dyDescent="0.25">
      <c r="D3301" s="153"/>
    </row>
    <row r="3302" spans="4:4" outlineLevel="1" x14ac:dyDescent="0.25">
      <c r="D3302" s="153"/>
    </row>
    <row r="3303" spans="4:4" outlineLevel="1" x14ac:dyDescent="0.25">
      <c r="D3303" s="153"/>
    </row>
    <row r="3304" spans="4:4" outlineLevel="1" x14ac:dyDescent="0.25">
      <c r="D3304" s="153"/>
    </row>
    <row r="3305" spans="4:4" outlineLevel="1" x14ac:dyDescent="0.25">
      <c r="D3305" s="153"/>
    </row>
    <row r="3306" spans="4:4" outlineLevel="1" x14ac:dyDescent="0.25">
      <c r="D3306" s="153"/>
    </row>
    <row r="3307" spans="4:4" outlineLevel="1" x14ac:dyDescent="0.25">
      <c r="D3307" s="153"/>
    </row>
    <row r="3308" spans="4:4" outlineLevel="1" x14ac:dyDescent="0.25">
      <c r="D3308" s="153"/>
    </row>
    <row r="3309" spans="4:4" x14ac:dyDescent="0.25">
      <c r="D3309" s="153"/>
    </row>
    <row r="3310" spans="4:4" outlineLevel="1" x14ac:dyDescent="0.25">
      <c r="D3310" s="153"/>
    </row>
    <row r="3311" spans="4:4" outlineLevel="1" x14ac:dyDescent="0.25">
      <c r="D3311" s="153"/>
    </row>
    <row r="3312" spans="4:4" outlineLevel="1" x14ac:dyDescent="0.25">
      <c r="D3312" s="153"/>
    </row>
    <row r="3313" spans="4:4" outlineLevel="1" x14ac:dyDescent="0.25">
      <c r="D3313" s="153"/>
    </row>
    <row r="3314" spans="4:4" outlineLevel="1" x14ac:dyDescent="0.25">
      <c r="D3314" s="153"/>
    </row>
    <row r="3315" spans="4:4" outlineLevel="1" x14ac:dyDescent="0.25">
      <c r="D3315" s="153"/>
    </row>
    <row r="3316" spans="4:4" outlineLevel="1" x14ac:dyDescent="0.25">
      <c r="D3316" s="153"/>
    </row>
    <row r="3317" spans="4:4" outlineLevel="1" x14ac:dyDescent="0.25">
      <c r="D3317" s="153"/>
    </row>
    <row r="3318" spans="4:4" x14ac:dyDescent="0.25">
      <c r="D3318" s="153"/>
    </row>
    <row r="3319" spans="4:4" outlineLevel="1" x14ac:dyDescent="0.25">
      <c r="D3319" s="153"/>
    </row>
    <row r="3320" spans="4:4" outlineLevel="1" x14ac:dyDescent="0.25">
      <c r="D3320" s="153"/>
    </row>
    <row r="3321" spans="4:4" outlineLevel="1" x14ac:dyDescent="0.25">
      <c r="D3321" s="153"/>
    </row>
    <row r="3322" spans="4:4" outlineLevel="1" x14ac:dyDescent="0.25">
      <c r="D3322" s="153"/>
    </row>
    <row r="3323" spans="4:4" outlineLevel="1" x14ac:dyDescent="0.25">
      <c r="D3323" s="153"/>
    </row>
    <row r="3324" spans="4:4" outlineLevel="1" x14ac:dyDescent="0.25">
      <c r="D3324" s="153"/>
    </row>
    <row r="3325" spans="4:4" outlineLevel="1" x14ac:dyDescent="0.25">
      <c r="D3325" s="153"/>
    </row>
    <row r="3326" spans="4:4" outlineLevel="1" x14ac:dyDescent="0.25">
      <c r="D3326" s="153"/>
    </row>
    <row r="3327" spans="4:4" x14ac:dyDescent="0.25">
      <c r="D3327" s="153"/>
    </row>
    <row r="3328" spans="4:4" outlineLevel="1" x14ac:dyDescent="0.25">
      <c r="D3328" s="153"/>
    </row>
    <row r="3329" spans="4:4" outlineLevel="1" x14ac:dyDescent="0.25">
      <c r="D3329" s="153"/>
    </row>
    <row r="3330" spans="4:4" x14ac:dyDescent="0.25">
      <c r="D3330" s="153"/>
    </row>
    <row r="3331" spans="4:4" outlineLevel="1" x14ac:dyDescent="0.25">
      <c r="D3331" s="153"/>
    </row>
    <row r="3332" spans="4:4" x14ac:dyDescent="0.25">
      <c r="D3332" s="153"/>
    </row>
    <row r="3333" spans="4:4" outlineLevel="1" x14ac:dyDescent="0.25">
      <c r="D3333" s="153"/>
    </row>
    <row r="3334" spans="4:4" outlineLevel="1" x14ac:dyDescent="0.25">
      <c r="D3334" s="153"/>
    </row>
    <row r="3335" spans="4:4" outlineLevel="1" x14ac:dyDescent="0.25">
      <c r="D3335" s="153"/>
    </row>
    <row r="3336" spans="4:4" outlineLevel="1" x14ac:dyDescent="0.25">
      <c r="D3336" s="153"/>
    </row>
    <row r="3337" spans="4:4" x14ac:dyDescent="0.25">
      <c r="D3337" s="153"/>
    </row>
    <row r="3338" spans="4:4" outlineLevel="1" x14ac:dyDescent="0.25">
      <c r="D3338" s="153"/>
    </row>
    <row r="3339" spans="4:4" outlineLevel="1" x14ac:dyDescent="0.25">
      <c r="D3339" s="153"/>
    </row>
    <row r="3340" spans="4:4" outlineLevel="1" x14ac:dyDescent="0.25">
      <c r="D3340" s="153"/>
    </row>
    <row r="3341" spans="4:4" outlineLevel="1" x14ac:dyDescent="0.25">
      <c r="D3341" s="153"/>
    </row>
    <row r="3342" spans="4:4" outlineLevel="1" x14ac:dyDescent="0.25">
      <c r="D3342" s="153"/>
    </row>
    <row r="3343" spans="4:4" x14ac:dyDescent="0.25">
      <c r="D3343" s="153"/>
    </row>
    <row r="3344" spans="4:4" outlineLevel="1" x14ac:dyDescent="0.25">
      <c r="D3344" s="153"/>
    </row>
    <row r="3345" spans="4:4" outlineLevel="1" x14ac:dyDescent="0.25">
      <c r="D3345" s="153"/>
    </row>
    <row r="3346" spans="4:4" outlineLevel="1" x14ac:dyDescent="0.25">
      <c r="D3346" s="153"/>
    </row>
    <row r="3347" spans="4:4" outlineLevel="1" x14ac:dyDescent="0.25">
      <c r="D3347" s="153"/>
    </row>
    <row r="3348" spans="4:4" outlineLevel="1" x14ac:dyDescent="0.25">
      <c r="D3348" s="153"/>
    </row>
    <row r="3349" spans="4:4" x14ac:dyDescent="0.25">
      <c r="D3349" s="153"/>
    </row>
    <row r="3350" spans="4:4" outlineLevel="1" x14ac:dyDescent="0.25">
      <c r="D3350" s="153"/>
    </row>
    <row r="3351" spans="4:4" outlineLevel="1" x14ac:dyDescent="0.25">
      <c r="D3351" s="153"/>
    </row>
    <row r="3352" spans="4:4" outlineLevel="1" x14ac:dyDescent="0.25">
      <c r="D3352" s="153"/>
    </row>
    <row r="3353" spans="4:4" outlineLevel="1" x14ac:dyDescent="0.25">
      <c r="D3353" s="153"/>
    </row>
    <row r="3354" spans="4:4" outlineLevel="1" x14ac:dyDescent="0.25">
      <c r="D3354" s="153"/>
    </row>
    <row r="3355" spans="4:4" outlineLevel="1" x14ac:dyDescent="0.25">
      <c r="D3355" s="153"/>
    </row>
    <row r="3356" spans="4:4" outlineLevel="1" x14ac:dyDescent="0.25">
      <c r="D3356" s="153"/>
    </row>
    <row r="3357" spans="4:4" outlineLevel="1" x14ac:dyDescent="0.25">
      <c r="D3357" s="153"/>
    </row>
    <row r="3358" spans="4:4" outlineLevel="1" x14ac:dyDescent="0.25">
      <c r="D3358" s="153"/>
    </row>
    <row r="3359" spans="4:4" x14ac:dyDescent="0.25">
      <c r="D3359" s="153"/>
    </row>
    <row r="3360" spans="4:4" outlineLevel="1" x14ac:dyDescent="0.25">
      <c r="D3360" s="153"/>
    </row>
    <row r="3361" spans="4:4" outlineLevel="1" x14ac:dyDescent="0.25">
      <c r="D3361" s="153"/>
    </row>
    <row r="3362" spans="4:4" outlineLevel="1" x14ac:dyDescent="0.25">
      <c r="D3362" s="153"/>
    </row>
    <row r="3363" spans="4:4" outlineLevel="1" x14ac:dyDescent="0.25">
      <c r="D3363" s="153"/>
    </row>
    <row r="3364" spans="4:4" outlineLevel="1" x14ac:dyDescent="0.25">
      <c r="D3364" s="153"/>
    </row>
    <row r="3365" spans="4:4" outlineLevel="1" x14ac:dyDescent="0.25">
      <c r="D3365" s="153"/>
    </row>
    <row r="3366" spans="4:4" outlineLevel="1" x14ac:dyDescent="0.25">
      <c r="D3366" s="153"/>
    </row>
    <row r="3367" spans="4:4" outlineLevel="1" x14ac:dyDescent="0.25">
      <c r="D3367" s="153"/>
    </row>
    <row r="3368" spans="4:4" outlineLevel="1" x14ac:dyDescent="0.25">
      <c r="D3368" s="153"/>
    </row>
    <row r="3369" spans="4:4" x14ac:dyDescent="0.25">
      <c r="D3369" s="153"/>
    </row>
    <row r="3370" spans="4:4" outlineLevel="1" x14ac:dyDescent="0.25">
      <c r="D3370" s="153"/>
    </row>
    <row r="3371" spans="4:4" outlineLevel="1" x14ac:dyDescent="0.25">
      <c r="D3371" s="153"/>
    </row>
    <row r="3372" spans="4:4" outlineLevel="1" x14ac:dyDescent="0.25">
      <c r="D3372" s="153"/>
    </row>
    <row r="3373" spans="4:4" outlineLevel="1" x14ac:dyDescent="0.25">
      <c r="D3373" s="153"/>
    </row>
    <row r="3374" spans="4:4" outlineLevel="1" x14ac:dyDescent="0.25">
      <c r="D3374" s="153"/>
    </row>
    <row r="3375" spans="4:4" outlineLevel="1" x14ac:dyDescent="0.25">
      <c r="D3375" s="153"/>
    </row>
    <row r="3376" spans="4:4" outlineLevel="1" x14ac:dyDescent="0.25">
      <c r="D3376" s="153"/>
    </row>
    <row r="3377" spans="4:4" outlineLevel="1" x14ac:dyDescent="0.25">
      <c r="D3377" s="153"/>
    </row>
    <row r="3378" spans="4:4" outlineLevel="1" x14ac:dyDescent="0.25">
      <c r="D3378" s="153"/>
    </row>
    <row r="3379" spans="4:4" x14ac:dyDescent="0.25">
      <c r="D3379" s="153"/>
    </row>
    <row r="3380" spans="4:4" outlineLevel="1" x14ac:dyDescent="0.25">
      <c r="D3380" s="153"/>
    </row>
    <row r="3381" spans="4:4" outlineLevel="1" x14ac:dyDescent="0.25">
      <c r="D3381" s="153"/>
    </row>
    <row r="3382" spans="4:4" outlineLevel="1" x14ac:dyDescent="0.25">
      <c r="D3382" s="153"/>
    </row>
    <row r="3383" spans="4:4" outlineLevel="1" x14ac:dyDescent="0.25">
      <c r="D3383" s="153"/>
    </row>
    <row r="3384" spans="4:4" outlineLevel="1" x14ac:dyDescent="0.25">
      <c r="D3384" s="153"/>
    </row>
    <row r="3385" spans="4:4" outlineLevel="1" x14ac:dyDescent="0.25">
      <c r="D3385" s="153"/>
    </row>
    <row r="3386" spans="4:4" outlineLevel="1" x14ac:dyDescent="0.25">
      <c r="D3386" s="153"/>
    </row>
    <row r="3387" spans="4:4" outlineLevel="1" x14ac:dyDescent="0.25">
      <c r="D3387" s="153"/>
    </row>
    <row r="3388" spans="4:4" outlineLevel="1" x14ac:dyDescent="0.25">
      <c r="D3388" s="153"/>
    </row>
    <row r="3389" spans="4:4" x14ac:dyDescent="0.25">
      <c r="D3389" s="153"/>
    </row>
    <row r="3390" spans="4:4" outlineLevel="1" x14ac:dyDescent="0.25">
      <c r="D3390" s="153"/>
    </row>
    <row r="3391" spans="4:4" outlineLevel="1" x14ac:dyDescent="0.25">
      <c r="D3391" s="153"/>
    </row>
    <row r="3392" spans="4:4" outlineLevel="1" x14ac:dyDescent="0.25">
      <c r="D3392" s="153"/>
    </row>
    <row r="3393" spans="4:4" outlineLevel="1" x14ac:dyDescent="0.25">
      <c r="D3393" s="153"/>
    </row>
    <row r="3394" spans="4:4" outlineLevel="1" x14ac:dyDescent="0.25">
      <c r="D3394" s="153"/>
    </row>
    <row r="3395" spans="4:4" outlineLevel="1" x14ac:dyDescent="0.25">
      <c r="D3395" s="153"/>
    </row>
    <row r="3396" spans="4:4" outlineLevel="1" x14ac:dyDescent="0.25">
      <c r="D3396" s="153"/>
    </row>
    <row r="3397" spans="4:4" outlineLevel="1" x14ac:dyDescent="0.25">
      <c r="D3397" s="153"/>
    </row>
    <row r="3398" spans="4:4" outlineLevel="1" x14ac:dyDescent="0.25">
      <c r="D3398" s="153"/>
    </row>
    <row r="3399" spans="4:4" x14ac:dyDescent="0.25">
      <c r="D3399" s="153"/>
    </row>
    <row r="3400" spans="4:4" outlineLevel="1" x14ac:dyDescent="0.25">
      <c r="D3400" s="153"/>
    </row>
    <row r="3401" spans="4:4" outlineLevel="1" x14ac:dyDescent="0.25">
      <c r="D3401" s="153"/>
    </row>
    <row r="3402" spans="4:4" outlineLevel="1" x14ac:dyDescent="0.25">
      <c r="D3402" s="153"/>
    </row>
    <row r="3403" spans="4:4" outlineLevel="1" x14ac:dyDescent="0.25">
      <c r="D3403" s="153"/>
    </row>
    <row r="3404" spans="4:4" outlineLevel="1" x14ac:dyDescent="0.25">
      <c r="D3404" s="153"/>
    </row>
    <row r="3405" spans="4:4" outlineLevel="1" x14ac:dyDescent="0.25">
      <c r="D3405" s="153"/>
    </row>
    <row r="3406" spans="4:4" outlineLevel="1" x14ac:dyDescent="0.25">
      <c r="D3406" s="153"/>
    </row>
    <row r="3407" spans="4:4" outlineLevel="1" x14ac:dyDescent="0.25">
      <c r="D3407" s="153"/>
    </row>
    <row r="3408" spans="4:4" outlineLevel="1" x14ac:dyDescent="0.25">
      <c r="D3408" s="153"/>
    </row>
    <row r="3409" spans="4:4" x14ac:dyDescent="0.25">
      <c r="D3409" s="153"/>
    </row>
    <row r="3410" spans="4:4" outlineLevel="1" x14ac:dyDescent="0.25">
      <c r="D3410" s="153"/>
    </row>
    <row r="3411" spans="4:4" outlineLevel="1" x14ac:dyDescent="0.25">
      <c r="D3411" s="153"/>
    </row>
    <row r="3412" spans="4:4" outlineLevel="1" x14ac:dyDescent="0.25">
      <c r="D3412" s="153"/>
    </row>
    <row r="3413" spans="4:4" x14ac:dyDescent="0.25">
      <c r="D3413" s="153"/>
    </row>
    <row r="3414" spans="4:4" outlineLevel="1" x14ac:dyDescent="0.25">
      <c r="D3414" s="153"/>
    </row>
    <row r="3415" spans="4:4" outlineLevel="1" x14ac:dyDescent="0.25">
      <c r="D3415" s="153"/>
    </row>
    <row r="3416" spans="4:4" x14ac:dyDescent="0.25">
      <c r="D3416" s="153"/>
    </row>
    <row r="3417" spans="4:4" outlineLevel="1" x14ac:dyDescent="0.25">
      <c r="D3417" s="153"/>
    </row>
    <row r="3418" spans="4:4" outlineLevel="1" x14ac:dyDescent="0.25">
      <c r="D3418" s="153"/>
    </row>
    <row r="3419" spans="4:4" outlineLevel="1" x14ac:dyDescent="0.25">
      <c r="D3419" s="153"/>
    </row>
    <row r="3420" spans="4:4" outlineLevel="1" x14ac:dyDescent="0.25">
      <c r="D3420" s="153"/>
    </row>
    <row r="3421" spans="4:4" x14ac:dyDescent="0.25">
      <c r="D3421" s="153"/>
    </row>
    <row r="3422" spans="4:4" outlineLevel="1" x14ac:dyDescent="0.25">
      <c r="D3422" s="153"/>
    </row>
    <row r="3423" spans="4:4" outlineLevel="1" x14ac:dyDescent="0.25">
      <c r="D3423" s="153"/>
    </row>
    <row r="3424" spans="4:4" outlineLevel="1" x14ac:dyDescent="0.25">
      <c r="D3424" s="153"/>
    </row>
    <row r="3425" spans="4:4" x14ac:dyDescent="0.25">
      <c r="D3425" s="153"/>
    </row>
    <row r="3426" spans="4:4" outlineLevel="1" x14ac:dyDescent="0.25">
      <c r="D3426" s="153"/>
    </row>
    <row r="3427" spans="4:4" outlineLevel="1" x14ac:dyDescent="0.25">
      <c r="D3427" s="153"/>
    </row>
    <row r="3428" spans="4:4" outlineLevel="1" x14ac:dyDescent="0.25">
      <c r="D3428" s="153"/>
    </row>
    <row r="3429" spans="4:4" outlineLevel="1" x14ac:dyDescent="0.25">
      <c r="D3429" s="153"/>
    </row>
    <row r="3430" spans="4:4" outlineLevel="1" x14ac:dyDescent="0.25">
      <c r="D3430" s="153"/>
    </row>
    <row r="3431" spans="4:4" x14ac:dyDescent="0.25">
      <c r="D3431" s="153"/>
    </row>
    <row r="3432" spans="4:4" outlineLevel="1" x14ac:dyDescent="0.25">
      <c r="D3432" s="153"/>
    </row>
    <row r="3433" spans="4:4" outlineLevel="1" x14ac:dyDescent="0.25">
      <c r="D3433" s="153"/>
    </row>
    <row r="3434" spans="4:4" outlineLevel="1" x14ac:dyDescent="0.25">
      <c r="D3434" s="153"/>
    </row>
    <row r="3435" spans="4:4" outlineLevel="1" x14ac:dyDescent="0.25">
      <c r="D3435" s="153"/>
    </row>
    <row r="3436" spans="4:4" outlineLevel="1" x14ac:dyDescent="0.25">
      <c r="D3436" s="153"/>
    </row>
    <row r="3437" spans="4:4" x14ac:dyDescent="0.25">
      <c r="D3437" s="153"/>
    </row>
    <row r="3438" spans="4:4" outlineLevel="1" x14ac:dyDescent="0.25">
      <c r="D3438" s="153"/>
    </row>
    <row r="3439" spans="4:4" outlineLevel="1" x14ac:dyDescent="0.25">
      <c r="D3439" s="153"/>
    </row>
    <row r="3440" spans="4:4" outlineLevel="1" x14ac:dyDescent="0.25">
      <c r="D3440" s="153"/>
    </row>
    <row r="3441" spans="4:4" outlineLevel="1" x14ac:dyDescent="0.25">
      <c r="D3441" s="153"/>
    </row>
    <row r="3442" spans="4:4" outlineLevel="1" x14ac:dyDescent="0.25">
      <c r="D3442" s="153"/>
    </row>
    <row r="3443" spans="4:4" x14ac:dyDescent="0.25">
      <c r="D3443" s="153"/>
    </row>
    <row r="3444" spans="4:4" outlineLevel="1" x14ac:dyDescent="0.25">
      <c r="D3444" s="153"/>
    </row>
    <row r="3445" spans="4:4" outlineLevel="1" x14ac:dyDescent="0.25">
      <c r="D3445" s="153"/>
    </row>
    <row r="3446" spans="4:4" outlineLevel="1" x14ac:dyDescent="0.25">
      <c r="D3446" s="153"/>
    </row>
    <row r="3447" spans="4:4" outlineLevel="1" x14ac:dyDescent="0.25">
      <c r="D3447" s="153"/>
    </row>
    <row r="3448" spans="4:4" outlineLevel="1" x14ac:dyDescent="0.25">
      <c r="D3448" s="153"/>
    </row>
    <row r="3449" spans="4:4" x14ac:dyDescent="0.25">
      <c r="D3449" s="153"/>
    </row>
    <row r="3450" spans="4:4" outlineLevel="1" x14ac:dyDescent="0.25">
      <c r="D3450" s="153"/>
    </row>
    <row r="3451" spans="4:4" outlineLevel="1" x14ac:dyDescent="0.25">
      <c r="D3451" s="153"/>
    </row>
    <row r="3452" spans="4:4" outlineLevel="1" x14ac:dyDescent="0.25">
      <c r="D3452" s="153"/>
    </row>
    <row r="3453" spans="4:4" outlineLevel="1" x14ac:dyDescent="0.25">
      <c r="D3453" s="153"/>
    </row>
    <row r="3454" spans="4:4" outlineLevel="1" x14ac:dyDescent="0.25">
      <c r="D3454" s="153"/>
    </row>
    <row r="3455" spans="4:4" x14ac:dyDescent="0.25">
      <c r="D3455" s="153"/>
    </row>
    <row r="3456" spans="4:4" outlineLevel="1" x14ac:dyDescent="0.25">
      <c r="D3456" s="153"/>
    </row>
    <row r="3457" spans="4:4" outlineLevel="1" x14ac:dyDescent="0.25">
      <c r="D3457" s="153"/>
    </row>
    <row r="3458" spans="4:4" outlineLevel="1" x14ac:dyDescent="0.25">
      <c r="D3458" s="153"/>
    </row>
    <row r="3459" spans="4:4" outlineLevel="1" x14ac:dyDescent="0.25">
      <c r="D3459" s="153"/>
    </row>
    <row r="3460" spans="4:4" outlineLevel="1" x14ac:dyDescent="0.25">
      <c r="D3460" s="153"/>
    </row>
    <row r="3461" spans="4:4" x14ac:dyDescent="0.25">
      <c r="D3461" s="153"/>
    </row>
    <row r="3462" spans="4:4" outlineLevel="1" x14ac:dyDescent="0.25">
      <c r="D3462" s="153"/>
    </row>
    <row r="3463" spans="4:4" outlineLevel="1" x14ac:dyDescent="0.25">
      <c r="D3463" s="153"/>
    </row>
    <row r="3464" spans="4:4" outlineLevel="1" x14ac:dyDescent="0.25">
      <c r="D3464" s="153"/>
    </row>
    <row r="3465" spans="4:4" outlineLevel="1" x14ac:dyDescent="0.25">
      <c r="D3465" s="153"/>
    </row>
    <row r="3466" spans="4:4" outlineLevel="1" x14ac:dyDescent="0.25">
      <c r="D3466" s="153"/>
    </row>
    <row r="3467" spans="4:4" x14ac:dyDescent="0.25">
      <c r="D3467" s="153"/>
    </row>
    <row r="3468" spans="4:4" outlineLevel="1" x14ac:dyDescent="0.25">
      <c r="D3468" s="153"/>
    </row>
    <row r="3469" spans="4:4" outlineLevel="1" x14ac:dyDescent="0.25">
      <c r="D3469" s="153"/>
    </row>
    <row r="3470" spans="4:4" outlineLevel="1" x14ac:dyDescent="0.25">
      <c r="D3470" s="153"/>
    </row>
    <row r="3471" spans="4:4" outlineLevel="1" x14ac:dyDescent="0.25">
      <c r="D3471" s="153"/>
    </row>
    <row r="3472" spans="4:4" outlineLevel="1" x14ac:dyDescent="0.25">
      <c r="D3472" s="153"/>
    </row>
    <row r="3473" spans="4:4" x14ac:dyDescent="0.25">
      <c r="D3473" s="153"/>
    </row>
    <row r="3474" spans="4:4" outlineLevel="1" x14ac:dyDescent="0.25">
      <c r="D3474" s="153"/>
    </row>
    <row r="3475" spans="4:4" outlineLevel="1" x14ac:dyDescent="0.25">
      <c r="D3475" s="153"/>
    </row>
    <row r="3476" spans="4:4" outlineLevel="1" x14ac:dyDescent="0.25">
      <c r="D3476" s="153"/>
    </row>
    <row r="3477" spans="4:4" outlineLevel="1" x14ac:dyDescent="0.25">
      <c r="D3477" s="153"/>
    </row>
    <row r="3478" spans="4:4" outlineLevel="1" x14ac:dyDescent="0.25">
      <c r="D3478" s="153"/>
    </row>
    <row r="3479" spans="4:4" x14ac:dyDescent="0.25">
      <c r="D3479" s="153"/>
    </row>
    <row r="3480" spans="4:4" outlineLevel="1" x14ac:dyDescent="0.25">
      <c r="D3480" s="153"/>
    </row>
    <row r="3481" spans="4:4" outlineLevel="1" x14ac:dyDescent="0.25">
      <c r="D3481" s="153"/>
    </row>
    <row r="3482" spans="4:4" outlineLevel="1" x14ac:dyDescent="0.25">
      <c r="D3482" s="153"/>
    </row>
    <row r="3483" spans="4:4" outlineLevel="1" x14ac:dyDescent="0.25">
      <c r="D3483" s="153"/>
    </row>
    <row r="3484" spans="4:4" outlineLevel="1" x14ac:dyDescent="0.25">
      <c r="D3484" s="153"/>
    </row>
    <row r="3485" spans="4:4" x14ac:dyDescent="0.25">
      <c r="D3485" s="153"/>
    </row>
    <row r="3486" spans="4:4" outlineLevel="1" x14ac:dyDescent="0.25">
      <c r="D3486" s="153"/>
    </row>
    <row r="3487" spans="4:4" x14ac:dyDescent="0.25">
      <c r="D3487" s="153"/>
    </row>
    <row r="3488" spans="4:4" outlineLevel="1" x14ac:dyDescent="0.25">
      <c r="D3488" s="153"/>
    </row>
    <row r="3489" spans="4:4" x14ac:dyDescent="0.25">
      <c r="D3489" s="153"/>
    </row>
    <row r="3490" spans="4:4" outlineLevel="1" x14ac:dyDescent="0.25">
      <c r="D3490" s="153"/>
    </row>
    <row r="3491" spans="4:4" x14ac:dyDescent="0.25">
      <c r="D3491" s="153"/>
    </row>
    <row r="3492" spans="4:4" outlineLevel="1" x14ac:dyDescent="0.25">
      <c r="D3492" s="153"/>
    </row>
    <row r="3493" spans="4:4" x14ac:dyDescent="0.25">
      <c r="D3493" s="153"/>
    </row>
    <row r="3494" spans="4:4" outlineLevel="1" x14ac:dyDescent="0.25">
      <c r="D3494" s="153"/>
    </row>
    <row r="3495" spans="4:4" x14ac:dyDescent="0.25">
      <c r="D3495" s="153"/>
    </row>
    <row r="3496" spans="4:4" outlineLevel="1" x14ac:dyDescent="0.25">
      <c r="D3496" s="153"/>
    </row>
    <row r="3497" spans="4:4" x14ac:dyDescent="0.25">
      <c r="D3497" s="153"/>
    </row>
    <row r="3498" spans="4:4" outlineLevel="1" x14ac:dyDescent="0.25">
      <c r="D3498" s="153"/>
    </row>
    <row r="3499" spans="4:4" x14ac:dyDescent="0.25">
      <c r="D3499" s="153"/>
    </row>
    <row r="3500" spans="4:4" outlineLevel="1" x14ac:dyDescent="0.25">
      <c r="D3500" s="153"/>
    </row>
    <row r="3501" spans="4:4" x14ac:dyDescent="0.25">
      <c r="D3501" s="153"/>
    </row>
    <row r="3502" spans="4:4" outlineLevel="1" x14ac:dyDescent="0.25">
      <c r="D3502" s="153"/>
    </row>
    <row r="3503" spans="4:4" x14ac:dyDescent="0.25">
      <c r="D3503" s="153"/>
    </row>
    <row r="3504" spans="4:4" outlineLevel="1" x14ac:dyDescent="0.25">
      <c r="D3504" s="153"/>
    </row>
    <row r="3505" spans="4:4" x14ac:dyDescent="0.25">
      <c r="D3505" s="153"/>
    </row>
    <row r="3506" spans="4:4" outlineLevel="1" x14ac:dyDescent="0.25">
      <c r="D3506" s="153"/>
    </row>
    <row r="3507" spans="4:4" x14ac:dyDescent="0.25">
      <c r="D3507" s="153"/>
    </row>
    <row r="3508" spans="4:4" outlineLevel="1" x14ac:dyDescent="0.25">
      <c r="D3508" s="153"/>
    </row>
    <row r="3509" spans="4:4" x14ac:dyDescent="0.25">
      <c r="D3509" s="153"/>
    </row>
    <row r="3510" spans="4:4" outlineLevel="1" x14ac:dyDescent="0.25">
      <c r="D3510" s="153"/>
    </row>
    <row r="3511" spans="4:4" x14ac:dyDescent="0.25">
      <c r="D3511" s="153"/>
    </row>
    <row r="3512" spans="4:4" outlineLevel="1" x14ac:dyDescent="0.25">
      <c r="D3512" s="153"/>
    </row>
    <row r="3513" spans="4:4" x14ac:dyDescent="0.25">
      <c r="D3513" s="153"/>
    </row>
    <row r="3514" spans="4:4" outlineLevel="1" x14ac:dyDescent="0.25">
      <c r="D3514" s="153"/>
    </row>
    <row r="3515" spans="4:4" x14ac:dyDescent="0.25">
      <c r="D3515" s="153"/>
    </row>
    <row r="3516" spans="4:4" outlineLevel="1" x14ac:dyDescent="0.25">
      <c r="D3516" s="153"/>
    </row>
    <row r="3517" spans="4:4" x14ac:dyDescent="0.25">
      <c r="D3517" s="153"/>
    </row>
    <row r="3518" spans="4:4" outlineLevel="1" x14ac:dyDescent="0.25">
      <c r="D3518" s="153"/>
    </row>
    <row r="3519" spans="4:4" x14ac:dyDescent="0.25">
      <c r="D3519" s="153"/>
    </row>
    <row r="3520" spans="4:4" outlineLevel="1" x14ac:dyDescent="0.25">
      <c r="D3520" s="153"/>
    </row>
    <row r="3521" spans="4:4" x14ac:dyDescent="0.25">
      <c r="D3521" s="153"/>
    </row>
    <row r="3522" spans="4:4" outlineLevel="1" x14ac:dyDescent="0.25">
      <c r="D3522" s="153"/>
    </row>
    <row r="3523" spans="4:4" x14ac:dyDescent="0.25">
      <c r="D3523" s="153"/>
    </row>
    <row r="3524" spans="4:4" outlineLevel="1" x14ac:dyDescent="0.25">
      <c r="D3524" s="153"/>
    </row>
    <row r="3525" spans="4:4" x14ac:dyDescent="0.25">
      <c r="D3525" s="153"/>
    </row>
    <row r="3526" spans="4:4" outlineLevel="1" x14ac:dyDescent="0.25">
      <c r="D3526" s="153"/>
    </row>
    <row r="3527" spans="4:4" x14ac:dyDescent="0.25">
      <c r="D3527" s="153"/>
    </row>
    <row r="3528" spans="4:4" outlineLevel="1" x14ac:dyDescent="0.25">
      <c r="D3528" s="153"/>
    </row>
    <row r="3529" spans="4:4" x14ac:dyDescent="0.25">
      <c r="D3529" s="153"/>
    </row>
    <row r="3530" spans="4:4" outlineLevel="1" x14ac:dyDescent="0.25">
      <c r="D3530" s="153"/>
    </row>
    <row r="3531" spans="4:4" x14ac:dyDescent="0.25">
      <c r="D3531" s="153"/>
    </row>
    <row r="3532" spans="4:4" outlineLevel="1" x14ac:dyDescent="0.25">
      <c r="D3532" s="153"/>
    </row>
    <row r="3533" spans="4:4" x14ac:dyDescent="0.25">
      <c r="D3533" s="153"/>
    </row>
    <row r="3534" spans="4:4" outlineLevel="1" x14ac:dyDescent="0.25">
      <c r="D3534" s="153"/>
    </row>
    <row r="3535" spans="4:4" x14ac:dyDescent="0.25">
      <c r="D3535" s="153"/>
    </row>
    <row r="3536" spans="4:4" outlineLevel="1" x14ac:dyDescent="0.25">
      <c r="D3536" s="153"/>
    </row>
    <row r="3537" spans="4:4" x14ac:dyDescent="0.25">
      <c r="D3537" s="153"/>
    </row>
    <row r="3538" spans="4:4" outlineLevel="1" x14ac:dyDescent="0.25">
      <c r="D3538" s="153"/>
    </row>
    <row r="3539" spans="4:4" x14ac:dyDescent="0.25">
      <c r="D3539" s="153"/>
    </row>
    <row r="3540" spans="4:4" outlineLevel="1" x14ac:dyDescent="0.25">
      <c r="D3540" s="153"/>
    </row>
    <row r="3541" spans="4:4" x14ac:dyDescent="0.25">
      <c r="D3541" s="153"/>
    </row>
    <row r="3542" spans="4:4" outlineLevel="1" x14ac:dyDescent="0.25">
      <c r="D3542" s="153"/>
    </row>
    <row r="3543" spans="4:4" x14ac:dyDescent="0.25">
      <c r="D3543" s="153"/>
    </row>
    <row r="3544" spans="4:4" outlineLevel="1" x14ac:dyDescent="0.25">
      <c r="D3544" s="153"/>
    </row>
    <row r="3545" spans="4:4" x14ac:dyDescent="0.25">
      <c r="D3545" s="153"/>
    </row>
    <row r="3546" spans="4:4" outlineLevel="1" x14ac:dyDescent="0.25">
      <c r="D3546" s="153"/>
    </row>
    <row r="3547" spans="4:4" x14ac:dyDescent="0.25">
      <c r="D3547" s="153"/>
    </row>
    <row r="3548" spans="4:4" outlineLevel="1" x14ac:dyDescent="0.25">
      <c r="D3548" s="153"/>
    </row>
    <row r="3549" spans="4:4" x14ac:dyDescent="0.25">
      <c r="D3549" s="153"/>
    </row>
    <row r="3550" spans="4:4" outlineLevel="1" x14ac:dyDescent="0.25">
      <c r="D3550" s="153"/>
    </row>
    <row r="3551" spans="4:4" outlineLevel="1" x14ac:dyDescent="0.25">
      <c r="D3551" s="153"/>
    </row>
    <row r="3552" spans="4:4" outlineLevel="1" x14ac:dyDescent="0.25">
      <c r="D3552" s="153"/>
    </row>
    <row r="3553" spans="4:4" outlineLevel="1" x14ac:dyDescent="0.25">
      <c r="D3553" s="153"/>
    </row>
    <row r="3554" spans="4:4" outlineLevel="1" x14ac:dyDescent="0.25">
      <c r="D3554" s="153"/>
    </row>
    <row r="3555" spans="4:4" outlineLevel="1" x14ac:dyDescent="0.25">
      <c r="D3555" s="153"/>
    </row>
    <row r="3556" spans="4:4" outlineLevel="1" x14ac:dyDescent="0.25">
      <c r="D3556" s="153"/>
    </row>
    <row r="3557" spans="4:4" outlineLevel="1" x14ac:dyDescent="0.25">
      <c r="D3557" s="153"/>
    </row>
    <row r="3558" spans="4:4" outlineLevel="1" x14ac:dyDescent="0.25">
      <c r="D3558" s="153"/>
    </row>
    <row r="3559" spans="4:4" x14ac:dyDescent="0.25">
      <c r="D3559" s="153"/>
    </row>
    <row r="3560" spans="4:4" outlineLevel="1" x14ac:dyDescent="0.25">
      <c r="D3560" s="153"/>
    </row>
    <row r="3561" spans="4:4" outlineLevel="1" x14ac:dyDescent="0.25">
      <c r="D3561" s="153"/>
    </row>
    <row r="3562" spans="4:4" outlineLevel="1" x14ac:dyDescent="0.25">
      <c r="D3562" s="153"/>
    </row>
    <row r="3563" spans="4:4" outlineLevel="1" x14ac:dyDescent="0.25">
      <c r="D3563" s="153"/>
    </row>
    <row r="3564" spans="4:4" outlineLevel="1" x14ac:dyDescent="0.25">
      <c r="D3564" s="153"/>
    </row>
    <row r="3565" spans="4:4" outlineLevel="1" x14ac:dyDescent="0.25">
      <c r="D3565" s="153"/>
    </row>
    <row r="3566" spans="4:4" outlineLevel="1" x14ac:dyDescent="0.25">
      <c r="D3566" s="153"/>
    </row>
    <row r="3567" spans="4:4" outlineLevel="1" x14ac:dyDescent="0.25">
      <c r="D3567" s="153"/>
    </row>
    <row r="3568" spans="4:4" x14ac:dyDescent="0.25">
      <c r="D3568" s="153"/>
    </row>
    <row r="3569" spans="1:4" outlineLevel="1" x14ac:dyDescent="0.25">
      <c r="D3569" s="153"/>
    </row>
    <row r="3570" spans="1:4" outlineLevel="1" x14ac:dyDescent="0.25">
      <c r="D3570" s="153"/>
    </row>
    <row r="3571" spans="1:4" outlineLevel="1" x14ac:dyDescent="0.25">
      <c r="D3571" s="153"/>
    </row>
    <row r="3572" spans="1:4" outlineLevel="1" x14ac:dyDescent="0.25"/>
    <row r="3573" spans="1:4" outlineLevel="1" x14ac:dyDescent="0.25">
      <c r="A3573" s="27"/>
      <c r="B3573" s="27"/>
      <c r="D3573" s="27"/>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6BAA3-5B94-468E-935E-D15BA9230624}">
  <sheetPr>
    <tabColor theme="5"/>
  </sheetPr>
  <dimension ref="A1:F1426"/>
  <sheetViews>
    <sheetView showGridLines="0" topLeftCell="A14" zoomScaleNormal="100" workbookViewId="0">
      <selection activeCell="B14" sqref="B14"/>
    </sheetView>
  </sheetViews>
  <sheetFormatPr defaultColWidth="9.140625" defaultRowHeight="15" x14ac:dyDescent="0.25"/>
  <cols>
    <col min="1" max="1" width="14.5703125" style="470" bestFit="1" customWidth="1"/>
    <col min="2" max="2" width="104.7109375" style="470" customWidth="1"/>
    <col min="3" max="3" width="15" style="470" bestFit="1" customWidth="1"/>
    <col min="4" max="4" width="16.28515625" style="470" customWidth="1"/>
    <col min="5" max="5" width="14.28515625" style="470" bestFit="1" customWidth="1"/>
    <col min="6" max="6" width="9.85546875" style="470" customWidth="1"/>
    <col min="7" max="16384" width="9.140625" style="470"/>
  </cols>
  <sheetData>
    <row r="1" spans="1:6" ht="28.5" customHeight="1" x14ac:dyDescent="0.25">
      <c r="A1" s="817" t="s">
        <v>20361</v>
      </c>
      <c r="B1" s="817"/>
      <c r="C1" s="817"/>
      <c r="D1" s="817"/>
      <c r="E1" s="817"/>
      <c r="F1" s="817"/>
    </row>
    <row r="2" spans="1:6" ht="39.950000000000003" customHeight="1" x14ac:dyDescent="0.25">
      <c r="A2" s="471" t="s">
        <v>20362</v>
      </c>
      <c r="B2" s="472" t="s">
        <v>20363</v>
      </c>
      <c r="C2" s="473" t="s">
        <v>20364</v>
      </c>
      <c r="D2" s="471" t="s">
        <v>20365</v>
      </c>
      <c r="E2" s="472" t="s">
        <v>20366</v>
      </c>
    </row>
    <row r="3" spans="1:6" ht="30" customHeight="1" x14ac:dyDescent="0.2">
      <c r="A3" s="474">
        <v>43339</v>
      </c>
      <c r="B3" s="475" t="s">
        <v>20367</v>
      </c>
      <c r="C3" s="476" t="s">
        <v>8780</v>
      </c>
      <c r="D3" s="477">
        <v>0.68</v>
      </c>
      <c r="E3" s="478"/>
    </row>
    <row r="4" spans="1:6" ht="30" customHeight="1" x14ac:dyDescent="0.2">
      <c r="A4" s="474">
        <v>41099</v>
      </c>
      <c r="B4" s="475" t="s">
        <v>20368</v>
      </c>
      <c r="C4" s="476" t="s">
        <v>8740</v>
      </c>
      <c r="D4" s="477">
        <v>6.35</v>
      </c>
      <c r="E4" s="478"/>
    </row>
    <row r="5" spans="1:6" ht="30" customHeight="1" x14ac:dyDescent="0.2">
      <c r="A5" s="474">
        <v>40224</v>
      </c>
      <c r="B5" s="475" t="s">
        <v>20369</v>
      </c>
      <c r="C5" s="476" t="s">
        <v>8740</v>
      </c>
      <c r="D5" s="477">
        <v>3.29</v>
      </c>
      <c r="E5" s="478"/>
    </row>
    <row r="6" spans="1:6" ht="30" customHeight="1" x14ac:dyDescent="0.2">
      <c r="A6" s="474">
        <v>40225</v>
      </c>
      <c r="B6" s="475" t="s">
        <v>20370</v>
      </c>
      <c r="C6" s="476" t="s">
        <v>8740</v>
      </c>
      <c r="D6" s="477">
        <v>4.25</v>
      </c>
      <c r="E6" s="478"/>
    </row>
    <row r="7" spans="1:6" ht="30" customHeight="1" x14ac:dyDescent="0.2">
      <c r="A7" s="474">
        <v>40226</v>
      </c>
      <c r="B7" s="475" t="s">
        <v>20371</v>
      </c>
      <c r="C7" s="476" t="s">
        <v>8740</v>
      </c>
      <c r="D7" s="477">
        <v>6.35</v>
      </c>
      <c r="E7" s="478"/>
    </row>
    <row r="8" spans="1:6" ht="30" customHeight="1" x14ac:dyDescent="0.2">
      <c r="A8" s="474">
        <v>40229</v>
      </c>
      <c r="B8" s="475" t="s">
        <v>20372</v>
      </c>
      <c r="C8" s="476" t="s">
        <v>8740</v>
      </c>
      <c r="D8" s="477">
        <v>6.5</v>
      </c>
      <c r="E8" s="478"/>
    </row>
    <row r="9" spans="1:6" ht="30" customHeight="1" x14ac:dyDescent="0.2">
      <c r="A9" s="474">
        <v>43340</v>
      </c>
      <c r="B9" s="475" t="s">
        <v>20373</v>
      </c>
      <c r="C9" s="476" t="s">
        <v>8740</v>
      </c>
      <c r="D9" s="477">
        <v>6.54</v>
      </c>
      <c r="E9" s="478"/>
    </row>
    <row r="10" spans="1:6" ht="30" customHeight="1" x14ac:dyDescent="0.2">
      <c r="A10" s="474">
        <v>40228</v>
      </c>
      <c r="B10" s="475" t="s">
        <v>20374</v>
      </c>
      <c r="C10" s="476" t="s">
        <v>8740</v>
      </c>
      <c r="D10" s="477">
        <v>5.08</v>
      </c>
      <c r="E10" s="478"/>
    </row>
    <row r="11" spans="1:6" ht="30" customHeight="1" x14ac:dyDescent="0.2">
      <c r="A11" s="474">
        <v>42227</v>
      </c>
      <c r="B11" s="475" t="s">
        <v>20375</v>
      </c>
      <c r="C11" s="476" t="s">
        <v>8740</v>
      </c>
      <c r="D11" s="477">
        <v>4.4000000000000004</v>
      </c>
      <c r="E11" s="478"/>
    </row>
    <row r="12" spans="1:6" ht="30" customHeight="1" x14ac:dyDescent="0.2">
      <c r="A12" s="474">
        <v>40994</v>
      </c>
      <c r="B12" s="475" t="s">
        <v>20376</v>
      </c>
      <c r="C12" s="476" t="s">
        <v>8740</v>
      </c>
      <c r="D12" s="477">
        <v>5.6</v>
      </c>
      <c r="E12" s="478"/>
    </row>
    <row r="13" spans="1:6" ht="30" customHeight="1" x14ac:dyDescent="0.2">
      <c r="A13" s="474">
        <v>42940</v>
      </c>
      <c r="B13" s="475" t="s">
        <v>20377</v>
      </c>
      <c r="C13" s="476" t="s">
        <v>8740</v>
      </c>
      <c r="D13" s="477">
        <v>238.53</v>
      </c>
      <c r="E13" s="478"/>
    </row>
    <row r="14" spans="1:6" ht="30" customHeight="1" x14ac:dyDescent="0.25">
      <c r="A14" s="474">
        <v>41047</v>
      </c>
      <c r="B14" s="479" t="s">
        <v>20378</v>
      </c>
      <c r="C14" s="476" t="s">
        <v>8740</v>
      </c>
      <c r="D14" s="477">
        <v>647.5</v>
      </c>
      <c r="E14" s="480"/>
    </row>
    <row r="15" spans="1:6" ht="30" customHeight="1" x14ac:dyDescent="0.25">
      <c r="A15" s="474">
        <v>41048</v>
      </c>
      <c r="B15" s="479" t="s">
        <v>20379</v>
      </c>
      <c r="C15" s="476" t="s">
        <v>8740</v>
      </c>
      <c r="D15" s="477">
        <v>596.59</v>
      </c>
      <c r="E15" s="480"/>
    </row>
    <row r="16" spans="1:6" ht="30" customHeight="1" x14ac:dyDescent="0.2">
      <c r="A16" s="474">
        <v>40217</v>
      </c>
      <c r="B16" s="475" t="s">
        <v>20380</v>
      </c>
      <c r="C16" s="476" t="s">
        <v>8740</v>
      </c>
      <c r="D16" s="477">
        <v>42.02</v>
      </c>
      <c r="E16" s="478"/>
    </row>
    <row r="17" spans="1:5" ht="30" customHeight="1" x14ac:dyDescent="0.2">
      <c r="A17" s="474">
        <v>40172</v>
      </c>
      <c r="B17" s="475" t="s">
        <v>20381</v>
      </c>
      <c r="C17" s="476" t="s">
        <v>17835</v>
      </c>
      <c r="D17" s="477">
        <v>25.9</v>
      </c>
      <c r="E17" s="478"/>
    </row>
    <row r="18" spans="1:5" ht="30" customHeight="1" x14ac:dyDescent="0.2">
      <c r="A18" s="474">
        <v>40171</v>
      </c>
      <c r="B18" s="475" t="s">
        <v>20382</v>
      </c>
      <c r="C18" s="476" t="s">
        <v>17835</v>
      </c>
      <c r="D18" s="477">
        <v>12.95</v>
      </c>
      <c r="E18" s="478"/>
    </row>
    <row r="19" spans="1:5" ht="30" customHeight="1" x14ac:dyDescent="0.2">
      <c r="A19" s="474">
        <v>42225</v>
      </c>
      <c r="B19" s="475" t="s">
        <v>20383</v>
      </c>
      <c r="C19" s="476" t="s">
        <v>8740</v>
      </c>
      <c r="D19" s="477">
        <v>7.36</v>
      </c>
      <c r="E19" s="478"/>
    </row>
    <row r="20" spans="1:5" ht="30" customHeight="1" x14ac:dyDescent="0.2">
      <c r="A20" s="474">
        <v>40178</v>
      </c>
      <c r="B20" s="475" t="s">
        <v>20384</v>
      </c>
      <c r="C20" s="476" t="s">
        <v>8740</v>
      </c>
      <c r="D20" s="477">
        <v>8.8000000000000007</v>
      </c>
      <c r="E20" s="478"/>
    </row>
    <row r="21" spans="1:5" ht="30" customHeight="1" x14ac:dyDescent="0.25">
      <c r="A21" s="474">
        <v>40179</v>
      </c>
      <c r="B21" s="479" t="s">
        <v>20385</v>
      </c>
      <c r="C21" s="476" t="s">
        <v>8740</v>
      </c>
      <c r="D21" s="477">
        <v>13.63</v>
      </c>
      <c r="E21" s="480"/>
    </row>
    <row r="22" spans="1:5" ht="30" customHeight="1" x14ac:dyDescent="0.25">
      <c r="A22" s="474">
        <v>40184</v>
      </c>
      <c r="B22" s="479" t="s">
        <v>20386</v>
      </c>
      <c r="C22" s="476" t="s">
        <v>8740</v>
      </c>
      <c r="D22" s="477">
        <v>24.08</v>
      </c>
      <c r="E22" s="480"/>
    </row>
    <row r="23" spans="1:5" ht="30" customHeight="1" x14ac:dyDescent="0.25">
      <c r="A23" s="474">
        <v>40180</v>
      </c>
      <c r="B23" s="479" t="s">
        <v>20387</v>
      </c>
      <c r="C23" s="476" t="s">
        <v>8740</v>
      </c>
      <c r="D23" s="477">
        <v>15.81</v>
      </c>
      <c r="E23" s="480"/>
    </row>
    <row r="24" spans="1:5" ht="30" customHeight="1" x14ac:dyDescent="0.25">
      <c r="A24" s="474">
        <v>40181</v>
      </c>
      <c r="B24" s="479" t="s">
        <v>20388</v>
      </c>
      <c r="C24" s="476" t="s">
        <v>8740</v>
      </c>
      <c r="D24" s="477">
        <v>17.78</v>
      </c>
      <c r="E24" s="480"/>
    </row>
    <row r="25" spans="1:5" ht="30" customHeight="1" x14ac:dyDescent="0.25">
      <c r="A25" s="474">
        <v>40182</v>
      </c>
      <c r="B25" s="479" t="s">
        <v>20389</v>
      </c>
      <c r="C25" s="476" t="s">
        <v>8740</v>
      </c>
      <c r="D25" s="477">
        <v>20.53</v>
      </c>
      <c r="E25" s="480"/>
    </row>
    <row r="26" spans="1:5" ht="30" customHeight="1" x14ac:dyDescent="0.25">
      <c r="A26" s="474">
        <v>40183</v>
      </c>
      <c r="B26" s="479" t="s">
        <v>20390</v>
      </c>
      <c r="C26" s="476" t="s">
        <v>8740</v>
      </c>
      <c r="D26" s="477">
        <v>21.64</v>
      </c>
      <c r="E26" s="480"/>
    </row>
    <row r="27" spans="1:5" ht="30" customHeight="1" x14ac:dyDescent="0.25">
      <c r="A27" s="474">
        <v>40191</v>
      </c>
      <c r="B27" s="479" t="s">
        <v>20391</v>
      </c>
      <c r="C27" s="476" t="s">
        <v>8740</v>
      </c>
      <c r="D27" s="477">
        <v>20.57</v>
      </c>
      <c r="E27" s="480"/>
    </row>
    <row r="28" spans="1:5" ht="30" customHeight="1" x14ac:dyDescent="0.25">
      <c r="A28" s="474">
        <v>40196</v>
      </c>
      <c r="B28" s="479" t="s">
        <v>20392</v>
      </c>
      <c r="C28" s="476" t="s">
        <v>8740</v>
      </c>
      <c r="D28" s="477">
        <v>33.06</v>
      </c>
      <c r="E28" s="480"/>
    </row>
    <row r="29" spans="1:5" ht="30" customHeight="1" x14ac:dyDescent="0.25">
      <c r="A29" s="474">
        <v>40192</v>
      </c>
      <c r="B29" s="479" t="s">
        <v>20393</v>
      </c>
      <c r="C29" s="476" t="s">
        <v>8740</v>
      </c>
      <c r="D29" s="477">
        <v>22.46</v>
      </c>
      <c r="E29" s="480"/>
    </row>
    <row r="30" spans="1:5" ht="30" customHeight="1" x14ac:dyDescent="0.25">
      <c r="A30" s="474">
        <v>40193</v>
      </c>
      <c r="B30" s="479" t="s">
        <v>20394</v>
      </c>
      <c r="C30" s="476" t="s">
        <v>8740</v>
      </c>
      <c r="D30" s="477">
        <v>24.62</v>
      </c>
      <c r="E30" s="480"/>
    </row>
    <row r="31" spans="1:5" ht="30" customHeight="1" x14ac:dyDescent="0.25">
      <c r="A31" s="474">
        <v>40194</v>
      </c>
      <c r="B31" s="479" t="s">
        <v>20395</v>
      </c>
      <c r="C31" s="476" t="s">
        <v>8740</v>
      </c>
      <c r="D31" s="477">
        <v>28.32</v>
      </c>
      <c r="E31" s="480"/>
    </row>
    <row r="32" spans="1:5" ht="30" customHeight="1" x14ac:dyDescent="0.25">
      <c r="A32" s="474">
        <v>40195</v>
      </c>
      <c r="B32" s="479" t="s">
        <v>20396</v>
      </c>
      <c r="C32" s="476" t="s">
        <v>8740</v>
      </c>
      <c r="D32" s="477">
        <v>30.3</v>
      </c>
      <c r="E32" s="480"/>
    </row>
    <row r="33" spans="1:5" ht="30" customHeight="1" x14ac:dyDescent="0.2">
      <c r="A33" s="474">
        <v>40220</v>
      </c>
      <c r="B33" s="475" t="s">
        <v>20397</v>
      </c>
      <c r="C33" s="476" t="s">
        <v>8740</v>
      </c>
      <c r="D33" s="477">
        <v>10.3</v>
      </c>
      <c r="E33" s="478"/>
    </row>
    <row r="34" spans="1:5" ht="30" customHeight="1" x14ac:dyDescent="0.2">
      <c r="A34" s="474">
        <v>40230</v>
      </c>
      <c r="B34" s="475" t="s">
        <v>20398</v>
      </c>
      <c r="C34" s="476" t="s">
        <v>8740</v>
      </c>
      <c r="D34" s="477">
        <v>3.08</v>
      </c>
      <c r="E34" s="478"/>
    </row>
    <row r="35" spans="1:5" ht="30" customHeight="1" x14ac:dyDescent="0.2">
      <c r="A35" s="474">
        <v>40221</v>
      </c>
      <c r="B35" s="475" t="s">
        <v>20399</v>
      </c>
      <c r="C35" s="476" t="s">
        <v>8740</v>
      </c>
      <c r="D35" s="477">
        <v>8.24</v>
      </c>
      <c r="E35" s="478"/>
    </row>
    <row r="36" spans="1:5" ht="30" customHeight="1" x14ac:dyDescent="0.2">
      <c r="A36" s="474">
        <v>40231</v>
      </c>
      <c r="B36" s="475" t="s">
        <v>20400</v>
      </c>
      <c r="C36" s="476" t="s">
        <v>8740</v>
      </c>
      <c r="D36" s="477">
        <v>4.5599999999999996</v>
      </c>
      <c r="E36" s="478"/>
    </row>
    <row r="37" spans="1:5" ht="30" customHeight="1" x14ac:dyDescent="0.2">
      <c r="A37" s="474">
        <v>40222</v>
      </c>
      <c r="B37" s="475" t="s">
        <v>20401</v>
      </c>
      <c r="C37" s="476" t="s">
        <v>8740</v>
      </c>
      <c r="D37" s="477">
        <v>11.79</v>
      </c>
      <c r="E37" s="478"/>
    </row>
    <row r="38" spans="1:5" ht="30" customHeight="1" x14ac:dyDescent="0.2">
      <c r="A38" s="474">
        <v>40216</v>
      </c>
      <c r="B38" s="475" t="s">
        <v>20402</v>
      </c>
      <c r="C38" s="476" t="s">
        <v>8740</v>
      </c>
      <c r="D38" s="477">
        <v>113.36</v>
      </c>
      <c r="E38" s="478"/>
    </row>
    <row r="39" spans="1:5" ht="30" customHeight="1" x14ac:dyDescent="0.2">
      <c r="A39" s="474">
        <v>40223</v>
      </c>
      <c r="B39" s="475" t="s">
        <v>20403</v>
      </c>
      <c r="C39" s="476" t="s">
        <v>8740</v>
      </c>
      <c r="D39" s="477">
        <v>46.93</v>
      </c>
      <c r="E39" s="478"/>
    </row>
    <row r="40" spans="1:5" ht="30" customHeight="1" x14ac:dyDescent="0.2">
      <c r="A40" s="474">
        <v>43335</v>
      </c>
      <c r="B40" s="475" t="s">
        <v>20404</v>
      </c>
      <c r="C40" s="476" t="s">
        <v>8740</v>
      </c>
      <c r="D40" s="477">
        <v>2.64</v>
      </c>
      <c r="E40" s="478"/>
    </row>
    <row r="41" spans="1:5" ht="30" customHeight="1" x14ac:dyDescent="0.2">
      <c r="A41" s="474">
        <v>42547</v>
      </c>
      <c r="B41" s="475" t="s">
        <v>20405</v>
      </c>
      <c r="C41" s="476" t="s">
        <v>8740</v>
      </c>
      <c r="D41" s="477">
        <v>1.68</v>
      </c>
      <c r="E41" s="478"/>
    </row>
    <row r="42" spans="1:5" ht="30" customHeight="1" x14ac:dyDescent="0.2">
      <c r="A42" s="474">
        <v>40177</v>
      </c>
      <c r="B42" s="475" t="s">
        <v>20406</v>
      </c>
      <c r="C42" s="476" t="s">
        <v>8740</v>
      </c>
      <c r="D42" s="477">
        <v>4.42</v>
      </c>
      <c r="E42" s="478"/>
    </row>
    <row r="43" spans="1:5" ht="30" customHeight="1" x14ac:dyDescent="0.25">
      <c r="A43" s="474">
        <v>41056</v>
      </c>
      <c r="B43" s="479" t="s">
        <v>20407</v>
      </c>
      <c r="C43" s="476" t="s">
        <v>8740</v>
      </c>
      <c r="D43" s="477">
        <v>88.18</v>
      </c>
      <c r="E43" s="480"/>
    </row>
    <row r="44" spans="1:5" ht="30" customHeight="1" x14ac:dyDescent="0.2">
      <c r="A44" s="474">
        <v>40218</v>
      </c>
      <c r="B44" s="475" t="s">
        <v>20408</v>
      </c>
      <c r="C44" s="476" t="s">
        <v>8740</v>
      </c>
      <c r="D44" s="477">
        <v>56.44</v>
      </c>
      <c r="E44" s="478"/>
    </row>
    <row r="45" spans="1:5" ht="30" customHeight="1" x14ac:dyDescent="0.25">
      <c r="A45" s="474">
        <v>102596</v>
      </c>
      <c r="B45" s="479" t="s">
        <v>20409</v>
      </c>
      <c r="C45" s="476" t="s">
        <v>8780</v>
      </c>
      <c r="D45" s="477">
        <v>13.62</v>
      </c>
      <c r="E45" s="480"/>
    </row>
    <row r="46" spans="1:5" ht="30" customHeight="1" x14ac:dyDescent="0.25">
      <c r="A46" s="474">
        <v>102595</v>
      </c>
      <c r="B46" s="479" t="s">
        <v>20410</v>
      </c>
      <c r="C46" s="476" t="s">
        <v>8780</v>
      </c>
      <c r="D46" s="477">
        <v>17.47</v>
      </c>
      <c r="E46" s="480"/>
    </row>
    <row r="47" spans="1:5" ht="30" customHeight="1" x14ac:dyDescent="0.25">
      <c r="A47" s="474">
        <v>102594</v>
      </c>
      <c r="B47" s="479" t="s">
        <v>20411</v>
      </c>
      <c r="C47" s="476" t="s">
        <v>8780</v>
      </c>
      <c r="D47" s="477">
        <v>22.32</v>
      </c>
      <c r="E47" s="480"/>
    </row>
    <row r="48" spans="1:5" ht="30" customHeight="1" x14ac:dyDescent="0.2">
      <c r="A48" s="474">
        <v>40170</v>
      </c>
      <c r="B48" s="475" t="s">
        <v>20412</v>
      </c>
      <c r="C48" s="476" t="s">
        <v>8780</v>
      </c>
      <c r="D48" s="477">
        <v>0.72</v>
      </c>
      <c r="E48" s="478"/>
    </row>
    <row r="49" spans="1:5" ht="30" customHeight="1" x14ac:dyDescent="0.25">
      <c r="A49" s="474">
        <v>40167</v>
      </c>
      <c r="B49" s="479" t="s">
        <v>20413</v>
      </c>
      <c r="C49" s="476" t="s">
        <v>8780</v>
      </c>
      <c r="D49" s="477">
        <v>0.49</v>
      </c>
      <c r="E49" s="480"/>
    </row>
    <row r="50" spans="1:5" ht="30" customHeight="1" x14ac:dyDescent="0.2">
      <c r="A50" s="474">
        <v>40168</v>
      </c>
      <c r="B50" s="475" t="s">
        <v>20414</v>
      </c>
      <c r="C50" s="476" t="s">
        <v>8780</v>
      </c>
      <c r="D50" s="477">
        <v>2.52</v>
      </c>
      <c r="E50" s="478"/>
    </row>
    <row r="51" spans="1:5" ht="30" customHeight="1" x14ac:dyDescent="0.25">
      <c r="A51" s="474">
        <v>40169</v>
      </c>
      <c r="B51" s="479" t="s">
        <v>20415</v>
      </c>
      <c r="C51" s="476" t="s">
        <v>8780</v>
      </c>
      <c r="D51" s="477">
        <v>8.59</v>
      </c>
      <c r="E51" s="480"/>
    </row>
    <row r="52" spans="1:5" ht="30" customHeight="1" x14ac:dyDescent="0.2">
      <c r="A52" s="474">
        <v>102069</v>
      </c>
      <c r="B52" s="475" t="s">
        <v>20416</v>
      </c>
      <c r="C52" s="476" t="s">
        <v>8780</v>
      </c>
      <c r="D52" s="477">
        <v>3.79</v>
      </c>
      <c r="E52" s="478"/>
    </row>
    <row r="53" spans="1:5" ht="30" customHeight="1" x14ac:dyDescent="0.2">
      <c r="A53" s="474">
        <v>40219</v>
      </c>
      <c r="B53" s="475" t="s">
        <v>20417</v>
      </c>
      <c r="C53" s="476" t="s">
        <v>8780</v>
      </c>
      <c r="D53" s="477">
        <v>36.630000000000003</v>
      </c>
      <c r="E53" s="478"/>
    </row>
    <row r="54" spans="1:5" ht="30" customHeight="1" x14ac:dyDescent="0.2">
      <c r="A54" s="474">
        <v>41095</v>
      </c>
      <c r="B54" s="475" t="s">
        <v>20418</v>
      </c>
      <c r="C54" s="476" t="s">
        <v>8740</v>
      </c>
      <c r="D54" s="477">
        <v>24.3</v>
      </c>
      <c r="E54" s="478"/>
    </row>
    <row r="55" spans="1:5" ht="30" customHeight="1" x14ac:dyDescent="0.25">
      <c r="A55" s="474">
        <v>43352</v>
      </c>
      <c r="B55" s="479" t="s">
        <v>20419</v>
      </c>
      <c r="C55" s="476" t="s">
        <v>8780</v>
      </c>
      <c r="D55" s="477">
        <v>0.57999999999999996</v>
      </c>
      <c r="E55" s="480"/>
    </row>
    <row r="56" spans="1:5" ht="30" customHeight="1" x14ac:dyDescent="0.2">
      <c r="A56" s="474">
        <v>43338</v>
      </c>
      <c r="B56" s="475" t="s">
        <v>20420</v>
      </c>
      <c r="C56" s="476" t="s">
        <v>8780</v>
      </c>
      <c r="D56" s="477">
        <v>0.47</v>
      </c>
      <c r="E56" s="478"/>
    </row>
    <row r="57" spans="1:5" ht="30" customHeight="1" x14ac:dyDescent="0.2">
      <c r="A57" s="474">
        <v>40166</v>
      </c>
      <c r="B57" s="475" t="s">
        <v>20421</v>
      </c>
      <c r="C57" s="476" t="s">
        <v>8780</v>
      </c>
      <c r="D57" s="477">
        <v>0.18</v>
      </c>
      <c r="E57" s="478"/>
    </row>
    <row r="58" spans="1:5" ht="30" customHeight="1" x14ac:dyDescent="0.2">
      <c r="A58" s="474">
        <v>41326</v>
      </c>
      <c r="B58" s="475" t="s">
        <v>20422</v>
      </c>
      <c r="C58" s="476" t="s">
        <v>8740</v>
      </c>
      <c r="D58" s="477">
        <v>5.14</v>
      </c>
      <c r="E58" s="478"/>
    </row>
    <row r="59" spans="1:5" ht="30" customHeight="1" x14ac:dyDescent="0.25">
      <c r="A59" s="474">
        <v>40801</v>
      </c>
      <c r="B59" s="479" t="s">
        <v>20423</v>
      </c>
      <c r="C59" s="476" t="s">
        <v>8740</v>
      </c>
      <c r="D59" s="477">
        <v>86.24</v>
      </c>
      <c r="E59" s="475" t="s">
        <v>20424</v>
      </c>
    </row>
    <row r="60" spans="1:5" ht="30" customHeight="1" x14ac:dyDescent="0.25">
      <c r="A60" s="474">
        <v>40799</v>
      </c>
      <c r="B60" s="479" t="s">
        <v>20425</v>
      </c>
      <c r="C60" s="476" t="s">
        <v>8740</v>
      </c>
      <c r="D60" s="477">
        <v>65.5</v>
      </c>
      <c r="E60" s="475" t="s">
        <v>20424</v>
      </c>
    </row>
    <row r="61" spans="1:5" ht="30" customHeight="1" x14ac:dyDescent="0.25">
      <c r="A61" s="474">
        <v>40793</v>
      </c>
      <c r="B61" s="479" t="s">
        <v>20426</v>
      </c>
      <c r="C61" s="476" t="s">
        <v>8740</v>
      </c>
      <c r="D61" s="477">
        <v>89.89</v>
      </c>
      <c r="E61" s="475" t="s">
        <v>20424</v>
      </c>
    </row>
    <row r="62" spans="1:5" ht="30" customHeight="1" x14ac:dyDescent="0.25">
      <c r="A62" s="474">
        <v>40797</v>
      </c>
      <c r="B62" s="479" t="s">
        <v>20427</v>
      </c>
      <c r="C62" s="476" t="s">
        <v>8740</v>
      </c>
      <c r="D62" s="477">
        <v>38.68</v>
      </c>
      <c r="E62" s="475" t="s">
        <v>20424</v>
      </c>
    </row>
    <row r="63" spans="1:5" ht="30" customHeight="1" x14ac:dyDescent="0.2">
      <c r="A63" s="474">
        <v>41157</v>
      </c>
      <c r="B63" s="475" t="s">
        <v>20428</v>
      </c>
      <c r="C63" s="476" t="s">
        <v>8740</v>
      </c>
      <c r="D63" s="477">
        <v>52.87</v>
      </c>
      <c r="E63" s="478"/>
    </row>
    <row r="64" spans="1:5" ht="30" customHeight="1" x14ac:dyDescent="0.25">
      <c r="A64" s="474">
        <v>40795</v>
      </c>
      <c r="B64" s="475" t="s">
        <v>20429</v>
      </c>
      <c r="C64" s="476" t="s">
        <v>8740</v>
      </c>
      <c r="D64" s="477">
        <v>47.63</v>
      </c>
      <c r="E64" s="475" t="s">
        <v>20424</v>
      </c>
    </row>
    <row r="65" spans="1:5" ht="30" customHeight="1" x14ac:dyDescent="0.25">
      <c r="A65" s="474">
        <v>40787</v>
      </c>
      <c r="B65" s="475" t="s">
        <v>20430</v>
      </c>
      <c r="C65" s="476" t="s">
        <v>8740</v>
      </c>
      <c r="D65" s="477">
        <v>109.29</v>
      </c>
      <c r="E65" s="475" t="s">
        <v>20424</v>
      </c>
    </row>
    <row r="66" spans="1:5" ht="30" customHeight="1" x14ac:dyDescent="0.2">
      <c r="A66" s="474">
        <v>40812</v>
      </c>
      <c r="B66" s="475" t="s">
        <v>20431</v>
      </c>
      <c r="C66" s="476" t="s">
        <v>8740</v>
      </c>
      <c r="D66" s="477">
        <v>109.29</v>
      </c>
      <c r="E66" s="478"/>
    </row>
    <row r="67" spans="1:5" ht="30" customHeight="1" x14ac:dyDescent="0.2">
      <c r="A67" s="474">
        <v>42673</v>
      </c>
      <c r="B67" s="475" t="s">
        <v>20432</v>
      </c>
      <c r="C67" s="476" t="s">
        <v>8740</v>
      </c>
      <c r="D67" s="477">
        <v>137.87</v>
      </c>
      <c r="E67" s="478"/>
    </row>
    <row r="68" spans="1:5" ht="30" customHeight="1" x14ac:dyDescent="0.25">
      <c r="A68" s="474">
        <v>40803</v>
      </c>
      <c r="B68" s="475" t="s">
        <v>20433</v>
      </c>
      <c r="C68" s="476" t="s">
        <v>8740</v>
      </c>
      <c r="D68" s="477">
        <v>65.540000000000006</v>
      </c>
      <c r="E68" s="475" t="s">
        <v>20424</v>
      </c>
    </row>
    <row r="69" spans="1:5" ht="30" customHeight="1" x14ac:dyDescent="0.25">
      <c r="A69" s="474">
        <v>41406</v>
      </c>
      <c r="B69" s="479" t="s">
        <v>20434</v>
      </c>
      <c r="C69" s="476" t="s">
        <v>8740</v>
      </c>
      <c r="D69" s="477">
        <v>58.39</v>
      </c>
      <c r="E69" s="475" t="s">
        <v>20424</v>
      </c>
    </row>
    <row r="70" spans="1:5" ht="30" customHeight="1" x14ac:dyDescent="0.25">
      <c r="A70" s="474">
        <v>41100</v>
      </c>
      <c r="B70" s="479" t="s">
        <v>20435</v>
      </c>
      <c r="C70" s="476" t="s">
        <v>8740</v>
      </c>
      <c r="D70" s="477">
        <v>56.42</v>
      </c>
      <c r="E70" s="480"/>
    </row>
    <row r="71" spans="1:5" ht="30" customHeight="1" x14ac:dyDescent="0.25">
      <c r="A71" s="474">
        <v>40979</v>
      </c>
      <c r="B71" s="479" t="s">
        <v>20436</v>
      </c>
      <c r="C71" s="476" t="s">
        <v>8740</v>
      </c>
      <c r="D71" s="477">
        <v>49.63</v>
      </c>
      <c r="E71" s="480"/>
    </row>
    <row r="72" spans="1:5" ht="30" customHeight="1" x14ac:dyDescent="0.2">
      <c r="A72" s="474">
        <v>40815</v>
      </c>
      <c r="B72" s="475" t="s">
        <v>20437</v>
      </c>
      <c r="C72" s="476" t="s">
        <v>8740</v>
      </c>
      <c r="D72" s="477">
        <v>62.02</v>
      </c>
      <c r="E72" s="478"/>
    </row>
    <row r="73" spans="1:5" ht="30" customHeight="1" x14ac:dyDescent="0.2">
      <c r="A73" s="474">
        <v>40809</v>
      </c>
      <c r="B73" s="475" t="s">
        <v>20438</v>
      </c>
      <c r="C73" s="476" t="s">
        <v>8740</v>
      </c>
      <c r="D73" s="477">
        <v>71.5</v>
      </c>
      <c r="E73" s="478"/>
    </row>
    <row r="74" spans="1:5" ht="30" customHeight="1" x14ac:dyDescent="0.2">
      <c r="A74" s="474">
        <v>40810</v>
      </c>
      <c r="B74" s="475" t="s">
        <v>20439</v>
      </c>
      <c r="C74" s="476" t="s">
        <v>8740</v>
      </c>
      <c r="D74" s="477">
        <v>90.55</v>
      </c>
      <c r="E74" s="478"/>
    </row>
    <row r="75" spans="1:5" ht="30" customHeight="1" x14ac:dyDescent="0.25">
      <c r="A75" s="474">
        <v>41097</v>
      </c>
      <c r="B75" s="475" t="s">
        <v>20440</v>
      </c>
      <c r="C75" s="476" t="s">
        <v>8740</v>
      </c>
      <c r="D75" s="477">
        <v>102.07</v>
      </c>
      <c r="E75" s="475" t="s">
        <v>20424</v>
      </c>
    </row>
    <row r="76" spans="1:5" ht="30" customHeight="1" x14ac:dyDescent="0.25">
      <c r="A76" s="474">
        <v>41364</v>
      </c>
      <c r="B76" s="479" t="s">
        <v>20441</v>
      </c>
      <c r="C76" s="476" t="s">
        <v>8740</v>
      </c>
      <c r="D76" s="477">
        <v>58.39</v>
      </c>
      <c r="E76" s="480"/>
    </row>
    <row r="77" spans="1:5" ht="30" customHeight="1" x14ac:dyDescent="0.25">
      <c r="A77" s="474">
        <v>40777</v>
      </c>
      <c r="B77" s="475" t="s">
        <v>20442</v>
      </c>
      <c r="C77" s="476" t="s">
        <v>8740</v>
      </c>
      <c r="D77" s="477">
        <v>43.49</v>
      </c>
      <c r="E77" s="475" t="s">
        <v>20424</v>
      </c>
    </row>
    <row r="78" spans="1:5" ht="30" customHeight="1" x14ac:dyDescent="0.25">
      <c r="A78" s="474">
        <v>40779</v>
      </c>
      <c r="B78" s="475" t="s">
        <v>20443</v>
      </c>
      <c r="C78" s="476" t="s">
        <v>8740</v>
      </c>
      <c r="D78" s="477">
        <v>50.14</v>
      </c>
      <c r="E78" s="475" t="s">
        <v>20424</v>
      </c>
    </row>
    <row r="79" spans="1:5" ht="30" customHeight="1" x14ac:dyDescent="0.25">
      <c r="A79" s="474">
        <v>40781</v>
      </c>
      <c r="B79" s="475" t="s">
        <v>20444</v>
      </c>
      <c r="C79" s="476" t="s">
        <v>8740</v>
      </c>
      <c r="D79" s="477">
        <v>71.5</v>
      </c>
      <c r="E79" s="475" t="s">
        <v>20424</v>
      </c>
    </row>
    <row r="80" spans="1:5" ht="30" customHeight="1" x14ac:dyDescent="0.25">
      <c r="A80" s="474">
        <v>40783</v>
      </c>
      <c r="B80" s="475" t="s">
        <v>20445</v>
      </c>
      <c r="C80" s="476" t="s">
        <v>8740</v>
      </c>
      <c r="D80" s="477">
        <v>90.55</v>
      </c>
      <c r="E80" s="475" t="s">
        <v>20424</v>
      </c>
    </row>
    <row r="81" spans="1:5" ht="30" customHeight="1" x14ac:dyDescent="0.2">
      <c r="A81" s="474">
        <v>41366</v>
      </c>
      <c r="B81" s="475" t="s">
        <v>20446</v>
      </c>
      <c r="C81" s="476" t="s">
        <v>8740</v>
      </c>
      <c r="D81" s="477">
        <v>102.07</v>
      </c>
      <c r="E81" s="478"/>
    </row>
    <row r="82" spans="1:5" ht="30" customHeight="1" x14ac:dyDescent="0.25">
      <c r="A82" s="474">
        <v>40834</v>
      </c>
      <c r="B82" s="479" t="s">
        <v>20447</v>
      </c>
      <c r="C82" s="476" t="s">
        <v>8780</v>
      </c>
      <c r="D82" s="477">
        <v>1.95</v>
      </c>
      <c r="E82" s="475" t="s">
        <v>20424</v>
      </c>
    </row>
    <row r="83" spans="1:5" ht="30" customHeight="1" x14ac:dyDescent="0.25">
      <c r="A83" s="474">
        <v>40835</v>
      </c>
      <c r="B83" s="475" t="s">
        <v>20448</v>
      </c>
      <c r="C83" s="476" t="s">
        <v>8780</v>
      </c>
      <c r="D83" s="477">
        <v>3.79</v>
      </c>
      <c r="E83" s="475" t="s">
        <v>20424</v>
      </c>
    </row>
    <row r="84" spans="1:5" ht="30" customHeight="1" x14ac:dyDescent="0.25">
      <c r="A84" s="474">
        <v>40841</v>
      </c>
      <c r="B84" s="479" t="s">
        <v>20449</v>
      </c>
      <c r="C84" s="476" t="s">
        <v>9235</v>
      </c>
      <c r="D84" s="477">
        <v>108.77</v>
      </c>
      <c r="E84" s="475" t="s">
        <v>20424</v>
      </c>
    </row>
    <row r="85" spans="1:5" ht="30" customHeight="1" x14ac:dyDescent="0.25">
      <c r="A85" s="474">
        <v>40842</v>
      </c>
      <c r="B85" s="479" t="s">
        <v>20450</v>
      </c>
      <c r="C85" s="476" t="s">
        <v>9235</v>
      </c>
      <c r="D85" s="477">
        <v>379.32</v>
      </c>
      <c r="E85" s="475" t="s">
        <v>20424</v>
      </c>
    </row>
    <row r="86" spans="1:5" ht="30" customHeight="1" x14ac:dyDescent="0.25">
      <c r="A86" s="474">
        <v>40843</v>
      </c>
      <c r="B86" s="475" t="s">
        <v>20451</v>
      </c>
      <c r="C86" s="476" t="s">
        <v>9235</v>
      </c>
      <c r="D86" s="477">
        <v>113.02</v>
      </c>
      <c r="E86" s="475" t="s">
        <v>20424</v>
      </c>
    </row>
    <row r="87" spans="1:5" ht="30" customHeight="1" x14ac:dyDescent="0.25">
      <c r="A87" s="474">
        <v>40844</v>
      </c>
      <c r="B87" s="479" t="s">
        <v>20452</v>
      </c>
      <c r="C87" s="476" t="s">
        <v>9235</v>
      </c>
      <c r="D87" s="477">
        <v>385.62</v>
      </c>
      <c r="E87" s="475" t="s">
        <v>20424</v>
      </c>
    </row>
    <row r="88" spans="1:5" ht="30" customHeight="1" x14ac:dyDescent="0.25">
      <c r="A88" s="474">
        <v>41112</v>
      </c>
      <c r="B88" s="479" t="s">
        <v>20453</v>
      </c>
      <c r="C88" s="476" t="s">
        <v>9235</v>
      </c>
      <c r="D88" s="477">
        <v>108.04</v>
      </c>
      <c r="E88" s="475" t="s">
        <v>20424</v>
      </c>
    </row>
    <row r="89" spans="1:5" ht="30" customHeight="1" x14ac:dyDescent="0.25">
      <c r="A89" s="474">
        <v>43342</v>
      </c>
      <c r="B89" s="479" t="s">
        <v>20454</v>
      </c>
      <c r="C89" s="476" t="s">
        <v>9235</v>
      </c>
      <c r="D89" s="477">
        <v>119.24</v>
      </c>
      <c r="E89" s="475" t="s">
        <v>20424</v>
      </c>
    </row>
    <row r="90" spans="1:5" ht="30" customHeight="1" x14ac:dyDescent="0.25">
      <c r="A90" s="474">
        <v>40878</v>
      </c>
      <c r="B90" s="479" t="s">
        <v>20455</v>
      </c>
      <c r="C90" s="476" t="s">
        <v>9235</v>
      </c>
      <c r="D90" s="477">
        <v>113.33</v>
      </c>
      <c r="E90" s="475" t="s">
        <v>20424</v>
      </c>
    </row>
    <row r="91" spans="1:5" ht="30" customHeight="1" x14ac:dyDescent="0.25">
      <c r="A91" s="474">
        <v>40845</v>
      </c>
      <c r="B91" s="475" t="s">
        <v>20456</v>
      </c>
      <c r="C91" s="476" t="s">
        <v>9235</v>
      </c>
      <c r="D91" s="477">
        <v>89.69</v>
      </c>
      <c r="E91" s="475" t="s">
        <v>20424</v>
      </c>
    </row>
    <row r="92" spans="1:5" ht="30" customHeight="1" x14ac:dyDescent="0.25">
      <c r="A92" s="474">
        <v>40846</v>
      </c>
      <c r="B92" s="475" t="s">
        <v>20457</v>
      </c>
      <c r="C92" s="476" t="s">
        <v>9235</v>
      </c>
      <c r="D92" s="477">
        <v>362.28</v>
      </c>
      <c r="E92" s="475" t="s">
        <v>20424</v>
      </c>
    </row>
    <row r="93" spans="1:5" ht="30" customHeight="1" x14ac:dyDescent="0.25">
      <c r="A93" s="474">
        <v>40879</v>
      </c>
      <c r="B93" s="479" t="s">
        <v>20458</v>
      </c>
      <c r="C93" s="476" t="s">
        <v>9235</v>
      </c>
      <c r="D93" s="477">
        <v>90</v>
      </c>
      <c r="E93" s="480"/>
    </row>
    <row r="94" spans="1:5" ht="30" customHeight="1" x14ac:dyDescent="0.25">
      <c r="A94" s="474">
        <v>40877</v>
      </c>
      <c r="B94" s="475" t="s">
        <v>20459</v>
      </c>
      <c r="C94" s="476" t="s">
        <v>9235</v>
      </c>
      <c r="D94" s="477">
        <v>118.54</v>
      </c>
      <c r="E94" s="475" t="s">
        <v>20424</v>
      </c>
    </row>
    <row r="95" spans="1:5" ht="30" customHeight="1" x14ac:dyDescent="0.25">
      <c r="A95" s="474">
        <v>43341</v>
      </c>
      <c r="B95" s="479" t="s">
        <v>20460</v>
      </c>
      <c r="C95" s="476" t="s">
        <v>9235</v>
      </c>
      <c r="D95" s="477">
        <v>121.76</v>
      </c>
      <c r="E95" s="475" t="s">
        <v>20424</v>
      </c>
    </row>
    <row r="96" spans="1:5" ht="30" customHeight="1" x14ac:dyDescent="0.2">
      <c r="A96" s="474">
        <v>40867</v>
      </c>
      <c r="B96" s="475" t="s">
        <v>20461</v>
      </c>
      <c r="C96" s="476" t="s">
        <v>8780</v>
      </c>
      <c r="D96" s="477">
        <v>2.8</v>
      </c>
      <c r="E96" s="478"/>
    </row>
    <row r="97" spans="1:5" ht="30" customHeight="1" x14ac:dyDescent="0.2">
      <c r="A97" s="474">
        <v>40763</v>
      </c>
      <c r="B97" s="475" t="s">
        <v>20462</v>
      </c>
      <c r="C97" s="476" t="s">
        <v>8780</v>
      </c>
      <c r="D97" s="477">
        <v>0.85</v>
      </c>
      <c r="E97" s="478"/>
    </row>
    <row r="98" spans="1:5" ht="30" customHeight="1" x14ac:dyDescent="0.2">
      <c r="A98" s="474">
        <v>40765</v>
      </c>
      <c r="B98" s="475" t="s">
        <v>20463</v>
      </c>
      <c r="C98" s="476" t="s">
        <v>8780</v>
      </c>
      <c r="D98" s="477">
        <v>6.23</v>
      </c>
      <c r="E98" s="478"/>
    </row>
    <row r="99" spans="1:5" ht="30" customHeight="1" x14ac:dyDescent="0.2">
      <c r="A99" s="474">
        <v>40757</v>
      </c>
      <c r="B99" s="475" t="s">
        <v>20464</v>
      </c>
      <c r="C99" s="476" t="s">
        <v>8740</v>
      </c>
      <c r="D99" s="477">
        <v>19.649999999999999</v>
      </c>
      <c r="E99" s="478"/>
    </row>
    <row r="100" spans="1:5" ht="30" customHeight="1" x14ac:dyDescent="0.2">
      <c r="A100" s="474">
        <v>40758</v>
      </c>
      <c r="B100" s="475" t="s">
        <v>20465</v>
      </c>
      <c r="C100" s="476" t="s">
        <v>8740</v>
      </c>
      <c r="D100" s="477">
        <v>21.16</v>
      </c>
      <c r="E100" s="478"/>
    </row>
    <row r="101" spans="1:5" ht="30" customHeight="1" x14ac:dyDescent="0.25">
      <c r="A101" s="474">
        <v>40761</v>
      </c>
      <c r="B101" s="479" t="s">
        <v>20466</v>
      </c>
      <c r="C101" s="476" t="s">
        <v>8740</v>
      </c>
      <c r="D101" s="477">
        <v>48.15</v>
      </c>
      <c r="E101" s="480"/>
    </row>
    <row r="102" spans="1:5" ht="30" customHeight="1" x14ac:dyDescent="0.2">
      <c r="A102" s="474">
        <v>40759</v>
      </c>
      <c r="B102" s="475" t="s">
        <v>20467</v>
      </c>
      <c r="C102" s="476" t="s">
        <v>8740</v>
      </c>
      <c r="D102" s="477">
        <v>21.6</v>
      </c>
      <c r="E102" s="478"/>
    </row>
    <row r="103" spans="1:5" ht="30" customHeight="1" x14ac:dyDescent="0.2">
      <c r="A103" s="474">
        <v>40760</v>
      </c>
      <c r="B103" s="475" t="s">
        <v>20468</v>
      </c>
      <c r="C103" s="476" t="s">
        <v>8740</v>
      </c>
      <c r="D103" s="477">
        <v>22.23</v>
      </c>
      <c r="E103" s="478"/>
    </row>
    <row r="104" spans="1:5" ht="30" customHeight="1" x14ac:dyDescent="0.2">
      <c r="A104" s="474">
        <v>41069</v>
      </c>
      <c r="B104" s="475" t="s">
        <v>20469</v>
      </c>
      <c r="C104" s="476" t="s">
        <v>8780</v>
      </c>
      <c r="D104" s="477">
        <v>12.53</v>
      </c>
      <c r="E104" s="478"/>
    </row>
    <row r="105" spans="1:5" ht="30" customHeight="1" x14ac:dyDescent="0.2">
      <c r="A105" s="474">
        <v>40985</v>
      </c>
      <c r="B105" s="475" t="s">
        <v>20470</v>
      </c>
      <c r="C105" s="476" t="s">
        <v>8780</v>
      </c>
      <c r="D105" s="477">
        <v>10.86</v>
      </c>
      <c r="E105" s="478"/>
    </row>
    <row r="106" spans="1:5" ht="30" customHeight="1" x14ac:dyDescent="0.2">
      <c r="A106" s="474">
        <v>40868</v>
      </c>
      <c r="B106" s="475" t="s">
        <v>20471</v>
      </c>
      <c r="C106" s="476" t="s">
        <v>8780</v>
      </c>
      <c r="D106" s="477">
        <v>15.78</v>
      </c>
      <c r="E106" s="478"/>
    </row>
    <row r="107" spans="1:5" ht="30" customHeight="1" x14ac:dyDescent="0.2">
      <c r="A107" s="474">
        <v>40816</v>
      </c>
      <c r="B107" s="475" t="s">
        <v>20472</v>
      </c>
      <c r="C107" s="476" t="s">
        <v>8780</v>
      </c>
      <c r="D107" s="477">
        <v>0.86</v>
      </c>
      <c r="E107" s="478"/>
    </row>
    <row r="108" spans="1:5" ht="30" customHeight="1" x14ac:dyDescent="0.25">
      <c r="A108" s="474">
        <v>40817</v>
      </c>
      <c r="B108" s="475" t="s">
        <v>20473</v>
      </c>
      <c r="C108" s="476" t="s">
        <v>8780</v>
      </c>
      <c r="D108" s="477">
        <v>8.2899999999999991</v>
      </c>
      <c r="E108" s="475" t="s">
        <v>20424</v>
      </c>
    </row>
    <row r="109" spans="1:5" ht="30" customHeight="1" x14ac:dyDescent="0.25">
      <c r="A109" s="474">
        <v>40850</v>
      </c>
      <c r="B109" s="475" t="s">
        <v>20474</v>
      </c>
      <c r="C109" s="476" t="s">
        <v>8780</v>
      </c>
      <c r="D109" s="477">
        <v>1.67</v>
      </c>
      <c r="E109" s="475" t="s">
        <v>20424</v>
      </c>
    </row>
    <row r="110" spans="1:5" ht="30" customHeight="1" x14ac:dyDescent="0.25">
      <c r="A110" s="474">
        <v>40851</v>
      </c>
      <c r="B110" s="475" t="s">
        <v>20475</v>
      </c>
      <c r="C110" s="476" t="s">
        <v>8780</v>
      </c>
      <c r="D110" s="477">
        <v>3.85</v>
      </c>
      <c r="E110" s="475" t="s">
        <v>20424</v>
      </c>
    </row>
    <row r="111" spans="1:5" ht="30" customHeight="1" x14ac:dyDescent="0.25">
      <c r="A111" s="474">
        <v>40852</v>
      </c>
      <c r="B111" s="475" t="s">
        <v>20476</v>
      </c>
      <c r="C111" s="476" t="s">
        <v>8780</v>
      </c>
      <c r="D111" s="477">
        <v>1.8</v>
      </c>
      <c r="E111" s="475" t="s">
        <v>20424</v>
      </c>
    </row>
    <row r="112" spans="1:5" ht="30" customHeight="1" x14ac:dyDescent="0.25">
      <c r="A112" s="474">
        <v>40853</v>
      </c>
      <c r="B112" s="475" t="s">
        <v>20477</v>
      </c>
      <c r="C112" s="476" t="s">
        <v>8780</v>
      </c>
      <c r="D112" s="477">
        <v>5.22</v>
      </c>
      <c r="E112" s="475" t="s">
        <v>20424</v>
      </c>
    </row>
    <row r="113" spans="1:5" ht="30" customHeight="1" x14ac:dyDescent="0.25">
      <c r="A113" s="474">
        <v>40854</v>
      </c>
      <c r="B113" s="475" t="s">
        <v>20478</v>
      </c>
      <c r="C113" s="476" t="s">
        <v>8780</v>
      </c>
      <c r="D113" s="477">
        <v>1.9</v>
      </c>
      <c r="E113" s="475" t="s">
        <v>20424</v>
      </c>
    </row>
    <row r="114" spans="1:5" ht="30" customHeight="1" x14ac:dyDescent="0.25">
      <c r="A114" s="474">
        <v>40855</v>
      </c>
      <c r="B114" s="475" t="s">
        <v>20479</v>
      </c>
      <c r="C114" s="476" t="s">
        <v>8780</v>
      </c>
      <c r="D114" s="477">
        <v>6.89</v>
      </c>
      <c r="E114" s="475" t="s">
        <v>20424</v>
      </c>
    </row>
    <row r="115" spans="1:5" ht="30" customHeight="1" x14ac:dyDescent="0.25">
      <c r="A115" s="474">
        <v>40856</v>
      </c>
      <c r="B115" s="475" t="s">
        <v>20480</v>
      </c>
      <c r="C115" s="476" t="s">
        <v>8780</v>
      </c>
      <c r="D115" s="477">
        <v>2.21</v>
      </c>
      <c r="E115" s="475" t="s">
        <v>20424</v>
      </c>
    </row>
    <row r="116" spans="1:5" ht="30" customHeight="1" x14ac:dyDescent="0.25">
      <c r="A116" s="474">
        <v>40857</v>
      </c>
      <c r="B116" s="475" t="s">
        <v>20481</v>
      </c>
      <c r="C116" s="476" t="s">
        <v>8780</v>
      </c>
      <c r="D116" s="477">
        <v>9.07</v>
      </c>
      <c r="E116" s="475" t="s">
        <v>20424</v>
      </c>
    </row>
    <row r="117" spans="1:5" ht="30" customHeight="1" x14ac:dyDescent="0.2">
      <c r="A117" s="474">
        <v>40894</v>
      </c>
      <c r="B117" s="475" t="s">
        <v>20482</v>
      </c>
      <c r="C117" s="476" t="s">
        <v>8808</v>
      </c>
      <c r="D117" s="477">
        <v>30.04</v>
      </c>
      <c r="E117" s="478"/>
    </row>
    <row r="118" spans="1:5" ht="30" customHeight="1" x14ac:dyDescent="0.2">
      <c r="A118" s="474">
        <v>40895</v>
      </c>
      <c r="B118" s="475" t="s">
        <v>20483</v>
      </c>
      <c r="C118" s="476" t="s">
        <v>8808</v>
      </c>
      <c r="D118" s="477">
        <v>53.73</v>
      </c>
      <c r="E118" s="478"/>
    </row>
    <row r="119" spans="1:5" ht="30" customHeight="1" x14ac:dyDescent="0.25">
      <c r="A119" s="474">
        <v>40869</v>
      </c>
      <c r="B119" s="479" t="s">
        <v>20484</v>
      </c>
      <c r="C119" s="476" t="s">
        <v>8780</v>
      </c>
      <c r="D119" s="477">
        <v>5.63</v>
      </c>
      <c r="E119" s="475" t="s">
        <v>20424</v>
      </c>
    </row>
    <row r="120" spans="1:5" ht="30" customHeight="1" x14ac:dyDescent="0.25">
      <c r="A120" s="474">
        <v>40881</v>
      </c>
      <c r="B120" s="479" t="s">
        <v>20485</v>
      </c>
      <c r="C120" s="476" t="s">
        <v>8780</v>
      </c>
      <c r="D120" s="477">
        <v>5.63</v>
      </c>
      <c r="E120" s="480"/>
    </row>
    <row r="121" spans="1:5" ht="30" customHeight="1" x14ac:dyDescent="0.25">
      <c r="A121" s="474">
        <v>40870</v>
      </c>
      <c r="B121" s="479" t="s">
        <v>20486</v>
      </c>
      <c r="C121" s="476" t="s">
        <v>8780</v>
      </c>
      <c r="D121" s="477">
        <v>15.27</v>
      </c>
      <c r="E121" s="475" t="s">
        <v>20424</v>
      </c>
    </row>
    <row r="122" spans="1:5" ht="30" customHeight="1" x14ac:dyDescent="0.25">
      <c r="A122" s="474">
        <v>40860</v>
      </c>
      <c r="B122" s="479" t="s">
        <v>20487</v>
      </c>
      <c r="C122" s="476" t="s">
        <v>8780</v>
      </c>
      <c r="D122" s="477">
        <v>45.39</v>
      </c>
      <c r="E122" s="475" t="s">
        <v>20424</v>
      </c>
    </row>
    <row r="123" spans="1:5" ht="30" customHeight="1" x14ac:dyDescent="0.25">
      <c r="A123" s="474">
        <v>40864</v>
      </c>
      <c r="B123" s="479" t="s">
        <v>20488</v>
      </c>
      <c r="C123" s="476" t="s">
        <v>9235</v>
      </c>
      <c r="D123" s="477">
        <v>466.55</v>
      </c>
      <c r="E123" s="475" t="s">
        <v>20424</v>
      </c>
    </row>
    <row r="124" spans="1:5" ht="30" customHeight="1" x14ac:dyDescent="0.25">
      <c r="A124" s="474">
        <v>40861</v>
      </c>
      <c r="B124" s="479" t="s">
        <v>20489</v>
      </c>
      <c r="C124" s="476" t="s">
        <v>8780</v>
      </c>
      <c r="D124" s="477">
        <v>73.92</v>
      </c>
      <c r="E124" s="475" t="s">
        <v>20424</v>
      </c>
    </row>
    <row r="125" spans="1:5" ht="30" customHeight="1" x14ac:dyDescent="0.25">
      <c r="A125" s="474">
        <v>40865</v>
      </c>
      <c r="B125" s="475" t="s">
        <v>20490</v>
      </c>
      <c r="C125" s="476" t="s">
        <v>9235</v>
      </c>
      <c r="D125" s="477">
        <v>780.59</v>
      </c>
      <c r="E125" s="475" t="s">
        <v>20424</v>
      </c>
    </row>
    <row r="126" spans="1:5" ht="30" customHeight="1" x14ac:dyDescent="0.25">
      <c r="A126" s="474">
        <v>40880</v>
      </c>
      <c r="B126" s="479" t="s">
        <v>20491</v>
      </c>
      <c r="C126" s="476" t="s">
        <v>8780</v>
      </c>
      <c r="D126" s="477">
        <v>49.11</v>
      </c>
      <c r="E126" s="480"/>
    </row>
    <row r="127" spans="1:5" ht="30" customHeight="1" x14ac:dyDescent="0.25">
      <c r="A127" s="474">
        <v>40858</v>
      </c>
      <c r="B127" s="475" t="s">
        <v>20492</v>
      </c>
      <c r="C127" s="476" t="s">
        <v>8780</v>
      </c>
      <c r="D127" s="477">
        <v>41.1</v>
      </c>
      <c r="E127" s="475" t="s">
        <v>20424</v>
      </c>
    </row>
    <row r="128" spans="1:5" ht="30" customHeight="1" x14ac:dyDescent="0.25">
      <c r="A128" s="474">
        <v>40862</v>
      </c>
      <c r="B128" s="475" t="s">
        <v>20493</v>
      </c>
      <c r="C128" s="476" t="s">
        <v>9235</v>
      </c>
      <c r="D128" s="477">
        <v>421.86</v>
      </c>
      <c r="E128" s="475" t="s">
        <v>20424</v>
      </c>
    </row>
    <row r="129" spans="1:5" ht="30" customHeight="1" x14ac:dyDescent="0.25">
      <c r="A129" s="474">
        <v>40859</v>
      </c>
      <c r="B129" s="475" t="s">
        <v>20494</v>
      </c>
      <c r="C129" s="476" t="s">
        <v>8780</v>
      </c>
      <c r="D129" s="477">
        <v>87.26</v>
      </c>
      <c r="E129" s="475" t="s">
        <v>20424</v>
      </c>
    </row>
    <row r="130" spans="1:5" ht="30" customHeight="1" x14ac:dyDescent="0.25">
      <c r="A130" s="474">
        <v>40863</v>
      </c>
      <c r="B130" s="475" t="s">
        <v>20495</v>
      </c>
      <c r="C130" s="476" t="s">
        <v>9235</v>
      </c>
      <c r="D130" s="477">
        <v>907.74</v>
      </c>
      <c r="E130" s="475" t="s">
        <v>20424</v>
      </c>
    </row>
    <row r="131" spans="1:5" ht="30" customHeight="1" x14ac:dyDescent="0.25">
      <c r="A131" s="474">
        <v>40883</v>
      </c>
      <c r="B131" s="479" t="s">
        <v>20496</v>
      </c>
      <c r="C131" s="476" t="s">
        <v>8780</v>
      </c>
      <c r="D131" s="477">
        <v>83</v>
      </c>
      <c r="E131" s="475" t="s">
        <v>20424</v>
      </c>
    </row>
    <row r="132" spans="1:5" ht="30" customHeight="1" x14ac:dyDescent="0.25">
      <c r="A132" s="474">
        <v>40885</v>
      </c>
      <c r="B132" s="479" t="s">
        <v>20497</v>
      </c>
      <c r="C132" s="476" t="s">
        <v>8780</v>
      </c>
      <c r="D132" s="477">
        <v>100.54</v>
      </c>
      <c r="E132" s="475" t="s">
        <v>20424</v>
      </c>
    </row>
    <row r="133" spans="1:5" ht="30" customHeight="1" x14ac:dyDescent="0.25">
      <c r="A133" s="474">
        <v>40897</v>
      </c>
      <c r="B133" s="479" t="s">
        <v>20498</v>
      </c>
      <c r="C133" s="476" t="s">
        <v>8780</v>
      </c>
      <c r="D133" s="477">
        <v>83</v>
      </c>
      <c r="E133" s="480"/>
    </row>
    <row r="134" spans="1:5" ht="30" customHeight="1" x14ac:dyDescent="0.25">
      <c r="A134" s="474">
        <v>40884</v>
      </c>
      <c r="B134" s="479" t="s">
        <v>20499</v>
      </c>
      <c r="C134" s="476" t="s">
        <v>8780</v>
      </c>
      <c r="D134" s="477">
        <v>99.69</v>
      </c>
      <c r="E134" s="475" t="s">
        <v>20424</v>
      </c>
    </row>
    <row r="135" spans="1:5" ht="30" customHeight="1" x14ac:dyDescent="0.25">
      <c r="A135" s="474">
        <v>40898</v>
      </c>
      <c r="B135" s="479" t="s">
        <v>20500</v>
      </c>
      <c r="C135" s="476" t="s">
        <v>8780</v>
      </c>
      <c r="D135" s="477">
        <v>99.69</v>
      </c>
      <c r="E135" s="480"/>
    </row>
    <row r="136" spans="1:5" ht="30" customHeight="1" x14ac:dyDescent="0.25">
      <c r="A136" s="474">
        <v>40896</v>
      </c>
      <c r="B136" s="479" t="s">
        <v>20501</v>
      </c>
      <c r="C136" s="476" t="s">
        <v>8780</v>
      </c>
      <c r="D136" s="477">
        <v>100.54</v>
      </c>
      <c r="E136" s="480"/>
    </row>
    <row r="137" spans="1:5" ht="30" customHeight="1" x14ac:dyDescent="0.25">
      <c r="A137" s="474">
        <v>40886</v>
      </c>
      <c r="B137" s="479" t="s">
        <v>20502</v>
      </c>
      <c r="C137" s="476" t="s">
        <v>8780</v>
      </c>
      <c r="D137" s="477">
        <v>35.68</v>
      </c>
      <c r="E137" s="475" t="s">
        <v>20424</v>
      </c>
    </row>
    <row r="138" spans="1:5" ht="30" customHeight="1" x14ac:dyDescent="0.25">
      <c r="A138" s="474">
        <v>40887</v>
      </c>
      <c r="B138" s="479" t="s">
        <v>20503</v>
      </c>
      <c r="C138" s="476" t="s">
        <v>8780</v>
      </c>
      <c r="D138" s="477">
        <v>110.67</v>
      </c>
      <c r="E138" s="475" t="s">
        <v>20424</v>
      </c>
    </row>
    <row r="139" spans="1:5" ht="30" customHeight="1" x14ac:dyDescent="0.25">
      <c r="A139" s="474">
        <v>40888</v>
      </c>
      <c r="B139" s="479" t="s">
        <v>20504</v>
      </c>
      <c r="C139" s="476" t="s">
        <v>8780</v>
      </c>
      <c r="D139" s="477">
        <v>108.29</v>
      </c>
      <c r="E139" s="475" t="s">
        <v>20424</v>
      </c>
    </row>
    <row r="140" spans="1:5" ht="30" customHeight="1" x14ac:dyDescent="0.25">
      <c r="A140" s="474">
        <v>40889</v>
      </c>
      <c r="B140" s="479" t="s">
        <v>20505</v>
      </c>
      <c r="C140" s="476" t="s">
        <v>8780</v>
      </c>
      <c r="D140" s="477">
        <v>120.6</v>
      </c>
      <c r="E140" s="475" t="s">
        <v>20424</v>
      </c>
    </row>
    <row r="141" spans="1:5" ht="30" customHeight="1" x14ac:dyDescent="0.2">
      <c r="A141" s="474">
        <v>40818</v>
      </c>
      <c r="B141" s="475" t="s">
        <v>20506</v>
      </c>
      <c r="C141" s="476" t="s">
        <v>8780</v>
      </c>
      <c r="D141" s="477">
        <v>0.72</v>
      </c>
      <c r="E141" s="478"/>
    </row>
    <row r="142" spans="1:5" ht="30" customHeight="1" x14ac:dyDescent="0.25">
      <c r="A142" s="474">
        <v>40819</v>
      </c>
      <c r="B142" s="475" t="s">
        <v>20507</v>
      </c>
      <c r="C142" s="476" t="s">
        <v>8780</v>
      </c>
      <c r="D142" s="477">
        <v>2.5099999999999998</v>
      </c>
      <c r="E142" s="475" t="s">
        <v>20424</v>
      </c>
    </row>
    <row r="143" spans="1:5" ht="30" customHeight="1" x14ac:dyDescent="0.25">
      <c r="A143" s="474">
        <v>40872</v>
      </c>
      <c r="B143" s="475" t="s">
        <v>20508</v>
      </c>
      <c r="C143" s="476" t="s">
        <v>9235</v>
      </c>
      <c r="D143" s="477">
        <v>73.569999999999993</v>
      </c>
      <c r="E143" s="475" t="s">
        <v>20424</v>
      </c>
    </row>
    <row r="144" spans="1:5" ht="30" customHeight="1" x14ac:dyDescent="0.25">
      <c r="A144" s="474">
        <v>40836</v>
      </c>
      <c r="B144" s="475" t="s">
        <v>20509</v>
      </c>
      <c r="C144" s="476" t="s">
        <v>9235</v>
      </c>
      <c r="D144" s="477">
        <v>45</v>
      </c>
      <c r="E144" s="475" t="s">
        <v>20424</v>
      </c>
    </row>
    <row r="145" spans="1:5" ht="30" customHeight="1" x14ac:dyDescent="0.25">
      <c r="A145" s="474">
        <v>40837</v>
      </c>
      <c r="B145" s="475" t="s">
        <v>20510</v>
      </c>
      <c r="C145" s="476" t="s">
        <v>9235</v>
      </c>
      <c r="D145" s="477">
        <v>489.44</v>
      </c>
      <c r="E145" s="475" t="s">
        <v>20424</v>
      </c>
    </row>
    <row r="146" spans="1:5" ht="30" customHeight="1" x14ac:dyDescent="0.2">
      <c r="A146" s="474">
        <v>41076</v>
      </c>
      <c r="B146" s="475" t="s">
        <v>20511</v>
      </c>
      <c r="C146" s="476" t="s">
        <v>8740</v>
      </c>
      <c r="D146" s="477">
        <v>33.93</v>
      </c>
      <c r="E146" s="478"/>
    </row>
    <row r="147" spans="1:5" ht="30" customHeight="1" x14ac:dyDescent="0.25">
      <c r="A147" s="474">
        <v>41556</v>
      </c>
      <c r="B147" s="475" t="s">
        <v>20512</v>
      </c>
      <c r="C147" s="476" t="s">
        <v>8740</v>
      </c>
      <c r="D147" s="477">
        <v>38.35</v>
      </c>
      <c r="E147" s="475" t="s">
        <v>20424</v>
      </c>
    </row>
    <row r="148" spans="1:5" ht="30" customHeight="1" x14ac:dyDescent="0.2">
      <c r="A148" s="474">
        <v>43345</v>
      </c>
      <c r="B148" s="475" t="s">
        <v>20513</v>
      </c>
      <c r="C148" s="476" t="s">
        <v>8740</v>
      </c>
      <c r="D148" s="477">
        <v>36.71</v>
      </c>
      <c r="E148" s="478"/>
    </row>
    <row r="149" spans="1:5" ht="30" customHeight="1" x14ac:dyDescent="0.2">
      <c r="A149" s="474">
        <v>40720</v>
      </c>
      <c r="B149" s="475" t="s">
        <v>20514</v>
      </c>
      <c r="C149" s="476" t="s">
        <v>8740</v>
      </c>
      <c r="D149" s="477">
        <v>78.849999999999994</v>
      </c>
      <c r="E149" s="478"/>
    </row>
    <row r="150" spans="1:5" ht="30" customHeight="1" x14ac:dyDescent="0.25">
      <c r="A150" s="474">
        <v>41070</v>
      </c>
      <c r="B150" s="479" t="s">
        <v>20515</v>
      </c>
      <c r="C150" s="476" t="s">
        <v>8740</v>
      </c>
      <c r="D150" s="477">
        <v>102.71</v>
      </c>
      <c r="E150" s="475" t="s">
        <v>20424</v>
      </c>
    </row>
    <row r="151" spans="1:5" ht="30" customHeight="1" x14ac:dyDescent="0.2">
      <c r="A151" s="474">
        <v>40984</v>
      </c>
      <c r="B151" s="475" t="s">
        <v>20516</v>
      </c>
      <c r="C151" s="476" t="s">
        <v>8740</v>
      </c>
      <c r="D151" s="477">
        <v>53.08</v>
      </c>
      <c r="E151" s="478"/>
    </row>
    <row r="152" spans="1:5" ht="30" customHeight="1" x14ac:dyDescent="0.25">
      <c r="A152" s="474">
        <v>41356</v>
      </c>
      <c r="B152" s="479" t="s">
        <v>20517</v>
      </c>
      <c r="C152" s="476" t="s">
        <v>8740</v>
      </c>
      <c r="D152" s="477">
        <v>106.12</v>
      </c>
      <c r="E152" s="475" t="s">
        <v>20424</v>
      </c>
    </row>
    <row r="153" spans="1:5" ht="30" customHeight="1" x14ac:dyDescent="0.25">
      <c r="A153" s="474">
        <v>40774</v>
      </c>
      <c r="B153" s="479" t="s">
        <v>20518</v>
      </c>
      <c r="C153" s="476" t="s">
        <v>8740</v>
      </c>
      <c r="D153" s="477">
        <v>106.12</v>
      </c>
      <c r="E153" s="480"/>
    </row>
    <row r="154" spans="1:5" ht="30" customHeight="1" x14ac:dyDescent="0.25">
      <c r="A154" s="474">
        <v>40768</v>
      </c>
      <c r="B154" s="479" t="s">
        <v>20519</v>
      </c>
      <c r="C154" s="476" t="s">
        <v>8740</v>
      </c>
      <c r="D154" s="477">
        <v>96.65</v>
      </c>
      <c r="E154" s="475" t="s">
        <v>20424</v>
      </c>
    </row>
    <row r="155" spans="1:5" ht="30" customHeight="1" x14ac:dyDescent="0.25">
      <c r="A155" s="474">
        <v>40767</v>
      </c>
      <c r="B155" s="479" t="s">
        <v>20520</v>
      </c>
      <c r="C155" s="476" t="s">
        <v>8740</v>
      </c>
      <c r="D155" s="477">
        <v>83.04</v>
      </c>
      <c r="E155" s="475" t="s">
        <v>20424</v>
      </c>
    </row>
    <row r="156" spans="1:5" ht="30" customHeight="1" x14ac:dyDescent="0.25">
      <c r="A156" s="474">
        <v>40769</v>
      </c>
      <c r="B156" s="479" t="s">
        <v>20521</v>
      </c>
      <c r="C156" s="476" t="s">
        <v>8740</v>
      </c>
      <c r="D156" s="477">
        <v>115.61</v>
      </c>
      <c r="E156" s="475" t="s">
        <v>20424</v>
      </c>
    </row>
    <row r="157" spans="1:5" ht="30" customHeight="1" x14ac:dyDescent="0.2">
      <c r="A157" s="474">
        <v>40766</v>
      </c>
      <c r="B157" s="475" t="s">
        <v>20522</v>
      </c>
      <c r="C157" s="476" t="s">
        <v>8740</v>
      </c>
      <c r="D157" s="477">
        <v>57.91</v>
      </c>
      <c r="E157" s="478"/>
    </row>
    <row r="158" spans="1:5" ht="30" customHeight="1" x14ac:dyDescent="0.25">
      <c r="A158" s="474">
        <v>40771</v>
      </c>
      <c r="B158" s="479" t="s">
        <v>20523</v>
      </c>
      <c r="C158" s="476" t="s">
        <v>8740</v>
      </c>
      <c r="D158" s="477">
        <v>424.18</v>
      </c>
      <c r="E158" s="475" t="s">
        <v>20424</v>
      </c>
    </row>
    <row r="159" spans="1:5" ht="30" customHeight="1" x14ac:dyDescent="0.25">
      <c r="A159" s="474">
        <v>40773</v>
      </c>
      <c r="B159" s="479" t="s">
        <v>20524</v>
      </c>
      <c r="C159" s="476" t="s">
        <v>8740</v>
      </c>
      <c r="D159" s="477">
        <v>74.48</v>
      </c>
      <c r="E159" s="475" t="s">
        <v>20424</v>
      </c>
    </row>
    <row r="160" spans="1:5" ht="30" customHeight="1" x14ac:dyDescent="0.25">
      <c r="A160" s="474">
        <v>40775</v>
      </c>
      <c r="B160" s="479" t="s">
        <v>20525</v>
      </c>
      <c r="C160" s="476" t="s">
        <v>8740</v>
      </c>
      <c r="D160" s="477">
        <v>115.61</v>
      </c>
      <c r="E160" s="480"/>
    </row>
    <row r="161" spans="1:5" ht="30" customHeight="1" x14ac:dyDescent="0.2">
      <c r="A161" s="474">
        <v>40762</v>
      </c>
      <c r="B161" s="475" t="s">
        <v>20526</v>
      </c>
      <c r="C161" s="476" t="s">
        <v>8780</v>
      </c>
      <c r="D161" s="477">
        <v>6.57</v>
      </c>
      <c r="E161" s="478"/>
    </row>
    <row r="162" spans="1:5" ht="30" customHeight="1" x14ac:dyDescent="0.25">
      <c r="A162" s="474">
        <v>40804</v>
      </c>
      <c r="B162" s="475" t="s">
        <v>20527</v>
      </c>
      <c r="C162" s="476" t="s">
        <v>8780</v>
      </c>
      <c r="D162" s="477">
        <v>11.88</v>
      </c>
      <c r="E162" s="475" t="s">
        <v>20424</v>
      </c>
    </row>
    <row r="163" spans="1:5" ht="30" customHeight="1" x14ac:dyDescent="0.25">
      <c r="A163" s="474">
        <v>40811</v>
      </c>
      <c r="B163" s="479" t="s">
        <v>20528</v>
      </c>
      <c r="C163" s="476" t="s">
        <v>8740</v>
      </c>
      <c r="D163" s="477">
        <v>67.97</v>
      </c>
      <c r="E163" s="480"/>
    </row>
    <row r="164" spans="1:5" ht="30" customHeight="1" x14ac:dyDescent="0.25">
      <c r="A164" s="474">
        <v>42211</v>
      </c>
      <c r="B164" s="479" t="s">
        <v>20529</v>
      </c>
      <c r="C164" s="476" t="s">
        <v>8740</v>
      </c>
      <c r="D164" s="477">
        <v>67.97</v>
      </c>
      <c r="E164" s="475" t="s">
        <v>20424</v>
      </c>
    </row>
    <row r="165" spans="1:5" ht="30" customHeight="1" x14ac:dyDescent="0.2">
      <c r="A165" s="474">
        <v>40756</v>
      </c>
      <c r="B165" s="475" t="s">
        <v>20530</v>
      </c>
      <c r="C165" s="476" t="s">
        <v>8740</v>
      </c>
      <c r="D165" s="477">
        <v>7.24</v>
      </c>
      <c r="E165" s="478"/>
    </row>
    <row r="166" spans="1:5" ht="30" customHeight="1" x14ac:dyDescent="0.2">
      <c r="A166" s="474">
        <v>40754</v>
      </c>
      <c r="B166" s="475" t="s">
        <v>20531</v>
      </c>
      <c r="C166" s="476" t="s">
        <v>8780</v>
      </c>
      <c r="D166" s="477">
        <v>1.29</v>
      </c>
      <c r="E166" s="478"/>
    </row>
    <row r="167" spans="1:5" ht="30" customHeight="1" x14ac:dyDescent="0.2">
      <c r="A167" s="474">
        <v>40866</v>
      </c>
      <c r="B167" s="475" t="s">
        <v>20532</v>
      </c>
      <c r="C167" s="476" t="s">
        <v>8780</v>
      </c>
      <c r="D167" s="477">
        <v>0.85</v>
      </c>
      <c r="E167" s="478"/>
    </row>
    <row r="168" spans="1:5" ht="30" customHeight="1" x14ac:dyDescent="0.2">
      <c r="A168" s="474">
        <v>40893</v>
      </c>
      <c r="B168" s="475" t="s">
        <v>20533</v>
      </c>
      <c r="C168" s="476" t="s">
        <v>8808</v>
      </c>
      <c r="D168" s="477">
        <v>23.65</v>
      </c>
      <c r="E168" s="478"/>
    </row>
    <row r="169" spans="1:5" ht="30" customHeight="1" x14ac:dyDescent="0.2">
      <c r="A169" s="474">
        <v>40891</v>
      </c>
      <c r="B169" s="475" t="s">
        <v>20534</v>
      </c>
      <c r="C169" s="476" t="s">
        <v>8780</v>
      </c>
      <c r="D169" s="477">
        <v>19.13</v>
      </c>
      <c r="E169" s="478"/>
    </row>
    <row r="170" spans="1:5" ht="30" customHeight="1" x14ac:dyDescent="0.25">
      <c r="A170" s="474">
        <v>40890</v>
      </c>
      <c r="B170" s="475" t="s">
        <v>20535</v>
      </c>
      <c r="C170" s="476" t="s">
        <v>8780</v>
      </c>
      <c r="D170" s="477">
        <v>68.13</v>
      </c>
      <c r="E170" s="475" t="s">
        <v>20424</v>
      </c>
    </row>
    <row r="171" spans="1:5" ht="30" customHeight="1" x14ac:dyDescent="0.25">
      <c r="A171" s="474">
        <v>40892</v>
      </c>
      <c r="B171" s="479" t="s">
        <v>20536</v>
      </c>
      <c r="C171" s="476" t="s">
        <v>8780</v>
      </c>
      <c r="D171" s="477">
        <v>69.14</v>
      </c>
      <c r="E171" s="475" t="s">
        <v>20424</v>
      </c>
    </row>
    <row r="172" spans="1:5" ht="30" customHeight="1" x14ac:dyDescent="0.2">
      <c r="A172" s="474">
        <v>40749</v>
      </c>
      <c r="B172" s="475" t="s">
        <v>20537</v>
      </c>
      <c r="C172" s="476" t="s">
        <v>8780</v>
      </c>
      <c r="D172" s="477">
        <v>0.18</v>
      </c>
      <c r="E172" s="478"/>
    </row>
    <row r="173" spans="1:5" ht="30" customHeight="1" x14ac:dyDescent="0.2">
      <c r="A173" s="474">
        <v>40750</v>
      </c>
      <c r="B173" s="475" t="s">
        <v>20538</v>
      </c>
      <c r="C173" s="476" t="s">
        <v>8780</v>
      </c>
      <c r="D173" s="477">
        <v>0.85</v>
      </c>
      <c r="E173" s="478"/>
    </row>
    <row r="174" spans="1:5" ht="30" customHeight="1" x14ac:dyDescent="0.25">
      <c r="A174" s="474">
        <v>40792</v>
      </c>
      <c r="B174" s="479" t="s">
        <v>20539</v>
      </c>
      <c r="C174" s="476" t="s">
        <v>8740</v>
      </c>
      <c r="D174" s="477">
        <v>89.89</v>
      </c>
      <c r="E174" s="475" t="s">
        <v>20424</v>
      </c>
    </row>
    <row r="175" spans="1:5" ht="30" customHeight="1" x14ac:dyDescent="0.25">
      <c r="A175" s="474">
        <v>40794</v>
      </c>
      <c r="B175" s="475" t="s">
        <v>20540</v>
      </c>
      <c r="C175" s="476" t="s">
        <v>8740</v>
      </c>
      <c r="D175" s="477">
        <v>47.63</v>
      </c>
      <c r="E175" s="475" t="s">
        <v>20424</v>
      </c>
    </row>
    <row r="176" spans="1:5" ht="30" customHeight="1" x14ac:dyDescent="0.25">
      <c r="A176" s="474">
        <v>40796</v>
      </c>
      <c r="B176" s="479" t="s">
        <v>20541</v>
      </c>
      <c r="C176" s="476" t="s">
        <v>8740</v>
      </c>
      <c r="D176" s="477">
        <v>38.68</v>
      </c>
      <c r="E176" s="475" t="s">
        <v>20424</v>
      </c>
    </row>
    <row r="177" spans="1:5" ht="30" customHeight="1" x14ac:dyDescent="0.25">
      <c r="A177" s="474">
        <v>41098</v>
      </c>
      <c r="B177" s="479" t="s">
        <v>20542</v>
      </c>
      <c r="C177" s="476" t="s">
        <v>8740</v>
      </c>
      <c r="D177" s="477">
        <v>38.68</v>
      </c>
      <c r="E177" s="480"/>
    </row>
    <row r="178" spans="1:5" ht="30" customHeight="1" x14ac:dyDescent="0.25">
      <c r="A178" s="474">
        <v>40786</v>
      </c>
      <c r="B178" s="475" t="s">
        <v>20543</v>
      </c>
      <c r="C178" s="476" t="s">
        <v>8740</v>
      </c>
      <c r="D178" s="477">
        <v>109.29</v>
      </c>
      <c r="E178" s="475" t="s">
        <v>20424</v>
      </c>
    </row>
    <row r="179" spans="1:5" ht="30" customHeight="1" x14ac:dyDescent="0.2">
      <c r="A179" s="474">
        <v>43327</v>
      </c>
      <c r="B179" s="475" t="s">
        <v>20544</v>
      </c>
      <c r="C179" s="476" t="s">
        <v>8740</v>
      </c>
      <c r="D179" s="477">
        <v>109.29</v>
      </c>
      <c r="E179" s="478"/>
    </row>
    <row r="180" spans="1:5" ht="30" customHeight="1" x14ac:dyDescent="0.2">
      <c r="A180" s="474">
        <v>42675</v>
      </c>
      <c r="B180" s="475" t="s">
        <v>20545</v>
      </c>
      <c r="C180" s="476" t="s">
        <v>8740</v>
      </c>
      <c r="D180" s="477">
        <v>137.87</v>
      </c>
      <c r="E180" s="478"/>
    </row>
    <row r="181" spans="1:5" ht="30" customHeight="1" x14ac:dyDescent="0.25">
      <c r="A181" s="474">
        <v>40802</v>
      </c>
      <c r="B181" s="475" t="s">
        <v>20546</v>
      </c>
      <c r="C181" s="476" t="s">
        <v>8740</v>
      </c>
      <c r="D181" s="477">
        <v>65.540000000000006</v>
      </c>
      <c r="E181" s="475" t="s">
        <v>20424</v>
      </c>
    </row>
    <row r="182" spans="1:5" ht="30" customHeight="1" x14ac:dyDescent="0.2">
      <c r="A182" s="474">
        <v>41074</v>
      </c>
      <c r="B182" s="475" t="s">
        <v>20547</v>
      </c>
      <c r="C182" s="476" t="s">
        <v>8740</v>
      </c>
      <c r="D182" s="477">
        <v>68.709999999999994</v>
      </c>
      <c r="E182" s="478"/>
    </row>
    <row r="183" spans="1:5" ht="30" customHeight="1" x14ac:dyDescent="0.25">
      <c r="A183" s="474">
        <v>40776</v>
      </c>
      <c r="B183" s="475" t="s">
        <v>20548</v>
      </c>
      <c r="C183" s="476" t="s">
        <v>8740</v>
      </c>
      <c r="D183" s="477">
        <v>43.49</v>
      </c>
      <c r="E183" s="475" t="s">
        <v>20424</v>
      </c>
    </row>
    <row r="184" spans="1:5" ht="30" customHeight="1" x14ac:dyDescent="0.25">
      <c r="A184" s="474">
        <v>40778</v>
      </c>
      <c r="B184" s="475" t="s">
        <v>20549</v>
      </c>
      <c r="C184" s="476" t="s">
        <v>8740</v>
      </c>
      <c r="D184" s="477">
        <v>50.14</v>
      </c>
      <c r="E184" s="475" t="s">
        <v>20424</v>
      </c>
    </row>
    <row r="185" spans="1:5" ht="30" customHeight="1" x14ac:dyDescent="0.25">
      <c r="A185" s="474">
        <v>40780</v>
      </c>
      <c r="B185" s="475" t="s">
        <v>20550</v>
      </c>
      <c r="C185" s="476" t="s">
        <v>8740</v>
      </c>
      <c r="D185" s="477">
        <v>71.5</v>
      </c>
      <c r="E185" s="475" t="s">
        <v>20424</v>
      </c>
    </row>
    <row r="186" spans="1:5" ht="30" customHeight="1" x14ac:dyDescent="0.25">
      <c r="A186" s="474">
        <v>40782</v>
      </c>
      <c r="B186" s="475" t="s">
        <v>20551</v>
      </c>
      <c r="C186" s="476" t="s">
        <v>8740</v>
      </c>
      <c r="D186" s="477">
        <v>90.55</v>
      </c>
      <c r="E186" s="475" t="s">
        <v>20424</v>
      </c>
    </row>
    <row r="187" spans="1:5" ht="30" customHeight="1" x14ac:dyDescent="0.25">
      <c r="A187" s="474">
        <v>40830</v>
      </c>
      <c r="B187" s="479" t="s">
        <v>20552</v>
      </c>
      <c r="C187" s="476" t="s">
        <v>8780</v>
      </c>
      <c r="D187" s="477">
        <v>8.69</v>
      </c>
      <c r="E187" s="475" t="s">
        <v>20424</v>
      </c>
    </row>
    <row r="188" spans="1:5" ht="30" customHeight="1" x14ac:dyDescent="0.25">
      <c r="A188" s="474">
        <v>40873</v>
      </c>
      <c r="B188" s="479" t="s">
        <v>20553</v>
      </c>
      <c r="C188" s="476" t="s">
        <v>8780</v>
      </c>
      <c r="D188" s="477">
        <v>7.1</v>
      </c>
      <c r="E188" s="475" t="s">
        <v>20424</v>
      </c>
    </row>
    <row r="189" spans="1:5" ht="30" customHeight="1" x14ac:dyDescent="0.25">
      <c r="A189" s="474">
        <v>40876</v>
      </c>
      <c r="B189" s="479" t="s">
        <v>20554</v>
      </c>
      <c r="C189" s="476" t="s">
        <v>8780</v>
      </c>
      <c r="D189" s="477">
        <v>7.67</v>
      </c>
      <c r="E189" s="480"/>
    </row>
    <row r="190" spans="1:5" ht="30" customHeight="1" x14ac:dyDescent="0.25">
      <c r="A190" s="474">
        <v>41363</v>
      </c>
      <c r="B190" s="479" t="s">
        <v>20555</v>
      </c>
      <c r="C190" s="476" t="s">
        <v>8780</v>
      </c>
      <c r="D190" s="477">
        <v>12.96</v>
      </c>
      <c r="E190" s="475" t="s">
        <v>20424</v>
      </c>
    </row>
    <row r="191" spans="1:5" ht="30" customHeight="1" x14ac:dyDescent="0.25">
      <c r="A191" s="474">
        <v>40831</v>
      </c>
      <c r="B191" s="479" t="s">
        <v>20556</v>
      </c>
      <c r="C191" s="476" t="s">
        <v>8780</v>
      </c>
      <c r="D191" s="477">
        <v>22.73</v>
      </c>
      <c r="E191" s="475" t="s">
        <v>20424</v>
      </c>
    </row>
    <row r="192" spans="1:5" ht="30" customHeight="1" x14ac:dyDescent="0.25">
      <c r="A192" s="474">
        <v>40827</v>
      </c>
      <c r="B192" s="479" t="s">
        <v>20557</v>
      </c>
      <c r="C192" s="476" t="s">
        <v>8780</v>
      </c>
      <c r="D192" s="477">
        <v>12.4</v>
      </c>
      <c r="E192" s="475" t="s">
        <v>20424</v>
      </c>
    </row>
    <row r="193" spans="1:5" ht="30" customHeight="1" x14ac:dyDescent="0.25">
      <c r="A193" s="474">
        <v>40828</v>
      </c>
      <c r="B193" s="479" t="s">
        <v>20558</v>
      </c>
      <c r="C193" s="476" t="s">
        <v>8780</v>
      </c>
      <c r="D193" s="477">
        <v>7.93</v>
      </c>
      <c r="E193" s="475" t="s">
        <v>20424</v>
      </c>
    </row>
    <row r="194" spans="1:5" ht="30" customHeight="1" x14ac:dyDescent="0.25">
      <c r="A194" s="474">
        <v>40874</v>
      </c>
      <c r="B194" s="479" t="s">
        <v>20559</v>
      </c>
      <c r="C194" s="476" t="s">
        <v>8780</v>
      </c>
      <c r="D194" s="477">
        <v>7.82</v>
      </c>
      <c r="E194" s="475" t="s">
        <v>20424</v>
      </c>
    </row>
    <row r="195" spans="1:5" ht="30" customHeight="1" x14ac:dyDescent="0.25">
      <c r="A195" s="474">
        <v>40875</v>
      </c>
      <c r="B195" s="479" t="s">
        <v>20560</v>
      </c>
      <c r="C195" s="476" t="s">
        <v>8780</v>
      </c>
      <c r="D195" s="477">
        <v>7.5</v>
      </c>
      <c r="E195" s="480"/>
    </row>
    <row r="196" spans="1:5" ht="30" customHeight="1" x14ac:dyDescent="0.25">
      <c r="A196" s="474">
        <v>40829</v>
      </c>
      <c r="B196" s="479" t="s">
        <v>20561</v>
      </c>
      <c r="C196" s="476" t="s">
        <v>8780</v>
      </c>
      <c r="D196" s="477">
        <v>20.87</v>
      </c>
      <c r="E196" s="475" t="s">
        <v>20424</v>
      </c>
    </row>
    <row r="197" spans="1:5" ht="30" customHeight="1" x14ac:dyDescent="0.25">
      <c r="A197" s="474">
        <v>40824</v>
      </c>
      <c r="B197" s="479" t="s">
        <v>20562</v>
      </c>
      <c r="C197" s="476" t="s">
        <v>8780</v>
      </c>
      <c r="D197" s="477">
        <v>4.96</v>
      </c>
      <c r="E197" s="475" t="s">
        <v>20424</v>
      </c>
    </row>
    <row r="198" spans="1:5" ht="30" customHeight="1" x14ac:dyDescent="0.25">
      <c r="A198" s="474">
        <v>40825</v>
      </c>
      <c r="B198" s="479" t="s">
        <v>20563</v>
      </c>
      <c r="C198" s="476" t="s">
        <v>8780</v>
      </c>
      <c r="D198" s="477">
        <v>9.43</v>
      </c>
      <c r="E198" s="475" t="s">
        <v>20424</v>
      </c>
    </row>
    <row r="199" spans="1:5" ht="30" customHeight="1" x14ac:dyDescent="0.25">
      <c r="A199" s="474">
        <v>40820</v>
      </c>
      <c r="B199" s="479" t="s">
        <v>20564</v>
      </c>
      <c r="C199" s="476" t="s">
        <v>8780</v>
      </c>
      <c r="D199" s="477">
        <v>4.53</v>
      </c>
      <c r="E199" s="475" t="s">
        <v>20424</v>
      </c>
    </row>
    <row r="200" spans="1:5" ht="30" customHeight="1" x14ac:dyDescent="0.25">
      <c r="A200" s="474">
        <v>40821</v>
      </c>
      <c r="B200" s="475" t="s">
        <v>20565</v>
      </c>
      <c r="C200" s="476" t="s">
        <v>8780</v>
      </c>
      <c r="D200" s="477">
        <v>9</v>
      </c>
      <c r="E200" s="475" t="s">
        <v>20424</v>
      </c>
    </row>
    <row r="201" spans="1:5" ht="30" customHeight="1" x14ac:dyDescent="0.25">
      <c r="A201" s="474">
        <v>40840</v>
      </c>
      <c r="B201" s="479" t="s">
        <v>20566</v>
      </c>
      <c r="C201" s="476" t="s">
        <v>9235</v>
      </c>
      <c r="D201" s="477">
        <v>50.37</v>
      </c>
      <c r="E201" s="475" t="s">
        <v>20424</v>
      </c>
    </row>
    <row r="202" spans="1:5" ht="30" customHeight="1" x14ac:dyDescent="0.2">
      <c r="A202" s="474">
        <v>43331</v>
      </c>
      <c r="B202" s="475" t="s">
        <v>20567</v>
      </c>
      <c r="C202" s="476" t="s">
        <v>8740</v>
      </c>
      <c r="D202" s="477">
        <v>6.98</v>
      </c>
      <c r="E202" s="478"/>
    </row>
    <row r="203" spans="1:5" ht="30" customHeight="1" x14ac:dyDescent="0.2">
      <c r="A203" s="474">
        <v>100394</v>
      </c>
      <c r="B203" s="475" t="s">
        <v>20568</v>
      </c>
      <c r="C203" s="476" t="s">
        <v>9041</v>
      </c>
      <c r="D203" s="477">
        <v>10.77</v>
      </c>
      <c r="E203" s="478"/>
    </row>
    <row r="204" spans="1:5" ht="30" customHeight="1" x14ac:dyDescent="0.2">
      <c r="A204" s="474">
        <v>40376</v>
      </c>
      <c r="B204" s="475" t="s">
        <v>20569</v>
      </c>
      <c r="C204" s="476" t="s">
        <v>9041</v>
      </c>
      <c r="D204" s="477">
        <v>10</v>
      </c>
      <c r="E204" s="478"/>
    </row>
    <row r="205" spans="1:5" ht="30" customHeight="1" x14ac:dyDescent="0.25">
      <c r="A205" s="474">
        <v>43351</v>
      </c>
      <c r="B205" s="479" t="s">
        <v>20570</v>
      </c>
      <c r="C205" s="476" t="s">
        <v>9041</v>
      </c>
      <c r="D205" s="477">
        <v>10.16</v>
      </c>
      <c r="E205" s="480"/>
    </row>
    <row r="206" spans="1:5" ht="30" customHeight="1" x14ac:dyDescent="0.2">
      <c r="A206" s="474">
        <v>43350</v>
      </c>
      <c r="B206" s="475" t="s">
        <v>20571</v>
      </c>
      <c r="C206" s="476" t="s">
        <v>9041</v>
      </c>
      <c r="D206" s="477">
        <v>10.31</v>
      </c>
      <c r="E206" s="478"/>
    </row>
    <row r="207" spans="1:5" ht="30" customHeight="1" x14ac:dyDescent="0.2">
      <c r="A207" s="474">
        <v>41261</v>
      </c>
      <c r="B207" s="475" t="s">
        <v>20572</v>
      </c>
      <c r="C207" s="476" t="s">
        <v>9041</v>
      </c>
      <c r="D207" s="477">
        <v>9.9</v>
      </c>
      <c r="E207" s="478"/>
    </row>
    <row r="208" spans="1:5" ht="30" customHeight="1" x14ac:dyDescent="0.2">
      <c r="A208" s="474">
        <v>41023</v>
      </c>
      <c r="B208" s="475" t="s">
        <v>20573</v>
      </c>
      <c r="C208" s="476" t="s">
        <v>8808</v>
      </c>
      <c r="D208" s="477">
        <v>86.33</v>
      </c>
      <c r="E208" s="478"/>
    </row>
    <row r="209" spans="1:5" ht="30" customHeight="1" x14ac:dyDescent="0.25">
      <c r="A209" s="474">
        <v>41575</v>
      </c>
      <c r="B209" s="479" t="s">
        <v>20574</v>
      </c>
      <c r="C209" s="476" t="s">
        <v>8780</v>
      </c>
      <c r="D209" s="477">
        <v>52.59</v>
      </c>
      <c r="E209" s="475" t="s">
        <v>20424</v>
      </c>
    </row>
    <row r="210" spans="1:5" ht="30" customHeight="1" x14ac:dyDescent="0.25">
      <c r="A210" s="474">
        <v>40346</v>
      </c>
      <c r="B210" s="479" t="s">
        <v>20575</v>
      </c>
      <c r="C210" s="476" t="s">
        <v>8780</v>
      </c>
      <c r="D210" s="477">
        <v>89.82</v>
      </c>
      <c r="E210" s="475" t="s">
        <v>20424</v>
      </c>
    </row>
    <row r="211" spans="1:5" ht="30" customHeight="1" x14ac:dyDescent="0.25">
      <c r="A211" s="474">
        <v>40345</v>
      </c>
      <c r="B211" s="479" t="s">
        <v>20576</v>
      </c>
      <c r="C211" s="476" t="s">
        <v>8780</v>
      </c>
      <c r="D211" s="477">
        <v>61.45</v>
      </c>
      <c r="E211" s="475" t="s">
        <v>20424</v>
      </c>
    </row>
    <row r="212" spans="1:5" ht="30" customHeight="1" x14ac:dyDescent="0.25">
      <c r="A212" s="474">
        <v>40343</v>
      </c>
      <c r="B212" s="479" t="s">
        <v>20577</v>
      </c>
      <c r="C212" s="476" t="s">
        <v>8740</v>
      </c>
      <c r="D212" s="477">
        <v>361.13</v>
      </c>
      <c r="E212" s="475" t="s">
        <v>20424</v>
      </c>
    </row>
    <row r="213" spans="1:5" ht="30" customHeight="1" x14ac:dyDescent="0.25">
      <c r="A213" s="474">
        <v>40344</v>
      </c>
      <c r="B213" s="475" t="s">
        <v>20578</v>
      </c>
      <c r="C213" s="476" t="s">
        <v>8740</v>
      </c>
      <c r="D213" s="477">
        <v>269.77</v>
      </c>
      <c r="E213" s="475" t="s">
        <v>20424</v>
      </c>
    </row>
    <row r="214" spans="1:5" ht="30" customHeight="1" x14ac:dyDescent="0.2">
      <c r="A214" s="474">
        <v>41027</v>
      </c>
      <c r="B214" s="475" t="s">
        <v>20579</v>
      </c>
      <c r="C214" s="476" t="s">
        <v>8740</v>
      </c>
      <c r="D214" s="477">
        <v>26.92</v>
      </c>
      <c r="E214" s="478"/>
    </row>
    <row r="215" spans="1:5" ht="30" customHeight="1" x14ac:dyDescent="0.2">
      <c r="A215" s="474">
        <v>40337</v>
      </c>
      <c r="B215" s="475" t="s">
        <v>20580</v>
      </c>
      <c r="C215" s="476" t="s">
        <v>8780</v>
      </c>
      <c r="D215" s="477">
        <v>133.22</v>
      </c>
      <c r="E215" s="478"/>
    </row>
    <row r="216" spans="1:5" ht="30" customHeight="1" x14ac:dyDescent="0.2">
      <c r="A216" s="474">
        <v>40395</v>
      </c>
      <c r="B216" s="475" t="s">
        <v>20581</v>
      </c>
      <c r="C216" s="476" t="s">
        <v>8780</v>
      </c>
      <c r="D216" s="477">
        <v>24.02</v>
      </c>
      <c r="E216" s="478"/>
    </row>
    <row r="217" spans="1:5" ht="30" customHeight="1" x14ac:dyDescent="0.2">
      <c r="A217" s="474">
        <v>40300</v>
      </c>
      <c r="B217" s="475" t="s">
        <v>20582</v>
      </c>
      <c r="C217" s="476" t="s">
        <v>8740</v>
      </c>
      <c r="D217" s="477">
        <v>51.3</v>
      </c>
      <c r="E217" s="478"/>
    </row>
    <row r="218" spans="1:5" ht="30" customHeight="1" x14ac:dyDescent="0.25">
      <c r="A218" s="474">
        <v>40348</v>
      </c>
      <c r="B218" s="475" t="s">
        <v>20583</v>
      </c>
      <c r="C218" s="476" t="s">
        <v>8740</v>
      </c>
      <c r="D218" s="477">
        <v>438.14</v>
      </c>
      <c r="E218" s="475" t="s">
        <v>20424</v>
      </c>
    </row>
    <row r="219" spans="1:5" ht="30" customHeight="1" x14ac:dyDescent="0.25">
      <c r="A219" s="474">
        <v>40347</v>
      </c>
      <c r="B219" s="475" t="s">
        <v>20584</v>
      </c>
      <c r="C219" s="476" t="s">
        <v>8740</v>
      </c>
      <c r="D219" s="477">
        <v>738.61</v>
      </c>
      <c r="E219" s="475" t="s">
        <v>20424</v>
      </c>
    </row>
    <row r="220" spans="1:5" ht="30" customHeight="1" x14ac:dyDescent="0.25">
      <c r="A220" s="474">
        <v>41415</v>
      </c>
      <c r="B220" s="475" t="s">
        <v>20585</v>
      </c>
      <c r="C220" s="476" t="s">
        <v>8740</v>
      </c>
      <c r="D220" s="477">
        <v>449.2</v>
      </c>
      <c r="E220" s="475" t="s">
        <v>20424</v>
      </c>
    </row>
    <row r="221" spans="1:5" ht="30" customHeight="1" x14ac:dyDescent="0.2">
      <c r="A221" s="474">
        <v>42257</v>
      </c>
      <c r="B221" s="475" t="s">
        <v>20586</v>
      </c>
      <c r="C221" s="476" t="s">
        <v>8740</v>
      </c>
      <c r="D221" s="477">
        <v>7.23</v>
      </c>
      <c r="E221" s="478"/>
    </row>
    <row r="222" spans="1:5" ht="30" customHeight="1" x14ac:dyDescent="0.25">
      <c r="A222" s="474">
        <v>40519</v>
      </c>
      <c r="B222" s="475" t="s">
        <v>20587</v>
      </c>
      <c r="C222" s="476" t="s">
        <v>8808</v>
      </c>
      <c r="D222" s="477">
        <v>258.39999999999998</v>
      </c>
      <c r="E222" s="475" t="s">
        <v>20424</v>
      </c>
    </row>
    <row r="223" spans="1:5" ht="30" customHeight="1" x14ac:dyDescent="0.25">
      <c r="A223" s="474">
        <v>40520</v>
      </c>
      <c r="B223" s="475" t="s">
        <v>20588</v>
      </c>
      <c r="C223" s="476" t="s">
        <v>8808</v>
      </c>
      <c r="D223" s="477">
        <v>403.27</v>
      </c>
      <c r="E223" s="475" t="s">
        <v>20424</v>
      </c>
    </row>
    <row r="224" spans="1:5" ht="30" customHeight="1" x14ac:dyDescent="0.25">
      <c r="A224" s="474">
        <v>40521</v>
      </c>
      <c r="B224" s="475" t="s">
        <v>20589</v>
      </c>
      <c r="C224" s="476" t="s">
        <v>8808</v>
      </c>
      <c r="D224" s="477">
        <v>579.64</v>
      </c>
      <c r="E224" s="475" t="s">
        <v>20424</v>
      </c>
    </row>
    <row r="225" spans="1:5" ht="30" customHeight="1" x14ac:dyDescent="0.25">
      <c r="A225" s="474">
        <v>40522</v>
      </c>
      <c r="B225" s="475" t="s">
        <v>20590</v>
      </c>
      <c r="C225" s="476" t="s">
        <v>8808</v>
      </c>
      <c r="D225" s="477">
        <v>781.88</v>
      </c>
      <c r="E225" s="475" t="s">
        <v>20424</v>
      </c>
    </row>
    <row r="226" spans="1:5" ht="30" customHeight="1" x14ac:dyDescent="0.25">
      <c r="A226" s="474">
        <v>40523</v>
      </c>
      <c r="B226" s="475" t="s">
        <v>20591</v>
      </c>
      <c r="C226" s="476" t="s">
        <v>8808</v>
      </c>
      <c r="D226" s="477">
        <v>1127.81</v>
      </c>
      <c r="E226" s="475" t="s">
        <v>20424</v>
      </c>
    </row>
    <row r="227" spans="1:5" ht="30" customHeight="1" x14ac:dyDescent="0.25">
      <c r="A227" s="474">
        <v>40513</v>
      </c>
      <c r="B227" s="475" t="s">
        <v>20592</v>
      </c>
      <c r="C227" s="476" t="s">
        <v>8808</v>
      </c>
      <c r="D227" s="477">
        <v>93.45</v>
      </c>
      <c r="E227" s="475" t="s">
        <v>20424</v>
      </c>
    </row>
    <row r="228" spans="1:5" ht="30" customHeight="1" x14ac:dyDescent="0.25">
      <c r="A228" s="474">
        <v>40514</v>
      </c>
      <c r="B228" s="475" t="s">
        <v>20593</v>
      </c>
      <c r="C228" s="476" t="s">
        <v>8808</v>
      </c>
      <c r="D228" s="477">
        <v>155.72999999999999</v>
      </c>
      <c r="E228" s="475" t="s">
        <v>20424</v>
      </c>
    </row>
    <row r="229" spans="1:5" ht="30" customHeight="1" x14ac:dyDescent="0.25">
      <c r="A229" s="474">
        <v>40515</v>
      </c>
      <c r="B229" s="475" t="s">
        <v>20594</v>
      </c>
      <c r="C229" s="476" t="s">
        <v>8808</v>
      </c>
      <c r="D229" s="477">
        <v>236.75</v>
      </c>
      <c r="E229" s="475" t="s">
        <v>20424</v>
      </c>
    </row>
    <row r="230" spans="1:5" ht="30" customHeight="1" x14ac:dyDescent="0.25">
      <c r="A230" s="474">
        <v>40516</v>
      </c>
      <c r="B230" s="475" t="s">
        <v>20595</v>
      </c>
      <c r="C230" s="476" t="s">
        <v>8808</v>
      </c>
      <c r="D230" s="477">
        <v>333.31</v>
      </c>
      <c r="E230" s="475" t="s">
        <v>20424</v>
      </c>
    </row>
    <row r="231" spans="1:5" ht="30" customHeight="1" x14ac:dyDescent="0.25">
      <c r="A231" s="474">
        <v>40517</v>
      </c>
      <c r="B231" s="475" t="s">
        <v>20596</v>
      </c>
      <c r="C231" s="476" t="s">
        <v>8808</v>
      </c>
      <c r="D231" s="477">
        <v>443.24</v>
      </c>
      <c r="E231" s="475" t="s">
        <v>20424</v>
      </c>
    </row>
    <row r="232" spans="1:5" ht="30" customHeight="1" x14ac:dyDescent="0.25">
      <c r="A232" s="474">
        <v>40518</v>
      </c>
      <c r="B232" s="475" t="s">
        <v>20597</v>
      </c>
      <c r="C232" s="476" t="s">
        <v>8808</v>
      </c>
      <c r="D232" s="477">
        <v>628.69000000000005</v>
      </c>
      <c r="E232" s="475" t="s">
        <v>20424</v>
      </c>
    </row>
    <row r="233" spans="1:5" ht="30" customHeight="1" x14ac:dyDescent="0.25">
      <c r="A233" s="474">
        <v>40524</v>
      </c>
      <c r="B233" s="475" t="s">
        <v>20598</v>
      </c>
      <c r="C233" s="476" t="s">
        <v>8808</v>
      </c>
      <c r="D233" s="477">
        <v>359.36</v>
      </c>
      <c r="E233" s="475" t="s">
        <v>20424</v>
      </c>
    </row>
    <row r="234" spans="1:5" ht="30" customHeight="1" x14ac:dyDescent="0.25">
      <c r="A234" s="474">
        <v>40525</v>
      </c>
      <c r="B234" s="475" t="s">
        <v>20599</v>
      </c>
      <c r="C234" s="476" t="s">
        <v>8808</v>
      </c>
      <c r="D234" s="477">
        <v>570.65</v>
      </c>
      <c r="E234" s="475" t="s">
        <v>20424</v>
      </c>
    </row>
    <row r="235" spans="1:5" ht="30" customHeight="1" x14ac:dyDescent="0.25">
      <c r="A235" s="474">
        <v>40526</v>
      </c>
      <c r="B235" s="475" t="s">
        <v>20600</v>
      </c>
      <c r="C235" s="476" t="s">
        <v>8808</v>
      </c>
      <c r="D235" s="477">
        <v>825.53</v>
      </c>
      <c r="E235" s="475" t="s">
        <v>20424</v>
      </c>
    </row>
    <row r="236" spans="1:5" ht="30" customHeight="1" x14ac:dyDescent="0.25">
      <c r="A236" s="474">
        <v>40527</v>
      </c>
      <c r="B236" s="475" t="s">
        <v>20601</v>
      </c>
      <c r="C236" s="476" t="s">
        <v>8808</v>
      </c>
      <c r="D236" s="477">
        <v>1120.53</v>
      </c>
      <c r="E236" s="475" t="s">
        <v>20424</v>
      </c>
    </row>
    <row r="237" spans="1:5" ht="30" customHeight="1" x14ac:dyDescent="0.25">
      <c r="A237" s="474">
        <v>40528</v>
      </c>
      <c r="B237" s="475" t="s">
        <v>20602</v>
      </c>
      <c r="C237" s="476" t="s">
        <v>8808</v>
      </c>
      <c r="D237" s="477">
        <v>1626.94</v>
      </c>
      <c r="E237" s="475" t="s">
        <v>20424</v>
      </c>
    </row>
    <row r="238" spans="1:5" ht="30" customHeight="1" x14ac:dyDescent="0.25">
      <c r="A238" s="474">
        <v>41177</v>
      </c>
      <c r="B238" s="475" t="s">
        <v>20603</v>
      </c>
      <c r="C238" s="476" t="s">
        <v>8808</v>
      </c>
      <c r="D238" s="477">
        <v>46.17</v>
      </c>
      <c r="E238" s="475" t="s">
        <v>20424</v>
      </c>
    </row>
    <row r="239" spans="1:5" ht="30" customHeight="1" x14ac:dyDescent="0.25">
      <c r="A239" s="474"/>
      <c r="B239" s="475" t="s">
        <v>22</v>
      </c>
      <c r="C239" s="476"/>
      <c r="D239" s="477"/>
      <c r="E239" s="475"/>
    </row>
    <row r="240" spans="1:5" ht="30" customHeight="1" x14ac:dyDescent="0.25">
      <c r="A240" s="474">
        <v>41172</v>
      </c>
      <c r="B240" s="475" t="s">
        <v>20604</v>
      </c>
      <c r="C240" s="476" t="s">
        <v>8808</v>
      </c>
      <c r="D240" s="477">
        <v>83.26</v>
      </c>
      <c r="E240" s="475" t="s">
        <v>20424</v>
      </c>
    </row>
    <row r="241" spans="1:5" ht="30" customHeight="1" x14ac:dyDescent="0.2">
      <c r="A241" s="474">
        <v>40620</v>
      </c>
      <c r="B241" s="475" t="s">
        <v>20605</v>
      </c>
      <c r="C241" s="476" t="s">
        <v>17835</v>
      </c>
      <c r="D241" s="477">
        <v>14613.96</v>
      </c>
      <c r="E241" s="478"/>
    </row>
    <row r="242" spans="1:5" ht="30" customHeight="1" x14ac:dyDescent="0.2">
      <c r="A242" s="474">
        <v>40626</v>
      </c>
      <c r="B242" s="475" t="s">
        <v>20606</v>
      </c>
      <c r="C242" s="476" t="s">
        <v>17835</v>
      </c>
      <c r="D242" s="477">
        <v>14029.1</v>
      </c>
      <c r="E242" s="478"/>
    </row>
    <row r="243" spans="1:5" ht="30" customHeight="1" x14ac:dyDescent="0.2">
      <c r="A243" s="474">
        <v>40621</v>
      </c>
      <c r="B243" s="475" t="s">
        <v>20607</v>
      </c>
      <c r="C243" s="476" t="s">
        <v>17835</v>
      </c>
      <c r="D243" s="477">
        <v>22235.58</v>
      </c>
      <c r="E243" s="478"/>
    </row>
    <row r="244" spans="1:5" ht="30" customHeight="1" x14ac:dyDescent="0.2">
      <c r="A244" s="474">
        <v>40622</v>
      </c>
      <c r="B244" s="475" t="s">
        <v>20608</v>
      </c>
      <c r="C244" s="476" t="s">
        <v>17835</v>
      </c>
      <c r="D244" s="477">
        <v>34438.800000000003</v>
      </c>
      <c r="E244" s="478"/>
    </row>
    <row r="245" spans="1:5" ht="30" customHeight="1" x14ac:dyDescent="0.2">
      <c r="A245" s="474">
        <v>40627</v>
      </c>
      <c r="B245" s="475" t="s">
        <v>20609</v>
      </c>
      <c r="C245" s="476" t="s">
        <v>17835</v>
      </c>
      <c r="D245" s="477">
        <v>25685.52</v>
      </c>
      <c r="E245" s="478"/>
    </row>
    <row r="246" spans="1:5" ht="30" customHeight="1" x14ac:dyDescent="0.2">
      <c r="A246" s="474">
        <v>40623</v>
      </c>
      <c r="B246" s="475" t="s">
        <v>20610</v>
      </c>
      <c r="C246" s="476" t="s">
        <v>17835</v>
      </c>
      <c r="D246" s="477">
        <v>30832.43</v>
      </c>
      <c r="E246" s="478"/>
    </row>
    <row r="247" spans="1:5" ht="30" customHeight="1" x14ac:dyDescent="0.2">
      <c r="A247" s="474">
        <v>40624</v>
      </c>
      <c r="B247" s="475" t="s">
        <v>20611</v>
      </c>
      <c r="C247" s="476" t="s">
        <v>17835</v>
      </c>
      <c r="D247" s="477">
        <v>39026.620000000003</v>
      </c>
      <c r="E247" s="478"/>
    </row>
    <row r="248" spans="1:5" ht="30" customHeight="1" x14ac:dyDescent="0.2">
      <c r="A248" s="474">
        <v>40625</v>
      </c>
      <c r="B248" s="475" t="s">
        <v>20612</v>
      </c>
      <c r="C248" s="476" t="s">
        <v>17835</v>
      </c>
      <c r="D248" s="477">
        <v>43765.93</v>
      </c>
      <c r="E248" s="478"/>
    </row>
    <row r="249" spans="1:5" ht="30" customHeight="1" x14ac:dyDescent="0.2">
      <c r="A249" s="474">
        <v>40613</v>
      </c>
      <c r="B249" s="475" t="s">
        <v>20613</v>
      </c>
      <c r="C249" s="476" t="s">
        <v>17835</v>
      </c>
      <c r="D249" s="477">
        <v>12769.09</v>
      </c>
      <c r="E249" s="478"/>
    </row>
    <row r="250" spans="1:5" ht="30" customHeight="1" x14ac:dyDescent="0.2">
      <c r="A250" s="474">
        <v>40614</v>
      </c>
      <c r="B250" s="475" t="s">
        <v>20614</v>
      </c>
      <c r="C250" s="476" t="s">
        <v>17835</v>
      </c>
      <c r="D250" s="477">
        <v>19538.72</v>
      </c>
      <c r="E250" s="478"/>
    </row>
    <row r="251" spans="1:5" ht="30" customHeight="1" x14ac:dyDescent="0.2">
      <c r="A251" s="474">
        <v>40615</v>
      </c>
      <c r="B251" s="475" t="s">
        <v>20615</v>
      </c>
      <c r="C251" s="476" t="s">
        <v>17835</v>
      </c>
      <c r="D251" s="477">
        <v>29240.62</v>
      </c>
      <c r="E251" s="478"/>
    </row>
    <row r="252" spans="1:5" ht="30" customHeight="1" x14ac:dyDescent="0.2">
      <c r="A252" s="474">
        <v>40616</v>
      </c>
      <c r="B252" s="475" t="s">
        <v>20616</v>
      </c>
      <c r="C252" s="476" t="s">
        <v>17835</v>
      </c>
      <c r="D252" s="477">
        <v>25621.05</v>
      </c>
      <c r="E252" s="478"/>
    </row>
    <row r="253" spans="1:5" ht="30" customHeight="1" x14ac:dyDescent="0.2">
      <c r="A253" s="474">
        <v>40617</v>
      </c>
      <c r="B253" s="475" t="s">
        <v>20617</v>
      </c>
      <c r="C253" s="476" t="s">
        <v>17835</v>
      </c>
      <c r="D253" s="477">
        <v>32661.03</v>
      </c>
      <c r="E253" s="478"/>
    </row>
    <row r="254" spans="1:5" ht="30" customHeight="1" x14ac:dyDescent="0.2">
      <c r="A254" s="474">
        <v>40618</v>
      </c>
      <c r="B254" s="475" t="s">
        <v>20618</v>
      </c>
      <c r="C254" s="476" t="s">
        <v>17835</v>
      </c>
      <c r="D254" s="477">
        <v>36543.43</v>
      </c>
      <c r="E254" s="478"/>
    </row>
    <row r="255" spans="1:5" ht="30" customHeight="1" x14ac:dyDescent="0.2">
      <c r="A255" s="474">
        <v>40629</v>
      </c>
      <c r="B255" s="475" t="s">
        <v>20619</v>
      </c>
      <c r="C255" s="476" t="s">
        <v>17835</v>
      </c>
      <c r="D255" s="477">
        <v>18018.71</v>
      </c>
      <c r="E255" s="478"/>
    </row>
    <row r="256" spans="1:5" ht="30" customHeight="1" x14ac:dyDescent="0.2">
      <c r="A256" s="474">
        <v>40630</v>
      </c>
      <c r="B256" s="475" t="s">
        <v>20620</v>
      </c>
      <c r="C256" s="476" t="s">
        <v>17835</v>
      </c>
      <c r="D256" s="477">
        <v>27128.51</v>
      </c>
      <c r="E256" s="478"/>
    </row>
    <row r="257" spans="1:5" ht="30" customHeight="1" x14ac:dyDescent="0.2">
      <c r="A257" s="474">
        <v>40631</v>
      </c>
      <c r="B257" s="475" t="s">
        <v>20621</v>
      </c>
      <c r="C257" s="476" t="s">
        <v>17835</v>
      </c>
      <c r="D257" s="477">
        <v>40848.26</v>
      </c>
      <c r="E257" s="478"/>
    </row>
    <row r="258" spans="1:5" ht="30" customHeight="1" x14ac:dyDescent="0.2">
      <c r="A258" s="474">
        <v>40632</v>
      </c>
      <c r="B258" s="475" t="s">
        <v>20622</v>
      </c>
      <c r="C258" s="476" t="s">
        <v>17835</v>
      </c>
      <c r="D258" s="477">
        <v>37712.449999999997</v>
      </c>
      <c r="E258" s="478"/>
    </row>
    <row r="259" spans="1:5" ht="30" customHeight="1" x14ac:dyDescent="0.2">
      <c r="A259" s="474">
        <v>40633</v>
      </c>
      <c r="B259" s="475" t="s">
        <v>20623</v>
      </c>
      <c r="C259" s="476" t="s">
        <v>17835</v>
      </c>
      <c r="D259" s="477">
        <v>46482.5</v>
      </c>
      <c r="E259" s="478"/>
    </row>
    <row r="260" spans="1:5" ht="30" customHeight="1" x14ac:dyDescent="0.2">
      <c r="A260" s="474">
        <v>40634</v>
      </c>
      <c r="B260" s="475" t="s">
        <v>20624</v>
      </c>
      <c r="C260" s="476" t="s">
        <v>17835</v>
      </c>
      <c r="D260" s="477">
        <v>52584.92</v>
      </c>
      <c r="E260" s="478"/>
    </row>
    <row r="261" spans="1:5" ht="30" customHeight="1" x14ac:dyDescent="0.25">
      <c r="A261" s="474">
        <v>40535</v>
      </c>
      <c r="B261" s="475" t="s">
        <v>20625</v>
      </c>
      <c r="C261" s="476" t="s">
        <v>17835</v>
      </c>
      <c r="D261" s="477">
        <v>1338.77</v>
      </c>
      <c r="E261" s="475" t="s">
        <v>20424</v>
      </c>
    </row>
    <row r="262" spans="1:5" ht="30" customHeight="1" x14ac:dyDescent="0.25">
      <c r="A262" s="474">
        <v>40536</v>
      </c>
      <c r="B262" s="475" t="s">
        <v>20626</v>
      </c>
      <c r="C262" s="476" t="s">
        <v>17835</v>
      </c>
      <c r="D262" s="477">
        <v>2211.65</v>
      </c>
      <c r="E262" s="475" t="s">
        <v>20424</v>
      </c>
    </row>
    <row r="263" spans="1:5" ht="30" customHeight="1" x14ac:dyDescent="0.25">
      <c r="A263" s="474">
        <v>40537</v>
      </c>
      <c r="B263" s="475" t="s">
        <v>20627</v>
      </c>
      <c r="C263" s="476" t="s">
        <v>17835</v>
      </c>
      <c r="D263" s="477">
        <v>4139</v>
      </c>
      <c r="E263" s="475" t="s">
        <v>20424</v>
      </c>
    </row>
    <row r="264" spans="1:5" ht="30" customHeight="1" x14ac:dyDescent="0.25">
      <c r="A264" s="474">
        <v>40538</v>
      </c>
      <c r="B264" s="475" t="s">
        <v>20628</v>
      </c>
      <c r="C264" s="476" t="s">
        <v>17835</v>
      </c>
      <c r="D264" s="477">
        <v>5952.27</v>
      </c>
      <c r="E264" s="475" t="s">
        <v>20424</v>
      </c>
    </row>
    <row r="265" spans="1:5" ht="30" customHeight="1" x14ac:dyDescent="0.25">
      <c r="A265" s="474">
        <v>40539</v>
      </c>
      <c r="B265" s="475" t="s">
        <v>20629</v>
      </c>
      <c r="C265" s="476" t="s">
        <v>17835</v>
      </c>
      <c r="D265" s="477">
        <v>10401.26</v>
      </c>
      <c r="E265" s="475" t="s">
        <v>20424</v>
      </c>
    </row>
    <row r="266" spans="1:5" ht="30" customHeight="1" x14ac:dyDescent="0.25">
      <c r="A266" s="474">
        <v>40529</v>
      </c>
      <c r="B266" s="475" t="s">
        <v>20630</v>
      </c>
      <c r="C266" s="476" t="s">
        <v>17835</v>
      </c>
      <c r="D266" s="477">
        <v>390</v>
      </c>
      <c r="E266" s="475" t="s">
        <v>20424</v>
      </c>
    </row>
    <row r="267" spans="1:5" ht="30" customHeight="1" x14ac:dyDescent="0.25">
      <c r="A267" s="474">
        <v>40530</v>
      </c>
      <c r="B267" s="475" t="s">
        <v>20631</v>
      </c>
      <c r="C267" s="476" t="s">
        <v>17835</v>
      </c>
      <c r="D267" s="477">
        <v>1181.7</v>
      </c>
      <c r="E267" s="475" t="s">
        <v>20424</v>
      </c>
    </row>
    <row r="268" spans="1:5" ht="30" customHeight="1" x14ac:dyDescent="0.25">
      <c r="A268" s="474">
        <v>40531</v>
      </c>
      <c r="B268" s="475" t="s">
        <v>20632</v>
      </c>
      <c r="C268" s="476" t="s">
        <v>17835</v>
      </c>
      <c r="D268" s="477">
        <v>1949.2</v>
      </c>
      <c r="E268" s="475" t="s">
        <v>20424</v>
      </c>
    </row>
    <row r="269" spans="1:5" ht="30" customHeight="1" x14ac:dyDescent="0.25">
      <c r="A269" s="474">
        <v>40532</v>
      </c>
      <c r="B269" s="475" t="s">
        <v>20633</v>
      </c>
      <c r="C269" s="476" t="s">
        <v>17835</v>
      </c>
      <c r="D269" s="477">
        <v>2979.07</v>
      </c>
      <c r="E269" s="475" t="s">
        <v>20424</v>
      </c>
    </row>
    <row r="270" spans="1:5" ht="30" customHeight="1" x14ac:dyDescent="0.25">
      <c r="A270" s="474">
        <v>40533</v>
      </c>
      <c r="B270" s="475" t="s">
        <v>20634</v>
      </c>
      <c r="C270" s="476" t="s">
        <v>17835</v>
      </c>
      <c r="D270" s="477">
        <v>4272.07</v>
      </c>
      <c r="E270" s="475" t="s">
        <v>20424</v>
      </c>
    </row>
    <row r="271" spans="1:5" ht="30" customHeight="1" x14ac:dyDescent="0.25">
      <c r="A271" s="474">
        <v>40534</v>
      </c>
      <c r="B271" s="475" t="s">
        <v>20635</v>
      </c>
      <c r="C271" s="476" t="s">
        <v>17835</v>
      </c>
      <c r="D271" s="477">
        <v>7652.35</v>
      </c>
      <c r="E271" s="475" t="s">
        <v>20424</v>
      </c>
    </row>
    <row r="272" spans="1:5" ht="30" customHeight="1" x14ac:dyDescent="0.25">
      <c r="A272" s="474">
        <v>40540</v>
      </c>
      <c r="B272" s="475" t="s">
        <v>20636</v>
      </c>
      <c r="C272" s="476" t="s">
        <v>17835</v>
      </c>
      <c r="D272" s="477">
        <v>1665.48</v>
      </c>
      <c r="E272" s="475" t="s">
        <v>20424</v>
      </c>
    </row>
    <row r="273" spans="1:5" ht="30" customHeight="1" x14ac:dyDescent="0.25">
      <c r="A273" s="474">
        <v>40541</v>
      </c>
      <c r="B273" s="475" t="s">
        <v>20637</v>
      </c>
      <c r="C273" s="476" t="s">
        <v>17835</v>
      </c>
      <c r="D273" s="477">
        <v>2707.14</v>
      </c>
      <c r="E273" s="475" t="s">
        <v>20424</v>
      </c>
    </row>
    <row r="274" spans="1:5" ht="30" customHeight="1" x14ac:dyDescent="0.25">
      <c r="A274" s="474">
        <v>40542</v>
      </c>
      <c r="B274" s="475" t="s">
        <v>20638</v>
      </c>
      <c r="C274" s="476" t="s">
        <v>17835</v>
      </c>
      <c r="D274" s="477">
        <v>5298.95</v>
      </c>
      <c r="E274" s="475" t="s">
        <v>20424</v>
      </c>
    </row>
    <row r="275" spans="1:5" ht="30" customHeight="1" x14ac:dyDescent="0.25">
      <c r="A275" s="474">
        <v>40543</v>
      </c>
      <c r="B275" s="475" t="s">
        <v>20639</v>
      </c>
      <c r="C275" s="476" t="s">
        <v>17835</v>
      </c>
      <c r="D275" s="477">
        <v>7631.53</v>
      </c>
      <c r="E275" s="475" t="s">
        <v>20424</v>
      </c>
    </row>
    <row r="276" spans="1:5" ht="30" customHeight="1" x14ac:dyDescent="0.25">
      <c r="A276" s="474">
        <v>40544</v>
      </c>
      <c r="B276" s="475" t="s">
        <v>20640</v>
      </c>
      <c r="C276" s="476" t="s">
        <v>17835</v>
      </c>
      <c r="D276" s="477">
        <v>13202.03</v>
      </c>
      <c r="E276" s="475" t="s">
        <v>20424</v>
      </c>
    </row>
    <row r="277" spans="1:5" ht="30" customHeight="1" x14ac:dyDescent="0.2">
      <c r="A277" s="474">
        <v>40565</v>
      </c>
      <c r="B277" s="475" t="s">
        <v>13356</v>
      </c>
      <c r="C277" s="476" t="s">
        <v>17835</v>
      </c>
      <c r="D277" s="477">
        <v>3224.87</v>
      </c>
      <c r="E277" s="478"/>
    </row>
    <row r="278" spans="1:5" ht="30" customHeight="1" x14ac:dyDescent="0.25">
      <c r="A278" s="474">
        <v>40656</v>
      </c>
      <c r="B278" s="475" t="s">
        <v>20641</v>
      </c>
      <c r="C278" s="476" t="s">
        <v>17835</v>
      </c>
      <c r="D278" s="477">
        <v>248.99</v>
      </c>
      <c r="E278" s="475" t="s">
        <v>20424</v>
      </c>
    </row>
    <row r="279" spans="1:5" ht="30" customHeight="1" x14ac:dyDescent="0.25">
      <c r="A279" s="474">
        <v>41102</v>
      </c>
      <c r="B279" s="479" t="s">
        <v>20642</v>
      </c>
      <c r="C279" s="476" t="s">
        <v>8808</v>
      </c>
      <c r="D279" s="477">
        <v>2443.33</v>
      </c>
      <c r="E279" s="475" t="s">
        <v>20424</v>
      </c>
    </row>
    <row r="280" spans="1:5" ht="30" customHeight="1" x14ac:dyDescent="0.25">
      <c r="A280" s="474">
        <v>41103</v>
      </c>
      <c r="B280" s="479" t="s">
        <v>20643</v>
      </c>
      <c r="C280" s="476" t="s">
        <v>8808</v>
      </c>
      <c r="D280" s="477">
        <v>3285.35</v>
      </c>
      <c r="E280" s="475" t="s">
        <v>20424</v>
      </c>
    </row>
    <row r="281" spans="1:5" ht="30" customHeight="1" x14ac:dyDescent="0.25">
      <c r="A281" s="474">
        <v>41104</v>
      </c>
      <c r="B281" s="479" t="s">
        <v>20644</v>
      </c>
      <c r="C281" s="476" t="s">
        <v>8808</v>
      </c>
      <c r="D281" s="477">
        <v>3909.22</v>
      </c>
      <c r="E281" s="475" t="s">
        <v>20424</v>
      </c>
    </row>
    <row r="282" spans="1:5" ht="30" customHeight="1" x14ac:dyDescent="0.25">
      <c r="A282" s="474">
        <v>41155</v>
      </c>
      <c r="B282" s="479" t="s">
        <v>20645</v>
      </c>
      <c r="C282" s="476" t="s">
        <v>8808</v>
      </c>
      <c r="D282" s="477">
        <v>4764.58</v>
      </c>
      <c r="E282" s="475" t="s">
        <v>20424</v>
      </c>
    </row>
    <row r="283" spans="1:5" ht="30" customHeight="1" x14ac:dyDescent="0.25">
      <c r="A283" s="474">
        <v>40635</v>
      </c>
      <c r="B283" s="479" t="s">
        <v>20646</v>
      </c>
      <c r="C283" s="476" t="s">
        <v>8808</v>
      </c>
      <c r="D283" s="477">
        <v>11566.21</v>
      </c>
      <c r="E283" s="475" t="s">
        <v>20424</v>
      </c>
    </row>
    <row r="284" spans="1:5" ht="30" customHeight="1" x14ac:dyDescent="0.25">
      <c r="A284" s="474">
        <v>42230</v>
      </c>
      <c r="B284" s="479" t="s">
        <v>20647</v>
      </c>
      <c r="C284" s="476" t="s">
        <v>8808</v>
      </c>
      <c r="D284" s="477">
        <v>8448.6200000000008</v>
      </c>
      <c r="E284" s="475" t="s">
        <v>20424</v>
      </c>
    </row>
    <row r="285" spans="1:5" ht="30" customHeight="1" x14ac:dyDescent="0.2">
      <c r="A285" s="474">
        <v>40658</v>
      </c>
      <c r="B285" s="475" t="s">
        <v>20648</v>
      </c>
      <c r="C285" s="476" t="s">
        <v>8780</v>
      </c>
      <c r="D285" s="477">
        <v>5.66</v>
      </c>
      <c r="E285" s="478"/>
    </row>
    <row r="286" spans="1:5" ht="30" customHeight="1" x14ac:dyDescent="0.2">
      <c r="A286" s="474">
        <v>41161</v>
      </c>
      <c r="B286" s="475" t="s">
        <v>20649</v>
      </c>
      <c r="C286" s="476" t="s">
        <v>17835</v>
      </c>
      <c r="D286" s="477">
        <v>4391.8100000000004</v>
      </c>
      <c r="E286" s="478"/>
    </row>
    <row r="287" spans="1:5" ht="30" customHeight="1" x14ac:dyDescent="0.2">
      <c r="A287" s="474">
        <v>40563</v>
      </c>
      <c r="B287" s="475" t="s">
        <v>20650</v>
      </c>
      <c r="C287" s="476" t="s">
        <v>17835</v>
      </c>
      <c r="D287" s="477">
        <v>4603.6099999999997</v>
      </c>
      <c r="E287" s="478"/>
    </row>
    <row r="288" spans="1:5" ht="30" customHeight="1" x14ac:dyDescent="0.2">
      <c r="A288" s="474">
        <v>40564</v>
      </c>
      <c r="B288" s="475" t="s">
        <v>20651</v>
      </c>
      <c r="C288" s="476" t="s">
        <v>17835</v>
      </c>
      <c r="D288" s="477">
        <v>5655.83</v>
      </c>
      <c r="E288" s="478"/>
    </row>
    <row r="289" spans="1:5" ht="30" customHeight="1" x14ac:dyDescent="0.25">
      <c r="A289" s="474">
        <v>41333</v>
      </c>
      <c r="B289" s="475" t="s">
        <v>20652</v>
      </c>
      <c r="C289" s="476" t="s">
        <v>17835</v>
      </c>
      <c r="D289" s="477">
        <v>2226.7800000000002</v>
      </c>
      <c r="E289" s="475" t="s">
        <v>20424</v>
      </c>
    </row>
    <row r="290" spans="1:5" ht="30" customHeight="1" x14ac:dyDescent="0.25">
      <c r="A290" s="474">
        <v>40545</v>
      </c>
      <c r="B290" s="475" t="s">
        <v>20653</v>
      </c>
      <c r="C290" s="476" t="s">
        <v>17835</v>
      </c>
      <c r="D290" s="477">
        <v>2154.59</v>
      </c>
      <c r="E290" s="475" t="s">
        <v>20424</v>
      </c>
    </row>
    <row r="291" spans="1:5" ht="30" customHeight="1" x14ac:dyDescent="0.25">
      <c r="A291" s="474">
        <v>40546</v>
      </c>
      <c r="B291" s="475" t="s">
        <v>20654</v>
      </c>
      <c r="C291" s="476" t="s">
        <v>17835</v>
      </c>
      <c r="D291" s="477">
        <v>3342.26</v>
      </c>
      <c r="E291" s="475" t="s">
        <v>20424</v>
      </c>
    </row>
    <row r="292" spans="1:5" ht="30" customHeight="1" x14ac:dyDescent="0.25">
      <c r="A292" s="474">
        <v>40547</v>
      </c>
      <c r="B292" s="475" t="s">
        <v>20655</v>
      </c>
      <c r="C292" s="476" t="s">
        <v>17835</v>
      </c>
      <c r="D292" s="477">
        <v>4152.1499999999996</v>
      </c>
      <c r="E292" s="475" t="s">
        <v>20424</v>
      </c>
    </row>
    <row r="293" spans="1:5" ht="30" customHeight="1" x14ac:dyDescent="0.25">
      <c r="A293" s="474">
        <v>40548</v>
      </c>
      <c r="B293" s="475" t="s">
        <v>20656</v>
      </c>
      <c r="C293" s="476" t="s">
        <v>17835</v>
      </c>
      <c r="D293" s="477">
        <v>4932.18</v>
      </c>
      <c r="E293" s="475" t="s">
        <v>20424</v>
      </c>
    </row>
    <row r="294" spans="1:5" ht="30" customHeight="1" x14ac:dyDescent="0.2">
      <c r="A294" s="474">
        <v>40549</v>
      </c>
      <c r="B294" s="475" t="s">
        <v>20657</v>
      </c>
      <c r="C294" s="476" t="s">
        <v>17835</v>
      </c>
      <c r="D294" s="477">
        <v>1420.52</v>
      </c>
      <c r="E294" s="478"/>
    </row>
    <row r="295" spans="1:5" ht="30" customHeight="1" x14ac:dyDescent="0.2">
      <c r="A295" s="474">
        <v>40550</v>
      </c>
      <c r="B295" s="475" t="s">
        <v>20658</v>
      </c>
      <c r="C295" s="476" t="s">
        <v>17835</v>
      </c>
      <c r="D295" s="477">
        <v>1796.58</v>
      </c>
      <c r="E295" s="478"/>
    </row>
    <row r="296" spans="1:5" ht="30" customHeight="1" x14ac:dyDescent="0.2">
      <c r="A296" s="474">
        <v>40551</v>
      </c>
      <c r="B296" s="475" t="s">
        <v>20659</v>
      </c>
      <c r="C296" s="476" t="s">
        <v>17835</v>
      </c>
      <c r="D296" s="477">
        <v>2262.08</v>
      </c>
      <c r="E296" s="478"/>
    </row>
    <row r="297" spans="1:5" ht="30" customHeight="1" x14ac:dyDescent="0.2">
      <c r="A297" s="474">
        <v>40552</v>
      </c>
      <c r="B297" s="475" t="s">
        <v>20660</v>
      </c>
      <c r="C297" s="476" t="s">
        <v>17835</v>
      </c>
      <c r="D297" s="477">
        <v>3609.49</v>
      </c>
      <c r="E297" s="478"/>
    </row>
    <row r="298" spans="1:5" ht="30" customHeight="1" x14ac:dyDescent="0.25">
      <c r="A298" s="474">
        <v>41320</v>
      </c>
      <c r="B298" s="475" t="s">
        <v>20661</v>
      </c>
      <c r="C298" s="476" t="s">
        <v>17835</v>
      </c>
      <c r="D298" s="477">
        <v>8209.7900000000009</v>
      </c>
      <c r="E298" s="475" t="s">
        <v>20424</v>
      </c>
    </row>
    <row r="299" spans="1:5" ht="30" customHeight="1" x14ac:dyDescent="0.2">
      <c r="A299" s="474">
        <v>41184</v>
      </c>
      <c r="B299" s="475" t="s">
        <v>20662</v>
      </c>
      <c r="C299" s="476" t="s">
        <v>8808</v>
      </c>
      <c r="D299" s="477">
        <v>1321.05</v>
      </c>
      <c r="E299" s="478"/>
    </row>
    <row r="300" spans="1:5" ht="30" customHeight="1" x14ac:dyDescent="0.2">
      <c r="A300" s="474">
        <v>41338</v>
      </c>
      <c r="B300" s="475" t="s">
        <v>20663</v>
      </c>
      <c r="C300" s="476" t="s">
        <v>17835</v>
      </c>
      <c r="D300" s="477">
        <v>605.37</v>
      </c>
      <c r="E300" s="478"/>
    </row>
    <row r="301" spans="1:5" ht="30" customHeight="1" x14ac:dyDescent="0.25">
      <c r="A301" s="474">
        <v>40561</v>
      </c>
      <c r="B301" s="475" t="s">
        <v>20664</v>
      </c>
      <c r="C301" s="476" t="s">
        <v>17835</v>
      </c>
      <c r="D301" s="477">
        <v>777.22</v>
      </c>
      <c r="E301" s="475" t="s">
        <v>20424</v>
      </c>
    </row>
    <row r="302" spans="1:5" ht="30" customHeight="1" x14ac:dyDescent="0.25">
      <c r="A302" s="474">
        <v>40672</v>
      </c>
      <c r="B302" s="475" t="s">
        <v>20665</v>
      </c>
      <c r="C302" s="476" t="s">
        <v>8808</v>
      </c>
      <c r="D302" s="477">
        <v>691.95</v>
      </c>
      <c r="E302" s="475" t="s">
        <v>20424</v>
      </c>
    </row>
    <row r="303" spans="1:5" ht="30" customHeight="1" x14ac:dyDescent="0.2">
      <c r="A303" s="474">
        <v>40703</v>
      </c>
      <c r="B303" s="475" t="s">
        <v>20666</v>
      </c>
      <c r="C303" s="476" t="s">
        <v>8808</v>
      </c>
      <c r="D303" s="477">
        <v>205.72</v>
      </c>
      <c r="E303" s="478"/>
    </row>
    <row r="304" spans="1:5" ht="30" customHeight="1" x14ac:dyDescent="0.2">
      <c r="A304" s="474">
        <v>40671</v>
      </c>
      <c r="B304" s="475" t="s">
        <v>20667</v>
      </c>
      <c r="C304" s="476" t="s">
        <v>8808</v>
      </c>
      <c r="D304" s="477">
        <v>261.98</v>
      </c>
      <c r="E304" s="478"/>
    </row>
    <row r="305" spans="1:5" ht="30" customHeight="1" x14ac:dyDescent="0.25">
      <c r="A305" s="474">
        <v>41016</v>
      </c>
      <c r="B305" s="475" t="s">
        <v>20668</v>
      </c>
      <c r="C305" s="476" t="s">
        <v>8808</v>
      </c>
      <c r="D305" s="477">
        <v>193.77</v>
      </c>
      <c r="E305" s="475" t="s">
        <v>20424</v>
      </c>
    </row>
    <row r="306" spans="1:5" ht="30" customHeight="1" x14ac:dyDescent="0.2">
      <c r="A306" s="474">
        <v>40952</v>
      </c>
      <c r="B306" s="475" t="s">
        <v>20669</v>
      </c>
      <c r="C306" s="476" t="s">
        <v>8780</v>
      </c>
      <c r="D306" s="477">
        <v>36.89</v>
      </c>
      <c r="E306" s="478"/>
    </row>
    <row r="307" spans="1:5" ht="30" customHeight="1" x14ac:dyDescent="0.25">
      <c r="A307" s="474">
        <v>40953</v>
      </c>
      <c r="B307" s="475" t="s">
        <v>20670</v>
      </c>
      <c r="C307" s="476" t="s">
        <v>8808</v>
      </c>
      <c r="D307" s="477">
        <v>83.72</v>
      </c>
      <c r="E307" s="475" t="s">
        <v>20424</v>
      </c>
    </row>
    <row r="308" spans="1:5" ht="30" customHeight="1" x14ac:dyDescent="0.25">
      <c r="A308" s="474">
        <v>40708</v>
      </c>
      <c r="B308" s="479" t="s">
        <v>20671</v>
      </c>
      <c r="C308" s="476" t="s">
        <v>8780</v>
      </c>
      <c r="D308" s="477">
        <v>86.83</v>
      </c>
      <c r="E308" s="480"/>
    </row>
    <row r="309" spans="1:5" ht="30" customHeight="1" x14ac:dyDescent="0.2">
      <c r="A309" s="474">
        <v>40377</v>
      </c>
      <c r="B309" s="475" t="s">
        <v>20672</v>
      </c>
      <c r="C309" s="476" t="s">
        <v>8780</v>
      </c>
      <c r="D309" s="477">
        <v>5.52</v>
      </c>
      <c r="E309" s="478"/>
    </row>
    <row r="310" spans="1:5" ht="30" customHeight="1" x14ac:dyDescent="0.2">
      <c r="A310" s="474">
        <v>40378</v>
      </c>
      <c r="B310" s="475" t="s">
        <v>20673</v>
      </c>
      <c r="C310" s="476" t="s">
        <v>8780</v>
      </c>
      <c r="D310" s="477">
        <v>9.17</v>
      </c>
      <c r="E310" s="478"/>
    </row>
    <row r="311" spans="1:5" ht="30" customHeight="1" x14ac:dyDescent="0.2">
      <c r="A311" s="474">
        <v>41389</v>
      </c>
      <c r="B311" s="475" t="s">
        <v>20674</v>
      </c>
      <c r="C311" s="476" t="s">
        <v>8740</v>
      </c>
      <c r="D311" s="477">
        <v>4.84</v>
      </c>
      <c r="E311" s="478"/>
    </row>
    <row r="312" spans="1:5" ht="30" customHeight="1" x14ac:dyDescent="0.25">
      <c r="A312" s="474">
        <v>40715</v>
      </c>
      <c r="B312" s="479" t="s">
        <v>20675</v>
      </c>
      <c r="C312" s="476" t="s">
        <v>8740</v>
      </c>
      <c r="D312" s="477">
        <v>86.41</v>
      </c>
      <c r="E312" s="475" t="s">
        <v>20424</v>
      </c>
    </row>
    <row r="313" spans="1:5" ht="30" customHeight="1" x14ac:dyDescent="0.25">
      <c r="A313" s="474">
        <v>40716</v>
      </c>
      <c r="B313" s="479" t="s">
        <v>20676</v>
      </c>
      <c r="C313" s="476" t="s">
        <v>8740</v>
      </c>
      <c r="D313" s="477">
        <v>107.19</v>
      </c>
      <c r="E313" s="475" t="s">
        <v>20424</v>
      </c>
    </row>
    <row r="314" spans="1:5" ht="30" customHeight="1" x14ac:dyDescent="0.25">
      <c r="A314" s="474">
        <v>40717</v>
      </c>
      <c r="B314" s="479" t="s">
        <v>20677</v>
      </c>
      <c r="C314" s="476" t="s">
        <v>8740</v>
      </c>
      <c r="D314" s="477">
        <v>107.19</v>
      </c>
      <c r="E314" s="475" t="s">
        <v>20424</v>
      </c>
    </row>
    <row r="315" spans="1:5" ht="30" customHeight="1" x14ac:dyDescent="0.25">
      <c r="A315" s="474">
        <v>40718</v>
      </c>
      <c r="B315" s="479" t="s">
        <v>20678</v>
      </c>
      <c r="C315" s="476" t="s">
        <v>8740</v>
      </c>
      <c r="D315" s="477">
        <v>107.19</v>
      </c>
      <c r="E315" s="475" t="s">
        <v>20424</v>
      </c>
    </row>
    <row r="316" spans="1:5" ht="30" customHeight="1" x14ac:dyDescent="0.25">
      <c r="A316" s="474">
        <v>40652</v>
      </c>
      <c r="B316" s="475" t="s">
        <v>20679</v>
      </c>
      <c r="C316" s="476" t="s">
        <v>8808</v>
      </c>
      <c r="D316" s="477">
        <v>403.64</v>
      </c>
      <c r="E316" s="475" t="s">
        <v>20424</v>
      </c>
    </row>
    <row r="317" spans="1:5" ht="30" customHeight="1" x14ac:dyDescent="0.25">
      <c r="A317" s="474">
        <v>41090</v>
      </c>
      <c r="B317" s="479" t="s">
        <v>20680</v>
      </c>
      <c r="C317" s="476" t="s">
        <v>8740</v>
      </c>
      <c r="D317" s="477">
        <v>951.8</v>
      </c>
      <c r="E317" s="480"/>
    </row>
    <row r="318" spans="1:5" ht="30" customHeight="1" x14ac:dyDescent="0.25">
      <c r="A318" s="474">
        <v>40350</v>
      </c>
      <c r="B318" s="475" t="s">
        <v>20681</v>
      </c>
      <c r="C318" s="476" t="s">
        <v>8740</v>
      </c>
      <c r="D318" s="477">
        <v>406.22</v>
      </c>
      <c r="E318" s="475" t="s">
        <v>20424</v>
      </c>
    </row>
    <row r="319" spans="1:5" ht="30" customHeight="1" x14ac:dyDescent="0.25">
      <c r="A319" s="474">
        <v>40351</v>
      </c>
      <c r="B319" s="475" t="s">
        <v>20682</v>
      </c>
      <c r="C319" s="476" t="s">
        <v>8740</v>
      </c>
      <c r="D319" s="477">
        <v>431.39</v>
      </c>
      <c r="E319" s="475" t="s">
        <v>20424</v>
      </c>
    </row>
    <row r="320" spans="1:5" ht="30" customHeight="1" x14ac:dyDescent="0.25">
      <c r="A320" s="474">
        <v>40353</v>
      </c>
      <c r="B320" s="475" t="s">
        <v>20683</v>
      </c>
      <c r="C320" s="476" t="s">
        <v>8740</v>
      </c>
      <c r="D320" s="477">
        <v>443.94</v>
      </c>
      <c r="E320" s="475" t="s">
        <v>20424</v>
      </c>
    </row>
    <row r="321" spans="1:5" ht="30" customHeight="1" x14ac:dyDescent="0.25">
      <c r="A321" s="474">
        <v>40349</v>
      </c>
      <c r="B321" s="475" t="s">
        <v>20684</v>
      </c>
      <c r="C321" s="476" t="s">
        <v>8740</v>
      </c>
      <c r="D321" s="477">
        <v>445.13</v>
      </c>
      <c r="E321" s="475" t="s">
        <v>20424</v>
      </c>
    </row>
    <row r="322" spans="1:5" ht="30" customHeight="1" x14ac:dyDescent="0.25">
      <c r="A322" s="474">
        <v>40358</v>
      </c>
      <c r="B322" s="475" t="s">
        <v>20685</v>
      </c>
      <c r="C322" s="476" t="s">
        <v>8740</v>
      </c>
      <c r="D322" s="477">
        <v>559.88</v>
      </c>
      <c r="E322" s="475" t="s">
        <v>20424</v>
      </c>
    </row>
    <row r="323" spans="1:5" ht="30" customHeight="1" x14ac:dyDescent="0.25">
      <c r="A323" s="474">
        <v>40361</v>
      </c>
      <c r="B323" s="475" t="s">
        <v>20686</v>
      </c>
      <c r="C323" s="476" t="s">
        <v>8740</v>
      </c>
      <c r="D323" s="477">
        <v>582.75</v>
      </c>
      <c r="E323" s="475" t="s">
        <v>20424</v>
      </c>
    </row>
    <row r="324" spans="1:5" ht="30" customHeight="1" x14ac:dyDescent="0.25">
      <c r="A324" s="474">
        <v>40360</v>
      </c>
      <c r="B324" s="475" t="s">
        <v>20687</v>
      </c>
      <c r="C324" s="476" t="s">
        <v>8740</v>
      </c>
      <c r="D324" s="477">
        <v>577.79</v>
      </c>
      <c r="E324" s="475" t="s">
        <v>20424</v>
      </c>
    </row>
    <row r="325" spans="1:5" ht="30" customHeight="1" x14ac:dyDescent="0.25">
      <c r="A325" s="474">
        <v>40363</v>
      </c>
      <c r="B325" s="475" t="s">
        <v>20688</v>
      </c>
      <c r="C325" s="476" t="s">
        <v>8740</v>
      </c>
      <c r="D325" s="477">
        <v>602.36</v>
      </c>
      <c r="E325" s="475" t="s">
        <v>20424</v>
      </c>
    </row>
    <row r="326" spans="1:5" ht="30" customHeight="1" x14ac:dyDescent="0.25">
      <c r="A326" s="474">
        <v>40362</v>
      </c>
      <c r="B326" s="479" t="s">
        <v>20689</v>
      </c>
      <c r="C326" s="476" t="s">
        <v>8740</v>
      </c>
      <c r="D326" s="477">
        <v>596.80999999999995</v>
      </c>
      <c r="E326" s="475" t="s">
        <v>20424</v>
      </c>
    </row>
    <row r="327" spans="1:5" ht="30" customHeight="1" x14ac:dyDescent="0.25">
      <c r="A327" s="474">
        <v>40368</v>
      </c>
      <c r="B327" s="475" t="s">
        <v>20690</v>
      </c>
      <c r="C327" s="476" t="s">
        <v>8740</v>
      </c>
      <c r="D327" s="477">
        <v>790.88</v>
      </c>
      <c r="E327" s="475" t="s">
        <v>20424</v>
      </c>
    </row>
    <row r="328" spans="1:5" ht="30" customHeight="1" x14ac:dyDescent="0.25">
      <c r="A328" s="474">
        <v>40365</v>
      </c>
      <c r="B328" s="475" t="s">
        <v>20691</v>
      </c>
      <c r="C328" s="476" t="s">
        <v>8740</v>
      </c>
      <c r="D328" s="477">
        <v>620.48</v>
      </c>
      <c r="E328" s="475" t="s">
        <v>20424</v>
      </c>
    </row>
    <row r="329" spans="1:5" ht="30" customHeight="1" x14ac:dyDescent="0.25">
      <c r="A329" s="474">
        <v>40364</v>
      </c>
      <c r="B329" s="475" t="s">
        <v>20692</v>
      </c>
      <c r="C329" s="476" t="s">
        <v>8740</v>
      </c>
      <c r="D329" s="477">
        <v>614.38</v>
      </c>
      <c r="E329" s="475" t="s">
        <v>20424</v>
      </c>
    </row>
    <row r="330" spans="1:5" ht="30" customHeight="1" x14ac:dyDescent="0.25">
      <c r="A330" s="474">
        <v>40369</v>
      </c>
      <c r="B330" s="475" t="s">
        <v>20693</v>
      </c>
      <c r="C330" s="476" t="s">
        <v>8740</v>
      </c>
      <c r="D330" s="477">
        <v>829.61</v>
      </c>
      <c r="E330" s="475" t="s">
        <v>20424</v>
      </c>
    </row>
    <row r="331" spans="1:5" ht="30" customHeight="1" x14ac:dyDescent="0.25">
      <c r="A331" s="474">
        <v>40371</v>
      </c>
      <c r="B331" s="475" t="s">
        <v>20694</v>
      </c>
      <c r="C331" s="476" t="s">
        <v>8740</v>
      </c>
      <c r="D331" s="477">
        <v>1102.6400000000001</v>
      </c>
      <c r="E331" s="475" t="s">
        <v>20424</v>
      </c>
    </row>
    <row r="332" spans="1:5" ht="30" customHeight="1" x14ac:dyDescent="0.25">
      <c r="A332" s="474">
        <v>40467</v>
      </c>
      <c r="B332" s="479" t="s">
        <v>20695</v>
      </c>
      <c r="C332" s="476" t="s">
        <v>8808</v>
      </c>
      <c r="D332" s="477">
        <v>302.20999999999998</v>
      </c>
      <c r="E332" s="475" t="s">
        <v>20424</v>
      </c>
    </row>
    <row r="333" spans="1:5" ht="30" customHeight="1" x14ac:dyDescent="0.25">
      <c r="A333" s="474">
        <v>40468</v>
      </c>
      <c r="B333" s="479" t="s">
        <v>20696</v>
      </c>
      <c r="C333" s="476" t="s">
        <v>8808</v>
      </c>
      <c r="D333" s="477">
        <v>326.56</v>
      </c>
      <c r="E333" s="475" t="s">
        <v>20424</v>
      </c>
    </row>
    <row r="334" spans="1:5" ht="30" customHeight="1" x14ac:dyDescent="0.25">
      <c r="A334" s="474">
        <v>40469</v>
      </c>
      <c r="B334" s="479" t="s">
        <v>20697</v>
      </c>
      <c r="C334" s="476" t="s">
        <v>8808</v>
      </c>
      <c r="D334" s="477">
        <v>376</v>
      </c>
      <c r="E334" s="475" t="s">
        <v>20424</v>
      </c>
    </row>
    <row r="335" spans="1:5" ht="30" customHeight="1" x14ac:dyDescent="0.25">
      <c r="A335" s="474">
        <v>40470</v>
      </c>
      <c r="B335" s="479" t="s">
        <v>20698</v>
      </c>
      <c r="C335" s="476" t="s">
        <v>8808</v>
      </c>
      <c r="D335" s="477">
        <v>367.94</v>
      </c>
      <c r="E335" s="475" t="s">
        <v>20424</v>
      </c>
    </row>
    <row r="336" spans="1:5" ht="30" customHeight="1" x14ac:dyDescent="0.25">
      <c r="A336" s="474">
        <v>40471</v>
      </c>
      <c r="B336" s="479" t="s">
        <v>20699</v>
      </c>
      <c r="C336" s="476" t="s">
        <v>8808</v>
      </c>
      <c r="D336" s="477">
        <v>720.47</v>
      </c>
      <c r="E336" s="475" t="s">
        <v>20424</v>
      </c>
    </row>
    <row r="337" spans="1:5" ht="30" customHeight="1" x14ac:dyDescent="0.25">
      <c r="A337" s="474">
        <v>40472</v>
      </c>
      <c r="B337" s="479" t="s">
        <v>20700</v>
      </c>
      <c r="C337" s="476" t="s">
        <v>8808</v>
      </c>
      <c r="D337" s="477">
        <v>716.16</v>
      </c>
      <c r="E337" s="475" t="s">
        <v>20424</v>
      </c>
    </row>
    <row r="338" spans="1:5" ht="30" customHeight="1" x14ac:dyDescent="0.25">
      <c r="A338" s="474">
        <v>40473</v>
      </c>
      <c r="B338" s="479" t="s">
        <v>20701</v>
      </c>
      <c r="C338" s="476" t="s">
        <v>8808</v>
      </c>
      <c r="D338" s="477">
        <v>773.3</v>
      </c>
      <c r="E338" s="475" t="s">
        <v>20424</v>
      </c>
    </row>
    <row r="339" spans="1:5" ht="30" customHeight="1" x14ac:dyDescent="0.25">
      <c r="A339" s="474">
        <v>40474</v>
      </c>
      <c r="B339" s="479" t="s">
        <v>20702</v>
      </c>
      <c r="C339" s="476" t="s">
        <v>8808</v>
      </c>
      <c r="D339" s="477">
        <v>730.29</v>
      </c>
      <c r="E339" s="475" t="s">
        <v>20424</v>
      </c>
    </row>
    <row r="340" spans="1:5" ht="30" customHeight="1" x14ac:dyDescent="0.25">
      <c r="A340" s="474">
        <v>40475</v>
      </c>
      <c r="B340" s="479" t="s">
        <v>20703</v>
      </c>
      <c r="C340" s="476" t="s">
        <v>8808</v>
      </c>
      <c r="D340" s="477">
        <v>888.67</v>
      </c>
      <c r="E340" s="475" t="s">
        <v>20424</v>
      </c>
    </row>
    <row r="341" spans="1:5" ht="30" customHeight="1" x14ac:dyDescent="0.25">
      <c r="A341" s="474">
        <v>40476</v>
      </c>
      <c r="B341" s="479" t="s">
        <v>20704</v>
      </c>
      <c r="C341" s="476" t="s">
        <v>8808</v>
      </c>
      <c r="D341" s="477">
        <v>906.69</v>
      </c>
      <c r="E341" s="475" t="s">
        <v>20424</v>
      </c>
    </row>
    <row r="342" spans="1:5" ht="30" customHeight="1" x14ac:dyDescent="0.25">
      <c r="A342" s="474">
        <v>40477</v>
      </c>
      <c r="B342" s="479" t="s">
        <v>20705</v>
      </c>
      <c r="C342" s="476" t="s">
        <v>8808</v>
      </c>
      <c r="D342" s="477">
        <v>1029.1400000000001</v>
      </c>
      <c r="E342" s="475" t="s">
        <v>20424</v>
      </c>
    </row>
    <row r="343" spans="1:5" ht="30" customHeight="1" x14ac:dyDescent="0.25">
      <c r="A343" s="474">
        <v>40478</v>
      </c>
      <c r="B343" s="479" t="s">
        <v>20706</v>
      </c>
      <c r="C343" s="476" t="s">
        <v>8808</v>
      </c>
      <c r="D343" s="477">
        <v>962.85</v>
      </c>
      <c r="E343" s="475" t="s">
        <v>20424</v>
      </c>
    </row>
    <row r="344" spans="1:5" ht="30" customHeight="1" x14ac:dyDescent="0.25">
      <c r="A344" s="474">
        <v>40479</v>
      </c>
      <c r="B344" s="479" t="s">
        <v>20707</v>
      </c>
      <c r="C344" s="476" t="s">
        <v>8808</v>
      </c>
      <c r="D344" s="477">
        <v>1168.47</v>
      </c>
      <c r="E344" s="475" t="s">
        <v>20424</v>
      </c>
    </row>
    <row r="345" spans="1:5" ht="30" customHeight="1" x14ac:dyDescent="0.25">
      <c r="A345" s="474">
        <v>40480</v>
      </c>
      <c r="B345" s="479" t="s">
        <v>20708</v>
      </c>
      <c r="C345" s="476" t="s">
        <v>8808</v>
      </c>
      <c r="D345" s="477">
        <v>1247.92</v>
      </c>
      <c r="E345" s="475" t="s">
        <v>20424</v>
      </c>
    </row>
    <row r="346" spans="1:5" ht="30" customHeight="1" x14ac:dyDescent="0.25">
      <c r="A346" s="474">
        <v>40481</v>
      </c>
      <c r="B346" s="479" t="s">
        <v>20709</v>
      </c>
      <c r="C346" s="476" t="s">
        <v>8808</v>
      </c>
      <c r="D346" s="477">
        <v>1225.8</v>
      </c>
      <c r="E346" s="475" t="s">
        <v>20424</v>
      </c>
    </row>
    <row r="347" spans="1:5" ht="30" customHeight="1" x14ac:dyDescent="0.25">
      <c r="A347" s="474">
        <v>40482</v>
      </c>
      <c r="B347" s="479" t="s">
        <v>20710</v>
      </c>
      <c r="C347" s="476" t="s">
        <v>8808</v>
      </c>
      <c r="D347" s="477">
        <v>1234.0999999999999</v>
      </c>
      <c r="E347" s="475" t="s">
        <v>20424</v>
      </c>
    </row>
    <row r="348" spans="1:5" ht="30" customHeight="1" x14ac:dyDescent="0.25">
      <c r="A348" s="474">
        <v>40483</v>
      </c>
      <c r="B348" s="479" t="s">
        <v>20711</v>
      </c>
      <c r="C348" s="476" t="s">
        <v>8808</v>
      </c>
      <c r="D348" s="477">
        <v>1327.48</v>
      </c>
      <c r="E348" s="475" t="s">
        <v>20424</v>
      </c>
    </row>
    <row r="349" spans="1:5" ht="30" customHeight="1" x14ac:dyDescent="0.25">
      <c r="A349" s="474">
        <v>40484</v>
      </c>
      <c r="B349" s="479" t="s">
        <v>20712</v>
      </c>
      <c r="C349" s="476" t="s">
        <v>8808</v>
      </c>
      <c r="D349" s="477">
        <v>1555.43</v>
      </c>
      <c r="E349" s="475" t="s">
        <v>20424</v>
      </c>
    </row>
    <row r="350" spans="1:5" ht="30" customHeight="1" x14ac:dyDescent="0.25">
      <c r="A350" s="474">
        <v>40485</v>
      </c>
      <c r="B350" s="479" t="s">
        <v>20713</v>
      </c>
      <c r="C350" s="476" t="s">
        <v>8808</v>
      </c>
      <c r="D350" s="477">
        <v>1681.83</v>
      </c>
      <c r="E350" s="475" t="s">
        <v>20424</v>
      </c>
    </row>
    <row r="351" spans="1:5" ht="30" customHeight="1" x14ac:dyDescent="0.25">
      <c r="A351" s="474">
        <v>40486</v>
      </c>
      <c r="B351" s="479" t="s">
        <v>20714</v>
      </c>
      <c r="C351" s="476" t="s">
        <v>8808</v>
      </c>
      <c r="D351" s="477">
        <v>1713.69</v>
      </c>
      <c r="E351" s="475" t="s">
        <v>20424</v>
      </c>
    </row>
    <row r="352" spans="1:5" ht="30" customHeight="1" x14ac:dyDescent="0.25">
      <c r="A352" s="474">
        <v>40487</v>
      </c>
      <c r="B352" s="479" t="s">
        <v>20715</v>
      </c>
      <c r="C352" s="476" t="s">
        <v>8808</v>
      </c>
      <c r="D352" s="477">
        <v>1900.49</v>
      </c>
      <c r="E352" s="475" t="s">
        <v>20424</v>
      </c>
    </row>
    <row r="353" spans="1:5" ht="30" customHeight="1" x14ac:dyDescent="0.25">
      <c r="A353" s="474">
        <v>40488</v>
      </c>
      <c r="B353" s="479" t="s">
        <v>20716</v>
      </c>
      <c r="C353" s="476" t="s">
        <v>8808</v>
      </c>
      <c r="D353" s="477">
        <v>1911.19</v>
      </c>
      <c r="E353" s="475" t="s">
        <v>20424</v>
      </c>
    </row>
    <row r="354" spans="1:5" ht="30" customHeight="1" x14ac:dyDescent="0.25">
      <c r="A354" s="474">
        <v>40489</v>
      </c>
      <c r="B354" s="479" t="s">
        <v>20717</v>
      </c>
      <c r="C354" s="476" t="s">
        <v>8808</v>
      </c>
      <c r="D354" s="477">
        <v>2182.56</v>
      </c>
      <c r="E354" s="475" t="s">
        <v>20424</v>
      </c>
    </row>
    <row r="355" spans="1:5" ht="30" customHeight="1" x14ac:dyDescent="0.25">
      <c r="A355" s="474">
        <v>40417</v>
      </c>
      <c r="B355" s="475" t="s">
        <v>20718</v>
      </c>
      <c r="C355" s="476" t="s">
        <v>8808</v>
      </c>
      <c r="D355" s="477">
        <v>96.45</v>
      </c>
      <c r="E355" s="475" t="s">
        <v>20424</v>
      </c>
    </row>
    <row r="356" spans="1:5" ht="30" customHeight="1" x14ac:dyDescent="0.25">
      <c r="A356" s="474">
        <v>40418</v>
      </c>
      <c r="B356" s="475" t="s">
        <v>20719</v>
      </c>
      <c r="C356" s="476" t="s">
        <v>8808</v>
      </c>
      <c r="D356" s="477">
        <v>101.62</v>
      </c>
      <c r="E356" s="475" t="s">
        <v>20424</v>
      </c>
    </row>
    <row r="357" spans="1:5" ht="30" customHeight="1" x14ac:dyDescent="0.25">
      <c r="A357" s="474">
        <v>40419</v>
      </c>
      <c r="B357" s="475" t="s">
        <v>20720</v>
      </c>
      <c r="C357" s="476" t="s">
        <v>8808</v>
      </c>
      <c r="D357" s="477">
        <v>118.74</v>
      </c>
      <c r="E357" s="475" t="s">
        <v>20424</v>
      </c>
    </row>
    <row r="358" spans="1:5" ht="30" customHeight="1" x14ac:dyDescent="0.25">
      <c r="A358" s="474">
        <v>40420</v>
      </c>
      <c r="B358" s="475" t="s">
        <v>20721</v>
      </c>
      <c r="C358" s="476" t="s">
        <v>8808</v>
      </c>
      <c r="D358" s="477">
        <v>124.5</v>
      </c>
      <c r="E358" s="475" t="s">
        <v>20424</v>
      </c>
    </row>
    <row r="359" spans="1:5" ht="30" customHeight="1" x14ac:dyDescent="0.25">
      <c r="A359" s="474">
        <v>40422</v>
      </c>
      <c r="B359" s="475" t="s">
        <v>20722</v>
      </c>
      <c r="C359" s="476" t="s">
        <v>8808</v>
      </c>
      <c r="D359" s="477">
        <v>171.53</v>
      </c>
      <c r="E359" s="475" t="s">
        <v>20424</v>
      </c>
    </row>
    <row r="360" spans="1:5" ht="30" customHeight="1" x14ac:dyDescent="0.25">
      <c r="A360" s="474">
        <v>40423</v>
      </c>
      <c r="B360" s="475" t="s">
        <v>20723</v>
      </c>
      <c r="C360" s="476" t="s">
        <v>8808</v>
      </c>
      <c r="D360" s="477">
        <v>171.24</v>
      </c>
      <c r="E360" s="475" t="s">
        <v>20424</v>
      </c>
    </row>
    <row r="361" spans="1:5" ht="30" customHeight="1" x14ac:dyDescent="0.25">
      <c r="A361" s="474">
        <v>40426</v>
      </c>
      <c r="B361" s="475" t="s">
        <v>20724</v>
      </c>
      <c r="C361" s="476" t="s">
        <v>8808</v>
      </c>
      <c r="D361" s="477">
        <v>272.20999999999998</v>
      </c>
      <c r="E361" s="475" t="s">
        <v>20424</v>
      </c>
    </row>
    <row r="362" spans="1:5" ht="30" customHeight="1" x14ac:dyDescent="0.25">
      <c r="A362" s="474">
        <v>40427</v>
      </c>
      <c r="B362" s="475" t="s">
        <v>20725</v>
      </c>
      <c r="C362" s="476" t="s">
        <v>8808</v>
      </c>
      <c r="D362" s="477">
        <v>282.19</v>
      </c>
      <c r="E362" s="475" t="s">
        <v>20424</v>
      </c>
    </row>
    <row r="363" spans="1:5" ht="30" customHeight="1" x14ac:dyDescent="0.25">
      <c r="A363" s="474">
        <v>40421</v>
      </c>
      <c r="B363" s="479" t="s">
        <v>20726</v>
      </c>
      <c r="C363" s="476" t="s">
        <v>8808</v>
      </c>
      <c r="D363" s="477">
        <v>144.58000000000001</v>
      </c>
      <c r="E363" s="475" t="s">
        <v>20424</v>
      </c>
    </row>
    <row r="364" spans="1:5" ht="30" customHeight="1" x14ac:dyDescent="0.25">
      <c r="A364" s="474">
        <v>40424</v>
      </c>
      <c r="B364" s="479" t="s">
        <v>20727</v>
      </c>
      <c r="C364" s="476" t="s">
        <v>8808</v>
      </c>
      <c r="D364" s="477">
        <v>196.38</v>
      </c>
      <c r="E364" s="475" t="s">
        <v>20424</v>
      </c>
    </row>
    <row r="365" spans="1:5" ht="30" customHeight="1" x14ac:dyDescent="0.25">
      <c r="A365" s="474">
        <v>40425</v>
      </c>
      <c r="B365" s="479" t="s">
        <v>20728</v>
      </c>
      <c r="C365" s="476" t="s">
        <v>8808</v>
      </c>
      <c r="D365" s="477">
        <v>202.76</v>
      </c>
      <c r="E365" s="475" t="s">
        <v>20424</v>
      </c>
    </row>
    <row r="366" spans="1:5" ht="30" customHeight="1" x14ac:dyDescent="0.25">
      <c r="A366" s="474">
        <v>40428</v>
      </c>
      <c r="B366" s="479" t="s">
        <v>20729</v>
      </c>
      <c r="C366" s="476" t="s">
        <v>8808</v>
      </c>
      <c r="D366" s="477">
        <v>261.04000000000002</v>
      </c>
      <c r="E366" s="475" t="s">
        <v>20424</v>
      </c>
    </row>
    <row r="367" spans="1:5" ht="30" customHeight="1" x14ac:dyDescent="0.25">
      <c r="A367" s="474">
        <v>40429</v>
      </c>
      <c r="B367" s="479" t="s">
        <v>20730</v>
      </c>
      <c r="C367" s="476" t="s">
        <v>8808</v>
      </c>
      <c r="D367" s="477">
        <v>273.22000000000003</v>
      </c>
      <c r="E367" s="475" t="s">
        <v>20424</v>
      </c>
    </row>
    <row r="368" spans="1:5" ht="30" customHeight="1" x14ac:dyDescent="0.25">
      <c r="A368" s="474">
        <v>40430</v>
      </c>
      <c r="B368" s="479" t="s">
        <v>20731</v>
      </c>
      <c r="C368" s="476" t="s">
        <v>8808</v>
      </c>
      <c r="D368" s="477">
        <v>297.94</v>
      </c>
      <c r="E368" s="475" t="s">
        <v>20424</v>
      </c>
    </row>
    <row r="369" spans="1:5" ht="30" customHeight="1" x14ac:dyDescent="0.25">
      <c r="A369" s="474">
        <v>40431</v>
      </c>
      <c r="B369" s="479" t="s">
        <v>20732</v>
      </c>
      <c r="C369" s="476" t="s">
        <v>8808</v>
      </c>
      <c r="D369" s="477">
        <v>293.91000000000003</v>
      </c>
      <c r="E369" s="475" t="s">
        <v>20424</v>
      </c>
    </row>
    <row r="370" spans="1:5" ht="30" customHeight="1" x14ac:dyDescent="0.25">
      <c r="A370" s="474">
        <v>40432</v>
      </c>
      <c r="B370" s="479" t="s">
        <v>20733</v>
      </c>
      <c r="C370" s="476" t="s">
        <v>8808</v>
      </c>
      <c r="D370" s="477">
        <v>555.23</v>
      </c>
      <c r="E370" s="475" t="s">
        <v>20424</v>
      </c>
    </row>
    <row r="371" spans="1:5" ht="30" customHeight="1" x14ac:dyDescent="0.25">
      <c r="A371" s="474">
        <v>40433</v>
      </c>
      <c r="B371" s="479" t="s">
        <v>20734</v>
      </c>
      <c r="C371" s="476" t="s">
        <v>8808</v>
      </c>
      <c r="D371" s="477">
        <v>553.07000000000005</v>
      </c>
      <c r="E371" s="475" t="s">
        <v>20424</v>
      </c>
    </row>
    <row r="372" spans="1:5" ht="30" customHeight="1" x14ac:dyDescent="0.25">
      <c r="A372" s="474">
        <v>40434</v>
      </c>
      <c r="B372" s="479" t="s">
        <v>20735</v>
      </c>
      <c r="C372" s="476" t="s">
        <v>8808</v>
      </c>
      <c r="D372" s="477">
        <v>581.64</v>
      </c>
      <c r="E372" s="475" t="s">
        <v>20424</v>
      </c>
    </row>
    <row r="373" spans="1:5" ht="30" customHeight="1" x14ac:dyDescent="0.25">
      <c r="A373" s="474">
        <v>40435</v>
      </c>
      <c r="B373" s="479" t="s">
        <v>20736</v>
      </c>
      <c r="C373" s="476" t="s">
        <v>8808</v>
      </c>
      <c r="D373" s="477">
        <v>560.14</v>
      </c>
      <c r="E373" s="475" t="s">
        <v>20424</v>
      </c>
    </row>
    <row r="374" spans="1:5" ht="30" customHeight="1" x14ac:dyDescent="0.25">
      <c r="A374" s="474">
        <v>40436</v>
      </c>
      <c r="B374" s="479" t="s">
        <v>20737</v>
      </c>
      <c r="C374" s="476" t="s">
        <v>8808</v>
      </c>
      <c r="D374" s="477">
        <v>731.95</v>
      </c>
      <c r="E374" s="475" t="s">
        <v>20424</v>
      </c>
    </row>
    <row r="375" spans="1:5" ht="30" customHeight="1" x14ac:dyDescent="0.25">
      <c r="A375" s="474">
        <v>40437</v>
      </c>
      <c r="B375" s="479" t="s">
        <v>20738</v>
      </c>
      <c r="C375" s="476" t="s">
        <v>8808</v>
      </c>
      <c r="D375" s="477">
        <v>740.96</v>
      </c>
      <c r="E375" s="475" t="s">
        <v>20424</v>
      </c>
    </row>
    <row r="376" spans="1:5" ht="30" customHeight="1" x14ac:dyDescent="0.25">
      <c r="A376" s="474">
        <v>40438</v>
      </c>
      <c r="B376" s="479" t="s">
        <v>20739</v>
      </c>
      <c r="C376" s="476" t="s">
        <v>8808</v>
      </c>
      <c r="D376" s="477">
        <v>802.18</v>
      </c>
      <c r="E376" s="475" t="s">
        <v>20424</v>
      </c>
    </row>
    <row r="377" spans="1:5" ht="30" customHeight="1" x14ac:dyDescent="0.25">
      <c r="A377" s="474">
        <v>40439</v>
      </c>
      <c r="B377" s="479" t="s">
        <v>20740</v>
      </c>
      <c r="C377" s="476" t="s">
        <v>8808</v>
      </c>
      <c r="D377" s="477">
        <v>769.04</v>
      </c>
      <c r="E377" s="475" t="s">
        <v>20424</v>
      </c>
    </row>
    <row r="378" spans="1:5" ht="30" customHeight="1" x14ac:dyDescent="0.25">
      <c r="A378" s="474">
        <v>40440</v>
      </c>
      <c r="B378" s="479" t="s">
        <v>20741</v>
      </c>
      <c r="C378" s="476" t="s">
        <v>8808</v>
      </c>
      <c r="D378" s="477">
        <v>1001.92</v>
      </c>
      <c r="E378" s="475" t="s">
        <v>20424</v>
      </c>
    </row>
    <row r="379" spans="1:5" ht="30" customHeight="1" x14ac:dyDescent="0.25">
      <c r="A379" s="474">
        <v>40441</v>
      </c>
      <c r="B379" s="479" t="s">
        <v>20742</v>
      </c>
      <c r="C379" s="476" t="s">
        <v>8808</v>
      </c>
      <c r="D379" s="477">
        <v>990.86</v>
      </c>
      <c r="E379" s="475" t="s">
        <v>20424</v>
      </c>
    </row>
    <row r="380" spans="1:5" ht="30" customHeight="1" x14ac:dyDescent="0.25">
      <c r="A380" s="474">
        <v>40442</v>
      </c>
      <c r="B380" s="479" t="s">
        <v>20743</v>
      </c>
      <c r="C380" s="476" t="s">
        <v>8808</v>
      </c>
      <c r="D380" s="477">
        <v>995.01</v>
      </c>
      <c r="E380" s="475" t="s">
        <v>20424</v>
      </c>
    </row>
    <row r="381" spans="1:5" ht="30" customHeight="1" x14ac:dyDescent="0.25">
      <c r="A381" s="474">
        <v>40443</v>
      </c>
      <c r="B381" s="479" t="s">
        <v>20744</v>
      </c>
      <c r="C381" s="476" t="s">
        <v>8808</v>
      </c>
      <c r="D381" s="477">
        <v>1041.7</v>
      </c>
      <c r="E381" s="475" t="s">
        <v>20424</v>
      </c>
    </row>
    <row r="382" spans="1:5" ht="30" customHeight="1" x14ac:dyDescent="0.25">
      <c r="A382" s="474">
        <v>40444</v>
      </c>
      <c r="B382" s="479" t="s">
        <v>20745</v>
      </c>
      <c r="C382" s="476" t="s">
        <v>8808</v>
      </c>
      <c r="D382" s="477">
        <v>152.75</v>
      </c>
      <c r="E382" s="475" t="s">
        <v>20424</v>
      </c>
    </row>
    <row r="383" spans="1:5" ht="30" customHeight="1" x14ac:dyDescent="0.25">
      <c r="A383" s="474">
        <v>40445</v>
      </c>
      <c r="B383" s="479" t="s">
        <v>20746</v>
      </c>
      <c r="C383" s="476" t="s">
        <v>8808</v>
      </c>
      <c r="D383" s="477">
        <v>164.92</v>
      </c>
      <c r="E383" s="475" t="s">
        <v>20424</v>
      </c>
    </row>
    <row r="384" spans="1:5" ht="30" customHeight="1" x14ac:dyDescent="0.25">
      <c r="A384" s="474">
        <v>40446</v>
      </c>
      <c r="B384" s="479" t="s">
        <v>20747</v>
      </c>
      <c r="C384" s="476" t="s">
        <v>8808</v>
      </c>
      <c r="D384" s="477">
        <v>189.64</v>
      </c>
      <c r="E384" s="475" t="s">
        <v>20424</v>
      </c>
    </row>
    <row r="385" spans="1:5" ht="30" customHeight="1" x14ac:dyDescent="0.25">
      <c r="A385" s="474">
        <v>40447</v>
      </c>
      <c r="B385" s="479" t="s">
        <v>20748</v>
      </c>
      <c r="C385" s="476" t="s">
        <v>8808</v>
      </c>
      <c r="D385" s="477">
        <v>185.61</v>
      </c>
      <c r="E385" s="475" t="s">
        <v>20424</v>
      </c>
    </row>
    <row r="386" spans="1:5" ht="30" customHeight="1" x14ac:dyDescent="0.25">
      <c r="A386" s="474">
        <v>40448</v>
      </c>
      <c r="B386" s="479" t="s">
        <v>20749</v>
      </c>
      <c r="C386" s="476" t="s">
        <v>8808</v>
      </c>
      <c r="D386" s="477">
        <v>402.41</v>
      </c>
      <c r="E386" s="475" t="s">
        <v>20424</v>
      </c>
    </row>
    <row r="387" spans="1:5" ht="30" customHeight="1" x14ac:dyDescent="0.25">
      <c r="A387" s="474">
        <v>40449</v>
      </c>
      <c r="B387" s="479" t="s">
        <v>20750</v>
      </c>
      <c r="C387" s="476" t="s">
        <v>8808</v>
      </c>
      <c r="D387" s="477">
        <v>400.25</v>
      </c>
      <c r="E387" s="475" t="s">
        <v>20424</v>
      </c>
    </row>
    <row r="388" spans="1:5" ht="30" customHeight="1" x14ac:dyDescent="0.25">
      <c r="A388" s="474">
        <v>40450</v>
      </c>
      <c r="B388" s="479" t="s">
        <v>20751</v>
      </c>
      <c r="C388" s="476" t="s">
        <v>8808</v>
      </c>
      <c r="D388" s="477">
        <v>428.82</v>
      </c>
      <c r="E388" s="475" t="s">
        <v>20424</v>
      </c>
    </row>
    <row r="389" spans="1:5" ht="30" customHeight="1" x14ac:dyDescent="0.25">
      <c r="A389" s="474">
        <v>40451</v>
      </c>
      <c r="B389" s="479" t="s">
        <v>20752</v>
      </c>
      <c r="C389" s="476" t="s">
        <v>8808</v>
      </c>
      <c r="D389" s="477">
        <v>407.32</v>
      </c>
      <c r="E389" s="475" t="s">
        <v>20424</v>
      </c>
    </row>
    <row r="390" spans="1:5" ht="30" customHeight="1" x14ac:dyDescent="0.25">
      <c r="A390" s="474">
        <v>40452</v>
      </c>
      <c r="B390" s="479" t="s">
        <v>20753</v>
      </c>
      <c r="C390" s="476" t="s">
        <v>8808</v>
      </c>
      <c r="D390" s="477">
        <v>485.6</v>
      </c>
      <c r="E390" s="475" t="s">
        <v>20424</v>
      </c>
    </row>
    <row r="391" spans="1:5" ht="30" customHeight="1" x14ac:dyDescent="0.25">
      <c r="A391" s="474">
        <v>40453</v>
      </c>
      <c r="B391" s="479" t="s">
        <v>20754</v>
      </c>
      <c r="C391" s="476" t="s">
        <v>8808</v>
      </c>
      <c r="D391" s="477">
        <v>494.61</v>
      </c>
      <c r="E391" s="475" t="s">
        <v>20424</v>
      </c>
    </row>
    <row r="392" spans="1:5" ht="30" customHeight="1" x14ac:dyDescent="0.25">
      <c r="A392" s="474">
        <v>40454</v>
      </c>
      <c r="B392" s="479" t="s">
        <v>20755</v>
      </c>
      <c r="C392" s="476" t="s">
        <v>8808</v>
      </c>
      <c r="D392" s="477">
        <v>555.84</v>
      </c>
      <c r="E392" s="475" t="s">
        <v>20424</v>
      </c>
    </row>
    <row r="393" spans="1:5" ht="30" customHeight="1" x14ac:dyDescent="0.25">
      <c r="A393" s="474">
        <v>40455</v>
      </c>
      <c r="B393" s="479" t="s">
        <v>20756</v>
      </c>
      <c r="C393" s="476" t="s">
        <v>8808</v>
      </c>
      <c r="D393" s="477">
        <v>522.69000000000005</v>
      </c>
      <c r="E393" s="475" t="s">
        <v>20424</v>
      </c>
    </row>
    <row r="394" spans="1:5" ht="30" customHeight="1" x14ac:dyDescent="0.25">
      <c r="A394" s="474">
        <v>40456</v>
      </c>
      <c r="B394" s="479" t="s">
        <v>20757</v>
      </c>
      <c r="C394" s="476" t="s">
        <v>8808</v>
      </c>
      <c r="D394" s="477">
        <v>625.5</v>
      </c>
      <c r="E394" s="475" t="s">
        <v>20424</v>
      </c>
    </row>
    <row r="395" spans="1:5" ht="30" customHeight="1" x14ac:dyDescent="0.25">
      <c r="A395" s="474">
        <v>40457</v>
      </c>
      <c r="B395" s="479" t="s">
        <v>20758</v>
      </c>
      <c r="C395" s="476" t="s">
        <v>8808</v>
      </c>
      <c r="D395" s="477">
        <v>668.54</v>
      </c>
      <c r="E395" s="475" t="s">
        <v>20424</v>
      </c>
    </row>
    <row r="396" spans="1:5" ht="30" customHeight="1" x14ac:dyDescent="0.25">
      <c r="A396" s="474">
        <v>40458</v>
      </c>
      <c r="B396" s="479" t="s">
        <v>20759</v>
      </c>
      <c r="C396" s="476" t="s">
        <v>8808</v>
      </c>
      <c r="D396" s="477">
        <v>657.48</v>
      </c>
      <c r="E396" s="475" t="s">
        <v>20424</v>
      </c>
    </row>
    <row r="397" spans="1:5" ht="30" customHeight="1" x14ac:dyDescent="0.25">
      <c r="A397" s="474">
        <v>40459</v>
      </c>
      <c r="B397" s="479" t="s">
        <v>20760</v>
      </c>
      <c r="C397" s="476" t="s">
        <v>8808</v>
      </c>
      <c r="D397" s="477">
        <v>661.63</v>
      </c>
      <c r="E397" s="475" t="s">
        <v>20424</v>
      </c>
    </row>
    <row r="398" spans="1:5" ht="30" customHeight="1" x14ac:dyDescent="0.25">
      <c r="A398" s="474">
        <v>40460</v>
      </c>
      <c r="B398" s="479" t="s">
        <v>20761</v>
      </c>
      <c r="C398" s="476" t="s">
        <v>8808</v>
      </c>
      <c r="D398" s="477">
        <v>708.32</v>
      </c>
      <c r="E398" s="475" t="s">
        <v>20424</v>
      </c>
    </row>
    <row r="399" spans="1:5" ht="30" customHeight="1" x14ac:dyDescent="0.25">
      <c r="A399" s="474">
        <v>40461</v>
      </c>
      <c r="B399" s="479" t="s">
        <v>20762</v>
      </c>
      <c r="C399" s="476" t="s">
        <v>8808</v>
      </c>
      <c r="D399" s="477">
        <v>822.29</v>
      </c>
      <c r="E399" s="475" t="s">
        <v>20424</v>
      </c>
    </row>
    <row r="400" spans="1:5" ht="30" customHeight="1" x14ac:dyDescent="0.25">
      <c r="A400" s="474">
        <v>40462</v>
      </c>
      <c r="B400" s="479" t="s">
        <v>20763</v>
      </c>
      <c r="C400" s="476" t="s">
        <v>8808</v>
      </c>
      <c r="D400" s="477">
        <v>882.19</v>
      </c>
      <c r="E400" s="475" t="s">
        <v>20424</v>
      </c>
    </row>
    <row r="401" spans="1:5" ht="30" customHeight="1" x14ac:dyDescent="0.25">
      <c r="A401" s="474">
        <v>40463</v>
      </c>
      <c r="B401" s="479" t="s">
        <v>20764</v>
      </c>
      <c r="C401" s="476" t="s">
        <v>8808</v>
      </c>
      <c r="D401" s="477">
        <v>898.12</v>
      </c>
      <c r="E401" s="475" t="s">
        <v>20424</v>
      </c>
    </row>
    <row r="402" spans="1:5" ht="30" customHeight="1" x14ac:dyDescent="0.25">
      <c r="A402" s="474">
        <v>40464</v>
      </c>
      <c r="B402" s="479" t="s">
        <v>20765</v>
      </c>
      <c r="C402" s="476" t="s">
        <v>8808</v>
      </c>
      <c r="D402" s="477">
        <v>991.52</v>
      </c>
      <c r="E402" s="475" t="s">
        <v>20424</v>
      </c>
    </row>
    <row r="403" spans="1:5" ht="30" customHeight="1" x14ac:dyDescent="0.25">
      <c r="A403" s="474">
        <v>40465</v>
      </c>
      <c r="B403" s="479" t="s">
        <v>20766</v>
      </c>
      <c r="C403" s="476" t="s">
        <v>8808</v>
      </c>
      <c r="D403" s="477">
        <v>996.88</v>
      </c>
      <c r="E403" s="475" t="s">
        <v>20424</v>
      </c>
    </row>
    <row r="404" spans="1:5" ht="30" customHeight="1" x14ac:dyDescent="0.25">
      <c r="A404" s="474">
        <v>40466</v>
      </c>
      <c r="B404" s="479" t="s">
        <v>20767</v>
      </c>
      <c r="C404" s="476" t="s">
        <v>8808</v>
      </c>
      <c r="D404" s="477">
        <v>1132.56</v>
      </c>
      <c r="E404" s="475" t="s">
        <v>20424</v>
      </c>
    </row>
    <row r="405" spans="1:5" ht="30" customHeight="1" x14ac:dyDescent="0.25">
      <c r="A405" s="474">
        <v>40490</v>
      </c>
      <c r="B405" s="479" t="s">
        <v>20768</v>
      </c>
      <c r="C405" s="476" t="s">
        <v>8808</v>
      </c>
      <c r="D405" s="477">
        <v>454.97</v>
      </c>
      <c r="E405" s="475" t="s">
        <v>20424</v>
      </c>
    </row>
    <row r="406" spans="1:5" ht="30" customHeight="1" x14ac:dyDescent="0.25">
      <c r="A406" s="474">
        <v>40491</v>
      </c>
      <c r="B406" s="479" t="s">
        <v>20769</v>
      </c>
      <c r="C406" s="476" t="s">
        <v>8808</v>
      </c>
      <c r="D406" s="477">
        <v>491.49</v>
      </c>
      <c r="E406" s="475" t="s">
        <v>20424</v>
      </c>
    </row>
    <row r="407" spans="1:5" ht="30" customHeight="1" x14ac:dyDescent="0.25">
      <c r="A407" s="474">
        <v>40492</v>
      </c>
      <c r="B407" s="479" t="s">
        <v>20770</v>
      </c>
      <c r="C407" s="476" t="s">
        <v>8808</v>
      </c>
      <c r="D407" s="477">
        <v>565.65</v>
      </c>
      <c r="E407" s="475" t="s">
        <v>20424</v>
      </c>
    </row>
    <row r="408" spans="1:5" ht="30" customHeight="1" x14ac:dyDescent="0.25">
      <c r="A408" s="474">
        <v>40493</v>
      </c>
      <c r="B408" s="479" t="s">
        <v>20771</v>
      </c>
      <c r="C408" s="476" t="s">
        <v>8808</v>
      </c>
      <c r="D408" s="477">
        <v>553.54999999999995</v>
      </c>
      <c r="E408" s="475" t="s">
        <v>20424</v>
      </c>
    </row>
    <row r="409" spans="1:5" ht="30" customHeight="1" x14ac:dyDescent="0.25">
      <c r="A409" s="474">
        <v>40494</v>
      </c>
      <c r="B409" s="479" t="s">
        <v>20772</v>
      </c>
      <c r="C409" s="476" t="s">
        <v>8808</v>
      </c>
      <c r="D409" s="477">
        <v>1042.1300000000001</v>
      </c>
      <c r="E409" s="475" t="s">
        <v>20424</v>
      </c>
    </row>
    <row r="410" spans="1:5" ht="30" customHeight="1" x14ac:dyDescent="0.25">
      <c r="A410" s="474">
        <v>40495</v>
      </c>
      <c r="B410" s="479" t="s">
        <v>20773</v>
      </c>
      <c r="C410" s="476" t="s">
        <v>8808</v>
      </c>
      <c r="D410" s="477">
        <v>1035.67</v>
      </c>
      <c r="E410" s="475" t="s">
        <v>20424</v>
      </c>
    </row>
    <row r="411" spans="1:5" ht="30" customHeight="1" x14ac:dyDescent="0.25">
      <c r="A411" s="474">
        <v>40496</v>
      </c>
      <c r="B411" s="479" t="s">
        <v>20774</v>
      </c>
      <c r="C411" s="476" t="s">
        <v>8808</v>
      </c>
      <c r="D411" s="477">
        <v>1121.3900000000001</v>
      </c>
      <c r="E411" s="475" t="s">
        <v>20424</v>
      </c>
    </row>
    <row r="412" spans="1:5" ht="30" customHeight="1" x14ac:dyDescent="0.25">
      <c r="A412" s="474">
        <v>40497</v>
      </c>
      <c r="B412" s="479" t="s">
        <v>20775</v>
      </c>
      <c r="C412" s="476" t="s">
        <v>8808</v>
      </c>
      <c r="D412" s="477">
        <v>1056.8699999999999</v>
      </c>
      <c r="E412" s="475" t="s">
        <v>20424</v>
      </c>
    </row>
    <row r="413" spans="1:5" ht="30" customHeight="1" x14ac:dyDescent="0.25">
      <c r="A413" s="474">
        <v>40498</v>
      </c>
      <c r="B413" s="479" t="s">
        <v>20776</v>
      </c>
      <c r="C413" s="476" t="s">
        <v>8808</v>
      </c>
      <c r="D413" s="477">
        <v>1291.71</v>
      </c>
      <c r="E413" s="475" t="s">
        <v>20424</v>
      </c>
    </row>
    <row r="414" spans="1:5" ht="30" customHeight="1" x14ac:dyDescent="0.25">
      <c r="A414" s="474">
        <v>40499</v>
      </c>
      <c r="B414" s="479" t="s">
        <v>20777</v>
      </c>
      <c r="C414" s="476" t="s">
        <v>8808</v>
      </c>
      <c r="D414" s="477">
        <v>1318.73</v>
      </c>
      <c r="E414" s="475" t="s">
        <v>20424</v>
      </c>
    </row>
    <row r="415" spans="1:5" ht="30" customHeight="1" x14ac:dyDescent="0.25">
      <c r="A415" s="474">
        <v>40500</v>
      </c>
      <c r="B415" s="479" t="s">
        <v>20778</v>
      </c>
      <c r="C415" s="476" t="s">
        <v>8808</v>
      </c>
      <c r="D415" s="477">
        <v>1502.41</v>
      </c>
      <c r="E415" s="475" t="s">
        <v>20424</v>
      </c>
    </row>
    <row r="416" spans="1:5" ht="30" customHeight="1" x14ac:dyDescent="0.25">
      <c r="A416" s="474">
        <v>40501</v>
      </c>
      <c r="B416" s="479" t="s">
        <v>20779</v>
      </c>
      <c r="C416" s="476" t="s">
        <v>8808</v>
      </c>
      <c r="D416" s="477">
        <v>1402.97</v>
      </c>
      <c r="E416" s="475" t="s">
        <v>20424</v>
      </c>
    </row>
    <row r="417" spans="1:5" ht="30" customHeight="1" x14ac:dyDescent="0.25">
      <c r="A417" s="474">
        <v>40502</v>
      </c>
      <c r="B417" s="479" t="s">
        <v>20780</v>
      </c>
      <c r="C417" s="476" t="s">
        <v>8808</v>
      </c>
      <c r="D417" s="477">
        <v>1711.4</v>
      </c>
      <c r="E417" s="475" t="s">
        <v>20424</v>
      </c>
    </row>
    <row r="418" spans="1:5" ht="30" customHeight="1" x14ac:dyDescent="0.25">
      <c r="A418" s="474">
        <v>40503</v>
      </c>
      <c r="B418" s="479" t="s">
        <v>20781</v>
      </c>
      <c r="C418" s="476" t="s">
        <v>8808</v>
      </c>
      <c r="D418" s="477">
        <v>1840.49</v>
      </c>
      <c r="E418" s="475" t="s">
        <v>20424</v>
      </c>
    </row>
    <row r="419" spans="1:5" ht="30" customHeight="1" x14ac:dyDescent="0.25">
      <c r="A419" s="474">
        <v>40504</v>
      </c>
      <c r="B419" s="479" t="s">
        <v>20782</v>
      </c>
      <c r="C419" s="476" t="s">
        <v>8808</v>
      </c>
      <c r="D419" s="477">
        <v>1807.32</v>
      </c>
      <c r="E419" s="475" t="s">
        <v>20424</v>
      </c>
    </row>
    <row r="420" spans="1:5" ht="30" customHeight="1" x14ac:dyDescent="0.25">
      <c r="A420" s="474">
        <v>40505</v>
      </c>
      <c r="B420" s="479" t="s">
        <v>20783</v>
      </c>
      <c r="C420" s="476" t="s">
        <v>8808</v>
      </c>
      <c r="D420" s="477">
        <v>1819.77</v>
      </c>
      <c r="E420" s="475" t="s">
        <v>20424</v>
      </c>
    </row>
    <row r="421" spans="1:5" ht="30" customHeight="1" x14ac:dyDescent="0.25">
      <c r="A421" s="474">
        <v>40506</v>
      </c>
      <c r="B421" s="479" t="s">
        <v>20784</v>
      </c>
      <c r="C421" s="476" t="s">
        <v>8808</v>
      </c>
      <c r="D421" s="477">
        <v>1959.85</v>
      </c>
      <c r="E421" s="475" t="s">
        <v>20424</v>
      </c>
    </row>
    <row r="422" spans="1:5" ht="30" customHeight="1" x14ac:dyDescent="0.25">
      <c r="A422" s="474">
        <v>40507</v>
      </c>
      <c r="B422" s="479" t="s">
        <v>20785</v>
      </c>
      <c r="C422" s="476" t="s">
        <v>8808</v>
      </c>
      <c r="D422" s="477">
        <v>2301.7600000000002</v>
      </c>
      <c r="E422" s="475" t="s">
        <v>20424</v>
      </c>
    </row>
    <row r="423" spans="1:5" ht="30" customHeight="1" x14ac:dyDescent="0.25">
      <c r="A423" s="474">
        <v>40508</v>
      </c>
      <c r="B423" s="479" t="s">
        <v>20786</v>
      </c>
      <c r="C423" s="476" t="s">
        <v>8808</v>
      </c>
      <c r="D423" s="477">
        <v>2481.46</v>
      </c>
      <c r="E423" s="475" t="s">
        <v>20424</v>
      </c>
    </row>
    <row r="424" spans="1:5" ht="30" customHeight="1" x14ac:dyDescent="0.25">
      <c r="A424" s="474">
        <v>40509</v>
      </c>
      <c r="B424" s="479" t="s">
        <v>20787</v>
      </c>
      <c r="C424" s="476" t="s">
        <v>8808</v>
      </c>
      <c r="D424" s="477">
        <v>2529.2600000000002</v>
      </c>
      <c r="E424" s="475" t="s">
        <v>20424</v>
      </c>
    </row>
    <row r="425" spans="1:5" ht="30" customHeight="1" x14ac:dyDescent="0.25">
      <c r="A425" s="474">
        <v>40510</v>
      </c>
      <c r="B425" s="479" t="s">
        <v>20788</v>
      </c>
      <c r="C425" s="476" t="s">
        <v>8808</v>
      </c>
      <c r="D425" s="477">
        <v>2809.45</v>
      </c>
      <c r="E425" s="475" t="s">
        <v>20424</v>
      </c>
    </row>
    <row r="426" spans="1:5" ht="30" customHeight="1" x14ac:dyDescent="0.25">
      <c r="A426" s="474">
        <v>40511</v>
      </c>
      <c r="B426" s="479" t="s">
        <v>20789</v>
      </c>
      <c r="C426" s="476" t="s">
        <v>8808</v>
      </c>
      <c r="D426" s="477">
        <v>2825.51</v>
      </c>
      <c r="E426" s="475" t="s">
        <v>20424</v>
      </c>
    </row>
    <row r="427" spans="1:5" ht="30" customHeight="1" x14ac:dyDescent="0.25">
      <c r="A427" s="474">
        <v>40512</v>
      </c>
      <c r="B427" s="479" t="s">
        <v>20790</v>
      </c>
      <c r="C427" s="476" t="s">
        <v>8808</v>
      </c>
      <c r="D427" s="477">
        <v>3232.57</v>
      </c>
      <c r="E427" s="475" t="s">
        <v>20424</v>
      </c>
    </row>
    <row r="428" spans="1:5" ht="30" customHeight="1" x14ac:dyDescent="0.2">
      <c r="A428" s="474">
        <v>40586</v>
      </c>
      <c r="B428" s="475" t="s">
        <v>20791</v>
      </c>
      <c r="C428" s="476" t="s">
        <v>8808</v>
      </c>
      <c r="D428" s="477">
        <v>4224.53</v>
      </c>
      <c r="E428" s="478"/>
    </row>
    <row r="429" spans="1:5" ht="30" customHeight="1" x14ac:dyDescent="0.2">
      <c r="A429" s="474">
        <v>40592</v>
      </c>
      <c r="B429" s="475" t="s">
        <v>20792</v>
      </c>
      <c r="C429" s="476" t="s">
        <v>8808</v>
      </c>
      <c r="D429" s="477">
        <v>4424.68</v>
      </c>
      <c r="E429" s="478"/>
    </row>
    <row r="430" spans="1:5" ht="30" customHeight="1" x14ac:dyDescent="0.2">
      <c r="A430" s="474">
        <v>40598</v>
      </c>
      <c r="B430" s="475" t="s">
        <v>20793</v>
      </c>
      <c r="C430" s="476" t="s">
        <v>8808</v>
      </c>
      <c r="D430" s="477">
        <v>6127.44</v>
      </c>
      <c r="E430" s="478"/>
    </row>
    <row r="431" spans="1:5" ht="30" customHeight="1" x14ac:dyDescent="0.2">
      <c r="A431" s="474">
        <v>40587</v>
      </c>
      <c r="B431" s="475" t="s">
        <v>20794</v>
      </c>
      <c r="C431" s="476" t="s">
        <v>8808</v>
      </c>
      <c r="D431" s="477">
        <v>6086.68</v>
      </c>
      <c r="E431" s="478"/>
    </row>
    <row r="432" spans="1:5" ht="30" customHeight="1" x14ac:dyDescent="0.2">
      <c r="A432" s="474">
        <v>40593</v>
      </c>
      <c r="B432" s="475" t="s">
        <v>20795</v>
      </c>
      <c r="C432" s="476" t="s">
        <v>8808</v>
      </c>
      <c r="D432" s="477">
        <v>6794.51</v>
      </c>
      <c r="E432" s="478"/>
    </row>
    <row r="433" spans="1:5" ht="30" customHeight="1" x14ac:dyDescent="0.2">
      <c r="A433" s="474">
        <v>40588</v>
      </c>
      <c r="B433" s="475" t="s">
        <v>20796</v>
      </c>
      <c r="C433" s="476" t="s">
        <v>8808</v>
      </c>
      <c r="D433" s="477">
        <v>8641.36</v>
      </c>
      <c r="E433" s="478"/>
    </row>
    <row r="434" spans="1:5" ht="30" customHeight="1" x14ac:dyDescent="0.2">
      <c r="A434" s="474">
        <v>40594</v>
      </c>
      <c r="B434" s="475" t="s">
        <v>20797</v>
      </c>
      <c r="C434" s="476" t="s">
        <v>8808</v>
      </c>
      <c r="D434" s="477">
        <v>10082.629999999999</v>
      </c>
      <c r="E434" s="478"/>
    </row>
    <row r="435" spans="1:5" ht="30" customHeight="1" x14ac:dyDescent="0.2">
      <c r="A435" s="474">
        <v>40599</v>
      </c>
      <c r="B435" s="475" t="s">
        <v>20798</v>
      </c>
      <c r="C435" s="476" t="s">
        <v>8808</v>
      </c>
      <c r="D435" s="477">
        <v>8830.49</v>
      </c>
      <c r="E435" s="478"/>
    </row>
    <row r="436" spans="1:5" ht="30" customHeight="1" x14ac:dyDescent="0.2">
      <c r="A436" s="474">
        <v>40589</v>
      </c>
      <c r="B436" s="475" t="s">
        <v>20799</v>
      </c>
      <c r="C436" s="476" t="s">
        <v>8808</v>
      </c>
      <c r="D436" s="477">
        <v>8206.44</v>
      </c>
      <c r="E436" s="478"/>
    </row>
    <row r="437" spans="1:5" ht="30" customHeight="1" x14ac:dyDescent="0.2">
      <c r="A437" s="474">
        <v>40595</v>
      </c>
      <c r="B437" s="475" t="s">
        <v>20800</v>
      </c>
      <c r="C437" s="476" t="s">
        <v>8808</v>
      </c>
      <c r="D437" s="477">
        <v>9131.77</v>
      </c>
      <c r="E437" s="478"/>
    </row>
    <row r="438" spans="1:5" ht="30" customHeight="1" x14ac:dyDescent="0.2">
      <c r="A438" s="474">
        <v>40590</v>
      </c>
      <c r="B438" s="475" t="s">
        <v>20801</v>
      </c>
      <c r="C438" s="476" t="s">
        <v>8808</v>
      </c>
      <c r="D438" s="477">
        <v>9888.1299999999992</v>
      </c>
      <c r="E438" s="478"/>
    </row>
    <row r="439" spans="1:5" ht="30" customHeight="1" x14ac:dyDescent="0.2">
      <c r="A439" s="474">
        <v>40596</v>
      </c>
      <c r="B439" s="475" t="s">
        <v>20802</v>
      </c>
      <c r="C439" s="476" t="s">
        <v>8808</v>
      </c>
      <c r="D439" s="477">
        <v>10912.3</v>
      </c>
      <c r="E439" s="478"/>
    </row>
    <row r="440" spans="1:5" ht="30" customHeight="1" x14ac:dyDescent="0.2">
      <c r="A440" s="474">
        <v>40591</v>
      </c>
      <c r="B440" s="475" t="s">
        <v>20803</v>
      </c>
      <c r="C440" s="476" t="s">
        <v>8808</v>
      </c>
      <c r="D440" s="477">
        <v>10833.74</v>
      </c>
      <c r="E440" s="478"/>
    </row>
    <row r="441" spans="1:5" ht="30" customHeight="1" x14ac:dyDescent="0.2">
      <c r="A441" s="474">
        <v>40597</v>
      </c>
      <c r="B441" s="475" t="s">
        <v>20804</v>
      </c>
      <c r="C441" s="476" t="s">
        <v>8808</v>
      </c>
      <c r="D441" s="477">
        <v>11630.92</v>
      </c>
      <c r="E441" s="478"/>
    </row>
    <row r="442" spans="1:5" ht="30" customHeight="1" x14ac:dyDescent="0.2">
      <c r="A442" s="474">
        <v>40573</v>
      </c>
      <c r="B442" s="475" t="s">
        <v>20805</v>
      </c>
      <c r="C442" s="476" t="s">
        <v>8808</v>
      </c>
      <c r="D442" s="477">
        <v>2575.0700000000002</v>
      </c>
      <c r="E442" s="478"/>
    </row>
    <row r="443" spans="1:5" ht="30" customHeight="1" x14ac:dyDescent="0.2">
      <c r="A443" s="474">
        <v>40579</v>
      </c>
      <c r="B443" s="475" t="s">
        <v>20806</v>
      </c>
      <c r="C443" s="476" t="s">
        <v>8808</v>
      </c>
      <c r="D443" s="477">
        <v>2725.18</v>
      </c>
      <c r="E443" s="478"/>
    </row>
    <row r="444" spans="1:5" ht="30" customHeight="1" x14ac:dyDescent="0.2">
      <c r="A444" s="474">
        <v>41113</v>
      </c>
      <c r="B444" s="475" t="s">
        <v>20807</v>
      </c>
      <c r="C444" s="476" t="s">
        <v>8808</v>
      </c>
      <c r="D444" s="477">
        <v>4443.92</v>
      </c>
      <c r="E444" s="478"/>
    </row>
    <row r="445" spans="1:5" ht="30" customHeight="1" x14ac:dyDescent="0.2">
      <c r="A445" s="474">
        <v>40574</v>
      </c>
      <c r="B445" s="475" t="s">
        <v>20808</v>
      </c>
      <c r="C445" s="476" t="s">
        <v>8808</v>
      </c>
      <c r="D445" s="477">
        <v>3657.25</v>
      </c>
      <c r="E445" s="478"/>
    </row>
    <row r="446" spans="1:5" ht="30" customHeight="1" x14ac:dyDescent="0.2">
      <c r="A446" s="474">
        <v>40580</v>
      </c>
      <c r="B446" s="475" t="s">
        <v>20809</v>
      </c>
      <c r="C446" s="476" t="s">
        <v>8808</v>
      </c>
      <c r="D446" s="477">
        <v>4093.66</v>
      </c>
      <c r="E446" s="478"/>
    </row>
    <row r="447" spans="1:5" ht="30" customHeight="1" x14ac:dyDescent="0.2">
      <c r="A447" s="474">
        <v>40575</v>
      </c>
      <c r="B447" s="475" t="s">
        <v>20810</v>
      </c>
      <c r="C447" s="476" t="s">
        <v>8808</v>
      </c>
      <c r="D447" s="477">
        <v>5264.1</v>
      </c>
      <c r="E447" s="478"/>
    </row>
    <row r="448" spans="1:5" ht="30" customHeight="1" x14ac:dyDescent="0.2">
      <c r="A448" s="474">
        <v>40581</v>
      </c>
      <c r="B448" s="475" t="s">
        <v>20811</v>
      </c>
      <c r="C448" s="476" t="s">
        <v>8808</v>
      </c>
      <c r="D448" s="477">
        <v>6606.61</v>
      </c>
      <c r="E448" s="478"/>
    </row>
    <row r="449" spans="1:5" ht="30" customHeight="1" x14ac:dyDescent="0.2">
      <c r="A449" s="474">
        <v>40576</v>
      </c>
      <c r="B449" s="475" t="s">
        <v>20812</v>
      </c>
      <c r="C449" s="476" t="s">
        <v>8808</v>
      </c>
      <c r="D449" s="477">
        <v>5161.9399999999996</v>
      </c>
      <c r="E449" s="478"/>
    </row>
    <row r="450" spans="1:5" ht="30" customHeight="1" x14ac:dyDescent="0.2">
      <c r="A450" s="474">
        <v>40582</v>
      </c>
      <c r="B450" s="475" t="s">
        <v>20813</v>
      </c>
      <c r="C450" s="476" t="s">
        <v>8808</v>
      </c>
      <c r="D450" s="477">
        <v>5692.33</v>
      </c>
      <c r="E450" s="478"/>
    </row>
    <row r="451" spans="1:5" ht="30" customHeight="1" x14ac:dyDescent="0.2">
      <c r="A451" s="474">
        <v>40577</v>
      </c>
      <c r="B451" s="475" t="s">
        <v>20814</v>
      </c>
      <c r="C451" s="476" t="s">
        <v>8808</v>
      </c>
      <c r="D451" s="477">
        <v>6494.87</v>
      </c>
      <c r="E451" s="478"/>
    </row>
    <row r="452" spans="1:5" ht="30" customHeight="1" x14ac:dyDescent="0.2">
      <c r="A452" s="474">
        <v>40583</v>
      </c>
      <c r="B452" s="475" t="s">
        <v>20815</v>
      </c>
      <c r="C452" s="476" t="s">
        <v>8808</v>
      </c>
      <c r="D452" s="477">
        <v>7748.63</v>
      </c>
      <c r="E452" s="478"/>
    </row>
    <row r="453" spans="1:5" ht="30" customHeight="1" x14ac:dyDescent="0.2">
      <c r="A453" s="474">
        <v>40578</v>
      </c>
      <c r="B453" s="475" t="s">
        <v>20816</v>
      </c>
      <c r="C453" s="476" t="s">
        <v>8808</v>
      </c>
      <c r="D453" s="477">
        <v>7058.36</v>
      </c>
      <c r="E453" s="478"/>
    </row>
    <row r="454" spans="1:5" ht="30" customHeight="1" x14ac:dyDescent="0.2">
      <c r="A454" s="474">
        <v>40584</v>
      </c>
      <c r="B454" s="475" t="s">
        <v>20817</v>
      </c>
      <c r="C454" s="476" t="s">
        <v>8808</v>
      </c>
      <c r="D454" s="477">
        <v>8060.25</v>
      </c>
      <c r="E454" s="478"/>
    </row>
    <row r="455" spans="1:5" ht="30" customHeight="1" x14ac:dyDescent="0.2">
      <c r="A455" s="474">
        <v>40601</v>
      </c>
      <c r="B455" s="475" t="s">
        <v>20818</v>
      </c>
      <c r="C455" s="476" t="s">
        <v>8808</v>
      </c>
      <c r="D455" s="477">
        <v>5912.98</v>
      </c>
      <c r="E455" s="478"/>
    </row>
    <row r="456" spans="1:5" ht="30" customHeight="1" x14ac:dyDescent="0.2">
      <c r="A456" s="474">
        <v>40607</v>
      </c>
      <c r="B456" s="475" t="s">
        <v>20819</v>
      </c>
      <c r="C456" s="476" t="s">
        <v>8808</v>
      </c>
      <c r="D456" s="477">
        <v>6283.25</v>
      </c>
      <c r="E456" s="478"/>
    </row>
    <row r="457" spans="1:5" ht="30" customHeight="1" x14ac:dyDescent="0.2">
      <c r="A457" s="474">
        <v>40602</v>
      </c>
      <c r="B457" s="475" t="s">
        <v>20820</v>
      </c>
      <c r="C457" s="476" t="s">
        <v>8808</v>
      </c>
      <c r="D457" s="477">
        <v>8657.76</v>
      </c>
      <c r="E457" s="478"/>
    </row>
    <row r="458" spans="1:5" ht="30" customHeight="1" x14ac:dyDescent="0.2">
      <c r="A458" s="474">
        <v>40608</v>
      </c>
      <c r="B458" s="475" t="s">
        <v>20821</v>
      </c>
      <c r="C458" s="476" t="s">
        <v>8808</v>
      </c>
      <c r="D458" s="477">
        <v>9270.91</v>
      </c>
      <c r="E458" s="478"/>
    </row>
    <row r="459" spans="1:5" ht="30" customHeight="1" x14ac:dyDescent="0.2">
      <c r="A459" s="474">
        <v>40603</v>
      </c>
      <c r="B459" s="475" t="s">
        <v>20822</v>
      </c>
      <c r="C459" s="476" t="s">
        <v>8808</v>
      </c>
      <c r="D459" s="477">
        <v>12528.89</v>
      </c>
      <c r="E459" s="478"/>
    </row>
    <row r="460" spans="1:5" ht="30" customHeight="1" x14ac:dyDescent="0.2">
      <c r="A460" s="474">
        <v>40609</v>
      </c>
      <c r="B460" s="475" t="s">
        <v>20823</v>
      </c>
      <c r="C460" s="476" t="s">
        <v>8808</v>
      </c>
      <c r="D460" s="477">
        <v>14164.09</v>
      </c>
      <c r="E460" s="478"/>
    </row>
    <row r="461" spans="1:5" ht="30" customHeight="1" x14ac:dyDescent="0.2">
      <c r="A461" s="474">
        <v>40604</v>
      </c>
      <c r="B461" s="475" t="s">
        <v>20824</v>
      </c>
      <c r="C461" s="476" t="s">
        <v>8808</v>
      </c>
      <c r="D461" s="477">
        <v>11322</v>
      </c>
      <c r="E461" s="478"/>
    </row>
    <row r="462" spans="1:5" ht="30" customHeight="1" x14ac:dyDescent="0.2">
      <c r="A462" s="474">
        <v>40610</v>
      </c>
      <c r="B462" s="475" t="s">
        <v>20825</v>
      </c>
      <c r="C462" s="476" t="s">
        <v>8808</v>
      </c>
      <c r="D462" s="477">
        <v>12641.46</v>
      </c>
      <c r="E462" s="478"/>
    </row>
    <row r="463" spans="1:5" ht="30" customHeight="1" x14ac:dyDescent="0.2">
      <c r="A463" s="474">
        <v>40605</v>
      </c>
      <c r="B463" s="475" t="s">
        <v>20826</v>
      </c>
      <c r="C463" s="476" t="s">
        <v>8808</v>
      </c>
      <c r="D463" s="477">
        <v>14003.76</v>
      </c>
      <c r="E463" s="478"/>
    </row>
    <row r="464" spans="1:5" ht="30" customHeight="1" x14ac:dyDescent="0.2">
      <c r="A464" s="474">
        <v>40611</v>
      </c>
      <c r="B464" s="475" t="s">
        <v>20827</v>
      </c>
      <c r="C464" s="476" t="s">
        <v>8808</v>
      </c>
      <c r="D464" s="477">
        <v>15831.91</v>
      </c>
      <c r="E464" s="478"/>
    </row>
    <row r="465" spans="1:5" ht="30" customHeight="1" x14ac:dyDescent="0.2">
      <c r="A465" s="474">
        <v>40606</v>
      </c>
      <c r="B465" s="475" t="s">
        <v>20828</v>
      </c>
      <c r="C465" s="476" t="s">
        <v>8808</v>
      </c>
      <c r="D465" s="477">
        <v>15016.55</v>
      </c>
      <c r="E465" s="478"/>
    </row>
    <row r="466" spans="1:5" ht="30" customHeight="1" x14ac:dyDescent="0.2">
      <c r="A466" s="474">
        <v>40612</v>
      </c>
      <c r="B466" s="475" t="s">
        <v>20829</v>
      </c>
      <c r="C466" s="476" t="s">
        <v>8808</v>
      </c>
      <c r="D466" s="477">
        <v>16778.580000000002</v>
      </c>
      <c r="E466" s="478"/>
    </row>
    <row r="467" spans="1:5" ht="30" customHeight="1" x14ac:dyDescent="0.2">
      <c r="A467" s="474">
        <v>40305</v>
      </c>
      <c r="B467" s="475" t="s">
        <v>20830</v>
      </c>
      <c r="C467" s="476" t="s">
        <v>8740</v>
      </c>
      <c r="D467" s="477">
        <v>14.01</v>
      </c>
      <c r="E467" s="478"/>
    </row>
    <row r="468" spans="1:5" ht="30" customHeight="1" x14ac:dyDescent="0.2">
      <c r="A468" s="474">
        <v>40306</v>
      </c>
      <c r="B468" s="475" t="s">
        <v>20831</v>
      </c>
      <c r="C468" s="476" t="s">
        <v>8740</v>
      </c>
      <c r="D468" s="477">
        <v>28.02</v>
      </c>
      <c r="E468" s="478"/>
    </row>
    <row r="469" spans="1:5" ht="30" customHeight="1" x14ac:dyDescent="0.2">
      <c r="A469" s="474">
        <v>41049</v>
      </c>
      <c r="B469" s="475" t="s">
        <v>20832</v>
      </c>
      <c r="C469" s="476" t="s">
        <v>8808</v>
      </c>
      <c r="D469" s="477">
        <v>19.739999999999998</v>
      </c>
      <c r="E469" s="478"/>
    </row>
    <row r="470" spans="1:5" ht="30" customHeight="1" x14ac:dyDescent="0.2">
      <c r="A470" s="474">
        <v>40372</v>
      </c>
      <c r="B470" s="475" t="s">
        <v>20833</v>
      </c>
      <c r="C470" s="476" t="s">
        <v>8740</v>
      </c>
      <c r="D470" s="477">
        <v>197.76</v>
      </c>
      <c r="E470" s="478"/>
    </row>
    <row r="471" spans="1:5" ht="30" customHeight="1" x14ac:dyDescent="0.2">
      <c r="A471" s="474">
        <v>40374</v>
      </c>
      <c r="B471" s="475" t="s">
        <v>13958</v>
      </c>
      <c r="C471" s="476" t="s">
        <v>8740</v>
      </c>
      <c r="D471" s="477">
        <v>291.82</v>
      </c>
      <c r="E471" s="478"/>
    </row>
    <row r="472" spans="1:5" ht="30" customHeight="1" x14ac:dyDescent="0.2">
      <c r="A472" s="474">
        <v>40373</v>
      </c>
      <c r="B472" s="475" t="s">
        <v>20834</v>
      </c>
      <c r="C472" s="476" t="s">
        <v>8740</v>
      </c>
      <c r="D472" s="477">
        <v>257.48</v>
      </c>
      <c r="E472" s="478"/>
    </row>
    <row r="473" spans="1:5" ht="30" customHeight="1" x14ac:dyDescent="0.2">
      <c r="A473" s="474">
        <v>40375</v>
      </c>
      <c r="B473" s="475" t="s">
        <v>20835</v>
      </c>
      <c r="C473" s="476" t="s">
        <v>8740</v>
      </c>
      <c r="D473" s="477">
        <v>170.35</v>
      </c>
      <c r="E473" s="478"/>
    </row>
    <row r="474" spans="1:5" ht="30" customHeight="1" x14ac:dyDescent="0.2">
      <c r="A474" s="474">
        <v>40678</v>
      </c>
      <c r="B474" s="475" t="s">
        <v>20836</v>
      </c>
      <c r="C474" s="476" t="s">
        <v>8808</v>
      </c>
      <c r="D474" s="477">
        <v>369.76</v>
      </c>
      <c r="E474" s="478"/>
    </row>
    <row r="475" spans="1:5" ht="30" customHeight="1" x14ac:dyDescent="0.2">
      <c r="A475" s="474">
        <v>40679</v>
      </c>
      <c r="B475" s="475" t="s">
        <v>20837</v>
      </c>
      <c r="C475" s="476" t="s">
        <v>17835</v>
      </c>
      <c r="D475" s="477">
        <v>716.59</v>
      </c>
      <c r="E475" s="478"/>
    </row>
    <row r="476" spans="1:5" ht="30" customHeight="1" x14ac:dyDescent="0.2">
      <c r="A476" s="474">
        <v>40684</v>
      </c>
      <c r="B476" s="475" t="s">
        <v>20838</v>
      </c>
      <c r="C476" s="476" t="s">
        <v>17835</v>
      </c>
      <c r="D476" s="477">
        <v>766.12</v>
      </c>
      <c r="E476" s="478"/>
    </row>
    <row r="477" spans="1:5" ht="30" customHeight="1" x14ac:dyDescent="0.2">
      <c r="A477" s="474">
        <v>40683</v>
      </c>
      <c r="B477" s="475" t="s">
        <v>20839</v>
      </c>
      <c r="C477" s="476" t="s">
        <v>8808</v>
      </c>
      <c r="D477" s="477">
        <v>381.91</v>
      </c>
      <c r="E477" s="478"/>
    </row>
    <row r="478" spans="1:5" ht="30" customHeight="1" x14ac:dyDescent="0.2">
      <c r="A478" s="474">
        <v>40685</v>
      </c>
      <c r="B478" s="475" t="s">
        <v>20840</v>
      </c>
      <c r="C478" s="476" t="s">
        <v>17835</v>
      </c>
      <c r="D478" s="477">
        <v>683.22</v>
      </c>
      <c r="E478" s="478"/>
    </row>
    <row r="479" spans="1:5" ht="30" customHeight="1" x14ac:dyDescent="0.2">
      <c r="A479" s="474">
        <v>40686</v>
      </c>
      <c r="B479" s="475" t="s">
        <v>20841</v>
      </c>
      <c r="C479" s="476" t="s">
        <v>8808</v>
      </c>
      <c r="D479" s="477">
        <v>509.53</v>
      </c>
      <c r="E479" s="478"/>
    </row>
    <row r="480" spans="1:5" ht="30" customHeight="1" x14ac:dyDescent="0.2">
      <c r="A480" s="474">
        <v>40687</v>
      </c>
      <c r="B480" s="475" t="s">
        <v>20842</v>
      </c>
      <c r="C480" s="476" t="s">
        <v>8808</v>
      </c>
      <c r="D480" s="477">
        <v>478.26</v>
      </c>
      <c r="E480" s="478"/>
    </row>
    <row r="481" spans="1:5" ht="30" customHeight="1" x14ac:dyDescent="0.2">
      <c r="A481" s="474">
        <v>40676</v>
      </c>
      <c r="B481" s="475" t="s">
        <v>20843</v>
      </c>
      <c r="C481" s="476" t="s">
        <v>8808</v>
      </c>
      <c r="D481" s="477">
        <v>299.70999999999998</v>
      </c>
      <c r="E481" s="478"/>
    </row>
    <row r="482" spans="1:5" ht="30" customHeight="1" x14ac:dyDescent="0.2">
      <c r="A482" s="474">
        <v>40677</v>
      </c>
      <c r="B482" s="475" t="s">
        <v>20844</v>
      </c>
      <c r="C482" s="476" t="s">
        <v>17835</v>
      </c>
      <c r="D482" s="477">
        <v>636.53</v>
      </c>
      <c r="E482" s="478"/>
    </row>
    <row r="483" spans="1:5" ht="30" customHeight="1" x14ac:dyDescent="0.2">
      <c r="A483" s="474">
        <v>40681</v>
      </c>
      <c r="B483" s="475" t="s">
        <v>20845</v>
      </c>
      <c r="C483" s="476" t="s">
        <v>17835</v>
      </c>
      <c r="D483" s="477">
        <v>707.58</v>
      </c>
      <c r="E483" s="478"/>
    </row>
    <row r="484" spans="1:5" ht="30" customHeight="1" x14ac:dyDescent="0.2">
      <c r="A484" s="474">
        <v>40680</v>
      </c>
      <c r="B484" s="475" t="s">
        <v>20846</v>
      </c>
      <c r="C484" s="476" t="s">
        <v>8808</v>
      </c>
      <c r="D484" s="477">
        <v>361.9</v>
      </c>
      <c r="E484" s="478"/>
    </row>
    <row r="485" spans="1:5" ht="30" customHeight="1" x14ac:dyDescent="0.2">
      <c r="A485" s="474">
        <v>40682</v>
      </c>
      <c r="B485" s="475" t="s">
        <v>20847</v>
      </c>
      <c r="C485" s="476" t="s">
        <v>17835</v>
      </c>
      <c r="D485" s="477">
        <v>633.19000000000005</v>
      </c>
      <c r="E485" s="478"/>
    </row>
    <row r="486" spans="1:5" ht="30" customHeight="1" x14ac:dyDescent="0.25">
      <c r="A486" s="474">
        <v>41189</v>
      </c>
      <c r="B486" s="475" t="s">
        <v>20848</v>
      </c>
      <c r="C486" s="476" t="s">
        <v>8808</v>
      </c>
      <c r="D486" s="477">
        <v>38.56</v>
      </c>
      <c r="E486" s="475" t="s">
        <v>20424</v>
      </c>
    </row>
    <row r="487" spans="1:5" ht="30" customHeight="1" x14ac:dyDescent="0.25">
      <c r="A487" s="474">
        <v>40728</v>
      </c>
      <c r="B487" s="475" t="s">
        <v>20849</v>
      </c>
      <c r="C487" s="476" t="s">
        <v>17835</v>
      </c>
      <c r="D487" s="477">
        <v>363.98</v>
      </c>
      <c r="E487" s="475" t="s">
        <v>20424</v>
      </c>
    </row>
    <row r="488" spans="1:5" ht="30" customHeight="1" x14ac:dyDescent="0.25">
      <c r="A488" s="474">
        <v>40732</v>
      </c>
      <c r="B488" s="475" t="s">
        <v>20850</v>
      </c>
      <c r="C488" s="476" t="s">
        <v>17835</v>
      </c>
      <c r="D488" s="477">
        <v>624.25</v>
      </c>
      <c r="E488" s="475" t="s">
        <v>20424</v>
      </c>
    </row>
    <row r="489" spans="1:5" ht="30" customHeight="1" x14ac:dyDescent="0.25">
      <c r="A489" s="474">
        <v>40733</v>
      </c>
      <c r="B489" s="475" t="s">
        <v>20851</v>
      </c>
      <c r="C489" s="476" t="s">
        <v>17835</v>
      </c>
      <c r="D489" s="477">
        <v>1541.2</v>
      </c>
      <c r="E489" s="475" t="s">
        <v>20424</v>
      </c>
    </row>
    <row r="490" spans="1:5" ht="30" customHeight="1" x14ac:dyDescent="0.25">
      <c r="A490" s="474">
        <v>40734</v>
      </c>
      <c r="B490" s="475" t="s">
        <v>20852</v>
      </c>
      <c r="C490" s="476" t="s">
        <v>17835</v>
      </c>
      <c r="D490" s="477">
        <v>2412.12</v>
      </c>
      <c r="E490" s="475" t="s">
        <v>20424</v>
      </c>
    </row>
    <row r="491" spans="1:5" ht="30" customHeight="1" x14ac:dyDescent="0.25">
      <c r="A491" s="474">
        <v>40735</v>
      </c>
      <c r="B491" s="475" t="s">
        <v>20853</v>
      </c>
      <c r="C491" s="476" t="s">
        <v>17835</v>
      </c>
      <c r="D491" s="477">
        <v>3483.93</v>
      </c>
      <c r="E491" s="475" t="s">
        <v>20424</v>
      </c>
    </row>
    <row r="492" spans="1:5" ht="30" customHeight="1" x14ac:dyDescent="0.25">
      <c r="A492" s="474">
        <v>40736</v>
      </c>
      <c r="B492" s="475" t="s">
        <v>20854</v>
      </c>
      <c r="C492" s="476" t="s">
        <v>17835</v>
      </c>
      <c r="D492" s="477">
        <v>4685.54</v>
      </c>
      <c r="E492" s="475" t="s">
        <v>20424</v>
      </c>
    </row>
    <row r="493" spans="1:5" ht="30" customHeight="1" x14ac:dyDescent="0.25">
      <c r="A493" s="474">
        <v>40737</v>
      </c>
      <c r="B493" s="475" t="s">
        <v>20855</v>
      </c>
      <c r="C493" s="476" t="s">
        <v>17835</v>
      </c>
      <c r="D493" s="477">
        <v>7441.43</v>
      </c>
      <c r="E493" s="475" t="s">
        <v>20424</v>
      </c>
    </row>
    <row r="494" spans="1:5" ht="30" customHeight="1" x14ac:dyDescent="0.25">
      <c r="A494" s="474">
        <v>40738</v>
      </c>
      <c r="B494" s="475" t="s">
        <v>20856</v>
      </c>
      <c r="C494" s="476" t="s">
        <v>17835</v>
      </c>
      <c r="D494" s="477">
        <v>4767.1000000000004</v>
      </c>
      <c r="E494" s="475" t="s">
        <v>20424</v>
      </c>
    </row>
    <row r="495" spans="1:5" ht="30" customHeight="1" x14ac:dyDescent="0.25">
      <c r="A495" s="474">
        <v>40739</v>
      </c>
      <c r="B495" s="475" t="s">
        <v>20857</v>
      </c>
      <c r="C495" s="476" t="s">
        <v>17835</v>
      </c>
      <c r="D495" s="477">
        <v>6415.28</v>
      </c>
      <c r="E495" s="475" t="s">
        <v>20424</v>
      </c>
    </row>
    <row r="496" spans="1:5" ht="30" customHeight="1" x14ac:dyDescent="0.25">
      <c r="A496" s="474">
        <v>40740</v>
      </c>
      <c r="B496" s="475" t="s">
        <v>20858</v>
      </c>
      <c r="C496" s="476" t="s">
        <v>17835</v>
      </c>
      <c r="D496" s="477">
        <v>9944.16</v>
      </c>
      <c r="E496" s="475" t="s">
        <v>20424</v>
      </c>
    </row>
    <row r="497" spans="1:5" ht="30" customHeight="1" x14ac:dyDescent="0.25">
      <c r="A497" s="474">
        <v>40741</v>
      </c>
      <c r="B497" s="475" t="s">
        <v>20859</v>
      </c>
      <c r="C497" s="476" t="s">
        <v>17835</v>
      </c>
      <c r="D497" s="477">
        <v>6057.73</v>
      </c>
      <c r="E497" s="475" t="s">
        <v>20424</v>
      </c>
    </row>
    <row r="498" spans="1:5" ht="30" customHeight="1" x14ac:dyDescent="0.25">
      <c r="A498" s="474">
        <v>40742</v>
      </c>
      <c r="B498" s="475" t="s">
        <v>20860</v>
      </c>
      <c r="C498" s="476" t="s">
        <v>17835</v>
      </c>
      <c r="D498" s="477">
        <v>12444.89</v>
      </c>
      <c r="E498" s="475" t="s">
        <v>20424</v>
      </c>
    </row>
    <row r="499" spans="1:5" ht="30" customHeight="1" x14ac:dyDescent="0.25">
      <c r="A499" s="474">
        <v>40729</v>
      </c>
      <c r="B499" s="475" t="s">
        <v>20861</v>
      </c>
      <c r="C499" s="476" t="s">
        <v>17835</v>
      </c>
      <c r="D499" s="477">
        <v>306.04000000000002</v>
      </c>
      <c r="E499" s="475" t="s">
        <v>20424</v>
      </c>
    </row>
    <row r="500" spans="1:5" ht="30" customHeight="1" x14ac:dyDescent="0.25">
      <c r="A500" s="474">
        <v>40730</v>
      </c>
      <c r="B500" s="475" t="s">
        <v>20862</v>
      </c>
      <c r="C500" s="476" t="s">
        <v>17835</v>
      </c>
      <c r="D500" s="477">
        <v>363.98</v>
      </c>
      <c r="E500" s="475" t="s">
        <v>20424</v>
      </c>
    </row>
    <row r="501" spans="1:5" ht="30" customHeight="1" x14ac:dyDescent="0.25">
      <c r="A501" s="474">
        <v>40731</v>
      </c>
      <c r="B501" s="475" t="s">
        <v>20863</v>
      </c>
      <c r="C501" s="476" t="s">
        <v>17835</v>
      </c>
      <c r="D501" s="477">
        <v>434.02</v>
      </c>
      <c r="E501" s="475" t="s">
        <v>20424</v>
      </c>
    </row>
    <row r="502" spans="1:5" ht="30" customHeight="1" x14ac:dyDescent="0.25">
      <c r="A502" s="474">
        <v>40650</v>
      </c>
      <c r="B502" s="479" t="s">
        <v>20864</v>
      </c>
      <c r="C502" s="476" t="s">
        <v>8808</v>
      </c>
      <c r="D502" s="477">
        <v>55.83</v>
      </c>
      <c r="E502" s="475" t="s">
        <v>20424</v>
      </c>
    </row>
    <row r="503" spans="1:5" ht="30" customHeight="1" x14ac:dyDescent="0.2">
      <c r="A503" s="474">
        <v>40637</v>
      </c>
      <c r="B503" s="475" t="s">
        <v>20865</v>
      </c>
      <c r="C503" s="476" t="s">
        <v>8808</v>
      </c>
      <c r="D503" s="477">
        <v>32.380000000000003</v>
      </c>
      <c r="E503" s="478"/>
    </row>
    <row r="504" spans="1:5" ht="30" customHeight="1" x14ac:dyDescent="0.2">
      <c r="A504" s="474">
        <v>40636</v>
      </c>
      <c r="B504" s="475" t="s">
        <v>20866</v>
      </c>
      <c r="C504" s="476" t="s">
        <v>8808</v>
      </c>
      <c r="D504" s="477">
        <v>22.49</v>
      </c>
      <c r="E504" s="478"/>
    </row>
    <row r="505" spans="1:5" ht="30" customHeight="1" x14ac:dyDescent="0.25">
      <c r="A505" s="474">
        <v>40712</v>
      </c>
      <c r="B505" s="479" t="s">
        <v>20867</v>
      </c>
      <c r="C505" s="476" t="s">
        <v>8808</v>
      </c>
      <c r="D505" s="477">
        <v>98.24</v>
      </c>
      <c r="E505" s="475" t="s">
        <v>20424</v>
      </c>
    </row>
    <row r="506" spans="1:5" ht="30" customHeight="1" x14ac:dyDescent="0.25">
      <c r="A506" s="474">
        <v>40713</v>
      </c>
      <c r="B506" s="479" t="s">
        <v>20868</v>
      </c>
      <c r="C506" s="476" t="s">
        <v>8808</v>
      </c>
      <c r="D506" s="477">
        <v>126.92</v>
      </c>
      <c r="E506" s="475" t="s">
        <v>20424</v>
      </c>
    </row>
    <row r="507" spans="1:5" ht="30" customHeight="1" x14ac:dyDescent="0.25">
      <c r="A507" s="474">
        <v>41262</v>
      </c>
      <c r="B507" s="479" t="s">
        <v>20869</v>
      </c>
      <c r="C507" s="476" t="s">
        <v>8808</v>
      </c>
      <c r="D507" s="477">
        <v>94.95</v>
      </c>
      <c r="E507" s="480"/>
    </row>
    <row r="508" spans="1:5" ht="30" customHeight="1" x14ac:dyDescent="0.2">
      <c r="A508" s="474">
        <v>41259</v>
      </c>
      <c r="B508" s="475" t="s">
        <v>20870</v>
      </c>
      <c r="C508" s="476" t="s">
        <v>8808</v>
      </c>
      <c r="D508" s="477">
        <v>20.3</v>
      </c>
      <c r="E508" s="478"/>
    </row>
    <row r="509" spans="1:5" ht="30" customHeight="1" x14ac:dyDescent="0.25">
      <c r="A509" s="474">
        <v>40640</v>
      </c>
      <c r="B509" s="479" t="s">
        <v>20871</v>
      </c>
      <c r="C509" s="476" t="s">
        <v>8808</v>
      </c>
      <c r="D509" s="477">
        <v>102.55</v>
      </c>
      <c r="E509" s="475" t="s">
        <v>20424</v>
      </c>
    </row>
    <row r="510" spans="1:5" ht="30" customHeight="1" x14ac:dyDescent="0.25">
      <c r="A510" s="474">
        <v>40642</v>
      </c>
      <c r="B510" s="479" t="s">
        <v>20872</v>
      </c>
      <c r="C510" s="476" t="s">
        <v>8808</v>
      </c>
      <c r="D510" s="477">
        <v>105.44</v>
      </c>
      <c r="E510" s="475" t="s">
        <v>20424</v>
      </c>
    </row>
    <row r="511" spans="1:5" ht="30" customHeight="1" x14ac:dyDescent="0.25">
      <c r="A511" s="474">
        <v>40643</v>
      </c>
      <c r="B511" s="479" t="s">
        <v>20873</v>
      </c>
      <c r="C511" s="476" t="s">
        <v>8808</v>
      </c>
      <c r="D511" s="477">
        <v>113.41</v>
      </c>
      <c r="E511" s="475" t="s">
        <v>20424</v>
      </c>
    </row>
    <row r="512" spans="1:5" ht="30" customHeight="1" x14ac:dyDescent="0.25">
      <c r="A512" s="474">
        <v>40641</v>
      </c>
      <c r="B512" s="479" t="s">
        <v>20874</v>
      </c>
      <c r="C512" s="476" t="s">
        <v>8808</v>
      </c>
      <c r="D512" s="477">
        <v>100.87</v>
      </c>
      <c r="E512" s="475" t="s">
        <v>20424</v>
      </c>
    </row>
    <row r="513" spans="1:5" ht="30" customHeight="1" x14ac:dyDescent="0.25">
      <c r="A513" s="474">
        <v>40648</v>
      </c>
      <c r="B513" s="479" t="s">
        <v>20875</v>
      </c>
      <c r="C513" s="476" t="s">
        <v>8808</v>
      </c>
      <c r="D513" s="477">
        <v>136.37</v>
      </c>
      <c r="E513" s="475" t="s">
        <v>20424</v>
      </c>
    </row>
    <row r="514" spans="1:5" ht="30" customHeight="1" x14ac:dyDescent="0.25">
      <c r="A514" s="474">
        <v>40649</v>
      </c>
      <c r="B514" s="479" t="s">
        <v>20876</v>
      </c>
      <c r="C514" s="476" t="s">
        <v>8808</v>
      </c>
      <c r="D514" s="477">
        <v>111.71</v>
      </c>
      <c r="E514" s="475" t="s">
        <v>20424</v>
      </c>
    </row>
    <row r="515" spans="1:5" ht="30" customHeight="1" x14ac:dyDescent="0.25">
      <c r="A515" s="474">
        <v>40645</v>
      </c>
      <c r="B515" s="479" t="s">
        <v>20877</v>
      </c>
      <c r="C515" s="476" t="s">
        <v>8808</v>
      </c>
      <c r="D515" s="477">
        <v>234.9</v>
      </c>
      <c r="E515" s="475" t="s">
        <v>20424</v>
      </c>
    </row>
    <row r="516" spans="1:5" ht="30" customHeight="1" x14ac:dyDescent="0.25">
      <c r="A516" s="474">
        <v>40644</v>
      </c>
      <c r="B516" s="479" t="s">
        <v>20878</v>
      </c>
      <c r="C516" s="476" t="s">
        <v>8808</v>
      </c>
      <c r="D516" s="477">
        <v>144.80000000000001</v>
      </c>
      <c r="E516" s="475" t="s">
        <v>20424</v>
      </c>
    </row>
    <row r="517" spans="1:5" ht="30" customHeight="1" x14ac:dyDescent="0.25">
      <c r="A517" s="474">
        <v>40646</v>
      </c>
      <c r="B517" s="479" t="s">
        <v>20879</v>
      </c>
      <c r="C517" s="476" t="s">
        <v>8808</v>
      </c>
      <c r="D517" s="477">
        <v>132.13999999999999</v>
      </c>
      <c r="E517" s="475" t="s">
        <v>20424</v>
      </c>
    </row>
    <row r="518" spans="1:5" ht="30" customHeight="1" x14ac:dyDescent="0.25">
      <c r="A518" s="474">
        <v>40647</v>
      </c>
      <c r="B518" s="479" t="s">
        <v>20880</v>
      </c>
      <c r="C518" s="476" t="s">
        <v>8808</v>
      </c>
      <c r="D518" s="477">
        <v>128.38999999999999</v>
      </c>
      <c r="E518" s="475" t="s">
        <v>20424</v>
      </c>
    </row>
    <row r="519" spans="1:5" ht="30" customHeight="1" x14ac:dyDescent="0.25">
      <c r="A519" s="474">
        <v>40704</v>
      </c>
      <c r="B519" s="479" t="s">
        <v>20881</v>
      </c>
      <c r="C519" s="476" t="s">
        <v>8808</v>
      </c>
      <c r="D519" s="477">
        <v>101.18</v>
      </c>
      <c r="E519" s="475" t="s">
        <v>20424</v>
      </c>
    </row>
    <row r="520" spans="1:5" ht="30" customHeight="1" x14ac:dyDescent="0.25">
      <c r="A520" s="474">
        <v>41107</v>
      </c>
      <c r="B520" s="479" t="s">
        <v>20882</v>
      </c>
      <c r="C520" s="476" t="s">
        <v>8808</v>
      </c>
      <c r="D520" s="477">
        <v>134.66999999999999</v>
      </c>
      <c r="E520" s="475" t="s">
        <v>20424</v>
      </c>
    </row>
    <row r="521" spans="1:5" ht="30" customHeight="1" x14ac:dyDescent="0.25">
      <c r="A521" s="474">
        <v>40638</v>
      </c>
      <c r="B521" s="479" t="s">
        <v>20883</v>
      </c>
      <c r="C521" s="476" t="s">
        <v>8808</v>
      </c>
      <c r="D521" s="477">
        <v>482.74</v>
      </c>
      <c r="E521" s="480"/>
    </row>
    <row r="522" spans="1:5" ht="30" customHeight="1" x14ac:dyDescent="0.25">
      <c r="A522" s="474">
        <v>41188</v>
      </c>
      <c r="B522" s="479" t="s">
        <v>20884</v>
      </c>
      <c r="C522" s="476" t="s">
        <v>8808</v>
      </c>
      <c r="D522" s="477">
        <v>760.5</v>
      </c>
      <c r="E522" s="480"/>
    </row>
    <row r="523" spans="1:5" ht="30" customHeight="1" x14ac:dyDescent="0.25">
      <c r="A523" s="474">
        <v>41187</v>
      </c>
      <c r="B523" s="479" t="s">
        <v>20885</v>
      </c>
      <c r="C523" s="476" t="s">
        <v>8808</v>
      </c>
      <c r="D523" s="477">
        <v>1003.85</v>
      </c>
      <c r="E523" s="480"/>
    </row>
    <row r="524" spans="1:5" ht="30" customHeight="1" x14ac:dyDescent="0.25">
      <c r="A524" s="474">
        <v>40705</v>
      </c>
      <c r="B524" s="479" t="s">
        <v>20886</v>
      </c>
      <c r="C524" s="476" t="s">
        <v>8808</v>
      </c>
      <c r="D524" s="477">
        <v>78.239999999999995</v>
      </c>
      <c r="E524" s="475" t="s">
        <v>20424</v>
      </c>
    </row>
    <row r="525" spans="1:5" ht="30" customHeight="1" x14ac:dyDescent="0.2">
      <c r="A525" s="474">
        <v>40639</v>
      </c>
      <c r="B525" s="475" t="s">
        <v>20887</v>
      </c>
      <c r="C525" s="476" t="s">
        <v>8808</v>
      </c>
      <c r="D525" s="477">
        <v>490.89</v>
      </c>
      <c r="E525" s="478"/>
    </row>
    <row r="526" spans="1:5" ht="30" customHeight="1" x14ac:dyDescent="0.25">
      <c r="A526" s="474">
        <v>41227</v>
      </c>
      <c r="B526" s="479" t="s">
        <v>20888</v>
      </c>
      <c r="C526" s="476" t="s">
        <v>8808</v>
      </c>
      <c r="D526" s="477">
        <v>137.47</v>
      </c>
      <c r="E526" s="480"/>
    </row>
    <row r="527" spans="1:5" ht="30" customHeight="1" x14ac:dyDescent="0.2">
      <c r="A527" s="474">
        <v>40951</v>
      </c>
      <c r="B527" s="475" t="s">
        <v>20889</v>
      </c>
      <c r="C527" s="476" t="s">
        <v>8808</v>
      </c>
      <c r="D527" s="477">
        <v>24.12</v>
      </c>
      <c r="E527" s="478"/>
    </row>
    <row r="528" spans="1:5" ht="30" customHeight="1" x14ac:dyDescent="0.2">
      <c r="A528" s="474">
        <v>41121</v>
      </c>
      <c r="B528" s="475" t="s">
        <v>20890</v>
      </c>
      <c r="C528" s="476" t="s">
        <v>8808</v>
      </c>
      <c r="D528" s="477">
        <v>25.88</v>
      </c>
      <c r="E528" s="478"/>
    </row>
    <row r="529" spans="1:5" ht="30" customHeight="1" x14ac:dyDescent="0.2">
      <c r="A529" s="474">
        <v>41120</v>
      </c>
      <c r="B529" s="475" t="s">
        <v>20891</v>
      </c>
      <c r="C529" s="476" t="s">
        <v>8808</v>
      </c>
      <c r="D529" s="477">
        <v>15.87</v>
      </c>
      <c r="E529" s="478"/>
    </row>
    <row r="530" spans="1:5" ht="30" customHeight="1" x14ac:dyDescent="0.2">
      <c r="A530" s="474">
        <v>41128</v>
      </c>
      <c r="B530" s="475" t="s">
        <v>20892</v>
      </c>
      <c r="C530" s="476" t="s">
        <v>8808</v>
      </c>
      <c r="D530" s="477">
        <v>7.02</v>
      </c>
      <c r="E530" s="478"/>
    </row>
    <row r="531" spans="1:5" ht="30" customHeight="1" x14ac:dyDescent="0.2">
      <c r="A531" s="474">
        <v>41129</v>
      </c>
      <c r="B531" s="475" t="s">
        <v>20893</v>
      </c>
      <c r="C531" s="476" t="s">
        <v>8808</v>
      </c>
      <c r="D531" s="477">
        <v>7.68</v>
      </c>
      <c r="E531" s="478"/>
    </row>
    <row r="532" spans="1:5" ht="30" customHeight="1" x14ac:dyDescent="0.2">
      <c r="A532" s="474">
        <v>41131</v>
      </c>
      <c r="B532" s="475" t="s">
        <v>20894</v>
      </c>
      <c r="C532" s="476" t="s">
        <v>8808</v>
      </c>
      <c r="D532" s="477">
        <v>9.17</v>
      </c>
      <c r="E532" s="478"/>
    </row>
    <row r="533" spans="1:5" ht="30" customHeight="1" x14ac:dyDescent="0.2">
      <c r="A533" s="474">
        <v>41130</v>
      </c>
      <c r="B533" s="475" t="s">
        <v>20895</v>
      </c>
      <c r="C533" s="476" t="s">
        <v>8808</v>
      </c>
      <c r="D533" s="477">
        <v>14.28</v>
      </c>
      <c r="E533" s="478"/>
    </row>
    <row r="534" spans="1:5" ht="30" customHeight="1" x14ac:dyDescent="0.25">
      <c r="A534" s="474">
        <v>40997</v>
      </c>
      <c r="B534" s="479" t="s">
        <v>20896</v>
      </c>
      <c r="C534" s="476" t="s">
        <v>8740</v>
      </c>
      <c r="D534" s="477">
        <v>112.93</v>
      </c>
      <c r="E534" s="480"/>
    </row>
    <row r="535" spans="1:5" ht="30" customHeight="1" x14ac:dyDescent="0.2">
      <c r="A535" s="474">
        <v>40724</v>
      </c>
      <c r="B535" s="475" t="s">
        <v>20897</v>
      </c>
      <c r="C535" s="476" t="s">
        <v>8740</v>
      </c>
      <c r="D535" s="477">
        <v>173.66</v>
      </c>
      <c r="E535" s="478"/>
    </row>
    <row r="536" spans="1:5" ht="30" customHeight="1" x14ac:dyDescent="0.25">
      <c r="A536" s="474">
        <v>40722</v>
      </c>
      <c r="B536" s="479" t="s">
        <v>20898</v>
      </c>
      <c r="C536" s="476" t="s">
        <v>8740</v>
      </c>
      <c r="D536" s="477">
        <v>10.64</v>
      </c>
      <c r="E536" s="480"/>
    </row>
    <row r="537" spans="1:5" ht="30" customHeight="1" x14ac:dyDescent="0.2">
      <c r="A537" s="474">
        <v>40998</v>
      </c>
      <c r="B537" s="475" t="s">
        <v>20899</v>
      </c>
      <c r="C537" s="476" t="s">
        <v>8740</v>
      </c>
      <c r="D537" s="477">
        <v>10.79</v>
      </c>
      <c r="E537" s="478"/>
    </row>
    <row r="538" spans="1:5" ht="30" customHeight="1" x14ac:dyDescent="0.2">
      <c r="A538" s="474">
        <v>40723</v>
      </c>
      <c r="B538" s="475" t="s">
        <v>20900</v>
      </c>
      <c r="C538" s="476" t="s">
        <v>8740</v>
      </c>
      <c r="D538" s="477">
        <v>85.5</v>
      </c>
      <c r="E538" s="478"/>
    </row>
    <row r="539" spans="1:5" ht="30" customHeight="1" x14ac:dyDescent="0.25">
      <c r="A539" s="474">
        <v>40335</v>
      </c>
      <c r="B539" s="475" t="s">
        <v>20901</v>
      </c>
      <c r="C539" s="476" t="s">
        <v>8780</v>
      </c>
      <c r="D539" s="477">
        <v>563.08000000000004</v>
      </c>
      <c r="E539" s="475" t="s">
        <v>20424</v>
      </c>
    </row>
    <row r="540" spans="1:5" ht="30" customHeight="1" x14ac:dyDescent="0.25">
      <c r="A540" s="474">
        <v>40334</v>
      </c>
      <c r="B540" s="475" t="s">
        <v>20902</v>
      </c>
      <c r="C540" s="476" t="s">
        <v>8780</v>
      </c>
      <c r="D540" s="477">
        <v>771.79</v>
      </c>
      <c r="E540" s="475" t="s">
        <v>20424</v>
      </c>
    </row>
    <row r="541" spans="1:5" ht="30" customHeight="1" x14ac:dyDescent="0.25">
      <c r="A541" s="474">
        <v>40333</v>
      </c>
      <c r="B541" s="479" t="s">
        <v>20903</v>
      </c>
      <c r="C541" s="476" t="s">
        <v>8780</v>
      </c>
      <c r="D541" s="477">
        <v>281.54000000000002</v>
      </c>
      <c r="E541" s="475" t="s">
        <v>20424</v>
      </c>
    </row>
    <row r="542" spans="1:5" ht="30" customHeight="1" x14ac:dyDescent="0.25">
      <c r="A542" s="474">
        <v>40332</v>
      </c>
      <c r="B542" s="479" t="s">
        <v>20904</v>
      </c>
      <c r="C542" s="476" t="s">
        <v>8780</v>
      </c>
      <c r="D542" s="477">
        <v>385.89</v>
      </c>
      <c r="E542" s="475" t="s">
        <v>20424</v>
      </c>
    </row>
    <row r="543" spans="1:5" ht="30" customHeight="1" x14ac:dyDescent="0.2">
      <c r="A543" s="474">
        <v>40675</v>
      </c>
      <c r="B543" s="475" t="s">
        <v>20905</v>
      </c>
      <c r="C543" s="476" t="s">
        <v>17835</v>
      </c>
      <c r="D543" s="477">
        <v>214.39</v>
      </c>
      <c r="E543" s="478"/>
    </row>
    <row r="544" spans="1:5" ht="30" customHeight="1" x14ac:dyDescent="0.2">
      <c r="A544" s="474">
        <v>40673</v>
      </c>
      <c r="B544" s="475" t="s">
        <v>20906</v>
      </c>
      <c r="C544" s="476" t="s">
        <v>17835</v>
      </c>
      <c r="D544" s="477">
        <v>72.209999999999994</v>
      </c>
      <c r="E544" s="478"/>
    </row>
    <row r="545" spans="1:5" ht="30" customHeight="1" x14ac:dyDescent="0.2">
      <c r="A545" s="474">
        <v>40674</v>
      </c>
      <c r="B545" s="475" t="s">
        <v>20907</v>
      </c>
      <c r="C545" s="476" t="s">
        <v>17835</v>
      </c>
      <c r="D545" s="477">
        <v>77.44</v>
      </c>
      <c r="E545" s="478"/>
    </row>
    <row r="546" spans="1:5" ht="30" customHeight="1" x14ac:dyDescent="0.2">
      <c r="A546" s="474">
        <v>41037</v>
      </c>
      <c r="B546" s="475" t="s">
        <v>20908</v>
      </c>
      <c r="C546" s="476" t="s">
        <v>8808</v>
      </c>
      <c r="D546" s="477">
        <v>66.75</v>
      </c>
      <c r="E546" s="478"/>
    </row>
    <row r="547" spans="1:5" ht="30" customHeight="1" x14ac:dyDescent="0.2">
      <c r="A547" s="474">
        <v>40258</v>
      </c>
      <c r="B547" s="475" t="s">
        <v>20909</v>
      </c>
      <c r="C547" s="476" t="s">
        <v>8740</v>
      </c>
      <c r="D547" s="477">
        <v>62.9</v>
      </c>
      <c r="E547" s="478"/>
    </row>
    <row r="548" spans="1:5" ht="30" customHeight="1" x14ac:dyDescent="0.2">
      <c r="A548" s="474">
        <v>40261</v>
      </c>
      <c r="B548" s="475" t="s">
        <v>20910</v>
      </c>
      <c r="C548" s="476" t="s">
        <v>8740</v>
      </c>
      <c r="D548" s="477">
        <v>71.78</v>
      </c>
      <c r="E548" s="478"/>
    </row>
    <row r="549" spans="1:5" ht="30" customHeight="1" x14ac:dyDescent="0.2">
      <c r="A549" s="474">
        <v>40259</v>
      </c>
      <c r="B549" s="475" t="s">
        <v>20911</v>
      </c>
      <c r="C549" s="476" t="s">
        <v>8740</v>
      </c>
      <c r="D549" s="477">
        <v>92.71</v>
      </c>
      <c r="E549" s="478"/>
    </row>
    <row r="550" spans="1:5" ht="30" customHeight="1" x14ac:dyDescent="0.2">
      <c r="A550" s="474">
        <v>40262</v>
      </c>
      <c r="B550" s="475" t="s">
        <v>20912</v>
      </c>
      <c r="C550" s="476" t="s">
        <v>8740</v>
      </c>
      <c r="D550" s="477">
        <v>101.59</v>
      </c>
      <c r="E550" s="478"/>
    </row>
    <row r="551" spans="1:5" ht="30" customHeight="1" x14ac:dyDescent="0.2">
      <c r="A551" s="474">
        <v>40260</v>
      </c>
      <c r="B551" s="475" t="s">
        <v>20913</v>
      </c>
      <c r="C551" s="476" t="s">
        <v>8740</v>
      </c>
      <c r="D551" s="477">
        <v>137.41999999999999</v>
      </c>
      <c r="E551" s="478"/>
    </row>
    <row r="552" spans="1:5" ht="30" customHeight="1" x14ac:dyDescent="0.2">
      <c r="A552" s="474">
        <v>40263</v>
      </c>
      <c r="B552" s="475" t="s">
        <v>20914</v>
      </c>
      <c r="C552" s="476" t="s">
        <v>8740</v>
      </c>
      <c r="D552" s="477">
        <v>146.30000000000001</v>
      </c>
      <c r="E552" s="478"/>
    </row>
    <row r="553" spans="1:5" ht="30" customHeight="1" x14ac:dyDescent="0.2">
      <c r="A553" s="474">
        <v>40267</v>
      </c>
      <c r="B553" s="475" t="s">
        <v>20915</v>
      </c>
      <c r="C553" s="476" t="s">
        <v>8740</v>
      </c>
      <c r="D553" s="477">
        <v>150.66</v>
      </c>
      <c r="E553" s="478"/>
    </row>
    <row r="554" spans="1:5" ht="30" customHeight="1" x14ac:dyDescent="0.2">
      <c r="A554" s="474">
        <v>40264</v>
      </c>
      <c r="B554" s="475" t="s">
        <v>20916</v>
      </c>
      <c r="C554" s="476" t="s">
        <v>8740</v>
      </c>
      <c r="D554" s="477">
        <v>141.78</v>
      </c>
      <c r="E554" s="478"/>
    </row>
    <row r="555" spans="1:5" ht="30" customHeight="1" x14ac:dyDescent="0.2">
      <c r="A555" s="474">
        <v>40268</v>
      </c>
      <c r="B555" s="475" t="s">
        <v>20917</v>
      </c>
      <c r="C555" s="476" t="s">
        <v>8740</v>
      </c>
      <c r="D555" s="477">
        <v>185.35</v>
      </c>
      <c r="E555" s="478"/>
    </row>
    <row r="556" spans="1:5" ht="30" customHeight="1" x14ac:dyDescent="0.2">
      <c r="A556" s="474">
        <v>40265</v>
      </c>
      <c r="B556" s="475" t="s">
        <v>20918</v>
      </c>
      <c r="C556" s="476" t="s">
        <v>8740</v>
      </c>
      <c r="D556" s="477">
        <v>176.47</v>
      </c>
      <c r="E556" s="478"/>
    </row>
    <row r="557" spans="1:5" ht="30" customHeight="1" x14ac:dyDescent="0.2">
      <c r="A557" s="474">
        <v>40269</v>
      </c>
      <c r="B557" s="475" t="s">
        <v>20919</v>
      </c>
      <c r="C557" s="476" t="s">
        <v>8740</v>
      </c>
      <c r="D557" s="477">
        <v>322.29000000000002</v>
      </c>
      <c r="E557" s="478"/>
    </row>
    <row r="558" spans="1:5" ht="30" customHeight="1" x14ac:dyDescent="0.2">
      <c r="A558" s="474">
        <v>40266</v>
      </c>
      <c r="B558" s="475" t="s">
        <v>20920</v>
      </c>
      <c r="C558" s="476" t="s">
        <v>8740</v>
      </c>
      <c r="D558" s="477">
        <v>313.41000000000003</v>
      </c>
      <c r="E558" s="478"/>
    </row>
    <row r="559" spans="1:5" ht="30" customHeight="1" x14ac:dyDescent="0.2">
      <c r="A559" s="474">
        <v>40276</v>
      </c>
      <c r="B559" s="475" t="s">
        <v>20921</v>
      </c>
      <c r="C559" s="476" t="s">
        <v>8740</v>
      </c>
      <c r="D559" s="477">
        <v>267.01</v>
      </c>
      <c r="E559" s="478"/>
    </row>
    <row r="560" spans="1:5" ht="30" customHeight="1" x14ac:dyDescent="0.2">
      <c r="A560" s="474">
        <v>40256</v>
      </c>
      <c r="B560" s="475" t="s">
        <v>20922</v>
      </c>
      <c r="C560" s="476" t="s">
        <v>8740</v>
      </c>
      <c r="D560" s="477">
        <v>92.71</v>
      </c>
      <c r="E560" s="478"/>
    </row>
    <row r="561" spans="1:5" ht="30" customHeight="1" x14ac:dyDescent="0.2">
      <c r="A561" s="474">
        <v>40257</v>
      </c>
      <c r="B561" s="475" t="s">
        <v>20923</v>
      </c>
      <c r="C561" s="476" t="s">
        <v>8740</v>
      </c>
      <c r="D561" s="477">
        <v>211.05</v>
      </c>
      <c r="E561" s="478"/>
    </row>
    <row r="562" spans="1:5" ht="30" customHeight="1" x14ac:dyDescent="0.2">
      <c r="A562" s="474">
        <v>40282</v>
      </c>
      <c r="B562" s="475" t="s">
        <v>20924</v>
      </c>
      <c r="C562" s="476" t="s">
        <v>8740</v>
      </c>
      <c r="D562" s="477">
        <v>12.72</v>
      </c>
      <c r="E562" s="478"/>
    </row>
    <row r="563" spans="1:5" ht="30" customHeight="1" x14ac:dyDescent="0.2">
      <c r="A563" s="474">
        <v>40285</v>
      </c>
      <c r="B563" s="475" t="s">
        <v>20925</v>
      </c>
      <c r="C563" s="476" t="s">
        <v>8740</v>
      </c>
      <c r="D563" s="477">
        <v>21.6</v>
      </c>
      <c r="E563" s="478"/>
    </row>
    <row r="564" spans="1:5" ht="30" customHeight="1" x14ac:dyDescent="0.2">
      <c r="A564" s="474">
        <v>40283</v>
      </c>
      <c r="B564" s="475" t="s">
        <v>20926</v>
      </c>
      <c r="C564" s="476" t="s">
        <v>8740</v>
      </c>
      <c r="D564" s="477">
        <v>14.01</v>
      </c>
      <c r="E564" s="478"/>
    </row>
    <row r="565" spans="1:5" ht="30" customHeight="1" x14ac:dyDescent="0.2">
      <c r="A565" s="474">
        <v>40286</v>
      </c>
      <c r="B565" s="475" t="s">
        <v>20927</v>
      </c>
      <c r="C565" s="476" t="s">
        <v>8740</v>
      </c>
      <c r="D565" s="477">
        <v>22.89</v>
      </c>
      <c r="E565" s="478"/>
    </row>
    <row r="566" spans="1:5" ht="30" customHeight="1" x14ac:dyDescent="0.2">
      <c r="A566" s="474">
        <v>40284</v>
      </c>
      <c r="B566" s="475" t="s">
        <v>20928</v>
      </c>
      <c r="C566" s="476" t="s">
        <v>8740</v>
      </c>
      <c r="D566" s="477">
        <v>16.48</v>
      </c>
      <c r="E566" s="478"/>
    </row>
    <row r="567" spans="1:5" ht="30" customHeight="1" x14ac:dyDescent="0.2">
      <c r="A567" s="474">
        <v>40287</v>
      </c>
      <c r="B567" s="475" t="s">
        <v>20929</v>
      </c>
      <c r="C567" s="476" t="s">
        <v>8740</v>
      </c>
      <c r="D567" s="477">
        <v>25.36</v>
      </c>
      <c r="E567" s="478"/>
    </row>
    <row r="568" spans="1:5" ht="30" customHeight="1" x14ac:dyDescent="0.2">
      <c r="A568" s="474">
        <v>40288</v>
      </c>
      <c r="B568" s="475" t="s">
        <v>20930</v>
      </c>
      <c r="C568" s="476" t="s">
        <v>8740</v>
      </c>
      <c r="D568" s="477">
        <v>23.35</v>
      </c>
      <c r="E568" s="478"/>
    </row>
    <row r="569" spans="1:5" ht="30" customHeight="1" x14ac:dyDescent="0.2">
      <c r="A569" s="474">
        <v>40291</v>
      </c>
      <c r="B569" s="475" t="s">
        <v>20931</v>
      </c>
      <c r="C569" s="476" t="s">
        <v>8740</v>
      </c>
      <c r="D569" s="477">
        <v>32.229999999999997</v>
      </c>
      <c r="E569" s="478"/>
    </row>
    <row r="570" spans="1:5" ht="30" customHeight="1" x14ac:dyDescent="0.2">
      <c r="A570" s="474">
        <v>40289</v>
      </c>
      <c r="B570" s="475" t="s">
        <v>20932</v>
      </c>
      <c r="C570" s="476" t="s">
        <v>8740</v>
      </c>
      <c r="D570" s="477">
        <v>28.02</v>
      </c>
      <c r="E570" s="478"/>
    </row>
    <row r="571" spans="1:5" ht="30" customHeight="1" x14ac:dyDescent="0.2">
      <c r="A571" s="474">
        <v>40292</v>
      </c>
      <c r="B571" s="475" t="s">
        <v>20933</v>
      </c>
      <c r="C571" s="476" t="s">
        <v>8740</v>
      </c>
      <c r="D571" s="477">
        <v>36.9</v>
      </c>
      <c r="E571" s="478"/>
    </row>
    <row r="572" spans="1:5" ht="30" customHeight="1" x14ac:dyDescent="0.2">
      <c r="A572" s="474">
        <v>40290</v>
      </c>
      <c r="B572" s="475" t="s">
        <v>20934</v>
      </c>
      <c r="C572" s="476" t="s">
        <v>8740</v>
      </c>
      <c r="D572" s="477">
        <v>35.03</v>
      </c>
      <c r="E572" s="478"/>
    </row>
    <row r="573" spans="1:5" ht="30" customHeight="1" x14ac:dyDescent="0.2">
      <c r="A573" s="474">
        <v>40293</v>
      </c>
      <c r="B573" s="475" t="s">
        <v>20935</v>
      </c>
      <c r="C573" s="476" t="s">
        <v>8740</v>
      </c>
      <c r="D573" s="477">
        <v>43.91</v>
      </c>
      <c r="E573" s="478"/>
    </row>
    <row r="574" spans="1:5" ht="30" customHeight="1" x14ac:dyDescent="0.2">
      <c r="A574" s="474">
        <v>40294</v>
      </c>
      <c r="B574" s="475" t="s">
        <v>20936</v>
      </c>
      <c r="C574" s="476" t="s">
        <v>8740</v>
      </c>
      <c r="D574" s="477">
        <v>132.85</v>
      </c>
      <c r="E574" s="478"/>
    </row>
    <row r="575" spans="1:5" ht="30" customHeight="1" x14ac:dyDescent="0.2">
      <c r="A575" s="474">
        <v>40297</v>
      </c>
      <c r="B575" s="475" t="s">
        <v>20937</v>
      </c>
      <c r="C575" s="476" t="s">
        <v>8740</v>
      </c>
      <c r="D575" s="477">
        <v>141.72999999999999</v>
      </c>
      <c r="E575" s="478"/>
    </row>
    <row r="576" spans="1:5" ht="30" customHeight="1" x14ac:dyDescent="0.2">
      <c r="A576" s="474">
        <v>40295</v>
      </c>
      <c r="B576" s="475" t="s">
        <v>20938</v>
      </c>
      <c r="C576" s="476" t="s">
        <v>8740</v>
      </c>
      <c r="D576" s="477">
        <v>148.69</v>
      </c>
      <c r="E576" s="478"/>
    </row>
    <row r="577" spans="1:5" ht="30" customHeight="1" x14ac:dyDescent="0.2">
      <c r="A577" s="474">
        <v>40298</v>
      </c>
      <c r="B577" s="475" t="s">
        <v>20939</v>
      </c>
      <c r="C577" s="476" t="s">
        <v>8740</v>
      </c>
      <c r="D577" s="477">
        <v>157.57</v>
      </c>
      <c r="E577" s="478"/>
    </row>
    <row r="578" spans="1:5" ht="30" customHeight="1" x14ac:dyDescent="0.2">
      <c r="A578" s="474">
        <v>40296</v>
      </c>
      <c r="B578" s="475" t="s">
        <v>20940</v>
      </c>
      <c r="C578" s="476" t="s">
        <v>8740</v>
      </c>
      <c r="D578" s="477">
        <v>177.63</v>
      </c>
      <c r="E578" s="478"/>
    </row>
    <row r="579" spans="1:5" ht="30" customHeight="1" x14ac:dyDescent="0.2">
      <c r="A579" s="474">
        <v>40299</v>
      </c>
      <c r="B579" s="475" t="s">
        <v>20941</v>
      </c>
      <c r="C579" s="476" t="s">
        <v>8740</v>
      </c>
      <c r="D579" s="477">
        <v>186.51</v>
      </c>
      <c r="E579" s="478"/>
    </row>
    <row r="580" spans="1:5" ht="30" customHeight="1" x14ac:dyDescent="0.25">
      <c r="A580" s="474">
        <v>40327</v>
      </c>
      <c r="B580" s="475" t="s">
        <v>20942</v>
      </c>
      <c r="C580" s="476" t="s">
        <v>8780</v>
      </c>
      <c r="D580" s="477">
        <v>190.82</v>
      </c>
      <c r="E580" s="475" t="s">
        <v>20424</v>
      </c>
    </row>
    <row r="581" spans="1:5" ht="30" customHeight="1" x14ac:dyDescent="0.25">
      <c r="A581" s="474">
        <v>40328</v>
      </c>
      <c r="B581" s="479" t="s">
        <v>20943</v>
      </c>
      <c r="C581" s="476" t="s">
        <v>8740</v>
      </c>
      <c r="D581" s="477">
        <v>119.42</v>
      </c>
      <c r="E581" s="475" t="s">
        <v>20424</v>
      </c>
    </row>
    <row r="582" spans="1:5" ht="30" customHeight="1" x14ac:dyDescent="0.25">
      <c r="A582" s="474">
        <v>43332</v>
      </c>
      <c r="B582" s="479" t="s">
        <v>20944</v>
      </c>
      <c r="C582" s="476" t="s">
        <v>20252</v>
      </c>
      <c r="D582" s="477">
        <v>6484.37</v>
      </c>
      <c r="E582" s="480"/>
    </row>
    <row r="583" spans="1:5" ht="30" customHeight="1" x14ac:dyDescent="0.25">
      <c r="A583" s="474">
        <v>40316</v>
      </c>
      <c r="B583" s="475" t="s">
        <v>20945</v>
      </c>
      <c r="C583" s="476" t="s">
        <v>8780</v>
      </c>
      <c r="D583" s="477">
        <v>73</v>
      </c>
      <c r="E583" s="475" t="s">
        <v>20424</v>
      </c>
    </row>
    <row r="584" spans="1:5" ht="30" customHeight="1" x14ac:dyDescent="0.25">
      <c r="A584" s="474">
        <v>40317</v>
      </c>
      <c r="B584" s="479" t="s">
        <v>20946</v>
      </c>
      <c r="C584" s="476" t="s">
        <v>8780</v>
      </c>
      <c r="D584" s="477">
        <v>63.02</v>
      </c>
      <c r="E584" s="475" t="s">
        <v>20424</v>
      </c>
    </row>
    <row r="585" spans="1:5" ht="30" customHeight="1" x14ac:dyDescent="0.2">
      <c r="A585" s="474">
        <v>40318</v>
      </c>
      <c r="B585" s="475" t="s">
        <v>20947</v>
      </c>
      <c r="C585" s="476" t="s">
        <v>8780</v>
      </c>
      <c r="D585" s="477">
        <v>8.19</v>
      </c>
      <c r="E585" s="478"/>
    </row>
    <row r="586" spans="1:5" ht="30" customHeight="1" x14ac:dyDescent="0.25">
      <c r="A586" s="474">
        <v>40311</v>
      </c>
      <c r="B586" s="479" t="s">
        <v>20948</v>
      </c>
      <c r="C586" s="476" t="s">
        <v>8780</v>
      </c>
      <c r="D586" s="477">
        <v>109.64</v>
      </c>
      <c r="E586" s="475" t="s">
        <v>20424</v>
      </c>
    </row>
    <row r="587" spans="1:5" ht="30" customHeight="1" x14ac:dyDescent="0.25">
      <c r="A587" s="474">
        <v>40312</v>
      </c>
      <c r="B587" s="479" t="s">
        <v>20949</v>
      </c>
      <c r="C587" s="476" t="s">
        <v>8780</v>
      </c>
      <c r="D587" s="477">
        <v>91.85</v>
      </c>
      <c r="E587" s="475" t="s">
        <v>20424</v>
      </c>
    </row>
    <row r="588" spans="1:5" ht="30" customHeight="1" x14ac:dyDescent="0.25">
      <c r="A588" s="474">
        <v>40313</v>
      </c>
      <c r="B588" s="479" t="s">
        <v>20950</v>
      </c>
      <c r="C588" s="476" t="s">
        <v>8780</v>
      </c>
      <c r="D588" s="477">
        <v>78.06</v>
      </c>
      <c r="E588" s="475" t="s">
        <v>20424</v>
      </c>
    </row>
    <row r="589" spans="1:5" ht="30" customHeight="1" x14ac:dyDescent="0.25">
      <c r="A589" s="474">
        <v>40310</v>
      </c>
      <c r="B589" s="479" t="s">
        <v>20951</v>
      </c>
      <c r="C589" s="476" t="s">
        <v>8780</v>
      </c>
      <c r="D589" s="477">
        <v>160.52000000000001</v>
      </c>
      <c r="E589" s="475" t="s">
        <v>20424</v>
      </c>
    </row>
    <row r="590" spans="1:5" ht="30" customHeight="1" x14ac:dyDescent="0.25">
      <c r="A590" s="474">
        <v>40748</v>
      </c>
      <c r="B590" s="479" t="s">
        <v>20952</v>
      </c>
      <c r="C590" s="476" t="s">
        <v>8780</v>
      </c>
      <c r="D590" s="477">
        <v>283.64999999999998</v>
      </c>
      <c r="E590" s="480"/>
    </row>
    <row r="591" spans="1:5" ht="30" customHeight="1" x14ac:dyDescent="0.25">
      <c r="A591" s="474">
        <v>40726</v>
      </c>
      <c r="B591" s="479" t="s">
        <v>20953</v>
      </c>
      <c r="C591" s="476" t="s">
        <v>8740</v>
      </c>
      <c r="D591" s="477">
        <v>568.63</v>
      </c>
      <c r="E591" s="475" t="s">
        <v>20424</v>
      </c>
    </row>
    <row r="592" spans="1:5" ht="30" customHeight="1" x14ac:dyDescent="0.25">
      <c r="A592" s="474">
        <v>40725</v>
      </c>
      <c r="B592" s="475" t="s">
        <v>20954</v>
      </c>
      <c r="C592" s="476" t="s">
        <v>8740</v>
      </c>
      <c r="D592" s="477">
        <v>564.95000000000005</v>
      </c>
      <c r="E592" s="475" t="s">
        <v>20424</v>
      </c>
    </row>
    <row r="593" spans="1:5" ht="30" customHeight="1" x14ac:dyDescent="0.25">
      <c r="A593" s="474">
        <v>41394</v>
      </c>
      <c r="B593" s="479" t="s">
        <v>20955</v>
      </c>
      <c r="C593" s="476" t="s">
        <v>8780</v>
      </c>
      <c r="D593" s="477">
        <v>22.02</v>
      </c>
      <c r="E593" s="480"/>
    </row>
    <row r="594" spans="1:5" ht="30" customHeight="1" x14ac:dyDescent="0.25">
      <c r="A594" s="474">
        <v>41393</v>
      </c>
      <c r="B594" s="479" t="s">
        <v>20956</v>
      </c>
      <c r="C594" s="476" t="s">
        <v>8780</v>
      </c>
      <c r="D594" s="477">
        <v>30.6</v>
      </c>
      <c r="E594" s="480"/>
    </row>
    <row r="595" spans="1:5" ht="30" customHeight="1" x14ac:dyDescent="0.25">
      <c r="A595" s="474">
        <v>41391</v>
      </c>
      <c r="B595" s="479" t="s">
        <v>20957</v>
      </c>
      <c r="C595" s="476" t="s">
        <v>8780</v>
      </c>
      <c r="D595" s="477">
        <v>63.09</v>
      </c>
      <c r="E595" s="480"/>
    </row>
    <row r="596" spans="1:5" ht="30" customHeight="1" x14ac:dyDescent="0.25">
      <c r="A596" s="474">
        <v>41392</v>
      </c>
      <c r="B596" s="479" t="s">
        <v>20958</v>
      </c>
      <c r="C596" s="476" t="s">
        <v>8780</v>
      </c>
      <c r="D596" s="477">
        <v>35.090000000000003</v>
      </c>
      <c r="E596" s="480"/>
    </row>
    <row r="597" spans="1:5" ht="30" customHeight="1" x14ac:dyDescent="0.2">
      <c r="A597" s="474">
        <v>41197</v>
      </c>
      <c r="B597" s="475" t="s">
        <v>20959</v>
      </c>
      <c r="C597" s="476" t="s">
        <v>8780</v>
      </c>
      <c r="D597" s="477">
        <v>38.33</v>
      </c>
      <c r="E597" s="478"/>
    </row>
    <row r="598" spans="1:5" ht="30" customHeight="1" x14ac:dyDescent="0.25">
      <c r="A598" s="474">
        <v>40709</v>
      </c>
      <c r="B598" s="479" t="s">
        <v>20960</v>
      </c>
      <c r="C598" s="476" t="s">
        <v>8780</v>
      </c>
      <c r="D598" s="477">
        <v>17.5</v>
      </c>
      <c r="E598" s="480"/>
    </row>
    <row r="599" spans="1:5" ht="30" customHeight="1" x14ac:dyDescent="0.25">
      <c r="A599" s="474">
        <v>40721</v>
      </c>
      <c r="B599" s="475" t="s">
        <v>20961</v>
      </c>
      <c r="C599" s="476" t="s">
        <v>8740</v>
      </c>
      <c r="D599" s="477">
        <v>132</v>
      </c>
      <c r="E599" s="475" t="s">
        <v>20424</v>
      </c>
    </row>
    <row r="600" spans="1:5" ht="30" customHeight="1" x14ac:dyDescent="0.2">
      <c r="A600" s="474">
        <v>40396</v>
      </c>
      <c r="B600" s="475" t="s">
        <v>20962</v>
      </c>
      <c r="C600" s="476" t="s">
        <v>8780</v>
      </c>
      <c r="D600" s="477">
        <v>34.44</v>
      </c>
      <c r="E600" s="478"/>
    </row>
    <row r="601" spans="1:5" ht="30" customHeight="1" x14ac:dyDescent="0.2">
      <c r="A601" s="474">
        <v>40744</v>
      </c>
      <c r="B601" s="475" t="s">
        <v>20963</v>
      </c>
      <c r="C601" s="476" t="s">
        <v>8808</v>
      </c>
      <c r="D601" s="477">
        <v>30.87</v>
      </c>
      <c r="E601" s="478"/>
    </row>
    <row r="602" spans="1:5" ht="30" customHeight="1" x14ac:dyDescent="0.2">
      <c r="A602" s="474">
        <v>40746</v>
      </c>
      <c r="B602" s="475" t="s">
        <v>20964</v>
      </c>
      <c r="C602" s="476" t="s">
        <v>8808</v>
      </c>
      <c r="D602" s="477">
        <v>60.1</v>
      </c>
      <c r="E602" s="478"/>
    </row>
    <row r="603" spans="1:5" ht="30" customHeight="1" x14ac:dyDescent="0.2">
      <c r="A603" s="474">
        <v>40743</v>
      </c>
      <c r="B603" s="475" t="s">
        <v>20965</v>
      </c>
      <c r="C603" s="476" t="s">
        <v>8808</v>
      </c>
      <c r="D603" s="477">
        <v>16.25</v>
      </c>
      <c r="E603" s="478"/>
    </row>
    <row r="604" spans="1:5" ht="30" customHeight="1" x14ac:dyDescent="0.2">
      <c r="A604" s="474">
        <v>40745</v>
      </c>
      <c r="B604" s="475" t="s">
        <v>20966</v>
      </c>
      <c r="C604" s="476" t="s">
        <v>8808</v>
      </c>
      <c r="D604" s="477">
        <v>45.5</v>
      </c>
      <c r="E604" s="478"/>
    </row>
    <row r="605" spans="1:5" ht="30" customHeight="1" x14ac:dyDescent="0.2">
      <c r="A605" s="474">
        <v>40397</v>
      </c>
      <c r="B605" s="475" t="s">
        <v>20967</v>
      </c>
      <c r="C605" s="476" t="s">
        <v>8780</v>
      </c>
      <c r="D605" s="477">
        <v>86.63</v>
      </c>
      <c r="E605" s="478"/>
    </row>
    <row r="606" spans="1:5" ht="30" customHeight="1" x14ac:dyDescent="0.2">
      <c r="A606" s="474">
        <v>41221</v>
      </c>
      <c r="B606" s="475" t="s">
        <v>20968</v>
      </c>
      <c r="C606" s="476" t="s">
        <v>8780</v>
      </c>
      <c r="D606" s="477">
        <v>4.25</v>
      </c>
      <c r="E606" s="478"/>
    </row>
    <row r="607" spans="1:5" ht="30" customHeight="1" x14ac:dyDescent="0.25">
      <c r="A607" s="474">
        <v>41401</v>
      </c>
      <c r="B607" s="479" t="s">
        <v>20969</v>
      </c>
      <c r="C607" s="476" t="s">
        <v>8780</v>
      </c>
      <c r="D607" s="477">
        <v>8.7799999999999994</v>
      </c>
      <c r="E607" s="480"/>
    </row>
    <row r="608" spans="1:5" ht="30" customHeight="1" x14ac:dyDescent="0.2">
      <c r="A608" s="474">
        <v>40714</v>
      </c>
      <c r="B608" s="475" t="s">
        <v>20970</v>
      </c>
      <c r="C608" s="476" t="s">
        <v>8780</v>
      </c>
      <c r="D608" s="477">
        <v>12.61</v>
      </c>
      <c r="E608" s="478"/>
    </row>
    <row r="609" spans="1:5" ht="30" customHeight="1" x14ac:dyDescent="0.2">
      <c r="A609" s="474">
        <v>40660</v>
      </c>
      <c r="B609" s="475" t="s">
        <v>20971</v>
      </c>
      <c r="C609" s="476" t="s">
        <v>8808</v>
      </c>
      <c r="D609" s="477">
        <v>54.87</v>
      </c>
      <c r="E609" s="478"/>
    </row>
    <row r="610" spans="1:5" ht="30" customHeight="1" x14ac:dyDescent="0.2">
      <c r="A610" s="474">
        <v>40661</v>
      </c>
      <c r="B610" s="475" t="s">
        <v>20972</v>
      </c>
      <c r="C610" s="476" t="s">
        <v>8808</v>
      </c>
      <c r="D610" s="477">
        <v>108.88</v>
      </c>
      <c r="E610" s="478"/>
    </row>
    <row r="611" spans="1:5" ht="30" customHeight="1" x14ac:dyDescent="0.2">
      <c r="A611" s="474">
        <v>40662</v>
      </c>
      <c r="B611" s="475" t="s">
        <v>20973</v>
      </c>
      <c r="C611" s="476" t="s">
        <v>8808</v>
      </c>
      <c r="D611" s="477">
        <v>58.28</v>
      </c>
      <c r="E611" s="478"/>
    </row>
    <row r="612" spans="1:5" ht="30" customHeight="1" x14ac:dyDescent="0.25">
      <c r="A612" s="474">
        <v>40663</v>
      </c>
      <c r="B612" s="475" t="s">
        <v>20974</v>
      </c>
      <c r="C612" s="476" t="s">
        <v>8808</v>
      </c>
      <c r="D612" s="477">
        <v>56.23</v>
      </c>
      <c r="E612" s="475" t="s">
        <v>20424</v>
      </c>
    </row>
    <row r="613" spans="1:5" ht="30" customHeight="1" x14ac:dyDescent="0.2">
      <c r="A613" s="474">
        <v>40659</v>
      </c>
      <c r="B613" s="475" t="s">
        <v>20975</v>
      </c>
      <c r="C613" s="476" t="s">
        <v>8808</v>
      </c>
      <c r="D613" s="477">
        <v>50.16</v>
      </c>
      <c r="E613" s="478"/>
    </row>
    <row r="614" spans="1:5" ht="30" customHeight="1" x14ac:dyDescent="0.25">
      <c r="A614" s="474">
        <v>41024</v>
      </c>
      <c r="B614" s="479" t="s">
        <v>20976</v>
      </c>
      <c r="C614" s="476" t="s">
        <v>8808</v>
      </c>
      <c r="D614" s="477">
        <v>20.7</v>
      </c>
      <c r="E614" s="480"/>
    </row>
    <row r="615" spans="1:5" ht="30" customHeight="1" x14ac:dyDescent="0.2">
      <c r="A615" s="474">
        <v>40657</v>
      </c>
      <c r="B615" s="475" t="s">
        <v>20977</v>
      </c>
      <c r="C615" s="476" t="s">
        <v>8808</v>
      </c>
      <c r="D615" s="477">
        <v>193.23</v>
      </c>
      <c r="E615" s="478"/>
    </row>
    <row r="616" spans="1:5" ht="30" customHeight="1" x14ac:dyDescent="0.25">
      <c r="A616" s="474">
        <v>41395</v>
      </c>
      <c r="B616" s="475" t="s">
        <v>20978</v>
      </c>
      <c r="C616" s="476" t="s">
        <v>8780</v>
      </c>
      <c r="D616" s="477">
        <v>794.48</v>
      </c>
      <c r="E616" s="475" t="s">
        <v>20424</v>
      </c>
    </row>
    <row r="617" spans="1:5" ht="30" customHeight="1" x14ac:dyDescent="0.25">
      <c r="A617" s="474">
        <v>41396</v>
      </c>
      <c r="B617" s="479" t="s">
        <v>20979</v>
      </c>
      <c r="C617" s="476" t="s">
        <v>8780</v>
      </c>
      <c r="D617" s="477">
        <v>952.7</v>
      </c>
      <c r="E617" s="475" t="s">
        <v>20424</v>
      </c>
    </row>
    <row r="618" spans="1:5" ht="30" customHeight="1" x14ac:dyDescent="0.25">
      <c r="A618" s="474">
        <v>41397</v>
      </c>
      <c r="B618" s="479" t="s">
        <v>20980</v>
      </c>
      <c r="C618" s="476" t="s">
        <v>8780</v>
      </c>
      <c r="D618" s="477">
        <v>926.88</v>
      </c>
      <c r="E618" s="475" t="s">
        <v>20424</v>
      </c>
    </row>
    <row r="619" spans="1:5" ht="30" customHeight="1" x14ac:dyDescent="0.25">
      <c r="A619" s="474">
        <v>41398</v>
      </c>
      <c r="B619" s="479" t="s">
        <v>20981</v>
      </c>
      <c r="C619" s="476" t="s">
        <v>8780</v>
      </c>
      <c r="D619" s="477">
        <v>997.72</v>
      </c>
      <c r="E619" s="475" t="s">
        <v>20424</v>
      </c>
    </row>
    <row r="620" spans="1:5" ht="30" customHeight="1" x14ac:dyDescent="0.25">
      <c r="A620" s="474">
        <v>41399</v>
      </c>
      <c r="B620" s="479" t="s">
        <v>20982</v>
      </c>
      <c r="C620" s="476" t="s">
        <v>8780</v>
      </c>
      <c r="D620" s="477">
        <v>1007.53</v>
      </c>
      <c r="E620" s="475" t="s">
        <v>20424</v>
      </c>
    </row>
    <row r="621" spans="1:5" ht="30" customHeight="1" x14ac:dyDescent="0.25">
      <c r="A621" s="474">
        <v>40654</v>
      </c>
      <c r="B621" s="479" t="s">
        <v>20983</v>
      </c>
      <c r="C621" s="476" t="s">
        <v>17835</v>
      </c>
      <c r="D621" s="477">
        <v>636.39</v>
      </c>
      <c r="E621" s="475" t="s">
        <v>20424</v>
      </c>
    </row>
    <row r="622" spans="1:5" ht="30" customHeight="1" x14ac:dyDescent="0.25">
      <c r="A622" s="474">
        <v>40653</v>
      </c>
      <c r="B622" s="475" t="s">
        <v>20984</v>
      </c>
      <c r="C622" s="476" t="s">
        <v>17835</v>
      </c>
      <c r="D622" s="477">
        <v>697.85</v>
      </c>
      <c r="E622" s="475" t="s">
        <v>20424</v>
      </c>
    </row>
    <row r="623" spans="1:5" ht="30" customHeight="1" x14ac:dyDescent="0.25">
      <c r="A623" s="474">
        <v>41337</v>
      </c>
      <c r="B623" s="475" t="s">
        <v>20985</v>
      </c>
      <c r="C623" s="476" t="s">
        <v>17835</v>
      </c>
      <c r="D623" s="477">
        <v>286.32</v>
      </c>
      <c r="E623" s="475" t="s">
        <v>20424</v>
      </c>
    </row>
    <row r="624" spans="1:5" ht="30" customHeight="1" x14ac:dyDescent="0.2">
      <c r="A624" s="474">
        <v>40719</v>
      </c>
      <c r="B624" s="475" t="s">
        <v>20986</v>
      </c>
      <c r="C624" s="476" t="s">
        <v>8740</v>
      </c>
      <c r="D624" s="477">
        <v>56.44</v>
      </c>
      <c r="E624" s="478"/>
    </row>
    <row r="625" spans="1:5" ht="30" customHeight="1" x14ac:dyDescent="0.25">
      <c r="A625" s="474">
        <v>41019</v>
      </c>
      <c r="B625" s="479" t="s">
        <v>20987</v>
      </c>
      <c r="C625" s="476" t="s">
        <v>8808</v>
      </c>
      <c r="D625" s="477">
        <v>737.07</v>
      </c>
      <c r="E625" s="480"/>
    </row>
    <row r="626" spans="1:5" ht="30" customHeight="1" x14ac:dyDescent="0.25">
      <c r="A626" s="474">
        <v>40557</v>
      </c>
      <c r="B626" s="479" t="s">
        <v>20988</v>
      </c>
      <c r="C626" s="476" t="s">
        <v>17835</v>
      </c>
      <c r="D626" s="477">
        <v>108</v>
      </c>
      <c r="E626" s="475" t="s">
        <v>20424</v>
      </c>
    </row>
    <row r="627" spans="1:5" ht="30" customHeight="1" x14ac:dyDescent="0.2">
      <c r="A627" s="474">
        <v>40391</v>
      </c>
      <c r="B627" s="475" t="s">
        <v>20989</v>
      </c>
      <c r="C627" s="476" t="s">
        <v>8780</v>
      </c>
      <c r="D627" s="477">
        <v>4.47</v>
      </c>
      <c r="E627" s="478"/>
    </row>
    <row r="628" spans="1:5" ht="30" customHeight="1" x14ac:dyDescent="0.2">
      <c r="A628" s="474">
        <v>40380</v>
      </c>
      <c r="B628" s="475" t="s">
        <v>20990</v>
      </c>
      <c r="C628" s="476" t="s">
        <v>8780</v>
      </c>
      <c r="D628" s="477">
        <v>62.41</v>
      </c>
      <c r="E628" s="478"/>
    </row>
    <row r="629" spans="1:5" ht="30" customHeight="1" x14ac:dyDescent="0.2">
      <c r="A629" s="474">
        <v>40399</v>
      </c>
      <c r="B629" s="475" t="s">
        <v>20991</v>
      </c>
      <c r="C629" s="476" t="s">
        <v>8780</v>
      </c>
      <c r="D629" s="477">
        <v>193.48</v>
      </c>
      <c r="E629" s="478"/>
    </row>
    <row r="630" spans="1:5" ht="30" customHeight="1" x14ac:dyDescent="0.2">
      <c r="A630" s="474">
        <v>41028</v>
      </c>
      <c r="B630" s="475" t="s">
        <v>20992</v>
      </c>
      <c r="C630" s="476" t="s">
        <v>8780</v>
      </c>
      <c r="D630" s="477">
        <v>3.44</v>
      </c>
      <c r="E630" s="478"/>
    </row>
    <row r="631" spans="1:5" ht="30" customHeight="1" x14ac:dyDescent="0.2">
      <c r="A631" s="474">
        <v>41167</v>
      </c>
      <c r="B631" s="475" t="s">
        <v>20993</v>
      </c>
      <c r="C631" s="476" t="s">
        <v>17835</v>
      </c>
      <c r="D631" s="477">
        <v>2660.83</v>
      </c>
      <c r="E631" s="478"/>
    </row>
    <row r="632" spans="1:5" ht="30" customHeight="1" x14ac:dyDescent="0.2">
      <c r="A632" s="474">
        <v>41168</v>
      </c>
      <c r="B632" s="475" t="s">
        <v>20994</v>
      </c>
      <c r="C632" s="476" t="s">
        <v>17835</v>
      </c>
      <c r="D632" s="477">
        <v>3070.77</v>
      </c>
      <c r="E632" s="478"/>
    </row>
    <row r="633" spans="1:5" ht="30" customHeight="1" x14ac:dyDescent="0.25">
      <c r="A633" s="474">
        <v>40570</v>
      </c>
      <c r="B633" s="475" t="s">
        <v>20995</v>
      </c>
      <c r="C633" s="476" t="s">
        <v>17835</v>
      </c>
      <c r="D633" s="477">
        <v>10708.5</v>
      </c>
      <c r="E633" s="475" t="s">
        <v>20424</v>
      </c>
    </row>
    <row r="634" spans="1:5" ht="30" customHeight="1" x14ac:dyDescent="0.2">
      <c r="A634" s="474">
        <v>41115</v>
      </c>
      <c r="B634" s="475" t="s">
        <v>20996</v>
      </c>
      <c r="C634" s="476" t="s">
        <v>17835</v>
      </c>
      <c r="D634" s="477">
        <v>1531.04</v>
      </c>
      <c r="E634" s="478"/>
    </row>
    <row r="635" spans="1:5" ht="30" customHeight="1" x14ac:dyDescent="0.2">
      <c r="A635" s="474">
        <v>41116</v>
      </c>
      <c r="B635" s="475" t="s">
        <v>20997</v>
      </c>
      <c r="C635" s="476" t="s">
        <v>17835</v>
      </c>
      <c r="D635" s="477">
        <v>1948.11</v>
      </c>
      <c r="E635" s="478"/>
    </row>
    <row r="636" spans="1:5" ht="30" customHeight="1" x14ac:dyDescent="0.2">
      <c r="A636" s="474">
        <v>41117</v>
      </c>
      <c r="B636" s="475" t="s">
        <v>20998</v>
      </c>
      <c r="C636" s="476" t="s">
        <v>17835</v>
      </c>
      <c r="D636" s="477">
        <v>2359.6999999999998</v>
      </c>
      <c r="E636" s="478"/>
    </row>
    <row r="637" spans="1:5" ht="30" customHeight="1" x14ac:dyDescent="0.25">
      <c r="A637" s="474">
        <v>40572</v>
      </c>
      <c r="B637" s="475" t="s">
        <v>20999</v>
      </c>
      <c r="C637" s="476" t="s">
        <v>17835</v>
      </c>
      <c r="D637" s="477">
        <v>17549.34</v>
      </c>
      <c r="E637" s="475" t="s">
        <v>20424</v>
      </c>
    </row>
    <row r="638" spans="1:5" ht="30" customHeight="1" x14ac:dyDescent="0.25">
      <c r="A638" s="474">
        <v>40553</v>
      </c>
      <c r="B638" s="479" t="s">
        <v>21000</v>
      </c>
      <c r="C638" s="476" t="s">
        <v>17835</v>
      </c>
      <c r="D638" s="477">
        <v>3999.7</v>
      </c>
      <c r="E638" s="475" t="s">
        <v>20424</v>
      </c>
    </row>
    <row r="639" spans="1:5" ht="30" customHeight="1" x14ac:dyDescent="0.25">
      <c r="A639" s="474">
        <v>40554</v>
      </c>
      <c r="B639" s="479" t="s">
        <v>21001</v>
      </c>
      <c r="C639" s="476" t="s">
        <v>17835</v>
      </c>
      <c r="D639" s="477">
        <v>4424.57</v>
      </c>
      <c r="E639" s="475" t="s">
        <v>20424</v>
      </c>
    </row>
    <row r="640" spans="1:5" ht="30" customHeight="1" x14ac:dyDescent="0.25">
      <c r="A640" s="474">
        <v>40555</v>
      </c>
      <c r="B640" s="479" t="s">
        <v>21002</v>
      </c>
      <c r="C640" s="476" t="s">
        <v>17835</v>
      </c>
      <c r="D640" s="477">
        <v>4849.3900000000003</v>
      </c>
      <c r="E640" s="475" t="s">
        <v>20424</v>
      </c>
    </row>
    <row r="641" spans="1:5" ht="30" customHeight="1" x14ac:dyDescent="0.25">
      <c r="A641" s="474">
        <v>40556</v>
      </c>
      <c r="B641" s="479" t="s">
        <v>21003</v>
      </c>
      <c r="C641" s="476" t="s">
        <v>17835</v>
      </c>
      <c r="D641" s="477">
        <v>5274.28</v>
      </c>
      <c r="E641" s="475" t="s">
        <v>20424</v>
      </c>
    </row>
    <row r="642" spans="1:5" ht="30" customHeight="1" x14ac:dyDescent="0.25">
      <c r="A642" s="474">
        <v>41086</v>
      </c>
      <c r="B642" s="479" t="s">
        <v>21004</v>
      </c>
      <c r="C642" s="476" t="s">
        <v>8780</v>
      </c>
      <c r="D642" s="477">
        <v>10.4</v>
      </c>
      <c r="E642" s="480"/>
    </row>
    <row r="643" spans="1:5" ht="30" customHeight="1" x14ac:dyDescent="0.25">
      <c r="A643" s="474">
        <v>41021</v>
      </c>
      <c r="B643" s="479" t="s">
        <v>21005</v>
      </c>
      <c r="C643" s="476" t="s">
        <v>8780</v>
      </c>
      <c r="D643" s="477">
        <v>8.34</v>
      </c>
      <c r="E643" s="480"/>
    </row>
    <row r="644" spans="1:5" ht="30" customHeight="1" x14ac:dyDescent="0.25">
      <c r="A644" s="474">
        <v>40304</v>
      </c>
      <c r="B644" s="475" t="s">
        <v>21006</v>
      </c>
      <c r="C644" s="476" t="s">
        <v>8740</v>
      </c>
      <c r="D644" s="477">
        <v>55.39</v>
      </c>
      <c r="E644" s="475" t="s">
        <v>20424</v>
      </c>
    </row>
    <row r="645" spans="1:5" ht="30" customHeight="1" x14ac:dyDescent="0.2">
      <c r="A645" s="474">
        <v>40302</v>
      </c>
      <c r="B645" s="475" t="s">
        <v>21007</v>
      </c>
      <c r="C645" s="476" t="s">
        <v>8740</v>
      </c>
      <c r="D645" s="477">
        <v>66.209999999999994</v>
      </c>
      <c r="E645" s="478"/>
    </row>
    <row r="646" spans="1:5" ht="30" customHeight="1" x14ac:dyDescent="0.2">
      <c r="A646" s="474">
        <v>40301</v>
      </c>
      <c r="B646" s="475" t="s">
        <v>21008</v>
      </c>
      <c r="C646" s="476" t="s">
        <v>8740</v>
      </c>
      <c r="D646" s="477">
        <v>96.01</v>
      </c>
      <c r="E646" s="478"/>
    </row>
    <row r="647" spans="1:5" ht="30" customHeight="1" x14ac:dyDescent="0.2">
      <c r="A647" s="474">
        <v>40303</v>
      </c>
      <c r="B647" s="475" t="s">
        <v>21009</v>
      </c>
      <c r="C647" s="476" t="s">
        <v>8740</v>
      </c>
      <c r="D647" s="477">
        <v>41.83</v>
      </c>
      <c r="E647" s="478"/>
    </row>
    <row r="648" spans="1:5" ht="30" customHeight="1" x14ac:dyDescent="0.25">
      <c r="A648" s="474">
        <v>40559</v>
      </c>
      <c r="B648" s="475" t="s">
        <v>21010</v>
      </c>
      <c r="C648" s="476" t="s">
        <v>17835</v>
      </c>
      <c r="D648" s="477">
        <v>848.16</v>
      </c>
      <c r="E648" s="475" t="s">
        <v>20424</v>
      </c>
    </row>
    <row r="649" spans="1:5" ht="30" customHeight="1" x14ac:dyDescent="0.2">
      <c r="A649" s="474">
        <v>41224</v>
      </c>
      <c r="B649" s="475" t="s">
        <v>21011</v>
      </c>
      <c r="C649" s="476" t="s">
        <v>8808</v>
      </c>
      <c r="D649" s="477">
        <v>17.22</v>
      </c>
      <c r="E649" s="478"/>
    </row>
    <row r="650" spans="1:5" ht="30" customHeight="1" x14ac:dyDescent="0.2">
      <c r="A650" s="474">
        <v>41225</v>
      </c>
      <c r="B650" s="475" t="s">
        <v>21012</v>
      </c>
      <c r="C650" s="476" t="s">
        <v>8808</v>
      </c>
      <c r="D650" s="477">
        <v>20.61</v>
      </c>
      <c r="E650" s="478"/>
    </row>
    <row r="651" spans="1:5" ht="30" customHeight="1" x14ac:dyDescent="0.2">
      <c r="A651" s="474">
        <v>41226</v>
      </c>
      <c r="B651" s="475" t="s">
        <v>21013</v>
      </c>
      <c r="C651" s="476" t="s">
        <v>8808</v>
      </c>
      <c r="D651" s="477">
        <v>26.3</v>
      </c>
      <c r="E651" s="478"/>
    </row>
    <row r="652" spans="1:5" ht="30" customHeight="1" x14ac:dyDescent="0.2">
      <c r="A652" s="474">
        <v>41060</v>
      </c>
      <c r="B652" s="475" t="s">
        <v>21014</v>
      </c>
      <c r="C652" s="476" t="s">
        <v>8808</v>
      </c>
      <c r="D652" s="477">
        <v>78.42</v>
      </c>
      <c r="E652" s="478"/>
    </row>
    <row r="653" spans="1:5" ht="30" customHeight="1" x14ac:dyDescent="0.2">
      <c r="A653" s="474">
        <v>41059</v>
      </c>
      <c r="B653" s="475" t="s">
        <v>21015</v>
      </c>
      <c r="C653" s="476" t="s">
        <v>8808</v>
      </c>
      <c r="D653" s="477">
        <v>108.43</v>
      </c>
      <c r="E653" s="478"/>
    </row>
    <row r="654" spans="1:5" ht="30" customHeight="1" x14ac:dyDescent="0.2">
      <c r="A654" s="474">
        <v>40567</v>
      </c>
      <c r="B654" s="475" t="s">
        <v>21016</v>
      </c>
      <c r="C654" s="476" t="s">
        <v>8808</v>
      </c>
      <c r="D654" s="477">
        <v>77.599999999999994</v>
      </c>
      <c r="E654" s="478"/>
    </row>
    <row r="655" spans="1:5" ht="30" customHeight="1" x14ac:dyDescent="0.2">
      <c r="A655" s="474">
        <v>40747</v>
      </c>
      <c r="B655" s="475" t="s">
        <v>21017</v>
      </c>
      <c r="C655" s="476" t="s">
        <v>8808</v>
      </c>
      <c r="D655" s="477">
        <v>127.32</v>
      </c>
      <c r="E655" s="478"/>
    </row>
    <row r="656" spans="1:5" ht="30" customHeight="1" x14ac:dyDescent="0.25">
      <c r="A656" s="474">
        <v>40727</v>
      </c>
      <c r="B656" s="475" t="s">
        <v>21018</v>
      </c>
      <c r="C656" s="476" t="s">
        <v>8740</v>
      </c>
      <c r="D656" s="477">
        <v>319.39</v>
      </c>
      <c r="E656" s="475" t="s">
        <v>20424</v>
      </c>
    </row>
    <row r="657" spans="1:5" ht="30" customHeight="1" x14ac:dyDescent="0.25">
      <c r="A657" s="474">
        <v>41264</v>
      </c>
      <c r="B657" s="475" t="s">
        <v>21019</v>
      </c>
      <c r="C657" s="476" t="s">
        <v>8740</v>
      </c>
      <c r="D657" s="477">
        <v>407.71</v>
      </c>
      <c r="E657" s="475" t="s">
        <v>20424</v>
      </c>
    </row>
    <row r="658" spans="1:5" ht="30" customHeight="1" x14ac:dyDescent="0.2">
      <c r="A658" s="474">
        <v>41239</v>
      </c>
      <c r="B658" s="475" t="s">
        <v>21020</v>
      </c>
      <c r="C658" s="476" t="s">
        <v>8740</v>
      </c>
      <c r="D658" s="477">
        <v>94.35</v>
      </c>
      <c r="E658" s="478"/>
    </row>
    <row r="659" spans="1:5" ht="30" customHeight="1" x14ac:dyDescent="0.2">
      <c r="A659" s="474">
        <v>40688</v>
      </c>
      <c r="B659" s="475" t="s">
        <v>21021</v>
      </c>
      <c r="C659" s="476" t="s">
        <v>17835</v>
      </c>
      <c r="D659" s="477">
        <v>300.19</v>
      </c>
      <c r="E659" s="478"/>
    </row>
    <row r="660" spans="1:5" ht="30" customHeight="1" x14ac:dyDescent="0.2">
      <c r="A660" s="474">
        <v>40690</v>
      </c>
      <c r="B660" s="475" t="s">
        <v>21022</v>
      </c>
      <c r="C660" s="476" t="s">
        <v>17835</v>
      </c>
      <c r="D660" s="477">
        <v>1424.06</v>
      </c>
      <c r="E660" s="478"/>
    </row>
    <row r="661" spans="1:5" ht="30" customHeight="1" x14ac:dyDescent="0.2">
      <c r="A661" s="474">
        <v>40691</v>
      </c>
      <c r="B661" s="475" t="s">
        <v>21023</v>
      </c>
      <c r="C661" s="476" t="s">
        <v>17835</v>
      </c>
      <c r="D661" s="477">
        <v>1702</v>
      </c>
      <c r="E661" s="478"/>
    </row>
    <row r="662" spans="1:5" ht="30" customHeight="1" x14ac:dyDescent="0.2">
      <c r="A662" s="474">
        <v>40689</v>
      </c>
      <c r="B662" s="475" t="s">
        <v>21024</v>
      </c>
      <c r="C662" s="476" t="s">
        <v>17835</v>
      </c>
      <c r="D662" s="477">
        <v>748.09</v>
      </c>
      <c r="E662" s="478"/>
    </row>
    <row r="663" spans="1:5" ht="30" customHeight="1" x14ac:dyDescent="0.2">
      <c r="A663" s="474">
        <v>40666</v>
      </c>
      <c r="B663" s="475" t="s">
        <v>21025</v>
      </c>
      <c r="C663" s="476" t="s">
        <v>8808</v>
      </c>
      <c r="D663" s="477">
        <v>83.96</v>
      </c>
      <c r="E663" s="478"/>
    </row>
    <row r="664" spans="1:5" ht="30" customHeight="1" x14ac:dyDescent="0.2">
      <c r="A664" s="474">
        <v>40667</v>
      </c>
      <c r="B664" s="475" t="s">
        <v>21026</v>
      </c>
      <c r="C664" s="476" t="s">
        <v>8808</v>
      </c>
      <c r="D664" s="477">
        <v>87.81</v>
      </c>
      <c r="E664" s="478"/>
    </row>
    <row r="665" spans="1:5" ht="30" customHeight="1" x14ac:dyDescent="0.25">
      <c r="A665" s="474">
        <v>41180</v>
      </c>
      <c r="B665" s="475" t="s">
        <v>21027</v>
      </c>
      <c r="C665" s="476" t="s">
        <v>8808</v>
      </c>
      <c r="D665" s="477">
        <v>75.209999999999994</v>
      </c>
      <c r="E665" s="475" t="s">
        <v>20424</v>
      </c>
    </row>
    <row r="666" spans="1:5" ht="30" customHeight="1" x14ac:dyDescent="0.2">
      <c r="A666" s="474">
        <v>40668</v>
      </c>
      <c r="B666" s="475" t="s">
        <v>21028</v>
      </c>
      <c r="C666" s="476" t="s">
        <v>8808</v>
      </c>
      <c r="D666" s="477">
        <v>97.59</v>
      </c>
      <c r="E666" s="478"/>
    </row>
    <row r="667" spans="1:5" ht="30" customHeight="1" x14ac:dyDescent="0.2">
      <c r="A667" s="474">
        <v>40982</v>
      </c>
      <c r="B667" s="475" t="s">
        <v>21029</v>
      </c>
      <c r="C667" s="476" t="s">
        <v>8808</v>
      </c>
      <c r="D667" s="477">
        <v>175.13</v>
      </c>
      <c r="E667" s="478"/>
    </row>
    <row r="668" spans="1:5" ht="30" customHeight="1" x14ac:dyDescent="0.25">
      <c r="A668" s="474">
        <v>41336</v>
      </c>
      <c r="B668" s="475" t="s">
        <v>21030</v>
      </c>
      <c r="C668" s="476" t="s">
        <v>8808</v>
      </c>
      <c r="D668" s="477">
        <v>91.94</v>
      </c>
      <c r="E668" s="475" t="s">
        <v>20424</v>
      </c>
    </row>
    <row r="669" spans="1:5" ht="30" customHeight="1" x14ac:dyDescent="0.2">
      <c r="A669" s="474">
        <v>40669</v>
      </c>
      <c r="B669" s="475" t="s">
        <v>21031</v>
      </c>
      <c r="C669" s="476" t="s">
        <v>8808</v>
      </c>
      <c r="D669" s="477">
        <v>82.88</v>
      </c>
      <c r="E669" s="478"/>
    </row>
    <row r="670" spans="1:5" ht="30" customHeight="1" x14ac:dyDescent="0.2">
      <c r="A670" s="474">
        <v>40670</v>
      </c>
      <c r="B670" s="475" t="s">
        <v>21032</v>
      </c>
      <c r="C670" s="476" t="s">
        <v>8808</v>
      </c>
      <c r="D670" s="477">
        <v>61.78</v>
      </c>
      <c r="E670" s="478"/>
    </row>
    <row r="671" spans="1:5" ht="30" customHeight="1" x14ac:dyDescent="0.25">
      <c r="A671" s="474">
        <v>40560</v>
      </c>
      <c r="B671" s="475" t="s">
        <v>21033</v>
      </c>
      <c r="C671" s="476" t="s">
        <v>17835</v>
      </c>
      <c r="D671" s="477">
        <v>260.02</v>
      </c>
      <c r="E671" s="475" t="s">
        <v>20424</v>
      </c>
    </row>
    <row r="672" spans="1:5" ht="30" customHeight="1" x14ac:dyDescent="0.25">
      <c r="A672" s="474">
        <v>40558</v>
      </c>
      <c r="B672" s="475" t="s">
        <v>21034</v>
      </c>
      <c r="C672" s="476" t="s">
        <v>17835</v>
      </c>
      <c r="D672" s="477">
        <v>576.27</v>
      </c>
      <c r="E672" s="475" t="s">
        <v>20424</v>
      </c>
    </row>
    <row r="673" spans="1:5" ht="30" customHeight="1" x14ac:dyDescent="0.25">
      <c r="A673" s="474">
        <v>41029</v>
      </c>
      <c r="B673" s="479" t="s">
        <v>21035</v>
      </c>
      <c r="C673" s="476" t="s">
        <v>8780</v>
      </c>
      <c r="D673" s="477">
        <v>39.74</v>
      </c>
      <c r="E673" s="480"/>
    </row>
    <row r="674" spans="1:5" ht="30" customHeight="1" x14ac:dyDescent="0.2">
      <c r="A674" s="474">
        <v>41040</v>
      </c>
      <c r="B674" s="475" t="s">
        <v>21036</v>
      </c>
      <c r="C674" s="476" t="s">
        <v>8780</v>
      </c>
      <c r="D674" s="477">
        <v>30.13</v>
      </c>
      <c r="E674" s="478"/>
    </row>
    <row r="675" spans="1:5" ht="30" customHeight="1" x14ac:dyDescent="0.2">
      <c r="A675" s="474">
        <v>42658</v>
      </c>
      <c r="B675" s="475" t="s">
        <v>21037</v>
      </c>
      <c r="C675" s="476" t="s">
        <v>8780</v>
      </c>
      <c r="D675" s="477">
        <v>41.93</v>
      </c>
      <c r="E675" s="478"/>
    </row>
    <row r="676" spans="1:5" ht="30" customHeight="1" x14ac:dyDescent="0.25">
      <c r="A676" s="474">
        <v>40655</v>
      </c>
      <c r="B676" s="475" t="s">
        <v>21038</v>
      </c>
      <c r="C676" s="476" t="s">
        <v>17835</v>
      </c>
      <c r="D676" s="477">
        <v>353.82</v>
      </c>
      <c r="E676" s="475" t="s">
        <v>20424</v>
      </c>
    </row>
    <row r="677" spans="1:5" ht="30" customHeight="1" x14ac:dyDescent="0.2">
      <c r="A677" s="474">
        <v>41092</v>
      </c>
      <c r="B677" s="475" t="s">
        <v>21039</v>
      </c>
      <c r="C677" s="476" t="s">
        <v>21040</v>
      </c>
      <c r="D677" s="477">
        <v>23.65</v>
      </c>
      <c r="E677" s="478"/>
    </row>
    <row r="678" spans="1:5" ht="30" customHeight="1" x14ac:dyDescent="0.2">
      <c r="A678" s="474">
        <v>41091</v>
      </c>
      <c r="B678" s="475" t="s">
        <v>21041</v>
      </c>
      <c r="C678" s="476" t="s">
        <v>21040</v>
      </c>
      <c r="D678" s="477">
        <v>32.01</v>
      </c>
      <c r="E678" s="478"/>
    </row>
    <row r="679" spans="1:5" ht="30" customHeight="1" x14ac:dyDescent="0.25">
      <c r="A679" s="474">
        <v>40706</v>
      </c>
      <c r="B679" s="475" t="s">
        <v>21042</v>
      </c>
      <c r="C679" s="476" t="s">
        <v>8808</v>
      </c>
      <c r="D679" s="477">
        <v>308.68</v>
      </c>
      <c r="E679" s="475" t="s">
        <v>20424</v>
      </c>
    </row>
    <row r="680" spans="1:5" ht="30" customHeight="1" x14ac:dyDescent="0.25">
      <c r="A680" s="474">
        <v>40651</v>
      </c>
      <c r="B680" s="479" t="s">
        <v>21043</v>
      </c>
      <c r="C680" s="476" t="s">
        <v>8808</v>
      </c>
      <c r="D680" s="477">
        <v>435.91</v>
      </c>
      <c r="E680" s="475" t="s">
        <v>20424</v>
      </c>
    </row>
    <row r="681" spans="1:5" ht="30" customHeight="1" x14ac:dyDescent="0.2">
      <c r="A681" s="474">
        <v>41122</v>
      </c>
      <c r="B681" s="475" t="s">
        <v>21044</v>
      </c>
      <c r="C681" s="476" t="s">
        <v>8808</v>
      </c>
      <c r="D681" s="477">
        <v>18.13</v>
      </c>
      <c r="E681" s="478"/>
    </row>
    <row r="682" spans="1:5" ht="30" customHeight="1" x14ac:dyDescent="0.2">
      <c r="A682" s="474">
        <v>41123</v>
      </c>
      <c r="B682" s="475" t="s">
        <v>21045</v>
      </c>
      <c r="C682" s="476" t="s">
        <v>8808</v>
      </c>
      <c r="D682" s="477">
        <v>44.29</v>
      </c>
      <c r="E682" s="478"/>
    </row>
    <row r="683" spans="1:5" ht="30" customHeight="1" x14ac:dyDescent="0.2">
      <c r="A683" s="474">
        <v>41125</v>
      </c>
      <c r="B683" s="475" t="s">
        <v>21046</v>
      </c>
      <c r="C683" s="476" t="s">
        <v>8808</v>
      </c>
      <c r="D683" s="477">
        <v>44.32</v>
      </c>
      <c r="E683" s="478"/>
    </row>
    <row r="684" spans="1:5" ht="30" customHeight="1" x14ac:dyDescent="0.2">
      <c r="A684" s="474">
        <v>41119</v>
      </c>
      <c r="B684" s="475" t="s">
        <v>21047</v>
      </c>
      <c r="C684" s="476" t="s">
        <v>8808</v>
      </c>
      <c r="D684" s="477">
        <v>6.58</v>
      </c>
      <c r="E684" s="478"/>
    </row>
    <row r="685" spans="1:5" ht="30" customHeight="1" x14ac:dyDescent="0.2">
      <c r="A685" s="474">
        <v>41114</v>
      </c>
      <c r="B685" s="475" t="s">
        <v>21048</v>
      </c>
      <c r="C685" s="476" t="s">
        <v>8808</v>
      </c>
      <c r="D685" s="477">
        <v>7.85</v>
      </c>
      <c r="E685" s="478"/>
    </row>
    <row r="686" spans="1:5" ht="30" customHeight="1" x14ac:dyDescent="0.25">
      <c r="A686" s="474">
        <v>40707</v>
      </c>
      <c r="B686" s="475" t="s">
        <v>21049</v>
      </c>
      <c r="C686" s="476" t="s">
        <v>8808</v>
      </c>
      <c r="D686" s="477">
        <v>204.63</v>
      </c>
      <c r="E686" s="475" t="s">
        <v>20424</v>
      </c>
    </row>
    <row r="687" spans="1:5" ht="30" customHeight="1" x14ac:dyDescent="0.2">
      <c r="A687" s="474">
        <v>41118</v>
      </c>
      <c r="B687" s="475" t="s">
        <v>21050</v>
      </c>
      <c r="C687" s="476" t="s">
        <v>8808</v>
      </c>
      <c r="D687" s="477">
        <v>11.49</v>
      </c>
      <c r="E687" s="478"/>
    </row>
    <row r="688" spans="1:5" ht="30" customHeight="1" x14ac:dyDescent="0.25">
      <c r="A688" s="474">
        <v>40702</v>
      </c>
      <c r="B688" s="475" t="s">
        <v>21051</v>
      </c>
      <c r="C688" s="476" t="s">
        <v>8740</v>
      </c>
      <c r="D688" s="477">
        <v>361.13</v>
      </c>
      <c r="E688" s="475" t="s">
        <v>20424</v>
      </c>
    </row>
    <row r="689" spans="1:5" ht="30" customHeight="1" x14ac:dyDescent="0.25">
      <c r="A689" s="474">
        <v>40701</v>
      </c>
      <c r="B689" s="475" t="s">
        <v>21052</v>
      </c>
      <c r="C689" s="476" t="s">
        <v>8740</v>
      </c>
      <c r="D689" s="477">
        <v>173.66</v>
      </c>
      <c r="E689" s="475" t="s">
        <v>20424</v>
      </c>
    </row>
    <row r="690" spans="1:5" ht="30" customHeight="1" x14ac:dyDescent="0.25">
      <c r="A690" s="474">
        <v>40698</v>
      </c>
      <c r="B690" s="475" t="s">
        <v>21053</v>
      </c>
      <c r="C690" s="476" t="s">
        <v>8808</v>
      </c>
      <c r="D690" s="477">
        <v>79.64</v>
      </c>
      <c r="E690" s="475" t="s">
        <v>20424</v>
      </c>
    </row>
    <row r="691" spans="1:5" ht="30" customHeight="1" x14ac:dyDescent="0.25">
      <c r="A691" s="474">
        <v>40700</v>
      </c>
      <c r="B691" s="475" t="s">
        <v>21054</v>
      </c>
      <c r="C691" s="476" t="s">
        <v>8808</v>
      </c>
      <c r="D691" s="477">
        <v>89.14</v>
      </c>
      <c r="E691" s="475" t="s">
        <v>20424</v>
      </c>
    </row>
    <row r="692" spans="1:5" ht="30" customHeight="1" x14ac:dyDescent="0.25">
      <c r="A692" s="474">
        <v>40696</v>
      </c>
      <c r="B692" s="475" t="s">
        <v>21055</v>
      </c>
      <c r="C692" s="476" t="s">
        <v>8808</v>
      </c>
      <c r="D692" s="477">
        <v>175.67</v>
      </c>
      <c r="E692" s="475" t="s">
        <v>20424</v>
      </c>
    </row>
    <row r="693" spans="1:5" ht="30" customHeight="1" x14ac:dyDescent="0.2">
      <c r="A693" s="474">
        <v>40695</v>
      </c>
      <c r="B693" s="475" t="s">
        <v>21056</v>
      </c>
      <c r="C693" s="476" t="s">
        <v>8808</v>
      </c>
      <c r="D693" s="477">
        <v>65.290000000000006</v>
      </c>
      <c r="E693" s="478"/>
    </row>
    <row r="694" spans="1:5" ht="30" customHeight="1" x14ac:dyDescent="0.2">
      <c r="A694" s="474">
        <v>40692</v>
      </c>
      <c r="B694" s="475" t="s">
        <v>21057</v>
      </c>
      <c r="C694" s="476" t="s">
        <v>8808</v>
      </c>
      <c r="D694" s="477">
        <v>3.62</v>
      </c>
      <c r="E694" s="478"/>
    </row>
    <row r="695" spans="1:5" ht="30" customHeight="1" x14ac:dyDescent="0.25">
      <c r="A695" s="474">
        <v>40697</v>
      </c>
      <c r="B695" s="475" t="s">
        <v>21058</v>
      </c>
      <c r="C695" s="476" t="s">
        <v>8808</v>
      </c>
      <c r="D695" s="477">
        <v>78.069999999999993</v>
      </c>
      <c r="E695" s="475" t="s">
        <v>20424</v>
      </c>
    </row>
    <row r="696" spans="1:5" ht="30" customHeight="1" x14ac:dyDescent="0.25">
      <c r="A696" s="474">
        <v>40699</v>
      </c>
      <c r="B696" s="475" t="s">
        <v>21059</v>
      </c>
      <c r="C696" s="476" t="s">
        <v>8808</v>
      </c>
      <c r="D696" s="477">
        <v>209.92</v>
      </c>
      <c r="E696" s="475" t="s">
        <v>20424</v>
      </c>
    </row>
    <row r="697" spans="1:5" ht="30" customHeight="1" x14ac:dyDescent="0.2">
      <c r="A697" s="474">
        <v>40693</v>
      </c>
      <c r="B697" s="475" t="s">
        <v>21060</v>
      </c>
      <c r="C697" s="476" t="s">
        <v>8808</v>
      </c>
      <c r="D697" s="477">
        <v>35.35</v>
      </c>
      <c r="E697" s="478"/>
    </row>
    <row r="698" spans="1:5" ht="30" customHeight="1" x14ac:dyDescent="0.25">
      <c r="A698" s="474">
        <v>40694</v>
      </c>
      <c r="B698" s="475" t="s">
        <v>21061</v>
      </c>
      <c r="C698" s="476" t="s">
        <v>8808</v>
      </c>
      <c r="D698" s="477">
        <v>67.319999999999993</v>
      </c>
      <c r="E698" s="475" t="s">
        <v>20424</v>
      </c>
    </row>
    <row r="699" spans="1:5" ht="30" customHeight="1" x14ac:dyDescent="0.2">
      <c r="A699" s="474">
        <v>40972</v>
      </c>
      <c r="B699" s="475" t="s">
        <v>21062</v>
      </c>
      <c r="C699" s="476" t="s">
        <v>13007</v>
      </c>
      <c r="D699" s="477">
        <v>0</v>
      </c>
      <c r="E699" s="478"/>
    </row>
    <row r="700" spans="1:5" ht="30" customHeight="1" x14ac:dyDescent="0.2">
      <c r="A700" s="474">
        <v>41405</v>
      </c>
      <c r="B700" s="475" t="s">
        <v>21063</v>
      </c>
      <c r="C700" s="476" t="s">
        <v>9235</v>
      </c>
      <c r="D700" s="477">
        <v>3956.67</v>
      </c>
      <c r="E700" s="478"/>
    </row>
    <row r="701" spans="1:5" ht="30" customHeight="1" x14ac:dyDescent="0.2">
      <c r="A701" s="474">
        <v>41360</v>
      </c>
      <c r="B701" s="475" t="s">
        <v>21064</v>
      </c>
      <c r="C701" s="476" t="s">
        <v>9235</v>
      </c>
      <c r="D701" s="477">
        <v>3162.94</v>
      </c>
      <c r="E701" s="478"/>
    </row>
    <row r="702" spans="1:5" ht="30" customHeight="1" x14ac:dyDescent="0.2">
      <c r="A702" s="474">
        <v>40968</v>
      </c>
      <c r="B702" s="475" t="s">
        <v>21065</v>
      </c>
      <c r="C702" s="476" t="s">
        <v>9235</v>
      </c>
      <c r="D702" s="477">
        <v>4776.21</v>
      </c>
      <c r="E702" s="478"/>
    </row>
    <row r="703" spans="1:5" ht="30" customHeight="1" x14ac:dyDescent="0.2">
      <c r="A703" s="474">
        <v>40976</v>
      </c>
      <c r="B703" s="475" t="s">
        <v>21066</v>
      </c>
      <c r="C703" s="476" t="s">
        <v>9235</v>
      </c>
      <c r="D703" s="477">
        <v>63150</v>
      </c>
      <c r="E703" s="478"/>
    </row>
    <row r="704" spans="1:5" ht="30" customHeight="1" x14ac:dyDescent="0.2">
      <c r="A704" s="474">
        <v>101196</v>
      </c>
      <c r="B704" s="475" t="s">
        <v>21067</v>
      </c>
      <c r="C704" s="476" t="s">
        <v>9235</v>
      </c>
      <c r="D704" s="477">
        <v>2805.16</v>
      </c>
      <c r="E704" s="478"/>
    </row>
    <row r="705" spans="1:5" ht="30" customHeight="1" x14ac:dyDescent="0.2">
      <c r="A705" s="474">
        <v>42545</v>
      </c>
      <c r="B705" s="475" t="s">
        <v>21068</v>
      </c>
      <c r="C705" s="476" t="s">
        <v>9235</v>
      </c>
      <c r="D705" s="477">
        <v>2407.77</v>
      </c>
      <c r="E705" s="478"/>
    </row>
    <row r="706" spans="1:5" ht="30" customHeight="1" x14ac:dyDescent="0.2">
      <c r="A706" s="474">
        <v>40974</v>
      </c>
      <c r="B706" s="475" t="s">
        <v>21069</v>
      </c>
      <c r="C706" s="476" t="s">
        <v>9235</v>
      </c>
      <c r="D706" s="477">
        <v>4285.67</v>
      </c>
      <c r="E706" s="478"/>
    </row>
    <row r="707" spans="1:5" ht="30" customHeight="1" x14ac:dyDescent="0.2">
      <c r="A707" s="474">
        <v>40978</v>
      </c>
      <c r="B707" s="475" t="s">
        <v>21070</v>
      </c>
      <c r="C707" s="476" t="s">
        <v>9235</v>
      </c>
      <c r="D707" s="477">
        <v>2825.65</v>
      </c>
      <c r="E707" s="478"/>
    </row>
    <row r="708" spans="1:5" ht="30" customHeight="1" x14ac:dyDescent="0.2">
      <c r="A708" s="474">
        <v>40975</v>
      </c>
      <c r="B708" s="475" t="s">
        <v>21071</v>
      </c>
      <c r="C708" s="476" t="s">
        <v>9235</v>
      </c>
      <c r="D708" s="477">
        <v>2300.41</v>
      </c>
      <c r="E708" s="478"/>
    </row>
    <row r="709" spans="1:5" ht="30" customHeight="1" x14ac:dyDescent="0.2">
      <c r="A709" s="474">
        <v>40969</v>
      </c>
      <c r="B709" s="475" t="s">
        <v>21072</v>
      </c>
      <c r="C709" s="476" t="s">
        <v>9235</v>
      </c>
      <c r="D709" s="477">
        <v>2851.7</v>
      </c>
      <c r="E709" s="478"/>
    </row>
    <row r="710" spans="1:5" ht="30" customHeight="1" x14ac:dyDescent="0.2">
      <c r="A710" s="474">
        <v>40971</v>
      </c>
      <c r="B710" s="475" t="s">
        <v>21073</v>
      </c>
      <c r="C710" s="476" t="s">
        <v>9235</v>
      </c>
      <c r="D710" s="477">
        <v>2930.96</v>
      </c>
      <c r="E710" s="478"/>
    </row>
    <row r="711" spans="1:5" ht="30" customHeight="1" x14ac:dyDescent="0.2">
      <c r="A711" s="474">
        <v>40910</v>
      </c>
      <c r="B711" s="475" t="s">
        <v>21074</v>
      </c>
      <c r="C711" s="476" t="s">
        <v>17835</v>
      </c>
      <c r="D711" s="477">
        <v>14810.87</v>
      </c>
      <c r="E711" s="478"/>
    </row>
    <row r="712" spans="1:5" ht="30" customHeight="1" x14ac:dyDescent="0.2">
      <c r="A712" s="474">
        <v>41362</v>
      </c>
      <c r="B712" s="475" t="s">
        <v>21075</v>
      </c>
      <c r="C712" s="476" t="s">
        <v>17835</v>
      </c>
      <c r="D712" s="477">
        <v>11254.43</v>
      </c>
      <c r="E712" s="478"/>
    </row>
    <row r="713" spans="1:5" ht="30" customHeight="1" x14ac:dyDescent="0.25">
      <c r="A713" s="474">
        <v>43343</v>
      </c>
      <c r="B713" s="479" t="s">
        <v>21076</v>
      </c>
      <c r="C713" s="476" t="s">
        <v>8780</v>
      </c>
      <c r="D713" s="477">
        <v>96.3</v>
      </c>
      <c r="E713" s="480"/>
    </row>
    <row r="714" spans="1:5" ht="30" customHeight="1" x14ac:dyDescent="0.2">
      <c r="A714" s="474">
        <v>41151</v>
      </c>
      <c r="B714" s="475" t="s">
        <v>21077</v>
      </c>
      <c r="C714" s="476" t="s">
        <v>17835</v>
      </c>
      <c r="D714" s="477">
        <v>1938.2</v>
      </c>
      <c r="E714" s="478"/>
    </row>
    <row r="715" spans="1:5" ht="30" customHeight="1" x14ac:dyDescent="0.2">
      <c r="A715" s="474">
        <v>41346</v>
      </c>
      <c r="B715" s="475" t="s">
        <v>21078</v>
      </c>
      <c r="C715" s="476" t="s">
        <v>8808</v>
      </c>
      <c r="D715" s="477">
        <v>31.55</v>
      </c>
      <c r="E715" s="478"/>
    </row>
    <row r="716" spans="1:5" ht="30" customHeight="1" x14ac:dyDescent="0.2">
      <c r="A716" s="474">
        <v>41150</v>
      </c>
      <c r="B716" s="475" t="s">
        <v>21079</v>
      </c>
      <c r="C716" s="476" t="s">
        <v>8808</v>
      </c>
      <c r="D716" s="477">
        <v>6.72</v>
      </c>
      <c r="E716" s="478"/>
    </row>
    <row r="717" spans="1:5" ht="30" customHeight="1" x14ac:dyDescent="0.2">
      <c r="A717" s="474">
        <v>41149</v>
      </c>
      <c r="B717" s="475" t="s">
        <v>21080</v>
      </c>
      <c r="C717" s="476" t="s">
        <v>8808</v>
      </c>
      <c r="D717" s="477">
        <v>7.42</v>
      </c>
      <c r="E717" s="478"/>
    </row>
    <row r="718" spans="1:5" ht="30" customHeight="1" x14ac:dyDescent="0.2">
      <c r="A718" s="474">
        <v>41410</v>
      </c>
      <c r="B718" s="475" t="s">
        <v>21081</v>
      </c>
      <c r="C718" s="476" t="s">
        <v>8808</v>
      </c>
      <c r="D718" s="477">
        <v>7.68</v>
      </c>
      <c r="E718" s="478"/>
    </row>
    <row r="719" spans="1:5" ht="30" customHeight="1" x14ac:dyDescent="0.2">
      <c r="A719" s="474">
        <v>41148</v>
      </c>
      <c r="B719" s="475" t="s">
        <v>21082</v>
      </c>
      <c r="C719" s="476" t="s">
        <v>8808</v>
      </c>
      <c r="D719" s="477">
        <v>8.76</v>
      </c>
      <c r="E719" s="478"/>
    </row>
    <row r="720" spans="1:5" ht="30" customHeight="1" x14ac:dyDescent="0.2">
      <c r="A720" s="474">
        <v>41152</v>
      </c>
      <c r="B720" s="475" t="s">
        <v>21083</v>
      </c>
      <c r="C720" s="476" t="s">
        <v>17835</v>
      </c>
      <c r="D720" s="477">
        <v>462.67</v>
      </c>
      <c r="E720" s="478"/>
    </row>
    <row r="721" spans="1:5" ht="30" customHeight="1" x14ac:dyDescent="0.2">
      <c r="A721" s="474">
        <v>41004</v>
      </c>
      <c r="B721" s="475" t="s">
        <v>21084</v>
      </c>
      <c r="C721" s="476" t="s">
        <v>17835</v>
      </c>
      <c r="D721" s="477">
        <v>975.82</v>
      </c>
      <c r="E721" s="478"/>
    </row>
    <row r="722" spans="1:5" ht="30" customHeight="1" x14ac:dyDescent="0.25">
      <c r="A722" s="474">
        <v>40911</v>
      </c>
      <c r="B722" s="475" t="s">
        <v>21085</v>
      </c>
      <c r="C722" s="476" t="s">
        <v>8780</v>
      </c>
      <c r="D722" s="477">
        <v>47.01</v>
      </c>
      <c r="E722" s="475" t="s">
        <v>20424</v>
      </c>
    </row>
    <row r="723" spans="1:5" ht="30" customHeight="1" x14ac:dyDescent="0.25">
      <c r="A723" s="474">
        <v>40915</v>
      </c>
      <c r="B723" s="479" t="s">
        <v>21086</v>
      </c>
      <c r="C723" s="476" t="s">
        <v>8780</v>
      </c>
      <c r="D723" s="477">
        <v>95.86</v>
      </c>
      <c r="E723" s="475" t="s">
        <v>20424</v>
      </c>
    </row>
    <row r="724" spans="1:5" ht="30" customHeight="1" x14ac:dyDescent="0.25">
      <c r="A724" s="474">
        <v>40899</v>
      </c>
      <c r="B724" s="479" t="s">
        <v>21087</v>
      </c>
      <c r="C724" s="476" t="s">
        <v>8808</v>
      </c>
      <c r="D724" s="477">
        <v>18.88</v>
      </c>
      <c r="E724" s="475" t="s">
        <v>20424</v>
      </c>
    </row>
    <row r="725" spans="1:5" ht="30" customHeight="1" x14ac:dyDescent="0.25">
      <c r="A725" s="474">
        <v>40900</v>
      </c>
      <c r="B725" s="479" t="s">
        <v>21088</v>
      </c>
      <c r="C725" s="476" t="s">
        <v>8808</v>
      </c>
      <c r="D725" s="477">
        <v>26.65</v>
      </c>
      <c r="E725" s="475" t="s">
        <v>20424</v>
      </c>
    </row>
    <row r="726" spans="1:5" ht="30" customHeight="1" x14ac:dyDescent="0.25">
      <c r="A726" s="474">
        <v>41365</v>
      </c>
      <c r="B726" s="479" t="s">
        <v>21089</v>
      </c>
      <c r="C726" s="476" t="s">
        <v>8808</v>
      </c>
      <c r="D726" s="477">
        <v>19.32</v>
      </c>
      <c r="E726" s="475" t="s">
        <v>20424</v>
      </c>
    </row>
    <row r="727" spans="1:5" ht="30" customHeight="1" x14ac:dyDescent="0.25">
      <c r="A727" s="474">
        <v>41110</v>
      </c>
      <c r="B727" s="479" t="s">
        <v>21090</v>
      </c>
      <c r="C727" s="476" t="s">
        <v>8808</v>
      </c>
      <c r="D727" s="477">
        <v>18.79</v>
      </c>
      <c r="E727" s="475" t="s">
        <v>20424</v>
      </c>
    </row>
    <row r="728" spans="1:5" ht="30" customHeight="1" x14ac:dyDescent="0.25">
      <c r="A728" s="474">
        <v>40903</v>
      </c>
      <c r="B728" s="475" t="s">
        <v>21091</v>
      </c>
      <c r="C728" s="476" t="s">
        <v>8808</v>
      </c>
      <c r="D728" s="477">
        <v>28.45</v>
      </c>
      <c r="E728" s="475" t="s">
        <v>20424</v>
      </c>
    </row>
    <row r="729" spans="1:5" ht="30" customHeight="1" x14ac:dyDescent="0.25">
      <c r="A729" s="474">
        <v>40904</v>
      </c>
      <c r="B729" s="475" t="s">
        <v>21092</v>
      </c>
      <c r="C729" s="476" t="s">
        <v>8808</v>
      </c>
      <c r="D729" s="477">
        <v>43.17</v>
      </c>
      <c r="E729" s="475" t="s">
        <v>20424</v>
      </c>
    </row>
    <row r="730" spans="1:5" ht="30" customHeight="1" x14ac:dyDescent="0.25">
      <c r="A730" s="474">
        <v>40905</v>
      </c>
      <c r="B730" s="479" t="s">
        <v>21093</v>
      </c>
      <c r="C730" s="476" t="s">
        <v>8808</v>
      </c>
      <c r="D730" s="477">
        <v>31.25</v>
      </c>
      <c r="E730" s="475" t="s">
        <v>20424</v>
      </c>
    </row>
    <row r="731" spans="1:5" ht="30" customHeight="1" x14ac:dyDescent="0.25">
      <c r="A731" s="474">
        <v>43330</v>
      </c>
      <c r="B731" s="479" t="s">
        <v>21094</v>
      </c>
      <c r="C731" s="476" t="s">
        <v>8808</v>
      </c>
      <c r="D731" s="477">
        <v>30.35</v>
      </c>
      <c r="E731" s="475" t="s">
        <v>20424</v>
      </c>
    </row>
    <row r="732" spans="1:5" ht="30" customHeight="1" x14ac:dyDescent="0.25">
      <c r="A732" s="474">
        <v>40901</v>
      </c>
      <c r="B732" s="479" t="s">
        <v>21095</v>
      </c>
      <c r="C732" s="476" t="s">
        <v>8808</v>
      </c>
      <c r="D732" s="477">
        <v>18.489999999999998</v>
      </c>
      <c r="E732" s="475" t="s">
        <v>20424</v>
      </c>
    </row>
    <row r="733" spans="1:5" ht="30" customHeight="1" x14ac:dyDescent="0.25">
      <c r="A733" s="474">
        <v>42475</v>
      </c>
      <c r="B733" s="475" t="s">
        <v>21096</v>
      </c>
      <c r="C733" s="476" t="s">
        <v>8740</v>
      </c>
      <c r="D733" s="477">
        <v>523.91</v>
      </c>
      <c r="E733" s="475" t="s">
        <v>20424</v>
      </c>
    </row>
    <row r="734" spans="1:5" ht="30" customHeight="1" x14ac:dyDescent="0.25">
      <c r="A734" s="474">
        <v>40945</v>
      </c>
      <c r="B734" s="475" t="s">
        <v>21097</v>
      </c>
      <c r="C734" s="476" t="s">
        <v>8808</v>
      </c>
      <c r="D734" s="477">
        <v>61.3</v>
      </c>
      <c r="E734" s="475" t="s">
        <v>20424</v>
      </c>
    </row>
    <row r="735" spans="1:5" ht="30" customHeight="1" x14ac:dyDescent="0.2">
      <c r="A735" s="474">
        <v>41109</v>
      </c>
      <c r="B735" s="475" t="s">
        <v>21098</v>
      </c>
      <c r="C735" s="476" t="s">
        <v>8808</v>
      </c>
      <c r="D735" s="477">
        <v>2.73</v>
      </c>
      <c r="E735" s="478"/>
    </row>
    <row r="736" spans="1:5" ht="30" customHeight="1" x14ac:dyDescent="0.2">
      <c r="A736" s="474">
        <v>40164</v>
      </c>
      <c r="B736" s="475" t="s">
        <v>21099</v>
      </c>
      <c r="C736" s="476" t="s">
        <v>8780</v>
      </c>
      <c r="D736" s="477">
        <v>44.95</v>
      </c>
      <c r="E736" s="478"/>
    </row>
    <row r="737" spans="1:5" ht="30" customHeight="1" x14ac:dyDescent="0.25">
      <c r="A737" s="474">
        <v>40944</v>
      </c>
      <c r="B737" s="475" t="s">
        <v>21100</v>
      </c>
      <c r="C737" s="476" t="s">
        <v>8808</v>
      </c>
      <c r="D737" s="477">
        <v>549.21</v>
      </c>
      <c r="E737" s="475" t="s">
        <v>20424</v>
      </c>
    </row>
    <row r="738" spans="1:5" ht="30" customHeight="1" x14ac:dyDescent="0.2">
      <c r="A738" s="474">
        <v>40902</v>
      </c>
      <c r="B738" s="475" t="s">
        <v>21101</v>
      </c>
      <c r="C738" s="476" t="s">
        <v>8808</v>
      </c>
      <c r="D738" s="477">
        <v>4.97</v>
      </c>
      <c r="E738" s="478"/>
    </row>
    <row r="739" spans="1:5" ht="30" customHeight="1" x14ac:dyDescent="0.2">
      <c r="A739" s="474">
        <v>41344</v>
      </c>
      <c r="B739" s="475" t="s">
        <v>21102</v>
      </c>
      <c r="C739" s="476" t="s">
        <v>8808</v>
      </c>
      <c r="D739" s="477">
        <v>75.650000000000006</v>
      </c>
      <c r="E739" s="478"/>
    </row>
    <row r="740" spans="1:5" ht="30" customHeight="1" x14ac:dyDescent="0.2">
      <c r="A740" s="474">
        <v>41345</v>
      </c>
      <c r="B740" s="475" t="s">
        <v>21103</v>
      </c>
      <c r="C740" s="476" t="s">
        <v>8808</v>
      </c>
      <c r="D740" s="477">
        <v>101.02</v>
      </c>
      <c r="E740" s="478"/>
    </row>
    <row r="741" spans="1:5" ht="30" customHeight="1" x14ac:dyDescent="0.2">
      <c r="A741" s="474">
        <v>41242</v>
      </c>
      <c r="B741" s="475" t="s">
        <v>21104</v>
      </c>
      <c r="C741" s="476" t="s">
        <v>8780</v>
      </c>
      <c r="D741" s="477">
        <v>60.12</v>
      </c>
      <c r="E741" s="478"/>
    </row>
    <row r="742" spans="1:5" ht="30" customHeight="1" x14ac:dyDescent="0.2">
      <c r="A742" s="474">
        <v>42476</v>
      </c>
      <c r="B742" s="475" t="s">
        <v>21105</v>
      </c>
      <c r="C742" s="476" t="s">
        <v>17835</v>
      </c>
      <c r="D742" s="477">
        <v>41.06</v>
      </c>
      <c r="E742" s="478"/>
    </row>
    <row r="743" spans="1:5" ht="30" customHeight="1" x14ac:dyDescent="0.2">
      <c r="A743" s="474">
        <v>41136</v>
      </c>
      <c r="B743" s="475" t="s">
        <v>21106</v>
      </c>
      <c r="C743" s="476" t="s">
        <v>17835</v>
      </c>
      <c r="D743" s="477">
        <v>107.46</v>
      </c>
      <c r="E743" s="478"/>
    </row>
    <row r="744" spans="1:5" ht="30" customHeight="1" x14ac:dyDescent="0.2">
      <c r="A744" s="474">
        <v>41135</v>
      </c>
      <c r="B744" s="475" t="s">
        <v>21107</v>
      </c>
      <c r="C744" s="476" t="s">
        <v>17835</v>
      </c>
      <c r="D744" s="477">
        <v>115.64</v>
      </c>
      <c r="E744" s="478"/>
    </row>
    <row r="745" spans="1:5" ht="30" customHeight="1" x14ac:dyDescent="0.25">
      <c r="A745" s="474">
        <v>40912</v>
      </c>
      <c r="B745" s="475" t="s">
        <v>21108</v>
      </c>
      <c r="C745" s="476" t="s">
        <v>8780</v>
      </c>
      <c r="D745" s="477">
        <v>97.17</v>
      </c>
      <c r="E745" s="475" t="s">
        <v>20424</v>
      </c>
    </row>
    <row r="746" spans="1:5" ht="30" customHeight="1" x14ac:dyDescent="0.25">
      <c r="A746" s="474">
        <v>40908</v>
      </c>
      <c r="B746" s="475" t="s">
        <v>21109</v>
      </c>
      <c r="C746" s="476" t="s">
        <v>17835</v>
      </c>
      <c r="D746" s="477">
        <v>8611.15</v>
      </c>
      <c r="E746" s="475" t="s">
        <v>20424</v>
      </c>
    </row>
    <row r="747" spans="1:5" ht="30" customHeight="1" x14ac:dyDescent="0.25">
      <c r="A747" s="474">
        <v>40907</v>
      </c>
      <c r="B747" s="475" t="s">
        <v>21110</v>
      </c>
      <c r="C747" s="476" t="s">
        <v>17835</v>
      </c>
      <c r="D747" s="477">
        <v>13802.18</v>
      </c>
      <c r="E747" s="475" t="s">
        <v>20424</v>
      </c>
    </row>
    <row r="748" spans="1:5" ht="30" customHeight="1" x14ac:dyDescent="0.2">
      <c r="A748" s="474">
        <v>40906</v>
      </c>
      <c r="B748" s="475" t="s">
        <v>21111</v>
      </c>
      <c r="C748" s="476" t="s">
        <v>8808</v>
      </c>
      <c r="D748" s="477">
        <v>3978.34</v>
      </c>
      <c r="E748" s="478"/>
    </row>
    <row r="749" spans="1:5" ht="30" customHeight="1" x14ac:dyDescent="0.25">
      <c r="A749" s="474">
        <v>41240</v>
      </c>
      <c r="B749" s="475" t="s">
        <v>21112</v>
      </c>
      <c r="C749" s="476" t="s">
        <v>8780</v>
      </c>
      <c r="D749" s="477">
        <v>88.44</v>
      </c>
      <c r="E749" s="475" t="s">
        <v>20424</v>
      </c>
    </row>
    <row r="750" spans="1:5" ht="30" customHeight="1" x14ac:dyDescent="0.25">
      <c r="A750" s="474">
        <v>40946</v>
      </c>
      <c r="B750" s="479" t="s">
        <v>21113</v>
      </c>
      <c r="C750" s="476" t="s">
        <v>8780</v>
      </c>
      <c r="D750" s="477">
        <v>87.16</v>
      </c>
      <c r="E750" s="475" t="s">
        <v>20424</v>
      </c>
    </row>
    <row r="751" spans="1:5" ht="30" customHeight="1" x14ac:dyDescent="0.25">
      <c r="A751" s="474">
        <v>40942</v>
      </c>
      <c r="B751" s="475" t="s">
        <v>21114</v>
      </c>
      <c r="C751" s="476" t="s">
        <v>8780</v>
      </c>
      <c r="D751" s="477">
        <v>38.61</v>
      </c>
      <c r="E751" s="475" t="s">
        <v>20424</v>
      </c>
    </row>
    <row r="752" spans="1:5" ht="30" customHeight="1" x14ac:dyDescent="0.2">
      <c r="A752" s="474">
        <v>41245</v>
      </c>
      <c r="B752" s="475" t="s">
        <v>21115</v>
      </c>
      <c r="C752" s="476" t="s">
        <v>8780</v>
      </c>
      <c r="D752" s="477">
        <v>38.380000000000003</v>
      </c>
      <c r="E752" s="478"/>
    </row>
    <row r="753" spans="1:5" ht="30" customHeight="1" x14ac:dyDescent="0.2">
      <c r="A753" s="474">
        <v>41404</v>
      </c>
      <c r="B753" s="475" t="s">
        <v>21116</v>
      </c>
      <c r="C753" s="476" t="s">
        <v>8780</v>
      </c>
      <c r="D753" s="477">
        <v>34.46</v>
      </c>
      <c r="E753" s="478"/>
    </row>
    <row r="754" spans="1:5" ht="30" customHeight="1" x14ac:dyDescent="0.2">
      <c r="A754" s="474">
        <v>41244</v>
      </c>
      <c r="B754" s="475" t="s">
        <v>21117</v>
      </c>
      <c r="C754" s="476" t="s">
        <v>8780</v>
      </c>
      <c r="D754" s="477">
        <v>20.63</v>
      </c>
      <c r="E754" s="478"/>
    </row>
    <row r="755" spans="1:5" ht="30" customHeight="1" x14ac:dyDescent="0.2">
      <c r="A755" s="474">
        <v>43328</v>
      </c>
      <c r="B755" s="475" t="s">
        <v>21118</v>
      </c>
      <c r="C755" s="476" t="s">
        <v>17835</v>
      </c>
      <c r="D755" s="477">
        <v>11.39</v>
      </c>
      <c r="E755" s="478"/>
    </row>
    <row r="756" spans="1:5" ht="30" customHeight="1" x14ac:dyDescent="0.25">
      <c r="A756" s="474">
        <v>40909</v>
      </c>
      <c r="B756" s="479" t="s">
        <v>21119</v>
      </c>
      <c r="C756" s="476" t="s">
        <v>17835</v>
      </c>
      <c r="D756" s="477">
        <v>2817.76</v>
      </c>
      <c r="E756" s="475" t="s">
        <v>20424</v>
      </c>
    </row>
    <row r="757" spans="1:5" ht="30" customHeight="1" x14ac:dyDescent="0.2">
      <c r="A757" s="474">
        <v>41140</v>
      </c>
      <c r="B757" s="475" t="s">
        <v>21120</v>
      </c>
      <c r="C757" s="476" t="s">
        <v>17835</v>
      </c>
      <c r="D757" s="477">
        <v>1064.28</v>
      </c>
      <c r="E757" s="478"/>
    </row>
    <row r="758" spans="1:5" ht="30" customHeight="1" x14ac:dyDescent="0.2">
      <c r="A758" s="474">
        <v>41139</v>
      </c>
      <c r="B758" s="475" t="s">
        <v>21121</v>
      </c>
      <c r="C758" s="476" t="s">
        <v>17835</v>
      </c>
      <c r="D758" s="477">
        <v>1994.56</v>
      </c>
      <c r="E758" s="478"/>
    </row>
    <row r="759" spans="1:5" ht="30" customHeight="1" x14ac:dyDescent="0.2">
      <c r="A759" s="474">
        <v>41138</v>
      </c>
      <c r="B759" s="475" t="s">
        <v>21122</v>
      </c>
      <c r="C759" s="476" t="s">
        <v>17835</v>
      </c>
      <c r="D759" s="477">
        <v>1800.61</v>
      </c>
      <c r="E759" s="478"/>
    </row>
    <row r="760" spans="1:5" ht="30" customHeight="1" x14ac:dyDescent="0.25">
      <c r="A760" s="474">
        <v>41246</v>
      </c>
      <c r="B760" s="475" t="s">
        <v>21123</v>
      </c>
      <c r="C760" s="476" t="s">
        <v>8808</v>
      </c>
      <c r="D760" s="477">
        <v>62.05</v>
      </c>
      <c r="E760" s="475" t="s">
        <v>20424</v>
      </c>
    </row>
    <row r="761" spans="1:5" ht="30" customHeight="1" x14ac:dyDescent="0.25">
      <c r="A761" s="474">
        <v>40943</v>
      </c>
      <c r="B761" s="475" t="s">
        <v>21124</v>
      </c>
      <c r="C761" s="476" t="s">
        <v>8808</v>
      </c>
      <c r="D761" s="477">
        <v>46.47</v>
      </c>
      <c r="E761" s="475" t="s">
        <v>20424</v>
      </c>
    </row>
    <row r="762" spans="1:5" ht="30" customHeight="1" x14ac:dyDescent="0.2">
      <c r="A762" s="474">
        <v>40922</v>
      </c>
      <c r="B762" s="475" t="s">
        <v>21125</v>
      </c>
      <c r="C762" s="476" t="s">
        <v>8740</v>
      </c>
      <c r="D762" s="477">
        <v>5.5</v>
      </c>
      <c r="E762" s="478"/>
    </row>
    <row r="763" spans="1:5" ht="30" customHeight="1" x14ac:dyDescent="0.25">
      <c r="A763" s="474">
        <v>40914</v>
      </c>
      <c r="B763" s="475" t="s">
        <v>21126</v>
      </c>
      <c r="C763" s="476" t="s">
        <v>8808</v>
      </c>
      <c r="D763" s="477">
        <v>17.79</v>
      </c>
      <c r="E763" s="475" t="s">
        <v>20424</v>
      </c>
    </row>
    <row r="764" spans="1:5" ht="30" customHeight="1" x14ac:dyDescent="0.2">
      <c r="A764" s="474">
        <v>40913</v>
      </c>
      <c r="B764" s="475" t="s">
        <v>21127</v>
      </c>
      <c r="C764" s="476" t="s">
        <v>8808</v>
      </c>
      <c r="D764" s="477">
        <v>112.62</v>
      </c>
      <c r="E764" s="478"/>
    </row>
    <row r="765" spans="1:5" ht="30" customHeight="1" x14ac:dyDescent="0.25">
      <c r="A765" s="474">
        <v>41191</v>
      </c>
      <c r="B765" s="479" t="s">
        <v>21128</v>
      </c>
      <c r="C765" s="476" t="s">
        <v>8808</v>
      </c>
      <c r="D765" s="477">
        <v>416.69</v>
      </c>
      <c r="E765" s="475" t="s">
        <v>20424</v>
      </c>
    </row>
    <row r="766" spans="1:5" ht="30" customHeight="1" x14ac:dyDescent="0.25">
      <c r="A766" s="474">
        <v>40947</v>
      </c>
      <c r="B766" s="475" t="s">
        <v>21129</v>
      </c>
      <c r="C766" s="476" t="s">
        <v>17835</v>
      </c>
      <c r="D766" s="477">
        <v>2702.88</v>
      </c>
      <c r="E766" s="475" t="s">
        <v>20424</v>
      </c>
    </row>
    <row r="767" spans="1:5" ht="30" customHeight="1" x14ac:dyDescent="0.25">
      <c r="A767" s="474">
        <v>43329</v>
      </c>
      <c r="B767" s="475" t="s">
        <v>21130</v>
      </c>
      <c r="C767" s="476" t="s">
        <v>17835</v>
      </c>
      <c r="D767" s="477">
        <v>205.24</v>
      </c>
      <c r="E767" s="475" t="s">
        <v>20424</v>
      </c>
    </row>
    <row r="768" spans="1:5" ht="30" customHeight="1" x14ac:dyDescent="0.25">
      <c r="A768" s="474">
        <v>42050</v>
      </c>
      <c r="B768" s="479" t="s">
        <v>21131</v>
      </c>
      <c r="C768" s="476" t="s">
        <v>8780</v>
      </c>
      <c r="D768" s="477">
        <v>150.91999999999999</v>
      </c>
      <c r="E768" s="475" t="s">
        <v>20424</v>
      </c>
    </row>
    <row r="769" spans="1:5" ht="30" customHeight="1" x14ac:dyDescent="0.25">
      <c r="A769" s="474">
        <v>42203</v>
      </c>
      <c r="B769" s="475" t="s">
        <v>21132</v>
      </c>
      <c r="C769" s="476" t="s">
        <v>17835</v>
      </c>
      <c r="D769" s="477">
        <v>146.01</v>
      </c>
      <c r="E769" s="475" t="s">
        <v>20424</v>
      </c>
    </row>
    <row r="770" spans="1:5" ht="30" customHeight="1" x14ac:dyDescent="0.25">
      <c r="A770" s="474">
        <v>42202</v>
      </c>
      <c r="B770" s="475" t="s">
        <v>21133</v>
      </c>
      <c r="C770" s="476" t="s">
        <v>17835</v>
      </c>
      <c r="D770" s="477">
        <v>94.92</v>
      </c>
      <c r="E770" s="475" t="s">
        <v>20424</v>
      </c>
    </row>
    <row r="771" spans="1:5" ht="30" customHeight="1" x14ac:dyDescent="0.25">
      <c r="A771" s="474">
        <v>42041</v>
      </c>
      <c r="B771" s="479" t="s">
        <v>21134</v>
      </c>
      <c r="C771" s="476" t="s">
        <v>8808</v>
      </c>
      <c r="D771" s="477">
        <v>26.91</v>
      </c>
      <c r="E771" s="475" t="s">
        <v>20424</v>
      </c>
    </row>
    <row r="772" spans="1:5" ht="30" customHeight="1" x14ac:dyDescent="0.2">
      <c r="A772" s="474">
        <v>42199</v>
      </c>
      <c r="B772" s="475" t="s">
        <v>21135</v>
      </c>
      <c r="C772" s="476" t="s">
        <v>8780</v>
      </c>
      <c r="D772" s="477">
        <v>1.59</v>
      </c>
      <c r="E772" s="478"/>
    </row>
    <row r="773" spans="1:5" ht="30" customHeight="1" x14ac:dyDescent="0.25">
      <c r="A773" s="474">
        <v>42210</v>
      </c>
      <c r="B773" s="475" t="s">
        <v>21136</v>
      </c>
      <c r="C773" s="476" t="s">
        <v>8780</v>
      </c>
      <c r="D773" s="477">
        <v>21.32</v>
      </c>
      <c r="E773" s="475" t="s">
        <v>20424</v>
      </c>
    </row>
    <row r="774" spans="1:5" ht="30" customHeight="1" x14ac:dyDescent="0.25">
      <c r="A774" s="474">
        <v>42206</v>
      </c>
      <c r="B774" s="475" t="s">
        <v>21137</v>
      </c>
      <c r="C774" s="476" t="s">
        <v>8780</v>
      </c>
      <c r="D774" s="477">
        <v>15.75</v>
      </c>
      <c r="E774" s="475" t="s">
        <v>20424</v>
      </c>
    </row>
    <row r="775" spans="1:5" ht="30" customHeight="1" x14ac:dyDescent="0.2">
      <c r="A775" s="474">
        <v>42208</v>
      </c>
      <c r="B775" s="475" t="s">
        <v>21138</v>
      </c>
      <c r="C775" s="476" t="s">
        <v>8780</v>
      </c>
      <c r="D775" s="477">
        <v>1.85</v>
      </c>
      <c r="E775" s="478"/>
    </row>
    <row r="776" spans="1:5" ht="30" customHeight="1" x14ac:dyDescent="0.25">
      <c r="A776" s="474">
        <v>42209</v>
      </c>
      <c r="B776" s="475" t="s">
        <v>21139</v>
      </c>
      <c r="C776" s="476" t="s">
        <v>8780</v>
      </c>
      <c r="D776" s="477">
        <v>8.52</v>
      </c>
      <c r="E776" s="475" t="s">
        <v>20424</v>
      </c>
    </row>
    <row r="777" spans="1:5" ht="30" customHeight="1" x14ac:dyDescent="0.2">
      <c r="A777" s="474">
        <v>42207</v>
      </c>
      <c r="B777" s="475" t="s">
        <v>21140</v>
      </c>
      <c r="C777" s="476" t="s">
        <v>8780</v>
      </c>
      <c r="D777" s="477">
        <v>3.39</v>
      </c>
      <c r="E777" s="478"/>
    </row>
    <row r="778" spans="1:5" ht="30" customHeight="1" x14ac:dyDescent="0.2">
      <c r="A778" s="474">
        <v>42200</v>
      </c>
      <c r="B778" s="475" t="s">
        <v>21141</v>
      </c>
      <c r="C778" s="476" t="s">
        <v>8780</v>
      </c>
      <c r="D778" s="477">
        <v>5.66</v>
      </c>
      <c r="E778" s="478"/>
    </row>
    <row r="779" spans="1:5" ht="30" customHeight="1" x14ac:dyDescent="0.2">
      <c r="A779" s="474">
        <v>42201</v>
      </c>
      <c r="B779" s="475" t="s">
        <v>21142</v>
      </c>
      <c r="C779" s="476" t="s">
        <v>8780</v>
      </c>
      <c r="D779" s="477">
        <v>3.99</v>
      </c>
      <c r="E779" s="478"/>
    </row>
    <row r="780" spans="1:5" ht="30" customHeight="1" x14ac:dyDescent="0.25">
      <c r="A780" s="474">
        <v>41247</v>
      </c>
      <c r="B780" s="479" t="s">
        <v>21143</v>
      </c>
      <c r="C780" s="476" t="s">
        <v>8740</v>
      </c>
      <c r="D780" s="477">
        <v>63.07</v>
      </c>
      <c r="E780" s="480"/>
    </row>
    <row r="781" spans="1:5" ht="30" customHeight="1" x14ac:dyDescent="0.25">
      <c r="A781" s="474">
        <v>42204</v>
      </c>
      <c r="B781" s="475" t="s">
        <v>21144</v>
      </c>
      <c r="C781" s="476" t="s">
        <v>17835</v>
      </c>
      <c r="D781" s="477">
        <v>37.369999999999997</v>
      </c>
      <c r="E781" s="475" t="s">
        <v>20424</v>
      </c>
    </row>
    <row r="782" spans="1:5" ht="30" customHeight="1" x14ac:dyDescent="0.2">
      <c r="A782" s="474">
        <v>42044</v>
      </c>
      <c r="B782" s="475" t="s">
        <v>21145</v>
      </c>
      <c r="C782" s="476" t="s">
        <v>17835</v>
      </c>
      <c r="D782" s="477">
        <v>4605.2299999999996</v>
      </c>
      <c r="E782" s="478"/>
    </row>
    <row r="783" spans="1:5" ht="30" customHeight="1" x14ac:dyDescent="0.25">
      <c r="A783" s="474">
        <v>40102</v>
      </c>
      <c r="B783" s="475" t="s">
        <v>21146</v>
      </c>
      <c r="C783" s="476" t="s">
        <v>8780</v>
      </c>
      <c r="D783" s="477">
        <v>15.08</v>
      </c>
      <c r="E783" s="475" t="s">
        <v>20424</v>
      </c>
    </row>
    <row r="784" spans="1:5" ht="30" customHeight="1" x14ac:dyDescent="0.25">
      <c r="A784" s="474">
        <v>42039</v>
      </c>
      <c r="B784" s="475" t="s">
        <v>21147</v>
      </c>
      <c r="C784" s="476" t="s">
        <v>8780</v>
      </c>
      <c r="D784" s="477">
        <v>18.97</v>
      </c>
      <c r="E784" s="475" t="s">
        <v>20424</v>
      </c>
    </row>
    <row r="785" spans="1:5" ht="30" customHeight="1" x14ac:dyDescent="0.2">
      <c r="A785" s="474">
        <v>41153</v>
      </c>
      <c r="B785" s="475" t="s">
        <v>21148</v>
      </c>
      <c r="C785" s="476" t="s">
        <v>17835</v>
      </c>
      <c r="D785" s="477">
        <v>153.94</v>
      </c>
      <c r="E785" s="478"/>
    </row>
    <row r="786" spans="1:5" ht="30" customHeight="1" x14ac:dyDescent="0.2">
      <c r="A786" s="474">
        <v>41409</v>
      </c>
      <c r="B786" s="475" t="s">
        <v>21149</v>
      </c>
      <c r="C786" s="476" t="s">
        <v>17835</v>
      </c>
      <c r="D786" s="477">
        <v>477.5</v>
      </c>
      <c r="E786" s="478"/>
    </row>
    <row r="787" spans="1:5" ht="30" customHeight="1" x14ac:dyDescent="0.25">
      <c r="A787" s="474">
        <v>40928</v>
      </c>
      <c r="B787" s="475" t="s">
        <v>21150</v>
      </c>
      <c r="C787" s="476" t="s">
        <v>17835</v>
      </c>
      <c r="D787" s="477">
        <v>44.52</v>
      </c>
      <c r="E787" s="475" t="s">
        <v>20424</v>
      </c>
    </row>
    <row r="788" spans="1:5" ht="30" customHeight="1" x14ac:dyDescent="0.2">
      <c r="A788" s="474">
        <v>41408</v>
      </c>
      <c r="B788" s="475" t="s">
        <v>21151</v>
      </c>
      <c r="C788" s="476" t="s">
        <v>17835</v>
      </c>
      <c r="D788" s="477">
        <v>3048.83</v>
      </c>
      <c r="E788" s="478"/>
    </row>
    <row r="789" spans="1:5" ht="30" customHeight="1" x14ac:dyDescent="0.2">
      <c r="A789" s="474">
        <v>41147</v>
      </c>
      <c r="B789" s="475" t="s">
        <v>21152</v>
      </c>
      <c r="C789" s="476" t="s">
        <v>8808</v>
      </c>
      <c r="D789" s="477">
        <v>9.34</v>
      </c>
      <c r="E789" s="478"/>
    </row>
    <row r="790" spans="1:5" ht="30" customHeight="1" x14ac:dyDescent="0.2">
      <c r="A790" s="474">
        <v>42046</v>
      </c>
      <c r="B790" s="475" t="s">
        <v>21153</v>
      </c>
      <c r="C790" s="476" t="s">
        <v>17835</v>
      </c>
      <c r="D790" s="477">
        <v>146.15</v>
      </c>
      <c r="E790" s="478"/>
    </row>
    <row r="791" spans="1:5" ht="30" customHeight="1" x14ac:dyDescent="0.2">
      <c r="A791" s="474">
        <v>41407</v>
      </c>
      <c r="B791" s="475" t="s">
        <v>21154</v>
      </c>
      <c r="C791" s="476" t="s">
        <v>17835</v>
      </c>
      <c r="D791" s="477">
        <v>14544.7</v>
      </c>
      <c r="E791" s="478"/>
    </row>
    <row r="792" spans="1:5" ht="30" customHeight="1" x14ac:dyDescent="0.2">
      <c r="A792" s="474">
        <v>41146</v>
      </c>
      <c r="B792" s="475" t="s">
        <v>21155</v>
      </c>
      <c r="C792" s="476" t="s">
        <v>17835</v>
      </c>
      <c r="D792" s="477">
        <v>19115</v>
      </c>
      <c r="E792" s="478"/>
    </row>
    <row r="793" spans="1:5" ht="30" customHeight="1" x14ac:dyDescent="0.2">
      <c r="A793" s="474">
        <v>41017</v>
      </c>
      <c r="B793" s="475" t="s">
        <v>21156</v>
      </c>
      <c r="C793" s="476" t="s">
        <v>8808</v>
      </c>
      <c r="D793" s="477">
        <v>480.62</v>
      </c>
      <c r="E793" s="478"/>
    </row>
    <row r="794" spans="1:5" ht="30" customHeight="1" x14ac:dyDescent="0.25">
      <c r="A794" s="474">
        <v>40929</v>
      </c>
      <c r="B794" s="475" t="s">
        <v>21157</v>
      </c>
      <c r="C794" s="476" t="s">
        <v>8808</v>
      </c>
      <c r="D794" s="477">
        <v>291.26</v>
      </c>
      <c r="E794" s="475" t="s">
        <v>20424</v>
      </c>
    </row>
    <row r="795" spans="1:5" ht="30" customHeight="1" x14ac:dyDescent="0.25">
      <c r="A795" s="474">
        <v>41203</v>
      </c>
      <c r="B795" s="479" t="s">
        <v>21158</v>
      </c>
      <c r="C795" s="476" t="s">
        <v>8808</v>
      </c>
      <c r="D795" s="477">
        <v>575.33000000000004</v>
      </c>
      <c r="E795" s="475" t="s">
        <v>20424</v>
      </c>
    </row>
    <row r="796" spans="1:5" ht="30" customHeight="1" x14ac:dyDescent="0.2">
      <c r="A796" s="474">
        <v>42047</v>
      </c>
      <c r="B796" s="475" t="s">
        <v>21159</v>
      </c>
      <c r="C796" s="476" t="s">
        <v>17835</v>
      </c>
      <c r="D796" s="477">
        <v>41.07</v>
      </c>
      <c r="E796" s="478"/>
    </row>
    <row r="797" spans="1:5" ht="30" customHeight="1" x14ac:dyDescent="0.25">
      <c r="A797" s="474">
        <v>41145</v>
      </c>
      <c r="B797" s="479" t="s">
        <v>21160</v>
      </c>
      <c r="C797" s="476" t="s">
        <v>17835</v>
      </c>
      <c r="D797" s="477">
        <v>8728</v>
      </c>
      <c r="E797" s="480"/>
    </row>
    <row r="798" spans="1:5" ht="30" customHeight="1" x14ac:dyDescent="0.2">
      <c r="A798" s="474">
        <v>41141</v>
      </c>
      <c r="B798" s="475" t="s">
        <v>21161</v>
      </c>
      <c r="C798" s="476" t="s">
        <v>17835</v>
      </c>
      <c r="D798" s="477">
        <v>2198.79</v>
      </c>
      <c r="E798" s="478"/>
    </row>
    <row r="799" spans="1:5" ht="30" customHeight="1" x14ac:dyDescent="0.2">
      <c r="A799" s="474">
        <v>41142</v>
      </c>
      <c r="B799" s="475" t="s">
        <v>21162</v>
      </c>
      <c r="C799" s="476" t="s">
        <v>17835</v>
      </c>
      <c r="D799" s="477">
        <v>2400.2399999999998</v>
      </c>
      <c r="E799" s="478"/>
    </row>
    <row r="800" spans="1:5" ht="30" customHeight="1" x14ac:dyDescent="0.2">
      <c r="A800" s="474">
        <v>41143</v>
      </c>
      <c r="B800" s="475" t="s">
        <v>21163</v>
      </c>
      <c r="C800" s="476" t="s">
        <v>17835</v>
      </c>
      <c r="D800" s="477">
        <v>3940.98</v>
      </c>
      <c r="E800" s="478"/>
    </row>
    <row r="801" spans="1:5" ht="30" customHeight="1" x14ac:dyDescent="0.25">
      <c r="A801" s="474">
        <v>43162</v>
      </c>
      <c r="B801" s="475" t="s">
        <v>21164</v>
      </c>
      <c r="C801" s="476" t="s">
        <v>8808</v>
      </c>
      <c r="D801" s="477">
        <v>372.56</v>
      </c>
      <c r="E801" s="475" t="s">
        <v>20424</v>
      </c>
    </row>
    <row r="802" spans="1:5" ht="30" customHeight="1" x14ac:dyDescent="0.25">
      <c r="A802" s="474">
        <v>40931</v>
      </c>
      <c r="B802" s="475" t="s">
        <v>21165</v>
      </c>
      <c r="C802" s="476" t="s">
        <v>8780</v>
      </c>
      <c r="D802" s="477">
        <v>214.35</v>
      </c>
      <c r="E802" s="475" t="s">
        <v>20424</v>
      </c>
    </row>
    <row r="803" spans="1:5" ht="30" customHeight="1" x14ac:dyDescent="0.25">
      <c r="A803" s="474">
        <v>41526</v>
      </c>
      <c r="B803" s="475" t="s">
        <v>21166</v>
      </c>
      <c r="C803" s="476" t="s">
        <v>8780</v>
      </c>
      <c r="D803" s="477">
        <v>9.6300000000000008</v>
      </c>
      <c r="E803" s="475" t="s">
        <v>20424</v>
      </c>
    </row>
    <row r="804" spans="1:5" ht="30" customHeight="1" x14ac:dyDescent="0.2">
      <c r="A804" s="474">
        <v>42524</v>
      </c>
      <c r="B804" s="475" t="s">
        <v>21167</v>
      </c>
      <c r="C804" s="476" t="s">
        <v>8780</v>
      </c>
      <c r="D804" s="477">
        <v>104.44</v>
      </c>
      <c r="E804" s="478"/>
    </row>
    <row r="805" spans="1:5" ht="30" customHeight="1" x14ac:dyDescent="0.2">
      <c r="A805" s="474">
        <v>40938</v>
      </c>
      <c r="B805" s="475" t="s">
        <v>21168</v>
      </c>
      <c r="C805" s="476" t="s">
        <v>8780</v>
      </c>
      <c r="D805" s="477">
        <v>704.42</v>
      </c>
      <c r="E805" s="478"/>
    </row>
    <row r="806" spans="1:5" ht="30" customHeight="1" x14ac:dyDescent="0.25">
      <c r="A806" s="474">
        <v>40924</v>
      </c>
      <c r="B806" s="475" t="s">
        <v>21169</v>
      </c>
      <c r="C806" s="476" t="s">
        <v>8780</v>
      </c>
      <c r="D806" s="477">
        <v>16.59</v>
      </c>
      <c r="E806" s="475" t="s">
        <v>20424</v>
      </c>
    </row>
    <row r="807" spans="1:5" ht="30" customHeight="1" x14ac:dyDescent="0.25">
      <c r="A807" s="474">
        <v>40925</v>
      </c>
      <c r="B807" s="475" t="s">
        <v>21170</v>
      </c>
      <c r="C807" s="476" t="s">
        <v>8780</v>
      </c>
      <c r="D807" s="477">
        <v>20.350000000000001</v>
      </c>
      <c r="E807" s="475" t="s">
        <v>20424</v>
      </c>
    </row>
    <row r="808" spans="1:5" ht="30" customHeight="1" x14ac:dyDescent="0.25">
      <c r="A808" s="474">
        <v>40926</v>
      </c>
      <c r="B808" s="475" t="s">
        <v>21171</v>
      </c>
      <c r="C808" s="476" t="s">
        <v>8780</v>
      </c>
      <c r="D808" s="477">
        <v>24.12</v>
      </c>
      <c r="E808" s="475" t="s">
        <v>20424</v>
      </c>
    </row>
    <row r="809" spans="1:5" ht="30" customHeight="1" x14ac:dyDescent="0.25">
      <c r="A809" s="474">
        <v>40927</v>
      </c>
      <c r="B809" s="475" t="s">
        <v>21172</v>
      </c>
      <c r="C809" s="476" t="s">
        <v>8780</v>
      </c>
      <c r="D809" s="477">
        <v>52.68</v>
      </c>
      <c r="E809" s="475" t="s">
        <v>20424</v>
      </c>
    </row>
    <row r="810" spans="1:5" ht="30" customHeight="1" x14ac:dyDescent="0.2">
      <c r="A810" s="474">
        <v>41202</v>
      </c>
      <c r="B810" s="475" t="s">
        <v>21173</v>
      </c>
      <c r="C810" s="476" t="s">
        <v>8808</v>
      </c>
      <c r="D810" s="477">
        <v>26.6</v>
      </c>
      <c r="E810" s="478"/>
    </row>
    <row r="811" spans="1:5" ht="30" customHeight="1" x14ac:dyDescent="0.2">
      <c r="A811" s="474">
        <v>40937</v>
      </c>
      <c r="B811" s="475" t="s">
        <v>21174</v>
      </c>
      <c r="C811" s="476" t="s">
        <v>8780</v>
      </c>
      <c r="D811" s="477">
        <v>474.48</v>
      </c>
      <c r="E811" s="478"/>
    </row>
    <row r="812" spans="1:5" ht="30" customHeight="1" x14ac:dyDescent="0.25">
      <c r="A812" s="474">
        <v>40939</v>
      </c>
      <c r="B812" s="479" t="s">
        <v>21175</v>
      </c>
      <c r="C812" s="476" t="s">
        <v>8780</v>
      </c>
      <c r="D812" s="477">
        <v>599.20000000000005</v>
      </c>
      <c r="E812" s="480"/>
    </row>
    <row r="813" spans="1:5" ht="30" customHeight="1" x14ac:dyDescent="0.2">
      <c r="A813" s="474">
        <v>40936</v>
      </c>
      <c r="B813" s="475" t="s">
        <v>21176</v>
      </c>
      <c r="C813" s="476" t="s">
        <v>8780</v>
      </c>
      <c r="D813" s="477">
        <v>596.75</v>
      </c>
      <c r="E813" s="478"/>
    </row>
    <row r="814" spans="1:5" ht="30" customHeight="1" x14ac:dyDescent="0.25">
      <c r="A814" s="474">
        <v>40930</v>
      </c>
      <c r="B814" s="475" t="s">
        <v>21177</v>
      </c>
      <c r="C814" s="476" t="s">
        <v>8780</v>
      </c>
      <c r="D814" s="477">
        <v>208.87</v>
      </c>
      <c r="E814" s="475" t="s">
        <v>20424</v>
      </c>
    </row>
    <row r="815" spans="1:5" ht="30" customHeight="1" x14ac:dyDescent="0.25">
      <c r="A815" s="474">
        <v>41222</v>
      </c>
      <c r="B815" s="479" t="s">
        <v>21178</v>
      </c>
      <c r="C815" s="476" t="s">
        <v>17835</v>
      </c>
      <c r="D815" s="477">
        <v>89.05</v>
      </c>
      <c r="E815" s="480"/>
    </row>
    <row r="816" spans="1:5" ht="30" customHeight="1" x14ac:dyDescent="0.2">
      <c r="A816" s="474">
        <v>40932</v>
      </c>
      <c r="B816" s="475" t="s">
        <v>21179</v>
      </c>
      <c r="C816" s="476" t="s">
        <v>17835</v>
      </c>
      <c r="D816" s="477">
        <v>21.03</v>
      </c>
      <c r="E816" s="478"/>
    </row>
    <row r="817" spans="1:5" ht="30" customHeight="1" x14ac:dyDescent="0.2">
      <c r="A817" s="474">
        <v>40934</v>
      </c>
      <c r="B817" s="475" t="s">
        <v>21180</v>
      </c>
      <c r="C817" s="476" t="s">
        <v>17835</v>
      </c>
      <c r="D817" s="477">
        <v>23.41</v>
      </c>
      <c r="E817" s="478"/>
    </row>
    <row r="818" spans="1:5" ht="30" customHeight="1" x14ac:dyDescent="0.2">
      <c r="A818" s="474">
        <v>40933</v>
      </c>
      <c r="B818" s="475" t="s">
        <v>21181</v>
      </c>
      <c r="C818" s="476" t="s">
        <v>17835</v>
      </c>
      <c r="D818" s="477">
        <v>51.8</v>
      </c>
      <c r="E818" s="478"/>
    </row>
    <row r="819" spans="1:5" ht="30" customHeight="1" x14ac:dyDescent="0.2">
      <c r="A819" s="474">
        <v>40935</v>
      </c>
      <c r="B819" s="475" t="s">
        <v>21182</v>
      </c>
      <c r="C819" s="476" t="s">
        <v>17835</v>
      </c>
      <c r="D819" s="477">
        <v>52.99</v>
      </c>
      <c r="E819" s="478"/>
    </row>
    <row r="820" spans="1:5" ht="30" customHeight="1" x14ac:dyDescent="0.25">
      <c r="A820" s="474">
        <v>41359</v>
      </c>
      <c r="B820" s="475" t="s">
        <v>21183</v>
      </c>
      <c r="C820" s="476" t="s">
        <v>8808</v>
      </c>
      <c r="D820" s="477">
        <v>22.5</v>
      </c>
      <c r="E820" s="475" t="s">
        <v>20424</v>
      </c>
    </row>
    <row r="821" spans="1:5" ht="30" customHeight="1" x14ac:dyDescent="0.2">
      <c r="A821" s="474">
        <v>42878</v>
      </c>
      <c r="B821" s="475" t="s">
        <v>21184</v>
      </c>
      <c r="C821" s="476" t="s">
        <v>20252</v>
      </c>
      <c r="D821" s="477">
        <v>5187.58</v>
      </c>
      <c r="E821" s="478"/>
    </row>
    <row r="822" spans="1:5" ht="30" customHeight="1" x14ac:dyDescent="0.2">
      <c r="A822" s="474">
        <v>42888</v>
      </c>
      <c r="B822" s="475" t="s">
        <v>21185</v>
      </c>
      <c r="C822" s="476" t="s">
        <v>20252</v>
      </c>
      <c r="D822" s="477">
        <v>7394.12</v>
      </c>
      <c r="E822" s="478"/>
    </row>
    <row r="823" spans="1:5" ht="30" customHeight="1" x14ac:dyDescent="0.2">
      <c r="A823" s="474">
        <v>40981</v>
      </c>
      <c r="B823" s="475" t="s">
        <v>21186</v>
      </c>
      <c r="C823" s="476" t="s">
        <v>8780</v>
      </c>
      <c r="D823" s="477">
        <v>1.85</v>
      </c>
      <c r="E823" s="478"/>
    </row>
    <row r="824" spans="1:5" ht="30" customHeight="1" x14ac:dyDescent="0.2">
      <c r="A824" s="474">
        <v>40101</v>
      </c>
      <c r="B824" s="475" t="s">
        <v>21187</v>
      </c>
      <c r="C824" s="476" t="s">
        <v>17835</v>
      </c>
      <c r="D824" s="477">
        <v>152.75</v>
      </c>
      <c r="E824" s="478"/>
    </row>
    <row r="825" spans="1:5" ht="30" customHeight="1" x14ac:dyDescent="0.2">
      <c r="A825" s="474">
        <v>40110</v>
      </c>
      <c r="B825" s="475" t="s">
        <v>21188</v>
      </c>
      <c r="C825" s="476" t="s">
        <v>8740</v>
      </c>
      <c r="D825" s="477">
        <v>37.549999999999997</v>
      </c>
      <c r="E825" s="478"/>
    </row>
    <row r="826" spans="1:5" ht="30" customHeight="1" x14ac:dyDescent="0.25">
      <c r="A826" s="474">
        <v>40137</v>
      </c>
      <c r="B826" s="475" t="s">
        <v>21189</v>
      </c>
      <c r="C826" s="476" t="s">
        <v>17835</v>
      </c>
      <c r="D826" s="477">
        <v>1631.89</v>
      </c>
      <c r="E826" s="475" t="s">
        <v>20424</v>
      </c>
    </row>
    <row r="827" spans="1:5" ht="30" customHeight="1" x14ac:dyDescent="0.25">
      <c r="A827" s="474">
        <v>40138</v>
      </c>
      <c r="B827" s="475" t="s">
        <v>21190</v>
      </c>
      <c r="C827" s="476" t="s">
        <v>17835</v>
      </c>
      <c r="D827" s="477">
        <v>2776.63</v>
      </c>
      <c r="E827" s="475" t="s">
        <v>20424</v>
      </c>
    </row>
    <row r="828" spans="1:5" ht="30" customHeight="1" x14ac:dyDescent="0.2">
      <c r="A828" s="474">
        <v>43336</v>
      </c>
      <c r="B828" s="475" t="s">
        <v>20367</v>
      </c>
      <c r="C828" s="476" t="s">
        <v>8780</v>
      </c>
      <c r="D828" s="477">
        <v>1.43</v>
      </c>
      <c r="E828" s="478"/>
    </row>
    <row r="829" spans="1:5" ht="30" customHeight="1" x14ac:dyDescent="0.2">
      <c r="A829" s="474">
        <v>40980</v>
      </c>
      <c r="B829" s="475" t="s">
        <v>21191</v>
      </c>
      <c r="C829" s="476" t="s">
        <v>8740</v>
      </c>
      <c r="D829" s="477">
        <v>14.6</v>
      </c>
      <c r="E829" s="478"/>
    </row>
    <row r="830" spans="1:5" ht="30" customHeight="1" x14ac:dyDescent="0.25">
      <c r="A830" s="474">
        <v>40115</v>
      </c>
      <c r="B830" s="475" t="s">
        <v>21192</v>
      </c>
      <c r="C830" s="476" t="s">
        <v>9235</v>
      </c>
      <c r="D830" s="477">
        <v>362.28</v>
      </c>
      <c r="E830" s="475" t="s">
        <v>20424</v>
      </c>
    </row>
    <row r="831" spans="1:5" ht="30" customHeight="1" x14ac:dyDescent="0.25">
      <c r="A831" s="474">
        <v>40104</v>
      </c>
      <c r="B831" s="475" t="s">
        <v>21193</v>
      </c>
      <c r="C831" s="476" t="s">
        <v>8808</v>
      </c>
      <c r="D831" s="477">
        <v>18.489999999999998</v>
      </c>
      <c r="E831" s="475" t="s">
        <v>20424</v>
      </c>
    </row>
    <row r="832" spans="1:5" ht="30" customHeight="1" x14ac:dyDescent="0.25">
      <c r="A832" s="474">
        <v>40143</v>
      </c>
      <c r="B832" s="479" t="s">
        <v>21194</v>
      </c>
      <c r="C832" s="476" t="s">
        <v>8740</v>
      </c>
      <c r="D832" s="477">
        <v>108.87</v>
      </c>
      <c r="E832" s="475" t="s">
        <v>20424</v>
      </c>
    </row>
    <row r="833" spans="1:5" ht="30" customHeight="1" x14ac:dyDescent="0.2">
      <c r="A833" s="474">
        <v>40107</v>
      </c>
      <c r="B833" s="475" t="s">
        <v>20374</v>
      </c>
      <c r="C833" s="476" t="s">
        <v>8740</v>
      </c>
      <c r="D833" s="477">
        <v>6.28</v>
      </c>
      <c r="E833" s="478"/>
    </row>
    <row r="834" spans="1:5" ht="30" customHeight="1" x14ac:dyDescent="0.2">
      <c r="A834" s="474">
        <v>40108</v>
      </c>
      <c r="B834" s="475" t="s">
        <v>21195</v>
      </c>
      <c r="C834" s="476" t="s">
        <v>8780</v>
      </c>
      <c r="D834" s="477">
        <v>3.03</v>
      </c>
      <c r="E834" s="478"/>
    </row>
    <row r="835" spans="1:5" ht="30" customHeight="1" x14ac:dyDescent="0.2">
      <c r="A835" s="474">
        <v>40081</v>
      </c>
      <c r="B835" s="475" t="s">
        <v>21196</v>
      </c>
      <c r="C835" s="476" t="s">
        <v>8740</v>
      </c>
      <c r="D835" s="477">
        <v>10.43</v>
      </c>
      <c r="E835" s="478"/>
    </row>
    <row r="836" spans="1:5" ht="30" customHeight="1" x14ac:dyDescent="0.25">
      <c r="A836" s="474">
        <v>40136</v>
      </c>
      <c r="B836" s="475" t="s">
        <v>21197</v>
      </c>
      <c r="C836" s="476" t="s">
        <v>8808</v>
      </c>
      <c r="D836" s="477">
        <v>528.5</v>
      </c>
      <c r="E836" s="475" t="s">
        <v>20424</v>
      </c>
    </row>
    <row r="837" spans="1:5" ht="30" customHeight="1" x14ac:dyDescent="0.25">
      <c r="A837" s="474">
        <v>40096</v>
      </c>
      <c r="B837" s="479" t="s">
        <v>21198</v>
      </c>
      <c r="C837" s="476" t="s">
        <v>8808</v>
      </c>
      <c r="D837" s="477">
        <v>382.21</v>
      </c>
      <c r="E837" s="480"/>
    </row>
    <row r="838" spans="1:5" ht="30" customHeight="1" x14ac:dyDescent="0.2">
      <c r="A838" s="474">
        <v>40134</v>
      </c>
      <c r="B838" s="475" t="s">
        <v>21199</v>
      </c>
      <c r="C838" s="476" t="s">
        <v>8780</v>
      </c>
      <c r="D838" s="477">
        <v>5.6</v>
      </c>
      <c r="E838" s="478"/>
    </row>
    <row r="839" spans="1:5" ht="30" customHeight="1" x14ac:dyDescent="0.2">
      <c r="A839" s="474">
        <v>40105</v>
      </c>
      <c r="B839" s="475" t="s">
        <v>21200</v>
      </c>
      <c r="C839" s="476" t="s">
        <v>8780</v>
      </c>
      <c r="D839" s="477">
        <v>0.66</v>
      </c>
      <c r="E839" s="478"/>
    </row>
    <row r="840" spans="1:5" ht="30" customHeight="1" x14ac:dyDescent="0.2">
      <c r="A840" s="474">
        <v>40084</v>
      </c>
      <c r="B840" s="475" t="s">
        <v>21201</v>
      </c>
      <c r="C840" s="476" t="s">
        <v>8808</v>
      </c>
      <c r="D840" s="477">
        <v>1.72</v>
      </c>
      <c r="E840" s="478"/>
    </row>
    <row r="841" spans="1:5" ht="30" customHeight="1" x14ac:dyDescent="0.25">
      <c r="A841" s="474">
        <v>40144</v>
      </c>
      <c r="B841" s="475" t="s">
        <v>21202</v>
      </c>
      <c r="C841" s="476" t="s">
        <v>8808</v>
      </c>
      <c r="D841" s="477">
        <v>150.08000000000001</v>
      </c>
      <c r="E841" s="475" t="s">
        <v>20424</v>
      </c>
    </row>
    <row r="842" spans="1:5" ht="30" customHeight="1" x14ac:dyDescent="0.25">
      <c r="A842" s="474">
        <v>40106</v>
      </c>
      <c r="B842" s="475" t="s">
        <v>21203</v>
      </c>
      <c r="C842" s="476" t="s">
        <v>8740</v>
      </c>
      <c r="D842" s="477">
        <v>11.3</v>
      </c>
      <c r="E842" s="475" t="s">
        <v>20424</v>
      </c>
    </row>
    <row r="843" spans="1:5" ht="30" customHeight="1" x14ac:dyDescent="0.2">
      <c r="A843" s="474">
        <v>40135</v>
      </c>
      <c r="B843" s="475" t="s">
        <v>21204</v>
      </c>
      <c r="C843" s="476" t="s">
        <v>8780</v>
      </c>
      <c r="D843" s="477">
        <v>15.78</v>
      </c>
      <c r="E843" s="478"/>
    </row>
    <row r="844" spans="1:5" ht="30" customHeight="1" x14ac:dyDescent="0.25">
      <c r="A844" s="474">
        <v>40111</v>
      </c>
      <c r="B844" s="475" t="s">
        <v>21205</v>
      </c>
      <c r="C844" s="476" t="s">
        <v>8780</v>
      </c>
      <c r="D844" s="477">
        <v>8.51</v>
      </c>
      <c r="E844" s="475" t="s">
        <v>20424</v>
      </c>
    </row>
    <row r="845" spans="1:5" ht="30" customHeight="1" x14ac:dyDescent="0.25">
      <c r="A845" s="474">
        <v>40126</v>
      </c>
      <c r="B845" s="475" t="s">
        <v>21206</v>
      </c>
      <c r="C845" s="476" t="s">
        <v>8780</v>
      </c>
      <c r="D845" s="477">
        <v>3.85</v>
      </c>
      <c r="E845" s="475" t="s">
        <v>20424</v>
      </c>
    </row>
    <row r="846" spans="1:5" ht="30" customHeight="1" x14ac:dyDescent="0.25">
      <c r="A846" s="474">
        <v>40127</v>
      </c>
      <c r="B846" s="475" t="s">
        <v>21207</v>
      </c>
      <c r="C846" s="476" t="s">
        <v>8780</v>
      </c>
      <c r="D846" s="477">
        <v>5.22</v>
      </c>
      <c r="E846" s="475" t="s">
        <v>20424</v>
      </c>
    </row>
    <row r="847" spans="1:5" ht="30" customHeight="1" x14ac:dyDescent="0.25">
      <c r="A847" s="474">
        <v>40128</v>
      </c>
      <c r="B847" s="475" t="s">
        <v>21208</v>
      </c>
      <c r="C847" s="476" t="s">
        <v>8780</v>
      </c>
      <c r="D847" s="477">
        <v>6.89</v>
      </c>
      <c r="E847" s="475" t="s">
        <v>20424</v>
      </c>
    </row>
    <row r="848" spans="1:5" ht="30" customHeight="1" x14ac:dyDescent="0.25">
      <c r="A848" s="474">
        <v>40129</v>
      </c>
      <c r="B848" s="475" t="s">
        <v>21209</v>
      </c>
      <c r="C848" s="476" t="s">
        <v>8780</v>
      </c>
      <c r="D848" s="477">
        <v>9.07</v>
      </c>
      <c r="E848" s="475" t="s">
        <v>20424</v>
      </c>
    </row>
    <row r="849" spans="1:5" ht="30" customHeight="1" x14ac:dyDescent="0.2">
      <c r="A849" s="474">
        <v>40085</v>
      </c>
      <c r="B849" s="475" t="s">
        <v>21210</v>
      </c>
      <c r="C849" s="476" t="s">
        <v>8808</v>
      </c>
      <c r="D849" s="477">
        <v>1.29</v>
      </c>
      <c r="E849" s="478"/>
    </row>
    <row r="850" spans="1:5" ht="30" customHeight="1" x14ac:dyDescent="0.2">
      <c r="A850" s="474">
        <v>40086</v>
      </c>
      <c r="B850" s="475" t="s">
        <v>21211</v>
      </c>
      <c r="C850" s="476" t="s">
        <v>8808</v>
      </c>
      <c r="D850" s="477">
        <v>30.1</v>
      </c>
      <c r="E850" s="478"/>
    </row>
    <row r="851" spans="1:5" ht="30" customHeight="1" x14ac:dyDescent="0.2">
      <c r="A851" s="474">
        <v>40087</v>
      </c>
      <c r="B851" s="475" t="s">
        <v>21212</v>
      </c>
      <c r="C851" s="476" t="s">
        <v>17835</v>
      </c>
      <c r="D851" s="477">
        <v>114.1</v>
      </c>
      <c r="E851" s="478"/>
    </row>
    <row r="852" spans="1:5" ht="30" customHeight="1" x14ac:dyDescent="0.25">
      <c r="A852" s="474">
        <v>40983</v>
      </c>
      <c r="B852" s="479" t="s">
        <v>21213</v>
      </c>
      <c r="C852" s="476" t="s">
        <v>8808</v>
      </c>
      <c r="D852" s="477">
        <v>9.5500000000000007</v>
      </c>
      <c r="E852" s="480"/>
    </row>
    <row r="853" spans="1:5" ht="30" customHeight="1" x14ac:dyDescent="0.2">
      <c r="A853" s="474">
        <v>40100</v>
      </c>
      <c r="B853" s="475" t="s">
        <v>21214</v>
      </c>
      <c r="C853" s="476" t="s">
        <v>8808</v>
      </c>
      <c r="D853" s="477">
        <v>94.18</v>
      </c>
      <c r="E853" s="478"/>
    </row>
    <row r="854" spans="1:5" ht="30" customHeight="1" x14ac:dyDescent="0.25">
      <c r="A854" s="474">
        <v>40141</v>
      </c>
      <c r="B854" s="475" t="s">
        <v>21215</v>
      </c>
      <c r="C854" s="476" t="s">
        <v>8808</v>
      </c>
      <c r="D854" s="477">
        <v>56.23</v>
      </c>
      <c r="E854" s="475" t="s">
        <v>20424</v>
      </c>
    </row>
    <row r="855" spans="1:5" ht="30" customHeight="1" x14ac:dyDescent="0.25">
      <c r="A855" s="474">
        <v>40118</v>
      </c>
      <c r="B855" s="475" t="s">
        <v>21216</v>
      </c>
      <c r="C855" s="476" t="s">
        <v>8780</v>
      </c>
      <c r="D855" s="477">
        <v>77.92</v>
      </c>
      <c r="E855" s="475" t="s">
        <v>20424</v>
      </c>
    </row>
    <row r="856" spans="1:5" ht="30" customHeight="1" x14ac:dyDescent="0.25">
      <c r="A856" s="474">
        <v>40116</v>
      </c>
      <c r="B856" s="475" t="s">
        <v>21217</v>
      </c>
      <c r="C856" s="476" t="s">
        <v>8780</v>
      </c>
      <c r="D856" s="477">
        <v>86.04</v>
      </c>
      <c r="E856" s="475" t="s">
        <v>20424</v>
      </c>
    </row>
    <row r="857" spans="1:5" ht="30" customHeight="1" x14ac:dyDescent="0.25">
      <c r="A857" s="474">
        <v>40117</v>
      </c>
      <c r="B857" s="475" t="s">
        <v>21218</v>
      </c>
      <c r="C857" s="476" t="s">
        <v>8780</v>
      </c>
      <c r="D857" s="477">
        <v>43.34</v>
      </c>
      <c r="E857" s="475" t="s">
        <v>20424</v>
      </c>
    </row>
    <row r="858" spans="1:5" ht="30" customHeight="1" x14ac:dyDescent="0.2">
      <c r="A858" s="474">
        <v>40148</v>
      </c>
      <c r="B858" s="475" t="s">
        <v>21219</v>
      </c>
      <c r="C858" s="476" t="s">
        <v>8808</v>
      </c>
      <c r="D858" s="477">
        <v>3.03</v>
      </c>
      <c r="E858" s="478"/>
    </row>
    <row r="859" spans="1:5" ht="30" customHeight="1" x14ac:dyDescent="0.25">
      <c r="A859" s="474">
        <v>40112</v>
      </c>
      <c r="B859" s="475" t="s">
        <v>21220</v>
      </c>
      <c r="C859" s="476" t="s">
        <v>8780</v>
      </c>
      <c r="D859" s="477">
        <v>2.65</v>
      </c>
      <c r="E859" s="475" t="s">
        <v>20424</v>
      </c>
    </row>
    <row r="860" spans="1:5" ht="30" customHeight="1" x14ac:dyDescent="0.2">
      <c r="A860" s="474">
        <v>40149</v>
      </c>
      <c r="B860" s="475" t="s">
        <v>21221</v>
      </c>
      <c r="C860" s="476" t="s">
        <v>8780</v>
      </c>
      <c r="D860" s="477">
        <v>6.23</v>
      </c>
      <c r="E860" s="478"/>
    </row>
    <row r="861" spans="1:5" ht="30" customHeight="1" x14ac:dyDescent="0.2">
      <c r="A861" s="474">
        <v>40094</v>
      </c>
      <c r="B861" s="475" t="s">
        <v>21222</v>
      </c>
      <c r="C861" s="476" t="s">
        <v>8780</v>
      </c>
      <c r="D861" s="477">
        <v>92.63</v>
      </c>
      <c r="E861" s="478"/>
    </row>
    <row r="862" spans="1:5" ht="30" customHeight="1" x14ac:dyDescent="0.25">
      <c r="A862" s="474">
        <v>40095</v>
      </c>
      <c r="B862" s="475" t="s">
        <v>21223</v>
      </c>
      <c r="C862" s="476" t="s">
        <v>8780</v>
      </c>
      <c r="D862" s="477">
        <v>768.26</v>
      </c>
      <c r="E862" s="475" t="s">
        <v>20424</v>
      </c>
    </row>
    <row r="863" spans="1:5" ht="30" customHeight="1" x14ac:dyDescent="0.25">
      <c r="A863" s="474">
        <v>40114</v>
      </c>
      <c r="B863" s="475" t="s">
        <v>21224</v>
      </c>
      <c r="C863" s="476" t="s">
        <v>9235</v>
      </c>
      <c r="D863" s="477">
        <v>485.28</v>
      </c>
      <c r="E863" s="475" t="s">
        <v>20424</v>
      </c>
    </row>
    <row r="864" spans="1:5" ht="30" customHeight="1" x14ac:dyDescent="0.25">
      <c r="A864" s="474">
        <v>41134</v>
      </c>
      <c r="B864" s="479" t="s">
        <v>21225</v>
      </c>
      <c r="C864" s="476" t="s">
        <v>8740</v>
      </c>
      <c r="D864" s="477">
        <v>114.63</v>
      </c>
      <c r="E864" s="475" t="s">
        <v>20424</v>
      </c>
    </row>
    <row r="865" spans="1:5" ht="30" customHeight="1" x14ac:dyDescent="0.25">
      <c r="A865" s="474">
        <v>40130</v>
      </c>
      <c r="B865" s="475" t="s">
        <v>21226</v>
      </c>
      <c r="C865" s="476" t="s">
        <v>9235</v>
      </c>
      <c r="D865" s="477">
        <v>386.18</v>
      </c>
      <c r="E865" s="475" t="s">
        <v>20424</v>
      </c>
    </row>
    <row r="866" spans="1:5" ht="30" customHeight="1" x14ac:dyDescent="0.25">
      <c r="A866" s="474">
        <v>40131</v>
      </c>
      <c r="B866" s="475" t="s">
        <v>21227</v>
      </c>
      <c r="C866" s="476" t="s">
        <v>9235</v>
      </c>
      <c r="D866" s="477">
        <v>506.77</v>
      </c>
      <c r="E866" s="475" t="s">
        <v>20424</v>
      </c>
    </row>
    <row r="867" spans="1:5" ht="30" customHeight="1" x14ac:dyDescent="0.25">
      <c r="A867" s="474">
        <v>40083</v>
      </c>
      <c r="B867" s="475" t="s">
        <v>21228</v>
      </c>
      <c r="C867" s="476" t="s">
        <v>8780</v>
      </c>
      <c r="D867" s="477">
        <v>2.94</v>
      </c>
      <c r="E867" s="475" t="s">
        <v>20424</v>
      </c>
    </row>
    <row r="868" spans="1:5" ht="30" customHeight="1" x14ac:dyDescent="0.25">
      <c r="A868" s="474">
        <v>40079</v>
      </c>
      <c r="B868" s="475" t="s">
        <v>21229</v>
      </c>
      <c r="C868" s="476" t="s">
        <v>8740</v>
      </c>
      <c r="D868" s="477">
        <v>26.5</v>
      </c>
      <c r="E868" s="475" t="s">
        <v>20424</v>
      </c>
    </row>
    <row r="869" spans="1:5" ht="30" customHeight="1" x14ac:dyDescent="0.2">
      <c r="A869" s="474">
        <v>40082</v>
      </c>
      <c r="B869" s="475" t="s">
        <v>21230</v>
      </c>
      <c r="C869" s="476" t="s">
        <v>8780</v>
      </c>
      <c r="D869" s="477">
        <v>0.11</v>
      </c>
      <c r="E869" s="478"/>
    </row>
    <row r="870" spans="1:5" ht="30" customHeight="1" x14ac:dyDescent="0.25">
      <c r="A870" s="474">
        <v>40119</v>
      </c>
      <c r="B870" s="475" t="s">
        <v>21231</v>
      </c>
      <c r="C870" s="476" t="s">
        <v>8780</v>
      </c>
      <c r="D870" s="477">
        <v>55.41</v>
      </c>
      <c r="E870" s="475" t="s">
        <v>20424</v>
      </c>
    </row>
    <row r="871" spans="1:5" ht="30" customHeight="1" x14ac:dyDescent="0.25">
      <c r="A871" s="474">
        <v>40122</v>
      </c>
      <c r="B871" s="475" t="s">
        <v>21231</v>
      </c>
      <c r="C871" s="476" t="s">
        <v>9235</v>
      </c>
      <c r="D871" s="477">
        <v>629.78</v>
      </c>
      <c r="E871" s="475" t="s">
        <v>20424</v>
      </c>
    </row>
    <row r="872" spans="1:5" ht="30" customHeight="1" x14ac:dyDescent="0.25">
      <c r="A872" s="474">
        <v>40120</v>
      </c>
      <c r="B872" s="475" t="s">
        <v>21232</v>
      </c>
      <c r="C872" s="476" t="s">
        <v>8780</v>
      </c>
      <c r="D872" s="477">
        <v>12.71</v>
      </c>
      <c r="E872" s="475" t="s">
        <v>20424</v>
      </c>
    </row>
    <row r="873" spans="1:5" ht="30" customHeight="1" x14ac:dyDescent="0.25">
      <c r="A873" s="474">
        <v>40121</v>
      </c>
      <c r="B873" s="475" t="s">
        <v>21233</v>
      </c>
      <c r="C873" s="476" t="s">
        <v>8780</v>
      </c>
      <c r="D873" s="477">
        <v>47.28</v>
      </c>
      <c r="E873" s="475" t="s">
        <v>20424</v>
      </c>
    </row>
    <row r="874" spans="1:5" ht="30" customHeight="1" x14ac:dyDescent="0.25">
      <c r="A874" s="474">
        <v>40123</v>
      </c>
      <c r="B874" s="475" t="s">
        <v>21233</v>
      </c>
      <c r="C874" s="476" t="s">
        <v>9235</v>
      </c>
      <c r="D874" s="477">
        <v>502.62</v>
      </c>
      <c r="E874" s="475" t="s">
        <v>20424</v>
      </c>
    </row>
    <row r="875" spans="1:5" ht="30" customHeight="1" x14ac:dyDescent="0.25">
      <c r="A875" s="474">
        <v>40080</v>
      </c>
      <c r="B875" s="475" t="s">
        <v>21234</v>
      </c>
      <c r="C875" s="476" t="s">
        <v>8740</v>
      </c>
      <c r="D875" s="477">
        <v>1.86</v>
      </c>
      <c r="E875" s="475" t="s">
        <v>20424</v>
      </c>
    </row>
    <row r="876" spans="1:5" ht="30" customHeight="1" x14ac:dyDescent="0.25">
      <c r="A876" s="474">
        <v>40089</v>
      </c>
      <c r="B876" s="475" t="s">
        <v>21235</v>
      </c>
      <c r="C876" s="476" t="s">
        <v>17835</v>
      </c>
      <c r="D876" s="477">
        <v>1845.73</v>
      </c>
      <c r="E876" s="475" t="s">
        <v>20424</v>
      </c>
    </row>
    <row r="877" spans="1:5" ht="30" customHeight="1" x14ac:dyDescent="0.25">
      <c r="A877" s="474">
        <v>40088</v>
      </c>
      <c r="B877" s="475" t="s">
        <v>21236</v>
      </c>
      <c r="C877" s="476" t="s">
        <v>17835</v>
      </c>
      <c r="D877" s="477">
        <v>758.01</v>
      </c>
      <c r="E877" s="475" t="s">
        <v>20424</v>
      </c>
    </row>
    <row r="878" spans="1:5" ht="30" customHeight="1" x14ac:dyDescent="0.25">
      <c r="A878" s="474">
        <v>40092</v>
      </c>
      <c r="B878" s="475" t="s">
        <v>21237</v>
      </c>
      <c r="C878" s="476" t="s">
        <v>17835</v>
      </c>
      <c r="D878" s="477">
        <v>305.62</v>
      </c>
      <c r="E878" s="475" t="s">
        <v>20424</v>
      </c>
    </row>
    <row r="879" spans="1:5" ht="30" customHeight="1" x14ac:dyDescent="0.25">
      <c r="A879" s="474">
        <v>40078</v>
      </c>
      <c r="B879" s="479" t="s">
        <v>21238</v>
      </c>
      <c r="C879" s="476" t="s">
        <v>8808</v>
      </c>
      <c r="D879" s="477">
        <v>8.41</v>
      </c>
      <c r="E879" s="475" t="s">
        <v>20424</v>
      </c>
    </row>
    <row r="880" spans="1:5" ht="30" customHeight="1" x14ac:dyDescent="0.2">
      <c r="A880" s="474">
        <v>40097</v>
      </c>
      <c r="B880" s="475" t="s">
        <v>21239</v>
      </c>
      <c r="C880" s="476" t="s">
        <v>8808</v>
      </c>
      <c r="D880" s="477">
        <v>126.72</v>
      </c>
      <c r="E880" s="478"/>
    </row>
    <row r="881" spans="1:5" ht="30" customHeight="1" x14ac:dyDescent="0.25">
      <c r="A881" s="474">
        <v>40090</v>
      </c>
      <c r="B881" s="475" t="s">
        <v>21240</v>
      </c>
      <c r="C881" s="476" t="s">
        <v>8808</v>
      </c>
      <c r="D881" s="477">
        <v>32.42</v>
      </c>
      <c r="E881" s="475" t="s">
        <v>20424</v>
      </c>
    </row>
    <row r="882" spans="1:5" ht="30" customHeight="1" x14ac:dyDescent="0.25">
      <c r="A882" s="474">
        <v>40099</v>
      </c>
      <c r="B882" s="475" t="s">
        <v>21241</v>
      </c>
      <c r="C882" s="476" t="s">
        <v>8740</v>
      </c>
      <c r="D882" s="477">
        <v>732.88</v>
      </c>
      <c r="E882" s="475" t="s">
        <v>20424</v>
      </c>
    </row>
    <row r="883" spans="1:5" ht="30" customHeight="1" x14ac:dyDescent="0.25">
      <c r="A883" s="474">
        <v>40091</v>
      </c>
      <c r="B883" s="475" t="s">
        <v>21242</v>
      </c>
      <c r="C883" s="476" t="s">
        <v>8808</v>
      </c>
      <c r="D883" s="477">
        <v>42.99</v>
      </c>
      <c r="E883" s="475" t="s">
        <v>20424</v>
      </c>
    </row>
    <row r="884" spans="1:5" ht="30" customHeight="1" x14ac:dyDescent="0.2">
      <c r="A884" s="474">
        <v>40093</v>
      </c>
      <c r="B884" s="475" t="s">
        <v>21243</v>
      </c>
      <c r="C884" s="476" t="s">
        <v>8780</v>
      </c>
      <c r="D884" s="477">
        <v>84.99</v>
      </c>
      <c r="E884" s="478"/>
    </row>
    <row r="885" spans="1:5" ht="30" customHeight="1" x14ac:dyDescent="0.25">
      <c r="A885" s="474">
        <v>43353</v>
      </c>
      <c r="B885" s="479" t="s">
        <v>21244</v>
      </c>
      <c r="C885" s="476" t="s">
        <v>8780</v>
      </c>
      <c r="D885" s="477">
        <v>0.72</v>
      </c>
      <c r="E885" s="480"/>
    </row>
    <row r="886" spans="1:5" ht="30" customHeight="1" x14ac:dyDescent="0.25">
      <c r="A886" s="474">
        <v>43337</v>
      </c>
      <c r="B886" s="479" t="s">
        <v>21245</v>
      </c>
      <c r="C886" s="476" t="s">
        <v>8780</v>
      </c>
      <c r="D886" s="477">
        <v>0.62</v>
      </c>
      <c r="E886" s="480"/>
    </row>
    <row r="887" spans="1:5" ht="30" customHeight="1" x14ac:dyDescent="0.2">
      <c r="A887" s="474">
        <v>40077</v>
      </c>
      <c r="B887" s="475" t="s">
        <v>21246</v>
      </c>
      <c r="C887" s="476" t="s">
        <v>8780</v>
      </c>
      <c r="D887" s="477">
        <v>0.22</v>
      </c>
      <c r="E887" s="478"/>
    </row>
    <row r="888" spans="1:5" ht="30" customHeight="1" x14ac:dyDescent="0.25">
      <c r="A888" s="474">
        <v>40142</v>
      </c>
      <c r="B888" s="475" t="s">
        <v>21247</v>
      </c>
      <c r="C888" s="476" t="s">
        <v>8808</v>
      </c>
      <c r="D888" s="477">
        <v>94.52</v>
      </c>
      <c r="E888" s="475" t="s">
        <v>20424</v>
      </c>
    </row>
    <row r="889" spans="1:5" ht="30" customHeight="1" x14ac:dyDescent="0.25">
      <c r="A889" s="474">
        <v>40124</v>
      </c>
      <c r="B889" s="475" t="s">
        <v>21248</v>
      </c>
      <c r="C889" s="476" t="s">
        <v>8780</v>
      </c>
      <c r="D889" s="477">
        <v>11.3</v>
      </c>
      <c r="E889" s="475" t="s">
        <v>20424</v>
      </c>
    </row>
    <row r="890" spans="1:5" ht="30" customHeight="1" x14ac:dyDescent="0.25">
      <c r="A890" s="474">
        <v>40146</v>
      </c>
      <c r="B890" s="475" t="s">
        <v>21249</v>
      </c>
      <c r="C890" s="476" t="s">
        <v>8780</v>
      </c>
      <c r="D890" s="477">
        <v>19.48</v>
      </c>
      <c r="E890" s="475" t="s">
        <v>20424</v>
      </c>
    </row>
    <row r="891" spans="1:5" ht="30" customHeight="1" x14ac:dyDescent="0.25">
      <c r="A891" s="474">
        <v>40145</v>
      </c>
      <c r="B891" s="475" t="s">
        <v>21250</v>
      </c>
      <c r="C891" s="476" t="s">
        <v>8780</v>
      </c>
      <c r="D891" s="477">
        <v>671.4</v>
      </c>
      <c r="E891" s="475" t="s">
        <v>20424</v>
      </c>
    </row>
    <row r="892" spans="1:5" ht="30" customHeight="1" x14ac:dyDescent="0.2">
      <c r="A892" s="474">
        <v>40109</v>
      </c>
      <c r="B892" s="475" t="s">
        <v>21251</v>
      </c>
      <c r="C892" s="476" t="s">
        <v>8740</v>
      </c>
      <c r="D892" s="477">
        <v>33.020000000000003</v>
      </c>
      <c r="E892" s="478"/>
    </row>
    <row r="893" spans="1:5" ht="30" customHeight="1" x14ac:dyDescent="0.25">
      <c r="A893" s="474">
        <v>40125</v>
      </c>
      <c r="B893" s="475" t="s">
        <v>21252</v>
      </c>
      <c r="C893" s="476" t="s">
        <v>8780</v>
      </c>
      <c r="D893" s="477">
        <v>13.1</v>
      </c>
      <c r="E893" s="475" t="s">
        <v>20424</v>
      </c>
    </row>
    <row r="894" spans="1:5" ht="30" customHeight="1" x14ac:dyDescent="0.25">
      <c r="A894" s="474">
        <v>40113</v>
      </c>
      <c r="B894" s="475" t="s">
        <v>21253</v>
      </c>
      <c r="C894" s="476" t="s">
        <v>8780</v>
      </c>
      <c r="D894" s="477">
        <v>18.79</v>
      </c>
      <c r="E894" s="475" t="s">
        <v>20424</v>
      </c>
    </row>
    <row r="895" spans="1:5" ht="30" customHeight="1" x14ac:dyDescent="0.25">
      <c r="A895" s="474">
        <v>40140</v>
      </c>
      <c r="B895" s="475" t="s">
        <v>21254</v>
      </c>
      <c r="C895" s="476" t="s">
        <v>8808</v>
      </c>
      <c r="D895" s="477">
        <v>92.29</v>
      </c>
      <c r="E895" s="475" t="s">
        <v>20424</v>
      </c>
    </row>
    <row r="896" spans="1:5" ht="30" customHeight="1" x14ac:dyDescent="0.2">
      <c r="A896" s="474">
        <v>40139</v>
      </c>
      <c r="B896" s="475" t="s">
        <v>21255</v>
      </c>
      <c r="C896" s="476" t="s">
        <v>8808</v>
      </c>
      <c r="D896" s="477">
        <v>10.48</v>
      </c>
      <c r="E896" s="478"/>
    </row>
    <row r="897" spans="1:5" ht="30" customHeight="1" x14ac:dyDescent="0.2">
      <c r="A897" s="474">
        <v>42186</v>
      </c>
      <c r="B897" s="475" t="s">
        <v>21256</v>
      </c>
      <c r="C897" s="476" t="s">
        <v>20252</v>
      </c>
      <c r="D897" s="477">
        <v>8177.06</v>
      </c>
      <c r="E897" s="478"/>
    </row>
    <row r="898" spans="1:5" ht="30" customHeight="1" x14ac:dyDescent="0.2">
      <c r="A898" s="474">
        <v>41352</v>
      </c>
      <c r="B898" s="475" t="s">
        <v>21257</v>
      </c>
      <c r="C898" s="476" t="s">
        <v>17835</v>
      </c>
      <c r="D898" s="477">
        <v>153.43</v>
      </c>
      <c r="E898" s="478"/>
    </row>
    <row r="899" spans="1:5" ht="30" customHeight="1" x14ac:dyDescent="0.25">
      <c r="A899" s="474">
        <v>41340</v>
      </c>
      <c r="B899" s="479" t="s">
        <v>21258</v>
      </c>
      <c r="C899" s="476" t="s">
        <v>8808</v>
      </c>
      <c r="D899" s="477">
        <v>618.15</v>
      </c>
      <c r="E899" s="480"/>
    </row>
    <row r="900" spans="1:5" ht="30" customHeight="1" x14ac:dyDescent="0.25">
      <c r="A900" s="474">
        <v>40331</v>
      </c>
      <c r="B900" s="475" t="s">
        <v>21259</v>
      </c>
      <c r="C900" s="476" t="s">
        <v>8780</v>
      </c>
      <c r="D900" s="477">
        <v>86.2</v>
      </c>
      <c r="E900" s="475" t="s">
        <v>20424</v>
      </c>
    </row>
    <row r="901" spans="1:5" ht="30" customHeight="1" x14ac:dyDescent="0.25">
      <c r="A901" s="474">
        <v>40403</v>
      </c>
      <c r="B901" s="475" t="s">
        <v>21260</v>
      </c>
      <c r="C901" s="476" t="s">
        <v>8808</v>
      </c>
      <c r="D901" s="477">
        <v>201.48</v>
      </c>
      <c r="E901" s="475" t="s">
        <v>20424</v>
      </c>
    </row>
    <row r="902" spans="1:5" ht="30" customHeight="1" x14ac:dyDescent="0.2">
      <c r="A902" s="474">
        <v>40405</v>
      </c>
      <c r="B902" s="475" t="s">
        <v>21261</v>
      </c>
      <c r="C902" s="476" t="s">
        <v>8808</v>
      </c>
      <c r="D902" s="477">
        <v>281.95</v>
      </c>
      <c r="E902" s="478"/>
    </row>
    <row r="903" spans="1:5" ht="30" customHeight="1" x14ac:dyDescent="0.25">
      <c r="A903" s="474">
        <v>40408</v>
      </c>
      <c r="B903" s="475" t="s">
        <v>21262</v>
      </c>
      <c r="C903" s="476" t="s">
        <v>8808</v>
      </c>
      <c r="D903" s="477">
        <v>530.61</v>
      </c>
      <c r="E903" s="475" t="s">
        <v>20424</v>
      </c>
    </row>
    <row r="904" spans="1:5" ht="30" customHeight="1" x14ac:dyDescent="0.25">
      <c r="A904" s="474">
        <v>40406</v>
      </c>
      <c r="B904" s="479" t="s">
        <v>21263</v>
      </c>
      <c r="C904" s="476" t="s">
        <v>8808</v>
      </c>
      <c r="D904" s="477">
        <v>484.19</v>
      </c>
      <c r="E904" s="475" t="s">
        <v>20424</v>
      </c>
    </row>
    <row r="905" spans="1:5" ht="30" customHeight="1" x14ac:dyDescent="0.25">
      <c r="A905" s="474">
        <v>40407</v>
      </c>
      <c r="B905" s="479" t="s">
        <v>21264</v>
      </c>
      <c r="C905" s="476" t="s">
        <v>8808</v>
      </c>
      <c r="D905" s="477">
        <v>825.52</v>
      </c>
      <c r="E905" s="475" t="s">
        <v>20424</v>
      </c>
    </row>
    <row r="906" spans="1:5" ht="30" customHeight="1" x14ac:dyDescent="0.25">
      <c r="A906" s="474">
        <v>40409</v>
      </c>
      <c r="B906" s="479" t="s">
        <v>21265</v>
      </c>
      <c r="C906" s="476" t="s">
        <v>8808</v>
      </c>
      <c r="D906" s="477">
        <v>918.35</v>
      </c>
      <c r="E906" s="475" t="s">
        <v>20424</v>
      </c>
    </row>
    <row r="907" spans="1:5" ht="30" customHeight="1" x14ac:dyDescent="0.2">
      <c r="A907" s="474">
        <v>40404</v>
      </c>
      <c r="B907" s="475" t="s">
        <v>21266</v>
      </c>
      <c r="C907" s="476" t="s">
        <v>8808</v>
      </c>
      <c r="D907" s="477">
        <v>193.52</v>
      </c>
      <c r="E907" s="478"/>
    </row>
    <row r="908" spans="1:5" ht="30" customHeight="1" x14ac:dyDescent="0.25">
      <c r="A908" s="474">
        <v>42051</v>
      </c>
      <c r="B908" s="479" t="s">
        <v>21267</v>
      </c>
      <c r="C908" s="476" t="s">
        <v>8808</v>
      </c>
      <c r="D908" s="477">
        <v>1130.94</v>
      </c>
      <c r="E908" s="475" t="s">
        <v>20424</v>
      </c>
    </row>
    <row r="909" spans="1:5" ht="30" customHeight="1" x14ac:dyDescent="0.25">
      <c r="A909" s="474">
        <v>42052</v>
      </c>
      <c r="B909" s="479" t="s">
        <v>21268</v>
      </c>
      <c r="C909" s="476" t="s">
        <v>8808</v>
      </c>
      <c r="D909" s="477">
        <v>623.54999999999995</v>
      </c>
      <c r="E909" s="475" t="s">
        <v>20424</v>
      </c>
    </row>
    <row r="910" spans="1:5" ht="30" customHeight="1" x14ac:dyDescent="0.25">
      <c r="A910" s="474">
        <v>40410</v>
      </c>
      <c r="B910" s="475" t="s">
        <v>21269</v>
      </c>
      <c r="C910" s="476" t="s">
        <v>8808</v>
      </c>
      <c r="D910" s="477">
        <v>408.11</v>
      </c>
      <c r="E910" s="475" t="s">
        <v>20424</v>
      </c>
    </row>
    <row r="911" spans="1:5" ht="30" customHeight="1" x14ac:dyDescent="0.25">
      <c r="A911" s="474">
        <v>40309</v>
      </c>
      <c r="B911" s="479" t="s">
        <v>21270</v>
      </c>
      <c r="C911" s="476" t="s">
        <v>8780</v>
      </c>
      <c r="D911" s="477">
        <v>181.62</v>
      </c>
      <c r="E911" s="475" t="s">
        <v>20424</v>
      </c>
    </row>
    <row r="912" spans="1:5" ht="30" customHeight="1" x14ac:dyDescent="0.2">
      <c r="A912" s="474">
        <v>41258</v>
      </c>
      <c r="B912" s="475" t="s">
        <v>21271</v>
      </c>
      <c r="C912" s="476" t="s">
        <v>8808</v>
      </c>
      <c r="D912" s="477">
        <v>226.94</v>
      </c>
      <c r="E912" s="478"/>
    </row>
    <row r="913" spans="1:5" ht="30" customHeight="1" x14ac:dyDescent="0.2">
      <c r="A913" s="474">
        <v>41034</v>
      </c>
      <c r="B913" s="475" t="s">
        <v>21272</v>
      </c>
      <c r="C913" s="476" t="s">
        <v>8808</v>
      </c>
      <c r="D913" s="477">
        <v>174.55</v>
      </c>
      <c r="E913" s="478"/>
    </row>
    <row r="914" spans="1:5" ht="30" customHeight="1" x14ac:dyDescent="0.25">
      <c r="A914" s="474">
        <v>41026</v>
      </c>
      <c r="B914" s="479" t="s">
        <v>21273</v>
      </c>
      <c r="C914" s="476" t="s">
        <v>8808</v>
      </c>
      <c r="D914" s="477">
        <v>144.38999999999999</v>
      </c>
      <c r="E914" s="480"/>
    </row>
    <row r="915" spans="1:5" ht="30" customHeight="1" x14ac:dyDescent="0.25">
      <c r="A915" s="474">
        <v>41022</v>
      </c>
      <c r="B915" s="479" t="s">
        <v>21274</v>
      </c>
      <c r="C915" s="476" t="s">
        <v>8808</v>
      </c>
      <c r="D915" s="477">
        <v>134.76</v>
      </c>
      <c r="E915" s="480"/>
    </row>
    <row r="916" spans="1:5" ht="30" customHeight="1" x14ac:dyDescent="0.25">
      <c r="A916" s="474">
        <v>41403</v>
      </c>
      <c r="B916" s="479" t="s">
        <v>21275</v>
      </c>
      <c r="C916" s="476" t="s">
        <v>8808</v>
      </c>
      <c r="D916" s="477">
        <v>1092.06</v>
      </c>
      <c r="E916" s="480"/>
    </row>
    <row r="917" spans="1:5" ht="30" customHeight="1" x14ac:dyDescent="0.2">
      <c r="A917" s="474">
        <v>40398</v>
      </c>
      <c r="B917" s="475" t="s">
        <v>21276</v>
      </c>
      <c r="C917" s="476" t="s">
        <v>8780</v>
      </c>
      <c r="D917" s="477">
        <v>193.48</v>
      </c>
      <c r="E917" s="478"/>
    </row>
    <row r="918" spans="1:5" ht="30" customHeight="1" x14ac:dyDescent="0.2">
      <c r="A918" s="474">
        <v>41036</v>
      </c>
      <c r="B918" s="475" t="s">
        <v>21277</v>
      </c>
      <c r="C918" s="476" t="s">
        <v>5500</v>
      </c>
      <c r="D918" s="477">
        <v>92.02</v>
      </c>
      <c r="E918" s="478"/>
    </row>
    <row r="919" spans="1:5" ht="30" customHeight="1" x14ac:dyDescent="0.25">
      <c r="A919" s="474">
        <v>40381</v>
      </c>
      <c r="B919" s="479" t="s">
        <v>21278</v>
      </c>
      <c r="C919" s="476" t="s">
        <v>8780</v>
      </c>
      <c r="D919" s="477">
        <v>23.37</v>
      </c>
      <c r="E919" s="480"/>
    </row>
    <row r="920" spans="1:5" ht="30" customHeight="1" x14ac:dyDescent="0.25">
      <c r="A920" s="474">
        <v>41260</v>
      </c>
      <c r="B920" s="475" t="s">
        <v>21279</v>
      </c>
      <c r="C920" s="476" t="s">
        <v>17835</v>
      </c>
      <c r="D920" s="477">
        <v>872.35</v>
      </c>
      <c r="E920" s="475" t="s">
        <v>20424</v>
      </c>
    </row>
    <row r="921" spans="1:5" ht="30" customHeight="1" x14ac:dyDescent="0.25">
      <c r="A921" s="474">
        <v>41045</v>
      </c>
      <c r="B921" s="475" t="s">
        <v>21280</v>
      </c>
      <c r="C921" s="476" t="s">
        <v>17835</v>
      </c>
      <c r="D921" s="477">
        <v>837.34</v>
      </c>
      <c r="E921" s="475" t="s">
        <v>20424</v>
      </c>
    </row>
    <row r="922" spans="1:5" ht="30" customHeight="1" x14ac:dyDescent="0.25">
      <c r="A922" s="474">
        <v>40387</v>
      </c>
      <c r="B922" s="479" t="s">
        <v>21281</v>
      </c>
      <c r="C922" s="476" t="s">
        <v>10428</v>
      </c>
      <c r="D922" s="477">
        <v>177.83</v>
      </c>
      <c r="E922" s="475" t="s">
        <v>20424</v>
      </c>
    </row>
    <row r="923" spans="1:5" ht="30" customHeight="1" x14ac:dyDescent="0.25">
      <c r="A923" s="474">
        <v>40339</v>
      </c>
      <c r="B923" s="479" t="s">
        <v>21282</v>
      </c>
      <c r="C923" s="476" t="s">
        <v>8808</v>
      </c>
      <c r="D923" s="477">
        <v>74.13</v>
      </c>
      <c r="E923" s="480"/>
    </row>
    <row r="924" spans="1:5" ht="30" customHeight="1" x14ac:dyDescent="0.25">
      <c r="A924" s="474">
        <v>40379</v>
      </c>
      <c r="B924" s="475" t="s">
        <v>21283</v>
      </c>
      <c r="C924" s="476" t="s">
        <v>9041</v>
      </c>
      <c r="D924" s="477">
        <v>13.23</v>
      </c>
      <c r="E924" s="475" t="s">
        <v>20424</v>
      </c>
    </row>
    <row r="925" spans="1:5" ht="30" customHeight="1" x14ac:dyDescent="0.25">
      <c r="A925" s="474">
        <v>42875</v>
      </c>
      <c r="B925" s="479" t="s">
        <v>21284</v>
      </c>
      <c r="C925" s="476" t="s">
        <v>8808</v>
      </c>
      <c r="D925" s="477">
        <v>43.06</v>
      </c>
      <c r="E925" s="480"/>
    </row>
    <row r="926" spans="1:5" ht="30" customHeight="1" x14ac:dyDescent="0.25">
      <c r="A926" s="474">
        <v>40991</v>
      </c>
      <c r="B926" s="479" t="s">
        <v>21285</v>
      </c>
      <c r="C926" s="476" t="s">
        <v>9041</v>
      </c>
      <c r="D926" s="477">
        <v>57.86</v>
      </c>
      <c r="E926" s="480"/>
    </row>
    <row r="927" spans="1:5" ht="30" customHeight="1" x14ac:dyDescent="0.2">
      <c r="A927" s="474">
        <v>40382</v>
      </c>
      <c r="B927" s="475" t="s">
        <v>21286</v>
      </c>
      <c r="C927" s="476" t="s">
        <v>8740</v>
      </c>
      <c r="D927" s="477">
        <v>667.59</v>
      </c>
      <c r="E927" s="478"/>
    </row>
    <row r="928" spans="1:5" ht="30" customHeight="1" x14ac:dyDescent="0.2">
      <c r="A928" s="474">
        <v>42660</v>
      </c>
      <c r="B928" s="475" t="s">
        <v>21287</v>
      </c>
      <c r="C928" s="476" t="s">
        <v>8740</v>
      </c>
      <c r="D928" s="477">
        <v>844.26</v>
      </c>
      <c r="E928" s="478"/>
    </row>
    <row r="929" spans="1:5" ht="30" customHeight="1" x14ac:dyDescent="0.25">
      <c r="A929" s="474">
        <v>40401</v>
      </c>
      <c r="B929" s="479" t="s">
        <v>21288</v>
      </c>
      <c r="C929" s="476" t="s">
        <v>17835</v>
      </c>
      <c r="D929" s="477">
        <v>2150.4699999999998</v>
      </c>
      <c r="E929" s="475" t="s">
        <v>20424</v>
      </c>
    </row>
    <row r="930" spans="1:5" ht="30" customHeight="1" x14ac:dyDescent="0.2">
      <c r="A930" s="474">
        <v>41200</v>
      </c>
      <c r="B930" s="475" t="s">
        <v>21289</v>
      </c>
      <c r="C930" s="476" t="s">
        <v>17835</v>
      </c>
      <c r="D930" s="477">
        <v>26.3</v>
      </c>
      <c r="E930" s="478"/>
    </row>
    <row r="931" spans="1:5" ht="30" customHeight="1" x14ac:dyDescent="0.2">
      <c r="A931" s="474">
        <v>42876</v>
      </c>
      <c r="B931" s="475" t="s">
        <v>21290</v>
      </c>
      <c r="C931" s="476" t="s">
        <v>8780</v>
      </c>
      <c r="D931" s="477">
        <v>158.84</v>
      </c>
      <c r="E931" s="478"/>
    </row>
    <row r="932" spans="1:5" ht="30" customHeight="1" x14ac:dyDescent="0.25">
      <c r="A932" s="474">
        <v>42239</v>
      </c>
      <c r="B932" s="479" t="s">
        <v>21291</v>
      </c>
      <c r="C932" s="476" t="s">
        <v>8740</v>
      </c>
      <c r="D932" s="477">
        <v>146.16999999999999</v>
      </c>
      <c r="E932" s="475" t="s">
        <v>20424</v>
      </c>
    </row>
    <row r="933" spans="1:5" ht="30" customHeight="1" x14ac:dyDescent="0.25">
      <c r="A933" s="474">
        <v>40329</v>
      </c>
      <c r="B933" s="479" t="s">
        <v>21292</v>
      </c>
      <c r="C933" s="476" t="s">
        <v>8740</v>
      </c>
      <c r="D933" s="477">
        <v>162.94</v>
      </c>
      <c r="E933" s="475" t="s">
        <v>20424</v>
      </c>
    </row>
    <row r="934" spans="1:5" ht="30" customHeight="1" x14ac:dyDescent="0.2">
      <c r="A934" s="474">
        <v>41195</v>
      </c>
      <c r="B934" s="475" t="s">
        <v>21293</v>
      </c>
      <c r="C934" s="476" t="s">
        <v>9041</v>
      </c>
      <c r="D934" s="477">
        <v>10.43</v>
      </c>
      <c r="E934" s="478"/>
    </row>
    <row r="935" spans="1:5" ht="30" customHeight="1" x14ac:dyDescent="0.25">
      <c r="A935" s="474">
        <v>40315</v>
      </c>
      <c r="B935" s="475" t="s">
        <v>21294</v>
      </c>
      <c r="C935" s="476" t="s">
        <v>8780</v>
      </c>
      <c r="D935" s="477">
        <v>276.72000000000003</v>
      </c>
      <c r="E935" s="475" t="s">
        <v>20424</v>
      </c>
    </row>
    <row r="936" spans="1:5" ht="30" customHeight="1" x14ac:dyDescent="0.25">
      <c r="A936" s="474">
        <v>40314</v>
      </c>
      <c r="B936" s="479" t="s">
        <v>21295</v>
      </c>
      <c r="C936" s="476" t="s">
        <v>8780</v>
      </c>
      <c r="D936" s="477">
        <v>120.3</v>
      </c>
      <c r="E936" s="475" t="s">
        <v>20424</v>
      </c>
    </row>
    <row r="937" spans="1:5" ht="30" customHeight="1" x14ac:dyDescent="0.25">
      <c r="A937" s="474">
        <v>40321</v>
      </c>
      <c r="B937" s="479" t="s">
        <v>21296</v>
      </c>
      <c r="C937" s="476" t="s">
        <v>8780</v>
      </c>
      <c r="D937" s="477">
        <v>88.36</v>
      </c>
      <c r="E937" s="475" t="s">
        <v>20424</v>
      </c>
    </row>
    <row r="938" spans="1:5" ht="30" customHeight="1" x14ac:dyDescent="0.25">
      <c r="A938" s="474">
        <v>40323</v>
      </c>
      <c r="B938" s="479" t="s">
        <v>21297</v>
      </c>
      <c r="C938" s="476" t="s">
        <v>8780</v>
      </c>
      <c r="D938" s="477">
        <v>91.88</v>
      </c>
      <c r="E938" s="475" t="s">
        <v>20424</v>
      </c>
    </row>
    <row r="939" spans="1:5" ht="30" customHeight="1" x14ac:dyDescent="0.25">
      <c r="A939" s="474">
        <v>40324</v>
      </c>
      <c r="B939" s="479" t="s">
        <v>21298</v>
      </c>
      <c r="C939" s="476" t="s">
        <v>8780</v>
      </c>
      <c r="D939" s="477">
        <v>79.510000000000005</v>
      </c>
      <c r="E939" s="475" t="s">
        <v>20424</v>
      </c>
    </row>
    <row r="940" spans="1:5" ht="30" customHeight="1" x14ac:dyDescent="0.25">
      <c r="A940" s="474">
        <v>40325</v>
      </c>
      <c r="B940" s="479" t="s">
        <v>21299</v>
      </c>
      <c r="C940" s="476" t="s">
        <v>8780</v>
      </c>
      <c r="D940" s="477">
        <v>68.849999999999994</v>
      </c>
      <c r="E940" s="475" t="s">
        <v>20424</v>
      </c>
    </row>
    <row r="941" spans="1:5" ht="30" customHeight="1" x14ac:dyDescent="0.25">
      <c r="A941" s="474">
        <v>40319</v>
      </c>
      <c r="B941" s="479" t="s">
        <v>21300</v>
      </c>
      <c r="C941" s="476" t="s">
        <v>8780</v>
      </c>
      <c r="D941" s="477">
        <v>113.9</v>
      </c>
      <c r="E941" s="475" t="s">
        <v>20424</v>
      </c>
    </row>
    <row r="942" spans="1:5" ht="30" customHeight="1" x14ac:dyDescent="0.25">
      <c r="A942" s="474">
        <v>40320</v>
      </c>
      <c r="B942" s="479" t="s">
        <v>21301</v>
      </c>
      <c r="C942" s="476" t="s">
        <v>8780</v>
      </c>
      <c r="D942" s="477">
        <v>124.98</v>
      </c>
      <c r="E942" s="475" t="s">
        <v>20424</v>
      </c>
    </row>
    <row r="943" spans="1:5" ht="30" customHeight="1" x14ac:dyDescent="0.25">
      <c r="A943" s="474">
        <v>40322</v>
      </c>
      <c r="B943" s="479" t="s">
        <v>21302</v>
      </c>
      <c r="C943" s="476" t="s">
        <v>8780</v>
      </c>
      <c r="D943" s="477">
        <v>130.93</v>
      </c>
      <c r="E943" s="475" t="s">
        <v>20424</v>
      </c>
    </row>
    <row r="944" spans="1:5" ht="30" customHeight="1" x14ac:dyDescent="0.2">
      <c r="A944" s="474">
        <v>40342</v>
      </c>
      <c r="B944" s="475" t="s">
        <v>21303</v>
      </c>
      <c r="C944" s="476" t="s">
        <v>17835</v>
      </c>
      <c r="D944" s="477">
        <v>38.86</v>
      </c>
      <c r="E944" s="478"/>
    </row>
    <row r="945" spans="1:5" ht="30" customHeight="1" x14ac:dyDescent="0.2">
      <c r="A945" s="474">
        <v>40338</v>
      </c>
      <c r="B945" s="475" t="s">
        <v>21304</v>
      </c>
      <c r="C945" s="476" t="s">
        <v>17835</v>
      </c>
      <c r="D945" s="477">
        <v>29.17</v>
      </c>
      <c r="E945" s="478"/>
    </row>
    <row r="946" spans="1:5" ht="30" customHeight="1" x14ac:dyDescent="0.25">
      <c r="A946" s="474">
        <v>40341</v>
      </c>
      <c r="B946" s="479" t="s">
        <v>21305</v>
      </c>
      <c r="C946" s="476" t="s">
        <v>17835</v>
      </c>
      <c r="D946" s="477">
        <v>7.92</v>
      </c>
      <c r="E946" s="480"/>
    </row>
    <row r="947" spans="1:5" ht="30" customHeight="1" x14ac:dyDescent="0.2">
      <c r="A947" s="474">
        <v>40416</v>
      </c>
      <c r="B947" s="475" t="s">
        <v>21306</v>
      </c>
      <c r="C947" s="476" t="s">
        <v>8808</v>
      </c>
      <c r="D947" s="477">
        <v>327.35000000000002</v>
      </c>
      <c r="E947" s="478"/>
    </row>
    <row r="948" spans="1:5" ht="30" customHeight="1" x14ac:dyDescent="0.2">
      <c r="A948" s="474">
        <v>40388</v>
      </c>
      <c r="B948" s="475" t="s">
        <v>21307</v>
      </c>
      <c r="C948" s="476" t="s">
        <v>8808</v>
      </c>
      <c r="D948" s="477">
        <v>284.25</v>
      </c>
      <c r="E948" s="478"/>
    </row>
    <row r="949" spans="1:5" ht="30" customHeight="1" x14ac:dyDescent="0.2">
      <c r="A949" s="474">
        <v>40402</v>
      </c>
      <c r="B949" s="475" t="s">
        <v>21308</v>
      </c>
      <c r="C949" s="476" t="s">
        <v>8780</v>
      </c>
      <c r="D949" s="477">
        <v>11.83</v>
      </c>
      <c r="E949" s="478"/>
    </row>
    <row r="950" spans="1:5" ht="30" customHeight="1" x14ac:dyDescent="0.2">
      <c r="A950" s="474">
        <v>41033</v>
      </c>
      <c r="B950" s="475" t="s">
        <v>21309</v>
      </c>
      <c r="C950" s="476" t="s">
        <v>21310</v>
      </c>
      <c r="D950" s="477">
        <v>38.020000000000003</v>
      </c>
      <c r="E950" s="478"/>
    </row>
    <row r="951" spans="1:5" ht="30" customHeight="1" x14ac:dyDescent="0.2">
      <c r="A951" s="474">
        <v>41233</v>
      </c>
      <c r="B951" s="475" t="s">
        <v>21311</v>
      </c>
      <c r="C951" s="476" t="s">
        <v>9041</v>
      </c>
      <c r="D951" s="477">
        <v>755.4</v>
      </c>
      <c r="E951" s="478"/>
    </row>
    <row r="952" spans="1:5" ht="30" customHeight="1" x14ac:dyDescent="0.25">
      <c r="A952" s="474">
        <v>40386</v>
      </c>
      <c r="B952" s="475" t="s">
        <v>21312</v>
      </c>
      <c r="C952" s="476" t="s">
        <v>8808</v>
      </c>
      <c r="D952" s="477">
        <v>151</v>
      </c>
      <c r="E952" s="475" t="s">
        <v>20424</v>
      </c>
    </row>
    <row r="953" spans="1:5" ht="30" customHeight="1" x14ac:dyDescent="0.25">
      <c r="A953" s="474">
        <v>41199</v>
      </c>
      <c r="B953" s="479" t="s">
        <v>21313</v>
      </c>
      <c r="C953" s="476" t="s">
        <v>8808</v>
      </c>
      <c r="D953" s="477">
        <v>81.7</v>
      </c>
      <c r="E953" s="480"/>
    </row>
    <row r="954" spans="1:5" ht="30" customHeight="1" x14ac:dyDescent="0.25">
      <c r="A954" s="474">
        <v>42529</v>
      </c>
      <c r="B954" s="479" t="s">
        <v>21314</v>
      </c>
      <c r="C954" s="476" t="s">
        <v>8808</v>
      </c>
      <c r="D954" s="477">
        <v>952.39</v>
      </c>
      <c r="E954" s="480"/>
    </row>
    <row r="955" spans="1:5" ht="30" customHeight="1" x14ac:dyDescent="0.25">
      <c r="A955" s="474">
        <v>40384</v>
      </c>
      <c r="B955" s="479" t="s">
        <v>21315</v>
      </c>
      <c r="C955" s="476" t="s">
        <v>8808</v>
      </c>
      <c r="D955" s="477">
        <v>1175.3599999999999</v>
      </c>
      <c r="E955" s="480"/>
    </row>
    <row r="956" spans="1:5" ht="30" customHeight="1" x14ac:dyDescent="0.25">
      <c r="A956" s="474">
        <v>40385</v>
      </c>
      <c r="B956" s="479" t="s">
        <v>21316</v>
      </c>
      <c r="C956" s="476" t="s">
        <v>8808</v>
      </c>
      <c r="D956" s="477">
        <v>1218.57</v>
      </c>
      <c r="E956" s="480"/>
    </row>
    <row r="957" spans="1:5" ht="30" customHeight="1" x14ac:dyDescent="0.2">
      <c r="A957" s="474">
        <v>40393</v>
      </c>
      <c r="B957" s="475" t="s">
        <v>21317</v>
      </c>
      <c r="C957" s="476" t="s">
        <v>8808</v>
      </c>
      <c r="D957" s="477">
        <v>23.13</v>
      </c>
      <c r="E957" s="478"/>
    </row>
    <row r="958" spans="1:5" ht="30" customHeight="1" x14ac:dyDescent="0.2">
      <c r="A958" s="474">
        <v>40394</v>
      </c>
      <c r="B958" s="475" t="s">
        <v>21318</v>
      </c>
      <c r="C958" s="476" t="s">
        <v>8808</v>
      </c>
      <c r="D958" s="477">
        <v>26.56</v>
      </c>
      <c r="E958" s="478"/>
    </row>
    <row r="959" spans="1:5" ht="30" customHeight="1" x14ac:dyDescent="0.2">
      <c r="A959" s="474">
        <v>40390</v>
      </c>
      <c r="B959" s="475" t="s">
        <v>21319</v>
      </c>
      <c r="C959" s="476" t="s">
        <v>8780</v>
      </c>
      <c r="D959" s="477">
        <v>4.09</v>
      </c>
      <c r="E959" s="478"/>
    </row>
    <row r="960" spans="1:5" ht="30" customHeight="1" x14ac:dyDescent="0.25">
      <c r="A960" s="474">
        <v>42256</v>
      </c>
      <c r="B960" s="479" t="s">
        <v>21320</v>
      </c>
      <c r="C960" s="476" t="s">
        <v>8780</v>
      </c>
      <c r="D960" s="477">
        <v>4073.27</v>
      </c>
      <c r="E960" s="475" t="s">
        <v>20424</v>
      </c>
    </row>
    <row r="961" spans="1:5" ht="30" customHeight="1" x14ac:dyDescent="0.25">
      <c r="A961" s="474">
        <v>40400</v>
      </c>
      <c r="B961" s="479" t="s">
        <v>21321</v>
      </c>
      <c r="C961" s="476" t="s">
        <v>9041</v>
      </c>
      <c r="D961" s="477">
        <v>18.14</v>
      </c>
      <c r="E961" s="475" t="s">
        <v>20424</v>
      </c>
    </row>
    <row r="962" spans="1:5" ht="30" customHeight="1" x14ac:dyDescent="0.2">
      <c r="A962" s="474">
        <v>41201</v>
      </c>
      <c r="B962" s="475" t="s">
        <v>21322</v>
      </c>
      <c r="C962" s="476" t="s">
        <v>8780</v>
      </c>
      <c r="D962" s="477">
        <v>441.33</v>
      </c>
      <c r="E962" s="478"/>
    </row>
    <row r="963" spans="1:5" ht="30" customHeight="1" x14ac:dyDescent="0.2">
      <c r="A963" s="474">
        <v>41035</v>
      </c>
      <c r="B963" s="475" t="s">
        <v>21323</v>
      </c>
      <c r="C963" s="476" t="s">
        <v>8808</v>
      </c>
      <c r="D963" s="477">
        <v>104.96</v>
      </c>
      <c r="E963" s="478"/>
    </row>
    <row r="964" spans="1:5" ht="30" customHeight="1" x14ac:dyDescent="0.25">
      <c r="A964" s="474">
        <v>41263</v>
      </c>
      <c r="B964" s="479" t="s">
        <v>21324</v>
      </c>
      <c r="C964" s="476" t="s">
        <v>8808</v>
      </c>
      <c r="D964" s="477">
        <v>182.72</v>
      </c>
      <c r="E964" s="480"/>
    </row>
    <row r="965" spans="1:5" ht="30" customHeight="1" x14ac:dyDescent="0.25">
      <c r="A965" s="474">
        <v>41089</v>
      </c>
      <c r="B965" s="479" t="s">
        <v>21325</v>
      </c>
      <c r="C965" s="476" t="s">
        <v>8808</v>
      </c>
      <c r="D965" s="477">
        <v>189.45</v>
      </c>
      <c r="E965" s="480"/>
    </row>
    <row r="966" spans="1:5" ht="30" customHeight="1" x14ac:dyDescent="0.25">
      <c r="A966" s="474">
        <v>41039</v>
      </c>
      <c r="B966" s="479" t="s">
        <v>21326</v>
      </c>
      <c r="C966" s="476" t="s">
        <v>8808</v>
      </c>
      <c r="D966" s="477">
        <v>228.21</v>
      </c>
      <c r="E966" s="480"/>
    </row>
    <row r="967" spans="1:5" ht="30" customHeight="1" x14ac:dyDescent="0.2">
      <c r="A967" s="474">
        <v>41030</v>
      </c>
      <c r="B967" s="475" t="s">
        <v>21327</v>
      </c>
      <c r="C967" s="476" t="s">
        <v>8808</v>
      </c>
      <c r="D967" s="477">
        <v>172.88</v>
      </c>
      <c r="E967" s="478"/>
    </row>
    <row r="968" spans="1:5" ht="30" customHeight="1" x14ac:dyDescent="0.2">
      <c r="A968" s="474">
        <v>42045</v>
      </c>
      <c r="B968" s="475" t="s">
        <v>21328</v>
      </c>
      <c r="C968" s="476" t="s">
        <v>8740</v>
      </c>
      <c r="D968" s="477">
        <v>6.42</v>
      </c>
      <c r="E968" s="478"/>
    </row>
    <row r="969" spans="1:5" ht="30" customHeight="1" x14ac:dyDescent="0.2">
      <c r="A969" s="474">
        <v>42043</v>
      </c>
      <c r="B969" s="475" t="s">
        <v>21329</v>
      </c>
      <c r="C969" s="476" t="s">
        <v>13007</v>
      </c>
      <c r="D969" s="477">
        <v>0</v>
      </c>
      <c r="E969" s="478"/>
    </row>
    <row r="970" spans="1:5" ht="30" customHeight="1" x14ac:dyDescent="0.2">
      <c r="A970" s="474">
        <v>42512</v>
      </c>
      <c r="B970" s="475" t="s">
        <v>21330</v>
      </c>
      <c r="C970" s="476" t="s">
        <v>8740</v>
      </c>
      <c r="D970" s="477">
        <v>3.82</v>
      </c>
      <c r="E970" s="478"/>
    </row>
    <row r="971" spans="1:5" ht="30" customHeight="1" x14ac:dyDescent="0.2">
      <c r="A971" s="474">
        <v>42513</v>
      </c>
      <c r="B971" s="475" t="s">
        <v>21331</v>
      </c>
      <c r="C971" s="476" t="s">
        <v>8740</v>
      </c>
      <c r="D971" s="477">
        <v>4.97</v>
      </c>
      <c r="E971" s="478"/>
    </row>
    <row r="972" spans="1:5" ht="30" customHeight="1" x14ac:dyDescent="0.2">
      <c r="A972" s="474">
        <v>42514</v>
      </c>
      <c r="B972" s="475" t="s">
        <v>21332</v>
      </c>
      <c r="C972" s="476" t="s">
        <v>8740</v>
      </c>
      <c r="D972" s="477">
        <v>7.59</v>
      </c>
      <c r="E972" s="478"/>
    </row>
    <row r="973" spans="1:5" ht="30" customHeight="1" x14ac:dyDescent="0.2">
      <c r="A973" s="474">
        <v>43349</v>
      </c>
      <c r="B973" s="475" t="s">
        <v>21333</v>
      </c>
      <c r="C973" s="476" t="s">
        <v>8740</v>
      </c>
      <c r="D973" s="477">
        <v>7.89</v>
      </c>
      <c r="E973" s="478"/>
    </row>
    <row r="974" spans="1:5" ht="30" customHeight="1" x14ac:dyDescent="0.2">
      <c r="A974" s="474">
        <v>42515</v>
      </c>
      <c r="B974" s="475" t="s">
        <v>21334</v>
      </c>
      <c r="C974" s="476" t="s">
        <v>8740</v>
      </c>
      <c r="D974" s="477">
        <v>6.09</v>
      </c>
      <c r="E974" s="478"/>
    </row>
    <row r="975" spans="1:5" ht="30" customHeight="1" x14ac:dyDescent="0.2">
      <c r="A975" s="474">
        <v>42523</v>
      </c>
      <c r="B975" s="475" t="s">
        <v>21335</v>
      </c>
      <c r="C975" s="476" t="s">
        <v>8740</v>
      </c>
      <c r="D975" s="477">
        <v>8.84</v>
      </c>
      <c r="E975" s="478"/>
    </row>
    <row r="976" spans="1:5" ht="30" customHeight="1" x14ac:dyDescent="0.2">
      <c r="A976" s="474">
        <v>42576</v>
      </c>
      <c r="B976" s="475" t="s">
        <v>21336</v>
      </c>
      <c r="C976" s="476" t="s">
        <v>8740</v>
      </c>
      <c r="D976" s="477">
        <v>131.57</v>
      </c>
      <c r="E976" s="478"/>
    </row>
    <row r="977" spans="1:5" ht="30" customHeight="1" x14ac:dyDescent="0.2">
      <c r="A977" s="474">
        <v>42577</v>
      </c>
      <c r="B977" s="475" t="s">
        <v>21337</v>
      </c>
      <c r="C977" s="476" t="s">
        <v>8740</v>
      </c>
      <c r="D977" s="477">
        <v>9.7799999999999994</v>
      </c>
      <c r="E977" s="478"/>
    </row>
    <row r="978" spans="1:5" ht="30" customHeight="1" x14ac:dyDescent="0.2">
      <c r="A978" s="474">
        <v>42578</v>
      </c>
      <c r="B978" s="475" t="s">
        <v>21338</v>
      </c>
      <c r="C978" s="476" t="s">
        <v>8740</v>
      </c>
      <c r="D978" s="477">
        <v>3.72</v>
      </c>
      <c r="E978" s="478"/>
    </row>
    <row r="979" spans="1:5" ht="30" customHeight="1" x14ac:dyDescent="0.2">
      <c r="A979" s="474">
        <v>42580</v>
      </c>
      <c r="B979" s="475" t="s">
        <v>21339</v>
      </c>
      <c r="C979" s="476" t="s">
        <v>8740</v>
      </c>
      <c r="D979" s="477">
        <v>5.48</v>
      </c>
      <c r="E979" s="478"/>
    </row>
    <row r="980" spans="1:5" ht="30" customHeight="1" x14ac:dyDescent="0.2">
      <c r="A980" s="474">
        <v>42582</v>
      </c>
      <c r="B980" s="475" t="s">
        <v>21340</v>
      </c>
      <c r="C980" s="476" t="s">
        <v>8740</v>
      </c>
      <c r="D980" s="477">
        <v>57.64</v>
      </c>
      <c r="E980" s="478"/>
    </row>
    <row r="981" spans="1:5" ht="30" customHeight="1" x14ac:dyDescent="0.2">
      <c r="A981" s="474">
        <v>42586</v>
      </c>
      <c r="B981" s="475" t="s">
        <v>21341</v>
      </c>
      <c r="C981" s="476" t="s">
        <v>8740</v>
      </c>
      <c r="D981" s="477">
        <v>65.61</v>
      </c>
      <c r="E981" s="478"/>
    </row>
    <row r="982" spans="1:5" ht="30" customHeight="1" x14ac:dyDescent="0.2">
      <c r="A982" s="474">
        <v>42587</v>
      </c>
      <c r="B982" s="475" t="s">
        <v>21342</v>
      </c>
      <c r="C982" s="476" t="s">
        <v>8780</v>
      </c>
      <c r="D982" s="477">
        <v>0.89</v>
      </c>
      <c r="E982" s="478"/>
    </row>
    <row r="983" spans="1:5" ht="30" customHeight="1" x14ac:dyDescent="0.25">
      <c r="A983" s="474">
        <v>42590</v>
      </c>
      <c r="B983" s="479" t="s">
        <v>21343</v>
      </c>
      <c r="C983" s="476" t="s">
        <v>8780</v>
      </c>
      <c r="D983" s="477">
        <v>10.34</v>
      </c>
      <c r="E983" s="480"/>
    </row>
    <row r="984" spans="1:5" ht="30" customHeight="1" x14ac:dyDescent="0.2">
      <c r="A984" s="474">
        <v>42591</v>
      </c>
      <c r="B984" s="475" t="s">
        <v>21344</v>
      </c>
      <c r="C984" s="476" t="s">
        <v>8780</v>
      </c>
      <c r="D984" s="477">
        <v>44.41</v>
      </c>
      <c r="E984" s="478"/>
    </row>
    <row r="985" spans="1:5" ht="30" customHeight="1" x14ac:dyDescent="0.25">
      <c r="A985" s="474">
        <v>42592</v>
      </c>
      <c r="B985" s="475" t="s">
        <v>21345</v>
      </c>
      <c r="C985" s="476" t="s">
        <v>8780</v>
      </c>
      <c r="D985" s="477">
        <v>15.62</v>
      </c>
      <c r="E985" s="475" t="s">
        <v>20424</v>
      </c>
    </row>
    <row r="986" spans="1:5" ht="30" customHeight="1" x14ac:dyDescent="0.25">
      <c r="A986" s="474">
        <v>42593</v>
      </c>
      <c r="B986" s="479" t="s">
        <v>21346</v>
      </c>
      <c r="C986" s="476" t="s">
        <v>8740</v>
      </c>
      <c r="D986" s="477">
        <v>30.61</v>
      </c>
      <c r="E986" s="480"/>
    </row>
    <row r="987" spans="1:5" ht="30" customHeight="1" x14ac:dyDescent="0.25">
      <c r="A987" s="474">
        <v>42596</v>
      </c>
      <c r="B987" s="479" t="s">
        <v>21347</v>
      </c>
      <c r="C987" s="476" t="s">
        <v>8740</v>
      </c>
      <c r="D987" s="477">
        <v>6.19</v>
      </c>
      <c r="E987" s="480"/>
    </row>
    <row r="988" spans="1:5" ht="30" customHeight="1" x14ac:dyDescent="0.2">
      <c r="A988" s="474">
        <v>42483</v>
      </c>
      <c r="B988" s="475" t="s">
        <v>21348</v>
      </c>
      <c r="C988" s="476" t="s">
        <v>8740</v>
      </c>
      <c r="D988" s="477">
        <v>115.48</v>
      </c>
      <c r="E988" s="478"/>
    </row>
    <row r="989" spans="1:5" ht="30" customHeight="1" x14ac:dyDescent="0.2">
      <c r="A989" s="474">
        <v>42695</v>
      </c>
      <c r="B989" s="475" t="s">
        <v>21349</v>
      </c>
      <c r="C989" s="476" t="s">
        <v>8740</v>
      </c>
      <c r="D989" s="477">
        <v>144.07</v>
      </c>
      <c r="E989" s="478"/>
    </row>
    <row r="990" spans="1:5" ht="30" customHeight="1" x14ac:dyDescent="0.25">
      <c r="A990" s="474">
        <v>42481</v>
      </c>
      <c r="B990" s="479" t="s">
        <v>21350</v>
      </c>
      <c r="C990" s="476" t="s">
        <v>8740</v>
      </c>
      <c r="D990" s="477">
        <v>81.83</v>
      </c>
      <c r="E990" s="480"/>
    </row>
    <row r="991" spans="1:5" ht="30" customHeight="1" x14ac:dyDescent="0.2">
      <c r="A991" s="474">
        <v>42496</v>
      </c>
      <c r="B991" s="475" t="s">
        <v>21351</v>
      </c>
      <c r="C991" s="476" t="s">
        <v>8780</v>
      </c>
      <c r="D991" s="477">
        <v>4</v>
      </c>
      <c r="E991" s="478"/>
    </row>
    <row r="992" spans="1:5" ht="30" customHeight="1" x14ac:dyDescent="0.25">
      <c r="A992" s="474">
        <v>41133</v>
      </c>
      <c r="B992" s="479" t="s">
        <v>21352</v>
      </c>
      <c r="C992" s="476" t="s">
        <v>8780</v>
      </c>
      <c r="D992" s="477">
        <v>16.850000000000001</v>
      </c>
      <c r="E992" s="480"/>
    </row>
    <row r="993" spans="1:5" ht="30" customHeight="1" x14ac:dyDescent="0.25">
      <c r="A993" s="474">
        <v>42479</v>
      </c>
      <c r="B993" s="479" t="s">
        <v>21353</v>
      </c>
      <c r="C993" s="476" t="s">
        <v>8780</v>
      </c>
      <c r="D993" s="477">
        <v>11.64</v>
      </c>
      <c r="E993" s="480"/>
    </row>
    <row r="994" spans="1:5" ht="30" customHeight="1" x14ac:dyDescent="0.25">
      <c r="A994" s="474">
        <v>43333</v>
      </c>
      <c r="B994" s="479" t="s">
        <v>21354</v>
      </c>
      <c r="C994" s="476" t="s">
        <v>8780</v>
      </c>
      <c r="D994" s="477">
        <v>1.24</v>
      </c>
      <c r="E994" s="480"/>
    </row>
    <row r="995" spans="1:5" ht="30" customHeight="1" x14ac:dyDescent="0.25">
      <c r="A995" s="474">
        <v>42484</v>
      </c>
      <c r="B995" s="479" t="s">
        <v>21355</v>
      </c>
      <c r="C995" s="476" t="s">
        <v>8780</v>
      </c>
      <c r="D995" s="477">
        <v>8.67</v>
      </c>
      <c r="E995" s="475" t="s">
        <v>20424</v>
      </c>
    </row>
    <row r="996" spans="1:5" ht="30" customHeight="1" x14ac:dyDescent="0.25">
      <c r="A996" s="474">
        <v>42497</v>
      </c>
      <c r="B996" s="479" t="s">
        <v>21356</v>
      </c>
      <c r="C996" s="476" t="s">
        <v>8780</v>
      </c>
      <c r="D996" s="477">
        <v>16.72</v>
      </c>
      <c r="E996" s="475" t="s">
        <v>20424</v>
      </c>
    </row>
    <row r="997" spans="1:5" ht="30" customHeight="1" x14ac:dyDescent="0.25">
      <c r="A997" s="474">
        <v>42493</v>
      </c>
      <c r="B997" s="479" t="s">
        <v>21357</v>
      </c>
      <c r="C997" s="476" t="s">
        <v>8780</v>
      </c>
      <c r="D997" s="477">
        <v>90.37</v>
      </c>
      <c r="E997" s="475" t="s">
        <v>20424</v>
      </c>
    </row>
    <row r="998" spans="1:5" ht="30" customHeight="1" x14ac:dyDescent="0.25">
      <c r="A998" s="474">
        <v>42494</v>
      </c>
      <c r="B998" s="479" t="s">
        <v>21358</v>
      </c>
      <c r="C998" s="476" t="s">
        <v>9235</v>
      </c>
      <c r="D998" s="477">
        <v>523.54</v>
      </c>
      <c r="E998" s="475" t="s">
        <v>20424</v>
      </c>
    </row>
    <row r="999" spans="1:5" ht="30" customHeight="1" x14ac:dyDescent="0.25">
      <c r="A999" s="474">
        <v>42498</v>
      </c>
      <c r="B999" s="479" t="s">
        <v>21359</v>
      </c>
      <c r="C999" s="476" t="s">
        <v>8780</v>
      </c>
      <c r="D999" s="477">
        <v>89.48</v>
      </c>
      <c r="E999" s="475" t="s">
        <v>20424</v>
      </c>
    </row>
    <row r="1000" spans="1:5" ht="30" customHeight="1" x14ac:dyDescent="0.25">
      <c r="A1000" s="474">
        <v>42499</v>
      </c>
      <c r="B1000" s="479" t="s">
        <v>21360</v>
      </c>
      <c r="C1000" s="476" t="s">
        <v>8780</v>
      </c>
      <c r="D1000" s="477">
        <v>106.17</v>
      </c>
      <c r="E1000" s="475" t="s">
        <v>20424</v>
      </c>
    </row>
    <row r="1001" spans="1:5" ht="30" customHeight="1" x14ac:dyDescent="0.25">
      <c r="A1001" s="474">
        <v>42500</v>
      </c>
      <c r="B1001" s="479" t="s">
        <v>21361</v>
      </c>
      <c r="C1001" s="476" t="s">
        <v>8780</v>
      </c>
      <c r="D1001" s="477">
        <v>107.02</v>
      </c>
      <c r="E1001" s="475" t="s">
        <v>20424</v>
      </c>
    </row>
    <row r="1002" spans="1:5" ht="30" customHeight="1" x14ac:dyDescent="0.25">
      <c r="A1002" s="474">
        <v>42501</v>
      </c>
      <c r="B1002" s="479" t="s">
        <v>21362</v>
      </c>
      <c r="C1002" s="476" t="s">
        <v>8780</v>
      </c>
      <c r="D1002" s="477">
        <v>117.15</v>
      </c>
      <c r="E1002" s="475" t="s">
        <v>20424</v>
      </c>
    </row>
    <row r="1003" spans="1:5" ht="30" customHeight="1" x14ac:dyDescent="0.25">
      <c r="A1003" s="474">
        <v>42502</v>
      </c>
      <c r="B1003" s="479" t="s">
        <v>21363</v>
      </c>
      <c r="C1003" s="476" t="s">
        <v>8780</v>
      </c>
      <c r="D1003" s="477">
        <v>114.77</v>
      </c>
      <c r="E1003" s="475" t="s">
        <v>20424</v>
      </c>
    </row>
    <row r="1004" spans="1:5" ht="30" customHeight="1" x14ac:dyDescent="0.25">
      <c r="A1004" s="474">
        <v>42503</v>
      </c>
      <c r="B1004" s="479" t="s">
        <v>21364</v>
      </c>
      <c r="C1004" s="476" t="s">
        <v>8780</v>
      </c>
      <c r="D1004" s="477">
        <v>131.79</v>
      </c>
      <c r="E1004" s="475" t="s">
        <v>20424</v>
      </c>
    </row>
    <row r="1005" spans="1:5" ht="30" customHeight="1" x14ac:dyDescent="0.25">
      <c r="A1005" s="474">
        <v>43334</v>
      </c>
      <c r="B1005" s="479" t="s">
        <v>21365</v>
      </c>
      <c r="C1005" s="476" t="s">
        <v>8780</v>
      </c>
      <c r="D1005" s="477">
        <v>1.03</v>
      </c>
      <c r="E1005" s="480"/>
    </row>
    <row r="1006" spans="1:5" ht="30" customHeight="1" x14ac:dyDescent="0.25">
      <c r="A1006" s="474">
        <v>42485</v>
      </c>
      <c r="B1006" s="479" t="s">
        <v>21366</v>
      </c>
      <c r="C1006" s="476" t="s">
        <v>8780</v>
      </c>
      <c r="D1006" s="477">
        <v>2.82</v>
      </c>
      <c r="E1006" s="475" t="s">
        <v>20424</v>
      </c>
    </row>
    <row r="1007" spans="1:5" ht="30" customHeight="1" x14ac:dyDescent="0.2">
      <c r="A1007" s="474">
        <v>42495</v>
      </c>
      <c r="B1007" s="475" t="s">
        <v>21367</v>
      </c>
      <c r="C1007" s="476" t="s">
        <v>8780</v>
      </c>
      <c r="D1007" s="477">
        <v>1.21</v>
      </c>
      <c r="E1007" s="478"/>
    </row>
    <row r="1008" spans="1:5" ht="30" customHeight="1" x14ac:dyDescent="0.2">
      <c r="A1008" s="474">
        <v>42507</v>
      </c>
      <c r="B1008" s="475" t="s">
        <v>21368</v>
      </c>
      <c r="C1008" s="476" t="s">
        <v>8808</v>
      </c>
      <c r="D1008" s="477">
        <v>25.7</v>
      </c>
      <c r="E1008" s="478"/>
    </row>
    <row r="1009" spans="1:5" ht="30" customHeight="1" x14ac:dyDescent="0.2">
      <c r="A1009" s="474">
        <v>42505</v>
      </c>
      <c r="B1009" s="475" t="s">
        <v>21369</v>
      </c>
      <c r="C1009" s="476" t="s">
        <v>8780</v>
      </c>
      <c r="D1009" s="477">
        <v>20.79</v>
      </c>
      <c r="E1009" s="478"/>
    </row>
    <row r="1010" spans="1:5" ht="30" customHeight="1" x14ac:dyDescent="0.25">
      <c r="A1010" s="474">
        <v>42504</v>
      </c>
      <c r="B1010" s="475" t="s">
        <v>21370</v>
      </c>
      <c r="C1010" s="476" t="s">
        <v>8780</v>
      </c>
      <c r="D1010" s="477">
        <v>52.17</v>
      </c>
      <c r="E1010" s="475" t="s">
        <v>20424</v>
      </c>
    </row>
    <row r="1011" spans="1:5" ht="30" customHeight="1" x14ac:dyDescent="0.25">
      <c r="A1011" s="474">
        <v>42506</v>
      </c>
      <c r="B1011" s="475" t="s">
        <v>21371</v>
      </c>
      <c r="C1011" s="476" t="s">
        <v>8780</v>
      </c>
      <c r="D1011" s="477">
        <v>53.18</v>
      </c>
      <c r="E1011" s="475" t="s">
        <v>20424</v>
      </c>
    </row>
    <row r="1012" spans="1:5" ht="30" customHeight="1" x14ac:dyDescent="0.25">
      <c r="A1012" s="474">
        <v>42482</v>
      </c>
      <c r="B1012" s="475" t="s">
        <v>21372</v>
      </c>
      <c r="C1012" s="476" t="s">
        <v>8740</v>
      </c>
      <c r="D1012" s="477">
        <v>109.29</v>
      </c>
      <c r="E1012" s="475" t="s">
        <v>20424</v>
      </c>
    </row>
    <row r="1013" spans="1:5" ht="30" customHeight="1" x14ac:dyDescent="0.2">
      <c r="A1013" s="474">
        <v>42702</v>
      </c>
      <c r="B1013" s="475" t="s">
        <v>21373</v>
      </c>
      <c r="C1013" s="476" t="s">
        <v>8740</v>
      </c>
      <c r="D1013" s="477">
        <v>144.07</v>
      </c>
      <c r="E1013" s="478"/>
    </row>
    <row r="1014" spans="1:5" ht="30" customHeight="1" x14ac:dyDescent="0.25">
      <c r="A1014" s="474">
        <v>42480</v>
      </c>
      <c r="B1014" s="479" t="s">
        <v>21374</v>
      </c>
      <c r="C1014" s="476" t="s">
        <v>8740</v>
      </c>
      <c r="D1014" s="477">
        <v>81.83</v>
      </c>
      <c r="E1014" s="475" t="s">
        <v>20424</v>
      </c>
    </row>
    <row r="1015" spans="1:5" ht="30" customHeight="1" x14ac:dyDescent="0.25">
      <c r="A1015" s="474">
        <v>42489</v>
      </c>
      <c r="B1015" s="479" t="s">
        <v>21375</v>
      </c>
      <c r="C1015" s="476" t="s">
        <v>8780</v>
      </c>
      <c r="D1015" s="477">
        <v>14.85</v>
      </c>
      <c r="E1015" s="475" t="s">
        <v>20424</v>
      </c>
    </row>
    <row r="1016" spans="1:5" ht="30" customHeight="1" x14ac:dyDescent="0.25">
      <c r="A1016" s="474">
        <v>42487</v>
      </c>
      <c r="B1016" s="479" t="s">
        <v>21376</v>
      </c>
      <c r="C1016" s="476" t="s">
        <v>8780</v>
      </c>
      <c r="D1016" s="477">
        <v>24.94</v>
      </c>
      <c r="E1016" s="475" t="s">
        <v>20424</v>
      </c>
    </row>
    <row r="1017" spans="1:5" ht="30" customHeight="1" x14ac:dyDescent="0.25">
      <c r="A1017" s="474">
        <v>42486</v>
      </c>
      <c r="B1017" s="479" t="s">
        <v>21377</v>
      </c>
      <c r="C1017" s="476" t="s">
        <v>8780</v>
      </c>
      <c r="D1017" s="477">
        <v>14.35</v>
      </c>
      <c r="E1017" s="475" t="s">
        <v>20424</v>
      </c>
    </row>
    <row r="1018" spans="1:5" ht="30" customHeight="1" x14ac:dyDescent="0.25">
      <c r="A1018" s="474">
        <v>42488</v>
      </c>
      <c r="B1018" s="479" t="s">
        <v>21378</v>
      </c>
      <c r="C1018" s="476" t="s">
        <v>8780</v>
      </c>
      <c r="D1018" s="477">
        <v>9.7200000000000006</v>
      </c>
      <c r="E1018" s="475" t="s">
        <v>20424</v>
      </c>
    </row>
    <row r="1019" spans="1:5" ht="30" customHeight="1" x14ac:dyDescent="0.25">
      <c r="A1019" s="474">
        <v>42601</v>
      </c>
      <c r="B1019" s="479" t="s">
        <v>21379</v>
      </c>
      <c r="C1019" s="476" t="s">
        <v>8780</v>
      </c>
      <c r="D1019" s="477">
        <v>57.95</v>
      </c>
      <c r="E1019" s="475" t="s">
        <v>20424</v>
      </c>
    </row>
    <row r="1020" spans="1:5" ht="30" customHeight="1" x14ac:dyDescent="0.25">
      <c r="A1020" s="474">
        <v>43602</v>
      </c>
      <c r="B1020" s="475" t="s">
        <v>21380</v>
      </c>
      <c r="C1020" s="476" t="s">
        <v>8780</v>
      </c>
      <c r="D1020" s="477">
        <v>89.82</v>
      </c>
      <c r="E1020" s="475" t="s">
        <v>20424</v>
      </c>
    </row>
    <row r="1021" spans="1:5" ht="30" customHeight="1" x14ac:dyDescent="0.25">
      <c r="A1021" s="474">
        <v>42602</v>
      </c>
      <c r="B1021" s="479" t="s">
        <v>21381</v>
      </c>
      <c r="C1021" s="476" t="s">
        <v>8780</v>
      </c>
      <c r="D1021" s="477">
        <v>97.87</v>
      </c>
      <c r="E1021" s="475" t="s">
        <v>20424</v>
      </c>
    </row>
    <row r="1022" spans="1:5" ht="30" customHeight="1" x14ac:dyDescent="0.25">
      <c r="A1022" s="474">
        <v>42603</v>
      </c>
      <c r="B1022" s="479" t="s">
        <v>21382</v>
      </c>
      <c r="C1022" s="476" t="s">
        <v>8780</v>
      </c>
      <c r="D1022" s="477">
        <v>67.209999999999994</v>
      </c>
      <c r="E1022" s="475" t="s">
        <v>20424</v>
      </c>
    </row>
    <row r="1023" spans="1:5" ht="30" customHeight="1" x14ac:dyDescent="0.25">
      <c r="A1023" s="474">
        <v>42604</v>
      </c>
      <c r="B1023" s="475" t="s">
        <v>21383</v>
      </c>
      <c r="C1023" s="476" t="s">
        <v>8740</v>
      </c>
      <c r="D1023" s="477">
        <v>290.39</v>
      </c>
      <c r="E1023" s="475" t="s">
        <v>20424</v>
      </c>
    </row>
    <row r="1024" spans="1:5" ht="30" customHeight="1" x14ac:dyDescent="0.25">
      <c r="A1024" s="474">
        <v>42605</v>
      </c>
      <c r="B1024" s="479" t="s">
        <v>21384</v>
      </c>
      <c r="C1024" s="476" t="s">
        <v>8740</v>
      </c>
      <c r="D1024" s="477">
        <v>389.3</v>
      </c>
      <c r="E1024" s="475" t="s">
        <v>20424</v>
      </c>
    </row>
    <row r="1025" spans="1:5" ht="30" customHeight="1" x14ac:dyDescent="0.25">
      <c r="A1025" s="474">
        <v>42606</v>
      </c>
      <c r="B1025" s="479" t="s">
        <v>21385</v>
      </c>
      <c r="C1025" s="476" t="s">
        <v>8740</v>
      </c>
      <c r="D1025" s="477">
        <v>29.1</v>
      </c>
      <c r="E1025" s="480"/>
    </row>
    <row r="1026" spans="1:5" ht="30" customHeight="1" x14ac:dyDescent="0.2">
      <c r="A1026" s="474">
        <v>42607</v>
      </c>
      <c r="B1026" s="475" t="s">
        <v>21386</v>
      </c>
      <c r="C1026" s="476" t="s">
        <v>8780</v>
      </c>
      <c r="D1026" s="477">
        <v>138.22999999999999</v>
      </c>
      <c r="E1026" s="478"/>
    </row>
    <row r="1027" spans="1:5" ht="30" customHeight="1" x14ac:dyDescent="0.2">
      <c r="A1027" s="474">
        <v>42608</v>
      </c>
      <c r="B1027" s="475" t="s">
        <v>21387</v>
      </c>
      <c r="C1027" s="476" t="s">
        <v>8780</v>
      </c>
      <c r="D1027" s="477">
        <v>26.1</v>
      </c>
      <c r="E1027" s="478"/>
    </row>
    <row r="1028" spans="1:5" ht="30" customHeight="1" x14ac:dyDescent="0.2">
      <c r="A1028" s="474">
        <v>42609</v>
      </c>
      <c r="B1028" s="475" t="s">
        <v>21388</v>
      </c>
      <c r="C1028" s="476" t="s">
        <v>8740</v>
      </c>
      <c r="D1028" s="477">
        <v>55.76</v>
      </c>
      <c r="E1028" s="478"/>
    </row>
    <row r="1029" spans="1:5" ht="30" customHeight="1" x14ac:dyDescent="0.25">
      <c r="A1029" s="474">
        <v>42611</v>
      </c>
      <c r="B1029" s="475" t="s">
        <v>21389</v>
      </c>
      <c r="C1029" s="476" t="s">
        <v>8740</v>
      </c>
      <c r="D1029" s="477">
        <v>475.52</v>
      </c>
      <c r="E1029" s="475" t="s">
        <v>20424</v>
      </c>
    </row>
    <row r="1030" spans="1:5" ht="30" customHeight="1" x14ac:dyDescent="0.25">
      <c r="A1030" s="474">
        <v>42612</v>
      </c>
      <c r="B1030" s="475" t="s">
        <v>21390</v>
      </c>
      <c r="C1030" s="476" t="s">
        <v>8740</v>
      </c>
      <c r="D1030" s="477">
        <v>775.99</v>
      </c>
      <c r="E1030" s="475" t="s">
        <v>20424</v>
      </c>
    </row>
    <row r="1031" spans="1:5" ht="30" customHeight="1" x14ac:dyDescent="0.25">
      <c r="A1031" s="474">
        <v>42613</v>
      </c>
      <c r="B1031" s="475" t="s">
        <v>21391</v>
      </c>
      <c r="C1031" s="476" t="s">
        <v>8740</v>
      </c>
      <c r="D1031" s="477">
        <v>485.99</v>
      </c>
      <c r="E1031" s="475" t="s">
        <v>20424</v>
      </c>
    </row>
    <row r="1032" spans="1:5" ht="30" customHeight="1" x14ac:dyDescent="0.25">
      <c r="A1032" s="474">
        <v>42615</v>
      </c>
      <c r="B1032" s="475" t="s">
        <v>21392</v>
      </c>
      <c r="C1032" s="476" t="s">
        <v>8808</v>
      </c>
      <c r="D1032" s="477">
        <v>258.39999999999998</v>
      </c>
      <c r="E1032" s="475" t="s">
        <v>20424</v>
      </c>
    </row>
    <row r="1033" spans="1:5" ht="30" customHeight="1" x14ac:dyDescent="0.25">
      <c r="A1033" s="474">
        <v>41173</v>
      </c>
      <c r="B1033" s="475" t="s">
        <v>21393</v>
      </c>
      <c r="C1033" s="476" t="s">
        <v>8808</v>
      </c>
      <c r="D1033" s="477">
        <v>19.78</v>
      </c>
      <c r="E1033" s="475" t="s">
        <v>20424</v>
      </c>
    </row>
    <row r="1034" spans="1:5" ht="30" customHeight="1" x14ac:dyDescent="0.25">
      <c r="A1034" s="474">
        <v>41174</v>
      </c>
      <c r="B1034" s="475" t="s">
        <v>21394</v>
      </c>
      <c r="C1034" s="476" t="s">
        <v>8808</v>
      </c>
      <c r="D1034" s="477">
        <v>21.09</v>
      </c>
      <c r="E1034" s="475" t="s">
        <v>20424</v>
      </c>
    </row>
    <row r="1035" spans="1:5" ht="30" customHeight="1" x14ac:dyDescent="0.25">
      <c r="A1035" s="474">
        <v>41175</v>
      </c>
      <c r="B1035" s="475" t="s">
        <v>21395</v>
      </c>
      <c r="C1035" s="476" t="s">
        <v>8808</v>
      </c>
      <c r="D1035" s="477">
        <v>26.37</v>
      </c>
      <c r="E1035" s="475" t="s">
        <v>20424</v>
      </c>
    </row>
    <row r="1036" spans="1:5" ht="30" customHeight="1" x14ac:dyDescent="0.25">
      <c r="A1036" s="474">
        <v>41176</v>
      </c>
      <c r="B1036" s="475" t="s">
        <v>21396</v>
      </c>
      <c r="C1036" s="476" t="s">
        <v>8808</v>
      </c>
      <c r="D1036" s="477">
        <v>39.57</v>
      </c>
      <c r="E1036" s="475" t="s">
        <v>20424</v>
      </c>
    </row>
    <row r="1037" spans="1:5" ht="30" customHeight="1" x14ac:dyDescent="0.2">
      <c r="A1037" s="474">
        <v>42635</v>
      </c>
      <c r="B1037" s="475" t="s">
        <v>21397</v>
      </c>
      <c r="C1037" s="476" t="s">
        <v>17835</v>
      </c>
      <c r="D1037" s="477">
        <v>14105.88</v>
      </c>
      <c r="E1037" s="478"/>
    </row>
    <row r="1038" spans="1:5" ht="30" customHeight="1" x14ac:dyDescent="0.2">
      <c r="A1038" s="474">
        <v>40628</v>
      </c>
      <c r="B1038" s="475" t="s">
        <v>21398</v>
      </c>
      <c r="C1038" s="476" t="s">
        <v>17835</v>
      </c>
      <c r="D1038" s="477">
        <v>28174.7</v>
      </c>
      <c r="E1038" s="478"/>
    </row>
    <row r="1039" spans="1:5" ht="30" customHeight="1" x14ac:dyDescent="0.2">
      <c r="A1039" s="474">
        <v>40619</v>
      </c>
      <c r="B1039" s="475" t="s">
        <v>21399</v>
      </c>
      <c r="C1039" s="476" t="s">
        <v>17835</v>
      </c>
      <c r="D1039" s="477">
        <v>26109.08</v>
      </c>
      <c r="E1039" s="478"/>
    </row>
    <row r="1040" spans="1:5" ht="30" customHeight="1" x14ac:dyDescent="0.2">
      <c r="A1040" s="474">
        <v>41087</v>
      </c>
      <c r="B1040" s="475" t="s">
        <v>21400</v>
      </c>
      <c r="C1040" s="476" t="s">
        <v>17835</v>
      </c>
      <c r="D1040" s="477">
        <v>1362.74</v>
      </c>
      <c r="E1040" s="478"/>
    </row>
    <row r="1041" spans="1:5" ht="30" customHeight="1" x14ac:dyDescent="0.25">
      <c r="A1041" s="474">
        <v>42676</v>
      </c>
      <c r="B1041" s="479" t="s">
        <v>21401</v>
      </c>
      <c r="C1041" s="476" t="s">
        <v>8808</v>
      </c>
      <c r="D1041" s="477">
        <v>12325.82</v>
      </c>
      <c r="E1041" s="475" t="s">
        <v>20424</v>
      </c>
    </row>
    <row r="1042" spans="1:5" ht="30" customHeight="1" x14ac:dyDescent="0.25">
      <c r="A1042" s="474">
        <v>42677</v>
      </c>
      <c r="B1042" s="479" t="s">
        <v>21402</v>
      </c>
      <c r="C1042" s="476" t="s">
        <v>8808</v>
      </c>
      <c r="D1042" s="477">
        <v>8596.64</v>
      </c>
      <c r="E1042" s="475" t="s">
        <v>20424</v>
      </c>
    </row>
    <row r="1043" spans="1:5" ht="30" customHeight="1" x14ac:dyDescent="0.2">
      <c r="A1043" s="474">
        <v>42678</v>
      </c>
      <c r="B1043" s="475" t="s">
        <v>21403</v>
      </c>
      <c r="C1043" s="476" t="s">
        <v>8780</v>
      </c>
      <c r="D1043" s="477">
        <v>6.75</v>
      </c>
      <c r="E1043" s="478"/>
    </row>
    <row r="1044" spans="1:5" ht="30" customHeight="1" x14ac:dyDescent="0.25">
      <c r="A1044" s="474">
        <v>41159</v>
      </c>
      <c r="B1044" s="479" t="s">
        <v>21404</v>
      </c>
      <c r="C1044" s="476" t="s">
        <v>17835</v>
      </c>
      <c r="D1044" s="477">
        <v>3187.84</v>
      </c>
      <c r="E1044" s="480"/>
    </row>
    <row r="1045" spans="1:5" ht="30" customHeight="1" x14ac:dyDescent="0.25">
      <c r="A1045" s="474">
        <v>41144</v>
      </c>
      <c r="B1045" s="479" t="s">
        <v>21405</v>
      </c>
      <c r="C1045" s="476" t="s">
        <v>17835</v>
      </c>
      <c r="D1045" s="477">
        <v>2337.4299999999998</v>
      </c>
      <c r="E1045" s="480"/>
    </row>
    <row r="1046" spans="1:5" ht="30" customHeight="1" x14ac:dyDescent="0.2">
      <c r="A1046" s="474">
        <v>41158</v>
      </c>
      <c r="B1046" s="475" t="s">
        <v>21406</v>
      </c>
      <c r="C1046" s="476" t="s">
        <v>17835</v>
      </c>
      <c r="D1046" s="477">
        <v>2729.68</v>
      </c>
      <c r="E1046" s="478"/>
    </row>
    <row r="1047" spans="1:5" ht="30" customHeight="1" x14ac:dyDescent="0.2">
      <c r="A1047" s="474">
        <v>41160</v>
      </c>
      <c r="B1047" s="475" t="s">
        <v>21407</v>
      </c>
      <c r="C1047" s="476" t="s">
        <v>17835</v>
      </c>
      <c r="D1047" s="477">
        <v>4065.75</v>
      </c>
      <c r="E1047" s="478"/>
    </row>
    <row r="1048" spans="1:5" ht="30" customHeight="1" x14ac:dyDescent="0.25">
      <c r="A1048" s="474">
        <v>41101</v>
      </c>
      <c r="B1048" s="479" t="s">
        <v>21408</v>
      </c>
      <c r="C1048" s="476" t="s">
        <v>17835</v>
      </c>
      <c r="D1048" s="477">
        <v>1958.78</v>
      </c>
      <c r="E1048" s="480"/>
    </row>
    <row r="1049" spans="1:5" ht="30" customHeight="1" x14ac:dyDescent="0.2">
      <c r="A1049" s="474">
        <v>42679</v>
      </c>
      <c r="B1049" s="475" t="s">
        <v>21409</v>
      </c>
      <c r="C1049" s="476" t="s">
        <v>17835</v>
      </c>
      <c r="D1049" s="477">
        <v>4398.8999999999996</v>
      </c>
      <c r="E1049" s="478"/>
    </row>
    <row r="1050" spans="1:5" ht="30" customHeight="1" x14ac:dyDescent="0.2">
      <c r="A1050" s="474">
        <v>42680</v>
      </c>
      <c r="B1050" s="475" t="s">
        <v>21410</v>
      </c>
      <c r="C1050" s="476" t="s">
        <v>17835</v>
      </c>
      <c r="D1050" s="477">
        <v>4610.95</v>
      </c>
      <c r="E1050" s="478"/>
    </row>
    <row r="1051" spans="1:5" ht="30" customHeight="1" x14ac:dyDescent="0.2">
      <c r="A1051" s="474">
        <v>42681</v>
      </c>
      <c r="B1051" s="475" t="s">
        <v>21411</v>
      </c>
      <c r="C1051" s="476" t="s">
        <v>17835</v>
      </c>
      <c r="D1051" s="477">
        <v>5663.17</v>
      </c>
      <c r="E1051" s="478"/>
    </row>
    <row r="1052" spans="1:5" ht="30" customHeight="1" x14ac:dyDescent="0.25">
      <c r="A1052" s="474">
        <v>42682</v>
      </c>
      <c r="B1052" s="475" t="s">
        <v>21412</v>
      </c>
      <c r="C1052" s="476" t="s">
        <v>17835</v>
      </c>
      <c r="D1052" s="477">
        <v>2233.87</v>
      </c>
      <c r="E1052" s="475" t="s">
        <v>20424</v>
      </c>
    </row>
    <row r="1053" spans="1:5" ht="30" customHeight="1" x14ac:dyDescent="0.25">
      <c r="A1053" s="474">
        <v>41334</v>
      </c>
      <c r="B1053" s="475" t="s">
        <v>21413</v>
      </c>
      <c r="C1053" s="476" t="s">
        <v>17835</v>
      </c>
      <c r="D1053" s="477">
        <v>2815.7</v>
      </c>
      <c r="E1053" s="475" t="s">
        <v>20424</v>
      </c>
    </row>
    <row r="1054" spans="1:5" ht="30" customHeight="1" x14ac:dyDescent="0.25">
      <c r="A1054" s="474">
        <v>42683</v>
      </c>
      <c r="B1054" s="475" t="s">
        <v>21414</v>
      </c>
      <c r="C1054" s="476" t="s">
        <v>17835</v>
      </c>
      <c r="D1054" s="477">
        <v>2158.2399999999998</v>
      </c>
      <c r="E1054" s="475" t="s">
        <v>20424</v>
      </c>
    </row>
    <row r="1055" spans="1:5" ht="30" customHeight="1" x14ac:dyDescent="0.25">
      <c r="A1055" s="474">
        <v>42684</v>
      </c>
      <c r="B1055" s="475" t="s">
        <v>21415</v>
      </c>
      <c r="C1055" s="476" t="s">
        <v>17835</v>
      </c>
      <c r="D1055" s="477">
        <v>3347.75</v>
      </c>
      <c r="E1055" s="475" t="s">
        <v>20424</v>
      </c>
    </row>
    <row r="1056" spans="1:5" ht="30" customHeight="1" x14ac:dyDescent="0.25">
      <c r="A1056" s="474">
        <v>42685</v>
      </c>
      <c r="B1056" s="475" t="s">
        <v>21416</v>
      </c>
      <c r="C1056" s="476" t="s">
        <v>17835</v>
      </c>
      <c r="D1056" s="477">
        <v>4159.4799999999996</v>
      </c>
      <c r="E1056" s="475" t="s">
        <v>20424</v>
      </c>
    </row>
    <row r="1057" spans="1:5" ht="30" customHeight="1" x14ac:dyDescent="0.25">
      <c r="A1057" s="474">
        <v>42686</v>
      </c>
      <c r="B1057" s="475" t="s">
        <v>21417</v>
      </c>
      <c r="C1057" s="476" t="s">
        <v>17835</v>
      </c>
      <c r="D1057" s="477">
        <v>4939.5200000000004</v>
      </c>
      <c r="E1057" s="475" t="s">
        <v>20424</v>
      </c>
    </row>
    <row r="1058" spans="1:5" ht="30" customHeight="1" x14ac:dyDescent="0.25">
      <c r="A1058" s="474">
        <v>41162</v>
      </c>
      <c r="B1058" s="479" t="s">
        <v>21418</v>
      </c>
      <c r="C1058" s="476" t="s">
        <v>17835</v>
      </c>
      <c r="D1058" s="477">
        <v>2089.0100000000002</v>
      </c>
      <c r="E1058" s="480"/>
    </row>
    <row r="1059" spans="1:5" ht="30" customHeight="1" x14ac:dyDescent="0.2">
      <c r="A1059" s="474">
        <v>41163</v>
      </c>
      <c r="B1059" s="475" t="s">
        <v>21419</v>
      </c>
      <c r="C1059" s="476" t="s">
        <v>17835</v>
      </c>
      <c r="D1059" s="477">
        <v>2498.9499999999998</v>
      </c>
      <c r="E1059" s="478"/>
    </row>
    <row r="1060" spans="1:5" ht="30" customHeight="1" x14ac:dyDescent="0.2">
      <c r="A1060" s="474">
        <v>41164</v>
      </c>
      <c r="B1060" s="475" t="s">
        <v>21420</v>
      </c>
      <c r="C1060" s="476" t="s">
        <v>17835</v>
      </c>
      <c r="D1060" s="477">
        <v>3043.33</v>
      </c>
      <c r="E1060" s="478"/>
    </row>
    <row r="1061" spans="1:5" ht="30" customHeight="1" x14ac:dyDescent="0.2">
      <c r="A1061" s="474">
        <v>41165</v>
      </c>
      <c r="B1061" s="475" t="s">
        <v>21421</v>
      </c>
      <c r="C1061" s="476" t="s">
        <v>17835</v>
      </c>
      <c r="D1061" s="477">
        <v>3396.82</v>
      </c>
      <c r="E1061" s="478"/>
    </row>
    <row r="1062" spans="1:5" ht="30" customHeight="1" x14ac:dyDescent="0.2">
      <c r="A1062" s="474">
        <v>41166</v>
      </c>
      <c r="B1062" s="475" t="s">
        <v>21422</v>
      </c>
      <c r="C1062" s="476" t="s">
        <v>17835</v>
      </c>
      <c r="D1062" s="477">
        <v>4162.18</v>
      </c>
      <c r="E1062" s="478"/>
    </row>
    <row r="1063" spans="1:5" ht="30" customHeight="1" x14ac:dyDescent="0.2">
      <c r="A1063" s="474">
        <v>42687</v>
      </c>
      <c r="B1063" s="475" t="s">
        <v>21423</v>
      </c>
      <c r="C1063" s="476" t="s">
        <v>17835</v>
      </c>
      <c r="D1063" s="477">
        <v>1424.17</v>
      </c>
      <c r="E1063" s="478"/>
    </row>
    <row r="1064" spans="1:5" ht="30" customHeight="1" x14ac:dyDescent="0.2">
      <c r="A1064" s="474">
        <v>42688</v>
      </c>
      <c r="B1064" s="475" t="s">
        <v>21424</v>
      </c>
      <c r="C1064" s="476" t="s">
        <v>17835</v>
      </c>
      <c r="D1064" s="477">
        <v>1802.07</v>
      </c>
      <c r="E1064" s="478"/>
    </row>
    <row r="1065" spans="1:5" ht="30" customHeight="1" x14ac:dyDescent="0.2">
      <c r="A1065" s="474">
        <v>42689</v>
      </c>
      <c r="B1065" s="475" t="s">
        <v>21425</v>
      </c>
      <c r="C1065" s="476" t="s">
        <v>17835</v>
      </c>
      <c r="D1065" s="477">
        <v>2267.5700000000002</v>
      </c>
      <c r="E1065" s="478"/>
    </row>
    <row r="1066" spans="1:5" ht="30" customHeight="1" x14ac:dyDescent="0.2">
      <c r="A1066" s="474">
        <v>42690</v>
      </c>
      <c r="B1066" s="475" t="s">
        <v>21426</v>
      </c>
      <c r="C1066" s="476" t="s">
        <v>17835</v>
      </c>
      <c r="D1066" s="477">
        <v>3616.83</v>
      </c>
      <c r="E1066" s="478"/>
    </row>
    <row r="1067" spans="1:5" ht="30" customHeight="1" x14ac:dyDescent="0.25">
      <c r="A1067" s="474">
        <v>42691</v>
      </c>
      <c r="B1067" s="475" t="s">
        <v>21427</v>
      </c>
      <c r="C1067" s="476" t="s">
        <v>17835</v>
      </c>
      <c r="D1067" s="477">
        <v>8302.98</v>
      </c>
      <c r="E1067" s="475" t="s">
        <v>20424</v>
      </c>
    </row>
    <row r="1068" spans="1:5" ht="30" customHeight="1" x14ac:dyDescent="0.2">
      <c r="A1068" s="474">
        <v>42693</v>
      </c>
      <c r="B1068" s="475" t="s">
        <v>21428</v>
      </c>
      <c r="C1068" s="476" t="s">
        <v>8808</v>
      </c>
      <c r="D1068" s="477">
        <v>3730.95</v>
      </c>
      <c r="E1068" s="478"/>
    </row>
    <row r="1069" spans="1:5" ht="30" customHeight="1" x14ac:dyDescent="0.2">
      <c r="A1069" s="474">
        <v>42692</v>
      </c>
      <c r="B1069" s="475" t="s">
        <v>21429</v>
      </c>
      <c r="C1069" s="476" t="s">
        <v>17835</v>
      </c>
      <c r="D1069" s="477">
        <v>644.62</v>
      </c>
      <c r="E1069" s="478"/>
    </row>
    <row r="1070" spans="1:5" ht="30" customHeight="1" x14ac:dyDescent="0.2">
      <c r="A1070" s="474">
        <v>41085</v>
      </c>
      <c r="B1070" s="475" t="s">
        <v>21430</v>
      </c>
      <c r="C1070" s="476" t="s">
        <v>17835</v>
      </c>
      <c r="D1070" s="477">
        <v>1498.15</v>
      </c>
      <c r="E1070" s="478"/>
    </row>
    <row r="1071" spans="1:5" ht="30" customHeight="1" x14ac:dyDescent="0.25">
      <c r="A1071" s="474">
        <v>42694</v>
      </c>
      <c r="B1071" s="475" t="s">
        <v>21431</v>
      </c>
      <c r="C1071" s="476" t="s">
        <v>17835</v>
      </c>
      <c r="D1071" s="477">
        <v>788.94</v>
      </c>
      <c r="E1071" s="475" t="s">
        <v>20424</v>
      </c>
    </row>
    <row r="1072" spans="1:5" ht="30" customHeight="1" x14ac:dyDescent="0.25">
      <c r="A1072" s="474">
        <v>41241</v>
      </c>
      <c r="B1072" s="475" t="s">
        <v>21432</v>
      </c>
      <c r="C1072" s="476" t="s">
        <v>17835</v>
      </c>
      <c r="D1072" s="477">
        <v>1403.28</v>
      </c>
      <c r="E1072" s="475" t="s">
        <v>20424</v>
      </c>
    </row>
    <row r="1073" spans="1:5" ht="30" customHeight="1" x14ac:dyDescent="0.25">
      <c r="A1073" s="474">
        <v>42697</v>
      </c>
      <c r="B1073" s="475" t="s">
        <v>21433</v>
      </c>
      <c r="C1073" s="476" t="s">
        <v>8808</v>
      </c>
      <c r="D1073" s="477">
        <v>698.65</v>
      </c>
      <c r="E1073" s="475" t="s">
        <v>20424</v>
      </c>
    </row>
    <row r="1074" spans="1:5" ht="30" customHeight="1" x14ac:dyDescent="0.25">
      <c r="A1074" s="474">
        <v>42698</v>
      </c>
      <c r="B1074" s="479" t="s">
        <v>21434</v>
      </c>
      <c r="C1074" s="476" t="s">
        <v>8808</v>
      </c>
      <c r="D1074" s="477">
        <v>200.52</v>
      </c>
      <c r="E1074" s="475" t="s">
        <v>20424</v>
      </c>
    </row>
    <row r="1075" spans="1:5" ht="30" customHeight="1" x14ac:dyDescent="0.2">
      <c r="A1075" s="474">
        <v>42699</v>
      </c>
      <c r="B1075" s="475" t="s">
        <v>21435</v>
      </c>
      <c r="C1075" s="476" t="s">
        <v>8808</v>
      </c>
      <c r="D1075" s="477">
        <v>261.98</v>
      </c>
      <c r="E1075" s="478"/>
    </row>
    <row r="1076" spans="1:5" ht="30" customHeight="1" x14ac:dyDescent="0.25">
      <c r="A1076" s="474">
        <v>42700</v>
      </c>
      <c r="B1076" s="475" t="s">
        <v>21436</v>
      </c>
      <c r="C1076" s="476" t="s">
        <v>8808</v>
      </c>
      <c r="D1076" s="477">
        <v>184.74</v>
      </c>
      <c r="E1076" s="475" t="s">
        <v>20424</v>
      </c>
    </row>
    <row r="1077" spans="1:5" ht="30" customHeight="1" x14ac:dyDescent="0.2">
      <c r="A1077" s="474">
        <v>42701</v>
      </c>
      <c r="B1077" s="475" t="s">
        <v>21437</v>
      </c>
      <c r="C1077" s="476" t="s">
        <v>8780</v>
      </c>
      <c r="D1077" s="477">
        <v>38.770000000000003</v>
      </c>
      <c r="E1077" s="478"/>
    </row>
    <row r="1078" spans="1:5" ht="30" customHeight="1" x14ac:dyDescent="0.25">
      <c r="A1078" s="474">
        <v>42703</v>
      </c>
      <c r="B1078" s="479" t="s">
        <v>21438</v>
      </c>
      <c r="C1078" s="476" t="s">
        <v>8780</v>
      </c>
      <c r="D1078" s="477">
        <v>93.22</v>
      </c>
      <c r="E1078" s="480"/>
    </row>
    <row r="1079" spans="1:5" ht="30" customHeight="1" x14ac:dyDescent="0.2">
      <c r="A1079" s="474">
        <v>42704</v>
      </c>
      <c r="B1079" s="475" t="s">
        <v>21439</v>
      </c>
      <c r="C1079" s="476" t="s">
        <v>8780</v>
      </c>
      <c r="D1079" s="477">
        <v>6.33</v>
      </c>
      <c r="E1079" s="478"/>
    </row>
    <row r="1080" spans="1:5" ht="30" customHeight="1" x14ac:dyDescent="0.2">
      <c r="A1080" s="474">
        <v>42705</v>
      </c>
      <c r="B1080" s="475" t="s">
        <v>21440</v>
      </c>
      <c r="C1080" s="476" t="s">
        <v>8780</v>
      </c>
      <c r="D1080" s="477">
        <v>10.69</v>
      </c>
      <c r="E1080" s="478"/>
    </row>
    <row r="1081" spans="1:5" ht="30" customHeight="1" x14ac:dyDescent="0.25">
      <c r="A1081" s="474">
        <v>42706</v>
      </c>
      <c r="B1081" s="479" t="s">
        <v>21441</v>
      </c>
      <c r="C1081" s="476" t="s">
        <v>8740</v>
      </c>
      <c r="D1081" s="477">
        <v>5.82</v>
      </c>
      <c r="E1081" s="480"/>
    </row>
    <row r="1082" spans="1:5" ht="30" customHeight="1" x14ac:dyDescent="0.25">
      <c r="A1082" s="474">
        <v>42707</v>
      </c>
      <c r="B1082" s="479" t="s">
        <v>21442</v>
      </c>
      <c r="C1082" s="476" t="s">
        <v>8740</v>
      </c>
      <c r="D1082" s="477">
        <v>87.38</v>
      </c>
      <c r="E1082" s="475" t="s">
        <v>20424</v>
      </c>
    </row>
    <row r="1083" spans="1:5" ht="30" customHeight="1" x14ac:dyDescent="0.25">
      <c r="A1083" s="474">
        <v>42708</v>
      </c>
      <c r="B1083" s="479" t="s">
        <v>21443</v>
      </c>
      <c r="C1083" s="476" t="s">
        <v>8740</v>
      </c>
      <c r="D1083" s="477">
        <v>108.38</v>
      </c>
      <c r="E1083" s="475" t="s">
        <v>20424</v>
      </c>
    </row>
    <row r="1084" spans="1:5" ht="30" customHeight="1" x14ac:dyDescent="0.25">
      <c r="A1084" s="474">
        <v>42709</v>
      </c>
      <c r="B1084" s="479" t="s">
        <v>21444</v>
      </c>
      <c r="C1084" s="476" t="s">
        <v>8740</v>
      </c>
      <c r="D1084" s="477">
        <v>108.38</v>
      </c>
      <c r="E1084" s="475" t="s">
        <v>20424</v>
      </c>
    </row>
    <row r="1085" spans="1:5" ht="30" customHeight="1" x14ac:dyDescent="0.25">
      <c r="A1085" s="474">
        <v>42710</v>
      </c>
      <c r="B1085" s="479" t="s">
        <v>21445</v>
      </c>
      <c r="C1085" s="476" t="s">
        <v>8740</v>
      </c>
      <c r="D1085" s="477">
        <v>108.38</v>
      </c>
      <c r="E1085" s="475" t="s">
        <v>20424</v>
      </c>
    </row>
    <row r="1086" spans="1:5" ht="30" customHeight="1" x14ac:dyDescent="0.25">
      <c r="A1086" s="474">
        <v>42711</v>
      </c>
      <c r="B1086" s="479" t="s">
        <v>21446</v>
      </c>
      <c r="C1086" s="476" t="s">
        <v>8808</v>
      </c>
      <c r="D1086" s="477">
        <v>463.12</v>
      </c>
      <c r="E1086" s="475" t="s">
        <v>20424</v>
      </c>
    </row>
    <row r="1087" spans="1:5" ht="30" customHeight="1" x14ac:dyDescent="0.25">
      <c r="A1087" s="474">
        <v>42712</v>
      </c>
      <c r="B1087" s="479" t="s">
        <v>21447</v>
      </c>
      <c r="C1087" s="476" t="s">
        <v>8740</v>
      </c>
      <c r="D1087" s="477">
        <v>991.07</v>
      </c>
      <c r="E1087" s="480"/>
    </row>
    <row r="1088" spans="1:5" ht="30" customHeight="1" x14ac:dyDescent="0.25">
      <c r="A1088" s="474">
        <v>42714</v>
      </c>
      <c r="B1088" s="475" t="s">
        <v>21448</v>
      </c>
      <c r="C1088" s="476" t="s">
        <v>8740</v>
      </c>
      <c r="D1088" s="477">
        <v>492.82</v>
      </c>
      <c r="E1088" s="475" t="s">
        <v>20424</v>
      </c>
    </row>
    <row r="1089" spans="1:5" ht="30" customHeight="1" x14ac:dyDescent="0.25">
      <c r="A1089" s="474">
        <v>42717</v>
      </c>
      <c r="B1089" s="475" t="s">
        <v>21449</v>
      </c>
      <c r="C1089" s="476" t="s">
        <v>8740</v>
      </c>
      <c r="D1089" s="477">
        <v>641.34</v>
      </c>
      <c r="E1089" s="475" t="s">
        <v>20424</v>
      </c>
    </row>
    <row r="1090" spans="1:5" ht="30" customHeight="1" x14ac:dyDescent="0.25">
      <c r="A1090" s="474">
        <v>42716</v>
      </c>
      <c r="B1090" s="475" t="s">
        <v>21450</v>
      </c>
      <c r="C1090" s="476" t="s">
        <v>8740</v>
      </c>
      <c r="D1090" s="477">
        <v>636.39</v>
      </c>
      <c r="E1090" s="475" t="s">
        <v>20424</v>
      </c>
    </row>
    <row r="1091" spans="1:5" ht="30" customHeight="1" x14ac:dyDescent="0.25">
      <c r="A1091" s="474">
        <v>42719</v>
      </c>
      <c r="B1091" s="475" t="s">
        <v>21451</v>
      </c>
      <c r="C1091" s="476" t="s">
        <v>8740</v>
      </c>
      <c r="D1091" s="477">
        <v>660.95</v>
      </c>
      <c r="E1091" s="475" t="s">
        <v>20424</v>
      </c>
    </row>
    <row r="1092" spans="1:5" ht="30" customHeight="1" x14ac:dyDescent="0.25">
      <c r="A1092" s="474">
        <v>42718</v>
      </c>
      <c r="B1092" s="475" t="s">
        <v>21452</v>
      </c>
      <c r="C1092" s="476" t="s">
        <v>8740</v>
      </c>
      <c r="D1092" s="477">
        <v>655.4</v>
      </c>
      <c r="E1092" s="475" t="s">
        <v>20424</v>
      </c>
    </row>
    <row r="1093" spans="1:5" ht="30" customHeight="1" x14ac:dyDescent="0.25">
      <c r="A1093" s="474">
        <v>42722</v>
      </c>
      <c r="B1093" s="479" t="s">
        <v>21453</v>
      </c>
      <c r="C1093" s="476" t="s">
        <v>8740</v>
      </c>
      <c r="D1093" s="477">
        <v>849.47</v>
      </c>
      <c r="E1093" s="475" t="s">
        <v>20424</v>
      </c>
    </row>
    <row r="1094" spans="1:5" ht="30" customHeight="1" x14ac:dyDescent="0.25">
      <c r="A1094" s="474">
        <v>42721</v>
      </c>
      <c r="B1094" s="475" t="s">
        <v>21454</v>
      </c>
      <c r="C1094" s="476" t="s">
        <v>8740</v>
      </c>
      <c r="D1094" s="477">
        <v>679.07</v>
      </c>
      <c r="E1094" s="475" t="s">
        <v>20424</v>
      </c>
    </row>
    <row r="1095" spans="1:5" ht="30" customHeight="1" x14ac:dyDescent="0.25">
      <c r="A1095" s="474">
        <v>42720</v>
      </c>
      <c r="B1095" s="475" t="s">
        <v>21455</v>
      </c>
      <c r="C1095" s="476" t="s">
        <v>8740</v>
      </c>
      <c r="D1095" s="477">
        <v>672.97</v>
      </c>
      <c r="E1095" s="475" t="s">
        <v>20424</v>
      </c>
    </row>
    <row r="1096" spans="1:5" ht="30" customHeight="1" x14ac:dyDescent="0.25">
      <c r="A1096" s="474">
        <v>42723</v>
      </c>
      <c r="B1096" s="479" t="s">
        <v>21456</v>
      </c>
      <c r="C1096" s="476" t="s">
        <v>8740</v>
      </c>
      <c r="D1096" s="477">
        <v>814.33</v>
      </c>
      <c r="E1096" s="475" t="s">
        <v>20424</v>
      </c>
    </row>
    <row r="1097" spans="1:5" ht="30" customHeight="1" x14ac:dyDescent="0.25">
      <c r="A1097" s="474">
        <v>42724</v>
      </c>
      <c r="B1097" s="475" t="s">
        <v>21457</v>
      </c>
      <c r="C1097" s="476" t="s">
        <v>8740</v>
      </c>
      <c r="D1097" s="477">
        <v>1263.25</v>
      </c>
      <c r="E1097" s="475" t="s">
        <v>20424</v>
      </c>
    </row>
    <row r="1098" spans="1:5" ht="30" customHeight="1" x14ac:dyDescent="0.25">
      <c r="A1098" s="474">
        <v>42726</v>
      </c>
      <c r="B1098" s="479" t="s">
        <v>21458</v>
      </c>
      <c r="C1098" s="476" t="s">
        <v>8808</v>
      </c>
      <c r="D1098" s="477">
        <v>326.47000000000003</v>
      </c>
      <c r="E1098" s="475" t="s">
        <v>20424</v>
      </c>
    </row>
    <row r="1099" spans="1:5" ht="30" customHeight="1" x14ac:dyDescent="0.25">
      <c r="A1099" s="474">
        <v>42727</v>
      </c>
      <c r="B1099" s="479" t="s">
        <v>21459</v>
      </c>
      <c r="C1099" s="476" t="s">
        <v>8808</v>
      </c>
      <c r="D1099" s="477">
        <v>350.81</v>
      </c>
      <c r="E1099" s="475" t="s">
        <v>20424</v>
      </c>
    </row>
    <row r="1100" spans="1:5" ht="30" customHeight="1" x14ac:dyDescent="0.25">
      <c r="A1100" s="474">
        <v>42728</v>
      </c>
      <c r="B1100" s="479" t="s">
        <v>21460</v>
      </c>
      <c r="C1100" s="476" t="s">
        <v>8808</v>
      </c>
      <c r="D1100" s="477">
        <v>400.25</v>
      </c>
      <c r="E1100" s="475" t="s">
        <v>20424</v>
      </c>
    </row>
    <row r="1101" spans="1:5" ht="30" customHeight="1" x14ac:dyDescent="0.25">
      <c r="A1101" s="474">
        <v>42729</v>
      </c>
      <c r="B1101" s="479" t="s">
        <v>21461</v>
      </c>
      <c r="C1101" s="476" t="s">
        <v>8808</v>
      </c>
      <c r="D1101" s="477">
        <v>392.19</v>
      </c>
      <c r="E1101" s="475" t="s">
        <v>20424</v>
      </c>
    </row>
    <row r="1102" spans="1:5" ht="30" customHeight="1" x14ac:dyDescent="0.25">
      <c r="A1102" s="474">
        <v>42730</v>
      </c>
      <c r="B1102" s="479" t="s">
        <v>21462</v>
      </c>
      <c r="C1102" s="476" t="s">
        <v>8808</v>
      </c>
      <c r="D1102" s="477">
        <v>782.36</v>
      </c>
      <c r="E1102" s="475" t="s">
        <v>20424</v>
      </c>
    </row>
    <row r="1103" spans="1:5" ht="30" customHeight="1" x14ac:dyDescent="0.25">
      <c r="A1103" s="474">
        <v>42731</v>
      </c>
      <c r="B1103" s="479" t="s">
        <v>21463</v>
      </c>
      <c r="C1103" s="476" t="s">
        <v>8808</v>
      </c>
      <c r="D1103" s="477">
        <v>778.06</v>
      </c>
      <c r="E1103" s="475" t="s">
        <v>20424</v>
      </c>
    </row>
    <row r="1104" spans="1:5" ht="30" customHeight="1" x14ac:dyDescent="0.25">
      <c r="A1104" s="474">
        <v>42732</v>
      </c>
      <c r="B1104" s="479" t="s">
        <v>21464</v>
      </c>
      <c r="C1104" s="476" t="s">
        <v>8808</v>
      </c>
      <c r="D1104" s="477">
        <v>835.2</v>
      </c>
      <c r="E1104" s="475" t="s">
        <v>20424</v>
      </c>
    </row>
    <row r="1105" spans="1:5" ht="30" customHeight="1" x14ac:dyDescent="0.25">
      <c r="A1105" s="474">
        <v>42733</v>
      </c>
      <c r="B1105" s="479" t="s">
        <v>21465</v>
      </c>
      <c r="C1105" s="476" t="s">
        <v>8808</v>
      </c>
      <c r="D1105" s="477">
        <v>792.19</v>
      </c>
      <c r="E1105" s="475" t="s">
        <v>20424</v>
      </c>
    </row>
    <row r="1106" spans="1:5" ht="30" customHeight="1" x14ac:dyDescent="0.25">
      <c r="A1106" s="474">
        <v>42734</v>
      </c>
      <c r="B1106" s="479" t="s">
        <v>21466</v>
      </c>
      <c r="C1106" s="476" t="s">
        <v>8808</v>
      </c>
      <c r="D1106" s="477">
        <v>958.41</v>
      </c>
      <c r="E1106" s="475" t="s">
        <v>20424</v>
      </c>
    </row>
    <row r="1107" spans="1:5" ht="30" customHeight="1" x14ac:dyDescent="0.25">
      <c r="A1107" s="474">
        <v>42735</v>
      </c>
      <c r="B1107" s="479" t="s">
        <v>21467</v>
      </c>
      <c r="C1107" s="476" t="s">
        <v>8808</v>
      </c>
      <c r="D1107" s="477">
        <v>906.69</v>
      </c>
      <c r="E1107" s="475" t="s">
        <v>20424</v>
      </c>
    </row>
    <row r="1108" spans="1:5" ht="30" customHeight="1" x14ac:dyDescent="0.25">
      <c r="A1108" s="474">
        <v>42736</v>
      </c>
      <c r="B1108" s="479" t="s">
        <v>21468</v>
      </c>
      <c r="C1108" s="476" t="s">
        <v>8808</v>
      </c>
      <c r="D1108" s="477">
        <v>1098.8800000000001</v>
      </c>
      <c r="E1108" s="475" t="s">
        <v>20424</v>
      </c>
    </row>
    <row r="1109" spans="1:5" ht="30" customHeight="1" x14ac:dyDescent="0.25">
      <c r="A1109" s="474">
        <v>42737</v>
      </c>
      <c r="B1109" s="479" t="s">
        <v>21469</v>
      </c>
      <c r="C1109" s="476" t="s">
        <v>8808</v>
      </c>
      <c r="D1109" s="477">
        <v>1032.5899999999999</v>
      </c>
      <c r="E1109" s="475" t="s">
        <v>20424</v>
      </c>
    </row>
    <row r="1110" spans="1:5" ht="30" customHeight="1" x14ac:dyDescent="0.25">
      <c r="A1110" s="474">
        <v>42738</v>
      </c>
      <c r="B1110" s="479" t="s">
        <v>21470</v>
      </c>
      <c r="C1110" s="476" t="s">
        <v>8808</v>
      </c>
      <c r="D1110" s="477">
        <v>1238.21</v>
      </c>
      <c r="E1110" s="475" t="s">
        <v>20424</v>
      </c>
    </row>
    <row r="1111" spans="1:5" ht="30" customHeight="1" x14ac:dyDescent="0.25">
      <c r="A1111" s="474">
        <v>42739</v>
      </c>
      <c r="B1111" s="479" t="s">
        <v>21471</v>
      </c>
      <c r="C1111" s="476" t="s">
        <v>8808</v>
      </c>
      <c r="D1111" s="477">
        <v>1312.59</v>
      </c>
      <c r="E1111" s="475" t="s">
        <v>20424</v>
      </c>
    </row>
    <row r="1112" spans="1:5" ht="30" customHeight="1" x14ac:dyDescent="0.25">
      <c r="A1112" s="474">
        <v>42740</v>
      </c>
      <c r="B1112" s="479" t="s">
        <v>21472</v>
      </c>
      <c r="C1112" s="476" t="s">
        <v>8808</v>
      </c>
      <c r="D1112" s="477">
        <v>1320.89</v>
      </c>
      <c r="E1112" s="475" t="s">
        <v>20424</v>
      </c>
    </row>
    <row r="1113" spans="1:5" ht="30" customHeight="1" x14ac:dyDescent="0.25">
      <c r="A1113" s="474">
        <v>42741</v>
      </c>
      <c r="B1113" s="479" t="s">
        <v>21473</v>
      </c>
      <c r="C1113" s="476" t="s">
        <v>8808</v>
      </c>
      <c r="D1113" s="477">
        <v>1414.27</v>
      </c>
      <c r="E1113" s="475" t="s">
        <v>20424</v>
      </c>
    </row>
    <row r="1114" spans="1:5" ht="30" customHeight="1" x14ac:dyDescent="0.25">
      <c r="A1114" s="474">
        <v>42742</v>
      </c>
      <c r="B1114" s="479" t="s">
        <v>21474</v>
      </c>
      <c r="C1114" s="476" t="s">
        <v>8808</v>
      </c>
      <c r="D1114" s="477">
        <v>1642.21</v>
      </c>
      <c r="E1114" s="475" t="s">
        <v>20424</v>
      </c>
    </row>
    <row r="1115" spans="1:5" ht="30" customHeight="1" x14ac:dyDescent="0.25">
      <c r="A1115" s="474">
        <v>42743</v>
      </c>
      <c r="B1115" s="479" t="s">
        <v>21475</v>
      </c>
      <c r="C1115" s="476" t="s">
        <v>8808</v>
      </c>
      <c r="D1115" s="477">
        <v>1789.72</v>
      </c>
      <c r="E1115" s="475" t="s">
        <v>20424</v>
      </c>
    </row>
    <row r="1116" spans="1:5" ht="30" customHeight="1" x14ac:dyDescent="0.25">
      <c r="A1116" s="474">
        <v>42744</v>
      </c>
      <c r="B1116" s="479" t="s">
        <v>21476</v>
      </c>
      <c r="C1116" s="476" t="s">
        <v>8808</v>
      </c>
      <c r="D1116" s="477">
        <v>1821.58</v>
      </c>
      <c r="E1116" s="475" t="s">
        <v>20424</v>
      </c>
    </row>
    <row r="1117" spans="1:5" ht="30" customHeight="1" x14ac:dyDescent="0.25">
      <c r="A1117" s="474">
        <v>42745</v>
      </c>
      <c r="B1117" s="479" t="s">
        <v>21477</v>
      </c>
      <c r="C1117" s="476" t="s">
        <v>8808</v>
      </c>
      <c r="D1117" s="477">
        <v>2008.38</v>
      </c>
      <c r="E1117" s="475" t="s">
        <v>20424</v>
      </c>
    </row>
    <row r="1118" spans="1:5" ht="30" customHeight="1" x14ac:dyDescent="0.25">
      <c r="A1118" s="474">
        <v>42746</v>
      </c>
      <c r="B1118" s="479" t="s">
        <v>21478</v>
      </c>
      <c r="C1118" s="476" t="s">
        <v>8808</v>
      </c>
      <c r="D1118" s="477">
        <v>2019.09</v>
      </c>
      <c r="E1118" s="475" t="s">
        <v>20424</v>
      </c>
    </row>
    <row r="1119" spans="1:5" ht="30" customHeight="1" x14ac:dyDescent="0.25">
      <c r="A1119" s="474">
        <v>42747</v>
      </c>
      <c r="B1119" s="479" t="s">
        <v>21479</v>
      </c>
      <c r="C1119" s="476" t="s">
        <v>8808</v>
      </c>
      <c r="D1119" s="477">
        <v>2290.4499999999998</v>
      </c>
      <c r="E1119" s="475" t="s">
        <v>20424</v>
      </c>
    </row>
    <row r="1120" spans="1:5" ht="30" customHeight="1" x14ac:dyDescent="0.25">
      <c r="A1120" s="474">
        <v>42748</v>
      </c>
      <c r="B1120" s="479" t="s">
        <v>21480</v>
      </c>
      <c r="C1120" s="476" t="s">
        <v>8808</v>
      </c>
      <c r="D1120" s="477">
        <v>100.47</v>
      </c>
      <c r="E1120" s="475" t="s">
        <v>20424</v>
      </c>
    </row>
    <row r="1121" spans="1:5" ht="30" customHeight="1" x14ac:dyDescent="0.25">
      <c r="A1121" s="474">
        <v>42749</v>
      </c>
      <c r="B1121" s="479" t="s">
        <v>21481</v>
      </c>
      <c r="C1121" s="476" t="s">
        <v>8808</v>
      </c>
      <c r="D1121" s="477">
        <v>105.64</v>
      </c>
      <c r="E1121" s="475" t="s">
        <v>20424</v>
      </c>
    </row>
    <row r="1122" spans="1:5" ht="30" customHeight="1" x14ac:dyDescent="0.25">
      <c r="A1122" s="474">
        <v>42750</v>
      </c>
      <c r="B1122" s="479" t="s">
        <v>21482</v>
      </c>
      <c r="C1122" s="476" t="s">
        <v>8808</v>
      </c>
      <c r="D1122" s="477">
        <v>124.6</v>
      </c>
      <c r="E1122" s="475" t="s">
        <v>20424</v>
      </c>
    </row>
    <row r="1123" spans="1:5" ht="30" customHeight="1" x14ac:dyDescent="0.25">
      <c r="A1123" s="474">
        <v>42751</v>
      </c>
      <c r="B1123" s="479" t="s">
        <v>21483</v>
      </c>
      <c r="C1123" s="476" t="s">
        <v>8808</v>
      </c>
      <c r="D1123" s="477">
        <v>130.36000000000001</v>
      </c>
      <c r="E1123" s="475" t="s">
        <v>20424</v>
      </c>
    </row>
    <row r="1124" spans="1:5" ht="30" customHeight="1" x14ac:dyDescent="0.25">
      <c r="A1124" s="474">
        <v>42752</v>
      </c>
      <c r="B1124" s="479" t="s">
        <v>21484</v>
      </c>
      <c r="C1124" s="476" t="s">
        <v>8808</v>
      </c>
      <c r="D1124" s="477">
        <v>180.34</v>
      </c>
      <c r="E1124" s="475" t="s">
        <v>20424</v>
      </c>
    </row>
    <row r="1125" spans="1:5" ht="30" customHeight="1" x14ac:dyDescent="0.25">
      <c r="A1125" s="474">
        <v>42753</v>
      </c>
      <c r="B1125" s="479" t="s">
        <v>21485</v>
      </c>
      <c r="C1125" s="476" t="s">
        <v>8808</v>
      </c>
      <c r="D1125" s="477">
        <v>180.04</v>
      </c>
      <c r="E1125" s="475" t="s">
        <v>20424</v>
      </c>
    </row>
    <row r="1126" spans="1:5" ht="30" customHeight="1" x14ac:dyDescent="0.25">
      <c r="A1126" s="474">
        <v>42754</v>
      </c>
      <c r="B1126" s="479" t="s">
        <v>21486</v>
      </c>
      <c r="C1126" s="476" t="s">
        <v>8808</v>
      </c>
      <c r="D1126" s="477">
        <v>284.66000000000003</v>
      </c>
      <c r="E1126" s="475" t="s">
        <v>20424</v>
      </c>
    </row>
    <row r="1127" spans="1:5" ht="30" customHeight="1" x14ac:dyDescent="0.25">
      <c r="A1127" s="474">
        <v>42755</v>
      </c>
      <c r="B1127" s="479" t="s">
        <v>21487</v>
      </c>
      <c r="C1127" s="476" t="s">
        <v>8808</v>
      </c>
      <c r="D1127" s="477">
        <v>294.64</v>
      </c>
      <c r="E1127" s="475" t="s">
        <v>20424</v>
      </c>
    </row>
    <row r="1128" spans="1:5" ht="30" customHeight="1" x14ac:dyDescent="0.25">
      <c r="A1128" s="474">
        <v>42756</v>
      </c>
      <c r="B1128" s="479" t="s">
        <v>21488</v>
      </c>
      <c r="C1128" s="476" t="s">
        <v>8808</v>
      </c>
      <c r="D1128" s="477">
        <v>150.44</v>
      </c>
      <c r="E1128" s="475" t="s">
        <v>20424</v>
      </c>
    </row>
    <row r="1129" spans="1:5" ht="30" customHeight="1" x14ac:dyDescent="0.25">
      <c r="A1129" s="474">
        <v>42757</v>
      </c>
      <c r="B1129" s="479" t="s">
        <v>21489</v>
      </c>
      <c r="C1129" s="476" t="s">
        <v>8808</v>
      </c>
      <c r="D1129" s="477">
        <v>205.19</v>
      </c>
      <c r="E1129" s="475" t="s">
        <v>20424</v>
      </c>
    </row>
    <row r="1130" spans="1:5" ht="30" customHeight="1" x14ac:dyDescent="0.25">
      <c r="A1130" s="474">
        <v>42759</v>
      </c>
      <c r="B1130" s="479" t="s">
        <v>21490</v>
      </c>
      <c r="C1130" s="476" t="s">
        <v>8808</v>
      </c>
      <c r="D1130" s="477">
        <v>211.56</v>
      </c>
      <c r="E1130" s="475" t="s">
        <v>20424</v>
      </c>
    </row>
    <row r="1131" spans="1:5" ht="30" customHeight="1" x14ac:dyDescent="0.25">
      <c r="A1131" s="474">
        <v>42760</v>
      </c>
      <c r="B1131" s="479" t="s">
        <v>21491</v>
      </c>
      <c r="C1131" s="476" t="s">
        <v>8808</v>
      </c>
      <c r="D1131" s="477">
        <v>273.5</v>
      </c>
      <c r="E1131" s="475" t="s">
        <v>20424</v>
      </c>
    </row>
    <row r="1132" spans="1:5" ht="30" customHeight="1" x14ac:dyDescent="0.25">
      <c r="A1132" s="474">
        <v>42761</v>
      </c>
      <c r="B1132" s="479" t="s">
        <v>21492</v>
      </c>
      <c r="C1132" s="476" t="s">
        <v>8808</v>
      </c>
      <c r="D1132" s="477">
        <v>285.67</v>
      </c>
      <c r="E1132" s="475" t="s">
        <v>20424</v>
      </c>
    </row>
    <row r="1133" spans="1:5" ht="30" customHeight="1" x14ac:dyDescent="0.25">
      <c r="A1133" s="474">
        <v>42762</v>
      </c>
      <c r="B1133" s="479" t="s">
        <v>21493</v>
      </c>
      <c r="C1133" s="476" t="s">
        <v>8808</v>
      </c>
      <c r="D1133" s="477">
        <v>310.39</v>
      </c>
      <c r="E1133" s="475" t="s">
        <v>20424</v>
      </c>
    </row>
    <row r="1134" spans="1:5" ht="30" customHeight="1" x14ac:dyDescent="0.25">
      <c r="A1134" s="474">
        <v>42763</v>
      </c>
      <c r="B1134" s="479" t="s">
        <v>21494</v>
      </c>
      <c r="C1134" s="476" t="s">
        <v>8808</v>
      </c>
      <c r="D1134" s="477">
        <v>306.36</v>
      </c>
      <c r="E1134" s="475" t="s">
        <v>20424</v>
      </c>
    </row>
    <row r="1135" spans="1:5" ht="30" customHeight="1" x14ac:dyDescent="0.25">
      <c r="A1135" s="474">
        <v>42764</v>
      </c>
      <c r="B1135" s="479" t="s">
        <v>21495</v>
      </c>
      <c r="C1135" s="476" t="s">
        <v>8808</v>
      </c>
      <c r="D1135" s="477">
        <v>594.82000000000005</v>
      </c>
      <c r="E1135" s="475" t="s">
        <v>20424</v>
      </c>
    </row>
    <row r="1136" spans="1:5" ht="30" customHeight="1" x14ac:dyDescent="0.25">
      <c r="A1136" s="474">
        <v>42765</v>
      </c>
      <c r="B1136" s="479" t="s">
        <v>21496</v>
      </c>
      <c r="C1136" s="476" t="s">
        <v>8808</v>
      </c>
      <c r="D1136" s="477">
        <v>592.66</v>
      </c>
      <c r="E1136" s="475" t="s">
        <v>20424</v>
      </c>
    </row>
    <row r="1137" spans="1:5" ht="30" customHeight="1" x14ac:dyDescent="0.25">
      <c r="A1137" s="474">
        <v>42766</v>
      </c>
      <c r="B1137" s="479" t="s">
        <v>21497</v>
      </c>
      <c r="C1137" s="476" t="s">
        <v>8808</v>
      </c>
      <c r="D1137" s="477">
        <v>621.23</v>
      </c>
      <c r="E1137" s="475" t="s">
        <v>20424</v>
      </c>
    </row>
    <row r="1138" spans="1:5" ht="30" customHeight="1" x14ac:dyDescent="0.25">
      <c r="A1138" s="474">
        <v>42767</v>
      </c>
      <c r="B1138" s="479" t="s">
        <v>21498</v>
      </c>
      <c r="C1138" s="476" t="s">
        <v>8808</v>
      </c>
      <c r="D1138" s="477">
        <v>599.73</v>
      </c>
      <c r="E1138" s="475" t="s">
        <v>20424</v>
      </c>
    </row>
    <row r="1139" spans="1:5" ht="30" customHeight="1" x14ac:dyDescent="0.25">
      <c r="A1139" s="474">
        <v>42768</v>
      </c>
      <c r="B1139" s="479" t="s">
        <v>21499</v>
      </c>
      <c r="C1139" s="476" t="s">
        <v>8808</v>
      </c>
      <c r="D1139" s="477">
        <v>775.27</v>
      </c>
      <c r="E1139" s="475" t="s">
        <v>20424</v>
      </c>
    </row>
    <row r="1140" spans="1:5" ht="30" customHeight="1" x14ac:dyDescent="0.25">
      <c r="A1140" s="474">
        <v>42769</v>
      </c>
      <c r="B1140" s="479" t="s">
        <v>21500</v>
      </c>
      <c r="C1140" s="476" t="s">
        <v>8808</v>
      </c>
      <c r="D1140" s="477">
        <v>784.28</v>
      </c>
      <c r="E1140" s="475" t="s">
        <v>20424</v>
      </c>
    </row>
    <row r="1141" spans="1:5" ht="30" customHeight="1" x14ac:dyDescent="0.25">
      <c r="A1141" s="474">
        <v>42770</v>
      </c>
      <c r="B1141" s="479" t="s">
        <v>21501</v>
      </c>
      <c r="C1141" s="476" t="s">
        <v>8808</v>
      </c>
      <c r="D1141" s="477">
        <v>845.51</v>
      </c>
      <c r="E1141" s="475" t="s">
        <v>20424</v>
      </c>
    </row>
    <row r="1142" spans="1:5" ht="30" customHeight="1" x14ac:dyDescent="0.25">
      <c r="A1142" s="474">
        <v>42771</v>
      </c>
      <c r="B1142" s="479" t="s">
        <v>21502</v>
      </c>
      <c r="C1142" s="476" t="s">
        <v>8808</v>
      </c>
      <c r="D1142" s="477">
        <v>812.36</v>
      </c>
      <c r="E1142" s="475" t="s">
        <v>20424</v>
      </c>
    </row>
    <row r="1143" spans="1:5" ht="30" customHeight="1" x14ac:dyDescent="0.25">
      <c r="A1143" s="474">
        <v>42772</v>
      </c>
      <c r="B1143" s="479" t="s">
        <v>21503</v>
      </c>
      <c r="C1143" s="476" t="s">
        <v>8808</v>
      </c>
      <c r="D1143" s="477">
        <v>1054.44</v>
      </c>
      <c r="E1143" s="475" t="s">
        <v>20424</v>
      </c>
    </row>
    <row r="1144" spans="1:5" ht="30" customHeight="1" x14ac:dyDescent="0.25">
      <c r="A1144" s="474">
        <v>42773</v>
      </c>
      <c r="B1144" s="479" t="s">
        <v>21504</v>
      </c>
      <c r="C1144" s="476" t="s">
        <v>8808</v>
      </c>
      <c r="D1144" s="477">
        <v>1043.3900000000001</v>
      </c>
      <c r="E1144" s="475" t="s">
        <v>20424</v>
      </c>
    </row>
    <row r="1145" spans="1:5" ht="30" customHeight="1" x14ac:dyDescent="0.25">
      <c r="A1145" s="474">
        <v>42774</v>
      </c>
      <c r="B1145" s="479" t="s">
        <v>21505</v>
      </c>
      <c r="C1145" s="476" t="s">
        <v>8808</v>
      </c>
      <c r="D1145" s="477">
        <v>1047.54</v>
      </c>
      <c r="E1145" s="475" t="s">
        <v>20424</v>
      </c>
    </row>
    <row r="1146" spans="1:5" ht="30" customHeight="1" x14ac:dyDescent="0.25">
      <c r="A1146" s="474">
        <v>42775</v>
      </c>
      <c r="B1146" s="479" t="s">
        <v>21506</v>
      </c>
      <c r="C1146" s="476" t="s">
        <v>8808</v>
      </c>
      <c r="D1146" s="477">
        <v>1094.23</v>
      </c>
      <c r="E1146" s="475" t="s">
        <v>20424</v>
      </c>
    </row>
    <row r="1147" spans="1:5" ht="30" customHeight="1" x14ac:dyDescent="0.25">
      <c r="A1147" s="474">
        <v>42776</v>
      </c>
      <c r="B1147" s="479" t="s">
        <v>21507</v>
      </c>
      <c r="C1147" s="476" t="s">
        <v>8808</v>
      </c>
      <c r="D1147" s="477">
        <v>165.21</v>
      </c>
      <c r="E1147" s="475" t="s">
        <v>20424</v>
      </c>
    </row>
    <row r="1148" spans="1:5" ht="30" customHeight="1" x14ac:dyDescent="0.25">
      <c r="A1148" s="474">
        <v>42777</v>
      </c>
      <c r="B1148" s="479" t="s">
        <v>21508</v>
      </c>
      <c r="C1148" s="476" t="s">
        <v>8808</v>
      </c>
      <c r="D1148" s="477">
        <v>177.38</v>
      </c>
      <c r="E1148" s="475" t="s">
        <v>20424</v>
      </c>
    </row>
    <row r="1149" spans="1:5" ht="30" customHeight="1" x14ac:dyDescent="0.25">
      <c r="A1149" s="474">
        <v>42778</v>
      </c>
      <c r="B1149" s="479" t="s">
        <v>21509</v>
      </c>
      <c r="C1149" s="476" t="s">
        <v>8808</v>
      </c>
      <c r="D1149" s="477">
        <v>202.1</v>
      </c>
      <c r="E1149" s="475" t="s">
        <v>20424</v>
      </c>
    </row>
    <row r="1150" spans="1:5" ht="30" customHeight="1" x14ac:dyDescent="0.25">
      <c r="A1150" s="474">
        <v>42779</v>
      </c>
      <c r="B1150" s="479" t="s">
        <v>21510</v>
      </c>
      <c r="C1150" s="476" t="s">
        <v>8808</v>
      </c>
      <c r="D1150" s="477">
        <v>198.07</v>
      </c>
      <c r="E1150" s="475" t="s">
        <v>20424</v>
      </c>
    </row>
    <row r="1151" spans="1:5" ht="30" customHeight="1" x14ac:dyDescent="0.25">
      <c r="A1151" s="474">
        <v>42780</v>
      </c>
      <c r="B1151" s="479" t="s">
        <v>21511</v>
      </c>
      <c r="C1151" s="476" t="s">
        <v>8808</v>
      </c>
      <c r="D1151" s="477">
        <v>441.99</v>
      </c>
      <c r="E1151" s="475" t="s">
        <v>20424</v>
      </c>
    </row>
    <row r="1152" spans="1:5" ht="30" customHeight="1" x14ac:dyDescent="0.25">
      <c r="A1152" s="474">
        <v>42781</v>
      </c>
      <c r="B1152" s="479" t="s">
        <v>21512</v>
      </c>
      <c r="C1152" s="476" t="s">
        <v>8808</v>
      </c>
      <c r="D1152" s="477">
        <v>439.84</v>
      </c>
      <c r="E1152" s="475" t="s">
        <v>20424</v>
      </c>
    </row>
    <row r="1153" spans="1:5" ht="30" customHeight="1" x14ac:dyDescent="0.25">
      <c r="A1153" s="474">
        <v>42782</v>
      </c>
      <c r="B1153" s="479" t="s">
        <v>21513</v>
      </c>
      <c r="C1153" s="476" t="s">
        <v>8808</v>
      </c>
      <c r="D1153" s="477">
        <v>468.41</v>
      </c>
      <c r="E1153" s="475" t="s">
        <v>20424</v>
      </c>
    </row>
    <row r="1154" spans="1:5" ht="30" customHeight="1" x14ac:dyDescent="0.25">
      <c r="A1154" s="474">
        <v>42783</v>
      </c>
      <c r="B1154" s="479" t="s">
        <v>21514</v>
      </c>
      <c r="C1154" s="476" t="s">
        <v>8808</v>
      </c>
      <c r="D1154" s="477">
        <v>446.91</v>
      </c>
      <c r="E1154" s="475" t="s">
        <v>20424</v>
      </c>
    </row>
    <row r="1155" spans="1:5" ht="30" customHeight="1" x14ac:dyDescent="0.25">
      <c r="A1155" s="474">
        <v>42784</v>
      </c>
      <c r="B1155" s="479" t="s">
        <v>21515</v>
      </c>
      <c r="C1155" s="476" t="s">
        <v>8808</v>
      </c>
      <c r="D1155" s="477">
        <v>528.91999999999996</v>
      </c>
      <c r="E1155" s="475" t="s">
        <v>20424</v>
      </c>
    </row>
    <row r="1156" spans="1:5" ht="30" customHeight="1" x14ac:dyDescent="0.25">
      <c r="A1156" s="474">
        <v>42785</v>
      </c>
      <c r="B1156" s="479" t="s">
        <v>21516</v>
      </c>
      <c r="C1156" s="476" t="s">
        <v>8808</v>
      </c>
      <c r="D1156" s="477">
        <v>537.92999999999995</v>
      </c>
      <c r="E1156" s="475" t="s">
        <v>20424</v>
      </c>
    </row>
    <row r="1157" spans="1:5" ht="30" customHeight="1" x14ac:dyDescent="0.25">
      <c r="A1157" s="474">
        <v>42786</v>
      </c>
      <c r="B1157" s="479" t="s">
        <v>21517</v>
      </c>
      <c r="C1157" s="476" t="s">
        <v>8808</v>
      </c>
      <c r="D1157" s="477">
        <v>599.16</v>
      </c>
      <c r="E1157" s="475" t="s">
        <v>20424</v>
      </c>
    </row>
    <row r="1158" spans="1:5" ht="30" customHeight="1" x14ac:dyDescent="0.25">
      <c r="A1158" s="474">
        <v>42787</v>
      </c>
      <c r="B1158" s="479" t="s">
        <v>21518</v>
      </c>
      <c r="C1158" s="476" t="s">
        <v>8808</v>
      </c>
      <c r="D1158" s="477">
        <v>566.01</v>
      </c>
      <c r="E1158" s="475" t="s">
        <v>20424</v>
      </c>
    </row>
    <row r="1159" spans="1:5" ht="30" customHeight="1" x14ac:dyDescent="0.25">
      <c r="A1159" s="474">
        <v>42788</v>
      </c>
      <c r="B1159" s="479" t="s">
        <v>21519</v>
      </c>
      <c r="C1159" s="476" t="s">
        <v>8808</v>
      </c>
      <c r="D1159" s="477">
        <v>668.82</v>
      </c>
      <c r="E1159" s="475" t="s">
        <v>20424</v>
      </c>
    </row>
    <row r="1160" spans="1:5" ht="30" customHeight="1" x14ac:dyDescent="0.25">
      <c r="A1160" s="474">
        <v>42789</v>
      </c>
      <c r="B1160" s="479" t="s">
        <v>21520</v>
      </c>
      <c r="C1160" s="476" t="s">
        <v>8808</v>
      </c>
      <c r="D1160" s="477">
        <v>721.06</v>
      </c>
      <c r="E1160" s="475" t="s">
        <v>20424</v>
      </c>
    </row>
    <row r="1161" spans="1:5" ht="30" customHeight="1" x14ac:dyDescent="0.25">
      <c r="A1161" s="474">
        <v>42790</v>
      </c>
      <c r="B1161" s="479" t="s">
        <v>21521</v>
      </c>
      <c r="C1161" s="476" t="s">
        <v>8808</v>
      </c>
      <c r="D1161" s="477">
        <v>710</v>
      </c>
      <c r="E1161" s="475" t="s">
        <v>20424</v>
      </c>
    </row>
    <row r="1162" spans="1:5" ht="30" customHeight="1" x14ac:dyDescent="0.25">
      <c r="A1162" s="474">
        <v>42791</v>
      </c>
      <c r="B1162" s="479" t="s">
        <v>21522</v>
      </c>
      <c r="C1162" s="476" t="s">
        <v>8808</v>
      </c>
      <c r="D1162" s="477">
        <v>714.15</v>
      </c>
      <c r="E1162" s="475" t="s">
        <v>20424</v>
      </c>
    </row>
    <row r="1163" spans="1:5" ht="30" customHeight="1" x14ac:dyDescent="0.25">
      <c r="A1163" s="474">
        <v>42792</v>
      </c>
      <c r="B1163" s="479" t="s">
        <v>21523</v>
      </c>
      <c r="C1163" s="476" t="s">
        <v>8808</v>
      </c>
      <c r="D1163" s="477">
        <v>760.85</v>
      </c>
      <c r="E1163" s="475" t="s">
        <v>20424</v>
      </c>
    </row>
    <row r="1164" spans="1:5" ht="30" customHeight="1" x14ac:dyDescent="0.25">
      <c r="A1164" s="474">
        <v>42793</v>
      </c>
      <c r="B1164" s="479" t="s">
        <v>21524</v>
      </c>
      <c r="C1164" s="476" t="s">
        <v>8808</v>
      </c>
      <c r="D1164" s="477">
        <v>874.82</v>
      </c>
      <c r="E1164" s="475" t="s">
        <v>20424</v>
      </c>
    </row>
    <row r="1165" spans="1:5" ht="30" customHeight="1" x14ac:dyDescent="0.25">
      <c r="A1165" s="474">
        <v>42794</v>
      </c>
      <c r="B1165" s="479" t="s">
        <v>21525</v>
      </c>
      <c r="C1165" s="476" t="s">
        <v>8808</v>
      </c>
      <c r="D1165" s="477">
        <v>944.6</v>
      </c>
      <c r="E1165" s="475" t="s">
        <v>20424</v>
      </c>
    </row>
    <row r="1166" spans="1:5" ht="30" customHeight="1" x14ac:dyDescent="0.25">
      <c r="A1166" s="474">
        <v>42758</v>
      </c>
      <c r="B1166" s="479" t="s">
        <v>21526</v>
      </c>
      <c r="C1166" s="476" t="s">
        <v>8808</v>
      </c>
      <c r="D1166" s="477">
        <v>960.53</v>
      </c>
      <c r="E1166" s="475" t="s">
        <v>20424</v>
      </c>
    </row>
    <row r="1167" spans="1:5" ht="30" customHeight="1" x14ac:dyDescent="0.25">
      <c r="A1167" s="474">
        <v>42795</v>
      </c>
      <c r="B1167" s="479" t="s">
        <v>21527</v>
      </c>
      <c r="C1167" s="476" t="s">
        <v>8808</v>
      </c>
      <c r="D1167" s="477">
        <v>1053.93</v>
      </c>
      <c r="E1167" s="475" t="s">
        <v>20424</v>
      </c>
    </row>
    <row r="1168" spans="1:5" ht="30" customHeight="1" x14ac:dyDescent="0.25">
      <c r="A1168" s="474">
        <v>42796</v>
      </c>
      <c r="B1168" s="479" t="s">
        <v>21528</v>
      </c>
      <c r="C1168" s="476" t="s">
        <v>8808</v>
      </c>
      <c r="D1168" s="477">
        <v>1059.28</v>
      </c>
      <c r="E1168" s="475" t="s">
        <v>20424</v>
      </c>
    </row>
    <row r="1169" spans="1:5" ht="30" customHeight="1" x14ac:dyDescent="0.25">
      <c r="A1169" s="474">
        <v>42797</v>
      </c>
      <c r="B1169" s="479" t="s">
        <v>21529</v>
      </c>
      <c r="C1169" s="476" t="s">
        <v>8808</v>
      </c>
      <c r="D1169" s="477">
        <v>1194.96</v>
      </c>
      <c r="E1169" s="475" t="s">
        <v>20424</v>
      </c>
    </row>
    <row r="1170" spans="1:5" ht="30" customHeight="1" x14ac:dyDescent="0.25">
      <c r="A1170" s="474">
        <v>42798</v>
      </c>
      <c r="B1170" s="479" t="s">
        <v>21530</v>
      </c>
      <c r="C1170" s="476" t="s">
        <v>8808</v>
      </c>
      <c r="D1170" s="477">
        <v>491.69</v>
      </c>
      <c r="E1170" s="475" t="s">
        <v>20424</v>
      </c>
    </row>
    <row r="1171" spans="1:5" ht="30" customHeight="1" x14ac:dyDescent="0.25">
      <c r="A1171" s="474">
        <v>42799</v>
      </c>
      <c r="B1171" s="479" t="s">
        <v>21531</v>
      </c>
      <c r="C1171" s="476" t="s">
        <v>8808</v>
      </c>
      <c r="D1171" s="477">
        <v>528.21</v>
      </c>
      <c r="E1171" s="475" t="s">
        <v>20424</v>
      </c>
    </row>
    <row r="1172" spans="1:5" ht="30" customHeight="1" x14ac:dyDescent="0.25">
      <c r="A1172" s="474">
        <v>42800</v>
      </c>
      <c r="B1172" s="479" t="s">
        <v>21532</v>
      </c>
      <c r="C1172" s="476" t="s">
        <v>8808</v>
      </c>
      <c r="D1172" s="477">
        <v>602.37</v>
      </c>
      <c r="E1172" s="475" t="s">
        <v>20424</v>
      </c>
    </row>
    <row r="1173" spans="1:5" ht="30" customHeight="1" x14ac:dyDescent="0.25">
      <c r="A1173" s="474">
        <v>42801</v>
      </c>
      <c r="B1173" s="479" t="s">
        <v>21533</v>
      </c>
      <c r="C1173" s="476" t="s">
        <v>8808</v>
      </c>
      <c r="D1173" s="477">
        <v>590.28</v>
      </c>
      <c r="E1173" s="475" t="s">
        <v>20424</v>
      </c>
    </row>
    <row r="1174" spans="1:5" ht="30" customHeight="1" x14ac:dyDescent="0.25">
      <c r="A1174" s="474">
        <v>42802</v>
      </c>
      <c r="B1174" s="479" t="s">
        <v>21534</v>
      </c>
      <c r="C1174" s="476" t="s">
        <v>8808</v>
      </c>
      <c r="D1174" s="477">
        <v>1127.08</v>
      </c>
      <c r="E1174" s="475" t="s">
        <v>20424</v>
      </c>
    </row>
    <row r="1175" spans="1:5" ht="30" customHeight="1" x14ac:dyDescent="0.25">
      <c r="A1175" s="474">
        <v>42803</v>
      </c>
      <c r="B1175" s="479" t="s">
        <v>21535</v>
      </c>
      <c r="C1175" s="476" t="s">
        <v>8808</v>
      </c>
      <c r="D1175" s="477">
        <v>1120.6199999999999</v>
      </c>
      <c r="E1175" s="475" t="s">
        <v>20424</v>
      </c>
    </row>
    <row r="1176" spans="1:5" ht="30" customHeight="1" x14ac:dyDescent="0.25">
      <c r="A1176" s="474">
        <v>42804</v>
      </c>
      <c r="B1176" s="479" t="s">
        <v>21536</v>
      </c>
      <c r="C1176" s="476" t="s">
        <v>8808</v>
      </c>
      <c r="D1176" s="477">
        <v>1206.33</v>
      </c>
      <c r="E1176" s="475" t="s">
        <v>20424</v>
      </c>
    </row>
    <row r="1177" spans="1:5" ht="30" customHeight="1" x14ac:dyDescent="0.25">
      <c r="A1177" s="474">
        <v>42805</v>
      </c>
      <c r="B1177" s="479" t="s">
        <v>21537</v>
      </c>
      <c r="C1177" s="476" t="s">
        <v>8808</v>
      </c>
      <c r="D1177" s="477">
        <v>1141.81</v>
      </c>
      <c r="E1177" s="475" t="s">
        <v>20424</v>
      </c>
    </row>
    <row r="1178" spans="1:5" ht="30" customHeight="1" x14ac:dyDescent="0.25">
      <c r="A1178" s="474">
        <v>42806</v>
      </c>
      <c r="B1178" s="479" t="s">
        <v>21538</v>
      </c>
      <c r="C1178" s="476" t="s">
        <v>8808</v>
      </c>
      <c r="D1178" s="477">
        <v>1387.87</v>
      </c>
      <c r="E1178" s="475" t="s">
        <v>20424</v>
      </c>
    </row>
    <row r="1179" spans="1:5" ht="30" customHeight="1" x14ac:dyDescent="0.25">
      <c r="A1179" s="474">
        <v>42807</v>
      </c>
      <c r="B1179" s="479" t="s">
        <v>21539</v>
      </c>
      <c r="C1179" s="476" t="s">
        <v>8808</v>
      </c>
      <c r="D1179" s="477">
        <v>1414.89</v>
      </c>
      <c r="E1179" s="475" t="s">
        <v>20424</v>
      </c>
    </row>
    <row r="1180" spans="1:5" ht="30" customHeight="1" x14ac:dyDescent="0.25">
      <c r="A1180" s="474">
        <v>42808</v>
      </c>
      <c r="B1180" s="479" t="s">
        <v>21540</v>
      </c>
      <c r="C1180" s="476" t="s">
        <v>8808</v>
      </c>
      <c r="D1180" s="477">
        <v>1598.57</v>
      </c>
      <c r="E1180" s="475" t="s">
        <v>20424</v>
      </c>
    </row>
    <row r="1181" spans="1:5" ht="30" customHeight="1" x14ac:dyDescent="0.25">
      <c r="A1181" s="474">
        <v>42809</v>
      </c>
      <c r="B1181" s="479" t="s">
        <v>21541</v>
      </c>
      <c r="C1181" s="476" t="s">
        <v>8808</v>
      </c>
      <c r="D1181" s="477">
        <v>1499.13</v>
      </c>
      <c r="E1181" s="475" t="s">
        <v>20424</v>
      </c>
    </row>
    <row r="1182" spans="1:5" ht="30" customHeight="1" x14ac:dyDescent="0.25">
      <c r="A1182" s="474">
        <v>42810</v>
      </c>
      <c r="B1182" s="479" t="s">
        <v>21542</v>
      </c>
      <c r="C1182" s="476" t="s">
        <v>8808</v>
      </c>
      <c r="D1182" s="477">
        <v>1807.56</v>
      </c>
      <c r="E1182" s="475" t="s">
        <v>20424</v>
      </c>
    </row>
    <row r="1183" spans="1:5" ht="30" customHeight="1" x14ac:dyDescent="0.25">
      <c r="A1183" s="474">
        <v>42811</v>
      </c>
      <c r="B1183" s="479" t="s">
        <v>21543</v>
      </c>
      <c r="C1183" s="476" t="s">
        <v>8808</v>
      </c>
      <c r="D1183" s="477">
        <v>1964.25</v>
      </c>
      <c r="E1183" s="475" t="s">
        <v>20424</v>
      </c>
    </row>
    <row r="1184" spans="1:5" ht="30" customHeight="1" x14ac:dyDescent="0.25">
      <c r="A1184" s="474">
        <v>42812</v>
      </c>
      <c r="B1184" s="479" t="s">
        <v>21544</v>
      </c>
      <c r="C1184" s="476" t="s">
        <v>8808</v>
      </c>
      <c r="D1184" s="477">
        <v>1931.08</v>
      </c>
      <c r="E1184" s="475" t="s">
        <v>20424</v>
      </c>
    </row>
    <row r="1185" spans="1:5" ht="30" customHeight="1" x14ac:dyDescent="0.25">
      <c r="A1185" s="474">
        <v>42813</v>
      </c>
      <c r="B1185" s="479" t="s">
        <v>21545</v>
      </c>
      <c r="C1185" s="476" t="s">
        <v>8808</v>
      </c>
      <c r="D1185" s="477">
        <v>1943.52</v>
      </c>
      <c r="E1185" s="475" t="s">
        <v>20424</v>
      </c>
    </row>
    <row r="1186" spans="1:5" ht="30" customHeight="1" x14ac:dyDescent="0.25">
      <c r="A1186" s="474">
        <v>42814</v>
      </c>
      <c r="B1186" s="479" t="s">
        <v>21546</v>
      </c>
      <c r="C1186" s="476" t="s">
        <v>8808</v>
      </c>
      <c r="D1186" s="477">
        <v>2083.6</v>
      </c>
      <c r="E1186" s="475" t="s">
        <v>20424</v>
      </c>
    </row>
    <row r="1187" spans="1:5" ht="30" customHeight="1" x14ac:dyDescent="0.25">
      <c r="A1187" s="474">
        <v>42815</v>
      </c>
      <c r="B1187" s="479" t="s">
        <v>21547</v>
      </c>
      <c r="C1187" s="476" t="s">
        <v>8808</v>
      </c>
      <c r="D1187" s="477">
        <v>2425.5100000000002</v>
      </c>
      <c r="E1187" s="475" t="s">
        <v>20424</v>
      </c>
    </row>
    <row r="1188" spans="1:5" ht="30" customHeight="1" x14ac:dyDescent="0.25">
      <c r="A1188" s="474">
        <v>42816</v>
      </c>
      <c r="B1188" s="479" t="s">
        <v>21548</v>
      </c>
      <c r="C1188" s="476" t="s">
        <v>8808</v>
      </c>
      <c r="D1188" s="477">
        <v>2634.85</v>
      </c>
      <c r="E1188" s="475" t="s">
        <v>20424</v>
      </c>
    </row>
    <row r="1189" spans="1:5" ht="30" customHeight="1" x14ac:dyDescent="0.25">
      <c r="A1189" s="474">
        <v>42817</v>
      </c>
      <c r="B1189" s="479" t="s">
        <v>21549</v>
      </c>
      <c r="C1189" s="476" t="s">
        <v>8808</v>
      </c>
      <c r="D1189" s="477">
        <v>2682.65</v>
      </c>
      <c r="E1189" s="475" t="s">
        <v>20424</v>
      </c>
    </row>
    <row r="1190" spans="1:5" ht="30" customHeight="1" x14ac:dyDescent="0.25">
      <c r="A1190" s="474">
        <v>42818</v>
      </c>
      <c r="B1190" s="479" t="s">
        <v>21550</v>
      </c>
      <c r="C1190" s="476" t="s">
        <v>8808</v>
      </c>
      <c r="D1190" s="477">
        <v>2962.84</v>
      </c>
      <c r="E1190" s="475" t="s">
        <v>20424</v>
      </c>
    </row>
    <row r="1191" spans="1:5" ht="30" customHeight="1" x14ac:dyDescent="0.25">
      <c r="A1191" s="474">
        <v>42819</v>
      </c>
      <c r="B1191" s="479" t="s">
        <v>21551</v>
      </c>
      <c r="C1191" s="476" t="s">
        <v>8808</v>
      </c>
      <c r="D1191" s="477">
        <v>2978.91</v>
      </c>
      <c r="E1191" s="475" t="s">
        <v>20424</v>
      </c>
    </row>
    <row r="1192" spans="1:5" ht="30" customHeight="1" x14ac:dyDescent="0.25">
      <c r="A1192" s="474">
        <v>42820</v>
      </c>
      <c r="B1192" s="479" t="s">
        <v>21552</v>
      </c>
      <c r="C1192" s="476" t="s">
        <v>8808</v>
      </c>
      <c r="D1192" s="477">
        <v>3385.96</v>
      </c>
      <c r="E1192" s="475" t="s">
        <v>20424</v>
      </c>
    </row>
    <row r="1193" spans="1:5" ht="30" customHeight="1" x14ac:dyDescent="0.2">
      <c r="A1193" s="474">
        <v>41321</v>
      </c>
      <c r="B1193" s="475" t="s">
        <v>21553</v>
      </c>
      <c r="C1193" s="476" t="s">
        <v>8808</v>
      </c>
      <c r="D1193" s="477">
        <v>5507.39</v>
      </c>
      <c r="E1193" s="478"/>
    </row>
    <row r="1194" spans="1:5" ht="30" customHeight="1" x14ac:dyDescent="0.2">
      <c r="A1194" s="474">
        <v>42821</v>
      </c>
      <c r="B1194" s="475" t="s">
        <v>21554</v>
      </c>
      <c r="C1194" s="476" t="s">
        <v>8808</v>
      </c>
      <c r="D1194" s="477">
        <v>4262.92</v>
      </c>
      <c r="E1194" s="478"/>
    </row>
    <row r="1195" spans="1:5" ht="30" customHeight="1" x14ac:dyDescent="0.2">
      <c r="A1195" s="474">
        <v>42822</v>
      </c>
      <c r="B1195" s="475" t="s">
        <v>21555</v>
      </c>
      <c r="C1195" s="476" t="s">
        <v>8808</v>
      </c>
      <c r="D1195" s="477">
        <v>4463.07</v>
      </c>
      <c r="E1195" s="478"/>
    </row>
    <row r="1196" spans="1:5" ht="30" customHeight="1" x14ac:dyDescent="0.2">
      <c r="A1196" s="474">
        <v>42823</v>
      </c>
      <c r="B1196" s="475" t="s">
        <v>21556</v>
      </c>
      <c r="C1196" s="476" t="s">
        <v>8808</v>
      </c>
      <c r="D1196" s="477">
        <v>6165.82</v>
      </c>
      <c r="E1196" s="478"/>
    </row>
    <row r="1197" spans="1:5" ht="30" customHeight="1" x14ac:dyDescent="0.2">
      <c r="A1197" s="474">
        <v>42824</v>
      </c>
      <c r="B1197" s="475" t="s">
        <v>21557</v>
      </c>
      <c r="C1197" s="476" t="s">
        <v>8808</v>
      </c>
      <c r="D1197" s="477">
        <v>6125.06</v>
      </c>
      <c r="E1197" s="478"/>
    </row>
    <row r="1198" spans="1:5" ht="30" customHeight="1" x14ac:dyDescent="0.2">
      <c r="A1198" s="474">
        <v>42825</v>
      </c>
      <c r="B1198" s="475" t="s">
        <v>21558</v>
      </c>
      <c r="C1198" s="476" t="s">
        <v>8808</v>
      </c>
      <c r="D1198" s="477">
        <v>6871.29</v>
      </c>
      <c r="E1198" s="478"/>
    </row>
    <row r="1199" spans="1:5" ht="30" customHeight="1" x14ac:dyDescent="0.2">
      <c r="A1199" s="474">
        <v>40600</v>
      </c>
      <c r="B1199" s="475" t="s">
        <v>21559</v>
      </c>
      <c r="C1199" s="476" t="s">
        <v>8808</v>
      </c>
      <c r="D1199" s="477">
        <v>9058.7099999999991</v>
      </c>
      <c r="E1199" s="478"/>
    </row>
    <row r="1200" spans="1:5" ht="30" customHeight="1" x14ac:dyDescent="0.2">
      <c r="A1200" s="474">
        <v>42827</v>
      </c>
      <c r="B1200" s="475" t="s">
        <v>21560</v>
      </c>
      <c r="C1200" s="476" t="s">
        <v>8808</v>
      </c>
      <c r="D1200" s="477">
        <v>10159.41</v>
      </c>
      <c r="E1200" s="478"/>
    </row>
    <row r="1201" spans="1:5" ht="30" customHeight="1" x14ac:dyDescent="0.2">
      <c r="A1201" s="474">
        <v>42826</v>
      </c>
      <c r="B1201" s="475" t="s">
        <v>21561</v>
      </c>
      <c r="C1201" s="476" t="s">
        <v>8808</v>
      </c>
      <c r="D1201" s="477">
        <v>8718.14</v>
      </c>
      <c r="E1201" s="478"/>
    </row>
    <row r="1202" spans="1:5" ht="30" customHeight="1" x14ac:dyDescent="0.2">
      <c r="A1202" s="474">
        <v>42828</v>
      </c>
      <c r="B1202" s="475" t="s">
        <v>21562</v>
      </c>
      <c r="C1202" s="476" t="s">
        <v>8808</v>
      </c>
      <c r="D1202" s="477">
        <v>8868.8799999999992</v>
      </c>
      <c r="E1202" s="478"/>
    </row>
    <row r="1203" spans="1:5" ht="30" customHeight="1" x14ac:dyDescent="0.2">
      <c r="A1203" s="474">
        <v>42830</v>
      </c>
      <c r="B1203" s="475" t="s">
        <v>21563</v>
      </c>
      <c r="C1203" s="476" t="s">
        <v>8808</v>
      </c>
      <c r="D1203" s="477">
        <v>9208.5499999999993</v>
      </c>
      <c r="E1203" s="478"/>
    </row>
    <row r="1204" spans="1:5" ht="30" customHeight="1" x14ac:dyDescent="0.2">
      <c r="A1204" s="474">
        <v>42829</v>
      </c>
      <c r="B1204" s="475" t="s">
        <v>21564</v>
      </c>
      <c r="C1204" s="476" t="s">
        <v>8808</v>
      </c>
      <c r="D1204" s="477">
        <v>8283.2199999999993</v>
      </c>
      <c r="E1204" s="478"/>
    </row>
    <row r="1205" spans="1:5" ht="30" customHeight="1" x14ac:dyDescent="0.2">
      <c r="A1205" s="474">
        <v>42831</v>
      </c>
      <c r="B1205" s="475" t="s">
        <v>21565</v>
      </c>
      <c r="C1205" s="476" t="s">
        <v>8808</v>
      </c>
      <c r="D1205" s="477">
        <v>9964.91</v>
      </c>
      <c r="E1205" s="478"/>
    </row>
    <row r="1206" spans="1:5" ht="30" customHeight="1" x14ac:dyDescent="0.2">
      <c r="A1206" s="474">
        <v>42832</v>
      </c>
      <c r="B1206" s="475" t="s">
        <v>21566</v>
      </c>
      <c r="C1206" s="476" t="s">
        <v>8808</v>
      </c>
      <c r="D1206" s="477">
        <v>10989.08</v>
      </c>
      <c r="E1206" s="478"/>
    </row>
    <row r="1207" spans="1:5" ht="30" customHeight="1" x14ac:dyDescent="0.2">
      <c r="A1207" s="474">
        <v>42834</v>
      </c>
      <c r="B1207" s="475" t="s">
        <v>21567</v>
      </c>
      <c r="C1207" s="476" t="s">
        <v>8808</v>
      </c>
      <c r="D1207" s="477">
        <v>11707.7</v>
      </c>
      <c r="E1207" s="478"/>
    </row>
    <row r="1208" spans="1:5" ht="30" customHeight="1" x14ac:dyDescent="0.2">
      <c r="A1208" s="474">
        <v>42833</v>
      </c>
      <c r="B1208" s="475" t="s">
        <v>21568</v>
      </c>
      <c r="C1208" s="476" t="s">
        <v>8808</v>
      </c>
      <c r="D1208" s="477">
        <v>10910.52</v>
      </c>
      <c r="E1208" s="478"/>
    </row>
    <row r="1209" spans="1:5" ht="30" customHeight="1" x14ac:dyDescent="0.2">
      <c r="A1209" s="474">
        <v>42835</v>
      </c>
      <c r="B1209" s="475" t="s">
        <v>21569</v>
      </c>
      <c r="C1209" s="476" t="s">
        <v>8808</v>
      </c>
      <c r="D1209" s="477">
        <v>2599.4</v>
      </c>
      <c r="E1209" s="478"/>
    </row>
    <row r="1210" spans="1:5" ht="30" customHeight="1" x14ac:dyDescent="0.2">
      <c r="A1210" s="474">
        <v>42836</v>
      </c>
      <c r="B1210" s="475" t="s">
        <v>21570</v>
      </c>
      <c r="C1210" s="476" t="s">
        <v>8808</v>
      </c>
      <c r="D1210" s="477">
        <v>2749.51</v>
      </c>
      <c r="E1210" s="478"/>
    </row>
    <row r="1211" spans="1:5" ht="30" customHeight="1" x14ac:dyDescent="0.2">
      <c r="A1211" s="474">
        <v>42837</v>
      </c>
      <c r="B1211" s="475" t="s">
        <v>21571</v>
      </c>
      <c r="C1211" s="476" t="s">
        <v>8808</v>
      </c>
      <c r="D1211" s="477">
        <v>4482.3</v>
      </c>
      <c r="E1211" s="478"/>
    </row>
    <row r="1212" spans="1:5" ht="30" customHeight="1" x14ac:dyDescent="0.2">
      <c r="A1212" s="474">
        <v>42838</v>
      </c>
      <c r="B1212" s="475" t="s">
        <v>21572</v>
      </c>
      <c r="C1212" s="476" t="s">
        <v>8808</v>
      </c>
      <c r="D1212" s="477">
        <v>3695.63</v>
      </c>
      <c r="E1212" s="478"/>
    </row>
    <row r="1213" spans="1:5" ht="30" customHeight="1" x14ac:dyDescent="0.2">
      <c r="A1213" s="474">
        <v>42839</v>
      </c>
      <c r="B1213" s="475" t="s">
        <v>21573</v>
      </c>
      <c r="C1213" s="476" t="s">
        <v>8808</v>
      </c>
      <c r="D1213" s="477">
        <v>4132.04</v>
      </c>
      <c r="E1213" s="478"/>
    </row>
    <row r="1214" spans="1:5" ht="30" customHeight="1" x14ac:dyDescent="0.2">
      <c r="A1214" s="474">
        <v>42840</v>
      </c>
      <c r="B1214" s="475" t="s">
        <v>21574</v>
      </c>
      <c r="C1214" s="476" t="s">
        <v>8808</v>
      </c>
      <c r="D1214" s="477">
        <v>5302.48</v>
      </c>
      <c r="E1214" s="478"/>
    </row>
    <row r="1215" spans="1:5" ht="30" customHeight="1" x14ac:dyDescent="0.2">
      <c r="A1215" s="474">
        <v>42841</v>
      </c>
      <c r="B1215" s="475" t="s">
        <v>21575</v>
      </c>
      <c r="C1215" s="476" t="s">
        <v>8808</v>
      </c>
      <c r="D1215" s="477">
        <v>6645</v>
      </c>
      <c r="E1215" s="478"/>
    </row>
    <row r="1216" spans="1:5" ht="30" customHeight="1" x14ac:dyDescent="0.2">
      <c r="A1216" s="474">
        <v>40585</v>
      </c>
      <c r="B1216" s="475" t="s">
        <v>21576</v>
      </c>
      <c r="C1216" s="476" t="s">
        <v>8808</v>
      </c>
      <c r="D1216" s="477">
        <v>5690.71</v>
      </c>
      <c r="E1216" s="478"/>
    </row>
    <row r="1217" spans="1:5" ht="30" customHeight="1" x14ac:dyDescent="0.2">
      <c r="A1217" s="474">
        <v>42843</v>
      </c>
      <c r="B1217" s="475" t="s">
        <v>21577</v>
      </c>
      <c r="C1217" s="476" t="s">
        <v>8808</v>
      </c>
      <c r="D1217" s="477">
        <v>5730.72</v>
      </c>
      <c r="E1217" s="478"/>
    </row>
    <row r="1218" spans="1:5" ht="30" customHeight="1" x14ac:dyDescent="0.2">
      <c r="A1218" s="474">
        <v>42844</v>
      </c>
      <c r="B1218" s="475" t="s">
        <v>21578</v>
      </c>
      <c r="C1218" s="476" t="s">
        <v>8808</v>
      </c>
      <c r="D1218" s="477">
        <v>6571.65</v>
      </c>
      <c r="E1218" s="478"/>
    </row>
    <row r="1219" spans="1:5" ht="30" customHeight="1" x14ac:dyDescent="0.2">
      <c r="A1219" s="474">
        <v>42845</v>
      </c>
      <c r="B1219" s="475" t="s">
        <v>21579</v>
      </c>
      <c r="C1219" s="476" t="s">
        <v>8808</v>
      </c>
      <c r="D1219" s="477">
        <v>7825.41</v>
      </c>
      <c r="E1219" s="478"/>
    </row>
    <row r="1220" spans="1:5" ht="30" customHeight="1" x14ac:dyDescent="0.2">
      <c r="A1220" s="474">
        <v>41179</v>
      </c>
      <c r="B1220" s="475" t="s">
        <v>21580</v>
      </c>
      <c r="C1220" s="476" t="s">
        <v>8808</v>
      </c>
      <c r="D1220" s="477">
        <v>6626.38</v>
      </c>
      <c r="E1220" s="478"/>
    </row>
    <row r="1221" spans="1:5" ht="30" customHeight="1" x14ac:dyDescent="0.2">
      <c r="A1221" s="474">
        <v>42842</v>
      </c>
      <c r="B1221" s="475" t="s">
        <v>21581</v>
      </c>
      <c r="C1221" s="476" t="s">
        <v>8808</v>
      </c>
      <c r="D1221" s="477">
        <v>7135.14</v>
      </c>
      <c r="E1221" s="478"/>
    </row>
    <row r="1222" spans="1:5" ht="30" customHeight="1" x14ac:dyDescent="0.2">
      <c r="A1222" s="474">
        <v>42848</v>
      </c>
      <c r="B1222" s="475" t="s">
        <v>21582</v>
      </c>
      <c r="C1222" s="476" t="s">
        <v>8808</v>
      </c>
      <c r="D1222" s="477">
        <v>8137.03</v>
      </c>
      <c r="E1222" s="478"/>
    </row>
    <row r="1223" spans="1:5" ht="30" customHeight="1" x14ac:dyDescent="0.2">
      <c r="A1223" s="474">
        <v>42849</v>
      </c>
      <c r="B1223" s="475" t="s">
        <v>21583</v>
      </c>
      <c r="C1223" s="476" t="s">
        <v>8808</v>
      </c>
      <c r="D1223" s="477">
        <v>5951.36</v>
      </c>
      <c r="E1223" s="478"/>
    </row>
    <row r="1224" spans="1:5" ht="30" customHeight="1" x14ac:dyDescent="0.2">
      <c r="A1224" s="474">
        <v>42850</v>
      </c>
      <c r="B1224" s="475" t="s">
        <v>21584</v>
      </c>
      <c r="C1224" s="476" t="s">
        <v>8808</v>
      </c>
      <c r="D1224" s="477">
        <v>6321.64</v>
      </c>
      <c r="E1224" s="478"/>
    </row>
    <row r="1225" spans="1:5" ht="30" customHeight="1" x14ac:dyDescent="0.2">
      <c r="A1225" s="474">
        <v>42851</v>
      </c>
      <c r="B1225" s="475" t="s">
        <v>21585</v>
      </c>
      <c r="C1225" s="476" t="s">
        <v>8808</v>
      </c>
      <c r="D1225" s="477">
        <v>8734.5400000000009</v>
      </c>
      <c r="E1225" s="478"/>
    </row>
    <row r="1226" spans="1:5" ht="30" customHeight="1" x14ac:dyDescent="0.2">
      <c r="A1226" s="474">
        <v>42852</v>
      </c>
      <c r="B1226" s="475" t="s">
        <v>21586</v>
      </c>
      <c r="C1226" s="476" t="s">
        <v>8808</v>
      </c>
      <c r="D1226" s="477">
        <v>9309.2999999999993</v>
      </c>
      <c r="E1226" s="478"/>
    </row>
    <row r="1227" spans="1:5" ht="30" customHeight="1" x14ac:dyDescent="0.2">
      <c r="A1227" s="474">
        <v>42853</v>
      </c>
      <c r="B1227" s="475" t="s">
        <v>21587</v>
      </c>
      <c r="C1227" s="476" t="s">
        <v>8808</v>
      </c>
      <c r="D1227" s="477">
        <v>12605.67</v>
      </c>
      <c r="E1227" s="478"/>
    </row>
    <row r="1228" spans="1:5" ht="30" customHeight="1" x14ac:dyDescent="0.2">
      <c r="A1228" s="474">
        <v>42854</v>
      </c>
      <c r="B1228" s="475" t="s">
        <v>21588</v>
      </c>
      <c r="C1228" s="476" t="s">
        <v>8808</v>
      </c>
      <c r="D1228" s="477">
        <v>14240.87</v>
      </c>
      <c r="E1228" s="478"/>
    </row>
    <row r="1229" spans="1:5" ht="30" customHeight="1" x14ac:dyDescent="0.2">
      <c r="A1229" s="474">
        <v>42855</v>
      </c>
      <c r="B1229" s="475" t="s">
        <v>21589</v>
      </c>
      <c r="C1229" s="476" t="s">
        <v>8808</v>
      </c>
      <c r="D1229" s="477">
        <v>11398.78</v>
      </c>
      <c r="E1229" s="478"/>
    </row>
    <row r="1230" spans="1:5" ht="30" customHeight="1" x14ac:dyDescent="0.2">
      <c r="A1230" s="474">
        <v>42856</v>
      </c>
      <c r="B1230" s="475" t="s">
        <v>21590</v>
      </c>
      <c r="C1230" s="476" t="s">
        <v>8808</v>
      </c>
      <c r="D1230" s="477">
        <v>12718.24</v>
      </c>
      <c r="E1230" s="478"/>
    </row>
    <row r="1231" spans="1:5" ht="30" customHeight="1" x14ac:dyDescent="0.2">
      <c r="A1231" s="474">
        <v>42858</v>
      </c>
      <c r="B1231" s="475" t="s">
        <v>21591</v>
      </c>
      <c r="C1231" s="476" t="s">
        <v>8808</v>
      </c>
      <c r="D1231" s="477">
        <v>14080.54</v>
      </c>
      <c r="E1231" s="478"/>
    </row>
    <row r="1232" spans="1:5" ht="30" customHeight="1" x14ac:dyDescent="0.2">
      <c r="A1232" s="474">
        <v>42857</v>
      </c>
      <c r="B1232" s="475" t="s">
        <v>21591</v>
      </c>
      <c r="C1232" s="476" t="s">
        <v>8808</v>
      </c>
      <c r="D1232" s="477">
        <v>14080.54</v>
      </c>
      <c r="E1232" s="478"/>
    </row>
    <row r="1233" spans="1:5" ht="30" customHeight="1" x14ac:dyDescent="0.2">
      <c r="A1233" s="474">
        <v>42859</v>
      </c>
      <c r="B1233" s="475" t="s">
        <v>21592</v>
      </c>
      <c r="C1233" s="476" t="s">
        <v>8808</v>
      </c>
      <c r="D1233" s="477">
        <v>15908.69</v>
      </c>
      <c r="E1233" s="478"/>
    </row>
    <row r="1234" spans="1:5" ht="30" customHeight="1" x14ac:dyDescent="0.2">
      <c r="A1234" s="474">
        <v>42860</v>
      </c>
      <c r="B1234" s="475" t="s">
        <v>21593</v>
      </c>
      <c r="C1234" s="476" t="s">
        <v>8808</v>
      </c>
      <c r="D1234" s="477">
        <v>15093.33</v>
      </c>
      <c r="E1234" s="478"/>
    </row>
    <row r="1235" spans="1:5" ht="30" customHeight="1" x14ac:dyDescent="0.2">
      <c r="A1235" s="474">
        <v>42861</v>
      </c>
      <c r="B1235" s="475" t="s">
        <v>21594</v>
      </c>
      <c r="C1235" s="476" t="s">
        <v>8808</v>
      </c>
      <c r="D1235" s="477">
        <v>16855.36</v>
      </c>
      <c r="E1235" s="478"/>
    </row>
    <row r="1236" spans="1:5" ht="30" customHeight="1" x14ac:dyDescent="0.2">
      <c r="A1236" s="474">
        <v>42862</v>
      </c>
      <c r="B1236" s="475" t="s">
        <v>21595</v>
      </c>
      <c r="C1236" s="476" t="s">
        <v>8740</v>
      </c>
      <c r="D1236" s="477">
        <v>16.87</v>
      </c>
      <c r="E1236" s="478"/>
    </row>
    <row r="1237" spans="1:5" ht="30" customHeight="1" x14ac:dyDescent="0.2">
      <c r="A1237" s="474">
        <v>42863</v>
      </c>
      <c r="B1237" s="475" t="s">
        <v>21596</v>
      </c>
      <c r="C1237" s="476" t="s">
        <v>8740</v>
      </c>
      <c r="D1237" s="477">
        <v>33.76</v>
      </c>
      <c r="E1237" s="478"/>
    </row>
    <row r="1238" spans="1:5" ht="30" customHeight="1" x14ac:dyDescent="0.2">
      <c r="A1238" s="474">
        <v>42864</v>
      </c>
      <c r="B1238" s="475" t="s">
        <v>21597</v>
      </c>
      <c r="C1238" s="476" t="s">
        <v>8740</v>
      </c>
      <c r="D1238" s="477">
        <v>154.88</v>
      </c>
      <c r="E1238" s="478"/>
    </row>
    <row r="1239" spans="1:5" ht="30" customHeight="1" x14ac:dyDescent="0.25">
      <c r="A1239" s="474">
        <v>42865</v>
      </c>
      <c r="B1239" s="479" t="s">
        <v>21598</v>
      </c>
      <c r="C1239" s="476" t="s">
        <v>8808</v>
      </c>
      <c r="D1239" s="477">
        <v>23.78</v>
      </c>
      <c r="E1239" s="480"/>
    </row>
    <row r="1240" spans="1:5" ht="30" customHeight="1" x14ac:dyDescent="0.2">
      <c r="A1240" s="474">
        <v>42867</v>
      </c>
      <c r="B1240" s="475" t="s">
        <v>21599</v>
      </c>
      <c r="C1240" s="476" t="s">
        <v>8740</v>
      </c>
      <c r="D1240" s="477">
        <v>214.95</v>
      </c>
      <c r="E1240" s="478"/>
    </row>
    <row r="1241" spans="1:5" ht="30" customHeight="1" x14ac:dyDescent="0.2">
      <c r="A1241" s="474">
        <v>42868</v>
      </c>
      <c r="B1241" s="475" t="s">
        <v>21600</v>
      </c>
      <c r="C1241" s="476" t="s">
        <v>8740</v>
      </c>
      <c r="D1241" s="477">
        <v>317.19</v>
      </c>
      <c r="E1241" s="478"/>
    </row>
    <row r="1242" spans="1:5" ht="30" customHeight="1" x14ac:dyDescent="0.2">
      <c r="A1242" s="474">
        <v>42869</v>
      </c>
      <c r="B1242" s="475" t="s">
        <v>21601</v>
      </c>
      <c r="C1242" s="476" t="s">
        <v>8740</v>
      </c>
      <c r="D1242" s="477">
        <v>279.87</v>
      </c>
      <c r="E1242" s="478"/>
    </row>
    <row r="1243" spans="1:5" ht="30" customHeight="1" x14ac:dyDescent="0.2">
      <c r="A1243" s="474">
        <v>42870</v>
      </c>
      <c r="B1243" s="475" t="s">
        <v>21602</v>
      </c>
      <c r="C1243" s="476" t="s">
        <v>8740</v>
      </c>
      <c r="D1243" s="477">
        <v>205.24</v>
      </c>
      <c r="E1243" s="478"/>
    </row>
    <row r="1244" spans="1:5" ht="30" customHeight="1" x14ac:dyDescent="0.2">
      <c r="A1244" s="474">
        <v>42880</v>
      </c>
      <c r="B1244" s="475" t="s">
        <v>21603</v>
      </c>
      <c r="C1244" s="476" t="s">
        <v>17835</v>
      </c>
      <c r="D1244" s="477">
        <v>707.58</v>
      </c>
      <c r="E1244" s="478"/>
    </row>
    <row r="1245" spans="1:5" ht="30" customHeight="1" x14ac:dyDescent="0.25">
      <c r="A1245" s="474">
        <v>42883</v>
      </c>
      <c r="B1245" s="475" t="s">
        <v>21604</v>
      </c>
      <c r="C1245" s="476" t="s">
        <v>8808</v>
      </c>
      <c r="D1245" s="477">
        <v>41.46</v>
      </c>
      <c r="E1245" s="475" t="s">
        <v>20424</v>
      </c>
    </row>
    <row r="1246" spans="1:5" ht="30" customHeight="1" x14ac:dyDescent="0.25">
      <c r="A1246" s="474">
        <v>42899</v>
      </c>
      <c r="B1246" s="479" t="s">
        <v>21605</v>
      </c>
      <c r="C1246" s="476" t="s">
        <v>8808</v>
      </c>
      <c r="D1246" s="477">
        <v>60.17</v>
      </c>
      <c r="E1246" s="475" t="s">
        <v>20424</v>
      </c>
    </row>
    <row r="1247" spans="1:5" ht="30" customHeight="1" x14ac:dyDescent="0.2">
      <c r="A1247" s="474">
        <v>42901</v>
      </c>
      <c r="B1247" s="475" t="s">
        <v>21606</v>
      </c>
      <c r="C1247" s="476" t="s">
        <v>8808</v>
      </c>
      <c r="D1247" s="477">
        <v>35.729999999999997</v>
      </c>
      <c r="E1247" s="478"/>
    </row>
    <row r="1248" spans="1:5" ht="30" customHeight="1" x14ac:dyDescent="0.2">
      <c r="A1248" s="474">
        <v>42900</v>
      </c>
      <c r="B1248" s="475" t="s">
        <v>21607</v>
      </c>
      <c r="C1248" s="476" t="s">
        <v>8808</v>
      </c>
      <c r="D1248" s="477">
        <v>24.5</v>
      </c>
      <c r="E1248" s="478"/>
    </row>
    <row r="1249" spans="1:5" ht="30" customHeight="1" x14ac:dyDescent="0.25">
      <c r="A1249" s="474">
        <v>41185</v>
      </c>
      <c r="B1249" s="475" t="s">
        <v>21608</v>
      </c>
      <c r="C1249" s="476" t="s">
        <v>8808</v>
      </c>
      <c r="D1249" s="477">
        <v>7.47</v>
      </c>
      <c r="E1249" s="475" t="s">
        <v>20424</v>
      </c>
    </row>
    <row r="1250" spans="1:5" ht="30" customHeight="1" x14ac:dyDescent="0.25">
      <c r="A1250" s="474">
        <v>42903</v>
      </c>
      <c r="B1250" s="479" t="s">
        <v>21609</v>
      </c>
      <c r="C1250" s="476" t="s">
        <v>8808</v>
      </c>
      <c r="D1250" s="477">
        <v>130.13</v>
      </c>
      <c r="E1250" s="475" t="s">
        <v>20424</v>
      </c>
    </row>
    <row r="1251" spans="1:5" ht="30" customHeight="1" x14ac:dyDescent="0.25">
      <c r="A1251" s="474">
        <v>42904</v>
      </c>
      <c r="B1251" s="479" t="s">
        <v>21610</v>
      </c>
      <c r="C1251" s="476" t="s">
        <v>8808</v>
      </c>
      <c r="D1251" s="477">
        <v>95.66</v>
      </c>
      <c r="E1251" s="475" t="s">
        <v>20424</v>
      </c>
    </row>
    <row r="1252" spans="1:5" ht="30" customHeight="1" x14ac:dyDescent="0.25">
      <c r="A1252" s="474">
        <v>42902</v>
      </c>
      <c r="B1252" s="479" t="s">
        <v>21611</v>
      </c>
      <c r="C1252" s="476" t="s">
        <v>8808</v>
      </c>
      <c r="D1252" s="477">
        <v>101.88</v>
      </c>
      <c r="E1252" s="480"/>
    </row>
    <row r="1253" spans="1:5" ht="30" customHeight="1" x14ac:dyDescent="0.2">
      <c r="A1253" s="474">
        <v>42905</v>
      </c>
      <c r="B1253" s="475" t="s">
        <v>21612</v>
      </c>
      <c r="C1253" s="476" t="s">
        <v>8808</v>
      </c>
      <c r="D1253" s="477">
        <v>21.71</v>
      </c>
      <c r="E1253" s="478"/>
    </row>
    <row r="1254" spans="1:5" ht="30" customHeight="1" x14ac:dyDescent="0.25">
      <c r="A1254" s="474">
        <v>43120</v>
      </c>
      <c r="B1254" s="479" t="s">
        <v>21613</v>
      </c>
      <c r="C1254" s="476" t="s">
        <v>8808</v>
      </c>
      <c r="D1254" s="477">
        <v>109.88</v>
      </c>
      <c r="E1254" s="475" t="s">
        <v>20424</v>
      </c>
    </row>
    <row r="1255" spans="1:5" ht="30" customHeight="1" x14ac:dyDescent="0.25">
      <c r="A1255" s="474">
        <v>42906</v>
      </c>
      <c r="B1255" s="479" t="s">
        <v>21614</v>
      </c>
      <c r="C1255" s="476" t="s">
        <v>8808</v>
      </c>
      <c r="D1255" s="477">
        <v>114.26</v>
      </c>
      <c r="E1255" s="475" t="s">
        <v>20424</v>
      </c>
    </row>
    <row r="1256" spans="1:5" ht="30" customHeight="1" x14ac:dyDescent="0.25">
      <c r="A1256" s="474">
        <v>42907</v>
      </c>
      <c r="B1256" s="479" t="s">
        <v>21615</v>
      </c>
      <c r="C1256" s="476" t="s">
        <v>8808</v>
      </c>
      <c r="D1256" s="477">
        <v>122.24</v>
      </c>
      <c r="E1256" s="475" t="s">
        <v>20424</v>
      </c>
    </row>
    <row r="1257" spans="1:5" ht="30" customHeight="1" x14ac:dyDescent="0.25">
      <c r="A1257" s="474">
        <v>42908</v>
      </c>
      <c r="B1257" s="479" t="s">
        <v>21616</v>
      </c>
      <c r="C1257" s="476" t="s">
        <v>8808</v>
      </c>
      <c r="D1257" s="477">
        <v>109.7</v>
      </c>
      <c r="E1257" s="475" t="s">
        <v>20424</v>
      </c>
    </row>
    <row r="1258" spans="1:5" ht="30" customHeight="1" x14ac:dyDescent="0.25">
      <c r="A1258" s="474">
        <v>43122</v>
      </c>
      <c r="B1258" s="479" t="s">
        <v>21617</v>
      </c>
      <c r="C1258" s="476" t="s">
        <v>8808</v>
      </c>
      <c r="D1258" s="477">
        <v>119</v>
      </c>
      <c r="E1258" s="475" t="s">
        <v>20424</v>
      </c>
    </row>
    <row r="1259" spans="1:5" ht="30" customHeight="1" x14ac:dyDescent="0.25">
      <c r="A1259" s="474">
        <v>42913</v>
      </c>
      <c r="B1259" s="479" t="s">
        <v>21618</v>
      </c>
      <c r="C1259" s="476" t="s">
        <v>8808</v>
      </c>
      <c r="D1259" s="477">
        <v>143.65</v>
      </c>
      <c r="E1259" s="475" t="s">
        <v>20424</v>
      </c>
    </row>
    <row r="1260" spans="1:5" ht="30" customHeight="1" x14ac:dyDescent="0.25">
      <c r="A1260" s="474">
        <v>42910</v>
      </c>
      <c r="B1260" s="479" t="s">
        <v>21619</v>
      </c>
      <c r="C1260" s="476" t="s">
        <v>8808</v>
      </c>
      <c r="D1260" s="477">
        <v>244.84</v>
      </c>
      <c r="E1260" s="475" t="s">
        <v>20424</v>
      </c>
    </row>
    <row r="1261" spans="1:5" ht="30" customHeight="1" x14ac:dyDescent="0.25">
      <c r="A1261" s="474">
        <v>42909</v>
      </c>
      <c r="B1261" s="479" t="s">
        <v>21620</v>
      </c>
      <c r="C1261" s="476" t="s">
        <v>8808</v>
      </c>
      <c r="D1261" s="477">
        <v>154.75</v>
      </c>
      <c r="E1261" s="475" t="s">
        <v>20424</v>
      </c>
    </row>
    <row r="1262" spans="1:5" ht="30" customHeight="1" x14ac:dyDescent="0.25">
      <c r="A1262" s="474">
        <v>42911</v>
      </c>
      <c r="B1262" s="479" t="s">
        <v>21621</v>
      </c>
      <c r="C1262" s="476" t="s">
        <v>8808</v>
      </c>
      <c r="D1262" s="477">
        <v>139.43</v>
      </c>
      <c r="E1262" s="475" t="s">
        <v>20424</v>
      </c>
    </row>
    <row r="1263" spans="1:5" ht="30" customHeight="1" x14ac:dyDescent="0.25">
      <c r="A1263" s="474">
        <v>42912</v>
      </c>
      <c r="B1263" s="479" t="s">
        <v>21622</v>
      </c>
      <c r="C1263" s="476" t="s">
        <v>8808</v>
      </c>
      <c r="D1263" s="477">
        <v>135.68</v>
      </c>
      <c r="E1263" s="475" t="s">
        <v>20424</v>
      </c>
    </row>
    <row r="1264" spans="1:5" ht="30" customHeight="1" x14ac:dyDescent="0.25">
      <c r="A1264" s="474">
        <v>42915</v>
      </c>
      <c r="B1264" s="479" t="s">
        <v>21623</v>
      </c>
      <c r="C1264" s="476" t="s">
        <v>8808</v>
      </c>
      <c r="D1264" s="477">
        <v>143.5</v>
      </c>
      <c r="E1264" s="475" t="s">
        <v>20424</v>
      </c>
    </row>
    <row r="1265" spans="1:5" ht="30" customHeight="1" x14ac:dyDescent="0.25">
      <c r="A1265" s="474">
        <v>42914</v>
      </c>
      <c r="B1265" s="479" t="s">
        <v>21624</v>
      </c>
      <c r="C1265" s="476" t="s">
        <v>8808</v>
      </c>
      <c r="D1265" s="477">
        <v>103.74</v>
      </c>
      <c r="E1265" s="475" t="s">
        <v>20424</v>
      </c>
    </row>
    <row r="1266" spans="1:5" ht="30" customHeight="1" x14ac:dyDescent="0.25">
      <c r="A1266" s="474">
        <v>42917</v>
      </c>
      <c r="B1266" s="479" t="s">
        <v>21625</v>
      </c>
      <c r="C1266" s="476" t="s">
        <v>8808</v>
      </c>
      <c r="D1266" s="477">
        <v>814.2</v>
      </c>
      <c r="E1266" s="480"/>
    </row>
    <row r="1267" spans="1:5" ht="30" customHeight="1" x14ac:dyDescent="0.25">
      <c r="A1267" s="474">
        <v>42918</v>
      </c>
      <c r="B1267" s="479" t="s">
        <v>21626</v>
      </c>
      <c r="C1267" s="476" t="s">
        <v>8808</v>
      </c>
      <c r="D1267" s="477">
        <v>1054.56</v>
      </c>
      <c r="E1267" s="480"/>
    </row>
    <row r="1268" spans="1:5" ht="30" customHeight="1" x14ac:dyDescent="0.25">
      <c r="A1268" s="474">
        <v>42916</v>
      </c>
      <c r="B1268" s="479" t="s">
        <v>21627</v>
      </c>
      <c r="C1268" s="476" t="s">
        <v>8808</v>
      </c>
      <c r="D1268" s="477">
        <v>577.76</v>
      </c>
      <c r="E1268" s="480"/>
    </row>
    <row r="1269" spans="1:5" ht="30" customHeight="1" x14ac:dyDescent="0.25">
      <c r="A1269" s="474">
        <v>42919</v>
      </c>
      <c r="B1269" s="479" t="s">
        <v>21628</v>
      </c>
      <c r="C1269" s="476" t="s">
        <v>8808</v>
      </c>
      <c r="D1269" s="477">
        <v>80.790000000000006</v>
      </c>
      <c r="E1269" s="475" t="s">
        <v>20424</v>
      </c>
    </row>
    <row r="1270" spans="1:5" ht="30" customHeight="1" x14ac:dyDescent="0.25">
      <c r="A1270" s="474">
        <v>42920</v>
      </c>
      <c r="B1270" s="479" t="s">
        <v>21629</v>
      </c>
      <c r="C1270" s="476" t="s">
        <v>8808</v>
      </c>
      <c r="D1270" s="477">
        <v>585.91</v>
      </c>
      <c r="E1270" s="480"/>
    </row>
    <row r="1271" spans="1:5" ht="30" customHeight="1" x14ac:dyDescent="0.25">
      <c r="A1271" s="474">
        <v>42921</v>
      </c>
      <c r="B1271" s="479" t="s">
        <v>21630</v>
      </c>
      <c r="C1271" s="476" t="s">
        <v>8808</v>
      </c>
      <c r="D1271" s="477">
        <v>141.43</v>
      </c>
      <c r="E1271" s="480"/>
    </row>
    <row r="1272" spans="1:5" ht="30" customHeight="1" x14ac:dyDescent="0.2">
      <c r="A1272" s="474">
        <v>42922</v>
      </c>
      <c r="B1272" s="475" t="s">
        <v>21631</v>
      </c>
      <c r="C1272" s="476" t="s">
        <v>8808</v>
      </c>
      <c r="D1272" s="477">
        <v>26.35</v>
      </c>
      <c r="E1272" s="478"/>
    </row>
    <row r="1273" spans="1:5" ht="30" customHeight="1" x14ac:dyDescent="0.2">
      <c r="A1273" s="474">
        <v>42923</v>
      </c>
      <c r="B1273" s="475" t="s">
        <v>21632</v>
      </c>
      <c r="C1273" s="476" t="s">
        <v>8808</v>
      </c>
      <c r="D1273" s="477">
        <v>26.66</v>
      </c>
      <c r="E1273" s="478"/>
    </row>
    <row r="1274" spans="1:5" ht="30" customHeight="1" x14ac:dyDescent="0.2">
      <c r="A1274" s="474">
        <v>42924</v>
      </c>
      <c r="B1274" s="475" t="s">
        <v>21633</v>
      </c>
      <c r="C1274" s="476" t="s">
        <v>8808</v>
      </c>
      <c r="D1274" s="477">
        <v>16.649999999999999</v>
      </c>
      <c r="E1274" s="478"/>
    </row>
    <row r="1275" spans="1:5" ht="30" customHeight="1" x14ac:dyDescent="0.2">
      <c r="A1275" s="474">
        <v>42925</v>
      </c>
      <c r="B1275" s="475" t="s">
        <v>21634</v>
      </c>
      <c r="C1275" s="476" t="s">
        <v>8808</v>
      </c>
      <c r="D1275" s="477">
        <v>7.8</v>
      </c>
      <c r="E1275" s="478"/>
    </row>
    <row r="1276" spans="1:5" ht="30" customHeight="1" x14ac:dyDescent="0.2">
      <c r="A1276" s="474">
        <v>42926</v>
      </c>
      <c r="B1276" s="475" t="s">
        <v>21635</v>
      </c>
      <c r="C1276" s="476" t="s">
        <v>8808</v>
      </c>
      <c r="D1276" s="477">
        <v>8.4600000000000009</v>
      </c>
      <c r="E1276" s="478"/>
    </row>
    <row r="1277" spans="1:5" ht="30" customHeight="1" x14ac:dyDescent="0.2">
      <c r="A1277" s="474">
        <v>42927</v>
      </c>
      <c r="B1277" s="475" t="s">
        <v>21636</v>
      </c>
      <c r="C1277" s="476" t="s">
        <v>8808</v>
      </c>
      <c r="D1277" s="477">
        <v>9.9499999999999993</v>
      </c>
      <c r="E1277" s="478"/>
    </row>
    <row r="1278" spans="1:5" ht="30" customHeight="1" x14ac:dyDescent="0.2">
      <c r="A1278" s="474">
        <v>42928</v>
      </c>
      <c r="B1278" s="475" t="s">
        <v>21637</v>
      </c>
      <c r="C1278" s="476" t="s">
        <v>8808</v>
      </c>
      <c r="D1278" s="477">
        <v>15.06</v>
      </c>
      <c r="E1278" s="478"/>
    </row>
    <row r="1279" spans="1:5" ht="30" customHeight="1" x14ac:dyDescent="0.25">
      <c r="A1279" s="474">
        <v>42942</v>
      </c>
      <c r="B1279" s="479" t="s">
        <v>21638</v>
      </c>
      <c r="C1279" s="476" t="s">
        <v>8808</v>
      </c>
      <c r="D1279" s="477">
        <v>73.849999999999994</v>
      </c>
      <c r="E1279" s="480"/>
    </row>
    <row r="1280" spans="1:5" ht="30" customHeight="1" x14ac:dyDescent="0.2">
      <c r="A1280" s="474">
        <v>42944</v>
      </c>
      <c r="B1280" s="475" t="s">
        <v>21639</v>
      </c>
      <c r="C1280" s="476" t="s">
        <v>8740</v>
      </c>
      <c r="D1280" s="477">
        <v>72.56</v>
      </c>
      <c r="E1280" s="478"/>
    </row>
    <row r="1281" spans="1:5" ht="30" customHeight="1" x14ac:dyDescent="0.2">
      <c r="A1281" s="474">
        <v>42943</v>
      </c>
      <c r="B1281" s="475" t="s">
        <v>21640</v>
      </c>
      <c r="C1281" s="476" t="s">
        <v>8740</v>
      </c>
      <c r="D1281" s="477">
        <v>68.37</v>
      </c>
      <c r="E1281" s="478"/>
    </row>
    <row r="1282" spans="1:5" ht="30" customHeight="1" x14ac:dyDescent="0.2">
      <c r="A1282" s="474">
        <v>42946</v>
      </c>
      <c r="B1282" s="475" t="s">
        <v>21641</v>
      </c>
      <c r="C1282" s="476" t="s">
        <v>8740</v>
      </c>
      <c r="D1282" s="477">
        <v>102.36</v>
      </c>
      <c r="E1282" s="478"/>
    </row>
    <row r="1283" spans="1:5" ht="30" customHeight="1" x14ac:dyDescent="0.2">
      <c r="A1283" s="474">
        <v>42945</v>
      </c>
      <c r="B1283" s="475" t="s">
        <v>21642</v>
      </c>
      <c r="C1283" s="476" t="s">
        <v>8740</v>
      </c>
      <c r="D1283" s="477">
        <v>100.76</v>
      </c>
      <c r="E1283" s="478"/>
    </row>
    <row r="1284" spans="1:5" ht="30" customHeight="1" x14ac:dyDescent="0.2">
      <c r="A1284" s="474">
        <v>42948</v>
      </c>
      <c r="B1284" s="475" t="s">
        <v>21643</v>
      </c>
      <c r="C1284" s="476" t="s">
        <v>8740</v>
      </c>
      <c r="D1284" s="477">
        <v>147.07</v>
      </c>
      <c r="E1284" s="478"/>
    </row>
    <row r="1285" spans="1:5" ht="30" customHeight="1" x14ac:dyDescent="0.2">
      <c r="A1285" s="474">
        <v>42947</v>
      </c>
      <c r="B1285" s="475" t="s">
        <v>21644</v>
      </c>
      <c r="C1285" s="476" t="s">
        <v>8740</v>
      </c>
      <c r="D1285" s="477">
        <v>149.35</v>
      </c>
      <c r="E1285" s="478"/>
    </row>
    <row r="1286" spans="1:5" ht="30" customHeight="1" x14ac:dyDescent="0.2">
      <c r="A1286" s="474">
        <v>42949</v>
      </c>
      <c r="B1286" s="475" t="s">
        <v>21645</v>
      </c>
      <c r="C1286" s="476" t="s">
        <v>8740</v>
      </c>
      <c r="D1286" s="477">
        <v>151.44</v>
      </c>
      <c r="E1286" s="478"/>
    </row>
    <row r="1287" spans="1:5" ht="30" customHeight="1" x14ac:dyDescent="0.2">
      <c r="A1287" s="474">
        <v>42950</v>
      </c>
      <c r="B1287" s="475" t="s">
        <v>21646</v>
      </c>
      <c r="C1287" s="476" t="s">
        <v>8740</v>
      </c>
      <c r="D1287" s="477">
        <v>154.11000000000001</v>
      </c>
      <c r="E1287" s="478"/>
    </row>
    <row r="1288" spans="1:5" ht="30" customHeight="1" x14ac:dyDescent="0.2">
      <c r="A1288" s="474">
        <v>42951</v>
      </c>
      <c r="B1288" s="475" t="s">
        <v>21647</v>
      </c>
      <c r="C1288" s="476" t="s">
        <v>8740</v>
      </c>
      <c r="D1288" s="477">
        <v>186.13</v>
      </c>
      <c r="E1288" s="478"/>
    </row>
    <row r="1289" spans="1:5" ht="30" customHeight="1" x14ac:dyDescent="0.2">
      <c r="A1289" s="474">
        <v>42952</v>
      </c>
      <c r="B1289" s="475" t="s">
        <v>21648</v>
      </c>
      <c r="C1289" s="476" t="s">
        <v>8740</v>
      </c>
      <c r="D1289" s="477">
        <v>191.81</v>
      </c>
      <c r="E1289" s="478"/>
    </row>
    <row r="1290" spans="1:5" ht="30" customHeight="1" x14ac:dyDescent="0.2">
      <c r="A1290" s="474">
        <v>42953</v>
      </c>
      <c r="B1290" s="475" t="s">
        <v>21649</v>
      </c>
      <c r="C1290" s="476" t="s">
        <v>8740</v>
      </c>
      <c r="D1290" s="477">
        <v>323.07</v>
      </c>
      <c r="E1290" s="478"/>
    </row>
    <row r="1291" spans="1:5" ht="30" customHeight="1" x14ac:dyDescent="0.2">
      <c r="A1291" s="474">
        <v>42954</v>
      </c>
      <c r="B1291" s="475" t="s">
        <v>21650</v>
      </c>
      <c r="C1291" s="476" t="s">
        <v>8740</v>
      </c>
      <c r="D1291" s="477">
        <v>340.66</v>
      </c>
      <c r="E1291" s="478"/>
    </row>
    <row r="1292" spans="1:5" ht="30" customHeight="1" x14ac:dyDescent="0.2">
      <c r="A1292" s="474">
        <v>42955</v>
      </c>
      <c r="B1292" s="475" t="s">
        <v>21651</v>
      </c>
      <c r="C1292" s="476" t="s">
        <v>8740</v>
      </c>
      <c r="D1292" s="477">
        <v>288.27999999999997</v>
      </c>
      <c r="E1292" s="478"/>
    </row>
    <row r="1293" spans="1:5" ht="30" customHeight="1" x14ac:dyDescent="0.2">
      <c r="A1293" s="474">
        <v>42956</v>
      </c>
      <c r="B1293" s="475" t="s">
        <v>21652</v>
      </c>
      <c r="C1293" s="476" t="s">
        <v>8740</v>
      </c>
      <c r="D1293" s="477">
        <v>100.76</v>
      </c>
      <c r="E1293" s="478"/>
    </row>
    <row r="1294" spans="1:5" ht="30" customHeight="1" x14ac:dyDescent="0.25">
      <c r="A1294" s="474">
        <v>42957</v>
      </c>
      <c r="B1294" s="479" t="s">
        <v>21653</v>
      </c>
      <c r="C1294" s="476" t="s">
        <v>8740</v>
      </c>
      <c r="D1294" s="477">
        <v>229.39</v>
      </c>
      <c r="E1294" s="480"/>
    </row>
    <row r="1295" spans="1:5" ht="30" customHeight="1" x14ac:dyDescent="0.25">
      <c r="A1295" s="474">
        <v>42958</v>
      </c>
      <c r="B1295" s="479" t="s">
        <v>21654</v>
      </c>
      <c r="C1295" s="476" t="s">
        <v>8740</v>
      </c>
      <c r="D1295" s="477">
        <v>248.04</v>
      </c>
      <c r="E1295" s="475" t="s">
        <v>20424</v>
      </c>
    </row>
    <row r="1296" spans="1:5" ht="30" customHeight="1" x14ac:dyDescent="0.25">
      <c r="A1296" s="474">
        <v>42959</v>
      </c>
      <c r="B1296" s="479" t="s">
        <v>21655</v>
      </c>
      <c r="C1296" s="476" t="s">
        <v>8740</v>
      </c>
      <c r="D1296" s="477">
        <v>250.47</v>
      </c>
      <c r="E1296" s="475" t="s">
        <v>20424</v>
      </c>
    </row>
    <row r="1297" spans="1:5" ht="30" customHeight="1" x14ac:dyDescent="0.25">
      <c r="A1297" s="474">
        <v>42961</v>
      </c>
      <c r="B1297" s="479" t="s">
        <v>21656</v>
      </c>
      <c r="C1297" s="476" t="s">
        <v>8740</v>
      </c>
      <c r="D1297" s="477">
        <v>22.38</v>
      </c>
      <c r="E1297" s="480"/>
    </row>
    <row r="1298" spans="1:5" ht="30" customHeight="1" x14ac:dyDescent="0.25">
      <c r="A1298" s="474">
        <v>42962</v>
      </c>
      <c r="B1298" s="479" t="s">
        <v>21656</v>
      </c>
      <c r="C1298" s="476" t="s">
        <v>8740</v>
      </c>
      <c r="D1298" s="477">
        <v>22.38</v>
      </c>
      <c r="E1298" s="480"/>
    </row>
    <row r="1299" spans="1:5" ht="30" customHeight="1" x14ac:dyDescent="0.2">
      <c r="A1299" s="474">
        <v>42960</v>
      </c>
      <c r="B1299" s="475" t="s">
        <v>21657</v>
      </c>
      <c r="C1299" s="476" t="s">
        <v>8740</v>
      </c>
      <c r="D1299" s="477">
        <v>14.01</v>
      </c>
      <c r="E1299" s="478"/>
    </row>
    <row r="1300" spans="1:5" ht="30" customHeight="1" x14ac:dyDescent="0.25">
      <c r="A1300" s="474">
        <v>42964</v>
      </c>
      <c r="B1300" s="479" t="s">
        <v>21658</v>
      </c>
      <c r="C1300" s="476" t="s">
        <v>8740</v>
      </c>
      <c r="D1300" s="477">
        <v>23.67</v>
      </c>
      <c r="E1300" s="480"/>
    </row>
    <row r="1301" spans="1:5" ht="30" customHeight="1" x14ac:dyDescent="0.2">
      <c r="A1301" s="474">
        <v>42963</v>
      </c>
      <c r="B1301" s="475" t="s">
        <v>21659</v>
      </c>
      <c r="C1301" s="476" t="s">
        <v>8740</v>
      </c>
      <c r="D1301" s="477">
        <v>15.23</v>
      </c>
      <c r="E1301" s="478"/>
    </row>
    <row r="1302" spans="1:5" ht="30" customHeight="1" x14ac:dyDescent="0.25">
      <c r="A1302" s="474">
        <v>42966</v>
      </c>
      <c r="B1302" s="479" t="s">
        <v>21660</v>
      </c>
      <c r="C1302" s="476" t="s">
        <v>8740</v>
      </c>
      <c r="D1302" s="477">
        <v>26.14</v>
      </c>
      <c r="E1302" s="480"/>
    </row>
    <row r="1303" spans="1:5" ht="30" customHeight="1" x14ac:dyDescent="0.2">
      <c r="A1303" s="474">
        <v>42965</v>
      </c>
      <c r="B1303" s="475" t="s">
        <v>21661</v>
      </c>
      <c r="C1303" s="476" t="s">
        <v>8740</v>
      </c>
      <c r="D1303" s="477">
        <v>17.68</v>
      </c>
      <c r="E1303" s="478"/>
    </row>
    <row r="1304" spans="1:5" ht="30" customHeight="1" x14ac:dyDescent="0.25">
      <c r="A1304" s="474">
        <v>42968</v>
      </c>
      <c r="B1304" s="479" t="s">
        <v>21662</v>
      </c>
      <c r="C1304" s="476" t="s">
        <v>8740</v>
      </c>
      <c r="D1304" s="477">
        <v>33.01</v>
      </c>
      <c r="E1304" s="480"/>
    </row>
    <row r="1305" spans="1:5" ht="30" customHeight="1" x14ac:dyDescent="0.2">
      <c r="A1305" s="474">
        <v>42967</v>
      </c>
      <c r="B1305" s="475" t="s">
        <v>21663</v>
      </c>
      <c r="C1305" s="476" t="s">
        <v>8740</v>
      </c>
      <c r="D1305" s="477">
        <v>25.47</v>
      </c>
      <c r="E1305" s="478"/>
    </row>
    <row r="1306" spans="1:5" ht="30" customHeight="1" x14ac:dyDescent="0.25">
      <c r="A1306" s="474">
        <v>42970</v>
      </c>
      <c r="B1306" s="479" t="s">
        <v>21664</v>
      </c>
      <c r="C1306" s="476" t="s">
        <v>8740</v>
      </c>
      <c r="D1306" s="477">
        <v>37.68</v>
      </c>
      <c r="E1306" s="480"/>
    </row>
    <row r="1307" spans="1:5" ht="30" customHeight="1" x14ac:dyDescent="0.2">
      <c r="A1307" s="474">
        <v>42969</v>
      </c>
      <c r="B1307" s="475" t="s">
        <v>21665</v>
      </c>
      <c r="C1307" s="476" t="s">
        <v>8740</v>
      </c>
      <c r="D1307" s="477">
        <v>30.46</v>
      </c>
      <c r="E1307" s="478"/>
    </row>
    <row r="1308" spans="1:5" ht="30" customHeight="1" x14ac:dyDescent="0.25">
      <c r="A1308" s="474">
        <v>42973</v>
      </c>
      <c r="B1308" s="479" t="s">
        <v>21666</v>
      </c>
      <c r="C1308" s="476" t="s">
        <v>8740</v>
      </c>
      <c r="D1308" s="477">
        <v>44.69</v>
      </c>
      <c r="E1308" s="480"/>
    </row>
    <row r="1309" spans="1:5" ht="30" customHeight="1" x14ac:dyDescent="0.25">
      <c r="A1309" s="474">
        <v>42979</v>
      </c>
      <c r="B1309" s="479" t="s">
        <v>21667</v>
      </c>
      <c r="C1309" s="476" t="s">
        <v>8740</v>
      </c>
      <c r="D1309" s="477">
        <v>44.69</v>
      </c>
      <c r="E1309" s="480"/>
    </row>
    <row r="1310" spans="1:5" ht="30" customHeight="1" x14ac:dyDescent="0.2">
      <c r="A1310" s="474">
        <v>42971</v>
      </c>
      <c r="B1310" s="475" t="s">
        <v>21668</v>
      </c>
      <c r="C1310" s="476" t="s">
        <v>8740</v>
      </c>
      <c r="D1310" s="477">
        <v>38.130000000000003</v>
      </c>
      <c r="E1310" s="478"/>
    </row>
    <row r="1311" spans="1:5" ht="30" customHeight="1" x14ac:dyDescent="0.25">
      <c r="A1311" s="474">
        <v>42981</v>
      </c>
      <c r="B1311" s="479" t="s">
        <v>21669</v>
      </c>
      <c r="C1311" s="476" t="s">
        <v>8780</v>
      </c>
      <c r="D1311" s="477">
        <v>198.17</v>
      </c>
      <c r="E1311" s="475" t="s">
        <v>20424</v>
      </c>
    </row>
    <row r="1312" spans="1:5" ht="30" customHeight="1" x14ac:dyDescent="0.25">
      <c r="A1312" s="474">
        <v>42982</v>
      </c>
      <c r="B1312" s="479" t="s">
        <v>21670</v>
      </c>
      <c r="C1312" s="476" t="s">
        <v>8740</v>
      </c>
      <c r="D1312" s="477">
        <v>141.69</v>
      </c>
      <c r="E1312" s="475" t="s">
        <v>20424</v>
      </c>
    </row>
    <row r="1313" spans="1:5" ht="30" customHeight="1" x14ac:dyDescent="0.25">
      <c r="A1313" s="474">
        <v>42987</v>
      </c>
      <c r="B1313" s="479" t="s">
        <v>21671</v>
      </c>
      <c r="C1313" s="476" t="s">
        <v>8780</v>
      </c>
      <c r="D1313" s="477">
        <v>78.25</v>
      </c>
      <c r="E1313" s="475" t="s">
        <v>20424</v>
      </c>
    </row>
    <row r="1314" spans="1:5" ht="30" customHeight="1" x14ac:dyDescent="0.25">
      <c r="A1314" s="474">
        <v>42988</v>
      </c>
      <c r="B1314" s="479" t="s">
        <v>21672</v>
      </c>
      <c r="C1314" s="476" t="s">
        <v>8780</v>
      </c>
      <c r="D1314" s="477">
        <v>66.52</v>
      </c>
      <c r="E1314" s="475" t="s">
        <v>20424</v>
      </c>
    </row>
    <row r="1315" spans="1:5" ht="30" customHeight="1" x14ac:dyDescent="0.2">
      <c r="A1315" s="474">
        <v>42989</v>
      </c>
      <c r="B1315" s="475" t="s">
        <v>21673</v>
      </c>
      <c r="C1315" s="476" t="s">
        <v>8780</v>
      </c>
      <c r="D1315" s="477">
        <v>9.1999999999999993</v>
      </c>
      <c r="E1315" s="478"/>
    </row>
    <row r="1316" spans="1:5" ht="30" customHeight="1" x14ac:dyDescent="0.25">
      <c r="A1316" s="474">
        <v>42991</v>
      </c>
      <c r="B1316" s="479" t="s">
        <v>21674</v>
      </c>
      <c r="C1316" s="476" t="s">
        <v>8780</v>
      </c>
      <c r="D1316" s="477">
        <v>121.07</v>
      </c>
      <c r="E1316" s="475" t="s">
        <v>20424</v>
      </c>
    </row>
    <row r="1317" spans="1:5" ht="30" customHeight="1" x14ac:dyDescent="0.25">
      <c r="A1317" s="474">
        <v>42992</v>
      </c>
      <c r="B1317" s="479" t="s">
        <v>21675</v>
      </c>
      <c r="C1317" s="476" t="s">
        <v>8780</v>
      </c>
      <c r="D1317" s="477">
        <v>102.17</v>
      </c>
      <c r="E1317" s="475" t="s">
        <v>20424</v>
      </c>
    </row>
    <row r="1318" spans="1:5" ht="30" customHeight="1" x14ac:dyDescent="0.25">
      <c r="A1318" s="474">
        <v>42993</v>
      </c>
      <c r="B1318" s="479" t="s">
        <v>21676</v>
      </c>
      <c r="C1318" s="476" t="s">
        <v>8780</v>
      </c>
      <c r="D1318" s="477">
        <v>86.2</v>
      </c>
      <c r="E1318" s="475" t="s">
        <v>20424</v>
      </c>
    </row>
    <row r="1319" spans="1:5" ht="30" customHeight="1" x14ac:dyDescent="0.25">
      <c r="A1319" s="474">
        <v>42994</v>
      </c>
      <c r="B1319" s="479" t="s">
        <v>21677</v>
      </c>
      <c r="C1319" s="476" t="s">
        <v>8780</v>
      </c>
      <c r="D1319" s="477">
        <v>175.31</v>
      </c>
      <c r="E1319" s="475" t="s">
        <v>20424</v>
      </c>
    </row>
    <row r="1320" spans="1:5" ht="30" customHeight="1" x14ac:dyDescent="0.25">
      <c r="A1320" s="474">
        <v>43070</v>
      </c>
      <c r="B1320" s="479" t="s">
        <v>21678</v>
      </c>
      <c r="C1320" s="476" t="s">
        <v>8780</v>
      </c>
      <c r="D1320" s="477">
        <v>295.45</v>
      </c>
      <c r="E1320" s="480"/>
    </row>
    <row r="1321" spans="1:5" ht="30" customHeight="1" x14ac:dyDescent="0.25">
      <c r="A1321" s="474">
        <v>42996</v>
      </c>
      <c r="B1321" s="475" t="s">
        <v>21679</v>
      </c>
      <c r="C1321" s="476" t="s">
        <v>8740</v>
      </c>
      <c r="D1321" s="477">
        <v>573.94000000000005</v>
      </c>
      <c r="E1321" s="475" t="s">
        <v>20424</v>
      </c>
    </row>
    <row r="1322" spans="1:5" ht="30" customHeight="1" x14ac:dyDescent="0.2">
      <c r="A1322" s="474">
        <v>43012</v>
      </c>
      <c r="B1322" s="475" t="s">
        <v>21680</v>
      </c>
      <c r="C1322" s="476" t="s">
        <v>8780</v>
      </c>
      <c r="D1322" s="477">
        <v>12.76</v>
      </c>
      <c r="E1322" s="478"/>
    </row>
    <row r="1323" spans="1:5" ht="30" customHeight="1" x14ac:dyDescent="0.25">
      <c r="A1323" s="474">
        <v>43011</v>
      </c>
      <c r="B1323" s="479" t="s">
        <v>21681</v>
      </c>
      <c r="C1323" s="476" t="s">
        <v>8780</v>
      </c>
      <c r="D1323" s="477">
        <v>8.59</v>
      </c>
      <c r="E1323" s="480"/>
    </row>
    <row r="1324" spans="1:5" ht="30" customHeight="1" x14ac:dyDescent="0.25">
      <c r="A1324" s="474">
        <v>43003</v>
      </c>
      <c r="B1324" s="475" t="s">
        <v>21682</v>
      </c>
      <c r="C1324" s="476" t="s">
        <v>8740</v>
      </c>
      <c r="D1324" s="477">
        <v>140.97</v>
      </c>
      <c r="E1324" s="475" t="s">
        <v>20424</v>
      </c>
    </row>
    <row r="1325" spans="1:5" ht="30" customHeight="1" x14ac:dyDescent="0.2">
      <c r="A1325" s="474">
        <v>43004</v>
      </c>
      <c r="B1325" s="475" t="s">
        <v>21683</v>
      </c>
      <c r="C1325" s="476" t="s">
        <v>8780</v>
      </c>
      <c r="D1325" s="477">
        <v>41.49</v>
      </c>
      <c r="E1325" s="478"/>
    </row>
    <row r="1326" spans="1:5" ht="30" customHeight="1" x14ac:dyDescent="0.2">
      <c r="A1326" s="474">
        <v>43005</v>
      </c>
      <c r="B1326" s="475" t="s">
        <v>21684</v>
      </c>
      <c r="C1326" s="476" t="s">
        <v>8808</v>
      </c>
      <c r="D1326" s="477">
        <v>37.19</v>
      </c>
      <c r="E1326" s="478"/>
    </row>
    <row r="1327" spans="1:5" ht="30" customHeight="1" x14ac:dyDescent="0.2">
      <c r="A1327" s="474">
        <v>43006</v>
      </c>
      <c r="B1327" s="475" t="s">
        <v>21685</v>
      </c>
      <c r="C1327" s="476" t="s">
        <v>8808</v>
      </c>
      <c r="D1327" s="477">
        <v>60.1</v>
      </c>
      <c r="E1327" s="478"/>
    </row>
    <row r="1328" spans="1:5" ht="30" customHeight="1" x14ac:dyDescent="0.2">
      <c r="A1328" s="474">
        <v>43007</v>
      </c>
      <c r="B1328" s="475" t="s">
        <v>21686</v>
      </c>
      <c r="C1328" s="476" t="s">
        <v>8808</v>
      </c>
      <c r="D1328" s="477">
        <v>19.57</v>
      </c>
      <c r="E1328" s="478"/>
    </row>
    <row r="1329" spans="1:5" ht="30" customHeight="1" x14ac:dyDescent="0.2">
      <c r="A1329" s="474">
        <v>43008</v>
      </c>
      <c r="B1329" s="475" t="s">
        <v>21687</v>
      </c>
      <c r="C1329" s="476" t="s">
        <v>8808</v>
      </c>
      <c r="D1329" s="477">
        <v>54.8</v>
      </c>
      <c r="E1329" s="478"/>
    </row>
    <row r="1330" spans="1:5" ht="30" customHeight="1" x14ac:dyDescent="0.2">
      <c r="A1330" s="474">
        <v>43009</v>
      </c>
      <c r="B1330" s="475" t="s">
        <v>21688</v>
      </c>
      <c r="C1330" s="476" t="s">
        <v>8780</v>
      </c>
      <c r="D1330" s="477">
        <v>104.36</v>
      </c>
      <c r="E1330" s="478"/>
    </row>
    <row r="1331" spans="1:5" ht="30" customHeight="1" x14ac:dyDescent="0.25">
      <c r="A1331" s="474">
        <v>43018</v>
      </c>
      <c r="B1331" s="479" t="s">
        <v>21689</v>
      </c>
      <c r="C1331" s="476" t="s">
        <v>8808</v>
      </c>
      <c r="D1331" s="477">
        <v>61.75</v>
      </c>
      <c r="E1331" s="475" t="s">
        <v>20424</v>
      </c>
    </row>
    <row r="1332" spans="1:5" ht="30" customHeight="1" x14ac:dyDescent="0.25">
      <c r="A1332" s="474">
        <v>43026</v>
      </c>
      <c r="B1332" s="479" t="s">
        <v>21690</v>
      </c>
      <c r="C1332" s="476" t="s">
        <v>8808</v>
      </c>
      <c r="D1332" s="477">
        <v>24.94</v>
      </c>
      <c r="E1332" s="480"/>
    </row>
    <row r="1333" spans="1:5" ht="30" customHeight="1" x14ac:dyDescent="0.25">
      <c r="A1333" s="474">
        <v>43033</v>
      </c>
      <c r="B1333" s="479" t="s">
        <v>21691</v>
      </c>
      <c r="C1333" s="476" t="s">
        <v>17835</v>
      </c>
      <c r="D1333" s="477">
        <v>1112.3</v>
      </c>
      <c r="E1333" s="475" t="s">
        <v>20424</v>
      </c>
    </row>
    <row r="1334" spans="1:5" ht="30" customHeight="1" x14ac:dyDescent="0.2">
      <c r="A1334" s="474">
        <v>43037</v>
      </c>
      <c r="B1334" s="475" t="s">
        <v>21692</v>
      </c>
      <c r="C1334" s="476" t="s">
        <v>8740</v>
      </c>
      <c r="D1334" s="477">
        <v>62.75</v>
      </c>
      <c r="E1334" s="478"/>
    </row>
    <row r="1335" spans="1:5" ht="30" customHeight="1" x14ac:dyDescent="0.25">
      <c r="A1335" s="474">
        <v>43038</v>
      </c>
      <c r="B1335" s="479" t="s">
        <v>21693</v>
      </c>
      <c r="C1335" s="476" t="s">
        <v>17835</v>
      </c>
      <c r="D1335" s="477">
        <v>116.05</v>
      </c>
      <c r="E1335" s="475" t="s">
        <v>20424</v>
      </c>
    </row>
    <row r="1336" spans="1:5" ht="30" customHeight="1" x14ac:dyDescent="0.2">
      <c r="A1336" s="474">
        <v>43039</v>
      </c>
      <c r="B1336" s="475" t="s">
        <v>21694</v>
      </c>
      <c r="C1336" s="476" t="s">
        <v>8780</v>
      </c>
      <c r="D1336" s="477">
        <v>5.21</v>
      </c>
      <c r="E1336" s="478"/>
    </row>
    <row r="1337" spans="1:5" ht="30" customHeight="1" x14ac:dyDescent="0.25">
      <c r="A1337" s="474">
        <v>43040</v>
      </c>
      <c r="B1337" s="479" t="s">
        <v>21695</v>
      </c>
      <c r="C1337" s="476" t="s">
        <v>8780</v>
      </c>
      <c r="D1337" s="477">
        <v>65.06</v>
      </c>
      <c r="E1337" s="480"/>
    </row>
    <row r="1338" spans="1:5" ht="30" customHeight="1" x14ac:dyDescent="0.2">
      <c r="A1338" s="474">
        <v>43042</v>
      </c>
      <c r="B1338" s="475" t="s">
        <v>21696</v>
      </c>
      <c r="C1338" s="476" t="s">
        <v>8780</v>
      </c>
      <c r="D1338" s="477">
        <v>3.79</v>
      </c>
      <c r="E1338" s="478"/>
    </row>
    <row r="1339" spans="1:5" ht="30" customHeight="1" x14ac:dyDescent="0.2">
      <c r="A1339" s="474">
        <v>43043</v>
      </c>
      <c r="B1339" s="475" t="s">
        <v>21697</v>
      </c>
      <c r="C1339" s="476" t="s">
        <v>17835</v>
      </c>
      <c r="D1339" s="477">
        <v>2671.63</v>
      </c>
      <c r="E1339" s="478"/>
    </row>
    <row r="1340" spans="1:5" ht="30" customHeight="1" x14ac:dyDescent="0.2">
      <c r="A1340" s="474">
        <v>43044</v>
      </c>
      <c r="B1340" s="475" t="s">
        <v>21698</v>
      </c>
      <c r="C1340" s="476" t="s">
        <v>17835</v>
      </c>
      <c r="D1340" s="477">
        <v>3081.57</v>
      </c>
      <c r="E1340" s="478"/>
    </row>
    <row r="1341" spans="1:5" ht="30" customHeight="1" x14ac:dyDescent="0.2">
      <c r="A1341" s="474">
        <v>41169</v>
      </c>
      <c r="B1341" s="475" t="s">
        <v>21699</v>
      </c>
      <c r="C1341" s="476" t="s">
        <v>17835</v>
      </c>
      <c r="D1341" s="477">
        <v>3625.95</v>
      </c>
      <c r="E1341" s="478"/>
    </row>
    <row r="1342" spans="1:5" ht="30" customHeight="1" x14ac:dyDescent="0.2">
      <c r="A1342" s="474">
        <v>41170</v>
      </c>
      <c r="B1342" s="475" t="s">
        <v>21700</v>
      </c>
      <c r="C1342" s="476" t="s">
        <v>17835</v>
      </c>
      <c r="D1342" s="477">
        <v>3979.44</v>
      </c>
      <c r="E1342" s="478"/>
    </row>
    <row r="1343" spans="1:5" ht="30" customHeight="1" x14ac:dyDescent="0.2">
      <c r="A1343" s="474">
        <v>41171</v>
      </c>
      <c r="B1343" s="475" t="s">
        <v>21701</v>
      </c>
      <c r="C1343" s="476" t="s">
        <v>17835</v>
      </c>
      <c r="D1343" s="477">
        <v>4734</v>
      </c>
      <c r="E1343" s="478"/>
    </row>
    <row r="1344" spans="1:5" ht="30" customHeight="1" x14ac:dyDescent="0.2">
      <c r="A1344" s="474">
        <v>43046</v>
      </c>
      <c r="B1344" s="475" t="s">
        <v>21702</v>
      </c>
      <c r="C1344" s="476" t="s">
        <v>17835</v>
      </c>
      <c r="D1344" s="477">
        <v>1565.98</v>
      </c>
      <c r="E1344" s="478"/>
    </row>
    <row r="1345" spans="1:5" ht="30" customHeight="1" x14ac:dyDescent="0.2">
      <c r="A1345" s="474">
        <v>43047</v>
      </c>
      <c r="B1345" s="475" t="s">
        <v>21703</v>
      </c>
      <c r="C1345" s="476" t="s">
        <v>17835</v>
      </c>
      <c r="D1345" s="477">
        <v>1983.05</v>
      </c>
      <c r="E1345" s="478"/>
    </row>
    <row r="1346" spans="1:5" ht="30" customHeight="1" x14ac:dyDescent="0.2">
      <c r="A1346" s="474">
        <v>43048</v>
      </c>
      <c r="B1346" s="475" t="s">
        <v>21704</v>
      </c>
      <c r="C1346" s="476" t="s">
        <v>17835</v>
      </c>
      <c r="D1346" s="477">
        <v>2394.64</v>
      </c>
      <c r="E1346" s="478"/>
    </row>
    <row r="1347" spans="1:5" ht="30" customHeight="1" x14ac:dyDescent="0.25">
      <c r="A1347" s="474">
        <v>43050</v>
      </c>
      <c r="B1347" s="479" t="s">
        <v>21705</v>
      </c>
      <c r="C1347" s="476" t="s">
        <v>17835</v>
      </c>
      <c r="D1347" s="477">
        <v>4009.06</v>
      </c>
      <c r="E1347" s="475" t="s">
        <v>20424</v>
      </c>
    </row>
    <row r="1348" spans="1:5" ht="30" customHeight="1" x14ac:dyDescent="0.25">
      <c r="A1348" s="474">
        <v>43051</v>
      </c>
      <c r="B1348" s="479" t="s">
        <v>21706</v>
      </c>
      <c r="C1348" s="476" t="s">
        <v>17835</v>
      </c>
      <c r="D1348" s="477">
        <v>4433.92</v>
      </c>
      <c r="E1348" s="475" t="s">
        <v>20424</v>
      </c>
    </row>
    <row r="1349" spans="1:5" ht="30" customHeight="1" x14ac:dyDescent="0.25">
      <c r="A1349" s="474">
        <v>43052</v>
      </c>
      <c r="B1349" s="479" t="s">
        <v>21707</v>
      </c>
      <c r="C1349" s="476" t="s">
        <v>17835</v>
      </c>
      <c r="D1349" s="477">
        <v>4858.75</v>
      </c>
      <c r="E1349" s="475" t="s">
        <v>20424</v>
      </c>
    </row>
    <row r="1350" spans="1:5" ht="30" customHeight="1" x14ac:dyDescent="0.25">
      <c r="A1350" s="474">
        <v>43053</v>
      </c>
      <c r="B1350" s="479" t="s">
        <v>21708</v>
      </c>
      <c r="C1350" s="476" t="s">
        <v>17835</v>
      </c>
      <c r="D1350" s="477">
        <v>5283.64</v>
      </c>
      <c r="E1350" s="475" t="s">
        <v>20424</v>
      </c>
    </row>
    <row r="1351" spans="1:5" ht="30" customHeight="1" x14ac:dyDescent="0.25">
      <c r="A1351" s="474">
        <v>43054</v>
      </c>
      <c r="B1351" s="479" t="s">
        <v>21709</v>
      </c>
      <c r="C1351" s="476" t="s">
        <v>8780</v>
      </c>
      <c r="D1351" s="477">
        <v>11.3</v>
      </c>
      <c r="E1351" s="480"/>
    </row>
    <row r="1352" spans="1:5" ht="30" customHeight="1" x14ac:dyDescent="0.25">
      <c r="A1352" s="474">
        <v>43055</v>
      </c>
      <c r="B1352" s="479" t="s">
        <v>21710</v>
      </c>
      <c r="C1352" s="476" t="s">
        <v>8780</v>
      </c>
      <c r="D1352" s="477">
        <v>9.07</v>
      </c>
      <c r="E1352" s="480"/>
    </row>
    <row r="1353" spans="1:5" ht="30" customHeight="1" x14ac:dyDescent="0.25">
      <c r="A1353" s="474">
        <v>43056</v>
      </c>
      <c r="B1353" s="475" t="s">
        <v>21711</v>
      </c>
      <c r="C1353" s="476" t="s">
        <v>8740</v>
      </c>
      <c r="D1353" s="477">
        <v>56.95</v>
      </c>
      <c r="E1353" s="475" t="s">
        <v>20424</v>
      </c>
    </row>
    <row r="1354" spans="1:5" ht="30" customHeight="1" x14ac:dyDescent="0.2">
      <c r="A1354" s="474">
        <v>43058</v>
      </c>
      <c r="B1354" s="475" t="s">
        <v>21712</v>
      </c>
      <c r="C1354" s="476" t="s">
        <v>8740</v>
      </c>
      <c r="D1354" s="477">
        <v>104.36</v>
      </c>
      <c r="E1354" s="478"/>
    </row>
    <row r="1355" spans="1:5" ht="30" customHeight="1" x14ac:dyDescent="0.2">
      <c r="A1355" s="474">
        <v>43057</v>
      </c>
      <c r="B1355" s="475" t="s">
        <v>21713</v>
      </c>
      <c r="C1355" s="476" t="s">
        <v>8740</v>
      </c>
      <c r="D1355" s="477">
        <v>71.97</v>
      </c>
      <c r="E1355" s="478"/>
    </row>
    <row r="1356" spans="1:5" ht="30" customHeight="1" x14ac:dyDescent="0.2">
      <c r="A1356" s="474">
        <v>43059</v>
      </c>
      <c r="B1356" s="475" t="s">
        <v>21714</v>
      </c>
      <c r="C1356" s="476" t="s">
        <v>8740</v>
      </c>
      <c r="D1356" s="477">
        <v>45.46</v>
      </c>
      <c r="E1356" s="478"/>
    </row>
    <row r="1357" spans="1:5" ht="30" customHeight="1" x14ac:dyDescent="0.25">
      <c r="A1357" s="474">
        <v>43060</v>
      </c>
      <c r="B1357" s="475" t="s">
        <v>21715</v>
      </c>
      <c r="C1357" s="476" t="s">
        <v>17835</v>
      </c>
      <c r="D1357" s="477">
        <v>850.33</v>
      </c>
      <c r="E1357" s="475" t="s">
        <v>20424</v>
      </c>
    </row>
    <row r="1358" spans="1:5" ht="30" customHeight="1" x14ac:dyDescent="0.2">
      <c r="A1358" s="474">
        <v>43064</v>
      </c>
      <c r="B1358" s="475" t="s">
        <v>21716</v>
      </c>
      <c r="C1358" s="476" t="s">
        <v>8808</v>
      </c>
      <c r="D1358" s="477">
        <v>19.98</v>
      </c>
      <c r="E1358" s="478"/>
    </row>
    <row r="1359" spans="1:5" ht="30" customHeight="1" x14ac:dyDescent="0.2">
      <c r="A1359" s="474">
        <v>43065</v>
      </c>
      <c r="B1359" s="475" t="s">
        <v>21717</v>
      </c>
      <c r="C1359" s="476" t="s">
        <v>8808</v>
      </c>
      <c r="D1359" s="477">
        <v>23.77</v>
      </c>
      <c r="E1359" s="478"/>
    </row>
    <row r="1360" spans="1:5" ht="30" customHeight="1" x14ac:dyDescent="0.2">
      <c r="A1360" s="474">
        <v>43066</v>
      </c>
      <c r="B1360" s="475" t="s">
        <v>21718</v>
      </c>
      <c r="C1360" s="476" t="s">
        <v>8808</v>
      </c>
      <c r="D1360" s="477">
        <v>31.96</v>
      </c>
      <c r="E1360" s="478"/>
    </row>
    <row r="1361" spans="1:5" ht="30" customHeight="1" x14ac:dyDescent="0.2">
      <c r="A1361" s="474">
        <v>43067</v>
      </c>
      <c r="B1361" s="475" t="s">
        <v>21719</v>
      </c>
      <c r="C1361" s="476" t="s">
        <v>8808</v>
      </c>
      <c r="D1361" s="477">
        <v>82.39</v>
      </c>
      <c r="E1361" s="478"/>
    </row>
    <row r="1362" spans="1:5" ht="30" customHeight="1" x14ac:dyDescent="0.25">
      <c r="A1362" s="474">
        <v>43063</v>
      </c>
      <c r="B1362" s="479" t="s">
        <v>21720</v>
      </c>
      <c r="C1362" s="476" t="s">
        <v>8808</v>
      </c>
      <c r="D1362" s="477">
        <v>112.4</v>
      </c>
      <c r="E1362" s="480"/>
    </row>
    <row r="1363" spans="1:5" ht="30" customHeight="1" x14ac:dyDescent="0.2">
      <c r="A1363" s="474">
        <v>43068</v>
      </c>
      <c r="B1363" s="475" t="s">
        <v>21721</v>
      </c>
      <c r="C1363" s="476" t="s">
        <v>8808</v>
      </c>
      <c r="D1363" s="477">
        <v>80.95</v>
      </c>
      <c r="E1363" s="478"/>
    </row>
    <row r="1364" spans="1:5" ht="30" customHeight="1" x14ac:dyDescent="0.25">
      <c r="A1364" s="474">
        <v>43069</v>
      </c>
      <c r="B1364" s="475" t="s">
        <v>21722</v>
      </c>
      <c r="C1364" s="476" t="s">
        <v>8808</v>
      </c>
      <c r="D1364" s="477">
        <v>153.38999999999999</v>
      </c>
      <c r="E1364" s="475" t="s">
        <v>20424</v>
      </c>
    </row>
    <row r="1365" spans="1:5" ht="30" customHeight="1" x14ac:dyDescent="0.25">
      <c r="A1365" s="474">
        <v>43071</v>
      </c>
      <c r="B1365" s="479" t="s">
        <v>21723</v>
      </c>
      <c r="C1365" s="476" t="s">
        <v>8740</v>
      </c>
      <c r="D1365" s="477">
        <v>334.74</v>
      </c>
      <c r="E1365" s="475" t="s">
        <v>20424</v>
      </c>
    </row>
    <row r="1366" spans="1:5" ht="30" customHeight="1" x14ac:dyDescent="0.2">
      <c r="A1366" s="474">
        <v>43078</v>
      </c>
      <c r="B1366" s="475" t="s">
        <v>21724</v>
      </c>
      <c r="C1366" s="476" t="s">
        <v>8808</v>
      </c>
      <c r="D1366" s="477">
        <v>87.69</v>
      </c>
      <c r="E1366" s="478"/>
    </row>
    <row r="1367" spans="1:5" ht="30" customHeight="1" x14ac:dyDescent="0.2">
      <c r="A1367" s="474">
        <v>43079</v>
      </c>
      <c r="B1367" s="475" t="s">
        <v>21725</v>
      </c>
      <c r="C1367" s="476" t="s">
        <v>8808</v>
      </c>
      <c r="D1367" s="477">
        <v>91.54</v>
      </c>
      <c r="E1367" s="478"/>
    </row>
    <row r="1368" spans="1:5" ht="30" customHeight="1" x14ac:dyDescent="0.25">
      <c r="A1368" s="474">
        <v>43080</v>
      </c>
      <c r="B1368" s="475" t="s">
        <v>21726</v>
      </c>
      <c r="C1368" s="476" t="s">
        <v>8808</v>
      </c>
      <c r="D1368" s="477">
        <v>78.94</v>
      </c>
      <c r="E1368" s="475" t="s">
        <v>20424</v>
      </c>
    </row>
    <row r="1369" spans="1:5" ht="30" customHeight="1" x14ac:dyDescent="0.2">
      <c r="A1369" s="474">
        <v>43081</v>
      </c>
      <c r="B1369" s="475" t="s">
        <v>21727</v>
      </c>
      <c r="C1369" s="476" t="s">
        <v>8808</v>
      </c>
      <c r="D1369" s="477">
        <v>101.33</v>
      </c>
      <c r="E1369" s="478"/>
    </row>
    <row r="1370" spans="1:5" ht="30" customHeight="1" x14ac:dyDescent="0.2">
      <c r="A1370" s="474">
        <v>43085</v>
      </c>
      <c r="B1370" s="475" t="s">
        <v>21728</v>
      </c>
      <c r="C1370" s="476" t="s">
        <v>8808</v>
      </c>
      <c r="D1370" s="477">
        <v>179.64</v>
      </c>
      <c r="E1370" s="478"/>
    </row>
    <row r="1371" spans="1:5" ht="30" customHeight="1" x14ac:dyDescent="0.25">
      <c r="A1371" s="474">
        <v>43083</v>
      </c>
      <c r="B1371" s="479" t="s">
        <v>21729</v>
      </c>
      <c r="C1371" s="476" t="s">
        <v>8808</v>
      </c>
      <c r="D1371" s="477">
        <v>86.61</v>
      </c>
      <c r="E1371" s="480"/>
    </row>
    <row r="1372" spans="1:5" ht="30" customHeight="1" x14ac:dyDescent="0.25">
      <c r="A1372" s="474">
        <v>43084</v>
      </c>
      <c r="B1372" s="479" t="s">
        <v>21730</v>
      </c>
      <c r="C1372" s="476" t="s">
        <v>8808</v>
      </c>
      <c r="D1372" s="477">
        <v>65.510000000000005</v>
      </c>
      <c r="E1372" s="480"/>
    </row>
    <row r="1373" spans="1:5" ht="30" customHeight="1" x14ac:dyDescent="0.25">
      <c r="A1373" s="474">
        <v>43086</v>
      </c>
      <c r="B1373" s="475" t="s">
        <v>21731</v>
      </c>
      <c r="C1373" s="476" t="s">
        <v>17835</v>
      </c>
      <c r="D1373" s="477">
        <v>261.54000000000002</v>
      </c>
      <c r="E1373" s="475" t="s">
        <v>20424</v>
      </c>
    </row>
    <row r="1374" spans="1:5" ht="30" customHeight="1" x14ac:dyDescent="0.25">
      <c r="A1374" s="474">
        <v>43087</v>
      </c>
      <c r="B1374" s="475" t="s">
        <v>21732</v>
      </c>
      <c r="C1374" s="476" t="s">
        <v>17835</v>
      </c>
      <c r="D1374" s="477">
        <v>579.42999999999995</v>
      </c>
      <c r="E1374" s="475" t="s">
        <v>20424</v>
      </c>
    </row>
    <row r="1375" spans="1:5" ht="30" customHeight="1" x14ac:dyDescent="0.25">
      <c r="A1375" s="474">
        <v>43089</v>
      </c>
      <c r="B1375" s="479" t="s">
        <v>21733</v>
      </c>
      <c r="C1375" s="476" t="s">
        <v>8780</v>
      </c>
      <c r="D1375" s="477">
        <v>44.83</v>
      </c>
      <c r="E1375" s="480"/>
    </row>
    <row r="1376" spans="1:5" ht="30" customHeight="1" x14ac:dyDescent="0.2">
      <c r="A1376" s="474">
        <v>43090</v>
      </c>
      <c r="B1376" s="475" t="s">
        <v>21734</v>
      </c>
      <c r="C1376" s="476" t="s">
        <v>8780</v>
      </c>
      <c r="D1376" s="477">
        <v>32.97</v>
      </c>
      <c r="E1376" s="478"/>
    </row>
    <row r="1377" spans="1:5" ht="30" customHeight="1" x14ac:dyDescent="0.25">
      <c r="A1377" s="474">
        <v>43088</v>
      </c>
      <c r="B1377" s="479" t="s">
        <v>21735</v>
      </c>
      <c r="C1377" s="476" t="s">
        <v>8808</v>
      </c>
      <c r="D1377" s="477">
        <v>22.99</v>
      </c>
      <c r="E1377" s="475" t="s">
        <v>20424</v>
      </c>
    </row>
    <row r="1378" spans="1:5" ht="30" customHeight="1" x14ac:dyDescent="0.25">
      <c r="A1378" s="474">
        <v>43091</v>
      </c>
      <c r="B1378" s="475" t="s">
        <v>21736</v>
      </c>
      <c r="C1378" s="476" t="s">
        <v>17835</v>
      </c>
      <c r="D1378" s="477">
        <v>392.61</v>
      </c>
      <c r="E1378" s="475" t="s">
        <v>20424</v>
      </c>
    </row>
    <row r="1379" spans="1:5" ht="30" customHeight="1" x14ac:dyDescent="0.25">
      <c r="A1379" s="474">
        <v>43092</v>
      </c>
      <c r="B1379" s="479" t="s">
        <v>21737</v>
      </c>
      <c r="C1379" s="476" t="s">
        <v>21040</v>
      </c>
      <c r="D1379" s="477">
        <v>25.7</v>
      </c>
      <c r="E1379" s="480"/>
    </row>
    <row r="1380" spans="1:5" ht="30" customHeight="1" x14ac:dyDescent="0.25">
      <c r="A1380" s="474">
        <v>43093</v>
      </c>
      <c r="B1380" s="479" t="s">
        <v>21738</v>
      </c>
      <c r="C1380" s="476" t="s">
        <v>21040</v>
      </c>
      <c r="D1380" s="477">
        <v>34.79</v>
      </c>
      <c r="E1380" s="480"/>
    </row>
    <row r="1381" spans="1:5" ht="30" customHeight="1" x14ac:dyDescent="0.25">
      <c r="A1381" s="474">
        <v>43094</v>
      </c>
      <c r="B1381" s="479" t="s">
        <v>21739</v>
      </c>
      <c r="C1381" s="476" t="s">
        <v>8808</v>
      </c>
      <c r="D1381" s="477">
        <v>320.83</v>
      </c>
      <c r="E1381" s="475" t="s">
        <v>20424</v>
      </c>
    </row>
    <row r="1382" spans="1:5" ht="30" customHeight="1" x14ac:dyDescent="0.25">
      <c r="A1382" s="474">
        <v>43095</v>
      </c>
      <c r="B1382" s="479" t="s">
        <v>21740</v>
      </c>
      <c r="C1382" s="476" t="s">
        <v>8808</v>
      </c>
      <c r="D1382" s="477">
        <v>495.4</v>
      </c>
      <c r="E1382" s="475" t="s">
        <v>20424</v>
      </c>
    </row>
    <row r="1383" spans="1:5" ht="30" customHeight="1" x14ac:dyDescent="0.2">
      <c r="A1383" s="474">
        <v>43096</v>
      </c>
      <c r="B1383" s="475" t="s">
        <v>21741</v>
      </c>
      <c r="C1383" s="476" t="s">
        <v>8808</v>
      </c>
      <c r="D1383" s="477">
        <v>593.75</v>
      </c>
      <c r="E1383" s="478"/>
    </row>
    <row r="1384" spans="1:5" ht="30" customHeight="1" x14ac:dyDescent="0.2">
      <c r="A1384" s="474">
        <v>43098</v>
      </c>
      <c r="B1384" s="475" t="s">
        <v>21742</v>
      </c>
      <c r="C1384" s="476" t="s">
        <v>8808</v>
      </c>
      <c r="D1384" s="477">
        <v>18.91</v>
      </c>
      <c r="E1384" s="478"/>
    </row>
    <row r="1385" spans="1:5" ht="30" customHeight="1" x14ac:dyDescent="0.2">
      <c r="A1385" s="474">
        <v>43097</v>
      </c>
      <c r="B1385" s="475" t="s">
        <v>21743</v>
      </c>
      <c r="C1385" s="476" t="s">
        <v>8808</v>
      </c>
      <c r="D1385" s="477">
        <v>45.07</v>
      </c>
      <c r="E1385" s="478"/>
    </row>
    <row r="1386" spans="1:5" ht="30" customHeight="1" x14ac:dyDescent="0.2">
      <c r="A1386" s="474">
        <v>43100</v>
      </c>
      <c r="B1386" s="475" t="s">
        <v>21744</v>
      </c>
      <c r="C1386" s="476" t="s">
        <v>8808</v>
      </c>
      <c r="D1386" s="477">
        <v>45.09</v>
      </c>
      <c r="E1386" s="478"/>
    </row>
    <row r="1387" spans="1:5" ht="30" customHeight="1" x14ac:dyDescent="0.2">
      <c r="A1387" s="474">
        <v>43101</v>
      </c>
      <c r="B1387" s="475" t="s">
        <v>21745</v>
      </c>
      <c r="C1387" s="476" t="s">
        <v>8808</v>
      </c>
      <c r="D1387" s="477">
        <v>7.36</v>
      </c>
      <c r="E1387" s="478"/>
    </row>
    <row r="1388" spans="1:5" ht="30" customHeight="1" x14ac:dyDescent="0.2">
      <c r="A1388" s="474">
        <v>43102</v>
      </c>
      <c r="B1388" s="475" t="s">
        <v>21746</v>
      </c>
      <c r="C1388" s="476" t="s">
        <v>8808</v>
      </c>
      <c r="D1388" s="477">
        <v>8.6300000000000008</v>
      </c>
      <c r="E1388" s="478"/>
    </row>
    <row r="1389" spans="1:5" ht="30" customHeight="1" x14ac:dyDescent="0.25">
      <c r="A1389" s="474">
        <v>42614</v>
      </c>
      <c r="B1389" s="475" t="s">
        <v>21747</v>
      </c>
      <c r="C1389" s="476" t="s">
        <v>8808</v>
      </c>
      <c r="D1389" s="477">
        <v>207.53</v>
      </c>
      <c r="E1389" s="475" t="s">
        <v>20424</v>
      </c>
    </row>
    <row r="1390" spans="1:5" ht="30" customHeight="1" x14ac:dyDescent="0.25">
      <c r="A1390" s="474">
        <v>43104</v>
      </c>
      <c r="B1390" s="479" t="s">
        <v>21748</v>
      </c>
      <c r="C1390" s="476" t="s">
        <v>8808</v>
      </c>
      <c r="D1390" s="477">
        <v>12.27</v>
      </c>
      <c r="E1390" s="480"/>
    </row>
    <row r="1391" spans="1:5" ht="30" customHeight="1" x14ac:dyDescent="0.25">
      <c r="A1391" s="474">
        <v>43105</v>
      </c>
      <c r="B1391" s="475" t="s">
        <v>21749</v>
      </c>
      <c r="C1391" s="476" t="s">
        <v>8740</v>
      </c>
      <c r="D1391" s="477">
        <v>361.13</v>
      </c>
      <c r="E1391" s="475" t="s">
        <v>20424</v>
      </c>
    </row>
    <row r="1392" spans="1:5" ht="30" customHeight="1" x14ac:dyDescent="0.25">
      <c r="A1392" s="474">
        <v>43106</v>
      </c>
      <c r="B1392" s="475" t="s">
        <v>21750</v>
      </c>
      <c r="C1392" s="476" t="s">
        <v>8740</v>
      </c>
      <c r="D1392" s="477">
        <v>192</v>
      </c>
      <c r="E1392" s="475" t="s">
        <v>20424</v>
      </c>
    </row>
    <row r="1393" spans="1:5" ht="30" customHeight="1" x14ac:dyDescent="0.2">
      <c r="A1393" s="474">
        <v>43111</v>
      </c>
      <c r="B1393" s="475" t="s">
        <v>21751</v>
      </c>
      <c r="C1393" s="476" t="s">
        <v>8808</v>
      </c>
      <c r="D1393" s="477">
        <v>3.95</v>
      </c>
      <c r="E1393" s="478"/>
    </row>
    <row r="1394" spans="1:5" ht="30" customHeight="1" x14ac:dyDescent="0.25">
      <c r="A1394" s="474">
        <v>41578</v>
      </c>
      <c r="B1394" s="479" t="s">
        <v>21752</v>
      </c>
      <c r="C1394" s="476" t="s">
        <v>20252</v>
      </c>
      <c r="D1394" s="477">
        <v>916.05</v>
      </c>
      <c r="E1394" s="480"/>
    </row>
    <row r="1395" spans="1:5" ht="30" customHeight="1" x14ac:dyDescent="0.25">
      <c r="A1395" s="474">
        <v>42511</v>
      </c>
      <c r="B1395" s="479" t="s">
        <v>21753</v>
      </c>
      <c r="C1395" s="476" t="s">
        <v>20252</v>
      </c>
      <c r="D1395" s="477">
        <v>864.2</v>
      </c>
      <c r="E1395" s="480"/>
    </row>
    <row r="1396" spans="1:5" ht="30" customHeight="1" x14ac:dyDescent="0.2">
      <c r="A1396" s="474">
        <v>41579</v>
      </c>
      <c r="B1396" s="475" t="s">
        <v>21754</v>
      </c>
      <c r="C1396" s="476" t="s">
        <v>20252</v>
      </c>
      <c r="D1396" s="477">
        <v>540.12</v>
      </c>
      <c r="E1396" s="478"/>
    </row>
    <row r="1397" spans="1:5" ht="30" customHeight="1" x14ac:dyDescent="0.25">
      <c r="A1397" s="474">
        <v>41494</v>
      </c>
      <c r="B1397" s="479" t="s">
        <v>21755</v>
      </c>
      <c r="C1397" s="476" t="s">
        <v>20252</v>
      </c>
      <c r="D1397" s="477">
        <v>1155.74</v>
      </c>
      <c r="E1397" s="480"/>
    </row>
    <row r="1398" spans="1:5" ht="30" customHeight="1" x14ac:dyDescent="0.25">
      <c r="A1398" s="474">
        <v>41678</v>
      </c>
      <c r="B1398" s="479" t="s">
        <v>21756</v>
      </c>
      <c r="C1398" s="476" t="s">
        <v>20252</v>
      </c>
      <c r="D1398" s="477">
        <v>820.98</v>
      </c>
      <c r="E1398" s="480"/>
    </row>
    <row r="1399" spans="1:5" ht="30" customHeight="1" x14ac:dyDescent="0.25">
      <c r="A1399" s="474">
        <v>41455</v>
      </c>
      <c r="B1399" s="479" t="s">
        <v>21757</v>
      </c>
      <c r="C1399" s="476" t="s">
        <v>20252</v>
      </c>
      <c r="D1399" s="477">
        <v>1795.53</v>
      </c>
      <c r="E1399" s="480"/>
    </row>
    <row r="1400" spans="1:5" ht="30" customHeight="1" x14ac:dyDescent="0.25">
      <c r="A1400" s="474">
        <v>41456</v>
      </c>
      <c r="B1400" s="479" t="s">
        <v>21758</v>
      </c>
      <c r="C1400" s="476" t="s">
        <v>20252</v>
      </c>
      <c r="D1400" s="477">
        <v>2786.17</v>
      </c>
      <c r="E1400" s="480"/>
    </row>
    <row r="1401" spans="1:5" ht="30" customHeight="1" x14ac:dyDescent="0.25">
      <c r="A1401" s="474">
        <v>41580</v>
      </c>
      <c r="B1401" s="479" t="s">
        <v>21759</v>
      </c>
      <c r="C1401" s="476" t="s">
        <v>20252</v>
      </c>
      <c r="D1401" s="477">
        <v>928.15</v>
      </c>
      <c r="E1401" s="480"/>
    </row>
    <row r="1402" spans="1:5" ht="30" customHeight="1" x14ac:dyDescent="0.2">
      <c r="A1402" s="474">
        <v>41454</v>
      </c>
      <c r="B1402" s="475" t="s">
        <v>21760</v>
      </c>
      <c r="C1402" s="476" t="s">
        <v>20252</v>
      </c>
      <c r="D1402" s="477">
        <v>528.89</v>
      </c>
      <c r="E1402" s="478"/>
    </row>
    <row r="1403" spans="1:5" ht="30" customHeight="1" x14ac:dyDescent="0.25">
      <c r="A1403" s="474">
        <v>41498</v>
      </c>
      <c r="B1403" s="479" t="s">
        <v>21761</v>
      </c>
      <c r="C1403" s="476" t="s">
        <v>8780</v>
      </c>
      <c r="D1403" s="477">
        <v>553.52</v>
      </c>
      <c r="E1403" s="480"/>
    </row>
    <row r="1404" spans="1:5" ht="30" customHeight="1" x14ac:dyDescent="0.25">
      <c r="A1404" s="474">
        <v>41531</v>
      </c>
      <c r="B1404" s="479" t="s">
        <v>21762</v>
      </c>
      <c r="C1404" s="476" t="s">
        <v>8780</v>
      </c>
      <c r="D1404" s="477">
        <v>488.76</v>
      </c>
      <c r="E1404" s="480"/>
    </row>
    <row r="1405" spans="1:5" ht="30" customHeight="1" x14ac:dyDescent="0.2">
      <c r="A1405" s="474">
        <v>41557</v>
      </c>
      <c r="B1405" s="475" t="s">
        <v>21763</v>
      </c>
      <c r="C1405" s="476" t="s">
        <v>8808</v>
      </c>
      <c r="D1405" s="477">
        <v>174.13</v>
      </c>
      <c r="E1405" s="478"/>
    </row>
    <row r="1406" spans="1:5" ht="30" customHeight="1" x14ac:dyDescent="0.25">
      <c r="A1406" s="474">
        <v>41506</v>
      </c>
      <c r="B1406" s="479" t="s">
        <v>21764</v>
      </c>
      <c r="C1406" s="476" t="s">
        <v>8780</v>
      </c>
      <c r="D1406" s="477">
        <v>49.97</v>
      </c>
      <c r="E1406" s="480"/>
    </row>
    <row r="1407" spans="1:5" ht="30" customHeight="1" x14ac:dyDescent="0.25">
      <c r="A1407" s="474">
        <v>41505</v>
      </c>
      <c r="B1407" s="479" t="s">
        <v>21765</v>
      </c>
      <c r="C1407" s="476" t="s">
        <v>8780</v>
      </c>
      <c r="D1407" s="477">
        <v>103.92</v>
      </c>
      <c r="E1407" s="480"/>
    </row>
    <row r="1408" spans="1:5" ht="30" customHeight="1" x14ac:dyDescent="0.25">
      <c r="A1408" s="474">
        <v>41528</v>
      </c>
      <c r="B1408" s="479" t="s">
        <v>21766</v>
      </c>
      <c r="C1408" s="476" t="s">
        <v>8780</v>
      </c>
      <c r="D1408" s="477">
        <v>252.02</v>
      </c>
      <c r="E1408" s="480"/>
    </row>
    <row r="1409" spans="1:5" ht="30" customHeight="1" x14ac:dyDescent="0.2">
      <c r="A1409" s="474">
        <v>41546</v>
      </c>
      <c r="B1409" s="475" t="s">
        <v>21767</v>
      </c>
      <c r="C1409" s="476" t="s">
        <v>8904</v>
      </c>
      <c r="D1409" s="477">
        <v>256.48</v>
      </c>
      <c r="E1409" s="478"/>
    </row>
    <row r="1410" spans="1:5" ht="30" customHeight="1" x14ac:dyDescent="0.2">
      <c r="A1410" s="474">
        <v>41545</v>
      </c>
      <c r="B1410" s="475" t="s">
        <v>21768</v>
      </c>
      <c r="C1410" s="476" t="s">
        <v>8904</v>
      </c>
      <c r="D1410" s="477">
        <v>218.97</v>
      </c>
      <c r="E1410" s="478"/>
    </row>
    <row r="1411" spans="1:5" ht="30" customHeight="1" x14ac:dyDescent="0.2">
      <c r="A1411" s="474">
        <v>41547</v>
      </c>
      <c r="B1411" s="475" t="s">
        <v>21769</v>
      </c>
      <c r="C1411" s="476" t="s">
        <v>8904</v>
      </c>
      <c r="D1411" s="477">
        <v>213.77</v>
      </c>
      <c r="E1411" s="478"/>
    </row>
    <row r="1412" spans="1:5" ht="30" customHeight="1" x14ac:dyDescent="0.2">
      <c r="A1412" s="474">
        <v>41497</v>
      </c>
      <c r="B1412" s="475" t="s">
        <v>21770</v>
      </c>
      <c r="C1412" s="476" t="s">
        <v>17835</v>
      </c>
      <c r="D1412" s="477">
        <v>2476.6</v>
      </c>
      <c r="E1412" s="478"/>
    </row>
    <row r="1413" spans="1:5" ht="30" customHeight="1" x14ac:dyDescent="0.2">
      <c r="A1413" s="474">
        <v>41495</v>
      </c>
      <c r="B1413" s="475" t="s">
        <v>21771</v>
      </c>
      <c r="C1413" s="476" t="s">
        <v>17835</v>
      </c>
      <c r="D1413" s="477">
        <v>681.06</v>
      </c>
      <c r="E1413" s="478"/>
    </row>
    <row r="1414" spans="1:5" ht="30" customHeight="1" x14ac:dyDescent="0.2">
      <c r="A1414" s="474">
        <v>41496</v>
      </c>
      <c r="B1414" s="475" t="s">
        <v>21772</v>
      </c>
      <c r="C1414" s="476" t="s">
        <v>17835</v>
      </c>
      <c r="D1414" s="477">
        <v>1134.26</v>
      </c>
      <c r="E1414" s="478"/>
    </row>
    <row r="1415" spans="1:5" ht="30" customHeight="1" x14ac:dyDescent="0.2">
      <c r="A1415" s="474">
        <v>41544</v>
      </c>
      <c r="B1415" s="475" t="s">
        <v>21773</v>
      </c>
      <c r="C1415" s="476" t="s">
        <v>8904</v>
      </c>
      <c r="D1415" s="477">
        <v>419.89</v>
      </c>
      <c r="E1415" s="478"/>
    </row>
    <row r="1416" spans="1:5" ht="30" customHeight="1" x14ac:dyDescent="0.2">
      <c r="A1416" s="474">
        <v>41500</v>
      </c>
      <c r="B1416" s="475" t="s">
        <v>21774</v>
      </c>
      <c r="C1416" s="476" t="s">
        <v>8780</v>
      </c>
      <c r="D1416" s="477">
        <v>248.25</v>
      </c>
      <c r="E1416" s="478"/>
    </row>
    <row r="1417" spans="1:5" ht="30" customHeight="1" x14ac:dyDescent="0.25">
      <c r="A1417" s="474">
        <v>41501</v>
      </c>
      <c r="B1417" s="479" t="s">
        <v>21775</v>
      </c>
      <c r="C1417" s="476" t="s">
        <v>8808</v>
      </c>
      <c r="D1417" s="477">
        <v>44.17</v>
      </c>
      <c r="E1417" s="480"/>
    </row>
    <row r="1418" spans="1:5" ht="30" customHeight="1" x14ac:dyDescent="0.25">
      <c r="A1418" s="474">
        <v>41499</v>
      </c>
      <c r="B1418" s="479" t="s">
        <v>21776</v>
      </c>
      <c r="C1418" s="476" t="s">
        <v>8808</v>
      </c>
      <c r="D1418" s="477">
        <v>365.38</v>
      </c>
      <c r="E1418" s="480"/>
    </row>
    <row r="1419" spans="1:5" ht="30" customHeight="1" x14ac:dyDescent="0.25">
      <c r="A1419" s="474">
        <v>41503</v>
      </c>
      <c r="B1419" s="479" t="s">
        <v>21777</v>
      </c>
      <c r="C1419" s="476" t="s">
        <v>8808</v>
      </c>
      <c r="D1419" s="477">
        <v>493.3</v>
      </c>
      <c r="E1419" s="480"/>
    </row>
    <row r="1420" spans="1:5" ht="30" customHeight="1" x14ac:dyDescent="0.25">
      <c r="A1420" s="474">
        <v>41530</v>
      </c>
      <c r="B1420" s="479" t="s">
        <v>21778</v>
      </c>
      <c r="C1420" s="476" t="s">
        <v>8780</v>
      </c>
      <c r="D1420" s="477">
        <v>389.08</v>
      </c>
      <c r="E1420" s="480"/>
    </row>
    <row r="1421" spans="1:5" ht="30" customHeight="1" x14ac:dyDescent="0.2">
      <c r="A1421" s="474">
        <v>41527</v>
      </c>
      <c r="B1421" s="475" t="s">
        <v>21779</v>
      </c>
      <c r="C1421" s="476" t="s">
        <v>17835</v>
      </c>
      <c r="D1421" s="477">
        <v>1934.48</v>
      </c>
      <c r="E1421" s="478"/>
    </row>
    <row r="1422" spans="1:5" ht="30" customHeight="1" x14ac:dyDescent="0.25">
      <c r="A1422" s="474">
        <v>41529</v>
      </c>
      <c r="B1422" s="479" t="s">
        <v>21780</v>
      </c>
      <c r="C1422" s="476" t="s">
        <v>17835</v>
      </c>
      <c r="D1422" s="477">
        <v>24694.63</v>
      </c>
      <c r="E1422" s="480"/>
    </row>
    <row r="1423" spans="1:5" ht="30" customHeight="1" x14ac:dyDescent="0.2">
      <c r="A1423" s="474">
        <v>41555</v>
      </c>
      <c r="B1423" s="475" t="s">
        <v>21781</v>
      </c>
      <c r="C1423" s="476" t="s">
        <v>17835</v>
      </c>
      <c r="D1423" s="477">
        <v>6020.63</v>
      </c>
      <c r="E1423" s="478"/>
    </row>
    <row r="1424" spans="1:5" ht="30" customHeight="1" x14ac:dyDescent="0.25">
      <c r="A1424" s="474">
        <v>100883</v>
      </c>
      <c r="B1424" s="479" t="s">
        <v>21782</v>
      </c>
      <c r="C1424" s="476" t="s">
        <v>8808</v>
      </c>
      <c r="D1424" s="477">
        <v>202.61</v>
      </c>
      <c r="E1424" s="480"/>
    </row>
    <row r="1425" spans="1:5" ht="30" customHeight="1" x14ac:dyDescent="0.25">
      <c r="A1425" s="474">
        <v>100882</v>
      </c>
      <c r="B1425" s="479" t="s">
        <v>21783</v>
      </c>
      <c r="C1425" s="476" t="s">
        <v>8808</v>
      </c>
      <c r="D1425" s="477">
        <v>161.97</v>
      </c>
      <c r="E1425" s="480"/>
    </row>
    <row r="1426" spans="1:5" ht="30" customHeight="1" x14ac:dyDescent="0.2">
      <c r="A1426" s="474">
        <v>100390</v>
      </c>
      <c r="B1426" s="475" t="s">
        <v>21784</v>
      </c>
      <c r="C1426" s="476" t="s">
        <v>21785</v>
      </c>
      <c r="D1426" s="477">
        <v>0</v>
      </c>
      <c r="E1426" s="478"/>
    </row>
  </sheetData>
  <mergeCells count="1">
    <mergeCell ref="A1:F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261E-64BF-42AE-A9D6-95331B175C59}">
  <dimension ref="A1:P90"/>
  <sheetViews>
    <sheetView showGridLines="0" view="pageBreakPreview" topLeftCell="A80" zoomScaleNormal="100" zoomScaleSheetLayoutView="100" workbookViewId="0">
      <selection activeCell="B72" sqref="B72:C84"/>
    </sheetView>
  </sheetViews>
  <sheetFormatPr defaultColWidth="8.85546875" defaultRowHeight="15.75" x14ac:dyDescent="0.25"/>
  <cols>
    <col min="1" max="1" width="1.7109375" style="181" customWidth="1"/>
    <col min="2" max="2" width="14.85546875" style="18" customWidth="1"/>
    <col min="3" max="3" width="10.28515625" style="181" customWidth="1"/>
    <col min="4" max="4" width="8.7109375" style="181" customWidth="1"/>
    <col min="5" max="5" width="9.85546875" style="181" customWidth="1"/>
    <col min="6" max="6" width="9.7109375" style="181" customWidth="1"/>
    <col min="7" max="7" width="11.7109375" style="181" customWidth="1"/>
    <col min="8" max="8" width="10.42578125" style="181" customWidth="1"/>
    <col min="9" max="9" width="9.140625" style="181" customWidth="1"/>
    <col min="10" max="10" width="3.5703125" style="181" customWidth="1"/>
    <col min="11" max="11" width="9" style="181" bestFit="1" customWidth="1"/>
    <col min="12" max="12" width="16.140625" style="304" bestFit="1" customWidth="1"/>
    <col min="13" max="13" width="13.42578125" style="181" bestFit="1" customWidth="1"/>
    <col min="14" max="14" width="9.5703125" style="304" bestFit="1" customWidth="1"/>
    <col min="15" max="15" width="13.42578125" style="304" bestFit="1" customWidth="1"/>
    <col min="16" max="16" width="20" style="181" customWidth="1"/>
    <col min="17" max="17" width="1.7109375" style="181" customWidth="1"/>
    <col min="18" max="16384" width="8.85546875" style="181"/>
  </cols>
  <sheetData>
    <row r="1" spans="1:16" ht="5.0999999999999996" customHeight="1" thickBot="1" x14ac:dyDescent="0.35">
      <c r="A1" s="1"/>
      <c r="B1" s="183"/>
      <c r="C1" s="3"/>
      <c r="D1" s="3"/>
      <c r="E1" s="2"/>
      <c r="F1" s="2"/>
      <c r="G1" s="2"/>
      <c r="H1" s="2"/>
      <c r="I1" s="2"/>
      <c r="J1" s="4"/>
      <c r="K1" s="5"/>
      <c r="L1" s="5"/>
      <c r="M1" s="5"/>
      <c r="N1" s="5"/>
      <c r="O1" s="5"/>
      <c r="P1" s="6"/>
    </row>
    <row r="2" spans="1:16" ht="9.9499999999999993" customHeight="1" thickTop="1" x14ac:dyDescent="0.3">
      <c r="A2" s="1"/>
      <c r="B2" s="188"/>
      <c r="C2" s="7"/>
      <c r="D2" s="7"/>
      <c r="E2" s="8"/>
      <c r="F2" s="8"/>
      <c r="G2" s="8"/>
      <c r="H2" s="8"/>
      <c r="I2" s="8"/>
      <c r="J2" s="9"/>
      <c r="K2" s="10"/>
      <c r="L2" s="10"/>
      <c r="M2" s="10"/>
      <c r="N2" s="10"/>
      <c r="O2" s="10"/>
      <c r="P2" s="11"/>
    </row>
    <row r="3" spans="1:16" ht="35.1" customHeight="1" x14ac:dyDescent="0.25">
      <c r="A3" s="182"/>
      <c r="B3" s="193"/>
      <c r="C3" s="586" t="s">
        <v>4</v>
      </c>
      <c r="D3" s="586"/>
      <c r="E3" s="586"/>
      <c r="F3" s="586"/>
      <c r="G3" s="586"/>
      <c r="H3" s="586"/>
      <c r="I3" s="586"/>
      <c r="J3" s="586"/>
      <c r="K3" s="587"/>
      <c r="L3" s="587"/>
      <c r="M3" s="587"/>
      <c r="N3" s="588"/>
      <c r="O3" s="588"/>
      <c r="P3" s="12"/>
    </row>
    <row r="4" spans="1:16" ht="20.100000000000001" customHeight="1" x14ac:dyDescent="0.25">
      <c r="A4" s="182"/>
      <c r="B4" s="182"/>
      <c r="C4" s="179" t="s">
        <v>0</v>
      </c>
      <c r="D4" s="180"/>
      <c r="E4" s="13"/>
      <c r="F4" s="13"/>
      <c r="G4" s="13"/>
      <c r="H4" s="13"/>
      <c r="I4" s="13"/>
      <c r="J4" s="13"/>
      <c r="K4" s="13"/>
      <c r="L4" s="13"/>
      <c r="M4" s="534" t="s">
        <v>1</v>
      </c>
      <c r="N4" s="535"/>
      <c r="O4" s="536"/>
      <c r="P4" s="14"/>
    </row>
    <row r="5" spans="1:16" ht="35.1" customHeight="1" x14ac:dyDescent="0.25">
      <c r="A5" s="1"/>
      <c r="B5" s="182"/>
      <c r="C5" s="612" t="s">
        <v>5</v>
      </c>
      <c r="D5" s="613"/>
      <c r="E5" s="613"/>
      <c r="F5" s="613"/>
      <c r="G5" s="613"/>
      <c r="H5" s="613"/>
      <c r="I5" s="613"/>
      <c r="J5" s="613"/>
      <c r="K5" s="613"/>
      <c r="L5" s="613"/>
      <c r="M5" s="594">
        <f>'BDI '!K5</f>
        <v>44624</v>
      </c>
      <c r="N5" s="595"/>
      <c r="O5" s="596"/>
    </row>
    <row r="6" spans="1:16" ht="20.100000000000001" customHeight="1" x14ac:dyDescent="0.25">
      <c r="A6" s="1"/>
      <c r="B6" s="182"/>
      <c r="C6" s="589" t="s">
        <v>2</v>
      </c>
      <c r="D6" s="590"/>
      <c r="E6" s="15"/>
      <c r="F6" s="15"/>
      <c r="G6" s="15"/>
      <c r="H6" s="15"/>
      <c r="I6" s="15"/>
      <c r="J6" s="15"/>
      <c r="K6" s="15"/>
      <c r="L6" s="15"/>
      <c r="M6" s="534" t="s">
        <v>3</v>
      </c>
      <c r="N6" s="535"/>
      <c r="O6" s="536"/>
      <c r="P6" s="16"/>
    </row>
    <row r="7" spans="1:16" ht="35.1" customHeight="1" thickBot="1" x14ac:dyDescent="0.3">
      <c r="A7" s="1"/>
      <c r="B7" s="182"/>
      <c r="C7" s="614" t="s">
        <v>17798</v>
      </c>
      <c r="D7" s="615"/>
      <c r="E7" s="615"/>
      <c r="F7" s="615"/>
      <c r="G7" s="615"/>
      <c r="H7" s="615"/>
      <c r="I7" s="615"/>
      <c r="J7" s="615"/>
      <c r="K7" s="615"/>
      <c r="L7" s="615"/>
      <c r="M7" s="599" t="str">
        <f>'BDI '!K7</f>
        <v>R08-2012-ORÇ-001-PCA</v>
      </c>
      <c r="N7" s="600"/>
      <c r="O7" s="601"/>
      <c r="P7" s="17"/>
    </row>
    <row r="8" spans="1:16" ht="17.25" thickTop="1" thickBot="1" x14ac:dyDescent="0.3">
      <c r="A8" s="14"/>
      <c r="B8" s="620"/>
      <c r="C8" s="620"/>
      <c r="D8" s="620"/>
      <c r="E8" s="620"/>
      <c r="F8" s="620"/>
      <c r="G8" s="620"/>
      <c r="H8" s="620"/>
      <c r="I8" s="620"/>
      <c r="J8" s="620"/>
      <c r="K8" s="620"/>
      <c r="L8" s="620"/>
      <c r="M8" s="620"/>
      <c r="N8" s="620"/>
      <c r="O8" s="620"/>
      <c r="P8" s="620"/>
    </row>
    <row r="9" spans="1:16" ht="30" customHeight="1" x14ac:dyDescent="0.25">
      <c r="A9" s="14"/>
      <c r="B9" s="621" t="s">
        <v>20330</v>
      </c>
      <c r="C9" s="622"/>
      <c r="D9" s="622"/>
      <c r="E9" s="622"/>
      <c r="F9" s="622"/>
      <c r="G9" s="622"/>
      <c r="H9" s="622"/>
      <c r="I9" s="622"/>
      <c r="J9" s="622"/>
      <c r="K9" s="622"/>
      <c r="L9" s="622"/>
      <c r="M9" s="622"/>
      <c r="N9" s="622"/>
      <c r="O9" s="622"/>
      <c r="P9" s="623"/>
    </row>
    <row r="10" spans="1:16" ht="30" customHeight="1" x14ac:dyDescent="0.25">
      <c r="A10" s="14"/>
      <c r="B10" s="426" t="s">
        <v>8737</v>
      </c>
      <c r="C10" s="207" t="s">
        <v>8744</v>
      </c>
      <c r="D10" s="624" t="s">
        <v>8745</v>
      </c>
      <c r="E10" s="625"/>
      <c r="F10" s="625"/>
      <c r="G10" s="625"/>
      <c r="H10" s="625"/>
      <c r="I10" s="625"/>
      <c r="J10" s="625"/>
      <c r="K10" s="208" t="s">
        <v>8746</v>
      </c>
      <c r="L10" s="210" t="s">
        <v>17799</v>
      </c>
      <c r="M10" s="209" t="s">
        <v>20319</v>
      </c>
      <c r="N10" s="209" t="s">
        <v>20320</v>
      </c>
      <c r="O10" s="209" t="s">
        <v>20321</v>
      </c>
      <c r="P10" s="427" t="s">
        <v>20322</v>
      </c>
    </row>
    <row r="11" spans="1:16" ht="20.100000000000001" customHeight="1" x14ac:dyDescent="0.25">
      <c r="A11" s="14"/>
      <c r="B11" s="616" t="s">
        <v>20323</v>
      </c>
      <c r="C11" s="617"/>
      <c r="D11" s="617"/>
      <c r="E11" s="617"/>
      <c r="F11" s="617"/>
      <c r="G11" s="617"/>
      <c r="H11" s="617"/>
      <c r="I11" s="617"/>
      <c r="J11" s="617"/>
      <c r="K11" s="617"/>
      <c r="L11" s="617"/>
      <c r="M11" s="617"/>
      <c r="N11" s="617"/>
      <c r="O11" s="617"/>
      <c r="P11" s="428">
        <f>+SUM(P12:P17)</f>
        <v>7212350.2137303753</v>
      </c>
    </row>
    <row r="12" spans="1:16" ht="95.1" customHeight="1" x14ac:dyDescent="0.25">
      <c r="B12" s="429">
        <v>90091</v>
      </c>
      <c r="C12" s="211" t="s">
        <v>13744</v>
      </c>
      <c r="D12" s="626" t="str">
        <f>IF(C12="IOPES",VLOOKUP(B12,'IOPES_10-21'!$A$12:$G$1259,3,FALSE),IF(C12="SINAPI",VLOOKUP(B12,'SINAPI 01-22 ES - NÃO DESONER.'!$G$6:$L$6678,2,FALSE),IF(C12="SIURB",VLOOKUP(B12,'SIURB JAN-2020 NÃO DESONER.'!$A$2:$D$757,2,FALSE),IF(C12="SICRO",VLOOKUP(B12,Tabela4[],2,FALSE),IF(C12="CPOS",VLOOKUP(B12,'CPOS-178'!$A$7:$F$4097,2,FALSE),IF(C12="PRÓPRIA",VLOOKUP(B12,Tabela42[],2,FALSE),"ERRO"))))))</f>
        <v>ESCAVAÇÃO MECANIZADA DE VALA COM PROF. ATÉ 1,5 M (MÉDIA MONTANTE E JUSANTE/UMA COMPOSIÇÃO POR TRECHO), ESCAVADEIRA (0,8 M3), LARG. DE 1,5 M A 2,5 M, EM SOLO DE 1A CATEGORIA, LOCAIS COM BAIXO NÍVEL DE INTERFERÊNCIA. AF_02/2021</v>
      </c>
      <c r="E12" s="627"/>
      <c r="F12" s="627"/>
      <c r="G12" s="627"/>
      <c r="H12" s="627"/>
      <c r="I12" s="627"/>
      <c r="J12" s="627"/>
      <c r="K12" s="212" t="str">
        <f>IF(C12="IOPES",VLOOKUP(B12,'IOPES_10-21'!$A$12:$G$1259,4,FALSE),IF(C12="SINAPI",VLOOKUP(B12,'SINAPI 01-22 ES - NÃO DESONER.'!$G$6:$L$6678,3,FALSE),IF(C12="SIURB",VLOOKUP(B12,'SIURB JAN-2020 NÃO DESONER.'!$A$2:$D$757,3,FALSE),IF(C12="SICRO",VLOOKUP(B12,Tabela4[],3,FALSE),IF(C12="CPOS",VLOOKUP(B12,'CPOS-178'!$A$7:$F$4097,3,FALSE),IF(C12="PRÓPRIA",VLOOKUP(B12,Tabela42[],3,FALSE),"ERRO"))))))</f>
        <v>M3</v>
      </c>
      <c r="L12" s="212">
        <f>+'MEMORIA DE CALCULO'!W15</f>
        <v>106928</v>
      </c>
      <c r="M12" s="215" t="str">
        <f>IF(C12="IOPES",VLOOKUP(B12,'IOPES_10-21'!$A$12:$G$1259,7,FALSE),IF(C12="SINAPI",VLOOKUP(B12,'SINAPI 01-22 ES - NÃO DESONER.'!$G$6:$L$6678,5,FALSE),IF(C12="SIURB",VLOOKUP(B12,'SIURB JAN-2020 NÃO DESONER.'!$A$2:$D$757,4,FALSE),IF(C12="SICRO",VLOOKUP(B12,Tabela4[],4,FALSE),IF(C12="CPOS",VLOOKUP(B12,'CPOS-178'!$A$7:$F$4097,6,FALSE),IF(C12="PRÓPRIA",VLOOKUP(B12,Tabela42[],4,FALSE),"ERRO"))))))</f>
        <v>5,75</v>
      </c>
      <c r="N12" s="319">
        <f>'BDI '!$G$33</f>
        <v>0.23172712506767756</v>
      </c>
      <c r="O12" s="215">
        <f>+M12*(1+N12)</f>
        <v>7.0824309691391463</v>
      </c>
      <c r="P12" s="430">
        <f>+L12*O12</f>
        <v>757310.17866811063</v>
      </c>
    </row>
    <row r="13" spans="1:16" ht="90" customHeight="1" x14ac:dyDescent="0.25">
      <c r="B13" s="431">
        <v>93364</v>
      </c>
      <c r="C13" s="213" t="s">
        <v>13744</v>
      </c>
      <c r="D13" s="618" t="str">
        <f>IF(C13="IOPES",VLOOKUP(B13,'IOPES_10-21'!$A$12:$G$1259,3,FALSE),IF(C13="SINAPI",VLOOKUP(B13,'SINAPI 01-22 ES - NÃO DESONER.'!$G$6:$L$6678,2,FALSE),IF(C13="SIURB",VLOOKUP(B13,'SIURB JAN-2020 NÃO DESONER.'!$A$2:$D$757,2,FALSE),IF(C13="SICRO",VLOOKUP(B13,Tabela4[],2,FALSE),IF(C13="CPOS",VLOOKUP(B13,'CPOS-178'!$A$7:$F$4097,2,FALSE),IF(C13="PRÓPRIA",VLOOKUP(B13,Tabela42[],2,FALSE),"ERRO"))))))</f>
        <v>REATERRO MECANIZADO DE VALA COM ESCAVADEIRA HIDRÁULICA (CAPACIDADE DA CAÇAMBA: 0,8 M³ / POTÊNCIA: 111 HP), LARGURA DE 1,5 A 2,5 M, PROFUNDIDADE DE 3,0  A 4,5 M, COM SOLO (SEM SUBSTITUIÇÃO) DE 1ª CATEGORIA EM LOCAIS COM ALTO NÍVEL DE INTERFERÊNCIA. AF_04/2016</v>
      </c>
      <c r="E13" s="619"/>
      <c r="F13" s="619"/>
      <c r="G13" s="619"/>
      <c r="H13" s="619"/>
      <c r="I13" s="619"/>
      <c r="J13" s="619"/>
      <c r="K13" s="214" t="str">
        <f>IF(C13="IOPES",VLOOKUP(B13,'IOPES_10-21'!$A$12:$G$1259,4,FALSE),IF(C13="SINAPI",VLOOKUP(B13,'SINAPI 01-22 ES - NÃO DESONER.'!$G$6:$L$6678,3,FALSE),IF(C13="SIURB",VLOOKUP(B13,'SIURB JAN-2020 NÃO DESONER.'!$A$2:$D$757,3,FALSE),IF(C13="SICRO",VLOOKUP(B13,Tabela4[],3,FALSE),IF(C13="CPOS",VLOOKUP(B13,'CPOS-178'!$A$7:$F$4097,3,FALSE),IF(C13="PRÓPRIA",VLOOKUP(B13,Tabela42[],3,FALSE),"ERRO"))))))</f>
        <v>M3</v>
      </c>
      <c r="L13" s="212">
        <f>+'MEMORIA DE CALCULO'!W20</f>
        <v>51772.800000000003</v>
      </c>
      <c r="M13" s="216" t="str">
        <f>IF(C13="IOPES",VLOOKUP(B13,'IOPES_10-21'!$A$12:$G$1259,7,FALSE),IF(C13="SINAPI",VLOOKUP(B13,'SINAPI 01-22 ES - NÃO DESONER.'!$G$6:$L$6678,5,FALSE),IF(C13="SIURB",VLOOKUP(B13,'SIURB JAN-2020 NÃO DESONER.'!$A$2:$D$757,4,FALSE),IF(C13="SICRO",VLOOKUP(B13,Tabela4[],4,FALSE),IF(C13="CPOS",VLOOKUP(B13,'CPOS-178'!$A$7:$F$4097,6,FALSE),IF(C13="PRÓPRIA",VLOOKUP(B13,Tabela42[],4,FALSE),"ERRO"))))))</f>
        <v>11,12</v>
      </c>
      <c r="N13" s="319">
        <f>'BDI '!$G$33</f>
        <v>0.23172712506767756</v>
      </c>
      <c r="O13" s="216">
        <f t="shared" ref="O13:O70" si="0">+M13*(1+N13)</f>
        <v>13.696805630752573</v>
      </c>
      <c r="P13" s="432">
        <f t="shared" ref="P13:P70" si="1">+L13*O13</f>
        <v>709121.97855982685</v>
      </c>
    </row>
    <row r="14" spans="1:16" ht="30" customHeight="1" x14ac:dyDescent="0.25">
      <c r="B14" s="431">
        <v>100574</v>
      </c>
      <c r="C14" s="213" t="s">
        <v>13744</v>
      </c>
      <c r="D14" s="618" t="str">
        <f>IF(C14="IOPES",VLOOKUP(B14,'IOPES_10-21'!$A$12:$G$1259,3,FALSE),IF(C14="SINAPI",VLOOKUP(B14,'SINAPI 01-22 ES - NÃO DESONER.'!$G$6:$L$6678,2,FALSE),IF(C14="SIURB",VLOOKUP(B14,'SIURB JAN-2020 NÃO DESONER.'!$A$2:$D$757,2,FALSE),IF(C14="SICRO",VLOOKUP(B14,Tabela4[],2,FALSE),IF(C14="CPOS",VLOOKUP(B14,'CPOS-178'!$A$7:$F$4097,2,FALSE),IF(C14="PRÓPRIA",VLOOKUP(B14,Tabela42[],2,FALSE),"ERRO"))))))</f>
        <v>ESPALHAMENTO DE MATERIAL COM TRATOR DE ESTEIRAS. AF_11/2019</v>
      </c>
      <c r="E14" s="619"/>
      <c r="F14" s="619"/>
      <c r="G14" s="619"/>
      <c r="H14" s="619"/>
      <c r="I14" s="619"/>
      <c r="J14" s="619"/>
      <c r="K14" s="214" t="str">
        <f>IF(C14="IOPES",VLOOKUP(B14,'IOPES_10-21'!$A$12:$G$1259,4,FALSE),IF(C14="SINAPI",VLOOKUP(B14,'SINAPI 01-22 ES - NÃO DESONER.'!$G$6:$L$6678,3,FALSE),IF(C14="SIURB",VLOOKUP(B14,'SIURB JAN-2020 NÃO DESONER.'!$A$2:$D$757,3,FALSE),IF(C14="SICRO",VLOOKUP(B14,Tabela4[],3,FALSE),IF(C14="CPOS",VLOOKUP(B14,'CPOS-178'!$A$7:$F$4097,3,FALSE),IF(C14="PRÓPRIA",VLOOKUP(B14,Tabela42[],3,FALSE),"ERRO"))))))</f>
        <v>M3</v>
      </c>
      <c r="L14" s="212">
        <f>+'MEMORIA DE CALCULO'!W25</f>
        <v>71701.759999999995</v>
      </c>
      <c r="M14" s="216" t="str">
        <f>IF(C14="IOPES",VLOOKUP(B14,'IOPES_10-21'!$A$12:$G$1259,7,FALSE),IF(C14="SINAPI",VLOOKUP(B14,'SINAPI 01-22 ES - NÃO DESONER.'!$G$6:$L$6678,5,FALSE),IF(C14="SIURB",VLOOKUP(B14,'SIURB JAN-2020 NÃO DESONER.'!$A$2:$D$757,4,FALSE),IF(C14="SICRO",VLOOKUP(B14,Tabela4[],4,FALSE),IF(C14="CPOS",VLOOKUP(B14,'CPOS-178'!$A$7:$F$4097,6,FALSE),IF(C14="PRÓPRIA",VLOOKUP(B14,Tabela42[],4,FALSE),"ERRO"))))))</f>
        <v>1,24</v>
      </c>
      <c r="N14" s="319">
        <f>'BDI '!$G$33</f>
        <v>0.23172712506767756</v>
      </c>
      <c r="O14" s="216">
        <f t="shared" si="0"/>
        <v>1.5273416350839202</v>
      </c>
      <c r="P14" s="432">
        <f t="shared" si="1"/>
        <v>109513.08335679481</v>
      </c>
    </row>
    <row r="15" spans="1:16" ht="90" customHeight="1" x14ac:dyDescent="0.25">
      <c r="B15" s="431">
        <v>100980</v>
      </c>
      <c r="C15" s="213" t="s">
        <v>13744</v>
      </c>
      <c r="D15" s="618" t="str">
        <f>IF(C15="IOPES",VLOOKUP(B15,'IOPES_10-21'!$A$12:$G$1259,3,FALSE),IF(C15="SINAPI",VLOOKUP(B15,'SINAPI 01-22 ES - NÃO DESONER.'!$G$6:$L$6678,2,FALSE),IF(C15="SIURB",VLOOKUP(B15,'SIURB JAN-2020 NÃO DESONER.'!$A$2:$D$757,2,FALSE),IF(C15="SICRO",VLOOKUP(B15,Tabela4[],2,FALSE),IF(C15="CPOS",VLOOKUP(B15,'CPOS-178'!$A$7:$F$4097,2,FALSE),IF(C15="PRÓPRIA",VLOOKUP(B15,Tabela42[],2,FALSE),"ERRO"))))))</f>
        <v>CARGA, MANOBRA E DESCARGA DE SOLOS E MATERIAIS GRANULARES EM CAMINHÃO BASCULANTE 18 M³ - CARGA COM ESCAVADEIRA HIDRÁULICA (CAÇAMBA DE 1,20 M³ / 155 HP) E DESCARGA LIVRE (UNIDADE: M3). AF_07/2020</v>
      </c>
      <c r="E15" s="619"/>
      <c r="F15" s="619"/>
      <c r="G15" s="619"/>
      <c r="H15" s="619"/>
      <c r="I15" s="619"/>
      <c r="J15" s="619"/>
      <c r="K15" s="214" t="str">
        <f>IF(C15="IOPES",VLOOKUP(B15,'IOPES_10-21'!$A$12:$G$1259,4,FALSE),IF(C15="SINAPI",VLOOKUP(B15,'SINAPI 01-22 ES - NÃO DESONER.'!$G$6:$L$6678,3,FALSE),IF(C15="SIURB",VLOOKUP(B15,'SIURB JAN-2020 NÃO DESONER.'!$A$2:$D$757,3,FALSE),IF(C15="SICRO",VLOOKUP(B15,Tabela4[],3,FALSE),IF(C15="CPOS",VLOOKUP(B15,'CPOS-178'!$A$7:$F$4097,3,FALSE),IF(C15="PRÓPRIA",VLOOKUP(B15,Tabela42[],3,FALSE),"ERRO"))))))</f>
        <v>M3</v>
      </c>
      <c r="L15" s="212">
        <f>+'MEMORIA DE CALCULO'!W30</f>
        <v>139006.39999999999</v>
      </c>
      <c r="M15" s="216" t="str">
        <f>IF(C15="IOPES",VLOOKUP(B15,'IOPES_10-21'!$A$12:$G$1259,7,FALSE),IF(C15="SINAPI",VLOOKUP(B15,'SINAPI 01-22 ES - NÃO DESONER.'!$G$6:$L$6678,5,FALSE),IF(C15="SIURB",VLOOKUP(B15,'SIURB JAN-2020 NÃO DESONER.'!$A$2:$D$757,4,FALSE),IF(C15="SICRO",VLOOKUP(B15,Tabela4[],4,FALSE),IF(C15="CPOS",VLOOKUP(B15,'CPOS-178'!$A$7:$F$4097,6,FALSE),IF(C15="PRÓPRIA",VLOOKUP(B15,Tabela42[],4,FALSE),"ERRO"))))))</f>
        <v>5,43</v>
      </c>
      <c r="N15" s="319">
        <f>'BDI '!$G$33</f>
        <v>0.23172712506767756</v>
      </c>
      <c r="O15" s="216">
        <f t="shared" si="0"/>
        <v>6.6882782891174886</v>
      </c>
      <c r="P15" s="432">
        <f t="shared" si="1"/>
        <v>929713.48716838122</v>
      </c>
    </row>
    <row r="16" spans="1:16" ht="45" customHeight="1" x14ac:dyDescent="0.25">
      <c r="B16" s="431">
        <v>97917</v>
      </c>
      <c r="C16" s="213" t="s">
        <v>13744</v>
      </c>
      <c r="D16" s="618" t="str">
        <f>IF(C16="IOPES",VLOOKUP(B16,'IOPES_10-21'!$A$12:$G$1259,3,FALSE),IF(C16="SINAPI",VLOOKUP(B16,'SINAPI 01-22 ES - NÃO DESONER.'!$G$6:$L$6678,2,FALSE),IF(C16="SIURB",VLOOKUP(B16,'SIURB JAN-2020 NÃO DESONER.'!$A$2:$D$757,2,FALSE),IF(C16="SICRO",VLOOKUP(B16,Tabela4[],2,FALSE),IF(C16="CPOS",VLOOKUP(B16,'CPOS-178'!$A$7:$F$4097,2,FALSE),IF(C16="PRÓPRIA",VLOOKUP(B16,Tabela42[],2,FALSE),"ERRO"))))))</f>
        <v>TRANSPORTE COM CAMINHÃO BASCULANTE DE 6 M³, EM VIA URBANA EM REVESTIMENTO PRIMÁRIO (UNIDADE: TXKM). AF_07/2020</v>
      </c>
      <c r="E16" s="619"/>
      <c r="F16" s="619"/>
      <c r="G16" s="619"/>
      <c r="H16" s="619"/>
      <c r="I16" s="619"/>
      <c r="J16" s="619"/>
      <c r="K16" s="214" t="str">
        <f>IF(C16="IOPES",VLOOKUP(B16,'IOPES_10-21'!$A$12:$G$1259,4,FALSE),IF(C16="SINAPI",VLOOKUP(B16,'SINAPI 01-22 ES - NÃO DESONER.'!$G$6:$L$6678,3,FALSE),IF(C16="SIURB",VLOOKUP(B16,'SIURB JAN-2020 NÃO DESONER.'!$A$2:$D$757,3,FALSE),IF(C16="SICRO",VLOOKUP(B16,Tabela4[],3,FALSE),IF(C16="CPOS",VLOOKUP(B16,'CPOS-178'!$A$7:$F$4097,3,FALSE),IF(C16="PRÓPRIA",VLOOKUP(B16,Tabela42[],3,FALSE),"ERRO"))))))</f>
        <v>TXKM</v>
      </c>
      <c r="L16" s="212">
        <f>+'MEMORIA DE CALCULO'!W35</f>
        <v>1668076.8</v>
      </c>
      <c r="M16" s="216" t="str">
        <f>IF(C16="IOPES",VLOOKUP(B16,'IOPES_10-21'!$A$12:$G$1259,7,FALSE),IF(C16="SINAPI",VLOOKUP(B16,'SINAPI 01-22 ES - NÃO DESONER.'!$G$6:$L$6678,5,FALSE),IF(C16="SIURB",VLOOKUP(B16,'SIURB JAN-2020 NÃO DESONER.'!$A$2:$D$757,4,FALSE),IF(C16="SICRO",VLOOKUP(B16,Tabela4[],4,FALSE),IF(C16="CPOS",VLOOKUP(B16,'CPOS-178'!$A$7:$F$4097,6,FALSE),IF(C16="PRÓPRIA",VLOOKUP(B16,Tabela42[],4,FALSE),"ERRO"))))))</f>
        <v>1,74</v>
      </c>
      <c r="N16" s="319">
        <f>'BDI '!$G$33</f>
        <v>0.23172712506767756</v>
      </c>
      <c r="O16" s="216">
        <f t="shared" si="0"/>
        <v>2.1432051976177591</v>
      </c>
      <c r="P16" s="432">
        <f t="shared" si="1"/>
        <v>3575030.8677855991</v>
      </c>
    </row>
    <row r="17" spans="2:16" ht="69.95" customHeight="1" x14ac:dyDescent="0.25">
      <c r="B17" s="431">
        <f>+'MEMORIA DE CALCULO'!B39</f>
        <v>7050100020</v>
      </c>
      <c r="C17" s="213" t="s">
        <v>21817</v>
      </c>
      <c r="D17" s="618" t="str">
        <f>+'CESAN 08-21'!B4</f>
        <v>ESCORAMENTO DE VALAS COM PRANCHA METÁLICA</v>
      </c>
      <c r="E17" s="619"/>
      <c r="F17" s="619"/>
      <c r="G17" s="619"/>
      <c r="H17" s="619"/>
      <c r="I17" s="619"/>
      <c r="J17" s="619"/>
      <c r="K17" s="214" t="str">
        <f>'CESAN 08-21'!C4</f>
        <v>m²</v>
      </c>
      <c r="L17" s="212">
        <f>+'MEMORIA DE CALCULO'!W39</f>
        <v>28321.800000000003</v>
      </c>
      <c r="M17" s="216">
        <f>'CESAN 08-21'!D4</f>
        <v>32.44</v>
      </c>
      <c r="N17" s="319">
        <f>'BDI '!$G$33</f>
        <v>0.23172712506767756</v>
      </c>
      <c r="O17" s="216">
        <f t="shared" si="0"/>
        <v>39.957227937195455</v>
      </c>
      <c r="P17" s="432">
        <f t="shared" si="1"/>
        <v>1131660.6181916622</v>
      </c>
    </row>
    <row r="18" spans="2:16" s="304" customFormat="1" ht="20.100000000000001" customHeight="1" x14ac:dyDescent="0.25">
      <c r="B18" s="616" t="s">
        <v>20324</v>
      </c>
      <c r="C18" s="617"/>
      <c r="D18" s="617"/>
      <c r="E18" s="617"/>
      <c r="F18" s="617"/>
      <c r="G18" s="617"/>
      <c r="H18" s="617"/>
      <c r="I18" s="617"/>
      <c r="J18" s="617"/>
      <c r="K18" s="617"/>
      <c r="L18" s="617"/>
      <c r="M18" s="617"/>
      <c r="N18" s="617"/>
      <c r="O18" s="617"/>
      <c r="P18" s="428">
        <f>+SUM(P19:P23)</f>
        <v>18124075.610757522</v>
      </c>
    </row>
    <row r="19" spans="2:16" ht="45" customHeight="1" x14ac:dyDescent="0.25">
      <c r="B19" s="431" t="s">
        <v>17859</v>
      </c>
      <c r="C19" s="213" t="s">
        <v>17861</v>
      </c>
      <c r="D19" s="618" t="str">
        <f>IF(C19="IOPES",VLOOKUP(B19,'IOPES_10-21'!$A$12:$G$1259,3,FALSE),IF(C19="SINAPI",VLOOKUP(B19,'SINAPI 01-22 ES - NÃO DESONER.'!$G$6:$L$6678,2,FALSE),IF(C19="SIURB",VLOOKUP(B19,'SIURB JAN-2020 NÃO DESONER.'!$A$2:$D$757,2,FALSE),IF(C19="SICRO",VLOOKUP(B19,Tabela4[],2,FALSE),IF(C19="CPOS",VLOOKUP(B19,'CPOS-178'!$A$7:$F$4097,2,FALSE),IF(C19="PRÓPRIA",VLOOKUP(B19,Tabela42[],2,FALSE),"ERRO"))))))</f>
        <v>FORNECIMENTO E ASSENTAMENTO DE BUEIRO DUPLO CELULAR EM CONCRETO PRÉ-MOLDADO 2,50M X 2,50M</v>
      </c>
      <c r="E19" s="619"/>
      <c r="F19" s="619"/>
      <c r="G19" s="619"/>
      <c r="H19" s="619"/>
      <c r="I19" s="619"/>
      <c r="J19" s="619"/>
      <c r="K19" s="214" t="str">
        <f>IF(C19="IOPES",VLOOKUP(B19,'IOPES_10-21'!$A$12:$G$1259,4,FALSE),IF(C19="SINAPI",VLOOKUP(B19,'SINAPI 01-22 ES - NÃO DESONER.'!$G$6:$L$6678,3,FALSE),IF(C19="SIURB",VLOOKUP(B19,'SIURB JAN-2020 NÃO DESONER.'!$A$2:$D$757,3,FALSE),IF(C19="SICRO",VLOOKUP(B19,Tabela4[],3,FALSE),IF(C19="CPOS",VLOOKUP(B19,'CPOS-178'!$A$7:$F$4097,3,FALSE),IF(C19="PRÓPRIA",VLOOKUP(B19,Tabela42[],3,FALSE),"ERRO"))))))</f>
        <v>m</v>
      </c>
      <c r="L19" s="212">
        <f>+'MEMORIA DE CALCULO'!W44</f>
        <v>2121</v>
      </c>
      <c r="M19" s="216">
        <f>IF(C19="IOPES",VLOOKUP(B19,'IOPES_10-21'!$A$12:$G$1259,7,FALSE),IF(C19="SINAPI",VLOOKUP(B19,'SINAPI 01-22 ES - NÃO DESONER.'!$G$6:$L$6678,5,FALSE),IF(C19="SIURB",VLOOKUP(B19,'SIURB JAN-2020 NÃO DESONER.'!$A$2:$D$757,4,FALSE),IF(C19="SICRO",VLOOKUP(B19,Tabela4[],4,FALSE),IF(C19="CPOS",VLOOKUP(B19,'CPOS-178'!$A$7:$F$4097,6,FALSE),IF(C19="PRÓPRIA",VLOOKUP(B19,Tabela42[],4,FALSE),"ERRO"))))))</f>
        <v>5918.3821624680004</v>
      </c>
      <c r="N19" s="319">
        <f>'BDI '!$G$33</f>
        <v>0.23172712506767756</v>
      </c>
      <c r="O19" s="216">
        <f t="shared" si="0"/>
        <v>7289.8318460285345</v>
      </c>
      <c r="P19" s="432">
        <f t="shared" si="1"/>
        <v>15461733.345426522</v>
      </c>
    </row>
    <row r="20" spans="2:16" ht="60" customHeight="1" x14ac:dyDescent="0.25">
      <c r="B20" s="431" t="s">
        <v>17864</v>
      </c>
      <c r="C20" s="213" t="s">
        <v>17861</v>
      </c>
      <c r="D20" s="618" t="str">
        <f>IF(C20="IOPES",VLOOKUP(B20,'IOPES_10-21'!$A$12:$G$1259,3,FALSE),IF(C20="SINAPI",VLOOKUP(B20,'SINAPI 01-22 ES - NÃO DESONER.'!$G$6:$L$6678,2,FALSE),IF(C20="SIURB",VLOOKUP(B20,'SIURB JAN-2020 NÃO DESONER.'!$A$2:$D$757,2,FALSE),IF(C20="SICRO",VLOOKUP(B20,Tabela4[],2,FALSE),IF(C20="CPOS",VLOOKUP(B20,'CPOS-178'!$A$7:$F$4097,2,FALSE),IF(C20="PRÓPRIA",VLOOKUP(B20,Tabela42[],2,FALSE),"ERRO"))))))</f>
        <v>FORNECIMENTO E ASSENTAMENTO DE CANAL RETANGULAR EM CONCRETO PRÉ-MOLDADO 5,00M X 2,50M</v>
      </c>
      <c r="E20" s="619"/>
      <c r="F20" s="619"/>
      <c r="G20" s="619"/>
      <c r="H20" s="619"/>
      <c r="I20" s="619"/>
      <c r="J20" s="619"/>
      <c r="K20" s="214" t="str">
        <f>IF(C20="IOPES",VLOOKUP(B20,'IOPES_10-21'!$A$12:$G$1259,4,FALSE),IF(C20="SINAPI",VLOOKUP(B20,'SINAPI 01-22 ES - NÃO DESONER.'!$G$6:$L$6678,3,FALSE),IF(C20="SIURB",VLOOKUP(B20,'SIURB JAN-2020 NÃO DESONER.'!$A$2:$D$757,3,FALSE),IF(C20="SICRO",VLOOKUP(B20,Tabela4[],3,FALSE),IF(C20="CPOS",VLOOKUP(B20,'CPOS-178'!$A$7:$F$4097,3,FALSE),IF(C20="PRÓPRIA",VLOOKUP(B20,Tabela42[],3,FALSE),"ERRO"))))))</f>
        <v>m</v>
      </c>
      <c r="L20" s="212">
        <f>+'MEMORIA DE CALCULO'!W47</f>
        <v>225</v>
      </c>
      <c r="M20" s="216">
        <f>IF(C20="IOPES",VLOOKUP(B20,'IOPES_10-21'!$A$12:$G$1259,7,FALSE),IF(C20="SINAPI",VLOOKUP(B20,'SINAPI 01-22 ES - NÃO DESONER.'!$G$6:$L$6678,5,FALSE),IF(C20="SIURB",VLOOKUP(B20,'SIURB JAN-2020 NÃO DESONER.'!$A$2:$D$757,4,FALSE),IF(C20="SICRO",VLOOKUP(B20,Tabela4[],4,FALSE),IF(C20="CPOS",VLOOKUP(B20,'CPOS-178'!$A$7:$F$4097,6,FALSE),IF(C20="PRÓPRIA",VLOOKUP(B20,Tabela42[],4,FALSE),"ERRO"))))))</f>
        <v>3595.0170106459996</v>
      </c>
      <c r="N20" s="319">
        <f>'BDI '!$G$33</f>
        <v>0.23172712506767756</v>
      </c>
      <c r="O20" s="216">
        <f t="shared" si="0"/>
        <v>4428.0799670923934</v>
      </c>
      <c r="P20" s="432">
        <f t="shared" si="1"/>
        <v>996317.99259578856</v>
      </c>
    </row>
    <row r="21" spans="2:16" ht="30" customHeight="1" x14ac:dyDescent="0.25">
      <c r="B21" s="431" t="s">
        <v>17866</v>
      </c>
      <c r="C21" s="213" t="s">
        <v>17861</v>
      </c>
      <c r="D21" s="618" t="str">
        <f>IF(C21="IOPES",VLOOKUP(B21,'IOPES_10-21'!$A$12:$G$1259,3,FALSE),IF(C21="SINAPI",VLOOKUP(B21,'SINAPI 01-22 ES - NÃO DESONER.'!$G$6:$L$6678,2,FALSE),IF(C21="SIURB",VLOOKUP(B21,'SIURB JAN-2020 NÃO DESONER.'!$A$2:$D$757,2,FALSE),IF(C21="SICRO",VLOOKUP(B21,Tabela4[],2,FALSE),IF(C21="CPOS",VLOOKUP(B21,'CPOS-178'!$A$7:$F$4097,2,FALSE),IF(C21="PRÓPRIA",VLOOKUP(B21,Tabela42[],2,FALSE),"ERRO"))))))</f>
        <v>REJUNTAMENTO DE GALERIA</v>
      </c>
      <c r="E21" s="619"/>
      <c r="F21" s="619"/>
      <c r="G21" s="619"/>
      <c r="H21" s="619"/>
      <c r="I21" s="619"/>
      <c r="J21" s="619"/>
      <c r="K21" s="214" t="str">
        <f>IF(C21="IOPES",VLOOKUP(B21,'IOPES_10-21'!$A$12:$G$1259,4,FALSE),IF(C21="SINAPI",VLOOKUP(B21,'SINAPI 01-22 ES - NÃO DESONER.'!$G$6:$L$6678,3,FALSE),IF(C21="SIURB",VLOOKUP(B21,'SIURB JAN-2020 NÃO DESONER.'!$A$2:$D$757,3,FALSE),IF(C21="SICRO",VLOOKUP(B21,Tabela4[],3,FALSE),IF(C21="CPOS",VLOOKUP(B21,'CPOS-178'!$A$7:$F$4097,3,FALSE),IF(C21="PRÓPRIA",VLOOKUP(B21,Tabela42[],3,FALSE),"ERRO"))))))</f>
        <v>m</v>
      </c>
      <c r="L21" s="212">
        <f>+'MEMORIA DE CALCULO'!W52</f>
        <v>2346</v>
      </c>
      <c r="M21" s="216">
        <f>IF(C21="IOPES",VLOOKUP(B21,'IOPES_10-21'!$A$12:$G$1259,7,FALSE),IF(C21="SINAPI",VLOOKUP(B21,'SINAPI 01-22 ES - NÃO DESONER.'!$G$6:$L$6678,5,FALSE),IF(C21="SIURB",VLOOKUP(B21,'SIURB JAN-2020 NÃO DESONER.'!$A$2:$D$757,4,FALSE),IF(C21="SICRO",VLOOKUP(B21,Tabela4[],4,FALSE),IF(C21="CPOS",VLOOKUP(B21,'CPOS-178'!$A$7:$F$4097,6,FALSE),IF(C21="PRÓPRIA",VLOOKUP(B21,Tabela42[],4,FALSE),"ERRO"))))))</f>
        <v>11.7386</v>
      </c>
      <c r="N21" s="319">
        <f>'BDI '!$G$33</f>
        <v>0.23172712506767756</v>
      </c>
      <c r="O21" s="216">
        <f t="shared" si="0"/>
        <v>14.45875203031944</v>
      </c>
      <c r="P21" s="432">
        <f t="shared" si="1"/>
        <v>33920.232263129408</v>
      </c>
    </row>
    <row r="22" spans="2:16" s="220" customFormat="1" ht="60" customHeight="1" x14ac:dyDescent="0.25">
      <c r="B22" s="431">
        <v>96396</v>
      </c>
      <c r="C22" s="213" t="s">
        <v>13744</v>
      </c>
      <c r="D22" s="618" t="str">
        <f>IF(C22="IOPES",VLOOKUP(B22,'IOPES_10-21'!$A$12:$G$1259,3,FALSE),IF(C22="SINAPI",VLOOKUP(B22,'SINAPI 01-22 ES - NÃO DESONER.'!$G$6:$L$6678,2,FALSE),IF(C22="SIURB",VLOOKUP(B22,'SIURB JAN-2020 NÃO DESONER.'!$A$2:$D$757,2,FALSE),IF(C22="SICRO",VLOOKUP(B22,Tabela4[],2,FALSE),IF(C22="CPOS",VLOOKUP(B22,'CPOS-178'!$A$7:$F$4097,2,FALSE),IF(C22="PRÓPRIA",VLOOKUP(B22,Tabela42[],2,FALSE),"ERRO"))))))</f>
        <v>EXECUÇÃO E COMPACTAÇÃO DE BASE E OU SUB BASE PARA PAVIMENTAÇÃO DE BRITA GRADUADA SIMPLES - EXCLUSIVE CARGA E TRANSPORTE. AF_11/2019</v>
      </c>
      <c r="E22" s="619"/>
      <c r="F22" s="619"/>
      <c r="G22" s="619"/>
      <c r="H22" s="619"/>
      <c r="I22" s="619"/>
      <c r="J22" s="619"/>
      <c r="K22" s="214" t="str">
        <f>IF(C22="IOPES",VLOOKUP(B22,'IOPES_10-21'!$A$12:$G$1259,4,FALSE),IF(C22="SINAPI",VLOOKUP(B22,'SINAPI 01-22 ES - NÃO DESONER.'!$G$6:$L$6678,3,FALSE),IF(C22="SIURB",VLOOKUP(B22,'SIURB JAN-2020 NÃO DESONER.'!$A$2:$D$757,3,FALSE),IF(C22="SICRO",VLOOKUP(B22,Tabela4[],3,FALSE),IF(C22="CPOS",VLOOKUP(B22,'CPOS-178'!$A$7:$F$4097,3,FALSE),IF(C22="PRÓPRIA",VLOOKUP(B22,Tabela42[],3,FALSE),"ERRO"))))))</f>
        <v>M3</v>
      </c>
      <c r="L22" s="212">
        <f>+'MEMORIA DE CALCULO'!W57</f>
        <v>2783.2195000000002</v>
      </c>
      <c r="M22" s="216" t="str">
        <f>IF(C22="IOPES",VLOOKUP(B22,'IOPES_10-21'!$A$12:$G$1259,7,FALSE),IF(C22="SINAPI",VLOOKUP(B22,'SINAPI 01-22 ES - NÃO DESONER.'!$G$6:$L$6678,5,FALSE),IF(C22="SIURB",VLOOKUP(B22,'SIURB JAN-2020 NÃO DESONER.'!$A$2:$D$757,4,FALSE),IF(C22="SICRO",VLOOKUP(B22,Tabela4[],4,FALSE),IF(C22="CPOS",VLOOKUP(B22,'CPOS-178'!$A$7:$F$4097,6,FALSE),IF(C22="PRÓPRIA",VLOOKUP(B22,Tabela42[],4,FALSE),"ERRO"))))))</f>
        <v>171,07</v>
      </c>
      <c r="N22" s="319">
        <f>'BDI '!$G$33</f>
        <v>0.23172712506767756</v>
      </c>
      <c r="O22" s="216">
        <f t="shared" si="0"/>
        <v>210.71155928532758</v>
      </c>
      <c r="P22" s="432">
        <f t="shared" si="1"/>
        <v>586456.52067832986</v>
      </c>
    </row>
    <row r="23" spans="2:16" s="220" customFormat="1" ht="60" customHeight="1" x14ac:dyDescent="0.25">
      <c r="B23" s="431">
        <v>96399</v>
      </c>
      <c r="C23" s="213" t="s">
        <v>13744</v>
      </c>
      <c r="D23" s="618" t="str">
        <f>IF(C23="IOPES",VLOOKUP(B23,'IOPES_10-21'!$A$12:$G$1259,3,FALSE),IF(C23="SINAPI",VLOOKUP(B23,'SINAPI 01-22 ES - NÃO DESONER.'!$G$6:$L$6678,2,FALSE),IF(C23="SIURB",VLOOKUP(B23,'SIURB JAN-2020 NÃO DESONER.'!$A$2:$D$757,2,FALSE),IF(C23="SICRO",VLOOKUP(B23,Tabela4[],2,FALSE),IF(C23="CPOS",VLOOKUP(B23,'CPOS-178'!$A$7:$F$4097,2,FALSE),IF(C23="PRÓPRIA",VLOOKUP(B23,Tabela42[],2,FALSE),"ERRO"))))))</f>
        <v>EXECUÇÃO E COMPACTAÇÃO DE BASE E OU SUB BASE PARA PAVIMENTAÇÃO DE PEDRA RACHÃO  - EXCLUSIVE CARGA E TRANSPORTE. AF_11/2019</v>
      </c>
      <c r="E23" s="619"/>
      <c r="F23" s="619"/>
      <c r="G23" s="619"/>
      <c r="H23" s="619"/>
      <c r="I23" s="619"/>
      <c r="J23" s="619"/>
      <c r="K23" s="214" t="str">
        <f>IF(C23="IOPES",VLOOKUP(B23,'IOPES_10-21'!$A$12:$G$1259,4,FALSE),IF(C23="SINAPI",VLOOKUP(B23,'SINAPI 01-22 ES - NÃO DESONER.'!$G$6:$L$6678,3,FALSE),IF(C23="SIURB",VLOOKUP(B23,'SIURB JAN-2020 NÃO DESONER.'!$A$2:$D$757,3,FALSE),IF(C23="SICRO",VLOOKUP(B23,Tabela4[],3,FALSE),IF(C23="CPOS",VLOOKUP(B23,'CPOS-178'!$A$7:$F$4097,3,FALSE),IF(C23="PRÓPRIA",VLOOKUP(B23,Tabela42[],3,FALSE),"ERRO"))))))</f>
        <v>M3</v>
      </c>
      <c r="L23" s="212">
        <f>+'MEMORIA DE CALCULO'!W62</f>
        <v>7196.13375</v>
      </c>
      <c r="M23" s="216" t="str">
        <f>IF(C23="IOPES",VLOOKUP(B23,'IOPES_10-21'!$A$12:$G$1259,7,FALSE),IF(C23="SINAPI",VLOOKUP(B23,'SINAPI 01-22 ES - NÃO DESONER.'!$G$6:$L$6678,5,FALSE),IF(C23="SIURB",VLOOKUP(B23,'SIURB JAN-2020 NÃO DESONER.'!$A$2:$D$757,4,FALSE),IF(C23="SICRO",VLOOKUP(B23,Tabela4[],4,FALSE),IF(C23="CPOS",VLOOKUP(B23,'CPOS-178'!$A$7:$F$4097,6,FALSE),IF(C23="PRÓPRIA",VLOOKUP(B23,Tabela42[],4,FALSE),"ERRO"))))))</f>
        <v>117,97</v>
      </c>
      <c r="N23" s="319">
        <f>'BDI '!$G$33</f>
        <v>0.23172712506767756</v>
      </c>
      <c r="O23" s="216">
        <f t="shared" si="0"/>
        <v>145.30684894423393</v>
      </c>
      <c r="P23" s="432">
        <f t="shared" si="1"/>
        <v>1045647.5197937536</v>
      </c>
    </row>
    <row r="24" spans="2:16" s="304" customFormat="1" ht="20.100000000000001" customHeight="1" x14ac:dyDescent="0.25">
      <c r="B24" s="616" t="s">
        <v>20325</v>
      </c>
      <c r="C24" s="617"/>
      <c r="D24" s="617"/>
      <c r="E24" s="617"/>
      <c r="F24" s="617"/>
      <c r="G24" s="617"/>
      <c r="H24" s="617"/>
      <c r="I24" s="617"/>
      <c r="J24" s="617"/>
      <c r="K24" s="617"/>
      <c r="L24" s="617"/>
      <c r="M24" s="617"/>
      <c r="N24" s="617"/>
      <c r="O24" s="617"/>
      <c r="P24" s="428">
        <f>+SUM(P25:P35)</f>
        <v>944487.96296094556</v>
      </c>
    </row>
    <row r="25" spans="2:16" s="220" customFormat="1" ht="60" customHeight="1" x14ac:dyDescent="0.25">
      <c r="B25" s="431">
        <v>1109669</v>
      </c>
      <c r="C25" s="213" t="s">
        <v>13745</v>
      </c>
      <c r="D25" s="618" t="str">
        <f>IF(C25="IOPES",VLOOKUP(B25,'IOPES_10-21'!$A$12:$G$1259,3,FALSE),IF(C25="SINAPI",VLOOKUP(B25,'SINAPI 01-22 ES - NÃO DESONER.'!$G$6:$L$6678,2,FALSE),IF(C25="SIURB",VLOOKUP(B25,'SIURB JAN-2020 NÃO DESONER.'!$A$2:$D$757,2,FALSE),IF(C25="SICRO",VLOOKUP(B25,Tabela4[],2,FALSE),IF(C25="CPOS",VLOOKUP(B25,'CPOS-178'!$A$7:$F$4097,2,FALSE),IF(C25="PRÓPRIA",VLOOKUP(B25,Tabela42[],2,FALSE),"ERRO"))))))</f>
        <v>ARGAMASSA DE CIMENTO E AREIA 1:3 - CONFECÇÃO EM BETONEIRA E LANÇAMENTO MANUAL - AREIA COMERCIAL</v>
      </c>
      <c r="E25" s="619"/>
      <c r="F25" s="619"/>
      <c r="G25" s="619"/>
      <c r="H25" s="619"/>
      <c r="I25" s="619"/>
      <c r="J25" s="619"/>
      <c r="K25" s="214" t="str">
        <f>IF(C25="IOPES",VLOOKUP(B25,'IOPES_10-21'!$A$12:$G$1259,4,FALSE),IF(C25="SINAPI",VLOOKUP(B25,'SINAPI 01-22 ES - NÃO DESONER.'!$G$6:$L$6678,3,FALSE),IF(C25="SIURB",VLOOKUP(B25,'SIURB JAN-2020 NÃO DESONER.'!$A$2:$D$757,3,FALSE),IF(C25="SICRO",VLOOKUP(B25,Tabela4[],3,FALSE),IF(C25="CPOS",VLOOKUP(B25,'CPOS-178'!$A$7:$F$4097,3,FALSE),IF(C25="PRÓPRIA",VLOOKUP(B25,Tabela42[],3,FALSE),"ERRO"))))))</f>
        <v>m³</v>
      </c>
      <c r="L25" s="212">
        <f>+'MEMORIA DE CALCULO'!W80</f>
        <v>17.36</v>
      </c>
      <c r="M25" s="216">
        <f>IF(C25="IOPES",VLOOKUP(B25,'IOPES_10-21'!$A$12:$G$1259,7,FALSE),IF(C25="SINAPI",VLOOKUP(B25,'SINAPI 01-22 ES - NÃO DESONER.'!$G$6:$L$6678,5,FALSE),IF(C25="SIURB",VLOOKUP(B25,'SIURB JAN-2020 NÃO DESONER.'!$A$2:$D$757,4,FALSE),IF(C25="SICRO",VLOOKUP(B25,Tabela4[],4,FALSE),IF(C25="CPOS",VLOOKUP(B25,'CPOS-178'!$A$7:$F$4097,6,FALSE),IF(C25="PRÓPRIA",VLOOKUP(B25,Tabela42[],4,FALSE),"ERRO"))))))</f>
        <v>379.03</v>
      </c>
      <c r="N25" s="319">
        <f>'BDI '!$G$33</f>
        <v>0.23172712506767756</v>
      </c>
      <c r="O25" s="216">
        <f t="shared" si="0"/>
        <v>466.86153221440179</v>
      </c>
      <c r="P25" s="432">
        <f t="shared" si="1"/>
        <v>8104.7161992420151</v>
      </c>
    </row>
    <row r="26" spans="2:16" s="220" customFormat="1" ht="45" customHeight="1" x14ac:dyDescent="0.25">
      <c r="B26" s="431">
        <v>407819</v>
      </c>
      <c r="C26" s="213" t="s">
        <v>13745</v>
      </c>
      <c r="D26" s="618" t="str">
        <f>IF(C26="IOPES",VLOOKUP(B26,'IOPES_10-21'!$A$12:$G$1259,3,FALSE),IF(C26="SINAPI",VLOOKUP(B26,'SINAPI 01-22 ES - NÃO DESONER.'!$G$6:$L$6678,2,FALSE),IF(C26="SIURB",VLOOKUP(B26,'SIURB JAN-2020 NÃO DESONER.'!$A$2:$D$757,2,FALSE),IF(C26="SICRO",VLOOKUP(B26,Tabela4[],2,FALSE),IF(C26="CPOS",VLOOKUP(B26,'CPOS-178'!$A$7:$F$4097,2,FALSE),IF(C26="PRÓPRIA",VLOOKUP(B26,Tabela42[],2,FALSE),"ERRO"))))))</f>
        <v>ARMAÇÃO EM AÇO CA-50 - FORNECIMENTO, PREPARO E COLOCAÇÃO</v>
      </c>
      <c r="E26" s="619"/>
      <c r="F26" s="619"/>
      <c r="G26" s="619"/>
      <c r="H26" s="619"/>
      <c r="I26" s="619"/>
      <c r="J26" s="619"/>
      <c r="K26" s="214" t="str">
        <f>IF(C26="IOPES",VLOOKUP(B26,'IOPES_10-21'!$A$12:$G$1259,4,FALSE),IF(C26="SINAPI",VLOOKUP(B26,'SINAPI 01-22 ES - NÃO DESONER.'!$G$6:$L$6678,3,FALSE),IF(C26="SIURB",VLOOKUP(B26,'SIURB JAN-2020 NÃO DESONER.'!$A$2:$D$757,3,FALSE),IF(C26="SICRO",VLOOKUP(B26,Tabela4[],3,FALSE),IF(C26="CPOS",VLOOKUP(B26,'CPOS-178'!$A$7:$F$4097,3,FALSE),IF(C26="PRÓPRIA",VLOOKUP(B26,Tabela42[],3,FALSE),"ERRO"))))))</f>
        <v>kg</v>
      </c>
      <c r="L26" s="212">
        <f>+'MEMORIA DE CALCULO'!W97</f>
        <v>25912</v>
      </c>
      <c r="M26" s="216">
        <f>IF(C26="IOPES",VLOOKUP(B26,'IOPES_10-21'!$A$12:$G$1259,7,FALSE),IF(C26="SINAPI",VLOOKUP(B26,'SINAPI 01-22 ES - NÃO DESONER.'!$G$6:$L$6678,5,FALSE),IF(C26="SIURB",VLOOKUP(B26,'SIURB JAN-2020 NÃO DESONER.'!$A$2:$D$757,4,FALSE),IF(C26="SICRO",VLOOKUP(B26,Tabela4[],4,FALSE),IF(C26="CPOS",VLOOKUP(B26,'CPOS-178'!$A$7:$F$4097,6,FALSE),IF(C26="PRÓPRIA",VLOOKUP(B26,Tabela42[],4,FALSE),"ERRO"))))))</f>
        <v>12.7</v>
      </c>
      <c r="N26" s="319">
        <f>'BDI '!$G$33</f>
        <v>0.23172712506767756</v>
      </c>
      <c r="O26" s="216">
        <f t="shared" si="0"/>
        <v>15.642934488359504</v>
      </c>
      <c r="P26" s="432">
        <f t="shared" si="1"/>
        <v>405339.7184623715</v>
      </c>
    </row>
    <row r="27" spans="2:16" s="220" customFormat="1" ht="60" customHeight="1" x14ac:dyDescent="0.25">
      <c r="B27" s="431">
        <v>1107892</v>
      </c>
      <c r="C27" s="213" t="s">
        <v>13745</v>
      </c>
      <c r="D27" s="618" t="str">
        <f>IF(C27="IOPES",VLOOKUP(B27,'IOPES_10-21'!$A$12:$G$1259,3,FALSE),IF(C27="SINAPI",VLOOKUP(B27,'SINAPI 01-22 ES - NÃO DESONER.'!$G$6:$L$6678,2,FALSE),IF(C27="SIURB",VLOOKUP(B27,'SIURB JAN-2020 NÃO DESONER.'!$A$2:$D$757,2,FALSE),IF(C27="SICRO",VLOOKUP(B27,Tabela4[],2,FALSE),IF(C27="CPOS",VLOOKUP(B27,'CPOS-178'!$A$7:$F$4097,2,FALSE),IF(C27="PRÓPRIA",VLOOKUP(B27,Tabela42[],2,FALSE),"ERRO"))))))</f>
        <v>CONCRETO FCK = 20 MPa -  CONFECÇÃO EM BETONEIRA E LANÇAMENTO MANUAL - AREIA EXTRAÍDA E BRITA PRODUZIDA</v>
      </c>
      <c r="E27" s="619"/>
      <c r="F27" s="619"/>
      <c r="G27" s="619"/>
      <c r="H27" s="619"/>
      <c r="I27" s="619"/>
      <c r="J27" s="619"/>
      <c r="K27" s="214" t="str">
        <f>IF(C27="IOPES",VLOOKUP(B27,'IOPES_10-21'!$A$12:$G$1259,4,FALSE),IF(C27="SINAPI",VLOOKUP(B27,'SINAPI 01-22 ES - NÃO DESONER.'!$G$6:$L$6678,3,FALSE),IF(C27="SIURB",VLOOKUP(B27,'SIURB JAN-2020 NÃO DESONER.'!$A$2:$D$757,3,FALSE),IF(C27="SICRO",VLOOKUP(B27,Tabela4[],3,FALSE),IF(C27="CPOS",VLOOKUP(B27,'CPOS-178'!$A$7:$F$4097,3,FALSE),IF(C27="PRÓPRIA",VLOOKUP(B27,Tabela42[],3,FALSE),"ERRO"))))))</f>
        <v>m³</v>
      </c>
      <c r="L27" s="212">
        <f>+'MEMORIA DE CALCULO'!W114</f>
        <v>201.51000000000005</v>
      </c>
      <c r="M27" s="216">
        <f>IF(C27="IOPES",VLOOKUP(B27,'IOPES_10-21'!$A$12:$G$1259,7,FALSE),IF(C27="SINAPI",VLOOKUP(B27,'SINAPI 01-22 ES - NÃO DESONER.'!$G$6:$L$6678,5,FALSE),IF(C27="SIURB",VLOOKUP(B27,'SIURB JAN-2020 NÃO DESONER.'!$A$2:$D$757,4,FALSE),IF(C27="SICRO",VLOOKUP(B27,Tabela4[],4,FALSE),IF(C27="CPOS",VLOOKUP(B27,'CPOS-178'!$A$7:$F$4097,6,FALSE),IF(C27="PRÓPRIA",VLOOKUP(B27,Tabela42[],4,FALSE),"ERRO"))))))</f>
        <v>327.9</v>
      </c>
      <c r="N27" s="319">
        <f>'BDI '!$G$33</f>
        <v>0.23172712506767756</v>
      </c>
      <c r="O27" s="216">
        <f t="shared" si="0"/>
        <v>403.88332430969143</v>
      </c>
      <c r="P27" s="432">
        <f t="shared" si="1"/>
        <v>81386.528681645941</v>
      </c>
    </row>
    <row r="28" spans="2:16" s="220" customFormat="1" ht="45" customHeight="1" x14ac:dyDescent="0.25">
      <c r="B28" s="431">
        <v>1106057</v>
      </c>
      <c r="C28" s="213" t="s">
        <v>13745</v>
      </c>
      <c r="D28" s="618" t="str">
        <f>IF(C28="IOPES",VLOOKUP(B28,'IOPES_10-21'!$A$12:$G$1259,3,FALSE),IF(C28="SINAPI",VLOOKUP(B28,'SINAPI 01-22 ES - NÃO DESONER.'!$G$6:$L$6678,2,FALSE),IF(C28="SIURB",VLOOKUP(B28,'SIURB JAN-2020 NÃO DESONER.'!$A$2:$D$757,2,FALSE),IF(C28="SICRO",VLOOKUP(B28,Tabela4[],2,FALSE),IF(C28="CPOS",VLOOKUP(B28,'CPOS-178'!$A$7:$F$4097,2,FALSE),IF(C28="PRÓPRIA",VLOOKUP(B28,Tabela42[],2,FALSE),"ERRO"))))))</f>
        <v>CONCRETO MAGRO - CONFECÇÃO EM BETONEIRA E LANÇAMENTO MANUAL - AREIA E BRITA COMERCIAIS</v>
      </c>
      <c r="E28" s="619"/>
      <c r="F28" s="619"/>
      <c r="G28" s="619"/>
      <c r="H28" s="619"/>
      <c r="I28" s="619"/>
      <c r="J28" s="619"/>
      <c r="K28" s="214" t="str">
        <f>IF(C28="IOPES",VLOOKUP(B28,'IOPES_10-21'!$A$12:$G$1259,4,FALSE),IF(C28="SINAPI",VLOOKUP(B28,'SINAPI 01-22 ES - NÃO DESONER.'!$G$6:$L$6678,3,FALSE),IF(C28="SIURB",VLOOKUP(B28,'SIURB JAN-2020 NÃO DESONER.'!$A$2:$D$757,3,FALSE),IF(C28="SICRO",VLOOKUP(B28,Tabela4[],3,FALSE),IF(C28="CPOS",VLOOKUP(B28,'CPOS-178'!$A$7:$F$4097,3,FALSE),IF(C28="PRÓPRIA",VLOOKUP(B28,Tabela42[],3,FALSE),"ERRO"))))))</f>
        <v>m³</v>
      </c>
      <c r="L28" s="212">
        <f>+'MEMORIA DE CALCULO'!W131</f>
        <v>39.910000000000004</v>
      </c>
      <c r="M28" s="216">
        <f>IF(C28="IOPES",VLOOKUP(B28,'IOPES_10-21'!$A$12:$G$1259,7,FALSE),IF(C28="SINAPI",VLOOKUP(B28,'SINAPI 01-22 ES - NÃO DESONER.'!$G$6:$L$6678,5,FALSE),IF(C28="SIURB",VLOOKUP(B28,'SIURB JAN-2020 NÃO DESONER.'!$A$2:$D$757,4,FALSE),IF(C28="SICRO",VLOOKUP(B28,Tabela4[],4,FALSE),IF(C28="CPOS",VLOOKUP(B28,'CPOS-178'!$A$7:$F$4097,6,FALSE),IF(C28="PRÓPRIA",VLOOKUP(B28,Tabela42[],4,FALSE),"ERRO"))))))</f>
        <v>315.14</v>
      </c>
      <c r="N28" s="319">
        <f>'BDI '!$G$33</f>
        <v>0.23172712506767756</v>
      </c>
      <c r="O28" s="216">
        <f t="shared" si="0"/>
        <v>388.16648619382789</v>
      </c>
      <c r="P28" s="432">
        <f t="shared" si="1"/>
        <v>15491.724463995673</v>
      </c>
    </row>
    <row r="29" spans="2:16" s="220" customFormat="1" ht="60" customHeight="1" x14ac:dyDescent="0.25">
      <c r="B29" s="431">
        <v>2105605</v>
      </c>
      <c r="C29" s="213" t="s">
        <v>13745</v>
      </c>
      <c r="D29" s="618" t="str">
        <f>IF(C29="IOPES",VLOOKUP(B29,'IOPES_10-21'!$A$12:$G$1259,3,FALSE),IF(C29="SINAPI",VLOOKUP(B29,'SINAPI 01-22 ES - NÃO DESONER.'!$G$6:$L$6678,2,FALSE),IF(C29="SIURB",VLOOKUP(B29,'SIURB JAN-2020 NÃO DESONER.'!$A$2:$D$757,2,FALSE),IF(C29="SICRO",VLOOKUP(B29,Tabela4[],2,FALSE),IF(C29="CPOS",VLOOKUP(B29,'CPOS-178'!$A$7:$F$4097,2,FALSE),IF(C29="PRÓPRIA",VLOOKUP(B29,Tabela42[],2,FALSE),"ERRO"))))))</f>
        <v>ESCORAMENTO PARA CORPO DE BUEIROS CELULARES - UTILIZAÇÃO DE 3 VEZES - CONFECÇÃO, INSTALAÇÃO E RETIRADA</v>
      </c>
      <c r="E29" s="619"/>
      <c r="F29" s="619"/>
      <c r="G29" s="619"/>
      <c r="H29" s="619"/>
      <c r="I29" s="619"/>
      <c r="J29" s="619"/>
      <c r="K29" s="214" t="str">
        <f>IF(C29="IOPES",VLOOKUP(B29,'IOPES_10-21'!$A$12:$G$1259,4,FALSE),IF(C29="SINAPI",VLOOKUP(B29,'SINAPI 01-22 ES - NÃO DESONER.'!$G$6:$L$6678,3,FALSE),IF(C29="SIURB",VLOOKUP(B29,'SIURB JAN-2020 NÃO DESONER.'!$A$2:$D$757,3,FALSE),IF(C29="SICRO",VLOOKUP(B29,Tabela4[],3,FALSE),IF(C29="CPOS",VLOOKUP(B29,'CPOS-178'!$A$7:$F$4097,3,FALSE),IF(C29="PRÓPRIA",VLOOKUP(B29,Tabela42[],3,FALSE),"ERRO"))))))</f>
        <v>m³</v>
      </c>
      <c r="L29" s="212">
        <f>+'MEMORIA DE CALCULO'!W148</f>
        <v>539.54</v>
      </c>
      <c r="M29" s="216">
        <f>IF(C29="IOPES",VLOOKUP(B29,'IOPES_10-21'!$A$12:$G$1259,7,FALSE),IF(C29="SINAPI",VLOOKUP(B29,'SINAPI 01-22 ES - NÃO DESONER.'!$G$6:$L$6678,5,FALSE),IF(C29="SIURB",VLOOKUP(B29,'SIURB JAN-2020 NÃO DESONER.'!$A$2:$D$757,4,FALSE),IF(C29="SICRO",VLOOKUP(B29,Tabela4[],4,FALSE),IF(C29="CPOS",VLOOKUP(B29,'CPOS-178'!$A$7:$F$4097,6,FALSE),IF(C29="PRÓPRIA",VLOOKUP(B29,Tabela42[],4,FALSE),"ERRO"))))))</f>
        <v>52.12</v>
      </c>
      <c r="N29" s="319">
        <f>'BDI '!$G$33</f>
        <v>0.23172712506767756</v>
      </c>
      <c r="O29" s="216">
        <f t="shared" si="0"/>
        <v>64.197617758527358</v>
      </c>
      <c r="P29" s="432">
        <f t="shared" si="1"/>
        <v>34637.182685435851</v>
      </c>
    </row>
    <row r="30" spans="2:16" s="220" customFormat="1" ht="60" customHeight="1" x14ac:dyDescent="0.25">
      <c r="B30" s="431">
        <v>3108005</v>
      </c>
      <c r="C30" s="213" t="s">
        <v>13745</v>
      </c>
      <c r="D30" s="618" t="str">
        <f>IF(C30="IOPES",VLOOKUP(B30,'IOPES_10-21'!$A$12:$G$1259,3,FALSE),IF(C30="SINAPI",VLOOKUP(B30,'SINAPI 01-22 ES - NÃO DESONER.'!$G$6:$L$6678,2,FALSE),IF(C30="SIURB",VLOOKUP(B30,'SIURB JAN-2020 NÃO DESONER.'!$A$2:$D$757,2,FALSE),IF(C30="SICRO",VLOOKUP(B30,Tabela4[],2,FALSE),IF(C30="CPOS",VLOOKUP(B30,'CPOS-178'!$A$7:$F$4097,2,FALSE),IF(C30="PRÓPRIA",VLOOKUP(B30,Tabela42[],2,FALSE),"ERRO"))))))</f>
        <v>FORMAS DE COMPENSADO RESINADO 14 MM - USO GERAL - UTILIZAÇÃO DE 3 VEZES - CONFECÇÃO, INSTALAÇÃO E RETIRADA</v>
      </c>
      <c r="E30" s="619"/>
      <c r="F30" s="619"/>
      <c r="G30" s="619"/>
      <c r="H30" s="619"/>
      <c r="I30" s="619"/>
      <c r="J30" s="619"/>
      <c r="K30" s="214" t="str">
        <f>IF(C30="IOPES",VLOOKUP(B30,'IOPES_10-21'!$A$12:$G$1259,4,FALSE),IF(C30="SINAPI",VLOOKUP(B30,'SINAPI 01-22 ES - NÃO DESONER.'!$G$6:$L$6678,3,FALSE),IF(C30="SIURB",VLOOKUP(B30,'SIURB JAN-2020 NÃO DESONER.'!$A$2:$D$757,3,FALSE),IF(C30="SICRO",VLOOKUP(B30,Tabela4[],3,FALSE),IF(C30="CPOS",VLOOKUP(B30,'CPOS-178'!$A$7:$F$4097,3,FALSE),IF(C30="PRÓPRIA",VLOOKUP(B30,Tabela42[],3,FALSE),"ERRO"))))))</f>
        <v>m²</v>
      </c>
      <c r="L30" s="212">
        <f>+'MEMORIA DE CALCULO'!W165</f>
        <v>1006.9599999999999</v>
      </c>
      <c r="M30" s="216">
        <f>IF(C30="IOPES",VLOOKUP(B30,'IOPES_10-21'!$A$12:$G$1259,7,FALSE),IF(C30="SINAPI",VLOOKUP(B30,'SINAPI 01-22 ES - NÃO DESONER.'!$G$6:$L$6678,5,FALSE),IF(C30="SIURB",VLOOKUP(B30,'SIURB JAN-2020 NÃO DESONER.'!$A$2:$D$757,4,FALSE),IF(C30="SICRO",VLOOKUP(B30,Tabela4[],4,FALSE),IF(C30="CPOS",VLOOKUP(B30,'CPOS-178'!$A$7:$F$4097,6,FALSE),IF(C30="PRÓPRIA",VLOOKUP(B30,Tabela42[],4,FALSE),"ERRO"))))))</f>
        <v>63.07</v>
      </c>
      <c r="N30" s="319">
        <f>'BDI '!$G$33</f>
        <v>0.23172712506767756</v>
      </c>
      <c r="O30" s="216">
        <f t="shared" si="0"/>
        <v>77.685029778018418</v>
      </c>
      <c r="P30" s="432">
        <f t="shared" si="1"/>
        <v>78225.717585273422</v>
      </c>
    </row>
    <row r="31" spans="2:16" s="220" customFormat="1" ht="60" customHeight="1" x14ac:dyDescent="0.25">
      <c r="B31" s="431">
        <v>96396</v>
      </c>
      <c r="C31" s="213" t="s">
        <v>13744</v>
      </c>
      <c r="D31" s="618" t="str">
        <f>IF(C31="IOPES",VLOOKUP(B31,'IOPES_10-21'!$A$12:$G$1259,3,FALSE),IF(C31="SINAPI",VLOOKUP(B31,'SINAPI 01-22 ES - NÃO DESONER.'!$G$6:$L$6678,2,FALSE),IF(C31="SIURB",VLOOKUP(B31,'SIURB JAN-2020 NÃO DESONER.'!$A$2:$D$757,2,FALSE),IF(C31="SICRO",VLOOKUP(B31,Tabela4[],2,FALSE),IF(C31="CPOS",VLOOKUP(B31,'CPOS-178'!$A$7:$F$4097,2,FALSE),IF(C31="PRÓPRIA",VLOOKUP(B31,Tabela42[],2,FALSE),"ERRO"))))))</f>
        <v>EXECUÇÃO E COMPACTAÇÃO DE BASE E OU SUB BASE PARA PAVIMENTAÇÃO DE BRITA GRADUADA SIMPLES - EXCLUSIVE CARGA E TRANSPORTE. AF_11/2019</v>
      </c>
      <c r="E31" s="619"/>
      <c r="F31" s="619"/>
      <c r="G31" s="619"/>
      <c r="H31" s="619"/>
      <c r="I31" s="619"/>
      <c r="J31" s="619"/>
      <c r="K31" s="214" t="str">
        <f>IF(C31="IOPES",VLOOKUP(B31,'IOPES_10-21'!$A$12:$G$1259,4,FALSE),IF(C31="SINAPI",VLOOKUP(B31,'SINAPI 01-22 ES - NÃO DESONER.'!$G$6:$L$6678,3,FALSE),IF(C31="SIURB",VLOOKUP(B31,'SIURB JAN-2020 NÃO DESONER.'!$A$2:$D$757,3,FALSE),IF(C31="SICRO",VLOOKUP(B31,Tabela4[],3,FALSE),IF(C31="CPOS",VLOOKUP(B31,'CPOS-178'!$A$7:$F$4097,3,FALSE),IF(C31="PRÓPRIA",VLOOKUP(B31,Tabela42[],3,FALSE),"ERRO"))))))</f>
        <v>M3</v>
      </c>
      <c r="L31" s="212">
        <f>+'MEMORIA DE CALCULO'!W182</f>
        <v>119.72999999999999</v>
      </c>
      <c r="M31" s="216" t="str">
        <f>IF(C31="IOPES",VLOOKUP(B31,'IOPES_10-21'!$A$12:$G$1259,7,FALSE),IF(C31="SINAPI",VLOOKUP(B31,'SINAPI 01-22 ES - NÃO DESONER.'!$G$6:$L$6678,5,FALSE),IF(C31="SIURB",VLOOKUP(B31,'SIURB JAN-2020 NÃO DESONER.'!$A$2:$D$757,4,FALSE),IF(C31="SICRO",VLOOKUP(B31,Tabela4[],4,FALSE),IF(C31="CPOS",VLOOKUP(B31,'CPOS-178'!$A$7:$F$4097,6,FALSE),IF(C31="PRÓPRIA",VLOOKUP(B31,Tabela42[],4,FALSE),"ERRO"))))))</f>
        <v>171,07</v>
      </c>
      <c r="N31" s="319">
        <f>'BDI '!$G$33</f>
        <v>0.23172712506767756</v>
      </c>
      <c r="O31" s="216">
        <f t="shared" si="0"/>
        <v>210.71155928532758</v>
      </c>
      <c r="P31" s="432">
        <f t="shared" si="1"/>
        <v>25228.494993232271</v>
      </c>
    </row>
    <row r="32" spans="2:16" s="220" customFormat="1" ht="60" customHeight="1" x14ac:dyDescent="0.25">
      <c r="B32" s="431">
        <v>96399</v>
      </c>
      <c r="C32" s="213" t="s">
        <v>13744</v>
      </c>
      <c r="D32" s="618" t="str">
        <f>IF(C32="IOPES",VLOOKUP(B32,'IOPES_10-21'!$A$12:$G$1259,3,FALSE),IF(C32="SINAPI",VLOOKUP(B32,'SINAPI 01-22 ES - NÃO DESONER.'!$G$6:$L$6678,2,FALSE),IF(C32="SIURB",VLOOKUP(B32,'SIURB JAN-2020 NÃO DESONER.'!$A$2:$D$757,2,FALSE),IF(C32="SICRO",VLOOKUP(B32,Tabela4[],2,FALSE),IF(C32="CPOS",VLOOKUP(B32,'CPOS-178'!$A$7:$F$4097,2,FALSE),IF(C32="PRÓPRIA",VLOOKUP(B32,Tabela42[],2,FALSE),"ERRO"))))))</f>
        <v>EXECUÇÃO E COMPACTAÇÃO DE BASE E OU SUB BASE PARA PAVIMENTAÇÃO DE PEDRA RACHÃO  - EXCLUSIVE CARGA E TRANSPORTE. AF_11/2019</v>
      </c>
      <c r="E32" s="619"/>
      <c r="F32" s="619"/>
      <c r="G32" s="619"/>
      <c r="H32" s="619"/>
      <c r="I32" s="619"/>
      <c r="J32" s="619"/>
      <c r="K32" s="214" t="str">
        <f>IF(C32="IOPES",VLOOKUP(B32,'IOPES_10-21'!$A$12:$G$1259,4,FALSE),IF(C32="SINAPI",VLOOKUP(B32,'SINAPI 01-22 ES - NÃO DESONER.'!$G$6:$L$6678,3,FALSE),IF(C32="SIURB",VLOOKUP(B32,'SIURB JAN-2020 NÃO DESONER.'!$A$2:$D$757,3,FALSE),IF(C32="SICRO",VLOOKUP(B32,Tabela4[],3,FALSE),IF(C32="CPOS",VLOOKUP(B32,'CPOS-178'!$A$7:$F$4097,3,FALSE),IF(C32="PRÓPRIA",VLOOKUP(B32,Tabela42[],3,FALSE),"ERRO"))))))</f>
        <v>M3</v>
      </c>
      <c r="L32" s="212">
        <f>+'MEMORIA DE CALCULO'!W199</f>
        <v>199.54999999999995</v>
      </c>
      <c r="M32" s="216" t="str">
        <f>IF(C32="IOPES",VLOOKUP(B32,'IOPES_10-21'!$A$12:$G$1259,7,FALSE),IF(C32="SINAPI",VLOOKUP(B32,'SINAPI 01-22 ES - NÃO DESONER.'!$G$6:$L$6678,5,FALSE),IF(C32="SIURB",VLOOKUP(B32,'SIURB JAN-2020 NÃO DESONER.'!$A$2:$D$757,4,FALSE),IF(C32="SICRO",VLOOKUP(B32,Tabela4[],4,FALSE),IF(C32="CPOS",VLOOKUP(B32,'CPOS-178'!$A$7:$F$4097,6,FALSE),IF(C32="PRÓPRIA",VLOOKUP(B32,Tabela42[],4,FALSE),"ERRO"))))))</f>
        <v>117,97</v>
      </c>
      <c r="N32" s="319">
        <f>'BDI '!$G$33</f>
        <v>0.23172712506767756</v>
      </c>
      <c r="O32" s="216">
        <f t="shared" si="0"/>
        <v>145.30684894423393</v>
      </c>
      <c r="P32" s="432">
        <f t="shared" si="1"/>
        <v>28995.981706821876</v>
      </c>
    </row>
    <row r="33" spans="2:16" s="220" customFormat="1" ht="45" customHeight="1" x14ac:dyDescent="0.25">
      <c r="B33" s="568" t="s">
        <v>17925</v>
      </c>
      <c r="C33" s="214" t="s">
        <v>13745</v>
      </c>
      <c r="D33" s="618" t="str">
        <f>IF(C33="IOPES",VLOOKUP(B33,'IOPES_10-21'!$A$12:$G$1259,3,FALSE),IF(C33="SINAPI",VLOOKUP(B33,'SINAPI 01-22 ES - NÃO DESONER.'!$G$6:$L$6678,2,FALSE),IF(C33="SIURB",VLOOKUP(B33,'SIURB JAN-2020 NÃO DESONER.'!$A$2:$D$757,2,FALSE),IF(C33="SICRO",VLOOKUP(B33,Tabela4[],2,FALSE),IF(C33="CPOS",VLOOKUP(B33,'CPOS-178'!$A$7:$F$4097,2,FALSE),IF(C33="PRÓPRIA",VLOOKUP(B33,Tabela42[],2,FALSE),"ERRO"))))))</f>
        <v>TAMPÃO DE FERRO FUNDIDO PARA ÁGUAS PLUVIAIS TD 600</v>
      </c>
      <c r="E33" s="619"/>
      <c r="F33" s="619"/>
      <c r="G33" s="619"/>
      <c r="H33" s="619"/>
      <c r="I33" s="619"/>
      <c r="J33" s="619"/>
      <c r="K33" s="214" t="str">
        <f>IF(C33="IOPES",VLOOKUP(B33,'IOPES_10-21'!$A$12:$G$1259,4,FALSE),IF(C33="SINAPI",VLOOKUP(B33,'SINAPI 01-22 ES - NÃO DESONER.'!$G$6:$L$6678,3,FALSE),IF(C33="SIURB",VLOOKUP(B33,'SIURB JAN-2020 NÃO DESONER.'!$A$2:$D$757,3,FALSE),IF(C33="SICRO",VLOOKUP(B33,Tabela4[],3,FALSE),IF(C33="CPOS",VLOOKUP(B33,'CPOS-178'!$A$7:$F$4097,3,FALSE),IF(C33="PRÓPRIA",VLOOKUP(B33,Tabela42[],3,FALSE),"ERRO"))))))</f>
        <v xml:space="preserve">un </v>
      </c>
      <c r="L33" s="212">
        <f>+'MEMORIA DE CALCULO'!W212</f>
        <v>11</v>
      </c>
      <c r="M33" s="216">
        <f>IF(C33="IOPES",VLOOKUP(B33,'IOPES_10-21'!$A$12:$G$1259,7,FALSE),IF(C33="SINAPI",VLOOKUP(B33,'SINAPI 01-22 ES - NÃO DESONER.'!$G$6:$L$6678,5,FALSE),IF(C33="SIURB",VLOOKUP(B33,'SIURB JAN-2020 NÃO DESONER.'!$A$2:$D$757,4,FALSE),IF(C33="SICRO",VLOOKUP(B33,Tabela4[],4,FALSE),IF(C33="CPOS",VLOOKUP(B33,'CPOS-178'!$A$7:$F$4097,6,FALSE),IF(C33="PRÓPRIA",VLOOKUP(B33,Tabela42[],4,FALSE),"ERRO"))))))</f>
        <v>545.35770000000002</v>
      </c>
      <c r="N33" s="319">
        <f>'BDI '!$G$33</f>
        <v>0.23172712506767756</v>
      </c>
      <c r="O33" s="216">
        <f t="shared" si="0"/>
        <v>671.73187195452101</v>
      </c>
      <c r="P33" s="569">
        <f t="shared" si="1"/>
        <v>7389.0505914997311</v>
      </c>
    </row>
    <row r="34" spans="2:16" s="220" customFormat="1" ht="30" customHeight="1" x14ac:dyDescent="0.25">
      <c r="B34" s="431">
        <v>1600441</v>
      </c>
      <c r="C34" s="213" t="s">
        <v>13745</v>
      </c>
      <c r="D34" s="618" t="str">
        <f>IF(C34="IOPES",VLOOKUP(B34,'IOPES_10-21'!$A$12:$G$1259,3,FALSE),IF(C34="SINAPI",VLOOKUP(B34,'SINAPI 01-22 ES - NÃO DESONER.'!$G$6:$L$6678,2,FALSE),IF(C34="SIURB",VLOOKUP(B34,'SIURB JAN-2020 NÃO DESONER.'!$A$2:$D$757,2,FALSE),IF(C34="SICRO",VLOOKUP(B34,Tabela4[],2,FALSE),IF(C34="CPOS",VLOOKUP(B34,'CPOS-178'!$A$7:$F$4097,2,FALSE),IF(C34="PRÓPRIA",VLOOKUP(B34,Tabela42[],2,FALSE),"ERRO"))))))</f>
        <v>REMOÇÃO DE PARALELEPÍPEDOS</v>
      </c>
      <c r="E34" s="619"/>
      <c r="F34" s="619"/>
      <c r="G34" s="619"/>
      <c r="H34" s="619"/>
      <c r="I34" s="619"/>
      <c r="J34" s="619"/>
      <c r="K34" s="214" t="str">
        <f>IF(C34="IOPES",VLOOKUP(B34,'IOPES_10-21'!$A$12:$G$1259,4,FALSE),IF(C34="SINAPI",VLOOKUP(B34,'SINAPI 01-22 ES - NÃO DESONER.'!$G$6:$L$6678,3,FALSE),IF(C34="SIURB",VLOOKUP(B34,'SIURB JAN-2020 NÃO DESONER.'!$A$2:$D$757,3,FALSE),IF(C34="SICRO",VLOOKUP(B34,Tabela4[],3,FALSE),IF(C34="CPOS",VLOOKUP(B34,'CPOS-178'!$A$7:$F$4097,3,FALSE),IF(C34="PRÓPRIA",VLOOKUP(B34,Tabela42[],3,FALSE),"ERRO"))))))</f>
        <v>m²</v>
      </c>
      <c r="L34" s="212">
        <f>+'MEMORIA DE CALCULO'!W215</f>
        <v>3808.92</v>
      </c>
      <c r="M34" s="216">
        <f>IF(C34="IOPES",VLOOKUP(B34,'IOPES_10-21'!$A$12:$G$1259,7,FALSE),IF(C34="SINAPI",VLOOKUP(B34,'SINAPI 01-22 ES - NÃO DESONER.'!$G$6:$L$6678,5,FALSE),IF(C34="SIURB",VLOOKUP(B34,'SIURB JAN-2020 NÃO DESONER.'!$A$2:$D$757,4,FALSE),IF(C34="SICRO",VLOOKUP(B34,Tabela4[],4,FALSE),IF(C34="CPOS",VLOOKUP(B34,'CPOS-178'!$A$7:$F$4097,6,FALSE),IF(C34="PRÓPRIA",VLOOKUP(B34,Tabela42[],4,FALSE),"ERRO"))))))</f>
        <v>3.17</v>
      </c>
      <c r="N34" s="319">
        <f>'BDI '!$G$33</f>
        <v>0.23172712506767756</v>
      </c>
      <c r="O34" s="216">
        <f t="shared" si="0"/>
        <v>3.9045749864645378</v>
      </c>
      <c r="P34" s="432">
        <f t="shared" si="1"/>
        <v>14872.213757444508</v>
      </c>
    </row>
    <row r="35" spans="2:16" s="304" customFormat="1" ht="60" customHeight="1" x14ac:dyDescent="0.25">
      <c r="B35" s="433" t="s">
        <v>17953</v>
      </c>
      <c r="C35" s="213" t="s">
        <v>17861</v>
      </c>
      <c r="D35" s="618" t="str">
        <f>IF(C35="IOPES",VLOOKUP(B35,'IOPES_10-21'!$A$12:$G$1259,3,FALSE),IF(C35="SINAPI",VLOOKUP(B35,'SINAPI 01-22 ES - NÃO DESONER.'!$G$6:$L$6678,2,FALSE),IF(C35="SIURB",VLOOKUP(B35,'SIURB JAN-2020 NÃO DESONER.'!$A$2:$D$757,2,FALSE),IF(C35="SICRO",VLOOKUP(B35,Tabela4[],2,FALSE),IF(C35="CPOS",VLOOKUP(B35,'CPOS-178'!$A$7:$F$4097,2,FALSE),IF(C35="PRÓPRIA",VLOOKUP(B35,Tabela42[],2,FALSE),"ERRO"))))))</f>
        <v>REASSENTAMENTO DE PISO INTERTRAVADO, COM BLOCO RETANGULAR (COM REAPROVEITAMENTO DO BLOCO)</v>
      </c>
      <c r="E35" s="619"/>
      <c r="F35" s="619"/>
      <c r="G35" s="619"/>
      <c r="H35" s="619"/>
      <c r="I35" s="619"/>
      <c r="J35" s="619"/>
      <c r="K35" s="214" t="str">
        <f>IF(C35="IOPES",VLOOKUP(B35,'IOPES_10-21'!$A$12:$G$1259,4,FALSE),IF(C35="SINAPI",VLOOKUP(B35,'SINAPI 01-22 ES - NÃO DESONER.'!$G$6:$L$6678,3,FALSE),IF(C35="SIURB",VLOOKUP(B35,'SIURB JAN-2020 NÃO DESONER.'!$A$2:$D$757,3,FALSE),IF(C35="SICRO",VLOOKUP(B35,Tabela4[],3,FALSE),IF(C35="CPOS",VLOOKUP(B35,'CPOS-178'!$A$7:$F$4097,3,FALSE),IF(C35="PRÓPRIA",VLOOKUP(B35,Tabela42[],3,FALSE),"ERRO"))))))</f>
        <v>m²</v>
      </c>
      <c r="L35" s="212">
        <f>+'MEMORIA DE CALCULO'!W218</f>
        <v>3808.92</v>
      </c>
      <c r="M35" s="216">
        <f>IF(C35="IOPES",VLOOKUP(B35,'IOPES_10-21'!$A$12:$G$1259,7,FALSE),IF(C35="SINAPI",VLOOKUP(B35,'SINAPI 01-22 ES - NÃO DESONER.'!$G$6:$L$6678,5,FALSE),IF(C35="SIURB",VLOOKUP(B35,'SIURB JAN-2020 NÃO DESONER.'!$A$2:$D$757,4,FALSE),IF(C35="SICRO",VLOOKUP(B35,Tabela4[],4,FALSE),IF(C35="CPOS",VLOOKUP(B35,'CPOS-178'!$A$7:$F$4097,6,FALSE),IF(C35="PRÓPRIA",VLOOKUP(B35,Tabela42[],4,FALSE),"ERRO"))))))</f>
        <v>52.182461999999994</v>
      </c>
      <c r="N35" s="319">
        <f>'BDI '!$G$33</f>
        <v>0.23172712506767756</v>
      </c>
      <c r="O35" s="216">
        <f t="shared" si="0"/>
        <v>64.274553898213327</v>
      </c>
      <c r="P35" s="432">
        <f t="shared" si="1"/>
        <v>244816.63383398272</v>
      </c>
    </row>
    <row r="36" spans="2:16" s="304" customFormat="1" ht="20.100000000000001" customHeight="1" x14ac:dyDescent="0.25">
      <c r="B36" s="616" t="s">
        <v>20326</v>
      </c>
      <c r="C36" s="617"/>
      <c r="D36" s="617"/>
      <c r="E36" s="617"/>
      <c r="F36" s="617"/>
      <c r="G36" s="617"/>
      <c r="H36" s="617"/>
      <c r="I36" s="617"/>
      <c r="J36" s="617"/>
      <c r="K36" s="617"/>
      <c r="L36" s="617"/>
      <c r="M36" s="617"/>
      <c r="N36" s="617"/>
      <c r="O36" s="617"/>
      <c r="P36" s="428">
        <f>+SUM(P37:P56)</f>
        <v>395388.79848179489</v>
      </c>
    </row>
    <row r="37" spans="2:16" s="304" customFormat="1" ht="30" customHeight="1" x14ac:dyDescent="0.25">
      <c r="B37" s="433">
        <v>1600438</v>
      </c>
      <c r="C37" s="213" t="s">
        <v>13745</v>
      </c>
      <c r="D37" s="618" t="str">
        <f>IF(C37="IOPES",VLOOKUP(B37,'IOPES_10-21'!$A$12:$G$1259,3,FALSE),IF(C37="SINAPI",VLOOKUP(B37,'SINAPI 01-22 ES - NÃO DESONER.'!$G$6:$L$6678,2,FALSE),IF(C37="SIURB",VLOOKUP(B37,'SIURB JAN-2020 NÃO DESONER.'!$A$2:$D$757,2,FALSE),IF(C37="SICRO",VLOOKUP(B37,Tabela4[],2,FALSE),IF(C37="CPOS",VLOOKUP(B37,'CPOS-178'!$A$7:$F$4097,2,FALSE),IF(C37="PRÓPRIA",VLOOKUP(B37,Tabela42[],2,FALSE),"ERRO"))))))</f>
        <v>DEMOLIÇÃO DE CONCRETO ARMADO</v>
      </c>
      <c r="E37" s="619"/>
      <c r="F37" s="619"/>
      <c r="G37" s="619"/>
      <c r="H37" s="619"/>
      <c r="I37" s="619"/>
      <c r="J37" s="619"/>
      <c r="K37" s="214" t="str">
        <f>IF(C37="IOPES",VLOOKUP(B37,'IOPES_10-21'!$A$12:$G$1259,4,FALSE),IF(C37="SINAPI",VLOOKUP(B37,'SINAPI 01-22 ES - NÃO DESONER.'!$G$6:$L$6678,3,FALSE),IF(C37="SIURB",VLOOKUP(B37,'SIURB JAN-2020 NÃO DESONER.'!$A$2:$D$757,3,FALSE),IF(C37="SICRO",VLOOKUP(B37,Tabela4[],3,FALSE),IF(C37="CPOS",VLOOKUP(B37,'CPOS-178'!$A$7:$F$4097,3,FALSE),IF(C37="PRÓPRIA",VLOOKUP(B37,Tabela42[],3,FALSE),"ERRO"))))))</f>
        <v>m³</v>
      </c>
      <c r="L37" s="212">
        <f>+'MEMORIA DE CALCULO'!W222</f>
        <v>16.239999999999998</v>
      </c>
      <c r="M37" s="216">
        <f>IF(C37="IOPES",VLOOKUP(B37,'IOPES_10-21'!$A$12:$G$1259,7,FALSE),IF(C37="SINAPI",VLOOKUP(B37,'SINAPI 01-22 ES - NÃO DESONER.'!$G$6:$L$6678,5,FALSE),IF(C37="SIURB",VLOOKUP(B37,'SIURB JAN-2020 NÃO DESONER.'!$A$2:$D$757,4,FALSE),IF(C37="SICRO",VLOOKUP(B37,Tabela4[],4,FALSE),IF(C37="CPOS",VLOOKUP(B37,'CPOS-178'!$A$7:$F$4097,6,FALSE),IF(C37="PRÓPRIA",VLOOKUP(B37,Tabela42[],4,FALSE),"ERRO"))))))</f>
        <v>464.96</v>
      </c>
      <c r="N37" s="319">
        <f>'BDI '!$G$33</f>
        <v>0.23172712506767756</v>
      </c>
      <c r="O37" s="216">
        <f t="shared" si="0"/>
        <v>572.7038440714673</v>
      </c>
      <c r="P37" s="432">
        <f t="shared" si="1"/>
        <v>9300.7104277206272</v>
      </c>
    </row>
    <row r="38" spans="2:16" s="304" customFormat="1" ht="45" customHeight="1" x14ac:dyDescent="0.25">
      <c r="B38" s="431">
        <v>97622</v>
      </c>
      <c r="C38" s="213" t="s">
        <v>13744</v>
      </c>
      <c r="D38" s="618" t="str">
        <f>IF(C38="IOPES",VLOOKUP(B38,'IOPES_10-21'!$A$12:$G$1259,3,FALSE),IF(C38="SINAPI",VLOOKUP(B38,'SINAPI 01-22 ES - NÃO DESONER.'!$G$6:$L$6678,2,FALSE),IF(C38="SIURB",VLOOKUP(B38,'SIURB JAN-2020 NÃO DESONER.'!$A$2:$D$757,2,FALSE),IF(C38="SICRO",VLOOKUP(B38,Tabela4[],2,FALSE),IF(C38="CPOS",VLOOKUP(B38,'CPOS-178'!$A$7:$F$4097,2,FALSE),IF(C38="PRÓPRIA",VLOOKUP(B38,Tabela42[],2,FALSE),"ERRO"))))))</f>
        <v>DEMOLIÇÃO DE ALVENARIA DE BLOCO FURADO, DE FORMA MANUAL, SEM REAPROVEITAMENTO. AF_12/2017</v>
      </c>
      <c r="E38" s="619"/>
      <c r="F38" s="619"/>
      <c r="G38" s="619"/>
      <c r="H38" s="619"/>
      <c r="I38" s="619"/>
      <c r="J38" s="619"/>
      <c r="K38" s="214" t="str">
        <f>IF(C38="IOPES",VLOOKUP(B38,'IOPES_10-21'!$A$12:$G$1259,4,FALSE),IF(C38="SINAPI",VLOOKUP(B38,'SINAPI 01-22 ES - NÃO DESONER.'!$G$6:$L$6678,3,FALSE),IF(C38="SIURB",VLOOKUP(B38,'SIURB JAN-2020 NÃO DESONER.'!$A$2:$D$757,3,FALSE),IF(C38="SICRO",VLOOKUP(B38,Tabela4[],3,FALSE),IF(C38="CPOS",VLOOKUP(B38,'CPOS-178'!$A$7:$F$4097,3,FALSE),IF(C38="PRÓPRIA",VLOOKUP(B38,Tabela42[],3,FALSE),"ERRO"))))))</f>
        <v>M3</v>
      </c>
      <c r="L38" s="212">
        <f>+'MEMORIA DE CALCULO'!W226</f>
        <v>72.096000000000004</v>
      </c>
      <c r="M38" s="216" t="str">
        <f>IF(C38="IOPES",VLOOKUP(B38,'IOPES_10-21'!$A$12:$G$1259,7,FALSE),IF(C38="SINAPI",VLOOKUP(B38,'SINAPI 01-22 ES - NÃO DESONER.'!$G$6:$L$6678,5,FALSE),IF(C38="SIURB",VLOOKUP(B38,'SIURB JAN-2020 NÃO DESONER.'!$A$2:$D$757,4,FALSE),IF(C38="SICRO",VLOOKUP(B38,Tabela4[],4,FALSE),IF(C38="CPOS",VLOOKUP(B38,'CPOS-178'!$A$7:$F$4097,6,FALSE),IF(C38="PRÓPRIA",VLOOKUP(B38,Tabela42[],4,FALSE),"ERRO"))))))</f>
        <v>48,03</v>
      </c>
      <c r="N38" s="319">
        <f>'BDI '!$G$33</f>
        <v>0.23172712506767756</v>
      </c>
      <c r="O38" s="216">
        <f t="shared" si="0"/>
        <v>59.159853817000553</v>
      </c>
      <c r="P38" s="432">
        <f t="shared" si="1"/>
        <v>4265.1888207904722</v>
      </c>
    </row>
    <row r="39" spans="2:16" s="304" customFormat="1" ht="45" customHeight="1" x14ac:dyDescent="0.25">
      <c r="B39" s="431">
        <v>1600404</v>
      </c>
      <c r="C39" s="213" t="s">
        <v>13745</v>
      </c>
      <c r="D39" s="618" t="str">
        <f>IF(C39="IOPES",VLOOKUP(B39,'IOPES_10-21'!$A$12:$G$1259,3,FALSE),IF(C39="SINAPI",VLOOKUP(B39,'SINAPI 01-22 ES - NÃO DESONER.'!$G$6:$L$6678,2,FALSE),IF(C39="SIURB",VLOOKUP(B39,'SIURB JAN-2020 NÃO DESONER.'!$A$2:$D$757,2,FALSE),IF(C39="SICRO",VLOOKUP(B39,Tabela4[],2,FALSE),IF(C39="CPOS",VLOOKUP(B39,'CPOS-178'!$A$7:$F$4097,2,FALSE),IF(C39="PRÓPRIA",VLOOKUP(B39,Tabela42[],2,FALSE),"ERRO"))))))</f>
        <v>REMOÇÃO DE TUBOS DE CONCRETO COM DIÂMETRO DE 0,40 M A 1,00 M EM VALAS E BUEIROS</v>
      </c>
      <c r="E39" s="619"/>
      <c r="F39" s="619"/>
      <c r="G39" s="619"/>
      <c r="H39" s="619"/>
      <c r="I39" s="619"/>
      <c r="J39" s="619"/>
      <c r="K39" s="214" t="str">
        <f>IF(C39="IOPES",VLOOKUP(B39,'IOPES_10-21'!$A$12:$G$1259,4,FALSE),IF(C39="SINAPI",VLOOKUP(B39,'SINAPI 01-22 ES - NÃO DESONER.'!$G$6:$L$6678,3,FALSE),IF(C39="SIURB",VLOOKUP(B39,'SIURB JAN-2020 NÃO DESONER.'!$A$2:$D$757,3,FALSE),IF(C39="SICRO",VLOOKUP(B39,Tabela4[],3,FALSE),IF(C39="CPOS",VLOOKUP(B39,'CPOS-178'!$A$7:$F$4097,3,FALSE),IF(C39="PRÓPRIA",VLOOKUP(B39,Tabela42[],3,FALSE),"ERRO"))))))</f>
        <v>m</v>
      </c>
      <c r="L39" s="212">
        <f>+'MEMORIA DE CALCULO'!W230</f>
        <v>769.5</v>
      </c>
      <c r="M39" s="216">
        <f>IF(C39="IOPES",VLOOKUP(B39,'IOPES_10-21'!$A$12:$G$1259,7,FALSE),IF(C39="SINAPI",VLOOKUP(B39,'SINAPI 01-22 ES - NÃO DESONER.'!$G$6:$L$6678,5,FALSE),IF(C39="SIURB",VLOOKUP(B39,'SIURB JAN-2020 NÃO DESONER.'!$A$2:$D$757,4,FALSE),IF(C39="SICRO",VLOOKUP(B39,Tabela4[],4,FALSE),IF(C39="CPOS",VLOOKUP(B39,'CPOS-178'!$A$7:$F$4097,6,FALSE),IF(C39="PRÓPRIA",VLOOKUP(B39,Tabela42[],4,FALSE),"ERRO"))))))</f>
        <v>7.75</v>
      </c>
      <c r="N39" s="319">
        <f>'BDI '!$G$33</f>
        <v>0.23172712506767756</v>
      </c>
      <c r="O39" s="216">
        <f t="shared" si="0"/>
        <v>9.545885219274501</v>
      </c>
      <c r="P39" s="432">
        <f t="shared" si="1"/>
        <v>7345.5586762317289</v>
      </c>
    </row>
    <row r="40" spans="2:16" s="304" customFormat="1" ht="45" customHeight="1" x14ac:dyDescent="0.25">
      <c r="B40" s="431">
        <v>1600405</v>
      </c>
      <c r="C40" s="213" t="s">
        <v>13745</v>
      </c>
      <c r="D40" s="618" t="str">
        <f>IF(C40="IOPES",VLOOKUP(B40,'IOPES_10-21'!$A$12:$G$1259,3,FALSE),IF(C40="SINAPI",VLOOKUP(B40,'SINAPI 01-22 ES - NÃO DESONER.'!$G$6:$L$6678,2,FALSE),IF(C40="SIURB",VLOOKUP(B40,'SIURB JAN-2020 NÃO DESONER.'!$A$2:$D$757,2,FALSE),IF(C40="SICRO",VLOOKUP(B40,Tabela4[],2,FALSE),IF(C40="CPOS",VLOOKUP(B40,'CPOS-178'!$A$7:$F$4097,2,FALSE),IF(C40="PRÓPRIA",VLOOKUP(B40,Tabela42[],2,FALSE),"ERRO"))))))</f>
        <v>REMOÇÃO DE TUBOS DE CONCRETO COM DIÂMETRO DE 1,20 M A 1,50 M EM VALAS E BUEIROS</v>
      </c>
      <c r="E40" s="619"/>
      <c r="F40" s="619"/>
      <c r="G40" s="619"/>
      <c r="H40" s="619"/>
      <c r="I40" s="619"/>
      <c r="J40" s="619"/>
      <c r="K40" s="214" t="str">
        <f>IF(C40="IOPES",VLOOKUP(B40,'IOPES_10-21'!$A$12:$G$1259,4,FALSE),IF(C40="SINAPI",VLOOKUP(B40,'SINAPI 01-22 ES - NÃO DESONER.'!$G$6:$L$6678,3,FALSE),IF(C40="SIURB",VLOOKUP(B40,'SIURB JAN-2020 NÃO DESONER.'!$A$2:$D$757,3,FALSE),IF(C40="SICRO",VLOOKUP(B40,Tabela4[],3,FALSE),IF(C40="CPOS",VLOOKUP(B40,'CPOS-178'!$A$7:$F$4097,3,FALSE),IF(C40="PRÓPRIA",VLOOKUP(B40,Tabela42[],3,FALSE),"ERRO"))))))</f>
        <v>m</v>
      </c>
      <c r="L40" s="212">
        <f>+'MEMORIA DE CALCULO'!W233</f>
        <v>246</v>
      </c>
      <c r="M40" s="216">
        <f>IF(C40="IOPES",VLOOKUP(B40,'IOPES_10-21'!$A$12:$G$1259,7,FALSE),IF(C40="SINAPI",VLOOKUP(B40,'SINAPI 01-22 ES - NÃO DESONER.'!$G$6:$L$6678,5,FALSE),IF(C40="SIURB",VLOOKUP(B40,'SIURB JAN-2020 NÃO DESONER.'!$A$2:$D$757,4,FALSE),IF(C40="SICRO",VLOOKUP(B40,Tabela4[],4,FALSE),IF(C40="CPOS",VLOOKUP(B40,'CPOS-178'!$A$7:$F$4097,6,FALSE),IF(C40="PRÓPRIA",VLOOKUP(B40,Tabela42[],4,FALSE),"ERRO"))))))</f>
        <v>8.64</v>
      </c>
      <c r="N40" s="319">
        <f>'BDI '!$G$33</f>
        <v>0.23172712506767756</v>
      </c>
      <c r="O40" s="216">
        <f t="shared" si="0"/>
        <v>10.642122360584734</v>
      </c>
      <c r="P40" s="432">
        <f t="shared" si="1"/>
        <v>2617.9621007038445</v>
      </c>
    </row>
    <row r="41" spans="2:16" s="304" customFormat="1" ht="90" customHeight="1" x14ac:dyDescent="0.25">
      <c r="B41" s="431">
        <v>100980</v>
      </c>
      <c r="C41" s="213" t="s">
        <v>13744</v>
      </c>
      <c r="D41" s="618" t="str">
        <f>IF(C41="IOPES",VLOOKUP(B41,'IOPES_10-21'!$A$12:$G$1259,3,FALSE),IF(C41="SINAPI",VLOOKUP(B41,'SINAPI 01-22 ES - NÃO DESONER.'!$G$6:$L$6678,2,FALSE),IF(C41="SIURB",VLOOKUP(B41,'SIURB JAN-2020 NÃO DESONER.'!$A$2:$D$757,2,FALSE),IF(C41="SICRO",VLOOKUP(B41,Tabela4[],2,FALSE),IF(C41="CPOS",VLOOKUP(B41,'CPOS-178'!$A$7:$F$4097,2,FALSE),IF(C41="PRÓPRIA",VLOOKUP(B41,Tabela42[],2,FALSE),"ERRO"))))))</f>
        <v>CARGA, MANOBRA E DESCARGA DE SOLOS E MATERIAIS GRANULARES EM CAMINHÃO BASCULANTE 18 M³ - CARGA COM ESCAVADEIRA HIDRÁULICA (CAÇAMBA DE 1,20 M³ / 155 HP) E DESCARGA LIVRE (UNIDADE: M3). AF_07/2020</v>
      </c>
      <c r="E41" s="619"/>
      <c r="F41" s="619"/>
      <c r="G41" s="619"/>
      <c r="H41" s="619"/>
      <c r="I41" s="619"/>
      <c r="J41" s="619"/>
      <c r="K41" s="214" t="str">
        <f>IF(C41="IOPES",VLOOKUP(B41,'IOPES_10-21'!$A$12:$G$1259,4,FALSE),IF(C41="SINAPI",VLOOKUP(B41,'SINAPI 01-22 ES - NÃO DESONER.'!$G$6:$L$6678,3,FALSE),IF(C41="SIURB",VLOOKUP(B41,'SIURB JAN-2020 NÃO DESONER.'!$A$2:$D$757,3,FALSE),IF(C41="SICRO",VLOOKUP(B41,Tabela4[],3,FALSE),IF(C41="CPOS",VLOOKUP(B41,'CPOS-178'!$A$7:$F$4097,3,FALSE),IF(C41="PRÓPRIA",VLOOKUP(B41,Tabela42[],3,FALSE),"ERRO"))))))</f>
        <v>M3</v>
      </c>
      <c r="L41" s="212">
        <f>+'MEMORIA DE CALCULO'!W241</f>
        <v>418.25850000000003</v>
      </c>
      <c r="M41" s="216" t="str">
        <f>IF(C41="IOPES",VLOOKUP(B41,'IOPES_10-21'!$A$12:$G$1259,7,FALSE),IF(C41="SINAPI",VLOOKUP(B41,'SINAPI 01-22 ES - NÃO DESONER.'!$G$6:$L$6678,5,FALSE),IF(C41="SIURB",VLOOKUP(B41,'SIURB JAN-2020 NÃO DESONER.'!$A$2:$D$757,4,FALSE),IF(C41="SICRO",VLOOKUP(B41,Tabela4[],4,FALSE),IF(C41="CPOS",VLOOKUP(B41,'CPOS-178'!$A$7:$F$4097,6,FALSE),IF(C41="PRÓPRIA",VLOOKUP(B41,Tabela42[],4,FALSE),"ERRO"))))))</f>
        <v>5,43</v>
      </c>
      <c r="N41" s="319">
        <f>'BDI '!$G$33</f>
        <v>0.23172712506767756</v>
      </c>
      <c r="O41" s="216">
        <f t="shared" si="0"/>
        <v>6.6882782891174886</v>
      </c>
      <c r="P41" s="432">
        <f t="shared" si="1"/>
        <v>2797.4292447888474</v>
      </c>
    </row>
    <row r="42" spans="2:16" s="304" customFormat="1" ht="45" customHeight="1" x14ac:dyDescent="0.25">
      <c r="B42" s="431">
        <v>100574</v>
      </c>
      <c r="C42" s="213" t="s">
        <v>13744</v>
      </c>
      <c r="D42" s="618" t="str">
        <f>IF(C42="IOPES",VLOOKUP(B42,'IOPES_10-21'!$A$12:$G$1259,3,FALSE),IF(C42="SINAPI",VLOOKUP(B42,'SINAPI 01-22 ES - NÃO DESONER.'!$G$6:$L$6678,2,FALSE),IF(C42="SIURB",VLOOKUP(B42,'SIURB JAN-2020 NÃO DESONER.'!$A$2:$D$757,2,FALSE),IF(C42="SICRO",VLOOKUP(B42,Tabela4[],2,FALSE),IF(C42="CPOS",VLOOKUP(B42,'CPOS-178'!$A$7:$F$4097,2,FALSE),IF(C42="PRÓPRIA",VLOOKUP(B42,Tabela42[],2,FALSE),"ERRO"))))))</f>
        <v>ESPALHAMENTO DE MATERIAL COM TRATOR DE ESTEIRAS. AF_11/2019</v>
      </c>
      <c r="E42" s="619"/>
      <c r="F42" s="619"/>
      <c r="G42" s="619"/>
      <c r="H42" s="619"/>
      <c r="I42" s="619"/>
      <c r="J42" s="619"/>
      <c r="K42" s="214" t="str">
        <f>IF(C42="IOPES",VLOOKUP(B42,'IOPES_10-21'!$A$12:$G$1259,4,FALSE),IF(C42="SINAPI",VLOOKUP(B42,'SINAPI 01-22 ES - NÃO DESONER.'!$G$6:$L$6678,3,FALSE),IF(C42="SIURB",VLOOKUP(B42,'SIURB JAN-2020 NÃO DESONER.'!$A$2:$D$757,3,FALSE),IF(C42="SICRO",VLOOKUP(B42,Tabela4[],3,FALSE),IF(C42="CPOS",VLOOKUP(B42,'CPOS-178'!$A$7:$F$4097,3,FALSE),IF(C42="PRÓPRIA",VLOOKUP(B42,Tabela42[],3,FALSE),"ERRO"))))))</f>
        <v>M3</v>
      </c>
      <c r="L42" s="212">
        <f>+'MEMORIA DE CALCULO'!W249</f>
        <v>418.25850000000003</v>
      </c>
      <c r="M42" s="216" t="str">
        <f>IF(C42="IOPES",VLOOKUP(B42,'IOPES_10-21'!$A$12:$G$1259,7,FALSE),IF(C42="SINAPI",VLOOKUP(B42,'SINAPI 01-22 ES - NÃO DESONER.'!$G$6:$L$6678,5,FALSE),IF(C42="SIURB",VLOOKUP(B42,'SIURB JAN-2020 NÃO DESONER.'!$A$2:$D$757,4,FALSE),IF(C42="SICRO",VLOOKUP(B42,Tabela4[],4,FALSE),IF(C42="CPOS",VLOOKUP(B42,'CPOS-178'!$A$7:$F$4097,6,FALSE),IF(C42="PRÓPRIA",VLOOKUP(B42,Tabela42[],4,FALSE),"ERRO"))))))</f>
        <v>1,24</v>
      </c>
      <c r="N42" s="319">
        <f>'BDI '!$G$33</f>
        <v>0.23172712506767756</v>
      </c>
      <c r="O42" s="216">
        <f t="shared" si="0"/>
        <v>1.5273416350839202</v>
      </c>
      <c r="P42" s="432">
        <f t="shared" si="1"/>
        <v>638.82362127774786</v>
      </c>
    </row>
    <row r="43" spans="2:16" s="304" customFormat="1" ht="60" customHeight="1" x14ac:dyDescent="0.25">
      <c r="B43" s="431">
        <v>97917</v>
      </c>
      <c r="C43" s="213" t="s">
        <v>13744</v>
      </c>
      <c r="D43" s="618" t="str">
        <f>IF(C43="IOPES",VLOOKUP(B43,'IOPES_10-21'!$A$12:$G$1259,3,FALSE),IF(C43="SINAPI",VLOOKUP(B43,'SINAPI 01-22 ES - NÃO DESONER.'!$G$6:$L$6678,2,FALSE),IF(C43="SIURB",VLOOKUP(B43,'SIURB JAN-2020 NÃO DESONER.'!$A$2:$D$757,2,FALSE),IF(C43="SICRO",VLOOKUP(B43,Tabela4[],2,FALSE),IF(C43="CPOS",VLOOKUP(B43,'CPOS-178'!$A$7:$F$4097,2,FALSE),IF(C43="PRÓPRIA",VLOOKUP(B43,Tabela42[],2,FALSE),"ERRO"))))))</f>
        <v>TRANSPORTE COM CAMINHÃO BASCULANTE DE 6 M³, EM VIA URBANA EM REVESTIMENTO PRIMÁRIO (UNIDADE: TXKM). AF_07/2020</v>
      </c>
      <c r="E43" s="619"/>
      <c r="F43" s="619"/>
      <c r="G43" s="619"/>
      <c r="H43" s="619"/>
      <c r="I43" s="619"/>
      <c r="J43" s="619"/>
      <c r="K43" s="214" t="str">
        <f>IF(C43="IOPES",VLOOKUP(B43,'IOPES_10-21'!$A$12:$G$1259,4,FALSE),IF(C43="SINAPI",VLOOKUP(B43,'SINAPI 01-22 ES - NÃO DESONER.'!$G$6:$L$6678,3,FALSE),IF(C43="SIURB",VLOOKUP(B43,'SIURB JAN-2020 NÃO DESONER.'!$A$2:$D$757,3,FALSE),IF(C43="SICRO",VLOOKUP(B43,Tabela4[],3,FALSE),IF(C43="CPOS",VLOOKUP(B43,'CPOS-178'!$A$7:$F$4097,3,FALSE),IF(C43="PRÓPRIA",VLOOKUP(B43,Tabela42[],3,FALSE),"ERRO"))))))</f>
        <v>TXKM</v>
      </c>
      <c r="L43" s="212">
        <f>+'MEMORIA DE CALCULO'!W257</f>
        <v>9663.406500000001</v>
      </c>
      <c r="M43" s="216" t="str">
        <f>IF(C43="IOPES",VLOOKUP(B43,'IOPES_10-21'!$A$12:$G$1259,7,FALSE),IF(C43="SINAPI",VLOOKUP(B43,'SINAPI 01-22 ES - NÃO DESONER.'!$G$6:$L$6678,5,FALSE),IF(C43="SIURB",VLOOKUP(B43,'SIURB JAN-2020 NÃO DESONER.'!$A$2:$D$757,4,FALSE),IF(C43="SICRO",VLOOKUP(B43,Tabela4[],4,FALSE),IF(C43="CPOS",VLOOKUP(B43,'CPOS-178'!$A$7:$F$4097,6,FALSE),IF(C43="PRÓPRIA",VLOOKUP(B43,Tabela42[],4,FALSE),"ERRO"))))))</f>
        <v>1,74</v>
      </c>
      <c r="N43" s="319">
        <f>'BDI '!$G$33</f>
        <v>0.23172712506767756</v>
      </c>
      <c r="O43" s="216">
        <f t="shared" si="0"/>
        <v>2.1432051976177591</v>
      </c>
      <c r="P43" s="432">
        <f t="shared" si="1"/>
        <v>20710.663037493239</v>
      </c>
    </row>
    <row r="44" spans="2:16" s="304" customFormat="1" ht="45" customHeight="1" x14ac:dyDescent="0.25">
      <c r="B44" s="431">
        <v>2003618</v>
      </c>
      <c r="C44" s="213" t="s">
        <v>13745</v>
      </c>
      <c r="D44" s="618" t="str">
        <f>IF(C44="IOPES",VLOOKUP(B44,'IOPES_10-21'!$A$12:$G$1259,3,FALSE),IF(C44="SINAPI",VLOOKUP(B44,'SINAPI 01-22 ES - NÃO DESONER.'!$G$6:$L$6678,2,FALSE),IF(C44="SIURB",VLOOKUP(B44,'SIURB JAN-2020 NÃO DESONER.'!$A$2:$D$757,2,FALSE),IF(C44="SICRO",VLOOKUP(B44,Tabela4[],2,FALSE),IF(C44="CPOS",VLOOKUP(B44,'CPOS-178'!$A$7:$F$4097,2,FALSE),IF(C44="PRÓPRIA",VLOOKUP(B44,Tabela42[],2,FALSE),"ERRO"))))))</f>
        <v>BOCA DE LOBO SIMPLES - BLS 01 - AREIA E BRITA COMERCIAIS</v>
      </c>
      <c r="E44" s="619"/>
      <c r="F44" s="619"/>
      <c r="G44" s="619"/>
      <c r="H44" s="619"/>
      <c r="I44" s="619"/>
      <c r="J44" s="619"/>
      <c r="K44" s="214" t="str">
        <f>IF(C44="IOPES",VLOOKUP(B44,'IOPES_10-21'!$A$12:$G$1259,4,FALSE),IF(C44="SINAPI",VLOOKUP(B44,'SINAPI 01-22 ES - NÃO DESONER.'!$G$6:$L$6678,3,FALSE),IF(C44="SIURB",VLOOKUP(B44,'SIURB JAN-2020 NÃO DESONER.'!$A$2:$D$757,3,FALSE),IF(C44="SICRO",VLOOKUP(B44,Tabela4[],3,FALSE),IF(C44="CPOS",VLOOKUP(B44,'CPOS-178'!$A$7:$F$4097,3,FALSE),IF(C44="PRÓPRIA",VLOOKUP(B44,Tabela42[],3,FALSE),"ERRO"))))))</f>
        <v xml:space="preserve">un </v>
      </c>
      <c r="L44" s="212">
        <f>+'MEMORIA DE CALCULO'!W260</f>
        <v>10</v>
      </c>
      <c r="M44" s="216">
        <f>IF(C44="IOPES",VLOOKUP(B44,'IOPES_10-21'!$A$12:$G$1259,7,FALSE),IF(C44="SINAPI",VLOOKUP(B44,'SINAPI 01-22 ES - NÃO DESONER.'!$G$6:$L$6678,5,FALSE),IF(C44="SIURB",VLOOKUP(B44,'SIURB JAN-2020 NÃO DESONER.'!$A$2:$D$757,4,FALSE),IF(C44="SICRO",VLOOKUP(B44,Tabela4[],4,FALSE),IF(C44="CPOS",VLOOKUP(B44,'CPOS-178'!$A$7:$F$4097,6,FALSE),IF(C44="PRÓPRIA",VLOOKUP(B44,Tabela42[],4,FALSE),"ERRO"))))))</f>
        <v>760.03</v>
      </c>
      <c r="N44" s="319">
        <f>'BDI '!$G$33</f>
        <v>0.23172712506767756</v>
      </c>
      <c r="O44" s="216">
        <f t="shared" si="0"/>
        <v>936.1495668651869</v>
      </c>
      <c r="P44" s="432">
        <f t="shared" si="1"/>
        <v>9361.495668651869</v>
      </c>
    </row>
    <row r="45" spans="2:16" s="304" customFormat="1" ht="45" customHeight="1" x14ac:dyDescent="0.25">
      <c r="B45" s="431">
        <v>2003636</v>
      </c>
      <c r="C45" s="213" t="s">
        <v>13745</v>
      </c>
      <c r="D45" s="618" t="str">
        <f>IF(C45="IOPES",VLOOKUP(B45,'IOPES_10-21'!$A$12:$G$1259,3,FALSE),IF(C45="SINAPI",VLOOKUP(B45,'SINAPI 01-22 ES - NÃO DESONER.'!$G$6:$L$6678,2,FALSE),IF(C45="SIURB",VLOOKUP(B45,'SIURB JAN-2020 NÃO DESONER.'!$A$2:$D$757,2,FALSE),IF(C45="SICRO",VLOOKUP(B45,Tabela4[],2,FALSE),IF(C45="CPOS",VLOOKUP(B45,'CPOS-178'!$A$7:$F$4097,2,FALSE),IF(C45="PRÓPRIA",VLOOKUP(B45,Tabela42[],2,FALSE),"ERRO"))))))</f>
        <v>BOCA DE LOBO DUPLA - GRELHA DE CONCRETO - BLDG 02 - AREIA E BRITA COMERCIAIS</v>
      </c>
      <c r="E45" s="619"/>
      <c r="F45" s="619"/>
      <c r="G45" s="619"/>
      <c r="H45" s="619"/>
      <c r="I45" s="619"/>
      <c r="J45" s="619"/>
      <c r="K45" s="214" t="str">
        <f>IF(C45="IOPES",VLOOKUP(B45,'IOPES_10-21'!$A$12:$G$1259,4,FALSE),IF(C45="SINAPI",VLOOKUP(B45,'SINAPI 01-22 ES - NÃO DESONER.'!$G$6:$L$6678,3,FALSE),IF(C45="SIURB",VLOOKUP(B45,'SIURB JAN-2020 NÃO DESONER.'!$A$2:$D$757,3,FALSE),IF(C45="SICRO",VLOOKUP(B45,Tabela4[],3,FALSE),IF(C45="CPOS",VLOOKUP(B45,'CPOS-178'!$A$7:$F$4097,3,FALSE),IF(C45="PRÓPRIA",VLOOKUP(B45,Tabela42[],3,FALSE),"ERRO"))))))</f>
        <v xml:space="preserve">un </v>
      </c>
      <c r="L45" s="212">
        <f>+'MEMORIA DE CALCULO'!W263</f>
        <v>8</v>
      </c>
      <c r="M45" s="216">
        <f>IF(C45="IOPES",VLOOKUP(B45,'IOPES_10-21'!$A$12:$G$1259,7,FALSE),IF(C45="SINAPI",VLOOKUP(B45,'SINAPI 01-22 ES - NÃO DESONER.'!$G$6:$L$6678,5,FALSE),IF(C45="SIURB",VLOOKUP(B45,'SIURB JAN-2020 NÃO DESONER.'!$A$2:$D$757,4,FALSE),IF(C45="SICRO",VLOOKUP(B45,Tabela4[],4,FALSE),IF(C45="CPOS",VLOOKUP(B45,'CPOS-178'!$A$7:$F$4097,6,FALSE),IF(C45="PRÓPRIA",VLOOKUP(B45,Tabela42[],4,FALSE),"ERRO"))))))</f>
        <v>1689.97</v>
      </c>
      <c r="N45" s="319">
        <f>'BDI '!$G$33</f>
        <v>0.23172712506767756</v>
      </c>
      <c r="O45" s="216">
        <f t="shared" si="0"/>
        <v>2081.5818895506231</v>
      </c>
      <c r="P45" s="432">
        <f t="shared" si="1"/>
        <v>16652.655116404985</v>
      </c>
    </row>
    <row r="46" spans="2:16" s="304" customFormat="1" ht="45" customHeight="1" x14ac:dyDescent="0.25">
      <c r="B46" s="431">
        <v>2003477</v>
      </c>
      <c r="C46" s="213" t="s">
        <v>13745</v>
      </c>
      <c r="D46" s="618" t="str">
        <f>IF(C46="IOPES",VLOOKUP(B46,'IOPES_10-21'!$A$12:$G$1259,3,FALSE),IF(C46="SINAPI",VLOOKUP(B46,'SINAPI 01-22 ES - NÃO DESONER.'!$G$6:$L$6678,2,FALSE),IF(C46="SIURB",VLOOKUP(B46,'SIURB JAN-2020 NÃO DESONER.'!$A$2:$D$757,2,FALSE),IF(C46="SICRO",VLOOKUP(B46,Tabela4[],2,FALSE),IF(C46="CPOS",VLOOKUP(B46,'CPOS-178'!$A$7:$F$4097,2,FALSE),IF(C46="PRÓPRIA",VLOOKUP(B46,Tabela42[],2,FALSE),"ERRO"))))))</f>
        <v>CAIXA COLETORA DE SARJETA - CCS 01 - COM GRELHA DE CONCRETO - TCC 01 - AREIA E BRITA COMERCIAIS</v>
      </c>
      <c r="E46" s="619"/>
      <c r="F46" s="619"/>
      <c r="G46" s="619"/>
      <c r="H46" s="619"/>
      <c r="I46" s="619"/>
      <c r="J46" s="619"/>
      <c r="K46" s="214" t="str">
        <f>IF(C46="IOPES",VLOOKUP(B46,'IOPES_10-21'!$A$12:$G$1259,4,FALSE),IF(C46="SINAPI",VLOOKUP(B46,'SINAPI 01-22 ES - NÃO DESONER.'!$G$6:$L$6678,3,FALSE),IF(C46="SIURB",VLOOKUP(B46,'SIURB JAN-2020 NÃO DESONER.'!$A$2:$D$757,3,FALSE),IF(C46="SICRO",VLOOKUP(B46,Tabela4[],3,FALSE),IF(C46="CPOS",VLOOKUP(B46,'CPOS-178'!$A$7:$F$4097,3,FALSE),IF(C46="PRÓPRIA",VLOOKUP(B46,Tabela42[],3,FALSE),"ERRO"))))))</f>
        <v xml:space="preserve">un </v>
      </c>
      <c r="L46" s="212">
        <f>+'MEMORIA DE CALCULO'!W266</f>
        <v>5</v>
      </c>
      <c r="M46" s="216">
        <f>IF(C46="IOPES",VLOOKUP(B46,'IOPES_10-21'!$A$12:$G$1259,7,FALSE),IF(C46="SINAPI",VLOOKUP(B46,'SINAPI 01-22 ES - NÃO DESONER.'!$G$6:$L$6678,5,FALSE),IF(C46="SIURB",VLOOKUP(B46,'SIURB JAN-2020 NÃO DESONER.'!$A$2:$D$757,4,FALSE),IF(C46="SICRO",VLOOKUP(B46,Tabela4[],4,FALSE),IF(C46="CPOS",VLOOKUP(B46,'CPOS-178'!$A$7:$F$4097,6,FALSE),IF(C46="PRÓPRIA",VLOOKUP(B46,Tabela42[],4,FALSE),"ERRO"))))))</f>
        <v>2923.02</v>
      </c>
      <c r="N46" s="319">
        <f>'BDI '!$G$33</f>
        <v>0.23172712506767756</v>
      </c>
      <c r="O46" s="216">
        <f t="shared" si="0"/>
        <v>3600.3630211153227</v>
      </c>
      <c r="P46" s="432">
        <f t="shared" si="1"/>
        <v>18001.815105576614</v>
      </c>
    </row>
    <row r="47" spans="2:16" s="304" customFormat="1" ht="60" customHeight="1" x14ac:dyDescent="0.25">
      <c r="B47" s="431">
        <v>2003813</v>
      </c>
      <c r="C47" s="213" t="s">
        <v>13745</v>
      </c>
      <c r="D47" s="618" t="str">
        <f>IF(C47="IOPES",VLOOKUP(B47,'IOPES_10-21'!$A$12:$G$1259,3,FALSE),IF(C47="SINAPI",VLOOKUP(B47,'SINAPI 01-22 ES - NÃO DESONER.'!$G$6:$L$6678,2,FALSE),IF(C47="SIURB",VLOOKUP(B47,'SIURB JAN-2020 NÃO DESONER.'!$A$2:$D$757,2,FALSE),IF(C47="SICRO",VLOOKUP(B47,Tabela4[],2,FALSE),IF(C47="CPOS",VLOOKUP(B47,'CPOS-178'!$A$7:$F$4097,2,FALSE),IF(C47="PRÓPRIA",VLOOKUP(B47,Tabela42[],2,FALSE),"ERRO"))))))</f>
        <v>CANALETA DE CONCRETO - CAU 03 - SEÇÃO DE 30 X 30 CM - ESPESSURA DE 10 CM - APOIADA EM TODA A EXTENSÃO</v>
      </c>
      <c r="E47" s="619"/>
      <c r="F47" s="619"/>
      <c r="G47" s="619"/>
      <c r="H47" s="619"/>
      <c r="I47" s="619"/>
      <c r="J47" s="619"/>
      <c r="K47" s="214" t="str">
        <f>IF(C47="IOPES",VLOOKUP(B47,'IOPES_10-21'!$A$12:$G$1259,4,FALSE),IF(C47="SINAPI",VLOOKUP(B47,'SINAPI 01-22 ES - NÃO DESONER.'!$G$6:$L$6678,3,FALSE),IF(C47="SIURB",VLOOKUP(B47,'SIURB JAN-2020 NÃO DESONER.'!$A$2:$D$757,3,FALSE),IF(C47="SICRO",VLOOKUP(B47,Tabela4[],3,FALSE),IF(C47="CPOS",VLOOKUP(B47,'CPOS-178'!$A$7:$F$4097,3,FALSE),IF(C47="PRÓPRIA",VLOOKUP(B47,Tabela42[],3,FALSE),"ERRO"))))))</f>
        <v>m</v>
      </c>
      <c r="L47" s="212">
        <f>+'MEMORIA DE CALCULO'!W269</f>
        <v>17.600000000000001</v>
      </c>
      <c r="M47" s="216">
        <f>IF(C47="IOPES",VLOOKUP(B47,'IOPES_10-21'!$A$12:$G$1259,7,FALSE),IF(C47="SINAPI",VLOOKUP(B47,'SINAPI 01-22 ES - NÃO DESONER.'!$G$6:$L$6678,5,FALSE),IF(C47="SIURB",VLOOKUP(B47,'SIURB JAN-2020 NÃO DESONER.'!$A$2:$D$757,4,FALSE),IF(C47="SICRO",VLOOKUP(B47,Tabela4[],4,FALSE),IF(C47="CPOS",VLOOKUP(B47,'CPOS-178'!$A$7:$F$4097,6,FALSE),IF(C47="PRÓPRIA",VLOOKUP(B47,Tabela42[],4,FALSE),"ERRO"))))))</f>
        <v>157.71</v>
      </c>
      <c r="N47" s="319">
        <f>'BDI '!$G$33</f>
        <v>0.23172712506767756</v>
      </c>
      <c r="O47" s="216">
        <f t="shared" si="0"/>
        <v>194.25568489442344</v>
      </c>
      <c r="P47" s="432">
        <f t="shared" si="1"/>
        <v>3418.9000541418527</v>
      </c>
    </row>
    <row r="48" spans="2:16" s="304" customFormat="1" ht="90" customHeight="1" x14ac:dyDescent="0.25">
      <c r="B48" s="431">
        <v>92221</v>
      </c>
      <c r="C48" s="213" t="s">
        <v>13744</v>
      </c>
      <c r="D48" s="618" t="str">
        <f>IF(C48="IOPES",VLOOKUP(B48,'IOPES_10-21'!$A$12:$G$1259,3,FALSE),IF(C48="SINAPI",VLOOKUP(B48,'SINAPI 01-22 ES - NÃO DESONER.'!$G$6:$L$6678,2,FALSE),IF(C48="SIURB",VLOOKUP(B48,'SIURB JAN-2020 NÃO DESONER.'!$A$2:$D$757,2,FALSE),IF(C48="SICRO",VLOOKUP(B48,Tabela4[],2,FALSE),IF(C48="CPOS",VLOOKUP(B48,'CPOS-178'!$A$7:$F$4097,2,FALSE),IF(C48="PRÓPRIA",VLOOKUP(B48,Tabela42[],2,FALSE),"ERRO"))))))</f>
        <v>TUBO DE CONCRETO PARA REDES COLETORAS DE ÁGUAS PLUVIAIS, DIÂMETRO DE 600 MM, JUNTA RÍGIDA, INSTALADO EM LOCAL COM ALTO NÍVEL DE INTERFERÊNCIAS - FORNECIMENTO E ASSENTAMENTO. AF_12/2015</v>
      </c>
      <c r="E48" s="619"/>
      <c r="F48" s="619"/>
      <c r="G48" s="619"/>
      <c r="H48" s="619"/>
      <c r="I48" s="619"/>
      <c r="J48" s="619"/>
      <c r="K48" s="214" t="str">
        <f>IF(C48="IOPES",VLOOKUP(B48,'IOPES_10-21'!$A$12:$G$1259,4,FALSE),IF(C48="SINAPI",VLOOKUP(B48,'SINAPI 01-22 ES - NÃO DESONER.'!$G$6:$L$6678,3,FALSE),IF(C48="SIURB",VLOOKUP(B48,'SIURB JAN-2020 NÃO DESONER.'!$A$2:$D$757,3,FALSE),IF(C48="SICRO",VLOOKUP(B48,Tabela4[],3,FALSE),IF(C48="CPOS",VLOOKUP(B48,'CPOS-178'!$A$7:$F$4097,3,FALSE),IF(C48="PRÓPRIA",VLOOKUP(B48,Tabela42[],3,FALSE),"ERRO"))))))</f>
        <v>M</v>
      </c>
      <c r="L48" s="212">
        <f>+'MEMORIA DE CALCULO'!W272</f>
        <v>275.5</v>
      </c>
      <c r="M48" s="216" t="str">
        <f>IF(C48="IOPES",VLOOKUP(B48,'IOPES_10-21'!$A$12:$G$1259,7,FALSE),IF(C48="SINAPI",VLOOKUP(B48,'SINAPI 01-22 ES - NÃO DESONER.'!$G$6:$L$6678,5,FALSE),IF(C48="SIURB",VLOOKUP(B48,'SIURB JAN-2020 NÃO DESONER.'!$A$2:$D$757,4,FALSE),IF(C48="SICRO",VLOOKUP(B48,Tabela4[],4,FALSE),IF(C48="CPOS",VLOOKUP(B48,'CPOS-178'!$A$7:$F$4097,6,FALSE),IF(C48="PRÓPRIA",VLOOKUP(B48,Tabela42[],4,FALSE),"ERRO"))))))</f>
        <v>237,67</v>
      </c>
      <c r="N48" s="319">
        <f>'BDI '!$G$33</f>
        <v>0.23172712506767756</v>
      </c>
      <c r="O48" s="216">
        <f t="shared" si="0"/>
        <v>292.74458581483492</v>
      </c>
      <c r="P48" s="432">
        <f t="shared" si="1"/>
        <v>80651.133391987023</v>
      </c>
    </row>
    <row r="49" spans="2:16" s="304" customFormat="1" ht="90" customHeight="1" x14ac:dyDescent="0.25">
      <c r="B49" s="431">
        <v>92223</v>
      </c>
      <c r="C49" s="213" t="s">
        <v>13744</v>
      </c>
      <c r="D49" s="618" t="str">
        <f>IF(C49="IOPES",VLOOKUP(B49,'IOPES_10-21'!$A$12:$G$1259,3,FALSE),IF(C49="SINAPI",VLOOKUP(B49,'SINAPI 01-22 ES - NÃO DESONER.'!$G$6:$L$6678,2,FALSE),IF(C49="SIURB",VLOOKUP(B49,'SIURB JAN-2020 NÃO DESONER.'!$A$2:$D$757,2,FALSE),IF(C49="SICRO",VLOOKUP(B49,Tabela4[],2,FALSE),IF(C49="CPOS",VLOOKUP(B49,'CPOS-178'!$A$7:$F$4097,2,FALSE),IF(C49="PRÓPRIA",VLOOKUP(B49,Tabela42[],2,FALSE),"ERRO"))))))</f>
        <v>TUBO DE CONCRETO PARA REDES COLETORAS DE ÁGUAS PLUVIAIS, DIÂMETRO DE 800 MM, JUNTA RÍGIDA, INSTALADO EM LOCAL COM ALTO NÍVEL DE INTERFERÊNCIAS - FORNECIMENTO E ASSENTAMENTO. AF_12/2015</v>
      </c>
      <c r="E49" s="619"/>
      <c r="F49" s="619"/>
      <c r="G49" s="619"/>
      <c r="H49" s="619"/>
      <c r="I49" s="619"/>
      <c r="J49" s="619"/>
      <c r="K49" s="214" t="str">
        <f>IF(C49="IOPES",VLOOKUP(B49,'IOPES_10-21'!$A$12:$G$1259,4,FALSE),IF(C49="SINAPI",VLOOKUP(B49,'SINAPI 01-22 ES - NÃO DESONER.'!$G$6:$L$6678,3,FALSE),IF(C49="SIURB",VLOOKUP(B49,'SIURB JAN-2020 NÃO DESONER.'!$A$2:$D$757,3,FALSE),IF(C49="SICRO",VLOOKUP(B49,Tabela4[],3,FALSE),IF(C49="CPOS",VLOOKUP(B49,'CPOS-178'!$A$7:$F$4097,3,FALSE),IF(C49="PRÓPRIA",VLOOKUP(B49,Tabela42[],3,FALSE),"ERRO"))))))</f>
        <v>M</v>
      </c>
      <c r="L49" s="212">
        <f>+'MEMORIA DE CALCULO'!W275</f>
        <v>372.5</v>
      </c>
      <c r="M49" s="216" t="str">
        <f>IF(C49="IOPES",VLOOKUP(B49,'IOPES_10-21'!$A$12:$G$1259,7,FALSE),IF(C49="SINAPI",VLOOKUP(B49,'SINAPI 01-22 ES - NÃO DESONER.'!$G$6:$L$6678,5,FALSE),IF(C49="SIURB",VLOOKUP(B49,'SIURB JAN-2020 NÃO DESONER.'!$A$2:$D$757,4,FALSE),IF(C49="SICRO",VLOOKUP(B49,Tabela4[],4,FALSE),IF(C49="CPOS",VLOOKUP(B49,'CPOS-178'!$A$7:$F$4097,6,FALSE),IF(C49="PRÓPRIA",VLOOKUP(B49,Tabela42[],4,FALSE),"ERRO"))))))</f>
        <v>365,78</v>
      </c>
      <c r="N49" s="319">
        <f>'BDI '!$G$33</f>
        <v>0.23172712506767756</v>
      </c>
      <c r="O49" s="216">
        <f t="shared" si="0"/>
        <v>450.54114780725507</v>
      </c>
      <c r="P49" s="432">
        <f t="shared" si="1"/>
        <v>167826.57755820252</v>
      </c>
    </row>
    <row r="50" spans="2:16" s="304" customFormat="1" ht="60" customHeight="1" x14ac:dyDescent="0.25">
      <c r="B50" s="431">
        <v>1107892</v>
      </c>
      <c r="C50" s="213" t="s">
        <v>13745</v>
      </c>
      <c r="D50" s="618" t="str">
        <f>IF(C50="IOPES",VLOOKUP(B50,'IOPES_10-21'!$A$12:$G$1259,3,FALSE),IF(C50="SINAPI",VLOOKUP(B50,'SINAPI 01-22 ES - NÃO DESONER.'!$G$6:$L$6678,2,FALSE),IF(C50="SIURB",VLOOKUP(B50,'SIURB JAN-2020 NÃO DESONER.'!$A$2:$D$757,2,FALSE),IF(C50="SICRO",VLOOKUP(B50,Tabela4[],2,FALSE),IF(C50="CPOS",VLOOKUP(B50,'CPOS-178'!$A$7:$F$4097,2,FALSE),IF(C50="PRÓPRIA",VLOOKUP(B50,Tabela42[],2,FALSE),"ERRO"))))))</f>
        <v>CONCRETO FCK = 20 MPa -  CONFECÇÃO EM BETONEIRA E LANÇAMENTO MANUAL - AREIA EXTRAÍDA E BRITA PRODUZIDA</v>
      </c>
      <c r="E50" s="619"/>
      <c r="F50" s="619"/>
      <c r="G50" s="619"/>
      <c r="H50" s="619"/>
      <c r="I50" s="619"/>
      <c r="J50" s="619"/>
      <c r="K50" s="214" t="str">
        <f>IF(C50="IOPES",VLOOKUP(B50,'IOPES_10-21'!$A$12:$G$1259,4,FALSE),IF(C50="SINAPI",VLOOKUP(B50,'SINAPI 01-22 ES - NÃO DESONER.'!$G$6:$L$6678,3,FALSE),IF(C50="SIURB",VLOOKUP(B50,'SIURB JAN-2020 NÃO DESONER.'!$A$2:$D$757,3,FALSE),IF(C50="SICRO",VLOOKUP(B50,Tabela4[],3,FALSE),IF(C50="CPOS",VLOOKUP(B50,'CPOS-178'!$A$7:$F$4097,3,FALSE),IF(C50="PRÓPRIA",VLOOKUP(B50,Tabela42[],3,FALSE),"ERRO"))))))</f>
        <v>m³</v>
      </c>
      <c r="L50" s="212">
        <f>+'MEMORIA DE CALCULO'!W278</f>
        <v>5.0999999999999996</v>
      </c>
      <c r="M50" s="216">
        <f>IF(C50="IOPES",VLOOKUP(B50,'IOPES_10-21'!$A$12:$G$1259,7,FALSE),IF(C50="SINAPI",VLOOKUP(B50,'SINAPI 01-22 ES - NÃO DESONER.'!$G$6:$L$6678,5,FALSE),IF(C50="SIURB",VLOOKUP(B50,'SIURB JAN-2020 NÃO DESONER.'!$A$2:$D$757,4,FALSE),IF(C50="SICRO",VLOOKUP(B50,Tabela4[],4,FALSE),IF(C50="CPOS",VLOOKUP(B50,'CPOS-178'!$A$7:$F$4097,6,FALSE),IF(C50="PRÓPRIA",VLOOKUP(B50,Tabela42[],4,FALSE),"ERRO"))))))</f>
        <v>327.9</v>
      </c>
      <c r="N50" s="319">
        <f>'BDI '!$G$33</f>
        <v>0.23172712506767756</v>
      </c>
      <c r="O50" s="216">
        <f t="shared" si="0"/>
        <v>403.88332430969143</v>
      </c>
      <c r="P50" s="432">
        <f t="shared" si="1"/>
        <v>2059.804953979426</v>
      </c>
    </row>
    <row r="51" spans="2:16" s="304" customFormat="1" ht="60" customHeight="1" x14ac:dyDescent="0.25">
      <c r="B51" s="431">
        <v>1107892</v>
      </c>
      <c r="C51" s="213" t="s">
        <v>13745</v>
      </c>
      <c r="D51" s="618" t="str">
        <f>IF(C51="IOPES",VLOOKUP(B51,'IOPES_10-21'!$A$12:$G$1259,3,FALSE),IF(C51="SINAPI",VLOOKUP(B51,'SINAPI 01-22 ES - NÃO DESONER.'!$G$6:$L$6678,2,FALSE),IF(C51="SIURB",VLOOKUP(B51,'SIURB JAN-2020 NÃO DESONER.'!$A$2:$D$757,2,FALSE),IF(C51="SICRO",VLOOKUP(B51,Tabela4[],2,FALSE),IF(C51="CPOS",VLOOKUP(B51,'CPOS-178'!$A$7:$F$4097,2,FALSE),IF(C51="PRÓPRIA",VLOOKUP(B51,Tabela42[],2,FALSE),"ERRO"))))))</f>
        <v>CONCRETO FCK = 20 MPa -  CONFECÇÃO EM BETONEIRA E LANÇAMENTO MANUAL - AREIA EXTRAÍDA E BRITA PRODUZIDA</v>
      </c>
      <c r="E51" s="619"/>
      <c r="F51" s="619"/>
      <c r="G51" s="619"/>
      <c r="H51" s="619"/>
      <c r="I51" s="619"/>
      <c r="J51" s="619"/>
      <c r="K51" s="214" t="str">
        <f>IF(C51="IOPES",VLOOKUP(B51,'IOPES_10-21'!$A$12:$G$1259,4,FALSE),IF(C51="SINAPI",VLOOKUP(B51,'SINAPI 01-22 ES - NÃO DESONER.'!$G$6:$L$6678,3,FALSE),IF(C51="SIURB",VLOOKUP(B51,'SIURB JAN-2020 NÃO DESONER.'!$A$2:$D$757,3,FALSE),IF(C51="SICRO",VLOOKUP(B51,Tabela4[],3,FALSE),IF(C51="CPOS",VLOOKUP(B51,'CPOS-178'!$A$7:$F$4097,3,FALSE),IF(C51="PRÓPRIA",VLOOKUP(B51,Tabela42[],3,FALSE),"ERRO"))))))</f>
        <v>m³</v>
      </c>
      <c r="L51" s="212">
        <f>+'MEMORIA DE CALCULO'!W281</f>
        <v>5.0999999999999996</v>
      </c>
      <c r="M51" s="216">
        <f>IF(C51="IOPES",VLOOKUP(B51,'IOPES_10-21'!$A$12:$G$1259,7,FALSE),IF(C51="SINAPI",VLOOKUP(B51,'SINAPI 01-22 ES - NÃO DESONER.'!$G$6:$L$6678,5,FALSE),IF(C51="SIURB",VLOOKUP(B51,'SIURB JAN-2020 NÃO DESONER.'!$A$2:$D$757,4,FALSE),IF(C51="SICRO",VLOOKUP(B51,Tabela4[],4,FALSE),IF(C51="CPOS",VLOOKUP(B51,'CPOS-178'!$A$7:$F$4097,6,FALSE),IF(C51="PRÓPRIA",VLOOKUP(B51,Tabela42[],4,FALSE),"ERRO"))))))</f>
        <v>327.9</v>
      </c>
      <c r="N51" s="319">
        <f>'BDI '!$G$33</f>
        <v>0.23172712506767756</v>
      </c>
      <c r="O51" s="216">
        <f t="shared" si="0"/>
        <v>403.88332430969143</v>
      </c>
      <c r="P51" s="432">
        <f t="shared" si="1"/>
        <v>2059.804953979426</v>
      </c>
    </row>
    <row r="52" spans="2:16" s="304" customFormat="1" ht="45" customHeight="1" x14ac:dyDescent="0.25">
      <c r="B52" s="431">
        <v>407819</v>
      </c>
      <c r="C52" s="213" t="s">
        <v>13745</v>
      </c>
      <c r="D52" s="618" t="str">
        <f>IF(C52="IOPES",VLOOKUP(B52,'IOPES_10-21'!$A$12:$G$1259,3,FALSE),IF(C52="SINAPI",VLOOKUP(B52,'SINAPI 01-22 ES - NÃO DESONER.'!$G$6:$L$6678,2,FALSE),IF(C52="SIURB",VLOOKUP(B52,'SIURB JAN-2020 NÃO DESONER.'!$A$2:$D$757,2,FALSE),IF(C52="SICRO",VLOOKUP(B52,Tabela4[],2,FALSE),IF(C52="CPOS",VLOOKUP(B52,'CPOS-178'!$A$7:$F$4097,2,FALSE),IF(C52="PRÓPRIA",VLOOKUP(B52,Tabela42[],2,FALSE),"ERRO"))))))</f>
        <v>ARMAÇÃO EM AÇO CA-50 - FORNECIMENTO, PREPARO E COLOCAÇÃO</v>
      </c>
      <c r="E52" s="619"/>
      <c r="F52" s="619"/>
      <c r="G52" s="619"/>
      <c r="H52" s="619"/>
      <c r="I52" s="619"/>
      <c r="J52" s="619"/>
      <c r="K52" s="214" t="str">
        <f>IF(C52="IOPES",VLOOKUP(B52,'IOPES_10-21'!$A$12:$G$1259,4,FALSE),IF(C52="SINAPI",VLOOKUP(B52,'SINAPI 01-22 ES - NÃO DESONER.'!$G$6:$L$6678,3,FALSE),IF(C52="SIURB",VLOOKUP(B52,'SIURB JAN-2020 NÃO DESONER.'!$A$2:$D$757,3,FALSE),IF(C52="SICRO",VLOOKUP(B52,Tabela4[],3,FALSE),IF(C52="CPOS",VLOOKUP(B52,'CPOS-178'!$A$7:$F$4097,3,FALSE),IF(C52="PRÓPRIA",VLOOKUP(B52,Tabela42[],3,FALSE),"ERRO"))))))</f>
        <v>kg</v>
      </c>
      <c r="L52" s="212">
        <f>+'MEMORIA DE CALCULO'!W284</f>
        <v>500</v>
      </c>
      <c r="M52" s="216">
        <f>IF(C52="IOPES",VLOOKUP(B52,'IOPES_10-21'!$A$12:$G$1259,7,FALSE),IF(C52="SINAPI",VLOOKUP(B52,'SINAPI 01-22 ES - NÃO DESONER.'!$G$6:$L$6678,5,FALSE),IF(C52="SIURB",VLOOKUP(B52,'SIURB JAN-2020 NÃO DESONER.'!$A$2:$D$757,4,FALSE),IF(C52="SICRO",VLOOKUP(B52,Tabela4[],4,FALSE),IF(C52="CPOS",VLOOKUP(B52,'CPOS-178'!$A$7:$F$4097,6,FALSE),IF(C52="PRÓPRIA",VLOOKUP(B52,Tabela42[],4,FALSE),"ERRO"))))))</f>
        <v>12.7</v>
      </c>
      <c r="N52" s="319">
        <f>'BDI '!$G$33</f>
        <v>0.23172712506767756</v>
      </c>
      <c r="O52" s="216">
        <f t="shared" si="0"/>
        <v>15.642934488359504</v>
      </c>
      <c r="P52" s="432">
        <f t="shared" si="1"/>
        <v>7821.467244179752</v>
      </c>
    </row>
    <row r="53" spans="2:16" s="304" customFormat="1" ht="60" customHeight="1" x14ac:dyDescent="0.25">
      <c r="B53" s="431">
        <v>3108005</v>
      </c>
      <c r="C53" s="213" t="s">
        <v>13745</v>
      </c>
      <c r="D53" s="618" t="str">
        <f>IF(C53="IOPES",VLOOKUP(B53,'IOPES_10-21'!$A$12:$G$1259,3,FALSE),IF(C53="SINAPI",VLOOKUP(B53,'SINAPI 01-22 ES - NÃO DESONER.'!$G$6:$L$6678,2,FALSE),IF(C53="SIURB",VLOOKUP(B53,'SIURB JAN-2020 NÃO DESONER.'!$A$2:$D$757,2,FALSE),IF(C53="SICRO",VLOOKUP(B53,Tabela4[],2,FALSE),IF(C53="CPOS",VLOOKUP(B53,'CPOS-178'!$A$7:$F$4097,2,FALSE),IF(C53="PRÓPRIA",VLOOKUP(B53,Tabela42[],2,FALSE),"ERRO"))))))</f>
        <v>FORMAS DE COMPENSADO RESINADO 14 MM - USO GERAL - UTILIZAÇÃO DE 3 VEZES - CONFECÇÃO, INSTALAÇÃO E RETIRADA</v>
      </c>
      <c r="E53" s="619"/>
      <c r="F53" s="619"/>
      <c r="G53" s="619"/>
      <c r="H53" s="619"/>
      <c r="I53" s="619"/>
      <c r="J53" s="619"/>
      <c r="K53" s="214" t="str">
        <f>IF(C53="IOPES",VLOOKUP(B53,'IOPES_10-21'!$A$12:$G$1259,4,FALSE),IF(C53="SINAPI",VLOOKUP(B53,'SINAPI 01-22 ES - NÃO DESONER.'!$G$6:$L$6678,3,FALSE),IF(C53="SIURB",VLOOKUP(B53,'SIURB JAN-2020 NÃO DESONER.'!$A$2:$D$757,3,FALSE),IF(C53="SICRO",VLOOKUP(B53,Tabela4[],3,FALSE),IF(C53="CPOS",VLOOKUP(B53,'CPOS-178'!$A$7:$F$4097,3,FALSE),IF(C53="PRÓPRIA",VLOOKUP(B53,Tabela42[],3,FALSE),"ERRO"))))))</f>
        <v>m²</v>
      </c>
      <c r="L53" s="212">
        <f>+'MEMORIA DE CALCULO'!W287</f>
        <v>15.18</v>
      </c>
      <c r="M53" s="216">
        <f>IF(C53="IOPES",VLOOKUP(B53,'IOPES_10-21'!$A$12:$G$1259,7,FALSE),IF(C53="SINAPI",VLOOKUP(B53,'SINAPI 01-22 ES - NÃO DESONER.'!$G$6:$L$6678,5,FALSE),IF(C53="SIURB",VLOOKUP(B53,'SIURB JAN-2020 NÃO DESONER.'!$A$2:$D$757,4,FALSE),IF(C53="SICRO",VLOOKUP(B53,Tabela4[],4,FALSE),IF(C53="CPOS",VLOOKUP(B53,'CPOS-178'!$A$7:$F$4097,6,FALSE),IF(C53="PRÓPRIA",VLOOKUP(B53,Tabela42[],4,FALSE),"ERRO"))))))</f>
        <v>63.07</v>
      </c>
      <c r="N53" s="319">
        <f>'BDI '!$G$33</f>
        <v>0.23172712506767756</v>
      </c>
      <c r="O53" s="216">
        <f t="shared" si="0"/>
        <v>77.685029778018418</v>
      </c>
      <c r="P53" s="432">
        <f t="shared" si="1"/>
        <v>1179.2587520303196</v>
      </c>
    </row>
    <row r="54" spans="2:16" s="304" customFormat="1" ht="60" customHeight="1" x14ac:dyDescent="0.25">
      <c r="B54" s="431">
        <v>3108005</v>
      </c>
      <c r="C54" s="213" t="s">
        <v>13745</v>
      </c>
      <c r="D54" s="618" t="str">
        <f>IF(C54="IOPES",VLOOKUP(B54,'IOPES_10-21'!$A$12:$G$1259,3,FALSE),IF(C54="SINAPI",VLOOKUP(B54,'SINAPI 01-22 ES - NÃO DESONER.'!$G$6:$L$6678,2,FALSE),IF(C54="SIURB",VLOOKUP(B54,'SIURB JAN-2020 NÃO DESONER.'!$A$2:$D$757,2,FALSE),IF(C54="SICRO",VLOOKUP(B54,Tabela4[],2,FALSE),IF(C54="CPOS",VLOOKUP(B54,'CPOS-178'!$A$7:$F$4097,2,FALSE),IF(C54="PRÓPRIA",VLOOKUP(B54,Tabela42[],2,FALSE),"ERRO"))))))</f>
        <v>FORMAS DE COMPENSADO RESINADO 14 MM - USO GERAL - UTILIZAÇÃO DE 3 VEZES - CONFECÇÃO, INSTALAÇÃO E RETIRADA</v>
      </c>
      <c r="E54" s="619"/>
      <c r="F54" s="619"/>
      <c r="G54" s="619"/>
      <c r="H54" s="619"/>
      <c r="I54" s="619"/>
      <c r="J54" s="619"/>
      <c r="K54" s="214" t="str">
        <f>IF(C54="IOPES",VLOOKUP(B54,'IOPES_10-21'!$A$12:$G$1259,4,FALSE),IF(C54="SINAPI",VLOOKUP(B54,'SINAPI 01-22 ES - NÃO DESONER.'!$G$6:$L$6678,3,FALSE),IF(C54="SIURB",VLOOKUP(B54,'SIURB JAN-2020 NÃO DESONER.'!$A$2:$D$757,3,FALSE),IF(C54="SICRO",VLOOKUP(B54,Tabela4[],3,FALSE),IF(C54="CPOS",VLOOKUP(B54,'CPOS-178'!$A$7:$F$4097,3,FALSE),IF(C54="PRÓPRIA",VLOOKUP(B54,Tabela42[],3,FALSE),"ERRO"))))))</f>
        <v>m²</v>
      </c>
      <c r="L54" s="212">
        <f>+'MEMORIA DE CALCULO'!W290</f>
        <v>15.18</v>
      </c>
      <c r="M54" s="216">
        <f>IF(C54="IOPES",VLOOKUP(B54,'IOPES_10-21'!$A$12:$G$1259,7,FALSE),IF(C54="SINAPI",VLOOKUP(B54,'SINAPI 01-22 ES - NÃO DESONER.'!$G$6:$L$6678,5,FALSE),IF(C54="SIURB",VLOOKUP(B54,'SIURB JAN-2020 NÃO DESONER.'!$A$2:$D$757,4,FALSE),IF(C54="SICRO",VLOOKUP(B54,Tabela4[],4,FALSE),IF(C54="CPOS",VLOOKUP(B54,'CPOS-178'!$A$7:$F$4097,6,FALSE),IF(C54="PRÓPRIA",VLOOKUP(B54,Tabela42[],4,FALSE),"ERRO"))))))</f>
        <v>63.07</v>
      </c>
      <c r="N54" s="319">
        <f>'BDI '!$G$33</f>
        <v>0.23172712506767756</v>
      </c>
      <c r="O54" s="216">
        <f t="shared" si="0"/>
        <v>77.685029778018418</v>
      </c>
      <c r="P54" s="432">
        <f t="shared" si="1"/>
        <v>1179.2587520303196</v>
      </c>
    </row>
    <row r="55" spans="2:16" s="304" customFormat="1" ht="60" customHeight="1" x14ac:dyDescent="0.25">
      <c r="B55" s="431">
        <v>96396</v>
      </c>
      <c r="C55" s="213" t="s">
        <v>13744</v>
      </c>
      <c r="D55" s="618" t="str">
        <f>IF(C55="IOPES",VLOOKUP(B55,'IOPES_10-21'!$A$12:$G$1259,3,FALSE),IF(C55="SINAPI",VLOOKUP(B55,'SINAPI 01-22 ES - NÃO DESONER.'!$G$6:$L$6678,2,FALSE),IF(C55="SIURB",VLOOKUP(B55,'SIURB JAN-2020 NÃO DESONER.'!$A$2:$D$757,2,FALSE),IF(C55="SICRO",VLOOKUP(B55,Tabela4[],2,FALSE),IF(C55="CPOS",VLOOKUP(B55,'CPOS-178'!$A$7:$F$4097,2,FALSE),IF(C55="PRÓPRIA",VLOOKUP(B55,Tabela42[],2,FALSE),"ERRO"))))))</f>
        <v>EXECUÇÃO E COMPACTAÇÃO DE BASE E OU SUB BASE PARA PAVIMENTAÇÃO DE BRITA GRADUADA SIMPLES - EXCLUSIVE CARGA E TRANSPORTE. AF_11/2019</v>
      </c>
      <c r="E55" s="619"/>
      <c r="F55" s="619"/>
      <c r="G55" s="619"/>
      <c r="H55" s="619"/>
      <c r="I55" s="619"/>
      <c r="J55" s="619"/>
      <c r="K55" s="214" t="str">
        <f>IF(C55="IOPES",VLOOKUP(B55,'IOPES_10-21'!$A$12:$G$1259,4,FALSE),IF(C55="SINAPI",VLOOKUP(B55,'SINAPI 01-22 ES - NÃO DESONER.'!$G$6:$L$6678,3,FALSE),IF(C55="SIURB",VLOOKUP(B55,'SIURB JAN-2020 NÃO DESONER.'!$A$2:$D$757,3,FALSE),IF(C55="SICRO",VLOOKUP(B55,Tabela4[],3,FALSE),IF(C55="CPOS",VLOOKUP(B55,'CPOS-178'!$A$7:$F$4097,3,FALSE),IF(C55="PRÓPRIA",VLOOKUP(B55,Tabela42[],3,FALSE),"ERRO"))))))</f>
        <v>M3</v>
      </c>
      <c r="L55" s="212">
        <f>+'MEMORIA DE CALCULO'!W295</f>
        <v>95.512500000000003</v>
      </c>
      <c r="M55" s="216" t="str">
        <f>IF(C55="IOPES",VLOOKUP(B55,'IOPES_10-21'!$A$12:$G$1259,7,FALSE),IF(C55="SINAPI",VLOOKUP(B55,'SINAPI 01-22 ES - NÃO DESONER.'!$G$6:$L$6678,5,FALSE),IF(C55="SIURB",VLOOKUP(B55,'SIURB JAN-2020 NÃO DESONER.'!$A$2:$D$757,4,FALSE),IF(C55="SICRO",VLOOKUP(B55,Tabela4[],4,FALSE),IF(C55="CPOS",VLOOKUP(B55,'CPOS-178'!$A$7:$F$4097,6,FALSE),IF(C55="PRÓPRIA",VLOOKUP(B55,Tabela42[],4,FALSE),"ERRO"))))))</f>
        <v>171,07</v>
      </c>
      <c r="N55" s="319">
        <f>'BDI '!$G$33</f>
        <v>0.23172712506767756</v>
      </c>
      <c r="O55" s="216">
        <f t="shared" si="0"/>
        <v>210.71155928532758</v>
      </c>
      <c r="P55" s="432">
        <f t="shared" si="1"/>
        <v>20125.587806239851</v>
      </c>
    </row>
    <row r="56" spans="2:16" s="304" customFormat="1" ht="60" customHeight="1" x14ac:dyDescent="0.25">
      <c r="B56" s="431">
        <v>96399</v>
      </c>
      <c r="C56" s="213" t="s">
        <v>13744</v>
      </c>
      <c r="D56" s="618" t="str">
        <f>IF(C56="IOPES",VLOOKUP(B56,'IOPES_10-21'!$A$12:$G$1259,3,FALSE),IF(C56="SINAPI",VLOOKUP(B56,'SINAPI 01-22 ES - NÃO DESONER.'!$G$6:$L$6678,2,FALSE),IF(C56="SIURB",VLOOKUP(B56,'SIURB JAN-2020 NÃO DESONER.'!$A$2:$D$757,2,FALSE),IF(C56="SICRO",VLOOKUP(B56,Tabela4[],2,FALSE),IF(C56="CPOS",VLOOKUP(B56,'CPOS-178'!$A$7:$F$4097,2,FALSE),IF(C56="PRÓPRIA",VLOOKUP(B56,Tabela42[],2,FALSE),"ERRO"))))))</f>
        <v>EXECUÇÃO E COMPACTAÇÃO DE BASE E OU SUB BASE PARA PAVIMENTAÇÃO DE PEDRA RACHÃO  - EXCLUSIVE CARGA E TRANSPORTE. AF_11/2019</v>
      </c>
      <c r="E56" s="619"/>
      <c r="F56" s="619"/>
      <c r="G56" s="619"/>
      <c r="H56" s="619"/>
      <c r="I56" s="619"/>
      <c r="J56" s="619"/>
      <c r="K56" s="214" t="str">
        <f>IF(C56="IOPES",VLOOKUP(B56,'IOPES_10-21'!$A$12:$G$1259,4,FALSE),IF(C56="SINAPI",VLOOKUP(B56,'SINAPI 01-22 ES - NÃO DESONER.'!$G$6:$L$6678,3,FALSE),IF(C56="SIURB",VLOOKUP(B56,'SIURB JAN-2020 NÃO DESONER.'!$A$2:$D$757,3,FALSE),IF(C56="SICRO",VLOOKUP(B56,Tabela4[],3,FALSE),IF(C56="CPOS",VLOOKUP(B56,'CPOS-178'!$A$7:$F$4097,3,FALSE),IF(C56="PRÓPRIA",VLOOKUP(B56,Tabela42[],3,FALSE),"ERRO"))))))</f>
        <v>M3</v>
      </c>
      <c r="L56" s="212">
        <f>+'MEMORIA DE CALCULO'!W298</f>
        <v>119.57250000000001</v>
      </c>
      <c r="M56" s="216" t="str">
        <f>IF(C56="IOPES",VLOOKUP(B56,'IOPES_10-21'!$A$12:$G$1259,7,FALSE),IF(C56="SINAPI",VLOOKUP(B56,'SINAPI 01-22 ES - NÃO DESONER.'!$G$6:$L$6678,5,FALSE),IF(C56="SIURB",VLOOKUP(B56,'SIURB JAN-2020 NÃO DESONER.'!$A$2:$D$757,4,FALSE),IF(C56="SICRO",VLOOKUP(B56,Tabela4[],4,FALSE),IF(C56="CPOS",VLOOKUP(B56,'CPOS-178'!$A$7:$F$4097,6,FALSE),IF(C56="PRÓPRIA",VLOOKUP(B56,Tabela42[],4,FALSE),"ERRO"))))))</f>
        <v>117,97</v>
      </c>
      <c r="N56" s="319">
        <f>'BDI '!$G$33</f>
        <v>0.23172712506767756</v>
      </c>
      <c r="O56" s="216">
        <f t="shared" ref="O56" si="2">+M56*(1+N56)</f>
        <v>145.30684894423393</v>
      </c>
      <c r="P56" s="432">
        <f t="shared" ref="P56" si="3">+L56*O56</f>
        <v>17374.703195384413</v>
      </c>
    </row>
    <row r="57" spans="2:16" s="304" customFormat="1" ht="20.100000000000001" customHeight="1" x14ac:dyDescent="0.25">
      <c r="B57" s="616" t="s">
        <v>20327</v>
      </c>
      <c r="C57" s="617"/>
      <c r="D57" s="617"/>
      <c r="E57" s="617"/>
      <c r="F57" s="617"/>
      <c r="G57" s="617"/>
      <c r="H57" s="617"/>
      <c r="I57" s="617"/>
      <c r="J57" s="617"/>
      <c r="K57" s="617"/>
      <c r="L57" s="617"/>
      <c r="M57" s="617"/>
      <c r="N57" s="617"/>
      <c r="O57" s="617"/>
      <c r="P57" s="428">
        <f>+SUM(P58:P59)</f>
        <v>743256.07495825668</v>
      </c>
    </row>
    <row r="58" spans="2:16" s="304" customFormat="1" ht="45" customHeight="1" x14ac:dyDescent="0.25">
      <c r="B58" s="431">
        <v>605671</v>
      </c>
      <c r="C58" s="213" t="s">
        <v>13745</v>
      </c>
      <c r="D58" s="618" t="str">
        <f>IF(C58="IOPES",VLOOKUP(B58,'IOPES_10-21'!$A$12:$G$1259,3,FALSE),IF(C58="SINAPI",VLOOKUP(B58,'SINAPI 01-22 ES - NÃO DESONER.'!$G$6:$L$6678,2,FALSE),IF(C58="SIURB",VLOOKUP(B58,'SIURB JAN-2020 NÃO DESONER.'!$A$2:$D$757,2,FALSE),IF(C58="SICRO",VLOOKUP(B58,Tabela4[],2,FALSE),IF(C58="CPOS",VLOOKUP(B58,'CPOS-178'!$A$7:$F$4097,2,FALSE),IF(C58="PRÓPRIA",VLOOKUP(B58,Tabela42[],2,FALSE),"ERRO"))))))</f>
        <v>BUEIRO METÁLICO COM CHAPAS MÚLTIPLAS MP 100 GALVANIZADAS - D = 2,60 M - BRITA COMERCIAL</v>
      </c>
      <c r="E58" s="619"/>
      <c r="F58" s="619"/>
      <c r="G58" s="619"/>
      <c r="H58" s="619"/>
      <c r="I58" s="619"/>
      <c r="J58" s="619"/>
      <c r="K58" s="214" t="str">
        <f>IF(C58="IOPES",VLOOKUP(B58,'IOPES_10-21'!$A$12:$G$1259,4,FALSE),IF(C58="SINAPI",VLOOKUP(B58,'SINAPI 01-22 ES - NÃO DESONER.'!$G$6:$L$6678,3,FALSE),IF(C58="SIURB",VLOOKUP(B58,'SIURB JAN-2020 NÃO DESONER.'!$A$2:$D$757,3,FALSE),IF(C58="SICRO",VLOOKUP(B58,Tabela4[],3,FALSE),IF(C58="CPOS",VLOOKUP(B58,'CPOS-178'!$A$7:$F$4097,3,FALSE),IF(C58="PRÓPRIA",VLOOKUP(B58,Tabela42[],3,FALSE),"ERRO"))))))</f>
        <v>m</v>
      </c>
      <c r="L58" s="212">
        <f>+'MEMORIA DE CALCULO'!W302</f>
        <v>57</v>
      </c>
      <c r="M58" s="216">
        <f>IF(C58="IOPES",VLOOKUP(B58,'IOPES_10-21'!$A$12:$G$1259,7,FALSE),IF(C58="SINAPI",VLOOKUP(B58,'SINAPI 01-22 ES - NÃO DESONER.'!$G$6:$L$6678,5,FALSE),IF(C58="SIURB",VLOOKUP(B58,'SIURB JAN-2020 NÃO DESONER.'!$A$2:$D$757,4,FALSE),IF(C58="SICRO",VLOOKUP(B58,Tabela4[],4,FALSE),IF(C58="CPOS",VLOOKUP(B58,'CPOS-178'!$A$7:$F$4097,6,FALSE),IF(C58="PRÓPRIA",VLOOKUP(B58,Tabela42[],4,FALSE),"ERRO"))))))</f>
        <v>9578.65</v>
      </c>
      <c r="N58" s="319">
        <f>'BDI '!$G$33</f>
        <v>0.23172712506767756</v>
      </c>
      <c r="O58" s="216">
        <f t="shared" si="0"/>
        <v>11798.283026529509</v>
      </c>
      <c r="P58" s="432">
        <f t="shared" si="1"/>
        <v>672502.132512182</v>
      </c>
    </row>
    <row r="59" spans="2:16" s="304" customFormat="1" ht="90" customHeight="1" x14ac:dyDescent="0.25">
      <c r="B59" s="433">
        <v>91070</v>
      </c>
      <c r="C59" s="213" t="s">
        <v>13744</v>
      </c>
      <c r="D59" s="618" t="str">
        <f>IF(C59="IOPES",VLOOKUP(B59,'IOPES_10-21'!$A$12:$G$1259,3,FALSE),IF(C59="SINAPI",VLOOKUP(B59,'SINAPI 01-22 ES - NÃO DESONER.'!$G$6:$L$6678,2,FALSE),IF(C59="SIURB",VLOOKUP(B59,'SIURB JAN-2020 NÃO DESONER.'!$A$2:$D$757,2,FALSE),IF(C59="SICRO",VLOOKUP(B59,Tabela4[],2,FALSE),IF(C59="CPOS",VLOOKUP(B59,'CPOS-178'!$A$7:$F$4097,2,FALSE),IF(C59="PRÓPRIA",VLOOKUP(B59,Tabela42[],2,FALSE),"ERRO"))))))</f>
        <v>EXECUÇÃO DE REVESTIMENTO DE CONCRETO PROJETADO COM ESPESSURA DE 10 CM, ARMADO COM TELA, INCLINAÇÃO MENOR QUE 90°, APLICAÇÃO CONTÍNUA, UTILIZANDO EQUIPAMENTO DE PROJEÇÃO COM 6 M³/H DE CAPACIDADE. AF_01/2016</v>
      </c>
      <c r="E59" s="619"/>
      <c r="F59" s="619"/>
      <c r="G59" s="619"/>
      <c r="H59" s="619"/>
      <c r="I59" s="619"/>
      <c r="J59" s="619"/>
      <c r="K59" s="214" t="str">
        <f>IF(C59="IOPES",VLOOKUP(B59,'IOPES_10-21'!$A$12:$G$1259,4,FALSE),IF(C59="SINAPI",VLOOKUP(B59,'SINAPI 01-22 ES - NÃO DESONER.'!$G$6:$L$6678,3,FALSE),IF(C59="SIURB",VLOOKUP(B59,'SIURB JAN-2020 NÃO DESONER.'!$A$2:$D$757,3,FALSE),IF(C59="SICRO",VLOOKUP(B59,Tabela4[],3,FALSE),IF(C59="CPOS",VLOOKUP(B59,'CPOS-178'!$A$7:$F$4097,3,FALSE),IF(C59="PRÓPRIA",VLOOKUP(B59,Tabela42[],3,FALSE),"ERRO"))))))</f>
        <v>M2</v>
      </c>
      <c r="L59" s="212">
        <f>+'MEMORIA DE CALCULO'!W305</f>
        <v>429.76859999999999</v>
      </c>
      <c r="M59" s="216" t="str">
        <f>IF(C59="IOPES",VLOOKUP(B59,'IOPES_10-21'!$A$12:$G$1259,7,FALSE),IF(C59="SINAPI",VLOOKUP(B59,'SINAPI 01-22 ES - NÃO DESONER.'!$G$6:$L$6678,5,FALSE),IF(C59="SIURB",VLOOKUP(B59,'SIURB JAN-2020 NÃO DESONER.'!$A$2:$D$757,4,FALSE),IF(C59="SICRO",VLOOKUP(B59,Tabela4[],4,FALSE),IF(C59="CPOS",VLOOKUP(B59,'CPOS-178'!$A$7:$F$4097,6,FALSE),IF(C59="PRÓPRIA",VLOOKUP(B59,Tabela42[],4,FALSE),"ERRO"))))))</f>
        <v>133,66</v>
      </c>
      <c r="N59" s="319">
        <f>'BDI '!$G$33</f>
        <v>0.23172712506767756</v>
      </c>
      <c r="O59" s="216">
        <f t="shared" si="0"/>
        <v>164.63264753654579</v>
      </c>
      <c r="P59" s="432">
        <f t="shared" si="1"/>
        <v>70753.942446074725</v>
      </c>
    </row>
    <row r="60" spans="2:16" s="304" customFormat="1" ht="20.100000000000001" customHeight="1" x14ac:dyDescent="0.25">
      <c r="B60" s="616" t="s">
        <v>20328</v>
      </c>
      <c r="C60" s="617"/>
      <c r="D60" s="617"/>
      <c r="E60" s="617"/>
      <c r="F60" s="617"/>
      <c r="G60" s="617"/>
      <c r="H60" s="617"/>
      <c r="I60" s="617"/>
      <c r="J60" s="617"/>
      <c r="K60" s="617"/>
      <c r="L60" s="617"/>
      <c r="M60" s="617"/>
      <c r="N60" s="617"/>
      <c r="O60" s="617"/>
      <c r="P60" s="428">
        <f>+SUM(P61:P70)</f>
        <v>1077432.4126550402</v>
      </c>
    </row>
    <row r="61" spans="2:16" s="304" customFormat="1" ht="60" customHeight="1" x14ac:dyDescent="0.25">
      <c r="B61" s="433">
        <v>97636</v>
      </c>
      <c r="C61" s="213" t="s">
        <v>13744</v>
      </c>
      <c r="D61" s="618" t="str">
        <f>IF(C61="IOPES",VLOOKUP(B61,'IOPES_10-21'!$A$12:$G$1259,3,FALSE),IF(C61="SINAPI",VLOOKUP(B61,'SINAPI 01-22 ES - NÃO DESONER.'!$G$6:$L$6678,2,FALSE),IF(C61="SIURB",VLOOKUP(B61,'SIURB JAN-2020 NÃO DESONER.'!$A$2:$D$757,2,FALSE),IF(C61="SICRO",VLOOKUP(B61,Tabela4[],2,FALSE),IF(C61="CPOS",VLOOKUP(B61,'CPOS-178'!$A$7:$F$4097,2,FALSE),IF(C61="PRÓPRIA",VLOOKUP(B61,Tabela42[],2,FALSE),"ERRO"))))))</f>
        <v>DEMOLIÇÃO PARCIAL DE PAVIMENTO ASFÁLTICO, DE FORMA MECANIZADA, SEM REAPROVEITAMENTO. AF_12/2017</v>
      </c>
      <c r="E61" s="619"/>
      <c r="F61" s="619"/>
      <c r="G61" s="619"/>
      <c r="H61" s="619"/>
      <c r="I61" s="619"/>
      <c r="J61" s="619"/>
      <c r="K61" s="214" t="str">
        <f>IF(C61="IOPES",VLOOKUP(B61,'IOPES_10-21'!$A$12:$G$1259,4,FALSE),IF(C61="SINAPI",VLOOKUP(B61,'SINAPI 01-22 ES - NÃO DESONER.'!$G$6:$L$6678,3,FALSE),IF(C61="SIURB",VLOOKUP(B61,'SIURB JAN-2020 NÃO DESONER.'!$A$2:$D$757,3,FALSE),IF(C61="SICRO",VLOOKUP(B61,Tabela4[],3,FALSE),IF(C61="CPOS",VLOOKUP(B61,'CPOS-178'!$A$7:$F$4097,3,FALSE),IF(C61="PRÓPRIA",VLOOKUP(B61,Tabela42[],3,FALSE),"ERRO"))))))</f>
        <v>M2</v>
      </c>
      <c r="L61" s="212">
        <f>+'MEMORIA DE CALCULO'!W309</f>
        <v>8219.9</v>
      </c>
      <c r="M61" s="216" t="str">
        <f>IF(C61="IOPES",VLOOKUP(B61,'IOPES_10-21'!$A$12:$G$1259,7,FALSE),IF(C61="SINAPI",VLOOKUP(B61,'SINAPI 01-22 ES - NÃO DESONER.'!$G$6:$L$6678,5,FALSE),IF(C61="SIURB",VLOOKUP(B61,'SIURB JAN-2020 NÃO DESONER.'!$A$2:$D$757,4,FALSE),IF(C61="SICRO",VLOOKUP(B61,Tabela4[],4,FALSE),IF(C61="CPOS",VLOOKUP(B61,'CPOS-178'!$A$7:$F$4097,6,FALSE),IF(C61="PRÓPRIA",VLOOKUP(B61,Tabela42[],4,FALSE),"ERRO"))))))</f>
        <v>18,66</v>
      </c>
      <c r="N61" s="319">
        <f>'BDI '!$G$33</f>
        <v>0.23172712506767756</v>
      </c>
      <c r="O61" s="216">
        <f t="shared" si="0"/>
        <v>22.984028153762864</v>
      </c>
      <c r="P61" s="432">
        <f t="shared" si="1"/>
        <v>188926.41302111535</v>
      </c>
    </row>
    <row r="62" spans="2:16" s="304" customFormat="1" ht="30" customHeight="1" x14ac:dyDescent="0.25">
      <c r="B62" s="431">
        <v>1600436</v>
      </c>
      <c r="C62" s="213" t="s">
        <v>13745</v>
      </c>
      <c r="D62" s="618" t="str">
        <f>IF(C62="IOPES",VLOOKUP(B62,'IOPES_10-21'!$A$12:$G$1259,3,FALSE),IF(C62="SINAPI",VLOOKUP(B62,'SINAPI 01-22 ES - NÃO DESONER.'!$G$6:$L$6678,2,FALSE),IF(C62="SIURB",VLOOKUP(B62,'SIURB JAN-2020 NÃO DESONER.'!$A$2:$D$757,2,FALSE),IF(C62="SICRO",VLOOKUP(B62,Tabela4[],2,FALSE),IF(C62="CPOS",VLOOKUP(B62,'CPOS-178'!$A$7:$F$4097,2,FALSE),IF(C62="PRÓPRIA",VLOOKUP(B62,Tabela42[],2,FALSE),"ERRO"))))))</f>
        <v>DEMOLIÇÃO DE CONCRETO SIMPLES</v>
      </c>
      <c r="E62" s="619"/>
      <c r="F62" s="619"/>
      <c r="G62" s="619"/>
      <c r="H62" s="619"/>
      <c r="I62" s="619"/>
      <c r="J62" s="619"/>
      <c r="K62" s="214" t="str">
        <f>IF(C62="IOPES",VLOOKUP(B62,'IOPES_10-21'!$A$12:$G$1259,4,FALSE),IF(C62="SINAPI",VLOOKUP(B62,'SINAPI 01-22 ES - NÃO DESONER.'!$G$6:$L$6678,3,FALSE),IF(C62="SIURB",VLOOKUP(B62,'SIURB JAN-2020 NÃO DESONER.'!$A$2:$D$757,3,FALSE),IF(C62="SICRO",VLOOKUP(B62,Tabela4[],3,FALSE),IF(C62="CPOS",VLOOKUP(B62,'CPOS-178'!$A$7:$F$4097,3,FALSE),IF(C62="PRÓPRIA",VLOOKUP(B62,Tabela42[],3,FALSE),"ERRO"))))))</f>
        <v>m³</v>
      </c>
      <c r="L62" s="212">
        <f>+'MEMORIA DE CALCULO'!W312</f>
        <v>246.78799999999998</v>
      </c>
      <c r="M62" s="216">
        <f>IF(C62="IOPES",VLOOKUP(B62,'IOPES_10-21'!$A$12:$G$1259,7,FALSE),IF(C62="SINAPI",VLOOKUP(B62,'SINAPI 01-22 ES - NÃO DESONER.'!$G$6:$L$6678,5,FALSE),IF(C62="SIURB",VLOOKUP(B62,'SIURB JAN-2020 NÃO DESONER.'!$A$2:$D$757,4,FALSE),IF(C62="SICRO",VLOOKUP(B62,Tabela4[],4,FALSE),IF(C62="CPOS",VLOOKUP(B62,'CPOS-178'!$A$7:$F$4097,6,FALSE),IF(C62="PRÓPRIA",VLOOKUP(B62,Tabela42[],4,FALSE),"ERRO"))))))</f>
        <v>318.02999999999997</v>
      </c>
      <c r="N62" s="319">
        <f>'BDI '!$G$33</f>
        <v>0.23172712506767756</v>
      </c>
      <c r="O62" s="216">
        <f t="shared" si="0"/>
        <v>391.72617758527349</v>
      </c>
      <c r="P62" s="432">
        <f t="shared" si="1"/>
        <v>96673.319913914471</v>
      </c>
    </row>
    <row r="63" spans="2:16" s="304" customFormat="1" ht="90" customHeight="1" x14ac:dyDescent="0.25">
      <c r="B63" s="431">
        <v>100980</v>
      </c>
      <c r="C63" s="213" t="s">
        <v>13744</v>
      </c>
      <c r="D63" s="618" t="str">
        <f>IF(C63="IOPES",VLOOKUP(B63,'IOPES_10-21'!$A$12:$G$1259,3,FALSE),IF(C63="SINAPI",VLOOKUP(B63,'SINAPI 01-22 ES - NÃO DESONER.'!$G$6:$L$6678,2,FALSE),IF(C63="SIURB",VLOOKUP(B63,'SIURB JAN-2020 NÃO DESONER.'!$A$2:$D$757,2,FALSE),IF(C63="SICRO",VLOOKUP(B63,Tabela4[],2,FALSE),IF(C63="CPOS",VLOOKUP(B63,'CPOS-178'!$A$7:$F$4097,2,FALSE),IF(C63="PRÓPRIA",VLOOKUP(B63,Tabela42[],2,FALSE),"ERRO"))))))</f>
        <v>CARGA, MANOBRA E DESCARGA DE SOLOS E MATERIAIS GRANULARES EM CAMINHÃO BASCULANTE 18 M³ - CARGA COM ESCAVADEIRA HIDRÁULICA (CAÇAMBA DE 1,20 M³ / 155 HP) E DESCARGA LIVRE (UNIDADE: M3). AF_07/2020</v>
      </c>
      <c r="E63" s="619"/>
      <c r="F63" s="619"/>
      <c r="G63" s="619"/>
      <c r="H63" s="619"/>
      <c r="I63" s="619"/>
      <c r="J63" s="619"/>
      <c r="K63" s="214" t="str">
        <f>IF(C63="IOPES",VLOOKUP(B63,'IOPES_10-21'!$A$12:$G$1259,4,FALSE),IF(C63="SINAPI",VLOOKUP(B63,'SINAPI 01-22 ES - NÃO DESONER.'!$G$6:$L$6678,3,FALSE),IF(C63="SIURB",VLOOKUP(B63,'SIURB JAN-2020 NÃO DESONER.'!$A$2:$D$757,3,FALSE),IF(C63="SICRO",VLOOKUP(B63,Tabela4[],3,FALSE),IF(C63="CPOS",VLOOKUP(B63,'CPOS-178'!$A$7:$F$4097,3,FALSE),IF(C63="PRÓPRIA",VLOOKUP(B63,Tabela42[],3,FALSE),"ERRO"))))))</f>
        <v>M3</v>
      </c>
      <c r="L63" s="212">
        <f>+'MEMORIA DE CALCULO'!W316</f>
        <v>1479.7729999999999</v>
      </c>
      <c r="M63" s="216" t="str">
        <f>IF(C63="IOPES",VLOOKUP(B63,'IOPES_10-21'!$A$12:$G$1259,7,FALSE),IF(C63="SINAPI",VLOOKUP(B63,'SINAPI 01-22 ES - NÃO DESONER.'!$G$6:$L$6678,5,FALSE),IF(C63="SIURB",VLOOKUP(B63,'SIURB JAN-2020 NÃO DESONER.'!$A$2:$D$757,4,FALSE),IF(C63="SICRO",VLOOKUP(B63,Tabela4[],4,FALSE),IF(C63="CPOS",VLOOKUP(B63,'CPOS-178'!$A$7:$F$4097,6,FALSE),IF(C63="PRÓPRIA",VLOOKUP(B63,Tabela42[],4,FALSE),"ERRO"))))))</f>
        <v>5,43</v>
      </c>
      <c r="N63" s="319">
        <f>'BDI '!$G$33</f>
        <v>0.23172712506767756</v>
      </c>
      <c r="O63" s="216">
        <f t="shared" si="0"/>
        <v>6.6882782891174886</v>
      </c>
      <c r="P63" s="432">
        <f t="shared" si="1"/>
        <v>9897.133628722253</v>
      </c>
    </row>
    <row r="64" spans="2:16" s="304" customFormat="1" ht="60" customHeight="1" x14ac:dyDescent="0.25">
      <c r="B64" s="431">
        <v>97917</v>
      </c>
      <c r="C64" s="213" t="s">
        <v>13744</v>
      </c>
      <c r="D64" s="618" t="str">
        <f>IF(C64="IOPES",VLOOKUP(B64,'IOPES_10-21'!$A$12:$G$1259,3,FALSE),IF(C64="SINAPI",VLOOKUP(B64,'SINAPI 01-22 ES - NÃO DESONER.'!$G$6:$L$6678,2,FALSE),IF(C64="SIURB",VLOOKUP(B64,'SIURB JAN-2020 NÃO DESONER.'!$A$2:$D$757,2,FALSE),IF(C64="SICRO",VLOOKUP(B64,Tabela4[],2,FALSE),IF(C64="CPOS",VLOOKUP(B64,'CPOS-178'!$A$7:$F$4097,2,FALSE),IF(C64="PRÓPRIA",VLOOKUP(B64,Tabela42[],2,FALSE),"ERRO"))))))</f>
        <v>TRANSPORTE COM CAMINHÃO BASCULANTE DE 6 M³, EM VIA URBANA EM REVESTIMENTO PRIMÁRIO (UNIDADE: TXKM). AF_07/2020</v>
      </c>
      <c r="E64" s="619"/>
      <c r="F64" s="619"/>
      <c r="G64" s="619"/>
      <c r="H64" s="619"/>
      <c r="I64" s="619"/>
      <c r="J64" s="619"/>
      <c r="K64" s="214" t="str">
        <f>IF(C64="IOPES",VLOOKUP(B64,'IOPES_10-21'!$A$12:$G$1259,4,FALSE),IF(C64="SINAPI",VLOOKUP(B64,'SINAPI 01-22 ES - NÃO DESONER.'!$G$6:$L$6678,3,FALSE),IF(C64="SIURB",VLOOKUP(B64,'SIURB JAN-2020 NÃO DESONER.'!$A$2:$D$757,3,FALSE),IF(C64="SICRO",VLOOKUP(B64,Tabela4[],3,FALSE),IF(C64="CPOS",VLOOKUP(B64,'CPOS-178'!$A$7:$F$4097,3,FALSE),IF(C64="PRÓPRIA",VLOOKUP(B64,Tabela42[],3,FALSE),"ERRO"))))))</f>
        <v>TXKM</v>
      </c>
      <c r="L64" s="212">
        <f>+'MEMORIA DE CALCULO'!W320</f>
        <v>30582.611999999994</v>
      </c>
      <c r="M64" s="216" t="str">
        <f>IF(C64="IOPES",VLOOKUP(B64,'IOPES_10-21'!$A$12:$G$1259,7,FALSE),IF(C64="SINAPI",VLOOKUP(B64,'SINAPI 01-22 ES - NÃO DESONER.'!$G$6:$L$6678,5,FALSE),IF(C64="SIURB",VLOOKUP(B64,'SIURB JAN-2020 NÃO DESONER.'!$A$2:$D$757,4,FALSE),IF(C64="SICRO",VLOOKUP(B64,Tabela4[],4,FALSE),IF(C64="CPOS",VLOOKUP(B64,'CPOS-178'!$A$7:$F$4097,6,FALSE),IF(C64="PRÓPRIA",VLOOKUP(B64,Tabela42[],4,FALSE),"ERRO"))))))</f>
        <v>1,74</v>
      </c>
      <c r="N64" s="319">
        <f>'BDI '!$G$33</f>
        <v>0.23172712506767756</v>
      </c>
      <c r="O64" s="216">
        <f t="shared" si="0"/>
        <v>2.1432051976177591</v>
      </c>
      <c r="P64" s="432">
        <f t="shared" si="1"/>
        <v>65544.812995127242</v>
      </c>
    </row>
    <row r="65" spans="2:16" s="304" customFormat="1" ht="45" customHeight="1" x14ac:dyDescent="0.25">
      <c r="B65" s="431">
        <v>100574</v>
      </c>
      <c r="C65" s="213" t="s">
        <v>13744</v>
      </c>
      <c r="D65" s="618" t="str">
        <f>IF(C65="IOPES",VLOOKUP(B65,'IOPES_10-21'!$A$12:$G$1259,3,FALSE),IF(C65="SINAPI",VLOOKUP(B65,'SINAPI 01-22 ES - NÃO DESONER.'!$G$6:$L$6678,2,FALSE),IF(C65="SIURB",VLOOKUP(B65,'SIURB JAN-2020 NÃO DESONER.'!$A$2:$D$757,2,FALSE),IF(C65="SICRO",VLOOKUP(B65,Tabela4[],2,FALSE),IF(C65="CPOS",VLOOKUP(B65,'CPOS-178'!$A$7:$F$4097,2,FALSE),IF(C65="PRÓPRIA",VLOOKUP(B65,Tabela42[],2,FALSE),"ERRO"))))))</f>
        <v>ESPALHAMENTO DE MATERIAL COM TRATOR DE ESTEIRAS. AF_11/2019</v>
      </c>
      <c r="E65" s="619"/>
      <c r="F65" s="619"/>
      <c r="G65" s="619"/>
      <c r="H65" s="619"/>
      <c r="I65" s="619"/>
      <c r="J65" s="619"/>
      <c r="K65" s="214" t="str">
        <f>IF(C65="IOPES",VLOOKUP(B65,'IOPES_10-21'!$A$12:$G$1259,4,FALSE),IF(C65="SINAPI",VLOOKUP(B65,'SINAPI 01-22 ES - NÃO DESONER.'!$G$6:$L$6678,3,FALSE),IF(C65="SIURB",VLOOKUP(B65,'SIURB JAN-2020 NÃO DESONER.'!$A$2:$D$757,3,FALSE),IF(C65="SICRO",VLOOKUP(B65,Tabela4[],3,FALSE),IF(C65="CPOS",VLOOKUP(B65,'CPOS-178'!$A$7:$F$4097,3,FALSE),IF(C65="PRÓPRIA",VLOOKUP(B65,Tabela42[],3,FALSE),"ERRO"))))))</f>
        <v>M3</v>
      </c>
      <c r="L65" s="212">
        <f>+'MEMORIA DE CALCULO'!W324</f>
        <v>1479.7729999999999</v>
      </c>
      <c r="M65" s="216" t="str">
        <f>IF(C65="IOPES",VLOOKUP(B65,'IOPES_10-21'!$A$12:$G$1259,7,FALSE),IF(C65="SINAPI",VLOOKUP(B65,'SINAPI 01-22 ES - NÃO DESONER.'!$G$6:$L$6678,5,FALSE),IF(C65="SIURB",VLOOKUP(B65,'SIURB JAN-2020 NÃO DESONER.'!$A$2:$D$757,4,FALSE),IF(C65="SICRO",VLOOKUP(B65,Tabela4[],4,FALSE),IF(C65="CPOS",VLOOKUP(B65,'CPOS-178'!$A$7:$F$4097,6,FALSE),IF(C65="PRÓPRIA",VLOOKUP(B65,Tabela42[],4,FALSE),"ERRO"))))))</f>
        <v>1,24</v>
      </c>
      <c r="N65" s="319">
        <f>'BDI '!$G$33</f>
        <v>0.23172712506767756</v>
      </c>
      <c r="O65" s="216">
        <f t="shared" si="0"/>
        <v>1.5273416350839202</v>
      </c>
      <c r="P65" s="432">
        <f t="shared" si="1"/>
        <v>2260.1189133730377</v>
      </c>
    </row>
    <row r="66" spans="2:16" s="304" customFormat="1" ht="60" customHeight="1" x14ac:dyDescent="0.25">
      <c r="B66" s="431" t="s">
        <v>21844</v>
      </c>
      <c r="C66" s="213" t="s">
        <v>17861</v>
      </c>
      <c r="D66" s="618" t="str">
        <f>IF(C66="IOPES",VLOOKUP(B66,'IOPES_10-21'!$A$12:$G$1259,3,FALSE),IF(C66="SINAPI",VLOOKUP(B66,'SINAPI 01-22 ES - NÃO DESONER.'!$G$6:$L$6678,2,FALSE),IF(C66="SIURB",VLOOKUP(B66,'SIURB JAN-2020 NÃO DESONER.'!$A$2:$D$757,2,FALSE),IF(C66="SICRO",VLOOKUP(B66,Tabela4[],2,FALSE),IF(C66="CPOS",VLOOKUP(B66,'CPOS-178'!$A$7:$F$4097,2,FALSE),IF(C66="PRÓPRIA",VLOOKUP(B66,Tabela42[],2,FALSE),"ERRO"))))))</f>
        <v>CBUQ (CAMADA PRONTA-FAIXA "C") , INCLUSIVE FORNECIMENTO DO CAP, INCLUSIVE TRANSPORTE DE TODOS OS MATERIAIS (TRAÇO PADRÃO AREIA E BRITA)</v>
      </c>
      <c r="E66" s="619"/>
      <c r="F66" s="619"/>
      <c r="G66" s="619"/>
      <c r="H66" s="619"/>
      <c r="I66" s="619"/>
      <c r="J66" s="619"/>
      <c r="K66" s="214" t="str">
        <f>IF(C66="IOPES",VLOOKUP(B66,'IOPES_10-21'!$A$12:$G$1259,4,FALSE),IF(C66="SINAPI",VLOOKUP(B66,'SINAPI 01-22 ES - NÃO DESONER.'!$G$6:$L$6678,3,FALSE),IF(C66="SIURB",VLOOKUP(B66,'SIURB JAN-2020 NÃO DESONER.'!$A$2:$D$757,3,FALSE),IF(C66="SICRO",VLOOKUP(B66,Tabela4[],3,FALSE),IF(C66="CPOS",VLOOKUP(B66,'CPOS-178'!$A$7:$F$4097,3,FALSE),IF(C66="PRÓPRIA",VLOOKUP(B66,Tabela42[],3,FALSE),"ERRO"))))))</f>
        <v>t</v>
      </c>
      <c r="L66" s="212">
        <f>+'MEMORIA DE CALCULO'!W327</f>
        <v>410.995</v>
      </c>
      <c r="M66" s="216">
        <f>IF(C66="IOPES",VLOOKUP(B66,'IOPES_10-21'!$A$12:$G$1259,7,FALSE),IF(C66="SINAPI",VLOOKUP(B66,'SINAPI 01-22 ES - NÃO DESONER.'!$G$6:$L$6678,5,FALSE),IF(C66="SIURB",VLOOKUP(B66,'SIURB JAN-2020 NÃO DESONER.'!$A$2:$D$757,4,FALSE),IF(C66="SICRO",VLOOKUP(B66,Tabela4[],4,FALSE),IF(C66="CPOS",VLOOKUP(B66,'CPOS-178'!$A$7:$F$4097,6,FALSE),IF(C66="PRÓPRIA",VLOOKUP(B66,Tabela42[],4,FALSE),"ERRO"))))))</f>
        <v>376.75382242222224</v>
      </c>
      <c r="N66" s="319">
        <f>'BDI '!$G$33</f>
        <v>0.23172712506767756</v>
      </c>
      <c r="O66" s="216">
        <f t="shared" si="0"/>
        <v>464.0579025503821</v>
      </c>
      <c r="P66" s="432">
        <f t="shared" si="1"/>
        <v>190725.47765869429</v>
      </c>
    </row>
    <row r="67" spans="2:16" s="304" customFormat="1" ht="45" customHeight="1" x14ac:dyDescent="0.25">
      <c r="B67" s="431">
        <v>4011353</v>
      </c>
      <c r="C67" s="213" t="s">
        <v>13745</v>
      </c>
      <c r="D67" s="618" t="str">
        <f>IF(C67="IOPES",VLOOKUP(B67,'IOPES_10-21'!$A$12:$G$1259,3,FALSE),IF(C67="SINAPI",VLOOKUP(B67,'SINAPI 01-22 ES - NÃO DESONER.'!$G$6:$L$6678,2,FALSE),IF(C67="SIURB",VLOOKUP(B67,'SIURB JAN-2020 NÃO DESONER.'!$A$2:$D$757,2,FALSE),IF(C67="SICRO",VLOOKUP(B67,Tabela4[],2,FALSE),IF(C67="CPOS",VLOOKUP(B67,'CPOS-178'!$A$7:$F$4097,2,FALSE),IF(C67="PRÓPRIA",VLOOKUP(B67,Tabela42[],2,FALSE),"ERRO"))))))</f>
        <v>PINTURA DE LIGAÇÃO</v>
      </c>
      <c r="E67" s="619"/>
      <c r="F67" s="619"/>
      <c r="G67" s="619"/>
      <c r="H67" s="619"/>
      <c r="I67" s="619"/>
      <c r="J67" s="619"/>
      <c r="K67" s="214" t="str">
        <f>IF(C67="IOPES",VLOOKUP(B67,'IOPES_10-21'!$A$12:$G$1259,4,FALSE),IF(C67="SINAPI",VLOOKUP(B67,'SINAPI 01-22 ES - NÃO DESONER.'!$G$6:$L$6678,3,FALSE),IF(C67="SIURB",VLOOKUP(B67,'SIURB JAN-2020 NÃO DESONER.'!$A$2:$D$757,3,FALSE),IF(C67="SICRO",VLOOKUP(B67,Tabela4[],3,FALSE),IF(C67="CPOS",VLOOKUP(B67,'CPOS-178'!$A$7:$F$4097,3,FALSE),IF(C67="PRÓPRIA",VLOOKUP(B67,Tabela42[],3,FALSE),"ERRO"))))))</f>
        <v>m²</v>
      </c>
      <c r="L67" s="212">
        <f>+'MEMORIA DE CALCULO'!W330</f>
        <v>16439.8</v>
      </c>
      <c r="M67" s="216">
        <f>IF(C67="IOPES",VLOOKUP(B67,'IOPES_10-21'!$A$12:$G$1259,7,FALSE),IF(C67="SINAPI",VLOOKUP(B67,'SINAPI 01-22 ES - NÃO DESONER.'!$G$6:$L$6678,5,FALSE),IF(C67="SIURB",VLOOKUP(B67,'SIURB JAN-2020 NÃO DESONER.'!$A$2:$D$757,4,FALSE),IF(C67="SICRO",VLOOKUP(B67,Tabela4[],4,FALSE),IF(C67="CPOS",VLOOKUP(B67,'CPOS-178'!$A$7:$F$4097,6,FALSE),IF(C67="PRÓPRIA",VLOOKUP(B67,Tabela42[],4,FALSE),"ERRO"))))))</f>
        <v>0.24</v>
      </c>
      <c r="N67" s="319">
        <f>'BDI '!$G$33</f>
        <v>0.23172712506767756</v>
      </c>
      <c r="O67" s="216">
        <f t="shared" si="0"/>
        <v>0.29561451001624262</v>
      </c>
      <c r="P67" s="432">
        <f t="shared" si="1"/>
        <v>4859.8434217650247</v>
      </c>
    </row>
    <row r="68" spans="2:16" s="304" customFormat="1" ht="60" customHeight="1" x14ac:dyDescent="0.25">
      <c r="B68" s="431">
        <v>4011276</v>
      </c>
      <c r="C68" s="213" t="s">
        <v>13745</v>
      </c>
      <c r="D68" s="618" t="str">
        <f>IF(C68="IOPES",VLOOKUP(B68,'IOPES_10-21'!$A$12:$G$1259,3,FALSE),IF(C68="SINAPI",VLOOKUP(B68,'SINAPI 01-22 ES - NÃO DESONER.'!$G$6:$L$6678,2,FALSE),IF(C68="SIURB",VLOOKUP(B68,'SIURB JAN-2020 NÃO DESONER.'!$A$2:$D$757,2,FALSE),IF(C68="SICRO",VLOOKUP(B68,Tabela4[],2,FALSE),IF(C68="CPOS",VLOOKUP(B68,'CPOS-178'!$A$7:$F$4097,2,FALSE),IF(C68="PRÓPRIA",VLOOKUP(B68,Tabela42[],2,FALSE),"ERRO"))))))</f>
        <v>BASE OU SUB-BASE DE BRITA GRADUADA COM BRITA COMERCIAL</v>
      </c>
      <c r="E68" s="619"/>
      <c r="F68" s="619"/>
      <c r="G68" s="619"/>
      <c r="H68" s="619"/>
      <c r="I68" s="619"/>
      <c r="J68" s="619"/>
      <c r="K68" s="214" t="str">
        <f>IF(C68="IOPES",VLOOKUP(B68,'IOPES_10-21'!$A$12:$G$1259,4,FALSE),IF(C68="SINAPI",VLOOKUP(B68,'SINAPI 01-22 ES - NÃO DESONER.'!$G$6:$L$6678,3,FALSE),IF(C68="SIURB",VLOOKUP(B68,'SIURB JAN-2020 NÃO DESONER.'!$A$2:$D$757,3,FALSE),IF(C68="SICRO",VLOOKUP(B68,Tabela4[],3,FALSE),IF(C68="CPOS",VLOOKUP(B68,'CPOS-178'!$A$7:$F$4097,3,FALSE),IF(C68="PRÓPRIA",VLOOKUP(B68,Tabela42[],3,FALSE),"ERRO"))))))</f>
        <v>m³</v>
      </c>
      <c r="L68" s="212">
        <f>+'MEMORIA DE CALCULO'!W333</f>
        <v>1643.98</v>
      </c>
      <c r="M68" s="216">
        <f>IF(C68="IOPES",VLOOKUP(B68,'IOPES_10-21'!$A$12:$G$1259,7,FALSE),IF(C68="SINAPI",VLOOKUP(B68,'SINAPI 01-22 ES - NÃO DESONER.'!$G$6:$L$6678,5,FALSE),IF(C68="SIURB",VLOOKUP(B68,'SIURB JAN-2020 NÃO DESONER.'!$A$2:$D$757,4,FALSE),IF(C68="SICRO",VLOOKUP(B68,Tabela4[],4,FALSE),IF(C68="CPOS",VLOOKUP(B68,'CPOS-178'!$A$7:$F$4097,6,FALSE),IF(C68="PRÓPRIA",VLOOKUP(B68,Tabela42[],4,FALSE),"ERRO"))))))</f>
        <v>140.84</v>
      </c>
      <c r="N68" s="319">
        <f>'BDI '!$G$33</f>
        <v>0.23172712506767756</v>
      </c>
      <c r="O68" s="216">
        <f t="shared" si="0"/>
        <v>173.47644829453171</v>
      </c>
      <c r="P68" s="432">
        <f t="shared" si="1"/>
        <v>285191.81146724423</v>
      </c>
    </row>
    <row r="69" spans="2:16" s="304" customFormat="1" ht="45" customHeight="1" x14ac:dyDescent="0.25">
      <c r="B69" s="431">
        <v>4011279</v>
      </c>
      <c r="C69" s="213" t="s">
        <v>13745</v>
      </c>
      <c r="D69" s="618" t="str">
        <f>IF(C69="IOPES",VLOOKUP(B69,'IOPES_10-21'!$A$12:$G$1259,3,FALSE),IF(C69="SINAPI",VLOOKUP(B69,'SINAPI 01-22 ES - NÃO DESONER.'!$G$6:$L$6678,2,FALSE),IF(C69="SIURB",VLOOKUP(B69,'SIURB JAN-2020 NÃO DESONER.'!$A$2:$D$757,2,FALSE),IF(C69="SICRO",VLOOKUP(B69,Tabela4[],2,FALSE),IF(C69="CPOS",VLOOKUP(B69,'CPOS-178'!$A$7:$F$4097,2,FALSE),IF(C69="PRÓPRIA",VLOOKUP(B69,Tabela42[],2,FALSE),"ERRO"))))))</f>
        <v>BASE OU SUB-BASE DE MACADAME SECO COM BRITA COMERCIAL</v>
      </c>
      <c r="E69" s="619"/>
      <c r="F69" s="619"/>
      <c r="G69" s="619"/>
      <c r="H69" s="619"/>
      <c r="I69" s="619"/>
      <c r="J69" s="619"/>
      <c r="K69" s="214" t="str">
        <f>IF(C69="IOPES",VLOOKUP(B69,'IOPES_10-21'!$A$12:$G$1259,4,FALSE),IF(C69="SINAPI",VLOOKUP(B69,'SINAPI 01-22 ES - NÃO DESONER.'!$G$6:$L$6678,3,FALSE),IF(C69="SIURB",VLOOKUP(B69,'SIURB JAN-2020 NÃO DESONER.'!$A$2:$D$757,3,FALSE),IF(C69="SICRO",VLOOKUP(B69,Tabela4[],3,FALSE),IF(C69="CPOS",VLOOKUP(B69,'CPOS-178'!$A$7:$F$4097,3,FALSE),IF(C69="PRÓPRIA",VLOOKUP(B69,Tabela42[],3,FALSE),"ERRO"))))))</f>
        <v>m³</v>
      </c>
      <c r="L69" s="212">
        <f>+'MEMORIA DE CALCULO'!W336</f>
        <v>1643.98</v>
      </c>
      <c r="M69" s="216">
        <f>IF(C69="IOPES",VLOOKUP(B69,'IOPES_10-21'!$A$12:$G$1259,7,FALSE),IF(C69="SINAPI",VLOOKUP(B69,'SINAPI 01-22 ES - NÃO DESONER.'!$G$6:$L$6678,5,FALSE),IF(C69="SIURB",VLOOKUP(B69,'SIURB JAN-2020 NÃO DESONER.'!$A$2:$D$757,4,FALSE),IF(C69="SICRO",VLOOKUP(B69,Tabela4[],4,FALSE),IF(C69="CPOS",VLOOKUP(B69,'CPOS-178'!$A$7:$F$4097,6,FALSE),IF(C69="PRÓPRIA",VLOOKUP(B69,Tabela42[],4,FALSE),"ERRO"))))))</f>
        <v>112.6</v>
      </c>
      <c r="N69" s="319">
        <f>'BDI '!$G$33</f>
        <v>0.23172712506767756</v>
      </c>
      <c r="O69" s="216">
        <f t="shared" si="0"/>
        <v>138.69247428262048</v>
      </c>
      <c r="P69" s="432">
        <f t="shared" si="1"/>
        <v>228007.65387114242</v>
      </c>
    </row>
    <row r="70" spans="2:16" s="304" customFormat="1" ht="60" customHeight="1" x14ac:dyDescent="0.25">
      <c r="B70" s="431">
        <v>93590</v>
      </c>
      <c r="C70" s="213" t="s">
        <v>13744</v>
      </c>
      <c r="D70" s="618" t="str">
        <f>IF(C70="IOPES",VLOOKUP(B70,'IOPES_10-21'!$A$12:$G$1259,3,FALSE),IF(C70="SINAPI",VLOOKUP(B70,'SINAPI 01-22 ES - NÃO DESONER.'!$G$6:$L$6678,2,FALSE),IF(C70="SIURB",VLOOKUP(B70,'SIURB JAN-2020 NÃO DESONER.'!$A$2:$D$757,2,FALSE),IF(C70="SICRO",VLOOKUP(B70,Tabela4[],2,FALSE),IF(C70="CPOS",VLOOKUP(B70,'CPOS-178'!$A$7:$F$4097,2,FALSE),IF(C70="PRÓPRIA",VLOOKUP(B70,Tabela42[],2,FALSE),"ERRO"))))))</f>
        <v>TRANSPORTE COM CAMINHÃO BASCULANTE DE 10 M³, EM VIA URBANA PAVIMENTADA, ADICIONAL PARA DMT EXCEDENTE A 30 KM (UNIDADE: M3XKM). AF_07/2020</v>
      </c>
      <c r="E70" s="619"/>
      <c r="F70" s="619"/>
      <c r="G70" s="619"/>
      <c r="H70" s="619"/>
      <c r="I70" s="619"/>
      <c r="J70" s="619"/>
      <c r="K70" s="214" t="str">
        <f>IF(C70="IOPES",VLOOKUP(B70,'IOPES_10-21'!$A$12:$G$1259,4,FALSE),IF(C70="SINAPI",VLOOKUP(B70,'SINAPI 01-22 ES - NÃO DESONER.'!$G$6:$L$6678,3,FALSE),IF(C70="SIURB",VLOOKUP(B70,'SIURB JAN-2020 NÃO DESONER.'!$A$2:$D$757,3,FALSE),IF(C70="SICRO",VLOOKUP(B70,Tabela4[],3,FALSE),IF(C70="CPOS",VLOOKUP(B70,'CPOS-178'!$A$7:$F$4097,3,FALSE),IF(C70="PRÓPRIA",VLOOKUP(B70,Tabela42[],3,FALSE),"ERRO"))))))</f>
        <v>M3XKM</v>
      </c>
      <c r="L70" s="212">
        <f>+'MEMORIA DE CALCULO'!W339</f>
        <v>6575.92</v>
      </c>
      <c r="M70" s="216" t="str">
        <f>IF(C70="IOPES",VLOOKUP(B70,'IOPES_10-21'!$A$12:$G$1259,7,FALSE),IF(C70="SINAPI",VLOOKUP(B70,'SINAPI 01-22 ES - NÃO DESONER.'!$G$6:$L$6678,5,FALSE),IF(C70="SIURB",VLOOKUP(B70,'SIURB JAN-2020 NÃO DESONER.'!$A$2:$D$757,4,FALSE),IF(C70="SICRO",VLOOKUP(B70,Tabela4[],4,FALSE),IF(C70="CPOS",VLOOKUP(B70,'CPOS-178'!$A$7:$F$4097,6,FALSE),IF(C70="PRÓPRIA",VLOOKUP(B70,Tabela42[],4,FALSE),"ERRO"))))))</f>
        <v>0,66</v>
      </c>
      <c r="N70" s="319">
        <f>'BDI '!$G$33</f>
        <v>0.23172712506767756</v>
      </c>
      <c r="O70" s="216">
        <f t="shared" si="0"/>
        <v>0.81293990254466719</v>
      </c>
      <c r="P70" s="432">
        <f t="shared" si="1"/>
        <v>5345.8277639415282</v>
      </c>
    </row>
    <row r="71" spans="2:16" s="304" customFormat="1" ht="20.100000000000001" customHeight="1" x14ac:dyDescent="0.25">
      <c r="B71" s="616" t="s">
        <v>20329</v>
      </c>
      <c r="C71" s="617"/>
      <c r="D71" s="617"/>
      <c r="E71" s="617"/>
      <c r="F71" s="617"/>
      <c r="G71" s="617"/>
      <c r="H71" s="617"/>
      <c r="I71" s="617"/>
      <c r="J71" s="617"/>
      <c r="K71" s="617"/>
      <c r="L71" s="617"/>
      <c r="M71" s="617"/>
      <c r="N71" s="617"/>
      <c r="O71" s="617"/>
      <c r="P71" s="428">
        <f>SUM(P72:P84)</f>
        <v>154461.93178126693</v>
      </c>
    </row>
    <row r="72" spans="2:16" s="304" customFormat="1" ht="90" customHeight="1" x14ac:dyDescent="0.25">
      <c r="B72" s="431" t="s">
        <v>18169</v>
      </c>
      <c r="C72" s="213" t="s">
        <v>17850</v>
      </c>
      <c r="D72" s="618" t="str">
        <f>IF(C72="IOPES",VLOOKUP(B72,'IOPES_10-21'!$A$12:$G$1259,3,FALSE),IF(C72="SINAPI",VLOOKUP(B72,'SINAPI 01-22 ES - NÃO DESONER.'!$G$6:$L$6678,2,FALSE),IF(C72="SIURB",VLOOKUP(B72,'SIURB JAN-2020 NÃO DESONER.'!$A$2:$D$757,2,FALSE),IF(C72="SICRO",VLOOKUP(B72,Tabela4[],2,FALSE),IF(C72="CPOS",VLOOKUP(B72,'CPOS-178'!$A$7:$F$4097,2,FALSE),IF(C72="PRÓPRIA",VLOOKUP(B72,Tabela42[],2,FALSE),"ERRO"))))))</f>
        <v>Rede de água com padrão de entrada d'água diâm. 3/4", conf. espec. CESAN, incl. tubos e conexões para alimentação, distribuição, extravasor e limpeza, cons. o padrão a 25m, conf. projeto (1 utilização)</v>
      </c>
      <c r="E72" s="619"/>
      <c r="F72" s="619"/>
      <c r="G72" s="619"/>
      <c r="H72" s="619"/>
      <c r="I72" s="619"/>
      <c r="J72" s="619"/>
      <c r="K72" s="214" t="str">
        <f>IF(C72="IOPES",VLOOKUP(B72,'IOPES_10-21'!$A$12:$G$1259,4,FALSE),IF(C72="SINAPI",VLOOKUP(B72,'SINAPI 01-22 ES - NÃO DESONER.'!$G$6:$L$6678,3,FALSE),IF(C72="SIURB",VLOOKUP(B72,'SIURB JAN-2020 NÃO DESONER.'!$A$2:$D$757,3,FALSE),IF(C72="SICRO",VLOOKUP(B72,Tabela4[],3,FALSE),IF(C72="CPOS",VLOOKUP(B72,'CPOS-178'!$A$7:$F$4097,3,FALSE),IF(C72="PRÓPRIA",VLOOKUP(B72,Tabela42[],3,FALSE),"ERRO"))))))</f>
        <v>m</v>
      </c>
      <c r="L72" s="212">
        <f>+'MEMORIA DE CALCULO'!W343</f>
        <v>45</v>
      </c>
      <c r="M72" s="216">
        <f>IF(C72="IOPES",VLOOKUP(B72,'IOPES_10-21'!$A$12:$G$1259,7,FALSE),IF(C72="SINAPI",VLOOKUP(B72,'SINAPI 01-22 ES - NÃO DESONER.'!$G$6:$L$6678,5,FALSE),IF(C72="SIURB",VLOOKUP(B72,'SIURB JAN-2020 NÃO DESONER.'!$A$2:$D$757,4,FALSE),IF(C72="SICRO",VLOOKUP(B72,Tabela4[],4,FALSE),IF(C72="CPOS",VLOOKUP(B72,'CPOS-178'!$A$7:$F$4097,6,FALSE),IF(C72="PRÓPRIA",VLOOKUP(B72,Tabela42[],4,FALSE),"ERRO"))))))</f>
        <v>47.52</v>
      </c>
      <c r="N72" s="319">
        <f>'BDI '!$G$33</f>
        <v>0.23172712506767756</v>
      </c>
      <c r="O72" s="216">
        <f t="shared" ref="O72:O84" si="4">+M72*(1+N72)</f>
        <v>58.531672983216041</v>
      </c>
      <c r="P72" s="432">
        <f t="shared" ref="P72:P84" si="5">+L72*O72</f>
        <v>2633.9252842447218</v>
      </c>
    </row>
    <row r="73" spans="2:16" s="304" customFormat="1" ht="75" customHeight="1" x14ac:dyDescent="0.25">
      <c r="B73" s="431" t="s">
        <v>18173</v>
      </c>
      <c r="C73" s="213" t="s">
        <v>17850</v>
      </c>
      <c r="D73" s="618" t="str">
        <f>IF(C73="IOPES",VLOOKUP(B73,'IOPES_10-21'!$A$12:$G$1259,3,FALSE),IF(C73="SINAPI",VLOOKUP(B73,'SINAPI 01-22 ES - NÃO DESONER.'!$G$6:$L$6678,2,FALSE),IF(C73="SIURB",VLOOKUP(B73,'SIURB JAN-2020 NÃO DESONER.'!$A$2:$D$757,2,FALSE),IF(C73="SICRO",VLOOKUP(B73,Tabela4[],2,FALSE),IF(C73="CPOS",VLOOKUP(B73,'CPOS-178'!$A$7:$F$4097,2,FALSE),IF(C73="PRÓPRIA",VLOOKUP(B73,Tabela42[],2,FALSE),"ERRO"))))))</f>
        <v>Rede de esgoto, contendo fossa e filtro, inclusive tubos e conexões de ligação entre caixas, considerando distância de 25m, conforme projeto (1 utilização)</v>
      </c>
      <c r="E73" s="619"/>
      <c r="F73" s="619"/>
      <c r="G73" s="619"/>
      <c r="H73" s="619"/>
      <c r="I73" s="619"/>
      <c r="J73" s="619"/>
      <c r="K73" s="214" t="str">
        <f>IF(C73="IOPES",VLOOKUP(B73,'IOPES_10-21'!$A$12:$G$1259,4,FALSE),IF(C73="SINAPI",VLOOKUP(B73,'SINAPI 01-22 ES - NÃO DESONER.'!$G$6:$L$6678,3,FALSE),IF(C73="SIURB",VLOOKUP(B73,'SIURB JAN-2020 NÃO DESONER.'!$A$2:$D$757,3,FALSE),IF(C73="SICRO",VLOOKUP(B73,Tabela4[],3,FALSE),IF(C73="CPOS",VLOOKUP(B73,'CPOS-178'!$A$7:$F$4097,3,FALSE),IF(C73="PRÓPRIA",VLOOKUP(B73,Tabela42[],3,FALSE),"ERRO"))))))</f>
        <v>m</v>
      </c>
      <c r="L73" s="212">
        <f>+'MEMORIA DE CALCULO'!W346</f>
        <v>45</v>
      </c>
      <c r="M73" s="216">
        <f>IF(C73="IOPES",VLOOKUP(B73,'IOPES_10-21'!$A$12:$G$1259,7,FALSE),IF(C73="SINAPI",VLOOKUP(B73,'SINAPI 01-22 ES - NÃO DESONER.'!$G$6:$L$6678,5,FALSE),IF(C73="SIURB",VLOOKUP(B73,'SIURB JAN-2020 NÃO DESONER.'!$A$2:$D$757,4,FALSE),IF(C73="SICRO",VLOOKUP(B73,Tabela4[],4,FALSE),IF(C73="CPOS",VLOOKUP(B73,'CPOS-178'!$A$7:$F$4097,6,FALSE),IF(C73="PRÓPRIA",VLOOKUP(B73,Tabela42[],4,FALSE),"ERRO"))))))</f>
        <v>348.55</v>
      </c>
      <c r="N73" s="319">
        <f>'BDI '!$G$33</f>
        <v>0.23172712506767756</v>
      </c>
      <c r="O73" s="216">
        <f t="shared" si="4"/>
        <v>429.318489442339</v>
      </c>
      <c r="P73" s="432">
        <f t="shared" si="5"/>
        <v>19319.332024905256</v>
      </c>
    </row>
    <row r="74" spans="2:16" s="304" customFormat="1" ht="90" customHeight="1" x14ac:dyDescent="0.25">
      <c r="B74" s="431" t="s">
        <v>18171</v>
      </c>
      <c r="C74" s="213" t="s">
        <v>17850</v>
      </c>
      <c r="D74" s="618" t="str">
        <f>IF(C74="IOPES",VLOOKUP(B74,'IOPES_10-21'!$A$12:$G$1259,3,FALSE),IF(C74="SINAPI",VLOOKUP(B74,'SINAPI 01-22 ES - NÃO DESONER.'!$G$6:$L$6678,2,FALSE),IF(C74="SIURB",VLOOKUP(B74,'SIURB JAN-2020 NÃO DESONER.'!$A$2:$D$757,2,FALSE),IF(C74="SICRO",VLOOKUP(B74,Tabela4[],2,FALSE),IF(C74="CPOS",VLOOKUP(B74,'CPOS-178'!$A$7:$F$4097,2,FALSE),IF(C74="PRÓPRIA",VLOOKUP(B74,Tabela42[],2,FALSE),"ERRO"))))))</f>
        <v>Rede de luz, incl. padrão entrada de energia trifás., cabo de ligação até barracões, quadro de distrib., disj. e chave de força (quando necessário), cons. 20m entre padrão entrada e QDG, conf. projeto (1 utilização)</v>
      </c>
      <c r="E74" s="619"/>
      <c r="F74" s="619"/>
      <c r="G74" s="619"/>
      <c r="H74" s="619"/>
      <c r="I74" s="619"/>
      <c r="J74" s="619"/>
      <c r="K74" s="214" t="str">
        <f>IF(C74="IOPES",VLOOKUP(B74,'IOPES_10-21'!$A$12:$G$1259,4,FALSE),IF(C74="SINAPI",VLOOKUP(B74,'SINAPI 01-22 ES - NÃO DESONER.'!$G$6:$L$6678,3,FALSE),IF(C74="SIURB",VLOOKUP(B74,'SIURB JAN-2020 NÃO DESONER.'!$A$2:$D$757,3,FALSE),IF(C74="SICRO",VLOOKUP(B74,Tabela4[],3,FALSE),IF(C74="CPOS",VLOOKUP(B74,'CPOS-178'!$A$7:$F$4097,3,FALSE),IF(C74="PRÓPRIA",VLOOKUP(B74,Tabela42[],3,FALSE),"ERRO"))))))</f>
        <v>m</v>
      </c>
      <c r="L74" s="212">
        <f>+'MEMORIA DE CALCULO'!W349</f>
        <v>35</v>
      </c>
      <c r="M74" s="216">
        <f>IF(C74="IOPES",VLOOKUP(B74,'IOPES_10-21'!$A$12:$G$1259,7,FALSE),IF(C74="SINAPI",VLOOKUP(B74,'SINAPI 01-22 ES - NÃO DESONER.'!$G$6:$L$6678,5,FALSE),IF(C74="SIURB",VLOOKUP(B74,'SIURB JAN-2020 NÃO DESONER.'!$A$2:$D$757,4,FALSE),IF(C74="SICRO",VLOOKUP(B74,Tabela4[],4,FALSE),IF(C74="CPOS",VLOOKUP(B74,'CPOS-178'!$A$7:$F$4097,6,FALSE),IF(C74="PRÓPRIA",VLOOKUP(B74,Tabela42[],4,FALSE),"ERRO"))))))</f>
        <v>649.52</v>
      </c>
      <c r="N74" s="319">
        <f>'BDI '!$G$33</f>
        <v>0.23172712506767756</v>
      </c>
      <c r="O74" s="216">
        <f t="shared" si="4"/>
        <v>800.03140227395795</v>
      </c>
      <c r="P74" s="432">
        <f t="shared" si="5"/>
        <v>28001.09907958853</v>
      </c>
    </row>
    <row r="75" spans="2:16" s="304" customFormat="1" ht="60" customHeight="1" x14ac:dyDescent="0.25">
      <c r="B75" s="431" t="s">
        <v>18167</v>
      </c>
      <c r="C75" s="213" t="s">
        <v>17850</v>
      </c>
      <c r="D75" s="618" t="str">
        <f>IF(C75="IOPES",VLOOKUP(B75,'IOPES_10-21'!$A$12:$G$1259,3,FALSE),IF(C75="SINAPI",VLOOKUP(B75,'SINAPI 01-22 ES - NÃO DESONER.'!$G$6:$L$6678,2,FALSE),IF(C75="SIURB",VLOOKUP(B75,'SIURB JAN-2020 NÃO DESONER.'!$A$2:$D$757,2,FALSE),IF(C75="SICRO",VLOOKUP(B75,Tabela4[],2,FALSE),IF(C75="CPOS",VLOOKUP(B75,'CPOS-178'!$A$7:$F$4097,2,FALSE),IF(C75="PRÓPRIA",VLOOKUP(B75,Tabela42[],2,FALSE),"ERRO"))))))</f>
        <v>Reservatório de poliestileno de 1000 L, incl. suporte em madeira de 7x12cm e 8x7cm, elevado de 4m, conf. projeto (1 utilização)</v>
      </c>
      <c r="E75" s="619"/>
      <c r="F75" s="619"/>
      <c r="G75" s="619"/>
      <c r="H75" s="619"/>
      <c r="I75" s="619"/>
      <c r="J75" s="619"/>
      <c r="K75" s="214" t="str">
        <f>IF(C75="IOPES",VLOOKUP(B75,'IOPES_10-21'!$A$12:$G$1259,4,FALSE),IF(C75="SINAPI",VLOOKUP(B75,'SINAPI 01-22 ES - NÃO DESONER.'!$G$6:$L$6678,3,FALSE),IF(C75="SIURB",VLOOKUP(B75,'SIURB JAN-2020 NÃO DESONER.'!$A$2:$D$757,3,FALSE),IF(C75="SICRO",VLOOKUP(B75,Tabela4[],3,FALSE),IF(C75="CPOS",VLOOKUP(B75,'CPOS-178'!$A$7:$F$4097,3,FALSE),IF(C75="PRÓPRIA",VLOOKUP(B75,Tabela42[],3,FALSE),"ERRO"))))))</f>
        <v>und</v>
      </c>
      <c r="L75" s="212">
        <f>+'MEMORIA DE CALCULO'!W352</f>
        <v>2</v>
      </c>
      <c r="M75" s="216">
        <f>IF(C75="IOPES",VLOOKUP(B75,'IOPES_10-21'!$A$12:$G$1259,7,FALSE),IF(C75="SINAPI",VLOOKUP(B75,'SINAPI 01-22 ES - NÃO DESONER.'!$G$6:$L$6678,5,FALSE),IF(C75="SIURB",VLOOKUP(B75,'SIURB JAN-2020 NÃO DESONER.'!$A$2:$D$757,4,FALSE),IF(C75="SICRO",VLOOKUP(B75,Tabela4[],4,FALSE),IF(C75="CPOS",VLOOKUP(B75,'CPOS-178'!$A$7:$F$4097,6,FALSE),IF(C75="PRÓPRIA",VLOOKUP(B75,Tabela42[],4,FALSE),"ERRO"))))))</f>
        <v>3172.72</v>
      </c>
      <c r="N75" s="319">
        <f>'BDI '!$G$33</f>
        <v>0.23172712506767756</v>
      </c>
      <c r="O75" s="216">
        <f t="shared" si="4"/>
        <v>3907.9252842447218</v>
      </c>
      <c r="P75" s="432">
        <f t="shared" si="5"/>
        <v>7815.8505684894435</v>
      </c>
    </row>
    <row r="76" spans="2:16" s="304" customFormat="1" ht="90" customHeight="1" x14ac:dyDescent="0.25">
      <c r="B76" s="431" t="s">
        <v>18132</v>
      </c>
      <c r="C76" s="213" t="s">
        <v>17850</v>
      </c>
      <c r="D76" s="618" t="str">
        <f>IF(C76="IOPES",VLOOKUP(B76,'IOPES_10-21'!$A$12:$G$1259,3,FALSE),IF(C76="SINAPI",VLOOKUP(B76,'SINAPI 01-22 ES - NÃO DESONER.'!$G$6:$L$6678,2,FALSE),IF(C76="SIURB",VLOOKUP(B76,'SIURB JAN-2020 NÃO DESONER.'!$A$2:$D$757,2,FALSE),IF(C76="SICRO",VLOOKUP(B76,Tabela4[],2,FALSE),IF(C76="CPOS",VLOOKUP(B76,'CPOS-178'!$A$7:$F$4097,2,FALSE),IF(C76="PRÓPRIA",VLOOKUP(B76,Tabela42[],2,FALSE),"ERRO"))))))</f>
        <v>Tapume Telha Metálica Ondulada em aço galvalume 0,50mm Branca h=2,20m, incl. montagem estr. mad. 8"x8", c/adesivo "DER-ES" 60x60cm a cada 10m, incl. faixas pint. esmalte sint. cores azul c/ h=30cm e rosa c/ h=10cm (Reaproveitamento 2x)</v>
      </c>
      <c r="E76" s="619"/>
      <c r="F76" s="619"/>
      <c r="G76" s="619"/>
      <c r="H76" s="619"/>
      <c r="I76" s="619"/>
      <c r="J76" s="619"/>
      <c r="K76" s="214" t="str">
        <f>IF(C76="IOPES",VLOOKUP(B76,'IOPES_10-21'!$A$12:$G$1259,4,FALSE),IF(C76="SINAPI",VLOOKUP(B76,'SINAPI 01-22 ES - NÃO DESONER.'!$G$6:$L$6678,3,FALSE),IF(C76="SIURB",VLOOKUP(B76,'SIURB JAN-2020 NÃO DESONER.'!$A$2:$D$757,3,FALSE),IF(C76="SICRO",VLOOKUP(B76,Tabela4[],3,FALSE),IF(C76="CPOS",VLOOKUP(B76,'CPOS-178'!$A$7:$F$4097,3,FALSE),IF(C76="PRÓPRIA",VLOOKUP(B76,Tabela42[],3,FALSE),"ERRO"))))))</f>
        <v>m</v>
      </c>
      <c r="L76" s="212">
        <f>+'MEMORIA DE CALCULO'!W355</f>
        <v>200</v>
      </c>
      <c r="M76" s="216">
        <f>IF(C76="IOPES",VLOOKUP(B76,'IOPES_10-21'!$A$12:$G$1259,7,FALSE),IF(C76="SINAPI",VLOOKUP(B76,'SINAPI 01-22 ES - NÃO DESONER.'!$G$6:$L$6678,5,FALSE),IF(C76="SIURB",VLOOKUP(B76,'SIURB JAN-2020 NÃO DESONER.'!$A$2:$D$757,4,FALSE),IF(C76="SICRO",VLOOKUP(B76,Tabela4[],4,FALSE),IF(C76="CPOS",VLOOKUP(B76,'CPOS-178'!$A$7:$F$4097,6,FALSE),IF(C76="PRÓPRIA",VLOOKUP(B76,Tabela42[],4,FALSE),"ERRO"))))))</f>
        <v>207.79</v>
      </c>
      <c r="N76" s="319">
        <f>'BDI '!$G$33</f>
        <v>0.23172712506767756</v>
      </c>
      <c r="O76" s="216">
        <f t="shared" si="4"/>
        <v>255.94057931781271</v>
      </c>
      <c r="P76" s="432">
        <f t="shared" si="5"/>
        <v>51188.11586356254</v>
      </c>
    </row>
    <row r="77" spans="2:16" s="304" customFormat="1" ht="45" customHeight="1" x14ac:dyDescent="0.25">
      <c r="B77" s="431" t="s">
        <v>18120</v>
      </c>
      <c r="C77" s="213" t="s">
        <v>17850</v>
      </c>
      <c r="D77" s="618" t="str">
        <f>IF(C77="IOPES",VLOOKUP(B77,'IOPES_10-21'!$A$12:$G$1259,3,FALSE),IF(C77="SINAPI",VLOOKUP(B77,'SINAPI 01-22 ES - NÃO DESONER.'!$G$6:$L$6678,2,FALSE),IF(C77="SIURB",VLOOKUP(B77,'SIURB JAN-2020 NÃO DESONER.'!$A$2:$D$757,2,FALSE),IF(C77="SICRO",VLOOKUP(B77,Tabela4[],2,FALSE),IF(C77="CPOS",VLOOKUP(B77,'CPOS-178'!$A$7:$F$4097,2,FALSE),IF(C77="PRÓPRIA",VLOOKUP(B77,Tabela42[],2,FALSE),"ERRO"))))))</f>
        <v>Placa de obra nas dimensões de 2.0 x 4.0 m, padrão IOPES</v>
      </c>
      <c r="E77" s="619"/>
      <c r="F77" s="619"/>
      <c r="G77" s="619"/>
      <c r="H77" s="619"/>
      <c r="I77" s="619"/>
      <c r="J77" s="619"/>
      <c r="K77" s="214" t="str">
        <f>IF(C77="IOPES",VLOOKUP(B77,'IOPES_10-21'!$A$12:$G$1259,4,FALSE),IF(C77="SINAPI",VLOOKUP(B77,'SINAPI 01-22 ES - NÃO DESONER.'!$G$6:$L$6678,3,FALSE),IF(C77="SIURB",VLOOKUP(B77,'SIURB JAN-2020 NÃO DESONER.'!$A$2:$D$757,3,FALSE),IF(C77="SICRO",VLOOKUP(B77,Tabela4[],3,FALSE),IF(C77="CPOS",VLOOKUP(B77,'CPOS-178'!$A$7:$F$4097,3,FALSE),IF(C77="PRÓPRIA",VLOOKUP(B77,Tabela42[],3,FALSE),"ERRO"))))))</f>
        <v>m2</v>
      </c>
      <c r="L77" s="212">
        <f>+'MEMORIA DE CALCULO'!W358</f>
        <v>8</v>
      </c>
      <c r="M77" s="216">
        <f>IF(C77="IOPES",VLOOKUP(B77,'IOPES_10-21'!$A$12:$G$1259,7,FALSE),IF(C77="SINAPI",VLOOKUP(B77,'SINAPI 01-22 ES - NÃO DESONER.'!$G$6:$L$6678,5,FALSE),IF(C77="SIURB",VLOOKUP(B77,'SIURB JAN-2020 NÃO DESONER.'!$A$2:$D$757,4,FALSE),IF(C77="SICRO",VLOOKUP(B77,Tabela4[],4,FALSE),IF(C77="CPOS",VLOOKUP(B77,'CPOS-178'!$A$7:$F$4097,6,FALSE),IF(C77="PRÓPRIA",VLOOKUP(B77,Tabela42[],4,FALSE),"ERRO"))))))</f>
        <v>269.31</v>
      </c>
      <c r="N77" s="319">
        <f>'BDI '!$G$33</f>
        <v>0.23172712506767756</v>
      </c>
      <c r="O77" s="216">
        <f t="shared" si="4"/>
        <v>331.71643205197626</v>
      </c>
      <c r="P77" s="432">
        <f t="shared" si="5"/>
        <v>2653.73145641581</v>
      </c>
    </row>
    <row r="78" spans="2:16" s="304" customFormat="1" ht="60" customHeight="1" x14ac:dyDescent="0.25">
      <c r="B78" s="431" t="s">
        <v>20120</v>
      </c>
      <c r="C78" s="213" t="s">
        <v>17850</v>
      </c>
      <c r="D78" s="618" t="str">
        <f>IF(C78="IOPES",VLOOKUP(B78,'IOPES_10-21'!$A$12:$G$1259,3,FALSE),IF(C78="SINAPI",VLOOKUP(B78,'SINAPI 01-22 ES - NÃO DESONER.'!$G$6:$L$6678,2,FALSE),IF(C78="SIURB",VLOOKUP(B78,'SIURB JAN-2020 NÃO DESONER.'!$A$2:$D$757,2,FALSE),IF(C78="SICRO",VLOOKUP(B78,Tabela4[],2,FALSE),IF(C78="CPOS",VLOOKUP(B78,'CPOS-178'!$A$7:$F$4097,2,FALSE),IF(C78="PRÓPRIA",VLOOKUP(B78,Tabela42[],2,FALSE),"ERRO"))))))</f>
        <v>Placa para inauguração de obra em alumínio polido e=4mm, dimensões 40 x 50 cm, gravação em baixo relevo, inclusive pintura e fixação</v>
      </c>
      <c r="E78" s="619"/>
      <c r="F78" s="619"/>
      <c r="G78" s="619"/>
      <c r="H78" s="619"/>
      <c r="I78" s="619"/>
      <c r="J78" s="619"/>
      <c r="K78" s="214" t="str">
        <f>IF(C78="IOPES",VLOOKUP(B78,'IOPES_10-21'!$A$12:$G$1259,4,FALSE),IF(C78="SINAPI",VLOOKUP(B78,'SINAPI 01-22 ES - NÃO DESONER.'!$G$6:$L$6678,3,FALSE),IF(C78="SIURB",VLOOKUP(B78,'SIURB JAN-2020 NÃO DESONER.'!$A$2:$D$757,3,FALSE),IF(C78="SICRO",VLOOKUP(B78,Tabela4[],3,FALSE),IF(C78="CPOS",VLOOKUP(B78,'CPOS-178'!$A$7:$F$4097,3,FALSE),IF(C78="PRÓPRIA",VLOOKUP(B78,Tabela42[],3,FALSE),"ERRO"))))))</f>
        <v>und</v>
      </c>
      <c r="L78" s="212">
        <f>+'MEMORIA DE CALCULO'!W361</f>
        <v>1</v>
      </c>
      <c r="M78" s="216">
        <f>IF(C78="IOPES",VLOOKUP(B78,'IOPES_10-21'!$A$12:$G$1259,7,FALSE),IF(C78="SINAPI",VLOOKUP(B78,'SINAPI 01-22 ES - NÃO DESONER.'!$G$6:$L$6678,5,FALSE),IF(C78="SIURB",VLOOKUP(B78,'SIURB JAN-2020 NÃO DESONER.'!$A$2:$D$757,4,FALSE),IF(C78="SICRO",VLOOKUP(B78,Tabela4[],4,FALSE),IF(C78="CPOS",VLOOKUP(B78,'CPOS-178'!$A$7:$F$4097,6,FALSE),IF(C78="PRÓPRIA",VLOOKUP(B78,Tabela42[],4,FALSE),"ERRO"))))))</f>
        <v>768.47</v>
      </c>
      <c r="N78" s="319">
        <f>'BDI '!$G$33</f>
        <v>0.23172712506767756</v>
      </c>
      <c r="O78" s="216">
        <f t="shared" si="4"/>
        <v>946.54534380075825</v>
      </c>
      <c r="P78" s="432">
        <f t="shared" si="5"/>
        <v>946.54534380075825</v>
      </c>
    </row>
    <row r="79" spans="2:16" s="304" customFormat="1" ht="45" customHeight="1" x14ac:dyDescent="0.25">
      <c r="B79" s="431" t="s">
        <v>18126</v>
      </c>
      <c r="C79" s="213" t="s">
        <v>17850</v>
      </c>
      <c r="D79" s="618" t="str">
        <f>IF(C79="IOPES",VLOOKUP(B79,'IOPES_10-21'!$A$12:$G$1259,3,FALSE),IF(C79="SINAPI",VLOOKUP(B79,'SINAPI 01-22 ES - NÃO DESONER.'!$G$6:$L$6678,2,FALSE),IF(C79="SIURB",VLOOKUP(B79,'SIURB JAN-2020 NÃO DESONER.'!$A$2:$D$757,2,FALSE),IF(C79="SICRO",VLOOKUP(B79,Tabela4[],2,FALSE),IF(C79="CPOS",VLOOKUP(B79,'CPOS-178'!$A$7:$F$4097,2,FALSE),IF(C79="PRÓPRIA",VLOOKUP(B79,Tabela42[],2,FALSE),"ERRO"))))))</f>
        <v>Mobilização e desmobilização de conteiner locado para barracão de obra</v>
      </c>
      <c r="E79" s="619"/>
      <c r="F79" s="619"/>
      <c r="G79" s="619"/>
      <c r="H79" s="619"/>
      <c r="I79" s="619"/>
      <c r="J79" s="619"/>
      <c r="K79" s="214" t="str">
        <f>IF(C79="IOPES",VLOOKUP(B79,'IOPES_10-21'!$A$12:$G$1259,4,FALSE),IF(C79="SINAPI",VLOOKUP(B79,'SINAPI 01-22 ES - NÃO DESONER.'!$G$6:$L$6678,3,FALSE),IF(C79="SIURB",VLOOKUP(B79,'SIURB JAN-2020 NÃO DESONER.'!$A$2:$D$757,3,FALSE),IF(C79="SICRO",VLOOKUP(B79,Tabela4[],3,FALSE),IF(C79="CPOS",VLOOKUP(B79,'CPOS-178'!$A$7:$F$4097,3,FALSE),IF(C79="PRÓPRIA",VLOOKUP(B79,Tabela42[],3,FALSE),"ERRO"))))))</f>
        <v>und</v>
      </c>
      <c r="L79" s="212">
        <f>+'MEMORIA DE CALCULO'!W364</f>
        <v>5</v>
      </c>
      <c r="M79" s="216">
        <f>IF(C79="IOPES",VLOOKUP(B79,'IOPES_10-21'!$A$12:$G$1259,7,FALSE),IF(C79="SINAPI",VLOOKUP(B79,'SINAPI 01-22 ES - NÃO DESONER.'!$G$6:$L$6678,5,FALSE),IF(C79="SIURB",VLOOKUP(B79,'SIURB JAN-2020 NÃO DESONER.'!$A$2:$D$757,4,FALSE),IF(C79="SICRO",VLOOKUP(B79,Tabela4[],4,FALSE),IF(C79="CPOS",VLOOKUP(B79,'CPOS-178'!$A$7:$F$4097,6,FALSE),IF(C79="PRÓPRIA",VLOOKUP(B79,Tabela42[],4,FALSE),"ERRO"))))))</f>
        <v>1400</v>
      </c>
      <c r="N79" s="319">
        <f>'BDI '!$G$33</f>
        <v>0.23172712506767756</v>
      </c>
      <c r="O79" s="216">
        <f t="shared" si="4"/>
        <v>1724.4179750947485</v>
      </c>
      <c r="P79" s="432">
        <f t="shared" si="5"/>
        <v>8622.0898754737427</v>
      </c>
    </row>
    <row r="80" spans="2:16" s="304" customFormat="1" ht="90" customHeight="1" x14ac:dyDescent="0.25">
      <c r="B80" s="431" t="s">
        <v>18134</v>
      </c>
      <c r="C80" s="213" t="s">
        <v>17850</v>
      </c>
      <c r="D80" s="618" t="str">
        <f>IF(C80="IOPES",VLOOKUP(B80,'IOPES_10-21'!$A$12:$G$1259,3,FALSE),IF(C80="SINAPI",VLOOKUP(B80,'SINAPI 01-22 ES - NÃO DESONER.'!$G$6:$L$6678,2,FALSE),IF(C80="SIURB",VLOOKUP(B80,'SIURB JAN-2020 NÃO DESONER.'!$A$2:$D$757,2,FALSE),IF(C80="SICRO",VLOOKUP(B80,Tabela4[],2,FALSE),IF(C80="CPOS",VLOOKUP(B80,'CPOS-178'!$A$7:$F$4097,2,FALSE),IF(C80="PRÓPRIA",VLOOKUP(B80,Tabela42[],2,FALSE),"ERRO"))))))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E80" s="619"/>
      <c r="F80" s="619"/>
      <c r="G80" s="619"/>
      <c r="H80" s="619"/>
      <c r="I80" s="619"/>
      <c r="J80" s="619"/>
      <c r="K80" s="214" t="str">
        <f>IF(C80="IOPES",VLOOKUP(B80,'IOPES_10-21'!$A$12:$G$1259,4,FALSE),IF(C80="SINAPI",VLOOKUP(B80,'SINAPI 01-22 ES - NÃO DESONER.'!$G$6:$L$6678,3,FALSE),IF(C80="SIURB",VLOOKUP(B80,'SIURB JAN-2020 NÃO DESONER.'!$A$2:$D$757,3,FALSE),IF(C80="SICRO",VLOOKUP(B80,Tabela4[],3,FALSE),IF(C80="CPOS",VLOOKUP(B80,'CPOS-178'!$A$7:$F$4097,3,FALSE),IF(C80="PRÓPRIA",VLOOKUP(B80,Tabela42[],3,FALSE),"ERRO"))))))</f>
        <v>ms</v>
      </c>
      <c r="L80" s="212">
        <f>+'MEMORIA DE CALCULO'!W367</f>
        <v>6</v>
      </c>
      <c r="M80" s="216">
        <f>IF(C80="IOPES",VLOOKUP(B80,'IOPES_10-21'!$A$12:$G$1259,7,FALSE),IF(C80="SINAPI",VLOOKUP(B80,'SINAPI 01-22 ES - NÃO DESONER.'!$G$6:$L$6678,5,FALSE),IF(C80="SIURB",VLOOKUP(B80,'SIURB JAN-2020 NÃO DESONER.'!$A$2:$D$757,4,FALSE),IF(C80="SICRO",VLOOKUP(B80,Tabela4[],4,FALSE),IF(C80="CPOS",VLOOKUP(B80,'CPOS-178'!$A$7:$F$4097,6,FALSE),IF(C80="PRÓPRIA",VLOOKUP(B80,Tabela42[],4,FALSE),"ERRO"))))))</f>
        <v>1050</v>
      </c>
      <c r="N80" s="319">
        <f>'BDI '!$G$33</f>
        <v>0.23172712506767756</v>
      </c>
      <c r="O80" s="216">
        <f t="shared" si="4"/>
        <v>1293.3134813210615</v>
      </c>
      <c r="P80" s="432">
        <f t="shared" si="5"/>
        <v>7759.8808879263688</v>
      </c>
    </row>
    <row r="81" spans="2:16" s="304" customFormat="1" ht="90" customHeight="1" x14ac:dyDescent="0.25">
      <c r="B81" s="431" t="s">
        <v>18137</v>
      </c>
      <c r="C81" s="213" t="s">
        <v>17850</v>
      </c>
      <c r="D81" s="618" t="str">
        <f>IF(C81="IOPES",VLOOKUP(B81,'IOPES_10-21'!$A$12:$G$1259,3,FALSE),IF(C81="SINAPI",VLOOKUP(B81,'SINAPI 01-22 ES - NÃO DESONER.'!$G$6:$L$6678,2,FALSE),IF(C81="SIURB",VLOOKUP(B81,'SIURB JAN-2020 NÃO DESONER.'!$A$2:$D$757,2,FALSE),IF(C81="SICRO",VLOOKUP(B81,Tabela4[],2,FALSE),IF(C81="CPOS",VLOOKUP(B81,'CPOS-178'!$A$7:$F$4097,2,FALSE),IF(C81="PRÓPRIA",VLOOKUP(B81,Tabela42[],2,FALSE),"ERRO"))))))</f>
        <v>Aluguel mensal container para refeitorio, incl. porta, 2 janelas, abert p/ ar cond., 2 pt iluminação, 2 tomadas elét. e 1 tomada telef. Isolamento térmico (paredes e teto), piso em comp. Naval pintado, cert. NR18, incl. laudo descontaminação.</v>
      </c>
      <c r="E81" s="619"/>
      <c r="F81" s="619"/>
      <c r="G81" s="619"/>
      <c r="H81" s="619"/>
      <c r="I81" s="619"/>
      <c r="J81" s="619"/>
      <c r="K81" s="214" t="str">
        <f>IF(C81="IOPES",VLOOKUP(B81,'IOPES_10-21'!$A$12:$G$1259,4,FALSE),IF(C81="SINAPI",VLOOKUP(B81,'SINAPI 01-22 ES - NÃO DESONER.'!$G$6:$L$6678,3,FALSE),IF(C81="SIURB",VLOOKUP(B81,'SIURB JAN-2020 NÃO DESONER.'!$A$2:$D$757,3,FALSE),IF(C81="SICRO",VLOOKUP(B81,Tabela4[],3,FALSE),IF(C81="CPOS",VLOOKUP(B81,'CPOS-178'!$A$7:$F$4097,3,FALSE),IF(C81="PRÓPRIA",VLOOKUP(B81,Tabela42[],3,FALSE),"ERRO"))))))</f>
        <v>ms</v>
      </c>
      <c r="L81" s="212">
        <f>+'MEMORIA DE CALCULO'!W370</f>
        <v>6</v>
      </c>
      <c r="M81" s="216">
        <f>IF(C81="IOPES",VLOOKUP(B81,'IOPES_10-21'!$A$12:$G$1259,7,FALSE),IF(C81="SINAPI",VLOOKUP(B81,'SINAPI 01-22 ES - NÃO DESONER.'!$G$6:$L$6678,5,FALSE),IF(C81="SIURB",VLOOKUP(B81,'SIURB JAN-2020 NÃO DESONER.'!$A$2:$D$757,4,FALSE),IF(C81="SICRO",VLOOKUP(B81,Tabela4[],4,FALSE),IF(C81="CPOS",VLOOKUP(B81,'CPOS-178'!$A$7:$F$4097,6,FALSE),IF(C81="PRÓPRIA",VLOOKUP(B81,Tabela42[],4,FALSE),"ERRO"))))))</f>
        <v>1000</v>
      </c>
      <c r="N81" s="319">
        <f>'BDI '!$G$33</f>
        <v>0.23172712506767756</v>
      </c>
      <c r="O81" s="216">
        <f t="shared" si="4"/>
        <v>1231.7271250676777</v>
      </c>
      <c r="P81" s="432">
        <f t="shared" si="5"/>
        <v>7390.362750406066</v>
      </c>
    </row>
    <row r="82" spans="2:16" s="304" customFormat="1" ht="75" customHeight="1" x14ac:dyDescent="0.25">
      <c r="B82" s="431" t="s">
        <v>18139</v>
      </c>
      <c r="C82" s="213" t="s">
        <v>17850</v>
      </c>
      <c r="D82" s="618" t="str">
        <f>IF(C82="IOPES",VLOOKUP(B82,'IOPES_10-21'!$A$12:$G$1259,3,FALSE),IF(C82="SINAPI",VLOOKUP(B82,'SINAPI 01-22 ES - NÃO DESONER.'!$G$6:$L$6678,2,FALSE),IF(C82="SIURB",VLOOKUP(B82,'SIURB JAN-2020 NÃO DESONER.'!$A$2:$D$757,2,FALSE),IF(C82="SICRO",VLOOKUP(B82,Tabela4[],2,FALSE),IF(C82="CPOS",VLOOKUP(B82,'CPOS-178'!$A$7:$F$4097,2,FALSE),IF(C82="PRÓPRIA",VLOOKUP(B82,Tabela42[],2,FALSE),"ERRO"))))))</f>
        <v>Aluguel mensal container para vestiário, incl. porta, venezianas de circulação, 1 pt iluminação, Isolamento térmico (teto), piso em comp. Naval pintado, cert. NR18, incl. laudo descontaminação.</v>
      </c>
      <c r="E82" s="619"/>
      <c r="F82" s="619"/>
      <c r="G82" s="619"/>
      <c r="H82" s="619"/>
      <c r="I82" s="619"/>
      <c r="J82" s="619"/>
      <c r="K82" s="214" t="str">
        <f>IF(C82="IOPES",VLOOKUP(B82,'IOPES_10-21'!$A$12:$G$1259,4,FALSE),IF(C82="SINAPI",VLOOKUP(B82,'SINAPI 01-22 ES - NÃO DESONER.'!$G$6:$L$6678,3,FALSE),IF(C82="SIURB",VLOOKUP(B82,'SIURB JAN-2020 NÃO DESONER.'!$A$2:$D$757,3,FALSE),IF(C82="SICRO",VLOOKUP(B82,Tabela4[],3,FALSE),IF(C82="CPOS",VLOOKUP(B82,'CPOS-178'!$A$7:$F$4097,3,FALSE),IF(C82="PRÓPRIA",VLOOKUP(B82,Tabela42[],3,FALSE),"ERRO"))))))</f>
        <v>ms</v>
      </c>
      <c r="L82" s="212">
        <f>+'MEMORIA DE CALCULO'!W373</f>
        <v>6</v>
      </c>
      <c r="M82" s="216">
        <f>IF(C82="IOPES",VLOOKUP(B82,'IOPES_10-21'!$A$12:$G$1259,7,FALSE),IF(C82="SINAPI",VLOOKUP(B82,'SINAPI 01-22 ES - NÃO DESONER.'!$G$6:$L$6678,5,FALSE),IF(C82="SIURB",VLOOKUP(B82,'SIURB JAN-2020 NÃO DESONER.'!$A$2:$D$757,4,FALSE),IF(C82="SICRO",VLOOKUP(B82,Tabela4[],4,FALSE),IF(C82="CPOS",VLOOKUP(B82,'CPOS-178'!$A$7:$F$4097,6,FALSE),IF(C82="PRÓPRIA",VLOOKUP(B82,Tabela42[],4,FALSE),"ERRO"))))))</f>
        <v>710</v>
      </c>
      <c r="N82" s="319">
        <f>'BDI '!$G$33</f>
        <v>0.23172712506767756</v>
      </c>
      <c r="O82" s="216">
        <f t="shared" si="4"/>
        <v>874.52625879805112</v>
      </c>
      <c r="P82" s="432">
        <f t="shared" si="5"/>
        <v>5247.1575527883069</v>
      </c>
    </row>
    <row r="83" spans="2:16" s="304" customFormat="1" ht="90" customHeight="1" x14ac:dyDescent="0.25">
      <c r="B83" s="431" t="s">
        <v>18141</v>
      </c>
      <c r="C83" s="213" t="s">
        <v>17850</v>
      </c>
      <c r="D83" s="618" t="str">
        <f>IF(C83="IOPES",VLOOKUP(B83,'IOPES_10-21'!$A$12:$G$1259,3,FALSE),IF(C83="SINAPI",VLOOKUP(B83,'SINAPI 01-22 ES - NÃO DESONER.'!$G$6:$L$6678,2,FALSE),IF(C83="SIURB",VLOOKUP(B83,'SIURB JAN-2020 NÃO DESONER.'!$A$2:$D$757,2,FALSE),IF(C83="SICRO",VLOOKUP(B83,Tabela4[],2,FALSE),IF(C83="CPOS",VLOOKUP(B83,'CPOS-178'!$A$7:$F$4097,2,FALSE),IF(C83="PRÓPRIA",VLOOKUP(B83,Tabela42[],2,FALSE),"ERRO"))))))</f>
        <v>Aluguel mensal container sanitário, incl porta, básc, 2 ptos luz, 1 pto aterram., 3vasos, 3lavatórios, calha mictório, 6 chuveiros (1 eletrico), torn.,registros, piso comp. Naval pintado, cert NR18 e laudo descontaminação</v>
      </c>
      <c r="E83" s="619"/>
      <c r="F83" s="619"/>
      <c r="G83" s="619"/>
      <c r="H83" s="619"/>
      <c r="I83" s="619"/>
      <c r="J83" s="619"/>
      <c r="K83" s="214" t="str">
        <f>IF(C83="IOPES",VLOOKUP(B83,'IOPES_10-21'!$A$12:$G$1259,4,FALSE),IF(C83="SINAPI",VLOOKUP(B83,'SINAPI 01-22 ES - NÃO DESONER.'!$G$6:$L$6678,3,FALSE),IF(C83="SIURB",VLOOKUP(B83,'SIURB JAN-2020 NÃO DESONER.'!$A$2:$D$757,3,FALSE),IF(C83="SICRO",VLOOKUP(B83,Tabela4[],3,FALSE),IF(C83="CPOS",VLOOKUP(B83,'CPOS-178'!$A$7:$F$4097,3,FALSE),IF(C83="PRÓPRIA",VLOOKUP(B83,Tabela42[],3,FALSE),"ERRO"))))))</f>
        <v>ms</v>
      </c>
      <c r="L83" s="212">
        <f>+'MEMORIA DE CALCULO'!W376</f>
        <v>6</v>
      </c>
      <c r="M83" s="216">
        <f>IF(C83="IOPES",VLOOKUP(B83,'IOPES_10-21'!$A$12:$G$1259,7,FALSE),IF(C83="SINAPI",VLOOKUP(B83,'SINAPI 01-22 ES - NÃO DESONER.'!$G$6:$L$6678,5,FALSE),IF(C83="SIURB",VLOOKUP(B83,'SIURB JAN-2020 NÃO DESONER.'!$A$2:$D$757,4,FALSE),IF(C83="SICRO",VLOOKUP(B83,Tabela4[],4,FALSE),IF(C83="CPOS",VLOOKUP(B83,'CPOS-178'!$A$7:$F$4097,6,FALSE),IF(C83="PRÓPRIA",VLOOKUP(B83,Tabela42[],4,FALSE),"ERRO"))))))</f>
        <v>1033.33</v>
      </c>
      <c r="N83" s="319">
        <f>'BDI '!$G$33</f>
        <v>0.23172712506767756</v>
      </c>
      <c r="O83" s="216">
        <f t="shared" si="4"/>
        <v>1272.7805901461832</v>
      </c>
      <c r="P83" s="432">
        <f t="shared" si="5"/>
        <v>7636.6835408770985</v>
      </c>
    </row>
    <row r="84" spans="2:16" s="304" customFormat="1" ht="75" customHeight="1" x14ac:dyDescent="0.25">
      <c r="B84" s="431" t="s">
        <v>18143</v>
      </c>
      <c r="C84" s="213" t="s">
        <v>17850</v>
      </c>
      <c r="D84" s="618" t="str">
        <f>IF(C84="IOPES",VLOOKUP(B84,'IOPES_10-21'!$A$12:$G$1259,3,FALSE),IF(C84="SINAPI",VLOOKUP(B84,'SINAPI 01-22 ES - NÃO DESONER.'!$G$6:$L$6678,2,FALSE),IF(C84="SIURB",VLOOKUP(B84,'SIURB JAN-2020 NÃO DESONER.'!$A$2:$D$757,2,FALSE),IF(C84="SICRO",VLOOKUP(B84,Tabela4[],2,FALSE),IF(C84="CPOS",VLOOKUP(B84,'CPOS-178'!$A$7:$F$4097,2,FALSE),IF(C84="PRÓPRIA",VLOOKUP(B84,Tabela42[],2,FALSE),"ERRO"))))))</f>
        <v>Aluguel mensal container para almoxarifado, incl. porta, 2 janelas, 1 pt iluminação, Isolamento térmico (teto), piso em comp. Naval pintado, cert. NR18, incl. laudo descontaminação.</v>
      </c>
      <c r="E84" s="619"/>
      <c r="F84" s="619"/>
      <c r="G84" s="619"/>
      <c r="H84" s="619"/>
      <c r="I84" s="619"/>
      <c r="J84" s="619"/>
      <c r="K84" s="214" t="str">
        <f>IF(C84="IOPES",VLOOKUP(B84,'IOPES_10-21'!$A$12:$G$1259,4,FALSE),IF(C84="SINAPI",VLOOKUP(B84,'SINAPI 01-22 ES - NÃO DESONER.'!$G$6:$L$6678,3,FALSE),IF(C84="SIURB",VLOOKUP(B84,'SIURB JAN-2020 NÃO DESONER.'!$A$2:$D$757,3,FALSE),IF(C84="SICRO",VLOOKUP(B84,Tabela4[],3,FALSE),IF(C84="CPOS",VLOOKUP(B84,'CPOS-178'!$A$7:$F$4097,3,FALSE),IF(C84="PRÓPRIA",VLOOKUP(B84,Tabela42[],3,FALSE),"ERRO"))))))</f>
        <v>ms</v>
      </c>
      <c r="L84" s="212">
        <f>+'MEMORIA DE CALCULO'!W379</f>
        <v>6</v>
      </c>
      <c r="M84" s="216">
        <f>IF(C84="IOPES",VLOOKUP(B84,'IOPES_10-21'!$A$12:$G$1259,7,FALSE),IF(C84="SINAPI",VLOOKUP(B84,'SINAPI 01-22 ES - NÃO DESONER.'!$G$6:$L$6678,5,FALSE),IF(C84="SIURB",VLOOKUP(B84,'SIURB JAN-2020 NÃO DESONER.'!$A$2:$D$757,4,FALSE),IF(C84="SICRO",VLOOKUP(B84,Tabela4[],4,FALSE),IF(C84="CPOS",VLOOKUP(B84,'CPOS-178'!$A$7:$F$4097,6,FALSE),IF(C84="PRÓPRIA",VLOOKUP(B84,Tabela42[],4,FALSE),"ERRO"))))))</f>
        <v>710</v>
      </c>
      <c r="N84" s="319">
        <f>'BDI '!$G$33</f>
        <v>0.23172712506767756</v>
      </c>
      <c r="O84" s="216">
        <f t="shared" si="4"/>
        <v>874.52625879805112</v>
      </c>
      <c r="P84" s="432">
        <f t="shared" si="5"/>
        <v>5247.1575527883069</v>
      </c>
    </row>
    <row r="85" spans="2:16" ht="30" customHeight="1" thickBot="1" x14ac:dyDescent="0.3">
      <c r="B85" s="630" t="s">
        <v>17800</v>
      </c>
      <c r="C85" s="631"/>
      <c r="D85" s="631"/>
      <c r="E85" s="631"/>
      <c r="F85" s="631"/>
      <c r="G85" s="631"/>
      <c r="H85" s="631"/>
      <c r="I85" s="631"/>
      <c r="J85" s="631"/>
      <c r="K85" s="631"/>
      <c r="L85" s="631"/>
      <c r="M85" s="631"/>
      <c r="N85" s="631"/>
      <c r="O85" s="631"/>
      <c r="P85" s="434">
        <f>+P11+P18+P24+P36+P57+P60+P71</f>
        <v>28651453.005325206</v>
      </c>
    </row>
    <row r="86" spans="2:16" ht="9.9499999999999993" customHeight="1" x14ac:dyDescent="0.25">
      <c r="B86" s="629"/>
      <c r="C86" s="629"/>
      <c r="D86" s="629"/>
      <c r="E86" s="629"/>
      <c r="F86" s="629"/>
      <c r="G86" s="629"/>
      <c r="H86" s="629"/>
      <c r="I86" s="629"/>
      <c r="J86" s="629"/>
      <c r="K86" s="629"/>
      <c r="L86" s="629"/>
      <c r="M86" s="629"/>
      <c r="N86" s="629"/>
      <c r="O86" s="629"/>
      <c r="P86" s="629"/>
    </row>
    <row r="87" spans="2:16" ht="85.15" customHeight="1" thickBot="1" x14ac:dyDescent="0.3">
      <c r="B87" s="628"/>
      <c r="C87" s="628"/>
      <c r="D87" s="628"/>
      <c r="E87" s="628"/>
      <c r="F87" s="628"/>
      <c r="G87" s="628"/>
      <c r="H87" s="628"/>
      <c r="I87" s="628"/>
      <c r="J87" s="628"/>
      <c r="K87" s="628"/>
      <c r="L87" s="628"/>
      <c r="M87" s="628"/>
      <c r="N87" s="628"/>
      <c r="O87" s="628"/>
      <c r="P87" s="628"/>
    </row>
    <row r="88" spans="2:16" ht="30" customHeight="1" thickTop="1" x14ac:dyDescent="0.25"/>
    <row r="89" spans="2:16" ht="30" customHeight="1" x14ac:dyDescent="0.25"/>
    <row r="90" spans="2:16" ht="30" customHeight="1" x14ac:dyDescent="0.25"/>
  </sheetData>
  <mergeCells count="86">
    <mergeCell ref="B87:P87"/>
    <mergeCell ref="B86:P86"/>
    <mergeCell ref="B85:O85"/>
    <mergeCell ref="D42:J42"/>
    <mergeCell ref="D58:J58"/>
    <mergeCell ref="D59:J59"/>
    <mergeCell ref="D43:J43"/>
    <mergeCell ref="D44:J44"/>
    <mergeCell ref="D45:J45"/>
    <mergeCell ref="D46:J46"/>
    <mergeCell ref="D47:J47"/>
    <mergeCell ref="D48:J48"/>
    <mergeCell ref="D49:J49"/>
    <mergeCell ref="D50:J50"/>
    <mergeCell ref="D51:J51"/>
    <mergeCell ref="D81:J81"/>
    <mergeCell ref="D10:J10"/>
    <mergeCell ref="D32:J32"/>
    <mergeCell ref="D33:J33"/>
    <mergeCell ref="D34:J34"/>
    <mergeCell ref="D15:J15"/>
    <mergeCell ref="D16:J16"/>
    <mergeCell ref="D17:J17"/>
    <mergeCell ref="D19:J19"/>
    <mergeCell ref="D20:J20"/>
    <mergeCell ref="D12:J12"/>
    <mergeCell ref="D13:J13"/>
    <mergeCell ref="D14:J14"/>
    <mergeCell ref="D26:J26"/>
    <mergeCell ref="D21:J21"/>
    <mergeCell ref="C3:O3"/>
    <mergeCell ref="D41:J41"/>
    <mergeCell ref="D28:J28"/>
    <mergeCell ref="D29:J29"/>
    <mergeCell ref="D30:J30"/>
    <mergeCell ref="D31:J31"/>
    <mergeCell ref="B36:O36"/>
    <mergeCell ref="D35:J35"/>
    <mergeCell ref="D37:J37"/>
    <mergeCell ref="D38:J38"/>
    <mergeCell ref="D39:J39"/>
    <mergeCell ref="D40:J40"/>
    <mergeCell ref="D22:J22"/>
    <mergeCell ref="D23:J23"/>
    <mergeCell ref="D25:J25"/>
    <mergeCell ref="B9:P9"/>
    <mergeCell ref="D82:J82"/>
    <mergeCell ref="D83:J83"/>
    <mergeCell ref="D84:J84"/>
    <mergeCell ref="D75:J75"/>
    <mergeCell ref="D76:J76"/>
    <mergeCell ref="D77:J77"/>
    <mergeCell ref="D78:J78"/>
    <mergeCell ref="D79:J79"/>
    <mergeCell ref="D80:J80"/>
    <mergeCell ref="B60:O60"/>
    <mergeCell ref="B71:O71"/>
    <mergeCell ref="D72:J72"/>
    <mergeCell ref="D73:J73"/>
    <mergeCell ref="D74:J74"/>
    <mergeCell ref="D70:J70"/>
    <mergeCell ref="D66:J66"/>
    <mergeCell ref="D67:J67"/>
    <mergeCell ref="D68:J68"/>
    <mergeCell ref="D69:J69"/>
    <mergeCell ref="D61:J61"/>
    <mergeCell ref="D62:J62"/>
    <mergeCell ref="D63:J63"/>
    <mergeCell ref="D64:J64"/>
    <mergeCell ref="D65:J65"/>
    <mergeCell ref="M7:O7"/>
    <mergeCell ref="C5:L5"/>
    <mergeCell ref="C7:L7"/>
    <mergeCell ref="M5:O5"/>
    <mergeCell ref="B57:O57"/>
    <mergeCell ref="D52:J52"/>
    <mergeCell ref="D53:J53"/>
    <mergeCell ref="D54:J54"/>
    <mergeCell ref="D55:J55"/>
    <mergeCell ref="D56:J56"/>
    <mergeCell ref="C6:D6"/>
    <mergeCell ref="B8:P8"/>
    <mergeCell ref="D27:J27"/>
    <mergeCell ref="B11:O11"/>
    <mergeCell ref="B18:O18"/>
    <mergeCell ref="B24:O24"/>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6B71-0265-4ADC-AE52-2AD265EB64C9}">
  <dimension ref="A1:T90"/>
  <sheetViews>
    <sheetView showGridLines="0" view="pageBreakPreview" topLeftCell="A82" zoomScaleNormal="100" zoomScaleSheetLayoutView="100" workbookViewId="0">
      <selection activeCell="B70" sqref="B70"/>
    </sheetView>
  </sheetViews>
  <sheetFormatPr defaultColWidth="8.85546875" defaultRowHeight="15.75" x14ac:dyDescent="0.25"/>
  <cols>
    <col min="1" max="1" width="1.7109375" style="304" customWidth="1"/>
    <col min="2" max="2" width="14.85546875" style="18" customWidth="1"/>
    <col min="3" max="3" width="10.28515625" style="304" customWidth="1"/>
    <col min="4" max="4" width="8.7109375" style="304" customWidth="1"/>
    <col min="5" max="5" width="9.85546875" style="304" customWidth="1"/>
    <col min="6" max="6" width="9.7109375" style="304" customWidth="1"/>
    <col min="7" max="7" width="11.7109375" style="304" customWidth="1"/>
    <col min="8" max="8" width="10.42578125" style="304" customWidth="1"/>
    <col min="9" max="9" width="9.140625" style="304" customWidth="1"/>
    <col min="10" max="10" width="3.5703125" style="304" customWidth="1"/>
    <col min="11" max="11" width="9" style="304" bestFit="1" customWidth="1"/>
    <col min="12" max="12" width="16.140625" style="304" bestFit="1" customWidth="1"/>
    <col min="13" max="13" width="13.42578125" style="304" bestFit="1" customWidth="1"/>
    <col min="14" max="14" width="9.5703125" style="304" bestFit="1" customWidth="1"/>
    <col min="15" max="15" width="13.42578125" style="304" bestFit="1" customWidth="1"/>
    <col min="16" max="16" width="20" style="304" customWidth="1"/>
    <col min="17" max="17" width="1.7109375" style="304" customWidth="1"/>
    <col min="18" max="16384" width="8.85546875" style="304"/>
  </cols>
  <sheetData>
    <row r="1" spans="1:20" ht="5.0999999999999996" customHeight="1" thickBot="1" x14ac:dyDescent="0.35">
      <c r="A1" s="1"/>
      <c r="B1" s="183"/>
      <c r="C1" s="3"/>
      <c r="D1" s="3"/>
      <c r="E1" s="2"/>
      <c r="F1" s="2"/>
      <c r="G1" s="2"/>
      <c r="H1" s="2"/>
      <c r="I1" s="2"/>
      <c r="J1" s="4"/>
      <c r="K1" s="5"/>
      <c r="L1" s="5"/>
      <c r="M1" s="5"/>
      <c r="N1" s="5"/>
      <c r="O1" s="5"/>
      <c r="P1" s="6"/>
    </row>
    <row r="2" spans="1:20" ht="9.9499999999999993" customHeight="1" thickTop="1" x14ac:dyDescent="0.3">
      <c r="A2" s="1"/>
      <c r="B2" s="188"/>
      <c r="C2" s="7"/>
      <c r="D2" s="7"/>
      <c r="E2" s="8"/>
      <c r="F2" s="8"/>
      <c r="G2" s="8"/>
      <c r="H2" s="8"/>
      <c r="I2" s="8"/>
      <c r="J2" s="9"/>
      <c r="K2" s="10"/>
      <c r="L2" s="10"/>
      <c r="M2" s="10"/>
      <c r="N2" s="10"/>
      <c r="O2" s="10"/>
      <c r="P2" s="11"/>
    </row>
    <row r="3" spans="1:20" ht="35.1" customHeight="1" x14ac:dyDescent="0.25">
      <c r="A3" s="182"/>
      <c r="B3" s="193"/>
      <c r="C3" s="586" t="s">
        <v>4</v>
      </c>
      <c r="D3" s="586"/>
      <c r="E3" s="586"/>
      <c r="F3" s="586"/>
      <c r="G3" s="586"/>
      <c r="H3" s="586"/>
      <c r="I3" s="586"/>
      <c r="J3" s="586"/>
      <c r="K3" s="587"/>
      <c r="L3" s="587"/>
      <c r="M3" s="587"/>
      <c r="N3" s="588"/>
      <c r="O3" s="588"/>
      <c r="P3" s="12"/>
    </row>
    <row r="4" spans="1:20" ht="20.100000000000001" customHeight="1" x14ac:dyDescent="0.25">
      <c r="A4" s="182"/>
      <c r="B4" s="182"/>
      <c r="C4" s="531" t="s">
        <v>0</v>
      </c>
      <c r="D4" s="532"/>
      <c r="E4" s="13"/>
      <c r="F4" s="13"/>
      <c r="G4" s="13"/>
      <c r="H4" s="13"/>
      <c r="I4" s="13"/>
      <c r="J4" s="13"/>
      <c r="K4" s="13"/>
      <c r="L4" s="13"/>
      <c r="M4" s="534" t="s">
        <v>1</v>
      </c>
      <c r="N4" s="535"/>
      <c r="O4" s="536"/>
      <c r="P4" s="14"/>
    </row>
    <row r="5" spans="1:20" ht="35.1" customHeight="1" x14ac:dyDescent="0.25">
      <c r="A5" s="1"/>
      <c r="B5" s="182"/>
      <c r="C5" s="612" t="s">
        <v>5</v>
      </c>
      <c r="D5" s="613"/>
      <c r="E5" s="613"/>
      <c r="F5" s="613"/>
      <c r="G5" s="613"/>
      <c r="H5" s="613"/>
      <c r="I5" s="613"/>
      <c r="J5" s="613"/>
      <c r="K5" s="613"/>
      <c r="L5" s="613"/>
      <c r="M5" s="594">
        <f>'BDI '!K5</f>
        <v>44624</v>
      </c>
      <c r="N5" s="595"/>
      <c r="O5" s="596"/>
      <c r="P5" s="533"/>
    </row>
    <row r="6" spans="1:20" ht="20.100000000000001" customHeight="1" x14ac:dyDescent="0.25">
      <c r="A6" s="1"/>
      <c r="B6" s="182"/>
      <c r="C6" s="589" t="s">
        <v>2</v>
      </c>
      <c r="D6" s="590"/>
      <c r="E6" s="15"/>
      <c r="F6" s="15"/>
      <c r="G6" s="15"/>
      <c r="H6" s="15"/>
      <c r="I6" s="15"/>
      <c r="J6" s="15"/>
      <c r="K6" s="15"/>
      <c r="L6" s="15"/>
      <c r="M6" s="534" t="s">
        <v>3</v>
      </c>
      <c r="N6" s="535"/>
      <c r="O6" s="536"/>
      <c r="P6" s="16"/>
    </row>
    <row r="7" spans="1:20" ht="35.1" customHeight="1" thickBot="1" x14ac:dyDescent="0.3">
      <c r="A7" s="1"/>
      <c r="B7" s="182"/>
      <c r="C7" s="614" t="s">
        <v>21819</v>
      </c>
      <c r="D7" s="615"/>
      <c r="E7" s="615"/>
      <c r="F7" s="615"/>
      <c r="G7" s="615"/>
      <c r="H7" s="615"/>
      <c r="I7" s="615"/>
      <c r="J7" s="615"/>
      <c r="K7" s="615"/>
      <c r="L7" s="615"/>
      <c r="M7" s="599" t="str">
        <f>'BDI '!K7</f>
        <v>R08-2012-ORÇ-001-PCA</v>
      </c>
      <c r="N7" s="600"/>
      <c r="O7" s="601"/>
      <c r="P7" s="17"/>
    </row>
    <row r="8" spans="1:20" ht="16.5" thickTop="1" x14ac:dyDescent="0.25">
      <c r="A8" s="14"/>
      <c r="B8" s="584"/>
      <c r="C8" s="584"/>
      <c r="D8" s="584"/>
      <c r="E8" s="584"/>
      <c r="F8" s="584"/>
      <c r="G8" s="584"/>
      <c r="H8" s="584"/>
      <c r="I8" s="584"/>
      <c r="J8" s="584"/>
      <c r="K8" s="584"/>
      <c r="L8" s="584"/>
      <c r="M8" s="584"/>
      <c r="N8" s="584"/>
      <c r="O8" s="584"/>
      <c r="P8" s="584"/>
    </row>
    <row r="9" spans="1:20" ht="30" customHeight="1" x14ac:dyDescent="0.25">
      <c r="A9" s="14"/>
      <c r="B9" s="635" t="s">
        <v>20330</v>
      </c>
      <c r="C9" s="636"/>
      <c r="D9" s="636"/>
      <c r="E9" s="636"/>
      <c r="F9" s="636"/>
      <c r="G9" s="636"/>
      <c r="H9" s="636"/>
      <c r="I9" s="636"/>
      <c r="J9" s="636"/>
      <c r="K9" s="636"/>
      <c r="L9" s="636"/>
      <c r="M9" s="636"/>
      <c r="N9" s="636"/>
      <c r="O9" s="636"/>
      <c r="P9" s="637"/>
    </row>
    <row r="10" spans="1:20" ht="30" customHeight="1" x14ac:dyDescent="0.25">
      <c r="A10" s="14"/>
      <c r="B10" s="207" t="s">
        <v>8737</v>
      </c>
      <c r="C10" s="207" t="s">
        <v>8744</v>
      </c>
      <c r="D10" s="624" t="s">
        <v>8745</v>
      </c>
      <c r="E10" s="625"/>
      <c r="F10" s="625"/>
      <c r="G10" s="625"/>
      <c r="H10" s="625"/>
      <c r="I10" s="625"/>
      <c r="J10" s="625"/>
      <c r="K10" s="208" t="s">
        <v>8746</v>
      </c>
      <c r="L10" s="210" t="s">
        <v>17799</v>
      </c>
      <c r="M10" s="209" t="s">
        <v>20319</v>
      </c>
      <c r="N10" s="209" t="s">
        <v>20320</v>
      </c>
      <c r="O10" s="209" t="s">
        <v>20321</v>
      </c>
      <c r="P10" s="209" t="s">
        <v>20322</v>
      </c>
    </row>
    <row r="11" spans="1:20" ht="20.100000000000001" customHeight="1" x14ac:dyDescent="0.25">
      <c r="A11" s="14"/>
      <c r="B11" s="634" t="s">
        <v>20323</v>
      </c>
      <c r="C11" s="617"/>
      <c r="D11" s="617"/>
      <c r="E11" s="617"/>
      <c r="F11" s="617"/>
      <c r="G11" s="617"/>
      <c r="H11" s="617"/>
      <c r="I11" s="617"/>
      <c r="J11" s="617"/>
      <c r="K11" s="617"/>
      <c r="L11" s="617"/>
      <c r="M11" s="617"/>
      <c r="N11" s="617"/>
      <c r="O11" s="617"/>
      <c r="P11" s="320">
        <f>+SUM(P12:P17)</f>
        <v>7437114.5048647467</v>
      </c>
      <c r="T11" s="304" t="str">
        <f>IF(C11="SIURB",D11,"")</f>
        <v/>
      </c>
    </row>
    <row r="12" spans="1:20" ht="90" customHeight="1" x14ac:dyDescent="0.25">
      <c r="B12" s="316">
        <v>90091</v>
      </c>
      <c r="C12" s="211" t="s">
        <v>13744</v>
      </c>
      <c r="D12" s="626" t="str">
        <f>IF(C12="IOPES",VLOOKUP(B12,'IOPES_10-21'!$A$12:$G$1259,3,FALSE),IF(C12="SINAPI",VLOOKUP(B12,'SINAPI 01-22 ES - NÃO DESONER.'!$G$6:$L$6678,2,FALSE),IF(C12="SIURB",VLOOKUP(B12,'SIURB JAN-2020 NÃO DESONER.'!$A$2:$D$757,2,FALSE),IF(C12="SICRO",VLOOKUP(B12,Tabela4[],2,FALSE),IF(C12="CPOS",VLOOKUP(B12,'CPOS-178'!$A$7:$F$4097,2,FALSE),IF(C12="PRÓPRIA",VLOOKUP(B12,Tabela42[],2,FALSE),"ERRO"))))))</f>
        <v>ESCAVAÇÃO MECANIZADA DE VALA COM PROF. ATÉ 1,5 M (MÉDIA MONTANTE E JUSANTE/UMA COMPOSIÇÃO POR TRECHO), ESCAVADEIRA (0,8 M3), LARG. DE 1,5 M A 2,5 M, EM SOLO DE 1A CATEGORIA, LOCAIS COM BAIXO NÍVEL DE INTERFERÊNCIA. AF_02/2021</v>
      </c>
      <c r="E12" s="627"/>
      <c r="F12" s="627"/>
      <c r="G12" s="627"/>
      <c r="H12" s="627"/>
      <c r="I12" s="627"/>
      <c r="J12" s="627"/>
      <c r="K12" s="212" t="str">
        <f>IF(C12="IOPES",VLOOKUP(B12,'IOPES_10-21'!$A$12:$G$1259,4,FALSE),IF(C12="SINAPI",VLOOKUP(B12,'SINAPI 01-22 ES - NÃO DESONER.'!$G$6:$L$6678,3,FALSE),IF(C12="SIURB",VLOOKUP(B12,'SIURB JAN-2020 NÃO DESONER.'!$A$2:$D$757,3,FALSE),IF(C12="SICRO",VLOOKUP(B12,Tabela4[],3,FALSE),IF(C12="CPOS",VLOOKUP(B12,'CPOS-178'!$A$7:$F$4097,3,FALSE),IF(C12="PRÓPRIA",VLOOKUP(B12,Tabela42[],3,FALSE),"ERRO"))))))</f>
        <v>M3</v>
      </c>
      <c r="L12" s="212">
        <f>+'MEMORIA DE CALCULO'!W15</f>
        <v>106928</v>
      </c>
      <c r="M12" s="573" t="str">
        <f>IF(C12="IOPES",VLOOKUP(B12,'IOPES_10-21'!$A$12:$G$1259,7,FALSE),IF(C12="SINAPI",VLOOKUP(B12,'SINAPI 01-22 ES - DESONER.'!$G$6:$L$7206,5,FALSE),IF(C12="SIURB",VLOOKUP(B12,'SIURB JAN-2020 DESONER.'!$A$2:$D$757,4,FALSE),IF(C12="SICRO",VLOOKUP(B12,Tabela4[],4,FALSE),IF(C12="CPOS",VLOOKUP(B12,'CPOS-178'!$A$7:$F$4097,6,FALSE),IF(C12="PRÓPRIA",VLOOKUP(B12,Tabela42[],5,FALSE),"ERRO"))))))</f>
        <v>5,57</v>
      </c>
      <c r="N12" s="319">
        <f>'BDI '!$M$33</f>
        <v>0.29277177006260691</v>
      </c>
      <c r="O12" s="215">
        <f>+M12*(1+N12)</f>
        <v>7.2007387592487211</v>
      </c>
      <c r="P12" s="217">
        <f>+L12*O12</f>
        <v>769960.59404894721</v>
      </c>
      <c r="T12" s="304" t="s">
        <v>22</v>
      </c>
    </row>
    <row r="13" spans="1:20" ht="90" customHeight="1" x14ac:dyDescent="0.25">
      <c r="B13" s="317">
        <v>93364</v>
      </c>
      <c r="C13" s="213" t="s">
        <v>13744</v>
      </c>
      <c r="D13" s="618" t="str">
        <f>IF(C13="IOPES",VLOOKUP(B13,'IOPES_10-21'!$A$12:$G$1259,3,FALSE),IF(C13="SINAPI",VLOOKUP(B13,'SINAPI 01-22 ES - NÃO DESONER.'!$G$6:$L$6678,2,FALSE),IF(C13="SIURB",VLOOKUP(B13,'SIURB JAN-2020 NÃO DESONER.'!$A$2:$D$757,2,FALSE),IF(C13="SICRO",VLOOKUP(B13,Tabela4[],2,FALSE),IF(C13="CPOS",VLOOKUP(B13,'CPOS-178'!$A$7:$F$4097,2,FALSE),IF(C13="PRÓPRIA",VLOOKUP(B13,Tabela42[],2,FALSE),"ERRO"))))))</f>
        <v>REATERRO MECANIZADO DE VALA COM ESCAVADEIRA HIDRÁULICA (CAPACIDADE DA CAÇAMBA: 0,8 M³ / POTÊNCIA: 111 HP), LARGURA DE 1,5 A 2,5 M, PROFUNDIDADE DE 3,0  A 4,5 M, COM SOLO (SEM SUBSTITUIÇÃO) DE 1ª CATEGORIA EM LOCAIS COM ALTO NÍVEL DE INTERFERÊNCIA. AF_04/2016</v>
      </c>
      <c r="E13" s="619"/>
      <c r="F13" s="619"/>
      <c r="G13" s="619"/>
      <c r="H13" s="619"/>
      <c r="I13" s="619"/>
      <c r="J13" s="619"/>
      <c r="K13" s="214" t="str">
        <f>IF(C13="IOPES",VLOOKUP(B13,'IOPES_10-21'!$A$12:$G$1259,4,FALSE),IF(C13="SINAPI",VLOOKUP(B13,'SINAPI 01-22 ES - NÃO DESONER.'!$G$6:$L$6678,3,FALSE),IF(C13="SIURB",VLOOKUP(B13,'SIURB JAN-2020 NÃO DESONER.'!$A$2:$D$757,3,FALSE),IF(C13="SICRO",VLOOKUP(B13,Tabela4[],3,FALSE),IF(C13="CPOS",VLOOKUP(B13,'CPOS-178'!$A$7:$F$4097,3,FALSE),IF(C13="PRÓPRIA",VLOOKUP(B13,Tabela42[],3,FALSE),"ERRO"))))))</f>
        <v>M3</v>
      </c>
      <c r="L13" s="212">
        <f>+'MEMORIA DE CALCULO'!W20</f>
        <v>51772.800000000003</v>
      </c>
      <c r="M13" s="573" t="str">
        <f>IF(C13="IOPES",VLOOKUP(B13,'IOPES_10-21'!$A$12:$G$1259,7,FALSE),IF(C13="SINAPI",VLOOKUP(B13,'SINAPI 01-22 ES - DESONER.'!$G$6:$L$7206,5,FALSE),IF(C13="SIURB",VLOOKUP(B13,'SIURB JAN-2020 DESONER.'!$A$2:$D$757,4,FALSE),IF(C13="SICRO",VLOOKUP(B13,Tabela4[],4,FALSE),IF(C13="CPOS",VLOOKUP(B13,'CPOS-178'!$A$7:$F$4097,6,FALSE),IF(C13="PRÓPRIA",VLOOKUP(B13,Tabela42[],5,FALSE),"ERRO"))))))</f>
        <v>10,76</v>
      </c>
      <c r="N13" s="319">
        <f>'BDI '!$M$33</f>
        <v>0.29277177006260691</v>
      </c>
      <c r="O13" s="216">
        <f t="shared" ref="O13:O70" si="0">+M13*(1+N13)</f>
        <v>13.91022424587365</v>
      </c>
      <c r="P13" s="218">
        <f t="shared" ref="P13:P70" si="1">+L13*O13</f>
        <v>720171.25783676736</v>
      </c>
    </row>
    <row r="14" spans="1:20" ht="45" customHeight="1" x14ac:dyDescent="0.25">
      <c r="B14" s="317">
        <v>100574</v>
      </c>
      <c r="C14" s="213" t="s">
        <v>13744</v>
      </c>
      <c r="D14" s="618" t="str">
        <f>IF(C14="IOPES",VLOOKUP(B14,'IOPES_10-21'!$A$12:$G$1259,3,FALSE),IF(C14="SINAPI",VLOOKUP(B14,'SINAPI 01-22 ES - NÃO DESONER.'!$G$6:$L$6678,2,FALSE),IF(C14="SIURB",VLOOKUP(B14,'SIURB JAN-2020 NÃO DESONER.'!$A$2:$D$757,2,FALSE),IF(C14="SICRO",VLOOKUP(B14,Tabela4[],2,FALSE),IF(C14="CPOS",VLOOKUP(B14,'CPOS-178'!$A$7:$F$4097,2,FALSE),IF(C14="PRÓPRIA",VLOOKUP(B14,Tabela42[],2,FALSE),"ERRO"))))))</f>
        <v>ESPALHAMENTO DE MATERIAL COM TRATOR DE ESTEIRAS. AF_11/2019</v>
      </c>
      <c r="E14" s="619"/>
      <c r="F14" s="619"/>
      <c r="G14" s="619"/>
      <c r="H14" s="619"/>
      <c r="I14" s="619"/>
      <c r="J14" s="619"/>
      <c r="K14" s="214" t="str">
        <f>IF(C14="IOPES",VLOOKUP(B14,'IOPES_10-21'!$A$12:$G$1259,4,FALSE),IF(C14="SINAPI",VLOOKUP(B14,'SINAPI 01-22 ES - NÃO DESONER.'!$G$6:$L$6678,3,FALSE),IF(C14="SIURB",VLOOKUP(B14,'SIURB JAN-2020 NÃO DESONER.'!$A$2:$D$757,3,FALSE),IF(C14="SICRO",VLOOKUP(B14,Tabela4[],3,FALSE),IF(C14="CPOS",VLOOKUP(B14,'CPOS-178'!$A$7:$F$4097,3,FALSE),IF(C14="PRÓPRIA",VLOOKUP(B14,Tabela42[],3,FALSE),"ERRO"))))))</f>
        <v>M3</v>
      </c>
      <c r="L14" s="212">
        <f>+'MEMORIA DE CALCULO'!W25</f>
        <v>71701.759999999995</v>
      </c>
      <c r="M14" s="573" t="str">
        <f>IF(C14="IOPES",VLOOKUP(B14,'IOPES_10-21'!$A$12:$G$1259,7,FALSE),IF(C14="SINAPI",VLOOKUP(B14,'SINAPI 01-22 ES - DESONER.'!$G$6:$L$7206,5,FALSE),IF(C14="SIURB",VLOOKUP(B14,'SIURB JAN-2020 DESONER.'!$A$2:$D$757,4,FALSE),IF(C14="SICRO",VLOOKUP(B14,Tabela4[],4,FALSE),IF(C14="CPOS",VLOOKUP(B14,'CPOS-178'!$A$7:$F$4097,6,FALSE),IF(C14="PRÓPRIA",VLOOKUP(B14,Tabela42[],5,FALSE),"ERRO"))))))</f>
        <v>1,19</v>
      </c>
      <c r="N14" s="319">
        <f>'BDI '!$M$33</f>
        <v>0.29277177006260691</v>
      </c>
      <c r="O14" s="216">
        <f t="shared" si="0"/>
        <v>1.5383984063745022</v>
      </c>
      <c r="P14" s="218">
        <f t="shared" si="1"/>
        <v>110305.87331824702</v>
      </c>
      <c r="T14" s="304" t="s">
        <v>22</v>
      </c>
    </row>
    <row r="15" spans="1:20" ht="90" customHeight="1" x14ac:dyDescent="0.25">
      <c r="B15" s="317">
        <v>100980</v>
      </c>
      <c r="C15" s="213" t="s">
        <v>13744</v>
      </c>
      <c r="D15" s="618" t="str">
        <f>IF(C15="IOPES",VLOOKUP(B15,'IOPES_10-21'!$A$12:$G$1259,3,FALSE),IF(C15="SINAPI",VLOOKUP(B15,'SINAPI 01-22 ES - NÃO DESONER.'!$G$6:$L$6678,2,FALSE),IF(C15="SIURB",VLOOKUP(B15,'SIURB JAN-2020 NÃO DESONER.'!$A$2:$D$757,2,FALSE),IF(C15="SICRO",VLOOKUP(B15,Tabela4[],2,FALSE),IF(C15="CPOS",VLOOKUP(B15,'CPOS-178'!$A$7:$F$4097,2,FALSE),IF(C15="PRÓPRIA",VLOOKUP(B15,Tabela42[],2,FALSE),"ERRO"))))))</f>
        <v>CARGA, MANOBRA E DESCARGA DE SOLOS E MATERIAIS GRANULARES EM CAMINHÃO BASCULANTE 18 M³ - CARGA COM ESCAVADEIRA HIDRÁULICA (CAÇAMBA DE 1,20 M³ / 155 HP) E DESCARGA LIVRE (UNIDADE: M3). AF_07/2020</v>
      </c>
      <c r="E15" s="619"/>
      <c r="F15" s="619"/>
      <c r="G15" s="619"/>
      <c r="H15" s="619"/>
      <c r="I15" s="619"/>
      <c r="J15" s="619"/>
      <c r="K15" s="214" t="str">
        <f>IF(C15="IOPES",VLOOKUP(B15,'IOPES_10-21'!$A$12:$G$1259,4,FALSE),IF(C15="SINAPI",VLOOKUP(B15,'SINAPI 01-22 ES - NÃO DESONER.'!$G$6:$L$6678,3,FALSE),IF(C15="SIURB",VLOOKUP(B15,'SIURB JAN-2020 NÃO DESONER.'!$A$2:$D$757,3,FALSE),IF(C15="SICRO",VLOOKUP(B15,Tabela4[],3,FALSE),IF(C15="CPOS",VLOOKUP(B15,'CPOS-178'!$A$7:$F$4097,3,FALSE),IF(C15="PRÓPRIA",VLOOKUP(B15,Tabela42[],3,FALSE),"ERRO"))))))</f>
        <v>M3</v>
      </c>
      <c r="L15" s="212">
        <f>+'MEMORIA DE CALCULO'!W30</f>
        <v>139006.39999999999</v>
      </c>
      <c r="M15" s="573" t="str">
        <f>IF(C15="IOPES",VLOOKUP(B15,'IOPES_10-21'!$A$12:$G$1259,7,FALSE),IF(C15="SINAPI",VLOOKUP(B15,'SINAPI 01-22 ES - DESONER.'!$G$6:$L$7206,5,FALSE),IF(C15="SIURB",VLOOKUP(B15,'SIURB JAN-2020 DESONER.'!$A$2:$D$757,4,FALSE),IF(C15="SICRO",VLOOKUP(B15,Tabela4[],4,FALSE),IF(C15="CPOS",VLOOKUP(B15,'CPOS-178'!$A$7:$F$4097,6,FALSE),IF(C15="PRÓPRIA",VLOOKUP(B15,Tabela42[],5,FALSE),"ERRO"))))))</f>
        <v>5,35</v>
      </c>
      <c r="N15" s="319">
        <f>'BDI '!$M$33</f>
        <v>0.29277177006260691</v>
      </c>
      <c r="O15" s="216">
        <f t="shared" si="0"/>
        <v>6.9163289698349466</v>
      </c>
      <c r="P15" s="218">
        <f t="shared" si="1"/>
        <v>961413.99131246447</v>
      </c>
      <c r="T15" s="304" t="s">
        <v>22</v>
      </c>
    </row>
    <row r="16" spans="1:20" ht="60" customHeight="1" x14ac:dyDescent="0.25">
      <c r="B16" s="317">
        <v>97917</v>
      </c>
      <c r="C16" s="213" t="s">
        <v>13744</v>
      </c>
      <c r="D16" s="618" t="str">
        <f>IF(C16="IOPES",VLOOKUP(B16,'IOPES_10-21'!$A$12:$G$1259,3,FALSE),IF(C16="SINAPI",VLOOKUP(B16,'SINAPI 01-22 ES - NÃO DESONER.'!$G$6:$L$6678,2,FALSE),IF(C16="SIURB",VLOOKUP(B16,'SIURB JAN-2020 NÃO DESONER.'!$A$2:$D$757,2,FALSE),IF(C16="SICRO",VLOOKUP(B16,Tabela4[],2,FALSE),IF(C16="CPOS",VLOOKUP(B16,'CPOS-178'!$A$7:$F$4097,2,FALSE),IF(C16="PRÓPRIA",VLOOKUP(B16,Tabela42[],2,FALSE),"ERRO"))))))</f>
        <v>TRANSPORTE COM CAMINHÃO BASCULANTE DE 6 M³, EM VIA URBANA EM REVESTIMENTO PRIMÁRIO (UNIDADE: TXKM). AF_07/2020</v>
      </c>
      <c r="E16" s="619"/>
      <c r="F16" s="619"/>
      <c r="G16" s="619"/>
      <c r="H16" s="619"/>
      <c r="I16" s="619"/>
      <c r="J16" s="619"/>
      <c r="K16" s="214" t="str">
        <f>IF(C16="IOPES",VLOOKUP(B16,'IOPES_10-21'!$A$12:$G$1259,4,FALSE),IF(C16="SINAPI",VLOOKUP(B16,'SINAPI 01-22 ES - NÃO DESONER.'!$G$6:$L$6678,3,FALSE),IF(C16="SIURB",VLOOKUP(B16,'SIURB JAN-2020 NÃO DESONER.'!$A$2:$D$757,3,FALSE),IF(C16="SICRO",VLOOKUP(B16,Tabela4[],3,FALSE),IF(C16="CPOS",VLOOKUP(B16,'CPOS-178'!$A$7:$F$4097,3,FALSE),IF(C16="PRÓPRIA",VLOOKUP(B16,Tabela42[],3,FALSE),"ERRO"))))))</f>
        <v>TXKM</v>
      </c>
      <c r="L16" s="212">
        <f>+'MEMORIA DE CALCULO'!W35</f>
        <v>1668076.8</v>
      </c>
      <c r="M16" s="573" t="str">
        <f>IF(C16="IOPES",VLOOKUP(B16,'IOPES_10-21'!$A$12:$G$1259,7,FALSE),IF(C16="SINAPI",VLOOKUP(B16,'SINAPI 01-22 ES - DESONER.'!$G$6:$L$7206,5,FALSE),IF(C16="SIURB",VLOOKUP(B16,'SIURB JAN-2020 DESONER.'!$A$2:$D$757,4,FALSE),IF(C16="SICRO",VLOOKUP(B16,Tabela4[],4,FALSE),IF(C16="CPOS",VLOOKUP(B16,'CPOS-178'!$A$7:$F$4097,6,FALSE),IF(C16="PRÓPRIA",VLOOKUP(B16,Tabela42[],5,FALSE),"ERRO"))))))</f>
        <v>1,71</v>
      </c>
      <c r="N16" s="319">
        <f>'BDI '!$M$33</f>
        <v>0.29277177006260691</v>
      </c>
      <c r="O16" s="216">
        <f t="shared" si="0"/>
        <v>2.2106397268070577</v>
      </c>
      <c r="P16" s="218">
        <f t="shared" si="1"/>
        <v>3687516.8414451913</v>
      </c>
      <c r="T16" s="304" t="s">
        <v>22</v>
      </c>
    </row>
    <row r="17" spans="2:20" ht="75" customHeight="1" x14ac:dyDescent="0.25">
      <c r="B17" s="317">
        <f>+'ORÇAM. SEM DESON'!B17</f>
        <v>7050100020</v>
      </c>
      <c r="C17" s="213" t="s">
        <v>21817</v>
      </c>
      <c r="D17" s="618" t="str">
        <f>+'ORÇAM. SEM DESON'!D17:J17</f>
        <v>ESCORAMENTO DE VALAS COM PRANCHA METÁLICA</v>
      </c>
      <c r="E17" s="619"/>
      <c r="F17" s="619"/>
      <c r="G17" s="619"/>
      <c r="H17" s="619"/>
      <c r="I17" s="619"/>
      <c r="J17" s="619"/>
      <c r="K17" s="214" t="str">
        <f>+'ORÇAM. SEM DESON'!K17</f>
        <v>m²</v>
      </c>
      <c r="L17" s="212">
        <f>+'MEMORIA DE CALCULO'!W39</f>
        <v>28321.800000000003</v>
      </c>
      <c r="M17" s="215">
        <f>+'ORÇAM. SEM DESON'!M17</f>
        <v>32.44</v>
      </c>
      <c r="N17" s="319">
        <f>'BDI '!$M$33</f>
        <v>0.29277177006260691</v>
      </c>
      <c r="O17" s="216">
        <f t="shared" si="0"/>
        <v>41.937516220830965</v>
      </c>
      <c r="P17" s="218">
        <f t="shared" si="1"/>
        <v>1187745.9469031305</v>
      </c>
      <c r="T17" s="304" t="s">
        <v>22</v>
      </c>
    </row>
    <row r="18" spans="2:20" ht="20.100000000000001" customHeight="1" x14ac:dyDescent="0.25">
      <c r="B18" s="634" t="s">
        <v>20324</v>
      </c>
      <c r="C18" s="617"/>
      <c r="D18" s="617"/>
      <c r="E18" s="617"/>
      <c r="F18" s="617"/>
      <c r="G18" s="617"/>
      <c r="H18" s="617"/>
      <c r="I18" s="617"/>
      <c r="J18" s="617"/>
      <c r="K18" s="617"/>
      <c r="L18" s="617"/>
      <c r="M18" s="617"/>
      <c r="N18" s="617"/>
      <c r="O18" s="617"/>
      <c r="P18" s="320">
        <f>+SUM(P19:P23)</f>
        <v>19000922.035087463</v>
      </c>
    </row>
    <row r="19" spans="2:20" ht="45" customHeight="1" x14ac:dyDescent="0.25">
      <c r="B19" s="317" t="s">
        <v>17859</v>
      </c>
      <c r="C19" s="213" t="s">
        <v>17861</v>
      </c>
      <c r="D19" s="618" t="str">
        <f>IF(C19="IOPES",VLOOKUP(B19,'IOPES_10-21'!$A$12:$G$1259,3,FALSE),IF(C19="SINAPI",VLOOKUP(B19,'SINAPI 01-22 ES - NÃO DESONER.'!$G$6:$L$6678,2,FALSE),IF(C19="SIURB",VLOOKUP(B19,'SIURB JAN-2020 NÃO DESONER.'!$A$2:$D$757,2,FALSE),IF(C19="SICRO",VLOOKUP(B19,Tabela4[],2,FALSE),IF(C19="CPOS",VLOOKUP(B19,'CPOS-178'!$A$7:$F$4097,2,FALSE),IF(C19="PRÓPRIA",VLOOKUP(B19,Tabela42[],2,FALSE),"ERRO"))))))</f>
        <v>FORNECIMENTO E ASSENTAMENTO DE BUEIRO DUPLO CELULAR EM CONCRETO PRÉ-MOLDADO 2,50M X 2,50M</v>
      </c>
      <c r="E19" s="619"/>
      <c r="F19" s="619"/>
      <c r="G19" s="619"/>
      <c r="H19" s="619"/>
      <c r="I19" s="619"/>
      <c r="J19" s="619"/>
      <c r="K19" s="214" t="str">
        <f>IF(C19="IOPES",VLOOKUP(B19,'IOPES_10-21'!$A$12:$G$1259,4,FALSE),IF(C19="SINAPI",VLOOKUP(B19,'SINAPI 01-22 ES - NÃO DESONER.'!$G$6:$L$6678,3,FALSE),IF(C19="SIURB",VLOOKUP(B19,'SIURB JAN-2020 NÃO DESONER.'!$A$2:$D$757,3,FALSE),IF(C19="SICRO",VLOOKUP(B19,Tabela4[],3,FALSE),IF(C19="CPOS",VLOOKUP(B19,'CPOS-178'!$A$7:$F$4097,3,FALSE),IF(C19="PRÓPRIA",VLOOKUP(B19,Tabela42[],3,FALSE),"ERRO"))))))</f>
        <v>m</v>
      </c>
      <c r="L19" s="212">
        <f>+'MEMORIA DE CALCULO'!W44</f>
        <v>2121</v>
      </c>
      <c r="M19" s="574">
        <f>IF(C19="IOPES",VLOOKUP(B19,'IOPES_10-21'!$A$12:$G$1259,7,FALSE),IF(C19="SINAPI",VLOOKUP(B19,'SINAPI 01-22 ES - DESONER.'!$G$6:$L$7206,5,FALSE),IF(C19="SIURB",VLOOKUP(B19,'SIURB JAN-2020 DESONER.'!$A$2:$D$757,4,FALSE),IF(C19="SICRO",VLOOKUP(B19,Tabela4[],4,FALSE),IF(C19="CPOS",VLOOKUP(B19,'CPOS-178'!$A$7:$F$4097,6,FALSE),IF(C19="PRÓPRIA",VLOOKUP(B19,Tabela42[],5,FALSE),"ERRO"))))))</f>
        <v>5914.022915528999</v>
      </c>
      <c r="N19" s="319">
        <f>'BDI '!$M$33</f>
        <v>0.29277177006260691</v>
      </c>
      <c r="O19" s="216">
        <f t="shared" si="0"/>
        <v>7645.4818726992435</v>
      </c>
      <c r="P19" s="218">
        <f t="shared" si="1"/>
        <v>16216067.051995095</v>
      </c>
      <c r="T19" s="304" t="s">
        <v>22</v>
      </c>
    </row>
    <row r="20" spans="2:20" ht="60" customHeight="1" x14ac:dyDescent="0.25">
      <c r="B20" s="317" t="s">
        <v>17864</v>
      </c>
      <c r="C20" s="213" t="s">
        <v>17861</v>
      </c>
      <c r="D20" s="618" t="str">
        <f>IF(C20="IOPES",VLOOKUP(B20,'IOPES_10-21'!$A$12:$G$1259,3,FALSE),IF(C20="SINAPI",VLOOKUP(B20,'SINAPI 01-22 ES - NÃO DESONER.'!$G$6:$L$6678,2,FALSE),IF(C20="SIURB",VLOOKUP(B20,'SIURB JAN-2020 NÃO DESONER.'!$A$2:$D$757,2,FALSE),IF(C20="SICRO",VLOOKUP(B20,Tabela4[],2,FALSE),IF(C20="CPOS",VLOOKUP(B20,'CPOS-178'!$A$7:$F$4097,2,FALSE),IF(C20="PRÓPRIA",VLOOKUP(B20,Tabela42[],2,FALSE),"ERRO"))))))</f>
        <v>FORNECIMENTO E ASSENTAMENTO DE CANAL RETANGULAR EM CONCRETO PRÉ-MOLDADO 5,00M X 2,50M</v>
      </c>
      <c r="E20" s="619"/>
      <c r="F20" s="619"/>
      <c r="G20" s="619"/>
      <c r="H20" s="619"/>
      <c r="I20" s="619"/>
      <c r="J20" s="619"/>
      <c r="K20" s="214" t="str">
        <f>IF(C20="IOPES",VLOOKUP(B20,'IOPES_10-21'!$A$12:$G$1259,4,FALSE),IF(C20="SINAPI",VLOOKUP(B20,'SINAPI 01-22 ES - NÃO DESONER.'!$G$6:$L$6678,3,FALSE),IF(C20="SIURB",VLOOKUP(B20,'SIURB JAN-2020 NÃO DESONER.'!$A$2:$D$757,3,FALSE),IF(C20="SICRO",VLOOKUP(B20,Tabela4[],3,FALSE),IF(C20="CPOS",VLOOKUP(B20,'CPOS-178'!$A$7:$F$4097,3,FALSE),IF(C20="PRÓPRIA",VLOOKUP(B20,Tabela42[],3,FALSE),"ERRO"))))))</f>
        <v>m</v>
      </c>
      <c r="L20" s="212">
        <f>+'MEMORIA DE CALCULO'!W47</f>
        <v>225</v>
      </c>
      <c r="M20" s="574">
        <f>IF(C20="IOPES",VLOOKUP(B20,'IOPES_10-21'!$A$12:$G$1259,7,FALSE),IF(C20="SINAPI",VLOOKUP(B20,'SINAPI 01-22 ES - DESONER.'!$G$6:$L$7206,5,FALSE),IF(C20="SIURB",VLOOKUP(B20,'SIURB JAN-2020 DESONER.'!$A$2:$D$757,4,FALSE),IF(C20="SICRO",VLOOKUP(B20,Tabela4[],4,FALSE),IF(C20="CPOS",VLOOKUP(B20,'CPOS-178'!$A$7:$F$4097,6,FALSE),IF(C20="PRÓPRIA",VLOOKUP(B20,Tabela42[],5,FALSE),"ERRO"))))))</f>
        <v>3590.9723204270003</v>
      </c>
      <c r="N20" s="319">
        <f>'BDI '!$M$33</f>
        <v>0.29277177006260691</v>
      </c>
      <c r="O20" s="216">
        <f t="shared" si="0"/>
        <v>4642.3076429242401</v>
      </c>
      <c r="P20" s="218">
        <f t="shared" si="1"/>
        <v>1044519.2196579541</v>
      </c>
      <c r="T20" s="304" t="s">
        <v>22</v>
      </c>
    </row>
    <row r="21" spans="2:20" ht="30" customHeight="1" x14ac:dyDescent="0.25">
      <c r="B21" s="317" t="s">
        <v>17866</v>
      </c>
      <c r="C21" s="213" t="s">
        <v>17861</v>
      </c>
      <c r="D21" s="618" t="str">
        <f>IF(C21="IOPES",VLOOKUP(B21,'IOPES_10-21'!$A$12:$G$1259,3,FALSE),IF(C21="SINAPI",VLOOKUP(B21,'SINAPI 01-22 ES - NÃO DESONER.'!$G$6:$L$6678,2,FALSE),IF(C21="SIURB",VLOOKUP(B21,'SIURB JAN-2020 NÃO DESONER.'!$A$2:$D$757,2,FALSE),IF(C21="SICRO",VLOOKUP(B21,Tabela4[],2,FALSE),IF(C21="CPOS",VLOOKUP(B21,'CPOS-178'!$A$7:$F$4097,2,FALSE),IF(C21="PRÓPRIA",VLOOKUP(B21,Tabela42[],2,FALSE),"ERRO"))))))</f>
        <v>REJUNTAMENTO DE GALERIA</v>
      </c>
      <c r="E21" s="619"/>
      <c r="F21" s="619"/>
      <c r="G21" s="619"/>
      <c r="H21" s="619"/>
      <c r="I21" s="619"/>
      <c r="J21" s="619"/>
      <c r="K21" s="214" t="str">
        <f>IF(C21="IOPES",VLOOKUP(B21,'IOPES_10-21'!$A$12:$G$1259,4,FALSE),IF(C21="SINAPI",VLOOKUP(B21,'SINAPI 01-22 ES - NÃO DESONER.'!$G$6:$L$6678,3,FALSE),IF(C21="SIURB",VLOOKUP(B21,'SIURB JAN-2020 NÃO DESONER.'!$A$2:$D$757,3,FALSE),IF(C21="SICRO",VLOOKUP(B21,Tabela4[],3,FALSE),IF(C21="CPOS",VLOOKUP(B21,'CPOS-178'!$A$7:$F$4097,3,FALSE),IF(C21="PRÓPRIA",VLOOKUP(B21,Tabela42[],3,FALSE),"ERRO"))))))</f>
        <v>m</v>
      </c>
      <c r="L21" s="212">
        <f>+'MEMORIA DE CALCULO'!W52</f>
        <v>2346</v>
      </c>
      <c r="M21" s="574">
        <f>IF(C21="IOPES",VLOOKUP(B21,'IOPES_10-21'!$A$12:$G$1259,7,FALSE),IF(C21="SINAPI",VLOOKUP(B21,'SINAPI 01-22 ES - DESONER.'!$G$6:$L$7206,5,FALSE),IF(C21="SIURB",VLOOKUP(B21,'SIURB JAN-2020 DESONER.'!$A$2:$D$757,4,FALSE),IF(C21="SICRO",VLOOKUP(B21,Tabela4[],4,FALSE),IF(C21="CPOS",VLOOKUP(B21,'CPOS-178'!$A$7:$F$4097,6,FALSE),IF(C21="PRÓPRIA",VLOOKUP(B21,Tabela42[],5,FALSE),"ERRO"))))))</f>
        <v>11.1716</v>
      </c>
      <c r="N21" s="319">
        <f>'BDI '!$M$33</f>
        <v>0.29277177006260691</v>
      </c>
      <c r="O21" s="216">
        <f t="shared" si="0"/>
        <v>14.442329106431419</v>
      </c>
      <c r="P21" s="218">
        <f t="shared" si="1"/>
        <v>33881.704083688106</v>
      </c>
      <c r="T21" s="304" t="s">
        <v>22</v>
      </c>
    </row>
    <row r="22" spans="2:20" ht="60" customHeight="1" x14ac:dyDescent="0.25">
      <c r="B22" s="317">
        <v>96396</v>
      </c>
      <c r="C22" s="213" t="s">
        <v>13744</v>
      </c>
      <c r="D22" s="618" t="str">
        <f>IF(C22="IOPES",VLOOKUP(B22,'IOPES_10-21'!$A$12:$G$1259,3,FALSE),IF(C22="SINAPI",VLOOKUP(B22,'SINAPI 01-22 ES - NÃO DESONER.'!$G$6:$L$6678,2,FALSE),IF(C22="SIURB",VLOOKUP(B22,'SIURB JAN-2020 NÃO DESONER.'!$A$2:$D$757,2,FALSE),IF(C22="SICRO",VLOOKUP(B22,Tabela4[],2,FALSE),IF(C22="CPOS",VLOOKUP(B22,'CPOS-178'!$A$7:$F$4097,2,FALSE),IF(C22="PRÓPRIA",VLOOKUP(B22,Tabela42[],2,FALSE),"ERRO"))))))</f>
        <v>EXECUÇÃO E COMPACTAÇÃO DE BASE E OU SUB BASE PARA PAVIMENTAÇÃO DE BRITA GRADUADA SIMPLES - EXCLUSIVE CARGA E TRANSPORTE. AF_11/2019</v>
      </c>
      <c r="E22" s="619"/>
      <c r="F22" s="619"/>
      <c r="G22" s="619"/>
      <c r="H22" s="619"/>
      <c r="I22" s="619"/>
      <c r="J22" s="619"/>
      <c r="K22" s="214" t="str">
        <f>IF(C22="IOPES",VLOOKUP(B22,'IOPES_10-21'!$A$12:$G$1259,4,FALSE),IF(C22="SINAPI",VLOOKUP(B22,'SINAPI 01-22 ES - NÃO DESONER.'!$G$6:$L$6678,3,FALSE),IF(C22="SIURB",VLOOKUP(B22,'SIURB JAN-2020 NÃO DESONER.'!$A$2:$D$757,3,FALSE),IF(C22="SICRO",VLOOKUP(B22,Tabela4[],3,FALSE),IF(C22="CPOS",VLOOKUP(B22,'CPOS-178'!$A$7:$F$4097,3,FALSE),IF(C22="PRÓPRIA",VLOOKUP(B22,Tabela42[],3,FALSE),"ERRO"))))))</f>
        <v>M3</v>
      </c>
      <c r="L22" s="212">
        <f>+'MEMORIA DE CALCULO'!W57</f>
        <v>2783.2195000000002</v>
      </c>
      <c r="M22" s="574" t="str">
        <f>IF(C22="IOPES",VLOOKUP(B22,'IOPES_10-21'!$A$12:$G$1259,7,FALSE),IF(C22="SINAPI",VLOOKUP(B22,'SINAPI 01-22 ES - DESONER.'!$G$6:$L$7206,5,FALSE),IF(C22="SIURB",VLOOKUP(B22,'SIURB JAN-2020 DESONER.'!$A$2:$D$757,4,FALSE),IF(C22="SICRO",VLOOKUP(B22,Tabela4[],4,FALSE),IF(C22="CPOS",VLOOKUP(B22,'CPOS-178'!$A$7:$F$4097,6,FALSE),IF(C22="PRÓPRIA",VLOOKUP(B22,Tabela42[],5,FALSE),"ERRO"))))))</f>
        <v>170,52</v>
      </c>
      <c r="N22" s="319">
        <f>'BDI '!$M$33</f>
        <v>0.29277177006260691</v>
      </c>
      <c r="O22" s="216">
        <f t="shared" si="0"/>
        <v>220.44344223107575</v>
      </c>
      <c r="P22" s="218">
        <f t="shared" si="1"/>
        <v>613542.48706465354</v>
      </c>
    </row>
    <row r="23" spans="2:20" ht="60" customHeight="1" x14ac:dyDescent="0.25">
      <c r="B23" s="317">
        <v>96399</v>
      </c>
      <c r="C23" s="213" t="s">
        <v>13744</v>
      </c>
      <c r="D23" s="618" t="str">
        <f>IF(C23="IOPES",VLOOKUP(B23,'IOPES_10-21'!$A$12:$G$1259,3,FALSE),IF(C23="SINAPI",VLOOKUP(B23,'SINAPI 01-22 ES - NÃO DESONER.'!$G$6:$L$6678,2,FALSE),IF(C23="SIURB",VLOOKUP(B23,'SIURB JAN-2020 NÃO DESONER.'!$A$2:$D$757,2,FALSE),IF(C23="SICRO",VLOOKUP(B23,Tabela4[],2,FALSE),IF(C23="CPOS",VLOOKUP(B23,'CPOS-178'!$A$7:$F$4097,2,FALSE),IF(C23="PRÓPRIA",VLOOKUP(B23,Tabela42[],2,FALSE),"ERRO"))))))</f>
        <v>EXECUÇÃO E COMPACTAÇÃO DE BASE E OU SUB BASE PARA PAVIMENTAÇÃO DE PEDRA RACHÃO  - EXCLUSIVE CARGA E TRANSPORTE. AF_11/2019</v>
      </c>
      <c r="E23" s="619"/>
      <c r="F23" s="619"/>
      <c r="G23" s="619"/>
      <c r="H23" s="619"/>
      <c r="I23" s="619"/>
      <c r="J23" s="619"/>
      <c r="K23" s="214" t="str">
        <f>IF(C23="IOPES",VLOOKUP(B23,'IOPES_10-21'!$A$12:$G$1259,4,FALSE),IF(C23="SINAPI",VLOOKUP(B23,'SINAPI 01-22 ES - NÃO DESONER.'!$G$6:$L$6678,3,FALSE),IF(C23="SIURB",VLOOKUP(B23,'SIURB JAN-2020 NÃO DESONER.'!$A$2:$D$757,3,FALSE),IF(C23="SICRO",VLOOKUP(B23,Tabela4[],3,FALSE),IF(C23="CPOS",VLOOKUP(B23,'CPOS-178'!$A$7:$F$4097,3,FALSE),IF(C23="PRÓPRIA",VLOOKUP(B23,Tabela42[],3,FALSE),"ERRO"))))))</f>
        <v>M3</v>
      </c>
      <c r="L23" s="212">
        <f>+'MEMORIA DE CALCULO'!W62</f>
        <v>7196.13375</v>
      </c>
      <c r="M23" s="574" t="str">
        <f>IF(C23="IOPES",VLOOKUP(B23,'IOPES_10-21'!$A$12:$G$1259,7,FALSE),IF(C23="SINAPI",VLOOKUP(B23,'SINAPI 01-22 ES - DESONER.'!$G$6:$L$7206,5,FALSE),IF(C23="SIURB",VLOOKUP(B23,'SIURB JAN-2020 DESONER.'!$A$2:$D$757,4,FALSE),IF(C23="SICRO",VLOOKUP(B23,Tabela4[],4,FALSE),IF(C23="CPOS",VLOOKUP(B23,'CPOS-178'!$A$7:$F$4097,6,FALSE),IF(C23="PRÓPRIA",VLOOKUP(B23,Tabela42[],5,FALSE),"ERRO"))))))</f>
        <v>117,48</v>
      </c>
      <c r="N23" s="319">
        <f>'BDI '!$M$33</f>
        <v>0.29277177006260691</v>
      </c>
      <c r="O23" s="216">
        <f t="shared" si="0"/>
        <v>151.87482754695506</v>
      </c>
      <c r="P23" s="218">
        <f t="shared" si="1"/>
        <v>1092911.5722860731</v>
      </c>
    </row>
    <row r="24" spans="2:20" ht="20.100000000000001" customHeight="1" x14ac:dyDescent="0.25">
      <c r="B24" s="634" t="s">
        <v>20325</v>
      </c>
      <c r="C24" s="617"/>
      <c r="D24" s="617"/>
      <c r="E24" s="617"/>
      <c r="F24" s="617"/>
      <c r="G24" s="617"/>
      <c r="H24" s="617"/>
      <c r="I24" s="617"/>
      <c r="J24" s="617"/>
      <c r="K24" s="617"/>
      <c r="L24" s="617"/>
      <c r="M24" s="617"/>
      <c r="N24" s="617"/>
      <c r="O24" s="617"/>
      <c r="P24" s="320">
        <f>+SUM(P25:P35)</f>
        <v>983608.49419184006</v>
      </c>
    </row>
    <row r="25" spans="2:20" ht="60" customHeight="1" x14ac:dyDescent="0.25">
      <c r="B25" s="317">
        <v>1109669</v>
      </c>
      <c r="C25" s="213" t="s">
        <v>13745</v>
      </c>
      <c r="D25" s="618" t="str">
        <f>IF(C25="IOPES",VLOOKUP(B25,'IOPES_10-21'!$A$12:$G$1259,3,FALSE),IF(C25="SINAPI",VLOOKUP(B25,'SINAPI 01-22 ES - NÃO DESONER.'!$G$6:$L$6678,2,FALSE),IF(C25="SIURB",VLOOKUP(B25,'SIURB JAN-2020 NÃO DESONER.'!$A$2:$D$757,2,FALSE),IF(C25="SICRO",VLOOKUP(B25,Tabela4[],2,FALSE),IF(C25="CPOS",VLOOKUP(B25,'CPOS-178'!$A$7:$F$4097,2,FALSE),IF(C25="PRÓPRIA",VLOOKUP(B25,Tabela42[],2,FALSE),"ERRO"))))))</f>
        <v>ARGAMASSA DE CIMENTO E AREIA 1:3 - CONFECÇÃO EM BETONEIRA E LANÇAMENTO MANUAL - AREIA COMERCIAL</v>
      </c>
      <c r="E25" s="619"/>
      <c r="F25" s="619"/>
      <c r="G25" s="619"/>
      <c r="H25" s="619"/>
      <c r="I25" s="619"/>
      <c r="J25" s="619"/>
      <c r="K25" s="214" t="str">
        <f>IF(C25="IOPES",VLOOKUP(B25,'IOPES_10-21'!$A$12:$G$1259,4,FALSE),IF(C25="SINAPI",VLOOKUP(B25,'SINAPI 01-22 ES - NÃO DESONER.'!$G$6:$L$6678,3,FALSE),IF(C25="SIURB",VLOOKUP(B25,'SIURB JAN-2020 NÃO DESONER.'!$A$2:$D$757,3,FALSE),IF(C25="SICRO",VLOOKUP(B25,Tabela4[],3,FALSE),IF(C25="CPOS",VLOOKUP(B25,'CPOS-178'!$A$7:$F$4097,3,FALSE),IF(C25="PRÓPRIA",VLOOKUP(B25,Tabela42[],3,FALSE),"ERRO"))))))</f>
        <v>m³</v>
      </c>
      <c r="L25" s="212">
        <f>+'MEMORIA DE CALCULO'!W80</f>
        <v>17.36</v>
      </c>
      <c r="M25" s="574">
        <f>IF(C25="IOPES",VLOOKUP(B25,'IOPES_10-21'!$A$12:$G$1259,7,FALSE),IF(C25="SINAPI",VLOOKUP(B25,'SINAPI 01-22 ES - DESONER.'!$G$6:$L$7206,5,FALSE),IF(C25="SIURB",VLOOKUP(B25,'SIURB JAN-2020 DESONER.'!$A$2:$D$757,4,FALSE),IF(C25="SICRO",VLOOKUP(B25,Tabela4[],4,FALSE),IF(C25="CPOS",VLOOKUP(B25,'CPOS-178'!$A$7:$F$4097,6,FALSE),IF(C25="PRÓPRIA",VLOOKUP(B25,Tabela42[],5,FALSE),"ERRO"))))))</f>
        <v>379.03</v>
      </c>
      <c r="N25" s="319">
        <f>'BDI '!$M$33</f>
        <v>0.29277177006260691</v>
      </c>
      <c r="O25" s="216">
        <f t="shared" si="0"/>
        <v>489.99928400682984</v>
      </c>
      <c r="P25" s="218">
        <f t="shared" si="1"/>
        <v>8506.3875703585654</v>
      </c>
    </row>
    <row r="26" spans="2:20" ht="45" customHeight="1" x14ac:dyDescent="0.25">
      <c r="B26" s="317">
        <v>407819</v>
      </c>
      <c r="C26" s="213" t="s">
        <v>13745</v>
      </c>
      <c r="D26" s="618" t="str">
        <f>IF(C26="IOPES",VLOOKUP(B26,'IOPES_10-21'!$A$12:$G$1259,3,FALSE),IF(C26="SINAPI",VLOOKUP(B26,'SINAPI 01-22 ES - NÃO DESONER.'!$G$6:$L$6678,2,FALSE),IF(C26="SIURB",VLOOKUP(B26,'SIURB JAN-2020 NÃO DESONER.'!$A$2:$D$757,2,FALSE),IF(C26="SICRO",VLOOKUP(B26,Tabela4[],2,FALSE),IF(C26="CPOS",VLOOKUP(B26,'CPOS-178'!$A$7:$F$4097,2,FALSE),IF(C26="PRÓPRIA",VLOOKUP(B26,Tabela42[],2,FALSE),"ERRO"))))))</f>
        <v>ARMAÇÃO EM AÇO CA-50 - FORNECIMENTO, PREPARO E COLOCAÇÃO</v>
      </c>
      <c r="E26" s="619"/>
      <c r="F26" s="619"/>
      <c r="G26" s="619"/>
      <c r="H26" s="619"/>
      <c r="I26" s="619"/>
      <c r="J26" s="619"/>
      <c r="K26" s="214" t="str">
        <f>IF(C26="IOPES",VLOOKUP(B26,'IOPES_10-21'!$A$12:$G$1259,4,FALSE),IF(C26="SINAPI",VLOOKUP(B26,'SINAPI 01-22 ES - NÃO DESONER.'!$G$6:$L$6678,3,FALSE),IF(C26="SIURB",VLOOKUP(B26,'SIURB JAN-2020 NÃO DESONER.'!$A$2:$D$757,3,FALSE),IF(C26="SICRO",VLOOKUP(B26,Tabela4[],3,FALSE),IF(C26="CPOS",VLOOKUP(B26,'CPOS-178'!$A$7:$F$4097,3,FALSE),IF(C26="PRÓPRIA",VLOOKUP(B26,Tabela42[],3,FALSE),"ERRO"))))))</f>
        <v>kg</v>
      </c>
      <c r="L26" s="212">
        <f>+'MEMORIA DE CALCULO'!W97</f>
        <v>25912</v>
      </c>
      <c r="M26" s="574">
        <f>IF(C26="IOPES",VLOOKUP(B26,'IOPES_10-21'!$A$12:$G$1259,7,FALSE),IF(C26="SINAPI",VLOOKUP(B26,'SINAPI 01-22 ES - DESONER.'!$G$6:$L$7206,5,FALSE),IF(C26="SIURB",VLOOKUP(B26,'SIURB JAN-2020 DESONER.'!$A$2:$D$757,4,FALSE),IF(C26="SICRO",VLOOKUP(B26,Tabela4[],4,FALSE),IF(C26="CPOS",VLOOKUP(B26,'CPOS-178'!$A$7:$F$4097,6,FALSE),IF(C26="PRÓPRIA",VLOOKUP(B26,Tabela42[],5,FALSE),"ERRO"))))))</f>
        <v>12.7</v>
      </c>
      <c r="N26" s="319">
        <f>'BDI '!$M$33</f>
        <v>0.29277177006260691</v>
      </c>
      <c r="O26" s="216">
        <f t="shared" si="0"/>
        <v>16.418201479795108</v>
      </c>
      <c r="P26" s="218">
        <f t="shared" si="1"/>
        <v>425428.43674445082</v>
      </c>
    </row>
    <row r="27" spans="2:20" ht="60" customHeight="1" x14ac:dyDescent="0.25">
      <c r="B27" s="317">
        <v>1107892</v>
      </c>
      <c r="C27" s="213" t="s">
        <v>13745</v>
      </c>
      <c r="D27" s="618" t="str">
        <f>IF(C27="IOPES",VLOOKUP(B27,'IOPES_10-21'!$A$12:$G$1259,3,FALSE),IF(C27="SINAPI",VLOOKUP(B27,'SINAPI 01-22 ES - NÃO DESONER.'!$G$6:$L$6678,2,FALSE),IF(C27="SIURB",VLOOKUP(B27,'SIURB JAN-2020 NÃO DESONER.'!$A$2:$D$757,2,FALSE),IF(C27="SICRO",VLOOKUP(B27,Tabela4[],2,FALSE),IF(C27="CPOS",VLOOKUP(B27,'CPOS-178'!$A$7:$F$4097,2,FALSE),IF(C27="PRÓPRIA",VLOOKUP(B27,Tabela42[],2,FALSE),"ERRO"))))))</f>
        <v>CONCRETO FCK = 20 MPa -  CONFECÇÃO EM BETONEIRA E LANÇAMENTO MANUAL - AREIA EXTRAÍDA E BRITA PRODUZIDA</v>
      </c>
      <c r="E27" s="619"/>
      <c r="F27" s="619"/>
      <c r="G27" s="619"/>
      <c r="H27" s="619"/>
      <c r="I27" s="619"/>
      <c r="J27" s="619"/>
      <c r="K27" s="214" t="str">
        <f>IF(C27="IOPES",VLOOKUP(B27,'IOPES_10-21'!$A$12:$G$1259,4,FALSE),IF(C27="SINAPI",VLOOKUP(B27,'SINAPI 01-22 ES - NÃO DESONER.'!$G$6:$L$6678,3,FALSE),IF(C27="SIURB",VLOOKUP(B27,'SIURB JAN-2020 NÃO DESONER.'!$A$2:$D$757,3,FALSE),IF(C27="SICRO",VLOOKUP(B27,Tabela4[],3,FALSE),IF(C27="CPOS",VLOOKUP(B27,'CPOS-178'!$A$7:$F$4097,3,FALSE),IF(C27="PRÓPRIA",VLOOKUP(B27,Tabela42[],3,FALSE),"ERRO"))))))</f>
        <v>m³</v>
      </c>
      <c r="L27" s="212">
        <f>+'MEMORIA DE CALCULO'!W114</f>
        <v>201.51000000000005</v>
      </c>
      <c r="M27" s="574">
        <f>IF(C27="IOPES",VLOOKUP(B27,'IOPES_10-21'!$A$12:$G$1259,7,FALSE),IF(C27="SINAPI",VLOOKUP(B27,'SINAPI 01-22 ES - DESONER.'!$G$6:$L$7206,5,FALSE),IF(C27="SIURB",VLOOKUP(B27,'SIURB JAN-2020 DESONER.'!$A$2:$D$757,4,FALSE),IF(C27="SICRO",VLOOKUP(B27,Tabela4[],4,FALSE),IF(C27="CPOS",VLOOKUP(B27,'CPOS-178'!$A$7:$F$4097,6,FALSE),IF(C27="PRÓPRIA",VLOOKUP(B27,Tabela42[],5,FALSE),"ERRO"))))))</f>
        <v>327.9</v>
      </c>
      <c r="N27" s="319">
        <f>'BDI '!$M$33</f>
        <v>0.29277177006260691</v>
      </c>
      <c r="O27" s="216">
        <f t="shared" si="0"/>
        <v>423.8998634035288</v>
      </c>
      <c r="P27" s="218">
        <f t="shared" si="1"/>
        <v>85420.061474445101</v>
      </c>
    </row>
    <row r="28" spans="2:20" ht="45" customHeight="1" x14ac:dyDescent="0.25">
      <c r="B28" s="317">
        <v>1106057</v>
      </c>
      <c r="C28" s="213" t="s">
        <v>13745</v>
      </c>
      <c r="D28" s="618" t="str">
        <f>IF(C28="IOPES",VLOOKUP(B28,'IOPES_10-21'!$A$12:$G$1259,3,FALSE),IF(C28="SINAPI",VLOOKUP(B28,'SINAPI 01-22 ES - NÃO DESONER.'!$G$6:$L$6678,2,FALSE),IF(C28="SIURB",VLOOKUP(B28,'SIURB JAN-2020 NÃO DESONER.'!$A$2:$D$757,2,FALSE),IF(C28="SICRO",VLOOKUP(B28,Tabela4[],2,FALSE),IF(C28="CPOS",VLOOKUP(B28,'CPOS-178'!$A$7:$F$4097,2,FALSE),IF(C28="PRÓPRIA",VLOOKUP(B28,Tabela42[],2,FALSE),"ERRO"))))))</f>
        <v>CONCRETO MAGRO - CONFECÇÃO EM BETONEIRA E LANÇAMENTO MANUAL - AREIA E BRITA COMERCIAIS</v>
      </c>
      <c r="E28" s="619"/>
      <c r="F28" s="619"/>
      <c r="G28" s="619"/>
      <c r="H28" s="619"/>
      <c r="I28" s="619"/>
      <c r="J28" s="619"/>
      <c r="K28" s="214" t="str">
        <f>IF(C28="IOPES",VLOOKUP(B28,'IOPES_10-21'!$A$12:$G$1259,4,FALSE),IF(C28="SINAPI",VLOOKUP(B28,'SINAPI 01-22 ES - NÃO DESONER.'!$G$6:$L$6678,3,FALSE),IF(C28="SIURB",VLOOKUP(B28,'SIURB JAN-2020 NÃO DESONER.'!$A$2:$D$757,3,FALSE),IF(C28="SICRO",VLOOKUP(B28,Tabela4[],3,FALSE),IF(C28="CPOS",VLOOKUP(B28,'CPOS-178'!$A$7:$F$4097,3,FALSE),IF(C28="PRÓPRIA",VLOOKUP(B28,Tabela42[],3,FALSE),"ERRO"))))))</f>
        <v>m³</v>
      </c>
      <c r="L28" s="212">
        <f>+'MEMORIA DE CALCULO'!W131</f>
        <v>39.910000000000004</v>
      </c>
      <c r="M28" s="574">
        <f>IF(C28="IOPES",VLOOKUP(B28,'IOPES_10-21'!$A$12:$G$1259,7,FALSE),IF(C28="SINAPI",VLOOKUP(B28,'SINAPI 01-22 ES - DESONER.'!$G$6:$L$7206,5,FALSE),IF(C28="SIURB",VLOOKUP(B28,'SIURB JAN-2020 DESONER.'!$A$2:$D$757,4,FALSE),IF(C28="SICRO",VLOOKUP(B28,Tabela4[],4,FALSE),IF(C28="CPOS",VLOOKUP(B28,'CPOS-178'!$A$7:$F$4097,6,FALSE),IF(C28="PRÓPRIA",VLOOKUP(B28,Tabela42[],5,FALSE),"ERRO"))))))</f>
        <v>315.14</v>
      </c>
      <c r="N28" s="319">
        <f>'BDI '!$M$33</f>
        <v>0.29277177006260691</v>
      </c>
      <c r="O28" s="216">
        <f t="shared" si="0"/>
        <v>407.40409561752995</v>
      </c>
      <c r="P28" s="218">
        <f t="shared" si="1"/>
        <v>16259.497456095622</v>
      </c>
    </row>
    <row r="29" spans="2:20" ht="60" customHeight="1" x14ac:dyDescent="0.25">
      <c r="B29" s="317">
        <v>2105605</v>
      </c>
      <c r="C29" s="213" t="s">
        <v>13745</v>
      </c>
      <c r="D29" s="618" t="str">
        <f>IF(C29="IOPES",VLOOKUP(B29,'IOPES_10-21'!$A$12:$G$1259,3,FALSE),IF(C29="SINAPI",VLOOKUP(B29,'SINAPI 01-22 ES - NÃO DESONER.'!$G$6:$L$6678,2,FALSE),IF(C29="SIURB",VLOOKUP(B29,'SIURB JAN-2020 NÃO DESONER.'!$A$2:$D$757,2,FALSE),IF(C29="SICRO",VLOOKUP(B29,Tabela4[],2,FALSE),IF(C29="CPOS",VLOOKUP(B29,'CPOS-178'!$A$7:$F$4097,2,FALSE),IF(C29="PRÓPRIA",VLOOKUP(B29,Tabela42[],2,FALSE),"ERRO"))))))</f>
        <v>ESCORAMENTO PARA CORPO DE BUEIROS CELULARES - UTILIZAÇÃO DE 3 VEZES - CONFECÇÃO, INSTALAÇÃO E RETIRADA</v>
      </c>
      <c r="E29" s="619"/>
      <c r="F29" s="619"/>
      <c r="G29" s="619"/>
      <c r="H29" s="619"/>
      <c r="I29" s="619"/>
      <c r="J29" s="619"/>
      <c r="K29" s="214" t="str">
        <f>IF(C29="IOPES",VLOOKUP(B29,'IOPES_10-21'!$A$12:$G$1259,4,FALSE),IF(C29="SINAPI",VLOOKUP(B29,'SINAPI 01-22 ES - NÃO DESONER.'!$G$6:$L$6678,3,FALSE),IF(C29="SIURB",VLOOKUP(B29,'SIURB JAN-2020 NÃO DESONER.'!$A$2:$D$757,3,FALSE),IF(C29="SICRO",VLOOKUP(B29,Tabela4[],3,FALSE),IF(C29="CPOS",VLOOKUP(B29,'CPOS-178'!$A$7:$F$4097,3,FALSE),IF(C29="PRÓPRIA",VLOOKUP(B29,Tabela42[],3,FALSE),"ERRO"))))))</f>
        <v>m³</v>
      </c>
      <c r="L29" s="212">
        <f>+'MEMORIA DE CALCULO'!W148</f>
        <v>539.54</v>
      </c>
      <c r="M29" s="574">
        <f>IF(C29="IOPES",VLOOKUP(B29,'IOPES_10-21'!$A$12:$G$1259,7,FALSE),IF(C29="SINAPI",VLOOKUP(B29,'SINAPI 01-22 ES - DESONER.'!$G$6:$L$7206,5,FALSE),IF(C29="SIURB",VLOOKUP(B29,'SIURB JAN-2020 DESONER.'!$A$2:$D$757,4,FALSE),IF(C29="SICRO",VLOOKUP(B29,Tabela4[],4,FALSE),IF(C29="CPOS",VLOOKUP(B29,'CPOS-178'!$A$7:$F$4097,6,FALSE),IF(C29="PRÓPRIA",VLOOKUP(B29,Tabela42[],5,FALSE),"ERRO"))))))</f>
        <v>52.12</v>
      </c>
      <c r="N29" s="319">
        <f>'BDI '!$M$33</f>
        <v>0.29277177006260691</v>
      </c>
      <c r="O29" s="216">
        <f t="shared" si="0"/>
        <v>67.379264655663064</v>
      </c>
      <c r="P29" s="218">
        <f t="shared" si="1"/>
        <v>36353.808452316451</v>
      </c>
    </row>
    <row r="30" spans="2:20" ht="60" customHeight="1" x14ac:dyDescent="0.25">
      <c r="B30" s="317">
        <v>3108005</v>
      </c>
      <c r="C30" s="213" t="s">
        <v>13745</v>
      </c>
      <c r="D30" s="618" t="str">
        <f>IF(C30="IOPES",VLOOKUP(B30,'IOPES_10-21'!$A$12:$G$1259,3,FALSE),IF(C30="SINAPI",VLOOKUP(B30,'SINAPI 01-22 ES - NÃO DESONER.'!$G$6:$L$6678,2,FALSE),IF(C30="SIURB",VLOOKUP(B30,'SIURB JAN-2020 NÃO DESONER.'!$A$2:$D$757,2,FALSE),IF(C30="SICRO",VLOOKUP(B30,Tabela4[],2,FALSE),IF(C30="CPOS",VLOOKUP(B30,'CPOS-178'!$A$7:$F$4097,2,FALSE),IF(C30="PRÓPRIA",VLOOKUP(B30,Tabela42[],2,FALSE),"ERRO"))))))</f>
        <v>FORMAS DE COMPENSADO RESINADO 14 MM - USO GERAL - UTILIZAÇÃO DE 3 VEZES - CONFECÇÃO, INSTALAÇÃO E RETIRADA</v>
      </c>
      <c r="E30" s="619"/>
      <c r="F30" s="619"/>
      <c r="G30" s="619"/>
      <c r="H30" s="619"/>
      <c r="I30" s="619"/>
      <c r="J30" s="619"/>
      <c r="K30" s="214" t="str">
        <f>IF(C30="IOPES",VLOOKUP(B30,'IOPES_10-21'!$A$12:$G$1259,4,FALSE),IF(C30="SINAPI",VLOOKUP(B30,'SINAPI 01-22 ES - NÃO DESONER.'!$G$6:$L$6678,3,FALSE),IF(C30="SIURB",VLOOKUP(B30,'SIURB JAN-2020 NÃO DESONER.'!$A$2:$D$757,3,FALSE),IF(C30="SICRO",VLOOKUP(B30,Tabela4[],3,FALSE),IF(C30="CPOS",VLOOKUP(B30,'CPOS-178'!$A$7:$F$4097,3,FALSE),IF(C30="PRÓPRIA",VLOOKUP(B30,Tabela42[],3,FALSE),"ERRO"))))))</f>
        <v>m²</v>
      </c>
      <c r="L30" s="212">
        <f>+'MEMORIA DE CALCULO'!W165</f>
        <v>1006.9599999999999</v>
      </c>
      <c r="M30" s="574">
        <f>IF(C30="IOPES",VLOOKUP(B30,'IOPES_10-21'!$A$12:$G$1259,7,FALSE),IF(C30="SINAPI",VLOOKUP(B30,'SINAPI 01-22 ES - DESONER.'!$G$6:$L$7206,5,FALSE),IF(C30="SIURB",VLOOKUP(B30,'SIURB JAN-2020 DESONER.'!$A$2:$D$757,4,FALSE),IF(C30="SICRO",VLOOKUP(B30,Tabela4[],4,FALSE),IF(C30="CPOS",VLOOKUP(B30,'CPOS-178'!$A$7:$F$4097,6,FALSE),IF(C30="PRÓPRIA",VLOOKUP(B30,Tabela42[],5,FALSE),"ERRO"))))))</f>
        <v>63.07</v>
      </c>
      <c r="N30" s="319">
        <f>'BDI '!$M$33</f>
        <v>0.29277177006260691</v>
      </c>
      <c r="O30" s="216">
        <f t="shared" si="0"/>
        <v>81.535115537848611</v>
      </c>
      <c r="P30" s="218">
        <f t="shared" si="1"/>
        <v>82102.599941992026</v>
      </c>
    </row>
    <row r="31" spans="2:20" ht="75" customHeight="1" x14ac:dyDescent="0.25">
      <c r="B31" s="317">
        <v>96396</v>
      </c>
      <c r="C31" s="213" t="s">
        <v>13744</v>
      </c>
      <c r="D31" s="618" t="str">
        <f>IF(C31="IOPES",VLOOKUP(B31,'IOPES_10-21'!$A$12:$G$1259,3,FALSE),IF(C31="SINAPI",VLOOKUP(B31,'SINAPI 01-22 ES - NÃO DESONER.'!$G$6:$L$6678,2,FALSE),IF(C31="SIURB",VLOOKUP(B31,'SIURB JAN-2020 NÃO DESONER.'!$A$2:$D$757,2,FALSE),IF(C31="SICRO",VLOOKUP(B31,Tabela4[],2,FALSE),IF(C31="CPOS",VLOOKUP(B31,'CPOS-178'!$A$7:$F$4097,2,FALSE),IF(C31="PRÓPRIA",VLOOKUP(B31,Tabela42[],2,FALSE),"ERRO"))))))</f>
        <v>EXECUÇÃO E COMPACTAÇÃO DE BASE E OU SUB BASE PARA PAVIMENTAÇÃO DE BRITA GRADUADA SIMPLES - EXCLUSIVE CARGA E TRANSPORTE. AF_11/2019</v>
      </c>
      <c r="E31" s="619"/>
      <c r="F31" s="619"/>
      <c r="G31" s="619"/>
      <c r="H31" s="619"/>
      <c r="I31" s="619"/>
      <c r="J31" s="619"/>
      <c r="K31" s="214" t="str">
        <f>IF(C31="IOPES",VLOOKUP(B31,'IOPES_10-21'!$A$12:$G$1259,4,FALSE),IF(C31="SINAPI",VLOOKUP(B31,'SINAPI 01-22 ES - NÃO DESONER.'!$G$6:$L$6678,3,FALSE),IF(C31="SIURB",VLOOKUP(B31,'SIURB JAN-2020 NÃO DESONER.'!$A$2:$D$757,3,FALSE),IF(C31="SICRO",VLOOKUP(B31,Tabela4[],3,FALSE),IF(C31="CPOS",VLOOKUP(B31,'CPOS-178'!$A$7:$F$4097,3,FALSE),IF(C31="PRÓPRIA",VLOOKUP(B31,Tabela42[],3,FALSE),"ERRO"))))))</f>
        <v>M3</v>
      </c>
      <c r="L31" s="212">
        <f>+'MEMORIA DE CALCULO'!W182</f>
        <v>119.72999999999999</v>
      </c>
      <c r="M31" s="574" t="str">
        <f>IF(C31="IOPES",VLOOKUP(B31,'IOPES_10-21'!$A$12:$G$1259,7,FALSE),IF(C31="SINAPI",VLOOKUP(B31,'SINAPI 01-22 ES - DESONER.'!$G$6:$L$7206,5,FALSE),IF(C31="SIURB",VLOOKUP(B31,'SIURB JAN-2020 DESONER.'!$A$2:$D$757,4,FALSE),IF(C31="SICRO",VLOOKUP(B31,Tabela4[],4,FALSE),IF(C31="CPOS",VLOOKUP(B31,'CPOS-178'!$A$7:$F$4097,6,FALSE),IF(C31="PRÓPRIA",VLOOKUP(B31,Tabela42[],5,FALSE),"ERRO"))))))</f>
        <v>170,52</v>
      </c>
      <c r="N31" s="319">
        <f>'BDI '!$M$33</f>
        <v>0.29277177006260691</v>
      </c>
      <c r="O31" s="216">
        <f t="shared" si="0"/>
        <v>220.44344223107575</v>
      </c>
      <c r="P31" s="218">
        <f t="shared" si="1"/>
        <v>26393.693338326699</v>
      </c>
    </row>
    <row r="32" spans="2:20" ht="75" customHeight="1" x14ac:dyDescent="0.25">
      <c r="B32" s="317">
        <v>96399</v>
      </c>
      <c r="C32" s="213" t="s">
        <v>13744</v>
      </c>
      <c r="D32" s="618" t="str">
        <f>IF(C32="IOPES",VLOOKUP(B32,'IOPES_10-21'!$A$12:$G$1259,3,FALSE),IF(C32="SINAPI",VLOOKUP(B32,'SINAPI 01-22 ES - NÃO DESONER.'!$G$6:$L$6678,2,FALSE),IF(C32="SIURB",VLOOKUP(B32,'SIURB JAN-2020 NÃO DESONER.'!$A$2:$D$757,2,FALSE),IF(C32="SICRO",VLOOKUP(B32,Tabela4[],2,FALSE),IF(C32="CPOS",VLOOKUP(B32,'CPOS-178'!$A$7:$F$4097,2,FALSE),IF(C32="PRÓPRIA",VLOOKUP(B32,Tabela42[],2,FALSE),"ERRO"))))))</f>
        <v>EXECUÇÃO E COMPACTAÇÃO DE BASE E OU SUB BASE PARA PAVIMENTAÇÃO DE PEDRA RACHÃO  - EXCLUSIVE CARGA E TRANSPORTE. AF_11/2019</v>
      </c>
      <c r="E32" s="619"/>
      <c r="F32" s="619"/>
      <c r="G32" s="619"/>
      <c r="H32" s="619"/>
      <c r="I32" s="619"/>
      <c r="J32" s="619"/>
      <c r="K32" s="214" t="str">
        <f>IF(C32="IOPES",VLOOKUP(B32,'IOPES_10-21'!$A$12:$G$1259,4,FALSE),IF(C32="SINAPI",VLOOKUP(B32,'SINAPI 01-22 ES - NÃO DESONER.'!$G$6:$L$6678,3,FALSE),IF(C32="SIURB",VLOOKUP(B32,'SIURB JAN-2020 NÃO DESONER.'!$A$2:$D$757,3,FALSE),IF(C32="SICRO",VLOOKUP(B32,Tabela4[],3,FALSE),IF(C32="CPOS",VLOOKUP(B32,'CPOS-178'!$A$7:$F$4097,3,FALSE),IF(C32="PRÓPRIA",VLOOKUP(B32,Tabela42[],3,FALSE),"ERRO"))))))</f>
        <v>M3</v>
      </c>
      <c r="L32" s="212">
        <f>+'MEMORIA DE CALCULO'!W199</f>
        <v>199.54999999999995</v>
      </c>
      <c r="M32" s="574" t="str">
        <f>IF(C32="IOPES",VLOOKUP(B32,'IOPES_10-21'!$A$12:$G$1259,7,FALSE),IF(C32="SINAPI",VLOOKUP(B32,'SINAPI 01-22 ES - DESONER.'!$G$6:$L$7206,5,FALSE),IF(C32="SIURB",VLOOKUP(B32,'SIURB JAN-2020 DESONER.'!$A$2:$D$757,4,FALSE),IF(C32="SICRO",VLOOKUP(B32,Tabela4[],4,FALSE),IF(C32="CPOS",VLOOKUP(B32,'CPOS-178'!$A$7:$F$4097,6,FALSE),IF(C32="PRÓPRIA",VLOOKUP(B32,Tabela42[],5,FALSE),"ERRO"))))))</f>
        <v>117,48</v>
      </c>
      <c r="N32" s="319">
        <f>'BDI '!$M$33</f>
        <v>0.29277177006260691</v>
      </c>
      <c r="O32" s="216">
        <f t="shared" si="0"/>
        <v>151.87482754695506</v>
      </c>
      <c r="P32" s="218">
        <f t="shared" si="1"/>
        <v>30306.621836994877</v>
      </c>
    </row>
    <row r="33" spans="2:16" ht="45" customHeight="1" x14ac:dyDescent="0.25">
      <c r="B33" s="317" t="s">
        <v>17925</v>
      </c>
      <c r="C33" s="213" t="s">
        <v>13745</v>
      </c>
      <c r="D33" s="618" t="str">
        <f>IF(C33="IOPES",VLOOKUP(B33,'IOPES_10-21'!$A$12:$G$1259,3,FALSE),IF(C33="SINAPI",VLOOKUP(B33,'SINAPI 01-22 ES - NÃO DESONER.'!$G$6:$L$6678,2,FALSE),IF(C33="SIURB",VLOOKUP(B33,'SIURB JAN-2020 NÃO DESONER.'!$A$2:$D$757,2,FALSE),IF(C33="SICRO",VLOOKUP(B33,Tabela4[],2,FALSE),IF(C33="CPOS",VLOOKUP(B33,'CPOS-178'!$A$7:$F$4097,2,FALSE),IF(C33="PRÓPRIA",VLOOKUP(B33,Tabela42[],2,FALSE),"ERRO"))))))</f>
        <v>TAMPÃO DE FERRO FUNDIDO PARA ÁGUAS PLUVIAIS TD 600</v>
      </c>
      <c r="E33" s="619"/>
      <c r="F33" s="619"/>
      <c r="G33" s="619"/>
      <c r="H33" s="619"/>
      <c r="I33" s="619"/>
      <c r="J33" s="619"/>
      <c r="K33" s="214" t="str">
        <f>IF(C33="IOPES",VLOOKUP(B33,'IOPES_10-21'!$A$12:$G$1259,4,FALSE),IF(C33="SINAPI",VLOOKUP(B33,'SINAPI 01-22 ES - NÃO DESONER.'!$G$6:$L$6678,3,FALSE),IF(C33="SIURB",VLOOKUP(B33,'SIURB JAN-2020 NÃO DESONER.'!$A$2:$D$757,3,FALSE),IF(C33="SICRO",VLOOKUP(B33,Tabela4[],3,FALSE),IF(C33="CPOS",VLOOKUP(B33,'CPOS-178'!$A$7:$F$4097,3,FALSE),IF(C33="PRÓPRIA",VLOOKUP(B33,Tabela42[],3,FALSE),"ERRO"))))))</f>
        <v xml:space="preserve">un </v>
      </c>
      <c r="L33" s="212">
        <f>+'MEMORIA DE CALCULO'!W212</f>
        <v>11</v>
      </c>
      <c r="M33" s="574">
        <f>IF(C33="IOPES",VLOOKUP(B33,'IOPES_10-21'!$A$12:$G$1259,7,FALSE),IF(C33="SINAPI",VLOOKUP(B33,'SINAPI 01-22 ES - DESONER.'!$G$6:$L$7206,5,FALSE),IF(C33="SIURB",VLOOKUP(B33,'SIURB JAN-2020 DESONER.'!$A$2:$D$757,4,FALSE),IF(C33="SICRO",VLOOKUP(B33,Tabela4[],4,FALSE),IF(C33="CPOS",VLOOKUP(B33,'CPOS-178'!$A$7:$F$4097,6,FALSE),IF(C33="PRÓPRIA",VLOOKUP(B33,Tabela42[],5,FALSE),"ERRO"))))))</f>
        <v>545.35770000000002</v>
      </c>
      <c r="N33" s="319">
        <f>'BDI '!$M$33</f>
        <v>0.29277177006260691</v>
      </c>
      <c r="O33" s="216">
        <f t="shared" si="0"/>
        <v>705.02303914627214</v>
      </c>
      <c r="P33" s="218">
        <f t="shared" si="1"/>
        <v>7755.2534306089938</v>
      </c>
    </row>
    <row r="34" spans="2:16" ht="30" customHeight="1" x14ac:dyDescent="0.25">
      <c r="B34" s="317">
        <v>1600441</v>
      </c>
      <c r="C34" s="213" t="s">
        <v>13745</v>
      </c>
      <c r="D34" s="618" t="str">
        <f>IF(C34="IOPES",VLOOKUP(B34,'IOPES_10-21'!$A$12:$G$1259,3,FALSE),IF(C34="SINAPI",VLOOKUP(B34,'SINAPI 01-22 ES - NÃO DESONER.'!$G$6:$L$6678,2,FALSE),IF(C34="SIURB",VLOOKUP(B34,'SIURB JAN-2020 NÃO DESONER.'!$A$2:$D$757,2,FALSE),IF(C34="SICRO",VLOOKUP(B34,Tabela4[],2,FALSE),IF(C34="CPOS",VLOOKUP(B34,'CPOS-178'!$A$7:$F$4097,2,FALSE),IF(C34="PRÓPRIA",VLOOKUP(B34,Tabela42[],2,FALSE),"ERRO"))))))</f>
        <v>REMOÇÃO DE PARALELEPÍPEDOS</v>
      </c>
      <c r="E34" s="619"/>
      <c r="F34" s="619"/>
      <c r="G34" s="619"/>
      <c r="H34" s="619"/>
      <c r="I34" s="619"/>
      <c r="J34" s="619"/>
      <c r="K34" s="214" t="str">
        <f>IF(C34="IOPES",VLOOKUP(B34,'IOPES_10-21'!$A$12:$G$1259,4,FALSE),IF(C34="SINAPI",VLOOKUP(B34,'SINAPI 01-22 ES - NÃO DESONER.'!$G$6:$L$6678,3,FALSE),IF(C34="SIURB",VLOOKUP(B34,'SIURB JAN-2020 NÃO DESONER.'!$A$2:$D$757,3,FALSE),IF(C34="SICRO",VLOOKUP(B34,Tabela4[],3,FALSE),IF(C34="CPOS",VLOOKUP(B34,'CPOS-178'!$A$7:$F$4097,3,FALSE),IF(C34="PRÓPRIA",VLOOKUP(B34,Tabela42[],3,FALSE),"ERRO"))))))</f>
        <v>m²</v>
      </c>
      <c r="L34" s="212">
        <f>+'MEMORIA DE CALCULO'!W215</f>
        <v>3808.92</v>
      </c>
      <c r="M34" s="574">
        <f>IF(C34="IOPES",VLOOKUP(B34,'IOPES_10-21'!$A$12:$G$1259,7,FALSE),IF(C34="SINAPI",VLOOKUP(B34,'SINAPI 01-22 ES - DESONER.'!$G$6:$L$7206,5,FALSE),IF(C34="SIURB",VLOOKUP(B34,'SIURB JAN-2020 DESONER.'!$A$2:$D$757,4,FALSE),IF(C34="SICRO",VLOOKUP(B34,Tabela4[],4,FALSE),IF(C34="CPOS",VLOOKUP(B34,'CPOS-178'!$A$7:$F$4097,6,FALSE),IF(C34="PRÓPRIA",VLOOKUP(B34,Tabela42[],5,FALSE),"ERRO"))))))</f>
        <v>3.17</v>
      </c>
      <c r="N34" s="319">
        <f>'BDI '!$M$33</f>
        <v>0.29277177006260691</v>
      </c>
      <c r="O34" s="216">
        <f t="shared" si="0"/>
        <v>4.0980865110984634</v>
      </c>
      <c r="P34" s="218">
        <f t="shared" si="1"/>
        <v>15609.283673853161</v>
      </c>
    </row>
    <row r="35" spans="2:16" ht="60" customHeight="1" x14ac:dyDescent="0.25">
      <c r="B35" s="318" t="s">
        <v>17953</v>
      </c>
      <c r="C35" s="213" t="s">
        <v>17861</v>
      </c>
      <c r="D35" s="618" t="str">
        <f>IF(C35="IOPES",VLOOKUP(B35,'IOPES_10-21'!$A$12:$G$1259,3,FALSE),IF(C35="SINAPI",VLOOKUP(B35,'SINAPI 01-22 ES - NÃO DESONER.'!$G$6:$L$6678,2,FALSE),IF(C35="SIURB",VLOOKUP(B35,'SIURB JAN-2020 NÃO DESONER.'!$A$2:$D$757,2,FALSE),IF(C35="SICRO",VLOOKUP(B35,Tabela4[],2,FALSE),IF(C35="CPOS",VLOOKUP(B35,'CPOS-178'!$A$7:$F$4097,2,FALSE),IF(C35="PRÓPRIA",VLOOKUP(B35,Tabela42[],2,FALSE),"ERRO"))))))</f>
        <v>REASSENTAMENTO DE PISO INTERTRAVADO, COM BLOCO RETANGULAR (COM REAPROVEITAMENTO DO BLOCO)</v>
      </c>
      <c r="E35" s="619"/>
      <c r="F35" s="619"/>
      <c r="G35" s="619"/>
      <c r="H35" s="619"/>
      <c r="I35" s="619"/>
      <c r="J35" s="619"/>
      <c r="K35" s="214" t="str">
        <f>IF(C35="IOPES",VLOOKUP(B35,'IOPES_10-21'!$A$12:$G$1259,4,FALSE),IF(C35="SINAPI",VLOOKUP(B35,'SINAPI 01-22 ES - NÃO DESONER.'!$G$6:$L$6678,3,FALSE),IF(C35="SIURB",VLOOKUP(B35,'SIURB JAN-2020 NÃO DESONER.'!$A$2:$D$757,3,FALSE),IF(C35="SICRO",VLOOKUP(B35,Tabela4[],3,FALSE),IF(C35="CPOS",VLOOKUP(B35,'CPOS-178'!$A$7:$F$4097,3,FALSE),IF(C35="PRÓPRIA",VLOOKUP(B35,Tabela42[],3,FALSE),"ERRO"))))))</f>
        <v>m²</v>
      </c>
      <c r="L35" s="212">
        <f>+'MEMORIA DE CALCULO'!W218</f>
        <v>3808.92</v>
      </c>
      <c r="M35" s="574">
        <f>IF(C35="IOPES",VLOOKUP(B35,'IOPES_10-21'!$A$12:$G$1259,7,FALSE),IF(C35="SINAPI",VLOOKUP(B35,'SINAPI 01-22 ES - DESONER.'!$G$6:$L$7206,5,FALSE),IF(C35="SIURB",VLOOKUP(B35,'SIURB JAN-2020 DESONER.'!$A$2:$D$757,4,FALSE),IF(C35="SICRO",VLOOKUP(B35,Tabela4[],4,FALSE),IF(C35="CPOS",VLOOKUP(B35,'CPOS-178'!$A$7:$F$4097,6,FALSE),IF(C35="PRÓPRIA",VLOOKUP(B35,Tabela42[],5,FALSE),"ERRO"))))))</f>
        <v>50.664012</v>
      </c>
      <c r="N35" s="319">
        <f>'BDI '!$M$33</f>
        <v>0.29277177006260691</v>
      </c>
      <c r="O35" s="216">
        <f t="shared" si="0"/>
        <v>65.497004471713154</v>
      </c>
      <c r="P35" s="218">
        <f t="shared" si="1"/>
        <v>249472.85027239769</v>
      </c>
    </row>
    <row r="36" spans="2:16" ht="20.100000000000001" customHeight="1" x14ac:dyDescent="0.25">
      <c r="B36" s="634" t="s">
        <v>20326</v>
      </c>
      <c r="C36" s="617"/>
      <c r="D36" s="617"/>
      <c r="E36" s="617"/>
      <c r="F36" s="617"/>
      <c r="G36" s="617"/>
      <c r="H36" s="617"/>
      <c r="I36" s="617"/>
      <c r="J36" s="617"/>
      <c r="K36" s="617"/>
      <c r="L36" s="617"/>
      <c r="M36" s="617"/>
      <c r="N36" s="617"/>
      <c r="O36" s="617"/>
      <c r="P36" s="320">
        <f>+SUM(P37:P56)</f>
        <v>408867.73001381964</v>
      </c>
    </row>
    <row r="37" spans="2:16" ht="30" customHeight="1" x14ac:dyDescent="0.25">
      <c r="B37" s="318">
        <v>1600438</v>
      </c>
      <c r="C37" s="213" t="s">
        <v>13745</v>
      </c>
      <c r="D37" s="618" t="str">
        <f>IF(C37="IOPES",VLOOKUP(B37,'IOPES_10-21'!$A$12:$G$1259,3,FALSE),IF(C37="SINAPI",VLOOKUP(B37,'SINAPI 01-22 ES - NÃO DESONER.'!$G$6:$L$6678,2,FALSE),IF(C37="SIURB",VLOOKUP(B37,'SIURB JAN-2020 NÃO DESONER.'!$A$2:$D$757,2,FALSE),IF(C37="SICRO",VLOOKUP(B37,Tabela4[],2,FALSE),IF(C37="CPOS",VLOOKUP(B37,'CPOS-178'!$A$7:$F$4097,2,FALSE),IF(C37="PRÓPRIA",VLOOKUP(B37,Tabela42[],2,FALSE),"ERRO"))))))</f>
        <v>DEMOLIÇÃO DE CONCRETO ARMADO</v>
      </c>
      <c r="E37" s="619"/>
      <c r="F37" s="619"/>
      <c r="G37" s="619"/>
      <c r="H37" s="619"/>
      <c r="I37" s="619"/>
      <c r="J37" s="619"/>
      <c r="K37" s="214" t="str">
        <f>IF(C37="IOPES",VLOOKUP(B37,'IOPES_10-21'!$A$12:$G$1259,4,FALSE),IF(C37="SINAPI",VLOOKUP(B37,'SINAPI 01-22 ES - NÃO DESONER.'!$G$6:$L$6678,3,FALSE),IF(C37="SIURB",VLOOKUP(B37,'SIURB JAN-2020 NÃO DESONER.'!$A$2:$D$757,3,FALSE),IF(C37="SICRO",VLOOKUP(B37,Tabela4[],3,FALSE),IF(C37="CPOS",VLOOKUP(B37,'CPOS-178'!$A$7:$F$4097,3,FALSE),IF(C37="PRÓPRIA",VLOOKUP(B37,Tabela42[],3,FALSE),"ERRO"))))))</f>
        <v>m³</v>
      </c>
      <c r="L37" s="212">
        <f>+'MEMORIA DE CALCULO'!W222</f>
        <v>16.239999999999998</v>
      </c>
      <c r="M37" s="574">
        <f>IF(C37="IOPES",VLOOKUP(B37,'IOPES_10-21'!$A$12:$G$1259,7,FALSE),IF(C37="SINAPI",VLOOKUP(B37,'SINAPI 01-22 ES - DESONER.'!$G$6:$L$7206,5,FALSE),IF(C37="SIURB",VLOOKUP(B37,'SIURB JAN-2020 DESONER.'!$A$2:$D$757,4,FALSE),IF(C37="SICRO",VLOOKUP(B37,Tabela4[],4,FALSE),IF(C37="CPOS",VLOOKUP(B37,'CPOS-178'!$A$7:$F$4097,6,FALSE),IF(C37="PRÓPRIA",VLOOKUP(B37,Tabela42[],5,FALSE),"ERRO"))))))</f>
        <v>464.96</v>
      </c>
      <c r="N37" s="319">
        <f>'BDI '!$M$33</f>
        <v>0.29277177006260691</v>
      </c>
      <c r="O37" s="216">
        <f t="shared" si="0"/>
        <v>601.08716220830968</v>
      </c>
      <c r="P37" s="218">
        <f t="shared" si="1"/>
        <v>9761.6555142629477</v>
      </c>
    </row>
    <row r="38" spans="2:16" ht="45" customHeight="1" x14ac:dyDescent="0.25">
      <c r="B38" s="317">
        <v>97622</v>
      </c>
      <c r="C38" s="213" t="s">
        <v>13744</v>
      </c>
      <c r="D38" s="618" t="str">
        <f>IF(C38="IOPES",VLOOKUP(B38,'IOPES_10-21'!$A$12:$G$1259,3,FALSE),IF(C38="SINAPI",VLOOKUP(B38,'SINAPI 01-22 ES - NÃO DESONER.'!$G$6:$L$6678,2,FALSE),IF(C38="SIURB",VLOOKUP(B38,'SIURB JAN-2020 NÃO DESONER.'!$A$2:$D$757,2,FALSE),IF(C38="SICRO",VLOOKUP(B38,Tabela4[],2,FALSE),IF(C38="CPOS",VLOOKUP(B38,'CPOS-178'!$A$7:$F$4097,2,FALSE),IF(C38="PRÓPRIA",VLOOKUP(B38,Tabela42[],2,FALSE),"ERRO"))))))</f>
        <v>DEMOLIÇÃO DE ALVENARIA DE BLOCO FURADO, DE FORMA MANUAL, SEM REAPROVEITAMENTO. AF_12/2017</v>
      </c>
      <c r="E38" s="619"/>
      <c r="F38" s="619"/>
      <c r="G38" s="619"/>
      <c r="H38" s="619"/>
      <c r="I38" s="619"/>
      <c r="J38" s="619"/>
      <c r="K38" s="214" t="str">
        <f>IF(C38="IOPES",VLOOKUP(B38,'IOPES_10-21'!$A$12:$G$1259,4,FALSE),IF(C38="SINAPI",VLOOKUP(B38,'SINAPI 01-22 ES - NÃO DESONER.'!$G$6:$L$6678,3,FALSE),IF(C38="SIURB",VLOOKUP(B38,'SIURB JAN-2020 NÃO DESONER.'!$A$2:$D$757,3,FALSE),IF(C38="SICRO",VLOOKUP(B38,Tabela4[],3,FALSE),IF(C38="CPOS",VLOOKUP(B38,'CPOS-178'!$A$7:$F$4097,3,FALSE),IF(C38="PRÓPRIA",VLOOKUP(B38,Tabela42[],3,FALSE),"ERRO"))))))</f>
        <v>M3</v>
      </c>
      <c r="L38" s="212">
        <f>+'MEMORIA DE CALCULO'!W226</f>
        <v>72.096000000000004</v>
      </c>
      <c r="M38" s="574" t="str">
        <f>IF(C38="IOPES",VLOOKUP(B38,'IOPES_10-21'!$A$12:$G$1259,7,FALSE),IF(C38="SINAPI",VLOOKUP(B38,'SINAPI 01-22 ES - DESONER.'!$G$6:$L$7206,5,FALSE),IF(C38="SIURB",VLOOKUP(B38,'SIURB JAN-2020 DESONER.'!$A$2:$D$757,4,FALSE),IF(C38="SICRO",VLOOKUP(B38,Tabela4[],4,FALSE),IF(C38="CPOS",VLOOKUP(B38,'CPOS-178'!$A$7:$F$4097,6,FALSE),IF(C38="PRÓPRIA",VLOOKUP(B38,Tabela42[],5,FALSE),"ERRO"))))))</f>
        <v>43,61</v>
      </c>
      <c r="N38" s="319">
        <f>'BDI '!$M$33</f>
        <v>0.29277177006260691</v>
      </c>
      <c r="O38" s="216">
        <f t="shared" si="0"/>
        <v>56.377776892430283</v>
      </c>
      <c r="P38" s="218">
        <f t="shared" si="1"/>
        <v>4064.612202836654</v>
      </c>
    </row>
    <row r="39" spans="2:16" ht="45" customHeight="1" x14ac:dyDescent="0.25">
      <c r="B39" s="317">
        <v>1600404</v>
      </c>
      <c r="C39" s="213" t="s">
        <v>13745</v>
      </c>
      <c r="D39" s="618" t="str">
        <f>IF(C39="IOPES",VLOOKUP(B39,'IOPES_10-21'!$A$12:$G$1259,3,FALSE),IF(C39="SINAPI",VLOOKUP(B39,'SINAPI 01-22 ES - NÃO DESONER.'!$G$6:$L$6678,2,FALSE),IF(C39="SIURB",VLOOKUP(B39,'SIURB JAN-2020 NÃO DESONER.'!$A$2:$D$757,2,FALSE),IF(C39="SICRO",VLOOKUP(B39,Tabela4[],2,FALSE),IF(C39="CPOS",VLOOKUP(B39,'CPOS-178'!$A$7:$F$4097,2,FALSE),IF(C39="PRÓPRIA",VLOOKUP(B39,Tabela42[],2,FALSE),"ERRO"))))))</f>
        <v>REMOÇÃO DE TUBOS DE CONCRETO COM DIÂMETRO DE 0,40 M A 1,00 M EM VALAS E BUEIROS</v>
      </c>
      <c r="E39" s="619"/>
      <c r="F39" s="619"/>
      <c r="G39" s="619"/>
      <c r="H39" s="619"/>
      <c r="I39" s="619"/>
      <c r="J39" s="619"/>
      <c r="K39" s="214" t="str">
        <f>IF(C39="IOPES",VLOOKUP(B39,'IOPES_10-21'!$A$12:$G$1259,4,FALSE),IF(C39="SINAPI",VLOOKUP(B39,'SINAPI 01-22 ES - NÃO DESONER.'!$G$6:$L$6678,3,FALSE),IF(C39="SIURB",VLOOKUP(B39,'SIURB JAN-2020 NÃO DESONER.'!$A$2:$D$757,3,FALSE),IF(C39="SICRO",VLOOKUP(B39,Tabela4[],3,FALSE),IF(C39="CPOS",VLOOKUP(B39,'CPOS-178'!$A$7:$F$4097,3,FALSE),IF(C39="PRÓPRIA",VLOOKUP(B39,Tabela42[],3,FALSE),"ERRO"))))))</f>
        <v>m</v>
      </c>
      <c r="L39" s="212">
        <f>+'MEMORIA DE CALCULO'!W230</f>
        <v>769.5</v>
      </c>
      <c r="M39" s="574">
        <f>IF(C39="IOPES",VLOOKUP(B39,'IOPES_10-21'!$A$12:$G$1259,7,FALSE),IF(C39="SINAPI",VLOOKUP(B39,'SINAPI 01-22 ES - DESONER.'!$G$6:$L$7206,5,FALSE),IF(C39="SIURB",VLOOKUP(B39,'SIURB JAN-2020 DESONER.'!$A$2:$D$757,4,FALSE),IF(C39="SICRO",VLOOKUP(B39,Tabela4[],4,FALSE),IF(C39="CPOS",VLOOKUP(B39,'CPOS-178'!$A$7:$F$4097,6,FALSE),IF(C39="PRÓPRIA",VLOOKUP(B39,Tabela42[],5,FALSE),"ERRO"))))))</f>
        <v>7.75</v>
      </c>
      <c r="N39" s="319">
        <f>'BDI '!$M$33</f>
        <v>0.29277177006260691</v>
      </c>
      <c r="O39" s="216">
        <f t="shared" si="0"/>
        <v>10.018981217985203</v>
      </c>
      <c r="P39" s="218">
        <f t="shared" si="1"/>
        <v>7709.6060472396139</v>
      </c>
    </row>
    <row r="40" spans="2:16" ht="45" customHeight="1" x14ac:dyDescent="0.25">
      <c r="B40" s="317">
        <v>1600405</v>
      </c>
      <c r="C40" s="213" t="s">
        <v>13745</v>
      </c>
      <c r="D40" s="618" t="str">
        <f>IF(C40="IOPES",VLOOKUP(B40,'IOPES_10-21'!$A$12:$G$1259,3,FALSE),IF(C40="SINAPI",VLOOKUP(B40,'SINAPI 01-22 ES - NÃO DESONER.'!$G$6:$L$6678,2,FALSE),IF(C40="SIURB",VLOOKUP(B40,'SIURB JAN-2020 NÃO DESONER.'!$A$2:$D$757,2,FALSE),IF(C40="SICRO",VLOOKUP(B40,Tabela4[],2,FALSE),IF(C40="CPOS",VLOOKUP(B40,'CPOS-178'!$A$7:$F$4097,2,FALSE),IF(C40="PRÓPRIA",VLOOKUP(B40,Tabela42[],2,FALSE),"ERRO"))))))</f>
        <v>REMOÇÃO DE TUBOS DE CONCRETO COM DIÂMETRO DE 1,20 M A 1,50 M EM VALAS E BUEIROS</v>
      </c>
      <c r="E40" s="619"/>
      <c r="F40" s="619"/>
      <c r="G40" s="619"/>
      <c r="H40" s="619"/>
      <c r="I40" s="619"/>
      <c r="J40" s="619"/>
      <c r="K40" s="214" t="str">
        <f>IF(C40="IOPES",VLOOKUP(B40,'IOPES_10-21'!$A$12:$G$1259,4,FALSE),IF(C40="SINAPI",VLOOKUP(B40,'SINAPI 01-22 ES - NÃO DESONER.'!$G$6:$L$6678,3,FALSE),IF(C40="SIURB",VLOOKUP(B40,'SIURB JAN-2020 NÃO DESONER.'!$A$2:$D$757,3,FALSE),IF(C40="SICRO",VLOOKUP(B40,Tabela4[],3,FALSE),IF(C40="CPOS",VLOOKUP(B40,'CPOS-178'!$A$7:$F$4097,3,FALSE),IF(C40="PRÓPRIA",VLOOKUP(B40,Tabela42[],3,FALSE),"ERRO"))))))</f>
        <v>m</v>
      </c>
      <c r="L40" s="212">
        <f>+'MEMORIA DE CALCULO'!W233</f>
        <v>246</v>
      </c>
      <c r="M40" s="574">
        <f>IF(C40="IOPES",VLOOKUP(B40,'IOPES_10-21'!$A$12:$G$1259,7,FALSE),IF(C40="SINAPI",VLOOKUP(B40,'SINAPI 01-22 ES - DESONER.'!$G$6:$L$7206,5,FALSE),IF(C40="SIURB",VLOOKUP(B40,'SIURB JAN-2020 DESONER.'!$A$2:$D$757,4,FALSE),IF(C40="SICRO",VLOOKUP(B40,Tabela4[],4,FALSE),IF(C40="CPOS",VLOOKUP(B40,'CPOS-178'!$A$7:$F$4097,6,FALSE),IF(C40="PRÓPRIA",VLOOKUP(B40,Tabela42[],5,FALSE),"ERRO"))))))</f>
        <v>8.64</v>
      </c>
      <c r="N40" s="319">
        <f>'BDI '!$M$33</f>
        <v>0.29277177006260691</v>
      </c>
      <c r="O40" s="216">
        <f t="shared" si="0"/>
        <v>11.169548093340925</v>
      </c>
      <c r="P40" s="218">
        <f t="shared" si="1"/>
        <v>2747.7088309618675</v>
      </c>
    </row>
    <row r="41" spans="2:16" ht="90" customHeight="1" x14ac:dyDescent="0.25">
      <c r="B41" s="317">
        <v>100980</v>
      </c>
      <c r="C41" s="213" t="s">
        <v>13744</v>
      </c>
      <c r="D41" s="618" t="str">
        <f>IF(C41="IOPES",VLOOKUP(B41,'IOPES_10-21'!$A$12:$G$1259,3,FALSE),IF(C41="SINAPI",VLOOKUP(B41,'SINAPI 01-22 ES - NÃO DESONER.'!$G$6:$L$6678,2,FALSE),IF(C41="SIURB",VLOOKUP(B41,'SIURB JAN-2020 NÃO DESONER.'!$A$2:$D$757,2,FALSE),IF(C41="SICRO",VLOOKUP(B41,Tabela4[],2,FALSE),IF(C41="CPOS",VLOOKUP(B41,'CPOS-178'!$A$7:$F$4097,2,FALSE),IF(C41="PRÓPRIA",VLOOKUP(B41,Tabela42[],2,FALSE),"ERRO"))))))</f>
        <v>CARGA, MANOBRA E DESCARGA DE SOLOS E MATERIAIS GRANULARES EM CAMINHÃO BASCULANTE 18 M³ - CARGA COM ESCAVADEIRA HIDRÁULICA (CAÇAMBA DE 1,20 M³ / 155 HP) E DESCARGA LIVRE (UNIDADE: M3). AF_07/2020</v>
      </c>
      <c r="E41" s="619"/>
      <c r="F41" s="619"/>
      <c r="G41" s="619"/>
      <c r="H41" s="619"/>
      <c r="I41" s="619"/>
      <c r="J41" s="619"/>
      <c r="K41" s="214" t="str">
        <f>IF(C41="IOPES",VLOOKUP(B41,'IOPES_10-21'!$A$12:$G$1259,4,FALSE),IF(C41="SINAPI",VLOOKUP(B41,'SINAPI 01-22 ES - NÃO DESONER.'!$G$6:$L$6678,3,FALSE),IF(C41="SIURB",VLOOKUP(B41,'SIURB JAN-2020 NÃO DESONER.'!$A$2:$D$757,3,FALSE),IF(C41="SICRO",VLOOKUP(B41,Tabela4[],3,FALSE),IF(C41="CPOS",VLOOKUP(B41,'CPOS-178'!$A$7:$F$4097,3,FALSE),IF(C41="PRÓPRIA",VLOOKUP(B41,Tabela42[],3,FALSE),"ERRO"))))))</f>
        <v>M3</v>
      </c>
      <c r="L41" s="212">
        <f>+'MEMORIA DE CALCULO'!W241</f>
        <v>418.25850000000003</v>
      </c>
      <c r="M41" s="574" t="str">
        <f>IF(C41="IOPES",VLOOKUP(B41,'IOPES_10-21'!$A$12:$G$1259,7,FALSE),IF(C41="SINAPI",VLOOKUP(B41,'SINAPI 01-22 ES - DESONER.'!$G$6:$L$7206,5,FALSE),IF(C41="SIURB",VLOOKUP(B41,'SIURB JAN-2020 DESONER.'!$A$2:$D$757,4,FALSE),IF(C41="SICRO",VLOOKUP(B41,Tabela4[],4,FALSE),IF(C41="CPOS",VLOOKUP(B41,'CPOS-178'!$A$7:$F$4097,6,FALSE),IF(C41="PRÓPRIA",VLOOKUP(B41,Tabela42[],5,FALSE),"ERRO"))))))</f>
        <v>5,35</v>
      </c>
      <c r="N41" s="319">
        <f>'BDI '!$M$33</f>
        <v>0.29277177006260691</v>
      </c>
      <c r="O41" s="216">
        <f t="shared" si="0"/>
        <v>6.9163289698349466</v>
      </c>
      <c r="P41" s="218">
        <f t="shared" si="1"/>
        <v>2892.8133804297104</v>
      </c>
    </row>
    <row r="42" spans="2:16" ht="45" customHeight="1" x14ac:dyDescent="0.25">
      <c r="B42" s="317">
        <v>100574</v>
      </c>
      <c r="C42" s="213" t="s">
        <v>13744</v>
      </c>
      <c r="D42" s="618" t="str">
        <f>IF(C42="IOPES",VLOOKUP(B42,'IOPES_10-21'!$A$12:$G$1259,3,FALSE),IF(C42="SINAPI",VLOOKUP(B42,'SINAPI 01-22 ES - NÃO DESONER.'!$G$6:$L$6678,2,FALSE),IF(C42="SIURB",VLOOKUP(B42,'SIURB JAN-2020 NÃO DESONER.'!$A$2:$D$757,2,FALSE),IF(C42="SICRO",VLOOKUP(B42,Tabela4[],2,FALSE),IF(C42="CPOS",VLOOKUP(B42,'CPOS-178'!$A$7:$F$4097,2,FALSE),IF(C42="PRÓPRIA",VLOOKUP(B42,Tabela42[],2,FALSE),"ERRO"))))))</f>
        <v>ESPALHAMENTO DE MATERIAL COM TRATOR DE ESTEIRAS. AF_11/2019</v>
      </c>
      <c r="E42" s="619"/>
      <c r="F42" s="619"/>
      <c r="G42" s="619"/>
      <c r="H42" s="619"/>
      <c r="I42" s="619"/>
      <c r="J42" s="619"/>
      <c r="K42" s="214" t="str">
        <f>IF(C42="IOPES",VLOOKUP(B42,'IOPES_10-21'!$A$12:$G$1259,4,FALSE),IF(C42="SINAPI",VLOOKUP(B42,'SINAPI 01-22 ES - NÃO DESONER.'!$G$6:$L$6678,3,FALSE),IF(C42="SIURB",VLOOKUP(B42,'SIURB JAN-2020 NÃO DESONER.'!$A$2:$D$757,3,FALSE),IF(C42="SICRO",VLOOKUP(B42,Tabela4[],3,FALSE),IF(C42="CPOS",VLOOKUP(B42,'CPOS-178'!$A$7:$F$4097,3,FALSE),IF(C42="PRÓPRIA",VLOOKUP(B42,Tabela42[],3,FALSE),"ERRO"))))))</f>
        <v>M3</v>
      </c>
      <c r="L42" s="212">
        <f>+'MEMORIA DE CALCULO'!W249</f>
        <v>418.25850000000003</v>
      </c>
      <c r="M42" s="574" t="str">
        <f>IF(C42="IOPES",VLOOKUP(B42,'IOPES_10-21'!$A$12:$G$1259,7,FALSE),IF(C42="SINAPI",VLOOKUP(B42,'SINAPI 01-22 ES - DESONER.'!$G$6:$L$7206,5,FALSE),IF(C42="SIURB",VLOOKUP(B42,'SIURB JAN-2020 DESONER.'!$A$2:$D$757,4,FALSE),IF(C42="SICRO",VLOOKUP(B42,Tabela4[],4,FALSE),IF(C42="CPOS",VLOOKUP(B42,'CPOS-178'!$A$7:$F$4097,6,FALSE),IF(C42="PRÓPRIA",VLOOKUP(B42,Tabela42[],5,FALSE),"ERRO"))))))</f>
        <v>1,19</v>
      </c>
      <c r="N42" s="319">
        <f>'BDI '!$M$33</f>
        <v>0.29277177006260691</v>
      </c>
      <c r="O42" s="216">
        <f t="shared" si="0"/>
        <v>1.5383984063745022</v>
      </c>
      <c r="P42" s="218">
        <f t="shared" si="1"/>
        <v>643.4482098525898</v>
      </c>
    </row>
    <row r="43" spans="2:16" ht="60" customHeight="1" x14ac:dyDescent="0.25">
      <c r="B43" s="317">
        <v>97917</v>
      </c>
      <c r="C43" s="213" t="s">
        <v>13744</v>
      </c>
      <c r="D43" s="618" t="str">
        <f>IF(C43="IOPES",VLOOKUP(B43,'IOPES_10-21'!$A$12:$G$1259,3,FALSE),IF(C43="SINAPI",VLOOKUP(B43,'SINAPI 01-22 ES - NÃO DESONER.'!$G$6:$L$6678,2,FALSE),IF(C43="SIURB",VLOOKUP(B43,'SIURB JAN-2020 NÃO DESONER.'!$A$2:$D$757,2,FALSE),IF(C43="SICRO",VLOOKUP(B43,Tabela4[],2,FALSE),IF(C43="CPOS",VLOOKUP(B43,'CPOS-178'!$A$7:$F$4097,2,FALSE),IF(C43="PRÓPRIA",VLOOKUP(B43,Tabela42[],2,FALSE),"ERRO"))))))</f>
        <v>TRANSPORTE COM CAMINHÃO BASCULANTE DE 6 M³, EM VIA URBANA EM REVESTIMENTO PRIMÁRIO (UNIDADE: TXKM). AF_07/2020</v>
      </c>
      <c r="E43" s="619"/>
      <c r="F43" s="619"/>
      <c r="G43" s="619"/>
      <c r="H43" s="619"/>
      <c r="I43" s="619"/>
      <c r="J43" s="619"/>
      <c r="K43" s="214" t="str">
        <f>IF(C43="IOPES",VLOOKUP(B43,'IOPES_10-21'!$A$12:$G$1259,4,FALSE),IF(C43="SINAPI",VLOOKUP(B43,'SINAPI 01-22 ES - NÃO DESONER.'!$G$6:$L$6678,3,FALSE),IF(C43="SIURB",VLOOKUP(B43,'SIURB JAN-2020 NÃO DESONER.'!$A$2:$D$757,3,FALSE),IF(C43="SICRO",VLOOKUP(B43,Tabela4[],3,FALSE),IF(C43="CPOS",VLOOKUP(B43,'CPOS-178'!$A$7:$F$4097,3,FALSE),IF(C43="PRÓPRIA",VLOOKUP(B43,Tabela42[],3,FALSE),"ERRO"))))))</f>
        <v>TXKM</v>
      </c>
      <c r="L43" s="212">
        <f>+'MEMORIA DE CALCULO'!W257</f>
        <v>9663.406500000001</v>
      </c>
      <c r="M43" s="574" t="str">
        <f>IF(C43="IOPES",VLOOKUP(B43,'IOPES_10-21'!$A$12:$G$1259,7,FALSE),IF(C43="SINAPI",VLOOKUP(B43,'SINAPI 01-22 ES - DESONER.'!$G$6:$L$7206,5,FALSE),IF(C43="SIURB",VLOOKUP(B43,'SIURB JAN-2020 DESONER.'!$A$2:$D$757,4,FALSE),IF(C43="SICRO",VLOOKUP(B43,Tabela4[],4,FALSE),IF(C43="CPOS",VLOOKUP(B43,'CPOS-178'!$A$7:$F$4097,6,FALSE),IF(C43="PRÓPRIA",VLOOKUP(B43,Tabela42[],5,FALSE),"ERRO"))))))</f>
        <v>1,71</v>
      </c>
      <c r="N43" s="319">
        <f>'BDI '!$M$33</f>
        <v>0.29277177006260691</v>
      </c>
      <c r="O43" s="216">
        <f t="shared" si="0"/>
        <v>2.2106397268070577</v>
      </c>
      <c r="P43" s="218">
        <f t="shared" si="1"/>
        <v>21362.310305185547</v>
      </c>
    </row>
    <row r="44" spans="2:16" ht="45" customHeight="1" x14ac:dyDescent="0.25">
      <c r="B44" s="317">
        <v>2003618</v>
      </c>
      <c r="C44" s="213" t="s">
        <v>13745</v>
      </c>
      <c r="D44" s="618" t="str">
        <f>IF(C44="IOPES",VLOOKUP(B44,'IOPES_10-21'!$A$12:$G$1259,3,FALSE),IF(C44="SINAPI",VLOOKUP(B44,'SINAPI 01-22 ES - NÃO DESONER.'!$G$6:$L$6678,2,FALSE),IF(C44="SIURB",VLOOKUP(B44,'SIURB JAN-2020 NÃO DESONER.'!$A$2:$D$757,2,FALSE),IF(C44="SICRO",VLOOKUP(B44,Tabela4[],2,FALSE),IF(C44="CPOS",VLOOKUP(B44,'CPOS-178'!$A$7:$F$4097,2,FALSE),IF(C44="PRÓPRIA",VLOOKUP(B44,Tabela42[],2,FALSE),"ERRO"))))))</f>
        <v>BOCA DE LOBO SIMPLES - BLS 01 - AREIA E BRITA COMERCIAIS</v>
      </c>
      <c r="E44" s="619"/>
      <c r="F44" s="619"/>
      <c r="G44" s="619"/>
      <c r="H44" s="619"/>
      <c r="I44" s="619"/>
      <c r="J44" s="619"/>
      <c r="K44" s="214" t="str">
        <f>IF(C44="IOPES",VLOOKUP(B44,'IOPES_10-21'!$A$12:$G$1259,4,FALSE),IF(C44="SINAPI",VLOOKUP(B44,'SINAPI 01-22 ES - NÃO DESONER.'!$G$6:$L$6678,3,FALSE),IF(C44="SIURB",VLOOKUP(B44,'SIURB JAN-2020 NÃO DESONER.'!$A$2:$D$757,3,FALSE),IF(C44="SICRO",VLOOKUP(B44,Tabela4[],3,FALSE),IF(C44="CPOS",VLOOKUP(B44,'CPOS-178'!$A$7:$F$4097,3,FALSE),IF(C44="PRÓPRIA",VLOOKUP(B44,Tabela42[],3,FALSE),"ERRO"))))))</f>
        <v xml:space="preserve">un </v>
      </c>
      <c r="L44" s="212">
        <f>+'MEMORIA DE CALCULO'!W260</f>
        <v>10</v>
      </c>
      <c r="M44" s="574">
        <f>IF(C44="IOPES",VLOOKUP(B44,'IOPES_10-21'!$A$12:$G$1259,7,FALSE),IF(C44="SINAPI",VLOOKUP(B44,'SINAPI 01-22 ES - DESONER.'!$G$6:$L$7206,5,FALSE),IF(C44="SIURB",VLOOKUP(B44,'SIURB JAN-2020 DESONER.'!$A$2:$D$757,4,FALSE),IF(C44="SICRO",VLOOKUP(B44,Tabela4[],4,FALSE),IF(C44="CPOS",VLOOKUP(B44,'CPOS-178'!$A$7:$F$4097,6,FALSE),IF(C44="PRÓPRIA",VLOOKUP(B44,Tabela42[],5,FALSE),"ERRO"))))))</f>
        <v>760.03</v>
      </c>
      <c r="N44" s="319">
        <f>'BDI '!$M$33</f>
        <v>0.29277177006260691</v>
      </c>
      <c r="O44" s="216">
        <f t="shared" si="0"/>
        <v>982.54532840068305</v>
      </c>
      <c r="P44" s="218">
        <f t="shared" si="1"/>
        <v>9825.4532840068314</v>
      </c>
    </row>
    <row r="45" spans="2:16" ht="45" customHeight="1" x14ac:dyDescent="0.25">
      <c r="B45" s="317">
        <v>2003636</v>
      </c>
      <c r="C45" s="213" t="s">
        <v>13745</v>
      </c>
      <c r="D45" s="618" t="str">
        <f>IF(C45="IOPES",VLOOKUP(B45,'IOPES_10-21'!$A$12:$G$1259,3,FALSE),IF(C45="SINAPI",VLOOKUP(B45,'SINAPI 01-22 ES - NÃO DESONER.'!$G$6:$L$6678,2,FALSE),IF(C45="SIURB",VLOOKUP(B45,'SIURB JAN-2020 NÃO DESONER.'!$A$2:$D$757,2,FALSE),IF(C45="SICRO",VLOOKUP(B45,Tabela4[],2,FALSE),IF(C45="CPOS",VLOOKUP(B45,'CPOS-178'!$A$7:$F$4097,2,FALSE),IF(C45="PRÓPRIA",VLOOKUP(B45,Tabela42[],2,FALSE),"ERRO"))))))</f>
        <v>BOCA DE LOBO DUPLA - GRELHA DE CONCRETO - BLDG 02 - AREIA E BRITA COMERCIAIS</v>
      </c>
      <c r="E45" s="619"/>
      <c r="F45" s="619"/>
      <c r="G45" s="619"/>
      <c r="H45" s="619"/>
      <c r="I45" s="619"/>
      <c r="J45" s="619"/>
      <c r="K45" s="214" t="str">
        <f>IF(C45="IOPES",VLOOKUP(B45,'IOPES_10-21'!$A$12:$G$1259,4,FALSE),IF(C45="SINAPI",VLOOKUP(B45,'SINAPI 01-22 ES - NÃO DESONER.'!$G$6:$L$6678,3,FALSE),IF(C45="SIURB",VLOOKUP(B45,'SIURB JAN-2020 NÃO DESONER.'!$A$2:$D$757,3,FALSE),IF(C45="SICRO",VLOOKUP(B45,Tabela4[],3,FALSE),IF(C45="CPOS",VLOOKUP(B45,'CPOS-178'!$A$7:$F$4097,3,FALSE),IF(C45="PRÓPRIA",VLOOKUP(B45,Tabela42[],3,FALSE),"ERRO"))))))</f>
        <v xml:space="preserve">un </v>
      </c>
      <c r="L45" s="212">
        <f>+'MEMORIA DE CALCULO'!W263</f>
        <v>8</v>
      </c>
      <c r="M45" s="574">
        <f>IF(C45="IOPES",VLOOKUP(B45,'IOPES_10-21'!$A$12:$G$1259,7,FALSE),IF(C45="SINAPI",VLOOKUP(B45,'SINAPI 01-22 ES - DESONER.'!$G$6:$L$7206,5,FALSE),IF(C45="SIURB",VLOOKUP(B45,'SIURB JAN-2020 DESONER.'!$A$2:$D$757,4,FALSE),IF(C45="SICRO",VLOOKUP(B45,Tabela4[],4,FALSE),IF(C45="CPOS",VLOOKUP(B45,'CPOS-178'!$A$7:$F$4097,6,FALSE),IF(C45="PRÓPRIA",VLOOKUP(B45,Tabela42[],5,FALSE),"ERRO"))))))</f>
        <v>1689.97</v>
      </c>
      <c r="N45" s="319">
        <f>'BDI '!$M$33</f>
        <v>0.29277177006260691</v>
      </c>
      <c r="O45" s="216">
        <f t="shared" si="0"/>
        <v>2184.745508252704</v>
      </c>
      <c r="P45" s="218">
        <f t="shared" si="1"/>
        <v>17477.964066021632</v>
      </c>
    </row>
    <row r="46" spans="2:16" ht="45" customHeight="1" x14ac:dyDescent="0.25">
      <c r="B46" s="317">
        <v>2003477</v>
      </c>
      <c r="C46" s="213" t="s">
        <v>13745</v>
      </c>
      <c r="D46" s="618" t="str">
        <f>IF(C46="IOPES",VLOOKUP(B46,'IOPES_10-21'!$A$12:$G$1259,3,FALSE),IF(C46="SINAPI",VLOOKUP(B46,'SINAPI 01-22 ES - NÃO DESONER.'!$G$6:$L$6678,2,FALSE),IF(C46="SIURB",VLOOKUP(B46,'SIURB JAN-2020 NÃO DESONER.'!$A$2:$D$757,2,FALSE),IF(C46="SICRO",VLOOKUP(B46,Tabela4[],2,FALSE),IF(C46="CPOS",VLOOKUP(B46,'CPOS-178'!$A$7:$F$4097,2,FALSE),IF(C46="PRÓPRIA",VLOOKUP(B46,Tabela42[],2,FALSE),"ERRO"))))))</f>
        <v>CAIXA COLETORA DE SARJETA - CCS 01 - COM GRELHA DE CONCRETO - TCC 01 - AREIA E BRITA COMERCIAIS</v>
      </c>
      <c r="E46" s="619"/>
      <c r="F46" s="619"/>
      <c r="G46" s="619"/>
      <c r="H46" s="619"/>
      <c r="I46" s="619"/>
      <c r="J46" s="619"/>
      <c r="K46" s="214" t="str">
        <f>IF(C46="IOPES",VLOOKUP(B46,'IOPES_10-21'!$A$12:$G$1259,4,FALSE),IF(C46="SINAPI",VLOOKUP(B46,'SINAPI 01-22 ES - NÃO DESONER.'!$G$6:$L$6678,3,FALSE),IF(C46="SIURB",VLOOKUP(B46,'SIURB JAN-2020 NÃO DESONER.'!$A$2:$D$757,3,FALSE),IF(C46="SICRO",VLOOKUP(B46,Tabela4[],3,FALSE),IF(C46="CPOS",VLOOKUP(B46,'CPOS-178'!$A$7:$F$4097,3,FALSE),IF(C46="PRÓPRIA",VLOOKUP(B46,Tabela42[],3,FALSE),"ERRO"))))))</f>
        <v xml:space="preserve">un </v>
      </c>
      <c r="L46" s="212">
        <f>+'MEMORIA DE CALCULO'!W266</f>
        <v>5</v>
      </c>
      <c r="M46" s="574">
        <f>IF(C46="IOPES",VLOOKUP(B46,'IOPES_10-21'!$A$12:$G$1259,7,FALSE),IF(C46="SINAPI",VLOOKUP(B46,'SINAPI 01-22 ES - DESONER.'!$G$6:$L$7206,5,FALSE),IF(C46="SIURB",VLOOKUP(B46,'SIURB JAN-2020 DESONER.'!$A$2:$D$757,4,FALSE),IF(C46="SICRO",VLOOKUP(B46,Tabela4[],4,FALSE),IF(C46="CPOS",VLOOKUP(B46,'CPOS-178'!$A$7:$F$4097,6,FALSE),IF(C46="PRÓPRIA",VLOOKUP(B46,Tabela42[],5,FALSE),"ERRO"))))))</f>
        <v>2923.02</v>
      </c>
      <c r="N46" s="319">
        <f>'BDI '!$M$33</f>
        <v>0.29277177006260691</v>
      </c>
      <c r="O46" s="216">
        <f t="shared" si="0"/>
        <v>3778.7977393284013</v>
      </c>
      <c r="P46" s="218">
        <f t="shared" si="1"/>
        <v>18893.988696642005</v>
      </c>
    </row>
    <row r="47" spans="2:16" ht="60" customHeight="1" x14ac:dyDescent="0.25">
      <c r="B47" s="317">
        <v>2003813</v>
      </c>
      <c r="C47" s="213" t="s">
        <v>13745</v>
      </c>
      <c r="D47" s="618" t="str">
        <f>IF(C47="IOPES",VLOOKUP(B47,'IOPES_10-21'!$A$12:$G$1259,3,FALSE),IF(C47="SINAPI",VLOOKUP(B47,'SINAPI 01-22 ES - NÃO DESONER.'!$G$6:$L$6678,2,FALSE),IF(C47="SIURB",VLOOKUP(B47,'SIURB JAN-2020 NÃO DESONER.'!$A$2:$D$757,2,FALSE),IF(C47="SICRO",VLOOKUP(B47,Tabela4[],2,FALSE),IF(C47="CPOS",VLOOKUP(B47,'CPOS-178'!$A$7:$F$4097,2,FALSE),IF(C47="PRÓPRIA",VLOOKUP(B47,Tabela42[],2,FALSE),"ERRO"))))))</f>
        <v>CANALETA DE CONCRETO - CAU 03 - SEÇÃO DE 30 X 30 CM - ESPESSURA DE 10 CM - APOIADA EM TODA A EXTENSÃO</v>
      </c>
      <c r="E47" s="619"/>
      <c r="F47" s="619"/>
      <c r="G47" s="619"/>
      <c r="H47" s="619"/>
      <c r="I47" s="619"/>
      <c r="J47" s="619"/>
      <c r="K47" s="214" t="str">
        <f>IF(C47="IOPES",VLOOKUP(B47,'IOPES_10-21'!$A$12:$G$1259,4,FALSE),IF(C47="SINAPI",VLOOKUP(B47,'SINAPI 01-22 ES - NÃO DESONER.'!$G$6:$L$6678,3,FALSE),IF(C47="SIURB",VLOOKUP(B47,'SIURB JAN-2020 NÃO DESONER.'!$A$2:$D$757,3,FALSE),IF(C47="SICRO",VLOOKUP(B47,Tabela4[],3,FALSE),IF(C47="CPOS",VLOOKUP(B47,'CPOS-178'!$A$7:$F$4097,3,FALSE),IF(C47="PRÓPRIA",VLOOKUP(B47,Tabela42[],3,FALSE),"ERRO"))))))</f>
        <v>m</v>
      </c>
      <c r="L47" s="212">
        <f>+'MEMORIA DE CALCULO'!W269</f>
        <v>17.600000000000001</v>
      </c>
      <c r="M47" s="574">
        <f>IF(C47="IOPES",VLOOKUP(B47,'IOPES_10-21'!$A$12:$G$1259,7,FALSE),IF(C47="SINAPI",VLOOKUP(B47,'SINAPI 01-22 ES - DESONER.'!$G$6:$L$7206,5,FALSE),IF(C47="SIURB",VLOOKUP(B47,'SIURB JAN-2020 DESONER.'!$A$2:$D$757,4,FALSE),IF(C47="SICRO",VLOOKUP(B47,Tabela4[],4,FALSE),IF(C47="CPOS",VLOOKUP(B47,'CPOS-178'!$A$7:$F$4097,6,FALSE),IF(C47="PRÓPRIA",VLOOKUP(B47,Tabela42[],5,FALSE),"ERRO"))))))</f>
        <v>157.71</v>
      </c>
      <c r="N47" s="319">
        <f>'BDI '!$M$33</f>
        <v>0.29277177006260691</v>
      </c>
      <c r="O47" s="216">
        <f t="shared" si="0"/>
        <v>203.88303585657374</v>
      </c>
      <c r="P47" s="218">
        <f t="shared" si="1"/>
        <v>3588.341431075698</v>
      </c>
    </row>
    <row r="48" spans="2:16" ht="90" customHeight="1" x14ac:dyDescent="0.25">
      <c r="B48" s="317">
        <v>92221</v>
      </c>
      <c r="C48" s="213" t="s">
        <v>13744</v>
      </c>
      <c r="D48" s="618" t="str">
        <f>IF(C48="IOPES",VLOOKUP(B48,'IOPES_10-21'!$A$12:$G$1259,3,FALSE),IF(C48="SINAPI",VLOOKUP(B48,'SINAPI 01-22 ES - NÃO DESONER.'!$G$6:$L$6678,2,FALSE),IF(C48="SIURB",VLOOKUP(B48,'SIURB JAN-2020 NÃO DESONER.'!$A$2:$D$757,2,FALSE),IF(C48="SICRO",VLOOKUP(B48,Tabela4[],2,FALSE),IF(C48="CPOS",VLOOKUP(B48,'CPOS-178'!$A$7:$F$4097,2,FALSE),IF(C48="PRÓPRIA",VLOOKUP(B48,Tabela42[],2,FALSE),"ERRO"))))))</f>
        <v>TUBO DE CONCRETO PARA REDES COLETORAS DE ÁGUAS PLUVIAIS, DIÂMETRO DE 600 MM, JUNTA RÍGIDA, INSTALADO EM LOCAL COM ALTO NÍVEL DE INTERFERÊNCIAS - FORNECIMENTO E ASSENTAMENTO. AF_12/2015</v>
      </c>
      <c r="E48" s="619"/>
      <c r="F48" s="619"/>
      <c r="G48" s="619"/>
      <c r="H48" s="619"/>
      <c r="I48" s="619"/>
      <c r="J48" s="619"/>
      <c r="K48" s="214" t="str">
        <f>IF(C48="IOPES",VLOOKUP(B48,'IOPES_10-21'!$A$12:$G$1259,4,FALSE),IF(C48="SINAPI",VLOOKUP(B48,'SINAPI 01-22 ES - NÃO DESONER.'!$G$6:$L$6678,3,FALSE),IF(C48="SIURB",VLOOKUP(B48,'SIURB JAN-2020 NÃO DESONER.'!$A$2:$D$757,3,FALSE),IF(C48="SICRO",VLOOKUP(B48,Tabela4[],3,FALSE),IF(C48="CPOS",VLOOKUP(B48,'CPOS-178'!$A$7:$F$4097,3,FALSE),IF(C48="PRÓPRIA",VLOOKUP(B48,Tabela42[],3,FALSE),"ERRO"))))))</f>
        <v>M</v>
      </c>
      <c r="L48" s="212">
        <f>+'MEMORIA DE CALCULO'!W272</f>
        <v>275.5</v>
      </c>
      <c r="M48" s="574" t="str">
        <f>IF(C48="IOPES",VLOOKUP(B48,'IOPES_10-21'!$A$12:$G$1259,7,FALSE),IF(C48="SINAPI",VLOOKUP(B48,'SINAPI 01-22 ES - DESONER.'!$G$6:$L$7206,5,FALSE),IF(C48="SIURB",VLOOKUP(B48,'SIURB JAN-2020 DESONER.'!$A$2:$D$757,4,FALSE),IF(C48="SICRO",VLOOKUP(B48,Tabela4[],4,FALSE),IF(C48="CPOS",VLOOKUP(B48,'CPOS-178'!$A$7:$F$4097,6,FALSE),IF(C48="PRÓPRIA",VLOOKUP(B48,Tabela42[],5,FALSE),"ERRO"))))))</f>
        <v>232,50</v>
      </c>
      <c r="N48" s="319">
        <f>'BDI '!$M$33</f>
        <v>0.29277177006260691</v>
      </c>
      <c r="O48" s="216">
        <f t="shared" si="0"/>
        <v>300.56943653955608</v>
      </c>
      <c r="P48" s="218">
        <f t="shared" si="1"/>
        <v>82806.879766647704</v>
      </c>
    </row>
    <row r="49" spans="2:16" ht="90" customHeight="1" x14ac:dyDescent="0.25">
      <c r="B49" s="317">
        <v>92223</v>
      </c>
      <c r="C49" s="213" t="s">
        <v>13744</v>
      </c>
      <c r="D49" s="618" t="str">
        <f>IF(C49="IOPES",VLOOKUP(B49,'IOPES_10-21'!$A$12:$G$1259,3,FALSE),IF(C49="SINAPI",VLOOKUP(B49,'SINAPI 01-22 ES - NÃO DESONER.'!$G$6:$L$6678,2,FALSE),IF(C49="SIURB",VLOOKUP(B49,'SIURB JAN-2020 NÃO DESONER.'!$A$2:$D$757,2,FALSE),IF(C49="SICRO",VLOOKUP(B49,Tabela4[],2,FALSE),IF(C49="CPOS",VLOOKUP(B49,'CPOS-178'!$A$7:$F$4097,2,FALSE),IF(C49="PRÓPRIA",VLOOKUP(B49,Tabela42[],2,FALSE),"ERRO"))))))</f>
        <v>TUBO DE CONCRETO PARA REDES COLETORAS DE ÁGUAS PLUVIAIS, DIÂMETRO DE 800 MM, JUNTA RÍGIDA, INSTALADO EM LOCAL COM ALTO NÍVEL DE INTERFERÊNCIAS - FORNECIMENTO E ASSENTAMENTO. AF_12/2015</v>
      </c>
      <c r="E49" s="619"/>
      <c r="F49" s="619"/>
      <c r="G49" s="619"/>
      <c r="H49" s="619"/>
      <c r="I49" s="619"/>
      <c r="J49" s="619"/>
      <c r="K49" s="214" t="str">
        <f>IF(C49="IOPES",VLOOKUP(B49,'IOPES_10-21'!$A$12:$G$1259,4,FALSE),IF(C49="SINAPI",VLOOKUP(B49,'SINAPI 01-22 ES - NÃO DESONER.'!$G$6:$L$6678,3,FALSE),IF(C49="SIURB",VLOOKUP(B49,'SIURB JAN-2020 NÃO DESONER.'!$A$2:$D$757,3,FALSE),IF(C49="SICRO",VLOOKUP(B49,Tabela4[],3,FALSE),IF(C49="CPOS",VLOOKUP(B49,'CPOS-178'!$A$7:$F$4097,3,FALSE),IF(C49="PRÓPRIA",VLOOKUP(B49,Tabela42[],3,FALSE),"ERRO"))))))</f>
        <v>M</v>
      </c>
      <c r="L49" s="212">
        <f>+'MEMORIA DE CALCULO'!W275</f>
        <v>372.5</v>
      </c>
      <c r="M49" s="574" t="str">
        <f>IF(C49="IOPES",VLOOKUP(B49,'IOPES_10-21'!$A$12:$G$1259,7,FALSE),IF(C49="SINAPI",VLOOKUP(B49,'SINAPI 01-22 ES - DESONER.'!$G$6:$L$7206,5,FALSE),IF(C49="SIURB",VLOOKUP(B49,'SIURB JAN-2020 DESONER.'!$A$2:$D$757,4,FALSE),IF(C49="SICRO",VLOOKUP(B49,Tabela4[],4,FALSE),IF(C49="CPOS",VLOOKUP(B49,'CPOS-178'!$A$7:$F$4097,6,FALSE),IF(C49="PRÓPRIA",VLOOKUP(B49,Tabela42[],5,FALSE),"ERRO"))))))</f>
        <v>358,98</v>
      </c>
      <c r="N49" s="319">
        <f>'BDI '!$M$33</f>
        <v>0.29277177006260691</v>
      </c>
      <c r="O49" s="216">
        <f t="shared" si="0"/>
        <v>464.07921001707467</v>
      </c>
      <c r="P49" s="218">
        <f t="shared" si="1"/>
        <v>172869.50573136032</v>
      </c>
    </row>
    <row r="50" spans="2:16" ht="60" customHeight="1" x14ac:dyDescent="0.25">
      <c r="B50" s="317">
        <v>1107892</v>
      </c>
      <c r="C50" s="213" t="s">
        <v>13745</v>
      </c>
      <c r="D50" s="618" t="str">
        <f>IF(C50="IOPES",VLOOKUP(B50,'IOPES_10-21'!$A$12:$G$1259,3,FALSE),IF(C50="SINAPI",VLOOKUP(B50,'SINAPI 01-22 ES - NÃO DESONER.'!$G$6:$L$6678,2,FALSE),IF(C50="SIURB",VLOOKUP(B50,'SIURB JAN-2020 NÃO DESONER.'!$A$2:$D$757,2,FALSE),IF(C50="SICRO",VLOOKUP(B50,Tabela4[],2,FALSE),IF(C50="CPOS",VLOOKUP(B50,'CPOS-178'!$A$7:$F$4097,2,FALSE),IF(C50="PRÓPRIA",VLOOKUP(B50,Tabela42[],2,FALSE),"ERRO"))))))</f>
        <v>CONCRETO FCK = 20 MPa -  CONFECÇÃO EM BETONEIRA E LANÇAMENTO MANUAL - AREIA EXTRAÍDA E BRITA PRODUZIDA</v>
      </c>
      <c r="E50" s="619"/>
      <c r="F50" s="619"/>
      <c r="G50" s="619"/>
      <c r="H50" s="619"/>
      <c r="I50" s="619"/>
      <c r="J50" s="619"/>
      <c r="K50" s="214" t="str">
        <f>IF(C50="IOPES",VLOOKUP(B50,'IOPES_10-21'!$A$12:$G$1259,4,FALSE),IF(C50="SINAPI",VLOOKUP(B50,'SINAPI 01-22 ES - NÃO DESONER.'!$G$6:$L$6678,3,FALSE),IF(C50="SIURB",VLOOKUP(B50,'SIURB JAN-2020 NÃO DESONER.'!$A$2:$D$757,3,FALSE),IF(C50="SICRO",VLOOKUP(B50,Tabela4[],3,FALSE),IF(C50="CPOS",VLOOKUP(B50,'CPOS-178'!$A$7:$F$4097,3,FALSE),IF(C50="PRÓPRIA",VLOOKUP(B50,Tabela42[],3,FALSE),"ERRO"))))))</f>
        <v>m³</v>
      </c>
      <c r="L50" s="212">
        <f>+'MEMORIA DE CALCULO'!W278</f>
        <v>5.0999999999999996</v>
      </c>
      <c r="M50" s="574">
        <f>IF(C50="IOPES",VLOOKUP(B50,'IOPES_10-21'!$A$12:$G$1259,7,FALSE),IF(C50="SINAPI",VLOOKUP(B50,'SINAPI 01-22 ES - DESONER.'!$G$6:$L$7206,5,FALSE),IF(C50="SIURB",VLOOKUP(B50,'SIURB JAN-2020 DESONER.'!$A$2:$D$757,4,FALSE),IF(C50="SICRO",VLOOKUP(B50,Tabela4[],4,FALSE),IF(C50="CPOS",VLOOKUP(B50,'CPOS-178'!$A$7:$F$4097,6,FALSE),IF(C50="PRÓPRIA",VLOOKUP(B50,Tabela42[],5,FALSE),"ERRO"))))))</f>
        <v>327.9</v>
      </c>
      <c r="N50" s="319">
        <f>'BDI '!$M$33</f>
        <v>0.29277177006260691</v>
      </c>
      <c r="O50" s="216">
        <f t="shared" si="0"/>
        <v>423.8998634035288</v>
      </c>
      <c r="P50" s="218">
        <f t="shared" si="1"/>
        <v>2161.8893033579966</v>
      </c>
    </row>
    <row r="51" spans="2:16" ht="60" customHeight="1" x14ac:dyDescent="0.25">
      <c r="B51" s="317">
        <v>1107892</v>
      </c>
      <c r="C51" s="213" t="s">
        <v>13745</v>
      </c>
      <c r="D51" s="618" t="str">
        <f>IF(C51="IOPES",VLOOKUP(B51,'IOPES_10-21'!$A$12:$G$1259,3,FALSE),IF(C51="SINAPI",VLOOKUP(B51,'SINAPI 01-22 ES - NÃO DESONER.'!$G$6:$L$6678,2,FALSE),IF(C51="SIURB",VLOOKUP(B51,'SIURB JAN-2020 NÃO DESONER.'!$A$2:$D$757,2,FALSE),IF(C51="SICRO",VLOOKUP(B51,Tabela4[],2,FALSE),IF(C51="CPOS",VLOOKUP(B51,'CPOS-178'!$A$7:$F$4097,2,FALSE),IF(C51="PRÓPRIA",VLOOKUP(B51,Tabela42[],2,FALSE),"ERRO"))))))</f>
        <v>CONCRETO FCK = 20 MPa -  CONFECÇÃO EM BETONEIRA E LANÇAMENTO MANUAL - AREIA EXTRAÍDA E BRITA PRODUZIDA</v>
      </c>
      <c r="E51" s="619"/>
      <c r="F51" s="619"/>
      <c r="G51" s="619"/>
      <c r="H51" s="619"/>
      <c r="I51" s="619"/>
      <c r="J51" s="619"/>
      <c r="K51" s="214" t="str">
        <f>IF(C51="IOPES",VLOOKUP(B51,'IOPES_10-21'!$A$12:$G$1259,4,FALSE),IF(C51="SINAPI",VLOOKUP(B51,'SINAPI 01-22 ES - NÃO DESONER.'!$G$6:$L$6678,3,FALSE),IF(C51="SIURB",VLOOKUP(B51,'SIURB JAN-2020 NÃO DESONER.'!$A$2:$D$757,3,FALSE),IF(C51="SICRO",VLOOKUP(B51,Tabela4[],3,FALSE),IF(C51="CPOS",VLOOKUP(B51,'CPOS-178'!$A$7:$F$4097,3,FALSE),IF(C51="PRÓPRIA",VLOOKUP(B51,Tabela42[],3,FALSE),"ERRO"))))))</f>
        <v>m³</v>
      </c>
      <c r="L51" s="212">
        <f>+'MEMORIA DE CALCULO'!W281</f>
        <v>5.0999999999999996</v>
      </c>
      <c r="M51" s="574">
        <f>IF(C51="IOPES",VLOOKUP(B51,'IOPES_10-21'!$A$12:$G$1259,7,FALSE),IF(C51="SINAPI",VLOOKUP(B51,'SINAPI 01-22 ES - DESONER.'!$G$6:$L$7206,5,FALSE),IF(C51="SIURB",VLOOKUP(B51,'SIURB JAN-2020 DESONER.'!$A$2:$D$757,4,FALSE),IF(C51="SICRO",VLOOKUP(B51,Tabela4[],4,FALSE),IF(C51="CPOS",VLOOKUP(B51,'CPOS-178'!$A$7:$F$4097,6,FALSE),IF(C51="PRÓPRIA",VLOOKUP(B51,Tabela42[],5,FALSE),"ERRO"))))))</f>
        <v>327.9</v>
      </c>
      <c r="N51" s="319">
        <f>'BDI '!$M$33</f>
        <v>0.29277177006260691</v>
      </c>
      <c r="O51" s="216">
        <f t="shared" si="0"/>
        <v>423.8998634035288</v>
      </c>
      <c r="P51" s="218">
        <f t="shared" si="1"/>
        <v>2161.8893033579966</v>
      </c>
    </row>
    <row r="52" spans="2:16" ht="45" customHeight="1" x14ac:dyDescent="0.25">
      <c r="B52" s="317">
        <v>407819</v>
      </c>
      <c r="C52" s="213" t="s">
        <v>13745</v>
      </c>
      <c r="D52" s="618" t="str">
        <f>IF(C52="IOPES",VLOOKUP(B52,'IOPES_10-21'!$A$12:$G$1259,3,FALSE),IF(C52="SINAPI",VLOOKUP(B52,'SINAPI 01-22 ES - NÃO DESONER.'!$G$6:$L$6678,2,FALSE),IF(C52="SIURB",VLOOKUP(B52,'SIURB JAN-2020 NÃO DESONER.'!$A$2:$D$757,2,FALSE),IF(C52="SICRO",VLOOKUP(B52,Tabela4[],2,FALSE),IF(C52="CPOS",VLOOKUP(B52,'CPOS-178'!$A$7:$F$4097,2,FALSE),IF(C52="PRÓPRIA",VLOOKUP(B52,Tabela42[],2,FALSE),"ERRO"))))))</f>
        <v>ARMAÇÃO EM AÇO CA-50 - FORNECIMENTO, PREPARO E COLOCAÇÃO</v>
      </c>
      <c r="E52" s="619"/>
      <c r="F52" s="619"/>
      <c r="G52" s="619"/>
      <c r="H52" s="619"/>
      <c r="I52" s="619"/>
      <c r="J52" s="619"/>
      <c r="K52" s="214" t="str">
        <f>IF(C52="IOPES",VLOOKUP(B52,'IOPES_10-21'!$A$12:$G$1259,4,FALSE),IF(C52="SINAPI",VLOOKUP(B52,'SINAPI 01-22 ES - NÃO DESONER.'!$G$6:$L$6678,3,FALSE),IF(C52="SIURB",VLOOKUP(B52,'SIURB JAN-2020 NÃO DESONER.'!$A$2:$D$757,3,FALSE),IF(C52="SICRO",VLOOKUP(B52,Tabela4[],3,FALSE),IF(C52="CPOS",VLOOKUP(B52,'CPOS-178'!$A$7:$F$4097,3,FALSE),IF(C52="PRÓPRIA",VLOOKUP(B52,Tabela42[],3,FALSE),"ERRO"))))))</f>
        <v>kg</v>
      </c>
      <c r="L52" s="212">
        <f>+'MEMORIA DE CALCULO'!W284</f>
        <v>500</v>
      </c>
      <c r="M52" s="574">
        <f>IF(C52="IOPES",VLOOKUP(B52,'IOPES_10-21'!$A$12:$G$1259,7,FALSE),IF(C52="SINAPI",VLOOKUP(B52,'SINAPI 01-22 ES - DESONER.'!$G$6:$L$7206,5,FALSE),IF(C52="SIURB",VLOOKUP(B52,'SIURB JAN-2020 DESONER.'!$A$2:$D$757,4,FALSE),IF(C52="SICRO",VLOOKUP(B52,Tabela4[],4,FALSE),IF(C52="CPOS",VLOOKUP(B52,'CPOS-178'!$A$7:$F$4097,6,FALSE),IF(C52="PRÓPRIA",VLOOKUP(B52,Tabela42[],5,FALSE),"ERRO"))))))</f>
        <v>12.7</v>
      </c>
      <c r="N52" s="319">
        <f>'BDI '!$M$33</f>
        <v>0.29277177006260691</v>
      </c>
      <c r="O52" s="216">
        <f t="shared" si="0"/>
        <v>16.418201479795108</v>
      </c>
      <c r="P52" s="218">
        <f t="shared" si="1"/>
        <v>8209.1007398975544</v>
      </c>
    </row>
    <row r="53" spans="2:16" ht="60" customHeight="1" x14ac:dyDescent="0.25">
      <c r="B53" s="317">
        <v>3108005</v>
      </c>
      <c r="C53" s="213" t="s">
        <v>13745</v>
      </c>
      <c r="D53" s="618" t="str">
        <f>IF(C53="IOPES",VLOOKUP(B53,'IOPES_10-21'!$A$12:$G$1259,3,FALSE),IF(C53="SINAPI",VLOOKUP(B53,'SINAPI 01-22 ES - NÃO DESONER.'!$G$6:$L$6678,2,FALSE),IF(C53="SIURB",VLOOKUP(B53,'SIURB JAN-2020 NÃO DESONER.'!$A$2:$D$757,2,FALSE),IF(C53="SICRO",VLOOKUP(B53,Tabela4[],2,FALSE),IF(C53="CPOS",VLOOKUP(B53,'CPOS-178'!$A$7:$F$4097,2,FALSE),IF(C53="PRÓPRIA",VLOOKUP(B53,Tabela42[],2,FALSE),"ERRO"))))))</f>
        <v>FORMAS DE COMPENSADO RESINADO 14 MM - USO GERAL - UTILIZAÇÃO DE 3 VEZES - CONFECÇÃO, INSTALAÇÃO E RETIRADA</v>
      </c>
      <c r="E53" s="619"/>
      <c r="F53" s="619"/>
      <c r="G53" s="619"/>
      <c r="H53" s="619"/>
      <c r="I53" s="619"/>
      <c r="J53" s="619"/>
      <c r="K53" s="214" t="str">
        <f>IF(C53="IOPES",VLOOKUP(B53,'IOPES_10-21'!$A$12:$G$1259,4,FALSE),IF(C53="SINAPI",VLOOKUP(B53,'SINAPI 01-22 ES - NÃO DESONER.'!$G$6:$L$6678,3,FALSE),IF(C53="SIURB",VLOOKUP(B53,'SIURB JAN-2020 NÃO DESONER.'!$A$2:$D$757,3,FALSE),IF(C53="SICRO",VLOOKUP(B53,Tabela4[],3,FALSE),IF(C53="CPOS",VLOOKUP(B53,'CPOS-178'!$A$7:$F$4097,3,FALSE),IF(C53="PRÓPRIA",VLOOKUP(B53,Tabela42[],3,FALSE),"ERRO"))))))</f>
        <v>m²</v>
      </c>
      <c r="L53" s="212">
        <f>+'MEMORIA DE CALCULO'!W287</f>
        <v>15.18</v>
      </c>
      <c r="M53" s="574">
        <f>IF(C53="IOPES",VLOOKUP(B53,'IOPES_10-21'!$A$12:$G$1259,7,FALSE),IF(C53="SINAPI",VLOOKUP(B53,'SINAPI 01-22 ES - DESONER.'!$G$6:$L$7206,5,FALSE),IF(C53="SIURB",VLOOKUP(B53,'SIURB JAN-2020 DESONER.'!$A$2:$D$757,4,FALSE),IF(C53="SICRO",VLOOKUP(B53,Tabela4[],4,FALSE),IF(C53="CPOS",VLOOKUP(B53,'CPOS-178'!$A$7:$F$4097,6,FALSE),IF(C53="PRÓPRIA",VLOOKUP(B53,Tabela42[],5,FALSE),"ERRO"))))))</f>
        <v>63.07</v>
      </c>
      <c r="N53" s="319">
        <f>'BDI '!$M$33</f>
        <v>0.29277177006260691</v>
      </c>
      <c r="O53" s="216">
        <f t="shared" si="0"/>
        <v>81.535115537848611</v>
      </c>
      <c r="P53" s="218">
        <f t="shared" si="1"/>
        <v>1237.703053864542</v>
      </c>
    </row>
    <row r="54" spans="2:16" ht="60" customHeight="1" x14ac:dyDescent="0.25">
      <c r="B54" s="317">
        <v>3108005</v>
      </c>
      <c r="C54" s="213" t="s">
        <v>13745</v>
      </c>
      <c r="D54" s="618" t="str">
        <f>IF(C54="IOPES",VLOOKUP(B54,'IOPES_10-21'!$A$12:$G$1259,3,FALSE),IF(C54="SINAPI",VLOOKUP(B54,'SINAPI 01-22 ES - NÃO DESONER.'!$G$6:$L$6678,2,FALSE),IF(C54="SIURB",VLOOKUP(B54,'SIURB JAN-2020 NÃO DESONER.'!$A$2:$D$757,2,FALSE),IF(C54="SICRO",VLOOKUP(B54,Tabela4[],2,FALSE),IF(C54="CPOS",VLOOKUP(B54,'CPOS-178'!$A$7:$F$4097,2,FALSE),IF(C54="PRÓPRIA",VLOOKUP(B54,Tabela42[],2,FALSE),"ERRO"))))))</f>
        <v>FORMAS DE COMPENSADO RESINADO 14 MM - USO GERAL - UTILIZAÇÃO DE 3 VEZES - CONFECÇÃO, INSTALAÇÃO E RETIRADA</v>
      </c>
      <c r="E54" s="619"/>
      <c r="F54" s="619"/>
      <c r="G54" s="619"/>
      <c r="H54" s="619"/>
      <c r="I54" s="619"/>
      <c r="J54" s="619"/>
      <c r="K54" s="214" t="str">
        <f>IF(C54="IOPES",VLOOKUP(B54,'IOPES_10-21'!$A$12:$G$1259,4,FALSE),IF(C54="SINAPI",VLOOKUP(B54,'SINAPI 01-22 ES - NÃO DESONER.'!$G$6:$L$6678,3,FALSE),IF(C54="SIURB",VLOOKUP(B54,'SIURB JAN-2020 NÃO DESONER.'!$A$2:$D$757,3,FALSE),IF(C54="SICRO",VLOOKUP(B54,Tabela4[],3,FALSE),IF(C54="CPOS",VLOOKUP(B54,'CPOS-178'!$A$7:$F$4097,3,FALSE),IF(C54="PRÓPRIA",VLOOKUP(B54,Tabela42[],3,FALSE),"ERRO"))))))</f>
        <v>m²</v>
      </c>
      <c r="L54" s="212">
        <f>+'MEMORIA DE CALCULO'!W290</f>
        <v>15.18</v>
      </c>
      <c r="M54" s="574">
        <f>IF(C54="IOPES",VLOOKUP(B54,'IOPES_10-21'!$A$12:$G$1259,7,FALSE),IF(C54="SINAPI",VLOOKUP(B54,'SINAPI 01-22 ES - DESONER.'!$G$6:$L$7206,5,FALSE),IF(C54="SIURB",VLOOKUP(B54,'SIURB JAN-2020 DESONER.'!$A$2:$D$757,4,FALSE),IF(C54="SICRO",VLOOKUP(B54,Tabela4[],4,FALSE),IF(C54="CPOS",VLOOKUP(B54,'CPOS-178'!$A$7:$F$4097,6,FALSE),IF(C54="PRÓPRIA",VLOOKUP(B54,Tabela42[],5,FALSE),"ERRO"))))))</f>
        <v>63.07</v>
      </c>
      <c r="N54" s="319">
        <f>'BDI '!$M$33</f>
        <v>0.29277177006260691</v>
      </c>
      <c r="O54" s="216">
        <f t="shared" si="0"/>
        <v>81.535115537848611</v>
      </c>
      <c r="P54" s="218">
        <f t="shared" si="1"/>
        <v>1237.703053864542</v>
      </c>
    </row>
    <row r="55" spans="2:16" ht="60" customHeight="1" x14ac:dyDescent="0.25">
      <c r="B55" s="317">
        <v>96396</v>
      </c>
      <c r="C55" s="213" t="s">
        <v>13744</v>
      </c>
      <c r="D55" s="618" t="str">
        <f>IF(C55="IOPES",VLOOKUP(B55,'IOPES_10-21'!$A$12:$G$1259,3,FALSE),IF(C55="SINAPI",VLOOKUP(B55,'SINAPI 01-22 ES - NÃO DESONER.'!$G$6:$L$6678,2,FALSE),IF(C55="SIURB",VLOOKUP(B55,'SIURB JAN-2020 NÃO DESONER.'!$A$2:$D$757,2,FALSE),IF(C55="SICRO",VLOOKUP(B55,Tabela4[],2,FALSE),IF(C55="CPOS",VLOOKUP(B55,'CPOS-178'!$A$7:$F$4097,2,FALSE),IF(C55="PRÓPRIA",VLOOKUP(B55,Tabela42[],2,FALSE),"ERRO"))))))</f>
        <v>EXECUÇÃO E COMPACTAÇÃO DE BASE E OU SUB BASE PARA PAVIMENTAÇÃO DE BRITA GRADUADA SIMPLES - EXCLUSIVE CARGA E TRANSPORTE. AF_11/2019</v>
      </c>
      <c r="E55" s="619"/>
      <c r="F55" s="619"/>
      <c r="G55" s="619"/>
      <c r="H55" s="619"/>
      <c r="I55" s="619"/>
      <c r="J55" s="619"/>
      <c r="K55" s="214" t="str">
        <f>IF(C55="IOPES",VLOOKUP(B55,'IOPES_10-21'!$A$12:$G$1259,4,FALSE),IF(C55="SINAPI",VLOOKUP(B55,'SINAPI 01-22 ES - NÃO DESONER.'!$G$6:$L$6678,3,FALSE),IF(C55="SIURB",VLOOKUP(B55,'SIURB JAN-2020 NÃO DESONER.'!$A$2:$D$757,3,FALSE),IF(C55="SICRO",VLOOKUP(B55,Tabela4[],3,FALSE),IF(C55="CPOS",VLOOKUP(B55,'CPOS-178'!$A$7:$F$4097,3,FALSE),IF(C55="PRÓPRIA",VLOOKUP(B55,Tabela42[],3,FALSE),"ERRO"))))))</f>
        <v>M3</v>
      </c>
      <c r="L55" s="212">
        <f>+'MEMORIA DE CALCULO'!W295</f>
        <v>95.512500000000003</v>
      </c>
      <c r="M55" s="574" t="str">
        <f>IF(C55="IOPES",VLOOKUP(B55,'IOPES_10-21'!$A$12:$G$1259,7,FALSE),IF(C55="SINAPI",VLOOKUP(B55,'SINAPI 01-22 ES - DESONER.'!$G$6:$L$7206,5,FALSE),IF(C55="SIURB",VLOOKUP(B55,'SIURB JAN-2020 DESONER.'!$A$2:$D$757,4,FALSE),IF(C55="SICRO",VLOOKUP(B55,Tabela4[],4,FALSE),IF(C55="CPOS",VLOOKUP(B55,'CPOS-178'!$A$7:$F$4097,6,FALSE),IF(C55="PRÓPRIA",VLOOKUP(B55,Tabela42[],5,FALSE),"ERRO"))))))</f>
        <v>170,52</v>
      </c>
      <c r="N55" s="319">
        <f>'BDI '!$M$33</f>
        <v>0.29277177006260691</v>
      </c>
      <c r="O55" s="216">
        <f t="shared" si="0"/>
        <v>220.44344223107575</v>
      </c>
      <c r="P55" s="218">
        <f t="shared" si="1"/>
        <v>21055.104276095622</v>
      </c>
    </row>
    <row r="56" spans="2:16" ht="60" customHeight="1" x14ac:dyDescent="0.25">
      <c r="B56" s="317">
        <v>96399</v>
      </c>
      <c r="C56" s="213" t="s">
        <v>13744</v>
      </c>
      <c r="D56" s="618" t="str">
        <f>IF(C56="IOPES",VLOOKUP(B56,'IOPES_10-21'!$A$12:$G$1259,3,FALSE),IF(C56="SINAPI",VLOOKUP(B56,'SINAPI 01-22 ES - NÃO DESONER.'!$G$6:$L$6678,2,FALSE),IF(C56="SIURB",VLOOKUP(B56,'SIURB JAN-2020 NÃO DESONER.'!$A$2:$D$757,2,FALSE),IF(C56="SICRO",VLOOKUP(B56,Tabela4[],2,FALSE),IF(C56="CPOS",VLOOKUP(B56,'CPOS-178'!$A$7:$F$4097,2,FALSE),IF(C56="PRÓPRIA",VLOOKUP(B56,Tabela42[],2,FALSE),"ERRO"))))))</f>
        <v>EXECUÇÃO E COMPACTAÇÃO DE BASE E OU SUB BASE PARA PAVIMENTAÇÃO DE PEDRA RACHÃO  - EXCLUSIVE CARGA E TRANSPORTE. AF_11/2019</v>
      </c>
      <c r="E56" s="619"/>
      <c r="F56" s="619"/>
      <c r="G56" s="619"/>
      <c r="H56" s="619"/>
      <c r="I56" s="619"/>
      <c r="J56" s="619"/>
      <c r="K56" s="214" t="str">
        <f>IF(C56="IOPES",VLOOKUP(B56,'IOPES_10-21'!$A$12:$G$1259,4,FALSE),IF(C56="SINAPI",VLOOKUP(B56,'SINAPI 01-22 ES - NÃO DESONER.'!$G$6:$L$6678,3,FALSE),IF(C56="SIURB",VLOOKUP(B56,'SIURB JAN-2020 NÃO DESONER.'!$A$2:$D$757,3,FALSE),IF(C56="SICRO",VLOOKUP(B56,Tabela4[],3,FALSE),IF(C56="CPOS",VLOOKUP(B56,'CPOS-178'!$A$7:$F$4097,3,FALSE),IF(C56="PRÓPRIA",VLOOKUP(B56,Tabela42[],3,FALSE),"ERRO"))))))</f>
        <v>M3</v>
      </c>
      <c r="L56" s="212">
        <f>+'MEMORIA DE CALCULO'!W298</f>
        <v>119.57250000000001</v>
      </c>
      <c r="M56" s="574" t="str">
        <f>IF(C56="IOPES",VLOOKUP(B56,'IOPES_10-21'!$A$12:$G$1259,7,FALSE),IF(C56="SINAPI",VLOOKUP(B56,'SINAPI 01-22 ES - DESONER.'!$G$6:$L$7206,5,FALSE),IF(C56="SIURB",VLOOKUP(B56,'SIURB JAN-2020 DESONER.'!$A$2:$D$757,4,FALSE),IF(C56="SICRO",VLOOKUP(B56,Tabela4[],4,FALSE),IF(C56="CPOS",VLOOKUP(B56,'CPOS-178'!$A$7:$F$4097,6,FALSE),IF(C56="PRÓPRIA",VLOOKUP(B56,Tabela42[],5,FALSE),"ERRO"))))))</f>
        <v>117,48</v>
      </c>
      <c r="N56" s="319">
        <f>'BDI '!$M$33</f>
        <v>0.29277177006260691</v>
      </c>
      <c r="O56" s="216">
        <f t="shared" si="0"/>
        <v>151.87482754695506</v>
      </c>
      <c r="P56" s="218">
        <f t="shared" si="1"/>
        <v>18160.052816858286</v>
      </c>
    </row>
    <row r="57" spans="2:16" ht="20.100000000000001" customHeight="1" x14ac:dyDescent="0.25">
      <c r="B57" s="634" t="s">
        <v>20327</v>
      </c>
      <c r="C57" s="617"/>
      <c r="D57" s="617"/>
      <c r="E57" s="617"/>
      <c r="F57" s="617"/>
      <c r="G57" s="617"/>
      <c r="H57" s="617"/>
      <c r="I57" s="617"/>
      <c r="J57" s="617"/>
      <c r="K57" s="617"/>
      <c r="L57" s="617"/>
      <c r="M57" s="617"/>
      <c r="N57" s="617"/>
      <c r="O57" s="617"/>
      <c r="P57" s="320">
        <f>+SUM(P58:P59)</f>
        <v>778425.21794986154</v>
      </c>
    </row>
    <row r="58" spans="2:16" ht="45" customHeight="1" x14ac:dyDescent="0.25">
      <c r="B58" s="317">
        <v>605671</v>
      </c>
      <c r="C58" s="213" t="s">
        <v>13745</v>
      </c>
      <c r="D58" s="618" t="str">
        <f>IF(C58="IOPES",VLOOKUP(B58,'IOPES_10-21'!$A$12:$G$1259,3,FALSE),IF(C58="SINAPI",VLOOKUP(B58,'SINAPI 01-22 ES - NÃO DESONER.'!$G$6:$L$6678,2,FALSE),IF(C58="SIURB",VLOOKUP(B58,'SIURB JAN-2020 NÃO DESONER.'!$A$2:$D$757,2,FALSE),IF(C58="SICRO",VLOOKUP(B58,Tabela4[],2,FALSE),IF(C58="CPOS",VLOOKUP(B58,'CPOS-178'!$A$7:$F$4097,2,FALSE),IF(C58="PRÓPRIA",VLOOKUP(B58,Tabela42[],2,FALSE),"ERRO"))))))</f>
        <v>BUEIRO METÁLICO COM CHAPAS MÚLTIPLAS MP 100 GALVANIZADAS - D = 2,60 M - BRITA COMERCIAL</v>
      </c>
      <c r="E58" s="619"/>
      <c r="F58" s="619"/>
      <c r="G58" s="619"/>
      <c r="H58" s="619"/>
      <c r="I58" s="619"/>
      <c r="J58" s="619"/>
      <c r="K58" s="214" t="str">
        <f>IF(C58="IOPES",VLOOKUP(B58,'IOPES_10-21'!$A$12:$G$1259,4,FALSE),IF(C58="SINAPI",VLOOKUP(B58,'SINAPI 01-22 ES - NÃO DESONER.'!$G$6:$L$6678,3,FALSE),IF(C58="SIURB",VLOOKUP(B58,'SIURB JAN-2020 NÃO DESONER.'!$A$2:$D$757,3,FALSE),IF(C58="SICRO",VLOOKUP(B58,Tabela4[],3,FALSE),IF(C58="CPOS",VLOOKUP(B58,'CPOS-178'!$A$7:$F$4097,3,FALSE),IF(C58="PRÓPRIA",VLOOKUP(B58,Tabela42[],3,FALSE),"ERRO"))))))</f>
        <v>m</v>
      </c>
      <c r="L58" s="212">
        <f>+'MEMORIA DE CALCULO'!W302</f>
        <v>57</v>
      </c>
      <c r="M58" s="574">
        <f>IF(C58="IOPES",VLOOKUP(B58,'IOPES_10-21'!$A$12:$G$1259,7,FALSE),IF(C58="SINAPI",VLOOKUP(B58,'SINAPI 01-22 ES - DESONER.'!$G$6:$L$7206,5,FALSE),IF(C58="SIURB",VLOOKUP(B58,'SIURB JAN-2020 DESONER.'!$A$2:$D$757,4,FALSE),IF(C58="SICRO",VLOOKUP(B58,Tabela4[],4,FALSE),IF(C58="CPOS",VLOOKUP(B58,'CPOS-178'!$A$7:$F$4097,6,FALSE),IF(C58="PRÓPRIA",VLOOKUP(B58,Tabela42[],5,FALSE),"ERRO"))))))</f>
        <v>9578.65</v>
      </c>
      <c r="N58" s="319">
        <f>'BDI '!$M$33</f>
        <v>0.29277177006260691</v>
      </c>
      <c r="O58" s="216">
        <f t="shared" si="0"/>
        <v>12383.00831531019</v>
      </c>
      <c r="P58" s="218">
        <f t="shared" si="1"/>
        <v>705831.47397268086</v>
      </c>
    </row>
    <row r="59" spans="2:16" ht="90" customHeight="1" x14ac:dyDescent="0.25">
      <c r="B59" s="318">
        <v>91070</v>
      </c>
      <c r="C59" s="213" t="s">
        <v>13744</v>
      </c>
      <c r="D59" s="618" t="str">
        <f>IF(C59="IOPES",VLOOKUP(B59,'IOPES_10-21'!$A$12:$G$1259,3,FALSE),IF(C59="SINAPI",VLOOKUP(B59,'SINAPI 01-22 ES - NÃO DESONER.'!$G$6:$L$6678,2,FALSE),IF(C59="SIURB",VLOOKUP(B59,'SIURB JAN-2020 NÃO DESONER.'!$A$2:$D$757,2,FALSE),IF(C59="SICRO",VLOOKUP(B59,Tabela4[],2,FALSE),IF(C59="CPOS",VLOOKUP(B59,'CPOS-178'!$A$7:$F$4097,2,FALSE),IF(C59="PRÓPRIA",VLOOKUP(B59,Tabela42[],2,FALSE),"ERRO"))))))</f>
        <v>EXECUÇÃO DE REVESTIMENTO DE CONCRETO PROJETADO COM ESPESSURA DE 10 CM, ARMADO COM TELA, INCLINAÇÃO MENOR QUE 90°, APLICAÇÃO CONTÍNUA, UTILIZANDO EQUIPAMENTO DE PROJEÇÃO COM 6 M³/H DE CAPACIDADE. AF_01/2016</v>
      </c>
      <c r="E59" s="619"/>
      <c r="F59" s="619"/>
      <c r="G59" s="619"/>
      <c r="H59" s="619"/>
      <c r="I59" s="619"/>
      <c r="J59" s="619"/>
      <c r="K59" s="214" t="str">
        <f>IF(C59="IOPES",VLOOKUP(B59,'IOPES_10-21'!$A$12:$G$1259,4,FALSE),IF(C59="SINAPI",VLOOKUP(B59,'SINAPI 01-22 ES - NÃO DESONER.'!$G$6:$L$6678,3,FALSE),IF(C59="SIURB",VLOOKUP(B59,'SIURB JAN-2020 NÃO DESONER.'!$A$2:$D$757,3,FALSE),IF(C59="SICRO",VLOOKUP(B59,Tabela4[],3,FALSE),IF(C59="CPOS",VLOOKUP(B59,'CPOS-178'!$A$7:$F$4097,3,FALSE),IF(C59="PRÓPRIA",VLOOKUP(B59,Tabela42[],3,FALSE),"ERRO"))))))</f>
        <v>M2</v>
      </c>
      <c r="L59" s="212">
        <f>+'MEMORIA DE CALCULO'!W305</f>
        <v>429.76859999999999</v>
      </c>
      <c r="M59" s="574" t="str">
        <f>IF(C59="IOPES",VLOOKUP(B59,'IOPES_10-21'!$A$12:$G$1259,7,FALSE),IF(C59="SINAPI",VLOOKUP(B59,'SINAPI 01-22 ES - DESONER.'!$G$6:$L$7206,5,FALSE),IF(C59="SIURB",VLOOKUP(B59,'SIURB JAN-2020 DESONER.'!$A$2:$D$757,4,FALSE),IF(C59="SICRO",VLOOKUP(B59,Tabela4[],4,FALSE),IF(C59="CPOS",VLOOKUP(B59,'CPOS-178'!$A$7:$F$4097,6,FALSE),IF(C59="PRÓPRIA",VLOOKUP(B59,Tabela42[],5,FALSE),"ERRO"))))))</f>
        <v>130,66</v>
      </c>
      <c r="N59" s="319">
        <f>'BDI '!$M$33</f>
        <v>0.29277177006260691</v>
      </c>
      <c r="O59" s="216">
        <f t="shared" si="0"/>
        <v>168.91355947638021</v>
      </c>
      <c r="P59" s="218">
        <f t="shared" si="1"/>
        <v>72593.743977180653</v>
      </c>
    </row>
    <row r="60" spans="2:16" ht="20.100000000000001" customHeight="1" x14ac:dyDescent="0.25">
      <c r="B60" s="634" t="s">
        <v>20328</v>
      </c>
      <c r="C60" s="617"/>
      <c r="D60" s="617"/>
      <c r="E60" s="617"/>
      <c r="F60" s="617"/>
      <c r="G60" s="617"/>
      <c r="H60" s="617"/>
      <c r="I60" s="617"/>
      <c r="J60" s="617"/>
      <c r="K60" s="617"/>
      <c r="L60" s="617"/>
      <c r="M60" s="617"/>
      <c r="N60" s="617"/>
      <c r="O60" s="617"/>
      <c r="P60" s="320">
        <f>+SUM(P61:P70)</f>
        <v>1121482.970658133</v>
      </c>
    </row>
    <row r="61" spans="2:16" ht="60" customHeight="1" x14ac:dyDescent="0.25">
      <c r="B61" s="318">
        <v>97636</v>
      </c>
      <c r="C61" s="213" t="s">
        <v>13744</v>
      </c>
      <c r="D61" s="618" t="str">
        <f>IF(C61="IOPES",VLOOKUP(B61,'IOPES_10-21'!$A$12:$G$1259,3,FALSE),IF(C61="SINAPI",VLOOKUP(B61,'SINAPI 01-22 ES - NÃO DESONER.'!$G$6:$L$6678,2,FALSE),IF(C61="SIURB",VLOOKUP(B61,'SIURB JAN-2020 NÃO DESONER.'!$A$2:$D$757,2,FALSE),IF(C61="SICRO",VLOOKUP(B61,Tabela4[],2,FALSE),IF(C61="CPOS",VLOOKUP(B61,'CPOS-178'!$A$7:$F$4097,2,FALSE),IF(C61="PRÓPRIA",VLOOKUP(B61,Tabela42[],2,FALSE),"ERRO"))))))</f>
        <v>DEMOLIÇÃO PARCIAL DE PAVIMENTO ASFÁLTICO, DE FORMA MECANIZADA, SEM REAPROVEITAMENTO. AF_12/2017</v>
      </c>
      <c r="E61" s="619"/>
      <c r="F61" s="619"/>
      <c r="G61" s="619"/>
      <c r="H61" s="619"/>
      <c r="I61" s="619"/>
      <c r="J61" s="619"/>
      <c r="K61" s="214" t="str">
        <f>IF(C61="IOPES",VLOOKUP(B61,'IOPES_10-21'!$A$12:$G$1259,4,FALSE),IF(C61="SINAPI",VLOOKUP(B61,'SINAPI 01-22 ES - NÃO DESONER.'!$G$6:$L$6678,3,FALSE),IF(C61="SIURB",VLOOKUP(B61,'SIURB JAN-2020 NÃO DESONER.'!$A$2:$D$757,3,FALSE),IF(C61="SICRO",VLOOKUP(B61,Tabela4[],3,FALSE),IF(C61="CPOS",VLOOKUP(B61,'CPOS-178'!$A$7:$F$4097,3,FALSE),IF(C61="PRÓPRIA",VLOOKUP(B61,Tabela42[],3,FALSE),"ERRO"))))))</f>
        <v>M2</v>
      </c>
      <c r="L61" s="212">
        <f>+'MEMORIA DE CALCULO'!W309</f>
        <v>8219.9</v>
      </c>
      <c r="M61" s="574" t="str">
        <f>IF(C61="IOPES",VLOOKUP(B61,'IOPES_10-21'!$A$12:$G$1259,7,FALSE),IF(C61="SINAPI",VLOOKUP(B61,'SINAPI 01-22 ES - DESONER.'!$G$6:$L$7206,5,FALSE),IF(C61="SIURB",VLOOKUP(B61,'SIURB JAN-2020 DESONER.'!$A$2:$D$757,4,FALSE),IF(C61="SICRO",VLOOKUP(B61,Tabela4[],4,FALSE),IF(C61="CPOS",VLOOKUP(B61,'CPOS-178'!$A$7:$F$4097,6,FALSE),IF(C61="PRÓPRIA",VLOOKUP(B61,Tabela42[],5,FALSE),"ERRO"))))))</f>
        <v>17,84</v>
      </c>
      <c r="N61" s="319">
        <f>'BDI '!$M$33</f>
        <v>0.29277177006260691</v>
      </c>
      <c r="O61" s="216">
        <f t="shared" si="0"/>
        <v>23.063048377916907</v>
      </c>
      <c r="P61" s="218">
        <f t="shared" si="1"/>
        <v>189575.95136163916</v>
      </c>
    </row>
    <row r="62" spans="2:16" ht="30" customHeight="1" x14ac:dyDescent="0.25">
      <c r="B62" s="317">
        <v>1600436</v>
      </c>
      <c r="C62" s="213" t="s">
        <v>13745</v>
      </c>
      <c r="D62" s="618" t="str">
        <f>IF(C62="IOPES",VLOOKUP(B62,'IOPES_10-21'!$A$12:$G$1259,3,FALSE),IF(C62="SINAPI",VLOOKUP(B62,'SINAPI 01-22 ES - NÃO DESONER.'!$G$6:$L$6678,2,FALSE),IF(C62="SIURB",VLOOKUP(B62,'SIURB JAN-2020 NÃO DESONER.'!$A$2:$D$757,2,FALSE),IF(C62="SICRO",VLOOKUP(B62,Tabela4[],2,FALSE),IF(C62="CPOS",VLOOKUP(B62,'CPOS-178'!$A$7:$F$4097,2,FALSE),IF(C62="PRÓPRIA",VLOOKUP(B62,Tabela42[],2,FALSE),"ERRO"))))))</f>
        <v>DEMOLIÇÃO DE CONCRETO SIMPLES</v>
      </c>
      <c r="E62" s="619"/>
      <c r="F62" s="619"/>
      <c r="G62" s="619"/>
      <c r="H62" s="619"/>
      <c r="I62" s="619"/>
      <c r="J62" s="619"/>
      <c r="K62" s="214" t="str">
        <f>IF(C62="IOPES",VLOOKUP(B62,'IOPES_10-21'!$A$12:$G$1259,4,FALSE),IF(C62="SINAPI",VLOOKUP(B62,'SINAPI 01-22 ES - NÃO DESONER.'!$G$6:$L$6678,3,FALSE),IF(C62="SIURB",VLOOKUP(B62,'SIURB JAN-2020 NÃO DESONER.'!$A$2:$D$757,3,FALSE),IF(C62="SICRO",VLOOKUP(B62,Tabela4[],3,FALSE),IF(C62="CPOS",VLOOKUP(B62,'CPOS-178'!$A$7:$F$4097,3,FALSE),IF(C62="PRÓPRIA",VLOOKUP(B62,Tabela42[],3,FALSE),"ERRO"))))))</f>
        <v>m³</v>
      </c>
      <c r="L62" s="212">
        <f>+'MEMORIA DE CALCULO'!W312</f>
        <v>246.78799999999998</v>
      </c>
      <c r="M62" s="574">
        <f>IF(C62="IOPES",VLOOKUP(B62,'IOPES_10-21'!$A$12:$G$1259,7,FALSE),IF(C62="SINAPI",VLOOKUP(B62,'SINAPI 01-22 ES - DESONER.'!$G$6:$L$7206,5,FALSE),IF(C62="SIURB",VLOOKUP(B62,'SIURB JAN-2020 DESONER.'!$A$2:$D$757,4,FALSE),IF(C62="SICRO",VLOOKUP(B62,Tabela4[],4,FALSE),IF(C62="CPOS",VLOOKUP(B62,'CPOS-178'!$A$7:$F$4097,6,FALSE),IF(C62="PRÓPRIA",VLOOKUP(B62,Tabela42[],5,FALSE),"ERRO"))))))</f>
        <v>318.02999999999997</v>
      </c>
      <c r="N62" s="319">
        <f>'BDI '!$M$33</f>
        <v>0.29277177006260691</v>
      </c>
      <c r="O62" s="216">
        <f t="shared" si="0"/>
        <v>411.14020603301083</v>
      </c>
      <c r="P62" s="218">
        <f t="shared" si="1"/>
        <v>101464.46916647466</v>
      </c>
    </row>
    <row r="63" spans="2:16" ht="90" customHeight="1" x14ac:dyDescent="0.25">
      <c r="B63" s="317">
        <v>100980</v>
      </c>
      <c r="C63" s="213" t="s">
        <v>13744</v>
      </c>
      <c r="D63" s="618" t="str">
        <f>IF(C63="IOPES",VLOOKUP(B63,'IOPES_10-21'!$A$12:$G$1259,3,FALSE),IF(C63="SINAPI",VLOOKUP(B63,'SINAPI 01-22 ES - NÃO DESONER.'!$G$6:$L$6678,2,FALSE),IF(C63="SIURB",VLOOKUP(B63,'SIURB JAN-2020 NÃO DESONER.'!$A$2:$D$757,2,FALSE),IF(C63="SICRO",VLOOKUP(B63,Tabela4[],2,FALSE),IF(C63="CPOS",VLOOKUP(B63,'CPOS-178'!$A$7:$F$4097,2,FALSE),IF(C63="PRÓPRIA",VLOOKUP(B63,Tabela42[],2,FALSE),"ERRO"))))))</f>
        <v>CARGA, MANOBRA E DESCARGA DE SOLOS E MATERIAIS GRANULARES EM CAMINHÃO BASCULANTE 18 M³ - CARGA COM ESCAVADEIRA HIDRÁULICA (CAÇAMBA DE 1,20 M³ / 155 HP) E DESCARGA LIVRE (UNIDADE: M3). AF_07/2020</v>
      </c>
      <c r="E63" s="619"/>
      <c r="F63" s="619"/>
      <c r="G63" s="619"/>
      <c r="H63" s="619"/>
      <c r="I63" s="619"/>
      <c r="J63" s="619"/>
      <c r="K63" s="214" t="str">
        <f>IF(C63="IOPES",VLOOKUP(B63,'IOPES_10-21'!$A$12:$G$1259,4,FALSE),IF(C63="SINAPI",VLOOKUP(B63,'SINAPI 01-22 ES - NÃO DESONER.'!$G$6:$L$6678,3,FALSE),IF(C63="SIURB",VLOOKUP(B63,'SIURB JAN-2020 NÃO DESONER.'!$A$2:$D$757,3,FALSE),IF(C63="SICRO",VLOOKUP(B63,Tabela4[],3,FALSE),IF(C63="CPOS",VLOOKUP(B63,'CPOS-178'!$A$7:$F$4097,3,FALSE),IF(C63="PRÓPRIA",VLOOKUP(B63,Tabela42[],3,FALSE),"ERRO"))))))</f>
        <v>M3</v>
      </c>
      <c r="L63" s="212">
        <f>+'MEMORIA DE CALCULO'!W316</f>
        <v>1479.7729999999999</v>
      </c>
      <c r="M63" s="574" t="str">
        <f>IF(C63="IOPES",VLOOKUP(B63,'IOPES_10-21'!$A$12:$G$1259,7,FALSE),IF(C63="SINAPI",VLOOKUP(B63,'SINAPI 01-22 ES - DESONER.'!$G$6:$L$7206,5,FALSE),IF(C63="SIURB",VLOOKUP(B63,'SIURB JAN-2020 DESONER.'!$A$2:$D$757,4,FALSE),IF(C63="SICRO",VLOOKUP(B63,Tabela4[],4,FALSE),IF(C63="CPOS",VLOOKUP(B63,'CPOS-178'!$A$7:$F$4097,6,FALSE),IF(C63="PRÓPRIA",VLOOKUP(B63,Tabela42[],5,FALSE),"ERRO"))))))</f>
        <v>5,35</v>
      </c>
      <c r="N63" s="319">
        <f>'BDI '!$M$33</f>
        <v>0.29277177006260691</v>
      </c>
      <c r="O63" s="216">
        <f t="shared" si="0"/>
        <v>6.9163289698349466</v>
      </c>
      <c r="P63" s="218">
        <f t="shared" si="1"/>
        <v>10234.596868679568</v>
      </c>
    </row>
    <row r="64" spans="2:16" ht="60" customHeight="1" x14ac:dyDescent="0.25">
      <c r="B64" s="317">
        <v>97917</v>
      </c>
      <c r="C64" s="213" t="s">
        <v>13744</v>
      </c>
      <c r="D64" s="618" t="str">
        <f>IF(C64="IOPES",VLOOKUP(B64,'IOPES_10-21'!$A$12:$G$1259,3,FALSE),IF(C64="SINAPI",VLOOKUP(B64,'SINAPI 01-22 ES - NÃO DESONER.'!$G$6:$L$6678,2,FALSE),IF(C64="SIURB",VLOOKUP(B64,'SIURB JAN-2020 NÃO DESONER.'!$A$2:$D$757,2,FALSE),IF(C64="SICRO",VLOOKUP(B64,Tabela4[],2,FALSE),IF(C64="CPOS",VLOOKUP(B64,'CPOS-178'!$A$7:$F$4097,2,FALSE),IF(C64="PRÓPRIA",VLOOKUP(B64,Tabela42[],2,FALSE),"ERRO"))))))</f>
        <v>TRANSPORTE COM CAMINHÃO BASCULANTE DE 6 M³, EM VIA URBANA EM REVESTIMENTO PRIMÁRIO (UNIDADE: TXKM). AF_07/2020</v>
      </c>
      <c r="E64" s="619"/>
      <c r="F64" s="619"/>
      <c r="G64" s="619"/>
      <c r="H64" s="619"/>
      <c r="I64" s="619"/>
      <c r="J64" s="619"/>
      <c r="K64" s="214" t="str">
        <f>IF(C64="IOPES",VLOOKUP(B64,'IOPES_10-21'!$A$12:$G$1259,4,FALSE),IF(C64="SINAPI",VLOOKUP(B64,'SINAPI 01-22 ES - NÃO DESONER.'!$G$6:$L$6678,3,FALSE),IF(C64="SIURB",VLOOKUP(B64,'SIURB JAN-2020 NÃO DESONER.'!$A$2:$D$757,3,FALSE),IF(C64="SICRO",VLOOKUP(B64,Tabela4[],3,FALSE),IF(C64="CPOS",VLOOKUP(B64,'CPOS-178'!$A$7:$F$4097,3,FALSE),IF(C64="PRÓPRIA",VLOOKUP(B64,Tabela42[],3,FALSE),"ERRO"))))))</f>
        <v>TXKM</v>
      </c>
      <c r="L64" s="212">
        <f>+'MEMORIA DE CALCULO'!W320</f>
        <v>30582.611999999994</v>
      </c>
      <c r="M64" s="574" t="str">
        <f>IF(C64="IOPES",VLOOKUP(B64,'IOPES_10-21'!$A$12:$G$1259,7,FALSE),IF(C64="SINAPI",VLOOKUP(B64,'SINAPI 01-22 ES - DESONER.'!$G$6:$L$7206,5,FALSE),IF(C64="SIURB",VLOOKUP(B64,'SIURB JAN-2020 DESONER.'!$A$2:$D$757,4,FALSE),IF(C64="SICRO",VLOOKUP(B64,Tabela4[],4,FALSE),IF(C64="CPOS",VLOOKUP(B64,'CPOS-178'!$A$7:$F$4097,6,FALSE),IF(C64="PRÓPRIA",VLOOKUP(B64,Tabela42[],5,FALSE),"ERRO"))))))</f>
        <v>1,71</v>
      </c>
      <c r="N64" s="319">
        <f>'BDI '!$M$33</f>
        <v>0.29277177006260691</v>
      </c>
      <c r="O64" s="216">
        <f t="shared" si="0"/>
        <v>2.2106397268070577</v>
      </c>
      <c r="P64" s="218">
        <f t="shared" si="1"/>
        <v>67607.137036726228</v>
      </c>
    </row>
    <row r="65" spans="2:16" ht="45" customHeight="1" x14ac:dyDescent="0.25">
      <c r="B65" s="317">
        <v>100574</v>
      </c>
      <c r="C65" s="213" t="s">
        <v>13744</v>
      </c>
      <c r="D65" s="618" t="str">
        <f>IF(C65="IOPES",VLOOKUP(B65,'IOPES_10-21'!$A$12:$G$1259,3,FALSE),IF(C65="SINAPI",VLOOKUP(B65,'SINAPI 01-22 ES - NÃO DESONER.'!$G$6:$L$6678,2,FALSE),IF(C65="SIURB",VLOOKUP(B65,'SIURB JAN-2020 NÃO DESONER.'!$A$2:$D$757,2,FALSE),IF(C65="SICRO",VLOOKUP(B65,Tabela4[],2,FALSE),IF(C65="CPOS",VLOOKUP(B65,'CPOS-178'!$A$7:$F$4097,2,FALSE),IF(C65="PRÓPRIA",VLOOKUP(B65,Tabela42[],2,FALSE),"ERRO"))))))</f>
        <v>ESPALHAMENTO DE MATERIAL COM TRATOR DE ESTEIRAS. AF_11/2019</v>
      </c>
      <c r="E65" s="619"/>
      <c r="F65" s="619"/>
      <c r="G65" s="619"/>
      <c r="H65" s="619"/>
      <c r="I65" s="619"/>
      <c r="J65" s="619"/>
      <c r="K65" s="214" t="str">
        <f>IF(C65="IOPES",VLOOKUP(B65,'IOPES_10-21'!$A$12:$G$1259,4,FALSE),IF(C65="SINAPI",VLOOKUP(B65,'SINAPI 01-22 ES - NÃO DESONER.'!$G$6:$L$6678,3,FALSE),IF(C65="SIURB",VLOOKUP(B65,'SIURB JAN-2020 NÃO DESONER.'!$A$2:$D$757,3,FALSE),IF(C65="SICRO",VLOOKUP(B65,Tabela4[],3,FALSE),IF(C65="CPOS",VLOOKUP(B65,'CPOS-178'!$A$7:$F$4097,3,FALSE),IF(C65="PRÓPRIA",VLOOKUP(B65,Tabela42[],3,FALSE),"ERRO"))))))</f>
        <v>M3</v>
      </c>
      <c r="L65" s="212">
        <f>+'MEMORIA DE CALCULO'!W324</f>
        <v>1479.7729999999999</v>
      </c>
      <c r="M65" s="574" t="str">
        <f>IF(C65="IOPES",VLOOKUP(B65,'IOPES_10-21'!$A$12:$G$1259,7,FALSE),IF(C65="SINAPI",VLOOKUP(B65,'SINAPI 01-22 ES - DESONER.'!$G$6:$L$7206,5,FALSE),IF(C65="SIURB",VLOOKUP(B65,'SIURB JAN-2020 DESONER.'!$A$2:$D$757,4,FALSE),IF(C65="SICRO",VLOOKUP(B65,Tabela4[],4,FALSE),IF(C65="CPOS",VLOOKUP(B65,'CPOS-178'!$A$7:$F$4097,6,FALSE),IF(C65="PRÓPRIA",VLOOKUP(B65,Tabela42[],5,FALSE),"ERRO"))))))</f>
        <v>1,19</v>
      </c>
      <c r="N65" s="319">
        <f>'BDI '!$M$33</f>
        <v>0.29277177006260691</v>
      </c>
      <c r="O65" s="216">
        <f t="shared" si="0"/>
        <v>1.5383984063745022</v>
      </c>
      <c r="P65" s="218">
        <f t="shared" si="1"/>
        <v>2276.4804249960162</v>
      </c>
    </row>
    <row r="66" spans="2:16" ht="60" customHeight="1" x14ac:dyDescent="0.25">
      <c r="B66" s="317" t="s">
        <v>21844</v>
      </c>
      <c r="C66" s="213" t="s">
        <v>17861</v>
      </c>
      <c r="D66" s="618" t="str">
        <f>IF(C66="IOPES",VLOOKUP(B66,'IOPES_10-21'!$A$12:$G$1259,3,FALSE),IF(C66="SINAPI",VLOOKUP(B66,'SINAPI 01-22 ES - NÃO DESONER.'!$G$6:$L$6678,2,FALSE),IF(C66="SIURB",VLOOKUP(B66,'SIURB JAN-2020 NÃO DESONER.'!$A$2:$D$757,2,FALSE),IF(C66="SICRO",VLOOKUP(B66,Tabela4[],2,FALSE),IF(C66="CPOS",VLOOKUP(B66,'CPOS-178'!$A$7:$F$4097,2,FALSE),IF(C66="PRÓPRIA",VLOOKUP(B66,Tabela42[],2,FALSE),"ERRO"))))))</f>
        <v>CBUQ (CAMADA PRONTA-FAIXA "C") , INCLUSIVE FORNECIMENTO DO CAP, INCLUSIVE TRANSPORTE DE TODOS OS MATERIAIS (TRAÇO PADRÃO AREIA E BRITA)</v>
      </c>
      <c r="E66" s="619"/>
      <c r="F66" s="619"/>
      <c r="G66" s="619"/>
      <c r="H66" s="619"/>
      <c r="I66" s="619"/>
      <c r="J66" s="619"/>
      <c r="K66" s="214" t="str">
        <f>IF(C66="IOPES",VLOOKUP(B66,'IOPES_10-21'!$A$12:$G$1259,4,FALSE),IF(C66="SINAPI",VLOOKUP(B66,'SINAPI 01-22 ES - NÃO DESONER.'!$G$6:$L$6678,3,FALSE),IF(C66="SIURB",VLOOKUP(B66,'SIURB JAN-2020 NÃO DESONER.'!$A$2:$D$757,3,FALSE),IF(C66="SICRO",VLOOKUP(B66,Tabela4[],3,FALSE),IF(C66="CPOS",VLOOKUP(B66,'CPOS-178'!$A$7:$F$4097,3,FALSE),IF(C66="PRÓPRIA",VLOOKUP(B66,Tabela42[],3,FALSE),"ERRO"))))))</f>
        <v>t</v>
      </c>
      <c r="L66" s="212">
        <f>+'MEMORIA DE CALCULO'!W327</f>
        <v>410.995</v>
      </c>
      <c r="M66" s="574">
        <f>IF(C66="IOPES",VLOOKUP(B66,'IOPES_10-21'!$A$12:$G$1259,7,FALSE),IF(C66="SINAPI",VLOOKUP(B66,'SINAPI 01-22 ES - DESONER.'!$G$6:$L$7206,5,FALSE),IF(C66="SIURB",VLOOKUP(B66,'SIURB JAN-2020 DESONER.'!$A$2:$D$757,4,FALSE),IF(C66="SICRO",VLOOKUP(B66,Tabela4[],4,FALSE),IF(C66="CPOS",VLOOKUP(B66,'CPOS-178'!$A$7:$F$4097,6,FALSE),IF(C66="PRÓPRIA",VLOOKUP(B66,Tabela42[],5,FALSE),"ERRO"))))))</f>
        <v>378.26187797777777</v>
      </c>
      <c r="N66" s="319">
        <f>'BDI '!$M$33</f>
        <v>0.29277177006260691</v>
      </c>
      <c r="O66" s="216">
        <f t="shared" si="0"/>
        <v>489.00627754053761</v>
      </c>
      <c r="P66" s="218">
        <f t="shared" si="1"/>
        <v>200979.13503777326</v>
      </c>
    </row>
    <row r="67" spans="2:16" ht="45" customHeight="1" x14ac:dyDescent="0.25">
      <c r="B67" s="317">
        <v>4011353</v>
      </c>
      <c r="C67" s="213" t="s">
        <v>13745</v>
      </c>
      <c r="D67" s="618" t="str">
        <f>IF(C67="IOPES",VLOOKUP(B67,'IOPES_10-21'!$A$12:$G$1259,3,FALSE),IF(C67="SINAPI",VLOOKUP(B67,'SINAPI 01-22 ES - NÃO DESONER.'!$G$6:$L$6678,2,FALSE),IF(C67="SIURB",VLOOKUP(B67,'SIURB JAN-2020 NÃO DESONER.'!$A$2:$D$757,2,FALSE),IF(C67="SICRO",VLOOKUP(B67,Tabela4[],2,FALSE),IF(C67="CPOS",VLOOKUP(B67,'CPOS-178'!$A$7:$F$4097,2,FALSE),IF(C67="PRÓPRIA",VLOOKUP(B67,Tabela42[],2,FALSE),"ERRO"))))))</f>
        <v>PINTURA DE LIGAÇÃO</v>
      </c>
      <c r="E67" s="619"/>
      <c r="F67" s="619"/>
      <c r="G67" s="619"/>
      <c r="H67" s="619"/>
      <c r="I67" s="619"/>
      <c r="J67" s="619"/>
      <c r="K67" s="214" t="str">
        <f>IF(C67="IOPES",VLOOKUP(B67,'IOPES_10-21'!$A$12:$G$1259,4,FALSE),IF(C67="SINAPI",VLOOKUP(B67,'SINAPI 01-22 ES - NÃO DESONER.'!$G$6:$L$6678,3,FALSE),IF(C67="SIURB",VLOOKUP(B67,'SIURB JAN-2020 NÃO DESONER.'!$A$2:$D$757,3,FALSE),IF(C67="SICRO",VLOOKUP(B67,Tabela4[],3,FALSE),IF(C67="CPOS",VLOOKUP(B67,'CPOS-178'!$A$7:$F$4097,3,FALSE),IF(C67="PRÓPRIA",VLOOKUP(B67,Tabela42[],3,FALSE),"ERRO"))))))</f>
        <v>m²</v>
      </c>
      <c r="L67" s="212">
        <f>+'MEMORIA DE CALCULO'!W330</f>
        <v>16439.8</v>
      </c>
      <c r="M67" s="574">
        <f>IF(C67="IOPES",VLOOKUP(B67,'IOPES_10-21'!$A$12:$G$1259,7,FALSE),IF(C67="SINAPI",VLOOKUP(B67,'SINAPI 01-22 ES - DESONER.'!$G$6:$L$7206,5,FALSE),IF(C67="SIURB",VLOOKUP(B67,'SIURB JAN-2020 DESONER.'!$A$2:$D$757,4,FALSE),IF(C67="SICRO",VLOOKUP(B67,Tabela4[],4,FALSE),IF(C67="CPOS",VLOOKUP(B67,'CPOS-178'!$A$7:$F$4097,6,FALSE),IF(C67="PRÓPRIA",VLOOKUP(B67,Tabela42[],5,FALSE),"ERRO"))))))</f>
        <v>0.24</v>
      </c>
      <c r="N67" s="319">
        <f>'BDI '!$M$33</f>
        <v>0.29277177006260691</v>
      </c>
      <c r="O67" s="216">
        <f t="shared" si="0"/>
        <v>0.31026522481502566</v>
      </c>
      <c r="P67" s="218">
        <f t="shared" si="1"/>
        <v>5100.6982429140589</v>
      </c>
    </row>
    <row r="68" spans="2:16" ht="60" customHeight="1" x14ac:dyDescent="0.25">
      <c r="B68" s="317">
        <v>4011276</v>
      </c>
      <c r="C68" s="213" t="s">
        <v>13745</v>
      </c>
      <c r="D68" s="618" t="str">
        <f>IF(C68="IOPES",VLOOKUP(B68,'IOPES_10-21'!$A$12:$G$1259,3,FALSE),IF(C68="SINAPI",VLOOKUP(B68,'SINAPI 01-22 ES - NÃO DESONER.'!$G$6:$L$6678,2,FALSE),IF(C68="SIURB",VLOOKUP(B68,'SIURB JAN-2020 NÃO DESONER.'!$A$2:$D$757,2,FALSE),IF(C68="SICRO",VLOOKUP(B68,Tabela4[],2,FALSE),IF(C68="CPOS",VLOOKUP(B68,'CPOS-178'!$A$7:$F$4097,2,FALSE),IF(C68="PRÓPRIA",VLOOKUP(B68,Tabela42[],2,FALSE),"ERRO"))))))</f>
        <v>BASE OU SUB-BASE DE BRITA GRADUADA COM BRITA COMERCIAL</v>
      </c>
      <c r="E68" s="619"/>
      <c r="F68" s="619"/>
      <c r="G68" s="619"/>
      <c r="H68" s="619"/>
      <c r="I68" s="619"/>
      <c r="J68" s="619"/>
      <c r="K68" s="214" t="str">
        <f>IF(C68="IOPES",VLOOKUP(B68,'IOPES_10-21'!$A$12:$G$1259,4,FALSE),IF(C68="SINAPI",VLOOKUP(B68,'SINAPI 01-22 ES - NÃO DESONER.'!$G$6:$L$6678,3,FALSE),IF(C68="SIURB",VLOOKUP(B68,'SIURB JAN-2020 NÃO DESONER.'!$A$2:$D$757,3,FALSE),IF(C68="SICRO",VLOOKUP(B68,Tabela4[],3,FALSE),IF(C68="CPOS",VLOOKUP(B68,'CPOS-178'!$A$7:$F$4097,3,FALSE),IF(C68="PRÓPRIA",VLOOKUP(B68,Tabela42[],3,FALSE),"ERRO"))))))</f>
        <v>m³</v>
      </c>
      <c r="L68" s="212">
        <f>+'MEMORIA DE CALCULO'!W333</f>
        <v>1643.98</v>
      </c>
      <c r="M68" s="574">
        <f>IF(C68="IOPES",VLOOKUP(B68,'IOPES_10-21'!$A$12:$G$1259,7,FALSE),IF(C68="SINAPI",VLOOKUP(B68,'SINAPI 01-22 ES - DESONER.'!$G$6:$L$7206,5,FALSE),IF(C68="SIURB",VLOOKUP(B68,'SIURB JAN-2020 DESONER.'!$A$2:$D$757,4,FALSE),IF(C68="SICRO",VLOOKUP(B68,Tabela4[],4,FALSE),IF(C68="CPOS",VLOOKUP(B68,'CPOS-178'!$A$7:$F$4097,6,FALSE),IF(C68="PRÓPRIA",VLOOKUP(B68,Tabela42[],5,FALSE),"ERRO"))))))</f>
        <v>140.84</v>
      </c>
      <c r="N68" s="319">
        <f>'BDI '!$M$33</f>
        <v>0.29277177006260691</v>
      </c>
      <c r="O68" s="216">
        <f t="shared" si="0"/>
        <v>182.07397609561755</v>
      </c>
      <c r="P68" s="218">
        <f t="shared" si="1"/>
        <v>299325.97522167338</v>
      </c>
    </row>
    <row r="69" spans="2:16" ht="45" customHeight="1" x14ac:dyDescent="0.25">
      <c r="B69" s="317">
        <v>4011279</v>
      </c>
      <c r="C69" s="213" t="s">
        <v>13745</v>
      </c>
      <c r="D69" s="618" t="str">
        <f>IF(C69="IOPES",VLOOKUP(B69,'IOPES_10-21'!$A$12:$G$1259,3,FALSE),IF(C69="SINAPI",VLOOKUP(B69,'SINAPI 01-22 ES - NÃO DESONER.'!$G$6:$L$6678,2,FALSE),IF(C69="SIURB",VLOOKUP(B69,'SIURB JAN-2020 NÃO DESONER.'!$A$2:$D$757,2,FALSE),IF(C69="SICRO",VLOOKUP(B69,Tabela4[],2,FALSE),IF(C69="CPOS",VLOOKUP(B69,'CPOS-178'!$A$7:$F$4097,2,FALSE),IF(C69="PRÓPRIA",VLOOKUP(B69,Tabela42[],2,FALSE),"ERRO"))))))</f>
        <v>BASE OU SUB-BASE DE MACADAME SECO COM BRITA COMERCIAL</v>
      </c>
      <c r="E69" s="619"/>
      <c r="F69" s="619"/>
      <c r="G69" s="619"/>
      <c r="H69" s="619"/>
      <c r="I69" s="619"/>
      <c r="J69" s="619"/>
      <c r="K69" s="214" t="str">
        <f>IF(C69="IOPES",VLOOKUP(B69,'IOPES_10-21'!$A$12:$G$1259,4,FALSE),IF(C69="SINAPI",VLOOKUP(B69,'SINAPI 01-22 ES - NÃO DESONER.'!$G$6:$L$6678,3,FALSE),IF(C69="SIURB",VLOOKUP(B69,'SIURB JAN-2020 NÃO DESONER.'!$A$2:$D$757,3,FALSE),IF(C69="SICRO",VLOOKUP(B69,Tabela4[],3,FALSE),IF(C69="CPOS",VLOOKUP(B69,'CPOS-178'!$A$7:$F$4097,3,FALSE),IF(C69="PRÓPRIA",VLOOKUP(B69,Tabela42[],3,FALSE),"ERRO"))))))</f>
        <v>m³</v>
      </c>
      <c r="L69" s="212">
        <f>+'MEMORIA DE CALCULO'!W336</f>
        <v>1643.98</v>
      </c>
      <c r="M69" s="574">
        <f>IF(C69="IOPES",VLOOKUP(B69,'IOPES_10-21'!$A$12:$G$1259,7,FALSE),IF(C69="SINAPI",VLOOKUP(B69,'SINAPI 01-22 ES - DESONER.'!$G$6:$L$7206,5,FALSE),IF(C69="SIURB",VLOOKUP(B69,'SIURB JAN-2020 DESONER.'!$A$2:$D$757,4,FALSE),IF(C69="SICRO",VLOOKUP(B69,Tabela4[],4,FALSE),IF(C69="CPOS",VLOOKUP(B69,'CPOS-178'!$A$7:$F$4097,6,FALSE),IF(C69="PRÓPRIA",VLOOKUP(B69,Tabela42[],5,FALSE),"ERRO"))))))</f>
        <v>112.6</v>
      </c>
      <c r="N69" s="319">
        <f>'BDI '!$M$33</f>
        <v>0.29277177006260691</v>
      </c>
      <c r="O69" s="216">
        <f t="shared" si="0"/>
        <v>145.56610130904954</v>
      </c>
      <c r="P69" s="218">
        <f t="shared" si="1"/>
        <v>239307.75923005128</v>
      </c>
    </row>
    <row r="70" spans="2:16" ht="60" customHeight="1" x14ac:dyDescent="0.25">
      <c r="B70" s="317">
        <v>93590</v>
      </c>
      <c r="C70" s="213" t="s">
        <v>13744</v>
      </c>
      <c r="D70" s="618" t="str">
        <f>IF(C70="IOPES",VLOOKUP(B70,'IOPES_10-21'!$A$12:$G$1259,3,FALSE),IF(C70="SINAPI",VLOOKUP(B70,'SINAPI 01-22 ES - NÃO DESONER.'!$G$6:$L$6678,2,FALSE),IF(C70="SIURB",VLOOKUP(B70,'SIURB JAN-2020 NÃO DESONER.'!$A$2:$D$757,2,FALSE),IF(C70="SICRO",VLOOKUP(B70,Tabela4[],2,FALSE),IF(C70="CPOS",VLOOKUP(B70,'CPOS-178'!$A$7:$F$4097,2,FALSE),IF(C70="PRÓPRIA",VLOOKUP(B70,Tabela42[],2,FALSE),"ERRO"))))))</f>
        <v>TRANSPORTE COM CAMINHÃO BASCULANTE DE 10 M³, EM VIA URBANA PAVIMENTADA, ADICIONAL PARA DMT EXCEDENTE A 30 KM (UNIDADE: M3XKM). AF_07/2020</v>
      </c>
      <c r="E70" s="619"/>
      <c r="F70" s="619"/>
      <c r="G70" s="619"/>
      <c r="H70" s="619"/>
      <c r="I70" s="619"/>
      <c r="J70" s="619"/>
      <c r="K70" s="214" t="str">
        <f>IF(C70="IOPES",VLOOKUP(B70,'IOPES_10-21'!$A$12:$G$1259,4,FALSE),IF(C70="SINAPI",VLOOKUP(B70,'SINAPI 01-22 ES - NÃO DESONER.'!$G$6:$L$6678,3,FALSE),IF(C70="SIURB",VLOOKUP(B70,'SIURB JAN-2020 NÃO DESONER.'!$A$2:$D$757,3,FALSE),IF(C70="SICRO",VLOOKUP(B70,Tabela4[],3,FALSE),IF(C70="CPOS",VLOOKUP(B70,'CPOS-178'!$A$7:$F$4097,3,FALSE),IF(C70="PRÓPRIA",VLOOKUP(B70,Tabela42[],3,FALSE),"ERRO"))))))</f>
        <v>M3XKM</v>
      </c>
      <c r="L70" s="212">
        <f>+'MEMORIA DE CALCULO'!W339</f>
        <v>6575.92</v>
      </c>
      <c r="M70" s="574" t="str">
        <f>IF(C70="IOPES",VLOOKUP(B70,'IOPES_10-21'!$A$12:$G$1259,7,FALSE),IF(C70="SINAPI",VLOOKUP(B70,'SINAPI 01-22 ES - DESONER.'!$G$6:$L$7206,5,FALSE),IF(C70="SIURB",VLOOKUP(B70,'SIURB JAN-2020 DESONER.'!$A$2:$D$757,4,FALSE),IF(C70="SICRO",VLOOKUP(B70,Tabela4[],4,FALSE),IF(C70="CPOS",VLOOKUP(B70,'CPOS-178'!$A$7:$F$4097,6,FALSE),IF(C70="PRÓPRIA",VLOOKUP(B70,Tabela42[],5,FALSE),"ERRO"))))))</f>
        <v>0,66</v>
      </c>
      <c r="N70" s="319">
        <f>'BDI '!$M$33</f>
        <v>0.29277177006260691</v>
      </c>
      <c r="O70" s="216">
        <f t="shared" si="0"/>
        <v>0.85322936824132056</v>
      </c>
      <c r="P70" s="218">
        <f t="shared" si="1"/>
        <v>5610.7680672054648</v>
      </c>
    </row>
    <row r="71" spans="2:16" ht="20.100000000000001" customHeight="1" x14ac:dyDescent="0.25">
      <c r="B71" s="634" t="s">
        <v>20329</v>
      </c>
      <c r="C71" s="617"/>
      <c r="D71" s="617"/>
      <c r="E71" s="617"/>
      <c r="F71" s="617"/>
      <c r="G71" s="617"/>
      <c r="H71" s="617"/>
      <c r="I71" s="617"/>
      <c r="J71" s="617"/>
      <c r="K71" s="617"/>
      <c r="L71" s="617"/>
      <c r="M71" s="617"/>
      <c r="N71" s="617"/>
      <c r="O71" s="617"/>
      <c r="P71" s="320">
        <f>SUM(P72:P84)</f>
        <v>162117.09630506544</v>
      </c>
    </row>
    <row r="72" spans="2:16" ht="90" customHeight="1" x14ac:dyDescent="0.25">
      <c r="B72" s="317" t="s">
        <v>18169</v>
      </c>
      <c r="C72" s="213" t="s">
        <v>17850</v>
      </c>
      <c r="D72" s="618" t="str">
        <f>IF(C72="IOPES",VLOOKUP(B72,'IOPES_10-21'!$A$12:$G$1259,3,FALSE),IF(C72="SINAPI",VLOOKUP(B72,'SINAPI 01-22 ES - NÃO DESONER.'!$G$6:$L$6678,2,FALSE),IF(C72="SIURB",VLOOKUP(B72,'SIURB JAN-2020 NÃO DESONER.'!$A$2:$D$757,2,FALSE),IF(C72="SICRO",VLOOKUP(B72,Tabela4[],2,FALSE),IF(C72="CPOS",VLOOKUP(B72,'CPOS-178'!$A$7:$F$4097,2,FALSE),IF(C72="PRÓPRIA",VLOOKUP(B72,Tabela42[],2,FALSE),"ERRO"))))))</f>
        <v>Rede de água com padrão de entrada d'água diâm. 3/4", conf. espec. CESAN, incl. tubos e conexões para alimentação, distribuição, extravasor e limpeza, cons. o padrão a 25m, conf. projeto (1 utilização)</v>
      </c>
      <c r="E72" s="619"/>
      <c r="F72" s="619"/>
      <c r="G72" s="619"/>
      <c r="H72" s="619"/>
      <c r="I72" s="619"/>
      <c r="J72" s="619"/>
      <c r="K72" s="214" t="str">
        <f>IF(C72="IOPES",VLOOKUP(B72,'IOPES_10-21'!$A$12:$G$1259,4,FALSE),IF(C72="SINAPI",VLOOKUP(B72,'SINAPI 01-22 ES - NÃO DESONER.'!$G$6:$L$6678,3,FALSE),IF(C72="SIURB",VLOOKUP(B72,'SIURB JAN-2020 NÃO DESONER.'!$A$2:$D$757,3,FALSE),IF(C72="SICRO",VLOOKUP(B72,Tabela4[],3,FALSE),IF(C72="CPOS",VLOOKUP(B72,'CPOS-178'!$A$7:$F$4097,3,FALSE),IF(C72="PRÓPRIA",VLOOKUP(B72,Tabela42[],3,FALSE),"ERRO"))))))</f>
        <v>m</v>
      </c>
      <c r="L72" s="212">
        <f>+'MEMORIA DE CALCULO'!W343</f>
        <v>45</v>
      </c>
      <c r="M72" s="574">
        <f>IF(C72="IOPES",VLOOKUP(B72,'IOPES_10-21'!$A$12:$G$1259,7,FALSE),IF(C72="SINAPI",VLOOKUP(B72,'SINAPI 01-22 ES - DESONER.'!$G$6:$L$7206,5,FALSE),IF(C72="SIURB",VLOOKUP(B72,'SIURB JAN-2020 DESONER.'!$A$2:$D$757,4,FALSE),IF(C72="SICRO",VLOOKUP(B72,Tabela4[],4,FALSE),IF(C72="CPOS",VLOOKUP(B72,'CPOS-178'!$A$7:$F$4097,6,FALSE),IF(C72="PRÓPRIA",VLOOKUP(B72,Tabela42[],5,FALSE),"ERRO"))))))</f>
        <v>47.52</v>
      </c>
      <c r="N72" s="319">
        <f>'BDI '!$M$33</f>
        <v>0.29277177006260691</v>
      </c>
      <c r="O72" s="216">
        <f t="shared" ref="O72:O84" si="2">+M72*(1+N72)</f>
        <v>61.432514513375082</v>
      </c>
      <c r="P72" s="218">
        <f t="shared" ref="P72:P84" si="3">+L72*O72</f>
        <v>2764.4631531018786</v>
      </c>
    </row>
    <row r="73" spans="2:16" ht="75" customHeight="1" x14ac:dyDescent="0.25">
      <c r="B73" s="317" t="s">
        <v>18173</v>
      </c>
      <c r="C73" s="213" t="s">
        <v>17850</v>
      </c>
      <c r="D73" s="618" t="str">
        <f>IF(C73="IOPES",VLOOKUP(B73,'IOPES_10-21'!$A$12:$G$1259,3,FALSE),IF(C73="SINAPI",VLOOKUP(B73,'SINAPI 01-22 ES - NÃO DESONER.'!$G$6:$L$6678,2,FALSE),IF(C73="SIURB",VLOOKUP(B73,'SIURB JAN-2020 NÃO DESONER.'!$A$2:$D$757,2,FALSE),IF(C73="SICRO",VLOOKUP(B73,Tabela4[],2,FALSE),IF(C73="CPOS",VLOOKUP(B73,'CPOS-178'!$A$7:$F$4097,2,FALSE),IF(C73="PRÓPRIA",VLOOKUP(B73,Tabela42[],2,FALSE),"ERRO"))))))</f>
        <v>Rede de esgoto, contendo fossa e filtro, inclusive tubos e conexões de ligação entre caixas, considerando distância de 25m, conforme projeto (1 utilização)</v>
      </c>
      <c r="E73" s="619"/>
      <c r="F73" s="619"/>
      <c r="G73" s="619"/>
      <c r="H73" s="619"/>
      <c r="I73" s="619"/>
      <c r="J73" s="619"/>
      <c r="K73" s="214" t="str">
        <f>IF(C73="IOPES",VLOOKUP(B73,'IOPES_10-21'!$A$12:$G$1259,4,FALSE),IF(C73="SINAPI",VLOOKUP(B73,'SINAPI 01-22 ES - NÃO DESONER.'!$G$6:$L$6678,3,FALSE),IF(C73="SIURB",VLOOKUP(B73,'SIURB JAN-2020 NÃO DESONER.'!$A$2:$D$757,3,FALSE),IF(C73="SICRO",VLOOKUP(B73,Tabela4[],3,FALSE),IF(C73="CPOS",VLOOKUP(B73,'CPOS-178'!$A$7:$F$4097,3,FALSE),IF(C73="PRÓPRIA",VLOOKUP(B73,Tabela42[],3,FALSE),"ERRO"))))))</f>
        <v>m</v>
      </c>
      <c r="L73" s="212">
        <f>+'MEMORIA DE CALCULO'!W346</f>
        <v>45</v>
      </c>
      <c r="M73" s="574">
        <f>IF(C73="IOPES",VLOOKUP(B73,'IOPES_10-21'!$A$12:$G$1259,7,FALSE),IF(C73="SINAPI",VLOOKUP(B73,'SINAPI 01-22 ES - DESONER.'!$G$6:$L$7206,5,FALSE),IF(C73="SIURB",VLOOKUP(B73,'SIURB JAN-2020 DESONER.'!$A$2:$D$757,4,FALSE),IF(C73="SICRO",VLOOKUP(B73,Tabela4[],4,FALSE),IF(C73="CPOS",VLOOKUP(B73,'CPOS-178'!$A$7:$F$4097,6,FALSE),IF(C73="PRÓPRIA",VLOOKUP(B73,Tabela42[],5,FALSE),"ERRO"))))))</f>
        <v>348.55</v>
      </c>
      <c r="N73" s="319">
        <f>'BDI '!$M$33</f>
        <v>0.29277177006260691</v>
      </c>
      <c r="O73" s="216">
        <f t="shared" si="2"/>
        <v>450.59560045532163</v>
      </c>
      <c r="P73" s="218">
        <f t="shared" si="3"/>
        <v>20276.802020489475</v>
      </c>
    </row>
    <row r="74" spans="2:16" ht="90" customHeight="1" x14ac:dyDescent="0.25">
      <c r="B74" s="317" t="s">
        <v>18171</v>
      </c>
      <c r="C74" s="213" t="s">
        <v>17850</v>
      </c>
      <c r="D74" s="618" t="str">
        <f>IF(C74="IOPES",VLOOKUP(B74,'IOPES_10-21'!$A$12:$G$1259,3,FALSE),IF(C74="SINAPI",VLOOKUP(B74,'SINAPI 01-22 ES - NÃO DESONER.'!$G$6:$L$6678,2,FALSE),IF(C74="SIURB",VLOOKUP(B74,'SIURB JAN-2020 NÃO DESONER.'!$A$2:$D$757,2,FALSE),IF(C74="SICRO",VLOOKUP(B74,Tabela4[],2,FALSE),IF(C74="CPOS",VLOOKUP(B74,'CPOS-178'!$A$7:$F$4097,2,FALSE),IF(C74="PRÓPRIA",VLOOKUP(B74,Tabela42[],2,FALSE),"ERRO"))))))</f>
        <v>Rede de luz, incl. padrão entrada de energia trifás., cabo de ligação até barracões, quadro de distrib., disj. e chave de força (quando necessário), cons. 20m entre padrão entrada e QDG, conf. projeto (1 utilização)</v>
      </c>
      <c r="E74" s="619"/>
      <c r="F74" s="619"/>
      <c r="G74" s="619"/>
      <c r="H74" s="619"/>
      <c r="I74" s="619"/>
      <c r="J74" s="619"/>
      <c r="K74" s="214" t="str">
        <f>IF(C74="IOPES",VLOOKUP(B74,'IOPES_10-21'!$A$12:$G$1259,4,FALSE),IF(C74="SINAPI",VLOOKUP(B74,'SINAPI 01-22 ES - NÃO DESONER.'!$G$6:$L$6678,3,FALSE),IF(C74="SIURB",VLOOKUP(B74,'SIURB JAN-2020 NÃO DESONER.'!$A$2:$D$757,3,FALSE),IF(C74="SICRO",VLOOKUP(B74,Tabela4[],3,FALSE),IF(C74="CPOS",VLOOKUP(B74,'CPOS-178'!$A$7:$F$4097,3,FALSE),IF(C74="PRÓPRIA",VLOOKUP(B74,Tabela42[],3,FALSE),"ERRO"))))))</f>
        <v>m</v>
      </c>
      <c r="L74" s="212">
        <f>+'MEMORIA DE CALCULO'!W349</f>
        <v>35</v>
      </c>
      <c r="M74" s="574">
        <f>IF(C74="IOPES",VLOOKUP(B74,'IOPES_10-21'!$A$12:$G$1259,7,FALSE),IF(C74="SINAPI",VLOOKUP(B74,'SINAPI 01-22 ES - DESONER.'!$G$6:$L$7206,5,FALSE),IF(C74="SIURB",VLOOKUP(B74,'SIURB JAN-2020 DESONER.'!$A$2:$D$757,4,FALSE),IF(C74="SICRO",VLOOKUP(B74,Tabela4[],4,FALSE),IF(C74="CPOS",VLOOKUP(B74,'CPOS-178'!$A$7:$F$4097,6,FALSE),IF(C74="PRÓPRIA",VLOOKUP(B74,Tabela42[],5,FALSE),"ERRO"))))))</f>
        <v>649.52</v>
      </c>
      <c r="N74" s="319">
        <f>'BDI '!$M$33</f>
        <v>0.29277177006260691</v>
      </c>
      <c r="O74" s="216">
        <f t="shared" si="2"/>
        <v>839.68112009106437</v>
      </c>
      <c r="P74" s="218">
        <f t="shared" si="3"/>
        <v>29388.839203187254</v>
      </c>
    </row>
    <row r="75" spans="2:16" ht="60" customHeight="1" x14ac:dyDescent="0.25">
      <c r="B75" s="317" t="s">
        <v>18167</v>
      </c>
      <c r="C75" s="213" t="s">
        <v>17850</v>
      </c>
      <c r="D75" s="618" t="str">
        <f>IF(C75="IOPES",VLOOKUP(B75,'IOPES_10-21'!$A$12:$G$1259,3,FALSE),IF(C75="SINAPI",VLOOKUP(B75,'SINAPI 01-22 ES - NÃO DESONER.'!$G$6:$L$6678,2,FALSE),IF(C75="SIURB",VLOOKUP(B75,'SIURB JAN-2020 NÃO DESONER.'!$A$2:$D$757,2,FALSE),IF(C75="SICRO",VLOOKUP(B75,Tabela4[],2,FALSE),IF(C75="CPOS",VLOOKUP(B75,'CPOS-178'!$A$7:$F$4097,2,FALSE),IF(C75="PRÓPRIA",VLOOKUP(B75,Tabela42[],2,FALSE),"ERRO"))))))</f>
        <v>Reservatório de poliestileno de 1000 L, incl. suporte em madeira de 7x12cm e 8x7cm, elevado de 4m, conf. projeto (1 utilização)</v>
      </c>
      <c r="E75" s="619"/>
      <c r="F75" s="619"/>
      <c r="G75" s="619"/>
      <c r="H75" s="619"/>
      <c r="I75" s="619"/>
      <c r="J75" s="619"/>
      <c r="K75" s="214" t="str">
        <f>IF(C75="IOPES",VLOOKUP(B75,'IOPES_10-21'!$A$12:$G$1259,4,FALSE),IF(C75="SINAPI",VLOOKUP(B75,'SINAPI 01-22 ES - NÃO DESONER.'!$G$6:$L$6678,3,FALSE),IF(C75="SIURB",VLOOKUP(B75,'SIURB JAN-2020 NÃO DESONER.'!$A$2:$D$757,3,FALSE),IF(C75="SICRO",VLOOKUP(B75,Tabela4[],3,FALSE),IF(C75="CPOS",VLOOKUP(B75,'CPOS-178'!$A$7:$F$4097,3,FALSE),IF(C75="PRÓPRIA",VLOOKUP(B75,Tabela42[],3,FALSE),"ERRO"))))))</f>
        <v>und</v>
      </c>
      <c r="L75" s="212">
        <f>+'MEMORIA DE CALCULO'!W352</f>
        <v>2</v>
      </c>
      <c r="M75" s="574">
        <f>IF(C75="IOPES",VLOOKUP(B75,'IOPES_10-21'!$A$12:$G$1259,7,FALSE),IF(C75="SINAPI",VLOOKUP(B75,'SINAPI 01-22 ES - DESONER.'!$G$6:$L$7206,5,FALSE),IF(C75="SIURB",VLOOKUP(B75,'SIURB JAN-2020 DESONER.'!$A$2:$D$757,4,FALSE),IF(C75="SICRO",VLOOKUP(B75,Tabela4[],4,FALSE),IF(C75="CPOS",VLOOKUP(B75,'CPOS-178'!$A$7:$F$4097,6,FALSE),IF(C75="PRÓPRIA",VLOOKUP(B75,Tabela42[],5,FALSE),"ERRO"))))))</f>
        <v>3172.72</v>
      </c>
      <c r="N75" s="319">
        <f>'BDI '!$M$33</f>
        <v>0.29277177006260691</v>
      </c>
      <c r="O75" s="216">
        <f t="shared" si="2"/>
        <v>4101.6028503130337</v>
      </c>
      <c r="P75" s="218">
        <f t="shared" si="3"/>
        <v>8203.2057006260675</v>
      </c>
    </row>
    <row r="76" spans="2:16" ht="90" customHeight="1" x14ac:dyDescent="0.25">
      <c r="B76" s="317" t="s">
        <v>18132</v>
      </c>
      <c r="C76" s="213" t="s">
        <v>17850</v>
      </c>
      <c r="D76" s="618" t="str">
        <f>IF(C76="IOPES",VLOOKUP(B76,'IOPES_10-21'!$A$12:$G$1259,3,FALSE),IF(C76="SINAPI",VLOOKUP(B76,'SINAPI 01-22 ES - NÃO DESONER.'!$G$6:$L$6678,2,FALSE),IF(C76="SIURB",VLOOKUP(B76,'SIURB JAN-2020 NÃO DESONER.'!$A$2:$D$757,2,FALSE),IF(C76="SICRO",VLOOKUP(B76,Tabela4[],2,FALSE),IF(C76="CPOS",VLOOKUP(B76,'CPOS-178'!$A$7:$F$4097,2,FALSE),IF(C76="PRÓPRIA",VLOOKUP(B76,Tabela42[],2,FALSE),"ERRO"))))))</f>
        <v>Tapume Telha Metálica Ondulada em aço galvalume 0,50mm Branca h=2,20m, incl. montagem estr. mad. 8"x8", c/adesivo "DER-ES" 60x60cm a cada 10m, incl. faixas pint. esmalte sint. cores azul c/ h=30cm e rosa c/ h=10cm (Reaproveitamento 2x)</v>
      </c>
      <c r="E76" s="619"/>
      <c r="F76" s="619"/>
      <c r="G76" s="619"/>
      <c r="H76" s="619"/>
      <c r="I76" s="619"/>
      <c r="J76" s="619"/>
      <c r="K76" s="214" t="str">
        <f>IF(C76="IOPES",VLOOKUP(B76,'IOPES_10-21'!$A$12:$G$1259,4,FALSE),IF(C76="SINAPI",VLOOKUP(B76,'SINAPI 01-22 ES - NÃO DESONER.'!$G$6:$L$6678,3,FALSE),IF(C76="SIURB",VLOOKUP(B76,'SIURB JAN-2020 NÃO DESONER.'!$A$2:$D$757,3,FALSE),IF(C76="SICRO",VLOOKUP(B76,Tabela4[],3,FALSE),IF(C76="CPOS",VLOOKUP(B76,'CPOS-178'!$A$7:$F$4097,3,FALSE),IF(C76="PRÓPRIA",VLOOKUP(B76,Tabela42[],3,FALSE),"ERRO"))))))</f>
        <v>m</v>
      </c>
      <c r="L76" s="212">
        <f>+'MEMORIA DE CALCULO'!W355</f>
        <v>200</v>
      </c>
      <c r="M76" s="574">
        <f>IF(C76="IOPES",VLOOKUP(B76,'IOPES_10-21'!$A$12:$G$1259,7,FALSE),IF(C76="SINAPI",VLOOKUP(B76,'SINAPI 01-22 ES - DESONER.'!$G$6:$L$7206,5,FALSE),IF(C76="SIURB",VLOOKUP(B76,'SIURB JAN-2020 DESONER.'!$A$2:$D$757,4,FALSE),IF(C76="SICRO",VLOOKUP(B76,Tabela4[],4,FALSE),IF(C76="CPOS",VLOOKUP(B76,'CPOS-178'!$A$7:$F$4097,6,FALSE),IF(C76="PRÓPRIA",VLOOKUP(B76,Tabela42[],5,FALSE),"ERRO"))))))</f>
        <v>207.79</v>
      </c>
      <c r="N76" s="319">
        <f>'BDI '!$M$33</f>
        <v>0.29277177006260691</v>
      </c>
      <c r="O76" s="216">
        <f t="shared" si="2"/>
        <v>268.62504610130907</v>
      </c>
      <c r="P76" s="218">
        <f t="shared" si="3"/>
        <v>53725.009220261811</v>
      </c>
    </row>
    <row r="77" spans="2:16" ht="45" customHeight="1" x14ac:dyDescent="0.25">
      <c r="B77" s="317" t="s">
        <v>18120</v>
      </c>
      <c r="C77" s="213" t="s">
        <v>17850</v>
      </c>
      <c r="D77" s="618" t="str">
        <f>IF(C77="IOPES",VLOOKUP(B77,'IOPES_10-21'!$A$12:$G$1259,3,FALSE),IF(C77="SINAPI",VLOOKUP(B77,'SINAPI 01-22 ES - NÃO DESONER.'!$G$6:$L$6678,2,FALSE),IF(C77="SIURB",VLOOKUP(B77,'SIURB JAN-2020 NÃO DESONER.'!$A$2:$D$757,2,FALSE),IF(C77="SICRO",VLOOKUP(B77,Tabela4[],2,FALSE),IF(C77="CPOS",VLOOKUP(B77,'CPOS-178'!$A$7:$F$4097,2,FALSE),IF(C77="PRÓPRIA",VLOOKUP(B77,Tabela42[],2,FALSE),"ERRO"))))))</f>
        <v>Placa de obra nas dimensões de 2.0 x 4.0 m, padrão IOPES</v>
      </c>
      <c r="E77" s="619"/>
      <c r="F77" s="619"/>
      <c r="G77" s="619"/>
      <c r="H77" s="619"/>
      <c r="I77" s="619"/>
      <c r="J77" s="619"/>
      <c r="K77" s="214" t="str">
        <f>IF(C77="IOPES",VLOOKUP(B77,'IOPES_10-21'!$A$12:$G$1259,4,FALSE),IF(C77="SINAPI",VLOOKUP(B77,'SINAPI 01-22 ES - NÃO DESONER.'!$G$6:$L$6678,3,FALSE),IF(C77="SIURB",VLOOKUP(B77,'SIURB JAN-2020 NÃO DESONER.'!$A$2:$D$757,3,FALSE),IF(C77="SICRO",VLOOKUP(B77,Tabela4[],3,FALSE),IF(C77="CPOS",VLOOKUP(B77,'CPOS-178'!$A$7:$F$4097,3,FALSE),IF(C77="PRÓPRIA",VLOOKUP(B77,Tabela42[],3,FALSE),"ERRO"))))))</f>
        <v>m2</v>
      </c>
      <c r="L77" s="212">
        <f>+'MEMORIA DE CALCULO'!W358</f>
        <v>8</v>
      </c>
      <c r="M77" s="574">
        <f>IF(C77="IOPES",VLOOKUP(B77,'IOPES_10-21'!$A$12:$G$1259,7,FALSE),IF(C77="SINAPI",VLOOKUP(B77,'SINAPI 01-22 ES - DESONER.'!$G$6:$L$7206,5,FALSE),IF(C77="SIURB",VLOOKUP(B77,'SIURB JAN-2020 DESONER.'!$A$2:$D$757,4,FALSE),IF(C77="SICRO",VLOOKUP(B77,Tabela4[],4,FALSE),IF(C77="CPOS",VLOOKUP(B77,'CPOS-178'!$A$7:$F$4097,6,FALSE),IF(C77="PRÓPRIA",VLOOKUP(B77,Tabela42[],5,FALSE),"ERRO"))))))</f>
        <v>269.31</v>
      </c>
      <c r="N77" s="319">
        <f>'BDI '!$M$33</f>
        <v>0.29277177006260691</v>
      </c>
      <c r="O77" s="216">
        <f t="shared" si="2"/>
        <v>348.15636539556067</v>
      </c>
      <c r="P77" s="218">
        <f t="shared" si="3"/>
        <v>2785.2509231644854</v>
      </c>
    </row>
    <row r="78" spans="2:16" ht="60" customHeight="1" x14ac:dyDescent="0.25">
      <c r="B78" s="317" t="s">
        <v>20120</v>
      </c>
      <c r="C78" s="213" t="s">
        <v>17850</v>
      </c>
      <c r="D78" s="618" t="str">
        <f>IF(C78="IOPES",VLOOKUP(B78,'IOPES_10-21'!$A$12:$G$1259,3,FALSE),IF(C78="SINAPI",VLOOKUP(B78,'SINAPI 01-22 ES - NÃO DESONER.'!$G$6:$L$6678,2,FALSE),IF(C78="SIURB",VLOOKUP(B78,'SIURB JAN-2020 NÃO DESONER.'!$A$2:$D$757,2,FALSE),IF(C78="SICRO",VLOOKUP(B78,Tabela4[],2,FALSE),IF(C78="CPOS",VLOOKUP(B78,'CPOS-178'!$A$7:$F$4097,2,FALSE),IF(C78="PRÓPRIA",VLOOKUP(B78,Tabela42[],2,FALSE),"ERRO"))))))</f>
        <v>Placa para inauguração de obra em alumínio polido e=4mm, dimensões 40 x 50 cm, gravação em baixo relevo, inclusive pintura e fixação</v>
      </c>
      <c r="E78" s="619"/>
      <c r="F78" s="619"/>
      <c r="G78" s="619"/>
      <c r="H78" s="619"/>
      <c r="I78" s="619"/>
      <c r="J78" s="619"/>
      <c r="K78" s="214" t="str">
        <f>IF(C78="IOPES",VLOOKUP(B78,'IOPES_10-21'!$A$12:$G$1259,4,FALSE),IF(C78="SINAPI",VLOOKUP(B78,'SINAPI 01-22 ES - NÃO DESONER.'!$G$6:$L$6678,3,FALSE),IF(C78="SIURB",VLOOKUP(B78,'SIURB JAN-2020 NÃO DESONER.'!$A$2:$D$757,3,FALSE),IF(C78="SICRO",VLOOKUP(B78,Tabela4[],3,FALSE),IF(C78="CPOS",VLOOKUP(B78,'CPOS-178'!$A$7:$F$4097,3,FALSE),IF(C78="PRÓPRIA",VLOOKUP(B78,Tabela42[],3,FALSE),"ERRO"))))))</f>
        <v>und</v>
      </c>
      <c r="L78" s="212">
        <f>+'MEMORIA DE CALCULO'!W361</f>
        <v>1</v>
      </c>
      <c r="M78" s="574">
        <f>IF(C78="IOPES",VLOOKUP(B78,'IOPES_10-21'!$A$12:$G$1259,7,FALSE),IF(C78="SINAPI",VLOOKUP(B78,'SINAPI 01-22 ES - DESONER.'!$G$6:$L$7206,5,FALSE),IF(C78="SIURB",VLOOKUP(B78,'SIURB JAN-2020 DESONER.'!$A$2:$D$757,4,FALSE),IF(C78="SICRO",VLOOKUP(B78,Tabela4[],4,FALSE),IF(C78="CPOS",VLOOKUP(B78,'CPOS-178'!$A$7:$F$4097,6,FALSE),IF(C78="PRÓPRIA",VLOOKUP(B78,Tabela42[],5,FALSE),"ERRO"))))))</f>
        <v>768.47</v>
      </c>
      <c r="N78" s="319">
        <f>'BDI '!$M$33</f>
        <v>0.29277177006260691</v>
      </c>
      <c r="O78" s="216">
        <f t="shared" si="2"/>
        <v>993.45632214001159</v>
      </c>
      <c r="P78" s="218">
        <f t="shared" si="3"/>
        <v>993.45632214001159</v>
      </c>
    </row>
    <row r="79" spans="2:16" ht="45" customHeight="1" x14ac:dyDescent="0.25">
      <c r="B79" s="317" t="s">
        <v>18126</v>
      </c>
      <c r="C79" s="213" t="s">
        <v>17850</v>
      </c>
      <c r="D79" s="618" t="str">
        <f>IF(C79="IOPES",VLOOKUP(B79,'IOPES_10-21'!$A$12:$G$1259,3,FALSE),IF(C79="SINAPI",VLOOKUP(B79,'SINAPI 01-22 ES - NÃO DESONER.'!$G$6:$L$6678,2,FALSE),IF(C79="SIURB",VLOOKUP(B79,'SIURB JAN-2020 NÃO DESONER.'!$A$2:$D$757,2,FALSE),IF(C79="SICRO",VLOOKUP(B79,Tabela4[],2,FALSE),IF(C79="CPOS",VLOOKUP(B79,'CPOS-178'!$A$7:$F$4097,2,FALSE),IF(C79="PRÓPRIA",VLOOKUP(B79,Tabela42[],2,FALSE),"ERRO"))))))</f>
        <v>Mobilização e desmobilização de conteiner locado para barracão de obra</v>
      </c>
      <c r="E79" s="619"/>
      <c r="F79" s="619"/>
      <c r="G79" s="619"/>
      <c r="H79" s="619"/>
      <c r="I79" s="619"/>
      <c r="J79" s="619"/>
      <c r="K79" s="214" t="str">
        <f>IF(C79="IOPES",VLOOKUP(B79,'IOPES_10-21'!$A$12:$G$1259,4,FALSE),IF(C79="SINAPI",VLOOKUP(B79,'SINAPI 01-22 ES - NÃO DESONER.'!$G$6:$L$6678,3,FALSE),IF(C79="SIURB",VLOOKUP(B79,'SIURB JAN-2020 NÃO DESONER.'!$A$2:$D$757,3,FALSE),IF(C79="SICRO",VLOOKUP(B79,Tabela4[],3,FALSE),IF(C79="CPOS",VLOOKUP(B79,'CPOS-178'!$A$7:$F$4097,3,FALSE),IF(C79="PRÓPRIA",VLOOKUP(B79,Tabela42[],3,FALSE),"ERRO"))))))</f>
        <v>und</v>
      </c>
      <c r="L79" s="212">
        <f>+'MEMORIA DE CALCULO'!W364</f>
        <v>5</v>
      </c>
      <c r="M79" s="574">
        <f>IF(C79="IOPES",VLOOKUP(B79,'IOPES_10-21'!$A$12:$G$1259,7,FALSE),IF(C79="SINAPI",VLOOKUP(B79,'SINAPI 01-22 ES - DESONER.'!$G$6:$L$7206,5,FALSE),IF(C79="SIURB",VLOOKUP(B79,'SIURB JAN-2020 DESONER.'!$A$2:$D$757,4,FALSE),IF(C79="SICRO",VLOOKUP(B79,Tabela4[],4,FALSE),IF(C79="CPOS",VLOOKUP(B79,'CPOS-178'!$A$7:$F$4097,6,FALSE),IF(C79="PRÓPRIA",VLOOKUP(B79,Tabela42[],5,FALSE),"ERRO"))))))</f>
        <v>1400</v>
      </c>
      <c r="N79" s="319">
        <f>'BDI '!$M$33</f>
        <v>0.29277177006260691</v>
      </c>
      <c r="O79" s="216">
        <f t="shared" si="2"/>
        <v>1809.8804780876496</v>
      </c>
      <c r="P79" s="218">
        <f t="shared" si="3"/>
        <v>9049.4023904382484</v>
      </c>
    </row>
    <row r="80" spans="2:16" ht="90" customHeight="1" x14ac:dyDescent="0.25">
      <c r="B80" s="317" t="s">
        <v>18134</v>
      </c>
      <c r="C80" s="213" t="s">
        <v>17850</v>
      </c>
      <c r="D80" s="618" t="str">
        <f>IF(C80="IOPES",VLOOKUP(B80,'IOPES_10-21'!$A$12:$G$1259,3,FALSE),IF(C80="SINAPI",VLOOKUP(B80,'SINAPI 01-22 ES - NÃO DESONER.'!$G$6:$L$6678,2,FALSE),IF(C80="SIURB",VLOOKUP(B80,'SIURB JAN-2020 NÃO DESONER.'!$A$2:$D$757,2,FALSE),IF(C80="SICRO",VLOOKUP(B80,Tabela4[],2,FALSE),IF(C80="CPOS",VLOOKUP(B80,'CPOS-178'!$A$7:$F$4097,2,FALSE),IF(C80="PRÓPRIA",VLOOKUP(B80,Tabela42[],2,FALSE),"ERRO"))))))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E80" s="619"/>
      <c r="F80" s="619"/>
      <c r="G80" s="619"/>
      <c r="H80" s="619"/>
      <c r="I80" s="619"/>
      <c r="J80" s="619"/>
      <c r="K80" s="214" t="str">
        <f>IF(C80="IOPES",VLOOKUP(B80,'IOPES_10-21'!$A$12:$G$1259,4,FALSE),IF(C80="SINAPI",VLOOKUP(B80,'SINAPI 01-22 ES - NÃO DESONER.'!$G$6:$L$6678,3,FALSE),IF(C80="SIURB",VLOOKUP(B80,'SIURB JAN-2020 NÃO DESONER.'!$A$2:$D$757,3,FALSE),IF(C80="SICRO",VLOOKUP(B80,Tabela4[],3,FALSE),IF(C80="CPOS",VLOOKUP(B80,'CPOS-178'!$A$7:$F$4097,3,FALSE),IF(C80="PRÓPRIA",VLOOKUP(B80,Tabela42[],3,FALSE),"ERRO"))))))</f>
        <v>ms</v>
      </c>
      <c r="L80" s="212">
        <f>+'MEMORIA DE CALCULO'!W367</f>
        <v>6</v>
      </c>
      <c r="M80" s="574">
        <f>IF(C80="IOPES",VLOOKUP(B80,'IOPES_10-21'!$A$12:$G$1259,7,FALSE),IF(C80="SINAPI",VLOOKUP(B80,'SINAPI 01-22 ES - DESONER.'!$G$6:$L$7206,5,FALSE),IF(C80="SIURB",VLOOKUP(B80,'SIURB JAN-2020 DESONER.'!$A$2:$D$757,4,FALSE),IF(C80="SICRO",VLOOKUP(B80,Tabela4[],4,FALSE),IF(C80="CPOS",VLOOKUP(B80,'CPOS-178'!$A$7:$F$4097,6,FALSE),IF(C80="PRÓPRIA",VLOOKUP(B80,Tabela42[],5,FALSE),"ERRO"))))))</f>
        <v>1050</v>
      </c>
      <c r="N80" s="319">
        <f>'BDI '!$M$33</f>
        <v>0.29277177006260691</v>
      </c>
      <c r="O80" s="216">
        <f t="shared" si="2"/>
        <v>1357.4103585657372</v>
      </c>
      <c r="P80" s="218">
        <f t="shared" si="3"/>
        <v>8144.462151394423</v>
      </c>
    </row>
    <row r="81" spans="2:20" ht="90" customHeight="1" x14ac:dyDescent="0.25">
      <c r="B81" s="317" t="s">
        <v>18137</v>
      </c>
      <c r="C81" s="213" t="s">
        <v>17850</v>
      </c>
      <c r="D81" s="618" t="str">
        <f>IF(C81="IOPES",VLOOKUP(B81,'IOPES_10-21'!$A$12:$G$1259,3,FALSE),IF(C81="SINAPI",VLOOKUP(B81,'SINAPI 01-22 ES - NÃO DESONER.'!$G$6:$L$6678,2,FALSE),IF(C81="SIURB",VLOOKUP(B81,'SIURB JAN-2020 NÃO DESONER.'!$A$2:$D$757,2,FALSE),IF(C81="SICRO",VLOOKUP(B81,Tabela4[],2,FALSE),IF(C81="CPOS",VLOOKUP(B81,'CPOS-178'!$A$7:$F$4097,2,FALSE),IF(C81="PRÓPRIA",VLOOKUP(B81,Tabela42[],2,FALSE),"ERRO"))))))</f>
        <v>Aluguel mensal container para refeitorio, incl. porta, 2 janelas, abert p/ ar cond., 2 pt iluminação, 2 tomadas elét. e 1 tomada telef. Isolamento térmico (paredes e teto), piso em comp. Naval pintado, cert. NR18, incl. laudo descontaminação.</v>
      </c>
      <c r="E81" s="619"/>
      <c r="F81" s="619"/>
      <c r="G81" s="619"/>
      <c r="H81" s="619"/>
      <c r="I81" s="619"/>
      <c r="J81" s="619"/>
      <c r="K81" s="214" t="str">
        <f>IF(C81="IOPES",VLOOKUP(B81,'IOPES_10-21'!$A$12:$G$1259,4,FALSE),IF(C81="SINAPI",VLOOKUP(B81,'SINAPI 01-22 ES - NÃO DESONER.'!$G$6:$L$6678,3,FALSE),IF(C81="SIURB",VLOOKUP(B81,'SIURB JAN-2020 NÃO DESONER.'!$A$2:$D$757,3,FALSE),IF(C81="SICRO",VLOOKUP(B81,Tabela4[],3,FALSE),IF(C81="CPOS",VLOOKUP(B81,'CPOS-178'!$A$7:$F$4097,3,FALSE),IF(C81="PRÓPRIA",VLOOKUP(B81,Tabela42[],3,FALSE),"ERRO"))))))</f>
        <v>ms</v>
      </c>
      <c r="L81" s="212">
        <f>+'MEMORIA DE CALCULO'!W370</f>
        <v>6</v>
      </c>
      <c r="M81" s="574">
        <f>IF(C81="IOPES",VLOOKUP(B81,'IOPES_10-21'!$A$12:$G$1259,7,FALSE),IF(C81="SINAPI",VLOOKUP(B81,'SINAPI 01-22 ES - DESONER.'!$G$6:$L$7206,5,FALSE),IF(C81="SIURB",VLOOKUP(B81,'SIURB JAN-2020 DESONER.'!$A$2:$D$757,4,FALSE),IF(C81="SICRO",VLOOKUP(B81,Tabela4[],4,FALSE),IF(C81="CPOS",VLOOKUP(B81,'CPOS-178'!$A$7:$F$4097,6,FALSE),IF(C81="PRÓPRIA",VLOOKUP(B81,Tabela42[],5,FALSE),"ERRO"))))))</f>
        <v>1000</v>
      </c>
      <c r="N81" s="319">
        <f>'BDI '!$M$33</f>
        <v>0.29277177006260691</v>
      </c>
      <c r="O81" s="216">
        <f t="shared" si="2"/>
        <v>1292.7717700626069</v>
      </c>
      <c r="P81" s="218">
        <f t="shared" si="3"/>
        <v>7756.6306203756412</v>
      </c>
    </row>
    <row r="82" spans="2:20" ht="75" customHeight="1" x14ac:dyDescent="0.25">
      <c r="B82" s="317" t="s">
        <v>18139</v>
      </c>
      <c r="C82" s="213" t="s">
        <v>17850</v>
      </c>
      <c r="D82" s="618" t="str">
        <f>IF(C82="IOPES",VLOOKUP(B82,'IOPES_10-21'!$A$12:$G$1259,3,FALSE),IF(C82="SINAPI",VLOOKUP(B82,'SINAPI 01-22 ES - NÃO DESONER.'!$G$6:$L$6678,2,FALSE),IF(C82="SIURB",VLOOKUP(B82,'SIURB JAN-2020 NÃO DESONER.'!$A$2:$D$757,2,FALSE),IF(C82="SICRO",VLOOKUP(B82,Tabela4[],2,FALSE),IF(C82="CPOS",VLOOKUP(B82,'CPOS-178'!$A$7:$F$4097,2,FALSE),IF(C82="PRÓPRIA",VLOOKUP(B82,Tabela42[],2,FALSE),"ERRO"))))))</f>
        <v>Aluguel mensal container para vestiário, incl. porta, venezianas de circulação, 1 pt iluminação, Isolamento térmico (teto), piso em comp. Naval pintado, cert. NR18, incl. laudo descontaminação.</v>
      </c>
      <c r="E82" s="619"/>
      <c r="F82" s="619"/>
      <c r="G82" s="619"/>
      <c r="H82" s="619"/>
      <c r="I82" s="619"/>
      <c r="J82" s="619"/>
      <c r="K82" s="214" t="str">
        <f>IF(C82="IOPES",VLOOKUP(B82,'IOPES_10-21'!$A$12:$G$1259,4,FALSE),IF(C82="SINAPI",VLOOKUP(B82,'SINAPI 01-22 ES - NÃO DESONER.'!$G$6:$L$6678,3,FALSE),IF(C82="SIURB",VLOOKUP(B82,'SIURB JAN-2020 NÃO DESONER.'!$A$2:$D$757,3,FALSE),IF(C82="SICRO",VLOOKUP(B82,Tabela4[],3,FALSE),IF(C82="CPOS",VLOOKUP(B82,'CPOS-178'!$A$7:$F$4097,3,FALSE),IF(C82="PRÓPRIA",VLOOKUP(B82,Tabela42[],3,FALSE),"ERRO"))))))</f>
        <v>ms</v>
      </c>
      <c r="L82" s="212">
        <f>+'MEMORIA DE CALCULO'!W373</f>
        <v>6</v>
      </c>
      <c r="M82" s="574">
        <f>IF(C82="IOPES",VLOOKUP(B82,'IOPES_10-21'!$A$12:$G$1259,7,FALSE),IF(C82="SINAPI",VLOOKUP(B82,'SINAPI 01-22 ES - DESONER.'!$G$6:$L$7206,5,FALSE),IF(C82="SIURB",VLOOKUP(B82,'SIURB JAN-2020 DESONER.'!$A$2:$D$757,4,FALSE),IF(C82="SICRO",VLOOKUP(B82,Tabela4[],4,FALSE),IF(C82="CPOS",VLOOKUP(B82,'CPOS-178'!$A$7:$F$4097,6,FALSE),IF(C82="PRÓPRIA",VLOOKUP(B82,Tabela42[],5,FALSE),"ERRO"))))))</f>
        <v>710</v>
      </c>
      <c r="N82" s="319">
        <f>'BDI '!$M$33</f>
        <v>0.29277177006260691</v>
      </c>
      <c r="O82" s="216">
        <f t="shared" si="2"/>
        <v>917.86795674445091</v>
      </c>
      <c r="P82" s="218">
        <f t="shared" si="3"/>
        <v>5507.2077404667052</v>
      </c>
    </row>
    <row r="83" spans="2:20" ht="90" customHeight="1" x14ac:dyDescent="0.25">
      <c r="B83" s="317" t="s">
        <v>18141</v>
      </c>
      <c r="C83" s="213" t="s">
        <v>17850</v>
      </c>
      <c r="D83" s="618" t="str">
        <f>IF(C83="IOPES",VLOOKUP(B83,'IOPES_10-21'!$A$12:$G$1259,3,FALSE),IF(C83="SINAPI",VLOOKUP(B83,'SINAPI 01-22 ES - NÃO DESONER.'!$G$6:$L$6678,2,FALSE),IF(C83="SIURB",VLOOKUP(B83,'SIURB JAN-2020 NÃO DESONER.'!$A$2:$D$757,2,FALSE),IF(C83="SICRO",VLOOKUP(B83,Tabela4[],2,FALSE),IF(C83="CPOS",VLOOKUP(B83,'CPOS-178'!$A$7:$F$4097,2,FALSE),IF(C83="PRÓPRIA",VLOOKUP(B83,Tabela42[],2,FALSE),"ERRO"))))))</f>
        <v>Aluguel mensal container sanitário, incl porta, básc, 2 ptos luz, 1 pto aterram., 3vasos, 3lavatórios, calha mictório, 6 chuveiros (1 eletrico), torn.,registros, piso comp. Naval pintado, cert NR18 e laudo descontaminação</v>
      </c>
      <c r="E83" s="619"/>
      <c r="F83" s="619"/>
      <c r="G83" s="619"/>
      <c r="H83" s="619"/>
      <c r="I83" s="619"/>
      <c r="J83" s="619"/>
      <c r="K83" s="214" t="str">
        <f>IF(C83="IOPES",VLOOKUP(B83,'IOPES_10-21'!$A$12:$G$1259,4,FALSE),IF(C83="SINAPI",VLOOKUP(B83,'SINAPI 01-22 ES - NÃO DESONER.'!$G$6:$L$6678,3,FALSE),IF(C83="SIURB",VLOOKUP(B83,'SIURB JAN-2020 NÃO DESONER.'!$A$2:$D$757,3,FALSE),IF(C83="SICRO",VLOOKUP(B83,Tabela4[],3,FALSE),IF(C83="CPOS",VLOOKUP(B83,'CPOS-178'!$A$7:$F$4097,3,FALSE),IF(C83="PRÓPRIA",VLOOKUP(B83,Tabela42[],3,FALSE),"ERRO"))))))</f>
        <v>ms</v>
      </c>
      <c r="L83" s="212">
        <f>+'MEMORIA DE CALCULO'!W376</f>
        <v>6</v>
      </c>
      <c r="M83" s="574">
        <f>IF(C83="IOPES",VLOOKUP(B83,'IOPES_10-21'!$A$12:$G$1259,7,FALSE),IF(C83="SINAPI",VLOOKUP(B83,'SINAPI 01-22 ES - DESONER.'!$G$6:$L$7206,5,FALSE),IF(C83="SIURB",VLOOKUP(B83,'SIURB JAN-2020 DESONER.'!$A$2:$D$757,4,FALSE),IF(C83="SICRO",VLOOKUP(B83,Tabela4[],4,FALSE),IF(C83="CPOS",VLOOKUP(B83,'CPOS-178'!$A$7:$F$4097,6,FALSE),IF(C83="PRÓPRIA",VLOOKUP(B83,Tabela42[],5,FALSE),"ERRO"))))))</f>
        <v>1033.33</v>
      </c>
      <c r="N83" s="319">
        <f>'BDI '!$M$33</f>
        <v>0.29277177006260691</v>
      </c>
      <c r="O83" s="216">
        <f t="shared" si="2"/>
        <v>1335.8598531587936</v>
      </c>
      <c r="P83" s="218">
        <f t="shared" si="3"/>
        <v>8015.1591189527617</v>
      </c>
    </row>
    <row r="84" spans="2:20" ht="90" customHeight="1" x14ac:dyDescent="0.25">
      <c r="B84" s="317" t="s">
        <v>18143</v>
      </c>
      <c r="C84" s="213" t="s">
        <v>17850</v>
      </c>
      <c r="D84" s="618" t="str">
        <f>IF(C84="IOPES",VLOOKUP(B84,'IOPES_10-21'!$A$12:$G$1259,3,FALSE),IF(C84="SINAPI",VLOOKUP(B84,'SINAPI 01-22 ES - NÃO DESONER.'!$G$6:$L$6678,2,FALSE),IF(C84="SIURB",VLOOKUP(B84,'SIURB JAN-2020 NÃO DESONER.'!$A$2:$D$757,2,FALSE),IF(C84="SICRO",VLOOKUP(B84,Tabela4[],2,FALSE),IF(C84="CPOS",VLOOKUP(B84,'CPOS-178'!$A$7:$F$4097,2,FALSE),IF(C84="PRÓPRIA",VLOOKUP(B84,Tabela42[],2,FALSE),"ERRO"))))))</f>
        <v>Aluguel mensal container para almoxarifado, incl. porta, 2 janelas, 1 pt iluminação, Isolamento térmico (teto), piso em comp. Naval pintado, cert. NR18, incl. laudo descontaminação.</v>
      </c>
      <c r="E84" s="619"/>
      <c r="F84" s="619"/>
      <c r="G84" s="619"/>
      <c r="H84" s="619"/>
      <c r="I84" s="619"/>
      <c r="J84" s="619"/>
      <c r="K84" s="214" t="str">
        <f>IF(C84="IOPES",VLOOKUP(B84,'IOPES_10-21'!$A$12:$G$1259,4,FALSE),IF(C84="SINAPI",VLOOKUP(B84,'SINAPI 01-22 ES - NÃO DESONER.'!$G$6:$L$6678,3,FALSE),IF(C84="SIURB",VLOOKUP(B84,'SIURB JAN-2020 NÃO DESONER.'!$A$2:$D$757,3,FALSE),IF(C84="SICRO",VLOOKUP(B84,Tabela4[],3,FALSE),IF(C84="CPOS",VLOOKUP(B84,'CPOS-178'!$A$7:$F$4097,3,FALSE),IF(C84="PRÓPRIA",VLOOKUP(B84,Tabela42[],3,FALSE),"ERRO"))))))</f>
        <v>ms</v>
      </c>
      <c r="L84" s="212">
        <f>+'MEMORIA DE CALCULO'!W379</f>
        <v>6</v>
      </c>
      <c r="M84" s="574">
        <f>IF(C84="IOPES",VLOOKUP(B84,'IOPES_10-21'!$A$12:$G$1259,7,FALSE),IF(C84="SINAPI",VLOOKUP(B84,'SINAPI 01-22 ES - DESONER.'!$G$6:$L$7206,5,FALSE),IF(C84="SIURB",VLOOKUP(B84,'SIURB JAN-2020 DESONER.'!$A$2:$D$757,4,FALSE),IF(C84="SICRO",VLOOKUP(B84,Tabela4[],4,FALSE),IF(C84="CPOS",VLOOKUP(B84,'CPOS-178'!$A$7:$F$4097,6,FALSE),IF(C84="PRÓPRIA",VLOOKUP(B84,Tabela42[],5,FALSE),"ERRO"))))))</f>
        <v>710</v>
      </c>
      <c r="N84" s="319">
        <f>'BDI '!$M$33</f>
        <v>0.29277177006260691</v>
      </c>
      <c r="O84" s="216">
        <f t="shared" si="2"/>
        <v>917.86795674445091</v>
      </c>
      <c r="P84" s="218">
        <f t="shared" si="3"/>
        <v>5507.2077404667052</v>
      </c>
    </row>
    <row r="85" spans="2:20" ht="30" customHeight="1" thickBot="1" x14ac:dyDescent="0.3">
      <c r="B85" s="633" t="s">
        <v>17800</v>
      </c>
      <c r="C85" s="633"/>
      <c r="D85" s="633"/>
      <c r="E85" s="633"/>
      <c r="F85" s="633"/>
      <c r="G85" s="633"/>
      <c r="H85" s="633"/>
      <c r="I85" s="633"/>
      <c r="J85" s="633"/>
      <c r="K85" s="633"/>
      <c r="L85" s="633"/>
      <c r="M85" s="633"/>
      <c r="N85" s="633"/>
      <c r="O85" s="633"/>
      <c r="P85" s="321">
        <f>+P11+P18+P24+P36+P57+P60+P71</f>
        <v>29892538.049070932</v>
      </c>
      <c r="T85" s="304" t="s">
        <v>22</v>
      </c>
    </row>
    <row r="86" spans="2:20" ht="9.9499999999999993" customHeight="1" thickTop="1" x14ac:dyDescent="0.25">
      <c r="B86" s="632"/>
      <c r="C86" s="632"/>
      <c r="D86" s="632"/>
      <c r="E86" s="632"/>
      <c r="F86" s="632"/>
      <c r="G86" s="632"/>
      <c r="H86" s="632"/>
      <c r="I86" s="632"/>
      <c r="J86" s="632"/>
      <c r="K86" s="632"/>
      <c r="L86" s="632"/>
      <c r="M86" s="632"/>
      <c r="N86" s="632"/>
      <c r="O86" s="632"/>
      <c r="P86" s="632"/>
    </row>
    <row r="87" spans="2:20" ht="85.15" customHeight="1" thickBot="1" x14ac:dyDescent="0.3">
      <c r="B87" s="628"/>
      <c r="C87" s="628"/>
      <c r="D87" s="628"/>
      <c r="E87" s="628"/>
      <c r="F87" s="628"/>
      <c r="G87" s="628"/>
      <c r="H87" s="628"/>
      <c r="I87" s="628"/>
      <c r="J87" s="628"/>
      <c r="K87" s="628"/>
      <c r="L87" s="628"/>
      <c r="M87" s="628"/>
      <c r="N87" s="628"/>
      <c r="O87" s="628"/>
      <c r="P87" s="628"/>
    </row>
    <row r="88" spans="2:20" ht="30" customHeight="1" thickTop="1" x14ac:dyDescent="0.25"/>
    <row r="89" spans="2:20" ht="30" customHeight="1" x14ac:dyDescent="0.25"/>
    <row r="90" spans="2:20" ht="30" customHeight="1" x14ac:dyDescent="0.25"/>
  </sheetData>
  <mergeCells count="86">
    <mergeCell ref="B11:O11"/>
    <mergeCell ref="C3:O3"/>
    <mergeCell ref="C6:D6"/>
    <mergeCell ref="B8:P8"/>
    <mergeCell ref="B9:P9"/>
    <mergeCell ref="D10:J10"/>
    <mergeCell ref="C5:L5"/>
    <mergeCell ref="M5:O5"/>
    <mergeCell ref="C7:L7"/>
    <mergeCell ref="M7:O7"/>
    <mergeCell ref="D23:J23"/>
    <mergeCell ref="D12:J12"/>
    <mergeCell ref="D13:J13"/>
    <mergeCell ref="D14:J14"/>
    <mergeCell ref="D15:J15"/>
    <mergeCell ref="D16:J16"/>
    <mergeCell ref="D17:J17"/>
    <mergeCell ref="B18:O18"/>
    <mergeCell ref="D19:J19"/>
    <mergeCell ref="D20:J20"/>
    <mergeCell ref="D21:J21"/>
    <mergeCell ref="D22:J22"/>
    <mergeCell ref="D35:J35"/>
    <mergeCell ref="B24:O24"/>
    <mergeCell ref="D25:J25"/>
    <mergeCell ref="D26:J26"/>
    <mergeCell ref="D27:J27"/>
    <mergeCell ref="D28:J28"/>
    <mergeCell ref="D29:J29"/>
    <mergeCell ref="D30:J30"/>
    <mergeCell ref="D31:J31"/>
    <mergeCell ref="D32:J32"/>
    <mergeCell ref="D33:J33"/>
    <mergeCell ref="D34:J34"/>
    <mergeCell ref="D46:J46"/>
    <mergeCell ref="B36:O36"/>
    <mergeCell ref="D37:J37"/>
    <mergeCell ref="D38:J38"/>
    <mergeCell ref="D39:J39"/>
    <mergeCell ref="D40:J40"/>
    <mergeCell ref="D41:J41"/>
    <mergeCell ref="D42:J42"/>
    <mergeCell ref="D43:J43"/>
    <mergeCell ref="D44:J44"/>
    <mergeCell ref="D45:J45"/>
    <mergeCell ref="D58:J58"/>
    <mergeCell ref="D47:J47"/>
    <mergeCell ref="D48:J48"/>
    <mergeCell ref="D49:J49"/>
    <mergeCell ref="D50:J50"/>
    <mergeCell ref="D51:J51"/>
    <mergeCell ref="D52:J52"/>
    <mergeCell ref="D53:J53"/>
    <mergeCell ref="D54:J54"/>
    <mergeCell ref="D55:J55"/>
    <mergeCell ref="D56:J56"/>
    <mergeCell ref="B57:O57"/>
    <mergeCell ref="D70:J70"/>
    <mergeCell ref="D59:J59"/>
    <mergeCell ref="B60:O60"/>
    <mergeCell ref="D61:J61"/>
    <mergeCell ref="D62:J62"/>
    <mergeCell ref="D63:J63"/>
    <mergeCell ref="D64:J64"/>
    <mergeCell ref="D65:J65"/>
    <mergeCell ref="D66:J66"/>
    <mergeCell ref="D67:J67"/>
    <mergeCell ref="D68:J68"/>
    <mergeCell ref="D69:J69"/>
    <mergeCell ref="D81:J81"/>
    <mergeCell ref="B71:O71"/>
    <mergeCell ref="D72:J72"/>
    <mergeCell ref="D73:J73"/>
    <mergeCell ref="D74:J74"/>
    <mergeCell ref="D75:J75"/>
    <mergeCell ref="D76:J76"/>
    <mergeCell ref="D77:J77"/>
    <mergeCell ref="D78:J78"/>
    <mergeCell ref="D79:J79"/>
    <mergeCell ref="D80:J80"/>
    <mergeCell ref="B86:P86"/>
    <mergeCell ref="B87:P87"/>
    <mergeCell ref="D82:J82"/>
    <mergeCell ref="D83:J83"/>
    <mergeCell ref="D84:J84"/>
    <mergeCell ref="B85:O85"/>
  </mergeCells>
  <pageMargins left="0.51181102362204722" right="0.51181102362204722" top="0.78740157480314965" bottom="0.78740157480314965" header="0.31496062992125984" footer="0.31496062992125984"/>
  <pageSetup paperSize="9" scale="53" orientation="portrait" r:id="rId1"/>
  <headerFooter>
    <oddFooter>&amp;R&amp;"Arial,Normal"&amp;10&amp;P/&amp;N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F3C5-4564-4F0B-8D53-2EE83C7699C0}">
  <dimension ref="A1:AD430"/>
  <sheetViews>
    <sheetView showGridLines="0" view="pageBreakPreview" topLeftCell="A34" zoomScaleNormal="100" zoomScaleSheetLayoutView="100" workbookViewId="0">
      <selection activeCell="Q20" sqref="Q20"/>
    </sheetView>
  </sheetViews>
  <sheetFormatPr defaultColWidth="14" defaultRowHeight="15" customHeight="1" x14ac:dyDescent="0.2"/>
  <cols>
    <col min="1" max="1" width="0.85546875" style="241" customWidth="1"/>
    <col min="2" max="2" width="4.28515625" style="241" customWidth="1"/>
    <col min="3" max="3" width="10.42578125" style="241" customWidth="1"/>
    <col min="4" max="4" width="10.5703125" style="241" customWidth="1"/>
    <col min="5" max="5" width="22.42578125" style="241" customWidth="1"/>
    <col min="6" max="6" width="15.140625" style="241" customWidth="1"/>
    <col min="7" max="7" width="3" style="241" customWidth="1"/>
    <col min="8" max="8" width="7" style="241" customWidth="1"/>
    <col min="9" max="9" width="5.140625" style="241" bestFit="1" customWidth="1"/>
    <col min="10" max="10" width="1.7109375" style="241" customWidth="1"/>
    <col min="11" max="11" width="7" style="241" bestFit="1" customWidth="1"/>
    <col min="12" max="12" width="5.42578125" style="241" bestFit="1" customWidth="1"/>
    <col min="13" max="13" width="6.28515625" style="241" bestFit="1" customWidth="1"/>
    <col min="14" max="14" width="11.28515625" style="241" bestFit="1" customWidth="1"/>
    <col min="15" max="15" width="8.28515625" style="241" customWidth="1"/>
    <col min="16" max="16" width="6.7109375" style="241" customWidth="1"/>
    <col min="17" max="17" width="13" style="241" customWidth="1"/>
    <col min="18" max="18" width="13.42578125" style="241" bestFit="1" customWidth="1"/>
    <col min="19" max="19" width="34.140625" style="241" customWidth="1"/>
    <col min="20" max="20" width="5.7109375" style="241" customWidth="1"/>
    <col min="21" max="21" width="10.5703125" style="241" customWidth="1"/>
    <col min="22" max="22" width="5.7109375" style="241" customWidth="1"/>
    <col min="23" max="23" width="16.42578125" style="241" customWidth="1"/>
    <col min="24" max="24" width="6.85546875" style="241" customWidth="1"/>
    <col min="25" max="25" width="15.28515625" style="241" customWidth="1"/>
    <col min="26" max="26" width="1.7109375" style="241" customWidth="1"/>
    <col min="27" max="27" width="13.28515625" style="241" customWidth="1"/>
    <col min="28" max="28" width="14.28515625" style="241" customWidth="1"/>
    <col min="29" max="30" width="8.42578125" style="241" customWidth="1"/>
    <col min="31" max="16384" width="14" style="241"/>
  </cols>
  <sheetData>
    <row r="1" spans="1:30" ht="15" customHeight="1" thickBot="1" x14ac:dyDescent="0.25"/>
    <row r="2" spans="1:30" ht="10.15" customHeight="1" thickBot="1" x14ac:dyDescent="0.3">
      <c r="B2" s="508"/>
      <c r="C2" s="509"/>
      <c r="D2" s="508"/>
      <c r="E2" s="508"/>
      <c r="F2" s="508"/>
      <c r="G2" s="508"/>
      <c r="H2" s="508"/>
      <c r="I2" s="510"/>
      <c r="J2" s="511"/>
      <c r="K2" s="511"/>
      <c r="L2" s="511"/>
      <c r="M2" s="511"/>
      <c r="N2" s="512"/>
      <c r="O2" s="513"/>
      <c r="P2" s="513"/>
      <c r="Q2" s="513"/>
      <c r="R2" s="513"/>
      <c r="S2" s="513"/>
      <c r="T2" s="513"/>
      <c r="U2" s="513"/>
      <c r="V2" s="513"/>
      <c r="W2" s="513"/>
      <c r="X2" s="513"/>
      <c r="Y2" s="513"/>
      <c r="Z2" s="267"/>
    </row>
    <row r="3" spans="1:30" ht="30" customHeight="1" thickTop="1" x14ac:dyDescent="0.2">
      <c r="A3" s="267"/>
      <c r="B3" s="190"/>
      <c r="C3" s="263"/>
      <c r="D3" s="264"/>
      <c r="E3" s="642" t="s">
        <v>4</v>
      </c>
      <c r="F3" s="643"/>
      <c r="G3" s="643"/>
      <c r="H3" s="643"/>
      <c r="I3" s="643"/>
      <c r="J3" s="643"/>
      <c r="K3" s="643"/>
      <c r="L3" s="643"/>
      <c r="M3" s="643"/>
      <c r="N3" s="643"/>
      <c r="O3" s="643"/>
      <c r="P3" s="643"/>
      <c r="Q3" s="643"/>
      <c r="R3" s="643"/>
      <c r="S3" s="643"/>
      <c r="T3" s="643"/>
      <c r="U3" s="643"/>
      <c r="V3" s="643"/>
      <c r="W3" s="643"/>
      <c r="X3" s="644"/>
      <c r="Y3" s="263"/>
      <c r="Z3" s="267"/>
    </row>
    <row r="4" spans="1:30" ht="15" customHeight="1" x14ac:dyDescent="0.2">
      <c r="A4" s="267"/>
      <c r="B4" s="248"/>
      <c r="D4" s="435"/>
      <c r="E4" s="645" t="s">
        <v>0</v>
      </c>
      <c r="F4" s="646"/>
      <c r="G4" s="646"/>
      <c r="H4" s="646"/>
      <c r="I4" s="646"/>
      <c r="J4" s="646"/>
      <c r="K4" s="646"/>
      <c r="L4" s="646"/>
      <c r="M4" s="646"/>
      <c r="N4" s="646"/>
      <c r="O4" s="646"/>
      <c r="P4" s="646"/>
      <c r="Q4" s="646"/>
      <c r="R4" s="646"/>
      <c r="S4" s="646"/>
      <c r="T4" s="647"/>
      <c r="U4" s="645" t="s">
        <v>1</v>
      </c>
      <c r="V4" s="646"/>
      <c r="W4" s="646"/>
      <c r="X4" s="647"/>
      <c r="Y4" s="267"/>
      <c r="Z4" s="267"/>
    </row>
    <row r="5" spans="1:30" ht="35.1" customHeight="1" x14ac:dyDescent="0.2">
      <c r="A5" s="267"/>
      <c r="B5" s="248"/>
      <c r="D5" s="436"/>
      <c r="E5" s="648" t="str">
        <f>'ORÇAM. DESON'!C5</f>
        <v>Adequação dos Projetos Executivos da Bacia do Córrego da Ribeira, Incluindo Atualização dos Estudos Hidrológicos - Viana/ES</v>
      </c>
      <c r="F5" s="649"/>
      <c r="G5" s="649"/>
      <c r="H5" s="649"/>
      <c r="I5" s="649"/>
      <c r="J5" s="649"/>
      <c r="K5" s="649"/>
      <c r="L5" s="649"/>
      <c r="M5" s="649"/>
      <c r="N5" s="649"/>
      <c r="O5" s="649"/>
      <c r="P5" s="649"/>
      <c r="Q5" s="649"/>
      <c r="R5" s="649"/>
      <c r="S5" s="649"/>
      <c r="T5" s="650"/>
      <c r="U5" s="651">
        <f>'ORÇAM. DESON'!M5</f>
        <v>44624</v>
      </c>
      <c r="V5" s="652"/>
      <c r="W5" s="652"/>
      <c r="X5" s="653"/>
      <c r="Y5" s="267"/>
      <c r="Z5" s="267"/>
    </row>
    <row r="6" spans="1:30" ht="15" customHeight="1" x14ac:dyDescent="0.2">
      <c r="A6" s="267"/>
      <c r="B6" s="248"/>
      <c r="D6" s="437"/>
      <c r="E6" s="645" t="s">
        <v>2</v>
      </c>
      <c r="F6" s="646"/>
      <c r="G6" s="646"/>
      <c r="H6" s="646"/>
      <c r="I6" s="646"/>
      <c r="J6" s="646"/>
      <c r="K6" s="646"/>
      <c r="L6" s="646"/>
      <c r="M6" s="646"/>
      <c r="N6" s="646"/>
      <c r="O6" s="646"/>
      <c r="P6" s="646"/>
      <c r="Q6" s="646"/>
      <c r="R6" s="646"/>
      <c r="S6" s="646"/>
      <c r="T6" s="647"/>
      <c r="U6" s="654" t="s">
        <v>3</v>
      </c>
      <c r="V6" s="655"/>
      <c r="W6" s="655"/>
      <c r="X6" s="656"/>
      <c r="Y6" s="267"/>
      <c r="Z6" s="267"/>
    </row>
    <row r="7" spans="1:30" ht="35.1" customHeight="1" thickBot="1" x14ac:dyDescent="0.25">
      <c r="A7" s="267"/>
      <c r="B7" s="183"/>
      <c r="C7" s="270"/>
      <c r="D7" s="247"/>
      <c r="E7" s="638" t="s">
        <v>20349</v>
      </c>
      <c r="F7" s="639"/>
      <c r="G7" s="639"/>
      <c r="H7" s="639"/>
      <c r="I7" s="639"/>
      <c r="J7" s="639"/>
      <c r="K7" s="639"/>
      <c r="L7" s="639"/>
      <c r="M7" s="639"/>
      <c r="N7" s="639"/>
      <c r="O7" s="639"/>
      <c r="P7" s="639"/>
      <c r="Q7" s="639"/>
      <c r="R7" s="639"/>
      <c r="S7" s="639"/>
      <c r="T7" s="640"/>
      <c r="U7" s="599" t="str">
        <f>'ORÇAM. DESON'!M7</f>
        <v>R08-2012-ORÇ-001-PCA</v>
      </c>
      <c r="V7" s="600"/>
      <c r="W7" s="600"/>
      <c r="X7" s="601"/>
      <c r="Y7" s="270"/>
      <c r="Z7" s="267"/>
    </row>
    <row r="8" spans="1:30" ht="6.95" customHeight="1" thickTop="1" x14ac:dyDescent="0.2">
      <c r="B8" s="438"/>
      <c r="C8" s="438"/>
      <c r="D8" s="438"/>
      <c r="E8" s="438"/>
      <c r="F8" s="438"/>
      <c r="G8" s="438"/>
      <c r="H8" s="438"/>
      <c r="I8" s="438"/>
      <c r="J8" s="438"/>
      <c r="K8" s="438"/>
      <c r="L8" s="438"/>
      <c r="M8" s="438"/>
      <c r="N8" s="438"/>
      <c r="O8" s="438"/>
      <c r="P8" s="438"/>
      <c r="Q8" s="438"/>
      <c r="R8" s="438"/>
      <c r="S8" s="438"/>
      <c r="T8" s="438"/>
      <c r="U8" s="438"/>
      <c r="V8" s="438"/>
      <c r="W8" s="438"/>
      <c r="X8" s="438"/>
      <c r="Y8" s="246"/>
      <c r="Z8" s="438"/>
      <c r="AA8" s="240"/>
      <c r="AB8" s="240"/>
      <c r="AC8" s="240"/>
      <c r="AD8" s="240"/>
    </row>
    <row r="9" spans="1:30" ht="30" customHeight="1" x14ac:dyDescent="0.2">
      <c r="B9" s="438"/>
      <c r="C9" s="438"/>
      <c r="D9" s="438"/>
      <c r="E9" s="438"/>
      <c r="F9" s="438"/>
      <c r="G9" s="438"/>
      <c r="H9" s="438"/>
      <c r="I9" s="438"/>
      <c r="J9" s="438"/>
      <c r="K9" s="438"/>
      <c r="L9" s="438"/>
      <c r="M9" s="438"/>
      <c r="N9" s="438"/>
      <c r="O9" s="438"/>
      <c r="P9" s="438"/>
      <c r="Q9" s="438"/>
      <c r="R9" s="438"/>
      <c r="S9" s="438"/>
      <c r="T9" s="438"/>
      <c r="U9" s="438"/>
      <c r="V9" s="438"/>
      <c r="W9" s="438"/>
      <c r="X9" s="438"/>
      <c r="Y9" s="438"/>
      <c r="Z9" s="438"/>
      <c r="AA9" s="240"/>
      <c r="AB9" s="240"/>
      <c r="AC9" s="240"/>
      <c r="AD9" s="240"/>
    </row>
    <row r="10" spans="1:30" ht="30" customHeight="1" x14ac:dyDescent="0.2">
      <c r="B10" s="438"/>
      <c r="C10" s="641" t="s">
        <v>20350</v>
      </c>
      <c r="D10" s="641"/>
      <c r="E10" s="641"/>
      <c r="F10" s="641"/>
      <c r="G10" s="641"/>
      <c r="H10" s="641"/>
      <c r="I10" s="641"/>
      <c r="J10" s="641"/>
      <c r="K10" s="641"/>
      <c r="L10" s="641"/>
      <c r="M10" s="641"/>
      <c r="N10" s="641"/>
      <c r="O10" s="641"/>
      <c r="P10" s="641"/>
      <c r="Q10" s="641"/>
      <c r="R10" s="641"/>
      <c r="S10" s="641"/>
      <c r="T10" s="641"/>
      <c r="U10" s="641"/>
      <c r="V10" s="641"/>
      <c r="W10" s="641"/>
      <c r="X10" s="641"/>
      <c r="Y10" s="641"/>
      <c r="Z10" s="438"/>
      <c r="AA10" s="240"/>
      <c r="AB10" s="240"/>
      <c r="AC10" s="240"/>
      <c r="AD10" s="240"/>
    </row>
    <row r="11" spans="1:30" ht="30" customHeight="1" x14ac:dyDescent="0.2">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240"/>
      <c r="AB11" s="240"/>
      <c r="AC11" s="240"/>
      <c r="AD11" s="240"/>
    </row>
    <row r="12" spans="1:30" ht="30" customHeight="1" x14ac:dyDescent="0.2">
      <c r="B12" s="438"/>
      <c r="C12" s="438"/>
      <c r="D12" s="439" t="s">
        <v>20351</v>
      </c>
      <c r="E12" s="439" t="s">
        <v>8732</v>
      </c>
      <c r="F12" s="438"/>
      <c r="G12" s="438"/>
      <c r="H12" s="438"/>
      <c r="I12" s="438"/>
      <c r="J12" s="438"/>
      <c r="K12" s="438"/>
      <c r="L12" s="438"/>
      <c r="M12" s="438"/>
      <c r="N12" s="438"/>
      <c r="O12" s="438"/>
      <c r="P12" s="438"/>
      <c r="Q12" s="438"/>
      <c r="R12" s="438"/>
      <c r="S12" s="438"/>
      <c r="T12" s="438"/>
      <c r="U12" s="438"/>
      <c r="V12" s="438"/>
      <c r="W12" s="438"/>
      <c r="X12" s="438"/>
      <c r="Y12" s="438"/>
      <c r="Z12" s="438"/>
      <c r="AA12" s="240"/>
      <c r="AB12" s="240"/>
      <c r="AC12" s="240"/>
      <c r="AD12" s="240"/>
    </row>
    <row r="13" spans="1:30" ht="30" customHeight="1" x14ac:dyDescent="0.2">
      <c r="B13" s="438"/>
      <c r="C13" s="438"/>
      <c r="D13" s="440" t="s">
        <v>17791</v>
      </c>
      <c r="E13" s="441">
        <f ca="1">SUMIF('BD -  ABC DESON'!$I$2:$J$53,'CURVA ABC'!D13,'BD -  ABC DESON'!$J$2:$J$53)</f>
        <v>23366196.754283212</v>
      </c>
      <c r="F13" s="438"/>
      <c r="G13" s="438"/>
      <c r="H13" s="438"/>
      <c r="I13" s="438"/>
      <c r="J13" s="438"/>
      <c r="K13" s="438"/>
      <c r="L13" s="438"/>
      <c r="M13" s="438"/>
      <c r="N13" s="438"/>
      <c r="O13" s="438"/>
      <c r="P13" s="438"/>
      <c r="Q13" s="438"/>
      <c r="R13" s="438"/>
      <c r="S13" s="438"/>
      <c r="T13" s="438"/>
      <c r="U13" s="438"/>
      <c r="V13" s="438"/>
      <c r="W13" s="438"/>
      <c r="X13" s="438"/>
      <c r="Y13" s="438"/>
      <c r="Z13" s="438"/>
      <c r="AA13" s="240"/>
      <c r="AB13" s="240"/>
      <c r="AC13" s="240"/>
      <c r="AD13" s="240"/>
    </row>
    <row r="14" spans="1:30" ht="30" customHeight="1" x14ac:dyDescent="0.2">
      <c r="B14" s="438"/>
      <c r="C14" s="438"/>
      <c r="D14" s="442" t="s">
        <v>20352</v>
      </c>
      <c r="E14" s="443">
        <f ca="1">SUMIF('BD -  ABC DESON'!$I$2:$J$53,'CURVA ABC'!D14,'BD -  ABC DESON'!$J$2:$J$53)</f>
        <v>4813932.3750774637</v>
      </c>
      <c r="F14" s="438"/>
      <c r="G14" s="438"/>
      <c r="H14" s="438"/>
      <c r="I14" s="438"/>
      <c r="J14" s="438"/>
      <c r="K14" s="438"/>
      <c r="L14" s="438"/>
      <c r="M14" s="438"/>
      <c r="N14" s="438"/>
      <c r="O14" s="438"/>
      <c r="P14" s="438"/>
      <c r="Q14" s="438"/>
      <c r="R14" s="438"/>
      <c r="S14" s="438"/>
      <c r="T14" s="438"/>
      <c r="U14" s="438"/>
      <c r="V14" s="438"/>
      <c r="W14" s="438"/>
      <c r="X14" s="438"/>
      <c r="Y14" s="438"/>
      <c r="Z14" s="438"/>
      <c r="AA14" s="240"/>
      <c r="AB14" s="240"/>
      <c r="AC14" s="240"/>
      <c r="AD14" s="240"/>
    </row>
    <row r="15" spans="1:30" ht="30" customHeight="1" x14ac:dyDescent="0.2">
      <c r="B15" s="438"/>
      <c r="C15" s="438"/>
      <c r="D15" s="444" t="s">
        <v>17776</v>
      </c>
      <c r="E15" s="445">
        <f ca="1">SUMIF('BD -  ABC DESON'!$I$2:$J$53,'CURVA ABC'!D15,'BD -  ABC DESON'!$J$2:$J$53)</f>
        <v>1712408.9197102585</v>
      </c>
      <c r="F15" s="438"/>
      <c r="G15" s="438"/>
      <c r="H15" s="438"/>
      <c r="I15" s="438"/>
      <c r="J15" s="438"/>
      <c r="K15" s="438"/>
      <c r="L15" s="438"/>
      <c r="M15" s="438"/>
      <c r="N15" s="438"/>
      <c r="O15" s="438"/>
      <c r="P15" s="438"/>
      <c r="Q15" s="438"/>
      <c r="R15" s="438"/>
      <c r="S15" s="438"/>
      <c r="T15" s="438"/>
      <c r="U15" s="438"/>
      <c r="V15" s="438"/>
      <c r="W15" s="438"/>
      <c r="X15" s="438"/>
      <c r="Y15" s="438"/>
      <c r="Z15" s="438"/>
      <c r="AA15" s="240"/>
      <c r="AB15" s="240"/>
      <c r="AC15" s="240"/>
      <c r="AD15" s="240"/>
    </row>
    <row r="16" spans="1:30" ht="30" customHeight="1" x14ac:dyDescent="0.2">
      <c r="B16" s="438"/>
      <c r="C16" s="438"/>
      <c r="D16" s="439" t="s">
        <v>8732</v>
      </c>
      <c r="E16" s="446">
        <f ca="1">+SUM(E13:E15)</f>
        <v>29892538.049070936</v>
      </c>
      <c r="F16" s="438"/>
      <c r="G16" s="438"/>
      <c r="H16" s="438"/>
      <c r="I16" s="438"/>
      <c r="J16" s="438"/>
      <c r="K16" s="438"/>
      <c r="L16" s="438"/>
      <c r="M16" s="438"/>
      <c r="N16" s="438"/>
      <c r="O16" s="438"/>
      <c r="P16" s="438"/>
      <c r="Q16" s="438"/>
      <c r="R16" s="438"/>
      <c r="S16" s="438"/>
      <c r="T16" s="438"/>
      <c r="U16" s="438"/>
      <c r="V16" s="438"/>
      <c r="W16" s="438"/>
      <c r="X16" s="438"/>
      <c r="Y16" s="438"/>
      <c r="Z16" s="438"/>
      <c r="AA16" s="240"/>
      <c r="AB16" s="240"/>
      <c r="AC16" s="240"/>
      <c r="AD16" s="240"/>
    </row>
    <row r="17" spans="2:30" ht="30" customHeight="1" x14ac:dyDescent="0.2">
      <c r="B17" s="438"/>
      <c r="C17" s="438"/>
      <c r="D17" s="438"/>
      <c r="E17" s="528"/>
      <c r="F17" s="438"/>
      <c r="G17" s="438"/>
      <c r="H17" s="438"/>
      <c r="I17" s="438"/>
      <c r="J17" s="438"/>
      <c r="K17" s="438"/>
      <c r="L17" s="438"/>
      <c r="M17" s="438"/>
      <c r="N17" s="438"/>
      <c r="O17" s="438"/>
      <c r="P17" s="438"/>
      <c r="Q17" s="438"/>
      <c r="R17" s="438"/>
      <c r="S17" s="438"/>
      <c r="T17" s="438"/>
      <c r="U17" s="438"/>
      <c r="V17" s="438"/>
      <c r="W17" s="438"/>
      <c r="X17" s="438"/>
      <c r="Y17" s="438"/>
      <c r="Z17" s="438"/>
      <c r="AA17" s="240"/>
      <c r="AB17" s="240"/>
      <c r="AC17" s="240"/>
      <c r="AD17" s="240"/>
    </row>
    <row r="18" spans="2:30" ht="30" customHeight="1" x14ac:dyDescent="0.2">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240"/>
      <c r="AB18" s="240"/>
      <c r="AC18" s="240"/>
      <c r="AD18" s="240"/>
    </row>
    <row r="19" spans="2:30" ht="30" customHeight="1" x14ac:dyDescent="0.2">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240"/>
      <c r="AB19" s="240"/>
      <c r="AC19" s="240"/>
      <c r="AD19" s="240"/>
    </row>
    <row r="20" spans="2:30" ht="30" customHeight="1" x14ac:dyDescent="0.2">
      <c r="B20" s="438"/>
      <c r="C20" s="438"/>
      <c r="D20" s="438"/>
      <c r="E20" s="438"/>
      <c r="F20" s="438"/>
      <c r="G20" s="438"/>
      <c r="H20" s="438"/>
      <c r="I20" s="438"/>
      <c r="J20" s="438"/>
      <c r="K20" s="438"/>
      <c r="L20" s="438"/>
      <c r="M20" s="438"/>
      <c r="N20" s="438"/>
      <c r="O20" s="438"/>
      <c r="P20" s="438"/>
      <c r="Q20" s="438"/>
      <c r="R20" s="438"/>
      <c r="S20" s="438"/>
      <c r="T20" s="438"/>
      <c r="U20" s="438"/>
      <c r="V20" s="438"/>
      <c r="W20" s="438"/>
      <c r="X20" s="438"/>
      <c r="Y20" s="438"/>
      <c r="Z20" s="438"/>
      <c r="AA20" s="240"/>
      <c r="AB20" s="240"/>
      <c r="AC20" s="240"/>
      <c r="AD20" s="240"/>
    </row>
    <row r="21" spans="2:30" ht="30" customHeight="1" x14ac:dyDescent="0.2">
      <c r="B21" s="438"/>
      <c r="C21" s="438"/>
      <c r="D21" s="438"/>
      <c r="E21" s="438"/>
      <c r="F21" s="438"/>
      <c r="G21" s="438"/>
      <c r="H21" s="438"/>
      <c r="I21" s="438"/>
      <c r="J21" s="438"/>
      <c r="K21" s="438"/>
      <c r="L21" s="438"/>
      <c r="M21" s="438"/>
      <c r="N21" s="438"/>
      <c r="O21" s="438"/>
      <c r="P21" s="438"/>
      <c r="Q21" s="438"/>
      <c r="R21" s="438"/>
      <c r="S21" s="438"/>
      <c r="T21" s="438"/>
      <c r="U21" s="438"/>
      <c r="V21" s="438"/>
      <c r="W21" s="438"/>
      <c r="X21" s="438"/>
      <c r="Y21" s="438"/>
      <c r="Z21" s="438"/>
      <c r="AA21" s="240"/>
      <c r="AB21" s="240"/>
      <c r="AC21" s="240"/>
      <c r="AD21" s="240"/>
    </row>
    <row r="22" spans="2:30" ht="30" customHeight="1" x14ac:dyDescent="0.2">
      <c r="B22" s="438"/>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240"/>
      <c r="AB22" s="240"/>
      <c r="AC22" s="240"/>
      <c r="AD22" s="240"/>
    </row>
    <row r="23" spans="2:30" ht="30" customHeight="1" x14ac:dyDescent="0.2">
      <c r="B23" s="438"/>
      <c r="C23" s="438"/>
      <c r="D23" s="438"/>
      <c r="E23" s="438"/>
      <c r="F23" s="438"/>
      <c r="G23" s="438"/>
      <c r="H23" s="438"/>
      <c r="I23" s="438"/>
      <c r="J23" s="438"/>
      <c r="K23" s="438"/>
      <c r="L23" s="438"/>
      <c r="M23" s="438"/>
      <c r="N23" s="438"/>
      <c r="O23" s="438"/>
      <c r="P23" s="438"/>
      <c r="Q23" s="438"/>
      <c r="R23" s="438"/>
      <c r="S23" s="438"/>
      <c r="T23" s="438"/>
      <c r="U23" s="438"/>
      <c r="V23" s="438"/>
      <c r="W23" s="438"/>
      <c r="X23" s="438"/>
      <c r="Y23" s="438"/>
      <c r="Z23" s="438"/>
      <c r="AA23" s="240"/>
      <c r="AB23" s="240"/>
      <c r="AC23" s="240"/>
      <c r="AD23" s="240"/>
    </row>
    <row r="24" spans="2:30" ht="30" customHeight="1" x14ac:dyDescent="0.2">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240"/>
      <c r="AB24" s="240"/>
      <c r="AC24" s="240"/>
      <c r="AD24" s="240"/>
    </row>
    <row r="25" spans="2:30" ht="30" customHeight="1" x14ac:dyDescent="0.2">
      <c r="B25" s="438"/>
      <c r="C25" s="438"/>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240"/>
      <c r="AB25" s="240"/>
      <c r="AC25" s="240"/>
      <c r="AD25" s="240"/>
    </row>
    <row r="26" spans="2:30" ht="30" customHeight="1" x14ac:dyDescent="0.2">
      <c r="B26" s="438"/>
      <c r="C26" s="438"/>
      <c r="D26" s="438"/>
      <c r="E26" s="438"/>
      <c r="F26" s="438"/>
      <c r="G26" s="438"/>
      <c r="H26" s="438"/>
      <c r="I26" s="438"/>
      <c r="J26" s="438"/>
      <c r="K26" s="438"/>
      <c r="L26" s="438"/>
      <c r="M26" s="438"/>
      <c r="N26" s="438"/>
      <c r="O26" s="438"/>
      <c r="P26" s="438"/>
      <c r="Q26" s="438"/>
      <c r="R26" s="438"/>
      <c r="S26" s="438"/>
      <c r="T26" s="438"/>
      <c r="U26" s="438"/>
      <c r="V26" s="438"/>
      <c r="W26" s="438"/>
      <c r="X26" s="438"/>
      <c r="Y26" s="438"/>
      <c r="Z26" s="438"/>
      <c r="AA26" s="240"/>
      <c r="AB26" s="240"/>
      <c r="AC26" s="240"/>
      <c r="AD26" s="240"/>
    </row>
    <row r="27" spans="2:30" ht="30" customHeight="1" x14ac:dyDescent="0.2">
      <c r="B27" s="438"/>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240"/>
      <c r="AB27" s="240"/>
      <c r="AC27" s="240"/>
      <c r="AD27" s="240"/>
    </row>
    <row r="28" spans="2:30" ht="30" customHeight="1" x14ac:dyDescent="0.2">
      <c r="B28" s="438"/>
      <c r="C28" s="438"/>
      <c r="D28" s="438"/>
      <c r="E28" s="438"/>
      <c r="F28" s="438"/>
      <c r="G28" s="438"/>
      <c r="H28" s="438"/>
      <c r="I28" s="438"/>
      <c r="J28" s="438"/>
      <c r="K28" s="438"/>
      <c r="L28" s="438"/>
      <c r="M28" s="438"/>
      <c r="N28" s="438"/>
      <c r="O28" s="438"/>
      <c r="P28" s="438"/>
      <c r="Q28" s="438"/>
      <c r="R28" s="438"/>
      <c r="S28" s="438"/>
      <c r="T28" s="438"/>
      <c r="U28" s="438"/>
      <c r="V28" s="438"/>
      <c r="W28" s="438"/>
      <c r="X28" s="438"/>
      <c r="Y28" s="438"/>
      <c r="Z28" s="438"/>
      <c r="AA28" s="240"/>
      <c r="AB28" s="240"/>
      <c r="AC28" s="240"/>
      <c r="AD28" s="240"/>
    </row>
    <row r="29" spans="2:30" ht="30" customHeight="1" x14ac:dyDescent="0.2">
      <c r="B29" s="438"/>
      <c r="C29" s="438"/>
      <c r="D29" s="438"/>
      <c r="E29" s="438"/>
      <c r="F29" s="438"/>
      <c r="G29" s="438"/>
      <c r="H29" s="438"/>
      <c r="I29" s="438"/>
      <c r="J29" s="438"/>
      <c r="K29" s="438"/>
      <c r="L29" s="438"/>
      <c r="M29" s="438"/>
      <c r="N29" s="438"/>
      <c r="O29" s="438"/>
      <c r="P29" s="438"/>
      <c r="Q29" s="438"/>
      <c r="R29" s="438"/>
      <c r="S29" s="438"/>
      <c r="T29" s="438"/>
      <c r="U29" s="438"/>
      <c r="V29" s="438"/>
      <c r="W29" s="438"/>
      <c r="X29" s="438"/>
      <c r="Y29" s="438"/>
      <c r="Z29" s="438"/>
      <c r="AA29" s="240"/>
      <c r="AB29" s="240"/>
      <c r="AC29" s="240"/>
      <c r="AD29" s="240"/>
    </row>
    <row r="30" spans="2:30" ht="30" customHeight="1" x14ac:dyDescent="0.2">
      <c r="B30" s="438"/>
      <c r="C30" s="438"/>
      <c r="D30" s="438"/>
      <c r="E30" s="438"/>
      <c r="F30" s="438"/>
      <c r="G30" s="438"/>
      <c r="H30" s="438"/>
      <c r="I30" s="438"/>
      <c r="J30" s="438"/>
      <c r="K30" s="438"/>
      <c r="L30" s="438"/>
      <c r="M30" s="438"/>
      <c r="N30" s="438"/>
      <c r="O30" s="438"/>
      <c r="P30" s="438"/>
      <c r="Q30" s="438"/>
      <c r="R30" s="438"/>
      <c r="S30" s="438"/>
      <c r="T30" s="438"/>
      <c r="U30" s="438"/>
      <c r="V30" s="438"/>
      <c r="W30" s="438"/>
      <c r="X30" s="438"/>
      <c r="Y30" s="438"/>
      <c r="Z30" s="438"/>
      <c r="AA30" s="240"/>
      <c r="AB30" s="240"/>
      <c r="AC30" s="240"/>
      <c r="AD30" s="240"/>
    </row>
    <row r="31" spans="2:30" ht="30" customHeight="1" x14ac:dyDescent="0.2">
      <c r="B31" s="438"/>
      <c r="C31" s="438"/>
      <c r="D31" s="438"/>
      <c r="E31" s="438"/>
      <c r="F31" s="438"/>
      <c r="G31" s="438"/>
      <c r="H31" s="438"/>
      <c r="I31" s="438"/>
      <c r="J31" s="438"/>
      <c r="K31" s="438"/>
      <c r="L31" s="438"/>
      <c r="M31" s="438"/>
      <c r="N31" s="438"/>
      <c r="O31" s="438"/>
      <c r="P31" s="438"/>
      <c r="Q31" s="438"/>
      <c r="R31" s="438"/>
      <c r="S31" s="438"/>
      <c r="T31" s="438"/>
      <c r="U31" s="438"/>
      <c r="V31" s="438"/>
      <c r="W31" s="438"/>
      <c r="X31" s="438"/>
      <c r="Y31" s="438"/>
      <c r="Z31" s="438"/>
      <c r="AA31" s="240"/>
      <c r="AB31" s="240"/>
      <c r="AC31" s="240"/>
      <c r="AD31" s="240"/>
    </row>
    <row r="32" spans="2:30" ht="30" customHeight="1" x14ac:dyDescent="0.2">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240"/>
      <c r="AB32" s="240"/>
      <c r="AC32" s="240"/>
      <c r="AD32" s="240"/>
    </row>
    <row r="33" spans="2:30" ht="30" customHeight="1" x14ac:dyDescent="0.2">
      <c r="B33" s="438"/>
      <c r="C33" s="438"/>
      <c r="D33" s="438"/>
      <c r="E33" s="438"/>
      <c r="F33" s="438"/>
      <c r="G33" s="438"/>
      <c r="H33" s="438"/>
      <c r="I33" s="438"/>
      <c r="J33" s="438"/>
      <c r="K33" s="438"/>
      <c r="L33" s="438"/>
      <c r="M33" s="438"/>
      <c r="N33" s="438"/>
      <c r="O33" s="438"/>
      <c r="P33" s="438"/>
      <c r="Q33" s="438"/>
      <c r="R33" s="438"/>
      <c r="S33" s="438"/>
      <c r="T33" s="438"/>
      <c r="U33" s="438"/>
      <c r="V33" s="438"/>
      <c r="W33" s="438"/>
      <c r="X33" s="438"/>
      <c r="Y33" s="438"/>
      <c r="Z33" s="438"/>
      <c r="AA33" s="240"/>
      <c r="AB33" s="240"/>
      <c r="AC33" s="240"/>
      <c r="AD33" s="240"/>
    </row>
    <row r="34" spans="2:30" ht="30" customHeight="1" x14ac:dyDescent="0.2">
      <c r="B34" s="438"/>
      <c r="C34" s="438"/>
      <c r="D34" s="438"/>
      <c r="E34" s="438"/>
      <c r="F34" s="438"/>
      <c r="G34" s="438"/>
      <c r="H34" s="438"/>
      <c r="I34" s="438"/>
      <c r="J34" s="438"/>
      <c r="K34" s="438"/>
      <c r="L34" s="438"/>
      <c r="M34" s="438"/>
      <c r="N34" s="438"/>
      <c r="O34" s="438"/>
      <c r="P34" s="438"/>
      <c r="Q34" s="438"/>
      <c r="R34" s="438"/>
      <c r="S34" s="438"/>
      <c r="T34" s="438"/>
      <c r="U34" s="438"/>
      <c r="V34" s="438"/>
      <c r="W34" s="438"/>
      <c r="X34" s="438"/>
      <c r="Y34" s="438"/>
      <c r="Z34" s="438"/>
      <c r="AA34" s="240"/>
      <c r="AB34" s="240"/>
      <c r="AC34" s="240"/>
      <c r="AD34" s="240"/>
    </row>
    <row r="35" spans="2:30" ht="30" customHeight="1" x14ac:dyDescent="0.2">
      <c r="B35" s="438"/>
      <c r="C35" s="438"/>
      <c r="D35" s="438"/>
      <c r="E35" s="438"/>
      <c r="F35" s="438"/>
      <c r="G35" s="438"/>
      <c r="H35" s="438"/>
      <c r="I35" s="438"/>
      <c r="J35" s="438"/>
      <c r="K35" s="438"/>
      <c r="L35" s="438"/>
      <c r="M35" s="438"/>
      <c r="N35" s="438"/>
      <c r="O35" s="438"/>
      <c r="P35" s="438"/>
      <c r="Q35" s="438"/>
      <c r="R35" s="438"/>
      <c r="S35" s="438"/>
      <c r="T35" s="438"/>
      <c r="U35" s="438"/>
      <c r="V35" s="438"/>
      <c r="W35" s="438"/>
      <c r="X35" s="438"/>
      <c r="Y35" s="438"/>
      <c r="Z35" s="438"/>
      <c r="AA35" s="240"/>
      <c r="AB35" s="240"/>
      <c r="AC35" s="240"/>
      <c r="AD35" s="240"/>
    </row>
    <row r="36" spans="2:30" ht="30" customHeight="1" x14ac:dyDescent="0.2">
      <c r="B36" s="641" t="s">
        <v>20353</v>
      </c>
      <c r="C36" s="641"/>
      <c r="D36" s="641"/>
      <c r="E36" s="641"/>
      <c r="F36" s="641"/>
      <c r="G36" s="641"/>
      <c r="H36" s="641"/>
      <c r="I36" s="641"/>
      <c r="J36" s="641"/>
      <c r="K36" s="641"/>
      <c r="L36" s="641"/>
      <c r="M36" s="641"/>
      <c r="N36" s="641"/>
      <c r="O36" s="641"/>
      <c r="P36" s="641"/>
      <c r="Q36" s="641"/>
      <c r="R36" s="641"/>
      <c r="S36" s="641"/>
      <c r="T36" s="641"/>
      <c r="U36" s="641"/>
      <c r="V36" s="641"/>
      <c r="W36" s="641"/>
      <c r="X36" s="641"/>
      <c r="Y36" s="641"/>
      <c r="Z36" s="438"/>
      <c r="AA36" s="240"/>
      <c r="AB36" s="240"/>
      <c r="AC36" s="240"/>
      <c r="AD36" s="240"/>
    </row>
    <row r="37" spans="2:30" ht="30" customHeight="1" x14ac:dyDescent="0.2">
      <c r="B37" s="438"/>
      <c r="C37" s="438"/>
      <c r="D37" s="438"/>
      <c r="E37" s="438"/>
      <c r="F37" s="438"/>
      <c r="G37" s="438"/>
      <c r="H37" s="438"/>
      <c r="I37" s="438"/>
      <c r="J37" s="438"/>
      <c r="K37" s="438"/>
      <c r="L37" s="438"/>
      <c r="M37" s="438"/>
      <c r="N37" s="438"/>
      <c r="O37" s="438"/>
      <c r="P37" s="438"/>
      <c r="Q37" s="438"/>
      <c r="R37" s="438"/>
      <c r="S37" s="438"/>
      <c r="T37" s="438"/>
      <c r="U37" s="438"/>
      <c r="V37" s="438"/>
      <c r="W37" s="438"/>
      <c r="X37" s="438"/>
      <c r="Y37" s="438"/>
      <c r="Z37" s="438"/>
      <c r="AA37" s="240"/>
      <c r="AB37" s="240"/>
      <c r="AC37" s="240"/>
      <c r="AD37" s="240"/>
    </row>
    <row r="38" spans="2:30" ht="30" customHeight="1" x14ac:dyDescent="0.2">
      <c r="B38" s="438"/>
      <c r="C38" s="438"/>
      <c r="D38" s="439" t="s">
        <v>20351</v>
      </c>
      <c r="E38" s="439" t="s">
        <v>8732</v>
      </c>
      <c r="F38" s="438"/>
      <c r="G38" s="438"/>
      <c r="H38" s="438"/>
      <c r="I38" s="438"/>
      <c r="J38" s="438"/>
      <c r="K38" s="438"/>
      <c r="L38" s="438"/>
      <c r="M38" s="438"/>
      <c r="N38" s="438"/>
      <c r="O38" s="438"/>
      <c r="P38" s="438"/>
      <c r="Q38" s="438"/>
      <c r="R38" s="438"/>
      <c r="S38" s="438"/>
      <c r="T38" s="438"/>
      <c r="U38" s="438"/>
      <c r="V38" s="438"/>
      <c r="W38" s="438"/>
      <c r="X38" s="438"/>
      <c r="Y38" s="438"/>
      <c r="Z38" s="438"/>
      <c r="AA38" s="240"/>
      <c r="AB38" s="240"/>
      <c r="AC38" s="240"/>
      <c r="AD38" s="240"/>
    </row>
    <row r="39" spans="2:30" ht="30" customHeight="1" x14ac:dyDescent="0.2">
      <c r="B39" s="438"/>
      <c r="C39" s="438"/>
      <c r="D39" s="440" t="s">
        <v>17791</v>
      </c>
      <c r="E39" s="546">
        <f ca="1">SUMIF('BD -  ABC NÃO DESON'!$I$2:$J$53,'CURVA ABC'!D39,'BD -  ABC NÃO DESON'!$J$2:$J$53)</f>
        <v>22343016.504728153</v>
      </c>
      <c r="F39" s="438"/>
      <c r="G39" s="438"/>
      <c r="H39" s="438"/>
      <c r="I39" s="438"/>
      <c r="J39" s="438"/>
      <c r="K39" s="438"/>
      <c r="L39" s="438"/>
      <c r="M39" s="438"/>
      <c r="N39" s="438"/>
      <c r="O39" s="438"/>
      <c r="P39" s="438"/>
      <c r="Q39" s="438"/>
      <c r="R39" s="438"/>
      <c r="S39" s="438"/>
      <c r="T39" s="438"/>
      <c r="U39" s="438"/>
      <c r="V39" s="438"/>
      <c r="W39" s="438"/>
      <c r="X39" s="438"/>
      <c r="Y39" s="438"/>
      <c r="Z39" s="438"/>
      <c r="AA39" s="240"/>
      <c r="AB39" s="240"/>
      <c r="AC39" s="240"/>
      <c r="AD39" s="240"/>
    </row>
    <row r="40" spans="2:30" ht="30" customHeight="1" x14ac:dyDescent="0.2">
      <c r="B40" s="438"/>
      <c r="C40" s="438"/>
      <c r="D40" s="442" t="s">
        <v>20352</v>
      </c>
      <c r="E40" s="547">
        <f ca="1">SUMIF('BD -  ABC NÃO DESON'!$I$2:$J$53,'CURVA ABC'!D40,'BD -  ABC NÃO DESON'!$J$2:$J$53)</f>
        <v>4656322.5742675923</v>
      </c>
      <c r="F40" s="438"/>
      <c r="G40" s="438"/>
      <c r="H40" s="438"/>
      <c r="I40" s="438"/>
      <c r="J40" s="438"/>
      <c r="K40" s="438"/>
      <c r="L40" s="438"/>
      <c r="M40" s="438"/>
      <c r="N40" s="438"/>
      <c r="O40" s="438"/>
      <c r="P40" s="438"/>
      <c r="Q40" s="438"/>
      <c r="R40" s="438"/>
      <c r="S40" s="438"/>
      <c r="T40" s="438"/>
      <c r="U40" s="438"/>
      <c r="V40" s="438"/>
      <c r="W40" s="438"/>
      <c r="X40" s="438"/>
      <c r="Y40" s="438"/>
      <c r="Z40" s="438"/>
      <c r="AA40" s="240"/>
      <c r="AB40" s="240"/>
      <c r="AC40" s="240"/>
      <c r="AD40" s="240"/>
    </row>
    <row r="41" spans="2:30" ht="30" customHeight="1" x14ac:dyDescent="0.2">
      <c r="B41" s="438"/>
      <c r="C41" s="438"/>
      <c r="D41" s="444" t="s">
        <v>17776</v>
      </c>
      <c r="E41" s="545">
        <f ca="1">SUMIF('BD -  ABC NÃO DESON'!$I$2:$J$53,'CURVA ABC'!D41,'BD -  ABC NÃO DESON'!$J$2:$J$53)</f>
        <v>1652113.9263294574</v>
      </c>
      <c r="F41" s="438"/>
      <c r="G41" s="438"/>
      <c r="H41" s="438"/>
      <c r="I41" s="438"/>
      <c r="J41" s="438"/>
      <c r="K41" s="438"/>
      <c r="L41" s="438"/>
      <c r="M41" s="438"/>
      <c r="N41" s="438"/>
      <c r="O41" s="438"/>
      <c r="P41" s="438"/>
      <c r="Q41" s="438"/>
      <c r="R41" s="438"/>
      <c r="S41" s="438"/>
      <c r="T41" s="438"/>
      <c r="U41" s="438"/>
      <c r="V41" s="438"/>
      <c r="W41" s="438"/>
      <c r="X41" s="438"/>
      <c r="Y41" s="438"/>
      <c r="Z41" s="438"/>
      <c r="AA41" s="240"/>
      <c r="AB41" s="240"/>
      <c r="AC41" s="240"/>
      <c r="AD41" s="240"/>
    </row>
    <row r="42" spans="2:30" ht="30" customHeight="1" x14ac:dyDescent="0.2">
      <c r="B42" s="438"/>
      <c r="C42" s="438"/>
      <c r="D42" s="439" t="s">
        <v>8732</v>
      </c>
      <c r="E42" s="446">
        <f ca="1">+SUM(E39:E41)</f>
        <v>28651453.005325202</v>
      </c>
      <c r="F42" s="438"/>
      <c r="G42" s="438"/>
      <c r="H42" s="438"/>
      <c r="I42" s="438"/>
      <c r="J42" s="438"/>
      <c r="K42" s="438"/>
      <c r="L42" s="438"/>
      <c r="M42" s="438"/>
      <c r="N42" s="438"/>
      <c r="O42" s="438"/>
      <c r="P42" s="438"/>
      <c r="Q42" s="438"/>
      <c r="R42" s="438"/>
      <c r="S42" s="438"/>
      <c r="T42" s="438"/>
      <c r="U42" s="438"/>
      <c r="V42" s="438"/>
      <c r="W42" s="438"/>
      <c r="X42" s="438"/>
      <c r="Y42" s="438"/>
      <c r="Z42" s="438"/>
      <c r="AA42" s="240"/>
      <c r="AB42" s="240"/>
      <c r="AC42" s="240"/>
      <c r="AD42" s="240"/>
    </row>
    <row r="43" spans="2:30" ht="30" customHeight="1" x14ac:dyDescent="0.2">
      <c r="B43" s="438"/>
      <c r="C43" s="438"/>
      <c r="D43" s="438"/>
      <c r="E43" s="528"/>
      <c r="F43" s="438"/>
      <c r="G43" s="438"/>
      <c r="H43" s="438"/>
      <c r="I43" s="438"/>
      <c r="J43" s="438"/>
      <c r="K43" s="438"/>
      <c r="L43" s="438"/>
      <c r="M43" s="438"/>
      <c r="N43" s="438"/>
      <c r="O43" s="438"/>
      <c r="P43" s="438"/>
      <c r="Q43" s="438"/>
      <c r="R43" s="438"/>
      <c r="S43" s="438"/>
      <c r="T43" s="438"/>
      <c r="U43" s="438"/>
      <c r="V43" s="438"/>
      <c r="W43" s="438"/>
      <c r="X43" s="438"/>
      <c r="Y43" s="438"/>
      <c r="Z43" s="438"/>
      <c r="AA43" s="240"/>
      <c r="AB43" s="240"/>
      <c r="AC43" s="240"/>
      <c r="AD43" s="240"/>
    </row>
    <row r="44" spans="2:30" ht="30" customHeight="1" x14ac:dyDescent="0.2">
      <c r="B44" s="438"/>
      <c r="C44" s="438"/>
      <c r="D44" s="438"/>
      <c r="E44" s="438"/>
      <c r="F44" s="438"/>
      <c r="G44" s="438"/>
      <c r="H44" s="438"/>
      <c r="I44" s="438"/>
      <c r="J44" s="438"/>
      <c r="K44" s="438"/>
      <c r="L44" s="438"/>
      <c r="M44" s="438"/>
      <c r="N44" s="438"/>
      <c r="O44" s="438"/>
      <c r="P44" s="438"/>
      <c r="Q44" s="438"/>
      <c r="R44" s="438"/>
      <c r="S44" s="438"/>
      <c r="T44" s="438"/>
      <c r="U44" s="438"/>
      <c r="V44" s="438"/>
      <c r="W44" s="438"/>
      <c r="X44" s="438"/>
      <c r="Y44" s="438"/>
      <c r="Z44" s="438"/>
      <c r="AA44" s="240"/>
      <c r="AB44" s="240"/>
      <c r="AC44" s="240"/>
      <c r="AD44" s="240"/>
    </row>
    <row r="45" spans="2:30" ht="30" customHeight="1" x14ac:dyDescent="0.2">
      <c r="B45" s="438"/>
      <c r="C45" s="438"/>
      <c r="D45" s="438"/>
      <c r="E45" s="438"/>
      <c r="F45" s="438"/>
      <c r="G45" s="438"/>
      <c r="H45" s="438"/>
      <c r="I45" s="438"/>
      <c r="J45" s="438"/>
      <c r="K45" s="438"/>
      <c r="L45" s="438"/>
      <c r="M45" s="438"/>
      <c r="N45" s="438"/>
      <c r="O45" s="438"/>
      <c r="P45" s="438"/>
      <c r="Q45" s="438"/>
      <c r="R45" s="438"/>
      <c r="S45" s="438"/>
      <c r="T45" s="438"/>
      <c r="U45" s="438"/>
      <c r="V45" s="438"/>
      <c r="W45" s="438"/>
      <c r="X45" s="438"/>
      <c r="Y45" s="438"/>
      <c r="Z45" s="438"/>
      <c r="AA45" s="240"/>
      <c r="AB45" s="240"/>
      <c r="AC45" s="240"/>
      <c r="AD45" s="240"/>
    </row>
    <row r="46" spans="2:30" ht="30" customHeight="1" x14ac:dyDescent="0.2">
      <c r="B46" s="438"/>
      <c r="C46" s="438"/>
      <c r="D46" s="438"/>
      <c r="E46" s="438"/>
      <c r="F46" s="438"/>
      <c r="G46" s="438"/>
      <c r="H46" s="438"/>
      <c r="I46" s="438"/>
      <c r="J46" s="438"/>
      <c r="K46" s="438"/>
      <c r="L46" s="438"/>
      <c r="M46" s="438"/>
      <c r="N46" s="438"/>
      <c r="O46" s="438"/>
      <c r="P46" s="438"/>
      <c r="Q46" s="438"/>
      <c r="R46" s="438"/>
      <c r="S46" s="438"/>
      <c r="T46" s="438"/>
      <c r="U46" s="438"/>
      <c r="V46" s="438"/>
      <c r="W46" s="438"/>
      <c r="X46" s="438"/>
      <c r="Y46" s="438"/>
      <c r="Z46" s="438"/>
      <c r="AA46" s="240"/>
      <c r="AB46" s="240"/>
      <c r="AC46" s="240"/>
      <c r="AD46" s="240"/>
    </row>
    <row r="47" spans="2:30" ht="30" customHeight="1" x14ac:dyDescent="0.2">
      <c r="B47" s="438"/>
      <c r="C47" s="438"/>
      <c r="D47" s="438"/>
      <c r="E47" s="438"/>
      <c r="F47" s="438"/>
      <c r="G47" s="438"/>
      <c r="H47" s="438"/>
      <c r="I47" s="438"/>
      <c r="J47" s="438"/>
      <c r="K47" s="438"/>
      <c r="L47" s="438"/>
      <c r="M47" s="438"/>
      <c r="N47" s="438"/>
      <c r="O47" s="438"/>
      <c r="P47" s="438"/>
      <c r="Q47" s="438"/>
      <c r="R47" s="438"/>
      <c r="S47" s="438"/>
      <c r="T47" s="438"/>
      <c r="U47" s="438"/>
      <c r="V47" s="438"/>
      <c r="W47" s="438"/>
      <c r="X47" s="438"/>
      <c r="Y47" s="438"/>
      <c r="Z47" s="438"/>
      <c r="AA47" s="240"/>
      <c r="AB47" s="240"/>
      <c r="AC47" s="240"/>
      <c r="AD47" s="240"/>
    </row>
    <row r="48" spans="2:30" ht="30" customHeight="1" x14ac:dyDescent="0.2">
      <c r="B48" s="438"/>
      <c r="C48" s="438"/>
      <c r="D48" s="438"/>
      <c r="E48" s="438"/>
      <c r="F48" s="438"/>
      <c r="G48" s="438"/>
      <c r="H48" s="438"/>
      <c r="I48" s="438"/>
      <c r="J48" s="438"/>
      <c r="K48" s="438"/>
      <c r="L48" s="438"/>
      <c r="M48" s="438"/>
      <c r="N48" s="438"/>
      <c r="O48" s="438"/>
      <c r="P48" s="438"/>
      <c r="Q48" s="438"/>
      <c r="R48" s="438"/>
      <c r="S48" s="438"/>
      <c r="T48" s="438"/>
      <c r="U48" s="438"/>
      <c r="V48" s="438"/>
      <c r="W48" s="438"/>
      <c r="X48" s="438"/>
      <c r="Y48" s="438"/>
      <c r="Z48" s="438"/>
      <c r="AA48" s="240"/>
      <c r="AB48" s="240"/>
      <c r="AC48" s="240"/>
      <c r="AD48" s="240"/>
    </row>
    <row r="49" spans="2:30" ht="30" customHeight="1" x14ac:dyDescent="0.2">
      <c r="B49" s="438"/>
      <c r="C49" s="438"/>
      <c r="D49" s="438"/>
      <c r="E49" s="438"/>
      <c r="F49" s="438"/>
      <c r="G49" s="438"/>
      <c r="H49" s="438"/>
      <c r="I49" s="438"/>
      <c r="J49" s="438"/>
      <c r="K49" s="438"/>
      <c r="L49" s="438"/>
      <c r="M49" s="438"/>
      <c r="N49" s="438"/>
      <c r="O49" s="438"/>
      <c r="P49" s="438"/>
      <c r="Q49" s="438"/>
      <c r="R49" s="438"/>
      <c r="S49" s="438"/>
      <c r="T49" s="438"/>
      <c r="U49" s="438"/>
      <c r="V49" s="438"/>
      <c r="W49" s="438"/>
      <c r="X49" s="438"/>
      <c r="Y49" s="438"/>
      <c r="Z49" s="438"/>
      <c r="AA49" s="240"/>
      <c r="AB49" s="240"/>
      <c r="AC49" s="240"/>
      <c r="AD49" s="240"/>
    </row>
    <row r="50" spans="2:30" ht="30" customHeight="1" x14ac:dyDescent="0.2">
      <c r="B50" s="438"/>
      <c r="C50" s="438"/>
      <c r="D50" s="438"/>
      <c r="E50" s="438"/>
      <c r="F50" s="438"/>
      <c r="G50" s="438"/>
      <c r="H50" s="438"/>
      <c r="I50" s="438"/>
      <c r="J50" s="438"/>
      <c r="K50" s="438"/>
      <c r="L50" s="438"/>
      <c r="M50" s="438"/>
      <c r="N50" s="438"/>
      <c r="O50" s="438"/>
      <c r="P50" s="438"/>
      <c r="Q50" s="438"/>
      <c r="R50" s="438"/>
      <c r="S50" s="438"/>
      <c r="T50" s="438"/>
      <c r="U50" s="438"/>
      <c r="V50" s="438"/>
      <c r="W50" s="438"/>
      <c r="X50" s="438"/>
      <c r="Y50" s="438"/>
      <c r="Z50" s="438"/>
      <c r="AA50" s="240"/>
      <c r="AB50" s="240"/>
      <c r="AC50" s="240"/>
      <c r="AD50" s="240"/>
    </row>
    <row r="51" spans="2:30" ht="30" customHeight="1" x14ac:dyDescent="0.2">
      <c r="B51" s="438"/>
      <c r="C51" s="438"/>
      <c r="D51" s="438"/>
      <c r="E51" s="438"/>
      <c r="F51" s="438"/>
      <c r="G51" s="438"/>
      <c r="H51" s="438"/>
      <c r="I51" s="438"/>
      <c r="J51" s="438"/>
      <c r="K51" s="438"/>
      <c r="L51" s="438"/>
      <c r="M51" s="438"/>
      <c r="N51" s="438"/>
      <c r="O51" s="438"/>
      <c r="P51" s="438"/>
      <c r="Q51" s="438"/>
      <c r="R51" s="438"/>
      <c r="S51" s="438"/>
      <c r="T51" s="438"/>
      <c r="U51" s="438"/>
      <c r="V51" s="438"/>
      <c r="W51" s="438"/>
      <c r="X51" s="438"/>
      <c r="Y51" s="438"/>
      <c r="Z51" s="438"/>
      <c r="AA51" s="240"/>
      <c r="AB51" s="240"/>
      <c r="AC51" s="240"/>
      <c r="AD51" s="240"/>
    </row>
    <row r="52" spans="2:30" ht="30" customHeight="1" x14ac:dyDescent="0.2">
      <c r="B52" s="438"/>
      <c r="C52" s="438"/>
      <c r="D52" s="438"/>
      <c r="E52" s="438"/>
      <c r="F52" s="438"/>
      <c r="G52" s="438"/>
      <c r="H52" s="438"/>
      <c r="I52" s="438"/>
      <c r="J52" s="438"/>
      <c r="K52" s="438"/>
      <c r="L52" s="438"/>
      <c r="M52" s="438"/>
      <c r="N52" s="438"/>
      <c r="O52" s="438"/>
      <c r="P52" s="438"/>
      <c r="Q52" s="438"/>
      <c r="R52" s="438"/>
      <c r="S52" s="438"/>
      <c r="T52" s="438"/>
      <c r="U52" s="438"/>
      <c r="V52" s="438"/>
      <c r="W52" s="438"/>
      <c r="X52" s="438"/>
      <c r="Y52" s="438"/>
      <c r="Z52" s="438"/>
      <c r="AA52" s="240"/>
      <c r="AB52" s="240"/>
      <c r="AC52" s="240"/>
      <c r="AD52" s="240"/>
    </row>
    <row r="53" spans="2:30" ht="30" customHeight="1" x14ac:dyDescent="0.2">
      <c r="B53" s="438"/>
      <c r="C53" s="438"/>
      <c r="D53" s="438"/>
      <c r="E53" s="438"/>
      <c r="F53" s="438"/>
      <c r="G53" s="438"/>
      <c r="H53" s="438"/>
      <c r="I53" s="438"/>
      <c r="J53" s="438"/>
      <c r="K53" s="438"/>
      <c r="L53" s="438"/>
      <c r="M53" s="438"/>
      <c r="N53" s="438"/>
      <c r="O53" s="438"/>
      <c r="P53" s="438"/>
      <c r="Q53" s="438"/>
      <c r="R53" s="438"/>
      <c r="S53" s="438"/>
      <c r="T53" s="438"/>
      <c r="U53" s="438"/>
      <c r="V53" s="438"/>
      <c r="W53" s="438"/>
      <c r="X53" s="438"/>
      <c r="Y53" s="438"/>
      <c r="Z53" s="438"/>
      <c r="AA53" s="240"/>
      <c r="AB53" s="240"/>
      <c r="AC53" s="240"/>
      <c r="AD53" s="240"/>
    </row>
    <row r="54" spans="2:30" ht="30" customHeight="1" x14ac:dyDescent="0.2">
      <c r="B54" s="438"/>
      <c r="C54" s="438"/>
      <c r="D54" s="438"/>
      <c r="E54" s="438"/>
      <c r="F54" s="438"/>
      <c r="G54" s="438"/>
      <c r="H54" s="438"/>
      <c r="I54" s="438"/>
      <c r="J54" s="438"/>
      <c r="K54" s="438"/>
      <c r="L54" s="438"/>
      <c r="M54" s="438"/>
      <c r="N54" s="438"/>
      <c r="O54" s="438"/>
      <c r="P54" s="438"/>
      <c r="Q54" s="438"/>
      <c r="R54" s="438"/>
      <c r="S54" s="438"/>
      <c r="T54" s="438"/>
      <c r="U54" s="438"/>
      <c r="V54" s="438"/>
      <c r="W54" s="438"/>
      <c r="X54" s="438"/>
      <c r="Y54" s="438"/>
      <c r="Z54" s="438"/>
      <c r="AA54" s="240"/>
      <c r="AB54" s="240"/>
      <c r="AC54" s="240"/>
      <c r="AD54" s="240"/>
    </row>
    <row r="55" spans="2:30" ht="30" customHeight="1" x14ac:dyDescent="0.2">
      <c r="B55" s="438"/>
      <c r="C55" s="438"/>
      <c r="D55" s="438"/>
      <c r="E55" s="438"/>
      <c r="F55" s="438"/>
      <c r="G55" s="438"/>
      <c r="H55" s="438"/>
      <c r="I55" s="438"/>
      <c r="J55" s="438"/>
      <c r="K55" s="438"/>
      <c r="L55" s="438"/>
      <c r="M55" s="438"/>
      <c r="N55" s="438"/>
      <c r="O55" s="438"/>
      <c r="P55" s="438"/>
      <c r="Q55" s="438"/>
      <c r="R55" s="438"/>
      <c r="S55" s="438"/>
      <c r="T55" s="438"/>
      <c r="U55" s="438"/>
      <c r="V55" s="438"/>
      <c r="W55" s="438"/>
      <c r="X55" s="438"/>
      <c r="Y55" s="438"/>
      <c r="Z55" s="438"/>
      <c r="AA55" s="240"/>
      <c r="AB55" s="240"/>
      <c r="AC55" s="240"/>
      <c r="AD55" s="240"/>
    </row>
    <row r="56" spans="2:30" ht="30" customHeight="1" x14ac:dyDescent="0.2">
      <c r="B56" s="438"/>
      <c r="C56" s="438"/>
      <c r="D56" s="438"/>
      <c r="E56" s="438"/>
      <c r="F56" s="438"/>
      <c r="G56" s="438"/>
      <c r="H56" s="438"/>
      <c r="I56" s="438"/>
      <c r="J56" s="438"/>
      <c r="K56" s="438"/>
      <c r="L56" s="438"/>
      <c r="M56" s="438"/>
      <c r="N56" s="438"/>
      <c r="O56" s="438"/>
      <c r="P56" s="438"/>
      <c r="Q56" s="438"/>
      <c r="R56" s="438"/>
      <c r="S56" s="438"/>
      <c r="T56" s="438"/>
      <c r="U56" s="438"/>
      <c r="V56" s="438"/>
      <c r="W56" s="438"/>
      <c r="X56" s="438"/>
      <c r="Y56" s="438"/>
      <c r="Z56" s="438"/>
      <c r="AA56" s="240"/>
      <c r="AB56" s="240"/>
      <c r="AC56" s="240"/>
      <c r="AD56" s="240"/>
    </row>
    <row r="57" spans="2:30" ht="30" customHeight="1" x14ac:dyDescent="0.2">
      <c r="B57" s="438"/>
      <c r="C57" s="438"/>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240"/>
      <c r="AB57" s="240"/>
      <c r="AC57" s="240"/>
      <c r="AD57" s="240"/>
    </row>
    <row r="58" spans="2:30" ht="30" customHeight="1" x14ac:dyDescent="0.2">
      <c r="B58" s="438"/>
      <c r="C58" s="438"/>
      <c r="D58" s="438"/>
      <c r="E58" s="438"/>
      <c r="F58" s="438"/>
      <c r="G58" s="438"/>
      <c r="H58" s="438"/>
      <c r="I58" s="438"/>
      <c r="J58" s="438"/>
      <c r="K58" s="438"/>
      <c r="L58" s="438"/>
      <c r="M58" s="438"/>
      <c r="N58" s="438"/>
      <c r="O58" s="438"/>
      <c r="P58" s="438"/>
      <c r="Q58" s="438"/>
      <c r="R58" s="438"/>
      <c r="S58" s="438"/>
      <c r="T58" s="438"/>
      <c r="U58" s="438"/>
      <c r="V58" s="438"/>
      <c r="W58" s="438"/>
      <c r="X58" s="438"/>
      <c r="Y58" s="438"/>
      <c r="Z58" s="438"/>
      <c r="AA58" s="240"/>
      <c r="AB58" s="240"/>
      <c r="AC58" s="240"/>
      <c r="AD58" s="240"/>
    </row>
    <row r="59" spans="2:30" ht="30" customHeight="1" x14ac:dyDescent="0.2">
      <c r="B59" s="438"/>
      <c r="C59" s="438"/>
      <c r="D59" s="438"/>
      <c r="E59" s="438"/>
      <c r="F59" s="438"/>
      <c r="G59" s="438"/>
      <c r="H59" s="438"/>
      <c r="I59" s="438"/>
      <c r="J59" s="438"/>
      <c r="K59" s="438"/>
      <c r="L59" s="438"/>
      <c r="M59" s="438"/>
      <c r="N59" s="438"/>
      <c r="O59" s="438"/>
      <c r="P59" s="438"/>
      <c r="Q59" s="438"/>
      <c r="R59" s="438"/>
      <c r="S59" s="438"/>
      <c r="T59" s="438"/>
      <c r="U59" s="438"/>
      <c r="V59" s="438"/>
      <c r="W59" s="438"/>
      <c r="X59" s="438"/>
      <c r="Y59" s="438"/>
      <c r="Z59" s="438"/>
      <c r="AA59" s="240"/>
      <c r="AB59" s="240"/>
      <c r="AC59" s="240"/>
      <c r="AD59" s="240"/>
    </row>
    <row r="60" spans="2:30" ht="30" customHeight="1" x14ac:dyDescent="0.2">
      <c r="B60" s="438"/>
      <c r="C60" s="438"/>
      <c r="D60" s="438"/>
      <c r="E60" s="438"/>
      <c r="F60" s="438"/>
      <c r="G60" s="438"/>
      <c r="H60" s="438"/>
      <c r="I60" s="438"/>
      <c r="J60" s="438"/>
      <c r="K60" s="438"/>
      <c r="L60" s="438"/>
      <c r="M60" s="438"/>
      <c r="N60" s="438"/>
      <c r="O60" s="438"/>
      <c r="P60" s="438"/>
      <c r="Q60" s="438"/>
      <c r="R60" s="438"/>
      <c r="S60" s="438"/>
      <c r="T60" s="438"/>
      <c r="U60" s="438"/>
      <c r="V60" s="438"/>
      <c r="W60" s="438"/>
      <c r="X60" s="438"/>
      <c r="Y60" s="438"/>
      <c r="Z60" s="438"/>
      <c r="AA60" s="240"/>
      <c r="AB60" s="240"/>
      <c r="AC60" s="240"/>
      <c r="AD60" s="240"/>
    </row>
    <row r="61" spans="2:30" ht="30" customHeight="1" x14ac:dyDescent="0.2">
      <c r="B61" s="438"/>
      <c r="C61" s="438"/>
      <c r="D61" s="438"/>
      <c r="E61" s="438"/>
      <c r="F61" s="438"/>
      <c r="G61" s="438"/>
      <c r="H61" s="438"/>
      <c r="I61" s="438"/>
      <c r="J61" s="438"/>
      <c r="K61" s="438"/>
      <c r="L61" s="438"/>
      <c r="M61" s="438"/>
      <c r="N61" s="438"/>
      <c r="O61" s="438"/>
      <c r="P61" s="438"/>
      <c r="Q61" s="438"/>
      <c r="R61" s="438"/>
      <c r="S61" s="438"/>
      <c r="T61" s="438"/>
      <c r="U61" s="438"/>
      <c r="V61" s="438"/>
      <c r="W61" s="438"/>
      <c r="X61" s="438"/>
      <c r="Y61" s="438"/>
      <c r="Z61" s="438"/>
      <c r="AA61" s="240"/>
      <c r="AB61" s="240"/>
      <c r="AC61" s="240"/>
      <c r="AD61" s="240"/>
    </row>
    <row r="62" spans="2:30" ht="30" customHeight="1" x14ac:dyDescent="0.2">
      <c r="B62" s="438"/>
      <c r="C62" s="438"/>
      <c r="D62" s="438"/>
      <c r="E62" s="438"/>
      <c r="F62" s="438"/>
      <c r="G62" s="438"/>
      <c r="H62" s="438"/>
      <c r="I62" s="438"/>
      <c r="J62" s="438"/>
      <c r="K62" s="438"/>
      <c r="L62" s="438"/>
      <c r="M62" s="438"/>
      <c r="N62" s="438"/>
      <c r="O62" s="438"/>
      <c r="P62" s="438"/>
      <c r="Q62" s="438"/>
      <c r="R62" s="438"/>
      <c r="S62" s="438"/>
      <c r="T62" s="438"/>
      <c r="U62" s="438"/>
      <c r="V62" s="438"/>
      <c r="W62" s="438"/>
      <c r="X62" s="438"/>
      <c r="Y62" s="438"/>
      <c r="Z62" s="438"/>
      <c r="AA62" s="240"/>
      <c r="AB62" s="240"/>
      <c r="AC62" s="240"/>
      <c r="AD62" s="240"/>
    </row>
    <row r="63" spans="2:30" ht="30" customHeight="1" x14ac:dyDescent="0.2">
      <c r="B63" s="438"/>
      <c r="C63" s="438"/>
      <c r="D63" s="438"/>
      <c r="E63" s="438"/>
      <c r="F63" s="438"/>
      <c r="G63" s="438"/>
      <c r="H63" s="438"/>
      <c r="I63" s="438"/>
      <c r="J63" s="438"/>
      <c r="K63" s="438"/>
      <c r="L63" s="438"/>
      <c r="M63" s="438"/>
      <c r="N63" s="438"/>
      <c r="O63" s="438"/>
      <c r="P63" s="438"/>
      <c r="Q63" s="438"/>
      <c r="R63" s="438"/>
      <c r="S63" s="438"/>
      <c r="T63" s="438"/>
      <c r="U63" s="438"/>
      <c r="V63" s="438"/>
      <c r="W63" s="438"/>
      <c r="X63" s="438"/>
      <c r="Y63" s="438"/>
      <c r="Z63" s="438"/>
      <c r="AA63" s="240"/>
      <c r="AB63" s="240"/>
      <c r="AC63" s="240"/>
      <c r="AD63" s="240"/>
    </row>
    <row r="64" spans="2:30" ht="30" customHeight="1" x14ac:dyDescent="0.2">
      <c r="B64" s="438"/>
      <c r="C64" s="438"/>
      <c r="D64" s="438"/>
      <c r="E64" s="438"/>
      <c r="F64" s="438"/>
      <c r="G64" s="438"/>
      <c r="H64" s="438"/>
      <c r="I64" s="438"/>
      <c r="J64" s="438"/>
      <c r="K64" s="438"/>
      <c r="L64" s="438"/>
      <c r="M64" s="438"/>
      <c r="N64" s="438"/>
      <c r="O64" s="438"/>
      <c r="P64" s="438"/>
      <c r="Q64" s="438"/>
      <c r="R64" s="438"/>
      <c r="S64" s="438"/>
      <c r="T64" s="438"/>
      <c r="U64" s="438"/>
      <c r="V64" s="438"/>
      <c r="W64" s="438"/>
      <c r="X64" s="438"/>
      <c r="Y64" s="438"/>
      <c r="Z64" s="438"/>
      <c r="AA64" s="240"/>
      <c r="AB64" s="240"/>
      <c r="AC64" s="240"/>
      <c r="AD64" s="240"/>
    </row>
    <row r="65" spans="8:11" ht="15.75" customHeight="1" x14ac:dyDescent="0.2">
      <c r="H65" s="242"/>
      <c r="K65" s="242"/>
    </row>
    <row r="66" spans="8:11" ht="15.75" customHeight="1" x14ac:dyDescent="0.2">
      <c r="H66" s="242"/>
      <c r="K66" s="242"/>
    </row>
    <row r="67" spans="8:11" ht="15.75" customHeight="1" x14ac:dyDescent="0.2">
      <c r="H67" s="242"/>
      <c r="K67" s="242"/>
    </row>
    <row r="68" spans="8:11" ht="15.75" customHeight="1" x14ac:dyDescent="0.2">
      <c r="H68" s="242"/>
      <c r="K68" s="242"/>
    </row>
    <row r="69" spans="8:11" ht="15.75" customHeight="1" x14ac:dyDescent="0.2">
      <c r="H69" s="242"/>
      <c r="K69" s="242"/>
    </row>
    <row r="70" spans="8:11" ht="15.75" customHeight="1" x14ac:dyDescent="0.2">
      <c r="H70" s="242"/>
      <c r="K70" s="242"/>
    </row>
    <row r="71" spans="8:11" ht="15.75" customHeight="1" x14ac:dyDescent="0.2">
      <c r="H71" s="242"/>
      <c r="K71" s="242"/>
    </row>
    <row r="72" spans="8:11" ht="15.75" customHeight="1" x14ac:dyDescent="0.2">
      <c r="H72" s="242"/>
      <c r="K72" s="242"/>
    </row>
    <row r="73" spans="8:11" ht="15.75" customHeight="1" x14ac:dyDescent="0.2">
      <c r="H73" s="242"/>
      <c r="K73" s="242"/>
    </row>
    <row r="74" spans="8:11" ht="15.75" customHeight="1" x14ac:dyDescent="0.2">
      <c r="H74" s="242"/>
      <c r="K74" s="242"/>
    </row>
    <row r="75" spans="8:11" ht="15.75" customHeight="1" x14ac:dyDescent="0.2">
      <c r="H75" s="242"/>
      <c r="K75" s="242"/>
    </row>
    <row r="76" spans="8:11" ht="15.75" customHeight="1" x14ac:dyDescent="0.2">
      <c r="H76" s="242"/>
      <c r="K76" s="242"/>
    </row>
    <row r="77" spans="8:11" ht="15.75" customHeight="1" x14ac:dyDescent="0.2">
      <c r="H77" s="242"/>
      <c r="K77" s="242"/>
    </row>
    <row r="78" spans="8:11" ht="15.75" customHeight="1" x14ac:dyDescent="0.2">
      <c r="H78" s="242"/>
      <c r="K78" s="242"/>
    </row>
    <row r="79" spans="8:11" ht="15.75" customHeight="1" x14ac:dyDescent="0.2">
      <c r="H79" s="242"/>
      <c r="K79" s="242"/>
    </row>
    <row r="80" spans="8:11" ht="15.75" customHeight="1" x14ac:dyDescent="0.2">
      <c r="H80" s="242"/>
      <c r="K80" s="242"/>
    </row>
    <row r="81" spans="8:11" ht="15.75" customHeight="1" x14ac:dyDescent="0.2">
      <c r="H81" s="242"/>
      <c r="K81" s="242"/>
    </row>
    <row r="82" spans="8:11" ht="15.75" customHeight="1" x14ac:dyDescent="0.2">
      <c r="H82" s="242"/>
      <c r="K82" s="242"/>
    </row>
    <row r="83" spans="8:11" ht="15.75" customHeight="1" x14ac:dyDescent="0.2">
      <c r="H83" s="242"/>
      <c r="K83" s="242"/>
    </row>
    <row r="84" spans="8:11" ht="15.75" customHeight="1" x14ac:dyDescent="0.2">
      <c r="H84" s="242"/>
      <c r="K84" s="242"/>
    </row>
    <row r="85" spans="8:11" ht="15.75" customHeight="1" x14ac:dyDescent="0.2">
      <c r="H85" s="242"/>
      <c r="K85" s="242"/>
    </row>
    <row r="86" spans="8:11" ht="15.75" customHeight="1" x14ac:dyDescent="0.2">
      <c r="H86" s="242"/>
      <c r="K86" s="242"/>
    </row>
    <row r="87" spans="8:11" ht="15.75" customHeight="1" x14ac:dyDescent="0.2">
      <c r="H87" s="242"/>
      <c r="K87" s="242"/>
    </row>
    <row r="88" spans="8:11" ht="15.75" customHeight="1" x14ac:dyDescent="0.2">
      <c r="H88" s="242"/>
      <c r="K88" s="242"/>
    </row>
    <row r="89" spans="8:11" ht="15.75" customHeight="1" x14ac:dyDescent="0.2">
      <c r="H89" s="242"/>
      <c r="K89" s="242"/>
    </row>
    <row r="90" spans="8:11" ht="15.75" customHeight="1" x14ac:dyDescent="0.2">
      <c r="H90" s="242"/>
      <c r="K90" s="242"/>
    </row>
    <row r="91" spans="8:11" ht="15.75" customHeight="1" x14ac:dyDescent="0.2">
      <c r="H91" s="242"/>
      <c r="K91" s="242"/>
    </row>
    <row r="92" spans="8:11" ht="15.75" customHeight="1" x14ac:dyDescent="0.2">
      <c r="H92" s="242"/>
      <c r="K92" s="242"/>
    </row>
    <row r="93" spans="8:11" ht="15.75" customHeight="1" x14ac:dyDescent="0.2">
      <c r="H93" s="242"/>
      <c r="K93" s="242"/>
    </row>
    <row r="94" spans="8:11" ht="15.75" customHeight="1" x14ac:dyDescent="0.2">
      <c r="H94" s="242"/>
      <c r="K94" s="242"/>
    </row>
    <row r="95" spans="8:11" ht="15.75" customHeight="1" x14ac:dyDescent="0.2">
      <c r="H95" s="242"/>
      <c r="K95" s="242"/>
    </row>
    <row r="96" spans="8:11" ht="15.75" customHeight="1" x14ac:dyDescent="0.2">
      <c r="H96" s="242"/>
      <c r="K96" s="242"/>
    </row>
    <row r="97" spans="8:11" ht="15.75" customHeight="1" x14ac:dyDescent="0.2">
      <c r="H97" s="242"/>
      <c r="K97" s="242"/>
    </row>
    <row r="98" spans="8:11" ht="15.75" customHeight="1" x14ac:dyDescent="0.2">
      <c r="H98" s="242"/>
      <c r="K98" s="242"/>
    </row>
    <row r="99" spans="8:11" ht="15.75" customHeight="1" x14ac:dyDescent="0.2">
      <c r="H99" s="242"/>
      <c r="K99" s="242"/>
    </row>
    <row r="100" spans="8:11" ht="15.75" customHeight="1" x14ac:dyDescent="0.2">
      <c r="H100" s="242"/>
      <c r="K100" s="242"/>
    </row>
    <row r="101" spans="8:11" ht="15.75" customHeight="1" x14ac:dyDescent="0.2">
      <c r="H101" s="242"/>
      <c r="K101" s="242"/>
    </row>
    <row r="102" spans="8:11" ht="15.75" customHeight="1" x14ac:dyDescent="0.2">
      <c r="H102" s="242"/>
      <c r="K102" s="242"/>
    </row>
    <row r="103" spans="8:11" ht="15.75" customHeight="1" x14ac:dyDescent="0.2">
      <c r="H103" s="242"/>
      <c r="K103" s="242"/>
    </row>
    <row r="104" spans="8:11" ht="15.75" customHeight="1" x14ac:dyDescent="0.2">
      <c r="H104" s="242"/>
      <c r="K104" s="242"/>
    </row>
    <row r="105" spans="8:11" ht="15.75" customHeight="1" x14ac:dyDescent="0.2">
      <c r="H105" s="242"/>
      <c r="K105" s="242"/>
    </row>
    <row r="106" spans="8:11" ht="15.75" customHeight="1" x14ac:dyDescent="0.2">
      <c r="H106" s="242"/>
      <c r="K106" s="242"/>
    </row>
    <row r="107" spans="8:11" ht="15.75" customHeight="1" x14ac:dyDescent="0.2">
      <c r="H107" s="242"/>
      <c r="K107" s="242"/>
    </row>
    <row r="108" spans="8:11" ht="15.75" customHeight="1" x14ac:dyDescent="0.2">
      <c r="H108" s="242"/>
      <c r="K108" s="242"/>
    </row>
    <row r="109" spans="8:11" ht="15.75" customHeight="1" x14ac:dyDescent="0.2">
      <c r="H109" s="242"/>
      <c r="K109" s="242"/>
    </row>
    <row r="110" spans="8:11" ht="15.75" customHeight="1" x14ac:dyDescent="0.2">
      <c r="H110" s="242"/>
      <c r="K110" s="242"/>
    </row>
    <row r="111" spans="8:11" ht="15.75" customHeight="1" x14ac:dyDescent="0.2">
      <c r="H111" s="242"/>
      <c r="K111" s="242"/>
    </row>
    <row r="112" spans="8:11" ht="15.75" customHeight="1" x14ac:dyDescent="0.2">
      <c r="H112" s="242"/>
      <c r="K112" s="242"/>
    </row>
    <row r="113" spans="8:11" ht="15.75" customHeight="1" x14ac:dyDescent="0.2">
      <c r="H113" s="242"/>
      <c r="K113" s="242"/>
    </row>
    <row r="114" spans="8:11" ht="15.75" customHeight="1" x14ac:dyDescent="0.2">
      <c r="H114" s="242"/>
      <c r="K114" s="242"/>
    </row>
    <row r="115" spans="8:11" ht="15.75" customHeight="1" x14ac:dyDescent="0.2">
      <c r="H115" s="242"/>
      <c r="K115" s="242"/>
    </row>
    <row r="116" spans="8:11" ht="15.75" customHeight="1" x14ac:dyDescent="0.2">
      <c r="H116" s="242"/>
      <c r="K116" s="242"/>
    </row>
    <row r="117" spans="8:11" ht="15.75" customHeight="1" x14ac:dyDescent="0.2">
      <c r="H117" s="242"/>
      <c r="K117" s="242"/>
    </row>
    <row r="118" spans="8:11" ht="15.75" customHeight="1" x14ac:dyDescent="0.2">
      <c r="H118" s="242"/>
      <c r="K118" s="242"/>
    </row>
    <row r="119" spans="8:11" ht="15.75" customHeight="1" x14ac:dyDescent="0.2">
      <c r="H119" s="242"/>
      <c r="K119" s="242"/>
    </row>
    <row r="120" spans="8:11" ht="15.75" customHeight="1" x14ac:dyDescent="0.2">
      <c r="H120" s="242"/>
      <c r="K120" s="242"/>
    </row>
    <row r="121" spans="8:11" ht="15.75" customHeight="1" x14ac:dyDescent="0.2">
      <c r="H121" s="242"/>
      <c r="K121" s="242"/>
    </row>
    <row r="122" spans="8:11" ht="15.75" customHeight="1" x14ac:dyDescent="0.2">
      <c r="H122" s="242"/>
      <c r="K122" s="242"/>
    </row>
    <row r="123" spans="8:11" ht="15.75" customHeight="1" x14ac:dyDescent="0.2">
      <c r="H123" s="242"/>
      <c r="K123" s="242"/>
    </row>
    <row r="124" spans="8:11" ht="15.75" customHeight="1" x14ac:dyDescent="0.2">
      <c r="H124" s="242"/>
      <c r="K124" s="242"/>
    </row>
    <row r="125" spans="8:11" ht="15.75" customHeight="1" x14ac:dyDescent="0.2">
      <c r="H125" s="242"/>
      <c r="K125" s="242"/>
    </row>
    <row r="126" spans="8:11" ht="15.75" customHeight="1" x14ac:dyDescent="0.2">
      <c r="H126" s="242"/>
      <c r="K126" s="242"/>
    </row>
    <row r="127" spans="8:11" ht="15.75" customHeight="1" x14ac:dyDescent="0.2">
      <c r="H127" s="242"/>
      <c r="K127" s="242"/>
    </row>
    <row r="128" spans="8:11" ht="15.75" customHeight="1" x14ac:dyDescent="0.2">
      <c r="H128" s="242"/>
      <c r="K128" s="242"/>
    </row>
    <row r="129" spans="8:11" ht="15.75" customHeight="1" x14ac:dyDescent="0.2">
      <c r="H129" s="242"/>
      <c r="K129" s="242"/>
    </row>
    <row r="130" spans="8:11" ht="15.75" customHeight="1" x14ac:dyDescent="0.2">
      <c r="H130" s="242"/>
      <c r="K130" s="242"/>
    </row>
    <row r="131" spans="8:11" ht="15.75" customHeight="1" x14ac:dyDescent="0.2">
      <c r="H131" s="242"/>
      <c r="K131" s="242"/>
    </row>
    <row r="132" spans="8:11" ht="15.75" customHeight="1" x14ac:dyDescent="0.2">
      <c r="H132" s="242"/>
      <c r="K132" s="242"/>
    </row>
    <row r="133" spans="8:11" ht="15.75" customHeight="1" x14ac:dyDescent="0.2">
      <c r="H133" s="242"/>
      <c r="K133" s="242"/>
    </row>
    <row r="134" spans="8:11" ht="15.75" customHeight="1" x14ac:dyDescent="0.2">
      <c r="H134" s="242"/>
      <c r="K134" s="242"/>
    </row>
    <row r="135" spans="8:11" ht="15.75" customHeight="1" x14ac:dyDescent="0.2">
      <c r="H135" s="242"/>
      <c r="K135" s="242"/>
    </row>
    <row r="136" spans="8:11" ht="15.75" customHeight="1" x14ac:dyDescent="0.2">
      <c r="H136" s="242"/>
      <c r="K136" s="242"/>
    </row>
    <row r="137" spans="8:11" ht="15.75" customHeight="1" x14ac:dyDescent="0.2">
      <c r="H137" s="242"/>
      <c r="K137" s="242"/>
    </row>
    <row r="138" spans="8:11" ht="15.75" customHeight="1" x14ac:dyDescent="0.2">
      <c r="H138" s="242"/>
      <c r="K138" s="242"/>
    </row>
    <row r="139" spans="8:11" ht="15.75" customHeight="1" x14ac:dyDescent="0.2">
      <c r="H139" s="242"/>
      <c r="K139" s="242"/>
    </row>
    <row r="140" spans="8:11" ht="15.75" customHeight="1" x14ac:dyDescent="0.2">
      <c r="H140" s="242"/>
      <c r="K140" s="242"/>
    </row>
    <row r="141" spans="8:11" ht="15.75" customHeight="1" x14ac:dyDescent="0.2">
      <c r="H141" s="242"/>
      <c r="K141" s="242"/>
    </row>
    <row r="142" spans="8:11" ht="15.75" customHeight="1" x14ac:dyDescent="0.2">
      <c r="H142" s="242"/>
      <c r="K142" s="242"/>
    </row>
    <row r="143" spans="8:11" ht="15.75" customHeight="1" x14ac:dyDescent="0.2">
      <c r="H143" s="242"/>
      <c r="K143" s="242"/>
    </row>
    <row r="144" spans="8:11" ht="15.75" customHeight="1" x14ac:dyDescent="0.2">
      <c r="H144" s="242"/>
      <c r="K144" s="242"/>
    </row>
    <row r="145" spans="8:11" ht="15.75" customHeight="1" x14ac:dyDescent="0.2">
      <c r="H145" s="242"/>
      <c r="K145" s="242"/>
    </row>
    <row r="146" spans="8:11" ht="15.75" customHeight="1" x14ac:dyDescent="0.2">
      <c r="H146" s="242"/>
      <c r="K146" s="242"/>
    </row>
    <row r="147" spans="8:11" ht="15.75" customHeight="1" x14ac:dyDescent="0.2">
      <c r="H147" s="242"/>
      <c r="K147" s="242"/>
    </row>
    <row r="148" spans="8:11" ht="15.75" customHeight="1" x14ac:dyDescent="0.2">
      <c r="H148" s="242"/>
      <c r="K148" s="242"/>
    </row>
    <row r="149" spans="8:11" ht="15.75" customHeight="1" x14ac:dyDescent="0.2">
      <c r="H149" s="242"/>
      <c r="K149" s="242"/>
    </row>
    <row r="150" spans="8:11" ht="15.75" customHeight="1" x14ac:dyDescent="0.2">
      <c r="H150" s="242"/>
      <c r="K150" s="242"/>
    </row>
    <row r="151" spans="8:11" ht="15.75" customHeight="1" x14ac:dyDescent="0.2">
      <c r="H151" s="242"/>
      <c r="K151" s="242"/>
    </row>
    <row r="152" spans="8:11" ht="15.75" customHeight="1" x14ac:dyDescent="0.2">
      <c r="H152" s="242"/>
      <c r="K152" s="242"/>
    </row>
    <row r="153" spans="8:11" ht="15.75" customHeight="1" x14ac:dyDescent="0.2">
      <c r="H153" s="242"/>
      <c r="K153" s="242"/>
    </row>
    <row r="154" spans="8:11" ht="15.75" customHeight="1" x14ac:dyDescent="0.2">
      <c r="H154" s="242"/>
      <c r="K154" s="242"/>
    </row>
    <row r="155" spans="8:11" ht="15.75" customHeight="1" x14ac:dyDescent="0.2">
      <c r="H155" s="242"/>
      <c r="K155" s="242"/>
    </row>
    <row r="156" spans="8:11" ht="15.75" customHeight="1" x14ac:dyDescent="0.2">
      <c r="H156" s="242"/>
      <c r="K156" s="242"/>
    </row>
    <row r="157" spans="8:11" ht="15.75" customHeight="1" x14ac:dyDescent="0.2">
      <c r="H157" s="242"/>
      <c r="K157" s="242"/>
    </row>
    <row r="158" spans="8:11" ht="15.75" customHeight="1" x14ac:dyDescent="0.2">
      <c r="H158" s="242"/>
      <c r="K158" s="242"/>
    </row>
    <row r="159" spans="8:11" ht="15.75" customHeight="1" x14ac:dyDescent="0.2">
      <c r="H159" s="242"/>
      <c r="K159" s="242"/>
    </row>
    <row r="160" spans="8:11" ht="15.75" customHeight="1" x14ac:dyDescent="0.2">
      <c r="H160" s="242"/>
      <c r="K160" s="242"/>
    </row>
    <row r="161" spans="8:11" ht="15.75" customHeight="1" x14ac:dyDescent="0.2">
      <c r="H161" s="242"/>
      <c r="K161" s="242"/>
    </row>
    <row r="162" spans="8:11" ht="15.75" customHeight="1" x14ac:dyDescent="0.2">
      <c r="H162" s="242"/>
      <c r="K162" s="242"/>
    </row>
    <row r="163" spans="8:11" ht="15.75" customHeight="1" x14ac:dyDescent="0.2">
      <c r="H163" s="242"/>
      <c r="K163" s="242"/>
    </row>
    <row r="164" spans="8:11" ht="15.75" customHeight="1" x14ac:dyDescent="0.2">
      <c r="H164" s="242"/>
      <c r="K164" s="242"/>
    </row>
    <row r="165" spans="8:11" ht="15.75" customHeight="1" x14ac:dyDescent="0.2">
      <c r="H165" s="242"/>
      <c r="K165" s="242"/>
    </row>
    <row r="166" spans="8:11" ht="15.75" customHeight="1" x14ac:dyDescent="0.2">
      <c r="H166" s="242"/>
      <c r="K166" s="242"/>
    </row>
    <row r="167" spans="8:11" ht="15.75" customHeight="1" x14ac:dyDescent="0.2">
      <c r="H167" s="242"/>
      <c r="K167" s="242"/>
    </row>
    <row r="168" spans="8:11" ht="15.75" customHeight="1" x14ac:dyDescent="0.2">
      <c r="H168" s="242"/>
      <c r="K168" s="242"/>
    </row>
    <row r="169" spans="8:11" ht="15.75" customHeight="1" x14ac:dyDescent="0.2">
      <c r="H169" s="242"/>
      <c r="K169" s="242"/>
    </row>
    <row r="170" spans="8:11" ht="15.75" customHeight="1" x14ac:dyDescent="0.2">
      <c r="H170" s="242"/>
      <c r="K170" s="242"/>
    </row>
    <row r="171" spans="8:11" ht="15.75" customHeight="1" x14ac:dyDescent="0.2">
      <c r="H171" s="242"/>
      <c r="K171" s="242"/>
    </row>
    <row r="172" spans="8:11" ht="15.75" customHeight="1" x14ac:dyDescent="0.2">
      <c r="H172" s="242"/>
      <c r="K172" s="242"/>
    </row>
    <row r="173" spans="8:11" ht="15.75" customHeight="1" x14ac:dyDescent="0.2">
      <c r="H173" s="242"/>
      <c r="K173" s="242"/>
    </row>
    <row r="174" spans="8:11" ht="15.75" customHeight="1" x14ac:dyDescent="0.2">
      <c r="H174" s="242"/>
      <c r="K174" s="242"/>
    </row>
    <row r="175" spans="8:11" ht="15.75" customHeight="1" x14ac:dyDescent="0.2">
      <c r="H175" s="242"/>
      <c r="K175" s="242"/>
    </row>
    <row r="176" spans="8:11" ht="15.75" customHeight="1" x14ac:dyDescent="0.2">
      <c r="H176" s="242"/>
      <c r="K176" s="242"/>
    </row>
    <row r="177" spans="8:11" ht="15.75" customHeight="1" x14ac:dyDescent="0.2">
      <c r="H177" s="242"/>
      <c r="K177" s="242"/>
    </row>
    <row r="178" spans="8:11" ht="15.75" customHeight="1" x14ac:dyDescent="0.2">
      <c r="H178" s="242"/>
      <c r="K178" s="242"/>
    </row>
    <row r="179" spans="8:11" ht="15.75" customHeight="1" x14ac:dyDescent="0.2">
      <c r="H179" s="242"/>
      <c r="K179" s="242"/>
    </row>
    <row r="180" spans="8:11" ht="15.75" customHeight="1" x14ac:dyDescent="0.2">
      <c r="H180" s="242"/>
      <c r="K180" s="242"/>
    </row>
    <row r="181" spans="8:11" ht="15.75" customHeight="1" x14ac:dyDescent="0.2">
      <c r="H181" s="242"/>
      <c r="K181" s="242"/>
    </row>
    <row r="182" spans="8:11" ht="15.75" customHeight="1" x14ac:dyDescent="0.2">
      <c r="H182" s="242"/>
      <c r="K182" s="242"/>
    </row>
    <row r="183" spans="8:11" ht="15.75" customHeight="1" x14ac:dyDescent="0.2">
      <c r="H183" s="242"/>
      <c r="K183" s="242"/>
    </row>
    <row r="184" spans="8:11" ht="15.75" customHeight="1" x14ac:dyDescent="0.2">
      <c r="H184" s="242"/>
      <c r="K184" s="242"/>
    </row>
    <row r="185" spans="8:11" ht="15.75" customHeight="1" x14ac:dyDescent="0.2">
      <c r="H185" s="242"/>
      <c r="K185" s="242"/>
    </row>
    <row r="186" spans="8:11" ht="15.75" customHeight="1" x14ac:dyDescent="0.2">
      <c r="H186" s="242"/>
      <c r="K186" s="242"/>
    </row>
    <row r="187" spans="8:11" ht="15.75" customHeight="1" x14ac:dyDescent="0.2">
      <c r="H187" s="242"/>
      <c r="K187" s="242"/>
    </row>
    <row r="188" spans="8:11" ht="15.75" customHeight="1" x14ac:dyDescent="0.2">
      <c r="H188" s="242"/>
      <c r="K188" s="242"/>
    </row>
    <row r="189" spans="8:11" ht="15.75" customHeight="1" x14ac:dyDescent="0.2">
      <c r="H189" s="242"/>
      <c r="K189" s="242"/>
    </row>
    <row r="190" spans="8:11" ht="15.75" customHeight="1" x14ac:dyDescent="0.2">
      <c r="H190" s="242"/>
      <c r="K190" s="242"/>
    </row>
    <row r="191" spans="8:11" ht="15.75" customHeight="1" x14ac:dyDescent="0.2">
      <c r="H191" s="242"/>
      <c r="K191" s="242"/>
    </row>
    <row r="192" spans="8:11" ht="15.75" customHeight="1" x14ac:dyDescent="0.2">
      <c r="H192" s="242"/>
      <c r="K192" s="242"/>
    </row>
    <row r="193" spans="8:11" ht="15.75" customHeight="1" x14ac:dyDescent="0.2">
      <c r="H193" s="242"/>
      <c r="K193" s="242"/>
    </row>
    <row r="194" spans="8:11" ht="15.75" customHeight="1" x14ac:dyDescent="0.2">
      <c r="H194" s="242"/>
      <c r="K194" s="242"/>
    </row>
    <row r="195" spans="8:11" ht="15.75" customHeight="1" x14ac:dyDescent="0.2">
      <c r="H195" s="242"/>
      <c r="K195" s="242"/>
    </row>
    <row r="196" spans="8:11" ht="15.75" customHeight="1" x14ac:dyDescent="0.2">
      <c r="H196" s="242"/>
      <c r="K196" s="242"/>
    </row>
    <row r="197" spans="8:11" ht="15.75" customHeight="1" x14ac:dyDescent="0.2">
      <c r="H197" s="242"/>
      <c r="K197" s="242"/>
    </row>
    <row r="198" spans="8:11" ht="15.75" customHeight="1" x14ac:dyDescent="0.2">
      <c r="H198" s="242"/>
      <c r="K198" s="242"/>
    </row>
    <row r="199" spans="8:11" ht="15.75" customHeight="1" x14ac:dyDescent="0.2">
      <c r="H199" s="242"/>
      <c r="K199" s="242"/>
    </row>
    <row r="200" spans="8:11" ht="15.75" customHeight="1" x14ac:dyDescent="0.2">
      <c r="H200" s="242"/>
      <c r="K200" s="242"/>
    </row>
    <row r="201" spans="8:11" ht="15.75" customHeight="1" x14ac:dyDescent="0.2">
      <c r="H201" s="242"/>
      <c r="K201" s="242"/>
    </row>
    <row r="202" spans="8:11" ht="15.75" customHeight="1" x14ac:dyDescent="0.2">
      <c r="H202" s="242"/>
      <c r="K202" s="242"/>
    </row>
    <row r="203" spans="8:11" ht="15.75" customHeight="1" x14ac:dyDescent="0.2">
      <c r="H203" s="242"/>
      <c r="K203" s="242"/>
    </row>
    <row r="204" spans="8:11" ht="15.75" customHeight="1" x14ac:dyDescent="0.2">
      <c r="H204" s="242"/>
      <c r="K204" s="242"/>
    </row>
    <row r="205" spans="8:11" ht="15.75" customHeight="1" x14ac:dyDescent="0.2">
      <c r="H205" s="242"/>
      <c r="K205" s="242"/>
    </row>
    <row r="206" spans="8:11" ht="15.75" customHeight="1" x14ac:dyDescent="0.2">
      <c r="H206" s="242"/>
      <c r="K206" s="242"/>
    </row>
    <row r="207" spans="8:11" ht="15.75" customHeight="1" x14ac:dyDescent="0.2">
      <c r="H207" s="242"/>
      <c r="K207" s="242"/>
    </row>
    <row r="208" spans="8:11" ht="15.75" customHeight="1" x14ac:dyDescent="0.2">
      <c r="H208" s="242"/>
      <c r="K208" s="242"/>
    </row>
    <row r="209" spans="8:11" ht="15.75" customHeight="1" x14ac:dyDescent="0.2">
      <c r="H209" s="242"/>
      <c r="K209" s="242"/>
    </row>
    <row r="210" spans="8:11" ht="15.75" customHeight="1" x14ac:dyDescent="0.2">
      <c r="H210" s="242"/>
      <c r="K210" s="242"/>
    </row>
    <row r="211" spans="8:11" ht="15.75" customHeight="1" x14ac:dyDescent="0.2">
      <c r="H211" s="242"/>
      <c r="K211" s="242"/>
    </row>
    <row r="212" spans="8:11" ht="15.75" customHeight="1" x14ac:dyDescent="0.2">
      <c r="H212" s="242"/>
      <c r="K212" s="242"/>
    </row>
    <row r="213" spans="8:11" ht="15.75" customHeight="1" x14ac:dyDescent="0.2">
      <c r="H213" s="242"/>
      <c r="K213" s="242"/>
    </row>
    <row r="214" spans="8:11" ht="15.75" customHeight="1" x14ac:dyDescent="0.2">
      <c r="H214" s="242"/>
      <c r="K214" s="242"/>
    </row>
    <row r="215" spans="8:11" ht="15.75" customHeight="1" x14ac:dyDescent="0.2">
      <c r="H215" s="242"/>
      <c r="K215" s="242"/>
    </row>
    <row r="216" spans="8:11" ht="15.75" customHeight="1" x14ac:dyDescent="0.2">
      <c r="H216" s="242"/>
      <c r="K216" s="242"/>
    </row>
    <row r="217" spans="8:11" ht="15.75" customHeight="1" x14ac:dyDescent="0.2">
      <c r="H217" s="242"/>
      <c r="K217" s="242"/>
    </row>
    <row r="218" spans="8:11" ht="15.75" customHeight="1" x14ac:dyDescent="0.2">
      <c r="H218" s="242"/>
      <c r="K218" s="242"/>
    </row>
    <row r="219" spans="8:11" ht="15.75" customHeight="1" x14ac:dyDescent="0.2">
      <c r="H219" s="242"/>
      <c r="K219" s="242"/>
    </row>
    <row r="220" spans="8:11" ht="15.75" customHeight="1" x14ac:dyDescent="0.2">
      <c r="H220" s="242"/>
      <c r="K220" s="242"/>
    </row>
    <row r="221" spans="8:11" ht="15.75" customHeight="1" x14ac:dyDescent="0.2">
      <c r="H221" s="242"/>
      <c r="K221" s="242"/>
    </row>
    <row r="222" spans="8:11" ht="15.75" customHeight="1" x14ac:dyDescent="0.2">
      <c r="H222" s="242"/>
      <c r="K222" s="242"/>
    </row>
    <row r="223" spans="8:11" ht="15.75" customHeight="1" x14ac:dyDescent="0.2">
      <c r="H223" s="242"/>
      <c r="K223" s="242"/>
    </row>
    <row r="224" spans="8:11" ht="15.75" customHeight="1" x14ac:dyDescent="0.2">
      <c r="H224" s="242"/>
      <c r="K224" s="242"/>
    </row>
    <row r="225" spans="8:11" ht="15.75" customHeight="1" x14ac:dyDescent="0.2">
      <c r="H225" s="242"/>
      <c r="K225" s="242"/>
    </row>
    <row r="226" spans="8:11" ht="15.75" customHeight="1" x14ac:dyDescent="0.2">
      <c r="H226" s="242"/>
      <c r="K226" s="242"/>
    </row>
    <row r="227" spans="8:11" ht="15.75" customHeight="1" x14ac:dyDescent="0.2">
      <c r="H227" s="242"/>
      <c r="K227" s="242"/>
    </row>
    <row r="228" spans="8:11" ht="15.75" customHeight="1" x14ac:dyDescent="0.2">
      <c r="H228" s="242"/>
      <c r="K228" s="242"/>
    </row>
    <row r="229" spans="8:11" ht="15.75" customHeight="1" x14ac:dyDescent="0.2">
      <c r="H229" s="242"/>
      <c r="K229" s="242"/>
    </row>
    <row r="230" spans="8:11" ht="15.75" customHeight="1" x14ac:dyDescent="0.2">
      <c r="H230" s="242"/>
      <c r="K230" s="242"/>
    </row>
    <row r="231" spans="8:11" ht="15.75" customHeight="1" x14ac:dyDescent="0.2">
      <c r="H231" s="242"/>
      <c r="K231" s="242"/>
    </row>
    <row r="232" spans="8:11" ht="15.75" customHeight="1" x14ac:dyDescent="0.2">
      <c r="H232" s="242"/>
      <c r="K232" s="242"/>
    </row>
    <row r="233" spans="8:11" ht="15.75" customHeight="1" x14ac:dyDescent="0.2">
      <c r="H233" s="242"/>
      <c r="K233" s="242"/>
    </row>
    <row r="234" spans="8:11" ht="15.75" customHeight="1" x14ac:dyDescent="0.2">
      <c r="H234" s="242"/>
      <c r="K234" s="242"/>
    </row>
    <row r="235" spans="8:11" ht="15.75" customHeight="1" x14ac:dyDescent="0.2">
      <c r="H235" s="242"/>
      <c r="K235" s="242"/>
    </row>
    <row r="236" spans="8:11" ht="15.75" customHeight="1" x14ac:dyDescent="0.2">
      <c r="H236" s="242"/>
      <c r="K236" s="242"/>
    </row>
    <row r="237" spans="8:11" ht="15.75" customHeight="1" x14ac:dyDescent="0.2">
      <c r="H237" s="242"/>
      <c r="K237" s="242"/>
    </row>
    <row r="238" spans="8:11" ht="15.75" customHeight="1" x14ac:dyDescent="0.2">
      <c r="H238" s="242"/>
      <c r="K238" s="242"/>
    </row>
    <row r="239" spans="8:11" ht="15.75" customHeight="1" x14ac:dyDescent="0.2">
      <c r="H239" s="242"/>
      <c r="K239" s="242"/>
    </row>
    <row r="240" spans="8:11" ht="15.75" customHeight="1" x14ac:dyDescent="0.2">
      <c r="H240" s="242"/>
      <c r="K240" s="242"/>
    </row>
    <row r="241" spans="8:11" ht="15.75" customHeight="1" x14ac:dyDescent="0.2">
      <c r="H241" s="242"/>
      <c r="K241" s="242"/>
    </row>
    <row r="242" spans="8:11" ht="15.75" customHeight="1" x14ac:dyDescent="0.2">
      <c r="H242" s="242"/>
      <c r="K242" s="242"/>
    </row>
    <row r="243" spans="8:11" ht="15.75" customHeight="1" x14ac:dyDescent="0.2">
      <c r="H243" s="242"/>
      <c r="K243" s="242"/>
    </row>
    <row r="244" spans="8:11" ht="15.75" customHeight="1" x14ac:dyDescent="0.2">
      <c r="H244" s="242"/>
      <c r="K244" s="242"/>
    </row>
    <row r="245" spans="8:11" ht="15.75" customHeight="1" x14ac:dyDescent="0.2">
      <c r="H245" s="242"/>
      <c r="K245" s="242"/>
    </row>
    <row r="246" spans="8:11" ht="15.75" customHeight="1" x14ac:dyDescent="0.2">
      <c r="H246" s="242"/>
      <c r="K246" s="242"/>
    </row>
    <row r="247" spans="8:11" ht="15.75" customHeight="1" x14ac:dyDescent="0.2">
      <c r="H247" s="242"/>
      <c r="K247" s="242"/>
    </row>
    <row r="248" spans="8:11" ht="15.75" customHeight="1" x14ac:dyDescent="0.2">
      <c r="H248" s="242"/>
      <c r="K248" s="242"/>
    </row>
    <row r="249" spans="8:11" ht="15.75" customHeight="1" x14ac:dyDescent="0.2">
      <c r="H249" s="242"/>
      <c r="K249" s="242"/>
    </row>
    <row r="250" spans="8:11" ht="15.75" customHeight="1" x14ac:dyDescent="0.2">
      <c r="H250" s="242"/>
      <c r="K250" s="242"/>
    </row>
    <row r="251" spans="8:11" ht="15.75" customHeight="1" x14ac:dyDescent="0.2">
      <c r="H251" s="242"/>
      <c r="K251" s="242"/>
    </row>
    <row r="252" spans="8:11" ht="15.75" customHeight="1" x14ac:dyDescent="0.2">
      <c r="H252" s="242"/>
      <c r="K252" s="242"/>
    </row>
    <row r="253" spans="8:11" ht="15.75" customHeight="1" x14ac:dyDescent="0.2">
      <c r="H253" s="242"/>
      <c r="K253" s="242"/>
    </row>
    <row r="254" spans="8:11" ht="15.75" customHeight="1" x14ac:dyDescent="0.2">
      <c r="H254" s="242"/>
      <c r="K254" s="242"/>
    </row>
    <row r="255" spans="8:11" ht="15.75" customHeight="1" x14ac:dyDescent="0.2">
      <c r="H255" s="242"/>
      <c r="K255" s="242"/>
    </row>
    <row r="256" spans="8:11" ht="15.75" customHeight="1" x14ac:dyDescent="0.2">
      <c r="H256" s="242"/>
      <c r="K256" s="242"/>
    </row>
    <row r="257" spans="8:11" ht="15.75" customHeight="1" x14ac:dyDescent="0.2">
      <c r="H257" s="242"/>
      <c r="K257" s="242"/>
    </row>
    <row r="258" spans="8:11" ht="15.75" customHeight="1" x14ac:dyDescent="0.2">
      <c r="H258" s="242"/>
      <c r="K258" s="242"/>
    </row>
    <row r="259" spans="8:11" ht="15.75" customHeight="1" x14ac:dyDescent="0.2">
      <c r="H259" s="242"/>
      <c r="K259" s="242"/>
    </row>
    <row r="260" spans="8:11" ht="15.75" customHeight="1" x14ac:dyDescent="0.2">
      <c r="H260" s="242"/>
      <c r="K260" s="242"/>
    </row>
    <row r="261" spans="8:11" ht="15.75" customHeight="1" x14ac:dyDescent="0.2">
      <c r="H261" s="242"/>
      <c r="K261" s="242"/>
    </row>
    <row r="262" spans="8:11" ht="15.75" customHeight="1" x14ac:dyDescent="0.2">
      <c r="H262" s="242"/>
      <c r="K262" s="242"/>
    </row>
    <row r="263" spans="8:11" ht="15.75" customHeight="1" x14ac:dyDescent="0.2">
      <c r="H263" s="242"/>
      <c r="K263" s="242"/>
    </row>
    <row r="264" spans="8:11" ht="15.75" customHeight="1" x14ac:dyDescent="0.2">
      <c r="H264" s="242"/>
      <c r="K264" s="242"/>
    </row>
    <row r="265" spans="8:11" ht="15.75" customHeight="1" x14ac:dyDescent="0.2">
      <c r="H265" s="242"/>
      <c r="K265" s="242"/>
    </row>
    <row r="266" spans="8:11" ht="15.75" customHeight="1" x14ac:dyDescent="0.2">
      <c r="H266" s="242"/>
      <c r="K266" s="242"/>
    </row>
    <row r="267" spans="8:11" ht="15.75" customHeight="1" x14ac:dyDescent="0.2">
      <c r="H267" s="242"/>
      <c r="K267" s="242"/>
    </row>
    <row r="268" spans="8:11" ht="15.75" customHeight="1" x14ac:dyDescent="0.2">
      <c r="H268" s="242"/>
      <c r="K268" s="242"/>
    </row>
    <row r="269" spans="8:11" ht="15.75" customHeight="1" x14ac:dyDescent="0.2">
      <c r="H269" s="242"/>
      <c r="K269" s="242"/>
    </row>
    <row r="270" spans="8:11" ht="15.75" customHeight="1" x14ac:dyDescent="0.2">
      <c r="H270" s="242"/>
      <c r="K270" s="242"/>
    </row>
    <row r="271" spans="8:11" ht="15.75" customHeight="1" x14ac:dyDescent="0.2">
      <c r="H271" s="242"/>
      <c r="K271" s="242"/>
    </row>
    <row r="272" spans="8:11" ht="15.75" customHeight="1" x14ac:dyDescent="0.2">
      <c r="H272" s="242"/>
      <c r="K272" s="242"/>
    </row>
    <row r="273" spans="8:11" ht="15.75" customHeight="1" x14ac:dyDescent="0.2">
      <c r="H273" s="242"/>
      <c r="K273" s="242"/>
    </row>
    <row r="274" spans="8:11" ht="15.75" customHeight="1" x14ac:dyDescent="0.2">
      <c r="H274" s="242"/>
      <c r="K274" s="242"/>
    </row>
    <row r="275" spans="8:11" ht="15.75" customHeight="1" x14ac:dyDescent="0.2">
      <c r="H275" s="242"/>
      <c r="K275" s="242"/>
    </row>
    <row r="276" spans="8:11" ht="15.75" customHeight="1" x14ac:dyDescent="0.2">
      <c r="H276" s="242"/>
      <c r="K276" s="242"/>
    </row>
    <row r="277" spans="8:11" ht="15.75" customHeight="1" x14ac:dyDescent="0.2">
      <c r="H277" s="242"/>
      <c r="K277" s="242"/>
    </row>
    <row r="278" spans="8:11" ht="15.75" customHeight="1" x14ac:dyDescent="0.2">
      <c r="H278" s="242"/>
      <c r="K278" s="242"/>
    </row>
    <row r="279" spans="8:11" ht="15.75" customHeight="1" x14ac:dyDescent="0.2">
      <c r="H279" s="242"/>
      <c r="K279" s="242"/>
    </row>
    <row r="280" spans="8:11" ht="15.75" customHeight="1" x14ac:dyDescent="0.2">
      <c r="H280" s="242"/>
      <c r="K280" s="242"/>
    </row>
    <row r="281" spans="8:11" ht="15.75" customHeight="1" x14ac:dyDescent="0.2">
      <c r="H281" s="242"/>
      <c r="K281" s="242"/>
    </row>
    <row r="282" spans="8:11" ht="15.75" customHeight="1" x14ac:dyDescent="0.2">
      <c r="H282" s="242"/>
      <c r="K282" s="242"/>
    </row>
    <row r="283" spans="8:11" ht="15.75" customHeight="1" x14ac:dyDescent="0.2">
      <c r="H283" s="242"/>
      <c r="K283" s="242"/>
    </row>
    <row r="284" spans="8:11" ht="15.75" customHeight="1" x14ac:dyDescent="0.2">
      <c r="H284" s="242"/>
      <c r="K284" s="242"/>
    </row>
    <row r="285" spans="8:11" ht="15.75" customHeight="1" x14ac:dyDescent="0.2">
      <c r="H285" s="242"/>
      <c r="K285" s="242"/>
    </row>
    <row r="286" spans="8:11" ht="15.75" customHeight="1" x14ac:dyDescent="0.2">
      <c r="H286" s="242"/>
      <c r="K286" s="242"/>
    </row>
    <row r="287" spans="8:11" ht="15.75" customHeight="1" x14ac:dyDescent="0.2">
      <c r="H287" s="242"/>
      <c r="K287" s="242"/>
    </row>
    <row r="288" spans="8:11" ht="15.75" customHeight="1" x14ac:dyDescent="0.2">
      <c r="H288" s="242"/>
      <c r="K288" s="242"/>
    </row>
    <row r="289" spans="8:11" ht="15.75" customHeight="1" x14ac:dyDescent="0.2">
      <c r="H289" s="242"/>
      <c r="K289" s="242"/>
    </row>
    <row r="290" spans="8:11" ht="15.75" customHeight="1" x14ac:dyDescent="0.2">
      <c r="H290" s="242"/>
      <c r="K290" s="242"/>
    </row>
    <row r="291" spans="8:11" ht="15.75" customHeight="1" x14ac:dyDescent="0.2">
      <c r="H291" s="242"/>
      <c r="K291" s="242"/>
    </row>
    <row r="292" spans="8:11" ht="15.75" customHeight="1" x14ac:dyDescent="0.2">
      <c r="H292" s="242"/>
      <c r="K292" s="242"/>
    </row>
    <row r="293" spans="8:11" ht="15.75" customHeight="1" x14ac:dyDescent="0.2">
      <c r="H293" s="242"/>
      <c r="K293" s="242"/>
    </row>
    <row r="294" spans="8:11" ht="15.75" customHeight="1" x14ac:dyDescent="0.2">
      <c r="H294" s="242"/>
      <c r="K294" s="242"/>
    </row>
    <row r="295" spans="8:11" ht="15.75" customHeight="1" x14ac:dyDescent="0.2">
      <c r="H295" s="242"/>
      <c r="K295" s="242"/>
    </row>
    <row r="296" spans="8:11" ht="15.75" customHeight="1" x14ac:dyDescent="0.2">
      <c r="H296" s="242"/>
      <c r="K296" s="242"/>
    </row>
    <row r="297" spans="8:11" ht="15.75" customHeight="1" x14ac:dyDescent="0.2">
      <c r="H297" s="242"/>
      <c r="K297" s="242"/>
    </row>
    <row r="298" spans="8:11" ht="15.75" customHeight="1" x14ac:dyDescent="0.2">
      <c r="H298" s="242"/>
      <c r="K298" s="242"/>
    </row>
    <row r="299" spans="8:11" ht="15.75" customHeight="1" x14ac:dyDescent="0.2">
      <c r="H299" s="242"/>
      <c r="K299" s="242"/>
    </row>
    <row r="300" spans="8:11" ht="15.75" customHeight="1" x14ac:dyDescent="0.2">
      <c r="H300" s="242"/>
      <c r="K300" s="242"/>
    </row>
    <row r="301" spans="8:11" ht="15.75" customHeight="1" x14ac:dyDescent="0.2">
      <c r="H301" s="242"/>
      <c r="K301" s="242"/>
    </row>
    <row r="302" spans="8:11" ht="15.75" customHeight="1" x14ac:dyDescent="0.2">
      <c r="H302" s="242"/>
      <c r="K302" s="242"/>
    </row>
    <row r="303" spans="8:11" ht="15.75" customHeight="1" x14ac:dyDescent="0.2">
      <c r="H303" s="242"/>
      <c r="K303" s="242"/>
    </row>
    <row r="304" spans="8:11" ht="15.75" customHeight="1" x14ac:dyDescent="0.2">
      <c r="H304" s="242"/>
      <c r="K304" s="242"/>
    </row>
    <row r="305" spans="8:11" ht="15.75" customHeight="1" x14ac:dyDescent="0.2">
      <c r="H305" s="242"/>
      <c r="K305" s="242"/>
    </row>
    <row r="306" spans="8:11" ht="15.75" customHeight="1" x14ac:dyDescent="0.2">
      <c r="H306" s="242"/>
      <c r="K306" s="242"/>
    </row>
    <row r="307" spans="8:11" ht="15.75" customHeight="1" x14ac:dyDescent="0.2">
      <c r="H307" s="242"/>
      <c r="K307" s="242"/>
    </row>
    <row r="308" spans="8:11" ht="15.75" customHeight="1" x14ac:dyDescent="0.2">
      <c r="H308" s="242"/>
      <c r="K308" s="242"/>
    </row>
    <row r="309" spans="8:11" ht="15.75" customHeight="1" x14ac:dyDescent="0.2">
      <c r="H309" s="242"/>
      <c r="K309" s="242"/>
    </row>
    <row r="310" spans="8:11" ht="15.75" customHeight="1" x14ac:dyDescent="0.2">
      <c r="H310" s="242"/>
      <c r="K310" s="242"/>
    </row>
    <row r="311" spans="8:11" ht="15.75" customHeight="1" x14ac:dyDescent="0.2">
      <c r="H311" s="242"/>
      <c r="K311" s="242"/>
    </row>
    <row r="312" spans="8:11" ht="15.75" customHeight="1" x14ac:dyDescent="0.2">
      <c r="H312" s="242"/>
      <c r="K312" s="242"/>
    </row>
    <row r="313" spans="8:11" ht="15.75" customHeight="1" x14ac:dyDescent="0.2">
      <c r="H313" s="242"/>
      <c r="K313" s="242"/>
    </row>
    <row r="314" spans="8:11" ht="15.75" customHeight="1" x14ac:dyDescent="0.2">
      <c r="H314" s="242"/>
      <c r="K314" s="242"/>
    </row>
    <row r="315" spans="8:11" ht="15.75" customHeight="1" x14ac:dyDescent="0.2">
      <c r="H315" s="242"/>
      <c r="K315" s="242"/>
    </row>
    <row r="316" spans="8:11" ht="15.75" customHeight="1" x14ac:dyDescent="0.2">
      <c r="H316" s="242"/>
      <c r="K316" s="242"/>
    </row>
    <row r="317" spans="8:11" ht="15.75" customHeight="1" x14ac:dyDescent="0.2">
      <c r="H317" s="242"/>
      <c r="K317" s="242"/>
    </row>
    <row r="318" spans="8:11" ht="15.75" customHeight="1" x14ac:dyDescent="0.2">
      <c r="H318" s="242"/>
      <c r="K318" s="242"/>
    </row>
    <row r="319" spans="8:11" ht="15.75" customHeight="1" x14ac:dyDescent="0.2">
      <c r="H319" s="242"/>
      <c r="K319" s="242"/>
    </row>
    <row r="320" spans="8:11" ht="15.75" customHeight="1" x14ac:dyDescent="0.2">
      <c r="H320" s="242"/>
      <c r="K320" s="242"/>
    </row>
    <row r="321" spans="8:11" ht="15.75" customHeight="1" x14ac:dyDescent="0.2">
      <c r="H321" s="242"/>
      <c r="K321" s="242"/>
    </row>
    <row r="322" spans="8:11" ht="15.75" customHeight="1" x14ac:dyDescent="0.2">
      <c r="H322" s="242"/>
      <c r="K322" s="242"/>
    </row>
    <row r="323" spans="8:11" ht="15.75" customHeight="1" x14ac:dyDescent="0.2">
      <c r="H323" s="242"/>
      <c r="K323" s="242"/>
    </row>
    <row r="324" spans="8:11" ht="15.75" customHeight="1" x14ac:dyDescent="0.2">
      <c r="H324" s="242"/>
      <c r="K324" s="242"/>
    </row>
    <row r="325" spans="8:11" ht="15.75" customHeight="1" x14ac:dyDescent="0.2">
      <c r="H325" s="242"/>
      <c r="K325" s="242"/>
    </row>
    <row r="326" spans="8:11" ht="15.75" customHeight="1" x14ac:dyDescent="0.2">
      <c r="H326" s="242"/>
      <c r="K326" s="242"/>
    </row>
    <row r="327" spans="8:11" ht="15.75" customHeight="1" x14ac:dyDescent="0.2">
      <c r="H327" s="242"/>
      <c r="K327" s="242"/>
    </row>
    <row r="328" spans="8:11" ht="15.75" customHeight="1" x14ac:dyDescent="0.2">
      <c r="H328" s="242"/>
      <c r="K328" s="242"/>
    </row>
    <row r="329" spans="8:11" ht="15.75" customHeight="1" x14ac:dyDescent="0.2">
      <c r="H329" s="242"/>
      <c r="K329" s="242"/>
    </row>
    <row r="330" spans="8:11" ht="15.75" customHeight="1" x14ac:dyDescent="0.2">
      <c r="H330" s="242"/>
      <c r="K330" s="242"/>
    </row>
    <row r="331" spans="8:11" ht="15.75" customHeight="1" x14ac:dyDescent="0.2">
      <c r="H331" s="242"/>
      <c r="K331" s="242"/>
    </row>
    <row r="332" spans="8:11" ht="15.75" customHeight="1" x14ac:dyDescent="0.2">
      <c r="H332" s="242"/>
      <c r="K332" s="242"/>
    </row>
    <row r="333" spans="8:11" ht="15.75" customHeight="1" x14ac:dyDescent="0.2">
      <c r="H333" s="242"/>
      <c r="K333" s="242"/>
    </row>
    <row r="334" spans="8:11" ht="15.75" customHeight="1" x14ac:dyDescent="0.2">
      <c r="H334" s="242"/>
      <c r="K334" s="242"/>
    </row>
    <row r="335" spans="8:11" ht="15.75" customHeight="1" x14ac:dyDescent="0.2">
      <c r="H335" s="242"/>
      <c r="K335" s="242"/>
    </row>
    <row r="336" spans="8:11" ht="15.75" customHeight="1" x14ac:dyDescent="0.2">
      <c r="H336" s="242"/>
      <c r="K336" s="242"/>
    </row>
    <row r="337" spans="8:11" ht="15.75" customHeight="1" x14ac:dyDescent="0.2">
      <c r="H337" s="242"/>
      <c r="K337" s="242"/>
    </row>
    <row r="338" spans="8:11" ht="15.75" customHeight="1" x14ac:dyDescent="0.2">
      <c r="H338" s="242"/>
      <c r="K338" s="242"/>
    </row>
    <row r="339" spans="8:11" ht="15.75" customHeight="1" x14ac:dyDescent="0.2">
      <c r="H339" s="242"/>
      <c r="K339" s="242"/>
    </row>
    <row r="340" spans="8:11" ht="15.75" customHeight="1" x14ac:dyDescent="0.2">
      <c r="H340" s="242"/>
      <c r="K340" s="242"/>
    </row>
    <row r="341" spans="8:11" ht="15.75" customHeight="1" x14ac:dyDescent="0.2">
      <c r="H341" s="242"/>
      <c r="K341" s="242"/>
    </row>
    <row r="342" spans="8:11" ht="15.75" customHeight="1" x14ac:dyDescent="0.2">
      <c r="H342" s="242"/>
      <c r="K342" s="242"/>
    </row>
    <row r="343" spans="8:11" ht="15.75" customHeight="1" x14ac:dyDescent="0.2">
      <c r="H343" s="242"/>
      <c r="K343" s="242"/>
    </row>
    <row r="344" spans="8:11" ht="15.75" customHeight="1" x14ac:dyDescent="0.2">
      <c r="H344" s="242"/>
      <c r="K344" s="242"/>
    </row>
    <row r="345" spans="8:11" ht="15.75" customHeight="1" x14ac:dyDescent="0.2">
      <c r="H345" s="242"/>
      <c r="K345" s="242"/>
    </row>
    <row r="346" spans="8:11" ht="15.75" customHeight="1" x14ac:dyDescent="0.2">
      <c r="H346" s="242"/>
      <c r="K346" s="242"/>
    </row>
    <row r="347" spans="8:11" ht="15.75" customHeight="1" x14ac:dyDescent="0.2">
      <c r="H347" s="242"/>
      <c r="K347" s="242"/>
    </row>
    <row r="348" spans="8:11" ht="15.75" customHeight="1" x14ac:dyDescent="0.2">
      <c r="H348" s="242"/>
      <c r="K348" s="242"/>
    </row>
    <row r="349" spans="8:11" ht="15.75" customHeight="1" x14ac:dyDescent="0.2">
      <c r="H349" s="242"/>
      <c r="K349" s="242"/>
    </row>
    <row r="350" spans="8:11" ht="15.75" customHeight="1" x14ac:dyDescent="0.2">
      <c r="H350" s="242"/>
      <c r="K350" s="242"/>
    </row>
    <row r="351" spans="8:11" ht="15.75" customHeight="1" x14ac:dyDescent="0.2">
      <c r="H351" s="242"/>
      <c r="K351" s="242"/>
    </row>
    <row r="352" spans="8:11" ht="15.75" customHeight="1" x14ac:dyDescent="0.2">
      <c r="H352" s="242"/>
      <c r="K352" s="242"/>
    </row>
    <row r="353" spans="8:11" ht="15.75" customHeight="1" x14ac:dyDescent="0.2">
      <c r="H353" s="242"/>
      <c r="K353" s="242"/>
    </row>
    <row r="354" spans="8:11" ht="15.75" customHeight="1" x14ac:dyDescent="0.2">
      <c r="H354" s="242"/>
      <c r="K354" s="242"/>
    </row>
    <row r="355" spans="8:11" ht="15.75" customHeight="1" x14ac:dyDescent="0.2">
      <c r="H355" s="242"/>
      <c r="K355" s="242"/>
    </row>
    <row r="356" spans="8:11" ht="15.75" customHeight="1" x14ac:dyDescent="0.2">
      <c r="H356" s="242"/>
      <c r="K356" s="242"/>
    </row>
    <row r="357" spans="8:11" ht="15.75" customHeight="1" x14ac:dyDescent="0.2">
      <c r="H357" s="242"/>
      <c r="K357" s="242"/>
    </row>
    <row r="358" spans="8:11" ht="15.75" customHeight="1" x14ac:dyDescent="0.2">
      <c r="H358" s="242"/>
      <c r="K358" s="242"/>
    </row>
    <row r="359" spans="8:11" ht="15.75" customHeight="1" x14ac:dyDescent="0.2">
      <c r="H359" s="242"/>
      <c r="K359" s="242"/>
    </row>
    <row r="360" spans="8:11" ht="15.75" customHeight="1" x14ac:dyDescent="0.2">
      <c r="H360" s="242"/>
      <c r="K360" s="242"/>
    </row>
    <row r="361" spans="8:11" ht="15.75" customHeight="1" x14ac:dyDescent="0.2">
      <c r="H361" s="242"/>
      <c r="K361" s="242"/>
    </row>
    <row r="362" spans="8:11" ht="15.75" customHeight="1" x14ac:dyDescent="0.2">
      <c r="H362" s="242"/>
      <c r="K362" s="242"/>
    </row>
    <row r="363" spans="8:11" ht="15.75" customHeight="1" x14ac:dyDescent="0.2">
      <c r="H363" s="242"/>
      <c r="K363" s="242"/>
    </row>
    <row r="364" spans="8:11" ht="15.75" customHeight="1" x14ac:dyDescent="0.2">
      <c r="H364" s="242"/>
      <c r="K364" s="242"/>
    </row>
    <row r="365" spans="8:11" ht="15.75" customHeight="1" x14ac:dyDescent="0.2">
      <c r="H365" s="242"/>
      <c r="K365" s="242"/>
    </row>
    <row r="366" spans="8:11" ht="15.75" customHeight="1" x14ac:dyDescent="0.2">
      <c r="H366" s="242"/>
      <c r="K366" s="242"/>
    </row>
    <row r="367" spans="8:11" ht="15.75" customHeight="1" x14ac:dyDescent="0.2">
      <c r="H367" s="242"/>
      <c r="K367" s="242"/>
    </row>
    <row r="368" spans="8:11" ht="15.75" customHeight="1" x14ac:dyDescent="0.2">
      <c r="H368" s="242"/>
      <c r="K368" s="242"/>
    </row>
    <row r="369" spans="8:11" ht="15.75" customHeight="1" x14ac:dyDescent="0.2">
      <c r="H369" s="242"/>
      <c r="K369" s="242"/>
    </row>
    <row r="370" spans="8:11" ht="15.75" customHeight="1" x14ac:dyDescent="0.2">
      <c r="H370" s="242"/>
      <c r="K370" s="242"/>
    </row>
    <row r="371" spans="8:11" ht="15.75" customHeight="1" x14ac:dyDescent="0.2">
      <c r="H371" s="242"/>
      <c r="K371" s="242"/>
    </row>
    <row r="372" spans="8:11" ht="15.75" customHeight="1" x14ac:dyDescent="0.2">
      <c r="H372" s="242"/>
      <c r="K372" s="242"/>
    </row>
    <row r="373" spans="8:11" ht="15.75" customHeight="1" x14ac:dyDescent="0.2">
      <c r="H373" s="242"/>
      <c r="K373" s="242"/>
    </row>
    <row r="374" spans="8:11" ht="15.75" customHeight="1" x14ac:dyDescent="0.2">
      <c r="H374" s="242"/>
      <c r="K374" s="242"/>
    </row>
    <row r="375" spans="8:11" ht="15.75" customHeight="1" x14ac:dyDescent="0.2">
      <c r="H375" s="242"/>
      <c r="K375" s="242"/>
    </row>
    <row r="376" spans="8:11" ht="15.75" customHeight="1" x14ac:dyDescent="0.2">
      <c r="H376" s="242"/>
      <c r="K376" s="242"/>
    </row>
    <row r="377" spans="8:11" ht="15.75" customHeight="1" x14ac:dyDescent="0.2">
      <c r="H377" s="242"/>
      <c r="K377" s="242"/>
    </row>
    <row r="378" spans="8:11" ht="15.75" customHeight="1" x14ac:dyDescent="0.2">
      <c r="H378" s="242"/>
      <c r="K378" s="242"/>
    </row>
    <row r="379" spans="8:11" ht="15.75" customHeight="1" x14ac:dyDescent="0.2">
      <c r="H379" s="242"/>
      <c r="K379" s="242"/>
    </row>
    <row r="380" spans="8:11" ht="15.75" customHeight="1" x14ac:dyDescent="0.2">
      <c r="H380" s="242"/>
      <c r="K380" s="242"/>
    </row>
    <row r="381" spans="8:11" ht="15.75" customHeight="1" x14ac:dyDescent="0.2">
      <c r="H381" s="242"/>
      <c r="K381" s="242"/>
    </row>
    <row r="382" spans="8:11" ht="15.75" customHeight="1" x14ac:dyDescent="0.2">
      <c r="H382" s="242"/>
      <c r="K382" s="242"/>
    </row>
    <row r="383" spans="8:11" ht="15.75" customHeight="1" x14ac:dyDescent="0.2">
      <c r="H383" s="242"/>
      <c r="K383" s="242"/>
    </row>
    <row r="384" spans="8:11" ht="15.75" customHeight="1" x14ac:dyDescent="0.2">
      <c r="H384" s="242"/>
      <c r="K384" s="242"/>
    </row>
    <row r="385" spans="8:11" ht="15.75" customHeight="1" x14ac:dyDescent="0.2">
      <c r="H385" s="242"/>
      <c r="K385" s="242"/>
    </row>
    <row r="386" spans="8:11" ht="15.75" customHeight="1" x14ac:dyDescent="0.2">
      <c r="H386" s="242"/>
      <c r="K386" s="242"/>
    </row>
    <row r="387" spans="8:11" ht="15.75" customHeight="1" x14ac:dyDescent="0.2">
      <c r="H387" s="242"/>
      <c r="K387" s="242"/>
    </row>
    <row r="388" spans="8:11" ht="15.75" customHeight="1" x14ac:dyDescent="0.2">
      <c r="H388" s="242"/>
      <c r="K388" s="242"/>
    </row>
    <row r="389" spans="8:11" ht="15.75" customHeight="1" x14ac:dyDescent="0.2">
      <c r="H389" s="242"/>
      <c r="K389" s="242"/>
    </row>
    <row r="390" spans="8:11" ht="15.75" customHeight="1" x14ac:dyDescent="0.2">
      <c r="H390" s="242"/>
      <c r="K390" s="242"/>
    </row>
    <row r="391" spans="8:11" ht="15.75" customHeight="1" x14ac:dyDescent="0.2">
      <c r="H391" s="242"/>
      <c r="K391" s="242"/>
    </row>
    <row r="392" spans="8:11" ht="15.75" customHeight="1" x14ac:dyDescent="0.2">
      <c r="H392" s="242"/>
      <c r="K392" s="242"/>
    </row>
    <row r="393" spans="8:11" ht="15.75" customHeight="1" x14ac:dyDescent="0.2">
      <c r="H393" s="242"/>
      <c r="K393" s="242"/>
    </row>
    <row r="394" spans="8:11" ht="15.75" customHeight="1" x14ac:dyDescent="0.2">
      <c r="H394" s="242"/>
      <c r="K394" s="242"/>
    </row>
    <row r="395" spans="8:11" ht="15.75" customHeight="1" x14ac:dyDescent="0.2">
      <c r="H395" s="242"/>
      <c r="K395" s="242"/>
    </row>
    <row r="396" spans="8:11" ht="15.75" customHeight="1" x14ac:dyDescent="0.2">
      <c r="H396" s="242"/>
      <c r="K396" s="242"/>
    </row>
    <row r="397" spans="8:11" ht="15.75" customHeight="1" x14ac:dyDescent="0.2">
      <c r="H397" s="242"/>
      <c r="K397" s="242"/>
    </row>
    <row r="398" spans="8:11" ht="15.75" customHeight="1" x14ac:dyDescent="0.2">
      <c r="H398" s="242"/>
      <c r="K398" s="242"/>
    </row>
    <row r="399" spans="8:11" ht="15.75" customHeight="1" x14ac:dyDescent="0.2">
      <c r="H399" s="242"/>
      <c r="K399" s="242"/>
    </row>
    <row r="400" spans="8:11" ht="15.75" customHeight="1" x14ac:dyDescent="0.2">
      <c r="H400" s="242"/>
      <c r="K400" s="242"/>
    </row>
    <row r="401" spans="8:11" ht="15.75" customHeight="1" x14ac:dyDescent="0.2">
      <c r="H401" s="242"/>
      <c r="K401" s="242"/>
    </row>
    <row r="402" spans="8:11" ht="15.75" customHeight="1" x14ac:dyDescent="0.2">
      <c r="H402" s="242"/>
      <c r="K402" s="242"/>
    </row>
    <row r="403" spans="8:11" ht="15.75" customHeight="1" x14ac:dyDescent="0.2">
      <c r="H403" s="242"/>
      <c r="K403" s="242"/>
    </row>
    <row r="404" spans="8:11" ht="15.75" customHeight="1" x14ac:dyDescent="0.2">
      <c r="H404" s="242"/>
      <c r="K404" s="242"/>
    </row>
    <row r="405" spans="8:11" ht="15.75" customHeight="1" x14ac:dyDescent="0.2">
      <c r="H405" s="242"/>
      <c r="K405" s="242"/>
    </row>
    <row r="406" spans="8:11" ht="15.75" customHeight="1" x14ac:dyDescent="0.2">
      <c r="H406" s="242"/>
      <c r="K406" s="242"/>
    </row>
    <row r="407" spans="8:11" ht="15.75" customHeight="1" x14ac:dyDescent="0.2">
      <c r="H407" s="242"/>
      <c r="K407" s="242"/>
    </row>
    <row r="408" spans="8:11" ht="15.75" customHeight="1" x14ac:dyDescent="0.2">
      <c r="H408" s="242"/>
      <c r="K408" s="242"/>
    </row>
    <row r="409" spans="8:11" ht="15.75" customHeight="1" x14ac:dyDescent="0.2">
      <c r="H409" s="242"/>
      <c r="K409" s="242"/>
    </row>
    <row r="410" spans="8:11" ht="15.75" customHeight="1" x14ac:dyDescent="0.2">
      <c r="H410" s="242"/>
      <c r="K410" s="242"/>
    </row>
    <row r="411" spans="8:11" ht="15.75" customHeight="1" x14ac:dyDescent="0.2">
      <c r="H411" s="242"/>
      <c r="K411" s="242"/>
    </row>
    <row r="412" spans="8:11" ht="15.75" customHeight="1" x14ac:dyDescent="0.2">
      <c r="H412" s="242"/>
      <c r="K412" s="242"/>
    </row>
    <row r="413" spans="8:11" ht="15.75" customHeight="1" x14ac:dyDescent="0.2">
      <c r="H413" s="242"/>
      <c r="K413" s="242"/>
    </row>
    <row r="414" spans="8:11" ht="15.75" customHeight="1" x14ac:dyDescent="0.2">
      <c r="H414" s="242"/>
      <c r="K414" s="242"/>
    </row>
    <row r="415" spans="8:11" ht="15.75" customHeight="1" x14ac:dyDescent="0.2">
      <c r="H415" s="242"/>
      <c r="K415" s="242"/>
    </row>
    <row r="416" spans="8:11" ht="15.75" customHeight="1" x14ac:dyDescent="0.2">
      <c r="H416" s="242"/>
      <c r="K416" s="242"/>
    </row>
    <row r="417" spans="8:11" ht="15.75" customHeight="1" x14ac:dyDescent="0.2">
      <c r="H417" s="242"/>
      <c r="K417" s="242"/>
    </row>
    <row r="418" spans="8:11" ht="15.75" customHeight="1" x14ac:dyDescent="0.2">
      <c r="H418" s="242"/>
      <c r="K418" s="242"/>
    </row>
    <row r="419" spans="8:11" ht="15.75" customHeight="1" x14ac:dyDescent="0.2">
      <c r="H419" s="242"/>
      <c r="K419" s="242"/>
    </row>
    <row r="420" spans="8:11" ht="15.75" customHeight="1" x14ac:dyDescent="0.2">
      <c r="H420" s="242"/>
      <c r="K420" s="242"/>
    </row>
    <row r="421" spans="8:11" ht="15.75" customHeight="1" x14ac:dyDescent="0.2">
      <c r="H421" s="242"/>
      <c r="K421" s="242"/>
    </row>
    <row r="422" spans="8:11" ht="15.75" customHeight="1" x14ac:dyDescent="0.2">
      <c r="H422" s="242"/>
      <c r="K422" s="242"/>
    </row>
    <row r="423" spans="8:11" ht="15.75" customHeight="1" x14ac:dyDescent="0.2">
      <c r="H423" s="242"/>
      <c r="K423" s="242"/>
    </row>
    <row r="424" spans="8:11" ht="15.75" customHeight="1" x14ac:dyDescent="0.2">
      <c r="H424" s="242"/>
      <c r="K424" s="242"/>
    </row>
    <row r="425" spans="8:11" ht="15.75" customHeight="1" x14ac:dyDescent="0.2">
      <c r="H425" s="242"/>
      <c r="K425" s="242"/>
    </row>
    <row r="426" spans="8:11" ht="15.75" customHeight="1" x14ac:dyDescent="0.2">
      <c r="H426" s="242"/>
      <c r="K426" s="242"/>
    </row>
    <row r="427" spans="8:11" ht="15.75" customHeight="1" x14ac:dyDescent="0.2">
      <c r="H427" s="242"/>
      <c r="K427" s="242"/>
    </row>
    <row r="428" spans="8:11" ht="15.75" customHeight="1" x14ac:dyDescent="0.2">
      <c r="H428" s="242"/>
      <c r="K428" s="242"/>
    </row>
    <row r="429" spans="8:11" ht="15.75" customHeight="1" x14ac:dyDescent="0.2">
      <c r="H429" s="242"/>
      <c r="K429" s="242"/>
    </row>
    <row r="430" spans="8:11" ht="15.75" customHeight="1" x14ac:dyDescent="0.2">
      <c r="H430" s="242"/>
      <c r="K430" s="242"/>
    </row>
  </sheetData>
  <mergeCells count="11">
    <mergeCell ref="E7:T7"/>
    <mergeCell ref="U7:X7"/>
    <mergeCell ref="C10:Y10"/>
    <mergeCell ref="B36:Y36"/>
    <mergeCell ref="E3:X3"/>
    <mergeCell ref="E4:T4"/>
    <mergeCell ref="U4:X4"/>
    <mergeCell ref="E5:T5"/>
    <mergeCell ref="U5:X5"/>
    <mergeCell ref="E6:T6"/>
    <mergeCell ref="U6:X6"/>
  </mergeCells>
  <pageMargins left="0.51181102362204722" right="0.51181102362204722" top="0.78740157480314965" bottom="0.78740157480314965" header="0" footer="0"/>
  <pageSetup paperSize="9" scale="52" fitToWidth="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E7C98-A266-4CB8-85A4-99CE7CEA9447}">
  <dimension ref="A1:AW379"/>
  <sheetViews>
    <sheetView showGridLines="0" view="pageBreakPreview" zoomScaleNormal="100" zoomScaleSheetLayoutView="100" workbookViewId="0">
      <selection activeCell="Q20" sqref="Q20"/>
    </sheetView>
  </sheetViews>
  <sheetFormatPr defaultColWidth="14" defaultRowHeight="15" customHeight="1" x14ac:dyDescent="0.2"/>
  <cols>
    <col min="1" max="1" width="0.85546875" style="241" customWidth="1"/>
    <col min="2" max="2" width="8.7109375" style="241" customWidth="1"/>
    <col min="3" max="3" width="10.42578125" style="241" customWidth="1"/>
    <col min="4" max="6" width="17.7109375" style="241" customWidth="1"/>
    <col min="7" max="46" width="3.28515625" style="241" customWidth="1"/>
    <col min="47" max="47" width="4.42578125" style="241" customWidth="1"/>
    <col min="48" max="16384" width="14" style="241"/>
  </cols>
  <sheetData>
    <row r="1" spans="1:49" ht="5.0999999999999996" customHeight="1" thickBot="1" x14ac:dyDescent="0.25"/>
    <row r="2" spans="1:49" ht="10.15" customHeight="1" x14ac:dyDescent="0.25">
      <c r="B2" s="502"/>
      <c r="C2" s="503"/>
      <c r="D2" s="502"/>
      <c r="E2" s="502"/>
      <c r="F2" s="502"/>
      <c r="G2" s="504"/>
      <c r="H2" s="505"/>
      <c r="I2" s="505"/>
      <c r="J2" s="505"/>
      <c r="K2" s="506"/>
      <c r="L2" s="507"/>
      <c r="M2" s="507"/>
      <c r="N2" s="507"/>
      <c r="O2" s="507"/>
      <c r="P2" s="507"/>
      <c r="Q2" s="507"/>
      <c r="R2" s="507"/>
      <c r="S2" s="507"/>
      <c r="T2" s="507"/>
      <c r="U2" s="507"/>
      <c r="V2" s="507"/>
      <c r="W2" s="507"/>
      <c r="X2" s="507"/>
      <c r="Y2" s="507"/>
      <c r="Z2" s="507"/>
      <c r="AA2" s="507"/>
      <c r="AB2" s="507"/>
      <c r="AC2" s="507"/>
      <c r="AD2" s="507"/>
      <c r="AE2" s="507"/>
      <c r="AF2" s="507"/>
      <c r="AG2" s="507"/>
      <c r="AH2" s="507"/>
      <c r="AI2" s="507"/>
      <c r="AJ2" s="507"/>
      <c r="AK2" s="507"/>
      <c r="AL2" s="507"/>
      <c r="AM2" s="507"/>
      <c r="AN2" s="507"/>
      <c r="AO2" s="507"/>
      <c r="AP2" s="507"/>
      <c r="AQ2" s="507"/>
      <c r="AR2" s="507"/>
      <c r="AS2" s="507"/>
      <c r="AT2" s="507"/>
    </row>
    <row r="3" spans="1:49" ht="30" customHeight="1" x14ac:dyDescent="0.2">
      <c r="A3" s="267"/>
      <c r="B3" s="657"/>
      <c r="C3" s="658"/>
      <c r="D3" s="667" t="s">
        <v>4</v>
      </c>
      <c r="E3" s="667"/>
      <c r="F3" s="667"/>
      <c r="G3" s="667"/>
      <c r="H3" s="667"/>
      <c r="I3" s="667"/>
      <c r="J3" s="667"/>
      <c r="K3" s="667"/>
      <c r="L3" s="667"/>
      <c r="M3" s="667"/>
      <c r="N3" s="667"/>
      <c r="O3" s="667"/>
      <c r="P3" s="667"/>
      <c r="Q3" s="667"/>
      <c r="R3" s="667"/>
      <c r="S3" s="667"/>
      <c r="T3" s="667"/>
      <c r="U3" s="667"/>
      <c r="V3" s="667"/>
      <c r="W3" s="667"/>
      <c r="X3" s="667"/>
      <c r="Y3" s="667"/>
      <c r="Z3" s="667"/>
      <c r="AA3" s="667"/>
      <c r="AB3" s="667"/>
      <c r="AC3" s="667"/>
      <c r="AD3" s="667"/>
      <c r="AE3" s="667"/>
      <c r="AF3" s="667"/>
      <c r="AG3" s="667"/>
      <c r="AH3" s="667"/>
      <c r="AI3" s="667"/>
      <c r="AJ3" s="667"/>
      <c r="AK3" s="667"/>
      <c r="AL3" s="667"/>
      <c r="AM3" s="667"/>
      <c r="AN3" s="667"/>
      <c r="AO3" s="667"/>
      <c r="AP3" s="667"/>
      <c r="AQ3" s="663"/>
      <c r="AR3" s="663"/>
      <c r="AS3" s="663"/>
      <c r="AT3" s="664"/>
    </row>
    <row r="4" spans="1:49" ht="15" customHeight="1" x14ac:dyDescent="0.2">
      <c r="A4" s="267"/>
      <c r="B4" s="659"/>
      <c r="C4" s="660"/>
      <c r="D4" s="675" t="s">
        <v>0</v>
      </c>
      <c r="E4" s="675"/>
      <c r="F4" s="675"/>
      <c r="G4" s="675"/>
      <c r="H4" s="675"/>
      <c r="I4" s="675"/>
      <c r="J4" s="675"/>
      <c r="K4" s="675"/>
      <c r="L4" s="675"/>
      <c r="M4" s="675"/>
      <c r="N4" s="675"/>
      <c r="O4" s="675"/>
      <c r="P4" s="675"/>
      <c r="Q4" s="675"/>
      <c r="R4" s="675"/>
      <c r="S4" s="675"/>
      <c r="T4" s="675"/>
      <c r="U4" s="675"/>
      <c r="V4" s="675"/>
      <c r="W4" s="675"/>
      <c r="X4" s="675"/>
      <c r="Y4" s="675"/>
      <c r="Z4" s="675"/>
      <c r="AA4" s="675"/>
      <c r="AB4" s="675"/>
      <c r="AC4" s="675"/>
      <c r="AD4" s="675"/>
      <c r="AE4" s="675"/>
      <c r="AF4" s="675"/>
      <c r="AG4" s="675"/>
      <c r="AH4" s="675"/>
      <c r="AI4" s="672" t="s">
        <v>1</v>
      </c>
      <c r="AJ4" s="672"/>
      <c r="AK4" s="672"/>
      <c r="AL4" s="672"/>
      <c r="AM4" s="672"/>
      <c r="AN4" s="672"/>
      <c r="AO4" s="672"/>
      <c r="AP4" s="672"/>
      <c r="AQ4" s="663"/>
      <c r="AR4" s="663"/>
      <c r="AS4" s="663"/>
      <c r="AT4" s="664"/>
    </row>
    <row r="5" spans="1:49" ht="30" customHeight="1" x14ac:dyDescent="0.2">
      <c r="A5" s="267"/>
      <c r="B5" s="659"/>
      <c r="C5" s="660"/>
      <c r="D5" s="676" t="str">
        <f>'ORÇAM. DESON'!C5</f>
        <v>Adequação dos Projetos Executivos da Bacia do Córrego da Ribeira, Incluindo Atualização dos Estudos Hidrológicos - Viana/ES</v>
      </c>
      <c r="E5" s="676"/>
      <c r="F5" s="676"/>
      <c r="G5" s="676"/>
      <c r="H5" s="676"/>
      <c r="I5" s="676"/>
      <c r="J5" s="676"/>
      <c r="K5" s="676"/>
      <c r="L5" s="676"/>
      <c r="M5" s="676"/>
      <c r="N5" s="676"/>
      <c r="O5" s="676"/>
      <c r="P5" s="676"/>
      <c r="Q5" s="676"/>
      <c r="R5" s="676"/>
      <c r="S5" s="676"/>
      <c r="T5" s="676"/>
      <c r="U5" s="676"/>
      <c r="V5" s="676"/>
      <c r="W5" s="676"/>
      <c r="X5" s="676"/>
      <c r="Y5" s="676"/>
      <c r="Z5" s="676"/>
      <c r="AA5" s="676"/>
      <c r="AB5" s="676"/>
      <c r="AC5" s="676"/>
      <c r="AD5" s="676"/>
      <c r="AE5" s="676"/>
      <c r="AF5" s="676"/>
      <c r="AG5" s="676"/>
      <c r="AH5" s="676"/>
      <c r="AI5" s="673">
        <f>+'CURVA ABC'!U5</f>
        <v>44624</v>
      </c>
      <c r="AJ5" s="673"/>
      <c r="AK5" s="673"/>
      <c r="AL5" s="673"/>
      <c r="AM5" s="673"/>
      <c r="AN5" s="673"/>
      <c r="AO5" s="673"/>
      <c r="AP5" s="673"/>
      <c r="AQ5" s="663"/>
      <c r="AR5" s="663"/>
      <c r="AS5" s="663"/>
      <c r="AT5" s="664"/>
    </row>
    <row r="6" spans="1:49" ht="15" customHeight="1" x14ac:dyDescent="0.2">
      <c r="A6" s="267"/>
      <c r="B6" s="659"/>
      <c r="C6" s="660"/>
      <c r="D6" s="675" t="s">
        <v>2</v>
      </c>
      <c r="E6" s="675"/>
      <c r="F6" s="675"/>
      <c r="G6" s="675"/>
      <c r="H6" s="675"/>
      <c r="I6" s="675"/>
      <c r="J6" s="675"/>
      <c r="K6" s="675"/>
      <c r="L6" s="675"/>
      <c r="M6" s="675"/>
      <c r="N6" s="675"/>
      <c r="O6" s="675"/>
      <c r="P6" s="675"/>
      <c r="Q6" s="675"/>
      <c r="R6" s="675"/>
      <c r="S6" s="675"/>
      <c r="T6" s="675"/>
      <c r="U6" s="675"/>
      <c r="V6" s="675"/>
      <c r="W6" s="675"/>
      <c r="X6" s="675"/>
      <c r="Y6" s="675"/>
      <c r="Z6" s="675"/>
      <c r="AA6" s="675"/>
      <c r="AB6" s="675"/>
      <c r="AC6" s="675"/>
      <c r="AD6" s="675"/>
      <c r="AE6" s="675"/>
      <c r="AF6" s="675"/>
      <c r="AG6" s="675"/>
      <c r="AH6" s="675"/>
      <c r="AI6" s="672" t="s">
        <v>3</v>
      </c>
      <c r="AJ6" s="672"/>
      <c r="AK6" s="672"/>
      <c r="AL6" s="672"/>
      <c r="AM6" s="672"/>
      <c r="AN6" s="672"/>
      <c r="AO6" s="672"/>
      <c r="AP6" s="672"/>
      <c r="AQ6" s="663"/>
      <c r="AR6" s="663"/>
      <c r="AS6" s="663"/>
      <c r="AT6" s="664"/>
    </row>
    <row r="7" spans="1:49" ht="30" customHeight="1" thickBot="1" x14ac:dyDescent="0.25">
      <c r="A7" s="267"/>
      <c r="B7" s="661"/>
      <c r="C7" s="662"/>
      <c r="D7" s="677" t="s">
        <v>21786</v>
      </c>
      <c r="E7" s="677"/>
      <c r="F7" s="677"/>
      <c r="G7" s="677"/>
      <c r="H7" s="677"/>
      <c r="I7" s="677"/>
      <c r="J7" s="677"/>
      <c r="K7" s="677"/>
      <c r="L7" s="677"/>
      <c r="M7" s="677"/>
      <c r="N7" s="677"/>
      <c r="O7" s="677"/>
      <c r="P7" s="677"/>
      <c r="Q7" s="677"/>
      <c r="R7" s="677"/>
      <c r="S7" s="677"/>
      <c r="T7" s="677"/>
      <c r="U7" s="677"/>
      <c r="V7" s="677"/>
      <c r="W7" s="677"/>
      <c r="X7" s="677"/>
      <c r="Y7" s="677"/>
      <c r="Z7" s="677"/>
      <c r="AA7" s="677"/>
      <c r="AB7" s="677"/>
      <c r="AC7" s="677"/>
      <c r="AD7" s="677"/>
      <c r="AE7" s="677"/>
      <c r="AF7" s="677"/>
      <c r="AG7" s="677"/>
      <c r="AH7" s="677"/>
      <c r="AI7" s="674" t="str">
        <f>+'CURVA ABC'!U7</f>
        <v>R08-2012-ORÇ-001-PCA</v>
      </c>
      <c r="AJ7" s="674"/>
      <c r="AK7" s="674"/>
      <c r="AL7" s="674"/>
      <c r="AM7" s="674"/>
      <c r="AN7" s="674"/>
      <c r="AO7" s="674"/>
      <c r="AP7" s="674"/>
      <c r="AQ7" s="665"/>
      <c r="AR7" s="665"/>
      <c r="AS7" s="665"/>
      <c r="AT7" s="666"/>
    </row>
    <row r="8" spans="1:49" ht="6.95" customHeight="1" x14ac:dyDescent="0.2">
      <c r="B8" s="438"/>
      <c r="C8" s="438"/>
      <c r="D8" s="438"/>
      <c r="E8" s="438"/>
      <c r="F8" s="438"/>
      <c r="G8" s="438"/>
      <c r="H8" s="438"/>
      <c r="I8" s="438"/>
      <c r="J8" s="438"/>
      <c r="K8" s="438"/>
      <c r="L8" s="438"/>
      <c r="M8" s="438"/>
      <c r="N8" s="438"/>
      <c r="O8" s="438"/>
      <c r="P8" s="438"/>
      <c r="Q8" s="438"/>
      <c r="R8" s="438"/>
      <c r="S8" s="438"/>
      <c r="T8" s="438"/>
      <c r="U8" s="245"/>
      <c r="V8" s="245"/>
      <c r="W8" s="240"/>
      <c r="X8" s="240"/>
      <c r="Y8" s="240"/>
      <c r="AT8" s="515" t="s">
        <v>21800</v>
      </c>
    </row>
    <row r="9" spans="1:49" ht="30" customHeight="1" thickBot="1" x14ac:dyDescent="0.25">
      <c r="B9" s="438"/>
      <c r="C9" s="438"/>
      <c r="D9" s="438"/>
      <c r="E9" s="438"/>
      <c r="F9" s="438"/>
      <c r="G9" s="438"/>
      <c r="H9" s="438"/>
      <c r="I9" s="438"/>
      <c r="J9" s="438"/>
      <c r="K9" s="438"/>
      <c r="L9" s="438"/>
      <c r="M9" s="438"/>
      <c r="N9" s="438"/>
      <c r="O9" s="438"/>
      <c r="P9" s="438"/>
      <c r="Q9" s="438"/>
      <c r="R9" s="438"/>
      <c r="S9" s="438"/>
      <c r="T9" s="438"/>
      <c r="U9" s="438"/>
      <c r="V9" s="438"/>
      <c r="W9" s="240"/>
      <c r="X9" s="240"/>
      <c r="Y9" s="240"/>
    </row>
    <row r="10" spans="1:49" ht="30" customHeight="1" x14ac:dyDescent="0.2">
      <c r="B10" s="702" t="s">
        <v>21803</v>
      </c>
      <c r="C10" s="706" t="s">
        <v>21787</v>
      </c>
      <c r="D10" s="707"/>
      <c r="E10" s="707"/>
      <c r="F10" s="704" t="s">
        <v>21804</v>
      </c>
      <c r="G10" s="669" t="s">
        <v>21788</v>
      </c>
      <c r="H10" s="669"/>
      <c r="I10" s="669"/>
      <c r="J10" s="670"/>
      <c r="K10" s="668" t="s">
        <v>21789</v>
      </c>
      <c r="L10" s="669"/>
      <c r="M10" s="669"/>
      <c r="N10" s="670"/>
      <c r="O10" s="668" t="s">
        <v>21790</v>
      </c>
      <c r="P10" s="669"/>
      <c r="Q10" s="669"/>
      <c r="R10" s="670"/>
      <c r="S10" s="668" t="s">
        <v>21791</v>
      </c>
      <c r="T10" s="669"/>
      <c r="U10" s="669"/>
      <c r="V10" s="670"/>
      <c r="W10" s="668" t="s">
        <v>21792</v>
      </c>
      <c r="X10" s="669"/>
      <c r="Y10" s="669"/>
      <c r="Z10" s="670"/>
      <c r="AA10" s="668" t="s">
        <v>21793</v>
      </c>
      <c r="AB10" s="669"/>
      <c r="AC10" s="669"/>
      <c r="AD10" s="670"/>
      <c r="AE10" s="668" t="s">
        <v>21794</v>
      </c>
      <c r="AF10" s="669"/>
      <c r="AG10" s="669"/>
      <c r="AH10" s="670"/>
      <c r="AI10" s="668" t="s">
        <v>21795</v>
      </c>
      <c r="AJ10" s="669"/>
      <c r="AK10" s="669"/>
      <c r="AL10" s="670"/>
      <c r="AM10" s="668" t="s">
        <v>21796</v>
      </c>
      <c r="AN10" s="669"/>
      <c r="AO10" s="669"/>
      <c r="AP10" s="670"/>
      <c r="AQ10" s="668" t="s">
        <v>21797</v>
      </c>
      <c r="AR10" s="669"/>
      <c r="AS10" s="669"/>
      <c r="AT10" s="671"/>
    </row>
    <row r="11" spans="1:49" ht="30" customHeight="1" x14ac:dyDescent="0.2">
      <c r="B11" s="703"/>
      <c r="C11" s="688"/>
      <c r="D11" s="708"/>
      <c r="E11" s="708"/>
      <c r="F11" s="705"/>
      <c r="G11" s="485">
        <v>1</v>
      </c>
      <c r="H11" s="486">
        <f>G11+1</f>
        <v>2</v>
      </c>
      <c r="I11" s="486">
        <f>H11+1</f>
        <v>3</v>
      </c>
      <c r="J11" s="487">
        <f>I11+1</f>
        <v>4</v>
      </c>
      <c r="K11" s="488">
        <v>1</v>
      </c>
      <c r="L11" s="486">
        <f>K11+1</f>
        <v>2</v>
      </c>
      <c r="M11" s="486">
        <f>L11+1</f>
        <v>3</v>
      </c>
      <c r="N11" s="487">
        <f>M11+1</f>
        <v>4</v>
      </c>
      <c r="O11" s="488">
        <v>1</v>
      </c>
      <c r="P11" s="486">
        <f>O11+1</f>
        <v>2</v>
      </c>
      <c r="Q11" s="486">
        <f>P11+1</f>
        <v>3</v>
      </c>
      <c r="R11" s="487">
        <f>Q11+1</f>
        <v>4</v>
      </c>
      <c r="S11" s="488">
        <v>1</v>
      </c>
      <c r="T11" s="486">
        <f>S11+1</f>
        <v>2</v>
      </c>
      <c r="U11" s="486">
        <f>T11+1</f>
        <v>3</v>
      </c>
      <c r="V11" s="487">
        <f>U11+1</f>
        <v>4</v>
      </c>
      <c r="W11" s="488">
        <v>1</v>
      </c>
      <c r="X11" s="486">
        <f>W11+1</f>
        <v>2</v>
      </c>
      <c r="Y11" s="486">
        <f>X11+1</f>
        <v>3</v>
      </c>
      <c r="Z11" s="486">
        <f>Y11+1</f>
        <v>4</v>
      </c>
      <c r="AA11" s="488">
        <v>1</v>
      </c>
      <c r="AB11" s="486">
        <f>AA11+1</f>
        <v>2</v>
      </c>
      <c r="AC11" s="486">
        <f>AB11+1</f>
        <v>3</v>
      </c>
      <c r="AD11" s="486">
        <f>AC11+1</f>
        <v>4</v>
      </c>
      <c r="AE11" s="488">
        <v>1</v>
      </c>
      <c r="AF11" s="486">
        <f>AE11+1</f>
        <v>2</v>
      </c>
      <c r="AG11" s="486">
        <f>AF11+1</f>
        <v>3</v>
      </c>
      <c r="AH11" s="486">
        <f>AG11+1</f>
        <v>4</v>
      </c>
      <c r="AI11" s="488">
        <v>1</v>
      </c>
      <c r="AJ11" s="486">
        <f>AI11+1</f>
        <v>2</v>
      </c>
      <c r="AK11" s="486">
        <f>AJ11+1</f>
        <v>3</v>
      </c>
      <c r="AL11" s="486">
        <f>AK11+1</f>
        <v>4</v>
      </c>
      <c r="AM11" s="488">
        <v>1</v>
      </c>
      <c r="AN11" s="486">
        <f>AM11+1</f>
        <v>2</v>
      </c>
      <c r="AO11" s="486">
        <f>AN11+1</f>
        <v>3</v>
      </c>
      <c r="AP11" s="486">
        <f>AO11+1</f>
        <v>4</v>
      </c>
      <c r="AQ11" s="488">
        <v>1</v>
      </c>
      <c r="AR11" s="486">
        <f>AQ11+1</f>
        <v>2</v>
      </c>
      <c r="AS11" s="487">
        <f>AR11+1</f>
        <v>3</v>
      </c>
      <c r="AT11" s="489">
        <f>AS11+1</f>
        <v>4</v>
      </c>
      <c r="AW11" s="515" t="s">
        <v>21800</v>
      </c>
    </row>
    <row r="12" spans="1:49" ht="6.95" customHeight="1" x14ac:dyDescent="0.2">
      <c r="B12" s="682" t="s">
        <v>9270</v>
      </c>
      <c r="C12" s="684" t="s">
        <v>280</v>
      </c>
      <c r="D12" s="685"/>
      <c r="E12" s="516"/>
      <c r="F12" s="690">
        <f>+'ORÇAM. SEM DESON'!P71</f>
        <v>154461.93178126693</v>
      </c>
      <c r="G12" s="490"/>
      <c r="H12" s="492"/>
      <c r="I12" s="494"/>
      <c r="J12" s="496"/>
      <c r="K12" s="490"/>
      <c r="L12" s="492"/>
      <c r="M12" s="494"/>
      <c r="N12" s="496"/>
      <c r="O12" s="490"/>
      <c r="P12" s="492"/>
      <c r="Q12" s="494"/>
      <c r="R12" s="496"/>
      <c r="S12" s="490"/>
      <c r="T12" s="492"/>
      <c r="U12" s="494"/>
      <c r="V12" s="496"/>
      <c r="W12" s="490"/>
      <c r="X12" s="492"/>
      <c r="Y12" s="494"/>
      <c r="Z12" s="496"/>
      <c r="AA12" s="490"/>
      <c r="AB12" s="492"/>
      <c r="AC12" s="494"/>
      <c r="AD12" s="496"/>
      <c r="AE12" s="490"/>
      <c r="AF12" s="492"/>
      <c r="AG12" s="494"/>
      <c r="AH12" s="496"/>
      <c r="AI12" s="490"/>
      <c r="AJ12" s="492"/>
      <c r="AK12" s="494"/>
      <c r="AL12" s="496"/>
      <c r="AM12" s="490"/>
      <c r="AN12" s="492"/>
      <c r="AO12" s="494"/>
      <c r="AP12" s="496"/>
      <c r="AQ12" s="490"/>
      <c r="AR12" s="492"/>
      <c r="AS12" s="494"/>
      <c r="AT12" s="496"/>
    </row>
    <row r="13" spans="1:49" ht="15" customHeight="1" x14ac:dyDescent="0.2">
      <c r="B13" s="682"/>
      <c r="C13" s="686"/>
      <c r="D13" s="687"/>
      <c r="E13" s="517"/>
      <c r="F13" s="691"/>
      <c r="G13" s="498"/>
      <c r="H13" s="499"/>
      <c r="I13" s="500"/>
      <c r="J13" s="501"/>
      <c r="K13" s="520"/>
      <c r="L13" s="521"/>
      <c r="M13" s="522"/>
      <c r="N13" s="523"/>
      <c r="O13" s="520"/>
      <c r="P13" s="521"/>
      <c r="Q13" s="522"/>
      <c r="R13" s="523"/>
      <c r="S13" s="520"/>
      <c r="T13" s="521"/>
      <c r="U13" s="522"/>
      <c r="V13" s="523"/>
      <c r="W13" s="520"/>
      <c r="X13" s="521"/>
      <c r="Y13" s="522"/>
      <c r="Z13" s="523"/>
      <c r="AA13" s="520"/>
      <c r="AB13" s="521"/>
      <c r="AC13" s="522"/>
      <c r="AD13" s="523"/>
      <c r="AE13" s="520"/>
      <c r="AF13" s="521"/>
      <c r="AG13" s="522"/>
      <c r="AH13" s="523"/>
      <c r="AI13" s="520"/>
      <c r="AJ13" s="521"/>
      <c r="AK13" s="522"/>
      <c r="AL13" s="523"/>
      <c r="AM13" s="520"/>
      <c r="AN13" s="521"/>
      <c r="AO13" s="522"/>
      <c r="AP13" s="523"/>
      <c r="AQ13" s="520"/>
      <c r="AR13" s="521"/>
      <c r="AS13" s="522"/>
      <c r="AT13" s="523"/>
    </row>
    <row r="14" spans="1:49" ht="15" customHeight="1" x14ac:dyDescent="0.2">
      <c r="B14" s="682"/>
      <c r="C14" s="686"/>
      <c r="D14" s="687"/>
      <c r="E14" s="518" t="s">
        <v>21801</v>
      </c>
      <c r="F14" s="691"/>
      <c r="G14" s="693">
        <f>1/1</f>
        <v>1</v>
      </c>
      <c r="H14" s="694"/>
      <c r="I14" s="694"/>
      <c r="J14" s="695"/>
      <c r="K14" s="693"/>
      <c r="L14" s="694"/>
      <c r="M14" s="694"/>
      <c r="N14" s="695"/>
      <c r="O14" s="693"/>
      <c r="P14" s="694"/>
      <c r="Q14" s="694"/>
      <c r="R14" s="695"/>
      <c r="S14" s="693"/>
      <c r="T14" s="694"/>
      <c r="U14" s="694"/>
      <c r="V14" s="695"/>
      <c r="W14" s="693"/>
      <c r="X14" s="694"/>
      <c r="Y14" s="694"/>
      <c r="Z14" s="695"/>
      <c r="AA14" s="693"/>
      <c r="AB14" s="694"/>
      <c r="AC14" s="694"/>
      <c r="AD14" s="695"/>
      <c r="AE14" s="693"/>
      <c r="AF14" s="694"/>
      <c r="AG14" s="694"/>
      <c r="AH14" s="695"/>
      <c r="AI14" s="693"/>
      <c r="AJ14" s="694"/>
      <c r="AK14" s="694"/>
      <c r="AL14" s="695"/>
      <c r="AM14" s="693"/>
      <c r="AN14" s="694"/>
      <c r="AO14" s="694"/>
      <c r="AP14" s="695"/>
      <c r="AQ14" s="693"/>
      <c r="AR14" s="694"/>
      <c r="AS14" s="694"/>
      <c r="AT14" s="695"/>
    </row>
    <row r="15" spans="1:49" ht="15" customHeight="1" x14ac:dyDescent="0.2">
      <c r="B15" s="682"/>
      <c r="C15" s="688"/>
      <c r="D15" s="689"/>
      <c r="E15" s="519" t="s">
        <v>21802</v>
      </c>
      <c r="F15" s="692"/>
      <c r="G15" s="678">
        <f>+F12</f>
        <v>154461.93178126693</v>
      </c>
      <c r="H15" s="679"/>
      <c r="I15" s="679"/>
      <c r="J15" s="680"/>
      <c r="K15" s="678"/>
      <c r="L15" s="679"/>
      <c r="M15" s="679"/>
      <c r="N15" s="680"/>
      <c r="O15" s="678"/>
      <c r="P15" s="679"/>
      <c r="Q15" s="679"/>
      <c r="R15" s="680"/>
      <c r="S15" s="678"/>
      <c r="T15" s="679"/>
      <c r="U15" s="679"/>
      <c r="V15" s="680"/>
      <c r="W15" s="678"/>
      <c r="X15" s="679"/>
      <c r="Y15" s="679"/>
      <c r="Z15" s="680"/>
      <c r="AA15" s="678"/>
      <c r="AB15" s="679"/>
      <c r="AC15" s="679"/>
      <c r="AD15" s="680"/>
      <c r="AE15" s="678"/>
      <c r="AF15" s="679"/>
      <c r="AG15" s="679"/>
      <c r="AH15" s="680"/>
      <c r="AI15" s="678"/>
      <c r="AJ15" s="679"/>
      <c r="AK15" s="679"/>
      <c r="AL15" s="680"/>
      <c r="AM15" s="678"/>
      <c r="AN15" s="679"/>
      <c r="AO15" s="679"/>
      <c r="AP15" s="680"/>
      <c r="AQ15" s="678"/>
      <c r="AR15" s="679"/>
      <c r="AS15" s="679"/>
      <c r="AT15" s="680"/>
    </row>
    <row r="16" spans="1:49" ht="6.95" customHeight="1" x14ac:dyDescent="0.2">
      <c r="B16" s="681" t="s">
        <v>8748</v>
      </c>
      <c r="C16" s="684" t="s">
        <v>17853</v>
      </c>
      <c r="D16" s="685"/>
      <c r="E16" s="516"/>
      <c r="F16" s="690">
        <f>'ORÇAM. SEM DESON'!$P$11</f>
        <v>7212350.2137303753</v>
      </c>
      <c r="G16" s="490"/>
      <c r="H16" s="492"/>
      <c r="I16" s="494"/>
      <c r="J16" s="496"/>
      <c r="K16" s="490"/>
      <c r="L16" s="492"/>
      <c r="M16" s="494"/>
      <c r="N16" s="496"/>
      <c r="O16" s="490"/>
      <c r="P16" s="492"/>
      <c r="Q16" s="494"/>
      <c r="R16" s="496"/>
      <c r="S16" s="490"/>
      <c r="T16" s="492"/>
      <c r="U16" s="494"/>
      <c r="V16" s="496"/>
      <c r="W16" s="490"/>
      <c r="X16" s="492"/>
      <c r="Y16" s="494"/>
      <c r="Z16" s="496"/>
      <c r="AA16" s="490"/>
      <c r="AB16" s="492"/>
      <c r="AC16" s="494"/>
      <c r="AD16" s="496"/>
      <c r="AE16" s="490"/>
      <c r="AF16" s="492"/>
      <c r="AG16" s="494"/>
      <c r="AH16" s="496"/>
      <c r="AI16" s="490"/>
      <c r="AJ16" s="492"/>
      <c r="AK16" s="494"/>
      <c r="AL16" s="496"/>
      <c r="AM16" s="490"/>
      <c r="AN16" s="492"/>
      <c r="AO16" s="494"/>
      <c r="AP16" s="496"/>
      <c r="AQ16" s="490"/>
      <c r="AR16" s="492"/>
      <c r="AS16" s="494"/>
      <c r="AT16" s="496"/>
    </row>
    <row r="17" spans="2:47" ht="15" customHeight="1" x14ac:dyDescent="0.2">
      <c r="B17" s="682"/>
      <c r="C17" s="686"/>
      <c r="D17" s="687"/>
      <c r="E17" s="517"/>
      <c r="F17" s="691"/>
      <c r="G17" s="498"/>
      <c r="H17" s="499"/>
      <c r="I17" s="500"/>
      <c r="J17" s="501"/>
      <c r="K17" s="498"/>
      <c r="L17" s="499"/>
      <c r="M17" s="500"/>
      <c r="N17" s="501"/>
      <c r="O17" s="498"/>
      <c r="P17" s="499"/>
      <c r="Q17" s="495"/>
      <c r="R17" s="497"/>
      <c r="S17" s="491"/>
      <c r="T17" s="493"/>
      <c r="U17" s="495"/>
      <c r="V17" s="497"/>
      <c r="W17" s="491"/>
      <c r="X17" s="493"/>
      <c r="Y17" s="495"/>
      <c r="Z17" s="497"/>
      <c r="AA17" s="491"/>
      <c r="AB17" s="493"/>
      <c r="AC17" s="495"/>
      <c r="AD17" s="497"/>
      <c r="AE17" s="491"/>
      <c r="AF17" s="493"/>
      <c r="AG17" s="495"/>
      <c r="AH17" s="497"/>
      <c r="AI17" s="491"/>
      <c r="AJ17" s="493"/>
      <c r="AK17" s="495"/>
      <c r="AL17" s="497"/>
      <c r="AM17" s="491"/>
      <c r="AN17" s="493"/>
      <c r="AO17" s="495"/>
      <c r="AP17" s="497"/>
      <c r="AQ17" s="491"/>
      <c r="AR17" s="493"/>
      <c r="AS17" s="495"/>
      <c r="AT17" s="497"/>
    </row>
    <row r="18" spans="2:47" ht="15" customHeight="1" x14ac:dyDescent="0.2">
      <c r="B18" s="682"/>
      <c r="C18" s="686"/>
      <c r="D18" s="687"/>
      <c r="E18" s="518" t="s">
        <v>21801</v>
      </c>
      <c r="F18" s="691"/>
      <c r="G18" s="693">
        <f>1/2.5</f>
        <v>0.4</v>
      </c>
      <c r="H18" s="694"/>
      <c r="I18" s="694"/>
      <c r="J18" s="695"/>
      <c r="K18" s="693">
        <f>1/2.5</f>
        <v>0.4</v>
      </c>
      <c r="L18" s="694"/>
      <c r="M18" s="694"/>
      <c r="N18" s="695"/>
      <c r="O18" s="693">
        <f>0.5/2.5</f>
        <v>0.2</v>
      </c>
      <c r="P18" s="694"/>
      <c r="Q18" s="694"/>
      <c r="R18" s="695"/>
      <c r="S18" s="693"/>
      <c r="T18" s="694"/>
      <c r="U18" s="694"/>
      <c r="V18" s="695"/>
      <c r="W18" s="693"/>
      <c r="X18" s="694"/>
      <c r="Y18" s="694"/>
      <c r="Z18" s="695"/>
      <c r="AA18" s="693"/>
      <c r="AB18" s="694"/>
      <c r="AC18" s="694"/>
      <c r="AD18" s="695"/>
      <c r="AE18" s="693"/>
      <c r="AF18" s="694"/>
      <c r="AG18" s="694"/>
      <c r="AH18" s="695"/>
      <c r="AI18" s="693"/>
      <c r="AJ18" s="694"/>
      <c r="AK18" s="694"/>
      <c r="AL18" s="695"/>
      <c r="AM18" s="693"/>
      <c r="AN18" s="694"/>
      <c r="AO18" s="694"/>
      <c r="AP18" s="695"/>
      <c r="AQ18" s="693"/>
      <c r="AR18" s="694"/>
      <c r="AS18" s="694"/>
      <c r="AT18" s="695"/>
    </row>
    <row r="19" spans="2:47" ht="15" customHeight="1" x14ac:dyDescent="0.2">
      <c r="B19" s="683"/>
      <c r="C19" s="688"/>
      <c r="D19" s="689"/>
      <c r="E19" s="519" t="s">
        <v>21802</v>
      </c>
      <c r="F19" s="692"/>
      <c r="G19" s="678">
        <f>+($F$16/2.5)*1</f>
        <v>2884940.0854921499</v>
      </c>
      <c r="H19" s="679"/>
      <c r="I19" s="679"/>
      <c r="J19" s="680"/>
      <c r="K19" s="678">
        <f>+($F$16/2.5)*1</f>
        <v>2884940.0854921499</v>
      </c>
      <c r="L19" s="679"/>
      <c r="M19" s="679"/>
      <c r="N19" s="680"/>
      <c r="O19" s="678">
        <f>+($F$16/2.5)*0.5</f>
        <v>1442470.042746075</v>
      </c>
      <c r="P19" s="679"/>
      <c r="Q19" s="679"/>
      <c r="R19" s="680"/>
      <c r="S19" s="678"/>
      <c r="T19" s="679"/>
      <c r="U19" s="679"/>
      <c r="V19" s="680"/>
      <c r="W19" s="678"/>
      <c r="X19" s="679"/>
      <c r="Y19" s="679"/>
      <c r="Z19" s="680"/>
      <c r="AA19" s="678"/>
      <c r="AB19" s="679"/>
      <c r="AC19" s="679"/>
      <c r="AD19" s="680"/>
      <c r="AE19" s="678"/>
      <c r="AF19" s="679"/>
      <c r="AG19" s="679"/>
      <c r="AH19" s="680"/>
      <c r="AI19" s="678"/>
      <c r="AJ19" s="679"/>
      <c r="AK19" s="679"/>
      <c r="AL19" s="680"/>
      <c r="AM19" s="678"/>
      <c r="AN19" s="679"/>
      <c r="AO19" s="679"/>
      <c r="AP19" s="680"/>
      <c r="AQ19" s="678"/>
      <c r="AR19" s="679"/>
      <c r="AS19" s="679"/>
      <c r="AT19" s="680"/>
      <c r="AU19" s="267"/>
    </row>
    <row r="20" spans="2:47" ht="6.95" customHeight="1" x14ac:dyDescent="0.2">
      <c r="B20" s="681" t="s">
        <v>9216</v>
      </c>
      <c r="C20" s="684" t="s">
        <v>17944</v>
      </c>
      <c r="D20" s="685"/>
      <c r="E20" s="516"/>
      <c r="F20" s="690">
        <f>'ORÇAM. SEM DESON'!$P$57</f>
        <v>743256.07495825668</v>
      </c>
      <c r="G20" s="490"/>
      <c r="H20" s="492"/>
      <c r="I20" s="494"/>
      <c r="J20" s="496"/>
      <c r="K20" s="490"/>
      <c r="L20" s="492"/>
      <c r="M20" s="494"/>
      <c r="N20" s="496"/>
      <c r="O20" s="490"/>
      <c r="P20" s="492"/>
      <c r="Q20" s="494"/>
      <c r="R20" s="496"/>
      <c r="S20" s="490"/>
      <c r="T20" s="492"/>
      <c r="U20" s="494"/>
      <c r="V20" s="496"/>
      <c r="W20" s="490"/>
      <c r="X20" s="492"/>
      <c r="Y20" s="494"/>
      <c r="Z20" s="496"/>
      <c r="AA20" s="490"/>
      <c r="AB20" s="492"/>
      <c r="AC20" s="494"/>
      <c r="AD20" s="496"/>
      <c r="AE20" s="490"/>
      <c r="AF20" s="492"/>
      <c r="AG20" s="494"/>
      <c r="AH20" s="496"/>
      <c r="AI20" s="490"/>
      <c r="AJ20" s="492"/>
      <c r="AK20" s="494"/>
      <c r="AL20" s="496"/>
      <c r="AM20" s="490"/>
      <c r="AN20" s="492"/>
      <c r="AO20" s="494"/>
      <c r="AP20" s="496"/>
      <c r="AQ20" s="490"/>
      <c r="AR20" s="492"/>
      <c r="AS20" s="494"/>
      <c r="AT20" s="496"/>
    </row>
    <row r="21" spans="2:47" ht="15" customHeight="1" x14ac:dyDescent="0.2">
      <c r="B21" s="682"/>
      <c r="C21" s="686"/>
      <c r="D21" s="687"/>
      <c r="E21" s="517"/>
      <c r="F21" s="691"/>
      <c r="G21" s="498"/>
      <c r="H21" s="499"/>
      <c r="I21" s="500"/>
      <c r="J21" s="501"/>
      <c r="K21" s="491"/>
      <c r="L21" s="493"/>
      <c r="M21" s="495"/>
      <c r="N21" s="497"/>
      <c r="O21" s="491"/>
      <c r="P21" s="493"/>
      <c r="Q21" s="495"/>
      <c r="R21" s="497"/>
      <c r="S21" s="491"/>
      <c r="T21" s="493"/>
      <c r="U21" s="495"/>
      <c r="V21" s="497"/>
      <c r="W21" s="491"/>
      <c r="X21" s="493"/>
      <c r="Y21" s="495"/>
      <c r="Z21" s="497"/>
      <c r="AA21" s="491"/>
      <c r="AB21" s="493"/>
      <c r="AC21" s="495"/>
      <c r="AD21" s="497"/>
      <c r="AE21" s="491"/>
      <c r="AF21" s="493"/>
      <c r="AG21" s="495"/>
      <c r="AH21" s="497"/>
      <c r="AI21" s="491"/>
      <c r="AJ21" s="493"/>
      <c r="AK21" s="495"/>
      <c r="AL21" s="497"/>
      <c r="AM21" s="491"/>
      <c r="AN21" s="493"/>
      <c r="AO21" s="495"/>
      <c r="AP21" s="497"/>
      <c r="AQ21" s="491"/>
      <c r="AR21" s="493"/>
      <c r="AS21" s="495"/>
      <c r="AT21" s="497"/>
    </row>
    <row r="22" spans="2:47" ht="15" customHeight="1" x14ac:dyDescent="0.2">
      <c r="B22" s="682"/>
      <c r="C22" s="686"/>
      <c r="D22" s="687"/>
      <c r="E22" s="518" t="s">
        <v>21801</v>
      </c>
      <c r="F22" s="691"/>
      <c r="G22" s="693">
        <f>1/1</f>
        <v>1</v>
      </c>
      <c r="H22" s="694"/>
      <c r="I22" s="694"/>
      <c r="J22" s="695"/>
      <c r="K22" s="693"/>
      <c r="L22" s="694"/>
      <c r="M22" s="694"/>
      <c r="N22" s="695"/>
      <c r="O22" s="693"/>
      <c r="P22" s="694"/>
      <c r="Q22" s="694"/>
      <c r="R22" s="695"/>
      <c r="S22" s="693"/>
      <c r="T22" s="694"/>
      <c r="U22" s="694"/>
      <c r="V22" s="695"/>
      <c r="W22" s="693"/>
      <c r="X22" s="694"/>
      <c r="Y22" s="694"/>
      <c r="Z22" s="695"/>
      <c r="AA22" s="693"/>
      <c r="AB22" s="694"/>
      <c r="AC22" s="694"/>
      <c r="AD22" s="695"/>
      <c r="AE22" s="693"/>
      <c r="AF22" s="694"/>
      <c r="AG22" s="694"/>
      <c r="AH22" s="695"/>
      <c r="AI22" s="693"/>
      <c r="AJ22" s="694"/>
      <c r="AK22" s="694"/>
      <c r="AL22" s="695"/>
      <c r="AM22" s="693"/>
      <c r="AN22" s="694"/>
      <c r="AO22" s="694"/>
      <c r="AP22" s="695"/>
      <c r="AQ22" s="693"/>
      <c r="AR22" s="694"/>
      <c r="AS22" s="694"/>
      <c r="AT22" s="695"/>
    </row>
    <row r="23" spans="2:47" ht="15" customHeight="1" x14ac:dyDescent="0.2">
      <c r="B23" s="683"/>
      <c r="C23" s="688"/>
      <c r="D23" s="689"/>
      <c r="E23" s="519" t="s">
        <v>21802</v>
      </c>
      <c r="F23" s="692"/>
      <c r="G23" s="678">
        <f>+($F$20/1)*1</f>
        <v>743256.07495825668</v>
      </c>
      <c r="H23" s="679"/>
      <c r="I23" s="679"/>
      <c r="J23" s="680"/>
      <c r="K23" s="678"/>
      <c r="L23" s="679"/>
      <c r="M23" s="679"/>
      <c r="N23" s="680"/>
      <c r="O23" s="678"/>
      <c r="P23" s="679"/>
      <c r="Q23" s="679"/>
      <c r="R23" s="680"/>
      <c r="S23" s="678"/>
      <c r="T23" s="679"/>
      <c r="U23" s="679"/>
      <c r="V23" s="680"/>
      <c r="W23" s="678"/>
      <c r="X23" s="679"/>
      <c r="Y23" s="679"/>
      <c r="Z23" s="680"/>
      <c r="AA23" s="678"/>
      <c r="AB23" s="679"/>
      <c r="AC23" s="679"/>
      <c r="AD23" s="680"/>
      <c r="AE23" s="678"/>
      <c r="AF23" s="679"/>
      <c r="AG23" s="679"/>
      <c r="AH23" s="680"/>
      <c r="AI23" s="678"/>
      <c r="AJ23" s="679"/>
      <c r="AK23" s="679"/>
      <c r="AL23" s="680"/>
      <c r="AM23" s="678"/>
      <c r="AN23" s="679"/>
      <c r="AO23" s="679"/>
      <c r="AP23" s="680"/>
      <c r="AQ23" s="678"/>
      <c r="AR23" s="679"/>
      <c r="AS23" s="679"/>
      <c r="AT23" s="680"/>
    </row>
    <row r="24" spans="2:47" ht="6.95" customHeight="1" x14ac:dyDescent="0.2">
      <c r="B24" s="681" t="s">
        <v>8918</v>
      </c>
      <c r="C24" s="684" t="s">
        <v>21798</v>
      </c>
      <c r="D24" s="685"/>
      <c r="E24" s="516"/>
      <c r="F24" s="690">
        <f>'ORÇAM. SEM DESON'!P18</f>
        <v>18124075.610757522</v>
      </c>
      <c r="G24" s="490"/>
      <c r="H24" s="492"/>
      <c r="I24" s="494"/>
      <c r="J24" s="496"/>
      <c r="K24" s="490"/>
      <c r="L24" s="492"/>
      <c r="M24" s="494"/>
      <c r="N24" s="496"/>
      <c r="O24" s="490"/>
      <c r="P24" s="492"/>
      <c r="Q24" s="494"/>
      <c r="R24" s="496"/>
      <c r="S24" s="490"/>
      <c r="T24" s="492"/>
      <c r="U24" s="494"/>
      <c r="V24" s="496"/>
      <c r="W24" s="490"/>
      <c r="X24" s="492"/>
      <c r="Y24" s="494"/>
      <c r="Z24" s="496"/>
      <c r="AA24" s="490"/>
      <c r="AB24" s="492"/>
      <c r="AC24" s="494"/>
      <c r="AD24" s="496"/>
      <c r="AE24" s="490"/>
      <c r="AF24" s="492"/>
      <c r="AG24" s="494"/>
      <c r="AH24" s="496"/>
      <c r="AI24" s="490"/>
      <c r="AJ24" s="492"/>
      <c r="AK24" s="494"/>
      <c r="AL24" s="496"/>
      <c r="AM24" s="490"/>
      <c r="AN24" s="492"/>
      <c r="AO24" s="494"/>
      <c r="AP24" s="496"/>
      <c r="AQ24" s="490"/>
      <c r="AR24" s="492"/>
      <c r="AS24" s="494"/>
      <c r="AT24" s="496"/>
    </row>
    <row r="25" spans="2:47" ht="15" customHeight="1" x14ac:dyDescent="0.2">
      <c r="B25" s="682"/>
      <c r="C25" s="686"/>
      <c r="D25" s="687"/>
      <c r="E25" s="517"/>
      <c r="F25" s="691"/>
      <c r="G25" s="491"/>
      <c r="H25" s="493"/>
      <c r="I25" s="495"/>
      <c r="J25" s="497"/>
      <c r="K25" s="498"/>
      <c r="L25" s="499"/>
      <c r="M25" s="500"/>
      <c r="N25" s="501"/>
      <c r="O25" s="498"/>
      <c r="P25" s="499"/>
      <c r="Q25" s="500"/>
      <c r="R25" s="501"/>
      <c r="S25" s="498"/>
      <c r="T25" s="499"/>
      <c r="U25" s="500"/>
      <c r="V25" s="501"/>
      <c r="W25" s="498"/>
      <c r="X25" s="499"/>
      <c r="Y25" s="500"/>
      <c r="Z25" s="501"/>
      <c r="AA25" s="491"/>
      <c r="AB25" s="493"/>
      <c r="AC25" s="495"/>
      <c r="AD25" s="497"/>
      <c r="AE25" s="491"/>
      <c r="AF25" s="493"/>
      <c r="AG25" s="495"/>
      <c r="AH25" s="497"/>
      <c r="AI25" s="491"/>
      <c r="AJ25" s="493"/>
      <c r="AK25" s="495"/>
      <c r="AL25" s="497"/>
      <c r="AM25" s="491"/>
      <c r="AN25" s="493"/>
      <c r="AO25" s="495"/>
      <c r="AP25" s="497"/>
      <c r="AQ25" s="491"/>
      <c r="AR25" s="493"/>
      <c r="AS25" s="495"/>
      <c r="AT25" s="497"/>
    </row>
    <row r="26" spans="2:47" ht="15" customHeight="1" x14ac:dyDescent="0.2">
      <c r="B26" s="682"/>
      <c r="C26" s="686"/>
      <c r="D26" s="687"/>
      <c r="E26" s="518" t="s">
        <v>21801</v>
      </c>
      <c r="F26" s="691"/>
      <c r="G26" s="693"/>
      <c r="H26" s="694"/>
      <c r="I26" s="694"/>
      <c r="J26" s="695"/>
      <c r="K26" s="693">
        <f>1/4</f>
        <v>0.25</v>
      </c>
      <c r="L26" s="694"/>
      <c r="M26" s="694"/>
      <c r="N26" s="695"/>
      <c r="O26" s="693">
        <f t="shared" ref="O26" si="0">1/4</f>
        <v>0.25</v>
      </c>
      <c r="P26" s="694"/>
      <c r="Q26" s="694"/>
      <c r="R26" s="695"/>
      <c r="S26" s="693">
        <f t="shared" ref="S26" si="1">1/4</f>
        <v>0.25</v>
      </c>
      <c r="T26" s="694"/>
      <c r="U26" s="694"/>
      <c r="V26" s="695"/>
      <c r="W26" s="693">
        <f t="shared" ref="W26" si="2">1/4</f>
        <v>0.25</v>
      </c>
      <c r="X26" s="694"/>
      <c r="Y26" s="694"/>
      <c r="Z26" s="695"/>
      <c r="AA26" s="693"/>
      <c r="AB26" s="694"/>
      <c r="AC26" s="694"/>
      <c r="AD26" s="695"/>
      <c r="AE26" s="693"/>
      <c r="AF26" s="694"/>
      <c r="AG26" s="694"/>
      <c r="AH26" s="695"/>
      <c r="AI26" s="693"/>
      <c r="AJ26" s="694"/>
      <c r="AK26" s="694"/>
      <c r="AL26" s="695"/>
      <c r="AM26" s="693"/>
      <c r="AN26" s="694"/>
      <c r="AO26" s="694"/>
      <c r="AP26" s="695"/>
      <c r="AQ26" s="693"/>
      <c r="AR26" s="694"/>
      <c r="AS26" s="694"/>
      <c r="AT26" s="695"/>
    </row>
    <row r="27" spans="2:47" ht="15" customHeight="1" x14ac:dyDescent="0.2">
      <c r="B27" s="683"/>
      <c r="C27" s="688"/>
      <c r="D27" s="689"/>
      <c r="E27" s="519" t="s">
        <v>21802</v>
      </c>
      <c r="F27" s="692"/>
      <c r="G27" s="678"/>
      <c r="H27" s="679"/>
      <c r="I27" s="679"/>
      <c r="J27" s="680"/>
      <c r="K27" s="678">
        <f>($F$24/4)*1</f>
        <v>4531018.9026893806</v>
      </c>
      <c r="L27" s="679"/>
      <c r="M27" s="679"/>
      <c r="N27" s="680"/>
      <c r="O27" s="678">
        <f>($F$24/4)*1</f>
        <v>4531018.9026893806</v>
      </c>
      <c r="P27" s="679"/>
      <c r="Q27" s="679"/>
      <c r="R27" s="680"/>
      <c r="S27" s="678">
        <f>($F$24/4)*1</f>
        <v>4531018.9026893806</v>
      </c>
      <c r="T27" s="679"/>
      <c r="U27" s="679"/>
      <c r="V27" s="680"/>
      <c r="W27" s="678">
        <f>($F$24/4)*1</f>
        <v>4531018.9026893806</v>
      </c>
      <c r="X27" s="679"/>
      <c r="Y27" s="679"/>
      <c r="Z27" s="680"/>
      <c r="AA27" s="678"/>
      <c r="AB27" s="679"/>
      <c r="AC27" s="679"/>
      <c r="AD27" s="680"/>
      <c r="AE27" s="678"/>
      <c r="AF27" s="679"/>
      <c r="AG27" s="679"/>
      <c r="AH27" s="680"/>
      <c r="AI27" s="678"/>
      <c r="AJ27" s="679"/>
      <c r="AK27" s="679"/>
      <c r="AL27" s="680"/>
      <c r="AM27" s="678"/>
      <c r="AN27" s="679"/>
      <c r="AO27" s="679"/>
      <c r="AP27" s="680"/>
      <c r="AQ27" s="678"/>
      <c r="AR27" s="679"/>
      <c r="AS27" s="679"/>
      <c r="AT27" s="680"/>
    </row>
    <row r="28" spans="2:47" ht="6.95" customHeight="1" x14ac:dyDescent="0.2">
      <c r="B28" s="681" t="s">
        <v>8972</v>
      </c>
      <c r="C28" s="684" t="s">
        <v>21799</v>
      </c>
      <c r="D28" s="685"/>
      <c r="E28" s="516"/>
      <c r="F28" s="690">
        <f>'ORÇAM. SEM DESON'!P24</f>
        <v>944487.96296094556</v>
      </c>
      <c r="G28" s="490"/>
      <c r="H28" s="492"/>
      <c r="I28" s="494"/>
      <c r="J28" s="496"/>
      <c r="K28" s="490"/>
      <c r="L28" s="492"/>
      <c r="M28" s="494"/>
      <c r="N28" s="496"/>
      <c r="O28" s="490"/>
      <c r="P28" s="492"/>
      <c r="Q28" s="494"/>
      <c r="R28" s="496"/>
      <c r="S28" s="490"/>
      <c r="T28" s="492"/>
      <c r="U28" s="494"/>
      <c r="V28" s="496"/>
      <c r="W28" s="490"/>
      <c r="X28" s="492"/>
      <c r="Y28" s="494"/>
      <c r="Z28" s="496"/>
      <c r="AA28" s="490"/>
      <c r="AB28" s="492"/>
      <c r="AC28" s="494"/>
      <c r="AD28" s="496"/>
      <c r="AE28" s="490"/>
      <c r="AF28" s="492"/>
      <c r="AG28" s="494"/>
      <c r="AH28" s="496"/>
      <c r="AI28" s="490"/>
      <c r="AJ28" s="492"/>
      <c r="AK28" s="494"/>
      <c r="AL28" s="496"/>
      <c r="AM28" s="490"/>
      <c r="AN28" s="492"/>
      <c r="AO28" s="494"/>
      <c r="AP28" s="496"/>
      <c r="AQ28" s="490"/>
      <c r="AR28" s="492"/>
      <c r="AS28" s="494"/>
      <c r="AT28" s="496"/>
    </row>
    <row r="29" spans="2:47" ht="15" customHeight="1" x14ac:dyDescent="0.2">
      <c r="B29" s="682"/>
      <c r="C29" s="686"/>
      <c r="D29" s="687"/>
      <c r="E29" s="517"/>
      <c r="F29" s="691"/>
      <c r="G29" s="491"/>
      <c r="H29" s="493"/>
      <c r="I29" s="495"/>
      <c r="J29" s="497"/>
      <c r="K29" s="491"/>
      <c r="L29" s="493"/>
      <c r="M29" s="495"/>
      <c r="N29" s="497"/>
      <c r="O29" s="491"/>
      <c r="P29" s="493"/>
      <c r="Q29" s="495"/>
      <c r="R29" s="497"/>
      <c r="S29" s="498"/>
      <c r="T29" s="499"/>
      <c r="U29" s="500"/>
      <c r="V29" s="501"/>
      <c r="W29" s="498"/>
      <c r="X29" s="499"/>
      <c r="Y29" s="500"/>
      <c r="Z29" s="501"/>
      <c r="AA29" s="498"/>
      <c r="AB29" s="499"/>
      <c r="AC29" s="500"/>
      <c r="AD29" s="501"/>
      <c r="AE29" s="498"/>
      <c r="AF29" s="499"/>
      <c r="AG29" s="500"/>
      <c r="AH29" s="501"/>
      <c r="AI29" s="491"/>
      <c r="AJ29" s="493"/>
      <c r="AK29" s="495"/>
      <c r="AL29" s="497"/>
      <c r="AM29" s="491"/>
      <c r="AN29" s="493"/>
      <c r="AO29" s="495"/>
      <c r="AP29" s="497"/>
      <c r="AQ29" s="491"/>
      <c r="AR29" s="493"/>
      <c r="AS29" s="495"/>
      <c r="AT29" s="497"/>
    </row>
    <row r="30" spans="2:47" ht="15" customHeight="1" x14ac:dyDescent="0.2">
      <c r="B30" s="682"/>
      <c r="C30" s="686"/>
      <c r="D30" s="687"/>
      <c r="E30" s="518" t="s">
        <v>21801</v>
      </c>
      <c r="F30" s="691"/>
      <c r="G30" s="693"/>
      <c r="H30" s="694"/>
      <c r="I30" s="694"/>
      <c r="J30" s="695"/>
      <c r="K30" s="693"/>
      <c r="L30" s="694"/>
      <c r="M30" s="694"/>
      <c r="N30" s="695"/>
      <c r="O30" s="693"/>
      <c r="P30" s="694"/>
      <c r="Q30" s="694"/>
      <c r="R30" s="695"/>
      <c r="S30" s="693">
        <f>1/4</f>
        <v>0.25</v>
      </c>
      <c r="T30" s="694"/>
      <c r="U30" s="694"/>
      <c r="V30" s="695"/>
      <c r="W30" s="693">
        <f t="shared" ref="W30" si="3">1/4</f>
        <v>0.25</v>
      </c>
      <c r="X30" s="694"/>
      <c r="Y30" s="694"/>
      <c r="Z30" s="695"/>
      <c r="AA30" s="693">
        <f t="shared" ref="AA30" si="4">1/4</f>
        <v>0.25</v>
      </c>
      <c r="AB30" s="694"/>
      <c r="AC30" s="694"/>
      <c r="AD30" s="695"/>
      <c r="AE30" s="693">
        <f t="shared" ref="AE30" si="5">1/4</f>
        <v>0.25</v>
      </c>
      <c r="AF30" s="694"/>
      <c r="AG30" s="694"/>
      <c r="AH30" s="695"/>
      <c r="AI30" s="693"/>
      <c r="AJ30" s="694"/>
      <c r="AK30" s="694"/>
      <c r="AL30" s="695"/>
      <c r="AM30" s="693"/>
      <c r="AN30" s="694"/>
      <c r="AO30" s="694"/>
      <c r="AP30" s="695"/>
      <c r="AQ30" s="693"/>
      <c r="AR30" s="694"/>
      <c r="AS30" s="694"/>
      <c r="AT30" s="695"/>
    </row>
    <row r="31" spans="2:47" ht="15" customHeight="1" x14ac:dyDescent="0.2">
      <c r="B31" s="683"/>
      <c r="C31" s="688"/>
      <c r="D31" s="689"/>
      <c r="E31" s="519" t="s">
        <v>21802</v>
      </c>
      <c r="F31" s="692"/>
      <c r="G31" s="678"/>
      <c r="H31" s="679"/>
      <c r="I31" s="679"/>
      <c r="J31" s="680"/>
      <c r="K31" s="678"/>
      <c r="L31" s="679"/>
      <c r="M31" s="679"/>
      <c r="N31" s="680"/>
      <c r="O31" s="678"/>
      <c r="P31" s="679"/>
      <c r="Q31" s="679"/>
      <c r="R31" s="680"/>
      <c r="S31" s="678">
        <f>($F$28/4)*1</f>
        <v>236121.99074023639</v>
      </c>
      <c r="T31" s="679"/>
      <c r="U31" s="679"/>
      <c r="V31" s="680"/>
      <c r="W31" s="678">
        <f t="shared" ref="W31" si="6">($F$28/4)*1</f>
        <v>236121.99074023639</v>
      </c>
      <c r="X31" s="679"/>
      <c r="Y31" s="679"/>
      <c r="Z31" s="680"/>
      <c r="AA31" s="678">
        <f t="shared" ref="AA31" si="7">($F$28/4)*1</f>
        <v>236121.99074023639</v>
      </c>
      <c r="AB31" s="679"/>
      <c r="AC31" s="679"/>
      <c r="AD31" s="680"/>
      <c r="AE31" s="678">
        <f t="shared" ref="AE31" si="8">($F$28/4)*1</f>
        <v>236121.99074023639</v>
      </c>
      <c r="AF31" s="679"/>
      <c r="AG31" s="679"/>
      <c r="AH31" s="680"/>
      <c r="AI31" s="678"/>
      <c r="AJ31" s="679"/>
      <c r="AK31" s="679"/>
      <c r="AL31" s="680"/>
      <c r="AM31" s="678"/>
      <c r="AN31" s="679"/>
      <c r="AO31" s="679"/>
      <c r="AP31" s="680"/>
      <c r="AQ31" s="678"/>
      <c r="AR31" s="679"/>
      <c r="AS31" s="679"/>
      <c r="AT31" s="680"/>
    </row>
    <row r="32" spans="2:47" ht="6.95" customHeight="1" x14ac:dyDescent="0.2">
      <c r="B32" s="681" t="s">
        <v>9024</v>
      </c>
      <c r="C32" s="684" t="s">
        <v>17849</v>
      </c>
      <c r="D32" s="685"/>
      <c r="E32" s="516"/>
      <c r="F32" s="690">
        <f>'ORÇAM. SEM DESON'!P36</f>
        <v>395388.79848179489</v>
      </c>
      <c r="G32" s="490"/>
      <c r="H32" s="492"/>
      <c r="I32" s="494"/>
      <c r="J32" s="496"/>
      <c r="K32" s="490"/>
      <c r="L32" s="492"/>
      <c r="M32" s="494"/>
      <c r="N32" s="496"/>
      <c r="O32" s="490"/>
      <c r="P32" s="492"/>
      <c r="Q32" s="494"/>
      <c r="R32" s="496"/>
      <c r="S32" s="490"/>
      <c r="T32" s="492"/>
      <c r="U32" s="494"/>
      <c r="V32" s="496"/>
      <c r="W32" s="490"/>
      <c r="X32" s="492"/>
      <c r="Y32" s="494"/>
      <c r="Z32" s="496"/>
      <c r="AA32" s="490"/>
      <c r="AB32" s="492"/>
      <c r="AC32" s="494"/>
      <c r="AD32" s="496"/>
      <c r="AE32" s="490"/>
      <c r="AF32" s="492"/>
      <c r="AG32" s="494"/>
      <c r="AH32" s="496"/>
      <c r="AI32" s="490"/>
      <c r="AJ32" s="492"/>
      <c r="AK32" s="494"/>
      <c r="AL32" s="496"/>
      <c r="AM32" s="490"/>
      <c r="AN32" s="492"/>
      <c r="AO32" s="494"/>
      <c r="AP32" s="496"/>
      <c r="AQ32" s="490"/>
      <c r="AR32" s="492"/>
      <c r="AS32" s="494"/>
      <c r="AT32" s="496"/>
    </row>
    <row r="33" spans="2:46" ht="15" customHeight="1" x14ac:dyDescent="0.2">
      <c r="B33" s="682"/>
      <c r="C33" s="686"/>
      <c r="D33" s="687"/>
      <c r="E33" s="517"/>
      <c r="F33" s="691"/>
      <c r="G33" s="491"/>
      <c r="H33" s="493"/>
      <c r="I33" s="495"/>
      <c r="J33" s="497"/>
      <c r="K33" s="491"/>
      <c r="L33" s="493"/>
      <c r="M33" s="495"/>
      <c r="N33" s="497"/>
      <c r="O33" s="491"/>
      <c r="P33" s="493"/>
      <c r="Q33" s="495"/>
      <c r="R33" s="497"/>
      <c r="S33" s="491"/>
      <c r="T33" s="493"/>
      <c r="U33" s="495"/>
      <c r="V33" s="497"/>
      <c r="W33" s="498"/>
      <c r="X33" s="499"/>
      <c r="Y33" s="500"/>
      <c r="Z33" s="501"/>
      <c r="AA33" s="498"/>
      <c r="AB33" s="499"/>
      <c r="AC33" s="500"/>
      <c r="AD33" s="501"/>
      <c r="AE33" s="498"/>
      <c r="AF33" s="499"/>
      <c r="AG33" s="500"/>
      <c r="AH33" s="501"/>
      <c r="AI33" s="491"/>
      <c r="AJ33" s="493"/>
      <c r="AK33" s="495"/>
      <c r="AL33" s="497"/>
      <c r="AM33" s="491"/>
      <c r="AN33" s="493"/>
      <c r="AO33" s="495"/>
      <c r="AP33" s="497"/>
      <c r="AQ33" s="491"/>
      <c r="AR33" s="493"/>
      <c r="AS33" s="495"/>
      <c r="AT33" s="497"/>
    </row>
    <row r="34" spans="2:46" ht="15" customHeight="1" x14ac:dyDescent="0.2">
      <c r="B34" s="682"/>
      <c r="C34" s="686"/>
      <c r="D34" s="687"/>
      <c r="E34" s="518" t="s">
        <v>21801</v>
      </c>
      <c r="F34" s="691"/>
      <c r="G34" s="693"/>
      <c r="H34" s="694"/>
      <c r="I34" s="694"/>
      <c r="J34" s="695"/>
      <c r="K34" s="693"/>
      <c r="L34" s="694"/>
      <c r="M34" s="694"/>
      <c r="N34" s="695"/>
      <c r="O34" s="693"/>
      <c r="P34" s="694"/>
      <c r="Q34" s="694"/>
      <c r="R34" s="695"/>
      <c r="S34" s="693"/>
      <c r="T34" s="694"/>
      <c r="U34" s="694"/>
      <c r="V34" s="695"/>
      <c r="W34" s="693">
        <f>1/3</f>
        <v>0.33333333333333331</v>
      </c>
      <c r="X34" s="694"/>
      <c r="Y34" s="694"/>
      <c r="Z34" s="695"/>
      <c r="AA34" s="693">
        <f t="shared" ref="AA34" si="9">1/3</f>
        <v>0.33333333333333331</v>
      </c>
      <c r="AB34" s="694"/>
      <c r="AC34" s="694"/>
      <c r="AD34" s="695"/>
      <c r="AE34" s="693">
        <f t="shared" ref="AE34" si="10">1/3</f>
        <v>0.33333333333333331</v>
      </c>
      <c r="AF34" s="694"/>
      <c r="AG34" s="694"/>
      <c r="AH34" s="695"/>
      <c r="AI34" s="693"/>
      <c r="AJ34" s="694"/>
      <c r="AK34" s="694"/>
      <c r="AL34" s="695"/>
      <c r="AM34" s="693"/>
      <c r="AN34" s="694"/>
      <c r="AO34" s="694"/>
      <c r="AP34" s="695"/>
      <c r="AQ34" s="693"/>
      <c r="AR34" s="694"/>
      <c r="AS34" s="694"/>
      <c r="AT34" s="695"/>
    </row>
    <row r="35" spans="2:46" ht="15" customHeight="1" x14ac:dyDescent="0.2">
      <c r="B35" s="683"/>
      <c r="C35" s="688"/>
      <c r="D35" s="689"/>
      <c r="E35" s="519" t="s">
        <v>21802</v>
      </c>
      <c r="F35" s="692"/>
      <c r="G35" s="678"/>
      <c r="H35" s="679"/>
      <c r="I35" s="679"/>
      <c r="J35" s="680"/>
      <c r="K35" s="678"/>
      <c r="L35" s="679"/>
      <c r="M35" s="679"/>
      <c r="N35" s="680"/>
      <c r="O35" s="678"/>
      <c r="P35" s="679"/>
      <c r="Q35" s="679"/>
      <c r="R35" s="680"/>
      <c r="S35" s="678"/>
      <c r="T35" s="679"/>
      <c r="U35" s="679"/>
      <c r="V35" s="680"/>
      <c r="W35" s="678">
        <f>($F$32/3)*1</f>
        <v>131796.26616059829</v>
      </c>
      <c r="X35" s="679"/>
      <c r="Y35" s="679"/>
      <c r="Z35" s="680"/>
      <c r="AA35" s="678">
        <f t="shared" ref="AA35" si="11">($F$32/3)*1</f>
        <v>131796.26616059829</v>
      </c>
      <c r="AB35" s="679"/>
      <c r="AC35" s="679"/>
      <c r="AD35" s="680"/>
      <c r="AE35" s="678">
        <f t="shared" ref="AE35" si="12">($F$32/3)*1</f>
        <v>131796.26616059829</v>
      </c>
      <c r="AF35" s="679"/>
      <c r="AG35" s="679"/>
      <c r="AH35" s="680"/>
      <c r="AI35" s="678"/>
      <c r="AJ35" s="679"/>
      <c r="AK35" s="679"/>
      <c r="AL35" s="680"/>
      <c r="AM35" s="678"/>
      <c r="AN35" s="679"/>
      <c r="AO35" s="679"/>
      <c r="AP35" s="680"/>
      <c r="AQ35" s="678"/>
      <c r="AR35" s="679"/>
      <c r="AS35" s="679"/>
      <c r="AT35" s="680"/>
    </row>
    <row r="36" spans="2:46" ht="6.95" customHeight="1" x14ac:dyDescent="0.2">
      <c r="B36" s="681" t="s">
        <v>9254</v>
      </c>
      <c r="C36" s="684" t="s">
        <v>13177</v>
      </c>
      <c r="D36" s="685"/>
      <c r="E36" s="516"/>
      <c r="F36" s="690">
        <f>'ORÇAM. SEM DESON'!P60</f>
        <v>1077432.4126550402</v>
      </c>
      <c r="G36" s="490"/>
      <c r="H36" s="492"/>
      <c r="I36" s="494"/>
      <c r="J36" s="496"/>
      <c r="K36" s="490"/>
      <c r="L36" s="492"/>
      <c r="M36" s="494"/>
      <c r="N36" s="496"/>
      <c r="O36" s="490"/>
      <c r="P36" s="492"/>
      <c r="Q36" s="494"/>
      <c r="R36" s="496"/>
      <c r="S36" s="490"/>
      <c r="T36" s="492"/>
      <c r="U36" s="494"/>
      <c r="V36" s="496"/>
      <c r="W36" s="490"/>
      <c r="X36" s="492"/>
      <c r="Y36" s="494"/>
      <c r="Z36" s="496"/>
      <c r="AA36" s="490"/>
      <c r="AB36" s="492"/>
      <c r="AC36" s="494"/>
      <c r="AD36" s="496"/>
      <c r="AE36" s="490"/>
      <c r="AF36" s="492"/>
      <c r="AG36" s="494"/>
      <c r="AH36" s="496"/>
      <c r="AI36" s="490"/>
      <c r="AJ36" s="492"/>
      <c r="AK36" s="494"/>
      <c r="AL36" s="496"/>
      <c r="AM36" s="490"/>
      <c r="AN36" s="492"/>
      <c r="AO36" s="494"/>
      <c r="AP36" s="496"/>
      <c r="AQ36" s="490"/>
      <c r="AR36" s="492"/>
      <c r="AS36" s="494"/>
      <c r="AT36" s="496"/>
    </row>
    <row r="37" spans="2:46" ht="15" customHeight="1" x14ac:dyDescent="0.2">
      <c r="B37" s="682"/>
      <c r="C37" s="686"/>
      <c r="D37" s="687"/>
      <c r="E37" s="517"/>
      <c r="F37" s="691"/>
      <c r="G37" s="491"/>
      <c r="H37" s="493"/>
      <c r="I37" s="495"/>
      <c r="J37" s="497"/>
      <c r="K37" s="491"/>
      <c r="L37" s="493"/>
      <c r="M37" s="495"/>
      <c r="N37" s="497"/>
      <c r="O37" s="491"/>
      <c r="P37" s="493"/>
      <c r="Q37" s="495"/>
      <c r="R37" s="497"/>
      <c r="S37" s="491"/>
      <c r="T37" s="493"/>
      <c r="U37" s="495"/>
      <c r="V37" s="497"/>
      <c r="W37" s="491"/>
      <c r="X37" s="493"/>
      <c r="Y37" s="495"/>
      <c r="Z37" s="497"/>
      <c r="AA37" s="491"/>
      <c r="AB37" s="493"/>
      <c r="AC37" s="495"/>
      <c r="AD37" s="497"/>
      <c r="AE37" s="498"/>
      <c r="AF37" s="499"/>
      <c r="AG37" s="500"/>
      <c r="AH37" s="501"/>
      <c r="AI37" s="498"/>
      <c r="AJ37" s="499"/>
      <c r="AK37" s="500"/>
      <c r="AL37" s="501"/>
      <c r="AM37" s="498"/>
      <c r="AN37" s="499"/>
      <c r="AO37" s="500"/>
      <c r="AP37" s="501"/>
      <c r="AQ37" s="498"/>
      <c r="AR37" s="499"/>
      <c r="AS37" s="500"/>
      <c r="AT37" s="501"/>
    </row>
    <row r="38" spans="2:46" ht="15" customHeight="1" x14ac:dyDescent="0.2">
      <c r="B38" s="682"/>
      <c r="C38" s="686"/>
      <c r="D38" s="687"/>
      <c r="E38" s="518" t="s">
        <v>21801</v>
      </c>
      <c r="F38" s="691"/>
      <c r="G38" s="693"/>
      <c r="H38" s="694"/>
      <c r="I38" s="694"/>
      <c r="J38" s="695"/>
      <c r="K38" s="693"/>
      <c r="L38" s="694"/>
      <c r="M38" s="694"/>
      <c r="N38" s="695"/>
      <c r="O38" s="693"/>
      <c r="P38" s="694"/>
      <c r="Q38" s="694"/>
      <c r="R38" s="695"/>
      <c r="S38" s="693"/>
      <c r="T38" s="694"/>
      <c r="U38" s="694"/>
      <c r="V38" s="695"/>
      <c r="W38" s="693"/>
      <c r="X38" s="694"/>
      <c r="Y38" s="694"/>
      <c r="Z38" s="695"/>
      <c r="AA38" s="693"/>
      <c r="AB38" s="694"/>
      <c r="AC38" s="694"/>
      <c r="AD38" s="695"/>
      <c r="AE38" s="693">
        <f>1/4</f>
        <v>0.25</v>
      </c>
      <c r="AF38" s="694"/>
      <c r="AG38" s="694"/>
      <c r="AH38" s="695"/>
      <c r="AI38" s="693">
        <f t="shared" ref="AI38" si="13">1/4</f>
        <v>0.25</v>
      </c>
      <c r="AJ38" s="694"/>
      <c r="AK38" s="694"/>
      <c r="AL38" s="695"/>
      <c r="AM38" s="693">
        <f t="shared" ref="AM38" si="14">1/4</f>
        <v>0.25</v>
      </c>
      <c r="AN38" s="694"/>
      <c r="AO38" s="694"/>
      <c r="AP38" s="695"/>
      <c r="AQ38" s="693">
        <f t="shared" ref="AQ38" si="15">1/4</f>
        <v>0.25</v>
      </c>
      <c r="AR38" s="694"/>
      <c r="AS38" s="694"/>
      <c r="AT38" s="695"/>
    </row>
    <row r="39" spans="2:46" ht="15" customHeight="1" thickBot="1" x14ac:dyDescent="0.25">
      <c r="B39" s="682"/>
      <c r="C39" s="686"/>
      <c r="D39" s="687"/>
      <c r="E39" s="524" t="s">
        <v>21802</v>
      </c>
      <c r="F39" s="692"/>
      <c r="G39" s="696"/>
      <c r="H39" s="697"/>
      <c r="I39" s="697"/>
      <c r="J39" s="698"/>
      <c r="K39" s="696"/>
      <c r="L39" s="697"/>
      <c r="M39" s="697"/>
      <c r="N39" s="698"/>
      <c r="O39" s="696"/>
      <c r="P39" s="697"/>
      <c r="Q39" s="697"/>
      <c r="R39" s="698"/>
      <c r="S39" s="696"/>
      <c r="T39" s="697"/>
      <c r="U39" s="697"/>
      <c r="V39" s="698"/>
      <c r="W39" s="696"/>
      <c r="X39" s="697"/>
      <c r="Y39" s="697"/>
      <c r="Z39" s="698"/>
      <c r="AA39" s="696"/>
      <c r="AB39" s="697"/>
      <c r="AC39" s="697"/>
      <c r="AD39" s="698"/>
      <c r="AE39" s="696">
        <f>($F$36/4)*1</f>
        <v>269358.10316376004</v>
      </c>
      <c r="AF39" s="697"/>
      <c r="AG39" s="697"/>
      <c r="AH39" s="698"/>
      <c r="AI39" s="696">
        <f t="shared" ref="AI39" si="16">($F$36/4)*1</f>
        <v>269358.10316376004</v>
      </c>
      <c r="AJ39" s="697"/>
      <c r="AK39" s="697"/>
      <c r="AL39" s="698"/>
      <c r="AM39" s="696">
        <f t="shared" ref="AM39" si="17">($F$36/4)*1</f>
        <v>269358.10316376004</v>
      </c>
      <c r="AN39" s="697"/>
      <c r="AO39" s="697"/>
      <c r="AP39" s="698"/>
      <c r="AQ39" s="696">
        <f t="shared" ref="AQ39" si="18">($F$36/4)*1</f>
        <v>269358.10316376004</v>
      </c>
      <c r="AR39" s="697"/>
      <c r="AS39" s="697"/>
      <c r="AT39" s="698"/>
    </row>
    <row r="40" spans="2:46" ht="20.100000000000001" customHeight="1" x14ac:dyDescent="0.2">
      <c r="B40" s="709" t="s">
        <v>21805</v>
      </c>
      <c r="C40" s="710"/>
      <c r="D40" s="710"/>
      <c r="E40" s="710"/>
      <c r="F40" s="717">
        <f>SUM(F12:F39)</f>
        <v>28651453.005325206</v>
      </c>
      <c r="G40" s="693">
        <f>+G42/$F$40</f>
        <v>0.13202325520903327</v>
      </c>
      <c r="H40" s="694"/>
      <c r="I40" s="694"/>
      <c r="J40" s="695"/>
      <c r="K40" s="693">
        <f>+K42/$F$40</f>
        <v>0.25883360912981229</v>
      </c>
      <c r="L40" s="694"/>
      <c r="M40" s="694"/>
      <c r="N40" s="695"/>
      <c r="O40" s="693">
        <f>+O42/$F$40</f>
        <v>0.2084881679238122</v>
      </c>
      <c r="P40" s="694"/>
      <c r="Q40" s="694"/>
      <c r="R40" s="695"/>
      <c r="S40" s="693">
        <f>+S42/$F$40</f>
        <v>0.16638391402151886</v>
      </c>
      <c r="T40" s="694"/>
      <c r="U40" s="694"/>
      <c r="V40" s="695"/>
      <c r="W40" s="693">
        <f>+W42/$F$40</f>
        <v>0.17098389944411166</v>
      </c>
      <c r="X40" s="694"/>
      <c r="Y40" s="694"/>
      <c r="Z40" s="695"/>
      <c r="AA40" s="693">
        <f>+AA42/$F$40</f>
        <v>1.2841172726299529E-2</v>
      </c>
      <c r="AB40" s="694"/>
      <c r="AC40" s="694"/>
      <c r="AD40" s="695"/>
      <c r="AE40" s="693">
        <f>+AE42/$F$40</f>
        <v>2.2242374931077651E-2</v>
      </c>
      <c r="AF40" s="694"/>
      <c r="AG40" s="694"/>
      <c r="AH40" s="695"/>
      <c r="AI40" s="693">
        <f>+AI42/$F$40</f>
        <v>9.4012022047781207E-3</v>
      </c>
      <c r="AJ40" s="694"/>
      <c r="AK40" s="694"/>
      <c r="AL40" s="695"/>
      <c r="AM40" s="693">
        <f>+AM42/$F$40</f>
        <v>9.4012022047781207E-3</v>
      </c>
      <c r="AN40" s="694"/>
      <c r="AO40" s="694"/>
      <c r="AP40" s="695"/>
      <c r="AQ40" s="693">
        <f>+AQ42/$F$40</f>
        <v>9.4012022047781207E-3</v>
      </c>
      <c r="AR40" s="694"/>
      <c r="AS40" s="694"/>
      <c r="AT40" s="695"/>
    </row>
    <row r="41" spans="2:46" ht="20.100000000000001" customHeight="1" x14ac:dyDescent="0.2">
      <c r="B41" s="711" t="s">
        <v>21806</v>
      </c>
      <c r="C41" s="712"/>
      <c r="D41" s="712"/>
      <c r="E41" s="713"/>
      <c r="F41" s="718"/>
      <c r="G41" s="720">
        <f>+G40</f>
        <v>0.13202325520903327</v>
      </c>
      <c r="H41" s="721"/>
      <c r="I41" s="721"/>
      <c r="J41" s="722"/>
      <c r="K41" s="720">
        <f>+K40+G41</f>
        <v>0.39085686433884559</v>
      </c>
      <c r="L41" s="721"/>
      <c r="M41" s="721"/>
      <c r="N41" s="722"/>
      <c r="O41" s="720">
        <f>+O40+K41</f>
        <v>0.59934503226265778</v>
      </c>
      <c r="P41" s="721"/>
      <c r="Q41" s="721"/>
      <c r="R41" s="722"/>
      <c r="S41" s="720">
        <f>+S40+O41</f>
        <v>0.76572894628417665</v>
      </c>
      <c r="T41" s="721"/>
      <c r="U41" s="721"/>
      <c r="V41" s="722"/>
      <c r="W41" s="720">
        <f>+W40+S41</f>
        <v>0.93671284572828828</v>
      </c>
      <c r="X41" s="721"/>
      <c r="Y41" s="721"/>
      <c r="Z41" s="722"/>
      <c r="AA41" s="720">
        <f>+AA40+W41</f>
        <v>0.94955401845458776</v>
      </c>
      <c r="AB41" s="721"/>
      <c r="AC41" s="721"/>
      <c r="AD41" s="722"/>
      <c r="AE41" s="720">
        <f>+AE40+AA41</f>
        <v>0.97179639338566537</v>
      </c>
      <c r="AF41" s="721"/>
      <c r="AG41" s="721"/>
      <c r="AH41" s="722"/>
      <c r="AI41" s="720">
        <f>+AI40+AE41</f>
        <v>0.98119759559044351</v>
      </c>
      <c r="AJ41" s="721"/>
      <c r="AK41" s="721"/>
      <c r="AL41" s="722"/>
      <c r="AM41" s="720">
        <f>+AM40+AI41</f>
        <v>0.99059879779522164</v>
      </c>
      <c r="AN41" s="721"/>
      <c r="AO41" s="721"/>
      <c r="AP41" s="722"/>
      <c r="AQ41" s="720">
        <f>+AQ40+AM41</f>
        <v>0.99999999999999978</v>
      </c>
      <c r="AR41" s="721"/>
      <c r="AS41" s="721"/>
      <c r="AT41" s="722"/>
    </row>
    <row r="42" spans="2:46" ht="20.100000000000001" customHeight="1" x14ac:dyDescent="0.2">
      <c r="B42" s="711" t="s">
        <v>21807</v>
      </c>
      <c r="C42" s="712"/>
      <c r="D42" s="712"/>
      <c r="E42" s="713"/>
      <c r="F42" s="718"/>
      <c r="G42" s="699">
        <f>G19+G23+G27+G31+G35+G39+G15</f>
        <v>3782658.0922316732</v>
      </c>
      <c r="H42" s="700"/>
      <c r="I42" s="700"/>
      <c r="J42" s="701"/>
      <c r="K42" s="699">
        <f t="shared" ref="K42" si="19">K19+K23+K27+K31+K35+K39+K15</f>
        <v>7415958.9881815305</v>
      </c>
      <c r="L42" s="700"/>
      <c r="M42" s="700"/>
      <c r="N42" s="701"/>
      <c r="O42" s="699">
        <f t="shared" ref="O42" si="20">O19+O23+O27+O31+O35+O39+O15</f>
        <v>5973488.9454354551</v>
      </c>
      <c r="P42" s="700"/>
      <c r="Q42" s="700"/>
      <c r="R42" s="701"/>
      <c r="S42" s="699">
        <f t="shared" ref="S42" si="21">S19+S23+S27+S31+S35+S39+S15</f>
        <v>4767140.8934296174</v>
      </c>
      <c r="T42" s="700"/>
      <c r="U42" s="700"/>
      <c r="V42" s="701"/>
      <c r="W42" s="699">
        <f t="shared" ref="W42" si="22">W19+W23+W27+W31+W35+W39+W15</f>
        <v>4898937.1595902154</v>
      </c>
      <c r="X42" s="700"/>
      <c r="Y42" s="700"/>
      <c r="Z42" s="701"/>
      <c r="AA42" s="699">
        <f t="shared" ref="AA42" si="23">AA19+AA23+AA27+AA31+AA35+AA39+AA15</f>
        <v>367918.25690083468</v>
      </c>
      <c r="AB42" s="700"/>
      <c r="AC42" s="700"/>
      <c r="AD42" s="701"/>
      <c r="AE42" s="699">
        <f t="shared" ref="AE42" si="24">AE19+AE23+AE27+AE31+AE35+AE39+AE15</f>
        <v>637276.36006459477</v>
      </c>
      <c r="AF42" s="700"/>
      <c r="AG42" s="700"/>
      <c r="AH42" s="701"/>
      <c r="AI42" s="699">
        <f t="shared" ref="AI42" si="25">AI19+AI23+AI27+AI31+AI35+AI39+AI15</f>
        <v>269358.10316376004</v>
      </c>
      <c r="AJ42" s="700"/>
      <c r="AK42" s="700"/>
      <c r="AL42" s="701"/>
      <c r="AM42" s="699">
        <f t="shared" ref="AM42" si="26">AM19+AM23+AM27+AM31+AM35+AM39+AM15</f>
        <v>269358.10316376004</v>
      </c>
      <c r="AN42" s="700"/>
      <c r="AO42" s="700"/>
      <c r="AP42" s="701"/>
      <c r="AQ42" s="699">
        <f t="shared" ref="AQ42" si="27">AQ19+AQ23+AQ27+AQ31+AQ35+AQ39+AQ15</f>
        <v>269358.10316376004</v>
      </c>
      <c r="AR42" s="700"/>
      <c r="AS42" s="700"/>
      <c r="AT42" s="701"/>
    </row>
    <row r="43" spans="2:46" ht="20.100000000000001" customHeight="1" thickBot="1" x14ac:dyDescent="0.25">
      <c r="B43" s="714" t="s">
        <v>21808</v>
      </c>
      <c r="C43" s="715"/>
      <c r="D43" s="715"/>
      <c r="E43" s="716"/>
      <c r="F43" s="719"/>
      <c r="G43" s="696">
        <f>+G42</f>
        <v>3782658.0922316732</v>
      </c>
      <c r="H43" s="697"/>
      <c r="I43" s="697"/>
      <c r="J43" s="698"/>
      <c r="K43" s="696">
        <f>+K42+G43</f>
        <v>11198617.080413204</v>
      </c>
      <c r="L43" s="697"/>
      <c r="M43" s="697"/>
      <c r="N43" s="698"/>
      <c r="O43" s="696">
        <f>+O42+K43</f>
        <v>17172106.025848657</v>
      </c>
      <c r="P43" s="697"/>
      <c r="Q43" s="697"/>
      <c r="R43" s="698"/>
      <c r="S43" s="696">
        <f>+S42+O43</f>
        <v>21939246.919278275</v>
      </c>
      <c r="T43" s="697"/>
      <c r="U43" s="697"/>
      <c r="V43" s="698"/>
      <c r="W43" s="696">
        <f>+W42+S43</f>
        <v>26838184.07886849</v>
      </c>
      <c r="X43" s="697"/>
      <c r="Y43" s="697"/>
      <c r="Z43" s="698"/>
      <c r="AA43" s="696">
        <f>+AA42+W43</f>
        <v>27206102.335769325</v>
      </c>
      <c r="AB43" s="697"/>
      <c r="AC43" s="697"/>
      <c r="AD43" s="698"/>
      <c r="AE43" s="696">
        <f>+AE42+AA43</f>
        <v>27843378.695833921</v>
      </c>
      <c r="AF43" s="697"/>
      <c r="AG43" s="697"/>
      <c r="AH43" s="698"/>
      <c r="AI43" s="696">
        <f>+AI42+AE43</f>
        <v>28112736.798997682</v>
      </c>
      <c r="AJ43" s="697"/>
      <c r="AK43" s="697"/>
      <c r="AL43" s="698"/>
      <c r="AM43" s="696">
        <f>+AM42+AI43</f>
        <v>28382094.902161442</v>
      </c>
      <c r="AN43" s="697"/>
      <c r="AO43" s="697"/>
      <c r="AP43" s="698"/>
      <c r="AQ43" s="696">
        <f>+AQ42+AM43</f>
        <v>28651453.005325202</v>
      </c>
      <c r="AR43" s="697"/>
      <c r="AS43" s="697"/>
      <c r="AT43" s="698"/>
    </row>
    <row r="44" spans="2:46" ht="30" customHeight="1" x14ac:dyDescent="0.2">
      <c r="I44" s="242"/>
    </row>
    <row r="45" spans="2:46" ht="30" customHeight="1" x14ac:dyDescent="0.2">
      <c r="F45" s="530"/>
      <c r="I45" s="242"/>
    </row>
    <row r="46" spans="2:46" ht="30" customHeight="1" x14ac:dyDescent="0.2">
      <c r="I46" s="242"/>
    </row>
    <row r="47" spans="2:46" ht="30" customHeight="1" x14ac:dyDescent="0.2">
      <c r="I47" s="242"/>
    </row>
    <row r="48" spans="2:46" ht="30" customHeight="1" x14ac:dyDescent="0.2">
      <c r="I48" s="242"/>
    </row>
    <row r="49" spans="9:9" ht="30" customHeight="1" x14ac:dyDescent="0.2">
      <c r="I49" s="242"/>
    </row>
    <row r="50" spans="9:9" ht="30" customHeight="1" x14ac:dyDescent="0.2">
      <c r="I50" s="242"/>
    </row>
    <row r="51" spans="9:9" ht="30" customHeight="1" x14ac:dyDescent="0.2">
      <c r="I51" s="242"/>
    </row>
    <row r="52" spans="9:9" ht="30" customHeight="1" x14ac:dyDescent="0.2">
      <c r="I52" s="242"/>
    </row>
    <row r="53" spans="9:9" ht="30" customHeight="1" x14ac:dyDescent="0.2">
      <c r="I53" s="242"/>
    </row>
    <row r="54" spans="9:9" ht="30" customHeight="1" x14ac:dyDescent="0.2">
      <c r="I54" s="242"/>
    </row>
    <row r="55" spans="9:9" ht="30" customHeight="1" x14ac:dyDescent="0.2">
      <c r="I55" s="242"/>
    </row>
    <row r="56" spans="9:9" ht="30" customHeight="1" x14ac:dyDescent="0.2">
      <c r="I56" s="242"/>
    </row>
    <row r="57" spans="9:9" ht="15.75" customHeight="1" x14ac:dyDescent="0.2">
      <c r="I57" s="242"/>
    </row>
    <row r="58" spans="9:9" ht="15.75" customHeight="1" x14ac:dyDescent="0.2">
      <c r="I58" s="242"/>
    </row>
    <row r="59" spans="9:9" ht="15.75" customHeight="1" x14ac:dyDescent="0.2">
      <c r="I59" s="242"/>
    </row>
    <row r="60" spans="9:9" ht="15.75" customHeight="1" x14ac:dyDescent="0.2">
      <c r="I60" s="242"/>
    </row>
    <row r="61" spans="9:9" ht="15.75" customHeight="1" x14ac:dyDescent="0.2">
      <c r="I61" s="242"/>
    </row>
    <row r="62" spans="9:9" ht="15.75" customHeight="1" x14ac:dyDescent="0.2">
      <c r="I62" s="242"/>
    </row>
    <row r="63" spans="9:9" ht="15.75" customHeight="1" x14ac:dyDescent="0.2">
      <c r="I63" s="242"/>
    </row>
    <row r="64" spans="9:9" ht="15.75" customHeight="1" x14ac:dyDescent="0.2">
      <c r="I64" s="242"/>
    </row>
    <row r="65" spans="9:9" ht="15.75" customHeight="1" x14ac:dyDescent="0.2">
      <c r="I65" s="242"/>
    </row>
    <row r="66" spans="9:9" ht="15.75" customHeight="1" x14ac:dyDescent="0.2">
      <c r="I66" s="242"/>
    </row>
    <row r="67" spans="9:9" ht="15.75" customHeight="1" x14ac:dyDescent="0.2">
      <c r="I67" s="242"/>
    </row>
    <row r="68" spans="9:9" ht="15.75" customHeight="1" x14ac:dyDescent="0.2">
      <c r="I68" s="242"/>
    </row>
    <row r="69" spans="9:9" ht="15.75" customHeight="1" x14ac:dyDescent="0.2">
      <c r="I69" s="242"/>
    </row>
    <row r="70" spans="9:9" ht="15.75" customHeight="1" x14ac:dyDescent="0.2">
      <c r="I70" s="242"/>
    </row>
    <row r="71" spans="9:9" ht="15.75" customHeight="1" x14ac:dyDescent="0.2">
      <c r="I71" s="242"/>
    </row>
    <row r="72" spans="9:9" ht="15.75" customHeight="1" x14ac:dyDescent="0.2">
      <c r="I72" s="242"/>
    </row>
    <row r="73" spans="9:9" ht="15.75" customHeight="1" x14ac:dyDescent="0.2">
      <c r="I73" s="242"/>
    </row>
    <row r="74" spans="9:9" ht="15.75" customHeight="1" x14ac:dyDescent="0.2">
      <c r="I74" s="242"/>
    </row>
    <row r="75" spans="9:9" ht="15.75" customHeight="1" x14ac:dyDescent="0.2">
      <c r="I75" s="242"/>
    </row>
    <row r="76" spans="9:9" ht="15.75" customHeight="1" x14ac:dyDescent="0.2">
      <c r="I76" s="242"/>
    </row>
    <row r="77" spans="9:9" ht="15.75" customHeight="1" x14ac:dyDescent="0.2">
      <c r="I77" s="242"/>
    </row>
    <row r="78" spans="9:9" ht="15.75" customHeight="1" x14ac:dyDescent="0.2">
      <c r="I78" s="242"/>
    </row>
    <row r="79" spans="9:9" ht="15.75" customHeight="1" x14ac:dyDescent="0.2">
      <c r="I79" s="242"/>
    </row>
    <row r="80" spans="9:9" ht="15.75" customHeight="1" x14ac:dyDescent="0.2">
      <c r="I80" s="242"/>
    </row>
    <row r="81" spans="9:9" ht="15.75" customHeight="1" x14ac:dyDescent="0.2">
      <c r="I81" s="242"/>
    </row>
    <row r="82" spans="9:9" ht="15.75" customHeight="1" x14ac:dyDescent="0.2">
      <c r="I82" s="242"/>
    </row>
    <row r="83" spans="9:9" ht="15.75" customHeight="1" x14ac:dyDescent="0.2">
      <c r="I83" s="242"/>
    </row>
    <row r="84" spans="9:9" ht="15.75" customHeight="1" x14ac:dyDescent="0.2">
      <c r="I84" s="242"/>
    </row>
    <row r="85" spans="9:9" ht="15.75" customHeight="1" x14ac:dyDescent="0.2">
      <c r="I85" s="242"/>
    </row>
    <row r="86" spans="9:9" ht="15.75" customHeight="1" x14ac:dyDescent="0.2">
      <c r="I86" s="242"/>
    </row>
    <row r="87" spans="9:9" ht="15.75" customHeight="1" x14ac:dyDescent="0.2">
      <c r="I87" s="242"/>
    </row>
    <row r="88" spans="9:9" ht="15.75" customHeight="1" x14ac:dyDescent="0.2">
      <c r="I88" s="242"/>
    </row>
    <row r="89" spans="9:9" ht="15.75" customHeight="1" x14ac:dyDescent="0.2">
      <c r="I89" s="242"/>
    </row>
    <row r="90" spans="9:9" ht="15.75" customHeight="1" x14ac:dyDescent="0.2">
      <c r="I90" s="242"/>
    </row>
    <row r="91" spans="9:9" ht="15.75" customHeight="1" x14ac:dyDescent="0.2">
      <c r="I91" s="242"/>
    </row>
    <row r="92" spans="9:9" ht="15.75" customHeight="1" x14ac:dyDescent="0.2">
      <c r="I92" s="242"/>
    </row>
    <row r="93" spans="9:9" ht="15.75" customHeight="1" x14ac:dyDescent="0.2">
      <c r="I93" s="242"/>
    </row>
    <row r="94" spans="9:9" ht="15.75" customHeight="1" x14ac:dyDescent="0.2">
      <c r="I94" s="242"/>
    </row>
    <row r="95" spans="9:9" ht="15.75" customHeight="1" x14ac:dyDescent="0.2">
      <c r="I95" s="242"/>
    </row>
    <row r="96" spans="9:9" ht="15.75" customHeight="1" x14ac:dyDescent="0.2">
      <c r="I96" s="242"/>
    </row>
    <row r="97" spans="9:9" ht="15.75" customHeight="1" x14ac:dyDescent="0.2">
      <c r="I97" s="242"/>
    </row>
    <row r="98" spans="9:9" ht="15.75" customHeight="1" x14ac:dyDescent="0.2">
      <c r="I98" s="242"/>
    </row>
    <row r="99" spans="9:9" ht="15.75" customHeight="1" x14ac:dyDescent="0.2">
      <c r="I99" s="242"/>
    </row>
    <row r="100" spans="9:9" ht="15.75" customHeight="1" x14ac:dyDescent="0.2">
      <c r="I100" s="242"/>
    </row>
    <row r="101" spans="9:9" ht="15.75" customHeight="1" x14ac:dyDescent="0.2">
      <c r="I101" s="242"/>
    </row>
    <row r="102" spans="9:9" ht="15.75" customHeight="1" x14ac:dyDescent="0.2">
      <c r="I102" s="242"/>
    </row>
    <row r="103" spans="9:9" ht="15.75" customHeight="1" x14ac:dyDescent="0.2">
      <c r="I103" s="242"/>
    </row>
    <row r="104" spans="9:9" ht="15.75" customHeight="1" x14ac:dyDescent="0.2">
      <c r="I104" s="242"/>
    </row>
    <row r="105" spans="9:9" ht="15.75" customHeight="1" x14ac:dyDescent="0.2">
      <c r="I105" s="242"/>
    </row>
    <row r="106" spans="9:9" ht="15.75" customHeight="1" x14ac:dyDescent="0.2">
      <c r="I106" s="242"/>
    </row>
    <row r="107" spans="9:9" ht="15.75" customHeight="1" x14ac:dyDescent="0.2">
      <c r="I107" s="242"/>
    </row>
    <row r="108" spans="9:9" ht="15.75" customHeight="1" x14ac:dyDescent="0.2">
      <c r="I108" s="242"/>
    </row>
    <row r="109" spans="9:9" ht="15.75" customHeight="1" x14ac:dyDescent="0.2">
      <c r="I109" s="242"/>
    </row>
    <row r="110" spans="9:9" ht="15.75" customHeight="1" x14ac:dyDescent="0.2">
      <c r="I110" s="242"/>
    </row>
    <row r="111" spans="9:9" ht="15.75" customHeight="1" x14ac:dyDescent="0.2">
      <c r="I111" s="242"/>
    </row>
    <row r="112" spans="9:9" ht="15.75" customHeight="1" x14ac:dyDescent="0.2">
      <c r="I112" s="242"/>
    </row>
    <row r="113" spans="9:9" ht="15.75" customHeight="1" x14ac:dyDescent="0.2">
      <c r="I113" s="242"/>
    </row>
    <row r="114" spans="9:9" ht="15.75" customHeight="1" x14ac:dyDescent="0.2">
      <c r="I114" s="242"/>
    </row>
    <row r="115" spans="9:9" ht="15.75" customHeight="1" x14ac:dyDescent="0.2">
      <c r="I115" s="242"/>
    </row>
    <row r="116" spans="9:9" ht="15.75" customHeight="1" x14ac:dyDescent="0.2">
      <c r="I116" s="242"/>
    </row>
    <row r="117" spans="9:9" ht="15.75" customHeight="1" x14ac:dyDescent="0.2">
      <c r="I117" s="242"/>
    </row>
    <row r="118" spans="9:9" ht="15.75" customHeight="1" x14ac:dyDescent="0.2">
      <c r="I118" s="242"/>
    </row>
    <row r="119" spans="9:9" ht="15.75" customHeight="1" x14ac:dyDescent="0.2">
      <c r="I119" s="242"/>
    </row>
    <row r="120" spans="9:9" ht="15.75" customHeight="1" x14ac:dyDescent="0.2">
      <c r="I120" s="242"/>
    </row>
    <row r="121" spans="9:9" ht="15.75" customHeight="1" x14ac:dyDescent="0.2">
      <c r="I121" s="242"/>
    </row>
    <row r="122" spans="9:9" ht="15.75" customHeight="1" x14ac:dyDescent="0.2">
      <c r="I122" s="242"/>
    </row>
    <row r="123" spans="9:9" ht="15.75" customHeight="1" x14ac:dyDescent="0.2">
      <c r="I123" s="242"/>
    </row>
    <row r="124" spans="9:9" ht="15.75" customHeight="1" x14ac:dyDescent="0.2">
      <c r="I124" s="242"/>
    </row>
    <row r="125" spans="9:9" ht="15.75" customHeight="1" x14ac:dyDescent="0.2">
      <c r="I125" s="242"/>
    </row>
    <row r="126" spans="9:9" ht="15.75" customHeight="1" x14ac:dyDescent="0.2">
      <c r="I126" s="242"/>
    </row>
    <row r="127" spans="9:9" ht="15.75" customHeight="1" x14ac:dyDescent="0.2">
      <c r="I127" s="242"/>
    </row>
    <row r="128" spans="9:9" ht="15.75" customHeight="1" x14ac:dyDescent="0.2">
      <c r="I128" s="242"/>
    </row>
    <row r="129" spans="9:9" ht="15.75" customHeight="1" x14ac:dyDescent="0.2">
      <c r="I129" s="242"/>
    </row>
    <row r="130" spans="9:9" ht="15.75" customHeight="1" x14ac:dyDescent="0.2">
      <c r="I130" s="242"/>
    </row>
    <row r="131" spans="9:9" ht="15.75" customHeight="1" x14ac:dyDescent="0.2">
      <c r="I131" s="242"/>
    </row>
    <row r="132" spans="9:9" ht="15.75" customHeight="1" x14ac:dyDescent="0.2">
      <c r="I132" s="242"/>
    </row>
    <row r="133" spans="9:9" ht="15.75" customHeight="1" x14ac:dyDescent="0.2">
      <c r="I133" s="242"/>
    </row>
    <row r="134" spans="9:9" ht="15.75" customHeight="1" x14ac:dyDescent="0.2">
      <c r="I134" s="242"/>
    </row>
    <row r="135" spans="9:9" ht="15.75" customHeight="1" x14ac:dyDescent="0.2">
      <c r="I135" s="242"/>
    </row>
    <row r="136" spans="9:9" ht="15.75" customHeight="1" x14ac:dyDescent="0.2">
      <c r="I136" s="242"/>
    </row>
    <row r="137" spans="9:9" ht="15.75" customHeight="1" x14ac:dyDescent="0.2">
      <c r="I137" s="242"/>
    </row>
    <row r="138" spans="9:9" ht="15.75" customHeight="1" x14ac:dyDescent="0.2">
      <c r="I138" s="242"/>
    </row>
    <row r="139" spans="9:9" ht="15.75" customHeight="1" x14ac:dyDescent="0.2">
      <c r="I139" s="242"/>
    </row>
    <row r="140" spans="9:9" ht="15.75" customHeight="1" x14ac:dyDescent="0.2">
      <c r="I140" s="242"/>
    </row>
    <row r="141" spans="9:9" ht="15.75" customHeight="1" x14ac:dyDescent="0.2">
      <c r="I141" s="242"/>
    </row>
    <row r="142" spans="9:9" ht="15.75" customHeight="1" x14ac:dyDescent="0.2">
      <c r="I142" s="242"/>
    </row>
    <row r="143" spans="9:9" ht="15.75" customHeight="1" x14ac:dyDescent="0.2">
      <c r="I143" s="242"/>
    </row>
    <row r="144" spans="9:9" ht="15.75" customHeight="1" x14ac:dyDescent="0.2">
      <c r="I144" s="242"/>
    </row>
    <row r="145" spans="9:9" ht="15.75" customHeight="1" x14ac:dyDescent="0.2">
      <c r="I145" s="242"/>
    </row>
    <row r="146" spans="9:9" ht="15.75" customHeight="1" x14ac:dyDescent="0.2">
      <c r="I146" s="242"/>
    </row>
    <row r="147" spans="9:9" ht="15.75" customHeight="1" x14ac:dyDescent="0.2">
      <c r="I147" s="242"/>
    </row>
    <row r="148" spans="9:9" ht="15.75" customHeight="1" x14ac:dyDescent="0.2">
      <c r="I148" s="242"/>
    </row>
    <row r="149" spans="9:9" ht="15.75" customHeight="1" x14ac:dyDescent="0.2">
      <c r="I149" s="242"/>
    </row>
    <row r="150" spans="9:9" ht="15.75" customHeight="1" x14ac:dyDescent="0.2">
      <c r="I150" s="242"/>
    </row>
    <row r="151" spans="9:9" ht="15.75" customHeight="1" x14ac:dyDescent="0.2">
      <c r="I151" s="242"/>
    </row>
    <row r="152" spans="9:9" ht="15.75" customHeight="1" x14ac:dyDescent="0.2">
      <c r="I152" s="242"/>
    </row>
    <row r="153" spans="9:9" ht="15.75" customHeight="1" x14ac:dyDescent="0.2">
      <c r="I153" s="242"/>
    </row>
    <row r="154" spans="9:9" ht="15.75" customHeight="1" x14ac:dyDescent="0.2">
      <c r="I154" s="242"/>
    </row>
    <row r="155" spans="9:9" ht="15.75" customHeight="1" x14ac:dyDescent="0.2">
      <c r="I155" s="242"/>
    </row>
    <row r="156" spans="9:9" ht="15.75" customHeight="1" x14ac:dyDescent="0.2">
      <c r="I156" s="242"/>
    </row>
    <row r="157" spans="9:9" ht="15.75" customHeight="1" x14ac:dyDescent="0.2">
      <c r="I157" s="242"/>
    </row>
    <row r="158" spans="9:9" ht="15.75" customHeight="1" x14ac:dyDescent="0.2">
      <c r="I158" s="242"/>
    </row>
    <row r="159" spans="9:9" ht="15.75" customHeight="1" x14ac:dyDescent="0.2">
      <c r="I159" s="242"/>
    </row>
    <row r="160" spans="9:9" ht="15.75" customHeight="1" x14ac:dyDescent="0.2">
      <c r="I160" s="242"/>
    </row>
    <row r="161" spans="9:9" ht="15.75" customHeight="1" x14ac:dyDescent="0.2">
      <c r="I161" s="242"/>
    </row>
    <row r="162" spans="9:9" ht="15.75" customHeight="1" x14ac:dyDescent="0.2">
      <c r="I162" s="242"/>
    </row>
    <row r="163" spans="9:9" ht="15.75" customHeight="1" x14ac:dyDescent="0.2">
      <c r="I163" s="242"/>
    </row>
    <row r="164" spans="9:9" ht="15.75" customHeight="1" x14ac:dyDescent="0.2">
      <c r="I164" s="242"/>
    </row>
    <row r="165" spans="9:9" ht="15.75" customHeight="1" x14ac:dyDescent="0.2">
      <c r="I165" s="242"/>
    </row>
    <row r="166" spans="9:9" ht="15.75" customHeight="1" x14ac:dyDescent="0.2">
      <c r="I166" s="242"/>
    </row>
    <row r="167" spans="9:9" ht="15.75" customHeight="1" x14ac:dyDescent="0.2">
      <c r="I167" s="242"/>
    </row>
    <row r="168" spans="9:9" ht="15.75" customHeight="1" x14ac:dyDescent="0.2">
      <c r="I168" s="242"/>
    </row>
    <row r="169" spans="9:9" ht="15.75" customHeight="1" x14ac:dyDescent="0.2">
      <c r="I169" s="242"/>
    </row>
    <row r="170" spans="9:9" ht="15.75" customHeight="1" x14ac:dyDescent="0.2">
      <c r="I170" s="242"/>
    </row>
    <row r="171" spans="9:9" ht="15.75" customHeight="1" x14ac:dyDescent="0.2">
      <c r="I171" s="242"/>
    </row>
    <row r="172" spans="9:9" ht="15.75" customHeight="1" x14ac:dyDescent="0.2">
      <c r="I172" s="242"/>
    </row>
    <row r="173" spans="9:9" ht="15.75" customHeight="1" x14ac:dyDescent="0.2">
      <c r="I173" s="242"/>
    </row>
    <row r="174" spans="9:9" ht="15.75" customHeight="1" x14ac:dyDescent="0.2">
      <c r="I174" s="242"/>
    </row>
    <row r="175" spans="9:9" ht="15.75" customHeight="1" x14ac:dyDescent="0.2">
      <c r="I175" s="242"/>
    </row>
    <row r="176" spans="9:9" ht="15.75" customHeight="1" x14ac:dyDescent="0.2">
      <c r="I176" s="242"/>
    </row>
    <row r="177" spans="9:9" ht="15.75" customHeight="1" x14ac:dyDescent="0.2">
      <c r="I177" s="242"/>
    </row>
    <row r="178" spans="9:9" ht="15.75" customHeight="1" x14ac:dyDescent="0.2">
      <c r="I178" s="242"/>
    </row>
    <row r="179" spans="9:9" ht="15.75" customHeight="1" x14ac:dyDescent="0.2">
      <c r="I179" s="242"/>
    </row>
    <row r="180" spans="9:9" ht="15.75" customHeight="1" x14ac:dyDescent="0.2">
      <c r="I180" s="242"/>
    </row>
    <row r="181" spans="9:9" ht="15.75" customHeight="1" x14ac:dyDescent="0.2">
      <c r="I181" s="242"/>
    </row>
    <row r="182" spans="9:9" ht="15.75" customHeight="1" x14ac:dyDescent="0.2">
      <c r="I182" s="242"/>
    </row>
    <row r="183" spans="9:9" ht="15.75" customHeight="1" x14ac:dyDescent="0.2">
      <c r="I183" s="242"/>
    </row>
    <row r="184" spans="9:9" ht="15.75" customHeight="1" x14ac:dyDescent="0.2">
      <c r="I184" s="242"/>
    </row>
    <row r="185" spans="9:9" ht="15.75" customHeight="1" x14ac:dyDescent="0.2">
      <c r="I185" s="242"/>
    </row>
    <row r="186" spans="9:9" ht="15.75" customHeight="1" x14ac:dyDescent="0.2">
      <c r="I186" s="242"/>
    </row>
    <row r="187" spans="9:9" ht="15.75" customHeight="1" x14ac:dyDescent="0.2">
      <c r="I187" s="242"/>
    </row>
    <row r="188" spans="9:9" ht="15.75" customHeight="1" x14ac:dyDescent="0.2">
      <c r="I188" s="242"/>
    </row>
    <row r="189" spans="9:9" ht="15.75" customHeight="1" x14ac:dyDescent="0.2">
      <c r="I189" s="242"/>
    </row>
    <row r="190" spans="9:9" ht="15.75" customHeight="1" x14ac:dyDescent="0.2">
      <c r="I190" s="242"/>
    </row>
    <row r="191" spans="9:9" ht="15.75" customHeight="1" x14ac:dyDescent="0.2">
      <c r="I191" s="242"/>
    </row>
    <row r="192" spans="9:9" ht="15.75" customHeight="1" x14ac:dyDescent="0.2">
      <c r="I192" s="242"/>
    </row>
    <row r="193" spans="9:9" ht="15.75" customHeight="1" x14ac:dyDescent="0.2">
      <c r="I193" s="242"/>
    </row>
    <row r="194" spans="9:9" ht="15.75" customHeight="1" x14ac:dyDescent="0.2">
      <c r="I194" s="242"/>
    </row>
    <row r="195" spans="9:9" ht="15.75" customHeight="1" x14ac:dyDescent="0.2">
      <c r="I195" s="242"/>
    </row>
    <row r="196" spans="9:9" ht="15.75" customHeight="1" x14ac:dyDescent="0.2">
      <c r="I196" s="242"/>
    </row>
    <row r="197" spans="9:9" ht="15.75" customHeight="1" x14ac:dyDescent="0.2">
      <c r="I197" s="242"/>
    </row>
    <row r="198" spans="9:9" ht="15.75" customHeight="1" x14ac:dyDescent="0.2">
      <c r="I198" s="242"/>
    </row>
    <row r="199" spans="9:9" ht="15.75" customHeight="1" x14ac:dyDescent="0.2">
      <c r="I199" s="242"/>
    </row>
    <row r="200" spans="9:9" ht="15.75" customHeight="1" x14ac:dyDescent="0.2">
      <c r="I200" s="242"/>
    </row>
    <row r="201" spans="9:9" ht="15.75" customHeight="1" x14ac:dyDescent="0.2">
      <c r="I201" s="242"/>
    </row>
    <row r="202" spans="9:9" ht="15.75" customHeight="1" x14ac:dyDescent="0.2">
      <c r="I202" s="242"/>
    </row>
    <row r="203" spans="9:9" ht="15.75" customHeight="1" x14ac:dyDescent="0.2">
      <c r="I203" s="242"/>
    </row>
    <row r="204" spans="9:9" ht="15.75" customHeight="1" x14ac:dyDescent="0.2">
      <c r="I204" s="242"/>
    </row>
    <row r="205" spans="9:9" ht="15.75" customHeight="1" x14ac:dyDescent="0.2">
      <c r="I205" s="242"/>
    </row>
    <row r="206" spans="9:9" ht="15.75" customHeight="1" x14ac:dyDescent="0.2">
      <c r="I206" s="242"/>
    </row>
    <row r="207" spans="9:9" ht="15.75" customHeight="1" x14ac:dyDescent="0.2">
      <c r="I207" s="242"/>
    </row>
    <row r="208" spans="9:9" ht="15.75" customHeight="1" x14ac:dyDescent="0.2">
      <c r="I208" s="242"/>
    </row>
    <row r="209" spans="9:9" ht="15.75" customHeight="1" x14ac:dyDescent="0.2">
      <c r="I209" s="242"/>
    </row>
    <row r="210" spans="9:9" ht="15.75" customHeight="1" x14ac:dyDescent="0.2">
      <c r="I210" s="242"/>
    </row>
    <row r="211" spans="9:9" ht="15.75" customHeight="1" x14ac:dyDescent="0.2">
      <c r="I211" s="242"/>
    </row>
    <row r="212" spans="9:9" ht="15.75" customHeight="1" x14ac:dyDescent="0.2">
      <c r="I212" s="242"/>
    </row>
    <row r="213" spans="9:9" ht="15.75" customHeight="1" x14ac:dyDescent="0.2">
      <c r="I213" s="242"/>
    </row>
    <row r="214" spans="9:9" ht="15.75" customHeight="1" x14ac:dyDescent="0.2">
      <c r="I214" s="242"/>
    </row>
    <row r="215" spans="9:9" ht="15.75" customHeight="1" x14ac:dyDescent="0.2">
      <c r="I215" s="242"/>
    </row>
    <row r="216" spans="9:9" ht="15.75" customHeight="1" x14ac:dyDescent="0.2">
      <c r="I216" s="242"/>
    </row>
    <row r="217" spans="9:9" ht="15.75" customHeight="1" x14ac:dyDescent="0.2">
      <c r="I217" s="242"/>
    </row>
    <row r="218" spans="9:9" ht="15.75" customHeight="1" x14ac:dyDescent="0.2">
      <c r="I218" s="242"/>
    </row>
    <row r="219" spans="9:9" ht="15.75" customHeight="1" x14ac:dyDescent="0.2">
      <c r="I219" s="242"/>
    </row>
    <row r="220" spans="9:9" ht="15.75" customHeight="1" x14ac:dyDescent="0.2">
      <c r="I220" s="242"/>
    </row>
    <row r="221" spans="9:9" ht="15.75" customHeight="1" x14ac:dyDescent="0.2">
      <c r="I221" s="242"/>
    </row>
    <row r="222" spans="9:9" ht="15.75" customHeight="1" x14ac:dyDescent="0.2">
      <c r="I222" s="242"/>
    </row>
    <row r="223" spans="9:9" ht="15.75" customHeight="1" x14ac:dyDescent="0.2">
      <c r="I223" s="242"/>
    </row>
    <row r="224" spans="9:9" ht="15.75" customHeight="1" x14ac:dyDescent="0.2">
      <c r="I224" s="242"/>
    </row>
    <row r="225" spans="9:9" ht="15.75" customHeight="1" x14ac:dyDescent="0.2">
      <c r="I225" s="242"/>
    </row>
    <row r="226" spans="9:9" ht="15.75" customHeight="1" x14ac:dyDescent="0.2">
      <c r="I226" s="242"/>
    </row>
    <row r="227" spans="9:9" ht="15.75" customHeight="1" x14ac:dyDescent="0.2">
      <c r="I227" s="242"/>
    </row>
    <row r="228" spans="9:9" ht="15.75" customHeight="1" x14ac:dyDescent="0.2">
      <c r="I228" s="242"/>
    </row>
    <row r="229" spans="9:9" ht="15.75" customHeight="1" x14ac:dyDescent="0.2">
      <c r="I229" s="242"/>
    </row>
    <row r="230" spans="9:9" ht="15.75" customHeight="1" x14ac:dyDescent="0.2">
      <c r="I230" s="242"/>
    </row>
    <row r="231" spans="9:9" ht="15.75" customHeight="1" x14ac:dyDescent="0.2">
      <c r="I231" s="242"/>
    </row>
    <row r="232" spans="9:9" ht="15.75" customHeight="1" x14ac:dyDescent="0.2">
      <c r="I232" s="242"/>
    </row>
    <row r="233" spans="9:9" ht="15.75" customHeight="1" x14ac:dyDescent="0.2">
      <c r="I233" s="242"/>
    </row>
    <row r="234" spans="9:9" ht="15.75" customHeight="1" x14ac:dyDescent="0.2">
      <c r="I234" s="242"/>
    </row>
    <row r="235" spans="9:9" ht="15.75" customHeight="1" x14ac:dyDescent="0.2">
      <c r="I235" s="242"/>
    </row>
    <row r="236" spans="9:9" ht="15.75" customHeight="1" x14ac:dyDescent="0.2">
      <c r="I236" s="242"/>
    </row>
    <row r="237" spans="9:9" ht="15.75" customHeight="1" x14ac:dyDescent="0.2">
      <c r="I237" s="242"/>
    </row>
    <row r="238" spans="9:9" ht="15.75" customHeight="1" x14ac:dyDescent="0.2">
      <c r="I238" s="242"/>
    </row>
    <row r="239" spans="9:9" ht="15.75" customHeight="1" x14ac:dyDescent="0.2">
      <c r="I239" s="242"/>
    </row>
    <row r="240" spans="9:9" ht="15.75" customHeight="1" x14ac:dyDescent="0.2">
      <c r="I240" s="242"/>
    </row>
    <row r="241" spans="9:9" ht="15.75" customHeight="1" x14ac:dyDescent="0.2">
      <c r="I241" s="242"/>
    </row>
    <row r="242" spans="9:9" ht="15.75" customHeight="1" x14ac:dyDescent="0.2">
      <c r="I242" s="242"/>
    </row>
    <row r="243" spans="9:9" ht="15.75" customHeight="1" x14ac:dyDescent="0.2">
      <c r="I243" s="242"/>
    </row>
    <row r="244" spans="9:9" ht="15.75" customHeight="1" x14ac:dyDescent="0.2">
      <c r="I244" s="242"/>
    </row>
    <row r="245" spans="9:9" ht="15.75" customHeight="1" x14ac:dyDescent="0.2">
      <c r="I245" s="242"/>
    </row>
    <row r="246" spans="9:9" ht="15.75" customHeight="1" x14ac:dyDescent="0.2">
      <c r="I246" s="242"/>
    </row>
    <row r="247" spans="9:9" ht="15.75" customHeight="1" x14ac:dyDescent="0.2">
      <c r="I247" s="242"/>
    </row>
    <row r="248" spans="9:9" ht="15.75" customHeight="1" x14ac:dyDescent="0.2">
      <c r="I248" s="242"/>
    </row>
    <row r="249" spans="9:9" ht="15.75" customHeight="1" x14ac:dyDescent="0.2">
      <c r="I249" s="242"/>
    </row>
    <row r="250" spans="9:9" ht="15.75" customHeight="1" x14ac:dyDescent="0.2">
      <c r="I250" s="242"/>
    </row>
    <row r="251" spans="9:9" ht="15.75" customHeight="1" x14ac:dyDescent="0.2">
      <c r="I251" s="242"/>
    </row>
    <row r="252" spans="9:9" ht="15.75" customHeight="1" x14ac:dyDescent="0.2">
      <c r="I252" s="242"/>
    </row>
    <row r="253" spans="9:9" ht="15.75" customHeight="1" x14ac:dyDescent="0.2">
      <c r="I253" s="242"/>
    </row>
    <row r="254" spans="9:9" ht="15.75" customHeight="1" x14ac:dyDescent="0.2">
      <c r="I254" s="242"/>
    </row>
    <row r="255" spans="9:9" ht="15.75" customHeight="1" x14ac:dyDescent="0.2">
      <c r="I255" s="242"/>
    </row>
    <row r="256" spans="9:9" ht="15.75" customHeight="1" x14ac:dyDescent="0.2">
      <c r="I256" s="242"/>
    </row>
    <row r="257" spans="9:9" ht="15.75" customHeight="1" x14ac:dyDescent="0.2">
      <c r="I257" s="242"/>
    </row>
    <row r="258" spans="9:9" ht="15.75" customHeight="1" x14ac:dyDescent="0.2">
      <c r="I258" s="242"/>
    </row>
    <row r="259" spans="9:9" ht="15.75" customHeight="1" x14ac:dyDescent="0.2">
      <c r="I259" s="242"/>
    </row>
    <row r="260" spans="9:9" ht="15.75" customHeight="1" x14ac:dyDescent="0.2">
      <c r="I260" s="242"/>
    </row>
    <row r="261" spans="9:9" ht="15.75" customHeight="1" x14ac:dyDescent="0.2">
      <c r="I261" s="242"/>
    </row>
    <row r="262" spans="9:9" ht="15.75" customHeight="1" x14ac:dyDescent="0.2">
      <c r="I262" s="242"/>
    </row>
    <row r="263" spans="9:9" ht="15.75" customHeight="1" x14ac:dyDescent="0.2">
      <c r="I263" s="242"/>
    </row>
    <row r="264" spans="9:9" ht="15.75" customHeight="1" x14ac:dyDescent="0.2">
      <c r="I264" s="242"/>
    </row>
    <row r="265" spans="9:9" ht="15.75" customHeight="1" x14ac:dyDescent="0.2">
      <c r="I265" s="242"/>
    </row>
    <row r="266" spans="9:9" ht="15.75" customHeight="1" x14ac:dyDescent="0.2">
      <c r="I266" s="242"/>
    </row>
    <row r="267" spans="9:9" ht="15.75" customHeight="1" x14ac:dyDescent="0.2">
      <c r="I267" s="242"/>
    </row>
    <row r="268" spans="9:9" ht="15.75" customHeight="1" x14ac:dyDescent="0.2">
      <c r="I268" s="242"/>
    </row>
    <row r="269" spans="9:9" ht="15.75" customHeight="1" x14ac:dyDescent="0.2">
      <c r="I269" s="242"/>
    </row>
    <row r="270" spans="9:9" ht="15.75" customHeight="1" x14ac:dyDescent="0.2">
      <c r="I270" s="242"/>
    </row>
    <row r="271" spans="9:9" ht="15.75" customHeight="1" x14ac:dyDescent="0.2">
      <c r="I271" s="242"/>
    </row>
    <row r="272" spans="9:9" ht="15.75" customHeight="1" x14ac:dyDescent="0.2">
      <c r="I272" s="242"/>
    </row>
    <row r="273" spans="9:9" ht="15.75" customHeight="1" x14ac:dyDescent="0.2">
      <c r="I273" s="242"/>
    </row>
    <row r="274" spans="9:9" ht="15.75" customHeight="1" x14ac:dyDescent="0.2">
      <c r="I274" s="242"/>
    </row>
    <row r="275" spans="9:9" ht="15.75" customHeight="1" x14ac:dyDescent="0.2">
      <c r="I275" s="242"/>
    </row>
    <row r="276" spans="9:9" ht="15.75" customHeight="1" x14ac:dyDescent="0.2">
      <c r="I276" s="242"/>
    </row>
    <row r="277" spans="9:9" ht="15.75" customHeight="1" x14ac:dyDescent="0.2">
      <c r="I277" s="242"/>
    </row>
    <row r="278" spans="9:9" ht="15.75" customHeight="1" x14ac:dyDescent="0.2">
      <c r="I278" s="242"/>
    </row>
    <row r="279" spans="9:9" ht="15.75" customHeight="1" x14ac:dyDescent="0.2">
      <c r="I279" s="242"/>
    </row>
    <row r="280" spans="9:9" ht="15.75" customHeight="1" x14ac:dyDescent="0.2">
      <c r="I280" s="242"/>
    </row>
    <row r="281" spans="9:9" ht="15.75" customHeight="1" x14ac:dyDescent="0.2">
      <c r="I281" s="242"/>
    </row>
    <row r="282" spans="9:9" ht="15.75" customHeight="1" x14ac:dyDescent="0.2">
      <c r="I282" s="242"/>
    </row>
    <row r="283" spans="9:9" ht="15.75" customHeight="1" x14ac:dyDescent="0.2">
      <c r="I283" s="242"/>
    </row>
    <row r="284" spans="9:9" ht="15.75" customHeight="1" x14ac:dyDescent="0.2">
      <c r="I284" s="242"/>
    </row>
    <row r="285" spans="9:9" ht="15.75" customHeight="1" x14ac:dyDescent="0.2">
      <c r="I285" s="242"/>
    </row>
    <row r="286" spans="9:9" ht="15.75" customHeight="1" x14ac:dyDescent="0.2">
      <c r="I286" s="242"/>
    </row>
    <row r="287" spans="9:9" ht="15.75" customHeight="1" x14ac:dyDescent="0.2">
      <c r="I287" s="242"/>
    </row>
    <row r="288" spans="9:9" ht="15.75" customHeight="1" x14ac:dyDescent="0.2">
      <c r="I288" s="242"/>
    </row>
    <row r="289" spans="9:9" ht="15.75" customHeight="1" x14ac:dyDescent="0.2">
      <c r="I289" s="242"/>
    </row>
    <row r="290" spans="9:9" ht="15.75" customHeight="1" x14ac:dyDescent="0.2">
      <c r="I290" s="242"/>
    </row>
    <row r="291" spans="9:9" ht="15.75" customHeight="1" x14ac:dyDescent="0.2">
      <c r="I291" s="242"/>
    </row>
    <row r="292" spans="9:9" ht="15.75" customHeight="1" x14ac:dyDescent="0.2">
      <c r="I292" s="242"/>
    </row>
    <row r="293" spans="9:9" ht="15.75" customHeight="1" x14ac:dyDescent="0.2">
      <c r="I293" s="242"/>
    </row>
    <row r="294" spans="9:9" ht="15.75" customHeight="1" x14ac:dyDescent="0.2">
      <c r="I294" s="242"/>
    </row>
    <row r="295" spans="9:9" ht="15.75" customHeight="1" x14ac:dyDescent="0.2">
      <c r="I295" s="242"/>
    </row>
    <row r="296" spans="9:9" ht="15.75" customHeight="1" x14ac:dyDescent="0.2">
      <c r="I296" s="242"/>
    </row>
    <row r="297" spans="9:9" ht="15.75" customHeight="1" x14ac:dyDescent="0.2">
      <c r="I297" s="242"/>
    </row>
    <row r="298" spans="9:9" ht="15.75" customHeight="1" x14ac:dyDescent="0.2">
      <c r="I298" s="242"/>
    </row>
    <row r="299" spans="9:9" ht="15.75" customHeight="1" x14ac:dyDescent="0.2">
      <c r="I299" s="242"/>
    </row>
    <row r="300" spans="9:9" ht="15.75" customHeight="1" x14ac:dyDescent="0.2">
      <c r="I300" s="242"/>
    </row>
    <row r="301" spans="9:9" ht="15.75" customHeight="1" x14ac:dyDescent="0.2">
      <c r="I301" s="242"/>
    </row>
    <row r="302" spans="9:9" ht="15.75" customHeight="1" x14ac:dyDescent="0.2">
      <c r="I302" s="242"/>
    </row>
    <row r="303" spans="9:9" ht="15.75" customHeight="1" x14ac:dyDescent="0.2">
      <c r="I303" s="242"/>
    </row>
    <row r="304" spans="9:9" ht="15.75" customHeight="1" x14ac:dyDescent="0.2">
      <c r="I304" s="242"/>
    </row>
    <row r="305" spans="9:9" ht="15.75" customHeight="1" x14ac:dyDescent="0.2">
      <c r="I305" s="242"/>
    </row>
    <row r="306" spans="9:9" ht="15.75" customHeight="1" x14ac:dyDescent="0.2">
      <c r="I306" s="242"/>
    </row>
    <row r="307" spans="9:9" ht="15.75" customHeight="1" x14ac:dyDescent="0.2">
      <c r="I307" s="242"/>
    </row>
    <row r="308" spans="9:9" ht="15.75" customHeight="1" x14ac:dyDescent="0.2">
      <c r="I308" s="242"/>
    </row>
    <row r="309" spans="9:9" ht="15.75" customHeight="1" x14ac:dyDescent="0.2">
      <c r="I309" s="242"/>
    </row>
    <row r="310" spans="9:9" ht="15.75" customHeight="1" x14ac:dyDescent="0.2">
      <c r="I310" s="242"/>
    </row>
    <row r="311" spans="9:9" ht="15.75" customHeight="1" x14ac:dyDescent="0.2">
      <c r="I311" s="242"/>
    </row>
    <row r="312" spans="9:9" ht="15.75" customHeight="1" x14ac:dyDescent="0.2">
      <c r="I312" s="242"/>
    </row>
    <row r="313" spans="9:9" ht="15.75" customHeight="1" x14ac:dyDescent="0.2">
      <c r="I313" s="242"/>
    </row>
    <row r="314" spans="9:9" ht="15.75" customHeight="1" x14ac:dyDescent="0.2">
      <c r="I314" s="242"/>
    </row>
    <row r="315" spans="9:9" ht="15.75" customHeight="1" x14ac:dyDescent="0.2">
      <c r="I315" s="242"/>
    </row>
    <row r="316" spans="9:9" ht="15.75" customHeight="1" x14ac:dyDescent="0.2">
      <c r="I316" s="242"/>
    </row>
    <row r="317" spans="9:9" ht="15.75" customHeight="1" x14ac:dyDescent="0.2">
      <c r="I317" s="242"/>
    </row>
    <row r="318" spans="9:9" ht="15.75" customHeight="1" x14ac:dyDescent="0.2">
      <c r="I318" s="242"/>
    </row>
    <row r="319" spans="9:9" ht="15.75" customHeight="1" x14ac:dyDescent="0.2">
      <c r="I319" s="242"/>
    </row>
    <row r="320" spans="9:9" ht="15.75" customHeight="1" x14ac:dyDescent="0.2">
      <c r="I320" s="242"/>
    </row>
    <row r="321" spans="9:9" ht="15.75" customHeight="1" x14ac:dyDescent="0.2">
      <c r="I321" s="242"/>
    </row>
    <row r="322" spans="9:9" ht="15.75" customHeight="1" x14ac:dyDescent="0.2">
      <c r="I322" s="242"/>
    </row>
    <row r="323" spans="9:9" ht="15.75" customHeight="1" x14ac:dyDescent="0.2">
      <c r="I323" s="242"/>
    </row>
    <row r="324" spans="9:9" ht="15.75" customHeight="1" x14ac:dyDescent="0.2">
      <c r="I324" s="242"/>
    </row>
    <row r="325" spans="9:9" ht="15.75" customHeight="1" x14ac:dyDescent="0.2">
      <c r="I325" s="242"/>
    </row>
    <row r="326" spans="9:9" ht="15.75" customHeight="1" x14ac:dyDescent="0.2">
      <c r="I326" s="242"/>
    </row>
    <row r="327" spans="9:9" ht="15.75" customHeight="1" x14ac:dyDescent="0.2">
      <c r="I327" s="242"/>
    </row>
    <row r="328" spans="9:9" ht="15.75" customHeight="1" x14ac:dyDescent="0.2">
      <c r="I328" s="242"/>
    </row>
    <row r="329" spans="9:9" ht="15.75" customHeight="1" x14ac:dyDescent="0.2">
      <c r="I329" s="242"/>
    </row>
    <row r="330" spans="9:9" ht="15.75" customHeight="1" x14ac:dyDescent="0.2">
      <c r="I330" s="242"/>
    </row>
    <row r="331" spans="9:9" ht="15.75" customHeight="1" x14ac:dyDescent="0.2">
      <c r="I331" s="242"/>
    </row>
    <row r="332" spans="9:9" ht="15.75" customHeight="1" x14ac:dyDescent="0.2">
      <c r="I332" s="242"/>
    </row>
    <row r="333" spans="9:9" ht="15.75" customHeight="1" x14ac:dyDescent="0.2">
      <c r="I333" s="242"/>
    </row>
    <row r="334" spans="9:9" ht="15.75" customHeight="1" x14ac:dyDescent="0.2">
      <c r="I334" s="242"/>
    </row>
    <row r="335" spans="9:9" ht="15.75" customHeight="1" x14ac:dyDescent="0.2">
      <c r="I335" s="242"/>
    </row>
    <row r="336" spans="9:9" ht="15.75" customHeight="1" x14ac:dyDescent="0.2">
      <c r="I336" s="242"/>
    </row>
    <row r="337" spans="9:9" ht="15.75" customHeight="1" x14ac:dyDescent="0.2">
      <c r="I337" s="242"/>
    </row>
    <row r="338" spans="9:9" ht="15.75" customHeight="1" x14ac:dyDescent="0.2">
      <c r="I338" s="242"/>
    </row>
    <row r="339" spans="9:9" ht="15.75" customHeight="1" x14ac:dyDescent="0.2">
      <c r="I339" s="242"/>
    </row>
    <row r="340" spans="9:9" ht="15.75" customHeight="1" x14ac:dyDescent="0.2">
      <c r="I340" s="242"/>
    </row>
    <row r="341" spans="9:9" ht="15.75" customHeight="1" x14ac:dyDescent="0.2">
      <c r="I341" s="242"/>
    </row>
    <row r="342" spans="9:9" ht="15.75" customHeight="1" x14ac:dyDescent="0.2">
      <c r="I342" s="242"/>
    </row>
    <row r="343" spans="9:9" ht="15.75" customHeight="1" x14ac:dyDescent="0.2">
      <c r="I343" s="242"/>
    </row>
    <row r="344" spans="9:9" ht="15.75" customHeight="1" x14ac:dyDescent="0.2">
      <c r="I344" s="242"/>
    </row>
    <row r="345" spans="9:9" ht="15.75" customHeight="1" x14ac:dyDescent="0.2">
      <c r="I345" s="242"/>
    </row>
    <row r="346" spans="9:9" ht="15.75" customHeight="1" x14ac:dyDescent="0.2">
      <c r="I346" s="242"/>
    </row>
    <row r="347" spans="9:9" ht="15.75" customHeight="1" x14ac:dyDescent="0.2">
      <c r="I347" s="242"/>
    </row>
    <row r="348" spans="9:9" ht="15.75" customHeight="1" x14ac:dyDescent="0.2">
      <c r="I348" s="242"/>
    </row>
    <row r="349" spans="9:9" ht="15.75" customHeight="1" x14ac:dyDescent="0.2">
      <c r="I349" s="242"/>
    </row>
    <row r="350" spans="9:9" ht="15.75" customHeight="1" x14ac:dyDescent="0.2">
      <c r="I350" s="242"/>
    </row>
    <row r="351" spans="9:9" ht="15.75" customHeight="1" x14ac:dyDescent="0.2">
      <c r="I351" s="242"/>
    </row>
    <row r="352" spans="9:9" ht="15.75" customHeight="1" x14ac:dyDescent="0.2">
      <c r="I352" s="242"/>
    </row>
    <row r="353" spans="9:9" ht="15.75" customHeight="1" x14ac:dyDescent="0.2">
      <c r="I353" s="242"/>
    </row>
    <row r="354" spans="9:9" ht="15.75" customHeight="1" x14ac:dyDescent="0.2">
      <c r="I354" s="242"/>
    </row>
    <row r="355" spans="9:9" ht="15.75" customHeight="1" x14ac:dyDescent="0.2">
      <c r="I355" s="242"/>
    </row>
    <row r="356" spans="9:9" ht="15.75" customHeight="1" x14ac:dyDescent="0.2">
      <c r="I356" s="242"/>
    </row>
    <row r="357" spans="9:9" ht="15.75" customHeight="1" x14ac:dyDescent="0.2">
      <c r="I357" s="242"/>
    </row>
    <row r="358" spans="9:9" ht="15.75" customHeight="1" x14ac:dyDescent="0.2">
      <c r="I358" s="242"/>
    </row>
    <row r="359" spans="9:9" ht="15.75" customHeight="1" x14ac:dyDescent="0.2">
      <c r="I359" s="242"/>
    </row>
    <row r="360" spans="9:9" ht="15.75" customHeight="1" x14ac:dyDescent="0.2">
      <c r="I360" s="242"/>
    </row>
    <row r="361" spans="9:9" ht="15.75" customHeight="1" x14ac:dyDescent="0.2">
      <c r="I361" s="242"/>
    </row>
    <row r="362" spans="9:9" ht="15.75" customHeight="1" x14ac:dyDescent="0.2">
      <c r="I362" s="242"/>
    </row>
    <row r="363" spans="9:9" ht="15.75" customHeight="1" x14ac:dyDescent="0.2">
      <c r="I363" s="242"/>
    </row>
    <row r="364" spans="9:9" ht="15.75" customHeight="1" x14ac:dyDescent="0.2">
      <c r="I364" s="242"/>
    </row>
    <row r="365" spans="9:9" ht="15.75" customHeight="1" x14ac:dyDescent="0.2">
      <c r="I365" s="242"/>
    </row>
    <row r="366" spans="9:9" ht="15.75" customHeight="1" x14ac:dyDescent="0.2">
      <c r="I366" s="242"/>
    </row>
    <row r="367" spans="9:9" ht="15.75" customHeight="1" x14ac:dyDescent="0.2">
      <c r="I367" s="242"/>
    </row>
    <row r="368" spans="9:9" ht="15.75" customHeight="1" x14ac:dyDescent="0.2">
      <c r="I368" s="242"/>
    </row>
    <row r="369" spans="9:9" ht="15.75" customHeight="1" x14ac:dyDescent="0.2">
      <c r="I369" s="242"/>
    </row>
    <row r="370" spans="9:9" ht="15.75" customHeight="1" x14ac:dyDescent="0.2">
      <c r="I370" s="242"/>
    </row>
    <row r="371" spans="9:9" ht="15.75" customHeight="1" x14ac:dyDescent="0.2">
      <c r="I371" s="242"/>
    </row>
    <row r="372" spans="9:9" ht="15.75" customHeight="1" x14ac:dyDescent="0.2">
      <c r="I372" s="242"/>
    </row>
    <row r="373" spans="9:9" ht="15.75" customHeight="1" x14ac:dyDescent="0.2">
      <c r="I373" s="242"/>
    </row>
    <row r="374" spans="9:9" ht="15.75" customHeight="1" x14ac:dyDescent="0.2">
      <c r="I374" s="242"/>
    </row>
    <row r="375" spans="9:9" ht="15.75" customHeight="1" x14ac:dyDescent="0.2">
      <c r="I375" s="242"/>
    </row>
    <row r="376" spans="9:9" ht="15.75" customHeight="1" x14ac:dyDescent="0.2">
      <c r="I376" s="242"/>
    </row>
    <row r="377" spans="9:9" ht="15.75" customHeight="1" x14ac:dyDescent="0.2">
      <c r="I377" s="242"/>
    </row>
    <row r="378" spans="9:9" ht="15.75" customHeight="1" x14ac:dyDescent="0.2">
      <c r="I378" s="242"/>
    </row>
    <row r="379" spans="9:9" ht="15.75" customHeight="1" x14ac:dyDescent="0.2">
      <c r="I379" s="242"/>
    </row>
  </sheetData>
  <mergeCells count="230">
    <mergeCell ref="W40:Z40"/>
    <mergeCell ref="AA40:AD40"/>
    <mergeCell ref="AE40:AH40"/>
    <mergeCell ref="AI40:AL40"/>
    <mergeCell ref="AM40:AP40"/>
    <mergeCell ref="AQ40:AT40"/>
    <mergeCell ref="G41:J41"/>
    <mergeCell ref="K41:N41"/>
    <mergeCell ref="O41:R41"/>
    <mergeCell ref="S41:V41"/>
    <mergeCell ref="W41:Z41"/>
    <mergeCell ref="AA41:AD41"/>
    <mergeCell ref="AE41:AH41"/>
    <mergeCell ref="AI41:AL41"/>
    <mergeCell ref="AM41:AP41"/>
    <mergeCell ref="AQ41:AT41"/>
    <mergeCell ref="G35:J35"/>
    <mergeCell ref="K35:N35"/>
    <mergeCell ref="O35:R35"/>
    <mergeCell ref="S35:V35"/>
    <mergeCell ref="B40:E40"/>
    <mergeCell ref="B41:E41"/>
    <mergeCell ref="B42:E42"/>
    <mergeCell ref="B43:E43"/>
    <mergeCell ref="F40:F43"/>
    <mergeCell ref="G40:J40"/>
    <mergeCell ref="K40:N40"/>
    <mergeCell ref="O40:R40"/>
    <mergeCell ref="S40:V40"/>
    <mergeCell ref="G43:J43"/>
    <mergeCell ref="K43:N43"/>
    <mergeCell ref="O43:R43"/>
    <mergeCell ref="S43:V43"/>
    <mergeCell ref="G42:J42"/>
    <mergeCell ref="K42:N42"/>
    <mergeCell ref="O42:R42"/>
    <mergeCell ref="S42:V42"/>
    <mergeCell ref="G38:J38"/>
    <mergeCell ref="K38:N38"/>
    <mergeCell ref="O38:R38"/>
    <mergeCell ref="G34:J34"/>
    <mergeCell ref="K34:N34"/>
    <mergeCell ref="O34:R34"/>
    <mergeCell ref="S34:V34"/>
    <mergeCell ref="W34:Z34"/>
    <mergeCell ref="AA34:AD34"/>
    <mergeCell ref="AE34:AH34"/>
    <mergeCell ref="AI34:AL34"/>
    <mergeCell ref="AM34:AP34"/>
    <mergeCell ref="S38:V38"/>
    <mergeCell ref="W38:Z38"/>
    <mergeCell ref="AA38:AD38"/>
    <mergeCell ref="AE38:AH38"/>
    <mergeCell ref="AI38:AL38"/>
    <mergeCell ref="AM38:AP38"/>
    <mergeCell ref="S26:V26"/>
    <mergeCell ref="W26:Z26"/>
    <mergeCell ref="AA26:AD26"/>
    <mergeCell ref="AE26:AH26"/>
    <mergeCell ref="AI26:AL26"/>
    <mergeCell ref="AM26:AP26"/>
    <mergeCell ref="AQ26:AT26"/>
    <mergeCell ref="G30:J30"/>
    <mergeCell ref="K30:N30"/>
    <mergeCell ref="O30:R30"/>
    <mergeCell ref="S30:V30"/>
    <mergeCell ref="W30:Z30"/>
    <mergeCell ref="AA30:AD30"/>
    <mergeCell ref="AE30:AH30"/>
    <mergeCell ref="AI30:AL30"/>
    <mergeCell ref="AM30:AP30"/>
    <mergeCell ref="AQ30:AT30"/>
    <mergeCell ref="G27:J27"/>
    <mergeCell ref="K27:N27"/>
    <mergeCell ref="O27:R27"/>
    <mergeCell ref="S27:V27"/>
    <mergeCell ref="W27:Z27"/>
    <mergeCell ref="AA27:AD27"/>
    <mergeCell ref="AE27:AH27"/>
    <mergeCell ref="AE18:AH18"/>
    <mergeCell ref="AI18:AL18"/>
    <mergeCell ref="AM18:AP18"/>
    <mergeCell ref="AQ18:AT18"/>
    <mergeCell ref="G14:J14"/>
    <mergeCell ref="K14:N14"/>
    <mergeCell ref="F36:F39"/>
    <mergeCell ref="F10:F11"/>
    <mergeCell ref="C10:E11"/>
    <mergeCell ref="G18:J18"/>
    <mergeCell ref="K18:N18"/>
    <mergeCell ref="O18:R18"/>
    <mergeCell ref="S18:V18"/>
    <mergeCell ref="W18:Z18"/>
    <mergeCell ref="AA18:AD18"/>
    <mergeCell ref="G22:J22"/>
    <mergeCell ref="K22:N22"/>
    <mergeCell ref="O22:R22"/>
    <mergeCell ref="S22:V22"/>
    <mergeCell ref="W22:Z22"/>
    <mergeCell ref="AA22:AD22"/>
    <mergeCell ref="G26:J26"/>
    <mergeCell ref="K26:N26"/>
    <mergeCell ref="O26:R26"/>
    <mergeCell ref="C12:D15"/>
    <mergeCell ref="B10:B11"/>
    <mergeCell ref="B12:B15"/>
    <mergeCell ref="B16:B19"/>
    <mergeCell ref="B20:B23"/>
    <mergeCell ref="C16:D19"/>
    <mergeCell ref="C20:D23"/>
    <mergeCell ref="F12:F15"/>
    <mergeCell ref="F16:F19"/>
    <mergeCell ref="F20:F23"/>
    <mergeCell ref="O14:R14"/>
    <mergeCell ref="S14:V14"/>
    <mergeCell ref="W14:Z14"/>
    <mergeCell ref="AA14:AD14"/>
    <mergeCell ref="AE14:AH14"/>
    <mergeCell ref="AI14:AL14"/>
    <mergeCell ref="AM14:AP14"/>
    <mergeCell ref="AQ15:AT15"/>
    <mergeCell ref="G15:J15"/>
    <mergeCell ref="K15:N15"/>
    <mergeCell ref="O15:R15"/>
    <mergeCell ref="S15:V15"/>
    <mergeCell ref="W15:Z15"/>
    <mergeCell ref="AA15:AD15"/>
    <mergeCell ref="AQ14:AT14"/>
    <mergeCell ref="AE15:AH15"/>
    <mergeCell ref="AI15:AL15"/>
    <mergeCell ref="AM15:AP15"/>
    <mergeCell ref="AE42:AH42"/>
    <mergeCell ref="AI42:AL42"/>
    <mergeCell ref="AM42:AP42"/>
    <mergeCell ref="AQ42:AT42"/>
    <mergeCell ref="W43:Z43"/>
    <mergeCell ref="AA43:AD43"/>
    <mergeCell ref="AE43:AH43"/>
    <mergeCell ref="AI43:AL43"/>
    <mergeCell ref="AM43:AP43"/>
    <mergeCell ref="AQ43:AT43"/>
    <mergeCell ref="W42:Z42"/>
    <mergeCell ref="AA42:AD42"/>
    <mergeCell ref="AQ35:AT35"/>
    <mergeCell ref="AQ39:AT39"/>
    <mergeCell ref="W35:Z35"/>
    <mergeCell ref="AA35:AD35"/>
    <mergeCell ref="AE35:AH35"/>
    <mergeCell ref="AI35:AL35"/>
    <mergeCell ref="AM35:AP35"/>
    <mergeCell ref="AQ27:AT27"/>
    <mergeCell ref="AQ31:AT31"/>
    <mergeCell ref="AI27:AL27"/>
    <mergeCell ref="AM27:AP27"/>
    <mergeCell ref="AQ34:AT34"/>
    <mergeCell ref="AQ38:AT38"/>
    <mergeCell ref="G39:J39"/>
    <mergeCell ref="K39:N39"/>
    <mergeCell ref="O39:R39"/>
    <mergeCell ref="S39:V39"/>
    <mergeCell ref="W39:Z39"/>
    <mergeCell ref="AA39:AD39"/>
    <mergeCell ref="AE39:AH39"/>
    <mergeCell ref="AI39:AL39"/>
    <mergeCell ref="AM39:AP39"/>
    <mergeCell ref="AE19:AH19"/>
    <mergeCell ref="AI19:AL19"/>
    <mergeCell ref="AM19:AP19"/>
    <mergeCell ref="AQ19:AT19"/>
    <mergeCell ref="G23:J23"/>
    <mergeCell ref="K23:N23"/>
    <mergeCell ref="O23:R23"/>
    <mergeCell ref="S23:V23"/>
    <mergeCell ref="W23:Z23"/>
    <mergeCell ref="AA23:AD23"/>
    <mergeCell ref="G19:J19"/>
    <mergeCell ref="K19:N19"/>
    <mergeCell ref="O19:R19"/>
    <mergeCell ref="S19:V19"/>
    <mergeCell ref="W19:Z19"/>
    <mergeCell ref="AA19:AD19"/>
    <mergeCell ref="AE23:AH23"/>
    <mergeCell ref="AI23:AL23"/>
    <mergeCell ref="AM23:AP23"/>
    <mergeCell ref="AQ23:AT23"/>
    <mergeCell ref="AE22:AH22"/>
    <mergeCell ref="AI22:AL22"/>
    <mergeCell ref="AM22:AP22"/>
    <mergeCell ref="AQ22:AT22"/>
    <mergeCell ref="B24:B27"/>
    <mergeCell ref="B28:B31"/>
    <mergeCell ref="B32:B35"/>
    <mergeCell ref="B36:B39"/>
    <mergeCell ref="C24:D27"/>
    <mergeCell ref="C28:D31"/>
    <mergeCell ref="C32:D35"/>
    <mergeCell ref="C36:D39"/>
    <mergeCell ref="F24:F27"/>
    <mergeCell ref="F28:F31"/>
    <mergeCell ref="F32:F35"/>
    <mergeCell ref="G31:J31"/>
    <mergeCell ref="K31:N31"/>
    <mergeCell ref="O31:R31"/>
    <mergeCell ref="S31:V31"/>
    <mergeCell ref="W31:Z31"/>
    <mergeCell ref="AA31:AD31"/>
    <mergeCell ref="AE31:AH31"/>
    <mergeCell ref="AI31:AL31"/>
    <mergeCell ref="AM31:AP31"/>
    <mergeCell ref="B3:C7"/>
    <mergeCell ref="AQ3:AT7"/>
    <mergeCell ref="D3:AP3"/>
    <mergeCell ref="W10:Z10"/>
    <mergeCell ref="AA10:AD10"/>
    <mergeCell ref="AE10:AH10"/>
    <mergeCell ref="AI10:AL10"/>
    <mergeCell ref="AM10:AP10"/>
    <mergeCell ref="AQ10:AT10"/>
    <mergeCell ref="G10:J10"/>
    <mergeCell ref="K10:N10"/>
    <mergeCell ref="O10:R10"/>
    <mergeCell ref="S10:V10"/>
    <mergeCell ref="AI4:AP4"/>
    <mergeCell ref="AI5:AP5"/>
    <mergeCell ref="AI6:AP6"/>
    <mergeCell ref="AI7:AP7"/>
    <mergeCell ref="D4:AH4"/>
    <mergeCell ref="D5:AH5"/>
    <mergeCell ref="D6:AH6"/>
    <mergeCell ref="D7:AH7"/>
  </mergeCells>
  <phoneticPr fontId="55" type="noConversion"/>
  <pageMargins left="0.51181102362204722" right="0.51181102362204722" top="0.78740157480314965" bottom="0.78740157480314965" header="0" footer="0"/>
  <pageSetup paperSize="9" scale="65" fitToWidth="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67574-1C99-4A21-AD05-EE8055275389}">
  <dimension ref="A1:Q195"/>
  <sheetViews>
    <sheetView showGridLines="0" view="pageBreakPreview" topLeftCell="A163" zoomScaleNormal="100" zoomScaleSheetLayoutView="100" workbookViewId="0">
      <selection activeCell="L177" sqref="L177:M181"/>
    </sheetView>
  </sheetViews>
  <sheetFormatPr defaultRowHeight="15" x14ac:dyDescent="0.25"/>
  <cols>
    <col min="1" max="1" width="2.7109375" style="239" customWidth="1"/>
    <col min="2" max="2" width="15.7109375" style="239" customWidth="1"/>
    <col min="3" max="3" width="10.28515625" style="239" customWidth="1"/>
    <col min="4" max="7" width="11.7109375" style="239" customWidth="1"/>
    <col min="8" max="8" width="10.7109375" style="239" customWidth="1"/>
    <col min="9" max="9" width="14.28515625" style="239" customWidth="1"/>
    <col min="10" max="12" width="11.7109375" style="239" customWidth="1"/>
    <col min="13" max="13" width="12.7109375" style="239" customWidth="1"/>
    <col min="14" max="14" width="15.7109375" style="239" customWidth="1"/>
    <col min="15" max="15" width="2.7109375" style="239" customWidth="1"/>
    <col min="16" max="16384" width="9.140625" style="239"/>
  </cols>
  <sheetData>
    <row r="1" spans="1:15" ht="5.0999999999999996" customHeight="1" thickBot="1" x14ac:dyDescent="0.3">
      <c r="A1" s="182"/>
      <c r="B1" s="183"/>
      <c r="C1" s="184"/>
      <c r="D1" s="183"/>
      <c r="E1" s="183"/>
      <c r="F1" s="183"/>
      <c r="G1" s="183"/>
      <c r="H1" s="183"/>
      <c r="I1" s="185"/>
      <c r="J1" s="5"/>
      <c r="K1" s="5"/>
      <c r="L1" s="5"/>
      <c r="M1" s="5"/>
      <c r="N1" s="186"/>
      <c r="O1" s="187"/>
    </row>
    <row r="2" spans="1:15" ht="9.9499999999999993" customHeight="1" thickTop="1" x14ac:dyDescent="0.25">
      <c r="A2" s="182"/>
      <c r="B2" s="188"/>
      <c r="C2" s="189"/>
      <c r="D2" s="190"/>
      <c r="E2" s="190"/>
      <c r="F2" s="190"/>
      <c r="G2" s="190"/>
      <c r="H2" s="190"/>
      <c r="I2" s="191"/>
      <c r="J2" s="10"/>
      <c r="K2" s="10"/>
      <c r="L2" s="10"/>
      <c r="M2" s="10"/>
      <c r="N2" s="192"/>
      <c r="O2" s="187"/>
    </row>
    <row r="3" spans="1:15" ht="39.950000000000003" customHeight="1" x14ac:dyDescent="0.25">
      <c r="A3" s="182"/>
      <c r="B3" s="193"/>
      <c r="C3" s="667" t="s">
        <v>4</v>
      </c>
      <c r="D3" s="667"/>
      <c r="E3" s="667"/>
      <c r="F3" s="667"/>
      <c r="G3" s="667"/>
      <c r="H3" s="667"/>
      <c r="I3" s="667"/>
      <c r="J3" s="667"/>
      <c r="K3" s="753"/>
      <c r="L3" s="753"/>
      <c r="M3" s="754"/>
      <c r="N3" s="194"/>
      <c r="O3" s="187"/>
    </row>
    <row r="4" spans="1:15" ht="20.100000000000001" customHeight="1" x14ac:dyDescent="0.25">
      <c r="A4" s="182"/>
      <c r="B4" s="182"/>
      <c r="C4" s="238" t="s">
        <v>0</v>
      </c>
      <c r="D4" s="195"/>
      <c r="E4" s="195"/>
      <c r="F4" s="195"/>
      <c r="G4" s="195"/>
      <c r="H4" s="195"/>
      <c r="I4" s="195"/>
      <c r="J4" s="195"/>
      <c r="K4" s="645" t="s">
        <v>1</v>
      </c>
      <c r="L4" s="646"/>
      <c r="M4" s="647"/>
      <c r="N4" s="196"/>
      <c r="O4" s="187"/>
    </row>
    <row r="5" spans="1:15" ht="39.950000000000003" customHeight="1" x14ac:dyDescent="0.25">
      <c r="A5" s="182"/>
      <c r="B5" s="182"/>
      <c r="C5" s="755" t="s">
        <v>5</v>
      </c>
      <c r="D5" s="756"/>
      <c r="E5" s="756"/>
      <c r="F5" s="756"/>
      <c r="G5" s="756"/>
      <c r="H5" s="756"/>
      <c r="I5" s="756"/>
      <c r="J5" s="756"/>
      <c r="K5" s="651">
        <f>'ORÇAM. DESON'!M5</f>
        <v>44624</v>
      </c>
      <c r="L5" s="652"/>
      <c r="M5" s="653"/>
      <c r="N5" s="187"/>
      <c r="O5" s="187"/>
    </row>
    <row r="6" spans="1:15" ht="20.100000000000001" customHeight="1" x14ac:dyDescent="0.25">
      <c r="A6" s="182"/>
      <c r="B6" s="182"/>
      <c r="C6" s="238" t="s">
        <v>2</v>
      </c>
      <c r="D6" s="197"/>
      <c r="E6" s="197"/>
      <c r="F6" s="197"/>
      <c r="G6" s="197"/>
      <c r="H6" s="197"/>
      <c r="I6" s="197"/>
      <c r="J6" s="197"/>
      <c r="K6" s="645" t="s">
        <v>3</v>
      </c>
      <c r="L6" s="646"/>
      <c r="M6" s="647"/>
      <c r="N6" s="16"/>
      <c r="O6" s="187"/>
    </row>
    <row r="7" spans="1:15" ht="39.950000000000003" customHeight="1" thickBot="1" x14ac:dyDescent="0.3">
      <c r="A7" s="182"/>
      <c r="B7" s="182"/>
      <c r="C7" s="757" t="s">
        <v>17870</v>
      </c>
      <c r="D7" s="758"/>
      <c r="E7" s="758"/>
      <c r="F7" s="758"/>
      <c r="G7" s="758"/>
      <c r="H7" s="758"/>
      <c r="I7" s="758"/>
      <c r="J7" s="758"/>
      <c r="K7" s="599" t="str">
        <f>'ORÇAM. DESON'!M7</f>
        <v>R08-2012-ORÇ-001-PCA</v>
      </c>
      <c r="L7" s="600"/>
      <c r="M7" s="601"/>
      <c r="N7" s="198"/>
      <c r="O7" s="187"/>
    </row>
    <row r="8" spans="1:15" ht="16.5" thickTop="1" x14ac:dyDescent="0.25">
      <c r="A8" s="196"/>
      <c r="B8" s="584"/>
      <c r="C8" s="584"/>
      <c r="D8" s="584"/>
      <c r="E8" s="584"/>
      <c r="F8" s="584"/>
      <c r="G8" s="584"/>
      <c r="H8" s="584"/>
      <c r="I8" s="584"/>
      <c r="J8" s="584"/>
      <c r="K8" s="584"/>
      <c r="L8" s="584"/>
      <c r="M8" s="584"/>
      <c r="N8" s="584"/>
      <c r="O8" s="187"/>
    </row>
    <row r="9" spans="1:15" ht="15.75" x14ac:dyDescent="0.25">
      <c r="A9" s="196"/>
      <c r="B9" s="733" t="s">
        <v>17904</v>
      </c>
      <c r="C9" s="733"/>
      <c r="D9" s="733"/>
      <c r="E9" s="733"/>
      <c r="F9" s="733"/>
      <c r="G9" s="733"/>
      <c r="H9" s="733"/>
      <c r="I9" s="733"/>
      <c r="J9" s="733"/>
      <c r="K9" s="733"/>
      <c r="L9" s="733"/>
      <c r="M9" s="733"/>
      <c r="N9" s="733"/>
      <c r="O9" s="187"/>
    </row>
    <row r="10" spans="1:15" ht="15.75" x14ac:dyDescent="0.25">
      <c r="A10" s="196"/>
      <c r="B10" s="727" t="s">
        <v>20331</v>
      </c>
      <c r="C10" s="727"/>
      <c r="D10" s="727"/>
      <c r="E10" s="727"/>
      <c r="F10" s="727"/>
      <c r="G10" s="727"/>
      <c r="H10" s="330" t="s">
        <v>20332</v>
      </c>
      <c r="I10" s="331" t="s">
        <v>20333</v>
      </c>
      <c r="J10" s="728" t="s">
        <v>20334</v>
      </c>
      <c r="K10" s="728"/>
      <c r="L10" s="728" t="s">
        <v>20335</v>
      </c>
      <c r="M10" s="728"/>
      <c r="N10" s="331" t="s">
        <v>20336</v>
      </c>
      <c r="O10" s="187"/>
    </row>
    <row r="11" spans="1:15" ht="15.75" x14ac:dyDescent="0.25">
      <c r="A11" s="196"/>
      <c r="B11" s="332" t="s">
        <v>20337</v>
      </c>
      <c r="C11" s="730" t="s">
        <v>20338</v>
      </c>
      <c r="D11" s="730"/>
      <c r="E11" s="730"/>
      <c r="F11" s="730"/>
      <c r="G11" s="730"/>
      <c r="H11" s="333" t="s">
        <v>20339</v>
      </c>
      <c r="I11" s="332" t="s">
        <v>20340</v>
      </c>
      <c r="J11" s="742">
        <v>1.20482</v>
      </c>
      <c r="K11" s="742"/>
      <c r="L11" s="732">
        <v>11.88</v>
      </c>
      <c r="M11" s="732"/>
      <c r="N11" s="334">
        <f>+J11*L11</f>
        <v>14.313261600000001</v>
      </c>
      <c r="O11" s="187"/>
    </row>
    <row r="12" spans="1:15" ht="15.75" x14ac:dyDescent="0.25">
      <c r="A12" s="196"/>
      <c r="B12" s="288"/>
      <c r="C12" s="288"/>
      <c r="D12" s="288"/>
      <c r="E12" s="288"/>
      <c r="F12" s="288"/>
      <c r="G12" s="288"/>
      <c r="H12" s="288"/>
      <c r="I12" s="288"/>
      <c r="J12" s="726" t="s">
        <v>20341</v>
      </c>
      <c r="K12" s="726"/>
      <c r="L12" s="726"/>
      <c r="M12" s="726"/>
      <c r="N12" s="335">
        <f>+N11</f>
        <v>14.313261600000001</v>
      </c>
      <c r="O12" s="187"/>
    </row>
    <row r="13" spans="1:15" ht="15.75" customHeight="1" x14ac:dyDescent="0.25">
      <c r="A13" s="196"/>
      <c r="B13" s="745" t="s">
        <v>17876</v>
      </c>
      <c r="C13" s="746"/>
      <c r="D13" s="746"/>
      <c r="E13" s="746"/>
      <c r="F13" s="746"/>
      <c r="G13" s="747"/>
      <c r="H13" s="743" t="s">
        <v>8744</v>
      </c>
      <c r="I13" s="743" t="s">
        <v>17799</v>
      </c>
      <c r="J13" s="751" t="s">
        <v>17871</v>
      </c>
      <c r="K13" s="752"/>
      <c r="L13" s="751" t="s">
        <v>17874</v>
      </c>
      <c r="M13" s="752"/>
      <c r="N13" s="743" t="s">
        <v>17875</v>
      </c>
      <c r="O13" s="187"/>
    </row>
    <row r="14" spans="1:15" ht="15.75" customHeight="1" x14ac:dyDescent="0.25">
      <c r="A14" s="196"/>
      <c r="B14" s="748"/>
      <c r="C14" s="749"/>
      <c r="D14" s="749"/>
      <c r="E14" s="749"/>
      <c r="F14" s="749"/>
      <c r="G14" s="750"/>
      <c r="H14" s="744"/>
      <c r="I14" s="744"/>
      <c r="J14" s="331" t="s">
        <v>17872</v>
      </c>
      <c r="K14" s="331" t="s">
        <v>17873</v>
      </c>
      <c r="L14" s="331" t="s">
        <v>17872</v>
      </c>
      <c r="M14" s="331" t="s">
        <v>17873</v>
      </c>
      <c r="N14" s="744"/>
      <c r="O14" s="187"/>
    </row>
    <row r="15" spans="1:15" ht="15.75" x14ac:dyDescent="0.25">
      <c r="A15" s="196"/>
      <c r="B15" s="336" t="s">
        <v>20311</v>
      </c>
      <c r="C15" s="729" t="s">
        <v>20314</v>
      </c>
      <c r="D15" s="730"/>
      <c r="E15" s="730"/>
      <c r="F15" s="730"/>
      <c r="G15" s="730"/>
      <c r="H15" s="337" t="s">
        <v>13745</v>
      </c>
      <c r="I15" s="332">
        <v>0.40161000000000002</v>
      </c>
      <c r="J15" s="338">
        <v>1</v>
      </c>
      <c r="K15" s="338">
        <v>0</v>
      </c>
      <c r="L15" s="339">
        <v>406.27780000000001</v>
      </c>
      <c r="M15" s="339">
        <v>204.62979999999999</v>
      </c>
      <c r="N15" s="334">
        <f>+I15*(J15*L15+K15*M15)</f>
        <v>163.16522725800002</v>
      </c>
      <c r="O15" s="187"/>
    </row>
    <row r="16" spans="1:15" ht="15.75" x14ac:dyDescent="0.25">
      <c r="A16" s="196"/>
      <c r="B16" s="288"/>
      <c r="C16" s="288"/>
      <c r="D16" s="288"/>
      <c r="E16" s="288"/>
      <c r="F16" s="288"/>
      <c r="G16" s="288"/>
      <c r="H16" s="288"/>
      <c r="I16" s="288"/>
      <c r="J16" s="738" t="s">
        <v>17877</v>
      </c>
      <c r="K16" s="739"/>
      <c r="L16" s="739"/>
      <c r="M16" s="739"/>
      <c r="N16" s="340">
        <f>+SUM(N15:N15)</f>
        <v>163.16522725800002</v>
      </c>
      <c r="O16" s="187"/>
    </row>
    <row r="17" spans="1:16" ht="15.75" x14ac:dyDescent="0.25">
      <c r="A17" s="196"/>
      <c r="B17" s="740" t="s">
        <v>17878</v>
      </c>
      <c r="C17" s="727"/>
      <c r="D17" s="727"/>
      <c r="E17" s="727"/>
      <c r="F17" s="727"/>
      <c r="G17" s="727"/>
      <c r="H17" s="330" t="s">
        <v>20332</v>
      </c>
      <c r="I17" s="331" t="s">
        <v>20333</v>
      </c>
      <c r="J17" s="741" t="s">
        <v>12853</v>
      </c>
      <c r="K17" s="728"/>
      <c r="L17" s="728" t="s">
        <v>20335</v>
      </c>
      <c r="M17" s="728"/>
      <c r="N17" s="331" t="s">
        <v>20336</v>
      </c>
      <c r="O17" s="187"/>
    </row>
    <row r="18" spans="1:16" ht="15.75" x14ac:dyDescent="0.25">
      <c r="A18" s="196"/>
      <c r="B18" s="336" t="s">
        <v>17879</v>
      </c>
      <c r="C18" s="729" t="s">
        <v>17880</v>
      </c>
      <c r="D18" s="730"/>
      <c r="E18" s="730"/>
      <c r="F18" s="730"/>
      <c r="G18" s="730"/>
      <c r="H18" s="337" t="s">
        <v>13745</v>
      </c>
      <c r="I18" s="336" t="s">
        <v>17881</v>
      </c>
      <c r="J18" s="742">
        <v>1.9139999999999999</v>
      </c>
      <c r="K18" s="742"/>
      <c r="L18" s="732">
        <v>17.916799999999999</v>
      </c>
      <c r="M18" s="732"/>
      <c r="N18" s="334">
        <f t="shared" ref="N18:N19" si="0">+J18*L18</f>
        <v>34.292755199999995</v>
      </c>
      <c r="O18" s="187"/>
    </row>
    <row r="19" spans="1:16" ht="15.75" x14ac:dyDescent="0.25">
      <c r="A19" s="196"/>
      <c r="B19" s="336" t="s">
        <v>17882</v>
      </c>
      <c r="C19" s="729" t="s">
        <v>17883</v>
      </c>
      <c r="D19" s="730"/>
      <c r="E19" s="730"/>
      <c r="F19" s="730"/>
      <c r="G19" s="730"/>
      <c r="H19" s="337" t="s">
        <v>13745</v>
      </c>
      <c r="I19" s="336" t="s">
        <v>17884</v>
      </c>
      <c r="J19" s="742">
        <v>1.9140000000000001E-2</v>
      </c>
      <c r="K19" s="742"/>
      <c r="L19" s="732">
        <v>291.11649999999997</v>
      </c>
      <c r="M19" s="732"/>
      <c r="N19" s="334">
        <f t="shared" si="0"/>
        <v>5.5719698099999997</v>
      </c>
      <c r="O19" s="187"/>
    </row>
    <row r="20" spans="1:16" ht="15.75" x14ac:dyDescent="0.25">
      <c r="A20" s="196"/>
      <c r="B20" s="288"/>
      <c r="C20" s="288"/>
      <c r="D20" s="288"/>
      <c r="E20" s="288"/>
      <c r="F20" s="288"/>
      <c r="G20" s="288"/>
      <c r="H20" s="288"/>
      <c r="I20" s="288"/>
      <c r="J20" s="738" t="s">
        <v>17894</v>
      </c>
      <c r="K20" s="739"/>
      <c r="L20" s="739"/>
      <c r="M20" s="739"/>
      <c r="N20" s="340">
        <f>+SUM(N18:N19)</f>
        <v>39.864725009999994</v>
      </c>
      <c r="O20" s="187"/>
    </row>
    <row r="21" spans="1:16" ht="15.75" x14ac:dyDescent="0.25">
      <c r="A21" s="196"/>
      <c r="B21" s="740" t="s">
        <v>17885</v>
      </c>
      <c r="C21" s="727"/>
      <c r="D21" s="727"/>
      <c r="E21" s="727"/>
      <c r="F21" s="727"/>
      <c r="G21" s="727"/>
      <c r="H21" s="330" t="s">
        <v>20332</v>
      </c>
      <c r="I21" s="331" t="s">
        <v>20333</v>
      </c>
      <c r="J21" s="741" t="s">
        <v>12853</v>
      </c>
      <c r="K21" s="728"/>
      <c r="L21" s="728" t="s">
        <v>20335</v>
      </c>
      <c r="M21" s="728"/>
      <c r="N21" s="331" t="s">
        <v>20336</v>
      </c>
      <c r="O21" s="187"/>
    </row>
    <row r="22" spans="1:16" s="276" customFormat="1" ht="15" customHeight="1" x14ac:dyDescent="0.25">
      <c r="A22" s="196"/>
      <c r="B22" s="303">
        <v>2003867</v>
      </c>
      <c r="C22" s="734" t="s">
        <v>20313</v>
      </c>
      <c r="D22" s="735"/>
      <c r="E22" s="735"/>
      <c r="F22" s="735"/>
      <c r="G22" s="735"/>
      <c r="H22" s="341" t="s">
        <v>13745</v>
      </c>
      <c r="I22" s="342" t="s">
        <v>17884</v>
      </c>
      <c r="J22" s="736">
        <v>2.4409000000000001</v>
      </c>
      <c r="K22" s="736"/>
      <c r="L22" s="737">
        <v>17.739999999999998</v>
      </c>
      <c r="M22" s="737"/>
      <c r="N22" s="343">
        <f t="shared" ref="N22" si="1">+J22*L22</f>
        <v>43.301565999999994</v>
      </c>
      <c r="O22" s="187"/>
    </row>
    <row r="23" spans="1:16" ht="30" customHeight="1" x14ac:dyDescent="0.25">
      <c r="A23" s="196"/>
      <c r="B23" s="303">
        <v>1109669</v>
      </c>
      <c r="C23" s="734" t="s">
        <v>17889</v>
      </c>
      <c r="D23" s="735"/>
      <c r="E23" s="735"/>
      <c r="F23" s="735"/>
      <c r="G23" s="735"/>
      <c r="H23" s="341" t="s">
        <v>13745</v>
      </c>
      <c r="I23" s="342" t="s">
        <v>17884</v>
      </c>
      <c r="J23" s="736">
        <f>0.25</f>
        <v>0.25</v>
      </c>
      <c r="K23" s="736"/>
      <c r="L23" s="737">
        <v>379.03</v>
      </c>
      <c r="M23" s="737"/>
      <c r="N23" s="343">
        <f t="shared" ref="N23:N28" si="2">+J23*L23</f>
        <v>94.757499999999993</v>
      </c>
      <c r="O23" s="187"/>
    </row>
    <row r="24" spans="1:16" ht="30" customHeight="1" x14ac:dyDescent="0.25">
      <c r="A24" s="196"/>
      <c r="B24" s="344" t="s">
        <v>17893</v>
      </c>
      <c r="C24" s="734" t="s">
        <v>17886</v>
      </c>
      <c r="D24" s="735"/>
      <c r="E24" s="735"/>
      <c r="F24" s="735"/>
      <c r="G24" s="735"/>
      <c r="H24" s="341" t="s">
        <v>13745</v>
      </c>
      <c r="I24" s="342" t="s">
        <v>17887</v>
      </c>
      <c r="J24" s="736">
        <v>246.05799999999999</v>
      </c>
      <c r="K24" s="736"/>
      <c r="L24" s="737">
        <v>12.7</v>
      </c>
      <c r="M24" s="737"/>
      <c r="N24" s="343">
        <f t="shared" si="2"/>
        <v>3124.9365999999995</v>
      </c>
      <c r="O24" s="187"/>
      <c r="P24" s="289"/>
    </row>
    <row r="25" spans="1:16" ht="30" customHeight="1" x14ac:dyDescent="0.25">
      <c r="A25" s="196"/>
      <c r="B25" s="303">
        <v>1107892</v>
      </c>
      <c r="C25" s="734" t="s">
        <v>17888</v>
      </c>
      <c r="D25" s="735"/>
      <c r="E25" s="735"/>
      <c r="F25" s="735"/>
      <c r="G25" s="735"/>
      <c r="H25" s="341" t="s">
        <v>13745</v>
      </c>
      <c r="I25" s="342" t="s">
        <v>17884</v>
      </c>
      <c r="J25" s="736">
        <v>3.92</v>
      </c>
      <c r="K25" s="736"/>
      <c r="L25" s="737">
        <v>327.9</v>
      </c>
      <c r="M25" s="737"/>
      <c r="N25" s="343">
        <f t="shared" si="2"/>
        <v>1285.3679999999999</v>
      </c>
      <c r="O25" s="187"/>
      <c r="P25" s="289"/>
    </row>
    <row r="26" spans="1:16" ht="30" customHeight="1" x14ac:dyDescent="0.25">
      <c r="A26" s="196"/>
      <c r="B26" s="303">
        <v>1106057</v>
      </c>
      <c r="C26" s="734" t="s">
        <v>17890</v>
      </c>
      <c r="D26" s="735"/>
      <c r="E26" s="735"/>
      <c r="F26" s="735"/>
      <c r="G26" s="735"/>
      <c r="H26" s="341" t="s">
        <v>13745</v>
      </c>
      <c r="I26" s="342" t="s">
        <v>17884</v>
      </c>
      <c r="J26" s="736">
        <f>0.59</f>
        <v>0.59</v>
      </c>
      <c r="K26" s="736"/>
      <c r="L26" s="737">
        <v>315.14</v>
      </c>
      <c r="M26" s="737"/>
      <c r="N26" s="343">
        <f t="shared" si="2"/>
        <v>185.93259999999998</v>
      </c>
      <c r="O26" s="187"/>
      <c r="P26" s="289"/>
    </row>
    <row r="27" spans="1:16" ht="45" customHeight="1" x14ac:dyDescent="0.25">
      <c r="A27" s="196"/>
      <c r="B27" s="303">
        <v>2105605</v>
      </c>
      <c r="C27" s="734" t="s">
        <v>17891</v>
      </c>
      <c r="D27" s="735"/>
      <c r="E27" s="735"/>
      <c r="F27" s="735"/>
      <c r="G27" s="735"/>
      <c r="H27" s="341" t="s">
        <v>13745</v>
      </c>
      <c r="I27" s="342" t="s">
        <v>17884</v>
      </c>
      <c r="J27" s="736">
        <v>12.5</v>
      </c>
      <c r="K27" s="736"/>
      <c r="L27" s="737">
        <v>52.12</v>
      </c>
      <c r="M27" s="737"/>
      <c r="N27" s="343">
        <f t="shared" si="2"/>
        <v>651.5</v>
      </c>
      <c r="O27" s="187"/>
      <c r="P27" s="289"/>
    </row>
    <row r="28" spans="1:16" ht="45" customHeight="1" x14ac:dyDescent="0.25">
      <c r="A28" s="196"/>
      <c r="B28" s="303">
        <v>3108072</v>
      </c>
      <c r="C28" s="734" t="s">
        <v>21816</v>
      </c>
      <c r="D28" s="735"/>
      <c r="E28" s="735"/>
      <c r="F28" s="735"/>
      <c r="G28" s="735"/>
      <c r="H28" s="341" t="s">
        <v>13745</v>
      </c>
      <c r="I28" s="342" t="s">
        <v>17881</v>
      </c>
      <c r="J28" s="736">
        <v>20.2</v>
      </c>
      <c r="K28" s="736"/>
      <c r="L28" s="737">
        <v>15.58</v>
      </c>
      <c r="M28" s="737"/>
      <c r="N28" s="343">
        <f t="shared" si="2"/>
        <v>314.71600000000001</v>
      </c>
      <c r="O28" s="187"/>
      <c r="P28" s="289"/>
    </row>
    <row r="29" spans="1:16" ht="15.75" x14ac:dyDescent="0.25">
      <c r="A29" s="196"/>
      <c r="B29" s="288"/>
      <c r="C29" s="288"/>
      <c r="D29" s="288"/>
      <c r="E29" s="288"/>
      <c r="F29" s="288"/>
      <c r="G29" s="288"/>
      <c r="H29" s="288"/>
      <c r="I29" s="288"/>
      <c r="J29" s="738" t="s">
        <v>17895</v>
      </c>
      <c r="K29" s="739"/>
      <c r="L29" s="739"/>
      <c r="M29" s="739"/>
      <c r="N29" s="340">
        <f>+SUM(N22:N28)</f>
        <v>5700.5122659999997</v>
      </c>
      <c r="O29" s="187"/>
    </row>
    <row r="30" spans="1:16" ht="15.75" x14ac:dyDescent="0.25">
      <c r="A30" s="196"/>
      <c r="B30" s="740" t="s">
        <v>17896</v>
      </c>
      <c r="C30" s="727"/>
      <c r="D30" s="727"/>
      <c r="E30" s="727"/>
      <c r="F30" s="727"/>
      <c r="G30" s="727"/>
      <c r="H30" s="330" t="s">
        <v>20332</v>
      </c>
      <c r="I30" s="331" t="s">
        <v>20333</v>
      </c>
      <c r="J30" s="741" t="s">
        <v>12853</v>
      </c>
      <c r="K30" s="728"/>
      <c r="L30" s="728" t="s">
        <v>20335</v>
      </c>
      <c r="M30" s="728"/>
      <c r="N30" s="331" t="s">
        <v>20336</v>
      </c>
      <c r="O30" s="187"/>
    </row>
    <row r="31" spans="1:16" ht="45" customHeight="1" x14ac:dyDescent="0.25">
      <c r="A31" s="196"/>
      <c r="B31" s="342">
        <v>5914655</v>
      </c>
      <c r="C31" s="734" t="s">
        <v>17898</v>
      </c>
      <c r="D31" s="735"/>
      <c r="E31" s="735"/>
      <c r="F31" s="735"/>
      <c r="G31" s="735"/>
      <c r="H31" s="341" t="s">
        <v>13745</v>
      </c>
      <c r="I31" s="342" t="s">
        <v>5500</v>
      </c>
      <c r="J31" s="736">
        <v>1.9140000000000001E-2</v>
      </c>
      <c r="K31" s="736"/>
      <c r="L31" s="737">
        <v>26.7</v>
      </c>
      <c r="M31" s="737"/>
      <c r="N31" s="343">
        <f t="shared" ref="N31:N32" si="3">+J31*L31</f>
        <v>0.51103799999999999</v>
      </c>
      <c r="O31" s="187"/>
    </row>
    <row r="32" spans="1:16" ht="45" customHeight="1" x14ac:dyDescent="0.25">
      <c r="A32" s="196"/>
      <c r="B32" s="342">
        <v>5915474</v>
      </c>
      <c r="C32" s="734" t="s">
        <v>17899</v>
      </c>
      <c r="D32" s="735"/>
      <c r="E32" s="735"/>
      <c r="F32" s="735"/>
      <c r="G32" s="735"/>
      <c r="H32" s="341" t="s">
        <v>13745</v>
      </c>
      <c r="I32" s="342" t="s">
        <v>5500</v>
      </c>
      <c r="J32" s="736">
        <v>1.9000000000000001E-4</v>
      </c>
      <c r="K32" s="736"/>
      <c r="L32" s="737">
        <v>23.98</v>
      </c>
      <c r="M32" s="737"/>
      <c r="N32" s="343">
        <f t="shared" si="3"/>
        <v>4.5562000000000007E-3</v>
      </c>
      <c r="O32" s="187"/>
    </row>
    <row r="33" spans="1:17" ht="15.75" customHeight="1" x14ac:dyDescent="0.25">
      <c r="A33" s="196"/>
      <c r="B33" s="288"/>
      <c r="C33" s="288"/>
      <c r="D33" s="288"/>
      <c r="E33" s="288"/>
      <c r="F33" s="288"/>
      <c r="G33" s="288"/>
      <c r="H33" s="288"/>
      <c r="I33" s="288"/>
      <c r="J33" s="738" t="s">
        <v>17949</v>
      </c>
      <c r="K33" s="739"/>
      <c r="L33" s="739"/>
      <c r="M33" s="739"/>
      <c r="N33" s="340">
        <f>+SUM(N31:N32)</f>
        <v>0.5155942</v>
      </c>
      <c r="O33" s="187"/>
      <c r="Q33" s="239" t="s">
        <v>22</v>
      </c>
    </row>
    <row r="34" spans="1:17" ht="15.75" x14ac:dyDescent="0.25">
      <c r="A34" s="196"/>
      <c r="B34" s="740" t="s">
        <v>17897</v>
      </c>
      <c r="C34" s="727"/>
      <c r="D34" s="727"/>
      <c r="E34" s="727"/>
      <c r="F34" s="727"/>
      <c r="G34" s="727"/>
      <c r="H34" s="330" t="s">
        <v>20332</v>
      </c>
      <c r="I34" s="331" t="s">
        <v>20333</v>
      </c>
      <c r="J34" s="741" t="s">
        <v>12853</v>
      </c>
      <c r="K34" s="728"/>
      <c r="L34" s="728" t="s">
        <v>20335</v>
      </c>
      <c r="M34" s="728"/>
      <c r="N34" s="331" t="s">
        <v>20336</v>
      </c>
      <c r="O34" s="187"/>
      <c r="Q34" s="239" t="s">
        <v>22</v>
      </c>
    </row>
    <row r="35" spans="1:17" ht="30" customHeight="1" x14ac:dyDescent="0.25">
      <c r="A35" s="196"/>
      <c r="B35" s="342">
        <v>5914479</v>
      </c>
      <c r="C35" s="734" t="s">
        <v>17900</v>
      </c>
      <c r="D35" s="735"/>
      <c r="E35" s="735"/>
      <c r="F35" s="735"/>
      <c r="G35" s="735"/>
      <c r="H35" s="341" t="s">
        <v>13745</v>
      </c>
      <c r="I35" s="342" t="s">
        <v>17902</v>
      </c>
      <c r="J35" s="736">
        <v>1.9140000000000001E-2</v>
      </c>
      <c r="K35" s="736"/>
      <c r="L35" s="737">
        <v>0.56999999999999995</v>
      </c>
      <c r="M35" s="737"/>
      <c r="N35" s="343">
        <f t="shared" ref="N35:N36" si="4">+J35*L35</f>
        <v>1.0909799999999999E-2</v>
      </c>
      <c r="O35" s="187"/>
    </row>
    <row r="36" spans="1:17" ht="30" customHeight="1" x14ac:dyDescent="0.25">
      <c r="A36" s="196"/>
      <c r="B36" s="342">
        <v>5915324</v>
      </c>
      <c r="C36" s="734" t="s">
        <v>17901</v>
      </c>
      <c r="D36" s="735"/>
      <c r="E36" s="735"/>
      <c r="F36" s="735"/>
      <c r="G36" s="735"/>
      <c r="H36" s="341" t="s">
        <v>13745</v>
      </c>
      <c r="I36" s="342" t="s">
        <v>17902</v>
      </c>
      <c r="J36" s="736">
        <v>1.9000000000000001E-4</v>
      </c>
      <c r="K36" s="736"/>
      <c r="L36" s="737">
        <v>0.94</v>
      </c>
      <c r="M36" s="737"/>
      <c r="N36" s="343">
        <f t="shared" si="4"/>
        <v>1.786E-4</v>
      </c>
      <c r="O36" s="187"/>
    </row>
    <row r="37" spans="1:17" ht="15.75" customHeight="1" x14ac:dyDescent="0.25">
      <c r="A37" s="196"/>
      <c r="B37" s="202"/>
      <c r="C37" s="202"/>
      <c r="D37" s="202"/>
      <c r="E37" s="202"/>
      <c r="F37" s="202"/>
      <c r="G37" s="202"/>
      <c r="H37" s="202"/>
      <c r="I37" s="202"/>
      <c r="J37" s="738" t="s">
        <v>17950</v>
      </c>
      <c r="K37" s="739"/>
      <c r="L37" s="739"/>
      <c r="M37" s="739"/>
      <c r="N37" s="340">
        <f>+SUM(N35:N36)</f>
        <v>1.1088399999999998E-2</v>
      </c>
      <c r="O37" s="187"/>
    </row>
    <row r="38" spans="1:17" ht="15.75" x14ac:dyDescent="0.25">
      <c r="A38" s="196"/>
      <c r="B38" s="202"/>
      <c r="C38" s="202"/>
      <c r="D38" s="202"/>
      <c r="E38" s="202"/>
      <c r="F38" s="202"/>
      <c r="G38" s="202"/>
      <c r="H38" s="202"/>
      <c r="I38" s="291"/>
      <c r="J38" s="724" t="s">
        <v>20342</v>
      </c>
      <c r="K38" s="724"/>
      <c r="L38" s="724"/>
      <c r="M38" s="724"/>
      <c r="N38" s="345">
        <f>+N37+N33+N29+N20+N16+N12</f>
        <v>5918.3821624680004</v>
      </c>
      <c r="O38" s="187"/>
    </row>
    <row r="39" spans="1:17" ht="15.75" x14ac:dyDescent="0.25">
      <c r="A39" s="196"/>
      <c r="B39" s="202"/>
      <c r="C39" s="202"/>
      <c r="D39" s="202"/>
      <c r="E39" s="202"/>
      <c r="F39" s="202"/>
      <c r="G39" s="202"/>
      <c r="H39" s="202"/>
      <c r="I39" s="291"/>
      <c r="J39" s="725" t="s">
        <v>21881</v>
      </c>
      <c r="K39" s="724"/>
      <c r="L39" s="724"/>
      <c r="M39" s="724"/>
      <c r="N39" s="345">
        <f>+N38*'BDI '!$G$33</f>
        <v>1371.4496835605344</v>
      </c>
      <c r="O39" s="187"/>
    </row>
    <row r="40" spans="1:17" ht="15.75" x14ac:dyDescent="0.25">
      <c r="A40" s="196"/>
      <c r="B40" s="202"/>
      <c r="C40" s="202"/>
      <c r="D40" s="202"/>
      <c r="E40" s="202"/>
      <c r="F40" s="202"/>
      <c r="G40" s="202"/>
      <c r="H40" s="202"/>
      <c r="I40" s="291"/>
      <c r="J40" s="724" t="s">
        <v>20343</v>
      </c>
      <c r="K40" s="724"/>
      <c r="L40" s="724"/>
      <c r="M40" s="724"/>
      <c r="N40" s="345">
        <f>+N38+N39</f>
        <v>7289.8318460285345</v>
      </c>
      <c r="O40" s="187"/>
    </row>
    <row r="41" spans="1:17" ht="15.75" x14ac:dyDescent="0.25">
      <c r="A41" s="196"/>
      <c r="B41" s="288"/>
      <c r="C41" s="288"/>
      <c r="D41" s="288"/>
      <c r="E41" s="288"/>
      <c r="F41" s="288"/>
      <c r="G41" s="288"/>
      <c r="H41" s="288"/>
      <c r="I41" s="288"/>
      <c r="J41" s="346"/>
      <c r="K41" s="346"/>
      <c r="L41" s="346"/>
      <c r="M41" s="346"/>
      <c r="N41" s="347"/>
      <c r="O41" s="187"/>
    </row>
    <row r="42" spans="1:17" ht="15.75" x14ac:dyDescent="0.25">
      <c r="A42" s="196"/>
      <c r="B42" s="733" t="s">
        <v>17903</v>
      </c>
      <c r="C42" s="733"/>
      <c r="D42" s="733"/>
      <c r="E42" s="733"/>
      <c r="F42" s="733"/>
      <c r="G42" s="733"/>
      <c r="H42" s="733"/>
      <c r="I42" s="733"/>
      <c r="J42" s="733"/>
      <c r="K42" s="733"/>
      <c r="L42" s="733"/>
      <c r="M42" s="733"/>
      <c r="N42" s="733"/>
      <c r="O42" s="187"/>
    </row>
    <row r="43" spans="1:17" ht="15.75" x14ac:dyDescent="0.25">
      <c r="A43" s="196"/>
      <c r="B43" s="727" t="s">
        <v>20331</v>
      </c>
      <c r="C43" s="727"/>
      <c r="D43" s="727"/>
      <c r="E43" s="727"/>
      <c r="F43" s="727"/>
      <c r="G43" s="727"/>
      <c r="H43" s="330" t="s">
        <v>20332</v>
      </c>
      <c r="I43" s="331" t="s">
        <v>20333</v>
      </c>
      <c r="J43" s="728" t="s">
        <v>20334</v>
      </c>
      <c r="K43" s="728"/>
      <c r="L43" s="728" t="s">
        <v>20335</v>
      </c>
      <c r="M43" s="728"/>
      <c r="N43" s="331" t="s">
        <v>20336</v>
      </c>
      <c r="O43" s="187"/>
    </row>
    <row r="44" spans="1:17" ht="15.75" x14ac:dyDescent="0.25">
      <c r="A44" s="196"/>
      <c r="B44" s="332" t="s">
        <v>20337</v>
      </c>
      <c r="C44" s="730" t="s">
        <v>20338</v>
      </c>
      <c r="D44" s="730"/>
      <c r="E44" s="730"/>
      <c r="F44" s="730"/>
      <c r="G44" s="730"/>
      <c r="H44" s="333" t="s">
        <v>20339</v>
      </c>
      <c r="I44" s="332" t="s">
        <v>20340</v>
      </c>
      <c r="J44" s="742">
        <v>1.5075400000000001</v>
      </c>
      <c r="K44" s="742"/>
      <c r="L44" s="732">
        <f>+$L$11</f>
        <v>11.88</v>
      </c>
      <c r="M44" s="732"/>
      <c r="N44" s="334">
        <f>+J44*L44</f>
        <v>17.909575200000003</v>
      </c>
      <c r="O44" s="187"/>
    </row>
    <row r="45" spans="1:17" ht="15.75" x14ac:dyDescent="0.25">
      <c r="A45" s="196"/>
      <c r="B45" s="288"/>
      <c r="C45" s="288"/>
      <c r="D45" s="288"/>
      <c r="E45" s="288"/>
      <c r="F45" s="288"/>
      <c r="G45" s="288"/>
      <c r="H45" s="288"/>
      <c r="I45" s="288"/>
      <c r="J45" s="726" t="s">
        <v>20341</v>
      </c>
      <c r="K45" s="726"/>
      <c r="L45" s="726"/>
      <c r="M45" s="726"/>
      <c r="N45" s="335">
        <f>+N44</f>
        <v>17.909575200000003</v>
      </c>
      <c r="O45" s="187"/>
    </row>
    <row r="46" spans="1:17" ht="15.75" x14ac:dyDescent="0.25">
      <c r="A46" s="196"/>
      <c r="B46" s="745" t="s">
        <v>17876</v>
      </c>
      <c r="C46" s="746"/>
      <c r="D46" s="746"/>
      <c r="E46" s="746"/>
      <c r="F46" s="746"/>
      <c r="G46" s="747"/>
      <c r="H46" s="743" t="s">
        <v>8744</v>
      </c>
      <c r="I46" s="743" t="s">
        <v>17799</v>
      </c>
      <c r="J46" s="751" t="s">
        <v>17871</v>
      </c>
      <c r="K46" s="752"/>
      <c r="L46" s="751" t="s">
        <v>17874</v>
      </c>
      <c r="M46" s="752"/>
      <c r="N46" s="743" t="s">
        <v>17875</v>
      </c>
      <c r="O46" s="187"/>
    </row>
    <row r="47" spans="1:17" ht="15.75" x14ac:dyDescent="0.25">
      <c r="A47" s="196"/>
      <c r="B47" s="748"/>
      <c r="C47" s="749"/>
      <c r="D47" s="749"/>
      <c r="E47" s="749"/>
      <c r="F47" s="749"/>
      <c r="G47" s="750"/>
      <c r="H47" s="744"/>
      <c r="I47" s="744"/>
      <c r="J47" s="331" t="s">
        <v>17872</v>
      </c>
      <c r="K47" s="331" t="s">
        <v>17873</v>
      </c>
      <c r="L47" s="331" t="s">
        <v>17872</v>
      </c>
      <c r="M47" s="331" t="s">
        <v>17873</v>
      </c>
      <c r="N47" s="744"/>
      <c r="O47" s="187"/>
    </row>
    <row r="48" spans="1:17" ht="15.75" customHeight="1" x14ac:dyDescent="0.25">
      <c r="A48" s="196"/>
      <c r="B48" s="336" t="s">
        <v>20311</v>
      </c>
      <c r="C48" s="729" t="s">
        <v>20312</v>
      </c>
      <c r="D48" s="730"/>
      <c r="E48" s="730"/>
      <c r="F48" s="730"/>
      <c r="G48" s="730"/>
      <c r="H48" s="337" t="s">
        <v>13745</v>
      </c>
      <c r="I48" s="332">
        <v>0.50251000000000001</v>
      </c>
      <c r="J48" s="338">
        <v>1</v>
      </c>
      <c r="K48" s="338">
        <v>0</v>
      </c>
      <c r="L48" s="339">
        <f>L15</f>
        <v>406.27780000000001</v>
      </c>
      <c r="M48" s="339">
        <f>M15</f>
        <v>204.62979999999999</v>
      </c>
      <c r="N48" s="334">
        <f>+I48*(J48*L48+K48*M48)</f>
        <v>204.15865727800002</v>
      </c>
      <c r="O48" s="187"/>
    </row>
    <row r="49" spans="1:15" ht="15.75" x14ac:dyDescent="0.25">
      <c r="A49" s="196"/>
      <c r="B49" s="288"/>
      <c r="C49" s="288"/>
      <c r="D49" s="288"/>
      <c r="E49" s="288"/>
      <c r="F49" s="288"/>
      <c r="G49" s="288"/>
      <c r="H49" s="288"/>
      <c r="I49" s="288"/>
      <c r="J49" s="738" t="s">
        <v>17877</v>
      </c>
      <c r="K49" s="739"/>
      <c r="L49" s="739"/>
      <c r="M49" s="739"/>
      <c r="N49" s="340">
        <f>+SUM(N48:N48)</f>
        <v>204.15865727800002</v>
      </c>
      <c r="O49" s="187"/>
    </row>
    <row r="50" spans="1:15" ht="15.75" x14ac:dyDescent="0.25">
      <c r="A50" s="196"/>
      <c r="B50" s="740" t="s">
        <v>17878</v>
      </c>
      <c r="C50" s="727"/>
      <c r="D50" s="727"/>
      <c r="E50" s="727"/>
      <c r="F50" s="727"/>
      <c r="G50" s="727"/>
      <c r="H50" s="330" t="s">
        <v>20332</v>
      </c>
      <c r="I50" s="331" t="s">
        <v>20333</v>
      </c>
      <c r="J50" s="741" t="s">
        <v>12853</v>
      </c>
      <c r="K50" s="728"/>
      <c r="L50" s="728" t="s">
        <v>20335</v>
      </c>
      <c r="M50" s="728"/>
      <c r="N50" s="331" t="s">
        <v>20336</v>
      </c>
      <c r="O50" s="187"/>
    </row>
    <row r="51" spans="1:15" ht="15.75" x14ac:dyDescent="0.25">
      <c r="A51" s="196"/>
      <c r="B51" s="336" t="s">
        <v>17879</v>
      </c>
      <c r="C51" s="729" t="s">
        <v>17880</v>
      </c>
      <c r="D51" s="730"/>
      <c r="E51" s="730"/>
      <c r="F51" s="730"/>
      <c r="G51" s="730"/>
      <c r="H51" s="337" t="s">
        <v>13745</v>
      </c>
      <c r="I51" s="336" t="s">
        <v>17881</v>
      </c>
      <c r="J51" s="742">
        <v>2.6179999999999999</v>
      </c>
      <c r="K51" s="742"/>
      <c r="L51" s="732">
        <f>+L18</f>
        <v>17.916799999999999</v>
      </c>
      <c r="M51" s="732"/>
      <c r="N51" s="334">
        <f t="shared" ref="N51:N52" si="5">+J51*L51</f>
        <v>46.906182399999992</v>
      </c>
      <c r="O51" s="187"/>
    </row>
    <row r="52" spans="1:15" ht="15.75" x14ac:dyDescent="0.25">
      <c r="A52" s="196"/>
      <c r="B52" s="336" t="s">
        <v>17882</v>
      </c>
      <c r="C52" s="729" t="s">
        <v>17883</v>
      </c>
      <c r="D52" s="730"/>
      <c r="E52" s="730"/>
      <c r="F52" s="730"/>
      <c r="G52" s="730"/>
      <c r="H52" s="337" t="s">
        <v>13745</v>
      </c>
      <c r="I52" s="336" t="s">
        <v>17884</v>
      </c>
      <c r="J52" s="742">
        <v>2.6179999999999998E-2</v>
      </c>
      <c r="K52" s="742"/>
      <c r="L52" s="732">
        <f>+L19</f>
        <v>291.11649999999997</v>
      </c>
      <c r="M52" s="732"/>
      <c r="N52" s="334">
        <f t="shared" si="5"/>
        <v>7.6214299699999986</v>
      </c>
      <c r="O52" s="187"/>
    </row>
    <row r="53" spans="1:15" ht="15.75" x14ac:dyDescent="0.25">
      <c r="A53" s="196"/>
      <c r="B53" s="288"/>
      <c r="C53" s="288"/>
      <c r="D53" s="288"/>
      <c r="E53" s="288"/>
      <c r="F53" s="288"/>
      <c r="G53" s="288"/>
      <c r="H53" s="288"/>
      <c r="I53" s="288"/>
      <c r="J53" s="738" t="s">
        <v>17894</v>
      </c>
      <c r="K53" s="739"/>
      <c r="L53" s="739"/>
      <c r="M53" s="739"/>
      <c r="N53" s="340">
        <f>+SUM(N51:N52)</f>
        <v>54.527612369999993</v>
      </c>
      <c r="O53" s="187"/>
    </row>
    <row r="54" spans="1:15" ht="15.75" x14ac:dyDescent="0.25">
      <c r="A54" s="196"/>
      <c r="B54" s="740" t="s">
        <v>17885</v>
      </c>
      <c r="C54" s="727"/>
      <c r="D54" s="727"/>
      <c r="E54" s="727"/>
      <c r="F54" s="727"/>
      <c r="G54" s="727"/>
      <c r="H54" s="330" t="s">
        <v>20332</v>
      </c>
      <c r="I54" s="331" t="s">
        <v>20333</v>
      </c>
      <c r="J54" s="741" t="s">
        <v>12853</v>
      </c>
      <c r="K54" s="728"/>
      <c r="L54" s="728" t="s">
        <v>20335</v>
      </c>
      <c r="M54" s="728"/>
      <c r="N54" s="331" t="s">
        <v>20336</v>
      </c>
      <c r="O54" s="187"/>
    </row>
    <row r="55" spans="1:15" s="276" customFormat="1" ht="15.75" x14ac:dyDescent="0.25">
      <c r="A55" s="196"/>
      <c r="B55" s="303">
        <v>2003867</v>
      </c>
      <c r="C55" s="734" t="s">
        <v>20313</v>
      </c>
      <c r="D55" s="735"/>
      <c r="E55" s="735"/>
      <c r="F55" s="735"/>
      <c r="G55" s="735"/>
      <c r="H55" s="341" t="s">
        <v>13745</v>
      </c>
      <c r="I55" s="342" t="s">
        <v>17884</v>
      </c>
      <c r="J55" s="736">
        <v>2.5142500000000001</v>
      </c>
      <c r="K55" s="736"/>
      <c r="L55" s="737">
        <f>L22</f>
        <v>17.739999999999998</v>
      </c>
      <c r="M55" s="737"/>
      <c r="N55" s="343">
        <f t="shared" ref="N55" si="6">+J55*L55</f>
        <v>44.602795</v>
      </c>
      <c r="O55" s="187"/>
    </row>
    <row r="56" spans="1:15" ht="30" customHeight="1" x14ac:dyDescent="0.25">
      <c r="A56" s="196"/>
      <c r="B56" s="303">
        <v>1109669</v>
      </c>
      <c r="C56" s="734" t="s">
        <v>17889</v>
      </c>
      <c r="D56" s="735"/>
      <c r="E56" s="735"/>
      <c r="F56" s="735"/>
      <c r="G56" s="735"/>
      <c r="H56" s="341" t="s">
        <v>13745</v>
      </c>
      <c r="I56" s="342" t="s">
        <v>17884</v>
      </c>
      <c r="J56" s="736">
        <v>0.3</v>
      </c>
      <c r="K56" s="736"/>
      <c r="L56" s="737">
        <f t="shared" ref="L56:L61" si="7">L23</f>
        <v>379.03</v>
      </c>
      <c r="M56" s="737"/>
      <c r="N56" s="343">
        <f t="shared" ref="N56:N61" si="8">+J56*L56</f>
        <v>113.70899999999999</v>
      </c>
      <c r="O56" s="187"/>
    </row>
    <row r="57" spans="1:15" ht="30" customHeight="1" x14ac:dyDescent="0.25">
      <c r="A57" s="196"/>
      <c r="B57" s="344" t="s">
        <v>17893</v>
      </c>
      <c r="C57" s="734" t="s">
        <v>17886</v>
      </c>
      <c r="D57" s="735"/>
      <c r="E57" s="735"/>
      <c r="F57" s="735"/>
      <c r="G57" s="735"/>
      <c r="H57" s="341" t="s">
        <v>13745</v>
      </c>
      <c r="I57" s="342" t="s">
        <v>17887</v>
      </c>
      <c r="J57" s="736">
        <v>311.85399999999998</v>
      </c>
      <c r="K57" s="736"/>
      <c r="L57" s="737">
        <f t="shared" si="7"/>
        <v>12.7</v>
      </c>
      <c r="M57" s="737"/>
      <c r="N57" s="343">
        <f t="shared" si="8"/>
        <v>3960.5457999999994</v>
      </c>
      <c r="O57" s="187"/>
    </row>
    <row r="58" spans="1:15" ht="30" customHeight="1" x14ac:dyDescent="0.25">
      <c r="A58" s="196"/>
      <c r="B58" s="303">
        <v>1107892</v>
      </c>
      <c r="C58" s="734" t="s">
        <v>17888</v>
      </c>
      <c r="D58" s="735"/>
      <c r="E58" s="735"/>
      <c r="F58" s="735"/>
      <c r="G58" s="735"/>
      <c r="H58" s="341" t="s">
        <v>13745</v>
      </c>
      <c r="I58" s="342" t="s">
        <v>17884</v>
      </c>
      <c r="J58" s="736">
        <v>4.62</v>
      </c>
      <c r="K58" s="736"/>
      <c r="L58" s="737">
        <f t="shared" si="7"/>
        <v>327.9</v>
      </c>
      <c r="M58" s="737"/>
      <c r="N58" s="343">
        <f t="shared" si="8"/>
        <v>1514.8979999999999</v>
      </c>
      <c r="O58" s="187"/>
    </row>
    <row r="59" spans="1:15" ht="30" customHeight="1" x14ac:dyDescent="0.25">
      <c r="A59" s="196"/>
      <c r="B59" s="303">
        <v>1106057</v>
      </c>
      <c r="C59" s="734" t="s">
        <v>17890</v>
      </c>
      <c r="D59" s="735"/>
      <c r="E59" s="735"/>
      <c r="F59" s="735"/>
      <c r="G59" s="735"/>
      <c r="H59" s="341" t="s">
        <v>13745</v>
      </c>
      <c r="I59" s="342" t="s">
        <v>17884</v>
      </c>
      <c r="J59" s="736">
        <v>0.69</v>
      </c>
      <c r="K59" s="736"/>
      <c r="L59" s="737">
        <f t="shared" si="7"/>
        <v>315.14</v>
      </c>
      <c r="M59" s="737"/>
      <c r="N59" s="343">
        <f t="shared" si="8"/>
        <v>217.44659999999996</v>
      </c>
      <c r="O59" s="187"/>
    </row>
    <row r="60" spans="1:15" ht="45" customHeight="1" x14ac:dyDescent="0.25">
      <c r="A60" s="196"/>
      <c r="B60" s="303">
        <v>2105605</v>
      </c>
      <c r="C60" s="734" t="s">
        <v>17891</v>
      </c>
      <c r="D60" s="735"/>
      <c r="E60" s="735"/>
      <c r="F60" s="735"/>
      <c r="G60" s="735"/>
      <c r="H60" s="341" t="s">
        <v>13745</v>
      </c>
      <c r="I60" s="342" t="s">
        <v>17884</v>
      </c>
      <c r="J60" s="736">
        <v>18</v>
      </c>
      <c r="K60" s="736"/>
      <c r="L60" s="737">
        <f t="shared" si="7"/>
        <v>52.12</v>
      </c>
      <c r="M60" s="737"/>
      <c r="N60" s="343">
        <f t="shared" si="8"/>
        <v>938.16</v>
      </c>
      <c r="O60" s="187"/>
    </row>
    <row r="61" spans="1:15" ht="45" customHeight="1" x14ac:dyDescent="0.25">
      <c r="A61" s="196"/>
      <c r="B61" s="303">
        <v>3108072</v>
      </c>
      <c r="C61" s="734" t="s">
        <v>21816</v>
      </c>
      <c r="D61" s="735"/>
      <c r="E61" s="735"/>
      <c r="F61" s="735"/>
      <c r="G61" s="735"/>
      <c r="H61" s="341" t="s">
        <v>13745</v>
      </c>
      <c r="I61" s="342" t="s">
        <v>17881</v>
      </c>
      <c r="J61" s="736">
        <v>24.2</v>
      </c>
      <c r="K61" s="736"/>
      <c r="L61" s="737">
        <f t="shared" si="7"/>
        <v>15.58</v>
      </c>
      <c r="M61" s="737"/>
      <c r="N61" s="343">
        <f t="shared" si="8"/>
        <v>377.036</v>
      </c>
      <c r="O61" s="187"/>
    </row>
    <row r="62" spans="1:15" ht="15.75" x14ac:dyDescent="0.25">
      <c r="A62" s="196"/>
      <c r="B62" s="288"/>
      <c r="C62" s="288"/>
      <c r="D62" s="288"/>
      <c r="E62" s="288"/>
      <c r="F62" s="288"/>
      <c r="G62" s="288"/>
      <c r="H62" s="288"/>
      <c r="I62" s="288"/>
      <c r="J62" s="738" t="s">
        <v>17895</v>
      </c>
      <c r="K62" s="739"/>
      <c r="L62" s="739"/>
      <c r="M62" s="739"/>
      <c r="N62" s="340">
        <f>+SUM(N55:N61)</f>
        <v>7166.3981949999998</v>
      </c>
      <c r="O62" s="187"/>
    </row>
    <row r="63" spans="1:15" ht="15.75" x14ac:dyDescent="0.25">
      <c r="A63" s="196"/>
      <c r="B63" s="740" t="s">
        <v>17896</v>
      </c>
      <c r="C63" s="727"/>
      <c r="D63" s="727"/>
      <c r="E63" s="727"/>
      <c r="F63" s="727"/>
      <c r="G63" s="727"/>
      <c r="H63" s="330" t="s">
        <v>20332</v>
      </c>
      <c r="I63" s="331" t="s">
        <v>20333</v>
      </c>
      <c r="J63" s="741" t="s">
        <v>12853</v>
      </c>
      <c r="K63" s="728"/>
      <c r="L63" s="728" t="s">
        <v>20335</v>
      </c>
      <c r="M63" s="728"/>
      <c r="N63" s="331" t="s">
        <v>20336</v>
      </c>
      <c r="O63" s="187"/>
    </row>
    <row r="64" spans="1:15" ht="45" customHeight="1" x14ac:dyDescent="0.25">
      <c r="A64" s="196"/>
      <c r="B64" s="342">
        <v>5914655</v>
      </c>
      <c r="C64" s="734" t="s">
        <v>17898</v>
      </c>
      <c r="D64" s="735"/>
      <c r="E64" s="735"/>
      <c r="F64" s="735"/>
      <c r="G64" s="735"/>
      <c r="H64" s="341" t="s">
        <v>13745</v>
      </c>
      <c r="I64" s="342" t="s">
        <v>5500</v>
      </c>
      <c r="J64" s="736">
        <v>2.6179999999999998E-2</v>
      </c>
      <c r="K64" s="736"/>
      <c r="L64" s="737">
        <f>+L31</f>
        <v>26.7</v>
      </c>
      <c r="M64" s="737"/>
      <c r="N64" s="343">
        <f t="shared" ref="N64:N65" si="9">+J64*L64</f>
        <v>0.69900599999999991</v>
      </c>
      <c r="O64" s="187"/>
    </row>
    <row r="65" spans="1:15" ht="45" customHeight="1" x14ac:dyDescent="0.25">
      <c r="A65" s="196"/>
      <c r="B65" s="342">
        <v>5915474</v>
      </c>
      <c r="C65" s="734" t="s">
        <v>17899</v>
      </c>
      <c r="D65" s="735"/>
      <c r="E65" s="735"/>
      <c r="F65" s="735"/>
      <c r="G65" s="735"/>
      <c r="H65" s="341" t="s">
        <v>13745</v>
      </c>
      <c r="I65" s="342" t="s">
        <v>5500</v>
      </c>
      <c r="J65" s="736">
        <v>2.5999999999999998E-4</v>
      </c>
      <c r="K65" s="736"/>
      <c r="L65" s="737">
        <f>+L32</f>
        <v>23.98</v>
      </c>
      <c r="M65" s="737"/>
      <c r="N65" s="343">
        <f t="shared" si="9"/>
        <v>6.2347999999999995E-3</v>
      </c>
      <c r="O65" s="187"/>
    </row>
    <row r="66" spans="1:15" ht="15.75" customHeight="1" x14ac:dyDescent="0.25">
      <c r="A66" s="196"/>
      <c r="B66" s="288"/>
      <c r="C66" s="288"/>
      <c r="D66" s="288"/>
      <c r="E66" s="288"/>
      <c r="F66" s="288"/>
      <c r="G66" s="288"/>
      <c r="H66" s="288"/>
      <c r="I66" s="288"/>
      <c r="J66" s="738" t="s">
        <v>17949</v>
      </c>
      <c r="K66" s="739"/>
      <c r="L66" s="739"/>
      <c r="M66" s="739"/>
      <c r="N66" s="340">
        <f>+SUM(N64:N65)</f>
        <v>0.70524079999999989</v>
      </c>
      <c r="O66" s="187"/>
    </row>
    <row r="67" spans="1:15" ht="15.75" x14ac:dyDescent="0.25">
      <c r="A67" s="196"/>
      <c r="B67" s="740" t="s">
        <v>17897</v>
      </c>
      <c r="C67" s="727"/>
      <c r="D67" s="727"/>
      <c r="E67" s="727"/>
      <c r="F67" s="727"/>
      <c r="G67" s="727"/>
      <c r="H67" s="330" t="s">
        <v>20332</v>
      </c>
      <c r="I67" s="331" t="s">
        <v>20333</v>
      </c>
      <c r="J67" s="741" t="s">
        <v>12853</v>
      </c>
      <c r="K67" s="728"/>
      <c r="L67" s="728" t="s">
        <v>20335</v>
      </c>
      <c r="M67" s="728"/>
      <c r="N67" s="331" t="s">
        <v>20336</v>
      </c>
      <c r="O67" s="187"/>
    </row>
    <row r="68" spans="1:15" ht="30" customHeight="1" x14ac:dyDescent="0.25">
      <c r="A68" s="196"/>
      <c r="B68" s="342">
        <v>5914479</v>
      </c>
      <c r="C68" s="734" t="s">
        <v>17900</v>
      </c>
      <c r="D68" s="735"/>
      <c r="E68" s="735"/>
      <c r="F68" s="735"/>
      <c r="G68" s="735"/>
      <c r="H68" s="341" t="s">
        <v>13745</v>
      </c>
      <c r="I68" s="342" t="s">
        <v>17902</v>
      </c>
      <c r="J68" s="736">
        <v>2.6179999999999998E-2</v>
      </c>
      <c r="K68" s="736"/>
      <c r="L68" s="737">
        <f>+L35</f>
        <v>0.56999999999999995</v>
      </c>
      <c r="M68" s="737"/>
      <c r="N68" s="343">
        <f t="shared" ref="N68:N69" si="10">+J68*L68</f>
        <v>1.4922599999999998E-2</v>
      </c>
      <c r="O68" s="187"/>
    </row>
    <row r="69" spans="1:15" ht="30" customHeight="1" x14ac:dyDescent="0.25">
      <c r="A69" s="196"/>
      <c r="B69" s="342">
        <v>5915324</v>
      </c>
      <c r="C69" s="734" t="s">
        <v>17901</v>
      </c>
      <c r="D69" s="735"/>
      <c r="E69" s="735"/>
      <c r="F69" s="735"/>
      <c r="G69" s="735"/>
      <c r="H69" s="341" t="s">
        <v>13745</v>
      </c>
      <c r="I69" s="342" t="s">
        <v>17902</v>
      </c>
      <c r="J69" s="736">
        <v>2.5999999999999999E-3</v>
      </c>
      <c r="K69" s="736"/>
      <c r="L69" s="737">
        <f>+L36</f>
        <v>0.94</v>
      </c>
      <c r="M69" s="737"/>
      <c r="N69" s="343">
        <f t="shared" si="10"/>
        <v>2.4439999999999996E-3</v>
      </c>
      <c r="O69" s="187"/>
    </row>
    <row r="70" spans="1:15" ht="15.75" customHeight="1" x14ac:dyDescent="0.25">
      <c r="A70" s="196"/>
      <c r="B70" s="202"/>
      <c r="C70" s="202"/>
      <c r="D70" s="202"/>
      <c r="E70" s="202"/>
      <c r="F70" s="202"/>
      <c r="G70" s="202"/>
      <c r="H70" s="202"/>
      <c r="I70" s="202"/>
      <c r="J70" s="738" t="s">
        <v>17950</v>
      </c>
      <c r="K70" s="739"/>
      <c r="L70" s="739"/>
      <c r="M70" s="739"/>
      <c r="N70" s="340">
        <f>+SUM(N68:N69)</f>
        <v>1.7366599999999996E-2</v>
      </c>
      <c r="O70" s="187"/>
    </row>
    <row r="71" spans="1:15" ht="15.75" x14ac:dyDescent="0.25">
      <c r="A71" s="196"/>
      <c r="B71" s="202"/>
      <c r="C71" s="202"/>
      <c r="D71" s="202"/>
      <c r="E71" s="202"/>
      <c r="F71" s="202"/>
      <c r="G71" s="202"/>
      <c r="H71" s="202"/>
      <c r="I71" s="291"/>
      <c r="J71" s="724" t="s">
        <v>20342</v>
      </c>
      <c r="K71" s="724"/>
      <c r="L71" s="724"/>
      <c r="M71" s="724"/>
      <c r="N71" s="345">
        <f>+N70+N66+N62+N53+N49+N45</f>
        <v>7443.7166472479994</v>
      </c>
      <c r="O71" s="187"/>
    </row>
    <row r="72" spans="1:15" ht="15.75" customHeight="1" x14ac:dyDescent="0.25">
      <c r="A72" s="196"/>
      <c r="B72" s="202"/>
      <c r="C72" s="202"/>
      <c r="D72" s="202"/>
      <c r="E72" s="202"/>
      <c r="F72" s="202"/>
      <c r="G72" s="202"/>
      <c r="H72" s="202"/>
      <c r="I72" s="291"/>
      <c r="J72" s="725" t="s">
        <v>21881</v>
      </c>
      <c r="K72" s="724"/>
      <c r="L72" s="724"/>
      <c r="M72" s="724"/>
      <c r="N72" s="345">
        <f>+N71*'BDI '!$G$33</f>
        <v>1724.9110584851908</v>
      </c>
      <c r="O72" s="187"/>
    </row>
    <row r="73" spans="1:15" ht="15.75" customHeight="1" x14ac:dyDescent="0.25">
      <c r="A73" s="196"/>
      <c r="B73" s="202"/>
      <c r="C73" s="202"/>
      <c r="D73" s="202"/>
      <c r="E73" s="202"/>
      <c r="F73" s="202"/>
      <c r="G73" s="202"/>
      <c r="H73" s="202"/>
      <c r="I73" s="291"/>
      <c r="J73" s="724" t="s">
        <v>20343</v>
      </c>
      <c r="K73" s="724"/>
      <c r="L73" s="724"/>
      <c r="M73" s="724"/>
      <c r="N73" s="345">
        <f>+N71+N72</f>
        <v>9168.6277057331899</v>
      </c>
      <c r="O73" s="187"/>
    </row>
    <row r="74" spans="1:15" ht="15.75" x14ac:dyDescent="0.25">
      <c r="A74" s="196"/>
      <c r="B74" s="288"/>
      <c r="C74" s="288"/>
      <c r="D74" s="288"/>
      <c r="E74" s="288"/>
      <c r="F74" s="288"/>
      <c r="G74" s="288"/>
      <c r="H74" s="288"/>
      <c r="I74" s="288"/>
      <c r="J74" s="346"/>
      <c r="K74" s="346"/>
      <c r="L74" s="346"/>
      <c r="M74" s="346"/>
      <c r="N74" s="347"/>
      <c r="O74" s="187"/>
    </row>
    <row r="75" spans="1:15" ht="15.75" x14ac:dyDescent="0.25">
      <c r="A75" s="196"/>
      <c r="B75" s="733" t="s">
        <v>17905</v>
      </c>
      <c r="C75" s="733"/>
      <c r="D75" s="733"/>
      <c r="E75" s="733"/>
      <c r="F75" s="733"/>
      <c r="G75" s="733"/>
      <c r="H75" s="733"/>
      <c r="I75" s="733"/>
      <c r="J75" s="733"/>
      <c r="K75" s="733"/>
      <c r="L75" s="733"/>
      <c r="M75" s="733"/>
      <c r="N75" s="733"/>
      <c r="O75" s="187"/>
    </row>
    <row r="76" spans="1:15" ht="15.75" x14ac:dyDescent="0.25">
      <c r="A76" s="196"/>
      <c r="B76" s="727" t="s">
        <v>20331</v>
      </c>
      <c r="C76" s="727"/>
      <c r="D76" s="727"/>
      <c r="E76" s="727"/>
      <c r="F76" s="727"/>
      <c r="G76" s="727"/>
      <c r="H76" s="330" t="s">
        <v>20332</v>
      </c>
      <c r="I76" s="331" t="s">
        <v>20333</v>
      </c>
      <c r="J76" s="728" t="s">
        <v>20334</v>
      </c>
      <c r="K76" s="728"/>
      <c r="L76" s="728" t="s">
        <v>20335</v>
      </c>
      <c r="M76" s="728"/>
      <c r="N76" s="331" t="s">
        <v>20336</v>
      </c>
      <c r="O76" s="187"/>
    </row>
    <row r="77" spans="1:15" ht="15.75" x14ac:dyDescent="0.25">
      <c r="A77" s="196"/>
      <c r="B77" s="332" t="s">
        <v>20337</v>
      </c>
      <c r="C77" s="730" t="s">
        <v>20338</v>
      </c>
      <c r="D77" s="730"/>
      <c r="E77" s="730"/>
      <c r="F77" s="730"/>
      <c r="G77" s="730"/>
      <c r="H77" s="333" t="s">
        <v>20339</v>
      </c>
      <c r="I77" s="332" t="s">
        <v>20340</v>
      </c>
      <c r="J77" s="742">
        <v>1.20482</v>
      </c>
      <c r="K77" s="742"/>
      <c r="L77" s="732">
        <f>+$L$11</f>
        <v>11.88</v>
      </c>
      <c r="M77" s="732"/>
      <c r="N77" s="334">
        <f>+J77*L77</f>
        <v>14.313261600000001</v>
      </c>
      <c r="O77" s="187"/>
    </row>
    <row r="78" spans="1:15" ht="15.75" x14ac:dyDescent="0.25">
      <c r="A78" s="196"/>
      <c r="B78" s="288"/>
      <c r="C78" s="288"/>
      <c r="D78" s="288"/>
      <c r="E78" s="288"/>
      <c r="F78" s="288"/>
      <c r="G78" s="288"/>
      <c r="H78" s="288"/>
      <c r="I78" s="288"/>
      <c r="J78" s="726" t="s">
        <v>20341</v>
      </c>
      <c r="K78" s="726"/>
      <c r="L78" s="726"/>
      <c r="M78" s="726"/>
      <c r="N78" s="335">
        <f>+N77</f>
        <v>14.313261600000001</v>
      </c>
      <c r="O78" s="187"/>
    </row>
    <row r="79" spans="1:15" ht="15.75" x14ac:dyDescent="0.25">
      <c r="A79" s="196"/>
      <c r="B79" s="745" t="s">
        <v>17876</v>
      </c>
      <c r="C79" s="746"/>
      <c r="D79" s="746"/>
      <c r="E79" s="746"/>
      <c r="F79" s="746"/>
      <c r="G79" s="747"/>
      <c r="H79" s="743" t="s">
        <v>8744</v>
      </c>
      <c r="I79" s="743" t="s">
        <v>17799</v>
      </c>
      <c r="J79" s="751" t="s">
        <v>17871</v>
      </c>
      <c r="K79" s="752"/>
      <c r="L79" s="751" t="s">
        <v>17874</v>
      </c>
      <c r="M79" s="752"/>
      <c r="N79" s="743" t="s">
        <v>17875</v>
      </c>
      <c r="O79" s="187"/>
    </row>
    <row r="80" spans="1:15" ht="15.75" x14ac:dyDescent="0.25">
      <c r="A80" s="196"/>
      <c r="B80" s="748"/>
      <c r="C80" s="749"/>
      <c r="D80" s="749"/>
      <c r="E80" s="749"/>
      <c r="F80" s="749"/>
      <c r="G80" s="750"/>
      <c r="H80" s="744"/>
      <c r="I80" s="744"/>
      <c r="J80" s="331" t="s">
        <v>17872</v>
      </c>
      <c r="K80" s="331" t="s">
        <v>17873</v>
      </c>
      <c r="L80" s="331" t="s">
        <v>17872</v>
      </c>
      <c r="M80" s="331" t="s">
        <v>17873</v>
      </c>
      <c r="N80" s="744"/>
      <c r="O80" s="187"/>
    </row>
    <row r="81" spans="1:15" ht="15.75" customHeight="1" x14ac:dyDescent="0.25">
      <c r="A81" s="196"/>
      <c r="B81" s="336" t="s">
        <v>20311</v>
      </c>
      <c r="C81" s="729" t="s">
        <v>20312</v>
      </c>
      <c r="D81" s="730"/>
      <c r="E81" s="730"/>
      <c r="F81" s="730"/>
      <c r="G81" s="730"/>
      <c r="H81" s="337" t="s">
        <v>13745</v>
      </c>
      <c r="I81" s="332">
        <v>0.40161000000000002</v>
      </c>
      <c r="J81" s="338">
        <v>1</v>
      </c>
      <c r="K81" s="338">
        <v>0</v>
      </c>
      <c r="L81" s="339">
        <f>+L48</f>
        <v>406.27780000000001</v>
      </c>
      <c r="M81" s="339">
        <f>+M48</f>
        <v>204.62979999999999</v>
      </c>
      <c r="N81" s="334">
        <f>+I81*(J81*L81+K81*M81)</f>
        <v>163.16522725800002</v>
      </c>
      <c r="O81" s="187"/>
    </row>
    <row r="82" spans="1:15" ht="15.75" x14ac:dyDescent="0.25">
      <c r="A82" s="196"/>
      <c r="B82" s="288"/>
      <c r="C82" s="288"/>
      <c r="D82" s="288"/>
      <c r="E82" s="288"/>
      <c r="F82" s="288"/>
      <c r="G82" s="288"/>
      <c r="H82" s="288"/>
      <c r="I82" s="288"/>
      <c r="J82" s="738" t="s">
        <v>17877</v>
      </c>
      <c r="K82" s="739"/>
      <c r="L82" s="739"/>
      <c r="M82" s="739"/>
      <c r="N82" s="340">
        <f>+SUM(N81:N81)</f>
        <v>163.16522725800002</v>
      </c>
      <c r="O82" s="187"/>
    </row>
    <row r="83" spans="1:15" ht="15.75" x14ac:dyDescent="0.25">
      <c r="A83" s="196"/>
      <c r="B83" s="740" t="s">
        <v>17878</v>
      </c>
      <c r="C83" s="727"/>
      <c r="D83" s="727"/>
      <c r="E83" s="727"/>
      <c r="F83" s="727"/>
      <c r="G83" s="727"/>
      <c r="H83" s="330" t="s">
        <v>20332</v>
      </c>
      <c r="I83" s="331" t="s">
        <v>20333</v>
      </c>
      <c r="J83" s="741" t="s">
        <v>12853</v>
      </c>
      <c r="K83" s="728"/>
      <c r="L83" s="728" t="s">
        <v>20335</v>
      </c>
      <c r="M83" s="728"/>
      <c r="N83" s="331" t="s">
        <v>20336</v>
      </c>
      <c r="O83" s="187"/>
    </row>
    <row r="84" spans="1:15" ht="15.75" x14ac:dyDescent="0.25">
      <c r="A84" s="196"/>
      <c r="B84" s="336" t="s">
        <v>17879</v>
      </c>
      <c r="C84" s="729" t="s">
        <v>17880</v>
      </c>
      <c r="D84" s="730"/>
      <c r="E84" s="730"/>
      <c r="F84" s="730"/>
      <c r="G84" s="730"/>
      <c r="H84" s="337" t="s">
        <v>13745</v>
      </c>
      <c r="I84" s="336" t="s">
        <v>17881</v>
      </c>
      <c r="J84" s="742">
        <v>1.0840000000000001</v>
      </c>
      <c r="K84" s="742"/>
      <c r="L84" s="732">
        <f>+L51</f>
        <v>17.916799999999999</v>
      </c>
      <c r="M84" s="732"/>
      <c r="N84" s="334">
        <f t="shared" ref="N84:N85" si="11">+J84*L84</f>
        <v>19.4218112</v>
      </c>
      <c r="O84" s="187"/>
    </row>
    <row r="85" spans="1:15" ht="15.75" x14ac:dyDescent="0.25">
      <c r="A85" s="196"/>
      <c r="B85" s="336" t="s">
        <v>17882</v>
      </c>
      <c r="C85" s="729" t="s">
        <v>17883</v>
      </c>
      <c r="D85" s="730"/>
      <c r="E85" s="730"/>
      <c r="F85" s="730"/>
      <c r="G85" s="730"/>
      <c r="H85" s="337" t="s">
        <v>13745</v>
      </c>
      <c r="I85" s="336" t="s">
        <v>17884</v>
      </c>
      <c r="J85" s="742">
        <v>1.0840000000000001E-2</v>
      </c>
      <c r="K85" s="742"/>
      <c r="L85" s="732">
        <f>+L52</f>
        <v>291.11649999999997</v>
      </c>
      <c r="M85" s="732"/>
      <c r="N85" s="334">
        <f t="shared" si="11"/>
        <v>3.1557028599999999</v>
      </c>
      <c r="O85" s="187"/>
    </row>
    <row r="86" spans="1:15" ht="15.75" x14ac:dyDescent="0.25">
      <c r="A86" s="196"/>
      <c r="B86" s="288"/>
      <c r="C86" s="288"/>
      <c r="D86" s="288"/>
      <c r="E86" s="288"/>
      <c r="F86" s="288"/>
      <c r="G86" s="288"/>
      <c r="H86" s="288"/>
      <c r="I86" s="288"/>
      <c r="J86" s="738" t="s">
        <v>17894</v>
      </c>
      <c r="K86" s="739"/>
      <c r="L86" s="739"/>
      <c r="M86" s="739"/>
      <c r="N86" s="340">
        <f>+SUM(N84:N85)</f>
        <v>22.577514059999999</v>
      </c>
      <c r="O86" s="187"/>
    </row>
    <row r="87" spans="1:15" ht="15.75" x14ac:dyDescent="0.25">
      <c r="A87" s="196"/>
      <c r="B87" s="740" t="s">
        <v>17885</v>
      </c>
      <c r="C87" s="727"/>
      <c r="D87" s="727"/>
      <c r="E87" s="727"/>
      <c r="F87" s="727"/>
      <c r="G87" s="727"/>
      <c r="H87" s="330" t="s">
        <v>20332</v>
      </c>
      <c r="I87" s="331" t="s">
        <v>20333</v>
      </c>
      <c r="J87" s="741" t="s">
        <v>12853</v>
      </c>
      <c r="K87" s="728"/>
      <c r="L87" s="728" t="s">
        <v>20335</v>
      </c>
      <c r="M87" s="728"/>
      <c r="N87" s="331" t="s">
        <v>20336</v>
      </c>
      <c r="O87" s="187"/>
    </row>
    <row r="88" spans="1:15" s="304" customFormat="1" ht="15" customHeight="1" x14ac:dyDescent="0.25">
      <c r="A88" s="196"/>
      <c r="B88" s="303">
        <v>2003867</v>
      </c>
      <c r="C88" s="734" t="s">
        <v>20313</v>
      </c>
      <c r="D88" s="735"/>
      <c r="E88" s="735"/>
      <c r="F88" s="735"/>
      <c r="G88" s="735"/>
      <c r="H88" s="341" t="s">
        <v>13745</v>
      </c>
      <c r="I88" s="342" t="s">
        <v>17884</v>
      </c>
      <c r="J88" s="736">
        <v>1.7327399999999999</v>
      </c>
      <c r="K88" s="736"/>
      <c r="L88" s="737">
        <f>L22</f>
        <v>17.739999999999998</v>
      </c>
      <c r="M88" s="737"/>
      <c r="N88" s="343">
        <f t="shared" ref="N88" si="12">+J88*L88</f>
        <v>30.738807599999998</v>
      </c>
      <c r="O88" s="187"/>
    </row>
    <row r="89" spans="1:15" ht="30" customHeight="1" x14ac:dyDescent="0.25">
      <c r="A89" s="196"/>
      <c r="B89" s="303">
        <v>1109669</v>
      </c>
      <c r="C89" s="734" t="s">
        <v>17889</v>
      </c>
      <c r="D89" s="735"/>
      <c r="E89" s="735"/>
      <c r="F89" s="735"/>
      <c r="G89" s="735"/>
      <c r="H89" s="341" t="s">
        <v>13745</v>
      </c>
      <c r="I89" s="342" t="s">
        <v>17884</v>
      </c>
      <c r="J89" s="736">
        <v>0.19639999999999999</v>
      </c>
      <c r="K89" s="736"/>
      <c r="L89" s="737">
        <f t="shared" ref="L89:L94" si="13">L23</f>
        <v>379.03</v>
      </c>
      <c r="M89" s="737"/>
      <c r="N89" s="343">
        <f t="shared" ref="N89:N94" si="14">+J89*L89</f>
        <v>74.441491999999997</v>
      </c>
      <c r="O89" s="187"/>
    </row>
    <row r="90" spans="1:15" ht="30" customHeight="1" x14ac:dyDescent="0.25">
      <c r="A90" s="196"/>
      <c r="B90" s="344" t="s">
        <v>17893</v>
      </c>
      <c r="C90" s="734" t="s">
        <v>17886</v>
      </c>
      <c r="D90" s="735"/>
      <c r="E90" s="735"/>
      <c r="F90" s="735"/>
      <c r="G90" s="735"/>
      <c r="H90" s="341" t="s">
        <v>13745</v>
      </c>
      <c r="I90" s="342" t="s">
        <v>17887</v>
      </c>
      <c r="J90" s="736">
        <v>152</v>
      </c>
      <c r="K90" s="736"/>
      <c r="L90" s="737">
        <f t="shared" si="13"/>
        <v>12.7</v>
      </c>
      <c r="M90" s="737"/>
      <c r="N90" s="343">
        <f t="shared" si="14"/>
        <v>1930.3999999999999</v>
      </c>
      <c r="O90" s="187"/>
    </row>
    <row r="91" spans="1:15" ht="30" customHeight="1" x14ac:dyDescent="0.25">
      <c r="A91" s="196"/>
      <c r="B91" s="303">
        <v>1107892</v>
      </c>
      <c r="C91" s="734" t="s">
        <v>17888</v>
      </c>
      <c r="D91" s="735"/>
      <c r="E91" s="735"/>
      <c r="F91" s="735"/>
      <c r="G91" s="735"/>
      <c r="H91" s="341" t="s">
        <v>13745</v>
      </c>
      <c r="I91" s="342" t="s">
        <v>17884</v>
      </c>
      <c r="J91" s="736">
        <v>2.1</v>
      </c>
      <c r="K91" s="736"/>
      <c r="L91" s="737">
        <f t="shared" si="13"/>
        <v>327.9</v>
      </c>
      <c r="M91" s="737"/>
      <c r="N91" s="343">
        <f t="shared" si="14"/>
        <v>688.59</v>
      </c>
      <c r="O91" s="187"/>
    </row>
    <row r="92" spans="1:15" ht="30" customHeight="1" x14ac:dyDescent="0.25">
      <c r="A92" s="196"/>
      <c r="B92" s="303">
        <v>1106057</v>
      </c>
      <c r="C92" s="734" t="s">
        <v>17890</v>
      </c>
      <c r="D92" s="735"/>
      <c r="E92" s="735"/>
      <c r="F92" s="735"/>
      <c r="G92" s="735"/>
      <c r="H92" s="341" t="s">
        <v>13745</v>
      </c>
      <c r="I92" s="342" t="s">
        <v>17884</v>
      </c>
      <c r="J92" s="736">
        <v>0.56000000000000005</v>
      </c>
      <c r="K92" s="736"/>
      <c r="L92" s="737">
        <f t="shared" si="13"/>
        <v>315.14</v>
      </c>
      <c r="M92" s="737"/>
      <c r="N92" s="343">
        <f t="shared" si="14"/>
        <v>176.47840000000002</v>
      </c>
      <c r="O92" s="187"/>
    </row>
    <row r="93" spans="1:15" ht="45" customHeight="1" x14ac:dyDescent="0.25">
      <c r="A93" s="196"/>
      <c r="B93" s="303">
        <v>2105605</v>
      </c>
      <c r="C93" s="734" t="s">
        <v>17891</v>
      </c>
      <c r="D93" s="735"/>
      <c r="E93" s="735"/>
      <c r="F93" s="735"/>
      <c r="G93" s="735"/>
      <c r="H93" s="341" t="s">
        <v>13745</v>
      </c>
      <c r="I93" s="342" t="s">
        <v>17884</v>
      </c>
      <c r="J93" s="736">
        <v>6.25</v>
      </c>
      <c r="K93" s="736"/>
      <c r="L93" s="737">
        <f t="shared" si="13"/>
        <v>52.12</v>
      </c>
      <c r="M93" s="737"/>
      <c r="N93" s="343">
        <f t="shared" si="14"/>
        <v>325.75</v>
      </c>
      <c r="O93" s="187"/>
    </row>
    <row r="94" spans="1:15" ht="45" customHeight="1" x14ac:dyDescent="0.25">
      <c r="A94" s="196"/>
      <c r="B94" s="303">
        <v>3108072</v>
      </c>
      <c r="C94" s="734" t="s">
        <v>21816</v>
      </c>
      <c r="D94" s="735"/>
      <c r="E94" s="735"/>
      <c r="F94" s="735"/>
      <c r="G94" s="735"/>
      <c r="H94" s="341" t="s">
        <v>13745</v>
      </c>
      <c r="I94" s="342" t="s">
        <v>17881</v>
      </c>
      <c r="J94" s="736">
        <v>10.8</v>
      </c>
      <c r="K94" s="736"/>
      <c r="L94" s="737">
        <f t="shared" si="13"/>
        <v>15.58</v>
      </c>
      <c r="M94" s="737"/>
      <c r="N94" s="343">
        <f t="shared" si="14"/>
        <v>168.26400000000001</v>
      </c>
      <c r="O94" s="187"/>
    </row>
    <row r="95" spans="1:15" ht="15.75" x14ac:dyDescent="0.25">
      <c r="A95" s="196"/>
      <c r="B95" s="288"/>
      <c r="C95" s="288"/>
      <c r="D95" s="288"/>
      <c r="E95" s="288"/>
      <c r="F95" s="288"/>
      <c r="G95" s="288"/>
      <c r="H95" s="288"/>
      <c r="I95" s="288"/>
      <c r="J95" s="738" t="s">
        <v>17895</v>
      </c>
      <c r="K95" s="739"/>
      <c r="L95" s="739"/>
      <c r="M95" s="739"/>
      <c r="N95" s="340">
        <f>+SUM(N88:N94)</f>
        <v>3394.6626996</v>
      </c>
      <c r="O95" s="187"/>
    </row>
    <row r="96" spans="1:15" ht="15.75" x14ac:dyDescent="0.25">
      <c r="A96" s="196"/>
      <c r="B96" s="740" t="s">
        <v>17896</v>
      </c>
      <c r="C96" s="727"/>
      <c r="D96" s="727"/>
      <c r="E96" s="727"/>
      <c r="F96" s="727"/>
      <c r="G96" s="727"/>
      <c r="H96" s="330" t="s">
        <v>20332</v>
      </c>
      <c r="I96" s="331" t="s">
        <v>20333</v>
      </c>
      <c r="J96" s="741" t="s">
        <v>12853</v>
      </c>
      <c r="K96" s="728"/>
      <c r="L96" s="728" t="s">
        <v>20335</v>
      </c>
      <c r="M96" s="728"/>
      <c r="N96" s="331" t="s">
        <v>20336</v>
      </c>
      <c r="O96" s="187"/>
    </row>
    <row r="97" spans="1:15" ht="45" customHeight="1" x14ac:dyDescent="0.25">
      <c r="A97" s="196"/>
      <c r="B97" s="342">
        <v>5914655</v>
      </c>
      <c r="C97" s="734" t="s">
        <v>17898</v>
      </c>
      <c r="D97" s="735"/>
      <c r="E97" s="735"/>
      <c r="F97" s="735"/>
      <c r="G97" s="735"/>
      <c r="H97" s="341" t="s">
        <v>13745</v>
      </c>
      <c r="I97" s="342" t="s">
        <v>5500</v>
      </c>
      <c r="J97" s="736">
        <v>1.0840000000000001E-2</v>
      </c>
      <c r="K97" s="736"/>
      <c r="L97" s="737">
        <f>+L64</f>
        <v>26.7</v>
      </c>
      <c r="M97" s="737"/>
      <c r="N97" s="343">
        <f t="shared" ref="N97:N98" si="15">+J97*L97</f>
        <v>0.28942800000000002</v>
      </c>
      <c r="O97" s="187"/>
    </row>
    <row r="98" spans="1:15" ht="45" customHeight="1" x14ac:dyDescent="0.25">
      <c r="A98" s="196"/>
      <c r="B98" s="342">
        <v>5915474</v>
      </c>
      <c r="C98" s="734" t="s">
        <v>17899</v>
      </c>
      <c r="D98" s="735"/>
      <c r="E98" s="735"/>
      <c r="F98" s="735"/>
      <c r="G98" s="735"/>
      <c r="H98" s="341" t="s">
        <v>13745</v>
      </c>
      <c r="I98" s="342" t="s">
        <v>5500</v>
      </c>
      <c r="J98" s="736">
        <v>1.0840000000000001E-4</v>
      </c>
      <c r="K98" s="736"/>
      <c r="L98" s="737">
        <f>+L65</f>
        <v>23.98</v>
      </c>
      <c r="M98" s="737"/>
      <c r="N98" s="343">
        <f t="shared" si="15"/>
        <v>2.599432E-3</v>
      </c>
      <c r="O98" s="187"/>
    </row>
    <row r="99" spans="1:15" ht="15.75" x14ac:dyDescent="0.25">
      <c r="A99" s="196"/>
      <c r="B99" s="288"/>
      <c r="C99" s="288"/>
      <c r="D99" s="288"/>
      <c r="E99" s="288"/>
      <c r="F99" s="288"/>
      <c r="G99" s="288"/>
      <c r="H99" s="288"/>
      <c r="I99" s="288"/>
      <c r="J99" s="738" t="s">
        <v>17949</v>
      </c>
      <c r="K99" s="739"/>
      <c r="L99" s="739"/>
      <c r="M99" s="739"/>
      <c r="N99" s="340">
        <f>+SUM(N97:N98)</f>
        <v>0.29202743200000003</v>
      </c>
      <c r="O99" s="187"/>
    </row>
    <row r="100" spans="1:15" ht="15.75" x14ac:dyDescent="0.25">
      <c r="A100" s="196"/>
      <c r="B100" s="740" t="s">
        <v>17897</v>
      </c>
      <c r="C100" s="727"/>
      <c r="D100" s="727"/>
      <c r="E100" s="727"/>
      <c r="F100" s="727"/>
      <c r="G100" s="727"/>
      <c r="H100" s="330" t="s">
        <v>20332</v>
      </c>
      <c r="I100" s="331" t="s">
        <v>20333</v>
      </c>
      <c r="J100" s="741" t="s">
        <v>12853</v>
      </c>
      <c r="K100" s="728"/>
      <c r="L100" s="728" t="s">
        <v>20335</v>
      </c>
      <c r="M100" s="728"/>
      <c r="N100" s="331" t="s">
        <v>20336</v>
      </c>
      <c r="O100" s="187"/>
    </row>
    <row r="101" spans="1:15" ht="30" customHeight="1" x14ac:dyDescent="0.25">
      <c r="A101" s="196"/>
      <c r="B101" s="342">
        <v>5914479</v>
      </c>
      <c r="C101" s="734" t="s">
        <v>17900</v>
      </c>
      <c r="D101" s="735"/>
      <c r="E101" s="735"/>
      <c r="F101" s="735"/>
      <c r="G101" s="735"/>
      <c r="H101" s="341" t="s">
        <v>13745</v>
      </c>
      <c r="I101" s="342" t="s">
        <v>17902</v>
      </c>
      <c r="J101" s="736">
        <v>1.0840000000000001E-2</v>
      </c>
      <c r="K101" s="736"/>
      <c r="L101" s="737">
        <f>+L68</f>
        <v>0.56999999999999995</v>
      </c>
      <c r="M101" s="737"/>
      <c r="N101" s="343">
        <f t="shared" ref="N101:N102" si="16">+J101*L101</f>
        <v>6.1787999999999999E-3</v>
      </c>
      <c r="O101" s="187"/>
    </row>
    <row r="102" spans="1:15" ht="30" customHeight="1" x14ac:dyDescent="0.25">
      <c r="A102" s="196"/>
      <c r="B102" s="342">
        <v>5915324</v>
      </c>
      <c r="C102" s="734" t="s">
        <v>17901</v>
      </c>
      <c r="D102" s="735"/>
      <c r="E102" s="735"/>
      <c r="F102" s="735"/>
      <c r="G102" s="735"/>
      <c r="H102" s="341" t="s">
        <v>13745</v>
      </c>
      <c r="I102" s="342" t="s">
        <v>17902</v>
      </c>
      <c r="J102" s="736">
        <v>1.0840000000000001E-4</v>
      </c>
      <c r="K102" s="736"/>
      <c r="L102" s="737">
        <f>+L69</f>
        <v>0.94</v>
      </c>
      <c r="M102" s="737"/>
      <c r="N102" s="343">
        <f t="shared" si="16"/>
        <v>1.01896E-4</v>
      </c>
      <c r="O102" s="187"/>
    </row>
    <row r="103" spans="1:15" ht="15.75" x14ac:dyDescent="0.25">
      <c r="A103" s="196"/>
      <c r="B103" s="202"/>
      <c r="C103" s="202"/>
      <c r="D103" s="202"/>
      <c r="E103" s="202"/>
      <c r="F103" s="202"/>
      <c r="G103" s="202"/>
      <c r="H103" s="202"/>
      <c r="I103" s="202"/>
      <c r="J103" s="738" t="s">
        <v>17950</v>
      </c>
      <c r="K103" s="739"/>
      <c r="L103" s="739"/>
      <c r="M103" s="739"/>
      <c r="N103" s="340">
        <f>+SUM(N101:N102)</f>
        <v>6.2806959999999997E-3</v>
      </c>
      <c r="O103" s="187"/>
    </row>
    <row r="104" spans="1:15" ht="15.75" x14ac:dyDescent="0.25">
      <c r="A104" s="196"/>
      <c r="B104" s="202"/>
      <c r="C104" s="202"/>
      <c r="D104" s="202"/>
      <c r="E104" s="202"/>
      <c r="F104" s="202"/>
      <c r="G104" s="202"/>
      <c r="H104" s="202"/>
      <c r="I104" s="291"/>
      <c r="J104" s="724" t="s">
        <v>20342</v>
      </c>
      <c r="K104" s="724"/>
      <c r="L104" s="724"/>
      <c r="M104" s="724"/>
      <c r="N104" s="345">
        <f>+N103+N99+N95+N86+N82+N78</f>
        <v>3595.0170106459996</v>
      </c>
      <c r="O104" s="187"/>
    </row>
    <row r="105" spans="1:15" ht="15.75" customHeight="1" x14ac:dyDescent="0.25">
      <c r="A105" s="196"/>
      <c r="B105" s="202"/>
      <c r="C105" s="202"/>
      <c r="D105" s="202"/>
      <c r="E105" s="202"/>
      <c r="F105" s="202"/>
      <c r="G105" s="202"/>
      <c r="H105" s="202"/>
      <c r="I105" s="291"/>
      <c r="J105" s="725" t="s">
        <v>21881</v>
      </c>
      <c r="K105" s="724"/>
      <c r="L105" s="724"/>
      <c r="M105" s="724"/>
      <c r="N105" s="345">
        <f>+N104*'BDI '!$G$33</f>
        <v>833.06295644639386</v>
      </c>
      <c r="O105" s="187"/>
    </row>
    <row r="106" spans="1:15" ht="15.75" x14ac:dyDescent="0.25">
      <c r="A106" s="196"/>
      <c r="B106" s="202"/>
      <c r="C106" s="202"/>
      <c r="D106" s="202"/>
      <c r="E106" s="202"/>
      <c r="F106" s="202"/>
      <c r="G106" s="202"/>
      <c r="H106" s="202"/>
      <c r="I106" s="291"/>
      <c r="J106" s="724" t="s">
        <v>20343</v>
      </c>
      <c r="K106" s="724"/>
      <c r="L106" s="724"/>
      <c r="M106" s="724"/>
      <c r="N106" s="345">
        <f>+N104+N105</f>
        <v>4428.0799670923934</v>
      </c>
      <c r="O106" s="187"/>
    </row>
    <row r="107" spans="1:15" ht="15.75" x14ac:dyDescent="0.25">
      <c r="A107" s="196"/>
      <c r="B107" s="288"/>
      <c r="C107" s="288"/>
      <c r="D107" s="288"/>
      <c r="E107" s="288"/>
      <c r="F107" s="288"/>
      <c r="G107" s="288"/>
      <c r="H107" s="288"/>
      <c r="I107" s="288"/>
      <c r="J107" s="288"/>
      <c r="K107" s="288"/>
      <c r="L107" s="288"/>
      <c r="M107" s="288"/>
      <c r="N107" s="288"/>
      <c r="O107" s="187"/>
    </row>
    <row r="108" spans="1:15" s="279" customFormat="1" ht="15" customHeight="1" x14ac:dyDescent="0.2">
      <c r="B108" s="733" t="s">
        <v>17868</v>
      </c>
      <c r="C108" s="733"/>
      <c r="D108" s="733"/>
      <c r="E108" s="733"/>
      <c r="F108" s="733"/>
      <c r="G108" s="733"/>
      <c r="H108" s="733"/>
      <c r="I108" s="733"/>
      <c r="J108" s="733"/>
      <c r="K108" s="733"/>
      <c r="L108" s="733"/>
      <c r="M108" s="733"/>
      <c r="N108" s="733"/>
    </row>
    <row r="109" spans="1:15" s="279" customFormat="1" ht="15" customHeight="1" x14ac:dyDescent="0.2">
      <c r="B109" s="727" t="s">
        <v>20331</v>
      </c>
      <c r="C109" s="727"/>
      <c r="D109" s="727"/>
      <c r="E109" s="727"/>
      <c r="F109" s="727"/>
      <c r="G109" s="727"/>
      <c r="H109" s="330" t="s">
        <v>20332</v>
      </c>
      <c r="I109" s="331" t="s">
        <v>20333</v>
      </c>
      <c r="J109" s="728" t="s">
        <v>20334</v>
      </c>
      <c r="K109" s="728"/>
      <c r="L109" s="728" t="s">
        <v>20335</v>
      </c>
      <c r="M109" s="728"/>
      <c r="N109" s="331" t="s">
        <v>20336</v>
      </c>
    </row>
    <row r="110" spans="1:15" s="279" customFormat="1" ht="15" customHeight="1" x14ac:dyDescent="0.2">
      <c r="B110" s="332" t="s">
        <v>20337</v>
      </c>
      <c r="C110" s="730" t="s">
        <v>20338</v>
      </c>
      <c r="D110" s="730"/>
      <c r="E110" s="730"/>
      <c r="F110" s="730"/>
      <c r="G110" s="730"/>
      <c r="H110" s="333" t="s">
        <v>20339</v>
      </c>
      <c r="I110" s="332" t="s">
        <v>20340</v>
      </c>
      <c r="J110" s="731">
        <v>0.35</v>
      </c>
      <c r="K110" s="731"/>
      <c r="L110" s="732">
        <f>+$L$11</f>
        <v>11.88</v>
      </c>
      <c r="M110" s="732"/>
      <c r="N110" s="334">
        <f>+J110*L110</f>
        <v>4.1580000000000004</v>
      </c>
    </row>
    <row r="111" spans="1:15" s="279" customFormat="1" ht="15" customHeight="1" x14ac:dyDescent="0.2">
      <c r="B111" s="348"/>
      <c r="C111" s="348"/>
      <c r="D111" s="348"/>
      <c r="E111" s="18"/>
      <c r="F111" s="348"/>
      <c r="G111" s="18"/>
      <c r="H111" s="348"/>
      <c r="I111" s="348"/>
      <c r="J111" s="726" t="s">
        <v>20341</v>
      </c>
      <c r="K111" s="726"/>
      <c r="L111" s="726"/>
      <c r="M111" s="726"/>
      <c r="N111" s="335">
        <f>+N110</f>
        <v>4.1580000000000004</v>
      </c>
    </row>
    <row r="112" spans="1:15" s="279" customFormat="1" ht="15" customHeight="1" x14ac:dyDescent="0.2">
      <c r="B112" s="727" t="s">
        <v>20344</v>
      </c>
      <c r="C112" s="727"/>
      <c r="D112" s="727"/>
      <c r="E112" s="727"/>
      <c r="F112" s="727"/>
      <c r="G112" s="727"/>
      <c r="H112" s="330" t="s">
        <v>20332</v>
      </c>
      <c r="I112" s="331" t="s">
        <v>20333</v>
      </c>
      <c r="J112" s="728" t="s">
        <v>20334</v>
      </c>
      <c r="K112" s="728"/>
      <c r="L112" s="728" t="s">
        <v>20335</v>
      </c>
      <c r="M112" s="728"/>
      <c r="N112" s="331" t="s">
        <v>20336</v>
      </c>
    </row>
    <row r="113" spans="2:17" s="279" customFormat="1" ht="15" customHeight="1" x14ac:dyDescent="0.2">
      <c r="B113" s="332" t="s">
        <v>20345</v>
      </c>
      <c r="C113" s="729" t="s">
        <v>17869</v>
      </c>
      <c r="D113" s="730"/>
      <c r="E113" s="730"/>
      <c r="F113" s="730"/>
      <c r="G113" s="730"/>
      <c r="H113" s="337" t="s">
        <v>13745</v>
      </c>
      <c r="I113" s="332" t="s">
        <v>20346</v>
      </c>
      <c r="J113" s="731">
        <v>0.02</v>
      </c>
      <c r="K113" s="731"/>
      <c r="L113" s="732">
        <f>+L23</f>
        <v>379.03</v>
      </c>
      <c r="M113" s="732"/>
      <c r="N113" s="334">
        <f>+J113*L113</f>
        <v>7.5805999999999996</v>
      </c>
    </row>
    <row r="114" spans="2:17" s="279" customFormat="1" ht="15" customHeight="1" x14ac:dyDescent="0.2">
      <c r="B114" s="348"/>
      <c r="C114" s="348"/>
      <c r="D114" s="348"/>
      <c r="E114" s="348"/>
      <c r="F114" s="348"/>
      <c r="G114" s="348"/>
      <c r="H114" s="18"/>
      <c r="I114" s="18"/>
      <c r="J114" s="723" t="s">
        <v>20347</v>
      </c>
      <c r="K114" s="723"/>
      <c r="L114" s="723"/>
      <c r="M114" s="723"/>
      <c r="N114" s="349">
        <f>+N113</f>
        <v>7.5805999999999996</v>
      </c>
    </row>
    <row r="115" spans="2:17" s="279" customFormat="1" ht="15" customHeight="1" x14ac:dyDescent="0.2">
      <c r="B115" s="348"/>
      <c r="C115" s="348"/>
      <c r="D115" s="348"/>
      <c r="E115" s="348"/>
      <c r="F115" s="348"/>
      <c r="G115" s="348"/>
      <c r="H115" s="18"/>
      <c r="I115" s="18"/>
      <c r="J115" s="724" t="s">
        <v>20342</v>
      </c>
      <c r="K115" s="724"/>
      <c r="L115" s="724"/>
      <c r="M115" s="724"/>
      <c r="N115" s="345">
        <f>+N111+N114</f>
        <v>11.7386</v>
      </c>
    </row>
    <row r="116" spans="2:17" s="279" customFormat="1" ht="15" customHeight="1" x14ac:dyDescent="0.2">
      <c r="B116" s="348"/>
      <c r="C116" s="348"/>
      <c r="D116" s="348"/>
      <c r="E116" s="348"/>
      <c r="F116" s="348"/>
      <c r="G116" s="348"/>
      <c r="H116" s="18"/>
      <c r="I116" s="18"/>
      <c r="J116" s="725" t="s">
        <v>21881</v>
      </c>
      <c r="K116" s="724"/>
      <c r="L116" s="724"/>
      <c r="M116" s="724"/>
      <c r="N116" s="345">
        <f>+N115*'BDI '!$G$33</f>
        <v>2.72015203031944</v>
      </c>
    </row>
    <row r="117" spans="2:17" s="279" customFormat="1" ht="15" customHeight="1" x14ac:dyDescent="0.2">
      <c r="B117" s="348"/>
      <c r="C117" s="348"/>
      <c r="D117" s="348"/>
      <c r="E117" s="348"/>
      <c r="F117" s="348"/>
      <c r="G117" s="348"/>
      <c r="H117" s="18"/>
      <c r="I117" s="18"/>
      <c r="J117" s="724" t="s">
        <v>20343</v>
      </c>
      <c r="K117" s="724"/>
      <c r="L117" s="724"/>
      <c r="M117" s="724"/>
      <c r="N117" s="345">
        <f>+N115+N116</f>
        <v>14.45875203031944</v>
      </c>
    </row>
    <row r="118" spans="2:17" ht="15.75" x14ac:dyDescent="0.25">
      <c r="B118" s="187"/>
      <c r="C118" s="187"/>
      <c r="D118" s="187"/>
      <c r="E118" s="187"/>
      <c r="F118" s="187"/>
      <c r="G118" s="187"/>
      <c r="H118" s="187"/>
      <c r="I118" s="187"/>
      <c r="J118" s="187"/>
      <c r="K118" s="187"/>
      <c r="L118" s="187"/>
      <c r="M118" s="187"/>
      <c r="N118" s="187"/>
    </row>
    <row r="119" spans="2:17" ht="15" customHeight="1" x14ac:dyDescent="0.25">
      <c r="B119" s="733" t="s">
        <v>17948</v>
      </c>
      <c r="C119" s="733"/>
      <c r="D119" s="733"/>
      <c r="E119" s="733"/>
      <c r="F119" s="733"/>
      <c r="G119" s="733"/>
      <c r="H119" s="733"/>
      <c r="I119" s="733"/>
      <c r="J119" s="733"/>
      <c r="K119" s="733"/>
      <c r="L119" s="733"/>
      <c r="M119" s="733"/>
      <c r="N119" s="733"/>
      <c r="Q119" s="276"/>
    </row>
    <row r="120" spans="2:17" ht="15" customHeight="1" x14ac:dyDescent="0.25">
      <c r="B120" s="727" t="s">
        <v>20331</v>
      </c>
      <c r="C120" s="727"/>
      <c r="D120" s="727"/>
      <c r="E120" s="727"/>
      <c r="F120" s="727"/>
      <c r="G120" s="727"/>
      <c r="H120" s="330" t="s">
        <v>20332</v>
      </c>
      <c r="I120" s="331" t="s">
        <v>20333</v>
      </c>
      <c r="J120" s="728" t="s">
        <v>20334</v>
      </c>
      <c r="K120" s="728"/>
      <c r="L120" s="728" t="s">
        <v>20335</v>
      </c>
      <c r="M120" s="728"/>
      <c r="N120" s="331" t="s">
        <v>20336</v>
      </c>
    </row>
    <row r="121" spans="2:17" ht="15" customHeight="1" x14ac:dyDescent="0.25">
      <c r="B121" s="332">
        <v>88316</v>
      </c>
      <c r="C121" s="729" t="s">
        <v>6702</v>
      </c>
      <c r="D121" s="730"/>
      <c r="E121" s="730"/>
      <c r="F121" s="730"/>
      <c r="G121" s="730"/>
      <c r="H121" s="333" t="s">
        <v>20339</v>
      </c>
      <c r="I121" s="332" t="s">
        <v>20340</v>
      </c>
      <c r="J121" s="742">
        <v>0.39750000000000002</v>
      </c>
      <c r="K121" s="742"/>
      <c r="L121" s="732">
        <v>18.22</v>
      </c>
      <c r="M121" s="732"/>
      <c r="N121" s="334">
        <f>+J121*L121</f>
        <v>7.2424499999999998</v>
      </c>
    </row>
    <row r="122" spans="2:17" s="276" customFormat="1" ht="15" customHeight="1" x14ac:dyDescent="0.25">
      <c r="B122" s="332">
        <v>88260</v>
      </c>
      <c r="C122" s="729" t="s">
        <v>6645</v>
      </c>
      <c r="D122" s="730"/>
      <c r="E122" s="730"/>
      <c r="F122" s="730"/>
      <c r="G122" s="730"/>
      <c r="H122" s="333" t="s">
        <v>20339</v>
      </c>
      <c r="I122" s="332" t="s">
        <v>20340</v>
      </c>
      <c r="J122" s="742">
        <v>0.39750000000000002</v>
      </c>
      <c r="K122" s="742"/>
      <c r="L122" s="732">
        <v>22.22</v>
      </c>
      <c r="M122" s="732"/>
      <c r="N122" s="334">
        <f>+J122*L122</f>
        <v>8.8324499999999997</v>
      </c>
    </row>
    <row r="123" spans="2:17" ht="15.75" customHeight="1" x14ac:dyDescent="0.25">
      <c r="B123" s="288"/>
      <c r="C123" s="288"/>
      <c r="D123" s="288"/>
      <c r="E123" s="288"/>
      <c r="F123" s="288"/>
      <c r="G123" s="288"/>
      <c r="H123" s="288"/>
      <c r="I123" s="288"/>
      <c r="J123" s="726" t="s">
        <v>20341</v>
      </c>
      <c r="K123" s="726"/>
      <c r="L123" s="726"/>
      <c r="M123" s="726"/>
      <c r="N123" s="335">
        <f>+N121+N122</f>
        <v>16.0749</v>
      </c>
    </row>
    <row r="124" spans="2:17" ht="15" customHeight="1" x14ac:dyDescent="0.25">
      <c r="B124" s="745" t="s">
        <v>17876</v>
      </c>
      <c r="C124" s="746"/>
      <c r="D124" s="746"/>
      <c r="E124" s="746"/>
      <c r="F124" s="746"/>
      <c r="G124" s="747"/>
      <c r="H124" s="743" t="s">
        <v>8744</v>
      </c>
      <c r="I124" s="743" t="s">
        <v>17799</v>
      </c>
      <c r="J124" s="751" t="s">
        <v>17871</v>
      </c>
      <c r="K124" s="752"/>
      <c r="L124" s="751" t="s">
        <v>17874</v>
      </c>
      <c r="M124" s="752"/>
      <c r="N124" s="743" t="s">
        <v>17875</v>
      </c>
    </row>
    <row r="125" spans="2:17" ht="15.75" x14ac:dyDescent="0.25">
      <c r="B125" s="748"/>
      <c r="C125" s="749"/>
      <c r="D125" s="749"/>
      <c r="E125" s="749"/>
      <c r="F125" s="749"/>
      <c r="G125" s="750"/>
      <c r="H125" s="744"/>
      <c r="I125" s="744"/>
      <c r="J125" s="331" t="s">
        <v>17872</v>
      </c>
      <c r="K125" s="331" t="s">
        <v>17873</v>
      </c>
      <c r="L125" s="331" t="s">
        <v>17872</v>
      </c>
      <c r="M125" s="331" t="s">
        <v>17873</v>
      </c>
      <c r="N125" s="744"/>
    </row>
    <row r="126" spans="2:17" ht="15" customHeight="1" x14ac:dyDescent="0.25">
      <c r="B126" s="336">
        <v>91277</v>
      </c>
      <c r="C126" s="729" t="s">
        <v>424</v>
      </c>
      <c r="D126" s="730"/>
      <c r="E126" s="730"/>
      <c r="F126" s="730"/>
      <c r="G126" s="730"/>
      <c r="H126" s="337" t="s">
        <v>13744</v>
      </c>
      <c r="I126" s="332">
        <v>1</v>
      </c>
      <c r="J126" s="338">
        <v>4.1000000000000003E-3</v>
      </c>
      <c r="K126" s="338">
        <v>0</v>
      </c>
      <c r="L126" s="339">
        <v>10.97</v>
      </c>
      <c r="M126" s="339">
        <f>+'COMPOSIÇÕES - SEM DESON'!M91</f>
        <v>0</v>
      </c>
      <c r="N126" s="334">
        <f>+I126*(J126*L126+K126*M126)</f>
        <v>4.4977000000000003E-2</v>
      </c>
    </row>
    <row r="127" spans="2:17" ht="15" customHeight="1" x14ac:dyDescent="0.25">
      <c r="B127" s="336">
        <v>91278</v>
      </c>
      <c r="C127" s="729" t="s">
        <v>619</v>
      </c>
      <c r="D127" s="730"/>
      <c r="E127" s="730"/>
      <c r="F127" s="730"/>
      <c r="G127" s="730"/>
      <c r="H127" s="337" t="s">
        <v>13744</v>
      </c>
      <c r="I127" s="332">
        <v>1</v>
      </c>
      <c r="J127" s="338">
        <v>0.19470000000000001</v>
      </c>
      <c r="K127" s="338">
        <v>0</v>
      </c>
      <c r="L127" s="339">
        <v>0.54</v>
      </c>
      <c r="M127" s="339">
        <f>+'COMPOSIÇÕES - SEM DESON'!M92</f>
        <v>0</v>
      </c>
      <c r="N127" s="334">
        <f>+I127*(J127*L127+K127*M127)</f>
        <v>0.10513800000000001</v>
      </c>
    </row>
    <row r="128" spans="2:17" ht="15.75" customHeight="1" x14ac:dyDescent="0.25">
      <c r="B128" s="336">
        <v>91283</v>
      </c>
      <c r="C128" s="729" t="s">
        <v>425</v>
      </c>
      <c r="D128" s="730"/>
      <c r="E128" s="730"/>
      <c r="F128" s="730"/>
      <c r="G128" s="730"/>
      <c r="H128" s="337" t="s">
        <v>13744</v>
      </c>
      <c r="I128" s="332">
        <v>1</v>
      </c>
      <c r="J128" s="350">
        <v>4.8300000000000003E-2</v>
      </c>
      <c r="K128" s="338">
        <v>0</v>
      </c>
      <c r="L128" s="350">
        <v>12.44</v>
      </c>
      <c r="M128" s="339">
        <f>+'COMPOSIÇÕES - SEM DESON'!M93</f>
        <v>0</v>
      </c>
      <c r="N128" s="334">
        <f>+I128*(J128*L128+K128*M128)</f>
        <v>0.60085200000000005</v>
      </c>
    </row>
    <row r="129" spans="2:14" ht="15" customHeight="1" x14ac:dyDescent="0.25">
      <c r="B129" s="336">
        <v>91285</v>
      </c>
      <c r="C129" s="729" t="s">
        <v>621</v>
      </c>
      <c r="D129" s="730"/>
      <c r="E129" s="730"/>
      <c r="F129" s="730"/>
      <c r="G129" s="730"/>
      <c r="H129" s="337" t="s">
        <v>13744</v>
      </c>
      <c r="I129" s="332">
        <v>1</v>
      </c>
      <c r="J129" s="350">
        <v>0.15040000000000001</v>
      </c>
      <c r="K129" s="338">
        <v>0</v>
      </c>
      <c r="L129" s="350">
        <v>1.2</v>
      </c>
      <c r="M129" s="339">
        <f>+'COMPOSIÇÕES - SEM DESON'!M94</f>
        <v>0</v>
      </c>
      <c r="N129" s="334">
        <f>+I129*(J129*L129+K129*M129)</f>
        <v>0.18048</v>
      </c>
    </row>
    <row r="130" spans="2:14" ht="15" customHeight="1" x14ac:dyDescent="0.25">
      <c r="B130" s="288"/>
      <c r="C130" s="288"/>
      <c r="D130" s="288"/>
      <c r="E130" s="288"/>
      <c r="F130" s="288"/>
      <c r="G130" s="288"/>
      <c r="H130" s="288"/>
      <c r="I130" s="288"/>
      <c r="J130" s="738" t="s">
        <v>17877</v>
      </c>
      <c r="K130" s="739"/>
      <c r="L130" s="739"/>
      <c r="M130" s="739"/>
      <c r="N130" s="340">
        <f>+SUM(N126:N129)</f>
        <v>0.93144700000000002</v>
      </c>
    </row>
    <row r="131" spans="2:14" ht="15" customHeight="1" x14ac:dyDescent="0.25">
      <c r="B131" s="740" t="s">
        <v>17878</v>
      </c>
      <c r="C131" s="727"/>
      <c r="D131" s="727"/>
      <c r="E131" s="727"/>
      <c r="F131" s="727"/>
      <c r="G131" s="727"/>
      <c r="H131" s="330" t="s">
        <v>20332</v>
      </c>
      <c r="I131" s="331" t="s">
        <v>20333</v>
      </c>
      <c r="J131" s="741" t="s">
        <v>12853</v>
      </c>
      <c r="K131" s="728"/>
      <c r="L131" s="728" t="s">
        <v>20335</v>
      </c>
      <c r="M131" s="728"/>
      <c r="N131" s="331" t="s">
        <v>20336</v>
      </c>
    </row>
    <row r="132" spans="2:14" ht="15.75" customHeight="1" x14ac:dyDescent="0.25">
      <c r="B132" s="336">
        <v>370</v>
      </c>
      <c r="C132" s="729" t="s">
        <v>17951</v>
      </c>
      <c r="D132" s="730"/>
      <c r="E132" s="730"/>
      <c r="F132" s="730"/>
      <c r="G132" s="730"/>
      <c r="H132" s="337" t="s">
        <v>13744</v>
      </c>
      <c r="I132" s="336" t="s">
        <v>17884</v>
      </c>
      <c r="J132" s="742">
        <v>0.56799999999999995</v>
      </c>
      <c r="K132" s="742"/>
      <c r="L132" s="732">
        <v>60.84</v>
      </c>
      <c r="M132" s="732"/>
      <c r="N132" s="334">
        <f>+J132*L132</f>
        <v>34.557119999999998</v>
      </c>
    </row>
    <row r="133" spans="2:14" x14ac:dyDescent="0.25">
      <c r="B133" s="336">
        <v>4741</v>
      </c>
      <c r="C133" s="729" t="s">
        <v>17952</v>
      </c>
      <c r="D133" s="730"/>
      <c r="E133" s="730"/>
      <c r="F133" s="730"/>
      <c r="G133" s="730"/>
      <c r="H133" s="337" t="s">
        <v>13744</v>
      </c>
      <c r="I133" s="336" t="s">
        <v>17884</v>
      </c>
      <c r="J133" s="742">
        <v>6.4999999999999997E-3</v>
      </c>
      <c r="K133" s="742"/>
      <c r="L133" s="732">
        <v>95.23</v>
      </c>
      <c r="M133" s="732"/>
      <c r="N133" s="334">
        <f>+J133*L133</f>
        <v>0.61899499999999996</v>
      </c>
    </row>
    <row r="134" spans="2:14" ht="15.75" customHeight="1" x14ac:dyDescent="0.25">
      <c r="B134" s="305"/>
      <c r="C134" s="305"/>
      <c r="D134" s="305"/>
      <c r="E134" s="305"/>
      <c r="F134" s="305"/>
      <c r="G134" s="305"/>
      <c r="H134" s="305"/>
      <c r="I134" s="306"/>
      <c r="J134" s="738" t="s">
        <v>17894</v>
      </c>
      <c r="K134" s="739"/>
      <c r="L134" s="739"/>
      <c r="M134" s="739"/>
      <c r="N134" s="340">
        <f>+SUM(N132:N133)</f>
        <v>35.176114999999996</v>
      </c>
    </row>
    <row r="135" spans="2:14" ht="15.75" customHeight="1" x14ac:dyDescent="0.25">
      <c r="B135" s="202"/>
      <c r="C135" s="202"/>
      <c r="D135" s="202"/>
      <c r="E135" s="202"/>
      <c r="F135" s="202"/>
      <c r="G135" s="202"/>
      <c r="H135" s="202"/>
      <c r="I135" s="291"/>
      <c r="J135" s="724" t="s">
        <v>20342</v>
      </c>
      <c r="K135" s="724"/>
      <c r="L135" s="724"/>
      <c r="M135" s="724"/>
      <c r="N135" s="345">
        <f>+N123+N130+N134</f>
        <v>52.182461999999994</v>
      </c>
    </row>
    <row r="136" spans="2:14" ht="15.75" customHeight="1" x14ac:dyDescent="0.25">
      <c r="B136" s="202"/>
      <c r="C136" s="202"/>
      <c r="D136" s="202"/>
      <c r="E136" s="202"/>
      <c r="F136" s="202"/>
      <c r="G136" s="202"/>
      <c r="H136" s="202"/>
      <c r="I136" s="291"/>
      <c r="J136" s="725" t="s">
        <v>21881</v>
      </c>
      <c r="K136" s="724"/>
      <c r="L136" s="724"/>
      <c r="M136" s="724"/>
      <c r="N136" s="345">
        <f>+N135*'BDI '!$G$33</f>
        <v>12.092091898213331</v>
      </c>
    </row>
    <row r="137" spans="2:14" ht="15.75" x14ac:dyDescent="0.25">
      <c r="B137" s="202"/>
      <c r="C137" s="202"/>
      <c r="D137" s="202"/>
      <c r="E137" s="202"/>
      <c r="F137" s="202"/>
      <c r="G137" s="202"/>
      <c r="H137" s="202"/>
      <c r="I137" s="291"/>
      <c r="J137" s="724" t="s">
        <v>20343</v>
      </c>
      <c r="K137" s="724"/>
      <c r="L137" s="724"/>
      <c r="M137" s="724"/>
      <c r="N137" s="345">
        <f>+N135+N136</f>
        <v>64.274553898213327</v>
      </c>
    </row>
    <row r="138" spans="2:14" ht="15.75" x14ac:dyDescent="0.25">
      <c r="B138" s="187"/>
      <c r="C138" s="187"/>
      <c r="D138" s="187"/>
      <c r="E138" s="187"/>
      <c r="F138" s="187"/>
      <c r="G138" s="187"/>
      <c r="H138" s="187"/>
      <c r="I138" s="187"/>
      <c r="J138" s="187"/>
      <c r="K138" s="187"/>
      <c r="L138" s="187"/>
      <c r="M138" s="187"/>
      <c r="N138" s="187"/>
    </row>
    <row r="139" spans="2:14" ht="15.75" x14ac:dyDescent="0.25">
      <c r="B139" s="733" t="s">
        <v>20308</v>
      </c>
      <c r="C139" s="733"/>
      <c r="D139" s="733"/>
      <c r="E139" s="733"/>
      <c r="F139" s="733"/>
      <c r="G139" s="733"/>
      <c r="H139" s="733"/>
      <c r="I139" s="733"/>
      <c r="J139" s="733"/>
      <c r="K139" s="733"/>
      <c r="L139" s="733"/>
      <c r="M139" s="733"/>
      <c r="N139" s="733"/>
    </row>
    <row r="140" spans="2:14" ht="15.75" x14ac:dyDescent="0.25">
      <c r="B140" s="727" t="s">
        <v>20331</v>
      </c>
      <c r="C140" s="727"/>
      <c r="D140" s="727"/>
      <c r="E140" s="727"/>
      <c r="F140" s="727"/>
      <c r="G140" s="727"/>
      <c r="H140" s="330" t="s">
        <v>20332</v>
      </c>
      <c r="I140" s="331" t="s">
        <v>20333</v>
      </c>
      <c r="J140" s="728" t="s">
        <v>20334</v>
      </c>
      <c r="K140" s="728"/>
      <c r="L140" s="728" t="s">
        <v>20335</v>
      </c>
      <c r="M140" s="728"/>
      <c r="N140" s="331" t="s">
        <v>20336</v>
      </c>
    </row>
    <row r="141" spans="2:14" ht="30" customHeight="1" x14ac:dyDescent="0.25">
      <c r="B141" s="332">
        <v>90778</v>
      </c>
      <c r="C141" s="729" t="s">
        <v>6731</v>
      </c>
      <c r="D141" s="730"/>
      <c r="E141" s="730"/>
      <c r="F141" s="730"/>
      <c r="G141" s="730"/>
      <c r="H141" s="333" t="s">
        <v>20339</v>
      </c>
      <c r="I141" s="332" t="s">
        <v>20340</v>
      </c>
      <c r="J141" s="742">
        <f>140*6</f>
        <v>840</v>
      </c>
      <c r="K141" s="742"/>
      <c r="L141" s="732">
        <v>107.1</v>
      </c>
      <c r="M141" s="732"/>
      <c r="N141" s="351">
        <f>+J141*L141</f>
        <v>89964</v>
      </c>
    </row>
    <row r="142" spans="2:14" s="276" customFormat="1" ht="30" customHeight="1" x14ac:dyDescent="0.25">
      <c r="B142" s="332">
        <v>90767</v>
      </c>
      <c r="C142" s="729" t="s">
        <v>6719</v>
      </c>
      <c r="D142" s="730"/>
      <c r="E142" s="730"/>
      <c r="F142" s="730"/>
      <c r="G142" s="730"/>
      <c r="H142" s="333" t="s">
        <v>20339</v>
      </c>
      <c r="I142" s="332" t="s">
        <v>20340</v>
      </c>
      <c r="J142" s="742">
        <f>280*6</f>
        <v>1680</v>
      </c>
      <c r="K142" s="742"/>
      <c r="L142" s="732">
        <v>24.61</v>
      </c>
      <c r="M142" s="732"/>
      <c r="N142" s="351">
        <f t="shared" ref="N142:N145" si="17">+J142*L142</f>
        <v>41344.799999999996</v>
      </c>
    </row>
    <row r="143" spans="2:14" s="276" customFormat="1" x14ac:dyDescent="0.25">
      <c r="B143" s="332">
        <v>90776</v>
      </c>
      <c r="C143" s="729" t="s">
        <v>6729</v>
      </c>
      <c r="D143" s="730"/>
      <c r="E143" s="730"/>
      <c r="F143" s="730"/>
      <c r="G143" s="730"/>
      <c r="H143" s="333" t="s">
        <v>20339</v>
      </c>
      <c r="I143" s="332" t="s">
        <v>20340</v>
      </c>
      <c r="J143" s="742">
        <v>1680</v>
      </c>
      <c r="K143" s="742"/>
      <c r="L143" s="732">
        <v>36.630000000000003</v>
      </c>
      <c r="M143" s="732"/>
      <c r="N143" s="351">
        <f t="shared" si="17"/>
        <v>61538.400000000001</v>
      </c>
    </row>
    <row r="144" spans="2:14" s="276" customFormat="1" x14ac:dyDescent="0.25">
      <c r="B144" s="332">
        <v>88326</v>
      </c>
      <c r="C144" s="729" t="s">
        <v>6712</v>
      </c>
      <c r="D144" s="730"/>
      <c r="E144" s="730"/>
      <c r="F144" s="730"/>
      <c r="G144" s="730"/>
      <c r="H144" s="333" t="s">
        <v>20339</v>
      </c>
      <c r="I144" s="332" t="s">
        <v>20340</v>
      </c>
      <c r="J144" s="742">
        <v>4050</v>
      </c>
      <c r="K144" s="742"/>
      <c r="L144" s="732">
        <v>22.48</v>
      </c>
      <c r="M144" s="732"/>
      <c r="N144" s="351">
        <f t="shared" si="17"/>
        <v>91044</v>
      </c>
    </row>
    <row r="145" spans="2:16" s="276" customFormat="1" ht="30" customHeight="1" x14ac:dyDescent="0.25">
      <c r="B145" s="571" t="s">
        <v>39142</v>
      </c>
      <c r="C145" s="762" t="s">
        <v>20287</v>
      </c>
      <c r="D145" s="763"/>
      <c r="E145" s="763"/>
      <c r="F145" s="763"/>
      <c r="G145" s="764"/>
      <c r="H145" s="337" t="s">
        <v>17850</v>
      </c>
      <c r="I145" s="336" t="s">
        <v>20307</v>
      </c>
      <c r="J145" s="742">
        <v>3</v>
      </c>
      <c r="K145" s="742"/>
      <c r="L145" s="765">
        <v>17209.2</v>
      </c>
      <c r="M145" s="765"/>
      <c r="N145" s="351">
        <f t="shared" si="17"/>
        <v>51627.600000000006</v>
      </c>
    </row>
    <row r="146" spans="2:16" x14ac:dyDescent="0.25">
      <c r="B146" s="332">
        <v>90775</v>
      </c>
      <c r="C146" s="729" t="s">
        <v>6728</v>
      </c>
      <c r="D146" s="730"/>
      <c r="E146" s="730"/>
      <c r="F146" s="730"/>
      <c r="G146" s="730"/>
      <c r="H146" s="333" t="s">
        <v>20339</v>
      </c>
      <c r="I146" s="332" t="s">
        <v>20340</v>
      </c>
      <c r="J146" s="742">
        <v>200</v>
      </c>
      <c r="K146" s="742"/>
      <c r="L146" s="732">
        <v>35.54</v>
      </c>
      <c r="M146" s="732"/>
      <c r="N146" s="351">
        <f>+J146*L146</f>
        <v>7108</v>
      </c>
      <c r="P146" s="276"/>
    </row>
    <row r="147" spans="2:16" ht="15.75" x14ac:dyDescent="0.25">
      <c r="B147" s="288"/>
      <c r="C147" s="288"/>
      <c r="D147" s="288"/>
      <c r="E147" s="288"/>
      <c r="F147" s="288"/>
      <c r="G147" s="288"/>
      <c r="H147" s="288"/>
      <c r="I147" s="288"/>
      <c r="J147" s="726" t="s">
        <v>20341</v>
      </c>
      <c r="K147" s="726"/>
      <c r="L147" s="726"/>
      <c r="M147" s="726"/>
      <c r="N147" s="353">
        <f>SUM(N141:N146)</f>
        <v>342626.79999999993</v>
      </c>
    </row>
    <row r="148" spans="2:16" ht="15.75" x14ac:dyDescent="0.25">
      <c r="B148" s="745" t="s">
        <v>17876</v>
      </c>
      <c r="C148" s="746"/>
      <c r="D148" s="746"/>
      <c r="E148" s="746"/>
      <c r="F148" s="746"/>
      <c r="G148" s="747"/>
      <c r="H148" s="743" t="s">
        <v>8744</v>
      </c>
      <c r="I148" s="743" t="s">
        <v>17799</v>
      </c>
      <c r="J148" s="751" t="s">
        <v>17871</v>
      </c>
      <c r="K148" s="752"/>
      <c r="L148" s="751" t="s">
        <v>17874</v>
      </c>
      <c r="M148" s="752"/>
      <c r="N148" s="743" t="s">
        <v>17875</v>
      </c>
    </row>
    <row r="149" spans="2:16" ht="15.75" x14ac:dyDescent="0.25">
      <c r="B149" s="748"/>
      <c r="C149" s="749"/>
      <c r="D149" s="749"/>
      <c r="E149" s="749"/>
      <c r="F149" s="749"/>
      <c r="G149" s="750"/>
      <c r="H149" s="744"/>
      <c r="I149" s="744"/>
      <c r="J149" s="331" t="s">
        <v>17872</v>
      </c>
      <c r="K149" s="331" t="s">
        <v>17873</v>
      </c>
      <c r="L149" s="331" t="s">
        <v>17872</v>
      </c>
      <c r="M149" s="331" t="s">
        <v>17873</v>
      </c>
      <c r="N149" s="744"/>
    </row>
    <row r="150" spans="2:16" ht="90" customHeight="1" x14ac:dyDescent="0.25">
      <c r="B150" s="332" t="s">
        <v>20193</v>
      </c>
      <c r="C150" s="759" t="s">
        <v>20288</v>
      </c>
      <c r="D150" s="760"/>
      <c r="E150" s="760"/>
      <c r="F150" s="760"/>
      <c r="G150" s="761"/>
      <c r="H150" s="337" t="s">
        <v>17850</v>
      </c>
      <c r="I150" s="332">
        <v>6</v>
      </c>
      <c r="J150" s="338">
        <v>1</v>
      </c>
      <c r="K150" s="338">
        <v>0</v>
      </c>
      <c r="L150" s="339">
        <v>4091.82</v>
      </c>
      <c r="M150" s="339">
        <f>+'COMPOSIÇÕES - SEM DESON'!M111</f>
        <v>0</v>
      </c>
      <c r="N150" s="334">
        <f>+I150*(J150*L150+K150*M150)</f>
        <v>24550.920000000002</v>
      </c>
      <c r="P150" s="276"/>
    </row>
    <row r="151" spans="2:16" ht="15.75" x14ac:dyDescent="0.25">
      <c r="B151" s="202"/>
      <c r="C151" s="202"/>
      <c r="D151" s="202"/>
      <c r="E151" s="202"/>
      <c r="F151" s="202"/>
      <c r="G151" s="202"/>
      <c r="H151" s="202"/>
      <c r="I151" s="306"/>
      <c r="J151" s="738" t="s">
        <v>17877</v>
      </c>
      <c r="K151" s="739"/>
      <c r="L151" s="739"/>
      <c r="M151" s="739"/>
      <c r="N151" s="340">
        <f>+SUM(N150:N150)</f>
        <v>24550.920000000002</v>
      </c>
    </row>
    <row r="152" spans="2:16" ht="15.75" x14ac:dyDescent="0.25">
      <c r="B152" s="202"/>
      <c r="C152" s="202"/>
      <c r="D152" s="202"/>
      <c r="E152" s="202"/>
      <c r="F152" s="202"/>
      <c r="G152" s="202"/>
      <c r="H152" s="202"/>
      <c r="I152" s="291"/>
      <c r="J152" s="724" t="s">
        <v>20342</v>
      </c>
      <c r="K152" s="724"/>
      <c r="L152" s="724"/>
      <c r="M152" s="724"/>
      <c r="N152" s="345">
        <f>+N147+N151</f>
        <v>367177.71999999991</v>
      </c>
    </row>
    <row r="153" spans="2:16" ht="15.75" customHeight="1" x14ac:dyDescent="0.25">
      <c r="B153" s="202"/>
      <c r="C153" s="202"/>
      <c r="D153" s="202"/>
      <c r="E153" s="202"/>
      <c r="F153" s="202"/>
      <c r="G153" s="202"/>
      <c r="H153" s="202"/>
      <c r="I153" s="291"/>
      <c r="J153" s="725" t="s">
        <v>21881</v>
      </c>
      <c r="K153" s="724"/>
      <c r="L153" s="724"/>
      <c r="M153" s="724"/>
      <c r="N153" s="345">
        <f>+N152*'BDI '!$G$33</f>
        <v>85085.037444504676</v>
      </c>
    </row>
    <row r="154" spans="2:16" ht="15.75" x14ac:dyDescent="0.25">
      <c r="B154" s="202"/>
      <c r="C154" s="202"/>
      <c r="D154" s="202"/>
      <c r="E154" s="202"/>
      <c r="F154" s="202"/>
      <c r="G154" s="202"/>
      <c r="H154" s="202"/>
      <c r="I154" s="291"/>
      <c r="J154" s="724" t="s">
        <v>20343</v>
      </c>
      <c r="K154" s="724"/>
      <c r="L154" s="724"/>
      <c r="M154" s="724"/>
      <c r="N154" s="345">
        <f>+N152+N153</f>
        <v>452262.75744450459</v>
      </c>
    </row>
    <row r="156" spans="2:16" ht="30" customHeight="1" x14ac:dyDescent="0.25">
      <c r="B156" s="733" t="s">
        <v>21843</v>
      </c>
      <c r="C156" s="733"/>
      <c r="D156" s="733"/>
      <c r="E156" s="733"/>
      <c r="F156" s="733"/>
      <c r="G156" s="733"/>
      <c r="H156" s="733"/>
      <c r="I156" s="733"/>
      <c r="J156" s="733"/>
      <c r="K156" s="733"/>
      <c r="L156" s="733"/>
      <c r="M156" s="733"/>
      <c r="N156" s="733"/>
    </row>
    <row r="157" spans="2:16" ht="15.75" x14ac:dyDescent="0.25">
      <c r="B157" s="727" t="s">
        <v>20331</v>
      </c>
      <c r="C157" s="727"/>
      <c r="D157" s="727"/>
      <c r="E157" s="727"/>
      <c r="F157" s="727"/>
      <c r="G157" s="727"/>
      <c r="H157" s="330" t="s">
        <v>20332</v>
      </c>
      <c r="I157" s="538" t="s">
        <v>20333</v>
      </c>
      <c r="J157" s="728" t="s">
        <v>20334</v>
      </c>
      <c r="K157" s="728"/>
      <c r="L157" s="728" t="s">
        <v>20335</v>
      </c>
      <c r="M157" s="728"/>
      <c r="N157" s="538" t="s">
        <v>20336</v>
      </c>
    </row>
    <row r="158" spans="2:16" x14ac:dyDescent="0.25">
      <c r="B158" s="332">
        <v>20063</v>
      </c>
      <c r="C158" s="729" t="s">
        <v>21820</v>
      </c>
      <c r="D158" s="730"/>
      <c r="E158" s="730"/>
      <c r="F158" s="730"/>
      <c r="G158" s="730"/>
      <c r="H158" s="337" t="s">
        <v>21821</v>
      </c>
      <c r="I158" s="332" t="s">
        <v>20340</v>
      </c>
      <c r="J158" s="742">
        <v>1</v>
      </c>
      <c r="K158" s="742"/>
      <c r="L158" s="732">
        <v>29.07</v>
      </c>
      <c r="M158" s="732"/>
      <c r="N158" s="334">
        <f>+J158*L158</f>
        <v>29.07</v>
      </c>
    </row>
    <row r="159" spans="2:16" x14ac:dyDescent="0.25">
      <c r="B159" s="332">
        <v>20156</v>
      </c>
      <c r="C159" s="729" t="s">
        <v>21822</v>
      </c>
      <c r="D159" s="730"/>
      <c r="E159" s="730"/>
      <c r="F159" s="730"/>
      <c r="G159" s="730"/>
      <c r="H159" s="337" t="s">
        <v>21821</v>
      </c>
      <c r="I159" s="332" t="s">
        <v>20340</v>
      </c>
      <c r="J159" s="742">
        <v>4</v>
      </c>
      <c r="K159" s="742"/>
      <c r="L159" s="732">
        <v>15.95</v>
      </c>
      <c r="M159" s="732"/>
      <c r="N159" s="334">
        <f>+J159*L159</f>
        <v>63.8</v>
      </c>
    </row>
    <row r="160" spans="2:16" x14ac:dyDescent="0.25">
      <c r="B160" s="332">
        <v>20002</v>
      </c>
      <c r="C160" s="729" t="s">
        <v>13639</v>
      </c>
      <c r="D160" s="730"/>
      <c r="E160" s="730"/>
      <c r="F160" s="730"/>
      <c r="G160" s="730"/>
      <c r="H160" s="337" t="s">
        <v>21821</v>
      </c>
      <c r="I160" s="332" t="s">
        <v>20340</v>
      </c>
      <c r="J160" s="742">
        <v>8</v>
      </c>
      <c r="K160" s="742"/>
      <c r="L160" s="732">
        <v>12.86</v>
      </c>
      <c r="M160" s="732"/>
      <c r="N160" s="334">
        <f>+J160*L160</f>
        <v>102.88</v>
      </c>
    </row>
    <row r="161" spans="2:14" ht="15.75" x14ac:dyDescent="0.25">
      <c r="B161" s="288"/>
      <c r="C161" s="288"/>
      <c r="D161" s="288"/>
      <c r="E161" s="288"/>
      <c r="F161" s="288"/>
      <c r="G161" s="288"/>
      <c r="H161" s="288"/>
      <c r="I161" s="288"/>
      <c r="J161" s="726" t="s">
        <v>20341</v>
      </c>
      <c r="K161" s="726"/>
      <c r="L161" s="726"/>
      <c r="M161" s="726"/>
      <c r="N161" s="335">
        <f>SUM(N158:N160)</f>
        <v>195.75</v>
      </c>
    </row>
    <row r="162" spans="2:14" ht="15.75" x14ac:dyDescent="0.25">
      <c r="B162" s="745" t="s">
        <v>17876</v>
      </c>
      <c r="C162" s="746"/>
      <c r="D162" s="746"/>
      <c r="E162" s="746"/>
      <c r="F162" s="746"/>
      <c r="G162" s="747"/>
      <c r="H162" s="743" t="s">
        <v>8744</v>
      </c>
      <c r="I162" s="743" t="s">
        <v>17799</v>
      </c>
      <c r="J162" s="751" t="s">
        <v>17871</v>
      </c>
      <c r="K162" s="752"/>
      <c r="L162" s="751" t="s">
        <v>17874</v>
      </c>
      <c r="M162" s="752"/>
      <c r="N162" s="743" t="s">
        <v>17875</v>
      </c>
    </row>
    <row r="163" spans="2:14" ht="15.75" x14ac:dyDescent="0.25">
      <c r="B163" s="748"/>
      <c r="C163" s="749"/>
      <c r="D163" s="749"/>
      <c r="E163" s="749"/>
      <c r="F163" s="749"/>
      <c r="G163" s="750"/>
      <c r="H163" s="744"/>
      <c r="I163" s="744"/>
      <c r="J163" s="538" t="s">
        <v>17872</v>
      </c>
      <c r="K163" s="538" t="s">
        <v>17873</v>
      </c>
      <c r="L163" s="538" t="s">
        <v>17872</v>
      </c>
      <c r="M163" s="538" t="s">
        <v>17873</v>
      </c>
      <c r="N163" s="744"/>
    </row>
    <row r="164" spans="2:14" x14ac:dyDescent="0.25">
      <c r="B164" s="336">
        <v>30041</v>
      </c>
      <c r="C164" s="729" t="s">
        <v>21823</v>
      </c>
      <c r="D164" s="730"/>
      <c r="E164" s="730"/>
      <c r="F164" s="730"/>
      <c r="G164" s="730"/>
      <c r="H164" s="337" t="s">
        <v>21821</v>
      </c>
      <c r="I164" s="540">
        <v>1</v>
      </c>
      <c r="J164" s="338">
        <v>0.84</v>
      </c>
      <c r="K164" s="338">
        <v>0.16</v>
      </c>
      <c r="L164" s="339">
        <v>184.26</v>
      </c>
      <c r="M164" s="339">
        <v>88.29</v>
      </c>
      <c r="N164" s="334">
        <f>+I164*(J164*L164+K164*M164)</f>
        <v>168.90479999999997</v>
      </c>
    </row>
    <row r="165" spans="2:14" x14ac:dyDescent="0.25">
      <c r="B165" s="336">
        <v>30032</v>
      </c>
      <c r="C165" s="729" t="s">
        <v>21824</v>
      </c>
      <c r="D165" s="730"/>
      <c r="E165" s="730"/>
      <c r="F165" s="730"/>
      <c r="G165" s="730"/>
      <c r="H165" s="337" t="s">
        <v>21821</v>
      </c>
      <c r="I165" s="540">
        <v>1</v>
      </c>
      <c r="J165" s="338">
        <v>0.96</v>
      </c>
      <c r="K165" s="338">
        <v>0.04</v>
      </c>
      <c r="L165" s="339">
        <v>220.35</v>
      </c>
      <c r="M165" s="339">
        <v>75.709999999999994</v>
      </c>
      <c r="N165" s="334">
        <f>+I165*(J165*L165+K165*M165)</f>
        <v>214.56439999999998</v>
      </c>
    </row>
    <row r="166" spans="2:14" x14ac:dyDescent="0.25">
      <c r="B166" s="336">
        <v>30035</v>
      </c>
      <c r="C166" s="729" t="s">
        <v>21825</v>
      </c>
      <c r="D166" s="730"/>
      <c r="E166" s="730"/>
      <c r="F166" s="730"/>
      <c r="G166" s="730"/>
      <c r="H166" s="337" t="s">
        <v>21821</v>
      </c>
      <c r="I166" s="540">
        <v>1</v>
      </c>
      <c r="J166" s="338">
        <v>0.3</v>
      </c>
      <c r="K166" s="338">
        <v>0.7</v>
      </c>
      <c r="L166" s="339">
        <v>124.11</v>
      </c>
      <c r="M166" s="339">
        <v>62.27</v>
      </c>
      <c r="N166" s="334">
        <f>+I166*(J166*L166+K166*M166)</f>
        <v>80.822000000000003</v>
      </c>
    </row>
    <row r="167" spans="2:14" x14ac:dyDescent="0.25">
      <c r="B167" s="336">
        <v>30030</v>
      </c>
      <c r="C167" s="729" t="s">
        <v>21826</v>
      </c>
      <c r="D167" s="730"/>
      <c r="E167" s="730"/>
      <c r="F167" s="730"/>
      <c r="G167" s="730"/>
      <c r="H167" s="337" t="s">
        <v>21821</v>
      </c>
      <c r="I167" s="540">
        <v>1</v>
      </c>
      <c r="J167" s="338">
        <v>0.59</v>
      </c>
      <c r="K167" s="338">
        <v>0.41</v>
      </c>
      <c r="L167" s="339">
        <v>138.66</v>
      </c>
      <c r="M167" s="339">
        <v>34.020000000000003</v>
      </c>
      <c r="N167" s="334">
        <f>+I167*(J167*L167+K167*M167)</f>
        <v>95.757599999999996</v>
      </c>
    </row>
    <row r="168" spans="2:14" x14ac:dyDescent="0.25">
      <c r="B168" s="336">
        <v>30051</v>
      </c>
      <c r="C168" s="729" t="s">
        <v>21827</v>
      </c>
      <c r="D168" s="730"/>
      <c r="E168" s="730"/>
      <c r="F168" s="730"/>
      <c r="G168" s="730"/>
      <c r="H168" s="337" t="s">
        <v>21821</v>
      </c>
      <c r="I168" s="540">
        <v>1</v>
      </c>
      <c r="J168" s="338">
        <v>0.59</v>
      </c>
      <c r="K168" s="338">
        <v>0.41</v>
      </c>
      <c r="L168" s="339">
        <v>11.53</v>
      </c>
      <c r="M168" s="339">
        <v>7.22</v>
      </c>
      <c r="N168" s="334">
        <f>+I168*(J168*L168+K168*M168)</f>
        <v>9.7628999999999984</v>
      </c>
    </row>
    <row r="169" spans="2:14" ht="15.75" x14ac:dyDescent="0.25">
      <c r="B169" s="288"/>
      <c r="C169" s="288"/>
      <c r="D169" s="288"/>
      <c r="E169" s="288"/>
      <c r="F169" s="288"/>
      <c r="G169" s="288"/>
      <c r="H169" s="288"/>
      <c r="I169" s="288"/>
      <c r="J169" s="738" t="s">
        <v>17877</v>
      </c>
      <c r="K169" s="739"/>
      <c r="L169" s="739"/>
      <c r="M169" s="739"/>
      <c r="N169" s="335">
        <f>SUM(N164:N168)</f>
        <v>569.81169999999986</v>
      </c>
    </row>
    <row r="170" spans="2:14" ht="15.75" x14ac:dyDescent="0.25">
      <c r="B170" s="740" t="s">
        <v>21828</v>
      </c>
      <c r="C170" s="727"/>
      <c r="D170" s="727"/>
      <c r="E170" s="727"/>
      <c r="F170" s="727"/>
      <c r="G170" s="727"/>
      <c r="H170" s="330" t="s">
        <v>20332</v>
      </c>
      <c r="I170" s="538" t="s">
        <v>20333</v>
      </c>
      <c r="J170" s="741" t="s">
        <v>12853</v>
      </c>
      <c r="K170" s="728"/>
      <c r="L170" s="728" t="s">
        <v>20335</v>
      </c>
      <c r="M170" s="728"/>
      <c r="N170" s="538" t="s">
        <v>20336</v>
      </c>
    </row>
    <row r="171" spans="2:14" x14ac:dyDescent="0.25">
      <c r="B171" s="342">
        <v>2000</v>
      </c>
      <c r="C171" s="734" t="s">
        <v>21829</v>
      </c>
      <c r="D171" s="735"/>
      <c r="E171" s="735"/>
      <c r="F171" s="735"/>
      <c r="G171" s="735"/>
      <c r="H171" s="341" t="s">
        <v>21821</v>
      </c>
      <c r="I171" s="342"/>
      <c r="J171" s="736">
        <v>1</v>
      </c>
      <c r="K171" s="736"/>
      <c r="L171" s="737">
        <v>8.17</v>
      </c>
      <c r="M171" s="737"/>
      <c r="N171" s="343">
        <f t="shared" ref="N171" si="18">+J171*L171</f>
        <v>8.17</v>
      </c>
    </row>
    <row r="172" spans="2:14" ht="15.75" x14ac:dyDescent="0.25">
      <c r="B172" s="288"/>
      <c r="C172" s="288"/>
      <c r="D172" s="288"/>
      <c r="E172" s="288"/>
      <c r="F172" s="288"/>
      <c r="G172" s="288"/>
      <c r="H172" s="288"/>
      <c r="I172" s="288"/>
      <c r="J172" s="738" t="s">
        <v>17949</v>
      </c>
      <c r="K172" s="739"/>
      <c r="L172" s="739"/>
      <c r="M172" s="739"/>
      <c r="N172" s="340">
        <f>+SUM(N171:N171)</f>
        <v>8.17</v>
      </c>
    </row>
    <row r="173" spans="2:14" ht="15.75" x14ac:dyDescent="0.25">
      <c r="B173" s="766" t="s">
        <v>21830</v>
      </c>
      <c r="C173" s="767"/>
      <c r="D173" s="767"/>
      <c r="E173" s="767"/>
      <c r="F173" s="767"/>
      <c r="G173" s="767"/>
      <c r="H173" s="767"/>
      <c r="I173" s="767"/>
      <c r="J173" s="767"/>
      <c r="K173" s="767"/>
      <c r="L173" s="767"/>
      <c r="M173" s="768"/>
      <c r="N173" s="340">
        <f>+N161+N169+N172</f>
        <v>773.73169999999982</v>
      </c>
    </row>
    <row r="174" spans="2:14" ht="15.75" x14ac:dyDescent="0.25">
      <c r="B174" s="766" t="s">
        <v>21831</v>
      </c>
      <c r="C174" s="767"/>
      <c r="D174" s="767"/>
      <c r="E174" s="767"/>
      <c r="F174" s="767"/>
      <c r="G174" s="767"/>
      <c r="H174" s="767"/>
      <c r="I174" s="767"/>
      <c r="J174" s="767"/>
      <c r="K174" s="767"/>
      <c r="L174" s="767"/>
      <c r="M174" s="768"/>
      <c r="N174" s="340">
        <v>36</v>
      </c>
    </row>
    <row r="175" spans="2:14" ht="15.75" x14ac:dyDescent="0.25">
      <c r="B175" s="766" t="s">
        <v>21832</v>
      </c>
      <c r="C175" s="767"/>
      <c r="D175" s="767"/>
      <c r="E175" s="767"/>
      <c r="F175" s="767"/>
      <c r="G175" s="767"/>
      <c r="H175" s="767"/>
      <c r="I175" s="767"/>
      <c r="J175" s="767"/>
      <c r="K175" s="767"/>
      <c r="L175" s="767"/>
      <c r="M175" s="768"/>
      <c r="N175" s="340">
        <f>+N173/N174</f>
        <v>21.492547222222218</v>
      </c>
    </row>
    <row r="176" spans="2:14" ht="15.75" x14ac:dyDescent="0.25">
      <c r="B176" s="740" t="s">
        <v>17878</v>
      </c>
      <c r="C176" s="727"/>
      <c r="D176" s="727"/>
      <c r="E176" s="727"/>
      <c r="F176" s="727"/>
      <c r="G176" s="727"/>
      <c r="H176" s="330" t="s">
        <v>20332</v>
      </c>
      <c r="I176" s="538" t="s">
        <v>20333</v>
      </c>
      <c r="J176" s="741" t="s">
        <v>12853</v>
      </c>
      <c r="K176" s="728"/>
      <c r="L176" s="728" t="s">
        <v>20335</v>
      </c>
      <c r="M176" s="728"/>
      <c r="N176" s="538" t="s">
        <v>20336</v>
      </c>
    </row>
    <row r="177" spans="2:14" x14ac:dyDescent="0.25">
      <c r="B177" s="336">
        <v>10001</v>
      </c>
      <c r="C177" s="729" t="s">
        <v>39143</v>
      </c>
      <c r="D177" s="730"/>
      <c r="E177" s="730"/>
      <c r="F177" s="730"/>
      <c r="G177" s="730"/>
      <c r="H177" s="337" t="s">
        <v>21821</v>
      </c>
      <c r="I177" s="336" t="s">
        <v>9235</v>
      </c>
      <c r="J177" s="742">
        <v>0.06</v>
      </c>
      <c r="K177" s="742"/>
      <c r="L177" s="732">
        <v>4080.09</v>
      </c>
      <c r="M177" s="732"/>
      <c r="N177" s="334">
        <f t="shared" ref="N177:N181" si="19">+J177*L177</f>
        <v>244.80539999999999</v>
      </c>
    </row>
    <row r="178" spans="2:14" x14ac:dyDescent="0.25">
      <c r="B178" s="336">
        <v>10110</v>
      </c>
      <c r="C178" s="729" t="s">
        <v>21834</v>
      </c>
      <c r="D178" s="730"/>
      <c r="E178" s="730"/>
      <c r="F178" s="730"/>
      <c r="G178" s="730"/>
      <c r="H178" s="337" t="s">
        <v>21821</v>
      </c>
      <c r="I178" s="336" t="s">
        <v>17884</v>
      </c>
      <c r="J178" s="742">
        <v>0.2</v>
      </c>
      <c r="K178" s="742"/>
      <c r="L178" s="732">
        <v>63.48</v>
      </c>
      <c r="M178" s="732"/>
      <c r="N178" s="334">
        <f t="shared" si="19"/>
        <v>12.696</v>
      </c>
    </row>
    <row r="179" spans="2:14" x14ac:dyDescent="0.25">
      <c r="B179" s="336">
        <v>10119</v>
      </c>
      <c r="C179" s="729" t="s">
        <v>21835</v>
      </c>
      <c r="D179" s="730"/>
      <c r="E179" s="730"/>
      <c r="F179" s="730"/>
      <c r="G179" s="730"/>
      <c r="H179" s="337" t="s">
        <v>21821</v>
      </c>
      <c r="I179" s="336" t="s">
        <v>17884</v>
      </c>
      <c r="J179" s="742">
        <v>0.26669999999999999</v>
      </c>
      <c r="K179" s="742"/>
      <c r="L179" s="732">
        <v>55.72</v>
      </c>
      <c r="M179" s="732"/>
      <c r="N179" s="334">
        <f t="shared" si="19"/>
        <v>14.860524</v>
      </c>
    </row>
    <row r="180" spans="2:14" x14ac:dyDescent="0.25">
      <c r="B180" s="336">
        <v>10098</v>
      </c>
      <c r="C180" s="729" t="s">
        <v>21836</v>
      </c>
      <c r="D180" s="730"/>
      <c r="E180" s="730"/>
      <c r="F180" s="730"/>
      <c r="G180" s="730"/>
      <c r="H180" s="337" t="s">
        <v>21821</v>
      </c>
      <c r="I180" s="336" t="s">
        <v>17884</v>
      </c>
      <c r="J180" s="742">
        <v>0.03</v>
      </c>
      <c r="K180" s="742"/>
      <c r="L180" s="732">
        <v>110.03</v>
      </c>
      <c r="M180" s="732"/>
      <c r="N180" s="334">
        <f t="shared" si="19"/>
        <v>3.3008999999999999</v>
      </c>
    </row>
    <row r="181" spans="2:14" x14ac:dyDescent="0.25">
      <c r="B181" s="336">
        <v>10120</v>
      </c>
      <c r="C181" s="729" t="s">
        <v>21837</v>
      </c>
      <c r="D181" s="730"/>
      <c r="E181" s="730"/>
      <c r="F181" s="730"/>
      <c r="G181" s="730"/>
      <c r="H181" s="337" t="s">
        <v>21821</v>
      </c>
      <c r="I181" s="336" t="s">
        <v>17884</v>
      </c>
      <c r="J181" s="742">
        <v>0.13669999999999999</v>
      </c>
      <c r="K181" s="742"/>
      <c r="L181" s="732">
        <v>56.01</v>
      </c>
      <c r="M181" s="732"/>
      <c r="N181" s="334">
        <f t="shared" si="19"/>
        <v>7.656566999999999</v>
      </c>
    </row>
    <row r="182" spans="2:14" ht="15.75" x14ac:dyDescent="0.25">
      <c r="B182" s="288"/>
      <c r="C182" s="288"/>
      <c r="D182" s="288"/>
      <c r="E182" s="288"/>
      <c r="F182" s="288"/>
      <c r="G182" s="288"/>
      <c r="H182" s="288"/>
      <c r="I182" s="288"/>
      <c r="J182" s="738" t="s">
        <v>17894</v>
      </c>
      <c r="K182" s="739"/>
      <c r="L182" s="739"/>
      <c r="M182" s="739"/>
      <c r="N182" s="340">
        <f>+SUM(N177:N181)</f>
        <v>283.319391</v>
      </c>
    </row>
    <row r="183" spans="2:14" ht="15.75" x14ac:dyDescent="0.25">
      <c r="B183" s="740" t="s">
        <v>21838</v>
      </c>
      <c r="C183" s="727"/>
      <c r="D183" s="727"/>
      <c r="E183" s="727"/>
      <c r="F183" s="727"/>
      <c r="G183" s="727"/>
      <c r="H183" s="330" t="s">
        <v>20332</v>
      </c>
      <c r="I183" s="538" t="s">
        <v>20333</v>
      </c>
      <c r="J183" s="741" t="s">
        <v>12853</v>
      </c>
      <c r="K183" s="728"/>
      <c r="L183" s="728" t="s">
        <v>20335</v>
      </c>
      <c r="M183" s="728"/>
      <c r="N183" s="538" t="s">
        <v>20336</v>
      </c>
    </row>
    <row r="184" spans="2:14" x14ac:dyDescent="0.25">
      <c r="B184" s="342">
        <v>40840</v>
      </c>
      <c r="C184" s="734" t="s">
        <v>21839</v>
      </c>
      <c r="D184" s="735"/>
      <c r="E184" s="735"/>
      <c r="F184" s="735"/>
      <c r="G184" s="735"/>
      <c r="H184" s="341" t="s">
        <v>21821</v>
      </c>
      <c r="I184" s="342" t="s">
        <v>5500</v>
      </c>
      <c r="J184" s="736">
        <v>1</v>
      </c>
      <c r="K184" s="736"/>
      <c r="L184" s="737">
        <v>62.96</v>
      </c>
      <c r="M184" s="737"/>
      <c r="N184" s="343">
        <f t="shared" ref="N184" si="20">+J184*L184</f>
        <v>62.96</v>
      </c>
    </row>
    <row r="185" spans="2:14" ht="15.75" x14ac:dyDescent="0.25">
      <c r="B185" s="288"/>
      <c r="C185" s="288"/>
      <c r="D185" s="288"/>
      <c r="E185" s="288"/>
      <c r="F185" s="288"/>
      <c r="G185" s="288"/>
      <c r="H185" s="288"/>
      <c r="I185" s="288"/>
      <c r="J185" s="738" t="s">
        <v>17949</v>
      </c>
      <c r="K185" s="739"/>
      <c r="L185" s="739"/>
      <c r="M185" s="739"/>
      <c r="N185" s="340">
        <f>+SUM(N184:N184)</f>
        <v>62.96</v>
      </c>
    </row>
    <row r="186" spans="2:14" ht="15.75" x14ac:dyDescent="0.25">
      <c r="B186" s="740" t="s">
        <v>21840</v>
      </c>
      <c r="C186" s="727"/>
      <c r="D186" s="727"/>
      <c r="E186" s="727"/>
      <c r="F186" s="727"/>
      <c r="G186" s="727"/>
      <c r="H186" s="330" t="s">
        <v>20332</v>
      </c>
      <c r="I186" s="538" t="s">
        <v>20333</v>
      </c>
      <c r="J186" s="741" t="s">
        <v>21841</v>
      </c>
      <c r="K186" s="728"/>
      <c r="L186" s="741" t="s">
        <v>21842</v>
      </c>
      <c r="M186" s="728"/>
      <c r="N186" s="538" t="s">
        <v>20336</v>
      </c>
    </row>
    <row r="187" spans="2:14" x14ac:dyDescent="0.25">
      <c r="B187" s="336">
        <v>1035</v>
      </c>
      <c r="C187" s="729" t="s">
        <v>21833</v>
      </c>
      <c r="D187" s="730"/>
      <c r="E187" s="730"/>
      <c r="F187" s="730"/>
      <c r="G187" s="730"/>
      <c r="H187" s="337" t="s">
        <v>21821</v>
      </c>
      <c r="I187" s="336" t="s">
        <v>9235</v>
      </c>
      <c r="J187" s="742">
        <f>0.379*10+40.405</f>
        <v>44.195</v>
      </c>
      <c r="K187" s="742"/>
      <c r="L187" s="742">
        <v>0.06</v>
      </c>
      <c r="M187" s="742"/>
      <c r="N187" s="334">
        <f>+J187*L187</f>
        <v>2.6516999999999999</v>
      </c>
    </row>
    <row r="188" spans="2:14" x14ac:dyDescent="0.25">
      <c r="B188" s="336">
        <v>1026</v>
      </c>
      <c r="C188" s="729" t="s">
        <v>21834</v>
      </c>
      <c r="D188" s="730"/>
      <c r="E188" s="730"/>
      <c r="F188" s="730"/>
      <c r="G188" s="730"/>
      <c r="H188" s="337" t="s">
        <v>21821</v>
      </c>
      <c r="I188" s="336" t="s">
        <v>9235</v>
      </c>
      <c r="J188" s="742">
        <f>0.733*10+2.933</f>
        <v>10.263</v>
      </c>
      <c r="K188" s="742"/>
      <c r="L188" s="742">
        <v>0.2</v>
      </c>
      <c r="M188" s="742"/>
      <c r="N188" s="334">
        <f t="shared" ref="N188:N191" si="21">+J188*L188</f>
        <v>2.0526</v>
      </c>
    </row>
    <row r="189" spans="2:14" x14ac:dyDescent="0.25">
      <c r="B189" s="336">
        <v>1028</v>
      </c>
      <c r="C189" s="729" t="s">
        <v>21835</v>
      </c>
      <c r="D189" s="730"/>
      <c r="E189" s="730"/>
      <c r="F189" s="730"/>
      <c r="G189" s="730"/>
      <c r="H189" s="337" t="s">
        <v>21821</v>
      </c>
      <c r="I189" s="336" t="s">
        <v>17884</v>
      </c>
      <c r="J189" s="742">
        <f>0.703*10+2.933</f>
        <v>9.9629999999999992</v>
      </c>
      <c r="K189" s="742"/>
      <c r="L189" s="742">
        <v>0.26669999999999999</v>
      </c>
      <c r="M189" s="742"/>
      <c r="N189" s="334">
        <f t="shared" si="21"/>
        <v>2.6571320999999997</v>
      </c>
    </row>
    <row r="190" spans="2:14" x14ac:dyDescent="0.25">
      <c r="B190" s="336">
        <v>1032</v>
      </c>
      <c r="C190" s="729" t="s">
        <v>21836</v>
      </c>
      <c r="D190" s="730"/>
      <c r="E190" s="730"/>
      <c r="F190" s="730"/>
      <c r="G190" s="730"/>
      <c r="H190" s="337" t="s">
        <v>21821</v>
      </c>
      <c r="I190" s="336" t="s">
        <v>17884</v>
      </c>
      <c r="J190" s="742">
        <f>0.725*10</f>
        <v>7.25</v>
      </c>
      <c r="K190" s="742"/>
      <c r="L190" s="742">
        <v>0.03</v>
      </c>
      <c r="M190" s="742"/>
      <c r="N190" s="334">
        <f t="shared" si="21"/>
        <v>0.2175</v>
      </c>
    </row>
    <row r="191" spans="2:14" x14ac:dyDescent="0.25">
      <c r="B191" s="336">
        <v>1029</v>
      </c>
      <c r="C191" s="729" t="s">
        <v>21837</v>
      </c>
      <c r="D191" s="730"/>
      <c r="E191" s="730"/>
      <c r="F191" s="730"/>
      <c r="G191" s="730"/>
      <c r="H191" s="337" t="s">
        <v>21821</v>
      </c>
      <c r="I191" s="336" t="s">
        <v>17884</v>
      </c>
      <c r="J191" s="742">
        <f>0.733*10+2.933</f>
        <v>10.263</v>
      </c>
      <c r="K191" s="742"/>
      <c r="L191" s="742">
        <v>0.13669999999999999</v>
      </c>
      <c r="M191" s="742"/>
      <c r="N191" s="334">
        <f t="shared" si="21"/>
        <v>1.4029520999999998</v>
      </c>
    </row>
    <row r="192" spans="2:14" ht="15.75" x14ac:dyDescent="0.25">
      <c r="B192" s="288"/>
      <c r="C192" s="288"/>
      <c r="D192" s="288"/>
      <c r="E192" s="288"/>
      <c r="F192" s="288"/>
      <c r="G192" s="288"/>
      <c r="H192" s="288"/>
      <c r="I192" s="288"/>
      <c r="J192" s="738" t="s">
        <v>17950</v>
      </c>
      <c r="K192" s="739"/>
      <c r="L192" s="739"/>
      <c r="M192" s="739"/>
      <c r="N192" s="340">
        <f>+SUM(N187:N191)</f>
        <v>8.9818841999999997</v>
      </c>
    </row>
    <row r="193" spans="2:14" ht="15.75" x14ac:dyDescent="0.25">
      <c r="B193" s="525"/>
      <c r="C193" s="525"/>
      <c r="D193" s="525"/>
      <c r="E193" s="525"/>
      <c r="F193" s="525"/>
      <c r="G193" s="525"/>
      <c r="H193" s="525"/>
      <c r="I193" s="537"/>
      <c r="J193" s="769" t="s">
        <v>20342</v>
      </c>
      <c r="K193" s="770"/>
      <c r="L193" s="770"/>
      <c r="M193" s="771"/>
      <c r="N193" s="345">
        <f>+N175+N182+N185+N192</f>
        <v>376.75382242222224</v>
      </c>
    </row>
    <row r="194" spans="2:14" ht="15.75" customHeight="1" x14ac:dyDescent="0.25">
      <c r="B194" s="525"/>
      <c r="C194" s="525"/>
      <c r="D194" s="525"/>
      <c r="E194" s="525"/>
      <c r="F194" s="525"/>
      <c r="G194" s="525"/>
      <c r="H194" s="525"/>
      <c r="I194" s="537"/>
      <c r="J194" s="725" t="s">
        <v>21881</v>
      </c>
      <c r="K194" s="724"/>
      <c r="L194" s="724"/>
      <c r="M194" s="724"/>
      <c r="N194" s="345">
        <f>+N193*'BDI '!$G$33</f>
        <v>87.304080128159882</v>
      </c>
    </row>
    <row r="195" spans="2:14" ht="15.75" x14ac:dyDescent="0.25">
      <c r="B195" s="525"/>
      <c r="C195" s="525"/>
      <c r="D195" s="525"/>
      <c r="E195" s="525"/>
      <c r="F195" s="525"/>
      <c r="G195" s="525"/>
      <c r="H195" s="525"/>
      <c r="I195" s="537"/>
      <c r="J195" s="769" t="s">
        <v>20343</v>
      </c>
      <c r="K195" s="770"/>
      <c r="L195" s="770"/>
      <c r="M195" s="771"/>
      <c r="N195" s="345">
        <f>+N193+N194</f>
        <v>464.0579025503821</v>
      </c>
    </row>
  </sheetData>
  <mergeCells count="401">
    <mergeCell ref="C191:G191"/>
    <mergeCell ref="J191:K191"/>
    <mergeCell ref="L191:M191"/>
    <mergeCell ref="J192:M192"/>
    <mergeCell ref="J193:M193"/>
    <mergeCell ref="J194:M194"/>
    <mergeCell ref="J195:M195"/>
    <mergeCell ref="C188:G188"/>
    <mergeCell ref="J188:K188"/>
    <mergeCell ref="L188:M188"/>
    <mergeCell ref="C189:G189"/>
    <mergeCell ref="J189:K189"/>
    <mergeCell ref="L189:M189"/>
    <mergeCell ref="C190:G190"/>
    <mergeCell ref="J190:K190"/>
    <mergeCell ref="L190:M190"/>
    <mergeCell ref="C184:G184"/>
    <mergeCell ref="J184:K184"/>
    <mergeCell ref="L184:M184"/>
    <mergeCell ref="J185:M185"/>
    <mergeCell ref="B186:G186"/>
    <mergeCell ref="J186:K186"/>
    <mergeCell ref="L186:M186"/>
    <mergeCell ref="C187:G187"/>
    <mergeCell ref="J187:K187"/>
    <mergeCell ref="L187:M187"/>
    <mergeCell ref="C180:G180"/>
    <mergeCell ref="J180:K180"/>
    <mergeCell ref="L180:M180"/>
    <mergeCell ref="C181:G181"/>
    <mergeCell ref="J181:K181"/>
    <mergeCell ref="L181:M181"/>
    <mergeCell ref="J182:M182"/>
    <mergeCell ref="B183:G183"/>
    <mergeCell ref="J183:K183"/>
    <mergeCell ref="L183:M183"/>
    <mergeCell ref="C177:G177"/>
    <mergeCell ref="J177:K177"/>
    <mergeCell ref="L177:M177"/>
    <mergeCell ref="C178:G178"/>
    <mergeCell ref="J178:K178"/>
    <mergeCell ref="L178:M178"/>
    <mergeCell ref="C179:G179"/>
    <mergeCell ref="J179:K179"/>
    <mergeCell ref="L179:M179"/>
    <mergeCell ref="C171:G171"/>
    <mergeCell ref="J171:K171"/>
    <mergeCell ref="L171:M171"/>
    <mergeCell ref="J172:M172"/>
    <mergeCell ref="B173:M173"/>
    <mergeCell ref="B174:M174"/>
    <mergeCell ref="B175:M175"/>
    <mergeCell ref="B176:G176"/>
    <mergeCell ref="J176:K176"/>
    <mergeCell ref="L176:M176"/>
    <mergeCell ref="N162:N163"/>
    <mergeCell ref="C164:G164"/>
    <mergeCell ref="C165:G165"/>
    <mergeCell ref="C166:G166"/>
    <mergeCell ref="C167:G167"/>
    <mergeCell ref="C168:G168"/>
    <mergeCell ref="J169:M169"/>
    <mergeCell ref="B170:G170"/>
    <mergeCell ref="J170:K170"/>
    <mergeCell ref="L170:M170"/>
    <mergeCell ref="C160:G160"/>
    <mergeCell ref="J160:K160"/>
    <mergeCell ref="L160:M160"/>
    <mergeCell ref="J161:M161"/>
    <mergeCell ref="B162:G163"/>
    <mergeCell ref="H162:H163"/>
    <mergeCell ref="I162:I163"/>
    <mergeCell ref="J162:K162"/>
    <mergeCell ref="L162:M162"/>
    <mergeCell ref="B156:N156"/>
    <mergeCell ref="B157:G157"/>
    <mergeCell ref="J157:K157"/>
    <mergeCell ref="L157:M157"/>
    <mergeCell ref="C158:G158"/>
    <mergeCell ref="J158:K158"/>
    <mergeCell ref="L158:M158"/>
    <mergeCell ref="C159:G159"/>
    <mergeCell ref="J159:K159"/>
    <mergeCell ref="L159:M159"/>
    <mergeCell ref="J152:M152"/>
    <mergeCell ref="J153:M153"/>
    <mergeCell ref="J154:M154"/>
    <mergeCell ref="C142:G142"/>
    <mergeCell ref="J142:K142"/>
    <mergeCell ref="L142:M142"/>
    <mergeCell ref="J144:K144"/>
    <mergeCell ref="L144:M144"/>
    <mergeCell ref="C145:G145"/>
    <mergeCell ref="J145:K145"/>
    <mergeCell ref="L145:M145"/>
    <mergeCell ref="J151:M151"/>
    <mergeCell ref="L148:M148"/>
    <mergeCell ref="J147:M147"/>
    <mergeCell ref="B148:G149"/>
    <mergeCell ref="H148:H149"/>
    <mergeCell ref="I148:I149"/>
    <mergeCell ref="N148:N149"/>
    <mergeCell ref="C150:G150"/>
    <mergeCell ref="C122:G122"/>
    <mergeCell ref="J122:K122"/>
    <mergeCell ref="L122:M122"/>
    <mergeCell ref="J134:M134"/>
    <mergeCell ref="J135:M135"/>
    <mergeCell ref="C129:G129"/>
    <mergeCell ref="J130:M130"/>
    <mergeCell ref="B131:G131"/>
    <mergeCell ref="C133:G133"/>
    <mergeCell ref="J133:K133"/>
    <mergeCell ref="L133:M133"/>
    <mergeCell ref="J136:M136"/>
    <mergeCell ref="J137:M137"/>
    <mergeCell ref="B139:N139"/>
    <mergeCell ref="B140:G140"/>
    <mergeCell ref="C141:G141"/>
    <mergeCell ref="J141:K141"/>
    <mergeCell ref="C143:G143"/>
    <mergeCell ref="J143:K143"/>
    <mergeCell ref="L143:M143"/>
    <mergeCell ref="C144:G144"/>
    <mergeCell ref="J148:K148"/>
    <mergeCell ref="J140:K140"/>
    <mergeCell ref="L140:M140"/>
    <mergeCell ref="J146:K146"/>
    <mergeCell ref="L146:M146"/>
    <mergeCell ref="L141:M141"/>
    <mergeCell ref="C146:G146"/>
    <mergeCell ref="C132:G132"/>
    <mergeCell ref="J132:K132"/>
    <mergeCell ref="L132:M132"/>
    <mergeCell ref="N124:N125"/>
    <mergeCell ref="C126:G126"/>
    <mergeCell ref="C127:G127"/>
    <mergeCell ref="C128:G128"/>
    <mergeCell ref="J131:K131"/>
    <mergeCell ref="L131:M131"/>
    <mergeCell ref="C121:G121"/>
    <mergeCell ref="J121:K121"/>
    <mergeCell ref="L121:M121"/>
    <mergeCell ref="J123:M123"/>
    <mergeCell ref="B124:G125"/>
    <mergeCell ref="H124:H125"/>
    <mergeCell ref="I124:I125"/>
    <mergeCell ref="J124:K124"/>
    <mergeCell ref="L124:M124"/>
    <mergeCell ref="C3:M3"/>
    <mergeCell ref="K4:M4"/>
    <mergeCell ref="C5:J5"/>
    <mergeCell ref="K5:M5"/>
    <mergeCell ref="K6:M6"/>
    <mergeCell ref="C7:J7"/>
    <mergeCell ref="K7:M7"/>
    <mergeCell ref="B119:N119"/>
    <mergeCell ref="B120:G120"/>
    <mergeCell ref="J120:K120"/>
    <mergeCell ref="L120:M120"/>
    <mergeCell ref="C22:G22"/>
    <mergeCell ref="J22:K22"/>
    <mergeCell ref="L22:M22"/>
    <mergeCell ref="C55:G55"/>
    <mergeCell ref="J55:K55"/>
    <mergeCell ref="L55:M55"/>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C18:G18"/>
    <mergeCell ref="J18:K18"/>
    <mergeCell ref="L18:M18"/>
    <mergeCell ref="C19:G19"/>
    <mergeCell ref="J19:K19"/>
    <mergeCell ref="L19:M19"/>
    <mergeCell ref="N13:N14"/>
    <mergeCell ref="C15:G15"/>
    <mergeCell ref="J16:M16"/>
    <mergeCell ref="B17:G17"/>
    <mergeCell ref="J17:K17"/>
    <mergeCell ref="L17:M17"/>
    <mergeCell ref="C24:G24"/>
    <mergeCell ref="J24:K24"/>
    <mergeCell ref="L24:M24"/>
    <mergeCell ref="C25:G25"/>
    <mergeCell ref="J25:K25"/>
    <mergeCell ref="L25:M25"/>
    <mergeCell ref="J20:M20"/>
    <mergeCell ref="B21:G21"/>
    <mergeCell ref="J21:K21"/>
    <mergeCell ref="L21:M21"/>
    <mergeCell ref="C23:G23"/>
    <mergeCell ref="J23:K23"/>
    <mergeCell ref="L23:M23"/>
    <mergeCell ref="C28:G28"/>
    <mergeCell ref="J28:K28"/>
    <mergeCell ref="L28:M28"/>
    <mergeCell ref="J29:M29"/>
    <mergeCell ref="B30:G30"/>
    <mergeCell ref="J30:K30"/>
    <mergeCell ref="L30:M30"/>
    <mergeCell ref="C26:G26"/>
    <mergeCell ref="J26:K26"/>
    <mergeCell ref="L26:M26"/>
    <mergeCell ref="C27:G27"/>
    <mergeCell ref="J27:K27"/>
    <mergeCell ref="L27:M27"/>
    <mergeCell ref="J33:M33"/>
    <mergeCell ref="B34:G34"/>
    <mergeCell ref="J34:K34"/>
    <mergeCell ref="L34:M34"/>
    <mergeCell ref="C35:G35"/>
    <mergeCell ref="J35:K35"/>
    <mergeCell ref="L35:M35"/>
    <mergeCell ref="C31:G31"/>
    <mergeCell ref="J31:K31"/>
    <mergeCell ref="L31:M31"/>
    <mergeCell ref="C32:G32"/>
    <mergeCell ref="J32:K32"/>
    <mergeCell ref="L32:M32"/>
    <mergeCell ref="J40:M40"/>
    <mergeCell ref="B42:N42"/>
    <mergeCell ref="B43:G43"/>
    <mergeCell ref="J43:K43"/>
    <mergeCell ref="L43:M43"/>
    <mergeCell ref="C44:G44"/>
    <mergeCell ref="J44:K44"/>
    <mergeCell ref="L44:M44"/>
    <mergeCell ref="C36:G36"/>
    <mergeCell ref="J36:K36"/>
    <mergeCell ref="L36:M36"/>
    <mergeCell ref="J37:M37"/>
    <mergeCell ref="J38:M38"/>
    <mergeCell ref="J39:M39"/>
    <mergeCell ref="N46:N47"/>
    <mergeCell ref="C48:G48"/>
    <mergeCell ref="J49:M49"/>
    <mergeCell ref="B50:G50"/>
    <mergeCell ref="J50:K50"/>
    <mergeCell ref="L50:M50"/>
    <mergeCell ref="J45:M45"/>
    <mergeCell ref="B46:G47"/>
    <mergeCell ref="H46:H47"/>
    <mergeCell ref="I46:I47"/>
    <mergeCell ref="J46:K46"/>
    <mergeCell ref="L46:M46"/>
    <mergeCell ref="J53:M53"/>
    <mergeCell ref="B54:G54"/>
    <mergeCell ref="J54:K54"/>
    <mergeCell ref="L54:M54"/>
    <mergeCell ref="C56:G56"/>
    <mergeCell ref="J56:K56"/>
    <mergeCell ref="L56:M56"/>
    <mergeCell ref="C51:G51"/>
    <mergeCell ref="J51:K51"/>
    <mergeCell ref="L51:M51"/>
    <mergeCell ref="C52:G52"/>
    <mergeCell ref="J52:K52"/>
    <mergeCell ref="L52:M52"/>
    <mergeCell ref="C59:G59"/>
    <mergeCell ref="J59:K59"/>
    <mergeCell ref="L59:M59"/>
    <mergeCell ref="C60:G60"/>
    <mergeCell ref="J60:K60"/>
    <mergeCell ref="L60:M60"/>
    <mergeCell ref="C57:G57"/>
    <mergeCell ref="J57:K57"/>
    <mergeCell ref="L57:M57"/>
    <mergeCell ref="C58:G58"/>
    <mergeCell ref="J58:K58"/>
    <mergeCell ref="L58:M58"/>
    <mergeCell ref="C64:G64"/>
    <mergeCell ref="J64:K64"/>
    <mergeCell ref="L64:M64"/>
    <mergeCell ref="C65:G65"/>
    <mergeCell ref="J65:K65"/>
    <mergeCell ref="L65:M65"/>
    <mergeCell ref="C61:G61"/>
    <mergeCell ref="J61:K61"/>
    <mergeCell ref="L61:M61"/>
    <mergeCell ref="J62:M62"/>
    <mergeCell ref="B63:G63"/>
    <mergeCell ref="J63:K63"/>
    <mergeCell ref="L63:M63"/>
    <mergeCell ref="C69:G69"/>
    <mergeCell ref="J69:K69"/>
    <mergeCell ref="L69:M69"/>
    <mergeCell ref="J70:M70"/>
    <mergeCell ref="J71:M71"/>
    <mergeCell ref="J72:M72"/>
    <mergeCell ref="J66:M66"/>
    <mergeCell ref="B67:G67"/>
    <mergeCell ref="J67:K67"/>
    <mergeCell ref="L67:M67"/>
    <mergeCell ref="C68:G68"/>
    <mergeCell ref="J68:K68"/>
    <mergeCell ref="L68:M68"/>
    <mergeCell ref="J78:M78"/>
    <mergeCell ref="B79:G80"/>
    <mergeCell ref="H79:H80"/>
    <mergeCell ref="I79:I80"/>
    <mergeCell ref="J79:K79"/>
    <mergeCell ref="L79:M79"/>
    <mergeCell ref="J73:M73"/>
    <mergeCell ref="B75:N75"/>
    <mergeCell ref="B76:G76"/>
    <mergeCell ref="J76:K76"/>
    <mergeCell ref="L76:M76"/>
    <mergeCell ref="C77:G77"/>
    <mergeCell ref="J77:K77"/>
    <mergeCell ref="L77:M77"/>
    <mergeCell ref="C84:G84"/>
    <mergeCell ref="J84:K84"/>
    <mergeCell ref="L84:M84"/>
    <mergeCell ref="C85:G85"/>
    <mergeCell ref="J85:K85"/>
    <mergeCell ref="L85:M85"/>
    <mergeCell ref="N79:N80"/>
    <mergeCell ref="C81:G81"/>
    <mergeCell ref="J82:M82"/>
    <mergeCell ref="B83:G83"/>
    <mergeCell ref="J83:K83"/>
    <mergeCell ref="L83:M83"/>
    <mergeCell ref="C90:G90"/>
    <mergeCell ref="J90:K90"/>
    <mergeCell ref="L90:M90"/>
    <mergeCell ref="C91:G91"/>
    <mergeCell ref="J91:K91"/>
    <mergeCell ref="L91:M91"/>
    <mergeCell ref="J86:M86"/>
    <mergeCell ref="B87:G87"/>
    <mergeCell ref="J87:K87"/>
    <mergeCell ref="L87:M87"/>
    <mergeCell ref="C89:G89"/>
    <mergeCell ref="J89:K89"/>
    <mergeCell ref="L89:M89"/>
    <mergeCell ref="C88:G88"/>
    <mergeCell ref="J88:K88"/>
    <mergeCell ref="L88:M88"/>
    <mergeCell ref="C94:G94"/>
    <mergeCell ref="J94:K94"/>
    <mergeCell ref="L94:M94"/>
    <mergeCell ref="J95:M95"/>
    <mergeCell ref="B96:G96"/>
    <mergeCell ref="J96:K96"/>
    <mergeCell ref="L96:M96"/>
    <mergeCell ref="C92:G92"/>
    <mergeCell ref="J92:K92"/>
    <mergeCell ref="L92:M92"/>
    <mergeCell ref="C93:G93"/>
    <mergeCell ref="J93:K93"/>
    <mergeCell ref="L93:M93"/>
    <mergeCell ref="J99:M99"/>
    <mergeCell ref="B100:G100"/>
    <mergeCell ref="J100:K100"/>
    <mergeCell ref="L100:M100"/>
    <mergeCell ref="C101:G101"/>
    <mergeCell ref="J101:K101"/>
    <mergeCell ref="L101:M101"/>
    <mergeCell ref="C97:G97"/>
    <mergeCell ref="J97:K97"/>
    <mergeCell ref="L97:M97"/>
    <mergeCell ref="C98:G98"/>
    <mergeCell ref="J98:K98"/>
    <mergeCell ref="L98:M98"/>
    <mergeCell ref="J106:M106"/>
    <mergeCell ref="B108:N108"/>
    <mergeCell ref="B109:G109"/>
    <mergeCell ref="J109:K109"/>
    <mergeCell ref="L109:M109"/>
    <mergeCell ref="C110:G110"/>
    <mergeCell ref="J110:K110"/>
    <mergeCell ref="L110:M110"/>
    <mergeCell ref="C102:G102"/>
    <mergeCell ref="J102:K102"/>
    <mergeCell ref="L102:M102"/>
    <mergeCell ref="J103:M103"/>
    <mergeCell ref="J104:M104"/>
    <mergeCell ref="J105:M105"/>
    <mergeCell ref="J114:M114"/>
    <mergeCell ref="J115:M115"/>
    <mergeCell ref="J116:M116"/>
    <mergeCell ref="J117:M117"/>
    <mergeCell ref="J111:M111"/>
    <mergeCell ref="B112:G112"/>
    <mergeCell ref="J112:K112"/>
    <mergeCell ref="L112:M112"/>
    <mergeCell ref="C113:G113"/>
    <mergeCell ref="J113:K113"/>
    <mergeCell ref="L113:M113"/>
  </mergeCells>
  <pageMargins left="0.511811024" right="0.511811024" top="0.78740157499999996" bottom="0.78740157499999996" header="0.31496062000000002" footer="0.31496062000000002"/>
  <pageSetup paperSize="9" scale="54" orientation="portrait" r:id="rId1"/>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AD7EB-229C-46C3-AAF4-B0A387A2451F}">
  <dimension ref="A1:Q195"/>
  <sheetViews>
    <sheetView showGridLines="0" view="pageBreakPreview" topLeftCell="A171" zoomScaleNormal="100" zoomScaleSheetLayoutView="100" workbookViewId="0">
      <selection activeCell="J185" sqref="J185:M185"/>
    </sheetView>
  </sheetViews>
  <sheetFormatPr defaultRowHeight="15" x14ac:dyDescent="0.25"/>
  <cols>
    <col min="1" max="1" width="2.7109375" style="239" customWidth="1"/>
    <col min="2" max="2" width="15.7109375" style="239" customWidth="1"/>
    <col min="3" max="3" width="10.28515625" style="239" customWidth="1"/>
    <col min="4" max="7" width="11.7109375" style="239" customWidth="1"/>
    <col min="8" max="8" width="10.7109375" style="239" customWidth="1"/>
    <col min="9" max="9" width="14.28515625" style="239" customWidth="1"/>
    <col min="10" max="12" width="11.7109375" style="239" customWidth="1"/>
    <col min="13" max="13" width="12.7109375" style="239" customWidth="1"/>
    <col min="14" max="14" width="15.7109375" style="239" customWidth="1"/>
    <col min="15" max="15" width="2.7109375" style="239" customWidth="1"/>
    <col min="16" max="16384" width="9.140625" style="239"/>
  </cols>
  <sheetData>
    <row r="1" spans="1:15" ht="5.0999999999999996" customHeight="1" thickBot="1" x14ac:dyDescent="0.3">
      <c r="A1" s="182"/>
      <c r="B1" s="183"/>
      <c r="C1" s="184"/>
      <c r="D1" s="183"/>
      <c r="E1" s="183"/>
      <c r="F1" s="183"/>
      <c r="G1" s="183"/>
      <c r="H1" s="183"/>
      <c r="I1" s="185"/>
      <c r="J1" s="5"/>
      <c r="K1" s="5"/>
      <c r="L1" s="5"/>
      <c r="M1" s="5"/>
      <c r="N1" s="186"/>
      <c r="O1" s="187"/>
    </row>
    <row r="2" spans="1:15" ht="9.9499999999999993" customHeight="1" thickTop="1" x14ac:dyDescent="0.25">
      <c r="A2" s="182"/>
      <c r="B2" s="188"/>
      <c r="C2" s="189"/>
      <c r="D2" s="190"/>
      <c r="E2" s="190"/>
      <c r="F2" s="190"/>
      <c r="G2" s="190"/>
      <c r="H2" s="190"/>
      <c r="I2" s="191"/>
      <c r="J2" s="10"/>
      <c r="K2" s="10"/>
      <c r="L2" s="10"/>
      <c r="M2" s="10"/>
      <c r="N2" s="192"/>
      <c r="O2" s="187"/>
    </row>
    <row r="3" spans="1:15" ht="39.950000000000003" customHeight="1" x14ac:dyDescent="0.25">
      <c r="A3" s="182"/>
      <c r="B3" s="193"/>
      <c r="C3" s="667" t="s">
        <v>4</v>
      </c>
      <c r="D3" s="667"/>
      <c r="E3" s="667"/>
      <c r="F3" s="667"/>
      <c r="G3" s="667"/>
      <c r="H3" s="667"/>
      <c r="I3" s="667"/>
      <c r="J3" s="667"/>
      <c r="K3" s="753"/>
      <c r="L3" s="753"/>
      <c r="M3" s="754"/>
      <c r="N3" s="194"/>
      <c r="O3" s="187"/>
    </row>
    <row r="4" spans="1:15" ht="20.100000000000001" customHeight="1" x14ac:dyDescent="0.25">
      <c r="A4" s="182"/>
      <c r="B4" s="182"/>
      <c r="C4" s="238" t="s">
        <v>0</v>
      </c>
      <c r="D4" s="195"/>
      <c r="E4" s="195"/>
      <c r="F4" s="195"/>
      <c r="G4" s="195"/>
      <c r="H4" s="195"/>
      <c r="I4" s="195"/>
      <c r="J4" s="195"/>
      <c r="K4" s="645" t="s">
        <v>1</v>
      </c>
      <c r="L4" s="646"/>
      <c r="M4" s="647"/>
      <c r="N4" s="196"/>
      <c r="O4" s="187"/>
    </row>
    <row r="5" spans="1:15" ht="39.950000000000003" customHeight="1" x14ac:dyDescent="0.25">
      <c r="A5" s="182"/>
      <c r="B5" s="182"/>
      <c r="C5" s="755" t="s">
        <v>5</v>
      </c>
      <c r="D5" s="756"/>
      <c r="E5" s="756"/>
      <c r="F5" s="756"/>
      <c r="G5" s="756"/>
      <c r="H5" s="756"/>
      <c r="I5" s="756"/>
      <c r="J5" s="756"/>
      <c r="K5" s="651">
        <f>'COMPOSIÇÕES - SEM DESON'!K5</f>
        <v>44624</v>
      </c>
      <c r="L5" s="652"/>
      <c r="M5" s="653"/>
      <c r="N5" s="187"/>
      <c r="O5" s="187"/>
    </row>
    <row r="6" spans="1:15" ht="20.100000000000001" customHeight="1" x14ac:dyDescent="0.25">
      <c r="A6" s="182"/>
      <c r="B6" s="182"/>
      <c r="C6" s="238" t="s">
        <v>2</v>
      </c>
      <c r="D6" s="197"/>
      <c r="E6" s="197"/>
      <c r="F6" s="197"/>
      <c r="G6" s="197"/>
      <c r="H6" s="197"/>
      <c r="I6" s="197"/>
      <c r="J6" s="197"/>
      <c r="K6" s="645" t="s">
        <v>3</v>
      </c>
      <c r="L6" s="646"/>
      <c r="M6" s="647"/>
      <c r="N6" s="16"/>
      <c r="O6" s="187"/>
    </row>
    <row r="7" spans="1:15" ht="39.950000000000003" customHeight="1" thickBot="1" x14ac:dyDescent="0.3">
      <c r="A7" s="182"/>
      <c r="B7" s="182"/>
      <c r="C7" s="757" t="s">
        <v>17908</v>
      </c>
      <c r="D7" s="758"/>
      <c r="E7" s="758"/>
      <c r="F7" s="758"/>
      <c r="G7" s="758"/>
      <c r="H7" s="758"/>
      <c r="I7" s="758"/>
      <c r="J7" s="758"/>
      <c r="K7" s="599" t="str">
        <f>+'COMPOSIÇÕES - SEM DESON'!K7:M7</f>
        <v>R08-2012-ORÇ-001-PCA</v>
      </c>
      <c r="L7" s="600"/>
      <c r="M7" s="601"/>
      <c r="N7" s="198"/>
      <c r="O7" s="187"/>
    </row>
    <row r="8" spans="1:15" ht="16.5" thickTop="1" x14ac:dyDescent="0.25">
      <c r="A8" s="196"/>
      <c r="B8" s="584"/>
      <c r="C8" s="584"/>
      <c r="D8" s="584"/>
      <c r="E8" s="584"/>
      <c r="F8" s="584"/>
      <c r="G8" s="584"/>
      <c r="H8" s="584"/>
      <c r="I8" s="584"/>
      <c r="J8" s="584"/>
      <c r="K8" s="584"/>
      <c r="L8" s="584"/>
      <c r="M8" s="584"/>
      <c r="N8" s="584"/>
      <c r="O8" s="187"/>
    </row>
    <row r="9" spans="1:15" ht="15.75" x14ac:dyDescent="0.25">
      <c r="A9" s="196"/>
      <c r="B9" s="733" t="s">
        <v>17904</v>
      </c>
      <c r="C9" s="733"/>
      <c r="D9" s="733"/>
      <c r="E9" s="733"/>
      <c r="F9" s="733"/>
      <c r="G9" s="733"/>
      <c r="H9" s="733"/>
      <c r="I9" s="733"/>
      <c r="J9" s="733"/>
      <c r="K9" s="733"/>
      <c r="L9" s="733"/>
      <c r="M9" s="733"/>
      <c r="N9" s="733"/>
      <c r="O9" s="187"/>
    </row>
    <row r="10" spans="1:15" ht="15.75" x14ac:dyDescent="0.25">
      <c r="A10" s="196"/>
      <c r="B10" s="727" t="s">
        <v>20331</v>
      </c>
      <c r="C10" s="727"/>
      <c r="D10" s="727"/>
      <c r="E10" s="727"/>
      <c r="F10" s="727"/>
      <c r="G10" s="727"/>
      <c r="H10" s="330" t="s">
        <v>20332</v>
      </c>
      <c r="I10" s="331" t="s">
        <v>20333</v>
      </c>
      <c r="J10" s="728" t="s">
        <v>20334</v>
      </c>
      <c r="K10" s="728"/>
      <c r="L10" s="728" t="s">
        <v>20335</v>
      </c>
      <c r="M10" s="728"/>
      <c r="N10" s="331" t="s">
        <v>20336</v>
      </c>
      <c r="O10" s="187"/>
    </row>
    <row r="11" spans="1:15" ht="15.75" x14ac:dyDescent="0.25">
      <c r="A11" s="196"/>
      <c r="B11" s="332" t="s">
        <v>20337</v>
      </c>
      <c r="C11" s="730" t="s">
        <v>20338</v>
      </c>
      <c r="D11" s="730"/>
      <c r="E11" s="730"/>
      <c r="F11" s="730"/>
      <c r="G11" s="730"/>
      <c r="H11" s="333" t="s">
        <v>20339</v>
      </c>
      <c r="I11" s="332" t="s">
        <v>20340</v>
      </c>
      <c r="J11" s="742">
        <f>+'COMPOSIÇÕES - SEM DESON'!J11:K11</f>
        <v>1.20482</v>
      </c>
      <c r="K11" s="742"/>
      <c r="L11" s="732">
        <v>10.26</v>
      </c>
      <c r="M11" s="732"/>
      <c r="N11" s="334">
        <f>+J11*L11</f>
        <v>12.3614532</v>
      </c>
      <c r="O11" s="187"/>
    </row>
    <row r="12" spans="1:15" ht="15.75" x14ac:dyDescent="0.25">
      <c r="A12" s="196"/>
      <c r="B12" s="288"/>
      <c r="C12" s="288"/>
      <c r="D12" s="288"/>
      <c r="E12" s="288"/>
      <c r="F12" s="288"/>
      <c r="G12" s="288"/>
      <c r="H12" s="288"/>
      <c r="I12" s="288"/>
      <c r="J12" s="726" t="s">
        <v>20341</v>
      </c>
      <c r="K12" s="726"/>
      <c r="L12" s="726"/>
      <c r="M12" s="726"/>
      <c r="N12" s="335">
        <f>+N11</f>
        <v>12.3614532</v>
      </c>
      <c r="O12" s="187"/>
    </row>
    <row r="13" spans="1:15" ht="15.75" customHeight="1" x14ac:dyDescent="0.25">
      <c r="A13" s="196"/>
      <c r="B13" s="745" t="s">
        <v>17876</v>
      </c>
      <c r="C13" s="746"/>
      <c r="D13" s="746"/>
      <c r="E13" s="746"/>
      <c r="F13" s="746"/>
      <c r="G13" s="747"/>
      <c r="H13" s="743" t="s">
        <v>8744</v>
      </c>
      <c r="I13" s="743" t="s">
        <v>17799</v>
      </c>
      <c r="J13" s="751" t="s">
        <v>17871</v>
      </c>
      <c r="K13" s="752"/>
      <c r="L13" s="751" t="s">
        <v>17874</v>
      </c>
      <c r="M13" s="752"/>
      <c r="N13" s="743" t="s">
        <v>17875</v>
      </c>
      <c r="O13" s="187"/>
    </row>
    <row r="14" spans="1:15" ht="15.75" customHeight="1" x14ac:dyDescent="0.25">
      <c r="A14" s="196"/>
      <c r="B14" s="748"/>
      <c r="C14" s="749"/>
      <c r="D14" s="749"/>
      <c r="E14" s="749"/>
      <c r="F14" s="749"/>
      <c r="G14" s="750"/>
      <c r="H14" s="744"/>
      <c r="I14" s="744"/>
      <c r="J14" s="331" t="s">
        <v>17872</v>
      </c>
      <c r="K14" s="331" t="s">
        <v>17873</v>
      </c>
      <c r="L14" s="331" t="s">
        <v>17872</v>
      </c>
      <c r="M14" s="331" t="s">
        <v>17873</v>
      </c>
      <c r="N14" s="744"/>
      <c r="O14" s="187"/>
    </row>
    <row r="15" spans="1:15" ht="15.75" customHeight="1" x14ac:dyDescent="0.25">
      <c r="A15" s="196"/>
      <c r="B15" s="336" t="s">
        <v>20311</v>
      </c>
      <c r="C15" s="729" t="s">
        <v>20314</v>
      </c>
      <c r="D15" s="730"/>
      <c r="E15" s="730"/>
      <c r="F15" s="730"/>
      <c r="G15" s="730"/>
      <c r="H15" s="337" t="s">
        <v>13745</v>
      </c>
      <c r="I15" s="332">
        <f>+'COMPOSIÇÕES - SEM DESON'!I15</f>
        <v>0.40161000000000002</v>
      </c>
      <c r="J15" s="338">
        <v>1</v>
      </c>
      <c r="K15" s="338">
        <v>0</v>
      </c>
      <c r="L15" s="339">
        <v>402.08949999999999</v>
      </c>
      <c r="M15" s="339">
        <v>200.44149999999999</v>
      </c>
      <c r="N15" s="334">
        <f>+I15*(J15*L15+K15*M15)</f>
        <v>161.48316409500001</v>
      </c>
      <c r="O15" s="187"/>
    </row>
    <row r="16" spans="1:15" ht="15.75" x14ac:dyDescent="0.25">
      <c r="A16" s="196"/>
      <c r="B16" s="288"/>
      <c r="C16" s="288"/>
      <c r="D16" s="288"/>
      <c r="E16" s="288"/>
      <c r="F16" s="288"/>
      <c r="G16" s="288"/>
      <c r="H16" s="288"/>
      <c r="I16" s="288"/>
      <c r="J16" s="738" t="s">
        <v>17877</v>
      </c>
      <c r="K16" s="739"/>
      <c r="L16" s="739"/>
      <c r="M16" s="739"/>
      <c r="N16" s="340">
        <f>+SUM(N15:N15)</f>
        <v>161.48316409500001</v>
      </c>
      <c r="O16" s="187"/>
    </row>
    <row r="17" spans="1:16" ht="15.75" x14ac:dyDescent="0.25">
      <c r="A17" s="196"/>
      <c r="B17" s="740" t="s">
        <v>17878</v>
      </c>
      <c r="C17" s="727"/>
      <c r="D17" s="727"/>
      <c r="E17" s="727"/>
      <c r="F17" s="727"/>
      <c r="G17" s="727"/>
      <c r="H17" s="330" t="s">
        <v>20332</v>
      </c>
      <c r="I17" s="331" t="s">
        <v>20333</v>
      </c>
      <c r="J17" s="741" t="s">
        <v>12853</v>
      </c>
      <c r="K17" s="728"/>
      <c r="L17" s="728" t="s">
        <v>20335</v>
      </c>
      <c r="M17" s="728"/>
      <c r="N17" s="331" t="s">
        <v>20336</v>
      </c>
      <c r="O17" s="187"/>
    </row>
    <row r="18" spans="1:16" ht="15.75" x14ac:dyDescent="0.25">
      <c r="A18" s="196"/>
      <c r="B18" s="336" t="s">
        <v>17879</v>
      </c>
      <c r="C18" s="729" t="s">
        <v>17880</v>
      </c>
      <c r="D18" s="730"/>
      <c r="E18" s="730"/>
      <c r="F18" s="730"/>
      <c r="G18" s="730"/>
      <c r="H18" s="337" t="s">
        <v>13745</v>
      </c>
      <c r="I18" s="336" t="s">
        <v>17881</v>
      </c>
      <c r="J18" s="742">
        <v>1.9139999999999999</v>
      </c>
      <c r="K18" s="742"/>
      <c r="L18" s="732">
        <f>'COMPOSIÇÕES - SEM DESON'!L18:M18</f>
        <v>17.916799999999999</v>
      </c>
      <c r="M18" s="732"/>
      <c r="N18" s="334">
        <f t="shared" ref="N18:N19" si="0">+J18*L18</f>
        <v>34.292755199999995</v>
      </c>
      <c r="O18" s="187"/>
    </row>
    <row r="19" spans="1:16" ht="15.75" x14ac:dyDescent="0.25">
      <c r="A19" s="196"/>
      <c r="B19" s="336" t="s">
        <v>17882</v>
      </c>
      <c r="C19" s="729" t="s">
        <v>17883</v>
      </c>
      <c r="D19" s="730"/>
      <c r="E19" s="730"/>
      <c r="F19" s="730"/>
      <c r="G19" s="730"/>
      <c r="H19" s="337" t="s">
        <v>13745</v>
      </c>
      <c r="I19" s="336" t="s">
        <v>17884</v>
      </c>
      <c r="J19" s="742">
        <v>1.9140000000000001E-2</v>
      </c>
      <c r="K19" s="742"/>
      <c r="L19" s="775">
        <f>'[1]COMPOSIÇÕES - SEM DESON'!L19:M19</f>
        <v>253.21809999999999</v>
      </c>
      <c r="M19" s="776"/>
      <c r="N19" s="334">
        <f t="shared" si="0"/>
        <v>4.846594434</v>
      </c>
      <c r="O19" s="187"/>
    </row>
    <row r="20" spans="1:16" ht="15.75" x14ac:dyDescent="0.25">
      <c r="A20" s="196"/>
      <c r="B20" s="288"/>
      <c r="C20" s="288"/>
      <c r="D20" s="288"/>
      <c r="E20" s="288"/>
      <c r="F20" s="288"/>
      <c r="G20" s="288"/>
      <c r="H20" s="288"/>
      <c r="I20" s="288"/>
      <c r="J20" s="738" t="s">
        <v>17894</v>
      </c>
      <c r="K20" s="739"/>
      <c r="L20" s="739"/>
      <c r="M20" s="739"/>
      <c r="N20" s="340">
        <f>+SUM(N18:N19)</f>
        <v>39.139349633999998</v>
      </c>
      <c r="O20" s="187"/>
    </row>
    <row r="21" spans="1:16" ht="15.75" x14ac:dyDescent="0.25">
      <c r="A21" s="196"/>
      <c r="B21" s="740" t="s">
        <v>17885</v>
      </c>
      <c r="C21" s="727"/>
      <c r="D21" s="727"/>
      <c r="E21" s="727"/>
      <c r="F21" s="727"/>
      <c r="G21" s="727"/>
      <c r="H21" s="330" t="s">
        <v>20332</v>
      </c>
      <c r="I21" s="331" t="s">
        <v>20333</v>
      </c>
      <c r="J21" s="741" t="s">
        <v>12853</v>
      </c>
      <c r="K21" s="728"/>
      <c r="L21" s="728" t="s">
        <v>20335</v>
      </c>
      <c r="M21" s="728"/>
      <c r="N21" s="331" t="s">
        <v>20336</v>
      </c>
      <c r="O21" s="187"/>
    </row>
    <row r="22" spans="1:16" s="304" customFormat="1" ht="15.75" x14ac:dyDescent="0.25">
      <c r="A22" s="196"/>
      <c r="B22" s="303">
        <v>2003867</v>
      </c>
      <c r="C22" s="734" t="s">
        <v>20313</v>
      </c>
      <c r="D22" s="735"/>
      <c r="E22" s="735"/>
      <c r="F22" s="735"/>
      <c r="G22" s="735"/>
      <c r="H22" s="341" t="s">
        <v>13745</v>
      </c>
      <c r="I22" s="342" t="s">
        <v>17884</v>
      </c>
      <c r="J22" s="736">
        <f>+'COMPOSIÇÕES - SEM DESON'!J22:K22</f>
        <v>2.4409000000000001</v>
      </c>
      <c r="K22" s="736"/>
      <c r="L22" s="737">
        <f>'COMPOSIÇÕES - SEM DESON'!L22:M22</f>
        <v>17.739999999999998</v>
      </c>
      <c r="M22" s="737"/>
      <c r="N22" s="343">
        <f t="shared" ref="N22" si="1">+J22*L22</f>
        <v>43.301565999999994</v>
      </c>
      <c r="O22" s="187"/>
    </row>
    <row r="23" spans="1:16" ht="30" customHeight="1" x14ac:dyDescent="0.25">
      <c r="A23" s="196"/>
      <c r="B23" s="303">
        <v>1109669</v>
      </c>
      <c r="C23" s="734" t="s">
        <v>17889</v>
      </c>
      <c r="D23" s="735"/>
      <c r="E23" s="735"/>
      <c r="F23" s="735"/>
      <c r="G23" s="735"/>
      <c r="H23" s="341" t="s">
        <v>13745</v>
      </c>
      <c r="I23" s="342" t="s">
        <v>17884</v>
      </c>
      <c r="J23" s="736">
        <v>0.25</v>
      </c>
      <c r="K23" s="736"/>
      <c r="L23" s="737">
        <f>'COMPOSIÇÕES - SEM DESON'!L23:M23</f>
        <v>379.03</v>
      </c>
      <c r="M23" s="737"/>
      <c r="N23" s="343">
        <f t="shared" ref="N23:N28" si="2">+J23*L23</f>
        <v>94.757499999999993</v>
      </c>
      <c r="O23" s="187"/>
    </row>
    <row r="24" spans="1:16" ht="30" customHeight="1" x14ac:dyDescent="0.25">
      <c r="A24" s="196"/>
      <c r="B24" s="344" t="s">
        <v>17893</v>
      </c>
      <c r="C24" s="734" t="s">
        <v>17886</v>
      </c>
      <c r="D24" s="735"/>
      <c r="E24" s="735"/>
      <c r="F24" s="735"/>
      <c r="G24" s="735"/>
      <c r="H24" s="341" t="s">
        <v>13745</v>
      </c>
      <c r="I24" s="342" t="s">
        <v>17887</v>
      </c>
      <c r="J24" s="736">
        <v>246.05799999999999</v>
      </c>
      <c r="K24" s="736"/>
      <c r="L24" s="737">
        <f>'COMPOSIÇÕES - SEM DESON'!L24:M24</f>
        <v>12.7</v>
      </c>
      <c r="M24" s="737"/>
      <c r="N24" s="343">
        <f t="shared" si="2"/>
        <v>3124.9365999999995</v>
      </c>
      <c r="O24" s="187"/>
      <c r="P24" s="289"/>
    </row>
    <row r="25" spans="1:16" ht="30" customHeight="1" x14ac:dyDescent="0.25">
      <c r="A25" s="196"/>
      <c r="B25" s="303">
        <v>1107892</v>
      </c>
      <c r="C25" s="734" t="s">
        <v>17888</v>
      </c>
      <c r="D25" s="735"/>
      <c r="E25" s="735"/>
      <c r="F25" s="735"/>
      <c r="G25" s="735"/>
      <c r="H25" s="341" t="s">
        <v>13745</v>
      </c>
      <c r="I25" s="342" t="s">
        <v>17884</v>
      </c>
      <c r="J25" s="736">
        <v>3.92</v>
      </c>
      <c r="K25" s="736"/>
      <c r="L25" s="737">
        <f>'COMPOSIÇÕES - SEM DESON'!L25:M25</f>
        <v>327.9</v>
      </c>
      <c r="M25" s="737"/>
      <c r="N25" s="343">
        <f t="shared" si="2"/>
        <v>1285.3679999999999</v>
      </c>
      <c r="O25" s="187"/>
      <c r="P25" s="289"/>
    </row>
    <row r="26" spans="1:16" ht="30" customHeight="1" x14ac:dyDescent="0.25">
      <c r="A26" s="196"/>
      <c r="B26" s="303">
        <v>1106057</v>
      </c>
      <c r="C26" s="734" t="s">
        <v>17890</v>
      </c>
      <c r="D26" s="735"/>
      <c r="E26" s="735"/>
      <c r="F26" s="735"/>
      <c r="G26" s="735"/>
      <c r="H26" s="341" t="s">
        <v>13745</v>
      </c>
      <c r="I26" s="342" t="s">
        <v>17884</v>
      </c>
      <c r="J26" s="736">
        <v>0.59</v>
      </c>
      <c r="K26" s="736"/>
      <c r="L26" s="737">
        <f>'COMPOSIÇÕES - SEM DESON'!L26:M26</f>
        <v>315.14</v>
      </c>
      <c r="M26" s="737"/>
      <c r="N26" s="343">
        <f t="shared" si="2"/>
        <v>185.93259999999998</v>
      </c>
      <c r="O26" s="187"/>
      <c r="P26" s="289"/>
    </row>
    <row r="27" spans="1:16" ht="45" customHeight="1" x14ac:dyDescent="0.25">
      <c r="A27" s="196"/>
      <c r="B27" s="303">
        <v>2105605</v>
      </c>
      <c r="C27" s="734" t="s">
        <v>17891</v>
      </c>
      <c r="D27" s="735"/>
      <c r="E27" s="735"/>
      <c r="F27" s="735"/>
      <c r="G27" s="735"/>
      <c r="H27" s="341" t="s">
        <v>13745</v>
      </c>
      <c r="I27" s="342" t="s">
        <v>17884</v>
      </c>
      <c r="J27" s="736">
        <v>12.5</v>
      </c>
      <c r="K27" s="736"/>
      <c r="L27" s="737">
        <f>'COMPOSIÇÕES - SEM DESON'!L27:M27</f>
        <v>52.12</v>
      </c>
      <c r="M27" s="737"/>
      <c r="N27" s="343">
        <f t="shared" si="2"/>
        <v>651.5</v>
      </c>
      <c r="O27" s="187"/>
      <c r="P27" s="289"/>
    </row>
    <row r="28" spans="1:16" ht="45" customHeight="1" x14ac:dyDescent="0.25">
      <c r="A28" s="196"/>
      <c r="B28" s="303">
        <v>3108072</v>
      </c>
      <c r="C28" s="734" t="s">
        <v>21816</v>
      </c>
      <c r="D28" s="735"/>
      <c r="E28" s="735"/>
      <c r="F28" s="735"/>
      <c r="G28" s="735"/>
      <c r="H28" s="341" t="s">
        <v>13745</v>
      </c>
      <c r="I28" s="342" t="s">
        <v>17881</v>
      </c>
      <c r="J28" s="736">
        <v>20.2</v>
      </c>
      <c r="K28" s="736"/>
      <c r="L28" s="737">
        <f>'COMPOSIÇÕES - SEM DESON'!L28:M28</f>
        <v>15.58</v>
      </c>
      <c r="M28" s="737"/>
      <c r="N28" s="343">
        <f t="shared" si="2"/>
        <v>314.71600000000001</v>
      </c>
      <c r="O28" s="187"/>
      <c r="P28" s="289"/>
    </row>
    <row r="29" spans="1:16" ht="15.75" x14ac:dyDescent="0.25">
      <c r="A29" s="196"/>
      <c r="B29" s="288"/>
      <c r="C29" s="288"/>
      <c r="D29" s="288"/>
      <c r="E29" s="288"/>
      <c r="F29" s="288"/>
      <c r="G29" s="288"/>
      <c r="H29" s="288"/>
      <c r="I29" s="288"/>
      <c r="J29" s="738" t="s">
        <v>17895</v>
      </c>
      <c r="K29" s="739"/>
      <c r="L29" s="739"/>
      <c r="M29" s="739"/>
      <c r="N29" s="340">
        <f>+SUM(N22:N28)</f>
        <v>5700.5122659999997</v>
      </c>
      <c r="O29" s="187"/>
    </row>
    <row r="30" spans="1:16" ht="15.75" x14ac:dyDescent="0.25">
      <c r="A30" s="196"/>
      <c r="B30" s="740" t="s">
        <v>17896</v>
      </c>
      <c r="C30" s="727"/>
      <c r="D30" s="727"/>
      <c r="E30" s="727"/>
      <c r="F30" s="727"/>
      <c r="G30" s="727"/>
      <c r="H30" s="330" t="s">
        <v>20332</v>
      </c>
      <c r="I30" s="331" t="s">
        <v>20333</v>
      </c>
      <c r="J30" s="741" t="s">
        <v>12853</v>
      </c>
      <c r="K30" s="728"/>
      <c r="L30" s="728" t="s">
        <v>20335</v>
      </c>
      <c r="M30" s="728"/>
      <c r="N30" s="331" t="s">
        <v>20336</v>
      </c>
      <c r="O30" s="187"/>
    </row>
    <row r="31" spans="1:16" ht="45" customHeight="1" x14ac:dyDescent="0.25">
      <c r="A31" s="196"/>
      <c r="B31" s="342">
        <v>5914655</v>
      </c>
      <c r="C31" s="734" t="s">
        <v>17898</v>
      </c>
      <c r="D31" s="735"/>
      <c r="E31" s="735"/>
      <c r="F31" s="735"/>
      <c r="G31" s="735"/>
      <c r="H31" s="341" t="s">
        <v>13745</v>
      </c>
      <c r="I31" s="342" t="s">
        <v>5500</v>
      </c>
      <c r="J31" s="736">
        <v>1.9140000000000001E-2</v>
      </c>
      <c r="K31" s="736"/>
      <c r="L31" s="737">
        <f>'COMPOSIÇÕES - SEM DESON'!L31:M31</f>
        <v>26.7</v>
      </c>
      <c r="M31" s="737"/>
      <c r="N31" s="343">
        <f t="shared" ref="N31:N32" si="3">+J31*L31</f>
        <v>0.51103799999999999</v>
      </c>
      <c r="O31" s="187"/>
    </row>
    <row r="32" spans="1:16" ht="45" customHeight="1" x14ac:dyDescent="0.25">
      <c r="A32" s="196"/>
      <c r="B32" s="342">
        <v>5915474</v>
      </c>
      <c r="C32" s="734" t="s">
        <v>17899</v>
      </c>
      <c r="D32" s="735"/>
      <c r="E32" s="735"/>
      <c r="F32" s="735"/>
      <c r="G32" s="735"/>
      <c r="H32" s="341" t="s">
        <v>13745</v>
      </c>
      <c r="I32" s="342" t="s">
        <v>5500</v>
      </c>
      <c r="J32" s="736">
        <v>1.9000000000000001E-4</v>
      </c>
      <c r="K32" s="736"/>
      <c r="L32" s="737">
        <f>'COMPOSIÇÕES - SEM DESON'!L32:M32</f>
        <v>23.98</v>
      </c>
      <c r="M32" s="737"/>
      <c r="N32" s="343">
        <f t="shared" si="3"/>
        <v>4.5562000000000007E-3</v>
      </c>
      <c r="O32" s="187"/>
    </row>
    <row r="33" spans="1:17" ht="15.75" customHeight="1" x14ac:dyDescent="0.25">
      <c r="A33" s="196"/>
      <c r="B33" s="288"/>
      <c r="C33" s="288"/>
      <c r="D33" s="288"/>
      <c r="E33" s="288"/>
      <c r="F33" s="288"/>
      <c r="G33" s="288"/>
      <c r="H33" s="288"/>
      <c r="I33" s="288"/>
      <c r="J33" s="738" t="s">
        <v>17949</v>
      </c>
      <c r="K33" s="739"/>
      <c r="L33" s="739"/>
      <c r="M33" s="739"/>
      <c r="N33" s="340">
        <f>+SUM(N31:N32)</f>
        <v>0.5155942</v>
      </c>
      <c r="O33" s="187"/>
      <c r="Q33" s="239" t="s">
        <v>22</v>
      </c>
    </row>
    <row r="34" spans="1:17" ht="15.75" x14ac:dyDescent="0.25">
      <c r="A34" s="196"/>
      <c r="B34" s="740" t="s">
        <v>17897</v>
      </c>
      <c r="C34" s="727"/>
      <c r="D34" s="727"/>
      <c r="E34" s="727"/>
      <c r="F34" s="727"/>
      <c r="G34" s="727"/>
      <c r="H34" s="330" t="s">
        <v>20332</v>
      </c>
      <c r="I34" s="331" t="s">
        <v>20333</v>
      </c>
      <c r="J34" s="741" t="s">
        <v>12853</v>
      </c>
      <c r="K34" s="728"/>
      <c r="L34" s="728" t="s">
        <v>20335</v>
      </c>
      <c r="M34" s="728"/>
      <c r="N34" s="331" t="s">
        <v>20336</v>
      </c>
      <c r="O34" s="187"/>
      <c r="Q34" s="239" t="s">
        <v>22</v>
      </c>
    </row>
    <row r="35" spans="1:17" ht="30" customHeight="1" x14ac:dyDescent="0.25">
      <c r="A35" s="196"/>
      <c r="B35" s="342">
        <v>5914479</v>
      </c>
      <c r="C35" s="734" t="s">
        <v>17900</v>
      </c>
      <c r="D35" s="735"/>
      <c r="E35" s="735"/>
      <c r="F35" s="735"/>
      <c r="G35" s="735"/>
      <c r="H35" s="341" t="s">
        <v>13745</v>
      </c>
      <c r="I35" s="342" t="s">
        <v>17902</v>
      </c>
      <c r="J35" s="736">
        <v>1.9140000000000001E-2</v>
      </c>
      <c r="K35" s="736"/>
      <c r="L35" s="737">
        <f>'COMPOSIÇÕES - SEM DESON'!L35:M35</f>
        <v>0.56999999999999995</v>
      </c>
      <c r="M35" s="737"/>
      <c r="N35" s="343">
        <f t="shared" ref="N35:N36" si="4">+J35*L35</f>
        <v>1.0909799999999999E-2</v>
      </c>
      <c r="O35" s="187"/>
    </row>
    <row r="36" spans="1:17" ht="30" customHeight="1" x14ac:dyDescent="0.25">
      <c r="A36" s="196"/>
      <c r="B36" s="342">
        <v>5915324</v>
      </c>
      <c r="C36" s="734" t="s">
        <v>17901</v>
      </c>
      <c r="D36" s="735"/>
      <c r="E36" s="735"/>
      <c r="F36" s="735"/>
      <c r="G36" s="735"/>
      <c r="H36" s="341" t="s">
        <v>13745</v>
      </c>
      <c r="I36" s="342" t="s">
        <v>17902</v>
      </c>
      <c r="J36" s="736">
        <v>1.9000000000000001E-4</v>
      </c>
      <c r="K36" s="736"/>
      <c r="L36" s="737">
        <f>'COMPOSIÇÕES - SEM DESON'!L36:M36</f>
        <v>0.94</v>
      </c>
      <c r="M36" s="737"/>
      <c r="N36" s="343">
        <f t="shared" si="4"/>
        <v>1.786E-4</v>
      </c>
      <c r="O36" s="187"/>
    </row>
    <row r="37" spans="1:17" ht="15.75" customHeight="1" x14ac:dyDescent="0.25">
      <c r="A37" s="196"/>
      <c r="B37" s="202"/>
      <c r="C37" s="202"/>
      <c r="D37" s="202"/>
      <c r="E37" s="202"/>
      <c r="F37" s="202"/>
      <c r="G37" s="202"/>
      <c r="H37" s="202"/>
      <c r="I37" s="202"/>
      <c r="J37" s="738" t="s">
        <v>17950</v>
      </c>
      <c r="K37" s="739"/>
      <c r="L37" s="739"/>
      <c r="M37" s="739"/>
      <c r="N37" s="340">
        <f>+SUM(N35:N36)</f>
        <v>1.1088399999999998E-2</v>
      </c>
      <c r="O37" s="187"/>
    </row>
    <row r="38" spans="1:17" ht="15.75" x14ac:dyDescent="0.25">
      <c r="A38" s="196"/>
      <c r="B38" s="202"/>
      <c r="C38" s="202"/>
      <c r="D38" s="202"/>
      <c r="E38" s="202"/>
      <c r="F38" s="202"/>
      <c r="G38" s="202"/>
      <c r="H38" s="202"/>
      <c r="I38" s="291"/>
      <c r="J38" s="724" t="s">
        <v>20342</v>
      </c>
      <c r="K38" s="724"/>
      <c r="L38" s="724"/>
      <c r="M38" s="724"/>
      <c r="N38" s="345">
        <f>+N37+N33+N29+N20+N16+N12</f>
        <v>5914.022915528999</v>
      </c>
      <c r="O38" s="187"/>
    </row>
    <row r="39" spans="1:17" ht="15.75" x14ac:dyDescent="0.25">
      <c r="A39" s="196"/>
      <c r="B39" s="202"/>
      <c r="C39" s="202"/>
      <c r="D39" s="202"/>
      <c r="E39" s="202"/>
      <c r="F39" s="202"/>
      <c r="G39" s="202"/>
      <c r="H39" s="202"/>
      <c r="I39" s="291"/>
      <c r="J39" s="725" t="s">
        <v>21882</v>
      </c>
      <c r="K39" s="724"/>
      <c r="L39" s="724"/>
      <c r="M39" s="724"/>
      <c r="N39" s="345">
        <f>+N38*'BDI '!$M$33</f>
        <v>1731.4589571702443</v>
      </c>
      <c r="O39" s="187"/>
    </row>
    <row r="40" spans="1:17" ht="15.75" x14ac:dyDescent="0.25">
      <c r="A40" s="196"/>
      <c r="B40" s="202"/>
      <c r="C40" s="202"/>
      <c r="D40" s="202"/>
      <c r="E40" s="202"/>
      <c r="F40" s="202"/>
      <c r="G40" s="202"/>
      <c r="H40" s="202"/>
      <c r="I40" s="291"/>
      <c r="J40" s="724" t="s">
        <v>20343</v>
      </c>
      <c r="K40" s="724"/>
      <c r="L40" s="724"/>
      <c r="M40" s="724"/>
      <c r="N40" s="345">
        <f>+N38+N39</f>
        <v>7645.4818726992435</v>
      </c>
      <c r="O40" s="187"/>
    </row>
    <row r="41" spans="1:17" ht="15.75" x14ac:dyDescent="0.25">
      <c r="A41" s="196"/>
      <c r="B41" s="288"/>
      <c r="C41" s="288"/>
      <c r="D41" s="288"/>
      <c r="E41" s="288"/>
      <c r="F41" s="288"/>
      <c r="G41" s="288"/>
      <c r="H41" s="288"/>
      <c r="I41" s="288"/>
      <c r="J41" s="346"/>
      <c r="K41" s="346"/>
      <c r="L41" s="346"/>
      <c r="M41" s="346"/>
      <c r="N41" s="347"/>
      <c r="O41" s="187"/>
    </row>
    <row r="42" spans="1:17" ht="15.75" x14ac:dyDescent="0.25">
      <c r="A42" s="196"/>
      <c r="B42" s="733" t="s">
        <v>17903</v>
      </c>
      <c r="C42" s="733"/>
      <c r="D42" s="733"/>
      <c r="E42" s="733"/>
      <c r="F42" s="733"/>
      <c r="G42" s="733"/>
      <c r="H42" s="733"/>
      <c r="I42" s="733"/>
      <c r="J42" s="733"/>
      <c r="K42" s="733"/>
      <c r="L42" s="733"/>
      <c r="M42" s="733"/>
      <c r="N42" s="733"/>
      <c r="O42" s="187"/>
    </row>
    <row r="43" spans="1:17" ht="15.75" x14ac:dyDescent="0.25">
      <c r="A43" s="196"/>
      <c r="B43" s="727" t="s">
        <v>20331</v>
      </c>
      <c r="C43" s="727"/>
      <c r="D43" s="727"/>
      <c r="E43" s="727"/>
      <c r="F43" s="727"/>
      <c r="G43" s="727"/>
      <c r="H43" s="330" t="s">
        <v>20332</v>
      </c>
      <c r="I43" s="331" t="s">
        <v>20333</v>
      </c>
      <c r="J43" s="728" t="s">
        <v>20334</v>
      </c>
      <c r="K43" s="728"/>
      <c r="L43" s="728" t="s">
        <v>20335</v>
      </c>
      <c r="M43" s="728"/>
      <c r="N43" s="331" t="s">
        <v>20336</v>
      </c>
      <c r="O43" s="187"/>
    </row>
    <row r="44" spans="1:17" ht="15.75" x14ac:dyDescent="0.25">
      <c r="A44" s="196"/>
      <c r="B44" s="332" t="s">
        <v>20337</v>
      </c>
      <c r="C44" s="730" t="s">
        <v>20338</v>
      </c>
      <c r="D44" s="730"/>
      <c r="E44" s="730"/>
      <c r="F44" s="730"/>
      <c r="G44" s="730"/>
      <c r="H44" s="333" t="s">
        <v>20339</v>
      </c>
      <c r="I44" s="332" t="s">
        <v>20340</v>
      </c>
      <c r="J44" s="742">
        <f>+'COMPOSIÇÕES - SEM DESON'!J44:K44</f>
        <v>1.5075400000000001</v>
      </c>
      <c r="K44" s="742"/>
      <c r="L44" s="732">
        <f>+$L$11</f>
        <v>10.26</v>
      </c>
      <c r="M44" s="732"/>
      <c r="N44" s="334">
        <f>+J44*L44</f>
        <v>15.4673604</v>
      </c>
      <c r="O44" s="187"/>
    </row>
    <row r="45" spans="1:17" ht="15.75" x14ac:dyDescent="0.25">
      <c r="A45" s="196"/>
      <c r="B45" s="288"/>
      <c r="C45" s="288"/>
      <c r="D45" s="288"/>
      <c r="E45" s="288"/>
      <c r="F45" s="288"/>
      <c r="G45" s="288"/>
      <c r="H45" s="288"/>
      <c r="I45" s="288"/>
      <c r="J45" s="726" t="s">
        <v>20341</v>
      </c>
      <c r="K45" s="726"/>
      <c r="L45" s="726"/>
      <c r="M45" s="726"/>
      <c r="N45" s="335">
        <f>+N44</f>
        <v>15.4673604</v>
      </c>
      <c r="O45" s="187"/>
    </row>
    <row r="46" spans="1:17" ht="15.75" x14ac:dyDescent="0.25">
      <c r="A46" s="196"/>
      <c r="B46" s="745" t="s">
        <v>17876</v>
      </c>
      <c r="C46" s="746"/>
      <c r="D46" s="746"/>
      <c r="E46" s="746"/>
      <c r="F46" s="746"/>
      <c r="G46" s="747"/>
      <c r="H46" s="743" t="s">
        <v>8744</v>
      </c>
      <c r="I46" s="743" t="s">
        <v>17799</v>
      </c>
      <c r="J46" s="751" t="s">
        <v>17871</v>
      </c>
      <c r="K46" s="752"/>
      <c r="L46" s="751" t="s">
        <v>17874</v>
      </c>
      <c r="M46" s="752"/>
      <c r="N46" s="743" t="s">
        <v>17875</v>
      </c>
      <c r="O46" s="187"/>
    </row>
    <row r="47" spans="1:17" ht="15.75" x14ac:dyDescent="0.25">
      <c r="A47" s="196"/>
      <c r="B47" s="748"/>
      <c r="C47" s="749"/>
      <c r="D47" s="749"/>
      <c r="E47" s="749"/>
      <c r="F47" s="749"/>
      <c r="G47" s="750"/>
      <c r="H47" s="744"/>
      <c r="I47" s="744"/>
      <c r="J47" s="331" t="s">
        <v>17872</v>
      </c>
      <c r="K47" s="331" t="s">
        <v>17873</v>
      </c>
      <c r="L47" s="331" t="s">
        <v>17872</v>
      </c>
      <c r="M47" s="331" t="s">
        <v>17873</v>
      </c>
      <c r="N47" s="744"/>
      <c r="O47" s="187"/>
    </row>
    <row r="48" spans="1:17" ht="15.75" customHeight="1" x14ac:dyDescent="0.25">
      <c r="A48" s="196"/>
      <c r="B48" s="336" t="s">
        <v>20311</v>
      </c>
      <c r="C48" s="729" t="s">
        <v>20314</v>
      </c>
      <c r="D48" s="730"/>
      <c r="E48" s="730"/>
      <c r="F48" s="730"/>
      <c r="G48" s="730"/>
      <c r="H48" s="337" t="s">
        <v>13745</v>
      </c>
      <c r="I48" s="332">
        <f>+'COMPOSIÇÕES - SEM DESON'!I48</f>
        <v>0.50251000000000001</v>
      </c>
      <c r="J48" s="338">
        <v>1</v>
      </c>
      <c r="K48" s="338">
        <v>0</v>
      </c>
      <c r="L48" s="339">
        <f>+$L$15</f>
        <v>402.08949999999999</v>
      </c>
      <c r="M48" s="339">
        <f>+$M$15</f>
        <v>200.44149999999999</v>
      </c>
      <c r="N48" s="334">
        <f>+I48*(J48*L48+K48*M48)</f>
        <v>202.05399464499999</v>
      </c>
      <c r="O48" s="187"/>
    </row>
    <row r="49" spans="1:15" ht="15.75" x14ac:dyDescent="0.25">
      <c r="A49" s="196"/>
      <c r="B49" s="288"/>
      <c r="C49" s="288"/>
      <c r="D49" s="288"/>
      <c r="E49" s="288"/>
      <c r="F49" s="288"/>
      <c r="G49" s="288"/>
      <c r="H49" s="288"/>
      <c r="I49" s="288"/>
      <c r="J49" s="738" t="s">
        <v>17877</v>
      </c>
      <c r="K49" s="739"/>
      <c r="L49" s="739"/>
      <c r="M49" s="739"/>
      <c r="N49" s="340">
        <f>+SUM(N48:N48)</f>
        <v>202.05399464499999</v>
      </c>
      <c r="O49" s="187"/>
    </row>
    <row r="50" spans="1:15" ht="15.75" x14ac:dyDescent="0.25">
      <c r="A50" s="196"/>
      <c r="B50" s="740" t="s">
        <v>17878</v>
      </c>
      <c r="C50" s="727"/>
      <c r="D50" s="727"/>
      <c r="E50" s="727"/>
      <c r="F50" s="727"/>
      <c r="G50" s="727"/>
      <c r="H50" s="330" t="s">
        <v>20332</v>
      </c>
      <c r="I50" s="331" t="s">
        <v>20333</v>
      </c>
      <c r="J50" s="741" t="s">
        <v>12853</v>
      </c>
      <c r="K50" s="728"/>
      <c r="L50" s="728" t="s">
        <v>20335</v>
      </c>
      <c r="M50" s="728"/>
      <c r="N50" s="331" t="s">
        <v>20336</v>
      </c>
      <c r="O50" s="187"/>
    </row>
    <row r="51" spans="1:15" ht="15.75" x14ac:dyDescent="0.25">
      <c r="A51" s="196"/>
      <c r="B51" s="336" t="s">
        <v>17879</v>
      </c>
      <c r="C51" s="729" t="s">
        <v>17880</v>
      </c>
      <c r="D51" s="730"/>
      <c r="E51" s="730"/>
      <c r="F51" s="730"/>
      <c r="G51" s="730"/>
      <c r="H51" s="337" t="s">
        <v>13745</v>
      </c>
      <c r="I51" s="336" t="s">
        <v>17881</v>
      </c>
      <c r="J51" s="742">
        <v>2.6179999999999999</v>
      </c>
      <c r="K51" s="742"/>
      <c r="L51" s="732">
        <f>+L18</f>
        <v>17.916799999999999</v>
      </c>
      <c r="M51" s="732"/>
      <c r="N51" s="334">
        <f t="shared" ref="N51:N52" si="5">+J51*L51</f>
        <v>46.906182399999992</v>
      </c>
      <c r="O51" s="187"/>
    </row>
    <row r="52" spans="1:15" ht="15.75" x14ac:dyDescent="0.25">
      <c r="A52" s="196"/>
      <c r="B52" s="336" t="s">
        <v>17882</v>
      </c>
      <c r="C52" s="729" t="s">
        <v>17883</v>
      </c>
      <c r="D52" s="730"/>
      <c r="E52" s="730"/>
      <c r="F52" s="730"/>
      <c r="G52" s="730"/>
      <c r="H52" s="337" t="s">
        <v>13745</v>
      </c>
      <c r="I52" s="336" t="s">
        <v>17884</v>
      </c>
      <c r="J52" s="742">
        <v>2.6179999999999998E-2</v>
      </c>
      <c r="K52" s="742"/>
      <c r="L52" s="732">
        <f>+L19</f>
        <v>253.21809999999999</v>
      </c>
      <c r="M52" s="732"/>
      <c r="N52" s="334">
        <f t="shared" si="5"/>
        <v>6.6292498579999997</v>
      </c>
      <c r="O52" s="187"/>
    </row>
    <row r="53" spans="1:15" ht="15.75" x14ac:dyDescent="0.25">
      <c r="A53" s="196"/>
      <c r="B53" s="288"/>
      <c r="C53" s="288"/>
      <c r="D53" s="288"/>
      <c r="E53" s="288"/>
      <c r="F53" s="288"/>
      <c r="G53" s="288"/>
      <c r="H53" s="288"/>
      <c r="I53" s="288"/>
      <c r="J53" s="738" t="s">
        <v>17894</v>
      </c>
      <c r="K53" s="739"/>
      <c r="L53" s="739"/>
      <c r="M53" s="739"/>
      <c r="N53" s="340">
        <f>+SUM(N51:N52)</f>
        <v>53.535432257999993</v>
      </c>
      <c r="O53" s="187"/>
    </row>
    <row r="54" spans="1:15" ht="15.75" x14ac:dyDescent="0.25">
      <c r="A54" s="196"/>
      <c r="B54" s="740" t="s">
        <v>17885</v>
      </c>
      <c r="C54" s="727"/>
      <c r="D54" s="727"/>
      <c r="E54" s="727"/>
      <c r="F54" s="727"/>
      <c r="G54" s="727"/>
      <c r="H54" s="330" t="s">
        <v>20332</v>
      </c>
      <c r="I54" s="331" t="s">
        <v>20333</v>
      </c>
      <c r="J54" s="741" t="s">
        <v>12853</v>
      </c>
      <c r="K54" s="728"/>
      <c r="L54" s="728" t="s">
        <v>20335</v>
      </c>
      <c r="M54" s="728"/>
      <c r="N54" s="331" t="s">
        <v>20336</v>
      </c>
      <c r="O54" s="187"/>
    </row>
    <row r="55" spans="1:15" s="304" customFormat="1" ht="15.75" x14ac:dyDescent="0.25">
      <c r="A55" s="196"/>
      <c r="B55" s="303">
        <v>2003867</v>
      </c>
      <c r="C55" s="734" t="s">
        <v>20313</v>
      </c>
      <c r="D55" s="735"/>
      <c r="E55" s="735"/>
      <c r="F55" s="735"/>
      <c r="G55" s="735"/>
      <c r="H55" s="341" t="s">
        <v>13745</v>
      </c>
      <c r="I55" s="342" t="s">
        <v>17884</v>
      </c>
      <c r="J55" s="736">
        <f>+'COMPOSIÇÕES - SEM DESON'!J55:K55</f>
        <v>2.5142500000000001</v>
      </c>
      <c r="K55" s="736"/>
      <c r="L55" s="737">
        <f>L22</f>
        <v>17.739999999999998</v>
      </c>
      <c r="M55" s="737"/>
      <c r="N55" s="343">
        <f t="shared" ref="N55" si="6">+J55*L55</f>
        <v>44.602795</v>
      </c>
      <c r="O55" s="187"/>
    </row>
    <row r="56" spans="1:15" ht="30" customHeight="1" x14ac:dyDescent="0.25">
      <c r="A56" s="196"/>
      <c r="B56" s="303">
        <v>1109669</v>
      </c>
      <c r="C56" s="734" t="s">
        <v>17889</v>
      </c>
      <c r="D56" s="735"/>
      <c r="E56" s="735"/>
      <c r="F56" s="735"/>
      <c r="G56" s="735"/>
      <c r="H56" s="341" t="s">
        <v>13745</v>
      </c>
      <c r="I56" s="342" t="s">
        <v>17884</v>
      </c>
      <c r="J56" s="736">
        <v>0.3</v>
      </c>
      <c r="K56" s="736"/>
      <c r="L56" s="737">
        <f t="shared" ref="L56:L60" si="7">L23</f>
        <v>379.03</v>
      </c>
      <c r="M56" s="737"/>
      <c r="N56" s="343">
        <f t="shared" ref="N56:N61" si="8">+J56*L56</f>
        <v>113.70899999999999</v>
      </c>
      <c r="O56" s="187"/>
    </row>
    <row r="57" spans="1:15" ht="30" customHeight="1" x14ac:dyDescent="0.25">
      <c r="A57" s="196"/>
      <c r="B57" s="344" t="s">
        <v>17893</v>
      </c>
      <c r="C57" s="734" t="s">
        <v>17886</v>
      </c>
      <c r="D57" s="735"/>
      <c r="E57" s="735"/>
      <c r="F57" s="735"/>
      <c r="G57" s="735"/>
      <c r="H57" s="341" t="s">
        <v>13745</v>
      </c>
      <c r="I57" s="342" t="s">
        <v>17887</v>
      </c>
      <c r="J57" s="736">
        <v>311.85399999999998</v>
      </c>
      <c r="K57" s="736"/>
      <c r="L57" s="737">
        <f t="shared" si="7"/>
        <v>12.7</v>
      </c>
      <c r="M57" s="737"/>
      <c r="N57" s="343">
        <f t="shared" si="8"/>
        <v>3960.5457999999994</v>
      </c>
      <c r="O57" s="187"/>
    </row>
    <row r="58" spans="1:15" ht="30" customHeight="1" x14ac:dyDescent="0.25">
      <c r="A58" s="196"/>
      <c r="B58" s="303">
        <v>1107892</v>
      </c>
      <c r="C58" s="734" t="s">
        <v>17888</v>
      </c>
      <c r="D58" s="735"/>
      <c r="E58" s="735"/>
      <c r="F58" s="735"/>
      <c r="G58" s="735"/>
      <c r="H58" s="341" t="s">
        <v>13745</v>
      </c>
      <c r="I58" s="342" t="s">
        <v>17884</v>
      </c>
      <c r="J58" s="736">
        <v>4.62</v>
      </c>
      <c r="K58" s="736"/>
      <c r="L58" s="737">
        <f t="shared" si="7"/>
        <v>327.9</v>
      </c>
      <c r="M58" s="737"/>
      <c r="N58" s="343">
        <f t="shared" si="8"/>
        <v>1514.8979999999999</v>
      </c>
      <c r="O58" s="187"/>
    </row>
    <row r="59" spans="1:15" ht="30" customHeight="1" x14ac:dyDescent="0.25">
      <c r="A59" s="196"/>
      <c r="B59" s="303">
        <v>1106057</v>
      </c>
      <c r="C59" s="734" t="s">
        <v>17890</v>
      </c>
      <c r="D59" s="735"/>
      <c r="E59" s="735"/>
      <c r="F59" s="735"/>
      <c r="G59" s="735"/>
      <c r="H59" s="341" t="s">
        <v>13745</v>
      </c>
      <c r="I59" s="342" t="s">
        <v>17884</v>
      </c>
      <c r="J59" s="736">
        <v>0.69</v>
      </c>
      <c r="K59" s="736"/>
      <c r="L59" s="737">
        <f t="shared" si="7"/>
        <v>315.14</v>
      </c>
      <c r="M59" s="737"/>
      <c r="N59" s="343">
        <f t="shared" si="8"/>
        <v>217.44659999999996</v>
      </c>
      <c r="O59" s="187"/>
    </row>
    <row r="60" spans="1:15" ht="45" customHeight="1" x14ac:dyDescent="0.25">
      <c r="A60" s="196"/>
      <c r="B60" s="303">
        <v>2105605</v>
      </c>
      <c r="C60" s="734" t="s">
        <v>17891</v>
      </c>
      <c r="D60" s="735"/>
      <c r="E60" s="735"/>
      <c r="F60" s="735"/>
      <c r="G60" s="735"/>
      <c r="H60" s="341" t="s">
        <v>13745</v>
      </c>
      <c r="I60" s="342" t="s">
        <v>17884</v>
      </c>
      <c r="J60" s="736">
        <v>18</v>
      </c>
      <c r="K60" s="736"/>
      <c r="L60" s="737">
        <f t="shared" si="7"/>
        <v>52.12</v>
      </c>
      <c r="M60" s="737"/>
      <c r="N60" s="343">
        <f t="shared" si="8"/>
        <v>938.16</v>
      </c>
      <c r="O60" s="187"/>
    </row>
    <row r="61" spans="1:15" ht="45" customHeight="1" x14ac:dyDescent="0.25">
      <c r="A61" s="196"/>
      <c r="B61" s="303">
        <v>3108072</v>
      </c>
      <c r="C61" s="734" t="s">
        <v>21816</v>
      </c>
      <c r="D61" s="735"/>
      <c r="E61" s="735"/>
      <c r="F61" s="735"/>
      <c r="G61" s="735"/>
      <c r="H61" s="341" t="s">
        <v>13745</v>
      </c>
      <c r="I61" s="342" t="s">
        <v>17881</v>
      </c>
      <c r="J61" s="736">
        <v>24.2</v>
      </c>
      <c r="K61" s="736"/>
      <c r="L61" s="737">
        <f>L28</f>
        <v>15.58</v>
      </c>
      <c r="M61" s="737"/>
      <c r="N61" s="343">
        <f t="shared" si="8"/>
        <v>377.036</v>
      </c>
      <c r="O61" s="187"/>
    </row>
    <row r="62" spans="1:15" ht="15.75" x14ac:dyDescent="0.25">
      <c r="A62" s="196"/>
      <c r="B62" s="288"/>
      <c r="C62" s="288"/>
      <c r="D62" s="288"/>
      <c r="E62" s="288"/>
      <c r="F62" s="288"/>
      <c r="G62" s="288"/>
      <c r="H62" s="288"/>
      <c r="I62" s="288"/>
      <c r="J62" s="738" t="s">
        <v>17895</v>
      </c>
      <c r="K62" s="739"/>
      <c r="L62" s="739"/>
      <c r="M62" s="739"/>
      <c r="N62" s="340">
        <f>+SUM(N55:N61)</f>
        <v>7166.3981949999998</v>
      </c>
      <c r="O62" s="187"/>
    </row>
    <row r="63" spans="1:15" ht="15.75" x14ac:dyDescent="0.25">
      <c r="A63" s="196"/>
      <c r="B63" s="740" t="s">
        <v>17896</v>
      </c>
      <c r="C63" s="727"/>
      <c r="D63" s="727"/>
      <c r="E63" s="727"/>
      <c r="F63" s="727"/>
      <c r="G63" s="727"/>
      <c r="H63" s="330" t="s">
        <v>20332</v>
      </c>
      <c r="I63" s="331" t="s">
        <v>20333</v>
      </c>
      <c r="J63" s="741" t="s">
        <v>12853</v>
      </c>
      <c r="K63" s="728"/>
      <c r="L63" s="728" t="s">
        <v>20335</v>
      </c>
      <c r="M63" s="728"/>
      <c r="N63" s="331" t="s">
        <v>20336</v>
      </c>
      <c r="O63" s="187"/>
    </row>
    <row r="64" spans="1:15" ht="45" customHeight="1" x14ac:dyDescent="0.25">
      <c r="A64" s="196"/>
      <c r="B64" s="342">
        <v>5914655</v>
      </c>
      <c r="C64" s="734" t="s">
        <v>17898</v>
      </c>
      <c r="D64" s="735"/>
      <c r="E64" s="735"/>
      <c r="F64" s="735"/>
      <c r="G64" s="735"/>
      <c r="H64" s="341" t="s">
        <v>13745</v>
      </c>
      <c r="I64" s="342" t="s">
        <v>5500</v>
      </c>
      <c r="J64" s="736">
        <v>2.6179999999999998E-2</v>
      </c>
      <c r="K64" s="736"/>
      <c r="L64" s="737">
        <f>+L31</f>
        <v>26.7</v>
      </c>
      <c r="M64" s="737"/>
      <c r="N64" s="343">
        <f t="shared" ref="N64:N65" si="9">+J64*L64</f>
        <v>0.69900599999999991</v>
      </c>
      <c r="O64" s="187"/>
    </row>
    <row r="65" spans="1:15" ht="45" customHeight="1" x14ac:dyDescent="0.25">
      <c r="A65" s="196"/>
      <c r="B65" s="342">
        <v>5915474</v>
      </c>
      <c r="C65" s="734" t="s">
        <v>17899</v>
      </c>
      <c r="D65" s="735"/>
      <c r="E65" s="735"/>
      <c r="F65" s="735"/>
      <c r="G65" s="735"/>
      <c r="H65" s="341" t="s">
        <v>13745</v>
      </c>
      <c r="I65" s="342" t="s">
        <v>5500</v>
      </c>
      <c r="J65" s="736">
        <v>2.5999999999999998E-4</v>
      </c>
      <c r="K65" s="736"/>
      <c r="L65" s="737">
        <f>+L32</f>
        <v>23.98</v>
      </c>
      <c r="M65" s="737"/>
      <c r="N65" s="343">
        <f t="shared" si="9"/>
        <v>6.2347999999999995E-3</v>
      </c>
      <c r="O65" s="187"/>
    </row>
    <row r="66" spans="1:15" ht="15.75" customHeight="1" x14ac:dyDescent="0.25">
      <c r="A66" s="196"/>
      <c r="B66" s="288"/>
      <c r="C66" s="288"/>
      <c r="D66" s="288"/>
      <c r="E66" s="288"/>
      <c r="F66" s="288"/>
      <c r="G66" s="288"/>
      <c r="H66" s="288"/>
      <c r="I66" s="288"/>
      <c r="J66" s="738" t="s">
        <v>17949</v>
      </c>
      <c r="K66" s="739"/>
      <c r="L66" s="739"/>
      <c r="M66" s="739"/>
      <c r="N66" s="340">
        <f>+SUM(N64:N65)</f>
        <v>0.70524079999999989</v>
      </c>
      <c r="O66" s="187"/>
    </row>
    <row r="67" spans="1:15" ht="15.75" x14ac:dyDescent="0.25">
      <c r="A67" s="196"/>
      <c r="B67" s="740" t="s">
        <v>17897</v>
      </c>
      <c r="C67" s="727"/>
      <c r="D67" s="727"/>
      <c r="E67" s="727"/>
      <c r="F67" s="727"/>
      <c r="G67" s="727"/>
      <c r="H67" s="330" t="s">
        <v>20332</v>
      </c>
      <c r="I67" s="331" t="s">
        <v>20333</v>
      </c>
      <c r="J67" s="741" t="s">
        <v>12853</v>
      </c>
      <c r="K67" s="728"/>
      <c r="L67" s="728" t="s">
        <v>20335</v>
      </c>
      <c r="M67" s="728"/>
      <c r="N67" s="331" t="s">
        <v>20336</v>
      </c>
      <c r="O67" s="187"/>
    </row>
    <row r="68" spans="1:15" ht="30" customHeight="1" x14ac:dyDescent="0.25">
      <c r="A68" s="196"/>
      <c r="B68" s="342">
        <v>5914479</v>
      </c>
      <c r="C68" s="734" t="s">
        <v>17900</v>
      </c>
      <c r="D68" s="735"/>
      <c r="E68" s="735"/>
      <c r="F68" s="735"/>
      <c r="G68" s="735"/>
      <c r="H68" s="341" t="s">
        <v>13745</v>
      </c>
      <c r="I68" s="342" t="s">
        <v>17902</v>
      </c>
      <c r="J68" s="736">
        <v>2.6179999999999998E-2</v>
      </c>
      <c r="K68" s="736"/>
      <c r="L68" s="737">
        <f>+L35</f>
        <v>0.56999999999999995</v>
      </c>
      <c r="M68" s="737"/>
      <c r="N68" s="343">
        <f t="shared" ref="N68:N69" si="10">+J68*L68</f>
        <v>1.4922599999999998E-2</v>
      </c>
      <c r="O68" s="187"/>
    </row>
    <row r="69" spans="1:15" ht="30" customHeight="1" x14ac:dyDescent="0.25">
      <c r="A69" s="196"/>
      <c r="B69" s="342">
        <v>5915324</v>
      </c>
      <c r="C69" s="734" t="s">
        <v>17901</v>
      </c>
      <c r="D69" s="735"/>
      <c r="E69" s="735"/>
      <c r="F69" s="735"/>
      <c r="G69" s="735"/>
      <c r="H69" s="341" t="s">
        <v>13745</v>
      </c>
      <c r="I69" s="342" t="s">
        <v>17902</v>
      </c>
      <c r="J69" s="736">
        <v>2.5999999999999999E-3</v>
      </c>
      <c r="K69" s="736"/>
      <c r="L69" s="737">
        <f>+L36</f>
        <v>0.94</v>
      </c>
      <c r="M69" s="737"/>
      <c r="N69" s="343">
        <f t="shared" si="10"/>
        <v>2.4439999999999996E-3</v>
      </c>
      <c r="O69" s="187"/>
    </row>
    <row r="70" spans="1:15" ht="15.75" customHeight="1" x14ac:dyDescent="0.25">
      <c r="A70" s="196"/>
      <c r="B70" s="202"/>
      <c r="C70" s="202"/>
      <c r="D70" s="202"/>
      <c r="E70" s="202"/>
      <c r="F70" s="202"/>
      <c r="G70" s="202"/>
      <c r="H70" s="202"/>
      <c r="I70" s="202"/>
      <c r="J70" s="738" t="s">
        <v>17950</v>
      </c>
      <c r="K70" s="739"/>
      <c r="L70" s="739"/>
      <c r="M70" s="739"/>
      <c r="N70" s="340">
        <f>+SUM(N68:N69)</f>
        <v>1.7366599999999996E-2</v>
      </c>
      <c r="O70" s="187"/>
    </row>
    <row r="71" spans="1:15" ht="15.75" x14ac:dyDescent="0.25">
      <c r="A71" s="196"/>
      <c r="B71" s="202"/>
      <c r="C71" s="202"/>
      <c r="D71" s="202"/>
      <c r="E71" s="202"/>
      <c r="F71" s="202"/>
      <c r="G71" s="202"/>
      <c r="H71" s="202"/>
      <c r="I71" s="291"/>
      <c r="J71" s="724" t="s">
        <v>20342</v>
      </c>
      <c r="K71" s="724"/>
      <c r="L71" s="724"/>
      <c r="M71" s="724"/>
      <c r="N71" s="345">
        <f>+N70+N66+N62+N53+N49+N45</f>
        <v>7438.1775897029993</v>
      </c>
      <c r="O71" s="187"/>
    </row>
    <row r="72" spans="1:15" ht="15.75" customHeight="1" x14ac:dyDescent="0.25">
      <c r="A72" s="196"/>
      <c r="B72" s="202"/>
      <c r="C72" s="202"/>
      <c r="D72" s="202"/>
      <c r="E72" s="202"/>
      <c r="F72" s="202"/>
      <c r="G72" s="202"/>
      <c r="H72" s="202"/>
      <c r="I72" s="291"/>
      <c r="J72" s="725" t="s">
        <v>21882</v>
      </c>
      <c r="K72" s="724"/>
      <c r="L72" s="724"/>
      <c r="M72" s="724"/>
      <c r="N72" s="345">
        <f>+N71*'BDI '!$M$33</f>
        <v>2177.6884189773623</v>
      </c>
      <c r="O72" s="187"/>
    </row>
    <row r="73" spans="1:15" ht="15.75" customHeight="1" x14ac:dyDescent="0.25">
      <c r="A73" s="196"/>
      <c r="B73" s="202"/>
      <c r="C73" s="202"/>
      <c r="D73" s="202"/>
      <c r="E73" s="202"/>
      <c r="F73" s="202"/>
      <c r="G73" s="202"/>
      <c r="H73" s="202"/>
      <c r="I73" s="291"/>
      <c r="J73" s="724" t="s">
        <v>20343</v>
      </c>
      <c r="K73" s="724"/>
      <c r="L73" s="724"/>
      <c r="M73" s="724"/>
      <c r="N73" s="345">
        <f>+N71+N72</f>
        <v>9615.8660086803611</v>
      </c>
      <c r="O73" s="187"/>
    </row>
    <row r="74" spans="1:15" ht="15.75" x14ac:dyDescent="0.25">
      <c r="A74" s="196"/>
      <c r="B74" s="288"/>
      <c r="C74" s="288"/>
      <c r="D74" s="288"/>
      <c r="E74" s="288"/>
      <c r="F74" s="288"/>
      <c r="G74" s="288"/>
      <c r="H74" s="288"/>
      <c r="I74" s="288"/>
      <c r="J74" s="346"/>
      <c r="K74" s="346"/>
      <c r="L74" s="346"/>
      <c r="M74" s="346"/>
      <c r="N74" s="347"/>
      <c r="O74" s="187"/>
    </row>
    <row r="75" spans="1:15" ht="15.75" x14ac:dyDescent="0.25">
      <c r="A75" s="196"/>
      <c r="B75" s="733" t="s">
        <v>17905</v>
      </c>
      <c r="C75" s="733"/>
      <c r="D75" s="733"/>
      <c r="E75" s="733"/>
      <c r="F75" s="733"/>
      <c r="G75" s="733"/>
      <c r="H75" s="733"/>
      <c r="I75" s="733"/>
      <c r="J75" s="733"/>
      <c r="K75" s="733"/>
      <c r="L75" s="733"/>
      <c r="M75" s="733"/>
      <c r="N75" s="733"/>
      <c r="O75" s="187"/>
    </row>
    <row r="76" spans="1:15" ht="15.75" x14ac:dyDescent="0.25">
      <c r="A76" s="196"/>
      <c r="B76" s="727" t="s">
        <v>20331</v>
      </c>
      <c r="C76" s="727"/>
      <c r="D76" s="727"/>
      <c r="E76" s="727"/>
      <c r="F76" s="727"/>
      <c r="G76" s="727"/>
      <c r="H76" s="330" t="s">
        <v>20332</v>
      </c>
      <c r="I76" s="331" t="s">
        <v>20333</v>
      </c>
      <c r="J76" s="728" t="s">
        <v>20334</v>
      </c>
      <c r="K76" s="728"/>
      <c r="L76" s="728" t="s">
        <v>20335</v>
      </c>
      <c r="M76" s="728"/>
      <c r="N76" s="331" t="s">
        <v>20336</v>
      </c>
      <c r="O76" s="187"/>
    </row>
    <row r="77" spans="1:15" ht="15.75" x14ac:dyDescent="0.25">
      <c r="A77" s="196"/>
      <c r="B77" s="332" t="s">
        <v>20337</v>
      </c>
      <c r="C77" s="730" t="s">
        <v>20338</v>
      </c>
      <c r="D77" s="730"/>
      <c r="E77" s="730"/>
      <c r="F77" s="730"/>
      <c r="G77" s="730"/>
      <c r="H77" s="333" t="s">
        <v>20339</v>
      </c>
      <c r="I77" s="332" t="s">
        <v>20340</v>
      </c>
      <c r="J77" s="742">
        <f>+'COMPOSIÇÕES - SEM DESON'!J77:K77</f>
        <v>1.20482</v>
      </c>
      <c r="K77" s="742"/>
      <c r="L77" s="732">
        <f>+$L$11</f>
        <v>10.26</v>
      </c>
      <c r="M77" s="732"/>
      <c r="N77" s="334">
        <f>+J77*L77</f>
        <v>12.3614532</v>
      </c>
      <c r="O77" s="187"/>
    </row>
    <row r="78" spans="1:15" ht="15.75" x14ac:dyDescent="0.25">
      <c r="A78" s="196"/>
      <c r="B78" s="288"/>
      <c r="C78" s="288"/>
      <c r="D78" s="288"/>
      <c r="E78" s="288"/>
      <c r="F78" s="288"/>
      <c r="G78" s="288"/>
      <c r="H78" s="288"/>
      <c r="I78" s="288"/>
      <c r="J78" s="726" t="s">
        <v>20341</v>
      </c>
      <c r="K78" s="726"/>
      <c r="L78" s="726"/>
      <c r="M78" s="726"/>
      <c r="N78" s="335">
        <f>+N77</f>
        <v>12.3614532</v>
      </c>
      <c r="O78" s="187"/>
    </row>
    <row r="79" spans="1:15" ht="15.75" x14ac:dyDescent="0.25">
      <c r="A79" s="196"/>
      <c r="B79" s="745" t="s">
        <v>17876</v>
      </c>
      <c r="C79" s="746"/>
      <c r="D79" s="746"/>
      <c r="E79" s="746"/>
      <c r="F79" s="746"/>
      <c r="G79" s="747"/>
      <c r="H79" s="743" t="s">
        <v>8744</v>
      </c>
      <c r="I79" s="743" t="s">
        <v>17799</v>
      </c>
      <c r="J79" s="751" t="s">
        <v>17871</v>
      </c>
      <c r="K79" s="752"/>
      <c r="L79" s="751" t="s">
        <v>17874</v>
      </c>
      <c r="M79" s="752"/>
      <c r="N79" s="743" t="s">
        <v>17875</v>
      </c>
      <c r="O79" s="187"/>
    </row>
    <row r="80" spans="1:15" ht="15.75" x14ac:dyDescent="0.25">
      <c r="A80" s="196"/>
      <c r="B80" s="748"/>
      <c r="C80" s="749"/>
      <c r="D80" s="749"/>
      <c r="E80" s="749"/>
      <c r="F80" s="749"/>
      <c r="G80" s="750"/>
      <c r="H80" s="744"/>
      <c r="I80" s="744"/>
      <c r="J80" s="331" t="s">
        <v>17872</v>
      </c>
      <c r="K80" s="331" t="s">
        <v>17873</v>
      </c>
      <c r="L80" s="331" t="s">
        <v>17872</v>
      </c>
      <c r="M80" s="331" t="s">
        <v>17873</v>
      </c>
      <c r="N80" s="744"/>
      <c r="O80" s="187"/>
    </row>
    <row r="81" spans="1:15" ht="15.75" customHeight="1" x14ac:dyDescent="0.25">
      <c r="A81" s="196"/>
      <c r="B81" s="336" t="s">
        <v>20311</v>
      </c>
      <c r="C81" s="729" t="s">
        <v>20314</v>
      </c>
      <c r="D81" s="730"/>
      <c r="E81" s="730"/>
      <c r="F81" s="730"/>
      <c r="G81" s="730"/>
      <c r="H81" s="337" t="s">
        <v>13745</v>
      </c>
      <c r="I81" s="332">
        <f>+'COMPOSIÇÕES - SEM DESON'!I81</f>
        <v>0.40161000000000002</v>
      </c>
      <c r="J81" s="338">
        <v>1</v>
      </c>
      <c r="K81" s="338">
        <v>0</v>
      </c>
      <c r="L81" s="339">
        <f>+$L$15</f>
        <v>402.08949999999999</v>
      </c>
      <c r="M81" s="339">
        <f>+$M$15</f>
        <v>200.44149999999999</v>
      </c>
      <c r="N81" s="334">
        <f>+I81*(J81*L81+K81*M81)</f>
        <v>161.48316409500001</v>
      </c>
      <c r="O81" s="187"/>
    </row>
    <row r="82" spans="1:15" ht="15.75" x14ac:dyDescent="0.25">
      <c r="A82" s="196"/>
      <c r="B82" s="288"/>
      <c r="C82" s="288"/>
      <c r="D82" s="288"/>
      <c r="E82" s="288"/>
      <c r="F82" s="288"/>
      <c r="G82" s="288"/>
      <c r="H82" s="288"/>
      <c r="I82" s="288"/>
      <c r="J82" s="738" t="s">
        <v>17877</v>
      </c>
      <c r="K82" s="739"/>
      <c r="L82" s="739"/>
      <c r="M82" s="739"/>
      <c r="N82" s="340">
        <f>+SUM(N81:N81)</f>
        <v>161.48316409500001</v>
      </c>
      <c r="O82" s="187"/>
    </row>
    <row r="83" spans="1:15" ht="15.75" x14ac:dyDescent="0.25">
      <c r="A83" s="196"/>
      <c r="B83" s="740" t="s">
        <v>17878</v>
      </c>
      <c r="C83" s="727"/>
      <c r="D83" s="727"/>
      <c r="E83" s="727"/>
      <c r="F83" s="727"/>
      <c r="G83" s="727"/>
      <c r="H83" s="330" t="s">
        <v>20332</v>
      </c>
      <c r="I83" s="331" t="s">
        <v>20333</v>
      </c>
      <c r="J83" s="741" t="s">
        <v>12853</v>
      </c>
      <c r="K83" s="728"/>
      <c r="L83" s="728" t="s">
        <v>20335</v>
      </c>
      <c r="M83" s="728"/>
      <c r="N83" s="331" t="s">
        <v>20336</v>
      </c>
      <c r="O83" s="187"/>
    </row>
    <row r="84" spans="1:15" ht="15.75" x14ac:dyDescent="0.25">
      <c r="A84" s="196"/>
      <c r="B84" s="336" t="s">
        <v>17879</v>
      </c>
      <c r="C84" s="729" t="s">
        <v>17880</v>
      </c>
      <c r="D84" s="730"/>
      <c r="E84" s="730"/>
      <c r="F84" s="730"/>
      <c r="G84" s="730"/>
      <c r="H84" s="337" t="s">
        <v>13745</v>
      </c>
      <c r="I84" s="336" t="s">
        <v>17881</v>
      </c>
      <c r="J84" s="742">
        <v>1.0840000000000001</v>
      </c>
      <c r="K84" s="742"/>
      <c r="L84" s="732">
        <f>+L51</f>
        <v>17.916799999999999</v>
      </c>
      <c r="M84" s="732"/>
      <c r="N84" s="334">
        <f t="shared" ref="N84:N85" si="11">+J84*L84</f>
        <v>19.4218112</v>
      </c>
      <c r="O84" s="187"/>
    </row>
    <row r="85" spans="1:15" ht="15.75" x14ac:dyDescent="0.25">
      <c r="A85" s="196"/>
      <c r="B85" s="336" t="s">
        <v>17882</v>
      </c>
      <c r="C85" s="729" t="s">
        <v>17883</v>
      </c>
      <c r="D85" s="730"/>
      <c r="E85" s="730"/>
      <c r="F85" s="730"/>
      <c r="G85" s="730"/>
      <c r="H85" s="337" t="s">
        <v>13745</v>
      </c>
      <c r="I85" s="336" t="s">
        <v>17884</v>
      </c>
      <c r="J85" s="742">
        <v>1.0840000000000001E-2</v>
      </c>
      <c r="K85" s="742"/>
      <c r="L85" s="732">
        <f>+L52</f>
        <v>253.21809999999999</v>
      </c>
      <c r="M85" s="732"/>
      <c r="N85" s="334">
        <f t="shared" si="11"/>
        <v>2.7448842039999999</v>
      </c>
      <c r="O85" s="187"/>
    </row>
    <row r="86" spans="1:15" ht="15.75" x14ac:dyDescent="0.25">
      <c r="A86" s="196"/>
      <c r="B86" s="288"/>
      <c r="C86" s="288"/>
      <c r="D86" s="288"/>
      <c r="E86" s="288"/>
      <c r="F86" s="288"/>
      <c r="G86" s="288"/>
      <c r="H86" s="288"/>
      <c r="I86" s="288"/>
      <c r="J86" s="738" t="s">
        <v>17894</v>
      </c>
      <c r="K86" s="739"/>
      <c r="L86" s="739"/>
      <c r="M86" s="739"/>
      <c r="N86" s="340">
        <f>+SUM(N84:N85)</f>
        <v>22.166695404000002</v>
      </c>
      <c r="O86" s="187"/>
    </row>
    <row r="87" spans="1:15" ht="15.75" x14ac:dyDescent="0.25">
      <c r="A87" s="196"/>
      <c r="B87" s="740" t="s">
        <v>17885</v>
      </c>
      <c r="C87" s="727"/>
      <c r="D87" s="727"/>
      <c r="E87" s="727"/>
      <c r="F87" s="727"/>
      <c r="G87" s="727"/>
      <c r="H87" s="330" t="s">
        <v>20332</v>
      </c>
      <c r="I87" s="331" t="s">
        <v>20333</v>
      </c>
      <c r="J87" s="741" t="s">
        <v>12853</v>
      </c>
      <c r="K87" s="728"/>
      <c r="L87" s="728" t="s">
        <v>20335</v>
      </c>
      <c r="M87" s="728"/>
      <c r="N87" s="331" t="s">
        <v>20336</v>
      </c>
      <c r="O87" s="187"/>
    </row>
    <row r="88" spans="1:15" s="304" customFormat="1" ht="15.75" x14ac:dyDescent="0.25">
      <c r="A88" s="196"/>
      <c r="B88" s="303">
        <v>2003867</v>
      </c>
      <c r="C88" s="734" t="s">
        <v>20313</v>
      </c>
      <c r="D88" s="735"/>
      <c r="E88" s="735"/>
      <c r="F88" s="735"/>
      <c r="G88" s="735"/>
      <c r="H88" s="341" t="s">
        <v>13745</v>
      </c>
      <c r="I88" s="342" t="s">
        <v>17884</v>
      </c>
      <c r="J88" s="736">
        <f>+'COMPOSIÇÕES - SEM DESON'!J88:K88</f>
        <v>1.7327399999999999</v>
      </c>
      <c r="K88" s="736"/>
      <c r="L88" s="737">
        <f>L22</f>
        <v>17.739999999999998</v>
      </c>
      <c r="M88" s="737"/>
      <c r="N88" s="343">
        <f t="shared" ref="N88" si="12">+J88*L88</f>
        <v>30.738807599999998</v>
      </c>
      <c r="O88" s="187"/>
    </row>
    <row r="89" spans="1:15" ht="30" customHeight="1" x14ac:dyDescent="0.25">
      <c r="A89" s="196"/>
      <c r="B89" s="303">
        <v>1109669</v>
      </c>
      <c r="C89" s="734" t="s">
        <v>17889</v>
      </c>
      <c r="D89" s="735"/>
      <c r="E89" s="735"/>
      <c r="F89" s="735"/>
      <c r="G89" s="735"/>
      <c r="H89" s="341" t="s">
        <v>13745</v>
      </c>
      <c r="I89" s="342" t="s">
        <v>17884</v>
      </c>
      <c r="J89" s="736">
        <v>0.19639999999999999</v>
      </c>
      <c r="K89" s="736"/>
      <c r="L89" s="737">
        <f t="shared" ref="L89:L94" si="13">L23</f>
        <v>379.03</v>
      </c>
      <c r="M89" s="737"/>
      <c r="N89" s="343">
        <f t="shared" ref="N89:N94" si="14">+J89*L89</f>
        <v>74.441491999999997</v>
      </c>
      <c r="O89" s="187"/>
    </row>
    <row r="90" spans="1:15" ht="30" customHeight="1" x14ac:dyDescent="0.25">
      <c r="A90" s="196"/>
      <c r="B90" s="344" t="s">
        <v>17893</v>
      </c>
      <c r="C90" s="734" t="s">
        <v>17886</v>
      </c>
      <c r="D90" s="735"/>
      <c r="E90" s="735"/>
      <c r="F90" s="735"/>
      <c r="G90" s="735"/>
      <c r="H90" s="341" t="s">
        <v>13745</v>
      </c>
      <c r="I90" s="342" t="s">
        <v>17887</v>
      </c>
      <c r="J90" s="736">
        <v>152</v>
      </c>
      <c r="K90" s="736"/>
      <c r="L90" s="737">
        <f t="shared" si="13"/>
        <v>12.7</v>
      </c>
      <c r="M90" s="737"/>
      <c r="N90" s="343">
        <f t="shared" si="14"/>
        <v>1930.3999999999999</v>
      </c>
      <c r="O90" s="187"/>
    </row>
    <row r="91" spans="1:15" ht="30" customHeight="1" x14ac:dyDescent="0.25">
      <c r="A91" s="196"/>
      <c r="B91" s="303">
        <v>1107892</v>
      </c>
      <c r="C91" s="734" t="s">
        <v>17888</v>
      </c>
      <c r="D91" s="735"/>
      <c r="E91" s="735"/>
      <c r="F91" s="735"/>
      <c r="G91" s="735"/>
      <c r="H91" s="341" t="s">
        <v>13745</v>
      </c>
      <c r="I91" s="342" t="s">
        <v>17884</v>
      </c>
      <c r="J91" s="736">
        <v>2.1</v>
      </c>
      <c r="K91" s="736"/>
      <c r="L91" s="737">
        <f t="shared" si="13"/>
        <v>327.9</v>
      </c>
      <c r="M91" s="737"/>
      <c r="N91" s="343">
        <f t="shared" si="14"/>
        <v>688.59</v>
      </c>
      <c r="O91" s="187"/>
    </row>
    <row r="92" spans="1:15" ht="30" customHeight="1" x14ac:dyDescent="0.25">
      <c r="A92" s="196"/>
      <c r="B92" s="303">
        <v>1106057</v>
      </c>
      <c r="C92" s="734" t="s">
        <v>17890</v>
      </c>
      <c r="D92" s="735"/>
      <c r="E92" s="735"/>
      <c r="F92" s="735"/>
      <c r="G92" s="735"/>
      <c r="H92" s="341" t="s">
        <v>13745</v>
      </c>
      <c r="I92" s="342" t="s">
        <v>17884</v>
      </c>
      <c r="J92" s="736">
        <v>0.56000000000000005</v>
      </c>
      <c r="K92" s="736"/>
      <c r="L92" s="737">
        <f t="shared" si="13"/>
        <v>315.14</v>
      </c>
      <c r="M92" s="737"/>
      <c r="N92" s="343">
        <f t="shared" si="14"/>
        <v>176.47840000000002</v>
      </c>
      <c r="O92" s="187"/>
    </row>
    <row r="93" spans="1:15" ht="45" customHeight="1" x14ac:dyDescent="0.25">
      <c r="A93" s="196"/>
      <c r="B93" s="303">
        <v>2105605</v>
      </c>
      <c r="C93" s="772" t="s">
        <v>17891</v>
      </c>
      <c r="D93" s="773"/>
      <c r="E93" s="773"/>
      <c r="F93" s="773"/>
      <c r="G93" s="774"/>
      <c r="H93" s="341" t="s">
        <v>13745</v>
      </c>
      <c r="I93" s="342" t="s">
        <v>17884</v>
      </c>
      <c r="J93" s="736">
        <v>6.25</v>
      </c>
      <c r="K93" s="736"/>
      <c r="L93" s="737">
        <f t="shared" si="13"/>
        <v>52.12</v>
      </c>
      <c r="M93" s="737"/>
      <c r="N93" s="343">
        <f t="shared" si="14"/>
        <v>325.75</v>
      </c>
      <c r="O93" s="187"/>
    </row>
    <row r="94" spans="1:15" ht="45" customHeight="1" x14ac:dyDescent="0.25">
      <c r="A94" s="196"/>
      <c r="B94" s="303">
        <v>3108072</v>
      </c>
      <c r="C94" s="734" t="s">
        <v>21816</v>
      </c>
      <c r="D94" s="735"/>
      <c r="E94" s="735"/>
      <c r="F94" s="735"/>
      <c r="G94" s="735"/>
      <c r="H94" s="341" t="s">
        <v>13745</v>
      </c>
      <c r="I94" s="342" t="s">
        <v>17881</v>
      </c>
      <c r="J94" s="736">
        <v>10.8</v>
      </c>
      <c r="K94" s="736"/>
      <c r="L94" s="737">
        <f t="shared" si="13"/>
        <v>15.58</v>
      </c>
      <c r="M94" s="737"/>
      <c r="N94" s="343">
        <f t="shared" si="14"/>
        <v>168.26400000000001</v>
      </c>
      <c r="O94" s="187"/>
    </row>
    <row r="95" spans="1:15" ht="15.75" x14ac:dyDescent="0.25">
      <c r="A95" s="196"/>
      <c r="B95" s="288"/>
      <c r="C95" s="288"/>
      <c r="D95" s="288"/>
      <c r="E95" s="288"/>
      <c r="F95" s="288"/>
      <c r="G95" s="288"/>
      <c r="H95" s="288"/>
      <c r="I95" s="288"/>
      <c r="J95" s="738" t="s">
        <v>17895</v>
      </c>
      <c r="K95" s="739"/>
      <c r="L95" s="739"/>
      <c r="M95" s="739"/>
      <c r="N95" s="340">
        <f>+SUM(N88:N94)</f>
        <v>3394.6626996</v>
      </c>
      <c r="O95" s="187"/>
    </row>
    <row r="96" spans="1:15" ht="15.75" x14ac:dyDescent="0.25">
      <c r="A96" s="196"/>
      <c r="B96" s="740" t="s">
        <v>17896</v>
      </c>
      <c r="C96" s="727"/>
      <c r="D96" s="727"/>
      <c r="E96" s="727"/>
      <c r="F96" s="727"/>
      <c r="G96" s="727"/>
      <c r="H96" s="330" t="s">
        <v>20332</v>
      </c>
      <c r="I96" s="331" t="s">
        <v>20333</v>
      </c>
      <c r="J96" s="741" t="s">
        <v>12853</v>
      </c>
      <c r="K96" s="728"/>
      <c r="L96" s="728" t="s">
        <v>20335</v>
      </c>
      <c r="M96" s="728"/>
      <c r="N96" s="331" t="s">
        <v>20336</v>
      </c>
      <c r="O96" s="187"/>
    </row>
    <row r="97" spans="1:15" ht="39.950000000000003" customHeight="1" x14ac:dyDescent="0.25">
      <c r="A97" s="196"/>
      <c r="B97" s="342">
        <v>5914655</v>
      </c>
      <c r="C97" s="734" t="s">
        <v>17898</v>
      </c>
      <c r="D97" s="735"/>
      <c r="E97" s="735"/>
      <c r="F97" s="735"/>
      <c r="G97" s="735"/>
      <c r="H97" s="341" t="s">
        <v>13745</v>
      </c>
      <c r="I97" s="342" t="s">
        <v>5500</v>
      </c>
      <c r="J97" s="736">
        <v>1.0840000000000001E-2</v>
      </c>
      <c r="K97" s="736"/>
      <c r="L97" s="737">
        <f>+L64</f>
        <v>26.7</v>
      </c>
      <c r="M97" s="737"/>
      <c r="N97" s="343">
        <f t="shared" ref="N97:N98" si="15">+J97*L97</f>
        <v>0.28942800000000002</v>
      </c>
      <c r="O97" s="187"/>
    </row>
    <row r="98" spans="1:15" ht="39.950000000000003" customHeight="1" x14ac:dyDescent="0.25">
      <c r="A98" s="196"/>
      <c r="B98" s="342">
        <v>5915474</v>
      </c>
      <c r="C98" s="734" t="s">
        <v>17899</v>
      </c>
      <c r="D98" s="735"/>
      <c r="E98" s="735"/>
      <c r="F98" s="735"/>
      <c r="G98" s="735"/>
      <c r="H98" s="341" t="s">
        <v>13745</v>
      </c>
      <c r="I98" s="342" t="s">
        <v>5500</v>
      </c>
      <c r="J98" s="736">
        <v>1.0840000000000001E-4</v>
      </c>
      <c r="K98" s="736"/>
      <c r="L98" s="737">
        <f>+L65</f>
        <v>23.98</v>
      </c>
      <c r="M98" s="737"/>
      <c r="N98" s="343">
        <f t="shared" si="15"/>
        <v>2.599432E-3</v>
      </c>
      <c r="O98" s="187"/>
    </row>
    <row r="99" spans="1:15" ht="15.75" x14ac:dyDescent="0.25">
      <c r="A99" s="196"/>
      <c r="B99" s="288"/>
      <c r="C99" s="288"/>
      <c r="D99" s="288"/>
      <c r="E99" s="288"/>
      <c r="F99" s="288"/>
      <c r="G99" s="288"/>
      <c r="H99" s="288"/>
      <c r="I99" s="288"/>
      <c r="J99" s="738" t="s">
        <v>17949</v>
      </c>
      <c r="K99" s="739"/>
      <c r="L99" s="739"/>
      <c r="M99" s="739"/>
      <c r="N99" s="340">
        <f>+SUM(N97:N98)</f>
        <v>0.29202743200000003</v>
      </c>
      <c r="O99" s="187"/>
    </row>
    <row r="100" spans="1:15" ht="15.75" x14ac:dyDescent="0.25">
      <c r="A100" s="196"/>
      <c r="B100" s="740" t="s">
        <v>17897</v>
      </c>
      <c r="C100" s="727"/>
      <c r="D100" s="727"/>
      <c r="E100" s="727"/>
      <c r="F100" s="727"/>
      <c r="G100" s="727"/>
      <c r="H100" s="330" t="s">
        <v>20332</v>
      </c>
      <c r="I100" s="331" t="s">
        <v>20333</v>
      </c>
      <c r="J100" s="741" t="s">
        <v>12853</v>
      </c>
      <c r="K100" s="728"/>
      <c r="L100" s="728" t="s">
        <v>20335</v>
      </c>
      <c r="M100" s="728"/>
      <c r="N100" s="331" t="s">
        <v>20336</v>
      </c>
      <c r="O100" s="187"/>
    </row>
    <row r="101" spans="1:15" ht="30" customHeight="1" x14ac:dyDescent="0.25">
      <c r="A101" s="196"/>
      <c r="B101" s="342">
        <v>5914479</v>
      </c>
      <c r="C101" s="734" t="s">
        <v>17900</v>
      </c>
      <c r="D101" s="735"/>
      <c r="E101" s="735"/>
      <c r="F101" s="735"/>
      <c r="G101" s="735"/>
      <c r="H101" s="341" t="s">
        <v>13745</v>
      </c>
      <c r="I101" s="342" t="s">
        <v>17902</v>
      </c>
      <c r="J101" s="736">
        <v>1.0840000000000001E-2</v>
      </c>
      <c r="K101" s="736"/>
      <c r="L101" s="737">
        <f>+L68</f>
        <v>0.56999999999999995</v>
      </c>
      <c r="M101" s="737"/>
      <c r="N101" s="343">
        <f t="shared" ref="N101:N102" si="16">+J101*L101</f>
        <v>6.1787999999999999E-3</v>
      </c>
      <c r="O101" s="187"/>
    </row>
    <row r="102" spans="1:15" ht="30" customHeight="1" x14ac:dyDescent="0.25">
      <c r="A102" s="196"/>
      <c r="B102" s="342">
        <v>5915324</v>
      </c>
      <c r="C102" s="734" t="s">
        <v>17901</v>
      </c>
      <c r="D102" s="735"/>
      <c r="E102" s="735"/>
      <c r="F102" s="735"/>
      <c r="G102" s="735"/>
      <c r="H102" s="341" t="s">
        <v>13745</v>
      </c>
      <c r="I102" s="342" t="s">
        <v>17902</v>
      </c>
      <c r="J102" s="736">
        <v>1.0840000000000001E-4</v>
      </c>
      <c r="K102" s="736"/>
      <c r="L102" s="737">
        <f>+L69</f>
        <v>0.94</v>
      </c>
      <c r="M102" s="737"/>
      <c r="N102" s="343">
        <f t="shared" si="16"/>
        <v>1.01896E-4</v>
      </c>
      <c r="O102" s="187"/>
    </row>
    <row r="103" spans="1:15" ht="15.75" x14ac:dyDescent="0.25">
      <c r="A103" s="196"/>
      <c r="B103" s="202"/>
      <c r="C103" s="202"/>
      <c r="D103" s="202"/>
      <c r="E103" s="202"/>
      <c r="F103" s="202"/>
      <c r="G103" s="202"/>
      <c r="H103" s="202"/>
      <c r="I103" s="202"/>
      <c r="J103" s="738" t="s">
        <v>17950</v>
      </c>
      <c r="K103" s="739"/>
      <c r="L103" s="739"/>
      <c r="M103" s="739"/>
      <c r="N103" s="340">
        <f>+SUM(N101:N102)</f>
        <v>6.2806959999999997E-3</v>
      </c>
      <c r="O103" s="187"/>
    </row>
    <row r="104" spans="1:15" ht="15.75" x14ac:dyDescent="0.25">
      <c r="A104" s="196"/>
      <c r="B104" s="202"/>
      <c r="C104" s="202"/>
      <c r="D104" s="202"/>
      <c r="E104" s="202"/>
      <c r="F104" s="202"/>
      <c r="G104" s="202"/>
      <c r="H104" s="202"/>
      <c r="I104" s="291"/>
      <c r="J104" s="724" t="s">
        <v>20342</v>
      </c>
      <c r="K104" s="724"/>
      <c r="L104" s="724"/>
      <c r="M104" s="724"/>
      <c r="N104" s="345">
        <f>+N103+N99+N95+N86+N82+N78</f>
        <v>3590.9723204270003</v>
      </c>
      <c r="O104" s="187"/>
    </row>
    <row r="105" spans="1:15" ht="15.75" customHeight="1" x14ac:dyDescent="0.25">
      <c r="A105" s="196"/>
      <c r="B105" s="202"/>
      <c r="C105" s="202"/>
      <c r="D105" s="202"/>
      <c r="E105" s="202"/>
      <c r="F105" s="202"/>
      <c r="G105" s="202"/>
      <c r="H105" s="202"/>
      <c r="I105" s="291"/>
      <c r="J105" s="725" t="s">
        <v>21882</v>
      </c>
      <c r="K105" s="724"/>
      <c r="L105" s="724"/>
      <c r="M105" s="724"/>
      <c r="N105" s="345">
        <f>+N104*'BDI '!$M$33</f>
        <v>1051.3353224972398</v>
      </c>
      <c r="O105" s="187"/>
    </row>
    <row r="106" spans="1:15" ht="15.75" x14ac:dyDescent="0.25">
      <c r="A106" s="196"/>
      <c r="B106" s="202"/>
      <c r="C106" s="202"/>
      <c r="D106" s="202"/>
      <c r="E106" s="202"/>
      <c r="F106" s="202"/>
      <c r="G106" s="202"/>
      <c r="H106" s="202"/>
      <c r="I106" s="291"/>
      <c r="J106" s="724" t="s">
        <v>20343</v>
      </c>
      <c r="K106" s="724"/>
      <c r="L106" s="724"/>
      <c r="M106" s="724"/>
      <c r="N106" s="345">
        <f>+N104+N105</f>
        <v>4642.3076429242401</v>
      </c>
      <c r="O106" s="187"/>
    </row>
    <row r="107" spans="1:15" ht="15.75" x14ac:dyDescent="0.25">
      <c r="A107" s="196"/>
      <c r="B107" s="288"/>
      <c r="C107" s="288"/>
      <c r="D107" s="288"/>
      <c r="E107" s="288"/>
      <c r="F107" s="288"/>
      <c r="G107" s="288"/>
      <c r="H107" s="288"/>
      <c r="I107" s="288"/>
      <c r="J107" s="288"/>
      <c r="K107" s="288"/>
      <c r="L107" s="288"/>
      <c r="M107" s="288"/>
      <c r="N107" s="288"/>
      <c r="O107" s="187"/>
    </row>
    <row r="108" spans="1:15" s="279" customFormat="1" ht="15" customHeight="1" x14ac:dyDescent="0.2">
      <c r="B108" s="733" t="s">
        <v>17868</v>
      </c>
      <c r="C108" s="733"/>
      <c r="D108" s="733"/>
      <c r="E108" s="733"/>
      <c r="F108" s="733"/>
      <c r="G108" s="733"/>
      <c r="H108" s="733"/>
      <c r="I108" s="733"/>
      <c r="J108" s="733"/>
      <c r="K108" s="733"/>
      <c r="L108" s="733"/>
      <c r="M108" s="733"/>
      <c r="N108" s="733"/>
    </row>
    <row r="109" spans="1:15" s="279" customFormat="1" ht="15" customHeight="1" x14ac:dyDescent="0.2">
      <c r="B109" s="727" t="s">
        <v>20331</v>
      </c>
      <c r="C109" s="727"/>
      <c r="D109" s="727"/>
      <c r="E109" s="727"/>
      <c r="F109" s="727"/>
      <c r="G109" s="727"/>
      <c r="H109" s="330" t="s">
        <v>20332</v>
      </c>
      <c r="I109" s="331" t="s">
        <v>20333</v>
      </c>
      <c r="J109" s="728" t="s">
        <v>20334</v>
      </c>
      <c r="K109" s="728"/>
      <c r="L109" s="728" t="s">
        <v>20335</v>
      </c>
      <c r="M109" s="728"/>
      <c r="N109" s="331" t="s">
        <v>20336</v>
      </c>
    </row>
    <row r="110" spans="1:15" s="279" customFormat="1" ht="15" customHeight="1" x14ac:dyDescent="0.2">
      <c r="B110" s="332" t="s">
        <v>20337</v>
      </c>
      <c r="C110" s="730" t="s">
        <v>20338</v>
      </c>
      <c r="D110" s="730"/>
      <c r="E110" s="730"/>
      <c r="F110" s="730"/>
      <c r="G110" s="730"/>
      <c r="H110" s="333" t="s">
        <v>20339</v>
      </c>
      <c r="I110" s="332" t="s">
        <v>20340</v>
      </c>
      <c r="J110" s="731">
        <v>0.35</v>
      </c>
      <c r="K110" s="731"/>
      <c r="L110" s="732">
        <f>+$L$11</f>
        <v>10.26</v>
      </c>
      <c r="M110" s="732"/>
      <c r="N110" s="334">
        <f>+J110*L110</f>
        <v>3.5909999999999997</v>
      </c>
    </row>
    <row r="111" spans="1:15" s="279" customFormat="1" ht="15" customHeight="1" x14ac:dyDescent="0.2">
      <c r="B111" s="348"/>
      <c r="C111" s="348"/>
      <c r="D111" s="348"/>
      <c r="E111" s="18"/>
      <c r="F111" s="348"/>
      <c r="G111" s="18"/>
      <c r="H111" s="348"/>
      <c r="I111" s="348"/>
      <c r="J111" s="726" t="s">
        <v>20341</v>
      </c>
      <c r="K111" s="726"/>
      <c r="L111" s="726"/>
      <c r="M111" s="726"/>
      <c r="N111" s="335">
        <f>+N110</f>
        <v>3.5909999999999997</v>
      </c>
    </row>
    <row r="112" spans="1:15" s="279" customFormat="1" ht="15" customHeight="1" x14ac:dyDescent="0.2">
      <c r="B112" s="727" t="s">
        <v>20344</v>
      </c>
      <c r="C112" s="727"/>
      <c r="D112" s="727"/>
      <c r="E112" s="727"/>
      <c r="F112" s="727"/>
      <c r="G112" s="727"/>
      <c r="H112" s="330" t="s">
        <v>20332</v>
      </c>
      <c r="I112" s="331" t="s">
        <v>20333</v>
      </c>
      <c r="J112" s="728" t="s">
        <v>20334</v>
      </c>
      <c r="K112" s="728"/>
      <c r="L112" s="728" t="s">
        <v>20335</v>
      </c>
      <c r="M112" s="728"/>
      <c r="N112" s="331" t="s">
        <v>20336</v>
      </c>
    </row>
    <row r="113" spans="2:15" s="279" customFormat="1" ht="15" customHeight="1" x14ac:dyDescent="0.2">
      <c r="B113" s="332" t="s">
        <v>20345</v>
      </c>
      <c r="C113" s="729" t="s">
        <v>17869</v>
      </c>
      <c r="D113" s="730"/>
      <c r="E113" s="730"/>
      <c r="F113" s="730"/>
      <c r="G113" s="730"/>
      <c r="H113" s="337" t="s">
        <v>13745</v>
      </c>
      <c r="I113" s="332" t="s">
        <v>20346</v>
      </c>
      <c r="J113" s="731">
        <v>0.02</v>
      </c>
      <c r="K113" s="731"/>
      <c r="L113" s="732">
        <f>+L23</f>
        <v>379.03</v>
      </c>
      <c r="M113" s="732"/>
      <c r="N113" s="334">
        <f>+J113*L113</f>
        <v>7.5805999999999996</v>
      </c>
    </row>
    <row r="114" spans="2:15" s="279" customFormat="1" ht="15" customHeight="1" x14ac:dyDescent="0.2">
      <c r="B114" s="348"/>
      <c r="C114" s="348"/>
      <c r="D114" s="348"/>
      <c r="E114" s="348"/>
      <c r="F114" s="348"/>
      <c r="G114" s="348"/>
      <c r="H114" s="18"/>
      <c r="I114" s="18"/>
      <c r="J114" s="723" t="s">
        <v>20347</v>
      </c>
      <c r="K114" s="723"/>
      <c r="L114" s="723"/>
      <c r="M114" s="723"/>
      <c r="N114" s="349">
        <f>+N113</f>
        <v>7.5805999999999996</v>
      </c>
    </row>
    <row r="115" spans="2:15" s="279" customFormat="1" ht="15" customHeight="1" x14ac:dyDescent="0.2">
      <c r="B115" s="348"/>
      <c r="C115" s="348"/>
      <c r="D115" s="348"/>
      <c r="E115" s="348"/>
      <c r="F115" s="348"/>
      <c r="G115" s="348"/>
      <c r="H115" s="18"/>
      <c r="I115" s="18"/>
      <c r="J115" s="724" t="s">
        <v>20342</v>
      </c>
      <c r="K115" s="724"/>
      <c r="L115" s="724"/>
      <c r="M115" s="724"/>
      <c r="N115" s="345">
        <f>+N111+N114</f>
        <v>11.1716</v>
      </c>
    </row>
    <row r="116" spans="2:15" s="279" customFormat="1" ht="15" customHeight="1" x14ac:dyDescent="0.2">
      <c r="B116" s="348"/>
      <c r="C116" s="348"/>
      <c r="D116" s="348"/>
      <c r="E116" s="348"/>
      <c r="F116" s="348"/>
      <c r="G116" s="348"/>
      <c r="H116" s="18"/>
      <c r="I116" s="18"/>
      <c r="J116" s="725" t="s">
        <v>21882</v>
      </c>
      <c r="K116" s="724"/>
      <c r="L116" s="724"/>
      <c r="M116" s="724"/>
      <c r="N116" s="345">
        <f>+N115*'BDI '!$M$33</f>
        <v>3.2707291064314195</v>
      </c>
    </row>
    <row r="117" spans="2:15" s="279" customFormat="1" ht="15" customHeight="1" x14ac:dyDescent="0.2">
      <c r="B117" s="348"/>
      <c r="C117" s="348"/>
      <c r="D117" s="348"/>
      <c r="E117" s="348"/>
      <c r="F117" s="348"/>
      <c r="G117" s="348"/>
      <c r="H117" s="18"/>
      <c r="I117" s="18"/>
      <c r="J117" s="724" t="s">
        <v>20343</v>
      </c>
      <c r="K117" s="724"/>
      <c r="L117" s="724"/>
      <c r="M117" s="724"/>
      <c r="N117" s="345">
        <f>+N115+N116</f>
        <v>14.442329106431419</v>
      </c>
    </row>
    <row r="118" spans="2:15" ht="15.75" x14ac:dyDescent="0.25">
      <c r="B118" s="187"/>
      <c r="C118" s="187"/>
      <c r="D118" s="187"/>
      <c r="E118" s="187"/>
      <c r="F118" s="187"/>
      <c r="G118" s="187"/>
      <c r="H118" s="187"/>
      <c r="I118" s="187"/>
      <c r="J118" s="187"/>
      <c r="K118" s="187"/>
      <c r="L118" s="187"/>
      <c r="M118" s="187"/>
      <c r="N118" s="187"/>
    </row>
    <row r="119" spans="2:15" ht="15.75" x14ac:dyDescent="0.25">
      <c r="B119" s="733" t="s">
        <v>17948</v>
      </c>
      <c r="C119" s="733"/>
      <c r="D119" s="733"/>
      <c r="E119" s="733"/>
      <c r="F119" s="733"/>
      <c r="G119" s="733"/>
      <c r="H119" s="733"/>
      <c r="I119" s="733"/>
      <c r="J119" s="733"/>
      <c r="K119" s="733"/>
      <c r="L119" s="733"/>
      <c r="M119" s="733"/>
      <c r="N119" s="733"/>
    </row>
    <row r="120" spans="2:15" ht="15.75" x14ac:dyDescent="0.25">
      <c r="B120" s="727" t="s">
        <v>20331</v>
      </c>
      <c r="C120" s="727"/>
      <c r="D120" s="727"/>
      <c r="E120" s="727"/>
      <c r="F120" s="727"/>
      <c r="G120" s="727"/>
      <c r="H120" s="330" t="s">
        <v>20332</v>
      </c>
      <c r="I120" s="331" t="s">
        <v>20333</v>
      </c>
      <c r="J120" s="728" t="s">
        <v>20334</v>
      </c>
      <c r="K120" s="728"/>
      <c r="L120" s="728" t="s">
        <v>20335</v>
      </c>
      <c r="M120" s="728"/>
      <c r="N120" s="331" t="s">
        <v>20336</v>
      </c>
    </row>
    <row r="121" spans="2:15" x14ac:dyDescent="0.25">
      <c r="B121" s="332">
        <v>88316</v>
      </c>
      <c r="C121" s="729" t="s">
        <v>6702</v>
      </c>
      <c r="D121" s="730"/>
      <c r="E121" s="730"/>
      <c r="F121" s="730"/>
      <c r="G121" s="730"/>
      <c r="H121" s="333" t="s">
        <v>20339</v>
      </c>
      <c r="I121" s="332" t="s">
        <v>20340</v>
      </c>
      <c r="J121" s="742">
        <v>0.39750000000000002</v>
      </c>
      <c r="K121" s="742"/>
      <c r="L121" s="732">
        <v>16.57</v>
      </c>
      <c r="M121" s="732"/>
      <c r="N121" s="334">
        <f>+J121*L121</f>
        <v>6.5865750000000007</v>
      </c>
    </row>
    <row r="122" spans="2:15" x14ac:dyDescent="0.25">
      <c r="B122" s="332">
        <v>88260</v>
      </c>
      <c r="C122" s="729" t="s">
        <v>6645</v>
      </c>
      <c r="D122" s="730"/>
      <c r="E122" s="730"/>
      <c r="F122" s="730"/>
      <c r="G122" s="730"/>
      <c r="H122" s="333" t="s">
        <v>20339</v>
      </c>
      <c r="I122" s="332" t="s">
        <v>20340</v>
      </c>
      <c r="J122" s="742">
        <v>0.39750000000000002</v>
      </c>
      <c r="K122" s="742"/>
      <c r="L122" s="732">
        <v>20.05</v>
      </c>
      <c r="M122" s="732"/>
      <c r="N122" s="334">
        <f>+J122*L122</f>
        <v>7.9698750000000009</v>
      </c>
      <c r="O122" s="276"/>
    </row>
    <row r="123" spans="2:15" ht="15.75" x14ac:dyDescent="0.25">
      <c r="B123" s="288"/>
      <c r="C123" s="288"/>
      <c r="D123" s="288"/>
      <c r="E123" s="288"/>
      <c r="F123" s="288"/>
      <c r="G123" s="288"/>
      <c r="H123" s="288"/>
      <c r="I123" s="288"/>
      <c r="J123" s="726" t="s">
        <v>20341</v>
      </c>
      <c r="K123" s="726"/>
      <c r="L123" s="726"/>
      <c r="M123" s="726"/>
      <c r="N123" s="335">
        <f>+N121+N122</f>
        <v>14.556450000000002</v>
      </c>
    </row>
    <row r="124" spans="2:15" ht="15.75" x14ac:dyDescent="0.25">
      <c r="B124" s="745" t="s">
        <v>17876</v>
      </c>
      <c r="C124" s="746"/>
      <c r="D124" s="746"/>
      <c r="E124" s="746"/>
      <c r="F124" s="746"/>
      <c r="G124" s="747"/>
      <c r="H124" s="743" t="s">
        <v>8744</v>
      </c>
      <c r="I124" s="743" t="s">
        <v>17799</v>
      </c>
      <c r="J124" s="751" t="s">
        <v>17871</v>
      </c>
      <c r="K124" s="752"/>
      <c r="L124" s="751" t="s">
        <v>17874</v>
      </c>
      <c r="M124" s="752"/>
      <c r="N124" s="743" t="s">
        <v>17875</v>
      </c>
    </row>
    <row r="125" spans="2:15" ht="15.75" x14ac:dyDescent="0.25">
      <c r="B125" s="748"/>
      <c r="C125" s="749"/>
      <c r="D125" s="749"/>
      <c r="E125" s="749"/>
      <c r="F125" s="749"/>
      <c r="G125" s="750"/>
      <c r="H125" s="744"/>
      <c r="I125" s="744"/>
      <c r="J125" s="331" t="s">
        <v>17872</v>
      </c>
      <c r="K125" s="331" t="s">
        <v>17873</v>
      </c>
      <c r="L125" s="331" t="s">
        <v>17872</v>
      </c>
      <c r="M125" s="331" t="s">
        <v>17873</v>
      </c>
      <c r="N125" s="744"/>
    </row>
    <row r="126" spans="2:15" ht="39.950000000000003" customHeight="1" x14ac:dyDescent="0.25">
      <c r="B126" s="336">
        <v>91277</v>
      </c>
      <c r="C126" s="729" t="s">
        <v>424</v>
      </c>
      <c r="D126" s="730"/>
      <c r="E126" s="730"/>
      <c r="F126" s="730"/>
      <c r="G126" s="730"/>
      <c r="H126" s="337" t="s">
        <v>13744</v>
      </c>
      <c r="I126" s="332">
        <v>1</v>
      </c>
      <c r="J126" s="338">
        <v>4.1000000000000003E-3</v>
      </c>
      <c r="K126" s="338">
        <v>0</v>
      </c>
      <c r="L126" s="339">
        <v>10.97</v>
      </c>
      <c r="M126" s="339">
        <f>+'COMPOSIÇÕES - SEM DESON'!M91</f>
        <v>0</v>
      </c>
      <c r="N126" s="334">
        <f>+I126*(J126*L126+K126*M126)</f>
        <v>4.4977000000000003E-2</v>
      </c>
    </row>
    <row r="127" spans="2:15" ht="39.950000000000003" customHeight="1" x14ac:dyDescent="0.25">
      <c r="B127" s="336">
        <v>91278</v>
      </c>
      <c r="C127" s="729" t="s">
        <v>619</v>
      </c>
      <c r="D127" s="730"/>
      <c r="E127" s="730"/>
      <c r="F127" s="730"/>
      <c r="G127" s="730"/>
      <c r="H127" s="337" t="s">
        <v>13744</v>
      </c>
      <c r="I127" s="332">
        <v>1</v>
      </c>
      <c r="J127" s="338">
        <v>0.19470000000000001</v>
      </c>
      <c r="K127" s="338">
        <v>0</v>
      </c>
      <c r="L127" s="339">
        <v>0.54</v>
      </c>
      <c r="M127" s="339">
        <f>+'COMPOSIÇÕES - SEM DESON'!M92</f>
        <v>0</v>
      </c>
      <c r="N127" s="334">
        <f>+I127*(J127*L127+K127*M127)</f>
        <v>0.10513800000000001</v>
      </c>
    </row>
    <row r="128" spans="2:15" s="276" customFormat="1" ht="39.950000000000003" customHeight="1" x14ac:dyDescent="0.25">
      <c r="B128" s="336">
        <v>91283</v>
      </c>
      <c r="C128" s="729" t="s">
        <v>425</v>
      </c>
      <c r="D128" s="730"/>
      <c r="E128" s="730"/>
      <c r="F128" s="730"/>
      <c r="G128" s="730"/>
      <c r="H128" s="337" t="s">
        <v>13744</v>
      </c>
      <c r="I128" s="332">
        <v>1</v>
      </c>
      <c r="J128" s="350">
        <v>4.8300000000000003E-2</v>
      </c>
      <c r="K128" s="338">
        <v>0</v>
      </c>
      <c r="L128" s="350">
        <v>12.44</v>
      </c>
      <c r="M128" s="339">
        <f>+'COMPOSIÇÕES - SEM DESON'!M93</f>
        <v>0</v>
      </c>
      <c r="N128" s="334">
        <f>+I128*(J128*L128+K128*M128)</f>
        <v>0.60085200000000005</v>
      </c>
    </row>
    <row r="129" spans="2:14" s="276" customFormat="1" ht="39.950000000000003" customHeight="1" x14ac:dyDescent="0.25">
      <c r="B129" s="336">
        <v>91285</v>
      </c>
      <c r="C129" s="729" t="s">
        <v>621</v>
      </c>
      <c r="D129" s="730"/>
      <c r="E129" s="730"/>
      <c r="F129" s="730"/>
      <c r="G129" s="730"/>
      <c r="H129" s="337" t="s">
        <v>13744</v>
      </c>
      <c r="I129" s="332">
        <v>1</v>
      </c>
      <c r="J129" s="350">
        <v>0.15040000000000001</v>
      </c>
      <c r="K129" s="338">
        <v>0</v>
      </c>
      <c r="L129" s="572">
        <v>1.2</v>
      </c>
      <c r="M129" s="339">
        <f>+'COMPOSIÇÕES - SEM DESON'!M94</f>
        <v>0</v>
      </c>
      <c r="N129" s="334">
        <f>+I129*(J129*L129+K129*M129)</f>
        <v>0.18048</v>
      </c>
    </row>
    <row r="130" spans="2:14" ht="15.75" x14ac:dyDescent="0.25">
      <c r="B130" s="288"/>
      <c r="C130" s="288"/>
      <c r="D130" s="288"/>
      <c r="E130" s="288"/>
      <c r="F130" s="288"/>
      <c r="G130" s="288"/>
      <c r="H130" s="288"/>
      <c r="I130" s="288"/>
      <c r="J130" s="738" t="s">
        <v>17877</v>
      </c>
      <c r="K130" s="739"/>
      <c r="L130" s="739"/>
      <c r="M130" s="739"/>
      <c r="N130" s="340">
        <f>+SUM(N126:N129)</f>
        <v>0.93144700000000002</v>
      </c>
    </row>
    <row r="131" spans="2:14" ht="15.75" x14ac:dyDescent="0.25">
      <c r="B131" s="740" t="s">
        <v>17878</v>
      </c>
      <c r="C131" s="727"/>
      <c r="D131" s="727"/>
      <c r="E131" s="727"/>
      <c r="F131" s="727"/>
      <c r="G131" s="727"/>
      <c r="H131" s="330" t="s">
        <v>20332</v>
      </c>
      <c r="I131" s="331" t="s">
        <v>20333</v>
      </c>
      <c r="J131" s="741" t="s">
        <v>12853</v>
      </c>
      <c r="K131" s="728"/>
      <c r="L131" s="728" t="s">
        <v>20335</v>
      </c>
      <c r="M131" s="728"/>
      <c r="N131" s="331" t="s">
        <v>20336</v>
      </c>
    </row>
    <row r="132" spans="2:14" x14ac:dyDescent="0.25">
      <c r="B132" s="336">
        <v>370</v>
      </c>
      <c r="C132" s="729" t="s">
        <v>17951</v>
      </c>
      <c r="D132" s="730"/>
      <c r="E132" s="730"/>
      <c r="F132" s="730"/>
      <c r="G132" s="730"/>
      <c r="H132" s="337" t="s">
        <v>13744</v>
      </c>
      <c r="I132" s="336" t="s">
        <v>17884</v>
      </c>
      <c r="J132" s="742">
        <v>0.56799999999999995</v>
      </c>
      <c r="K132" s="742"/>
      <c r="L132" s="732">
        <v>60.84</v>
      </c>
      <c r="M132" s="732"/>
      <c r="N132" s="334">
        <f>+J132*L132</f>
        <v>34.557119999999998</v>
      </c>
    </row>
    <row r="133" spans="2:14" s="276" customFormat="1" x14ac:dyDescent="0.25">
      <c r="B133" s="336">
        <v>4741</v>
      </c>
      <c r="C133" s="729" t="s">
        <v>17952</v>
      </c>
      <c r="D133" s="730"/>
      <c r="E133" s="730"/>
      <c r="F133" s="730"/>
      <c r="G133" s="730"/>
      <c r="H133" s="337" t="s">
        <v>13744</v>
      </c>
      <c r="I133" s="336" t="s">
        <v>17884</v>
      </c>
      <c r="J133" s="742">
        <v>6.4999999999999997E-3</v>
      </c>
      <c r="K133" s="742"/>
      <c r="L133" s="732">
        <v>95.23</v>
      </c>
      <c r="M133" s="732"/>
      <c r="N133" s="334">
        <f>+J133*L133</f>
        <v>0.61899499999999996</v>
      </c>
    </row>
    <row r="134" spans="2:14" ht="15.75" x14ac:dyDescent="0.25">
      <c r="B134" s="305"/>
      <c r="C134" s="305"/>
      <c r="D134" s="305"/>
      <c r="E134" s="305"/>
      <c r="F134" s="305"/>
      <c r="G134" s="305"/>
      <c r="H134" s="305"/>
      <c r="I134" s="306"/>
      <c r="J134" s="738" t="s">
        <v>17894</v>
      </c>
      <c r="K134" s="739"/>
      <c r="L134" s="739"/>
      <c r="M134" s="739"/>
      <c r="N134" s="340">
        <f>+SUM(N132:N133)</f>
        <v>35.176114999999996</v>
      </c>
    </row>
    <row r="135" spans="2:14" ht="15.75" x14ac:dyDescent="0.25">
      <c r="B135" s="202"/>
      <c r="C135" s="202"/>
      <c r="D135" s="202"/>
      <c r="E135" s="202"/>
      <c r="F135" s="202"/>
      <c r="G135" s="202"/>
      <c r="H135" s="202"/>
      <c r="I135" s="291"/>
      <c r="J135" s="724" t="s">
        <v>20342</v>
      </c>
      <c r="K135" s="724"/>
      <c r="L135" s="724"/>
      <c r="M135" s="724"/>
      <c r="N135" s="345">
        <f>+N123+N130+N134</f>
        <v>50.664012</v>
      </c>
    </row>
    <row r="136" spans="2:14" ht="15.75" customHeight="1" x14ac:dyDescent="0.25">
      <c r="B136" s="202"/>
      <c r="C136" s="202"/>
      <c r="D136" s="202"/>
      <c r="E136" s="202"/>
      <c r="F136" s="202"/>
      <c r="G136" s="202"/>
      <c r="H136" s="202"/>
      <c r="I136" s="291"/>
      <c r="J136" s="725" t="s">
        <v>21882</v>
      </c>
      <c r="K136" s="724"/>
      <c r="L136" s="724"/>
      <c r="M136" s="724"/>
      <c r="N136" s="345">
        <f>+N135*'BDI '!$M$33</f>
        <v>14.832992471713156</v>
      </c>
    </row>
    <row r="137" spans="2:14" ht="15.75" x14ac:dyDescent="0.25">
      <c r="B137" s="202"/>
      <c r="C137" s="202"/>
      <c r="D137" s="202"/>
      <c r="E137" s="202"/>
      <c r="F137" s="202"/>
      <c r="G137" s="202"/>
      <c r="H137" s="202"/>
      <c r="I137" s="291"/>
      <c r="J137" s="724" t="s">
        <v>20343</v>
      </c>
      <c r="K137" s="724"/>
      <c r="L137" s="724"/>
      <c r="M137" s="724"/>
      <c r="N137" s="345">
        <f>+N135+N136</f>
        <v>65.497004471713154</v>
      </c>
    </row>
    <row r="138" spans="2:14" ht="15.75" x14ac:dyDescent="0.25">
      <c r="B138" s="187"/>
      <c r="C138" s="187"/>
      <c r="D138" s="187"/>
      <c r="E138" s="187"/>
      <c r="F138" s="187"/>
      <c r="G138" s="187"/>
      <c r="H138" s="187"/>
      <c r="I138" s="187"/>
      <c r="J138" s="187"/>
      <c r="K138" s="187"/>
      <c r="L138" s="187"/>
      <c r="M138" s="187"/>
      <c r="N138" s="187"/>
    </row>
    <row r="139" spans="2:14" ht="15.75" x14ac:dyDescent="0.25">
      <c r="B139" s="733" t="s">
        <v>20308</v>
      </c>
      <c r="C139" s="733"/>
      <c r="D139" s="733"/>
      <c r="E139" s="733"/>
      <c r="F139" s="733"/>
      <c r="G139" s="733"/>
      <c r="H139" s="733"/>
      <c r="I139" s="733"/>
      <c r="J139" s="733"/>
      <c r="K139" s="733"/>
      <c r="L139" s="733"/>
      <c r="M139" s="733"/>
      <c r="N139" s="733"/>
    </row>
    <row r="140" spans="2:14" ht="15.75" x14ac:dyDescent="0.25">
      <c r="B140" s="727" t="s">
        <v>20331</v>
      </c>
      <c r="C140" s="727"/>
      <c r="D140" s="727"/>
      <c r="E140" s="727"/>
      <c r="F140" s="727"/>
      <c r="G140" s="727"/>
      <c r="H140" s="330" t="s">
        <v>20332</v>
      </c>
      <c r="I140" s="331" t="s">
        <v>20333</v>
      </c>
      <c r="J140" s="728" t="s">
        <v>20334</v>
      </c>
      <c r="K140" s="728"/>
      <c r="L140" s="728" t="s">
        <v>20335</v>
      </c>
      <c r="M140" s="728"/>
      <c r="N140" s="331" t="s">
        <v>20336</v>
      </c>
    </row>
    <row r="141" spans="2:14" x14ac:dyDescent="0.25">
      <c r="B141" s="332">
        <v>90778</v>
      </c>
      <c r="C141" s="729" t="s">
        <v>6731</v>
      </c>
      <c r="D141" s="730"/>
      <c r="E141" s="730"/>
      <c r="F141" s="730"/>
      <c r="G141" s="730"/>
      <c r="H141" s="333" t="s">
        <v>20339</v>
      </c>
      <c r="I141" s="332" t="s">
        <v>20340</v>
      </c>
      <c r="J141" s="742">
        <f>140*6</f>
        <v>840</v>
      </c>
      <c r="K141" s="742"/>
      <c r="L141" s="732">
        <v>92.74</v>
      </c>
      <c r="M141" s="732"/>
      <c r="N141" s="351">
        <f>+J141*L141</f>
        <v>77901.599999999991</v>
      </c>
    </row>
    <row r="142" spans="2:14" x14ac:dyDescent="0.25">
      <c r="B142" s="332">
        <v>90767</v>
      </c>
      <c r="C142" s="729" t="s">
        <v>6719</v>
      </c>
      <c r="D142" s="730"/>
      <c r="E142" s="730"/>
      <c r="F142" s="730"/>
      <c r="G142" s="730"/>
      <c r="H142" s="333" t="s">
        <v>20339</v>
      </c>
      <c r="I142" s="332" t="s">
        <v>20340</v>
      </c>
      <c r="J142" s="742">
        <f>280*6</f>
        <v>1680</v>
      </c>
      <c r="K142" s="742"/>
      <c r="L142" s="732">
        <v>21.48</v>
      </c>
      <c r="M142" s="732"/>
      <c r="N142" s="351">
        <f t="shared" ref="N142:N145" si="17">+J142*L142</f>
        <v>36086.400000000001</v>
      </c>
    </row>
    <row r="143" spans="2:14" x14ac:dyDescent="0.25">
      <c r="B143" s="332">
        <v>90776</v>
      </c>
      <c r="C143" s="729" t="s">
        <v>6729</v>
      </c>
      <c r="D143" s="730"/>
      <c r="E143" s="730"/>
      <c r="F143" s="730"/>
      <c r="G143" s="730"/>
      <c r="H143" s="333" t="s">
        <v>20339</v>
      </c>
      <c r="I143" s="332" t="s">
        <v>20340</v>
      </c>
      <c r="J143" s="742">
        <v>1680</v>
      </c>
      <c r="K143" s="742"/>
      <c r="L143" s="732">
        <v>31.93</v>
      </c>
      <c r="M143" s="732"/>
      <c r="N143" s="351">
        <f t="shared" si="17"/>
        <v>53642.400000000001</v>
      </c>
    </row>
    <row r="144" spans="2:14" x14ac:dyDescent="0.25">
      <c r="B144" s="332">
        <v>88326</v>
      </c>
      <c r="C144" s="729" t="s">
        <v>6712</v>
      </c>
      <c r="D144" s="730"/>
      <c r="E144" s="730"/>
      <c r="F144" s="730"/>
      <c r="G144" s="730"/>
      <c r="H144" s="333" t="s">
        <v>20339</v>
      </c>
      <c r="I144" s="332" t="s">
        <v>20340</v>
      </c>
      <c r="J144" s="742">
        <v>4050</v>
      </c>
      <c r="K144" s="742"/>
      <c r="L144" s="732">
        <v>20.25</v>
      </c>
      <c r="M144" s="732"/>
      <c r="N144" s="351">
        <f t="shared" si="17"/>
        <v>82012.5</v>
      </c>
    </row>
    <row r="145" spans="2:14" ht="39.950000000000003" customHeight="1" x14ac:dyDescent="0.25">
      <c r="B145" s="352" t="s">
        <v>18113</v>
      </c>
      <c r="C145" s="762" t="s">
        <v>20287</v>
      </c>
      <c r="D145" s="763"/>
      <c r="E145" s="763"/>
      <c r="F145" s="763"/>
      <c r="G145" s="764"/>
      <c r="H145" s="337" t="s">
        <v>17850</v>
      </c>
      <c r="I145" s="336" t="s">
        <v>20307</v>
      </c>
      <c r="J145" s="742">
        <v>3</v>
      </c>
      <c r="K145" s="742"/>
      <c r="L145" s="765">
        <v>17209.2</v>
      </c>
      <c r="M145" s="765"/>
      <c r="N145" s="351">
        <f t="shared" si="17"/>
        <v>51627.600000000006</v>
      </c>
    </row>
    <row r="146" spans="2:14" x14ac:dyDescent="0.25">
      <c r="B146" s="332">
        <v>90775</v>
      </c>
      <c r="C146" s="729" t="s">
        <v>6728</v>
      </c>
      <c r="D146" s="730"/>
      <c r="E146" s="730"/>
      <c r="F146" s="730"/>
      <c r="G146" s="730"/>
      <c r="H146" s="333" t="s">
        <v>20339</v>
      </c>
      <c r="I146" s="332" t="s">
        <v>20340</v>
      </c>
      <c r="J146" s="742">
        <v>200</v>
      </c>
      <c r="K146" s="742"/>
      <c r="L146" s="732">
        <v>30.92</v>
      </c>
      <c r="M146" s="732"/>
      <c r="N146" s="351">
        <f>+J146*L146</f>
        <v>6184</v>
      </c>
    </row>
    <row r="147" spans="2:14" ht="15.75" x14ac:dyDescent="0.25">
      <c r="B147" s="288"/>
      <c r="C147" s="288"/>
      <c r="D147" s="288"/>
      <c r="E147" s="288"/>
      <c r="F147" s="288"/>
      <c r="G147" s="288"/>
      <c r="H147" s="288"/>
      <c r="I147" s="288"/>
      <c r="J147" s="726" t="s">
        <v>20341</v>
      </c>
      <c r="K147" s="726"/>
      <c r="L147" s="726"/>
      <c r="M147" s="726"/>
      <c r="N147" s="353">
        <f>SUM(N141:N146)</f>
        <v>307454.5</v>
      </c>
    </row>
    <row r="148" spans="2:14" ht="15.75" x14ac:dyDescent="0.25">
      <c r="B148" s="745" t="s">
        <v>17876</v>
      </c>
      <c r="C148" s="746"/>
      <c r="D148" s="746"/>
      <c r="E148" s="746"/>
      <c r="F148" s="746"/>
      <c r="G148" s="747"/>
      <c r="H148" s="743" t="s">
        <v>8744</v>
      </c>
      <c r="I148" s="743" t="s">
        <v>17799</v>
      </c>
      <c r="J148" s="751" t="s">
        <v>17871</v>
      </c>
      <c r="K148" s="752"/>
      <c r="L148" s="751" t="s">
        <v>17874</v>
      </c>
      <c r="M148" s="752"/>
      <c r="N148" s="743" t="s">
        <v>17875</v>
      </c>
    </row>
    <row r="149" spans="2:14" ht="15.75" x14ac:dyDescent="0.25">
      <c r="B149" s="748"/>
      <c r="C149" s="749"/>
      <c r="D149" s="749"/>
      <c r="E149" s="749"/>
      <c r="F149" s="749"/>
      <c r="G149" s="750"/>
      <c r="H149" s="744"/>
      <c r="I149" s="744"/>
      <c r="J149" s="331" t="s">
        <v>17872</v>
      </c>
      <c r="K149" s="331" t="s">
        <v>17873</v>
      </c>
      <c r="L149" s="331" t="s">
        <v>17872</v>
      </c>
      <c r="M149" s="331" t="s">
        <v>17873</v>
      </c>
      <c r="N149" s="744"/>
    </row>
    <row r="150" spans="2:14" ht="69.95" customHeight="1" x14ac:dyDescent="0.25">
      <c r="B150" s="332" t="s">
        <v>20193</v>
      </c>
      <c r="C150" s="759" t="s">
        <v>20288</v>
      </c>
      <c r="D150" s="760"/>
      <c r="E150" s="760"/>
      <c r="F150" s="760"/>
      <c r="G150" s="761"/>
      <c r="H150" s="337" t="s">
        <v>17850</v>
      </c>
      <c r="I150" s="332">
        <v>6</v>
      </c>
      <c r="J150" s="338">
        <v>1</v>
      </c>
      <c r="K150" s="338">
        <v>0</v>
      </c>
      <c r="L150" s="339">
        <v>4091.82</v>
      </c>
      <c r="M150" s="339">
        <f>+'COMPOSIÇÕES - SEM DESON'!M111</f>
        <v>0</v>
      </c>
      <c r="N150" s="334">
        <f>+I150*(J150*L150+K150*M150)</f>
        <v>24550.920000000002</v>
      </c>
    </row>
    <row r="151" spans="2:14" ht="15.75" x14ac:dyDescent="0.25">
      <c r="B151" s="202"/>
      <c r="C151" s="202"/>
      <c r="D151" s="202"/>
      <c r="E151" s="202"/>
      <c r="F151" s="202"/>
      <c r="G151" s="202"/>
      <c r="H151" s="202"/>
      <c r="I151" s="306"/>
      <c r="J151" s="738" t="s">
        <v>17877</v>
      </c>
      <c r="K151" s="739"/>
      <c r="L151" s="739"/>
      <c r="M151" s="739"/>
      <c r="N151" s="340">
        <f>+SUM(N150:N150)</f>
        <v>24550.920000000002</v>
      </c>
    </row>
    <row r="152" spans="2:14" ht="15.75" x14ac:dyDescent="0.25">
      <c r="B152" s="202"/>
      <c r="C152" s="202"/>
      <c r="D152" s="202"/>
      <c r="E152" s="202"/>
      <c r="F152" s="202"/>
      <c r="G152" s="202"/>
      <c r="H152" s="202"/>
      <c r="I152" s="291"/>
      <c r="J152" s="724" t="s">
        <v>20342</v>
      </c>
      <c r="K152" s="724"/>
      <c r="L152" s="724"/>
      <c r="M152" s="724"/>
      <c r="N152" s="345">
        <f>+N147+N151</f>
        <v>332005.42</v>
      </c>
    </row>
    <row r="153" spans="2:14" ht="15.75" customHeight="1" x14ac:dyDescent="0.25">
      <c r="B153" s="202"/>
      <c r="C153" s="202"/>
      <c r="D153" s="202"/>
      <c r="E153" s="202"/>
      <c r="F153" s="202"/>
      <c r="G153" s="202"/>
      <c r="H153" s="202"/>
      <c r="I153" s="291"/>
      <c r="J153" s="725" t="s">
        <v>21882</v>
      </c>
      <c r="K153" s="724"/>
      <c r="L153" s="724"/>
      <c r="M153" s="724"/>
      <c r="N153" s="345">
        <f>+N152*'BDI '!$M$33</f>
        <v>97201.814483779221</v>
      </c>
    </row>
    <row r="154" spans="2:14" ht="15.75" x14ac:dyDescent="0.25">
      <c r="B154" s="202"/>
      <c r="C154" s="202"/>
      <c r="D154" s="202"/>
      <c r="E154" s="202"/>
      <c r="F154" s="202"/>
      <c r="G154" s="202"/>
      <c r="H154" s="202"/>
      <c r="I154" s="291"/>
      <c r="J154" s="724" t="s">
        <v>20343</v>
      </c>
      <c r="K154" s="724"/>
      <c r="L154" s="724"/>
      <c r="M154" s="724"/>
      <c r="N154" s="345">
        <f>+N152+N153</f>
        <v>429207.23448377918</v>
      </c>
    </row>
    <row r="155" spans="2:14" ht="15.75" x14ac:dyDescent="0.25">
      <c r="B155" s="187"/>
      <c r="C155" s="187"/>
      <c r="D155" s="187"/>
      <c r="E155" s="187"/>
      <c r="F155" s="187"/>
      <c r="G155" s="187"/>
      <c r="H155" s="187"/>
      <c r="I155" s="187"/>
      <c r="J155" s="187"/>
      <c r="K155" s="187"/>
      <c r="L155" s="187"/>
      <c r="M155" s="187"/>
      <c r="N155" s="187"/>
    </row>
    <row r="156" spans="2:14" ht="30" customHeight="1" x14ac:dyDescent="0.25">
      <c r="B156" s="733" t="s">
        <v>21843</v>
      </c>
      <c r="C156" s="733"/>
      <c r="D156" s="733"/>
      <c r="E156" s="733"/>
      <c r="F156" s="733"/>
      <c r="G156" s="733"/>
      <c r="H156" s="733"/>
      <c r="I156" s="733"/>
      <c r="J156" s="733"/>
      <c r="K156" s="733"/>
      <c r="L156" s="733"/>
      <c r="M156" s="733"/>
      <c r="N156" s="733"/>
    </row>
    <row r="157" spans="2:14" ht="15.75" x14ac:dyDescent="0.25">
      <c r="B157" s="727" t="s">
        <v>20331</v>
      </c>
      <c r="C157" s="727"/>
      <c r="D157" s="727"/>
      <c r="E157" s="727"/>
      <c r="F157" s="727"/>
      <c r="G157" s="727"/>
      <c r="H157" s="330" t="s">
        <v>20332</v>
      </c>
      <c r="I157" s="538" t="s">
        <v>20333</v>
      </c>
      <c r="J157" s="728" t="s">
        <v>20334</v>
      </c>
      <c r="K157" s="728"/>
      <c r="L157" s="728" t="s">
        <v>20335</v>
      </c>
      <c r="M157" s="728"/>
      <c r="N157" s="538" t="s">
        <v>20336</v>
      </c>
    </row>
    <row r="158" spans="2:14" x14ac:dyDescent="0.25">
      <c r="B158" s="332">
        <v>20063</v>
      </c>
      <c r="C158" s="729" t="s">
        <v>21820</v>
      </c>
      <c r="D158" s="730"/>
      <c r="E158" s="730"/>
      <c r="F158" s="730"/>
      <c r="G158" s="730"/>
      <c r="H158" s="337" t="s">
        <v>21821</v>
      </c>
      <c r="I158" s="332" t="s">
        <v>20340</v>
      </c>
      <c r="J158" s="742">
        <v>1</v>
      </c>
      <c r="K158" s="742"/>
      <c r="L158" s="732">
        <v>25.8</v>
      </c>
      <c r="M158" s="732"/>
      <c r="N158" s="334">
        <f>+J158*L158</f>
        <v>25.8</v>
      </c>
    </row>
    <row r="159" spans="2:14" x14ac:dyDescent="0.25">
      <c r="B159" s="332">
        <v>20156</v>
      </c>
      <c r="C159" s="729" t="s">
        <v>21822</v>
      </c>
      <c r="D159" s="730"/>
      <c r="E159" s="730"/>
      <c r="F159" s="730"/>
      <c r="G159" s="730"/>
      <c r="H159" s="337" t="s">
        <v>21821</v>
      </c>
      <c r="I159" s="332" t="s">
        <v>20340</v>
      </c>
      <c r="J159" s="742">
        <v>4</v>
      </c>
      <c r="K159" s="742"/>
      <c r="L159" s="732">
        <v>14.15</v>
      </c>
      <c r="M159" s="732"/>
      <c r="N159" s="334">
        <f>+J159*L159</f>
        <v>56.6</v>
      </c>
    </row>
    <row r="160" spans="2:14" x14ac:dyDescent="0.25">
      <c r="B160" s="332">
        <v>20002</v>
      </c>
      <c r="C160" s="729" t="s">
        <v>13639</v>
      </c>
      <c r="D160" s="730"/>
      <c r="E160" s="730"/>
      <c r="F160" s="730"/>
      <c r="G160" s="730"/>
      <c r="H160" s="337" t="s">
        <v>21821</v>
      </c>
      <c r="I160" s="332" t="s">
        <v>20340</v>
      </c>
      <c r="J160" s="742">
        <v>8</v>
      </c>
      <c r="K160" s="742"/>
      <c r="L160" s="732">
        <v>11.41</v>
      </c>
      <c r="M160" s="732"/>
      <c r="N160" s="334">
        <f>+J160*L160</f>
        <v>91.28</v>
      </c>
    </row>
    <row r="161" spans="2:14" ht="15.75" x14ac:dyDescent="0.25">
      <c r="B161" s="288"/>
      <c r="C161" s="288"/>
      <c r="D161" s="288"/>
      <c r="E161" s="288"/>
      <c r="F161" s="288"/>
      <c r="G161" s="288"/>
      <c r="H161" s="288"/>
      <c r="I161" s="288"/>
      <c r="J161" s="726" t="s">
        <v>20341</v>
      </c>
      <c r="K161" s="726"/>
      <c r="L161" s="726"/>
      <c r="M161" s="726"/>
      <c r="N161" s="335">
        <f>SUM(N158:N160)</f>
        <v>173.68</v>
      </c>
    </row>
    <row r="162" spans="2:14" ht="15.75" x14ac:dyDescent="0.25">
      <c r="B162" s="745" t="s">
        <v>17876</v>
      </c>
      <c r="C162" s="746"/>
      <c r="D162" s="746"/>
      <c r="E162" s="746"/>
      <c r="F162" s="746"/>
      <c r="G162" s="747"/>
      <c r="H162" s="743" t="s">
        <v>8744</v>
      </c>
      <c r="I162" s="743" t="s">
        <v>17799</v>
      </c>
      <c r="J162" s="751" t="s">
        <v>17871</v>
      </c>
      <c r="K162" s="752"/>
      <c r="L162" s="751" t="s">
        <v>17874</v>
      </c>
      <c r="M162" s="752"/>
      <c r="N162" s="743" t="s">
        <v>17875</v>
      </c>
    </row>
    <row r="163" spans="2:14" ht="15.75" x14ac:dyDescent="0.25">
      <c r="B163" s="748"/>
      <c r="C163" s="749"/>
      <c r="D163" s="749"/>
      <c r="E163" s="749"/>
      <c r="F163" s="749"/>
      <c r="G163" s="750"/>
      <c r="H163" s="744"/>
      <c r="I163" s="744"/>
      <c r="J163" s="538" t="s">
        <v>17872</v>
      </c>
      <c r="K163" s="538" t="s">
        <v>17873</v>
      </c>
      <c r="L163" s="538" t="s">
        <v>17872</v>
      </c>
      <c r="M163" s="538" t="s">
        <v>17873</v>
      </c>
      <c r="N163" s="744"/>
    </row>
    <row r="164" spans="2:14" x14ac:dyDescent="0.25">
      <c r="B164" s="336">
        <v>30041</v>
      </c>
      <c r="C164" s="729" t="s">
        <v>21823</v>
      </c>
      <c r="D164" s="730"/>
      <c r="E164" s="730"/>
      <c r="F164" s="730"/>
      <c r="G164" s="730"/>
      <c r="H164" s="337" t="s">
        <v>21821</v>
      </c>
      <c r="I164" s="540">
        <v>1</v>
      </c>
      <c r="J164" s="338">
        <v>0.84</v>
      </c>
      <c r="K164" s="338">
        <v>0.16</v>
      </c>
      <c r="L164" s="339">
        <v>182.02</v>
      </c>
      <c r="M164" s="339">
        <v>86.05</v>
      </c>
      <c r="N164" s="334">
        <f>+I164*(J164*L164+K164*M164)</f>
        <v>166.66480000000001</v>
      </c>
    </row>
    <row r="165" spans="2:14" x14ac:dyDescent="0.25">
      <c r="B165" s="336">
        <v>30032</v>
      </c>
      <c r="C165" s="729" t="s">
        <v>21824</v>
      </c>
      <c r="D165" s="730"/>
      <c r="E165" s="730"/>
      <c r="F165" s="730"/>
      <c r="G165" s="730"/>
      <c r="H165" s="337" t="s">
        <v>21821</v>
      </c>
      <c r="I165" s="540">
        <v>1</v>
      </c>
      <c r="J165" s="338">
        <v>0.96</v>
      </c>
      <c r="K165" s="338">
        <v>0.04</v>
      </c>
      <c r="L165" s="339">
        <v>218.11</v>
      </c>
      <c r="M165" s="339">
        <v>73.47</v>
      </c>
      <c r="N165" s="334">
        <f>+I165*(J165*L165+K165*M165)</f>
        <v>212.3244</v>
      </c>
    </row>
    <row r="166" spans="2:14" x14ac:dyDescent="0.25">
      <c r="B166" s="336">
        <v>30035</v>
      </c>
      <c r="C166" s="729" t="s">
        <v>21825</v>
      </c>
      <c r="D166" s="730"/>
      <c r="E166" s="730"/>
      <c r="F166" s="730"/>
      <c r="G166" s="730"/>
      <c r="H166" s="337" t="s">
        <v>21821</v>
      </c>
      <c r="I166" s="540">
        <v>1</v>
      </c>
      <c r="J166" s="338">
        <v>0.3</v>
      </c>
      <c r="K166" s="338">
        <v>0.7</v>
      </c>
      <c r="L166" s="339">
        <v>121.87</v>
      </c>
      <c r="M166" s="339">
        <v>60.03</v>
      </c>
      <c r="N166" s="334">
        <f>+I166*(J166*L166+K166*M166)</f>
        <v>78.581999999999994</v>
      </c>
    </row>
    <row r="167" spans="2:14" x14ac:dyDescent="0.25">
      <c r="B167" s="336">
        <v>30030</v>
      </c>
      <c r="C167" s="729" t="s">
        <v>21826</v>
      </c>
      <c r="D167" s="730"/>
      <c r="E167" s="730"/>
      <c r="F167" s="730"/>
      <c r="G167" s="730"/>
      <c r="H167" s="337" t="s">
        <v>21821</v>
      </c>
      <c r="I167" s="540">
        <v>1</v>
      </c>
      <c r="J167" s="338">
        <v>0.59</v>
      </c>
      <c r="K167" s="338">
        <v>0.41</v>
      </c>
      <c r="L167" s="339">
        <v>136.41999999999999</v>
      </c>
      <c r="M167" s="339">
        <v>31.78</v>
      </c>
      <c r="N167" s="334">
        <f>+I167*(J167*L167+K167*M167)</f>
        <v>93.517599999999987</v>
      </c>
    </row>
    <row r="168" spans="2:14" x14ac:dyDescent="0.25">
      <c r="B168" s="336">
        <v>30051</v>
      </c>
      <c r="C168" s="729" t="s">
        <v>21827</v>
      </c>
      <c r="D168" s="730"/>
      <c r="E168" s="730"/>
      <c r="F168" s="730"/>
      <c r="G168" s="730"/>
      <c r="H168" s="337" t="s">
        <v>21821</v>
      </c>
      <c r="I168" s="540">
        <v>1</v>
      </c>
      <c r="J168" s="338">
        <v>0.59</v>
      </c>
      <c r="K168" s="338">
        <v>0.41</v>
      </c>
      <c r="L168" s="339">
        <v>11.53</v>
      </c>
      <c r="M168" s="339">
        <v>7.22</v>
      </c>
      <c r="N168" s="334">
        <f>+I168*(J168*L168+K168*M168)</f>
        <v>9.7628999999999984</v>
      </c>
    </row>
    <row r="169" spans="2:14" ht="15.75" x14ac:dyDescent="0.25">
      <c r="B169" s="288"/>
      <c r="C169" s="288"/>
      <c r="D169" s="288"/>
      <c r="E169" s="288"/>
      <c r="F169" s="288"/>
      <c r="G169" s="288"/>
      <c r="H169" s="288"/>
      <c r="I169" s="288"/>
      <c r="J169" s="738" t="s">
        <v>17877</v>
      </c>
      <c r="K169" s="739"/>
      <c r="L169" s="739"/>
      <c r="M169" s="739"/>
      <c r="N169" s="335">
        <f>SUM(N164:N168)</f>
        <v>560.85169999999994</v>
      </c>
    </row>
    <row r="170" spans="2:14" ht="15.75" x14ac:dyDescent="0.25">
      <c r="B170" s="740" t="s">
        <v>21828</v>
      </c>
      <c r="C170" s="727"/>
      <c r="D170" s="727"/>
      <c r="E170" s="727"/>
      <c r="F170" s="727"/>
      <c r="G170" s="727"/>
      <c r="H170" s="330" t="s">
        <v>20332</v>
      </c>
      <c r="I170" s="538" t="s">
        <v>20333</v>
      </c>
      <c r="J170" s="741" t="s">
        <v>12853</v>
      </c>
      <c r="K170" s="728"/>
      <c r="L170" s="728" t="s">
        <v>20335</v>
      </c>
      <c r="M170" s="728"/>
      <c r="N170" s="538" t="s">
        <v>20336</v>
      </c>
    </row>
    <row r="171" spans="2:14" x14ac:dyDescent="0.25">
      <c r="B171" s="342">
        <v>2000</v>
      </c>
      <c r="C171" s="734" t="s">
        <v>21829</v>
      </c>
      <c r="D171" s="735"/>
      <c r="E171" s="735"/>
      <c r="F171" s="735"/>
      <c r="G171" s="735"/>
      <c r="H171" s="341" t="s">
        <v>21821</v>
      </c>
      <c r="I171" s="342"/>
      <c r="J171" s="736">
        <v>1</v>
      </c>
      <c r="K171" s="736"/>
      <c r="L171" s="737">
        <v>8.17</v>
      </c>
      <c r="M171" s="737"/>
      <c r="N171" s="343">
        <f t="shared" ref="N171" si="18">+J171*L171</f>
        <v>8.17</v>
      </c>
    </row>
    <row r="172" spans="2:14" ht="15.75" x14ac:dyDescent="0.25">
      <c r="B172" s="288"/>
      <c r="C172" s="288"/>
      <c r="D172" s="288"/>
      <c r="E172" s="288"/>
      <c r="F172" s="288"/>
      <c r="G172" s="288"/>
      <c r="H172" s="288"/>
      <c r="I172" s="288"/>
      <c r="J172" s="738" t="s">
        <v>17949</v>
      </c>
      <c r="K172" s="739"/>
      <c r="L172" s="739"/>
      <c r="M172" s="739"/>
      <c r="N172" s="340">
        <f>+SUM(N171:N171)</f>
        <v>8.17</v>
      </c>
    </row>
    <row r="173" spans="2:14" ht="15.75" x14ac:dyDescent="0.25">
      <c r="B173" s="766" t="s">
        <v>21830</v>
      </c>
      <c r="C173" s="767"/>
      <c r="D173" s="767"/>
      <c r="E173" s="767"/>
      <c r="F173" s="767"/>
      <c r="G173" s="767"/>
      <c r="H173" s="767"/>
      <c r="I173" s="767"/>
      <c r="J173" s="767"/>
      <c r="K173" s="767"/>
      <c r="L173" s="767"/>
      <c r="M173" s="768"/>
      <c r="N173" s="340">
        <f>+N161+N169+N172</f>
        <v>742.70169999999996</v>
      </c>
    </row>
    <row r="174" spans="2:14" ht="15.75" x14ac:dyDescent="0.25">
      <c r="B174" s="766" t="s">
        <v>21831</v>
      </c>
      <c r="C174" s="767"/>
      <c r="D174" s="767"/>
      <c r="E174" s="767"/>
      <c r="F174" s="767"/>
      <c r="G174" s="767"/>
      <c r="H174" s="767"/>
      <c r="I174" s="767"/>
      <c r="J174" s="767"/>
      <c r="K174" s="767"/>
      <c r="L174" s="767"/>
      <c r="M174" s="768"/>
      <c r="N174" s="340">
        <v>36</v>
      </c>
    </row>
    <row r="175" spans="2:14" ht="15.75" x14ac:dyDescent="0.25">
      <c r="B175" s="766" t="s">
        <v>21832</v>
      </c>
      <c r="C175" s="767"/>
      <c r="D175" s="767"/>
      <c r="E175" s="767"/>
      <c r="F175" s="767"/>
      <c r="G175" s="767"/>
      <c r="H175" s="767"/>
      <c r="I175" s="767"/>
      <c r="J175" s="767"/>
      <c r="K175" s="767"/>
      <c r="L175" s="767"/>
      <c r="M175" s="768"/>
      <c r="N175" s="340">
        <f>+N173/N174</f>
        <v>20.630602777777778</v>
      </c>
    </row>
    <row r="176" spans="2:14" ht="15.75" x14ac:dyDescent="0.25">
      <c r="B176" s="740" t="s">
        <v>17878</v>
      </c>
      <c r="C176" s="727"/>
      <c r="D176" s="727"/>
      <c r="E176" s="727"/>
      <c r="F176" s="727"/>
      <c r="G176" s="727"/>
      <c r="H176" s="330" t="s">
        <v>20332</v>
      </c>
      <c r="I176" s="538" t="s">
        <v>20333</v>
      </c>
      <c r="J176" s="741" t="s">
        <v>12853</v>
      </c>
      <c r="K176" s="728"/>
      <c r="L176" s="728" t="s">
        <v>20335</v>
      </c>
      <c r="M176" s="728"/>
      <c r="N176" s="538" t="s">
        <v>20336</v>
      </c>
    </row>
    <row r="177" spans="2:14" ht="15" customHeight="1" x14ac:dyDescent="0.25">
      <c r="B177" s="336">
        <v>10001</v>
      </c>
      <c r="C177" s="729" t="s">
        <v>39143</v>
      </c>
      <c r="D177" s="730"/>
      <c r="E177" s="730"/>
      <c r="F177" s="730"/>
      <c r="G177" s="730"/>
      <c r="H177" s="337" t="s">
        <v>21821</v>
      </c>
      <c r="I177" s="336" t="s">
        <v>9235</v>
      </c>
      <c r="J177" s="742">
        <v>0.06</v>
      </c>
      <c r="K177" s="742"/>
      <c r="L177" s="732">
        <v>4080.09</v>
      </c>
      <c r="M177" s="732"/>
      <c r="N177" s="334">
        <f t="shared" ref="N177:N181" si="19">+J177*L177</f>
        <v>244.80539999999999</v>
      </c>
    </row>
    <row r="178" spans="2:14" x14ac:dyDescent="0.25">
      <c r="B178" s="336">
        <v>10110</v>
      </c>
      <c r="C178" s="729" t="s">
        <v>21834</v>
      </c>
      <c r="D178" s="730"/>
      <c r="E178" s="730"/>
      <c r="F178" s="730"/>
      <c r="G178" s="730"/>
      <c r="H178" s="337" t="s">
        <v>21821</v>
      </c>
      <c r="I178" s="336" t="s">
        <v>17884</v>
      </c>
      <c r="J178" s="742">
        <v>0.2</v>
      </c>
      <c r="K178" s="742"/>
      <c r="L178" s="732">
        <v>63.48</v>
      </c>
      <c r="M178" s="732"/>
      <c r="N178" s="334">
        <f t="shared" si="19"/>
        <v>12.696</v>
      </c>
    </row>
    <row r="179" spans="2:14" x14ac:dyDescent="0.25">
      <c r="B179" s="336">
        <v>10119</v>
      </c>
      <c r="C179" s="729" t="s">
        <v>21835</v>
      </c>
      <c r="D179" s="730"/>
      <c r="E179" s="730"/>
      <c r="F179" s="730"/>
      <c r="G179" s="730"/>
      <c r="H179" s="337" t="s">
        <v>21821</v>
      </c>
      <c r="I179" s="336" t="s">
        <v>17884</v>
      </c>
      <c r="J179" s="742">
        <v>0.26669999999999999</v>
      </c>
      <c r="K179" s="742"/>
      <c r="L179" s="732">
        <v>55.72</v>
      </c>
      <c r="M179" s="732"/>
      <c r="N179" s="334">
        <f t="shared" si="19"/>
        <v>14.860524</v>
      </c>
    </row>
    <row r="180" spans="2:14" x14ac:dyDescent="0.25">
      <c r="B180" s="336">
        <v>10098</v>
      </c>
      <c r="C180" s="729" t="s">
        <v>21836</v>
      </c>
      <c r="D180" s="730"/>
      <c r="E180" s="730"/>
      <c r="F180" s="730"/>
      <c r="G180" s="730"/>
      <c r="H180" s="337" t="s">
        <v>21821</v>
      </c>
      <c r="I180" s="336" t="s">
        <v>17884</v>
      </c>
      <c r="J180" s="742">
        <v>0.03</v>
      </c>
      <c r="K180" s="742"/>
      <c r="L180" s="732">
        <v>110.03</v>
      </c>
      <c r="M180" s="732"/>
      <c r="N180" s="334">
        <f t="shared" si="19"/>
        <v>3.3008999999999999</v>
      </c>
    </row>
    <row r="181" spans="2:14" x14ac:dyDescent="0.25">
      <c r="B181" s="336">
        <v>10120</v>
      </c>
      <c r="C181" s="729" t="s">
        <v>21837</v>
      </c>
      <c r="D181" s="730"/>
      <c r="E181" s="730"/>
      <c r="F181" s="730"/>
      <c r="G181" s="730"/>
      <c r="H181" s="337" t="s">
        <v>21821</v>
      </c>
      <c r="I181" s="336" t="s">
        <v>17884</v>
      </c>
      <c r="J181" s="742">
        <v>0.13669999999999999</v>
      </c>
      <c r="K181" s="742"/>
      <c r="L181" s="732">
        <v>56.01</v>
      </c>
      <c r="M181" s="732"/>
      <c r="N181" s="334">
        <f t="shared" si="19"/>
        <v>7.656566999999999</v>
      </c>
    </row>
    <row r="182" spans="2:14" ht="15.75" x14ac:dyDescent="0.25">
      <c r="B182" s="288"/>
      <c r="C182" s="288"/>
      <c r="D182" s="288"/>
      <c r="E182" s="288"/>
      <c r="F182" s="288"/>
      <c r="G182" s="288"/>
      <c r="H182" s="288"/>
      <c r="I182" s="288"/>
      <c r="J182" s="738" t="s">
        <v>17894</v>
      </c>
      <c r="K182" s="739"/>
      <c r="L182" s="739"/>
      <c r="M182" s="739"/>
      <c r="N182" s="340">
        <f>+SUM(N177:N181)</f>
        <v>283.319391</v>
      </c>
    </row>
    <row r="183" spans="2:14" ht="15.75" x14ac:dyDescent="0.25">
      <c r="B183" s="740" t="s">
        <v>21838</v>
      </c>
      <c r="C183" s="727"/>
      <c r="D183" s="727"/>
      <c r="E183" s="727"/>
      <c r="F183" s="727"/>
      <c r="G183" s="727"/>
      <c r="H183" s="330" t="s">
        <v>20332</v>
      </c>
      <c r="I183" s="538" t="s">
        <v>20333</v>
      </c>
      <c r="J183" s="741" t="s">
        <v>12853</v>
      </c>
      <c r="K183" s="728"/>
      <c r="L183" s="728" t="s">
        <v>20335</v>
      </c>
      <c r="M183" s="728"/>
      <c r="N183" s="538" t="s">
        <v>20336</v>
      </c>
    </row>
    <row r="184" spans="2:14" x14ac:dyDescent="0.25">
      <c r="B184" s="342">
        <v>40840</v>
      </c>
      <c r="C184" s="734" t="s">
        <v>21839</v>
      </c>
      <c r="D184" s="735"/>
      <c r="E184" s="735"/>
      <c r="F184" s="735"/>
      <c r="G184" s="735"/>
      <c r="H184" s="341" t="s">
        <v>21821</v>
      </c>
      <c r="I184" s="342" t="s">
        <v>5500</v>
      </c>
      <c r="J184" s="736">
        <v>1</v>
      </c>
      <c r="K184" s="736"/>
      <c r="L184" s="737">
        <v>65.33</v>
      </c>
      <c r="M184" s="737"/>
      <c r="N184" s="343">
        <f t="shared" ref="N184" si="20">+J184*L184</f>
        <v>65.33</v>
      </c>
    </row>
    <row r="185" spans="2:14" ht="15.75" x14ac:dyDescent="0.25">
      <c r="B185" s="288"/>
      <c r="C185" s="288"/>
      <c r="D185" s="288"/>
      <c r="E185" s="288"/>
      <c r="F185" s="288"/>
      <c r="G185" s="288"/>
      <c r="H185" s="288"/>
      <c r="I185" s="288"/>
      <c r="J185" s="738" t="s">
        <v>17949</v>
      </c>
      <c r="K185" s="739"/>
      <c r="L185" s="739"/>
      <c r="M185" s="739"/>
      <c r="N185" s="340">
        <f>+SUM(N184:N184)</f>
        <v>65.33</v>
      </c>
    </row>
    <row r="186" spans="2:14" ht="15.75" x14ac:dyDescent="0.25">
      <c r="B186" s="740" t="s">
        <v>21840</v>
      </c>
      <c r="C186" s="727"/>
      <c r="D186" s="727"/>
      <c r="E186" s="727"/>
      <c r="F186" s="727"/>
      <c r="G186" s="727"/>
      <c r="H186" s="330" t="s">
        <v>20332</v>
      </c>
      <c r="I186" s="538" t="s">
        <v>20333</v>
      </c>
      <c r="J186" s="741" t="s">
        <v>21841</v>
      </c>
      <c r="K186" s="728"/>
      <c r="L186" s="741" t="s">
        <v>21842</v>
      </c>
      <c r="M186" s="728"/>
      <c r="N186" s="538" t="s">
        <v>20336</v>
      </c>
    </row>
    <row r="187" spans="2:14" x14ac:dyDescent="0.25">
      <c r="B187" s="336">
        <v>1035</v>
      </c>
      <c r="C187" s="729" t="s">
        <v>21833</v>
      </c>
      <c r="D187" s="730"/>
      <c r="E187" s="730"/>
      <c r="F187" s="730"/>
      <c r="G187" s="730"/>
      <c r="H187" s="337" t="s">
        <v>21821</v>
      </c>
      <c r="I187" s="336" t="s">
        <v>9235</v>
      </c>
      <c r="J187" s="742">
        <f>0.379*10+40.405</f>
        <v>44.195</v>
      </c>
      <c r="K187" s="742"/>
      <c r="L187" s="742">
        <v>0.06</v>
      </c>
      <c r="M187" s="742"/>
      <c r="N187" s="334">
        <f>+J187*L187</f>
        <v>2.6516999999999999</v>
      </c>
    </row>
    <row r="188" spans="2:14" x14ac:dyDescent="0.25">
      <c r="B188" s="336">
        <v>1026</v>
      </c>
      <c r="C188" s="729" t="s">
        <v>21834</v>
      </c>
      <c r="D188" s="730"/>
      <c r="E188" s="730"/>
      <c r="F188" s="730"/>
      <c r="G188" s="730"/>
      <c r="H188" s="337" t="s">
        <v>21821</v>
      </c>
      <c r="I188" s="336" t="s">
        <v>9235</v>
      </c>
      <c r="J188" s="742">
        <f>0.733*10+2.933</f>
        <v>10.263</v>
      </c>
      <c r="K188" s="742"/>
      <c r="L188" s="742">
        <v>0.2</v>
      </c>
      <c r="M188" s="742"/>
      <c r="N188" s="334">
        <f t="shared" ref="N188:N191" si="21">+J188*L188</f>
        <v>2.0526</v>
      </c>
    </row>
    <row r="189" spans="2:14" x14ac:dyDescent="0.25">
      <c r="B189" s="336">
        <v>1028</v>
      </c>
      <c r="C189" s="729" t="s">
        <v>21835</v>
      </c>
      <c r="D189" s="730"/>
      <c r="E189" s="730"/>
      <c r="F189" s="730"/>
      <c r="G189" s="730"/>
      <c r="H189" s="337" t="s">
        <v>21821</v>
      </c>
      <c r="I189" s="336" t="s">
        <v>17884</v>
      </c>
      <c r="J189" s="742">
        <f>0.703*10+2.933</f>
        <v>9.9629999999999992</v>
      </c>
      <c r="K189" s="742"/>
      <c r="L189" s="742">
        <v>0.26669999999999999</v>
      </c>
      <c r="M189" s="742"/>
      <c r="N189" s="334">
        <f t="shared" si="21"/>
        <v>2.6571320999999997</v>
      </c>
    </row>
    <row r="190" spans="2:14" x14ac:dyDescent="0.25">
      <c r="B190" s="336">
        <v>1032</v>
      </c>
      <c r="C190" s="729" t="s">
        <v>21836</v>
      </c>
      <c r="D190" s="730"/>
      <c r="E190" s="730"/>
      <c r="F190" s="730"/>
      <c r="G190" s="730"/>
      <c r="H190" s="337" t="s">
        <v>21821</v>
      </c>
      <c r="I190" s="336" t="s">
        <v>17884</v>
      </c>
      <c r="J190" s="742">
        <f>0.725*10</f>
        <v>7.25</v>
      </c>
      <c r="K190" s="742"/>
      <c r="L190" s="742">
        <v>0.03</v>
      </c>
      <c r="M190" s="742"/>
      <c r="N190" s="334">
        <f t="shared" si="21"/>
        <v>0.2175</v>
      </c>
    </row>
    <row r="191" spans="2:14" x14ac:dyDescent="0.25">
      <c r="B191" s="336">
        <v>1029</v>
      </c>
      <c r="C191" s="729" t="s">
        <v>21837</v>
      </c>
      <c r="D191" s="730"/>
      <c r="E191" s="730"/>
      <c r="F191" s="730"/>
      <c r="G191" s="730"/>
      <c r="H191" s="337" t="s">
        <v>21821</v>
      </c>
      <c r="I191" s="336" t="s">
        <v>17884</v>
      </c>
      <c r="J191" s="742">
        <f>0.733*10+2.933</f>
        <v>10.263</v>
      </c>
      <c r="K191" s="742"/>
      <c r="L191" s="742">
        <v>0.13669999999999999</v>
      </c>
      <c r="M191" s="742"/>
      <c r="N191" s="334">
        <f t="shared" si="21"/>
        <v>1.4029520999999998</v>
      </c>
    </row>
    <row r="192" spans="2:14" ht="15.75" x14ac:dyDescent="0.25">
      <c r="B192" s="288"/>
      <c r="C192" s="288"/>
      <c r="D192" s="288"/>
      <c r="E192" s="288"/>
      <c r="F192" s="288"/>
      <c r="G192" s="288"/>
      <c r="H192" s="288"/>
      <c r="I192" s="288"/>
      <c r="J192" s="738" t="s">
        <v>17950</v>
      </c>
      <c r="K192" s="739"/>
      <c r="L192" s="739"/>
      <c r="M192" s="739"/>
      <c r="N192" s="340">
        <f>+SUM(N187:N191)</f>
        <v>8.9818841999999997</v>
      </c>
    </row>
    <row r="193" spans="2:14" ht="15.75" x14ac:dyDescent="0.25">
      <c r="B193" s="525"/>
      <c r="C193" s="525"/>
      <c r="D193" s="525"/>
      <c r="E193" s="525"/>
      <c r="F193" s="525"/>
      <c r="G193" s="525"/>
      <c r="H193" s="525"/>
      <c r="I193" s="537"/>
      <c r="J193" s="769" t="s">
        <v>20342</v>
      </c>
      <c r="K193" s="770"/>
      <c r="L193" s="770"/>
      <c r="M193" s="771"/>
      <c r="N193" s="345">
        <f>+N175+N182+N185+N192</f>
        <v>378.26187797777777</v>
      </c>
    </row>
    <row r="194" spans="2:14" ht="15.75" x14ac:dyDescent="0.25">
      <c r="B194" s="525"/>
      <c r="C194" s="525"/>
      <c r="D194" s="525"/>
      <c r="E194" s="525"/>
      <c r="F194" s="525"/>
      <c r="G194" s="525"/>
      <c r="H194" s="525"/>
      <c r="I194" s="537"/>
      <c r="J194" s="725" t="s">
        <v>21882</v>
      </c>
      <c r="K194" s="724"/>
      <c r="L194" s="724"/>
      <c r="M194" s="724"/>
      <c r="N194" s="345">
        <f>+N193*'BDI '!$G$33</f>
        <v>87.653537506491105</v>
      </c>
    </row>
    <row r="195" spans="2:14" ht="15.75" x14ac:dyDescent="0.25">
      <c r="B195" s="525"/>
      <c r="C195" s="525"/>
      <c r="D195" s="525"/>
      <c r="E195" s="525"/>
      <c r="F195" s="525"/>
      <c r="G195" s="525"/>
      <c r="H195" s="525"/>
      <c r="I195" s="537"/>
      <c r="J195" s="769" t="s">
        <v>20343</v>
      </c>
      <c r="K195" s="770"/>
      <c r="L195" s="770"/>
      <c r="M195" s="771"/>
      <c r="N195" s="345">
        <f>+N193+N194</f>
        <v>465.91541548426886</v>
      </c>
    </row>
  </sheetData>
  <mergeCells count="401">
    <mergeCell ref="C191:G191"/>
    <mergeCell ref="J191:K191"/>
    <mergeCell ref="L191:M191"/>
    <mergeCell ref="J192:M192"/>
    <mergeCell ref="J193:M193"/>
    <mergeCell ref="J194:M194"/>
    <mergeCell ref="J195:M195"/>
    <mergeCell ref="C188:G188"/>
    <mergeCell ref="J188:K188"/>
    <mergeCell ref="L188:M188"/>
    <mergeCell ref="C189:G189"/>
    <mergeCell ref="J189:K189"/>
    <mergeCell ref="L189:M189"/>
    <mergeCell ref="C190:G190"/>
    <mergeCell ref="J190:K190"/>
    <mergeCell ref="L190:M190"/>
    <mergeCell ref="C184:G184"/>
    <mergeCell ref="J184:K184"/>
    <mergeCell ref="L184:M184"/>
    <mergeCell ref="J185:M185"/>
    <mergeCell ref="B186:G186"/>
    <mergeCell ref="J186:K186"/>
    <mergeCell ref="L186:M186"/>
    <mergeCell ref="C187:G187"/>
    <mergeCell ref="J187:K187"/>
    <mergeCell ref="L187:M187"/>
    <mergeCell ref="C180:G180"/>
    <mergeCell ref="J180:K180"/>
    <mergeCell ref="L180:M180"/>
    <mergeCell ref="C181:G181"/>
    <mergeCell ref="J181:K181"/>
    <mergeCell ref="L181:M181"/>
    <mergeCell ref="J182:M182"/>
    <mergeCell ref="B183:G183"/>
    <mergeCell ref="J183:K183"/>
    <mergeCell ref="L183:M183"/>
    <mergeCell ref="C177:G177"/>
    <mergeCell ref="J177:K177"/>
    <mergeCell ref="L177:M177"/>
    <mergeCell ref="C178:G178"/>
    <mergeCell ref="J178:K178"/>
    <mergeCell ref="L178:M178"/>
    <mergeCell ref="C179:G179"/>
    <mergeCell ref="J179:K179"/>
    <mergeCell ref="L179:M179"/>
    <mergeCell ref="C171:G171"/>
    <mergeCell ref="J171:K171"/>
    <mergeCell ref="L171:M171"/>
    <mergeCell ref="J172:M172"/>
    <mergeCell ref="B173:M173"/>
    <mergeCell ref="B174:M174"/>
    <mergeCell ref="B175:M175"/>
    <mergeCell ref="B176:G176"/>
    <mergeCell ref="J176:K176"/>
    <mergeCell ref="L176:M176"/>
    <mergeCell ref="N162:N163"/>
    <mergeCell ref="C164:G164"/>
    <mergeCell ref="C165:G165"/>
    <mergeCell ref="C166:G166"/>
    <mergeCell ref="C167:G167"/>
    <mergeCell ref="C168:G168"/>
    <mergeCell ref="J169:M169"/>
    <mergeCell ref="B170:G170"/>
    <mergeCell ref="J170:K170"/>
    <mergeCell ref="L170:M170"/>
    <mergeCell ref="C160:G160"/>
    <mergeCell ref="J160:K160"/>
    <mergeCell ref="L160:M160"/>
    <mergeCell ref="J161:M161"/>
    <mergeCell ref="B162:G163"/>
    <mergeCell ref="H162:H163"/>
    <mergeCell ref="I162:I163"/>
    <mergeCell ref="J162:K162"/>
    <mergeCell ref="L162:M162"/>
    <mergeCell ref="B156:N156"/>
    <mergeCell ref="B157:G157"/>
    <mergeCell ref="J157:K157"/>
    <mergeCell ref="L157:M157"/>
    <mergeCell ref="C158:G158"/>
    <mergeCell ref="J158:K158"/>
    <mergeCell ref="L158:M158"/>
    <mergeCell ref="C159:G159"/>
    <mergeCell ref="J159:K159"/>
    <mergeCell ref="L159:M159"/>
    <mergeCell ref="N148:N149"/>
    <mergeCell ref="C150:G150"/>
    <mergeCell ref="J151:M151"/>
    <mergeCell ref="J152:M152"/>
    <mergeCell ref="J153:M153"/>
    <mergeCell ref="J154:M154"/>
    <mergeCell ref="C144:G144"/>
    <mergeCell ref="C145:G145"/>
    <mergeCell ref="J145:K145"/>
    <mergeCell ref="L145:M145"/>
    <mergeCell ref="C146:G146"/>
    <mergeCell ref="J147:M147"/>
    <mergeCell ref="B148:G149"/>
    <mergeCell ref="H148:H149"/>
    <mergeCell ref="I148:I149"/>
    <mergeCell ref="J148:K148"/>
    <mergeCell ref="L148:M148"/>
    <mergeCell ref="B119:N119"/>
    <mergeCell ref="B120:G120"/>
    <mergeCell ref="J120:K120"/>
    <mergeCell ref="L120:M120"/>
    <mergeCell ref="C133:G133"/>
    <mergeCell ref="J133:K133"/>
    <mergeCell ref="L133:M133"/>
    <mergeCell ref="C129:G129"/>
    <mergeCell ref="B139:N139"/>
    <mergeCell ref="C121:G121"/>
    <mergeCell ref="J121:K121"/>
    <mergeCell ref="L121:M121"/>
    <mergeCell ref="J123:M123"/>
    <mergeCell ref="B124:G125"/>
    <mergeCell ref="H124:H125"/>
    <mergeCell ref="I124:I125"/>
    <mergeCell ref="J124:K124"/>
    <mergeCell ref="L124:M124"/>
    <mergeCell ref="N124:N125"/>
    <mergeCell ref="C126:G126"/>
    <mergeCell ref="C127:G127"/>
    <mergeCell ref="C128:G128"/>
    <mergeCell ref="J130:M130"/>
    <mergeCell ref="B131:G131"/>
    <mergeCell ref="J131:K131"/>
    <mergeCell ref="L131:M131"/>
    <mergeCell ref="C132:G132"/>
    <mergeCell ref="J132:K132"/>
    <mergeCell ref="L132:M132"/>
    <mergeCell ref="J134:M134"/>
    <mergeCell ref="J144:K144"/>
    <mergeCell ref="L144:M144"/>
    <mergeCell ref="J146:K146"/>
    <mergeCell ref="L146:M146"/>
    <mergeCell ref="J140:K140"/>
    <mergeCell ref="L140:M140"/>
    <mergeCell ref="J142:K142"/>
    <mergeCell ref="L142:M142"/>
    <mergeCell ref="B140:G140"/>
    <mergeCell ref="C141:G141"/>
    <mergeCell ref="J141:K141"/>
    <mergeCell ref="L141:M141"/>
    <mergeCell ref="C142:G142"/>
    <mergeCell ref="C143:G143"/>
    <mergeCell ref="J143:K143"/>
    <mergeCell ref="L143:M143"/>
    <mergeCell ref="C3:M3"/>
    <mergeCell ref="K4:M4"/>
    <mergeCell ref="C5:J5"/>
    <mergeCell ref="K5:M5"/>
    <mergeCell ref="K6:M6"/>
    <mergeCell ref="C7:J7"/>
    <mergeCell ref="K7:M7"/>
    <mergeCell ref="J137:M137"/>
    <mergeCell ref="C122:G122"/>
    <mergeCell ref="J122:K122"/>
    <mergeCell ref="L122:M122"/>
    <mergeCell ref="J135:M135"/>
    <mergeCell ref="J136:M136"/>
    <mergeCell ref="J12:M12"/>
    <mergeCell ref="B13:G14"/>
    <mergeCell ref="H13:H14"/>
    <mergeCell ref="I13:I14"/>
    <mergeCell ref="J13:K13"/>
    <mergeCell ref="L13:M13"/>
    <mergeCell ref="B8:N8"/>
    <mergeCell ref="B9:N9"/>
    <mergeCell ref="B10:G10"/>
    <mergeCell ref="J10:K10"/>
    <mergeCell ref="L10:M10"/>
    <mergeCell ref="C11:G11"/>
    <mergeCell ref="J11:K11"/>
    <mergeCell ref="L11:M11"/>
    <mergeCell ref="C18:G18"/>
    <mergeCell ref="J18:K18"/>
    <mergeCell ref="L18:M18"/>
    <mergeCell ref="C19:G19"/>
    <mergeCell ref="J19:K19"/>
    <mergeCell ref="L19:M19"/>
    <mergeCell ref="N13:N14"/>
    <mergeCell ref="C15:G15"/>
    <mergeCell ref="J16:M16"/>
    <mergeCell ref="B17:G17"/>
    <mergeCell ref="J17:K17"/>
    <mergeCell ref="L17:M17"/>
    <mergeCell ref="C24:G24"/>
    <mergeCell ref="J24:K24"/>
    <mergeCell ref="L24:M24"/>
    <mergeCell ref="C25:G25"/>
    <mergeCell ref="J25:K25"/>
    <mergeCell ref="L25:M25"/>
    <mergeCell ref="J20:M20"/>
    <mergeCell ref="B21:G21"/>
    <mergeCell ref="J21:K21"/>
    <mergeCell ref="L21:M21"/>
    <mergeCell ref="C23:G23"/>
    <mergeCell ref="J23:K23"/>
    <mergeCell ref="L23:M23"/>
    <mergeCell ref="C22:G22"/>
    <mergeCell ref="J22:K22"/>
    <mergeCell ref="L22:M22"/>
    <mergeCell ref="C28:G28"/>
    <mergeCell ref="J28:K28"/>
    <mergeCell ref="L28:M28"/>
    <mergeCell ref="J29:M29"/>
    <mergeCell ref="B30:G30"/>
    <mergeCell ref="J30:K30"/>
    <mergeCell ref="L30:M30"/>
    <mergeCell ref="C26:G26"/>
    <mergeCell ref="J26:K26"/>
    <mergeCell ref="L26:M26"/>
    <mergeCell ref="C27:G27"/>
    <mergeCell ref="J27:K27"/>
    <mergeCell ref="L27:M27"/>
    <mergeCell ref="J33:M33"/>
    <mergeCell ref="B34:G34"/>
    <mergeCell ref="J34:K34"/>
    <mergeCell ref="L34:M34"/>
    <mergeCell ref="C35:G35"/>
    <mergeCell ref="J35:K35"/>
    <mergeCell ref="L35:M35"/>
    <mergeCell ref="C31:G31"/>
    <mergeCell ref="J31:K31"/>
    <mergeCell ref="L31:M31"/>
    <mergeCell ref="C32:G32"/>
    <mergeCell ref="J32:K32"/>
    <mergeCell ref="L32:M32"/>
    <mergeCell ref="J40:M40"/>
    <mergeCell ref="B42:N42"/>
    <mergeCell ref="B43:G43"/>
    <mergeCell ref="J43:K43"/>
    <mergeCell ref="L43:M43"/>
    <mergeCell ref="C44:G44"/>
    <mergeCell ref="J44:K44"/>
    <mergeCell ref="L44:M44"/>
    <mergeCell ref="C36:G36"/>
    <mergeCell ref="J36:K36"/>
    <mergeCell ref="L36:M36"/>
    <mergeCell ref="J37:M37"/>
    <mergeCell ref="J38:M38"/>
    <mergeCell ref="J39:M39"/>
    <mergeCell ref="N46:N47"/>
    <mergeCell ref="C48:G48"/>
    <mergeCell ref="J49:M49"/>
    <mergeCell ref="B50:G50"/>
    <mergeCell ref="J50:K50"/>
    <mergeCell ref="L50:M50"/>
    <mergeCell ref="J45:M45"/>
    <mergeCell ref="B46:G47"/>
    <mergeCell ref="H46:H47"/>
    <mergeCell ref="I46:I47"/>
    <mergeCell ref="J46:K46"/>
    <mergeCell ref="L46:M46"/>
    <mergeCell ref="J53:M53"/>
    <mergeCell ref="B54:G54"/>
    <mergeCell ref="J54:K54"/>
    <mergeCell ref="L54:M54"/>
    <mergeCell ref="C56:G56"/>
    <mergeCell ref="J56:K56"/>
    <mergeCell ref="L56:M56"/>
    <mergeCell ref="C51:G51"/>
    <mergeCell ref="J51:K51"/>
    <mergeCell ref="L51:M51"/>
    <mergeCell ref="C52:G52"/>
    <mergeCell ref="J52:K52"/>
    <mergeCell ref="L52:M52"/>
    <mergeCell ref="C55:G55"/>
    <mergeCell ref="J55:K55"/>
    <mergeCell ref="L55:M55"/>
    <mergeCell ref="C59:G59"/>
    <mergeCell ref="J59:K59"/>
    <mergeCell ref="L59:M59"/>
    <mergeCell ref="C60:G60"/>
    <mergeCell ref="J60:K60"/>
    <mergeCell ref="L60:M60"/>
    <mergeCell ref="C57:G57"/>
    <mergeCell ref="J57:K57"/>
    <mergeCell ref="L57:M57"/>
    <mergeCell ref="C58:G58"/>
    <mergeCell ref="J58:K58"/>
    <mergeCell ref="L58:M58"/>
    <mergeCell ref="C64:G64"/>
    <mergeCell ref="J64:K64"/>
    <mergeCell ref="L64:M64"/>
    <mergeCell ref="C65:G65"/>
    <mergeCell ref="J65:K65"/>
    <mergeCell ref="L65:M65"/>
    <mergeCell ref="C61:G61"/>
    <mergeCell ref="J61:K61"/>
    <mergeCell ref="L61:M61"/>
    <mergeCell ref="J62:M62"/>
    <mergeCell ref="B63:G63"/>
    <mergeCell ref="J63:K63"/>
    <mergeCell ref="L63:M63"/>
    <mergeCell ref="C69:G69"/>
    <mergeCell ref="J69:K69"/>
    <mergeCell ref="L69:M69"/>
    <mergeCell ref="J70:M70"/>
    <mergeCell ref="J71:M71"/>
    <mergeCell ref="J72:M72"/>
    <mergeCell ref="J66:M66"/>
    <mergeCell ref="B67:G67"/>
    <mergeCell ref="J67:K67"/>
    <mergeCell ref="L67:M67"/>
    <mergeCell ref="C68:G68"/>
    <mergeCell ref="J68:K68"/>
    <mergeCell ref="L68:M68"/>
    <mergeCell ref="J78:M78"/>
    <mergeCell ref="B79:G80"/>
    <mergeCell ref="H79:H80"/>
    <mergeCell ref="I79:I80"/>
    <mergeCell ref="J79:K79"/>
    <mergeCell ref="L79:M79"/>
    <mergeCell ref="J73:M73"/>
    <mergeCell ref="B75:N75"/>
    <mergeCell ref="B76:G76"/>
    <mergeCell ref="J76:K76"/>
    <mergeCell ref="L76:M76"/>
    <mergeCell ref="C77:G77"/>
    <mergeCell ref="J77:K77"/>
    <mergeCell ref="L77:M77"/>
    <mergeCell ref="C84:G84"/>
    <mergeCell ref="J84:K84"/>
    <mergeCell ref="L84:M84"/>
    <mergeCell ref="C85:G85"/>
    <mergeCell ref="J85:K85"/>
    <mergeCell ref="L85:M85"/>
    <mergeCell ref="N79:N80"/>
    <mergeCell ref="C81:G81"/>
    <mergeCell ref="J82:M82"/>
    <mergeCell ref="B83:G83"/>
    <mergeCell ref="J83:K83"/>
    <mergeCell ref="L83:M83"/>
    <mergeCell ref="C90:G90"/>
    <mergeCell ref="J90:K90"/>
    <mergeCell ref="L90:M90"/>
    <mergeCell ref="C91:G91"/>
    <mergeCell ref="J91:K91"/>
    <mergeCell ref="L91:M91"/>
    <mergeCell ref="J86:M86"/>
    <mergeCell ref="B87:G87"/>
    <mergeCell ref="J87:K87"/>
    <mergeCell ref="L87:M87"/>
    <mergeCell ref="C89:G89"/>
    <mergeCell ref="J89:K89"/>
    <mergeCell ref="L89:M89"/>
    <mergeCell ref="C88:G88"/>
    <mergeCell ref="J88:K88"/>
    <mergeCell ref="L88:M88"/>
    <mergeCell ref="C94:G94"/>
    <mergeCell ref="J94:K94"/>
    <mergeCell ref="L94:M94"/>
    <mergeCell ref="J95:M95"/>
    <mergeCell ref="B96:G96"/>
    <mergeCell ref="J96:K96"/>
    <mergeCell ref="L96:M96"/>
    <mergeCell ref="C92:G92"/>
    <mergeCell ref="J92:K92"/>
    <mergeCell ref="L92:M92"/>
    <mergeCell ref="C93:G93"/>
    <mergeCell ref="J93:K93"/>
    <mergeCell ref="L93:M93"/>
    <mergeCell ref="J99:M99"/>
    <mergeCell ref="B100:G100"/>
    <mergeCell ref="J100:K100"/>
    <mergeCell ref="L100:M100"/>
    <mergeCell ref="C101:G101"/>
    <mergeCell ref="J101:K101"/>
    <mergeCell ref="L101:M101"/>
    <mergeCell ref="C97:G97"/>
    <mergeCell ref="J97:K97"/>
    <mergeCell ref="L97:M97"/>
    <mergeCell ref="C98:G98"/>
    <mergeCell ref="J98:K98"/>
    <mergeCell ref="L98:M98"/>
    <mergeCell ref="J106:M106"/>
    <mergeCell ref="B108:N108"/>
    <mergeCell ref="B109:G109"/>
    <mergeCell ref="J109:K109"/>
    <mergeCell ref="L109:M109"/>
    <mergeCell ref="C110:G110"/>
    <mergeCell ref="J110:K110"/>
    <mergeCell ref="L110:M110"/>
    <mergeCell ref="C102:G102"/>
    <mergeCell ref="J102:K102"/>
    <mergeCell ref="L102:M102"/>
    <mergeCell ref="J103:M103"/>
    <mergeCell ref="J104:M104"/>
    <mergeCell ref="J105:M105"/>
    <mergeCell ref="J114:M114"/>
    <mergeCell ref="J115:M115"/>
    <mergeCell ref="J116:M116"/>
    <mergeCell ref="J117:M117"/>
    <mergeCell ref="J111:M111"/>
    <mergeCell ref="B112:G112"/>
    <mergeCell ref="J112:K112"/>
    <mergeCell ref="L112:M112"/>
    <mergeCell ref="C113:G113"/>
    <mergeCell ref="J113:K113"/>
    <mergeCell ref="L113:M113"/>
  </mergeCells>
  <pageMargins left="0.511811024" right="0.511811024" top="0.78740157499999996" bottom="0.78740157499999996" header="0.31496062000000002" footer="0.31496062000000002"/>
  <pageSetup paperSize="9" scale="54" orientation="portrait"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FB31-4D80-4CCF-BD79-BA398F2AFDA2}">
  <dimension ref="A1:AD807"/>
  <sheetViews>
    <sheetView showGridLines="0" view="pageBreakPreview" topLeftCell="C40" zoomScaleNormal="100" zoomScaleSheetLayoutView="100" workbookViewId="0">
      <selection activeCell="P57" sqref="P57"/>
    </sheetView>
  </sheetViews>
  <sheetFormatPr defaultColWidth="14" defaultRowHeight="15" customHeight="1" x14ac:dyDescent="0.2"/>
  <cols>
    <col min="1" max="1" width="1.7109375" style="241" customWidth="1"/>
    <col min="2" max="2" width="4.28515625" style="241" customWidth="1"/>
    <col min="3" max="3" width="14.42578125" style="241" customWidth="1"/>
    <col min="4" max="4" width="8.42578125" style="241" bestFit="1" customWidth="1"/>
    <col min="5" max="5" width="46.7109375" style="241" customWidth="1"/>
    <col min="6" max="6" width="5.140625" style="241" bestFit="1" customWidth="1"/>
    <col min="7" max="7" width="3" style="241" customWidth="1"/>
    <col min="8" max="8" width="7" style="241" bestFit="1" customWidth="1"/>
    <col min="9" max="9" width="5.140625" style="241" bestFit="1" customWidth="1"/>
    <col min="10" max="10" width="1.7109375" style="241" customWidth="1"/>
    <col min="11" max="11" width="7" style="241" bestFit="1" customWidth="1"/>
    <col min="12" max="12" width="5.42578125" style="241" bestFit="1" customWidth="1"/>
    <col min="13" max="13" width="6.28515625" style="241" bestFit="1" customWidth="1"/>
    <col min="14" max="14" width="11.28515625" style="241" bestFit="1" customWidth="1"/>
    <col min="15" max="16" width="6.7109375" style="241" customWidth="1"/>
    <col min="17" max="18" width="13.42578125" style="241" bestFit="1" customWidth="1"/>
    <col min="19" max="19" width="6.7109375" style="241" customWidth="1"/>
    <col min="20" max="20" width="5.7109375" style="241" customWidth="1"/>
    <col min="21" max="21" width="10" style="241" bestFit="1" customWidth="1"/>
    <col min="22" max="22" width="5.7109375" style="241" customWidth="1"/>
    <col min="23" max="23" width="16.42578125" style="241" customWidth="1"/>
    <col min="24" max="24" width="6.85546875" style="241" customWidth="1"/>
    <col min="25" max="25" width="15.28515625" style="241" customWidth="1"/>
    <col min="26" max="26" width="1.7109375" style="241" customWidth="1"/>
    <col min="27" max="27" width="13.28515625" style="241" customWidth="1"/>
    <col min="28" max="28" width="14.28515625" style="241" customWidth="1"/>
    <col min="29" max="30" width="8.42578125" style="241" customWidth="1"/>
    <col min="31" max="16384" width="14" style="241"/>
  </cols>
  <sheetData>
    <row r="1" spans="1:30" ht="10.15" customHeight="1" thickBot="1" x14ac:dyDescent="0.3">
      <c r="A1" s="267"/>
      <c r="B1" s="248"/>
      <c r="C1" s="272"/>
      <c r="D1" s="248"/>
      <c r="E1" s="248"/>
      <c r="F1" s="248"/>
      <c r="G1" s="248"/>
      <c r="H1" s="248"/>
      <c r="I1" s="273"/>
      <c r="J1" s="274"/>
      <c r="K1" s="274"/>
      <c r="L1" s="274"/>
      <c r="M1" s="274"/>
      <c r="N1" s="275"/>
      <c r="O1" s="267"/>
      <c r="P1" s="267"/>
      <c r="Q1" s="267"/>
      <c r="R1" s="267"/>
      <c r="S1" s="267"/>
      <c r="T1" s="267"/>
      <c r="U1" s="267"/>
      <c r="V1" s="267"/>
      <c r="W1" s="267"/>
      <c r="X1" s="267"/>
      <c r="Y1" s="267"/>
      <c r="Z1" s="267"/>
    </row>
    <row r="2" spans="1:30" ht="30" customHeight="1" thickTop="1" x14ac:dyDescent="0.2">
      <c r="B2" s="262"/>
      <c r="C2" s="263"/>
      <c r="D2" s="264"/>
      <c r="E2" s="642" t="s">
        <v>4</v>
      </c>
      <c r="F2" s="643"/>
      <c r="G2" s="643"/>
      <c r="H2" s="643"/>
      <c r="I2" s="643"/>
      <c r="J2" s="643"/>
      <c r="K2" s="643"/>
      <c r="L2" s="643"/>
      <c r="M2" s="643"/>
      <c r="N2" s="643"/>
      <c r="O2" s="643"/>
      <c r="P2" s="643"/>
      <c r="Q2" s="643"/>
      <c r="R2" s="643"/>
      <c r="S2" s="643"/>
      <c r="T2" s="643"/>
      <c r="U2" s="643"/>
      <c r="V2" s="643"/>
      <c r="W2" s="643"/>
      <c r="X2" s="644"/>
      <c r="Y2" s="265"/>
    </row>
    <row r="3" spans="1:30" ht="15" customHeight="1" x14ac:dyDescent="0.2">
      <c r="B3" s="266"/>
      <c r="C3" s="267"/>
      <c r="D3" s="249"/>
      <c r="E3" s="645" t="s">
        <v>0</v>
      </c>
      <c r="F3" s="646"/>
      <c r="G3" s="646"/>
      <c r="H3" s="646"/>
      <c r="I3" s="646"/>
      <c r="J3" s="646"/>
      <c r="K3" s="646"/>
      <c r="L3" s="646"/>
      <c r="M3" s="646"/>
      <c r="N3" s="646"/>
      <c r="O3" s="646"/>
      <c r="P3" s="646"/>
      <c r="Q3" s="646"/>
      <c r="R3" s="646"/>
      <c r="S3" s="646"/>
      <c r="T3" s="647"/>
      <c r="U3" s="645" t="s">
        <v>1</v>
      </c>
      <c r="V3" s="646"/>
      <c r="W3" s="646"/>
      <c r="X3" s="647"/>
      <c r="Y3" s="268"/>
    </row>
    <row r="4" spans="1:30" ht="15" customHeight="1" x14ac:dyDescent="0.2">
      <c r="B4" s="266"/>
      <c r="C4" s="267"/>
      <c r="D4" s="250"/>
      <c r="E4" s="796" t="s">
        <v>5</v>
      </c>
      <c r="F4" s="797"/>
      <c r="G4" s="797"/>
      <c r="H4" s="797"/>
      <c r="I4" s="797"/>
      <c r="J4" s="797"/>
      <c r="K4" s="797"/>
      <c r="L4" s="797"/>
      <c r="M4" s="797"/>
      <c r="N4" s="797"/>
      <c r="O4" s="797"/>
      <c r="P4" s="797"/>
      <c r="Q4" s="797"/>
      <c r="R4" s="797"/>
      <c r="S4" s="797"/>
      <c r="T4" s="798"/>
      <c r="U4" s="651">
        <f>+'COMPOSIÇÕES - COM DESON'!K5</f>
        <v>44624</v>
      </c>
      <c r="V4" s="652"/>
      <c r="W4" s="652"/>
      <c r="X4" s="653"/>
      <c r="Y4" s="268"/>
    </row>
    <row r="5" spans="1:30" ht="15" customHeight="1" x14ac:dyDescent="0.2">
      <c r="B5" s="266"/>
      <c r="C5" s="267"/>
      <c r="D5" s="251"/>
      <c r="E5" s="654" t="s">
        <v>2</v>
      </c>
      <c r="F5" s="799"/>
      <c r="G5" s="799"/>
      <c r="H5" s="799"/>
      <c r="I5" s="799"/>
      <c r="J5" s="799"/>
      <c r="K5" s="799"/>
      <c r="L5" s="799"/>
      <c r="M5" s="799"/>
      <c r="N5" s="799"/>
      <c r="O5" s="799"/>
      <c r="P5" s="799"/>
      <c r="Q5" s="799"/>
      <c r="R5" s="799"/>
      <c r="S5" s="799"/>
      <c r="T5" s="656"/>
      <c r="U5" s="654" t="s">
        <v>3</v>
      </c>
      <c r="V5" s="799"/>
      <c r="W5" s="799"/>
      <c r="X5" s="656"/>
      <c r="Y5" s="268"/>
    </row>
    <row r="6" spans="1:30" ht="15" customHeight="1" thickBot="1" x14ac:dyDescent="0.25">
      <c r="B6" s="269"/>
      <c r="C6" s="270"/>
      <c r="D6" s="247"/>
      <c r="E6" s="638" t="s">
        <v>20348</v>
      </c>
      <c r="F6" s="639"/>
      <c r="G6" s="639"/>
      <c r="H6" s="639"/>
      <c r="I6" s="639"/>
      <c r="J6" s="639"/>
      <c r="K6" s="639"/>
      <c r="L6" s="639"/>
      <c r="M6" s="639"/>
      <c r="N6" s="639"/>
      <c r="O6" s="639"/>
      <c r="P6" s="639"/>
      <c r="Q6" s="639"/>
      <c r="R6" s="639"/>
      <c r="S6" s="639"/>
      <c r="T6" s="640"/>
      <c r="U6" s="599" t="str">
        <f>+'COMPOSIÇÕES - COM DESON'!K7</f>
        <v>R08-2012-ORÇ-001-PCA</v>
      </c>
      <c r="V6" s="600"/>
      <c r="W6" s="600"/>
      <c r="X6" s="601"/>
      <c r="Y6" s="271"/>
    </row>
    <row r="7" spans="1:30" ht="4.9000000000000004" customHeight="1" thickTop="1" thickBot="1" x14ac:dyDescent="0.25">
      <c r="B7" s="245"/>
      <c r="C7" s="245"/>
      <c r="D7" s="245"/>
      <c r="E7" s="245"/>
      <c r="F7" s="245"/>
      <c r="G7" s="245"/>
      <c r="H7" s="245"/>
      <c r="I7" s="245"/>
      <c r="J7" s="245"/>
      <c r="K7" s="245"/>
      <c r="L7" s="245"/>
      <c r="M7" s="245"/>
      <c r="N7" s="245"/>
      <c r="O7" s="245"/>
      <c r="P7" s="245"/>
      <c r="Q7" s="245"/>
      <c r="R7" s="245"/>
      <c r="S7" s="245"/>
      <c r="T7" s="245"/>
      <c r="U7" s="245"/>
      <c r="V7" s="245"/>
      <c r="W7" s="245"/>
      <c r="X7" s="245"/>
      <c r="Y7" s="246"/>
      <c r="Z7" s="245"/>
      <c r="AA7" s="240"/>
      <c r="AB7" s="240"/>
      <c r="AC7" s="240"/>
      <c r="AD7" s="240"/>
    </row>
    <row r="8" spans="1:30" ht="12.75" x14ac:dyDescent="0.2">
      <c r="B8" s="794" t="s">
        <v>17821</v>
      </c>
      <c r="C8" s="795"/>
      <c r="D8" s="795"/>
      <c r="E8" s="800" t="s">
        <v>17822</v>
      </c>
      <c r="F8" s="802" t="s">
        <v>17823</v>
      </c>
      <c r="G8" s="803"/>
      <c r="H8" s="803"/>
      <c r="I8" s="803"/>
      <c r="J8" s="803"/>
      <c r="K8" s="804"/>
      <c r="L8" s="805" t="s">
        <v>17824</v>
      </c>
      <c r="M8" s="805" t="s">
        <v>17825</v>
      </c>
      <c r="N8" s="421" t="s">
        <v>17826</v>
      </c>
      <c r="O8" s="421" t="s">
        <v>17827</v>
      </c>
      <c r="P8" s="421" t="s">
        <v>17828</v>
      </c>
      <c r="Q8" s="421" t="s">
        <v>17829</v>
      </c>
      <c r="R8" s="421" t="s">
        <v>17830</v>
      </c>
      <c r="S8" s="421" t="s">
        <v>17831</v>
      </c>
      <c r="T8" s="421" t="s">
        <v>17832</v>
      </c>
      <c r="U8" s="421" t="s">
        <v>17833</v>
      </c>
      <c r="V8" s="421" t="s">
        <v>17856</v>
      </c>
      <c r="W8" s="805" t="s">
        <v>17834</v>
      </c>
      <c r="X8" s="805" t="s">
        <v>17835</v>
      </c>
      <c r="Y8" s="787" t="s">
        <v>17836</v>
      </c>
      <c r="Z8" s="255"/>
      <c r="AA8" s="256"/>
    </row>
    <row r="9" spans="1:30" ht="12.75" x14ac:dyDescent="0.2">
      <c r="B9" s="422" t="s">
        <v>17837</v>
      </c>
      <c r="C9" s="423" t="s">
        <v>17838</v>
      </c>
      <c r="D9" s="423" t="s">
        <v>17852</v>
      </c>
      <c r="E9" s="801"/>
      <c r="F9" s="789" t="s">
        <v>17839</v>
      </c>
      <c r="G9" s="790"/>
      <c r="H9" s="791"/>
      <c r="I9" s="789" t="s">
        <v>17840</v>
      </c>
      <c r="J9" s="790"/>
      <c r="K9" s="791"/>
      <c r="L9" s="806"/>
      <c r="M9" s="806"/>
      <c r="N9" s="424" t="s">
        <v>17841</v>
      </c>
      <c r="O9" s="424" t="s">
        <v>17841</v>
      </c>
      <c r="P9" s="424" t="s">
        <v>17841</v>
      </c>
      <c r="Q9" s="424" t="s">
        <v>17842</v>
      </c>
      <c r="R9" s="424" t="s">
        <v>17843</v>
      </c>
      <c r="S9" s="424" t="s">
        <v>17844</v>
      </c>
      <c r="T9" s="424" t="s">
        <v>17845</v>
      </c>
      <c r="U9" s="424" t="s">
        <v>17846</v>
      </c>
      <c r="V9" s="424" t="s">
        <v>17857</v>
      </c>
      <c r="W9" s="806"/>
      <c r="X9" s="806"/>
      <c r="Y9" s="788"/>
      <c r="Z9" s="257"/>
      <c r="AA9" s="256"/>
    </row>
    <row r="10" spans="1:30" ht="15.75" x14ac:dyDescent="0.2">
      <c r="B10" s="425">
        <v>1</v>
      </c>
      <c r="C10" s="354"/>
      <c r="D10" s="354"/>
      <c r="E10" s="355" t="s">
        <v>17853</v>
      </c>
      <c r="F10" s="356"/>
      <c r="G10" s="357"/>
      <c r="H10" s="358"/>
      <c r="I10" s="356"/>
      <c r="J10" s="357"/>
      <c r="K10" s="358"/>
      <c r="L10" s="359"/>
      <c r="M10" s="359"/>
      <c r="N10" s="360"/>
      <c r="O10" s="360"/>
      <c r="P10" s="360"/>
      <c r="Q10" s="360"/>
      <c r="R10" s="360"/>
      <c r="S10" s="360"/>
      <c r="T10" s="360"/>
      <c r="U10" s="360"/>
      <c r="V10" s="360"/>
      <c r="W10" s="360"/>
      <c r="X10" s="359"/>
      <c r="Y10" s="361"/>
      <c r="Z10" s="258"/>
      <c r="AA10" s="259"/>
      <c r="AB10" s="242"/>
      <c r="AC10" s="242"/>
      <c r="AD10" s="242"/>
    </row>
    <row r="11" spans="1:30" ht="30" customHeight="1" x14ac:dyDescent="0.2">
      <c r="B11" s="362"/>
      <c r="C11" s="363">
        <v>90091</v>
      </c>
      <c r="D11" s="363" t="s">
        <v>13744</v>
      </c>
      <c r="E11" s="780" t="str">
        <f>IF(D11="SINAPI",VLOOKUP(C11,'SINAPI 01-22 ES - NÃO DESONER.'!$G$6:$L$6678,2,FALSE),IF(D11="SIURB",VLOOKUP(C11,'SIURB JAN-2020 NÃO DESONER.'!$A$2:$D$757,2,FALSE),IF(D11="SICRO",VLOOKUP(C11,Tabela4[],2,FALSE),IF(D11="CPOS",VLOOKUP(C11,'CPOS-178'!$A$7:$F$4097,2,FALSE),IF(D11="MERCADO",VLOOKUP(C11,Tabela42[],2,FALSE),"ERRO")))))</f>
        <v>ESCAVAÇÃO MECANIZADA DE VALA COM PROF. ATÉ 1,5 M (MÉDIA MONTANTE E JUSANTE/UMA COMPOSIÇÃO POR TRECHO), ESCAVADEIRA (0,8 M3), LARG. DE 1,5 M A 2,5 M, EM SOLO DE 1A CATEGORIA, LOCAIS COM BAIXO NÍVEL DE INTERFERÊNCIA. AF_02/2021</v>
      </c>
      <c r="F11" s="781"/>
      <c r="G11" s="781"/>
      <c r="H11" s="781"/>
      <c r="I11" s="781"/>
      <c r="J11" s="781"/>
      <c r="K11" s="781"/>
      <c r="L11" s="781"/>
      <c r="M11" s="781"/>
      <c r="N11" s="781"/>
      <c r="O11" s="781"/>
      <c r="P11" s="781"/>
      <c r="Q11" s="781"/>
      <c r="R11" s="781"/>
      <c r="S11" s="781"/>
      <c r="T11" s="781"/>
      <c r="U11" s="781"/>
      <c r="V11" s="781"/>
      <c r="W11" s="781"/>
      <c r="X11" s="364" t="str">
        <f>IF(D11="SINAPI",VLOOKUP(C11,'SINAPI 01-22 ES - NÃO DESONER.'!$G$6:$L$6678,3,FALSE),IF(D11="SIURB",VLOOKUP(C11,'SIURB JAN-2020 NÃO DESONER.'!$A$2:$D$757,3,FALSE),IF(D11="SICRO",VLOOKUP(C11,Tabela4[],3,FALSE),IF(D11="CPOS",VLOOKUP(C11,'CPOS-178'!$A$7:$F$4097,3,FALSE),IF(D11="MERCADO",VLOOKUP(C11,Tabela42[],3,FALSE),"ERRO")))))</f>
        <v>M3</v>
      </c>
      <c r="Y11" s="365"/>
      <c r="Z11" s="260"/>
      <c r="AA11" s="261"/>
      <c r="AB11" s="244"/>
      <c r="AC11" s="242"/>
    </row>
    <row r="12" spans="1:30" x14ac:dyDescent="0.2">
      <c r="B12" s="366"/>
      <c r="C12" s="367"/>
      <c r="D12" s="367"/>
      <c r="E12" s="368" t="s">
        <v>17851</v>
      </c>
      <c r="F12" s="369">
        <v>190</v>
      </c>
      <c r="G12" s="370" t="s">
        <v>17848</v>
      </c>
      <c r="H12" s="371">
        <v>13.65</v>
      </c>
      <c r="I12" s="369">
        <v>214</v>
      </c>
      <c r="J12" s="370" t="s">
        <v>17848</v>
      </c>
      <c r="K12" s="371">
        <v>15</v>
      </c>
      <c r="L12" s="785"/>
      <c r="M12" s="372"/>
      <c r="N12" s="373">
        <f>116+280+95</f>
        <v>491</v>
      </c>
      <c r="O12" s="373">
        <v>5</v>
      </c>
      <c r="P12" s="373">
        <v>1.5</v>
      </c>
      <c r="Q12" s="373">
        <v>0</v>
      </c>
      <c r="R12" s="374">
        <v>2545.6999999999998</v>
      </c>
      <c r="S12" s="373"/>
      <c r="T12" s="375"/>
      <c r="U12" s="373"/>
      <c r="V12" s="373"/>
      <c r="W12" s="374">
        <f t="shared" ref="W12:W14" si="0">R12</f>
        <v>2545.6999999999998</v>
      </c>
      <c r="X12" s="376"/>
      <c r="Y12" s="377"/>
      <c r="Z12" s="253"/>
      <c r="AA12" s="243"/>
    </row>
    <row r="13" spans="1:30" ht="15.75" x14ac:dyDescent="0.2">
      <c r="B13" s="362"/>
      <c r="C13" s="378"/>
      <c r="D13" s="378"/>
      <c r="E13" s="368" t="s">
        <v>17854</v>
      </c>
      <c r="F13" s="369">
        <f>+I12</f>
        <v>214</v>
      </c>
      <c r="G13" s="370" t="s">
        <v>17848</v>
      </c>
      <c r="H13" s="371">
        <f>+K12</f>
        <v>15</v>
      </c>
      <c r="I13" s="369">
        <v>226</v>
      </c>
      <c r="J13" s="370" t="s">
        <v>17848</v>
      </c>
      <c r="K13" s="371">
        <v>15.74</v>
      </c>
      <c r="L13" s="785"/>
      <c r="M13" s="379"/>
      <c r="N13" s="373">
        <v>184</v>
      </c>
      <c r="O13" s="373">
        <v>5</v>
      </c>
      <c r="P13" s="373">
        <v>2.5</v>
      </c>
      <c r="Q13" s="373">
        <v>0</v>
      </c>
      <c r="R13" s="374">
        <v>5086.8999999999996</v>
      </c>
      <c r="S13" s="373"/>
      <c r="T13" s="375"/>
      <c r="U13" s="373"/>
      <c r="V13" s="373"/>
      <c r="W13" s="374">
        <f t="shared" si="0"/>
        <v>5086.8999999999996</v>
      </c>
      <c r="X13" s="376"/>
      <c r="Y13" s="380"/>
      <c r="Z13" s="252"/>
      <c r="AA13" s="243"/>
    </row>
    <row r="14" spans="1:30" ht="15.75" x14ac:dyDescent="0.2">
      <c r="B14" s="362"/>
      <c r="C14" s="378"/>
      <c r="D14" s="378"/>
      <c r="E14" s="381" t="s">
        <v>17855</v>
      </c>
      <c r="F14" s="382">
        <f>+I13</f>
        <v>226</v>
      </c>
      <c r="G14" s="383" t="s">
        <v>17848</v>
      </c>
      <c r="H14" s="384">
        <f>+K13</f>
        <v>15.74</v>
      </c>
      <c r="I14" s="382">
        <v>340</v>
      </c>
      <c r="J14" s="383" t="s">
        <v>17848</v>
      </c>
      <c r="K14" s="384">
        <v>0</v>
      </c>
      <c r="L14" s="786"/>
      <c r="M14" s="385"/>
      <c r="N14" s="386">
        <f>48+4+70+2+(100.26+75.74)+2+202.26+280+39.74+142+(98.26+280+139.74)+2+108+2+(28.26+54.74)+2+128+2+44+2+40+2+135+2.35+94</f>
        <v>2130.35</v>
      </c>
      <c r="O14" s="386">
        <v>5.75</v>
      </c>
      <c r="P14" s="386">
        <v>3.5</v>
      </c>
      <c r="Q14" s="386">
        <v>0</v>
      </c>
      <c r="R14" s="387">
        <v>99295.4</v>
      </c>
      <c r="S14" s="386"/>
      <c r="T14" s="388"/>
      <c r="U14" s="386"/>
      <c r="V14" s="386"/>
      <c r="W14" s="387">
        <f t="shared" si="0"/>
        <v>99295.4</v>
      </c>
      <c r="X14" s="389"/>
      <c r="Y14" s="380"/>
      <c r="Z14" s="252"/>
      <c r="AA14" s="243"/>
    </row>
    <row r="15" spans="1:30" ht="15.75" x14ac:dyDescent="0.2">
      <c r="B15" s="390">
        <f>+C11</f>
        <v>90091</v>
      </c>
      <c r="C15" s="391"/>
      <c r="D15" s="392" t="str">
        <f>+D11</f>
        <v>SINAPI</v>
      </c>
      <c r="E15" s="393" t="s">
        <v>17834</v>
      </c>
      <c r="F15" s="777"/>
      <c r="G15" s="778"/>
      <c r="H15" s="779"/>
      <c r="I15" s="777"/>
      <c r="J15" s="778"/>
      <c r="K15" s="779"/>
      <c r="L15" s="391"/>
      <c r="M15" s="391"/>
      <c r="N15" s="394"/>
      <c r="O15" s="394"/>
      <c r="P15" s="394"/>
      <c r="Q15" s="394"/>
      <c r="R15" s="394"/>
      <c r="S15" s="394"/>
      <c r="T15" s="394"/>
      <c r="U15" s="394"/>
      <c r="V15" s="394"/>
      <c r="W15" s="395">
        <f>SUM(W12:W14)</f>
        <v>106928</v>
      </c>
      <c r="X15" s="396" t="str">
        <f>+X11</f>
        <v>M3</v>
      </c>
      <c r="Y15" s="397"/>
      <c r="Z15" s="254"/>
      <c r="AA15" s="243"/>
    </row>
    <row r="16" spans="1:30" ht="30" customHeight="1" x14ac:dyDescent="0.2">
      <c r="B16" s="362"/>
      <c r="C16" s="363">
        <v>93364</v>
      </c>
      <c r="D16" s="398" t="s">
        <v>13744</v>
      </c>
      <c r="E16" s="780" t="str">
        <f>IF(D16="SINAPI",VLOOKUP(C16,'SINAPI 01-22 ES - NÃO DESONER.'!$G$6:$L$6678,2,FALSE),IF(D16="SIURB",VLOOKUP(C16,'SIURB JAN-2020 NÃO DESONER.'!$A$2:$D$757,2,FALSE),IF(D16="SICRO",VLOOKUP(C16,Tabela4[],2,FALSE),IF(D16="CPOS",VLOOKUP(C16,'CPOS-178'!$A$7:$F$4097,2,FALSE),IF(D16="MERCADO",VLOOKUP(C16,Tabela42[],2,FALSE),"ERRO")))))</f>
        <v>REATERRO MECANIZADO DE VALA COM ESCAVADEIRA HIDRÁULICA (CAPACIDADE DA CAÇAMBA: 0,8 M³ / POTÊNCIA: 111 HP), LARGURA DE 1,5 A 2,5 M, PROFUNDIDADE DE 3,0  A 4,5 M, COM SOLO (SEM SUBSTITUIÇÃO) DE 1ª CATEGORIA EM LOCAIS COM ALTO NÍVEL DE INTERFERÊNCIA. AF_04/2016</v>
      </c>
      <c r="F16" s="781"/>
      <c r="G16" s="781"/>
      <c r="H16" s="781"/>
      <c r="I16" s="781"/>
      <c r="J16" s="781"/>
      <c r="K16" s="781"/>
      <c r="L16" s="781"/>
      <c r="M16" s="781"/>
      <c r="N16" s="781"/>
      <c r="O16" s="781"/>
      <c r="P16" s="781"/>
      <c r="Q16" s="781"/>
      <c r="R16" s="781"/>
      <c r="S16" s="781"/>
      <c r="T16" s="781"/>
      <c r="U16" s="781"/>
      <c r="V16" s="781"/>
      <c r="W16" s="781"/>
      <c r="X16" s="364" t="str">
        <f>IF(D16="SINAPI",VLOOKUP(C16,'SINAPI 01-22 ES - NÃO DESONER.'!$G$6:$L$6678,3,FALSE),IF(D16="SIURB",VLOOKUP(C16,'SIURB JAN-2020 NÃO DESONER.'!$A$2:$D$757,3,FALSE),IF(D16="SICRO",VLOOKUP(C16,Tabela4[],3,FALSE),IF(D16="CPOS",VLOOKUP(C16,'CPOS-178'!$A$7:$F$4097,3,FALSE),IF(D16="MERCADO",VLOOKUP(C16,Tabela42[],3,FALSE),"ERRO")))))</f>
        <v>M3</v>
      </c>
      <c r="Y16" s="365"/>
      <c r="Z16" s="254"/>
      <c r="AA16" s="243"/>
    </row>
    <row r="17" spans="2:27" x14ac:dyDescent="0.2">
      <c r="B17" s="366"/>
      <c r="C17" s="367"/>
      <c r="D17" s="367"/>
      <c r="E17" s="368" t="s">
        <v>17851</v>
      </c>
      <c r="F17" s="369">
        <v>190</v>
      </c>
      <c r="G17" s="370" t="s">
        <v>17848</v>
      </c>
      <c r="H17" s="371">
        <v>13.65</v>
      </c>
      <c r="I17" s="369">
        <v>214</v>
      </c>
      <c r="J17" s="370" t="s">
        <v>17848</v>
      </c>
      <c r="K17" s="371">
        <v>15</v>
      </c>
      <c r="L17" s="785"/>
      <c r="M17" s="372"/>
      <c r="N17" s="373">
        <f>116+280+95</f>
        <v>491</v>
      </c>
      <c r="O17" s="373">
        <v>5</v>
      </c>
      <c r="P17" s="373">
        <v>1.5</v>
      </c>
      <c r="Q17" s="373">
        <v>0</v>
      </c>
      <c r="R17" s="374">
        <v>24</v>
      </c>
      <c r="S17" s="373"/>
      <c r="T17" s="375"/>
      <c r="U17" s="399"/>
      <c r="V17" s="400"/>
      <c r="W17" s="374">
        <f t="shared" ref="W17:W19" si="1">R17</f>
        <v>24</v>
      </c>
      <c r="X17" s="376"/>
      <c r="Y17" s="377"/>
      <c r="Z17" s="254"/>
      <c r="AA17" s="243"/>
    </row>
    <row r="18" spans="2:27" ht="15.75" x14ac:dyDescent="0.2">
      <c r="B18" s="362"/>
      <c r="C18" s="378"/>
      <c r="D18" s="378"/>
      <c r="E18" s="368" t="s">
        <v>17854</v>
      </c>
      <c r="F18" s="369">
        <f>+I17</f>
        <v>214</v>
      </c>
      <c r="G18" s="370" t="s">
        <v>17848</v>
      </c>
      <c r="H18" s="371">
        <f>+K17</f>
        <v>15</v>
      </c>
      <c r="I18" s="369">
        <v>226</v>
      </c>
      <c r="J18" s="370" t="s">
        <v>17848</v>
      </c>
      <c r="K18" s="371">
        <v>15.74</v>
      </c>
      <c r="L18" s="785"/>
      <c r="M18" s="379"/>
      <c r="N18" s="373">
        <v>184</v>
      </c>
      <c r="O18" s="373">
        <v>5</v>
      </c>
      <c r="P18" s="373">
        <v>2.5</v>
      </c>
      <c r="Q18" s="373">
        <v>0</v>
      </c>
      <c r="R18" s="374">
        <v>1682.4</v>
      </c>
      <c r="S18" s="373"/>
      <c r="T18" s="375"/>
      <c r="U18" s="399"/>
      <c r="V18" s="400"/>
      <c r="W18" s="374">
        <f t="shared" si="1"/>
        <v>1682.4</v>
      </c>
      <c r="X18" s="376"/>
      <c r="Y18" s="380"/>
      <c r="Z18" s="254"/>
      <c r="AA18" s="243"/>
    </row>
    <row r="19" spans="2:27" ht="15.75" x14ac:dyDescent="0.2">
      <c r="B19" s="362"/>
      <c r="C19" s="378"/>
      <c r="D19" s="378"/>
      <c r="E19" s="381" t="s">
        <v>17855</v>
      </c>
      <c r="F19" s="382">
        <f>+I18</f>
        <v>226</v>
      </c>
      <c r="G19" s="383" t="s">
        <v>17848</v>
      </c>
      <c r="H19" s="384">
        <f>+K18</f>
        <v>15.74</v>
      </c>
      <c r="I19" s="382">
        <v>340</v>
      </c>
      <c r="J19" s="383" t="s">
        <v>17848</v>
      </c>
      <c r="K19" s="384">
        <v>0</v>
      </c>
      <c r="L19" s="786"/>
      <c r="M19" s="385"/>
      <c r="N19" s="386">
        <f>48+4+70+2+(100.26+75.74)+2+202.26+280+39.74+142+(98.26+280+139.74)+2+108+2+(28.26+54.74)+2+128+2+44+2+40+2+135+2.35+94</f>
        <v>2130.35</v>
      </c>
      <c r="O19" s="386">
        <v>5.75</v>
      </c>
      <c r="P19" s="386">
        <v>3.5</v>
      </c>
      <c r="Q19" s="386">
        <v>0</v>
      </c>
      <c r="R19" s="387">
        <v>50066.400000000001</v>
      </c>
      <c r="S19" s="386"/>
      <c r="T19" s="375"/>
      <c r="U19" s="401"/>
      <c r="V19" s="400"/>
      <c r="W19" s="374">
        <f t="shared" si="1"/>
        <v>50066.400000000001</v>
      </c>
      <c r="X19" s="389"/>
      <c r="Y19" s="380"/>
      <c r="Z19" s="254"/>
      <c r="AA19" s="243"/>
    </row>
    <row r="20" spans="2:27" ht="15.75" x14ac:dyDescent="0.2">
      <c r="B20" s="390">
        <f>+C16</f>
        <v>93364</v>
      </c>
      <c r="C20" s="391"/>
      <c r="D20" s="392" t="str">
        <f>+D15</f>
        <v>SINAPI</v>
      </c>
      <c r="E20" s="393" t="s">
        <v>17834</v>
      </c>
      <c r="F20" s="777"/>
      <c r="G20" s="778"/>
      <c r="H20" s="779"/>
      <c r="I20" s="777"/>
      <c r="J20" s="778"/>
      <c r="K20" s="779"/>
      <c r="L20" s="391"/>
      <c r="M20" s="391"/>
      <c r="N20" s="394"/>
      <c r="O20" s="394"/>
      <c r="P20" s="394"/>
      <c r="Q20" s="394"/>
      <c r="R20" s="394"/>
      <c r="S20" s="394"/>
      <c r="T20" s="394"/>
      <c r="U20" s="394"/>
      <c r="V20" s="394"/>
      <c r="W20" s="395">
        <f>SUM(W17:W19)</f>
        <v>51772.800000000003</v>
      </c>
      <c r="X20" s="396" t="str">
        <f>+X16</f>
        <v>M3</v>
      </c>
      <c r="Y20" s="397"/>
      <c r="Z20" s="254"/>
      <c r="AA20" s="243"/>
    </row>
    <row r="21" spans="2:27" ht="30" customHeight="1" x14ac:dyDescent="0.2">
      <c r="B21" s="362"/>
      <c r="C21" s="363">
        <v>100574</v>
      </c>
      <c r="D21" s="363" t="s">
        <v>13744</v>
      </c>
      <c r="E21" s="780" t="str">
        <f>IF(D21="SINAPI",VLOOKUP(C21,'SINAPI 01-22 ES - NÃO DESONER.'!$G$6:$L$6678,2,FALSE),IF(D21="SIURB",VLOOKUP(C21,'SIURB JAN-2020 NÃO DESONER.'!$A$2:$D$757,2,FALSE),IF(D21="SICRO",VLOOKUP(C21,Tabela4[],2,FALSE),IF(D21="CPOS",VLOOKUP(C21,'CPOS-178'!$A$7:$F$4097,2,FALSE),IF(D21="MERCADO",VLOOKUP(C21,Tabela42[],2,FALSE),"ERRO")))))</f>
        <v>ESPALHAMENTO DE MATERIAL COM TRATOR DE ESTEIRAS. AF_11/2019</v>
      </c>
      <c r="F21" s="781"/>
      <c r="G21" s="781"/>
      <c r="H21" s="781"/>
      <c r="I21" s="781"/>
      <c r="J21" s="781"/>
      <c r="K21" s="781"/>
      <c r="L21" s="781"/>
      <c r="M21" s="781"/>
      <c r="N21" s="781"/>
      <c r="O21" s="781"/>
      <c r="P21" s="781"/>
      <c r="Q21" s="781"/>
      <c r="R21" s="781"/>
      <c r="S21" s="781"/>
      <c r="T21" s="781"/>
      <c r="U21" s="781"/>
      <c r="V21" s="781"/>
      <c r="W21" s="781"/>
      <c r="X21" s="364" t="str">
        <f>IF(D21="SINAPI",VLOOKUP(C21,'SINAPI 01-22 ES - NÃO DESONER.'!$G$6:$L$6678,3,FALSE),IF(D21="SIURB",VLOOKUP(C21,'SIURB JAN-2020 NÃO DESONER.'!$A$2:$D$757,3,FALSE),IF(D21="SICRO",VLOOKUP(C21,Tabela4[],3,FALSE),IF(D21="CPOS",VLOOKUP(C21,'CPOS-178'!$A$7:$F$4097,3,FALSE),IF(D21="MERCADO",VLOOKUP(C21,Tabela42[],3,FALSE),"ERRO")))))</f>
        <v>M3</v>
      </c>
      <c r="Y21" s="402"/>
    </row>
    <row r="22" spans="2:27" ht="15.75" customHeight="1" x14ac:dyDescent="0.2">
      <c r="B22" s="366"/>
      <c r="C22" s="367"/>
      <c r="D22" s="367"/>
      <c r="E22" s="368" t="s">
        <v>17851</v>
      </c>
      <c r="F22" s="369">
        <v>190</v>
      </c>
      <c r="G22" s="370" t="s">
        <v>17848</v>
      </c>
      <c r="H22" s="371">
        <v>13.65</v>
      </c>
      <c r="I22" s="369">
        <v>214</v>
      </c>
      <c r="J22" s="370" t="s">
        <v>17848</v>
      </c>
      <c r="K22" s="371">
        <v>15</v>
      </c>
      <c r="L22" s="785"/>
      <c r="M22" s="372"/>
      <c r="N22" s="373">
        <f>116+280+95</f>
        <v>491</v>
      </c>
      <c r="O22" s="373">
        <v>5</v>
      </c>
      <c r="P22" s="373">
        <v>1.5</v>
      </c>
      <c r="Q22" s="373">
        <v>0</v>
      </c>
      <c r="R22" s="403">
        <f>+R12-R17</f>
        <v>2521.6999999999998</v>
      </c>
      <c r="S22" s="373"/>
      <c r="T22" s="375">
        <v>0.3</v>
      </c>
      <c r="U22" s="373"/>
      <c r="V22" s="373"/>
      <c r="W22" s="374">
        <f t="shared" ref="W22:W24" si="2">R22*(1+T22)</f>
        <v>3278.21</v>
      </c>
      <c r="X22" s="376"/>
      <c r="Y22" s="792"/>
    </row>
    <row r="23" spans="2:27" ht="15.75" customHeight="1" x14ac:dyDescent="0.2">
      <c r="B23" s="362"/>
      <c r="C23" s="378"/>
      <c r="D23" s="378"/>
      <c r="E23" s="368" t="s">
        <v>17854</v>
      </c>
      <c r="F23" s="369">
        <f>+I22</f>
        <v>214</v>
      </c>
      <c r="G23" s="370" t="s">
        <v>17848</v>
      </c>
      <c r="H23" s="371">
        <f>+K22</f>
        <v>15</v>
      </c>
      <c r="I23" s="369">
        <v>226</v>
      </c>
      <c r="J23" s="370" t="s">
        <v>17848</v>
      </c>
      <c r="K23" s="371">
        <v>15.74</v>
      </c>
      <c r="L23" s="785"/>
      <c r="M23" s="379"/>
      <c r="N23" s="373">
        <v>184</v>
      </c>
      <c r="O23" s="373">
        <v>5</v>
      </c>
      <c r="P23" s="373">
        <v>2.5</v>
      </c>
      <c r="Q23" s="373">
        <v>0</v>
      </c>
      <c r="R23" s="403">
        <f>+R13-R18</f>
        <v>3404.4999999999995</v>
      </c>
      <c r="S23" s="373"/>
      <c r="T23" s="375">
        <v>0.3</v>
      </c>
      <c r="U23" s="373"/>
      <c r="V23" s="373"/>
      <c r="W23" s="374">
        <f t="shared" si="2"/>
        <v>4425.8499999999995</v>
      </c>
      <c r="X23" s="376"/>
      <c r="Y23" s="792"/>
    </row>
    <row r="24" spans="2:27" ht="15.75" customHeight="1" x14ac:dyDescent="0.2">
      <c r="B24" s="362"/>
      <c r="C24" s="378"/>
      <c r="D24" s="378"/>
      <c r="E24" s="381" t="s">
        <v>17855</v>
      </c>
      <c r="F24" s="382">
        <f>+I23</f>
        <v>226</v>
      </c>
      <c r="G24" s="383" t="s">
        <v>17848</v>
      </c>
      <c r="H24" s="384">
        <f>+K23</f>
        <v>15.74</v>
      </c>
      <c r="I24" s="382">
        <v>340</v>
      </c>
      <c r="J24" s="383" t="s">
        <v>17848</v>
      </c>
      <c r="K24" s="384">
        <v>0</v>
      </c>
      <c r="L24" s="786"/>
      <c r="M24" s="385"/>
      <c r="N24" s="386">
        <f>48+4+70+2+(100.26+75.74)+2+202.26+280+39.74+142+(98.26+280+139.74)+2+108+2+(28.26+54.74)+2+128+2+44+2+40+2+135+2.35+94</f>
        <v>2130.35</v>
      </c>
      <c r="O24" s="386">
        <v>5.75</v>
      </c>
      <c r="P24" s="386">
        <v>3.5</v>
      </c>
      <c r="Q24" s="386">
        <v>0</v>
      </c>
      <c r="R24" s="403">
        <f>+R14-R19</f>
        <v>49228.999999999993</v>
      </c>
      <c r="S24" s="386"/>
      <c r="T24" s="375">
        <v>0.3</v>
      </c>
      <c r="U24" s="386"/>
      <c r="V24" s="373"/>
      <c r="W24" s="374">
        <f t="shared" si="2"/>
        <v>63997.69999999999</v>
      </c>
      <c r="X24" s="389"/>
      <c r="Y24" s="793"/>
    </row>
    <row r="25" spans="2:27" ht="15.75" customHeight="1" x14ac:dyDescent="0.2">
      <c r="B25" s="390">
        <f>+C21</f>
        <v>100574</v>
      </c>
      <c r="C25" s="391"/>
      <c r="D25" s="392" t="str">
        <f>+D21</f>
        <v>SINAPI</v>
      </c>
      <c r="E25" s="393" t="s">
        <v>17834</v>
      </c>
      <c r="F25" s="777"/>
      <c r="G25" s="778"/>
      <c r="H25" s="779"/>
      <c r="I25" s="777"/>
      <c r="J25" s="778"/>
      <c r="K25" s="779"/>
      <c r="L25" s="391"/>
      <c r="M25" s="391"/>
      <c r="N25" s="394"/>
      <c r="O25" s="394"/>
      <c r="P25" s="394"/>
      <c r="Q25" s="394"/>
      <c r="R25" s="394"/>
      <c r="S25" s="394"/>
      <c r="T25" s="394"/>
      <c r="U25" s="394"/>
      <c r="V25" s="394"/>
      <c r="W25" s="395">
        <f>SUM(W22:W24)</f>
        <v>71701.759999999995</v>
      </c>
      <c r="X25" s="396" t="str">
        <f>+X21</f>
        <v>M3</v>
      </c>
      <c r="Y25" s="397"/>
    </row>
    <row r="26" spans="2:27" ht="30" customHeight="1" x14ac:dyDescent="0.2">
      <c r="B26" s="362"/>
      <c r="C26" s="363">
        <v>100980</v>
      </c>
      <c r="D26" s="363" t="s">
        <v>13744</v>
      </c>
      <c r="E26" s="780" t="str">
        <f>IF(D26="SINAPI",VLOOKUP(C26,'SINAPI 01-22 ES - NÃO DESONER.'!$G$6:$L$6678,2,FALSE),IF(D26="SIURB",VLOOKUP(C26,'SIURB JAN-2020 NÃO DESONER.'!$A$2:$D$757,2,FALSE),IF(D26="SICRO",VLOOKUP(C26,Tabela4[],2,FALSE),IF(D26="CPOS",VLOOKUP(C26,'CPOS-178'!$A$7:$F$4097,2,FALSE),IF(D26="MERCADO",VLOOKUP(C26,Tabela42[],2,FALSE),"ERRO")))))</f>
        <v>CARGA, MANOBRA E DESCARGA DE SOLOS E MATERIAIS GRANULARES EM CAMINHÃO BASCULANTE 18 M³ - CARGA COM ESCAVADEIRA HIDRÁULICA (CAÇAMBA DE 1,20 M³ / 155 HP) E DESCARGA LIVRE (UNIDADE: M3). AF_07/2020</v>
      </c>
      <c r="F26" s="781"/>
      <c r="G26" s="781"/>
      <c r="H26" s="781"/>
      <c r="I26" s="781"/>
      <c r="J26" s="781"/>
      <c r="K26" s="781"/>
      <c r="L26" s="781"/>
      <c r="M26" s="781"/>
      <c r="N26" s="781"/>
      <c r="O26" s="781"/>
      <c r="P26" s="781"/>
      <c r="Q26" s="781"/>
      <c r="R26" s="781"/>
      <c r="S26" s="781"/>
      <c r="T26" s="781"/>
      <c r="U26" s="781"/>
      <c r="V26" s="781"/>
      <c r="W26" s="781"/>
      <c r="X26" s="364" t="str">
        <f>IF(D26="SINAPI",VLOOKUP(C26,'SINAPI 01-22 ES - NÃO DESONER.'!$G$6:$L$6678,3,FALSE),IF(D26="SIURB",VLOOKUP(C26,'SIURB JAN-2020 NÃO DESONER.'!$A$2:$D$757,3,FALSE),IF(D26="SICRO",VLOOKUP(C26,Tabela4[],3,FALSE),IF(D26="CPOS",VLOOKUP(C26,'CPOS-178'!$A$7:$F$4097,3,FALSE),IF(D26="MERCADO",VLOOKUP(C26,Tabela42[],3,FALSE),"ERRO")))))</f>
        <v>M3</v>
      </c>
      <c r="Y26" s="365"/>
    </row>
    <row r="27" spans="2:27" ht="15.75" customHeight="1" x14ac:dyDescent="0.2">
      <c r="B27" s="366"/>
      <c r="C27" s="367"/>
      <c r="D27" s="367"/>
      <c r="E27" s="368" t="s">
        <v>17851</v>
      </c>
      <c r="F27" s="369">
        <v>190</v>
      </c>
      <c r="G27" s="370" t="s">
        <v>17848</v>
      </c>
      <c r="H27" s="371">
        <v>13.65</v>
      </c>
      <c r="I27" s="369">
        <v>214</v>
      </c>
      <c r="J27" s="370" t="s">
        <v>17848</v>
      </c>
      <c r="K27" s="371">
        <v>15</v>
      </c>
      <c r="L27" s="785"/>
      <c r="M27" s="372"/>
      <c r="N27" s="373">
        <f>116+280+95</f>
        <v>491</v>
      </c>
      <c r="O27" s="373">
        <v>5</v>
      </c>
      <c r="P27" s="373">
        <v>1.5</v>
      </c>
      <c r="Q27" s="373">
        <v>0</v>
      </c>
      <c r="R27" s="403">
        <f>+R12</f>
        <v>2545.6999999999998</v>
      </c>
      <c r="S27" s="373"/>
      <c r="T27" s="375">
        <v>0.3</v>
      </c>
      <c r="U27" s="373"/>
      <c r="V27" s="373"/>
      <c r="W27" s="374">
        <f t="shared" ref="W27:W29" si="3">R27*(1+T27)</f>
        <v>3309.41</v>
      </c>
      <c r="X27" s="376"/>
      <c r="Y27" s="377"/>
    </row>
    <row r="28" spans="2:27" ht="15.75" customHeight="1" x14ac:dyDescent="0.2">
      <c r="B28" s="362"/>
      <c r="C28" s="378"/>
      <c r="D28" s="378"/>
      <c r="E28" s="368" t="s">
        <v>17854</v>
      </c>
      <c r="F28" s="369">
        <f>+I27</f>
        <v>214</v>
      </c>
      <c r="G28" s="370" t="s">
        <v>17848</v>
      </c>
      <c r="H28" s="371">
        <f>+K27</f>
        <v>15</v>
      </c>
      <c r="I28" s="369">
        <v>226</v>
      </c>
      <c r="J28" s="370" t="s">
        <v>17848</v>
      </c>
      <c r="K28" s="371">
        <v>15.74</v>
      </c>
      <c r="L28" s="785"/>
      <c r="M28" s="379"/>
      <c r="N28" s="373">
        <v>184</v>
      </c>
      <c r="O28" s="373">
        <v>5</v>
      </c>
      <c r="P28" s="373">
        <v>2.5</v>
      </c>
      <c r="Q28" s="373">
        <v>0</v>
      </c>
      <c r="R28" s="403">
        <f>+R13</f>
        <v>5086.8999999999996</v>
      </c>
      <c r="S28" s="373"/>
      <c r="T28" s="375">
        <v>0.3</v>
      </c>
      <c r="U28" s="373"/>
      <c r="V28" s="373"/>
      <c r="W28" s="374">
        <f t="shared" si="3"/>
        <v>6612.9699999999993</v>
      </c>
      <c r="X28" s="376"/>
      <c r="Y28" s="380"/>
    </row>
    <row r="29" spans="2:27" ht="15.75" customHeight="1" x14ac:dyDescent="0.2">
      <c r="B29" s="362"/>
      <c r="C29" s="378"/>
      <c r="D29" s="378"/>
      <c r="E29" s="381" t="s">
        <v>17855</v>
      </c>
      <c r="F29" s="382">
        <f>+I28</f>
        <v>226</v>
      </c>
      <c r="G29" s="383" t="s">
        <v>17848</v>
      </c>
      <c r="H29" s="384">
        <f>+K28</f>
        <v>15.74</v>
      </c>
      <c r="I29" s="382">
        <v>333</v>
      </c>
      <c r="J29" s="383" t="s">
        <v>17848</v>
      </c>
      <c r="K29" s="384">
        <v>6.09</v>
      </c>
      <c r="L29" s="786"/>
      <c r="M29" s="385"/>
      <c r="N29" s="386">
        <f>48+4+70+2+(100.26+75.74)+2+202.26+280+39.74+142+(98.26+280+139.74)+2+108+2+(28.26+54.74)+2+128+2+44+2+40+2+135+2.35+94</f>
        <v>2130.35</v>
      </c>
      <c r="O29" s="386">
        <v>5.75</v>
      </c>
      <c r="P29" s="386">
        <v>3.5</v>
      </c>
      <c r="Q29" s="386">
        <v>0</v>
      </c>
      <c r="R29" s="403">
        <f>+R14</f>
        <v>99295.4</v>
      </c>
      <c r="S29" s="386"/>
      <c r="T29" s="375">
        <v>0.3</v>
      </c>
      <c r="U29" s="386"/>
      <c r="V29" s="373"/>
      <c r="W29" s="374">
        <f t="shared" si="3"/>
        <v>129084.02</v>
      </c>
      <c r="X29" s="389"/>
      <c r="Y29" s="380"/>
    </row>
    <row r="30" spans="2:27" ht="15.75" customHeight="1" x14ac:dyDescent="0.2">
      <c r="B30" s="390">
        <f>+C26</f>
        <v>100980</v>
      </c>
      <c r="C30" s="391"/>
      <c r="D30" s="392" t="str">
        <f>+D26</f>
        <v>SINAPI</v>
      </c>
      <c r="E30" s="393" t="s">
        <v>17834</v>
      </c>
      <c r="F30" s="777"/>
      <c r="G30" s="778"/>
      <c r="H30" s="779"/>
      <c r="I30" s="777"/>
      <c r="J30" s="778"/>
      <c r="K30" s="779"/>
      <c r="L30" s="391"/>
      <c r="M30" s="391"/>
      <c r="N30" s="394"/>
      <c r="O30" s="394"/>
      <c r="P30" s="394"/>
      <c r="Q30" s="394"/>
      <c r="R30" s="394"/>
      <c r="S30" s="394"/>
      <c r="T30" s="394"/>
      <c r="U30" s="394"/>
      <c r="V30" s="394"/>
      <c r="W30" s="395">
        <f>SUM(W27:W29)</f>
        <v>139006.39999999999</v>
      </c>
      <c r="X30" s="396" t="str">
        <f>+X26</f>
        <v>M3</v>
      </c>
      <c r="Y30" s="397"/>
    </row>
    <row r="31" spans="2:27" ht="15.75" customHeight="1" x14ac:dyDescent="0.2">
      <c r="B31" s="362"/>
      <c r="C31" s="363">
        <v>97917</v>
      </c>
      <c r="D31" s="363" t="s">
        <v>13744</v>
      </c>
      <c r="E31" s="780" t="str">
        <f>IF(D31="SINAPI",VLOOKUP(C31,'SINAPI 01-22 ES - NÃO DESONER.'!$G$6:$L$6678,2,FALSE),IF(D31="SIURB",VLOOKUP(C31,'SIURB JAN-2020 NÃO DESONER.'!$A$2:$D$757,2,FALSE),IF(D31="SICRO",VLOOKUP(C31,Tabela4[],2,FALSE),IF(D31="CPOS",VLOOKUP(C31,'CPOS-178'!$A$7:$F$4097,2,FALSE),IF(D31="MERCADO",VLOOKUP(C31,Tabela42[],2,FALSE),"ERRO")))))</f>
        <v>TRANSPORTE COM CAMINHÃO BASCULANTE DE 6 M³, EM VIA URBANA EM REVESTIMENTO PRIMÁRIO (UNIDADE: TXKM). AF_07/2020</v>
      </c>
      <c r="F31" s="781"/>
      <c r="G31" s="781"/>
      <c r="H31" s="781"/>
      <c r="I31" s="781"/>
      <c r="J31" s="781"/>
      <c r="K31" s="781"/>
      <c r="L31" s="781"/>
      <c r="M31" s="781"/>
      <c r="N31" s="781"/>
      <c r="O31" s="781"/>
      <c r="P31" s="781"/>
      <c r="Q31" s="781"/>
      <c r="R31" s="781"/>
      <c r="S31" s="781"/>
      <c r="T31" s="781"/>
      <c r="U31" s="781"/>
      <c r="V31" s="781"/>
      <c r="W31" s="781"/>
      <c r="X31" s="404" t="str">
        <f>IF(D31="SINAPI",VLOOKUP(C31,'SINAPI 01-22 ES - NÃO DESONER.'!$G$6:$L$6678,3,FALSE),IF(D31="SIURB",VLOOKUP(C31,'SIURB JAN-2020 NÃO DESONER.'!$A$2:$D$757,3,FALSE),IF(D31="SICRO",VLOOKUP(C31,Tabela4[],3,FALSE),IF(D31="CPOS",VLOOKUP(C31,'CPOS-178'!$A$7:$F$4097,3,FALSE),IF(D31="MERCADO",VLOOKUP(C31,Tabela42[],3,FALSE),"ERRO")))))</f>
        <v>TXKM</v>
      </c>
      <c r="Y31" s="365"/>
    </row>
    <row r="32" spans="2:27" ht="15.75" customHeight="1" x14ac:dyDescent="0.2">
      <c r="B32" s="366"/>
      <c r="C32" s="367"/>
      <c r="D32" s="367"/>
      <c r="E32" s="368" t="s">
        <v>17851</v>
      </c>
      <c r="F32" s="369">
        <v>190</v>
      </c>
      <c r="G32" s="370" t="s">
        <v>17848</v>
      </c>
      <c r="H32" s="371">
        <v>13.65</v>
      </c>
      <c r="I32" s="369">
        <v>214</v>
      </c>
      <c r="J32" s="370" t="s">
        <v>17848</v>
      </c>
      <c r="K32" s="371">
        <v>15</v>
      </c>
      <c r="L32" s="785"/>
      <c r="M32" s="372"/>
      <c r="N32" s="373">
        <f>116+280+95</f>
        <v>491</v>
      </c>
      <c r="O32" s="373">
        <v>5</v>
      </c>
      <c r="P32" s="373">
        <v>1.5</v>
      </c>
      <c r="Q32" s="373">
        <v>0</v>
      </c>
      <c r="R32" s="403">
        <f t="shared" ref="R32:R34" si="4">+R27</f>
        <v>2545.6999999999998</v>
      </c>
      <c r="S32" s="373"/>
      <c r="T32" s="375">
        <v>0.3</v>
      </c>
      <c r="U32" s="399">
        <v>1.2</v>
      </c>
      <c r="V32" s="400">
        <v>10</v>
      </c>
      <c r="W32" s="374">
        <f t="shared" ref="W32:W34" si="5">(R32*(1+T32))*1.2*V32</f>
        <v>39712.92</v>
      </c>
      <c r="X32" s="376"/>
      <c r="Y32" s="377"/>
    </row>
    <row r="33" spans="2:25" ht="15.75" customHeight="1" x14ac:dyDescent="0.2">
      <c r="B33" s="362"/>
      <c r="C33" s="378"/>
      <c r="D33" s="378"/>
      <c r="E33" s="368" t="s">
        <v>17854</v>
      </c>
      <c r="F33" s="369">
        <f>+I32</f>
        <v>214</v>
      </c>
      <c r="G33" s="370" t="s">
        <v>17848</v>
      </c>
      <c r="H33" s="371">
        <f>+K32</f>
        <v>15</v>
      </c>
      <c r="I33" s="369">
        <v>226</v>
      </c>
      <c r="J33" s="370" t="s">
        <v>17848</v>
      </c>
      <c r="K33" s="371">
        <v>15.74</v>
      </c>
      <c r="L33" s="785"/>
      <c r="M33" s="379"/>
      <c r="N33" s="373">
        <v>184</v>
      </c>
      <c r="O33" s="373">
        <v>5</v>
      </c>
      <c r="P33" s="373">
        <v>2.5</v>
      </c>
      <c r="Q33" s="373">
        <v>0</v>
      </c>
      <c r="R33" s="403">
        <f t="shared" si="4"/>
        <v>5086.8999999999996</v>
      </c>
      <c r="S33" s="373"/>
      <c r="T33" s="375">
        <v>0.3</v>
      </c>
      <c r="U33" s="399">
        <v>1.2</v>
      </c>
      <c r="V33" s="400">
        <v>10</v>
      </c>
      <c r="W33" s="374">
        <f t="shared" si="5"/>
        <v>79355.639999999985</v>
      </c>
      <c r="X33" s="376"/>
      <c r="Y33" s="380"/>
    </row>
    <row r="34" spans="2:25" ht="15.75" customHeight="1" x14ac:dyDescent="0.2">
      <c r="B34" s="362"/>
      <c r="C34" s="378"/>
      <c r="D34" s="378"/>
      <c r="E34" s="381" t="s">
        <v>17855</v>
      </c>
      <c r="F34" s="382">
        <f>+I33</f>
        <v>226</v>
      </c>
      <c r="G34" s="383" t="s">
        <v>17848</v>
      </c>
      <c r="H34" s="384">
        <f>+K33</f>
        <v>15.74</v>
      </c>
      <c r="I34" s="382">
        <v>340</v>
      </c>
      <c r="J34" s="383" t="s">
        <v>17848</v>
      </c>
      <c r="K34" s="384">
        <v>0</v>
      </c>
      <c r="L34" s="786"/>
      <c r="M34" s="385"/>
      <c r="N34" s="386">
        <f>48+4+70+2+(100.26+75.74)+2+202.26+280+39.74+142+(98.26+280+139.74)+2+108+2+(28.26+54.74)+2+128+2+44+2+40+2+135+2.35+94</f>
        <v>2130.35</v>
      </c>
      <c r="O34" s="386">
        <v>5.75</v>
      </c>
      <c r="P34" s="386">
        <v>3.5</v>
      </c>
      <c r="Q34" s="386">
        <v>0</v>
      </c>
      <c r="R34" s="403">
        <f t="shared" si="4"/>
        <v>99295.4</v>
      </c>
      <c r="S34" s="386"/>
      <c r="T34" s="375">
        <v>0.3</v>
      </c>
      <c r="U34" s="401">
        <v>1.2</v>
      </c>
      <c r="V34" s="400">
        <v>10</v>
      </c>
      <c r="W34" s="374">
        <f t="shared" si="5"/>
        <v>1549008.24</v>
      </c>
      <c r="X34" s="389"/>
      <c r="Y34" s="380"/>
    </row>
    <row r="35" spans="2:25" ht="15.75" customHeight="1" x14ac:dyDescent="0.2">
      <c r="B35" s="390">
        <f>+C31</f>
        <v>97917</v>
      </c>
      <c r="C35" s="391"/>
      <c r="D35" s="392" t="str">
        <f>+D31</f>
        <v>SINAPI</v>
      </c>
      <c r="E35" s="393" t="s">
        <v>17834</v>
      </c>
      <c r="F35" s="777"/>
      <c r="G35" s="778"/>
      <c r="H35" s="779"/>
      <c r="I35" s="777"/>
      <c r="J35" s="778"/>
      <c r="K35" s="779"/>
      <c r="L35" s="391"/>
      <c r="M35" s="391"/>
      <c r="N35" s="394"/>
      <c r="O35" s="394"/>
      <c r="P35" s="394"/>
      <c r="Q35" s="394"/>
      <c r="R35" s="394"/>
      <c r="S35" s="394"/>
      <c r="T35" s="394"/>
      <c r="U35" s="394"/>
      <c r="V35" s="394"/>
      <c r="W35" s="395">
        <f>SUM(W32:W34)</f>
        <v>1668076.8</v>
      </c>
      <c r="X35" s="396" t="str">
        <f>+X31</f>
        <v>TXKM</v>
      </c>
      <c r="Y35" s="397"/>
    </row>
    <row r="36" spans="2:25" ht="30" customHeight="1" x14ac:dyDescent="0.2">
      <c r="B36" s="362"/>
      <c r="C36" s="363">
        <f>+'CESAN 08-21'!A4</f>
        <v>7050100020</v>
      </c>
      <c r="D36" s="363" t="s">
        <v>21817</v>
      </c>
      <c r="E36" s="780" t="str">
        <f>+'CESAN 08-21'!B4</f>
        <v>ESCORAMENTO DE VALAS COM PRANCHA METÁLICA</v>
      </c>
      <c r="F36" s="781"/>
      <c r="G36" s="781"/>
      <c r="H36" s="781"/>
      <c r="I36" s="781"/>
      <c r="J36" s="781"/>
      <c r="K36" s="781"/>
      <c r="L36" s="781"/>
      <c r="M36" s="781"/>
      <c r="N36" s="781"/>
      <c r="O36" s="781"/>
      <c r="P36" s="781"/>
      <c r="Q36" s="781"/>
      <c r="R36" s="781"/>
      <c r="S36" s="781"/>
      <c r="T36" s="781"/>
      <c r="U36" s="781"/>
      <c r="V36" s="781"/>
      <c r="W36" s="781"/>
      <c r="X36" s="364" t="str">
        <f>+'CESAN 08-21'!C4</f>
        <v>m²</v>
      </c>
      <c r="Y36" s="365"/>
    </row>
    <row r="37" spans="2:25" ht="15.75" customHeight="1" x14ac:dyDescent="0.2">
      <c r="B37" s="362"/>
      <c r="C37" s="378"/>
      <c r="D37" s="378"/>
      <c r="E37" s="368" t="s">
        <v>17854</v>
      </c>
      <c r="F37" s="369">
        <v>214</v>
      </c>
      <c r="G37" s="370" t="s">
        <v>17848</v>
      </c>
      <c r="H37" s="371">
        <v>15</v>
      </c>
      <c r="I37" s="369">
        <v>226</v>
      </c>
      <c r="J37" s="370" t="s">
        <v>17848</v>
      </c>
      <c r="K37" s="371">
        <v>15.74</v>
      </c>
      <c r="L37" s="785"/>
      <c r="M37" s="379"/>
      <c r="N37" s="373">
        <f>231.5+661.2+14.5</f>
        <v>907.2</v>
      </c>
      <c r="O37" s="373" t="s">
        <v>12902</v>
      </c>
      <c r="P37" s="373">
        <v>3</v>
      </c>
      <c r="Q37" s="403">
        <f>+N37*P37</f>
        <v>2721.6000000000004</v>
      </c>
      <c r="R37" s="403">
        <v>0</v>
      </c>
      <c r="S37" s="373"/>
      <c r="T37" s="375"/>
      <c r="U37" s="399"/>
      <c r="V37" s="400"/>
      <c r="W37" s="374">
        <f>Q37</f>
        <v>2721.6000000000004</v>
      </c>
      <c r="X37" s="376"/>
      <c r="Y37" s="380"/>
    </row>
    <row r="38" spans="2:25" ht="15.75" customHeight="1" x14ac:dyDescent="0.2">
      <c r="B38" s="362"/>
      <c r="C38" s="378"/>
      <c r="D38" s="378"/>
      <c r="E38" s="381" t="s">
        <v>17855</v>
      </c>
      <c r="F38" s="382">
        <f>+I37</f>
        <v>226</v>
      </c>
      <c r="G38" s="383" t="s">
        <v>17848</v>
      </c>
      <c r="H38" s="384">
        <f>+K37</f>
        <v>15.74</v>
      </c>
      <c r="I38" s="382">
        <v>340</v>
      </c>
      <c r="J38" s="383" t="s">
        <v>17848</v>
      </c>
      <c r="K38" s="384">
        <v>0</v>
      </c>
      <c r="L38" s="786"/>
      <c r="M38" s="385"/>
      <c r="N38" s="373">
        <f>2142.3+2124.4</f>
        <v>4266.7000000000007</v>
      </c>
      <c r="O38" s="373" t="s">
        <v>12902</v>
      </c>
      <c r="P38" s="373">
        <v>6</v>
      </c>
      <c r="Q38" s="403">
        <f>+N38*P38</f>
        <v>25600.200000000004</v>
      </c>
      <c r="R38" s="403">
        <v>0</v>
      </c>
      <c r="S38" s="386"/>
      <c r="T38" s="375"/>
      <c r="U38" s="401"/>
      <c r="V38" s="400"/>
      <c r="W38" s="374">
        <f>Q38</f>
        <v>25600.200000000004</v>
      </c>
      <c r="X38" s="389"/>
      <c r="Y38" s="380"/>
    </row>
    <row r="39" spans="2:25" ht="15.75" customHeight="1" x14ac:dyDescent="0.2">
      <c r="B39" s="390">
        <f>+C36</f>
        <v>7050100020</v>
      </c>
      <c r="C39" s="391"/>
      <c r="D39" s="392" t="str">
        <f>+D36</f>
        <v>CESAN</v>
      </c>
      <c r="E39" s="393" t="s">
        <v>17834</v>
      </c>
      <c r="F39" s="777"/>
      <c r="G39" s="778"/>
      <c r="H39" s="779"/>
      <c r="I39" s="777"/>
      <c r="J39" s="778"/>
      <c r="K39" s="779"/>
      <c r="L39" s="391"/>
      <c r="M39" s="391"/>
      <c r="N39" s="394"/>
      <c r="O39" s="394"/>
      <c r="P39" s="394"/>
      <c r="Q39" s="394"/>
      <c r="R39" s="394"/>
      <c r="S39" s="394"/>
      <c r="T39" s="394"/>
      <c r="U39" s="394"/>
      <c r="V39" s="394"/>
      <c r="W39" s="395">
        <f>SUM(W37:W38)</f>
        <v>28321.800000000003</v>
      </c>
      <c r="X39" s="396" t="str">
        <f>+X36</f>
        <v>m²</v>
      </c>
      <c r="Y39" s="397"/>
    </row>
    <row r="40" spans="2:25" ht="15.75" customHeight="1" x14ac:dyDescent="0.2">
      <c r="B40" s="425">
        <v>2</v>
      </c>
      <c r="C40" s="354"/>
      <c r="D40" s="354"/>
      <c r="E40" s="355" t="s">
        <v>17858</v>
      </c>
      <c r="F40" s="356"/>
      <c r="G40" s="357"/>
      <c r="H40" s="358"/>
      <c r="I40" s="356"/>
      <c r="J40" s="357"/>
      <c r="K40" s="358"/>
      <c r="L40" s="359"/>
      <c r="M40" s="359"/>
      <c r="N40" s="360"/>
      <c r="O40" s="360"/>
      <c r="P40" s="360"/>
      <c r="Q40" s="360"/>
      <c r="R40" s="360"/>
      <c r="S40" s="360"/>
      <c r="T40" s="360"/>
      <c r="U40" s="360"/>
      <c r="V40" s="360"/>
      <c r="W40" s="360"/>
      <c r="X40" s="359"/>
      <c r="Y40" s="361"/>
    </row>
    <row r="41" spans="2:25" ht="15.75" customHeight="1" x14ac:dyDescent="0.2">
      <c r="B41" s="362"/>
      <c r="C41" s="363" t="s">
        <v>17859</v>
      </c>
      <c r="D41" s="363" t="s">
        <v>17861</v>
      </c>
      <c r="E41" s="780" t="str">
        <f>IF(D41="SINAPI",VLOOKUP(C41,'SINAPI 01-22 ES - NÃO DESONER.'!$G$6:$L$6678,2,FALSE),IF(D41="SIURB",VLOOKUP(C41,'SIURB JAN-2020 NÃO DESONER.'!$A$2:$D$757,2,FALSE),IF(D41="SICRO",VLOOKUP(C41,Tabela4[],2,FALSE),IF(D41="CPOS",VLOOKUP(C41,'CPOS-178'!$A$7:$F$4097,2,FALSE),IF(D41="PRÓPRIA",VLOOKUP(C41,Tabela42[],2,FALSE),"ERRO")))))</f>
        <v>FORNECIMENTO E ASSENTAMENTO DE BUEIRO DUPLO CELULAR EM CONCRETO PRÉ-MOLDADO 2,50M X 2,50M</v>
      </c>
      <c r="F41" s="781"/>
      <c r="G41" s="781"/>
      <c r="H41" s="781"/>
      <c r="I41" s="781"/>
      <c r="J41" s="781"/>
      <c r="K41" s="781"/>
      <c r="L41" s="781"/>
      <c r="M41" s="781"/>
      <c r="N41" s="781"/>
      <c r="O41" s="781"/>
      <c r="P41" s="781"/>
      <c r="Q41" s="781"/>
      <c r="R41" s="781"/>
      <c r="S41" s="781"/>
      <c r="T41" s="781"/>
      <c r="U41" s="781"/>
      <c r="V41" s="781"/>
      <c r="W41" s="781"/>
      <c r="X41" s="364" t="str">
        <f>IF(D41="SINAPI",VLOOKUP(C41,'SINAPI 01-22 ES - NÃO DESONER.'!$G$6:$L$6678,3,FALSE),IF(D41="SIURB",VLOOKUP(C41,'SIURB JAN-2020 NÃO DESONER.'!$A$2:$D$757,3,FALSE),IF(D41="SICRO",VLOOKUP(C41,Tabela4[],3,FALSE),IF(D41="CPOS",VLOOKUP(C41,'CPOS-178'!$A$7:$F$4097,3,FALSE),IF(D41="PRÓPRIA",VLOOKUP(C41,Tabela42[],3,FALSE),"ERRO")))))</f>
        <v>m</v>
      </c>
      <c r="Y41" s="365"/>
    </row>
    <row r="42" spans="2:25" ht="15.75" customHeight="1" x14ac:dyDescent="0.2">
      <c r="B42" s="362"/>
      <c r="C42" s="378"/>
      <c r="D42" s="378"/>
      <c r="E42" s="368" t="s">
        <v>17855</v>
      </c>
      <c r="F42" s="369">
        <v>217</v>
      </c>
      <c r="G42" s="370" t="s">
        <v>17848</v>
      </c>
      <c r="H42" s="371">
        <v>1.77</v>
      </c>
      <c r="I42" s="369">
        <v>217</v>
      </c>
      <c r="J42" s="370" t="s">
        <v>17848</v>
      </c>
      <c r="K42" s="371">
        <v>11.77</v>
      </c>
      <c r="L42" s="405" t="s">
        <v>17847</v>
      </c>
      <c r="M42" s="406"/>
      <c r="N42" s="407">
        <v>10</v>
      </c>
      <c r="O42" s="407">
        <v>0</v>
      </c>
      <c r="P42" s="407">
        <v>0</v>
      </c>
      <c r="Q42" s="408">
        <v>0</v>
      </c>
      <c r="R42" s="408">
        <v>0</v>
      </c>
      <c r="S42" s="409"/>
      <c r="T42" s="375"/>
      <c r="U42" s="410"/>
      <c r="V42" s="411"/>
      <c r="W42" s="374">
        <f>+N42</f>
        <v>10</v>
      </c>
      <c r="X42" s="412"/>
      <c r="Y42" s="380"/>
    </row>
    <row r="43" spans="2:25" ht="15.75" customHeight="1" x14ac:dyDescent="0.2">
      <c r="B43" s="362"/>
      <c r="C43" s="378"/>
      <c r="D43" s="378"/>
      <c r="E43" s="368" t="s">
        <v>17855</v>
      </c>
      <c r="F43" s="369">
        <f>+F29</f>
        <v>226</v>
      </c>
      <c r="G43" s="370" t="s">
        <v>17848</v>
      </c>
      <c r="H43" s="371">
        <f>+H29</f>
        <v>15.74</v>
      </c>
      <c r="I43" s="369">
        <f>+I29</f>
        <v>333</v>
      </c>
      <c r="J43" s="370" t="s">
        <v>17848</v>
      </c>
      <c r="K43" s="371">
        <f>+K29</f>
        <v>6.09</v>
      </c>
      <c r="L43" s="405" t="s">
        <v>17847</v>
      </c>
      <c r="M43" s="406"/>
      <c r="N43" s="373">
        <f>48+70+190+1180+111+65+126+52+40+135+94</f>
        <v>2111</v>
      </c>
      <c r="O43" s="373">
        <v>0</v>
      </c>
      <c r="P43" s="373">
        <v>0</v>
      </c>
      <c r="Q43" s="403">
        <v>0</v>
      </c>
      <c r="R43" s="403">
        <v>0</v>
      </c>
      <c r="S43" s="409"/>
      <c r="T43" s="375"/>
      <c r="U43" s="410"/>
      <c r="V43" s="411"/>
      <c r="W43" s="374">
        <f>+N43</f>
        <v>2111</v>
      </c>
      <c r="X43" s="413"/>
      <c r="Y43" s="380"/>
    </row>
    <row r="44" spans="2:25" ht="15.75" customHeight="1" x14ac:dyDescent="0.2">
      <c r="B44" s="390" t="str">
        <f>+C41</f>
        <v>C001</v>
      </c>
      <c r="C44" s="391"/>
      <c r="D44" s="392" t="str">
        <f>+D41</f>
        <v>PRÓPRIA</v>
      </c>
      <c r="E44" s="393" t="s">
        <v>17834</v>
      </c>
      <c r="F44" s="777"/>
      <c r="G44" s="778"/>
      <c r="H44" s="779"/>
      <c r="I44" s="777"/>
      <c r="J44" s="778"/>
      <c r="K44" s="779"/>
      <c r="L44" s="391"/>
      <c r="M44" s="391"/>
      <c r="N44" s="394"/>
      <c r="O44" s="394"/>
      <c r="P44" s="394"/>
      <c r="Q44" s="394"/>
      <c r="R44" s="394"/>
      <c r="S44" s="394"/>
      <c r="T44" s="394"/>
      <c r="U44" s="394"/>
      <c r="V44" s="394"/>
      <c r="W44" s="395">
        <f>SUM(W42:W43)</f>
        <v>2121</v>
      </c>
      <c r="X44" s="396" t="str">
        <f>+X41</f>
        <v>m</v>
      </c>
      <c r="Y44" s="397"/>
    </row>
    <row r="45" spans="2:25" ht="15.75" customHeight="1" x14ac:dyDescent="0.2">
      <c r="B45" s="362"/>
      <c r="C45" s="363" t="s">
        <v>17864</v>
      </c>
      <c r="D45" s="363" t="s">
        <v>17861</v>
      </c>
      <c r="E45" s="780" t="str">
        <f>IF(D45="SINAPI",VLOOKUP(C45,'SINAPI 01-22 ES - NÃO DESONER.'!$G$6:$L$6678,2,FALSE),IF(D45="SIURB",VLOOKUP(C45,'SIURB JAN-2020 NÃO DESONER.'!$A$2:$D$757,2,FALSE),IF(D45="SICRO",VLOOKUP(C45,Tabela4[],2,FALSE),IF(D45="CPOS",VLOOKUP(C45,'CPOS-178'!$A$7:$F$4097,2,FALSE),IF(D45="PRÓPRIA",VLOOKUP(C45,Tabela42[],2,FALSE),"ERRO")))))</f>
        <v>FORNECIMENTO E ASSENTAMENTO DE CANAL RETANGULAR EM CONCRETO PRÉ-MOLDADO 5,00M X 2,50M</v>
      </c>
      <c r="F45" s="781"/>
      <c r="G45" s="781"/>
      <c r="H45" s="781"/>
      <c r="I45" s="781"/>
      <c r="J45" s="781"/>
      <c r="K45" s="781"/>
      <c r="L45" s="781"/>
      <c r="M45" s="781"/>
      <c r="N45" s="781"/>
      <c r="O45" s="781"/>
      <c r="P45" s="781"/>
      <c r="Q45" s="781"/>
      <c r="R45" s="781"/>
      <c r="S45" s="781"/>
      <c r="T45" s="781"/>
      <c r="U45" s="781"/>
      <c r="V45" s="781"/>
      <c r="W45" s="781"/>
      <c r="X45" s="364" t="str">
        <f>IF(D45="SINAPI",VLOOKUP(C45,'SINAPI 01-22 ES - NÃO DESONER.'!$G$6:$L$6678,3,FALSE),IF(D45="SIURB",VLOOKUP(C45,'SIURB JAN-2020 NÃO DESONER.'!$A$2:$D$757,3,FALSE),IF(D45="SICRO",VLOOKUP(C45,Tabela4[],3,FALSE),IF(D45="CPOS",VLOOKUP(C45,'CPOS-178'!$A$7:$F$4097,3,FALSE),IF(D45="PRÓPRIA",VLOOKUP(C45,Tabela42[],3,FALSE),"ERRO")))))</f>
        <v>m</v>
      </c>
      <c r="Y45" s="365"/>
    </row>
    <row r="46" spans="2:25" ht="15.75" customHeight="1" x14ac:dyDescent="0.2">
      <c r="B46" s="362"/>
      <c r="C46" s="378"/>
      <c r="D46" s="378"/>
      <c r="E46" s="368" t="s">
        <v>17854</v>
      </c>
      <c r="F46" s="369">
        <f>+F28</f>
        <v>214</v>
      </c>
      <c r="G46" s="370" t="s">
        <v>17848</v>
      </c>
      <c r="H46" s="371">
        <f>+H28</f>
        <v>15</v>
      </c>
      <c r="I46" s="369">
        <f>+I28</f>
        <v>226</v>
      </c>
      <c r="J46" s="370" t="s">
        <v>17848</v>
      </c>
      <c r="K46" s="371">
        <f>+K28</f>
        <v>15.74</v>
      </c>
      <c r="L46" s="405" t="s">
        <v>17847</v>
      </c>
      <c r="M46" s="406"/>
      <c r="N46" s="407">
        <f>38+46+118+10+7+6</f>
        <v>225</v>
      </c>
      <c r="O46" s="407">
        <v>0</v>
      </c>
      <c r="P46" s="407">
        <v>0</v>
      </c>
      <c r="Q46" s="408">
        <v>0</v>
      </c>
      <c r="R46" s="408">
        <v>0</v>
      </c>
      <c r="S46" s="409"/>
      <c r="T46" s="375"/>
      <c r="U46" s="410"/>
      <c r="V46" s="411"/>
      <c r="W46" s="374">
        <f>+N46</f>
        <v>225</v>
      </c>
      <c r="X46" s="414"/>
      <c r="Y46" s="380"/>
    </row>
    <row r="47" spans="2:25" ht="15.75" customHeight="1" x14ac:dyDescent="0.2">
      <c r="B47" s="390" t="str">
        <f>+C45</f>
        <v>C003</v>
      </c>
      <c r="C47" s="391"/>
      <c r="D47" s="392" t="str">
        <f>+D45</f>
        <v>PRÓPRIA</v>
      </c>
      <c r="E47" s="393" t="s">
        <v>17834</v>
      </c>
      <c r="F47" s="777"/>
      <c r="G47" s="778"/>
      <c r="H47" s="779"/>
      <c r="I47" s="777"/>
      <c r="J47" s="778"/>
      <c r="K47" s="779"/>
      <c r="L47" s="391"/>
      <c r="M47" s="391"/>
      <c r="N47" s="394"/>
      <c r="O47" s="394"/>
      <c r="P47" s="394"/>
      <c r="Q47" s="394"/>
      <c r="R47" s="394"/>
      <c r="S47" s="394"/>
      <c r="T47" s="394"/>
      <c r="U47" s="394"/>
      <c r="V47" s="394"/>
      <c r="W47" s="395">
        <f>SUM(W46:W46)</f>
        <v>225</v>
      </c>
      <c r="X47" s="396" t="str">
        <f>+X45</f>
        <v>m</v>
      </c>
      <c r="Y47" s="397"/>
    </row>
    <row r="48" spans="2:25" ht="15.75" customHeight="1" x14ac:dyDescent="0.2">
      <c r="B48" s="362"/>
      <c r="C48" s="363" t="s">
        <v>17866</v>
      </c>
      <c r="D48" s="363" t="s">
        <v>17861</v>
      </c>
      <c r="E48" s="780" t="str">
        <f>IF(D48="SINAPI",VLOOKUP(C48,'SINAPI 01-22 ES - NÃO DESONER.'!$G$6:$L$6678,2,FALSE),IF(D48="SIURB",VLOOKUP(C48,'SIURB JAN-2020 NÃO DESONER.'!$A$2:$D$757,2,FALSE),IF(D48="SICRO",VLOOKUP(C48,Tabela4[],2,FALSE),IF(D48="CPOS",VLOOKUP(C48,'CPOS-178'!$A$7:$F$4097,2,FALSE),IF(D48="PRÓPRIA",VLOOKUP(C48,Tabela42[],2,FALSE),"ERRO")))))</f>
        <v>REJUNTAMENTO DE GALERIA</v>
      </c>
      <c r="F48" s="781"/>
      <c r="G48" s="781"/>
      <c r="H48" s="781"/>
      <c r="I48" s="781"/>
      <c r="J48" s="781"/>
      <c r="K48" s="781"/>
      <c r="L48" s="781"/>
      <c r="M48" s="781"/>
      <c r="N48" s="781"/>
      <c r="O48" s="781"/>
      <c r="P48" s="781"/>
      <c r="Q48" s="781"/>
      <c r="R48" s="781"/>
      <c r="S48" s="781"/>
      <c r="T48" s="781"/>
      <c r="U48" s="781"/>
      <c r="V48" s="781"/>
      <c r="W48" s="781"/>
      <c r="X48" s="364" t="str">
        <f>IF(D48="SINAPI",VLOOKUP(C48,'SINAPI 01-22 ES - NÃO DESONER.'!$G$6:$L$6678,3,FALSE),IF(D48="SIURB",VLOOKUP(C48,'SIURB JAN-2020 NÃO DESONER.'!$A$2:$D$757,3,FALSE),IF(D48="SICRO",VLOOKUP(C48,Tabela4[],3,FALSE),IF(D48="CPOS",VLOOKUP(C48,'CPOS-178'!$A$7:$F$4097,3,FALSE),IF(D48="PRÓPRIA",VLOOKUP(C48,Tabela42[],3,FALSE),"ERRO")))))</f>
        <v>m</v>
      </c>
      <c r="Y48" s="365"/>
    </row>
    <row r="49" spans="2:25" ht="15.75" customHeight="1" x14ac:dyDescent="0.2">
      <c r="B49" s="362"/>
      <c r="C49" s="378"/>
      <c r="D49" s="378"/>
      <c r="E49" s="368" t="s">
        <v>17854</v>
      </c>
      <c r="F49" s="369">
        <v>214</v>
      </c>
      <c r="G49" s="370" t="s">
        <v>17848</v>
      </c>
      <c r="H49" s="371">
        <v>15</v>
      </c>
      <c r="I49" s="369">
        <v>226</v>
      </c>
      <c r="J49" s="370" t="s">
        <v>17848</v>
      </c>
      <c r="K49" s="371">
        <v>15.74</v>
      </c>
      <c r="L49" s="785"/>
      <c r="M49" s="379"/>
      <c r="N49" s="373">
        <f>+N46</f>
        <v>225</v>
      </c>
      <c r="O49" s="373">
        <v>0</v>
      </c>
      <c r="P49" s="373">
        <v>0</v>
      </c>
      <c r="Q49" s="403">
        <v>0</v>
      </c>
      <c r="R49" s="403">
        <f>+N49*O49*P49</f>
        <v>0</v>
      </c>
      <c r="S49" s="373"/>
      <c r="T49" s="375"/>
      <c r="U49" s="399"/>
      <c r="V49" s="400"/>
      <c r="W49" s="374">
        <f>+N49</f>
        <v>225</v>
      </c>
      <c r="X49" s="376"/>
      <c r="Y49" s="380"/>
    </row>
    <row r="50" spans="2:25" ht="15.75" customHeight="1" x14ac:dyDescent="0.2">
      <c r="B50" s="362"/>
      <c r="C50" s="378"/>
      <c r="D50" s="378"/>
      <c r="E50" s="368" t="s">
        <v>17855</v>
      </c>
      <c r="F50" s="369">
        <f>+F42</f>
        <v>217</v>
      </c>
      <c r="G50" s="370" t="s">
        <v>17848</v>
      </c>
      <c r="H50" s="371">
        <f>+H42</f>
        <v>1.77</v>
      </c>
      <c r="I50" s="369">
        <f>+I42</f>
        <v>217</v>
      </c>
      <c r="J50" s="370" t="s">
        <v>17848</v>
      </c>
      <c r="K50" s="371">
        <f>+K42</f>
        <v>11.77</v>
      </c>
      <c r="L50" s="785"/>
      <c r="M50" s="379"/>
      <c r="N50" s="373">
        <f>+N42</f>
        <v>10</v>
      </c>
      <c r="O50" s="373">
        <v>0</v>
      </c>
      <c r="P50" s="373">
        <v>0</v>
      </c>
      <c r="Q50" s="403">
        <v>0</v>
      </c>
      <c r="R50" s="403">
        <v>0</v>
      </c>
      <c r="S50" s="373"/>
      <c r="T50" s="375"/>
      <c r="U50" s="399"/>
      <c r="V50" s="400"/>
      <c r="W50" s="374">
        <f>+N50</f>
        <v>10</v>
      </c>
      <c r="X50" s="376"/>
      <c r="Y50" s="380"/>
    </row>
    <row r="51" spans="2:25" ht="15.75" customHeight="1" x14ac:dyDescent="0.2">
      <c r="B51" s="362"/>
      <c r="C51" s="378"/>
      <c r="D51" s="378"/>
      <c r="E51" s="381" t="s">
        <v>17855</v>
      </c>
      <c r="F51" s="382">
        <f>+I49</f>
        <v>226</v>
      </c>
      <c r="G51" s="383" t="s">
        <v>17848</v>
      </c>
      <c r="H51" s="384">
        <f>+K49</f>
        <v>15.74</v>
      </c>
      <c r="I51" s="382">
        <v>340</v>
      </c>
      <c r="J51" s="383" t="s">
        <v>17848</v>
      </c>
      <c r="K51" s="384">
        <v>0</v>
      </c>
      <c r="L51" s="786"/>
      <c r="M51" s="385"/>
      <c r="N51" s="373">
        <f>+N43</f>
        <v>2111</v>
      </c>
      <c r="O51" s="373">
        <v>0</v>
      </c>
      <c r="P51" s="373">
        <v>0</v>
      </c>
      <c r="Q51" s="403">
        <v>0</v>
      </c>
      <c r="R51" s="403">
        <f>+N51*O51*P51</f>
        <v>0</v>
      </c>
      <c r="S51" s="386"/>
      <c r="T51" s="375"/>
      <c r="U51" s="401"/>
      <c r="V51" s="400"/>
      <c r="W51" s="374">
        <f>+N51</f>
        <v>2111</v>
      </c>
      <c r="X51" s="389"/>
      <c r="Y51" s="380"/>
    </row>
    <row r="52" spans="2:25" ht="15.75" customHeight="1" x14ac:dyDescent="0.2">
      <c r="B52" s="390" t="str">
        <f>+C48</f>
        <v>C004</v>
      </c>
      <c r="C52" s="391"/>
      <c r="D52" s="392" t="str">
        <f>+D48</f>
        <v>PRÓPRIA</v>
      </c>
      <c r="E52" s="393" t="s">
        <v>17834</v>
      </c>
      <c r="F52" s="777"/>
      <c r="G52" s="778"/>
      <c r="H52" s="779"/>
      <c r="I52" s="777"/>
      <c r="J52" s="778"/>
      <c r="K52" s="779"/>
      <c r="L52" s="391"/>
      <c r="M52" s="391"/>
      <c r="N52" s="394"/>
      <c r="O52" s="394"/>
      <c r="P52" s="394"/>
      <c r="Q52" s="394"/>
      <c r="R52" s="394"/>
      <c r="S52" s="394"/>
      <c r="T52" s="394"/>
      <c r="U52" s="394"/>
      <c r="V52" s="394"/>
      <c r="W52" s="395">
        <f>SUM(W49:W51)</f>
        <v>2346</v>
      </c>
      <c r="X52" s="396" t="str">
        <f>+X48</f>
        <v>m</v>
      </c>
      <c r="Y52" s="397"/>
    </row>
    <row r="53" spans="2:25" ht="15.75" customHeight="1" x14ac:dyDescent="0.2">
      <c r="B53" s="362"/>
      <c r="C53" s="363">
        <v>96396</v>
      </c>
      <c r="D53" s="363" t="s">
        <v>13744</v>
      </c>
      <c r="E53" s="780" t="str">
        <f>IF(D53="SINAPI",VLOOKUP(C53,'SINAPI 01-22 ES - NÃO DESONER.'!$G$6:$L$6678,2,FALSE),IF(D53="SIURB",VLOOKUP(C53,'SIURB JAN-2020 NÃO DESONER.'!$A$2:$D$757,2,FALSE),IF(D53="SICRO",VLOOKUP(C53,Tabela4[],2,FALSE),IF(D53="CPOS",VLOOKUP(C53,'CPOS-178'!$A$7:$F$4097,2,FALSE),IF(D53="MERCADO",VLOOKUP(C53,Tabela42[],2,FALSE),"ERRO")))))</f>
        <v>EXECUÇÃO E COMPACTAÇÃO DE BASE E OU SUB BASE PARA PAVIMENTAÇÃO DE BRITA GRADUADA SIMPLES - EXCLUSIVE CARGA E TRANSPORTE. AF_11/2019</v>
      </c>
      <c r="F53" s="781"/>
      <c r="G53" s="781"/>
      <c r="H53" s="781"/>
      <c r="I53" s="781"/>
      <c r="J53" s="781"/>
      <c r="K53" s="781"/>
      <c r="L53" s="781"/>
      <c r="M53" s="781"/>
      <c r="N53" s="781"/>
      <c r="O53" s="781"/>
      <c r="P53" s="781"/>
      <c r="Q53" s="781"/>
      <c r="R53" s="781"/>
      <c r="S53" s="781"/>
      <c r="T53" s="781"/>
      <c r="U53" s="781"/>
      <c r="V53" s="781"/>
      <c r="W53" s="781"/>
      <c r="X53" s="364" t="str">
        <f>IF(D53="SINAPI",VLOOKUP(C53,'SINAPI 01-22 ES - NÃO DESONER.'!$G$6:$L$6678,3,FALSE),IF(D53="SIURB",VLOOKUP(C53,'SIURB JAN-2020 NÃO DESONER.'!$A$2:$D$757,3,FALSE),IF(D53="SICRO",VLOOKUP(C53,Tabela4[],3,FALSE),IF(D53="CPOS",VLOOKUP(C53,'CPOS-178'!$A$7:$F$4097,3,FALSE),IF(D53="MERCADO",VLOOKUP(C53,Tabela42[],3,FALSE),"ERRO")))))</f>
        <v>M3</v>
      </c>
      <c r="Y53" s="365"/>
    </row>
    <row r="54" spans="2:25" ht="15.75" customHeight="1" x14ac:dyDescent="0.2">
      <c r="B54" s="362"/>
      <c r="C54" s="378"/>
      <c r="D54" s="378"/>
      <c r="E54" s="368" t="s">
        <v>17854</v>
      </c>
      <c r="F54" s="369">
        <v>214</v>
      </c>
      <c r="G54" s="370" t="s">
        <v>17848</v>
      </c>
      <c r="H54" s="371">
        <v>15</v>
      </c>
      <c r="I54" s="369">
        <v>226</v>
      </c>
      <c r="J54" s="370" t="s">
        <v>17848</v>
      </c>
      <c r="K54" s="371">
        <v>15.74</v>
      </c>
      <c r="L54" s="785"/>
      <c r="M54" s="379"/>
      <c r="N54" s="373">
        <f>+N49+2+7.75+2.75</f>
        <v>237.5</v>
      </c>
      <c r="O54" s="373">
        <f>5+0.2*2+2*0.2</f>
        <v>5.8000000000000007</v>
      </c>
      <c r="P54" s="373">
        <v>0.2</v>
      </c>
      <c r="Q54" s="403">
        <v>0</v>
      </c>
      <c r="R54" s="403">
        <f>+N54*O54*P54</f>
        <v>275.50000000000006</v>
      </c>
      <c r="S54" s="373"/>
      <c r="T54" s="375"/>
      <c r="U54" s="399"/>
      <c r="V54" s="400"/>
      <c r="W54" s="374">
        <f>+R54</f>
        <v>275.50000000000006</v>
      </c>
      <c r="X54" s="376"/>
      <c r="Y54" s="380"/>
    </row>
    <row r="55" spans="2:25" ht="15.75" customHeight="1" x14ac:dyDescent="0.2">
      <c r="B55" s="362"/>
      <c r="C55" s="378"/>
      <c r="D55" s="378"/>
      <c r="E55" s="368" t="s">
        <v>17855</v>
      </c>
      <c r="F55" s="369">
        <f>+F50</f>
        <v>217</v>
      </c>
      <c r="G55" s="370" t="s">
        <v>17848</v>
      </c>
      <c r="H55" s="371">
        <f>+H50</f>
        <v>1.77</v>
      </c>
      <c r="I55" s="369">
        <f>+I50</f>
        <v>217</v>
      </c>
      <c r="J55" s="370" t="s">
        <v>17848</v>
      </c>
      <c r="K55" s="371">
        <f>+K50</f>
        <v>11.77</v>
      </c>
      <c r="L55" s="785"/>
      <c r="M55" s="379"/>
      <c r="N55" s="373">
        <f>+N50</f>
        <v>10</v>
      </c>
      <c r="O55" s="373">
        <f>2*2.5+3*0.15+2*0.2</f>
        <v>5.8500000000000005</v>
      </c>
      <c r="P55" s="373">
        <v>0.2</v>
      </c>
      <c r="Q55" s="403">
        <v>0</v>
      </c>
      <c r="R55" s="403">
        <f>+N55*O55*P55</f>
        <v>11.700000000000003</v>
      </c>
      <c r="S55" s="373"/>
      <c r="T55" s="375"/>
      <c r="U55" s="399"/>
      <c r="V55" s="400"/>
      <c r="W55" s="374">
        <f>+R55</f>
        <v>11.700000000000003</v>
      </c>
      <c r="X55" s="376"/>
      <c r="Y55" s="380"/>
    </row>
    <row r="56" spans="2:25" ht="15.75" customHeight="1" x14ac:dyDescent="0.2">
      <c r="B56" s="362"/>
      <c r="C56" s="378"/>
      <c r="D56" s="378"/>
      <c r="E56" s="381" t="s">
        <v>17855</v>
      </c>
      <c r="F56" s="382">
        <f>+I54</f>
        <v>226</v>
      </c>
      <c r="G56" s="383" t="s">
        <v>17848</v>
      </c>
      <c r="H56" s="384">
        <f>+K54</f>
        <v>15.74</v>
      </c>
      <c r="I56" s="382">
        <v>340</v>
      </c>
      <c r="J56" s="383" t="s">
        <v>17848</v>
      </c>
      <c r="K56" s="384">
        <v>0</v>
      </c>
      <c r="L56" s="786"/>
      <c r="M56" s="385"/>
      <c r="N56" s="373">
        <f>+N51+4+8*2+2.35</f>
        <v>2133.35</v>
      </c>
      <c r="O56" s="373">
        <f>2*2.5+3*0.15+2*0.2</f>
        <v>5.8500000000000005</v>
      </c>
      <c r="P56" s="373">
        <v>0.2</v>
      </c>
      <c r="Q56" s="403">
        <v>0</v>
      </c>
      <c r="R56" s="403">
        <f>+N56*O56*P56</f>
        <v>2496.0195000000003</v>
      </c>
      <c r="S56" s="386"/>
      <c r="T56" s="375"/>
      <c r="U56" s="401"/>
      <c r="V56" s="400"/>
      <c r="W56" s="374">
        <f>+R56</f>
        <v>2496.0195000000003</v>
      </c>
      <c r="X56" s="389"/>
      <c r="Y56" s="380"/>
    </row>
    <row r="57" spans="2:25" ht="15.75" customHeight="1" x14ac:dyDescent="0.2">
      <c r="B57" s="390">
        <f>+C53</f>
        <v>96396</v>
      </c>
      <c r="C57" s="391"/>
      <c r="D57" s="392" t="str">
        <f>+D53</f>
        <v>SINAPI</v>
      </c>
      <c r="E57" s="393" t="s">
        <v>17834</v>
      </c>
      <c r="F57" s="777"/>
      <c r="G57" s="778"/>
      <c r="H57" s="779"/>
      <c r="I57" s="777"/>
      <c r="J57" s="778"/>
      <c r="K57" s="779"/>
      <c r="L57" s="391"/>
      <c r="M57" s="391"/>
      <c r="N57" s="394"/>
      <c r="O57" s="394"/>
      <c r="P57" s="394"/>
      <c r="Q57" s="394"/>
      <c r="R57" s="394"/>
      <c r="S57" s="394"/>
      <c r="T57" s="394"/>
      <c r="U57" s="394"/>
      <c r="V57" s="394"/>
      <c r="W57" s="395">
        <f>SUM(W54:W56)</f>
        <v>2783.2195000000002</v>
      </c>
      <c r="X57" s="396" t="str">
        <f>+X53</f>
        <v>M3</v>
      </c>
      <c r="Y57" s="397"/>
    </row>
    <row r="58" spans="2:25" ht="15.75" customHeight="1" x14ac:dyDescent="0.2">
      <c r="B58" s="362"/>
      <c r="C58" s="363">
        <v>96399</v>
      </c>
      <c r="D58" s="363" t="s">
        <v>13744</v>
      </c>
      <c r="E58" s="780" t="str">
        <f>IF(D58="SINAPI",VLOOKUP(C58,'SINAPI 01-22 ES - NÃO DESONER.'!$G$6:$L$6678,2,FALSE),IF(D58="SIURB",VLOOKUP(C58,'SIURB JAN-2020 NÃO DESONER.'!$A$2:$D$757,2,FALSE),IF(D58="SICRO",VLOOKUP(C58,Tabela4[],2,FALSE),IF(D58="CPOS",VLOOKUP(C58,'CPOS-178'!$A$7:$F$4097,2,FALSE),IF(D58="MERCADO",VLOOKUP(C58,Tabela42[],2,FALSE),"ERRO")))))</f>
        <v>EXECUÇÃO E COMPACTAÇÃO DE BASE E OU SUB BASE PARA PAVIMENTAÇÃO DE PEDRA RACHÃO  - EXCLUSIVE CARGA E TRANSPORTE. AF_11/2019</v>
      </c>
      <c r="F58" s="781"/>
      <c r="G58" s="781"/>
      <c r="H58" s="781"/>
      <c r="I58" s="781"/>
      <c r="J58" s="781"/>
      <c r="K58" s="781"/>
      <c r="L58" s="781"/>
      <c r="M58" s="781"/>
      <c r="N58" s="781"/>
      <c r="O58" s="781"/>
      <c r="P58" s="781"/>
      <c r="Q58" s="781"/>
      <c r="R58" s="781"/>
      <c r="S58" s="781"/>
      <c r="T58" s="781"/>
      <c r="U58" s="781"/>
      <c r="V58" s="781"/>
      <c r="W58" s="781"/>
      <c r="X58" s="364" t="str">
        <f>IF(D58="SINAPI",VLOOKUP(C58,'SINAPI 01-22 ES - NÃO DESONER.'!$G$6:$L$6678,3,FALSE),IF(D58="SIURB",VLOOKUP(C58,'SIURB JAN-2020 NÃO DESONER.'!$A$2:$D$757,3,FALSE),IF(D58="SICRO",VLOOKUP(C58,Tabela4[],3,FALSE),IF(D58="CPOS",VLOOKUP(C58,'CPOS-178'!$A$7:$F$4097,3,FALSE),IF(D58="MERCADO",VLOOKUP(C58,Tabela42[],3,FALSE),"ERRO")))))</f>
        <v>M3</v>
      </c>
      <c r="Y58" s="365"/>
    </row>
    <row r="59" spans="2:25" ht="15.75" customHeight="1" x14ac:dyDescent="0.2">
      <c r="B59" s="362"/>
      <c r="C59" s="378"/>
      <c r="D59" s="378"/>
      <c r="E59" s="368" t="s">
        <v>17854</v>
      </c>
      <c r="F59" s="369">
        <v>214</v>
      </c>
      <c r="G59" s="370" t="s">
        <v>17848</v>
      </c>
      <c r="H59" s="371">
        <v>15</v>
      </c>
      <c r="I59" s="369">
        <v>226</v>
      </c>
      <c r="J59" s="370" t="s">
        <v>17848</v>
      </c>
      <c r="K59" s="371">
        <v>15.74</v>
      </c>
      <c r="L59" s="785"/>
      <c r="M59" s="379"/>
      <c r="N59" s="373">
        <f>+N54</f>
        <v>237.5</v>
      </c>
      <c r="O59" s="373">
        <f>5+0.2*2+2*0.3</f>
        <v>6</v>
      </c>
      <c r="P59" s="373">
        <v>0.5</v>
      </c>
      <c r="Q59" s="403">
        <v>0</v>
      </c>
      <c r="R59" s="403">
        <f>+N59*O59*P59</f>
        <v>712.5</v>
      </c>
      <c r="S59" s="373"/>
      <c r="T59" s="375"/>
      <c r="U59" s="399"/>
      <c r="V59" s="400"/>
      <c r="W59" s="374">
        <f>+R59</f>
        <v>712.5</v>
      </c>
      <c r="X59" s="376"/>
      <c r="Y59" s="380"/>
    </row>
    <row r="60" spans="2:25" ht="15.75" customHeight="1" x14ac:dyDescent="0.2">
      <c r="B60" s="362"/>
      <c r="C60" s="378"/>
      <c r="D60" s="378"/>
      <c r="E60" s="368" t="s">
        <v>17855</v>
      </c>
      <c r="F60" s="369">
        <f>+F55</f>
        <v>217</v>
      </c>
      <c r="G60" s="370" t="s">
        <v>17848</v>
      </c>
      <c r="H60" s="371">
        <f>+H55</f>
        <v>1.77</v>
      </c>
      <c r="I60" s="369">
        <f>+I55</f>
        <v>217</v>
      </c>
      <c r="J60" s="370" t="s">
        <v>17848</v>
      </c>
      <c r="K60" s="371">
        <f>+K55</f>
        <v>11.77</v>
      </c>
      <c r="L60" s="785"/>
      <c r="M60" s="379"/>
      <c r="N60" s="373">
        <f>+N55</f>
        <v>10</v>
      </c>
      <c r="O60" s="373">
        <f>2*2.5+3*0.15+2*0.3</f>
        <v>6.05</v>
      </c>
      <c r="P60" s="373">
        <v>0.5</v>
      </c>
      <c r="Q60" s="403">
        <v>0</v>
      </c>
      <c r="R60" s="403">
        <f>+N60*O60*P60</f>
        <v>30.25</v>
      </c>
      <c r="S60" s="373"/>
      <c r="T60" s="375"/>
      <c r="U60" s="399"/>
      <c r="V60" s="400"/>
      <c r="W60" s="374">
        <f>+R60</f>
        <v>30.25</v>
      </c>
      <c r="X60" s="376"/>
      <c r="Y60" s="380"/>
    </row>
    <row r="61" spans="2:25" ht="15.75" customHeight="1" x14ac:dyDescent="0.2">
      <c r="B61" s="362"/>
      <c r="C61" s="378"/>
      <c r="D61" s="378"/>
      <c r="E61" s="381" t="s">
        <v>17855</v>
      </c>
      <c r="F61" s="382">
        <f>+I59</f>
        <v>226</v>
      </c>
      <c r="G61" s="383" t="s">
        <v>17848</v>
      </c>
      <c r="H61" s="384">
        <f>+K59</f>
        <v>15.74</v>
      </c>
      <c r="I61" s="382">
        <v>340</v>
      </c>
      <c r="J61" s="383" t="s">
        <v>17848</v>
      </c>
      <c r="K61" s="384">
        <v>0</v>
      </c>
      <c r="L61" s="786"/>
      <c r="M61" s="385"/>
      <c r="N61" s="373">
        <f>+N56</f>
        <v>2133.35</v>
      </c>
      <c r="O61" s="373">
        <f>2*2.5+3*0.15+2*0.3</f>
        <v>6.05</v>
      </c>
      <c r="P61" s="373">
        <v>0.5</v>
      </c>
      <c r="Q61" s="403">
        <v>0</v>
      </c>
      <c r="R61" s="403">
        <f>+N61*O61*P61</f>
        <v>6453.38375</v>
      </c>
      <c r="S61" s="386"/>
      <c r="T61" s="375"/>
      <c r="U61" s="401"/>
      <c r="V61" s="400"/>
      <c r="W61" s="374">
        <f>+R61</f>
        <v>6453.38375</v>
      </c>
      <c r="X61" s="389"/>
      <c r="Y61" s="380"/>
    </row>
    <row r="62" spans="2:25" ht="15.75" customHeight="1" x14ac:dyDescent="0.2">
      <c r="B62" s="390">
        <f>+C58</f>
        <v>96399</v>
      </c>
      <c r="C62" s="391"/>
      <c r="D62" s="392" t="str">
        <f>+D58</f>
        <v>SINAPI</v>
      </c>
      <c r="E62" s="393" t="s">
        <v>17834</v>
      </c>
      <c r="F62" s="777"/>
      <c r="G62" s="778"/>
      <c r="H62" s="779"/>
      <c r="I62" s="777"/>
      <c r="J62" s="778"/>
      <c r="K62" s="779"/>
      <c r="L62" s="391"/>
      <c r="M62" s="391"/>
      <c r="N62" s="394"/>
      <c r="O62" s="394"/>
      <c r="P62" s="394"/>
      <c r="Q62" s="394"/>
      <c r="R62" s="394"/>
      <c r="S62" s="394"/>
      <c r="T62" s="394"/>
      <c r="U62" s="394"/>
      <c r="V62" s="394"/>
      <c r="W62" s="395">
        <f>SUM(W59:W61)</f>
        <v>7196.13375</v>
      </c>
      <c r="X62" s="396" t="str">
        <f>+X58</f>
        <v>M3</v>
      </c>
      <c r="Y62" s="397"/>
    </row>
    <row r="63" spans="2:25" ht="15.75" customHeight="1" x14ac:dyDescent="0.2">
      <c r="B63" s="425">
        <v>3</v>
      </c>
      <c r="C63" s="354"/>
      <c r="D63" s="354"/>
      <c r="E63" s="355" t="s">
        <v>17909</v>
      </c>
      <c r="F63" s="356"/>
      <c r="G63" s="357"/>
      <c r="H63" s="358"/>
      <c r="I63" s="356"/>
      <c r="J63" s="357"/>
      <c r="K63" s="358"/>
      <c r="L63" s="359"/>
      <c r="M63" s="359"/>
      <c r="N63" s="360"/>
      <c r="O63" s="360"/>
      <c r="P63" s="360"/>
      <c r="Q63" s="360"/>
      <c r="R63" s="360"/>
      <c r="S63" s="360"/>
      <c r="T63" s="360"/>
      <c r="U63" s="360"/>
      <c r="V63" s="360"/>
      <c r="W63" s="360"/>
      <c r="X63" s="359"/>
      <c r="Y63" s="361"/>
    </row>
    <row r="64" spans="2:25" ht="15.75" customHeight="1" x14ac:dyDescent="0.2">
      <c r="B64" s="362"/>
      <c r="C64" s="363">
        <v>1109669</v>
      </c>
      <c r="D64" s="363" t="s">
        <v>13745</v>
      </c>
      <c r="E64" s="780" t="str">
        <f>IF(D64="SINAPI",VLOOKUP(C64,'SINAPI 01-22 ES - NÃO DESONER.'!$G$6:$L$6678,2,FALSE),IF(D64="SIURB",VLOOKUP(C64,'SIURB JAN-2020 NÃO DESONER.'!$A$2:$D$757,2,FALSE),IF(D64="SICRO",VLOOKUP(C64,Tabela4[],2,FALSE),IF(D64="CPOS",VLOOKUP(C64,'CPOS-178'!$A$7:$F$4097,2,FALSE),IF(D64="MERCADO",VLOOKUP(C64,Tabela42[],2,FALSE),"ERRO")))))</f>
        <v>ARGAMASSA DE CIMENTO E AREIA 1:3 - CONFECÇÃO EM BETONEIRA E LANÇAMENTO MANUAL - AREIA COMERCIAL</v>
      </c>
      <c r="F64" s="781"/>
      <c r="G64" s="781"/>
      <c r="H64" s="781"/>
      <c r="I64" s="781"/>
      <c r="J64" s="781"/>
      <c r="K64" s="781"/>
      <c r="L64" s="781"/>
      <c r="M64" s="781"/>
      <c r="N64" s="781"/>
      <c r="O64" s="781"/>
      <c r="P64" s="781"/>
      <c r="Q64" s="781"/>
      <c r="R64" s="781"/>
      <c r="S64" s="781"/>
      <c r="T64" s="781"/>
      <c r="U64" s="781"/>
      <c r="V64" s="781"/>
      <c r="W64" s="781"/>
      <c r="X64" s="364" t="str">
        <f>IF(D64="SINAPI",VLOOKUP(C64,'SINAPI 01-22 ES - NÃO DESONER.'!$G$6:$L$6678,3,FALSE),IF(D64="SIURB",VLOOKUP(C64,'SIURB JAN-2020 NÃO DESONER.'!$A$2:$D$757,3,FALSE),IF(D64="SICRO",VLOOKUP(C64,Tabela4[],3,FALSE),IF(D64="CPOS",VLOOKUP(C64,'CPOS-178'!$A$7:$F$4097,3,FALSE),IF(D64="MERCADO",VLOOKUP(C64,Tabela42[],3,FALSE),"ERRO")))))</f>
        <v>m³</v>
      </c>
      <c r="Y64" s="365"/>
    </row>
    <row r="65" spans="2:25" ht="30" customHeight="1" x14ac:dyDescent="0.2">
      <c r="B65" s="362"/>
      <c r="C65" s="378"/>
      <c r="D65" s="378"/>
      <c r="E65" s="368" t="s">
        <v>17910</v>
      </c>
      <c r="F65" s="369">
        <v>214</v>
      </c>
      <c r="G65" s="370" t="s">
        <v>17848</v>
      </c>
      <c r="H65" s="371">
        <v>15</v>
      </c>
      <c r="I65" s="369">
        <v>215</v>
      </c>
      <c r="J65" s="370" t="s">
        <v>17848</v>
      </c>
      <c r="K65" s="371">
        <v>3.74</v>
      </c>
      <c r="L65" s="782"/>
      <c r="M65" s="415">
        <v>1</v>
      </c>
      <c r="N65" s="373">
        <v>0</v>
      </c>
      <c r="O65" s="373">
        <v>0</v>
      </c>
      <c r="P65" s="373">
        <v>0</v>
      </c>
      <c r="Q65" s="373">
        <v>0</v>
      </c>
      <c r="R65" s="403">
        <v>3.21</v>
      </c>
      <c r="S65" s="409"/>
      <c r="T65" s="375"/>
      <c r="U65" s="410"/>
      <c r="V65" s="411"/>
      <c r="W65" s="374">
        <f>+R65</f>
        <v>3.21</v>
      </c>
      <c r="X65" s="413"/>
      <c r="Y65" s="380"/>
    </row>
    <row r="66" spans="2:25" ht="15.75" customHeight="1" x14ac:dyDescent="0.2">
      <c r="B66" s="366"/>
      <c r="C66" s="367"/>
      <c r="D66" s="367"/>
      <c r="E66" s="368" t="s">
        <v>17911</v>
      </c>
      <c r="F66" s="369">
        <v>219</v>
      </c>
      <c r="G66" s="370" t="s">
        <v>17848</v>
      </c>
      <c r="H66" s="371">
        <v>17.739999999999998</v>
      </c>
      <c r="I66" s="369">
        <v>219</v>
      </c>
      <c r="J66" s="370" t="s">
        <v>17848</v>
      </c>
      <c r="K66" s="371">
        <v>19.739999999999998</v>
      </c>
      <c r="L66" s="782"/>
      <c r="M66" s="415">
        <v>1</v>
      </c>
      <c r="N66" s="373">
        <v>0</v>
      </c>
      <c r="O66" s="373">
        <v>0</v>
      </c>
      <c r="P66" s="373">
        <v>0</v>
      </c>
      <c r="Q66" s="373">
        <v>0</v>
      </c>
      <c r="R66" s="403">
        <v>0.38</v>
      </c>
      <c r="S66" s="409"/>
      <c r="T66" s="375"/>
      <c r="U66" s="410"/>
      <c r="V66" s="411"/>
      <c r="W66" s="374">
        <f t="shared" ref="W66:W79" si="6">+R66</f>
        <v>0.38</v>
      </c>
      <c r="X66" s="413"/>
      <c r="Y66" s="380"/>
    </row>
    <row r="67" spans="2:25" ht="15.75" customHeight="1" x14ac:dyDescent="0.2">
      <c r="B67" s="362"/>
      <c r="C67" s="378"/>
      <c r="D67" s="378"/>
      <c r="E67" s="368" t="s">
        <v>17912</v>
      </c>
      <c r="F67" s="369">
        <v>225</v>
      </c>
      <c r="G67" s="370" t="s">
        <v>17848</v>
      </c>
      <c r="H67" s="371">
        <v>17.739999999999998</v>
      </c>
      <c r="I67" s="369">
        <v>226</v>
      </c>
      <c r="J67" s="370" t="s">
        <v>17848</v>
      </c>
      <c r="K67" s="371">
        <v>5.74</v>
      </c>
      <c r="L67" s="782"/>
      <c r="M67" s="415">
        <v>1</v>
      </c>
      <c r="N67" s="373">
        <v>0</v>
      </c>
      <c r="O67" s="373">
        <v>0</v>
      </c>
      <c r="P67" s="373">
        <v>0</v>
      </c>
      <c r="Q67" s="373">
        <v>0</v>
      </c>
      <c r="R67" s="403">
        <v>1.0900000000000001</v>
      </c>
      <c r="S67" s="409"/>
      <c r="T67" s="375"/>
      <c r="U67" s="410"/>
      <c r="V67" s="411"/>
      <c r="W67" s="374">
        <f t="shared" si="6"/>
        <v>1.0900000000000001</v>
      </c>
      <c r="X67" s="413"/>
      <c r="Y67" s="380"/>
    </row>
    <row r="68" spans="2:25" ht="15.75" customHeight="1" x14ac:dyDescent="0.2">
      <c r="B68" s="362"/>
      <c r="C68" s="378"/>
      <c r="D68" s="378"/>
      <c r="E68" s="368" t="s">
        <v>17913</v>
      </c>
      <c r="F68" s="369">
        <v>229</v>
      </c>
      <c r="G68" s="370" t="s">
        <v>17848</v>
      </c>
      <c r="H68" s="371">
        <v>4.74</v>
      </c>
      <c r="I68" s="369">
        <v>229</v>
      </c>
      <c r="J68" s="370" t="s">
        <v>17848</v>
      </c>
      <c r="K68" s="371">
        <v>5.74</v>
      </c>
      <c r="L68" s="782"/>
      <c r="M68" s="415">
        <v>1</v>
      </c>
      <c r="N68" s="373">
        <v>0</v>
      </c>
      <c r="O68" s="373">
        <v>0</v>
      </c>
      <c r="P68" s="373">
        <v>0</v>
      </c>
      <c r="Q68" s="373">
        <v>0</v>
      </c>
      <c r="R68" s="403">
        <v>0.48</v>
      </c>
      <c r="S68" s="409"/>
      <c r="T68" s="375"/>
      <c r="U68" s="410"/>
      <c r="V68" s="411"/>
      <c r="W68" s="374">
        <f t="shared" si="6"/>
        <v>0.48</v>
      </c>
      <c r="X68" s="413"/>
      <c r="Y68" s="380"/>
    </row>
    <row r="69" spans="2:25" ht="15.75" customHeight="1" x14ac:dyDescent="0.2">
      <c r="B69" s="362"/>
      <c r="C69" s="378"/>
      <c r="D69" s="378"/>
      <c r="E69" s="416" t="s">
        <v>17914</v>
      </c>
      <c r="F69" s="369">
        <v>232</v>
      </c>
      <c r="G69" s="370" t="s">
        <v>17848</v>
      </c>
      <c r="H69" s="371">
        <v>17.739999999999998</v>
      </c>
      <c r="I69" s="369">
        <v>232</v>
      </c>
      <c r="J69" s="370" t="s">
        <v>17848</v>
      </c>
      <c r="K69" s="371">
        <v>19.739999999999998</v>
      </c>
      <c r="L69" s="782"/>
      <c r="M69" s="415">
        <v>1</v>
      </c>
      <c r="N69" s="373">
        <v>0</v>
      </c>
      <c r="O69" s="373">
        <v>0</v>
      </c>
      <c r="P69" s="373">
        <v>0</v>
      </c>
      <c r="Q69" s="373">
        <v>0</v>
      </c>
      <c r="R69" s="403">
        <v>0.54</v>
      </c>
      <c r="S69" s="409"/>
      <c r="T69" s="375"/>
      <c r="U69" s="410"/>
      <c r="V69" s="411"/>
      <c r="W69" s="374">
        <f t="shared" si="6"/>
        <v>0.54</v>
      </c>
      <c r="X69" s="413"/>
      <c r="Y69" s="380"/>
    </row>
    <row r="70" spans="2:25" ht="15.75" customHeight="1" x14ac:dyDescent="0.2">
      <c r="B70" s="362"/>
      <c r="C70" s="378"/>
      <c r="D70" s="378"/>
      <c r="E70" s="416" t="s">
        <v>17915</v>
      </c>
      <c r="F70" s="369">
        <v>241</v>
      </c>
      <c r="G70" s="370" t="s">
        <v>17848</v>
      </c>
      <c r="H70" s="371">
        <v>15.74</v>
      </c>
      <c r="I70" s="369">
        <v>241</v>
      </c>
      <c r="J70" s="370" t="s">
        <v>17848</v>
      </c>
      <c r="K70" s="371">
        <v>17.739999999999998</v>
      </c>
      <c r="L70" s="782"/>
      <c r="M70" s="415">
        <v>1</v>
      </c>
      <c r="N70" s="373">
        <v>0</v>
      </c>
      <c r="O70" s="373">
        <v>0</v>
      </c>
      <c r="P70" s="373">
        <v>0</v>
      </c>
      <c r="Q70" s="373">
        <v>0</v>
      </c>
      <c r="R70" s="403">
        <v>0.36</v>
      </c>
      <c r="S70" s="409"/>
      <c r="T70" s="375"/>
      <c r="U70" s="410"/>
      <c r="V70" s="411"/>
      <c r="W70" s="374">
        <f t="shared" si="6"/>
        <v>0.36</v>
      </c>
      <c r="X70" s="413"/>
      <c r="Y70" s="380"/>
    </row>
    <row r="71" spans="2:25" ht="15.75" customHeight="1" x14ac:dyDescent="0.2">
      <c r="B71" s="362"/>
      <c r="C71" s="378"/>
      <c r="D71" s="378"/>
      <c r="E71" s="416" t="s">
        <v>17924</v>
      </c>
      <c r="F71" s="369">
        <v>300</v>
      </c>
      <c r="G71" s="370" t="s">
        <v>17848</v>
      </c>
      <c r="H71" s="371">
        <v>19.739999999999998</v>
      </c>
      <c r="I71" s="369">
        <v>301</v>
      </c>
      <c r="J71" s="370" t="s">
        <v>17848</v>
      </c>
      <c r="K71" s="371">
        <v>1.74</v>
      </c>
      <c r="L71" s="782"/>
      <c r="M71" s="415">
        <v>1</v>
      </c>
      <c r="N71" s="373"/>
      <c r="O71" s="373"/>
      <c r="P71" s="373"/>
      <c r="Q71" s="373"/>
      <c r="R71" s="403">
        <v>0.32</v>
      </c>
      <c r="S71" s="409"/>
      <c r="T71" s="375"/>
      <c r="U71" s="410"/>
      <c r="V71" s="411"/>
      <c r="W71" s="374">
        <f t="shared" si="6"/>
        <v>0.32</v>
      </c>
      <c r="X71" s="413"/>
      <c r="Y71" s="380"/>
    </row>
    <row r="72" spans="2:25" ht="15.75" customHeight="1" x14ac:dyDescent="0.2">
      <c r="B72" s="362"/>
      <c r="C72" s="378"/>
      <c r="D72" s="378"/>
      <c r="E72" s="416" t="s">
        <v>17916</v>
      </c>
      <c r="F72" s="369">
        <v>306</v>
      </c>
      <c r="G72" s="370" t="s">
        <v>17848</v>
      </c>
      <c r="H72" s="371">
        <v>9.74</v>
      </c>
      <c r="I72" s="369">
        <v>306</v>
      </c>
      <c r="J72" s="370" t="s">
        <v>17848</v>
      </c>
      <c r="K72" s="371">
        <v>11.74</v>
      </c>
      <c r="L72" s="782"/>
      <c r="M72" s="415">
        <v>1</v>
      </c>
      <c r="N72" s="373">
        <v>0</v>
      </c>
      <c r="O72" s="373">
        <v>0</v>
      </c>
      <c r="P72" s="373">
        <v>0</v>
      </c>
      <c r="Q72" s="373">
        <v>0</v>
      </c>
      <c r="R72" s="403">
        <v>0.27</v>
      </c>
      <c r="S72" s="409"/>
      <c r="T72" s="375"/>
      <c r="U72" s="410"/>
      <c r="V72" s="411"/>
      <c r="W72" s="374">
        <f t="shared" si="6"/>
        <v>0.27</v>
      </c>
      <c r="X72" s="413"/>
      <c r="Y72" s="380"/>
    </row>
    <row r="73" spans="2:25" ht="15.75" customHeight="1" x14ac:dyDescent="0.2">
      <c r="B73" s="362"/>
      <c r="C73" s="378"/>
      <c r="D73" s="378"/>
      <c r="E73" s="416" t="s">
        <v>17917</v>
      </c>
      <c r="F73" s="369">
        <v>310</v>
      </c>
      <c r="G73" s="370" t="s">
        <v>17848</v>
      </c>
      <c r="H73" s="371">
        <v>14.74</v>
      </c>
      <c r="I73" s="369">
        <v>310</v>
      </c>
      <c r="J73" s="370" t="s">
        <v>17848</v>
      </c>
      <c r="K73" s="371">
        <v>15.74</v>
      </c>
      <c r="L73" s="782"/>
      <c r="M73" s="415">
        <v>1</v>
      </c>
      <c r="N73" s="373">
        <v>0</v>
      </c>
      <c r="O73" s="373">
        <v>0</v>
      </c>
      <c r="P73" s="373">
        <v>0</v>
      </c>
      <c r="Q73" s="373">
        <v>0</v>
      </c>
      <c r="R73" s="403">
        <v>0.25</v>
      </c>
      <c r="S73" s="409"/>
      <c r="T73" s="375"/>
      <c r="U73" s="410"/>
      <c r="V73" s="411"/>
      <c r="W73" s="374">
        <f t="shared" si="6"/>
        <v>0.25</v>
      </c>
      <c r="X73" s="413"/>
      <c r="Y73" s="380"/>
    </row>
    <row r="74" spans="2:25" ht="15.75" customHeight="1" x14ac:dyDescent="0.2">
      <c r="B74" s="362"/>
      <c r="C74" s="378"/>
      <c r="D74" s="378"/>
      <c r="E74" s="416" t="s">
        <v>17918</v>
      </c>
      <c r="F74" s="369">
        <v>317</v>
      </c>
      <c r="G74" s="370" t="s">
        <v>17848</v>
      </c>
      <c r="H74" s="371">
        <v>4.74</v>
      </c>
      <c r="I74" s="369">
        <v>317</v>
      </c>
      <c r="J74" s="370" t="s">
        <v>17848</v>
      </c>
      <c r="K74" s="371">
        <v>6.74</v>
      </c>
      <c r="L74" s="782"/>
      <c r="M74" s="415">
        <v>1</v>
      </c>
      <c r="N74" s="373">
        <v>0</v>
      </c>
      <c r="O74" s="373">
        <v>0</v>
      </c>
      <c r="P74" s="373">
        <v>0</v>
      </c>
      <c r="Q74" s="373">
        <v>0</v>
      </c>
      <c r="R74" s="403">
        <v>0.34</v>
      </c>
      <c r="S74" s="409"/>
      <c r="T74" s="375"/>
      <c r="U74" s="410"/>
      <c r="V74" s="411"/>
      <c r="W74" s="374">
        <f t="shared" si="6"/>
        <v>0.34</v>
      </c>
      <c r="X74" s="413"/>
      <c r="Y74" s="380"/>
    </row>
    <row r="75" spans="2:25" ht="15.75" customHeight="1" x14ac:dyDescent="0.2">
      <c r="B75" s="362"/>
      <c r="C75" s="378"/>
      <c r="D75" s="378"/>
      <c r="E75" s="416" t="s">
        <v>17919</v>
      </c>
      <c r="F75" s="369">
        <v>319</v>
      </c>
      <c r="G75" s="370" t="s">
        <v>17848</v>
      </c>
      <c r="H75" s="371">
        <v>10.74</v>
      </c>
      <c r="I75" s="369">
        <v>319</v>
      </c>
      <c r="J75" s="370" t="s">
        <v>17848</v>
      </c>
      <c r="K75" s="371">
        <v>12.74</v>
      </c>
      <c r="L75" s="782"/>
      <c r="M75" s="415">
        <v>1</v>
      </c>
      <c r="N75" s="373">
        <v>0</v>
      </c>
      <c r="O75" s="373">
        <v>0</v>
      </c>
      <c r="P75" s="373">
        <v>0</v>
      </c>
      <c r="Q75" s="373">
        <v>0</v>
      </c>
      <c r="R75" s="403">
        <v>0.34</v>
      </c>
      <c r="S75" s="409"/>
      <c r="T75" s="375"/>
      <c r="U75" s="410"/>
      <c r="V75" s="411"/>
      <c r="W75" s="374">
        <f t="shared" si="6"/>
        <v>0.34</v>
      </c>
      <c r="X75" s="413"/>
      <c r="Y75" s="380"/>
    </row>
    <row r="76" spans="2:25" ht="15.75" customHeight="1" x14ac:dyDescent="0.2">
      <c r="B76" s="362"/>
      <c r="C76" s="378"/>
      <c r="D76" s="378"/>
      <c r="E76" s="416" t="s">
        <v>17920</v>
      </c>
      <c r="F76" s="369">
        <v>321</v>
      </c>
      <c r="G76" s="370" t="s">
        <v>17848</v>
      </c>
      <c r="H76" s="371">
        <v>12.74</v>
      </c>
      <c r="I76" s="369">
        <v>321</v>
      </c>
      <c r="J76" s="370" t="s">
        <v>17848</v>
      </c>
      <c r="K76" s="371">
        <v>14.74</v>
      </c>
      <c r="L76" s="782"/>
      <c r="M76" s="415">
        <v>1</v>
      </c>
      <c r="N76" s="373">
        <v>0</v>
      </c>
      <c r="O76" s="373">
        <v>0</v>
      </c>
      <c r="P76" s="373">
        <v>0</v>
      </c>
      <c r="Q76" s="373">
        <v>0</v>
      </c>
      <c r="R76" s="403">
        <v>0.35</v>
      </c>
      <c r="S76" s="409"/>
      <c r="T76" s="375"/>
      <c r="U76" s="410"/>
      <c r="V76" s="411"/>
      <c r="W76" s="374">
        <f t="shared" si="6"/>
        <v>0.35</v>
      </c>
      <c r="X76" s="413"/>
      <c r="Y76" s="380"/>
    </row>
    <row r="77" spans="2:25" ht="15.75" customHeight="1" x14ac:dyDescent="0.2">
      <c r="B77" s="362"/>
      <c r="C77" s="378"/>
      <c r="D77" s="378"/>
      <c r="E77" s="368" t="s">
        <v>17921</v>
      </c>
      <c r="F77" s="369">
        <v>328</v>
      </c>
      <c r="G77" s="370" t="s">
        <v>17848</v>
      </c>
      <c r="H77" s="371">
        <v>9.74</v>
      </c>
      <c r="I77" s="369">
        <v>328</v>
      </c>
      <c r="J77" s="370" t="s">
        <v>17848</v>
      </c>
      <c r="K77" s="371">
        <v>12.09</v>
      </c>
      <c r="L77" s="782"/>
      <c r="M77" s="415">
        <v>1</v>
      </c>
      <c r="N77" s="373">
        <v>0</v>
      </c>
      <c r="O77" s="373">
        <v>0</v>
      </c>
      <c r="P77" s="373">
        <v>0</v>
      </c>
      <c r="Q77" s="373">
        <v>0</v>
      </c>
      <c r="R77" s="403">
        <v>3</v>
      </c>
      <c r="S77" s="409"/>
      <c r="T77" s="375"/>
      <c r="U77" s="410"/>
      <c r="V77" s="411"/>
      <c r="W77" s="374">
        <f t="shared" si="6"/>
        <v>3</v>
      </c>
      <c r="X77" s="413"/>
      <c r="Y77" s="380"/>
    </row>
    <row r="78" spans="2:25" ht="15.75" customHeight="1" x14ac:dyDescent="0.2">
      <c r="B78" s="362"/>
      <c r="C78" s="378"/>
      <c r="D78" s="378"/>
      <c r="E78" s="368" t="s">
        <v>17922</v>
      </c>
      <c r="F78" s="369">
        <v>333</v>
      </c>
      <c r="G78" s="370" t="s">
        <v>17848</v>
      </c>
      <c r="H78" s="371">
        <v>6.09</v>
      </c>
      <c r="I78" s="369">
        <v>323</v>
      </c>
      <c r="J78" s="370" t="s">
        <v>17848</v>
      </c>
      <c r="K78" s="371">
        <v>17.73</v>
      </c>
      <c r="L78" s="782"/>
      <c r="M78" s="415">
        <v>1</v>
      </c>
      <c r="N78" s="373">
        <v>0</v>
      </c>
      <c r="O78" s="373">
        <v>0</v>
      </c>
      <c r="P78" s="373">
        <v>0</v>
      </c>
      <c r="Q78" s="373">
        <v>0</v>
      </c>
      <c r="R78" s="403">
        <v>4.4800000000000004</v>
      </c>
      <c r="S78" s="409"/>
      <c r="T78" s="375"/>
      <c r="U78" s="410"/>
      <c r="V78" s="411"/>
      <c r="W78" s="374">
        <f t="shared" si="6"/>
        <v>4.4800000000000004</v>
      </c>
      <c r="X78" s="413"/>
      <c r="Y78" s="380"/>
    </row>
    <row r="79" spans="2:25" ht="15.75" customHeight="1" x14ac:dyDescent="0.2">
      <c r="B79" s="362"/>
      <c r="C79" s="378"/>
      <c r="D79" s="378"/>
      <c r="E79" s="368" t="s">
        <v>17923</v>
      </c>
      <c r="F79" s="369">
        <v>336</v>
      </c>
      <c r="G79" s="370" t="s">
        <v>17848</v>
      </c>
      <c r="H79" s="371">
        <v>18.689</v>
      </c>
      <c r="I79" s="369">
        <v>337</v>
      </c>
      <c r="J79" s="370" t="s">
        <v>17848</v>
      </c>
      <c r="K79" s="371">
        <v>2.93</v>
      </c>
      <c r="L79" s="782"/>
      <c r="M79" s="415">
        <v>1</v>
      </c>
      <c r="N79" s="373">
        <v>0</v>
      </c>
      <c r="O79" s="373">
        <v>0</v>
      </c>
      <c r="P79" s="373">
        <v>0</v>
      </c>
      <c r="Q79" s="373">
        <v>0</v>
      </c>
      <c r="R79" s="403">
        <v>1.95</v>
      </c>
      <c r="S79" s="409"/>
      <c r="T79" s="375"/>
      <c r="U79" s="410"/>
      <c r="V79" s="411"/>
      <c r="W79" s="374">
        <f t="shared" si="6"/>
        <v>1.95</v>
      </c>
      <c r="X79" s="413"/>
      <c r="Y79" s="380"/>
    </row>
    <row r="80" spans="2:25" ht="15.75" customHeight="1" x14ac:dyDescent="0.2">
      <c r="B80" s="390">
        <f>+C64</f>
        <v>1109669</v>
      </c>
      <c r="C80" s="391"/>
      <c r="D80" s="392" t="str">
        <f>+D64</f>
        <v>SICRO</v>
      </c>
      <c r="E80" s="393" t="s">
        <v>17834</v>
      </c>
      <c r="F80" s="777"/>
      <c r="G80" s="778"/>
      <c r="H80" s="779"/>
      <c r="I80" s="777"/>
      <c r="J80" s="778"/>
      <c r="K80" s="779"/>
      <c r="L80" s="391"/>
      <c r="M80" s="391"/>
      <c r="N80" s="394"/>
      <c r="O80" s="394"/>
      <c r="P80" s="394"/>
      <c r="Q80" s="394"/>
      <c r="R80" s="394"/>
      <c r="S80" s="394"/>
      <c r="T80" s="394"/>
      <c r="U80" s="394"/>
      <c r="V80" s="394"/>
      <c r="W80" s="395">
        <f>SUM(W65:W79)</f>
        <v>17.36</v>
      </c>
      <c r="X80" s="396" t="str">
        <f>+X64</f>
        <v>m³</v>
      </c>
      <c r="Y80" s="397"/>
    </row>
    <row r="81" spans="2:25" ht="15.75" customHeight="1" x14ac:dyDescent="0.2">
      <c r="B81" s="362"/>
      <c r="C81" s="363">
        <v>407819</v>
      </c>
      <c r="D81" s="363" t="s">
        <v>13745</v>
      </c>
      <c r="E81" s="780" t="str">
        <f>IF(D81="SINAPI",VLOOKUP(C81,'SINAPI 01-22 ES - NÃO DESONER.'!$G$6:$L$6678,2,FALSE),IF(D81="SIURB",VLOOKUP(C81,'SIURB JAN-2020 NÃO DESONER.'!$A$2:$D$757,2,FALSE),IF(D81="SICRO",VLOOKUP(C81,Tabela4[],2,FALSE),IF(D81="CPOS",VLOOKUP(C81,'CPOS-178'!$A$7:$F$4097,2,FALSE),IF(D81="MERCADO",VLOOKUP(C81,Tabela42[],2,FALSE),"ERRO")))))</f>
        <v>ARMAÇÃO EM AÇO CA-50 - FORNECIMENTO, PREPARO E COLOCAÇÃO</v>
      </c>
      <c r="F81" s="781"/>
      <c r="G81" s="781"/>
      <c r="H81" s="781"/>
      <c r="I81" s="781"/>
      <c r="J81" s="781"/>
      <c r="K81" s="781"/>
      <c r="L81" s="781"/>
      <c r="M81" s="781"/>
      <c r="N81" s="781"/>
      <c r="O81" s="781"/>
      <c r="P81" s="781"/>
      <c r="Q81" s="781"/>
      <c r="R81" s="781"/>
      <c r="S81" s="781"/>
      <c r="T81" s="781"/>
      <c r="U81" s="781"/>
      <c r="V81" s="781"/>
      <c r="W81" s="781"/>
      <c r="X81" s="364" t="str">
        <f>IF(D81="SINAPI",VLOOKUP(C81,'SINAPI 01-22 ES - NÃO DESONER.'!$G$6:$L$6678,3,FALSE),IF(D81="SIURB",VLOOKUP(C81,'SIURB JAN-2020 NÃO DESONER.'!$A$2:$D$757,3,FALSE),IF(D81="SICRO",VLOOKUP(C81,Tabela4[],3,FALSE),IF(D81="CPOS",VLOOKUP(C81,'CPOS-178'!$A$7:$F$4097,3,FALSE),IF(D81="MERCADO",VLOOKUP(C81,Tabela42[],3,FALSE),"ERRO")))))</f>
        <v>kg</v>
      </c>
      <c r="Y81" s="365"/>
    </row>
    <row r="82" spans="2:25" ht="30" customHeight="1" x14ac:dyDescent="0.2">
      <c r="B82" s="362"/>
      <c r="C82" s="378"/>
      <c r="D82" s="378"/>
      <c r="E82" s="368" t="s">
        <v>17910</v>
      </c>
      <c r="F82" s="369">
        <v>214</v>
      </c>
      <c r="G82" s="370" t="s">
        <v>17848</v>
      </c>
      <c r="H82" s="371">
        <v>15</v>
      </c>
      <c r="I82" s="369">
        <v>215</v>
      </c>
      <c r="J82" s="370" t="s">
        <v>17848</v>
      </c>
      <c r="K82" s="371">
        <v>3.74</v>
      </c>
      <c r="L82" s="782"/>
      <c r="M82" s="415">
        <v>1</v>
      </c>
      <c r="N82" s="373">
        <v>0</v>
      </c>
      <c r="O82" s="373">
        <v>0</v>
      </c>
      <c r="P82" s="373">
        <v>0</v>
      </c>
      <c r="Q82" s="373">
        <v>0</v>
      </c>
      <c r="R82" s="373">
        <v>0</v>
      </c>
      <c r="S82" s="409"/>
      <c r="T82" s="375"/>
      <c r="U82" s="403">
        <v>3.415</v>
      </c>
      <c r="V82" s="411"/>
      <c r="W82" s="374">
        <f>+U82*1000</f>
        <v>3415</v>
      </c>
      <c r="X82" s="413"/>
      <c r="Y82" s="380"/>
    </row>
    <row r="83" spans="2:25" ht="15.75" customHeight="1" x14ac:dyDescent="0.2">
      <c r="B83" s="366"/>
      <c r="C83" s="367"/>
      <c r="D83" s="367"/>
      <c r="E83" s="368" t="s">
        <v>17911</v>
      </c>
      <c r="F83" s="369">
        <v>219</v>
      </c>
      <c r="G83" s="370" t="s">
        <v>17848</v>
      </c>
      <c r="H83" s="371">
        <v>17.739999999999998</v>
      </c>
      <c r="I83" s="369">
        <v>219</v>
      </c>
      <c r="J83" s="370" t="s">
        <v>17848</v>
      </c>
      <c r="K83" s="371">
        <v>19.739999999999998</v>
      </c>
      <c r="L83" s="782"/>
      <c r="M83" s="415">
        <v>1</v>
      </c>
      <c r="N83" s="373">
        <v>0</v>
      </c>
      <c r="O83" s="373">
        <v>0</v>
      </c>
      <c r="P83" s="373">
        <v>0</v>
      </c>
      <c r="Q83" s="373">
        <v>0</v>
      </c>
      <c r="R83" s="373">
        <v>0</v>
      </c>
      <c r="S83" s="409"/>
      <c r="T83" s="375"/>
      <c r="U83" s="403">
        <v>0.754</v>
      </c>
      <c r="V83" s="411"/>
      <c r="W83" s="374">
        <f t="shared" ref="W83:W96" si="7">+U83*1000</f>
        <v>754</v>
      </c>
      <c r="X83" s="413"/>
      <c r="Y83" s="380"/>
    </row>
    <row r="84" spans="2:25" ht="15.75" customHeight="1" x14ac:dyDescent="0.2">
      <c r="B84" s="362"/>
      <c r="C84" s="378"/>
      <c r="D84" s="378"/>
      <c r="E84" s="368" t="s">
        <v>17912</v>
      </c>
      <c r="F84" s="369">
        <v>225</v>
      </c>
      <c r="G84" s="370" t="s">
        <v>17848</v>
      </c>
      <c r="H84" s="371">
        <v>17.739999999999998</v>
      </c>
      <c r="I84" s="369">
        <v>226</v>
      </c>
      <c r="J84" s="370" t="s">
        <v>17848</v>
      </c>
      <c r="K84" s="371">
        <v>5.74</v>
      </c>
      <c r="L84" s="782"/>
      <c r="M84" s="415">
        <v>1</v>
      </c>
      <c r="N84" s="373">
        <v>0</v>
      </c>
      <c r="O84" s="373">
        <v>0</v>
      </c>
      <c r="P84" s="373">
        <v>0</v>
      </c>
      <c r="Q84" s="373">
        <v>0</v>
      </c>
      <c r="R84" s="373">
        <v>0</v>
      </c>
      <c r="S84" s="409"/>
      <c r="T84" s="375"/>
      <c r="U84" s="403">
        <v>3.0550000000000002</v>
      </c>
      <c r="V84" s="411"/>
      <c r="W84" s="374">
        <f t="shared" si="7"/>
        <v>3055</v>
      </c>
      <c r="X84" s="413"/>
      <c r="Y84" s="380"/>
    </row>
    <row r="85" spans="2:25" ht="15.75" customHeight="1" x14ac:dyDescent="0.2">
      <c r="B85" s="362"/>
      <c r="C85" s="378"/>
      <c r="D85" s="378"/>
      <c r="E85" s="368" t="s">
        <v>17913</v>
      </c>
      <c r="F85" s="369">
        <v>229</v>
      </c>
      <c r="G85" s="370" t="s">
        <v>17848</v>
      </c>
      <c r="H85" s="371">
        <v>4.74</v>
      </c>
      <c r="I85" s="369">
        <v>229</v>
      </c>
      <c r="J85" s="370" t="s">
        <v>17848</v>
      </c>
      <c r="K85" s="371">
        <v>5.74</v>
      </c>
      <c r="L85" s="782"/>
      <c r="M85" s="415">
        <v>1</v>
      </c>
      <c r="N85" s="373">
        <v>0</v>
      </c>
      <c r="O85" s="373">
        <v>0</v>
      </c>
      <c r="P85" s="373">
        <v>0</v>
      </c>
      <c r="Q85" s="373">
        <v>0</v>
      </c>
      <c r="R85" s="373">
        <v>0</v>
      </c>
      <c r="S85" s="409"/>
      <c r="T85" s="375"/>
      <c r="U85" s="403">
        <v>3.46</v>
      </c>
      <c r="V85" s="411"/>
      <c r="W85" s="374">
        <f t="shared" si="7"/>
        <v>3460</v>
      </c>
      <c r="X85" s="413"/>
      <c r="Y85" s="380"/>
    </row>
    <row r="86" spans="2:25" ht="15.75" customHeight="1" x14ac:dyDescent="0.2">
      <c r="B86" s="362"/>
      <c r="C86" s="378"/>
      <c r="D86" s="378"/>
      <c r="E86" s="416" t="s">
        <v>17914</v>
      </c>
      <c r="F86" s="369">
        <v>232</v>
      </c>
      <c r="G86" s="370" t="s">
        <v>17848</v>
      </c>
      <c r="H86" s="371">
        <v>17.739999999999998</v>
      </c>
      <c r="I86" s="369">
        <v>232</v>
      </c>
      <c r="J86" s="370" t="s">
        <v>17848</v>
      </c>
      <c r="K86" s="371">
        <v>19.739999999999998</v>
      </c>
      <c r="L86" s="782"/>
      <c r="M86" s="415">
        <v>1</v>
      </c>
      <c r="N86" s="373">
        <v>0</v>
      </c>
      <c r="O86" s="373">
        <v>0</v>
      </c>
      <c r="P86" s="373">
        <v>0</v>
      </c>
      <c r="Q86" s="373">
        <v>0</v>
      </c>
      <c r="R86" s="373">
        <v>0</v>
      </c>
      <c r="S86" s="409"/>
      <c r="T86" s="375"/>
      <c r="U86" s="403">
        <v>1.2849999999999999</v>
      </c>
      <c r="V86" s="411"/>
      <c r="W86" s="374">
        <f t="shared" si="7"/>
        <v>1285</v>
      </c>
      <c r="X86" s="413"/>
      <c r="Y86" s="380"/>
    </row>
    <row r="87" spans="2:25" ht="15.75" customHeight="1" x14ac:dyDescent="0.2">
      <c r="B87" s="362"/>
      <c r="C87" s="378"/>
      <c r="D87" s="378"/>
      <c r="E87" s="416" t="s">
        <v>17915</v>
      </c>
      <c r="F87" s="369">
        <v>241</v>
      </c>
      <c r="G87" s="370" t="s">
        <v>17848</v>
      </c>
      <c r="H87" s="371">
        <v>15.74</v>
      </c>
      <c r="I87" s="369">
        <v>241</v>
      </c>
      <c r="J87" s="370" t="s">
        <v>17848</v>
      </c>
      <c r="K87" s="371">
        <v>17.739999999999998</v>
      </c>
      <c r="L87" s="782"/>
      <c r="M87" s="415">
        <v>1</v>
      </c>
      <c r="N87" s="373">
        <v>0</v>
      </c>
      <c r="O87" s="373">
        <v>0</v>
      </c>
      <c r="P87" s="373">
        <v>0</v>
      </c>
      <c r="Q87" s="373">
        <v>0</v>
      </c>
      <c r="R87" s="373">
        <v>0</v>
      </c>
      <c r="S87" s="409"/>
      <c r="T87" s="375"/>
      <c r="U87" s="403">
        <v>1.056</v>
      </c>
      <c r="V87" s="411"/>
      <c r="W87" s="374">
        <f t="shared" si="7"/>
        <v>1056</v>
      </c>
      <c r="X87" s="413"/>
      <c r="Y87" s="380"/>
    </row>
    <row r="88" spans="2:25" ht="15.75" customHeight="1" x14ac:dyDescent="0.2">
      <c r="B88" s="362"/>
      <c r="C88" s="378"/>
      <c r="D88" s="378"/>
      <c r="E88" s="416" t="s">
        <v>17924</v>
      </c>
      <c r="F88" s="369">
        <v>300</v>
      </c>
      <c r="G88" s="370" t="s">
        <v>17848</v>
      </c>
      <c r="H88" s="371">
        <v>19.739999999999998</v>
      </c>
      <c r="I88" s="369">
        <v>301</v>
      </c>
      <c r="J88" s="370" t="s">
        <v>17848</v>
      </c>
      <c r="K88" s="371">
        <v>1.74</v>
      </c>
      <c r="L88" s="782"/>
      <c r="M88" s="415">
        <v>1</v>
      </c>
      <c r="N88" s="373"/>
      <c r="O88" s="373"/>
      <c r="P88" s="373"/>
      <c r="Q88" s="373"/>
      <c r="R88" s="373"/>
      <c r="S88" s="409"/>
      <c r="T88" s="375"/>
      <c r="U88" s="403">
        <v>1.0609999999999999</v>
      </c>
      <c r="V88" s="411"/>
      <c r="W88" s="374">
        <f t="shared" si="7"/>
        <v>1061</v>
      </c>
      <c r="X88" s="413"/>
      <c r="Y88" s="380"/>
    </row>
    <row r="89" spans="2:25" ht="15.75" customHeight="1" x14ac:dyDescent="0.2">
      <c r="B89" s="362"/>
      <c r="C89" s="378"/>
      <c r="D89" s="378"/>
      <c r="E89" s="416" t="s">
        <v>17916</v>
      </c>
      <c r="F89" s="369">
        <v>306</v>
      </c>
      <c r="G89" s="370" t="s">
        <v>17848</v>
      </c>
      <c r="H89" s="371">
        <v>9.74</v>
      </c>
      <c r="I89" s="369">
        <v>306</v>
      </c>
      <c r="J89" s="370" t="s">
        <v>17848</v>
      </c>
      <c r="K89" s="371">
        <v>11.74</v>
      </c>
      <c r="L89" s="782"/>
      <c r="M89" s="415">
        <v>1</v>
      </c>
      <c r="N89" s="373">
        <v>0</v>
      </c>
      <c r="O89" s="373">
        <v>0</v>
      </c>
      <c r="P89" s="373">
        <v>0</v>
      </c>
      <c r="Q89" s="373">
        <v>0</v>
      </c>
      <c r="R89" s="373">
        <v>0</v>
      </c>
      <c r="S89" s="409"/>
      <c r="T89" s="375"/>
      <c r="U89" s="403">
        <v>1.1459999999999999</v>
      </c>
      <c r="V89" s="411"/>
      <c r="W89" s="374">
        <f t="shared" si="7"/>
        <v>1146</v>
      </c>
      <c r="X89" s="413"/>
      <c r="Y89" s="380"/>
    </row>
    <row r="90" spans="2:25" ht="15.75" customHeight="1" x14ac:dyDescent="0.2">
      <c r="B90" s="362"/>
      <c r="C90" s="378"/>
      <c r="D90" s="378"/>
      <c r="E90" s="416" t="s">
        <v>17917</v>
      </c>
      <c r="F90" s="369">
        <v>310</v>
      </c>
      <c r="G90" s="370" t="s">
        <v>17848</v>
      </c>
      <c r="H90" s="371">
        <v>14.74</v>
      </c>
      <c r="I90" s="369">
        <v>310</v>
      </c>
      <c r="J90" s="370" t="s">
        <v>17848</v>
      </c>
      <c r="K90" s="371">
        <v>15.74</v>
      </c>
      <c r="L90" s="782"/>
      <c r="M90" s="415">
        <v>1</v>
      </c>
      <c r="N90" s="373">
        <v>0</v>
      </c>
      <c r="O90" s="373">
        <v>0</v>
      </c>
      <c r="P90" s="373">
        <v>0</v>
      </c>
      <c r="Q90" s="373">
        <v>0</v>
      </c>
      <c r="R90" s="373">
        <v>0</v>
      </c>
      <c r="S90" s="409"/>
      <c r="T90" s="375"/>
      <c r="U90" s="403">
        <v>1.0780000000000001</v>
      </c>
      <c r="V90" s="411"/>
      <c r="W90" s="374">
        <f t="shared" si="7"/>
        <v>1078</v>
      </c>
      <c r="X90" s="413"/>
      <c r="Y90" s="380"/>
    </row>
    <row r="91" spans="2:25" ht="15.75" customHeight="1" x14ac:dyDescent="0.2">
      <c r="B91" s="362"/>
      <c r="C91" s="378"/>
      <c r="D91" s="378"/>
      <c r="E91" s="416" t="s">
        <v>17918</v>
      </c>
      <c r="F91" s="369">
        <v>317</v>
      </c>
      <c r="G91" s="370" t="s">
        <v>17848</v>
      </c>
      <c r="H91" s="371">
        <v>4.74</v>
      </c>
      <c r="I91" s="369">
        <v>317</v>
      </c>
      <c r="J91" s="370" t="s">
        <v>17848</v>
      </c>
      <c r="K91" s="371">
        <v>6.74</v>
      </c>
      <c r="L91" s="782"/>
      <c r="M91" s="415">
        <v>1</v>
      </c>
      <c r="N91" s="373">
        <v>0</v>
      </c>
      <c r="O91" s="373">
        <v>0</v>
      </c>
      <c r="P91" s="373">
        <v>0</v>
      </c>
      <c r="Q91" s="373">
        <v>0</v>
      </c>
      <c r="R91" s="373">
        <v>0</v>
      </c>
      <c r="S91" s="409"/>
      <c r="T91" s="375"/>
      <c r="U91" s="403">
        <v>1.0069999999999999</v>
      </c>
      <c r="V91" s="411"/>
      <c r="W91" s="374">
        <f t="shared" si="7"/>
        <v>1006.9999999999999</v>
      </c>
      <c r="X91" s="413"/>
      <c r="Y91" s="380"/>
    </row>
    <row r="92" spans="2:25" ht="15.75" customHeight="1" x14ac:dyDescent="0.2">
      <c r="B92" s="362"/>
      <c r="C92" s="378"/>
      <c r="D92" s="378"/>
      <c r="E92" s="416" t="s">
        <v>17919</v>
      </c>
      <c r="F92" s="369">
        <v>319</v>
      </c>
      <c r="G92" s="370" t="s">
        <v>17848</v>
      </c>
      <c r="H92" s="371">
        <v>10.74</v>
      </c>
      <c r="I92" s="369">
        <v>319</v>
      </c>
      <c r="J92" s="370" t="s">
        <v>17848</v>
      </c>
      <c r="K92" s="371">
        <v>12.74</v>
      </c>
      <c r="L92" s="782"/>
      <c r="M92" s="415">
        <v>1</v>
      </c>
      <c r="N92" s="373">
        <v>0</v>
      </c>
      <c r="O92" s="373">
        <v>0</v>
      </c>
      <c r="P92" s="373">
        <v>0</v>
      </c>
      <c r="Q92" s="373">
        <v>0</v>
      </c>
      <c r="R92" s="373">
        <v>0</v>
      </c>
      <c r="S92" s="409"/>
      <c r="T92" s="375"/>
      <c r="U92" s="403">
        <v>1.0609999999999999</v>
      </c>
      <c r="V92" s="411"/>
      <c r="W92" s="374">
        <f t="shared" si="7"/>
        <v>1061</v>
      </c>
      <c r="X92" s="413"/>
      <c r="Y92" s="380"/>
    </row>
    <row r="93" spans="2:25" ht="15.75" customHeight="1" x14ac:dyDescent="0.2">
      <c r="B93" s="362"/>
      <c r="C93" s="378"/>
      <c r="D93" s="378"/>
      <c r="E93" s="416" t="s">
        <v>17920</v>
      </c>
      <c r="F93" s="369">
        <v>321</v>
      </c>
      <c r="G93" s="370" t="s">
        <v>17848</v>
      </c>
      <c r="H93" s="371">
        <v>12.74</v>
      </c>
      <c r="I93" s="369">
        <v>321</v>
      </c>
      <c r="J93" s="370" t="s">
        <v>17848</v>
      </c>
      <c r="K93" s="371">
        <v>14.74</v>
      </c>
      <c r="L93" s="782"/>
      <c r="M93" s="415">
        <v>1</v>
      </c>
      <c r="N93" s="373">
        <v>0</v>
      </c>
      <c r="O93" s="373">
        <v>0</v>
      </c>
      <c r="P93" s="373">
        <v>0</v>
      </c>
      <c r="Q93" s="373">
        <v>0</v>
      </c>
      <c r="R93" s="373">
        <v>0</v>
      </c>
      <c r="S93" s="409"/>
      <c r="T93" s="375"/>
      <c r="U93" s="403">
        <v>0.97899999999999998</v>
      </c>
      <c r="V93" s="411"/>
      <c r="W93" s="374">
        <f t="shared" si="7"/>
        <v>979</v>
      </c>
      <c r="X93" s="413"/>
      <c r="Y93" s="380"/>
    </row>
    <row r="94" spans="2:25" ht="15.75" customHeight="1" x14ac:dyDescent="0.2">
      <c r="B94" s="362"/>
      <c r="C94" s="378"/>
      <c r="D94" s="378"/>
      <c r="E94" s="368" t="s">
        <v>17921</v>
      </c>
      <c r="F94" s="369">
        <v>328</v>
      </c>
      <c r="G94" s="370" t="s">
        <v>17848</v>
      </c>
      <c r="H94" s="371">
        <v>9.74</v>
      </c>
      <c r="I94" s="369">
        <v>328</v>
      </c>
      <c r="J94" s="370" t="s">
        <v>17848</v>
      </c>
      <c r="K94" s="371">
        <v>12.09</v>
      </c>
      <c r="L94" s="782"/>
      <c r="M94" s="415">
        <v>1</v>
      </c>
      <c r="N94" s="373">
        <v>0</v>
      </c>
      <c r="O94" s="373">
        <v>0</v>
      </c>
      <c r="P94" s="373">
        <v>0</v>
      </c>
      <c r="Q94" s="373">
        <v>0</v>
      </c>
      <c r="R94" s="373">
        <v>0</v>
      </c>
      <c r="S94" s="409"/>
      <c r="T94" s="375"/>
      <c r="U94" s="403">
        <v>1.0609999999999999</v>
      </c>
      <c r="V94" s="411"/>
      <c r="W94" s="374">
        <f t="shared" si="7"/>
        <v>1061</v>
      </c>
      <c r="X94" s="413"/>
      <c r="Y94" s="380"/>
    </row>
    <row r="95" spans="2:25" ht="15.75" customHeight="1" x14ac:dyDescent="0.2">
      <c r="B95" s="362"/>
      <c r="C95" s="378"/>
      <c r="D95" s="378"/>
      <c r="E95" s="368" t="s">
        <v>17922</v>
      </c>
      <c r="F95" s="369">
        <v>333</v>
      </c>
      <c r="G95" s="370" t="s">
        <v>17848</v>
      </c>
      <c r="H95" s="371">
        <v>6.09</v>
      </c>
      <c r="I95" s="369">
        <v>323</v>
      </c>
      <c r="J95" s="370" t="s">
        <v>17848</v>
      </c>
      <c r="K95" s="371">
        <v>17.73</v>
      </c>
      <c r="L95" s="782"/>
      <c r="M95" s="415">
        <v>1</v>
      </c>
      <c r="N95" s="373">
        <v>0</v>
      </c>
      <c r="O95" s="373">
        <v>0</v>
      </c>
      <c r="P95" s="373">
        <v>0</v>
      </c>
      <c r="Q95" s="373">
        <v>0</v>
      </c>
      <c r="R95" s="373">
        <v>0</v>
      </c>
      <c r="S95" s="409"/>
      <c r="T95" s="375"/>
      <c r="U95" s="403">
        <v>4.3940000000000001</v>
      </c>
      <c r="V95" s="411"/>
      <c r="W95" s="374">
        <f t="shared" si="7"/>
        <v>4394</v>
      </c>
      <c r="X95" s="413"/>
      <c r="Y95" s="380"/>
    </row>
    <row r="96" spans="2:25" ht="15.75" customHeight="1" x14ac:dyDescent="0.2">
      <c r="B96" s="362"/>
      <c r="C96" s="378"/>
      <c r="D96" s="378"/>
      <c r="E96" s="368" t="s">
        <v>17923</v>
      </c>
      <c r="F96" s="369">
        <v>336</v>
      </c>
      <c r="G96" s="370" t="s">
        <v>17848</v>
      </c>
      <c r="H96" s="371">
        <v>18.689</v>
      </c>
      <c r="I96" s="369">
        <v>337</v>
      </c>
      <c r="J96" s="370" t="s">
        <v>17848</v>
      </c>
      <c r="K96" s="371">
        <v>2.93</v>
      </c>
      <c r="L96" s="782"/>
      <c r="M96" s="415">
        <v>1</v>
      </c>
      <c r="N96" s="373">
        <v>0</v>
      </c>
      <c r="O96" s="373">
        <v>0</v>
      </c>
      <c r="P96" s="373">
        <v>0</v>
      </c>
      <c r="Q96" s="373">
        <v>0</v>
      </c>
      <c r="R96" s="373">
        <v>0</v>
      </c>
      <c r="S96" s="409"/>
      <c r="T96" s="375"/>
      <c r="U96" s="403">
        <v>1.1000000000000001</v>
      </c>
      <c r="V96" s="411"/>
      <c r="W96" s="374">
        <f t="shared" si="7"/>
        <v>1100</v>
      </c>
      <c r="X96" s="413"/>
      <c r="Y96" s="380"/>
    </row>
    <row r="97" spans="2:25" ht="15.75" customHeight="1" x14ac:dyDescent="0.2">
      <c r="B97" s="390">
        <f>+C81</f>
        <v>407819</v>
      </c>
      <c r="C97" s="391"/>
      <c r="D97" s="392" t="str">
        <f>+D81</f>
        <v>SICRO</v>
      </c>
      <c r="E97" s="393" t="s">
        <v>17834</v>
      </c>
      <c r="F97" s="777"/>
      <c r="G97" s="778"/>
      <c r="H97" s="779"/>
      <c r="I97" s="777"/>
      <c r="J97" s="778"/>
      <c r="K97" s="779"/>
      <c r="L97" s="391"/>
      <c r="M97" s="391"/>
      <c r="N97" s="394"/>
      <c r="O97" s="394"/>
      <c r="P97" s="394"/>
      <c r="Q97" s="394"/>
      <c r="R97" s="394"/>
      <c r="S97" s="394"/>
      <c r="T97" s="394"/>
      <c r="U97" s="394"/>
      <c r="V97" s="394"/>
      <c r="W97" s="395">
        <f>SUM(W82:W96)</f>
        <v>25912</v>
      </c>
      <c r="X97" s="396" t="str">
        <f>+X81</f>
        <v>kg</v>
      </c>
      <c r="Y97" s="397"/>
    </row>
    <row r="98" spans="2:25" ht="15.75" customHeight="1" x14ac:dyDescent="0.2">
      <c r="B98" s="362"/>
      <c r="C98" s="363">
        <v>1107892</v>
      </c>
      <c r="D98" s="363" t="s">
        <v>13745</v>
      </c>
      <c r="E98" s="780" t="str">
        <f>IF(D98="SINAPI",VLOOKUP(C98,'SINAPI 01-22 ES - NÃO DESONER.'!$G$6:$L$6678,2,FALSE),IF(D98="SIURB",VLOOKUP(C98,'SIURB JAN-2020 NÃO DESONER.'!$A$2:$D$757,2,FALSE),IF(D98="SICRO",VLOOKUP(C98,Tabela4[],2,FALSE),IF(D98="CPOS",VLOOKUP(C98,'CPOS-178'!$A$7:$F$4097,2,FALSE),IF(D98="MERCADO",VLOOKUP(C98,Tabela42[],2,FALSE),"ERRO")))))</f>
        <v>CONCRETO FCK = 20 MPa -  CONFECÇÃO EM BETONEIRA E LANÇAMENTO MANUAL - AREIA EXTRAÍDA E BRITA PRODUZIDA</v>
      </c>
      <c r="F98" s="781"/>
      <c r="G98" s="781"/>
      <c r="H98" s="781"/>
      <c r="I98" s="781"/>
      <c r="J98" s="781"/>
      <c r="K98" s="781"/>
      <c r="L98" s="781"/>
      <c r="M98" s="781"/>
      <c r="N98" s="781"/>
      <c r="O98" s="781"/>
      <c r="P98" s="781"/>
      <c r="Q98" s="781"/>
      <c r="R98" s="781"/>
      <c r="S98" s="781"/>
      <c r="T98" s="781"/>
      <c r="U98" s="781"/>
      <c r="V98" s="781"/>
      <c r="W98" s="781"/>
      <c r="X98" s="364" t="str">
        <f>IF(D98="SINAPI",VLOOKUP(C98,'SINAPI 01-22 ES - NÃO DESONER.'!$G$6:$L$6678,3,FALSE),IF(D98="SIURB",VLOOKUP(C98,'SIURB JAN-2020 NÃO DESONER.'!$A$2:$D$757,3,FALSE),IF(D98="SICRO",VLOOKUP(C98,Tabela4[],3,FALSE),IF(D98="CPOS",VLOOKUP(C98,'CPOS-178'!$A$7:$F$4097,3,FALSE),IF(D98="MERCADO",VLOOKUP(C98,Tabela42[],3,FALSE),"ERRO")))))</f>
        <v>m³</v>
      </c>
      <c r="Y98" s="365"/>
    </row>
    <row r="99" spans="2:25" ht="30" customHeight="1" x14ac:dyDescent="0.2">
      <c r="B99" s="362"/>
      <c r="C99" s="378"/>
      <c r="D99" s="378"/>
      <c r="E99" s="368" t="s">
        <v>17910</v>
      </c>
      <c r="F99" s="369">
        <v>214</v>
      </c>
      <c r="G99" s="370" t="s">
        <v>17848</v>
      </c>
      <c r="H99" s="371">
        <v>15</v>
      </c>
      <c r="I99" s="369">
        <v>215</v>
      </c>
      <c r="J99" s="370" t="s">
        <v>17848</v>
      </c>
      <c r="K99" s="371">
        <v>3.74</v>
      </c>
      <c r="L99" s="782"/>
      <c r="M99" s="415">
        <v>1</v>
      </c>
      <c r="N99" s="373">
        <v>0</v>
      </c>
      <c r="O99" s="373">
        <v>0</v>
      </c>
      <c r="P99" s="373">
        <v>0</v>
      </c>
      <c r="Q99" s="373">
        <v>0</v>
      </c>
      <c r="R99" s="403">
        <v>22.33</v>
      </c>
      <c r="S99" s="409"/>
      <c r="T99" s="375"/>
      <c r="U99" s="410"/>
      <c r="V99" s="411"/>
      <c r="W99" s="374">
        <f>+R99</f>
        <v>22.33</v>
      </c>
      <c r="X99" s="413"/>
      <c r="Y99" s="380"/>
    </row>
    <row r="100" spans="2:25" ht="15.75" customHeight="1" x14ac:dyDescent="0.2">
      <c r="B100" s="366"/>
      <c r="C100" s="367"/>
      <c r="D100" s="367"/>
      <c r="E100" s="368" t="s">
        <v>17911</v>
      </c>
      <c r="F100" s="369">
        <v>219</v>
      </c>
      <c r="G100" s="370" t="s">
        <v>17848</v>
      </c>
      <c r="H100" s="371">
        <v>17.739999999999998</v>
      </c>
      <c r="I100" s="369">
        <v>219</v>
      </c>
      <c r="J100" s="370" t="s">
        <v>17848</v>
      </c>
      <c r="K100" s="371">
        <v>19.739999999999998</v>
      </c>
      <c r="L100" s="782"/>
      <c r="M100" s="415">
        <v>1</v>
      </c>
      <c r="N100" s="373">
        <v>0</v>
      </c>
      <c r="O100" s="373">
        <v>0</v>
      </c>
      <c r="P100" s="373">
        <v>0</v>
      </c>
      <c r="Q100" s="373">
        <v>0</v>
      </c>
      <c r="R100" s="403">
        <v>3.94</v>
      </c>
      <c r="S100" s="409"/>
      <c r="T100" s="375"/>
      <c r="U100" s="410"/>
      <c r="V100" s="411"/>
      <c r="W100" s="374">
        <f t="shared" ref="W100:W113" si="8">+R100</f>
        <v>3.94</v>
      </c>
      <c r="X100" s="413"/>
      <c r="Y100" s="380"/>
    </row>
    <row r="101" spans="2:25" ht="15.75" customHeight="1" x14ac:dyDescent="0.2">
      <c r="B101" s="362"/>
      <c r="C101" s="378"/>
      <c r="D101" s="378"/>
      <c r="E101" s="368" t="s">
        <v>17912</v>
      </c>
      <c r="F101" s="369">
        <v>225</v>
      </c>
      <c r="G101" s="370" t="s">
        <v>17848</v>
      </c>
      <c r="H101" s="371">
        <v>17.739999999999998</v>
      </c>
      <c r="I101" s="369">
        <v>226</v>
      </c>
      <c r="J101" s="370" t="s">
        <v>17848</v>
      </c>
      <c r="K101" s="371">
        <v>5.74</v>
      </c>
      <c r="L101" s="782"/>
      <c r="M101" s="415">
        <v>1</v>
      </c>
      <c r="N101" s="373">
        <v>0</v>
      </c>
      <c r="O101" s="373">
        <v>0</v>
      </c>
      <c r="P101" s="373">
        <v>0</v>
      </c>
      <c r="Q101" s="373">
        <v>0</v>
      </c>
      <c r="R101" s="403">
        <v>19.62</v>
      </c>
      <c r="S101" s="409"/>
      <c r="T101" s="375"/>
      <c r="U101" s="410"/>
      <c r="V101" s="411"/>
      <c r="W101" s="374">
        <f t="shared" si="8"/>
        <v>19.62</v>
      </c>
      <c r="X101" s="413"/>
      <c r="Y101" s="380"/>
    </row>
    <row r="102" spans="2:25" ht="15.75" customHeight="1" x14ac:dyDescent="0.2">
      <c r="B102" s="362"/>
      <c r="C102" s="378"/>
      <c r="D102" s="378"/>
      <c r="E102" s="368" t="s">
        <v>17913</v>
      </c>
      <c r="F102" s="369">
        <v>229</v>
      </c>
      <c r="G102" s="370" t="s">
        <v>17848</v>
      </c>
      <c r="H102" s="371">
        <v>4.74</v>
      </c>
      <c r="I102" s="369">
        <v>229</v>
      </c>
      <c r="J102" s="370" t="s">
        <v>17848</v>
      </c>
      <c r="K102" s="371">
        <v>5.74</v>
      </c>
      <c r="L102" s="782"/>
      <c r="M102" s="415">
        <v>1</v>
      </c>
      <c r="N102" s="373">
        <v>0</v>
      </c>
      <c r="O102" s="373">
        <v>0</v>
      </c>
      <c r="P102" s="373">
        <v>0</v>
      </c>
      <c r="Q102" s="373">
        <v>0</v>
      </c>
      <c r="R102" s="403">
        <v>17.3</v>
      </c>
      <c r="S102" s="409"/>
      <c r="T102" s="375"/>
      <c r="U102" s="410"/>
      <c r="V102" s="411"/>
      <c r="W102" s="374">
        <f t="shared" si="8"/>
        <v>17.3</v>
      </c>
      <c r="X102" s="413"/>
      <c r="Y102" s="380"/>
    </row>
    <row r="103" spans="2:25" ht="15.75" customHeight="1" x14ac:dyDescent="0.2">
      <c r="B103" s="362"/>
      <c r="C103" s="378"/>
      <c r="D103" s="378"/>
      <c r="E103" s="416" t="s">
        <v>17914</v>
      </c>
      <c r="F103" s="369">
        <v>232</v>
      </c>
      <c r="G103" s="370" t="s">
        <v>17848</v>
      </c>
      <c r="H103" s="371">
        <v>17.739999999999998</v>
      </c>
      <c r="I103" s="369">
        <v>232</v>
      </c>
      <c r="J103" s="370" t="s">
        <v>17848</v>
      </c>
      <c r="K103" s="371">
        <v>19.739999999999998</v>
      </c>
      <c r="L103" s="782"/>
      <c r="M103" s="415">
        <v>1</v>
      </c>
      <c r="N103" s="373">
        <v>0</v>
      </c>
      <c r="O103" s="373">
        <v>0</v>
      </c>
      <c r="P103" s="373">
        <v>0</v>
      </c>
      <c r="Q103" s="373">
        <v>0</v>
      </c>
      <c r="R103" s="403">
        <v>9.4</v>
      </c>
      <c r="S103" s="409"/>
      <c r="T103" s="375"/>
      <c r="U103" s="410"/>
      <c r="V103" s="411"/>
      <c r="W103" s="374">
        <f t="shared" si="8"/>
        <v>9.4</v>
      </c>
      <c r="X103" s="413"/>
      <c r="Y103" s="380"/>
    </row>
    <row r="104" spans="2:25" ht="15.75" customHeight="1" x14ac:dyDescent="0.2">
      <c r="B104" s="362"/>
      <c r="C104" s="378"/>
      <c r="D104" s="378"/>
      <c r="E104" s="416" t="s">
        <v>17915</v>
      </c>
      <c r="F104" s="369">
        <v>241</v>
      </c>
      <c r="G104" s="370" t="s">
        <v>17848</v>
      </c>
      <c r="H104" s="371">
        <v>15.74</v>
      </c>
      <c r="I104" s="369">
        <v>241</v>
      </c>
      <c r="J104" s="370" t="s">
        <v>17848</v>
      </c>
      <c r="K104" s="371">
        <v>17.739999999999998</v>
      </c>
      <c r="L104" s="782"/>
      <c r="M104" s="415">
        <v>1</v>
      </c>
      <c r="N104" s="373">
        <v>0</v>
      </c>
      <c r="O104" s="373">
        <v>0</v>
      </c>
      <c r="P104" s="373">
        <v>0</v>
      </c>
      <c r="Q104" s="373">
        <v>0</v>
      </c>
      <c r="R104" s="403">
        <v>9.4</v>
      </c>
      <c r="S104" s="409"/>
      <c r="T104" s="375"/>
      <c r="U104" s="410"/>
      <c r="V104" s="411"/>
      <c r="W104" s="374">
        <f t="shared" si="8"/>
        <v>9.4</v>
      </c>
      <c r="X104" s="413"/>
      <c r="Y104" s="380"/>
    </row>
    <row r="105" spans="2:25" ht="15.75" customHeight="1" x14ac:dyDescent="0.2">
      <c r="B105" s="362"/>
      <c r="C105" s="378"/>
      <c r="D105" s="378"/>
      <c r="E105" s="416" t="s">
        <v>17924</v>
      </c>
      <c r="F105" s="369">
        <v>300</v>
      </c>
      <c r="G105" s="370" t="s">
        <v>17848</v>
      </c>
      <c r="H105" s="371">
        <v>19.739999999999998</v>
      </c>
      <c r="I105" s="369">
        <v>301</v>
      </c>
      <c r="J105" s="370" t="s">
        <v>17848</v>
      </c>
      <c r="K105" s="371">
        <v>1.74</v>
      </c>
      <c r="L105" s="782"/>
      <c r="M105" s="415">
        <v>1</v>
      </c>
      <c r="N105" s="373"/>
      <c r="O105" s="373"/>
      <c r="P105" s="373"/>
      <c r="Q105" s="373"/>
      <c r="R105" s="403">
        <v>9.4</v>
      </c>
      <c r="S105" s="409"/>
      <c r="T105" s="375"/>
      <c r="U105" s="410"/>
      <c r="V105" s="411"/>
      <c r="W105" s="374">
        <f t="shared" si="8"/>
        <v>9.4</v>
      </c>
      <c r="X105" s="413"/>
      <c r="Y105" s="380"/>
    </row>
    <row r="106" spans="2:25" ht="15.75" customHeight="1" x14ac:dyDescent="0.2">
      <c r="B106" s="362"/>
      <c r="C106" s="378"/>
      <c r="D106" s="378"/>
      <c r="E106" s="416" t="s">
        <v>17916</v>
      </c>
      <c r="F106" s="369">
        <v>306</v>
      </c>
      <c r="G106" s="370" t="s">
        <v>17848</v>
      </c>
      <c r="H106" s="371">
        <v>9.74</v>
      </c>
      <c r="I106" s="369">
        <v>306</v>
      </c>
      <c r="J106" s="370" t="s">
        <v>17848</v>
      </c>
      <c r="K106" s="371">
        <v>11.74</v>
      </c>
      <c r="L106" s="782"/>
      <c r="M106" s="415">
        <v>1</v>
      </c>
      <c r="N106" s="373">
        <v>0</v>
      </c>
      <c r="O106" s="373">
        <v>0</v>
      </c>
      <c r="P106" s="373">
        <v>0</v>
      </c>
      <c r="Q106" s="373">
        <v>0</v>
      </c>
      <c r="R106" s="403">
        <v>7.02</v>
      </c>
      <c r="S106" s="409"/>
      <c r="T106" s="375"/>
      <c r="U106" s="410"/>
      <c r="V106" s="411"/>
      <c r="W106" s="374">
        <f t="shared" si="8"/>
        <v>7.02</v>
      </c>
      <c r="X106" s="413"/>
      <c r="Y106" s="380"/>
    </row>
    <row r="107" spans="2:25" ht="15.75" customHeight="1" x14ac:dyDescent="0.2">
      <c r="B107" s="362"/>
      <c r="C107" s="378"/>
      <c r="D107" s="378"/>
      <c r="E107" s="416" t="s">
        <v>17917</v>
      </c>
      <c r="F107" s="369">
        <v>310</v>
      </c>
      <c r="G107" s="370" t="s">
        <v>17848</v>
      </c>
      <c r="H107" s="371">
        <v>14.74</v>
      </c>
      <c r="I107" s="369">
        <v>310</v>
      </c>
      <c r="J107" s="370" t="s">
        <v>17848</v>
      </c>
      <c r="K107" s="371">
        <v>15.74</v>
      </c>
      <c r="L107" s="782"/>
      <c r="M107" s="415">
        <v>1</v>
      </c>
      <c r="N107" s="373">
        <v>0</v>
      </c>
      <c r="O107" s="373">
        <v>0</v>
      </c>
      <c r="P107" s="373">
        <v>0</v>
      </c>
      <c r="Q107" s="373">
        <v>0</v>
      </c>
      <c r="R107" s="403">
        <v>9.0399999999999991</v>
      </c>
      <c r="S107" s="409"/>
      <c r="T107" s="375"/>
      <c r="U107" s="410"/>
      <c r="V107" s="411"/>
      <c r="W107" s="374">
        <f t="shared" si="8"/>
        <v>9.0399999999999991</v>
      </c>
      <c r="X107" s="413"/>
      <c r="Y107" s="380"/>
    </row>
    <row r="108" spans="2:25" ht="15.75" customHeight="1" x14ac:dyDescent="0.2">
      <c r="B108" s="362"/>
      <c r="C108" s="378"/>
      <c r="D108" s="378"/>
      <c r="E108" s="416" t="s">
        <v>17918</v>
      </c>
      <c r="F108" s="369">
        <v>317</v>
      </c>
      <c r="G108" s="370" t="s">
        <v>17848</v>
      </c>
      <c r="H108" s="371">
        <v>4.74</v>
      </c>
      <c r="I108" s="369">
        <v>317</v>
      </c>
      <c r="J108" s="370" t="s">
        <v>17848</v>
      </c>
      <c r="K108" s="371">
        <v>6.74</v>
      </c>
      <c r="L108" s="782"/>
      <c r="M108" s="415">
        <v>1</v>
      </c>
      <c r="N108" s="373">
        <v>0</v>
      </c>
      <c r="O108" s="373">
        <v>0</v>
      </c>
      <c r="P108" s="373">
        <v>0</v>
      </c>
      <c r="Q108" s="373">
        <v>0</v>
      </c>
      <c r="R108" s="403">
        <v>10.28</v>
      </c>
      <c r="S108" s="409"/>
      <c r="T108" s="375"/>
      <c r="U108" s="410"/>
      <c r="V108" s="411"/>
      <c r="W108" s="374">
        <f t="shared" si="8"/>
        <v>10.28</v>
      </c>
      <c r="X108" s="413"/>
      <c r="Y108" s="380"/>
    </row>
    <row r="109" spans="2:25" ht="15.75" customHeight="1" x14ac:dyDescent="0.2">
      <c r="B109" s="362"/>
      <c r="C109" s="378"/>
      <c r="D109" s="378"/>
      <c r="E109" s="416" t="s">
        <v>17919</v>
      </c>
      <c r="F109" s="369">
        <v>319</v>
      </c>
      <c r="G109" s="370" t="s">
        <v>17848</v>
      </c>
      <c r="H109" s="371">
        <v>10.74</v>
      </c>
      <c r="I109" s="369">
        <v>319</v>
      </c>
      <c r="J109" s="370" t="s">
        <v>17848</v>
      </c>
      <c r="K109" s="371">
        <v>12.74</v>
      </c>
      <c r="L109" s="782"/>
      <c r="M109" s="415">
        <v>1</v>
      </c>
      <c r="N109" s="373">
        <v>0</v>
      </c>
      <c r="O109" s="373">
        <v>0</v>
      </c>
      <c r="P109" s="373">
        <v>0</v>
      </c>
      <c r="Q109" s="373">
        <v>0</v>
      </c>
      <c r="R109" s="403">
        <v>9.4</v>
      </c>
      <c r="S109" s="409"/>
      <c r="T109" s="375"/>
      <c r="U109" s="410"/>
      <c r="V109" s="411"/>
      <c r="W109" s="374">
        <f t="shared" si="8"/>
        <v>9.4</v>
      </c>
      <c r="X109" s="413"/>
      <c r="Y109" s="380"/>
    </row>
    <row r="110" spans="2:25" ht="15.75" customHeight="1" x14ac:dyDescent="0.2">
      <c r="B110" s="362"/>
      <c r="C110" s="378"/>
      <c r="D110" s="378"/>
      <c r="E110" s="416" t="s">
        <v>17920</v>
      </c>
      <c r="F110" s="369">
        <v>321</v>
      </c>
      <c r="G110" s="370" t="s">
        <v>17848</v>
      </c>
      <c r="H110" s="371">
        <v>12.74</v>
      </c>
      <c r="I110" s="369">
        <v>321</v>
      </c>
      <c r="J110" s="370" t="s">
        <v>17848</v>
      </c>
      <c r="K110" s="371">
        <v>14.74</v>
      </c>
      <c r="L110" s="782"/>
      <c r="M110" s="415">
        <v>1</v>
      </c>
      <c r="N110" s="373">
        <v>0</v>
      </c>
      <c r="O110" s="373">
        <v>0</v>
      </c>
      <c r="P110" s="373">
        <v>0</v>
      </c>
      <c r="Q110" s="373">
        <v>0</v>
      </c>
      <c r="R110" s="403">
        <v>9.9600000000000009</v>
      </c>
      <c r="S110" s="409"/>
      <c r="T110" s="375"/>
      <c r="U110" s="410"/>
      <c r="V110" s="411"/>
      <c r="W110" s="374">
        <f t="shared" si="8"/>
        <v>9.9600000000000009</v>
      </c>
      <c r="X110" s="413"/>
      <c r="Y110" s="380"/>
    </row>
    <row r="111" spans="2:25" ht="15.75" customHeight="1" x14ac:dyDescent="0.2">
      <c r="B111" s="362"/>
      <c r="C111" s="378"/>
      <c r="D111" s="378"/>
      <c r="E111" s="368" t="s">
        <v>17921</v>
      </c>
      <c r="F111" s="369">
        <v>328</v>
      </c>
      <c r="G111" s="370" t="s">
        <v>17848</v>
      </c>
      <c r="H111" s="371">
        <v>9.74</v>
      </c>
      <c r="I111" s="369">
        <v>328</v>
      </c>
      <c r="J111" s="370" t="s">
        <v>17848</v>
      </c>
      <c r="K111" s="371">
        <v>12.09</v>
      </c>
      <c r="L111" s="782"/>
      <c r="M111" s="415">
        <v>1</v>
      </c>
      <c r="N111" s="373">
        <v>0</v>
      </c>
      <c r="O111" s="373">
        <v>0</v>
      </c>
      <c r="P111" s="373">
        <v>0</v>
      </c>
      <c r="Q111" s="373">
        <v>0</v>
      </c>
      <c r="R111" s="403">
        <v>9.4</v>
      </c>
      <c r="S111" s="409"/>
      <c r="T111" s="375"/>
      <c r="U111" s="410"/>
      <c r="V111" s="411"/>
      <c r="W111" s="374">
        <f t="shared" si="8"/>
        <v>9.4</v>
      </c>
      <c r="X111" s="413"/>
      <c r="Y111" s="380"/>
    </row>
    <row r="112" spans="2:25" ht="15.75" customHeight="1" x14ac:dyDescent="0.2">
      <c r="B112" s="362"/>
      <c r="C112" s="378"/>
      <c r="D112" s="378"/>
      <c r="E112" s="368" t="s">
        <v>17922</v>
      </c>
      <c r="F112" s="369">
        <v>333</v>
      </c>
      <c r="G112" s="370" t="s">
        <v>17848</v>
      </c>
      <c r="H112" s="371">
        <v>6.09</v>
      </c>
      <c r="I112" s="369">
        <v>323</v>
      </c>
      <c r="J112" s="370" t="s">
        <v>17848</v>
      </c>
      <c r="K112" s="371">
        <v>17.73</v>
      </c>
      <c r="L112" s="782"/>
      <c r="M112" s="415">
        <v>1</v>
      </c>
      <c r="N112" s="373">
        <v>0</v>
      </c>
      <c r="O112" s="373">
        <v>0</v>
      </c>
      <c r="P112" s="373">
        <v>0</v>
      </c>
      <c r="Q112" s="373">
        <v>0</v>
      </c>
      <c r="R112" s="403">
        <v>24.97</v>
      </c>
      <c r="S112" s="409"/>
      <c r="T112" s="375"/>
      <c r="U112" s="410"/>
      <c r="V112" s="411"/>
      <c r="W112" s="374">
        <f t="shared" si="8"/>
        <v>24.97</v>
      </c>
      <c r="X112" s="413"/>
      <c r="Y112" s="380"/>
    </row>
    <row r="113" spans="2:25" ht="15.75" customHeight="1" x14ac:dyDescent="0.2">
      <c r="B113" s="362"/>
      <c r="C113" s="378"/>
      <c r="D113" s="378"/>
      <c r="E113" s="368" t="s">
        <v>17923</v>
      </c>
      <c r="F113" s="369">
        <v>336</v>
      </c>
      <c r="G113" s="370" t="s">
        <v>17848</v>
      </c>
      <c r="H113" s="371">
        <v>18.689</v>
      </c>
      <c r="I113" s="369">
        <v>337</v>
      </c>
      <c r="J113" s="370" t="s">
        <v>17848</v>
      </c>
      <c r="K113" s="371">
        <v>2.93</v>
      </c>
      <c r="L113" s="782"/>
      <c r="M113" s="415">
        <v>1</v>
      </c>
      <c r="N113" s="373">
        <v>0</v>
      </c>
      <c r="O113" s="373">
        <v>0</v>
      </c>
      <c r="P113" s="373">
        <v>0</v>
      </c>
      <c r="Q113" s="373">
        <v>0</v>
      </c>
      <c r="R113" s="403">
        <v>30.05</v>
      </c>
      <c r="S113" s="409"/>
      <c r="T113" s="375"/>
      <c r="U113" s="410"/>
      <c r="V113" s="411"/>
      <c r="W113" s="374">
        <f t="shared" si="8"/>
        <v>30.05</v>
      </c>
      <c r="X113" s="413"/>
      <c r="Y113" s="380"/>
    </row>
    <row r="114" spans="2:25" ht="15.75" customHeight="1" x14ac:dyDescent="0.2">
      <c r="B114" s="390">
        <f>+C98</f>
        <v>1107892</v>
      </c>
      <c r="C114" s="391"/>
      <c r="D114" s="392" t="str">
        <f>+D98</f>
        <v>SICRO</v>
      </c>
      <c r="E114" s="393" t="s">
        <v>17834</v>
      </c>
      <c r="F114" s="777"/>
      <c r="G114" s="778"/>
      <c r="H114" s="779"/>
      <c r="I114" s="777"/>
      <c r="J114" s="778"/>
      <c r="K114" s="779"/>
      <c r="L114" s="391"/>
      <c r="M114" s="391"/>
      <c r="N114" s="394"/>
      <c r="O114" s="394"/>
      <c r="P114" s="394"/>
      <c r="Q114" s="394"/>
      <c r="R114" s="394"/>
      <c r="S114" s="394"/>
      <c r="T114" s="394"/>
      <c r="U114" s="394"/>
      <c r="V114" s="394"/>
      <c r="W114" s="395">
        <f>SUM(W99:W113)</f>
        <v>201.51000000000005</v>
      </c>
      <c r="X114" s="396" t="str">
        <f>+X98</f>
        <v>m³</v>
      </c>
      <c r="Y114" s="397"/>
    </row>
    <row r="115" spans="2:25" ht="15.75" customHeight="1" x14ac:dyDescent="0.2">
      <c r="B115" s="362"/>
      <c r="C115" s="363">
        <v>1106057</v>
      </c>
      <c r="D115" s="363" t="s">
        <v>13745</v>
      </c>
      <c r="E115" s="780" t="str">
        <f>IF(D115="SINAPI",VLOOKUP(C115,'SINAPI 01-22 ES - NÃO DESONER.'!$G$6:$L$6678,2,FALSE),IF(D115="SIURB",VLOOKUP(C115,'SIURB JAN-2020 NÃO DESONER.'!$A$2:$D$757,2,FALSE),IF(D115="SICRO",VLOOKUP(C115,Tabela4[],2,FALSE),IF(D115="CPOS",VLOOKUP(C115,'CPOS-178'!$A$7:$F$4097,2,FALSE),IF(D115="MERCADO",VLOOKUP(C115,Tabela42[],2,FALSE),"ERRO")))))</f>
        <v>CONCRETO MAGRO - CONFECÇÃO EM BETONEIRA E LANÇAMENTO MANUAL - AREIA E BRITA COMERCIAIS</v>
      </c>
      <c r="F115" s="781"/>
      <c r="G115" s="781"/>
      <c r="H115" s="781"/>
      <c r="I115" s="781"/>
      <c r="J115" s="781"/>
      <c r="K115" s="781"/>
      <c r="L115" s="781"/>
      <c r="M115" s="781"/>
      <c r="N115" s="781"/>
      <c r="O115" s="781"/>
      <c r="P115" s="781"/>
      <c r="Q115" s="781"/>
      <c r="R115" s="781"/>
      <c r="S115" s="781"/>
      <c r="T115" s="781"/>
      <c r="U115" s="781"/>
      <c r="V115" s="781"/>
      <c r="W115" s="781"/>
      <c r="X115" s="364" t="str">
        <f>IF(D115="SINAPI",VLOOKUP(C115,'SINAPI 01-22 ES - NÃO DESONER.'!$G$6:$L$6678,3,FALSE),IF(D115="SIURB",VLOOKUP(C115,'SIURB JAN-2020 NÃO DESONER.'!$A$2:$D$757,3,FALSE),IF(D115="SICRO",VLOOKUP(C115,Tabela4[],3,FALSE),IF(D115="CPOS",VLOOKUP(C115,'CPOS-178'!$A$7:$F$4097,3,FALSE),IF(D115="MERCADO",VLOOKUP(C115,Tabela42[],3,FALSE),"ERRO")))))</f>
        <v>m³</v>
      </c>
      <c r="Y115" s="365"/>
    </row>
    <row r="116" spans="2:25" ht="30" customHeight="1" x14ac:dyDescent="0.2">
      <c r="B116" s="362"/>
      <c r="C116" s="378"/>
      <c r="D116" s="378"/>
      <c r="E116" s="368" t="s">
        <v>17910</v>
      </c>
      <c r="F116" s="369">
        <v>214</v>
      </c>
      <c r="G116" s="370" t="s">
        <v>17848</v>
      </c>
      <c r="H116" s="371">
        <v>15</v>
      </c>
      <c r="I116" s="369">
        <v>215</v>
      </c>
      <c r="J116" s="370" t="s">
        <v>17848</v>
      </c>
      <c r="K116" s="371">
        <v>3.74</v>
      </c>
      <c r="L116" s="782"/>
      <c r="M116" s="415">
        <v>1</v>
      </c>
      <c r="N116" s="373">
        <v>0</v>
      </c>
      <c r="O116" s="373">
        <v>0</v>
      </c>
      <c r="P116" s="373">
        <v>0</v>
      </c>
      <c r="Q116" s="373">
        <v>0</v>
      </c>
      <c r="R116" s="403">
        <v>7.29</v>
      </c>
      <c r="S116" s="409"/>
      <c r="T116" s="375"/>
      <c r="U116" s="410"/>
      <c r="V116" s="411"/>
      <c r="W116" s="374">
        <f>+R116</f>
        <v>7.29</v>
      </c>
      <c r="X116" s="413"/>
      <c r="Y116" s="380"/>
    </row>
    <row r="117" spans="2:25" ht="15.75" customHeight="1" x14ac:dyDescent="0.2">
      <c r="B117" s="366"/>
      <c r="C117" s="367"/>
      <c r="D117" s="367"/>
      <c r="E117" s="368" t="s">
        <v>17911</v>
      </c>
      <c r="F117" s="369">
        <v>219</v>
      </c>
      <c r="G117" s="370" t="s">
        <v>17848</v>
      </c>
      <c r="H117" s="371">
        <v>17.739999999999998</v>
      </c>
      <c r="I117" s="369">
        <v>219</v>
      </c>
      <c r="J117" s="370" t="s">
        <v>17848</v>
      </c>
      <c r="K117" s="371">
        <v>19.739999999999998</v>
      </c>
      <c r="L117" s="782"/>
      <c r="M117" s="415">
        <v>1</v>
      </c>
      <c r="N117" s="373">
        <v>0</v>
      </c>
      <c r="O117" s="373">
        <v>0</v>
      </c>
      <c r="P117" s="373">
        <v>0</v>
      </c>
      <c r="Q117" s="373">
        <v>0</v>
      </c>
      <c r="R117" s="403">
        <v>1.21</v>
      </c>
      <c r="S117" s="409"/>
      <c r="T117" s="375"/>
      <c r="U117" s="410"/>
      <c r="V117" s="411"/>
      <c r="W117" s="374">
        <f t="shared" ref="W117:W130" si="9">+R117</f>
        <v>1.21</v>
      </c>
      <c r="X117" s="413"/>
      <c r="Y117" s="380"/>
    </row>
    <row r="118" spans="2:25" ht="15.75" customHeight="1" x14ac:dyDescent="0.2">
      <c r="B118" s="362"/>
      <c r="C118" s="378"/>
      <c r="D118" s="378"/>
      <c r="E118" s="368" t="s">
        <v>17912</v>
      </c>
      <c r="F118" s="369">
        <v>225</v>
      </c>
      <c r="G118" s="370" t="s">
        <v>17848</v>
      </c>
      <c r="H118" s="371">
        <v>17.739999999999998</v>
      </c>
      <c r="I118" s="369">
        <v>226</v>
      </c>
      <c r="J118" s="370" t="s">
        <v>17848</v>
      </c>
      <c r="K118" s="371">
        <v>5.74</v>
      </c>
      <c r="L118" s="782"/>
      <c r="M118" s="415">
        <v>1</v>
      </c>
      <c r="N118" s="373">
        <v>0</v>
      </c>
      <c r="O118" s="373">
        <v>0</v>
      </c>
      <c r="P118" s="373">
        <v>0</v>
      </c>
      <c r="Q118" s="373">
        <v>0</v>
      </c>
      <c r="R118" s="403">
        <v>5.36</v>
      </c>
      <c r="S118" s="409"/>
      <c r="T118" s="375"/>
      <c r="U118" s="410"/>
      <c r="V118" s="411"/>
      <c r="W118" s="374">
        <f t="shared" si="9"/>
        <v>5.36</v>
      </c>
      <c r="X118" s="413"/>
      <c r="Y118" s="380"/>
    </row>
    <row r="119" spans="2:25" ht="15.75" customHeight="1" x14ac:dyDescent="0.2">
      <c r="B119" s="362"/>
      <c r="C119" s="378"/>
      <c r="D119" s="378"/>
      <c r="E119" s="368" t="s">
        <v>17913</v>
      </c>
      <c r="F119" s="369">
        <v>229</v>
      </c>
      <c r="G119" s="370" t="s">
        <v>17848</v>
      </c>
      <c r="H119" s="371">
        <v>4.74</v>
      </c>
      <c r="I119" s="369">
        <v>229</v>
      </c>
      <c r="J119" s="370" t="s">
        <v>17848</v>
      </c>
      <c r="K119" s="371">
        <v>5.74</v>
      </c>
      <c r="L119" s="782"/>
      <c r="M119" s="415">
        <v>1</v>
      </c>
      <c r="N119" s="373">
        <v>0</v>
      </c>
      <c r="O119" s="373">
        <v>0</v>
      </c>
      <c r="P119" s="373">
        <v>0</v>
      </c>
      <c r="Q119" s="373">
        <v>0</v>
      </c>
      <c r="R119" s="403">
        <v>1.61</v>
      </c>
      <c r="S119" s="409"/>
      <c r="T119" s="375"/>
      <c r="U119" s="410"/>
      <c r="V119" s="411"/>
      <c r="W119" s="374">
        <f t="shared" si="9"/>
        <v>1.61</v>
      </c>
      <c r="X119" s="413"/>
      <c r="Y119" s="380"/>
    </row>
    <row r="120" spans="2:25" ht="15.75" customHeight="1" x14ac:dyDescent="0.2">
      <c r="B120" s="362"/>
      <c r="C120" s="378"/>
      <c r="D120" s="378"/>
      <c r="E120" s="416" t="s">
        <v>17914</v>
      </c>
      <c r="F120" s="369">
        <v>232</v>
      </c>
      <c r="G120" s="370" t="s">
        <v>17848</v>
      </c>
      <c r="H120" s="371">
        <v>17.739999999999998</v>
      </c>
      <c r="I120" s="369">
        <v>232</v>
      </c>
      <c r="J120" s="370" t="s">
        <v>17848</v>
      </c>
      <c r="K120" s="371">
        <v>19.739999999999998</v>
      </c>
      <c r="L120" s="782"/>
      <c r="M120" s="415">
        <v>1</v>
      </c>
      <c r="N120" s="373">
        <v>0</v>
      </c>
      <c r="O120" s="373">
        <v>0</v>
      </c>
      <c r="P120" s="373">
        <v>0</v>
      </c>
      <c r="Q120" s="373">
        <v>0</v>
      </c>
      <c r="R120" s="403">
        <v>0.87</v>
      </c>
      <c r="S120" s="409"/>
      <c r="T120" s="375"/>
      <c r="U120" s="410"/>
      <c r="V120" s="411"/>
      <c r="W120" s="374">
        <f t="shared" si="9"/>
        <v>0.87</v>
      </c>
      <c r="X120" s="413"/>
      <c r="Y120" s="380"/>
    </row>
    <row r="121" spans="2:25" ht="15.75" customHeight="1" x14ac:dyDescent="0.2">
      <c r="B121" s="362"/>
      <c r="C121" s="378"/>
      <c r="D121" s="378"/>
      <c r="E121" s="416" t="s">
        <v>17915</v>
      </c>
      <c r="F121" s="369">
        <v>241</v>
      </c>
      <c r="G121" s="370" t="s">
        <v>17848</v>
      </c>
      <c r="H121" s="371">
        <v>15.74</v>
      </c>
      <c r="I121" s="369">
        <v>241</v>
      </c>
      <c r="J121" s="370" t="s">
        <v>17848</v>
      </c>
      <c r="K121" s="371">
        <v>17.739999999999998</v>
      </c>
      <c r="L121" s="782"/>
      <c r="M121" s="415">
        <v>1</v>
      </c>
      <c r="N121" s="373">
        <v>0</v>
      </c>
      <c r="O121" s="373">
        <v>0</v>
      </c>
      <c r="P121" s="373">
        <v>0</v>
      </c>
      <c r="Q121" s="373">
        <v>0</v>
      </c>
      <c r="R121" s="403">
        <v>0.87</v>
      </c>
      <c r="S121" s="409"/>
      <c r="T121" s="375"/>
      <c r="U121" s="410"/>
      <c r="V121" s="411"/>
      <c r="W121" s="374">
        <f t="shared" si="9"/>
        <v>0.87</v>
      </c>
      <c r="X121" s="413"/>
      <c r="Y121" s="380"/>
    </row>
    <row r="122" spans="2:25" ht="15.75" customHeight="1" x14ac:dyDescent="0.2">
      <c r="B122" s="362"/>
      <c r="C122" s="378"/>
      <c r="D122" s="378"/>
      <c r="E122" s="416" t="s">
        <v>17924</v>
      </c>
      <c r="F122" s="369">
        <v>300</v>
      </c>
      <c r="G122" s="370" t="s">
        <v>17848</v>
      </c>
      <c r="H122" s="371">
        <v>19.739999999999998</v>
      </c>
      <c r="I122" s="369">
        <v>301</v>
      </c>
      <c r="J122" s="370" t="s">
        <v>17848</v>
      </c>
      <c r="K122" s="371">
        <v>1.74</v>
      </c>
      <c r="L122" s="782"/>
      <c r="M122" s="415">
        <v>1</v>
      </c>
      <c r="N122" s="373"/>
      <c r="O122" s="373"/>
      <c r="P122" s="373"/>
      <c r="Q122" s="373"/>
      <c r="R122" s="403">
        <v>0.87</v>
      </c>
      <c r="S122" s="409"/>
      <c r="T122" s="375"/>
      <c r="U122" s="410"/>
      <c r="V122" s="411"/>
      <c r="W122" s="374">
        <f t="shared" si="9"/>
        <v>0.87</v>
      </c>
      <c r="X122" s="413"/>
      <c r="Y122" s="380"/>
    </row>
    <row r="123" spans="2:25" ht="15.75" customHeight="1" x14ac:dyDescent="0.2">
      <c r="B123" s="362"/>
      <c r="C123" s="378"/>
      <c r="D123" s="378"/>
      <c r="E123" s="416" t="s">
        <v>17916</v>
      </c>
      <c r="F123" s="369">
        <v>306</v>
      </c>
      <c r="G123" s="370" t="s">
        <v>17848</v>
      </c>
      <c r="H123" s="371">
        <v>9.74</v>
      </c>
      <c r="I123" s="369">
        <v>306</v>
      </c>
      <c r="J123" s="370" t="s">
        <v>17848</v>
      </c>
      <c r="K123" s="371">
        <v>11.74</v>
      </c>
      <c r="L123" s="782"/>
      <c r="M123" s="415">
        <v>1</v>
      </c>
      <c r="N123" s="373">
        <v>0</v>
      </c>
      <c r="O123" s="373">
        <v>0</v>
      </c>
      <c r="P123" s="373">
        <v>0</v>
      </c>
      <c r="Q123" s="373">
        <v>0</v>
      </c>
      <c r="R123" s="403">
        <v>4.8499999999999996</v>
      </c>
      <c r="S123" s="409"/>
      <c r="T123" s="375"/>
      <c r="U123" s="410"/>
      <c r="V123" s="411"/>
      <c r="W123" s="374">
        <f t="shared" si="9"/>
        <v>4.8499999999999996</v>
      </c>
      <c r="X123" s="413"/>
      <c r="Y123" s="380"/>
    </row>
    <row r="124" spans="2:25" ht="15.75" customHeight="1" x14ac:dyDescent="0.2">
      <c r="B124" s="362"/>
      <c r="C124" s="378"/>
      <c r="D124" s="378"/>
      <c r="E124" s="416" t="s">
        <v>17917</v>
      </c>
      <c r="F124" s="369">
        <v>310</v>
      </c>
      <c r="G124" s="370" t="s">
        <v>17848</v>
      </c>
      <c r="H124" s="371">
        <v>14.74</v>
      </c>
      <c r="I124" s="369">
        <v>310</v>
      </c>
      <c r="J124" s="370" t="s">
        <v>17848</v>
      </c>
      <c r="K124" s="371">
        <v>15.74</v>
      </c>
      <c r="L124" s="782"/>
      <c r="M124" s="415">
        <v>1</v>
      </c>
      <c r="N124" s="373">
        <v>0</v>
      </c>
      <c r="O124" s="373">
        <v>0</v>
      </c>
      <c r="P124" s="373">
        <v>0</v>
      </c>
      <c r="Q124" s="373">
        <v>0</v>
      </c>
      <c r="R124" s="403">
        <v>1.3</v>
      </c>
      <c r="S124" s="409"/>
      <c r="T124" s="375"/>
      <c r="U124" s="410"/>
      <c r="V124" s="411"/>
      <c r="W124" s="374">
        <f t="shared" si="9"/>
        <v>1.3</v>
      </c>
      <c r="X124" s="413"/>
      <c r="Y124" s="380"/>
    </row>
    <row r="125" spans="2:25" ht="15.75" customHeight="1" x14ac:dyDescent="0.2">
      <c r="B125" s="362"/>
      <c r="C125" s="378"/>
      <c r="D125" s="378"/>
      <c r="E125" s="416" t="s">
        <v>17918</v>
      </c>
      <c r="F125" s="369">
        <v>317</v>
      </c>
      <c r="G125" s="370" t="s">
        <v>17848</v>
      </c>
      <c r="H125" s="371">
        <v>4.74</v>
      </c>
      <c r="I125" s="369">
        <v>317</v>
      </c>
      <c r="J125" s="370" t="s">
        <v>17848</v>
      </c>
      <c r="K125" s="371">
        <v>6.74</v>
      </c>
      <c r="L125" s="782"/>
      <c r="M125" s="415">
        <v>1</v>
      </c>
      <c r="N125" s="373">
        <v>0</v>
      </c>
      <c r="O125" s="373">
        <v>0</v>
      </c>
      <c r="P125" s="373">
        <v>0</v>
      </c>
      <c r="Q125" s="373">
        <v>0</v>
      </c>
      <c r="R125" s="403">
        <v>0.87</v>
      </c>
      <c r="S125" s="409"/>
      <c r="T125" s="375"/>
      <c r="U125" s="410"/>
      <c r="V125" s="411"/>
      <c r="W125" s="374">
        <f t="shared" si="9"/>
        <v>0.87</v>
      </c>
      <c r="X125" s="413"/>
      <c r="Y125" s="380"/>
    </row>
    <row r="126" spans="2:25" ht="15.75" customHeight="1" x14ac:dyDescent="0.2">
      <c r="B126" s="362"/>
      <c r="C126" s="378"/>
      <c r="D126" s="378"/>
      <c r="E126" s="416" t="s">
        <v>17919</v>
      </c>
      <c r="F126" s="369">
        <v>319</v>
      </c>
      <c r="G126" s="370" t="s">
        <v>17848</v>
      </c>
      <c r="H126" s="371">
        <v>10.74</v>
      </c>
      <c r="I126" s="369">
        <v>319</v>
      </c>
      <c r="J126" s="370" t="s">
        <v>17848</v>
      </c>
      <c r="K126" s="371">
        <v>12.74</v>
      </c>
      <c r="L126" s="782"/>
      <c r="M126" s="415">
        <v>1</v>
      </c>
      <c r="N126" s="373">
        <v>0</v>
      </c>
      <c r="O126" s="373">
        <v>0</v>
      </c>
      <c r="P126" s="373">
        <v>0</v>
      </c>
      <c r="Q126" s="373">
        <v>0</v>
      </c>
      <c r="R126" s="403">
        <v>0.87</v>
      </c>
      <c r="S126" s="409"/>
      <c r="T126" s="375"/>
      <c r="U126" s="410"/>
      <c r="V126" s="411"/>
      <c r="W126" s="374">
        <f t="shared" si="9"/>
        <v>0.87</v>
      </c>
      <c r="X126" s="413"/>
      <c r="Y126" s="380"/>
    </row>
    <row r="127" spans="2:25" ht="15.75" customHeight="1" x14ac:dyDescent="0.2">
      <c r="B127" s="362"/>
      <c r="C127" s="378"/>
      <c r="D127" s="378"/>
      <c r="E127" s="416" t="s">
        <v>17920</v>
      </c>
      <c r="F127" s="369">
        <v>321</v>
      </c>
      <c r="G127" s="370" t="s">
        <v>17848</v>
      </c>
      <c r="H127" s="371">
        <v>12.74</v>
      </c>
      <c r="I127" s="369">
        <v>321</v>
      </c>
      <c r="J127" s="370" t="s">
        <v>17848</v>
      </c>
      <c r="K127" s="371">
        <v>14.74</v>
      </c>
      <c r="L127" s="782"/>
      <c r="M127" s="415">
        <v>1</v>
      </c>
      <c r="N127" s="373">
        <v>0</v>
      </c>
      <c r="O127" s="373">
        <v>0</v>
      </c>
      <c r="P127" s="373">
        <v>0</v>
      </c>
      <c r="Q127" s="373">
        <v>0</v>
      </c>
      <c r="R127" s="403">
        <v>0.85</v>
      </c>
      <c r="S127" s="409"/>
      <c r="T127" s="375"/>
      <c r="U127" s="410"/>
      <c r="V127" s="411"/>
      <c r="W127" s="374">
        <f t="shared" si="9"/>
        <v>0.85</v>
      </c>
      <c r="X127" s="413"/>
      <c r="Y127" s="380"/>
    </row>
    <row r="128" spans="2:25" ht="15.75" customHeight="1" x14ac:dyDescent="0.2">
      <c r="B128" s="362"/>
      <c r="C128" s="378"/>
      <c r="D128" s="378"/>
      <c r="E128" s="368" t="s">
        <v>17921</v>
      </c>
      <c r="F128" s="369">
        <v>328</v>
      </c>
      <c r="G128" s="370" t="s">
        <v>17848</v>
      </c>
      <c r="H128" s="371">
        <v>9.74</v>
      </c>
      <c r="I128" s="369">
        <v>328</v>
      </c>
      <c r="J128" s="370" t="s">
        <v>17848</v>
      </c>
      <c r="K128" s="371">
        <v>12.09</v>
      </c>
      <c r="L128" s="782"/>
      <c r="M128" s="415">
        <v>1</v>
      </c>
      <c r="N128" s="373">
        <v>0</v>
      </c>
      <c r="O128" s="373">
        <v>0</v>
      </c>
      <c r="P128" s="373">
        <v>0</v>
      </c>
      <c r="Q128" s="373">
        <v>0</v>
      </c>
      <c r="R128" s="403">
        <v>0.99</v>
      </c>
      <c r="S128" s="409"/>
      <c r="T128" s="375"/>
      <c r="U128" s="410"/>
      <c r="V128" s="411"/>
      <c r="W128" s="374">
        <f t="shared" si="9"/>
        <v>0.99</v>
      </c>
      <c r="X128" s="413"/>
      <c r="Y128" s="380"/>
    </row>
    <row r="129" spans="2:25" ht="15.75" customHeight="1" x14ac:dyDescent="0.2">
      <c r="B129" s="362"/>
      <c r="C129" s="378"/>
      <c r="D129" s="378"/>
      <c r="E129" s="368" t="s">
        <v>17922</v>
      </c>
      <c r="F129" s="369">
        <v>333</v>
      </c>
      <c r="G129" s="370" t="s">
        <v>17848</v>
      </c>
      <c r="H129" s="371">
        <v>6.09</v>
      </c>
      <c r="I129" s="369">
        <v>323</v>
      </c>
      <c r="J129" s="370" t="s">
        <v>17848</v>
      </c>
      <c r="K129" s="371">
        <v>17.73</v>
      </c>
      <c r="L129" s="782"/>
      <c r="M129" s="415">
        <v>1</v>
      </c>
      <c r="N129" s="373">
        <v>0</v>
      </c>
      <c r="O129" s="373">
        <v>0</v>
      </c>
      <c r="P129" s="373">
        <v>0</v>
      </c>
      <c r="Q129" s="373">
        <v>0</v>
      </c>
      <c r="R129" s="403">
        <v>2.35</v>
      </c>
      <c r="S129" s="409"/>
      <c r="T129" s="375"/>
      <c r="U129" s="410"/>
      <c r="V129" s="411"/>
      <c r="W129" s="374">
        <f t="shared" si="9"/>
        <v>2.35</v>
      </c>
      <c r="X129" s="413"/>
      <c r="Y129" s="380"/>
    </row>
    <row r="130" spans="2:25" ht="15.75" customHeight="1" x14ac:dyDescent="0.2">
      <c r="B130" s="362"/>
      <c r="C130" s="378"/>
      <c r="D130" s="378"/>
      <c r="E130" s="368" t="s">
        <v>17923</v>
      </c>
      <c r="F130" s="369">
        <v>336</v>
      </c>
      <c r="G130" s="370" t="s">
        <v>17848</v>
      </c>
      <c r="H130" s="371">
        <v>18.689</v>
      </c>
      <c r="I130" s="369">
        <v>337</v>
      </c>
      <c r="J130" s="370" t="s">
        <v>17848</v>
      </c>
      <c r="K130" s="371">
        <v>2.93</v>
      </c>
      <c r="L130" s="782"/>
      <c r="M130" s="415">
        <v>1</v>
      </c>
      <c r="N130" s="373">
        <v>0</v>
      </c>
      <c r="O130" s="373">
        <v>0</v>
      </c>
      <c r="P130" s="373">
        <v>0</v>
      </c>
      <c r="Q130" s="373">
        <v>0</v>
      </c>
      <c r="R130" s="403">
        <v>9.75</v>
      </c>
      <c r="S130" s="409"/>
      <c r="T130" s="375"/>
      <c r="U130" s="410"/>
      <c r="V130" s="411"/>
      <c r="W130" s="374">
        <f t="shared" si="9"/>
        <v>9.75</v>
      </c>
      <c r="X130" s="413"/>
      <c r="Y130" s="380"/>
    </row>
    <row r="131" spans="2:25" ht="15.75" customHeight="1" x14ac:dyDescent="0.2">
      <c r="B131" s="390">
        <f>+C115</f>
        <v>1106057</v>
      </c>
      <c r="C131" s="391"/>
      <c r="D131" s="392" t="str">
        <f>+D115</f>
        <v>SICRO</v>
      </c>
      <c r="E131" s="393" t="s">
        <v>17834</v>
      </c>
      <c r="F131" s="777"/>
      <c r="G131" s="778"/>
      <c r="H131" s="779"/>
      <c r="I131" s="777"/>
      <c r="J131" s="778"/>
      <c r="K131" s="779"/>
      <c r="L131" s="391"/>
      <c r="M131" s="391"/>
      <c r="N131" s="394"/>
      <c r="O131" s="394"/>
      <c r="P131" s="394"/>
      <c r="Q131" s="394"/>
      <c r="R131" s="394"/>
      <c r="S131" s="394"/>
      <c r="T131" s="394"/>
      <c r="U131" s="394"/>
      <c r="V131" s="394"/>
      <c r="W131" s="395">
        <f>SUM(W116:W130)</f>
        <v>39.910000000000004</v>
      </c>
      <c r="X131" s="396" t="str">
        <f>+X115</f>
        <v>m³</v>
      </c>
      <c r="Y131" s="397"/>
    </row>
    <row r="132" spans="2:25" ht="15.75" customHeight="1" x14ac:dyDescent="0.2">
      <c r="B132" s="362"/>
      <c r="C132" s="363">
        <v>2105605</v>
      </c>
      <c r="D132" s="363" t="s">
        <v>13745</v>
      </c>
      <c r="E132" s="780" t="str">
        <f>IF(D132="SINAPI",VLOOKUP(C132,'SINAPI 01-22 ES - NÃO DESONER.'!$G$6:$L$6678,2,FALSE),IF(D132="SIURB",VLOOKUP(C132,'SIURB JAN-2020 NÃO DESONER.'!$A$2:$D$757,2,FALSE),IF(D132="SICRO",VLOOKUP(C132,Tabela4[],2,FALSE),IF(D132="CPOS",VLOOKUP(C132,'CPOS-178'!$A$7:$F$4097,2,FALSE),IF(D132="MERCADO",VLOOKUP(C132,Tabela42[],2,FALSE),"ERRO")))))</f>
        <v>ESCORAMENTO PARA CORPO DE BUEIROS CELULARES - UTILIZAÇÃO DE 3 VEZES - CONFECÇÃO, INSTALAÇÃO E RETIRADA</v>
      </c>
      <c r="F132" s="781"/>
      <c r="G132" s="781"/>
      <c r="H132" s="781"/>
      <c r="I132" s="781"/>
      <c r="J132" s="781"/>
      <c r="K132" s="781"/>
      <c r="L132" s="781"/>
      <c r="M132" s="781"/>
      <c r="N132" s="781"/>
      <c r="O132" s="781"/>
      <c r="P132" s="781"/>
      <c r="Q132" s="781"/>
      <c r="R132" s="781"/>
      <c r="S132" s="781"/>
      <c r="T132" s="781"/>
      <c r="U132" s="781"/>
      <c r="V132" s="781"/>
      <c r="W132" s="781"/>
      <c r="X132" s="364" t="str">
        <f>IF(D132="SINAPI",VLOOKUP(C132,'SINAPI 01-22 ES - NÃO DESONER.'!$G$6:$L$6678,3,FALSE),IF(D132="SIURB",VLOOKUP(C132,'SIURB JAN-2020 NÃO DESONER.'!$A$2:$D$757,3,FALSE),IF(D132="SICRO",VLOOKUP(C132,Tabela4[],3,FALSE),IF(D132="CPOS",VLOOKUP(C132,'CPOS-178'!$A$7:$F$4097,3,FALSE),IF(D132="MERCADO",VLOOKUP(C132,Tabela42[],3,FALSE),"ERRO")))))</f>
        <v>m³</v>
      </c>
      <c r="Y132" s="365"/>
    </row>
    <row r="133" spans="2:25" ht="30" customHeight="1" x14ac:dyDescent="0.2">
      <c r="B133" s="362"/>
      <c r="C133" s="378"/>
      <c r="D133" s="378"/>
      <c r="E133" s="368" t="s">
        <v>17910</v>
      </c>
      <c r="F133" s="369">
        <v>214</v>
      </c>
      <c r="G133" s="370" t="s">
        <v>17848</v>
      </c>
      <c r="H133" s="371">
        <v>15</v>
      </c>
      <c r="I133" s="369">
        <v>215</v>
      </c>
      <c r="J133" s="370" t="s">
        <v>17848</v>
      </c>
      <c r="K133" s="371">
        <v>3.74</v>
      </c>
      <c r="L133" s="782"/>
      <c r="M133" s="415">
        <v>1</v>
      </c>
      <c r="N133" s="373">
        <v>0</v>
      </c>
      <c r="O133" s="373">
        <v>0</v>
      </c>
      <c r="P133" s="373">
        <v>0</v>
      </c>
      <c r="Q133" s="373">
        <v>0</v>
      </c>
      <c r="R133" s="403">
        <v>65.75</v>
      </c>
      <c r="S133" s="409"/>
      <c r="T133" s="375"/>
      <c r="U133" s="410"/>
      <c r="V133" s="411"/>
      <c r="W133" s="374">
        <f>+R133</f>
        <v>65.75</v>
      </c>
      <c r="X133" s="413"/>
      <c r="Y133" s="380"/>
    </row>
    <row r="134" spans="2:25" ht="15.75" customHeight="1" x14ac:dyDescent="0.2">
      <c r="B134" s="366"/>
      <c r="C134" s="367"/>
      <c r="D134" s="367"/>
      <c r="E134" s="368" t="s">
        <v>17911</v>
      </c>
      <c r="F134" s="369">
        <v>219</v>
      </c>
      <c r="G134" s="370" t="s">
        <v>17848</v>
      </c>
      <c r="H134" s="371">
        <v>17.739999999999998</v>
      </c>
      <c r="I134" s="369">
        <v>219</v>
      </c>
      <c r="J134" s="370" t="s">
        <v>17848</v>
      </c>
      <c r="K134" s="371">
        <v>19.739999999999998</v>
      </c>
      <c r="L134" s="782"/>
      <c r="M134" s="415">
        <v>1</v>
      </c>
      <c r="N134" s="373">
        <v>0</v>
      </c>
      <c r="O134" s="373">
        <v>0</v>
      </c>
      <c r="P134" s="373">
        <v>0</v>
      </c>
      <c r="Q134" s="373">
        <v>0</v>
      </c>
      <c r="R134" s="403">
        <v>13.93</v>
      </c>
      <c r="S134" s="409"/>
      <c r="T134" s="375"/>
      <c r="U134" s="410"/>
      <c r="V134" s="411"/>
      <c r="W134" s="374">
        <f t="shared" ref="W134:W147" si="10">+R134</f>
        <v>13.93</v>
      </c>
      <c r="X134" s="413"/>
      <c r="Y134" s="380"/>
    </row>
    <row r="135" spans="2:25" ht="15.75" customHeight="1" x14ac:dyDescent="0.2">
      <c r="B135" s="362"/>
      <c r="C135" s="378"/>
      <c r="D135" s="378"/>
      <c r="E135" s="368" t="s">
        <v>17912</v>
      </c>
      <c r="F135" s="369">
        <v>225</v>
      </c>
      <c r="G135" s="370" t="s">
        <v>17848</v>
      </c>
      <c r="H135" s="371">
        <v>17.739999999999998</v>
      </c>
      <c r="I135" s="369">
        <v>226</v>
      </c>
      <c r="J135" s="370" t="s">
        <v>17848</v>
      </c>
      <c r="K135" s="371">
        <v>5.74</v>
      </c>
      <c r="L135" s="782"/>
      <c r="M135" s="415">
        <v>1</v>
      </c>
      <c r="N135" s="373">
        <v>0</v>
      </c>
      <c r="O135" s="373">
        <v>0</v>
      </c>
      <c r="P135" s="373">
        <v>0</v>
      </c>
      <c r="Q135" s="373">
        <v>0</v>
      </c>
      <c r="R135" s="403">
        <v>49.56</v>
      </c>
      <c r="S135" s="409"/>
      <c r="T135" s="375"/>
      <c r="U135" s="410"/>
      <c r="V135" s="411"/>
      <c r="W135" s="374">
        <f t="shared" si="10"/>
        <v>49.56</v>
      </c>
      <c r="X135" s="413"/>
      <c r="Y135" s="380"/>
    </row>
    <row r="136" spans="2:25" ht="15.75" customHeight="1" x14ac:dyDescent="0.2">
      <c r="B136" s="362"/>
      <c r="C136" s="378"/>
      <c r="D136" s="378"/>
      <c r="E136" s="368" t="s">
        <v>17913</v>
      </c>
      <c r="F136" s="369">
        <v>229</v>
      </c>
      <c r="G136" s="370" t="s">
        <v>17848</v>
      </c>
      <c r="H136" s="371">
        <v>4.74</v>
      </c>
      <c r="I136" s="369">
        <v>229</v>
      </c>
      <c r="J136" s="370" t="s">
        <v>17848</v>
      </c>
      <c r="K136" s="371">
        <v>5.74</v>
      </c>
      <c r="L136" s="782"/>
      <c r="M136" s="415">
        <v>1</v>
      </c>
      <c r="N136" s="373">
        <v>0</v>
      </c>
      <c r="O136" s="373">
        <v>0</v>
      </c>
      <c r="P136" s="373">
        <v>0</v>
      </c>
      <c r="Q136" s="373">
        <v>0</v>
      </c>
      <c r="R136" s="403">
        <v>57.29</v>
      </c>
      <c r="S136" s="409"/>
      <c r="T136" s="375"/>
      <c r="U136" s="410"/>
      <c r="V136" s="411"/>
      <c r="W136" s="374">
        <f t="shared" si="10"/>
        <v>57.29</v>
      </c>
      <c r="X136" s="413"/>
      <c r="Y136" s="380"/>
    </row>
    <row r="137" spans="2:25" ht="15.75" customHeight="1" x14ac:dyDescent="0.2">
      <c r="B137" s="362"/>
      <c r="C137" s="378"/>
      <c r="D137" s="378"/>
      <c r="E137" s="416" t="s">
        <v>17914</v>
      </c>
      <c r="F137" s="369">
        <v>232</v>
      </c>
      <c r="G137" s="370" t="s">
        <v>17848</v>
      </c>
      <c r="H137" s="371">
        <v>17.739999999999998</v>
      </c>
      <c r="I137" s="369">
        <v>232</v>
      </c>
      <c r="J137" s="370" t="s">
        <v>17848</v>
      </c>
      <c r="K137" s="371">
        <v>19.739999999999998</v>
      </c>
      <c r="L137" s="782"/>
      <c r="M137" s="415">
        <v>1</v>
      </c>
      <c r="N137" s="373">
        <v>0</v>
      </c>
      <c r="O137" s="373">
        <v>0</v>
      </c>
      <c r="P137" s="373">
        <v>0</v>
      </c>
      <c r="Q137" s="373">
        <v>0</v>
      </c>
      <c r="R137" s="403">
        <v>31.55</v>
      </c>
      <c r="S137" s="409"/>
      <c r="T137" s="375"/>
      <c r="U137" s="410"/>
      <c r="V137" s="411"/>
      <c r="W137" s="374">
        <f t="shared" si="10"/>
        <v>31.55</v>
      </c>
      <c r="X137" s="413"/>
      <c r="Y137" s="380"/>
    </row>
    <row r="138" spans="2:25" ht="15.75" customHeight="1" x14ac:dyDescent="0.2">
      <c r="B138" s="362"/>
      <c r="C138" s="378"/>
      <c r="D138" s="378"/>
      <c r="E138" s="416" t="s">
        <v>17915</v>
      </c>
      <c r="F138" s="369">
        <v>241</v>
      </c>
      <c r="G138" s="370" t="s">
        <v>17848</v>
      </c>
      <c r="H138" s="371">
        <v>15.74</v>
      </c>
      <c r="I138" s="369">
        <v>241</v>
      </c>
      <c r="J138" s="370" t="s">
        <v>17848</v>
      </c>
      <c r="K138" s="371">
        <v>17.739999999999998</v>
      </c>
      <c r="L138" s="782"/>
      <c r="M138" s="415">
        <v>1</v>
      </c>
      <c r="N138" s="373">
        <v>0</v>
      </c>
      <c r="O138" s="373">
        <v>0</v>
      </c>
      <c r="P138" s="373">
        <v>0</v>
      </c>
      <c r="Q138" s="373">
        <v>0</v>
      </c>
      <c r="R138" s="403">
        <v>29.42</v>
      </c>
      <c r="S138" s="409"/>
      <c r="T138" s="375"/>
      <c r="U138" s="410"/>
      <c r="V138" s="411"/>
      <c r="W138" s="374">
        <f t="shared" si="10"/>
        <v>29.42</v>
      </c>
      <c r="X138" s="413"/>
      <c r="Y138" s="380"/>
    </row>
    <row r="139" spans="2:25" ht="15.75" customHeight="1" x14ac:dyDescent="0.2">
      <c r="B139" s="362"/>
      <c r="C139" s="378"/>
      <c r="D139" s="378"/>
      <c r="E139" s="416" t="s">
        <v>17924</v>
      </c>
      <c r="F139" s="369">
        <v>300</v>
      </c>
      <c r="G139" s="370" t="s">
        <v>17848</v>
      </c>
      <c r="H139" s="371">
        <v>19.739999999999998</v>
      </c>
      <c r="I139" s="369">
        <v>301</v>
      </c>
      <c r="J139" s="370" t="s">
        <v>17848</v>
      </c>
      <c r="K139" s="371">
        <v>1.74</v>
      </c>
      <c r="L139" s="782"/>
      <c r="M139" s="415">
        <v>1</v>
      </c>
      <c r="N139" s="373"/>
      <c r="O139" s="373"/>
      <c r="P139" s="373"/>
      <c r="Q139" s="373"/>
      <c r="R139" s="403">
        <v>28.9</v>
      </c>
      <c r="S139" s="409"/>
      <c r="T139" s="375"/>
      <c r="U139" s="410"/>
      <c r="V139" s="411"/>
      <c r="W139" s="374">
        <f t="shared" si="10"/>
        <v>28.9</v>
      </c>
      <c r="X139" s="413"/>
      <c r="Y139" s="380"/>
    </row>
    <row r="140" spans="2:25" ht="15.75" customHeight="1" x14ac:dyDescent="0.2">
      <c r="B140" s="362"/>
      <c r="C140" s="378"/>
      <c r="D140" s="378"/>
      <c r="E140" s="416" t="s">
        <v>17916</v>
      </c>
      <c r="F140" s="369">
        <v>306</v>
      </c>
      <c r="G140" s="370" t="s">
        <v>17848</v>
      </c>
      <c r="H140" s="371">
        <v>9.74</v>
      </c>
      <c r="I140" s="369">
        <v>306</v>
      </c>
      <c r="J140" s="370" t="s">
        <v>17848</v>
      </c>
      <c r="K140" s="371">
        <v>11.74</v>
      </c>
      <c r="L140" s="782"/>
      <c r="M140" s="415">
        <v>1</v>
      </c>
      <c r="N140" s="373">
        <v>0</v>
      </c>
      <c r="O140" s="373">
        <v>0</v>
      </c>
      <c r="P140" s="373">
        <v>0</v>
      </c>
      <c r="Q140" s="373">
        <v>0</v>
      </c>
      <c r="R140" s="403">
        <v>28.25</v>
      </c>
      <c r="S140" s="409"/>
      <c r="T140" s="375"/>
      <c r="U140" s="410"/>
      <c r="V140" s="411"/>
      <c r="W140" s="374">
        <f t="shared" si="10"/>
        <v>28.25</v>
      </c>
      <c r="X140" s="413"/>
      <c r="Y140" s="380"/>
    </row>
    <row r="141" spans="2:25" ht="15.75" customHeight="1" x14ac:dyDescent="0.2">
      <c r="B141" s="362"/>
      <c r="C141" s="378"/>
      <c r="D141" s="378"/>
      <c r="E141" s="416" t="s">
        <v>17917</v>
      </c>
      <c r="F141" s="369">
        <v>310</v>
      </c>
      <c r="G141" s="370" t="s">
        <v>17848</v>
      </c>
      <c r="H141" s="371">
        <v>14.74</v>
      </c>
      <c r="I141" s="369">
        <v>310</v>
      </c>
      <c r="J141" s="370" t="s">
        <v>17848</v>
      </c>
      <c r="K141" s="371">
        <v>15.74</v>
      </c>
      <c r="L141" s="782"/>
      <c r="M141" s="415">
        <v>1</v>
      </c>
      <c r="N141" s="373">
        <v>0</v>
      </c>
      <c r="O141" s="373">
        <v>0</v>
      </c>
      <c r="P141" s="373">
        <v>0</v>
      </c>
      <c r="Q141" s="373">
        <v>0</v>
      </c>
      <c r="R141" s="403">
        <v>27.87</v>
      </c>
      <c r="S141" s="409"/>
      <c r="T141" s="375"/>
      <c r="U141" s="410"/>
      <c r="V141" s="411"/>
      <c r="W141" s="374">
        <f t="shared" si="10"/>
        <v>27.87</v>
      </c>
      <c r="X141" s="413"/>
      <c r="Y141" s="380"/>
    </row>
    <row r="142" spans="2:25" ht="15.75" customHeight="1" x14ac:dyDescent="0.2">
      <c r="B142" s="362"/>
      <c r="C142" s="378"/>
      <c r="D142" s="378"/>
      <c r="E142" s="416" t="s">
        <v>17918</v>
      </c>
      <c r="F142" s="369">
        <v>317</v>
      </c>
      <c r="G142" s="370" t="s">
        <v>17848</v>
      </c>
      <c r="H142" s="371">
        <v>4.74</v>
      </c>
      <c r="I142" s="369">
        <v>317</v>
      </c>
      <c r="J142" s="370" t="s">
        <v>17848</v>
      </c>
      <c r="K142" s="371">
        <v>6.74</v>
      </c>
      <c r="L142" s="782"/>
      <c r="M142" s="415">
        <v>1</v>
      </c>
      <c r="N142" s="373">
        <v>0</v>
      </c>
      <c r="O142" s="373">
        <v>0</v>
      </c>
      <c r="P142" s="373">
        <v>0</v>
      </c>
      <c r="Q142" s="373">
        <v>0</v>
      </c>
      <c r="R142" s="403">
        <v>29.19</v>
      </c>
      <c r="S142" s="409"/>
      <c r="T142" s="375"/>
      <c r="U142" s="410"/>
      <c r="V142" s="411"/>
      <c r="W142" s="374">
        <f t="shared" si="10"/>
        <v>29.19</v>
      </c>
      <c r="X142" s="413"/>
      <c r="Y142" s="380"/>
    </row>
    <row r="143" spans="2:25" ht="15.75" customHeight="1" x14ac:dyDescent="0.2">
      <c r="B143" s="362"/>
      <c r="C143" s="378"/>
      <c r="D143" s="378"/>
      <c r="E143" s="416" t="s">
        <v>17919</v>
      </c>
      <c r="F143" s="369">
        <v>319</v>
      </c>
      <c r="G143" s="370" t="s">
        <v>17848</v>
      </c>
      <c r="H143" s="371">
        <v>10.74</v>
      </c>
      <c r="I143" s="369">
        <v>319</v>
      </c>
      <c r="J143" s="370" t="s">
        <v>17848</v>
      </c>
      <c r="K143" s="371">
        <v>12.74</v>
      </c>
      <c r="L143" s="782"/>
      <c r="M143" s="415">
        <v>1</v>
      </c>
      <c r="N143" s="373">
        <v>0</v>
      </c>
      <c r="O143" s="373">
        <v>0</v>
      </c>
      <c r="P143" s="373">
        <v>0</v>
      </c>
      <c r="Q143" s="373">
        <v>0</v>
      </c>
      <c r="R143" s="403">
        <v>29.06</v>
      </c>
      <c r="S143" s="409"/>
      <c r="T143" s="375"/>
      <c r="U143" s="410"/>
      <c r="V143" s="411"/>
      <c r="W143" s="374">
        <f t="shared" si="10"/>
        <v>29.06</v>
      </c>
      <c r="X143" s="413"/>
      <c r="Y143" s="380"/>
    </row>
    <row r="144" spans="2:25" ht="15.75" customHeight="1" x14ac:dyDescent="0.2">
      <c r="B144" s="362"/>
      <c r="C144" s="378"/>
      <c r="D144" s="378"/>
      <c r="E144" s="416" t="s">
        <v>17920</v>
      </c>
      <c r="F144" s="369">
        <v>321</v>
      </c>
      <c r="G144" s="370" t="s">
        <v>17848</v>
      </c>
      <c r="H144" s="371">
        <v>12.74</v>
      </c>
      <c r="I144" s="369">
        <v>321</v>
      </c>
      <c r="J144" s="370" t="s">
        <v>17848</v>
      </c>
      <c r="K144" s="371">
        <v>14.74</v>
      </c>
      <c r="L144" s="782"/>
      <c r="M144" s="415">
        <v>1</v>
      </c>
      <c r="N144" s="373">
        <v>0</v>
      </c>
      <c r="O144" s="373">
        <v>0</v>
      </c>
      <c r="P144" s="373">
        <v>0</v>
      </c>
      <c r="Q144" s="373">
        <v>0</v>
      </c>
      <c r="R144" s="403">
        <v>29.15</v>
      </c>
      <c r="S144" s="409"/>
      <c r="T144" s="375"/>
      <c r="U144" s="410"/>
      <c r="V144" s="411"/>
      <c r="W144" s="374">
        <f t="shared" si="10"/>
        <v>29.15</v>
      </c>
      <c r="X144" s="413"/>
      <c r="Y144" s="380"/>
    </row>
    <row r="145" spans="2:25" ht="15.75" customHeight="1" x14ac:dyDescent="0.2">
      <c r="B145" s="362"/>
      <c r="C145" s="378"/>
      <c r="D145" s="378"/>
      <c r="E145" s="368" t="s">
        <v>17921</v>
      </c>
      <c r="F145" s="369">
        <v>328</v>
      </c>
      <c r="G145" s="370" t="s">
        <v>17848</v>
      </c>
      <c r="H145" s="371">
        <v>9.74</v>
      </c>
      <c r="I145" s="369">
        <v>328</v>
      </c>
      <c r="J145" s="370" t="s">
        <v>17848</v>
      </c>
      <c r="K145" s="371">
        <v>12.09</v>
      </c>
      <c r="L145" s="782"/>
      <c r="M145" s="415">
        <v>1</v>
      </c>
      <c r="N145" s="373">
        <v>0</v>
      </c>
      <c r="O145" s="373">
        <v>0</v>
      </c>
      <c r="P145" s="373">
        <v>0</v>
      </c>
      <c r="Q145" s="373">
        <v>0</v>
      </c>
      <c r="R145" s="403">
        <v>32.869999999999997</v>
      </c>
      <c r="S145" s="409"/>
      <c r="T145" s="375"/>
      <c r="U145" s="410"/>
      <c r="V145" s="411"/>
      <c r="W145" s="374">
        <f t="shared" si="10"/>
        <v>32.869999999999997</v>
      </c>
      <c r="X145" s="413"/>
      <c r="Y145" s="380"/>
    </row>
    <row r="146" spans="2:25" ht="15.75" customHeight="1" x14ac:dyDescent="0.2">
      <c r="B146" s="362"/>
      <c r="C146" s="378"/>
      <c r="D146" s="378"/>
      <c r="E146" s="368" t="s">
        <v>17922</v>
      </c>
      <c r="F146" s="369">
        <v>333</v>
      </c>
      <c r="G146" s="370" t="s">
        <v>17848</v>
      </c>
      <c r="H146" s="371">
        <v>6.09</v>
      </c>
      <c r="I146" s="369">
        <v>323</v>
      </c>
      <c r="J146" s="370" t="s">
        <v>17848</v>
      </c>
      <c r="K146" s="371">
        <v>17.73</v>
      </c>
      <c r="L146" s="782"/>
      <c r="M146" s="415">
        <v>1</v>
      </c>
      <c r="N146" s="373">
        <v>0</v>
      </c>
      <c r="O146" s="373">
        <v>0</v>
      </c>
      <c r="P146" s="373">
        <v>0</v>
      </c>
      <c r="Q146" s="373">
        <v>0</v>
      </c>
      <c r="R146" s="403">
        <v>44.72</v>
      </c>
      <c r="S146" s="409"/>
      <c r="T146" s="375"/>
      <c r="U146" s="410"/>
      <c r="V146" s="411"/>
      <c r="W146" s="374">
        <f t="shared" si="10"/>
        <v>44.72</v>
      </c>
      <c r="X146" s="413"/>
      <c r="Y146" s="380"/>
    </row>
    <row r="147" spans="2:25" ht="15.75" customHeight="1" x14ac:dyDescent="0.2">
      <c r="B147" s="362"/>
      <c r="C147" s="378"/>
      <c r="D147" s="378"/>
      <c r="E147" s="368" t="s">
        <v>17923</v>
      </c>
      <c r="F147" s="369">
        <v>336</v>
      </c>
      <c r="G147" s="370" t="s">
        <v>17848</v>
      </c>
      <c r="H147" s="371">
        <v>18.689</v>
      </c>
      <c r="I147" s="369">
        <v>337</v>
      </c>
      <c r="J147" s="370" t="s">
        <v>17848</v>
      </c>
      <c r="K147" s="371">
        <v>2.93</v>
      </c>
      <c r="L147" s="782"/>
      <c r="M147" s="415">
        <v>1</v>
      </c>
      <c r="N147" s="373">
        <v>0</v>
      </c>
      <c r="O147" s="373">
        <v>0</v>
      </c>
      <c r="P147" s="373">
        <v>0</v>
      </c>
      <c r="Q147" s="373">
        <v>0</v>
      </c>
      <c r="R147" s="403">
        <v>42.03</v>
      </c>
      <c r="S147" s="409"/>
      <c r="T147" s="375"/>
      <c r="U147" s="410"/>
      <c r="V147" s="411"/>
      <c r="W147" s="374">
        <f t="shared" si="10"/>
        <v>42.03</v>
      </c>
      <c r="X147" s="413"/>
      <c r="Y147" s="380"/>
    </row>
    <row r="148" spans="2:25" ht="15.75" customHeight="1" x14ac:dyDescent="0.2">
      <c r="B148" s="390">
        <f>+C132</f>
        <v>2105605</v>
      </c>
      <c r="C148" s="391"/>
      <c r="D148" s="392" t="str">
        <f>+D132</f>
        <v>SICRO</v>
      </c>
      <c r="E148" s="393" t="s">
        <v>17834</v>
      </c>
      <c r="F148" s="777"/>
      <c r="G148" s="778"/>
      <c r="H148" s="779"/>
      <c r="I148" s="777"/>
      <c r="J148" s="778"/>
      <c r="K148" s="779"/>
      <c r="L148" s="391"/>
      <c r="M148" s="391"/>
      <c r="N148" s="394"/>
      <c r="O148" s="394"/>
      <c r="P148" s="394"/>
      <c r="Q148" s="394"/>
      <c r="R148" s="394"/>
      <c r="S148" s="394"/>
      <c r="T148" s="394"/>
      <c r="U148" s="394"/>
      <c r="V148" s="394"/>
      <c r="W148" s="395">
        <f>SUM(W133:W147)</f>
        <v>539.54</v>
      </c>
      <c r="X148" s="396" t="str">
        <f>+X132</f>
        <v>m³</v>
      </c>
      <c r="Y148" s="397"/>
    </row>
    <row r="149" spans="2:25" ht="15.75" customHeight="1" x14ac:dyDescent="0.2">
      <c r="B149" s="362"/>
      <c r="C149" s="363">
        <v>3108005</v>
      </c>
      <c r="D149" s="363" t="s">
        <v>13745</v>
      </c>
      <c r="E149" s="780" t="str">
        <f>IF(D149="SINAPI",VLOOKUP(C149,'SINAPI 01-22 ES - NÃO DESONER.'!$G$6:$L$6678,2,FALSE),IF(D149="SIURB",VLOOKUP(C149,'SIURB JAN-2020 NÃO DESONER.'!$A$2:$D$757,2,FALSE),IF(D149="SICRO",VLOOKUP(C149,Tabela4[],2,FALSE),IF(D149="CPOS",VLOOKUP(C149,'CPOS-178'!$A$7:$F$4097,2,FALSE),IF(D149="MERCADO",VLOOKUP(C149,Tabela42[],2,FALSE),"ERRO")))))</f>
        <v>FORMAS DE COMPENSADO RESINADO 14 MM - USO GERAL - UTILIZAÇÃO DE 3 VEZES - CONFECÇÃO, INSTALAÇÃO E RETIRADA</v>
      </c>
      <c r="F149" s="781"/>
      <c r="G149" s="781"/>
      <c r="H149" s="781"/>
      <c r="I149" s="781"/>
      <c r="J149" s="781"/>
      <c r="K149" s="781"/>
      <c r="L149" s="781"/>
      <c r="M149" s="781"/>
      <c r="N149" s="781"/>
      <c r="O149" s="781"/>
      <c r="P149" s="781"/>
      <c r="Q149" s="781"/>
      <c r="R149" s="781"/>
      <c r="S149" s="781"/>
      <c r="T149" s="781"/>
      <c r="U149" s="781"/>
      <c r="V149" s="781"/>
      <c r="W149" s="781"/>
      <c r="X149" s="364" t="str">
        <f>IF(D149="SINAPI",VLOOKUP(C149,'SINAPI 01-22 ES - NÃO DESONER.'!$G$6:$L$6678,3,FALSE),IF(D149="SIURB",VLOOKUP(C149,'SIURB JAN-2020 NÃO DESONER.'!$A$2:$D$757,3,FALSE),IF(D149="SICRO",VLOOKUP(C149,Tabela4[],3,FALSE),IF(D149="CPOS",VLOOKUP(C149,'CPOS-178'!$A$7:$F$4097,3,FALSE),IF(D149="MERCADO",VLOOKUP(C149,Tabela42[],3,FALSE),"ERRO")))))</f>
        <v>m²</v>
      </c>
      <c r="Y149" s="365"/>
    </row>
    <row r="150" spans="2:25" ht="30" customHeight="1" x14ac:dyDescent="0.2">
      <c r="B150" s="362"/>
      <c r="C150" s="378"/>
      <c r="D150" s="378"/>
      <c r="E150" s="368" t="s">
        <v>17910</v>
      </c>
      <c r="F150" s="369">
        <v>214</v>
      </c>
      <c r="G150" s="370" t="s">
        <v>17848</v>
      </c>
      <c r="H150" s="371">
        <v>15</v>
      </c>
      <c r="I150" s="369">
        <v>215</v>
      </c>
      <c r="J150" s="370" t="s">
        <v>17848</v>
      </c>
      <c r="K150" s="371">
        <v>3.74</v>
      </c>
      <c r="L150" s="782"/>
      <c r="M150" s="415">
        <v>1</v>
      </c>
      <c r="N150" s="373">
        <v>0</v>
      </c>
      <c r="O150" s="373">
        <v>0</v>
      </c>
      <c r="P150" s="373">
        <v>0</v>
      </c>
      <c r="Q150" s="373">
        <v>98.08</v>
      </c>
      <c r="R150" s="373">
        <v>0</v>
      </c>
      <c r="S150" s="409"/>
      <c r="T150" s="375"/>
      <c r="U150" s="410"/>
      <c r="V150" s="411"/>
      <c r="W150" s="374">
        <f>+Q150</f>
        <v>98.08</v>
      </c>
      <c r="X150" s="413"/>
      <c r="Y150" s="380"/>
    </row>
    <row r="151" spans="2:25" ht="15.75" customHeight="1" x14ac:dyDescent="0.2">
      <c r="B151" s="366"/>
      <c r="C151" s="367"/>
      <c r="D151" s="367"/>
      <c r="E151" s="368" t="s">
        <v>17911</v>
      </c>
      <c r="F151" s="369">
        <v>219</v>
      </c>
      <c r="G151" s="370" t="s">
        <v>17848</v>
      </c>
      <c r="H151" s="371">
        <v>17.739999999999998</v>
      </c>
      <c r="I151" s="369">
        <v>219</v>
      </c>
      <c r="J151" s="370" t="s">
        <v>17848</v>
      </c>
      <c r="K151" s="371">
        <v>19.739999999999998</v>
      </c>
      <c r="L151" s="782"/>
      <c r="M151" s="415">
        <v>1</v>
      </c>
      <c r="N151" s="373">
        <v>0</v>
      </c>
      <c r="O151" s="373">
        <v>0</v>
      </c>
      <c r="P151" s="373">
        <v>0</v>
      </c>
      <c r="Q151" s="373">
        <v>22.55</v>
      </c>
      <c r="R151" s="373">
        <v>0</v>
      </c>
      <c r="S151" s="409"/>
      <c r="T151" s="375"/>
      <c r="U151" s="410"/>
      <c r="V151" s="411"/>
      <c r="W151" s="374">
        <f t="shared" ref="W151:W164" si="11">+Q151</f>
        <v>22.55</v>
      </c>
      <c r="X151" s="413"/>
      <c r="Y151" s="380"/>
    </row>
    <row r="152" spans="2:25" ht="15.75" customHeight="1" x14ac:dyDescent="0.2">
      <c r="B152" s="362"/>
      <c r="C152" s="378"/>
      <c r="D152" s="378"/>
      <c r="E152" s="368" t="s">
        <v>17912</v>
      </c>
      <c r="F152" s="369">
        <v>225</v>
      </c>
      <c r="G152" s="370" t="s">
        <v>17848</v>
      </c>
      <c r="H152" s="371">
        <v>17.739999999999998</v>
      </c>
      <c r="I152" s="369">
        <v>226</v>
      </c>
      <c r="J152" s="370" t="s">
        <v>17848</v>
      </c>
      <c r="K152" s="371">
        <v>5.74</v>
      </c>
      <c r="L152" s="782"/>
      <c r="M152" s="415">
        <v>1</v>
      </c>
      <c r="N152" s="373">
        <v>0</v>
      </c>
      <c r="O152" s="373">
        <v>0</v>
      </c>
      <c r="P152" s="373">
        <v>0</v>
      </c>
      <c r="Q152" s="373">
        <v>100.37</v>
      </c>
      <c r="R152" s="373">
        <v>0</v>
      </c>
      <c r="S152" s="409"/>
      <c r="T152" s="375"/>
      <c r="U152" s="410"/>
      <c r="V152" s="411"/>
      <c r="W152" s="374">
        <f t="shared" si="11"/>
        <v>100.37</v>
      </c>
      <c r="X152" s="413"/>
      <c r="Y152" s="380"/>
    </row>
    <row r="153" spans="2:25" ht="15.75" customHeight="1" x14ac:dyDescent="0.2">
      <c r="B153" s="362"/>
      <c r="C153" s="378"/>
      <c r="D153" s="378"/>
      <c r="E153" s="368" t="s">
        <v>17913</v>
      </c>
      <c r="F153" s="369">
        <v>229</v>
      </c>
      <c r="G153" s="370" t="s">
        <v>17848</v>
      </c>
      <c r="H153" s="371">
        <v>4.74</v>
      </c>
      <c r="I153" s="369">
        <v>229</v>
      </c>
      <c r="J153" s="370" t="s">
        <v>17848</v>
      </c>
      <c r="K153" s="371">
        <v>5.74</v>
      </c>
      <c r="L153" s="782"/>
      <c r="M153" s="415">
        <v>1</v>
      </c>
      <c r="N153" s="373">
        <v>0</v>
      </c>
      <c r="O153" s="373">
        <v>0</v>
      </c>
      <c r="P153" s="373">
        <v>0</v>
      </c>
      <c r="Q153" s="373">
        <v>81.72</v>
      </c>
      <c r="R153" s="373">
        <v>0</v>
      </c>
      <c r="S153" s="409"/>
      <c r="T153" s="375"/>
      <c r="U153" s="410"/>
      <c r="V153" s="411"/>
      <c r="W153" s="374">
        <f t="shared" si="11"/>
        <v>81.72</v>
      </c>
      <c r="X153" s="413"/>
      <c r="Y153" s="380"/>
    </row>
    <row r="154" spans="2:25" ht="15.75" customHeight="1" x14ac:dyDescent="0.2">
      <c r="B154" s="362"/>
      <c r="C154" s="378"/>
      <c r="D154" s="378"/>
      <c r="E154" s="416" t="s">
        <v>17914</v>
      </c>
      <c r="F154" s="369">
        <v>232</v>
      </c>
      <c r="G154" s="370" t="s">
        <v>17848</v>
      </c>
      <c r="H154" s="371">
        <v>17.739999999999998</v>
      </c>
      <c r="I154" s="369">
        <v>232</v>
      </c>
      <c r="J154" s="370" t="s">
        <v>17848</v>
      </c>
      <c r="K154" s="371">
        <v>19.739999999999998</v>
      </c>
      <c r="L154" s="782"/>
      <c r="M154" s="415">
        <v>1</v>
      </c>
      <c r="N154" s="373">
        <v>0</v>
      </c>
      <c r="O154" s="373">
        <v>0</v>
      </c>
      <c r="P154" s="373">
        <v>0</v>
      </c>
      <c r="Q154" s="373">
        <v>52.97</v>
      </c>
      <c r="R154" s="373">
        <v>0</v>
      </c>
      <c r="S154" s="409"/>
      <c r="T154" s="375"/>
      <c r="U154" s="410"/>
      <c r="V154" s="411"/>
      <c r="W154" s="374">
        <f t="shared" si="11"/>
        <v>52.97</v>
      </c>
      <c r="X154" s="413"/>
      <c r="Y154" s="380"/>
    </row>
    <row r="155" spans="2:25" ht="15.75" customHeight="1" x14ac:dyDescent="0.2">
      <c r="B155" s="362"/>
      <c r="C155" s="378"/>
      <c r="D155" s="378"/>
      <c r="E155" s="416" t="s">
        <v>17915</v>
      </c>
      <c r="F155" s="369">
        <v>241</v>
      </c>
      <c r="G155" s="370" t="s">
        <v>17848</v>
      </c>
      <c r="H155" s="371">
        <v>15.74</v>
      </c>
      <c r="I155" s="369">
        <v>241</v>
      </c>
      <c r="J155" s="370" t="s">
        <v>17848</v>
      </c>
      <c r="K155" s="371">
        <v>17.739999999999998</v>
      </c>
      <c r="L155" s="782"/>
      <c r="M155" s="415">
        <v>1</v>
      </c>
      <c r="N155" s="373">
        <v>0</v>
      </c>
      <c r="O155" s="373">
        <v>0</v>
      </c>
      <c r="P155" s="373">
        <v>0</v>
      </c>
      <c r="Q155" s="373">
        <v>49.18</v>
      </c>
      <c r="R155" s="373">
        <v>0</v>
      </c>
      <c r="S155" s="409"/>
      <c r="T155" s="375"/>
      <c r="U155" s="410"/>
      <c r="V155" s="411"/>
      <c r="W155" s="374">
        <f t="shared" si="11"/>
        <v>49.18</v>
      </c>
      <c r="X155" s="413"/>
      <c r="Y155" s="380"/>
    </row>
    <row r="156" spans="2:25" ht="15.75" customHeight="1" x14ac:dyDescent="0.2">
      <c r="B156" s="362"/>
      <c r="C156" s="378"/>
      <c r="D156" s="378"/>
      <c r="E156" s="416" t="s">
        <v>17924</v>
      </c>
      <c r="F156" s="369">
        <v>300</v>
      </c>
      <c r="G156" s="370" t="s">
        <v>17848</v>
      </c>
      <c r="H156" s="371">
        <v>19.739999999999998</v>
      </c>
      <c r="I156" s="369">
        <v>301</v>
      </c>
      <c r="J156" s="370" t="s">
        <v>17848</v>
      </c>
      <c r="K156" s="371">
        <v>1.74</v>
      </c>
      <c r="L156" s="782"/>
      <c r="M156" s="415">
        <v>1</v>
      </c>
      <c r="N156" s="373"/>
      <c r="O156" s="373"/>
      <c r="P156" s="373"/>
      <c r="Q156" s="373">
        <v>49.18</v>
      </c>
      <c r="R156" s="373"/>
      <c r="S156" s="409"/>
      <c r="T156" s="375"/>
      <c r="U156" s="410"/>
      <c r="V156" s="411"/>
      <c r="W156" s="374">
        <f t="shared" si="11"/>
        <v>49.18</v>
      </c>
      <c r="X156" s="413"/>
      <c r="Y156" s="380"/>
    </row>
    <row r="157" spans="2:25" ht="15.75" customHeight="1" x14ac:dyDescent="0.2">
      <c r="B157" s="362"/>
      <c r="C157" s="378"/>
      <c r="D157" s="378"/>
      <c r="E157" s="416" t="s">
        <v>17916</v>
      </c>
      <c r="F157" s="369">
        <v>306</v>
      </c>
      <c r="G157" s="370" t="s">
        <v>17848</v>
      </c>
      <c r="H157" s="371">
        <v>9.74</v>
      </c>
      <c r="I157" s="369">
        <v>306</v>
      </c>
      <c r="J157" s="370" t="s">
        <v>17848</v>
      </c>
      <c r="K157" s="371">
        <v>11.74</v>
      </c>
      <c r="L157" s="782"/>
      <c r="M157" s="415">
        <v>1</v>
      </c>
      <c r="N157" s="373">
        <v>0</v>
      </c>
      <c r="O157" s="373">
        <v>0</v>
      </c>
      <c r="P157" s="373">
        <v>0</v>
      </c>
      <c r="Q157" s="373">
        <v>36.86</v>
      </c>
      <c r="R157" s="373">
        <v>0</v>
      </c>
      <c r="S157" s="409"/>
      <c r="T157" s="375"/>
      <c r="U157" s="410"/>
      <c r="V157" s="411"/>
      <c r="W157" s="374">
        <f t="shared" si="11"/>
        <v>36.86</v>
      </c>
      <c r="X157" s="413"/>
      <c r="Y157" s="380"/>
    </row>
    <row r="158" spans="2:25" ht="15.75" customHeight="1" x14ac:dyDescent="0.2">
      <c r="B158" s="362"/>
      <c r="C158" s="378"/>
      <c r="D158" s="378"/>
      <c r="E158" s="416" t="s">
        <v>17917</v>
      </c>
      <c r="F158" s="369">
        <v>310</v>
      </c>
      <c r="G158" s="370" t="s">
        <v>17848</v>
      </c>
      <c r="H158" s="371">
        <v>14.74</v>
      </c>
      <c r="I158" s="369">
        <v>310</v>
      </c>
      <c r="J158" s="370" t="s">
        <v>17848</v>
      </c>
      <c r="K158" s="371">
        <v>15.74</v>
      </c>
      <c r="L158" s="782"/>
      <c r="M158" s="415">
        <v>1</v>
      </c>
      <c r="N158" s="373">
        <v>0</v>
      </c>
      <c r="O158" s="373">
        <v>0</v>
      </c>
      <c r="P158" s="373">
        <v>0</v>
      </c>
      <c r="Q158" s="373">
        <v>48.14</v>
      </c>
      <c r="R158" s="373">
        <v>0</v>
      </c>
      <c r="S158" s="409"/>
      <c r="T158" s="375"/>
      <c r="U158" s="410"/>
      <c r="V158" s="411"/>
      <c r="W158" s="374">
        <f t="shared" si="11"/>
        <v>48.14</v>
      </c>
      <c r="X158" s="413"/>
      <c r="Y158" s="380"/>
    </row>
    <row r="159" spans="2:25" ht="15.75" customHeight="1" x14ac:dyDescent="0.2">
      <c r="B159" s="362"/>
      <c r="C159" s="378"/>
      <c r="D159" s="378"/>
      <c r="E159" s="416" t="s">
        <v>17918</v>
      </c>
      <c r="F159" s="369">
        <v>317</v>
      </c>
      <c r="G159" s="370" t="s">
        <v>17848</v>
      </c>
      <c r="H159" s="371">
        <v>4.74</v>
      </c>
      <c r="I159" s="369">
        <v>317</v>
      </c>
      <c r="J159" s="370" t="s">
        <v>17848</v>
      </c>
      <c r="K159" s="371">
        <v>6.74</v>
      </c>
      <c r="L159" s="782"/>
      <c r="M159" s="415">
        <v>1</v>
      </c>
      <c r="N159" s="373">
        <v>0</v>
      </c>
      <c r="O159" s="373">
        <v>0</v>
      </c>
      <c r="P159" s="373">
        <v>0</v>
      </c>
      <c r="Q159" s="373">
        <v>49.38</v>
      </c>
      <c r="R159" s="373">
        <v>0</v>
      </c>
      <c r="S159" s="409"/>
      <c r="T159" s="375"/>
      <c r="U159" s="410"/>
      <c r="V159" s="411"/>
      <c r="W159" s="374">
        <f t="shared" si="11"/>
        <v>49.38</v>
      </c>
      <c r="X159" s="413"/>
      <c r="Y159" s="380"/>
    </row>
    <row r="160" spans="2:25" ht="15.75" customHeight="1" x14ac:dyDescent="0.2">
      <c r="B160" s="362"/>
      <c r="C160" s="378"/>
      <c r="D160" s="378"/>
      <c r="E160" s="416" t="s">
        <v>17919</v>
      </c>
      <c r="F160" s="369">
        <v>319</v>
      </c>
      <c r="G160" s="370" t="s">
        <v>17848</v>
      </c>
      <c r="H160" s="371">
        <v>10.74</v>
      </c>
      <c r="I160" s="369">
        <v>319</v>
      </c>
      <c r="J160" s="370" t="s">
        <v>17848</v>
      </c>
      <c r="K160" s="371">
        <v>12.74</v>
      </c>
      <c r="L160" s="782"/>
      <c r="M160" s="415">
        <v>1</v>
      </c>
      <c r="N160" s="373">
        <v>0</v>
      </c>
      <c r="O160" s="373">
        <v>0</v>
      </c>
      <c r="P160" s="373">
        <v>0</v>
      </c>
      <c r="Q160" s="373">
        <v>49.18</v>
      </c>
      <c r="R160" s="373">
        <v>0</v>
      </c>
      <c r="S160" s="409"/>
      <c r="T160" s="375"/>
      <c r="U160" s="410"/>
      <c r="V160" s="411"/>
      <c r="W160" s="374">
        <f t="shared" si="11"/>
        <v>49.18</v>
      </c>
      <c r="X160" s="413"/>
      <c r="Y160" s="380"/>
    </row>
    <row r="161" spans="2:25" ht="15.75" customHeight="1" x14ac:dyDescent="0.2">
      <c r="B161" s="362"/>
      <c r="C161" s="378"/>
      <c r="D161" s="378"/>
      <c r="E161" s="416" t="s">
        <v>17920</v>
      </c>
      <c r="F161" s="369">
        <v>321</v>
      </c>
      <c r="G161" s="370" t="s">
        <v>17848</v>
      </c>
      <c r="H161" s="371">
        <v>12.74</v>
      </c>
      <c r="I161" s="369">
        <v>321</v>
      </c>
      <c r="J161" s="370" t="s">
        <v>17848</v>
      </c>
      <c r="K161" s="371">
        <v>14.74</v>
      </c>
      <c r="L161" s="782"/>
      <c r="M161" s="415">
        <v>1</v>
      </c>
      <c r="N161" s="373">
        <v>0</v>
      </c>
      <c r="O161" s="373">
        <v>0</v>
      </c>
      <c r="P161" s="373">
        <v>0</v>
      </c>
      <c r="Q161" s="373">
        <v>56.25</v>
      </c>
      <c r="R161" s="373">
        <v>0</v>
      </c>
      <c r="S161" s="409"/>
      <c r="T161" s="375"/>
      <c r="U161" s="410"/>
      <c r="V161" s="411"/>
      <c r="W161" s="374">
        <f t="shared" si="11"/>
        <v>56.25</v>
      </c>
      <c r="X161" s="413"/>
      <c r="Y161" s="380"/>
    </row>
    <row r="162" spans="2:25" ht="15.75" customHeight="1" x14ac:dyDescent="0.2">
      <c r="B162" s="362"/>
      <c r="C162" s="378"/>
      <c r="D162" s="378"/>
      <c r="E162" s="368" t="s">
        <v>17921</v>
      </c>
      <c r="F162" s="369">
        <v>328</v>
      </c>
      <c r="G162" s="370" t="s">
        <v>17848</v>
      </c>
      <c r="H162" s="371">
        <v>9.74</v>
      </c>
      <c r="I162" s="369">
        <v>328</v>
      </c>
      <c r="J162" s="370" t="s">
        <v>17848</v>
      </c>
      <c r="K162" s="371">
        <v>12.09</v>
      </c>
      <c r="L162" s="782"/>
      <c r="M162" s="415">
        <v>1</v>
      </c>
      <c r="N162" s="373">
        <v>0</v>
      </c>
      <c r="O162" s="373">
        <v>0</v>
      </c>
      <c r="P162" s="373">
        <v>0</v>
      </c>
      <c r="Q162" s="373">
        <v>49.18</v>
      </c>
      <c r="R162" s="373">
        <v>0</v>
      </c>
      <c r="S162" s="409"/>
      <c r="T162" s="375"/>
      <c r="U162" s="410"/>
      <c r="V162" s="411"/>
      <c r="W162" s="374">
        <f t="shared" si="11"/>
        <v>49.18</v>
      </c>
      <c r="X162" s="413"/>
      <c r="Y162" s="380"/>
    </row>
    <row r="163" spans="2:25" ht="15.75" customHeight="1" x14ac:dyDescent="0.2">
      <c r="B163" s="362"/>
      <c r="C163" s="378"/>
      <c r="D163" s="378"/>
      <c r="E163" s="368" t="s">
        <v>17922</v>
      </c>
      <c r="F163" s="369">
        <v>333</v>
      </c>
      <c r="G163" s="370" t="s">
        <v>17848</v>
      </c>
      <c r="H163" s="371">
        <v>6.09</v>
      </c>
      <c r="I163" s="369">
        <v>323</v>
      </c>
      <c r="J163" s="370" t="s">
        <v>17848</v>
      </c>
      <c r="K163" s="371">
        <v>17.73</v>
      </c>
      <c r="L163" s="782"/>
      <c r="M163" s="415">
        <v>1</v>
      </c>
      <c r="N163" s="373">
        <v>0</v>
      </c>
      <c r="O163" s="373">
        <v>0</v>
      </c>
      <c r="P163" s="373">
        <v>0</v>
      </c>
      <c r="Q163" s="373">
        <v>108.92</v>
      </c>
      <c r="R163" s="373">
        <v>0</v>
      </c>
      <c r="S163" s="409"/>
      <c r="T163" s="375"/>
      <c r="U163" s="410"/>
      <c r="V163" s="411"/>
      <c r="W163" s="374">
        <f t="shared" si="11"/>
        <v>108.92</v>
      </c>
      <c r="X163" s="413"/>
      <c r="Y163" s="380"/>
    </row>
    <row r="164" spans="2:25" ht="15.75" customHeight="1" x14ac:dyDescent="0.2">
      <c r="B164" s="362"/>
      <c r="C164" s="378"/>
      <c r="D164" s="378"/>
      <c r="E164" s="368" t="s">
        <v>17923</v>
      </c>
      <c r="F164" s="369">
        <v>336</v>
      </c>
      <c r="G164" s="370" t="s">
        <v>17848</v>
      </c>
      <c r="H164" s="371">
        <v>18.689</v>
      </c>
      <c r="I164" s="369">
        <v>337</v>
      </c>
      <c r="J164" s="370" t="s">
        <v>17848</v>
      </c>
      <c r="K164" s="371">
        <v>2.93</v>
      </c>
      <c r="L164" s="782"/>
      <c r="M164" s="415">
        <v>1</v>
      </c>
      <c r="N164" s="373">
        <v>0</v>
      </c>
      <c r="O164" s="373">
        <v>0</v>
      </c>
      <c r="P164" s="373">
        <v>0</v>
      </c>
      <c r="Q164" s="373">
        <v>155</v>
      </c>
      <c r="R164" s="373">
        <v>0</v>
      </c>
      <c r="S164" s="409"/>
      <c r="T164" s="375"/>
      <c r="U164" s="410"/>
      <c r="V164" s="411"/>
      <c r="W164" s="374">
        <f t="shared" si="11"/>
        <v>155</v>
      </c>
      <c r="X164" s="413"/>
      <c r="Y164" s="380"/>
    </row>
    <row r="165" spans="2:25" ht="15.75" customHeight="1" x14ac:dyDescent="0.2">
      <c r="B165" s="390">
        <f>+C149</f>
        <v>3108005</v>
      </c>
      <c r="C165" s="391"/>
      <c r="D165" s="392" t="str">
        <f>+D149</f>
        <v>SICRO</v>
      </c>
      <c r="E165" s="393" t="s">
        <v>17834</v>
      </c>
      <c r="F165" s="777"/>
      <c r="G165" s="778"/>
      <c r="H165" s="779"/>
      <c r="I165" s="777"/>
      <c r="J165" s="778"/>
      <c r="K165" s="779"/>
      <c r="L165" s="391"/>
      <c r="M165" s="391"/>
      <c r="N165" s="394"/>
      <c r="O165" s="394"/>
      <c r="P165" s="394"/>
      <c r="Q165" s="394"/>
      <c r="R165" s="394"/>
      <c r="S165" s="394"/>
      <c r="T165" s="394"/>
      <c r="U165" s="394"/>
      <c r="V165" s="394"/>
      <c r="W165" s="395">
        <f>SUM(W150:W164)</f>
        <v>1006.9599999999999</v>
      </c>
      <c r="X165" s="396" t="str">
        <f>+X149</f>
        <v>m²</v>
      </c>
      <c r="Y165" s="397"/>
    </row>
    <row r="166" spans="2:25" ht="15.75" customHeight="1" x14ac:dyDescent="0.2">
      <c r="B166" s="362"/>
      <c r="C166" s="363">
        <v>96396</v>
      </c>
      <c r="D166" s="363" t="s">
        <v>13744</v>
      </c>
      <c r="E166" s="780" t="str">
        <f>IF(D166="SINAPI",VLOOKUP(C166,'SINAPI 01-22 ES - NÃO DESONER.'!$G$6:$L$6678,2,FALSE),IF(D166="SIURB",VLOOKUP(C166,'SIURB JAN-2020 NÃO DESONER.'!$A$2:$D$757,2,FALSE),IF(D166="SICRO",VLOOKUP(C166,Tabela4[],2,FALSE),IF(D166="CPOS",VLOOKUP(C166,'CPOS-178'!$A$7:$F$4097,2,FALSE),IF(D166="MERCADO",VLOOKUP(C166,Tabela42[],2,FALSE),"ERRO")))))</f>
        <v>EXECUÇÃO E COMPACTAÇÃO DE BASE E OU SUB BASE PARA PAVIMENTAÇÃO DE BRITA GRADUADA SIMPLES - EXCLUSIVE CARGA E TRANSPORTE. AF_11/2019</v>
      </c>
      <c r="F166" s="781"/>
      <c r="G166" s="781"/>
      <c r="H166" s="781"/>
      <c r="I166" s="781"/>
      <c r="J166" s="781"/>
      <c r="K166" s="781"/>
      <c r="L166" s="781"/>
      <c r="M166" s="781"/>
      <c r="N166" s="781"/>
      <c r="O166" s="781"/>
      <c r="P166" s="781"/>
      <c r="Q166" s="781"/>
      <c r="R166" s="781"/>
      <c r="S166" s="781"/>
      <c r="T166" s="781"/>
      <c r="U166" s="781"/>
      <c r="V166" s="781"/>
      <c r="W166" s="781"/>
      <c r="X166" s="364" t="str">
        <f>IF(D166="SINAPI",VLOOKUP(C166,'SINAPI 01-22 ES - NÃO DESONER.'!$G$6:$L$6678,3,FALSE),IF(D166="SIURB",VLOOKUP(C166,'SIURB JAN-2020 NÃO DESONER.'!$A$2:$D$757,3,FALSE),IF(D166="SICRO",VLOOKUP(C166,Tabela4[],3,FALSE),IF(D166="CPOS",VLOOKUP(C166,'CPOS-178'!$A$7:$F$4097,3,FALSE),IF(D166="MERCADO",VLOOKUP(C166,Tabela42[],3,FALSE),"ERRO")))))</f>
        <v>M3</v>
      </c>
      <c r="Y166" s="365"/>
    </row>
    <row r="167" spans="2:25" ht="30" customHeight="1" x14ac:dyDescent="0.2">
      <c r="B167" s="362"/>
      <c r="C167" s="378"/>
      <c r="D167" s="378"/>
      <c r="E167" s="368" t="s">
        <v>17910</v>
      </c>
      <c r="F167" s="369">
        <v>214</v>
      </c>
      <c r="G167" s="370" t="s">
        <v>17848</v>
      </c>
      <c r="H167" s="371">
        <v>15</v>
      </c>
      <c r="I167" s="369">
        <v>215</v>
      </c>
      <c r="J167" s="370" t="s">
        <v>17848</v>
      </c>
      <c r="K167" s="371">
        <v>3.74</v>
      </c>
      <c r="L167" s="782"/>
      <c r="M167" s="415">
        <v>1</v>
      </c>
      <c r="N167" s="373">
        <v>0</v>
      </c>
      <c r="O167" s="373">
        <v>0</v>
      </c>
      <c r="P167" s="373">
        <v>0</v>
      </c>
      <c r="Q167" s="373">
        <v>0</v>
      </c>
      <c r="R167" s="403">
        <f t="shared" ref="R167:R181" si="12">+R116*3</f>
        <v>21.87</v>
      </c>
      <c r="S167" s="409"/>
      <c r="T167" s="375"/>
      <c r="U167" s="410"/>
      <c r="V167" s="411"/>
      <c r="W167" s="374">
        <f>+R167</f>
        <v>21.87</v>
      </c>
      <c r="X167" s="413"/>
      <c r="Y167" s="380"/>
    </row>
    <row r="168" spans="2:25" ht="15.75" customHeight="1" x14ac:dyDescent="0.2">
      <c r="B168" s="366"/>
      <c r="C168" s="367"/>
      <c r="D168" s="367"/>
      <c r="E168" s="368" t="s">
        <v>17911</v>
      </c>
      <c r="F168" s="369">
        <v>219</v>
      </c>
      <c r="G168" s="370" t="s">
        <v>17848</v>
      </c>
      <c r="H168" s="371">
        <v>17.739999999999998</v>
      </c>
      <c r="I168" s="369">
        <v>219</v>
      </c>
      <c r="J168" s="370" t="s">
        <v>17848</v>
      </c>
      <c r="K168" s="371">
        <v>19.739999999999998</v>
      </c>
      <c r="L168" s="782"/>
      <c r="M168" s="415">
        <v>1</v>
      </c>
      <c r="N168" s="373">
        <v>0</v>
      </c>
      <c r="O168" s="373">
        <v>0</v>
      </c>
      <c r="P168" s="373">
        <v>0</v>
      </c>
      <c r="Q168" s="373">
        <v>0</v>
      </c>
      <c r="R168" s="403">
        <f t="shared" si="12"/>
        <v>3.63</v>
      </c>
      <c r="S168" s="409"/>
      <c r="T168" s="375"/>
      <c r="U168" s="410"/>
      <c r="V168" s="411"/>
      <c r="W168" s="374">
        <f t="shared" ref="W168:W181" si="13">+R168</f>
        <v>3.63</v>
      </c>
      <c r="X168" s="413"/>
      <c r="Y168" s="380"/>
    </row>
    <row r="169" spans="2:25" ht="15.75" customHeight="1" x14ac:dyDescent="0.2">
      <c r="B169" s="362"/>
      <c r="C169" s="378"/>
      <c r="D169" s="378"/>
      <c r="E169" s="368" t="s">
        <v>17912</v>
      </c>
      <c r="F169" s="369">
        <v>225</v>
      </c>
      <c r="G169" s="370" t="s">
        <v>17848</v>
      </c>
      <c r="H169" s="371">
        <v>17.739999999999998</v>
      </c>
      <c r="I169" s="369">
        <v>226</v>
      </c>
      <c r="J169" s="370" t="s">
        <v>17848</v>
      </c>
      <c r="K169" s="371">
        <v>5.74</v>
      </c>
      <c r="L169" s="782"/>
      <c r="M169" s="415">
        <v>1</v>
      </c>
      <c r="N169" s="373">
        <v>0</v>
      </c>
      <c r="O169" s="373">
        <v>0</v>
      </c>
      <c r="P169" s="373">
        <v>0</v>
      </c>
      <c r="Q169" s="373">
        <v>0</v>
      </c>
      <c r="R169" s="403">
        <f t="shared" si="12"/>
        <v>16.080000000000002</v>
      </c>
      <c r="S169" s="409"/>
      <c r="T169" s="375"/>
      <c r="U169" s="410"/>
      <c r="V169" s="411"/>
      <c r="W169" s="374">
        <f t="shared" si="13"/>
        <v>16.080000000000002</v>
      </c>
      <c r="X169" s="413"/>
      <c r="Y169" s="380"/>
    </row>
    <row r="170" spans="2:25" ht="15.75" customHeight="1" x14ac:dyDescent="0.2">
      <c r="B170" s="362"/>
      <c r="C170" s="378"/>
      <c r="D170" s="378"/>
      <c r="E170" s="368" t="s">
        <v>17913</v>
      </c>
      <c r="F170" s="369">
        <v>229</v>
      </c>
      <c r="G170" s="370" t="s">
        <v>17848</v>
      </c>
      <c r="H170" s="371">
        <v>4.74</v>
      </c>
      <c r="I170" s="369">
        <v>229</v>
      </c>
      <c r="J170" s="370" t="s">
        <v>17848</v>
      </c>
      <c r="K170" s="371">
        <v>5.74</v>
      </c>
      <c r="L170" s="782"/>
      <c r="M170" s="415">
        <v>1</v>
      </c>
      <c r="N170" s="373">
        <v>0</v>
      </c>
      <c r="O170" s="373">
        <v>0</v>
      </c>
      <c r="P170" s="373">
        <v>0</v>
      </c>
      <c r="Q170" s="373">
        <v>0</v>
      </c>
      <c r="R170" s="403">
        <f t="shared" si="12"/>
        <v>4.83</v>
      </c>
      <c r="S170" s="409"/>
      <c r="T170" s="375"/>
      <c r="U170" s="410"/>
      <c r="V170" s="411"/>
      <c r="W170" s="374">
        <f t="shared" si="13"/>
        <v>4.83</v>
      </c>
      <c r="X170" s="413"/>
      <c r="Y170" s="380"/>
    </row>
    <row r="171" spans="2:25" ht="15.75" customHeight="1" x14ac:dyDescent="0.2">
      <c r="B171" s="362"/>
      <c r="C171" s="378"/>
      <c r="D171" s="378"/>
      <c r="E171" s="416" t="s">
        <v>17914</v>
      </c>
      <c r="F171" s="369">
        <v>232</v>
      </c>
      <c r="G171" s="370" t="s">
        <v>17848</v>
      </c>
      <c r="H171" s="371">
        <v>17.739999999999998</v>
      </c>
      <c r="I171" s="369">
        <v>232</v>
      </c>
      <c r="J171" s="370" t="s">
        <v>17848</v>
      </c>
      <c r="K171" s="371">
        <v>19.739999999999998</v>
      </c>
      <c r="L171" s="782"/>
      <c r="M171" s="415">
        <v>1</v>
      </c>
      <c r="N171" s="373">
        <v>0</v>
      </c>
      <c r="O171" s="373">
        <v>0</v>
      </c>
      <c r="P171" s="373">
        <v>0</v>
      </c>
      <c r="Q171" s="373">
        <v>0</v>
      </c>
      <c r="R171" s="403">
        <f t="shared" si="12"/>
        <v>2.61</v>
      </c>
      <c r="S171" s="409"/>
      <c r="T171" s="375"/>
      <c r="U171" s="410"/>
      <c r="V171" s="411"/>
      <c r="W171" s="374">
        <f t="shared" si="13"/>
        <v>2.61</v>
      </c>
      <c r="X171" s="413"/>
      <c r="Y171" s="380"/>
    </row>
    <row r="172" spans="2:25" ht="15.75" customHeight="1" x14ac:dyDescent="0.2">
      <c r="B172" s="362"/>
      <c r="C172" s="378"/>
      <c r="D172" s="378"/>
      <c r="E172" s="416" t="s">
        <v>17915</v>
      </c>
      <c r="F172" s="369">
        <v>241</v>
      </c>
      <c r="G172" s="370" t="s">
        <v>17848</v>
      </c>
      <c r="H172" s="371">
        <v>15.74</v>
      </c>
      <c r="I172" s="369">
        <v>241</v>
      </c>
      <c r="J172" s="370" t="s">
        <v>17848</v>
      </c>
      <c r="K172" s="371">
        <v>17.739999999999998</v>
      </c>
      <c r="L172" s="782"/>
      <c r="M172" s="415">
        <v>1</v>
      </c>
      <c r="N172" s="373">
        <v>0</v>
      </c>
      <c r="O172" s="373">
        <v>0</v>
      </c>
      <c r="P172" s="373">
        <v>0</v>
      </c>
      <c r="Q172" s="373">
        <v>0</v>
      </c>
      <c r="R172" s="403">
        <f t="shared" si="12"/>
        <v>2.61</v>
      </c>
      <c r="S172" s="409"/>
      <c r="T172" s="375"/>
      <c r="U172" s="410"/>
      <c r="V172" s="411"/>
      <c r="W172" s="374">
        <f t="shared" si="13"/>
        <v>2.61</v>
      </c>
      <c r="X172" s="413"/>
      <c r="Y172" s="380"/>
    </row>
    <row r="173" spans="2:25" ht="15.75" customHeight="1" x14ac:dyDescent="0.2">
      <c r="B173" s="362"/>
      <c r="C173" s="378"/>
      <c r="D173" s="378"/>
      <c r="E173" s="416" t="s">
        <v>17924</v>
      </c>
      <c r="F173" s="369">
        <v>300</v>
      </c>
      <c r="G173" s="370" t="s">
        <v>17848</v>
      </c>
      <c r="H173" s="371">
        <v>19.739999999999998</v>
      </c>
      <c r="I173" s="369">
        <v>301</v>
      </c>
      <c r="J173" s="370" t="s">
        <v>17848</v>
      </c>
      <c r="K173" s="371">
        <v>1.74</v>
      </c>
      <c r="L173" s="782"/>
      <c r="M173" s="415">
        <v>1</v>
      </c>
      <c r="N173" s="373"/>
      <c r="O173" s="373"/>
      <c r="P173" s="373"/>
      <c r="Q173" s="373"/>
      <c r="R173" s="403">
        <f t="shared" si="12"/>
        <v>2.61</v>
      </c>
      <c r="S173" s="409"/>
      <c r="T173" s="375"/>
      <c r="U173" s="410"/>
      <c r="V173" s="411"/>
      <c r="W173" s="374">
        <f t="shared" si="13"/>
        <v>2.61</v>
      </c>
      <c r="X173" s="413"/>
      <c r="Y173" s="380"/>
    </row>
    <row r="174" spans="2:25" ht="15.75" customHeight="1" x14ac:dyDescent="0.2">
      <c r="B174" s="362"/>
      <c r="C174" s="378"/>
      <c r="D174" s="378"/>
      <c r="E174" s="416" t="s">
        <v>17916</v>
      </c>
      <c r="F174" s="369">
        <v>306</v>
      </c>
      <c r="G174" s="370" t="s">
        <v>17848</v>
      </c>
      <c r="H174" s="371">
        <v>9.74</v>
      </c>
      <c r="I174" s="369">
        <v>306</v>
      </c>
      <c r="J174" s="370" t="s">
        <v>17848</v>
      </c>
      <c r="K174" s="371">
        <v>11.74</v>
      </c>
      <c r="L174" s="782"/>
      <c r="M174" s="415">
        <v>1</v>
      </c>
      <c r="N174" s="373">
        <v>0</v>
      </c>
      <c r="O174" s="373">
        <v>0</v>
      </c>
      <c r="P174" s="373">
        <v>0</v>
      </c>
      <c r="Q174" s="373">
        <v>0</v>
      </c>
      <c r="R174" s="403">
        <f t="shared" si="12"/>
        <v>14.549999999999999</v>
      </c>
      <c r="S174" s="409"/>
      <c r="T174" s="375"/>
      <c r="U174" s="410"/>
      <c r="V174" s="411"/>
      <c r="W174" s="374">
        <f t="shared" si="13"/>
        <v>14.549999999999999</v>
      </c>
      <c r="X174" s="413"/>
      <c r="Y174" s="380"/>
    </row>
    <row r="175" spans="2:25" ht="15.75" customHeight="1" x14ac:dyDescent="0.2">
      <c r="B175" s="362"/>
      <c r="C175" s="378"/>
      <c r="D175" s="378"/>
      <c r="E175" s="416" t="s">
        <v>17917</v>
      </c>
      <c r="F175" s="369">
        <v>310</v>
      </c>
      <c r="G175" s="370" t="s">
        <v>17848</v>
      </c>
      <c r="H175" s="371">
        <v>14.74</v>
      </c>
      <c r="I175" s="369">
        <v>310</v>
      </c>
      <c r="J175" s="370" t="s">
        <v>17848</v>
      </c>
      <c r="K175" s="371">
        <v>15.74</v>
      </c>
      <c r="L175" s="782"/>
      <c r="M175" s="415">
        <v>1</v>
      </c>
      <c r="N175" s="373">
        <v>0</v>
      </c>
      <c r="O175" s="373">
        <v>0</v>
      </c>
      <c r="P175" s="373">
        <v>0</v>
      </c>
      <c r="Q175" s="373">
        <v>0</v>
      </c>
      <c r="R175" s="403">
        <f t="shared" si="12"/>
        <v>3.9000000000000004</v>
      </c>
      <c r="S175" s="409"/>
      <c r="T175" s="375"/>
      <c r="U175" s="410"/>
      <c r="V175" s="411"/>
      <c r="W175" s="374">
        <f t="shared" si="13"/>
        <v>3.9000000000000004</v>
      </c>
      <c r="X175" s="413"/>
      <c r="Y175" s="380"/>
    </row>
    <row r="176" spans="2:25" ht="15.75" customHeight="1" x14ac:dyDescent="0.2">
      <c r="B176" s="362"/>
      <c r="C176" s="378"/>
      <c r="D176" s="378"/>
      <c r="E176" s="416" t="s">
        <v>17918</v>
      </c>
      <c r="F176" s="369">
        <v>317</v>
      </c>
      <c r="G176" s="370" t="s">
        <v>17848</v>
      </c>
      <c r="H176" s="371">
        <v>4.74</v>
      </c>
      <c r="I176" s="369">
        <v>317</v>
      </c>
      <c r="J176" s="370" t="s">
        <v>17848</v>
      </c>
      <c r="K176" s="371">
        <v>6.74</v>
      </c>
      <c r="L176" s="782"/>
      <c r="M176" s="415">
        <v>1</v>
      </c>
      <c r="N176" s="373">
        <v>0</v>
      </c>
      <c r="O176" s="373">
        <v>0</v>
      </c>
      <c r="P176" s="373">
        <v>0</v>
      </c>
      <c r="Q176" s="373">
        <v>0</v>
      </c>
      <c r="R176" s="403">
        <f t="shared" si="12"/>
        <v>2.61</v>
      </c>
      <c r="S176" s="409"/>
      <c r="T176" s="375"/>
      <c r="U176" s="410"/>
      <c r="V176" s="411"/>
      <c r="W176" s="374">
        <f t="shared" si="13"/>
        <v>2.61</v>
      </c>
      <c r="X176" s="413"/>
      <c r="Y176" s="380"/>
    </row>
    <row r="177" spans="2:25" ht="15.75" customHeight="1" x14ac:dyDescent="0.2">
      <c r="B177" s="362"/>
      <c r="C177" s="378"/>
      <c r="D177" s="378"/>
      <c r="E177" s="416" t="s">
        <v>17919</v>
      </c>
      <c r="F177" s="369">
        <v>319</v>
      </c>
      <c r="G177" s="370" t="s">
        <v>17848</v>
      </c>
      <c r="H177" s="371">
        <v>10.74</v>
      </c>
      <c r="I177" s="369">
        <v>319</v>
      </c>
      <c r="J177" s="370" t="s">
        <v>17848</v>
      </c>
      <c r="K177" s="371">
        <v>12.74</v>
      </c>
      <c r="L177" s="782"/>
      <c r="M177" s="415">
        <v>1</v>
      </c>
      <c r="N177" s="373">
        <v>0</v>
      </c>
      <c r="O177" s="373">
        <v>0</v>
      </c>
      <c r="P177" s="373">
        <v>0</v>
      </c>
      <c r="Q177" s="373">
        <v>0</v>
      </c>
      <c r="R177" s="403">
        <f t="shared" si="12"/>
        <v>2.61</v>
      </c>
      <c r="S177" s="409"/>
      <c r="T177" s="375"/>
      <c r="U177" s="410"/>
      <c r="V177" s="411"/>
      <c r="W177" s="374">
        <f t="shared" si="13"/>
        <v>2.61</v>
      </c>
      <c r="X177" s="413"/>
      <c r="Y177" s="380"/>
    </row>
    <row r="178" spans="2:25" ht="15.75" customHeight="1" x14ac:dyDescent="0.2">
      <c r="B178" s="362"/>
      <c r="C178" s="378"/>
      <c r="D178" s="378"/>
      <c r="E178" s="416" t="s">
        <v>17920</v>
      </c>
      <c r="F178" s="369">
        <v>321</v>
      </c>
      <c r="G178" s="370" t="s">
        <v>17848</v>
      </c>
      <c r="H178" s="371">
        <v>12.74</v>
      </c>
      <c r="I178" s="369">
        <v>321</v>
      </c>
      <c r="J178" s="370" t="s">
        <v>17848</v>
      </c>
      <c r="K178" s="371">
        <v>14.74</v>
      </c>
      <c r="L178" s="782"/>
      <c r="M178" s="415">
        <v>1</v>
      </c>
      <c r="N178" s="373">
        <v>0</v>
      </c>
      <c r="O178" s="373">
        <v>0</v>
      </c>
      <c r="P178" s="373">
        <v>0</v>
      </c>
      <c r="Q178" s="373">
        <v>0</v>
      </c>
      <c r="R178" s="403">
        <f t="shared" si="12"/>
        <v>2.5499999999999998</v>
      </c>
      <c r="S178" s="409"/>
      <c r="T178" s="375"/>
      <c r="U178" s="410"/>
      <c r="V178" s="411"/>
      <c r="W178" s="374">
        <f t="shared" si="13"/>
        <v>2.5499999999999998</v>
      </c>
      <c r="X178" s="413"/>
      <c r="Y178" s="380"/>
    </row>
    <row r="179" spans="2:25" ht="15.75" customHeight="1" x14ac:dyDescent="0.2">
      <c r="B179" s="362"/>
      <c r="C179" s="378"/>
      <c r="D179" s="378"/>
      <c r="E179" s="368" t="s">
        <v>17921</v>
      </c>
      <c r="F179" s="369">
        <v>328</v>
      </c>
      <c r="G179" s="370" t="s">
        <v>17848</v>
      </c>
      <c r="H179" s="371">
        <v>9.74</v>
      </c>
      <c r="I179" s="369">
        <v>328</v>
      </c>
      <c r="J179" s="370" t="s">
        <v>17848</v>
      </c>
      <c r="K179" s="371">
        <v>12.09</v>
      </c>
      <c r="L179" s="782"/>
      <c r="M179" s="415">
        <v>1</v>
      </c>
      <c r="N179" s="373">
        <v>0</v>
      </c>
      <c r="O179" s="373">
        <v>0</v>
      </c>
      <c r="P179" s="373">
        <v>0</v>
      </c>
      <c r="Q179" s="373">
        <v>0</v>
      </c>
      <c r="R179" s="403">
        <f t="shared" si="12"/>
        <v>2.9699999999999998</v>
      </c>
      <c r="S179" s="409"/>
      <c r="T179" s="375"/>
      <c r="U179" s="410"/>
      <c r="V179" s="411"/>
      <c r="W179" s="374">
        <f t="shared" si="13"/>
        <v>2.9699999999999998</v>
      </c>
      <c r="X179" s="413"/>
      <c r="Y179" s="380"/>
    </row>
    <row r="180" spans="2:25" ht="15.75" customHeight="1" x14ac:dyDescent="0.2">
      <c r="B180" s="362"/>
      <c r="C180" s="378"/>
      <c r="D180" s="378"/>
      <c r="E180" s="368" t="s">
        <v>17922</v>
      </c>
      <c r="F180" s="369">
        <v>333</v>
      </c>
      <c r="G180" s="370" t="s">
        <v>17848</v>
      </c>
      <c r="H180" s="371">
        <v>6.09</v>
      </c>
      <c r="I180" s="369">
        <v>323</v>
      </c>
      <c r="J180" s="370" t="s">
        <v>17848</v>
      </c>
      <c r="K180" s="371">
        <v>17.73</v>
      </c>
      <c r="L180" s="782"/>
      <c r="M180" s="415">
        <v>1</v>
      </c>
      <c r="N180" s="373">
        <v>0</v>
      </c>
      <c r="O180" s="373">
        <v>0</v>
      </c>
      <c r="P180" s="373">
        <v>0</v>
      </c>
      <c r="Q180" s="373">
        <v>0</v>
      </c>
      <c r="R180" s="403">
        <f t="shared" si="12"/>
        <v>7.0500000000000007</v>
      </c>
      <c r="S180" s="409"/>
      <c r="T180" s="375"/>
      <c r="U180" s="410"/>
      <c r="V180" s="411"/>
      <c r="W180" s="374">
        <f t="shared" si="13"/>
        <v>7.0500000000000007</v>
      </c>
      <c r="X180" s="413"/>
      <c r="Y180" s="380"/>
    </row>
    <row r="181" spans="2:25" ht="15.75" customHeight="1" x14ac:dyDescent="0.2">
      <c r="B181" s="362"/>
      <c r="C181" s="378"/>
      <c r="D181" s="378"/>
      <c r="E181" s="368" t="s">
        <v>17923</v>
      </c>
      <c r="F181" s="369">
        <v>336</v>
      </c>
      <c r="G181" s="370" t="s">
        <v>17848</v>
      </c>
      <c r="H181" s="371">
        <v>18.689</v>
      </c>
      <c r="I181" s="369">
        <v>337</v>
      </c>
      <c r="J181" s="370" t="s">
        <v>17848</v>
      </c>
      <c r="K181" s="371">
        <v>2.93</v>
      </c>
      <c r="L181" s="782"/>
      <c r="M181" s="415">
        <v>1</v>
      </c>
      <c r="N181" s="373">
        <v>0</v>
      </c>
      <c r="O181" s="373">
        <v>0</v>
      </c>
      <c r="P181" s="373">
        <v>0</v>
      </c>
      <c r="Q181" s="373">
        <v>0</v>
      </c>
      <c r="R181" s="403">
        <f t="shared" si="12"/>
        <v>29.25</v>
      </c>
      <c r="S181" s="409"/>
      <c r="T181" s="375"/>
      <c r="U181" s="410"/>
      <c r="V181" s="411"/>
      <c r="W181" s="374">
        <f t="shared" si="13"/>
        <v>29.25</v>
      </c>
      <c r="X181" s="413"/>
      <c r="Y181" s="380"/>
    </row>
    <row r="182" spans="2:25" ht="15.75" customHeight="1" x14ac:dyDescent="0.2">
      <c r="B182" s="390">
        <f>+C166</f>
        <v>96396</v>
      </c>
      <c r="C182" s="391"/>
      <c r="D182" s="392" t="str">
        <f>+D166</f>
        <v>SINAPI</v>
      </c>
      <c r="E182" s="393" t="s">
        <v>17834</v>
      </c>
      <c r="F182" s="777"/>
      <c r="G182" s="778"/>
      <c r="H182" s="779"/>
      <c r="I182" s="777"/>
      <c r="J182" s="778"/>
      <c r="K182" s="779"/>
      <c r="L182" s="391"/>
      <c r="M182" s="391"/>
      <c r="N182" s="394"/>
      <c r="O182" s="394"/>
      <c r="P182" s="394"/>
      <c r="Q182" s="394"/>
      <c r="R182" s="394"/>
      <c r="S182" s="394"/>
      <c r="T182" s="394"/>
      <c r="U182" s="394"/>
      <c r="V182" s="394"/>
      <c r="W182" s="395">
        <f>SUM(W167:W181)</f>
        <v>119.72999999999999</v>
      </c>
      <c r="X182" s="396" t="str">
        <f>+X166</f>
        <v>M3</v>
      </c>
      <c r="Y182" s="397"/>
    </row>
    <row r="183" spans="2:25" ht="15.75" customHeight="1" x14ac:dyDescent="0.2">
      <c r="B183" s="362"/>
      <c r="C183" s="363">
        <v>96399</v>
      </c>
      <c r="D183" s="363" t="s">
        <v>13744</v>
      </c>
      <c r="E183" s="780" t="str">
        <f>IF(D183="SINAPI",VLOOKUP(C183,'SINAPI 01-22 ES - NÃO DESONER.'!$G$6:$L$6678,2,FALSE),IF(D183="SIURB",VLOOKUP(C183,'SIURB JAN-2020 NÃO DESONER.'!$A$2:$D$757,2,FALSE),IF(D183="SICRO",VLOOKUP(C183,Tabela4[],2,FALSE),IF(D183="CPOS",VLOOKUP(C183,'CPOS-178'!$A$7:$F$4097,2,FALSE),IF(D183="MERCADO",VLOOKUP(C183,Tabela42[],2,FALSE),"ERRO")))))</f>
        <v>EXECUÇÃO E COMPACTAÇÃO DE BASE E OU SUB BASE PARA PAVIMENTAÇÃO DE PEDRA RACHÃO  - EXCLUSIVE CARGA E TRANSPORTE. AF_11/2019</v>
      </c>
      <c r="F183" s="781"/>
      <c r="G183" s="781"/>
      <c r="H183" s="781"/>
      <c r="I183" s="781"/>
      <c r="J183" s="781"/>
      <c r="K183" s="781"/>
      <c r="L183" s="781"/>
      <c r="M183" s="781"/>
      <c r="N183" s="781"/>
      <c r="O183" s="781"/>
      <c r="P183" s="781"/>
      <c r="Q183" s="781"/>
      <c r="R183" s="781"/>
      <c r="S183" s="781"/>
      <c r="T183" s="781"/>
      <c r="U183" s="781"/>
      <c r="V183" s="781"/>
      <c r="W183" s="781"/>
      <c r="X183" s="364" t="str">
        <f>IF(D183="SINAPI",VLOOKUP(C183,'SINAPI 01-22 ES - NÃO DESONER.'!$G$6:$L$6678,3,FALSE),IF(D183="SIURB",VLOOKUP(C183,'SIURB JAN-2020 NÃO DESONER.'!$A$2:$D$757,3,FALSE),IF(D183="SICRO",VLOOKUP(C183,Tabela4[],3,FALSE),IF(D183="CPOS",VLOOKUP(C183,'CPOS-178'!$A$7:$F$4097,3,FALSE),IF(D183="MERCADO",VLOOKUP(C183,Tabela42[],3,FALSE),"ERRO")))))</f>
        <v>M3</v>
      </c>
      <c r="Y183" s="365"/>
    </row>
    <row r="184" spans="2:25" ht="30" customHeight="1" x14ac:dyDescent="0.2">
      <c r="B184" s="362"/>
      <c r="C184" s="378"/>
      <c r="D184" s="378"/>
      <c r="E184" s="368" t="s">
        <v>17910</v>
      </c>
      <c r="F184" s="369">
        <v>214</v>
      </c>
      <c r="G184" s="370" t="s">
        <v>17848</v>
      </c>
      <c r="H184" s="371">
        <v>15</v>
      </c>
      <c r="I184" s="369">
        <v>215</v>
      </c>
      <c r="J184" s="370" t="s">
        <v>17848</v>
      </c>
      <c r="K184" s="371">
        <v>3.74</v>
      </c>
      <c r="L184" s="782"/>
      <c r="M184" s="415">
        <v>1</v>
      </c>
      <c r="N184" s="373">
        <v>0</v>
      </c>
      <c r="O184" s="373">
        <v>0</v>
      </c>
      <c r="P184" s="373">
        <v>0</v>
      </c>
      <c r="Q184" s="373">
        <v>0</v>
      </c>
      <c r="R184" s="403">
        <f t="shared" ref="R184:R198" si="14">R116*5</f>
        <v>36.450000000000003</v>
      </c>
      <c r="S184" s="409"/>
      <c r="T184" s="375"/>
      <c r="U184" s="410"/>
      <c r="V184" s="411"/>
      <c r="W184" s="374">
        <f>+R184</f>
        <v>36.450000000000003</v>
      </c>
      <c r="X184" s="413"/>
      <c r="Y184" s="380"/>
    </row>
    <row r="185" spans="2:25" ht="15.75" customHeight="1" x14ac:dyDescent="0.2">
      <c r="B185" s="366"/>
      <c r="C185" s="367"/>
      <c r="D185" s="367"/>
      <c r="E185" s="368" t="s">
        <v>17911</v>
      </c>
      <c r="F185" s="369">
        <v>219</v>
      </c>
      <c r="G185" s="370" t="s">
        <v>17848</v>
      </c>
      <c r="H185" s="371">
        <v>17.739999999999998</v>
      </c>
      <c r="I185" s="369">
        <v>219</v>
      </c>
      <c r="J185" s="370" t="s">
        <v>17848</v>
      </c>
      <c r="K185" s="371">
        <v>19.739999999999998</v>
      </c>
      <c r="L185" s="782"/>
      <c r="M185" s="415">
        <v>1</v>
      </c>
      <c r="N185" s="373">
        <v>0</v>
      </c>
      <c r="O185" s="373">
        <v>0</v>
      </c>
      <c r="P185" s="373">
        <v>0</v>
      </c>
      <c r="Q185" s="373">
        <v>0</v>
      </c>
      <c r="R185" s="403">
        <f t="shared" si="14"/>
        <v>6.05</v>
      </c>
      <c r="S185" s="409"/>
      <c r="T185" s="375"/>
      <c r="U185" s="410"/>
      <c r="V185" s="411"/>
      <c r="W185" s="374">
        <f t="shared" ref="W185:W198" si="15">+R185</f>
        <v>6.05</v>
      </c>
      <c r="X185" s="413"/>
      <c r="Y185" s="380"/>
    </row>
    <row r="186" spans="2:25" ht="15.75" customHeight="1" x14ac:dyDescent="0.2">
      <c r="B186" s="362"/>
      <c r="C186" s="378"/>
      <c r="D186" s="378"/>
      <c r="E186" s="368" t="s">
        <v>17912</v>
      </c>
      <c r="F186" s="369">
        <v>225</v>
      </c>
      <c r="G186" s="370" t="s">
        <v>17848</v>
      </c>
      <c r="H186" s="371">
        <v>17.739999999999998</v>
      </c>
      <c r="I186" s="369">
        <v>226</v>
      </c>
      <c r="J186" s="370" t="s">
        <v>17848</v>
      </c>
      <c r="K186" s="371">
        <v>5.74</v>
      </c>
      <c r="L186" s="782"/>
      <c r="M186" s="415">
        <v>1</v>
      </c>
      <c r="N186" s="373">
        <v>0</v>
      </c>
      <c r="O186" s="373">
        <v>0</v>
      </c>
      <c r="P186" s="373">
        <v>0</v>
      </c>
      <c r="Q186" s="373">
        <v>0</v>
      </c>
      <c r="R186" s="403">
        <f t="shared" si="14"/>
        <v>26.8</v>
      </c>
      <c r="S186" s="409"/>
      <c r="T186" s="375"/>
      <c r="U186" s="410"/>
      <c r="V186" s="411"/>
      <c r="W186" s="374">
        <f t="shared" si="15"/>
        <v>26.8</v>
      </c>
      <c r="X186" s="413"/>
      <c r="Y186" s="380"/>
    </row>
    <row r="187" spans="2:25" ht="15.75" customHeight="1" x14ac:dyDescent="0.2">
      <c r="B187" s="362"/>
      <c r="C187" s="378"/>
      <c r="D187" s="378"/>
      <c r="E187" s="368" t="s">
        <v>17913</v>
      </c>
      <c r="F187" s="369">
        <v>229</v>
      </c>
      <c r="G187" s="370" t="s">
        <v>17848</v>
      </c>
      <c r="H187" s="371">
        <v>4.74</v>
      </c>
      <c r="I187" s="369">
        <v>229</v>
      </c>
      <c r="J187" s="370" t="s">
        <v>17848</v>
      </c>
      <c r="K187" s="371">
        <v>5.74</v>
      </c>
      <c r="L187" s="782"/>
      <c r="M187" s="415">
        <v>1</v>
      </c>
      <c r="N187" s="373">
        <v>0</v>
      </c>
      <c r="O187" s="373">
        <v>0</v>
      </c>
      <c r="P187" s="373">
        <v>0</v>
      </c>
      <c r="Q187" s="373">
        <v>0</v>
      </c>
      <c r="R187" s="403">
        <f t="shared" si="14"/>
        <v>8.0500000000000007</v>
      </c>
      <c r="S187" s="409"/>
      <c r="T187" s="375"/>
      <c r="U187" s="410"/>
      <c r="V187" s="411"/>
      <c r="W187" s="374">
        <f t="shared" si="15"/>
        <v>8.0500000000000007</v>
      </c>
      <c r="X187" s="413"/>
      <c r="Y187" s="380"/>
    </row>
    <row r="188" spans="2:25" ht="15.75" customHeight="1" x14ac:dyDescent="0.2">
      <c r="B188" s="362"/>
      <c r="C188" s="378"/>
      <c r="D188" s="378"/>
      <c r="E188" s="416" t="s">
        <v>17914</v>
      </c>
      <c r="F188" s="369">
        <v>232</v>
      </c>
      <c r="G188" s="370" t="s">
        <v>17848</v>
      </c>
      <c r="H188" s="371">
        <v>17.739999999999998</v>
      </c>
      <c r="I188" s="369">
        <v>232</v>
      </c>
      <c r="J188" s="370" t="s">
        <v>17848</v>
      </c>
      <c r="K188" s="371">
        <v>19.739999999999998</v>
      </c>
      <c r="L188" s="782"/>
      <c r="M188" s="415">
        <v>1</v>
      </c>
      <c r="N188" s="373">
        <v>0</v>
      </c>
      <c r="O188" s="373">
        <v>0</v>
      </c>
      <c r="P188" s="373">
        <v>0</v>
      </c>
      <c r="Q188" s="373">
        <v>0</v>
      </c>
      <c r="R188" s="403">
        <f t="shared" si="14"/>
        <v>4.3499999999999996</v>
      </c>
      <c r="S188" s="409"/>
      <c r="T188" s="375"/>
      <c r="U188" s="410"/>
      <c r="V188" s="411"/>
      <c r="W188" s="374">
        <f t="shared" si="15"/>
        <v>4.3499999999999996</v>
      </c>
      <c r="X188" s="413"/>
      <c r="Y188" s="380"/>
    </row>
    <row r="189" spans="2:25" ht="15.75" customHeight="1" x14ac:dyDescent="0.2">
      <c r="B189" s="362"/>
      <c r="C189" s="378"/>
      <c r="D189" s="378"/>
      <c r="E189" s="416" t="s">
        <v>17915</v>
      </c>
      <c r="F189" s="369">
        <v>241</v>
      </c>
      <c r="G189" s="370" t="s">
        <v>17848</v>
      </c>
      <c r="H189" s="371">
        <v>15.74</v>
      </c>
      <c r="I189" s="369">
        <v>241</v>
      </c>
      <c r="J189" s="370" t="s">
        <v>17848</v>
      </c>
      <c r="K189" s="371">
        <v>17.739999999999998</v>
      </c>
      <c r="L189" s="782"/>
      <c r="M189" s="415">
        <v>1</v>
      </c>
      <c r="N189" s="373">
        <v>0</v>
      </c>
      <c r="O189" s="373">
        <v>0</v>
      </c>
      <c r="P189" s="373">
        <v>0</v>
      </c>
      <c r="Q189" s="373">
        <v>0</v>
      </c>
      <c r="R189" s="403">
        <f t="shared" si="14"/>
        <v>4.3499999999999996</v>
      </c>
      <c r="S189" s="409"/>
      <c r="T189" s="375"/>
      <c r="U189" s="410"/>
      <c r="V189" s="411"/>
      <c r="W189" s="374">
        <f t="shared" si="15"/>
        <v>4.3499999999999996</v>
      </c>
      <c r="X189" s="413"/>
      <c r="Y189" s="380"/>
    </row>
    <row r="190" spans="2:25" ht="15.75" customHeight="1" x14ac:dyDescent="0.2">
      <c r="B190" s="362"/>
      <c r="C190" s="378"/>
      <c r="D190" s="378"/>
      <c r="E190" s="416" t="s">
        <v>17924</v>
      </c>
      <c r="F190" s="369">
        <v>300</v>
      </c>
      <c r="G190" s="370" t="s">
        <v>17848</v>
      </c>
      <c r="H190" s="371">
        <v>19.739999999999998</v>
      </c>
      <c r="I190" s="369">
        <v>301</v>
      </c>
      <c r="J190" s="370" t="s">
        <v>17848</v>
      </c>
      <c r="K190" s="371">
        <v>1.74</v>
      </c>
      <c r="L190" s="782"/>
      <c r="M190" s="415">
        <v>1</v>
      </c>
      <c r="N190" s="373"/>
      <c r="O190" s="373"/>
      <c r="P190" s="373"/>
      <c r="Q190" s="373"/>
      <c r="R190" s="403">
        <f t="shared" si="14"/>
        <v>4.3499999999999996</v>
      </c>
      <c r="S190" s="409"/>
      <c r="T190" s="375"/>
      <c r="U190" s="410"/>
      <c r="V190" s="411"/>
      <c r="W190" s="374">
        <f t="shared" si="15"/>
        <v>4.3499999999999996</v>
      </c>
      <c r="X190" s="413"/>
      <c r="Y190" s="380"/>
    </row>
    <row r="191" spans="2:25" ht="15.75" customHeight="1" x14ac:dyDescent="0.2">
      <c r="B191" s="362"/>
      <c r="C191" s="378"/>
      <c r="D191" s="378"/>
      <c r="E191" s="416" t="s">
        <v>17916</v>
      </c>
      <c r="F191" s="369">
        <v>306</v>
      </c>
      <c r="G191" s="370" t="s">
        <v>17848</v>
      </c>
      <c r="H191" s="371">
        <v>9.74</v>
      </c>
      <c r="I191" s="369">
        <v>306</v>
      </c>
      <c r="J191" s="370" t="s">
        <v>17848</v>
      </c>
      <c r="K191" s="371">
        <v>11.74</v>
      </c>
      <c r="L191" s="782"/>
      <c r="M191" s="415">
        <v>1</v>
      </c>
      <c r="N191" s="373">
        <v>0</v>
      </c>
      <c r="O191" s="373">
        <v>0</v>
      </c>
      <c r="P191" s="373">
        <v>0</v>
      </c>
      <c r="Q191" s="373">
        <v>0</v>
      </c>
      <c r="R191" s="403">
        <f t="shared" si="14"/>
        <v>24.25</v>
      </c>
      <c r="S191" s="409"/>
      <c r="T191" s="375"/>
      <c r="U191" s="410"/>
      <c r="V191" s="411"/>
      <c r="W191" s="374">
        <f t="shared" si="15"/>
        <v>24.25</v>
      </c>
      <c r="X191" s="413"/>
      <c r="Y191" s="380"/>
    </row>
    <row r="192" spans="2:25" ht="15.75" customHeight="1" x14ac:dyDescent="0.2">
      <c r="B192" s="362"/>
      <c r="C192" s="378"/>
      <c r="D192" s="378"/>
      <c r="E192" s="416" t="s">
        <v>17917</v>
      </c>
      <c r="F192" s="369">
        <v>310</v>
      </c>
      <c r="G192" s="370" t="s">
        <v>17848</v>
      </c>
      <c r="H192" s="371">
        <v>14.74</v>
      </c>
      <c r="I192" s="369">
        <v>310</v>
      </c>
      <c r="J192" s="370" t="s">
        <v>17848</v>
      </c>
      <c r="K192" s="371">
        <v>15.74</v>
      </c>
      <c r="L192" s="782"/>
      <c r="M192" s="415">
        <v>1</v>
      </c>
      <c r="N192" s="373">
        <v>0</v>
      </c>
      <c r="O192" s="373">
        <v>0</v>
      </c>
      <c r="P192" s="373">
        <v>0</v>
      </c>
      <c r="Q192" s="373">
        <v>0</v>
      </c>
      <c r="R192" s="403">
        <f t="shared" si="14"/>
        <v>6.5</v>
      </c>
      <c r="S192" s="409"/>
      <c r="T192" s="375"/>
      <c r="U192" s="410"/>
      <c r="V192" s="411"/>
      <c r="W192" s="374">
        <f t="shared" si="15"/>
        <v>6.5</v>
      </c>
      <c r="X192" s="413"/>
      <c r="Y192" s="380"/>
    </row>
    <row r="193" spans="2:25" ht="15.75" customHeight="1" x14ac:dyDescent="0.2">
      <c r="B193" s="362"/>
      <c r="C193" s="378"/>
      <c r="D193" s="378"/>
      <c r="E193" s="416" t="s">
        <v>17918</v>
      </c>
      <c r="F193" s="369">
        <v>317</v>
      </c>
      <c r="G193" s="370" t="s">
        <v>17848</v>
      </c>
      <c r="H193" s="371">
        <v>4.74</v>
      </c>
      <c r="I193" s="369">
        <v>317</v>
      </c>
      <c r="J193" s="370" t="s">
        <v>17848</v>
      </c>
      <c r="K193" s="371">
        <v>6.74</v>
      </c>
      <c r="L193" s="782"/>
      <c r="M193" s="415">
        <v>1</v>
      </c>
      <c r="N193" s="373">
        <v>0</v>
      </c>
      <c r="O193" s="373">
        <v>0</v>
      </c>
      <c r="P193" s="373">
        <v>0</v>
      </c>
      <c r="Q193" s="373">
        <v>0</v>
      </c>
      <c r="R193" s="403">
        <f t="shared" si="14"/>
        <v>4.3499999999999996</v>
      </c>
      <c r="S193" s="409"/>
      <c r="T193" s="375"/>
      <c r="U193" s="410"/>
      <c r="V193" s="411"/>
      <c r="W193" s="374">
        <f t="shared" si="15"/>
        <v>4.3499999999999996</v>
      </c>
      <c r="X193" s="413"/>
      <c r="Y193" s="380"/>
    </row>
    <row r="194" spans="2:25" ht="15.75" customHeight="1" x14ac:dyDescent="0.2">
      <c r="B194" s="362"/>
      <c r="C194" s="378"/>
      <c r="D194" s="378"/>
      <c r="E194" s="416" t="s">
        <v>17919</v>
      </c>
      <c r="F194" s="369">
        <v>319</v>
      </c>
      <c r="G194" s="370" t="s">
        <v>17848</v>
      </c>
      <c r="H194" s="371">
        <v>10.74</v>
      </c>
      <c r="I194" s="369">
        <v>319</v>
      </c>
      <c r="J194" s="370" t="s">
        <v>17848</v>
      </c>
      <c r="K194" s="371">
        <v>12.74</v>
      </c>
      <c r="L194" s="782"/>
      <c r="M194" s="415">
        <v>1</v>
      </c>
      <c r="N194" s="373">
        <v>0</v>
      </c>
      <c r="O194" s="373">
        <v>0</v>
      </c>
      <c r="P194" s="373">
        <v>0</v>
      </c>
      <c r="Q194" s="373">
        <v>0</v>
      </c>
      <c r="R194" s="403">
        <f t="shared" si="14"/>
        <v>4.3499999999999996</v>
      </c>
      <c r="S194" s="409"/>
      <c r="T194" s="375"/>
      <c r="U194" s="410"/>
      <c r="V194" s="411"/>
      <c r="W194" s="374">
        <f t="shared" si="15"/>
        <v>4.3499999999999996</v>
      </c>
      <c r="X194" s="413"/>
      <c r="Y194" s="380"/>
    </row>
    <row r="195" spans="2:25" ht="15.75" customHeight="1" x14ac:dyDescent="0.2">
      <c r="B195" s="362"/>
      <c r="C195" s="378"/>
      <c r="D195" s="378"/>
      <c r="E195" s="416" t="s">
        <v>17920</v>
      </c>
      <c r="F195" s="369">
        <v>321</v>
      </c>
      <c r="G195" s="370" t="s">
        <v>17848</v>
      </c>
      <c r="H195" s="371">
        <v>12.74</v>
      </c>
      <c r="I195" s="369">
        <v>321</v>
      </c>
      <c r="J195" s="370" t="s">
        <v>17848</v>
      </c>
      <c r="K195" s="371">
        <v>14.74</v>
      </c>
      <c r="L195" s="782"/>
      <c r="M195" s="415">
        <v>1</v>
      </c>
      <c r="N195" s="373">
        <v>0</v>
      </c>
      <c r="O195" s="373">
        <v>0</v>
      </c>
      <c r="P195" s="373">
        <v>0</v>
      </c>
      <c r="Q195" s="373">
        <v>0</v>
      </c>
      <c r="R195" s="403">
        <f t="shared" si="14"/>
        <v>4.25</v>
      </c>
      <c r="S195" s="409"/>
      <c r="T195" s="375"/>
      <c r="U195" s="410"/>
      <c r="V195" s="411"/>
      <c r="W195" s="374">
        <f t="shared" si="15"/>
        <v>4.25</v>
      </c>
      <c r="X195" s="413"/>
      <c r="Y195" s="380"/>
    </row>
    <row r="196" spans="2:25" ht="15.75" customHeight="1" x14ac:dyDescent="0.2">
      <c r="B196" s="362"/>
      <c r="C196" s="378"/>
      <c r="D196" s="378"/>
      <c r="E196" s="368" t="s">
        <v>17921</v>
      </c>
      <c r="F196" s="369">
        <v>328</v>
      </c>
      <c r="G196" s="370" t="s">
        <v>17848</v>
      </c>
      <c r="H196" s="371">
        <v>9.74</v>
      </c>
      <c r="I196" s="369">
        <v>328</v>
      </c>
      <c r="J196" s="370" t="s">
        <v>17848</v>
      </c>
      <c r="K196" s="371">
        <v>12.09</v>
      </c>
      <c r="L196" s="782"/>
      <c r="M196" s="415">
        <v>1</v>
      </c>
      <c r="N196" s="373">
        <v>0</v>
      </c>
      <c r="O196" s="373">
        <v>0</v>
      </c>
      <c r="P196" s="373">
        <v>0</v>
      </c>
      <c r="Q196" s="373">
        <v>0</v>
      </c>
      <c r="R196" s="403">
        <f t="shared" si="14"/>
        <v>4.95</v>
      </c>
      <c r="S196" s="409"/>
      <c r="T196" s="375"/>
      <c r="U196" s="410"/>
      <c r="V196" s="411"/>
      <c r="W196" s="374">
        <f t="shared" si="15"/>
        <v>4.95</v>
      </c>
      <c r="X196" s="413"/>
      <c r="Y196" s="380"/>
    </row>
    <row r="197" spans="2:25" ht="15.75" customHeight="1" x14ac:dyDescent="0.2">
      <c r="B197" s="362"/>
      <c r="C197" s="378"/>
      <c r="D197" s="378"/>
      <c r="E197" s="368" t="s">
        <v>17922</v>
      </c>
      <c r="F197" s="369">
        <v>333</v>
      </c>
      <c r="G197" s="370" t="s">
        <v>17848</v>
      </c>
      <c r="H197" s="371">
        <v>6.09</v>
      </c>
      <c r="I197" s="369">
        <v>323</v>
      </c>
      <c r="J197" s="370" t="s">
        <v>17848</v>
      </c>
      <c r="K197" s="371">
        <v>17.73</v>
      </c>
      <c r="L197" s="782"/>
      <c r="M197" s="415">
        <v>1</v>
      </c>
      <c r="N197" s="373">
        <v>0</v>
      </c>
      <c r="O197" s="373">
        <v>0</v>
      </c>
      <c r="P197" s="373">
        <v>0</v>
      </c>
      <c r="Q197" s="373">
        <v>0</v>
      </c>
      <c r="R197" s="403">
        <f t="shared" si="14"/>
        <v>11.75</v>
      </c>
      <c r="S197" s="409"/>
      <c r="T197" s="375"/>
      <c r="U197" s="410"/>
      <c r="V197" s="411"/>
      <c r="W197" s="374">
        <f t="shared" si="15"/>
        <v>11.75</v>
      </c>
      <c r="X197" s="413"/>
      <c r="Y197" s="380"/>
    </row>
    <row r="198" spans="2:25" ht="15.75" customHeight="1" x14ac:dyDescent="0.2">
      <c r="B198" s="362"/>
      <c r="C198" s="378"/>
      <c r="D198" s="378"/>
      <c r="E198" s="368" t="s">
        <v>17923</v>
      </c>
      <c r="F198" s="369">
        <v>336</v>
      </c>
      <c r="G198" s="370" t="s">
        <v>17848</v>
      </c>
      <c r="H198" s="371">
        <v>18.689</v>
      </c>
      <c r="I198" s="369">
        <v>337</v>
      </c>
      <c r="J198" s="370" t="s">
        <v>17848</v>
      </c>
      <c r="K198" s="371">
        <v>2.93</v>
      </c>
      <c r="L198" s="782"/>
      <c r="M198" s="415">
        <v>1</v>
      </c>
      <c r="N198" s="373">
        <v>0</v>
      </c>
      <c r="O198" s="373">
        <v>0</v>
      </c>
      <c r="P198" s="373">
        <v>0</v>
      </c>
      <c r="Q198" s="373">
        <v>0</v>
      </c>
      <c r="R198" s="403">
        <f t="shared" si="14"/>
        <v>48.75</v>
      </c>
      <c r="S198" s="409"/>
      <c r="T198" s="375"/>
      <c r="U198" s="410"/>
      <c r="V198" s="411"/>
      <c r="W198" s="374">
        <f t="shared" si="15"/>
        <v>48.75</v>
      </c>
      <c r="X198" s="413"/>
      <c r="Y198" s="380"/>
    </row>
    <row r="199" spans="2:25" ht="15.75" customHeight="1" x14ac:dyDescent="0.2">
      <c r="B199" s="390">
        <f>+C183</f>
        <v>96399</v>
      </c>
      <c r="C199" s="391"/>
      <c r="D199" s="392" t="str">
        <f>+D183</f>
        <v>SINAPI</v>
      </c>
      <c r="E199" s="393" t="s">
        <v>17834</v>
      </c>
      <c r="F199" s="777"/>
      <c r="G199" s="778"/>
      <c r="H199" s="779"/>
      <c r="I199" s="777"/>
      <c r="J199" s="778"/>
      <c r="K199" s="779"/>
      <c r="L199" s="391"/>
      <c r="M199" s="391"/>
      <c r="N199" s="394"/>
      <c r="O199" s="394"/>
      <c r="P199" s="394"/>
      <c r="Q199" s="394"/>
      <c r="R199" s="394"/>
      <c r="S199" s="394"/>
      <c r="T199" s="394"/>
      <c r="U199" s="394"/>
      <c r="V199" s="394"/>
      <c r="W199" s="395">
        <f>SUM(W184:W198)</f>
        <v>199.54999999999995</v>
      </c>
      <c r="X199" s="396" t="str">
        <f>+X183</f>
        <v>M3</v>
      </c>
      <c r="Y199" s="397"/>
    </row>
    <row r="200" spans="2:25" ht="15.75" customHeight="1" x14ac:dyDescent="0.2">
      <c r="B200" s="362"/>
      <c r="C200" s="363" t="s">
        <v>17925</v>
      </c>
      <c r="D200" s="363" t="s">
        <v>13745</v>
      </c>
      <c r="E200" s="780" t="str">
        <f>IF(D200="SINAPI",VLOOKUP(C200,'SINAPI 01-22 ES - NÃO DESONER.'!$G$6:$L$6678,2,FALSE),IF(D200="SIURB",VLOOKUP(C200,'SIURB JAN-2020 NÃO DESONER.'!$A$2:$D$757,2,FALSE),IF(D200="SICRO",VLOOKUP(C200,Tabela4[],2,FALSE),IF(D200="CPOS",VLOOKUP(C200,'CPOS-178'!$A$7:$F$4097,2,FALSE),IF(D200="MERCADO",VLOOKUP(C200,Tabela42[],2,FALSE),"ERRO")))))</f>
        <v>TAMPÃO DE FERRO FUNDIDO PARA ÁGUAS PLUVIAIS TD 600</v>
      </c>
      <c r="F200" s="781"/>
      <c r="G200" s="781"/>
      <c r="H200" s="781"/>
      <c r="I200" s="781"/>
      <c r="J200" s="781"/>
      <c r="K200" s="781"/>
      <c r="L200" s="781"/>
      <c r="M200" s="781"/>
      <c r="N200" s="781"/>
      <c r="O200" s="781"/>
      <c r="P200" s="781"/>
      <c r="Q200" s="781"/>
      <c r="R200" s="781"/>
      <c r="S200" s="781"/>
      <c r="T200" s="781"/>
      <c r="U200" s="781"/>
      <c r="V200" s="781"/>
      <c r="W200" s="781"/>
      <c r="X200" s="364" t="str">
        <f>IF(D200="SINAPI",VLOOKUP(C200,'SINAPI 01-22 ES - NÃO DESONER.'!$G$6:$L$6678,3,FALSE),IF(D200="SIURB",VLOOKUP(C200,'SIURB JAN-2020 NÃO DESONER.'!$A$2:$D$757,3,FALSE),IF(D200="SICRO",VLOOKUP(C200,Tabela4[],3,FALSE),IF(D200="CPOS",VLOOKUP(C200,'CPOS-178'!$A$7:$F$4097,3,FALSE),IF(D200="MERCADO",VLOOKUP(C200,Tabela42[],3,FALSE),"ERRO")))))</f>
        <v xml:space="preserve">un </v>
      </c>
      <c r="Y200" s="365"/>
    </row>
    <row r="201" spans="2:25" ht="15.75" customHeight="1" x14ac:dyDescent="0.2">
      <c r="B201" s="362"/>
      <c r="C201" s="378"/>
      <c r="D201" s="378"/>
      <c r="E201" s="368" t="s">
        <v>17913</v>
      </c>
      <c r="F201" s="369">
        <v>229</v>
      </c>
      <c r="G201" s="370" t="s">
        <v>17848</v>
      </c>
      <c r="H201" s="371">
        <v>4.74</v>
      </c>
      <c r="I201" s="369">
        <v>229</v>
      </c>
      <c r="J201" s="370" t="s">
        <v>17848</v>
      </c>
      <c r="K201" s="371">
        <v>5.74</v>
      </c>
      <c r="L201" s="782" t="s">
        <v>17847</v>
      </c>
      <c r="M201" s="415">
        <v>1</v>
      </c>
      <c r="N201" s="373">
        <v>0</v>
      </c>
      <c r="O201" s="373">
        <v>0</v>
      </c>
      <c r="P201" s="373">
        <v>0</v>
      </c>
      <c r="Q201" s="373">
        <v>0</v>
      </c>
      <c r="R201" s="373">
        <v>0</v>
      </c>
      <c r="S201" s="409"/>
      <c r="T201" s="375"/>
      <c r="U201" s="410"/>
      <c r="V201" s="411"/>
      <c r="W201" s="374">
        <f>M201</f>
        <v>1</v>
      </c>
      <c r="X201" s="412"/>
      <c r="Y201" s="380"/>
    </row>
    <row r="202" spans="2:25" ht="15.75" customHeight="1" x14ac:dyDescent="0.2">
      <c r="B202" s="362"/>
      <c r="C202" s="378"/>
      <c r="D202" s="378"/>
      <c r="E202" s="416" t="s">
        <v>17914</v>
      </c>
      <c r="F202" s="369">
        <v>232</v>
      </c>
      <c r="G202" s="370" t="s">
        <v>17848</v>
      </c>
      <c r="H202" s="371">
        <v>17.739999999999998</v>
      </c>
      <c r="I202" s="369">
        <v>232</v>
      </c>
      <c r="J202" s="370" t="s">
        <v>17848</v>
      </c>
      <c r="K202" s="371">
        <v>19.739999999999998</v>
      </c>
      <c r="L202" s="782"/>
      <c r="M202" s="415">
        <v>1</v>
      </c>
      <c r="N202" s="373">
        <v>0</v>
      </c>
      <c r="O202" s="373">
        <v>0</v>
      </c>
      <c r="P202" s="373">
        <v>0</v>
      </c>
      <c r="Q202" s="373">
        <v>0</v>
      </c>
      <c r="R202" s="373">
        <v>0</v>
      </c>
      <c r="S202" s="409"/>
      <c r="T202" s="375"/>
      <c r="U202" s="410"/>
      <c r="V202" s="411"/>
      <c r="W202" s="374">
        <f>+M202</f>
        <v>1</v>
      </c>
      <c r="X202" s="413"/>
      <c r="Y202" s="380"/>
    </row>
    <row r="203" spans="2:25" ht="15.75" customHeight="1" x14ac:dyDescent="0.2">
      <c r="B203" s="362"/>
      <c r="C203" s="378"/>
      <c r="D203" s="378"/>
      <c r="E203" s="416" t="s">
        <v>17915</v>
      </c>
      <c r="F203" s="369">
        <v>241</v>
      </c>
      <c r="G203" s="370" t="s">
        <v>17848</v>
      </c>
      <c r="H203" s="371">
        <v>15.74</v>
      </c>
      <c r="I203" s="369">
        <v>241</v>
      </c>
      <c r="J203" s="370" t="s">
        <v>17848</v>
      </c>
      <c r="K203" s="371">
        <v>17.739999999999998</v>
      </c>
      <c r="L203" s="782"/>
      <c r="M203" s="415">
        <v>1</v>
      </c>
      <c r="N203" s="373">
        <v>0</v>
      </c>
      <c r="O203" s="373">
        <v>0</v>
      </c>
      <c r="P203" s="373">
        <v>0</v>
      </c>
      <c r="Q203" s="373">
        <v>0</v>
      </c>
      <c r="R203" s="373">
        <v>0</v>
      </c>
      <c r="S203" s="409"/>
      <c r="T203" s="375"/>
      <c r="U203" s="410"/>
      <c r="V203" s="411"/>
      <c r="W203" s="374">
        <f t="shared" ref="W203:W211" si="16">+M203</f>
        <v>1</v>
      </c>
      <c r="X203" s="413"/>
      <c r="Y203" s="380"/>
    </row>
    <row r="204" spans="2:25" ht="15.75" customHeight="1" x14ac:dyDescent="0.2">
      <c r="B204" s="362"/>
      <c r="C204" s="378"/>
      <c r="D204" s="378"/>
      <c r="E204" s="416" t="s">
        <v>17924</v>
      </c>
      <c r="F204" s="369">
        <v>300</v>
      </c>
      <c r="G204" s="370" t="s">
        <v>17848</v>
      </c>
      <c r="H204" s="371">
        <v>19.739999999999998</v>
      </c>
      <c r="I204" s="369">
        <v>301</v>
      </c>
      <c r="J204" s="370" t="s">
        <v>17848</v>
      </c>
      <c r="K204" s="371">
        <v>1.74</v>
      </c>
      <c r="L204" s="782"/>
      <c r="M204" s="415">
        <v>1</v>
      </c>
      <c r="N204" s="373"/>
      <c r="O204" s="373"/>
      <c r="P204" s="373"/>
      <c r="Q204" s="373"/>
      <c r="R204" s="373"/>
      <c r="S204" s="409"/>
      <c r="T204" s="375"/>
      <c r="U204" s="410"/>
      <c r="V204" s="411"/>
      <c r="W204" s="374">
        <f t="shared" si="16"/>
        <v>1</v>
      </c>
      <c r="X204" s="413"/>
      <c r="Y204" s="380"/>
    </row>
    <row r="205" spans="2:25" ht="15.75" customHeight="1" x14ac:dyDescent="0.2">
      <c r="B205" s="362"/>
      <c r="C205" s="378"/>
      <c r="D205" s="378"/>
      <c r="E205" s="416" t="s">
        <v>17916</v>
      </c>
      <c r="F205" s="369">
        <v>306</v>
      </c>
      <c r="G205" s="370" t="s">
        <v>17848</v>
      </c>
      <c r="H205" s="371">
        <v>9.74</v>
      </c>
      <c r="I205" s="369">
        <v>306</v>
      </c>
      <c r="J205" s="370" t="s">
        <v>17848</v>
      </c>
      <c r="K205" s="371">
        <v>11.74</v>
      </c>
      <c r="L205" s="782"/>
      <c r="M205" s="415">
        <v>1</v>
      </c>
      <c r="N205" s="373">
        <v>0</v>
      </c>
      <c r="O205" s="373">
        <v>0</v>
      </c>
      <c r="P205" s="373">
        <v>0</v>
      </c>
      <c r="Q205" s="373">
        <v>0</v>
      </c>
      <c r="R205" s="373">
        <v>0</v>
      </c>
      <c r="S205" s="409"/>
      <c r="T205" s="375"/>
      <c r="U205" s="410"/>
      <c r="V205" s="411"/>
      <c r="W205" s="374">
        <f t="shared" si="16"/>
        <v>1</v>
      </c>
      <c r="X205" s="413"/>
      <c r="Y205" s="380"/>
    </row>
    <row r="206" spans="2:25" ht="15.75" customHeight="1" x14ac:dyDescent="0.2">
      <c r="B206" s="362"/>
      <c r="C206" s="378"/>
      <c r="D206" s="378"/>
      <c r="E206" s="416" t="s">
        <v>17917</v>
      </c>
      <c r="F206" s="369">
        <v>310</v>
      </c>
      <c r="G206" s="370" t="s">
        <v>17848</v>
      </c>
      <c r="H206" s="371">
        <v>14.74</v>
      </c>
      <c r="I206" s="369">
        <v>310</v>
      </c>
      <c r="J206" s="370" t="s">
        <v>17848</v>
      </c>
      <c r="K206" s="371">
        <v>15.74</v>
      </c>
      <c r="L206" s="782"/>
      <c r="M206" s="415">
        <v>1</v>
      </c>
      <c r="N206" s="373">
        <v>0</v>
      </c>
      <c r="O206" s="373">
        <v>0</v>
      </c>
      <c r="P206" s="373">
        <v>0</v>
      </c>
      <c r="Q206" s="373">
        <v>0</v>
      </c>
      <c r="R206" s="373">
        <v>0</v>
      </c>
      <c r="S206" s="409"/>
      <c r="T206" s="375"/>
      <c r="U206" s="410"/>
      <c r="V206" s="411"/>
      <c r="W206" s="374">
        <f t="shared" si="16"/>
        <v>1</v>
      </c>
      <c r="X206" s="413"/>
      <c r="Y206" s="380"/>
    </row>
    <row r="207" spans="2:25" ht="15.75" customHeight="1" x14ac:dyDescent="0.2">
      <c r="B207" s="362"/>
      <c r="C207" s="378"/>
      <c r="D207" s="378"/>
      <c r="E207" s="416" t="s">
        <v>17918</v>
      </c>
      <c r="F207" s="369">
        <v>317</v>
      </c>
      <c r="G207" s="370" t="s">
        <v>17848</v>
      </c>
      <c r="H207" s="371">
        <v>4.74</v>
      </c>
      <c r="I207" s="369">
        <v>317</v>
      </c>
      <c r="J207" s="370" t="s">
        <v>17848</v>
      </c>
      <c r="K207" s="371">
        <v>6.74</v>
      </c>
      <c r="L207" s="782"/>
      <c r="M207" s="415">
        <v>1</v>
      </c>
      <c r="N207" s="373">
        <v>0</v>
      </c>
      <c r="O207" s="373">
        <v>0</v>
      </c>
      <c r="P207" s="373">
        <v>0</v>
      </c>
      <c r="Q207" s="373">
        <v>0</v>
      </c>
      <c r="R207" s="373">
        <v>0</v>
      </c>
      <c r="S207" s="409"/>
      <c r="T207" s="375"/>
      <c r="U207" s="410"/>
      <c r="V207" s="411"/>
      <c r="W207" s="374">
        <f t="shared" si="16"/>
        <v>1</v>
      </c>
      <c r="X207" s="413"/>
      <c r="Y207" s="380"/>
    </row>
    <row r="208" spans="2:25" ht="15.75" customHeight="1" x14ac:dyDescent="0.2">
      <c r="B208" s="362"/>
      <c r="C208" s="378"/>
      <c r="D208" s="378"/>
      <c r="E208" s="416" t="s">
        <v>17919</v>
      </c>
      <c r="F208" s="369">
        <v>319</v>
      </c>
      <c r="G208" s="370" t="s">
        <v>17848</v>
      </c>
      <c r="H208" s="371">
        <v>10.74</v>
      </c>
      <c r="I208" s="369">
        <v>319</v>
      </c>
      <c r="J208" s="370" t="s">
        <v>17848</v>
      </c>
      <c r="K208" s="371">
        <v>12.74</v>
      </c>
      <c r="L208" s="782"/>
      <c r="M208" s="415">
        <v>1</v>
      </c>
      <c r="N208" s="373">
        <v>0</v>
      </c>
      <c r="O208" s="373">
        <v>0</v>
      </c>
      <c r="P208" s="373">
        <v>0</v>
      </c>
      <c r="Q208" s="373">
        <v>0</v>
      </c>
      <c r="R208" s="373">
        <v>0</v>
      </c>
      <c r="S208" s="409"/>
      <c r="T208" s="375"/>
      <c r="U208" s="410"/>
      <c r="V208" s="411"/>
      <c r="W208" s="374">
        <f t="shared" si="16"/>
        <v>1</v>
      </c>
      <c r="X208" s="413"/>
      <c r="Y208" s="380"/>
    </row>
    <row r="209" spans="2:25" ht="15.75" customHeight="1" x14ac:dyDescent="0.2">
      <c r="B209" s="362"/>
      <c r="C209" s="378"/>
      <c r="D209" s="378"/>
      <c r="E209" s="416" t="s">
        <v>17920</v>
      </c>
      <c r="F209" s="369">
        <v>321</v>
      </c>
      <c r="G209" s="370" t="s">
        <v>17848</v>
      </c>
      <c r="H209" s="371">
        <v>12.74</v>
      </c>
      <c r="I209" s="369">
        <v>321</v>
      </c>
      <c r="J209" s="370" t="s">
        <v>17848</v>
      </c>
      <c r="K209" s="371">
        <v>14.74</v>
      </c>
      <c r="L209" s="782"/>
      <c r="M209" s="415">
        <v>1</v>
      </c>
      <c r="N209" s="373">
        <v>0</v>
      </c>
      <c r="O209" s="373">
        <v>0</v>
      </c>
      <c r="P209" s="373">
        <v>0</v>
      </c>
      <c r="Q209" s="373">
        <v>0</v>
      </c>
      <c r="R209" s="373">
        <v>0</v>
      </c>
      <c r="S209" s="409"/>
      <c r="T209" s="375"/>
      <c r="U209" s="410"/>
      <c r="V209" s="411"/>
      <c r="W209" s="374">
        <f t="shared" si="16"/>
        <v>1</v>
      </c>
      <c r="X209" s="413"/>
      <c r="Y209" s="380"/>
    </row>
    <row r="210" spans="2:25" ht="15.75" customHeight="1" x14ac:dyDescent="0.2">
      <c r="B210" s="362"/>
      <c r="C210" s="378"/>
      <c r="D210" s="378"/>
      <c r="E210" s="368" t="s">
        <v>17921</v>
      </c>
      <c r="F210" s="369">
        <v>328</v>
      </c>
      <c r="G210" s="370" t="s">
        <v>17848</v>
      </c>
      <c r="H210" s="371">
        <v>9.74</v>
      </c>
      <c r="I210" s="369">
        <v>328</v>
      </c>
      <c r="J210" s="370" t="s">
        <v>17848</v>
      </c>
      <c r="K210" s="371">
        <v>12.09</v>
      </c>
      <c r="L210" s="782"/>
      <c r="M210" s="415">
        <v>1</v>
      </c>
      <c r="N210" s="373">
        <v>0</v>
      </c>
      <c r="O210" s="373">
        <v>0</v>
      </c>
      <c r="P210" s="373">
        <v>0</v>
      </c>
      <c r="Q210" s="373">
        <v>0</v>
      </c>
      <c r="R210" s="373">
        <v>0</v>
      </c>
      <c r="S210" s="409"/>
      <c r="T210" s="375"/>
      <c r="U210" s="410"/>
      <c r="V210" s="411"/>
      <c r="W210" s="374">
        <f t="shared" si="16"/>
        <v>1</v>
      </c>
      <c r="X210" s="413"/>
      <c r="Y210" s="380"/>
    </row>
    <row r="211" spans="2:25" ht="15.75" customHeight="1" x14ac:dyDescent="0.2">
      <c r="B211" s="362"/>
      <c r="C211" s="378"/>
      <c r="D211" s="378"/>
      <c r="E211" s="368" t="s">
        <v>17922</v>
      </c>
      <c r="F211" s="369">
        <v>333</v>
      </c>
      <c r="G211" s="370" t="s">
        <v>17848</v>
      </c>
      <c r="H211" s="371">
        <v>6.09</v>
      </c>
      <c r="I211" s="369">
        <v>323</v>
      </c>
      <c r="J211" s="370" t="s">
        <v>17848</v>
      </c>
      <c r="K211" s="371">
        <v>17.73</v>
      </c>
      <c r="L211" s="782"/>
      <c r="M211" s="415">
        <v>1</v>
      </c>
      <c r="N211" s="373">
        <v>0</v>
      </c>
      <c r="O211" s="373">
        <v>0</v>
      </c>
      <c r="P211" s="373">
        <v>0</v>
      </c>
      <c r="Q211" s="373">
        <v>0</v>
      </c>
      <c r="R211" s="373">
        <v>0</v>
      </c>
      <c r="S211" s="409"/>
      <c r="T211" s="375"/>
      <c r="U211" s="410"/>
      <c r="V211" s="411"/>
      <c r="W211" s="374">
        <f t="shared" si="16"/>
        <v>1</v>
      </c>
      <c r="X211" s="413"/>
      <c r="Y211" s="380"/>
    </row>
    <row r="212" spans="2:25" ht="15.75" customHeight="1" x14ac:dyDescent="0.2">
      <c r="B212" s="390" t="str">
        <f>+C200</f>
        <v>M1432</v>
      </c>
      <c r="C212" s="391"/>
      <c r="D212" s="392" t="str">
        <f>+D200</f>
        <v>SICRO</v>
      </c>
      <c r="E212" s="393" t="s">
        <v>17834</v>
      </c>
      <c r="F212" s="777"/>
      <c r="G212" s="778"/>
      <c r="H212" s="779"/>
      <c r="I212" s="777"/>
      <c r="J212" s="778"/>
      <c r="K212" s="779"/>
      <c r="L212" s="391"/>
      <c r="M212" s="391"/>
      <c r="N212" s="394"/>
      <c r="O212" s="394"/>
      <c r="P212" s="394"/>
      <c r="Q212" s="394"/>
      <c r="R212" s="394"/>
      <c r="S212" s="394"/>
      <c r="T212" s="394"/>
      <c r="U212" s="394"/>
      <c r="V212" s="394"/>
      <c r="W212" s="395">
        <f>SUM(W201:W211)</f>
        <v>11</v>
      </c>
      <c r="X212" s="396" t="str">
        <f>+X200</f>
        <v xml:space="preserve">un </v>
      </c>
      <c r="Y212" s="397"/>
    </row>
    <row r="213" spans="2:25" ht="15.75" customHeight="1" x14ac:dyDescent="0.2">
      <c r="B213" s="362"/>
      <c r="C213" s="363">
        <v>1600441</v>
      </c>
      <c r="D213" s="363" t="s">
        <v>13745</v>
      </c>
      <c r="E213" s="780" t="str">
        <f>IF(D213="SINAPI",VLOOKUP(C213,'SINAPI 01-22 ES - NÃO DESONER.'!$G$6:$L$6678,2,FALSE),IF(D213="SIURB",VLOOKUP(C213,'SIURB JAN-2020 NÃO DESONER.'!$A$2:$D$757,2,FALSE),IF(D213="SICRO",VLOOKUP(C213,Tabela4[],2,FALSE),IF(D213="CPOS",VLOOKUP(C213,'CPOS-178'!$A$7:$F$4097,2,FALSE),IF(D213="MERCADO",VLOOKUP(C213,Tabela42[],2,FALSE),"ERRO")))))</f>
        <v>REMOÇÃO DE PARALELEPÍPEDOS</v>
      </c>
      <c r="F213" s="781"/>
      <c r="G213" s="781"/>
      <c r="H213" s="781"/>
      <c r="I213" s="781"/>
      <c r="J213" s="781"/>
      <c r="K213" s="781"/>
      <c r="L213" s="781"/>
      <c r="M213" s="781"/>
      <c r="N213" s="781"/>
      <c r="O213" s="781"/>
      <c r="P213" s="781"/>
      <c r="Q213" s="781"/>
      <c r="R213" s="781"/>
      <c r="S213" s="781"/>
      <c r="T213" s="781"/>
      <c r="U213" s="781"/>
      <c r="V213" s="781"/>
      <c r="W213" s="781"/>
      <c r="X213" s="364" t="str">
        <f>IF(D213="SINAPI",VLOOKUP(C213,'SINAPI 01-22 ES - NÃO DESONER.'!$G$6:$L$6678,3,FALSE),IF(D213="SIURB",VLOOKUP(C213,'SIURB JAN-2020 NÃO DESONER.'!$A$2:$D$757,3,FALSE),IF(D213="SICRO",VLOOKUP(C213,Tabela4[],3,FALSE),IF(D213="CPOS",VLOOKUP(C213,'CPOS-178'!$A$7:$F$4097,3,FALSE),IF(D213="MERCADO",VLOOKUP(C213,Tabela42[],3,FALSE),"ERRO")))))</f>
        <v>m²</v>
      </c>
      <c r="Y213" s="365"/>
    </row>
    <row r="214" spans="2:25" ht="30" customHeight="1" x14ac:dyDescent="0.2">
      <c r="B214" s="362"/>
      <c r="C214" s="378"/>
      <c r="D214" s="378"/>
      <c r="E214" s="368" t="s">
        <v>20315</v>
      </c>
      <c r="F214" s="369">
        <v>314</v>
      </c>
      <c r="G214" s="370" t="s">
        <v>17848</v>
      </c>
      <c r="H214" s="371">
        <v>0</v>
      </c>
      <c r="I214" s="369">
        <v>334</v>
      </c>
      <c r="J214" s="370" t="s">
        <v>17848</v>
      </c>
      <c r="K214" s="371">
        <v>0</v>
      </c>
      <c r="L214" s="417" t="s">
        <v>17847</v>
      </c>
      <c r="M214" s="415"/>
      <c r="N214" s="373">
        <v>0</v>
      </c>
      <c r="O214" s="373">
        <v>0</v>
      </c>
      <c r="P214" s="373">
        <v>0</v>
      </c>
      <c r="Q214" s="373">
        <v>3808.92</v>
      </c>
      <c r="R214" s="373">
        <f>2.32*N214</f>
        <v>0</v>
      </c>
      <c r="S214" s="409"/>
      <c r="T214" s="375"/>
      <c r="U214" s="410"/>
      <c r="V214" s="411"/>
      <c r="W214" s="374">
        <f>+Q214</f>
        <v>3808.92</v>
      </c>
      <c r="X214" s="414"/>
      <c r="Y214" s="380"/>
    </row>
    <row r="215" spans="2:25" ht="15.75" customHeight="1" x14ac:dyDescent="0.2">
      <c r="B215" s="390">
        <f>+C213</f>
        <v>1600441</v>
      </c>
      <c r="C215" s="391"/>
      <c r="D215" s="392" t="str">
        <f>+D213</f>
        <v>SICRO</v>
      </c>
      <c r="E215" s="393" t="s">
        <v>17834</v>
      </c>
      <c r="F215" s="777"/>
      <c r="G215" s="778"/>
      <c r="H215" s="779"/>
      <c r="I215" s="777"/>
      <c r="J215" s="778"/>
      <c r="K215" s="779"/>
      <c r="L215" s="391"/>
      <c r="M215" s="391"/>
      <c r="N215" s="394"/>
      <c r="O215" s="394"/>
      <c r="P215" s="394"/>
      <c r="Q215" s="394"/>
      <c r="R215" s="394"/>
      <c r="S215" s="394"/>
      <c r="T215" s="394"/>
      <c r="U215" s="394"/>
      <c r="V215" s="394"/>
      <c r="W215" s="395">
        <f>SUM(W214)</f>
        <v>3808.92</v>
      </c>
      <c r="X215" s="396" t="str">
        <f>+X213</f>
        <v>m²</v>
      </c>
      <c r="Y215" s="397"/>
    </row>
    <row r="216" spans="2:25" ht="15.75" customHeight="1" x14ac:dyDescent="0.2">
      <c r="B216" s="362"/>
      <c r="C216" s="363" t="s">
        <v>17953</v>
      </c>
      <c r="D216" s="363" t="s">
        <v>17861</v>
      </c>
      <c r="E216" s="780" t="str">
        <f>IF(D216="SINAPI",VLOOKUP(C216,'SINAPI 01-22 ES - NÃO DESONER.'!$G$6:$L$6678,2,FALSE),IF(D216="SIURB",VLOOKUP(C216,'SIURB JAN-2020 NÃO DESONER.'!$A$2:$D$757,2,FALSE),IF(D216="SICRO",VLOOKUP(C216,Tabela4[],2,FALSE),IF(D216="CPOS",VLOOKUP(C216,'CPOS-178'!$A$7:$F$4097,2,FALSE),IF(D216="PRÓPRIA",VLOOKUP(C216,Tabela42[],2,FALSE),"ERRO")))))</f>
        <v>REASSENTAMENTO DE PISO INTERTRAVADO, COM BLOCO RETANGULAR (COM REAPROVEITAMENTO DO BLOCO)</v>
      </c>
      <c r="F216" s="781"/>
      <c r="G216" s="781"/>
      <c r="H216" s="781"/>
      <c r="I216" s="781"/>
      <c r="J216" s="781"/>
      <c r="K216" s="781"/>
      <c r="L216" s="781"/>
      <c r="M216" s="781"/>
      <c r="N216" s="781"/>
      <c r="O216" s="781"/>
      <c r="P216" s="781"/>
      <c r="Q216" s="781"/>
      <c r="R216" s="781"/>
      <c r="S216" s="781"/>
      <c r="T216" s="781"/>
      <c r="U216" s="781"/>
      <c r="V216" s="781"/>
      <c r="W216" s="781"/>
      <c r="X216" s="364" t="str">
        <f>IF(D216="SINAPI",VLOOKUP(C216,'SINAPI 01-22 ES - NÃO DESONER.'!$G$6:$L$6678,3,FALSE),IF(D216="SIURB",VLOOKUP(C216,'SIURB JAN-2020 NÃO DESONER.'!$A$2:$D$757,3,FALSE),IF(D216="SICRO",VLOOKUP(C216,Tabela4[],3,FALSE),IF(D216="CPOS",VLOOKUP(C216,'CPOS-178'!$A$7:$F$4097,3,FALSE),IF(D216="PRÓPRIA",VLOOKUP(C216,Tabela42[],3,FALSE),"ERRO")))))</f>
        <v>m²</v>
      </c>
      <c r="Y216" s="365"/>
    </row>
    <row r="217" spans="2:25" ht="30" customHeight="1" x14ac:dyDescent="0.2">
      <c r="B217" s="362"/>
      <c r="C217" s="378"/>
      <c r="D217" s="378"/>
      <c r="E217" s="368" t="str">
        <f>+E214</f>
        <v>BDCC 2,50 x 2,50 (PÁTIO TRANSPORTADORA AMERICANA)</v>
      </c>
      <c r="F217" s="369">
        <v>314</v>
      </c>
      <c r="G217" s="370" t="s">
        <v>17848</v>
      </c>
      <c r="H217" s="371">
        <v>0</v>
      </c>
      <c r="I217" s="369">
        <v>334</v>
      </c>
      <c r="J217" s="370" t="s">
        <v>17848</v>
      </c>
      <c r="K217" s="371">
        <v>0</v>
      </c>
      <c r="L217" s="417" t="s">
        <v>17847</v>
      </c>
      <c r="M217" s="415"/>
      <c r="N217" s="373">
        <v>0</v>
      </c>
      <c r="O217" s="373">
        <v>0</v>
      </c>
      <c r="P217" s="373">
        <v>0</v>
      </c>
      <c r="Q217" s="373">
        <f>+Q214</f>
        <v>3808.92</v>
      </c>
      <c r="R217" s="373">
        <f>2.32*N217</f>
        <v>0</v>
      </c>
      <c r="S217" s="409"/>
      <c r="T217" s="375"/>
      <c r="U217" s="410"/>
      <c r="V217" s="411"/>
      <c r="W217" s="374">
        <f>+Q217</f>
        <v>3808.92</v>
      </c>
      <c r="X217" s="414"/>
      <c r="Y217" s="380"/>
    </row>
    <row r="218" spans="2:25" ht="15.75" customHeight="1" x14ac:dyDescent="0.2">
      <c r="B218" s="390" t="str">
        <f>+C216</f>
        <v>C005</v>
      </c>
      <c r="C218" s="391"/>
      <c r="D218" s="392" t="str">
        <f>+D216</f>
        <v>PRÓPRIA</v>
      </c>
      <c r="E218" s="393" t="s">
        <v>17834</v>
      </c>
      <c r="F218" s="777"/>
      <c r="G218" s="778"/>
      <c r="H218" s="779"/>
      <c r="I218" s="777"/>
      <c r="J218" s="778"/>
      <c r="K218" s="779"/>
      <c r="L218" s="391"/>
      <c r="M218" s="391"/>
      <c r="N218" s="394"/>
      <c r="O218" s="394"/>
      <c r="P218" s="394"/>
      <c r="Q218" s="394"/>
      <c r="R218" s="394"/>
      <c r="S218" s="394"/>
      <c r="T218" s="394"/>
      <c r="U218" s="394"/>
      <c r="V218" s="394"/>
      <c r="W218" s="395">
        <f>SUM(W217)</f>
        <v>3808.92</v>
      </c>
      <c r="X218" s="396" t="str">
        <f>+X216</f>
        <v>m²</v>
      </c>
      <c r="Y218" s="397"/>
    </row>
    <row r="219" spans="2:25" ht="15.75" customHeight="1" x14ac:dyDescent="0.2">
      <c r="B219" s="425">
        <v>4</v>
      </c>
      <c r="C219" s="354"/>
      <c r="D219" s="354"/>
      <c r="E219" s="355" t="s">
        <v>17849</v>
      </c>
      <c r="F219" s="356"/>
      <c r="G219" s="357"/>
      <c r="H219" s="358"/>
      <c r="I219" s="356"/>
      <c r="J219" s="357"/>
      <c r="K219" s="358"/>
      <c r="L219" s="359"/>
      <c r="M219" s="359"/>
      <c r="N219" s="360"/>
      <c r="O219" s="360"/>
      <c r="P219" s="360"/>
      <c r="Q219" s="360"/>
      <c r="R219" s="360"/>
      <c r="S219" s="360"/>
      <c r="T219" s="360"/>
      <c r="U219" s="360"/>
      <c r="V219" s="360"/>
      <c r="W219" s="360"/>
      <c r="X219" s="359"/>
      <c r="Y219" s="361"/>
    </row>
    <row r="220" spans="2:25" ht="15.75" customHeight="1" x14ac:dyDescent="0.2">
      <c r="B220" s="362"/>
      <c r="C220" s="363">
        <v>1600438</v>
      </c>
      <c r="D220" s="363" t="s">
        <v>13745</v>
      </c>
      <c r="E220" s="780" t="str">
        <f>IF(D220="SINAPI",VLOOKUP(C220,'SINAPI 01-22 ES - NÃO DESONER.'!$G$6:$L$6678,2,FALSE),IF(D220="SIURB",VLOOKUP(C220,'SIURB JAN-2020 NÃO DESONER.'!$A$2:$D$757,2,FALSE),IF(D220="SICRO",VLOOKUP(C220,Tabela4[],2,FALSE),IF(D220="CPOS",VLOOKUP(C220,'CPOS-178'!$A$7:$F$4097,2,FALSE),IF(D220="MERCADO",VLOOKUP(C220,Tabela42[],2,FALSE),"ERRO")))))</f>
        <v>DEMOLIÇÃO DE CONCRETO ARMADO</v>
      </c>
      <c r="F220" s="781"/>
      <c r="G220" s="781"/>
      <c r="H220" s="781"/>
      <c r="I220" s="781"/>
      <c r="J220" s="781"/>
      <c r="K220" s="781"/>
      <c r="L220" s="781"/>
      <c r="M220" s="781"/>
      <c r="N220" s="781"/>
      <c r="O220" s="781"/>
      <c r="P220" s="781"/>
      <c r="Q220" s="781"/>
      <c r="R220" s="781"/>
      <c r="S220" s="781"/>
      <c r="T220" s="781"/>
      <c r="U220" s="781"/>
      <c r="V220" s="781"/>
      <c r="W220" s="781"/>
      <c r="X220" s="364" t="str">
        <f>IF(D220="SINAPI",VLOOKUP(C220,'SINAPI 01-22 ES - NÃO DESONER.'!$G$6:$L$6678,3,FALSE),IF(D220="SIURB",VLOOKUP(C220,'SIURB JAN-2020 NÃO DESONER.'!$A$2:$D$757,3,FALSE),IF(D220="SICRO",VLOOKUP(C220,Tabela4[],3,FALSE),IF(D220="CPOS",VLOOKUP(C220,'CPOS-178'!$A$7:$F$4097,3,FALSE),IF(D220="MERCADO",VLOOKUP(C220,Tabela42[],3,FALSE),"ERRO")))))</f>
        <v>m³</v>
      </c>
      <c r="Y220" s="365"/>
    </row>
    <row r="221" spans="2:25" ht="15.75" customHeight="1" x14ac:dyDescent="0.2">
      <c r="B221" s="362"/>
      <c r="C221" s="378"/>
      <c r="D221" s="378"/>
      <c r="E221" s="368" t="s">
        <v>17934</v>
      </c>
      <c r="F221" s="369">
        <v>229</v>
      </c>
      <c r="G221" s="370" t="s">
        <v>17848</v>
      </c>
      <c r="H221" s="371">
        <v>4.74</v>
      </c>
      <c r="I221" s="369">
        <v>229</v>
      </c>
      <c r="J221" s="370" t="s">
        <v>17848</v>
      </c>
      <c r="K221" s="371">
        <v>5.74</v>
      </c>
      <c r="L221" s="417" t="s">
        <v>17847</v>
      </c>
      <c r="M221" s="415"/>
      <c r="N221" s="373">
        <v>7</v>
      </c>
      <c r="O221" s="373">
        <v>0</v>
      </c>
      <c r="P221" s="373">
        <v>0</v>
      </c>
      <c r="Q221" s="373">
        <v>0</v>
      </c>
      <c r="R221" s="373">
        <f>2.32*N221</f>
        <v>16.239999999999998</v>
      </c>
      <c r="S221" s="409"/>
      <c r="T221" s="375"/>
      <c r="U221" s="410"/>
      <c r="V221" s="411"/>
      <c r="W221" s="374">
        <f>+R221</f>
        <v>16.239999999999998</v>
      </c>
      <c r="X221" s="414"/>
      <c r="Y221" s="380"/>
    </row>
    <row r="222" spans="2:25" ht="15.75" customHeight="1" x14ac:dyDescent="0.2">
      <c r="B222" s="390">
        <f>+C220</f>
        <v>1600438</v>
      </c>
      <c r="C222" s="391"/>
      <c r="D222" s="392" t="str">
        <f>+D220</f>
        <v>SICRO</v>
      </c>
      <c r="E222" s="393" t="s">
        <v>17834</v>
      </c>
      <c r="F222" s="777"/>
      <c r="G222" s="778"/>
      <c r="H222" s="779"/>
      <c r="I222" s="777"/>
      <c r="J222" s="778"/>
      <c r="K222" s="779"/>
      <c r="L222" s="391"/>
      <c r="M222" s="391"/>
      <c r="N222" s="394"/>
      <c r="O222" s="394"/>
      <c r="P222" s="394"/>
      <c r="Q222" s="394"/>
      <c r="R222" s="394"/>
      <c r="S222" s="394"/>
      <c r="T222" s="394"/>
      <c r="U222" s="394"/>
      <c r="V222" s="394"/>
      <c r="W222" s="395">
        <f>SUM(W221)</f>
        <v>16.239999999999998</v>
      </c>
      <c r="X222" s="396" t="str">
        <f>+X220</f>
        <v>m³</v>
      </c>
      <c r="Y222" s="397"/>
    </row>
    <row r="223" spans="2:25" ht="15.75" customHeight="1" x14ac:dyDescent="0.2">
      <c r="B223" s="362"/>
      <c r="C223" s="363">
        <v>97622</v>
      </c>
      <c r="D223" s="363" t="s">
        <v>13744</v>
      </c>
      <c r="E223" s="780" t="str">
        <f>IF(D223="SINAPI",VLOOKUP(C223,'SINAPI 01-22 ES - NÃO DESONER.'!$G$6:$L$6678,2,FALSE),IF(D223="SIURB",VLOOKUP(C223,'SIURB JAN-2020 NÃO DESONER.'!$A$2:$D$757,2,FALSE),IF(D223="SICRO",VLOOKUP(C223,Tabela4[],2,FALSE),IF(D223="CPOS",VLOOKUP(C223,'CPOS-178'!$A$7:$F$4097,2,FALSE),IF(D223="MERCADO",VLOOKUP(C223,Tabela42[],2,FALSE),"ERRO")))))</f>
        <v>DEMOLIÇÃO DE ALVENARIA DE BLOCO FURADO, DE FORMA MANUAL, SEM REAPROVEITAMENTO. AF_12/2017</v>
      </c>
      <c r="F223" s="781"/>
      <c r="G223" s="781"/>
      <c r="H223" s="781"/>
      <c r="I223" s="781"/>
      <c r="J223" s="781"/>
      <c r="K223" s="781"/>
      <c r="L223" s="781"/>
      <c r="M223" s="781"/>
      <c r="N223" s="781"/>
      <c r="O223" s="781"/>
      <c r="P223" s="781"/>
      <c r="Q223" s="781"/>
      <c r="R223" s="781"/>
      <c r="S223" s="781"/>
      <c r="T223" s="781"/>
      <c r="U223" s="781"/>
      <c r="V223" s="781"/>
      <c r="W223" s="781"/>
      <c r="X223" s="364" t="str">
        <f>IF(D223="SINAPI",VLOOKUP(C223,'SINAPI 01-22 ES - NÃO DESONER.'!$G$6:$L$6678,3,FALSE),IF(D223="SIURB",VLOOKUP(C223,'SIURB JAN-2020 NÃO DESONER.'!$A$2:$D$757,3,FALSE),IF(D223="SICRO",VLOOKUP(C223,Tabela4[],3,FALSE),IF(D223="CPOS",VLOOKUP(C223,'CPOS-178'!$A$7:$F$4097,3,FALSE),IF(D223="MERCADO",VLOOKUP(C223,Tabela42[],3,FALSE),"ERRO")))))</f>
        <v>M3</v>
      </c>
      <c r="Y223" s="365"/>
    </row>
    <row r="224" spans="2:25" ht="15.75" customHeight="1" x14ac:dyDescent="0.2">
      <c r="B224" s="362"/>
      <c r="C224" s="378"/>
      <c r="D224" s="378"/>
      <c r="E224" s="368" t="s">
        <v>13356</v>
      </c>
      <c r="F224" s="369"/>
      <c r="G224" s="370"/>
      <c r="H224" s="371"/>
      <c r="I224" s="369"/>
      <c r="J224" s="370"/>
      <c r="K224" s="371"/>
      <c r="L224" s="783" t="s">
        <v>17935</v>
      </c>
      <c r="M224" s="415">
        <v>36</v>
      </c>
      <c r="N224" s="373">
        <v>0</v>
      </c>
      <c r="O224" s="373">
        <v>0</v>
      </c>
      <c r="P224" s="373">
        <v>0</v>
      </c>
      <c r="Q224" s="373">
        <v>0</v>
      </c>
      <c r="R224" s="373">
        <f>+(5.68*0.2)*M224</f>
        <v>40.895999999999994</v>
      </c>
      <c r="S224" s="409"/>
      <c r="T224" s="375"/>
      <c r="U224" s="410"/>
      <c r="V224" s="411"/>
      <c r="W224" s="374">
        <f>+R224</f>
        <v>40.895999999999994</v>
      </c>
      <c r="X224" s="412"/>
      <c r="Y224" s="380"/>
    </row>
    <row r="225" spans="2:25" ht="15.75" customHeight="1" x14ac:dyDescent="0.2">
      <c r="B225" s="362"/>
      <c r="C225" s="378"/>
      <c r="D225" s="378"/>
      <c r="E225" s="368" t="s">
        <v>17936</v>
      </c>
      <c r="F225" s="369"/>
      <c r="G225" s="370"/>
      <c r="H225" s="371"/>
      <c r="I225" s="369"/>
      <c r="J225" s="370"/>
      <c r="K225" s="371"/>
      <c r="L225" s="784"/>
      <c r="M225" s="415"/>
      <c r="N225" s="373">
        <v>52</v>
      </c>
      <c r="O225" s="373">
        <v>0.2</v>
      </c>
      <c r="P225" s="373">
        <v>3</v>
      </c>
      <c r="Q225" s="373">
        <v>0</v>
      </c>
      <c r="R225" s="373">
        <f>+(N225*O225*P225)</f>
        <v>31.200000000000003</v>
      </c>
      <c r="S225" s="409"/>
      <c r="T225" s="375"/>
      <c r="U225" s="410"/>
      <c r="V225" s="411"/>
      <c r="W225" s="374">
        <f>+R225</f>
        <v>31.200000000000003</v>
      </c>
      <c r="X225" s="413"/>
      <c r="Y225" s="380"/>
    </row>
    <row r="226" spans="2:25" ht="15.75" customHeight="1" x14ac:dyDescent="0.2">
      <c r="B226" s="390">
        <f>+C223</f>
        <v>97622</v>
      </c>
      <c r="C226" s="391"/>
      <c r="D226" s="392" t="str">
        <f>+D223</f>
        <v>SINAPI</v>
      </c>
      <c r="E226" s="393" t="s">
        <v>17834</v>
      </c>
      <c r="F226" s="777"/>
      <c r="G226" s="778"/>
      <c r="H226" s="779"/>
      <c r="I226" s="777"/>
      <c r="J226" s="778"/>
      <c r="K226" s="779"/>
      <c r="L226" s="391"/>
      <c r="M226" s="391"/>
      <c r="N226" s="394"/>
      <c r="O226" s="394"/>
      <c r="P226" s="394"/>
      <c r="Q226" s="394"/>
      <c r="R226" s="394"/>
      <c r="S226" s="394"/>
      <c r="T226" s="394"/>
      <c r="U226" s="394"/>
      <c r="V226" s="394"/>
      <c r="W226" s="395">
        <f>SUM(W224:W225)</f>
        <v>72.096000000000004</v>
      </c>
      <c r="X226" s="396" t="str">
        <f>X223</f>
        <v>M3</v>
      </c>
      <c r="Y226" s="397"/>
    </row>
    <row r="227" spans="2:25" ht="15.75" customHeight="1" x14ac:dyDescent="0.2">
      <c r="B227" s="362"/>
      <c r="C227" s="363">
        <v>1600404</v>
      </c>
      <c r="D227" s="363" t="s">
        <v>13745</v>
      </c>
      <c r="E227" s="780" t="str">
        <f>IF(D227="SINAPI",VLOOKUP(C227,'SINAPI 01-22 ES - NÃO DESONER.'!$G$6:$L$6678,2,FALSE),IF(D227="SIURB",VLOOKUP(C227,'SIURB JAN-2020 NÃO DESONER.'!$A$2:$D$757,2,FALSE),IF(D227="SICRO",VLOOKUP(C227,Tabela4[],2,FALSE),IF(D227="CPOS",VLOOKUP(C227,'CPOS-178'!$A$7:$F$4097,2,FALSE),IF(D227="MERCADO",VLOOKUP(C227,Tabela42[],2,FALSE),"ERRO")))))</f>
        <v>REMOÇÃO DE TUBOS DE CONCRETO COM DIÂMETRO DE 0,40 M A 1,00 M EM VALAS E BUEIROS</v>
      </c>
      <c r="F227" s="781"/>
      <c r="G227" s="781"/>
      <c r="H227" s="781"/>
      <c r="I227" s="781"/>
      <c r="J227" s="781"/>
      <c r="K227" s="781"/>
      <c r="L227" s="781"/>
      <c r="M227" s="781"/>
      <c r="N227" s="781"/>
      <c r="O227" s="781"/>
      <c r="P227" s="781"/>
      <c r="Q227" s="781"/>
      <c r="R227" s="781"/>
      <c r="S227" s="781"/>
      <c r="T227" s="781"/>
      <c r="U227" s="781"/>
      <c r="V227" s="781"/>
      <c r="W227" s="781"/>
      <c r="X227" s="364" t="str">
        <f>IF(D227="SINAPI",VLOOKUP(C227,'SINAPI 01-22 ES - NÃO DESONER.'!$G$6:$L$6678,3,FALSE),IF(D227="SIURB",VLOOKUP(C227,'SIURB JAN-2020 NÃO DESONER.'!$A$2:$D$757,3,FALSE),IF(D227="SICRO",VLOOKUP(C227,Tabela4[],3,FALSE),IF(D227="CPOS",VLOOKUP(C227,'CPOS-178'!$A$7:$F$4097,3,FALSE),IF(D227="MERCADO",VLOOKUP(C227,Tabela42[],3,FALSE),"ERRO")))))</f>
        <v>m</v>
      </c>
      <c r="Y227" s="365"/>
    </row>
    <row r="228" spans="2:25" ht="15.75" customHeight="1" x14ac:dyDescent="0.2">
      <c r="B228" s="362"/>
      <c r="C228" s="378"/>
      <c r="D228" s="378"/>
      <c r="E228" s="368" t="s">
        <v>17937</v>
      </c>
      <c r="F228" s="369"/>
      <c r="G228" s="370"/>
      <c r="H228" s="371"/>
      <c r="I228" s="369"/>
      <c r="J228" s="370"/>
      <c r="K228" s="371"/>
      <c r="L228" s="417" t="s">
        <v>17935</v>
      </c>
      <c r="M228" s="415"/>
      <c r="N228" s="373">
        <v>325</v>
      </c>
      <c r="O228" s="373">
        <v>0</v>
      </c>
      <c r="P228" s="373">
        <v>0</v>
      </c>
      <c r="Q228" s="373">
        <v>0</v>
      </c>
      <c r="R228" s="373">
        <f>+N228</f>
        <v>325</v>
      </c>
      <c r="S228" s="409"/>
      <c r="T228" s="375"/>
      <c r="U228" s="410"/>
      <c r="V228" s="411"/>
      <c r="W228" s="374">
        <f>+R228</f>
        <v>325</v>
      </c>
      <c r="X228" s="414"/>
      <c r="Y228" s="380"/>
    </row>
    <row r="229" spans="2:25" ht="15.75" customHeight="1" x14ac:dyDescent="0.2">
      <c r="B229" s="362"/>
      <c r="C229" s="378"/>
      <c r="D229" s="378"/>
      <c r="E229" s="368" t="s">
        <v>17938</v>
      </c>
      <c r="F229" s="369"/>
      <c r="G229" s="370"/>
      <c r="H229" s="371"/>
      <c r="I229" s="369"/>
      <c r="J229" s="370"/>
      <c r="K229" s="371"/>
      <c r="L229" s="417" t="s">
        <v>17935</v>
      </c>
      <c r="M229" s="415"/>
      <c r="N229" s="373">
        <v>444.5</v>
      </c>
      <c r="O229" s="373">
        <v>0</v>
      </c>
      <c r="P229" s="373">
        <v>0</v>
      </c>
      <c r="Q229" s="373">
        <v>0</v>
      </c>
      <c r="R229" s="373">
        <f>+N229</f>
        <v>444.5</v>
      </c>
      <c r="S229" s="409"/>
      <c r="T229" s="375"/>
      <c r="U229" s="410"/>
      <c r="V229" s="411"/>
      <c r="W229" s="374">
        <f>+R229</f>
        <v>444.5</v>
      </c>
      <c r="X229" s="414"/>
      <c r="Y229" s="380"/>
    </row>
    <row r="230" spans="2:25" ht="15.75" customHeight="1" x14ac:dyDescent="0.2">
      <c r="B230" s="390" t="e">
        <f>+#REF!</f>
        <v>#REF!</v>
      </c>
      <c r="C230" s="391"/>
      <c r="D230" s="392" t="e">
        <f>+#REF!</f>
        <v>#REF!</v>
      </c>
      <c r="E230" s="393" t="s">
        <v>17834</v>
      </c>
      <c r="F230" s="777"/>
      <c r="G230" s="778"/>
      <c r="H230" s="779"/>
      <c r="I230" s="777"/>
      <c r="J230" s="778"/>
      <c r="K230" s="779"/>
      <c r="L230" s="391"/>
      <c r="M230" s="391"/>
      <c r="N230" s="394"/>
      <c r="O230" s="394"/>
      <c r="P230" s="394"/>
      <c r="Q230" s="394"/>
      <c r="R230" s="394"/>
      <c r="S230" s="394"/>
      <c r="T230" s="394"/>
      <c r="U230" s="394"/>
      <c r="V230" s="394"/>
      <c r="W230" s="395">
        <f>W228+W229</f>
        <v>769.5</v>
      </c>
      <c r="X230" s="396" t="s">
        <v>8808</v>
      </c>
      <c r="Y230" s="397"/>
    </row>
    <row r="231" spans="2:25" ht="15.75" customHeight="1" x14ac:dyDescent="0.2">
      <c r="B231" s="362"/>
      <c r="C231" s="363">
        <v>1600405</v>
      </c>
      <c r="D231" s="363" t="s">
        <v>13745</v>
      </c>
      <c r="E231" s="780" t="str">
        <f>IF(D231="SINAPI",VLOOKUP(C231,'SINAPI 01-22 ES - NÃO DESONER.'!$G$6:$L$6678,2,FALSE),IF(D231="SIURB",VLOOKUP(C231,'SIURB JAN-2020 NÃO DESONER.'!$A$2:$D$757,2,FALSE),IF(D231="SICRO",VLOOKUP(C231,Tabela4[],2,FALSE),IF(D231="CPOS",VLOOKUP(C231,'CPOS-178'!$A$7:$F$4097,2,FALSE),IF(D231="MERCADO",VLOOKUP(C231,Tabela42[],2,FALSE),"ERRO")))))</f>
        <v>REMOÇÃO DE TUBOS DE CONCRETO COM DIÂMETRO DE 1,20 M A 1,50 M EM VALAS E BUEIROS</v>
      </c>
      <c r="F231" s="781"/>
      <c r="G231" s="781"/>
      <c r="H231" s="781"/>
      <c r="I231" s="781"/>
      <c r="J231" s="781"/>
      <c r="K231" s="781"/>
      <c r="L231" s="781"/>
      <c r="M231" s="781"/>
      <c r="N231" s="781"/>
      <c r="O231" s="781"/>
      <c r="P231" s="781"/>
      <c r="Q231" s="781"/>
      <c r="R231" s="781"/>
      <c r="S231" s="781"/>
      <c r="T231" s="781"/>
      <c r="U231" s="781"/>
      <c r="V231" s="781"/>
      <c r="W231" s="781"/>
      <c r="X231" s="364" t="str">
        <f>IF(D231="SINAPI",VLOOKUP(C231,'SINAPI 01-22 ES - NÃO DESONER.'!$G$6:$L$6678,3,FALSE),IF(D231="SIURB",VLOOKUP(C231,'SIURB JAN-2020 NÃO DESONER.'!$A$2:$D$757,3,FALSE),IF(D231="SICRO",VLOOKUP(C231,Tabela4[],3,FALSE),IF(D231="CPOS",VLOOKUP(C231,'CPOS-178'!$A$7:$F$4097,3,FALSE),IF(D231="MERCADO",VLOOKUP(C231,Tabela42[],3,FALSE),"ERRO")))))</f>
        <v>m</v>
      </c>
      <c r="Y231" s="365"/>
    </row>
    <row r="232" spans="2:25" ht="15.75" customHeight="1" x14ac:dyDescent="0.2">
      <c r="B232" s="362"/>
      <c r="C232" s="378"/>
      <c r="D232" s="378"/>
      <c r="E232" s="368" t="s">
        <v>17939</v>
      </c>
      <c r="F232" s="369"/>
      <c r="G232" s="370"/>
      <c r="H232" s="371"/>
      <c r="I232" s="369"/>
      <c r="J232" s="370"/>
      <c r="K232" s="371"/>
      <c r="L232" s="417" t="s">
        <v>17935</v>
      </c>
      <c r="M232" s="415"/>
      <c r="N232" s="373">
        <v>246</v>
      </c>
      <c r="O232" s="373">
        <v>0</v>
      </c>
      <c r="P232" s="373">
        <v>0</v>
      </c>
      <c r="Q232" s="373">
        <v>0</v>
      </c>
      <c r="R232" s="373">
        <f>+N232</f>
        <v>246</v>
      </c>
      <c r="S232" s="409"/>
      <c r="T232" s="375"/>
      <c r="U232" s="410"/>
      <c r="V232" s="411"/>
      <c r="W232" s="374">
        <f>+R232</f>
        <v>246</v>
      </c>
      <c r="X232" s="414"/>
      <c r="Y232" s="380"/>
    </row>
    <row r="233" spans="2:25" ht="15.75" customHeight="1" x14ac:dyDescent="0.2">
      <c r="B233" s="390">
        <f>+C231</f>
        <v>1600405</v>
      </c>
      <c r="C233" s="391"/>
      <c r="D233" s="392" t="str">
        <f>+D231</f>
        <v>SICRO</v>
      </c>
      <c r="E233" s="393" t="s">
        <v>17834</v>
      </c>
      <c r="F233" s="777"/>
      <c r="G233" s="778"/>
      <c r="H233" s="779"/>
      <c r="I233" s="777"/>
      <c r="J233" s="778"/>
      <c r="K233" s="779"/>
      <c r="L233" s="391"/>
      <c r="M233" s="391"/>
      <c r="N233" s="394"/>
      <c r="O233" s="394"/>
      <c r="P233" s="394"/>
      <c r="Q233" s="394"/>
      <c r="R233" s="394"/>
      <c r="S233" s="394"/>
      <c r="T233" s="394"/>
      <c r="U233" s="394"/>
      <c r="V233" s="394"/>
      <c r="W233" s="395">
        <f>SUM(W232)</f>
        <v>246</v>
      </c>
      <c r="X233" s="396" t="str">
        <f>+X231</f>
        <v>m</v>
      </c>
      <c r="Y233" s="397"/>
    </row>
    <row r="234" spans="2:25" ht="30" customHeight="1" x14ac:dyDescent="0.2">
      <c r="B234" s="362"/>
      <c r="C234" s="363">
        <v>100980</v>
      </c>
      <c r="D234" s="363" t="s">
        <v>13744</v>
      </c>
      <c r="E234" s="780" t="str">
        <f>IF(D234="SINAPI",VLOOKUP(C234,'SINAPI 01-22 ES - NÃO DESONER.'!$G$6:$L$6678,2,FALSE),IF(D234="SIURB",VLOOKUP(C234,'SIURB JAN-2020 NÃO DESONER.'!$A$2:$D$757,2,FALSE),IF(D234="SICRO",VLOOKUP(C234,Tabela4[],2,FALSE),IF(D234="CPOS",VLOOKUP(C234,'CPOS-178'!$A$7:$F$4097,2,FALSE),IF(D234="MERCADO",VLOOKUP(C234,Tabela42[],2,FALSE),"ERRO")))))</f>
        <v>CARGA, MANOBRA E DESCARGA DE SOLOS E MATERIAIS GRANULARES EM CAMINHÃO BASCULANTE 18 M³ - CARGA COM ESCAVADEIRA HIDRÁULICA (CAÇAMBA DE 1,20 M³ / 155 HP) E DESCARGA LIVRE (UNIDADE: M3). AF_07/2020</v>
      </c>
      <c r="F234" s="781"/>
      <c r="G234" s="781"/>
      <c r="H234" s="781"/>
      <c r="I234" s="781"/>
      <c r="J234" s="781"/>
      <c r="K234" s="781"/>
      <c r="L234" s="781"/>
      <c r="M234" s="781"/>
      <c r="N234" s="781"/>
      <c r="O234" s="781"/>
      <c r="P234" s="781"/>
      <c r="Q234" s="781"/>
      <c r="R234" s="781"/>
      <c r="S234" s="781"/>
      <c r="T234" s="781"/>
      <c r="U234" s="781"/>
      <c r="V234" s="781"/>
      <c r="W234" s="781"/>
      <c r="X234" s="364" t="str">
        <f>IF(D234="SINAPI",VLOOKUP(C234,'SINAPI 01-22 ES - NÃO DESONER.'!$G$6:$L$6678,3,FALSE),IF(D234="SIURB",VLOOKUP(C234,'SIURB JAN-2020 NÃO DESONER.'!$A$2:$D$757,3,FALSE),IF(D234="SICRO",VLOOKUP(C234,Tabela4[],3,FALSE),IF(D234="CPOS",VLOOKUP(C234,'CPOS-178'!$A$7:$F$4097,3,FALSE),IF(D234="MERCADO",VLOOKUP(C234,Tabela42[],3,FALSE),"ERRO")))))</f>
        <v>M3</v>
      </c>
      <c r="Y234" s="365"/>
    </row>
    <row r="235" spans="2:25" ht="15.75" customHeight="1" x14ac:dyDescent="0.2">
      <c r="B235" s="362"/>
      <c r="C235" s="378"/>
      <c r="D235" s="378"/>
      <c r="E235" s="368" t="s">
        <v>17934</v>
      </c>
      <c r="F235" s="369"/>
      <c r="G235" s="370"/>
      <c r="H235" s="371"/>
      <c r="I235" s="369"/>
      <c r="J235" s="370"/>
      <c r="K235" s="371"/>
      <c r="L235" s="783" t="s">
        <v>17935</v>
      </c>
      <c r="M235" s="415"/>
      <c r="N235" s="373">
        <v>0</v>
      </c>
      <c r="O235" s="373">
        <v>0</v>
      </c>
      <c r="P235" s="373">
        <v>0</v>
      </c>
      <c r="Q235" s="373">
        <v>0</v>
      </c>
      <c r="R235" s="373">
        <f>+R221</f>
        <v>16.239999999999998</v>
      </c>
      <c r="S235" s="409"/>
      <c r="T235" s="375"/>
      <c r="U235" s="410"/>
      <c r="V235" s="411"/>
      <c r="W235" s="374">
        <f>+R235</f>
        <v>16.239999999999998</v>
      </c>
      <c r="X235" s="412"/>
      <c r="Y235" s="380"/>
    </row>
    <row r="236" spans="2:25" ht="15.75" customHeight="1" x14ac:dyDescent="0.2">
      <c r="B236" s="362"/>
      <c r="C236" s="378"/>
      <c r="D236" s="378"/>
      <c r="E236" s="368" t="s">
        <v>13356</v>
      </c>
      <c r="F236" s="369"/>
      <c r="G236" s="370"/>
      <c r="H236" s="371"/>
      <c r="I236" s="369"/>
      <c r="J236" s="370"/>
      <c r="K236" s="371"/>
      <c r="L236" s="784"/>
      <c r="M236" s="415"/>
      <c r="N236" s="373"/>
      <c r="O236" s="373"/>
      <c r="P236" s="373"/>
      <c r="Q236" s="373"/>
      <c r="R236" s="373">
        <f>+R224</f>
        <v>40.895999999999994</v>
      </c>
      <c r="S236" s="409"/>
      <c r="T236" s="375"/>
      <c r="U236" s="410"/>
      <c r="V236" s="411"/>
      <c r="W236" s="374">
        <f>+R236</f>
        <v>40.895999999999994</v>
      </c>
      <c r="X236" s="413"/>
      <c r="Y236" s="380"/>
    </row>
    <row r="237" spans="2:25" ht="15.75" customHeight="1" x14ac:dyDescent="0.2">
      <c r="B237" s="362"/>
      <c r="C237" s="378"/>
      <c r="D237" s="378"/>
      <c r="E237" s="368" t="s">
        <v>17936</v>
      </c>
      <c r="F237" s="369"/>
      <c r="G237" s="370"/>
      <c r="H237" s="371"/>
      <c r="I237" s="369"/>
      <c r="J237" s="370"/>
      <c r="K237" s="371"/>
      <c r="L237" s="784"/>
      <c r="M237" s="415"/>
      <c r="N237" s="373"/>
      <c r="O237" s="373"/>
      <c r="P237" s="373"/>
      <c r="Q237" s="373"/>
      <c r="R237" s="373">
        <f>+R225</f>
        <v>31.200000000000003</v>
      </c>
      <c r="S237" s="409"/>
      <c r="T237" s="375"/>
      <c r="U237" s="410"/>
      <c r="V237" s="411"/>
      <c r="W237" s="374">
        <f t="shared" ref="W237:W240" si="17">+R237</f>
        <v>31.200000000000003</v>
      </c>
      <c r="X237" s="413"/>
      <c r="Y237" s="380"/>
    </row>
    <row r="238" spans="2:25" ht="15.75" customHeight="1" x14ac:dyDescent="0.2">
      <c r="B238" s="362"/>
      <c r="C238" s="378"/>
      <c r="D238" s="378"/>
      <c r="E238" s="368" t="s">
        <v>17937</v>
      </c>
      <c r="F238" s="369"/>
      <c r="G238" s="370"/>
      <c r="H238" s="371"/>
      <c r="I238" s="369"/>
      <c r="J238" s="370"/>
      <c r="K238" s="371"/>
      <c r="L238" s="784"/>
      <c r="M238" s="415"/>
      <c r="N238" s="373"/>
      <c r="O238" s="373"/>
      <c r="P238" s="373"/>
      <c r="Q238" s="373"/>
      <c r="R238" s="373">
        <f>+R228*0.124</f>
        <v>40.299999999999997</v>
      </c>
      <c r="S238" s="409"/>
      <c r="T238" s="375"/>
      <c r="U238" s="410"/>
      <c r="V238" s="411"/>
      <c r="W238" s="374">
        <f t="shared" si="17"/>
        <v>40.299999999999997</v>
      </c>
      <c r="X238" s="413"/>
      <c r="Y238" s="380"/>
    </row>
    <row r="239" spans="2:25" ht="15.75" customHeight="1" x14ac:dyDescent="0.2">
      <c r="B239" s="362"/>
      <c r="C239" s="378"/>
      <c r="D239" s="378"/>
      <c r="E239" s="368" t="s">
        <v>17938</v>
      </c>
      <c r="F239" s="369"/>
      <c r="G239" s="370"/>
      <c r="H239" s="371"/>
      <c r="I239" s="369"/>
      <c r="J239" s="370"/>
      <c r="K239" s="371"/>
      <c r="L239" s="784"/>
      <c r="M239" s="415"/>
      <c r="N239" s="373"/>
      <c r="O239" s="373"/>
      <c r="P239" s="373"/>
      <c r="Q239" s="373"/>
      <c r="R239" s="373">
        <f>+R229*0.221</f>
        <v>98.234499999999997</v>
      </c>
      <c r="S239" s="409"/>
      <c r="T239" s="375"/>
      <c r="U239" s="410"/>
      <c r="V239" s="411"/>
      <c r="W239" s="374">
        <f t="shared" si="17"/>
        <v>98.234499999999997</v>
      </c>
      <c r="X239" s="413"/>
      <c r="Y239" s="380"/>
    </row>
    <row r="240" spans="2:25" ht="15.75" customHeight="1" x14ac:dyDescent="0.2">
      <c r="B240" s="362"/>
      <c r="C240" s="378"/>
      <c r="D240" s="378"/>
      <c r="E240" s="368" t="s">
        <v>17939</v>
      </c>
      <c r="F240" s="369"/>
      <c r="G240" s="370"/>
      <c r="H240" s="371"/>
      <c r="I240" s="369"/>
      <c r="J240" s="370"/>
      <c r="K240" s="371"/>
      <c r="L240" s="784"/>
      <c r="M240" s="415"/>
      <c r="N240" s="373"/>
      <c r="O240" s="373"/>
      <c r="P240" s="373"/>
      <c r="Q240" s="373">
        <v>0</v>
      </c>
      <c r="R240" s="373">
        <f>+R232*0.778</f>
        <v>191.38800000000001</v>
      </c>
      <c r="S240" s="409"/>
      <c r="T240" s="375"/>
      <c r="U240" s="410"/>
      <c r="V240" s="411"/>
      <c r="W240" s="374">
        <f t="shared" si="17"/>
        <v>191.38800000000001</v>
      </c>
      <c r="X240" s="413"/>
      <c r="Y240" s="380"/>
    </row>
    <row r="241" spans="2:25" ht="15.75" customHeight="1" x14ac:dyDescent="0.2">
      <c r="B241" s="390">
        <f>+C234</f>
        <v>100980</v>
      </c>
      <c r="C241" s="391"/>
      <c r="D241" s="392" t="str">
        <f>+D234</f>
        <v>SINAPI</v>
      </c>
      <c r="E241" s="393" t="s">
        <v>17834</v>
      </c>
      <c r="F241" s="777"/>
      <c r="G241" s="778"/>
      <c r="H241" s="779"/>
      <c r="I241" s="777"/>
      <c r="J241" s="778"/>
      <c r="K241" s="779"/>
      <c r="L241" s="391"/>
      <c r="M241" s="391"/>
      <c r="N241" s="394"/>
      <c r="O241" s="394"/>
      <c r="P241" s="394"/>
      <c r="Q241" s="394"/>
      <c r="R241" s="394"/>
      <c r="S241" s="394"/>
      <c r="T241" s="394"/>
      <c r="U241" s="394"/>
      <c r="V241" s="394"/>
      <c r="W241" s="395">
        <f>SUM(W235:W240)</f>
        <v>418.25850000000003</v>
      </c>
      <c r="X241" s="396" t="str">
        <f>X234</f>
        <v>M3</v>
      </c>
      <c r="Y241" s="397"/>
    </row>
    <row r="242" spans="2:25" ht="15.75" customHeight="1" x14ac:dyDescent="0.2">
      <c r="B242" s="362"/>
      <c r="C242" s="363">
        <v>100574</v>
      </c>
      <c r="D242" s="363" t="s">
        <v>13744</v>
      </c>
      <c r="E242" s="780" t="str">
        <f>IF(D242="SINAPI",VLOOKUP(C242,'SINAPI 01-22 ES - NÃO DESONER.'!$G$6:$L$6678,2,FALSE),IF(D242="SIURB",VLOOKUP(C242,'SIURB JAN-2020 NÃO DESONER.'!$A$2:$D$757,2,FALSE),IF(D242="SICRO",VLOOKUP(C242,Tabela4[],2,FALSE),IF(D242="CPOS",VLOOKUP(C242,'CPOS-178'!$A$7:$F$4097,2,FALSE),IF(D242="MERCADO",VLOOKUP(C242,Tabela42[],2,FALSE),"ERRO")))))</f>
        <v>ESPALHAMENTO DE MATERIAL COM TRATOR DE ESTEIRAS. AF_11/2019</v>
      </c>
      <c r="F242" s="781"/>
      <c r="G242" s="781"/>
      <c r="H242" s="781"/>
      <c r="I242" s="781"/>
      <c r="J242" s="781"/>
      <c r="K242" s="781"/>
      <c r="L242" s="781"/>
      <c r="M242" s="781"/>
      <c r="N242" s="781"/>
      <c r="O242" s="781"/>
      <c r="P242" s="781"/>
      <c r="Q242" s="781"/>
      <c r="R242" s="781"/>
      <c r="S242" s="781"/>
      <c r="T242" s="781"/>
      <c r="U242" s="781"/>
      <c r="V242" s="781"/>
      <c r="W242" s="781"/>
      <c r="X242" s="364" t="str">
        <f>IF(D242="SINAPI",VLOOKUP(C242,'SINAPI 01-22 ES - NÃO DESONER.'!$G$6:$L$6678,3,FALSE),IF(D242="SIURB",VLOOKUP(C242,'SIURB JAN-2020 NÃO DESONER.'!$A$2:$D$757,3,FALSE),IF(D242="SICRO",VLOOKUP(C242,Tabela4[],3,FALSE),IF(D242="CPOS",VLOOKUP(C242,'CPOS-178'!$A$7:$F$4097,3,FALSE),IF(D242="MERCADO",VLOOKUP(C242,Tabela42[],3,FALSE),"ERRO")))))</f>
        <v>M3</v>
      </c>
      <c r="Y242" s="365"/>
    </row>
    <row r="243" spans="2:25" ht="15.75" customHeight="1" x14ac:dyDescent="0.2">
      <c r="B243" s="362"/>
      <c r="C243" s="378"/>
      <c r="D243" s="378"/>
      <c r="E243" s="368" t="s">
        <v>17934</v>
      </c>
      <c r="F243" s="369"/>
      <c r="G243" s="370"/>
      <c r="H243" s="371"/>
      <c r="I243" s="369"/>
      <c r="J243" s="370"/>
      <c r="K243" s="371"/>
      <c r="L243" s="783" t="s">
        <v>17935</v>
      </c>
      <c r="M243" s="415"/>
      <c r="N243" s="373">
        <v>0</v>
      </c>
      <c r="O243" s="373">
        <v>0</v>
      </c>
      <c r="P243" s="373">
        <v>0</v>
      </c>
      <c r="Q243" s="373">
        <v>0</v>
      </c>
      <c r="R243" s="373">
        <f>+R235</f>
        <v>16.239999999999998</v>
      </c>
      <c r="S243" s="409"/>
      <c r="T243" s="375"/>
      <c r="U243" s="410"/>
      <c r="V243" s="411"/>
      <c r="W243" s="374">
        <f>+R243</f>
        <v>16.239999999999998</v>
      </c>
      <c r="X243" s="412"/>
      <c r="Y243" s="380"/>
    </row>
    <row r="244" spans="2:25" ht="15.75" customHeight="1" x14ac:dyDescent="0.2">
      <c r="B244" s="362"/>
      <c r="C244" s="378"/>
      <c r="D244" s="378"/>
      <c r="E244" s="368" t="s">
        <v>13356</v>
      </c>
      <c r="F244" s="369"/>
      <c r="G244" s="370"/>
      <c r="H244" s="371"/>
      <c r="I244" s="369"/>
      <c r="J244" s="370"/>
      <c r="K244" s="371"/>
      <c r="L244" s="784"/>
      <c r="M244" s="415"/>
      <c r="N244" s="373"/>
      <c r="O244" s="373"/>
      <c r="P244" s="373"/>
      <c r="Q244" s="373"/>
      <c r="R244" s="373">
        <f>+R236</f>
        <v>40.895999999999994</v>
      </c>
      <c r="S244" s="409"/>
      <c r="T244" s="375"/>
      <c r="U244" s="410"/>
      <c r="V244" s="411"/>
      <c r="W244" s="374">
        <f>+R244</f>
        <v>40.895999999999994</v>
      </c>
      <c r="X244" s="413"/>
      <c r="Y244" s="380"/>
    </row>
    <row r="245" spans="2:25" ht="15.75" customHeight="1" x14ac:dyDescent="0.2">
      <c r="B245" s="362"/>
      <c r="C245" s="378"/>
      <c r="D245" s="378"/>
      <c r="E245" s="368" t="s">
        <v>17936</v>
      </c>
      <c r="F245" s="369"/>
      <c r="G245" s="370"/>
      <c r="H245" s="371"/>
      <c r="I245" s="369"/>
      <c r="J245" s="370"/>
      <c r="K245" s="371"/>
      <c r="L245" s="784"/>
      <c r="M245" s="415"/>
      <c r="N245" s="373"/>
      <c r="O245" s="373"/>
      <c r="P245" s="373"/>
      <c r="Q245" s="373"/>
      <c r="R245" s="373">
        <f t="shared" ref="R245:R248" si="18">+R237</f>
        <v>31.200000000000003</v>
      </c>
      <c r="S245" s="409"/>
      <c r="T245" s="375"/>
      <c r="U245" s="410"/>
      <c r="V245" s="411"/>
      <c r="W245" s="374">
        <f t="shared" ref="W245:W248" si="19">+R245</f>
        <v>31.200000000000003</v>
      </c>
      <c r="X245" s="413"/>
      <c r="Y245" s="380"/>
    </row>
    <row r="246" spans="2:25" ht="15.75" customHeight="1" x14ac:dyDescent="0.2">
      <c r="B246" s="362"/>
      <c r="C246" s="378"/>
      <c r="D246" s="378"/>
      <c r="E246" s="368" t="s">
        <v>17937</v>
      </c>
      <c r="F246" s="369"/>
      <c r="G246" s="370"/>
      <c r="H246" s="371"/>
      <c r="I246" s="369"/>
      <c r="J246" s="370"/>
      <c r="K246" s="371"/>
      <c r="L246" s="784"/>
      <c r="M246" s="415"/>
      <c r="N246" s="373"/>
      <c r="O246" s="373"/>
      <c r="P246" s="373"/>
      <c r="Q246" s="373"/>
      <c r="R246" s="373">
        <f t="shared" si="18"/>
        <v>40.299999999999997</v>
      </c>
      <c r="S246" s="409"/>
      <c r="T246" s="375"/>
      <c r="U246" s="410"/>
      <c r="V246" s="411"/>
      <c r="W246" s="374">
        <f t="shared" si="19"/>
        <v>40.299999999999997</v>
      </c>
      <c r="X246" s="413"/>
      <c r="Y246" s="380"/>
    </row>
    <row r="247" spans="2:25" ht="15.75" customHeight="1" x14ac:dyDescent="0.2">
      <c r="B247" s="362"/>
      <c r="C247" s="378"/>
      <c r="D247" s="378"/>
      <c r="E247" s="368" t="s">
        <v>17938</v>
      </c>
      <c r="F247" s="369"/>
      <c r="G247" s="370"/>
      <c r="H247" s="371"/>
      <c r="I247" s="369"/>
      <c r="J247" s="370"/>
      <c r="K247" s="371"/>
      <c r="L247" s="784"/>
      <c r="M247" s="415"/>
      <c r="N247" s="373"/>
      <c r="O247" s="373"/>
      <c r="P247" s="373"/>
      <c r="Q247" s="373"/>
      <c r="R247" s="373">
        <f t="shared" si="18"/>
        <v>98.234499999999997</v>
      </c>
      <c r="S247" s="409"/>
      <c r="T247" s="375"/>
      <c r="U247" s="410"/>
      <c r="V247" s="411"/>
      <c r="W247" s="374">
        <f t="shared" si="19"/>
        <v>98.234499999999997</v>
      </c>
      <c r="X247" s="413"/>
      <c r="Y247" s="380"/>
    </row>
    <row r="248" spans="2:25" ht="15.75" customHeight="1" x14ac:dyDescent="0.2">
      <c r="B248" s="362"/>
      <c r="C248" s="378"/>
      <c r="D248" s="378"/>
      <c r="E248" s="368" t="s">
        <v>17939</v>
      </c>
      <c r="F248" s="369"/>
      <c r="G248" s="370"/>
      <c r="H248" s="371"/>
      <c r="I248" s="369"/>
      <c r="J248" s="370"/>
      <c r="K248" s="371"/>
      <c r="L248" s="784"/>
      <c r="M248" s="415"/>
      <c r="N248" s="373"/>
      <c r="O248" s="373"/>
      <c r="P248" s="373"/>
      <c r="Q248" s="373">
        <v>0</v>
      </c>
      <c r="R248" s="373">
        <f t="shared" si="18"/>
        <v>191.38800000000001</v>
      </c>
      <c r="S248" s="409"/>
      <c r="T248" s="375"/>
      <c r="U248" s="410"/>
      <c r="V248" s="411"/>
      <c r="W248" s="374">
        <f t="shared" si="19"/>
        <v>191.38800000000001</v>
      </c>
      <c r="X248" s="413"/>
      <c r="Y248" s="380"/>
    </row>
    <row r="249" spans="2:25" ht="15.75" customHeight="1" x14ac:dyDescent="0.2">
      <c r="B249" s="390">
        <f>+C242</f>
        <v>100574</v>
      </c>
      <c r="C249" s="391"/>
      <c r="D249" s="392" t="str">
        <f>+D242</f>
        <v>SINAPI</v>
      </c>
      <c r="E249" s="393" t="s">
        <v>17834</v>
      </c>
      <c r="F249" s="777"/>
      <c r="G249" s="778"/>
      <c r="H249" s="779"/>
      <c r="I249" s="777"/>
      <c r="J249" s="778"/>
      <c r="K249" s="779"/>
      <c r="L249" s="391"/>
      <c r="M249" s="391"/>
      <c r="N249" s="394"/>
      <c r="O249" s="394"/>
      <c r="P249" s="394"/>
      <c r="Q249" s="394"/>
      <c r="R249" s="394"/>
      <c r="S249" s="394"/>
      <c r="T249" s="394"/>
      <c r="U249" s="394"/>
      <c r="V249" s="394"/>
      <c r="W249" s="395">
        <f>SUM(W243:W248)</f>
        <v>418.25850000000003</v>
      </c>
      <c r="X249" s="396" t="str">
        <f>X242</f>
        <v>M3</v>
      </c>
      <c r="Y249" s="397"/>
    </row>
    <row r="250" spans="2:25" ht="15.75" customHeight="1" x14ac:dyDescent="0.2">
      <c r="B250" s="362"/>
      <c r="C250" s="363">
        <v>97917</v>
      </c>
      <c r="D250" s="363" t="s">
        <v>13744</v>
      </c>
      <c r="E250" s="780" t="str">
        <f>IF(D250="SINAPI",VLOOKUP(C250,'SINAPI 01-22 ES - NÃO DESONER.'!$G$6:$L$6678,2,FALSE),IF(D250="SIURB",VLOOKUP(C250,'SIURB JAN-2020 NÃO DESONER.'!$A$2:$D$757,2,FALSE),IF(D250="SICRO",VLOOKUP(C250,Tabela4[],2,FALSE),IF(D250="CPOS",VLOOKUP(C250,'CPOS-178'!$A$7:$F$4097,2,FALSE),IF(D250="MERCADO",VLOOKUP(C250,Tabela42[],2,FALSE),"ERRO")))))</f>
        <v>TRANSPORTE COM CAMINHÃO BASCULANTE DE 6 M³, EM VIA URBANA EM REVESTIMENTO PRIMÁRIO (UNIDADE: TXKM). AF_07/2020</v>
      </c>
      <c r="F250" s="781"/>
      <c r="G250" s="781"/>
      <c r="H250" s="781"/>
      <c r="I250" s="781"/>
      <c r="J250" s="781"/>
      <c r="K250" s="781"/>
      <c r="L250" s="781"/>
      <c r="M250" s="781"/>
      <c r="N250" s="781"/>
      <c r="O250" s="781"/>
      <c r="P250" s="781"/>
      <c r="Q250" s="781"/>
      <c r="R250" s="781"/>
      <c r="S250" s="781"/>
      <c r="T250" s="781"/>
      <c r="U250" s="781"/>
      <c r="V250" s="781"/>
      <c r="W250" s="781"/>
      <c r="X250" s="364" t="str">
        <f>IF(D250="SINAPI",VLOOKUP(C250,'SINAPI 01-22 ES - NÃO DESONER.'!$G$6:$L$6678,3,FALSE),IF(D250="SIURB",VLOOKUP(C250,'SIURB JAN-2020 NÃO DESONER.'!$A$2:$D$757,3,FALSE),IF(D250="SICRO",VLOOKUP(C250,Tabela4[],3,FALSE),IF(D250="CPOS",VLOOKUP(C250,'CPOS-178'!$A$7:$F$4097,3,FALSE),IF(D250="MERCADO",VLOOKUP(C250,Tabela42[],3,FALSE),"ERRO")))))</f>
        <v>TXKM</v>
      </c>
      <c r="Y250" s="365"/>
    </row>
    <row r="251" spans="2:25" ht="15.75" customHeight="1" x14ac:dyDescent="0.2">
      <c r="B251" s="362"/>
      <c r="C251" s="378"/>
      <c r="D251" s="378"/>
      <c r="E251" s="368" t="s">
        <v>17934</v>
      </c>
      <c r="F251" s="369"/>
      <c r="G251" s="370"/>
      <c r="H251" s="371"/>
      <c r="I251" s="369"/>
      <c r="J251" s="370"/>
      <c r="K251" s="371"/>
      <c r="L251" s="783" t="s">
        <v>17935</v>
      </c>
      <c r="M251" s="415"/>
      <c r="N251" s="373">
        <v>0</v>
      </c>
      <c r="O251" s="373">
        <v>0</v>
      </c>
      <c r="P251" s="373">
        <v>0</v>
      </c>
      <c r="Q251" s="373">
        <v>0</v>
      </c>
      <c r="R251" s="373">
        <f>+R243</f>
        <v>16.239999999999998</v>
      </c>
      <c r="S251" s="409">
        <v>2.5</v>
      </c>
      <c r="T251" s="375"/>
      <c r="U251" s="410">
        <f>+R251*S251</f>
        <v>40.599999999999994</v>
      </c>
      <c r="V251" s="411">
        <f>+V32</f>
        <v>10</v>
      </c>
      <c r="W251" s="374">
        <f>+U251*V251</f>
        <v>405.99999999999994</v>
      </c>
      <c r="X251" s="412"/>
      <c r="Y251" s="380"/>
    </row>
    <row r="252" spans="2:25" ht="15.75" customHeight="1" x14ac:dyDescent="0.2">
      <c r="B252" s="362"/>
      <c r="C252" s="378"/>
      <c r="D252" s="378"/>
      <c r="E252" s="368" t="s">
        <v>13356</v>
      </c>
      <c r="F252" s="369"/>
      <c r="G252" s="370"/>
      <c r="H252" s="371"/>
      <c r="I252" s="369"/>
      <c r="J252" s="370"/>
      <c r="K252" s="371"/>
      <c r="L252" s="784"/>
      <c r="M252" s="415"/>
      <c r="N252" s="373"/>
      <c r="O252" s="373"/>
      <c r="P252" s="373"/>
      <c r="Q252" s="373"/>
      <c r="R252" s="373">
        <f>+R244</f>
        <v>40.895999999999994</v>
      </c>
      <c r="S252" s="409">
        <v>1.4</v>
      </c>
      <c r="T252" s="375"/>
      <c r="U252" s="410">
        <f>+R252*S252</f>
        <v>57.25439999999999</v>
      </c>
      <c r="V252" s="411">
        <f>+V251</f>
        <v>10</v>
      </c>
      <c r="W252" s="374">
        <f t="shared" ref="W252:W256" si="20">+U252*V252</f>
        <v>572.54399999999987</v>
      </c>
      <c r="X252" s="413"/>
      <c r="Y252" s="380"/>
    </row>
    <row r="253" spans="2:25" ht="15.75" customHeight="1" x14ac:dyDescent="0.2">
      <c r="B253" s="362"/>
      <c r="C253" s="378"/>
      <c r="D253" s="378"/>
      <c r="E253" s="368" t="s">
        <v>17936</v>
      </c>
      <c r="F253" s="369"/>
      <c r="G253" s="370"/>
      <c r="H253" s="371"/>
      <c r="I253" s="369"/>
      <c r="J253" s="370"/>
      <c r="K253" s="371"/>
      <c r="L253" s="784"/>
      <c r="M253" s="415"/>
      <c r="N253" s="373"/>
      <c r="O253" s="373"/>
      <c r="P253" s="373"/>
      <c r="Q253" s="373"/>
      <c r="R253" s="373">
        <f t="shared" ref="R253:R256" si="21">+R245</f>
        <v>31.200000000000003</v>
      </c>
      <c r="S253" s="409">
        <v>1.4</v>
      </c>
      <c r="T253" s="375"/>
      <c r="U253" s="410">
        <f t="shared" ref="U253:U256" si="22">+R253*S253</f>
        <v>43.68</v>
      </c>
      <c r="V253" s="411">
        <f t="shared" ref="V253:V256" si="23">+V252</f>
        <v>10</v>
      </c>
      <c r="W253" s="374">
        <f t="shared" si="20"/>
        <v>436.8</v>
      </c>
      <c r="X253" s="413"/>
      <c r="Y253" s="380"/>
    </row>
    <row r="254" spans="2:25" ht="15.75" customHeight="1" x14ac:dyDescent="0.2">
      <c r="B254" s="362"/>
      <c r="C254" s="378"/>
      <c r="D254" s="378"/>
      <c r="E254" s="368" t="s">
        <v>17937</v>
      </c>
      <c r="F254" s="369"/>
      <c r="G254" s="370"/>
      <c r="H254" s="371"/>
      <c r="I254" s="369"/>
      <c r="J254" s="370"/>
      <c r="K254" s="371"/>
      <c r="L254" s="784"/>
      <c r="M254" s="415"/>
      <c r="N254" s="373"/>
      <c r="O254" s="373"/>
      <c r="P254" s="373"/>
      <c r="Q254" s="373"/>
      <c r="R254" s="373">
        <f t="shared" si="21"/>
        <v>40.299999999999997</v>
      </c>
      <c r="S254" s="409">
        <v>2.5</v>
      </c>
      <c r="T254" s="375"/>
      <c r="U254" s="410">
        <f t="shared" si="22"/>
        <v>100.75</v>
      </c>
      <c r="V254" s="411">
        <f t="shared" si="23"/>
        <v>10</v>
      </c>
      <c r="W254" s="374">
        <f t="shared" si="20"/>
        <v>1007.5</v>
      </c>
      <c r="X254" s="413"/>
      <c r="Y254" s="380"/>
    </row>
    <row r="255" spans="2:25" ht="15.75" customHeight="1" x14ac:dyDescent="0.2">
      <c r="B255" s="362"/>
      <c r="C255" s="378"/>
      <c r="D255" s="378"/>
      <c r="E255" s="368" t="s">
        <v>17938</v>
      </c>
      <c r="F255" s="369"/>
      <c r="G255" s="370"/>
      <c r="H255" s="371"/>
      <c r="I255" s="369"/>
      <c r="J255" s="370"/>
      <c r="K255" s="371"/>
      <c r="L255" s="784"/>
      <c r="M255" s="415"/>
      <c r="N255" s="373"/>
      <c r="O255" s="373"/>
      <c r="P255" s="373"/>
      <c r="Q255" s="373"/>
      <c r="R255" s="373">
        <f t="shared" si="21"/>
        <v>98.234499999999997</v>
      </c>
      <c r="S255" s="409">
        <v>2.5</v>
      </c>
      <c r="T255" s="375"/>
      <c r="U255" s="410">
        <f t="shared" si="22"/>
        <v>245.58625000000001</v>
      </c>
      <c r="V255" s="411">
        <f t="shared" si="23"/>
        <v>10</v>
      </c>
      <c r="W255" s="374">
        <f t="shared" si="20"/>
        <v>2455.8625000000002</v>
      </c>
      <c r="X255" s="413"/>
      <c r="Y255" s="380"/>
    </row>
    <row r="256" spans="2:25" ht="15.75" customHeight="1" x14ac:dyDescent="0.2">
      <c r="B256" s="362"/>
      <c r="C256" s="378"/>
      <c r="D256" s="378"/>
      <c r="E256" s="368" t="s">
        <v>17939</v>
      </c>
      <c r="F256" s="369"/>
      <c r="G256" s="370"/>
      <c r="H256" s="371"/>
      <c r="I256" s="369"/>
      <c r="J256" s="370"/>
      <c r="K256" s="371"/>
      <c r="L256" s="784"/>
      <c r="M256" s="415"/>
      <c r="N256" s="373"/>
      <c r="O256" s="373"/>
      <c r="P256" s="373"/>
      <c r="Q256" s="373">
        <v>0</v>
      </c>
      <c r="R256" s="373">
        <f t="shared" si="21"/>
        <v>191.38800000000001</v>
      </c>
      <c r="S256" s="409">
        <v>2.5</v>
      </c>
      <c r="T256" s="375"/>
      <c r="U256" s="410">
        <f t="shared" si="22"/>
        <v>478.47</v>
      </c>
      <c r="V256" s="411">
        <f t="shared" si="23"/>
        <v>10</v>
      </c>
      <c r="W256" s="374">
        <f t="shared" si="20"/>
        <v>4784.7000000000007</v>
      </c>
      <c r="X256" s="413"/>
      <c r="Y256" s="380"/>
    </row>
    <row r="257" spans="2:25" ht="15.75" customHeight="1" x14ac:dyDescent="0.2">
      <c r="B257" s="390">
        <f>+C250</f>
        <v>97917</v>
      </c>
      <c r="C257" s="391"/>
      <c r="D257" s="392" t="str">
        <f>+D250</f>
        <v>SINAPI</v>
      </c>
      <c r="E257" s="393" t="s">
        <v>17834</v>
      </c>
      <c r="F257" s="777"/>
      <c r="G257" s="778"/>
      <c r="H257" s="779"/>
      <c r="I257" s="777"/>
      <c r="J257" s="778"/>
      <c r="K257" s="779"/>
      <c r="L257" s="391"/>
      <c r="M257" s="391"/>
      <c r="N257" s="394"/>
      <c r="O257" s="394"/>
      <c r="P257" s="394"/>
      <c r="Q257" s="394"/>
      <c r="R257" s="394"/>
      <c r="S257" s="394"/>
      <c r="T257" s="394"/>
      <c r="U257" s="394"/>
      <c r="V257" s="394"/>
      <c r="W257" s="395">
        <f>SUM(W251:W256)</f>
        <v>9663.406500000001</v>
      </c>
      <c r="X257" s="396" t="str">
        <f>X250</f>
        <v>TXKM</v>
      </c>
      <c r="Y257" s="397"/>
    </row>
    <row r="258" spans="2:25" ht="15.75" customHeight="1" x14ac:dyDescent="0.2">
      <c r="B258" s="362"/>
      <c r="C258" s="363">
        <v>2003618</v>
      </c>
      <c r="D258" s="363" t="s">
        <v>13745</v>
      </c>
      <c r="E258" s="780" t="str">
        <f>IF(D258="SINAPI",VLOOKUP(C258,'SINAPI 01-22 ES - NÃO DESONER.'!$G$6:$L$6678,2,FALSE),IF(D258="SIURB",VLOOKUP(C258,'SIURB JAN-2020 NÃO DESONER.'!$A$2:$D$757,2,FALSE),IF(D258="SICRO",VLOOKUP(C258,Tabela4[],2,FALSE),IF(D258="CPOS",VLOOKUP(C258,'CPOS-178'!$A$7:$F$4097,2,FALSE),IF(D258="MERCADO",VLOOKUP(C258,Tabela42[],2,FALSE),"ERRO")))))</f>
        <v>BOCA DE LOBO SIMPLES - BLS 01 - AREIA E BRITA COMERCIAIS</v>
      </c>
      <c r="F258" s="781"/>
      <c r="G258" s="781"/>
      <c r="H258" s="781"/>
      <c r="I258" s="781"/>
      <c r="J258" s="781"/>
      <c r="K258" s="781"/>
      <c r="L258" s="781"/>
      <c r="M258" s="781"/>
      <c r="N258" s="781"/>
      <c r="O258" s="781"/>
      <c r="P258" s="781"/>
      <c r="Q258" s="781"/>
      <c r="R258" s="781"/>
      <c r="S258" s="781"/>
      <c r="T258" s="781"/>
      <c r="U258" s="781"/>
      <c r="V258" s="781"/>
      <c r="W258" s="781"/>
      <c r="X258" s="364" t="str">
        <f>IF(D258="SINAPI",VLOOKUP(C258,'SINAPI 01-22 ES - NÃO DESONER.'!$G$6:$L$6678,3,FALSE),IF(D258="SIURB",VLOOKUP(C258,'SIURB JAN-2020 NÃO DESONER.'!$A$2:$D$757,3,FALSE),IF(D258="SICRO",VLOOKUP(C258,Tabela4[],3,FALSE),IF(D258="CPOS",VLOOKUP(C258,'CPOS-178'!$A$7:$F$4097,3,FALSE),IF(D258="MERCADO",VLOOKUP(C258,Tabela42[],3,FALSE),"ERRO")))))</f>
        <v xml:space="preserve">un </v>
      </c>
      <c r="Y258" s="365"/>
    </row>
    <row r="259" spans="2:25" ht="15.75" customHeight="1" x14ac:dyDescent="0.2">
      <c r="B259" s="362"/>
      <c r="C259" s="378"/>
      <c r="D259" s="378"/>
      <c r="E259" s="368" t="s">
        <v>17940</v>
      </c>
      <c r="F259" s="369"/>
      <c r="G259" s="370"/>
      <c r="H259" s="371"/>
      <c r="I259" s="369"/>
      <c r="J259" s="370"/>
      <c r="K259" s="371"/>
      <c r="L259" s="417" t="s">
        <v>17935</v>
      </c>
      <c r="M259" s="415">
        <v>10</v>
      </c>
      <c r="N259" s="373">
        <v>0</v>
      </c>
      <c r="O259" s="373">
        <v>0</v>
      </c>
      <c r="P259" s="373">
        <v>0</v>
      </c>
      <c r="Q259" s="373">
        <v>0</v>
      </c>
      <c r="R259" s="373">
        <f>+N259</f>
        <v>0</v>
      </c>
      <c r="S259" s="409"/>
      <c r="T259" s="375"/>
      <c r="U259" s="410"/>
      <c r="V259" s="411"/>
      <c r="W259" s="374">
        <f>+M259</f>
        <v>10</v>
      </c>
      <c r="X259" s="414"/>
      <c r="Y259" s="380"/>
    </row>
    <row r="260" spans="2:25" ht="15.75" customHeight="1" x14ac:dyDescent="0.2">
      <c r="B260" s="390">
        <f>+C258</f>
        <v>2003618</v>
      </c>
      <c r="C260" s="391"/>
      <c r="D260" s="392" t="str">
        <f>+D258</f>
        <v>SICRO</v>
      </c>
      <c r="E260" s="393" t="s">
        <v>17834</v>
      </c>
      <c r="F260" s="777"/>
      <c r="G260" s="778"/>
      <c r="H260" s="779"/>
      <c r="I260" s="777"/>
      <c r="J260" s="778"/>
      <c r="K260" s="779"/>
      <c r="L260" s="391"/>
      <c r="M260" s="391"/>
      <c r="N260" s="394"/>
      <c r="O260" s="394"/>
      <c r="P260" s="394"/>
      <c r="Q260" s="394"/>
      <c r="R260" s="394"/>
      <c r="S260" s="394"/>
      <c r="T260" s="394"/>
      <c r="U260" s="394"/>
      <c r="V260" s="394"/>
      <c r="W260" s="395">
        <f>SUM(W259)</f>
        <v>10</v>
      </c>
      <c r="X260" s="396" t="str">
        <f>+X258</f>
        <v xml:space="preserve">un </v>
      </c>
      <c r="Y260" s="397"/>
    </row>
    <row r="261" spans="2:25" ht="15.75" customHeight="1" x14ac:dyDescent="0.2">
      <c r="B261" s="362"/>
      <c r="C261" s="363">
        <v>2003636</v>
      </c>
      <c r="D261" s="363" t="s">
        <v>13745</v>
      </c>
      <c r="E261" s="780" t="str">
        <f>IF(D261="SINAPI",VLOOKUP(C261,'SINAPI 01-22 ES - NÃO DESONER.'!$G$6:$L$6678,2,FALSE),IF(D261="SIURB",VLOOKUP(C261,'SIURB JAN-2020 NÃO DESONER.'!$A$2:$D$757,2,FALSE),IF(D261="SICRO",VLOOKUP(C261,Tabela4[],2,FALSE),IF(D261="CPOS",VLOOKUP(C261,'CPOS-178'!$A$7:$F$4097,2,FALSE),IF(D261="MERCADO",VLOOKUP(C261,Tabela42[],2,FALSE),"ERRO")))))</f>
        <v>BOCA DE LOBO DUPLA - GRELHA DE CONCRETO - BLDG 02 - AREIA E BRITA COMERCIAIS</v>
      </c>
      <c r="F261" s="781"/>
      <c r="G261" s="781"/>
      <c r="H261" s="781"/>
      <c r="I261" s="781"/>
      <c r="J261" s="781"/>
      <c r="K261" s="781"/>
      <c r="L261" s="781"/>
      <c r="M261" s="781"/>
      <c r="N261" s="781"/>
      <c r="O261" s="781"/>
      <c r="P261" s="781"/>
      <c r="Q261" s="781"/>
      <c r="R261" s="781"/>
      <c r="S261" s="781"/>
      <c r="T261" s="781"/>
      <c r="U261" s="781"/>
      <c r="V261" s="781"/>
      <c r="W261" s="781"/>
      <c r="X261" s="364" t="str">
        <f>IF(D261="SINAPI",VLOOKUP(C261,'SINAPI 01-22 ES - NÃO DESONER.'!$G$6:$L$6678,3,FALSE),IF(D261="SIURB",VLOOKUP(C261,'SIURB JAN-2020 NÃO DESONER.'!$A$2:$D$757,3,FALSE),IF(D261="SICRO",VLOOKUP(C261,Tabela4[],3,FALSE),IF(D261="CPOS",VLOOKUP(C261,'CPOS-178'!$A$7:$F$4097,3,FALSE),IF(D261="MERCADO",VLOOKUP(C261,Tabela42[],3,FALSE),"ERRO")))))</f>
        <v xml:space="preserve">un </v>
      </c>
      <c r="Y261" s="365"/>
    </row>
    <row r="262" spans="2:25" ht="15.75" customHeight="1" x14ac:dyDescent="0.2">
      <c r="B262" s="362"/>
      <c r="C262" s="378"/>
      <c r="D262" s="378"/>
      <c r="E262" s="368" t="s">
        <v>17941</v>
      </c>
      <c r="F262" s="369"/>
      <c r="G262" s="370"/>
      <c r="H262" s="371"/>
      <c r="I262" s="369"/>
      <c r="J262" s="370"/>
      <c r="K262" s="371"/>
      <c r="L262" s="417" t="s">
        <v>17935</v>
      </c>
      <c r="M262" s="415">
        <v>8</v>
      </c>
      <c r="N262" s="373">
        <v>0</v>
      </c>
      <c r="O262" s="373">
        <v>0</v>
      </c>
      <c r="P262" s="373">
        <v>0</v>
      </c>
      <c r="Q262" s="373">
        <v>0</v>
      </c>
      <c r="R262" s="373">
        <f>+N262</f>
        <v>0</v>
      </c>
      <c r="S262" s="409"/>
      <c r="T262" s="375"/>
      <c r="U262" s="410"/>
      <c r="V262" s="411"/>
      <c r="W262" s="374">
        <f>+M262</f>
        <v>8</v>
      </c>
      <c r="X262" s="414"/>
      <c r="Y262" s="380"/>
    </row>
    <row r="263" spans="2:25" ht="15.75" customHeight="1" x14ac:dyDescent="0.2">
      <c r="B263" s="390">
        <f>+C261</f>
        <v>2003636</v>
      </c>
      <c r="C263" s="391"/>
      <c r="D263" s="392" t="str">
        <f>+D261</f>
        <v>SICRO</v>
      </c>
      <c r="E263" s="393" t="s">
        <v>17834</v>
      </c>
      <c r="F263" s="777"/>
      <c r="G263" s="778"/>
      <c r="H263" s="779"/>
      <c r="I263" s="777"/>
      <c r="J263" s="778"/>
      <c r="K263" s="779"/>
      <c r="L263" s="391"/>
      <c r="M263" s="391"/>
      <c r="N263" s="394"/>
      <c r="O263" s="394"/>
      <c r="P263" s="394"/>
      <c r="Q263" s="394"/>
      <c r="R263" s="394"/>
      <c r="S263" s="394"/>
      <c r="T263" s="394"/>
      <c r="U263" s="394"/>
      <c r="V263" s="394"/>
      <c r="W263" s="395">
        <f>SUM(W262)</f>
        <v>8</v>
      </c>
      <c r="X263" s="396" t="str">
        <f>+X261</f>
        <v xml:space="preserve">un </v>
      </c>
      <c r="Y263" s="397"/>
    </row>
    <row r="264" spans="2:25" ht="15.75" customHeight="1" x14ac:dyDescent="0.2">
      <c r="B264" s="362"/>
      <c r="C264" s="363">
        <v>2003477</v>
      </c>
      <c r="D264" s="363" t="s">
        <v>13745</v>
      </c>
      <c r="E264" s="780" t="str">
        <f>IF(D264="SINAPI",VLOOKUP(C264,'SINAPI 01-22 ES - NÃO DESONER.'!$G$6:$L$6678,2,FALSE),IF(D264="SIURB",VLOOKUP(C264,'SIURB JAN-2020 NÃO DESONER.'!$A$2:$D$757,2,FALSE),IF(D264="SICRO",VLOOKUP(C264,Tabela4[],2,FALSE),IF(D264="CPOS",VLOOKUP(C264,'CPOS-178'!$A$7:$F$4097,2,FALSE),IF(D264="MERCADO",VLOOKUP(C264,Tabela42[],2,FALSE),"ERRO")))))</f>
        <v>CAIXA COLETORA DE SARJETA - CCS 01 - COM GRELHA DE CONCRETO - TCC 01 - AREIA E BRITA COMERCIAIS</v>
      </c>
      <c r="F264" s="781"/>
      <c r="G264" s="781"/>
      <c r="H264" s="781"/>
      <c r="I264" s="781"/>
      <c r="J264" s="781"/>
      <c r="K264" s="781"/>
      <c r="L264" s="781"/>
      <c r="M264" s="781"/>
      <c r="N264" s="781"/>
      <c r="O264" s="781"/>
      <c r="P264" s="781"/>
      <c r="Q264" s="781"/>
      <c r="R264" s="781"/>
      <c r="S264" s="781"/>
      <c r="T264" s="781"/>
      <c r="U264" s="781"/>
      <c r="V264" s="781"/>
      <c r="W264" s="781"/>
      <c r="X264" s="364" t="str">
        <f>IF(D264="SINAPI",VLOOKUP(C264,'SINAPI 01-22 ES - NÃO DESONER.'!$G$6:$L$6678,3,FALSE),IF(D264="SIURB",VLOOKUP(C264,'SIURB JAN-2020 NÃO DESONER.'!$A$2:$D$757,3,FALSE),IF(D264="SICRO",VLOOKUP(C264,Tabela4[],3,FALSE),IF(D264="CPOS",VLOOKUP(C264,'CPOS-178'!$A$7:$F$4097,3,FALSE),IF(D264="MERCADO",VLOOKUP(C264,Tabela42[],3,FALSE),"ERRO")))))</f>
        <v xml:space="preserve">un </v>
      </c>
      <c r="Y264" s="365"/>
    </row>
    <row r="265" spans="2:25" ht="15.75" customHeight="1" x14ac:dyDescent="0.2">
      <c r="B265" s="362"/>
      <c r="C265" s="378"/>
      <c r="D265" s="378"/>
      <c r="E265" s="368" t="s">
        <v>17786</v>
      </c>
      <c r="F265" s="369"/>
      <c r="G265" s="370"/>
      <c r="H265" s="371"/>
      <c r="I265" s="369"/>
      <c r="J265" s="370"/>
      <c r="K265" s="371"/>
      <c r="L265" s="417" t="s">
        <v>17935</v>
      </c>
      <c r="M265" s="415">
        <v>5</v>
      </c>
      <c r="N265" s="373">
        <v>0</v>
      </c>
      <c r="O265" s="373">
        <v>0</v>
      </c>
      <c r="P265" s="373">
        <v>0</v>
      </c>
      <c r="Q265" s="373">
        <v>0</v>
      </c>
      <c r="R265" s="373">
        <f>+N265</f>
        <v>0</v>
      </c>
      <c r="S265" s="409"/>
      <c r="T265" s="375"/>
      <c r="U265" s="410"/>
      <c r="V265" s="411"/>
      <c r="W265" s="374">
        <f>+M265</f>
        <v>5</v>
      </c>
      <c r="X265" s="414"/>
      <c r="Y265" s="380"/>
    </row>
    <row r="266" spans="2:25" ht="15.75" customHeight="1" x14ac:dyDescent="0.2">
      <c r="B266" s="390">
        <f>+C264</f>
        <v>2003477</v>
      </c>
      <c r="C266" s="391"/>
      <c r="D266" s="392" t="str">
        <f>+D264</f>
        <v>SICRO</v>
      </c>
      <c r="E266" s="393" t="s">
        <v>17834</v>
      </c>
      <c r="F266" s="777"/>
      <c r="G266" s="778"/>
      <c r="H266" s="779"/>
      <c r="I266" s="777"/>
      <c r="J266" s="778"/>
      <c r="K266" s="779"/>
      <c r="L266" s="391"/>
      <c r="M266" s="391"/>
      <c r="N266" s="394"/>
      <c r="O266" s="394"/>
      <c r="P266" s="394"/>
      <c r="Q266" s="394"/>
      <c r="R266" s="394"/>
      <c r="S266" s="394"/>
      <c r="T266" s="394"/>
      <c r="U266" s="394"/>
      <c r="V266" s="394"/>
      <c r="W266" s="395">
        <f>SUM(W265)</f>
        <v>5</v>
      </c>
      <c r="X266" s="396" t="str">
        <f>+X264</f>
        <v xml:space="preserve">un </v>
      </c>
      <c r="Y266" s="397"/>
    </row>
    <row r="267" spans="2:25" ht="15.75" customHeight="1" x14ac:dyDescent="0.2">
      <c r="B267" s="362"/>
      <c r="C267" s="363">
        <v>2003813</v>
      </c>
      <c r="D267" s="363" t="s">
        <v>13745</v>
      </c>
      <c r="E267" s="780" t="str">
        <f>IF(D267="SINAPI",VLOOKUP(C267,'SINAPI 01-22 ES - NÃO DESONER.'!$G$6:$L$6678,2,FALSE),IF(D267="SIURB",VLOOKUP(C267,'SIURB JAN-2020 NÃO DESONER.'!$A$2:$D$757,2,FALSE),IF(D267="SICRO",VLOOKUP(C267,Tabela4[],2,FALSE),IF(D267="CPOS",VLOOKUP(C267,'CPOS-178'!$A$7:$F$4097,2,FALSE),IF(D267="MERCADO",VLOOKUP(C267,Tabela42[],2,FALSE),"ERRO")))))</f>
        <v>CANALETA DE CONCRETO - CAU 03 - SEÇÃO DE 30 X 30 CM - ESPESSURA DE 10 CM - APOIADA EM TODA A EXTENSÃO</v>
      </c>
      <c r="F267" s="781"/>
      <c r="G267" s="781"/>
      <c r="H267" s="781"/>
      <c r="I267" s="781"/>
      <c r="J267" s="781"/>
      <c r="K267" s="781"/>
      <c r="L267" s="781"/>
      <c r="M267" s="781"/>
      <c r="N267" s="781"/>
      <c r="O267" s="781"/>
      <c r="P267" s="781"/>
      <c r="Q267" s="781"/>
      <c r="R267" s="781"/>
      <c r="S267" s="781"/>
      <c r="T267" s="781"/>
      <c r="U267" s="781"/>
      <c r="V267" s="781"/>
      <c r="W267" s="781"/>
      <c r="X267" s="364" t="str">
        <f>IF(D267="SINAPI",VLOOKUP(C267,'SINAPI 01-22 ES - NÃO DESONER.'!$G$6:$L$6678,3,FALSE),IF(D267="SIURB",VLOOKUP(C267,'SIURB JAN-2020 NÃO DESONER.'!$A$2:$D$757,3,FALSE),IF(D267="SICRO",VLOOKUP(C267,Tabela4[],3,FALSE),IF(D267="CPOS",VLOOKUP(C267,'CPOS-178'!$A$7:$F$4097,3,FALSE),IF(D267="MERCADO",VLOOKUP(C267,Tabela42[],3,FALSE),"ERRO")))))</f>
        <v>m</v>
      </c>
      <c r="Y267" s="365"/>
    </row>
    <row r="268" spans="2:25" ht="15.75" customHeight="1" x14ac:dyDescent="0.2">
      <c r="B268" s="362"/>
      <c r="C268" s="378"/>
      <c r="D268" s="378"/>
      <c r="E268" s="368" t="s">
        <v>17942</v>
      </c>
      <c r="F268" s="369"/>
      <c r="G268" s="370"/>
      <c r="H268" s="371"/>
      <c r="I268" s="369"/>
      <c r="J268" s="370"/>
      <c r="K268" s="371"/>
      <c r="L268" s="417" t="s">
        <v>17935</v>
      </c>
      <c r="M268" s="415"/>
      <c r="N268" s="373">
        <v>17.600000000000001</v>
      </c>
      <c r="O268" s="373">
        <v>0</v>
      </c>
      <c r="P268" s="373">
        <v>0</v>
      </c>
      <c r="Q268" s="373">
        <v>0</v>
      </c>
      <c r="R268" s="373">
        <v>0</v>
      </c>
      <c r="S268" s="409"/>
      <c r="T268" s="375"/>
      <c r="U268" s="410"/>
      <c r="V268" s="411"/>
      <c r="W268" s="374">
        <f>+N268</f>
        <v>17.600000000000001</v>
      </c>
      <c r="X268" s="414"/>
      <c r="Y268" s="380"/>
    </row>
    <row r="269" spans="2:25" ht="15.75" customHeight="1" x14ac:dyDescent="0.2">
      <c r="B269" s="390">
        <f>+C267</f>
        <v>2003813</v>
      </c>
      <c r="C269" s="391"/>
      <c r="D269" s="392" t="str">
        <f>+D267</f>
        <v>SICRO</v>
      </c>
      <c r="E269" s="393" t="s">
        <v>17834</v>
      </c>
      <c r="F269" s="777"/>
      <c r="G269" s="778"/>
      <c r="H269" s="779"/>
      <c r="I269" s="777"/>
      <c r="J269" s="778"/>
      <c r="K269" s="779"/>
      <c r="L269" s="391"/>
      <c r="M269" s="391"/>
      <c r="N269" s="394"/>
      <c r="O269" s="394"/>
      <c r="P269" s="394"/>
      <c r="Q269" s="394"/>
      <c r="R269" s="394"/>
      <c r="S269" s="394"/>
      <c r="T269" s="394"/>
      <c r="U269" s="394"/>
      <c r="V269" s="394"/>
      <c r="W269" s="395">
        <f>SUM(W268)</f>
        <v>17.600000000000001</v>
      </c>
      <c r="X269" s="396" t="str">
        <f>+X267</f>
        <v>m</v>
      </c>
      <c r="Y269" s="397"/>
    </row>
    <row r="270" spans="2:25" ht="30" customHeight="1" x14ac:dyDescent="0.2">
      <c r="B270" s="362"/>
      <c r="C270" s="363">
        <v>92221</v>
      </c>
      <c r="D270" s="363" t="s">
        <v>13744</v>
      </c>
      <c r="E270" s="780" t="str">
        <f>IF(D270="SINAPI",VLOOKUP(C270,'SINAPI 01-22 ES - NÃO DESONER.'!$G$6:$L$6678,2,FALSE),IF(D270="SIURB",VLOOKUP(C270,'SIURB JAN-2020 NÃO DESONER.'!$A$2:$D$757,2,FALSE),IF(D270="SICRO",VLOOKUP(C270,Tabela4[],2,FALSE),IF(D270="CPOS",VLOOKUP(C270,'CPOS-178'!$A$7:$F$4097,2,FALSE),IF(D270="MERCADO",VLOOKUP(C270,Tabela42[],2,FALSE),"ERRO")))))</f>
        <v>TUBO DE CONCRETO PARA REDES COLETORAS DE ÁGUAS PLUVIAIS, DIÂMETRO DE 600 MM, JUNTA RÍGIDA, INSTALADO EM LOCAL COM ALTO NÍVEL DE INTERFERÊNCIAS - FORNECIMENTO E ASSENTAMENTO. AF_12/2015</v>
      </c>
      <c r="F270" s="781"/>
      <c r="G270" s="781"/>
      <c r="H270" s="781"/>
      <c r="I270" s="781"/>
      <c r="J270" s="781"/>
      <c r="K270" s="781"/>
      <c r="L270" s="781"/>
      <c r="M270" s="781"/>
      <c r="N270" s="781"/>
      <c r="O270" s="781"/>
      <c r="P270" s="781"/>
      <c r="Q270" s="781"/>
      <c r="R270" s="781"/>
      <c r="S270" s="781"/>
      <c r="T270" s="781"/>
      <c r="U270" s="781"/>
      <c r="V270" s="781"/>
      <c r="W270" s="781"/>
      <c r="X270" s="364" t="str">
        <f>IF(D270="SINAPI",VLOOKUP(C270,'SINAPI 01-22 ES - NÃO DESONER.'!$G$6:$L$6678,3,FALSE),IF(D270="SIURB",VLOOKUP(C270,'SIURB JAN-2020 NÃO DESONER.'!$A$2:$D$757,3,FALSE),IF(D270="SICRO",VLOOKUP(C270,Tabela4[],3,FALSE),IF(D270="CPOS",VLOOKUP(C270,'CPOS-178'!$A$7:$F$4097,3,FALSE),IF(D270="MERCADO",VLOOKUP(C270,Tabela42[],3,FALSE),"ERRO")))))</f>
        <v>M</v>
      </c>
      <c r="Y270" s="365"/>
    </row>
    <row r="271" spans="2:25" ht="15.75" customHeight="1" x14ac:dyDescent="0.2">
      <c r="B271" s="362"/>
      <c r="C271" s="378"/>
      <c r="D271" s="378"/>
      <c r="E271" s="368" t="s">
        <v>17937</v>
      </c>
      <c r="F271" s="369"/>
      <c r="G271" s="370"/>
      <c r="H271" s="371"/>
      <c r="I271" s="369"/>
      <c r="J271" s="370"/>
      <c r="K271" s="371"/>
      <c r="L271" s="417" t="s">
        <v>17935</v>
      </c>
      <c r="M271" s="415"/>
      <c r="N271" s="373">
        <v>275.5</v>
      </c>
      <c r="O271" s="373">
        <v>0</v>
      </c>
      <c r="P271" s="373">
        <v>0</v>
      </c>
      <c r="Q271" s="373">
        <v>0</v>
      </c>
      <c r="R271" s="373">
        <v>0</v>
      </c>
      <c r="S271" s="409"/>
      <c r="T271" s="375"/>
      <c r="U271" s="410"/>
      <c r="V271" s="411"/>
      <c r="W271" s="374">
        <f>+N271</f>
        <v>275.5</v>
      </c>
      <c r="X271" s="414"/>
      <c r="Y271" s="380"/>
    </row>
    <row r="272" spans="2:25" ht="15.75" customHeight="1" x14ac:dyDescent="0.2">
      <c r="B272" s="390">
        <f>+C270</f>
        <v>92221</v>
      </c>
      <c r="C272" s="391"/>
      <c r="D272" s="392" t="str">
        <f>+D270</f>
        <v>SINAPI</v>
      </c>
      <c r="E272" s="393" t="s">
        <v>17834</v>
      </c>
      <c r="F272" s="777"/>
      <c r="G272" s="778"/>
      <c r="H272" s="779"/>
      <c r="I272" s="777"/>
      <c r="J272" s="778"/>
      <c r="K272" s="779"/>
      <c r="L272" s="391"/>
      <c r="M272" s="391"/>
      <c r="N272" s="394"/>
      <c r="O272" s="394"/>
      <c r="P272" s="394"/>
      <c r="Q272" s="394"/>
      <c r="R272" s="394"/>
      <c r="S272" s="394"/>
      <c r="T272" s="394"/>
      <c r="U272" s="394"/>
      <c r="V272" s="394"/>
      <c r="W272" s="395">
        <f>SUM(W271)</f>
        <v>275.5</v>
      </c>
      <c r="X272" s="396" t="str">
        <f>+X270</f>
        <v>M</v>
      </c>
      <c r="Y272" s="397"/>
    </row>
    <row r="273" spans="2:25" ht="30" customHeight="1" x14ac:dyDescent="0.2">
      <c r="B273" s="362"/>
      <c r="C273" s="363">
        <v>92223</v>
      </c>
      <c r="D273" s="363" t="s">
        <v>13744</v>
      </c>
      <c r="E273" s="780" t="str">
        <f>IF(D273="SINAPI",VLOOKUP(C273,'SINAPI 01-22 ES - NÃO DESONER.'!$G$6:$L$6678,2,FALSE),IF(D273="SIURB",VLOOKUP(C273,'SIURB JAN-2020 NÃO DESONER.'!$A$2:$D$757,2,FALSE),IF(D273="SICRO",VLOOKUP(C273,Tabela4[],2,FALSE),IF(D273="CPOS",VLOOKUP(C273,'CPOS-178'!$A$7:$F$4097,2,FALSE),IF(D273="MERCADO",VLOOKUP(C273,Tabela42[],2,FALSE),"ERRO")))))</f>
        <v>TUBO DE CONCRETO PARA REDES COLETORAS DE ÁGUAS PLUVIAIS, DIÂMETRO DE 800 MM, JUNTA RÍGIDA, INSTALADO EM LOCAL COM ALTO NÍVEL DE INTERFERÊNCIAS - FORNECIMENTO E ASSENTAMENTO. AF_12/2015</v>
      </c>
      <c r="F273" s="781"/>
      <c r="G273" s="781"/>
      <c r="H273" s="781"/>
      <c r="I273" s="781"/>
      <c r="J273" s="781"/>
      <c r="K273" s="781"/>
      <c r="L273" s="781"/>
      <c r="M273" s="781"/>
      <c r="N273" s="781"/>
      <c r="O273" s="781"/>
      <c r="P273" s="781"/>
      <c r="Q273" s="781"/>
      <c r="R273" s="781"/>
      <c r="S273" s="781"/>
      <c r="T273" s="781"/>
      <c r="U273" s="781"/>
      <c r="V273" s="781"/>
      <c r="W273" s="781"/>
      <c r="X273" s="364" t="str">
        <f>IF(D273="SINAPI",VLOOKUP(C273,'SINAPI 01-22 ES - NÃO DESONER.'!$G$6:$L$6678,3,FALSE),IF(D273="SIURB",VLOOKUP(C273,'SIURB JAN-2020 NÃO DESONER.'!$A$2:$D$757,3,FALSE),IF(D273="SICRO",VLOOKUP(C273,Tabela4[],3,FALSE),IF(D273="CPOS",VLOOKUP(C273,'CPOS-178'!$A$7:$F$4097,3,FALSE),IF(D273="MERCADO",VLOOKUP(C273,Tabela42[],3,FALSE),"ERRO")))))</f>
        <v>M</v>
      </c>
      <c r="Y273" s="365"/>
    </row>
    <row r="274" spans="2:25" ht="15.75" customHeight="1" x14ac:dyDescent="0.2">
      <c r="B274" s="362"/>
      <c r="C274" s="378"/>
      <c r="D274" s="378"/>
      <c r="E274" s="368" t="s">
        <v>17938</v>
      </c>
      <c r="F274" s="369"/>
      <c r="G274" s="370"/>
      <c r="H274" s="371"/>
      <c r="I274" s="369"/>
      <c r="J274" s="370"/>
      <c r="K274" s="371"/>
      <c r="L274" s="417" t="s">
        <v>17935</v>
      </c>
      <c r="M274" s="415"/>
      <c r="N274" s="373">
        <v>372.5</v>
      </c>
      <c r="O274" s="373">
        <v>0</v>
      </c>
      <c r="P274" s="373">
        <v>0</v>
      </c>
      <c r="Q274" s="373">
        <v>0</v>
      </c>
      <c r="R274" s="373">
        <v>0</v>
      </c>
      <c r="S274" s="409"/>
      <c r="T274" s="375"/>
      <c r="U274" s="410"/>
      <c r="V274" s="411"/>
      <c r="W274" s="374">
        <f>+N274</f>
        <v>372.5</v>
      </c>
      <c r="X274" s="414"/>
      <c r="Y274" s="380"/>
    </row>
    <row r="275" spans="2:25" ht="15.75" customHeight="1" x14ac:dyDescent="0.2">
      <c r="B275" s="390">
        <f>+C273</f>
        <v>92223</v>
      </c>
      <c r="C275" s="391"/>
      <c r="D275" s="392" t="str">
        <f>+D273</f>
        <v>SINAPI</v>
      </c>
      <c r="E275" s="393" t="s">
        <v>17834</v>
      </c>
      <c r="F275" s="777"/>
      <c r="G275" s="778"/>
      <c r="H275" s="779"/>
      <c r="I275" s="777"/>
      <c r="J275" s="778"/>
      <c r="K275" s="779"/>
      <c r="L275" s="391"/>
      <c r="M275" s="391"/>
      <c r="N275" s="394"/>
      <c r="O275" s="394"/>
      <c r="P275" s="394"/>
      <c r="Q275" s="394"/>
      <c r="R275" s="394"/>
      <c r="S275" s="394"/>
      <c r="T275" s="394"/>
      <c r="U275" s="394"/>
      <c r="V275" s="394"/>
      <c r="W275" s="395">
        <f>SUM(W274)</f>
        <v>372.5</v>
      </c>
      <c r="X275" s="396" t="str">
        <f>+X273</f>
        <v>M</v>
      </c>
      <c r="Y275" s="397"/>
    </row>
    <row r="276" spans="2:25" ht="15.75" customHeight="1" x14ac:dyDescent="0.2">
      <c r="B276" s="362"/>
      <c r="C276" s="363">
        <v>1107892</v>
      </c>
      <c r="D276" s="363" t="s">
        <v>13745</v>
      </c>
      <c r="E276" s="780" t="str">
        <f>IF(D276="SINAPI",VLOOKUP(C276,'SINAPI 01-22 ES - NÃO DESONER.'!$G$6:$L$6678,2,FALSE),IF(D276="SIURB",VLOOKUP(C276,'SIURB JAN-2020 NÃO DESONER.'!$A$2:$D$757,2,FALSE),IF(D276="SICRO",VLOOKUP(C276,Tabela4[],2,FALSE),IF(D276="CPOS",VLOOKUP(C276,'CPOS-178'!$A$7:$F$4097,2,FALSE),IF(D276="MERCADO",VLOOKUP(C276,Tabela42[],2,FALSE),"ERRO")))))</f>
        <v>CONCRETO FCK = 20 MPa -  CONFECÇÃO EM BETONEIRA E LANÇAMENTO MANUAL - AREIA EXTRAÍDA E BRITA PRODUZIDA</v>
      </c>
      <c r="F276" s="781"/>
      <c r="G276" s="781"/>
      <c r="H276" s="781"/>
      <c r="I276" s="781"/>
      <c r="J276" s="781"/>
      <c r="K276" s="781"/>
      <c r="L276" s="781"/>
      <c r="M276" s="781"/>
      <c r="N276" s="781"/>
      <c r="O276" s="781"/>
      <c r="P276" s="781"/>
      <c r="Q276" s="781"/>
      <c r="R276" s="781"/>
      <c r="S276" s="781"/>
      <c r="T276" s="781"/>
      <c r="U276" s="781"/>
      <c r="V276" s="781"/>
      <c r="W276" s="781"/>
      <c r="X276" s="364" t="str">
        <f>IF(D276="SINAPI",VLOOKUP(C276,'SINAPI 01-22 ES - NÃO DESONER.'!$G$6:$L$6678,3,FALSE),IF(D276="SIURB",VLOOKUP(C276,'SIURB JAN-2020 NÃO DESONER.'!$A$2:$D$757,3,FALSE),IF(D276="SICRO",VLOOKUP(C276,Tabela4[],3,FALSE),IF(D276="CPOS",VLOOKUP(C276,'CPOS-178'!$A$7:$F$4097,3,FALSE),IF(D276="MERCADO",VLOOKUP(C276,Tabela42[],3,FALSE),"ERRO")))))</f>
        <v>m³</v>
      </c>
      <c r="Y276" s="365"/>
    </row>
    <row r="277" spans="2:25" ht="15.75" customHeight="1" x14ac:dyDescent="0.2">
      <c r="B277" s="362"/>
      <c r="C277" s="378"/>
      <c r="D277" s="378"/>
      <c r="E277" s="368" t="s">
        <v>17943</v>
      </c>
      <c r="F277" s="369"/>
      <c r="G277" s="370"/>
      <c r="H277" s="371"/>
      <c r="I277" s="369"/>
      <c r="J277" s="370"/>
      <c r="K277" s="371"/>
      <c r="L277" s="417" t="s">
        <v>17935</v>
      </c>
      <c r="M277" s="415">
        <v>10</v>
      </c>
      <c r="N277" s="373">
        <v>0</v>
      </c>
      <c r="O277" s="373">
        <v>0</v>
      </c>
      <c r="P277" s="373">
        <v>0</v>
      </c>
      <c r="Q277" s="373">
        <v>0</v>
      </c>
      <c r="R277" s="373">
        <f>0.51*M277</f>
        <v>5.0999999999999996</v>
      </c>
      <c r="S277" s="409"/>
      <c r="T277" s="375"/>
      <c r="U277" s="410"/>
      <c r="V277" s="411"/>
      <c r="W277" s="374">
        <f>+R277</f>
        <v>5.0999999999999996</v>
      </c>
      <c r="X277" s="414"/>
      <c r="Y277" s="380"/>
    </row>
    <row r="278" spans="2:25" ht="15.75" customHeight="1" x14ac:dyDescent="0.2">
      <c r="B278" s="390">
        <f>+C276</f>
        <v>1107892</v>
      </c>
      <c r="C278" s="391"/>
      <c r="D278" s="392" t="str">
        <f>+D276</f>
        <v>SICRO</v>
      </c>
      <c r="E278" s="393" t="s">
        <v>17834</v>
      </c>
      <c r="F278" s="777"/>
      <c r="G278" s="778"/>
      <c r="H278" s="779"/>
      <c r="I278" s="777"/>
      <c r="J278" s="778"/>
      <c r="K278" s="779"/>
      <c r="L278" s="391"/>
      <c r="M278" s="391"/>
      <c r="N278" s="394"/>
      <c r="O278" s="394"/>
      <c r="P278" s="394"/>
      <c r="Q278" s="394"/>
      <c r="R278" s="394"/>
      <c r="S278" s="394"/>
      <c r="T278" s="394"/>
      <c r="U278" s="394"/>
      <c r="V278" s="394"/>
      <c r="W278" s="395">
        <f>SUM(W277)</f>
        <v>5.0999999999999996</v>
      </c>
      <c r="X278" s="396" t="str">
        <f>+X276</f>
        <v>m³</v>
      </c>
      <c r="Y278" s="397"/>
    </row>
    <row r="279" spans="2:25" ht="15.75" customHeight="1" x14ac:dyDescent="0.2">
      <c r="B279" s="362"/>
      <c r="C279" s="363">
        <v>1107892</v>
      </c>
      <c r="D279" s="363" t="s">
        <v>13745</v>
      </c>
      <c r="E279" s="780" t="str">
        <f>IF(D279="SINAPI",VLOOKUP(C279,'SINAPI 01-22 ES - NÃO DESONER.'!$G$6:$L$6678,2,FALSE),IF(D279="SIURB",VLOOKUP(C279,'SIURB JAN-2020 NÃO DESONER.'!$A$2:$D$757,2,FALSE),IF(D279="SICRO",VLOOKUP(C279,Tabela4[],2,FALSE),IF(D279="CPOS",VLOOKUP(C279,'CPOS-178'!$A$7:$F$4097,2,FALSE),IF(D279="MERCADO",VLOOKUP(C279,Tabela42[],2,FALSE),"ERRO")))))</f>
        <v>CONCRETO FCK = 20 MPa -  CONFECÇÃO EM BETONEIRA E LANÇAMENTO MANUAL - AREIA EXTRAÍDA E BRITA PRODUZIDA</v>
      </c>
      <c r="F279" s="781"/>
      <c r="G279" s="781"/>
      <c r="H279" s="781"/>
      <c r="I279" s="781"/>
      <c r="J279" s="781"/>
      <c r="K279" s="781"/>
      <c r="L279" s="781"/>
      <c r="M279" s="781"/>
      <c r="N279" s="781"/>
      <c r="O279" s="781"/>
      <c r="P279" s="781"/>
      <c r="Q279" s="781"/>
      <c r="R279" s="781"/>
      <c r="S279" s="781"/>
      <c r="T279" s="781"/>
      <c r="U279" s="781"/>
      <c r="V279" s="781"/>
      <c r="W279" s="781"/>
      <c r="X279" s="364" t="str">
        <f>IF(D279="SINAPI",VLOOKUP(C279,'SINAPI 01-22 ES - NÃO DESONER.'!$G$6:$L$6678,3,FALSE),IF(D279="SIURB",VLOOKUP(C279,'SIURB JAN-2020 NÃO DESONER.'!$A$2:$D$757,3,FALSE),IF(D279="SICRO",VLOOKUP(C279,Tabela4[],3,FALSE),IF(D279="CPOS",VLOOKUP(C279,'CPOS-178'!$A$7:$F$4097,3,FALSE),IF(D279="MERCADO",VLOOKUP(C279,Tabela42[],3,FALSE),"ERRO")))))</f>
        <v>m³</v>
      </c>
      <c r="Y279" s="365"/>
    </row>
    <row r="280" spans="2:25" ht="15.75" customHeight="1" x14ac:dyDescent="0.2">
      <c r="B280" s="362"/>
      <c r="C280" s="378"/>
      <c r="D280" s="378"/>
      <c r="E280" s="368" t="s">
        <v>17943</v>
      </c>
      <c r="F280" s="369"/>
      <c r="G280" s="370"/>
      <c r="H280" s="371"/>
      <c r="I280" s="369"/>
      <c r="J280" s="370"/>
      <c r="K280" s="371"/>
      <c r="L280" s="417" t="s">
        <v>17935</v>
      </c>
      <c r="M280" s="415">
        <f>+M277</f>
        <v>10</v>
      </c>
      <c r="N280" s="373">
        <v>0</v>
      </c>
      <c r="O280" s="373">
        <v>0</v>
      </c>
      <c r="P280" s="373">
        <v>0</v>
      </c>
      <c r="Q280" s="373">
        <v>0</v>
      </c>
      <c r="R280" s="373">
        <f>0.51*M280</f>
        <v>5.0999999999999996</v>
      </c>
      <c r="S280" s="409"/>
      <c r="T280" s="375"/>
      <c r="U280" s="410"/>
      <c r="V280" s="411"/>
      <c r="W280" s="374">
        <f>+R280</f>
        <v>5.0999999999999996</v>
      </c>
      <c r="X280" s="414"/>
      <c r="Y280" s="380"/>
    </row>
    <row r="281" spans="2:25" ht="15.75" customHeight="1" x14ac:dyDescent="0.2">
      <c r="B281" s="390">
        <f>+C279</f>
        <v>1107892</v>
      </c>
      <c r="C281" s="391"/>
      <c r="D281" s="392" t="str">
        <f>+D279</f>
        <v>SICRO</v>
      </c>
      <c r="E281" s="393" t="s">
        <v>17834</v>
      </c>
      <c r="F281" s="777"/>
      <c r="G281" s="778"/>
      <c r="H281" s="779"/>
      <c r="I281" s="777"/>
      <c r="J281" s="778"/>
      <c r="K281" s="779"/>
      <c r="L281" s="391"/>
      <c r="M281" s="391"/>
      <c r="N281" s="394"/>
      <c r="O281" s="394"/>
      <c r="P281" s="394"/>
      <c r="Q281" s="394"/>
      <c r="R281" s="394"/>
      <c r="S281" s="394"/>
      <c r="T281" s="394"/>
      <c r="U281" s="394"/>
      <c r="V281" s="394"/>
      <c r="W281" s="395">
        <f>SUM(W280)</f>
        <v>5.0999999999999996</v>
      </c>
      <c r="X281" s="396" t="str">
        <f>+X279</f>
        <v>m³</v>
      </c>
      <c r="Y281" s="397"/>
    </row>
    <row r="282" spans="2:25" ht="15.75" customHeight="1" x14ac:dyDescent="0.2">
      <c r="B282" s="362"/>
      <c r="C282" s="363">
        <v>407819</v>
      </c>
      <c r="D282" s="363" t="s">
        <v>13745</v>
      </c>
      <c r="E282" s="780" t="str">
        <f>IF(D282="SINAPI",VLOOKUP(C282,'SINAPI 01-22 ES - NÃO DESONER.'!$G$6:$L$6678,2,FALSE),IF(D282="SIURB",VLOOKUP(C282,'SIURB JAN-2020 NÃO DESONER.'!$A$2:$D$757,2,FALSE),IF(D282="SICRO",VLOOKUP(C282,Tabela4[],2,FALSE),IF(D282="CPOS",VLOOKUP(C282,'CPOS-178'!$A$7:$F$4097,2,FALSE),IF(D282="MERCADO",VLOOKUP(C282,Tabela42[],2,FALSE),"ERRO")))))</f>
        <v>ARMAÇÃO EM AÇO CA-50 - FORNECIMENTO, PREPARO E COLOCAÇÃO</v>
      </c>
      <c r="F282" s="781"/>
      <c r="G282" s="781"/>
      <c r="H282" s="781"/>
      <c r="I282" s="781"/>
      <c r="J282" s="781"/>
      <c r="K282" s="781"/>
      <c r="L282" s="781"/>
      <c r="M282" s="781"/>
      <c r="N282" s="781"/>
      <c r="O282" s="781"/>
      <c r="P282" s="781"/>
      <c r="Q282" s="781"/>
      <c r="R282" s="781"/>
      <c r="S282" s="781"/>
      <c r="T282" s="781"/>
      <c r="U282" s="781"/>
      <c r="V282" s="781"/>
      <c r="W282" s="781"/>
      <c r="X282" s="364" t="str">
        <f>IF(D282="SINAPI",VLOOKUP(C282,'SINAPI 01-22 ES - NÃO DESONER.'!$G$6:$L$6678,3,FALSE),IF(D282="SIURB",VLOOKUP(C282,'SIURB JAN-2020 NÃO DESONER.'!$A$2:$D$757,3,FALSE),IF(D282="SICRO",VLOOKUP(C282,Tabela4[],3,FALSE),IF(D282="CPOS",VLOOKUP(C282,'CPOS-178'!$A$7:$F$4097,3,FALSE),IF(D282="MERCADO",VLOOKUP(C282,Tabela42[],3,FALSE),"ERRO")))))</f>
        <v>kg</v>
      </c>
      <c r="Y282" s="365"/>
    </row>
    <row r="283" spans="2:25" ht="15.75" customHeight="1" x14ac:dyDescent="0.2">
      <c r="B283" s="362"/>
      <c r="C283" s="378"/>
      <c r="D283" s="378"/>
      <c r="E283" s="368" t="s">
        <v>17943</v>
      </c>
      <c r="F283" s="369"/>
      <c r="G283" s="370"/>
      <c r="H283" s="371"/>
      <c r="I283" s="369"/>
      <c r="J283" s="370"/>
      <c r="K283" s="371"/>
      <c r="L283" s="417" t="s">
        <v>17935</v>
      </c>
      <c r="M283" s="415">
        <f>+M280</f>
        <v>10</v>
      </c>
      <c r="N283" s="373">
        <v>0</v>
      </c>
      <c r="O283" s="373">
        <v>0</v>
      </c>
      <c r="P283" s="373">
        <v>0</v>
      </c>
      <c r="Q283" s="373">
        <v>0</v>
      </c>
      <c r="R283" s="373">
        <v>0</v>
      </c>
      <c r="S283" s="409"/>
      <c r="T283" s="375"/>
      <c r="U283" s="410">
        <v>0.05</v>
      </c>
      <c r="V283" s="411"/>
      <c r="W283" s="374">
        <f>+M283*U283*1000</f>
        <v>500</v>
      </c>
      <c r="X283" s="414"/>
      <c r="Y283" s="380"/>
    </row>
    <row r="284" spans="2:25" ht="15.75" customHeight="1" x14ac:dyDescent="0.2">
      <c r="B284" s="390">
        <f>+C282</f>
        <v>407819</v>
      </c>
      <c r="C284" s="391"/>
      <c r="D284" s="392" t="str">
        <f>+D282</f>
        <v>SICRO</v>
      </c>
      <c r="E284" s="393" t="s">
        <v>17834</v>
      </c>
      <c r="F284" s="777"/>
      <c r="G284" s="778"/>
      <c r="H284" s="779"/>
      <c r="I284" s="777"/>
      <c r="J284" s="778"/>
      <c r="K284" s="779"/>
      <c r="L284" s="391"/>
      <c r="M284" s="391"/>
      <c r="N284" s="394"/>
      <c r="O284" s="394"/>
      <c r="P284" s="394"/>
      <c r="Q284" s="394"/>
      <c r="R284" s="394"/>
      <c r="S284" s="394"/>
      <c r="T284" s="394"/>
      <c r="U284" s="394"/>
      <c r="V284" s="394"/>
      <c r="W284" s="395">
        <f>SUM(W283)</f>
        <v>500</v>
      </c>
      <c r="X284" s="396" t="str">
        <f>+X282</f>
        <v>kg</v>
      </c>
      <c r="Y284" s="397"/>
    </row>
    <row r="285" spans="2:25" ht="15.75" customHeight="1" x14ac:dyDescent="0.2">
      <c r="B285" s="362"/>
      <c r="C285" s="363">
        <v>3108005</v>
      </c>
      <c r="D285" s="363" t="s">
        <v>13745</v>
      </c>
      <c r="E285" s="780" t="str">
        <f>IF(D285="SINAPI",VLOOKUP(C285,'SINAPI 01-22 ES - NÃO DESONER.'!$G$6:$L$6678,2,FALSE),IF(D285="SIURB",VLOOKUP(C285,'SIURB JAN-2020 NÃO DESONER.'!$A$2:$D$757,2,FALSE),IF(D285="SICRO",VLOOKUP(C285,Tabela4[],2,FALSE),IF(D285="CPOS",VLOOKUP(C285,'CPOS-178'!$A$7:$F$4097,2,FALSE),IF(D285="MERCADO",VLOOKUP(C285,Tabela42[],2,FALSE),"ERRO")))))</f>
        <v>FORMAS DE COMPENSADO RESINADO 14 MM - USO GERAL - UTILIZAÇÃO DE 3 VEZES - CONFECÇÃO, INSTALAÇÃO E RETIRADA</v>
      </c>
      <c r="F285" s="781"/>
      <c r="G285" s="781"/>
      <c r="H285" s="781"/>
      <c r="I285" s="781"/>
      <c r="J285" s="781"/>
      <c r="K285" s="781"/>
      <c r="L285" s="781"/>
      <c r="M285" s="781"/>
      <c r="N285" s="781"/>
      <c r="O285" s="781"/>
      <c r="P285" s="781"/>
      <c r="Q285" s="781"/>
      <c r="R285" s="781"/>
      <c r="S285" s="781"/>
      <c r="T285" s="781"/>
      <c r="U285" s="781"/>
      <c r="V285" s="781"/>
      <c r="W285" s="781"/>
      <c r="X285" s="364" t="str">
        <f>IF(D285="SINAPI",VLOOKUP(C285,'SINAPI 01-22 ES - NÃO DESONER.'!$G$6:$L$6678,3,FALSE),IF(D285="SIURB",VLOOKUP(C285,'SIURB JAN-2020 NÃO DESONER.'!$A$2:$D$757,3,FALSE),IF(D285="SICRO",VLOOKUP(C285,Tabela4[],3,FALSE),IF(D285="CPOS",VLOOKUP(C285,'CPOS-178'!$A$7:$F$4097,3,FALSE),IF(D285="MERCADO",VLOOKUP(C285,Tabela42[],3,FALSE),"ERRO")))))</f>
        <v>m²</v>
      </c>
      <c r="Y285" s="365"/>
    </row>
    <row r="286" spans="2:25" ht="15.75" customHeight="1" x14ac:dyDescent="0.2">
      <c r="B286" s="362"/>
      <c r="C286" s="378"/>
      <c r="D286" s="378"/>
      <c r="E286" s="368" t="s">
        <v>17943</v>
      </c>
      <c r="F286" s="369"/>
      <c r="G286" s="370"/>
      <c r="H286" s="371"/>
      <c r="I286" s="369"/>
      <c r="J286" s="370"/>
      <c r="K286" s="371"/>
      <c r="L286" s="417" t="s">
        <v>17935</v>
      </c>
      <c r="M286" s="415">
        <f>+M283</f>
        <v>10</v>
      </c>
      <c r="N286" s="373">
        <v>0</v>
      </c>
      <c r="O286" s="373">
        <v>0</v>
      </c>
      <c r="P286" s="373">
        <v>0</v>
      </c>
      <c r="Q286" s="373">
        <f>+M286+5.18</f>
        <v>15.18</v>
      </c>
      <c r="R286" s="373">
        <v>0</v>
      </c>
      <c r="S286" s="409"/>
      <c r="T286" s="375"/>
      <c r="U286" s="410"/>
      <c r="V286" s="411"/>
      <c r="W286" s="374">
        <f>+Q286</f>
        <v>15.18</v>
      </c>
      <c r="X286" s="414"/>
      <c r="Y286" s="380"/>
    </row>
    <row r="287" spans="2:25" ht="15.75" customHeight="1" x14ac:dyDescent="0.2">
      <c r="B287" s="390">
        <f>+C285</f>
        <v>3108005</v>
      </c>
      <c r="C287" s="391"/>
      <c r="D287" s="392" t="str">
        <f>+D285</f>
        <v>SICRO</v>
      </c>
      <c r="E287" s="393" t="s">
        <v>17834</v>
      </c>
      <c r="F287" s="777"/>
      <c r="G287" s="778"/>
      <c r="H287" s="779"/>
      <c r="I287" s="777"/>
      <c r="J287" s="778"/>
      <c r="K287" s="779"/>
      <c r="L287" s="391"/>
      <c r="M287" s="391"/>
      <c r="N287" s="394"/>
      <c r="O287" s="394"/>
      <c r="P287" s="394"/>
      <c r="Q287" s="394"/>
      <c r="R287" s="394"/>
      <c r="S287" s="394"/>
      <c r="T287" s="394"/>
      <c r="U287" s="394"/>
      <c r="V287" s="394"/>
      <c r="W287" s="395">
        <f>SUM(W286)</f>
        <v>15.18</v>
      </c>
      <c r="X287" s="396" t="str">
        <f>+X285</f>
        <v>m²</v>
      </c>
      <c r="Y287" s="397"/>
    </row>
    <row r="288" spans="2:25" ht="15.75" customHeight="1" x14ac:dyDescent="0.2">
      <c r="B288" s="362"/>
      <c r="C288" s="363" t="s">
        <v>20316</v>
      </c>
      <c r="D288" s="363" t="s">
        <v>13745</v>
      </c>
      <c r="E288" s="780" t="str">
        <f>IF(D288="SINAPI",VLOOKUP(C288,'SINAPI 01-22 ES - NÃO DESONER.'!$G$6:$L$6678,2,FALSE),IF(D288="SIURB",VLOOKUP(C288,'SIURB JAN-2020 NÃO DESONER.'!$A$2:$D$757,2,FALSE),IF(D288="SICRO",VLOOKUP(C288,Tabela4[],2,FALSE),IF(D288="CPOS",VLOOKUP(C288,'CPOS-178'!$A$7:$F$4097,2,FALSE),IF(D288="MERCADO",VLOOKUP(C288,Tabela42[],2,FALSE),"ERRO")))))</f>
        <v>GUIA-CHAPÉU PRÉ-MOLDADA</v>
      </c>
      <c r="F288" s="781"/>
      <c r="G288" s="781"/>
      <c r="H288" s="781"/>
      <c r="I288" s="781"/>
      <c r="J288" s="781"/>
      <c r="K288" s="781"/>
      <c r="L288" s="781"/>
      <c r="M288" s="781"/>
      <c r="N288" s="781"/>
      <c r="O288" s="781"/>
      <c r="P288" s="781"/>
      <c r="Q288" s="781"/>
      <c r="R288" s="781"/>
      <c r="S288" s="781"/>
      <c r="T288" s="781"/>
      <c r="U288" s="781"/>
      <c r="V288" s="781"/>
      <c r="W288" s="781"/>
      <c r="X288" s="364" t="str">
        <f>IF(D288="SINAPI",VLOOKUP(C288,'SINAPI 01-22 ES - NÃO DESONER.'!$G$6:$L$6678,3,FALSE),IF(D288="SIURB",VLOOKUP(C288,'SIURB JAN-2020 NÃO DESONER.'!$A$2:$D$757,3,FALSE),IF(D288="SICRO",VLOOKUP(C288,Tabela4[],3,FALSE),IF(D288="CPOS",VLOOKUP(C288,'CPOS-178'!$A$7:$F$4097,3,FALSE),IF(D288="MERCADO",VLOOKUP(C288,Tabela42[],3,FALSE),"ERRO")))))</f>
        <v xml:space="preserve">un </v>
      </c>
      <c r="Y288" s="365"/>
    </row>
    <row r="289" spans="2:25" ht="15.75" customHeight="1" x14ac:dyDescent="0.2">
      <c r="B289" s="362"/>
      <c r="C289" s="378"/>
      <c r="D289" s="378"/>
      <c r="E289" s="368" t="s">
        <v>17943</v>
      </c>
      <c r="F289" s="369"/>
      <c r="G289" s="370"/>
      <c r="H289" s="371"/>
      <c r="I289" s="369"/>
      <c r="J289" s="370"/>
      <c r="K289" s="371"/>
      <c r="L289" s="417" t="s">
        <v>17935</v>
      </c>
      <c r="M289" s="415">
        <f>+M286</f>
        <v>10</v>
      </c>
      <c r="N289" s="373">
        <v>0</v>
      </c>
      <c r="O289" s="373">
        <v>0</v>
      </c>
      <c r="P289" s="373">
        <v>0</v>
      </c>
      <c r="Q289" s="373"/>
      <c r="R289" s="373">
        <v>0</v>
      </c>
      <c r="S289" s="409"/>
      <c r="T289" s="375"/>
      <c r="U289" s="410"/>
      <c r="V289" s="411"/>
      <c r="W289" s="374">
        <f>+M289</f>
        <v>10</v>
      </c>
      <c r="X289" s="414"/>
      <c r="Y289" s="380"/>
    </row>
    <row r="290" spans="2:25" ht="15.75" customHeight="1" x14ac:dyDescent="0.2">
      <c r="B290" s="390">
        <f>+C285</f>
        <v>3108005</v>
      </c>
      <c r="C290" s="391"/>
      <c r="D290" s="392" t="str">
        <f>+D285</f>
        <v>SICRO</v>
      </c>
      <c r="E290" s="393" t="s">
        <v>17834</v>
      </c>
      <c r="F290" s="777"/>
      <c r="G290" s="778"/>
      <c r="H290" s="779"/>
      <c r="I290" s="777"/>
      <c r="J290" s="778"/>
      <c r="K290" s="779"/>
      <c r="L290" s="391"/>
      <c r="M290" s="391"/>
      <c r="N290" s="394"/>
      <c r="O290" s="394"/>
      <c r="P290" s="394"/>
      <c r="Q290" s="394"/>
      <c r="R290" s="394"/>
      <c r="S290" s="394"/>
      <c r="T290" s="394"/>
      <c r="U290" s="394"/>
      <c r="V290" s="394"/>
      <c r="W290" s="395">
        <f>SUM(W286)</f>
        <v>15.18</v>
      </c>
      <c r="X290" s="396" t="str">
        <f>+X288</f>
        <v xml:space="preserve">un </v>
      </c>
      <c r="Y290" s="397"/>
    </row>
    <row r="291" spans="2:25" ht="15.75" customHeight="1" x14ac:dyDescent="0.2">
      <c r="B291" s="362"/>
      <c r="C291" s="363">
        <v>96396</v>
      </c>
      <c r="D291" s="363" t="s">
        <v>13744</v>
      </c>
      <c r="E291" s="780" t="str">
        <f>IF(D291="SINAPI",VLOOKUP(C291,'SINAPI 01-22 ES - NÃO DESONER.'!$G$6:$L$6678,2,FALSE),IF(D291="SIURB",VLOOKUP(C291,'SIURB JAN-2020 NÃO DESONER.'!$A$2:$D$757,2,FALSE),IF(D291="SICRO",VLOOKUP(C291,Tabela4[],2,FALSE),IF(D291="CPOS",VLOOKUP(C291,'CPOS-178'!$A$7:$F$4097,2,FALSE),IF(D291="MERCADO",VLOOKUP(C291,Tabela42[],2,FALSE),"ERRO")))))</f>
        <v>EXECUÇÃO E COMPACTAÇÃO DE BASE E OU SUB BASE PARA PAVIMENTAÇÃO DE BRITA GRADUADA SIMPLES - EXCLUSIVE CARGA E TRANSPORTE. AF_11/2019</v>
      </c>
      <c r="F291" s="781"/>
      <c r="G291" s="781"/>
      <c r="H291" s="781"/>
      <c r="I291" s="781"/>
      <c r="J291" s="781"/>
      <c r="K291" s="781"/>
      <c r="L291" s="781"/>
      <c r="M291" s="781"/>
      <c r="N291" s="781"/>
      <c r="O291" s="781"/>
      <c r="P291" s="781"/>
      <c r="Q291" s="781"/>
      <c r="R291" s="781"/>
      <c r="S291" s="781"/>
      <c r="T291" s="781"/>
      <c r="U291" s="781"/>
      <c r="V291" s="781"/>
      <c r="W291" s="781"/>
      <c r="X291" s="364" t="str">
        <f>IF(D291="SINAPI",VLOOKUP(C291,'SINAPI 01-22 ES - NÃO DESONER.'!$G$6:$L$6678,3,FALSE),IF(D291="SIURB",VLOOKUP(C291,'SIURB JAN-2020 NÃO DESONER.'!$A$2:$D$757,3,FALSE),IF(D291="SICRO",VLOOKUP(C291,Tabela4[],3,FALSE),IF(D291="CPOS",VLOOKUP(C291,'CPOS-178'!$A$7:$F$4097,3,FALSE),IF(D291="MERCADO",VLOOKUP(C291,Tabela42[],3,FALSE),"ERRO")))))</f>
        <v>M3</v>
      </c>
      <c r="Y291" s="365"/>
    </row>
    <row r="292" spans="2:25" ht="15.75" customHeight="1" x14ac:dyDescent="0.2">
      <c r="B292" s="362"/>
      <c r="C292" s="378"/>
      <c r="D292" s="378"/>
      <c r="E292" s="368" t="s">
        <v>17943</v>
      </c>
      <c r="F292" s="369"/>
      <c r="G292" s="370"/>
      <c r="H292" s="371"/>
      <c r="I292" s="369"/>
      <c r="J292" s="370"/>
      <c r="K292" s="371"/>
      <c r="L292" s="783" t="s">
        <v>17935</v>
      </c>
      <c r="M292" s="415">
        <f>+M286</f>
        <v>10</v>
      </c>
      <c r="N292" s="373">
        <v>0</v>
      </c>
      <c r="O292" s="373">
        <v>0</v>
      </c>
      <c r="P292" s="373">
        <v>0</v>
      </c>
      <c r="Q292" s="373"/>
      <c r="R292" s="373">
        <f>0.06*M292</f>
        <v>0.6</v>
      </c>
      <c r="S292" s="409"/>
      <c r="T292" s="375"/>
      <c r="U292" s="410"/>
      <c r="V292" s="411"/>
      <c r="W292" s="374">
        <f>+R292</f>
        <v>0.6</v>
      </c>
      <c r="X292" s="412"/>
      <c r="Y292" s="380"/>
    </row>
    <row r="293" spans="2:25" ht="15.75" customHeight="1" x14ac:dyDescent="0.2">
      <c r="B293" s="362"/>
      <c r="C293" s="378"/>
      <c r="D293" s="378"/>
      <c r="E293" s="368" t="s">
        <v>17937</v>
      </c>
      <c r="F293" s="369"/>
      <c r="G293" s="370"/>
      <c r="H293" s="371"/>
      <c r="I293" s="369"/>
      <c r="J293" s="370"/>
      <c r="K293" s="371"/>
      <c r="L293" s="784"/>
      <c r="M293" s="415"/>
      <c r="N293" s="373">
        <f>+N271</f>
        <v>275.5</v>
      </c>
      <c r="O293" s="373">
        <v>0.85</v>
      </c>
      <c r="P293" s="373">
        <v>0.15</v>
      </c>
      <c r="Q293" s="373"/>
      <c r="R293" s="373">
        <f>+N293*O293*P293</f>
        <v>35.126249999999999</v>
      </c>
      <c r="S293" s="409"/>
      <c r="T293" s="375"/>
      <c r="U293" s="410"/>
      <c r="V293" s="411"/>
      <c r="W293" s="374">
        <f t="shared" ref="W293:W294" si="24">+R293</f>
        <v>35.126249999999999</v>
      </c>
      <c r="X293" s="413"/>
      <c r="Y293" s="380"/>
    </row>
    <row r="294" spans="2:25" ht="15.75" customHeight="1" x14ac:dyDescent="0.2">
      <c r="B294" s="362"/>
      <c r="C294" s="378"/>
      <c r="D294" s="378"/>
      <c r="E294" s="368" t="s">
        <v>17938</v>
      </c>
      <c r="F294" s="369"/>
      <c r="G294" s="370"/>
      <c r="H294" s="371"/>
      <c r="I294" s="369"/>
      <c r="J294" s="370"/>
      <c r="K294" s="371"/>
      <c r="L294" s="784"/>
      <c r="M294" s="415"/>
      <c r="N294" s="373">
        <f>+N274</f>
        <v>372.5</v>
      </c>
      <c r="O294" s="373">
        <v>1.07</v>
      </c>
      <c r="P294" s="373">
        <v>0.15</v>
      </c>
      <c r="Q294" s="373"/>
      <c r="R294" s="373">
        <f>+N294*O294*P294</f>
        <v>59.786250000000003</v>
      </c>
      <c r="S294" s="409"/>
      <c r="T294" s="375"/>
      <c r="U294" s="410"/>
      <c r="V294" s="411"/>
      <c r="W294" s="374">
        <f t="shared" si="24"/>
        <v>59.786250000000003</v>
      </c>
      <c r="X294" s="413"/>
      <c r="Y294" s="380"/>
    </row>
    <row r="295" spans="2:25" ht="15.75" customHeight="1" x14ac:dyDescent="0.2">
      <c r="B295" s="390">
        <f>+C291</f>
        <v>96396</v>
      </c>
      <c r="C295" s="391"/>
      <c r="D295" s="392" t="str">
        <f>+D291</f>
        <v>SINAPI</v>
      </c>
      <c r="E295" s="393" t="s">
        <v>17834</v>
      </c>
      <c r="F295" s="777"/>
      <c r="G295" s="778"/>
      <c r="H295" s="779"/>
      <c r="I295" s="777"/>
      <c r="J295" s="778"/>
      <c r="K295" s="779"/>
      <c r="L295" s="391"/>
      <c r="M295" s="391"/>
      <c r="N295" s="394"/>
      <c r="O295" s="394"/>
      <c r="P295" s="394"/>
      <c r="Q295" s="394"/>
      <c r="R295" s="394"/>
      <c r="S295" s="394"/>
      <c r="T295" s="394"/>
      <c r="U295" s="394"/>
      <c r="V295" s="394"/>
      <c r="W295" s="395">
        <f>SUM(W292:W294)</f>
        <v>95.512500000000003</v>
      </c>
      <c r="X295" s="396" t="str">
        <f>X291</f>
        <v>M3</v>
      </c>
      <c r="Y295" s="397"/>
    </row>
    <row r="296" spans="2:25" ht="15.75" customHeight="1" x14ac:dyDescent="0.2">
      <c r="B296" s="362"/>
      <c r="C296" s="363">
        <v>96399</v>
      </c>
      <c r="D296" s="363" t="s">
        <v>13744</v>
      </c>
      <c r="E296" s="780" t="str">
        <f>IF(D296="SINAPI",VLOOKUP(C296,'SINAPI 01-22 ES - NÃO DESONER.'!$G$6:$L$6678,2,FALSE),IF(D296="SIURB",VLOOKUP(C296,'SIURB JAN-2020 NÃO DESONER.'!$A$2:$D$757,2,FALSE),IF(D296="SICRO",VLOOKUP(C296,Tabela4[],2,FALSE),IF(D296="CPOS",VLOOKUP(C296,'CPOS-178'!$A$7:$F$4097,2,FALSE),IF(D296="MERCADO",VLOOKUP(C296,Tabela42[],2,FALSE),"ERRO")))))</f>
        <v>EXECUÇÃO E COMPACTAÇÃO DE BASE E OU SUB BASE PARA PAVIMENTAÇÃO DE PEDRA RACHÃO  - EXCLUSIVE CARGA E TRANSPORTE. AF_11/2019</v>
      </c>
      <c r="F296" s="781"/>
      <c r="G296" s="781"/>
      <c r="H296" s="781"/>
      <c r="I296" s="781"/>
      <c r="J296" s="781"/>
      <c r="K296" s="781"/>
      <c r="L296" s="781"/>
      <c r="M296" s="781"/>
      <c r="N296" s="781"/>
      <c r="O296" s="781"/>
      <c r="P296" s="781"/>
      <c r="Q296" s="781"/>
      <c r="R296" s="781"/>
      <c r="S296" s="781"/>
      <c r="T296" s="781"/>
      <c r="U296" s="781"/>
      <c r="V296" s="781"/>
      <c r="W296" s="781"/>
      <c r="X296" s="364" t="str">
        <f>IF(D296="SINAPI",VLOOKUP(C296,'SINAPI 01-22 ES - NÃO DESONER.'!$G$6:$L$6678,3,FALSE),IF(D296="SIURB",VLOOKUP(C296,'SIURB JAN-2020 NÃO DESONER.'!$A$2:$D$757,3,FALSE),IF(D296="SICRO",VLOOKUP(C296,Tabela4[],3,FALSE),IF(D296="CPOS",VLOOKUP(C296,'CPOS-178'!$A$7:$F$4097,3,FALSE),IF(D296="MERCADO",VLOOKUP(C296,Tabela42[],3,FALSE),"ERRO")))))</f>
        <v>M3</v>
      </c>
      <c r="Y296" s="365"/>
    </row>
    <row r="297" spans="2:25" ht="15.75" customHeight="1" x14ac:dyDescent="0.2">
      <c r="B297" s="362"/>
      <c r="C297" s="378"/>
      <c r="D297" s="378"/>
      <c r="E297" s="368" t="s">
        <v>17938</v>
      </c>
      <c r="F297" s="369"/>
      <c r="G297" s="370"/>
      <c r="H297" s="371"/>
      <c r="I297" s="369"/>
      <c r="J297" s="370"/>
      <c r="K297" s="371"/>
      <c r="L297" s="418"/>
      <c r="M297" s="415"/>
      <c r="N297" s="373">
        <f>+N294</f>
        <v>372.5</v>
      </c>
      <c r="O297" s="373">
        <v>1.07</v>
      </c>
      <c r="P297" s="373">
        <v>0.3</v>
      </c>
      <c r="Q297" s="373"/>
      <c r="R297" s="373">
        <f>+N297*O297*P297</f>
        <v>119.57250000000001</v>
      </c>
      <c r="S297" s="409"/>
      <c r="T297" s="375"/>
      <c r="U297" s="410"/>
      <c r="V297" s="411"/>
      <c r="W297" s="374">
        <f t="shared" ref="W297" si="25">+R297</f>
        <v>119.57250000000001</v>
      </c>
      <c r="X297" s="414"/>
      <c r="Y297" s="380"/>
    </row>
    <row r="298" spans="2:25" ht="15.75" customHeight="1" x14ac:dyDescent="0.2">
      <c r="B298" s="390">
        <f>+C296</f>
        <v>96399</v>
      </c>
      <c r="C298" s="391"/>
      <c r="D298" s="392" t="str">
        <f>+D296</f>
        <v>SINAPI</v>
      </c>
      <c r="E298" s="393" t="s">
        <v>17834</v>
      </c>
      <c r="F298" s="777"/>
      <c r="G298" s="778"/>
      <c r="H298" s="779"/>
      <c r="I298" s="777"/>
      <c r="J298" s="778"/>
      <c r="K298" s="779"/>
      <c r="L298" s="391"/>
      <c r="M298" s="391"/>
      <c r="N298" s="394"/>
      <c r="O298" s="394"/>
      <c r="P298" s="394"/>
      <c r="Q298" s="394"/>
      <c r="R298" s="394"/>
      <c r="S298" s="394"/>
      <c r="T298" s="394"/>
      <c r="U298" s="394"/>
      <c r="V298" s="394"/>
      <c r="W298" s="395">
        <f>SUM(W297:W297)</f>
        <v>119.57250000000001</v>
      </c>
      <c r="X298" s="396" t="str">
        <f>X296</f>
        <v>M3</v>
      </c>
      <c r="Y298" s="397"/>
    </row>
    <row r="299" spans="2:25" ht="15.75" customHeight="1" x14ac:dyDescent="0.2">
      <c r="B299" s="425">
        <v>5</v>
      </c>
      <c r="C299" s="354"/>
      <c r="D299" s="354"/>
      <c r="E299" s="355" t="s">
        <v>17944</v>
      </c>
      <c r="F299" s="356"/>
      <c r="G299" s="357"/>
      <c r="H299" s="358"/>
      <c r="I299" s="356"/>
      <c r="J299" s="357"/>
      <c r="K299" s="358"/>
      <c r="L299" s="359"/>
      <c r="M299" s="359"/>
      <c r="N299" s="360"/>
      <c r="O299" s="360"/>
      <c r="P299" s="360"/>
      <c r="Q299" s="360"/>
      <c r="R299" s="360"/>
      <c r="S299" s="360"/>
      <c r="T299" s="360"/>
      <c r="U299" s="360"/>
      <c r="V299" s="360"/>
      <c r="W299" s="360"/>
      <c r="X299" s="359"/>
      <c r="Y299" s="361"/>
    </row>
    <row r="300" spans="2:25" ht="15.75" customHeight="1" x14ac:dyDescent="0.2">
      <c r="B300" s="362"/>
      <c r="C300" s="363">
        <v>605671</v>
      </c>
      <c r="D300" s="363" t="s">
        <v>13745</v>
      </c>
      <c r="E300" s="780" t="str">
        <f>IF(D300="SINAPI",VLOOKUP(C300,'SINAPI 01-22 ES - NÃO DESONER.'!$G$6:$L$6678,2,FALSE),IF(D300="SIURB",VLOOKUP(C300,'SIURB JAN-2020 NÃO DESONER.'!$A$2:$D$757,2,FALSE),IF(D300="SICRO",VLOOKUP(C300,Tabela4[],2,FALSE),IF(D300="CPOS",VLOOKUP(C300,'CPOS-178'!$A$7:$F$4097,2,FALSE),IF(D300="MERCADO",VLOOKUP(C300,Tabela42[],2,FALSE),"ERRO")))))</f>
        <v>BUEIRO METÁLICO COM CHAPAS MÚLTIPLAS MP 100 GALVANIZADAS - D = 2,60 M - BRITA COMERCIAL</v>
      </c>
      <c r="F300" s="781"/>
      <c r="G300" s="781"/>
      <c r="H300" s="781"/>
      <c r="I300" s="781"/>
      <c r="J300" s="781"/>
      <c r="K300" s="781"/>
      <c r="L300" s="781"/>
      <c r="M300" s="781"/>
      <c r="N300" s="781"/>
      <c r="O300" s="781"/>
      <c r="P300" s="781"/>
      <c r="Q300" s="781"/>
      <c r="R300" s="781"/>
      <c r="S300" s="781"/>
      <c r="T300" s="781"/>
      <c r="U300" s="781"/>
      <c r="V300" s="781"/>
      <c r="W300" s="781"/>
      <c r="X300" s="364" t="str">
        <f>IF(D300="SINAPI",VLOOKUP(C300,'SINAPI 01-22 ES - NÃO DESONER.'!$G$6:$L$6678,3,FALSE),IF(D300="SIURB",VLOOKUP(C300,'SIURB JAN-2020 NÃO DESONER.'!$A$2:$D$757,3,FALSE),IF(D300="SICRO",VLOOKUP(C300,Tabela4[],3,FALSE),IF(D300="CPOS",VLOOKUP(C300,'CPOS-178'!$A$7:$F$4097,3,FALSE),IF(D300="MERCADO",VLOOKUP(C300,Tabela42[],3,FALSE),"ERRO")))))</f>
        <v>m</v>
      </c>
      <c r="Y300" s="365"/>
    </row>
    <row r="301" spans="2:25" ht="30" customHeight="1" x14ac:dyDescent="0.2">
      <c r="B301" s="362"/>
      <c r="C301" s="378"/>
      <c r="D301" s="378"/>
      <c r="E301" s="368" t="s">
        <v>17946</v>
      </c>
      <c r="F301" s="369"/>
      <c r="G301" s="370"/>
      <c r="H301" s="371"/>
      <c r="I301" s="369"/>
      <c r="J301" s="370"/>
      <c r="K301" s="371"/>
      <c r="L301" s="418"/>
      <c r="M301" s="415"/>
      <c r="N301" s="373">
        <v>57</v>
      </c>
      <c r="O301" s="373">
        <v>0</v>
      </c>
      <c r="P301" s="373">
        <v>0</v>
      </c>
      <c r="Q301" s="373"/>
      <c r="R301" s="373">
        <f>+N301*O301*P301</f>
        <v>0</v>
      </c>
      <c r="S301" s="409"/>
      <c r="T301" s="375"/>
      <c r="U301" s="410"/>
      <c r="V301" s="411"/>
      <c r="W301" s="374">
        <f>+N301</f>
        <v>57</v>
      </c>
      <c r="X301" s="414"/>
      <c r="Y301" s="380"/>
    </row>
    <row r="302" spans="2:25" ht="15.75" customHeight="1" x14ac:dyDescent="0.2">
      <c r="B302" s="390">
        <f>+C300</f>
        <v>605671</v>
      </c>
      <c r="C302" s="391"/>
      <c r="D302" s="392" t="str">
        <f>+D300</f>
        <v>SICRO</v>
      </c>
      <c r="E302" s="393" t="s">
        <v>17834</v>
      </c>
      <c r="F302" s="777"/>
      <c r="G302" s="778"/>
      <c r="H302" s="779"/>
      <c r="I302" s="777"/>
      <c r="J302" s="778"/>
      <c r="K302" s="779"/>
      <c r="L302" s="391"/>
      <c r="M302" s="391"/>
      <c r="N302" s="394"/>
      <c r="O302" s="394"/>
      <c r="P302" s="394"/>
      <c r="Q302" s="394"/>
      <c r="R302" s="394"/>
      <c r="S302" s="394"/>
      <c r="T302" s="394"/>
      <c r="U302" s="394"/>
      <c r="V302" s="394"/>
      <c r="W302" s="395">
        <f>SUM(W301:W301)</f>
        <v>57</v>
      </c>
      <c r="X302" s="396" t="str">
        <f>X300</f>
        <v>m</v>
      </c>
      <c r="Y302" s="397"/>
    </row>
    <row r="303" spans="2:25" ht="30" customHeight="1" x14ac:dyDescent="0.2">
      <c r="B303" s="362"/>
      <c r="C303" s="363">
        <v>91070</v>
      </c>
      <c r="D303" s="363" t="s">
        <v>13744</v>
      </c>
      <c r="E303" s="780" t="str">
        <f>IF(D303="SINAPI",VLOOKUP(C303,'SINAPI 01-22 ES - NÃO DESONER.'!$G$6:$L$6678,2,FALSE),IF(D303="SIURB",VLOOKUP(C303,'SIURB JAN-2020 NÃO DESONER.'!$A$2:$D$757,2,FALSE),IF(D303="SICRO",VLOOKUP(C303,Tabela4[],2,FALSE),IF(D303="CPOS",VLOOKUP(C303,'CPOS-178'!$A$7:$F$4097,2,FALSE),IF(D303="MERCADO",VLOOKUP(C303,Tabela42[],2,FALSE),"ERRO")))))</f>
        <v>EXECUÇÃO DE REVESTIMENTO DE CONCRETO PROJETADO COM ESPESSURA DE 10 CM, ARMADO COM TELA, INCLINAÇÃO MENOR QUE 90°, APLICAÇÃO CONTÍNUA, UTILIZANDO EQUIPAMENTO DE PROJEÇÃO COM 6 M³/H DE CAPACIDADE. AF_01/2016</v>
      </c>
      <c r="F303" s="781"/>
      <c r="G303" s="781"/>
      <c r="H303" s="781"/>
      <c r="I303" s="781"/>
      <c r="J303" s="781"/>
      <c r="K303" s="781"/>
      <c r="L303" s="781"/>
      <c r="M303" s="781"/>
      <c r="N303" s="781"/>
      <c r="O303" s="781"/>
      <c r="P303" s="781"/>
      <c r="Q303" s="781"/>
      <c r="R303" s="781"/>
      <c r="S303" s="781"/>
      <c r="T303" s="781"/>
      <c r="U303" s="781"/>
      <c r="V303" s="781"/>
      <c r="W303" s="781"/>
      <c r="X303" s="364" t="str">
        <f>IF(D303="SINAPI",VLOOKUP(C303,'SINAPI 01-22 ES - NÃO DESONER.'!$G$6:$L$6678,3,FALSE),IF(D303="SIURB",VLOOKUP(C303,'SIURB JAN-2020 NÃO DESONER.'!$A$2:$D$757,3,FALSE),IF(D303="SICRO",VLOOKUP(C303,Tabela4[],3,FALSE),IF(D303="CPOS",VLOOKUP(C303,'CPOS-178'!$A$7:$F$4097,3,FALSE),IF(D303="MERCADO",VLOOKUP(C303,Tabela42[],3,FALSE),"ERRO")))))</f>
        <v>M2</v>
      </c>
      <c r="Y303" s="365"/>
    </row>
    <row r="304" spans="2:25" ht="30" customHeight="1" x14ac:dyDescent="0.2">
      <c r="B304" s="362"/>
      <c r="C304" s="378"/>
      <c r="D304" s="378"/>
      <c r="E304" s="368" t="s">
        <v>17946</v>
      </c>
      <c r="F304" s="369"/>
      <c r="G304" s="370"/>
      <c r="H304" s="371"/>
      <c r="I304" s="369"/>
      <c r="J304" s="370"/>
      <c r="K304" s="371"/>
      <c r="L304" s="418"/>
      <c r="M304" s="415"/>
      <c r="N304" s="373">
        <v>57</v>
      </c>
      <c r="O304" s="373">
        <v>0</v>
      </c>
      <c r="P304" s="373">
        <v>0</v>
      </c>
      <c r="Q304" s="373">
        <f>+N304*7.5398</f>
        <v>429.76859999999999</v>
      </c>
      <c r="R304" s="373">
        <v>0</v>
      </c>
      <c r="S304" s="409"/>
      <c r="T304" s="375"/>
      <c r="U304" s="410"/>
      <c r="V304" s="411"/>
      <c r="W304" s="374">
        <f>+Q304</f>
        <v>429.76859999999999</v>
      </c>
      <c r="X304" s="414"/>
      <c r="Y304" s="380"/>
    </row>
    <row r="305" spans="2:25" ht="15.75" customHeight="1" x14ac:dyDescent="0.2">
      <c r="B305" s="390">
        <f>+C303</f>
        <v>91070</v>
      </c>
      <c r="C305" s="391"/>
      <c r="D305" s="392" t="str">
        <f>+D303</f>
        <v>SINAPI</v>
      </c>
      <c r="E305" s="393" t="s">
        <v>17834</v>
      </c>
      <c r="F305" s="777"/>
      <c r="G305" s="778"/>
      <c r="H305" s="779"/>
      <c r="I305" s="777"/>
      <c r="J305" s="778"/>
      <c r="K305" s="779"/>
      <c r="L305" s="391"/>
      <c r="M305" s="391"/>
      <c r="N305" s="394"/>
      <c r="O305" s="394"/>
      <c r="P305" s="394"/>
      <c r="Q305" s="394"/>
      <c r="R305" s="394"/>
      <c r="S305" s="394"/>
      <c r="T305" s="394"/>
      <c r="U305" s="394"/>
      <c r="V305" s="394"/>
      <c r="W305" s="395">
        <f>SUM(W304:W304)</f>
        <v>429.76859999999999</v>
      </c>
      <c r="X305" s="396" t="str">
        <f>X303</f>
        <v>M2</v>
      </c>
      <c r="Y305" s="397"/>
    </row>
    <row r="306" spans="2:25" ht="15.75" customHeight="1" x14ac:dyDescent="0.2">
      <c r="B306" s="425">
        <v>6</v>
      </c>
      <c r="C306" s="354"/>
      <c r="D306" s="354"/>
      <c r="E306" s="355" t="s">
        <v>13177</v>
      </c>
      <c r="F306" s="356"/>
      <c r="G306" s="357"/>
      <c r="H306" s="358"/>
      <c r="I306" s="356"/>
      <c r="J306" s="357"/>
      <c r="K306" s="358"/>
      <c r="L306" s="359"/>
      <c r="M306" s="359"/>
      <c r="N306" s="360"/>
      <c r="O306" s="360"/>
      <c r="P306" s="360"/>
      <c r="Q306" s="360"/>
      <c r="R306" s="360"/>
      <c r="S306" s="360"/>
      <c r="T306" s="360"/>
      <c r="U306" s="360"/>
      <c r="V306" s="360"/>
      <c r="W306" s="360"/>
      <c r="X306" s="359"/>
      <c r="Y306" s="361"/>
    </row>
    <row r="307" spans="2:25" ht="15.75" customHeight="1" x14ac:dyDescent="0.2">
      <c r="B307" s="362"/>
      <c r="C307" s="363">
        <v>97636</v>
      </c>
      <c r="D307" s="363" t="s">
        <v>13744</v>
      </c>
      <c r="E307" s="780" t="str">
        <f>IF(D307="SINAPI",VLOOKUP(C307,'SINAPI 01-22 ES - NÃO DESONER.'!$G$6:$L$6678,2,FALSE),IF(D307="SIURB",VLOOKUP(C307,'SIURB JAN-2020 NÃO DESONER.'!$A$2:$D$757,2,FALSE),IF(D307="SICRO",VLOOKUP(C307,Tabela4[],2,FALSE),IF(D307="CPOS",VLOOKUP(C307,'CPOS-178'!$A$7:$F$4097,2,FALSE),IF(D307="MERCADO",VLOOKUP(C307,Tabela42[],2,FALSE),"ERRO")))))</f>
        <v>DEMOLIÇÃO PARCIAL DE PAVIMENTO ASFÁLTICO, DE FORMA MECANIZADA, SEM REAPROVEITAMENTO. AF_12/2017</v>
      </c>
      <c r="F307" s="781"/>
      <c r="G307" s="781"/>
      <c r="H307" s="781"/>
      <c r="I307" s="781"/>
      <c r="J307" s="781"/>
      <c r="K307" s="781"/>
      <c r="L307" s="781"/>
      <c r="M307" s="781"/>
      <c r="N307" s="781"/>
      <c r="O307" s="781"/>
      <c r="P307" s="781"/>
      <c r="Q307" s="781"/>
      <c r="R307" s="781"/>
      <c r="S307" s="781"/>
      <c r="T307" s="781"/>
      <c r="U307" s="781"/>
      <c r="V307" s="781"/>
      <c r="W307" s="781"/>
      <c r="X307" s="364" t="str">
        <f>IF(D307="SINAPI",VLOOKUP(C307,'SINAPI 01-22 ES - NÃO DESONER.'!$G$6:$L$6678,3,FALSE),IF(D307="SIURB",VLOOKUP(C307,'SIURB JAN-2020 NÃO DESONER.'!$A$2:$D$757,3,FALSE),IF(D307="SICRO",VLOOKUP(C307,Tabela4[],3,FALSE),IF(D307="CPOS",VLOOKUP(C307,'CPOS-178'!$A$7:$F$4097,3,FALSE),IF(D307="MERCADO",VLOOKUP(C307,Tabela42[],3,FALSE),"ERRO")))))</f>
        <v>M2</v>
      </c>
      <c r="Y307" s="365"/>
    </row>
    <row r="308" spans="2:25" ht="30" customHeight="1" x14ac:dyDescent="0.2">
      <c r="B308" s="362"/>
      <c r="C308" s="378"/>
      <c r="D308" s="378"/>
      <c r="E308" s="368" t="s">
        <v>17955</v>
      </c>
      <c r="F308" s="369"/>
      <c r="G308" s="370"/>
      <c r="H308" s="371"/>
      <c r="I308" s="369"/>
      <c r="J308" s="370"/>
      <c r="K308" s="371"/>
      <c r="L308" s="418"/>
      <c r="M308" s="415"/>
      <c r="N308" s="373">
        <v>0</v>
      </c>
      <c r="O308" s="373">
        <v>0</v>
      </c>
      <c r="P308" s="373">
        <v>0</v>
      </c>
      <c r="Q308" s="373">
        <v>8219.9</v>
      </c>
      <c r="R308" s="373">
        <f>+N308*O308*P308</f>
        <v>0</v>
      </c>
      <c r="S308" s="409"/>
      <c r="T308" s="375"/>
      <c r="U308" s="410"/>
      <c r="V308" s="411"/>
      <c r="W308" s="374">
        <f>+Q308</f>
        <v>8219.9</v>
      </c>
      <c r="X308" s="414"/>
      <c r="Y308" s="380"/>
    </row>
    <row r="309" spans="2:25" ht="15.75" customHeight="1" x14ac:dyDescent="0.2">
      <c r="B309" s="390">
        <f>+C307</f>
        <v>97636</v>
      </c>
      <c r="C309" s="391"/>
      <c r="D309" s="392" t="str">
        <f>+D307</f>
        <v>SINAPI</v>
      </c>
      <c r="E309" s="393" t="s">
        <v>17834</v>
      </c>
      <c r="F309" s="777"/>
      <c r="G309" s="778"/>
      <c r="H309" s="779"/>
      <c r="I309" s="777"/>
      <c r="J309" s="778"/>
      <c r="K309" s="779"/>
      <c r="L309" s="391"/>
      <c r="M309" s="391"/>
      <c r="N309" s="394"/>
      <c r="O309" s="394"/>
      <c r="P309" s="394"/>
      <c r="Q309" s="394"/>
      <c r="R309" s="394"/>
      <c r="S309" s="394"/>
      <c r="T309" s="394"/>
      <c r="U309" s="394"/>
      <c r="V309" s="394"/>
      <c r="W309" s="395">
        <f>SUM(W308:W308)</f>
        <v>8219.9</v>
      </c>
      <c r="X309" s="396" t="str">
        <f>X307</f>
        <v>M2</v>
      </c>
      <c r="Y309" s="397"/>
    </row>
    <row r="310" spans="2:25" ht="15.75" customHeight="1" x14ac:dyDescent="0.2">
      <c r="B310" s="362"/>
      <c r="C310" s="363">
        <v>1600436</v>
      </c>
      <c r="D310" s="363" t="s">
        <v>13745</v>
      </c>
      <c r="E310" s="780" t="str">
        <f>IF(D310="SINAPI",VLOOKUP(C310,'SINAPI 01-22 ES - NÃO DESONER.'!$G$6:$L$6678,2,FALSE),IF(D310="SIURB",VLOOKUP(C310,'SIURB JAN-2020 NÃO DESONER.'!$A$2:$D$757,2,FALSE),IF(D310="SICRO",VLOOKUP(C310,Tabela4[],2,FALSE),IF(D310="CPOS",VLOOKUP(C310,'CPOS-178'!$A$7:$F$4097,2,FALSE),IF(D310="MERCADO",VLOOKUP(C310,Tabela42[],2,FALSE),"ERRO")))))</f>
        <v>DEMOLIÇÃO DE CONCRETO SIMPLES</v>
      </c>
      <c r="F310" s="781"/>
      <c r="G310" s="781"/>
      <c r="H310" s="781"/>
      <c r="I310" s="781"/>
      <c r="J310" s="781"/>
      <c r="K310" s="781"/>
      <c r="L310" s="781"/>
      <c r="M310" s="781"/>
      <c r="N310" s="781"/>
      <c r="O310" s="781"/>
      <c r="P310" s="781"/>
      <c r="Q310" s="781"/>
      <c r="R310" s="781"/>
      <c r="S310" s="781"/>
      <c r="T310" s="781"/>
      <c r="U310" s="781"/>
      <c r="V310" s="781"/>
      <c r="W310" s="781"/>
      <c r="X310" s="364" t="str">
        <f>IF(D310="SINAPI",VLOOKUP(C310,'SINAPI 01-22 ES - NÃO DESONER.'!$G$6:$L$6678,3,FALSE),IF(D310="SIURB",VLOOKUP(C310,'SIURB JAN-2020 NÃO DESONER.'!$A$2:$D$757,3,FALSE),IF(D310="SICRO",VLOOKUP(C310,Tabela4[],3,FALSE),IF(D310="CPOS",VLOOKUP(C310,'CPOS-178'!$A$7:$F$4097,3,FALSE),IF(D310="MERCADO",VLOOKUP(C310,Tabela42[],3,FALSE),"ERRO")))))</f>
        <v>m³</v>
      </c>
      <c r="Y310" s="365"/>
    </row>
    <row r="311" spans="2:25" ht="30" customHeight="1" x14ac:dyDescent="0.2">
      <c r="B311" s="362"/>
      <c r="C311" s="378"/>
      <c r="D311" s="378"/>
      <c r="E311" s="368" t="s">
        <v>17956</v>
      </c>
      <c r="F311" s="369"/>
      <c r="G311" s="370"/>
      <c r="H311" s="371"/>
      <c r="I311" s="369"/>
      <c r="J311" s="370"/>
      <c r="K311" s="371"/>
      <c r="L311" s="418"/>
      <c r="M311" s="415"/>
      <c r="N311" s="373">
        <v>2396</v>
      </c>
      <c r="O311" s="373">
        <v>0</v>
      </c>
      <c r="P311" s="373">
        <v>0</v>
      </c>
      <c r="Q311" s="373"/>
      <c r="R311" s="373">
        <f>+N311*0.103</f>
        <v>246.78799999999998</v>
      </c>
      <c r="S311" s="409"/>
      <c r="T311" s="375"/>
      <c r="U311" s="410"/>
      <c r="V311" s="411"/>
      <c r="W311" s="374">
        <f>+R311</f>
        <v>246.78799999999998</v>
      </c>
      <c r="X311" s="414"/>
      <c r="Y311" s="380"/>
    </row>
    <row r="312" spans="2:25" ht="15.75" customHeight="1" x14ac:dyDescent="0.2">
      <c r="B312" s="390">
        <f>+C310</f>
        <v>1600436</v>
      </c>
      <c r="C312" s="391"/>
      <c r="D312" s="392" t="str">
        <f>+D310</f>
        <v>SICRO</v>
      </c>
      <c r="E312" s="393" t="s">
        <v>17834</v>
      </c>
      <c r="F312" s="777"/>
      <c r="G312" s="778"/>
      <c r="H312" s="779"/>
      <c r="I312" s="777"/>
      <c r="J312" s="778"/>
      <c r="K312" s="779"/>
      <c r="L312" s="391"/>
      <c r="M312" s="391"/>
      <c r="N312" s="394"/>
      <c r="O312" s="394"/>
      <c r="P312" s="394"/>
      <c r="Q312" s="394"/>
      <c r="R312" s="394"/>
      <c r="S312" s="394"/>
      <c r="T312" s="394"/>
      <c r="U312" s="394"/>
      <c r="V312" s="394"/>
      <c r="W312" s="395">
        <f>SUM(W311:W311)</f>
        <v>246.78799999999998</v>
      </c>
      <c r="X312" s="396" t="str">
        <f>X310</f>
        <v>m³</v>
      </c>
      <c r="Y312" s="397"/>
    </row>
    <row r="313" spans="2:25" ht="30" customHeight="1" x14ac:dyDescent="0.2">
      <c r="B313" s="362"/>
      <c r="C313" s="363">
        <v>100980</v>
      </c>
      <c r="D313" s="363" t="s">
        <v>13744</v>
      </c>
      <c r="E313" s="780" t="str">
        <f>IF(D313="SINAPI",VLOOKUP(C313,'SINAPI 01-22 ES - NÃO DESONER.'!$G$6:$L$6678,2,FALSE),IF(D313="SIURB",VLOOKUP(C313,'SIURB JAN-2020 NÃO DESONER.'!$A$2:$D$757,2,FALSE),IF(D313="SICRO",VLOOKUP(C313,Tabela4[],2,FALSE),IF(D313="CPOS",VLOOKUP(C313,'CPOS-178'!$A$7:$F$4097,2,FALSE),IF(D313="MERCADO",VLOOKUP(C313,Tabela42[],2,FALSE),"ERRO")))))</f>
        <v>CARGA, MANOBRA E DESCARGA DE SOLOS E MATERIAIS GRANULARES EM CAMINHÃO BASCULANTE 18 M³ - CARGA COM ESCAVADEIRA HIDRÁULICA (CAÇAMBA DE 1,20 M³ / 155 HP) E DESCARGA LIVRE (UNIDADE: M3). AF_07/2020</v>
      </c>
      <c r="F313" s="781"/>
      <c r="G313" s="781"/>
      <c r="H313" s="781"/>
      <c r="I313" s="781"/>
      <c r="J313" s="781"/>
      <c r="K313" s="781"/>
      <c r="L313" s="781"/>
      <c r="M313" s="781"/>
      <c r="N313" s="781"/>
      <c r="O313" s="781"/>
      <c r="P313" s="781"/>
      <c r="Q313" s="781"/>
      <c r="R313" s="781"/>
      <c r="S313" s="781"/>
      <c r="T313" s="781"/>
      <c r="U313" s="781"/>
      <c r="V313" s="781"/>
      <c r="W313" s="781"/>
      <c r="X313" s="364" t="str">
        <f>IF(D313="SINAPI",VLOOKUP(C313,'SINAPI 01-22 ES - NÃO DESONER.'!$G$6:$L$6678,3,FALSE),IF(D313="SIURB",VLOOKUP(C313,'SIURB JAN-2020 NÃO DESONER.'!$A$2:$D$757,3,FALSE),IF(D313="SICRO",VLOOKUP(C313,Tabela4[],3,FALSE),IF(D313="CPOS",VLOOKUP(C313,'CPOS-178'!$A$7:$F$4097,3,FALSE),IF(D313="MERCADO",VLOOKUP(C313,Tabela42[],3,FALSE),"ERRO")))))</f>
        <v>M3</v>
      </c>
      <c r="Y313" s="365"/>
    </row>
    <row r="314" spans="2:25" ht="30" customHeight="1" x14ac:dyDescent="0.2">
      <c r="B314" s="362"/>
      <c r="C314" s="378"/>
      <c r="D314" s="378"/>
      <c r="E314" s="368" t="s">
        <v>17955</v>
      </c>
      <c r="F314" s="369"/>
      <c r="G314" s="370"/>
      <c r="H314" s="371"/>
      <c r="I314" s="369"/>
      <c r="J314" s="370"/>
      <c r="K314" s="371"/>
      <c r="L314" s="418"/>
      <c r="M314" s="415"/>
      <c r="N314" s="373"/>
      <c r="O314" s="373">
        <v>0</v>
      </c>
      <c r="P314" s="373">
        <v>0.15</v>
      </c>
      <c r="Q314" s="373">
        <f>+Q308</f>
        <v>8219.9</v>
      </c>
      <c r="R314" s="373">
        <f>+P314*Q314</f>
        <v>1232.9849999999999</v>
      </c>
      <c r="S314" s="409"/>
      <c r="T314" s="375"/>
      <c r="U314" s="410"/>
      <c r="V314" s="411"/>
      <c r="W314" s="374">
        <f>+R314</f>
        <v>1232.9849999999999</v>
      </c>
      <c r="X314" s="412"/>
      <c r="Y314" s="380"/>
    </row>
    <row r="315" spans="2:25" ht="30" customHeight="1" x14ac:dyDescent="0.2">
      <c r="B315" s="362"/>
      <c r="C315" s="378"/>
      <c r="D315" s="378"/>
      <c r="E315" s="368" t="s">
        <v>17956</v>
      </c>
      <c r="F315" s="369"/>
      <c r="G315" s="370"/>
      <c r="H315" s="371"/>
      <c r="I315" s="369"/>
      <c r="J315" s="370"/>
      <c r="K315" s="371"/>
      <c r="L315" s="418"/>
      <c r="M315" s="415"/>
      <c r="N315" s="373">
        <f>+N311</f>
        <v>2396</v>
      </c>
      <c r="O315" s="373"/>
      <c r="P315" s="373"/>
      <c r="Q315" s="373"/>
      <c r="R315" s="373">
        <f>+N315*0.103</f>
        <v>246.78799999999998</v>
      </c>
      <c r="S315" s="409"/>
      <c r="T315" s="375"/>
      <c r="U315" s="410"/>
      <c r="V315" s="411"/>
      <c r="W315" s="374">
        <f>+R315</f>
        <v>246.78799999999998</v>
      </c>
      <c r="X315" s="419"/>
      <c r="Y315" s="380"/>
    </row>
    <row r="316" spans="2:25" ht="15.75" customHeight="1" x14ac:dyDescent="0.2">
      <c r="B316" s="390">
        <f>+C313</f>
        <v>100980</v>
      </c>
      <c r="C316" s="391"/>
      <c r="D316" s="392" t="str">
        <f>+D313</f>
        <v>SINAPI</v>
      </c>
      <c r="E316" s="393" t="s">
        <v>17834</v>
      </c>
      <c r="F316" s="777"/>
      <c r="G316" s="778"/>
      <c r="H316" s="779"/>
      <c r="I316" s="777"/>
      <c r="J316" s="778"/>
      <c r="K316" s="779"/>
      <c r="L316" s="391"/>
      <c r="M316" s="391"/>
      <c r="N316" s="394"/>
      <c r="O316" s="394"/>
      <c r="P316" s="394"/>
      <c r="Q316" s="394"/>
      <c r="R316" s="394"/>
      <c r="S316" s="394"/>
      <c r="T316" s="394"/>
      <c r="U316" s="394"/>
      <c r="V316" s="394"/>
      <c r="W316" s="395">
        <f>SUM(W314:W315)</f>
        <v>1479.7729999999999</v>
      </c>
      <c r="X316" s="396" t="str">
        <f>X313</f>
        <v>M3</v>
      </c>
      <c r="Y316" s="397"/>
    </row>
    <row r="317" spans="2:25" ht="15.75" customHeight="1" x14ac:dyDescent="0.2">
      <c r="B317" s="362"/>
      <c r="C317" s="363">
        <v>97917</v>
      </c>
      <c r="D317" s="363" t="s">
        <v>13744</v>
      </c>
      <c r="E317" s="780" t="str">
        <f>IF(D317="SINAPI",VLOOKUP(C317,'SINAPI 01-22 ES - NÃO DESONER.'!$G$6:$L$6678,2,FALSE),IF(D317="SIURB",VLOOKUP(C317,'SIURB JAN-2020 NÃO DESONER.'!$A$2:$D$757,2,FALSE),IF(D317="SICRO",VLOOKUP(C317,Tabela4[],2,FALSE),IF(D317="CPOS",VLOOKUP(C317,'CPOS-178'!$A$7:$F$4097,2,FALSE),IF(D317="MERCADO",VLOOKUP(C317,Tabela42[],2,FALSE),"ERRO")))))</f>
        <v>TRANSPORTE COM CAMINHÃO BASCULANTE DE 6 M³, EM VIA URBANA EM REVESTIMENTO PRIMÁRIO (UNIDADE: TXKM). AF_07/2020</v>
      </c>
      <c r="F317" s="781"/>
      <c r="G317" s="781"/>
      <c r="H317" s="781"/>
      <c r="I317" s="781"/>
      <c r="J317" s="781"/>
      <c r="K317" s="781"/>
      <c r="L317" s="781"/>
      <c r="M317" s="781"/>
      <c r="N317" s="781"/>
      <c r="O317" s="781"/>
      <c r="P317" s="781"/>
      <c r="Q317" s="781"/>
      <c r="R317" s="781"/>
      <c r="S317" s="781"/>
      <c r="T317" s="781"/>
      <c r="U317" s="781"/>
      <c r="V317" s="781"/>
      <c r="W317" s="781"/>
      <c r="X317" s="364" t="str">
        <f>IF(D317="SINAPI",VLOOKUP(C317,'SINAPI 01-22 ES - NÃO DESONER.'!$G$6:$L$6678,3,FALSE),IF(D317="SIURB",VLOOKUP(C317,'SIURB JAN-2020 NÃO DESONER.'!$A$2:$D$757,3,FALSE),IF(D317="SICRO",VLOOKUP(C317,Tabela4[],3,FALSE),IF(D317="CPOS",VLOOKUP(C317,'CPOS-178'!$A$7:$F$4097,3,FALSE),IF(D317="MERCADO",VLOOKUP(C317,Tabela42[],3,FALSE),"ERRO")))))</f>
        <v>TXKM</v>
      </c>
      <c r="Y317" s="365"/>
    </row>
    <row r="318" spans="2:25" ht="30" customHeight="1" x14ac:dyDescent="0.2">
      <c r="B318" s="362"/>
      <c r="C318" s="378"/>
      <c r="D318" s="378"/>
      <c r="E318" s="368" t="s">
        <v>17955</v>
      </c>
      <c r="F318" s="369"/>
      <c r="G318" s="370"/>
      <c r="H318" s="371"/>
      <c r="I318" s="369"/>
      <c r="J318" s="370"/>
      <c r="K318" s="371"/>
      <c r="L318" s="418"/>
      <c r="M318" s="415"/>
      <c r="N318" s="373"/>
      <c r="O318" s="373">
        <v>0</v>
      </c>
      <c r="P318" s="373">
        <v>0.15</v>
      </c>
      <c r="Q318" s="373">
        <f>+Q314</f>
        <v>8219.9</v>
      </c>
      <c r="R318" s="373">
        <f>+P318*Q318</f>
        <v>1232.9849999999999</v>
      </c>
      <c r="S318" s="409">
        <v>2</v>
      </c>
      <c r="T318" s="375"/>
      <c r="U318" s="410">
        <f>+R318*S318</f>
        <v>2465.9699999999998</v>
      </c>
      <c r="V318" s="411">
        <f>+$V$251</f>
        <v>10</v>
      </c>
      <c r="W318" s="374">
        <f>+U318*V318</f>
        <v>24659.699999999997</v>
      </c>
      <c r="X318" s="412"/>
      <c r="Y318" s="380"/>
    </row>
    <row r="319" spans="2:25" ht="30" customHeight="1" x14ac:dyDescent="0.2">
      <c r="B319" s="362"/>
      <c r="C319" s="378"/>
      <c r="D319" s="378"/>
      <c r="E319" s="368" t="s">
        <v>17956</v>
      </c>
      <c r="F319" s="369"/>
      <c r="G319" s="370"/>
      <c r="H319" s="371"/>
      <c r="I319" s="369"/>
      <c r="J319" s="370"/>
      <c r="K319" s="371"/>
      <c r="L319" s="418"/>
      <c r="M319" s="415"/>
      <c r="N319" s="373">
        <f>+N315</f>
        <v>2396</v>
      </c>
      <c r="O319" s="373"/>
      <c r="P319" s="373"/>
      <c r="Q319" s="373"/>
      <c r="R319" s="373">
        <f>+N319*0.103</f>
        <v>246.78799999999998</v>
      </c>
      <c r="S319" s="409">
        <v>2.4</v>
      </c>
      <c r="T319" s="375"/>
      <c r="U319" s="410">
        <f>+R319*S319</f>
        <v>592.29119999999989</v>
      </c>
      <c r="V319" s="411">
        <f>+V318</f>
        <v>10</v>
      </c>
      <c r="W319" s="374">
        <f>+U319*V319</f>
        <v>5922.9119999999984</v>
      </c>
      <c r="X319" s="419"/>
      <c r="Y319" s="380"/>
    </row>
    <row r="320" spans="2:25" ht="15.75" customHeight="1" x14ac:dyDescent="0.2">
      <c r="B320" s="390">
        <f>+C317</f>
        <v>97917</v>
      </c>
      <c r="C320" s="391"/>
      <c r="D320" s="392" t="str">
        <f>+D317</f>
        <v>SINAPI</v>
      </c>
      <c r="E320" s="393" t="s">
        <v>17834</v>
      </c>
      <c r="F320" s="777"/>
      <c r="G320" s="778"/>
      <c r="H320" s="779"/>
      <c r="I320" s="777"/>
      <c r="J320" s="778"/>
      <c r="K320" s="779"/>
      <c r="L320" s="391"/>
      <c r="M320" s="391"/>
      <c r="N320" s="394"/>
      <c r="O320" s="394"/>
      <c r="P320" s="394"/>
      <c r="Q320" s="394"/>
      <c r="R320" s="394"/>
      <c r="S320" s="394"/>
      <c r="T320" s="394"/>
      <c r="U320" s="394"/>
      <c r="V320" s="394"/>
      <c r="W320" s="395">
        <f>SUM(W318:W319)</f>
        <v>30582.611999999994</v>
      </c>
      <c r="X320" s="396" t="str">
        <f>X317</f>
        <v>TXKM</v>
      </c>
      <c r="Y320" s="397"/>
    </row>
    <row r="321" spans="2:25" ht="15.75" customHeight="1" x14ac:dyDescent="0.2">
      <c r="B321" s="362"/>
      <c r="C321" s="363">
        <v>100574</v>
      </c>
      <c r="D321" s="363" t="s">
        <v>13744</v>
      </c>
      <c r="E321" s="780" t="str">
        <f>IF(D321="SINAPI",VLOOKUP(C321,'SINAPI 01-22 ES - NÃO DESONER.'!$G$6:$L$6678,2,FALSE),IF(D321="SIURB",VLOOKUP(C321,'SIURB JAN-2020 NÃO DESONER.'!$A$2:$D$757,2,FALSE),IF(D321="SICRO",VLOOKUP(C321,Tabela4[],2,FALSE),IF(D321="CPOS",VLOOKUP(C321,'CPOS-178'!$A$7:$F$4097,2,FALSE),IF(D321="MERCADO",VLOOKUP(C321,Tabela42[],2,FALSE),"ERRO")))))</f>
        <v>ESPALHAMENTO DE MATERIAL COM TRATOR DE ESTEIRAS. AF_11/2019</v>
      </c>
      <c r="F321" s="781"/>
      <c r="G321" s="781"/>
      <c r="H321" s="781"/>
      <c r="I321" s="781"/>
      <c r="J321" s="781"/>
      <c r="K321" s="781"/>
      <c r="L321" s="781"/>
      <c r="M321" s="781"/>
      <c r="N321" s="781"/>
      <c r="O321" s="781"/>
      <c r="P321" s="781"/>
      <c r="Q321" s="781"/>
      <c r="R321" s="781"/>
      <c r="S321" s="781"/>
      <c r="T321" s="781"/>
      <c r="U321" s="781"/>
      <c r="V321" s="781"/>
      <c r="W321" s="781"/>
      <c r="X321" s="364" t="str">
        <f>IF(D321="SINAPI",VLOOKUP(C321,'SINAPI 01-22 ES - NÃO DESONER.'!$G$6:$L$6678,3,FALSE),IF(D321="SIURB",VLOOKUP(C321,'SIURB JAN-2020 NÃO DESONER.'!$A$2:$D$757,3,FALSE),IF(D321="SICRO",VLOOKUP(C321,Tabela4[],3,FALSE),IF(D321="CPOS",VLOOKUP(C321,'CPOS-178'!$A$7:$F$4097,3,FALSE),IF(D321="MERCADO",VLOOKUP(C321,Tabela42[],3,FALSE),"ERRO")))))</f>
        <v>M3</v>
      </c>
      <c r="Y321" s="365"/>
    </row>
    <row r="322" spans="2:25" ht="30" customHeight="1" x14ac:dyDescent="0.2">
      <c r="B322" s="362"/>
      <c r="C322" s="378"/>
      <c r="D322" s="378"/>
      <c r="E322" s="368" t="s">
        <v>17955</v>
      </c>
      <c r="F322" s="369"/>
      <c r="G322" s="370"/>
      <c r="H322" s="371"/>
      <c r="I322" s="369"/>
      <c r="J322" s="370"/>
      <c r="K322" s="371"/>
      <c r="L322" s="418"/>
      <c r="M322" s="415"/>
      <c r="N322" s="373"/>
      <c r="O322" s="373">
        <v>0</v>
      </c>
      <c r="P322" s="373">
        <v>0.15</v>
      </c>
      <c r="Q322" s="373">
        <f>+Q318</f>
        <v>8219.9</v>
      </c>
      <c r="R322" s="373">
        <f>+P322*Q322</f>
        <v>1232.9849999999999</v>
      </c>
      <c r="S322" s="409"/>
      <c r="T322" s="375"/>
      <c r="U322" s="410"/>
      <c r="V322" s="411"/>
      <c r="W322" s="374">
        <f>+R322</f>
        <v>1232.9849999999999</v>
      </c>
      <c r="X322" s="412"/>
      <c r="Y322" s="380"/>
    </row>
    <row r="323" spans="2:25" ht="30" customHeight="1" x14ac:dyDescent="0.2">
      <c r="B323" s="362"/>
      <c r="C323" s="378"/>
      <c r="D323" s="378"/>
      <c r="E323" s="368" t="s">
        <v>17956</v>
      </c>
      <c r="F323" s="369"/>
      <c r="G323" s="370"/>
      <c r="H323" s="371"/>
      <c r="I323" s="369"/>
      <c r="J323" s="370"/>
      <c r="K323" s="371"/>
      <c r="L323" s="418"/>
      <c r="M323" s="415"/>
      <c r="N323" s="373">
        <f>+N319</f>
        <v>2396</v>
      </c>
      <c r="O323" s="373"/>
      <c r="P323" s="373"/>
      <c r="Q323" s="373"/>
      <c r="R323" s="373">
        <f>+N323*0.103</f>
        <v>246.78799999999998</v>
      </c>
      <c r="S323" s="409"/>
      <c r="T323" s="375"/>
      <c r="U323" s="410"/>
      <c r="V323" s="411"/>
      <c r="W323" s="374">
        <f>+R323</f>
        <v>246.78799999999998</v>
      </c>
      <c r="X323" s="419"/>
      <c r="Y323" s="380"/>
    </row>
    <row r="324" spans="2:25" ht="15.75" customHeight="1" x14ac:dyDescent="0.2">
      <c r="B324" s="390">
        <f>+C321</f>
        <v>100574</v>
      </c>
      <c r="C324" s="391"/>
      <c r="D324" s="392" t="str">
        <f>+D321</f>
        <v>SINAPI</v>
      </c>
      <c r="E324" s="393" t="s">
        <v>17834</v>
      </c>
      <c r="F324" s="777"/>
      <c r="G324" s="778"/>
      <c r="H324" s="779"/>
      <c r="I324" s="777"/>
      <c r="J324" s="778"/>
      <c r="K324" s="779"/>
      <c r="L324" s="391"/>
      <c r="M324" s="391"/>
      <c r="N324" s="394"/>
      <c r="O324" s="394"/>
      <c r="P324" s="394"/>
      <c r="Q324" s="394"/>
      <c r="R324" s="394"/>
      <c r="S324" s="394"/>
      <c r="T324" s="394"/>
      <c r="U324" s="394"/>
      <c r="V324" s="394"/>
      <c r="W324" s="395">
        <f>SUM(W322:W323)</f>
        <v>1479.7729999999999</v>
      </c>
      <c r="X324" s="396" t="str">
        <f>X321</f>
        <v>M3</v>
      </c>
      <c r="Y324" s="397"/>
    </row>
    <row r="325" spans="2:25" ht="15.75" customHeight="1" x14ac:dyDescent="0.2">
      <c r="B325" s="362"/>
      <c r="C325" s="363" t="s">
        <v>21844</v>
      </c>
      <c r="D325" s="363" t="s">
        <v>17861</v>
      </c>
      <c r="E325" s="807" t="str">
        <f>IF(D325="SINAPI",VLOOKUP(C325,'SINAPI 01-22 ES - NÃO DESONER.'!$G$6:$L$7206,2,FALSE),IF(D325="SIURB",VLOOKUP(C325,'SIURB JAN-2020 NÃO DESONER.'!$A$2:$D$757,2,FALSE),IF(D325="SICRO",VLOOKUP(C325,Tabela4[],2,FALSE),IF(D325="CPOS",VLOOKUP(C325,'CPOS-178'!$A$7:$F$4097,2,FALSE),IF(D325="PRÓPRIA",VLOOKUP(C325,Tabela42[],2,FALSE),"ERRO")))))</f>
        <v>CBUQ (CAMADA PRONTA-FAIXA "C") , INCLUSIVE FORNECIMENTO DO CAP, INCLUSIVE TRANSPORTE DE TODOS OS MATERIAIS (TRAÇO PADRÃO AREIA E BRITA)</v>
      </c>
      <c r="F325" s="781"/>
      <c r="G325" s="781"/>
      <c r="H325" s="781"/>
      <c r="I325" s="781"/>
      <c r="J325" s="781"/>
      <c r="K325" s="781"/>
      <c r="L325" s="781"/>
      <c r="M325" s="781"/>
      <c r="N325" s="781"/>
      <c r="O325" s="781"/>
      <c r="P325" s="781"/>
      <c r="Q325" s="781"/>
      <c r="R325" s="781"/>
      <c r="S325" s="781"/>
      <c r="T325" s="781"/>
      <c r="U325" s="781"/>
      <c r="V325" s="781"/>
      <c r="W325" s="781"/>
      <c r="X325" s="564" t="str">
        <f>IF(D325="SINAPI",VLOOKUP(C325,'SINAPI 01-22 ES - NÃO DESONER.'!$G$6:$L$7206,3,FALSE),IF(D325="SIURB",VLOOKUP(C325,'SIURB JAN-2020 NÃO DESONER.'!$A$2:$D$757,3,FALSE),IF(D325="SICRO",VLOOKUP(C325,Tabela4[],3,FALSE),IF(D325="CPOS",VLOOKUP(C325,'CPOS-178'!$A$7:$F$4097,3,FALSE),IF(D325="PRÓPRIA",VLOOKUP(C325,Tabela42[],3,FALSE),"ERRO")))))</f>
        <v>t</v>
      </c>
      <c r="Y325" s="365"/>
    </row>
    <row r="326" spans="2:25" ht="30" customHeight="1" x14ac:dyDescent="0.2">
      <c r="B326" s="362"/>
      <c r="C326" s="378"/>
      <c r="D326" s="378"/>
      <c r="E326" s="368" t="s">
        <v>17957</v>
      </c>
      <c r="F326" s="369"/>
      <c r="G326" s="370"/>
      <c r="H326" s="371"/>
      <c r="I326" s="369"/>
      <c r="J326" s="370"/>
      <c r="K326" s="371"/>
      <c r="L326" s="418"/>
      <c r="M326" s="415"/>
      <c r="N326" s="373"/>
      <c r="O326" s="373">
        <v>0</v>
      </c>
      <c r="P326" s="373">
        <v>0.05</v>
      </c>
      <c r="Q326" s="373">
        <f>+Q322</f>
        <v>8219.9</v>
      </c>
      <c r="R326" s="373">
        <f>+P326*Q326</f>
        <v>410.995</v>
      </c>
      <c r="S326" s="409"/>
      <c r="T326" s="375"/>
      <c r="U326" s="410"/>
      <c r="V326" s="411"/>
      <c r="W326" s="374">
        <f>+R326</f>
        <v>410.995</v>
      </c>
      <c r="X326" s="414"/>
      <c r="Y326" s="380"/>
    </row>
    <row r="327" spans="2:25" ht="15.75" customHeight="1" x14ac:dyDescent="0.2">
      <c r="B327" s="390" t="str">
        <f>+C325</f>
        <v>C007</v>
      </c>
      <c r="C327" s="391"/>
      <c r="D327" s="392" t="str">
        <f>+D325</f>
        <v>PRÓPRIA</v>
      </c>
      <c r="E327" s="393" t="s">
        <v>17834</v>
      </c>
      <c r="F327" s="777"/>
      <c r="G327" s="778"/>
      <c r="H327" s="779"/>
      <c r="I327" s="777"/>
      <c r="J327" s="778"/>
      <c r="K327" s="779"/>
      <c r="L327" s="391"/>
      <c r="M327" s="391"/>
      <c r="N327" s="394"/>
      <c r="O327" s="394"/>
      <c r="P327" s="394"/>
      <c r="Q327" s="394"/>
      <c r="R327" s="394"/>
      <c r="S327" s="394"/>
      <c r="T327" s="394"/>
      <c r="U327" s="394"/>
      <c r="V327" s="394"/>
      <c r="W327" s="395">
        <f>SUM(W326:W326)</f>
        <v>410.995</v>
      </c>
      <c r="X327" s="396" t="str">
        <f>X325</f>
        <v>t</v>
      </c>
      <c r="Y327" s="397"/>
    </row>
    <row r="328" spans="2:25" ht="15.75" customHeight="1" x14ac:dyDescent="0.2">
      <c r="B328" s="362"/>
      <c r="C328" s="363">
        <v>4011353</v>
      </c>
      <c r="D328" s="541" t="s">
        <v>13745</v>
      </c>
      <c r="E328" s="780" t="str">
        <f>IF(D328="SINAPI",VLOOKUP(C328,'SINAPI 01-22 ES - NÃO DESONER.'!$G$6:$L$6678,2,FALSE),IF(D328="SIURB",VLOOKUP(C328,'SIURB JAN-2020 NÃO DESONER.'!$A$2:$D$757,2,FALSE),IF(D328="SICRO",VLOOKUP(C328,Tabela4[],2,FALSE),IF(D328="CPOS",VLOOKUP(C328,'CPOS-178'!$A$7:$F$4097,2,FALSE),IF(D328="MERCADO",VLOOKUP(C328,Tabela42[],2,FALSE),"ERRO")))))</f>
        <v>PINTURA DE LIGAÇÃO</v>
      </c>
      <c r="F328" s="781"/>
      <c r="G328" s="781"/>
      <c r="H328" s="781"/>
      <c r="I328" s="781"/>
      <c r="J328" s="781"/>
      <c r="K328" s="781"/>
      <c r="L328" s="781"/>
      <c r="M328" s="781"/>
      <c r="N328" s="781"/>
      <c r="O328" s="781"/>
      <c r="P328" s="781"/>
      <c r="Q328" s="781"/>
      <c r="R328" s="781"/>
      <c r="S328" s="781"/>
      <c r="T328" s="781"/>
      <c r="U328" s="781"/>
      <c r="V328" s="781"/>
      <c r="W328" s="781"/>
      <c r="X328" s="364" t="str">
        <f>IF(D328="SINAPI",VLOOKUP(C328,'SINAPI 01-22 ES - NÃO DESONER.'!$G$6:$L$6678,3,FALSE),IF(D328="SIURB",VLOOKUP(C328,'SIURB JAN-2020 NÃO DESONER.'!$A$2:$D$757,3,FALSE),IF(D328="SICRO",VLOOKUP(C328,Tabela4[],3,FALSE),IF(D328="CPOS",VLOOKUP(C328,'CPOS-178'!$A$7:$F$4097,3,FALSE),IF(D328="MERCADO",VLOOKUP(C328,Tabela42[],3,FALSE),"ERRO")))))</f>
        <v>m²</v>
      </c>
      <c r="Y328" s="365"/>
    </row>
    <row r="329" spans="2:25" ht="30" customHeight="1" x14ac:dyDescent="0.2">
      <c r="B329" s="362"/>
      <c r="C329" s="378"/>
      <c r="D329" s="378"/>
      <c r="E329" s="368" t="s">
        <v>17957</v>
      </c>
      <c r="F329" s="369"/>
      <c r="G329" s="370"/>
      <c r="H329" s="371"/>
      <c r="I329" s="369"/>
      <c r="J329" s="370"/>
      <c r="K329" s="371"/>
      <c r="L329" s="418"/>
      <c r="M329" s="415">
        <v>2</v>
      </c>
      <c r="N329" s="373"/>
      <c r="O329" s="373">
        <v>0</v>
      </c>
      <c r="P329" s="373">
        <v>0</v>
      </c>
      <c r="Q329" s="373">
        <f>+Q326</f>
        <v>8219.9</v>
      </c>
      <c r="R329" s="373">
        <v>0</v>
      </c>
      <c r="S329" s="409"/>
      <c r="T329" s="375"/>
      <c r="U329" s="410"/>
      <c r="V329" s="411"/>
      <c r="W329" s="374">
        <f>+M329*Q329</f>
        <v>16439.8</v>
      </c>
      <c r="X329" s="414"/>
      <c r="Y329" s="380"/>
    </row>
    <row r="330" spans="2:25" ht="15.75" customHeight="1" x14ac:dyDescent="0.2">
      <c r="B330" s="390">
        <f>+C328</f>
        <v>4011353</v>
      </c>
      <c r="C330" s="391"/>
      <c r="D330" s="392" t="str">
        <f>+D328</f>
        <v>SICRO</v>
      </c>
      <c r="E330" s="393" t="s">
        <v>17834</v>
      </c>
      <c r="F330" s="777"/>
      <c r="G330" s="778"/>
      <c r="H330" s="779"/>
      <c r="I330" s="777"/>
      <c r="J330" s="778"/>
      <c r="K330" s="779"/>
      <c r="L330" s="391"/>
      <c r="M330" s="391"/>
      <c r="N330" s="394"/>
      <c r="O330" s="394"/>
      <c r="P330" s="394"/>
      <c r="Q330" s="394"/>
      <c r="R330" s="394"/>
      <c r="S330" s="394"/>
      <c r="T330" s="394"/>
      <c r="U330" s="394"/>
      <c r="V330" s="394"/>
      <c r="W330" s="395">
        <f>SUM(W329:W329)</f>
        <v>16439.8</v>
      </c>
      <c r="X330" s="396" t="str">
        <f>X328</f>
        <v>m²</v>
      </c>
      <c r="Y330" s="397"/>
    </row>
    <row r="331" spans="2:25" ht="15.75" customHeight="1" x14ac:dyDescent="0.2">
      <c r="B331" s="362"/>
      <c r="C331" s="363">
        <v>4011276</v>
      </c>
      <c r="D331" s="541" t="s">
        <v>13745</v>
      </c>
      <c r="E331" s="780" t="str">
        <f>IF(D331="SINAPI",VLOOKUP(C331,'SINAPI 01-22 ES - NÃO DESONER.'!$G$6:$L$6678,2,FALSE),IF(D331="SIURB",VLOOKUP(C331,'SIURB JAN-2020 NÃO DESONER.'!$A$2:$D$757,2,FALSE),IF(D331="SICRO",VLOOKUP(C331,Tabela4[],2,FALSE),IF(D331="CPOS",VLOOKUP(C331,'CPOS-178'!$A$7:$F$4097,2,FALSE),IF(D331="MERCADO",VLOOKUP(C331,Tabela42[],2,FALSE),"ERRO")))))</f>
        <v>BASE OU SUB-BASE DE BRITA GRADUADA COM BRITA COMERCIAL</v>
      </c>
      <c r="F331" s="781"/>
      <c r="G331" s="781"/>
      <c r="H331" s="781"/>
      <c r="I331" s="781"/>
      <c r="J331" s="781"/>
      <c r="K331" s="781"/>
      <c r="L331" s="781"/>
      <c r="M331" s="781"/>
      <c r="N331" s="781"/>
      <c r="O331" s="781"/>
      <c r="P331" s="781"/>
      <c r="Q331" s="781"/>
      <c r="R331" s="781"/>
      <c r="S331" s="781"/>
      <c r="T331" s="781"/>
      <c r="U331" s="781"/>
      <c r="V331" s="781"/>
      <c r="W331" s="781"/>
      <c r="X331" s="364" t="str">
        <f>IF(D331="SINAPI",VLOOKUP(C331,'SINAPI 01-22 ES - NÃO DESONER.'!$G$6:$L$6678,3,FALSE),IF(D331="SIURB",VLOOKUP(C331,'SIURB JAN-2020 NÃO DESONER.'!$A$2:$D$757,3,FALSE),IF(D331="SICRO",VLOOKUP(C331,Tabela4[],3,FALSE),IF(D331="CPOS",VLOOKUP(C331,'CPOS-178'!$A$7:$F$4097,3,FALSE),IF(D331="MERCADO",VLOOKUP(C331,Tabela42[],3,FALSE),"ERRO")))))</f>
        <v>m³</v>
      </c>
      <c r="Y331" s="365"/>
    </row>
    <row r="332" spans="2:25" ht="30" customHeight="1" x14ac:dyDescent="0.2">
      <c r="B332" s="362"/>
      <c r="C332" s="378"/>
      <c r="D332" s="378"/>
      <c r="E332" s="368" t="s">
        <v>17957</v>
      </c>
      <c r="F332" s="369"/>
      <c r="G332" s="370"/>
      <c r="H332" s="371"/>
      <c r="I332" s="369"/>
      <c r="J332" s="370"/>
      <c r="K332" s="371"/>
      <c r="L332" s="418"/>
      <c r="M332" s="415"/>
      <c r="N332" s="373"/>
      <c r="O332" s="373">
        <v>0</v>
      </c>
      <c r="P332" s="373">
        <v>0.2</v>
      </c>
      <c r="Q332" s="373">
        <f>+Q329</f>
        <v>8219.9</v>
      </c>
      <c r="R332" s="373">
        <f>+P332*Q332</f>
        <v>1643.98</v>
      </c>
      <c r="S332" s="409"/>
      <c r="T332" s="375"/>
      <c r="U332" s="410"/>
      <c r="V332" s="411"/>
      <c r="W332" s="374">
        <f>+R332</f>
        <v>1643.98</v>
      </c>
      <c r="X332" s="414"/>
      <c r="Y332" s="380"/>
    </row>
    <row r="333" spans="2:25" ht="15.75" customHeight="1" x14ac:dyDescent="0.2">
      <c r="B333" s="390">
        <f>+C331</f>
        <v>4011276</v>
      </c>
      <c r="C333" s="391"/>
      <c r="D333" s="392" t="str">
        <f>+D331</f>
        <v>SICRO</v>
      </c>
      <c r="E333" s="393" t="s">
        <v>17834</v>
      </c>
      <c r="F333" s="777"/>
      <c r="G333" s="778"/>
      <c r="H333" s="779"/>
      <c r="I333" s="777"/>
      <c r="J333" s="778"/>
      <c r="K333" s="779"/>
      <c r="L333" s="391"/>
      <c r="M333" s="391"/>
      <c r="N333" s="394"/>
      <c r="O333" s="394"/>
      <c r="P333" s="394"/>
      <c r="Q333" s="394"/>
      <c r="R333" s="394"/>
      <c r="S333" s="394"/>
      <c r="T333" s="394"/>
      <c r="U333" s="394"/>
      <c r="V333" s="394"/>
      <c r="W333" s="395">
        <f>SUM(W332:W332)</f>
        <v>1643.98</v>
      </c>
      <c r="X333" s="396" t="str">
        <f>X331</f>
        <v>m³</v>
      </c>
      <c r="Y333" s="397"/>
    </row>
    <row r="334" spans="2:25" ht="15.75" customHeight="1" x14ac:dyDescent="0.2">
      <c r="B334" s="362"/>
      <c r="C334" s="363">
        <v>4011279</v>
      </c>
      <c r="D334" s="541" t="s">
        <v>13745</v>
      </c>
      <c r="E334" s="780" t="str">
        <f>IF(D334="SINAPI",VLOOKUP(C334,'SINAPI 01-22 ES - NÃO DESONER.'!$G$6:$L$6678,2,FALSE),IF(D334="SIURB",VLOOKUP(C334,'SIURB JAN-2020 NÃO DESONER.'!$A$2:$D$757,2,FALSE),IF(D334="SICRO",VLOOKUP(C334,Tabela4[],2,FALSE),IF(D334="CPOS",VLOOKUP(C334,'CPOS-178'!$A$7:$F$4097,2,FALSE),IF(D334="MERCADO",VLOOKUP(C334,Tabela42[],2,FALSE),"ERRO")))))</f>
        <v>BASE OU SUB-BASE DE MACADAME SECO COM BRITA COMERCIAL</v>
      </c>
      <c r="F334" s="781"/>
      <c r="G334" s="781"/>
      <c r="H334" s="781"/>
      <c r="I334" s="781"/>
      <c r="J334" s="781"/>
      <c r="K334" s="781"/>
      <c r="L334" s="781"/>
      <c r="M334" s="781"/>
      <c r="N334" s="781"/>
      <c r="O334" s="781"/>
      <c r="P334" s="781"/>
      <c r="Q334" s="781"/>
      <c r="R334" s="781"/>
      <c r="S334" s="781"/>
      <c r="T334" s="781"/>
      <c r="U334" s="781"/>
      <c r="V334" s="781"/>
      <c r="W334" s="781"/>
      <c r="X334" s="364" t="str">
        <f>IF(D334="SINAPI",VLOOKUP(C334,'SINAPI 01-22 ES - NÃO DESONER.'!$G$6:$L$6678,3,FALSE),IF(D334="SIURB",VLOOKUP(C334,'SIURB JAN-2020 NÃO DESONER.'!$A$2:$D$757,3,FALSE),IF(D334="SICRO",VLOOKUP(C334,Tabela4[],3,FALSE),IF(D334="CPOS",VLOOKUP(C334,'CPOS-178'!$A$7:$F$4097,3,FALSE),IF(D334="MERCADO",VLOOKUP(C334,Tabela42[],3,FALSE),"ERRO")))))</f>
        <v>m³</v>
      </c>
      <c r="Y334" s="365"/>
    </row>
    <row r="335" spans="2:25" ht="30" customHeight="1" x14ac:dyDescent="0.2">
      <c r="B335" s="362"/>
      <c r="C335" s="378"/>
      <c r="D335" s="378"/>
      <c r="E335" s="368" t="s">
        <v>17957</v>
      </c>
      <c r="F335" s="369"/>
      <c r="G335" s="370"/>
      <c r="H335" s="371"/>
      <c r="I335" s="369"/>
      <c r="J335" s="370"/>
      <c r="K335" s="371"/>
      <c r="L335" s="539"/>
      <c r="M335" s="415"/>
      <c r="N335" s="373"/>
      <c r="O335" s="373">
        <v>0</v>
      </c>
      <c r="P335" s="373">
        <v>0.2</v>
      </c>
      <c r="Q335" s="373">
        <f>+Q332</f>
        <v>8219.9</v>
      </c>
      <c r="R335" s="373">
        <f>+P335*Q335</f>
        <v>1643.98</v>
      </c>
      <c r="S335" s="409"/>
      <c r="T335" s="375"/>
      <c r="U335" s="410"/>
      <c r="V335" s="411"/>
      <c r="W335" s="374">
        <f>+R335</f>
        <v>1643.98</v>
      </c>
      <c r="X335" s="414"/>
      <c r="Y335" s="380"/>
    </row>
    <row r="336" spans="2:25" ht="15.75" customHeight="1" x14ac:dyDescent="0.2">
      <c r="B336" s="390">
        <f>+C334</f>
        <v>4011279</v>
      </c>
      <c r="C336" s="391"/>
      <c r="D336" s="392" t="str">
        <f>+D334</f>
        <v>SICRO</v>
      </c>
      <c r="E336" s="393" t="s">
        <v>17834</v>
      </c>
      <c r="F336" s="777"/>
      <c r="G336" s="778"/>
      <c r="H336" s="779"/>
      <c r="I336" s="777"/>
      <c r="J336" s="778"/>
      <c r="K336" s="779"/>
      <c r="L336" s="391"/>
      <c r="M336" s="391"/>
      <c r="N336" s="394"/>
      <c r="O336" s="394"/>
      <c r="P336" s="394"/>
      <c r="Q336" s="394"/>
      <c r="R336" s="394"/>
      <c r="S336" s="394"/>
      <c r="T336" s="394"/>
      <c r="U336" s="394"/>
      <c r="V336" s="394"/>
      <c r="W336" s="395">
        <f>SUM(W335:W335)</f>
        <v>1643.98</v>
      </c>
      <c r="X336" s="396" t="str">
        <f>X334</f>
        <v>m³</v>
      </c>
      <c r="Y336" s="397"/>
    </row>
    <row r="337" spans="2:25" ht="15.75" customHeight="1" x14ac:dyDescent="0.2">
      <c r="B337" s="362"/>
      <c r="C337" s="363">
        <v>93590</v>
      </c>
      <c r="D337" s="541" t="s">
        <v>13744</v>
      </c>
      <c r="E337" s="780" t="str">
        <f>IF(D337="SINAPI",VLOOKUP(C337,'SINAPI 01-22 ES - NÃO DESONER.'!$G$6:$L$6678,2,FALSE),IF(D337="SIURB",VLOOKUP(C337,'SIURB JAN-2020 NÃO DESONER.'!$A$2:$D$757,2,FALSE),IF(D337="SICRO",VLOOKUP(C337,Tabela4[],2,FALSE),IF(D337="CPOS",VLOOKUP(C337,'CPOS-178'!$A$7:$F$4097,2,FALSE),IF(D337="MERCADO",VLOOKUP(C337,Tabela42[],2,FALSE),"ERRO")))))</f>
        <v>TRANSPORTE COM CAMINHÃO BASCULANTE DE 10 M³, EM VIA URBANA PAVIMENTADA, ADICIONAL PARA DMT EXCEDENTE A 30 KM (UNIDADE: M3XKM). AF_07/2020</v>
      </c>
      <c r="F337" s="781"/>
      <c r="G337" s="781"/>
      <c r="H337" s="781"/>
      <c r="I337" s="781"/>
      <c r="J337" s="781"/>
      <c r="K337" s="781"/>
      <c r="L337" s="781"/>
      <c r="M337" s="781"/>
      <c r="N337" s="781"/>
      <c r="O337" s="781"/>
      <c r="P337" s="781"/>
      <c r="Q337" s="781"/>
      <c r="R337" s="781"/>
      <c r="S337" s="781"/>
      <c r="T337" s="781"/>
      <c r="U337" s="781"/>
      <c r="V337" s="781"/>
      <c r="W337" s="781"/>
      <c r="X337" s="364" t="str">
        <f>IF(D337="SINAPI",VLOOKUP(C337,'SINAPI 01-22 ES - NÃO DESONER.'!$G$6:$L$6678,3,FALSE),IF(D337="SIURB",VLOOKUP(C337,'SIURB JAN-2020 NÃO DESONER.'!$A$2:$D$757,3,FALSE),IF(D337="SICRO",VLOOKUP(C337,Tabela4[],3,FALSE),IF(D337="CPOS",VLOOKUP(C337,'CPOS-178'!$A$7:$F$4097,3,FALSE),IF(D337="MERCADO",VLOOKUP(C337,Tabela42[],3,FALSE),"ERRO")))))</f>
        <v>M3XKM</v>
      </c>
      <c r="Y337" s="365"/>
    </row>
    <row r="338" spans="2:25" ht="30" customHeight="1" x14ac:dyDescent="0.2">
      <c r="B338" s="362"/>
      <c r="C338" s="378"/>
      <c r="D338" s="378"/>
      <c r="E338" s="368" t="s">
        <v>17957</v>
      </c>
      <c r="F338" s="369"/>
      <c r="G338" s="370"/>
      <c r="H338" s="371"/>
      <c r="I338" s="369"/>
      <c r="J338" s="370"/>
      <c r="K338" s="371"/>
      <c r="L338" s="418"/>
      <c r="M338" s="415"/>
      <c r="N338" s="373"/>
      <c r="O338" s="373">
        <v>0</v>
      </c>
      <c r="P338" s="544">
        <v>0.08</v>
      </c>
      <c r="Q338" s="373">
        <f>+Q335</f>
        <v>8219.9</v>
      </c>
      <c r="R338" s="373">
        <f>+P338*Q338</f>
        <v>657.59199999999998</v>
      </c>
      <c r="S338" s="409"/>
      <c r="T338" s="375"/>
      <c r="U338" s="410"/>
      <c r="V338" s="411">
        <v>10</v>
      </c>
      <c r="W338" s="374">
        <f>+R338*V338</f>
        <v>6575.92</v>
      </c>
      <c r="X338" s="414"/>
      <c r="Y338" s="380"/>
    </row>
    <row r="339" spans="2:25" ht="15.75" customHeight="1" x14ac:dyDescent="0.2">
      <c r="B339" s="390">
        <f>+C337</f>
        <v>93590</v>
      </c>
      <c r="C339" s="391"/>
      <c r="D339" s="392" t="str">
        <f>+D337</f>
        <v>SINAPI</v>
      </c>
      <c r="E339" s="393" t="s">
        <v>17834</v>
      </c>
      <c r="F339" s="777"/>
      <c r="G339" s="778"/>
      <c r="H339" s="779"/>
      <c r="I339" s="777"/>
      <c r="J339" s="778"/>
      <c r="K339" s="779"/>
      <c r="L339" s="391"/>
      <c r="M339" s="391"/>
      <c r="N339" s="394"/>
      <c r="O339" s="394"/>
      <c r="P339" s="394"/>
      <c r="Q339" s="394"/>
      <c r="R339" s="394"/>
      <c r="S339" s="394"/>
      <c r="T339" s="394"/>
      <c r="U339" s="394"/>
      <c r="V339" s="394"/>
      <c r="W339" s="395">
        <f>SUM(W338:W338)</f>
        <v>6575.92</v>
      </c>
      <c r="X339" s="396" t="str">
        <f>X337</f>
        <v>M3XKM</v>
      </c>
      <c r="Y339" s="397"/>
    </row>
    <row r="340" spans="2:25" ht="15.75" customHeight="1" x14ac:dyDescent="0.2">
      <c r="B340" s="425">
        <v>7</v>
      </c>
      <c r="C340" s="354"/>
      <c r="D340" s="354"/>
      <c r="E340" s="355" t="s">
        <v>280</v>
      </c>
      <c r="F340" s="356"/>
      <c r="G340" s="357"/>
      <c r="H340" s="358"/>
      <c r="I340" s="356"/>
      <c r="J340" s="357"/>
      <c r="K340" s="358"/>
      <c r="L340" s="359"/>
      <c r="M340" s="359"/>
      <c r="N340" s="360"/>
      <c r="O340" s="360"/>
      <c r="P340" s="360"/>
      <c r="Q340" s="360"/>
      <c r="R340" s="360"/>
      <c r="S340" s="360"/>
      <c r="T340" s="360"/>
      <c r="U340" s="360"/>
      <c r="V340" s="360"/>
      <c r="W340" s="360"/>
      <c r="X340" s="359"/>
      <c r="Y340" s="361"/>
    </row>
    <row r="341" spans="2:25" ht="30" customHeight="1" x14ac:dyDescent="0.2">
      <c r="B341" s="362"/>
      <c r="C341" s="417" t="s">
        <v>18169</v>
      </c>
      <c r="D341" s="363" t="s">
        <v>17850</v>
      </c>
      <c r="E341" s="780" t="str">
        <f>IF(D341="IOPES",VLOOKUP(C341,'IOPES_10-21'!$A$12:$G$1259,3,FALSE),IF(D341="SINAPI",VLOOKUP(C341,'SINAPI 01-22 ES - NÃO DESONER.'!$G$6:$L$6678,2,FALSE),IF(D341="SIURB",VLOOKUP(C341,'SIURB JAN-2020 NÃO DESONER.'!$A$2:$D$757,2,FALSE),IF(D341="SICRO",VLOOKUP(C341,Tabela4[],2,FALSE),IF(D341="CPOS",VLOOKUP(C341,'CPOS-178'!$A$7:$F$4097,2,FALSE),IF(D216="PRÓPRIA",VLOOKUP(C216,Tabela42[],2,FALSE),"ERRO"))))))</f>
        <v>Rede de água com padrão de entrada d'água diâm. 3/4", conf. espec. CESAN, incl. tubos e conexões para alimentação, distribuição, extravasor e limpeza, cons. o padrão a 25m, conf. projeto (1 utilização)</v>
      </c>
      <c r="F341" s="781"/>
      <c r="G341" s="781"/>
      <c r="H341" s="781"/>
      <c r="I341" s="781"/>
      <c r="J341" s="781"/>
      <c r="K341" s="781"/>
      <c r="L341" s="781"/>
      <c r="M341" s="781"/>
      <c r="N341" s="781"/>
      <c r="O341" s="781"/>
      <c r="P341" s="781"/>
      <c r="Q341" s="781"/>
      <c r="R341" s="781"/>
      <c r="S341" s="781"/>
      <c r="T341" s="781"/>
      <c r="U341" s="781"/>
      <c r="V341" s="781"/>
      <c r="W341" s="781"/>
      <c r="X341" s="364" t="str">
        <f>IF(D341="IOPES",VLOOKUP(C341,'IOPES_10-21'!$A$12:$G$1259,4,FALSE),IF(D341="SINAPI",VLOOKUP(C341,'SINAPI 01-22 ES - NÃO DESONER.'!$G$6:$L$6678,3,FALSE),IF(D341="SIURB",VLOOKUP(C341,'SIURB JAN-2020 NÃO DESONER.'!$A$2:$D$757,3,FALSE),IF(D341="SICRO",VLOOKUP(C341,Tabela4[],3,FALSE),IF(D341="CPOS",VLOOKUP(C341,'CPOS-178'!$A$7:$F$4097,3,FALSE),IF(D341="MERCADO",VLOOKUP(C341,Tabela42[],3,FALSE),"ERRO"))))))</f>
        <v>m</v>
      </c>
      <c r="Y341" s="365"/>
    </row>
    <row r="342" spans="2:25" ht="30" customHeight="1" x14ac:dyDescent="0.2">
      <c r="B342" s="362"/>
      <c r="C342" s="378"/>
      <c r="D342" s="378"/>
      <c r="E342" s="368" t="s">
        <v>20306</v>
      </c>
      <c r="F342" s="369"/>
      <c r="G342" s="370"/>
      <c r="H342" s="371"/>
      <c r="I342" s="369"/>
      <c r="J342" s="370"/>
      <c r="K342" s="371"/>
      <c r="L342" s="418"/>
      <c r="M342" s="415"/>
      <c r="N342" s="373">
        <v>45</v>
      </c>
      <c r="O342" s="373"/>
      <c r="P342" s="373"/>
      <c r="Q342" s="373"/>
      <c r="R342" s="373"/>
      <c r="S342" s="409"/>
      <c r="T342" s="375"/>
      <c r="U342" s="410"/>
      <c r="V342" s="411"/>
      <c r="W342" s="374">
        <f>+N342</f>
        <v>45</v>
      </c>
      <c r="X342" s="412"/>
      <c r="Y342" s="380"/>
    </row>
    <row r="343" spans="2:25" ht="15.75" customHeight="1" x14ac:dyDescent="0.2">
      <c r="B343" s="390" t="str">
        <f>+C341</f>
        <v>'020712</v>
      </c>
      <c r="C343" s="391"/>
      <c r="D343" s="392" t="str">
        <f>+D341</f>
        <v>IOPES</v>
      </c>
      <c r="E343" s="393" t="s">
        <v>17834</v>
      </c>
      <c r="F343" s="777"/>
      <c r="G343" s="778"/>
      <c r="H343" s="779"/>
      <c r="I343" s="777"/>
      <c r="J343" s="778"/>
      <c r="K343" s="779"/>
      <c r="L343" s="391"/>
      <c r="M343" s="391"/>
      <c r="N343" s="394"/>
      <c r="O343" s="394"/>
      <c r="P343" s="394"/>
      <c r="Q343" s="394"/>
      <c r="R343" s="394"/>
      <c r="S343" s="394"/>
      <c r="T343" s="394"/>
      <c r="U343" s="394"/>
      <c r="V343" s="394"/>
      <c r="W343" s="395">
        <f>SUM(W342:W342)</f>
        <v>45</v>
      </c>
      <c r="X343" s="396" t="str">
        <f>X341</f>
        <v>m</v>
      </c>
      <c r="Y343" s="397"/>
    </row>
    <row r="344" spans="2:25" ht="15.75" customHeight="1" x14ac:dyDescent="0.2">
      <c r="B344" s="362"/>
      <c r="C344" s="417" t="s">
        <v>18173</v>
      </c>
      <c r="D344" s="363" t="s">
        <v>17850</v>
      </c>
      <c r="E344" s="780" t="str">
        <f>IF(D344="IOPES",VLOOKUP(C344,'IOPES_10-21'!$A$12:$G$1259,3,FALSE),IF(D344="SINAPI",VLOOKUP(C344,'SINAPI 01-22 ES - NÃO DESONER.'!$G$6:$L$6678,2,FALSE),IF(D344="SIURB",VLOOKUP(C344,'SIURB JAN-2020 NÃO DESONER.'!$A$2:$D$757,2,FALSE),IF(D344="SICRO",VLOOKUP(C344,Tabela4[],2,FALSE),IF(D344="CPOS",VLOOKUP(C344,'CPOS-178'!$A$7:$F$4097,2,FALSE),IF(D344="MERCADO",VLOOKUP(C344,Tabela42[],2,FALSE),"ERRO"))))))</f>
        <v>Rede de esgoto, contendo fossa e filtro, inclusive tubos e conexões de ligação entre caixas, considerando distância de 25m, conforme projeto (1 utilização)</v>
      </c>
      <c r="F344" s="781"/>
      <c r="G344" s="781"/>
      <c r="H344" s="781"/>
      <c r="I344" s="781"/>
      <c r="J344" s="781"/>
      <c r="K344" s="781"/>
      <c r="L344" s="781"/>
      <c r="M344" s="781"/>
      <c r="N344" s="781"/>
      <c r="O344" s="781"/>
      <c r="P344" s="781"/>
      <c r="Q344" s="781"/>
      <c r="R344" s="781"/>
      <c r="S344" s="781"/>
      <c r="T344" s="781"/>
      <c r="U344" s="781"/>
      <c r="V344" s="781"/>
      <c r="W344" s="781"/>
      <c r="X344" s="364" t="str">
        <f>IF(D344="IOPES",VLOOKUP(C344,'IOPES_10-21'!$A$12:$G$1259,4,FALSE),IF(D344="SINAPI",VLOOKUP(C344,'SINAPI 01-22 ES - NÃO DESONER.'!$G$6:$L$6678,3,FALSE),IF(D344="SIURB",VLOOKUP(C344,'SIURB JAN-2020 NÃO DESONER.'!$A$2:$D$757,3,FALSE),IF(D344="SICRO",VLOOKUP(C344,Tabela4[],3,FALSE),IF(D344="CPOS",VLOOKUP(C344,'CPOS-178'!$A$7:$F$4097,3,FALSE),IF(D344="MERCADO",VLOOKUP(C344,Tabela42[],3,FALSE),"ERRO"))))))</f>
        <v>m</v>
      </c>
      <c r="Y344" s="365"/>
    </row>
    <row r="345" spans="2:25" ht="30" customHeight="1" x14ac:dyDescent="0.2">
      <c r="B345" s="362"/>
      <c r="C345" s="378"/>
      <c r="D345" s="378"/>
      <c r="E345" s="368" t="s">
        <v>20306</v>
      </c>
      <c r="F345" s="369"/>
      <c r="G345" s="370"/>
      <c r="H345" s="371"/>
      <c r="I345" s="369"/>
      <c r="J345" s="370"/>
      <c r="K345" s="371"/>
      <c r="L345" s="418"/>
      <c r="M345" s="415"/>
      <c r="N345" s="373">
        <v>45</v>
      </c>
      <c r="O345" s="373"/>
      <c r="P345" s="373"/>
      <c r="Q345" s="373"/>
      <c r="R345" s="373"/>
      <c r="S345" s="409"/>
      <c r="T345" s="375"/>
      <c r="U345" s="410"/>
      <c r="V345" s="411"/>
      <c r="W345" s="374">
        <f>+N345</f>
        <v>45</v>
      </c>
      <c r="X345" s="412"/>
      <c r="Y345" s="380"/>
    </row>
    <row r="346" spans="2:25" ht="15.75" customHeight="1" x14ac:dyDescent="0.2">
      <c r="B346" s="390" t="str">
        <f>+C344</f>
        <v>'020714</v>
      </c>
      <c r="C346" s="391"/>
      <c r="D346" s="392" t="str">
        <f>+D344</f>
        <v>IOPES</v>
      </c>
      <c r="E346" s="393" t="s">
        <v>17834</v>
      </c>
      <c r="F346" s="777"/>
      <c r="G346" s="778"/>
      <c r="H346" s="779"/>
      <c r="I346" s="777"/>
      <c r="J346" s="778"/>
      <c r="K346" s="779"/>
      <c r="L346" s="391"/>
      <c r="M346" s="391"/>
      <c r="N346" s="394"/>
      <c r="O346" s="394"/>
      <c r="P346" s="394"/>
      <c r="Q346" s="394"/>
      <c r="R346" s="394"/>
      <c r="S346" s="394"/>
      <c r="T346" s="394"/>
      <c r="U346" s="394"/>
      <c r="V346" s="394"/>
      <c r="W346" s="395">
        <f>SUM(W345:W345)</f>
        <v>45</v>
      </c>
      <c r="X346" s="396" t="str">
        <f>X344</f>
        <v>m</v>
      </c>
      <c r="Y346" s="397"/>
    </row>
    <row r="347" spans="2:25" ht="30" customHeight="1" x14ac:dyDescent="0.2">
      <c r="B347" s="362"/>
      <c r="C347" s="417" t="s">
        <v>18171</v>
      </c>
      <c r="D347" s="363" t="s">
        <v>17850</v>
      </c>
      <c r="E347" s="780" t="str">
        <f>IF(D347="IOPES",VLOOKUP(C347,'IOPES_10-21'!$A$12:$G$1259,3,FALSE),IF(D347="SINAPI",VLOOKUP(C347,'SINAPI 01-22 ES - NÃO DESONER.'!$G$6:$L$6678,2,FALSE),IF(D347="SIURB",VLOOKUP(C347,'SIURB JAN-2020 NÃO DESONER.'!$A$2:$D$757,2,FALSE),IF(D347="SICRO",VLOOKUP(C347,Tabela4[],2,FALSE),IF(D347="CPOS",VLOOKUP(C347,'CPOS-178'!$A$7:$F$4097,2,FALSE),IF(D347="MERCADO",VLOOKUP(C347,Tabela42[],2,FALSE),"ERRO"))))))</f>
        <v>Rede de luz, incl. padrão entrada de energia trifás., cabo de ligação até barracões, quadro de distrib., disj. e chave de força (quando necessário), cons. 20m entre padrão entrada e QDG, conf. projeto (1 utilização)</v>
      </c>
      <c r="F347" s="781"/>
      <c r="G347" s="781"/>
      <c r="H347" s="781"/>
      <c r="I347" s="781"/>
      <c r="J347" s="781"/>
      <c r="K347" s="781"/>
      <c r="L347" s="781"/>
      <c r="M347" s="781"/>
      <c r="N347" s="781"/>
      <c r="O347" s="781"/>
      <c r="P347" s="781"/>
      <c r="Q347" s="781"/>
      <c r="R347" s="781"/>
      <c r="S347" s="781"/>
      <c r="T347" s="781"/>
      <c r="U347" s="781"/>
      <c r="V347" s="781"/>
      <c r="W347" s="781"/>
      <c r="X347" s="364" t="str">
        <f>IF(D347="IOPES",VLOOKUP(C347,'IOPES_10-21'!$A$12:$G$1259,4,FALSE),IF(D347="SINAPI",VLOOKUP(C347,'SINAPI 01-22 ES - NÃO DESONER.'!$G$6:$L$6678,3,FALSE),IF(D347="SIURB",VLOOKUP(C347,'SIURB JAN-2020 NÃO DESONER.'!$A$2:$D$757,3,FALSE),IF(D347="SICRO",VLOOKUP(C347,Tabela4[],3,FALSE),IF(D347="CPOS",VLOOKUP(C347,'CPOS-178'!$A$7:$F$4097,3,FALSE),IF(D347="MERCADO",VLOOKUP(C347,Tabela42[],3,FALSE),"ERRO"))))))</f>
        <v>m</v>
      </c>
      <c r="Y347" s="365"/>
    </row>
    <row r="348" spans="2:25" ht="30" customHeight="1" x14ac:dyDescent="0.2">
      <c r="B348" s="362"/>
      <c r="C348" s="378"/>
      <c r="D348" s="378"/>
      <c r="E348" s="368" t="s">
        <v>20306</v>
      </c>
      <c r="F348" s="369"/>
      <c r="G348" s="370"/>
      <c r="H348" s="371"/>
      <c r="I348" s="369"/>
      <c r="J348" s="370"/>
      <c r="K348" s="371"/>
      <c r="L348" s="418"/>
      <c r="M348" s="415"/>
      <c r="N348" s="373">
        <v>35</v>
      </c>
      <c r="O348" s="373"/>
      <c r="P348" s="373"/>
      <c r="Q348" s="373"/>
      <c r="R348" s="373"/>
      <c r="S348" s="409"/>
      <c r="T348" s="375"/>
      <c r="U348" s="410"/>
      <c r="V348" s="411"/>
      <c r="W348" s="374">
        <f>+N348</f>
        <v>35</v>
      </c>
      <c r="X348" s="412"/>
      <c r="Y348" s="380"/>
    </row>
    <row r="349" spans="2:25" ht="15.75" customHeight="1" x14ac:dyDescent="0.2">
      <c r="B349" s="390" t="str">
        <f>+C347</f>
        <v>'020713</v>
      </c>
      <c r="C349" s="391"/>
      <c r="D349" s="392" t="str">
        <f>+D347</f>
        <v>IOPES</v>
      </c>
      <c r="E349" s="393" t="s">
        <v>17834</v>
      </c>
      <c r="F349" s="777"/>
      <c r="G349" s="778"/>
      <c r="H349" s="779"/>
      <c r="I349" s="777"/>
      <c r="J349" s="778"/>
      <c r="K349" s="779"/>
      <c r="L349" s="391"/>
      <c r="M349" s="391"/>
      <c r="N349" s="394"/>
      <c r="O349" s="394"/>
      <c r="P349" s="394"/>
      <c r="Q349" s="394"/>
      <c r="R349" s="394"/>
      <c r="S349" s="394"/>
      <c r="T349" s="394"/>
      <c r="U349" s="394"/>
      <c r="V349" s="394"/>
      <c r="W349" s="395">
        <f>SUM(W348:W348)</f>
        <v>35</v>
      </c>
      <c r="X349" s="396" t="str">
        <f>X347</f>
        <v>m</v>
      </c>
      <c r="Y349" s="397"/>
    </row>
    <row r="350" spans="2:25" ht="15.75" customHeight="1" x14ac:dyDescent="0.2">
      <c r="B350" s="362"/>
      <c r="C350" s="417" t="s">
        <v>18167</v>
      </c>
      <c r="D350" s="363" t="s">
        <v>17850</v>
      </c>
      <c r="E350" s="780" t="str">
        <f>IF(D350="IOPES",VLOOKUP(C350,'IOPES_10-21'!$A$12:$G$1259,3,FALSE),IF(D350="SINAPI",VLOOKUP(C350,'SINAPI 01-22 ES - NÃO DESONER.'!$G$6:$L$6678,2,FALSE),IF(D350="SIURB",VLOOKUP(C350,'SIURB JAN-2020 NÃO DESONER.'!$A$2:$D$757,2,FALSE),IF(D350="SICRO",VLOOKUP(C350,Tabela4[],2,FALSE),IF(D350="CPOS",VLOOKUP(C350,'CPOS-178'!$A$7:$F$4097,2,FALSE),IF(D350="MERCADO",VLOOKUP(C350,Tabela42[],2,FALSE),"ERRO"))))))</f>
        <v>Reservatório de poliestileno de 1000 L, incl. suporte em madeira de 7x12cm e 8x7cm, elevado de 4m, conf. projeto (1 utilização)</v>
      </c>
      <c r="F350" s="781"/>
      <c r="G350" s="781"/>
      <c r="H350" s="781"/>
      <c r="I350" s="781"/>
      <c r="J350" s="781"/>
      <c r="K350" s="781"/>
      <c r="L350" s="781"/>
      <c r="M350" s="781"/>
      <c r="N350" s="781"/>
      <c r="O350" s="781"/>
      <c r="P350" s="781"/>
      <c r="Q350" s="781"/>
      <c r="R350" s="781"/>
      <c r="S350" s="781"/>
      <c r="T350" s="781"/>
      <c r="U350" s="781"/>
      <c r="V350" s="781"/>
      <c r="W350" s="781"/>
      <c r="X350" s="364" t="str">
        <f>IF(D350="IOPES",VLOOKUP(C350,'IOPES_10-21'!$A$12:$G$1259,4,FALSE),IF(D350="SINAPI",VLOOKUP(C350,'SINAPI 01-22 ES - NÃO DESONER.'!$G$6:$L$6678,3,FALSE),IF(D350="SIURB",VLOOKUP(C350,'SIURB JAN-2020 NÃO DESONER.'!$A$2:$D$757,3,FALSE),IF(D350="SICRO",VLOOKUP(C350,Tabela4[],3,FALSE),IF(D350="CPOS",VLOOKUP(C350,'CPOS-178'!$A$7:$F$4097,3,FALSE),IF(D350="MERCADO",VLOOKUP(C350,Tabela42[],3,FALSE),"ERRO"))))))</f>
        <v>und</v>
      </c>
      <c r="Y350" s="365"/>
    </row>
    <row r="351" spans="2:25" ht="30" customHeight="1" x14ac:dyDescent="0.2">
      <c r="B351" s="362"/>
      <c r="C351" s="378"/>
      <c r="D351" s="378"/>
      <c r="E351" s="368" t="s">
        <v>20306</v>
      </c>
      <c r="F351" s="369"/>
      <c r="G351" s="370"/>
      <c r="H351" s="371"/>
      <c r="I351" s="369"/>
      <c r="J351" s="370"/>
      <c r="K351" s="371"/>
      <c r="L351" s="418"/>
      <c r="M351" s="415"/>
      <c r="N351" s="373">
        <v>2</v>
      </c>
      <c r="O351" s="373"/>
      <c r="P351" s="373"/>
      <c r="Q351" s="373"/>
      <c r="R351" s="373"/>
      <c r="S351" s="409"/>
      <c r="T351" s="375"/>
      <c r="U351" s="410"/>
      <c r="V351" s="411"/>
      <c r="W351" s="374">
        <f>+N351</f>
        <v>2</v>
      </c>
      <c r="X351" s="412"/>
      <c r="Y351" s="380"/>
    </row>
    <row r="352" spans="2:25" ht="15.75" customHeight="1" x14ac:dyDescent="0.2">
      <c r="B352" s="390" t="str">
        <f>+C350</f>
        <v>'020711</v>
      </c>
      <c r="C352" s="391"/>
      <c r="D352" s="392" t="str">
        <f>+D350</f>
        <v>IOPES</v>
      </c>
      <c r="E352" s="393" t="s">
        <v>17834</v>
      </c>
      <c r="F352" s="777"/>
      <c r="G352" s="778"/>
      <c r="H352" s="779"/>
      <c r="I352" s="777"/>
      <c r="J352" s="778"/>
      <c r="K352" s="779"/>
      <c r="L352" s="391"/>
      <c r="M352" s="391"/>
      <c r="N352" s="394"/>
      <c r="O352" s="394"/>
      <c r="P352" s="394"/>
      <c r="Q352" s="394"/>
      <c r="R352" s="394"/>
      <c r="S352" s="394"/>
      <c r="T352" s="394"/>
      <c r="U352" s="394"/>
      <c r="V352" s="394"/>
      <c r="W352" s="395">
        <f>SUM(W351:W351)</f>
        <v>2</v>
      </c>
      <c r="X352" s="396" t="str">
        <f>X350</f>
        <v>und</v>
      </c>
      <c r="Y352" s="397"/>
    </row>
    <row r="353" spans="2:25" ht="30" customHeight="1" x14ac:dyDescent="0.2">
      <c r="B353" s="362"/>
      <c r="C353" s="417" t="s">
        <v>18132</v>
      </c>
      <c r="D353" s="363" t="s">
        <v>17850</v>
      </c>
      <c r="E353" s="780" t="str">
        <f>IF(D353="IOPES",VLOOKUP(C353,'IOPES_10-21'!$A$12:$G$1259,3,FALSE),IF(D353="SINAPI",VLOOKUP(C353,'SINAPI 01-22 ES - NÃO DESONER.'!$G$6:$L$6678,2,FALSE),IF(D353="SIURB",VLOOKUP(C353,'SIURB JAN-2020 NÃO DESONER.'!$A$2:$D$757,2,FALSE),IF(D353="SICRO",VLOOKUP(C353,Tabela4[],2,FALSE),IF(D353="CPOS",VLOOKUP(C353,'CPOS-178'!$A$7:$F$4097,2,FALSE),IF(D353="MERCADO",VLOOKUP(C353,Tabela42[],2,FALSE),"ERRO"))))))</f>
        <v>Tapume Telha Metálica Ondulada em aço galvalume 0,50mm Branca h=2,20m, incl. montagem estr. mad. 8"x8", c/adesivo "DER-ES" 60x60cm a cada 10m, incl. faixas pint. esmalte sint. cores azul c/ h=30cm e rosa c/ h=10cm (Reaproveitamento 2x)</v>
      </c>
      <c r="F353" s="781"/>
      <c r="G353" s="781"/>
      <c r="H353" s="781"/>
      <c r="I353" s="781"/>
      <c r="J353" s="781"/>
      <c r="K353" s="781"/>
      <c r="L353" s="781"/>
      <c r="M353" s="781"/>
      <c r="N353" s="781"/>
      <c r="O353" s="781"/>
      <c r="P353" s="781"/>
      <c r="Q353" s="781"/>
      <c r="R353" s="781"/>
      <c r="S353" s="781"/>
      <c r="T353" s="781"/>
      <c r="U353" s="781"/>
      <c r="V353" s="781"/>
      <c r="W353" s="781"/>
      <c r="X353" s="364" t="str">
        <f>IF(D353="IOPES",VLOOKUP(C353,'IOPES_10-21'!$A$12:$G$1259,4,FALSE),IF(D353="SINAPI",VLOOKUP(C353,'SINAPI 01-22 ES - NÃO DESONER.'!$G$6:$L$6678,3,FALSE),IF(D353="SIURB",VLOOKUP(C353,'SIURB JAN-2020 NÃO DESONER.'!$A$2:$D$757,3,FALSE),IF(D353="SICRO",VLOOKUP(C353,Tabela4[],3,FALSE),IF(D353="CPOS",VLOOKUP(C353,'CPOS-178'!$A$7:$F$4097,3,FALSE),IF(D353="MERCADO",VLOOKUP(C353,Tabela42[],3,FALSE),"ERRO"))))))</f>
        <v>m</v>
      </c>
      <c r="Y353" s="365"/>
    </row>
    <row r="354" spans="2:25" ht="30" customHeight="1" x14ac:dyDescent="0.2">
      <c r="B354" s="362"/>
      <c r="C354" s="378"/>
      <c r="D354" s="378"/>
      <c r="E354" s="368" t="s">
        <v>20306</v>
      </c>
      <c r="F354" s="369"/>
      <c r="G354" s="370"/>
      <c r="H354" s="371"/>
      <c r="I354" s="369"/>
      <c r="J354" s="370"/>
      <c r="K354" s="371"/>
      <c r="L354" s="418"/>
      <c r="M354" s="415"/>
      <c r="N354" s="373">
        <v>200</v>
      </c>
      <c r="O354" s="373"/>
      <c r="P354" s="373"/>
      <c r="Q354" s="373"/>
      <c r="R354" s="373"/>
      <c r="S354" s="409"/>
      <c r="T354" s="375"/>
      <c r="U354" s="410"/>
      <c r="V354" s="411"/>
      <c r="W354" s="374">
        <f>+N354</f>
        <v>200</v>
      </c>
      <c r="X354" s="412"/>
      <c r="Y354" s="380"/>
    </row>
    <row r="355" spans="2:25" ht="15.75" customHeight="1" x14ac:dyDescent="0.2">
      <c r="B355" s="390" t="str">
        <f>+C353</f>
        <v>'020350</v>
      </c>
      <c r="C355" s="391"/>
      <c r="D355" s="392" t="str">
        <f>+D353</f>
        <v>IOPES</v>
      </c>
      <c r="E355" s="393" t="s">
        <v>17834</v>
      </c>
      <c r="F355" s="777"/>
      <c r="G355" s="778"/>
      <c r="H355" s="779"/>
      <c r="I355" s="777"/>
      <c r="J355" s="778"/>
      <c r="K355" s="779"/>
      <c r="L355" s="391"/>
      <c r="M355" s="391"/>
      <c r="N355" s="394"/>
      <c r="O355" s="394"/>
      <c r="P355" s="394"/>
      <c r="Q355" s="394"/>
      <c r="R355" s="394"/>
      <c r="S355" s="394"/>
      <c r="T355" s="394"/>
      <c r="U355" s="394"/>
      <c r="V355" s="394"/>
      <c r="W355" s="395">
        <f>SUM(W354:W354)</f>
        <v>200</v>
      </c>
      <c r="X355" s="396" t="str">
        <f>X353</f>
        <v>m</v>
      </c>
      <c r="Y355" s="397"/>
    </row>
    <row r="356" spans="2:25" ht="15.75" customHeight="1" x14ac:dyDescent="0.2">
      <c r="B356" s="362"/>
      <c r="C356" s="417" t="s">
        <v>18120</v>
      </c>
      <c r="D356" s="363" t="s">
        <v>17850</v>
      </c>
      <c r="E356" s="780" t="str">
        <f>IF(D356="IOPES",VLOOKUP(C356,'IOPES_10-21'!$A$12:$G$1259,3,FALSE),IF(D356="SINAPI",VLOOKUP(C356,'SINAPI 01-22 ES - NÃO DESONER.'!$G$6:$L$6678,2,FALSE),IF(D356="SIURB",VLOOKUP(C356,'SIURB JAN-2020 NÃO DESONER.'!$A$2:$D$757,2,FALSE),IF(D356="SICRO",VLOOKUP(C356,Tabela4[],2,FALSE),IF(D356="CPOS",VLOOKUP(C356,'CPOS-178'!$A$7:$F$4097,2,FALSE),IF(D356="MERCADO",VLOOKUP(C356,Tabela42[],2,FALSE),"ERRO"))))))</f>
        <v>Placa de obra nas dimensões de 2.0 x 4.0 m, padrão IOPES</v>
      </c>
      <c r="F356" s="781"/>
      <c r="G356" s="781"/>
      <c r="H356" s="781"/>
      <c r="I356" s="781"/>
      <c r="J356" s="781"/>
      <c r="K356" s="781"/>
      <c r="L356" s="781"/>
      <c r="M356" s="781"/>
      <c r="N356" s="781"/>
      <c r="O356" s="781"/>
      <c r="P356" s="781"/>
      <c r="Q356" s="781"/>
      <c r="R356" s="781"/>
      <c r="S356" s="781"/>
      <c r="T356" s="781"/>
      <c r="U356" s="781"/>
      <c r="V356" s="781"/>
      <c r="W356" s="781"/>
      <c r="X356" s="364" t="str">
        <f>IF(D356="IOPES",VLOOKUP(C356,'IOPES_10-21'!$A$12:$G$1259,4,FALSE),IF(D356="SINAPI",VLOOKUP(C356,'SINAPI 01-22 ES - NÃO DESONER.'!$G$6:$L$6678,3,FALSE),IF(D356="SIURB",VLOOKUP(C356,'SIURB JAN-2020 NÃO DESONER.'!$A$2:$D$757,3,FALSE),IF(D356="SICRO",VLOOKUP(C356,Tabela4[],3,FALSE),IF(D356="CPOS",VLOOKUP(C356,'CPOS-178'!$A$7:$F$4097,3,FALSE),IF(D356="MERCADO",VLOOKUP(C356,Tabela42[],3,FALSE),"ERRO"))))))</f>
        <v>m2</v>
      </c>
      <c r="Y356" s="365"/>
    </row>
    <row r="357" spans="2:25" ht="30" customHeight="1" x14ac:dyDescent="0.2">
      <c r="B357" s="362"/>
      <c r="C357" s="378"/>
      <c r="D357" s="378"/>
      <c r="E357" s="368" t="s">
        <v>20306</v>
      </c>
      <c r="F357" s="369"/>
      <c r="G357" s="370"/>
      <c r="H357" s="371"/>
      <c r="I357" s="369"/>
      <c r="J357" s="370"/>
      <c r="K357" s="371"/>
      <c r="L357" s="418"/>
      <c r="M357" s="415"/>
      <c r="N357" s="373">
        <v>8</v>
      </c>
      <c r="O357" s="373"/>
      <c r="P357" s="373"/>
      <c r="Q357" s="373"/>
      <c r="R357" s="373"/>
      <c r="S357" s="409"/>
      <c r="T357" s="375"/>
      <c r="U357" s="410"/>
      <c r="V357" s="411"/>
      <c r="W357" s="374">
        <f>+N357</f>
        <v>8</v>
      </c>
      <c r="X357" s="412"/>
      <c r="Y357" s="380"/>
    </row>
    <row r="358" spans="2:25" ht="15.75" customHeight="1" x14ac:dyDescent="0.2">
      <c r="B358" s="390" t="str">
        <f>+C356</f>
        <v>'020305</v>
      </c>
      <c r="C358" s="391"/>
      <c r="D358" s="392" t="str">
        <f>+D356</f>
        <v>IOPES</v>
      </c>
      <c r="E358" s="393" t="s">
        <v>17834</v>
      </c>
      <c r="F358" s="777"/>
      <c r="G358" s="778"/>
      <c r="H358" s="779"/>
      <c r="I358" s="777"/>
      <c r="J358" s="778"/>
      <c r="K358" s="779"/>
      <c r="L358" s="391"/>
      <c r="M358" s="391"/>
      <c r="N358" s="394"/>
      <c r="O358" s="394"/>
      <c r="P358" s="394"/>
      <c r="Q358" s="394"/>
      <c r="R358" s="394"/>
      <c r="S358" s="394"/>
      <c r="T358" s="394"/>
      <c r="U358" s="394"/>
      <c r="V358" s="394"/>
      <c r="W358" s="395">
        <f>SUM(W357:W357)</f>
        <v>8</v>
      </c>
      <c r="X358" s="396" t="str">
        <f>X356</f>
        <v>m2</v>
      </c>
      <c r="Y358" s="397"/>
    </row>
    <row r="359" spans="2:25" ht="15.75" customHeight="1" x14ac:dyDescent="0.2">
      <c r="B359" s="362"/>
      <c r="C359" s="417" t="s">
        <v>20120</v>
      </c>
      <c r="D359" s="363" t="s">
        <v>17850</v>
      </c>
      <c r="E359" s="780" t="str">
        <f>IF(D359="IOPES",VLOOKUP(C359,'IOPES_10-21'!$A$12:$G$1259,3,FALSE),IF(D359="SINAPI",VLOOKUP(C359,'SINAPI 01-22 ES - NÃO DESONER.'!$G$6:$L$6678,2,FALSE),IF(D359="SIURB",VLOOKUP(C359,'SIURB JAN-2020 NÃO DESONER.'!$A$2:$D$757,2,FALSE),IF(D359="SICRO",VLOOKUP(C359,Tabela4[],2,FALSE),IF(D359="CPOS",VLOOKUP(C359,'CPOS-178'!$A$7:$F$4097,2,FALSE),IF(D359="MERCADO",VLOOKUP(C359,Tabela42[],2,FALSE),"ERRO"))))))</f>
        <v>Placa para inauguração de obra em alumínio polido e=4mm, dimensões 40 x 50 cm, gravação em baixo relevo, inclusive pintura e fixação</v>
      </c>
      <c r="F359" s="781"/>
      <c r="G359" s="781"/>
      <c r="H359" s="781"/>
      <c r="I359" s="781"/>
      <c r="J359" s="781"/>
      <c r="K359" s="781"/>
      <c r="L359" s="781"/>
      <c r="M359" s="781"/>
      <c r="N359" s="781"/>
      <c r="O359" s="781"/>
      <c r="P359" s="781"/>
      <c r="Q359" s="781"/>
      <c r="R359" s="781"/>
      <c r="S359" s="781"/>
      <c r="T359" s="781"/>
      <c r="U359" s="781"/>
      <c r="V359" s="781"/>
      <c r="W359" s="781"/>
      <c r="X359" s="364" t="str">
        <f>IF(D359="IOPES",VLOOKUP(C359,'IOPES_10-21'!$A$12:$G$1259,4,FALSE),IF(D359="SINAPI",VLOOKUP(C359,'SINAPI 01-22 ES - NÃO DESONER.'!$G$6:$L$6678,3,FALSE),IF(D359="SIURB",VLOOKUP(C359,'SIURB JAN-2020 NÃO DESONER.'!$A$2:$D$757,3,FALSE),IF(D359="SICRO",VLOOKUP(C359,Tabela4[],3,FALSE),IF(D359="CPOS",VLOOKUP(C359,'CPOS-178'!$A$7:$F$4097,3,FALSE),IF(D359="MERCADO",VLOOKUP(C359,Tabela42[],3,FALSE),"ERRO"))))))</f>
        <v>und</v>
      </c>
      <c r="Y359" s="365"/>
    </row>
    <row r="360" spans="2:25" ht="30" customHeight="1" x14ac:dyDescent="0.2">
      <c r="B360" s="362"/>
      <c r="C360" s="378"/>
      <c r="D360" s="378"/>
      <c r="E360" s="368" t="s">
        <v>20306</v>
      </c>
      <c r="F360" s="369"/>
      <c r="G360" s="370"/>
      <c r="H360" s="371"/>
      <c r="I360" s="369"/>
      <c r="J360" s="370"/>
      <c r="K360" s="371"/>
      <c r="L360" s="418"/>
      <c r="M360" s="415">
        <v>1</v>
      </c>
      <c r="N360" s="373"/>
      <c r="O360" s="373"/>
      <c r="P360" s="373"/>
      <c r="Q360" s="373"/>
      <c r="R360" s="373"/>
      <c r="S360" s="409"/>
      <c r="T360" s="375"/>
      <c r="U360" s="410"/>
      <c r="V360" s="411"/>
      <c r="W360" s="374">
        <f>+M360</f>
        <v>1</v>
      </c>
      <c r="X360" s="412"/>
      <c r="Y360" s="380"/>
    </row>
    <row r="361" spans="2:25" ht="15.75" customHeight="1" x14ac:dyDescent="0.2">
      <c r="B361" s="390" t="str">
        <f>+C359</f>
        <v>'200576</v>
      </c>
      <c r="C361" s="391"/>
      <c r="D361" s="392" t="str">
        <f>+D359</f>
        <v>IOPES</v>
      </c>
      <c r="E361" s="393" t="s">
        <v>17834</v>
      </c>
      <c r="F361" s="777"/>
      <c r="G361" s="778"/>
      <c r="H361" s="779"/>
      <c r="I361" s="777"/>
      <c r="J361" s="778"/>
      <c r="K361" s="779"/>
      <c r="L361" s="391"/>
      <c r="M361" s="391"/>
      <c r="N361" s="394"/>
      <c r="O361" s="394"/>
      <c r="P361" s="394"/>
      <c r="Q361" s="394"/>
      <c r="R361" s="394"/>
      <c r="S361" s="394"/>
      <c r="T361" s="394"/>
      <c r="U361" s="394"/>
      <c r="V361" s="394"/>
      <c r="W361" s="395">
        <f>SUM(W360:W360)</f>
        <v>1</v>
      </c>
      <c r="X361" s="396" t="str">
        <f>X359</f>
        <v>und</v>
      </c>
      <c r="Y361" s="397"/>
    </row>
    <row r="362" spans="2:25" ht="15.75" customHeight="1" x14ac:dyDescent="0.2">
      <c r="B362" s="362"/>
      <c r="C362" s="420" t="s">
        <v>18126</v>
      </c>
      <c r="D362" s="363" t="s">
        <v>17850</v>
      </c>
      <c r="E362" s="780" t="str">
        <f>IF(D362="IOPES",VLOOKUP(C362,'IOPES_10-21'!$A$12:$G$1259,3,FALSE),IF(D362="SINAPI",VLOOKUP(C362,'SINAPI 01-22 ES - NÃO DESONER.'!$G$6:$L$6678,2,FALSE),IF(D362="SIURB",VLOOKUP(C362,'SIURB JAN-2020 NÃO DESONER.'!$A$2:$D$757,2,FALSE),IF(D362="SICRO",VLOOKUP(C362,Tabela4[],2,FALSE),IF(D362="CPOS",VLOOKUP(C362,'CPOS-178'!$A$7:$F$4097,2,FALSE),IF(D362="MERCADO",VLOOKUP(C362,Tabela42[],2,FALSE),"ERRO"))))))</f>
        <v>Mobilização e desmobilização de conteiner locado para barracão de obra</v>
      </c>
      <c r="F362" s="781"/>
      <c r="G362" s="781"/>
      <c r="H362" s="781"/>
      <c r="I362" s="781"/>
      <c r="J362" s="781"/>
      <c r="K362" s="781"/>
      <c r="L362" s="781"/>
      <c r="M362" s="781"/>
      <c r="N362" s="781"/>
      <c r="O362" s="781"/>
      <c r="P362" s="781"/>
      <c r="Q362" s="781"/>
      <c r="R362" s="781"/>
      <c r="S362" s="781"/>
      <c r="T362" s="781"/>
      <c r="U362" s="781"/>
      <c r="V362" s="781"/>
      <c r="W362" s="781"/>
      <c r="X362" s="364" t="str">
        <f>IF(D362="IOPES",VLOOKUP(C362,'IOPES_10-21'!$A$12:$G$1259,4,FALSE),IF(D362="SINAPI",VLOOKUP(C362,'SINAPI 01-22 ES - NÃO DESONER.'!$G$6:$L$6678,3,FALSE),IF(D362="SIURB",VLOOKUP(C362,'SIURB JAN-2020 NÃO DESONER.'!$A$2:$D$757,3,FALSE),IF(D362="SICRO",VLOOKUP(C362,Tabela4[],3,FALSE),IF(D362="CPOS",VLOOKUP(C362,'CPOS-178'!$A$7:$F$4097,3,FALSE),IF(D362="MERCADO",VLOOKUP(C362,Tabela42[],3,FALSE),"ERRO"))))))</f>
        <v>und</v>
      </c>
      <c r="Y362" s="365"/>
    </row>
    <row r="363" spans="2:25" ht="30" customHeight="1" x14ac:dyDescent="0.2">
      <c r="B363" s="362"/>
      <c r="C363" s="378"/>
      <c r="D363" s="378"/>
      <c r="E363" s="368" t="s">
        <v>20306</v>
      </c>
      <c r="F363" s="369"/>
      <c r="G363" s="370"/>
      <c r="H363" s="371"/>
      <c r="I363" s="369"/>
      <c r="J363" s="370"/>
      <c r="K363" s="371"/>
      <c r="L363" s="418"/>
      <c r="M363" s="415">
        <v>5</v>
      </c>
      <c r="N363" s="373"/>
      <c r="O363" s="373"/>
      <c r="P363" s="373"/>
      <c r="Q363" s="373"/>
      <c r="R363" s="373"/>
      <c r="S363" s="409"/>
      <c r="T363" s="375"/>
      <c r="U363" s="410"/>
      <c r="V363" s="411"/>
      <c r="W363" s="374">
        <f>+M363</f>
        <v>5</v>
      </c>
      <c r="X363" s="412"/>
      <c r="Y363" s="380"/>
    </row>
    <row r="364" spans="2:25" ht="15.75" customHeight="1" x14ac:dyDescent="0.2">
      <c r="B364" s="390" t="str">
        <f>+C362</f>
        <v>'020344</v>
      </c>
      <c r="C364" s="391"/>
      <c r="D364" s="392" t="str">
        <f>+D362</f>
        <v>IOPES</v>
      </c>
      <c r="E364" s="393" t="s">
        <v>17834</v>
      </c>
      <c r="F364" s="777"/>
      <c r="G364" s="778"/>
      <c r="H364" s="779"/>
      <c r="I364" s="777"/>
      <c r="J364" s="778"/>
      <c r="K364" s="779"/>
      <c r="L364" s="391"/>
      <c r="M364" s="391"/>
      <c r="N364" s="394"/>
      <c r="O364" s="394"/>
      <c r="P364" s="394"/>
      <c r="Q364" s="394"/>
      <c r="R364" s="394"/>
      <c r="S364" s="394"/>
      <c r="T364" s="394"/>
      <c r="U364" s="394"/>
      <c r="V364" s="394"/>
      <c r="W364" s="395">
        <f>SUM(W363:W363)</f>
        <v>5</v>
      </c>
      <c r="X364" s="396" t="str">
        <f>X362</f>
        <v>und</v>
      </c>
      <c r="Y364" s="397"/>
    </row>
    <row r="365" spans="2:25" ht="30" customHeight="1" x14ac:dyDescent="0.2">
      <c r="B365" s="362"/>
      <c r="C365" s="417" t="s">
        <v>18134</v>
      </c>
      <c r="D365" s="363" t="s">
        <v>17850</v>
      </c>
      <c r="E365" s="780" t="str">
        <f>IF(D365="IOPES",VLOOKUP(C365,'IOPES_10-21'!$A$12:$G$1259,3,FALSE),IF(D365="SINAPI",VLOOKUP(C365,'SINAPI 01-22 ES - NÃO DESONER.'!$G$6:$L$6678,2,FALSE),IF(D365="SIURB",VLOOKUP(C365,'SIURB JAN-2020 NÃO DESONER.'!$A$2:$D$757,2,FALSE),IF(D365="SICRO",VLOOKUP(C365,Tabela4[],2,FALSE),IF(D365="CPOS",VLOOKUP(C365,'CPOS-178'!$A$7:$F$4097,2,FALSE),IF(D365="MERCADO",VLOOKUP(C365,Tabela42[],2,FALSE),"ERRO"))))))</f>
        <v>Aluguel mensal container para escritório, dim. 6.00x2.40m, c/ banheiro (vaso+lavat+chuveiro e básc), incl. porta, 2 janelas, abert p/ ar cond., 2 pt iluminação, 2 tom. elét. e 1 tom.telef. Isolam.térmico(teto e paredes), piso em comp. Naval, cert. NR18, incl. laudo descontaminação.</v>
      </c>
      <c r="F365" s="781"/>
      <c r="G365" s="781"/>
      <c r="H365" s="781"/>
      <c r="I365" s="781"/>
      <c r="J365" s="781"/>
      <c r="K365" s="781"/>
      <c r="L365" s="781"/>
      <c r="M365" s="781"/>
      <c r="N365" s="781"/>
      <c r="O365" s="781"/>
      <c r="P365" s="781"/>
      <c r="Q365" s="781"/>
      <c r="R365" s="781"/>
      <c r="S365" s="781"/>
      <c r="T365" s="781"/>
      <c r="U365" s="781"/>
      <c r="V365" s="781"/>
      <c r="W365" s="781"/>
      <c r="X365" s="364" t="str">
        <f>IF(D365="IOPES",VLOOKUP(C365,'IOPES_10-21'!$A$12:$G$1259,4,FALSE),IF(D365="SINAPI",VLOOKUP(C365,'SINAPI 01-22 ES - NÃO DESONER.'!$G$6:$L$6678,3,FALSE),IF(D365="SIURB",VLOOKUP(C365,'SIURB JAN-2020 NÃO DESONER.'!$A$2:$D$757,3,FALSE),IF(D365="SICRO",VLOOKUP(C365,Tabela4[],3,FALSE),IF(D365="CPOS",VLOOKUP(C365,'CPOS-178'!$A$7:$F$4097,3,FALSE),IF(D365="MERCADO",VLOOKUP(C365,Tabela42[],3,FALSE),"ERRO"))))))</f>
        <v>ms</v>
      </c>
      <c r="Y365" s="365"/>
    </row>
    <row r="366" spans="2:25" ht="30" customHeight="1" x14ac:dyDescent="0.2">
      <c r="B366" s="362"/>
      <c r="C366" s="378"/>
      <c r="D366" s="378"/>
      <c r="E366" s="368" t="s">
        <v>20306</v>
      </c>
      <c r="F366" s="369"/>
      <c r="G366" s="370"/>
      <c r="H366" s="371"/>
      <c r="I366" s="369"/>
      <c r="J366" s="370"/>
      <c r="K366" s="371"/>
      <c r="L366" s="418"/>
      <c r="M366" s="415">
        <v>6</v>
      </c>
      <c r="N366" s="373"/>
      <c r="O366" s="373"/>
      <c r="P366" s="373"/>
      <c r="Q366" s="373"/>
      <c r="R366" s="373"/>
      <c r="S366" s="409"/>
      <c r="T366" s="375"/>
      <c r="U366" s="410"/>
      <c r="V366" s="411"/>
      <c r="W366" s="374">
        <f>+M366</f>
        <v>6</v>
      </c>
      <c r="X366" s="412"/>
      <c r="Y366" s="380"/>
    </row>
    <row r="367" spans="2:25" ht="15.75" customHeight="1" x14ac:dyDescent="0.2">
      <c r="B367" s="390" t="str">
        <f>+C365</f>
        <v>'020352</v>
      </c>
      <c r="C367" s="391"/>
      <c r="D367" s="392" t="str">
        <f>+D365</f>
        <v>IOPES</v>
      </c>
      <c r="E367" s="393" t="s">
        <v>17834</v>
      </c>
      <c r="F367" s="777"/>
      <c r="G367" s="778"/>
      <c r="H367" s="779"/>
      <c r="I367" s="777"/>
      <c r="J367" s="778"/>
      <c r="K367" s="779"/>
      <c r="L367" s="391"/>
      <c r="M367" s="391"/>
      <c r="N367" s="394"/>
      <c r="O367" s="394"/>
      <c r="P367" s="394"/>
      <c r="Q367" s="394"/>
      <c r="R367" s="394"/>
      <c r="S367" s="394"/>
      <c r="T367" s="394"/>
      <c r="U367" s="394"/>
      <c r="V367" s="394"/>
      <c r="W367" s="395">
        <f>SUM(W366:W366)</f>
        <v>6</v>
      </c>
      <c r="X367" s="396" t="str">
        <f>X365</f>
        <v>ms</v>
      </c>
      <c r="Y367" s="397"/>
    </row>
    <row r="368" spans="2:25" ht="30" customHeight="1" x14ac:dyDescent="0.2">
      <c r="B368" s="362"/>
      <c r="C368" s="417" t="s">
        <v>18137</v>
      </c>
      <c r="D368" s="363" t="s">
        <v>17850</v>
      </c>
      <c r="E368" s="780" t="str">
        <f>IF(D368="IOPES",VLOOKUP(C368,'IOPES_10-21'!$A$12:$G$1259,3,FALSE),IF(D368="SINAPI",VLOOKUP(C368,'SINAPI 01-22 ES - NÃO DESONER.'!$G$6:$L$6678,2,FALSE),IF(D368="SIURB",VLOOKUP(C368,'SIURB JAN-2020 NÃO DESONER.'!$A$2:$D$757,2,FALSE),IF(D368="SICRO",VLOOKUP(C368,Tabela4[],2,FALSE),IF(D368="CPOS",VLOOKUP(C368,'CPOS-178'!$A$7:$F$4097,2,FALSE),IF(D368="MERCADO",VLOOKUP(C368,Tabela42[],2,FALSE),"ERRO"))))))</f>
        <v>Aluguel mensal container para refeitorio, incl. porta, 2 janelas, abert p/ ar cond., 2 pt iluminação, 2 tomadas elét. e 1 tomada telef. Isolamento térmico (paredes e teto), piso em comp. Naval pintado, cert. NR18, incl. laudo descontaminação.</v>
      </c>
      <c r="F368" s="781"/>
      <c r="G368" s="781"/>
      <c r="H368" s="781"/>
      <c r="I368" s="781"/>
      <c r="J368" s="781"/>
      <c r="K368" s="781"/>
      <c r="L368" s="781"/>
      <c r="M368" s="781"/>
      <c r="N368" s="781"/>
      <c r="O368" s="781"/>
      <c r="P368" s="781"/>
      <c r="Q368" s="781"/>
      <c r="R368" s="781"/>
      <c r="S368" s="781"/>
      <c r="T368" s="781"/>
      <c r="U368" s="781"/>
      <c r="V368" s="781"/>
      <c r="W368" s="781"/>
      <c r="X368" s="364" t="str">
        <f>IF(D368="IOPES",VLOOKUP(C368,'IOPES_10-21'!$A$12:$G$1259,4,FALSE),IF(D368="SINAPI",VLOOKUP(C368,'SINAPI 01-22 ES - NÃO DESONER.'!$G$6:$L$6678,3,FALSE),IF(D368="SIURB",VLOOKUP(C368,'SIURB JAN-2020 NÃO DESONER.'!$A$2:$D$757,3,FALSE),IF(D368="SICRO",VLOOKUP(C368,Tabela4[],3,FALSE),IF(D368="CPOS",VLOOKUP(C368,'CPOS-178'!$A$7:$F$4097,3,FALSE),IF(D368="MERCADO",VLOOKUP(C368,Tabela42[],3,FALSE),"ERRO"))))))</f>
        <v>ms</v>
      </c>
      <c r="Y368" s="365"/>
    </row>
    <row r="369" spans="2:25" ht="30" customHeight="1" x14ac:dyDescent="0.2">
      <c r="B369" s="362"/>
      <c r="C369" s="378"/>
      <c r="D369" s="378"/>
      <c r="E369" s="368" t="s">
        <v>20306</v>
      </c>
      <c r="F369" s="369"/>
      <c r="G369" s="370"/>
      <c r="H369" s="371"/>
      <c r="I369" s="369"/>
      <c r="J369" s="370"/>
      <c r="K369" s="371"/>
      <c r="L369" s="418"/>
      <c r="M369" s="415">
        <v>6</v>
      </c>
      <c r="N369" s="373"/>
      <c r="O369" s="373"/>
      <c r="P369" s="373"/>
      <c r="Q369" s="373"/>
      <c r="R369" s="373"/>
      <c r="S369" s="409"/>
      <c r="T369" s="375"/>
      <c r="U369" s="410"/>
      <c r="V369" s="411"/>
      <c r="W369" s="374">
        <f>+M369</f>
        <v>6</v>
      </c>
      <c r="X369" s="412"/>
      <c r="Y369" s="380"/>
    </row>
    <row r="370" spans="2:25" ht="15.75" customHeight="1" x14ac:dyDescent="0.2">
      <c r="B370" s="390" t="str">
        <f>+C368</f>
        <v>'020353</v>
      </c>
      <c r="C370" s="391"/>
      <c r="D370" s="392" t="str">
        <f>+D368</f>
        <v>IOPES</v>
      </c>
      <c r="E370" s="393" t="s">
        <v>17834</v>
      </c>
      <c r="F370" s="777"/>
      <c r="G370" s="778"/>
      <c r="H370" s="779"/>
      <c r="I370" s="777"/>
      <c r="J370" s="778"/>
      <c r="K370" s="779"/>
      <c r="L370" s="391"/>
      <c r="M370" s="391"/>
      <c r="N370" s="394"/>
      <c r="O370" s="394"/>
      <c r="P370" s="394"/>
      <c r="Q370" s="394"/>
      <c r="R370" s="394"/>
      <c r="S370" s="394"/>
      <c r="T370" s="394"/>
      <c r="U370" s="394"/>
      <c r="V370" s="394"/>
      <c r="W370" s="395">
        <f>SUM(W369:W369)</f>
        <v>6</v>
      </c>
      <c r="X370" s="396" t="str">
        <f>X368</f>
        <v>ms</v>
      </c>
      <c r="Y370" s="397"/>
    </row>
    <row r="371" spans="2:25" ht="30" customHeight="1" x14ac:dyDescent="0.2">
      <c r="B371" s="362"/>
      <c r="C371" s="417" t="s">
        <v>18139</v>
      </c>
      <c r="D371" s="363" t="s">
        <v>17850</v>
      </c>
      <c r="E371" s="780" t="str">
        <f>IF(D371="IOPES",VLOOKUP(C371,'IOPES_10-21'!$A$12:$G$1259,3,FALSE),IF(D371="SINAPI",VLOOKUP(C371,'SINAPI 01-22 ES - NÃO DESONER.'!$G$6:$L$6678,2,FALSE),IF(D371="SIURB",VLOOKUP(C371,'SIURB JAN-2020 NÃO DESONER.'!$A$2:$D$757,2,FALSE),IF(D371="SICRO",VLOOKUP(C371,Tabela4[],2,FALSE),IF(D371="CPOS",VLOOKUP(C371,'CPOS-178'!$A$7:$F$4097,2,FALSE),IF(D371="MERCADO",VLOOKUP(C371,Tabela42[],2,FALSE),"ERRO"))))))</f>
        <v>Aluguel mensal container para vestiário, incl. porta, venezianas de circulação, 1 pt iluminação, Isolamento térmico (teto), piso em comp. Naval pintado, cert. NR18, incl. laudo descontaminação.</v>
      </c>
      <c r="F371" s="781"/>
      <c r="G371" s="781"/>
      <c r="H371" s="781"/>
      <c r="I371" s="781"/>
      <c r="J371" s="781"/>
      <c r="K371" s="781"/>
      <c r="L371" s="781"/>
      <c r="M371" s="781"/>
      <c r="N371" s="781"/>
      <c r="O371" s="781"/>
      <c r="P371" s="781"/>
      <c r="Q371" s="781"/>
      <c r="R371" s="781"/>
      <c r="S371" s="781"/>
      <c r="T371" s="781"/>
      <c r="U371" s="781"/>
      <c r="V371" s="781"/>
      <c r="W371" s="781"/>
      <c r="X371" s="364" t="str">
        <f>IF(D371="IOPES",VLOOKUP(C371,'IOPES_10-21'!$A$12:$G$1259,4,FALSE),IF(D371="SINAPI",VLOOKUP(C371,'SINAPI 01-22 ES - NÃO DESONER.'!$G$6:$L$6678,3,FALSE),IF(D371="SIURB",VLOOKUP(C371,'SIURB JAN-2020 NÃO DESONER.'!$A$2:$D$757,3,FALSE),IF(D371="SICRO",VLOOKUP(C371,Tabela4[],3,FALSE),IF(D371="CPOS",VLOOKUP(C371,'CPOS-178'!$A$7:$F$4097,3,FALSE),IF(D371="MERCADO",VLOOKUP(C371,Tabela42[],3,FALSE),"ERRO"))))))</f>
        <v>ms</v>
      </c>
      <c r="Y371" s="365"/>
    </row>
    <row r="372" spans="2:25" ht="30" customHeight="1" x14ac:dyDescent="0.2">
      <c r="B372" s="362"/>
      <c r="C372" s="378"/>
      <c r="D372" s="378"/>
      <c r="E372" s="368" t="s">
        <v>20306</v>
      </c>
      <c r="F372" s="369"/>
      <c r="G372" s="370"/>
      <c r="H372" s="371"/>
      <c r="I372" s="369"/>
      <c r="J372" s="370"/>
      <c r="K372" s="371"/>
      <c r="L372" s="418"/>
      <c r="M372" s="415">
        <v>6</v>
      </c>
      <c r="N372" s="373"/>
      <c r="O372" s="373"/>
      <c r="P372" s="373"/>
      <c r="Q372" s="373"/>
      <c r="R372" s="373"/>
      <c r="S372" s="409"/>
      <c r="T372" s="375"/>
      <c r="U372" s="410"/>
      <c r="V372" s="411"/>
      <c r="W372" s="374">
        <f>+M372</f>
        <v>6</v>
      </c>
      <c r="X372" s="412"/>
      <c r="Y372" s="380"/>
    </row>
    <row r="373" spans="2:25" ht="15.75" customHeight="1" x14ac:dyDescent="0.2">
      <c r="B373" s="390" t="str">
        <f>+C371</f>
        <v>'020354</v>
      </c>
      <c r="C373" s="391"/>
      <c r="D373" s="392" t="str">
        <f>+D371</f>
        <v>IOPES</v>
      </c>
      <c r="E373" s="393" t="s">
        <v>17834</v>
      </c>
      <c r="F373" s="777"/>
      <c r="G373" s="778"/>
      <c r="H373" s="779"/>
      <c r="I373" s="777"/>
      <c r="J373" s="778"/>
      <c r="K373" s="779"/>
      <c r="L373" s="391"/>
      <c r="M373" s="391"/>
      <c r="N373" s="394"/>
      <c r="O373" s="394"/>
      <c r="P373" s="394"/>
      <c r="Q373" s="394"/>
      <c r="R373" s="394"/>
      <c r="S373" s="394"/>
      <c r="T373" s="394"/>
      <c r="U373" s="394"/>
      <c r="V373" s="394"/>
      <c r="W373" s="395">
        <f>SUM(W372:W372)</f>
        <v>6</v>
      </c>
      <c r="X373" s="396" t="str">
        <f>X371</f>
        <v>ms</v>
      </c>
      <c r="Y373" s="397"/>
    </row>
    <row r="374" spans="2:25" ht="30" customHeight="1" x14ac:dyDescent="0.2">
      <c r="B374" s="362"/>
      <c r="C374" s="417" t="s">
        <v>18141</v>
      </c>
      <c r="D374" s="363" t="s">
        <v>17850</v>
      </c>
      <c r="E374" s="780" t="str">
        <f>IF(D374="IOPES",VLOOKUP(C374,'IOPES_10-21'!$A$12:$G$1259,3,FALSE),IF(D374="SINAPI",VLOOKUP(C374,'SINAPI 01-22 ES - NÃO DESONER.'!$G$6:$L$6678,2,FALSE),IF(D374="SIURB",VLOOKUP(C374,'SIURB JAN-2020 NÃO DESONER.'!$A$2:$D$757,2,FALSE),IF(D374="SICRO",VLOOKUP(C374,Tabela4[],2,FALSE),IF(D374="CPOS",VLOOKUP(C374,'CPOS-178'!$A$7:$F$4097,2,FALSE),IF(D374="MERCADO",VLOOKUP(C374,Tabela42[],2,FALSE),"ERRO"))))))</f>
        <v>Aluguel mensal container sanitário, incl porta, básc, 2 ptos luz, 1 pto aterram., 3vasos, 3lavatórios, calha mictório, 6 chuveiros (1 eletrico), torn.,registros, piso comp. Naval pintado, cert NR18 e laudo descontaminação</v>
      </c>
      <c r="F374" s="781"/>
      <c r="G374" s="781"/>
      <c r="H374" s="781"/>
      <c r="I374" s="781"/>
      <c r="J374" s="781"/>
      <c r="K374" s="781"/>
      <c r="L374" s="781"/>
      <c r="M374" s="781"/>
      <c r="N374" s="781"/>
      <c r="O374" s="781"/>
      <c r="P374" s="781"/>
      <c r="Q374" s="781"/>
      <c r="R374" s="781"/>
      <c r="S374" s="781"/>
      <c r="T374" s="781"/>
      <c r="U374" s="781"/>
      <c r="V374" s="781"/>
      <c r="W374" s="781"/>
      <c r="X374" s="364" t="str">
        <f>IF(D374="IOPES",VLOOKUP(C374,'IOPES_10-21'!$A$12:$G$1259,4,FALSE),IF(D374="SINAPI",VLOOKUP(C374,'SINAPI 01-22 ES - NÃO DESONER.'!$G$6:$L$6678,3,FALSE),IF(D374="SIURB",VLOOKUP(C374,'SIURB JAN-2020 NÃO DESONER.'!$A$2:$D$757,3,FALSE),IF(D374="SICRO",VLOOKUP(C374,Tabela4[],3,FALSE),IF(D374="CPOS",VLOOKUP(C374,'CPOS-178'!$A$7:$F$4097,3,FALSE),IF(D374="MERCADO",VLOOKUP(C374,Tabela42[],3,FALSE),"ERRO"))))))</f>
        <v>ms</v>
      </c>
      <c r="Y374" s="365"/>
    </row>
    <row r="375" spans="2:25" ht="30" customHeight="1" x14ac:dyDescent="0.2">
      <c r="B375" s="362"/>
      <c r="C375" s="378"/>
      <c r="D375" s="378"/>
      <c r="E375" s="368" t="s">
        <v>20306</v>
      </c>
      <c r="F375" s="369"/>
      <c r="G375" s="370"/>
      <c r="H375" s="371"/>
      <c r="I375" s="369"/>
      <c r="J375" s="370"/>
      <c r="K375" s="371"/>
      <c r="L375" s="418"/>
      <c r="M375" s="415">
        <v>6</v>
      </c>
      <c r="N375" s="373"/>
      <c r="O375" s="373"/>
      <c r="P375" s="373"/>
      <c r="Q375" s="373"/>
      <c r="R375" s="373"/>
      <c r="S375" s="409"/>
      <c r="T375" s="375"/>
      <c r="U375" s="410"/>
      <c r="V375" s="411"/>
      <c r="W375" s="374">
        <f>+M375</f>
        <v>6</v>
      </c>
      <c r="X375" s="412"/>
      <c r="Y375" s="380"/>
    </row>
    <row r="376" spans="2:25" ht="15.75" customHeight="1" x14ac:dyDescent="0.2">
      <c r="B376" s="390" t="str">
        <f>+C374</f>
        <v>'020355</v>
      </c>
      <c r="C376" s="391"/>
      <c r="D376" s="392" t="str">
        <f>+D374</f>
        <v>IOPES</v>
      </c>
      <c r="E376" s="393" t="s">
        <v>17834</v>
      </c>
      <c r="F376" s="777"/>
      <c r="G376" s="778"/>
      <c r="H376" s="779"/>
      <c r="I376" s="777"/>
      <c r="J376" s="778"/>
      <c r="K376" s="779"/>
      <c r="L376" s="391"/>
      <c r="M376" s="391"/>
      <c r="N376" s="394"/>
      <c r="O376" s="394"/>
      <c r="P376" s="394"/>
      <c r="Q376" s="394"/>
      <c r="R376" s="394"/>
      <c r="S376" s="394"/>
      <c r="T376" s="394"/>
      <c r="U376" s="394"/>
      <c r="V376" s="394"/>
      <c r="W376" s="395">
        <f>SUM(W375:W375)</f>
        <v>6</v>
      </c>
      <c r="X376" s="396" t="str">
        <f>X374</f>
        <v>ms</v>
      </c>
      <c r="Y376" s="397"/>
    </row>
    <row r="377" spans="2:25" ht="30" customHeight="1" x14ac:dyDescent="0.2">
      <c r="B377" s="362"/>
      <c r="C377" s="417" t="s">
        <v>18143</v>
      </c>
      <c r="D377" s="363" t="s">
        <v>17850</v>
      </c>
      <c r="E377" s="780" t="str">
        <f>IF(D377="IOPES",VLOOKUP(C377,'IOPES_10-21'!$A$12:$G$1259,3,FALSE),IF(D377="SINAPI",VLOOKUP(C377,'SINAPI 01-22 ES - NÃO DESONER.'!$G$6:$L$6678,2,FALSE),IF(D377="SIURB",VLOOKUP(C377,'SIURB JAN-2020 NÃO DESONER.'!$A$2:$D$757,2,FALSE),IF(D377="SICRO",VLOOKUP(C377,Tabela4[],2,FALSE),IF(D377="CPOS",VLOOKUP(C377,'CPOS-178'!$A$7:$F$4097,2,FALSE),IF(D377="MERCADO",VLOOKUP(C377,Tabela42[],2,FALSE),"ERRO"))))))</f>
        <v>Aluguel mensal container para almoxarifado, incl. porta, 2 janelas, 1 pt iluminação, Isolamento térmico (teto), piso em comp. Naval pintado, cert. NR18, incl. laudo descontaminação.</v>
      </c>
      <c r="F377" s="781"/>
      <c r="G377" s="781"/>
      <c r="H377" s="781"/>
      <c r="I377" s="781"/>
      <c r="J377" s="781"/>
      <c r="K377" s="781"/>
      <c r="L377" s="781"/>
      <c r="M377" s="781"/>
      <c r="N377" s="781"/>
      <c r="O377" s="781"/>
      <c r="P377" s="781"/>
      <c r="Q377" s="781"/>
      <c r="R377" s="781"/>
      <c r="S377" s="781"/>
      <c r="T377" s="781"/>
      <c r="U377" s="781"/>
      <c r="V377" s="781"/>
      <c r="W377" s="781"/>
      <c r="X377" s="364" t="str">
        <f>IF(D377="IOPES",VLOOKUP(C377,'IOPES_10-21'!$A$12:$G$1259,4,FALSE),IF(D377="SINAPI",VLOOKUP(C377,'SINAPI 01-22 ES - NÃO DESONER.'!$G$6:$L$6678,3,FALSE),IF(D377="SIURB",VLOOKUP(C377,'SIURB JAN-2020 NÃO DESONER.'!$A$2:$D$757,3,FALSE),IF(D377="SICRO",VLOOKUP(C377,Tabela4[],3,FALSE),IF(D377="CPOS",VLOOKUP(C377,'CPOS-178'!$A$7:$F$4097,3,FALSE),IF(D377="MERCADO",VLOOKUP(C377,Tabela42[],3,FALSE),"ERRO"))))))</f>
        <v>ms</v>
      </c>
      <c r="Y377" s="365"/>
    </row>
    <row r="378" spans="2:25" ht="30" customHeight="1" x14ac:dyDescent="0.2">
      <c r="B378" s="362"/>
      <c r="C378" s="378"/>
      <c r="D378" s="378"/>
      <c r="E378" s="368" t="s">
        <v>20306</v>
      </c>
      <c r="F378" s="369"/>
      <c r="G378" s="370"/>
      <c r="H378" s="371"/>
      <c r="I378" s="369"/>
      <c r="J378" s="370"/>
      <c r="K378" s="371"/>
      <c r="L378" s="418"/>
      <c r="M378" s="415">
        <v>6</v>
      </c>
      <c r="N378" s="373"/>
      <c r="O378" s="373"/>
      <c r="P378" s="373"/>
      <c r="Q378" s="373"/>
      <c r="R378" s="373"/>
      <c r="S378" s="409"/>
      <c r="T378" s="375"/>
      <c r="U378" s="410"/>
      <c r="V378" s="411"/>
      <c r="W378" s="374">
        <f>+M378</f>
        <v>6</v>
      </c>
      <c r="X378" s="412"/>
      <c r="Y378" s="380"/>
    </row>
    <row r="379" spans="2:25" ht="15.75" customHeight="1" x14ac:dyDescent="0.2">
      <c r="B379" s="390" t="str">
        <f>+C377</f>
        <v>'020356</v>
      </c>
      <c r="C379" s="391"/>
      <c r="D379" s="392" t="str">
        <f>+D377</f>
        <v>IOPES</v>
      </c>
      <c r="E379" s="393" t="s">
        <v>17834</v>
      </c>
      <c r="F379" s="777"/>
      <c r="G379" s="778"/>
      <c r="H379" s="779"/>
      <c r="I379" s="777"/>
      <c r="J379" s="778"/>
      <c r="K379" s="779"/>
      <c r="L379" s="391"/>
      <c r="M379" s="391"/>
      <c r="N379" s="394"/>
      <c r="O379" s="394"/>
      <c r="P379" s="394"/>
      <c r="Q379" s="394"/>
      <c r="R379" s="394"/>
      <c r="S379" s="394"/>
      <c r="T379" s="394"/>
      <c r="U379" s="394"/>
      <c r="V379" s="394"/>
      <c r="W379" s="395">
        <f>SUM(W378:W378)</f>
        <v>6</v>
      </c>
      <c r="X379" s="396" t="str">
        <f>X377</f>
        <v>ms</v>
      </c>
      <c r="Y379" s="397"/>
    </row>
    <row r="380" spans="2:25" ht="15.75" customHeight="1" x14ac:dyDescent="0.2">
      <c r="H380" s="242"/>
      <c r="K380" s="242"/>
    </row>
    <row r="381" spans="2:25" ht="15.75" customHeight="1" x14ac:dyDescent="0.2">
      <c r="H381" s="242"/>
      <c r="K381" s="242"/>
    </row>
    <row r="382" spans="2:25" ht="15.75" customHeight="1" x14ac:dyDescent="0.2">
      <c r="H382" s="242"/>
      <c r="K382" s="242"/>
    </row>
    <row r="383" spans="2:25" ht="15.75" customHeight="1" x14ac:dyDescent="0.2">
      <c r="H383" s="242"/>
      <c r="K383" s="242"/>
    </row>
    <row r="384" spans="2:25" ht="15.75" customHeight="1" x14ac:dyDescent="0.2">
      <c r="H384" s="242"/>
      <c r="K384" s="242"/>
    </row>
    <row r="385" spans="8:11" ht="15.75" customHeight="1" x14ac:dyDescent="0.2">
      <c r="H385" s="242"/>
      <c r="K385" s="242"/>
    </row>
    <row r="386" spans="8:11" ht="15.75" customHeight="1" x14ac:dyDescent="0.2">
      <c r="H386" s="242"/>
      <c r="K386" s="242"/>
    </row>
    <row r="387" spans="8:11" ht="15.75" customHeight="1" x14ac:dyDescent="0.2">
      <c r="H387" s="242"/>
      <c r="K387" s="242"/>
    </row>
    <row r="388" spans="8:11" ht="15.75" customHeight="1" x14ac:dyDescent="0.2">
      <c r="H388" s="242"/>
      <c r="K388" s="242"/>
    </row>
    <row r="389" spans="8:11" ht="15.75" customHeight="1" x14ac:dyDescent="0.2">
      <c r="H389" s="242"/>
      <c r="K389" s="242"/>
    </row>
    <row r="390" spans="8:11" ht="15.75" customHeight="1" x14ac:dyDescent="0.2">
      <c r="H390" s="242"/>
      <c r="K390" s="242"/>
    </row>
    <row r="391" spans="8:11" ht="15.75" customHeight="1" x14ac:dyDescent="0.2">
      <c r="H391" s="242"/>
      <c r="K391" s="242"/>
    </row>
    <row r="392" spans="8:11" ht="15.75" customHeight="1" x14ac:dyDescent="0.2">
      <c r="H392" s="242"/>
      <c r="K392" s="242"/>
    </row>
    <row r="393" spans="8:11" ht="15.75" customHeight="1" x14ac:dyDescent="0.2">
      <c r="H393" s="242"/>
      <c r="K393" s="242"/>
    </row>
    <row r="394" spans="8:11" ht="15.75" customHeight="1" x14ac:dyDescent="0.2">
      <c r="H394" s="242"/>
      <c r="K394" s="242"/>
    </row>
    <row r="395" spans="8:11" ht="15.75" customHeight="1" x14ac:dyDescent="0.2">
      <c r="H395" s="242"/>
      <c r="K395" s="242"/>
    </row>
    <row r="396" spans="8:11" ht="15.75" customHeight="1" x14ac:dyDescent="0.2">
      <c r="H396" s="242"/>
      <c r="K396" s="242"/>
    </row>
    <row r="397" spans="8:11" ht="15.75" customHeight="1" x14ac:dyDescent="0.2">
      <c r="H397" s="242"/>
      <c r="K397" s="242"/>
    </row>
    <row r="398" spans="8:11" ht="15.75" customHeight="1" x14ac:dyDescent="0.2">
      <c r="H398" s="242"/>
      <c r="K398" s="242"/>
    </row>
    <row r="399" spans="8:11" ht="15.75" customHeight="1" x14ac:dyDescent="0.2">
      <c r="H399" s="242"/>
      <c r="K399" s="242"/>
    </row>
    <row r="400" spans="8:11" ht="15.75" customHeight="1" x14ac:dyDescent="0.2">
      <c r="H400" s="242"/>
      <c r="K400" s="242"/>
    </row>
    <row r="401" spans="8:11" ht="15.75" customHeight="1" x14ac:dyDescent="0.2">
      <c r="H401" s="242"/>
      <c r="K401" s="242"/>
    </row>
    <row r="402" spans="8:11" ht="15.75" customHeight="1" x14ac:dyDescent="0.2">
      <c r="H402" s="242"/>
      <c r="K402" s="242"/>
    </row>
    <row r="403" spans="8:11" ht="15.75" customHeight="1" x14ac:dyDescent="0.2">
      <c r="H403" s="242"/>
      <c r="K403" s="242"/>
    </row>
    <row r="404" spans="8:11" ht="15.75" customHeight="1" x14ac:dyDescent="0.2">
      <c r="H404" s="242"/>
      <c r="K404" s="242"/>
    </row>
    <row r="405" spans="8:11" ht="15.75" customHeight="1" x14ac:dyDescent="0.2">
      <c r="H405" s="242"/>
      <c r="K405" s="242"/>
    </row>
    <row r="406" spans="8:11" ht="15.75" customHeight="1" x14ac:dyDescent="0.2">
      <c r="H406" s="242"/>
      <c r="K406" s="242"/>
    </row>
    <row r="407" spans="8:11" ht="15.75" customHeight="1" x14ac:dyDescent="0.2">
      <c r="H407" s="242"/>
      <c r="K407" s="242"/>
    </row>
    <row r="408" spans="8:11" ht="15.75" customHeight="1" x14ac:dyDescent="0.2">
      <c r="H408" s="242"/>
      <c r="K408" s="242"/>
    </row>
    <row r="409" spans="8:11" ht="15.75" customHeight="1" x14ac:dyDescent="0.2">
      <c r="H409" s="242"/>
      <c r="K409" s="242"/>
    </row>
    <row r="410" spans="8:11" ht="15.75" customHeight="1" x14ac:dyDescent="0.2">
      <c r="H410" s="242"/>
      <c r="K410" s="242"/>
    </row>
    <row r="411" spans="8:11" ht="15.75" customHeight="1" x14ac:dyDescent="0.2">
      <c r="H411" s="242"/>
      <c r="K411" s="242"/>
    </row>
    <row r="412" spans="8:11" ht="15.75" customHeight="1" x14ac:dyDescent="0.2">
      <c r="H412" s="242"/>
      <c r="K412" s="242"/>
    </row>
    <row r="413" spans="8:11" ht="15.75" customHeight="1" x14ac:dyDescent="0.2">
      <c r="H413" s="242"/>
      <c r="K413" s="242"/>
    </row>
    <row r="414" spans="8:11" ht="15.75" customHeight="1" x14ac:dyDescent="0.2">
      <c r="H414" s="242"/>
      <c r="K414" s="242"/>
    </row>
    <row r="415" spans="8:11" ht="15.75" customHeight="1" x14ac:dyDescent="0.2">
      <c r="H415" s="242"/>
      <c r="K415" s="242"/>
    </row>
    <row r="416" spans="8:11" ht="15.75" customHeight="1" x14ac:dyDescent="0.2">
      <c r="H416" s="242"/>
      <c r="K416" s="242"/>
    </row>
    <row r="417" spans="8:11" ht="15.75" customHeight="1" x14ac:dyDescent="0.2">
      <c r="H417" s="242"/>
      <c r="K417" s="242"/>
    </row>
    <row r="418" spans="8:11" ht="15.75" customHeight="1" x14ac:dyDescent="0.2">
      <c r="H418" s="242"/>
      <c r="K418" s="242"/>
    </row>
    <row r="419" spans="8:11" ht="15.75" customHeight="1" x14ac:dyDescent="0.2">
      <c r="H419" s="242"/>
      <c r="K419" s="242"/>
    </row>
    <row r="420" spans="8:11" ht="15.75" customHeight="1" x14ac:dyDescent="0.2">
      <c r="H420" s="242"/>
      <c r="K420" s="242"/>
    </row>
    <row r="421" spans="8:11" ht="15.75" customHeight="1" x14ac:dyDescent="0.2">
      <c r="H421" s="242"/>
      <c r="K421" s="242"/>
    </row>
    <row r="422" spans="8:11" ht="15.75" customHeight="1" x14ac:dyDescent="0.2">
      <c r="H422" s="242"/>
      <c r="K422" s="242"/>
    </row>
    <row r="423" spans="8:11" ht="15.75" customHeight="1" x14ac:dyDescent="0.2">
      <c r="H423" s="242"/>
      <c r="K423" s="242"/>
    </row>
    <row r="424" spans="8:11" ht="15.75" customHeight="1" x14ac:dyDescent="0.2">
      <c r="H424" s="242"/>
      <c r="K424" s="242"/>
    </row>
    <row r="425" spans="8:11" ht="15.75" customHeight="1" x14ac:dyDescent="0.2">
      <c r="H425" s="242"/>
      <c r="K425" s="242"/>
    </row>
    <row r="426" spans="8:11" ht="15.75" customHeight="1" x14ac:dyDescent="0.2">
      <c r="H426" s="242"/>
      <c r="K426" s="242"/>
    </row>
    <row r="427" spans="8:11" ht="15.75" customHeight="1" x14ac:dyDescent="0.2">
      <c r="H427" s="242"/>
      <c r="K427" s="242"/>
    </row>
    <row r="428" spans="8:11" ht="15.75" customHeight="1" x14ac:dyDescent="0.2">
      <c r="H428" s="242"/>
      <c r="K428" s="242"/>
    </row>
    <row r="429" spans="8:11" ht="15.75" customHeight="1" x14ac:dyDescent="0.2">
      <c r="H429" s="242"/>
      <c r="K429" s="242"/>
    </row>
    <row r="430" spans="8:11" ht="15.75" customHeight="1" x14ac:dyDescent="0.2">
      <c r="H430" s="242"/>
      <c r="K430" s="242"/>
    </row>
    <row r="431" spans="8:11" ht="15.75" customHeight="1" x14ac:dyDescent="0.2">
      <c r="H431" s="242"/>
      <c r="K431" s="242"/>
    </row>
    <row r="432" spans="8:11" ht="15.75" customHeight="1" x14ac:dyDescent="0.2">
      <c r="H432" s="242"/>
      <c r="K432" s="242"/>
    </row>
    <row r="433" spans="8:11" ht="15.75" customHeight="1" x14ac:dyDescent="0.2">
      <c r="H433" s="242"/>
      <c r="K433" s="242"/>
    </row>
    <row r="434" spans="8:11" ht="15.75" customHeight="1" x14ac:dyDescent="0.2">
      <c r="H434" s="242"/>
      <c r="K434" s="242"/>
    </row>
    <row r="435" spans="8:11" ht="15.75" customHeight="1" x14ac:dyDescent="0.2">
      <c r="H435" s="242"/>
      <c r="K435" s="242"/>
    </row>
    <row r="436" spans="8:11" ht="15.75" customHeight="1" x14ac:dyDescent="0.2">
      <c r="H436" s="242"/>
      <c r="K436" s="242"/>
    </row>
    <row r="437" spans="8:11" ht="15.75" customHeight="1" x14ac:dyDescent="0.2">
      <c r="H437" s="242"/>
      <c r="K437" s="242"/>
    </row>
    <row r="438" spans="8:11" ht="15.75" customHeight="1" x14ac:dyDescent="0.2">
      <c r="H438" s="242"/>
      <c r="K438" s="242"/>
    </row>
    <row r="439" spans="8:11" ht="15.75" customHeight="1" x14ac:dyDescent="0.2">
      <c r="H439" s="242"/>
      <c r="K439" s="242"/>
    </row>
    <row r="440" spans="8:11" ht="15.75" customHeight="1" x14ac:dyDescent="0.2">
      <c r="H440" s="242"/>
      <c r="K440" s="242"/>
    </row>
    <row r="441" spans="8:11" ht="15.75" customHeight="1" x14ac:dyDescent="0.2">
      <c r="H441" s="242"/>
      <c r="K441" s="242"/>
    </row>
    <row r="442" spans="8:11" ht="15.75" customHeight="1" x14ac:dyDescent="0.2">
      <c r="H442" s="242"/>
      <c r="K442" s="242"/>
    </row>
    <row r="443" spans="8:11" ht="15.75" customHeight="1" x14ac:dyDescent="0.2">
      <c r="H443" s="242"/>
      <c r="K443" s="242"/>
    </row>
    <row r="444" spans="8:11" ht="15.75" customHeight="1" x14ac:dyDescent="0.2">
      <c r="H444" s="242"/>
      <c r="K444" s="242"/>
    </row>
    <row r="445" spans="8:11" ht="15.75" customHeight="1" x14ac:dyDescent="0.2">
      <c r="H445" s="242"/>
      <c r="K445" s="242"/>
    </row>
    <row r="446" spans="8:11" ht="15.75" customHeight="1" x14ac:dyDescent="0.2">
      <c r="H446" s="242"/>
      <c r="K446" s="242"/>
    </row>
    <row r="447" spans="8:11" ht="15.75" customHeight="1" x14ac:dyDescent="0.2">
      <c r="H447" s="242"/>
      <c r="K447" s="242"/>
    </row>
    <row r="448" spans="8:11" ht="15.75" customHeight="1" x14ac:dyDescent="0.2">
      <c r="H448" s="242"/>
      <c r="K448" s="242"/>
    </row>
    <row r="449" spans="8:11" ht="15.75" customHeight="1" x14ac:dyDescent="0.2">
      <c r="H449" s="242"/>
      <c r="K449" s="242"/>
    </row>
    <row r="450" spans="8:11" ht="15.75" customHeight="1" x14ac:dyDescent="0.2">
      <c r="H450" s="242"/>
      <c r="K450" s="242"/>
    </row>
    <row r="451" spans="8:11" ht="15.75" customHeight="1" x14ac:dyDescent="0.2">
      <c r="H451" s="242"/>
      <c r="K451" s="242"/>
    </row>
    <row r="452" spans="8:11" ht="15.75" customHeight="1" x14ac:dyDescent="0.2">
      <c r="H452" s="242"/>
      <c r="K452" s="242"/>
    </row>
    <row r="453" spans="8:11" ht="15.75" customHeight="1" x14ac:dyDescent="0.2">
      <c r="H453" s="242"/>
      <c r="K453" s="242"/>
    </row>
    <row r="454" spans="8:11" ht="15.75" customHeight="1" x14ac:dyDescent="0.2">
      <c r="H454" s="242"/>
      <c r="K454" s="242"/>
    </row>
    <row r="455" spans="8:11" ht="15.75" customHeight="1" x14ac:dyDescent="0.2">
      <c r="H455" s="242"/>
      <c r="K455" s="242"/>
    </row>
    <row r="456" spans="8:11" ht="15.75" customHeight="1" x14ac:dyDescent="0.2">
      <c r="H456" s="242"/>
      <c r="K456" s="242"/>
    </row>
    <row r="457" spans="8:11" ht="15.75" customHeight="1" x14ac:dyDescent="0.2">
      <c r="H457" s="242"/>
      <c r="K457" s="242"/>
    </row>
    <row r="458" spans="8:11" ht="15.75" customHeight="1" x14ac:dyDescent="0.2">
      <c r="H458" s="242"/>
      <c r="K458" s="242"/>
    </row>
    <row r="459" spans="8:11" ht="15.75" customHeight="1" x14ac:dyDescent="0.2">
      <c r="H459" s="242"/>
      <c r="K459" s="242"/>
    </row>
    <row r="460" spans="8:11" ht="15.75" customHeight="1" x14ac:dyDescent="0.2">
      <c r="H460" s="242"/>
      <c r="K460" s="242"/>
    </row>
    <row r="461" spans="8:11" ht="15.75" customHeight="1" x14ac:dyDescent="0.2">
      <c r="H461" s="242"/>
      <c r="K461" s="242"/>
    </row>
    <row r="462" spans="8:11" ht="15.75" customHeight="1" x14ac:dyDescent="0.2">
      <c r="H462" s="242"/>
      <c r="K462" s="242"/>
    </row>
    <row r="463" spans="8:11" ht="15.75" customHeight="1" x14ac:dyDescent="0.2">
      <c r="H463" s="242"/>
      <c r="K463" s="242"/>
    </row>
    <row r="464" spans="8:11" ht="15.75" customHeight="1" x14ac:dyDescent="0.2">
      <c r="H464" s="242"/>
      <c r="K464" s="242"/>
    </row>
    <row r="465" spans="8:11" ht="15.75" customHeight="1" x14ac:dyDescent="0.2">
      <c r="H465" s="242"/>
      <c r="K465" s="242"/>
    </row>
    <row r="466" spans="8:11" ht="15.75" customHeight="1" x14ac:dyDescent="0.2">
      <c r="H466" s="242"/>
      <c r="K466" s="242"/>
    </row>
    <row r="467" spans="8:11" ht="15.75" customHeight="1" x14ac:dyDescent="0.2">
      <c r="H467" s="242"/>
      <c r="K467" s="242"/>
    </row>
    <row r="468" spans="8:11" ht="15.75" customHeight="1" x14ac:dyDescent="0.2">
      <c r="H468" s="242"/>
      <c r="K468" s="242"/>
    </row>
    <row r="469" spans="8:11" ht="15.75" customHeight="1" x14ac:dyDescent="0.2">
      <c r="H469" s="242"/>
      <c r="K469" s="242"/>
    </row>
    <row r="470" spans="8:11" ht="15.75" customHeight="1" x14ac:dyDescent="0.2">
      <c r="H470" s="242"/>
      <c r="K470" s="242"/>
    </row>
    <row r="471" spans="8:11" ht="15.75" customHeight="1" x14ac:dyDescent="0.2">
      <c r="H471" s="242"/>
      <c r="K471" s="242"/>
    </row>
    <row r="472" spans="8:11" ht="15.75" customHeight="1" x14ac:dyDescent="0.2">
      <c r="H472" s="242"/>
      <c r="K472" s="242"/>
    </row>
    <row r="473" spans="8:11" ht="15.75" customHeight="1" x14ac:dyDescent="0.2">
      <c r="H473" s="242"/>
      <c r="K473" s="242"/>
    </row>
    <row r="474" spans="8:11" ht="15.75" customHeight="1" x14ac:dyDescent="0.2">
      <c r="H474" s="242"/>
      <c r="K474" s="242"/>
    </row>
    <row r="475" spans="8:11" ht="15.75" customHeight="1" x14ac:dyDescent="0.2">
      <c r="H475" s="242"/>
      <c r="K475" s="242"/>
    </row>
    <row r="476" spans="8:11" ht="15.75" customHeight="1" x14ac:dyDescent="0.2">
      <c r="H476" s="242"/>
      <c r="K476" s="242"/>
    </row>
    <row r="477" spans="8:11" ht="15.75" customHeight="1" x14ac:dyDescent="0.2">
      <c r="H477" s="242"/>
      <c r="K477" s="242"/>
    </row>
    <row r="478" spans="8:11" ht="15.75" customHeight="1" x14ac:dyDescent="0.2">
      <c r="H478" s="242"/>
      <c r="K478" s="242"/>
    </row>
    <row r="479" spans="8:11" ht="15.75" customHeight="1" x14ac:dyDescent="0.2">
      <c r="H479" s="242"/>
      <c r="K479" s="242"/>
    </row>
    <row r="480" spans="8:11" ht="15.75" customHeight="1" x14ac:dyDescent="0.2">
      <c r="H480" s="242"/>
      <c r="K480" s="242"/>
    </row>
    <row r="481" spans="8:11" ht="15.75" customHeight="1" x14ac:dyDescent="0.2">
      <c r="H481" s="242"/>
      <c r="K481" s="242"/>
    </row>
    <row r="482" spans="8:11" ht="15.75" customHeight="1" x14ac:dyDescent="0.2">
      <c r="H482" s="242"/>
      <c r="K482" s="242"/>
    </row>
    <row r="483" spans="8:11" ht="15.75" customHeight="1" x14ac:dyDescent="0.2">
      <c r="H483" s="242"/>
      <c r="K483" s="242"/>
    </row>
    <row r="484" spans="8:11" ht="15.75" customHeight="1" x14ac:dyDescent="0.2">
      <c r="H484" s="242"/>
      <c r="K484" s="242"/>
    </row>
    <row r="485" spans="8:11" ht="15.75" customHeight="1" x14ac:dyDescent="0.2">
      <c r="H485" s="242"/>
      <c r="K485" s="242"/>
    </row>
    <row r="486" spans="8:11" ht="15.75" customHeight="1" x14ac:dyDescent="0.2">
      <c r="H486" s="242"/>
      <c r="K486" s="242"/>
    </row>
    <row r="487" spans="8:11" ht="15.75" customHeight="1" x14ac:dyDescent="0.2">
      <c r="H487" s="242"/>
      <c r="K487" s="242"/>
    </row>
    <row r="488" spans="8:11" ht="15.75" customHeight="1" x14ac:dyDescent="0.2">
      <c r="H488" s="242"/>
      <c r="K488" s="242"/>
    </row>
    <row r="489" spans="8:11" ht="15.75" customHeight="1" x14ac:dyDescent="0.2">
      <c r="H489" s="242"/>
      <c r="K489" s="242"/>
    </row>
    <row r="490" spans="8:11" ht="15.75" customHeight="1" x14ac:dyDescent="0.2">
      <c r="H490" s="242"/>
      <c r="K490" s="242"/>
    </row>
    <row r="491" spans="8:11" ht="15.75" customHeight="1" x14ac:dyDescent="0.2">
      <c r="H491" s="242"/>
      <c r="K491" s="242"/>
    </row>
    <row r="492" spans="8:11" ht="15.75" customHeight="1" x14ac:dyDescent="0.2">
      <c r="H492" s="242"/>
      <c r="K492" s="242"/>
    </row>
    <row r="493" spans="8:11" ht="15.75" customHeight="1" x14ac:dyDescent="0.2">
      <c r="H493" s="242"/>
      <c r="K493" s="242"/>
    </row>
    <row r="494" spans="8:11" ht="15.75" customHeight="1" x14ac:dyDescent="0.2">
      <c r="H494" s="242"/>
      <c r="K494" s="242"/>
    </row>
    <row r="495" spans="8:11" ht="15.75" customHeight="1" x14ac:dyDescent="0.2">
      <c r="H495" s="242"/>
      <c r="K495" s="242"/>
    </row>
    <row r="496" spans="8:11" ht="15.75" customHeight="1" x14ac:dyDescent="0.2">
      <c r="H496" s="242"/>
      <c r="K496" s="242"/>
    </row>
    <row r="497" spans="8:11" ht="15.75" customHeight="1" x14ac:dyDescent="0.2">
      <c r="H497" s="242"/>
      <c r="K497" s="242"/>
    </row>
    <row r="498" spans="8:11" ht="15.75" customHeight="1" x14ac:dyDescent="0.2">
      <c r="H498" s="242"/>
      <c r="K498" s="242"/>
    </row>
    <row r="499" spans="8:11" ht="15.75" customHeight="1" x14ac:dyDescent="0.2">
      <c r="H499" s="242"/>
      <c r="K499" s="242"/>
    </row>
    <row r="500" spans="8:11" ht="15.75" customHeight="1" x14ac:dyDescent="0.2">
      <c r="H500" s="242"/>
      <c r="K500" s="242"/>
    </row>
    <row r="501" spans="8:11" ht="15.75" customHeight="1" x14ac:dyDescent="0.2">
      <c r="H501" s="242"/>
      <c r="K501" s="242"/>
    </row>
    <row r="502" spans="8:11" ht="15.75" customHeight="1" x14ac:dyDescent="0.2">
      <c r="H502" s="242"/>
      <c r="K502" s="242"/>
    </row>
    <row r="503" spans="8:11" ht="15.75" customHeight="1" x14ac:dyDescent="0.2">
      <c r="H503" s="242"/>
      <c r="K503" s="242"/>
    </row>
    <row r="504" spans="8:11" ht="15.75" customHeight="1" x14ac:dyDescent="0.2">
      <c r="H504" s="242"/>
      <c r="K504" s="242"/>
    </row>
    <row r="505" spans="8:11" ht="15.75" customHeight="1" x14ac:dyDescent="0.2">
      <c r="H505" s="242"/>
      <c r="K505" s="242"/>
    </row>
    <row r="506" spans="8:11" ht="15.75" customHeight="1" x14ac:dyDescent="0.2">
      <c r="H506" s="242"/>
      <c r="K506" s="242"/>
    </row>
    <row r="507" spans="8:11" ht="15.75" customHeight="1" x14ac:dyDescent="0.2">
      <c r="H507" s="242"/>
      <c r="K507" s="242"/>
    </row>
    <row r="508" spans="8:11" ht="15.75" customHeight="1" x14ac:dyDescent="0.2">
      <c r="H508" s="242"/>
      <c r="K508" s="242"/>
    </row>
    <row r="509" spans="8:11" ht="15.75" customHeight="1" x14ac:dyDescent="0.2">
      <c r="H509" s="242"/>
      <c r="K509" s="242"/>
    </row>
    <row r="510" spans="8:11" ht="15.75" customHeight="1" x14ac:dyDescent="0.2">
      <c r="H510" s="242"/>
      <c r="K510" s="242"/>
    </row>
    <row r="511" spans="8:11" ht="15.75" customHeight="1" x14ac:dyDescent="0.2">
      <c r="H511" s="242"/>
      <c r="K511" s="242"/>
    </row>
    <row r="512" spans="8:11" ht="15.75" customHeight="1" x14ac:dyDescent="0.2">
      <c r="H512" s="242"/>
      <c r="K512" s="242"/>
    </row>
    <row r="513" spans="8:11" ht="15.75" customHeight="1" x14ac:dyDescent="0.2">
      <c r="H513" s="242"/>
      <c r="K513" s="242"/>
    </row>
    <row r="514" spans="8:11" ht="15.75" customHeight="1" x14ac:dyDescent="0.2">
      <c r="H514" s="242"/>
      <c r="K514" s="242"/>
    </row>
    <row r="515" spans="8:11" ht="15.75" customHeight="1" x14ac:dyDescent="0.2">
      <c r="H515" s="242"/>
      <c r="K515" s="242"/>
    </row>
    <row r="516" spans="8:11" ht="15.75" customHeight="1" x14ac:dyDescent="0.2">
      <c r="H516" s="242"/>
      <c r="K516" s="242"/>
    </row>
    <row r="517" spans="8:11" ht="15.75" customHeight="1" x14ac:dyDescent="0.2">
      <c r="H517" s="242"/>
      <c r="K517" s="242"/>
    </row>
    <row r="518" spans="8:11" ht="15.75" customHeight="1" x14ac:dyDescent="0.2">
      <c r="H518" s="242"/>
      <c r="K518" s="242"/>
    </row>
    <row r="519" spans="8:11" ht="15.75" customHeight="1" x14ac:dyDescent="0.2">
      <c r="H519" s="242"/>
      <c r="K519" s="242"/>
    </row>
    <row r="520" spans="8:11" ht="15.75" customHeight="1" x14ac:dyDescent="0.2">
      <c r="H520" s="242"/>
      <c r="K520" s="242"/>
    </row>
    <row r="521" spans="8:11" ht="15.75" customHeight="1" x14ac:dyDescent="0.2">
      <c r="H521" s="242"/>
      <c r="K521" s="242"/>
    </row>
    <row r="522" spans="8:11" ht="15.75" customHeight="1" x14ac:dyDescent="0.2">
      <c r="H522" s="242"/>
      <c r="K522" s="242"/>
    </row>
    <row r="523" spans="8:11" ht="15.75" customHeight="1" x14ac:dyDescent="0.2">
      <c r="H523" s="242"/>
      <c r="K523" s="242"/>
    </row>
    <row r="524" spans="8:11" ht="15.75" customHeight="1" x14ac:dyDescent="0.2">
      <c r="H524" s="242"/>
      <c r="K524" s="242"/>
    </row>
    <row r="525" spans="8:11" ht="15.75" customHeight="1" x14ac:dyDescent="0.2">
      <c r="H525" s="242"/>
      <c r="K525" s="242"/>
    </row>
    <row r="526" spans="8:11" ht="15.75" customHeight="1" x14ac:dyDescent="0.2">
      <c r="H526" s="242"/>
      <c r="K526" s="242"/>
    </row>
    <row r="527" spans="8:11" ht="15.75" customHeight="1" x14ac:dyDescent="0.2">
      <c r="H527" s="242"/>
      <c r="K527" s="242"/>
    </row>
    <row r="528" spans="8:11" ht="15.75" customHeight="1" x14ac:dyDescent="0.2">
      <c r="H528" s="242"/>
      <c r="K528" s="242"/>
    </row>
    <row r="529" spans="8:11" ht="15.75" customHeight="1" x14ac:dyDescent="0.2">
      <c r="H529" s="242"/>
      <c r="K529" s="242"/>
    </row>
    <row r="530" spans="8:11" ht="15.75" customHeight="1" x14ac:dyDescent="0.2">
      <c r="H530" s="242"/>
      <c r="K530" s="242"/>
    </row>
    <row r="531" spans="8:11" ht="15.75" customHeight="1" x14ac:dyDescent="0.2">
      <c r="H531" s="242"/>
      <c r="K531" s="242"/>
    </row>
    <row r="532" spans="8:11" ht="15.75" customHeight="1" x14ac:dyDescent="0.2">
      <c r="H532" s="242"/>
      <c r="K532" s="242"/>
    </row>
    <row r="533" spans="8:11" ht="15.75" customHeight="1" x14ac:dyDescent="0.2">
      <c r="H533" s="242"/>
      <c r="K533" s="242"/>
    </row>
    <row r="534" spans="8:11" ht="15.75" customHeight="1" x14ac:dyDescent="0.2">
      <c r="H534" s="242"/>
      <c r="K534" s="242"/>
    </row>
    <row r="535" spans="8:11" ht="15.75" customHeight="1" x14ac:dyDescent="0.2">
      <c r="H535" s="242"/>
      <c r="K535" s="242"/>
    </row>
    <row r="536" spans="8:11" ht="15.75" customHeight="1" x14ac:dyDescent="0.2">
      <c r="H536" s="242"/>
      <c r="K536" s="242"/>
    </row>
    <row r="537" spans="8:11" ht="15.75" customHeight="1" x14ac:dyDescent="0.2">
      <c r="H537" s="242"/>
      <c r="K537" s="242"/>
    </row>
    <row r="538" spans="8:11" ht="15.75" customHeight="1" x14ac:dyDescent="0.2">
      <c r="H538" s="242"/>
      <c r="K538" s="242"/>
    </row>
    <row r="539" spans="8:11" ht="15.75" customHeight="1" x14ac:dyDescent="0.2">
      <c r="H539" s="242"/>
      <c r="K539" s="242"/>
    </row>
    <row r="540" spans="8:11" ht="15.75" customHeight="1" x14ac:dyDescent="0.2">
      <c r="H540" s="242"/>
      <c r="K540" s="242"/>
    </row>
    <row r="541" spans="8:11" ht="15.75" customHeight="1" x14ac:dyDescent="0.2">
      <c r="H541" s="242"/>
      <c r="K541" s="242"/>
    </row>
    <row r="542" spans="8:11" ht="15.75" customHeight="1" x14ac:dyDescent="0.2">
      <c r="H542" s="242"/>
      <c r="K542" s="242"/>
    </row>
    <row r="543" spans="8:11" ht="15.75" customHeight="1" x14ac:dyDescent="0.2">
      <c r="H543" s="242"/>
      <c r="K543" s="242"/>
    </row>
    <row r="544" spans="8:11" ht="15.75" customHeight="1" x14ac:dyDescent="0.2">
      <c r="H544" s="242"/>
      <c r="K544" s="242"/>
    </row>
    <row r="545" spans="8:11" ht="15.75" customHeight="1" x14ac:dyDescent="0.2">
      <c r="H545" s="242"/>
      <c r="K545" s="242"/>
    </row>
    <row r="546" spans="8:11" ht="15.75" customHeight="1" x14ac:dyDescent="0.2">
      <c r="H546" s="242"/>
      <c r="K546" s="242"/>
    </row>
    <row r="547" spans="8:11" ht="15.75" customHeight="1" x14ac:dyDescent="0.2">
      <c r="H547" s="242"/>
      <c r="K547" s="242"/>
    </row>
    <row r="548" spans="8:11" ht="15.75" customHeight="1" x14ac:dyDescent="0.2">
      <c r="H548" s="242"/>
      <c r="K548" s="242"/>
    </row>
    <row r="549" spans="8:11" ht="15.75" customHeight="1" x14ac:dyDescent="0.2">
      <c r="H549" s="242"/>
      <c r="K549" s="242"/>
    </row>
    <row r="550" spans="8:11" ht="15.75" customHeight="1" x14ac:dyDescent="0.2">
      <c r="H550" s="242"/>
      <c r="K550" s="242"/>
    </row>
    <row r="551" spans="8:11" ht="15.75" customHeight="1" x14ac:dyDescent="0.2">
      <c r="H551" s="242"/>
      <c r="K551" s="242"/>
    </row>
    <row r="552" spans="8:11" ht="15.75" customHeight="1" x14ac:dyDescent="0.2">
      <c r="H552" s="242"/>
      <c r="K552" s="242"/>
    </row>
    <row r="553" spans="8:11" ht="15.75" customHeight="1" x14ac:dyDescent="0.2">
      <c r="H553" s="242"/>
      <c r="K553" s="242"/>
    </row>
    <row r="554" spans="8:11" ht="15.75" customHeight="1" x14ac:dyDescent="0.2">
      <c r="H554" s="242"/>
      <c r="K554" s="242"/>
    </row>
    <row r="555" spans="8:11" ht="15.75" customHeight="1" x14ac:dyDescent="0.2">
      <c r="H555" s="242"/>
      <c r="K555" s="242"/>
    </row>
    <row r="556" spans="8:11" ht="15.75" customHeight="1" x14ac:dyDescent="0.2">
      <c r="H556" s="242"/>
      <c r="K556" s="242"/>
    </row>
    <row r="557" spans="8:11" ht="15.75" customHeight="1" x14ac:dyDescent="0.2">
      <c r="H557" s="242"/>
      <c r="K557" s="242"/>
    </row>
    <row r="558" spans="8:11" ht="15.75" customHeight="1" x14ac:dyDescent="0.2">
      <c r="H558" s="242"/>
      <c r="K558" s="242"/>
    </row>
    <row r="559" spans="8:11" ht="15.75" customHeight="1" x14ac:dyDescent="0.2">
      <c r="H559" s="242"/>
      <c r="K559" s="242"/>
    </row>
    <row r="560" spans="8:11" ht="15.75" customHeight="1" x14ac:dyDescent="0.2">
      <c r="H560" s="242"/>
      <c r="K560" s="242"/>
    </row>
    <row r="561" spans="8:11" ht="15.75" customHeight="1" x14ac:dyDescent="0.2">
      <c r="H561" s="242"/>
      <c r="K561" s="242"/>
    </row>
    <row r="562" spans="8:11" ht="15.75" customHeight="1" x14ac:dyDescent="0.2">
      <c r="H562" s="242"/>
      <c r="K562" s="242"/>
    </row>
    <row r="563" spans="8:11" ht="15.75" customHeight="1" x14ac:dyDescent="0.2">
      <c r="H563" s="242"/>
      <c r="K563" s="242"/>
    </row>
    <row r="564" spans="8:11" ht="15.75" customHeight="1" x14ac:dyDescent="0.2">
      <c r="H564" s="242"/>
      <c r="K564" s="242"/>
    </row>
    <row r="565" spans="8:11" ht="15.75" customHeight="1" x14ac:dyDescent="0.2">
      <c r="H565" s="242"/>
      <c r="K565" s="242"/>
    </row>
    <row r="566" spans="8:11" ht="15.75" customHeight="1" x14ac:dyDescent="0.2">
      <c r="H566" s="242"/>
      <c r="K566" s="242"/>
    </row>
    <row r="567" spans="8:11" ht="15.75" customHeight="1" x14ac:dyDescent="0.2">
      <c r="H567" s="242"/>
      <c r="K567" s="242"/>
    </row>
    <row r="568" spans="8:11" ht="15.75" customHeight="1" x14ac:dyDescent="0.2">
      <c r="H568" s="242"/>
      <c r="K568" s="242"/>
    </row>
    <row r="569" spans="8:11" ht="15.75" customHeight="1" x14ac:dyDescent="0.2">
      <c r="H569" s="242"/>
      <c r="K569" s="242"/>
    </row>
    <row r="570" spans="8:11" ht="15.75" customHeight="1" x14ac:dyDescent="0.2">
      <c r="H570" s="242"/>
      <c r="K570" s="242"/>
    </row>
    <row r="571" spans="8:11" ht="15.75" customHeight="1" x14ac:dyDescent="0.2">
      <c r="H571" s="242"/>
      <c r="K571" s="242"/>
    </row>
    <row r="572" spans="8:11" ht="15.75" customHeight="1" x14ac:dyDescent="0.2">
      <c r="H572" s="242"/>
      <c r="K572" s="242"/>
    </row>
    <row r="573" spans="8:11" ht="15.75" customHeight="1" x14ac:dyDescent="0.2">
      <c r="H573" s="242"/>
      <c r="K573" s="242"/>
    </row>
    <row r="574" spans="8:11" ht="15.75" customHeight="1" x14ac:dyDescent="0.2">
      <c r="H574" s="242"/>
      <c r="K574" s="242"/>
    </row>
    <row r="575" spans="8:11" ht="15.75" customHeight="1" x14ac:dyDescent="0.2">
      <c r="H575" s="242"/>
      <c r="K575" s="242"/>
    </row>
    <row r="576" spans="8:11" ht="15.75" customHeight="1" x14ac:dyDescent="0.2">
      <c r="H576" s="242"/>
      <c r="K576" s="242"/>
    </row>
    <row r="577" spans="8:11" ht="15.75" customHeight="1" x14ac:dyDescent="0.2">
      <c r="H577" s="242"/>
      <c r="K577" s="242"/>
    </row>
    <row r="578" spans="8:11" ht="15.75" customHeight="1" x14ac:dyDescent="0.2">
      <c r="H578" s="242"/>
      <c r="K578" s="242"/>
    </row>
    <row r="579" spans="8:11" ht="15.75" customHeight="1" x14ac:dyDescent="0.2">
      <c r="H579" s="242"/>
      <c r="K579" s="242"/>
    </row>
    <row r="580" spans="8:11" ht="15.75" customHeight="1" x14ac:dyDescent="0.2">
      <c r="H580" s="242"/>
      <c r="K580" s="242"/>
    </row>
    <row r="581" spans="8:11" ht="15.75" customHeight="1" x14ac:dyDescent="0.2">
      <c r="H581" s="242"/>
      <c r="K581" s="242"/>
    </row>
    <row r="582" spans="8:11" ht="15.75" customHeight="1" x14ac:dyDescent="0.2">
      <c r="H582" s="242"/>
      <c r="K582" s="242"/>
    </row>
    <row r="583" spans="8:11" ht="15.75" customHeight="1" x14ac:dyDescent="0.2">
      <c r="H583" s="242"/>
      <c r="K583" s="242"/>
    </row>
    <row r="584" spans="8:11" ht="15.75" customHeight="1" x14ac:dyDescent="0.2">
      <c r="H584" s="242"/>
      <c r="K584" s="242"/>
    </row>
    <row r="585" spans="8:11" ht="15.75" customHeight="1" x14ac:dyDescent="0.2">
      <c r="H585" s="242"/>
      <c r="K585" s="242"/>
    </row>
    <row r="586" spans="8:11" ht="15.75" customHeight="1" x14ac:dyDescent="0.2">
      <c r="H586" s="242"/>
      <c r="K586" s="242"/>
    </row>
    <row r="587" spans="8:11" ht="15.75" customHeight="1" x14ac:dyDescent="0.2">
      <c r="H587" s="242"/>
      <c r="K587" s="242"/>
    </row>
    <row r="588" spans="8:11" ht="15.75" customHeight="1" x14ac:dyDescent="0.2">
      <c r="H588" s="242"/>
      <c r="K588" s="242"/>
    </row>
    <row r="589" spans="8:11" ht="15.75" customHeight="1" x14ac:dyDescent="0.2">
      <c r="H589" s="242"/>
      <c r="K589" s="242"/>
    </row>
    <row r="590" spans="8:11" ht="15.75" customHeight="1" x14ac:dyDescent="0.2">
      <c r="H590" s="242"/>
      <c r="K590" s="242"/>
    </row>
    <row r="591" spans="8:11" ht="15.75" customHeight="1" x14ac:dyDescent="0.2">
      <c r="H591" s="242"/>
      <c r="K591" s="242"/>
    </row>
    <row r="592" spans="8:11" ht="15.75" customHeight="1" x14ac:dyDescent="0.2">
      <c r="H592" s="242"/>
      <c r="K592" s="242"/>
    </row>
    <row r="593" spans="8:11" ht="15.75" customHeight="1" x14ac:dyDescent="0.2">
      <c r="H593" s="242"/>
      <c r="K593" s="242"/>
    </row>
    <row r="594" spans="8:11" ht="15.75" customHeight="1" x14ac:dyDescent="0.2">
      <c r="H594" s="242"/>
      <c r="K594" s="242"/>
    </row>
    <row r="595" spans="8:11" ht="15.75" customHeight="1" x14ac:dyDescent="0.2">
      <c r="H595" s="242"/>
      <c r="K595" s="242"/>
    </row>
    <row r="596" spans="8:11" ht="15.75" customHeight="1" x14ac:dyDescent="0.2">
      <c r="H596" s="242"/>
      <c r="K596" s="242"/>
    </row>
    <row r="597" spans="8:11" ht="15.75" customHeight="1" x14ac:dyDescent="0.2">
      <c r="H597" s="242"/>
      <c r="K597" s="242"/>
    </row>
    <row r="598" spans="8:11" ht="15.75" customHeight="1" x14ac:dyDescent="0.2">
      <c r="H598" s="242"/>
      <c r="K598" s="242"/>
    </row>
    <row r="599" spans="8:11" ht="15.75" customHeight="1" x14ac:dyDescent="0.2">
      <c r="H599" s="242"/>
      <c r="K599" s="242"/>
    </row>
    <row r="600" spans="8:11" ht="15.75" customHeight="1" x14ac:dyDescent="0.2">
      <c r="H600" s="242"/>
      <c r="K600" s="242"/>
    </row>
    <row r="601" spans="8:11" ht="15.75" customHeight="1" x14ac:dyDescent="0.2">
      <c r="H601" s="242"/>
      <c r="K601" s="242"/>
    </row>
    <row r="602" spans="8:11" ht="15.75" customHeight="1" x14ac:dyDescent="0.2">
      <c r="H602" s="242"/>
      <c r="K602" s="242"/>
    </row>
    <row r="603" spans="8:11" ht="15.75" customHeight="1" x14ac:dyDescent="0.2">
      <c r="H603" s="242"/>
      <c r="K603" s="242"/>
    </row>
    <row r="604" spans="8:11" ht="15.75" customHeight="1" x14ac:dyDescent="0.2">
      <c r="H604" s="242"/>
      <c r="K604" s="242"/>
    </row>
    <row r="605" spans="8:11" ht="15.75" customHeight="1" x14ac:dyDescent="0.2">
      <c r="H605" s="242"/>
      <c r="K605" s="242"/>
    </row>
    <row r="606" spans="8:11" ht="15.75" customHeight="1" x14ac:dyDescent="0.2">
      <c r="H606" s="242"/>
      <c r="K606" s="242"/>
    </row>
    <row r="607" spans="8:11" ht="15.75" customHeight="1" x14ac:dyDescent="0.2">
      <c r="H607" s="242"/>
      <c r="K607" s="242"/>
    </row>
    <row r="608" spans="8:11" ht="15.75" customHeight="1" x14ac:dyDescent="0.2">
      <c r="H608" s="242"/>
      <c r="K608" s="242"/>
    </row>
    <row r="609" spans="8:11" ht="15.75" customHeight="1" x14ac:dyDescent="0.2">
      <c r="H609" s="242"/>
      <c r="K609" s="242"/>
    </row>
    <row r="610" spans="8:11" ht="15.75" customHeight="1" x14ac:dyDescent="0.2">
      <c r="H610" s="242"/>
      <c r="K610" s="242"/>
    </row>
    <row r="611" spans="8:11" ht="15.75" customHeight="1" x14ac:dyDescent="0.2">
      <c r="H611" s="242"/>
      <c r="K611" s="242"/>
    </row>
    <row r="612" spans="8:11" ht="15.75" customHeight="1" x14ac:dyDescent="0.2">
      <c r="H612" s="242"/>
      <c r="K612" s="242"/>
    </row>
    <row r="613" spans="8:11" ht="15.75" customHeight="1" x14ac:dyDescent="0.2">
      <c r="H613" s="242"/>
      <c r="K613" s="242"/>
    </row>
    <row r="614" spans="8:11" ht="15.75" customHeight="1" x14ac:dyDescent="0.2">
      <c r="H614" s="242"/>
      <c r="K614" s="242"/>
    </row>
    <row r="615" spans="8:11" ht="15.75" customHeight="1" x14ac:dyDescent="0.2">
      <c r="H615" s="242"/>
      <c r="K615" s="242"/>
    </row>
    <row r="616" spans="8:11" ht="15.75" customHeight="1" x14ac:dyDescent="0.2">
      <c r="H616" s="242"/>
      <c r="K616" s="242"/>
    </row>
    <row r="617" spans="8:11" ht="15.75" customHeight="1" x14ac:dyDescent="0.2">
      <c r="H617" s="242"/>
      <c r="K617" s="242"/>
    </row>
    <row r="618" spans="8:11" ht="15.75" customHeight="1" x14ac:dyDescent="0.2">
      <c r="H618" s="242"/>
      <c r="K618" s="242"/>
    </row>
    <row r="619" spans="8:11" ht="15.75" customHeight="1" x14ac:dyDescent="0.2">
      <c r="H619" s="242"/>
      <c r="K619" s="242"/>
    </row>
    <row r="620" spans="8:11" ht="15.75" customHeight="1" x14ac:dyDescent="0.2">
      <c r="H620" s="242"/>
      <c r="K620" s="242"/>
    </row>
    <row r="621" spans="8:11" ht="15.75" customHeight="1" x14ac:dyDescent="0.2">
      <c r="H621" s="242"/>
      <c r="K621" s="242"/>
    </row>
    <row r="622" spans="8:11" ht="15.75" customHeight="1" x14ac:dyDescent="0.2">
      <c r="H622" s="242"/>
      <c r="K622" s="242"/>
    </row>
    <row r="623" spans="8:11" ht="15.75" customHeight="1" x14ac:dyDescent="0.2">
      <c r="H623" s="242"/>
      <c r="K623" s="242"/>
    </row>
    <row r="624" spans="8:11" ht="15.75" customHeight="1" x14ac:dyDescent="0.2">
      <c r="H624" s="242"/>
      <c r="K624" s="242"/>
    </row>
    <row r="625" spans="8:11" ht="15.75" customHeight="1" x14ac:dyDescent="0.2">
      <c r="H625" s="242"/>
      <c r="K625" s="242"/>
    </row>
    <row r="626" spans="8:11" ht="15.75" customHeight="1" x14ac:dyDescent="0.2">
      <c r="H626" s="242"/>
      <c r="K626" s="242"/>
    </row>
    <row r="627" spans="8:11" ht="15.75" customHeight="1" x14ac:dyDescent="0.2">
      <c r="H627" s="242"/>
      <c r="K627" s="242"/>
    </row>
    <row r="628" spans="8:11" ht="15.75" customHeight="1" x14ac:dyDescent="0.2">
      <c r="H628" s="242"/>
      <c r="K628" s="242"/>
    </row>
    <row r="629" spans="8:11" ht="15.75" customHeight="1" x14ac:dyDescent="0.2">
      <c r="H629" s="242"/>
      <c r="K629" s="242"/>
    </row>
    <row r="630" spans="8:11" ht="15.75" customHeight="1" x14ac:dyDescent="0.2">
      <c r="H630" s="242"/>
      <c r="K630" s="242"/>
    </row>
    <row r="631" spans="8:11" ht="15.75" customHeight="1" x14ac:dyDescent="0.2">
      <c r="H631" s="242"/>
      <c r="K631" s="242"/>
    </row>
    <row r="632" spans="8:11" ht="15.75" customHeight="1" x14ac:dyDescent="0.2">
      <c r="H632" s="242"/>
      <c r="K632" s="242"/>
    </row>
    <row r="633" spans="8:11" ht="15.75" customHeight="1" x14ac:dyDescent="0.2">
      <c r="H633" s="242"/>
      <c r="K633" s="242"/>
    </row>
    <row r="634" spans="8:11" ht="15.75" customHeight="1" x14ac:dyDescent="0.2">
      <c r="H634" s="242"/>
      <c r="K634" s="242"/>
    </row>
    <row r="635" spans="8:11" ht="15.75" customHeight="1" x14ac:dyDescent="0.2">
      <c r="H635" s="242"/>
      <c r="K635" s="242"/>
    </row>
    <row r="636" spans="8:11" ht="15.75" customHeight="1" x14ac:dyDescent="0.2">
      <c r="H636" s="242"/>
      <c r="K636" s="242"/>
    </row>
    <row r="637" spans="8:11" ht="15.75" customHeight="1" x14ac:dyDescent="0.2">
      <c r="H637" s="242"/>
      <c r="K637" s="242"/>
    </row>
    <row r="638" spans="8:11" ht="15.75" customHeight="1" x14ac:dyDescent="0.2">
      <c r="H638" s="242"/>
      <c r="K638" s="242"/>
    </row>
    <row r="639" spans="8:11" ht="15.75" customHeight="1" x14ac:dyDescent="0.2">
      <c r="H639" s="242"/>
      <c r="K639" s="242"/>
    </row>
    <row r="640" spans="8:11" ht="15.75" customHeight="1" x14ac:dyDescent="0.2">
      <c r="H640" s="242"/>
      <c r="K640" s="242"/>
    </row>
    <row r="641" spans="8:11" ht="15.75" customHeight="1" x14ac:dyDescent="0.2">
      <c r="H641" s="242"/>
      <c r="K641" s="242"/>
    </row>
    <row r="642" spans="8:11" ht="15.75" customHeight="1" x14ac:dyDescent="0.2">
      <c r="H642" s="242"/>
      <c r="K642" s="242"/>
    </row>
    <row r="643" spans="8:11" ht="15.75" customHeight="1" x14ac:dyDescent="0.2">
      <c r="H643" s="242"/>
      <c r="K643" s="242"/>
    </row>
    <row r="644" spans="8:11" ht="15.75" customHeight="1" x14ac:dyDescent="0.2">
      <c r="H644" s="242"/>
      <c r="K644" s="242"/>
    </row>
    <row r="645" spans="8:11" ht="15.75" customHeight="1" x14ac:dyDescent="0.2">
      <c r="H645" s="242"/>
      <c r="K645" s="242"/>
    </row>
    <row r="646" spans="8:11" ht="15.75" customHeight="1" x14ac:dyDescent="0.2">
      <c r="H646" s="242"/>
      <c r="K646" s="242"/>
    </row>
    <row r="647" spans="8:11" ht="15.75" customHeight="1" x14ac:dyDescent="0.2">
      <c r="H647" s="242"/>
      <c r="K647" s="242"/>
    </row>
    <row r="648" spans="8:11" ht="15.75" customHeight="1" x14ac:dyDescent="0.2">
      <c r="H648" s="242"/>
      <c r="K648" s="242"/>
    </row>
    <row r="649" spans="8:11" ht="15.75" customHeight="1" x14ac:dyDescent="0.2">
      <c r="H649" s="242"/>
      <c r="K649" s="242"/>
    </row>
    <row r="650" spans="8:11" ht="15.75" customHeight="1" x14ac:dyDescent="0.2">
      <c r="H650" s="242"/>
      <c r="K650" s="242"/>
    </row>
    <row r="651" spans="8:11" ht="15.75" customHeight="1" x14ac:dyDescent="0.2">
      <c r="H651" s="242"/>
      <c r="K651" s="242"/>
    </row>
    <row r="652" spans="8:11" ht="15.75" customHeight="1" x14ac:dyDescent="0.2">
      <c r="H652" s="242"/>
      <c r="K652" s="242"/>
    </row>
    <row r="653" spans="8:11" ht="15.75" customHeight="1" x14ac:dyDescent="0.2">
      <c r="H653" s="242"/>
      <c r="K653" s="242"/>
    </row>
    <row r="654" spans="8:11" ht="15.75" customHeight="1" x14ac:dyDescent="0.2">
      <c r="H654" s="242"/>
      <c r="K654" s="242"/>
    </row>
    <row r="655" spans="8:11" ht="15.75" customHeight="1" x14ac:dyDescent="0.2">
      <c r="H655" s="242"/>
      <c r="K655" s="242"/>
    </row>
    <row r="656" spans="8:11" ht="15.75" customHeight="1" x14ac:dyDescent="0.2">
      <c r="H656" s="242"/>
      <c r="K656" s="242"/>
    </row>
    <row r="657" spans="8:11" ht="15.75" customHeight="1" x14ac:dyDescent="0.2">
      <c r="H657" s="242"/>
      <c r="K657" s="242"/>
    </row>
    <row r="658" spans="8:11" ht="15.75" customHeight="1" x14ac:dyDescent="0.2">
      <c r="H658" s="242"/>
      <c r="K658" s="242"/>
    </row>
    <row r="659" spans="8:11" ht="15.75" customHeight="1" x14ac:dyDescent="0.2">
      <c r="H659" s="242"/>
      <c r="K659" s="242"/>
    </row>
    <row r="660" spans="8:11" ht="15.75" customHeight="1" x14ac:dyDescent="0.2">
      <c r="H660" s="242"/>
      <c r="K660" s="242"/>
    </row>
    <row r="661" spans="8:11" ht="15.75" customHeight="1" x14ac:dyDescent="0.2">
      <c r="H661" s="242"/>
      <c r="K661" s="242"/>
    </row>
    <row r="662" spans="8:11" ht="15.75" customHeight="1" x14ac:dyDescent="0.2">
      <c r="H662" s="242"/>
      <c r="K662" s="242"/>
    </row>
    <row r="663" spans="8:11" ht="15.75" customHeight="1" x14ac:dyDescent="0.2">
      <c r="H663" s="242"/>
      <c r="K663" s="242"/>
    </row>
    <row r="664" spans="8:11" ht="15.75" customHeight="1" x14ac:dyDescent="0.2">
      <c r="H664" s="242"/>
      <c r="K664" s="242"/>
    </row>
    <row r="665" spans="8:11" ht="15.75" customHeight="1" x14ac:dyDescent="0.2">
      <c r="H665" s="242"/>
      <c r="K665" s="242"/>
    </row>
    <row r="666" spans="8:11" ht="15.75" customHeight="1" x14ac:dyDescent="0.2">
      <c r="H666" s="242"/>
      <c r="K666" s="242"/>
    </row>
    <row r="667" spans="8:11" ht="15.75" customHeight="1" x14ac:dyDescent="0.2">
      <c r="H667" s="242"/>
      <c r="K667" s="242"/>
    </row>
    <row r="668" spans="8:11" ht="15.75" customHeight="1" x14ac:dyDescent="0.2">
      <c r="H668" s="242"/>
      <c r="K668" s="242"/>
    </row>
    <row r="669" spans="8:11" ht="15.75" customHeight="1" x14ac:dyDescent="0.2">
      <c r="H669" s="242"/>
      <c r="K669" s="242"/>
    </row>
    <row r="670" spans="8:11" ht="15.75" customHeight="1" x14ac:dyDescent="0.2">
      <c r="H670" s="242"/>
      <c r="K670" s="242"/>
    </row>
    <row r="671" spans="8:11" ht="15.75" customHeight="1" x14ac:dyDescent="0.2">
      <c r="H671" s="242"/>
      <c r="K671" s="242"/>
    </row>
    <row r="672" spans="8:11" ht="15.75" customHeight="1" x14ac:dyDescent="0.2">
      <c r="H672" s="242"/>
      <c r="K672" s="242"/>
    </row>
    <row r="673" spans="8:11" ht="15.75" customHeight="1" x14ac:dyDescent="0.2">
      <c r="H673" s="242"/>
      <c r="K673" s="242"/>
    </row>
    <row r="674" spans="8:11" ht="15.75" customHeight="1" x14ac:dyDescent="0.2">
      <c r="H674" s="242"/>
      <c r="K674" s="242"/>
    </row>
    <row r="675" spans="8:11" ht="15.75" customHeight="1" x14ac:dyDescent="0.2">
      <c r="H675" s="242"/>
      <c r="K675" s="242"/>
    </row>
    <row r="676" spans="8:11" ht="15.75" customHeight="1" x14ac:dyDescent="0.2">
      <c r="H676" s="242"/>
      <c r="K676" s="242"/>
    </row>
    <row r="677" spans="8:11" ht="15.75" customHeight="1" x14ac:dyDescent="0.2">
      <c r="H677" s="242"/>
      <c r="K677" s="242"/>
    </row>
    <row r="678" spans="8:11" ht="15.75" customHeight="1" x14ac:dyDescent="0.2">
      <c r="H678" s="242"/>
      <c r="K678" s="242"/>
    </row>
    <row r="679" spans="8:11" ht="15.75" customHeight="1" x14ac:dyDescent="0.2">
      <c r="H679" s="242"/>
      <c r="K679" s="242"/>
    </row>
    <row r="680" spans="8:11" ht="15.75" customHeight="1" x14ac:dyDescent="0.2">
      <c r="H680" s="242"/>
      <c r="K680" s="242"/>
    </row>
    <row r="681" spans="8:11" ht="15.75" customHeight="1" x14ac:dyDescent="0.2">
      <c r="H681" s="242"/>
      <c r="K681" s="242"/>
    </row>
    <row r="682" spans="8:11" ht="15.75" customHeight="1" x14ac:dyDescent="0.2">
      <c r="H682" s="242"/>
      <c r="K682" s="242"/>
    </row>
    <row r="683" spans="8:11" ht="15.75" customHeight="1" x14ac:dyDescent="0.2">
      <c r="H683" s="242"/>
      <c r="K683" s="242"/>
    </row>
    <row r="684" spans="8:11" ht="15.75" customHeight="1" x14ac:dyDescent="0.2">
      <c r="H684" s="242"/>
      <c r="K684" s="242"/>
    </row>
    <row r="685" spans="8:11" ht="15.75" customHeight="1" x14ac:dyDescent="0.2">
      <c r="H685" s="242"/>
      <c r="K685" s="242"/>
    </row>
    <row r="686" spans="8:11" ht="15.75" customHeight="1" x14ac:dyDescent="0.2">
      <c r="H686" s="242"/>
      <c r="K686" s="242"/>
    </row>
    <row r="687" spans="8:11" ht="15.75" customHeight="1" x14ac:dyDescent="0.2">
      <c r="H687" s="242"/>
      <c r="K687" s="242"/>
    </row>
    <row r="688" spans="8:11" ht="15.75" customHeight="1" x14ac:dyDescent="0.2">
      <c r="H688" s="242"/>
      <c r="K688" s="242"/>
    </row>
    <row r="689" spans="8:11" ht="15.75" customHeight="1" x14ac:dyDescent="0.2">
      <c r="H689" s="242"/>
      <c r="K689" s="242"/>
    </row>
    <row r="690" spans="8:11" ht="15.75" customHeight="1" x14ac:dyDescent="0.2">
      <c r="H690" s="242"/>
      <c r="K690" s="242"/>
    </row>
    <row r="691" spans="8:11" ht="15.75" customHeight="1" x14ac:dyDescent="0.2">
      <c r="H691" s="242"/>
      <c r="K691" s="242"/>
    </row>
    <row r="692" spans="8:11" ht="15.75" customHeight="1" x14ac:dyDescent="0.2">
      <c r="H692" s="242"/>
      <c r="K692" s="242"/>
    </row>
    <row r="693" spans="8:11" ht="15.75" customHeight="1" x14ac:dyDescent="0.2">
      <c r="H693" s="242"/>
      <c r="K693" s="242"/>
    </row>
    <row r="694" spans="8:11" ht="15.75" customHeight="1" x14ac:dyDescent="0.2">
      <c r="H694" s="242"/>
      <c r="K694" s="242"/>
    </row>
    <row r="695" spans="8:11" ht="15.75" customHeight="1" x14ac:dyDescent="0.2">
      <c r="H695" s="242"/>
      <c r="K695" s="242"/>
    </row>
    <row r="696" spans="8:11" ht="15.75" customHeight="1" x14ac:dyDescent="0.2">
      <c r="H696" s="242"/>
      <c r="K696" s="242"/>
    </row>
    <row r="697" spans="8:11" ht="15.75" customHeight="1" x14ac:dyDescent="0.2">
      <c r="H697" s="242"/>
      <c r="K697" s="242"/>
    </row>
    <row r="698" spans="8:11" ht="15.75" customHeight="1" x14ac:dyDescent="0.2">
      <c r="H698" s="242"/>
      <c r="K698" s="242"/>
    </row>
    <row r="699" spans="8:11" ht="15.75" customHeight="1" x14ac:dyDescent="0.2">
      <c r="H699" s="242"/>
      <c r="K699" s="242"/>
    </row>
    <row r="700" spans="8:11" ht="15.75" customHeight="1" x14ac:dyDescent="0.2">
      <c r="H700" s="242"/>
      <c r="K700" s="242"/>
    </row>
    <row r="701" spans="8:11" ht="15.75" customHeight="1" x14ac:dyDescent="0.2">
      <c r="H701" s="242"/>
      <c r="K701" s="242"/>
    </row>
    <row r="702" spans="8:11" ht="15.75" customHeight="1" x14ac:dyDescent="0.2">
      <c r="H702" s="242"/>
      <c r="K702" s="242"/>
    </row>
    <row r="703" spans="8:11" ht="15.75" customHeight="1" x14ac:dyDescent="0.2">
      <c r="H703" s="242"/>
      <c r="K703" s="242"/>
    </row>
    <row r="704" spans="8:11" ht="15.75" customHeight="1" x14ac:dyDescent="0.2">
      <c r="H704" s="242"/>
      <c r="K704" s="242"/>
    </row>
    <row r="705" spans="8:11" ht="15.75" customHeight="1" x14ac:dyDescent="0.2">
      <c r="H705" s="242"/>
      <c r="K705" s="242"/>
    </row>
    <row r="706" spans="8:11" ht="15.75" customHeight="1" x14ac:dyDescent="0.2">
      <c r="H706" s="242"/>
      <c r="K706" s="242"/>
    </row>
    <row r="707" spans="8:11" ht="15.75" customHeight="1" x14ac:dyDescent="0.2">
      <c r="H707" s="242"/>
      <c r="K707" s="242"/>
    </row>
    <row r="708" spans="8:11" ht="15.75" customHeight="1" x14ac:dyDescent="0.2">
      <c r="H708" s="242"/>
      <c r="K708" s="242"/>
    </row>
    <row r="709" spans="8:11" ht="15.75" customHeight="1" x14ac:dyDescent="0.2">
      <c r="H709" s="242"/>
      <c r="K709" s="242"/>
    </row>
    <row r="710" spans="8:11" ht="15.75" customHeight="1" x14ac:dyDescent="0.2">
      <c r="H710" s="242"/>
      <c r="K710" s="242"/>
    </row>
    <row r="711" spans="8:11" ht="15.75" customHeight="1" x14ac:dyDescent="0.2">
      <c r="H711" s="242"/>
      <c r="K711" s="242"/>
    </row>
    <row r="712" spans="8:11" ht="15.75" customHeight="1" x14ac:dyDescent="0.2">
      <c r="H712" s="242"/>
      <c r="K712" s="242"/>
    </row>
    <row r="713" spans="8:11" ht="15.75" customHeight="1" x14ac:dyDescent="0.2">
      <c r="H713" s="242"/>
      <c r="K713" s="242"/>
    </row>
    <row r="714" spans="8:11" ht="15.75" customHeight="1" x14ac:dyDescent="0.2">
      <c r="H714" s="242"/>
      <c r="K714" s="242"/>
    </row>
    <row r="715" spans="8:11" ht="15.75" customHeight="1" x14ac:dyDescent="0.2">
      <c r="H715" s="242"/>
      <c r="K715" s="242"/>
    </row>
    <row r="716" spans="8:11" ht="15.75" customHeight="1" x14ac:dyDescent="0.2">
      <c r="H716" s="242"/>
      <c r="K716" s="242"/>
    </row>
    <row r="717" spans="8:11" ht="15.75" customHeight="1" x14ac:dyDescent="0.2">
      <c r="H717" s="242"/>
      <c r="K717" s="242"/>
    </row>
    <row r="718" spans="8:11" ht="15.75" customHeight="1" x14ac:dyDescent="0.2">
      <c r="H718" s="242"/>
      <c r="K718" s="242"/>
    </row>
    <row r="719" spans="8:11" ht="15.75" customHeight="1" x14ac:dyDescent="0.2">
      <c r="H719" s="242"/>
      <c r="K719" s="242"/>
    </row>
    <row r="720" spans="8:11" ht="15.75" customHeight="1" x14ac:dyDescent="0.2">
      <c r="H720" s="242"/>
      <c r="K720" s="242"/>
    </row>
    <row r="721" spans="8:11" ht="15.75" customHeight="1" x14ac:dyDescent="0.2">
      <c r="H721" s="242"/>
      <c r="K721" s="242"/>
    </row>
    <row r="722" spans="8:11" ht="15.75" customHeight="1" x14ac:dyDescent="0.2">
      <c r="H722" s="242"/>
      <c r="K722" s="242"/>
    </row>
    <row r="723" spans="8:11" ht="15.75" customHeight="1" x14ac:dyDescent="0.2">
      <c r="H723" s="242"/>
      <c r="K723" s="242"/>
    </row>
    <row r="724" spans="8:11" ht="15.75" customHeight="1" x14ac:dyDescent="0.2">
      <c r="H724" s="242"/>
      <c r="K724" s="242"/>
    </row>
    <row r="725" spans="8:11" ht="15.75" customHeight="1" x14ac:dyDescent="0.2">
      <c r="H725" s="242"/>
      <c r="K725" s="242"/>
    </row>
    <row r="726" spans="8:11" ht="15.75" customHeight="1" x14ac:dyDescent="0.2">
      <c r="H726" s="242"/>
      <c r="K726" s="242"/>
    </row>
    <row r="727" spans="8:11" ht="15.75" customHeight="1" x14ac:dyDescent="0.2">
      <c r="H727" s="242"/>
      <c r="K727" s="242"/>
    </row>
    <row r="728" spans="8:11" ht="15.75" customHeight="1" x14ac:dyDescent="0.2">
      <c r="H728" s="242"/>
      <c r="K728" s="242"/>
    </row>
    <row r="729" spans="8:11" ht="15.75" customHeight="1" x14ac:dyDescent="0.2">
      <c r="H729" s="242"/>
      <c r="K729" s="242"/>
    </row>
    <row r="730" spans="8:11" ht="15.75" customHeight="1" x14ac:dyDescent="0.2">
      <c r="H730" s="242"/>
      <c r="K730" s="242"/>
    </row>
    <row r="731" spans="8:11" ht="15.75" customHeight="1" x14ac:dyDescent="0.2">
      <c r="H731" s="242"/>
      <c r="K731" s="242"/>
    </row>
    <row r="732" spans="8:11" ht="15.75" customHeight="1" x14ac:dyDescent="0.2">
      <c r="H732" s="242"/>
      <c r="K732" s="242"/>
    </row>
    <row r="733" spans="8:11" ht="15.75" customHeight="1" x14ac:dyDescent="0.2">
      <c r="H733" s="242"/>
      <c r="K733" s="242"/>
    </row>
    <row r="734" spans="8:11" ht="15.75" customHeight="1" x14ac:dyDescent="0.2">
      <c r="H734" s="242"/>
      <c r="K734" s="242"/>
    </row>
    <row r="735" spans="8:11" ht="15.75" customHeight="1" x14ac:dyDescent="0.2">
      <c r="H735" s="242"/>
      <c r="K735" s="242"/>
    </row>
    <row r="736" spans="8:11" ht="15.75" customHeight="1" x14ac:dyDescent="0.2">
      <c r="H736" s="242"/>
      <c r="K736" s="242"/>
    </row>
    <row r="737" spans="8:11" ht="15.75" customHeight="1" x14ac:dyDescent="0.2">
      <c r="H737" s="242"/>
      <c r="K737" s="242"/>
    </row>
    <row r="738" spans="8:11" ht="15.75" customHeight="1" x14ac:dyDescent="0.2">
      <c r="H738" s="242"/>
      <c r="K738" s="242"/>
    </row>
    <row r="739" spans="8:11" ht="15.75" customHeight="1" x14ac:dyDescent="0.2">
      <c r="H739" s="242"/>
      <c r="K739" s="242"/>
    </row>
    <row r="740" spans="8:11" ht="15.75" customHeight="1" x14ac:dyDescent="0.2">
      <c r="H740" s="242"/>
      <c r="K740" s="242"/>
    </row>
    <row r="741" spans="8:11" ht="15.75" customHeight="1" x14ac:dyDescent="0.2">
      <c r="H741" s="242"/>
      <c r="K741" s="242"/>
    </row>
    <row r="742" spans="8:11" ht="15.75" customHeight="1" x14ac:dyDescent="0.2">
      <c r="H742" s="242"/>
      <c r="K742" s="242"/>
    </row>
    <row r="743" spans="8:11" ht="15.75" customHeight="1" x14ac:dyDescent="0.2">
      <c r="H743" s="242"/>
      <c r="K743" s="242"/>
    </row>
    <row r="744" spans="8:11" ht="15.75" customHeight="1" x14ac:dyDescent="0.2">
      <c r="H744" s="242"/>
      <c r="K744" s="242"/>
    </row>
    <row r="745" spans="8:11" ht="15.75" customHeight="1" x14ac:dyDescent="0.2">
      <c r="H745" s="242"/>
      <c r="K745" s="242"/>
    </row>
    <row r="746" spans="8:11" ht="15.75" customHeight="1" x14ac:dyDescent="0.2">
      <c r="H746" s="242"/>
      <c r="K746" s="242"/>
    </row>
    <row r="747" spans="8:11" ht="15.75" customHeight="1" x14ac:dyDescent="0.2">
      <c r="H747" s="242"/>
      <c r="K747" s="242"/>
    </row>
    <row r="748" spans="8:11" ht="15.75" customHeight="1" x14ac:dyDescent="0.2">
      <c r="H748" s="242"/>
      <c r="K748" s="242"/>
    </row>
    <row r="749" spans="8:11" ht="15.75" customHeight="1" x14ac:dyDescent="0.2">
      <c r="H749" s="242"/>
      <c r="K749" s="242"/>
    </row>
    <row r="750" spans="8:11" ht="15.75" customHeight="1" x14ac:dyDescent="0.2">
      <c r="H750" s="242"/>
      <c r="K750" s="242"/>
    </row>
    <row r="751" spans="8:11" ht="15.75" customHeight="1" x14ac:dyDescent="0.2">
      <c r="H751" s="242"/>
      <c r="K751" s="242"/>
    </row>
    <row r="752" spans="8:11" ht="15.75" customHeight="1" x14ac:dyDescent="0.2">
      <c r="H752" s="242"/>
      <c r="K752" s="242"/>
    </row>
    <row r="753" spans="8:11" ht="15.75" customHeight="1" x14ac:dyDescent="0.2">
      <c r="H753" s="242"/>
      <c r="K753" s="242"/>
    </row>
    <row r="754" spans="8:11" ht="15.75" customHeight="1" x14ac:dyDescent="0.2">
      <c r="H754" s="242"/>
      <c r="K754" s="242"/>
    </row>
    <row r="755" spans="8:11" ht="15.75" customHeight="1" x14ac:dyDescent="0.2">
      <c r="H755" s="242"/>
      <c r="K755" s="242"/>
    </row>
    <row r="756" spans="8:11" ht="15.75" customHeight="1" x14ac:dyDescent="0.2">
      <c r="H756" s="242"/>
      <c r="K756" s="242"/>
    </row>
    <row r="757" spans="8:11" ht="15.75" customHeight="1" x14ac:dyDescent="0.2">
      <c r="H757" s="242"/>
      <c r="K757" s="242"/>
    </row>
    <row r="758" spans="8:11" ht="15.75" customHeight="1" x14ac:dyDescent="0.2">
      <c r="H758" s="242"/>
      <c r="K758" s="242"/>
    </row>
    <row r="759" spans="8:11" ht="15.75" customHeight="1" x14ac:dyDescent="0.2">
      <c r="H759" s="242"/>
      <c r="K759" s="242"/>
    </row>
    <row r="760" spans="8:11" ht="15.75" customHeight="1" x14ac:dyDescent="0.2">
      <c r="H760" s="242"/>
      <c r="K760" s="242"/>
    </row>
    <row r="761" spans="8:11" ht="15.75" customHeight="1" x14ac:dyDescent="0.2">
      <c r="H761" s="242"/>
      <c r="K761" s="242"/>
    </row>
    <row r="762" spans="8:11" ht="15.75" customHeight="1" x14ac:dyDescent="0.2">
      <c r="H762" s="242"/>
      <c r="K762" s="242"/>
    </row>
    <row r="763" spans="8:11" ht="15.75" customHeight="1" x14ac:dyDescent="0.2">
      <c r="H763" s="242"/>
      <c r="K763" s="242"/>
    </row>
    <row r="764" spans="8:11" ht="15.75" customHeight="1" x14ac:dyDescent="0.2">
      <c r="H764" s="242"/>
      <c r="K764" s="242"/>
    </row>
    <row r="765" spans="8:11" ht="15.75" customHeight="1" x14ac:dyDescent="0.2">
      <c r="H765" s="242"/>
      <c r="K765" s="242"/>
    </row>
    <row r="766" spans="8:11" ht="15.75" customHeight="1" x14ac:dyDescent="0.2">
      <c r="H766" s="242"/>
      <c r="K766" s="242"/>
    </row>
    <row r="767" spans="8:11" ht="15.75" customHeight="1" x14ac:dyDescent="0.2">
      <c r="H767" s="242"/>
      <c r="K767" s="242"/>
    </row>
    <row r="768" spans="8:11" ht="15.75" customHeight="1" x14ac:dyDescent="0.2">
      <c r="H768" s="242"/>
      <c r="K768" s="242"/>
    </row>
    <row r="769" spans="8:11" ht="15.75" customHeight="1" x14ac:dyDescent="0.2">
      <c r="H769" s="242"/>
      <c r="K769" s="242"/>
    </row>
    <row r="770" spans="8:11" ht="15.75" customHeight="1" x14ac:dyDescent="0.2">
      <c r="H770" s="242"/>
      <c r="K770" s="242"/>
    </row>
    <row r="771" spans="8:11" ht="15.75" customHeight="1" x14ac:dyDescent="0.2">
      <c r="H771" s="242"/>
      <c r="K771" s="242"/>
    </row>
    <row r="772" spans="8:11" ht="15.75" customHeight="1" x14ac:dyDescent="0.2">
      <c r="H772" s="242"/>
      <c r="K772" s="242"/>
    </row>
    <row r="773" spans="8:11" ht="15.75" customHeight="1" x14ac:dyDescent="0.2">
      <c r="H773" s="242"/>
      <c r="K773" s="242"/>
    </row>
    <row r="774" spans="8:11" ht="15.75" customHeight="1" x14ac:dyDescent="0.2">
      <c r="H774" s="242"/>
      <c r="K774" s="242"/>
    </row>
    <row r="775" spans="8:11" ht="15.75" customHeight="1" x14ac:dyDescent="0.2">
      <c r="H775" s="242"/>
      <c r="K775" s="242"/>
    </row>
    <row r="776" spans="8:11" ht="15.75" customHeight="1" x14ac:dyDescent="0.2">
      <c r="H776" s="242"/>
      <c r="K776" s="242"/>
    </row>
    <row r="777" spans="8:11" ht="15.75" customHeight="1" x14ac:dyDescent="0.2">
      <c r="H777" s="242"/>
      <c r="K777" s="242"/>
    </row>
    <row r="778" spans="8:11" ht="15.75" customHeight="1" x14ac:dyDescent="0.2">
      <c r="H778" s="242"/>
      <c r="K778" s="242"/>
    </row>
    <row r="779" spans="8:11" ht="15.75" customHeight="1" x14ac:dyDescent="0.2">
      <c r="H779" s="242"/>
      <c r="K779" s="242"/>
    </row>
    <row r="780" spans="8:11" ht="15.75" customHeight="1" x14ac:dyDescent="0.2">
      <c r="H780" s="242"/>
      <c r="K780" s="242"/>
    </row>
    <row r="781" spans="8:11" ht="15.75" customHeight="1" x14ac:dyDescent="0.2">
      <c r="H781" s="242"/>
      <c r="K781" s="242"/>
    </row>
    <row r="782" spans="8:11" ht="15.75" customHeight="1" x14ac:dyDescent="0.2">
      <c r="H782" s="242"/>
      <c r="K782" s="242"/>
    </row>
    <row r="783" spans="8:11" ht="15.75" customHeight="1" x14ac:dyDescent="0.2">
      <c r="H783" s="242"/>
      <c r="K783" s="242"/>
    </row>
    <row r="784" spans="8:11" ht="15.75" customHeight="1" x14ac:dyDescent="0.2">
      <c r="H784" s="242"/>
      <c r="K784" s="242"/>
    </row>
    <row r="785" spans="8:11" ht="15.75" customHeight="1" x14ac:dyDescent="0.2">
      <c r="H785" s="242"/>
      <c r="K785" s="242"/>
    </row>
    <row r="786" spans="8:11" ht="15.75" customHeight="1" x14ac:dyDescent="0.2">
      <c r="H786" s="242"/>
      <c r="K786" s="242"/>
    </row>
    <row r="787" spans="8:11" ht="15.75" customHeight="1" x14ac:dyDescent="0.2">
      <c r="H787" s="242"/>
      <c r="K787" s="242"/>
    </row>
    <row r="788" spans="8:11" ht="15.75" customHeight="1" x14ac:dyDescent="0.2">
      <c r="H788" s="242"/>
      <c r="K788" s="242"/>
    </row>
    <row r="789" spans="8:11" ht="15.75" customHeight="1" x14ac:dyDescent="0.2">
      <c r="H789" s="242"/>
      <c r="K789" s="242"/>
    </row>
    <row r="790" spans="8:11" ht="15.75" customHeight="1" x14ac:dyDescent="0.2">
      <c r="H790" s="242"/>
      <c r="K790" s="242"/>
    </row>
    <row r="791" spans="8:11" ht="15.75" customHeight="1" x14ac:dyDescent="0.2">
      <c r="H791" s="242"/>
      <c r="K791" s="242"/>
    </row>
    <row r="792" spans="8:11" ht="15.75" customHeight="1" x14ac:dyDescent="0.2">
      <c r="H792" s="242"/>
      <c r="K792" s="242"/>
    </row>
    <row r="793" spans="8:11" ht="15.75" customHeight="1" x14ac:dyDescent="0.2">
      <c r="H793" s="242"/>
      <c r="K793" s="242"/>
    </row>
    <row r="794" spans="8:11" ht="15.75" customHeight="1" x14ac:dyDescent="0.2">
      <c r="H794" s="242"/>
      <c r="K794" s="242"/>
    </row>
    <row r="795" spans="8:11" ht="15.75" customHeight="1" x14ac:dyDescent="0.2">
      <c r="H795" s="242"/>
      <c r="K795" s="242"/>
    </row>
    <row r="796" spans="8:11" ht="15.75" customHeight="1" x14ac:dyDescent="0.2">
      <c r="H796" s="242"/>
      <c r="K796" s="242"/>
    </row>
    <row r="797" spans="8:11" ht="15.75" customHeight="1" x14ac:dyDescent="0.2">
      <c r="H797" s="242"/>
      <c r="K797" s="242"/>
    </row>
    <row r="798" spans="8:11" ht="15.75" customHeight="1" x14ac:dyDescent="0.2">
      <c r="H798" s="242"/>
      <c r="K798" s="242"/>
    </row>
    <row r="799" spans="8:11" ht="15.75" customHeight="1" x14ac:dyDescent="0.2">
      <c r="H799" s="242"/>
      <c r="K799" s="242"/>
    </row>
    <row r="800" spans="8:11" ht="15.75" customHeight="1" x14ac:dyDescent="0.2">
      <c r="H800" s="242"/>
      <c r="K800" s="242"/>
    </row>
    <row r="801" spans="8:11" ht="15.75" customHeight="1" x14ac:dyDescent="0.2">
      <c r="H801" s="242"/>
      <c r="K801" s="242"/>
    </row>
    <row r="802" spans="8:11" ht="15.75" customHeight="1" x14ac:dyDescent="0.2">
      <c r="H802" s="242"/>
      <c r="K802" s="242"/>
    </row>
    <row r="803" spans="8:11" ht="15.75" customHeight="1" x14ac:dyDescent="0.2">
      <c r="H803" s="242"/>
      <c r="K803" s="242"/>
    </row>
    <row r="804" spans="8:11" ht="15.75" customHeight="1" x14ac:dyDescent="0.2">
      <c r="H804" s="242"/>
      <c r="K804" s="242"/>
    </row>
    <row r="805" spans="8:11" ht="15.75" customHeight="1" x14ac:dyDescent="0.2">
      <c r="H805" s="242"/>
      <c r="K805" s="242"/>
    </row>
    <row r="806" spans="8:11" ht="15.75" customHeight="1" x14ac:dyDescent="0.2">
      <c r="H806" s="242"/>
      <c r="K806" s="242"/>
    </row>
    <row r="807" spans="8:11" ht="15.75" customHeight="1" x14ac:dyDescent="0.2">
      <c r="H807" s="242"/>
      <c r="K807" s="242"/>
    </row>
  </sheetData>
  <mergeCells count="244">
    <mergeCell ref="F373:H373"/>
    <mergeCell ref="I373:K373"/>
    <mergeCell ref="E374:W374"/>
    <mergeCell ref="F376:H376"/>
    <mergeCell ref="I376:K376"/>
    <mergeCell ref="E377:W377"/>
    <mergeCell ref="F379:H379"/>
    <mergeCell ref="I379:K379"/>
    <mergeCell ref="F364:H364"/>
    <mergeCell ref="I364:K364"/>
    <mergeCell ref="E365:W365"/>
    <mergeCell ref="F367:H367"/>
    <mergeCell ref="I367:K367"/>
    <mergeCell ref="E368:W368"/>
    <mergeCell ref="F370:H370"/>
    <mergeCell ref="I370:K370"/>
    <mergeCell ref="E371:W371"/>
    <mergeCell ref="F355:H355"/>
    <mergeCell ref="I355:K355"/>
    <mergeCell ref="E356:W356"/>
    <mergeCell ref="F358:H358"/>
    <mergeCell ref="I358:K358"/>
    <mergeCell ref="E359:W359"/>
    <mergeCell ref="F361:H361"/>
    <mergeCell ref="I361:K361"/>
    <mergeCell ref="E362:W362"/>
    <mergeCell ref="E347:W347"/>
    <mergeCell ref="F349:H349"/>
    <mergeCell ref="I349:K349"/>
    <mergeCell ref="E350:W350"/>
    <mergeCell ref="F352:H352"/>
    <mergeCell ref="I352:K352"/>
    <mergeCell ref="E353:W353"/>
    <mergeCell ref="E341:W341"/>
    <mergeCell ref="F343:H343"/>
    <mergeCell ref="I343:K343"/>
    <mergeCell ref="E344:W344"/>
    <mergeCell ref="F346:H346"/>
    <mergeCell ref="I346:K346"/>
    <mergeCell ref="E337:W337"/>
    <mergeCell ref="F339:H339"/>
    <mergeCell ref="I339:K339"/>
    <mergeCell ref="E328:W328"/>
    <mergeCell ref="F330:H330"/>
    <mergeCell ref="I330:K330"/>
    <mergeCell ref="E331:W331"/>
    <mergeCell ref="F333:H333"/>
    <mergeCell ref="I333:K333"/>
    <mergeCell ref="E334:W334"/>
    <mergeCell ref="F336:H336"/>
    <mergeCell ref="I336:K336"/>
    <mergeCell ref="E317:W317"/>
    <mergeCell ref="F320:H320"/>
    <mergeCell ref="I320:K320"/>
    <mergeCell ref="E321:W321"/>
    <mergeCell ref="F324:H324"/>
    <mergeCell ref="I324:K324"/>
    <mergeCell ref="E325:W325"/>
    <mergeCell ref="F327:H327"/>
    <mergeCell ref="I327:K327"/>
    <mergeCell ref="E307:W307"/>
    <mergeCell ref="F309:H309"/>
    <mergeCell ref="I309:K309"/>
    <mergeCell ref="E310:W310"/>
    <mergeCell ref="F312:H312"/>
    <mergeCell ref="I312:K312"/>
    <mergeCell ref="E313:W313"/>
    <mergeCell ref="F316:H316"/>
    <mergeCell ref="I316:K316"/>
    <mergeCell ref="E303:W303"/>
    <mergeCell ref="F305:H305"/>
    <mergeCell ref="I305:K305"/>
    <mergeCell ref="E213:W213"/>
    <mergeCell ref="F215:H215"/>
    <mergeCell ref="I215:K215"/>
    <mergeCell ref="E216:W216"/>
    <mergeCell ref="F218:H218"/>
    <mergeCell ref="I218:K218"/>
    <mergeCell ref="E300:W300"/>
    <mergeCell ref="F302:H302"/>
    <mergeCell ref="I302:K302"/>
    <mergeCell ref="F290:H290"/>
    <mergeCell ref="I290:K290"/>
    <mergeCell ref="E291:W291"/>
    <mergeCell ref="L292:L294"/>
    <mergeCell ref="F295:H295"/>
    <mergeCell ref="I295:K295"/>
    <mergeCell ref="E296:W296"/>
    <mergeCell ref="F298:H298"/>
    <mergeCell ref="I298:K298"/>
    <mergeCell ref="F278:H278"/>
    <mergeCell ref="I278:K278"/>
    <mergeCell ref="E279:W279"/>
    <mergeCell ref="F266:H266"/>
    <mergeCell ref="I266:K266"/>
    <mergeCell ref="E267:W267"/>
    <mergeCell ref="F281:H281"/>
    <mergeCell ref="I281:K281"/>
    <mergeCell ref="E282:W282"/>
    <mergeCell ref="F284:H284"/>
    <mergeCell ref="I284:K284"/>
    <mergeCell ref="E285:W285"/>
    <mergeCell ref="F269:H269"/>
    <mergeCell ref="I269:K269"/>
    <mergeCell ref="E270:W270"/>
    <mergeCell ref="F272:H272"/>
    <mergeCell ref="I272:K272"/>
    <mergeCell ref="E273:W273"/>
    <mergeCell ref="F275:H275"/>
    <mergeCell ref="I275:K275"/>
    <mergeCell ref="E276:W276"/>
    <mergeCell ref="F257:H257"/>
    <mergeCell ref="I257:K257"/>
    <mergeCell ref="E258:W258"/>
    <mergeCell ref="F260:H260"/>
    <mergeCell ref="I260:K260"/>
    <mergeCell ref="E261:W261"/>
    <mergeCell ref="F263:H263"/>
    <mergeCell ref="I263:K263"/>
    <mergeCell ref="E264:W264"/>
    <mergeCell ref="L235:L240"/>
    <mergeCell ref="F241:H241"/>
    <mergeCell ref="I241:K241"/>
    <mergeCell ref="E242:W242"/>
    <mergeCell ref="L243:L248"/>
    <mergeCell ref="F249:H249"/>
    <mergeCell ref="I249:K249"/>
    <mergeCell ref="E250:W250"/>
    <mergeCell ref="L251:L256"/>
    <mergeCell ref="E2:X2"/>
    <mergeCell ref="E3:T3"/>
    <mergeCell ref="E4:T4"/>
    <mergeCell ref="E5:T5"/>
    <mergeCell ref="E6:T6"/>
    <mergeCell ref="E11:W11"/>
    <mergeCell ref="E21:W21"/>
    <mergeCell ref="E26:W26"/>
    <mergeCell ref="E31:W31"/>
    <mergeCell ref="U3:X3"/>
    <mergeCell ref="U4:X4"/>
    <mergeCell ref="U5:X5"/>
    <mergeCell ref="U6:X6"/>
    <mergeCell ref="E8:E9"/>
    <mergeCell ref="F8:K8"/>
    <mergeCell ref="L8:L9"/>
    <mergeCell ref="M8:M9"/>
    <mergeCell ref="W8:W9"/>
    <mergeCell ref="X8:X9"/>
    <mergeCell ref="L27:L29"/>
    <mergeCell ref="F30:H30"/>
    <mergeCell ref="E16:W16"/>
    <mergeCell ref="L17:L19"/>
    <mergeCell ref="F20:H20"/>
    <mergeCell ref="B8:D8"/>
    <mergeCell ref="F25:H25"/>
    <mergeCell ref="I9:K9"/>
    <mergeCell ref="F15:H15"/>
    <mergeCell ref="I15:K15"/>
    <mergeCell ref="I25:K25"/>
    <mergeCell ref="L12:L14"/>
    <mergeCell ref="L22:L24"/>
    <mergeCell ref="E36:W36"/>
    <mergeCell ref="L32:L34"/>
    <mergeCell ref="F35:H35"/>
    <mergeCell ref="I35:K35"/>
    <mergeCell ref="I20:K20"/>
    <mergeCell ref="E48:W48"/>
    <mergeCell ref="E45:W45"/>
    <mergeCell ref="F47:H47"/>
    <mergeCell ref="I47:K47"/>
    <mergeCell ref="I30:K30"/>
    <mergeCell ref="E41:W41"/>
    <mergeCell ref="F44:H44"/>
    <mergeCell ref="I44:K44"/>
    <mergeCell ref="Y8:Y9"/>
    <mergeCell ref="F9:H9"/>
    <mergeCell ref="L37:L38"/>
    <mergeCell ref="F39:H39"/>
    <mergeCell ref="I39:K39"/>
    <mergeCell ref="Y22:Y24"/>
    <mergeCell ref="F57:H57"/>
    <mergeCell ref="I57:K57"/>
    <mergeCell ref="E58:W58"/>
    <mergeCell ref="L59:L61"/>
    <mergeCell ref="F62:H62"/>
    <mergeCell ref="I62:K62"/>
    <mergeCell ref="L49:L51"/>
    <mergeCell ref="F52:H52"/>
    <mergeCell ref="I52:K52"/>
    <mergeCell ref="E53:W53"/>
    <mergeCell ref="L54:L56"/>
    <mergeCell ref="E81:W81"/>
    <mergeCell ref="L82:L96"/>
    <mergeCell ref="F97:H97"/>
    <mergeCell ref="I97:K97"/>
    <mergeCell ref="E98:W98"/>
    <mergeCell ref="E64:W64"/>
    <mergeCell ref="L65:L79"/>
    <mergeCell ref="F80:H80"/>
    <mergeCell ref="I80:K80"/>
    <mergeCell ref="L116:L130"/>
    <mergeCell ref="F131:H131"/>
    <mergeCell ref="I131:K131"/>
    <mergeCell ref="E132:W132"/>
    <mergeCell ref="L133:L147"/>
    <mergeCell ref="L99:L113"/>
    <mergeCell ref="F114:H114"/>
    <mergeCell ref="I114:K114"/>
    <mergeCell ref="E115:W115"/>
    <mergeCell ref="E166:W166"/>
    <mergeCell ref="L167:L181"/>
    <mergeCell ref="F182:H182"/>
    <mergeCell ref="I182:K182"/>
    <mergeCell ref="E183:W183"/>
    <mergeCell ref="F148:H148"/>
    <mergeCell ref="I148:K148"/>
    <mergeCell ref="E149:W149"/>
    <mergeCell ref="L150:L164"/>
    <mergeCell ref="F165:H165"/>
    <mergeCell ref="I165:K165"/>
    <mergeCell ref="F287:H287"/>
    <mergeCell ref="I287:K287"/>
    <mergeCell ref="E288:W288"/>
    <mergeCell ref="F212:H212"/>
    <mergeCell ref="I212:K212"/>
    <mergeCell ref="E220:W220"/>
    <mergeCell ref="L184:L198"/>
    <mergeCell ref="F199:H199"/>
    <mergeCell ref="I199:K199"/>
    <mergeCell ref="E200:W200"/>
    <mergeCell ref="L201:L211"/>
    <mergeCell ref="F222:H222"/>
    <mergeCell ref="I222:K222"/>
    <mergeCell ref="E223:W223"/>
    <mergeCell ref="L224:L225"/>
    <mergeCell ref="F226:H226"/>
    <mergeCell ref="I226:K226"/>
    <mergeCell ref="E227:W227"/>
    <mergeCell ref="F230:H230"/>
    <mergeCell ref="I230:K230"/>
    <mergeCell ref="E231:W231"/>
    <mergeCell ref="F233:H233"/>
    <mergeCell ref="I233:K233"/>
    <mergeCell ref="E234:W234"/>
  </mergeCells>
  <pageMargins left="0.51181102362204722" right="0.51181102362204722" top="0.78740157480314965" bottom="0.78740157480314965" header="0" footer="0"/>
  <pageSetup paperSize="9" scale="53" fitToWidth="0" fitToHeight="0" orientation="landscape" r:id="rId1"/>
  <rowBreaks count="4" manualBreakCount="4">
    <brk id="181" max="25" man="1"/>
    <brk id="226" max="25" man="1"/>
    <brk id="346" max="25" man="1"/>
    <brk id="379" max="2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21</vt:i4>
      </vt:variant>
      <vt:variant>
        <vt:lpstr>Intervalos Nomeados</vt:lpstr>
      </vt:variant>
      <vt:variant>
        <vt:i4>14</vt:i4>
      </vt:variant>
    </vt:vector>
  </HeadingPairs>
  <TitlesOfParts>
    <vt:vector size="35" baseType="lpstr">
      <vt:lpstr>RESUMO</vt:lpstr>
      <vt:lpstr>BDI </vt:lpstr>
      <vt:lpstr>ORÇAM. SEM DESON</vt:lpstr>
      <vt:lpstr>ORÇAM. DESON</vt:lpstr>
      <vt:lpstr>CURVA ABC</vt:lpstr>
      <vt:lpstr>CRONOGRAMA FISICO-FINANCEIRO</vt:lpstr>
      <vt:lpstr>COMPOSIÇÕES - SEM DESON</vt:lpstr>
      <vt:lpstr>COMPOSIÇÕES - COM DESON</vt:lpstr>
      <vt:lpstr>MEMORIA DE CALCULO</vt:lpstr>
      <vt:lpstr>MERCADO</vt:lpstr>
      <vt:lpstr>BD -  ABC NÃO DESON</vt:lpstr>
      <vt:lpstr>BD -  ABC DESON</vt:lpstr>
      <vt:lpstr>CESAN 08-21</vt:lpstr>
      <vt:lpstr>SICRO SUDESTE 10-21</vt:lpstr>
      <vt:lpstr>IOPES_10-21</vt:lpstr>
      <vt:lpstr>SINAPI 01-22 ES - NÃO DESONER.</vt:lpstr>
      <vt:lpstr>SINAPI 01-22 ES - DESONER.</vt:lpstr>
      <vt:lpstr>CPOS-178</vt:lpstr>
      <vt:lpstr>SIURB JAN-2020 DESONER.</vt:lpstr>
      <vt:lpstr>SIURB JAN-2020 NÃO DESONER.</vt:lpstr>
      <vt:lpstr>DER-ES_NOV19_COM DESONER.</vt:lpstr>
      <vt:lpstr>'BDI '!Area_de_impressao</vt:lpstr>
      <vt:lpstr>'COMPOSIÇÕES - COM DESON'!Area_de_impressao</vt:lpstr>
      <vt:lpstr>'COMPOSIÇÕES - SEM DESON'!Area_de_impressao</vt:lpstr>
      <vt:lpstr>'CRONOGRAMA FISICO-FINANCEIRO'!Area_de_impressao</vt:lpstr>
      <vt:lpstr>'CURVA ABC'!Area_de_impressao</vt:lpstr>
      <vt:lpstr>'MEMORIA DE CALCULO'!Area_de_impressao</vt:lpstr>
      <vt:lpstr>'ORÇAM. DESON'!Area_de_impressao</vt:lpstr>
      <vt:lpstr>'ORÇAM. SEM DESON'!Area_de_impressao</vt:lpstr>
      <vt:lpstr>RESUMO!Area_de_impressao</vt:lpstr>
      <vt:lpstr>'CRONOGRAMA FISICO-FINANCEIRO'!Titulos_de_impressao</vt:lpstr>
      <vt:lpstr>'CURVA ABC'!Titulos_de_impressao</vt:lpstr>
      <vt:lpstr>'MEMORIA DE CALCULO'!Titulos_de_impressao</vt:lpstr>
      <vt:lpstr>'ORÇAM. DESON'!Titulos_de_impressao</vt:lpstr>
      <vt:lpstr>'ORÇAM. SEM DESON'!Titulos_de_impressao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kf2_h</dc:creator>
  <cp:lastModifiedBy>Nettie Alves Paulo de Moraes</cp:lastModifiedBy>
  <cp:lastPrinted>2021-10-20T14:33:40Z</cp:lastPrinted>
  <dcterms:created xsi:type="dcterms:W3CDTF">2020-11-06T18:01:14Z</dcterms:created>
  <dcterms:modified xsi:type="dcterms:W3CDTF">2022-03-31T17:31:43Z</dcterms:modified>
</cp:coreProperties>
</file>